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3.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79" codeName="{3D1A710C-6663-3D7B-7F91-EC182F24A4BC}"/>
  <workbookPr codeName="ThisWorkbook"/>
  <mc:AlternateContent xmlns:mc="http://schemas.openxmlformats.org/markup-compatibility/2006">
    <mc:Choice Requires="x15">
      <x15ac:absPath xmlns:x15ac="http://schemas.microsoft.com/office/spreadsheetml/2010/11/ac" url="E:\INS\Santier\AS\AS_2023\AS_2023_Chestionar\AS_2023_Site\"/>
    </mc:Choice>
  </mc:AlternateContent>
  <xr:revisionPtr revIDLastSave="0" documentId="13_ncr:1_{96F62863-1573-47AD-915B-E08CAE7D7602}" xr6:coauthVersionLast="36" xr6:coauthVersionMax="36" xr10:uidLastSave="{00000000-0000-0000-0000-000000000000}"/>
  <bookViews>
    <workbookView xWindow="-105" yWindow="-105" windowWidth="23250" windowHeight="12690" tabRatio="934" xr2:uid="{3815C371-8605-4EC6-AF30-C79C84DDB2B5}"/>
  </bookViews>
  <sheets>
    <sheet name="I.1." sheetId="52" r:id="rId1"/>
    <sheet name="II.1-3" sheetId="53" r:id="rId2"/>
    <sheet name="II.4." sheetId="55" r:id="rId3"/>
    <sheet name="II.5." sheetId="56" r:id="rId4"/>
    <sheet name="II.5.1" sheetId="57" r:id="rId5"/>
    <sheet name="II.5.2" sheetId="71" r:id="rId6"/>
    <sheet name="II.5.3" sheetId="78" r:id="rId7"/>
    <sheet name="II.6." sheetId="58" r:id="rId8"/>
    <sheet name="II.7." sheetId="59" r:id="rId9"/>
    <sheet name="II.7.1" sheetId="60" r:id="rId10"/>
    <sheet name="II.7.2" sheetId="61" state="hidden" r:id="rId11"/>
    <sheet name="II.8." sheetId="62" state="hidden" r:id="rId12"/>
    <sheet name="II.9-12" sheetId="63" r:id="rId13"/>
    <sheet name="II.13." sheetId="64" r:id="rId14"/>
    <sheet name="II.14." sheetId="65" state="hidden" r:id="rId15"/>
    <sheet name="II.15.1-2" sheetId="66" r:id="rId16"/>
    <sheet name="II.15.3-7" sheetId="67" r:id="rId17"/>
    <sheet name="III.1-2" sheetId="68" r:id="rId18"/>
    <sheet name="IV.1-10" sheetId="69" r:id="rId19"/>
    <sheet name="V.1." sheetId="70" r:id="rId20"/>
    <sheet name="Erori" sheetId="32" r:id="rId21"/>
    <sheet name="CAEN" sheetId="73" r:id="rId22"/>
    <sheet name="Ciorna" sheetId="29" r:id="rId23"/>
    <sheet name="xml" sheetId="80" state="hidden" r:id="rId24"/>
    <sheet name="Preluare_xml" sheetId="81" state="hidden" r:id="rId25"/>
    <sheet name="Ref" sheetId="79" state="hidden" r:id="rId26"/>
    <sheet name="Altele" sheetId="11" state="hidden" r:id="rId27"/>
    <sheet name="Chestionar" sheetId="1" state="hidden" r:id="rId28"/>
    <sheet name="Corelatii" sheetId="9" state="hidden" r:id="rId29"/>
    <sheet name="Modificari" sheetId="74" state="hidden" r:id="rId30"/>
    <sheet name="Adm" sheetId="5" state="hidden" r:id="rId31"/>
    <sheet name="Anexa" sheetId="7" state="hidden" r:id="rId32"/>
  </sheets>
  <definedNames>
    <definedName name="_xlnm._FilterDatabase" localSheetId="26" hidden="1">Altele!$AD$4:$AF$3190</definedName>
    <definedName name="_xlnm._FilterDatabase" localSheetId="31" hidden="1">Anexa!$A$1:$X$597</definedName>
    <definedName name="_xlnm._FilterDatabase" localSheetId="21" hidden="1">CAEN!$A$1:$F$997</definedName>
    <definedName name="_xlnm._FilterDatabase" localSheetId="27" hidden="1">Corelatii!$AU$1:$BR$901</definedName>
    <definedName name="_xlnm._FilterDatabase" localSheetId="28" hidden="1">Corelatii!$A$1:$AC$5713</definedName>
    <definedName name="_xlnm._FilterDatabase" localSheetId="29" hidden="1">Modificari!$A$1:$H$1</definedName>
    <definedName name="_xlnm._FilterDatabase" localSheetId="24" hidden="1">Preluare_xml!$V$1:$AK$1068</definedName>
    <definedName name="OLE_LINK3" localSheetId="28">Corelatii!$G$62</definedName>
  </definedNames>
  <calcPr calcId="19102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W5" i="79" l="1"/>
  <c r="AW3" i="79"/>
  <c r="AC5" i="79"/>
  <c r="AC3" i="79"/>
  <c r="F3" i="79"/>
  <c r="AI41" i="81"/>
  <c r="AI42" i="81"/>
  <c r="AI43" i="81"/>
  <c r="AI40" i="81"/>
  <c r="AK41" i="81" l="1"/>
  <c r="AK40" i="81"/>
  <c r="AK43" i="81"/>
  <c r="AK42" i="81"/>
  <c r="L24" i="79"/>
  <c r="L25" i="79" s="1"/>
  <c r="L26" i="79" s="1"/>
  <c r="L27" i="79" s="1"/>
  <c r="L28" i="79" s="1"/>
  <c r="AB3" i="9"/>
  <c r="AB4" i="9"/>
  <c r="AB5" i="9"/>
  <c r="AB6" i="9"/>
  <c r="AB7" i="9"/>
  <c r="AB8" i="9"/>
  <c r="AB9" i="9"/>
  <c r="AB10" i="9"/>
  <c r="AB11" i="9"/>
  <c r="AB12" i="9"/>
  <c r="AB13" i="9"/>
  <c r="AB14" i="9"/>
  <c r="AB15" i="9"/>
  <c r="AB16" i="9"/>
  <c r="AB17" i="9"/>
  <c r="AB18" i="9"/>
  <c r="AB19" i="9"/>
  <c r="AB20" i="9"/>
  <c r="AB21" i="9"/>
  <c r="AB22" i="9"/>
  <c r="AB23" i="9"/>
  <c r="AB24" i="9"/>
  <c r="AB25" i="9"/>
  <c r="AB26" i="9"/>
  <c r="AB27" i="9"/>
  <c r="AB28" i="9"/>
  <c r="AB29" i="9"/>
  <c r="AB30" i="9"/>
  <c r="AB31" i="9"/>
  <c r="AB32" i="9"/>
  <c r="AB33" i="9"/>
  <c r="AB34" i="9"/>
  <c r="AB35" i="9"/>
  <c r="AB36" i="9"/>
  <c r="AB37" i="9"/>
  <c r="AB38" i="9"/>
  <c r="AB39" i="9"/>
  <c r="AB40" i="9"/>
  <c r="AB41" i="9"/>
  <c r="AB42" i="9"/>
  <c r="AB43" i="9"/>
  <c r="AB44" i="9"/>
  <c r="AB45" i="9"/>
  <c r="AB46" i="9"/>
  <c r="AB47" i="9"/>
  <c r="AB48" i="9"/>
  <c r="AB49" i="9"/>
  <c r="AB50" i="9"/>
  <c r="AB51" i="9"/>
  <c r="AB52" i="9"/>
  <c r="AB53" i="9"/>
  <c r="AB54" i="9"/>
  <c r="AB55" i="9"/>
  <c r="AB56" i="9"/>
  <c r="AB57" i="9"/>
  <c r="AB58" i="9"/>
  <c r="AB59" i="9"/>
  <c r="AB60" i="9"/>
  <c r="AB61" i="9"/>
  <c r="AB62" i="9"/>
  <c r="AB63" i="9"/>
  <c r="AB64" i="9"/>
  <c r="AB65" i="9"/>
  <c r="AB66" i="9"/>
  <c r="AB67" i="9"/>
  <c r="AB68" i="9"/>
  <c r="AB69" i="9"/>
  <c r="AB70" i="9"/>
  <c r="AB71" i="9"/>
  <c r="AB72" i="9"/>
  <c r="AB73" i="9"/>
  <c r="AB74" i="9"/>
  <c r="AB75" i="9"/>
  <c r="AB76" i="9"/>
  <c r="AB77" i="9"/>
  <c r="AB78" i="9"/>
  <c r="AB79" i="9"/>
  <c r="AB80" i="9"/>
  <c r="AB81" i="9"/>
  <c r="AB82" i="9"/>
  <c r="AB83" i="9"/>
  <c r="AB84" i="9"/>
  <c r="AB85" i="9"/>
  <c r="AB86" i="9"/>
  <c r="AB87" i="9"/>
  <c r="AB88" i="9"/>
  <c r="AB89" i="9"/>
  <c r="AB90" i="9"/>
  <c r="AB91" i="9"/>
  <c r="AB92" i="9"/>
  <c r="AB93" i="9"/>
  <c r="AB94" i="9"/>
  <c r="AB95" i="9"/>
  <c r="AB96" i="9"/>
  <c r="AB97" i="9"/>
  <c r="AB98" i="9"/>
  <c r="AB99" i="9"/>
  <c r="AB100" i="9"/>
  <c r="AB101" i="9"/>
  <c r="AB102" i="9"/>
  <c r="AB103" i="9"/>
  <c r="AB104" i="9"/>
  <c r="AB105" i="9"/>
  <c r="AB106" i="9"/>
  <c r="AB107" i="9"/>
  <c r="AB108" i="9"/>
  <c r="AB109" i="9"/>
  <c r="AB110" i="9"/>
  <c r="AB111" i="9"/>
  <c r="AB112" i="9"/>
  <c r="AB113" i="9"/>
  <c r="AB114" i="9"/>
  <c r="AB115" i="9"/>
  <c r="AB116" i="9"/>
  <c r="AB117" i="9"/>
  <c r="AB118" i="9"/>
  <c r="AB119" i="9"/>
  <c r="AB120" i="9"/>
  <c r="AB121" i="9"/>
  <c r="AB122" i="9"/>
  <c r="AB123" i="9"/>
  <c r="AB124" i="9"/>
  <c r="AB125" i="9"/>
  <c r="AB126" i="9"/>
  <c r="AB127" i="9"/>
  <c r="AB128" i="9"/>
  <c r="AB129" i="9"/>
  <c r="AB130" i="9"/>
  <c r="AB131" i="9"/>
  <c r="AB132" i="9"/>
  <c r="AB133" i="9"/>
  <c r="AB134" i="9"/>
  <c r="AB135" i="9"/>
  <c r="AB136" i="9"/>
  <c r="AB137" i="9"/>
  <c r="AB138" i="9"/>
  <c r="AB139" i="9"/>
  <c r="AB140" i="9"/>
  <c r="AB141" i="9"/>
  <c r="AB142" i="9"/>
  <c r="AB143" i="9"/>
  <c r="AB144" i="9"/>
  <c r="AB145" i="9"/>
  <c r="AB146" i="9"/>
  <c r="AB147" i="9"/>
  <c r="AB148" i="9"/>
  <c r="AB149" i="9"/>
  <c r="AB150" i="9"/>
  <c r="AB151" i="9"/>
  <c r="AB152" i="9"/>
  <c r="AB153" i="9"/>
  <c r="AB154" i="9"/>
  <c r="AB155" i="9"/>
  <c r="AB156" i="9"/>
  <c r="AB157" i="9"/>
  <c r="AB158" i="9"/>
  <c r="AB159" i="9"/>
  <c r="AB160" i="9"/>
  <c r="AB161" i="9"/>
  <c r="AB162" i="9"/>
  <c r="AB163" i="9"/>
  <c r="AB164" i="9"/>
  <c r="AB165" i="9"/>
  <c r="AB166" i="9"/>
  <c r="AB167" i="9"/>
  <c r="AB168" i="9"/>
  <c r="AB169" i="9"/>
  <c r="AB170" i="9"/>
  <c r="AB171" i="9"/>
  <c r="AB172" i="9"/>
  <c r="AB173" i="9"/>
  <c r="AB174" i="9"/>
  <c r="AB175" i="9"/>
  <c r="AB176" i="9"/>
  <c r="AB177" i="9"/>
  <c r="AB178" i="9"/>
  <c r="AB179" i="9"/>
  <c r="AB180" i="9"/>
  <c r="AB181" i="9"/>
  <c r="AB182" i="9"/>
  <c r="AB183" i="9"/>
  <c r="AB184" i="9"/>
  <c r="AB185" i="9"/>
  <c r="AB186" i="9"/>
  <c r="AB187" i="9"/>
  <c r="AB188" i="9"/>
  <c r="AB189" i="9"/>
  <c r="AB190" i="9"/>
  <c r="AB191" i="9"/>
  <c r="AB192" i="9"/>
  <c r="AB193" i="9"/>
  <c r="AB194" i="9"/>
  <c r="AB195" i="9"/>
  <c r="AB196" i="9"/>
  <c r="AB197" i="9"/>
  <c r="AB198" i="9"/>
  <c r="AB199" i="9"/>
  <c r="AB200" i="9"/>
  <c r="AB201" i="9"/>
  <c r="AB202" i="9"/>
  <c r="AB203" i="9"/>
  <c r="AB204" i="9"/>
  <c r="AB205" i="9"/>
  <c r="AB206" i="9"/>
  <c r="AB207" i="9"/>
  <c r="AB208" i="9"/>
  <c r="AB209" i="9"/>
  <c r="AB210" i="9"/>
  <c r="AB211" i="9"/>
  <c r="AB212" i="9"/>
  <c r="AB213" i="9"/>
  <c r="AB214" i="9"/>
  <c r="AB215" i="9"/>
  <c r="AB216" i="9"/>
  <c r="AB217" i="9"/>
  <c r="AB218" i="9"/>
  <c r="AB219" i="9"/>
  <c r="AB220" i="9"/>
  <c r="AB221" i="9"/>
  <c r="AB222" i="9"/>
  <c r="AB223" i="9"/>
  <c r="AB224" i="9"/>
  <c r="AB225" i="9"/>
  <c r="AB226" i="9"/>
  <c r="AB227" i="9"/>
  <c r="AB228" i="9"/>
  <c r="AB229" i="9"/>
  <c r="AB230" i="9"/>
  <c r="AB231" i="9"/>
  <c r="AB232" i="9"/>
  <c r="AB233" i="9"/>
  <c r="AB234" i="9"/>
  <c r="AB235" i="9"/>
  <c r="AB236" i="9"/>
  <c r="AB237" i="9"/>
  <c r="AB238" i="9"/>
  <c r="AB239" i="9"/>
  <c r="AB240" i="9"/>
  <c r="AB241" i="9"/>
  <c r="AB242" i="9"/>
  <c r="AB243" i="9"/>
  <c r="AB244" i="9"/>
  <c r="AB245" i="9"/>
  <c r="AB246" i="9"/>
  <c r="AB247" i="9"/>
  <c r="AB248" i="9"/>
  <c r="AB249" i="9"/>
  <c r="AB250" i="9"/>
  <c r="AB251" i="9"/>
  <c r="AB252" i="9"/>
  <c r="AB253" i="9"/>
  <c r="AB254" i="9"/>
  <c r="AB255" i="9"/>
  <c r="AB256" i="9"/>
  <c r="AB257" i="9"/>
  <c r="AB258" i="9"/>
  <c r="AB259" i="9"/>
  <c r="AB260" i="9"/>
  <c r="AB261" i="9"/>
  <c r="AB262" i="9"/>
  <c r="AB263" i="9"/>
  <c r="AB264" i="9"/>
  <c r="AB265" i="9"/>
  <c r="AB266" i="9"/>
  <c r="AB267" i="9"/>
  <c r="AB268" i="9"/>
  <c r="AB269" i="9"/>
  <c r="AB270" i="9"/>
  <c r="AB271" i="9"/>
  <c r="AB272" i="9"/>
  <c r="AB273" i="9"/>
  <c r="AB274" i="9"/>
  <c r="AB275" i="9"/>
  <c r="AB276" i="9"/>
  <c r="AB277" i="9"/>
  <c r="AB278" i="9"/>
  <c r="AB279" i="9"/>
  <c r="AB280" i="9"/>
  <c r="AB281" i="9"/>
  <c r="AB282" i="9"/>
  <c r="AB283" i="9"/>
  <c r="AB284" i="9"/>
  <c r="AB285" i="9"/>
  <c r="AB286" i="9"/>
  <c r="AB287" i="9"/>
  <c r="AB288" i="9"/>
  <c r="AB289" i="9"/>
  <c r="AB290" i="9"/>
  <c r="AB291" i="9"/>
  <c r="AB292" i="9"/>
  <c r="AB293" i="9"/>
  <c r="AB294" i="9"/>
  <c r="AB295" i="9"/>
  <c r="AB296" i="9"/>
  <c r="AB297" i="9"/>
  <c r="AB298" i="9"/>
  <c r="AB299" i="9"/>
  <c r="AB300" i="9"/>
  <c r="AB301" i="9"/>
  <c r="AB302" i="9"/>
  <c r="AB303" i="9"/>
  <c r="AB304" i="9"/>
  <c r="AB305" i="9"/>
  <c r="AB306" i="9"/>
  <c r="AB307" i="9"/>
  <c r="AB308" i="9"/>
  <c r="AB309" i="9"/>
  <c r="AB310" i="9"/>
  <c r="AB311" i="9"/>
  <c r="AB312" i="9"/>
  <c r="AB313" i="9"/>
  <c r="AB314" i="9"/>
  <c r="AB315" i="9"/>
  <c r="AB316" i="9"/>
  <c r="AB317" i="9"/>
  <c r="AB318" i="9"/>
  <c r="AB319" i="9"/>
  <c r="AB320" i="9"/>
  <c r="AB321" i="9"/>
  <c r="AB322" i="9"/>
  <c r="AB323" i="9"/>
  <c r="AB324" i="9"/>
  <c r="AB325" i="9"/>
  <c r="AB326" i="9"/>
  <c r="AB327" i="9"/>
  <c r="AB328" i="9"/>
  <c r="AB329" i="9"/>
  <c r="AB330" i="9"/>
  <c r="AB331" i="9"/>
  <c r="AB332" i="9"/>
  <c r="AB333" i="9"/>
  <c r="AB334" i="9"/>
  <c r="AB335" i="9"/>
  <c r="AB336" i="9"/>
  <c r="AB337" i="9"/>
  <c r="AB338" i="9"/>
  <c r="AB339" i="9"/>
  <c r="AB340" i="9"/>
  <c r="AB341" i="9"/>
  <c r="AB342" i="9"/>
  <c r="AB343" i="9"/>
  <c r="AB344" i="9"/>
  <c r="AB345" i="9"/>
  <c r="AB346" i="9"/>
  <c r="AB347" i="9"/>
  <c r="AB348" i="9"/>
  <c r="AB349" i="9"/>
  <c r="AB350" i="9"/>
  <c r="AB351" i="9"/>
  <c r="AB352" i="9"/>
  <c r="AB353" i="9"/>
  <c r="AB354" i="9"/>
  <c r="AB355" i="9"/>
  <c r="AB356" i="9"/>
  <c r="AB357" i="9"/>
  <c r="AB358" i="9"/>
  <c r="AB359" i="9"/>
  <c r="AB360" i="9"/>
  <c r="AB361" i="9"/>
  <c r="AB362" i="9"/>
  <c r="AB363" i="9"/>
  <c r="AB364" i="9"/>
  <c r="AB365" i="9"/>
  <c r="AB366" i="9"/>
  <c r="AB367" i="9"/>
  <c r="AB368" i="9"/>
  <c r="AB369" i="9"/>
  <c r="AB370" i="9"/>
  <c r="AB371" i="9"/>
  <c r="AB372" i="9"/>
  <c r="AB373" i="9"/>
  <c r="AB374" i="9"/>
  <c r="AB375" i="9"/>
  <c r="AB376" i="9"/>
  <c r="AB377" i="9"/>
  <c r="AB378" i="9"/>
  <c r="AB379" i="9"/>
  <c r="AB380" i="9"/>
  <c r="AB381" i="9"/>
  <c r="AB382" i="9"/>
  <c r="AB383" i="9"/>
  <c r="AB384" i="9"/>
  <c r="AB385" i="9"/>
  <c r="AB386" i="9"/>
  <c r="AB387" i="9"/>
  <c r="AB388" i="9"/>
  <c r="AB389" i="9"/>
  <c r="AB390" i="9"/>
  <c r="AB391" i="9"/>
  <c r="AB392" i="9"/>
  <c r="AB393" i="9"/>
  <c r="AB394" i="9"/>
  <c r="AB395" i="9"/>
  <c r="AB396" i="9"/>
  <c r="AB397" i="9"/>
  <c r="AB398" i="9"/>
  <c r="AB399" i="9"/>
  <c r="AB400" i="9"/>
  <c r="AB401" i="9"/>
  <c r="AB402" i="9"/>
  <c r="AB403" i="9"/>
  <c r="AB404" i="9"/>
  <c r="AB405" i="9"/>
  <c r="AB406" i="9"/>
  <c r="AB407" i="9"/>
  <c r="AB408" i="9"/>
  <c r="AB409" i="9"/>
  <c r="AB410" i="9"/>
  <c r="AB411" i="9"/>
  <c r="AB412" i="9"/>
  <c r="AB413" i="9"/>
  <c r="AB414" i="9"/>
  <c r="AB415" i="9"/>
  <c r="AB416" i="9"/>
  <c r="AB417" i="9"/>
  <c r="AB418" i="9"/>
  <c r="AB419" i="9"/>
  <c r="AB420" i="9"/>
  <c r="AB421" i="9"/>
  <c r="AB422" i="9"/>
  <c r="AB423" i="9"/>
  <c r="AB424" i="9"/>
  <c r="AB425" i="9"/>
  <c r="AB426" i="9"/>
  <c r="AB427" i="9"/>
  <c r="AB428" i="9"/>
  <c r="AB429" i="9"/>
  <c r="AB430" i="9"/>
  <c r="AB431" i="9"/>
  <c r="AB432" i="9"/>
  <c r="AB433" i="9"/>
  <c r="AB434" i="9"/>
  <c r="AB435" i="9"/>
  <c r="AB436" i="9"/>
  <c r="AB437" i="9"/>
  <c r="AB438" i="9"/>
  <c r="AB439" i="9"/>
  <c r="AB440" i="9"/>
  <c r="AB441" i="9"/>
  <c r="AB442" i="9"/>
  <c r="AB443" i="9"/>
  <c r="AB444" i="9"/>
  <c r="AB445" i="9"/>
  <c r="AB446" i="9"/>
  <c r="AB447" i="9"/>
  <c r="AB448" i="9"/>
  <c r="AB449" i="9"/>
  <c r="AB450" i="9"/>
  <c r="AB451" i="9"/>
  <c r="AB452" i="9"/>
  <c r="AB453" i="9"/>
  <c r="AB454" i="9"/>
  <c r="AB455" i="9"/>
  <c r="AB456" i="9"/>
  <c r="AB457" i="9"/>
  <c r="AB458" i="9"/>
  <c r="AB459" i="9"/>
  <c r="AB460" i="9"/>
  <c r="AB461" i="9"/>
  <c r="AB462" i="9"/>
  <c r="AB463" i="9"/>
  <c r="AB464" i="9"/>
  <c r="AB465" i="9"/>
  <c r="AB466" i="9"/>
  <c r="AB467" i="9"/>
  <c r="AB468" i="9"/>
  <c r="AB469" i="9"/>
  <c r="AB470" i="9"/>
  <c r="AB471" i="9"/>
  <c r="AB472" i="9"/>
  <c r="AB473" i="9"/>
  <c r="AB474" i="9"/>
  <c r="AB475" i="9"/>
  <c r="AB476" i="9"/>
  <c r="AB477" i="9"/>
  <c r="AB478" i="9"/>
  <c r="AB479" i="9"/>
  <c r="AB480" i="9"/>
  <c r="AB481" i="9"/>
  <c r="AB482" i="9"/>
  <c r="AB483" i="9"/>
  <c r="AB484" i="9"/>
  <c r="AB485" i="9"/>
  <c r="AB486" i="9"/>
  <c r="AB487" i="9"/>
  <c r="AB488" i="9"/>
  <c r="AB489" i="9"/>
  <c r="AB490" i="9"/>
  <c r="AB491" i="9"/>
  <c r="AB492" i="9"/>
  <c r="AB493" i="9"/>
  <c r="AB494" i="9"/>
  <c r="AB495" i="9"/>
  <c r="AB496" i="9"/>
  <c r="AB497" i="9"/>
  <c r="AB498" i="9"/>
  <c r="AB499" i="9"/>
  <c r="AB500" i="9"/>
  <c r="AB501" i="9"/>
  <c r="AB502" i="9"/>
  <c r="AB503" i="9"/>
  <c r="AB504" i="9"/>
  <c r="AB505" i="9"/>
  <c r="AB506" i="9"/>
  <c r="AB507" i="9"/>
  <c r="AB508" i="9"/>
  <c r="AB509" i="9"/>
  <c r="AB510" i="9"/>
  <c r="AB511" i="9"/>
  <c r="AB512" i="9"/>
  <c r="AB513" i="9"/>
  <c r="AB514" i="9"/>
  <c r="AB515" i="9"/>
  <c r="AB516" i="9"/>
  <c r="AB517" i="9"/>
  <c r="AB518" i="9"/>
  <c r="AB519" i="9"/>
  <c r="AB520" i="9"/>
  <c r="AB521" i="9"/>
  <c r="AB522" i="9"/>
  <c r="AB523" i="9"/>
  <c r="AB524" i="9"/>
  <c r="AB525" i="9"/>
  <c r="AB526" i="9"/>
  <c r="AB527" i="9"/>
  <c r="AB528" i="9"/>
  <c r="AB529" i="9"/>
  <c r="AB530" i="9"/>
  <c r="AB531" i="9"/>
  <c r="AB532" i="9"/>
  <c r="AB533" i="9"/>
  <c r="AB534" i="9"/>
  <c r="AB535" i="9"/>
  <c r="AB536" i="9"/>
  <c r="AB537" i="9"/>
  <c r="AB538" i="9"/>
  <c r="AB539" i="9"/>
  <c r="AB540" i="9"/>
  <c r="AB541" i="9"/>
  <c r="AB542" i="9"/>
  <c r="AB543" i="9"/>
  <c r="AB544" i="9"/>
  <c r="AB545" i="9"/>
  <c r="AB546" i="9"/>
  <c r="AB547" i="9"/>
  <c r="AB548" i="9"/>
  <c r="AB549" i="9"/>
  <c r="AB550" i="9"/>
  <c r="AB551" i="9"/>
  <c r="AB552" i="9"/>
  <c r="AB553" i="9"/>
  <c r="AB554" i="9"/>
  <c r="AB555" i="9"/>
  <c r="AB556" i="9"/>
  <c r="AB557" i="9"/>
  <c r="AB558" i="9"/>
  <c r="AB559" i="9"/>
  <c r="AB560" i="9"/>
  <c r="AB561" i="9"/>
  <c r="AB562" i="9"/>
  <c r="AB563" i="9"/>
  <c r="AB564" i="9"/>
  <c r="AB565" i="9"/>
  <c r="AB566" i="9"/>
  <c r="AB567" i="9"/>
  <c r="AB568" i="9"/>
  <c r="AB569" i="9"/>
  <c r="AB570" i="9"/>
  <c r="AB571" i="9"/>
  <c r="AB572" i="9"/>
  <c r="AB573" i="9"/>
  <c r="AB574" i="9"/>
  <c r="AB575" i="9"/>
  <c r="AB576" i="9"/>
  <c r="AB577" i="9"/>
  <c r="AB578" i="9"/>
  <c r="AB579" i="9"/>
  <c r="AB580" i="9"/>
  <c r="AB581" i="9"/>
  <c r="AB582" i="9"/>
  <c r="AB583" i="9"/>
  <c r="AB584" i="9"/>
  <c r="AB585" i="9"/>
  <c r="AB586" i="9"/>
  <c r="AB587" i="9"/>
  <c r="AB588" i="9"/>
  <c r="AB589" i="9"/>
  <c r="AB590" i="9"/>
  <c r="AB591" i="9"/>
  <c r="AB592" i="9"/>
  <c r="AB593" i="9"/>
  <c r="AB594" i="9"/>
  <c r="AB595" i="9"/>
  <c r="AB596" i="9"/>
  <c r="AB597" i="9"/>
  <c r="AB598" i="9"/>
  <c r="AB599" i="9"/>
  <c r="AB600" i="9"/>
  <c r="AB601" i="9"/>
  <c r="AB602" i="9"/>
  <c r="AB603" i="9"/>
  <c r="AB604" i="9"/>
  <c r="AB605" i="9"/>
  <c r="AB606" i="9"/>
  <c r="AB607" i="9"/>
  <c r="AB608" i="9"/>
  <c r="AB609" i="9"/>
  <c r="AB610" i="9"/>
  <c r="AB611" i="9"/>
  <c r="AB612" i="9"/>
  <c r="AB613" i="9"/>
  <c r="AB614" i="9"/>
  <c r="AB615" i="9"/>
  <c r="AB616" i="9"/>
  <c r="AB617" i="9"/>
  <c r="AB618" i="9"/>
  <c r="AB619" i="9"/>
  <c r="AB620" i="9"/>
  <c r="AB621" i="9"/>
  <c r="AB622" i="9"/>
  <c r="AB623" i="9"/>
  <c r="AB624" i="9"/>
  <c r="AB625" i="9"/>
  <c r="AB626" i="9"/>
  <c r="AB627" i="9"/>
  <c r="AB628" i="9"/>
  <c r="AB629" i="9"/>
  <c r="AB630" i="9"/>
  <c r="AB631" i="9"/>
  <c r="AB632" i="9"/>
  <c r="AB633" i="9"/>
  <c r="AB634" i="9"/>
  <c r="AB635" i="9"/>
  <c r="AB636" i="9"/>
  <c r="AB637" i="9"/>
  <c r="AB638" i="9"/>
  <c r="AB639" i="9"/>
  <c r="AB640" i="9"/>
  <c r="AB641" i="9"/>
  <c r="AB642" i="9"/>
  <c r="AB643" i="9"/>
  <c r="AB644" i="9"/>
  <c r="AB645" i="9"/>
  <c r="AB646" i="9"/>
  <c r="AB647" i="9"/>
  <c r="AB648" i="9"/>
  <c r="AB649" i="9"/>
  <c r="AB650" i="9"/>
  <c r="AB651" i="9"/>
  <c r="AB652" i="9"/>
  <c r="AB653" i="9"/>
  <c r="AB654" i="9"/>
  <c r="AB655" i="9"/>
  <c r="AB656" i="9"/>
  <c r="AB657" i="9"/>
  <c r="AB658" i="9"/>
  <c r="AB659" i="9"/>
  <c r="AB660" i="9"/>
  <c r="AB661" i="9"/>
  <c r="AB662" i="9"/>
  <c r="AB663" i="9"/>
  <c r="AB664" i="9"/>
  <c r="AB665" i="9"/>
  <c r="AB666" i="9"/>
  <c r="AB667" i="9"/>
  <c r="AB668" i="9"/>
  <c r="AB669" i="9"/>
  <c r="AB670" i="9"/>
  <c r="AB671" i="9"/>
  <c r="AB672" i="9"/>
  <c r="AB673" i="9"/>
  <c r="AB674" i="9"/>
  <c r="AB675" i="9"/>
  <c r="AB676" i="9"/>
  <c r="AB677" i="9"/>
  <c r="AB678" i="9"/>
  <c r="AB679" i="9"/>
  <c r="AB680" i="9"/>
  <c r="AB681" i="9"/>
  <c r="AB682" i="9"/>
  <c r="AB683" i="9"/>
  <c r="AB684" i="9"/>
  <c r="AB685" i="9"/>
  <c r="AB686" i="9"/>
  <c r="AB687" i="9"/>
  <c r="AB688" i="9"/>
  <c r="AB689" i="9"/>
  <c r="AB690" i="9"/>
  <c r="AB691" i="9"/>
  <c r="AB692" i="9"/>
  <c r="AB693" i="9"/>
  <c r="AB694" i="9"/>
  <c r="AB695" i="9"/>
  <c r="AB696" i="9"/>
  <c r="AB697" i="9"/>
  <c r="AB698" i="9"/>
  <c r="AB699" i="9"/>
  <c r="AB700" i="9"/>
  <c r="AB701" i="9"/>
  <c r="AB702" i="9"/>
  <c r="AB703" i="9"/>
  <c r="AB704" i="9"/>
  <c r="AB705" i="9"/>
  <c r="AB706" i="9"/>
  <c r="AB707" i="9"/>
  <c r="AB708" i="9"/>
  <c r="AB709" i="9"/>
  <c r="AB710" i="9"/>
  <c r="AB711" i="9"/>
  <c r="AB712" i="9"/>
  <c r="AB713" i="9"/>
  <c r="AB714" i="9"/>
  <c r="AB715" i="9"/>
  <c r="AB716" i="9"/>
  <c r="AB717" i="9"/>
  <c r="AB718" i="9"/>
  <c r="AB719" i="9"/>
  <c r="AB720" i="9"/>
  <c r="AB721" i="9"/>
  <c r="AB722" i="9"/>
  <c r="AB723" i="9"/>
  <c r="AB724" i="9"/>
  <c r="AB725" i="9"/>
  <c r="AB726" i="9"/>
  <c r="AB727" i="9"/>
  <c r="AB728" i="9"/>
  <c r="AB729" i="9"/>
  <c r="AB730" i="9"/>
  <c r="AB731" i="9"/>
  <c r="AB732" i="9"/>
  <c r="AB733" i="9"/>
  <c r="AB734" i="9"/>
  <c r="AB735" i="9"/>
  <c r="AB736" i="9"/>
  <c r="AB737" i="9"/>
  <c r="AB738" i="9"/>
  <c r="AB739" i="9"/>
  <c r="AB740" i="9"/>
  <c r="AB741" i="9"/>
  <c r="AB742" i="9"/>
  <c r="AB743" i="9"/>
  <c r="AB744" i="9"/>
  <c r="AB745" i="9"/>
  <c r="AB746" i="9"/>
  <c r="AB747" i="9"/>
  <c r="AB748" i="9"/>
  <c r="AB749" i="9"/>
  <c r="AB750" i="9"/>
  <c r="AB751" i="9"/>
  <c r="AB752" i="9"/>
  <c r="AB753" i="9"/>
  <c r="AB754" i="9"/>
  <c r="AB755" i="9"/>
  <c r="AB756" i="9"/>
  <c r="AB757" i="9"/>
  <c r="AB758" i="9"/>
  <c r="AB759" i="9"/>
  <c r="AB760" i="9"/>
  <c r="AB761" i="9"/>
  <c r="AB762" i="9"/>
  <c r="AB763" i="9"/>
  <c r="AB764" i="9"/>
  <c r="AB765" i="9"/>
  <c r="AB766" i="9"/>
  <c r="AB767" i="9"/>
  <c r="AB768" i="9"/>
  <c r="AB769" i="9"/>
  <c r="AB770" i="9"/>
  <c r="AB771" i="9"/>
  <c r="AB772" i="9"/>
  <c r="AB773" i="9"/>
  <c r="AB774" i="9"/>
  <c r="AB775" i="9"/>
  <c r="AB776" i="9"/>
  <c r="AB777" i="9"/>
  <c r="AB778" i="9"/>
  <c r="AB779" i="9"/>
  <c r="AB780" i="9"/>
  <c r="AB781" i="9"/>
  <c r="AB782" i="9"/>
  <c r="AB783" i="9"/>
  <c r="AB784" i="9"/>
  <c r="AB785" i="9"/>
  <c r="AB786" i="9"/>
  <c r="AB787" i="9"/>
  <c r="AB788" i="9"/>
  <c r="AB789" i="9"/>
  <c r="AB790" i="9"/>
  <c r="AB791" i="9"/>
  <c r="AB792" i="9"/>
  <c r="AB793" i="9"/>
  <c r="AB794" i="9"/>
  <c r="AB795" i="9"/>
  <c r="AB796" i="9"/>
  <c r="AB797" i="9"/>
  <c r="AB798" i="9"/>
  <c r="AB799" i="9"/>
  <c r="AB800" i="9"/>
  <c r="AB801" i="9"/>
  <c r="AB802" i="9"/>
  <c r="AB803" i="9"/>
  <c r="AB804" i="9"/>
  <c r="AB805" i="9"/>
  <c r="AB806" i="9"/>
  <c r="AB807" i="9"/>
  <c r="AB808" i="9"/>
  <c r="AB809" i="9"/>
  <c r="AB810" i="9"/>
  <c r="AB811" i="9"/>
  <c r="AB812" i="9"/>
  <c r="AB813" i="9"/>
  <c r="AB814" i="9"/>
  <c r="AB815" i="9"/>
  <c r="AB816" i="9"/>
  <c r="AB817" i="9"/>
  <c r="AB818" i="9"/>
  <c r="AB819" i="9"/>
  <c r="AB820" i="9"/>
  <c r="AB821" i="9"/>
  <c r="AB822" i="9"/>
  <c r="AB823" i="9"/>
  <c r="AB824" i="9"/>
  <c r="AB825" i="9"/>
  <c r="AB826" i="9"/>
  <c r="AB827" i="9"/>
  <c r="AB828" i="9"/>
  <c r="AB829" i="9"/>
  <c r="AB830" i="9"/>
  <c r="AB831" i="9"/>
  <c r="AB832" i="9"/>
  <c r="AB833" i="9"/>
  <c r="AB834" i="9"/>
  <c r="AB835" i="9"/>
  <c r="AB836" i="9"/>
  <c r="AB837" i="9"/>
  <c r="AB838" i="9"/>
  <c r="AB839" i="9"/>
  <c r="AB840" i="9"/>
  <c r="AB841" i="9"/>
  <c r="AB842" i="9"/>
  <c r="AB843" i="9"/>
  <c r="AB844" i="9"/>
  <c r="AB845" i="9"/>
  <c r="AB846" i="9"/>
  <c r="AB847" i="9"/>
  <c r="AB848" i="9"/>
  <c r="AB849" i="9"/>
  <c r="AB850" i="9"/>
  <c r="AB851" i="9"/>
  <c r="AB852" i="9"/>
  <c r="AB853" i="9"/>
  <c r="AB854" i="9"/>
  <c r="AB855" i="9"/>
  <c r="AB856" i="9"/>
  <c r="AB857" i="9"/>
  <c r="AB858" i="9"/>
  <c r="AB859" i="9"/>
  <c r="AB860" i="9"/>
  <c r="AB861" i="9"/>
  <c r="AB862" i="9"/>
  <c r="AB863" i="9"/>
  <c r="AB864" i="9"/>
  <c r="AB865" i="9"/>
  <c r="AB866" i="9"/>
  <c r="AB867" i="9"/>
  <c r="AB868" i="9"/>
  <c r="AB869" i="9"/>
  <c r="AB870" i="9"/>
  <c r="AB871" i="9"/>
  <c r="AB872" i="9"/>
  <c r="AB873" i="9"/>
  <c r="AB874" i="9"/>
  <c r="AB875" i="9"/>
  <c r="AB876" i="9"/>
  <c r="AB877" i="9"/>
  <c r="AB878" i="9"/>
  <c r="AB879" i="9"/>
  <c r="AB880" i="9"/>
  <c r="AB881" i="9"/>
  <c r="AB882" i="9"/>
  <c r="AB883" i="9"/>
  <c r="AB884" i="9"/>
  <c r="AB885" i="9"/>
  <c r="AB886" i="9"/>
  <c r="AB887" i="9"/>
  <c r="AB888" i="9"/>
  <c r="AB889" i="9"/>
  <c r="AB890" i="9"/>
  <c r="AB891" i="9"/>
  <c r="AB892" i="9"/>
  <c r="AB893" i="9"/>
  <c r="AB894" i="9"/>
  <c r="AB895" i="9"/>
  <c r="AB896" i="9"/>
  <c r="AB897" i="9"/>
  <c r="AB898" i="9"/>
  <c r="AB899" i="9"/>
  <c r="AB900" i="9"/>
  <c r="AB901" i="9"/>
  <c r="AB902" i="9"/>
  <c r="AB903" i="9"/>
  <c r="AB904" i="9"/>
  <c r="AB905" i="9"/>
  <c r="AB906" i="9"/>
  <c r="AB907" i="9"/>
  <c r="AB908" i="9"/>
  <c r="AB909" i="9"/>
  <c r="AB910" i="9"/>
  <c r="AB911" i="9"/>
  <c r="AB912" i="9"/>
  <c r="AB913" i="9"/>
  <c r="AB914" i="9"/>
  <c r="AB915" i="9"/>
  <c r="AB916" i="9"/>
  <c r="AB917" i="9"/>
  <c r="AB918" i="9"/>
  <c r="AB919" i="9"/>
  <c r="AB920" i="9"/>
  <c r="AB921" i="9"/>
  <c r="AB922" i="9"/>
  <c r="AB923" i="9"/>
  <c r="AB924" i="9"/>
  <c r="AB925" i="9"/>
  <c r="AB926" i="9"/>
  <c r="AB927" i="9"/>
  <c r="AB928" i="9"/>
  <c r="AB929" i="9"/>
  <c r="AB930" i="9"/>
  <c r="AB931" i="9"/>
  <c r="AB932" i="9"/>
  <c r="AB933" i="9"/>
  <c r="AB934" i="9"/>
  <c r="AB935" i="9"/>
  <c r="AB936" i="9"/>
  <c r="AB937" i="9"/>
  <c r="AB938" i="9"/>
  <c r="AB939" i="9"/>
  <c r="AB940" i="9"/>
  <c r="AB941" i="9"/>
  <c r="AB942" i="9"/>
  <c r="AB943" i="9"/>
  <c r="AB944" i="9"/>
  <c r="AB945" i="9"/>
  <c r="AB946" i="9"/>
  <c r="AB947" i="9"/>
  <c r="AB948" i="9"/>
  <c r="AB949" i="9"/>
  <c r="AB950" i="9"/>
  <c r="AB951" i="9"/>
  <c r="AB952" i="9"/>
  <c r="AB953" i="9"/>
  <c r="AB954" i="9"/>
  <c r="AB955" i="9"/>
  <c r="AB956" i="9"/>
  <c r="AB957" i="9"/>
  <c r="AB958" i="9"/>
  <c r="AB959" i="9"/>
  <c r="AB960" i="9"/>
  <c r="AB961" i="9"/>
  <c r="AB962" i="9"/>
  <c r="AB963" i="9"/>
  <c r="AB964" i="9"/>
  <c r="AB965" i="9"/>
  <c r="AB966" i="9"/>
  <c r="AB967" i="9"/>
  <c r="AB968" i="9"/>
  <c r="AB969" i="9"/>
  <c r="AB970" i="9"/>
  <c r="AB971" i="9"/>
  <c r="AB972" i="9"/>
  <c r="AB973" i="9"/>
  <c r="AB974" i="9"/>
  <c r="AB975" i="9"/>
  <c r="AB976" i="9"/>
  <c r="AB977" i="9"/>
  <c r="AB978" i="9"/>
  <c r="AB979" i="9"/>
  <c r="AB980" i="9"/>
  <c r="AB981" i="9"/>
  <c r="AB982" i="9"/>
  <c r="AB983" i="9"/>
  <c r="AB984" i="9"/>
  <c r="AB985" i="9"/>
  <c r="AB986" i="9"/>
  <c r="AB987" i="9"/>
  <c r="AB988" i="9"/>
  <c r="AB989" i="9"/>
  <c r="AB990" i="9"/>
  <c r="AB991" i="9"/>
  <c r="AB992" i="9"/>
  <c r="AB993" i="9"/>
  <c r="AB994" i="9"/>
  <c r="AB995" i="9"/>
  <c r="AB996" i="9"/>
  <c r="AB997" i="9"/>
  <c r="AB998" i="9"/>
  <c r="AB999" i="9"/>
  <c r="AB1000" i="9"/>
  <c r="AB1001" i="9"/>
  <c r="AB1002" i="9"/>
  <c r="AB1003" i="9"/>
  <c r="AB1004" i="9"/>
  <c r="AB1005" i="9"/>
  <c r="AB1006" i="9"/>
  <c r="AB1007" i="9"/>
  <c r="AB1008" i="9"/>
  <c r="AB1009" i="9"/>
  <c r="AB1010" i="9"/>
  <c r="AB1011" i="9"/>
  <c r="AB1012" i="9"/>
  <c r="AB1013" i="9"/>
  <c r="AB1014" i="9"/>
  <c r="AB1015" i="9"/>
  <c r="AB1016" i="9"/>
  <c r="AB1017" i="9"/>
  <c r="AB1018" i="9"/>
  <c r="AB1019" i="9"/>
  <c r="AB1020" i="9"/>
  <c r="AB1021" i="9"/>
  <c r="AB1022" i="9"/>
  <c r="AB1023" i="9"/>
  <c r="AB1024" i="9"/>
  <c r="AB1025" i="9"/>
  <c r="AB1026" i="9"/>
  <c r="AB1027" i="9"/>
  <c r="AB1028" i="9"/>
  <c r="AB1029" i="9"/>
  <c r="AB1030" i="9"/>
  <c r="AB1031" i="9"/>
  <c r="AB1032" i="9"/>
  <c r="AB1033" i="9"/>
  <c r="AB1034" i="9"/>
  <c r="AB1035" i="9"/>
  <c r="AB1036" i="9"/>
  <c r="AB1037" i="9"/>
  <c r="AB1038" i="9"/>
  <c r="AB1039" i="9"/>
  <c r="AB1040" i="9"/>
  <c r="AB1041" i="9"/>
  <c r="AB1042" i="9"/>
  <c r="AB1043" i="9"/>
  <c r="AB1044" i="9"/>
  <c r="AB1045" i="9"/>
  <c r="AB1046" i="9"/>
  <c r="AB1047" i="9"/>
  <c r="AB1048" i="9"/>
  <c r="AB1049" i="9"/>
  <c r="AB1050" i="9"/>
  <c r="AB1051" i="9"/>
  <c r="AB1052" i="9"/>
  <c r="AB1053" i="9"/>
  <c r="AB1054" i="9"/>
  <c r="AB1055" i="9"/>
  <c r="AB1056" i="9"/>
  <c r="AB1057" i="9"/>
  <c r="AB1058" i="9"/>
  <c r="AB1059" i="9"/>
  <c r="AB1060" i="9"/>
  <c r="AB1061" i="9"/>
  <c r="AB1062" i="9"/>
  <c r="AB1063" i="9"/>
  <c r="AB1064" i="9"/>
  <c r="AB1065" i="9"/>
  <c r="AB1066" i="9"/>
  <c r="AB1067" i="9"/>
  <c r="AB1068" i="9"/>
  <c r="AB1069" i="9"/>
  <c r="AB1070" i="9"/>
  <c r="AB1071" i="9"/>
  <c r="AB1072" i="9"/>
  <c r="AB1073" i="9"/>
  <c r="AB1074" i="9"/>
  <c r="AB1075" i="9"/>
  <c r="AB1076" i="9"/>
  <c r="AB1077" i="9"/>
  <c r="AB1078" i="9"/>
  <c r="AB1079" i="9"/>
  <c r="AB1080" i="9"/>
  <c r="AB1081" i="9"/>
  <c r="AB1082" i="9"/>
  <c r="AB1083" i="9"/>
  <c r="AB1084" i="9"/>
  <c r="AB1085" i="9"/>
  <c r="AB1086" i="9"/>
  <c r="AB1087" i="9"/>
  <c r="AB1088" i="9"/>
  <c r="AB1089" i="9"/>
  <c r="AB1090" i="9"/>
  <c r="AB1091" i="9"/>
  <c r="AB1092" i="9"/>
  <c r="AB1093" i="9"/>
  <c r="AB1094" i="9"/>
  <c r="AB1095" i="9"/>
  <c r="AB1096" i="9"/>
  <c r="AB1097" i="9"/>
  <c r="AB1098" i="9"/>
  <c r="AB1099" i="9"/>
  <c r="AB1100" i="9"/>
  <c r="AB1101" i="9"/>
  <c r="AB1102" i="9"/>
  <c r="AB1103" i="9"/>
  <c r="AB1104" i="9"/>
  <c r="AB1105" i="9"/>
  <c r="AB1106" i="9"/>
  <c r="AB1107" i="9"/>
  <c r="AB1108" i="9"/>
  <c r="AB1109" i="9"/>
  <c r="AB1110" i="9"/>
  <c r="AB1111" i="9"/>
  <c r="AB1112" i="9"/>
  <c r="AB1113" i="9"/>
  <c r="AB1114" i="9"/>
  <c r="AB1115" i="9"/>
  <c r="AB1116" i="9"/>
  <c r="AB1117" i="9"/>
  <c r="AB1118" i="9"/>
  <c r="AB1119" i="9"/>
  <c r="AB1120" i="9"/>
  <c r="AB1121" i="9"/>
  <c r="AB1122" i="9"/>
  <c r="AB1123" i="9"/>
  <c r="AB1124" i="9"/>
  <c r="AB1125" i="9"/>
  <c r="AB1126" i="9"/>
  <c r="AB1127" i="9"/>
  <c r="AB1128" i="9"/>
  <c r="AB1129" i="9"/>
  <c r="AB1130" i="9"/>
  <c r="AB1131" i="9"/>
  <c r="AB1132" i="9"/>
  <c r="AB1133" i="9"/>
  <c r="AB1134" i="9"/>
  <c r="AB1135" i="9"/>
  <c r="AB1136" i="9"/>
  <c r="AB1137" i="9"/>
  <c r="AB1138" i="9"/>
  <c r="AB1139" i="9"/>
  <c r="AB1140" i="9"/>
  <c r="AB1141" i="9"/>
  <c r="AB1142" i="9"/>
  <c r="AB1143" i="9"/>
  <c r="AB1144" i="9"/>
  <c r="AB1145" i="9"/>
  <c r="AB1146" i="9"/>
  <c r="AB1147" i="9"/>
  <c r="AB1148" i="9"/>
  <c r="AB1149" i="9"/>
  <c r="AB1150" i="9"/>
  <c r="AB1151" i="9"/>
  <c r="AB1152" i="9"/>
  <c r="AB1153" i="9"/>
  <c r="AB1154" i="9"/>
  <c r="AB1155" i="9"/>
  <c r="AB1156" i="9"/>
  <c r="AB1157" i="9"/>
  <c r="AB1158" i="9"/>
  <c r="AB1159" i="9"/>
  <c r="AB1160" i="9"/>
  <c r="AB1161" i="9"/>
  <c r="AB1162" i="9"/>
  <c r="AB1163" i="9"/>
  <c r="AB1164" i="9"/>
  <c r="AB1165" i="9"/>
  <c r="AB1166" i="9"/>
  <c r="AB1167" i="9"/>
  <c r="AB1168" i="9"/>
  <c r="AB1169" i="9"/>
  <c r="AB1170" i="9"/>
  <c r="AB1171" i="9"/>
  <c r="AB1172" i="9"/>
  <c r="AB1173" i="9"/>
  <c r="AB1174" i="9"/>
  <c r="AB1175" i="9"/>
  <c r="AB1176" i="9"/>
  <c r="AB1177" i="9"/>
  <c r="AB1178" i="9"/>
  <c r="AB1179" i="9"/>
  <c r="AB1180" i="9"/>
  <c r="AB1181" i="9"/>
  <c r="AB1182" i="9"/>
  <c r="AB1183" i="9"/>
  <c r="AB1184" i="9"/>
  <c r="AB1185" i="9"/>
  <c r="AB1186" i="9"/>
  <c r="AB1187" i="9"/>
  <c r="AB1188" i="9"/>
  <c r="AB1189" i="9"/>
  <c r="AB1190" i="9"/>
  <c r="AB1191" i="9"/>
  <c r="AB1192" i="9"/>
  <c r="AB1193" i="9"/>
  <c r="AB1194" i="9"/>
  <c r="AB1195" i="9"/>
  <c r="AB1196" i="9"/>
  <c r="AB1197" i="9"/>
  <c r="AB1198" i="9"/>
  <c r="AB1199" i="9"/>
  <c r="AB1200" i="9"/>
  <c r="AB1201" i="9"/>
  <c r="AB1202" i="9"/>
  <c r="AB1203" i="9"/>
  <c r="AB1204" i="9"/>
  <c r="AB1205" i="9"/>
  <c r="AB1206" i="9"/>
  <c r="AB1207" i="9"/>
  <c r="AB1208" i="9"/>
  <c r="AB1209" i="9"/>
  <c r="AB1210" i="9"/>
  <c r="AB1211" i="9"/>
  <c r="AB1212" i="9"/>
  <c r="AB1213" i="9"/>
  <c r="AB1214" i="9"/>
  <c r="AB1215" i="9"/>
  <c r="AB1216" i="9"/>
  <c r="AB1217" i="9"/>
  <c r="AB1218" i="9"/>
  <c r="AB1219" i="9"/>
  <c r="AB1220" i="9"/>
  <c r="AB1221" i="9"/>
  <c r="AB1222" i="9"/>
  <c r="AB1223" i="9"/>
  <c r="AB1224" i="9"/>
  <c r="AB1225" i="9"/>
  <c r="AB2" i="9"/>
  <c r="D13" i="68" l="1"/>
  <c r="D46" i="52" l="1"/>
  <c r="L9" i="58" l="1"/>
  <c r="M10" i="58"/>
  <c r="L10" i="58"/>
  <c r="L14" i="58"/>
  <c r="L15" i="58"/>
  <c r="L3" i="79" l="1"/>
  <c r="L4" i="79" s="1"/>
  <c r="L5" i="79" s="1"/>
  <c r="L6" i="79" s="1"/>
  <c r="L7" i="79" s="1"/>
  <c r="L8" i="79" s="1"/>
  <c r="L9" i="79" s="1"/>
  <c r="L10" i="79" s="1"/>
  <c r="L11" i="79" s="1"/>
  <c r="L12" i="79" s="1"/>
  <c r="L13" i="79" s="1"/>
  <c r="L14" i="79" s="1"/>
  <c r="L15" i="79" s="1"/>
  <c r="D24" i="68"/>
  <c r="L17" i="79" l="1"/>
  <c r="L16" i="79"/>
  <c r="L18" i="79" s="1"/>
  <c r="L19" i="79" s="1"/>
  <c r="L20" i="79" s="1"/>
  <c r="L21" i="79" s="1"/>
  <c r="L22" i="79" s="1"/>
  <c r="L23" i="79" s="1"/>
  <c r="L29" i="79" s="1"/>
  <c r="L30" i="79" l="1"/>
  <c r="L32" i="79" s="1"/>
  <c r="L33" i="79" s="1"/>
  <c r="L34" i="79" s="1"/>
  <c r="L35" i="79" s="1"/>
  <c r="L36" i="79" s="1"/>
  <c r="L37" i="79" s="1"/>
  <c r="L38" i="79" s="1"/>
  <c r="L39" i="79" s="1"/>
  <c r="L40" i="79" s="1"/>
  <c r="L41" i="79" s="1"/>
  <c r="L43" i="79" s="1"/>
  <c r="L45" i="79" s="1"/>
  <c r="L47" i="79" s="1"/>
  <c r="L31" i="79"/>
  <c r="AN10" i="81"/>
  <c r="L42" i="79" l="1"/>
  <c r="L44" i="79" s="1"/>
  <c r="L46" i="79" s="1"/>
  <c r="L48" i="79" s="1"/>
  <c r="L49" i="79" s="1"/>
  <c r="L50" i="79" s="1"/>
  <c r="L51" i="79" s="1"/>
  <c r="AN14" i="81"/>
  <c r="F5" i="79" l="1"/>
  <c r="P27" i="55"/>
  <c r="P31" i="56"/>
  <c r="P25" i="56"/>
  <c r="P13" i="56"/>
  <c r="P8" i="56"/>
  <c r="P23" i="55"/>
  <c r="P6" i="55"/>
  <c r="P4" i="55"/>
  <c r="F29" i="52"/>
  <c r="F41" i="52" l="1"/>
  <c r="F42" i="52"/>
  <c r="AT27" i="81"/>
  <c r="AT28" i="81"/>
  <c r="AT29" i="81"/>
  <c r="AT30" i="81"/>
  <c r="AT31" i="81"/>
  <c r="AT32" i="81"/>
  <c r="AT33" i="81"/>
  <c r="AT34" i="81"/>
  <c r="AT35" i="81"/>
  <c r="AT36" i="81"/>
  <c r="AT37" i="81"/>
  <c r="AT38" i="81"/>
  <c r="AT39" i="81"/>
  <c r="AT40" i="81"/>
  <c r="AT41" i="81"/>
  <c r="AT42" i="81"/>
  <c r="AT43" i="81"/>
  <c r="AT44" i="81"/>
  <c r="AT45" i="81"/>
  <c r="AT46" i="81"/>
  <c r="AT47" i="81"/>
  <c r="AT48" i="81"/>
  <c r="AT49" i="81"/>
  <c r="AT50" i="81"/>
  <c r="AT51" i="81"/>
  <c r="AT52" i="81"/>
  <c r="AT53" i="81"/>
  <c r="AT54" i="81"/>
  <c r="AT55" i="81"/>
  <c r="AT56" i="81"/>
  <c r="AT57" i="81"/>
  <c r="AT58" i="81"/>
  <c r="AT59" i="81"/>
  <c r="AT60" i="81"/>
  <c r="AT61" i="81"/>
  <c r="AT62" i="81"/>
  <c r="AT63" i="81"/>
  <c r="AT64" i="81"/>
  <c r="AT65" i="81"/>
  <c r="AT66" i="81"/>
  <c r="AT67" i="81"/>
  <c r="AT68" i="81"/>
  <c r="AT69" i="81"/>
  <c r="AT70" i="81"/>
  <c r="AT71" i="81"/>
  <c r="AT72" i="81"/>
  <c r="AT73" i="81"/>
  <c r="AT74" i="81"/>
  <c r="AT75" i="81"/>
  <c r="AT76" i="81"/>
  <c r="AT77" i="81"/>
  <c r="AT78" i="81"/>
  <c r="AT79" i="81"/>
  <c r="AT80" i="81"/>
  <c r="AT81" i="81"/>
  <c r="AT82" i="81"/>
  <c r="AT83" i="81"/>
  <c r="AT84" i="81"/>
  <c r="AT85" i="81"/>
  <c r="AT86" i="81"/>
  <c r="AT87" i="81"/>
  <c r="AT88" i="81"/>
  <c r="AT89" i="81"/>
  <c r="AT90" i="81"/>
  <c r="AT91" i="81"/>
  <c r="AT92" i="81"/>
  <c r="AT93" i="81"/>
  <c r="AT94" i="81"/>
  <c r="AT95" i="81"/>
  <c r="AT96" i="81"/>
  <c r="AT97" i="81"/>
  <c r="AT98" i="81"/>
  <c r="AT99" i="81"/>
  <c r="AT100" i="81"/>
  <c r="AT101" i="81"/>
  <c r="AT102" i="81"/>
  <c r="AT103" i="81"/>
  <c r="AT104" i="81"/>
  <c r="AT105" i="81"/>
  <c r="AT106" i="81"/>
  <c r="AT107" i="81"/>
  <c r="AT108" i="81"/>
  <c r="AT109" i="81"/>
  <c r="AT110" i="81"/>
  <c r="AT111" i="81"/>
  <c r="AT112" i="81"/>
  <c r="AT113" i="81"/>
  <c r="AT114" i="81"/>
  <c r="AT115" i="81"/>
  <c r="AT116" i="81"/>
  <c r="AT117" i="81"/>
  <c r="AT118" i="81"/>
  <c r="AT119" i="81"/>
  <c r="AT120" i="81"/>
  <c r="AT121" i="81"/>
  <c r="AT122" i="81"/>
  <c r="AT123" i="81"/>
  <c r="AT124" i="81"/>
  <c r="AT125" i="81"/>
  <c r="AT126" i="81"/>
  <c r="AT127" i="81"/>
  <c r="AT128" i="81"/>
  <c r="AT129" i="81"/>
  <c r="AT130" i="81"/>
  <c r="AT131" i="81"/>
  <c r="AT132" i="81"/>
  <c r="AT133" i="81"/>
  <c r="AT134" i="81"/>
  <c r="AT135" i="81"/>
  <c r="AT136" i="81"/>
  <c r="AT137" i="81"/>
  <c r="AT138" i="81"/>
  <c r="AT139" i="81"/>
  <c r="AT140" i="81"/>
  <c r="AT141" i="81"/>
  <c r="AT142" i="81"/>
  <c r="AT143" i="81"/>
  <c r="AT144" i="81"/>
  <c r="AT145" i="81"/>
  <c r="AT146" i="81"/>
  <c r="AT147" i="81"/>
  <c r="AT148" i="81"/>
  <c r="AT149" i="81"/>
  <c r="AT150" i="81"/>
  <c r="AT151" i="81"/>
  <c r="AT152" i="81"/>
  <c r="AT153" i="81"/>
  <c r="AT154" i="81"/>
  <c r="AT155" i="81"/>
  <c r="AT156" i="81"/>
  <c r="AT157" i="81"/>
  <c r="AT158" i="81"/>
  <c r="AT159" i="81"/>
  <c r="AT160" i="81"/>
  <c r="AT161" i="81"/>
  <c r="AT162" i="81"/>
  <c r="AT163" i="81"/>
  <c r="AT164" i="81"/>
  <c r="AT165" i="81"/>
  <c r="AT166" i="81"/>
  <c r="AT167" i="81"/>
  <c r="AT168" i="81"/>
  <c r="AT169" i="81"/>
  <c r="AT170" i="81"/>
  <c r="AT171" i="81"/>
  <c r="AT172" i="81"/>
  <c r="AT173" i="81"/>
  <c r="AT174" i="81"/>
  <c r="AT175" i="81"/>
  <c r="AT176" i="81"/>
  <c r="AT177" i="81"/>
  <c r="AT178" i="81"/>
  <c r="AT179" i="81"/>
  <c r="AT180" i="81"/>
  <c r="AT181" i="81"/>
  <c r="AT182" i="81"/>
  <c r="AT183" i="81"/>
  <c r="AT184" i="81"/>
  <c r="AT185" i="81"/>
  <c r="AT186" i="81"/>
  <c r="AT187" i="81"/>
  <c r="AT188" i="81"/>
  <c r="AT189" i="81"/>
  <c r="AT190" i="81"/>
  <c r="AT191" i="81"/>
  <c r="AT192" i="81"/>
  <c r="AT193" i="81"/>
  <c r="AT194" i="81"/>
  <c r="AT195" i="81"/>
  <c r="AT196" i="81"/>
  <c r="AT197" i="81"/>
  <c r="AT198" i="81"/>
  <c r="AT199" i="81"/>
  <c r="AT200" i="81"/>
  <c r="AT201" i="81"/>
  <c r="AT202" i="81"/>
  <c r="AT203" i="81"/>
  <c r="AT204" i="81"/>
  <c r="AT205" i="81"/>
  <c r="AT206" i="81"/>
  <c r="AT207" i="81"/>
  <c r="AT208" i="81"/>
  <c r="AT209" i="81"/>
  <c r="AT210" i="81"/>
  <c r="AT211" i="81"/>
  <c r="AT212" i="81"/>
  <c r="AT213" i="81"/>
  <c r="AT214" i="81"/>
  <c r="AT215" i="81"/>
  <c r="AT216" i="81"/>
  <c r="AT217" i="81"/>
  <c r="AT218" i="81"/>
  <c r="AT219" i="81"/>
  <c r="AT220" i="81"/>
  <c r="AT221" i="81"/>
  <c r="AT222" i="81"/>
  <c r="AT223" i="81"/>
  <c r="AT224" i="81"/>
  <c r="AT225" i="81"/>
  <c r="AT226" i="81"/>
  <c r="AT227" i="81"/>
  <c r="AT228" i="81"/>
  <c r="AT229" i="81"/>
  <c r="AT230" i="81"/>
  <c r="AT231" i="81"/>
  <c r="AT232" i="81"/>
  <c r="AT233" i="81"/>
  <c r="AT234" i="81"/>
  <c r="AT235" i="81"/>
  <c r="AT236" i="81"/>
  <c r="AT237" i="81"/>
  <c r="AT238" i="81"/>
  <c r="AT239" i="81"/>
  <c r="AT240" i="81"/>
  <c r="AT241" i="81"/>
  <c r="AT242" i="81"/>
  <c r="AT243" i="81"/>
  <c r="AT244" i="81"/>
  <c r="AT245" i="81"/>
  <c r="AT246" i="81"/>
  <c r="AT247" i="81"/>
  <c r="AT248" i="81"/>
  <c r="AT249" i="81"/>
  <c r="AT250" i="81"/>
  <c r="AT251" i="81"/>
  <c r="AT252" i="81"/>
  <c r="AT253" i="81"/>
  <c r="AT254" i="81"/>
  <c r="AT255" i="81"/>
  <c r="AT256" i="81"/>
  <c r="AT257" i="81"/>
  <c r="AT258" i="81"/>
  <c r="AT259" i="81"/>
  <c r="AT260" i="81"/>
  <c r="AT261" i="81"/>
  <c r="AT262" i="81"/>
  <c r="AT263" i="81"/>
  <c r="AT264" i="81"/>
  <c r="AT265" i="81"/>
  <c r="AT266" i="81"/>
  <c r="AT267" i="81"/>
  <c r="AT268" i="81"/>
  <c r="AT269" i="81"/>
  <c r="AT270" i="81"/>
  <c r="AT271" i="81"/>
  <c r="AT272" i="81"/>
  <c r="AT273" i="81"/>
  <c r="AT274" i="81"/>
  <c r="AT275" i="81"/>
  <c r="AT276" i="81"/>
  <c r="AT277" i="81"/>
  <c r="AT278" i="81"/>
  <c r="AT279" i="81"/>
  <c r="AT280" i="81"/>
  <c r="AT281" i="81"/>
  <c r="AT282" i="81"/>
  <c r="AT283" i="81"/>
  <c r="AT284" i="81"/>
  <c r="AT285" i="81"/>
  <c r="AT286" i="81"/>
  <c r="AT287" i="81"/>
  <c r="AT288" i="81"/>
  <c r="AT289" i="81"/>
  <c r="AT290" i="81"/>
  <c r="AT291" i="81"/>
  <c r="AT292" i="81"/>
  <c r="AT293" i="81"/>
  <c r="AT294" i="81"/>
  <c r="AT295" i="81"/>
  <c r="AT296" i="81"/>
  <c r="AT297" i="81"/>
  <c r="AT298" i="81"/>
  <c r="AT299" i="81"/>
  <c r="AT300" i="81"/>
  <c r="AT301" i="81"/>
  <c r="AT302" i="81"/>
  <c r="AT303" i="81"/>
  <c r="AT304" i="81"/>
  <c r="AT305" i="81"/>
  <c r="AT306" i="81"/>
  <c r="AT307" i="81"/>
  <c r="AT308" i="81"/>
  <c r="AT309" i="81"/>
  <c r="AT310" i="81"/>
  <c r="AT311" i="81"/>
  <c r="AT312" i="81"/>
  <c r="AT313" i="81"/>
  <c r="AT314" i="81"/>
  <c r="AT315" i="81"/>
  <c r="AT316" i="81"/>
  <c r="AT317" i="81"/>
  <c r="AT318" i="81"/>
  <c r="AT319" i="81"/>
  <c r="AT320" i="81"/>
  <c r="AT321" i="81"/>
  <c r="AT322" i="81"/>
  <c r="AT323" i="81"/>
  <c r="AT324" i="81"/>
  <c r="AT325" i="81"/>
  <c r="AT326" i="81"/>
  <c r="AT327" i="81"/>
  <c r="AT328" i="81"/>
  <c r="AT329" i="81"/>
  <c r="AT330" i="81"/>
  <c r="AT331" i="81"/>
  <c r="AT332" i="81"/>
  <c r="AT333" i="81"/>
  <c r="AT334" i="81"/>
  <c r="AT335" i="81"/>
  <c r="AT336" i="81"/>
  <c r="AT337" i="81"/>
  <c r="AT338" i="81"/>
  <c r="AT339" i="81"/>
  <c r="AT340" i="81"/>
  <c r="AT341" i="81"/>
  <c r="AT342" i="81"/>
  <c r="AT343" i="81"/>
  <c r="AT344" i="81"/>
  <c r="AT345" i="81"/>
  <c r="AT346" i="81"/>
  <c r="AT347" i="81"/>
  <c r="AT348" i="81"/>
  <c r="AT349" i="81"/>
  <c r="AT350" i="81"/>
  <c r="AT351" i="81"/>
  <c r="AT352" i="81"/>
  <c r="AT353" i="81"/>
  <c r="AT354" i="81"/>
  <c r="AT355" i="81"/>
  <c r="AT356" i="81"/>
  <c r="AT357" i="81"/>
  <c r="AT358" i="81"/>
  <c r="AT359" i="81"/>
  <c r="AT360" i="81"/>
  <c r="AT361" i="81"/>
  <c r="AT362" i="81"/>
  <c r="AT363" i="81"/>
  <c r="AT364" i="81"/>
  <c r="AT365" i="81"/>
  <c r="AT366" i="81"/>
  <c r="AT367" i="81"/>
  <c r="AT368" i="81"/>
  <c r="AT369" i="81"/>
  <c r="AT370" i="81"/>
  <c r="AT371" i="81"/>
  <c r="AT372" i="81"/>
  <c r="AT373" i="81"/>
  <c r="AT374" i="81"/>
  <c r="AT375" i="81"/>
  <c r="AT376" i="81"/>
  <c r="AT377" i="81"/>
  <c r="AT378" i="81"/>
  <c r="AT379" i="81"/>
  <c r="AT380" i="81"/>
  <c r="AT381" i="81"/>
  <c r="AT382" i="81"/>
  <c r="AT383" i="81"/>
  <c r="AT384" i="81"/>
  <c r="AT385" i="81"/>
  <c r="AT386" i="81"/>
  <c r="AT387" i="81"/>
  <c r="AT388" i="81"/>
  <c r="AT389" i="81"/>
  <c r="AT390" i="81"/>
  <c r="AT391" i="81"/>
  <c r="AT392" i="81"/>
  <c r="AT393" i="81"/>
  <c r="AT394" i="81"/>
  <c r="AT395" i="81"/>
  <c r="AT396" i="81"/>
  <c r="AT397" i="81"/>
  <c r="AT398" i="81"/>
  <c r="AT399" i="81"/>
  <c r="AT400" i="81"/>
  <c r="AT401" i="81"/>
  <c r="AT402" i="81"/>
  <c r="AT403" i="81"/>
  <c r="AT404" i="81"/>
  <c r="AT405" i="81"/>
  <c r="AT406" i="81"/>
  <c r="AT407" i="81"/>
  <c r="AT408" i="81"/>
  <c r="AT409" i="81"/>
  <c r="AT410" i="81"/>
  <c r="AT411" i="81"/>
  <c r="AT412" i="81"/>
  <c r="AT413" i="81"/>
  <c r="AT414" i="81"/>
  <c r="AT415" i="81"/>
  <c r="AT416" i="81"/>
  <c r="AT417" i="81"/>
  <c r="AT418" i="81"/>
  <c r="AT419" i="81"/>
  <c r="AT420" i="81"/>
  <c r="AT421" i="81"/>
  <c r="AT422" i="81"/>
  <c r="AT423" i="81"/>
  <c r="AT424" i="81"/>
  <c r="AT425" i="81"/>
  <c r="AT426" i="81"/>
  <c r="AT427" i="81"/>
  <c r="AT428" i="81"/>
  <c r="AT429" i="81"/>
  <c r="AT430" i="81"/>
  <c r="AT431" i="81"/>
  <c r="AT432" i="81"/>
  <c r="AT433" i="81"/>
  <c r="AT434" i="81"/>
  <c r="AT435" i="81"/>
  <c r="AT436" i="81"/>
  <c r="AT437" i="81"/>
  <c r="AT438" i="81"/>
  <c r="AT439" i="81"/>
  <c r="AT440" i="81"/>
  <c r="AT441" i="81"/>
  <c r="AT442" i="81"/>
  <c r="AT443" i="81"/>
  <c r="AT444" i="81"/>
  <c r="AT445" i="81"/>
  <c r="AT446" i="81"/>
  <c r="AT447" i="81"/>
  <c r="AT448" i="81"/>
  <c r="AT449" i="81"/>
  <c r="AT450" i="81"/>
  <c r="AT451" i="81"/>
  <c r="AT452" i="81"/>
  <c r="AT453" i="81"/>
  <c r="AT454" i="81"/>
  <c r="AT455" i="81"/>
  <c r="AT456" i="81"/>
  <c r="AT457" i="81"/>
  <c r="AT458" i="81"/>
  <c r="AT459" i="81"/>
  <c r="AT460" i="81"/>
  <c r="AT461" i="81"/>
  <c r="AT462" i="81"/>
  <c r="AT463" i="81"/>
  <c r="AT464" i="81"/>
  <c r="AT465" i="81"/>
  <c r="AT466" i="81"/>
  <c r="AT467" i="81"/>
  <c r="AT468" i="81"/>
  <c r="AT469" i="81"/>
  <c r="AT470" i="81"/>
  <c r="AT471" i="81"/>
  <c r="AT472" i="81"/>
  <c r="AT473" i="81"/>
  <c r="AT474" i="81"/>
  <c r="AT475" i="81"/>
  <c r="AT476" i="81"/>
  <c r="AT477" i="81"/>
  <c r="AT478" i="81"/>
  <c r="AT479" i="81"/>
  <c r="AT480" i="81"/>
  <c r="AT481" i="81"/>
  <c r="AT482" i="81"/>
  <c r="AT483" i="81"/>
  <c r="AT484" i="81"/>
  <c r="AT485" i="81"/>
  <c r="AT486" i="81"/>
  <c r="AT487" i="81"/>
  <c r="AT488" i="81"/>
  <c r="AT489" i="81"/>
  <c r="AT490" i="81"/>
  <c r="AT491" i="81"/>
  <c r="AT492" i="81"/>
  <c r="AT493" i="81"/>
  <c r="AT494" i="81"/>
  <c r="AT495" i="81"/>
  <c r="AT496" i="81"/>
  <c r="AT497" i="81"/>
  <c r="AT498" i="81"/>
  <c r="AT499" i="81"/>
  <c r="AT500" i="81"/>
  <c r="AT501" i="81"/>
  <c r="AT502" i="81"/>
  <c r="AT503" i="81"/>
  <c r="AT504" i="81"/>
  <c r="AT505" i="81"/>
  <c r="AT506" i="81"/>
  <c r="AT507" i="81"/>
  <c r="AT508" i="81"/>
  <c r="AT509" i="81"/>
  <c r="AT510" i="81"/>
  <c r="AT511" i="81"/>
  <c r="AT512" i="81"/>
  <c r="AT513" i="81"/>
  <c r="AT514" i="81"/>
  <c r="AT515" i="81"/>
  <c r="AT516" i="81"/>
  <c r="AT517" i="81"/>
  <c r="AT518" i="81"/>
  <c r="AT519" i="81"/>
  <c r="AT520" i="81"/>
  <c r="AT521" i="81"/>
  <c r="AT522" i="81"/>
  <c r="AT523" i="81"/>
  <c r="AT524" i="81"/>
  <c r="AT525" i="81"/>
  <c r="AT526" i="81"/>
  <c r="AT527" i="81"/>
  <c r="AT528" i="81"/>
  <c r="AT529" i="81"/>
  <c r="AT530" i="81"/>
  <c r="AT531" i="81"/>
  <c r="AT532" i="81"/>
  <c r="AT533" i="81"/>
  <c r="AT534" i="81"/>
  <c r="AT535" i="81"/>
  <c r="AT536" i="81"/>
  <c r="AT537" i="81"/>
  <c r="AT538" i="81"/>
  <c r="AT539" i="81"/>
  <c r="AT540" i="81"/>
  <c r="AT541" i="81"/>
  <c r="AT542" i="81"/>
  <c r="AT543" i="81"/>
  <c r="AT544" i="81"/>
  <c r="AT545" i="81"/>
  <c r="AT546" i="81"/>
  <c r="AT547" i="81"/>
  <c r="AT548" i="81"/>
  <c r="AT549" i="81"/>
  <c r="AT550" i="81"/>
  <c r="AT551" i="81"/>
  <c r="AT552" i="81"/>
  <c r="AT553" i="81"/>
  <c r="AT554" i="81"/>
  <c r="AT555" i="81"/>
  <c r="AT556" i="81"/>
  <c r="AT557" i="81"/>
  <c r="AT558" i="81"/>
  <c r="AT559" i="81"/>
  <c r="AT560" i="81"/>
  <c r="AT561" i="81"/>
  <c r="AT562" i="81"/>
  <c r="AT563" i="81"/>
  <c r="AT564" i="81"/>
  <c r="AT565" i="81"/>
  <c r="AT566" i="81"/>
  <c r="AT567" i="81"/>
  <c r="AT568" i="81"/>
  <c r="AT569" i="81"/>
  <c r="AT570" i="81"/>
  <c r="AT571" i="81"/>
  <c r="AT572" i="81"/>
  <c r="AT573" i="81"/>
  <c r="AT574" i="81"/>
  <c r="AT575" i="81"/>
  <c r="AT576" i="81"/>
  <c r="AT577" i="81"/>
  <c r="AT578" i="81"/>
  <c r="AT579" i="81"/>
  <c r="AT580" i="81"/>
  <c r="AT581" i="81"/>
  <c r="AT582" i="81"/>
  <c r="AT583" i="81"/>
  <c r="AT584" i="81"/>
  <c r="AT585" i="81"/>
  <c r="AT586" i="81"/>
  <c r="AT587" i="81"/>
  <c r="AT588" i="81"/>
  <c r="AT589" i="81"/>
  <c r="AT590" i="81"/>
  <c r="AT591" i="81"/>
  <c r="AT592" i="81"/>
  <c r="AT593" i="81"/>
  <c r="AT594" i="81"/>
  <c r="AT595" i="81"/>
  <c r="AT596" i="81"/>
  <c r="AT597" i="81"/>
  <c r="AT598" i="81"/>
  <c r="AT599" i="81"/>
  <c r="AT600" i="81"/>
  <c r="AT601" i="81"/>
  <c r="AT602" i="81"/>
  <c r="AT603" i="81"/>
  <c r="AT604" i="81"/>
  <c r="AT605" i="81"/>
  <c r="AT606" i="81"/>
  <c r="AT607" i="81"/>
  <c r="AT608" i="81"/>
  <c r="AT609" i="81"/>
  <c r="AT610" i="81"/>
  <c r="AT611" i="81"/>
  <c r="AT612" i="81"/>
  <c r="AT613" i="81"/>
  <c r="AT614" i="81"/>
  <c r="AT615" i="81"/>
  <c r="AT616" i="81"/>
  <c r="AT617" i="81"/>
  <c r="AT618" i="81"/>
  <c r="AT619" i="81"/>
  <c r="AT620" i="81"/>
  <c r="AT621" i="81"/>
  <c r="AT622" i="81"/>
  <c r="AT623" i="81"/>
  <c r="AT624" i="81"/>
  <c r="AT625" i="81"/>
  <c r="AT626" i="81"/>
  <c r="AT627" i="81"/>
  <c r="AT628" i="81"/>
  <c r="AT629" i="81"/>
  <c r="AT630" i="81"/>
  <c r="AT631" i="81"/>
  <c r="AT632" i="81"/>
  <c r="AT633" i="81"/>
  <c r="AT634" i="81"/>
  <c r="AT635" i="81"/>
  <c r="AT636" i="81"/>
  <c r="AT637" i="81"/>
  <c r="AT638" i="81"/>
  <c r="AT639" i="81"/>
  <c r="AT640" i="81"/>
  <c r="AT641" i="81"/>
  <c r="AT642" i="81"/>
  <c r="AT643" i="81"/>
  <c r="AT644" i="81"/>
  <c r="AT645" i="81"/>
  <c r="AT646" i="81"/>
  <c r="AT647" i="81"/>
  <c r="AT648" i="81"/>
  <c r="AT649" i="81"/>
  <c r="AT650" i="81"/>
  <c r="AT651" i="81"/>
  <c r="AT652" i="81"/>
  <c r="AT653" i="81"/>
  <c r="AT654" i="81"/>
  <c r="AT655" i="81"/>
  <c r="AT656" i="81"/>
  <c r="AT657" i="81"/>
  <c r="AT658" i="81"/>
  <c r="AT659" i="81"/>
  <c r="AT660" i="81"/>
  <c r="AT661" i="81"/>
  <c r="AT662" i="81"/>
  <c r="AT663" i="81"/>
  <c r="AT664" i="81"/>
  <c r="AT665" i="81"/>
  <c r="AT666" i="81"/>
  <c r="AT667" i="81"/>
  <c r="AT668" i="81"/>
  <c r="AT669" i="81"/>
  <c r="AT670" i="81"/>
  <c r="AT671" i="81"/>
  <c r="AT672" i="81"/>
  <c r="AT673" i="81"/>
  <c r="AT674" i="81"/>
  <c r="AT675" i="81"/>
  <c r="AT676" i="81"/>
  <c r="AT677" i="81"/>
  <c r="AT678" i="81"/>
  <c r="AT679" i="81"/>
  <c r="AT680" i="81"/>
  <c r="AT681" i="81"/>
  <c r="AT682" i="81"/>
  <c r="AT683" i="81"/>
  <c r="AT684" i="81"/>
  <c r="AT685" i="81"/>
  <c r="AT686" i="81"/>
  <c r="AT687" i="81"/>
  <c r="AT688" i="81"/>
  <c r="AT689" i="81"/>
  <c r="AT690" i="81"/>
  <c r="AT691" i="81"/>
  <c r="AT692" i="81"/>
  <c r="AT693" i="81"/>
  <c r="AT694" i="81"/>
  <c r="AT695" i="81"/>
  <c r="AT696" i="81"/>
  <c r="AT697" i="81"/>
  <c r="AT698" i="81"/>
  <c r="AT699" i="81"/>
  <c r="AT700" i="81"/>
  <c r="AT701" i="81"/>
  <c r="AT702" i="81"/>
  <c r="AT703" i="81"/>
  <c r="AT704" i="81"/>
  <c r="AT705" i="81"/>
  <c r="AT706" i="81"/>
  <c r="AT707" i="81"/>
  <c r="AT708" i="81"/>
  <c r="AT709" i="81"/>
  <c r="AT710" i="81"/>
  <c r="AT711" i="81"/>
  <c r="AT712" i="81"/>
  <c r="AT713" i="81"/>
  <c r="AT714" i="81"/>
  <c r="AT715" i="81"/>
  <c r="AT716" i="81"/>
  <c r="AT717" i="81"/>
  <c r="AT718" i="81"/>
  <c r="AT719" i="81"/>
  <c r="AT720" i="81"/>
  <c r="AT721" i="81"/>
  <c r="AT722" i="81"/>
  <c r="AT723" i="81"/>
  <c r="AT724" i="81"/>
  <c r="AT725" i="81"/>
  <c r="AT726" i="81"/>
  <c r="AT727" i="81"/>
  <c r="AT728" i="81"/>
  <c r="AT729" i="81"/>
  <c r="AT730" i="81"/>
  <c r="AT731" i="81"/>
  <c r="AT732" i="81"/>
  <c r="AT733" i="81"/>
  <c r="AT734" i="81"/>
  <c r="AT735" i="81"/>
  <c r="AT736" i="81"/>
  <c r="AT737" i="81"/>
  <c r="AT738" i="81"/>
  <c r="AT739" i="81"/>
  <c r="AT740" i="81"/>
  <c r="AT741" i="81"/>
  <c r="AT742" i="81"/>
  <c r="AT743" i="81"/>
  <c r="AT744" i="81"/>
  <c r="AT745" i="81"/>
  <c r="AT746" i="81"/>
  <c r="AT747" i="81"/>
  <c r="AT748" i="81"/>
  <c r="AT749" i="81"/>
  <c r="AT750" i="81"/>
  <c r="AT751" i="81"/>
  <c r="AT752" i="81"/>
  <c r="AT753" i="81"/>
  <c r="AT754" i="81"/>
  <c r="AT755" i="81"/>
  <c r="AT756" i="81"/>
  <c r="AT757" i="81"/>
  <c r="AT758" i="81"/>
  <c r="AT759" i="81"/>
  <c r="AT760" i="81"/>
  <c r="AT761" i="81"/>
  <c r="AT762" i="81"/>
  <c r="AT763" i="81"/>
  <c r="AT764" i="81"/>
  <c r="AT765" i="81"/>
  <c r="AT766" i="81"/>
  <c r="AT767" i="81"/>
  <c r="AT768" i="81"/>
  <c r="AT769" i="81"/>
  <c r="AT770" i="81"/>
  <c r="AT771" i="81"/>
  <c r="AT772" i="81"/>
  <c r="AT773" i="81"/>
  <c r="AT774" i="81"/>
  <c r="AT775" i="81"/>
  <c r="AT776" i="81"/>
  <c r="AT777" i="81"/>
  <c r="AT778" i="81"/>
  <c r="AT779" i="81"/>
  <c r="AT780" i="81"/>
  <c r="AT781" i="81"/>
  <c r="AT782" i="81"/>
  <c r="AT783" i="81"/>
  <c r="AT784" i="81"/>
  <c r="AT785" i="81"/>
  <c r="AT786" i="81"/>
  <c r="AT787" i="81"/>
  <c r="AT788" i="81"/>
  <c r="AT789" i="81"/>
  <c r="AT790" i="81"/>
  <c r="AT791" i="81"/>
  <c r="AT792" i="81"/>
  <c r="AT793" i="81"/>
  <c r="AT794" i="81"/>
  <c r="AT795" i="81"/>
  <c r="AT796" i="81"/>
  <c r="AT797" i="81"/>
  <c r="AT798" i="81"/>
  <c r="AT799" i="81"/>
  <c r="AT800" i="81"/>
  <c r="AT801" i="81"/>
  <c r="AT802" i="81"/>
  <c r="AT803" i="81"/>
  <c r="AT804" i="81"/>
  <c r="AT805" i="81"/>
  <c r="AT806" i="81"/>
  <c r="AT807" i="81"/>
  <c r="AT808" i="81"/>
  <c r="AT809" i="81"/>
  <c r="AT810" i="81"/>
  <c r="AT811" i="81"/>
  <c r="AT812" i="81"/>
  <c r="AT813" i="81"/>
  <c r="AT814" i="81"/>
  <c r="AT815" i="81"/>
  <c r="AT816" i="81"/>
  <c r="AT817" i="81"/>
  <c r="AT818" i="81"/>
  <c r="AT819" i="81"/>
  <c r="AT820" i="81"/>
  <c r="AT821" i="81"/>
  <c r="AT822" i="81"/>
  <c r="AT823" i="81"/>
  <c r="AT824" i="81"/>
  <c r="AT825" i="81"/>
  <c r="AT826" i="81"/>
  <c r="AT827" i="81"/>
  <c r="AT828" i="81"/>
  <c r="AT829" i="81"/>
  <c r="AT830" i="81"/>
  <c r="AT831" i="81"/>
  <c r="AT832" i="81"/>
  <c r="AT833" i="81"/>
  <c r="AT834" i="81"/>
  <c r="AT835" i="81"/>
  <c r="AT836" i="81"/>
  <c r="AT837" i="81"/>
  <c r="AT838" i="81"/>
  <c r="AT839" i="81"/>
  <c r="AT840" i="81"/>
  <c r="AT841" i="81"/>
  <c r="AT842" i="81"/>
  <c r="AT843" i="81"/>
  <c r="AT844" i="81"/>
  <c r="AT845" i="81"/>
  <c r="AT846" i="81"/>
  <c r="AT847" i="81"/>
  <c r="AT848" i="81"/>
  <c r="AT849" i="81"/>
  <c r="AT850" i="81"/>
  <c r="AT851" i="81"/>
  <c r="AT852" i="81"/>
  <c r="AT853" i="81"/>
  <c r="AT854" i="81"/>
  <c r="AT855" i="81"/>
  <c r="AT856" i="81"/>
  <c r="AT857" i="81"/>
  <c r="AT858" i="81"/>
  <c r="AT859" i="81"/>
  <c r="AT860" i="81"/>
  <c r="AT861" i="81"/>
  <c r="AT862" i="81"/>
  <c r="AT863" i="81"/>
  <c r="AT864" i="81"/>
  <c r="AT865" i="81"/>
  <c r="AT866" i="81"/>
  <c r="AT867" i="81"/>
  <c r="AT868" i="81"/>
  <c r="AT869" i="81"/>
  <c r="AT870" i="81"/>
  <c r="AT871" i="81"/>
  <c r="AT872" i="81"/>
  <c r="AT873" i="81"/>
  <c r="AT874" i="81"/>
  <c r="AT875" i="81"/>
  <c r="AT876" i="81"/>
  <c r="AT877" i="81"/>
  <c r="AT878" i="81"/>
  <c r="AT879" i="81"/>
  <c r="AT880" i="81"/>
  <c r="AT881" i="81"/>
  <c r="AT882" i="81"/>
  <c r="AT883" i="81"/>
  <c r="AT884" i="81"/>
  <c r="AT885" i="81"/>
  <c r="AT886" i="81"/>
  <c r="AT887" i="81"/>
  <c r="AT888" i="81"/>
  <c r="AT889" i="81"/>
  <c r="AT890" i="81"/>
  <c r="AT891" i="81"/>
  <c r="AT892" i="81"/>
  <c r="AT893" i="81"/>
  <c r="AT894" i="81"/>
  <c r="AT895" i="81"/>
  <c r="AT896" i="81"/>
  <c r="AT897" i="81"/>
  <c r="AT898" i="81"/>
  <c r="AT899" i="81"/>
  <c r="AT900" i="81"/>
  <c r="AT901" i="81"/>
  <c r="AT902" i="81"/>
  <c r="AT903" i="81"/>
  <c r="AT904" i="81"/>
  <c r="AT905" i="81"/>
  <c r="AT906" i="81"/>
  <c r="AT907" i="81"/>
  <c r="AT908" i="81"/>
  <c r="AT909" i="81"/>
  <c r="AT910" i="81"/>
  <c r="AT911" i="81"/>
  <c r="AT912" i="81"/>
  <c r="AT913" i="81"/>
  <c r="AT914" i="81"/>
  <c r="AT915" i="81"/>
  <c r="AT916" i="81"/>
  <c r="AT917" i="81"/>
  <c r="AT918" i="81"/>
  <c r="AT919" i="81"/>
  <c r="AT920" i="81"/>
  <c r="AT921" i="81"/>
  <c r="AT922" i="81"/>
  <c r="AT923" i="81"/>
  <c r="AT924" i="81"/>
  <c r="AT925" i="81"/>
  <c r="AT926" i="81"/>
  <c r="AT927" i="81"/>
  <c r="AT928" i="81"/>
  <c r="AT929" i="81"/>
  <c r="AT930" i="81"/>
  <c r="AT931" i="81"/>
  <c r="AT932" i="81"/>
  <c r="AT933" i="81"/>
  <c r="AT934" i="81"/>
  <c r="AT935" i="81"/>
  <c r="AT936" i="81"/>
  <c r="AT937" i="81"/>
  <c r="AT938" i="81"/>
  <c r="AT939" i="81"/>
  <c r="AT940" i="81"/>
  <c r="AT941" i="81"/>
  <c r="AT942" i="81"/>
  <c r="AT943" i="81"/>
  <c r="AT944" i="81"/>
  <c r="AT945" i="81"/>
  <c r="AT946" i="81"/>
  <c r="AT947" i="81"/>
  <c r="AT948" i="81"/>
  <c r="AT949" i="81"/>
  <c r="AT950" i="81"/>
  <c r="AT951" i="81"/>
  <c r="AT952" i="81"/>
  <c r="AT953" i="81"/>
  <c r="AT954" i="81"/>
  <c r="AT955" i="81"/>
  <c r="AT956" i="81"/>
  <c r="AT957" i="81"/>
  <c r="AT958" i="81"/>
  <c r="AT959" i="81"/>
  <c r="AT960" i="81"/>
  <c r="AT961" i="81"/>
  <c r="AT962" i="81"/>
  <c r="AT963" i="81"/>
  <c r="AT964" i="81"/>
  <c r="AT965" i="81"/>
  <c r="AT966" i="81"/>
  <c r="AT967" i="81"/>
  <c r="AT968" i="81"/>
  <c r="AT969" i="81"/>
  <c r="AT970" i="81"/>
  <c r="AT971" i="81"/>
  <c r="AT972" i="81"/>
  <c r="AT973" i="81"/>
  <c r="AT974" i="81"/>
  <c r="AT975" i="81"/>
  <c r="AT976" i="81"/>
  <c r="AT977" i="81"/>
  <c r="AT978" i="81"/>
  <c r="AT979" i="81"/>
  <c r="AT980" i="81"/>
  <c r="AT981" i="81"/>
  <c r="AT982" i="81"/>
  <c r="AT983" i="81"/>
  <c r="AT984" i="81"/>
  <c r="AT985" i="81"/>
  <c r="AT986" i="81"/>
  <c r="AT987" i="81"/>
  <c r="AT988" i="81"/>
  <c r="AT989" i="81"/>
  <c r="AT990" i="81"/>
  <c r="AT991" i="81"/>
  <c r="AT992" i="81"/>
  <c r="AT993" i="81"/>
  <c r="AT994" i="81"/>
  <c r="AT995" i="81"/>
  <c r="AT996" i="81"/>
  <c r="AT997" i="81"/>
  <c r="AT998" i="81"/>
  <c r="AT999" i="81"/>
  <c r="AT1000" i="81"/>
  <c r="AT1001" i="81"/>
  <c r="AT1002" i="81"/>
  <c r="AT1003" i="81"/>
  <c r="AT1004" i="81"/>
  <c r="AT1005" i="81"/>
  <c r="AT1006" i="81"/>
  <c r="AT1007" i="81"/>
  <c r="AT1008" i="81"/>
  <c r="AT1009" i="81"/>
  <c r="AT1010" i="81"/>
  <c r="AT1011" i="81"/>
  <c r="AT1012" i="81"/>
  <c r="AT1013" i="81"/>
  <c r="AT1014" i="81"/>
  <c r="AT1015" i="81"/>
  <c r="AT1016" i="81"/>
  <c r="AT1017" i="81"/>
  <c r="AT1018" i="81"/>
  <c r="AT1019" i="81"/>
  <c r="AT1020" i="81"/>
  <c r="AT1021" i="81"/>
  <c r="AT1022" i="81"/>
  <c r="AT1023" i="81"/>
  <c r="AT1024" i="81"/>
  <c r="AT1025" i="81"/>
  <c r="AT1026" i="81"/>
  <c r="AT1027" i="81"/>
  <c r="AT1028" i="81"/>
  <c r="AT1029" i="81"/>
  <c r="AT1030" i="81"/>
  <c r="AT1031" i="81"/>
  <c r="AT1032" i="81"/>
  <c r="AT1033" i="81"/>
  <c r="AT1034" i="81"/>
  <c r="AT1035" i="81"/>
  <c r="AT1036" i="81"/>
  <c r="AT26" i="81"/>
  <c r="AX27" i="81"/>
  <c r="AX28" i="81"/>
  <c r="AX29" i="81"/>
  <c r="AX30" i="81"/>
  <c r="AX31" i="81"/>
  <c r="AX32" i="81"/>
  <c r="AX33" i="81"/>
  <c r="AX34" i="81"/>
  <c r="AX35" i="81"/>
  <c r="AX36" i="81"/>
  <c r="AX37" i="81"/>
  <c r="AX38" i="81"/>
  <c r="AX39" i="81"/>
  <c r="AX40" i="81"/>
  <c r="AX41" i="81"/>
  <c r="AX42" i="81"/>
  <c r="AX43" i="81"/>
  <c r="AX44" i="81"/>
  <c r="AX45" i="81"/>
  <c r="AX46" i="81"/>
  <c r="AX47" i="81"/>
  <c r="AX48" i="81"/>
  <c r="AX49" i="81"/>
  <c r="AX50" i="81"/>
  <c r="AX51" i="81"/>
  <c r="AX52" i="81"/>
  <c r="AX53" i="81"/>
  <c r="AX54" i="81"/>
  <c r="AX55" i="81"/>
  <c r="AX56" i="81"/>
  <c r="AX57" i="81"/>
  <c r="AX58" i="81"/>
  <c r="AX59" i="81"/>
  <c r="AX60" i="81"/>
  <c r="AX61" i="81"/>
  <c r="AX62" i="81"/>
  <c r="AX63" i="81"/>
  <c r="AX64" i="81"/>
  <c r="AX65" i="81"/>
  <c r="AX66" i="81"/>
  <c r="AX67" i="81"/>
  <c r="AX68" i="81"/>
  <c r="AX69" i="81"/>
  <c r="AX70" i="81"/>
  <c r="AX71" i="81"/>
  <c r="AX72" i="81"/>
  <c r="AX73" i="81"/>
  <c r="AX74" i="81"/>
  <c r="AX75" i="81"/>
  <c r="AX76" i="81"/>
  <c r="AX77" i="81"/>
  <c r="AX78" i="81"/>
  <c r="AX79" i="81"/>
  <c r="AX80" i="81"/>
  <c r="AX81" i="81"/>
  <c r="AX82" i="81"/>
  <c r="AX83" i="81"/>
  <c r="AX84" i="81"/>
  <c r="AX85" i="81"/>
  <c r="AX86" i="81"/>
  <c r="AX87" i="81"/>
  <c r="AX88" i="81"/>
  <c r="AX89" i="81"/>
  <c r="AX90" i="81"/>
  <c r="AX91" i="81"/>
  <c r="AX92" i="81"/>
  <c r="AX93" i="81"/>
  <c r="AX94" i="81"/>
  <c r="AX95" i="81"/>
  <c r="AX96" i="81"/>
  <c r="AX97" i="81"/>
  <c r="AX98" i="81"/>
  <c r="AX99" i="81"/>
  <c r="AX100" i="81"/>
  <c r="AX101" i="81"/>
  <c r="AX102" i="81"/>
  <c r="AX103" i="81"/>
  <c r="AX104" i="81"/>
  <c r="AX105" i="81"/>
  <c r="AX106" i="81"/>
  <c r="AX107" i="81"/>
  <c r="AX108" i="81"/>
  <c r="AX109" i="81"/>
  <c r="AX110" i="81"/>
  <c r="AX111" i="81"/>
  <c r="AX112" i="81"/>
  <c r="AX113" i="81"/>
  <c r="AX114" i="81"/>
  <c r="AX115" i="81"/>
  <c r="AX116" i="81"/>
  <c r="AX117" i="81"/>
  <c r="AX118" i="81"/>
  <c r="AX119" i="81"/>
  <c r="AX120" i="81"/>
  <c r="AX121" i="81"/>
  <c r="AX122" i="81"/>
  <c r="AX123" i="81"/>
  <c r="AX124" i="81"/>
  <c r="AX125" i="81"/>
  <c r="AX126" i="81"/>
  <c r="AX127" i="81"/>
  <c r="AX128" i="81"/>
  <c r="AX129" i="81"/>
  <c r="AX130" i="81"/>
  <c r="AX131" i="81"/>
  <c r="AX132" i="81"/>
  <c r="AX133" i="81"/>
  <c r="AX134" i="81"/>
  <c r="AX135" i="81"/>
  <c r="AX136" i="81"/>
  <c r="AX137" i="81"/>
  <c r="AX138" i="81"/>
  <c r="AX139" i="81"/>
  <c r="AX140" i="81"/>
  <c r="AX141" i="81"/>
  <c r="AX142" i="81"/>
  <c r="AX143" i="81"/>
  <c r="AX144" i="81"/>
  <c r="AX145" i="81"/>
  <c r="AX146" i="81"/>
  <c r="AX147" i="81"/>
  <c r="AX148" i="81"/>
  <c r="AX149" i="81"/>
  <c r="AX150" i="81"/>
  <c r="AX151" i="81"/>
  <c r="AX152" i="81"/>
  <c r="AX153" i="81"/>
  <c r="AX154" i="81"/>
  <c r="AX155" i="81"/>
  <c r="AX156" i="81"/>
  <c r="AX157" i="81"/>
  <c r="AX158" i="81"/>
  <c r="AX159" i="81"/>
  <c r="AX160" i="81"/>
  <c r="AX161" i="81"/>
  <c r="AX162" i="81"/>
  <c r="AX163" i="81"/>
  <c r="AX164" i="81"/>
  <c r="AX165" i="81"/>
  <c r="AX166" i="81"/>
  <c r="AX167" i="81"/>
  <c r="AX168" i="81"/>
  <c r="AX169" i="81"/>
  <c r="AX170" i="81"/>
  <c r="AX171" i="81"/>
  <c r="AX172" i="81"/>
  <c r="AX173" i="81"/>
  <c r="AX174" i="81"/>
  <c r="AX175" i="81"/>
  <c r="AX176" i="81"/>
  <c r="AX177" i="81"/>
  <c r="AX178" i="81"/>
  <c r="AX179" i="81"/>
  <c r="AX180" i="81"/>
  <c r="AX181" i="81"/>
  <c r="AX182" i="81"/>
  <c r="AX183" i="81"/>
  <c r="AX184" i="81"/>
  <c r="AX185" i="81"/>
  <c r="AX186" i="81"/>
  <c r="AX187" i="81"/>
  <c r="AX188" i="81"/>
  <c r="AX189" i="81"/>
  <c r="AX190" i="81"/>
  <c r="AX191" i="81"/>
  <c r="AX192" i="81"/>
  <c r="AX193" i="81"/>
  <c r="AX194" i="81"/>
  <c r="AX195" i="81"/>
  <c r="AX196" i="81"/>
  <c r="AX197" i="81"/>
  <c r="AX198" i="81"/>
  <c r="AX199" i="81"/>
  <c r="AX200" i="81"/>
  <c r="AX201" i="81"/>
  <c r="AX202" i="81"/>
  <c r="AX203" i="81"/>
  <c r="AX204" i="81"/>
  <c r="AX205" i="81"/>
  <c r="AX206" i="81"/>
  <c r="AX207" i="81"/>
  <c r="AX208" i="81"/>
  <c r="AX209" i="81"/>
  <c r="AX210" i="81"/>
  <c r="AX211" i="81"/>
  <c r="AX212" i="81"/>
  <c r="AX213" i="81"/>
  <c r="AX214" i="81"/>
  <c r="AX215" i="81"/>
  <c r="AX216" i="81"/>
  <c r="AX217" i="81"/>
  <c r="AX218" i="81"/>
  <c r="AX219" i="81"/>
  <c r="AX220" i="81"/>
  <c r="AX221" i="81"/>
  <c r="AX222" i="81"/>
  <c r="AX223" i="81"/>
  <c r="AX224" i="81"/>
  <c r="AX225" i="81"/>
  <c r="AX226" i="81"/>
  <c r="AX227" i="81"/>
  <c r="AX228" i="81"/>
  <c r="AX229" i="81"/>
  <c r="AX230" i="81"/>
  <c r="AX231" i="81"/>
  <c r="AX232" i="81"/>
  <c r="AX233" i="81"/>
  <c r="AX234" i="81"/>
  <c r="AX235" i="81"/>
  <c r="AX236" i="81"/>
  <c r="AX237" i="81"/>
  <c r="AX238" i="81"/>
  <c r="AX239" i="81"/>
  <c r="AX240" i="81"/>
  <c r="AX241" i="81"/>
  <c r="AX242" i="81"/>
  <c r="AX243" i="81"/>
  <c r="AX244" i="81"/>
  <c r="AX245" i="81"/>
  <c r="AX246" i="81"/>
  <c r="AX247" i="81"/>
  <c r="AX248" i="81"/>
  <c r="AX249" i="81"/>
  <c r="AX250" i="81"/>
  <c r="AX251" i="81"/>
  <c r="AX252" i="81"/>
  <c r="AX253" i="81"/>
  <c r="AX254" i="81"/>
  <c r="AX255" i="81"/>
  <c r="AX256" i="81"/>
  <c r="AX257" i="81"/>
  <c r="AX258" i="81"/>
  <c r="AX259" i="81"/>
  <c r="AX260" i="81"/>
  <c r="AX261" i="81"/>
  <c r="AX262" i="81"/>
  <c r="AX263" i="81"/>
  <c r="AX264" i="81"/>
  <c r="AX265" i="81"/>
  <c r="AX266" i="81"/>
  <c r="AX267" i="81"/>
  <c r="AX268" i="81"/>
  <c r="AX269" i="81"/>
  <c r="AX270" i="81"/>
  <c r="AX271" i="81"/>
  <c r="AX272" i="81"/>
  <c r="AX273" i="81"/>
  <c r="AX274" i="81"/>
  <c r="AX275" i="81"/>
  <c r="AX276" i="81"/>
  <c r="AX277" i="81"/>
  <c r="AX278" i="81"/>
  <c r="AX279" i="81"/>
  <c r="AX280" i="81"/>
  <c r="AX281" i="81"/>
  <c r="AX282" i="81"/>
  <c r="AX283" i="81"/>
  <c r="AX284" i="81"/>
  <c r="AX285" i="81"/>
  <c r="AX286" i="81"/>
  <c r="AX287" i="81"/>
  <c r="AX288" i="81"/>
  <c r="AX289" i="81"/>
  <c r="AX290" i="81"/>
  <c r="AX291" i="81"/>
  <c r="AX292" i="81"/>
  <c r="AX293" i="81"/>
  <c r="AX294" i="81"/>
  <c r="AX295" i="81"/>
  <c r="AX296" i="81"/>
  <c r="AX297" i="81"/>
  <c r="AX298" i="81"/>
  <c r="AX299" i="81"/>
  <c r="AX300" i="81"/>
  <c r="AX301" i="81"/>
  <c r="AX302" i="81"/>
  <c r="AX303" i="81"/>
  <c r="AX304" i="81"/>
  <c r="AX305" i="81"/>
  <c r="AX306" i="81"/>
  <c r="AX307" i="81"/>
  <c r="AX308" i="81"/>
  <c r="AX309" i="81"/>
  <c r="AX310" i="81"/>
  <c r="AX311" i="81"/>
  <c r="AX312" i="81"/>
  <c r="AX313" i="81"/>
  <c r="AX314" i="81"/>
  <c r="AX315" i="81"/>
  <c r="AX316" i="81"/>
  <c r="AX317" i="81"/>
  <c r="AX318" i="81"/>
  <c r="AX319" i="81"/>
  <c r="AX320" i="81"/>
  <c r="AX321" i="81"/>
  <c r="AX322" i="81"/>
  <c r="AX323" i="81"/>
  <c r="AX324" i="81"/>
  <c r="AX325" i="81"/>
  <c r="AX326" i="81"/>
  <c r="AX327" i="81"/>
  <c r="AX328" i="81"/>
  <c r="AX329" i="81"/>
  <c r="AX330" i="81"/>
  <c r="AX331" i="81"/>
  <c r="AX332" i="81"/>
  <c r="AX333" i="81"/>
  <c r="AX334" i="81"/>
  <c r="AX335" i="81"/>
  <c r="AX336" i="81"/>
  <c r="AX337" i="81"/>
  <c r="AX338" i="81"/>
  <c r="AX339" i="81"/>
  <c r="AX340" i="81"/>
  <c r="AX341" i="81"/>
  <c r="AX342" i="81"/>
  <c r="AX343" i="81"/>
  <c r="AX344" i="81"/>
  <c r="AX345" i="81"/>
  <c r="AX346" i="81"/>
  <c r="AX347" i="81"/>
  <c r="AX348" i="81"/>
  <c r="AX349" i="81"/>
  <c r="AX350" i="81"/>
  <c r="AX351" i="81"/>
  <c r="AX352" i="81"/>
  <c r="AX353" i="81"/>
  <c r="AX354" i="81"/>
  <c r="AX355" i="81"/>
  <c r="AX356" i="81"/>
  <c r="AX357" i="81"/>
  <c r="AX358" i="81"/>
  <c r="AX359" i="81"/>
  <c r="AX360" i="81"/>
  <c r="AX361" i="81"/>
  <c r="AX362" i="81"/>
  <c r="AX363" i="81"/>
  <c r="AX364" i="81"/>
  <c r="AX365" i="81"/>
  <c r="AX366" i="81"/>
  <c r="AX367" i="81"/>
  <c r="AX368" i="81"/>
  <c r="AX369" i="81"/>
  <c r="AX370" i="81"/>
  <c r="AX371" i="81"/>
  <c r="AX372" i="81"/>
  <c r="AX373" i="81"/>
  <c r="AX374" i="81"/>
  <c r="AX375" i="81"/>
  <c r="AX376" i="81"/>
  <c r="AX377" i="81"/>
  <c r="AX378" i="81"/>
  <c r="AX379" i="81"/>
  <c r="AX380" i="81"/>
  <c r="AX381" i="81"/>
  <c r="AX382" i="81"/>
  <c r="AX383" i="81"/>
  <c r="AX384" i="81"/>
  <c r="AX385" i="81"/>
  <c r="AX386" i="81"/>
  <c r="AX387" i="81"/>
  <c r="AX388" i="81"/>
  <c r="AX389" i="81"/>
  <c r="AX390" i="81"/>
  <c r="AX391" i="81"/>
  <c r="AX392" i="81"/>
  <c r="AX393" i="81"/>
  <c r="AX394" i="81"/>
  <c r="AX395" i="81"/>
  <c r="AX396" i="81"/>
  <c r="AX397" i="81"/>
  <c r="AX398" i="81"/>
  <c r="AX399" i="81"/>
  <c r="AX400" i="81"/>
  <c r="AX401" i="81"/>
  <c r="AX402" i="81"/>
  <c r="AX403" i="81"/>
  <c r="AX404" i="81"/>
  <c r="AX405" i="81"/>
  <c r="AX406" i="81"/>
  <c r="AX407" i="81"/>
  <c r="AX408" i="81"/>
  <c r="AX409" i="81"/>
  <c r="AX410" i="81"/>
  <c r="AX411" i="81"/>
  <c r="AX412" i="81"/>
  <c r="AX413" i="81"/>
  <c r="AX414" i="81"/>
  <c r="AX415" i="81"/>
  <c r="AX416" i="81"/>
  <c r="AX417" i="81"/>
  <c r="AX418" i="81"/>
  <c r="AX419" i="81"/>
  <c r="AX420" i="81"/>
  <c r="AX421" i="81"/>
  <c r="AX422" i="81"/>
  <c r="AX423" i="81"/>
  <c r="AX424" i="81"/>
  <c r="AX425" i="81"/>
  <c r="AX426" i="81"/>
  <c r="AX427" i="81"/>
  <c r="AX428" i="81"/>
  <c r="AX429" i="81"/>
  <c r="AX430" i="81"/>
  <c r="AX431" i="81"/>
  <c r="AX432" i="81"/>
  <c r="AX433" i="81"/>
  <c r="AX434" i="81"/>
  <c r="AX435" i="81"/>
  <c r="AX436" i="81"/>
  <c r="AX437" i="81"/>
  <c r="AX438" i="81"/>
  <c r="AX439" i="81"/>
  <c r="AX440" i="81"/>
  <c r="AX441" i="81"/>
  <c r="AX442" i="81"/>
  <c r="AX443" i="81"/>
  <c r="AX444" i="81"/>
  <c r="AX445" i="81"/>
  <c r="AX446" i="81"/>
  <c r="AX447" i="81"/>
  <c r="AX448" i="81"/>
  <c r="AX449" i="81"/>
  <c r="AX450" i="81"/>
  <c r="AX451" i="81"/>
  <c r="AX452" i="81"/>
  <c r="AX453" i="81"/>
  <c r="AX454" i="81"/>
  <c r="AX455" i="81"/>
  <c r="AX456" i="81"/>
  <c r="AX457" i="81"/>
  <c r="AX458" i="81"/>
  <c r="AX459" i="81"/>
  <c r="AX460" i="81"/>
  <c r="AX461" i="81"/>
  <c r="AX462" i="81"/>
  <c r="AX463" i="81"/>
  <c r="AX464" i="81"/>
  <c r="AX465" i="81"/>
  <c r="AX466" i="81"/>
  <c r="AX467" i="81"/>
  <c r="AX468" i="81"/>
  <c r="AX469" i="81"/>
  <c r="AX470" i="81"/>
  <c r="AX471" i="81"/>
  <c r="AX472" i="81"/>
  <c r="AX473" i="81"/>
  <c r="AX474" i="81"/>
  <c r="AX475" i="81"/>
  <c r="AX476" i="81"/>
  <c r="AX477" i="81"/>
  <c r="AX478" i="81"/>
  <c r="AX479" i="81"/>
  <c r="AX480" i="81"/>
  <c r="AX481" i="81"/>
  <c r="AX482" i="81"/>
  <c r="AX483" i="81"/>
  <c r="AX484" i="81"/>
  <c r="AX485" i="81"/>
  <c r="AX486" i="81"/>
  <c r="AX487" i="81"/>
  <c r="AX488" i="81"/>
  <c r="AX489" i="81"/>
  <c r="AX490" i="81"/>
  <c r="AX491" i="81"/>
  <c r="AX492" i="81"/>
  <c r="AX493" i="81"/>
  <c r="AX494" i="81"/>
  <c r="AX495" i="81"/>
  <c r="AX496" i="81"/>
  <c r="AX497" i="81"/>
  <c r="AX498" i="81"/>
  <c r="AX499" i="81"/>
  <c r="AX500" i="81"/>
  <c r="AX501" i="81"/>
  <c r="AX502" i="81"/>
  <c r="AX503" i="81"/>
  <c r="AX504" i="81"/>
  <c r="AX505" i="81"/>
  <c r="AX506" i="81"/>
  <c r="AX507" i="81"/>
  <c r="AX508" i="81"/>
  <c r="AX509" i="81"/>
  <c r="AX510" i="81"/>
  <c r="AX511" i="81"/>
  <c r="AX512" i="81"/>
  <c r="AX513" i="81"/>
  <c r="AX514" i="81"/>
  <c r="AX515" i="81"/>
  <c r="AX516" i="81"/>
  <c r="AX517" i="81"/>
  <c r="AX518" i="81"/>
  <c r="AX519" i="81"/>
  <c r="AX520" i="81"/>
  <c r="AX521" i="81"/>
  <c r="AX522" i="81"/>
  <c r="AX523" i="81"/>
  <c r="AX524" i="81"/>
  <c r="AX525" i="81"/>
  <c r="AX526" i="81"/>
  <c r="AX527" i="81"/>
  <c r="AX528" i="81"/>
  <c r="AX529" i="81"/>
  <c r="AX530" i="81"/>
  <c r="AX531" i="81"/>
  <c r="AX532" i="81"/>
  <c r="AX533" i="81"/>
  <c r="AX534" i="81"/>
  <c r="AX535" i="81"/>
  <c r="AX536" i="81"/>
  <c r="AX537" i="81"/>
  <c r="AX538" i="81"/>
  <c r="AX539" i="81"/>
  <c r="AX540" i="81"/>
  <c r="AX541" i="81"/>
  <c r="AX542" i="81"/>
  <c r="AX543" i="81"/>
  <c r="AX544" i="81"/>
  <c r="AX545" i="81"/>
  <c r="AX546" i="81"/>
  <c r="AX547" i="81"/>
  <c r="AX548" i="81"/>
  <c r="AX549" i="81"/>
  <c r="AX550" i="81"/>
  <c r="AX551" i="81"/>
  <c r="AX552" i="81"/>
  <c r="AX553" i="81"/>
  <c r="AX554" i="81"/>
  <c r="AX555" i="81"/>
  <c r="AX556" i="81"/>
  <c r="AX557" i="81"/>
  <c r="AX558" i="81"/>
  <c r="AX559" i="81"/>
  <c r="AX560" i="81"/>
  <c r="AX561" i="81"/>
  <c r="AX562" i="81"/>
  <c r="AX563" i="81"/>
  <c r="AX564" i="81"/>
  <c r="AX565" i="81"/>
  <c r="AX566" i="81"/>
  <c r="AX567" i="81"/>
  <c r="AX568" i="81"/>
  <c r="AX569" i="81"/>
  <c r="AX570" i="81"/>
  <c r="AX571" i="81"/>
  <c r="AX572" i="81"/>
  <c r="AX573" i="81"/>
  <c r="AX574" i="81"/>
  <c r="AX575" i="81"/>
  <c r="AX576" i="81"/>
  <c r="AX577" i="81"/>
  <c r="AX578" i="81"/>
  <c r="AX579" i="81"/>
  <c r="AX580" i="81"/>
  <c r="AX581" i="81"/>
  <c r="AX582" i="81"/>
  <c r="AX583" i="81"/>
  <c r="AX584" i="81"/>
  <c r="AX585" i="81"/>
  <c r="AX586" i="81"/>
  <c r="AX587" i="81"/>
  <c r="AX588" i="81"/>
  <c r="AX589" i="81"/>
  <c r="AX590" i="81"/>
  <c r="AX591" i="81"/>
  <c r="AX592" i="81"/>
  <c r="AX593" i="81"/>
  <c r="AX594" i="81"/>
  <c r="AX595" i="81"/>
  <c r="AX596" i="81"/>
  <c r="AX597" i="81"/>
  <c r="AX598" i="81"/>
  <c r="AX599" i="81"/>
  <c r="AX600" i="81"/>
  <c r="AX601" i="81"/>
  <c r="AX602" i="81"/>
  <c r="AX603" i="81"/>
  <c r="AX604" i="81"/>
  <c r="AX605" i="81"/>
  <c r="AX606" i="81"/>
  <c r="AX607" i="81"/>
  <c r="AX608" i="81"/>
  <c r="AX609" i="81"/>
  <c r="AX610" i="81"/>
  <c r="AX611" i="81"/>
  <c r="AX612" i="81"/>
  <c r="AX613" i="81"/>
  <c r="AX614" i="81"/>
  <c r="AX615" i="81"/>
  <c r="AX616" i="81"/>
  <c r="AX617" i="81"/>
  <c r="AX618" i="81"/>
  <c r="AX619" i="81"/>
  <c r="AX620" i="81"/>
  <c r="AX621" i="81"/>
  <c r="AX622" i="81"/>
  <c r="AX623" i="81"/>
  <c r="AX624" i="81"/>
  <c r="AX625" i="81"/>
  <c r="AX626" i="81"/>
  <c r="AX627" i="81"/>
  <c r="AX628" i="81"/>
  <c r="AX629" i="81"/>
  <c r="AX630" i="81"/>
  <c r="AX631" i="81"/>
  <c r="AX632" i="81"/>
  <c r="AX633" i="81"/>
  <c r="AX634" i="81"/>
  <c r="AX635" i="81"/>
  <c r="AX636" i="81"/>
  <c r="AX637" i="81"/>
  <c r="AX638" i="81"/>
  <c r="AX639" i="81"/>
  <c r="AX640" i="81"/>
  <c r="AX641" i="81"/>
  <c r="AX642" i="81"/>
  <c r="AX643" i="81"/>
  <c r="AX644" i="81"/>
  <c r="AX645" i="81"/>
  <c r="AX646" i="81"/>
  <c r="AX647" i="81"/>
  <c r="AX648" i="81"/>
  <c r="AX649" i="81"/>
  <c r="AX650" i="81"/>
  <c r="AX651" i="81"/>
  <c r="AX652" i="81"/>
  <c r="AX653" i="81"/>
  <c r="AX654" i="81"/>
  <c r="AX655" i="81"/>
  <c r="AX656" i="81"/>
  <c r="AX657" i="81"/>
  <c r="AX658" i="81"/>
  <c r="AX659" i="81"/>
  <c r="AX660" i="81"/>
  <c r="AX661" i="81"/>
  <c r="AX662" i="81"/>
  <c r="AX663" i="81"/>
  <c r="AX664" i="81"/>
  <c r="AX665" i="81"/>
  <c r="AX666" i="81"/>
  <c r="AX667" i="81"/>
  <c r="AX668" i="81"/>
  <c r="AX669" i="81"/>
  <c r="AX670" i="81"/>
  <c r="AX671" i="81"/>
  <c r="AX672" i="81"/>
  <c r="AX673" i="81"/>
  <c r="AX674" i="81"/>
  <c r="AX675" i="81"/>
  <c r="AX676" i="81"/>
  <c r="AX677" i="81"/>
  <c r="AX678" i="81"/>
  <c r="AX679" i="81"/>
  <c r="AX680" i="81"/>
  <c r="AX681" i="81"/>
  <c r="AX682" i="81"/>
  <c r="AX683" i="81"/>
  <c r="AX684" i="81"/>
  <c r="AX685" i="81"/>
  <c r="AX686" i="81"/>
  <c r="AX687" i="81"/>
  <c r="AX688" i="81"/>
  <c r="AX689" i="81"/>
  <c r="AX690" i="81"/>
  <c r="AX691" i="81"/>
  <c r="AX692" i="81"/>
  <c r="AX693" i="81"/>
  <c r="AX694" i="81"/>
  <c r="AX695" i="81"/>
  <c r="AX696" i="81"/>
  <c r="AX697" i="81"/>
  <c r="AX698" i="81"/>
  <c r="AX699" i="81"/>
  <c r="AX700" i="81"/>
  <c r="AX701" i="81"/>
  <c r="AX702" i="81"/>
  <c r="AX703" i="81"/>
  <c r="AX704" i="81"/>
  <c r="AX705" i="81"/>
  <c r="AX706" i="81"/>
  <c r="AX707" i="81"/>
  <c r="AX708" i="81"/>
  <c r="AX709" i="81"/>
  <c r="AX710" i="81"/>
  <c r="AX711" i="81"/>
  <c r="AX712" i="81"/>
  <c r="AX713" i="81"/>
  <c r="AX714" i="81"/>
  <c r="AX715" i="81"/>
  <c r="AX716" i="81"/>
  <c r="AX717" i="81"/>
  <c r="AX718" i="81"/>
  <c r="AX719" i="81"/>
  <c r="AX720" i="81"/>
  <c r="AX721" i="81"/>
  <c r="AX722" i="81"/>
  <c r="AX723" i="81"/>
  <c r="AX724" i="81"/>
  <c r="AX725" i="81"/>
  <c r="AX726" i="81"/>
  <c r="AX727" i="81"/>
  <c r="AX728" i="81"/>
  <c r="AX729" i="81"/>
  <c r="AX730" i="81"/>
  <c r="AX731" i="81"/>
  <c r="AX732" i="81"/>
  <c r="AX733" i="81"/>
  <c r="AX734" i="81"/>
  <c r="AX735" i="81"/>
  <c r="AX736" i="81"/>
  <c r="AX737" i="81"/>
  <c r="AX738" i="81"/>
  <c r="AX739" i="81"/>
  <c r="AX740" i="81"/>
  <c r="AX741" i="81"/>
  <c r="AX742" i="81"/>
  <c r="AX743" i="81"/>
  <c r="AX744" i="81"/>
  <c r="AX745" i="81"/>
  <c r="AX746" i="81"/>
  <c r="AX747" i="81"/>
  <c r="AX748" i="81"/>
  <c r="AX749" i="81"/>
  <c r="AX750" i="81"/>
  <c r="AX751" i="81"/>
  <c r="AX752" i="81"/>
  <c r="AX753" i="81"/>
  <c r="AX754" i="81"/>
  <c r="AX755" i="81"/>
  <c r="AX756" i="81"/>
  <c r="AX757" i="81"/>
  <c r="AX758" i="81"/>
  <c r="AX759" i="81"/>
  <c r="AX760" i="81"/>
  <c r="AX761" i="81"/>
  <c r="AX762" i="81"/>
  <c r="AX763" i="81"/>
  <c r="AX764" i="81"/>
  <c r="AX765" i="81"/>
  <c r="AX766" i="81"/>
  <c r="AX767" i="81"/>
  <c r="AX768" i="81"/>
  <c r="AX769" i="81"/>
  <c r="AX770" i="81"/>
  <c r="AX771" i="81"/>
  <c r="AX772" i="81"/>
  <c r="AX773" i="81"/>
  <c r="AX774" i="81"/>
  <c r="AX775" i="81"/>
  <c r="AX776" i="81"/>
  <c r="AX777" i="81"/>
  <c r="AX778" i="81"/>
  <c r="AX779" i="81"/>
  <c r="AX780" i="81"/>
  <c r="AX781" i="81"/>
  <c r="AX782" i="81"/>
  <c r="AX783" i="81"/>
  <c r="AX784" i="81"/>
  <c r="AX785" i="81"/>
  <c r="AX786" i="81"/>
  <c r="AX787" i="81"/>
  <c r="AX788" i="81"/>
  <c r="AX789" i="81"/>
  <c r="AX790" i="81"/>
  <c r="AX791" i="81"/>
  <c r="AX792" i="81"/>
  <c r="AX793" i="81"/>
  <c r="AX794" i="81"/>
  <c r="AX795" i="81"/>
  <c r="AX796" i="81"/>
  <c r="AX797" i="81"/>
  <c r="AX798" i="81"/>
  <c r="AX799" i="81"/>
  <c r="AX800" i="81"/>
  <c r="AX801" i="81"/>
  <c r="AX802" i="81"/>
  <c r="AX803" i="81"/>
  <c r="AX804" i="81"/>
  <c r="AX805" i="81"/>
  <c r="AX806" i="81"/>
  <c r="AX807" i="81"/>
  <c r="AX808" i="81"/>
  <c r="AX809" i="81"/>
  <c r="AX810" i="81"/>
  <c r="AX811" i="81"/>
  <c r="AX812" i="81"/>
  <c r="AX813" i="81"/>
  <c r="AX814" i="81"/>
  <c r="AX815" i="81"/>
  <c r="AX816" i="81"/>
  <c r="AX817" i="81"/>
  <c r="AX818" i="81"/>
  <c r="AX819" i="81"/>
  <c r="AX820" i="81"/>
  <c r="AX821" i="81"/>
  <c r="AX822" i="81"/>
  <c r="AX823" i="81"/>
  <c r="AX824" i="81"/>
  <c r="AX825" i="81"/>
  <c r="AX826" i="81"/>
  <c r="AX827" i="81"/>
  <c r="AX828" i="81"/>
  <c r="AX829" i="81"/>
  <c r="AX830" i="81"/>
  <c r="AX831" i="81"/>
  <c r="AX832" i="81"/>
  <c r="AX833" i="81"/>
  <c r="AX834" i="81"/>
  <c r="AX835" i="81"/>
  <c r="AX836" i="81"/>
  <c r="AX837" i="81"/>
  <c r="AX838" i="81"/>
  <c r="AX839" i="81"/>
  <c r="AX840" i="81"/>
  <c r="AX841" i="81"/>
  <c r="AX842" i="81"/>
  <c r="AX843" i="81"/>
  <c r="AX844" i="81"/>
  <c r="AX845" i="81"/>
  <c r="AX846" i="81"/>
  <c r="AX847" i="81"/>
  <c r="AX848" i="81"/>
  <c r="AX849" i="81"/>
  <c r="AX850" i="81"/>
  <c r="AX851" i="81"/>
  <c r="AX852" i="81"/>
  <c r="AX853" i="81"/>
  <c r="AX854" i="81"/>
  <c r="AX855" i="81"/>
  <c r="AX856" i="81"/>
  <c r="AX857" i="81"/>
  <c r="AX858" i="81"/>
  <c r="AX859" i="81"/>
  <c r="AX860" i="81"/>
  <c r="AX861" i="81"/>
  <c r="AX862" i="81"/>
  <c r="AX863" i="81"/>
  <c r="AX864" i="81"/>
  <c r="AX865" i="81"/>
  <c r="AX866" i="81"/>
  <c r="AX867" i="81"/>
  <c r="AX868" i="81"/>
  <c r="AX869" i="81"/>
  <c r="AX870" i="81"/>
  <c r="AX871" i="81"/>
  <c r="AX872" i="81"/>
  <c r="AX873" i="81"/>
  <c r="AX874" i="81"/>
  <c r="AX875" i="81"/>
  <c r="AX876" i="81"/>
  <c r="AX877" i="81"/>
  <c r="AX878" i="81"/>
  <c r="AX879" i="81"/>
  <c r="AX880" i="81"/>
  <c r="AX881" i="81"/>
  <c r="AX882" i="81"/>
  <c r="AX883" i="81"/>
  <c r="AX884" i="81"/>
  <c r="AX885" i="81"/>
  <c r="AX886" i="81"/>
  <c r="AX887" i="81"/>
  <c r="AX888" i="81"/>
  <c r="AX889" i="81"/>
  <c r="AX890" i="81"/>
  <c r="AX891" i="81"/>
  <c r="AX892" i="81"/>
  <c r="AX893" i="81"/>
  <c r="AX894" i="81"/>
  <c r="AX895" i="81"/>
  <c r="AX896" i="81"/>
  <c r="AX897" i="81"/>
  <c r="AX898" i="81"/>
  <c r="AX899" i="81"/>
  <c r="AX900" i="81"/>
  <c r="AX901" i="81"/>
  <c r="AX902" i="81"/>
  <c r="AX903" i="81"/>
  <c r="AX904" i="81"/>
  <c r="AX905" i="81"/>
  <c r="AX906" i="81"/>
  <c r="AX907" i="81"/>
  <c r="AX908" i="81"/>
  <c r="AX909" i="81"/>
  <c r="AX910" i="81"/>
  <c r="AX911" i="81"/>
  <c r="AX912" i="81"/>
  <c r="AX913" i="81"/>
  <c r="AX914" i="81"/>
  <c r="AX915" i="81"/>
  <c r="AX916" i="81"/>
  <c r="AX917" i="81"/>
  <c r="AX918" i="81"/>
  <c r="AX919" i="81"/>
  <c r="AX920" i="81"/>
  <c r="AX921" i="81"/>
  <c r="AX922" i="81"/>
  <c r="AX923" i="81"/>
  <c r="AX924" i="81"/>
  <c r="AX925" i="81"/>
  <c r="AX926" i="81"/>
  <c r="AX927" i="81"/>
  <c r="AX928" i="81"/>
  <c r="AX929" i="81"/>
  <c r="AX930" i="81"/>
  <c r="AX26" i="81"/>
  <c r="BB28" i="81"/>
  <c r="BB29" i="81"/>
  <c r="BB30" i="81"/>
  <c r="BB31" i="81"/>
  <c r="BB32" i="81"/>
  <c r="BB33" i="81"/>
  <c r="BB34" i="81"/>
  <c r="BB35" i="81"/>
  <c r="BB36" i="81"/>
  <c r="BB37" i="81"/>
  <c r="BB38" i="81"/>
  <c r="BB39" i="81"/>
  <c r="BB40" i="81"/>
  <c r="BB41" i="81"/>
  <c r="BB42" i="81"/>
  <c r="BB43" i="81"/>
  <c r="BB44" i="81"/>
  <c r="BB45" i="81"/>
  <c r="BB46" i="81"/>
  <c r="BB47" i="81"/>
  <c r="BB48" i="81"/>
  <c r="BB49" i="81"/>
  <c r="BB50" i="81"/>
  <c r="BB51" i="81"/>
  <c r="BB52" i="81"/>
  <c r="BB53" i="81"/>
  <c r="BB54" i="81"/>
  <c r="BB55" i="81"/>
  <c r="BB56" i="81"/>
  <c r="BB57" i="81"/>
  <c r="BB58" i="81"/>
  <c r="BB59" i="81"/>
  <c r="BB60" i="81"/>
  <c r="BB61" i="81"/>
  <c r="BB62" i="81"/>
  <c r="BB63" i="81"/>
  <c r="BB64" i="81"/>
  <c r="BB65" i="81"/>
  <c r="BB66" i="81"/>
  <c r="BB67" i="81"/>
  <c r="BB68" i="81"/>
  <c r="BB69" i="81"/>
  <c r="BB70" i="81"/>
  <c r="BB71" i="81"/>
  <c r="BB72" i="81"/>
  <c r="BB73" i="81"/>
  <c r="BB74" i="81"/>
  <c r="BB75" i="81"/>
  <c r="BB76" i="81"/>
  <c r="BB77" i="81"/>
  <c r="BB78" i="81"/>
  <c r="BB79" i="81"/>
  <c r="BB80" i="81"/>
  <c r="BB81" i="81"/>
  <c r="BB82" i="81"/>
  <c r="BB83" i="81"/>
  <c r="BB84" i="81"/>
  <c r="BB85" i="81"/>
  <c r="BB86" i="81"/>
  <c r="BB87" i="81"/>
  <c r="BB88" i="81"/>
  <c r="BB89" i="81"/>
  <c r="BB90" i="81"/>
  <c r="BB91" i="81"/>
  <c r="BB92" i="81"/>
  <c r="BB93" i="81"/>
  <c r="BB94" i="81"/>
  <c r="BB95" i="81"/>
  <c r="BB96" i="81"/>
  <c r="BB97" i="81"/>
  <c r="BB98" i="81"/>
  <c r="BB99" i="81"/>
  <c r="BB100" i="81"/>
  <c r="BB101" i="81"/>
  <c r="BB102" i="81"/>
  <c r="BB103" i="81"/>
  <c r="BB104" i="81"/>
  <c r="BB105" i="81"/>
  <c r="BB106" i="81"/>
  <c r="BB107" i="81"/>
  <c r="BB108" i="81"/>
  <c r="BB109" i="81"/>
  <c r="BB110" i="81"/>
  <c r="BB111" i="81"/>
  <c r="BB112" i="81"/>
  <c r="BB113" i="81"/>
  <c r="BB114" i="81"/>
  <c r="BB115" i="81"/>
  <c r="BB116" i="81"/>
  <c r="BB117" i="81"/>
  <c r="BB118" i="81"/>
  <c r="BB119" i="81"/>
  <c r="BB120" i="81"/>
  <c r="BB121" i="81"/>
  <c r="BB122" i="81"/>
  <c r="BB123" i="81"/>
  <c r="BB124" i="81"/>
  <c r="BB125" i="81"/>
  <c r="BB126" i="81"/>
  <c r="BB127" i="81"/>
  <c r="BB128" i="81"/>
  <c r="BB129" i="81"/>
  <c r="BB130" i="81"/>
  <c r="BB131" i="81"/>
  <c r="BB132" i="81"/>
  <c r="BB133" i="81"/>
  <c r="BB134" i="81"/>
  <c r="BB135" i="81"/>
  <c r="BB136" i="81"/>
  <c r="BB137" i="81"/>
  <c r="BB138" i="81"/>
  <c r="BB139" i="81"/>
  <c r="BB140" i="81"/>
  <c r="BB141" i="81"/>
  <c r="BB142" i="81"/>
  <c r="BB143" i="81"/>
  <c r="BB144" i="81"/>
  <c r="BB145" i="81"/>
  <c r="BB146" i="81"/>
  <c r="BB147" i="81"/>
  <c r="BB148" i="81"/>
  <c r="BB149" i="81"/>
  <c r="BB150" i="81"/>
  <c r="BB151" i="81"/>
  <c r="BB152" i="81"/>
  <c r="BB153" i="81"/>
  <c r="BB154" i="81"/>
  <c r="BB155" i="81"/>
  <c r="BB156" i="81"/>
  <c r="BB157" i="81"/>
  <c r="BB158" i="81"/>
  <c r="BB159" i="81"/>
  <c r="BB160" i="81"/>
  <c r="BB161" i="81"/>
  <c r="BB162" i="81"/>
  <c r="BB163" i="81"/>
  <c r="BB164" i="81"/>
  <c r="BB165" i="81"/>
  <c r="BB166" i="81"/>
  <c r="BB167" i="81"/>
  <c r="BB168" i="81"/>
  <c r="BB169" i="81"/>
  <c r="BB170" i="81"/>
  <c r="BB171" i="81"/>
  <c r="BB172" i="81"/>
  <c r="BB173" i="81"/>
  <c r="BB174" i="81"/>
  <c r="BB175" i="81"/>
  <c r="BB176" i="81"/>
  <c r="BB177" i="81"/>
  <c r="BB178" i="81"/>
  <c r="BB179" i="81"/>
  <c r="BB180" i="81"/>
  <c r="BB181" i="81"/>
  <c r="BB182" i="81"/>
  <c r="BB183" i="81"/>
  <c r="BB184" i="81"/>
  <c r="BB185" i="81"/>
  <c r="BB186" i="81"/>
  <c r="BB187" i="81"/>
  <c r="BB188" i="81"/>
  <c r="BB189" i="81"/>
  <c r="BB190" i="81"/>
  <c r="BB191" i="81"/>
  <c r="BB192" i="81"/>
  <c r="BB193" i="81"/>
  <c r="BB194" i="81"/>
  <c r="BB195" i="81"/>
  <c r="BB196" i="81"/>
  <c r="BB197" i="81"/>
  <c r="BB198" i="81"/>
  <c r="BB199" i="81"/>
  <c r="BB200" i="81"/>
  <c r="BB201" i="81"/>
  <c r="BB202" i="81"/>
  <c r="BB203" i="81"/>
  <c r="BB204" i="81"/>
  <c r="BB205" i="81"/>
  <c r="BB206" i="81"/>
  <c r="BB207" i="81"/>
  <c r="BB208" i="81"/>
  <c r="BB209" i="81"/>
  <c r="BB210" i="81"/>
  <c r="BB211" i="81"/>
  <c r="BB212" i="81"/>
  <c r="BB213" i="81"/>
  <c r="BB214" i="81"/>
  <c r="BB215" i="81"/>
  <c r="BB216" i="81"/>
  <c r="BB217" i="81"/>
  <c r="BB218" i="81"/>
  <c r="BB219" i="81"/>
  <c r="BB220" i="81"/>
  <c r="BB221" i="81"/>
  <c r="BB222" i="81"/>
  <c r="BB223" i="81"/>
  <c r="BB224" i="81"/>
  <c r="BB225" i="81"/>
  <c r="BB226" i="81"/>
  <c r="BB227" i="81"/>
  <c r="BB228" i="81"/>
  <c r="BB229" i="81"/>
  <c r="BB230" i="81"/>
  <c r="BB231" i="81"/>
  <c r="BB232" i="81"/>
  <c r="BB233" i="81"/>
  <c r="BB234" i="81"/>
  <c r="BB235" i="81"/>
  <c r="BB236" i="81"/>
  <c r="BB237" i="81"/>
  <c r="BB238" i="81"/>
  <c r="BB239" i="81"/>
  <c r="BB240" i="81"/>
  <c r="BB241" i="81"/>
  <c r="BB242" i="81"/>
  <c r="BB243" i="81"/>
  <c r="BB244" i="81"/>
  <c r="BB245" i="81"/>
  <c r="BB246" i="81"/>
  <c r="BB247" i="81"/>
  <c r="BB248" i="81"/>
  <c r="BB249" i="81"/>
  <c r="BB250" i="81"/>
  <c r="BB251" i="81"/>
  <c r="BB252" i="81"/>
  <c r="BB253" i="81"/>
  <c r="BB254" i="81"/>
  <c r="BB255" i="81"/>
  <c r="BB256" i="81"/>
  <c r="BB257" i="81"/>
  <c r="BB258" i="81"/>
  <c r="BB259" i="81"/>
  <c r="BB260" i="81"/>
  <c r="BB261" i="81"/>
  <c r="BB262" i="81"/>
  <c r="BB263" i="81"/>
  <c r="BB264" i="81"/>
  <c r="BB265" i="81"/>
  <c r="BB266" i="81"/>
  <c r="BB267" i="81"/>
  <c r="BB268" i="81"/>
  <c r="BB269" i="81"/>
  <c r="BB270" i="81"/>
  <c r="BB271" i="81"/>
  <c r="BB272" i="81"/>
  <c r="BB273" i="81"/>
  <c r="BB274" i="81"/>
  <c r="BB275" i="81"/>
  <c r="BB276" i="81"/>
  <c r="BB277" i="81"/>
  <c r="BB278" i="81"/>
  <c r="BB279" i="81"/>
  <c r="BB280" i="81"/>
  <c r="BB281" i="81"/>
  <c r="BB282" i="81"/>
  <c r="BB283" i="81"/>
  <c r="BB284" i="81"/>
  <c r="BB285" i="81"/>
  <c r="BB286" i="81"/>
  <c r="BB287" i="81"/>
  <c r="BB288" i="81"/>
  <c r="BB289" i="81"/>
  <c r="BB290" i="81"/>
  <c r="BB291" i="81"/>
  <c r="BB292" i="81"/>
  <c r="BB293" i="81"/>
  <c r="BB294" i="81"/>
  <c r="BB295" i="81"/>
  <c r="BB296" i="81"/>
  <c r="BB297" i="81"/>
  <c r="BB298" i="81"/>
  <c r="BB299" i="81"/>
  <c r="BB300" i="81"/>
  <c r="BB301" i="81"/>
  <c r="BB302" i="81"/>
  <c r="BB303" i="81"/>
  <c r="BB304" i="81"/>
  <c r="BB305" i="81"/>
  <c r="BB306" i="81"/>
  <c r="BB307" i="81"/>
  <c r="BB308" i="81"/>
  <c r="BB309" i="81"/>
  <c r="BB310" i="81"/>
  <c r="BB311" i="81"/>
  <c r="BB312" i="81"/>
  <c r="BB313" i="81"/>
  <c r="BB314" i="81"/>
  <c r="BB315" i="81"/>
  <c r="BB316" i="81"/>
  <c r="BB317" i="81"/>
  <c r="BB318" i="81"/>
  <c r="BB319" i="81"/>
  <c r="BB320" i="81"/>
  <c r="BB321" i="81"/>
  <c r="BB322" i="81"/>
  <c r="BB323" i="81"/>
  <c r="BB324" i="81"/>
  <c r="BB325" i="81"/>
  <c r="BB326" i="81"/>
  <c r="BB327" i="81"/>
  <c r="BB328" i="81"/>
  <c r="BB329" i="81"/>
  <c r="BB330" i="81"/>
  <c r="BB331" i="81"/>
  <c r="BB332" i="81"/>
  <c r="BB333" i="81"/>
  <c r="BB334" i="81"/>
  <c r="BB335" i="81"/>
  <c r="BB336" i="81"/>
  <c r="BB337" i="81"/>
  <c r="BB338" i="81"/>
  <c r="BB339" i="81"/>
  <c r="BB340" i="81"/>
  <c r="BB341" i="81"/>
  <c r="BB342" i="81"/>
  <c r="BB343" i="81"/>
  <c r="BB344" i="81"/>
  <c r="BB345" i="81"/>
  <c r="BB346" i="81"/>
  <c r="BB347" i="81"/>
  <c r="BB348" i="81"/>
  <c r="BB349" i="81"/>
  <c r="BB350" i="81"/>
  <c r="BB351" i="81"/>
  <c r="BB352" i="81"/>
  <c r="BB353" i="81"/>
  <c r="BB354" i="81"/>
  <c r="BB355" i="81"/>
  <c r="BB356" i="81"/>
  <c r="BB357" i="81"/>
  <c r="BB358" i="81"/>
  <c r="BB359" i="81"/>
  <c r="BB360" i="81"/>
  <c r="BB361" i="81"/>
  <c r="BB362" i="81"/>
  <c r="BB363" i="81"/>
  <c r="BB364" i="81"/>
  <c r="BB365" i="81"/>
  <c r="BB366" i="81"/>
  <c r="BB367" i="81"/>
  <c r="BB368" i="81"/>
  <c r="BB369" i="81"/>
  <c r="BB370" i="81"/>
  <c r="BB371" i="81"/>
  <c r="BB372" i="81"/>
  <c r="BB373" i="81"/>
  <c r="BB374" i="81"/>
  <c r="BB375" i="81"/>
  <c r="BB376" i="81"/>
  <c r="BB377" i="81"/>
  <c r="BB378" i="81"/>
  <c r="BB379" i="81"/>
  <c r="BB380" i="81"/>
  <c r="BB381" i="81"/>
  <c r="BB382" i="81"/>
  <c r="BB383" i="81"/>
  <c r="BB384" i="81"/>
  <c r="BB385" i="81"/>
  <c r="BB386" i="81"/>
  <c r="BB387" i="81"/>
  <c r="BB388" i="81"/>
  <c r="BB389" i="81"/>
  <c r="BB390" i="81"/>
  <c r="BB391" i="81"/>
  <c r="BB392" i="81"/>
  <c r="BB393" i="81"/>
  <c r="BB394" i="81"/>
  <c r="BB395" i="81"/>
  <c r="BB396" i="81"/>
  <c r="BB397" i="81"/>
  <c r="BB398" i="81"/>
  <c r="BB399" i="81"/>
  <c r="BB400" i="81"/>
  <c r="BB401" i="81"/>
  <c r="BB402" i="81"/>
  <c r="BB403" i="81"/>
  <c r="BB404" i="81"/>
  <c r="BB405" i="81"/>
  <c r="BB406" i="81"/>
  <c r="BB407" i="81"/>
  <c r="BB408" i="81"/>
  <c r="BB409" i="81"/>
  <c r="BB410" i="81"/>
  <c r="BB411" i="81"/>
  <c r="BB412" i="81"/>
  <c r="BB413" i="81"/>
  <c r="BB414" i="81"/>
  <c r="BB415" i="81"/>
  <c r="BB416" i="81"/>
  <c r="BB417" i="81"/>
  <c r="BB418" i="81"/>
  <c r="BB419" i="81"/>
  <c r="BB420" i="81"/>
  <c r="BB421" i="81"/>
  <c r="BB422" i="81"/>
  <c r="BB423" i="81"/>
  <c r="BB424" i="81"/>
  <c r="BB425" i="81"/>
  <c r="BB426" i="81"/>
  <c r="BB427" i="81"/>
  <c r="BB428" i="81"/>
  <c r="BB429" i="81"/>
  <c r="BB430" i="81"/>
  <c r="BB431" i="81"/>
  <c r="BB432" i="81"/>
  <c r="BB433" i="81"/>
  <c r="BB434" i="81"/>
  <c r="BB435" i="81"/>
  <c r="BB436" i="81"/>
  <c r="BB437" i="81"/>
  <c r="BB438" i="81"/>
  <c r="BB439" i="81"/>
  <c r="BB440" i="81"/>
  <c r="BB441" i="81"/>
  <c r="BB442" i="81"/>
  <c r="BB443" i="81"/>
  <c r="BB444" i="81"/>
  <c r="BB445" i="81"/>
  <c r="BB446" i="81"/>
  <c r="BB447" i="81"/>
  <c r="BB448" i="81"/>
  <c r="BB449" i="81"/>
  <c r="BB450" i="81"/>
  <c r="BB451" i="81"/>
  <c r="BB452" i="81"/>
  <c r="BB453" i="81"/>
  <c r="BB454" i="81"/>
  <c r="BB455" i="81"/>
  <c r="BB456" i="81"/>
  <c r="BB457" i="81"/>
  <c r="BB458" i="81"/>
  <c r="BB459" i="81"/>
  <c r="BB460" i="81"/>
  <c r="BB461" i="81"/>
  <c r="BB462" i="81"/>
  <c r="BB463" i="81"/>
  <c r="BB464" i="81"/>
  <c r="BB465" i="81"/>
  <c r="BB466" i="81"/>
  <c r="BB467" i="81"/>
  <c r="BB468" i="81"/>
  <c r="BB469" i="81"/>
  <c r="BB470" i="81"/>
  <c r="BB471" i="81"/>
  <c r="BB472" i="81"/>
  <c r="BB473" i="81"/>
  <c r="BB474" i="81"/>
  <c r="BB475" i="81"/>
  <c r="BB476" i="81"/>
  <c r="BB477" i="81"/>
  <c r="BB478" i="81"/>
  <c r="BB479" i="81"/>
  <c r="BB480" i="81"/>
  <c r="BB481" i="81"/>
  <c r="BB482" i="81"/>
  <c r="BB483" i="81"/>
  <c r="BB484" i="81"/>
  <c r="BB485" i="81"/>
  <c r="BB486" i="81"/>
  <c r="BB487" i="81"/>
  <c r="BB488" i="81"/>
  <c r="BB489" i="81"/>
  <c r="BB490" i="81"/>
  <c r="BB491" i="81"/>
  <c r="BB492" i="81"/>
  <c r="BB493" i="81"/>
  <c r="BB494" i="81"/>
  <c r="BB495" i="81"/>
  <c r="BB496" i="81"/>
  <c r="BB497" i="81"/>
  <c r="BB498" i="81"/>
  <c r="BB499" i="81"/>
  <c r="BB500" i="81"/>
  <c r="BB501" i="81"/>
  <c r="BB502" i="81"/>
  <c r="BB503" i="81"/>
  <c r="BB504" i="81"/>
  <c r="BB505" i="81"/>
  <c r="BB506" i="81"/>
  <c r="BB507" i="81"/>
  <c r="BB508" i="81"/>
  <c r="BB509" i="81"/>
  <c r="BB510" i="81"/>
  <c r="BB511" i="81"/>
  <c r="BB512" i="81"/>
  <c r="BB513" i="81"/>
  <c r="BB514" i="81"/>
  <c r="BB515" i="81"/>
  <c r="BB516" i="81"/>
  <c r="BB517" i="81"/>
  <c r="BB518" i="81"/>
  <c r="BB519" i="81"/>
  <c r="BB520" i="81"/>
  <c r="BB521" i="81"/>
  <c r="BB522" i="81"/>
  <c r="BB523" i="81"/>
  <c r="BB524" i="81"/>
  <c r="BB525" i="81"/>
  <c r="BB526" i="81"/>
  <c r="BB527" i="81"/>
  <c r="BB528" i="81"/>
  <c r="BB529" i="81"/>
  <c r="BB530" i="81"/>
  <c r="BB531" i="81"/>
  <c r="BB532" i="81"/>
  <c r="BB533" i="81"/>
  <c r="BB534" i="81"/>
  <c r="BB535" i="81"/>
  <c r="BB536" i="81"/>
  <c r="BB537" i="81"/>
  <c r="BB538" i="81"/>
  <c r="BB539" i="81"/>
  <c r="BB540" i="81"/>
  <c r="BB541" i="81"/>
  <c r="BB542" i="81"/>
  <c r="BB543" i="81"/>
  <c r="BB544" i="81"/>
  <c r="BB545" i="81"/>
  <c r="BB546" i="81"/>
  <c r="BB547" i="81"/>
  <c r="BB548" i="81"/>
  <c r="BB549" i="81"/>
  <c r="BB550" i="81"/>
  <c r="BB551" i="81"/>
  <c r="BB552" i="81"/>
  <c r="BB553" i="81"/>
  <c r="BB554" i="81"/>
  <c r="BB555" i="81"/>
  <c r="BB556" i="81"/>
  <c r="BB557" i="81"/>
  <c r="BB558" i="81"/>
  <c r="BB559" i="81"/>
  <c r="BB560" i="81"/>
  <c r="BB561" i="81"/>
  <c r="BB562" i="81"/>
  <c r="BB563" i="81"/>
  <c r="BB564" i="81"/>
  <c r="BB565" i="81"/>
  <c r="BB566" i="81"/>
  <c r="BB567" i="81"/>
  <c r="BB568" i="81"/>
  <c r="BB569" i="81"/>
  <c r="BB570" i="81"/>
  <c r="BB571" i="81"/>
  <c r="BB572" i="81"/>
  <c r="BB573" i="81"/>
  <c r="BB574" i="81"/>
  <c r="BB575" i="81"/>
  <c r="BB576" i="81"/>
  <c r="BB577" i="81"/>
  <c r="BB578" i="81"/>
  <c r="BB579" i="81"/>
  <c r="BB580" i="81"/>
  <c r="BB581" i="81"/>
  <c r="BB582" i="81"/>
  <c r="BB583" i="81"/>
  <c r="BB584" i="81"/>
  <c r="BB585" i="81"/>
  <c r="BB586" i="81"/>
  <c r="BB587" i="81"/>
  <c r="BB588" i="81"/>
  <c r="BB589" i="81"/>
  <c r="BB590" i="81"/>
  <c r="BB591" i="81"/>
  <c r="BB592" i="81"/>
  <c r="BB593" i="81"/>
  <c r="BB594" i="81"/>
  <c r="BB595" i="81"/>
  <c r="BB596" i="81"/>
  <c r="BB597" i="81"/>
  <c r="BB598" i="81"/>
  <c r="BB599" i="81"/>
  <c r="BB600" i="81"/>
  <c r="BB601" i="81"/>
  <c r="BB602" i="81"/>
  <c r="BB603" i="81"/>
  <c r="BB604" i="81"/>
  <c r="BB605" i="81"/>
  <c r="BB606" i="81"/>
  <c r="BB607" i="81"/>
  <c r="BB608" i="81"/>
  <c r="BB609" i="81"/>
  <c r="BB610" i="81"/>
  <c r="BB611" i="81"/>
  <c r="BB612" i="81"/>
  <c r="BB613" i="81"/>
  <c r="BB614" i="81"/>
  <c r="BB615" i="81"/>
  <c r="BB616" i="81"/>
  <c r="BB617" i="81"/>
  <c r="BB618" i="81"/>
  <c r="BB619" i="81"/>
  <c r="BB620" i="81"/>
  <c r="BB621" i="81"/>
  <c r="BB622" i="81"/>
  <c r="BB623" i="81"/>
  <c r="BB624" i="81"/>
  <c r="BB625" i="81"/>
  <c r="BB626" i="81"/>
  <c r="BB627" i="81"/>
  <c r="BB628" i="81"/>
  <c r="BB629" i="81"/>
  <c r="BB630" i="81"/>
  <c r="BB631" i="81"/>
  <c r="BB632" i="81"/>
  <c r="BB633" i="81"/>
  <c r="BB634" i="81"/>
  <c r="BB635" i="81"/>
  <c r="BB636" i="81"/>
  <c r="BB637" i="81"/>
  <c r="BB638" i="81"/>
  <c r="BB639" i="81"/>
  <c r="BB640" i="81"/>
  <c r="BB641" i="81"/>
  <c r="BB642" i="81"/>
  <c r="BB643" i="81"/>
  <c r="BB644" i="81"/>
  <c r="BB645" i="81"/>
  <c r="BB646" i="81"/>
  <c r="BB647" i="81"/>
  <c r="BB648" i="81"/>
  <c r="BB649" i="81"/>
  <c r="BB650" i="81"/>
  <c r="BB651" i="81"/>
  <c r="BB652" i="81"/>
  <c r="BB653" i="81"/>
  <c r="BB654" i="81"/>
  <c r="BB655" i="81"/>
  <c r="BB656" i="81"/>
  <c r="BB657" i="81"/>
  <c r="BB658" i="81"/>
  <c r="BB659" i="81"/>
  <c r="BB660" i="81"/>
  <c r="BB661" i="81"/>
  <c r="BB662" i="81"/>
  <c r="BB663" i="81"/>
  <c r="BB664" i="81"/>
  <c r="BB665" i="81"/>
  <c r="BB666" i="81"/>
  <c r="BB667" i="81"/>
  <c r="BB668" i="81"/>
  <c r="BB669" i="81"/>
  <c r="BB670" i="81"/>
  <c r="BB671" i="81"/>
  <c r="BB672" i="81"/>
  <c r="BB673" i="81"/>
  <c r="BB674" i="81"/>
  <c r="BB675" i="81"/>
  <c r="BB676" i="81"/>
  <c r="BB677" i="81"/>
  <c r="BB678" i="81"/>
  <c r="BB679" i="81"/>
  <c r="BB680" i="81"/>
  <c r="BB681" i="81"/>
  <c r="BB682" i="81"/>
  <c r="BB683" i="81"/>
  <c r="BB684" i="81"/>
  <c r="BB685" i="81"/>
  <c r="BB686" i="81"/>
  <c r="BB687" i="81"/>
  <c r="BB688" i="81"/>
  <c r="BB689" i="81"/>
  <c r="BB690" i="81"/>
  <c r="BB691" i="81"/>
  <c r="BB692" i="81"/>
  <c r="BB693" i="81"/>
  <c r="BB694" i="81"/>
  <c r="BB695" i="81"/>
  <c r="BB696" i="81"/>
  <c r="BB697" i="81"/>
  <c r="BB698" i="81"/>
  <c r="BB699" i="81"/>
  <c r="BB700" i="81"/>
  <c r="BB701" i="81"/>
  <c r="BB702" i="81"/>
  <c r="BB703" i="81"/>
  <c r="BB704" i="81"/>
  <c r="BB705" i="81"/>
  <c r="BB706" i="81"/>
  <c r="BB707" i="81"/>
  <c r="BB708" i="81"/>
  <c r="BB709" i="81"/>
  <c r="BB710" i="81"/>
  <c r="BB711" i="81"/>
  <c r="BB712" i="81"/>
  <c r="BB713" i="81"/>
  <c r="BB714" i="81"/>
  <c r="BB715" i="81"/>
  <c r="BB716" i="81"/>
  <c r="BB717" i="81"/>
  <c r="BB718" i="81"/>
  <c r="BB719" i="81"/>
  <c r="BB720" i="81"/>
  <c r="BB721" i="81"/>
  <c r="BB722" i="81"/>
  <c r="BB723" i="81"/>
  <c r="BB724" i="81"/>
  <c r="BB725" i="81"/>
  <c r="BB726" i="81"/>
  <c r="BB727" i="81"/>
  <c r="BB728" i="81"/>
  <c r="BB729" i="81"/>
  <c r="BB730" i="81"/>
  <c r="BB731" i="81"/>
  <c r="BB732" i="81"/>
  <c r="BB733" i="81"/>
  <c r="BB734" i="81"/>
  <c r="BB735" i="81"/>
  <c r="BB736" i="81"/>
  <c r="BB737" i="81"/>
  <c r="BB738" i="81"/>
  <c r="BB739" i="81"/>
  <c r="BB740" i="81"/>
  <c r="BB741" i="81"/>
  <c r="BB742" i="81"/>
  <c r="BB743" i="81"/>
  <c r="BB744" i="81"/>
  <c r="BB745" i="81"/>
  <c r="BB746" i="81"/>
  <c r="BB747" i="81"/>
  <c r="BB748" i="81"/>
  <c r="BB749" i="81"/>
  <c r="BB750" i="81"/>
  <c r="BB751" i="81"/>
  <c r="BB752" i="81"/>
  <c r="BB753" i="81"/>
  <c r="BB754" i="81"/>
  <c r="BB755" i="81"/>
  <c r="BB756" i="81"/>
  <c r="BB757" i="81"/>
  <c r="BB758" i="81"/>
  <c r="BB759" i="81"/>
  <c r="BB760" i="81"/>
  <c r="BB761" i="81"/>
  <c r="BB762" i="81"/>
  <c r="BB763" i="81"/>
  <c r="BB764" i="81"/>
  <c r="BB765" i="81"/>
  <c r="BB766" i="81"/>
  <c r="BB767" i="81"/>
  <c r="BB768" i="81"/>
  <c r="BB769" i="81"/>
  <c r="BB770" i="81"/>
  <c r="BB771" i="81"/>
  <c r="BB772" i="81"/>
  <c r="BB773" i="81"/>
  <c r="BB774" i="81"/>
  <c r="BB775" i="81"/>
  <c r="BB776" i="81"/>
  <c r="BB777" i="81"/>
  <c r="BB778" i="81"/>
  <c r="BB779" i="81"/>
  <c r="BB780" i="81"/>
  <c r="BB781" i="81"/>
  <c r="BB782" i="81"/>
  <c r="BB783" i="81"/>
  <c r="BB784" i="81"/>
  <c r="BB785" i="81"/>
  <c r="BB786" i="81"/>
  <c r="BB787" i="81"/>
  <c r="BB788" i="81"/>
  <c r="BB789" i="81"/>
  <c r="BB790" i="81"/>
  <c r="BB791" i="81"/>
  <c r="BB792" i="81"/>
  <c r="BB793" i="81"/>
  <c r="BB794" i="81"/>
  <c r="BB795" i="81"/>
  <c r="BB796" i="81"/>
  <c r="BB797" i="81"/>
  <c r="BB798" i="81"/>
  <c r="BB799" i="81"/>
  <c r="BB800" i="81"/>
  <c r="BB801" i="81"/>
  <c r="BB802" i="81"/>
  <c r="BB803" i="81"/>
  <c r="BB804" i="81"/>
  <c r="BB805" i="81"/>
  <c r="BB806" i="81"/>
  <c r="BB807" i="81"/>
  <c r="BB808" i="81"/>
  <c r="BB809" i="81"/>
  <c r="BB810" i="81"/>
  <c r="BB811" i="81"/>
  <c r="BB812" i="81"/>
  <c r="BB813" i="81"/>
  <c r="BB814" i="81"/>
  <c r="BB815" i="81"/>
  <c r="BB816" i="81"/>
  <c r="BB817" i="81"/>
  <c r="BB818" i="81"/>
  <c r="BB819" i="81"/>
  <c r="BB820" i="81"/>
  <c r="BB821" i="81"/>
  <c r="BB822" i="81"/>
  <c r="BB823" i="81"/>
  <c r="BB824" i="81"/>
  <c r="BB825" i="81"/>
  <c r="BB826" i="81"/>
  <c r="BB827" i="81"/>
  <c r="BB828" i="81"/>
  <c r="BB829" i="81"/>
  <c r="BB830" i="81"/>
  <c r="BB831" i="81"/>
  <c r="BB832" i="81"/>
  <c r="BB833" i="81"/>
  <c r="BB834" i="81"/>
  <c r="BB835" i="81"/>
  <c r="BB836" i="81"/>
  <c r="BB837" i="81"/>
  <c r="BB838" i="81"/>
  <c r="BB839" i="81"/>
  <c r="BB840" i="81"/>
  <c r="BB841" i="81"/>
  <c r="BB842" i="81"/>
  <c r="BB843" i="81"/>
  <c r="BB844" i="81"/>
  <c r="BB845" i="81"/>
  <c r="BB846" i="81"/>
  <c r="BB847" i="81"/>
  <c r="BB848" i="81"/>
  <c r="BB849" i="81"/>
  <c r="BB850" i="81"/>
  <c r="BB851" i="81"/>
  <c r="BB852" i="81"/>
  <c r="BB853" i="81"/>
  <c r="BB854" i="81"/>
  <c r="BB855" i="81"/>
  <c r="BB856" i="81"/>
  <c r="BB857" i="81"/>
  <c r="BB858" i="81"/>
  <c r="BB859" i="81"/>
  <c r="BB860" i="81"/>
  <c r="BB861" i="81"/>
  <c r="BB862" i="81"/>
  <c r="BB863" i="81"/>
  <c r="BB864" i="81"/>
  <c r="BB865" i="81"/>
  <c r="BB866" i="81"/>
  <c r="BB867" i="81"/>
  <c r="BB868" i="81"/>
  <c r="BB869" i="81"/>
  <c r="BB870" i="81"/>
  <c r="BB871" i="81"/>
  <c r="BB872" i="81"/>
  <c r="BB873" i="81"/>
  <c r="BB874" i="81"/>
  <c r="BB875" i="81"/>
  <c r="BB876" i="81"/>
  <c r="BB877" i="81"/>
  <c r="BB878" i="81"/>
  <c r="BB879" i="81"/>
  <c r="BB880" i="81"/>
  <c r="BB881" i="81"/>
  <c r="BB882" i="81"/>
  <c r="BB883" i="81"/>
  <c r="BB884" i="81"/>
  <c r="BB885" i="81"/>
  <c r="BB886" i="81"/>
  <c r="BB887" i="81"/>
  <c r="BB888" i="81"/>
  <c r="BB889" i="81"/>
  <c r="BB890" i="81"/>
  <c r="BB891" i="81"/>
  <c r="BB892" i="81"/>
  <c r="BB893" i="81"/>
  <c r="BB894" i="81"/>
  <c r="BB895" i="81"/>
  <c r="BB896" i="81"/>
  <c r="BB897" i="81"/>
  <c r="BB898" i="81"/>
  <c r="BB899" i="81"/>
  <c r="BB900" i="81"/>
  <c r="BB901" i="81"/>
  <c r="BB902" i="81"/>
  <c r="BB903" i="81"/>
  <c r="BB904" i="81"/>
  <c r="BB905" i="81"/>
  <c r="BB906" i="81"/>
  <c r="BB907" i="81"/>
  <c r="BB908" i="81"/>
  <c r="BB909" i="81"/>
  <c r="BB910" i="81"/>
  <c r="BB911" i="81"/>
  <c r="BB912" i="81"/>
  <c r="BB913" i="81"/>
  <c r="BB914" i="81"/>
  <c r="BB915" i="81"/>
  <c r="BB916" i="81"/>
  <c r="BB917" i="81"/>
  <c r="BB918" i="81"/>
  <c r="BB919" i="81"/>
  <c r="BB920" i="81"/>
  <c r="BB921" i="81"/>
  <c r="BB922" i="81"/>
  <c r="BB923" i="81"/>
  <c r="BB924" i="81"/>
  <c r="BB925" i="81"/>
  <c r="BB926" i="81"/>
  <c r="BB927" i="81"/>
  <c r="BB928" i="81"/>
  <c r="BB929" i="81"/>
  <c r="BB930" i="81"/>
  <c r="BB931" i="81"/>
  <c r="BB932" i="81"/>
  <c r="BB933" i="81"/>
  <c r="BB934" i="81"/>
  <c r="BB935" i="81"/>
  <c r="BB936" i="81"/>
  <c r="BB937" i="81"/>
  <c r="BB938" i="81"/>
  <c r="BB939" i="81"/>
  <c r="BB940" i="81"/>
  <c r="BB941" i="81"/>
  <c r="BB942" i="81"/>
  <c r="BB943" i="81"/>
  <c r="BB944" i="81"/>
  <c r="BB945" i="81"/>
  <c r="BB946" i="81"/>
  <c r="BB947" i="81"/>
  <c r="BB948" i="81"/>
  <c r="BB949" i="81"/>
  <c r="BB950" i="81"/>
  <c r="BB951" i="81"/>
  <c r="BB952" i="81"/>
  <c r="BB953" i="81"/>
  <c r="BB954" i="81"/>
  <c r="BB955" i="81"/>
  <c r="BB956" i="81"/>
  <c r="BB957" i="81"/>
  <c r="BB958" i="81"/>
  <c r="BB959" i="81"/>
  <c r="BB960" i="81"/>
  <c r="BB961" i="81"/>
  <c r="BB962" i="81"/>
  <c r="BB963" i="81"/>
  <c r="BB964" i="81"/>
  <c r="BB965" i="81"/>
  <c r="BB966" i="81"/>
  <c r="BB967" i="81"/>
  <c r="BB968" i="81"/>
  <c r="BB969" i="81"/>
  <c r="BB970" i="81"/>
  <c r="BB971" i="81"/>
  <c r="BB972" i="81"/>
  <c r="BB973" i="81"/>
  <c r="BB974" i="81"/>
  <c r="BB975" i="81"/>
  <c r="BB976" i="81"/>
  <c r="BB977" i="81"/>
  <c r="BB978" i="81"/>
  <c r="BB979" i="81"/>
  <c r="BB980" i="81"/>
  <c r="BB981" i="81"/>
  <c r="BB982" i="81"/>
  <c r="BB983" i="81"/>
  <c r="BB984" i="81"/>
  <c r="BB985" i="81"/>
  <c r="BB986" i="81"/>
  <c r="BB987" i="81"/>
  <c r="BB988" i="81"/>
  <c r="BB989" i="81"/>
  <c r="BB990" i="81"/>
  <c r="BB991" i="81"/>
  <c r="BB992" i="81"/>
  <c r="BB993" i="81"/>
  <c r="BB994" i="81"/>
  <c r="BB995" i="81"/>
  <c r="BB996" i="81"/>
  <c r="BB997" i="81"/>
  <c r="BB998" i="81"/>
  <c r="BB999" i="81"/>
  <c r="BB1000" i="81"/>
  <c r="BB1001" i="81"/>
  <c r="BB1002" i="81"/>
  <c r="BB1003" i="81"/>
  <c r="BB1004" i="81"/>
  <c r="BB1005" i="81"/>
  <c r="BB1006" i="81"/>
  <c r="BB1007" i="81"/>
  <c r="BB1008" i="81"/>
  <c r="BB1009" i="81"/>
  <c r="BB1010" i="81"/>
  <c r="BB1011" i="81"/>
  <c r="BB1012" i="81"/>
  <c r="BB1013" i="81"/>
  <c r="BB1014" i="81"/>
  <c r="BB1015" i="81"/>
  <c r="BB1016" i="81"/>
  <c r="BB1017" i="81"/>
  <c r="BB1018" i="81"/>
  <c r="BB1019" i="81"/>
  <c r="BB1020" i="81"/>
  <c r="BB1021" i="81"/>
  <c r="BB1022" i="81"/>
  <c r="BB1023" i="81"/>
  <c r="BB1024" i="81"/>
  <c r="BB1025" i="81"/>
  <c r="BB1026" i="81"/>
  <c r="BB1027" i="81"/>
  <c r="BB1028" i="81"/>
  <c r="BB1029" i="81"/>
  <c r="BB1030" i="81"/>
  <c r="BB1031" i="81"/>
  <c r="BB1032" i="81"/>
  <c r="BB1033" i="81"/>
  <c r="BB1034" i="81"/>
  <c r="BB1035" i="81"/>
  <c r="BB1036" i="81"/>
  <c r="BB1037" i="81"/>
  <c r="BB27" i="81"/>
  <c r="BF27" i="81"/>
  <c r="BF28" i="81"/>
  <c r="BF29" i="81"/>
  <c r="BF30" i="81"/>
  <c r="BF31" i="81"/>
  <c r="BF32" i="81"/>
  <c r="BF33" i="81"/>
  <c r="BF34" i="81"/>
  <c r="BF35" i="81"/>
  <c r="BF36" i="81"/>
  <c r="BF37" i="81"/>
  <c r="BF38" i="81"/>
  <c r="BF39" i="81"/>
  <c r="BF40" i="81"/>
  <c r="BF41" i="81"/>
  <c r="BF42" i="81"/>
  <c r="BF43" i="81"/>
  <c r="BF44" i="81"/>
  <c r="BF45" i="81"/>
  <c r="BF46" i="81"/>
  <c r="BF47" i="81"/>
  <c r="BF48" i="81"/>
  <c r="BF49" i="81"/>
  <c r="BF50" i="81"/>
  <c r="BF51" i="81"/>
  <c r="BF52" i="81"/>
  <c r="BF53" i="81"/>
  <c r="BF54" i="81"/>
  <c r="BF55" i="81"/>
  <c r="BF56" i="81"/>
  <c r="BF57" i="81"/>
  <c r="BF58" i="81"/>
  <c r="BF59" i="81"/>
  <c r="BF60" i="81"/>
  <c r="BF61" i="81"/>
  <c r="BF62" i="81"/>
  <c r="BF63" i="81"/>
  <c r="BF64" i="81"/>
  <c r="BF65" i="81"/>
  <c r="BF66" i="81"/>
  <c r="BF67" i="81"/>
  <c r="BF68" i="81"/>
  <c r="BF69" i="81"/>
  <c r="BF70" i="81"/>
  <c r="BF71" i="81"/>
  <c r="BF72" i="81"/>
  <c r="BF73" i="81"/>
  <c r="BF74" i="81"/>
  <c r="BF75" i="81"/>
  <c r="BF76" i="81"/>
  <c r="BF77" i="81"/>
  <c r="BF78" i="81"/>
  <c r="BF79" i="81"/>
  <c r="BF80" i="81"/>
  <c r="BF81" i="81"/>
  <c r="BF82" i="81"/>
  <c r="BF83" i="81"/>
  <c r="BF84" i="81"/>
  <c r="BF85" i="81"/>
  <c r="BF86" i="81"/>
  <c r="BF87" i="81"/>
  <c r="BF88" i="81"/>
  <c r="BF89" i="81"/>
  <c r="BF90" i="81"/>
  <c r="BF91" i="81"/>
  <c r="BF92" i="81"/>
  <c r="BF93" i="81"/>
  <c r="BF94" i="81"/>
  <c r="BF95" i="81"/>
  <c r="BF96" i="81"/>
  <c r="BF97" i="81"/>
  <c r="BF98" i="81"/>
  <c r="BF99" i="81"/>
  <c r="BF100" i="81"/>
  <c r="BF101" i="81"/>
  <c r="BF102" i="81"/>
  <c r="BF103" i="81"/>
  <c r="BF104" i="81"/>
  <c r="BF105" i="81"/>
  <c r="BF106" i="81"/>
  <c r="BF107" i="81"/>
  <c r="BF108" i="81"/>
  <c r="BF109" i="81"/>
  <c r="BF110" i="81"/>
  <c r="BF111" i="81"/>
  <c r="BF112" i="81"/>
  <c r="BF113" i="81"/>
  <c r="BF114" i="81"/>
  <c r="BF115" i="81"/>
  <c r="BF116" i="81"/>
  <c r="BF117" i="81"/>
  <c r="BF118" i="81"/>
  <c r="BF119" i="81"/>
  <c r="BF120" i="81"/>
  <c r="BF121" i="81"/>
  <c r="BF122" i="81"/>
  <c r="BF123" i="81"/>
  <c r="BF124" i="81"/>
  <c r="BF125" i="81"/>
  <c r="BF126" i="81"/>
  <c r="BF127" i="81"/>
  <c r="BF128" i="81"/>
  <c r="BF129" i="81"/>
  <c r="BF130" i="81"/>
  <c r="BF131" i="81"/>
  <c r="BF132" i="81"/>
  <c r="BF133" i="81"/>
  <c r="BF134" i="81"/>
  <c r="BF135" i="81"/>
  <c r="BF136" i="81"/>
  <c r="BF137" i="81"/>
  <c r="BF138" i="81"/>
  <c r="BF139" i="81"/>
  <c r="BF140" i="81"/>
  <c r="BF141" i="81"/>
  <c r="BF142" i="81"/>
  <c r="BF143" i="81"/>
  <c r="BF144" i="81"/>
  <c r="BF145" i="81"/>
  <c r="BF146" i="81"/>
  <c r="BF147" i="81"/>
  <c r="BF148" i="81"/>
  <c r="BF149" i="81"/>
  <c r="BF150" i="81"/>
  <c r="BF151" i="81"/>
  <c r="BF152" i="81"/>
  <c r="BF153" i="81"/>
  <c r="BF154" i="81"/>
  <c r="BF155" i="81"/>
  <c r="BF156" i="81"/>
  <c r="BF157" i="81"/>
  <c r="BF158" i="81"/>
  <c r="BF159" i="81"/>
  <c r="BF160" i="81"/>
  <c r="BF161" i="81"/>
  <c r="BF162" i="81"/>
  <c r="BF163" i="81"/>
  <c r="BF164" i="81"/>
  <c r="BF165" i="81"/>
  <c r="BF166" i="81"/>
  <c r="BF167" i="81"/>
  <c r="BF168" i="81"/>
  <c r="BF169" i="81"/>
  <c r="BF170" i="81"/>
  <c r="BF171" i="81"/>
  <c r="BF172" i="81"/>
  <c r="BF173" i="81"/>
  <c r="BF174" i="81"/>
  <c r="BF175" i="81"/>
  <c r="BF176" i="81"/>
  <c r="BF177" i="81"/>
  <c r="BF178" i="81"/>
  <c r="BF179" i="81"/>
  <c r="BF180" i="81"/>
  <c r="BF181" i="81"/>
  <c r="BF182" i="81"/>
  <c r="BF183" i="81"/>
  <c r="BF184" i="81"/>
  <c r="BF185" i="81"/>
  <c r="BF186" i="81"/>
  <c r="BF187" i="81"/>
  <c r="BF188" i="81"/>
  <c r="BF189" i="81"/>
  <c r="BF190" i="81"/>
  <c r="BF191" i="81"/>
  <c r="BF192" i="81"/>
  <c r="BF193" i="81"/>
  <c r="BF194" i="81"/>
  <c r="BF195" i="81"/>
  <c r="BF196" i="81"/>
  <c r="BF197" i="81"/>
  <c r="BF198" i="81"/>
  <c r="BF199" i="81"/>
  <c r="BF200" i="81"/>
  <c r="BF201" i="81"/>
  <c r="BF202" i="81"/>
  <c r="BF203" i="81"/>
  <c r="BF204" i="81"/>
  <c r="BF205" i="81"/>
  <c r="BF206" i="81"/>
  <c r="BF207" i="81"/>
  <c r="BF208" i="81"/>
  <c r="BF209" i="81"/>
  <c r="BF210" i="81"/>
  <c r="BF211" i="81"/>
  <c r="BF212" i="81"/>
  <c r="BF213" i="81"/>
  <c r="BF214" i="81"/>
  <c r="BF215" i="81"/>
  <c r="BF216" i="81"/>
  <c r="BF217" i="81"/>
  <c r="BF218" i="81"/>
  <c r="BF219" i="81"/>
  <c r="BF220" i="81"/>
  <c r="BF221" i="81"/>
  <c r="BF222" i="81"/>
  <c r="BF223" i="81"/>
  <c r="BF224" i="81"/>
  <c r="BF225" i="81"/>
  <c r="BF226" i="81"/>
  <c r="BF227" i="81"/>
  <c r="BF228" i="81"/>
  <c r="BF229" i="81"/>
  <c r="BF230" i="81"/>
  <c r="BF231" i="81"/>
  <c r="BF232" i="81"/>
  <c r="BF233" i="81"/>
  <c r="BF234" i="81"/>
  <c r="BF235" i="81"/>
  <c r="BF236" i="81"/>
  <c r="BF237" i="81"/>
  <c r="BF238" i="81"/>
  <c r="BF239" i="81"/>
  <c r="BF240" i="81"/>
  <c r="BF241" i="81"/>
  <c r="BF242" i="81"/>
  <c r="BF243" i="81"/>
  <c r="BF244" i="81"/>
  <c r="BF245" i="81"/>
  <c r="BF246" i="81"/>
  <c r="BF247" i="81"/>
  <c r="BF248" i="81"/>
  <c r="BF249" i="81"/>
  <c r="BF250" i="81"/>
  <c r="BF251" i="81"/>
  <c r="BF252" i="81"/>
  <c r="BF253" i="81"/>
  <c r="BF254" i="81"/>
  <c r="BF255" i="81"/>
  <c r="BF256" i="81"/>
  <c r="BF257" i="81"/>
  <c r="BF258" i="81"/>
  <c r="BF259" i="81"/>
  <c r="BF260" i="81"/>
  <c r="BF261" i="81"/>
  <c r="BF262" i="81"/>
  <c r="BF263" i="81"/>
  <c r="BF264" i="81"/>
  <c r="BF265" i="81"/>
  <c r="BF266" i="81"/>
  <c r="BF267" i="81"/>
  <c r="BF268" i="81"/>
  <c r="BF269" i="81"/>
  <c r="BF270" i="81"/>
  <c r="BF271" i="81"/>
  <c r="BF272" i="81"/>
  <c r="BF273" i="81"/>
  <c r="BF274" i="81"/>
  <c r="BF275" i="81"/>
  <c r="BF276" i="81"/>
  <c r="BF277" i="81"/>
  <c r="BF278" i="81"/>
  <c r="BF279" i="81"/>
  <c r="BF280" i="81"/>
  <c r="BF281" i="81"/>
  <c r="BF282" i="81"/>
  <c r="BF283" i="81"/>
  <c r="BF284" i="81"/>
  <c r="BF285" i="81"/>
  <c r="BF286" i="81"/>
  <c r="BF287" i="81"/>
  <c r="BF288" i="81"/>
  <c r="BF289" i="81"/>
  <c r="BF290" i="81"/>
  <c r="BF291" i="81"/>
  <c r="BF292" i="81"/>
  <c r="BF293" i="81"/>
  <c r="BF294" i="81"/>
  <c r="BF295" i="81"/>
  <c r="BF296" i="81"/>
  <c r="BF297" i="81"/>
  <c r="BF298" i="81"/>
  <c r="BF299" i="81"/>
  <c r="BF300" i="81"/>
  <c r="BF301" i="81"/>
  <c r="BF302" i="81"/>
  <c r="BF303" i="81"/>
  <c r="BF304" i="81"/>
  <c r="BF305" i="81"/>
  <c r="BF306" i="81"/>
  <c r="BF307" i="81"/>
  <c r="BF308" i="81"/>
  <c r="BF309" i="81"/>
  <c r="BF310" i="81"/>
  <c r="BF311" i="81"/>
  <c r="BF312" i="81"/>
  <c r="BF313" i="81"/>
  <c r="BF314" i="81"/>
  <c r="BF315" i="81"/>
  <c r="BF316" i="81"/>
  <c r="BF317" i="81"/>
  <c r="BF318" i="81"/>
  <c r="BF319" i="81"/>
  <c r="BF320" i="81"/>
  <c r="BF321" i="81"/>
  <c r="BF322" i="81"/>
  <c r="BF323" i="81"/>
  <c r="BF324" i="81"/>
  <c r="BF325" i="81"/>
  <c r="BF326" i="81"/>
  <c r="BF327" i="81"/>
  <c r="BF328" i="81"/>
  <c r="BF329" i="81"/>
  <c r="BF330" i="81"/>
  <c r="BF331" i="81"/>
  <c r="BF332" i="81"/>
  <c r="BF333" i="81"/>
  <c r="BF334" i="81"/>
  <c r="BF335" i="81"/>
  <c r="BF336" i="81"/>
  <c r="BF337" i="81"/>
  <c r="BF338" i="81"/>
  <c r="BF339" i="81"/>
  <c r="BF340" i="81"/>
  <c r="BF341" i="81"/>
  <c r="BF342" i="81"/>
  <c r="BF343" i="81"/>
  <c r="BF344" i="81"/>
  <c r="BF345" i="81"/>
  <c r="BF346" i="81"/>
  <c r="BF347" i="81"/>
  <c r="BF348" i="81"/>
  <c r="BF349" i="81"/>
  <c r="BF350" i="81"/>
  <c r="BF351" i="81"/>
  <c r="BF352" i="81"/>
  <c r="BF353" i="81"/>
  <c r="BF354" i="81"/>
  <c r="BF355" i="81"/>
  <c r="BF356" i="81"/>
  <c r="BF357" i="81"/>
  <c r="BF358" i="81"/>
  <c r="BF359" i="81"/>
  <c r="BF360" i="81"/>
  <c r="BF361" i="81"/>
  <c r="BF362" i="81"/>
  <c r="BF363" i="81"/>
  <c r="BF364" i="81"/>
  <c r="BF365" i="81"/>
  <c r="BF366" i="81"/>
  <c r="BF367" i="81"/>
  <c r="BF368" i="81"/>
  <c r="BF369" i="81"/>
  <c r="BF370" i="81"/>
  <c r="BF371" i="81"/>
  <c r="BF372" i="81"/>
  <c r="BF373" i="81"/>
  <c r="BF374" i="81"/>
  <c r="BF375" i="81"/>
  <c r="BF376" i="81"/>
  <c r="BF377" i="81"/>
  <c r="BF378" i="81"/>
  <c r="BF379" i="81"/>
  <c r="BF380" i="81"/>
  <c r="BF381" i="81"/>
  <c r="BF382" i="81"/>
  <c r="BF383" i="81"/>
  <c r="BF384" i="81"/>
  <c r="BF385" i="81"/>
  <c r="BF386" i="81"/>
  <c r="BF387" i="81"/>
  <c r="BF388" i="81"/>
  <c r="BF389" i="81"/>
  <c r="BF390" i="81"/>
  <c r="BF391" i="81"/>
  <c r="BF392" i="81"/>
  <c r="BF393" i="81"/>
  <c r="BF394" i="81"/>
  <c r="BF395" i="81"/>
  <c r="BF396" i="81"/>
  <c r="BF397" i="81"/>
  <c r="BF398" i="81"/>
  <c r="BF399" i="81"/>
  <c r="BF400" i="81"/>
  <c r="BF401" i="81"/>
  <c r="BF402" i="81"/>
  <c r="BF403" i="81"/>
  <c r="BF404" i="81"/>
  <c r="BF405" i="81"/>
  <c r="BF406" i="81"/>
  <c r="BF407" i="81"/>
  <c r="BF408" i="81"/>
  <c r="BF409" i="81"/>
  <c r="BF410" i="81"/>
  <c r="BF411" i="81"/>
  <c r="BF412" i="81"/>
  <c r="BF413" i="81"/>
  <c r="BF414" i="81"/>
  <c r="BF415" i="81"/>
  <c r="BF416" i="81"/>
  <c r="BF417" i="81"/>
  <c r="BF418" i="81"/>
  <c r="BF419" i="81"/>
  <c r="BF420" i="81"/>
  <c r="BF421" i="81"/>
  <c r="BF422" i="81"/>
  <c r="BF423" i="81"/>
  <c r="BF424" i="81"/>
  <c r="BF425" i="81"/>
  <c r="BF426" i="81"/>
  <c r="BF427" i="81"/>
  <c r="BF428" i="81"/>
  <c r="BF429" i="81"/>
  <c r="BF430" i="81"/>
  <c r="BF431" i="81"/>
  <c r="BF432" i="81"/>
  <c r="BF433" i="81"/>
  <c r="BF434" i="81"/>
  <c r="BF435" i="81"/>
  <c r="BF436" i="81"/>
  <c r="BF437" i="81"/>
  <c r="BF438" i="81"/>
  <c r="BF439" i="81"/>
  <c r="BF440" i="81"/>
  <c r="BF441" i="81"/>
  <c r="BF442" i="81"/>
  <c r="BF443" i="81"/>
  <c r="BF444" i="81"/>
  <c r="BF445" i="81"/>
  <c r="BF446" i="81"/>
  <c r="BF447" i="81"/>
  <c r="BF448" i="81"/>
  <c r="BF449" i="81"/>
  <c r="BF450" i="81"/>
  <c r="BF451" i="81"/>
  <c r="BF452" i="81"/>
  <c r="BF453" i="81"/>
  <c r="BF454" i="81"/>
  <c r="BF455" i="81"/>
  <c r="BF456" i="81"/>
  <c r="BF457" i="81"/>
  <c r="BF458" i="81"/>
  <c r="BF459" i="81"/>
  <c r="BF460" i="81"/>
  <c r="BF461" i="81"/>
  <c r="BF462" i="81"/>
  <c r="BF463" i="81"/>
  <c r="BF464" i="81"/>
  <c r="BF465" i="81"/>
  <c r="BF466" i="81"/>
  <c r="BF467" i="81"/>
  <c r="BF468" i="81"/>
  <c r="BF469" i="81"/>
  <c r="BF470" i="81"/>
  <c r="BF471" i="81"/>
  <c r="BF472" i="81"/>
  <c r="BF473" i="81"/>
  <c r="BF474" i="81"/>
  <c r="BF475" i="81"/>
  <c r="BF476" i="81"/>
  <c r="BF477" i="81"/>
  <c r="BF478" i="81"/>
  <c r="BF479" i="81"/>
  <c r="BF480" i="81"/>
  <c r="BF481" i="81"/>
  <c r="BF482" i="81"/>
  <c r="BF483" i="81"/>
  <c r="BF484" i="81"/>
  <c r="BF485" i="81"/>
  <c r="BF486" i="81"/>
  <c r="BF487" i="81"/>
  <c r="BF488" i="81"/>
  <c r="BF489" i="81"/>
  <c r="BF490" i="81"/>
  <c r="BF491" i="81"/>
  <c r="BF492" i="81"/>
  <c r="BF493" i="81"/>
  <c r="BF494" i="81"/>
  <c r="BF495" i="81"/>
  <c r="BF496" i="81"/>
  <c r="BF497" i="81"/>
  <c r="BF498" i="81"/>
  <c r="BF499" i="81"/>
  <c r="BF500" i="81"/>
  <c r="BF501" i="81"/>
  <c r="BF502" i="81"/>
  <c r="BF503" i="81"/>
  <c r="BF504" i="81"/>
  <c r="BF505" i="81"/>
  <c r="BF506" i="81"/>
  <c r="BF507" i="81"/>
  <c r="BF508" i="81"/>
  <c r="BF509" i="81"/>
  <c r="BF510" i="81"/>
  <c r="BF511" i="81"/>
  <c r="BF512" i="81"/>
  <c r="BF513" i="81"/>
  <c r="BF514" i="81"/>
  <c r="BF515" i="81"/>
  <c r="BF516" i="81"/>
  <c r="BF517" i="81"/>
  <c r="BF518" i="81"/>
  <c r="BF519" i="81"/>
  <c r="BF520" i="81"/>
  <c r="BF521" i="81"/>
  <c r="BF522" i="81"/>
  <c r="BF523" i="81"/>
  <c r="BF524" i="81"/>
  <c r="BF525" i="81"/>
  <c r="BF526" i="81"/>
  <c r="BF527" i="81"/>
  <c r="BF528" i="81"/>
  <c r="BF529" i="81"/>
  <c r="BF530" i="81"/>
  <c r="BF531" i="81"/>
  <c r="BF532" i="81"/>
  <c r="BF533" i="81"/>
  <c r="BF534" i="81"/>
  <c r="BF535" i="81"/>
  <c r="BF536" i="81"/>
  <c r="BF537" i="81"/>
  <c r="BF538" i="81"/>
  <c r="BF539" i="81"/>
  <c r="BF540" i="81"/>
  <c r="BF541" i="81"/>
  <c r="BF542" i="81"/>
  <c r="BF543" i="81"/>
  <c r="BF544" i="81"/>
  <c r="BF545" i="81"/>
  <c r="BF546" i="81"/>
  <c r="BF547" i="81"/>
  <c r="BF548" i="81"/>
  <c r="BF549" i="81"/>
  <c r="BF550" i="81"/>
  <c r="BF551" i="81"/>
  <c r="BF552" i="81"/>
  <c r="BF553" i="81"/>
  <c r="BF554" i="81"/>
  <c r="BF555" i="81"/>
  <c r="BF556" i="81"/>
  <c r="BF557" i="81"/>
  <c r="BF558" i="81"/>
  <c r="BF559" i="81"/>
  <c r="BF560" i="81"/>
  <c r="BF561" i="81"/>
  <c r="BF562" i="81"/>
  <c r="BF563" i="81"/>
  <c r="BF564" i="81"/>
  <c r="BF565" i="81"/>
  <c r="BF566" i="81"/>
  <c r="BF567" i="81"/>
  <c r="BF568" i="81"/>
  <c r="BF569" i="81"/>
  <c r="BF570" i="81"/>
  <c r="BF571" i="81"/>
  <c r="BF572" i="81"/>
  <c r="BF573" i="81"/>
  <c r="BF574" i="81"/>
  <c r="BF575" i="81"/>
  <c r="BF576" i="81"/>
  <c r="BF577" i="81"/>
  <c r="BF578" i="81"/>
  <c r="BF579" i="81"/>
  <c r="BF580" i="81"/>
  <c r="BF581" i="81"/>
  <c r="BF582" i="81"/>
  <c r="BF583" i="81"/>
  <c r="BF584" i="81"/>
  <c r="BF585" i="81"/>
  <c r="BF586" i="81"/>
  <c r="BF587" i="81"/>
  <c r="BF588" i="81"/>
  <c r="BF589" i="81"/>
  <c r="BF590" i="81"/>
  <c r="BF591" i="81"/>
  <c r="BF592" i="81"/>
  <c r="BF593" i="81"/>
  <c r="BF594" i="81"/>
  <c r="BF595" i="81"/>
  <c r="BF596" i="81"/>
  <c r="BF597" i="81"/>
  <c r="BF598" i="81"/>
  <c r="BF599" i="81"/>
  <c r="BF600" i="81"/>
  <c r="BF601" i="81"/>
  <c r="BF602" i="81"/>
  <c r="BF603" i="81"/>
  <c r="BF604" i="81"/>
  <c r="BF605" i="81"/>
  <c r="BF606" i="81"/>
  <c r="BF607" i="81"/>
  <c r="BF608" i="81"/>
  <c r="BF609" i="81"/>
  <c r="BF610" i="81"/>
  <c r="BF611" i="81"/>
  <c r="BF612" i="81"/>
  <c r="BF613" i="81"/>
  <c r="BF614" i="81"/>
  <c r="BF615" i="81"/>
  <c r="BF616" i="81"/>
  <c r="BF617" i="81"/>
  <c r="BF618" i="81"/>
  <c r="BF619" i="81"/>
  <c r="BF620" i="81"/>
  <c r="BF621" i="81"/>
  <c r="BF622" i="81"/>
  <c r="BF623" i="81"/>
  <c r="BF624" i="81"/>
  <c r="BF625" i="81"/>
  <c r="BF626" i="81"/>
  <c r="BF627" i="81"/>
  <c r="BF628" i="81"/>
  <c r="BF629" i="81"/>
  <c r="BF630" i="81"/>
  <c r="BF631" i="81"/>
  <c r="BF632" i="81"/>
  <c r="BF633" i="81"/>
  <c r="BF634" i="81"/>
  <c r="BF635" i="81"/>
  <c r="BF636" i="81"/>
  <c r="BF637" i="81"/>
  <c r="BF638" i="81"/>
  <c r="BF639" i="81"/>
  <c r="BF640" i="81"/>
  <c r="BF641" i="81"/>
  <c r="BF642" i="81"/>
  <c r="BF643" i="81"/>
  <c r="BF644" i="81"/>
  <c r="BF645" i="81"/>
  <c r="BF646" i="81"/>
  <c r="BF647" i="81"/>
  <c r="BF648" i="81"/>
  <c r="BF649" i="81"/>
  <c r="BF650" i="81"/>
  <c r="BF651" i="81"/>
  <c r="BF652" i="81"/>
  <c r="BF653" i="81"/>
  <c r="BF654" i="81"/>
  <c r="BF655" i="81"/>
  <c r="BF656" i="81"/>
  <c r="BF657" i="81"/>
  <c r="BF658" i="81"/>
  <c r="BF659" i="81"/>
  <c r="BF660" i="81"/>
  <c r="BF661" i="81"/>
  <c r="BF662" i="81"/>
  <c r="BF663" i="81"/>
  <c r="BF664" i="81"/>
  <c r="BF665" i="81"/>
  <c r="BF666" i="81"/>
  <c r="BF667" i="81"/>
  <c r="BF668" i="81"/>
  <c r="BF669" i="81"/>
  <c r="BF670" i="81"/>
  <c r="BF671" i="81"/>
  <c r="BF672" i="81"/>
  <c r="BF673" i="81"/>
  <c r="BF674" i="81"/>
  <c r="BF675" i="81"/>
  <c r="BF676" i="81"/>
  <c r="BF677" i="81"/>
  <c r="BF678" i="81"/>
  <c r="BF679" i="81"/>
  <c r="BF680" i="81"/>
  <c r="BF681" i="81"/>
  <c r="BF682" i="81"/>
  <c r="BF683" i="81"/>
  <c r="BF684" i="81"/>
  <c r="BF685" i="81"/>
  <c r="BF686" i="81"/>
  <c r="BF687" i="81"/>
  <c r="BF688" i="81"/>
  <c r="BF689" i="81"/>
  <c r="BF690" i="81"/>
  <c r="BF691" i="81"/>
  <c r="BF692" i="81"/>
  <c r="BF693" i="81"/>
  <c r="BF694" i="81"/>
  <c r="BF695" i="81"/>
  <c r="BF696" i="81"/>
  <c r="BF697" i="81"/>
  <c r="BF698" i="81"/>
  <c r="BF699" i="81"/>
  <c r="BF700" i="81"/>
  <c r="BF701" i="81"/>
  <c r="BF702" i="81"/>
  <c r="BF703" i="81"/>
  <c r="BF704" i="81"/>
  <c r="BF705" i="81"/>
  <c r="BF706" i="81"/>
  <c r="BF707" i="81"/>
  <c r="BF708" i="81"/>
  <c r="BF709" i="81"/>
  <c r="BF710" i="81"/>
  <c r="BF711" i="81"/>
  <c r="BF712" i="81"/>
  <c r="BF713" i="81"/>
  <c r="BF714" i="81"/>
  <c r="BF715" i="81"/>
  <c r="BF716" i="81"/>
  <c r="BF717" i="81"/>
  <c r="BF718" i="81"/>
  <c r="BF719" i="81"/>
  <c r="BF720" i="81"/>
  <c r="BF721" i="81"/>
  <c r="BF722" i="81"/>
  <c r="BF723" i="81"/>
  <c r="BF724" i="81"/>
  <c r="BF725" i="81"/>
  <c r="BF726" i="81"/>
  <c r="BF727" i="81"/>
  <c r="BF728" i="81"/>
  <c r="BF729" i="81"/>
  <c r="BF730" i="81"/>
  <c r="BF731" i="81"/>
  <c r="BF732" i="81"/>
  <c r="BF733" i="81"/>
  <c r="BF734" i="81"/>
  <c r="BF735" i="81"/>
  <c r="BF736" i="81"/>
  <c r="BF737" i="81"/>
  <c r="BF738" i="81"/>
  <c r="BF739" i="81"/>
  <c r="BF740" i="81"/>
  <c r="BF741" i="81"/>
  <c r="BF742" i="81"/>
  <c r="BF743" i="81"/>
  <c r="BF744" i="81"/>
  <c r="BF745" i="81"/>
  <c r="BF746" i="81"/>
  <c r="BF747" i="81"/>
  <c r="BF748" i="81"/>
  <c r="BF749" i="81"/>
  <c r="BF750" i="81"/>
  <c r="BF751" i="81"/>
  <c r="BF752" i="81"/>
  <c r="BF753" i="81"/>
  <c r="BF754" i="81"/>
  <c r="BF755" i="81"/>
  <c r="BF756" i="81"/>
  <c r="BF757" i="81"/>
  <c r="BF758" i="81"/>
  <c r="BF759" i="81"/>
  <c r="BF760" i="81"/>
  <c r="BF761" i="81"/>
  <c r="BF762" i="81"/>
  <c r="BF763" i="81"/>
  <c r="BF764" i="81"/>
  <c r="BF765" i="81"/>
  <c r="BF766" i="81"/>
  <c r="BF767" i="81"/>
  <c r="BF768" i="81"/>
  <c r="BF769" i="81"/>
  <c r="BF770" i="81"/>
  <c r="BF771" i="81"/>
  <c r="BF772" i="81"/>
  <c r="BF773" i="81"/>
  <c r="BF774" i="81"/>
  <c r="BF775" i="81"/>
  <c r="BF776" i="81"/>
  <c r="BF777" i="81"/>
  <c r="BF778" i="81"/>
  <c r="BF779" i="81"/>
  <c r="BF780" i="81"/>
  <c r="BF781" i="81"/>
  <c r="BF782" i="81"/>
  <c r="BF783" i="81"/>
  <c r="BF784" i="81"/>
  <c r="BF785" i="81"/>
  <c r="BF786" i="81"/>
  <c r="BF787" i="81"/>
  <c r="BF788" i="81"/>
  <c r="BF789" i="81"/>
  <c r="BF790" i="81"/>
  <c r="BF791" i="81"/>
  <c r="BF792" i="81"/>
  <c r="BF793" i="81"/>
  <c r="BF794" i="81"/>
  <c r="BF795" i="81"/>
  <c r="BF796" i="81"/>
  <c r="BF797" i="81"/>
  <c r="BF798" i="81"/>
  <c r="BF799" i="81"/>
  <c r="BF800" i="81"/>
  <c r="BF801" i="81"/>
  <c r="BF802" i="81"/>
  <c r="BF803" i="81"/>
  <c r="BF804" i="81"/>
  <c r="BF805" i="81"/>
  <c r="BF806" i="81"/>
  <c r="BF807" i="81"/>
  <c r="BF808" i="81"/>
  <c r="BF809" i="81"/>
  <c r="BF810" i="81"/>
  <c r="BF811" i="81"/>
  <c r="BF812" i="81"/>
  <c r="BF813" i="81"/>
  <c r="BF814" i="81"/>
  <c r="BF815" i="81"/>
  <c r="BF816" i="81"/>
  <c r="BF817" i="81"/>
  <c r="BF818" i="81"/>
  <c r="BF819" i="81"/>
  <c r="BF820" i="81"/>
  <c r="BF821" i="81"/>
  <c r="BF822" i="81"/>
  <c r="BF823" i="81"/>
  <c r="BF824" i="81"/>
  <c r="BF825" i="81"/>
  <c r="BF826" i="81"/>
  <c r="BF827" i="81"/>
  <c r="BF828" i="81"/>
  <c r="BF829" i="81"/>
  <c r="BF830" i="81"/>
  <c r="BF831" i="81"/>
  <c r="BF832" i="81"/>
  <c r="BF833" i="81"/>
  <c r="BF834" i="81"/>
  <c r="BF835" i="81"/>
  <c r="BF836" i="81"/>
  <c r="BF837" i="81"/>
  <c r="BF838" i="81"/>
  <c r="BF839" i="81"/>
  <c r="BF840" i="81"/>
  <c r="BF841" i="81"/>
  <c r="BF842" i="81"/>
  <c r="BF843" i="81"/>
  <c r="BF844" i="81"/>
  <c r="BF845" i="81"/>
  <c r="BF846" i="81"/>
  <c r="BF847" i="81"/>
  <c r="BF848" i="81"/>
  <c r="BF849" i="81"/>
  <c r="BF850" i="81"/>
  <c r="BF851" i="81"/>
  <c r="BF852" i="81"/>
  <c r="BF853" i="81"/>
  <c r="BF854" i="81"/>
  <c r="BF855" i="81"/>
  <c r="BF856" i="81"/>
  <c r="BF857" i="81"/>
  <c r="BF858" i="81"/>
  <c r="BF859" i="81"/>
  <c r="BF860" i="81"/>
  <c r="BF861" i="81"/>
  <c r="BF862" i="81"/>
  <c r="BF863" i="81"/>
  <c r="BF864" i="81"/>
  <c r="BF865" i="81"/>
  <c r="BF866" i="81"/>
  <c r="BF867" i="81"/>
  <c r="BF868" i="81"/>
  <c r="BF869" i="81"/>
  <c r="BF870" i="81"/>
  <c r="BF871" i="81"/>
  <c r="BF872" i="81"/>
  <c r="BF873" i="81"/>
  <c r="BF874" i="81"/>
  <c r="BF875" i="81"/>
  <c r="BF876" i="81"/>
  <c r="BF877" i="81"/>
  <c r="BF878" i="81"/>
  <c r="BF879" i="81"/>
  <c r="BF880" i="81"/>
  <c r="BF881" i="81"/>
  <c r="BF882" i="81"/>
  <c r="BF883" i="81"/>
  <c r="BF884" i="81"/>
  <c r="BF885" i="81"/>
  <c r="BF886" i="81"/>
  <c r="BF887" i="81"/>
  <c r="BF888" i="81"/>
  <c r="BF889" i="81"/>
  <c r="BF890" i="81"/>
  <c r="BF891" i="81"/>
  <c r="BF892" i="81"/>
  <c r="BF893" i="81"/>
  <c r="BF894" i="81"/>
  <c r="BF895" i="81"/>
  <c r="BF896" i="81"/>
  <c r="BF897" i="81"/>
  <c r="BF898" i="81"/>
  <c r="BF899" i="81"/>
  <c r="BF900" i="81"/>
  <c r="BF901" i="81"/>
  <c r="BF902" i="81"/>
  <c r="BF903" i="81"/>
  <c r="BF904" i="81"/>
  <c r="BF905" i="81"/>
  <c r="BF906" i="81"/>
  <c r="BF907" i="81"/>
  <c r="BF908" i="81"/>
  <c r="BF909" i="81"/>
  <c r="BF910" i="81"/>
  <c r="BF911" i="81"/>
  <c r="BF912" i="81"/>
  <c r="BF913" i="81"/>
  <c r="BF914" i="81"/>
  <c r="BF915" i="81"/>
  <c r="BF916" i="81"/>
  <c r="BF917" i="81"/>
  <c r="BF918" i="81"/>
  <c r="BF919" i="81"/>
  <c r="BF920" i="81"/>
  <c r="BF921" i="81"/>
  <c r="BF922" i="81"/>
  <c r="BF923" i="81"/>
  <c r="BF924" i="81"/>
  <c r="BF925" i="81"/>
  <c r="BF926" i="81"/>
  <c r="BF927" i="81"/>
  <c r="BF928" i="81"/>
  <c r="BF929" i="81"/>
  <c r="BF930" i="81"/>
  <c r="BF26" i="81"/>
  <c r="BH1109" i="81" l="1"/>
  <c r="BJ1109" i="81" s="1"/>
  <c r="BH1108" i="81"/>
  <c r="BJ1108" i="81" s="1"/>
  <c r="BH1107" i="81"/>
  <c r="BJ1107" i="81" s="1"/>
  <c r="BH1106" i="81"/>
  <c r="BJ1106" i="81" s="1"/>
  <c r="BH1105" i="81"/>
  <c r="BJ1105" i="81" s="1"/>
  <c r="BH1104" i="81"/>
  <c r="BJ1104" i="81" s="1"/>
  <c r="BH1103" i="81"/>
  <c r="BJ1103" i="81" s="1"/>
  <c r="BH1102" i="81"/>
  <c r="BJ1102" i="81" s="1"/>
  <c r="BH1101" i="81"/>
  <c r="BJ1101" i="81" s="1"/>
  <c r="BH1100" i="81"/>
  <c r="BJ1100" i="81" s="1"/>
  <c r="BH1099" i="81"/>
  <c r="BJ1099" i="81" s="1"/>
  <c r="BH1098" i="81"/>
  <c r="BJ1098" i="81" s="1"/>
  <c r="BH1097" i="81"/>
  <c r="BJ1097" i="81" s="1"/>
  <c r="BH1096" i="81"/>
  <c r="BJ1096" i="81" s="1"/>
  <c r="BH1095" i="81"/>
  <c r="BJ1095" i="81" s="1"/>
  <c r="BH1094" i="81"/>
  <c r="BJ1094" i="81" s="1"/>
  <c r="BH1093" i="81"/>
  <c r="BJ1093" i="81" s="1"/>
  <c r="BH1092" i="81"/>
  <c r="BJ1092" i="81" s="1"/>
  <c r="BH1091" i="81"/>
  <c r="BJ1091" i="81" s="1"/>
  <c r="BH1090" i="81"/>
  <c r="BJ1090" i="81" s="1"/>
  <c r="BH1089" i="81"/>
  <c r="BJ1089" i="81" s="1"/>
  <c r="BH1088" i="81"/>
  <c r="BJ1088" i="81" s="1"/>
  <c r="BH1087" i="81"/>
  <c r="BJ1087" i="81" s="1"/>
  <c r="BH1086" i="81"/>
  <c r="BJ1086" i="81" s="1"/>
  <c r="BH1085" i="81"/>
  <c r="BJ1085" i="81" s="1"/>
  <c r="BH1084" i="81"/>
  <c r="BJ1084" i="81" s="1"/>
  <c r="BH1083" i="81"/>
  <c r="BJ1083" i="81" s="1"/>
  <c r="BH1082" i="81"/>
  <c r="BJ1082" i="81" s="1"/>
  <c r="BH1081" i="81"/>
  <c r="BJ1081" i="81" s="1"/>
  <c r="BH1080" i="81"/>
  <c r="BJ1080" i="81" s="1"/>
  <c r="BH1079" i="81"/>
  <c r="BJ1079" i="81" s="1"/>
  <c r="BH1078" i="81"/>
  <c r="BJ1078" i="81" s="1"/>
  <c r="BH1077" i="81"/>
  <c r="BJ1077" i="81" s="1"/>
  <c r="BH1076" i="81"/>
  <c r="BJ1076" i="81" s="1"/>
  <c r="BH1075" i="81"/>
  <c r="BJ1075" i="81" s="1"/>
  <c r="BH1074" i="81"/>
  <c r="BJ1074" i="81" s="1"/>
  <c r="BH1073" i="81"/>
  <c r="BJ1073" i="81" s="1"/>
  <c r="BH1072" i="81"/>
  <c r="BJ1072" i="81" s="1"/>
  <c r="BH1071" i="81"/>
  <c r="BJ1071" i="81" s="1"/>
  <c r="BH1070" i="81"/>
  <c r="BJ1070" i="81" s="1"/>
  <c r="BH1069" i="81"/>
  <c r="BJ1069" i="81" s="1"/>
  <c r="BH1068" i="81"/>
  <c r="BJ1068" i="81" s="1"/>
  <c r="BH1067" i="81"/>
  <c r="BJ1067" i="81" s="1"/>
  <c r="BH1066" i="81"/>
  <c r="BJ1066" i="81" s="1"/>
  <c r="BH1065" i="81"/>
  <c r="BJ1065" i="81" s="1"/>
  <c r="BH1064" i="81"/>
  <c r="BJ1064" i="81" s="1"/>
  <c r="BH1063" i="81"/>
  <c r="BJ1063" i="81" s="1"/>
  <c r="BH1062" i="81"/>
  <c r="BJ1062" i="81" s="1"/>
  <c r="BH1061" i="81"/>
  <c r="BJ1061" i="81" s="1"/>
  <c r="BH1060" i="81"/>
  <c r="BJ1060" i="81" s="1"/>
  <c r="BH1059" i="81"/>
  <c r="BJ1059" i="81" s="1"/>
  <c r="BH1058" i="81"/>
  <c r="BJ1058" i="81" s="1"/>
  <c r="BH1057" i="81"/>
  <c r="BJ1057" i="81" s="1"/>
  <c r="BH1056" i="81"/>
  <c r="BJ1056" i="81" s="1"/>
  <c r="BH1055" i="81"/>
  <c r="BJ1055" i="81" s="1"/>
  <c r="BH1054" i="81"/>
  <c r="BJ1054" i="81" s="1"/>
  <c r="BH1053" i="81"/>
  <c r="BJ1053" i="81" s="1"/>
  <c r="BH1052" i="81"/>
  <c r="BJ1052" i="81" s="1"/>
  <c r="BH1051" i="81"/>
  <c r="BJ1051" i="81" s="1"/>
  <c r="BH1050" i="81"/>
  <c r="BJ1050" i="81" s="1"/>
  <c r="BH1049" i="81"/>
  <c r="BJ1049" i="81" s="1"/>
  <c r="BH1048" i="81"/>
  <c r="BJ1048" i="81" s="1"/>
  <c r="BH1047" i="81"/>
  <c r="BJ1047" i="81" s="1"/>
  <c r="BH1046" i="81"/>
  <c r="BJ1046" i="81" s="1"/>
  <c r="BH1045" i="81"/>
  <c r="BJ1045" i="81" s="1"/>
  <c r="BH1044" i="81"/>
  <c r="BJ1044" i="81" s="1"/>
  <c r="BH1043" i="81"/>
  <c r="BJ1043" i="81" s="1"/>
  <c r="BH1042" i="81"/>
  <c r="BJ1042" i="81" s="1"/>
  <c r="BH1041" i="81"/>
  <c r="BJ1041" i="81" s="1"/>
  <c r="BH1040" i="81"/>
  <c r="BJ1040" i="81" s="1"/>
  <c r="BH1039" i="81"/>
  <c r="BJ1039" i="81" s="1"/>
  <c r="BH1038" i="81"/>
  <c r="BJ1038" i="81" s="1"/>
  <c r="BH1037" i="81"/>
  <c r="BJ1037" i="81" s="1"/>
  <c r="BA1037" i="81"/>
  <c r="BH1036" i="81"/>
  <c r="BJ1036" i="81" s="1"/>
  <c r="BA1036" i="81"/>
  <c r="AS1036" i="81"/>
  <c r="BH1035" i="81"/>
  <c r="BJ1035" i="81" s="1"/>
  <c r="BA1035" i="81"/>
  <c r="AS1035" i="81"/>
  <c r="BH1034" i="81"/>
  <c r="BJ1034" i="81" s="1"/>
  <c r="BA1034" i="81"/>
  <c r="AS1034" i="81"/>
  <c r="BH1033" i="81"/>
  <c r="BJ1033" i="81" s="1"/>
  <c r="BA1033" i="81"/>
  <c r="AS1033" i="81"/>
  <c r="BH1032" i="81"/>
  <c r="BJ1032" i="81" s="1"/>
  <c r="BA1032" i="81"/>
  <c r="AS1032" i="81"/>
  <c r="BH1031" i="81"/>
  <c r="BJ1031" i="81" s="1"/>
  <c r="BA1031" i="81"/>
  <c r="AS1031" i="81"/>
  <c r="BH1030" i="81"/>
  <c r="BJ1030" i="81" s="1"/>
  <c r="BA1030" i="81"/>
  <c r="AS1030" i="81"/>
  <c r="BH1029" i="81"/>
  <c r="BJ1029" i="81" s="1"/>
  <c r="BA1029" i="81"/>
  <c r="AS1029" i="81"/>
  <c r="BH1028" i="81"/>
  <c r="BJ1028" i="81" s="1"/>
  <c r="BA1028" i="81"/>
  <c r="AS1028" i="81"/>
  <c r="BH1027" i="81"/>
  <c r="BJ1027" i="81" s="1"/>
  <c r="BA1027" i="81"/>
  <c r="AS1027" i="81"/>
  <c r="BH1026" i="81"/>
  <c r="BJ1026" i="81" s="1"/>
  <c r="BA1026" i="81"/>
  <c r="AS1026" i="81"/>
  <c r="BH1025" i="81"/>
  <c r="BJ1025" i="81" s="1"/>
  <c r="BA1025" i="81"/>
  <c r="AS1025" i="81"/>
  <c r="BH1024" i="81"/>
  <c r="BJ1024" i="81" s="1"/>
  <c r="BA1024" i="81"/>
  <c r="AS1024" i="81"/>
  <c r="BH1023" i="81"/>
  <c r="BJ1023" i="81" s="1"/>
  <c r="BA1023" i="81"/>
  <c r="AS1023" i="81"/>
  <c r="BH1022" i="81"/>
  <c r="BJ1022" i="81" s="1"/>
  <c r="BA1022" i="81"/>
  <c r="AS1022" i="81"/>
  <c r="BH1021" i="81"/>
  <c r="BJ1021" i="81" s="1"/>
  <c r="BA1021" i="81"/>
  <c r="AS1021" i="81"/>
  <c r="BH1020" i="81"/>
  <c r="BJ1020" i="81" s="1"/>
  <c r="BA1020" i="81"/>
  <c r="AS1020" i="81"/>
  <c r="BH1019" i="81"/>
  <c r="BJ1019" i="81" s="1"/>
  <c r="BA1019" i="81"/>
  <c r="AS1019" i="81"/>
  <c r="BH1018" i="81"/>
  <c r="BJ1018" i="81" s="1"/>
  <c r="BA1018" i="81"/>
  <c r="AS1018" i="81"/>
  <c r="BH1017" i="81"/>
  <c r="BJ1017" i="81" s="1"/>
  <c r="BA1017" i="81"/>
  <c r="AS1017" i="81"/>
  <c r="BH1016" i="81"/>
  <c r="BJ1016" i="81" s="1"/>
  <c r="BA1016" i="81"/>
  <c r="AS1016" i="81"/>
  <c r="BH1015" i="81"/>
  <c r="BJ1015" i="81" s="1"/>
  <c r="BA1015" i="81"/>
  <c r="AS1015" i="81"/>
  <c r="BH1014" i="81"/>
  <c r="BJ1014" i="81" s="1"/>
  <c r="BA1014" i="81"/>
  <c r="AS1014" i="81"/>
  <c r="BH1013" i="81"/>
  <c r="BJ1013" i="81" s="1"/>
  <c r="BA1013" i="81"/>
  <c r="AS1013" i="81"/>
  <c r="BH1012" i="81"/>
  <c r="BJ1012" i="81" s="1"/>
  <c r="BA1012" i="81"/>
  <c r="AS1012" i="81"/>
  <c r="BH1011" i="81"/>
  <c r="BJ1011" i="81" s="1"/>
  <c r="BA1011" i="81"/>
  <c r="AS1011" i="81"/>
  <c r="BH1010" i="81"/>
  <c r="BJ1010" i="81" s="1"/>
  <c r="BA1010" i="81"/>
  <c r="AS1010" i="81"/>
  <c r="BH1009" i="81"/>
  <c r="BJ1009" i="81" s="1"/>
  <c r="BA1009" i="81"/>
  <c r="AS1009" i="81"/>
  <c r="BH1008" i="81"/>
  <c r="BJ1008" i="81" s="1"/>
  <c r="BA1008" i="81"/>
  <c r="AS1008" i="81"/>
  <c r="BH1007" i="81"/>
  <c r="BJ1007" i="81" s="1"/>
  <c r="BA1007" i="81"/>
  <c r="AS1007" i="81"/>
  <c r="BH1006" i="81"/>
  <c r="BJ1006" i="81" s="1"/>
  <c r="BA1006" i="81"/>
  <c r="AS1006" i="81"/>
  <c r="BH1005" i="81"/>
  <c r="BJ1005" i="81" s="1"/>
  <c r="BA1005" i="81"/>
  <c r="AS1005" i="81"/>
  <c r="BH1004" i="81"/>
  <c r="BJ1004" i="81" s="1"/>
  <c r="BA1004" i="81"/>
  <c r="AS1004" i="81"/>
  <c r="BH1003" i="81"/>
  <c r="BJ1003" i="81" s="1"/>
  <c r="BA1003" i="81"/>
  <c r="AS1003" i="81"/>
  <c r="BH1002" i="81"/>
  <c r="BJ1002" i="81" s="1"/>
  <c r="BA1002" i="81"/>
  <c r="AS1002" i="81"/>
  <c r="BH1001" i="81"/>
  <c r="BJ1001" i="81" s="1"/>
  <c r="BA1001" i="81"/>
  <c r="AS1001" i="81"/>
  <c r="BH1000" i="81"/>
  <c r="BJ1000" i="81" s="1"/>
  <c r="BA1000" i="81"/>
  <c r="AS1000" i="81"/>
  <c r="BH999" i="81"/>
  <c r="BJ999" i="81" s="1"/>
  <c r="BA999" i="81"/>
  <c r="AS999" i="81"/>
  <c r="BH998" i="81"/>
  <c r="BJ998" i="81" s="1"/>
  <c r="BA998" i="81"/>
  <c r="AS998" i="81"/>
  <c r="BH997" i="81"/>
  <c r="BJ997" i="81" s="1"/>
  <c r="BA997" i="81"/>
  <c r="AS997" i="81"/>
  <c r="BH996" i="81"/>
  <c r="BJ996" i="81" s="1"/>
  <c r="BA996" i="81"/>
  <c r="AS996" i="81"/>
  <c r="BH995" i="81"/>
  <c r="BJ995" i="81" s="1"/>
  <c r="BA995" i="81"/>
  <c r="AS995" i="81"/>
  <c r="BH994" i="81"/>
  <c r="BJ994" i="81" s="1"/>
  <c r="BA994" i="81"/>
  <c r="AS994" i="81"/>
  <c r="BH993" i="81"/>
  <c r="BJ993" i="81" s="1"/>
  <c r="BA993" i="81"/>
  <c r="AS993" i="81"/>
  <c r="BH992" i="81"/>
  <c r="BJ992" i="81" s="1"/>
  <c r="BA992" i="81"/>
  <c r="AS992" i="81"/>
  <c r="BH991" i="81"/>
  <c r="BJ991" i="81" s="1"/>
  <c r="BA991" i="81"/>
  <c r="AS991" i="81"/>
  <c r="BH990" i="81"/>
  <c r="BJ990" i="81" s="1"/>
  <c r="BA990" i="81"/>
  <c r="AS990" i="81"/>
  <c r="BH989" i="81"/>
  <c r="BJ989" i="81" s="1"/>
  <c r="BA989" i="81"/>
  <c r="AS989" i="81"/>
  <c r="BH988" i="81"/>
  <c r="BJ988" i="81" s="1"/>
  <c r="BA988" i="81"/>
  <c r="AS988" i="81"/>
  <c r="BH987" i="81"/>
  <c r="BJ987" i="81" s="1"/>
  <c r="BA987" i="81"/>
  <c r="AS987" i="81"/>
  <c r="BH986" i="81"/>
  <c r="BJ986" i="81" s="1"/>
  <c r="BA986" i="81"/>
  <c r="AS986" i="81"/>
  <c r="BH985" i="81"/>
  <c r="BJ985" i="81" s="1"/>
  <c r="BA985" i="81"/>
  <c r="AS985" i="81"/>
  <c r="BH984" i="81"/>
  <c r="BJ984" i="81" s="1"/>
  <c r="BA984" i="81"/>
  <c r="AS984" i="81"/>
  <c r="BH983" i="81"/>
  <c r="BJ983" i="81" s="1"/>
  <c r="BA983" i="81"/>
  <c r="AS983" i="81"/>
  <c r="BH982" i="81"/>
  <c r="BJ982" i="81" s="1"/>
  <c r="BA982" i="81"/>
  <c r="AS982" i="81"/>
  <c r="BH981" i="81"/>
  <c r="BJ981" i="81" s="1"/>
  <c r="BA981" i="81"/>
  <c r="AS981" i="81"/>
  <c r="BH980" i="81"/>
  <c r="BJ980" i="81" s="1"/>
  <c r="BA980" i="81"/>
  <c r="AS980" i="81"/>
  <c r="BH979" i="81"/>
  <c r="BJ979" i="81" s="1"/>
  <c r="BA979" i="81"/>
  <c r="AS979" i="81"/>
  <c r="BH978" i="81"/>
  <c r="BJ978" i="81" s="1"/>
  <c r="BA978" i="81"/>
  <c r="AS978" i="81"/>
  <c r="BH977" i="81"/>
  <c r="BJ977" i="81" s="1"/>
  <c r="BA977" i="81"/>
  <c r="AS977" i="81"/>
  <c r="BH976" i="81"/>
  <c r="BJ976" i="81" s="1"/>
  <c r="BA976" i="81"/>
  <c r="AS976" i="81"/>
  <c r="BH975" i="81"/>
  <c r="BJ975" i="81" s="1"/>
  <c r="BA975" i="81"/>
  <c r="AS975" i="81"/>
  <c r="BH974" i="81"/>
  <c r="BJ974" i="81" s="1"/>
  <c r="BA974" i="81"/>
  <c r="AS974" i="81"/>
  <c r="BH973" i="81"/>
  <c r="BJ973" i="81" s="1"/>
  <c r="BA973" i="81"/>
  <c r="AS973" i="81"/>
  <c r="BH972" i="81"/>
  <c r="BJ972" i="81" s="1"/>
  <c r="BA972" i="81"/>
  <c r="AS972" i="81"/>
  <c r="BH971" i="81"/>
  <c r="BJ971" i="81" s="1"/>
  <c r="BA971" i="81"/>
  <c r="AS971" i="81"/>
  <c r="BH970" i="81"/>
  <c r="BJ970" i="81" s="1"/>
  <c r="BA970" i="81"/>
  <c r="AS970" i="81"/>
  <c r="BH969" i="81"/>
  <c r="BJ969" i="81" s="1"/>
  <c r="BA969" i="81"/>
  <c r="AS969" i="81"/>
  <c r="BH968" i="81"/>
  <c r="BJ968" i="81" s="1"/>
  <c r="BA968" i="81"/>
  <c r="AS968" i="81"/>
  <c r="BH967" i="81"/>
  <c r="BJ967" i="81" s="1"/>
  <c r="BA967" i="81"/>
  <c r="AS967" i="81"/>
  <c r="BH966" i="81"/>
  <c r="BJ966" i="81" s="1"/>
  <c r="BA966" i="81"/>
  <c r="AS966" i="81"/>
  <c r="BH965" i="81"/>
  <c r="BJ965" i="81" s="1"/>
  <c r="BA965" i="81"/>
  <c r="AS965" i="81"/>
  <c r="BH964" i="81"/>
  <c r="BJ964" i="81" s="1"/>
  <c r="BA964" i="81"/>
  <c r="AS964" i="81"/>
  <c r="BH963" i="81"/>
  <c r="BJ963" i="81" s="1"/>
  <c r="BA963" i="81"/>
  <c r="AS963" i="81"/>
  <c r="BH962" i="81"/>
  <c r="BJ962" i="81" s="1"/>
  <c r="BA962" i="81"/>
  <c r="AS962" i="81"/>
  <c r="BH961" i="81"/>
  <c r="BJ961" i="81" s="1"/>
  <c r="BA961" i="81"/>
  <c r="AS961" i="81"/>
  <c r="BH960" i="81"/>
  <c r="BJ960" i="81" s="1"/>
  <c r="BA960" i="81"/>
  <c r="AS960" i="81"/>
  <c r="BH959" i="81"/>
  <c r="BJ959" i="81" s="1"/>
  <c r="BA959" i="81"/>
  <c r="AS959" i="81"/>
  <c r="BH958" i="81"/>
  <c r="BJ958" i="81" s="1"/>
  <c r="BA958" i="81"/>
  <c r="AS958" i="81"/>
  <c r="BH957" i="81"/>
  <c r="BJ957" i="81" s="1"/>
  <c r="BA957" i="81"/>
  <c r="AS957" i="81"/>
  <c r="BH956" i="81"/>
  <c r="BJ956" i="81" s="1"/>
  <c r="BA956" i="81"/>
  <c r="AS956" i="81"/>
  <c r="BH955" i="81"/>
  <c r="BJ955" i="81" s="1"/>
  <c r="BA955" i="81"/>
  <c r="AS955" i="81"/>
  <c r="BH954" i="81"/>
  <c r="BJ954" i="81" s="1"/>
  <c r="BA954" i="81"/>
  <c r="AS954" i="81"/>
  <c r="BH953" i="81"/>
  <c r="BJ953" i="81" s="1"/>
  <c r="BA953" i="81"/>
  <c r="AS953" i="81"/>
  <c r="BH952" i="81"/>
  <c r="BJ952" i="81" s="1"/>
  <c r="BA952" i="81"/>
  <c r="AS952" i="81"/>
  <c r="BH951" i="81"/>
  <c r="BJ951" i="81" s="1"/>
  <c r="BA951" i="81"/>
  <c r="AS951" i="81"/>
  <c r="BH950" i="81"/>
  <c r="BJ950" i="81" s="1"/>
  <c r="BA950" i="81"/>
  <c r="AS950" i="81"/>
  <c r="BH949" i="81"/>
  <c r="BJ949" i="81" s="1"/>
  <c r="BA949" i="81"/>
  <c r="AS949" i="81"/>
  <c r="BH948" i="81"/>
  <c r="BJ948" i="81" s="1"/>
  <c r="BA948" i="81"/>
  <c r="AS948" i="81"/>
  <c r="BH947" i="81"/>
  <c r="BJ947" i="81" s="1"/>
  <c r="BA947" i="81"/>
  <c r="AS947" i="81"/>
  <c r="BH946" i="81"/>
  <c r="BJ946" i="81" s="1"/>
  <c r="BA946" i="81"/>
  <c r="AS946" i="81"/>
  <c r="BH945" i="81"/>
  <c r="BJ945" i="81" s="1"/>
  <c r="BA945" i="81"/>
  <c r="AS945" i="81"/>
  <c r="BH944" i="81"/>
  <c r="BJ944" i="81" s="1"/>
  <c r="BA944" i="81"/>
  <c r="AS944" i="81"/>
  <c r="BH943" i="81"/>
  <c r="BJ943" i="81" s="1"/>
  <c r="BA943" i="81"/>
  <c r="AS943" i="81"/>
  <c r="BH942" i="81"/>
  <c r="BJ942" i="81" s="1"/>
  <c r="BA942" i="81"/>
  <c r="AS942" i="81"/>
  <c r="BH941" i="81"/>
  <c r="BJ941" i="81" s="1"/>
  <c r="BA941" i="81"/>
  <c r="AS941" i="81"/>
  <c r="BH940" i="81"/>
  <c r="BJ940" i="81" s="1"/>
  <c r="BA940" i="81"/>
  <c r="AS940" i="81"/>
  <c r="BH939" i="81"/>
  <c r="BJ939" i="81" s="1"/>
  <c r="BA939" i="81"/>
  <c r="AS939" i="81"/>
  <c r="BH938" i="81"/>
  <c r="BJ938" i="81" s="1"/>
  <c r="BA938" i="81"/>
  <c r="AS938" i="81"/>
  <c r="BH937" i="81"/>
  <c r="BJ937" i="81" s="1"/>
  <c r="BA937" i="81"/>
  <c r="AS937" i="81"/>
  <c r="BH936" i="81"/>
  <c r="BJ936" i="81" s="1"/>
  <c r="BA936" i="81"/>
  <c r="AS936" i="81"/>
  <c r="BH935" i="81"/>
  <c r="BJ935" i="81" s="1"/>
  <c r="BA935" i="81"/>
  <c r="AS935" i="81"/>
  <c r="BH934" i="81"/>
  <c r="BJ934" i="81" s="1"/>
  <c r="BA934" i="81"/>
  <c r="AS934" i="81"/>
  <c r="BH933" i="81"/>
  <c r="BJ933" i="81" s="1"/>
  <c r="BA933" i="81"/>
  <c r="AS933" i="81"/>
  <c r="BH932" i="81"/>
  <c r="BJ932" i="81" s="1"/>
  <c r="BA932" i="81"/>
  <c r="AS932" i="81"/>
  <c r="BH931" i="81"/>
  <c r="BJ931" i="81" s="1"/>
  <c r="BA931" i="81"/>
  <c r="AS931" i="81"/>
  <c r="BH930" i="81"/>
  <c r="BJ930" i="81" s="1"/>
  <c r="BD930" i="81"/>
  <c r="BA930" i="81"/>
  <c r="AW930" i="81"/>
  <c r="AS930" i="81"/>
  <c r="BH929" i="81"/>
  <c r="BJ929" i="81" s="1"/>
  <c r="BD929" i="81"/>
  <c r="BA929" i="81"/>
  <c r="AW929" i="81"/>
  <c r="AS929" i="81"/>
  <c r="BH928" i="81"/>
  <c r="BJ928" i="81" s="1"/>
  <c r="BD928" i="81"/>
  <c r="BA928" i="81"/>
  <c r="AW928" i="81"/>
  <c r="AS928" i="81"/>
  <c r="BH927" i="81"/>
  <c r="BJ927" i="81" s="1"/>
  <c r="BD927" i="81"/>
  <c r="BA927" i="81"/>
  <c r="AW927" i="81"/>
  <c r="AS927" i="81"/>
  <c r="BH926" i="81"/>
  <c r="BJ926" i="81" s="1"/>
  <c r="BD926" i="81"/>
  <c r="BA926" i="81"/>
  <c r="AW926" i="81"/>
  <c r="AS926" i="81"/>
  <c r="BH925" i="81"/>
  <c r="BJ925" i="81" s="1"/>
  <c r="BD925" i="81"/>
  <c r="BA925" i="81"/>
  <c r="AW925" i="81"/>
  <c r="AS925" i="81"/>
  <c r="BH924" i="81"/>
  <c r="BJ924" i="81" s="1"/>
  <c r="BD924" i="81"/>
  <c r="BA924" i="81"/>
  <c r="AW924" i="81"/>
  <c r="AS924" i="81"/>
  <c r="BH923" i="81"/>
  <c r="BJ923" i="81" s="1"/>
  <c r="BD923" i="81"/>
  <c r="BA923" i="81"/>
  <c r="AW923" i="81"/>
  <c r="AS923" i="81"/>
  <c r="BH922" i="81"/>
  <c r="BJ922" i="81" s="1"/>
  <c r="BD922" i="81"/>
  <c r="BA922" i="81"/>
  <c r="AW922" i="81"/>
  <c r="AS922" i="81"/>
  <c r="BH921" i="81"/>
  <c r="BJ921" i="81" s="1"/>
  <c r="BD921" i="81"/>
  <c r="BA921" i="81"/>
  <c r="AW921" i="81"/>
  <c r="AS921" i="81"/>
  <c r="BH920" i="81"/>
  <c r="BJ920" i="81" s="1"/>
  <c r="BD920" i="81"/>
  <c r="BA920" i="81"/>
  <c r="AW920" i="81"/>
  <c r="AS920" i="81"/>
  <c r="BH919" i="81"/>
  <c r="BJ919" i="81" s="1"/>
  <c r="BD919" i="81"/>
  <c r="BA919" i="81"/>
  <c r="AW919" i="81"/>
  <c r="AS919" i="81"/>
  <c r="BH918" i="81"/>
  <c r="BJ918" i="81" s="1"/>
  <c r="BD918" i="81"/>
  <c r="BA918" i="81"/>
  <c r="AW918" i="81"/>
  <c r="AS918" i="81"/>
  <c r="BH917" i="81"/>
  <c r="BJ917" i="81" s="1"/>
  <c r="BD917" i="81"/>
  <c r="BA917" i="81"/>
  <c r="AW917" i="81"/>
  <c r="AS917" i="81"/>
  <c r="BH916" i="81"/>
  <c r="BJ916" i="81" s="1"/>
  <c r="BD916" i="81"/>
  <c r="BA916" i="81"/>
  <c r="AW916" i="81"/>
  <c r="AS916" i="81"/>
  <c r="BH915" i="81"/>
  <c r="BJ915" i="81" s="1"/>
  <c r="BD915" i="81"/>
  <c r="BA915" i="81"/>
  <c r="AW915" i="81"/>
  <c r="AS915" i="81"/>
  <c r="BH914" i="81"/>
  <c r="BJ914" i="81" s="1"/>
  <c r="BD914" i="81"/>
  <c r="BA914" i="81"/>
  <c r="AW914" i="81"/>
  <c r="AS914" i="81"/>
  <c r="BH913" i="81"/>
  <c r="BJ913" i="81" s="1"/>
  <c r="BD913" i="81"/>
  <c r="BA913" i="81"/>
  <c r="AW913" i="81"/>
  <c r="AS913" i="81"/>
  <c r="BH912" i="81"/>
  <c r="BJ912" i="81" s="1"/>
  <c r="BD912" i="81"/>
  <c r="BA912" i="81"/>
  <c r="AW912" i="81"/>
  <c r="AS912" i="81"/>
  <c r="BH911" i="81"/>
  <c r="BJ911" i="81" s="1"/>
  <c r="BD911" i="81"/>
  <c r="BA911" i="81"/>
  <c r="AW911" i="81"/>
  <c r="AS911" i="81"/>
  <c r="BH910" i="81"/>
  <c r="BJ910" i="81" s="1"/>
  <c r="BD910" i="81"/>
  <c r="BA910" i="81"/>
  <c r="AW910" i="81"/>
  <c r="AS910" i="81"/>
  <c r="BH909" i="81"/>
  <c r="BJ909" i="81" s="1"/>
  <c r="BD909" i="81"/>
  <c r="BA909" i="81"/>
  <c r="AW909" i="81"/>
  <c r="AS909" i="81"/>
  <c r="BH908" i="81"/>
  <c r="BJ908" i="81" s="1"/>
  <c r="BD908" i="81"/>
  <c r="BA908" i="81"/>
  <c r="AW908" i="81"/>
  <c r="AS908" i="81"/>
  <c r="BH907" i="81"/>
  <c r="BJ907" i="81" s="1"/>
  <c r="BD907" i="81"/>
  <c r="BA907" i="81"/>
  <c r="AW907" i="81"/>
  <c r="AS907" i="81"/>
  <c r="BH906" i="81"/>
  <c r="BJ906" i="81" s="1"/>
  <c r="BD906" i="81"/>
  <c r="BA906" i="81"/>
  <c r="AW906" i="81"/>
  <c r="AS906" i="81"/>
  <c r="BH905" i="81"/>
  <c r="BJ905" i="81" s="1"/>
  <c r="BD905" i="81"/>
  <c r="BA905" i="81"/>
  <c r="AW905" i="81"/>
  <c r="AS905" i="81"/>
  <c r="BH904" i="81"/>
  <c r="BJ904" i="81" s="1"/>
  <c r="BD904" i="81"/>
  <c r="BA904" i="81"/>
  <c r="AW904" i="81"/>
  <c r="AS904" i="81"/>
  <c r="BH903" i="81"/>
  <c r="BJ903" i="81" s="1"/>
  <c r="BD903" i="81"/>
  <c r="BA903" i="81"/>
  <c r="AW903" i="81"/>
  <c r="AS903" i="81"/>
  <c r="BH902" i="81"/>
  <c r="BJ902" i="81" s="1"/>
  <c r="BD902" i="81"/>
  <c r="BA902" i="81"/>
  <c r="AW902" i="81"/>
  <c r="AS902" i="81"/>
  <c r="BH901" i="81"/>
  <c r="BJ901" i="81" s="1"/>
  <c r="BD901" i="81"/>
  <c r="BA901" i="81"/>
  <c r="AW901" i="81"/>
  <c r="AS901" i="81"/>
  <c r="BH900" i="81"/>
  <c r="BJ900" i="81" s="1"/>
  <c r="BD900" i="81"/>
  <c r="BA900" i="81"/>
  <c r="AW900" i="81"/>
  <c r="AS900" i="81"/>
  <c r="BH899" i="81"/>
  <c r="BJ899" i="81" s="1"/>
  <c r="BD899" i="81"/>
  <c r="BA899" i="81"/>
  <c r="AW899" i="81"/>
  <c r="AS899" i="81"/>
  <c r="BH898" i="81"/>
  <c r="BJ898" i="81" s="1"/>
  <c r="BD898" i="81"/>
  <c r="BA898" i="81"/>
  <c r="AW898" i="81"/>
  <c r="AS898" i="81"/>
  <c r="BH897" i="81"/>
  <c r="BJ897" i="81" s="1"/>
  <c r="BD897" i="81"/>
  <c r="BA897" i="81"/>
  <c r="AW897" i="81"/>
  <c r="AS897" i="81"/>
  <c r="BH896" i="81"/>
  <c r="BJ896" i="81" s="1"/>
  <c r="BD896" i="81"/>
  <c r="BA896" i="81"/>
  <c r="AW896" i="81"/>
  <c r="AS896" i="81"/>
  <c r="BH895" i="81"/>
  <c r="BJ895" i="81" s="1"/>
  <c r="BD895" i="81"/>
  <c r="BA895" i="81"/>
  <c r="AW895" i="81"/>
  <c r="AS895" i="81"/>
  <c r="BH894" i="81"/>
  <c r="BJ894" i="81" s="1"/>
  <c r="BD894" i="81"/>
  <c r="BA894" i="81"/>
  <c r="AW894" i="81"/>
  <c r="AS894" i="81"/>
  <c r="BH893" i="81"/>
  <c r="BJ893" i="81" s="1"/>
  <c r="BD893" i="81"/>
  <c r="BA893" i="81"/>
  <c r="AW893" i="81"/>
  <c r="AS893" i="81"/>
  <c r="BH892" i="81"/>
  <c r="BJ892" i="81" s="1"/>
  <c r="BD892" i="81"/>
  <c r="BA892" i="81"/>
  <c r="AW892" i="81"/>
  <c r="AS892" i="81"/>
  <c r="BH891" i="81"/>
  <c r="BJ891" i="81" s="1"/>
  <c r="BD891" i="81"/>
  <c r="BA891" i="81"/>
  <c r="AW891" i="81"/>
  <c r="AS891" i="81"/>
  <c r="BH890" i="81"/>
  <c r="BJ890" i="81" s="1"/>
  <c r="BD890" i="81"/>
  <c r="BA890" i="81"/>
  <c r="AW890" i="81"/>
  <c r="AS890" i="81"/>
  <c r="BH889" i="81"/>
  <c r="BJ889" i="81" s="1"/>
  <c r="BD889" i="81"/>
  <c r="BA889" i="81"/>
  <c r="AW889" i="81"/>
  <c r="AS889" i="81"/>
  <c r="BH888" i="81"/>
  <c r="BJ888" i="81" s="1"/>
  <c r="BD888" i="81"/>
  <c r="BA888" i="81"/>
  <c r="AW888" i="81"/>
  <c r="AS888" i="81"/>
  <c r="BH887" i="81"/>
  <c r="BJ887" i="81" s="1"/>
  <c r="BD887" i="81"/>
  <c r="BA887" i="81"/>
  <c r="AW887" i="81"/>
  <c r="AS887" i="81"/>
  <c r="BH886" i="81"/>
  <c r="BJ886" i="81" s="1"/>
  <c r="BD886" i="81"/>
  <c r="BA886" i="81"/>
  <c r="AW886" i="81"/>
  <c r="AS886" i="81"/>
  <c r="BH885" i="81"/>
  <c r="BJ885" i="81" s="1"/>
  <c r="BD885" i="81"/>
  <c r="BA885" i="81"/>
  <c r="AW885" i="81"/>
  <c r="AS885" i="81"/>
  <c r="BH884" i="81"/>
  <c r="BJ884" i="81" s="1"/>
  <c r="BD884" i="81"/>
  <c r="BA884" i="81"/>
  <c r="AW884" i="81"/>
  <c r="AS884" i="81"/>
  <c r="BH883" i="81"/>
  <c r="BJ883" i="81" s="1"/>
  <c r="BD883" i="81"/>
  <c r="BA883" i="81"/>
  <c r="AW883" i="81"/>
  <c r="AS883" i="81"/>
  <c r="BH882" i="81"/>
  <c r="BJ882" i="81" s="1"/>
  <c r="BD882" i="81"/>
  <c r="BA882" i="81"/>
  <c r="AW882" i="81"/>
  <c r="AS882" i="81"/>
  <c r="BH881" i="81"/>
  <c r="BJ881" i="81" s="1"/>
  <c r="BD881" i="81"/>
  <c r="BA881" i="81"/>
  <c r="AW881" i="81"/>
  <c r="AS881" i="81"/>
  <c r="BH880" i="81"/>
  <c r="BJ880" i="81" s="1"/>
  <c r="BD880" i="81"/>
  <c r="BA880" i="81"/>
  <c r="AW880" i="81"/>
  <c r="AS880" i="81"/>
  <c r="BH879" i="81"/>
  <c r="BJ879" i="81" s="1"/>
  <c r="BD879" i="81"/>
  <c r="BA879" i="81"/>
  <c r="AW879" i="81"/>
  <c r="AS879" i="81"/>
  <c r="BH878" i="81"/>
  <c r="BJ878" i="81" s="1"/>
  <c r="BD878" i="81"/>
  <c r="BA878" i="81"/>
  <c r="AW878" i="81"/>
  <c r="AS878" i="81"/>
  <c r="BH877" i="81"/>
  <c r="BJ877" i="81" s="1"/>
  <c r="BD877" i="81"/>
  <c r="BA877" i="81"/>
  <c r="AW877" i="81"/>
  <c r="AS877" i="81"/>
  <c r="BH876" i="81"/>
  <c r="BJ876" i="81" s="1"/>
  <c r="BD876" i="81"/>
  <c r="BA876" i="81"/>
  <c r="AW876" i="81"/>
  <c r="AS876" i="81"/>
  <c r="BH875" i="81"/>
  <c r="BJ875" i="81" s="1"/>
  <c r="BD875" i="81"/>
  <c r="BA875" i="81"/>
  <c r="AW875" i="81"/>
  <c r="AS875" i="81"/>
  <c r="BH874" i="81"/>
  <c r="BJ874" i="81" s="1"/>
  <c r="BD874" i="81"/>
  <c r="BA874" i="81"/>
  <c r="AW874" i="81"/>
  <c r="AS874" i="81"/>
  <c r="BH873" i="81"/>
  <c r="BJ873" i="81" s="1"/>
  <c r="BD873" i="81"/>
  <c r="BA873" i="81"/>
  <c r="AW873" i="81"/>
  <c r="AS873" i="81"/>
  <c r="BH872" i="81"/>
  <c r="BJ872" i="81" s="1"/>
  <c r="BD872" i="81"/>
  <c r="BA872" i="81"/>
  <c r="AW872" i="81"/>
  <c r="AS872" i="81"/>
  <c r="BH871" i="81"/>
  <c r="BJ871" i="81" s="1"/>
  <c r="BD871" i="81"/>
  <c r="BA871" i="81"/>
  <c r="AW871" i="81"/>
  <c r="AS871" i="81"/>
  <c r="BH870" i="81"/>
  <c r="BJ870" i="81" s="1"/>
  <c r="BD870" i="81"/>
  <c r="BA870" i="81"/>
  <c r="AW870" i="81"/>
  <c r="AS870" i="81"/>
  <c r="BH869" i="81"/>
  <c r="BJ869" i="81" s="1"/>
  <c r="BD869" i="81"/>
  <c r="BA869" i="81"/>
  <c r="AW869" i="81"/>
  <c r="AS869" i="81"/>
  <c r="BH868" i="81"/>
  <c r="BJ868" i="81" s="1"/>
  <c r="BD868" i="81"/>
  <c r="BA868" i="81"/>
  <c r="AW868" i="81"/>
  <c r="AS868" i="81"/>
  <c r="BH867" i="81"/>
  <c r="BJ867" i="81" s="1"/>
  <c r="BD867" i="81"/>
  <c r="BA867" i="81"/>
  <c r="AW867" i="81"/>
  <c r="AS867" i="81"/>
  <c r="BH866" i="81"/>
  <c r="BJ866" i="81" s="1"/>
  <c r="BD866" i="81"/>
  <c r="BA866" i="81"/>
  <c r="AW866" i="81"/>
  <c r="AS866" i="81"/>
  <c r="BH865" i="81"/>
  <c r="BJ865" i="81" s="1"/>
  <c r="BD865" i="81"/>
  <c r="BA865" i="81"/>
  <c r="AW865" i="81"/>
  <c r="AS865" i="81"/>
  <c r="BH864" i="81"/>
  <c r="BJ864" i="81" s="1"/>
  <c r="BD864" i="81"/>
  <c r="BA864" i="81"/>
  <c r="AW864" i="81"/>
  <c r="AS864" i="81"/>
  <c r="BH863" i="81"/>
  <c r="BJ863" i="81" s="1"/>
  <c r="BD863" i="81"/>
  <c r="BA863" i="81"/>
  <c r="AW863" i="81"/>
  <c r="AS863" i="81"/>
  <c r="BH862" i="81"/>
  <c r="BJ862" i="81" s="1"/>
  <c r="BD862" i="81"/>
  <c r="BA862" i="81"/>
  <c r="AW862" i="81"/>
  <c r="AS862" i="81"/>
  <c r="BH861" i="81"/>
  <c r="BJ861" i="81" s="1"/>
  <c r="BD861" i="81"/>
  <c r="BA861" i="81"/>
  <c r="AW861" i="81"/>
  <c r="AS861" i="81"/>
  <c r="BH860" i="81"/>
  <c r="BJ860" i="81" s="1"/>
  <c r="BD860" i="81"/>
  <c r="BA860" i="81"/>
  <c r="AW860" i="81"/>
  <c r="AS860" i="81"/>
  <c r="BH859" i="81"/>
  <c r="BJ859" i="81" s="1"/>
  <c r="BD859" i="81"/>
  <c r="BA859" i="81"/>
  <c r="AW859" i="81"/>
  <c r="AS859" i="81"/>
  <c r="BH858" i="81"/>
  <c r="BJ858" i="81" s="1"/>
  <c r="BD858" i="81"/>
  <c r="BA858" i="81"/>
  <c r="AW858" i="81"/>
  <c r="AS858" i="81"/>
  <c r="BH857" i="81"/>
  <c r="BJ857" i="81" s="1"/>
  <c r="BD857" i="81"/>
  <c r="BA857" i="81"/>
  <c r="AW857" i="81"/>
  <c r="AS857" i="81"/>
  <c r="BH856" i="81"/>
  <c r="BJ856" i="81" s="1"/>
  <c r="BD856" i="81"/>
  <c r="BA856" i="81"/>
  <c r="AW856" i="81"/>
  <c r="AS856" i="81"/>
  <c r="BH855" i="81"/>
  <c r="BJ855" i="81" s="1"/>
  <c r="BD855" i="81"/>
  <c r="BA855" i="81"/>
  <c r="AW855" i="81"/>
  <c r="AS855" i="81"/>
  <c r="BH854" i="81"/>
  <c r="BJ854" i="81" s="1"/>
  <c r="BD854" i="81"/>
  <c r="BA854" i="81"/>
  <c r="AW854" i="81"/>
  <c r="AS854" i="81"/>
  <c r="BH853" i="81"/>
  <c r="BJ853" i="81" s="1"/>
  <c r="BD853" i="81"/>
  <c r="BA853" i="81"/>
  <c r="AW853" i="81"/>
  <c r="AS853" i="81"/>
  <c r="BH852" i="81"/>
  <c r="BJ852" i="81" s="1"/>
  <c r="BD852" i="81"/>
  <c r="BA852" i="81"/>
  <c r="AW852" i="81"/>
  <c r="AS852" i="81"/>
  <c r="BH851" i="81"/>
  <c r="BJ851" i="81" s="1"/>
  <c r="BD851" i="81"/>
  <c r="BA851" i="81"/>
  <c r="AW851" i="81"/>
  <c r="AS851" i="81"/>
  <c r="BH850" i="81"/>
  <c r="BJ850" i="81" s="1"/>
  <c r="BD850" i="81"/>
  <c r="BA850" i="81"/>
  <c r="AW850" i="81"/>
  <c r="AS850" i="81"/>
  <c r="BH849" i="81"/>
  <c r="BJ849" i="81" s="1"/>
  <c r="BD849" i="81"/>
  <c r="BA849" i="81"/>
  <c r="AW849" i="81"/>
  <c r="AS849" i="81"/>
  <c r="BH848" i="81"/>
  <c r="BJ848" i="81" s="1"/>
  <c r="BD848" i="81"/>
  <c r="BA848" i="81"/>
  <c r="AW848" i="81"/>
  <c r="AS848" i="81"/>
  <c r="BH847" i="81"/>
  <c r="BJ847" i="81" s="1"/>
  <c r="BD847" i="81"/>
  <c r="BA847" i="81"/>
  <c r="AW847" i="81"/>
  <c r="AS847" i="81"/>
  <c r="BH846" i="81"/>
  <c r="BJ846" i="81" s="1"/>
  <c r="BD846" i="81"/>
  <c r="BA846" i="81"/>
  <c r="AW846" i="81"/>
  <c r="AS846" i="81"/>
  <c r="BH845" i="81"/>
  <c r="BJ845" i="81" s="1"/>
  <c r="BD845" i="81"/>
  <c r="BA845" i="81"/>
  <c r="AW845" i="81"/>
  <c r="AS845" i="81"/>
  <c r="BH844" i="81"/>
  <c r="BJ844" i="81" s="1"/>
  <c r="BD844" i="81"/>
  <c r="BA844" i="81"/>
  <c r="AW844" i="81"/>
  <c r="AS844" i="81"/>
  <c r="BH843" i="81"/>
  <c r="BJ843" i="81" s="1"/>
  <c r="BD843" i="81"/>
  <c r="BA843" i="81"/>
  <c r="AW843" i="81"/>
  <c r="AS843" i="81"/>
  <c r="BH842" i="81"/>
  <c r="BJ842" i="81" s="1"/>
  <c r="BD842" i="81"/>
  <c r="BA842" i="81"/>
  <c r="AW842" i="81"/>
  <c r="AS842" i="81"/>
  <c r="BH841" i="81"/>
  <c r="BJ841" i="81" s="1"/>
  <c r="BD841" i="81"/>
  <c r="BA841" i="81"/>
  <c r="AW841" i="81"/>
  <c r="AS841" i="81"/>
  <c r="BH840" i="81"/>
  <c r="BJ840" i="81" s="1"/>
  <c r="BD840" i="81"/>
  <c r="BA840" i="81"/>
  <c r="AW840" i="81"/>
  <c r="AS840" i="81"/>
  <c r="BH839" i="81"/>
  <c r="BJ839" i="81" s="1"/>
  <c r="BD839" i="81"/>
  <c r="BA839" i="81"/>
  <c r="AW839" i="81"/>
  <c r="AS839" i="81"/>
  <c r="BH838" i="81"/>
  <c r="BJ838" i="81" s="1"/>
  <c r="BD838" i="81"/>
  <c r="BA838" i="81"/>
  <c r="AW838" i="81"/>
  <c r="AS838" i="81"/>
  <c r="BH837" i="81"/>
  <c r="BJ837" i="81" s="1"/>
  <c r="BD837" i="81"/>
  <c r="BA837" i="81"/>
  <c r="AW837" i="81"/>
  <c r="AS837" i="81"/>
  <c r="BH836" i="81"/>
  <c r="BJ836" i="81" s="1"/>
  <c r="BD836" i="81"/>
  <c r="BA836" i="81"/>
  <c r="AW836" i="81"/>
  <c r="AS836" i="81"/>
  <c r="BH835" i="81"/>
  <c r="BJ835" i="81" s="1"/>
  <c r="BD835" i="81"/>
  <c r="BA835" i="81"/>
  <c r="AW835" i="81"/>
  <c r="AS835" i="81"/>
  <c r="BH834" i="81"/>
  <c r="BJ834" i="81" s="1"/>
  <c r="BD834" i="81"/>
  <c r="BA834" i="81"/>
  <c r="AW834" i="81"/>
  <c r="AS834" i="81"/>
  <c r="BH833" i="81"/>
  <c r="BJ833" i="81" s="1"/>
  <c r="BD833" i="81"/>
  <c r="BA833" i="81"/>
  <c r="AW833" i="81"/>
  <c r="AS833" i="81"/>
  <c r="BH832" i="81"/>
  <c r="BJ832" i="81" s="1"/>
  <c r="BD832" i="81"/>
  <c r="BA832" i="81"/>
  <c r="AW832" i="81"/>
  <c r="AS832" i="81"/>
  <c r="BH831" i="81"/>
  <c r="BJ831" i="81" s="1"/>
  <c r="BD831" i="81"/>
  <c r="BA831" i="81"/>
  <c r="AW831" i="81"/>
  <c r="AS831" i="81"/>
  <c r="BH830" i="81"/>
  <c r="BJ830" i="81" s="1"/>
  <c r="BD830" i="81"/>
  <c r="BA830" i="81"/>
  <c r="AW830" i="81"/>
  <c r="AS830" i="81"/>
  <c r="BH829" i="81"/>
  <c r="BJ829" i="81" s="1"/>
  <c r="BD829" i="81"/>
  <c r="BA829" i="81"/>
  <c r="AW829" i="81"/>
  <c r="AS829" i="81"/>
  <c r="BH828" i="81"/>
  <c r="BJ828" i="81" s="1"/>
  <c r="BD828" i="81"/>
  <c r="BA828" i="81"/>
  <c r="AW828" i="81"/>
  <c r="AS828" i="81"/>
  <c r="BH827" i="81"/>
  <c r="BJ827" i="81" s="1"/>
  <c r="BD827" i="81"/>
  <c r="BA827" i="81"/>
  <c r="AW827" i="81"/>
  <c r="AS827" i="81"/>
  <c r="BH826" i="81"/>
  <c r="BJ826" i="81" s="1"/>
  <c r="BD826" i="81"/>
  <c r="BA826" i="81"/>
  <c r="AW826" i="81"/>
  <c r="AS826" i="81"/>
  <c r="BH825" i="81"/>
  <c r="BJ825" i="81" s="1"/>
  <c r="BD825" i="81"/>
  <c r="BA825" i="81"/>
  <c r="AW825" i="81"/>
  <c r="AS825" i="81"/>
  <c r="BH824" i="81"/>
  <c r="BJ824" i="81" s="1"/>
  <c r="BD824" i="81"/>
  <c r="BA824" i="81"/>
  <c r="AW824" i="81"/>
  <c r="AS824" i="81"/>
  <c r="BH823" i="81"/>
  <c r="BJ823" i="81" s="1"/>
  <c r="BD823" i="81"/>
  <c r="BA823" i="81"/>
  <c r="AW823" i="81"/>
  <c r="AS823" i="81"/>
  <c r="BH822" i="81"/>
  <c r="BJ822" i="81" s="1"/>
  <c r="BD822" i="81"/>
  <c r="BA822" i="81"/>
  <c r="AW822" i="81"/>
  <c r="AS822" i="81"/>
  <c r="BH821" i="81"/>
  <c r="BJ821" i="81" s="1"/>
  <c r="BD821" i="81"/>
  <c r="BA821" i="81"/>
  <c r="AW821" i="81"/>
  <c r="AS821" i="81"/>
  <c r="BH820" i="81"/>
  <c r="BJ820" i="81" s="1"/>
  <c r="BD820" i="81"/>
  <c r="BA820" i="81"/>
  <c r="AW820" i="81"/>
  <c r="AS820" i="81"/>
  <c r="BH819" i="81"/>
  <c r="BJ819" i="81" s="1"/>
  <c r="BD819" i="81"/>
  <c r="BA819" i="81"/>
  <c r="AW819" i="81"/>
  <c r="AS819" i="81"/>
  <c r="BH818" i="81"/>
  <c r="BJ818" i="81" s="1"/>
  <c r="BD818" i="81"/>
  <c r="BA818" i="81"/>
  <c r="AW818" i="81"/>
  <c r="AS818" i="81"/>
  <c r="BH817" i="81"/>
  <c r="BJ817" i="81" s="1"/>
  <c r="BD817" i="81"/>
  <c r="BA817" i="81"/>
  <c r="AW817" i="81"/>
  <c r="AS817" i="81"/>
  <c r="BH816" i="81"/>
  <c r="BJ816" i="81" s="1"/>
  <c r="BD816" i="81"/>
  <c r="BA816" i="81"/>
  <c r="AW816" i="81"/>
  <c r="AS816" i="81"/>
  <c r="BH815" i="81"/>
  <c r="BJ815" i="81" s="1"/>
  <c r="BD815" i="81"/>
  <c r="BA815" i="81"/>
  <c r="AW815" i="81"/>
  <c r="AS815" i="81"/>
  <c r="BH814" i="81"/>
  <c r="BJ814" i="81" s="1"/>
  <c r="BD814" i="81"/>
  <c r="BA814" i="81"/>
  <c r="AW814" i="81"/>
  <c r="AS814" i="81"/>
  <c r="BH813" i="81"/>
  <c r="BJ813" i="81" s="1"/>
  <c r="BD813" i="81"/>
  <c r="BA813" i="81"/>
  <c r="AW813" i="81"/>
  <c r="AS813" i="81"/>
  <c r="BH812" i="81"/>
  <c r="BJ812" i="81" s="1"/>
  <c r="BD812" i="81"/>
  <c r="BA812" i="81"/>
  <c r="AW812" i="81"/>
  <c r="AS812" i="81"/>
  <c r="BH811" i="81"/>
  <c r="BJ811" i="81" s="1"/>
  <c r="BD811" i="81"/>
  <c r="BA811" i="81"/>
  <c r="AW811" i="81"/>
  <c r="AS811" i="81"/>
  <c r="BH810" i="81"/>
  <c r="BJ810" i="81" s="1"/>
  <c r="BD810" i="81"/>
  <c r="BA810" i="81"/>
  <c r="AW810" i="81"/>
  <c r="AS810" i="81"/>
  <c r="BH809" i="81"/>
  <c r="BJ809" i="81" s="1"/>
  <c r="BD809" i="81"/>
  <c r="BA809" i="81"/>
  <c r="AW809" i="81"/>
  <c r="AS809" i="81"/>
  <c r="BH808" i="81"/>
  <c r="BJ808" i="81" s="1"/>
  <c r="BD808" i="81"/>
  <c r="BA808" i="81"/>
  <c r="AW808" i="81"/>
  <c r="AS808" i="81"/>
  <c r="BH807" i="81"/>
  <c r="BJ807" i="81" s="1"/>
  <c r="BD807" i="81"/>
  <c r="BA807" i="81"/>
  <c r="AW807" i="81"/>
  <c r="AS807" i="81"/>
  <c r="BH806" i="81"/>
  <c r="BJ806" i="81" s="1"/>
  <c r="BD806" i="81"/>
  <c r="BA806" i="81"/>
  <c r="AW806" i="81"/>
  <c r="AS806" i="81"/>
  <c r="BH805" i="81"/>
  <c r="BJ805" i="81" s="1"/>
  <c r="BD805" i="81"/>
  <c r="BA805" i="81"/>
  <c r="AW805" i="81"/>
  <c r="AS805" i="81"/>
  <c r="BH804" i="81"/>
  <c r="BJ804" i="81" s="1"/>
  <c r="BD804" i="81"/>
  <c r="BA804" i="81"/>
  <c r="AW804" i="81"/>
  <c r="AS804" i="81"/>
  <c r="BH803" i="81"/>
  <c r="BJ803" i="81" s="1"/>
  <c r="BD803" i="81"/>
  <c r="BA803" i="81"/>
  <c r="AW803" i="81"/>
  <c r="AS803" i="81"/>
  <c r="BH802" i="81"/>
  <c r="BJ802" i="81" s="1"/>
  <c r="BD802" i="81"/>
  <c r="BA802" i="81"/>
  <c r="AW802" i="81"/>
  <c r="AS802" i="81"/>
  <c r="BH801" i="81"/>
  <c r="BJ801" i="81" s="1"/>
  <c r="BD801" i="81"/>
  <c r="BA801" i="81"/>
  <c r="AW801" i="81"/>
  <c r="AS801" i="81"/>
  <c r="BH800" i="81"/>
  <c r="BJ800" i="81" s="1"/>
  <c r="BD800" i="81"/>
  <c r="BA800" i="81"/>
  <c r="AW800" i="81"/>
  <c r="AS800" i="81"/>
  <c r="BH799" i="81"/>
  <c r="BJ799" i="81" s="1"/>
  <c r="BD799" i="81"/>
  <c r="BA799" i="81"/>
  <c r="AW799" i="81"/>
  <c r="AS799" i="81"/>
  <c r="BH798" i="81"/>
  <c r="BJ798" i="81" s="1"/>
  <c r="BD798" i="81"/>
  <c r="BA798" i="81"/>
  <c r="AW798" i="81"/>
  <c r="AS798" i="81"/>
  <c r="BH797" i="81"/>
  <c r="BJ797" i="81" s="1"/>
  <c r="BD797" i="81"/>
  <c r="BA797" i="81"/>
  <c r="AW797" i="81"/>
  <c r="AS797" i="81"/>
  <c r="BH796" i="81"/>
  <c r="BJ796" i="81" s="1"/>
  <c r="BD796" i="81"/>
  <c r="BA796" i="81"/>
  <c r="AW796" i="81"/>
  <c r="AS796" i="81"/>
  <c r="BH795" i="81"/>
  <c r="BJ795" i="81" s="1"/>
  <c r="BD795" i="81"/>
  <c r="BA795" i="81"/>
  <c r="AW795" i="81"/>
  <c r="AS795" i="81"/>
  <c r="BH794" i="81"/>
  <c r="BJ794" i="81" s="1"/>
  <c r="BD794" i="81"/>
  <c r="BA794" i="81"/>
  <c r="AW794" i="81"/>
  <c r="AS794" i="81"/>
  <c r="BH793" i="81"/>
  <c r="BJ793" i="81" s="1"/>
  <c r="BD793" i="81"/>
  <c r="BA793" i="81"/>
  <c r="AW793" i="81"/>
  <c r="AS793" i="81"/>
  <c r="BH792" i="81"/>
  <c r="BJ792" i="81" s="1"/>
  <c r="BD792" i="81"/>
  <c r="BA792" i="81"/>
  <c r="AW792" i="81"/>
  <c r="AS792" i="81"/>
  <c r="BH791" i="81"/>
  <c r="BJ791" i="81" s="1"/>
  <c r="BD791" i="81"/>
  <c r="BA791" i="81"/>
  <c r="AW791" i="81"/>
  <c r="AS791" i="81"/>
  <c r="BH790" i="81"/>
  <c r="BJ790" i="81" s="1"/>
  <c r="BD790" i="81"/>
  <c r="BA790" i="81"/>
  <c r="AW790" i="81"/>
  <c r="AS790" i="81"/>
  <c r="BH789" i="81"/>
  <c r="BJ789" i="81" s="1"/>
  <c r="BD789" i="81"/>
  <c r="BA789" i="81"/>
  <c r="AW789" i="81"/>
  <c r="AS789" i="81"/>
  <c r="BH788" i="81"/>
  <c r="BJ788" i="81" s="1"/>
  <c r="BD788" i="81"/>
  <c r="BA788" i="81"/>
  <c r="AW788" i="81"/>
  <c r="AS788" i="81"/>
  <c r="BH787" i="81"/>
  <c r="BJ787" i="81" s="1"/>
  <c r="BD787" i="81"/>
  <c r="BA787" i="81"/>
  <c r="AW787" i="81"/>
  <c r="AS787" i="81"/>
  <c r="BH786" i="81"/>
  <c r="BJ786" i="81" s="1"/>
  <c r="BD786" i="81"/>
  <c r="BA786" i="81"/>
  <c r="AW786" i="81"/>
  <c r="AS786" i="81"/>
  <c r="BH785" i="81"/>
  <c r="BJ785" i="81" s="1"/>
  <c r="BD785" i="81"/>
  <c r="BA785" i="81"/>
  <c r="AW785" i="81"/>
  <c r="AS785" i="81"/>
  <c r="BH784" i="81"/>
  <c r="BJ784" i="81" s="1"/>
  <c r="BD784" i="81"/>
  <c r="BA784" i="81"/>
  <c r="AW784" i="81"/>
  <c r="AS784" i="81"/>
  <c r="BH783" i="81"/>
  <c r="BJ783" i="81" s="1"/>
  <c r="BD783" i="81"/>
  <c r="BA783" i="81"/>
  <c r="AW783" i="81"/>
  <c r="AS783" i="81"/>
  <c r="BH782" i="81"/>
  <c r="BJ782" i="81" s="1"/>
  <c r="BD782" i="81"/>
  <c r="BA782" i="81"/>
  <c r="AW782" i="81"/>
  <c r="AS782" i="81"/>
  <c r="BH781" i="81"/>
  <c r="BJ781" i="81" s="1"/>
  <c r="BD781" i="81"/>
  <c r="BA781" i="81"/>
  <c r="AW781" i="81"/>
  <c r="AS781" i="81"/>
  <c r="BH780" i="81"/>
  <c r="BJ780" i="81" s="1"/>
  <c r="BD780" i="81"/>
  <c r="BA780" i="81"/>
  <c r="AW780" i="81"/>
  <c r="AS780" i="81"/>
  <c r="BH779" i="81"/>
  <c r="BJ779" i="81" s="1"/>
  <c r="BD779" i="81"/>
  <c r="BA779" i="81"/>
  <c r="AW779" i="81"/>
  <c r="AS779" i="81"/>
  <c r="BH778" i="81"/>
  <c r="BJ778" i="81" s="1"/>
  <c r="BD778" i="81"/>
  <c r="BA778" i="81"/>
  <c r="AW778" i="81"/>
  <c r="AS778" i="81"/>
  <c r="BH777" i="81"/>
  <c r="BJ777" i="81" s="1"/>
  <c r="BD777" i="81"/>
  <c r="BA777" i="81"/>
  <c r="AW777" i="81"/>
  <c r="AS777" i="81"/>
  <c r="BH776" i="81"/>
  <c r="BJ776" i="81" s="1"/>
  <c r="BD776" i="81"/>
  <c r="BA776" i="81"/>
  <c r="AW776" i="81"/>
  <c r="AS776" i="81"/>
  <c r="BH775" i="81"/>
  <c r="BJ775" i="81" s="1"/>
  <c r="BD775" i="81"/>
  <c r="BA775" i="81"/>
  <c r="AW775" i="81"/>
  <c r="AS775" i="81"/>
  <c r="BH774" i="81"/>
  <c r="BJ774" i="81" s="1"/>
  <c r="BD774" i="81"/>
  <c r="BA774" i="81"/>
  <c r="AW774" i="81"/>
  <c r="AS774" i="81"/>
  <c r="BH773" i="81"/>
  <c r="BJ773" i="81" s="1"/>
  <c r="BD773" i="81"/>
  <c r="BA773" i="81"/>
  <c r="AW773" i="81"/>
  <c r="AS773" i="81"/>
  <c r="BH772" i="81"/>
  <c r="BJ772" i="81" s="1"/>
  <c r="BD772" i="81"/>
  <c r="BA772" i="81"/>
  <c r="AW772" i="81"/>
  <c r="AS772" i="81"/>
  <c r="BH771" i="81"/>
  <c r="BJ771" i="81" s="1"/>
  <c r="BD771" i="81"/>
  <c r="BA771" i="81"/>
  <c r="AW771" i="81"/>
  <c r="AS771" i="81"/>
  <c r="BH770" i="81"/>
  <c r="BJ770" i="81" s="1"/>
  <c r="BD770" i="81"/>
  <c r="BA770" i="81"/>
  <c r="AW770" i="81"/>
  <c r="AS770" i="81"/>
  <c r="BH769" i="81"/>
  <c r="BJ769" i="81" s="1"/>
  <c r="BD769" i="81"/>
  <c r="BA769" i="81"/>
  <c r="AW769" i="81"/>
  <c r="AS769" i="81"/>
  <c r="BH768" i="81"/>
  <c r="BJ768" i="81" s="1"/>
  <c r="BD768" i="81"/>
  <c r="BA768" i="81"/>
  <c r="AW768" i="81"/>
  <c r="AS768" i="81"/>
  <c r="BH767" i="81"/>
  <c r="BJ767" i="81" s="1"/>
  <c r="BD767" i="81"/>
  <c r="BA767" i="81"/>
  <c r="AW767" i="81"/>
  <c r="AS767" i="81"/>
  <c r="BH766" i="81"/>
  <c r="BJ766" i="81" s="1"/>
  <c r="BD766" i="81"/>
  <c r="BA766" i="81"/>
  <c r="AW766" i="81"/>
  <c r="AS766" i="81"/>
  <c r="BH765" i="81"/>
  <c r="BJ765" i="81" s="1"/>
  <c r="BD765" i="81"/>
  <c r="BA765" i="81"/>
  <c r="AW765" i="81"/>
  <c r="AS765" i="81"/>
  <c r="BH764" i="81"/>
  <c r="BJ764" i="81" s="1"/>
  <c r="BD764" i="81"/>
  <c r="BA764" i="81"/>
  <c r="AW764" i="81"/>
  <c r="AS764" i="81"/>
  <c r="BH763" i="81"/>
  <c r="BJ763" i="81" s="1"/>
  <c r="BD763" i="81"/>
  <c r="BA763" i="81"/>
  <c r="AW763" i="81"/>
  <c r="AS763" i="81"/>
  <c r="BH762" i="81"/>
  <c r="BJ762" i="81" s="1"/>
  <c r="BD762" i="81"/>
  <c r="BA762" i="81"/>
  <c r="AW762" i="81"/>
  <c r="AS762" i="81"/>
  <c r="BH761" i="81"/>
  <c r="BJ761" i="81" s="1"/>
  <c r="BD761" i="81"/>
  <c r="BA761" i="81"/>
  <c r="AW761" i="81"/>
  <c r="AS761" i="81"/>
  <c r="BH760" i="81"/>
  <c r="BJ760" i="81" s="1"/>
  <c r="BD760" i="81"/>
  <c r="BA760" i="81"/>
  <c r="AW760" i="81"/>
  <c r="AS760" i="81"/>
  <c r="BH759" i="81"/>
  <c r="BJ759" i="81" s="1"/>
  <c r="BD759" i="81"/>
  <c r="BA759" i="81"/>
  <c r="AW759" i="81"/>
  <c r="AS759" i="81"/>
  <c r="BH758" i="81"/>
  <c r="BJ758" i="81" s="1"/>
  <c r="BD758" i="81"/>
  <c r="BA758" i="81"/>
  <c r="AW758" i="81"/>
  <c r="AS758" i="81"/>
  <c r="BH757" i="81"/>
  <c r="BJ757" i="81" s="1"/>
  <c r="BD757" i="81"/>
  <c r="BA757" i="81"/>
  <c r="AW757" i="81"/>
  <c r="AS757" i="81"/>
  <c r="BH756" i="81"/>
  <c r="BJ756" i="81" s="1"/>
  <c r="BD756" i="81"/>
  <c r="BA756" i="81"/>
  <c r="AW756" i="81"/>
  <c r="AS756" i="81"/>
  <c r="BH755" i="81"/>
  <c r="BJ755" i="81" s="1"/>
  <c r="BD755" i="81"/>
  <c r="BA755" i="81"/>
  <c r="AW755" i="81"/>
  <c r="AS755" i="81"/>
  <c r="BH754" i="81"/>
  <c r="BJ754" i="81" s="1"/>
  <c r="BD754" i="81"/>
  <c r="BA754" i="81"/>
  <c r="AW754" i="81"/>
  <c r="AS754" i="81"/>
  <c r="BH753" i="81"/>
  <c r="BJ753" i="81" s="1"/>
  <c r="BD753" i="81"/>
  <c r="BA753" i="81"/>
  <c r="AW753" i="81"/>
  <c r="AS753" i="81"/>
  <c r="BH752" i="81"/>
  <c r="BJ752" i="81" s="1"/>
  <c r="BD752" i="81"/>
  <c r="BA752" i="81"/>
  <c r="AW752" i="81"/>
  <c r="AS752" i="81"/>
  <c r="BH751" i="81"/>
  <c r="BJ751" i="81" s="1"/>
  <c r="BD751" i="81"/>
  <c r="BA751" i="81"/>
  <c r="AW751" i="81"/>
  <c r="AS751" i="81"/>
  <c r="BH750" i="81"/>
  <c r="BJ750" i="81" s="1"/>
  <c r="BD750" i="81"/>
  <c r="BA750" i="81"/>
  <c r="AW750" i="81"/>
  <c r="AS750" i="81"/>
  <c r="BH749" i="81"/>
  <c r="BJ749" i="81" s="1"/>
  <c r="BD749" i="81"/>
  <c r="BA749" i="81"/>
  <c r="AW749" i="81"/>
  <c r="AS749" i="81"/>
  <c r="BH748" i="81"/>
  <c r="BJ748" i="81" s="1"/>
  <c r="BD748" i="81"/>
  <c r="BA748" i="81"/>
  <c r="AW748" i="81"/>
  <c r="AS748" i="81"/>
  <c r="BH747" i="81"/>
  <c r="BJ747" i="81" s="1"/>
  <c r="BD747" i="81"/>
  <c r="BA747" i="81"/>
  <c r="AW747" i="81"/>
  <c r="AS747" i="81"/>
  <c r="BH746" i="81"/>
  <c r="BJ746" i="81" s="1"/>
  <c r="BD746" i="81"/>
  <c r="BA746" i="81"/>
  <c r="AW746" i="81"/>
  <c r="AS746" i="81"/>
  <c r="BH745" i="81"/>
  <c r="BJ745" i="81" s="1"/>
  <c r="BD745" i="81"/>
  <c r="BA745" i="81"/>
  <c r="AW745" i="81"/>
  <c r="AS745" i="81"/>
  <c r="BH744" i="81"/>
  <c r="BJ744" i="81" s="1"/>
  <c r="BD744" i="81"/>
  <c r="BA744" i="81"/>
  <c r="AW744" i="81"/>
  <c r="AS744" i="81"/>
  <c r="BH743" i="81"/>
  <c r="BJ743" i="81" s="1"/>
  <c r="BD743" i="81"/>
  <c r="BA743" i="81"/>
  <c r="AW743" i="81"/>
  <c r="AS743" i="81"/>
  <c r="BH742" i="81"/>
  <c r="BJ742" i="81" s="1"/>
  <c r="BD742" i="81"/>
  <c r="BA742" i="81"/>
  <c r="AW742" i="81"/>
  <c r="AS742" i="81"/>
  <c r="BH741" i="81"/>
  <c r="BJ741" i="81" s="1"/>
  <c r="BD741" i="81"/>
  <c r="BA741" i="81"/>
  <c r="AW741" i="81"/>
  <c r="AS741" i="81"/>
  <c r="BH740" i="81"/>
  <c r="BJ740" i="81" s="1"/>
  <c r="BD740" i="81"/>
  <c r="BA740" i="81"/>
  <c r="AW740" i="81"/>
  <c r="AS740" i="81"/>
  <c r="BH739" i="81"/>
  <c r="BJ739" i="81" s="1"/>
  <c r="BD739" i="81"/>
  <c r="BA739" i="81"/>
  <c r="AW739" i="81"/>
  <c r="AS739" i="81"/>
  <c r="BH738" i="81"/>
  <c r="BJ738" i="81" s="1"/>
  <c r="BD738" i="81"/>
  <c r="BA738" i="81"/>
  <c r="AW738" i="81"/>
  <c r="AS738" i="81"/>
  <c r="BH737" i="81"/>
  <c r="BJ737" i="81" s="1"/>
  <c r="BD737" i="81"/>
  <c r="BA737" i="81"/>
  <c r="AW737" i="81"/>
  <c r="AS737" i="81"/>
  <c r="BH736" i="81"/>
  <c r="BJ736" i="81" s="1"/>
  <c r="BD736" i="81"/>
  <c r="BA736" i="81"/>
  <c r="AW736" i="81"/>
  <c r="AS736" i="81"/>
  <c r="BH735" i="81"/>
  <c r="BJ735" i="81" s="1"/>
  <c r="BD735" i="81"/>
  <c r="BA735" i="81"/>
  <c r="AW735" i="81"/>
  <c r="AS735" i="81"/>
  <c r="BH734" i="81"/>
  <c r="BJ734" i="81" s="1"/>
  <c r="BD734" i="81"/>
  <c r="BA734" i="81"/>
  <c r="AW734" i="81"/>
  <c r="AS734" i="81"/>
  <c r="BH733" i="81"/>
  <c r="BJ733" i="81" s="1"/>
  <c r="BD733" i="81"/>
  <c r="BA733" i="81"/>
  <c r="AW733" i="81"/>
  <c r="AS733" i="81"/>
  <c r="BH732" i="81"/>
  <c r="BJ732" i="81" s="1"/>
  <c r="BD732" i="81"/>
  <c r="BA732" i="81"/>
  <c r="AW732" i="81"/>
  <c r="AS732" i="81"/>
  <c r="BH731" i="81"/>
  <c r="BJ731" i="81" s="1"/>
  <c r="BD731" i="81"/>
  <c r="BA731" i="81"/>
  <c r="AW731" i="81"/>
  <c r="AS731" i="81"/>
  <c r="BH730" i="81"/>
  <c r="BJ730" i="81" s="1"/>
  <c r="BD730" i="81"/>
  <c r="BA730" i="81"/>
  <c r="AW730" i="81"/>
  <c r="AS730" i="81"/>
  <c r="BH729" i="81"/>
  <c r="BJ729" i="81" s="1"/>
  <c r="BD729" i="81"/>
  <c r="BA729" i="81"/>
  <c r="AW729" i="81"/>
  <c r="AS729" i="81"/>
  <c r="BH728" i="81"/>
  <c r="BJ728" i="81" s="1"/>
  <c r="BD728" i="81"/>
  <c r="BA728" i="81"/>
  <c r="AW728" i="81"/>
  <c r="AS728" i="81"/>
  <c r="BH727" i="81"/>
  <c r="BJ727" i="81" s="1"/>
  <c r="BD727" i="81"/>
  <c r="BA727" i="81"/>
  <c r="AW727" i="81"/>
  <c r="AS727" i="81"/>
  <c r="BH726" i="81"/>
  <c r="BJ726" i="81" s="1"/>
  <c r="BD726" i="81"/>
  <c r="BA726" i="81"/>
  <c r="AW726" i="81"/>
  <c r="AS726" i="81"/>
  <c r="BH725" i="81"/>
  <c r="BJ725" i="81" s="1"/>
  <c r="BD725" i="81"/>
  <c r="BA725" i="81"/>
  <c r="AW725" i="81"/>
  <c r="AS725" i="81"/>
  <c r="BH724" i="81"/>
  <c r="BJ724" i="81" s="1"/>
  <c r="BD724" i="81"/>
  <c r="BA724" i="81"/>
  <c r="AW724" i="81"/>
  <c r="AS724" i="81"/>
  <c r="BH723" i="81"/>
  <c r="BJ723" i="81" s="1"/>
  <c r="BD723" i="81"/>
  <c r="BA723" i="81"/>
  <c r="AW723" i="81"/>
  <c r="AS723" i="81"/>
  <c r="BH722" i="81"/>
  <c r="BJ722" i="81" s="1"/>
  <c r="BD722" i="81"/>
  <c r="BA722" i="81"/>
  <c r="AW722" i="81"/>
  <c r="AS722" i="81"/>
  <c r="BH721" i="81"/>
  <c r="BJ721" i="81" s="1"/>
  <c r="BD721" i="81"/>
  <c r="BA721" i="81"/>
  <c r="AW721" i="81"/>
  <c r="AS721" i="81"/>
  <c r="BH720" i="81"/>
  <c r="BJ720" i="81" s="1"/>
  <c r="BD720" i="81"/>
  <c r="BA720" i="81"/>
  <c r="AW720" i="81"/>
  <c r="AS720" i="81"/>
  <c r="BH719" i="81"/>
  <c r="BJ719" i="81" s="1"/>
  <c r="BD719" i="81"/>
  <c r="BA719" i="81"/>
  <c r="AW719" i="81"/>
  <c r="AS719" i="81"/>
  <c r="BH718" i="81"/>
  <c r="BJ718" i="81" s="1"/>
  <c r="BD718" i="81"/>
  <c r="BA718" i="81"/>
  <c r="AW718" i="81"/>
  <c r="AS718" i="81"/>
  <c r="BH717" i="81"/>
  <c r="BJ717" i="81" s="1"/>
  <c r="BD717" i="81"/>
  <c r="BA717" i="81"/>
  <c r="AW717" i="81"/>
  <c r="AS717" i="81"/>
  <c r="BH716" i="81"/>
  <c r="BJ716" i="81" s="1"/>
  <c r="BD716" i="81"/>
  <c r="BA716" i="81"/>
  <c r="AW716" i="81"/>
  <c r="AS716" i="81"/>
  <c r="BH715" i="81"/>
  <c r="BJ715" i="81" s="1"/>
  <c r="BD715" i="81"/>
  <c r="BA715" i="81"/>
  <c r="AW715" i="81"/>
  <c r="AS715" i="81"/>
  <c r="BH714" i="81"/>
  <c r="BJ714" i="81" s="1"/>
  <c r="BD714" i="81"/>
  <c r="BA714" i="81"/>
  <c r="AW714" i="81"/>
  <c r="AS714" i="81"/>
  <c r="BH713" i="81"/>
  <c r="BJ713" i="81" s="1"/>
  <c r="BD713" i="81"/>
  <c r="BA713" i="81"/>
  <c r="AW713" i="81"/>
  <c r="AS713" i="81"/>
  <c r="BH712" i="81"/>
  <c r="BJ712" i="81" s="1"/>
  <c r="BD712" i="81"/>
  <c r="BA712" i="81"/>
  <c r="AW712" i="81"/>
  <c r="AS712" i="81"/>
  <c r="BH711" i="81"/>
  <c r="BJ711" i="81" s="1"/>
  <c r="BD711" i="81"/>
  <c r="BA711" i="81"/>
  <c r="AW711" i="81"/>
  <c r="AS711" i="81"/>
  <c r="BH710" i="81"/>
  <c r="BJ710" i="81" s="1"/>
  <c r="BD710" i="81"/>
  <c r="BA710" i="81"/>
  <c r="AW710" i="81"/>
  <c r="AS710" i="81"/>
  <c r="BH709" i="81"/>
  <c r="BJ709" i="81" s="1"/>
  <c r="BD709" i="81"/>
  <c r="BA709" i="81"/>
  <c r="AW709" i="81"/>
  <c r="AS709" i="81"/>
  <c r="BH708" i="81"/>
  <c r="BJ708" i="81" s="1"/>
  <c r="BD708" i="81"/>
  <c r="BA708" i="81"/>
  <c r="AW708" i="81"/>
  <c r="AS708" i="81"/>
  <c r="BH707" i="81"/>
  <c r="BJ707" i="81" s="1"/>
  <c r="BD707" i="81"/>
  <c r="BA707" i="81"/>
  <c r="AW707" i="81"/>
  <c r="AS707" i="81"/>
  <c r="BH706" i="81"/>
  <c r="BJ706" i="81" s="1"/>
  <c r="BD706" i="81"/>
  <c r="BA706" i="81"/>
  <c r="AW706" i="81"/>
  <c r="AS706" i="81"/>
  <c r="BH705" i="81"/>
  <c r="BJ705" i="81" s="1"/>
  <c r="BD705" i="81"/>
  <c r="BA705" i="81"/>
  <c r="AW705" i="81"/>
  <c r="AS705" i="81"/>
  <c r="BH704" i="81"/>
  <c r="BJ704" i="81" s="1"/>
  <c r="BD704" i="81"/>
  <c r="BA704" i="81"/>
  <c r="AW704" i="81"/>
  <c r="AS704" i="81"/>
  <c r="BH703" i="81"/>
  <c r="BJ703" i="81" s="1"/>
  <c r="BD703" i="81"/>
  <c r="BA703" i="81"/>
  <c r="AW703" i="81"/>
  <c r="AS703" i="81"/>
  <c r="BH702" i="81"/>
  <c r="BJ702" i="81" s="1"/>
  <c r="BD702" i="81"/>
  <c r="BA702" i="81"/>
  <c r="AW702" i="81"/>
  <c r="AS702" i="81"/>
  <c r="BH701" i="81"/>
  <c r="BJ701" i="81" s="1"/>
  <c r="BD701" i="81"/>
  <c r="BA701" i="81"/>
  <c r="AW701" i="81"/>
  <c r="AS701" i="81"/>
  <c r="BH700" i="81"/>
  <c r="BJ700" i="81" s="1"/>
  <c r="BD700" i="81"/>
  <c r="BA700" i="81"/>
  <c r="AW700" i="81"/>
  <c r="AS700" i="81"/>
  <c r="BH699" i="81"/>
  <c r="BJ699" i="81" s="1"/>
  <c r="BD699" i="81"/>
  <c r="BA699" i="81"/>
  <c r="AW699" i="81"/>
  <c r="AS699" i="81"/>
  <c r="BH698" i="81"/>
  <c r="BJ698" i="81" s="1"/>
  <c r="BD698" i="81"/>
  <c r="BA698" i="81"/>
  <c r="AW698" i="81"/>
  <c r="AS698" i="81"/>
  <c r="BH697" i="81"/>
  <c r="BJ697" i="81" s="1"/>
  <c r="BD697" i="81"/>
  <c r="BA697" i="81"/>
  <c r="AW697" i="81"/>
  <c r="AS697" i="81"/>
  <c r="BH696" i="81"/>
  <c r="BJ696" i="81" s="1"/>
  <c r="BD696" i="81"/>
  <c r="BA696" i="81"/>
  <c r="AW696" i="81"/>
  <c r="AS696" i="81"/>
  <c r="BH695" i="81"/>
  <c r="BJ695" i="81" s="1"/>
  <c r="BD695" i="81"/>
  <c r="BA695" i="81"/>
  <c r="AW695" i="81"/>
  <c r="AS695" i="81"/>
  <c r="BH694" i="81"/>
  <c r="BJ694" i="81" s="1"/>
  <c r="BD694" i="81"/>
  <c r="BA694" i="81"/>
  <c r="AW694" i="81"/>
  <c r="AS694" i="81"/>
  <c r="BH693" i="81"/>
  <c r="BJ693" i="81" s="1"/>
  <c r="BD693" i="81"/>
  <c r="BA693" i="81"/>
  <c r="AW693" i="81"/>
  <c r="AS693" i="81"/>
  <c r="BH692" i="81"/>
  <c r="BJ692" i="81" s="1"/>
  <c r="BD692" i="81"/>
  <c r="BA692" i="81"/>
  <c r="AW692" i="81"/>
  <c r="AS692" i="81"/>
  <c r="BH691" i="81"/>
  <c r="BJ691" i="81" s="1"/>
  <c r="BD691" i="81"/>
  <c r="BA691" i="81"/>
  <c r="AW691" i="81"/>
  <c r="AS691" i="81"/>
  <c r="BH690" i="81"/>
  <c r="BJ690" i="81" s="1"/>
  <c r="BD690" i="81"/>
  <c r="BA690" i="81"/>
  <c r="AW690" i="81"/>
  <c r="AS690" i="81"/>
  <c r="BH689" i="81"/>
  <c r="BJ689" i="81" s="1"/>
  <c r="BD689" i="81"/>
  <c r="BA689" i="81"/>
  <c r="AW689" i="81"/>
  <c r="AS689" i="81"/>
  <c r="BH688" i="81"/>
  <c r="BJ688" i="81" s="1"/>
  <c r="BD688" i="81"/>
  <c r="BA688" i="81"/>
  <c r="AW688" i="81"/>
  <c r="AS688" i="81"/>
  <c r="BH687" i="81"/>
  <c r="BJ687" i="81" s="1"/>
  <c r="BD687" i="81"/>
  <c r="BA687" i="81"/>
  <c r="AW687" i="81"/>
  <c r="AS687" i="81"/>
  <c r="BH686" i="81"/>
  <c r="BJ686" i="81" s="1"/>
  <c r="BD686" i="81"/>
  <c r="BA686" i="81"/>
  <c r="AW686" i="81"/>
  <c r="AS686" i="81"/>
  <c r="BH685" i="81"/>
  <c r="BJ685" i="81" s="1"/>
  <c r="BD685" i="81"/>
  <c r="BA685" i="81"/>
  <c r="AW685" i="81"/>
  <c r="AS685" i="81"/>
  <c r="BH684" i="81"/>
  <c r="BJ684" i="81" s="1"/>
  <c r="BD684" i="81"/>
  <c r="BA684" i="81"/>
  <c r="AW684" i="81"/>
  <c r="AS684" i="81"/>
  <c r="BH683" i="81"/>
  <c r="BJ683" i="81" s="1"/>
  <c r="BD683" i="81"/>
  <c r="BA683" i="81"/>
  <c r="AW683" i="81"/>
  <c r="AS683" i="81"/>
  <c r="BH682" i="81"/>
  <c r="BJ682" i="81" s="1"/>
  <c r="BD682" i="81"/>
  <c r="BA682" i="81"/>
  <c r="AW682" i="81"/>
  <c r="AS682" i="81"/>
  <c r="BH681" i="81"/>
  <c r="BJ681" i="81" s="1"/>
  <c r="BD681" i="81"/>
  <c r="BA681" i="81"/>
  <c r="AW681" i="81"/>
  <c r="AS681" i="81"/>
  <c r="BH680" i="81"/>
  <c r="BJ680" i="81" s="1"/>
  <c r="BD680" i="81"/>
  <c r="BA680" i="81"/>
  <c r="AW680" i="81"/>
  <c r="AS680" i="81"/>
  <c r="BH679" i="81"/>
  <c r="BJ679" i="81" s="1"/>
  <c r="BD679" i="81"/>
  <c r="BA679" i="81"/>
  <c r="AW679" i="81"/>
  <c r="AS679" i="81"/>
  <c r="BH678" i="81"/>
  <c r="BJ678" i="81" s="1"/>
  <c r="BD678" i="81"/>
  <c r="BA678" i="81"/>
  <c r="AW678" i="81"/>
  <c r="AS678" i="81"/>
  <c r="BH677" i="81"/>
  <c r="BJ677" i="81" s="1"/>
  <c r="BD677" i="81"/>
  <c r="BA677" i="81"/>
  <c r="AW677" i="81"/>
  <c r="AS677" i="81"/>
  <c r="BH676" i="81"/>
  <c r="BJ676" i="81" s="1"/>
  <c r="BD676" i="81"/>
  <c r="BA676" i="81"/>
  <c r="AW676" i="81"/>
  <c r="AS676" i="81"/>
  <c r="BH675" i="81"/>
  <c r="BJ675" i="81" s="1"/>
  <c r="BD675" i="81"/>
  <c r="BA675" i="81"/>
  <c r="AW675" i="81"/>
  <c r="AS675" i="81"/>
  <c r="BH674" i="81"/>
  <c r="BJ674" i="81" s="1"/>
  <c r="BD674" i="81"/>
  <c r="BA674" i="81"/>
  <c r="AW674" i="81"/>
  <c r="AS674" i="81"/>
  <c r="BH673" i="81"/>
  <c r="BJ673" i="81" s="1"/>
  <c r="BD673" i="81"/>
  <c r="BA673" i="81"/>
  <c r="AW673" i="81"/>
  <c r="AS673" i="81"/>
  <c r="BH672" i="81"/>
  <c r="BJ672" i="81" s="1"/>
  <c r="BD672" i="81"/>
  <c r="BA672" i="81"/>
  <c r="AW672" i="81"/>
  <c r="AS672" i="81"/>
  <c r="BH671" i="81"/>
  <c r="BJ671" i="81" s="1"/>
  <c r="BD671" i="81"/>
  <c r="BA671" i="81"/>
  <c r="AW671" i="81"/>
  <c r="AS671" i="81"/>
  <c r="BH670" i="81"/>
  <c r="BJ670" i="81" s="1"/>
  <c r="BD670" i="81"/>
  <c r="BA670" i="81"/>
  <c r="AW670" i="81"/>
  <c r="AS670" i="81"/>
  <c r="BH669" i="81"/>
  <c r="BJ669" i="81" s="1"/>
  <c r="BD669" i="81"/>
  <c r="BA669" i="81"/>
  <c r="AW669" i="81"/>
  <c r="AS669" i="81"/>
  <c r="BH668" i="81"/>
  <c r="BJ668" i="81" s="1"/>
  <c r="BD668" i="81"/>
  <c r="BA668" i="81"/>
  <c r="AW668" i="81"/>
  <c r="AS668" i="81"/>
  <c r="BH667" i="81"/>
  <c r="BJ667" i="81" s="1"/>
  <c r="BD667" i="81"/>
  <c r="BA667" i="81"/>
  <c r="AW667" i="81"/>
  <c r="AS667" i="81"/>
  <c r="BH666" i="81"/>
  <c r="BJ666" i="81" s="1"/>
  <c r="BD666" i="81"/>
  <c r="BA666" i="81"/>
  <c r="AW666" i="81"/>
  <c r="AS666" i="81"/>
  <c r="BH665" i="81"/>
  <c r="BJ665" i="81" s="1"/>
  <c r="BD665" i="81"/>
  <c r="BA665" i="81"/>
  <c r="AW665" i="81"/>
  <c r="AS665" i="81"/>
  <c r="BH664" i="81"/>
  <c r="BJ664" i="81" s="1"/>
  <c r="BD664" i="81"/>
  <c r="BA664" i="81"/>
  <c r="AW664" i="81"/>
  <c r="AS664" i="81"/>
  <c r="BH663" i="81"/>
  <c r="BJ663" i="81" s="1"/>
  <c r="BD663" i="81"/>
  <c r="BA663" i="81"/>
  <c r="AW663" i="81"/>
  <c r="AS663" i="81"/>
  <c r="BH662" i="81"/>
  <c r="BJ662" i="81" s="1"/>
  <c r="BD662" i="81"/>
  <c r="BA662" i="81"/>
  <c r="AW662" i="81"/>
  <c r="AS662" i="81"/>
  <c r="BH661" i="81"/>
  <c r="BJ661" i="81" s="1"/>
  <c r="BD661" i="81"/>
  <c r="BA661" i="81"/>
  <c r="AW661" i="81"/>
  <c r="AS661" i="81"/>
  <c r="BH660" i="81"/>
  <c r="BJ660" i="81" s="1"/>
  <c r="BD660" i="81"/>
  <c r="BA660" i="81"/>
  <c r="AW660" i="81"/>
  <c r="AS660" i="81"/>
  <c r="BH659" i="81"/>
  <c r="BJ659" i="81" s="1"/>
  <c r="BD659" i="81"/>
  <c r="BA659" i="81"/>
  <c r="AW659" i="81"/>
  <c r="AS659" i="81"/>
  <c r="BH658" i="81"/>
  <c r="BJ658" i="81" s="1"/>
  <c r="BD658" i="81"/>
  <c r="BA658" i="81"/>
  <c r="AW658" i="81"/>
  <c r="AS658" i="81"/>
  <c r="BH657" i="81"/>
  <c r="BJ657" i="81" s="1"/>
  <c r="BD657" i="81"/>
  <c r="BA657" i="81"/>
  <c r="AW657" i="81"/>
  <c r="AS657" i="81"/>
  <c r="BH656" i="81"/>
  <c r="BJ656" i="81" s="1"/>
  <c r="BD656" i="81"/>
  <c r="BA656" i="81"/>
  <c r="AW656" i="81"/>
  <c r="AS656" i="81"/>
  <c r="BH655" i="81"/>
  <c r="BJ655" i="81" s="1"/>
  <c r="BD655" i="81"/>
  <c r="BA655" i="81"/>
  <c r="AW655" i="81"/>
  <c r="AS655" i="81"/>
  <c r="BH654" i="81"/>
  <c r="BJ654" i="81" s="1"/>
  <c r="BD654" i="81"/>
  <c r="BA654" i="81"/>
  <c r="AW654" i="81"/>
  <c r="AS654" i="81"/>
  <c r="BH653" i="81"/>
  <c r="BJ653" i="81" s="1"/>
  <c r="BD653" i="81"/>
  <c r="BA653" i="81"/>
  <c r="AW653" i="81"/>
  <c r="AS653" i="81"/>
  <c r="BH652" i="81"/>
  <c r="BJ652" i="81" s="1"/>
  <c r="BD652" i="81"/>
  <c r="BA652" i="81"/>
  <c r="AW652" i="81"/>
  <c r="AS652" i="81"/>
  <c r="BH651" i="81"/>
  <c r="BJ651" i="81" s="1"/>
  <c r="BD651" i="81"/>
  <c r="BA651" i="81"/>
  <c r="AW651" i="81"/>
  <c r="AS651" i="81"/>
  <c r="BH650" i="81"/>
  <c r="BJ650" i="81" s="1"/>
  <c r="BD650" i="81"/>
  <c r="BA650" i="81"/>
  <c r="AW650" i="81"/>
  <c r="AS650" i="81"/>
  <c r="BH649" i="81"/>
  <c r="BJ649" i="81" s="1"/>
  <c r="BD649" i="81"/>
  <c r="BA649" i="81"/>
  <c r="AW649" i="81"/>
  <c r="AS649" i="81"/>
  <c r="BH648" i="81"/>
  <c r="BJ648" i="81" s="1"/>
  <c r="BD648" i="81"/>
  <c r="BA648" i="81"/>
  <c r="AW648" i="81"/>
  <c r="AS648" i="81"/>
  <c r="BH647" i="81"/>
  <c r="BJ647" i="81" s="1"/>
  <c r="BD647" i="81"/>
  <c r="BA647" i="81"/>
  <c r="AW647" i="81"/>
  <c r="AS647" i="81"/>
  <c r="BH646" i="81"/>
  <c r="BJ646" i="81" s="1"/>
  <c r="BD646" i="81"/>
  <c r="BA646" i="81"/>
  <c r="AW646" i="81"/>
  <c r="AS646" i="81"/>
  <c r="BH645" i="81"/>
  <c r="BJ645" i="81" s="1"/>
  <c r="BD645" i="81"/>
  <c r="BA645" i="81"/>
  <c r="AW645" i="81"/>
  <c r="AS645" i="81"/>
  <c r="BH644" i="81"/>
  <c r="BJ644" i="81" s="1"/>
  <c r="BD644" i="81"/>
  <c r="BA644" i="81"/>
  <c r="AW644" i="81"/>
  <c r="AS644" i="81"/>
  <c r="BH643" i="81"/>
  <c r="BJ643" i="81" s="1"/>
  <c r="BD643" i="81"/>
  <c r="BA643" i="81"/>
  <c r="AW643" i="81"/>
  <c r="AS643" i="81"/>
  <c r="BH642" i="81"/>
  <c r="BJ642" i="81" s="1"/>
  <c r="BD642" i="81"/>
  <c r="BA642" i="81"/>
  <c r="AW642" i="81"/>
  <c r="AS642" i="81"/>
  <c r="BH641" i="81"/>
  <c r="BJ641" i="81" s="1"/>
  <c r="BD641" i="81"/>
  <c r="BA641" i="81"/>
  <c r="AW641" i="81"/>
  <c r="AS641" i="81"/>
  <c r="BH640" i="81"/>
  <c r="BJ640" i="81" s="1"/>
  <c r="BD640" i="81"/>
  <c r="BA640" i="81"/>
  <c r="AW640" i="81"/>
  <c r="AS640" i="81"/>
  <c r="BH639" i="81"/>
  <c r="BJ639" i="81" s="1"/>
  <c r="BD639" i="81"/>
  <c r="BA639" i="81"/>
  <c r="AW639" i="81"/>
  <c r="AS639" i="81"/>
  <c r="BH638" i="81"/>
  <c r="BJ638" i="81" s="1"/>
  <c r="BD638" i="81"/>
  <c r="BA638" i="81"/>
  <c r="AW638" i="81"/>
  <c r="AS638" i="81"/>
  <c r="BH637" i="81"/>
  <c r="BJ637" i="81" s="1"/>
  <c r="BD637" i="81"/>
  <c r="BA637" i="81"/>
  <c r="AW637" i="81"/>
  <c r="AS637" i="81"/>
  <c r="BH636" i="81"/>
  <c r="BJ636" i="81" s="1"/>
  <c r="BD636" i="81"/>
  <c r="BA636" i="81"/>
  <c r="AW636" i="81"/>
  <c r="AS636" i="81"/>
  <c r="BH635" i="81"/>
  <c r="BJ635" i="81" s="1"/>
  <c r="BD635" i="81"/>
  <c r="BA635" i="81"/>
  <c r="AW635" i="81"/>
  <c r="AS635" i="81"/>
  <c r="BH634" i="81"/>
  <c r="BJ634" i="81" s="1"/>
  <c r="BD634" i="81"/>
  <c r="BA634" i="81"/>
  <c r="AW634" i="81"/>
  <c r="AS634" i="81"/>
  <c r="BH633" i="81"/>
  <c r="BJ633" i="81" s="1"/>
  <c r="BD633" i="81"/>
  <c r="BA633" i="81"/>
  <c r="AW633" i="81"/>
  <c r="AS633" i="81"/>
  <c r="BH632" i="81"/>
  <c r="BJ632" i="81" s="1"/>
  <c r="BD632" i="81"/>
  <c r="BA632" i="81"/>
  <c r="AW632" i="81"/>
  <c r="AS632" i="81"/>
  <c r="BH631" i="81"/>
  <c r="BJ631" i="81" s="1"/>
  <c r="BD631" i="81"/>
  <c r="BA631" i="81"/>
  <c r="AW631" i="81"/>
  <c r="AS631" i="81"/>
  <c r="BH630" i="81"/>
  <c r="BJ630" i="81" s="1"/>
  <c r="BD630" i="81"/>
  <c r="BA630" i="81"/>
  <c r="AW630" i="81"/>
  <c r="AS630" i="81"/>
  <c r="BH629" i="81"/>
  <c r="BJ629" i="81" s="1"/>
  <c r="BD629" i="81"/>
  <c r="BA629" i="81"/>
  <c r="AW629" i="81"/>
  <c r="AS629" i="81"/>
  <c r="BH628" i="81"/>
  <c r="BJ628" i="81" s="1"/>
  <c r="BD628" i="81"/>
  <c r="BA628" i="81"/>
  <c r="AW628" i="81"/>
  <c r="AS628" i="81"/>
  <c r="BH627" i="81"/>
  <c r="BJ627" i="81" s="1"/>
  <c r="BD627" i="81"/>
  <c r="BA627" i="81"/>
  <c r="AW627" i="81"/>
  <c r="AS627" i="81"/>
  <c r="BH626" i="81"/>
  <c r="BJ626" i="81" s="1"/>
  <c r="BD626" i="81"/>
  <c r="BA626" i="81"/>
  <c r="AW626" i="81"/>
  <c r="AS626" i="81"/>
  <c r="BH625" i="81"/>
  <c r="BJ625" i="81" s="1"/>
  <c r="BD625" i="81"/>
  <c r="BA625" i="81"/>
  <c r="AW625" i="81"/>
  <c r="AS625" i="81"/>
  <c r="BH624" i="81"/>
  <c r="BJ624" i="81" s="1"/>
  <c r="BD624" i="81"/>
  <c r="BA624" i="81"/>
  <c r="AW624" i="81"/>
  <c r="AS624" i="81"/>
  <c r="BH623" i="81"/>
  <c r="BJ623" i="81" s="1"/>
  <c r="BD623" i="81"/>
  <c r="BA623" i="81"/>
  <c r="AW623" i="81"/>
  <c r="AS623" i="81"/>
  <c r="BH622" i="81"/>
  <c r="BJ622" i="81" s="1"/>
  <c r="BD622" i="81"/>
  <c r="BA622" i="81"/>
  <c r="AW622" i="81"/>
  <c r="AS622" i="81"/>
  <c r="BH621" i="81"/>
  <c r="BJ621" i="81" s="1"/>
  <c r="BD621" i="81"/>
  <c r="BA621" i="81"/>
  <c r="AW621" i="81"/>
  <c r="AS621" i="81"/>
  <c r="BH620" i="81"/>
  <c r="BJ620" i="81" s="1"/>
  <c r="BD620" i="81"/>
  <c r="BA620" i="81"/>
  <c r="AW620" i="81"/>
  <c r="AS620" i="81"/>
  <c r="BH619" i="81"/>
  <c r="BJ619" i="81" s="1"/>
  <c r="BD619" i="81"/>
  <c r="BA619" i="81"/>
  <c r="AW619" i="81"/>
  <c r="AS619" i="81"/>
  <c r="BH618" i="81"/>
  <c r="BJ618" i="81" s="1"/>
  <c r="BD618" i="81"/>
  <c r="BA618" i="81"/>
  <c r="AW618" i="81"/>
  <c r="AS618" i="81"/>
  <c r="BH617" i="81"/>
  <c r="BJ617" i="81" s="1"/>
  <c r="BD617" i="81"/>
  <c r="BA617" i="81"/>
  <c r="AW617" i="81"/>
  <c r="AS617" i="81"/>
  <c r="BH616" i="81"/>
  <c r="BJ616" i="81" s="1"/>
  <c r="BD616" i="81"/>
  <c r="BA616" i="81"/>
  <c r="AW616" i="81"/>
  <c r="AS616" i="81"/>
  <c r="BH615" i="81"/>
  <c r="BJ615" i="81" s="1"/>
  <c r="BD615" i="81"/>
  <c r="BA615" i="81"/>
  <c r="AW615" i="81"/>
  <c r="AS615" i="81"/>
  <c r="BH614" i="81"/>
  <c r="BJ614" i="81" s="1"/>
  <c r="BD614" i="81"/>
  <c r="BA614" i="81"/>
  <c r="AW614" i="81"/>
  <c r="AS614" i="81"/>
  <c r="BH613" i="81"/>
  <c r="BJ613" i="81" s="1"/>
  <c r="BD613" i="81"/>
  <c r="BA613" i="81"/>
  <c r="AW613" i="81"/>
  <c r="AS613" i="81"/>
  <c r="BH612" i="81"/>
  <c r="BJ612" i="81" s="1"/>
  <c r="BD612" i="81"/>
  <c r="BA612" i="81"/>
  <c r="AW612" i="81"/>
  <c r="AS612" i="81"/>
  <c r="BH611" i="81"/>
  <c r="BJ611" i="81" s="1"/>
  <c r="BD611" i="81"/>
  <c r="BA611" i="81"/>
  <c r="AW611" i="81"/>
  <c r="AS611" i="81"/>
  <c r="BH610" i="81"/>
  <c r="BJ610" i="81" s="1"/>
  <c r="BD610" i="81"/>
  <c r="BA610" i="81"/>
  <c r="AW610" i="81"/>
  <c r="AS610" i="81"/>
  <c r="BH609" i="81"/>
  <c r="BJ609" i="81" s="1"/>
  <c r="BD609" i="81"/>
  <c r="BA609" i="81"/>
  <c r="AW609" i="81"/>
  <c r="AS609" i="81"/>
  <c r="BH608" i="81"/>
  <c r="BJ608" i="81" s="1"/>
  <c r="BD608" i="81"/>
  <c r="BA608" i="81"/>
  <c r="AW608" i="81"/>
  <c r="AS608" i="81"/>
  <c r="BH607" i="81"/>
  <c r="BJ607" i="81" s="1"/>
  <c r="BD607" i="81"/>
  <c r="BA607" i="81"/>
  <c r="AW607" i="81"/>
  <c r="AS607" i="81"/>
  <c r="BH606" i="81"/>
  <c r="BJ606" i="81" s="1"/>
  <c r="BD606" i="81"/>
  <c r="BA606" i="81"/>
  <c r="AW606" i="81"/>
  <c r="AS606" i="81"/>
  <c r="BH605" i="81"/>
  <c r="BJ605" i="81" s="1"/>
  <c r="BD605" i="81"/>
  <c r="BA605" i="81"/>
  <c r="AW605" i="81"/>
  <c r="AS605" i="81"/>
  <c r="BH604" i="81"/>
  <c r="BJ604" i="81" s="1"/>
  <c r="BD604" i="81"/>
  <c r="BA604" i="81"/>
  <c r="AW604" i="81"/>
  <c r="AS604" i="81"/>
  <c r="BH603" i="81"/>
  <c r="BJ603" i="81" s="1"/>
  <c r="BD603" i="81"/>
  <c r="BA603" i="81"/>
  <c r="AW603" i="81"/>
  <c r="AS603" i="81"/>
  <c r="BH602" i="81"/>
  <c r="BJ602" i="81" s="1"/>
  <c r="BD602" i="81"/>
  <c r="BA602" i="81"/>
  <c r="AW602" i="81"/>
  <c r="AS602" i="81"/>
  <c r="BH601" i="81"/>
  <c r="BJ601" i="81" s="1"/>
  <c r="BD601" i="81"/>
  <c r="BA601" i="81"/>
  <c r="AW601" i="81"/>
  <c r="AS601" i="81"/>
  <c r="BH600" i="81"/>
  <c r="BJ600" i="81" s="1"/>
  <c r="BD600" i="81"/>
  <c r="BA600" i="81"/>
  <c r="AW600" i="81"/>
  <c r="AS600" i="81"/>
  <c r="BH599" i="81"/>
  <c r="BJ599" i="81" s="1"/>
  <c r="BD599" i="81"/>
  <c r="BA599" i="81"/>
  <c r="AW599" i="81"/>
  <c r="AS599" i="81"/>
  <c r="BH598" i="81"/>
  <c r="BJ598" i="81" s="1"/>
  <c r="BD598" i="81"/>
  <c r="BA598" i="81"/>
  <c r="AW598" i="81"/>
  <c r="AS598" i="81"/>
  <c r="BH597" i="81"/>
  <c r="BJ597" i="81" s="1"/>
  <c r="BD597" i="81"/>
  <c r="BA597" i="81"/>
  <c r="AW597" i="81"/>
  <c r="AS597" i="81"/>
  <c r="BH596" i="81"/>
  <c r="BJ596" i="81" s="1"/>
  <c r="BD596" i="81"/>
  <c r="BA596" i="81"/>
  <c r="AW596" i="81"/>
  <c r="AS596" i="81"/>
  <c r="BH595" i="81"/>
  <c r="BJ595" i="81" s="1"/>
  <c r="BD595" i="81"/>
  <c r="BA595" i="81"/>
  <c r="AW595" i="81"/>
  <c r="AS595" i="81"/>
  <c r="BH594" i="81"/>
  <c r="BJ594" i="81" s="1"/>
  <c r="BD594" i="81"/>
  <c r="BA594" i="81"/>
  <c r="AW594" i="81"/>
  <c r="AS594" i="81"/>
  <c r="BH593" i="81"/>
  <c r="BJ593" i="81" s="1"/>
  <c r="BD593" i="81"/>
  <c r="BA593" i="81"/>
  <c r="AW593" i="81"/>
  <c r="AS593" i="81"/>
  <c r="BH592" i="81"/>
  <c r="BJ592" i="81" s="1"/>
  <c r="BD592" i="81"/>
  <c r="BA592" i="81"/>
  <c r="AW592" i="81"/>
  <c r="AS592" i="81"/>
  <c r="BH591" i="81"/>
  <c r="BJ591" i="81" s="1"/>
  <c r="BD591" i="81"/>
  <c r="BA591" i="81"/>
  <c r="AW591" i="81"/>
  <c r="AS591" i="81"/>
  <c r="BH590" i="81"/>
  <c r="BJ590" i="81" s="1"/>
  <c r="BD590" i="81"/>
  <c r="BA590" i="81"/>
  <c r="AW590" i="81"/>
  <c r="AS590" i="81"/>
  <c r="BH589" i="81"/>
  <c r="BJ589" i="81" s="1"/>
  <c r="BD589" i="81"/>
  <c r="BA589" i="81"/>
  <c r="AW589" i="81"/>
  <c r="AS589" i="81"/>
  <c r="BH588" i="81"/>
  <c r="BJ588" i="81" s="1"/>
  <c r="BD588" i="81"/>
  <c r="BA588" i="81"/>
  <c r="AW588" i="81"/>
  <c r="AS588" i="81"/>
  <c r="BH587" i="81"/>
  <c r="BJ587" i="81" s="1"/>
  <c r="BD587" i="81"/>
  <c r="BA587" i="81"/>
  <c r="AW587" i="81"/>
  <c r="AS587" i="81"/>
  <c r="BH586" i="81"/>
  <c r="BJ586" i="81" s="1"/>
  <c r="BD586" i="81"/>
  <c r="BA586" i="81"/>
  <c r="AW586" i="81"/>
  <c r="AS586" i="81"/>
  <c r="BH585" i="81"/>
  <c r="BJ585" i="81" s="1"/>
  <c r="BD585" i="81"/>
  <c r="BA585" i="81"/>
  <c r="AW585" i="81"/>
  <c r="AS585" i="81"/>
  <c r="BH584" i="81"/>
  <c r="BJ584" i="81" s="1"/>
  <c r="BD584" i="81"/>
  <c r="BA584" i="81"/>
  <c r="AW584" i="81"/>
  <c r="AS584" i="81"/>
  <c r="BH583" i="81"/>
  <c r="BJ583" i="81" s="1"/>
  <c r="BD583" i="81"/>
  <c r="BA583" i="81"/>
  <c r="AW583" i="81"/>
  <c r="AS583" i="81"/>
  <c r="BH582" i="81"/>
  <c r="BJ582" i="81" s="1"/>
  <c r="BD582" i="81"/>
  <c r="BA582" i="81"/>
  <c r="AW582" i="81"/>
  <c r="AS582" i="81"/>
  <c r="BH581" i="81"/>
  <c r="BJ581" i="81" s="1"/>
  <c r="BD581" i="81"/>
  <c r="BA581" i="81"/>
  <c r="AW581" i="81"/>
  <c r="AS581" i="81"/>
  <c r="BH580" i="81"/>
  <c r="BJ580" i="81" s="1"/>
  <c r="BD580" i="81"/>
  <c r="BA580" i="81"/>
  <c r="AW580" i="81"/>
  <c r="AS580" i="81"/>
  <c r="BH579" i="81"/>
  <c r="BJ579" i="81" s="1"/>
  <c r="BD579" i="81"/>
  <c r="BA579" i="81"/>
  <c r="AW579" i="81"/>
  <c r="AS579" i="81"/>
  <c r="BH578" i="81"/>
  <c r="BJ578" i="81" s="1"/>
  <c r="BD578" i="81"/>
  <c r="BA578" i="81"/>
  <c r="AW578" i="81"/>
  <c r="AS578" i="81"/>
  <c r="BH577" i="81"/>
  <c r="BJ577" i="81" s="1"/>
  <c r="BD577" i="81"/>
  <c r="BA577" i="81"/>
  <c r="AW577" i="81"/>
  <c r="AS577" i="81"/>
  <c r="BH576" i="81"/>
  <c r="BJ576" i="81" s="1"/>
  <c r="BD576" i="81"/>
  <c r="BA576" i="81"/>
  <c r="AW576" i="81"/>
  <c r="AS576" i="81"/>
  <c r="BH575" i="81"/>
  <c r="BJ575" i="81" s="1"/>
  <c r="BD575" i="81"/>
  <c r="BA575" i="81"/>
  <c r="AW575" i="81"/>
  <c r="AS575" i="81"/>
  <c r="BH574" i="81"/>
  <c r="BJ574" i="81" s="1"/>
  <c r="BD574" i="81"/>
  <c r="BA574" i="81"/>
  <c r="AW574" i="81"/>
  <c r="AS574" i="81"/>
  <c r="BH573" i="81"/>
  <c r="BJ573" i="81" s="1"/>
  <c r="BD573" i="81"/>
  <c r="BA573" i="81"/>
  <c r="AW573" i="81"/>
  <c r="AS573" i="81"/>
  <c r="BH572" i="81"/>
  <c r="BJ572" i="81" s="1"/>
  <c r="BD572" i="81"/>
  <c r="BA572" i="81"/>
  <c r="AW572" i="81"/>
  <c r="AS572" i="81"/>
  <c r="BH571" i="81"/>
  <c r="BJ571" i="81" s="1"/>
  <c r="BD571" i="81"/>
  <c r="BA571" i="81"/>
  <c r="AW571" i="81"/>
  <c r="AS571" i="81"/>
  <c r="BH570" i="81"/>
  <c r="BJ570" i="81" s="1"/>
  <c r="BD570" i="81"/>
  <c r="BA570" i="81"/>
  <c r="AW570" i="81"/>
  <c r="AS570" i="81"/>
  <c r="BH569" i="81"/>
  <c r="BJ569" i="81" s="1"/>
  <c r="BD569" i="81"/>
  <c r="BA569" i="81"/>
  <c r="AW569" i="81"/>
  <c r="AS569" i="81"/>
  <c r="BH568" i="81"/>
  <c r="BJ568" i="81" s="1"/>
  <c r="BD568" i="81"/>
  <c r="BA568" i="81"/>
  <c r="AW568" i="81"/>
  <c r="AS568" i="81"/>
  <c r="BH567" i="81"/>
  <c r="BJ567" i="81" s="1"/>
  <c r="BD567" i="81"/>
  <c r="BA567" i="81"/>
  <c r="AW567" i="81"/>
  <c r="AS567" i="81"/>
  <c r="BH566" i="81"/>
  <c r="BJ566" i="81" s="1"/>
  <c r="BD566" i="81"/>
  <c r="BA566" i="81"/>
  <c r="AW566" i="81"/>
  <c r="AS566" i="81"/>
  <c r="BH565" i="81"/>
  <c r="BJ565" i="81" s="1"/>
  <c r="BD565" i="81"/>
  <c r="BA565" i="81"/>
  <c r="AW565" i="81"/>
  <c r="AS565" i="81"/>
  <c r="BH564" i="81"/>
  <c r="BJ564" i="81" s="1"/>
  <c r="BD564" i="81"/>
  <c r="BA564" i="81"/>
  <c r="AW564" i="81"/>
  <c r="AS564" i="81"/>
  <c r="BH563" i="81"/>
  <c r="BJ563" i="81" s="1"/>
  <c r="BD563" i="81"/>
  <c r="BA563" i="81"/>
  <c r="AW563" i="81"/>
  <c r="AS563" i="81"/>
  <c r="BH562" i="81"/>
  <c r="BJ562" i="81" s="1"/>
  <c r="BD562" i="81"/>
  <c r="BA562" i="81"/>
  <c r="AW562" i="81"/>
  <c r="AS562" i="81"/>
  <c r="BH561" i="81"/>
  <c r="BJ561" i="81" s="1"/>
  <c r="BD561" i="81"/>
  <c r="BA561" i="81"/>
  <c r="AW561" i="81"/>
  <c r="AS561" i="81"/>
  <c r="BH560" i="81"/>
  <c r="BJ560" i="81" s="1"/>
  <c r="BD560" i="81"/>
  <c r="BA560" i="81"/>
  <c r="AW560" i="81"/>
  <c r="AS560" i="81"/>
  <c r="BH559" i="81"/>
  <c r="BJ559" i="81" s="1"/>
  <c r="BD559" i="81"/>
  <c r="BA559" i="81"/>
  <c r="AW559" i="81"/>
  <c r="AS559" i="81"/>
  <c r="BH558" i="81"/>
  <c r="BJ558" i="81" s="1"/>
  <c r="BD558" i="81"/>
  <c r="BA558" i="81"/>
  <c r="AW558" i="81"/>
  <c r="AS558" i="81"/>
  <c r="BH557" i="81"/>
  <c r="BJ557" i="81" s="1"/>
  <c r="BD557" i="81"/>
  <c r="BA557" i="81"/>
  <c r="AW557" i="81"/>
  <c r="AS557" i="81"/>
  <c r="BH556" i="81"/>
  <c r="BJ556" i="81" s="1"/>
  <c r="BD556" i="81"/>
  <c r="BA556" i="81"/>
  <c r="AW556" i="81"/>
  <c r="AS556" i="81"/>
  <c r="BH555" i="81"/>
  <c r="BJ555" i="81" s="1"/>
  <c r="BD555" i="81"/>
  <c r="BA555" i="81"/>
  <c r="AW555" i="81"/>
  <c r="AS555" i="81"/>
  <c r="BH554" i="81"/>
  <c r="BJ554" i="81" s="1"/>
  <c r="BD554" i="81"/>
  <c r="BA554" i="81"/>
  <c r="AW554" i="81"/>
  <c r="AS554" i="81"/>
  <c r="BH553" i="81"/>
  <c r="BJ553" i="81" s="1"/>
  <c r="BD553" i="81"/>
  <c r="BA553" i="81"/>
  <c r="AW553" i="81"/>
  <c r="AS553" i="81"/>
  <c r="BH552" i="81"/>
  <c r="BJ552" i="81" s="1"/>
  <c r="BD552" i="81"/>
  <c r="BA552" i="81"/>
  <c r="AW552" i="81"/>
  <c r="AS552" i="81"/>
  <c r="BH551" i="81"/>
  <c r="BJ551" i="81" s="1"/>
  <c r="BD551" i="81"/>
  <c r="BA551" i="81"/>
  <c r="AW551" i="81"/>
  <c r="AS551" i="81"/>
  <c r="BH550" i="81"/>
  <c r="BJ550" i="81" s="1"/>
  <c r="BD550" i="81"/>
  <c r="BA550" i="81"/>
  <c r="AW550" i="81"/>
  <c r="AS550" i="81"/>
  <c r="BH549" i="81"/>
  <c r="BJ549" i="81" s="1"/>
  <c r="BD549" i="81"/>
  <c r="BA549" i="81"/>
  <c r="AW549" i="81"/>
  <c r="AS549" i="81"/>
  <c r="BH548" i="81"/>
  <c r="BJ548" i="81" s="1"/>
  <c r="BD548" i="81"/>
  <c r="BA548" i="81"/>
  <c r="AW548" i="81"/>
  <c r="AS548" i="81"/>
  <c r="BH547" i="81"/>
  <c r="BJ547" i="81" s="1"/>
  <c r="BD547" i="81"/>
  <c r="BA547" i="81"/>
  <c r="AW547" i="81"/>
  <c r="AS547" i="81"/>
  <c r="BH546" i="81"/>
  <c r="BJ546" i="81" s="1"/>
  <c r="BD546" i="81"/>
  <c r="BA546" i="81"/>
  <c r="AW546" i="81"/>
  <c r="AS546" i="81"/>
  <c r="BH545" i="81"/>
  <c r="BJ545" i="81" s="1"/>
  <c r="BD545" i="81"/>
  <c r="BA545" i="81"/>
  <c r="AW545" i="81"/>
  <c r="AS545" i="81"/>
  <c r="BH544" i="81"/>
  <c r="BJ544" i="81" s="1"/>
  <c r="BD544" i="81"/>
  <c r="BA544" i="81"/>
  <c r="AW544" i="81"/>
  <c r="AS544" i="81"/>
  <c r="BH543" i="81"/>
  <c r="BJ543" i="81" s="1"/>
  <c r="BD543" i="81"/>
  <c r="BA543" i="81"/>
  <c r="AW543" i="81"/>
  <c r="AS543" i="81"/>
  <c r="BH542" i="81"/>
  <c r="BJ542" i="81" s="1"/>
  <c r="BD542" i="81"/>
  <c r="BA542" i="81"/>
  <c r="AW542" i="81"/>
  <c r="AS542" i="81"/>
  <c r="BH541" i="81"/>
  <c r="BJ541" i="81" s="1"/>
  <c r="BD541" i="81"/>
  <c r="BA541" i="81"/>
  <c r="AW541" i="81"/>
  <c r="AS541" i="81"/>
  <c r="BH540" i="81"/>
  <c r="BJ540" i="81" s="1"/>
  <c r="BD540" i="81"/>
  <c r="BA540" i="81"/>
  <c r="AW540" i="81"/>
  <c r="AS540" i="81"/>
  <c r="BH539" i="81"/>
  <c r="BJ539" i="81" s="1"/>
  <c r="BD539" i="81"/>
  <c r="BA539" i="81"/>
  <c r="AW539" i="81"/>
  <c r="AS539" i="81"/>
  <c r="BH538" i="81"/>
  <c r="BJ538" i="81" s="1"/>
  <c r="BD538" i="81"/>
  <c r="BA538" i="81"/>
  <c r="AW538" i="81"/>
  <c r="AS538" i="81"/>
  <c r="BH537" i="81"/>
  <c r="BJ537" i="81" s="1"/>
  <c r="BD537" i="81"/>
  <c r="BA537" i="81"/>
  <c r="AW537" i="81"/>
  <c r="AS537" i="81"/>
  <c r="BH536" i="81"/>
  <c r="BJ536" i="81" s="1"/>
  <c r="BD536" i="81"/>
  <c r="BA536" i="81"/>
  <c r="AW536" i="81"/>
  <c r="AS536" i="81"/>
  <c r="BH535" i="81"/>
  <c r="BJ535" i="81" s="1"/>
  <c r="BD535" i="81"/>
  <c r="BA535" i="81"/>
  <c r="AW535" i="81"/>
  <c r="AS535" i="81"/>
  <c r="BH534" i="81"/>
  <c r="BJ534" i="81" s="1"/>
  <c r="BD534" i="81"/>
  <c r="BA534" i="81"/>
  <c r="AW534" i="81"/>
  <c r="AS534" i="81"/>
  <c r="BH533" i="81"/>
  <c r="BJ533" i="81" s="1"/>
  <c r="BD533" i="81"/>
  <c r="BA533" i="81"/>
  <c r="AW533" i="81"/>
  <c r="AS533" i="81"/>
  <c r="BH532" i="81"/>
  <c r="BJ532" i="81" s="1"/>
  <c r="BD532" i="81"/>
  <c r="BA532" i="81"/>
  <c r="AW532" i="81"/>
  <c r="AS532" i="81"/>
  <c r="BH531" i="81"/>
  <c r="BJ531" i="81" s="1"/>
  <c r="BD531" i="81"/>
  <c r="BA531" i="81"/>
  <c r="AW531" i="81"/>
  <c r="AS531" i="81"/>
  <c r="BH530" i="81"/>
  <c r="BJ530" i="81" s="1"/>
  <c r="BD530" i="81"/>
  <c r="BA530" i="81"/>
  <c r="AW530" i="81"/>
  <c r="AS530" i="81"/>
  <c r="BH529" i="81"/>
  <c r="BJ529" i="81" s="1"/>
  <c r="BD529" i="81"/>
  <c r="BA529" i="81"/>
  <c r="AW529" i="81"/>
  <c r="AS529" i="81"/>
  <c r="BH528" i="81"/>
  <c r="BJ528" i="81" s="1"/>
  <c r="BD528" i="81"/>
  <c r="BA528" i="81"/>
  <c r="AW528" i="81"/>
  <c r="AS528" i="81"/>
  <c r="BH527" i="81"/>
  <c r="BJ527" i="81" s="1"/>
  <c r="BD527" i="81"/>
  <c r="BA527" i="81"/>
  <c r="AW527" i="81"/>
  <c r="AS527" i="81"/>
  <c r="BH526" i="81"/>
  <c r="BJ526" i="81" s="1"/>
  <c r="BD526" i="81"/>
  <c r="BA526" i="81"/>
  <c r="AW526" i="81"/>
  <c r="AS526" i="81"/>
  <c r="BH525" i="81"/>
  <c r="BJ525" i="81" s="1"/>
  <c r="BD525" i="81"/>
  <c r="BA525" i="81"/>
  <c r="AW525" i="81"/>
  <c r="AS525" i="81"/>
  <c r="BH524" i="81"/>
  <c r="BJ524" i="81" s="1"/>
  <c r="BD524" i="81"/>
  <c r="BA524" i="81"/>
  <c r="AW524" i="81"/>
  <c r="AS524" i="81"/>
  <c r="BH523" i="81"/>
  <c r="BJ523" i="81" s="1"/>
  <c r="BD523" i="81"/>
  <c r="BA523" i="81"/>
  <c r="AW523" i="81"/>
  <c r="AS523" i="81"/>
  <c r="BH522" i="81"/>
  <c r="BJ522" i="81" s="1"/>
  <c r="BD522" i="81"/>
  <c r="BA522" i="81"/>
  <c r="AW522" i="81"/>
  <c r="AS522" i="81"/>
  <c r="BH521" i="81"/>
  <c r="BJ521" i="81" s="1"/>
  <c r="BD521" i="81"/>
  <c r="BA521" i="81"/>
  <c r="AW521" i="81"/>
  <c r="AS521" i="81"/>
  <c r="BH520" i="81"/>
  <c r="BJ520" i="81" s="1"/>
  <c r="BD520" i="81"/>
  <c r="BA520" i="81"/>
  <c r="AW520" i="81"/>
  <c r="AS520" i="81"/>
  <c r="BH519" i="81"/>
  <c r="BJ519" i="81" s="1"/>
  <c r="BD519" i="81"/>
  <c r="BA519" i="81"/>
  <c r="AW519" i="81"/>
  <c r="AS519" i="81"/>
  <c r="BH518" i="81"/>
  <c r="BJ518" i="81" s="1"/>
  <c r="BD518" i="81"/>
  <c r="BA518" i="81"/>
  <c r="AW518" i="81"/>
  <c r="AS518" i="81"/>
  <c r="BH517" i="81"/>
  <c r="BJ517" i="81" s="1"/>
  <c r="BD517" i="81"/>
  <c r="BA517" i="81"/>
  <c r="AW517" i="81"/>
  <c r="AS517" i="81"/>
  <c r="BH516" i="81"/>
  <c r="BJ516" i="81" s="1"/>
  <c r="BD516" i="81"/>
  <c r="BA516" i="81"/>
  <c r="AW516" i="81"/>
  <c r="AS516" i="81"/>
  <c r="BH515" i="81"/>
  <c r="BJ515" i="81" s="1"/>
  <c r="BD515" i="81"/>
  <c r="BA515" i="81"/>
  <c r="AW515" i="81"/>
  <c r="AS515" i="81"/>
  <c r="BH514" i="81"/>
  <c r="BJ514" i="81" s="1"/>
  <c r="BD514" i="81"/>
  <c r="BA514" i="81"/>
  <c r="AW514" i="81"/>
  <c r="AS514" i="81"/>
  <c r="BH513" i="81"/>
  <c r="BJ513" i="81" s="1"/>
  <c r="BD513" i="81"/>
  <c r="BA513" i="81"/>
  <c r="AW513" i="81"/>
  <c r="AS513" i="81"/>
  <c r="BH512" i="81"/>
  <c r="BJ512" i="81" s="1"/>
  <c r="BD512" i="81"/>
  <c r="BA512" i="81"/>
  <c r="AW512" i="81"/>
  <c r="AS512" i="81"/>
  <c r="BH511" i="81"/>
  <c r="BJ511" i="81" s="1"/>
  <c r="BD511" i="81"/>
  <c r="BA511" i="81"/>
  <c r="AW511" i="81"/>
  <c r="AS511" i="81"/>
  <c r="BH510" i="81"/>
  <c r="BJ510" i="81" s="1"/>
  <c r="BD510" i="81"/>
  <c r="BA510" i="81"/>
  <c r="AW510" i="81"/>
  <c r="AS510" i="81"/>
  <c r="BH509" i="81"/>
  <c r="BJ509" i="81" s="1"/>
  <c r="BD509" i="81"/>
  <c r="BA509" i="81"/>
  <c r="AW509" i="81"/>
  <c r="AS509" i="81"/>
  <c r="BH508" i="81"/>
  <c r="BJ508" i="81" s="1"/>
  <c r="BD508" i="81"/>
  <c r="BA508" i="81"/>
  <c r="AW508" i="81"/>
  <c r="AS508" i="81"/>
  <c r="BH507" i="81"/>
  <c r="BJ507" i="81" s="1"/>
  <c r="BD507" i="81"/>
  <c r="BA507" i="81"/>
  <c r="AW507" i="81"/>
  <c r="AS507" i="81"/>
  <c r="BH506" i="81"/>
  <c r="BJ506" i="81" s="1"/>
  <c r="BD506" i="81"/>
  <c r="BA506" i="81"/>
  <c r="AW506" i="81"/>
  <c r="AS506" i="81"/>
  <c r="BH505" i="81"/>
  <c r="BJ505" i="81" s="1"/>
  <c r="BD505" i="81"/>
  <c r="BA505" i="81"/>
  <c r="AW505" i="81"/>
  <c r="AS505" i="81"/>
  <c r="BH504" i="81"/>
  <c r="BJ504" i="81" s="1"/>
  <c r="BD504" i="81"/>
  <c r="BA504" i="81"/>
  <c r="AW504" i="81"/>
  <c r="AS504" i="81"/>
  <c r="BH503" i="81"/>
  <c r="BJ503" i="81" s="1"/>
  <c r="BD503" i="81"/>
  <c r="BA503" i="81"/>
  <c r="AW503" i="81"/>
  <c r="AS503" i="81"/>
  <c r="BH502" i="81"/>
  <c r="BJ502" i="81" s="1"/>
  <c r="BD502" i="81"/>
  <c r="BA502" i="81"/>
  <c r="AW502" i="81"/>
  <c r="AS502" i="81"/>
  <c r="BH501" i="81"/>
  <c r="BJ501" i="81" s="1"/>
  <c r="BD501" i="81"/>
  <c r="BA501" i="81"/>
  <c r="AW501" i="81"/>
  <c r="AS501" i="81"/>
  <c r="BH500" i="81"/>
  <c r="BJ500" i="81" s="1"/>
  <c r="BD500" i="81"/>
  <c r="BA500" i="81"/>
  <c r="AW500" i="81"/>
  <c r="AS500" i="81"/>
  <c r="BH499" i="81"/>
  <c r="BJ499" i="81" s="1"/>
  <c r="BD499" i="81"/>
  <c r="BA499" i="81"/>
  <c r="AW499" i="81"/>
  <c r="AS499" i="81"/>
  <c r="BH498" i="81"/>
  <c r="BJ498" i="81" s="1"/>
  <c r="BD498" i="81"/>
  <c r="BA498" i="81"/>
  <c r="AW498" i="81"/>
  <c r="AS498" i="81"/>
  <c r="BH497" i="81"/>
  <c r="BJ497" i="81" s="1"/>
  <c r="BD497" i="81"/>
  <c r="BA497" i="81"/>
  <c r="AW497" i="81"/>
  <c r="AS497" i="81"/>
  <c r="BH496" i="81"/>
  <c r="BJ496" i="81" s="1"/>
  <c r="BD496" i="81"/>
  <c r="BA496" i="81"/>
  <c r="AW496" i="81"/>
  <c r="AS496" i="81"/>
  <c r="BH495" i="81"/>
  <c r="BJ495" i="81" s="1"/>
  <c r="BD495" i="81"/>
  <c r="BA495" i="81"/>
  <c r="AW495" i="81"/>
  <c r="AS495" i="81"/>
  <c r="BH494" i="81"/>
  <c r="BJ494" i="81" s="1"/>
  <c r="BD494" i="81"/>
  <c r="BA494" i="81"/>
  <c r="AW494" i="81"/>
  <c r="AS494" i="81"/>
  <c r="BH493" i="81"/>
  <c r="BJ493" i="81" s="1"/>
  <c r="BD493" i="81"/>
  <c r="BA493" i="81"/>
  <c r="AW493" i="81"/>
  <c r="AS493" i="81"/>
  <c r="BH492" i="81"/>
  <c r="BJ492" i="81" s="1"/>
  <c r="BD492" i="81"/>
  <c r="BA492" i="81"/>
  <c r="AW492" i="81"/>
  <c r="AS492" i="81"/>
  <c r="BH491" i="81"/>
  <c r="BJ491" i="81" s="1"/>
  <c r="BD491" i="81"/>
  <c r="BA491" i="81"/>
  <c r="AW491" i="81"/>
  <c r="AS491" i="81"/>
  <c r="BH490" i="81"/>
  <c r="BJ490" i="81" s="1"/>
  <c r="BD490" i="81"/>
  <c r="BA490" i="81"/>
  <c r="AW490" i="81"/>
  <c r="AS490" i="81"/>
  <c r="BH489" i="81"/>
  <c r="BJ489" i="81" s="1"/>
  <c r="BD489" i="81"/>
  <c r="BA489" i="81"/>
  <c r="AW489" i="81"/>
  <c r="AS489" i="81"/>
  <c r="BH488" i="81"/>
  <c r="BJ488" i="81" s="1"/>
  <c r="BD488" i="81"/>
  <c r="BA488" i="81"/>
  <c r="AW488" i="81"/>
  <c r="AS488" i="81"/>
  <c r="BH487" i="81"/>
  <c r="BJ487" i="81" s="1"/>
  <c r="BD487" i="81"/>
  <c r="BA487" i="81"/>
  <c r="AW487" i="81"/>
  <c r="AS487" i="81"/>
  <c r="BH486" i="81"/>
  <c r="BJ486" i="81" s="1"/>
  <c r="BD486" i="81"/>
  <c r="BA486" i="81"/>
  <c r="AW486" i="81"/>
  <c r="AS486" i="81"/>
  <c r="BH485" i="81"/>
  <c r="BJ485" i="81" s="1"/>
  <c r="BD485" i="81"/>
  <c r="BA485" i="81"/>
  <c r="AW485" i="81"/>
  <c r="AS485" i="81"/>
  <c r="BH484" i="81"/>
  <c r="BJ484" i="81" s="1"/>
  <c r="BD484" i="81"/>
  <c r="BA484" i="81"/>
  <c r="AW484" i="81"/>
  <c r="AS484" i="81"/>
  <c r="BH483" i="81"/>
  <c r="BJ483" i="81" s="1"/>
  <c r="BD483" i="81"/>
  <c r="BA483" i="81"/>
  <c r="AW483" i="81"/>
  <c r="AS483" i="81"/>
  <c r="BH482" i="81"/>
  <c r="BJ482" i="81" s="1"/>
  <c r="BD482" i="81"/>
  <c r="BA482" i="81"/>
  <c r="AW482" i="81"/>
  <c r="AS482" i="81"/>
  <c r="BH481" i="81"/>
  <c r="BJ481" i="81" s="1"/>
  <c r="BD481" i="81"/>
  <c r="BA481" i="81"/>
  <c r="AW481" i="81"/>
  <c r="AS481" i="81"/>
  <c r="BH480" i="81"/>
  <c r="BJ480" i="81" s="1"/>
  <c r="BD480" i="81"/>
  <c r="BA480" i="81"/>
  <c r="AW480" i="81"/>
  <c r="AS480" i="81"/>
  <c r="BH479" i="81"/>
  <c r="BJ479" i="81" s="1"/>
  <c r="BD479" i="81"/>
  <c r="BA479" i="81"/>
  <c r="AW479" i="81"/>
  <c r="AS479" i="81"/>
  <c r="BH478" i="81"/>
  <c r="BJ478" i="81" s="1"/>
  <c r="BD478" i="81"/>
  <c r="BA478" i="81"/>
  <c r="AW478" i="81"/>
  <c r="AS478" i="81"/>
  <c r="BH477" i="81"/>
  <c r="BJ477" i="81" s="1"/>
  <c r="BD477" i="81"/>
  <c r="BA477" i="81"/>
  <c r="AW477" i="81"/>
  <c r="AS477" i="81"/>
  <c r="BH476" i="81"/>
  <c r="BJ476" i="81" s="1"/>
  <c r="BD476" i="81"/>
  <c r="BA476" i="81"/>
  <c r="AW476" i="81"/>
  <c r="AS476" i="81"/>
  <c r="BH475" i="81"/>
  <c r="BJ475" i="81" s="1"/>
  <c r="BD475" i="81"/>
  <c r="BA475" i="81"/>
  <c r="AW475" i="81"/>
  <c r="AS475" i="81"/>
  <c r="BH474" i="81"/>
  <c r="BJ474" i="81" s="1"/>
  <c r="BD474" i="81"/>
  <c r="BA474" i="81"/>
  <c r="AW474" i="81"/>
  <c r="AS474" i="81"/>
  <c r="BH473" i="81"/>
  <c r="BJ473" i="81" s="1"/>
  <c r="BD473" i="81"/>
  <c r="BA473" i="81"/>
  <c r="AW473" i="81"/>
  <c r="AS473" i="81"/>
  <c r="BH472" i="81"/>
  <c r="BJ472" i="81" s="1"/>
  <c r="BD472" i="81"/>
  <c r="BA472" i="81"/>
  <c r="AW472" i="81"/>
  <c r="AS472" i="81"/>
  <c r="BH471" i="81"/>
  <c r="BJ471" i="81" s="1"/>
  <c r="BD471" i="81"/>
  <c r="BA471" i="81"/>
  <c r="AW471" i="81"/>
  <c r="AS471" i="81"/>
  <c r="BH470" i="81"/>
  <c r="BJ470" i="81" s="1"/>
  <c r="BD470" i="81"/>
  <c r="BA470" i="81"/>
  <c r="AW470" i="81"/>
  <c r="AS470" i="81"/>
  <c r="BH469" i="81"/>
  <c r="BJ469" i="81" s="1"/>
  <c r="BD469" i="81"/>
  <c r="BA469" i="81"/>
  <c r="AW469" i="81"/>
  <c r="AS469" i="81"/>
  <c r="BH468" i="81"/>
  <c r="BJ468" i="81" s="1"/>
  <c r="BD468" i="81"/>
  <c r="BA468" i="81"/>
  <c r="AW468" i="81"/>
  <c r="AS468" i="81"/>
  <c r="BH467" i="81"/>
  <c r="BJ467" i="81" s="1"/>
  <c r="BD467" i="81"/>
  <c r="BA467" i="81"/>
  <c r="AW467" i="81"/>
  <c r="AS467" i="81"/>
  <c r="BH466" i="81"/>
  <c r="BJ466" i="81" s="1"/>
  <c r="BD466" i="81"/>
  <c r="BA466" i="81"/>
  <c r="AW466" i="81"/>
  <c r="AS466" i="81"/>
  <c r="BH465" i="81"/>
  <c r="BJ465" i="81" s="1"/>
  <c r="BD465" i="81"/>
  <c r="BA465" i="81"/>
  <c r="AW465" i="81"/>
  <c r="AS465" i="81"/>
  <c r="BH464" i="81"/>
  <c r="BJ464" i="81" s="1"/>
  <c r="BD464" i="81"/>
  <c r="BA464" i="81"/>
  <c r="AW464" i="81"/>
  <c r="AS464" i="81"/>
  <c r="BH463" i="81"/>
  <c r="BJ463" i="81" s="1"/>
  <c r="BD463" i="81"/>
  <c r="BA463" i="81"/>
  <c r="AW463" i="81"/>
  <c r="AS463" i="81"/>
  <c r="BH462" i="81"/>
  <c r="BJ462" i="81" s="1"/>
  <c r="BD462" i="81"/>
  <c r="BA462" i="81"/>
  <c r="AW462" i="81"/>
  <c r="AS462" i="81"/>
  <c r="BH461" i="81"/>
  <c r="BJ461" i="81" s="1"/>
  <c r="BD461" i="81"/>
  <c r="BA461" i="81"/>
  <c r="AW461" i="81"/>
  <c r="AS461" i="81"/>
  <c r="BH460" i="81"/>
  <c r="BJ460" i="81" s="1"/>
  <c r="BD460" i="81"/>
  <c r="BA460" i="81"/>
  <c r="AW460" i="81"/>
  <c r="AS460" i="81"/>
  <c r="BH459" i="81"/>
  <c r="BJ459" i="81" s="1"/>
  <c r="BD459" i="81"/>
  <c r="BA459" i="81"/>
  <c r="AW459" i="81"/>
  <c r="AS459" i="81"/>
  <c r="BH458" i="81"/>
  <c r="BJ458" i="81" s="1"/>
  <c r="BD458" i="81"/>
  <c r="BA458" i="81"/>
  <c r="AW458" i="81"/>
  <c r="AS458" i="81"/>
  <c r="BH457" i="81"/>
  <c r="BJ457" i="81" s="1"/>
  <c r="BD457" i="81"/>
  <c r="BA457" i="81"/>
  <c r="AW457" i="81"/>
  <c r="AS457" i="81"/>
  <c r="BH456" i="81"/>
  <c r="BJ456" i="81" s="1"/>
  <c r="BD456" i="81"/>
  <c r="BA456" i="81"/>
  <c r="AW456" i="81"/>
  <c r="AS456" i="81"/>
  <c r="BH455" i="81"/>
  <c r="BJ455" i="81" s="1"/>
  <c r="BD455" i="81"/>
  <c r="BA455" i="81"/>
  <c r="AW455" i="81"/>
  <c r="AS455" i="81"/>
  <c r="BH454" i="81"/>
  <c r="BJ454" i="81" s="1"/>
  <c r="BD454" i="81"/>
  <c r="BA454" i="81"/>
  <c r="AW454" i="81"/>
  <c r="AS454" i="81"/>
  <c r="BH453" i="81"/>
  <c r="BJ453" i="81" s="1"/>
  <c r="BD453" i="81"/>
  <c r="BA453" i="81"/>
  <c r="AW453" i="81"/>
  <c r="AS453" i="81"/>
  <c r="BH452" i="81"/>
  <c r="BJ452" i="81" s="1"/>
  <c r="BD452" i="81"/>
  <c r="BA452" i="81"/>
  <c r="AW452" i="81"/>
  <c r="AS452" i="81"/>
  <c r="BH451" i="81"/>
  <c r="BJ451" i="81" s="1"/>
  <c r="BD451" i="81"/>
  <c r="BA451" i="81"/>
  <c r="AW451" i="81"/>
  <c r="AS451" i="81"/>
  <c r="BH450" i="81"/>
  <c r="BJ450" i="81" s="1"/>
  <c r="BD450" i="81"/>
  <c r="BA450" i="81"/>
  <c r="AW450" i="81"/>
  <c r="AS450" i="81"/>
  <c r="BH449" i="81"/>
  <c r="BJ449" i="81" s="1"/>
  <c r="BD449" i="81"/>
  <c r="BA449" i="81"/>
  <c r="AW449" i="81"/>
  <c r="AS449" i="81"/>
  <c r="BH448" i="81"/>
  <c r="BJ448" i="81" s="1"/>
  <c r="BD448" i="81"/>
  <c r="BA448" i="81"/>
  <c r="AW448" i="81"/>
  <c r="AS448" i="81"/>
  <c r="BH447" i="81"/>
  <c r="BJ447" i="81" s="1"/>
  <c r="BD447" i="81"/>
  <c r="BA447" i="81"/>
  <c r="AW447" i="81"/>
  <c r="AS447" i="81"/>
  <c r="BH446" i="81"/>
  <c r="BJ446" i="81" s="1"/>
  <c r="BD446" i="81"/>
  <c r="BA446" i="81"/>
  <c r="AW446" i="81"/>
  <c r="AS446" i="81"/>
  <c r="BH445" i="81"/>
  <c r="BJ445" i="81" s="1"/>
  <c r="BD445" i="81"/>
  <c r="BA445" i="81"/>
  <c r="AW445" i="81"/>
  <c r="AS445" i="81"/>
  <c r="BH444" i="81"/>
  <c r="BJ444" i="81" s="1"/>
  <c r="BD444" i="81"/>
  <c r="BA444" i="81"/>
  <c r="AW444" i="81"/>
  <c r="AS444" i="81"/>
  <c r="BH443" i="81"/>
  <c r="BJ443" i="81" s="1"/>
  <c r="BD443" i="81"/>
  <c r="BA443" i="81"/>
  <c r="AW443" i="81"/>
  <c r="AS443" i="81"/>
  <c r="BH442" i="81"/>
  <c r="BJ442" i="81" s="1"/>
  <c r="BD442" i="81"/>
  <c r="BA442" i="81"/>
  <c r="AW442" i="81"/>
  <c r="AS442" i="81"/>
  <c r="BH441" i="81"/>
  <c r="BJ441" i="81" s="1"/>
  <c r="BD441" i="81"/>
  <c r="BA441" i="81"/>
  <c r="AW441" i="81"/>
  <c r="AS441" i="81"/>
  <c r="BH440" i="81"/>
  <c r="BJ440" i="81" s="1"/>
  <c r="BD440" i="81"/>
  <c r="BA440" i="81"/>
  <c r="AW440" i="81"/>
  <c r="AS440" i="81"/>
  <c r="BH439" i="81"/>
  <c r="BJ439" i="81" s="1"/>
  <c r="BD439" i="81"/>
  <c r="BA439" i="81"/>
  <c r="AW439" i="81"/>
  <c r="AS439" i="81"/>
  <c r="BH438" i="81"/>
  <c r="BJ438" i="81" s="1"/>
  <c r="BD438" i="81"/>
  <c r="BA438" i="81"/>
  <c r="AW438" i="81"/>
  <c r="AS438" i="81"/>
  <c r="BH437" i="81"/>
  <c r="BJ437" i="81" s="1"/>
  <c r="BD437" i="81"/>
  <c r="BA437" i="81"/>
  <c r="AW437" i="81"/>
  <c r="AS437" i="81"/>
  <c r="BH436" i="81"/>
  <c r="BJ436" i="81" s="1"/>
  <c r="BD436" i="81"/>
  <c r="BA436" i="81"/>
  <c r="AW436" i="81"/>
  <c r="AS436" i="81"/>
  <c r="BH435" i="81"/>
  <c r="BJ435" i="81" s="1"/>
  <c r="BD435" i="81"/>
  <c r="BA435" i="81"/>
  <c r="AW435" i="81"/>
  <c r="AS435" i="81"/>
  <c r="BH434" i="81"/>
  <c r="BJ434" i="81" s="1"/>
  <c r="BD434" i="81"/>
  <c r="BA434" i="81"/>
  <c r="AW434" i="81"/>
  <c r="AS434" i="81"/>
  <c r="BH433" i="81"/>
  <c r="BJ433" i="81" s="1"/>
  <c r="BD433" i="81"/>
  <c r="BA433" i="81"/>
  <c r="AW433" i="81"/>
  <c r="AS433" i="81"/>
  <c r="BH432" i="81"/>
  <c r="BJ432" i="81" s="1"/>
  <c r="BD432" i="81"/>
  <c r="BA432" i="81"/>
  <c r="AW432" i="81"/>
  <c r="AS432" i="81"/>
  <c r="BH431" i="81"/>
  <c r="BJ431" i="81" s="1"/>
  <c r="BD431" i="81"/>
  <c r="BA431" i="81"/>
  <c r="AW431" i="81"/>
  <c r="AS431" i="81"/>
  <c r="BH430" i="81"/>
  <c r="BJ430" i="81" s="1"/>
  <c r="BD430" i="81"/>
  <c r="BA430" i="81"/>
  <c r="AW430" i="81"/>
  <c r="AS430" i="81"/>
  <c r="BH429" i="81"/>
  <c r="BJ429" i="81" s="1"/>
  <c r="BD429" i="81"/>
  <c r="BA429" i="81"/>
  <c r="AW429" i="81"/>
  <c r="AS429" i="81"/>
  <c r="BH428" i="81"/>
  <c r="BJ428" i="81" s="1"/>
  <c r="BD428" i="81"/>
  <c r="BA428" i="81"/>
  <c r="AW428" i="81"/>
  <c r="AS428" i="81"/>
  <c r="BH427" i="81"/>
  <c r="BJ427" i="81" s="1"/>
  <c r="BD427" i="81"/>
  <c r="BA427" i="81"/>
  <c r="AW427" i="81"/>
  <c r="AS427" i="81"/>
  <c r="BH426" i="81"/>
  <c r="BJ426" i="81" s="1"/>
  <c r="BD426" i="81"/>
  <c r="BA426" i="81"/>
  <c r="AW426" i="81"/>
  <c r="AS426" i="81"/>
  <c r="BH425" i="81"/>
  <c r="BJ425" i="81" s="1"/>
  <c r="BD425" i="81"/>
  <c r="BA425" i="81"/>
  <c r="AW425" i="81"/>
  <c r="AS425" i="81"/>
  <c r="BH424" i="81"/>
  <c r="BJ424" i="81" s="1"/>
  <c r="BD424" i="81"/>
  <c r="BA424" i="81"/>
  <c r="AW424" i="81"/>
  <c r="AS424" i="81"/>
  <c r="BH423" i="81"/>
  <c r="BJ423" i="81" s="1"/>
  <c r="BD423" i="81"/>
  <c r="BA423" i="81"/>
  <c r="AW423" i="81"/>
  <c r="AS423" i="81"/>
  <c r="BH422" i="81"/>
  <c r="BJ422" i="81" s="1"/>
  <c r="BD422" i="81"/>
  <c r="BA422" i="81"/>
  <c r="AW422" i="81"/>
  <c r="AS422" i="81"/>
  <c r="BH421" i="81"/>
  <c r="BJ421" i="81" s="1"/>
  <c r="BD421" i="81"/>
  <c r="BA421" i="81"/>
  <c r="AW421" i="81"/>
  <c r="AS421" i="81"/>
  <c r="BH420" i="81"/>
  <c r="BJ420" i="81" s="1"/>
  <c r="BD420" i="81"/>
  <c r="BA420" i="81"/>
  <c r="AW420" i="81"/>
  <c r="AS420" i="81"/>
  <c r="BH419" i="81"/>
  <c r="BJ419" i="81" s="1"/>
  <c r="BD419" i="81"/>
  <c r="BA419" i="81"/>
  <c r="AW419" i="81"/>
  <c r="AS419" i="81"/>
  <c r="BH418" i="81"/>
  <c r="BJ418" i="81" s="1"/>
  <c r="BD418" i="81"/>
  <c r="BA418" i="81"/>
  <c r="AW418" i="81"/>
  <c r="AS418" i="81"/>
  <c r="BH417" i="81"/>
  <c r="BJ417" i="81" s="1"/>
  <c r="BD417" i="81"/>
  <c r="BA417" i="81"/>
  <c r="AW417" i="81"/>
  <c r="AS417" i="81"/>
  <c r="BH416" i="81"/>
  <c r="BJ416" i="81" s="1"/>
  <c r="BD416" i="81"/>
  <c r="BA416" i="81"/>
  <c r="AW416" i="81"/>
  <c r="AS416" i="81"/>
  <c r="BH415" i="81"/>
  <c r="BJ415" i="81" s="1"/>
  <c r="BD415" i="81"/>
  <c r="BA415" i="81"/>
  <c r="AW415" i="81"/>
  <c r="AS415" i="81"/>
  <c r="BH414" i="81"/>
  <c r="BJ414" i="81" s="1"/>
  <c r="BD414" i="81"/>
  <c r="BA414" i="81"/>
  <c r="AW414" i="81"/>
  <c r="AS414" i="81"/>
  <c r="BH413" i="81"/>
  <c r="BJ413" i="81" s="1"/>
  <c r="BD413" i="81"/>
  <c r="BA413" i="81"/>
  <c r="AW413" i="81"/>
  <c r="AS413" i="81"/>
  <c r="BH412" i="81"/>
  <c r="BJ412" i="81" s="1"/>
  <c r="BD412" i="81"/>
  <c r="BA412" i="81"/>
  <c r="AW412" i="81"/>
  <c r="AS412" i="81"/>
  <c r="BH411" i="81"/>
  <c r="BJ411" i="81" s="1"/>
  <c r="BD411" i="81"/>
  <c r="BA411" i="81"/>
  <c r="AW411" i="81"/>
  <c r="AS411" i="81"/>
  <c r="BH410" i="81"/>
  <c r="BJ410" i="81" s="1"/>
  <c r="BD410" i="81"/>
  <c r="BA410" i="81"/>
  <c r="AW410" i="81"/>
  <c r="AS410" i="81"/>
  <c r="BH409" i="81"/>
  <c r="BJ409" i="81" s="1"/>
  <c r="BD409" i="81"/>
  <c r="BA409" i="81"/>
  <c r="AW409" i="81"/>
  <c r="AS409" i="81"/>
  <c r="BH408" i="81"/>
  <c r="BJ408" i="81" s="1"/>
  <c r="BD408" i="81"/>
  <c r="BA408" i="81"/>
  <c r="AW408" i="81"/>
  <c r="AS408" i="81"/>
  <c r="BH407" i="81"/>
  <c r="BJ407" i="81" s="1"/>
  <c r="BD407" i="81"/>
  <c r="BA407" i="81"/>
  <c r="AW407" i="81"/>
  <c r="AS407" i="81"/>
  <c r="BH406" i="81"/>
  <c r="BJ406" i="81" s="1"/>
  <c r="BD406" i="81"/>
  <c r="BA406" i="81"/>
  <c r="AW406" i="81"/>
  <c r="AS406" i="81"/>
  <c r="BH405" i="81"/>
  <c r="BJ405" i="81" s="1"/>
  <c r="BD405" i="81"/>
  <c r="BA405" i="81"/>
  <c r="AW405" i="81"/>
  <c r="AS405" i="81"/>
  <c r="BH404" i="81"/>
  <c r="BJ404" i="81" s="1"/>
  <c r="BD404" i="81"/>
  <c r="BA404" i="81"/>
  <c r="AW404" i="81"/>
  <c r="AS404" i="81"/>
  <c r="BH403" i="81"/>
  <c r="BJ403" i="81" s="1"/>
  <c r="BD403" i="81"/>
  <c r="BA403" i="81"/>
  <c r="AW403" i="81"/>
  <c r="AS403" i="81"/>
  <c r="BH402" i="81"/>
  <c r="BJ402" i="81" s="1"/>
  <c r="BD402" i="81"/>
  <c r="BA402" i="81"/>
  <c r="AW402" i="81"/>
  <c r="AS402" i="81"/>
  <c r="BH401" i="81"/>
  <c r="BJ401" i="81" s="1"/>
  <c r="BD401" i="81"/>
  <c r="BA401" i="81"/>
  <c r="AW401" i="81"/>
  <c r="AS401" i="81"/>
  <c r="BH400" i="81"/>
  <c r="BJ400" i="81" s="1"/>
  <c r="BD400" i="81"/>
  <c r="BA400" i="81"/>
  <c r="AW400" i="81"/>
  <c r="AS400" i="81"/>
  <c r="BH399" i="81"/>
  <c r="BJ399" i="81" s="1"/>
  <c r="BD399" i="81"/>
  <c r="BA399" i="81"/>
  <c r="AW399" i="81"/>
  <c r="AS399" i="81"/>
  <c r="BH398" i="81"/>
  <c r="BJ398" i="81" s="1"/>
  <c r="BD398" i="81"/>
  <c r="BA398" i="81"/>
  <c r="AW398" i="81"/>
  <c r="AS398" i="81"/>
  <c r="BH397" i="81"/>
  <c r="BJ397" i="81" s="1"/>
  <c r="BD397" i="81"/>
  <c r="BA397" i="81"/>
  <c r="AW397" i="81"/>
  <c r="AS397" i="81"/>
  <c r="BH396" i="81"/>
  <c r="BJ396" i="81" s="1"/>
  <c r="BD396" i="81"/>
  <c r="BA396" i="81"/>
  <c r="AW396" i="81"/>
  <c r="AS396" i="81"/>
  <c r="BH395" i="81"/>
  <c r="BJ395" i="81" s="1"/>
  <c r="BD395" i="81"/>
  <c r="BA395" i="81"/>
  <c r="AW395" i="81"/>
  <c r="AS395" i="81"/>
  <c r="BH394" i="81"/>
  <c r="BJ394" i="81" s="1"/>
  <c r="BD394" i="81"/>
  <c r="BA394" i="81"/>
  <c r="AW394" i="81"/>
  <c r="AS394" i="81"/>
  <c r="BH393" i="81"/>
  <c r="BJ393" i="81" s="1"/>
  <c r="BD393" i="81"/>
  <c r="BA393" i="81"/>
  <c r="AW393" i="81"/>
  <c r="AS393" i="81"/>
  <c r="BH392" i="81"/>
  <c r="BJ392" i="81" s="1"/>
  <c r="BD392" i="81"/>
  <c r="BA392" i="81"/>
  <c r="AW392" i="81"/>
  <c r="AS392" i="81"/>
  <c r="BH391" i="81"/>
  <c r="BJ391" i="81" s="1"/>
  <c r="BD391" i="81"/>
  <c r="BA391" i="81"/>
  <c r="AW391" i="81"/>
  <c r="AS391" i="81"/>
  <c r="BH390" i="81"/>
  <c r="BJ390" i="81" s="1"/>
  <c r="BD390" i="81"/>
  <c r="BA390" i="81"/>
  <c r="AW390" i="81"/>
  <c r="AS390" i="81"/>
  <c r="BH389" i="81"/>
  <c r="BJ389" i="81" s="1"/>
  <c r="BD389" i="81"/>
  <c r="BA389" i="81"/>
  <c r="AW389" i="81"/>
  <c r="AS389" i="81"/>
  <c r="BH388" i="81"/>
  <c r="BJ388" i="81" s="1"/>
  <c r="BD388" i="81"/>
  <c r="BA388" i="81"/>
  <c r="AW388" i="81"/>
  <c r="AS388" i="81"/>
  <c r="BH387" i="81"/>
  <c r="BJ387" i="81" s="1"/>
  <c r="BD387" i="81"/>
  <c r="BA387" i="81"/>
  <c r="AW387" i="81"/>
  <c r="AS387" i="81"/>
  <c r="BH386" i="81"/>
  <c r="BJ386" i="81" s="1"/>
  <c r="BD386" i="81"/>
  <c r="BA386" i="81"/>
  <c r="AW386" i="81"/>
  <c r="AS386" i="81"/>
  <c r="BH385" i="81"/>
  <c r="BJ385" i="81" s="1"/>
  <c r="BD385" i="81"/>
  <c r="BA385" i="81"/>
  <c r="AW385" i="81"/>
  <c r="AS385" i="81"/>
  <c r="BH384" i="81"/>
  <c r="BJ384" i="81" s="1"/>
  <c r="BD384" i="81"/>
  <c r="BA384" i="81"/>
  <c r="AW384" i="81"/>
  <c r="AS384" i="81"/>
  <c r="BH383" i="81"/>
  <c r="BJ383" i="81" s="1"/>
  <c r="BD383" i="81"/>
  <c r="BA383" i="81"/>
  <c r="AW383" i="81"/>
  <c r="AS383" i="81"/>
  <c r="BH382" i="81"/>
  <c r="BJ382" i="81" s="1"/>
  <c r="BD382" i="81"/>
  <c r="BA382" i="81"/>
  <c r="AW382" i="81"/>
  <c r="AS382" i="81"/>
  <c r="BH381" i="81"/>
  <c r="BJ381" i="81" s="1"/>
  <c r="BD381" i="81"/>
  <c r="BA381" i="81"/>
  <c r="AW381" i="81"/>
  <c r="AS381" i="81"/>
  <c r="BH380" i="81"/>
  <c r="BJ380" i="81" s="1"/>
  <c r="BD380" i="81"/>
  <c r="BA380" i="81"/>
  <c r="AW380" i="81"/>
  <c r="AS380" i="81"/>
  <c r="BH379" i="81"/>
  <c r="BJ379" i="81" s="1"/>
  <c r="BD379" i="81"/>
  <c r="BA379" i="81"/>
  <c r="AW379" i="81"/>
  <c r="AS379" i="81"/>
  <c r="BH378" i="81"/>
  <c r="BJ378" i="81" s="1"/>
  <c r="BD378" i="81"/>
  <c r="BA378" i="81"/>
  <c r="AW378" i="81"/>
  <c r="AS378" i="81"/>
  <c r="BH377" i="81"/>
  <c r="BJ377" i="81" s="1"/>
  <c r="BD377" i="81"/>
  <c r="BA377" i="81"/>
  <c r="AW377" i="81"/>
  <c r="AS377" i="81"/>
  <c r="BH376" i="81"/>
  <c r="BJ376" i="81" s="1"/>
  <c r="BD376" i="81"/>
  <c r="BA376" i="81"/>
  <c r="AW376" i="81"/>
  <c r="AS376" i="81"/>
  <c r="BH375" i="81"/>
  <c r="BJ375" i="81" s="1"/>
  <c r="BD375" i="81"/>
  <c r="BA375" i="81"/>
  <c r="AW375" i="81"/>
  <c r="AS375" i="81"/>
  <c r="BH374" i="81"/>
  <c r="BJ374" i="81" s="1"/>
  <c r="BD374" i="81"/>
  <c r="BA374" i="81"/>
  <c r="AW374" i="81"/>
  <c r="AS374" i="81"/>
  <c r="BH373" i="81"/>
  <c r="BJ373" i="81" s="1"/>
  <c r="BD373" i="81"/>
  <c r="BA373" i="81"/>
  <c r="AW373" i="81"/>
  <c r="AS373" i="81"/>
  <c r="BH372" i="81"/>
  <c r="BJ372" i="81" s="1"/>
  <c r="BD372" i="81"/>
  <c r="BA372" i="81"/>
  <c r="AW372" i="81"/>
  <c r="AS372" i="81"/>
  <c r="BH371" i="81"/>
  <c r="BJ371" i="81" s="1"/>
  <c r="BD371" i="81"/>
  <c r="BA371" i="81"/>
  <c r="AW371" i="81"/>
  <c r="AS371" i="81"/>
  <c r="BH370" i="81"/>
  <c r="BJ370" i="81" s="1"/>
  <c r="BD370" i="81"/>
  <c r="BA370" i="81"/>
  <c r="AW370" i="81"/>
  <c r="AS370" i="81"/>
  <c r="BH369" i="81"/>
  <c r="BJ369" i="81" s="1"/>
  <c r="BD369" i="81"/>
  <c r="BA369" i="81"/>
  <c r="AW369" i="81"/>
  <c r="AS369" i="81"/>
  <c r="BH368" i="81"/>
  <c r="BJ368" i="81" s="1"/>
  <c r="BD368" i="81"/>
  <c r="BA368" i="81"/>
  <c r="AW368" i="81"/>
  <c r="AS368" i="81"/>
  <c r="BH367" i="81"/>
  <c r="BJ367" i="81" s="1"/>
  <c r="BD367" i="81"/>
  <c r="BA367" i="81"/>
  <c r="AW367" i="81"/>
  <c r="AS367" i="81"/>
  <c r="BH366" i="81"/>
  <c r="BJ366" i="81" s="1"/>
  <c r="BD366" i="81"/>
  <c r="BA366" i="81"/>
  <c r="AW366" i="81"/>
  <c r="AS366" i="81"/>
  <c r="BH365" i="81"/>
  <c r="BJ365" i="81" s="1"/>
  <c r="BD365" i="81"/>
  <c r="BA365" i="81"/>
  <c r="AW365" i="81"/>
  <c r="AS365" i="81"/>
  <c r="BH364" i="81"/>
  <c r="BJ364" i="81" s="1"/>
  <c r="BD364" i="81"/>
  <c r="BA364" i="81"/>
  <c r="AW364" i="81"/>
  <c r="AS364" i="81"/>
  <c r="BH363" i="81"/>
  <c r="BJ363" i="81" s="1"/>
  <c r="BD363" i="81"/>
  <c r="BA363" i="81"/>
  <c r="AW363" i="81"/>
  <c r="AS363" i="81"/>
  <c r="BH362" i="81"/>
  <c r="BJ362" i="81" s="1"/>
  <c r="BD362" i="81"/>
  <c r="BA362" i="81"/>
  <c r="AW362" i="81"/>
  <c r="AS362" i="81"/>
  <c r="BH361" i="81"/>
  <c r="BJ361" i="81" s="1"/>
  <c r="BD361" i="81"/>
  <c r="BA361" i="81"/>
  <c r="AW361" i="81"/>
  <c r="AS361" i="81"/>
  <c r="BH360" i="81"/>
  <c r="BJ360" i="81" s="1"/>
  <c r="BD360" i="81"/>
  <c r="BA360" i="81"/>
  <c r="AW360" i="81"/>
  <c r="AS360" i="81"/>
  <c r="BH359" i="81"/>
  <c r="BJ359" i="81" s="1"/>
  <c r="BD359" i="81"/>
  <c r="BA359" i="81"/>
  <c r="AW359" i="81"/>
  <c r="AS359" i="81"/>
  <c r="BH358" i="81"/>
  <c r="BJ358" i="81" s="1"/>
  <c r="BD358" i="81"/>
  <c r="BA358" i="81"/>
  <c r="AW358" i="81"/>
  <c r="AS358" i="81"/>
  <c r="BH357" i="81"/>
  <c r="BJ357" i="81" s="1"/>
  <c r="BD357" i="81"/>
  <c r="BA357" i="81"/>
  <c r="AW357" i="81"/>
  <c r="AS357" i="81"/>
  <c r="BH356" i="81"/>
  <c r="BJ356" i="81" s="1"/>
  <c r="BD356" i="81"/>
  <c r="BA356" i="81"/>
  <c r="AW356" i="81"/>
  <c r="AS356" i="81"/>
  <c r="BH355" i="81"/>
  <c r="BJ355" i="81" s="1"/>
  <c r="BD355" i="81"/>
  <c r="BA355" i="81"/>
  <c r="AW355" i="81"/>
  <c r="AS355" i="81"/>
  <c r="BH354" i="81"/>
  <c r="BJ354" i="81" s="1"/>
  <c r="BD354" i="81"/>
  <c r="BA354" i="81"/>
  <c r="AW354" i="81"/>
  <c r="AS354" i="81"/>
  <c r="BH353" i="81"/>
  <c r="BJ353" i="81" s="1"/>
  <c r="BD353" i="81"/>
  <c r="BA353" i="81"/>
  <c r="AW353" i="81"/>
  <c r="AS353" i="81"/>
  <c r="BH352" i="81"/>
  <c r="BJ352" i="81" s="1"/>
  <c r="BD352" i="81"/>
  <c r="BA352" i="81"/>
  <c r="AW352" i="81"/>
  <c r="AS352" i="81"/>
  <c r="BH351" i="81"/>
  <c r="BJ351" i="81" s="1"/>
  <c r="BD351" i="81"/>
  <c r="BA351" i="81"/>
  <c r="AW351" i="81"/>
  <c r="AS351" i="81"/>
  <c r="BH350" i="81"/>
  <c r="BJ350" i="81" s="1"/>
  <c r="BD350" i="81"/>
  <c r="BA350" i="81"/>
  <c r="AW350" i="81"/>
  <c r="AS350" i="81"/>
  <c r="BH349" i="81"/>
  <c r="BJ349" i="81" s="1"/>
  <c r="BD349" i="81"/>
  <c r="BA349" i="81"/>
  <c r="AW349" i="81"/>
  <c r="AS349" i="81"/>
  <c r="BH348" i="81"/>
  <c r="BJ348" i="81" s="1"/>
  <c r="BD348" i="81"/>
  <c r="BA348" i="81"/>
  <c r="AW348" i="81"/>
  <c r="AS348" i="81"/>
  <c r="BH347" i="81"/>
  <c r="BJ347" i="81" s="1"/>
  <c r="BD347" i="81"/>
  <c r="BA347" i="81"/>
  <c r="AW347" i="81"/>
  <c r="AS347" i="81"/>
  <c r="BH346" i="81"/>
  <c r="BJ346" i="81" s="1"/>
  <c r="BD346" i="81"/>
  <c r="BA346" i="81"/>
  <c r="AW346" i="81"/>
  <c r="AS346" i="81"/>
  <c r="BH345" i="81"/>
  <c r="BJ345" i="81" s="1"/>
  <c r="BD345" i="81"/>
  <c r="BA345" i="81"/>
  <c r="AW345" i="81"/>
  <c r="AS345" i="81"/>
  <c r="BH344" i="81"/>
  <c r="BJ344" i="81" s="1"/>
  <c r="BD344" i="81"/>
  <c r="BA344" i="81"/>
  <c r="AW344" i="81"/>
  <c r="AS344" i="81"/>
  <c r="BH343" i="81"/>
  <c r="BJ343" i="81" s="1"/>
  <c r="BD343" i="81"/>
  <c r="BA343" i="81"/>
  <c r="AW343" i="81"/>
  <c r="AS343" i="81"/>
  <c r="BH342" i="81"/>
  <c r="BJ342" i="81" s="1"/>
  <c r="BD342" i="81"/>
  <c r="BA342" i="81"/>
  <c r="AW342" i="81"/>
  <c r="AS342" i="81"/>
  <c r="BH341" i="81"/>
  <c r="BJ341" i="81" s="1"/>
  <c r="BD341" i="81"/>
  <c r="BA341" i="81"/>
  <c r="AW341" i="81"/>
  <c r="AS341" i="81"/>
  <c r="BH340" i="81"/>
  <c r="BJ340" i="81" s="1"/>
  <c r="BD340" i="81"/>
  <c r="BA340" i="81"/>
  <c r="AW340" i="81"/>
  <c r="AS340" i="81"/>
  <c r="BH339" i="81"/>
  <c r="BJ339" i="81" s="1"/>
  <c r="BD339" i="81"/>
  <c r="BA339" i="81"/>
  <c r="AW339" i="81"/>
  <c r="AS339" i="81"/>
  <c r="BH338" i="81"/>
  <c r="BJ338" i="81" s="1"/>
  <c r="BD338" i="81"/>
  <c r="BA338" i="81"/>
  <c r="AW338" i="81"/>
  <c r="AS338" i="81"/>
  <c r="BH337" i="81"/>
  <c r="BJ337" i="81" s="1"/>
  <c r="BD337" i="81"/>
  <c r="BA337" i="81"/>
  <c r="AW337" i="81"/>
  <c r="AS337" i="81"/>
  <c r="BH336" i="81"/>
  <c r="BJ336" i="81" s="1"/>
  <c r="BD336" i="81"/>
  <c r="BA336" i="81"/>
  <c r="AW336" i="81"/>
  <c r="AS336" i="81"/>
  <c r="BH335" i="81"/>
  <c r="BJ335" i="81" s="1"/>
  <c r="BD335" i="81"/>
  <c r="BA335" i="81"/>
  <c r="AW335" i="81"/>
  <c r="AS335" i="81"/>
  <c r="BH334" i="81"/>
  <c r="BJ334" i="81" s="1"/>
  <c r="BD334" i="81"/>
  <c r="BA334" i="81"/>
  <c r="AW334" i="81"/>
  <c r="AS334" i="81"/>
  <c r="BH333" i="81"/>
  <c r="BJ333" i="81" s="1"/>
  <c r="BD333" i="81"/>
  <c r="BA333" i="81"/>
  <c r="AW333" i="81"/>
  <c r="AS333" i="81"/>
  <c r="BH332" i="81"/>
  <c r="BJ332" i="81" s="1"/>
  <c r="BD332" i="81"/>
  <c r="BA332" i="81"/>
  <c r="AW332" i="81"/>
  <c r="AS332" i="81"/>
  <c r="BH331" i="81"/>
  <c r="BJ331" i="81" s="1"/>
  <c r="BD331" i="81"/>
  <c r="BA331" i="81"/>
  <c r="AW331" i="81"/>
  <c r="AS331" i="81"/>
  <c r="BH330" i="81"/>
  <c r="BJ330" i="81" s="1"/>
  <c r="BD330" i="81"/>
  <c r="BA330" i="81"/>
  <c r="AW330" i="81"/>
  <c r="AS330" i="81"/>
  <c r="BH329" i="81"/>
  <c r="BJ329" i="81" s="1"/>
  <c r="BD329" i="81"/>
  <c r="BA329" i="81"/>
  <c r="AW329" i="81"/>
  <c r="AS329" i="81"/>
  <c r="BH328" i="81"/>
  <c r="BJ328" i="81" s="1"/>
  <c r="BD328" i="81"/>
  <c r="BA328" i="81"/>
  <c r="AW328" i="81"/>
  <c r="AS328" i="81"/>
  <c r="BH327" i="81"/>
  <c r="BJ327" i="81" s="1"/>
  <c r="BD327" i="81"/>
  <c r="BA327" i="81"/>
  <c r="AW327" i="81"/>
  <c r="AS327" i="81"/>
  <c r="BH326" i="81"/>
  <c r="BJ326" i="81" s="1"/>
  <c r="BD326" i="81"/>
  <c r="BA326" i="81"/>
  <c r="AW326" i="81"/>
  <c r="AS326" i="81"/>
  <c r="BH325" i="81"/>
  <c r="BJ325" i="81" s="1"/>
  <c r="BD325" i="81"/>
  <c r="BA325" i="81"/>
  <c r="AW325" i="81"/>
  <c r="AS325" i="81"/>
  <c r="BH324" i="81"/>
  <c r="BJ324" i="81" s="1"/>
  <c r="BD324" i="81"/>
  <c r="BA324" i="81"/>
  <c r="AW324" i="81"/>
  <c r="AS324" i="81"/>
  <c r="BH323" i="81"/>
  <c r="BJ323" i="81" s="1"/>
  <c r="BD323" i="81"/>
  <c r="BA323" i="81"/>
  <c r="AW323" i="81"/>
  <c r="AS323" i="81"/>
  <c r="BH322" i="81"/>
  <c r="BJ322" i="81" s="1"/>
  <c r="BD322" i="81"/>
  <c r="BA322" i="81"/>
  <c r="AW322" i="81"/>
  <c r="AS322" i="81"/>
  <c r="BH321" i="81"/>
  <c r="BJ321" i="81" s="1"/>
  <c r="BD321" i="81"/>
  <c r="BA321" i="81"/>
  <c r="AW321" i="81"/>
  <c r="AS321" i="81"/>
  <c r="BH320" i="81"/>
  <c r="BJ320" i="81" s="1"/>
  <c r="BD320" i="81"/>
  <c r="BA320" i="81"/>
  <c r="AW320" i="81"/>
  <c r="AS320" i="81"/>
  <c r="BH319" i="81"/>
  <c r="BJ319" i="81" s="1"/>
  <c r="BD319" i="81"/>
  <c r="BA319" i="81"/>
  <c r="AW319" i="81"/>
  <c r="AS319" i="81"/>
  <c r="BH318" i="81"/>
  <c r="BJ318" i="81" s="1"/>
  <c r="BD318" i="81"/>
  <c r="BA318" i="81"/>
  <c r="AW318" i="81"/>
  <c r="AS318" i="81"/>
  <c r="BH317" i="81"/>
  <c r="BJ317" i="81" s="1"/>
  <c r="BD317" i="81"/>
  <c r="BA317" i="81"/>
  <c r="AW317" i="81"/>
  <c r="AS317" i="81"/>
  <c r="BH316" i="81"/>
  <c r="BJ316" i="81" s="1"/>
  <c r="BD316" i="81"/>
  <c r="BA316" i="81"/>
  <c r="AW316" i="81"/>
  <c r="AS316" i="81"/>
  <c r="BH315" i="81"/>
  <c r="BJ315" i="81" s="1"/>
  <c r="BD315" i="81"/>
  <c r="BA315" i="81"/>
  <c r="AW315" i="81"/>
  <c r="AS315" i="81"/>
  <c r="BH314" i="81"/>
  <c r="BJ314" i="81" s="1"/>
  <c r="BD314" i="81"/>
  <c r="BA314" i="81"/>
  <c r="AW314" i="81"/>
  <c r="AS314" i="81"/>
  <c r="BH313" i="81"/>
  <c r="BJ313" i="81" s="1"/>
  <c r="BD313" i="81"/>
  <c r="BA313" i="81"/>
  <c r="AW313" i="81"/>
  <c r="AS313" i="81"/>
  <c r="BH312" i="81"/>
  <c r="BJ312" i="81" s="1"/>
  <c r="BD312" i="81"/>
  <c r="BA312" i="81"/>
  <c r="AW312" i="81"/>
  <c r="AS312" i="81"/>
  <c r="BH311" i="81"/>
  <c r="BJ311" i="81" s="1"/>
  <c r="BD311" i="81"/>
  <c r="BA311" i="81"/>
  <c r="AW311" i="81"/>
  <c r="AS311" i="81"/>
  <c r="BH310" i="81"/>
  <c r="BJ310" i="81" s="1"/>
  <c r="BD310" i="81"/>
  <c r="BA310" i="81"/>
  <c r="AW310" i="81"/>
  <c r="AS310" i="81"/>
  <c r="BH309" i="81"/>
  <c r="BJ309" i="81" s="1"/>
  <c r="BD309" i="81"/>
  <c r="BA309" i="81"/>
  <c r="AW309" i="81"/>
  <c r="AS309" i="81"/>
  <c r="BH308" i="81"/>
  <c r="BJ308" i="81" s="1"/>
  <c r="BD308" i="81"/>
  <c r="BA308" i="81"/>
  <c r="AW308" i="81"/>
  <c r="AS308" i="81"/>
  <c r="BH307" i="81"/>
  <c r="BJ307" i="81" s="1"/>
  <c r="BD307" i="81"/>
  <c r="BA307" i="81"/>
  <c r="AW307" i="81"/>
  <c r="AS307" i="81"/>
  <c r="BH306" i="81"/>
  <c r="BJ306" i="81" s="1"/>
  <c r="BD306" i="81"/>
  <c r="BA306" i="81"/>
  <c r="AW306" i="81"/>
  <c r="AS306" i="81"/>
  <c r="BH305" i="81"/>
  <c r="BJ305" i="81" s="1"/>
  <c r="BD305" i="81"/>
  <c r="BA305" i="81"/>
  <c r="AW305" i="81"/>
  <c r="AS305" i="81"/>
  <c r="BH304" i="81"/>
  <c r="BJ304" i="81" s="1"/>
  <c r="BD304" i="81"/>
  <c r="BA304" i="81"/>
  <c r="AW304" i="81"/>
  <c r="AS304" i="81"/>
  <c r="BH303" i="81"/>
  <c r="BJ303" i="81" s="1"/>
  <c r="BD303" i="81"/>
  <c r="BA303" i="81"/>
  <c r="AW303" i="81"/>
  <c r="AS303" i="81"/>
  <c r="BH302" i="81"/>
  <c r="BJ302" i="81" s="1"/>
  <c r="BD302" i="81"/>
  <c r="BA302" i="81"/>
  <c r="AW302" i="81"/>
  <c r="AS302" i="81"/>
  <c r="BH301" i="81"/>
  <c r="BJ301" i="81" s="1"/>
  <c r="BD301" i="81"/>
  <c r="BA301" i="81"/>
  <c r="AW301" i="81"/>
  <c r="AS301" i="81"/>
  <c r="BH300" i="81"/>
  <c r="BJ300" i="81" s="1"/>
  <c r="BD300" i="81"/>
  <c r="BA300" i="81"/>
  <c r="AW300" i="81"/>
  <c r="AS300" i="81"/>
  <c r="BH299" i="81"/>
  <c r="BJ299" i="81" s="1"/>
  <c r="BD299" i="81"/>
  <c r="BA299" i="81"/>
  <c r="AW299" i="81"/>
  <c r="AS299" i="81"/>
  <c r="BH298" i="81"/>
  <c r="BJ298" i="81" s="1"/>
  <c r="BD298" i="81"/>
  <c r="BA298" i="81"/>
  <c r="AW298" i="81"/>
  <c r="AS298" i="81"/>
  <c r="BH297" i="81"/>
  <c r="BJ297" i="81" s="1"/>
  <c r="BD297" i="81"/>
  <c r="BA297" i="81"/>
  <c r="AW297" i="81"/>
  <c r="AS297" i="81"/>
  <c r="BH296" i="81"/>
  <c r="BJ296" i="81" s="1"/>
  <c r="BD296" i="81"/>
  <c r="BA296" i="81"/>
  <c r="AW296" i="81"/>
  <c r="AS296" i="81"/>
  <c r="BH295" i="81"/>
  <c r="BJ295" i="81" s="1"/>
  <c r="BD295" i="81"/>
  <c r="BA295" i="81"/>
  <c r="AW295" i="81"/>
  <c r="AS295" i="81"/>
  <c r="BH294" i="81"/>
  <c r="BJ294" i="81" s="1"/>
  <c r="BD294" i="81"/>
  <c r="BA294" i="81"/>
  <c r="AW294" i="81"/>
  <c r="AS294" i="81"/>
  <c r="BH293" i="81"/>
  <c r="BJ293" i="81" s="1"/>
  <c r="BD293" i="81"/>
  <c r="BA293" i="81"/>
  <c r="AW293" i="81"/>
  <c r="AS293" i="81"/>
  <c r="BH292" i="81"/>
  <c r="BJ292" i="81" s="1"/>
  <c r="BD292" i="81"/>
  <c r="BA292" i="81"/>
  <c r="AW292" i="81"/>
  <c r="AS292" i="81"/>
  <c r="BH291" i="81"/>
  <c r="BJ291" i="81" s="1"/>
  <c r="BD291" i="81"/>
  <c r="BA291" i="81"/>
  <c r="AW291" i="81"/>
  <c r="AS291" i="81"/>
  <c r="BH290" i="81"/>
  <c r="BJ290" i="81" s="1"/>
  <c r="BD290" i="81"/>
  <c r="BA290" i="81"/>
  <c r="AW290" i="81"/>
  <c r="AS290" i="81"/>
  <c r="BH289" i="81"/>
  <c r="BJ289" i="81" s="1"/>
  <c r="BD289" i="81"/>
  <c r="BA289" i="81"/>
  <c r="AW289" i="81"/>
  <c r="AS289" i="81"/>
  <c r="BH288" i="81"/>
  <c r="BJ288" i="81" s="1"/>
  <c r="BD288" i="81"/>
  <c r="BA288" i="81"/>
  <c r="AW288" i="81"/>
  <c r="AS288" i="81"/>
  <c r="BH287" i="81"/>
  <c r="BJ287" i="81" s="1"/>
  <c r="BD287" i="81"/>
  <c r="BA287" i="81"/>
  <c r="AW287" i="81"/>
  <c r="AS287" i="81"/>
  <c r="BH286" i="81"/>
  <c r="BJ286" i="81" s="1"/>
  <c r="BD286" i="81"/>
  <c r="BA286" i="81"/>
  <c r="AW286" i="81"/>
  <c r="AS286" i="81"/>
  <c r="BH285" i="81"/>
  <c r="BJ285" i="81" s="1"/>
  <c r="BD285" i="81"/>
  <c r="BA285" i="81"/>
  <c r="AW285" i="81"/>
  <c r="AS285" i="81"/>
  <c r="BH284" i="81"/>
  <c r="BJ284" i="81" s="1"/>
  <c r="BD284" i="81"/>
  <c r="BA284" i="81"/>
  <c r="AW284" i="81"/>
  <c r="AS284" i="81"/>
  <c r="BH283" i="81"/>
  <c r="BJ283" i="81" s="1"/>
  <c r="BD283" i="81"/>
  <c r="BA283" i="81"/>
  <c r="AW283" i="81"/>
  <c r="AS283" i="81"/>
  <c r="BH282" i="81"/>
  <c r="BJ282" i="81" s="1"/>
  <c r="BD282" i="81"/>
  <c r="BA282" i="81"/>
  <c r="AW282" i="81"/>
  <c r="AS282" i="81"/>
  <c r="BH281" i="81"/>
  <c r="BJ281" i="81" s="1"/>
  <c r="BD281" i="81"/>
  <c r="BA281" i="81"/>
  <c r="AW281" i="81"/>
  <c r="AS281" i="81"/>
  <c r="BH280" i="81"/>
  <c r="BJ280" i="81" s="1"/>
  <c r="BD280" i="81"/>
  <c r="BA280" i="81"/>
  <c r="AW280" i="81"/>
  <c r="AS280" i="81"/>
  <c r="BH279" i="81"/>
  <c r="BJ279" i="81" s="1"/>
  <c r="BD279" i="81"/>
  <c r="BA279" i="81"/>
  <c r="AW279" i="81"/>
  <c r="AS279" i="81"/>
  <c r="BH278" i="81"/>
  <c r="BJ278" i="81" s="1"/>
  <c r="BD278" i="81"/>
  <c r="BA278" i="81"/>
  <c r="AW278" i="81"/>
  <c r="AS278" i="81"/>
  <c r="BH277" i="81"/>
  <c r="BJ277" i="81" s="1"/>
  <c r="BD277" i="81"/>
  <c r="BA277" i="81"/>
  <c r="AW277" i="81"/>
  <c r="AS277" i="81"/>
  <c r="BH276" i="81"/>
  <c r="BJ276" i="81" s="1"/>
  <c r="BD276" i="81"/>
  <c r="BA276" i="81"/>
  <c r="AW276" i="81"/>
  <c r="AS276" i="81"/>
  <c r="BH275" i="81"/>
  <c r="BJ275" i="81" s="1"/>
  <c r="BD275" i="81"/>
  <c r="BA275" i="81"/>
  <c r="AW275" i="81"/>
  <c r="AS275" i="81"/>
  <c r="BH274" i="81"/>
  <c r="BJ274" i="81" s="1"/>
  <c r="BD274" i="81"/>
  <c r="BA274" i="81"/>
  <c r="AW274" i="81"/>
  <c r="AS274" i="81"/>
  <c r="BH273" i="81"/>
  <c r="BJ273" i="81" s="1"/>
  <c r="BD273" i="81"/>
  <c r="BA273" i="81"/>
  <c r="AW273" i="81"/>
  <c r="AS273" i="81"/>
  <c r="BH272" i="81"/>
  <c r="BJ272" i="81" s="1"/>
  <c r="BD272" i="81"/>
  <c r="BA272" i="81"/>
  <c r="AW272" i="81"/>
  <c r="AS272" i="81"/>
  <c r="BH271" i="81"/>
  <c r="BJ271" i="81" s="1"/>
  <c r="BD271" i="81"/>
  <c r="BA271" i="81"/>
  <c r="AW271" i="81"/>
  <c r="AS271" i="81"/>
  <c r="BH270" i="81"/>
  <c r="BJ270" i="81" s="1"/>
  <c r="BD270" i="81"/>
  <c r="BA270" i="81"/>
  <c r="AW270" i="81"/>
  <c r="AS270" i="81"/>
  <c r="BH269" i="81"/>
  <c r="BJ269" i="81" s="1"/>
  <c r="BD269" i="81"/>
  <c r="BA269" i="81"/>
  <c r="AW269" i="81"/>
  <c r="AS269" i="81"/>
  <c r="BH268" i="81"/>
  <c r="BJ268" i="81" s="1"/>
  <c r="BD268" i="81"/>
  <c r="BA268" i="81"/>
  <c r="AW268" i="81"/>
  <c r="AS268" i="81"/>
  <c r="BH267" i="81"/>
  <c r="BJ267" i="81" s="1"/>
  <c r="BD267" i="81"/>
  <c r="BA267" i="81"/>
  <c r="AW267" i="81"/>
  <c r="AS267" i="81"/>
  <c r="BH266" i="81"/>
  <c r="BJ266" i="81" s="1"/>
  <c r="BD266" i="81"/>
  <c r="BA266" i="81"/>
  <c r="AW266" i="81"/>
  <c r="AS266" i="81"/>
  <c r="BH265" i="81"/>
  <c r="BJ265" i="81" s="1"/>
  <c r="BD265" i="81"/>
  <c r="BA265" i="81"/>
  <c r="AW265" i="81"/>
  <c r="AS265" i="81"/>
  <c r="BH264" i="81"/>
  <c r="BJ264" i="81" s="1"/>
  <c r="BD264" i="81"/>
  <c r="BA264" i="81"/>
  <c r="AW264" i="81"/>
  <c r="AS264" i="81"/>
  <c r="BH263" i="81"/>
  <c r="BJ263" i="81" s="1"/>
  <c r="BD263" i="81"/>
  <c r="BA263" i="81"/>
  <c r="AW263" i="81"/>
  <c r="AS263" i="81"/>
  <c r="BH262" i="81"/>
  <c r="BJ262" i="81" s="1"/>
  <c r="BD262" i="81"/>
  <c r="BA262" i="81"/>
  <c r="AW262" i="81"/>
  <c r="AS262" i="81"/>
  <c r="BH261" i="81"/>
  <c r="BJ261" i="81" s="1"/>
  <c r="BD261" i="81"/>
  <c r="BA261" i="81"/>
  <c r="AW261" i="81"/>
  <c r="AS261" i="81"/>
  <c r="BH260" i="81"/>
  <c r="BJ260" i="81" s="1"/>
  <c r="BD260" i="81"/>
  <c r="BA260" i="81"/>
  <c r="AW260" i="81"/>
  <c r="AS260" i="81"/>
  <c r="BH259" i="81"/>
  <c r="BJ259" i="81" s="1"/>
  <c r="BD259" i="81"/>
  <c r="BA259" i="81"/>
  <c r="AW259" i="81"/>
  <c r="AS259" i="81"/>
  <c r="BH258" i="81"/>
  <c r="BJ258" i="81" s="1"/>
  <c r="BD258" i="81"/>
  <c r="BA258" i="81"/>
  <c r="AW258" i="81"/>
  <c r="AS258" i="81"/>
  <c r="BH257" i="81"/>
  <c r="BJ257" i="81" s="1"/>
  <c r="BD257" i="81"/>
  <c r="BA257" i="81"/>
  <c r="AW257" i="81"/>
  <c r="AS257" i="81"/>
  <c r="BH256" i="81"/>
  <c r="BJ256" i="81" s="1"/>
  <c r="BD256" i="81"/>
  <c r="BA256" i="81"/>
  <c r="AW256" i="81"/>
  <c r="AS256" i="81"/>
  <c r="BH255" i="81"/>
  <c r="BJ255" i="81" s="1"/>
  <c r="BD255" i="81"/>
  <c r="BA255" i="81"/>
  <c r="AW255" i="81"/>
  <c r="AS255" i="81"/>
  <c r="BH254" i="81"/>
  <c r="BJ254" i="81" s="1"/>
  <c r="BD254" i="81"/>
  <c r="BA254" i="81"/>
  <c r="AW254" i="81"/>
  <c r="AS254" i="81"/>
  <c r="BH253" i="81"/>
  <c r="BJ253" i="81" s="1"/>
  <c r="BD253" i="81"/>
  <c r="BA253" i="81"/>
  <c r="AW253" i="81"/>
  <c r="AS253" i="81"/>
  <c r="BH252" i="81"/>
  <c r="BJ252" i="81" s="1"/>
  <c r="BD252" i="81"/>
  <c r="BA252" i="81"/>
  <c r="AW252" i="81"/>
  <c r="AS252" i="81"/>
  <c r="BH251" i="81"/>
  <c r="BJ251" i="81" s="1"/>
  <c r="BD251" i="81"/>
  <c r="BA251" i="81"/>
  <c r="AW251" i="81"/>
  <c r="AS251" i="81"/>
  <c r="BH250" i="81"/>
  <c r="BJ250" i="81" s="1"/>
  <c r="BD250" i="81"/>
  <c r="BA250" i="81"/>
  <c r="AW250" i="81"/>
  <c r="AS250" i="81"/>
  <c r="BH249" i="81"/>
  <c r="BJ249" i="81" s="1"/>
  <c r="BD249" i="81"/>
  <c r="BA249" i="81"/>
  <c r="AW249" i="81"/>
  <c r="AS249" i="81"/>
  <c r="BH248" i="81"/>
  <c r="BJ248" i="81" s="1"/>
  <c r="BD248" i="81"/>
  <c r="BA248" i="81"/>
  <c r="AW248" i="81"/>
  <c r="AS248" i="81"/>
  <c r="BH247" i="81"/>
  <c r="BJ247" i="81" s="1"/>
  <c r="BD247" i="81"/>
  <c r="BA247" i="81"/>
  <c r="AW247" i="81"/>
  <c r="AS247" i="81"/>
  <c r="BH246" i="81"/>
  <c r="BJ246" i="81" s="1"/>
  <c r="BD246" i="81"/>
  <c r="BA246" i="81"/>
  <c r="AW246" i="81"/>
  <c r="AS246" i="81"/>
  <c r="BH245" i="81"/>
  <c r="BJ245" i="81" s="1"/>
  <c r="BD245" i="81"/>
  <c r="BA245" i="81"/>
  <c r="AW245" i="81"/>
  <c r="AS245" i="81"/>
  <c r="BH244" i="81"/>
  <c r="BJ244" i="81" s="1"/>
  <c r="BD244" i="81"/>
  <c r="BA244" i="81"/>
  <c r="AW244" i="81"/>
  <c r="AS244" i="81"/>
  <c r="BH243" i="81"/>
  <c r="BJ243" i="81" s="1"/>
  <c r="BD243" i="81"/>
  <c r="BA243" i="81"/>
  <c r="AW243" i="81"/>
  <c r="AS243" i="81"/>
  <c r="BH242" i="81"/>
  <c r="BJ242" i="81" s="1"/>
  <c r="BD242" i="81"/>
  <c r="BA242" i="81"/>
  <c r="AW242" i="81"/>
  <c r="AS242" i="81"/>
  <c r="BH241" i="81"/>
  <c r="BJ241" i="81" s="1"/>
  <c r="BD241" i="81"/>
  <c r="BA241" i="81"/>
  <c r="AW241" i="81"/>
  <c r="AS241" i="81"/>
  <c r="BH240" i="81"/>
  <c r="BJ240" i="81" s="1"/>
  <c r="BD240" i="81"/>
  <c r="BA240" i="81"/>
  <c r="AW240" i="81"/>
  <c r="AS240" i="81"/>
  <c r="BH239" i="81"/>
  <c r="BJ239" i="81" s="1"/>
  <c r="BD239" i="81"/>
  <c r="BA239" i="81"/>
  <c r="AW239" i="81"/>
  <c r="AS239" i="81"/>
  <c r="BH238" i="81"/>
  <c r="BJ238" i="81" s="1"/>
  <c r="BD238" i="81"/>
  <c r="BA238" i="81"/>
  <c r="AW238" i="81"/>
  <c r="AS238" i="81"/>
  <c r="BH237" i="81"/>
  <c r="BJ237" i="81" s="1"/>
  <c r="BD237" i="81"/>
  <c r="BA237" i="81"/>
  <c r="AW237" i="81"/>
  <c r="AS237" i="81"/>
  <c r="BH236" i="81"/>
  <c r="BJ236" i="81" s="1"/>
  <c r="BD236" i="81"/>
  <c r="BA236" i="81"/>
  <c r="AW236" i="81"/>
  <c r="AS236" i="81"/>
  <c r="BH235" i="81"/>
  <c r="BJ235" i="81" s="1"/>
  <c r="BD235" i="81"/>
  <c r="BA235" i="81"/>
  <c r="AW235" i="81"/>
  <c r="AS235" i="81"/>
  <c r="BH234" i="81"/>
  <c r="BJ234" i="81" s="1"/>
  <c r="BD234" i="81"/>
  <c r="BA234" i="81"/>
  <c r="AW234" i="81"/>
  <c r="AS234" i="81"/>
  <c r="BH233" i="81"/>
  <c r="BJ233" i="81" s="1"/>
  <c r="BD233" i="81"/>
  <c r="BA233" i="81"/>
  <c r="AW233" i="81"/>
  <c r="AS233" i="81"/>
  <c r="BH232" i="81"/>
  <c r="BJ232" i="81" s="1"/>
  <c r="BD232" i="81"/>
  <c r="BA232" i="81"/>
  <c r="AW232" i="81"/>
  <c r="AS232" i="81"/>
  <c r="BH231" i="81"/>
  <c r="BJ231" i="81" s="1"/>
  <c r="BD231" i="81"/>
  <c r="BA231" i="81"/>
  <c r="AW231" i="81"/>
  <c r="AS231" i="81"/>
  <c r="BH230" i="81"/>
  <c r="BJ230" i="81" s="1"/>
  <c r="BD230" i="81"/>
  <c r="BA230" i="81"/>
  <c r="AW230" i="81"/>
  <c r="AS230" i="81"/>
  <c r="BH229" i="81"/>
  <c r="BJ229" i="81" s="1"/>
  <c r="BD229" i="81"/>
  <c r="BA229" i="81"/>
  <c r="AW229" i="81"/>
  <c r="AS229" i="81"/>
  <c r="BH228" i="81"/>
  <c r="BJ228" i="81" s="1"/>
  <c r="BD228" i="81"/>
  <c r="BA228" i="81"/>
  <c r="AW228" i="81"/>
  <c r="AS228" i="81"/>
  <c r="BH227" i="81"/>
  <c r="BJ227" i="81" s="1"/>
  <c r="BD227" i="81"/>
  <c r="BA227" i="81"/>
  <c r="AW227" i="81"/>
  <c r="AS227" i="81"/>
  <c r="BH226" i="81"/>
  <c r="BJ226" i="81" s="1"/>
  <c r="BD226" i="81"/>
  <c r="BA226" i="81"/>
  <c r="AW226" i="81"/>
  <c r="AS226" i="81"/>
  <c r="BH225" i="81"/>
  <c r="BJ225" i="81" s="1"/>
  <c r="BD225" i="81"/>
  <c r="BA225" i="81"/>
  <c r="AW225" i="81"/>
  <c r="AS225" i="81"/>
  <c r="BH224" i="81"/>
  <c r="BJ224" i="81" s="1"/>
  <c r="BD224" i="81"/>
  <c r="BA224" i="81"/>
  <c r="AW224" i="81"/>
  <c r="AS224" i="81"/>
  <c r="BH223" i="81"/>
  <c r="BJ223" i="81" s="1"/>
  <c r="BD223" i="81"/>
  <c r="BA223" i="81"/>
  <c r="AW223" i="81"/>
  <c r="AS223" i="81"/>
  <c r="BH222" i="81"/>
  <c r="BJ222" i="81" s="1"/>
  <c r="BD222" i="81"/>
  <c r="BA222" i="81"/>
  <c r="AW222" i="81"/>
  <c r="AS222" i="81"/>
  <c r="BH221" i="81"/>
  <c r="BJ221" i="81" s="1"/>
  <c r="BD221" i="81"/>
  <c r="BA221" i="81"/>
  <c r="AW221" i="81"/>
  <c r="AS221" i="81"/>
  <c r="BH220" i="81"/>
  <c r="BJ220" i="81" s="1"/>
  <c r="BD220" i="81"/>
  <c r="BA220" i="81"/>
  <c r="AW220" i="81"/>
  <c r="AS220" i="81"/>
  <c r="BH219" i="81"/>
  <c r="BJ219" i="81" s="1"/>
  <c r="BD219" i="81"/>
  <c r="BA219" i="81"/>
  <c r="AW219" i="81"/>
  <c r="AS219" i="81"/>
  <c r="BH218" i="81"/>
  <c r="BJ218" i="81" s="1"/>
  <c r="BD218" i="81"/>
  <c r="BA218" i="81"/>
  <c r="AW218" i="81"/>
  <c r="AS218" i="81"/>
  <c r="BH217" i="81"/>
  <c r="BJ217" i="81" s="1"/>
  <c r="BD217" i="81"/>
  <c r="BA217" i="81"/>
  <c r="AW217" i="81"/>
  <c r="AS217" i="81"/>
  <c r="BH216" i="81"/>
  <c r="BJ216" i="81" s="1"/>
  <c r="BD216" i="81"/>
  <c r="BA216" i="81"/>
  <c r="AW216" i="81"/>
  <c r="AS216" i="81"/>
  <c r="BH215" i="81"/>
  <c r="BJ215" i="81" s="1"/>
  <c r="BD215" i="81"/>
  <c r="BA215" i="81"/>
  <c r="AW215" i="81"/>
  <c r="AS215" i="81"/>
  <c r="BH214" i="81"/>
  <c r="BJ214" i="81" s="1"/>
  <c r="BD214" i="81"/>
  <c r="BA214" i="81"/>
  <c r="AW214" i="81"/>
  <c r="AS214" i="81"/>
  <c r="BH213" i="81"/>
  <c r="BJ213" i="81" s="1"/>
  <c r="BD213" i="81"/>
  <c r="BA213" i="81"/>
  <c r="AW213" i="81"/>
  <c r="AS213" i="81"/>
  <c r="BH212" i="81"/>
  <c r="BJ212" i="81" s="1"/>
  <c r="BD212" i="81"/>
  <c r="BA212" i="81"/>
  <c r="AW212" i="81"/>
  <c r="AS212" i="81"/>
  <c r="BH211" i="81"/>
  <c r="BJ211" i="81" s="1"/>
  <c r="BD211" i="81"/>
  <c r="BA211" i="81"/>
  <c r="AW211" i="81"/>
  <c r="AS211" i="81"/>
  <c r="BH210" i="81"/>
  <c r="BJ210" i="81" s="1"/>
  <c r="BD210" i="81"/>
  <c r="BA210" i="81"/>
  <c r="AW210" i="81"/>
  <c r="AS210" i="81"/>
  <c r="BH209" i="81"/>
  <c r="BJ209" i="81" s="1"/>
  <c r="BD209" i="81"/>
  <c r="BA209" i="81"/>
  <c r="AW209" i="81"/>
  <c r="AS209" i="81"/>
  <c r="BH208" i="81"/>
  <c r="BJ208" i="81" s="1"/>
  <c r="BD208" i="81"/>
  <c r="BA208" i="81"/>
  <c r="AW208" i="81"/>
  <c r="AS208" i="81"/>
  <c r="BH207" i="81"/>
  <c r="BJ207" i="81" s="1"/>
  <c r="BD207" i="81"/>
  <c r="BA207" i="81"/>
  <c r="AW207" i="81"/>
  <c r="AS207" i="81"/>
  <c r="BH206" i="81"/>
  <c r="BJ206" i="81" s="1"/>
  <c r="BD206" i="81"/>
  <c r="BA206" i="81"/>
  <c r="AW206" i="81"/>
  <c r="AS206" i="81"/>
  <c r="BH205" i="81"/>
  <c r="BJ205" i="81" s="1"/>
  <c r="BD205" i="81"/>
  <c r="BA205" i="81"/>
  <c r="AW205" i="81"/>
  <c r="AS205" i="81"/>
  <c r="BH204" i="81"/>
  <c r="BJ204" i="81" s="1"/>
  <c r="BD204" i="81"/>
  <c r="BA204" i="81"/>
  <c r="AW204" i="81"/>
  <c r="AS204" i="81"/>
  <c r="BH203" i="81"/>
  <c r="BJ203" i="81" s="1"/>
  <c r="BD203" i="81"/>
  <c r="BA203" i="81"/>
  <c r="AW203" i="81"/>
  <c r="AS203" i="81"/>
  <c r="BH202" i="81"/>
  <c r="BJ202" i="81" s="1"/>
  <c r="BD202" i="81"/>
  <c r="BA202" i="81"/>
  <c r="AW202" i="81"/>
  <c r="AS202" i="81"/>
  <c r="BH201" i="81"/>
  <c r="BJ201" i="81" s="1"/>
  <c r="BD201" i="81"/>
  <c r="BA201" i="81"/>
  <c r="AW201" i="81"/>
  <c r="AS201" i="81"/>
  <c r="BH200" i="81"/>
  <c r="BJ200" i="81" s="1"/>
  <c r="BD200" i="81"/>
  <c r="BA200" i="81"/>
  <c r="AW200" i="81"/>
  <c r="AS200" i="81"/>
  <c r="BH199" i="81"/>
  <c r="BJ199" i="81" s="1"/>
  <c r="BD199" i="81"/>
  <c r="BA199" i="81"/>
  <c r="AW199" i="81"/>
  <c r="AS199" i="81"/>
  <c r="BH198" i="81"/>
  <c r="BJ198" i="81" s="1"/>
  <c r="BD198" i="81"/>
  <c r="BA198" i="81"/>
  <c r="AW198" i="81"/>
  <c r="AS198" i="81"/>
  <c r="BH197" i="81"/>
  <c r="BJ197" i="81" s="1"/>
  <c r="BD197" i="81"/>
  <c r="BA197" i="81"/>
  <c r="AW197" i="81"/>
  <c r="AS197" i="81"/>
  <c r="BH196" i="81"/>
  <c r="BJ196" i="81" s="1"/>
  <c r="BD196" i="81"/>
  <c r="BA196" i="81"/>
  <c r="AW196" i="81"/>
  <c r="AS196" i="81"/>
  <c r="BH195" i="81"/>
  <c r="BJ195" i="81" s="1"/>
  <c r="BD195" i="81"/>
  <c r="BA195" i="81"/>
  <c r="AW195" i="81"/>
  <c r="AS195" i="81"/>
  <c r="BH194" i="81"/>
  <c r="BJ194" i="81" s="1"/>
  <c r="BD194" i="81"/>
  <c r="BA194" i="81"/>
  <c r="AW194" i="81"/>
  <c r="AS194" i="81"/>
  <c r="BH193" i="81"/>
  <c r="BJ193" i="81" s="1"/>
  <c r="BD193" i="81"/>
  <c r="BA193" i="81"/>
  <c r="AW193" i="81"/>
  <c r="AS193" i="81"/>
  <c r="BH192" i="81"/>
  <c r="BJ192" i="81" s="1"/>
  <c r="BD192" i="81"/>
  <c r="BA192" i="81"/>
  <c r="AW192" i="81"/>
  <c r="AS192" i="81"/>
  <c r="BH191" i="81"/>
  <c r="BJ191" i="81" s="1"/>
  <c r="BD191" i="81"/>
  <c r="BA191" i="81"/>
  <c r="AW191" i="81"/>
  <c r="AS191" i="81"/>
  <c r="BH190" i="81"/>
  <c r="BJ190" i="81" s="1"/>
  <c r="BD190" i="81"/>
  <c r="BA190" i="81"/>
  <c r="AW190" i="81"/>
  <c r="AS190" i="81"/>
  <c r="BH189" i="81"/>
  <c r="BJ189" i="81" s="1"/>
  <c r="BD189" i="81"/>
  <c r="BA189" i="81"/>
  <c r="AW189" i="81"/>
  <c r="AS189" i="81"/>
  <c r="BH188" i="81"/>
  <c r="BJ188" i="81" s="1"/>
  <c r="BD188" i="81"/>
  <c r="BA188" i="81"/>
  <c r="AW188" i="81"/>
  <c r="AS188" i="81"/>
  <c r="BH187" i="81"/>
  <c r="BJ187" i="81" s="1"/>
  <c r="BD187" i="81"/>
  <c r="BA187" i="81"/>
  <c r="AW187" i="81"/>
  <c r="AS187" i="81"/>
  <c r="BH186" i="81"/>
  <c r="BJ186" i="81" s="1"/>
  <c r="BD186" i="81"/>
  <c r="BA186" i="81"/>
  <c r="AW186" i="81"/>
  <c r="AS186" i="81"/>
  <c r="BH185" i="81"/>
  <c r="BJ185" i="81" s="1"/>
  <c r="BD185" i="81"/>
  <c r="BA185" i="81"/>
  <c r="AW185" i="81"/>
  <c r="AS185" i="81"/>
  <c r="BH184" i="81"/>
  <c r="BJ184" i="81" s="1"/>
  <c r="BD184" i="81"/>
  <c r="BA184" i="81"/>
  <c r="AW184" i="81"/>
  <c r="AS184" i="81"/>
  <c r="BH183" i="81"/>
  <c r="BJ183" i="81" s="1"/>
  <c r="BD183" i="81"/>
  <c r="BA183" i="81"/>
  <c r="AW183" i="81"/>
  <c r="AS183" i="81"/>
  <c r="BH182" i="81"/>
  <c r="BJ182" i="81" s="1"/>
  <c r="BD182" i="81"/>
  <c r="BA182" i="81"/>
  <c r="AW182" i="81"/>
  <c r="AS182" i="81"/>
  <c r="BH181" i="81"/>
  <c r="BJ181" i="81" s="1"/>
  <c r="BD181" i="81"/>
  <c r="BA181" i="81"/>
  <c r="AW181" i="81"/>
  <c r="AS181" i="81"/>
  <c r="BH180" i="81"/>
  <c r="BJ180" i="81" s="1"/>
  <c r="BD180" i="81"/>
  <c r="BA180" i="81"/>
  <c r="AW180" i="81"/>
  <c r="AS180" i="81"/>
  <c r="BH179" i="81"/>
  <c r="BJ179" i="81" s="1"/>
  <c r="BD179" i="81"/>
  <c r="BA179" i="81"/>
  <c r="AW179" i="81"/>
  <c r="AS179" i="81"/>
  <c r="BH178" i="81"/>
  <c r="BJ178" i="81" s="1"/>
  <c r="BD178" i="81"/>
  <c r="BA178" i="81"/>
  <c r="AW178" i="81"/>
  <c r="AS178" i="81"/>
  <c r="BH177" i="81"/>
  <c r="BJ177" i="81" s="1"/>
  <c r="BD177" i="81"/>
  <c r="BA177" i="81"/>
  <c r="AW177" i="81"/>
  <c r="AS177" i="81"/>
  <c r="BH176" i="81"/>
  <c r="BJ176" i="81" s="1"/>
  <c r="BD176" i="81"/>
  <c r="BA176" i="81"/>
  <c r="AW176" i="81"/>
  <c r="AS176" i="81"/>
  <c r="BH175" i="81"/>
  <c r="BJ175" i="81" s="1"/>
  <c r="BD175" i="81"/>
  <c r="BA175" i="81"/>
  <c r="AW175" i="81"/>
  <c r="AS175" i="81"/>
  <c r="BH174" i="81"/>
  <c r="BJ174" i="81" s="1"/>
  <c r="BD174" i="81"/>
  <c r="BA174" i="81"/>
  <c r="AW174" i="81"/>
  <c r="AS174" i="81"/>
  <c r="BH173" i="81"/>
  <c r="BJ173" i="81" s="1"/>
  <c r="BD173" i="81"/>
  <c r="BA173" i="81"/>
  <c r="AW173" i="81"/>
  <c r="AS173" i="81"/>
  <c r="BH172" i="81"/>
  <c r="BJ172" i="81" s="1"/>
  <c r="BD172" i="81"/>
  <c r="BA172" i="81"/>
  <c r="AW172" i="81"/>
  <c r="AS172" i="81"/>
  <c r="BH171" i="81"/>
  <c r="BJ171" i="81" s="1"/>
  <c r="BD171" i="81"/>
  <c r="BA171" i="81"/>
  <c r="AW171" i="81"/>
  <c r="AS171" i="81"/>
  <c r="BH170" i="81"/>
  <c r="BJ170" i="81" s="1"/>
  <c r="BD170" i="81"/>
  <c r="BA170" i="81"/>
  <c r="AW170" i="81"/>
  <c r="AS170" i="81"/>
  <c r="BH169" i="81"/>
  <c r="BJ169" i="81" s="1"/>
  <c r="BD169" i="81"/>
  <c r="BA169" i="81"/>
  <c r="AW169" i="81"/>
  <c r="AS169" i="81"/>
  <c r="BH168" i="81"/>
  <c r="BJ168" i="81" s="1"/>
  <c r="BD168" i="81"/>
  <c r="BA168" i="81"/>
  <c r="AW168" i="81"/>
  <c r="AS168" i="81"/>
  <c r="BH167" i="81"/>
  <c r="BJ167" i="81" s="1"/>
  <c r="BD167" i="81"/>
  <c r="BA167" i="81"/>
  <c r="AW167" i="81"/>
  <c r="AS167" i="81"/>
  <c r="BH166" i="81"/>
  <c r="BJ166" i="81" s="1"/>
  <c r="BD166" i="81"/>
  <c r="BA166" i="81"/>
  <c r="AW166" i="81"/>
  <c r="AS166" i="81"/>
  <c r="BH165" i="81"/>
  <c r="BJ165" i="81" s="1"/>
  <c r="BD165" i="81"/>
  <c r="BA165" i="81"/>
  <c r="AW165" i="81"/>
  <c r="AS165" i="81"/>
  <c r="BH164" i="81"/>
  <c r="BJ164" i="81" s="1"/>
  <c r="BD164" i="81"/>
  <c r="BA164" i="81"/>
  <c r="AW164" i="81"/>
  <c r="AS164" i="81"/>
  <c r="BH163" i="81"/>
  <c r="BJ163" i="81" s="1"/>
  <c r="BD163" i="81"/>
  <c r="BA163" i="81"/>
  <c r="AW163" i="81"/>
  <c r="AS163" i="81"/>
  <c r="BH162" i="81"/>
  <c r="BJ162" i="81" s="1"/>
  <c r="BD162" i="81"/>
  <c r="BA162" i="81"/>
  <c r="AW162" i="81"/>
  <c r="AS162" i="81"/>
  <c r="BH161" i="81"/>
  <c r="BJ161" i="81" s="1"/>
  <c r="BD161" i="81"/>
  <c r="BA161" i="81"/>
  <c r="AW161" i="81"/>
  <c r="AS161" i="81"/>
  <c r="BH160" i="81"/>
  <c r="BJ160" i="81" s="1"/>
  <c r="BD160" i="81"/>
  <c r="BA160" i="81"/>
  <c r="AW160" i="81"/>
  <c r="AS160" i="81"/>
  <c r="BH159" i="81"/>
  <c r="BJ159" i="81" s="1"/>
  <c r="BD159" i="81"/>
  <c r="BA159" i="81"/>
  <c r="AW159" i="81"/>
  <c r="AS159" i="81"/>
  <c r="BH158" i="81"/>
  <c r="BJ158" i="81" s="1"/>
  <c r="BD158" i="81"/>
  <c r="BA158" i="81"/>
  <c r="AW158" i="81"/>
  <c r="AS158" i="81"/>
  <c r="BH157" i="81"/>
  <c r="BJ157" i="81" s="1"/>
  <c r="BD157" i="81"/>
  <c r="BA157" i="81"/>
  <c r="AW157" i="81"/>
  <c r="AS157" i="81"/>
  <c r="BH156" i="81"/>
  <c r="BJ156" i="81" s="1"/>
  <c r="BD156" i="81"/>
  <c r="BA156" i="81"/>
  <c r="AW156" i="81"/>
  <c r="AS156" i="81"/>
  <c r="BH155" i="81"/>
  <c r="BJ155" i="81" s="1"/>
  <c r="BD155" i="81"/>
  <c r="BA155" i="81"/>
  <c r="AW155" i="81"/>
  <c r="AS155" i="81"/>
  <c r="BH154" i="81"/>
  <c r="BJ154" i="81" s="1"/>
  <c r="BD154" i="81"/>
  <c r="BA154" i="81"/>
  <c r="AW154" i="81"/>
  <c r="AS154" i="81"/>
  <c r="BH153" i="81"/>
  <c r="BJ153" i="81" s="1"/>
  <c r="BD153" i="81"/>
  <c r="BA153" i="81"/>
  <c r="AW153" i="81"/>
  <c r="AS153" i="81"/>
  <c r="BH152" i="81"/>
  <c r="BJ152" i="81" s="1"/>
  <c r="BD152" i="81"/>
  <c r="BA152" i="81"/>
  <c r="AW152" i="81"/>
  <c r="AS152" i="81"/>
  <c r="BH151" i="81"/>
  <c r="BJ151" i="81" s="1"/>
  <c r="BD151" i="81"/>
  <c r="BA151" i="81"/>
  <c r="AW151" i="81"/>
  <c r="AS151" i="81"/>
  <c r="BH150" i="81"/>
  <c r="BJ150" i="81" s="1"/>
  <c r="BD150" i="81"/>
  <c r="BA150" i="81"/>
  <c r="AW150" i="81"/>
  <c r="AS150" i="81"/>
  <c r="BH149" i="81"/>
  <c r="BJ149" i="81" s="1"/>
  <c r="BD149" i="81"/>
  <c r="BA149" i="81"/>
  <c r="AW149" i="81"/>
  <c r="AS149" i="81"/>
  <c r="BH148" i="81"/>
  <c r="BJ148" i="81" s="1"/>
  <c r="BD148" i="81"/>
  <c r="BA148" i="81"/>
  <c r="AW148" i="81"/>
  <c r="AS148" i="81"/>
  <c r="BH147" i="81"/>
  <c r="BJ147" i="81" s="1"/>
  <c r="BD147" i="81"/>
  <c r="BA147" i="81"/>
  <c r="AW147" i="81"/>
  <c r="AS147" i="81"/>
  <c r="BH146" i="81"/>
  <c r="BJ146" i="81" s="1"/>
  <c r="BD146" i="81"/>
  <c r="BA146" i="81"/>
  <c r="AW146" i="81"/>
  <c r="AS146" i="81"/>
  <c r="BH145" i="81"/>
  <c r="BJ145" i="81" s="1"/>
  <c r="BD145" i="81"/>
  <c r="BA145" i="81"/>
  <c r="AW145" i="81"/>
  <c r="AS145" i="81"/>
  <c r="BH144" i="81"/>
  <c r="BJ144" i="81" s="1"/>
  <c r="BD144" i="81"/>
  <c r="BA144" i="81"/>
  <c r="AW144" i="81"/>
  <c r="AS144" i="81"/>
  <c r="BH143" i="81"/>
  <c r="BJ143" i="81" s="1"/>
  <c r="BD143" i="81"/>
  <c r="BA143" i="81"/>
  <c r="AW143" i="81"/>
  <c r="AS143" i="81"/>
  <c r="BH142" i="81"/>
  <c r="BJ142" i="81" s="1"/>
  <c r="BD142" i="81"/>
  <c r="BA142" i="81"/>
  <c r="AW142" i="81"/>
  <c r="AS142" i="81"/>
  <c r="BH141" i="81"/>
  <c r="BJ141" i="81" s="1"/>
  <c r="BD141" i="81"/>
  <c r="BA141" i="81"/>
  <c r="AW141" i="81"/>
  <c r="AS141" i="81"/>
  <c r="BH140" i="81"/>
  <c r="BJ140" i="81" s="1"/>
  <c r="BD140" i="81"/>
  <c r="BA140" i="81"/>
  <c r="AW140" i="81"/>
  <c r="AS140" i="81"/>
  <c r="BH139" i="81"/>
  <c r="BJ139" i="81" s="1"/>
  <c r="BD139" i="81"/>
  <c r="BA139" i="81"/>
  <c r="AW139" i="81"/>
  <c r="AS139" i="81"/>
  <c r="BH138" i="81"/>
  <c r="BJ138" i="81" s="1"/>
  <c r="BD138" i="81"/>
  <c r="BA138" i="81"/>
  <c r="AW138" i="81"/>
  <c r="AS138" i="81"/>
  <c r="BH137" i="81"/>
  <c r="BJ137" i="81" s="1"/>
  <c r="BD137" i="81"/>
  <c r="BA137" i="81"/>
  <c r="AW137" i="81"/>
  <c r="AS137" i="81"/>
  <c r="BH136" i="81"/>
  <c r="BJ136" i="81" s="1"/>
  <c r="BD136" i="81"/>
  <c r="BA136" i="81"/>
  <c r="AW136" i="81"/>
  <c r="AS136" i="81"/>
  <c r="BH135" i="81"/>
  <c r="BJ135" i="81" s="1"/>
  <c r="BD135" i="81"/>
  <c r="BA135" i="81"/>
  <c r="AW135" i="81"/>
  <c r="AS135" i="81"/>
  <c r="BH134" i="81"/>
  <c r="BJ134" i="81" s="1"/>
  <c r="BD134" i="81"/>
  <c r="BA134" i="81"/>
  <c r="AW134" i="81"/>
  <c r="AS134" i="81"/>
  <c r="BH133" i="81"/>
  <c r="BJ133" i="81" s="1"/>
  <c r="BD133" i="81"/>
  <c r="BA133" i="81"/>
  <c r="AW133" i="81"/>
  <c r="AS133" i="81"/>
  <c r="BH132" i="81"/>
  <c r="BJ132" i="81" s="1"/>
  <c r="BD132" i="81"/>
  <c r="BA132" i="81"/>
  <c r="AW132" i="81"/>
  <c r="AS132" i="81"/>
  <c r="BH131" i="81"/>
  <c r="BJ131" i="81" s="1"/>
  <c r="BD131" i="81"/>
  <c r="BA131" i="81"/>
  <c r="AW131" i="81"/>
  <c r="AS131" i="81"/>
  <c r="BH130" i="81"/>
  <c r="BJ130" i="81" s="1"/>
  <c r="BD130" i="81"/>
  <c r="BA130" i="81"/>
  <c r="AW130" i="81"/>
  <c r="AS130" i="81"/>
  <c r="BH129" i="81"/>
  <c r="BJ129" i="81" s="1"/>
  <c r="BD129" i="81"/>
  <c r="BA129" i="81"/>
  <c r="AW129" i="81"/>
  <c r="AS129" i="81"/>
  <c r="BH128" i="81"/>
  <c r="BJ128" i="81" s="1"/>
  <c r="BD128" i="81"/>
  <c r="BA128" i="81"/>
  <c r="AW128" i="81"/>
  <c r="AS128" i="81"/>
  <c r="BH127" i="81"/>
  <c r="BJ127" i="81" s="1"/>
  <c r="BD127" i="81"/>
  <c r="BA127" i="81"/>
  <c r="AW127" i="81"/>
  <c r="AS127" i="81"/>
  <c r="BH126" i="81"/>
  <c r="BJ126" i="81" s="1"/>
  <c r="BD126" i="81"/>
  <c r="BA126" i="81"/>
  <c r="AW126" i="81"/>
  <c r="AS126" i="81"/>
  <c r="BH125" i="81"/>
  <c r="BJ125" i="81" s="1"/>
  <c r="BD125" i="81"/>
  <c r="BA125" i="81"/>
  <c r="AW125" i="81"/>
  <c r="AS125" i="81"/>
  <c r="BH124" i="81"/>
  <c r="BJ124" i="81" s="1"/>
  <c r="BD124" i="81"/>
  <c r="BA124" i="81"/>
  <c r="AW124" i="81"/>
  <c r="AS124" i="81"/>
  <c r="BH123" i="81"/>
  <c r="BJ123" i="81" s="1"/>
  <c r="BD123" i="81"/>
  <c r="BA123" i="81"/>
  <c r="AW123" i="81"/>
  <c r="AS123" i="81"/>
  <c r="BH122" i="81"/>
  <c r="BJ122" i="81" s="1"/>
  <c r="BD122" i="81"/>
  <c r="BA122" i="81"/>
  <c r="AW122" i="81"/>
  <c r="AS122" i="81"/>
  <c r="BH121" i="81"/>
  <c r="BJ121" i="81" s="1"/>
  <c r="BD121" i="81"/>
  <c r="BA121" i="81"/>
  <c r="AW121" i="81"/>
  <c r="AS121" i="81"/>
  <c r="BH120" i="81"/>
  <c r="BJ120" i="81" s="1"/>
  <c r="BD120" i="81"/>
  <c r="BA120" i="81"/>
  <c r="AW120" i="81"/>
  <c r="AS120" i="81"/>
  <c r="BH119" i="81"/>
  <c r="BJ119" i="81" s="1"/>
  <c r="BD119" i="81"/>
  <c r="BA119" i="81"/>
  <c r="AW119" i="81"/>
  <c r="AS119" i="81"/>
  <c r="BH118" i="81"/>
  <c r="BJ118" i="81" s="1"/>
  <c r="BD118" i="81"/>
  <c r="BA118" i="81"/>
  <c r="AW118" i="81"/>
  <c r="AS118" i="81"/>
  <c r="BH117" i="81"/>
  <c r="BJ117" i="81" s="1"/>
  <c r="BD117" i="81"/>
  <c r="BA117" i="81"/>
  <c r="AW117" i="81"/>
  <c r="AS117" i="81"/>
  <c r="BH116" i="81"/>
  <c r="BJ116" i="81" s="1"/>
  <c r="BD116" i="81"/>
  <c r="BA116" i="81"/>
  <c r="AW116" i="81"/>
  <c r="AS116" i="81"/>
  <c r="BH115" i="81"/>
  <c r="BJ115" i="81" s="1"/>
  <c r="BD115" i="81"/>
  <c r="BA115" i="81"/>
  <c r="AW115" i="81"/>
  <c r="AS115" i="81"/>
  <c r="BH114" i="81"/>
  <c r="BJ114" i="81" s="1"/>
  <c r="BD114" i="81"/>
  <c r="BA114" i="81"/>
  <c r="AW114" i="81"/>
  <c r="AS114" i="81"/>
  <c r="BH113" i="81"/>
  <c r="BJ113" i="81" s="1"/>
  <c r="BD113" i="81"/>
  <c r="BA113" i="81"/>
  <c r="AW113" i="81"/>
  <c r="AS113" i="81"/>
  <c r="BH112" i="81"/>
  <c r="BJ112" i="81" s="1"/>
  <c r="BD112" i="81"/>
  <c r="BA112" i="81"/>
  <c r="AW112" i="81"/>
  <c r="AS112" i="81"/>
  <c r="BH111" i="81"/>
  <c r="BJ111" i="81" s="1"/>
  <c r="BD111" i="81"/>
  <c r="BA111" i="81"/>
  <c r="AW111" i="81"/>
  <c r="AS111" i="81"/>
  <c r="BH110" i="81"/>
  <c r="BJ110" i="81" s="1"/>
  <c r="BD110" i="81"/>
  <c r="BA110" i="81"/>
  <c r="AW110" i="81"/>
  <c r="AS110" i="81"/>
  <c r="BH109" i="81"/>
  <c r="BJ109" i="81" s="1"/>
  <c r="BD109" i="81"/>
  <c r="BA109" i="81"/>
  <c r="AW109" i="81"/>
  <c r="AS109" i="81"/>
  <c r="BH108" i="81"/>
  <c r="BJ108" i="81" s="1"/>
  <c r="BD108" i="81"/>
  <c r="BA108" i="81"/>
  <c r="AW108" i="81"/>
  <c r="AS108" i="81"/>
  <c r="BH107" i="81"/>
  <c r="BJ107" i="81" s="1"/>
  <c r="BD107" i="81"/>
  <c r="BA107" i="81"/>
  <c r="AW107" i="81"/>
  <c r="AS107" i="81"/>
  <c r="BH106" i="81"/>
  <c r="BJ106" i="81" s="1"/>
  <c r="BD106" i="81"/>
  <c r="BA106" i="81"/>
  <c r="AW106" i="81"/>
  <c r="AS106" i="81"/>
  <c r="BH105" i="81"/>
  <c r="BJ105" i="81" s="1"/>
  <c r="BD105" i="81"/>
  <c r="BA105" i="81"/>
  <c r="AW105" i="81"/>
  <c r="AS105" i="81"/>
  <c r="BH104" i="81"/>
  <c r="BJ104" i="81" s="1"/>
  <c r="BD104" i="81"/>
  <c r="BA104" i="81"/>
  <c r="AW104" i="81"/>
  <c r="AS104" i="81"/>
  <c r="BH103" i="81"/>
  <c r="BJ103" i="81" s="1"/>
  <c r="BD103" i="81"/>
  <c r="BA103" i="81"/>
  <c r="AW103" i="81"/>
  <c r="AS103" i="81"/>
  <c r="BH102" i="81"/>
  <c r="BJ102" i="81" s="1"/>
  <c r="BD102" i="81"/>
  <c r="BA102" i="81"/>
  <c r="AW102" i="81"/>
  <c r="AS102" i="81"/>
  <c r="BH101" i="81"/>
  <c r="BJ101" i="81" s="1"/>
  <c r="BD101" i="81"/>
  <c r="BA101" i="81"/>
  <c r="AW101" i="81"/>
  <c r="AS101" i="81"/>
  <c r="BH100" i="81"/>
  <c r="BJ100" i="81" s="1"/>
  <c r="BD100" i="81"/>
  <c r="BA100" i="81"/>
  <c r="AW100" i="81"/>
  <c r="AS100" i="81"/>
  <c r="BH99" i="81"/>
  <c r="BJ99" i="81" s="1"/>
  <c r="BD99" i="81"/>
  <c r="BA99" i="81"/>
  <c r="AW99" i="81"/>
  <c r="AS99" i="81"/>
  <c r="BH98" i="81"/>
  <c r="BJ98" i="81" s="1"/>
  <c r="BD98" i="81"/>
  <c r="BA98" i="81"/>
  <c r="AW98" i="81"/>
  <c r="AS98" i="81"/>
  <c r="BH97" i="81"/>
  <c r="BJ97" i="81" s="1"/>
  <c r="BD97" i="81"/>
  <c r="BA97" i="81"/>
  <c r="AW97" i="81"/>
  <c r="AS97" i="81"/>
  <c r="BH96" i="81"/>
  <c r="BJ96" i="81" s="1"/>
  <c r="BD96" i="81"/>
  <c r="BA96" i="81"/>
  <c r="AW96" i="81"/>
  <c r="AS96" i="81"/>
  <c r="BH95" i="81"/>
  <c r="BJ95" i="81" s="1"/>
  <c r="BD95" i="81"/>
  <c r="BA95" i="81"/>
  <c r="AW95" i="81"/>
  <c r="AS95" i="81"/>
  <c r="BH94" i="81"/>
  <c r="BJ94" i="81" s="1"/>
  <c r="BD94" i="81"/>
  <c r="BA94" i="81"/>
  <c r="AW94" i="81"/>
  <c r="AS94" i="81"/>
  <c r="BH93" i="81"/>
  <c r="BJ93" i="81" s="1"/>
  <c r="BD93" i="81"/>
  <c r="BA93" i="81"/>
  <c r="AW93" i="81"/>
  <c r="AS93" i="81"/>
  <c r="BH92" i="81"/>
  <c r="BJ92" i="81" s="1"/>
  <c r="BD92" i="81"/>
  <c r="BA92" i="81"/>
  <c r="AW92" i="81"/>
  <c r="AS92" i="81"/>
  <c r="BH91" i="81"/>
  <c r="BJ91" i="81" s="1"/>
  <c r="BD91" i="81"/>
  <c r="BA91" i="81"/>
  <c r="AW91" i="81"/>
  <c r="AS91" i="81"/>
  <c r="BH90" i="81"/>
  <c r="BJ90" i="81" s="1"/>
  <c r="BD90" i="81"/>
  <c r="BA90" i="81"/>
  <c r="AW90" i="81"/>
  <c r="AS90" i="81"/>
  <c r="BH89" i="81"/>
  <c r="BJ89" i="81" s="1"/>
  <c r="BD89" i="81"/>
  <c r="BA89" i="81"/>
  <c r="AW89" i="81"/>
  <c r="AS89" i="81"/>
  <c r="BH88" i="81"/>
  <c r="BJ88" i="81" s="1"/>
  <c r="BD88" i="81"/>
  <c r="BA88" i="81"/>
  <c r="AW88" i="81"/>
  <c r="AS88" i="81"/>
  <c r="BH87" i="81"/>
  <c r="BJ87" i="81" s="1"/>
  <c r="BD87" i="81"/>
  <c r="BA87" i="81"/>
  <c r="AW87" i="81"/>
  <c r="AS87" i="81"/>
  <c r="BH86" i="81"/>
  <c r="BJ86" i="81" s="1"/>
  <c r="BD86" i="81"/>
  <c r="BA86" i="81"/>
  <c r="AW86" i="81"/>
  <c r="AS86" i="81"/>
  <c r="BH85" i="81"/>
  <c r="BJ85" i="81" s="1"/>
  <c r="BD85" i="81"/>
  <c r="BA85" i="81"/>
  <c r="AW85" i="81"/>
  <c r="AS85" i="81"/>
  <c r="BH84" i="81"/>
  <c r="BJ84" i="81" s="1"/>
  <c r="BD84" i="81"/>
  <c r="BA84" i="81"/>
  <c r="AW84" i="81"/>
  <c r="AS84" i="81"/>
  <c r="BH83" i="81"/>
  <c r="BJ83" i="81" s="1"/>
  <c r="BD83" i="81"/>
  <c r="BA83" i="81"/>
  <c r="AW83" i="81"/>
  <c r="AS83" i="81"/>
  <c r="BH82" i="81"/>
  <c r="BJ82" i="81" s="1"/>
  <c r="BD82" i="81"/>
  <c r="BA82" i="81"/>
  <c r="AW82" i="81"/>
  <c r="AS82" i="81"/>
  <c r="BH81" i="81"/>
  <c r="BJ81" i="81" s="1"/>
  <c r="BD81" i="81"/>
  <c r="BA81" i="81"/>
  <c r="AW81" i="81"/>
  <c r="AS81" i="81"/>
  <c r="BH80" i="81"/>
  <c r="BJ80" i="81" s="1"/>
  <c r="BD80" i="81"/>
  <c r="BA80" i="81"/>
  <c r="AW80" i="81"/>
  <c r="AS80" i="81"/>
  <c r="BH79" i="81"/>
  <c r="BJ79" i="81" s="1"/>
  <c r="BD79" i="81"/>
  <c r="BA79" i="81"/>
  <c r="AW79" i="81"/>
  <c r="AS79" i="81"/>
  <c r="BH78" i="81"/>
  <c r="BJ78" i="81" s="1"/>
  <c r="BD78" i="81"/>
  <c r="BA78" i="81"/>
  <c r="AW78" i="81"/>
  <c r="AS78" i="81"/>
  <c r="BH77" i="81"/>
  <c r="BJ77" i="81" s="1"/>
  <c r="BD77" i="81"/>
  <c r="BA77" i="81"/>
  <c r="AW77" i="81"/>
  <c r="AS77" i="81"/>
  <c r="BH76" i="81"/>
  <c r="BJ76" i="81" s="1"/>
  <c r="BD76" i="81"/>
  <c r="BA76" i="81"/>
  <c r="AW76" i="81"/>
  <c r="AS76" i="81"/>
  <c r="BH75" i="81"/>
  <c r="BJ75" i="81" s="1"/>
  <c r="BD75" i="81"/>
  <c r="BA75" i="81"/>
  <c r="AW75" i="81"/>
  <c r="AS75" i="81"/>
  <c r="BH74" i="81"/>
  <c r="BJ74" i="81" s="1"/>
  <c r="BD74" i="81"/>
  <c r="BA74" i="81"/>
  <c r="AW74" i="81"/>
  <c r="AS74" i="81"/>
  <c r="BH73" i="81"/>
  <c r="BJ73" i="81" s="1"/>
  <c r="BD73" i="81"/>
  <c r="BA73" i="81"/>
  <c r="AW73" i="81"/>
  <c r="AS73" i="81"/>
  <c r="BH72" i="81"/>
  <c r="BJ72" i="81" s="1"/>
  <c r="BD72" i="81"/>
  <c r="BA72" i="81"/>
  <c r="AW72" i="81"/>
  <c r="AS72" i="81"/>
  <c r="BH71" i="81"/>
  <c r="BJ71" i="81" s="1"/>
  <c r="BD71" i="81"/>
  <c r="BA71" i="81"/>
  <c r="AW71" i="81"/>
  <c r="AS71" i="81"/>
  <c r="BH70" i="81"/>
  <c r="BJ70" i="81" s="1"/>
  <c r="BD70" i="81"/>
  <c r="BA70" i="81"/>
  <c r="AW70" i="81"/>
  <c r="AS70" i="81"/>
  <c r="BH69" i="81"/>
  <c r="BJ69" i="81" s="1"/>
  <c r="BD69" i="81"/>
  <c r="BA69" i="81"/>
  <c r="AW69" i="81"/>
  <c r="AS69" i="81"/>
  <c r="BH68" i="81"/>
  <c r="BJ68" i="81" s="1"/>
  <c r="BD68" i="81"/>
  <c r="BA68" i="81"/>
  <c r="AW68" i="81"/>
  <c r="AS68" i="81"/>
  <c r="BH67" i="81"/>
  <c r="BJ67" i="81" s="1"/>
  <c r="BD67" i="81"/>
  <c r="BA67" i="81"/>
  <c r="AW67" i="81"/>
  <c r="AS67" i="81"/>
  <c r="BH66" i="81"/>
  <c r="BJ66" i="81" s="1"/>
  <c r="BD66" i="81"/>
  <c r="BA66" i="81"/>
  <c r="AW66" i="81"/>
  <c r="AS66" i="81"/>
  <c r="BH65" i="81"/>
  <c r="BJ65" i="81" s="1"/>
  <c r="BD65" i="81"/>
  <c r="BA65" i="81"/>
  <c r="AW65" i="81"/>
  <c r="AS65" i="81"/>
  <c r="BH64" i="81"/>
  <c r="BJ64" i="81" s="1"/>
  <c r="BD64" i="81"/>
  <c r="BA64" i="81"/>
  <c r="AW64" i="81"/>
  <c r="AS64" i="81"/>
  <c r="BH63" i="81"/>
  <c r="BJ63" i="81" s="1"/>
  <c r="BD63" i="81"/>
  <c r="BA63" i="81"/>
  <c r="AW63" i="81"/>
  <c r="AS63" i="81"/>
  <c r="BH62" i="81"/>
  <c r="BJ62" i="81" s="1"/>
  <c r="BD62" i="81"/>
  <c r="BA62" i="81"/>
  <c r="AW62" i="81"/>
  <c r="AS62" i="81"/>
  <c r="BH61" i="81"/>
  <c r="BJ61" i="81" s="1"/>
  <c r="BD61" i="81"/>
  <c r="BA61" i="81"/>
  <c r="AW61" i="81"/>
  <c r="AS61" i="81"/>
  <c r="BH60" i="81"/>
  <c r="BJ60" i="81" s="1"/>
  <c r="BD60" i="81"/>
  <c r="BA60" i="81"/>
  <c r="AW60" i="81"/>
  <c r="AS60" i="81"/>
  <c r="BH59" i="81"/>
  <c r="BJ59" i="81" s="1"/>
  <c r="BD59" i="81"/>
  <c r="BA59" i="81"/>
  <c r="AW59" i="81"/>
  <c r="AS59" i="81"/>
  <c r="BH58" i="81"/>
  <c r="BJ58" i="81" s="1"/>
  <c r="BD58" i="81"/>
  <c r="BA58" i="81"/>
  <c r="AW58" i="81"/>
  <c r="AS58" i="81"/>
  <c r="BH57" i="81"/>
  <c r="BJ57" i="81" s="1"/>
  <c r="BD57" i="81"/>
  <c r="BA57" i="81"/>
  <c r="AW57" i="81"/>
  <c r="AS57" i="81"/>
  <c r="BH56" i="81"/>
  <c r="BJ56" i="81" s="1"/>
  <c r="BD56" i="81"/>
  <c r="BA56" i="81"/>
  <c r="AW56" i="81"/>
  <c r="AS56" i="81"/>
  <c r="BH55" i="81"/>
  <c r="BJ55" i="81" s="1"/>
  <c r="BD55" i="81"/>
  <c r="BA55" i="81"/>
  <c r="AW55" i="81"/>
  <c r="AS55" i="81"/>
  <c r="BH54" i="81"/>
  <c r="BJ54" i="81" s="1"/>
  <c r="BD54" i="81"/>
  <c r="BA54" i="81"/>
  <c r="AW54" i="81"/>
  <c r="AS54" i="81"/>
  <c r="BH53" i="81"/>
  <c r="BJ53" i="81" s="1"/>
  <c r="BD53" i="81"/>
  <c r="BA53" i="81"/>
  <c r="AW53" i="81"/>
  <c r="AS53" i="81"/>
  <c r="BH52" i="81"/>
  <c r="BJ52" i="81" s="1"/>
  <c r="BD52" i="81"/>
  <c r="BA52" i="81"/>
  <c r="AW52" i="81"/>
  <c r="AS52" i="81"/>
  <c r="BH51" i="81"/>
  <c r="BJ51" i="81" s="1"/>
  <c r="BD51" i="81"/>
  <c r="BA51" i="81"/>
  <c r="AW51" i="81"/>
  <c r="AS51" i="81"/>
  <c r="BH50" i="81"/>
  <c r="BJ50" i="81" s="1"/>
  <c r="BD50" i="81"/>
  <c r="BA50" i="81"/>
  <c r="AW50" i="81"/>
  <c r="AS50" i="81"/>
  <c r="BH49" i="81"/>
  <c r="BJ49" i="81" s="1"/>
  <c r="BD49" i="81"/>
  <c r="BA49" i="81"/>
  <c r="AW49" i="81"/>
  <c r="AS49" i="81"/>
  <c r="BH48" i="81"/>
  <c r="BJ48" i="81" s="1"/>
  <c r="BD48" i="81"/>
  <c r="BA48" i="81"/>
  <c r="AW48" i="81"/>
  <c r="AS48" i="81"/>
  <c r="BH47" i="81"/>
  <c r="BJ47" i="81" s="1"/>
  <c r="BD47" i="81"/>
  <c r="BA47" i="81"/>
  <c r="AW47" i="81"/>
  <c r="AS47" i="81"/>
  <c r="BH46" i="81"/>
  <c r="BJ46" i="81" s="1"/>
  <c r="BD46" i="81"/>
  <c r="BA46" i="81"/>
  <c r="AW46" i="81"/>
  <c r="AS46" i="81"/>
  <c r="BH45" i="81"/>
  <c r="BJ45" i="81" s="1"/>
  <c r="BD45" i="81"/>
  <c r="BA45" i="81"/>
  <c r="AW45" i="81"/>
  <c r="AS45" i="81"/>
  <c r="BH44" i="81"/>
  <c r="BJ44" i="81" s="1"/>
  <c r="BD44" i="81"/>
  <c r="BA44" i="81"/>
  <c r="AW44" i="81"/>
  <c r="AS44" i="81"/>
  <c r="BH43" i="81"/>
  <c r="BJ43" i="81" s="1"/>
  <c r="BD43" i="81"/>
  <c r="BA43" i="81"/>
  <c r="AW43" i="81"/>
  <c r="AS43" i="81"/>
  <c r="BH42" i="81"/>
  <c r="BJ42" i="81" s="1"/>
  <c r="BD42" i="81"/>
  <c r="BA42" i="81"/>
  <c r="AW42" i="81"/>
  <c r="AS42" i="81"/>
  <c r="BH41" i="81"/>
  <c r="BJ41" i="81" s="1"/>
  <c r="BD41" i="81"/>
  <c r="BA41" i="81"/>
  <c r="AW41" i="81"/>
  <c r="AS41" i="81"/>
  <c r="BH40" i="81"/>
  <c r="BJ40" i="81" s="1"/>
  <c r="BD40" i="81"/>
  <c r="BA40" i="81"/>
  <c r="AW40" i="81"/>
  <c r="AS40" i="81"/>
  <c r="BH39" i="81"/>
  <c r="BJ39" i="81" s="1"/>
  <c r="BD39" i="81"/>
  <c r="BA39" i="81"/>
  <c r="AW39" i="81"/>
  <c r="AS39" i="81"/>
  <c r="BH38" i="81"/>
  <c r="BJ38" i="81" s="1"/>
  <c r="BD38" i="81"/>
  <c r="BA38" i="81"/>
  <c r="AW38" i="81"/>
  <c r="AS38" i="81"/>
  <c r="BH37" i="81"/>
  <c r="BJ37" i="81" s="1"/>
  <c r="BD37" i="81"/>
  <c r="BA37" i="81"/>
  <c r="AW37" i="81"/>
  <c r="AS37" i="81"/>
  <c r="BH36" i="81"/>
  <c r="BJ36" i="81" s="1"/>
  <c r="BD36" i="81"/>
  <c r="BA36" i="81"/>
  <c r="AW36" i="81"/>
  <c r="AS36" i="81"/>
  <c r="BH35" i="81"/>
  <c r="BJ35" i="81" s="1"/>
  <c r="BD35" i="81"/>
  <c r="BA35" i="81"/>
  <c r="AW35" i="81"/>
  <c r="AS35" i="81"/>
  <c r="BH34" i="81"/>
  <c r="BJ34" i="81" s="1"/>
  <c r="BD34" i="81"/>
  <c r="BA34" i="81"/>
  <c r="AW34" i="81"/>
  <c r="AS34" i="81"/>
  <c r="BH33" i="81"/>
  <c r="BJ33" i="81" s="1"/>
  <c r="BD33" i="81"/>
  <c r="BA33" i="81"/>
  <c r="AW33" i="81"/>
  <c r="AS33" i="81"/>
  <c r="BH32" i="81"/>
  <c r="BJ32" i="81" s="1"/>
  <c r="BD32" i="81"/>
  <c r="BA32" i="81"/>
  <c r="AW32" i="81"/>
  <c r="AS32" i="81"/>
  <c r="BH31" i="81"/>
  <c r="BJ31" i="81" s="1"/>
  <c r="BD31" i="81"/>
  <c r="BA31" i="81"/>
  <c r="AW31" i="81"/>
  <c r="AS31" i="81"/>
  <c r="BH30" i="81"/>
  <c r="BJ30" i="81" s="1"/>
  <c r="BD30" i="81"/>
  <c r="BA30" i="81"/>
  <c r="AW30" i="81"/>
  <c r="AS30" i="81"/>
  <c r="BH29" i="81"/>
  <c r="BJ29" i="81" s="1"/>
  <c r="BD29" i="81"/>
  <c r="BA29" i="81"/>
  <c r="AW29" i="81"/>
  <c r="AS29" i="81"/>
  <c r="BH28" i="81"/>
  <c r="BJ28" i="81" s="1"/>
  <c r="BD28" i="81"/>
  <c r="BA28" i="81"/>
  <c r="AW28" i="81"/>
  <c r="AS28" i="81"/>
  <c r="BH27" i="81"/>
  <c r="BJ27" i="81" s="1"/>
  <c r="BD27" i="81"/>
  <c r="BA27" i="81"/>
  <c r="AW27" i="81"/>
  <c r="AS27" i="81"/>
  <c r="BH26" i="81"/>
  <c r="BJ26" i="81" s="1"/>
  <c r="BD26" i="81"/>
  <c r="BB26" i="81"/>
  <c r="BA26" i="81"/>
  <c r="AW26" i="81"/>
  <c r="AS26" i="81"/>
  <c r="BH25" i="81"/>
  <c r="BJ25" i="81" s="1"/>
  <c r="BF25" i="81"/>
  <c r="BE25" i="81"/>
  <c r="BB25" i="81"/>
  <c r="BA25" i="81"/>
  <c r="AX25" i="81"/>
  <c r="AW25" i="81"/>
  <c r="AT25" i="81"/>
  <c r="AS25" i="81"/>
  <c r="BH24" i="81"/>
  <c r="BJ24" i="81" s="1"/>
  <c r="BF24" i="81"/>
  <c r="BE24" i="81"/>
  <c r="BB24" i="81"/>
  <c r="BA24" i="81"/>
  <c r="AX24" i="81"/>
  <c r="AW24" i="81"/>
  <c r="AT24" i="81"/>
  <c r="AS24" i="81"/>
  <c r="BH23" i="81"/>
  <c r="BJ23" i="81" s="1"/>
  <c r="BF23" i="81"/>
  <c r="BE23" i="81"/>
  <c r="BB23" i="81"/>
  <c r="BA23" i="81"/>
  <c r="AX23" i="81"/>
  <c r="AW23" i="81"/>
  <c r="AT23" i="81"/>
  <c r="AS23" i="81"/>
  <c r="BH22" i="81"/>
  <c r="BJ22" i="81" s="1"/>
  <c r="BF22" i="81"/>
  <c r="BE22" i="81"/>
  <c r="BB22" i="81"/>
  <c r="BA22" i="81"/>
  <c r="AX22" i="81"/>
  <c r="AW22" i="81"/>
  <c r="AT22" i="81"/>
  <c r="AS22" i="81"/>
  <c r="BJ21" i="81"/>
  <c r="BI21" i="81"/>
  <c r="BF21" i="81"/>
  <c r="BE21" i="81"/>
  <c r="BB21" i="81"/>
  <c r="BA21" i="81"/>
  <c r="AX21" i="81"/>
  <c r="AW21" i="81"/>
  <c r="AT21" i="81"/>
  <c r="AS21" i="81"/>
  <c r="BJ20" i="81"/>
  <c r="BI20" i="81"/>
  <c r="BF20" i="81"/>
  <c r="BE20" i="81"/>
  <c r="BB20" i="81"/>
  <c r="BA20" i="81"/>
  <c r="AX20" i="81"/>
  <c r="AW20" i="81"/>
  <c r="AT20" i="81"/>
  <c r="AS20" i="81"/>
  <c r="BJ19" i="81"/>
  <c r="BI19" i="81"/>
  <c r="BF19" i="81"/>
  <c r="BE19" i="81"/>
  <c r="BB19" i="81"/>
  <c r="BA19" i="81"/>
  <c r="AX19" i="81"/>
  <c r="AW19" i="81"/>
  <c r="AT19" i="81"/>
  <c r="AS19" i="81"/>
  <c r="BJ18" i="81"/>
  <c r="BI18" i="81"/>
  <c r="BF18" i="81"/>
  <c r="BE18" i="81"/>
  <c r="BB18" i="81"/>
  <c r="BA18" i="81"/>
  <c r="AX18" i="81"/>
  <c r="AW18" i="81"/>
  <c r="AT18" i="81"/>
  <c r="AS18" i="81"/>
  <c r="BJ17" i="81"/>
  <c r="BI17" i="81"/>
  <c r="BF17" i="81"/>
  <c r="BE17" i="81"/>
  <c r="BB17" i="81"/>
  <c r="BA17" i="81"/>
  <c r="AX17" i="81"/>
  <c r="AW17" i="81"/>
  <c r="AT17" i="81"/>
  <c r="AS17" i="81"/>
  <c r="BJ16" i="81"/>
  <c r="BI16" i="81"/>
  <c r="BF16" i="81"/>
  <c r="BE16" i="81"/>
  <c r="BB16" i="81"/>
  <c r="BA16" i="81"/>
  <c r="AX16" i="81"/>
  <c r="AW16" i="81"/>
  <c r="AT16" i="81"/>
  <c r="AS16" i="81"/>
  <c r="BJ15" i="81"/>
  <c r="BI15" i="81"/>
  <c r="BF15" i="81"/>
  <c r="BE15" i="81"/>
  <c r="BB15" i="81"/>
  <c r="BA15" i="81"/>
  <c r="AX15" i="81"/>
  <c r="AW15" i="81"/>
  <c r="AT15" i="81"/>
  <c r="AS15" i="81"/>
  <c r="BJ14" i="81"/>
  <c r="BI14" i="81"/>
  <c r="BF14" i="81"/>
  <c r="BE14" i="81"/>
  <c r="BB14" i="81"/>
  <c r="BA14" i="81"/>
  <c r="AX14" i="81"/>
  <c r="AW14" i="81"/>
  <c r="AT14" i="81"/>
  <c r="AS14" i="81"/>
  <c r="BJ13" i="81"/>
  <c r="BI13" i="81"/>
  <c r="BF13" i="81"/>
  <c r="BE13" i="81"/>
  <c r="BB13" i="81"/>
  <c r="BA13" i="81"/>
  <c r="AX13" i="81"/>
  <c r="AW13" i="81"/>
  <c r="AT13" i="81"/>
  <c r="AS13" i="81"/>
  <c r="BJ12" i="81"/>
  <c r="BI12" i="81"/>
  <c r="BF12" i="81"/>
  <c r="BE12" i="81"/>
  <c r="BB12" i="81"/>
  <c r="BA12" i="81"/>
  <c r="AX12" i="81"/>
  <c r="AW12" i="81"/>
  <c r="AT12" i="81"/>
  <c r="AS12" i="81"/>
  <c r="BJ11" i="81"/>
  <c r="BI11" i="81"/>
  <c r="BF11" i="81"/>
  <c r="BE11" i="81"/>
  <c r="BB11" i="81"/>
  <c r="BA11" i="81"/>
  <c r="AX11" i="81"/>
  <c r="AW11" i="81"/>
  <c r="AT11" i="81"/>
  <c r="AS11" i="81"/>
  <c r="BJ10" i="81"/>
  <c r="BI10" i="81"/>
  <c r="BF10" i="81"/>
  <c r="BE10" i="81"/>
  <c r="BB10" i="81"/>
  <c r="BA10" i="81"/>
  <c r="AX10" i="81"/>
  <c r="AW10" i="81"/>
  <c r="AT10" i="81"/>
  <c r="AS10" i="81"/>
  <c r="BJ9" i="81"/>
  <c r="BI9" i="81"/>
  <c r="BF9" i="81"/>
  <c r="BE9" i="81"/>
  <c r="BB9" i="81"/>
  <c r="BA9" i="81"/>
  <c r="AX9" i="81"/>
  <c r="AW9" i="81"/>
  <c r="AT9" i="81"/>
  <c r="AS9" i="81"/>
  <c r="BJ8" i="81"/>
  <c r="BI8" i="81"/>
  <c r="BF8" i="81"/>
  <c r="BE8" i="81"/>
  <c r="BB8" i="81"/>
  <c r="BA8" i="81"/>
  <c r="AX8" i="81"/>
  <c r="AW8" i="81"/>
  <c r="AT8" i="81"/>
  <c r="AS8" i="81"/>
  <c r="BJ7" i="81"/>
  <c r="BI7" i="81"/>
  <c r="BF7" i="81"/>
  <c r="BE7" i="81"/>
  <c r="BB7" i="81"/>
  <c r="BA7" i="81"/>
  <c r="AX7" i="81"/>
  <c r="AW7" i="81"/>
  <c r="AT7" i="81"/>
  <c r="AS7" i="81"/>
  <c r="BJ6" i="81"/>
  <c r="BI6" i="81"/>
  <c r="BF6" i="81"/>
  <c r="BE6" i="81"/>
  <c r="BB6" i="81"/>
  <c r="BA6" i="81"/>
  <c r="AX6" i="81"/>
  <c r="AW6" i="81"/>
  <c r="AT6" i="81"/>
  <c r="AS6" i="81"/>
  <c r="BJ5" i="81"/>
  <c r="BI5" i="81"/>
  <c r="BF5" i="81"/>
  <c r="BE5" i="81"/>
  <c r="BB5" i="81"/>
  <c r="BA5" i="81"/>
  <c r="AX5" i="81"/>
  <c r="AW5" i="81"/>
  <c r="AT5" i="81"/>
  <c r="AS5" i="81"/>
  <c r="BJ4" i="81"/>
  <c r="BI4" i="81"/>
  <c r="BF4" i="81"/>
  <c r="BE4" i="81"/>
  <c r="BB4" i="81"/>
  <c r="BA4" i="81"/>
  <c r="AX4" i="81"/>
  <c r="AW4" i="81"/>
  <c r="AT4" i="81"/>
  <c r="AS4" i="81"/>
  <c r="BJ3" i="81"/>
  <c r="BI3" i="81"/>
  <c r="BF3" i="81"/>
  <c r="BE3" i="81"/>
  <c r="BB3" i="81"/>
  <c r="BA3" i="81"/>
  <c r="AX3" i="81"/>
  <c r="AW3" i="81"/>
  <c r="AT3" i="81"/>
  <c r="AS3" i="81"/>
  <c r="BJ2" i="81"/>
  <c r="BI2" i="81"/>
  <c r="BF2" i="81"/>
  <c r="BE2" i="81"/>
  <c r="BB2" i="81"/>
  <c r="BA2" i="81"/>
  <c r="AX2" i="81"/>
  <c r="AW2" i="81"/>
  <c r="AT2" i="81"/>
  <c r="AS2" i="81"/>
  <c r="AJ44" i="81"/>
  <c r="AI44" i="81"/>
  <c r="AI45" i="81" a="1"/>
  <c r="AI39" i="81"/>
  <c r="AK39" i="81" l="1"/>
  <c r="J38" i="81" s="1"/>
  <c r="AK44" i="81"/>
  <c r="J39" i="81" s="1"/>
  <c r="AN12" i="81"/>
  <c r="AI45" i="81"/>
  <c r="AK45" i="81" s="1"/>
  <c r="AN13" i="81"/>
  <c r="I5037" i="9"/>
  <c r="I5038" i="9"/>
  <c r="I5039" i="9"/>
  <c r="I5040" i="9"/>
  <c r="I5041" i="9"/>
  <c r="I5042" i="9"/>
  <c r="I5043" i="9"/>
  <c r="I5044" i="9"/>
  <c r="I5045" i="9"/>
  <c r="I5046" i="9"/>
  <c r="I5047" i="9"/>
  <c r="I5048" i="9"/>
  <c r="I5049" i="9"/>
  <c r="I5050" i="9"/>
  <c r="I5051" i="9"/>
  <c r="I5052" i="9"/>
  <c r="I5053" i="9"/>
  <c r="I5054" i="9"/>
  <c r="I5055" i="9"/>
  <c r="I5056" i="9"/>
  <c r="I5057" i="9"/>
  <c r="I5058" i="9"/>
  <c r="I5059" i="9"/>
  <c r="I5060" i="9"/>
  <c r="I5061" i="9"/>
  <c r="I5062" i="9"/>
  <c r="I5063" i="9"/>
  <c r="I5064" i="9"/>
  <c r="I5065" i="9"/>
  <c r="I5066" i="9"/>
  <c r="I5067" i="9"/>
  <c r="I5068" i="9"/>
  <c r="I5069" i="9"/>
  <c r="I5070" i="9"/>
  <c r="I5071" i="9"/>
  <c r="I5072" i="9"/>
  <c r="I5073" i="9"/>
  <c r="I5074" i="9"/>
  <c r="I5075" i="9"/>
  <c r="I5076" i="9"/>
  <c r="I5077" i="9"/>
  <c r="I5078" i="9"/>
  <c r="I5079" i="9"/>
  <c r="I5080" i="9"/>
  <c r="I5081" i="9"/>
  <c r="I5082" i="9"/>
  <c r="I5083" i="9"/>
  <c r="I5084" i="9"/>
  <c r="I5085" i="9"/>
  <c r="I5086" i="9"/>
  <c r="I5087" i="9"/>
  <c r="I5088" i="9"/>
  <c r="I5089" i="9"/>
  <c r="I5090" i="9"/>
  <c r="I5091" i="9"/>
  <c r="I5092" i="9"/>
  <c r="I5093" i="9"/>
  <c r="I5094" i="9"/>
  <c r="I5095" i="9"/>
  <c r="I5096" i="9"/>
  <c r="I5097" i="9"/>
  <c r="I5098" i="9"/>
  <c r="I5099" i="9"/>
  <c r="I5100" i="9"/>
  <c r="I5101" i="9"/>
  <c r="I5102" i="9"/>
  <c r="I5103" i="9"/>
  <c r="I5104" i="9"/>
  <c r="I5105" i="9"/>
  <c r="I5106" i="9"/>
  <c r="I5107" i="9"/>
  <c r="I5108" i="9"/>
  <c r="I5109" i="9"/>
  <c r="I5110" i="9"/>
  <c r="I5111" i="9"/>
  <c r="I5112" i="9"/>
  <c r="I5113" i="9"/>
  <c r="I5114" i="9"/>
  <c r="I5115" i="9"/>
  <c r="I5116" i="9"/>
  <c r="I5117" i="9"/>
  <c r="I5118" i="9"/>
  <c r="I5119" i="9"/>
  <c r="I5120" i="9"/>
  <c r="I5121" i="9"/>
  <c r="I5122" i="9"/>
  <c r="I5123" i="9"/>
  <c r="I5124" i="9"/>
  <c r="I5125" i="9"/>
  <c r="I5126" i="9"/>
  <c r="I5127" i="9"/>
  <c r="I5128" i="9"/>
  <c r="I5129" i="9"/>
  <c r="I5130" i="9"/>
  <c r="I5131" i="9"/>
  <c r="I5132" i="9"/>
  <c r="I5133" i="9"/>
  <c r="I5134" i="9"/>
  <c r="I5135" i="9"/>
  <c r="I5136" i="9"/>
  <c r="I5137" i="9"/>
  <c r="I5138" i="9"/>
  <c r="I5139" i="9"/>
  <c r="I5140" i="9"/>
  <c r="I5141" i="9"/>
  <c r="I5142" i="9"/>
  <c r="I5143" i="9"/>
  <c r="I5144" i="9"/>
  <c r="I5145" i="9"/>
  <c r="I5146" i="9"/>
  <c r="I5147" i="9"/>
  <c r="I5148" i="9"/>
  <c r="I5149" i="9"/>
  <c r="I5150" i="9"/>
  <c r="I5151" i="9"/>
  <c r="I5152" i="9"/>
  <c r="I5153" i="9"/>
  <c r="I5154" i="9"/>
  <c r="I5155" i="9"/>
  <c r="I5156" i="9"/>
  <c r="I5157" i="9"/>
  <c r="I5158" i="9"/>
  <c r="I5159" i="9"/>
  <c r="I5160" i="9"/>
  <c r="I5161" i="9"/>
  <c r="I5162" i="9"/>
  <c r="I5163" i="9"/>
  <c r="I5164" i="9"/>
  <c r="I5165" i="9"/>
  <c r="I5166" i="9"/>
  <c r="I5167" i="9"/>
  <c r="I5168" i="9"/>
  <c r="I5169" i="9"/>
  <c r="I5170" i="9"/>
  <c r="I5171" i="9"/>
  <c r="I5172" i="9"/>
  <c r="I5173" i="9"/>
  <c r="I5174" i="9"/>
  <c r="I5175" i="9"/>
  <c r="I5176" i="9"/>
  <c r="I5177" i="9"/>
  <c r="I5178" i="9"/>
  <c r="I5179" i="9"/>
  <c r="I5180" i="9"/>
  <c r="I5181" i="9"/>
  <c r="I5182" i="9"/>
  <c r="I5183" i="9"/>
  <c r="I5184" i="9"/>
  <c r="I5185" i="9"/>
  <c r="I5186" i="9"/>
  <c r="I5187" i="9"/>
  <c r="I5188" i="9"/>
  <c r="I5189" i="9"/>
  <c r="I5190" i="9"/>
  <c r="I5191" i="9"/>
  <c r="I5192" i="9"/>
  <c r="I5193" i="9"/>
  <c r="I5194" i="9"/>
  <c r="I5195" i="9"/>
  <c r="I5196" i="9"/>
  <c r="I5197" i="9"/>
  <c r="I5198" i="9"/>
  <c r="I5199" i="9"/>
  <c r="I5200" i="9"/>
  <c r="I5201" i="9"/>
  <c r="I5202" i="9"/>
  <c r="I5203" i="9"/>
  <c r="I5204" i="9"/>
  <c r="I5205" i="9"/>
  <c r="I5206" i="9"/>
  <c r="I5207" i="9"/>
  <c r="I5208" i="9"/>
  <c r="I5209" i="9"/>
  <c r="I5210" i="9"/>
  <c r="I5211" i="9"/>
  <c r="I5212" i="9"/>
  <c r="I5213" i="9"/>
  <c r="I5214" i="9"/>
  <c r="I5215" i="9"/>
  <c r="I5216" i="9"/>
  <c r="I5217" i="9"/>
  <c r="I5218" i="9"/>
  <c r="I5219" i="9"/>
  <c r="I5220" i="9"/>
  <c r="I5221" i="9"/>
  <c r="I5222" i="9"/>
  <c r="I5223" i="9"/>
  <c r="I5224" i="9"/>
  <c r="I5225" i="9"/>
  <c r="I5226" i="9"/>
  <c r="I5227" i="9"/>
  <c r="I5228" i="9"/>
  <c r="I5229" i="9"/>
  <c r="I5230" i="9"/>
  <c r="I5231" i="9"/>
  <c r="I5232" i="9"/>
  <c r="I5233" i="9"/>
  <c r="I5234" i="9"/>
  <c r="I5235" i="9"/>
  <c r="I5236" i="9"/>
  <c r="I5237" i="9"/>
  <c r="I5238" i="9"/>
  <c r="I5239" i="9"/>
  <c r="I5240" i="9"/>
  <c r="I5241" i="9"/>
  <c r="I5242" i="9"/>
  <c r="I5243" i="9"/>
  <c r="I5244" i="9"/>
  <c r="I5245" i="9"/>
  <c r="I5246" i="9"/>
  <c r="I5247" i="9"/>
  <c r="I5248" i="9"/>
  <c r="I5249" i="9"/>
  <c r="I5250" i="9"/>
  <c r="I5251" i="9"/>
  <c r="I5252" i="9"/>
  <c r="I5253" i="9"/>
  <c r="I5254" i="9"/>
  <c r="I5255" i="9"/>
  <c r="I5256" i="9"/>
  <c r="I5257" i="9"/>
  <c r="I5258" i="9"/>
  <c r="I5259" i="9"/>
  <c r="I5260" i="9"/>
  <c r="I5261" i="9"/>
  <c r="I5262" i="9"/>
  <c r="I5263" i="9"/>
  <c r="I5264" i="9"/>
  <c r="I5265" i="9"/>
  <c r="I5266" i="9"/>
  <c r="I5267" i="9"/>
  <c r="I5268" i="9"/>
  <c r="I5269" i="9"/>
  <c r="I5270" i="9"/>
  <c r="I5271" i="9"/>
  <c r="I5272" i="9"/>
  <c r="I5273" i="9"/>
  <c r="I5274" i="9"/>
  <c r="I5275" i="9"/>
  <c r="I5276" i="9"/>
  <c r="I5277" i="9"/>
  <c r="I5278" i="9"/>
  <c r="I5279" i="9"/>
  <c r="I5280" i="9"/>
  <c r="I5281" i="9"/>
  <c r="I5282" i="9"/>
  <c r="I5283" i="9"/>
  <c r="I5284" i="9"/>
  <c r="I5285" i="9"/>
  <c r="I5286" i="9"/>
  <c r="I5287" i="9"/>
  <c r="I5288" i="9"/>
  <c r="I5289" i="9"/>
  <c r="I5290" i="9"/>
  <c r="I5291" i="9"/>
  <c r="I5292" i="9"/>
  <c r="I5293" i="9"/>
  <c r="I5294" i="9"/>
  <c r="I5295" i="9"/>
  <c r="I5296" i="9"/>
  <c r="I5297" i="9"/>
  <c r="I5298" i="9"/>
  <c r="I5299" i="9"/>
  <c r="I5300" i="9"/>
  <c r="I5301" i="9"/>
  <c r="I5302" i="9"/>
  <c r="I5303" i="9"/>
  <c r="I5304" i="9"/>
  <c r="I5305" i="9"/>
  <c r="I5306" i="9"/>
  <c r="I5307" i="9"/>
  <c r="I5308" i="9"/>
  <c r="I5309" i="9"/>
  <c r="I5310" i="9"/>
  <c r="I5311" i="9"/>
  <c r="I5312" i="9"/>
  <c r="I5313" i="9"/>
  <c r="I5314" i="9"/>
  <c r="I5315" i="9"/>
  <c r="I5316" i="9"/>
  <c r="I5317" i="9"/>
  <c r="I5318" i="9"/>
  <c r="I5319" i="9"/>
  <c r="I5320" i="9"/>
  <c r="I5321" i="9"/>
  <c r="I5322" i="9"/>
  <c r="I5323" i="9"/>
  <c r="I5324" i="9"/>
  <c r="I5325" i="9"/>
  <c r="I5326" i="9"/>
  <c r="I5327" i="9"/>
  <c r="I5328" i="9"/>
  <c r="I5329" i="9"/>
  <c r="I5330" i="9"/>
  <c r="I5331" i="9"/>
  <c r="I5332" i="9"/>
  <c r="I5333" i="9"/>
  <c r="I5334" i="9"/>
  <c r="B5346" i="9"/>
  <c r="B5345" i="9"/>
  <c r="B5344" i="9"/>
  <c r="B5343" i="9"/>
  <c r="B5342" i="9"/>
  <c r="B5341" i="9"/>
  <c r="B5340" i="9"/>
  <c r="B5339" i="9"/>
  <c r="B5338" i="9"/>
  <c r="B5337" i="9"/>
  <c r="B5336" i="9"/>
  <c r="B5335" i="9"/>
  <c r="B5334" i="9"/>
  <c r="B5333" i="9"/>
  <c r="B5332" i="9"/>
  <c r="B5331" i="9"/>
  <c r="I5036" i="9"/>
  <c r="K5334" i="9"/>
  <c r="K5333" i="9"/>
  <c r="K5332" i="9"/>
  <c r="K5331" i="9"/>
  <c r="K5330" i="9"/>
  <c r="B5330" i="9"/>
  <c r="K5329" i="9"/>
  <c r="B5329" i="9"/>
  <c r="K5328" i="9"/>
  <c r="B5328" i="9"/>
  <c r="K5327" i="9"/>
  <c r="B5327" i="9"/>
  <c r="K5326" i="9"/>
  <c r="B5326" i="9"/>
  <c r="K5325" i="9"/>
  <c r="B5325" i="9"/>
  <c r="K5324" i="9"/>
  <c r="B5324" i="9"/>
  <c r="K5323" i="9"/>
  <c r="B5323" i="9"/>
  <c r="K5322" i="9"/>
  <c r="B5322" i="9"/>
  <c r="K5321" i="9"/>
  <c r="B5321" i="9"/>
  <c r="K5320" i="9"/>
  <c r="B5320" i="9"/>
  <c r="K5319" i="9"/>
  <c r="B5319" i="9"/>
  <c r="K5318" i="9"/>
  <c r="B5318" i="9"/>
  <c r="K5317" i="9"/>
  <c r="B5317" i="9"/>
  <c r="K5316" i="9"/>
  <c r="B5316" i="9"/>
  <c r="K5315" i="9"/>
  <c r="B5315" i="9"/>
  <c r="K5314" i="9"/>
  <c r="B5314" i="9"/>
  <c r="K5313" i="9"/>
  <c r="B5313" i="9"/>
  <c r="K5312" i="9"/>
  <c r="B5312" i="9"/>
  <c r="K5311" i="9"/>
  <c r="B5311" i="9"/>
  <c r="K5310" i="9"/>
  <c r="B5310" i="9"/>
  <c r="K5309" i="9"/>
  <c r="B5309" i="9"/>
  <c r="K5308" i="9"/>
  <c r="B5308" i="9"/>
  <c r="K5307" i="9"/>
  <c r="B5307" i="9"/>
  <c r="K5306" i="9"/>
  <c r="B5306" i="9"/>
  <c r="K5305" i="9"/>
  <c r="B5305" i="9"/>
  <c r="K5304" i="9"/>
  <c r="B5304" i="9"/>
  <c r="K5303" i="9"/>
  <c r="B5303" i="9"/>
  <c r="K5302" i="9"/>
  <c r="B5302" i="9"/>
  <c r="K5301" i="9"/>
  <c r="B5301" i="9"/>
  <c r="K5300" i="9"/>
  <c r="B5300" i="9"/>
  <c r="K5299" i="9"/>
  <c r="B5299" i="9"/>
  <c r="K5298" i="9"/>
  <c r="B5298" i="9"/>
  <c r="K5297" i="9"/>
  <c r="B5297" i="9"/>
  <c r="K5296" i="9"/>
  <c r="B5296" i="9"/>
  <c r="K5295" i="9"/>
  <c r="B5295" i="9"/>
  <c r="K5294" i="9"/>
  <c r="B5294" i="9"/>
  <c r="K5293" i="9"/>
  <c r="B5293" i="9"/>
  <c r="K5292" i="9"/>
  <c r="B5292" i="9"/>
  <c r="K5291" i="9"/>
  <c r="B5291" i="9"/>
  <c r="K5290" i="9"/>
  <c r="B5290" i="9"/>
  <c r="K5289" i="9"/>
  <c r="B5289" i="9"/>
  <c r="K5288" i="9"/>
  <c r="B5288" i="9"/>
  <c r="K5287" i="9"/>
  <c r="B5287" i="9"/>
  <c r="K5286" i="9"/>
  <c r="B5286" i="9"/>
  <c r="K5285" i="9"/>
  <c r="B5285" i="9"/>
  <c r="K5284" i="9"/>
  <c r="B5284" i="9"/>
  <c r="K5283" i="9"/>
  <c r="B5283" i="9"/>
  <c r="K5282" i="9"/>
  <c r="B5282" i="9"/>
  <c r="K5281" i="9"/>
  <c r="B5281" i="9"/>
  <c r="K5280" i="9"/>
  <c r="B5280" i="9"/>
  <c r="K5279" i="9"/>
  <c r="B5279" i="9"/>
  <c r="K5278" i="9"/>
  <c r="B5278" i="9"/>
  <c r="K5277" i="9"/>
  <c r="B5277" i="9"/>
  <c r="K5276" i="9"/>
  <c r="B5276" i="9"/>
  <c r="K5275" i="9"/>
  <c r="B5275" i="9"/>
  <c r="K5274" i="9"/>
  <c r="B5274" i="9"/>
  <c r="K5273" i="9"/>
  <c r="B5273" i="9"/>
  <c r="K5272" i="9"/>
  <c r="B5272" i="9"/>
  <c r="K5271" i="9"/>
  <c r="B5271" i="9"/>
  <c r="K5270" i="9"/>
  <c r="B5270" i="9"/>
  <c r="K5269" i="9"/>
  <c r="B5269" i="9"/>
  <c r="K5268" i="9"/>
  <c r="B5268" i="9"/>
  <c r="K5267" i="9"/>
  <c r="B5267" i="9"/>
  <c r="K5266" i="9"/>
  <c r="B5266" i="9"/>
  <c r="K5265" i="9"/>
  <c r="B5265" i="9"/>
  <c r="K5264" i="9"/>
  <c r="B5264" i="9"/>
  <c r="K5263" i="9"/>
  <c r="B5263" i="9"/>
  <c r="K5262" i="9"/>
  <c r="B5262" i="9"/>
  <c r="K5261" i="9"/>
  <c r="B5261" i="9"/>
  <c r="K5260" i="9"/>
  <c r="B5260" i="9"/>
  <c r="K5259" i="9"/>
  <c r="B5259" i="9"/>
  <c r="K5258" i="9"/>
  <c r="B5258" i="9"/>
  <c r="K5257" i="9"/>
  <c r="B5257" i="9"/>
  <c r="K5256" i="9"/>
  <c r="B5256" i="9"/>
  <c r="K5255" i="9"/>
  <c r="B5255" i="9"/>
  <c r="K5254" i="9"/>
  <c r="B5254" i="9"/>
  <c r="K5253" i="9"/>
  <c r="B5253" i="9"/>
  <c r="K5252" i="9"/>
  <c r="B5252" i="9"/>
  <c r="K5251" i="9"/>
  <c r="B5251" i="9"/>
  <c r="K5250" i="9"/>
  <c r="B5250" i="9"/>
  <c r="K5249" i="9"/>
  <c r="B5249" i="9"/>
  <c r="K5248" i="9"/>
  <c r="B5248" i="9"/>
  <c r="K5247" i="9"/>
  <c r="B5247" i="9"/>
  <c r="K5246" i="9"/>
  <c r="B5246" i="9"/>
  <c r="K5245" i="9"/>
  <c r="B5245" i="9"/>
  <c r="K5244" i="9"/>
  <c r="B5244" i="9"/>
  <c r="K5243" i="9"/>
  <c r="B5243" i="9"/>
  <c r="K5242" i="9"/>
  <c r="B5242" i="9"/>
  <c r="K5241" i="9"/>
  <c r="B5241" i="9"/>
  <c r="K5240" i="9"/>
  <c r="B5240" i="9"/>
  <c r="K5239" i="9"/>
  <c r="B5239" i="9"/>
  <c r="K5238" i="9"/>
  <c r="B5238" i="9"/>
  <c r="K5237" i="9"/>
  <c r="B5237" i="9"/>
  <c r="K5236" i="9"/>
  <c r="B5236" i="9"/>
  <c r="K5235" i="9"/>
  <c r="B5235" i="9"/>
  <c r="K5234" i="9"/>
  <c r="B5234" i="9"/>
  <c r="K5233" i="9"/>
  <c r="B5233" i="9"/>
  <c r="K5232" i="9"/>
  <c r="B5232" i="9"/>
  <c r="K5231" i="9"/>
  <c r="B5231" i="9"/>
  <c r="K5230" i="9"/>
  <c r="B5230" i="9"/>
  <c r="K5229" i="9"/>
  <c r="B5229" i="9"/>
  <c r="K5228" i="9"/>
  <c r="B5228" i="9"/>
  <c r="K5227" i="9"/>
  <c r="B5227" i="9"/>
  <c r="K5226" i="9"/>
  <c r="B5226" i="9"/>
  <c r="K5225" i="9"/>
  <c r="B5225" i="9"/>
  <c r="K5224" i="9"/>
  <c r="B5224" i="9"/>
  <c r="K5223" i="9"/>
  <c r="B5223" i="9"/>
  <c r="K5222" i="9"/>
  <c r="B5222" i="9"/>
  <c r="K5221" i="9"/>
  <c r="B5221" i="9"/>
  <c r="K5220" i="9"/>
  <c r="B5220" i="9"/>
  <c r="K5219" i="9"/>
  <c r="B5219" i="9"/>
  <c r="K5218" i="9"/>
  <c r="B5218" i="9"/>
  <c r="K5217" i="9"/>
  <c r="B5217" i="9"/>
  <c r="K5216" i="9"/>
  <c r="B5216" i="9"/>
  <c r="K5215" i="9"/>
  <c r="B5215" i="9"/>
  <c r="K5214" i="9"/>
  <c r="B5214" i="9"/>
  <c r="K5213" i="9"/>
  <c r="B5213" i="9"/>
  <c r="K5212" i="9"/>
  <c r="B5212" i="9"/>
  <c r="K5211" i="9"/>
  <c r="B5211" i="9"/>
  <c r="K5210" i="9"/>
  <c r="B5210" i="9"/>
  <c r="K5209" i="9"/>
  <c r="B5209" i="9"/>
  <c r="K5208" i="9"/>
  <c r="B5208" i="9"/>
  <c r="K5207" i="9"/>
  <c r="B5207" i="9"/>
  <c r="K5206" i="9"/>
  <c r="B5206" i="9"/>
  <c r="K5205" i="9"/>
  <c r="B5205" i="9"/>
  <c r="K5204" i="9"/>
  <c r="B5204" i="9"/>
  <c r="K5203" i="9"/>
  <c r="B5203" i="9"/>
  <c r="K5202" i="9"/>
  <c r="B5202" i="9"/>
  <c r="K5201" i="9"/>
  <c r="B5201" i="9"/>
  <c r="K5200" i="9"/>
  <c r="B5200" i="9"/>
  <c r="K5199" i="9"/>
  <c r="B5199" i="9"/>
  <c r="K5198" i="9"/>
  <c r="B5198" i="9"/>
  <c r="K5197" i="9"/>
  <c r="B5197" i="9"/>
  <c r="K5196" i="9"/>
  <c r="B5196" i="9"/>
  <c r="K5195" i="9"/>
  <c r="B5195" i="9"/>
  <c r="K5194" i="9"/>
  <c r="B5194" i="9"/>
  <c r="K5193" i="9"/>
  <c r="B5193" i="9"/>
  <c r="K5192" i="9"/>
  <c r="B5192" i="9"/>
  <c r="K5191" i="9"/>
  <c r="B5191" i="9"/>
  <c r="K5190" i="9"/>
  <c r="B5190" i="9"/>
  <c r="K5189" i="9"/>
  <c r="B5189" i="9"/>
  <c r="K5188" i="9"/>
  <c r="B5188" i="9"/>
  <c r="K5187" i="9"/>
  <c r="B5187" i="9"/>
  <c r="K5186" i="9"/>
  <c r="B5186" i="9"/>
  <c r="K5185" i="9"/>
  <c r="B5185" i="9"/>
  <c r="K5184" i="9"/>
  <c r="B5184" i="9"/>
  <c r="K5183" i="9"/>
  <c r="B5183" i="9"/>
  <c r="K5182" i="9"/>
  <c r="B5182" i="9"/>
  <c r="K5181" i="9"/>
  <c r="B5181" i="9"/>
  <c r="K5180" i="9"/>
  <c r="B5180" i="9"/>
  <c r="K5179" i="9"/>
  <c r="B5179" i="9"/>
  <c r="K5178" i="9"/>
  <c r="B5178" i="9"/>
  <c r="K5177" i="9"/>
  <c r="B5177" i="9"/>
  <c r="K5176" i="9"/>
  <c r="B5176" i="9"/>
  <c r="K5175" i="9"/>
  <c r="B5175" i="9"/>
  <c r="K5174" i="9"/>
  <c r="B5174" i="9"/>
  <c r="K5173" i="9"/>
  <c r="B5173" i="9"/>
  <c r="K5172" i="9"/>
  <c r="B5172" i="9"/>
  <c r="K5171" i="9"/>
  <c r="B5171" i="9"/>
  <c r="K5170" i="9"/>
  <c r="B5170" i="9"/>
  <c r="K5169" i="9"/>
  <c r="B5169" i="9"/>
  <c r="K5168" i="9"/>
  <c r="B5168" i="9"/>
  <c r="K5167" i="9"/>
  <c r="B5167" i="9"/>
  <c r="K5166" i="9"/>
  <c r="B5166" i="9"/>
  <c r="K5165" i="9"/>
  <c r="B5165" i="9"/>
  <c r="K5164" i="9"/>
  <c r="B5164" i="9"/>
  <c r="K5163" i="9"/>
  <c r="B5163" i="9"/>
  <c r="K5162" i="9"/>
  <c r="B5162" i="9"/>
  <c r="K5161" i="9"/>
  <c r="B5161" i="9"/>
  <c r="K5160" i="9"/>
  <c r="B5160" i="9"/>
  <c r="K5159" i="9"/>
  <c r="B5159" i="9"/>
  <c r="K5158" i="9"/>
  <c r="B5158" i="9"/>
  <c r="K5157" i="9"/>
  <c r="B5157" i="9"/>
  <c r="K5156" i="9"/>
  <c r="B5156" i="9"/>
  <c r="K5155" i="9"/>
  <c r="B5155" i="9"/>
  <c r="K5154" i="9"/>
  <c r="B5154" i="9"/>
  <c r="K5153" i="9"/>
  <c r="B5153" i="9"/>
  <c r="K5152" i="9"/>
  <c r="B5152" i="9"/>
  <c r="K5151" i="9"/>
  <c r="B5151" i="9"/>
  <c r="K5150" i="9"/>
  <c r="B5150" i="9"/>
  <c r="K5149" i="9"/>
  <c r="B5149" i="9"/>
  <c r="K5148" i="9"/>
  <c r="B5148" i="9"/>
  <c r="K5147" i="9"/>
  <c r="B5147" i="9"/>
  <c r="K5146" i="9"/>
  <c r="B5146" i="9"/>
  <c r="K5145" i="9"/>
  <c r="B5145" i="9"/>
  <c r="K5144" i="9"/>
  <c r="B5144" i="9"/>
  <c r="K5143" i="9"/>
  <c r="B5143" i="9"/>
  <c r="K5142" i="9"/>
  <c r="B5142" i="9"/>
  <c r="K5141" i="9"/>
  <c r="B5141" i="9"/>
  <c r="K5140" i="9"/>
  <c r="B5140" i="9"/>
  <c r="K5139" i="9"/>
  <c r="B5139" i="9"/>
  <c r="K5138" i="9"/>
  <c r="B5138" i="9"/>
  <c r="K5137" i="9"/>
  <c r="B5137" i="9"/>
  <c r="K5136" i="9"/>
  <c r="B5136" i="9"/>
  <c r="K5135" i="9"/>
  <c r="B5135" i="9"/>
  <c r="K5134" i="9"/>
  <c r="B5134" i="9"/>
  <c r="K5133" i="9"/>
  <c r="B5133" i="9"/>
  <c r="K5132" i="9"/>
  <c r="B5132" i="9"/>
  <c r="K5131" i="9"/>
  <c r="B5131" i="9"/>
  <c r="K5130" i="9"/>
  <c r="B5130" i="9"/>
  <c r="K5129" i="9"/>
  <c r="B5129" i="9"/>
  <c r="K5128" i="9"/>
  <c r="B5128" i="9"/>
  <c r="K5127" i="9"/>
  <c r="B5127" i="9"/>
  <c r="K5126" i="9"/>
  <c r="B5126" i="9"/>
  <c r="K5125" i="9"/>
  <c r="B5125" i="9"/>
  <c r="K5124" i="9"/>
  <c r="B5124" i="9"/>
  <c r="K5123" i="9"/>
  <c r="B5123" i="9"/>
  <c r="K5122" i="9"/>
  <c r="B5122" i="9"/>
  <c r="K5121" i="9"/>
  <c r="B5121" i="9"/>
  <c r="K5120" i="9"/>
  <c r="B5120" i="9"/>
  <c r="K5119" i="9"/>
  <c r="B5119" i="9"/>
  <c r="K5118" i="9"/>
  <c r="B5118" i="9"/>
  <c r="K5117" i="9"/>
  <c r="B5117" i="9"/>
  <c r="K5116" i="9"/>
  <c r="B5116" i="9"/>
  <c r="K5115" i="9"/>
  <c r="B5115" i="9"/>
  <c r="K5114" i="9"/>
  <c r="B5114" i="9"/>
  <c r="K5113" i="9"/>
  <c r="B5113" i="9"/>
  <c r="K5112" i="9"/>
  <c r="B5112" i="9"/>
  <c r="K5111" i="9"/>
  <c r="B5111" i="9"/>
  <c r="K5110" i="9"/>
  <c r="B5110" i="9"/>
  <c r="K5109" i="9"/>
  <c r="B5109" i="9"/>
  <c r="K5108" i="9"/>
  <c r="B5108" i="9"/>
  <c r="K5107" i="9"/>
  <c r="B5107" i="9"/>
  <c r="K5106" i="9"/>
  <c r="B5106" i="9"/>
  <c r="K5105" i="9"/>
  <c r="B5105" i="9"/>
  <c r="K5104" i="9"/>
  <c r="B5104" i="9"/>
  <c r="K5103" i="9"/>
  <c r="B5103" i="9"/>
  <c r="K5102" i="9"/>
  <c r="B5102" i="9"/>
  <c r="K5101" i="9"/>
  <c r="B5101" i="9"/>
  <c r="K5100" i="9"/>
  <c r="B5100" i="9"/>
  <c r="K5099" i="9"/>
  <c r="B5099" i="9"/>
  <c r="K5098" i="9"/>
  <c r="B5098" i="9"/>
  <c r="K5097" i="9"/>
  <c r="B5097" i="9"/>
  <c r="K5096" i="9"/>
  <c r="B5096" i="9"/>
  <c r="K5095" i="9"/>
  <c r="B5095" i="9"/>
  <c r="K5094" i="9"/>
  <c r="B5094" i="9"/>
  <c r="K5093" i="9"/>
  <c r="B5093" i="9"/>
  <c r="K5092" i="9"/>
  <c r="B5092" i="9"/>
  <c r="K5091" i="9"/>
  <c r="B5091" i="9"/>
  <c r="K5090" i="9"/>
  <c r="B5090" i="9"/>
  <c r="K5089" i="9"/>
  <c r="B5089" i="9"/>
  <c r="K5088" i="9"/>
  <c r="B5088" i="9"/>
  <c r="K5087" i="9"/>
  <c r="B5087" i="9"/>
  <c r="K5086" i="9"/>
  <c r="B5086" i="9"/>
  <c r="K5085" i="9"/>
  <c r="B5085" i="9"/>
  <c r="K5084" i="9"/>
  <c r="B5084" i="9"/>
  <c r="K5083" i="9"/>
  <c r="B5083" i="9"/>
  <c r="K5082" i="9"/>
  <c r="B5082" i="9"/>
  <c r="K5081" i="9"/>
  <c r="B5081" i="9"/>
  <c r="K5080" i="9"/>
  <c r="B5080" i="9"/>
  <c r="K5079" i="9"/>
  <c r="B5079" i="9"/>
  <c r="K5078" i="9"/>
  <c r="B5078" i="9"/>
  <c r="K5077" i="9"/>
  <c r="B5077" i="9"/>
  <c r="K5076" i="9"/>
  <c r="B5076" i="9"/>
  <c r="K5075" i="9"/>
  <c r="B5075" i="9"/>
  <c r="K5074" i="9"/>
  <c r="B5074" i="9"/>
  <c r="K5073" i="9"/>
  <c r="B5073" i="9"/>
  <c r="K5072" i="9"/>
  <c r="B5072" i="9"/>
  <c r="K5071" i="9"/>
  <c r="B5071" i="9"/>
  <c r="K5070" i="9"/>
  <c r="B5070" i="9"/>
  <c r="K5069" i="9"/>
  <c r="B5069" i="9"/>
  <c r="K5068" i="9"/>
  <c r="B5068" i="9"/>
  <c r="K5067" i="9"/>
  <c r="B5067" i="9"/>
  <c r="K5066" i="9"/>
  <c r="B5066" i="9"/>
  <c r="K5065" i="9"/>
  <c r="B5065" i="9"/>
  <c r="K5064" i="9"/>
  <c r="B5064" i="9"/>
  <c r="K5063" i="9"/>
  <c r="B5063" i="9"/>
  <c r="K5062" i="9"/>
  <c r="B5062" i="9"/>
  <c r="K5061" i="9"/>
  <c r="B5061" i="9"/>
  <c r="K5060" i="9"/>
  <c r="B5060" i="9"/>
  <c r="K5059" i="9"/>
  <c r="B5059" i="9"/>
  <c r="K5058" i="9"/>
  <c r="B5058" i="9"/>
  <c r="K5057" i="9"/>
  <c r="B5057" i="9"/>
  <c r="K5056" i="9"/>
  <c r="B5056" i="9"/>
  <c r="K5055" i="9"/>
  <c r="B5055" i="9"/>
  <c r="K5054" i="9"/>
  <c r="B5054" i="9"/>
  <c r="K5053" i="9"/>
  <c r="B5053" i="9"/>
  <c r="K5052" i="9"/>
  <c r="B5052" i="9"/>
  <c r="K5051" i="9"/>
  <c r="B5051" i="9"/>
  <c r="K5050" i="9"/>
  <c r="B5050" i="9"/>
  <c r="K5049" i="9"/>
  <c r="B5049" i="9"/>
  <c r="K5048" i="9"/>
  <c r="B5048" i="9"/>
  <c r="K5047" i="9"/>
  <c r="B5047" i="9"/>
  <c r="K5046" i="9"/>
  <c r="B5046" i="9"/>
  <c r="K5045" i="9"/>
  <c r="B5045" i="9"/>
  <c r="K5044" i="9"/>
  <c r="B5044" i="9"/>
  <c r="K5043" i="9"/>
  <c r="B5043" i="9"/>
  <c r="K5042" i="9"/>
  <c r="B5042" i="9"/>
  <c r="K5041" i="9"/>
  <c r="B5041" i="9"/>
  <c r="K5040" i="9"/>
  <c r="B5040" i="9"/>
  <c r="K5039" i="9"/>
  <c r="B5039" i="9"/>
  <c r="K5038" i="9"/>
  <c r="B5038" i="9"/>
  <c r="Z5037" i="9"/>
  <c r="Z5038" i="9" s="1"/>
  <c r="Z5039" i="9" s="1"/>
  <c r="Z5040" i="9" s="1"/>
  <c r="Z5041" i="9" s="1"/>
  <c r="Z5042" i="9" s="1"/>
  <c r="Z5043" i="9" s="1"/>
  <c r="Z5044" i="9" s="1"/>
  <c r="Z5045" i="9" s="1"/>
  <c r="Z5046" i="9" s="1"/>
  <c r="Z5047" i="9" s="1"/>
  <c r="Z5048" i="9" s="1"/>
  <c r="Z5049" i="9" s="1"/>
  <c r="Z5050" i="9" s="1"/>
  <c r="Z5051" i="9" s="1"/>
  <c r="Z5052" i="9" s="1"/>
  <c r="Z5053" i="9" s="1"/>
  <c r="Z5054" i="9" s="1"/>
  <c r="Z5055" i="9" s="1"/>
  <c r="Z5056" i="9" s="1"/>
  <c r="Z5057" i="9" s="1"/>
  <c r="Z5058" i="9" s="1"/>
  <c r="Z5059" i="9" s="1"/>
  <c r="Z5060" i="9" s="1"/>
  <c r="Z5061" i="9" s="1"/>
  <c r="Z5062" i="9" s="1"/>
  <c r="Z5063" i="9" s="1"/>
  <c r="Z5064" i="9" s="1"/>
  <c r="Z5065" i="9" s="1"/>
  <c r="Z5066" i="9" s="1"/>
  <c r="Z5067" i="9" s="1"/>
  <c r="Z5068" i="9" s="1"/>
  <c r="Z5069" i="9" s="1"/>
  <c r="Z5070" i="9" s="1"/>
  <c r="Z5071" i="9" s="1"/>
  <c r="Z5072" i="9" s="1"/>
  <c r="Z5073" i="9" s="1"/>
  <c r="Z5074" i="9" s="1"/>
  <c r="Z5075" i="9" s="1"/>
  <c r="Z5076" i="9" s="1"/>
  <c r="Z5077" i="9" s="1"/>
  <c r="Z5078" i="9" s="1"/>
  <c r="Z5079" i="9" s="1"/>
  <c r="Z5080" i="9" s="1"/>
  <c r="Z5081" i="9" s="1"/>
  <c r="Z5082" i="9" s="1"/>
  <c r="Z5083" i="9" s="1"/>
  <c r="Z5084" i="9" s="1"/>
  <c r="Z5085" i="9" s="1"/>
  <c r="Z5086" i="9" s="1"/>
  <c r="Z5087" i="9" s="1"/>
  <c r="Z5088" i="9" s="1"/>
  <c r="Z5089" i="9" s="1"/>
  <c r="Z5090" i="9" s="1"/>
  <c r="Z5091" i="9" s="1"/>
  <c r="Z5092" i="9" s="1"/>
  <c r="Z5093" i="9" s="1"/>
  <c r="Z5094" i="9" s="1"/>
  <c r="Z5095" i="9" s="1"/>
  <c r="Z5096" i="9" s="1"/>
  <c r="Z5097" i="9" s="1"/>
  <c r="Z5098" i="9" s="1"/>
  <c r="Z5099" i="9" s="1"/>
  <c r="Z5100" i="9" s="1"/>
  <c r="Z5101" i="9" s="1"/>
  <c r="Z5102" i="9" s="1"/>
  <c r="Z5103" i="9" s="1"/>
  <c r="Z5104" i="9" s="1"/>
  <c r="Z5105" i="9" s="1"/>
  <c r="Z5106" i="9" s="1"/>
  <c r="Z5107" i="9" s="1"/>
  <c r="Z5108" i="9" s="1"/>
  <c r="Z5109" i="9" s="1"/>
  <c r="Z5110" i="9" s="1"/>
  <c r="Z5111" i="9" s="1"/>
  <c r="Z5112" i="9" s="1"/>
  <c r="Z5113" i="9" s="1"/>
  <c r="Z5114" i="9" s="1"/>
  <c r="Z5115" i="9" s="1"/>
  <c r="Z5116" i="9" s="1"/>
  <c r="Z5117" i="9" s="1"/>
  <c r="Z5118" i="9" s="1"/>
  <c r="Z5119" i="9" s="1"/>
  <c r="Z5120" i="9" s="1"/>
  <c r="Z5121" i="9" s="1"/>
  <c r="Z5122" i="9" s="1"/>
  <c r="Z5123" i="9" s="1"/>
  <c r="Z5124" i="9" s="1"/>
  <c r="Z5125" i="9" s="1"/>
  <c r="Z5126" i="9" s="1"/>
  <c r="Z5127" i="9" s="1"/>
  <c r="Z5128" i="9" s="1"/>
  <c r="Z5129" i="9" s="1"/>
  <c r="Z5130" i="9" s="1"/>
  <c r="Z5131" i="9" s="1"/>
  <c r="Z5132" i="9" s="1"/>
  <c r="Z5133" i="9" s="1"/>
  <c r="Z5134" i="9" s="1"/>
  <c r="Z5135" i="9" s="1"/>
  <c r="Z5136" i="9" s="1"/>
  <c r="Z5137" i="9" s="1"/>
  <c r="Z5138" i="9" s="1"/>
  <c r="Z5139" i="9" s="1"/>
  <c r="Z5140" i="9" s="1"/>
  <c r="Z5141" i="9" s="1"/>
  <c r="Z5142" i="9" s="1"/>
  <c r="Z5143" i="9" s="1"/>
  <c r="Z5144" i="9" s="1"/>
  <c r="Z5145" i="9" s="1"/>
  <c r="Z5146" i="9" s="1"/>
  <c r="Z5147" i="9" s="1"/>
  <c r="Z5148" i="9" s="1"/>
  <c r="Z5149" i="9" s="1"/>
  <c r="Z5150" i="9" s="1"/>
  <c r="Z5151" i="9" s="1"/>
  <c r="Z5152" i="9" s="1"/>
  <c r="Z5153" i="9" s="1"/>
  <c r="Z5154" i="9" s="1"/>
  <c r="Z5155" i="9" s="1"/>
  <c r="Z5156" i="9" s="1"/>
  <c r="Z5157" i="9" s="1"/>
  <c r="Z5158" i="9" s="1"/>
  <c r="Z5159" i="9" s="1"/>
  <c r="Z5160" i="9" s="1"/>
  <c r="Z5161" i="9" s="1"/>
  <c r="Z5162" i="9" s="1"/>
  <c r="Z5163" i="9" s="1"/>
  <c r="Z5164" i="9" s="1"/>
  <c r="Z5165" i="9" s="1"/>
  <c r="Z5166" i="9" s="1"/>
  <c r="Z5167" i="9" s="1"/>
  <c r="Z5168" i="9" s="1"/>
  <c r="Z5169" i="9" s="1"/>
  <c r="Z5170" i="9" s="1"/>
  <c r="Z5171" i="9" s="1"/>
  <c r="Z5172" i="9" s="1"/>
  <c r="Z5173" i="9" s="1"/>
  <c r="Z5174" i="9" s="1"/>
  <c r="Z5175" i="9" s="1"/>
  <c r="Z5176" i="9" s="1"/>
  <c r="Z5177" i="9" s="1"/>
  <c r="Z5178" i="9" s="1"/>
  <c r="Z5179" i="9" s="1"/>
  <c r="Z5180" i="9" s="1"/>
  <c r="Z5181" i="9" s="1"/>
  <c r="Z5182" i="9" s="1"/>
  <c r="Z5183" i="9" s="1"/>
  <c r="Z5184" i="9" s="1"/>
  <c r="Z5185" i="9" s="1"/>
  <c r="Z5186" i="9" s="1"/>
  <c r="Z5187" i="9" s="1"/>
  <c r="Z5188" i="9" s="1"/>
  <c r="Z5189" i="9" s="1"/>
  <c r="Z5190" i="9" s="1"/>
  <c r="Z5191" i="9" s="1"/>
  <c r="Z5192" i="9" s="1"/>
  <c r="Z5193" i="9" s="1"/>
  <c r="Z5194" i="9" s="1"/>
  <c r="Z5195" i="9" s="1"/>
  <c r="Z5196" i="9" s="1"/>
  <c r="Z5197" i="9" s="1"/>
  <c r="Z5198" i="9" s="1"/>
  <c r="Z5199" i="9" s="1"/>
  <c r="Z5200" i="9" s="1"/>
  <c r="Z5201" i="9" s="1"/>
  <c r="Z5202" i="9" s="1"/>
  <c r="Z5203" i="9" s="1"/>
  <c r="Z5204" i="9" s="1"/>
  <c r="Z5205" i="9" s="1"/>
  <c r="Z5206" i="9" s="1"/>
  <c r="Z5207" i="9" s="1"/>
  <c r="Z5208" i="9" s="1"/>
  <c r="Z5209" i="9" s="1"/>
  <c r="Z5210" i="9" s="1"/>
  <c r="Z5211" i="9" s="1"/>
  <c r="Z5212" i="9" s="1"/>
  <c r="Z5213" i="9" s="1"/>
  <c r="Z5214" i="9" s="1"/>
  <c r="Z5215" i="9" s="1"/>
  <c r="Z5216" i="9" s="1"/>
  <c r="Z5217" i="9" s="1"/>
  <c r="Z5218" i="9" s="1"/>
  <c r="Z5219" i="9" s="1"/>
  <c r="Z5220" i="9" s="1"/>
  <c r="Z5221" i="9" s="1"/>
  <c r="Z5222" i="9" s="1"/>
  <c r="Z5223" i="9" s="1"/>
  <c r="Z5224" i="9" s="1"/>
  <c r="Z5225" i="9" s="1"/>
  <c r="Z5226" i="9" s="1"/>
  <c r="Z5227" i="9" s="1"/>
  <c r="Z5228" i="9" s="1"/>
  <c r="Z5229" i="9" s="1"/>
  <c r="Z5230" i="9" s="1"/>
  <c r="Z5231" i="9" s="1"/>
  <c r="Z5232" i="9" s="1"/>
  <c r="Z5233" i="9" s="1"/>
  <c r="Z5234" i="9" s="1"/>
  <c r="Z5235" i="9" s="1"/>
  <c r="Z5236" i="9" s="1"/>
  <c r="Z5237" i="9" s="1"/>
  <c r="Z5238" i="9" s="1"/>
  <c r="Z5239" i="9" s="1"/>
  <c r="Z5240" i="9" s="1"/>
  <c r="Z5241" i="9" s="1"/>
  <c r="Z5242" i="9" s="1"/>
  <c r="Z5243" i="9" s="1"/>
  <c r="Z5244" i="9" s="1"/>
  <c r="Z5245" i="9" s="1"/>
  <c r="Z5246" i="9" s="1"/>
  <c r="Z5247" i="9" s="1"/>
  <c r="Z5248" i="9" s="1"/>
  <c r="Z5249" i="9" s="1"/>
  <c r="Z5250" i="9" s="1"/>
  <c r="Z5251" i="9" s="1"/>
  <c r="Z5252" i="9" s="1"/>
  <c r="Z5253" i="9" s="1"/>
  <c r="Z5254" i="9" s="1"/>
  <c r="Z5255" i="9" s="1"/>
  <c r="Z5256" i="9" s="1"/>
  <c r="Z5257" i="9" s="1"/>
  <c r="Z5258" i="9" s="1"/>
  <c r="Z5259" i="9" s="1"/>
  <c r="Z5260" i="9" s="1"/>
  <c r="Z5261" i="9" s="1"/>
  <c r="Z5262" i="9" s="1"/>
  <c r="Z5263" i="9" s="1"/>
  <c r="Z5264" i="9" s="1"/>
  <c r="Z5265" i="9" s="1"/>
  <c r="Z5266" i="9" s="1"/>
  <c r="Z5267" i="9" s="1"/>
  <c r="Z5268" i="9" s="1"/>
  <c r="Z5269" i="9" s="1"/>
  <c r="Z5270" i="9" s="1"/>
  <c r="Z5271" i="9" s="1"/>
  <c r="Z5272" i="9" s="1"/>
  <c r="Z5273" i="9" s="1"/>
  <c r="Z5274" i="9" s="1"/>
  <c r="Z5275" i="9" s="1"/>
  <c r="Z5276" i="9" s="1"/>
  <c r="Z5277" i="9" s="1"/>
  <c r="Z5278" i="9" s="1"/>
  <c r="Z5279" i="9" s="1"/>
  <c r="Z5280" i="9" s="1"/>
  <c r="Z5281" i="9" s="1"/>
  <c r="Z5282" i="9" s="1"/>
  <c r="Z5283" i="9" s="1"/>
  <c r="Z5284" i="9" s="1"/>
  <c r="Z5285" i="9" s="1"/>
  <c r="Z5286" i="9" s="1"/>
  <c r="Z5287" i="9" s="1"/>
  <c r="Z5288" i="9" s="1"/>
  <c r="Z5289" i="9" s="1"/>
  <c r="Z5290" i="9" s="1"/>
  <c r="Z5291" i="9" s="1"/>
  <c r="Z5292" i="9" s="1"/>
  <c r="Z5293" i="9" s="1"/>
  <c r="Z5294" i="9" s="1"/>
  <c r="Z5295" i="9" s="1"/>
  <c r="Z5296" i="9" s="1"/>
  <c r="Z5297" i="9" s="1"/>
  <c r="Z5298" i="9" s="1"/>
  <c r="Z5299" i="9" s="1"/>
  <c r="Z5300" i="9" s="1"/>
  <c r="Z5301" i="9" s="1"/>
  <c r="Z5302" i="9" s="1"/>
  <c r="Z5303" i="9" s="1"/>
  <c r="Z5304" i="9" s="1"/>
  <c r="Z5305" i="9" s="1"/>
  <c r="Z5306" i="9" s="1"/>
  <c r="Z5307" i="9" s="1"/>
  <c r="Z5308" i="9" s="1"/>
  <c r="Z5309" i="9" s="1"/>
  <c r="Z5310" i="9" s="1"/>
  <c r="Z5311" i="9" s="1"/>
  <c r="Z5312" i="9" s="1"/>
  <c r="Z5313" i="9" s="1"/>
  <c r="Z5314" i="9" s="1"/>
  <c r="Z5315" i="9" s="1"/>
  <c r="Z5316" i="9" s="1"/>
  <c r="Z5317" i="9" s="1"/>
  <c r="Z5318" i="9" s="1"/>
  <c r="Z5319" i="9" s="1"/>
  <c r="Z5320" i="9" s="1"/>
  <c r="Z5321" i="9" s="1"/>
  <c r="Z5322" i="9" s="1"/>
  <c r="Z5323" i="9" s="1"/>
  <c r="Z5324" i="9" s="1"/>
  <c r="Z5325" i="9" s="1"/>
  <c r="Z5326" i="9" s="1"/>
  <c r="Z5327" i="9" s="1"/>
  <c r="Z5328" i="9" s="1"/>
  <c r="Z5329" i="9" s="1"/>
  <c r="Z5330" i="9" s="1"/>
  <c r="Z5331" i="9" s="1"/>
  <c r="Z5332" i="9" s="1"/>
  <c r="Z5333" i="9" s="1"/>
  <c r="Z5334" i="9" s="1"/>
  <c r="K5037" i="9"/>
  <c r="B5037" i="9"/>
  <c r="K5036" i="9"/>
  <c r="B5036" i="9"/>
  <c r="I4738" i="9"/>
  <c r="K4738" i="9"/>
  <c r="I4739" i="9"/>
  <c r="K4739" i="9"/>
  <c r="I4740" i="9"/>
  <c r="K4740" i="9"/>
  <c r="I4741" i="9"/>
  <c r="K4741" i="9"/>
  <c r="I4742" i="9"/>
  <c r="K4742" i="9"/>
  <c r="I4743" i="9"/>
  <c r="K4743" i="9"/>
  <c r="I4744" i="9"/>
  <c r="K4744" i="9"/>
  <c r="I4745" i="9"/>
  <c r="K4745" i="9"/>
  <c r="I4746" i="9"/>
  <c r="K4746" i="9"/>
  <c r="I4747" i="9"/>
  <c r="K4747" i="9"/>
  <c r="I4748" i="9"/>
  <c r="K4748" i="9"/>
  <c r="I4749" i="9"/>
  <c r="K4749" i="9"/>
  <c r="I4750" i="9"/>
  <c r="K4750" i="9"/>
  <c r="I4751" i="9"/>
  <c r="K4751" i="9"/>
  <c r="I4752" i="9"/>
  <c r="K4752" i="9"/>
  <c r="I4753" i="9"/>
  <c r="K4753" i="9"/>
  <c r="I4754" i="9"/>
  <c r="K4754" i="9"/>
  <c r="I4755" i="9"/>
  <c r="K4755" i="9"/>
  <c r="I4756" i="9"/>
  <c r="K4756" i="9"/>
  <c r="I4757" i="9"/>
  <c r="K4757" i="9"/>
  <c r="I4758" i="9"/>
  <c r="K4758" i="9"/>
  <c r="I4759" i="9"/>
  <c r="K4759" i="9"/>
  <c r="I4760" i="9"/>
  <c r="K4760" i="9"/>
  <c r="I4761" i="9"/>
  <c r="K4761" i="9"/>
  <c r="I4762" i="9"/>
  <c r="K4762" i="9"/>
  <c r="I4763" i="9"/>
  <c r="K4763" i="9"/>
  <c r="I4764" i="9"/>
  <c r="K4764" i="9"/>
  <c r="I4765" i="9"/>
  <c r="K4765" i="9"/>
  <c r="I4766" i="9"/>
  <c r="K4766" i="9"/>
  <c r="I4767" i="9"/>
  <c r="K4767" i="9"/>
  <c r="I4768" i="9"/>
  <c r="K4768" i="9"/>
  <c r="I4769" i="9"/>
  <c r="K4769" i="9"/>
  <c r="I4770" i="9"/>
  <c r="K4770" i="9"/>
  <c r="I4771" i="9"/>
  <c r="K4771" i="9"/>
  <c r="I4772" i="9"/>
  <c r="K4772" i="9"/>
  <c r="I4773" i="9"/>
  <c r="K4773" i="9"/>
  <c r="I4774" i="9"/>
  <c r="K4774" i="9"/>
  <c r="I4775" i="9"/>
  <c r="K4775" i="9"/>
  <c r="I4776" i="9"/>
  <c r="K4776" i="9"/>
  <c r="I4777" i="9"/>
  <c r="K4777" i="9"/>
  <c r="I4778" i="9"/>
  <c r="K4778" i="9"/>
  <c r="I4779" i="9"/>
  <c r="K4779" i="9"/>
  <c r="I4780" i="9"/>
  <c r="K4780" i="9"/>
  <c r="I4781" i="9"/>
  <c r="K4781" i="9"/>
  <c r="I4782" i="9"/>
  <c r="K4782" i="9"/>
  <c r="I4783" i="9"/>
  <c r="K4783" i="9"/>
  <c r="I4784" i="9"/>
  <c r="K4784" i="9"/>
  <c r="I4785" i="9"/>
  <c r="K4785" i="9"/>
  <c r="I4786" i="9"/>
  <c r="K4786" i="9"/>
  <c r="I4787" i="9"/>
  <c r="K4787" i="9"/>
  <c r="I4788" i="9"/>
  <c r="K4788" i="9"/>
  <c r="I4789" i="9"/>
  <c r="K4789" i="9"/>
  <c r="I4790" i="9"/>
  <c r="K4790" i="9"/>
  <c r="I4791" i="9"/>
  <c r="K4791" i="9"/>
  <c r="I4792" i="9"/>
  <c r="K4792" i="9"/>
  <c r="I4793" i="9"/>
  <c r="K4793" i="9"/>
  <c r="I4794" i="9"/>
  <c r="K4794" i="9"/>
  <c r="I4795" i="9"/>
  <c r="K4795" i="9"/>
  <c r="I4796" i="9"/>
  <c r="K4796" i="9"/>
  <c r="I4797" i="9"/>
  <c r="K4797" i="9"/>
  <c r="I4798" i="9"/>
  <c r="K4798" i="9"/>
  <c r="I4799" i="9"/>
  <c r="K4799" i="9"/>
  <c r="I4800" i="9"/>
  <c r="K4800" i="9"/>
  <c r="I4801" i="9"/>
  <c r="K4801" i="9"/>
  <c r="I4802" i="9"/>
  <c r="K4802" i="9"/>
  <c r="I4803" i="9"/>
  <c r="K4803" i="9"/>
  <c r="I4804" i="9"/>
  <c r="K4804" i="9"/>
  <c r="I4805" i="9"/>
  <c r="K4805" i="9"/>
  <c r="I4806" i="9"/>
  <c r="K4806" i="9"/>
  <c r="I4807" i="9"/>
  <c r="K4807" i="9"/>
  <c r="I4808" i="9"/>
  <c r="K4808" i="9"/>
  <c r="I4809" i="9"/>
  <c r="K4809" i="9"/>
  <c r="I4810" i="9"/>
  <c r="K4810" i="9"/>
  <c r="I4811" i="9"/>
  <c r="K4811" i="9"/>
  <c r="I4812" i="9"/>
  <c r="K4812" i="9"/>
  <c r="I4813" i="9"/>
  <c r="K4813" i="9"/>
  <c r="I4814" i="9"/>
  <c r="K4814" i="9"/>
  <c r="I4815" i="9"/>
  <c r="K4815" i="9"/>
  <c r="I4816" i="9"/>
  <c r="K4816" i="9"/>
  <c r="I4817" i="9"/>
  <c r="K4817" i="9"/>
  <c r="I4818" i="9"/>
  <c r="K4818" i="9"/>
  <c r="I4819" i="9"/>
  <c r="K4819" i="9"/>
  <c r="I4820" i="9"/>
  <c r="K4820" i="9"/>
  <c r="I4821" i="9"/>
  <c r="K4821" i="9"/>
  <c r="I4822" i="9"/>
  <c r="K4822" i="9"/>
  <c r="I4823" i="9"/>
  <c r="K4823" i="9"/>
  <c r="I4824" i="9"/>
  <c r="K4824" i="9"/>
  <c r="I4825" i="9"/>
  <c r="K4825" i="9"/>
  <c r="I4826" i="9"/>
  <c r="K4826" i="9"/>
  <c r="I4827" i="9"/>
  <c r="K4827" i="9"/>
  <c r="I4828" i="9"/>
  <c r="K4828" i="9"/>
  <c r="I4829" i="9"/>
  <c r="K4829" i="9"/>
  <c r="I4830" i="9"/>
  <c r="K4830" i="9"/>
  <c r="I4831" i="9"/>
  <c r="K4831" i="9"/>
  <c r="I4832" i="9"/>
  <c r="K4832" i="9"/>
  <c r="I4833" i="9"/>
  <c r="K4833" i="9"/>
  <c r="I4834" i="9"/>
  <c r="K4834" i="9"/>
  <c r="I4835" i="9"/>
  <c r="K4835" i="9"/>
  <c r="I4836" i="9"/>
  <c r="K4836" i="9"/>
  <c r="I4837" i="9"/>
  <c r="K4837" i="9"/>
  <c r="I4838" i="9"/>
  <c r="K4838" i="9"/>
  <c r="I4839" i="9"/>
  <c r="K4839" i="9"/>
  <c r="I4840" i="9"/>
  <c r="K4840" i="9"/>
  <c r="I4841" i="9"/>
  <c r="K4841" i="9"/>
  <c r="I4842" i="9"/>
  <c r="K4842" i="9"/>
  <c r="I4843" i="9"/>
  <c r="K4843" i="9"/>
  <c r="I4844" i="9"/>
  <c r="K4844" i="9"/>
  <c r="I4845" i="9"/>
  <c r="K4845" i="9"/>
  <c r="I4846" i="9"/>
  <c r="K4846" i="9"/>
  <c r="I4847" i="9"/>
  <c r="K4847" i="9"/>
  <c r="I4848" i="9"/>
  <c r="K4848" i="9"/>
  <c r="I4849" i="9"/>
  <c r="K4849" i="9"/>
  <c r="I4850" i="9"/>
  <c r="K4850" i="9"/>
  <c r="I4851" i="9"/>
  <c r="K4851" i="9"/>
  <c r="I4852" i="9"/>
  <c r="K4852" i="9"/>
  <c r="I4853" i="9"/>
  <c r="K4853" i="9"/>
  <c r="I4854" i="9"/>
  <c r="K4854" i="9"/>
  <c r="I4855" i="9"/>
  <c r="K4855" i="9"/>
  <c r="I4856" i="9"/>
  <c r="K4856" i="9"/>
  <c r="I4857" i="9"/>
  <c r="K4857" i="9"/>
  <c r="I4858" i="9"/>
  <c r="K4858" i="9"/>
  <c r="I4859" i="9"/>
  <c r="K4859" i="9"/>
  <c r="I4860" i="9"/>
  <c r="K4860" i="9"/>
  <c r="I4861" i="9"/>
  <c r="K4861" i="9"/>
  <c r="I4862" i="9"/>
  <c r="K4862" i="9"/>
  <c r="I4863" i="9"/>
  <c r="K4863" i="9"/>
  <c r="I4864" i="9"/>
  <c r="K4864" i="9"/>
  <c r="I4865" i="9"/>
  <c r="K4865" i="9"/>
  <c r="I4866" i="9"/>
  <c r="K4866" i="9"/>
  <c r="I4867" i="9"/>
  <c r="K4867" i="9"/>
  <c r="I4868" i="9"/>
  <c r="K4868" i="9"/>
  <c r="I4869" i="9"/>
  <c r="K4869" i="9"/>
  <c r="I4870" i="9"/>
  <c r="K4870" i="9"/>
  <c r="I4871" i="9"/>
  <c r="K4871" i="9"/>
  <c r="I4872" i="9"/>
  <c r="K4872" i="9"/>
  <c r="I4873" i="9"/>
  <c r="K4873" i="9"/>
  <c r="I4874" i="9"/>
  <c r="K4874" i="9"/>
  <c r="I4875" i="9"/>
  <c r="K4875" i="9"/>
  <c r="I4876" i="9"/>
  <c r="K4876" i="9"/>
  <c r="I4877" i="9"/>
  <c r="K4877" i="9"/>
  <c r="I4878" i="9"/>
  <c r="K4878" i="9"/>
  <c r="I4879" i="9"/>
  <c r="K4879" i="9"/>
  <c r="I4880" i="9"/>
  <c r="K4880" i="9"/>
  <c r="I4881" i="9"/>
  <c r="K4881" i="9"/>
  <c r="I4882" i="9"/>
  <c r="K4882" i="9"/>
  <c r="I4883" i="9"/>
  <c r="K4883" i="9"/>
  <c r="I4884" i="9"/>
  <c r="K4884" i="9"/>
  <c r="I4885" i="9"/>
  <c r="K4885" i="9"/>
  <c r="I4886" i="9"/>
  <c r="K4886" i="9"/>
  <c r="I4887" i="9"/>
  <c r="K4887" i="9"/>
  <c r="I4888" i="9"/>
  <c r="K4888" i="9"/>
  <c r="I4889" i="9"/>
  <c r="K4889" i="9"/>
  <c r="I4890" i="9"/>
  <c r="K4890" i="9"/>
  <c r="I4891" i="9"/>
  <c r="K4891" i="9"/>
  <c r="I4892" i="9"/>
  <c r="K4892" i="9"/>
  <c r="I4893" i="9"/>
  <c r="K4893" i="9"/>
  <c r="I4894" i="9"/>
  <c r="K4894" i="9"/>
  <c r="I4895" i="9"/>
  <c r="K4895" i="9"/>
  <c r="I4896" i="9"/>
  <c r="K4896" i="9"/>
  <c r="I4897" i="9"/>
  <c r="K4897" i="9"/>
  <c r="I4898" i="9"/>
  <c r="K4898" i="9"/>
  <c r="I4899" i="9"/>
  <c r="K4899" i="9"/>
  <c r="I4900" i="9"/>
  <c r="K4900" i="9"/>
  <c r="I4901" i="9"/>
  <c r="K4901" i="9"/>
  <c r="I4902" i="9"/>
  <c r="K4902" i="9"/>
  <c r="I4903" i="9"/>
  <c r="K4903" i="9"/>
  <c r="I4904" i="9"/>
  <c r="K4904" i="9"/>
  <c r="I4905" i="9"/>
  <c r="K4905" i="9"/>
  <c r="I4906" i="9"/>
  <c r="K4906" i="9"/>
  <c r="I4907" i="9"/>
  <c r="K4907" i="9"/>
  <c r="I4908" i="9"/>
  <c r="K4908" i="9"/>
  <c r="I4909" i="9"/>
  <c r="K4909" i="9"/>
  <c r="I4910" i="9"/>
  <c r="K4910" i="9"/>
  <c r="I4911" i="9"/>
  <c r="K4911" i="9"/>
  <c r="I4912" i="9"/>
  <c r="K4912" i="9"/>
  <c r="I4913" i="9"/>
  <c r="K4913" i="9"/>
  <c r="I4914" i="9"/>
  <c r="K4914" i="9"/>
  <c r="I4915" i="9"/>
  <c r="K4915" i="9"/>
  <c r="I4916" i="9"/>
  <c r="K4916" i="9"/>
  <c r="I4917" i="9"/>
  <c r="K4917" i="9"/>
  <c r="I4918" i="9"/>
  <c r="K4918" i="9"/>
  <c r="I4919" i="9"/>
  <c r="K4919" i="9"/>
  <c r="I4920" i="9"/>
  <c r="K4920" i="9"/>
  <c r="I4921" i="9"/>
  <c r="K4921" i="9"/>
  <c r="I4922" i="9"/>
  <c r="K4922" i="9"/>
  <c r="I4923" i="9"/>
  <c r="K4923" i="9"/>
  <c r="I4924" i="9"/>
  <c r="K4924" i="9"/>
  <c r="I4925" i="9"/>
  <c r="K4925" i="9"/>
  <c r="I4926" i="9"/>
  <c r="K4926" i="9"/>
  <c r="I4927" i="9"/>
  <c r="K4927" i="9"/>
  <c r="I4928" i="9"/>
  <c r="K4928" i="9"/>
  <c r="I4929" i="9"/>
  <c r="K4929" i="9"/>
  <c r="I4930" i="9"/>
  <c r="K4930" i="9"/>
  <c r="I4931" i="9"/>
  <c r="K4931" i="9"/>
  <c r="I4932" i="9"/>
  <c r="K4932" i="9"/>
  <c r="I4933" i="9"/>
  <c r="K4933" i="9"/>
  <c r="I4934" i="9"/>
  <c r="K4934" i="9"/>
  <c r="I4935" i="9"/>
  <c r="K4935" i="9"/>
  <c r="I4936" i="9"/>
  <c r="K4936" i="9"/>
  <c r="I4937" i="9"/>
  <c r="K4937" i="9"/>
  <c r="I4938" i="9"/>
  <c r="K4938" i="9"/>
  <c r="I4939" i="9"/>
  <c r="K4939" i="9"/>
  <c r="I4940" i="9"/>
  <c r="K4940" i="9"/>
  <c r="I4941" i="9"/>
  <c r="K4941" i="9"/>
  <c r="I4942" i="9"/>
  <c r="K4942" i="9"/>
  <c r="I4943" i="9"/>
  <c r="K4943" i="9"/>
  <c r="I4944" i="9"/>
  <c r="K4944" i="9"/>
  <c r="I4945" i="9"/>
  <c r="K4945" i="9"/>
  <c r="I4946" i="9"/>
  <c r="K4946" i="9"/>
  <c r="I4947" i="9"/>
  <c r="K4947" i="9"/>
  <c r="I4948" i="9"/>
  <c r="K4948" i="9"/>
  <c r="I4949" i="9"/>
  <c r="K4949" i="9"/>
  <c r="I4950" i="9"/>
  <c r="K4950" i="9"/>
  <c r="I4951" i="9"/>
  <c r="K4951" i="9"/>
  <c r="I4952" i="9"/>
  <c r="K4952" i="9"/>
  <c r="I4953" i="9"/>
  <c r="K4953" i="9"/>
  <c r="I4954" i="9"/>
  <c r="K4954" i="9"/>
  <c r="I4955" i="9"/>
  <c r="K4955" i="9"/>
  <c r="I4956" i="9"/>
  <c r="K4956" i="9"/>
  <c r="I4957" i="9"/>
  <c r="K4957" i="9"/>
  <c r="I4958" i="9"/>
  <c r="K4958" i="9"/>
  <c r="I4959" i="9"/>
  <c r="K4959" i="9"/>
  <c r="I4960" i="9"/>
  <c r="K4960" i="9"/>
  <c r="I4961" i="9"/>
  <c r="K4961" i="9"/>
  <c r="I4962" i="9"/>
  <c r="K4962" i="9"/>
  <c r="I4963" i="9"/>
  <c r="K4963" i="9"/>
  <c r="I4964" i="9"/>
  <c r="K4964" i="9"/>
  <c r="I4965" i="9"/>
  <c r="K4965" i="9"/>
  <c r="I4966" i="9"/>
  <c r="K4966" i="9"/>
  <c r="I4967" i="9"/>
  <c r="K4967" i="9"/>
  <c r="I4968" i="9"/>
  <c r="K4968" i="9"/>
  <c r="I4969" i="9"/>
  <c r="K4969" i="9"/>
  <c r="I4970" i="9"/>
  <c r="K4970" i="9"/>
  <c r="I4971" i="9"/>
  <c r="K4971" i="9"/>
  <c r="I4972" i="9"/>
  <c r="K4972" i="9"/>
  <c r="I4973" i="9"/>
  <c r="K4973" i="9"/>
  <c r="I4974" i="9"/>
  <c r="K4974" i="9"/>
  <c r="I4975" i="9"/>
  <c r="K4975" i="9"/>
  <c r="I4976" i="9"/>
  <c r="K4976" i="9"/>
  <c r="I4977" i="9"/>
  <c r="K4977" i="9"/>
  <c r="I4978" i="9"/>
  <c r="K4978" i="9"/>
  <c r="I4979" i="9"/>
  <c r="K4979" i="9"/>
  <c r="I4980" i="9"/>
  <c r="K4980" i="9"/>
  <c r="I4981" i="9"/>
  <c r="K4981" i="9"/>
  <c r="I4982" i="9"/>
  <c r="K4982" i="9"/>
  <c r="I4983" i="9"/>
  <c r="K4983" i="9"/>
  <c r="I4984" i="9"/>
  <c r="K4984" i="9"/>
  <c r="I4985" i="9"/>
  <c r="K4985" i="9"/>
  <c r="I4986" i="9"/>
  <c r="K4986" i="9"/>
  <c r="I4987" i="9"/>
  <c r="K4987" i="9"/>
  <c r="I4988" i="9"/>
  <c r="K4988" i="9"/>
  <c r="I4989" i="9"/>
  <c r="K4989" i="9"/>
  <c r="I4990" i="9"/>
  <c r="K4990" i="9"/>
  <c r="I4991" i="9"/>
  <c r="K4991" i="9"/>
  <c r="I4992" i="9"/>
  <c r="K4992" i="9"/>
  <c r="I4993" i="9"/>
  <c r="K4993" i="9"/>
  <c r="I4994" i="9"/>
  <c r="K4994" i="9"/>
  <c r="I4995" i="9"/>
  <c r="K4995" i="9"/>
  <c r="I4996" i="9"/>
  <c r="K4996" i="9"/>
  <c r="I4997" i="9"/>
  <c r="K4997" i="9"/>
  <c r="I4998" i="9"/>
  <c r="K4998" i="9"/>
  <c r="I4999" i="9"/>
  <c r="K4999" i="9"/>
  <c r="I5000" i="9"/>
  <c r="K5000" i="9"/>
  <c r="I5001" i="9"/>
  <c r="K5001" i="9"/>
  <c r="I5002" i="9"/>
  <c r="K5002" i="9"/>
  <c r="I5003" i="9"/>
  <c r="K5003" i="9"/>
  <c r="I5004" i="9"/>
  <c r="K5004" i="9"/>
  <c r="I5005" i="9"/>
  <c r="K5005" i="9"/>
  <c r="I5006" i="9"/>
  <c r="K5006" i="9"/>
  <c r="I5007" i="9"/>
  <c r="K5007" i="9"/>
  <c r="I5008" i="9"/>
  <c r="K5008" i="9"/>
  <c r="I5009" i="9"/>
  <c r="K5009" i="9"/>
  <c r="I5010" i="9"/>
  <c r="K5010" i="9"/>
  <c r="I5011" i="9"/>
  <c r="K5011" i="9"/>
  <c r="I5012" i="9"/>
  <c r="K5012" i="9"/>
  <c r="I5013" i="9"/>
  <c r="K5013" i="9"/>
  <c r="I5014" i="9"/>
  <c r="K5014" i="9"/>
  <c r="I5015" i="9"/>
  <c r="K5015" i="9"/>
  <c r="I5016" i="9"/>
  <c r="K5016" i="9"/>
  <c r="I5017" i="9"/>
  <c r="K5017" i="9"/>
  <c r="I5018" i="9"/>
  <c r="K5018" i="9"/>
  <c r="I5019" i="9"/>
  <c r="K5019" i="9"/>
  <c r="I5020" i="9"/>
  <c r="K5020" i="9"/>
  <c r="I5021" i="9"/>
  <c r="K5021" i="9"/>
  <c r="I5022" i="9"/>
  <c r="K5022" i="9"/>
  <c r="I5023" i="9"/>
  <c r="K5023" i="9"/>
  <c r="I5024" i="9"/>
  <c r="K5024" i="9"/>
  <c r="I5025" i="9"/>
  <c r="K5025" i="9"/>
  <c r="I5026" i="9"/>
  <c r="K5026" i="9"/>
  <c r="I5027" i="9"/>
  <c r="K5027" i="9"/>
  <c r="I5028" i="9"/>
  <c r="K5028" i="9"/>
  <c r="I5029" i="9"/>
  <c r="K5029" i="9"/>
  <c r="I5030" i="9"/>
  <c r="K5030" i="9"/>
  <c r="I5031" i="9"/>
  <c r="K5031" i="9"/>
  <c r="I5032" i="9"/>
  <c r="K5032" i="9"/>
  <c r="I5033" i="9"/>
  <c r="K5033" i="9"/>
  <c r="I5034" i="9"/>
  <c r="K5034" i="9"/>
  <c r="I5035" i="9"/>
  <c r="K5035" i="9"/>
  <c r="K4737" i="9"/>
  <c r="I4737" i="9"/>
  <c r="B5035" i="9"/>
  <c r="B5034" i="9"/>
  <c r="B5033" i="9"/>
  <c r="B5032" i="9"/>
  <c r="B5031" i="9"/>
  <c r="B5030" i="9"/>
  <c r="B5029" i="9"/>
  <c r="B5028" i="9"/>
  <c r="B5027" i="9"/>
  <c r="B5026" i="9"/>
  <c r="B5025" i="9"/>
  <c r="B5024" i="9"/>
  <c r="B5023" i="9"/>
  <c r="B5022" i="9"/>
  <c r="B5021" i="9"/>
  <c r="B5020" i="9"/>
  <c r="B5019" i="9"/>
  <c r="B5018" i="9"/>
  <c r="B5017" i="9"/>
  <c r="B5016" i="9"/>
  <c r="B5015" i="9"/>
  <c r="B5014" i="9"/>
  <c r="B5013" i="9"/>
  <c r="B5012" i="9"/>
  <c r="B5011" i="9"/>
  <c r="B5010" i="9"/>
  <c r="B5009" i="9"/>
  <c r="B5008" i="9"/>
  <c r="B5007" i="9"/>
  <c r="B5006" i="9"/>
  <c r="B5005" i="9"/>
  <c r="B5004" i="9"/>
  <c r="B5003" i="9"/>
  <c r="B5002" i="9"/>
  <c r="B5001" i="9"/>
  <c r="B5000" i="9"/>
  <c r="B4999" i="9"/>
  <c r="B4998" i="9"/>
  <c r="B4997" i="9"/>
  <c r="B4996" i="9"/>
  <c r="B4995" i="9"/>
  <c r="B4994" i="9"/>
  <c r="B4993" i="9"/>
  <c r="B4992" i="9"/>
  <c r="B4991" i="9"/>
  <c r="B4990" i="9"/>
  <c r="B4989" i="9"/>
  <c r="B4988" i="9"/>
  <c r="B4987" i="9"/>
  <c r="B4986" i="9"/>
  <c r="B4985" i="9"/>
  <c r="B4984" i="9"/>
  <c r="B4983" i="9"/>
  <c r="B4982" i="9"/>
  <c r="B4981" i="9"/>
  <c r="B4980" i="9"/>
  <c r="B4979" i="9"/>
  <c r="B4978" i="9"/>
  <c r="B4977" i="9"/>
  <c r="B4976" i="9"/>
  <c r="B4975" i="9"/>
  <c r="B4974" i="9"/>
  <c r="B4973" i="9"/>
  <c r="B4972" i="9"/>
  <c r="B4971" i="9"/>
  <c r="B4970" i="9"/>
  <c r="B4969" i="9"/>
  <c r="B4968" i="9"/>
  <c r="B4967" i="9"/>
  <c r="B4966" i="9"/>
  <c r="B4965" i="9"/>
  <c r="B4964" i="9"/>
  <c r="B4963" i="9"/>
  <c r="B4962" i="9"/>
  <c r="B4961" i="9"/>
  <c r="B4960" i="9"/>
  <c r="B4959" i="9"/>
  <c r="B4958" i="9"/>
  <c r="B4957" i="9"/>
  <c r="B4956" i="9"/>
  <c r="B4955" i="9"/>
  <c r="B4954" i="9"/>
  <c r="B4953" i="9"/>
  <c r="B4952" i="9"/>
  <c r="B4951" i="9"/>
  <c r="B4950" i="9"/>
  <c r="B4949" i="9"/>
  <c r="B4948" i="9"/>
  <c r="B4947" i="9"/>
  <c r="B4946" i="9"/>
  <c r="B4945" i="9"/>
  <c r="B4944" i="9"/>
  <c r="B4943" i="9"/>
  <c r="B4942" i="9"/>
  <c r="B4941" i="9"/>
  <c r="B4940" i="9"/>
  <c r="B4939" i="9"/>
  <c r="B4938" i="9"/>
  <c r="B4937" i="9"/>
  <c r="B4936" i="9"/>
  <c r="B4935" i="9"/>
  <c r="B4934" i="9"/>
  <c r="B4933" i="9"/>
  <c r="B4932" i="9"/>
  <c r="B4931" i="9"/>
  <c r="B4930" i="9"/>
  <c r="B4929" i="9"/>
  <c r="B4928" i="9"/>
  <c r="B4927" i="9"/>
  <c r="B4926" i="9"/>
  <c r="B4925" i="9"/>
  <c r="B4924" i="9"/>
  <c r="B4923" i="9"/>
  <c r="B4922" i="9"/>
  <c r="B4921" i="9"/>
  <c r="B4920" i="9"/>
  <c r="B4919" i="9"/>
  <c r="B4918" i="9"/>
  <c r="B4917" i="9"/>
  <c r="B4916" i="9"/>
  <c r="B4915" i="9"/>
  <c r="B4914" i="9"/>
  <c r="B4913" i="9"/>
  <c r="B4912" i="9"/>
  <c r="B4911" i="9"/>
  <c r="B4910" i="9"/>
  <c r="B4909" i="9"/>
  <c r="B4908" i="9"/>
  <c r="B4907" i="9"/>
  <c r="B4906" i="9"/>
  <c r="B4905" i="9"/>
  <c r="B4904" i="9"/>
  <c r="B4903" i="9"/>
  <c r="B4902" i="9"/>
  <c r="B4901" i="9"/>
  <c r="B4900" i="9"/>
  <c r="B4899" i="9"/>
  <c r="B4898" i="9"/>
  <c r="B4897" i="9"/>
  <c r="B4896" i="9"/>
  <c r="B4895" i="9"/>
  <c r="B4894" i="9"/>
  <c r="B4893" i="9"/>
  <c r="B4892" i="9"/>
  <c r="B4891" i="9"/>
  <c r="B4890" i="9"/>
  <c r="B4889" i="9"/>
  <c r="B4888" i="9"/>
  <c r="B4887" i="9"/>
  <c r="B4886" i="9"/>
  <c r="B4885" i="9"/>
  <c r="B4884" i="9"/>
  <c r="B4883" i="9"/>
  <c r="B4882" i="9"/>
  <c r="B4881" i="9"/>
  <c r="B4880" i="9"/>
  <c r="B4879" i="9"/>
  <c r="B4878" i="9"/>
  <c r="B4877" i="9"/>
  <c r="B4876" i="9"/>
  <c r="B4875" i="9"/>
  <c r="B4874" i="9"/>
  <c r="B4873" i="9"/>
  <c r="B4872" i="9"/>
  <c r="B4871" i="9"/>
  <c r="B4870" i="9"/>
  <c r="B4869" i="9"/>
  <c r="B4868" i="9"/>
  <c r="B4867" i="9"/>
  <c r="B4866" i="9"/>
  <c r="B4865" i="9"/>
  <c r="B4864" i="9"/>
  <c r="B4863" i="9"/>
  <c r="B4862" i="9"/>
  <c r="B4861" i="9"/>
  <c r="B4860" i="9"/>
  <c r="B4859" i="9"/>
  <c r="B4858" i="9"/>
  <c r="B4857" i="9"/>
  <c r="B4856" i="9"/>
  <c r="B4855" i="9"/>
  <c r="B4854" i="9"/>
  <c r="B4853" i="9"/>
  <c r="B4852" i="9"/>
  <c r="B4851" i="9"/>
  <c r="B4850" i="9"/>
  <c r="B4849" i="9"/>
  <c r="B4848" i="9"/>
  <c r="B4847" i="9"/>
  <c r="B4846" i="9"/>
  <c r="B4845" i="9"/>
  <c r="B4844" i="9"/>
  <c r="B4843" i="9"/>
  <c r="B4842" i="9"/>
  <c r="B4841" i="9"/>
  <c r="B4840" i="9"/>
  <c r="B4839" i="9"/>
  <c r="B4838" i="9"/>
  <c r="B4837" i="9"/>
  <c r="B4836" i="9"/>
  <c r="B4835" i="9"/>
  <c r="B4834" i="9"/>
  <c r="B4833" i="9"/>
  <c r="B4832" i="9"/>
  <c r="B4831" i="9"/>
  <c r="B4830" i="9"/>
  <c r="B4829" i="9"/>
  <c r="B4828" i="9"/>
  <c r="B4827" i="9"/>
  <c r="B4826" i="9"/>
  <c r="B4825" i="9"/>
  <c r="B4824" i="9"/>
  <c r="B4823" i="9"/>
  <c r="B4822" i="9"/>
  <c r="B4821" i="9"/>
  <c r="B4820" i="9"/>
  <c r="B4819" i="9"/>
  <c r="B4818" i="9"/>
  <c r="B4817" i="9"/>
  <c r="B4816" i="9"/>
  <c r="B4815" i="9"/>
  <c r="B4814" i="9"/>
  <c r="B4813" i="9"/>
  <c r="B4812" i="9"/>
  <c r="B4811" i="9"/>
  <c r="B4810" i="9"/>
  <c r="B4809" i="9"/>
  <c r="B4808" i="9"/>
  <c r="B4807" i="9"/>
  <c r="B4806" i="9"/>
  <c r="B4805" i="9"/>
  <c r="B4804" i="9"/>
  <c r="B4803" i="9"/>
  <c r="B4802" i="9"/>
  <c r="B4801" i="9"/>
  <c r="B4800" i="9"/>
  <c r="B4799" i="9"/>
  <c r="B4798" i="9"/>
  <c r="B4797" i="9"/>
  <c r="B4796" i="9"/>
  <c r="B4795" i="9"/>
  <c r="B4794" i="9"/>
  <c r="B4793" i="9"/>
  <c r="B4792" i="9"/>
  <c r="B4791" i="9"/>
  <c r="B4790" i="9"/>
  <c r="B4789" i="9"/>
  <c r="B4788" i="9"/>
  <c r="B4787" i="9"/>
  <c r="B4786" i="9"/>
  <c r="B4785" i="9"/>
  <c r="B4784" i="9"/>
  <c r="B4783" i="9"/>
  <c r="B4782" i="9"/>
  <c r="B4781" i="9"/>
  <c r="B4780" i="9"/>
  <c r="B4779" i="9"/>
  <c r="B4778" i="9"/>
  <c r="B4777" i="9"/>
  <c r="B4776" i="9"/>
  <c r="B4775" i="9"/>
  <c r="B4774" i="9"/>
  <c r="B4773" i="9"/>
  <c r="B4772" i="9"/>
  <c r="B4771" i="9"/>
  <c r="B4770" i="9"/>
  <c r="B4769" i="9"/>
  <c r="B4768" i="9"/>
  <c r="B4767" i="9"/>
  <c r="B4766" i="9"/>
  <c r="B4765" i="9"/>
  <c r="B4764" i="9"/>
  <c r="B4763" i="9"/>
  <c r="B4762" i="9"/>
  <c r="B4761" i="9"/>
  <c r="B4760" i="9"/>
  <c r="B4759" i="9"/>
  <c r="B4758" i="9"/>
  <c r="B4757" i="9"/>
  <c r="B4756" i="9"/>
  <c r="B4755" i="9"/>
  <c r="B4754" i="9"/>
  <c r="B4753" i="9"/>
  <c r="B4752" i="9"/>
  <c r="B4751" i="9"/>
  <c r="B4750" i="9"/>
  <c r="B4749" i="9"/>
  <c r="B4748" i="9"/>
  <c r="B4747" i="9"/>
  <c r="B4746" i="9"/>
  <c r="B4745" i="9"/>
  <c r="B4744" i="9"/>
  <c r="B4743" i="9"/>
  <c r="B4742" i="9"/>
  <c r="B4741" i="9"/>
  <c r="B4740" i="9"/>
  <c r="B4739" i="9"/>
  <c r="Z4738" i="9"/>
  <c r="Z4739" i="9" s="1"/>
  <c r="Z4740" i="9" s="1"/>
  <c r="Z4741" i="9" s="1"/>
  <c r="Z4742" i="9" s="1"/>
  <c r="Z4743" i="9" s="1"/>
  <c r="Z4744" i="9" s="1"/>
  <c r="Z4745" i="9" s="1"/>
  <c r="Z4746" i="9" s="1"/>
  <c r="Z4747" i="9" s="1"/>
  <c r="Z4748" i="9" s="1"/>
  <c r="Z4749" i="9" s="1"/>
  <c r="Z4750" i="9" s="1"/>
  <c r="Z4751" i="9" s="1"/>
  <c r="Z4752" i="9" s="1"/>
  <c r="Z4753" i="9" s="1"/>
  <c r="Z4754" i="9" s="1"/>
  <c r="Z4755" i="9" s="1"/>
  <c r="Z4756" i="9" s="1"/>
  <c r="Z4757" i="9" s="1"/>
  <c r="Z4758" i="9" s="1"/>
  <c r="Z4759" i="9" s="1"/>
  <c r="Z4760" i="9" s="1"/>
  <c r="Z4761" i="9" s="1"/>
  <c r="Z4762" i="9" s="1"/>
  <c r="Z4763" i="9" s="1"/>
  <c r="Z4764" i="9" s="1"/>
  <c r="Z4765" i="9" s="1"/>
  <c r="Z4766" i="9" s="1"/>
  <c r="Z4767" i="9" s="1"/>
  <c r="Z4768" i="9" s="1"/>
  <c r="Z4769" i="9" s="1"/>
  <c r="Z4770" i="9" s="1"/>
  <c r="Z4771" i="9" s="1"/>
  <c r="Z4772" i="9" s="1"/>
  <c r="Z4773" i="9" s="1"/>
  <c r="Z4774" i="9" s="1"/>
  <c r="Z4775" i="9" s="1"/>
  <c r="Z4776" i="9" s="1"/>
  <c r="Z4777" i="9" s="1"/>
  <c r="Z4778" i="9" s="1"/>
  <c r="Z4779" i="9" s="1"/>
  <c r="Z4780" i="9" s="1"/>
  <c r="Z4781" i="9" s="1"/>
  <c r="Z4782" i="9" s="1"/>
  <c r="Z4783" i="9" s="1"/>
  <c r="Z4784" i="9" s="1"/>
  <c r="Z4785" i="9" s="1"/>
  <c r="Z4786" i="9" s="1"/>
  <c r="Z4787" i="9" s="1"/>
  <c r="Z4788" i="9" s="1"/>
  <c r="Z4789" i="9" s="1"/>
  <c r="Z4790" i="9" s="1"/>
  <c r="Z4791" i="9" s="1"/>
  <c r="Z4792" i="9" s="1"/>
  <c r="Z4793" i="9" s="1"/>
  <c r="Z4794" i="9" s="1"/>
  <c r="Z4795" i="9" s="1"/>
  <c r="Z4796" i="9" s="1"/>
  <c r="Z4797" i="9" s="1"/>
  <c r="Z4798" i="9" s="1"/>
  <c r="Z4799" i="9" s="1"/>
  <c r="Z4800" i="9" s="1"/>
  <c r="Z4801" i="9" s="1"/>
  <c r="Z4802" i="9" s="1"/>
  <c r="Z4803" i="9" s="1"/>
  <c r="Z4804" i="9" s="1"/>
  <c r="Z4805" i="9" s="1"/>
  <c r="Z4806" i="9" s="1"/>
  <c r="Z4807" i="9" s="1"/>
  <c r="Z4808" i="9" s="1"/>
  <c r="Z4809" i="9" s="1"/>
  <c r="Z4810" i="9" s="1"/>
  <c r="Z4811" i="9" s="1"/>
  <c r="Z4812" i="9" s="1"/>
  <c r="Z4813" i="9" s="1"/>
  <c r="Z4814" i="9" s="1"/>
  <c r="Z4815" i="9" s="1"/>
  <c r="Z4816" i="9" s="1"/>
  <c r="Z4817" i="9" s="1"/>
  <c r="Z4818" i="9" s="1"/>
  <c r="Z4819" i="9" s="1"/>
  <c r="Z4820" i="9" s="1"/>
  <c r="Z4821" i="9" s="1"/>
  <c r="Z4822" i="9" s="1"/>
  <c r="Z4823" i="9" s="1"/>
  <c r="Z4824" i="9" s="1"/>
  <c r="Z4825" i="9" s="1"/>
  <c r="Z4826" i="9" s="1"/>
  <c r="Z4827" i="9" s="1"/>
  <c r="Z4828" i="9" s="1"/>
  <c r="Z4829" i="9" s="1"/>
  <c r="Z4830" i="9" s="1"/>
  <c r="Z4831" i="9" s="1"/>
  <c r="Z4832" i="9" s="1"/>
  <c r="Z4833" i="9" s="1"/>
  <c r="Z4834" i="9" s="1"/>
  <c r="Z4835" i="9" s="1"/>
  <c r="Z4836" i="9" s="1"/>
  <c r="Z4837" i="9" s="1"/>
  <c r="Z4838" i="9" s="1"/>
  <c r="Z4839" i="9" s="1"/>
  <c r="Z4840" i="9" s="1"/>
  <c r="Z4841" i="9" s="1"/>
  <c r="Z4842" i="9" s="1"/>
  <c r="Z4843" i="9" s="1"/>
  <c r="Z4844" i="9" s="1"/>
  <c r="Z4845" i="9" s="1"/>
  <c r="Z4846" i="9" s="1"/>
  <c r="Z4847" i="9" s="1"/>
  <c r="Z4848" i="9" s="1"/>
  <c r="Z4849" i="9" s="1"/>
  <c r="Z4850" i="9" s="1"/>
  <c r="Z4851" i="9" s="1"/>
  <c r="Z4852" i="9" s="1"/>
  <c r="Z4853" i="9" s="1"/>
  <c r="Z4854" i="9" s="1"/>
  <c r="Z4855" i="9" s="1"/>
  <c r="Z4856" i="9" s="1"/>
  <c r="Z4857" i="9" s="1"/>
  <c r="Z4858" i="9" s="1"/>
  <c r="Z4859" i="9" s="1"/>
  <c r="Z4860" i="9" s="1"/>
  <c r="Z4861" i="9" s="1"/>
  <c r="Z4862" i="9" s="1"/>
  <c r="Z4863" i="9" s="1"/>
  <c r="Z4864" i="9" s="1"/>
  <c r="Z4865" i="9" s="1"/>
  <c r="Z4866" i="9" s="1"/>
  <c r="Z4867" i="9" s="1"/>
  <c r="Z4868" i="9" s="1"/>
  <c r="Z4869" i="9" s="1"/>
  <c r="Z4870" i="9" s="1"/>
  <c r="Z4871" i="9" s="1"/>
  <c r="Z4872" i="9" s="1"/>
  <c r="Z4873" i="9" s="1"/>
  <c r="Z4874" i="9" s="1"/>
  <c r="Z4875" i="9" s="1"/>
  <c r="Z4876" i="9" s="1"/>
  <c r="Z4877" i="9" s="1"/>
  <c r="Z4878" i="9" s="1"/>
  <c r="Z4879" i="9" s="1"/>
  <c r="Z4880" i="9" s="1"/>
  <c r="Z4881" i="9" s="1"/>
  <c r="Z4882" i="9" s="1"/>
  <c r="Z4883" i="9" s="1"/>
  <c r="Z4884" i="9" s="1"/>
  <c r="Z4885" i="9" s="1"/>
  <c r="Z4886" i="9" s="1"/>
  <c r="Z4887" i="9" s="1"/>
  <c r="Z4888" i="9" s="1"/>
  <c r="Z4889" i="9" s="1"/>
  <c r="Z4890" i="9" s="1"/>
  <c r="Z4891" i="9" s="1"/>
  <c r="Z4892" i="9" s="1"/>
  <c r="Z4893" i="9" s="1"/>
  <c r="Z4894" i="9" s="1"/>
  <c r="Z4895" i="9" s="1"/>
  <c r="Z4896" i="9" s="1"/>
  <c r="Z4897" i="9" s="1"/>
  <c r="Z4898" i="9" s="1"/>
  <c r="Z4899" i="9" s="1"/>
  <c r="Z4900" i="9" s="1"/>
  <c r="Z4901" i="9" s="1"/>
  <c r="Z4902" i="9" s="1"/>
  <c r="Z4903" i="9" s="1"/>
  <c r="Z4904" i="9" s="1"/>
  <c r="Z4905" i="9" s="1"/>
  <c r="Z4906" i="9" s="1"/>
  <c r="Z4907" i="9" s="1"/>
  <c r="Z4908" i="9" s="1"/>
  <c r="Z4909" i="9" s="1"/>
  <c r="Z4910" i="9" s="1"/>
  <c r="Z4911" i="9" s="1"/>
  <c r="Z4912" i="9" s="1"/>
  <c r="Z4913" i="9" s="1"/>
  <c r="Z4914" i="9" s="1"/>
  <c r="Z4915" i="9" s="1"/>
  <c r="Z4916" i="9" s="1"/>
  <c r="Z4917" i="9" s="1"/>
  <c r="Z4918" i="9" s="1"/>
  <c r="Z4919" i="9" s="1"/>
  <c r="Z4920" i="9" s="1"/>
  <c r="Z4921" i="9" s="1"/>
  <c r="Z4922" i="9" s="1"/>
  <c r="Z4923" i="9" s="1"/>
  <c r="Z4924" i="9" s="1"/>
  <c r="Z4925" i="9" s="1"/>
  <c r="Z4926" i="9" s="1"/>
  <c r="Z4927" i="9" s="1"/>
  <c r="Z4928" i="9" s="1"/>
  <c r="Z4929" i="9" s="1"/>
  <c r="Z4930" i="9" s="1"/>
  <c r="Z4931" i="9" s="1"/>
  <c r="Z4932" i="9" s="1"/>
  <c r="Z4933" i="9" s="1"/>
  <c r="Z4934" i="9" s="1"/>
  <c r="Z4935" i="9" s="1"/>
  <c r="Z4936" i="9" s="1"/>
  <c r="Z4937" i="9" s="1"/>
  <c r="Z4938" i="9" s="1"/>
  <c r="Z4939" i="9" s="1"/>
  <c r="Z4940" i="9" s="1"/>
  <c r="Z4941" i="9" s="1"/>
  <c r="Z4942" i="9" s="1"/>
  <c r="Z4943" i="9" s="1"/>
  <c r="Z4944" i="9" s="1"/>
  <c r="Z4945" i="9" s="1"/>
  <c r="Z4946" i="9" s="1"/>
  <c r="Z4947" i="9" s="1"/>
  <c r="Z4948" i="9" s="1"/>
  <c r="Z4949" i="9" s="1"/>
  <c r="Z4950" i="9" s="1"/>
  <c r="Z4951" i="9" s="1"/>
  <c r="Z4952" i="9" s="1"/>
  <c r="Z4953" i="9" s="1"/>
  <c r="Z4954" i="9" s="1"/>
  <c r="Z4955" i="9" s="1"/>
  <c r="Z4956" i="9" s="1"/>
  <c r="Z4957" i="9" s="1"/>
  <c r="Z4958" i="9" s="1"/>
  <c r="Z4959" i="9" s="1"/>
  <c r="Z4960" i="9" s="1"/>
  <c r="Z4961" i="9" s="1"/>
  <c r="Z4962" i="9" s="1"/>
  <c r="Z4963" i="9" s="1"/>
  <c r="Z4964" i="9" s="1"/>
  <c r="Z4965" i="9" s="1"/>
  <c r="Z4966" i="9" s="1"/>
  <c r="Z4967" i="9" s="1"/>
  <c r="Z4968" i="9" s="1"/>
  <c r="Z4969" i="9" s="1"/>
  <c r="Z4970" i="9" s="1"/>
  <c r="Z4971" i="9" s="1"/>
  <c r="Z4972" i="9" s="1"/>
  <c r="Z4973" i="9" s="1"/>
  <c r="Z4974" i="9" s="1"/>
  <c r="Z4975" i="9" s="1"/>
  <c r="Z4976" i="9" s="1"/>
  <c r="Z4977" i="9" s="1"/>
  <c r="Z4978" i="9" s="1"/>
  <c r="Z4979" i="9" s="1"/>
  <c r="Z4980" i="9" s="1"/>
  <c r="Z4981" i="9" s="1"/>
  <c r="Z4982" i="9" s="1"/>
  <c r="Z4983" i="9" s="1"/>
  <c r="Z4984" i="9" s="1"/>
  <c r="Z4985" i="9" s="1"/>
  <c r="Z4986" i="9" s="1"/>
  <c r="Z4987" i="9" s="1"/>
  <c r="Z4988" i="9" s="1"/>
  <c r="Z4989" i="9" s="1"/>
  <c r="Z4990" i="9" s="1"/>
  <c r="Z4991" i="9" s="1"/>
  <c r="Z4992" i="9" s="1"/>
  <c r="Z4993" i="9" s="1"/>
  <c r="Z4994" i="9" s="1"/>
  <c r="Z4995" i="9" s="1"/>
  <c r="Z4996" i="9" s="1"/>
  <c r="Z4997" i="9" s="1"/>
  <c r="Z4998" i="9" s="1"/>
  <c r="Z4999" i="9" s="1"/>
  <c r="Z5000" i="9" s="1"/>
  <c r="Z5001" i="9" s="1"/>
  <c r="Z5002" i="9" s="1"/>
  <c r="Z5003" i="9" s="1"/>
  <c r="Z5004" i="9" s="1"/>
  <c r="Z5005" i="9" s="1"/>
  <c r="Z5006" i="9" s="1"/>
  <c r="Z5007" i="9" s="1"/>
  <c r="Z5008" i="9" s="1"/>
  <c r="Z5009" i="9" s="1"/>
  <c r="Z5010" i="9" s="1"/>
  <c r="Z5011" i="9" s="1"/>
  <c r="Z5012" i="9" s="1"/>
  <c r="Z5013" i="9" s="1"/>
  <c r="Z5014" i="9" s="1"/>
  <c r="Z5015" i="9" s="1"/>
  <c r="Z5016" i="9" s="1"/>
  <c r="Z5017" i="9" s="1"/>
  <c r="Z5018" i="9" s="1"/>
  <c r="Z5019" i="9" s="1"/>
  <c r="Z5020" i="9" s="1"/>
  <c r="Z5021" i="9" s="1"/>
  <c r="Z5022" i="9" s="1"/>
  <c r="Z5023" i="9" s="1"/>
  <c r="Z5024" i="9" s="1"/>
  <c r="Z5025" i="9" s="1"/>
  <c r="Z5026" i="9" s="1"/>
  <c r="Z5027" i="9" s="1"/>
  <c r="Z5028" i="9" s="1"/>
  <c r="Z5029" i="9" s="1"/>
  <c r="Z5030" i="9" s="1"/>
  <c r="Z5031" i="9" s="1"/>
  <c r="Z5032" i="9" s="1"/>
  <c r="Z5033" i="9" s="1"/>
  <c r="Z5034" i="9" s="1"/>
  <c r="Z5035" i="9" s="1"/>
  <c r="B4738" i="9"/>
  <c r="B4737" i="9"/>
  <c r="B4736" i="9"/>
  <c r="B4735" i="9"/>
  <c r="B4734" i="9"/>
  <c r="B4733" i="9"/>
  <c r="AN13" i="79" l="1"/>
  <c r="AN14" i="79"/>
  <c r="BH13" i="79" l="1"/>
  <c r="BH113" i="79" l="1"/>
  <c r="BG113" i="79"/>
  <c r="BH112" i="79"/>
  <c r="AN112" i="79"/>
  <c r="AM112" i="79"/>
  <c r="BH111" i="79"/>
  <c r="AN111" i="79"/>
  <c r="BH110" i="79"/>
  <c r="BD110" i="79"/>
  <c r="BD111" i="79" s="1"/>
  <c r="AN110" i="79"/>
  <c r="BH109" i="79"/>
  <c r="BG109" i="79"/>
  <c r="AN109" i="79"/>
  <c r="AJ109" i="79"/>
  <c r="AJ110" i="79" s="1"/>
  <c r="AN108" i="79"/>
  <c r="AM108" i="79"/>
  <c r="AN107" i="79"/>
  <c r="AN106" i="79"/>
  <c r="AN105" i="79"/>
  <c r="AN104" i="79"/>
  <c r="AN103" i="79"/>
  <c r="AN102" i="79"/>
  <c r="AN101" i="79"/>
  <c r="AN100" i="79"/>
  <c r="AN99" i="79"/>
  <c r="AN98" i="79"/>
  <c r="AN97" i="79"/>
  <c r="AN96" i="79"/>
  <c r="AN95" i="79"/>
  <c r="AN94" i="79"/>
  <c r="AN93" i="79"/>
  <c r="AN92" i="79"/>
  <c r="AN91" i="79"/>
  <c r="AN90" i="79"/>
  <c r="AN89" i="79"/>
  <c r="AN88" i="79"/>
  <c r="BG87" i="79"/>
  <c r="BG88" i="79" s="1"/>
  <c r="BG89" i="79" s="1"/>
  <c r="BG90" i="79" s="1"/>
  <c r="BG91" i="79" s="1"/>
  <c r="BG92" i="79" s="1"/>
  <c r="BG93" i="79" s="1"/>
  <c r="BG94" i="79" s="1"/>
  <c r="BG95" i="79" s="1"/>
  <c r="BG96" i="79" s="1"/>
  <c r="BG97" i="79" s="1"/>
  <c r="BG98" i="79" s="1"/>
  <c r="BG99" i="79" s="1"/>
  <c r="BG100" i="79" s="1"/>
  <c r="BG101" i="79" s="1"/>
  <c r="BG102" i="79" s="1"/>
  <c r="BG103" i="79" s="1"/>
  <c r="BG104" i="79" s="1"/>
  <c r="BG105" i="79" s="1"/>
  <c r="BG106" i="79" s="1"/>
  <c r="BG107" i="79" s="1"/>
  <c r="BG108" i="79" s="1"/>
  <c r="BD87" i="79"/>
  <c r="BD88" i="79" s="1"/>
  <c r="BD89" i="79" s="1"/>
  <c r="BD90" i="79" s="1"/>
  <c r="BD91" i="79" s="1"/>
  <c r="BD92" i="79" s="1"/>
  <c r="BD93" i="79" s="1"/>
  <c r="BD94" i="79" s="1"/>
  <c r="BD95" i="79" s="1"/>
  <c r="BD96" i="79" s="1"/>
  <c r="BD97" i="79" s="1"/>
  <c r="BD98" i="79" s="1"/>
  <c r="BD99" i="79" s="1"/>
  <c r="BD100" i="79" s="1"/>
  <c r="BD101" i="79" s="1"/>
  <c r="BD102" i="79" s="1"/>
  <c r="BD103" i="79" s="1"/>
  <c r="BD104" i="79" s="1"/>
  <c r="BD105" i="79" s="1"/>
  <c r="BD106" i="79" s="1"/>
  <c r="BD107" i="79" s="1"/>
  <c r="BD108" i="79" s="1"/>
  <c r="AN87" i="79"/>
  <c r="AM87" i="79"/>
  <c r="AM88" i="79" s="1"/>
  <c r="AM89" i="79" s="1"/>
  <c r="AM90" i="79" s="1"/>
  <c r="AM91" i="79" s="1"/>
  <c r="AM92" i="79" s="1"/>
  <c r="AM93" i="79" s="1"/>
  <c r="AM94" i="79" s="1"/>
  <c r="AM95" i="79" s="1"/>
  <c r="AM96" i="79" s="1"/>
  <c r="AM97" i="79" s="1"/>
  <c r="AM98" i="79" s="1"/>
  <c r="AM99" i="79" s="1"/>
  <c r="AM100" i="79" s="1"/>
  <c r="AM101" i="79" s="1"/>
  <c r="AM102" i="79" s="1"/>
  <c r="AM103" i="79" s="1"/>
  <c r="AM104" i="79" s="1"/>
  <c r="AM105" i="79" s="1"/>
  <c r="AM106" i="79" s="1"/>
  <c r="AM107" i="79" s="1"/>
  <c r="AJ87" i="79"/>
  <c r="AJ88" i="79" s="1"/>
  <c r="AJ89" i="79" s="1"/>
  <c r="AJ90" i="79" s="1"/>
  <c r="AJ91" i="79" s="1"/>
  <c r="AJ92" i="79" s="1"/>
  <c r="AJ93" i="79" s="1"/>
  <c r="AJ94" i="79" s="1"/>
  <c r="AJ95" i="79" s="1"/>
  <c r="AJ96" i="79" s="1"/>
  <c r="AJ97" i="79" s="1"/>
  <c r="AJ98" i="79" s="1"/>
  <c r="AJ99" i="79" s="1"/>
  <c r="AJ100" i="79" s="1"/>
  <c r="AJ101" i="79" s="1"/>
  <c r="AJ102" i="79" s="1"/>
  <c r="AJ103" i="79" s="1"/>
  <c r="AJ104" i="79" s="1"/>
  <c r="AJ105" i="79" s="1"/>
  <c r="AJ106" i="79" s="1"/>
  <c r="AJ107" i="79" s="1"/>
  <c r="AN86" i="79"/>
  <c r="BH85" i="79"/>
  <c r="AN85" i="79"/>
  <c r="BH84" i="79"/>
  <c r="AN84" i="79"/>
  <c r="AN83" i="79"/>
  <c r="BH82" i="79"/>
  <c r="AN82" i="79"/>
  <c r="BH81" i="79"/>
  <c r="AN81" i="79"/>
  <c r="BH80" i="79"/>
  <c r="BD80" i="79"/>
  <c r="BD81" i="79" s="1"/>
  <c r="AN80" i="79"/>
  <c r="AJ80" i="79"/>
  <c r="AJ81" i="79" s="1"/>
  <c r="BH79" i="79"/>
  <c r="BG79" i="79"/>
  <c r="AN79" i="79"/>
  <c r="AM79" i="79"/>
  <c r="BH78" i="79"/>
  <c r="AN78" i="79"/>
  <c r="BH77" i="79"/>
  <c r="AN77" i="79"/>
  <c r="BH76" i="79"/>
  <c r="AN76" i="79"/>
  <c r="BH75" i="79"/>
  <c r="AN75" i="79"/>
  <c r="BH74" i="79"/>
  <c r="AN74" i="79"/>
  <c r="BH73" i="79"/>
  <c r="AN73" i="79"/>
  <c r="BH72" i="79"/>
  <c r="BD72" i="79"/>
  <c r="BD73" i="79" s="1"/>
  <c r="BD74" i="79" s="1"/>
  <c r="BD75" i="79" s="1"/>
  <c r="BD76" i="79" s="1"/>
  <c r="BD77" i="79" s="1"/>
  <c r="BD78" i="79" s="1"/>
  <c r="BG78" i="79" s="1"/>
  <c r="AN72" i="79"/>
  <c r="AJ72" i="79"/>
  <c r="AM72" i="79" s="1"/>
  <c r="BH71" i="79"/>
  <c r="BG71" i="79"/>
  <c r="AN71" i="79"/>
  <c r="AM71" i="79"/>
  <c r="BH70" i="79"/>
  <c r="AN70" i="79"/>
  <c r="BH69" i="79"/>
  <c r="BD69" i="79"/>
  <c r="BD70" i="79" s="1"/>
  <c r="BG70" i="79" s="1"/>
  <c r="AN69" i="79"/>
  <c r="AJ69" i="79"/>
  <c r="AM69" i="79" s="1"/>
  <c r="BH68" i="79"/>
  <c r="BG68" i="79"/>
  <c r="AN68" i="79"/>
  <c r="AM68" i="79"/>
  <c r="BH67" i="79"/>
  <c r="BG67" i="79"/>
  <c r="AN67" i="79"/>
  <c r="AM67" i="79"/>
  <c r="BH66" i="79"/>
  <c r="AN66" i="79"/>
  <c r="BH65" i="79"/>
  <c r="AN65" i="79"/>
  <c r="BH64" i="79"/>
  <c r="AN64" i="79"/>
  <c r="BH63" i="79"/>
  <c r="BD63" i="79"/>
  <c r="BD64" i="79" s="1"/>
  <c r="AN63" i="79"/>
  <c r="AJ63" i="79"/>
  <c r="AM63" i="79" s="1"/>
  <c r="BH62" i="79"/>
  <c r="BG62" i="79"/>
  <c r="AN62" i="79"/>
  <c r="AM62" i="79"/>
  <c r="BH61" i="79"/>
  <c r="AN61" i="79"/>
  <c r="BH60" i="79"/>
  <c r="AN60" i="79"/>
  <c r="BH59" i="79"/>
  <c r="AN59" i="79"/>
  <c r="BH58" i="79"/>
  <c r="BD58" i="79"/>
  <c r="BD59" i="79" s="1"/>
  <c r="AN58" i="79"/>
  <c r="AJ58" i="79"/>
  <c r="BH57" i="79"/>
  <c r="BG57" i="79"/>
  <c r="AN57" i="79"/>
  <c r="AM57" i="79"/>
  <c r="BH56" i="79"/>
  <c r="AN56" i="79"/>
  <c r="BH55" i="79"/>
  <c r="AN55" i="79"/>
  <c r="BH54" i="79"/>
  <c r="AN54" i="79"/>
  <c r="BH53" i="79"/>
  <c r="BD53" i="79"/>
  <c r="BD54" i="79" s="1"/>
  <c r="AN53" i="79"/>
  <c r="AJ53" i="79"/>
  <c r="BH52" i="79"/>
  <c r="BG52" i="79"/>
  <c r="AN52" i="79"/>
  <c r="AM52" i="79"/>
  <c r="BH51" i="79"/>
  <c r="AN51" i="79"/>
  <c r="BH50" i="79"/>
  <c r="AN50" i="79"/>
  <c r="BH49" i="79"/>
  <c r="AN49" i="79"/>
  <c r="BH48" i="79"/>
  <c r="AN48" i="79"/>
  <c r="BH47" i="79"/>
  <c r="BD47" i="79"/>
  <c r="BD48" i="79" s="1"/>
  <c r="AN47" i="79"/>
  <c r="AJ47" i="79"/>
  <c r="BH46" i="79"/>
  <c r="BG46" i="79"/>
  <c r="AN46" i="79"/>
  <c r="AM46" i="79"/>
  <c r="BH45" i="79"/>
  <c r="BG45" i="79"/>
  <c r="AN45" i="79"/>
  <c r="AM45" i="79"/>
  <c r="BH44" i="79"/>
  <c r="BD44" i="79"/>
  <c r="AN44" i="79"/>
  <c r="AJ44" i="79"/>
  <c r="BH43" i="79"/>
  <c r="BG43" i="79"/>
  <c r="AN43" i="79"/>
  <c r="AM43" i="79"/>
  <c r="BH42" i="79"/>
  <c r="AN42" i="79"/>
  <c r="BH41" i="79"/>
  <c r="BD41" i="79"/>
  <c r="BD42" i="79" s="1"/>
  <c r="AN41" i="79"/>
  <c r="AJ41" i="79"/>
  <c r="BH40" i="79"/>
  <c r="BG40" i="79"/>
  <c r="AN40" i="79"/>
  <c r="AM40" i="79"/>
  <c r="BH39" i="79"/>
  <c r="AN39" i="79"/>
  <c r="BH38" i="79"/>
  <c r="AN38" i="79"/>
  <c r="BH37" i="79"/>
  <c r="BD37" i="79"/>
  <c r="BD38" i="79" s="1"/>
  <c r="AN37" i="79"/>
  <c r="AJ37" i="79"/>
  <c r="BH36" i="79"/>
  <c r="BG36" i="79"/>
  <c r="AN36" i="79"/>
  <c r="AM36" i="79"/>
  <c r="BH35" i="79"/>
  <c r="BD35" i="79"/>
  <c r="AN35" i="79"/>
  <c r="AJ35" i="79"/>
  <c r="BH34" i="79"/>
  <c r="BG34" i="79"/>
  <c r="AN34" i="79"/>
  <c r="AM34" i="79"/>
  <c r="BD33" i="79"/>
  <c r="AJ33" i="79"/>
  <c r="BH32" i="79"/>
  <c r="BG32" i="79"/>
  <c r="AN32" i="79"/>
  <c r="AM32" i="79"/>
  <c r="BH31" i="79"/>
  <c r="AN31" i="79"/>
  <c r="BH30" i="79"/>
  <c r="AN30" i="79"/>
  <c r="BH29" i="79"/>
  <c r="AN29" i="79"/>
  <c r="BH28" i="79"/>
  <c r="AN28" i="79"/>
  <c r="BH27" i="79"/>
  <c r="AN27" i="79"/>
  <c r="BH26" i="79"/>
  <c r="AN26" i="79"/>
  <c r="BH25" i="79"/>
  <c r="BD25" i="79"/>
  <c r="BD26" i="79" s="1"/>
  <c r="AN25" i="79"/>
  <c r="AJ25" i="79"/>
  <c r="BH24" i="79"/>
  <c r="BG24" i="79"/>
  <c r="AN24" i="79"/>
  <c r="AM24" i="79"/>
  <c r="AN23" i="79"/>
  <c r="AN22" i="79"/>
  <c r="BH21" i="79"/>
  <c r="AN21" i="79"/>
  <c r="BH20" i="79"/>
  <c r="AN20" i="79"/>
  <c r="BH19" i="79"/>
  <c r="BD19" i="79"/>
  <c r="BD20" i="79" s="1"/>
  <c r="AN19" i="79"/>
  <c r="AJ19" i="79"/>
  <c r="BH18" i="79"/>
  <c r="BG18" i="79"/>
  <c r="AN18" i="79"/>
  <c r="AM18" i="79"/>
  <c r="BH17" i="79"/>
  <c r="AN17" i="79"/>
  <c r="BH16" i="79"/>
  <c r="AN16" i="79"/>
  <c r="BH15" i="79"/>
  <c r="AN15" i="79"/>
  <c r="BH14" i="79"/>
  <c r="BH12" i="79"/>
  <c r="AN12" i="79"/>
  <c r="BH11" i="79"/>
  <c r="AN11" i="79"/>
  <c r="BH10" i="79"/>
  <c r="AN10" i="79"/>
  <c r="BH9" i="79"/>
  <c r="BD9" i="79"/>
  <c r="BD10" i="79" s="1"/>
  <c r="AN9" i="79"/>
  <c r="AJ9" i="79"/>
  <c r="BH8" i="79"/>
  <c r="BG8" i="79"/>
  <c r="AN8" i="79"/>
  <c r="AM8" i="79"/>
  <c r="BH7" i="79"/>
  <c r="AN7" i="79"/>
  <c r="BH6" i="79"/>
  <c r="AN6" i="79"/>
  <c r="BH5" i="79"/>
  <c r="AN5" i="79"/>
  <c r="BH4" i="79"/>
  <c r="AN4" i="79"/>
  <c r="BH3" i="79"/>
  <c r="BD3" i="79"/>
  <c r="BD4" i="79" s="1"/>
  <c r="AN3" i="79"/>
  <c r="AJ3" i="79"/>
  <c r="BH2" i="79"/>
  <c r="BG2" i="79"/>
  <c r="AN2" i="79"/>
  <c r="AM2" i="79"/>
  <c r="BG76" i="79" l="1"/>
  <c r="BG44" i="79"/>
  <c r="AJ26" i="79"/>
  <c r="BG42" i="79"/>
  <c r="AJ59" i="79"/>
  <c r="AJ60" i="79" s="1"/>
  <c r="AM58" i="79"/>
  <c r="AJ48" i="79"/>
  <c r="AM48" i="79" s="1"/>
  <c r="AJ70" i="79"/>
  <c r="AM70" i="79" s="1"/>
  <c r="BG35" i="79"/>
  <c r="AJ38" i="79"/>
  <c r="AM35" i="79"/>
  <c r="AM3" i="79"/>
  <c r="BG77" i="79"/>
  <c r="AM9" i="79"/>
  <c r="AJ20" i="79"/>
  <c r="AJ54" i="79"/>
  <c r="AM44" i="79"/>
  <c r="AJ42" i="79"/>
  <c r="AJ73" i="79"/>
  <c r="AJ74" i="79" s="1"/>
  <c r="AJ64" i="79"/>
  <c r="AJ65" i="79" s="1"/>
  <c r="AM65" i="79" s="1"/>
  <c r="BG9" i="79"/>
  <c r="BG80" i="79"/>
  <c r="BG3" i="79"/>
  <c r="AM110" i="79"/>
  <c r="AJ111" i="79"/>
  <c r="AM111" i="79" s="1"/>
  <c r="AM81" i="79"/>
  <c r="AJ82" i="79"/>
  <c r="BD11" i="79"/>
  <c r="BG10" i="79"/>
  <c r="BG81" i="79"/>
  <c r="BD82" i="79"/>
  <c r="BD5" i="79"/>
  <c r="BG4" i="79"/>
  <c r="BD112" i="79"/>
  <c r="BG112" i="79" s="1"/>
  <c r="BG111" i="79"/>
  <c r="BG26" i="79"/>
  <c r="BD27" i="79"/>
  <c r="BG73" i="79"/>
  <c r="BD39" i="79"/>
  <c r="BG38" i="79"/>
  <c r="AM59" i="79"/>
  <c r="BD65" i="79"/>
  <c r="BG64" i="79"/>
  <c r="BG59" i="79"/>
  <c r="BD60" i="79"/>
  <c r="BG20" i="79"/>
  <c r="BD21" i="79"/>
  <c r="BG48" i="79"/>
  <c r="BD49" i="79"/>
  <c r="BD55" i="79"/>
  <c r="BG54" i="79"/>
  <c r="AM37" i="79"/>
  <c r="BG110" i="79"/>
  <c r="AJ4" i="79"/>
  <c r="BG63" i="79"/>
  <c r="BG69" i="79"/>
  <c r="BG72" i="79"/>
  <c r="AM19" i="79"/>
  <c r="AM25" i="79"/>
  <c r="AJ10" i="79"/>
  <c r="BG37" i="79"/>
  <c r="AM47" i="79"/>
  <c r="BG19" i="79"/>
  <c r="BG25" i="79"/>
  <c r="BG58" i="79"/>
  <c r="AM41" i="79"/>
  <c r="AM53" i="79"/>
  <c r="AM80" i="79"/>
  <c r="BG47" i="79"/>
  <c r="AM109" i="79"/>
  <c r="BG41" i="79"/>
  <c r="BG53" i="79"/>
  <c r="AM26" i="79" l="1"/>
  <c r="AJ49" i="79"/>
  <c r="AJ50" i="79" s="1"/>
  <c r="AM38" i="79"/>
  <c r="AJ27" i="79"/>
  <c r="AM27" i="79" s="1"/>
  <c r="AM74" i="79"/>
  <c r="AJ75" i="79"/>
  <c r="AJ76" i="79" s="1"/>
  <c r="BG39" i="79"/>
  <c r="AJ39" i="79"/>
  <c r="AJ21" i="79"/>
  <c r="AM20" i="79"/>
  <c r="AJ66" i="79"/>
  <c r="AM66" i="79" s="1"/>
  <c r="AM54" i="79"/>
  <c r="AJ55" i="79"/>
  <c r="AM42" i="79"/>
  <c r="AM73" i="79"/>
  <c r="AM64" i="79"/>
  <c r="AJ5" i="79"/>
  <c r="AM4" i="79"/>
  <c r="BG65" i="79"/>
  <c r="BD66" i="79"/>
  <c r="BG66" i="79" s="1"/>
  <c r="AM60" i="79"/>
  <c r="AJ61" i="79"/>
  <c r="AM61" i="79" s="1"/>
  <c r="BD56" i="79"/>
  <c r="BG55" i="79"/>
  <c r="AM49" i="79"/>
  <c r="BG5" i="79"/>
  <c r="BD6" i="79"/>
  <c r="BD83" i="79"/>
  <c r="BG82" i="79"/>
  <c r="BD22" i="79"/>
  <c r="BG21" i="79"/>
  <c r="BD50" i="79"/>
  <c r="BG49" i="79"/>
  <c r="AJ83" i="79"/>
  <c r="AM82" i="79"/>
  <c r="AJ11" i="79"/>
  <c r="AM10" i="79"/>
  <c r="BG11" i="79"/>
  <c r="BD12" i="79"/>
  <c r="BD61" i="79"/>
  <c r="BG61" i="79" s="1"/>
  <c r="BG60" i="79"/>
  <c r="BD28" i="79"/>
  <c r="BG27" i="79"/>
  <c r="BG74" i="79"/>
  <c r="BG75" i="79"/>
  <c r="F40" i="52"/>
  <c r="AM75" i="79" l="1"/>
  <c r="AJ12" i="79"/>
  <c r="AJ13" i="79" s="1"/>
  <c r="AJ14" i="79" s="1"/>
  <c r="AJ15" i="79" s="1"/>
  <c r="AJ28" i="79"/>
  <c r="AJ29" i="79" s="1"/>
  <c r="BD13" i="79"/>
  <c r="BD14" i="79" s="1"/>
  <c r="BD15" i="79" s="1"/>
  <c r="AJ22" i="79"/>
  <c r="AJ23" i="79" s="1"/>
  <c r="AM21" i="79"/>
  <c r="BG56" i="79"/>
  <c r="AM39" i="79"/>
  <c r="AJ77" i="79"/>
  <c r="AM76" i="79"/>
  <c r="AM55" i="79"/>
  <c r="AJ56" i="79"/>
  <c r="BD7" i="79"/>
  <c r="BG7" i="79" s="1"/>
  <c r="BG6" i="79"/>
  <c r="AM11" i="79"/>
  <c r="BD51" i="79"/>
  <c r="BG50" i="79"/>
  <c r="AJ51" i="79"/>
  <c r="AM50" i="79"/>
  <c r="AJ84" i="79"/>
  <c r="AM83" i="79"/>
  <c r="BG83" i="79"/>
  <c r="BD84" i="79"/>
  <c r="BG12" i="79"/>
  <c r="BD23" i="79"/>
  <c r="BG22" i="79"/>
  <c r="BD29" i="79"/>
  <c r="BG28" i="79"/>
  <c r="AJ6" i="79"/>
  <c r="AM5" i="79"/>
  <c r="M15" i="58"/>
  <c r="AM22" i="79" l="1"/>
  <c r="AM28" i="79"/>
  <c r="BG23" i="79"/>
  <c r="AM13" i="79"/>
  <c r="AJ78" i="79"/>
  <c r="AM78" i="79" s="1"/>
  <c r="AM77" i="79"/>
  <c r="AM51" i="79"/>
  <c r="AM23" i="79"/>
  <c r="BG51" i="79"/>
  <c r="BG13" i="79"/>
  <c r="AM56" i="79"/>
  <c r="AM29" i="79"/>
  <c r="AJ30" i="79"/>
  <c r="AM84" i="79"/>
  <c r="AJ85" i="79"/>
  <c r="AM85" i="79" s="1"/>
  <c r="AM6" i="79"/>
  <c r="AJ7" i="79"/>
  <c r="AM12" i="79"/>
  <c r="BG29" i="79"/>
  <c r="BD30" i="79"/>
  <c r="BD85" i="79"/>
  <c r="BG85" i="79" s="1"/>
  <c r="BG84" i="79"/>
  <c r="BG14" i="79"/>
  <c r="B1196" i="9"/>
  <c r="B1195" i="9"/>
  <c r="AC1193" i="9"/>
  <c r="AC1192" i="9"/>
  <c r="AM14" i="79" l="1"/>
  <c r="AM7" i="79"/>
  <c r="BD16" i="79"/>
  <c r="BG15" i="79"/>
  <c r="AJ31" i="79"/>
  <c r="AM30" i="79"/>
  <c r="BD31" i="79"/>
  <c r="BG30" i="79"/>
  <c r="B1194" i="9"/>
  <c r="B1193" i="9"/>
  <c r="B1192" i="9"/>
  <c r="B1191" i="9"/>
  <c r="AM31" i="79" l="1"/>
  <c r="BG31" i="79"/>
  <c r="AM15" i="79"/>
  <c r="AJ16" i="79"/>
  <c r="BD17" i="79"/>
  <c r="BG16" i="79"/>
  <c r="B1198" i="9"/>
  <c r="B1197" i="9"/>
  <c r="AC1188" i="9"/>
  <c r="AC1189" i="9"/>
  <c r="AC1190" i="9"/>
  <c r="AC1191" i="9"/>
  <c r="BG17" i="79" l="1"/>
  <c r="AJ17" i="79"/>
  <c r="AM16" i="79"/>
  <c r="B1190" i="9"/>
  <c r="B1189" i="9"/>
  <c r="B1188" i="9"/>
  <c r="B1187" i="9"/>
  <c r="B1186" i="9"/>
  <c r="B1185" i="9"/>
  <c r="AM17" i="79" l="1"/>
  <c r="B2303" i="9"/>
  <c r="B2302" i="9"/>
  <c r="B2301" i="9"/>
  <c r="B2300" i="9"/>
  <c r="B2299" i="9"/>
  <c r="B2298" i="9"/>
  <c r="B2297" i="9"/>
  <c r="B2296" i="9"/>
  <c r="B2295" i="9"/>
  <c r="B2332" i="9"/>
  <c r="B2331" i="9"/>
  <c r="B2330" i="9"/>
  <c r="B2329" i="9"/>
  <c r="B2328" i="9"/>
  <c r="Y5681" i="9" l="1"/>
  <c r="O426" i="9"/>
  <c r="L171" i="9"/>
  <c r="I2295" i="9" l="1"/>
  <c r="I2294" i="9"/>
  <c r="I2293" i="9"/>
  <c r="I2292" i="9"/>
  <c r="I2291" i="9"/>
  <c r="I2290" i="9"/>
  <c r="I2289" i="9"/>
  <c r="I2288" i="9"/>
  <c r="I2287" i="9"/>
  <c r="I2286" i="9"/>
  <c r="I2285" i="9"/>
  <c r="I2284" i="9"/>
  <c r="I2283" i="9"/>
  <c r="I2282" i="9"/>
  <c r="I2281" i="9"/>
  <c r="I2280" i="9"/>
  <c r="I2279" i="9"/>
  <c r="I2278" i="9"/>
  <c r="I2277" i="9"/>
  <c r="I2276" i="9"/>
  <c r="I2275" i="9"/>
  <c r="I2274" i="9"/>
  <c r="I2273" i="9"/>
  <c r="I2272" i="9"/>
  <c r="I2271" i="9"/>
  <c r="I2270" i="9"/>
  <c r="I2269" i="9"/>
  <c r="I2268" i="9"/>
  <c r="I2267" i="9"/>
  <c r="I2266" i="9"/>
  <c r="I2265" i="9"/>
  <c r="I2264" i="9"/>
  <c r="I2263" i="9"/>
  <c r="I2262" i="9"/>
  <c r="I2261" i="9"/>
  <c r="I2260" i="9"/>
  <c r="B2257" i="9"/>
  <c r="B2258" i="9"/>
  <c r="B2259" i="9"/>
  <c r="B2260" i="9"/>
  <c r="B2261" i="9"/>
  <c r="B2262" i="9"/>
  <c r="B2263" i="9"/>
  <c r="B2264" i="9"/>
  <c r="B2265" i="9"/>
  <c r="B2266" i="9"/>
  <c r="B2267" i="9"/>
  <c r="B2268" i="9"/>
  <c r="B2269" i="9"/>
  <c r="B2270" i="9"/>
  <c r="B2271" i="9"/>
  <c r="B2272" i="9"/>
  <c r="B2273" i="9"/>
  <c r="B2274" i="9"/>
  <c r="B2275" i="9"/>
  <c r="B2276" i="9"/>
  <c r="B2277" i="9"/>
  <c r="B2278" i="9"/>
  <c r="B2279" i="9"/>
  <c r="B2280" i="9"/>
  <c r="B2281" i="9"/>
  <c r="B2282" i="9"/>
  <c r="B2283" i="9"/>
  <c r="B2284" i="9"/>
  <c r="B2285" i="9"/>
  <c r="B2286" i="9"/>
  <c r="B2287" i="9"/>
  <c r="B2288" i="9"/>
  <c r="B2289" i="9"/>
  <c r="B2290" i="9"/>
  <c r="B2291" i="9"/>
  <c r="B2292" i="9"/>
  <c r="B2293" i="9"/>
  <c r="B2294" i="9"/>
  <c r="I2296" i="9"/>
  <c r="I2259" i="9"/>
  <c r="I2258" i="9"/>
  <c r="I2257" i="9"/>
  <c r="I2256" i="9"/>
  <c r="I2255" i="9"/>
  <c r="BH702" i="9" l="1"/>
  <c r="BG702" i="9"/>
  <c r="BF702" i="9"/>
  <c r="BE702" i="9"/>
  <c r="BD702" i="9"/>
  <c r="BC702" i="9"/>
  <c r="BB702" i="9"/>
  <c r="BA702" i="9"/>
  <c r="AZ702" i="9"/>
  <c r="BE641" i="9"/>
  <c r="BC641" i="9"/>
  <c r="BE627" i="9"/>
  <c r="BD627" i="9"/>
  <c r="BC627" i="9"/>
  <c r="BA627" i="9"/>
  <c r="BE625" i="9"/>
  <c r="BE624" i="9"/>
  <c r="BE621" i="9"/>
  <c r="T2081" i="9" s="1"/>
  <c r="BE620" i="9"/>
  <c r="S2081" i="9" s="1"/>
  <c r="BE619" i="9"/>
  <c r="R2081" i="9" s="1"/>
  <c r="BE618" i="9"/>
  <c r="Q2087" i="9" s="1"/>
  <c r="BE617" i="9"/>
  <c r="P2087" i="9" s="1"/>
  <c r="BE616" i="9"/>
  <c r="O2087" i="9" s="1"/>
  <c r="BE615" i="9"/>
  <c r="BE614" i="9"/>
  <c r="P2081" i="9" s="1"/>
  <c r="BE613" i="9"/>
  <c r="O2081" i="9" s="1"/>
  <c r="AZ559" i="9"/>
  <c r="AY559" i="9"/>
  <c r="AZ557" i="9"/>
  <c r="AZ556" i="9"/>
  <c r="AZ555" i="9"/>
  <c r="AZ554" i="9"/>
  <c r="AZ553" i="9"/>
  <c r="AZ552" i="9"/>
  <c r="AZ551" i="9"/>
  <c r="AZ550" i="9"/>
  <c r="AZ549" i="9"/>
  <c r="AZ548" i="9"/>
  <c r="AZ547" i="9"/>
  <c r="AZ546" i="9"/>
  <c r="AZ545" i="9"/>
  <c r="AZ544" i="9"/>
  <c r="AZ543" i="9"/>
  <c r="AZ542" i="9"/>
  <c r="AZ541" i="9"/>
  <c r="AZ540" i="9"/>
  <c r="AZ539" i="9"/>
  <c r="AZ538" i="9"/>
  <c r="AZ537" i="9"/>
  <c r="AZ536" i="9"/>
  <c r="AZ535" i="9"/>
  <c r="AZ534" i="9"/>
  <c r="AZ533" i="9"/>
  <c r="AZ532" i="9"/>
  <c r="AZ531" i="9"/>
  <c r="AZ530" i="9"/>
  <c r="AZ529" i="9"/>
  <c r="AZ528" i="9"/>
  <c r="AZ527" i="9"/>
  <c r="AY527" i="9"/>
  <c r="BD514" i="9"/>
  <c r="Q1125" i="9" s="1"/>
  <c r="BC514" i="9"/>
  <c r="P1125" i="9" s="1"/>
  <c r="BB514" i="9"/>
  <c r="O1125" i="9" s="1"/>
  <c r="BA514" i="9"/>
  <c r="AZ440" i="9"/>
  <c r="AY440" i="9"/>
  <c r="BD357" i="9"/>
  <c r="BC357" i="9"/>
  <c r="BB357" i="9"/>
  <c r="BA357" i="9"/>
  <c r="BD356" i="9"/>
  <c r="BC356" i="9"/>
  <c r="BB356" i="9"/>
  <c r="BA356" i="9"/>
  <c r="BD355" i="9"/>
  <c r="BC355" i="9"/>
  <c r="BB355" i="9"/>
  <c r="BA355" i="9"/>
  <c r="BD354" i="9"/>
  <c r="BC354" i="9"/>
  <c r="BB354" i="9"/>
  <c r="BA354" i="9"/>
  <c r="BD353" i="9"/>
  <c r="BC353" i="9"/>
  <c r="BB353" i="9"/>
  <c r="BA353" i="9"/>
  <c r="BD352" i="9"/>
  <c r="BC352" i="9"/>
  <c r="BB352" i="9"/>
  <c r="BA352" i="9"/>
  <c r="BD351" i="9"/>
  <c r="BC351" i="9"/>
  <c r="BB351" i="9"/>
  <c r="BA351" i="9"/>
  <c r="BD350" i="9"/>
  <c r="BC350" i="9"/>
  <c r="BB350" i="9"/>
  <c r="BA350" i="9"/>
  <c r="BD349" i="9"/>
  <c r="BC349" i="9"/>
  <c r="BB349" i="9"/>
  <c r="BA349" i="9"/>
  <c r="BD348" i="9"/>
  <c r="BC348" i="9"/>
  <c r="BB348" i="9"/>
  <c r="BA348" i="9"/>
  <c r="BD347" i="9"/>
  <c r="BC347" i="9"/>
  <c r="BB347" i="9"/>
  <c r="BA347" i="9"/>
  <c r="BD346" i="9"/>
  <c r="BC346" i="9"/>
  <c r="BB346" i="9"/>
  <c r="BA346" i="9"/>
  <c r="BD345" i="9"/>
  <c r="BC345" i="9"/>
  <c r="BB345" i="9"/>
  <c r="BA345" i="9"/>
  <c r="BD344" i="9"/>
  <c r="BC344" i="9"/>
  <c r="BB344" i="9"/>
  <c r="BA344" i="9"/>
  <c r="BD343" i="9"/>
  <c r="BC343" i="9"/>
  <c r="BB343" i="9"/>
  <c r="BA343" i="9"/>
  <c r="BD342" i="9"/>
  <c r="BC342" i="9"/>
  <c r="BB342" i="9"/>
  <c r="BA342" i="9"/>
  <c r="BD340" i="9"/>
  <c r="BC340" i="9"/>
  <c r="BB340" i="9"/>
  <c r="BA340" i="9"/>
  <c r="BD339" i="9"/>
  <c r="BC339" i="9"/>
  <c r="BB339" i="9"/>
  <c r="BA339" i="9"/>
  <c r="BD338" i="9"/>
  <c r="BC338" i="9"/>
  <c r="BB338" i="9"/>
  <c r="BA338" i="9"/>
  <c r="BD337" i="9"/>
  <c r="BC337" i="9"/>
  <c r="BB337" i="9"/>
  <c r="BA337" i="9"/>
  <c r="BD336" i="9"/>
  <c r="BC336" i="9"/>
  <c r="BB336" i="9"/>
  <c r="BA336" i="9"/>
  <c r="BD300" i="9"/>
  <c r="BC300" i="9"/>
  <c r="BB300" i="9"/>
  <c r="BA300" i="9"/>
  <c r="BD291" i="9"/>
  <c r="BC291" i="9"/>
  <c r="BB291" i="9"/>
  <c r="BA291" i="9"/>
  <c r="AZ211" i="9"/>
  <c r="AZ210" i="9"/>
  <c r="AZ209" i="9"/>
  <c r="AZ208" i="9"/>
  <c r="AZ207" i="9"/>
  <c r="AZ206" i="9"/>
  <c r="AZ205" i="9"/>
  <c r="AZ204" i="9"/>
  <c r="AZ203" i="9"/>
  <c r="AZ202" i="9"/>
  <c r="AZ201" i="9"/>
  <c r="AZ200" i="9"/>
  <c r="AZ199" i="9"/>
  <c r="AZ198" i="9"/>
  <c r="AZ197" i="9"/>
  <c r="AZ196" i="9"/>
  <c r="AZ195" i="9"/>
  <c r="AZ194" i="9"/>
  <c r="AZ193" i="9"/>
  <c r="AZ192" i="9"/>
  <c r="AZ191" i="9"/>
  <c r="AZ190" i="9"/>
  <c r="AZ189" i="9"/>
  <c r="AZ188" i="9"/>
  <c r="AZ187" i="9"/>
  <c r="AZ186" i="9"/>
  <c r="AZ185" i="9"/>
  <c r="AZ184" i="9"/>
  <c r="AZ183" i="9"/>
  <c r="B2044" i="9"/>
  <c r="B2043" i="9"/>
  <c r="B2042" i="9"/>
  <c r="B2041" i="9"/>
  <c r="B2040" i="9"/>
  <c r="L2087" i="9" l="1"/>
  <c r="Q2081" i="9"/>
  <c r="L2196" i="9"/>
  <c r="M2174" i="9"/>
  <c r="O2165" i="9"/>
  <c r="M2175" i="9"/>
  <c r="M2196" i="9"/>
  <c r="X2165" i="9"/>
  <c r="M2191" i="9"/>
  <c r="O2108" i="9"/>
  <c r="M2167" i="9"/>
  <c r="M2169" i="9"/>
  <c r="M2127" i="9"/>
  <c r="M2170" i="9"/>
  <c r="L2177" i="9"/>
  <c r="L2239" i="9"/>
  <c r="Q2108" i="9"/>
  <c r="L1126" i="9"/>
  <c r="L1125" i="9"/>
  <c r="P1124" i="9"/>
  <c r="M1170" i="9"/>
  <c r="O1124" i="9"/>
  <c r="M2171" i="9"/>
  <c r="M2177" i="9"/>
  <c r="M2141" i="9"/>
  <c r="X2163" i="9"/>
  <c r="M2034" i="9"/>
  <c r="M2035" i="9"/>
  <c r="B2037" i="9"/>
  <c r="B2036" i="9"/>
  <c r="B2035" i="9"/>
  <c r="B2034" i="9"/>
  <c r="B2033" i="9"/>
  <c r="B2032" i="9"/>
  <c r="M2032" i="9"/>
  <c r="M2033" i="9"/>
  <c r="B2028" i="9"/>
  <c r="B2029" i="9"/>
  <c r="B2030" i="9"/>
  <c r="B2031" i="9"/>
  <c r="B2038" i="9"/>
  <c r="M2031" i="9" l="1"/>
  <c r="B1230" i="9" l="1"/>
  <c r="B1229" i="9"/>
  <c r="B1228" i="9"/>
  <c r="B1227" i="9"/>
  <c r="B1226" i="9"/>
  <c r="B1225" i="9"/>
  <c r="B1224" i="9"/>
  <c r="B1223" i="9"/>
  <c r="AC1225" i="9"/>
  <c r="M73" i="1" l="1"/>
  <c r="BA73" i="9" s="1"/>
  <c r="W65" i="9" s="1"/>
  <c r="C4" i="1"/>
  <c r="C483" i="1"/>
  <c r="C258" i="1"/>
  <c r="C132" i="1"/>
  <c r="C113" i="1"/>
  <c r="C109" i="1"/>
  <c r="C212" i="1"/>
  <c r="C701" i="1"/>
  <c r="C524" i="1"/>
  <c r="C519" i="1"/>
  <c r="C437" i="1"/>
  <c r="C390" i="1"/>
  <c r="C371" i="1"/>
  <c r="C358" i="1"/>
  <c r="C287" i="1"/>
  <c r="C181" i="1"/>
  <c r="C170" i="1"/>
  <c r="C23" i="1"/>
  <c r="C54" i="1"/>
  <c r="C79" i="1"/>
  <c r="Z29" i="70"/>
  <c r="Z1001" i="1"/>
  <c r="BN1001" i="9" s="1"/>
  <c r="M4437" i="9" s="1"/>
  <c r="Y1001" i="1"/>
  <c r="BM1001" i="9" s="1"/>
  <c r="L4437" i="9" s="1"/>
  <c r="X1001" i="1"/>
  <c r="BL1001" i="9" s="1"/>
  <c r="M3240" i="9" s="1"/>
  <c r="W1001" i="1"/>
  <c r="BK1001" i="9" s="1"/>
  <c r="V1001" i="1"/>
  <c r="BJ1001" i="9" s="1"/>
  <c r="M3838" i="9" s="1"/>
  <c r="U1001" i="1"/>
  <c r="BI1001" i="9" s="1"/>
  <c r="T1001" i="1"/>
  <c r="BH1001" i="9" s="1"/>
  <c r="S1001" i="1"/>
  <c r="BG1001" i="9" s="1"/>
  <c r="R1001" i="1"/>
  <c r="BF1001" i="9" s="1"/>
  <c r="P1001" i="1"/>
  <c r="BD1001" i="9" s="1"/>
  <c r="N1001" i="1"/>
  <c r="BB1001" i="9" s="1"/>
  <c r="L1001" i="1"/>
  <c r="AZ1001" i="9" s="1"/>
  <c r="O5035" i="9" s="1"/>
  <c r="L5035" i="9" s="1"/>
  <c r="Z1000" i="1"/>
  <c r="BN1000" i="9" s="1"/>
  <c r="M4436" i="9" s="1"/>
  <c r="Y1000" i="1"/>
  <c r="BM1000" i="9" s="1"/>
  <c r="L4436" i="9" s="1"/>
  <c r="X1000" i="1"/>
  <c r="BL1000" i="9" s="1"/>
  <c r="M3239" i="9" s="1"/>
  <c r="W1000" i="1"/>
  <c r="BK1000" i="9" s="1"/>
  <c r="V1000" i="1"/>
  <c r="BJ1000" i="9" s="1"/>
  <c r="M3837" i="9" s="1"/>
  <c r="U1000" i="1"/>
  <c r="BI1000" i="9" s="1"/>
  <c r="T1000" i="1"/>
  <c r="BH1000" i="9" s="1"/>
  <c r="S1000" i="1"/>
  <c r="BG1000" i="9" s="1"/>
  <c r="R1000" i="1"/>
  <c r="BF1000" i="9" s="1"/>
  <c r="P1000" i="1"/>
  <c r="BD1000" i="9" s="1"/>
  <c r="N1000" i="1"/>
  <c r="BB1000" i="9" s="1"/>
  <c r="L1000" i="1"/>
  <c r="AZ1000" i="9" s="1"/>
  <c r="O5034" i="9" s="1"/>
  <c r="L5034" i="9" s="1"/>
  <c r="Z999" i="1"/>
  <c r="BN999" i="9" s="1"/>
  <c r="M4435" i="9" s="1"/>
  <c r="Y999" i="1"/>
  <c r="BM999" i="9" s="1"/>
  <c r="L4435" i="9" s="1"/>
  <c r="X999" i="1"/>
  <c r="BL999" i="9" s="1"/>
  <c r="M3238" i="9" s="1"/>
  <c r="W999" i="1"/>
  <c r="BK999" i="9" s="1"/>
  <c r="V999" i="1"/>
  <c r="BJ999" i="9" s="1"/>
  <c r="M3836" i="9" s="1"/>
  <c r="U999" i="1"/>
  <c r="BI999" i="9" s="1"/>
  <c r="T999" i="1"/>
  <c r="BH999" i="9" s="1"/>
  <c r="O5332" i="9" s="1"/>
  <c r="L5332" i="9" s="1"/>
  <c r="S999" i="1"/>
  <c r="BG999" i="9" s="1"/>
  <c r="R999" i="1"/>
  <c r="BF999" i="9" s="1"/>
  <c r="P999" i="1"/>
  <c r="BD999" i="9" s="1"/>
  <c r="N999" i="1"/>
  <c r="BB999" i="9" s="1"/>
  <c r="L999" i="1"/>
  <c r="AZ999" i="9" s="1"/>
  <c r="O5033" i="9" s="1"/>
  <c r="L5033" i="9" s="1"/>
  <c r="Z998" i="1"/>
  <c r="BN998" i="9" s="1"/>
  <c r="M4434" i="9" s="1"/>
  <c r="Y998" i="1"/>
  <c r="BM998" i="9" s="1"/>
  <c r="L4434" i="9" s="1"/>
  <c r="X998" i="1"/>
  <c r="BL998" i="9" s="1"/>
  <c r="M3237" i="9" s="1"/>
  <c r="W998" i="1"/>
  <c r="BK998" i="9" s="1"/>
  <c r="V998" i="1"/>
  <c r="BJ998" i="9" s="1"/>
  <c r="M3835" i="9" s="1"/>
  <c r="U998" i="1"/>
  <c r="BI998" i="9" s="1"/>
  <c r="T998" i="1"/>
  <c r="BH998" i="9" s="1"/>
  <c r="O5331" i="9" s="1"/>
  <c r="L5331" i="9" s="1"/>
  <c r="S998" i="1"/>
  <c r="BG998" i="9" s="1"/>
  <c r="R998" i="1"/>
  <c r="BF998" i="9" s="1"/>
  <c r="P998" i="1"/>
  <c r="BD998" i="9" s="1"/>
  <c r="N998" i="1"/>
  <c r="BB998" i="9" s="1"/>
  <c r="L998" i="1"/>
  <c r="AZ998" i="9" s="1"/>
  <c r="O5032" i="9" s="1"/>
  <c r="L5032" i="9" s="1"/>
  <c r="Z997" i="1"/>
  <c r="BN997" i="9" s="1"/>
  <c r="M4433" i="9" s="1"/>
  <c r="Y997" i="1"/>
  <c r="BM997" i="9" s="1"/>
  <c r="L4433" i="9" s="1"/>
  <c r="X997" i="1"/>
  <c r="BL997" i="9" s="1"/>
  <c r="M3236" i="9" s="1"/>
  <c r="W997" i="1"/>
  <c r="BK997" i="9" s="1"/>
  <c r="V997" i="1"/>
  <c r="BJ997" i="9" s="1"/>
  <c r="M3834" i="9" s="1"/>
  <c r="U997" i="1"/>
  <c r="BI997" i="9" s="1"/>
  <c r="T997" i="1"/>
  <c r="BH997" i="9" s="1"/>
  <c r="S997" i="1"/>
  <c r="BG997" i="9" s="1"/>
  <c r="R997" i="1"/>
  <c r="BF997" i="9" s="1"/>
  <c r="P997" i="1"/>
  <c r="BD997" i="9" s="1"/>
  <c r="N997" i="1"/>
  <c r="BB997" i="9" s="1"/>
  <c r="L997" i="1"/>
  <c r="AZ997" i="9" s="1"/>
  <c r="O5031" i="9" s="1"/>
  <c r="L5031" i="9" s="1"/>
  <c r="Z996" i="1"/>
  <c r="BN996" i="9" s="1"/>
  <c r="M4432" i="9" s="1"/>
  <c r="Y996" i="1"/>
  <c r="BM996" i="9" s="1"/>
  <c r="L4432" i="9" s="1"/>
  <c r="X996" i="1"/>
  <c r="BL996" i="9" s="1"/>
  <c r="M3235" i="9" s="1"/>
  <c r="W996" i="1"/>
  <c r="BK996" i="9" s="1"/>
  <c r="V996" i="1"/>
  <c r="BJ996" i="9" s="1"/>
  <c r="M3833" i="9" s="1"/>
  <c r="U996" i="1"/>
  <c r="BI996" i="9" s="1"/>
  <c r="T996" i="1"/>
  <c r="BH996" i="9" s="1"/>
  <c r="S996" i="1"/>
  <c r="BG996" i="9" s="1"/>
  <c r="R996" i="1"/>
  <c r="BF996" i="9" s="1"/>
  <c r="P996" i="1"/>
  <c r="BD996" i="9" s="1"/>
  <c r="N996" i="1"/>
  <c r="BB996" i="9" s="1"/>
  <c r="L996" i="1"/>
  <c r="AZ996" i="9" s="1"/>
  <c r="O5030" i="9" s="1"/>
  <c r="L5030" i="9" s="1"/>
  <c r="Z995" i="1"/>
  <c r="BN995" i="9" s="1"/>
  <c r="M4431" i="9" s="1"/>
  <c r="Y995" i="1"/>
  <c r="BM995" i="9" s="1"/>
  <c r="L4431" i="9" s="1"/>
  <c r="X995" i="1"/>
  <c r="BL995" i="9" s="1"/>
  <c r="M3234" i="9" s="1"/>
  <c r="W995" i="1"/>
  <c r="BK995" i="9" s="1"/>
  <c r="V995" i="1"/>
  <c r="BJ995" i="9" s="1"/>
  <c r="M3832" i="9" s="1"/>
  <c r="U995" i="1"/>
  <c r="BI995" i="9" s="1"/>
  <c r="T995" i="1"/>
  <c r="BH995" i="9" s="1"/>
  <c r="O5328" i="9" s="1"/>
  <c r="L5328" i="9" s="1"/>
  <c r="S995" i="1"/>
  <c r="BG995" i="9" s="1"/>
  <c r="R995" i="1"/>
  <c r="BF995" i="9" s="1"/>
  <c r="P995" i="1"/>
  <c r="BD995" i="9" s="1"/>
  <c r="N995" i="1"/>
  <c r="BB995" i="9" s="1"/>
  <c r="L995" i="1"/>
  <c r="AZ995" i="9" s="1"/>
  <c r="O5029" i="9" s="1"/>
  <c r="L5029" i="9" s="1"/>
  <c r="Z994" i="1"/>
  <c r="BN994" i="9" s="1"/>
  <c r="M4430" i="9" s="1"/>
  <c r="Y994" i="1"/>
  <c r="BM994" i="9" s="1"/>
  <c r="L4430" i="9" s="1"/>
  <c r="X994" i="1"/>
  <c r="BL994" i="9" s="1"/>
  <c r="M3233" i="9" s="1"/>
  <c r="W994" i="1"/>
  <c r="BK994" i="9" s="1"/>
  <c r="V994" i="1"/>
  <c r="BJ994" i="9" s="1"/>
  <c r="M3831" i="9" s="1"/>
  <c r="U994" i="1"/>
  <c r="BI994" i="9" s="1"/>
  <c r="T994" i="1"/>
  <c r="BH994" i="9" s="1"/>
  <c r="O5327" i="9" s="1"/>
  <c r="L5327" i="9" s="1"/>
  <c r="S994" i="1"/>
  <c r="BG994" i="9" s="1"/>
  <c r="R994" i="1"/>
  <c r="BF994" i="9" s="1"/>
  <c r="P994" i="1"/>
  <c r="BD994" i="9" s="1"/>
  <c r="N994" i="1"/>
  <c r="BB994" i="9" s="1"/>
  <c r="L994" i="1"/>
  <c r="AZ994" i="9" s="1"/>
  <c r="O5028" i="9" s="1"/>
  <c r="L5028" i="9" s="1"/>
  <c r="Z993" i="1"/>
  <c r="BN993" i="9" s="1"/>
  <c r="M4429" i="9" s="1"/>
  <c r="Y993" i="1"/>
  <c r="BM993" i="9" s="1"/>
  <c r="L4429" i="9" s="1"/>
  <c r="X993" i="1"/>
  <c r="BL993" i="9" s="1"/>
  <c r="M3232" i="9" s="1"/>
  <c r="W993" i="1"/>
  <c r="BK993" i="9" s="1"/>
  <c r="V993" i="1"/>
  <c r="BJ993" i="9" s="1"/>
  <c r="M3830" i="9" s="1"/>
  <c r="U993" i="1"/>
  <c r="BI993" i="9" s="1"/>
  <c r="T993" i="1"/>
  <c r="BH993" i="9" s="1"/>
  <c r="S993" i="1"/>
  <c r="BG993" i="9" s="1"/>
  <c r="R993" i="1"/>
  <c r="BF993" i="9" s="1"/>
  <c r="P993" i="1"/>
  <c r="BD993" i="9" s="1"/>
  <c r="N993" i="1"/>
  <c r="BB993" i="9" s="1"/>
  <c r="L993" i="1"/>
  <c r="AZ993" i="9" s="1"/>
  <c r="O5027" i="9" s="1"/>
  <c r="L5027" i="9" s="1"/>
  <c r="Z992" i="1"/>
  <c r="BN992" i="9" s="1"/>
  <c r="M4428" i="9" s="1"/>
  <c r="Y992" i="1"/>
  <c r="BM992" i="9" s="1"/>
  <c r="L4428" i="9" s="1"/>
  <c r="X992" i="1"/>
  <c r="BL992" i="9" s="1"/>
  <c r="M3231" i="9" s="1"/>
  <c r="W992" i="1"/>
  <c r="BK992" i="9" s="1"/>
  <c r="V992" i="1"/>
  <c r="BJ992" i="9" s="1"/>
  <c r="M3829" i="9" s="1"/>
  <c r="U992" i="1"/>
  <c r="BI992" i="9" s="1"/>
  <c r="T992" i="1"/>
  <c r="BH992" i="9" s="1"/>
  <c r="S992" i="1"/>
  <c r="BG992" i="9" s="1"/>
  <c r="R992" i="1"/>
  <c r="BF992" i="9" s="1"/>
  <c r="P992" i="1"/>
  <c r="BD992" i="9" s="1"/>
  <c r="N992" i="1"/>
  <c r="BB992" i="9" s="1"/>
  <c r="L992" i="1"/>
  <c r="AZ992" i="9" s="1"/>
  <c r="O5026" i="9" s="1"/>
  <c r="L5026" i="9" s="1"/>
  <c r="Z991" i="1"/>
  <c r="BN991" i="9" s="1"/>
  <c r="M4427" i="9" s="1"/>
  <c r="Y991" i="1"/>
  <c r="BM991" i="9" s="1"/>
  <c r="L4427" i="9" s="1"/>
  <c r="X991" i="1"/>
  <c r="BL991" i="9" s="1"/>
  <c r="M3230" i="9" s="1"/>
  <c r="W991" i="1"/>
  <c r="BK991" i="9" s="1"/>
  <c r="V991" i="1"/>
  <c r="BJ991" i="9" s="1"/>
  <c r="M3828" i="9" s="1"/>
  <c r="U991" i="1"/>
  <c r="BI991" i="9" s="1"/>
  <c r="T991" i="1"/>
  <c r="BH991" i="9" s="1"/>
  <c r="O5324" i="9" s="1"/>
  <c r="L5324" i="9" s="1"/>
  <c r="S991" i="1"/>
  <c r="BG991" i="9" s="1"/>
  <c r="R991" i="1"/>
  <c r="BF991" i="9" s="1"/>
  <c r="P991" i="1"/>
  <c r="BD991" i="9" s="1"/>
  <c r="N991" i="1"/>
  <c r="BB991" i="9" s="1"/>
  <c r="L991" i="1"/>
  <c r="AZ991" i="9" s="1"/>
  <c r="O5025" i="9" s="1"/>
  <c r="L5025" i="9" s="1"/>
  <c r="Z990" i="1"/>
  <c r="BN990" i="9" s="1"/>
  <c r="M4426" i="9" s="1"/>
  <c r="Y990" i="1"/>
  <c r="BM990" i="9" s="1"/>
  <c r="L4426" i="9" s="1"/>
  <c r="X990" i="1"/>
  <c r="BL990" i="9" s="1"/>
  <c r="M3229" i="9" s="1"/>
  <c r="W990" i="1"/>
  <c r="BK990" i="9" s="1"/>
  <c r="V990" i="1"/>
  <c r="BJ990" i="9" s="1"/>
  <c r="M3827" i="9" s="1"/>
  <c r="U990" i="1"/>
  <c r="BI990" i="9" s="1"/>
  <c r="T990" i="1"/>
  <c r="BH990" i="9" s="1"/>
  <c r="O5323" i="9" s="1"/>
  <c r="L5323" i="9" s="1"/>
  <c r="S990" i="1"/>
  <c r="BG990" i="9" s="1"/>
  <c r="R990" i="1"/>
  <c r="BF990" i="9" s="1"/>
  <c r="P990" i="1"/>
  <c r="BD990" i="9" s="1"/>
  <c r="N990" i="1"/>
  <c r="BB990" i="9" s="1"/>
  <c r="L990" i="1"/>
  <c r="AZ990" i="9" s="1"/>
  <c r="O5024" i="9" s="1"/>
  <c r="L5024" i="9" s="1"/>
  <c r="Z989" i="1"/>
  <c r="BN989" i="9" s="1"/>
  <c r="M4425" i="9" s="1"/>
  <c r="Y989" i="1"/>
  <c r="BM989" i="9" s="1"/>
  <c r="L4425" i="9" s="1"/>
  <c r="X989" i="1"/>
  <c r="BL989" i="9" s="1"/>
  <c r="M3228" i="9" s="1"/>
  <c r="W989" i="1"/>
  <c r="BK989" i="9" s="1"/>
  <c r="V989" i="1"/>
  <c r="BJ989" i="9" s="1"/>
  <c r="M3826" i="9" s="1"/>
  <c r="U989" i="1"/>
  <c r="BI989" i="9" s="1"/>
  <c r="T989" i="1"/>
  <c r="BH989" i="9" s="1"/>
  <c r="S989" i="1"/>
  <c r="BG989" i="9" s="1"/>
  <c r="R989" i="1"/>
  <c r="BF989" i="9" s="1"/>
  <c r="P989" i="1"/>
  <c r="BD989" i="9" s="1"/>
  <c r="N989" i="1"/>
  <c r="BB989" i="9" s="1"/>
  <c r="L989" i="1"/>
  <c r="AZ989" i="9" s="1"/>
  <c r="O5023" i="9" s="1"/>
  <c r="L5023" i="9" s="1"/>
  <c r="Z988" i="1"/>
  <c r="BN988" i="9" s="1"/>
  <c r="M4424" i="9" s="1"/>
  <c r="Y988" i="1"/>
  <c r="BM988" i="9" s="1"/>
  <c r="L4424" i="9" s="1"/>
  <c r="X988" i="1"/>
  <c r="BL988" i="9" s="1"/>
  <c r="M3227" i="9" s="1"/>
  <c r="W988" i="1"/>
  <c r="BK988" i="9" s="1"/>
  <c r="V988" i="1"/>
  <c r="BJ988" i="9" s="1"/>
  <c r="M3825" i="9" s="1"/>
  <c r="U988" i="1"/>
  <c r="BI988" i="9" s="1"/>
  <c r="T988" i="1"/>
  <c r="BH988" i="9" s="1"/>
  <c r="S988" i="1"/>
  <c r="BG988" i="9" s="1"/>
  <c r="R988" i="1"/>
  <c r="BF988" i="9" s="1"/>
  <c r="P988" i="1"/>
  <c r="BD988" i="9" s="1"/>
  <c r="N988" i="1"/>
  <c r="BB988" i="9" s="1"/>
  <c r="L988" i="1"/>
  <c r="AZ988" i="9" s="1"/>
  <c r="O5022" i="9" s="1"/>
  <c r="L5022" i="9" s="1"/>
  <c r="Z987" i="1"/>
  <c r="BN987" i="9" s="1"/>
  <c r="M4423" i="9" s="1"/>
  <c r="Y987" i="1"/>
  <c r="BM987" i="9" s="1"/>
  <c r="L4423" i="9" s="1"/>
  <c r="X987" i="1"/>
  <c r="BL987" i="9" s="1"/>
  <c r="M3226" i="9" s="1"/>
  <c r="W987" i="1"/>
  <c r="BK987" i="9" s="1"/>
  <c r="V987" i="1"/>
  <c r="BJ987" i="9" s="1"/>
  <c r="M3824" i="9" s="1"/>
  <c r="U987" i="1"/>
  <c r="BI987" i="9" s="1"/>
  <c r="T987" i="1"/>
  <c r="BH987" i="9" s="1"/>
  <c r="O5320" i="9" s="1"/>
  <c r="L5320" i="9" s="1"/>
  <c r="S987" i="1"/>
  <c r="BG987" i="9" s="1"/>
  <c r="R987" i="1"/>
  <c r="BF987" i="9" s="1"/>
  <c r="P987" i="1"/>
  <c r="BD987" i="9" s="1"/>
  <c r="N987" i="1"/>
  <c r="BB987" i="9" s="1"/>
  <c r="L987" i="1"/>
  <c r="AZ987" i="9" s="1"/>
  <c r="O5021" i="9" s="1"/>
  <c r="L5021" i="9" s="1"/>
  <c r="Z986" i="1"/>
  <c r="BN986" i="9" s="1"/>
  <c r="M4422" i="9" s="1"/>
  <c r="Y986" i="1"/>
  <c r="BM986" i="9" s="1"/>
  <c r="L4422" i="9" s="1"/>
  <c r="X986" i="1"/>
  <c r="BL986" i="9" s="1"/>
  <c r="M3225" i="9" s="1"/>
  <c r="W986" i="1"/>
  <c r="BK986" i="9" s="1"/>
  <c r="V986" i="1"/>
  <c r="BJ986" i="9" s="1"/>
  <c r="M3823" i="9" s="1"/>
  <c r="U986" i="1"/>
  <c r="BI986" i="9" s="1"/>
  <c r="T986" i="1"/>
  <c r="BH986" i="9" s="1"/>
  <c r="O5319" i="9" s="1"/>
  <c r="L5319" i="9" s="1"/>
  <c r="S986" i="1"/>
  <c r="BG986" i="9" s="1"/>
  <c r="R986" i="1"/>
  <c r="BF986" i="9" s="1"/>
  <c r="P986" i="1"/>
  <c r="BD986" i="9" s="1"/>
  <c r="N986" i="1"/>
  <c r="BB986" i="9" s="1"/>
  <c r="L986" i="1"/>
  <c r="AZ986" i="9" s="1"/>
  <c r="O5020" i="9" s="1"/>
  <c r="L5020" i="9" s="1"/>
  <c r="Z985" i="1"/>
  <c r="BN985" i="9" s="1"/>
  <c r="M4421" i="9" s="1"/>
  <c r="Y985" i="1"/>
  <c r="BM985" i="9" s="1"/>
  <c r="L4421" i="9" s="1"/>
  <c r="X985" i="1"/>
  <c r="BL985" i="9" s="1"/>
  <c r="M3224" i="9" s="1"/>
  <c r="W985" i="1"/>
  <c r="BK985" i="9" s="1"/>
  <c r="V985" i="1"/>
  <c r="BJ985" i="9" s="1"/>
  <c r="M3822" i="9" s="1"/>
  <c r="U985" i="1"/>
  <c r="BI985" i="9" s="1"/>
  <c r="T985" i="1"/>
  <c r="BH985" i="9" s="1"/>
  <c r="S985" i="1"/>
  <c r="BG985" i="9" s="1"/>
  <c r="R985" i="1"/>
  <c r="BF985" i="9" s="1"/>
  <c r="P985" i="1"/>
  <c r="BD985" i="9" s="1"/>
  <c r="N985" i="1"/>
  <c r="BB985" i="9" s="1"/>
  <c r="L985" i="1"/>
  <c r="AZ985" i="9" s="1"/>
  <c r="O5019" i="9" s="1"/>
  <c r="L5019" i="9" s="1"/>
  <c r="Z984" i="1"/>
  <c r="BN984" i="9" s="1"/>
  <c r="M4420" i="9" s="1"/>
  <c r="Y984" i="1"/>
  <c r="BM984" i="9" s="1"/>
  <c r="L4420" i="9" s="1"/>
  <c r="X984" i="1"/>
  <c r="BL984" i="9" s="1"/>
  <c r="M3223" i="9" s="1"/>
  <c r="W984" i="1"/>
  <c r="BK984" i="9" s="1"/>
  <c r="V984" i="1"/>
  <c r="BJ984" i="9" s="1"/>
  <c r="M3821" i="9" s="1"/>
  <c r="U984" i="1"/>
  <c r="BI984" i="9" s="1"/>
  <c r="T984" i="1"/>
  <c r="BH984" i="9" s="1"/>
  <c r="S984" i="1"/>
  <c r="BG984" i="9" s="1"/>
  <c r="R984" i="1"/>
  <c r="BF984" i="9" s="1"/>
  <c r="P984" i="1"/>
  <c r="BD984" i="9" s="1"/>
  <c r="N984" i="1"/>
  <c r="BB984" i="9" s="1"/>
  <c r="L984" i="1"/>
  <c r="AZ984" i="9" s="1"/>
  <c r="O5018" i="9" s="1"/>
  <c r="L5018" i="9" s="1"/>
  <c r="Z983" i="1"/>
  <c r="BN983" i="9" s="1"/>
  <c r="M4419" i="9" s="1"/>
  <c r="Y983" i="1"/>
  <c r="BM983" i="9" s="1"/>
  <c r="L4419" i="9" s="1"/>
  <c r="X983" i="1"/>
  <c r="BL983" i="9" s="1"/>
  <c r="M3222" i="9" s="1"/>
  <c r="W983" i="1"/>
  <c r="BK983" i="9" s="1"/>
  <c r="V983" i="1"/>
  <c r="BJ983" i="9" s="1"/>
  <c r="M3820" i="9" s="1"/>
  <c r="U983" i="1"/>
  <c r="BI983" i="9" s="1"/>
  <c r="T983" i="1"/>
  <c r="BH983" i="9" s="1"/>
  <c r="O5316" i="9" s="1"/>
  <c r="L5316" i="9" s="1"/>
  <c r="S983" i="1"/>
  <c r="BG983" i="9" s="1"/>
  <c r="R983" i="1"/>
  <c r="BF983" i="9" s="1"/>
  <c r="P983" i="1"/>
  <c r="BD983" i="9" s="1"/>
  <c r="N983" i="1"/>
  <c r="BB983" i="9" s="1"/>
  <c r="L983" i="1"/>
  <c r="AZ983" i="9" s="1"/>
  <c r="O5017" i="9" s="1"/>
  <c r="L5017" i="9" s="1"/>
  <c r="Z982" i="1"/>
  <c r="BN982" i="9" s="1"/>
  <c r="M4418" i="9" s="1"/>
  <c r="Y982" i="1"/>
  <c r="BM982" i="9" s="1"/>
  <c r="L4418" i="9" s="1"/>
  <c r="X982" i="1"/>
  <c r="BL982" i="9" s="1"/>
  <c r="M3221" i="9" s="1"/>
  <c r="W982" i="1"/>
  <c r="BK982" i="9" s="1"/>
  <c r="V982" i="1"/>
  <c r="BJ982" i="9" s="1"/>
  <c r="M3819" i="9" s="1"/>
  <c r="U982" i="1"/>
  <c r="BI982" i="9" s="1"/>
  <c r="T982" i="1"/>
  <c r="BH982" i="9" s="1"/>
  <c r="O5315" i="9" s="1"/>
  <c r="L5315" i="9" s="1"/>
  <c r="S982" i="1"/>
  <c r="BG982" i="9" s="1"/>
  <c r="R982" i="1"/>
  <c r="BF982" i="9" s="1"/>
  <c r="P982" i="1"/>
  <c r="BD982" i="9" s="1"/>
  <c r="N982" i="1"/>
  <c r="BB982" i="9" s="1"/>
  <c r="L982" i="1"/>
  <c r="AZ982" i="9" s="1"/>
  <c r="O5016" i="9" s="1"/>
  <c r="L5016" i="9" s="1"/>
  <c r="Z981" i="1"/>
  <c r="BN981" i="9" s="1"/>
  <c r="M4417" i="9" s="1"/>
  <c r="Y981" i="1"/>
  <c r="BM981" i="9" s="1"/>
  <c r="L4417" i="9" s="1"/>
  <c r="X981" i="1"/>
  <c r="BL981" i="9" s="1"/>
  <c r="M3220" i="9" s="1"/>
  <c r="W981" i="1"/>
  <c r="BK981" i="9" s="1"/>
  <c r="V981" i="1"/>
  <c r="BJ981" i="9" s="1"/>
  <c r="M3818" i="9" s="1"/>
  <c r="U981" i="1"/>
  <c r="BI981" i="9" s="1"/>
  <c r="T981" i="1"/>
  <c r="BH981" i="9" s="1"/>
  <c r="S981" i="1"/>
  <c r="BG981" i="9" s="1"/>
  <c r="R981" i="1"/>
  <c r="BF981" i="9" s="1"/>
  <c r="P981" i="1"/>
  <c r="BD981" i="9" s="1"/>
  <c r="N981" i="1"/>
  <c r="BB981" i="9" s="1"/>
  <c r="L981" i="1"/>
  <c r="AZ981" i="9" s="1"/>
  <c r="O5015" i="9" s="1"/>
  <c r="L5015" i="9" s="1"/>
  <c r="Z980" i="1"/>
  <c r="BN980" i="9" s="1"/>
  <c r="M4416" i="9" s="1"/>
  <c r="Y980" i="1"/>
  <c r="BM980" i="9" s="1"/>
  <c r="L4416" i="9" s="1"/>
  <c r="X980" i="1"/>
  <c r="BL980" i="9" s="1"/>
  <c r="M3219" i="9" s="1"/>
  <c r="W980" i="1"/>
  <c r="BK980" i="9" s="1"/>
  <c r="V980" i="1"/>
  <c r="BJ980" i="9" s="1"/>
  <c r="M3817" i="9" s="1"/>
  <c r="U980" i="1"/>
  <c r="BI980" i="9" s="1"/>
  <c r="T980" i="1"/>
  <c r="BH980" i="9" s="1"/>
  <c r="S980" i="1"/>
  <c r="BG980" i="9" s="1"/>
  <c r="R980" i="1"/>
  <c r="BF980" i="9" s="1"/>
  <c r="P980" i="1"/>
  <c r="BD980" i="9" s="1"/>
  <c r="N980" i="1"/>
  <c r="BB980" i="9" s="1"/>
  <c r="L980" i="1"/>
  <c r="AZ980" i="9" s="1"/>
  <c r="O5014" i="9" s="1"/>
  <c r="L5014" i="9" s="1"/>
  <c r="Z979" i="1"/>
  <c r="BN979" i="9" s="1"/>
  <c r="M4415" i="9" s="1"/>
  <c r="Y979" i="1"/>
  <c r="BM979" i="9" s="1"/>
  <c r="L4415" i="9" s="1"/>
  <c r="X979" i="1"/>
  <c r="BL979" i="9" s="1"/>
  <c r="M3218" i="9" s="1"/>
  <c r="W979" i="1"/>
  <c r="BK979" i="9" s="1"/>
  <c r="V979" i="1"/>
  <c r="BJ979" i="9" s="1"/>
  <c r="M3816" i="9" s="1"/>
  <c r="U979" i="1"/>
  <c r="BI979" i="9" s="1"/>
  <c r="T979" i="1"/>
  <c r="BH979" i="9" s="1"/>
  <c r="O5312" i="9" s="1"/>
  <c r="L5312" i="9" s="1"/>
  <c r="S979" i="1"/>
  <c r="BG979" i="9" s="1"/>
  <c r="R979" i="1"/>
  <c r="BF979" i="9" s="1"/>
  <c r="P979" i="1"/>
  <c r="BD979" i="9" s="1"/>
  <c r="N979" i="1"/>
  <c r="BB979" i="9" s="1"/>
  <c r="L979" i="1"/>
  <c r="AZ979" i="9" s="1"/>
  <c r="O5013" i="9" s="1"/>
  <c r="L5013" i="9" s="1"/>
  <c r="Z978" i="1"/>
  <c r="BN978" i="9" s="1"/>
  <c r="M4414" i="9" s="1"/>
  <c r="Y978" i="1"/>
  <c r="BM978" i="9" s="1"/>
  <c r="L4414" i="9" s="1"/>
  <c r="X978" i="1"/>
  <c r="BL978" i="9" s="1"/>
  <c r="M3217" i="9" s="1"/>
  <c r="W978" i="1"/>
  <c r="BK978" i="9" s="1"/>
  <c r="V978" i="1"/>
  <c r="BJ978" i="9" s="1"/>
  <c r="M3815" i="9" s="1"/>
  <c r="U978" i="1"/>
  <c r="BI978" i="9" s="1"/>
  <c r="T978" i="1"/>
  <c r="BH978" i="9" s="1"/>
  <c r="O5311" i="9" s="1"/>
  <c r="L5311" i="9" s="1"/>
  <c r="S978" i="1"/>
  <c r="BG978" i="9" s="1"/>
  <c r="R978" i="1"/>
  <c r="BF978" i="9" s="1"/>
  <c r="P978" i="1"/>
  <c r="BD978" i="9" s="1"/>
  <c r="N978" i="1"/>
  <c r="BB978" i="9" s="1"/>
  <c r="L978" i="1"/>
  <c r="AZ978" i="9" s="1"/>
  <c r="O5012" i="9" s="1"/>
  <c r="L5012" i="9" s="1"/>
  <c r="Z977" i="1"/>
  <c r="BN977" i="9" s="1"/>
  <c r="M4413" i="9" s="1"/>
  <c r="Y977" i="1"/>
  <c r="BM977" i="9" s="1"/>
  <c r="L4413" i="9" s="1"/>
  <c r="X977" i="1"/>
  <c r="BL977" i="9" s="1"/>
  <c r="M3216" i="9" s="1"/>
  <c r="W977" i="1"/>
  <c r="BK977" i="9" s="1"/>
  <c r="V977" i="1"/>
  <c r="BJ977" i="9" s="1"/>
  <c r="M3814" i="9" s="1"/>
  <c r="U977" i="1"/>
  <c r="BI977" i="9" s="1"/>
  <c r="T977" i="1"/>
  <c r="BH977" i="9" s="1"/>
  <c r="S977" i="1"/>
  <c r="BG977" i="9" s="1"/>
  <c r="R977" i="1"/>
  <c r="BF977" i="9" s="1"/>
  <c r="P977" i="1"/>
  <c r="BD977" i="9" s="1"/>
  <c r="N977" i="1"/>
  <c r="BB977" i="9" s="1"/>
  <c r="L977" i="1"/>
  <c r="AZ977" i="9" s="1"/>
  <c r="O5011" i="9" s="1"/>
  <c r="L5011" i="9" s="1"/>
  <c r="Z976" i="1"/>
  <c r="BN976" i="9" s="1"/>
  <c r="M4412" i="9" s="1"/>
  <c r="Y976" i="1"/>
  <c r="BM976" i="9" s="1"/>
  <c r="L4412" i="9" s="1"/>
  <c r="X976" i="1"/>
  <c r="BL976" i="9" s="1"/>
  <c r="M3215" i="9" s="1"/>
  <c r="W976" i="1"/>
  <c r="BK976" i="9" s="1"/>
  <c r="V976" i="1"/>
  <c r="BJ976" i="9" s="1"/>
  <c r="M3813" i="9" s="1"/>
  <c r="U976" i="1"/>
  <c r="BI976" i="9" s="1"/>
  <c r="T976" i="1"/>
  <c r="BH976" i="9" s="1"/>
  <c r="S976" i="1"/>
  <c r="BG976" i="9" s="1"/>
  <c r="R976" i="1"/>
  <c r="BF976" i="9" s="1"/>
  <c r="P976" i="1"/>
  <c r="BD976" i="9" s="1"/>
  <c r="N976" i="1"/>
  <c r="BB976" i="9" s="1"/>
  <c r="L976" i="1"/>
  <c r="AZ976" i="9" s="1"/>
  <c r="O5010" i="9" s="1"/>
  <c r="L5010" i="9" s="1"/>
  <c r="Z975" i="1"/>
  <c r="BN975" i="9" s="1"/>
  <c r="M4411" i="9" s="1"/>
  <c r="Y975" i="1"/>
  <c r="BM975" i="9" s="1"/>
  <c r="L4411" i="9" s="1"/>
  <c r="X975" i="1"/>
  <c r="BL975" i="9" s="1"/>
  <c r="M3214" i="9" s="1"/>
  <c r="W975" i="1"/>
  <c r="BK975" i="9" s="1"/>
  <c r="V975" i="1"/>
  <c r="BJ975" i="9" s="1"/>
  <c r="M3812" i="9" s="1"/>
  <c r="U975" i="1"/>
  <c r="BI975" i="9" s="1"/>
  <c r="T975" i="1"/>
  <c r="BH975" i="9" s="1"/>
  <c r="O5308" i="9" s="1"/>
  <c r="L5308" i="9" s="1"/>
  <c r="S975" i="1"/>
  <c r="BG975" i="9" s="1"/>
  <c r="R975" i="1"/>
  <c r="BF975" i="9" s="1"/>
  <c r="P975" i="1"/>
  <c r="BD975" i="9" s="1"/>
  <c r="N975" i="1"/>
  <c r="BB975" i="9" s="1"/>
  <c r="L975" i="1"/>
  <c r="AZ975" i="9" s="1"/>
  <c r="O5009" i="9" s="1"/>
  <c r="L5009" i="9" s="1"/>
  <c r="Z974" i="1"/>
  <c r="BN974" i="9" s="1"/>
  <c r="M4410" i="9" s="1"/>
  <c r="Y974" i="1"/>
  <c r="BM974" i="9" s="1"/>
  <c r="L4410" i="9" s="1"/>
  <c r="X974" i="1"/>
  <c r="BL974" i="9" s="1"/>
  <c r="M3213" i="9" s="1"/>
  <c r="W974" i="1"/>
  <c r="BK974" i="9" s="1"/>
  <c r="V974" i="1"/>
  <c r="BJ974" i="9" s="1"/>
  <c r="M3811" i="9" s="1"/>
  <c r="U974" i="1"/>
  <c r="BI974" i="9" s="1"/>
  <c r="T974" i="1"/>
  <c r="BH974" i="9" s="1"/>
  <c r="O5307" i="9" s="1"/>
  <c r="L5307" i="9" s="1"/>
  <c r="S974" i="1"/>
  <c r="BG974" i="9" s="1"/>
  <c r="R974" i="1"/>
  <c r="BF974" i="9" s="1"/>
  <c r="P974" i="1"/>
  <c r="BD974" i="9" s="1"/>
  <c r="N974" i="1"/>
  <c r="BB974" i="9" s="1"/>
  <c r="L974" i="1"/>
  <c r="AZ974" i="9" s="1"/>
  <c r="O5008" i="9" s="1"/>
  <c r="L5008" i="9" s="1"/>
  <c r="Z973" i="1"/>
  <c r="BN973" i="9" s="1"/>
  <c r="M4409" i="9" s="1"/>
  <c r="Y973" i="1"/>
  <c r="BM973" i="9" s="1"/>
  <c r="L4409" i="9" s="1"/>
  <c r="X973" i="1"/>
  <c r="BL973" i="9" s="1"/>
  <c r="M3212" i="9" s="1"/>
  <c r="W973" i="1"/>
  <c r="BK973" i="9" s="1"/>
  <c r="V973" i="1"/>
  <c r="BJ973" i="9" s="1"/>
  <c r="M3810" i="9" s="1"/>
  <c r="U973" i="1"/>
  <c r="BI973" i="9" s="1"/>
  <c r="T973" i="1"/>
  <c r="BH973" i="9" s="1"/>
  <c r="S973" i="1"/>
  <c r="BG973" i="9" s="1"/>
  <c r="R973" i="1"/>
  <c r="BF973" i="9" s="1"/>
  <c r="P973" i="1"/>
  <c r="BD973" i="9" s="1"/>
  <c r="N973" i="1"/>
  <c r="BB973" i="9" s="1"/>
  <c r="L973" i="1"/>
  <c r="AZ973" i="9" s="1"/>
  <c r="O5007" i="9" s="1"/>
  <c r="L5007" i="9" s="1"/>
  <c r="Z972" i="1"/>
  <c r="BN972" i="9" s="1"/>
  <c r="M4408" i="9" s="1"/>
  <c r="Y972" i="1"/>
  <c r="BM972" i="9" s="1"/>
  <c r="L4408" i="9" s="1"/>
  <c r="X972" i="1"/>
  <c r="BL972" i="9" s="1"/>
  <c r="M3211" i="9" s="1"/>
  <c r="W972" i="1"/>
  <c r="BK972" i="9" s="1"/>
  <c r="V972" i="1"/>
  <c r="BJ972" i="9" s="1"/>
  <c r="M3809" i="9" s="1"/>
  <c r="U972" i="1"/>
  <c r="BI972" i="9" s="1"/>
  <c r="T972" i="1"/>
  <c r="BH972" i="9" s="1"/>
  <c r="S972" i="1"/>
  <c r="BG972" i="9" s="1"/>
  <c r="R972" i="1"/>
  <c r="BF972" i="9" s="1"/>
  <c r="P972" i="1"/>
  <c r="BD972" i="9" s="1"/>
  <c r="N972" i="1"/>
  <c r="BB972" i="9" s="1"/>
  <c r="L972" i="1"/>
  <c r="AZ972" i="9" s="1"/>
  <c r="O5006" i="9" s="1"/>
  <c r="L5006" i="9" s="1"/>
  <c r="Z971" i="1"/>
  <c r="BN971" i="9" s="1"/>
  <c r="M4407" i="9" s="1"/>
  <c r="Y971" i="1"/>
  <c r="BM971" i="9" s="1"/>
  <c r="L4407" i="9" s="1"/>
  <c r="X971" i="1"/>
  <c r="BL971" i="9" s="1"/>
  <c r="M3210" i="9" s="1"/>
  <c r="W971" i="1"/>
  <c r="BK971" i="9" s="1"/>
  <c r="V971" i="1"/>
  <c r="BJ971" i="9" s="1"/>
  <c r="M3808" i="9" s="1"/>
  <c r="U971" i="1"/>
  <c r="BI971" i="9" s="1"/>
  <c r="T971" i="1"/>
  <c r="BH971" i="9" s="1"/>
  <c r="O5304" i="9" s="1"/>
  <c r="L5304" i="9" s="1"/>
  <c r="S971" i="1"/>
  <c r="BG971" i="9" s="1"/>
  <c r="R971" i="1"/>
  <c r="BF971" i="9" s="1"/>
  <c r="P971" i="1"/>
  <c r="BD971" i="9" s="1"/>
  <c r="N971" i="1"/>
  <c r="BB971" i="9" s="1"/>
  <c r="L971" i="1"/>
  <c r="AZ971" i="9" s="1"/>
  <c r="O5005" i="9" s="1"/>
  <c r="L5005" i="9" s="1"/>
  <c r="Z970" i="1"/>
  <c r="BN970" i="9" s="1"/>
  <c r="M4406" i="9" s="1"/>
  <c r="Y970" i="1"/>
  <c r="BM970" i="9" s="1"/>
  <c r="L4406" i="9" s="1"/>
  <c r="X970" i="1"/>
  <c r="BL970" i="9" s="1"/>
  <c r="M3209" i="9" s="1"/>
  <c r="W970" i="1"/>
  <c r="BK970" i="9" s="1"/>
  <c r="V970" i="1"/>
  <c r="BJ970" i="9" s="1"/>
  <c r="M3807" i="9" s="1"/>
  <c r="U970" i="1"/>
  <c r="BI970" i="9" s="1"/>
  <c r="T970" i="1"/>
  <c r="BH970" i="9" s="1"/>
  <c r="O5303" i="9" s="1"/>
  <c r="L5303" i="9" s="1"/>
  <c r="S970" i="1"/>
  <c r="BG970" i="9" s="1"/>
  <c r="R970" i="1"/>
  <c r="BF970" i="9" s="1"/>
  <c r="P970" i="1"/>
  <c r="BD970" i="9" s="1"/>
  <c r="N970" i="1"/>
  <c r="BB970" i="9" s="1"/>
  <c r="L970" i="1"/>
  <c r="AZ970" i="9" s="1"/>
  <c r="O5004" i="9" s="1"/>
  <c r="L5004" i="9" s="1"/>
  <c r="Z969" i="1"/>
  <c r="BN969" i="9" s="1"/>
  <c r="M4405" i="9" s="1"/>
  <c r="Y969" i="1"/>
  <c r="BM969" i="9" s="1"/>
  <c r="L4405" i="9" s="1"/>
  <c r="X969" i="1"/>
  <c r="BL969" i="9" s="1"/>
  <c r="M3208" i="9" s="1"/>
  <c r="W969" i="1"/>
  <c r="BK969" i="9" s="1"/>
  <c r="V969" i="1"/>
  <c r="BJ969" i="9" s="1"/>
  <c r="M3806" i="9" s="1"/>
  <c r="U969" i="1"/>
  <c r="BI969" i="9" s="1"/>
  <c r="T969" i="1"/>
  <c r="BH969" i="9" s="1"/>
  <c r="S969" i="1"/>
  <c r="BG969" i="9" s="1"/>
  <c r="R969" i="1"/>
  <c r="BF969" i="9" s="1"/>
  <c r="P969" i="1"/>
  <c r="BD969" i="9" s="1"/>
  <c r="N969" i="1"/>
  <c r="BB969" i="9" s="1"/>
  <c r="L969" i="1"/>
  <c r="AZ969" i="9" s="1"/>
  <c r="O5003" i="9" s="1"/>
  <c r="L5003" i="9" s="1"/>
  <c r="Z968" i="1"/>
  <c r="BN968" i="9" s="1"/>
  <c r="M4404" i="9" s="1"/>
  <c r="Y968" i="1"/>
  <c r="BM968" i="9" s="1"/>
  <c r="L4404" i="9" s="1"/>
  <c r="X968" i="1"/>
  <c r="BL968" i="9" s="1"/>
  <c r="M3207" i="9" s="1"/>
  <c r="W968" i="1"/>
  <c r="BK968" i="9" s="1"/>
  <c r="V968" i="1"/>
  <c r="BJ968" i="9" s="1"/>
  <c r="M3805" i="9" s="1"/>
  <c r="U968" i="1"/>
  <c r="BI968" i="9" s="1"/>
  <c r="T968" i="1"/>
  <c r="BH968" i="9" s="1"/>
  <c r="S968" i="1"/>
  <c r="BG968" i="9" s="1"/>
  <c r="R968" i="1"/>
  <c r="BF968" i="9" s="1"/>
  <c r="P968" i="1"/>
  <c r="BD968" i="9" s="1"/>
  <c r="N968" i="1"/>
  <c r="BB968" i="9" s="1"/>
  <c r="L968" i="1"/>
  <c r="AZ968" i="9" s="1"/>
  <c r="O5002" i="9" s="1"/>
  <c r="L5002" i="9" s="1"/>
  <c r="Z967" i="1"/>
  <c r="BN967" i="9" s="1"/>
  <c r="M4403" i="9" s="1"/>
  <c r="Y967" i="1"/>
  <c r="BM967" i="9" s="1"/>
  <c r="L4403" i="9" s="1"/>
  <c r="X967" i="1"/>
  <c r="BL967" i="9" s="1"/>
  <c r="M3206" i="9" s="1"/>
  <c r="W967" i="1"/>
  <c r="BK967" i="9" s="1"/>
  <c r="V967" i="1"/>
  <c r="BJ967" i="9" s="1"/>
  <c r="M3804" i="9" s="1"/>
  <c r="U967" i="1"/>
  <c r="BI967" i="9" s="1"/>
  <c r="T967" i="1"/>
  <c r="BH967" i="9" s="1"/>
  <c r="S967" i="1"/>
  <c r="BG967" i="9" s="1"/>
  <c r="R967" i="1"/>
  <c r="BF967" i="9" s="1"/>
  <c r="P967" i="1"/>
  <c r="BD967" i="9" s="1"/>
  <c r="N967" i="1"/>
  <c r="BB967" i="9" s="1"/>
  <c r="L967" i="1"/>
  <c r="AZ967" i="9" s="1"/>
  <c r="O5001" i="9" s="1"/>
  <c r="L5001" i="9" s="1"/>
  <c r="Z966" i="1"/>
  <c r="BN966" i="9" s="1"/>
  <c r="M4402" i="9" s="1"/>
  <c r="Y966" i="1"/>
  <c r="BM966" i="9" s="1"/>
  <c r="L4402" i="9" s="1"/>
  <c r="X966" i="1"/>
  <c r="BL966" i="9" s="1"/>
  <c r="M3205" i="9" s="1"/>
  <c r="W966" i="1"/>
  <c r="BK966" i="9" s="1"/>
  <c r="V966" i="1"/>
  <c r="BJ966" i="9" s="1"/>
  <c r="M3803" i="9" s="1"/>
  <c r="U966" i="1"/>
  <c r="BI966" i="9" s="1"/>
  <c r="T966" i="1"/>
  <c r="BH966" i="9" s="1"/>
  <c r="O5299" i="9" s="1"/>
  <c r="L5299" i="9" s="1"/>
  <c r="S966" i="1"/>
  <c r="BG966" i="9" s="1"/>
  <c r="R966" i="1"/>
  <c r="BF966" i="9" s="1"/>
  <c r="P966" i="1"/>
  <c r="BD966" i="9" s="1"/>
  <c r="N966" i="1"/>
  <c r="BB966" i="9" s="1"/>
  <c r="L966" i="1"/>
  <c r="AZ966" i="9" s="1"/>
  <c r="O5000" i="9" s="1"/>
  <c r="L5000" i="9" s="1"/>
  <c r="Z965" i="1"/>
  <c r="BN965" i="9" s="1"/>
  <c r="M4401" i="9" s="1"/>
  <c r="Y965" i="1"/>
  <c r="BM965" i="9" s="1"/>
  <c r="L4401" i="9" s="1"/>
  <c r="X965" i="1"/>
  <c r="BL965" i="9" s="1"/>
  <c r="M3204" i="9" s="1"/>
  <c r="W965" i="1"/>
  <c r="BK965" i="9" s="1"/>
  <c r="V965" i="1"/>
  <c r="BJ965" i="9" s="1"/>
  <c r="M3802" i="9" s="1"/>
  <c r="U965" i="1"/>
  <c r="BI965" i="9" s="1"/>
  <c r="T965" i="1"/>
  <c r="BH965" i="9" s="1"/>
  <c r="S965" i="1"/>
  <c r="BG965" i="9" s="1"/>
  <c r="R965" i="1"/>
  <c r="BF965" i="9" s="1"/>
  <c r="P965" i="1"/>
  <c r="BD965" i="9" s="1"/>
  <c r="N965" i="1"/>
  <c r="BB965" i="9" s="1"/>
  <c r="L965" i="1"/>
  <c r="AZ965" i="9" s="1"/>
  <c r="O4999" i="9" s="1"/>
  <c r="L4999" i="9" s="1"/>
  <c r="Z964" i="1"/>
  <c r="BN964" i="9" s="1"/>
  <c r="M4400" i="9" s="1"/>
  <c r="Y964" i="1"/>
  <c r="BM964" i="9" s="1"/>
  <c r="L4400" i="9" s="1"/>
  <c r="X964" i="1"/>
  <c r="BL964" i="9" s="1"/>
  <c r="M3203" i="9" s="1"/>
  <c r="W964" i="1"/>
  <c r="BK964" i="9" s="1"/>
  <c r="V964" i="1"/>
  <c r="BJ964" i="9" s="1"/>
  <c r="M3801" i="9" s="1"/>
  <c r="U964" i="1"/>
  <c r="BI964" i="9" s="1"/>
  <c r="T964" i="1"/>
  <c r="BH964" i="9" s="1"/>
  <c r="S964" i="1"/>
  <c r="BG964" i="9" s="1"/>
  <c r="R964" i="1"/>
  <c r="BF964" i="9" s="1"/>
  <c r="P964" i="1"/>
  <c r="BD964" i="9" s="1"/>
  <c r="N964" i="1"/>
  <c r="BB964" i="9" s="1"/>
  <c r="L964" i="1"/>
  <c r="AZ964" i="9" s="1"/>
  <c r="O4998" i="9" s="1"/>
  <c r="L4998" i="9" s="1"/>
  <c r="Z963" i="1"/>
  <c r="BN963" i="9" s="1"/>
  <c r="M4399" i="9" s="1"/>
  <c r="Y963" i="1"/>
  <c r="BM963" i="9" s="1"/>
  <c r="L4399" i="9" s="1"/>
  <c r="X963" i="1"/>
  <c r="BL963" i="9" s="1"/>
  <c r="M3202" i="9" s="1"/>
  <c r="W963" i="1"/>
  <c r="BK963" i="9" s="1"/>
  <c r="V963" i="1"/>
  <c r="BJ963" i="9" s="1"/>
  <c r="M3800" i="9" s="1"/>
  <c r="U963" i="1"/>
  <c r="BI963" i="9" s="1"/>
  <c r="T963" i="1"/>
  <c r="BH963" i="9" s="1"/>
  <c r="O5296" i="9" s="1"/>
  <c r="L5296" i="9" s="1"/>
  <c r="S963" i="1"/>
  <c r="BG963" i="9" s="1"/>
  <c r="R963" i="1"/>
  <c r="BF963" i="9" s="1"/>
  <c r="P963" i="1"/>
  <c r="BD963" i="9" s="1"/>
  <c r="N963" i="1"/>
  <c r="BB963" i="9" s="1"/>
  <c r="L963" i="1"/>
  <c r="AZ963" i="9" s="1"/>
  <c r="O4997" i="9" s="1"/>
  <c r="L4997" i="9" s="1"/>
  <c r="Z962" i="1"/>
  <c r="BN962" i="9" s="1"/>
  <c r="M4398" i="9" s="1"/>
  <c r="Y962" i="1"/>
  <c r="BM962" i="9" s="1"/>
  <c r="L4398" i="9" s="1"/>
  <c r="X962" i="1"/>
  <c r="BL962" i="9" s="1"/>
  <c r="M3201" i="9" s="1"/>
  <c r="W962" i="1"/>
  <c r="BK962" i="9" s="1"/>
  <c r="V962" i="1"/>
  <c r="BJ962" i="9" s="1"/>
  <c r="M3799" i="9" s="1"/>
  <c r="U962" i="1"/>
  <c r="BI962" i="9" s="1"/>
  <c r="T962" i="1"/>
  <c r="BH962" i="9" s="1"/>
  <c r="O5295" i="9" s="1"/>
  <c r="L5295" i="9" s="1"/>
  <c r="S962" i="1"/>
  <c r="BG962" i="9" s="1"/>
  <c r="R962" i="1"/>
  <c r="BF962" i="9" s="1"/>
  <c r="P962" i="1"/>
  <c r="BD962" i="9" s="1"/>
  <c r="N962" i="1"/>
  <c r="BB962" i="9" s="1"/>
  <c r="L962" i="1"/>
  <c r="AZ962" i="9" s="1"/>
  <c r="O4996" i="9" s="1"/>
  <c r="L4996" i="9" s="1"/>
  <c r="Z961" i="1"/>
  <c r="BN961" i="9" s="1"/>
  <c r="M4397" i="9" s="1"/>
  <c r="Y961" i="1"/>
  <c r="BM961" i="9" s="1"/>
  <c r="L4397" i="9" s="1"/>
  <c r="X961" i="1"/>
  <c r="BL961" i="9" s="1"/>
  <c r="M3200" i="9" s="1"/>
  <c r="W961" i="1"/>
  <c r="BK961" i="9" s="1"/>
  <c r="V961" i="1"/>
  <c r="BJ961" i="9" s="1"/>
  <c r="M3798" i="9" s="1"/>
  <c r="U961" i="1"/>
  <c r="BI961" i="9" s="1"/>
  <c r="T961" i="1"/>
  <c r="BH961" i="9" s="1"/>
  <c r="S961" i="1"/>
  <c r="BG961" i="9" s="1"/>
  <c r="R961" i="1"/>
  <c r="BF961" i="9" s="1"/>
  <c r="P961" i="1"/>
  <c r="BD961" i="9" s="1"/>
  <c r="N961" i="1"/>
  <c r="BB961" i="9" s="1"/>
  <c r="L961" i="1"/>
  <c r="AZ961" i="9" s="1"/>
  <c r="O4995" i="9" s="1"/>
  <c r="L4995" i="9" s="1"/>
  <c r="Z960" i="1"/>
  <c r="BN960" i="9" s="1"/>
  <c r="M4396" i="9" s="1"/>
  <c r="Y960" i="1"/>
  <c r="BM960" i="9" s="1"/>
  <c r="L4396" i="9" s="1"/>
  <c r="X960" i="1"/>
  <c r="BL960" i="9" s="1"/>
  <c r="M3199" i="9" s="1"/>
  <c r="W960" i="1"/>
  <c r="BK960" i="9" s="1"/>
  <c r="V960" i="1"/>
  <c r="BJ960" i="9" s="1"/>
  <c r="M3797" i="9" s="1"/>
  <c r="U960" i="1"/>
  <c r="BI960" i="9" s="1"/>
  <c r="T960" i="1"/>
  <c r="BH960" i="9" s="1"/>
  <c r="S960" i="1"/>
  <c r="BG960" i="9" s="1"/>
  <c r="R960" i="1"/>
  <c r="BF960" i="9" s="1"/>
  <c r="P960" i="1"/>
  <c r="BD960" i="9" s="1"/>
  <c r="N960" i="1"/>
  <c r="BB960" i="9" s="1"/>
  <c r="L960" i="1"/>
  <c r="AZ960" i="9" s="1"/>
  <c r="O4994" i="9" s="1"/>
  <c r="L4994" i="9" s="1"/>
  <c r="Z959" i="1"/>
  <c r="BN959" i="9" s="1"/>
  <c r="M4395" i="9" s="1"/>
  <c r="Y959" i="1"/>
  <c r="BM959" i="9" s="1"/>
  <c r="L4395" i="9" s="1"/>
  <c r="X959" i="1"/>
  <c r="BL959" i="9" s="1"/>
  <c r="M3198" i="9" s="1"/>
  <c r="W959" i="1"/>
  <c r="BK959" i="9" s="1"/>
  <c r="V959" i="1"/>
  <c r="BJ959" i="9" s="1"/>
  <c r="M3796" i="9" s="1"/>
  <c r="U959" i="1"/>
  <c r="BI959" i="9" s="1"/>
  <c r="T959" i="1"/>
  <c r="BH959" i="9" s="1"/>
  <c r="S959" i="1"/>
  <c r="BG959" i="9" s="1"/>
  <c r="R959" i="1"/>
  <c r="BF959" i="9" s="1"/>
  <c r="P959" i="1"/>
  <c r="BD959" i="9" s="1"/>
  <c r="N959" i="1"/>
  <c r="BB959" i="9" s="1"/>
  <c r="L959" i="1"/>
  <c r="AZ959" i="9" s="1"/>
  <c r="O4993" i="9" s="1"/>
  <c r="L4993" i="9" s="1"/>
  <c r="Z958" i="1"/>
  <c r="BN958" i="9" s="1"/>
  <c r="M4394" i="9" s="1"/>
  <c r="Y958" i="1"/>
  <c r="BM958" i="9" s="1"/>
  <c r="L4394" i="9" s="1"/>
  <c r="X958" i="1"/>
  <c r="BL958" i="9" s="1"/>
  <c r="M3197" i="9" s="1"/>
  <c r="W958" i="1"/>
  <c r="BK958" i="9" s="1"/>
  <c r="V958" i="1"/>
  <c r="BJ958" i="9" s="1"/>
  <c r="M3795" i="9" s="1"/>
  <c r="U958" i="1"/>
  <c r="BI958" i="9" s="1"/>
  <c r="T958" i="1"/>
  <c r="BH958" i="9" s="1"/>
  <c r="O5291" i="9" s="1"/>
  <c r="L5291" i="9" s="1"/>
  <c r="S958" i="1"/>
  <c r="BG958" i="9" s="1"/>
  <c r="R958" i="1"/>
  <c r="BF958" i="9" s="1"/>
  <c r="P958" i="1"/>
  <c r="BD958" i="9" s="1"/>
  <c r="N958" i="1"/>
  <c r="BB958" i="9" s="1"/>
  <c r="L958" i="1"/>
  <c r="AZ958" i="9" s="1"/>
  <c r="O4992" i="9" s="1"/>
  <c r="L4992" i="9" s="1"/>
  <c r="Z957" i="1"/>
  <c r="BN957" i="9" s="1"/>
  <c r="M4393" i="9" s="1"/>
  <c r="Y957" i="1"/>
  <c r="BM957" i="9" s="1"/>
  <c r="L4393" i="9" s="1"/>
  <c r="X957" i="1"/>
  <c r="BL957" i="9" s="1"/>
  <c r="M3196" i="9" s="1"/>
  <c r="W957" i="1"/>
  <c r="BK957" i="9" s="1"/>
  <c r="V957" i="1"/>
  <c r="BJ957" i="9" s="1"/>
  <c r="M3794" i="9" s="1"/>
  <c r="U957" i="1"/>
  <c r="BI957" i="9" s="1"/>
  <c r="T957" i="1"/>
  <c r="BH957" i="9" s="1"/>
  <c r="S957" i="1"/>
  <c r="BG957" i="9" s="1"/>
  <c r="R957" i="1"/>
  <c r="BF957" i="9" s="1"/>
  <c r="P957" i="1"/>
  <c r="BD957" i="9" s="1"/>
  <c r="N957" i="1"/>
  <c r="BB957" i="9" s="1"/>
  <c r="L957" i="1"/>
  <c r="AZ957" i="9" s="1"/>
  <c r="O4991" i="9" s="1"/>
  <c r="L4991" i="9" s="1"/>
  <c r="Z956" i="1"/>
  <c r="BN956" i="9" s="1"/>
  <c r="M4392" i="9" s="1"/>
  <c r="Y956" i="1"/>
  <c r="BM956" i="9" s="1"/>
  <c r="L4392" i="9" s="1"/>
  <c r="X956" i="1"/>
  <c r="BL956" i="9" s="1"/>
  <c r="M3195" i="9" s="1"/>
  <c r="W956" i="1"/>
  <c r="BK956" i="9" s="1"/>
  <c r="V956" i="1"/>
  <c r="BJ956" i="9" s="1"/>
  <c r="M3793" i="9" s="1"/>
  <c r="U956" i="1"/>
  <c r="BI956" i="9" s="1"/>
  <c r="T956" i="1"/>
  <c r="BH956" i="9" s="1"/>
  <c r="O5289" i="9" s="1"/>
  <c r="L5289" i="9" s="1"/>
  <c r="S956" i="1"/>
  <c r="BG956" i="9" s="1"/>
  <c r="R956" i="1"/>
  <c r="BF956" i="9" s="1"/>
  <c r="P956" i="1"/>
  <c r="BD956" i="9" s="1"/>
  <c r="N956" i="1"/>
  <c r="BB956" i="9" s="1"/>
  <c r="L956" i="1"/>
  <c r="AZ956" i="9" s="1"/>
  <c r="O4990" i="9" s="1"/>
  <c r="L4990" i="9" s="1"/>
  <c r="Z955" i="1"/>
  <c r="BN955" i="9" s="1"/>
  <c r="M4391" i="9" s="1"/>
  <c r="Y955" i="1"/>
  <c r="BM955" i="9" s="1"/>
  <c r="L4391" i="9" s="1"/>
  <c r="X955" i="1"/>
  <c r="BL955" i="9" s="1"/>
  <c r="M3194" i="9" s="1"/>
  <c r="W955" i="1"/>
  <c r="BK955" i="9" s="1"/>
  <c r="V955" i="1"/>
  <c r="BJ955" i="9" s="1"/>
  <c r="M3792" i="9" s="1"/>
  <c r="U955" i="1"/>
  <c r="BI955" i="9" s="1"/>
  <c r="T955" i="1"/>
  <c r="BH955" i="9" s="1"/>
  <c r="S955" i="1"/>
  <c r="BG955" i="9" s="1"/>
  <c r="R955" i="1"/>
  <c r="BF955" i="9" s="1"/>
  <c r="P955" i="1"/>
  <c r="BD955" i="9" s="1"/>
  <c r="N955" i="1"/>
  <c r="BB955" i="9" s="1"/>
  <c r="L955" i="1"/>
  <c r="AZ955" i="9" s="1"/>
  <c r="O4989" i="9" s="1"/>
  <c r="L4989" i="9" s="1"/>
  <c r="Z954" i="1"/>
  <c r="BN954" i="9" s="1"/>
  <c r="M4390" i="9" s="1"/>
  <c r="Y954" i="1"/>
  <c r="BM954" i="9" s="1"/>
  <c r="L4390" i="9" s="1"/>
  <c r="X954" i="1"/>
  <c r="BL954" i="9" s="1"/>
  <c r="M3193" i="9" s="1"/>
  <c r="W954" i="1"/>
  <c r="BK954" i="9" s="1"/>
  <c r="V954" i="1"/>
  <c r="BJ954" i="9" s="1"/>
  <c r="M3791" i="9" s="1"/>
  <c r="U954" i="1"/>
  <c r="BI954" i="9" s="1"/>
  <c r="T954" i="1"/>
  <c r="BH954" i="9" s="1"/>
  <c r="O5287" i="9" s="1"/>
  <c r="L5287" i="9" s="1"/>
  <c r="S954" i="1"/>
  <c r="BG954" i="9" s="1"/>
  <c r="R954" i="1"/>
  <c r="BF954" i="9" s="1"/>
  <c r="P954" i="1"/>
  <c r="BD954" i="9" s="1"/>
  <c r="N954" i="1"/>
  <c r="BB954" i="9" s="1"/>
  <c r="L954" i="1"/>
  <c r="AZ954" i="9" s="1"/>
  <c r="O4988" i="9" s="1"/>
  <c r="L4988" i="9" s="1"/>
  <c r="Z953" i="1"/>
  <c r="BN953" i="9" s="1"/>
  <c r="M4389" i="9" s="1"/>
  <c r="Y953" i="1"/>
  <c r="BM953" i="9" s="1"/>
  <c r="L4389" i="9" s="1"/>
  <c r="X953" i="1"/>
  <c r="BL953" i="9" s="1"/>
  <c r="M3192" i="9" s="1"/>
  <c r="W953" i="1"/>
  <c r="BK953" i="9" s="1"/>
  <c r="V953" i="1"/>
  <c r="BJ953" i="9" s="1"/>
  <c r="M3790" i="9" s="1"/>
  <c r="U953" i="1"/>
  <c r="BI953" i="9" s="1"/>
  <c r="T953" i="1"/>
  <c r="BH953" i="9" s="1"/>
  <c r="S953" i="1"/>
  <c r="BG953" i="9" s="1"/>
  <c r="R953" i="1"/>
  <c r="BF953" i="9" s="1"/>
  <c r="P953" i="1"/>
  <c r="BD953" i="9" s="1"/>
  <c r="N953" i="1"/>
  <c r="BB953" i="9" s="1"/>
  <c r="L953" i="1"/>
  <c r="AZ953" i="9" s="1"/>
  <c r="O4987" i="9" s="1"/>
  <c r="L4987" i="9" s="1"/>
  <c r="Z952" i="1"/>
  <c r="BN952" i="9" s="1"/>
  <c r="M4388" i="9" s="1"/>
  <c r="Y952" i="1"/>
  <c r="BM952" i="9" s="1"/>
  <c r="L4388" i="9" s="1"/>
  <c r="X952" i="1"/>
  <c r="BL952" i="9" s="1"/>
  <c r="M3191" i="9" s="1"/>
  <c r="W952" i="1"/>
  <c r="BK952" i="9" s="1"/>
  <c r="V952" i="1"/>
  <c r="BJ952" i="9" s="1"/>
  <c r="M3789" i="9" s="1"/>
  <c r="U952" i="1"/>
  <c r="BI952" i="9" s="1"/>
  <c r="T952" i="1"/>
  <c r="BH952" i="9" s="1"/>
  <c r="O5285" i="9" s="1"/>
  <c r="L5285" i="9" s="1"/>
  <c r="S952" i="1"/>
  <c r="BG952" i="9" s="1"/>
  <c r="R952" i="1"/>
  <c r="BF952" i="9" s="1"/>
  <c r="P952" i="1"/>
  <c r="BD952" i="9" s="1"/>
  <c r="N952" i="1"/>
  <c r="BB952" i="9" s="1"/>
  <c r="L952" i="1"/>
  <c r="AZ952" i="9" s="1"/>
  <c r="O4986" i="9" s="1"/>
  <c r="L4986" i="9" s="1"/>
  <c r="Z951" i="1"/>
  <c r="BN951" i="9" s="1"/>
  <c r="M4387" i="9" s="1"/>
  <c r="Y951" i="1"/>
  <c r="BM951" i="9" s="1"/>
  <c r="L4387" i="9" s="1"/>
  <c r="X951" i="1"/>
  <c r="BL951" i="9" s="1"/>
  <c r="M3190" i="9" s="1"/>
  <c r="W951" i="1"/>
  <c r="BK951" i="9" s="1"/>
  <c r="V951" i="1"/>
  <c r="BJ951" i="9" s="1"/>
  <c r="M3788" i="9" s="1"/>
  <c r="U951" i="1"/>
  <c r="BI951" i="9" s="1"/>
  <c r="T951" i="1"/>
  <c r="BH951" i="9" s="1"/>
  <c r="S951" i="1"/>
  <c r="BG951" i="9" s="1"/>
  <c r="R951" i="1"/>
  <c r="BF951" i="9" s="1"/>
  <c r="P951" i="1"/>
  <c r="BD951" i="9" s="1"/>
  <c r="N951" i="1"/>
  <c r="BB951" i="9" s="1"/>
  <c r="L951" i="1"/>
  <c r="AZ951" i="9" s="1"/>
  <c r="O4985" i="9" s="1"/>
  <c r="L4985" i="9" s="1"/>
  <c r="Z950" i="1"/>
  <c r="BN950" i="9" s="1"/>
  <c r="M4386" i="9" s="1"/>
  <c r="Y950" i="1"/>
  <c r="BM950" i="9" s="1"/>
  <c r="L4386" i="9" s="1"/>
  <c r="X950" i="1"/>
  <c r="BL950" i="9" s="1"/>
  <c r="M3189" i="9" s="1"/>
  <c r="W950" i="1"/>
  <c r="BK950" i="9" s="1"/>
  <c r="V950" i="1"/>
  <c r="BJ950" i="9" s="1"/>
  <c r="M3787" i="9" s="1"/>
  <c r="U950" i="1"/>
  <c r="BI950" i="9" s="1"/>
  <c r="T950" i="1"/>
  <c r="BH950" i="9" s="1"/>
  <c r="O5283" i="9" s="1"/>
  <c r="L5283" i="9" s="1"/>
  <c r="S950" i="1"/>
  <c r="BG950" i="9" s="1"/>
  <c r="R950" i="1"/>
  <c r="BF950" i="9" s="1"/>
  <c r="P950" i="1"/>
  <c r="BD950" i="9" s="1"/>
  <c r="N950" i="1"/>
  <c r="BB950" i="9" s="1"/>
  <c r="L950" i="1"/>
  <c r="AZ950" i="9" s="1"/>
  <c r="O4984" i="9" s="1"/>
  <c r="L4984" i="9" s="1"/>
  <c r="Z949" i="1"/>
  <c r="BN949" i="9" s="1"/>
  <c r="M4385" i="9" s="1"/>
  <c r="Y949" i="1"/>
  <c r="BM949" i="9" s="1"/>
  <c r="L4385" i="9" s="1"/>
  <c r="X949" i="1"/>
  <c r="BL949" i="9" s="1"/>
  <c r="M3188" i="9" s="1"/>
  <c r="W949" i="1"/>
  <c r="BK949" i="9" s="1"/>
  <c r="V949" i="1"/>
  <c r="BJ949" i="9" s="1"/>
  <c r="M3786" i="9" s="1"/>
  <c r="U949" i="1"/>
  <c r="BI949" i="9" s="1"/>
  <c r="T949" i="1"/>
  <c r="BH949" i="9" s="1"/>
  <c r="S949" i="1"/>
  <c r="BG949" i="9" s="1"/>
  <c r="R949" i="1"/>
  <c r="BF949" i="9" s="1"/>
  <c r="P949" i="1"/>
  <c r="BD949" i="9" s="1"/>
  <c r="N949" i="1"/>
  <c r="BB949" i="9" s="1"/>
  <c r="L949" i="1"/>
  <c r="AZ949" i="9" s="1"/>
  <c r="O4983" i="9" s="1"/>
  <c r="L4983" i="9" s="1"/>
  <c r="Z948" i="1"/>
  <c r="BN948" i="9" s="1"/>
  <c r="M4384" i="9" s="1"/>
  <c r="Y948" i="1"/>
  <c r="BM948" i="9" s="1"/>
  <c r="L4384" i="9" s="1"/>
  <c r="X948" i="1"/>
  <c r="BL948" i="9" s="1"/>
  <c r="M3187" i="9" s="1"/>
  <c r="W948" i="1"/>
  <c r="BK948" i="9" s="1"/>
  <c r="V948" i="1"/>
  <c r="BJ948" i="9" s="1"/>
  <c r="M3785" i="9" s="1"/>
  <c r="U948" i="1"/>
  <c r="BI948" i="9" s="1"/>
  <c r="T948" i="1"/>
  <c r="BH948" i="9" s="1"/>
  <c r="O5281" i="9" s="1"/>
  <c r="L5281" i="9" s="1"/>
  <c r="S948" i="1"/>
  <c r="BG948" i="9" s="1"/>
  <c r="R948" i="1"/>
  <c r="BF948" i="9" s="1"/>
  <c r="P948" i="1"/>
  <c r="BD948" i="9" s="1"/>
  <c r="N948" i="1"/>
  <c r="BB948" i="9" s="1"/>
  <c r="L948" i="1"/>
  <c r="AZ948" i="9" s="1"/>
  <c r="O4982" i="9" s="1"/>
  <c r="L4982" i="9" s="1"/>
  <c r="Z947" i="1"/>
  <c r="BN947" i="9" s="1"/>
  <c r="M4383" i="9" s="1"/>
  <c r="Y947" i="1"/>
  <c r="BM947" i="9" s="1"/>
  <c r="L4383" i="9" s="1"/>
  <c r="X947" i="1"/>
  <c r="BL947" i="9" s="1"/>
  <c r="M3186" i="9" s="1"/>
  <c r="W947" i="1"/>
  <c r="BK947" i="9" s="1"/>
  <c r="V947" i="1"/>
  <c r="BJ947" i="9" s="1"/>
  <c r="M3784" i="9" s="1"/>
  <c r="U947" i="1"/>
  <c r="BI947" i="9" s="1"/>
  <c r="T947" i="1"/>
  <c r="BH947" i="9" s="1"/>
  <c r="S947" i="1"/>
  <c r="BG947" i="9" s="1"/>
  <c r="R947" i="1"/>
  <c r="BF947" i="9" s="1"/>
  <c r="P947" i="1"/>
  <c r="BD947" i="9" s="1"/>
  <c r="N947" i="1"/>
  <c r="BB947" i="9" s="1"/>
  <c r="L947" i="1"/>
  <c r="AZ947" i="9" s="1"/>
  <c r="O4981" i="9" s="1"/>
  <c r="L4981" i="9" s="1"/>
  <c r="Z946" i="1"/>
  <c r="BN946" i="9" s="1"/>
  <c r="M4382" i="9" s="1"/>
  <c r="Y946" i="1"/>
  <c r="BM946" i="9" s="1"/>
  <c r="L4382" i="9" s="1"/>
  <c r="X946" i="1"/>
  <c r="BL946" i="9" s="1"/>
  <c r="M3185" i="9" s="1"/>
  <c r="W946" i="1"/>
  <c r="BK946" i="9" s="1"/>
  <c r="V946" i="1"/>
  <c r="BJ946" i="9" s="1"/>
  <c r="M3783" i="9" s="1"/>
  <c r="U946" i="1"/>
  <c r="BI946" i="9" s="1"/>
  <c r="T946" i="1"/>
  <c r="BH946" i="9" s="1"/>
  <c r="O5279" i="9" s="1"/>
  <c r="L5279" i="9" s="1"/>
  <c r="S946" i="1"/>
  <c r="BG946" i="9" s="1"/>
  <c r="R946" i="1"/>
  <c r="BF946" i="9" s="1"/>
  <c r="P946" i="1"/>
  <c r="BD946" i="9" s="1"/>
  <c r="N946" i="1"/>
  <c r="BB946" i="9" s="1"/>
  <c r="L946" i="1"/>
  <c r="AZ946" i="9" s="1"/>
  <c r="O4980" i="9" s="1"/>
  <c r="L4980" i="9" s="1"/>
  <c r="Z945" i="1"/>
  <c r="BN945" i="9" s="1"/>
  <c r="M4381" i="9" s="1"/>
  <c r="Y945" i="1"/>
  <c r="BM945" i="9" s="1"/>
  <c r="L4381" i="9" s="1"/>
  <c r="X945" i="1"/>
  <c r="BL945" i="9" s="1"/>
  <c r="M3184" i="9" s="1"/>
  <c r="W945" i="1"/>
  <c r="BK945" i="9" s="1"/>
  <c r="V945" i="1"/>
  <c r="BJ945" i="9" s="1"/>
  <c r="M3782" i="9" s="1"/>
  <c r="U945" i="1"/>
  <c r="BI945" i="9" s="1"/>
  <c r="T945" i="1"/>
  <c r="BH945" i="9" s="1"/>
  <c r="S945" i="1"/>
  <c r="BG945" i="9" s="1"/>
  <c r="R945" i="1"/>
  <c r="BF945" i="9" s="1"/>
  <c r="P945" i="1"/>
  <c r="BD945" i="9" s="1"/>
  <c r="N945" i="1"/>
  <c r="BB945" i="9" s="1"/>
  <c r="L945" i="1"/>
  <c r="AZ945" i="9" s="1"/>
  <c r="O4979" i="9" s="1"/>
  <c r="L4979" i="9" s="1"/>
  <c r="Z944" i="1"/>
  <c r="BN944" i="9" s="1"/>
  <c r="M4380" i="9" s="1"/>
  <c r="Y944" i="1"/>
  <c r="BM944" i="9" s="1"/>
  <c r="L4380" i="9" s="1"/>
  <c r="X944" i="1"/>
  <c r="BL944" i="9" s="1"/>
  <c r="M3183" i="9" s="1"/>
  <c r="W944" i="1"/>
  <c r="BK944" i="9" s="1"/>
  <c r="V944" i="1"/>
  <c r="BJ944" i="9" s="1"/>
  <c r="M3781" i="9" s="1"/>
  <c r="U944" i="1"/>
  <c r="BI944" i="9" s="1"/>
  <c r="T944" i="1"/>
  <c r="BH944" i="9" s="1"/>
  <c r="O5277" i="9" s="1"/>
  <c r="L5277" i="9" s="1"/>
  <c r="S944" i="1"/>
  <c r="BG944" i="9" s="1"/>
  <c r="R944" i="1"/>
  <c r="BF944" i="9" s="1"/>
  <c r="P944" i="1"/>
  <c r="BD944" i="9" s="1"/>
  <c r="N944" i="1"/>
  <c r="BB944" i="9" s="1"/>
  <c r="L944" i="1"/>
  <c r="AZ944" i="9" s="1"/>
  <c r="O4978" i="9" s="1"/>
  <c r="L4978" i="9" s="1"/>
  <c r="Z943" i="1"/>
  <c r="BN943" i="9" s="1"/>
  <c r="M4379" i="9" s="1"/>
  <c r="Y943" i="1"/>
  <c r="BM943" i="9" s="1"/>
  <c r="L4379" i="9" s="1"/>
  <c r="X943" i="1"/>
  <c r="BL943" i="9" s="1"/>
  <c r="M3182" i="9" s="1"/>
  <c r="W943" i="1"/>
  <c r="BK943" i="9" s="1"/>
  <c r="V943" i="1"/>
  <c r="BJ943" i="9" s="1"/>
  <c r="M3780" i="9" s="1"/>
  <c r="U943" i="1"/>
  <c r="BI943" i="9" s="1"/>
  <c r="T943" i="1"/>
  <c r="BH943" i="9" s="1"/>
  <c r="S943" i="1"/>
  <c r="BG943" i="9" s="1"/>
  <c r="R943" i="1"/>
  <c r="BF943" i="9" s="1"/>
  <c r="P943" i="1"/>
  <c r="BD943" i="9" s="1"/>
  <c r="N943" i="1"/>
  <c r="BB943" i="9" s="1"/>
  <c r="L943" i="1"/>
  <c r="AZ943" i="9" s="1"/>
  <c r="O4977" i="9" s="1"/>
  <c r="L4977" i="9" s="1"/>
  <c r="Z942" i="1"/>
  <c r="BN942" i="9" s="1"/>
  <c r="M4378" i="9" s="1"/>
  <c r="Y942" i="1"/>
  <c r="BM942" i="9" s="1"/>
  <c r="L4378" i="9" s="1"/>
  <c r="X942" i="1"/>
  <c r="BL942" i="9" s="1"/>
  <c r="M3181" i="9" s="1"/>
  <c r="W942" i="1"/>
  <c r="BK942" i="9" s="1"/>
  <c r="V942" i="1"/>
  <c r="BJ942" i="9" s="1"/>
  <c r="M3779" i="9" s="1"/>
  <c r="U942" i="1"/>
  <c r="BI942" i="9" s="1"/>
  <c r="T942" i="1"/>
  <c r="BH942" i="9" s="1"/>
  <c r="O5275" i="9" s="1"/>
  <c r="L5275" i="9" s="1"/>
  <c r="S942" i="1"/>
  <c r="BG942" i="9" s="1"/>
  <c r="R942" i="1"/>
  <c r="BF942" i="9" s="1"/>
  <c r="P942" i="1"/>
  <c r="BD942" i="9" s="1"/>
  <c r="N942" i="1"/>
  <c r="BB942" i="9" s="1"/>
  <c r="L942" i="1"/>
  <c r="AZ942" i="9" s="1"/>
  <c r="O4976" i="9" s="1"/>
  <c r="L4976" i="9" s="1"/>
  <c r="Z941" i="1"/>
  <c r="BN941" i="9" s="1"/>
  <c r="M4377" i="9" s="1"/>
  <c r="Y941" i="1"/>
  <c r="BM941" i="9" s="1"/>
  <c r="L4377" i="9" s="1"/>
  <c r="X941" i="1"/>
  <c r="BL941" i="9" s="1"/>
  <c r="M3180" i="9" s="1"/>
  <c r="W941" i="1"/>
  <c r="BK941" i="9" s="1"/>
  <c r="V941" i="1"/>
  <c r="BJ941" i="9" s="1"/>
  <c r="M3778" i="9" s="1"/>
  <c r="U941" i="1"/>
  <c r="BI941" i="9" s="1"/>
  <c r="T941" i="1"/>
  <c r="BH941" i="9" s="1"/>
  <c r="S941" i="1"/>
  <c r="BG941" i="9" s="1"/>
  <c r="R941" i="1"/>
  <c r="BF941" i="9" s="1"/>
  <c r="P941" i="1"/>
  <c r="BD941" i="9" s="1"/>
  <c r="N941" i="1"/>
  <c r="BB941" i="9" s="1"/>
  <c r="L941" i="1"/>
  <c r="AZ941" i="9" s="1"/>
  <c r="O4975" i="9" s="1"/>
  <c r="L4975" i="9" s="1"/>
  <c r="Z940" i="1"/>
  <c r="BN940" i="9" s="1"/>
  <c r="M4376" i="9" s="1"/>
  <c r="Y940" i="1"/>
  <c r="BM940" i="9" s="1"/>
  <c r="L4376" i="9" s="1"/>
  <c r="X940" i="1"/>
  <c r="BL940" i="9" s="1"/>
  <c r="M3179" i="9" s="1"/>
  <c r="W940" i="1"/>
  <c r="BK940" i="9" s="1"/>
  <c r="V940" i="1"/>
  <c r="BJ940" i="9" s="1"/>
  <c r="M3777" i="9" s="1"/>
  <c r="U940" i="1"/>
  <c r="BI940" i="9" s="1"/>
  <c r="T940" i="1"/>
  <c r="BH940" i="9" s="1"/>
  <c r="O5273" i="9" s="1"/>
  <c r="L5273" i="9" s="1"/>
  <c r="S940" i="1"/>
  <c r="BG940" i="9" s="1"/>
  <c r="R940" i="1"/>
  <c r="BF940" i="9" s="1"/>
  <c r="P940" i="1"/>
  <c r="BD940" i="9" s="1"/>
  <c r="N940" i="1"/>
  <c r="BB940" i="9" s="1"/>
  <c r="L940" i="1"/>
  <c r="AZ940" i="9" s="1"/>
  <c r="O4974" i="9" s="1"/>
  <c r="L4974" i="9" s="1"/>
  <c r="Z939" i="1"/>
  <c r="BN939" i="9" s="1"/>
  <c r="M4375" i="9" s="1"/>
  <c r="Y939" i="1"/>
  <c r="BM939" i="9" s="1"/>
  <c r="L4375" i="9" s="1"/>
  <c r="X939" i="1"/>
  <c r="BL939" i="9" s="1"/>
  <c r="M3178" i="9" s="1"/>
  <c r="W939" i="1"/>
  <c r="BK939" i="9" s="1"/>
  <c r="V939" i="1"/>
  <c r="BJ939" i="9" s="1"/>
  <c r="M3776" i="9" s="1"/>
  <c r="U939" i="1"/>
  <c r="BI939" i="9" s="1"/>
  <c r="T939" i="1"/>
  <c r="BH939" i="9" s="1"/>
  <c r="S939" i="1"/>
  <c r="BG939" i="9" s="1"/>
  <c r="R939" i="1"/>
  <c r="BF939" i="9" s="1"/>
  <c r="P939" i="1"/>
  <c r="BD939" i="9" s="1"/>
  <c r="N939" i="1"/>
  <c r="BB939" i="9" s="1"/>
  <c r="L939" i="1"/>
  <c r="AZ939" i="9" s="1"/>
  <c r="O4973" i="9" s="1"/>
  <c r="L4973" i="9" s="1"/>
  <c r="Z938" i="1"/>
  <c r="BN938" i="9" s="1"/>
  <c r="M4374" i="9" s="1"/>
  <c r="Y938" i="1"/>
  <c r="BM938" i="9" s="1"/>
  <c r="L4374" i="9" s="1"/>
  <c r="X938" i="1"/>
  <c r="BL938" i="9" s="1"/>
  <c r="M3177" i="9" s="1"/>
  <c r="W938" i="1"/>
  <c r="BK938" i="9" s="1"/>
  <c r="V938" i="1"/>
  <c r="BJ938" i="9" s="1"/>
  <c r="M3775" i="9" s="1"/>
  <c r="U938" i="1"/>
  <c r="BI938" i="9" s="1"/>
  <c r="T938" i="1"/>
  <c r="BH938" i="9" s="1"/>
  <c r="O5271" i="9" s="1"/>
  <c r="L5271" i="9" s="1"/>
  <c r="S938" i="1"/>
  <c r="BG938" i="9" s="1"/>
  <c r="R938" i="1"/>
  <c r="BF938" i="9" s="1"/>
  <c r="P938" i="1"/>
  <c r="BD938" i="9" s="1"/>
  <c r="N938" i="1"/>
  <c r="BB938" i="9" s="1"/>
  <c r="L938" i="1"/>
  <c r="AZ938" i="9" s="1"/>
  <c r="O4972" i="9" s="1"/>
  <c r="L4972" i="9" s="1"/>
  <c r="Z937" i="1"/>
  <c r="BN937" i="9" s="1"/>
  <c r="M4373" i="9" s="1"/>
  <c r="Y937" i="1"/>
  <c r="BM937" i="9" s="1"/>
  <c r="L4373" i="9" s="1"/>
  <c r="X937" i="1"/>
  <c r="BL937" i="9" s="1"/>
  <c r="M3176" i="9" s="1"/>
  <c r="W937" i="1"/>
  <c r="BK937" i="9" s="1"/>
  <c r="V937" i="1"/>
  <c r="BJ937" i="9" s="1"/>
  <c r="M3774" i="9" s="1"/>
  <c r="U937" i="1"/>
  <c r="BI937" i="9" s="1"/>
  <c r="T937" i="1"/>
  <c r="BH937" i="9" s="1"/>
  <c r="S937" i="1"/>
  <c r="BG937" i="9" s="1"/>
  <c r="R937" i="1"/>
  <c r="BF937" i="9" s="1"/>
  <c r="P937" i="1"/>
  <c r="BD937" i="9" s="1"/>
  <c r="N937" i="1"/>
  <c r="BB937" i="9" s="1"/>
  <c r="L937" i="1"/>
  <c r="AZ937" i="9" s="1"/>
  <c r="O4971" i="9" s="1"/>
  <c r="L4971" i="9" s="1"/>
  <c r="Z936" i="1"/>
  <c r="BN936" i="9" s="1"/>
  <c r="M4372" i="9" s="1"/>
  <c r="Y936" i="1"/>
  <c r="BM936" i="9" s="1"/>
  <c r="L4372" i="9" s="1"/>
  <c r="X936" i="1"/>
  <c r="BL936" i="9" s="1"/>
  <c r="M3175" i="9" s="1"/>
  <c r="W936" i="1"/>
  <c r="BK936" i="9" s="1"/>
  <c r="V936" i="1"/>
  <c r="BJ936" i="9" s="1"/>
  <c r="M3773" i="9" s="1"/>
  <c r="U936" i="1"/>
  <c r="BI936" i="9" s="1"/>
  <c r="T936" i="1"/>
  <c r="BH936" i="9" s="1"/>
  <c r="S936" i="1"/>
  <c r="BG936" i="9" s="1"/>
  <c r="R936" i="1"/>
  <c r="BF936" i="9" s="1"/>
  <c r="P936" i="1"/>
  <c r="BD936" i="9" s="1"/>
  <c r="N936" i="1"/>
  <c r="BB936" i="9" s="1"/>
  <c r="L936" i="1"/>
  <c r="AZ936" i="9" s="1"/>
  <c r="O4970" i="9" s="1"/>
  <c r="L4970" i="9" s="1"/>
  <c r="Z935" i="1"/>
  <c r="BN935" i="9" s="1"/>
  <c r="M4371" i="9" s="1"/>
  <c r="Y935" i="1"/>
  <c r="BM935" i="9" s="1"/>
  <c r="L4371" i="9" s="1"/>
  <c r="X935" i="1"/>
  <c r="BL935" i="9" s="1"/>
  <c r="M3174" i="9" s="1"/>
  <c r="W935" i="1"/>
  <c r="BK935" i="9" s="1"/>
  <c r="V935" i="1"/>
  <c r="BJ935" i="9" s="1"/>
  <c r="M3772" i="9" s="1"/>
  <c r="U935" i="1"/>
  <c r="BI935" i="9" s="1"/>
  <c r="T935" i="1"/>
  <c r="BH935" i="9" s="1"/>
  <c r="S935" i="1"/>
  <c r="BG935" i="9" s="1"/>
  <c r="R935" i="1"/>
  <c r="BF935" i="9" s="1"/>
  <c r="P935" i="1"/>
  <c r="BD935" i="9" s="1"/>
  <c r="N935" i="1"/>
  <c r="BB935" i="9" s="1"/>
  <c r="L935" i="1"/>
  <c r="AZ935" i="9" s="1"/>
  <c r="O4969" i="9" s="1"/>
  <c r="L4969" i="9" s="1"/>
  <c r="Z934" i="1"/>
  <c r="BN934" i="9" s="1"/>
  <c r="M4370" i="9" s="1"/>
  <c r="Y934" i="1"/>
  <c r="BM934" i="9" s="1"/>
  <c r="L4370" i="9" s="1"/>
  <c r="X934" i="1"/>
  <c r="BL934" i="9" s="1"/>
  <c r="M3173" i="9" s="1"/>
  <c r="W934" i="1"/>
  <c r="BK934" i="9" s="1"/>
  <c r="V934" i="1"/>
  <c r="BJ934" i="9" s="1"/>
  <c r="M3771" i="9" s="1"/>
  <c r="U934" i="1"/>
  <c r="BI934" i="9" s="1"/>
  <c r="T934" i="1"/>
  <c r="BH934" i="9" s="1"/>
  <c r="O5267" i="9" s="1"/>
  <c r="L5267" i="9" s="1"/>
  <c r="S934" i="1"/>
  <c r="BG934" i="9" s="1"/>
  <c r="R934" i="1"/>
  <c r="BF934" i="9" s="1"/>
  <c r="P934" i="1"/>
  <c r="BD934" i="9" s="1"/>
  <c r="N934" i="1"/>
  <c r="BB934" i="9" s="1"/>
  <c r="L934" i="1"/>
  <c r="AZ934" i="9" s="1"/>
  <c r="O4968" i="9" s="1"/>
  <c r="L4968" i="9" s="1"/>
  <c r="Z933" i="1"/>
  <c r="BN933" i="9" s="1"/>
  <c r="M4369" i="9" s="1"/>
  <c r="Y933" i="1"/>
  <c r="BM933" i="9" s="1"/>
  <c r="L4369" i="9" s="1"/>
  <c r="X933" i="1"/>
  <c r="BL933" i="9" s="1"/>
  <c r="M3172" i="9" s="1"/>
  <c r="W933" i="1"/>
  <c r="BK933" i="9" s="1"/>
  <c r="V933" i="1"/>
  <c r="BJ933" i="9" s="1"/>
  <c r="M3770" i="9" s="1"/>
  <c r="U933" i="1"/>
  <c r="BI933" i="9" s="1"/>
  <c r="T933" i="1"/>
  <c r="BH933" i="9" s="1"/>
  <c r="S933" i="1"/>
  <c r="BG933" i="9" s="1"/>
  <c r="R933" i="1"/>
  <c r="BF933" i="9" s="1"/>
  <c r="P933" i="1"/>
  <c r="BD933" i="9" s="1"/>
  <c r="N933" i="1"/>
  <c r="BB933" i="9" s="1"/>
  <c r="L933" i="1"/>
  <c r="AZ933" i="9" s="1"/>
  <c r="O4967" i="9" s="1"/>
  <c r="L4967" i="9" s="1"/>
  <c r="Z932" i="1"/>
  <c r="BN932" i="9" s="1"/>
  <c r="M4368" i="9" s="1"/>
  <c r="Y932" i="1"/>
  <c r="BM932" i="9" s="1"/>
  <c r="L4368" i="9" s="1"/>
  <c r="X932" i="1"/>
  <c r="BL932" i="9" s="1"/>
  <c r="M3171" i="9" s="1"/>
  <c r="W932" i="1"/>
  <c r="BK932" i="9" s="1"/>
  <c r="V932" i="1"/>
  <c r="BJ932" i="9" s="1"/>
  <c r="M3769" i="9" s="1"/>
  <c r="U932" i="1"/>
  <c r="BI932" i="9" s="1"/>
  <c r="T932" i="1"/>
  <c r="BH932" i="9" s="1"/>
  <c r="S932" i="1"/>
  <c r="BG932" i="9" s="1"/>
  <c r="R932" i="1"/>
  <c r="BF932" i="9" s="1"/>
  <c r="P932" i="1"/>
  <c r="BD932" i="9" s="1"/>
  <c r="N932" i="1"/>
  <c r="BB932" i="9" s="1"/>
  <c r="L932" i="1"/>
  <c r="AZ932" i="9" s="1"/>
  <c r="O4966" i="9" s="1"/>
  <c r="L4966" i="9" s="1"/>
  <c r="Z931" i="1"/>
  <c r="BN931" i="9" s="1"/>
  <c r="M4367" i="9" s="1"/>
  <c r="Y931" i="1"/>
  <c r="BM931" i="9" s="1"/>
  <c r="L4367" i="9" s="1"/>
  <c r="X931" i="1"/>
  <c r="BL931" i="9" s="1"/>
  <c r="M3170" i="9" s="1"/>
  <c r="W931" i="1"/>
  <c r="BK931" i="9" s="1"/>
  <c r="V931" i="1"/>
  <c r="BJ931" i="9" s="1"/>
  <c r="M3768" i="9" s="1"/>
  <c r="U931" i="1"/>
  <c r="BI931" i="9" s="1"/>
  <c r="T931" i="1"/>
  <c r="BH931" i="9" s="1"/>
  <c r="S931" i="1"/>
  <c r="BG931" i="9" s="1"/>
  <c r="R931" i="1"/>
  <c r="BF931" i="9" s="1"/>
  <c r="P931" i="1"/>
  <c r="BD931" i="9" s="1"/>
  <c r="N931" i="1"/>
  <c r="BB931" i="9" s="1"/>
  <c r="L931" i="1"/>
  <c r="AZ931" i="9" s="1"/>
  <c r="O4965" i="9" s="1"/>
  <c r="L4965" i="9" s="1"/>
  <c r="Z930" i="1"/>
  <c r="BN930" i="9" s="1"/>
  <c r="M4366" i="9" s="1"/>
  <c r="Y930" i="1"/>
  <c r="BM930" i="9" s="1"/>
  <c r="L4366" i="9" s="1"/>
  <c r="X930" i="1"/>
  <c r="BL930" i="9" s="1"/>
  <c r="M3169" i="9" s="1"/>
  <c r="W930" i="1"/>
  <c r="BK930" i="9" s="1"/>
  <c r="V930" i="1"/>
  <c r="BJ930" i="9" s="1"/>
  <c r="M3767" i="9" s="1"/>
  <c r="U930" i="1"/>
  <c r="BI930" i="9" s="1"/>
  <c r="T930" i="1"/>
  <c r="BH930" i="9" s="1"/>
  <c r="O5263" i="9" s="1"/>
  <c r="L5263" i="9" s="1"/>
  <c r="S930" i="1"/>
  <c r="BG930" i="9" s="1"/>
  <c r="R930" i="1"/>
  <c r="BF930" i="9" s="1"/>
  <c r="P930" i="1"/>
  <c r="BD930" i="9" s="1"/>
  <c r="N930" i="1"/>
  <c r="BB930" i="9" s="1"/>
  <c r="L930" i="1"/>
  <c r="AZ930" i="9" s="1"/>
  <c r="O4964" i="9" s="1"/>
  <c r="L4964" i="9" s="1"/>
  <c r="Z929" i="1"/>
  <c r="BN929" i="9" s="1"/>
  <c r="M4365" i="9" s="1"/>
  <c r="Y929" i="1"/>
  <c r="BM929" i="9" s="1"/>
  <c r="L4365" i="9" s="1"/>
  <c r="X929" i="1"/>
  <c r="BL929" i="9" s="1"/>
  <c r="M3168" i="9" s="1"/>
  <c r="W929" i="1"/>
  <c r="BK929" i="9" s="1"/>
  <c r="V929" i="1"/>
  <c r="BJ929" i="9" s="1"/>
  <c r="M3766" i="9" s="1"/>
  <c r="U929" i="1"/>
  <c r="BI929" i="9" s="1"/>
  <c r="T929" i="1"/>
  <c r="BH929" i="9" s="1"/>
  <c r="O5262" i="9" s="1"/>
  <c r="L5262" i="9" s="1"/>
  <c r="S929" i="1"/>
  <c r="BG929" i="9" s="1"/>
  <c r="R929" i="1"/>
  <c r="BF929" i="9" s="1"/>
  <c r="P929" i="1"/>
  <c r="BD929" i="9" s="1"/>
  <c r="N929" i="1"/>
  <c r="BB929" i="9" s="1"/>
  <c r="L929" i="1"/>
  <c r="AZ929" i="9" s="1"/>
  <c r="O4963" i="9" s="1"/>
  <c r="L4963" i="9" s="1"/>
  <c r="Z928" i="1"/>
  <c r="BN928" i="9" s="1"/>
  <c r="M4364" i="9" s="1"/>
  <c r="Y928" i="1"/>
  <c r="BM928" i="9" s="1"/>
  <c r="L4364" i="9" s="1"/>
  <c r="X928" i="1"/>
  <c r="BL928" i="9" s="1"/>
  <c r="M3167" i="9" s="1"/>
  <c r="W928" i="1"/>
  <c r="BK928" i="9" s="1"/>
  <c r="V928" i="1"/>
  <c r="BJ928" i="9" s="1"/>
  <c r="M3765" i="9" s="1"/>
  <c r="U928" i="1"/>
  <c r="BI928" i="9" s="1"/>
  <c r="T928" i="1"/>
  <c r="BH928" i="9" s="1"/>
  <c r="S928" i="1"/>
  <c r="BG928" i="9" s="1"/>
  <c r="R928" i="1"/>
  <c r="BF928" i="9" s="1"/>
  <c r="P928" i="1"/>
  <c r="BD928" i="9" s="1"/>
  <c r="N928" i="1"/>
  <c r="BB928" i="9" s="1"/>
  <c r="L928" i="1"/>
  <c r="AZ928" i="9" s="1"/>
  <c r="O4962" i="9" s="1"/>
  <c r="L4962" i="9" s="1"/>
  <c r="Z927" i="1"/>
  <c r="BN927" i="9" s="1"/>
  <c r="M4363" i="9" s="1"/>
  <c r="Y927" i="1"/>
  <c r="BM927" i="9" s="1"/>
  <c r="L4363" i="9" s="1"/>
  <c r="X927" i="1"/>
  <c r="BL927" i="9" s="1"/>
  <c r="M3166" i="9" s="1"/>
  <c r="W927" i="1"/>
  <c r="BK927" i="9" s="1"/>
  <c r="V927" i="1"/>
  <c r="BJ927" i="9" s="1"/>
  <c r="M3764" i="9" s="1"/>
  <c r="U927" i="1"/>
  <c r="BI927" i="9" s="1"/>
  <c r="T927" i="1"/>
  <c r="BH927" i="9" s="1"/>
  <c r="S927" i="1"/>
  <c r="BG927" i="9" s="1"/>
  <c r="R927" i="1"/>
  <c r="BF927" i="9" s="1"/>
  <c r="P927" i="1"/>
  <c r="BD927" i="9" s="1"/>
  <c r="N927" i="1"/>
  <c r="BB927" i="9" s="1"/>
  <c r="L927" i="1"/>
  <c r="AZ927" i="9" s="1"/>
  <c r="O4961" i="9" s="1"/>
  <c r="L4961" i="9" s="1"/>
  <c r="Z926" i="1"/>
  <c r="BN926" i="9" s="1"/>
  <c r="M4362" i="9" s="1"/>
  <c r="Y926" i="1"/>
  <c r="BM926" i="9" s="1"/>
  <c r="L4362" i="9" s="1"/>
  <c r="X926" i="1"/>
  <c r="BL926" i="9" s="1"/>
  <c r="M3165" i="9" s="1"/>
  <c r="W926" i="1"/>
  <c r="BK926" i="9" s="1"/>
  <c r="V926" i="1"/>
  <c r="BJ926" i="9" s="1"/>
  <c r="M3763" i="9" s="1"/>
  <c r="U926" i="1"/>
  <c r="BI926" i="9" s="1"/>
  <c r="T926" i="1"/>
  <c r="BH926" i="9" s="1"/>
  <c r="O5259" i="9" s="1"/>
  <c r="L5259" i="9" s="1"/>
  <c r="S926" i="1"/>
  <c r="BG926" i="9" s="1"/>
  <c r="R926" i="1"/>
  <c r="BF926" i="9" s="1"/>
  <c r="P926" i="1"/>
  <c r="BD926" i="9" s="1"/>
  <c r="N926" i="1"/>
  <c r="BB926" i="9" s="1"/>
  <c r="L926" i="1"/>
  <c r="AZ926" i="9" s="1"/>
  <c r="O4960" i="9" s="1"/>
  <c r="L4960" i="9" s="1"/>
  <c r="Z925" i="1"/>
  <c r="BN925" i="9" s="1"/>
  <c r="M4361" i="9" s="1"/>
  <c r="Y925" i="1"/>
  <c r="BM925" i="9" s="1"/>
  <c r="L4361" i="9" s="1"/>
  <c r="X925" i="1"/>
  <c r="BL925" i="9" s="1"/>
  <c r="M3164" i="9" s="1"/>
  <c r="W925" i="1"/>
  <c r="BK925" i="9" s="1"/>
  <c r="V925" i="1"/>
  <c r="BJ925" i="9" s="1"/>
  <c r="M3762" i="9" s="1"/>
  <c r="U925" i="1"/>
  <c r="BI925" i="9" s="1"/>
  <c r="T925" i="1"/>
  <c r="BH925" i="9" s="1"/>
  <c r="S925" i="1"/>
  <c r="BG925" i="9" s="1"/>
  <c r="R925" i="1"/>
  <c r="BF925" i="9" s="1"/>
  <c r="P925" i="1"/>
  <c r="BD925" i="9" s="1"/>
  <c r="N925" i="1"/>
  <c r="BB925" i="9" s="1"/>
  <c r="L925" i="1"/>
  <c r="AZ925" i="9" s="1"/>
  <c r="O4959" i="9" s="1"/>
  <c r="L4959" i="9" s="1"/>
  <c r="Z924" i="1"/>
  <c r="BN924" i="9" s="1"/>
  <c r="M4360" i="9" s="1"/>
  <c r="Y924" i="1"/>
  <c r="BM924" i="9" s="1"/>
  <c r="L4360" i="9" s="1"/>
  <c r="X924" i="1"/>
  <c r="BL924" i="9" s="1"/>
  <c r="M3163" i="9" s="1"/>
  <c r="W924" i="1"/>
  <c r="BK924" i="9" s="1"/>
  <c r="V924" i="1"/>
  <c r="BJ924" i="9" s="1"/>
  <c r="M3761" i="9" s="1"/>
  <c r="U924" i="1"/>
  <c r="BI924" i="9" s="1"/>
  <c r="T924" i="1"/>
  <c r="BH924" i="9" s="1"/>
  <c r="S924" i="1"/>
  <c r="BG924" i="9" s="1"/>
  <c r="R924" i="1"/>
  <c r="BF924" i="9" s="1"/>
  <c r="P924" i="1"/>
  <c r="BD924" i="9" s="1"/>
  <c r="N924" i="1"/>
  <c r="BB924" i="9" s="1"/>
  <c r="L924" i="1"/>
  <c r="AZ924" i="9" s="1"/>
  <c r="O4958" i="9" s="1"/>
  <c r="L4958" i="9" s="1"/>
  <c r="Z923" i="1"/>
  <c r="BN923" i="9" s="1"/>
  <c r="M4359" i="9" s="1"/>
  <c r="Y923" i="1"/>
  <c r="BM923" i="9" s="1"/>
  <c r="L4359" i="9" s="1"/>
  <c r="X923" i="1"/>
  <c r="BL923" i="9" s="1"/>
  <c r="M3162" i="9" s="1"/>
  <c r="W923" i="1"/>
  <c r="BK923" i="9" s="1"/>
  <c r="V923" i="1"/>
  <c r="BJ923" i="9" s="1"/>
  <c r="M3760" i="9" s="1"/>
  <c r="U923" i="1"/>
  <c r="BI923" i="9" s="1"/>
  <c r="T923" i="1"/>
  <c r="BH923" i="9" s="1"/>
  <c r="S923" i="1"/>
  <c r="BG923" i="9" s="1"/>
  <c r="R923" i="1"/>
  <c r="BF923" i="9" s="1"/>
  <c r="P923" i="1"/>
  <c r="BD923" i="9" s="1"/>
  <c r="N923" i="1"/>
  <c r="BB923" i="9" s="1"/>
  <c r="L923" i="1"/>
  <c r="AZ923" i="9" s="1"/>
  <c r="O4957" i="9" s="1"/>
  <c r="L4957" i="9" s="1"/>
  <c r="Z922" i="1"/>
  <c r="BN922" i="9" s="1"/>
  <c r="M4358" i="9" s="1"/>
  <c r="Y922" i="1"/>
  <c r="BM922" i="9" s="1"/>
  <c r="L4358" i="9" s="1"/>
  <c r="X922" i="1"/>
  <c r="BL922" i="9" s="1"/>
  <c r="M3161" i="9" s="1"/>
  <c r="W922" i="1"/>
  <c r="BK922" i="9" s="1"/>
  <c r="V922" i="1"/>
  <c r="BJ922" i="9" s="1"/>
  <c r="M3759" i="9" s="1"/>
  <c r="U922" i="1"/>
  <c r="BI922" i="9" s="1"/>
  <c r="T922" i="1"/>
  <c r="BH922" i="9" s="1"/>
  <c r="O5255" i="9" s="1"/>
  <c r="L5255" i="9" s="1"/>
  <c r="S922" i="1"/>
  <c r="BG922" i="9" s="1"/>
  <c r="R922" i="1"/>
  <c r="BF922" i="9" s="1"/>
  <c r="P922" i="1"/>
  <c r="BD922" i="9" s="1"/>
  <c r="N922" i="1"/>
  <c r="BB922" i="9" s="1"/>
  <c r="L922" i="1"/>
  <c r="AZ922" i="9" s="1"/>
  <c r="O4956" i="9" s="1"/>
  <c r="L4956" i="9" s="1"/>
  <c r="Z921" i="1"/>
  <c r="BN921" i="9" s="1"/>
  <c r="M4357" i="9" s="1"/>
  <c r="Y921" i="1"/>
  <c r="BM921" i="9" s="1"/>
  <c r="L4357" i="9" s="1"/>
  <c r="X921" i="1"/>
  <c r="BL921" i="9" s="1"/>
  <c r="M3160" i="9" s="1"/>
  <c r="W921" i="1"/>
  <c r="BK921" i="9" s="1"/>
  <c r="V921" i="1"/>
  <c r="BJ921" i="9" s="1"/>
  <c r="M3758" i="9" s="1"/>
  <c r="U921" i="1"/>
  <c r="BI921" i="9" s="1"/>
  <c r="T921" i="1"/>
  <c r="BH921" i="9" s="1"/>
  <c r="S921" i="1"/>
  <c r="BG921" i="9" s="1"/>
  <c r="R921" i="1"/>
  <c r="BF921" i="9" s="1"/>
  <c r="P921" i="1"/>
  <c r="BD921" i="9" s="1"/>
  <c r="N921" i="1"/>
  <c r="BB921" i="9" s="1"/>
  <c r="L921" i="1"/>
  <c r="AZ921" i="9" s="1"/>
  <c r="O4955" i="9" s="1"/>
  <c r="L4955" i="9" s="1"/>
  <c r="Z920" i="1"/>
  <c r="BN920" i="9" s="1"/>
  <c r="M4356" i="9" s="1"/>
  <c r="Y920" i="1"/>
  <c r="BM920" i="9" s="1"/>
  <c r="L4356" i="9" s="1"/>
  <c r="X920" i="1"/>
  <c r="BL920" i="9" s="1"/>
  <c r="M3159" i="9" s="1"/>
  <c r="W920" i="1"/>
  <c r="BK920" i="9" s="1"/>
  <c r="V920" i="1"/>
  <c r="BJ920" i="9" s="1"/>
  <c r="M3757" i="9" s="1"/>
  <c r="U920" i="1"/>
  <c r="BI920" i="9" s="1"/>
  <c r="T920" i="1"/>
  <c r="BH920" i="9" s="1"/>
  <c r="S920" i="1"/>
  <c r="BG920" i="9" s="1"/>
  <c r="R920" i="1"/>
  <c r="BF920" i="9" s="1"/>
  <c r="P920" i="1"/>
  <c r="BD920" i="9" s="1"/>
  <c r="N920" i="1"/>
  <c r="BB920" i="9" s="1"/>
  <c r="L920" i="1"/>
  <c r="AZ920" i="9" s="1"/>
  <c r="O4954" i="9" s="1"/>
  <c r="L4954" i="9" s="1"/>
  <c r="Z919" i="1"/>
  <c r="BN919" i="9" s="1"/>
  <c r="M4355" i="9" s="1"/>
  <c r="Y919" i="1"/>
  <c r="BM919" i="9" s="1"/>
  <c r="L4355" i="9" s="1"/>
  <c r="X919" i="1"/>
  <c r="BL919" i="9" s="1"/>
  <c r="M3158" i="9" s="1"/>
  <c r="W919" i="1"/>
  <c r="BK919" i="9" s="1"/>
  <c r="V919" i="1"/>
  <c r="BJ919" i="9" s="1"/>
  <c r="M3756" i="9" s="1"/>
  <c r="U919" i="1"/>
  <c r="BI919" i="9" s="1"/>
  <c r="T919" i="1"/>
  <c r="BH919" i="9" s="1"/>
  <c r="S919" i="1"/>
  <c r="BG919" i="9" s="1"/>
  <c r="R919" i="1"/>
  <c r="BF919" i="9" s="1"/>
  <c r="P919" i="1"/>
  <c r="BD919" i="9" s="1"/>
  <c r="N919" i="1"/>
  <c r="BB919" i="9" s="1"/>
  <c r="L919" i="1"/>
  <c r="AZ919" i="9" s="1"/>
  <c r="O4953" i="9" s="1"/>
  <c r="L4953" i="9" s="1"/>
  <c r="Z918" i="1"/>
  <c r="BN918" i="9" s="1"/>
  <c r="M4354" i="9" s="1"/>
  <c r="Y918" i="1"/>
  <c r="BM918" i="9" s="1"/>
  <c r="L4354" i="9" s="1"/>
  <c r="X918" i="1"/>
  <c r="BL918" i="9" s="1"/>
  <c r="M3157" i="9" s="1"/>
  <c r="W918" i="1"/>
  <c r="BK918" i="9" s="1"/>
  <c r="V918" i="1"/>
  <c r="BJ918" i="9" s="1"/>
  <c r="M3755" i="9" s="1"/>
  <c r="U918" i="1"/>
  <c r="BI918" i="9" s="1"/>
  <c r="T918" i="1"/>
  <c r="BH918" i="9" s="1"/>
  <c r="O5251" i="9" s="1"/>
  <c r="L5251" i="9" s="1"/>
  <c r="S918" i="1"/>
  <c r="BG918" i="9" s="1"/>
  <c r="R918" i="1"/>
  <c r="BF918" i="9" s="1"/>
  <c r="P918" i="1"/>
  <c r="BD918" i="9" s="1"/>
  <c r="N918" i="1"/>
  <c r="BB918" i="9" s="1"/>
  <c r="L918" i="1"/>
  <c r="AZ918" i="9" s="1"/>
  <c r="O4952" i="9" s="1"/>
  <c r="L4952" i="9" s="1"/>
  <c r="Z917" i="1"/>
  <c r="BN917" i="9" s="1"/>
  <c r="M4353" i="9" s="1"/>
  <c r="Y917" i="1"/>
  <c r="BM917" i="9" s="1"/>
  <c r="L4353" i="9" s="1"/>
  <c r="X917" i="1"/>
  <c r="BL917" i="9" s="1"/>
  <c r="M3156" i="9" s="1"/>
  <c r="W917" i="1"/>
  <c r="BK917" i="9" s="1"/>
  <c r="V917" i="1"/>
  <c r="BJ917" i="9" s="1"/>
  <c r="M3754" i="9" s="1"/>
  <c r="U917" i="1"/>
  <c r="BI917" i="9" s="1"/>
  <c r="T917" i="1"/>
  <c r="BH917" i="9" s="1"/>
  <c r="S917" i="1"/>
  <c r="BG917" i="9" s="1"/>
  <c r="R917" i="1"/>
  <c r="BF917" i="9" s="1"/>
  <c r="P917" i="1"/>
  <c r="BD917" i="9" s="1"/>
  <c r="N917" i="1"/>
  <c r="BB917" i="9" s="1"/>
  <c r="L917" i="1"/>
  <c r="AZ917" i="9" s="1"/>
  <c r="O4951" i="9" s="1"/>
  <c r="L4951" i="9" s="1"/>
  <c r="Z916" i="1"/>
  <c r="BN916" i="9" s="1"/>
  <c r="M4352" i="9" s="1"/>
  <c r="Y916" i="1"/>
  <c r="BM916" i="9" s="1"/>
  <c r="L4352" i="9" s="1"/>
  <c r="X916" i="1"/>
  <c r="BL916" i="9" s="1"/>
  <c r="M3155" i="9" s="1"/>
  <c r="W916" i="1"/>
  <c r="BK916" i="9" s="1"/>
  <c r="V916" i="1"/>
  <c r="BJ916" i="9" s="1"/>
  <c r="M3753" i="9" s="1"/>
  <c r="U916" i="1"/>
  <c r="BI916" i="9" s="1"/>
  <c r="T916" i="1"/>
  <c r="BH916" i="9" s="1"/>
  <c r="S916" i="1"/>
  <c r="BG916" i="9" s="1"/>
  <c r="R916" i="1"/>
  <c r="BF916" i="9" s="1"/>
  <c r="P916" i="1"/>
  <c r="BD916" i="9" s="1"/>
  <c r="N916" i="1"/>
  <c r="BB916" i="9" s="1"/>
  <c r="L916" i="1"/>
  <c r="AZ916" i="9" s="1"/>
  <c r="O4950" i="9" s="1"/>
  <c r="L4950" i="9" s="1"/>
  <c r="Z915" i="1"/>
  <c r="BN915" i="9" s="1"/>
  <c r="M4351" i="9" s="1"/>
  <c r="Y915" i="1"/>
  <c r="BM915" i="9" s="1"/>
  <c r="L4351" i="9" s="1"/>
  <c r="X915" i="1"/>
  <c r="BL915" i="9" s="1"/>
  <c r="M3154" i="9" s="1"/>
  <c r="W915" i="1"/>
  <c r="BK915" i="9" s="1"/>
  <c r="V915" i="1"/>
  <c r="BJ915" i="9" s="1"/>
  <c r="M3752" i="9" s="1"/>
  <c r="U915" i="1"/>
  <c r="BI915" i="9" s="1"/>
  <c r="T915" i="1"/>
  <c r="BH915" i="9" s="1"/>
  <c r="S915" i="1"/>
  <c r="BG915" i="9" s="1"/>
  <c r="R915" i="1"/>
  <c r="BF915" i="9" s="1"/>
  <c r="P915" i="1"/>
  <c r="BD915" i="9" s="1"/>
  <c r="N915" i="1"/>
  <c r="BB915" i="9" s="1"/>
  <c r="L915" i="1"/>
  <c r="AZ915" i="9" s="1"/>
  <c r="O4949" i="9" s="1"/>
  <c r="L4949" i="9" s="1"/>
  <c r="Z914" i="1"/>
  <c r="BN914" i="9" s="1"/>
  <c r="M4350" i="9" s="1"/>
  <c r="Y914" i="1"/>
  <c r="BM914" i="9" s="1"/>
  <c r="L4350" i="9" s="1"/>
  <c r="X914" i="1"/>
  <c r="BL914" i="9" s="1"/>
  <c r="M3153" i="9" s="1"/>
  <c r="W914" i="1"/>
  <c r="BK914" i="9" s="1"/>
  <c r="V914" i="1"/>
  <c r="BJ914" i="9" s="1"/>
  <c r="M3751" i="9" s="1"/>
  <c r="U914" i="1"/>
  <c r="BI914" i="9" s="1"/>
  <c r="T914" i="1"/>
  <c r="BH914" i="9" s="1"/>
  <c r="O5247" i="9" s="1"/>
  <c r="L5247" i="9" s="1"/>
  <c r="S914" i="1"/>
  <c r="BG914" i="9" s="1"/>
  <c r="R914" i="1"/>
  <c r="BF914" i="9" s="1"/>
  <c r="P914" i="1"/>
  <c r="BD914" i="9" s="1"/>
  <c r="N914" i="1"/>
  <c r="BB914" i="9" s="1"/>
  <c r="L914" i="1"/>
  <c r="AZ914" i="9" s="1"/>
  <c r="O4948" i="9" s="1"/>
  <c r="L4948" i="9" s="1"/>
  <c r="Z913" i="1"/>
  <c r="BN913" i="9" s="1"/>
  <c r="M4349" i="9" s="1"/>
  <c r="Y913" i="1"/>
  <c r="BM913" i="9" s="1"/>
  <c r="L4349" i="9" s="1"/>
  <c r="X913" i="1"/>
  <c r="BL913" i="9" s="1"/>
  <c r="M3152" i="9" s="1"/>
  <c r="W913" i="1"/>
  <c r="BK913" i="9" s="1"/>
  <c r="V913" i="1"/>
  <c r="BJ913" i="9" s="1"/>
  <c r="M3750" i="9" s="1"/>
  <c r="U913" i="1"/>
  <c r="BI913" i="9" s="1"/>
  <c r="T913" i="1"/>
  <c r="BH913" i="9" s="1"/>
  <c r="S913" i="1"/>
  <c r="BG913" i="9" s="1"/>
  <c r="R913" i="1"/>
  <c r="BF913" i="9" s="1"/>
  <c r="P913" i="1"/>
  <c r="BD913" i="9" s="1"/>
  <c r="N913" i="1"/>
  <c r="BB913" i="9" s="1"/>
  <c r="L913" i="1"/>
  <c r="AZ913" i="9" s="1"/>
  <c r="O4947" i="9" s="1"/>
  <c r="L4947" i="9" s="1"/>
  <c r="Z912" i="1"/>
  <c r="BN912" i="9" s="1"/>
  <c r="M4348" i="9" s="1"/>
  <c r="Y912" i="1"/>
  <c r="BM912" i="9" s="1"/>
  <c r="L4348" i="9" s="1"/>
  <c r="X912" i="1"/>
  <c r="BL912" i="9" s="1"/>
  <c r="M3151" i="9" s="1"/>
  <c r="W912" i="1"/>
  <c r="BK912" i="9" s="1"/>
  <c r="V912" i="1"/>
  <c r="BJ912" i="9" s="1"/>
  <c r="M3749" i="9" s="1"/>
  <c r="U912" i="1"/>
  <c r="BI912" i="9" s="1"/>
  <c r="T912" i="1"/>
  <c r="BH912" i="9" s="1"/>
  <c r="S912" i="1"/>
  <c r="BG912" i="9" s="1"/>
  <c r="R912" i="1"/>
  <c r="BF912" i="9" s="1"/>
  <c r="P912" i="1"/>
  <c r="BD912" i="9" s="1"/>
  <c r="N912" i="1"/>
  <c r="BB912" i="9" s="1"/>
  <c r="L912" i="1"/>
  <c r="AZ912" i="9" s="1"/>
  <c r="O4946" i="9" s="1"/>
  <c r="L4946" i="9" s="1"/>
  <c r="Z911" i="1"/>
  <c r="BN911" i="9" s="1"/>
  <c r="M4347" i="9" s="1"/>
  <c r="Y911" i="1"/>
  <c r="BM911" i="9" s="1"/>
  <c r="L4347" i="9" s="1"/>
  <c r="X911" i="1"/>
  <c r="BL911" i="9" s="1"/>
  <c r="M3150" i="9" s="1"/>
  <c r="W911" i="1"/>
  <c r="BK911" i="9" s="1"/>
  <c r="V911" i="1"/>
  <c r="BJ911" i="9" s="1"/>
  <c r="M3748" i="9" s="1"/>
  <c r="U911" i="1"/>
  <c r="BI911" i="9" s="1"/>
  <c r="T911" i="1"/>
  <c r="BH911" i="9" s="1"/>
  <c r="S911" i="1"/>
  <c r="BG911" i="9" s="1"/>
  <c r="R911" i="1"/>
  <c r="BF911" i="9" s="1"/>
  <c r="P911" i="1"/>
  <c r="BD911" i="9" s="1"/>
  <c r="N911" i="1"/>
  <c r="BB911" i="9" s="1"/>
  <c r="L911" i="1"/>
  <c r="AZ911" i="9" s="1"/>
  <c r="O4945" i="9" s="1"/>
  <c r="L4945" i="9" s="1"/>
  <c r="Z910" i="1"/>
  <c r="BN910" i="9" s="1"/>
  <c r="M4346" i="9" s="1"/>
  <c r="Y910" i="1"/>
  <c r="BM910" i="9" s="1"/>
  <c r="L4346" i="9" s="1"/>
  <c r="X910" i="1"/>
  <c r="BL910" i="9" s="1"/>
  <c r="M3149" i="9" s="1"/>
  <c r="W910" i="1"/>
  <c r="BK910" i="9" s="1"/>
  <c r="V910" i="1"/>
  <c r="BJ910" i="9" s="1"/>
  <c r="M3747" i="9" s="1"/>
  <c r="U910" i="1"/>
  <c r="BI910" i="9" s="1"/>
  <c r="T910" i="1"/>
  <c r="BH910" i="9" s="1"/>
  <c r="O5243" i="9" s="1"/>
  <c r="L5243" i="9" s="1"/>
  <c r="S910" i="1"/>
  <c r="BG910" i="9" s="1"/>
  <c r="R910" i="1"/>
  <c r="BF910" i="9" s="1"/>
  <c r="P910" i="1"/>
  <c r="BD910" i="9" s="1"/>
  <c r="N910" i="1"/>
  <c r="BB910" i="9" s="1"/>
  <c r="L910" i="1"/>
  <c r="AZ910" i="9" s="1"/>
  <c r="O4944" i="9" s="1"/>
  <c r="L4944" i="9" s="1"/>
  <c r="Z909" i="1"/>
  <c r="BN909" i="9" s="1"/>
  <c r="M4345" i="9" s="1"/>
  <c r="Y909" i="1"/>
  <c r="BM909" i="9" s="1"/>
  <c r="L4345" i="9" s="1"/>
  <c r="X909" i="1"/>
  <c r="BL909" i="9" s="1"/>
  <c r="M3148" i="9" s="1"/>
  <c r="W909" i="1"/>
  <c r="BK909" i="9" s="1"/>
  <c r="V909" i="1"/>
  <c r="BJ909" i="9" s="1"/>
  <c r="M3746" i="9" s="1"/>
  <c r="U909" i="1"/>
  <c r="BI909" i="9" s="1"/>
  <c r="T909" i="1"/>
  <c r="BH909" i="9" s="1"/>
  <c r="S909" i="1"/>
  <c r="BG909" i="9" s="1"/>
  <c r="R909" i="1"/>
  <c r="BF909" i="9" s="1"/>
  <c r="P909" i="1"/>
  <c r="BD909" i="9" s="1"/>
  <c r="N909" i="1"/>
  <c r="BB909" i="9" s="1"/>
  <c r="L909" i="1"/>
  <c r="AZ909" i="9" s="1"/>
  <c r="O4943" i="9" s="1"/>
  <c r="L4943" i="9" s="1"/>
  <c r="Z908" i="1"/>
  <c r="BN908" i="9" s="1"/>
  <c r="M4344" i="9" s="1"/>
  <c r="Y908" i="1"/>
  <c r="BM908" i="9" s="1"/>
  <c r="L4344" i="9" s="1"/>
  <c r="X908" i="1"/>
  <c r="BL908" i="9" s="1"/>
  <c r="M3147" i="9" s="1"/>
  <c r="W908" i="1"/>
  <c r="BK908" i="9" s="1"/>
  <c r="V908" i="1"/>
  <c r="BJ908" i="9" s="1"/>
  <c r="M3745" i="9" s="1"/>
  <c r="U908" i="1"/>
  <c r="BI908" i="9" s="1"/>
  <c r="T908" i="1"/>
  <c r="BH908" i="9" s="1"/>
  <c r="S908" i="1"/>
  <c r="BG908" i="9" s="1"/>
  <c r="R908" i="1"/>
  <c r="BF908" i="9" s="1"/>
  <c r="P908" i="1"/>
  <c r="BD908" i="9" s="1"/>
  <c r="N908" i="1"/>
  <c r="BB908" i="9" s="1"/>
  <c r="L908" i="1"/>
  <c r="AZ908" i="9" s="1"/>
  <c r="O4942" i="9" s="1"/>
  <c r="L4942" i="9" s="1"/>
  <c r="Z907" i="1"/>
  <c r="BN907" i="9" s="1"/>
  <c r="M4343" i="9" s="1"/>
  <c r="Y907" i="1"/>
  <c r="BM907" i="9" s="1"/>
  <c r="L4343" i="9" s="1"/>
  <c r="X907" i="1"/>
  <c r="BL907" i="9" s="1"/>
  <c r="M3146" i="9" s="1"/>
  <c r="W907" i="1"/>
  <c r="BK907" i="9" s="1"/>
  <c r="V907" i="1"/>
  <c r="BJ907" i="9" s="1"/>
  <c r="M3744" i="9" s="1"/>
  <c r="U907" i="1"/>
  <c r="BI907" i="9" s="1"/>
  <c r="T907" i="1"/>
  <c r="BH907" i="9" s="1"/>
  <c r="S907" i="1"/>
  <c r="BG907" i="9" s="1"/>
  <c r="R907" i="1"/>
  <c r="BF907" i="9" s="1"/>
  <c r="P907" i="1"/>
  <c r="BD907" i="9" s="1"/>
  <c r="N907" i="1"/>
  <c r="BB907" i="9" s="1"/>
  <c r="L907" i="1"/>
  <c r="AZ907" i="9" s="1"/>
  <c r="O4941" i="9" s="1"/>
  <c r="L4941" i="9" s="1"/>
  <c r="Z906" i="1"/>
  <c r="BN906" i="9" s="1"/>
  <c r="M4342" i="9" s="1"/>
  <c r="Y906" i="1"/>
  <c r="BM906" i="9" s="1"/>
  <c r="L4342" i="9" s="1"/>
  <c r="X906" i="1"/>
  <c r="BL906" i="9" s="1"/>
  <c r="M3145" i="9" s="1"/>
  <c r="W906" i="1"/>
  <c r="BK906" i="9" s="1"/>
  <c r="V906" i="1"/>
  <c r="BJ906" i="9" s="1"/>
  <c r="M3743" i="9" s="1"/>
  <c r="U906" i="1"/>
  <c r="BI906" i="9" s="1"/>
  <c r="T906" i="1"/>
  <c r="BH906" i="9" s="1"/>
  <c r="O5239" i="9" s="1"/>
  <c r="L5239" i="9" s="1"/>
  <c r="S906" i="1"/>
  <c r="BG906" i="9" s="1"/>
  <c r="R906" i="1"/>
  <c r="BF906" i="9" s="1"/>
  <c r="P906" i="1"/>
  <c r="BD906" i="9" s="1"/>
  <c r="N906" i="1"/>
  <c r="BB906" i="9" s="1"/>
  <c r="L906" i="1"/>
  <c r="AZ906" i="9" s="1"/>
  <c r="O4940" i="9" s="1"/>
  <c r="L4940" i="9" s="1"/>
  <c r="Z905" i="1"/>
  <c r="BN905" i="9" s="1"/>
  <c r="M4341" i="9" s="1"/>
  <c r="Y905" i="1"/>
  <c r="BM905" i="9" s="1"/>
  <c r="L4341" i="9" s="1"/>
  <c r="X905" i="1"/>
  <c r="BL905" i="9" s="1"/>
  <c r="M3144" i="9" s="1"/>
  <c r="W905" i="1"/>
  <c r="BK905" i="9" s="1"/>
  <c r="V905" i="1"/>
  <c r="BJ905" i="9" s="1"/>
  <c r="M3742" i="9" s="1"/>
  <c r="U905" i="1"/>
  <c r="BI905" i="9" s="1"/>
  <c r="T905" i="1"/>
  <c r="BH905" i="9" s="1"/>
  <c r="S905" i="1"/>
  <c r="BG905" i="9" s="1"/>
  <c r="R905" i="1"/>
  <c r="BF905" i="9" s="1"/>
  <c r="P905" i="1"/>
  <c r="BD905" i="9" s="1"/>
  <c r="N905" i="1"/>
  <c r="BB905" i="9" s="1"/>
  <c r="L905" i="1"/>
  <c r="AZ905" i="9" s="1"/>
  <c r="O4939" i="9" s="1"/>
  <c r="L4939" i="9" s="1"/>
  <c r="Z904" i="1"/>
  <c r="BN904" i="9" s="1"/>
  <c r="M4340" i="9" s="1"/>
  <c r="Y904" i="1"/>
  <c r="BM904" i="9" s="1"/>
  <c r="L4340" i="9" s="1"/>
  <c r="X904" i="1"/>
  <c r="BL904" i="9" s="1"/>
  <c r="M3143" i="9" s="1"/>
  <c r="W904" i="1"/>
  <c r="BK904" i="9" s="1"/>
  <c r="V904" i="1"/>
  <c r="BJ904" i="9" s="1"/>
  <c r="M3741" i="9" s="1"/>
  <c r="U904" i="1"/>
  <c r="BI904" i="9" s="1"/>
  <c r="T904" i="1"/>
  <c r="BH904" i="9" s="1"/>
  <c r="S904" i="1"/>
  <c r="BG904" i="9" s="1"/>
  <c r="R904" i="1"/>
  <c r="BF904" i="9" s="1"/>
  <c r="P904" i="1"/>
  <c r="BD904" i="9" s="1"/>
  <c r="N904" i="1"/>
  <c r="BB904" i="9" s="1"/>
  <c r="L904" i="1"/>
  <c r="AZ904" i="9" s="1"/>
  <c r="O4938" i="9" s="1"/>
  <c r="L4938" i="9" s="1"/>
  <c r="Z903" i="1"/>
  <c r="BN903" i="9" s="1"/>
  <c r="M4339" i="9" s="1"/>
  <c r="Y903" i="1"/>
  <c r="BM903" i="9" s="1"/>
  <c r="L4339" i="9" s="1"/>
  <c r="X903" i="1"/>
  <c r="BL903" i="9" s="1"/>
  <c r="M3142" i="9" s="1"/>
  <c r="W903" i="1"/>
  <c r="BK903" i="9" s="1"/>
  <c r="V903" i="1"/>
  <c r="BJ903" i="9" s="1"/>
  <c r="M3740" i="9" s="1"/>
  <c r="U903" i="1"/>
  <c r="BI903" i="9" s="1"/>
  <c r="T903" i="1"/>
  <c r="BH903" i="9" s="1"/>
  <c r="O5236" i="9" s="1"/>
  <c r="L5236" i="9" s="1"/>
  <c r="S903" i="1"/>
  <c r="BG903" i="9" s="1"/>
  <c r="R903" i="1"/>
  <c r="BF903" i="9" s="1"/>
  <c r="P903" i="1"/>
  <c r="BD903" i="9" s="1"/>
  <c r="N903" i="1"/>
  <c r="BB903" i="9" s="1"/>
  <c r="L903" i="1"/>
  <c r="AZ903" i="9" s="1"/>
  <c r="O4937" i="9" s="1"/>
  <c r="L4937" i="9" s="1"/>
  <c r="Z902" i="1"/>
  <c r="BN902" i="9" s="1"/>
  <c r="M4338" i="9" s="1"/>
  <c r="Y902" i="1"/>
  <c r="BM902" i="9" s="1"/>
  <c r="L4338" i="9" s="1"/>
  <c r="X902" i="1"/>
  <c r="BL902" i="9" s="1"/>
  <c r="M3141" i="9" s="1"/>
  <c r="W902" i="1"/>
  <c r="BK902" i="9" s="1"/>
  <c r="V902" i="1"/>
  <c r="BJ902" i="9" s="1"/>
  <c r="M3739" i="9" s="1"/>
  <c r="U902" i="1"/>
  <c r="BI902" i="9" s="1"/>
  <c r="T902" i="1"/>
  <c r="BH902" i="9" s="1"/>
  <c r="O5235" i="9" s="1"/>
  <c r="L5235" i="9" s="1"/>
  <c r="S902" i="1"/>
  <c r="BG902" i="9" s="1"/>
  <c r="R902" i="1"/>
  <c r="BF902" i="9" s="1"/>
  <c r="P902" i="1"/>
  <c r="BD902" i="9" s="1"/>
  <c r="N902" i="1"/>
  <c r="BB902" i="9" s="1"/>
  <c r="L902" i="1"/>
  <c r="AZ902" i="9" s="1"/>
  <c r="O4936" i="9" s="1"/>
  <c r="L4936" i="9" s="1"/>
  <c r="Z901" i="1"/>
  <c r="BN901" i="9" s="1"/>
  <c r="M4337" i="9" s="1"/>
  <c r="Y901" i="1"/>
  <c r="BM901" i="9" s="1"/>
  <c r="L4337" i="9" s="1"/>
  <c r="X901" i="1"/>
  <c r="BL901" i="9" s="1"/>
  <c r="M3140" i="9" s="1"/>
  <c r="W901" i="1"/>
  <c r="BK901" i="9" s="1"/>
  <c r="V901" i="1"/>
  <c r="BJ901" i="9" s="1"/>
  <c r="M3738" i="9" s="1"/>
  <c r="U901" i="1"/>
  <c r="BI901" i="9" s="1"/>
  <c r="T901" i="1"/>
  <c r="BH901" i="9" s="1"/>
  <c r="S901" i="1"/>
  <c r="BG901" i="9" s="1"/>
  <c r="R901" i="1"/>
  <c r="BF901" i="9" s="1"/>
  <c r="P901" i="1"/>
  <c r="BD901" i="9" s="1"/>
  <c r="N901" i="1"/>
  <c r="BB901" i="9" s="1"/>
  <c r="L901" i="1"/>
  <c r="AZ901" i="9" s="1"/>
  <c r="O4935" i="9" s="1"/>
  <c r="L4935" i="9" s="1"/>
  <c r="Z900" i="1"/>
  <c r="BN900" i="9" s="1"/>
  <c r="M4336" i="9" s="1"/>
  <c r="Y900" i="1"/>
  <c r="BM900" i="9" s="1"/>
  <c r="L4336" i="9" s="1"/>
  <c r="X900" i="1"/>
  <c r="BL900" i="9" s="1"/>
  <c r="M3139" i="9" s="1"/>
  <c r="W900" i="1"/>
  <c r="BK900" i="9" s="1"/>
  <c r="V900" i="1"/>
  <c r="BJ900" i="9" s="1"/>
  <c r="M3737" i="9" s="1"/>
  <c r="U900" i="1"/>
  <c r="BI900" i="9" s="1"/>
  <c r="T900" i="1"/>
  <c r="BH900" i="9" s="1"/>
  <c r="S900" i="1"/>
  <c r="BG900" i="9" s="1"/>
  <c r="R900" i="1"/>
  <c r="BF900" i="9" s="1"/>
  <c r="P900" i="1"/>
  <c r="BD900" i="9" s="1"/>
  <c r="N900" i="1"/>
  <c r="BB900" i="9" s="1"/>
  <c r="L900" i="1"/>
  <c r="AZ900" i="9" s="1"/>
  <c r="O4934" i="9" s="1"/>
  <c r="L4934" i="9" s="1"/>
  <c r="Z899" i="1"/>
  <c r="BN899" i="9" s="1"/>
  <c r="M4335" i="9" s="1"/>
  <c r="Y899" i="1"/>
  <c r="BM899" i="9" s="1"/>
  <c r="L4335" i="9" s="1"/>
  <c r="X899" i="1"/>
  <c r="BL899" i="9" s="1"/>
  <c r="M3138" i="9" s="1"/>
  <c r="W899" i="1"/>
  <c r="BK899" i="9" s="1"/>
  <c r="V899" i="1"/>
  <c r="BJ899" i="9" s="1"/>
  <c r="M3736" i="9" s="1"/>
  <c r="U899" i="1"/>
  <c r="BI899" i="9" s="1"/>
  <c r="T899" i="1"/>
  <c r="BH899" i="9" s="1"/>
  <c r="S899" i="1"/>
  <c r="BG899" i="9" s="1"/>
  <c r="R899" i="1"/>
  <c r="BF899" i="9" s="1"/>
  <c r="P899" i="1"/>
  <c r="BD899" i="9" s="1"/>
  <c r="N899" i="1"/>
  <c r="BB899" i="9" s="1"/>
  <c r="L899" i="1"/>
  <c r="AZ899" i="9" s="1"/>
  <c r="O4933" i="9" s="1"/>
  <c r="L4933" i="9" s="1"/>
  <c r="Z898" i="1"/>
  <c r="BN898" i="9" s="1"/>
  <c r="M4334" i="9" s="1"/>
  <c r="Y898" i="1"/>
  <c r="BM898" i="9" s="1"/>
  <c r="L4334" i="9" s="1"/>
  <c r="X898" i="1"/>
  <c r="BL898" i="9" s="1"/>
  <c r="M3137" i="9" s="1"/>
  <c r="W898" i="1"/>
  <c r="BK898" i="9" s="1"/>
  <c r="V898" i="1"/>
  <c r="BJ898" i="9" s="1"/>
  <c r="M3735" i="9" s="1"/>
  <c r="U898" i="1"/>
  <c r="BI898" i="9" s="1"/>
  <c r="T898" i="1"/>
  <c r="BH898" i="9" s="1"/>
  <c r="O5231" i="9" s="1"/>
  <c r="L5231" i="9" s="1"/>
  <c r="S898" i="1"/>
  <c r="BG898" i="9" s="1"/>
  <c r="R898" i="1"/>
  <c r="BF898" i="9" s="1"/>
  <c r="P898" i="1"/>
  <c r="BD898" i="9" s="1"/>
  <c r="N898" i="1"/>
  <c r="BB898" i="9" s="1"/>
  <c r="L898" i="1"/>
  <c r="AZ898" i="9" s="1"/>
  <c r="O4932" i="9" s="1"/>
  <c r="L4932" i="9" s="1"/>
  <c r="Z897" i="1"/>
  <c r="BN897" i="9" s="1"/>
  <c r="M4333" i="9" s="1"/>
  <c r="Y897" i="1"/>
  <c r="BM897" i="9" s="1"/>
  <c r="L4333" i="9" s="1"/>
  <c r="X897" i="1"/>
  <c r="BL897" i="9" s="1"/>
  <c r="M3136" i="9" s="1"/>
  <c r="W897" i="1"/>
  <c r="BK897" i="9" s="1"/>
  <c r="V897" i="1"/>
  <c r="BJ897" i="9" s="1"/>
  <c r="M3734" i="9" s="1"/>
  <c r="U897" i="1"/>
  <c r="BI897" i="9" s="1"/>
  <c r="T897" i="1"/>
  <c r="BH897" i="9" s="1"/>
  <c r="O5230" i="9" s="1"/>
  <c r="L5230" i="9" s="1"/>
  <c r="S897" i="1"/>
  <c r="BG897" i="9" s="1"/>
  <c r="R897" i="1"/>
  <c r="BF897" i="9" s="1"/>
  <c r="P897" i="1"/>
  <c r="BD897" i="9" s="1"/>
  <c r="N897" i="1"/>
  <c r="BB897" i="9" s="1"/>
  <c r="L897" i="1"/>
  <c r="AZ897" i="9" s="1"/>
  <c r="O4931" i="9" s="1"/>
  <c r="L4931" i="9" s="1"/>
  <c r="Z896" i="1"/>
  <c r="BN896" i="9" s="1"/>
  <c r="M4332" i="9" s="1"/>
  <c r="Y896" i="1"/>
  <c r="BM896" i="9" s="1"/>
  <c r="L4332" i="9" s="1"/>
  <c r="X896" i="1"/>
  <c r="BL896" i="9" s="1"/>
  <c r="M3135" i="9" s="1"/>
  <c r="W896" i="1"/>
  <c r="BK896" i="9" s="1"/>
  <c r="V896" i="1"/>
  <c r="BJ896" i="9" s="1"/>
  <c r="M3733" i="9" s="1"/>
  <c r="U896" i="1"/>
  <c r="BI896" i="9" s="1"/>
  <c r="T896" i="1"/>
  <c r="BH896" i="9" s="1"/>
  <c r="S896" i="1"/>
  <c r="BG896" i="9" s="1"/>
  <c r="R896" i="1"/>
  <c r="BF896" i="9" s="1"/>
  <c r="P896" i="1"/>
  <c r="BD896" i="9" s="1"/>
  <c r="N896" i="1"/>
  <c r="BB896" i="9" s="1"/>
  <c r="L896" i="1"/>
  <c r="AZ896" i="9" s="1"/>
  <c r="O4930" i="9" s="1"/>
  <c r="L4930" i="9" s="1"/>
  <c r="Z895" i="1"/>
  <c r="BN895" i="9" s="1"/>
  <c r="M4331" i="9" s="1"/>
  <c r="Y895" i="1"/>
  <c r="BM895" i="9" s="1"/>
  <c r="L4331" i="9" s="1"/>
  <c r="X895" i="1"/>
  <c r="BL895" i="9" s="1"/>
  <c r="M3134" i="9" s="1"/>
  <c r="W895" i="1"/>
  <c r="BK895" i="9" s="1"/>
  <c r="V895" i="1"/>
  <c r="BJ895" i="9" s="1"/>
  <c r="M3732" i="9" s="1"/>
  <c r="U895" i="1"/>
  <c r="BI895" i="9" s="1"/>
  <c r="T895" i="1"/>
  <c r="BH895" i="9" s="1"/>
  <c r="S895" i="1"/>
  <c r="BG895" i="9" s="1"/>
  <c r="R895" i="1"/>
  <c r="BF895" i="9" s="1"/>
  <c r="P895" i="1"/>
  <c r="BD895" i="9" s="1"/>
  <c r="N895" i="1"/>
  <c r="BB895" i="9" s="1"/>
  <c r="L895" i="1"/>
  <c r="AZ895" i="9" s="1"/>
  <c r="O4929" i="9" s="1"/>
  <c r="L4929" i="9" s="1"/>
  <c r="Z894" i="1"/>
  <c r="BN894" i="9" s="1"/>
  <c r="M4330" i="9" s="1"/>
  <c r="Y894" i="1"/>
  <c r="BM894" i="9" s="1"/>
  <c r="L4330" i="9" s="1"/>
  <c r="X894" i="1"/>
  <c r="BL894" i="9" s="1"/>
  <c r="M3133" i="9" s="1"/>
  <c r="W894" i="1"/>
  <c r="BK894" i="9" s="1"/>
  <c r="V894" i="1"/>
  <c r="BJ894" i="9" s="1"/>
  <c r="M3731" i="9" s="1"/>
  <c r="U894" i="1"/>
  <c r="BI894" i="9" s="1"/>
  <c r="T894" i="1"/>
  <c r="BH894" i="9" s="1"/>
  <c r="S894" i="1"/>
  <c r="BG894" i="9" s="1"/>
  <c r="R894" i="1"/>
  <c r="BF894" i="9" s="1"/>
  <c r="P894" i="1"/>
  <c r="BD894" i="9" s="1"/>
  <c r="N894" i="1"/>
  <c r="BB894" i="9" s="1"/>
  <c r="L894" i="1"/>
  <c r="AZ894" i="9" s="1"/>
  <c r="O4928" i="9" s="1"/>
  <c r="L4928" i="9" s="1"/>
  <c r="Z893" i="1"/>
  <c r="BN893" i="9" s="1"/>
  <c r="M4329" i="9" s="1"/>
  <c r="Y893" i="1"/>
  <c r="BM893" i="9" s="1"/>
  <c r="L4329" i="9" s="1"/>
  <c r="X893" i="1"/>
  <c r="BL893" i="9" s="1"/>
  <c r="M3132" i="9" s="1"/>
  <c r="W893" i="1"/>
  <c r="BK893" i="9" s="1"/>
  <c r="V893" i="1"/>
  <c r="BJ893" i="9" s="1"/>
  <c r="M3730" i="9" s="1"/>
  <c r="U893" i="1"/>
  <c r="BI893" i="9" s="1"/>
  <c r="T893" i="1"/>
  <c r="BH893" i="9" s="1"/>
  <c r="O5226" i="9" s="1"/>
  <c r="L5226" i="9" s="1"/>
  <c r="S893" i="1"/>
  <c r="BG893" i="9" s="1"/>
  <c r="R893" i="1"/>
  <c r="BF893" i="9" s="1"/>
  <c r="P893" i="1"/>
  <c r="BD893" i="9" s="1"/>
  <c r="N893" i="1"/>
  <c r="BB893" i="9" s="1"/>
  <c r="L893" i="1"/>
  <c r="AZ893" i="9" s="1"/>
  <c r="O4927" i="9" s="1"/>
  <c r="L4927" i="9" s="1"/>
  <c r="Z892" i="1"/>
  <c r="BN892" i="9" s="1"/>
  <c r="M4328" i="9" s="1"/>
  <c r="Y892" i="1"/>
  <c r="BM892" i="9" s="1"/>
  <c r="L4328" i="9" s="1"/>
  <c r="X892" i="1"/>
  <c r="BL892" i="9" s="1"/>
  <c r="M3131" i="9" s="1"/>
  <c r="W892" i="1"/>
  <c r="BK892" i="9" s="1"/>
  <c r="V892" i="1"/>
  <c r="BJ892" i="9" s="1"/>
  <c r="M3729" i="9" s="1"/>
  <c r="U892" i="1"/>
  <c r="BI892" i="9" s="1"/>
  <c r="T892" i="1"/>
  <c r="BH892" i="9" s="1"/>
  <c r="S892" i="1"/>
  <c r="BG892" i="9" s="1"/>
  <c r="R892" i="1"/>
  <c r="BF892" i="9" s="1"/>
  <c r="P892" i="1"/>
  <c r="BD892" i="9" s="1"/>
  <c r="N892" i="1"/>
  <c r="BB892" i="9" s="1"/>
  <c r="L892" i="1"/>
  <c r="AZ892" i="9" s="1"/>
  <c r="O4926" i="9" s="1"/>
  <c r="L4926" i="9" s="1"/>
  <c r="Z891" i="1"/>
  <c r="BN891" i="9" s="1"/>
  <c r="M4327" i="9" s="1"/>
  <c r="Y891" i="1"/>
  <c r="BM891" i="9" s="1"/>
  <c r="L4327" i="9" s="1"/>
  <c r="X891" i="1"/>
  <c r="BL891" i="9" s="1"/>
  <c r="M3130" i="9" s="1"/>
  <c r="W891" i="1"/>
  <c r="BK891" i="9" s="1"/>
  <c r="V891" i="1"/>
  <c r="BJ891" i="9" s="1"/>
  <c r="M3728" i="9" s="1"/>
  <c r="U891" i="1"/>
  <c r="BI891" i="9" s="1"/>
  <c r="T891" i="1"/>
  <c r="BH891" i="9" s="1"/>
  <c r="S891" i="1"/>
  <c r="BG891" i="9" s="1"/>
  <c r="R891" i="1"/>
  <c r="BF891" i="9" s="1"/>
  <c r="P891" i="1"/>
  <c r="BD891" i="9" s="1"/>
  <c r="N891" i="1"/>
  <c r="BB891" i="9" s="1"/>
  <c r="L891" i="1"/>
  <c r="AZ891" i="9" s="1"/>
  <c r="O4925" i="9" s="1"/>
  <c r="L4925" i="9" s="1"/>
  <c r="Z890" i="1"/>
  <c r="BN890" i="9" s="1"/>
  <c r="M4326" i="9" s="1"/>
  <c r="Y890" i="1"/>
  <c r="BM890" i="9" s="1"/>
  <c r="L4326" i="9" s="1"/>
  <c r="X890" i="1"/>
  <c r="BL890" i="9" s="1"/>
  <c r="M3129" i="9" s="1"/>
  <c r="W890" i="1"/>
  <c r="BK890" i="9" s="1"/>
  <c r="V890" i="1"/>
  <c r="BJ890" i="9" s="1"/>
  <c r="M3727" i="9" s="1"/>
  <c r="U890" i="1"/>
  <c r="BI890" i="9" s="1"/>
  <c r="T890" i="1"/>
  <c r="BH890" i="9" s="1"/>
  <c r="S890" i="1"/>
  <c r="BG890" i="9" s="1"/>
  <c r="R890" i="1"/>
  <c r="BF890" i="9" s="1"/>
  <c r="P890" i="1"/>
  <c r="BD890" i="9" s="1"/>
  <c r="N890" i="1"/>
  <c r="BB890" i="9" s="1"/>
  <c r="L890" i="1"/>
  <c r="AZ890" i="9" s="1"/>
  <c r="O4924" i="9" s="1"/>
  <c r="L4924" i="9" s="1"/>
  <c r="Z889" i="1"/>
  <c r="BN889" i="9" s="1"/>
  <c r="M4325" i="9" s="1"/>
  <c r="Y889" i="1"/>
  <c r="BM889" i="9" s="1"/>
  <c r="L4325" i="9" s="1"/>
  <c r="X889" i="1"/>
  <c r="BL889" i="9" s="1"/>
  <c r="M3128" i="9" s="1"/>
  <c r="W889" i="1"/>
  <c r="BK889" i="9" s="1"/>
  <c r="V889" i="1"/>
  <c r="BJ889" i="9" s="1"/>
  <c r="M3726" i="9" s="1"/>
  <c r="U889" i="1"/>
  <c r="BI889" i="9" s="1"/>
  <c r="T889" i="1"/>
  <c r="BH889" i="9" s="1"/>
  <c r="O5222" i="9" s="1"/>
  <c r="L5222" i="9" s="1"/>
  <c r="S889" i="1"/>
  <c r="BG889" i="9" s="1"/>
  <c r="R889" i="1"/>
  <c r="BF889" i="9" s="1"/>
  <c r="P889" i="1"/>
  <c r="BD889" i="9" s="1"/>
  <c r="N889" i="1"/>
  <c r="BB889" i="9" s="1"/>
  <c r="L889" i="1"/>
  <c r="AZ889" i="9" s="1"/>
  <c r="O4923" i="9" s="1"/>
  <c r="L4923" i="9" s="1"/>
  <c r="Z888" i="1"/>
  <c r="BN888" i="9" s="1"/>
  <c r="M4324" i="9" s="1"/>
  <c r="Y888" i="1"/>
  <c r="BM888" i="9" s="1"/>
  <c r="L4324" i="9" s="1"/>
  <c r="X888" i="1"/>
  <c r="BL888" i="9" s="1"/>
  <c r="M3127" i="9" s="1"/>
  <c r="W888" i="1"/>
  <c r="BK888" i="9" s="1"/>
  <c r="V888" i="1"/>
  <c r="BJ888" i="9" s="1"/>
  <c r="M3725" i="9" s="1"/>
  <c r="U888" i="1"/>
  <c r="BI888" i="9" s="1"/>
  <c r="T888" i="1"/>
  <c r="BH888" i="9" s="1"/>
  <c r="O5221" i="9" s="1"/>
  <c r="L5221" i="9" s="1"/>
  <c r="S888" i="1"/>
  <c r="BG888" i="9" s="1"/>
  <c r="R888" i="1"/>
  <c r="BF888" i="9" s="1"/>
  <c r="P888" i="1"/>
  <c r="BD888" i="9" s="1"/>
  <c r="N888" i="1"/>
  <c r="BB888" i="9" s="1"/>
  <c r="L888" i="1"/>
  <c r="AZ888" i="9" s="1"/>
  <c r="O4922" i="9" s="1"/>
  <c r="L4922" i="9" s="1"/>
  <c r="Z887" i="1"/>
  <c r="BN887" i="9" s="1"/>
  <c r="M4323" i="9" s="1"/>
  <c r="Y887" i="1"/>
  <c r="BM887" i="9" s="1"/>
  <c r="L4323" i="9" s="1"/>
  <c r="X887" i="1"/>
  <c r="BL887" i="9" s="1"/>
  <c r="M3126" i="9" s="1"/>
  <c r="W887" i="1"/>
  <c r="BK887" i="9" s="1"/>
  <c r="V887" i="1"/>
  <c r="BJ887" i="9" s="1"/>
  <c r="M3724" i="9" s="1"/>
  <c r="U887" i="1"/>
  <c r="BI887" i="9" s="1"/>
  <c r="T887" i="1"/>
  <c r="BH887" i="9" s="1"/>
  <c r="S887" i="1"/>
  <c r="BG887" i="9" s="1"/>
  <c r="R887" i="1"/>
  <c r="BF887" i="9" s="1"/>
  <c r="P887" i="1"/>
  <c r="BD887" i="9" s="1"/>
  <c r="N887" i="1"/>
  <c r="BB887" i="9" s="1"/>
  <c r="L887" i="1"/>
  <c r="AZ887" i="9" s="1"/>
  <c r="O4921" i="9" s="1"/>
  <c r="L4921" i="9" s="1"/>
  <c r="Z886" i="1"/>
  <c r="BN886" i="9" s="1"/>
  <c r="M4322" i="9" s="1"/>
  <c r="Y886" i="1"/>
  <c r="BM886" i="9" s="1"/>
  <c r="L4322" i="9" s="1"/>
  <c r="X886" i="1"/>
  <c r="BL886" i="9" s="1"/>
  <c r="M3125" i="9" s="1"/>
  <c r="W886" i="1"/>
  <c r="BK886" i="9" s="1"/>
  <c r="V886" i="1"/>
  <c r="BJ886" i="9" s="1"/>
  <c r="M3723" i="9" s="1"/>
  <c r="U886" i="1"/>
  <c r="BI886" i="9" s="1"/>
  <c r="T886" i="1"/>
  <c r="BH886" i="9" s="1"/>
  <c r="S886" i="1"/>
  <c r="BG886" i="9" s="1"/>
  <c r="R886" i="1"/>
  <c r="BF886" i="9" s="1"/>
  <c r="P886" i="1"/>
  <c r="BD886" i="9" s="1"/>
  <c r="N886" i="1"/>
  <c r="BB886" i="9" s="1"/>
  <c r="L886" i="1"/>
  <c r="AZ886" i="9" s="1"/>
  <c r="O4920" i="9" s="1"/>
  <c r="L4920" i="9" s="1"/>
  <c r="Z885" i="1"/>
  <c r="BN885" i="9" s="1"/>
  <c r="M4321" i="9" s="1"/>
  <c r="Y885" i="1"/>
  <c r="BM885" i="9" s="1"/>
  <c r="L4321" i="9" s="1"/>
  <c r="X885" i="1"/>
  <c r="BL885" i="9" s="1"/>
  <c r="M3124" i="9" s="1"/>
  <c r="W885" i="1"/>
  <c r="BK885" i="9" s="1"/>
  <c r="V885" i="1"/>
  <c r="BJ885" i="9" s="1"/>
  <c r="M3722" i="9" s="1"/>
  <c r="U885" i="1"/>
  <c r="BI885" i="9" s="1"/>
  <c r="T885" i="1"/>
  <c r="BH885" i="9" s="1"/>
  <c r="O5218" i="9" s="1"/>
  <c r="L5218" i="9" s="1"/>
  <c r="S885" i="1"/>
  <c r="BG885" i="9" s="1"/>
  <c r="R885" i="1"/>
  <c r="BF885" i="9" s="1"/>
  <c r="P885" i="1"/>
  <c r="BD885" i="9" s="1"/>
  <c r="N885" i="1"/>
  <c r="BB885" i="9" s="1"/>
  <c r="L885" i="1"/>
  <c r="AZ885" i="9" s="1"/>
  <c r="O4919" i="9" s="1"/>
  <c r="L4919" i="9" s="1"/>
  <c r="Z884" i="1"/>
  <c r="BN884" i="9" s="1"/>
  <c r="M4320" i="9" s="1"/>
  <c r="Y884" i="1"/>
  <c r="BM884" i="9" s="1"/>
  <c r="L4320" i="9" s="1"/>
  <c r="X884" i="1"/>
  <c r="BL884" i="9" s="1"/>
  <c r="M3123" i="9" s="1"/>
  <c r="W884" i="1"/>
  <c r="BK884" i="9" s="1"/>
  <c r="V884" i="1"/>
  <c r="BJ884" i="9" s="1"/>
  <c r="M3721" i="9" s="1"/>
  <c r="U884" i="1"/>
  <c r="BI884" i="9" s="1"/>
  <c r="T884" i="1"/>
  <c r="BH884" i="9" s="1"/>
  <c r="O5217" i="9" s="1"/>
  <c r="L5217" i="9" s="1"/>
  <c r="S884" i="1"/>
  <c r="BG884" i="9" s="1"/>
  <c r="R884" i="1"/>
  <c r="BF884" i="9" s="1"/>
  <c r="P884" i="1"/>
  <c r="BD884" i="9" s="1"/>
  <c r="N884" i="1"/>
  <c r="BB884" i="9" s="1"/>
  <c r="L884" i="1"/>
  <c r="AZ884" i="9" s="1"/>
  <c r="O4918" i="9" s="1"/>
  <c r="L4918" i="9" s="1"/>
  <c r="Z883" i="1"/>
  <c r="BN883" i="9" s="1"/>
  <c r="M4319" i="9" s="1"/>
  <c r="Y883" i="1"/>
  <c r="BM883" i="9" s="1"/>
  <c r="L4319" i="9" s="1"/>
  <c r="X883" i="1"/>
  <c r="BL883" i="9" s="1"/>
  <c r="M3122" i="9" s="1"/>
  <c r="W883" i="1"/>
  <c r="BK883" i="9" s="1"/>
  <c r="V883" i="1"/>
  <c r="BJ883" i="9" s="1"/>
  <c r="M3720" i="9" s="1"/>
  <c r="U883" i="1"/>
  <c r="BI883" i="9" s="1"/>
  <c r="T883" i="1"/>
  <c r="BH883" i="9" s="1"/>
  <c r="S883" i="1"/>
  <c r="BG883" i="9" s="1"/>
  <c r="R883" i="1"/>
  <c r="BF883" i="9" s="1"/>
  <c r="P883" i="1"/>
  <c r="BD883" i="9" s="1"/>
  <c r="N883" i="1"/>
  <c r="BB883" i="9" s="1"/>
  <c r="L883" i="1"/>
  <c r="AZ883" i="9" s="1"/>
  <c r="O4917" i="9" s="1"/>
  <c r="L4917" i="9" s="1"/>
  <c r="Z882" i="1"/>
  <c r="BN882" i="9" s="1"/>
  <c r="M4318" i="9" s="1"/>
  <c r="Y882" i="1"/>
  <c r="BM882" i="9" s="1"/>
  <c r="L4318" i="9" s="1"/>
  <c r="X882" i="1"/>
  <c r="BL882" i="9" s="1"/>
  <c r="M3121" i="9" s="1"/>
  <c r="W882" i="1"/>
  <c r="BK882" i="9" s="1"/>
  <c r="V882" i="1"/>
  <c r="BJ882" i="9" s="1"/>
  <c r="M3719" i="9" s="1"/>
  <c r="U882" i="1"/>
  <c r="BI882" i="9" s="1"/>
  <c r="T882" i="1"/>
  <c r="BH882" i="9" s="1"/>
  <c r="S882" i="1"/>
  <c r="BG882" i="9" s="1"/>
  <c r="R882" i="1"/>
  <c r="BF882" i="9" s="1"/>
  <c r="P882" i="1"/>
  <c r="BD882" i="9" s="1"/>
  <c r="N882" i="1"/>
  <c r="BB882" i="9" s="1"/>
  <c r="L882" i="1"/>
  <c r="AZ882" i="9" s="1"/>
  <c r="O4916" i="9" s="1"/>
  <c r="L4916" i="9" s="1"/>
  <c r="Z881" i="1"/>
  <c r="BN881" i="9" s="1"/>
  <c r="M4317" i="9" s="1"/>
  <c r="Y881" i="1"/>
  <c r="BM881" i="9" s="1"/>
  <c r="L4317" i="9" s="1"/>
  <c r="X881" i="1"/>
  <c r="BL881" i="9" s="1"/>
  <c r="M3120" i="9" s="1"/>
  <c r="W881" i="1"/>
  <c r="BK881" i="9" s="1"/>
  <c r="V881" i="1"/>
  <c r="BJ881" i="9" s="1"/>
  <c r="M3718" i="9" s="1"/>
  <c r="U881" i="1"/>
  <c r="BI881" i="9" s="1"/>
  <c r="T881" i="1"/>
  <c r="BH881" i="9" s="1"/>
  <c r="O5214" i="9" s="1"/>
  <c r="L5214" i="9" s="1"/>
  <c r="S881" i="1"/>
  <c r="BG881" i="9" s="1"/>
  <c r="R881" i="1"/>
  <c r="BF881" i="9" s="1"/>
  <c r="P881" i="1"/>
  <c r="BD881" i="9" s="1"/>
  <c r="N881" i="1"/>
  <c r="BB881" i="9" s="1"/>
  <c r="L881" i="1"/>
  <c r="AZ881" i="9" s="1"/>
  <c r="O4915" i="9" s="1"/>
  <c r="L4915" i="9" s="1"/>
  <c r="Z880" i="1"/>
  <c r="BN880" i="9" s="1"/>
  <c r="M4316" i="9" s="1"/>
  <c r="Y880" i="1"/>
  <c r="BM880" i="9" s="1"/>
  <c r="L4316" i="9" s="1"/>
  <c r="X880" i="1"/>
  <c r="BL880" i="9" s="1"/>
  <c r="M3119" i="9" s="1"/>
  <c r="W880" i="1"/>
  <c r="BK880" i="9" s="1"/>
  <c r="V880" i="1"/>
  <c r="BJ880" i="9" s="1"/>
  <c r="M3717" i="9" s="1"/>
  <c r="U880" i="1"/>
  <c r="BI880" i="9" s="1"/>
  <c r="T880" i="1"/>
  <c r="BH880" i="9" s="1"/>
  <c r="O5213" i="9" s="1"/>
  <c r="L5213" i="9" s="1"/>
  <c r="S880" i="1"/>
  <c r="BG880" i="9" s="1"/>
  <c r="R880" i="1"/>
  <c r="BF880" i="9" s="1"/>
  <c r="P880" i="1"/>
  <c r="BD880" i="9" s="1"/>
  <c r="N880" i="1"/>
  <c r="BB880" i="9" s="1"/>
  <c r="L880" i="1"/>
  <c r="AZ880" i="9" s="1"/>
  <c r="O4914" i="9" s="1"/>
  <c r="L4914" i="9" s="1"/>
  <c r="Z879" i="1"/>
  <c r="BN879" i="9" s="1"/>
  <c r="M4315" i="9" s="1"/>
  <c r="Y879" i="1"/>
  <c r="BM879" i="9" s="1"/>
  <c r="L4315" i="9" s="1"/>
  <c r="X879" i="1"/>
  <c r="BL879" i="9" s="1"/>
  <c r="M3118" i="9" s="1"/>
  <c r="W879" i="1"/>
  <c r="BK879" i="9" s="1"/>
  <c r="V879" i="1"/>
  <c r="BJ879" i="9" s="1"/>
  <c r="M3716" i="9" s="1"/>
  <c r="U879" i="1"/>
  <c r="BI879" i="9" s="1"/>
  <c r="T879" i="1"/>
  <c r="BH879" i="9" s="1"/>
  <c r="O5212" i="9" s="1"/>
  <c r="L5212" i="9" s="1"/>
  <c r="S879" i="1"/>
  <c r="BG879" i="9" s="1"/>
  <c r="R879" i="1"/>
  <c r="BF879" i="9" s="1"/>
  <c r="P879" i="1"/>
  <c r="BD879" i="9" s="1"/>
  <c r="N879" i="1"/>
  <c r="BB879" i="9" s="1"/>
  <c r="L879" i="1"/>
  <c r="AZ879" i="9" s="1"/>
  <c r="O4913" i="9" s="1"/>
  <c r="L4913" i="9" s="1"/>
  <c r="Z878" i="1"/>
  <c r="BN878" i="9" s="1"/>
  <c r="M4314" i="9" s="1"/>
  <c r="Y878" i="1"/>
  <c r="BM878" i="9" s="1"/>
  <c r="L4314" i="9" s="1"/>
  <c r="X878" i="1"/>
  <c r="BL878" i="9" s="1"/>
  <c r="M3117" i="9" s="1"/>
  <c r="W878" i="1"/>
  <c r="BK878" i="9" s="1"/>
  <c r="V878" i="1"/>
  <c r="BJ878" i="9" s="1"/>
  <c r="M3715" i="9" s="1"/>
  <c r="U878" i="1"/>
  <c r="BI878" i="9" s="1"/>
  <c r="T878" i="1"/>
  <c r="BH878" i="9" s="1"/>
  <c r="S878" i="1"/>
  <c r="BG878" i="9" s="1"/>
  <c r="R878" i="1"/>
  <c r="BF878" i="9" s="1"/>
  <c r="P878" i="1"/>
  <c r="BD878" i="9" s="1"/>
  <c r="N878" i="1"/>
  <c r="BB878" i="9" s="1"/>
  <c r="L878" i="1"/>
  <c r="AZ878" i="9" s="1"/>
  <c r="O4912" i="9" s="1"/>
  <c r="L4912" i="9" s="1"/>
  <c r="Z877" i="1"/>
  <c r="BN877" i="9" s="1"/>
  <c r="M4313" i="9" s="1"/>
  <c r="Y877" i="1"/>
  <c r="BM877" i="9" s="1"/>
  <c r="L4313" i="9" s="1"/>
  <c r="X877" i="1"/>
  <c r="BL877" i="9" s="1"/>
  <c r="M3116" i="9" s="1"/>
  <c r="W877" i="1"/>
  <c r="BK877" i="9" s="1"/>
  <c r="V877" i="1"/>
  <c r="BJ877" i="9" s="1"/>
  <c r="M3714" i="9" s="1"/>
  <c r="U877" i="1"/>
  <c r="BI877" i="9" s="1"/>
  <c r="T877" i="1"/>
  <c r="BH877" i="9" s="1"/>
  <c r="O5210" i="9" s="1"/>
  <c r="L5210" i="9" s="1"/>
  <c r="S877" i="1"/>
  <c r="BG877" i="9" s="1"/>
  <c r="R877" i="1"/>
  <c r="BF877" i="9" s="1"/>
  <c r="P877" i="1"/>
  <c r="BD877" i="9" s="1"/>
  <c r="N877" i="1"/>
  <c r="BB877" i="9" s="1"/>
  <c r="L877" i="1"/>
  <c r="AZ877" i="9" s="1"/>
  <c r="O4911" i="9" s="1"/>
  <c r="L4911" i="9" s="1"/>
  <c r="Z876" i="1"/>
  <c r="BN876" i="9" s="1"/>
  <c r="M4312" i="9" s="1"/>
  <c r="Y876" i="1"/>
  <c r="BM876" i="9" s="1"/>
  <c r="L4312" i="9" s="1"/>
  <c r="X876" i="1"/>
  <c r="BL876" i="9" s="1"/>
  <c r="M3115" i="9" s="1"/>
  <c r="W876" i="1"/>
  <c r="BK876" i="9" s="1"/>
  <c r="V876" i="1"/>
  <c r="BJ876" i="9" s="1"/>
  <c r="M3713" i="9" s="1"/>
  <c r="U876" i="1"/>
  <c r="BI876" i="9" s="1"/>
  <c r="T876" i="1"/>
  <c r="BH876" i="9" s="1"/>
  <c r="O5209" i="9" s="1"/>
  <c r="L5209" i="9" s="1"/>
  <c r="S876" i="1"/>
  <c r="BG876" i="9" s="1"/>
  <c r="R876" i="1"/>
  <c r="BF876" i="9" s="1"/>
  <c r="P876" i="1"/>
  <c r="BD876" i="9" s="1"/>
  <c r="N876" i="1"/>
  <c r="BB876" i="9" s="1"/>
  <c r="L876" i="1"/>
  <c r="AZ876" i="9" s="1"/>
  <c r="O4910" i="9" s="1"/>
  <c r="L4910" i="9" s="1"/>
  <c r="Z875" i="1"/>
  <c r="BN875" i="9" s="1"/>
  <c r="M4311" i="9" s="1"/>
  <c r="Y875" i="1"/>
  <c r="BM875" i="9" s="1"/>
  <c r="L4311" i="9" s="1"/>
  <c r="X875" i="1"/>
  <c r="BL875" i="9" s="1"/>
  <c r="M3114" i="9" s="1"/>
  <c r="W875" i="1"/>
  <c r="BK875" i="9" s="1"/>
  <c r="V875" i="1"/>
  <c r="BJ875" i="9" s="1"/>
  <c r="M3712" i="9" s="1"/>
  <c r="U875" i="1"/>
  <c r="BI875" i="9" s="1"/>
  <c r="T875" i="1"/>
  <c r="BH875" i="9" s="1"/>
  <c r="O5208" i="9" s="1"/>
  <c r="L5208" i="9" s="1"/>
  <c r="S875" i="1"/>
  <c r="BG875" i="9" s="1"/>
  <c r="R875" i="1"/>
  <c r="BF875" i="9" s="1"/>
  <c r="P875" i="1"/>
  <c r="BD875" i="9" s="1"/>
  <c r="N875" i="1"/>
  <c r="BB875" i="9" s="1"/>
  <c r="L875" i="1"/>
  <c r="AZ875" i="9" s="1"/>
  <c r="O4909" i="9" s="1"/>
  <c r="L4909" i="9" s="1"/>
  <c r="Z874" i="1"/>
  <c r="BN874" i="9" s="1"/>
  <c r="M4310" i="9" s="1"/>
  <c r="Y874" i="1"/>
  <c r="BM874" i="9" s="1"/>
  <c r="L4310" i="9" s="1"/>
  <c r="X874" i="1"/>
  <c r="BL874" i="9" s="1"/>
  <c r="M3113" i="9" s="1"/>
  <c r="W874" i="1"/>
  <c r="BK874" i="9" s="1"/>
  <c r="V874" i="1"/>
  <c r="BJ874" i="9" s="1"/>
  <c r="M3711" i="9" s="1"/>
  <c r="U874" i="1"/>
  <c r="BI874" i="9" s="1"/>
  <c r="T874" i="1"/>
  <c r="BH874" i="9" s="1"/>
  <c r="S874" i="1"/>
  <c r="BG874" i="9" s="1"/>
  <c r="R874" i="1"/>
  <c r="BF874" i="9" s="1"/>
  <c r="P874" i="1"/>
  <c r="BD874" i="9" s="1"/>
  <c r="N874" i="1"/>
  <c r="BB874" i="9" s="1"/>
  <c r="L874" i="1"/>
  <c r="AZ874" i="9" s="1"/>
  <c r="O4908" i="9" s="1"/>
  <c r="L4908" i="9" s="1"/>
  <c r="Z873" i="1"/>
  <c r="BN873" i="9" s="1"/>
  <c r="M4309" i="9" s="1"/>
  <c r="Y873" i="1"/>
  <c r="BM873" i="9" s="1"/>
  <c r="L4309" i="9" s="1"/>
  <c r="X873" i="1"/>
  <c r="BL873" i="9" s="1"/>
  <c r="M3112" i="9" s="1"/>
  <c r="W873" i="1"/>
  <c r="BK873" i="9" s="1"/>
  <c r="V873" i="1"/>
  <c r="BJ873" i="9" s="1"/>
  <c r="M3710" i="9" s="1"/>
  <c r="U873" i="1"/>
  <c r="BI873" i="9" s="1"/>
  <c r="T873" i="1"/>
  <c r="BH873" i="9" s="1"/>
  <c r="S873" i="1"/>
  <c r="BG873" i="9" s="1"/>
  <c r="R873" i="1"/>
  <c r="BF873" i="9" s="1"/>
  <c r="P873" i="1"/>
  <c r="BD873" i="9" s="1"/>
  <c r="N873" i="1"/>
  <c r="BB873" i="9" s="1"/>
  <c r="L873" i="1"/>
  <c r="AZ873" i="9" s="1"/>
  <c r="O4907" i="9" s="1"/>
  <c r="L4907" i="9" s="1"/>
  <c r="Z872" i="1"/>
  <c r="BN872" i="9" s="1"/>
  <c r="M4308" i="9" s="1"/>
  <c r="Y872" i="1"/>
  <c r="BM872" i="9" s="1"/>
  <c r="L4308" i="9" s="1"/>
  <c r="X872" i="1"/>
  <c r="BL872" i="9" s="1"/>
  <c r="M3111" i="9" s="1"/>
  <c r="W872" i="1"/>
  <c r="BK872" i="9" s="1"/>
  <c r="V872" i="1"/>
  <c r="BJ872" i="9" s="1"/>
  <c r="M3709" i="9" s="1"/>
  <c r="U872" i="1"/>
  <c r="BI872" i="9" s="1"/>
  <c r="T872" i="1"/>
  <c r="BH872" i="9" s="1"/>
  <c r="O5205" i="9" s="1"/>
  <c r="L5205" i="9" s="1"/>
  <c r="S872" i="1"/>
  <c r="BG872" i="9" s="1"/>
  <c r="R872" i="1"/>
  <c r="BF872" i="9" s="1"/>
  <c r="P872" i="1"/>
  <c r="BD872" i="9" s="1"/>
  <c r="N872" i="1"/>
  <c r="BB872" i="9" s="1"/>
  <c r="L872" i="1"/>
  <c r="AZ872" i="9" s="1"/>
  <c r="O4906" i="9" s="1"/>
  <c r="L4906" i="9" s="1"/>
  <c r="Z871" i="1"/>
  <c r="BN871" i="9" s="1"/>
  <c r="M4307" i="9" s="1"/>
  <c r="Y871" i="1"/>
  <c r="BM871" i="9" s="1"/>
  <c r="L4307" i="9" s="1"/>
  <c r="X871" i="1"/>
  <c r="BL871" i="9" s="1"/>
  <c r="M3110" i="9" s="1"/>
  <c r="W871" i="1"/>
  <c r="BK871" i="9" s="1"/>
  <c r="V871" i="1"/>
  <c r="BJ871" i="9" s="1"/>
  <c r="M3708" i="9" s="1"/>
  <c r="U871" i="1"/>
  <c r="BI871" i="9" s="1"/>
  <c r="T871" i="1"/>
  <c r="BH871" i="9" s="1"/>
  <c r="O5204" i="9" s="1"/>
  <c r="L5204" i="9" s="1"/>
  <c r="S871" i="1"/>
  <c r="BG871" i="9" s="1"/>
  <c r="R871" i="1"/>
  <c r="BF871" i="9" s="1"/>
  <c r="P871" i="1"/>
  <c r="BD871" i="9" s="1"/>
  <c r="N871" i="1"/>
  <c r="BB871" i="9" s="1"/>
  <c r="L871" i="1"/>
  <c r="AZ871" i="9" s="1"/>
  <c r="O4905" i="9" s="1"/>
  <c r="L4905" i="9" s="1"/>
  <c r="Z870" i="1"/>
  <c r="BN870" i="9" s="1"/>
  <c r="M4306" i="9" s="1"/>
  <c r="Y870" i="1"/>
  <c r="BM870" i="9" s="1"/>
  <c r="L4306" i="9" s="1"/>
  <c r="X870" i="1"/>
  <c r="BL870" i="9" s="1"/>
  <c r="M3109" i="9" s="1"/>
  <c r="W870" i="1"/>
  <c r="BK870" i="9" s="1"/>
  <c r="V870" i="1"/>
  <c r="BJ870" i="9" s="1"/>
  <c r="M3707" i="9" s="1"/>
  <c r="U870" i="1"/>
  <c r="BI870" i="9" s="1"/>
  <c r="T870" i="1"/>
  <c r="BH870" i="9" s="1"/>
  <c r="S870" i="1"/>
  <c r="BG870" i="9" s="1"/>
  <c r="R870" i="1"/>
  <c r="BF870" i="9" s="1"/>
  <c r="P870" i="1"/>
  <c r="BD870" i="9" s="1"/>
  <c r="N870" i="1"/>
  <c r="BB870" i="9" s="1"/>
  <c r="L870" i="1"/>
  <c r="AZ870" i="9" s="1"/>
  <c r="O4904" i="9" s="1"/>
  <c r="L4904" i="9" s="1"/>
  <c r="Z869" i="1"/>
  <c r="BN869" i="9" s="1"/>
  <c r="M4305" i="9" s="1"/>
  <c r="Y869" i="1"/>
  <c r="BM869" i="9" s="1"/>
  <c r="L4305" i="9" s="1"/>
  <c r="X869" i="1"/>
  <c r="BL869" i="9" s="1"/>
  <c r="M3108" i="9" s="1"/>
  <c r="W869" i="1"/>
  <c r="BK869" i="9" s="1"/>
  <c r="V869" i="1"/>
  <c r="BJ869" i="9" s="1"/>
  <c r="M3706" i="9" s="1"/>
  <c r="U869" i="1"/>
  <c r="BI869" i="9" s="1"/>
  <c r="T869" i="1"/>
  <c r="BH869" i="9" s="1"/>
  <c r="S869" i="1"/>
  <c r="BG869" i="9" s="1"/>
  <c r="R869" i="1"/>
  <c r="BF869" i="9" s="1"/>
  <c r="P869" i="1"/>
  <c r="BD869" i="9" s="1"/>
  <c r="N869" i="1"/>
  <c r="BB869" i="9" s="1"/>
  <c r="L869" i="1"/>
  <c r="AZ869" i="9" s="1"/>
  <c r="O4903" i="9" s="1"/>
  <c r="L4903" i="9" s="1"/>
  <c r="Z868" i="1"/>
  <c r="BN868" i="9" s="1"/>
  <c r="M4304" i="9" s="1"/>
  <c r="Y868" i="1"/>
  <c r="BM868" i="9" s="1"/>
  <c r="L4304" i="9" s="1"/>
  <c r="X868" i="1"/>
  <c r="BL868" i="9" s="1"/>
  <c r="M3107" i="9" s="1"/>
  <c r="W868" i="1"/>
  <c r="BK868" i="9" s="1"/>
  <c r="V868" i="1"/>
  <c r="BJ868" i="9" s="1"/>
  <c r="M3705" i="9" s="1"/>
  <c r="U868" i="1"/>
  <c r="BI868" i="9" s="1"/>
  <c r="T868" i="1"/>
  <c r="BH868" i="9" s="1"/>
  <c r="S868" i="1"/>
  <c r="BG868" i="9" s="1"/>
  <c r="R868" i="1"/>
  <c r="BF868" i="9" s="1"/>
  <c r="P868" i="1"/>
  <c r="BD868" i="9" s="1"/>
  <c r="N868" i="1"/>
  <c r="BB868" i="9" s="1"/>
  <c r="L868" i="1"/>
  <c r="AZ868" i="9" s="1"/>
  <c r="O4902" i="9" s="1"/>
  <c r="L4902" i="9" s="1"/>
  <c r="Z867" i="1"/>
  <c r="BN867" i="9" s="1"/>
  <c r="M4303" i="9" s="1"/>
  <c r="Y867" i="1"/>
  <c r="BM867" i="9" s="1"/>
  <c r="L4303" i="9" s="1"/>
  <c r="X867" i="1"/>
  <c r="BL867" i="9" s="1"/>
  <c r="M3106" i="9" s="1"/>
  <c r="W867" i="1"/>
  <c r="BK867" i="9" s="1"/>
  <c r="V867" i="1"/>
  <c r="BJ867" i="9" s="1"/>
  <c r="M3704" i="9" s="1"/>
  <c r="U867" i="1"/>
  <c r="BI867" i="9" s="1"/>
  <c r="T867" i="1"/>
  <c r="BH867" i="9" s="1"/>
  <c r="S867" i="1"/>
  <c r="BG867" i="9" s="1"/>
  <c r="R867" i="1"/>
  <c r="BF867" i="9" s="1"/>
  <c r="P867" i="1"/>
  <c r="BD867" i="9" s="1"/>
  <c r="N867" i="1"/>
  <c r="BB867" i="9" s="1"/>
  <c r="L867" i="1"/>
  <c r="AZ867" i="9" s="1"/>
  <c r="O4901" i="9" s="1"/>
  <c r="L4901" i="9" s="1"/>
  <c r="Z866" i="1"/>
  <c r="BN866" i="9" s="1"/>
  <c r="M4302" i="9" s="1"/>
  <c r="Y866" i="1"/>
  <c r="BM866" i="9" s="1"/>
  <c r="L4302" i="9" s="1"/>
  <c r="X866" i="1"/>
  <c r="BL866" i="9" s="1"/>
  <c r="M3105" i="9" s="1"/>
  <c r="W866" i="1"/>
  <c r="BK866" i="9" s="1"/>
  <c r="V866" i="1"/>
  <c r="BJ866" i="9" s="1"/>
  <c r="M3703" i="9" s="1"/>
  <c r="U866" i="1"/>
  <c r="BI866" i="9" s="1"/>
  <c r="T866" i="1"/>
  <c r="BH866" i="9" s="1"/>
  <c r="S866" i="1"/>
  <c r="BG866" i="9" s="1"/>
  <c r="R866" i="1"/>
  <c r="BF866" i="9" s="1"/>
  <c r="P866" i="1"/>
  <c r="BD866" i="9" s="1"/>
  <c r="N866" i="1"/>
  <c r="BB866" i="9" s="1"/>
  <c r="L866" i="1"/>
  <c r="AZ866" i="9" s="1"/>
  <c r="O4900" i="9" s="1"/>
  <c r="L4900" i="9" s="1"/>
  <c r="Z865" i="1"/>
  <c r="BN865" i="9" s="1"/>
  <c r="M4301" i="9" s="1"/>
  <c r="Y865" i="1"/>
  <c r="BM865" i="9" s="1"/>
  <c r="L4301" i="9" s="1"/>
  <c r="X865" i="1"/>
  <c r="BL865" i="9" s="1"/>
  <c r="M3104" i="9" s="1"/>
  <c r="W865" i="1"/>
  <c r="BK865" i="9" s="1"/>
  <c r="V865" i="1"/>
  <c r="BJ865" i="9" s="1"/>
  <c r="M3702" i="9" s="1"/>
  <c r="U865" i="1"/>
  <c r="BI865" i="9" s="1"/>
  <c r="T865" i="1"/>
  <c r="BH865" i="9" s="1"/>
  <c r="O5198" i="9" s="1"/>
  <c r="L5198" i="9" s="1"/>
  <c r="S865" i="1"/>
  <c r="BG865" i="9" s="1"/>
  <c r="R865" i="1"/>
  <c r="BF865" i="9" s="1"/>
  <c r="P865" i="1"/>
  <c r="BD865" i="9" s="1"/>
  <c r="N865" i="1"/>
  <c r="BB865" i="9" s="1"/>
  <c r="L865" i="1"/>
  <c r="AZ865" i="9" s="1"/>
  <c r="O4899" i="9" s="1"/>
  <c r="L4899" i="9" s="1"/>
  <c r="Z864" i="1"/>
  <c r="BN864" i="9" s="1"/>
  <c r="M4300" i="9" s="1"/>
  <c r="Y864" i="1"/>
  <c r="BM864" i="9" s="1"/>
  <c r="L4300" i="9" s="1"/>
  <c r="X864" i="1"/>
  <c r="BL864" i="9" s="1"/>
  <c r="M3103" i="9" s="1"/>
  <c r="W864" i="1"/>
  <c r="BK864" i="9" s="1"/>
  <c r="V864" i="1"/>
  <c r="BJ864" i="9" s="1"/>
  <c r="M3701" i="9" s="1"/>
  <c r="U864" i="1"/>
  <c r="BI864" i="9" s="1"/>
  <c r="T864" i="1"/>
  <c r="BH864" i="9" s="1"/>
  <c r="S864" i="1"/>
  <c r="BG864" i="9" s="1"/>
  <c r="R864" i="1"/>
  <c r="BF864" i="9" s="1"/>
  <c r="P864" i="1"/>
  <c r="BD864" i="9" s="1"/>
  <c r="N864" i="1"/>
  <c r="BB864" i="9" s="1"/>
  <c r="L864" i="1"/>
  <c r="AZ864" i="9" s="1"/>
  <c r="O4898" i="9" s="1"/>
  <c r="L4898" i="9" s="1"/>
  <c r="Z863" i="1"/>
  <c r="BN863" i="9" s="1"/>
  <c r="M4299" i="9" s="1"/>
  <c r="Y863" i="1"/>
  <c r="BM863" i="9" s="1"/>
  <c r="L4299" i="9" s="1"/>
  <c r="X863" i="1"/>
  <c r="BL863" i="9" s="1"/>
  <c r="M3102" i="9" s="1"/>
  <c r="W863" i="1"/>
  <c r="BK863" i="9" s="1"/>
  <c r="V863" i="1"/>
  <c r="BJ863" i="9" s="1"/>
  <c r="M3700" i="9" s="1"/>
  <c r="U863" i="1"/>
  <c r="BI863" i="9" s="1"/>
  <c r="T863" i="1"/>
  <c r="BH863" i="9" s="1"/>
  <c r="S863" i="1"/>
  <c r="BG863" i="9" s="1"/>
  <c r="R863" i="1"/>
  <c r="BF863" i="9" s="1"/>
  <c r="P863" i="1"/>
  <c r="BD863" i="9" s="1"/>
  <c r="N863" i="1"/>
  <c r="BB863" i="9" s="1"/>
  <c r="L863" i="1"/>
  <c r="AZ863" i="9" s="1"/>
  <c r="O4897" i="9" s="1"/>
  <c r="L4897" i="9" s="1"/>
  <c r="Z862" i="1"/>
  <c r="BN862" i="9" s="1"/>
  <c r="M4298" i="9" s="1"/>
  <c r="Y862" i="1"/>
  <c r="BM862" i="9" s="1"/>
  <c r="L4298" i="9" s="1"/>
  <c r="X862" i="1"/>
  <c r="BL862" i="9" s="1"/>
  <c r="M3101" i="9" s="1"/>
  <c r="W862" i="1"/>
  <c r="BK862" i="9" s="1"/>
  <c r="V862" i="1"/>
  <c r="BJ862" i="9" s="1"/>
  <c r="M3699" i="9" s="1"/>
  <c r="U862" i="1"/>
  <c r="BI862" i="9" s="1"/>
  <c r="T862" i="1"/>
  <c r="BH862" i="9" s="1"/>
  <c r="S862" i="1"/>
  <c r="BG862" i="9" s="1"/>
  <c r="R862" i="1"/>
  <c r="BF862" i="9" s="1"/>
  <c r="P862" i="1"/>
  <c r="BD862" i="9" s="1"/>
  <c r="N862" i="1"/>
  <c r="BB862" i="9" s="1"/>
  <c r="L862" i="1"/>
  <c r="AZ862" i="9" s="1"/>
  <c r="O4896" i="9" s="1"/>
  <c r="L4896" i="9" s="1"/>
  <c r="Z861" i="1"/>
  <c r="BN861" i="9" s="1"/>
  <c r="M4297" i="9" s="1"/>
  <c r="Y861" i="1"/>
  <c r="BM861" i="9" s="1"/>
  <c r="L4297" i="9" s="1"/>
  <c r="X861" i="1"/>
  <c r="BL861" i="9" s="1"/>
  <c r="M3100" i="9" s="1"/>
  <c r="W861" i="1"/>
  <c r="BK861" i="9" s="1"/>
  <c r="V861" i="1"/>
  <c r="BJ861" i="9" s="1"/>
  <c r="M3698" i="9" s="1"/>
  <c r="U861" i="1"/>
  <c r="BI861" i="9" s="1"/>
  <c r="T861" i="1"/>
  <c r="BH861" i="9" s="1"/>
  <c r="O5194" i="9" s="1"/>
  <c r="L5194" i="9" s="1"/>
  <c r="S861" i="1"/>
  <c r="BG861" i="9" s="1"/>
  <c r="R861" i="1"/>
  <c r="BF861" i="9" s="1"/>
  <c r="P861" i="1"/>
  <c r="BD861" i="9" s="1"/>
  <c r="N861" i="1"/>
  <c r="BB861" i="9" s="1"/>
  <c r="L861" i="1"/>
  <c r="AZ861" i="9" s="1"/>
  <c r="O4895" i="9" s="1"/>
  <c r="L4895" i="9" s="1"/>
  <c r="Z860" i="1"/>
  <c r="BN860" i="9" s="1"/>
  <c r="M4296" i="9" s="1"/>
  <c r="Y860" i="1"/>
  <c r="BM860" i="9" s="1"/>
  <c r="L4296" i="9" s="1"/>
  <c r="X860" i="1"/>
  <c r="BL860" i="9" s="1"/>
  <c r="M3099" i="9" s="1"/>
  <c r="W860" i="1"/>
  <c r="BK860" i="9" s="1"/>
  <c r="V860" i="1"/>
  <c r="BJ860" i="9" s="1"/>
  <c r="M3697" i="9" s="1"/>
  <c r="U860" i="1"/>
  <c r="BI860" i="9" s="1"/>
  <c r="T860" i="1"/>
  <c r="BH860" i="9" s="1"/>
  <c r="S860" i="1"/>
  <c r="BG860" i="9" s="1"/>
  <c r="R860" i="1"/>
  <c r="BF860" i="9" s="1"/>
  <c r="P860" i="1"/>
  <c r="BD860" i="9" s="1"/>
  <c r="N860" i="1"/>
  <c r="BB860" i="9" s="1"/>
  <c r="L860" i="1"/>
  <c r="AZ860" i="9" s="1"/>
  <c r="O4894" i="9" s="1"/>
  <c r="L4894" i="9" s="1"/>
  <c r="Z859" i="1"/>
  <c r="BN859" i="9" s="1"/>
  <c r="M4295" i="9" s="1"/>
  <c r="Y859" i="1"/>
  <c r="BM859" i="9" s="1"/>
  <c r="L4295" i="9" s="1"/>
  <c r="X859" i="1"/>
  <c r="BL859" i="9" s="1"/>
  <c r="M3098" i="9" s="1"/>
  <c r="W859" i="1"/>
  <c r="BK859" i="9" s="1"/>
  <c r="V859" i="1"/>
  <c r="BJ859" i="9" s="1"/>
  <c r="M3696" i="9" s="1"/>
  <c r="U859" i="1"/>
  <c r="BI859" i="9" s="1"/>
  <c r="T859" i="1"/>
  <c r="BH859" i="9" s="1"/>
  <c r="S859" i="1"/>
  <c r="BG859" i="9" s="1"/>
  <c r="R859" i="1"/>
  <c r="BF859" i="9" s="1"/>
  <c r="P859" i="1"/>
  <c r="BD859" i="9" s="1"/>
  <c r="N859" i="1"/>
  <c r="BB859" i="9" s="1"/>
  <c r="L859" i="1"/>
  <c r="AZ859" i="9" s="1"/>
  <c r="O4893" i="9" s="1"/>
  <c r="L4893" i="9" s="1"/>
  <c r="Z858" i="1"/>
  <c r="BN858" i="9" s="1"/>
  <c r="M4294" i="9" s="1"/>
  <c r="Y858" i="1"/>
  <c r="BM858" i="9" s="1"/>
  <c r="L4294" i="9" s="1"/>
  <c r="X858" i="1"/>
  <c r="BL858" i="9" s="1"/>
  <c r="M3097" i="9" s="1"/>
  <c r="W858" i="1"/>
  <c r="BK858" i="9" s="1"/>
  <c r="V858" i="1"/>
  <c r="BJ858" i="9" s="1"/>
  <c r="M3695" i="9" s="1"/>
  <c r="U858" i="1"/>
  <c r="BI858" i="9" s="1"/>
  <c r="T858" i="1"/>
  <c r="BH858" i="9" s="1"/>
  <c r="S858" i="1"/>
  <c r="BG858" i="9" s="1"/>
  <c r="R858" i="1"/>
  <c r="BF858" i="9" s="1"/>
  <c r="P858" i="1"/>
  <c r="BD858" i="9" s="1"/>
  <c r="N858" i="1"/>
  <c r="BB858" i="9" s="1"/>
  <c r="L858" i="1"/>
  <c r="AZ858" i="9" s="1"/>
  <c r="O4892" i="9" s="1"/>
  <c r="L4892" i="9" s="1"/>
  <c r="Z857" i="1"/>
  <c r="BN857" i="9" s="1"/>
  <c r="M4293" i="9" s="1"/>
  <c r="Y857" i="1"/>
  <c r="BM857" i="9" s="1"/>
  <c r="L4293" i="9" s="1"/>
  <c r="X857" i="1"/>
  <c r="BL857" i="9" s="1"/>
  <c r="M3096" i="9" s="1"/>
  <c r="W857" i="1"/>
  <c r="BK857" i="9" s="1"/>
  <c r="V857" i="1"/>
  <c r="BJ857" i="9" s="1"/>
  <c r="M3694" i="9" s="1"/>
  <c r="U857" i="1"/>
  <c r="BI857" i="9" s="1"/>
  <c r="T857" i="1"/>
  <c r="BH857" i="9" s="1"/>
  <c r="S857" i="1"/>
  <c r="BG857" i="9" s="1"/>
  <c r="R857" i="1"/>
  <c r="BF857" i="9" s="1"/>
  <c r="P857" i="1"/>
  <c r="BD857" i="9" s="1"/>
  <c r="N857" i="1"/>
  <c r="BB857" i="9" s="1"/>
  <c r="L857" i="1"/>
  <c r="AZ857" i="9" s="1"/>
  <c r="O4891" i="9" s="1"/>
  <c r="L4891" i="9" s="1"/>
  <c r="Z856" i="1"/>
  <c r="BN856" i="9" s="1"/>
  <c r="M4292" i="9" s="1"/>
  <c r="Y856" i="1"/>
  <c r="BM856" i="9" s="1"/>
  <c r="L4292" i="9" s="1"/>
  <c r="X856" i="1"/>
  <c r="BL856" i="9" s="1"/>
  <c r="M3095" i="9" s="1"/>
  <c r="W856" i="1"/>
  <c r="BK856" i="9" s="1"/>
  <c r="V856" i="1"/>
  <c r="BJ856" i="9" s="1"/>
  <c r="M3693" i="9" s="1"/>
  <c r="U856" i="1"/>
  <c r="BI856" i="9" s="1"/>
  <c r="T856" i="1"/>
  <c r="BH856" i="9" s="1"/>
  <c r="S856" i="1"/>
  <c r="BG856" i="9" s="1"/>
  <c r="R856" i="1"/>
  <c r="BF856" i="9" s="1"/>
  <c r="P856" i="1"/>
  <c r="BD856" i="9" s="1"/>
  <c r="N856" i="1"/>
  <c r="BB856" i="9" s="1"/>
  <c r="L856" i="1"/>
  <c r="AZ856" i="9" s="1"/>
  <c r="O4890" i="9" s="1"/>
  <c r="L4890" i="9" s="1"/>
  <c r="Z855" i="1"/>
  <c r="BN855" i="9" s="1"/>
  <c r="M4291" i="9" s="1"/>
  <c r="Y855" i="1"/>
  <c r="BM855" i="9" s="1"/>
  <c r="L4291" i="9" s="1"/>
  <c r="X855" i="1"/>
  <c r="BL855" i="9" s="1"/>
  <c r="M3094" i="9" s="1"/>
  <c r="W855" i="1"/>
  <c r="BK855" i="9" s="1"/>
  <c r="V855" i="1"/>
  <c r="BJ855" i="9" s="1"/>
  <c r="M3692" i="9" s="1"/>
  <c r="U855" i="1"/>
  <c r="BI855" i="9" s="1"/>
  <c r="T855" i="1"/>
  <c r="BH855" i="9" s="1"/>
  <c r="S855" i="1"/>
  <c r="BG855" i="9" s="1"/>
  <c r="R855" i="1"/>
  <c r="BF855" i="9" s="1"/>
  <c r="P855" i="1"/>
  <c r="BD855" i="9" s="1"/>
  <c r="N855" i="1"/>
  <c r="BB855" i="9" s="1"/>
  <c r="L855" i="1"/>
  <c r="AZ855" i="9" s="1"/>
  <c r="O4889" i="9" s="1"/>
  <c r="L4889" i="9" s="1"/>
  <c r="Z854" i="1"/>
  <c r="BN854" i="9" s="1"/>
  <c r="M4290" i="9" s="1"/>
  <c r="Y854" i="1"/>
  <c r="BM854" i="9" s="1"/>
  <c r="L4290" i="9" s="1"/>
  <c r="X854" i="1"/>
  <c r="BL854" i="9" s="1"/>
  <c r="M3093" i="9" s="1"/>
  <c r="W854" i="1"/>
  <c r="BK854" i="9" s="1"/>
  <c r="V854" i="1"/>
  <c r="BJ854" i="9" s="1"/>
  <c r="M3691" i="9" s="1"/>
  <c r="U854" i="1"/>
  <c r="BI854" i="9" s="1"/>
  <c r="T854" i="1"/>
  <c r="BH854" i="9" s="1"/>
  <c r="S854" i="1"/>
  <c r="BG854" i="9" s="1"/>
  <c r="R854" i="1"/>
  <c r="BF854" i="9" s="1"/>
  <c r="P854" i="1"/>
  <c r="BD854" i="9" s="1"/>
  <c r="N854" i="1"/>
  <c r="BB854" i="9" s="1"/>
  <c r="L854" i="1"/>
  <c r="AZ854" i="9" s="1"/>
  <c r="O4888" i="9" s="1"/>
  <c r="L4888" i="9" s="1"/>
  <c r="Z853" i="1"/>
  <c r="BN853" i="9" s="1"/>
  <c r="M4289" i="9" s="1"/>
  <c r="Y853" i="1"/>
  <c r="BM853" i="9" s="1"/>
  <c r="L4289" i="9" s="1"/>
  <c r="X853" i="1"/>
  <c r="BL853" i="9" s="1"/>
  <c r="M3092" i="9" s="1"/>
  <c r="W853" i="1"/>
  <c r="BK853" i="9" s="1"/>
  <c r="V853" i="1"/>
  <c r="BJ853" i="9" s="1"/>
  <c r="M3690" i="9" s="1"/>
  <c r="U853" i="1"/>
  <c r="BI853" i="9" s="1"/>
  <c r="T853" i="1"/>
  <c r="BH853" i="9" s="1"/>
  <c r="O5186" i="9" s="1"/>
  <c r="L5186" i="9" s="1"/>
  <c r="S853" i="1"/>
  <c r="BG853" i="9" s="1"/>
  <c r="R853" i="1"/>
  <c r="BF853" i="9" s="1"/>
  <c r="P853" i="1"/>
  <c r="BD853" i="9" s="1"/>
  <c r="N853" i="1"/>
  <c r="BB853" i="9" s="1"/>
  <c r="L853" i="1"/>
  <c r="AZ853" i="9" s="1"/>
  <c r="O4887" i="9" s="1"/>
  <c r="L4887" i="9" s="1"/>
  <c r="Z852" i="1"/>
  <c r="BN852" i="9" s="1"/>
  <c r="M4288" i="9" s="1"/>
  <c r="Y852" i="1"/>
  <c r="BM852" i="9" s="1"/>
  <c r="L4288" i="9" s="1"/>
  <c r="X852" i="1"/>
  <c r="BL852" i="9" s="1"/>
  <c r="M3091" i="9" s="1"/>
  <c r="W852" i="1"/>
  <c r="BK852" i="9" s="1"/>
  <c r="V852" i="1"/>
  <c r="BJ852" i="9" s="1"/>
  <c r="M3689" i="9" s="1"/>
  <c r="U852" i="1"/>
  <c r="BI852" i="9" s="1"/>
  <c r="T852" i="1"/>
  <c r="BH852" i="9" s="1"/>
  <c r="S852" i="1"/>
  <c r="BG852" i="9" s="1"/>
  <c r="R852" i="1"/>
  <c r="BF852" i="9" s="1"/>
  <c r="P852" i="1"/>
  <c r="BD852" i="9" s="1"/>
  <c r="N852" i="1"/>
  <c r="BB852" i="9" s="1"/>
  <c r="L852" i="1"/>
  <c r="AZ852" i="9" s="1"/>
  <c r="O4886" i="9" s="1"/>
  <c r="L4886" i="9" s="1"/>
  <c r="Z851" i="1"/>
  <c r="BN851" i="9" s="1"/>
  <c r="M4287" i="9" s="1"/>
  <c r="Y851" i="1"/>
  <c r="BM851" i="9" s="1"/>
  <c r="L4287" i="9" s="1"/>
  <c r="X851" i="1"/>
  <c r="BL851" i="9" s="1"/>
  <c r="M3090" i="9" s="1"/>
  <c r="W851" i="1"/>
  <c r="BK851" i="9" s="1"/>
  <c r="V851" i="1"/>
  <c r="BJ851" i="9" s="1"/>
  <c r="M3688" i="9" s="1"/>
  <c r="U851" i="1"/>
  <c r="BI851" i="9" s="1"/>
  <c r="T851" i="1"/>
  <c r="BH851" i="9" s="1"/>
  <c r="S851" i="1"/>
  <c r="BG851" i="9" s="1"/>
  <c r="R851" i="1"/>
  <c r="BF851" i="9" s="1"/>
  <c r="P851" i="1"/>
  <c r="BD851" i="9" s="1"/>
  <c r="N851" i="1"/>
  <c r="BB851" i="9" s="1"/>
  <c r="L851" i="1"/>
  <c r="AZ851" i="9" s="1"/>
  <c r="O4885" i="9" s="1"/>
  <c r="L4885" i="9" s="1"/>
  <c r="Z850" i="1"/>
  <c r="BN850" i="9" s="1"/>
  <c r="M4286" i="9" s="1"/>
  <c r="Y850" i="1"/>
  <c r="BM850" i="9" s="1"/>
  <c r="L4286" i="9" s="1"/>
  <c r="X850" i="1"/>
  <c r="BL850" i="9" s="1"/>
  <c r="M3089" i="9" s="1"/>
  <c r="W850" i="1"/>
  <c r="BK850" i="9" s="1"/>
  <c r="V850" i="1"/>
  <c r="BJ850" i="9" s="1"/>
  <c r="M3687" i="9" s="1"/>
  <c r="U850" i="1"/>
  <c r="BI850" i="9" s="1"/>
  <c r="T850" i="1"/>
  <c r="BH850" i="9" s="1"/>
  <c r="O5183" i="9" s="1"/>
  <c r="L5183" i="9" s="1"/>
  <c r="S850" i="1"/>
  <c r="BG850" i="9" s="1"/>
  <c r="R850" i="1"/>
  <c r="BF850" i="9" s="1"/>
  <c r="P850" i="1"/>
  <c r="BD850" i="9" s="1"/>
  <c r="N850" i="1"/>
  <c r="BB850" i="9" s="1"/>
  <c r="L850" i="1"/>
  <c r="AZ850" i="9" s="1"/>
  <c r="O4884" i="9" s="1"/>
  <c r="L4884" i="9" s="1"/>
  <c r="Z849" i="1"/>
  <c r="BN849" i="9" s="1"/>
  <c r="M4285" i="9" s="1"/>
  <c r="Y849" i="1"/>
  <c r="BM849" i="9" s="1"/>
  <c r="L4285" i="9" s="1"/>
  <c r="X849" i="1"/>
  <c r="BL849" i="9" s="1"/>
  <c r="M3088" i="9" s="1"/>
  <c r="W849" i="1"/>
  <c r="BK849" i="9" s="1"/>
  <c r="V849" i="1"/>
  <c r="BJ849" i="9" s="1"/>
  <c r="M3686" i="9" s="1"/>
  <c r="U849" i="1"/>
  <c r="BI849" i="9" s="1"/>
  <c r="T849" i="1"/>
  <c r="BH849" i="9" s="1"/>
  <c r="O5182" i="9" s="1"/>
  <c r="L5182" i="9" s="1"/>
  <c r="S849" i="1"/>
  <c r="BG849" i="9" s="1"/>
  <c r="R849" i="1"/>
  <c r="BF849" i="9" s="1"/>
  <c r="P849" i="1"/>
  <c r="BD849" i="9" s="1"/>
  <c r="N849" i="1"/>
  <c r="BB849" i="9" s="1"/>
  <c r="L849" i="1"/>
  <c r="AZ849" i="9" s="1"/>
  <c r="O4883" i="9" s="1"/>
  <c r="L4883" i="9" s="1"/>
  <c r="Z848" i="1"/>
  <c r="BN848" i="9" s="1"/>
  <c r="M4284" i="9" s="1"/>
  <c r="Y848" i="1"/>
  <c r="BM848" i="9" s="1"/>
  <c r="L4284" i="9" s="1"/>
  <c r="X848" i="1"/>
  <c r="BL848" i="9" s="1"/>
  <c r="M3087" i="9" s="1"/>
  <c r="W848" i="1"/>
  <c r="BK848" i="9" s="1"/>
  <c r="V848" i="1"/>
  <c r="BJ848" i="9" s="1"/>
  <c r="M3685" i="9" s="1"/>
  <c r="U848" i="1"/>
  <c r="BI848" i="9" s="1"/>
  <c r="T848" i="1"/>
  <c r="BH848" i="9" s="1"/>
  <c r="S848" i="1"/>
  <c r="BG848" i="9" s="1"/>
  <c r="R848" i="1"/>
  <c r="BF848" i="9" s="1"/>
  <c r="P848" i="1"/>
  <c r="BD848" i="9" s="1"/>
  <c r="N848" i="1"/>
  <c r="BB848" i="9" s="1"/>
  <c r="L848" i="1"/>
  <c r="AZ848" i="9" s="1"/>
  <c r="O4882" i="9" s="1"/>
  <c r="L4882" i="9" s="1"/>
  <c r="Z847" i="1"/>
  <c r="BN847" i="9" s="1"/>
  <c r="M4283" i="9" s="1"/>
  <c r="Y847" i="1"/>
  <c r="BM847" i="9" s="1"/>
  <c r="L4283" i="9" s="1"/>
  <c r="X847" i="1"/>
  <c r="BL847" i="9" s="1"/>
  <c r="M3086" i="9" s="1"/>
  <c r="W847" i="1"/>
  <c r="BK847" i="9" s="1"/>
  <c r="V847" i="1"/>
  <c r="BJ847" i="9" s="1"/>
  <c r="M3684" i="9" s="1"/>
  <c r="U847" i="1"/>
  <c r="BI847" i="9" s="1"/>
  <c r="T847" i="1"/>
  <c r="BH847" i="9" s="1"/>
  <c r="S847" i="1"/>
  <c r="BG847" i="9" s="1"/>
  <c r="R847" i="1"/>
  <c r="BF847" i="9" s="1"/>
  <c r="P847" i="1"/>
  <c r="BD847" i="9" s="1"/>
  <c r="N847" i="1"/>
  <c r="BB847" i="9" s="1"/>
  <c r="L847" i="1"/>
  <c r="AZ847" i="9" s="1"/>
  <c r="O4881" i="9" s="1"/>
  <c r="L4881" i="9" s="1"/>
  <c r="Z846" i="1"/>
  <c r="BN846" i="9" s="1"/>
  <c r="M4282" i="9" s="1"/>
  <c r="Y846" i="1"/>
  <c r="BM846" i="9" s="1"/>
  <c r="L4282" i="9" s="1"/>
  <c r="X846" i="1"/>
  <c r="BL846" i="9" s="1"/>
  <c r="M3085" i="9" s="1"/>
  <c r="W846" i="1"/>
  <c r="BK846" i="9" s="1"/>
  <c r="V846" i="1"/>
  <c r="BJ846" i="9" s="1"/>
  <c r="M3683" i="9" s="1"/>
  <c r="U846" i="1"/>
  <c r="BI846" i="9" s="1"/>
  <c r="T846" i="1"/>
  <c r="BH846" i="9" s="1"/>
  <c r="O5179" i="9" s="1"/>
  <c r="L5179" i="9" s="1"/>
  <c r="S846" i="1"/>
  <c r="BG846" i="9" s="1"/>
  <c r="R846" i="1"/>
  <c r="BF846" i="9" s="1"/>
  <c r="P846" i="1"/>
  <c r="BD846" i="9" s="1"/>
  <c r="N846" i="1"/>
  <c r="BB846" i="9" s="1"/>
  <c r="L846" i="1"/>
  <c r="AZ846" i="9" s="1"/>
  <c r="O4880" i="9" s="1"/>
  <c r="L4880" i="9" s="1"/>
  <c r="Z845" i="1"/>
  <c r="BN845" i="9" s="1"/>
  <c r="M4281" i="9" s="1"/>
  <c r="Y845" i="1"/>
  <c r="BM845" i="9" s="1"/>
  <c r="L4281" i="9" s="1"/>
  <c r="X845" i="1"/>
  <c r="BL845" i="9" s="1"/>
  <c r="M3084" i="9" s="1"/>
  <c r="W845" i="1"/>
  <c r="BK845" i="9" s="1"/>
  <c r="V845" i="1"/>
  <c r="BJ845" i="9" s="1"/>
  <c r="M3682" i="9" s="1"/>
  <c r="U845" i="1"/>
  <c r="BI845" i="9" s="1"/>
  <c r="T845" i="1"/>
  <c r="BH845" i="9" s="1"/>
  <c r="S845" i="1"/>
  <c r="BG845" i="9" s="1"/>
  <c r="R845" i="1"/>
  <c r="BF845" i="9" s="1"/>
  <c r="P845" i="1"/>
  <c r="BD845" i="9" s="1"/>
  <c r="N845" i="1"/>
  <c r="BB845" i="9" s="1"/>
  <c r="L845" i="1"/>
  <c r="AZ845" i="9" s="1"/>
  <c r="O4879" i="9" s="1"/>
  <c r="L4879" i="9" s="1"/>
  <c r="Z844" i="1"/>
  <c r="BN844" i="9" s="1"/>
  <c r="M4280" i="9" s="1"/>
  <c r="Y844" i="1"/>
  <c r="BM844" i="9" s="1"/>
  <c r="L4280" i="9" s="1"/>
  <c r="X844" i="1"/>
  <c r="BL844" i="9" s="1"/>
  <c r="M3083" i="9" s="1"/>
  <c r="W844" i="1"/>
  <c r="BK844" i="9" s="1"/>
  <c r="V844" i="1"/>
  <c r="BJ844" i="9" s="1"/>
  <c r="M3681" i="9" s="1"/>
  <c r="U844" i="1"/>
  <c r="BI844" i="9" s="1"/>
  <c r="T844" i="1"/>
  <c r="BH844" i="9" s="1"/>
  <c r="O5177" i="9" s="1"/>
  <c r="L5177" i="9" s="1"/>
  <c r="S844" i="1"/>
  <c r="BG844" i="9" s="1"/>
  <c r="R844" i="1"/>
  <c r="BF844" i="9" s="1"/>
  <c r="P844" i="1"/>
  <c r="BD844" i="9" s="1"/>
  <c r="N844" i="1"/>
  <c r="BB844" i="9" s="1"/>
  <c r="L844" i="1"/>
  <c r="AZ844" i="9" s="1"/>
  <c r="O4878" i="9" s="1"/>
  <c r="L4878" i="9" s="1"/>
  <c r="Z843" i="1"/>
  <c r="BN843" i="9" s="1"/>
  <c r="M4279" i="9" s="1"/>
  <c r="Y843" i="1"/>
  <c r="BM843" i="9" s="1"/>
  <c r="L4279" i="9" s="1"/>
  <c r="X843" i="1"/>
  <c r="BL843" i="9" s="1"/>
  <c r="M3082" i="9" s="1"/>
  <c r="W843" i="1"/>
  <c r="BK843" i="9" s="1"/>
  <c r="V843" i="1"/>
  <c r="BJ843" i="9" s="1"/>
  <c r="M3680" i="9" s="1"/>
  <c r="U843" i="1"/>
  <c r="BI843" i="9" s="1"/>
  <c r="T843" i="1"/>
  <c r="BH843" i="9" s="1"/>
  <c r="S843" i="1"/>
  <c r="BG843" i="9" s="1"/>
  <c r="R843" i="1"/>
  <c r="BF843" i="9" s="1"/>
  <c r="P843" i="1"/>
  <c r="BD843" i="9" s="1"/>
  <c r="N843" i="1"/>
  <c r="BB843" i="9" s="1"/>
  <c r="L843" i="1"/>
  <c r="AZ843" i="9" s="1"/>
  <c r="O4877" i="9" s="1"/>
  <c r="L4877" i="9" s="1"/>
  <c r="Z842" i="1"/>
  <c r="BN842" i="9" s="1"/>
  <c r="M4278" i="9" s="1"/>
  <c r="Y842" i="1"/>
  <c r="BM842" i="9" s="1"/>
  <c r="L4278" i="9" s="1"/>
  <c r="X842" i="1"/>
  <c r="BL842" i="9" s="1"/>
  <c r="M3081" i="9" s="1"/>
  <c r="W842" i="1"/>
  <c r="BK842" i="9" s="1"/>
  <c r="V842" i="1"/>
  <c r="BJ842" i="9" s="1"/>
  <c r="M3679" i="9" s="1"/>
  <c r="U842" i="1"/>
  <c r="BI842" i="9" s="1"/>
  <c r="T842" i="1"/>
  <c r="BH842" i="9" s="1"/>
  <c r="O5175" i="9" s="1"/>
  <c r="L5175" i="9" s="1"/>
  <c r="S842" i="1"/>
  <c r="BG842" i="9" s="1"/>
  <c r="R842" i="1"/>
  <c r="BF842" i="9" s="1"/>
  <c r="P842" i="1"/>
  <c r="BD842" i="9" s="1"/>
  <c r="N842" i="1"/>
  <c r="BB842" i="9" s="1"/>
  <c r="L842" i="1"/>
  <c r="AZ842" i="9" s="1"/>
  <c r="O4876" i="9" s="1"/>
  <c r="L4876" i="9" s="1"/>
  <c r="Z841" i="1"/>
  <c r="BN841" i="9" s="1"/>
  <c r="M4277" i="9" s="1"/>
  <c r="Y841" i="1"/>
  <c r="BM841" i="9" s="1"/>
  <c r="L4277" i="9" s="1"/>
  <c r="X841" i="1"/>
  <c r="BL841" i="9" s="1"/>
  <c r="M3080" i="9" s="1"/>
  <c r="W841" i="1"/>
  <c r="BK841" i="9" s="1"/>
  <c r="V841" i="1"/>
  <c r="BJ841" i="9" s="1"/>
  <c r="M3678" i="9" s="1"/>
  <c r="U841" i="1"/>
  <c r="BI841" i="9" s="1"/>
  <c r="T841" i="1"/>
  <c r="BH841" i="9" s="1"/>
  <c r="S841" i="1"/>
  <c r="BG841" i="9" s="1"/>
  <c r="R841" i="1"/>
  <c r="BF841" i="9" s="1"/>
  <c r="P841" i="1"/>
  <c r="BD841" i="9" s="1"/>
  <c r="N841" i="1"/>
  <c r="BB841" i="9" s="1"/>
  <c r="L841" i="1"/>
  <c r="AZ841" i="9" s="1"/>
  <c r="O4875" i="9" s="1"/>
  <c r="L4875" i="9" s="1"/>
  <c r="Z840" i="1"/>
  <c r="BN840" i="9" s="1"/>
  <c r="M4276" i="9" s="1"/>
  <c r="Y840" i="1"/>
  <c r="BM840" i="9" s="1"/>
  <c r="L4276" i="9" s="1"/>
  <c r="X840" i="1"/>
  <c r="BL840" i="9" s="1"/>
  <c r="M3079" i="9" s="1"/>
  <c r="W840" i="1"/>
  <c r="BK840" i="9" s="1"/>
  <c r="V840" i="1"/>
  <c r="BJ840" i="9" s="1"/>
  <c r="M3677" i="9" s="1"/>
  <c r="U840" i="1"/>
  <c r="BI840" i="9" s="1"/>
  <c r="T840" i="1"/>
  <c r="BH840" i="9" s="1"/>
  <c r="O5173" i="9" s="1"/>
  <c r="L5173" i="9" s="1"/>
  <c r="S840" i="1"/>
  <c r="BG840" i="9" s="1"/>
  <c r="R840" i="1"/>
  <c r="BF840" i="9" s="1"/>
  <c r="P840" i="1"/>
  <c r="BD840" i="9" s="1"/>
  <c r="N840" i="1"/>
  <c r="BB840" i="9" s="1"/>
  <c r="L840" i="1"/>
  <c r="AZ840" i="9" s="1"/>
  <c r="O4874" i="9" s="1"/>
  <c r="L4874" i="9" s="1"/>
  <c r="Z839" i="1"/>
  <c r="BN839" i="9" s="1"/>
  <c r="M4275" i="9" s="1"/>
  <c r="Y839" i="1"/>
  <c r="BM839" i="9" s="1"/>
  <c r="L4275" i="9" s="1"/>
  <c r="X839" i="1"/>
  <c r="BL839" i="9" s="1"/>
  <c r="M3078" i="9" s="1"/>
  <c r="W839" i="1"/>
  <c r="BK839" i="9" s="1"/>
  <c r="V839" i="1"/>
  <c r="BJ839" i="9" s="1"/>
  <c r="M3676" i="9" s="1"/>
  <c r="U839" i="1"/>
  <c r="BI839" i="9" s="1"/>
  <c r="T839" i="1"/>
  <c r="BH839" i="9" s="1"/>
  <c r="S839" i="1"/>
  <c r="BG839" i="9" s="1"/>
  <c r="R839" i="1"/>
  <c r="BF839" i="9" s="1"/>
  <c r="P839" i="1"/>
  <c r="BD839" i="9" s="1"/>
  <c r="N839" i="1"/>
  <c r="BB839" i="9" s="1"/>
  <c r="L839" i="1"/>
  <c r="AZ839" i="9" s="1"/>
  <c r="O4873" i="9" s="1"/>
  <c r="L4873" i="9" s="1"/>
  <c r="Z838" i="1"/>
  <c r="BN838" i="9" s="1"/>
  <c r="M4274" i="9" s="1"/>
  <c r="Y838" i="1"/>
  <c r="BM838" i="9" s="1"/>
  <c r="L4274" i="9" s="1"/>
  <c r="X838" i="1"/>
  <c r="BL838" i="9" s="1"/>
  <c r="M3077" i="9" s="1"/>
  <c r="W838" i="1"/>
  <c r="BK838" i="9" s="1"/>
  <c r="V838" i="1"/>
  <c r="BJ838" i="9" s="1"/>
  <c r="M3675" i="9" s="1"/>
  <c r="U838" i="1"/>
  <c r="BI838" i="9" s="1"/>
  <c r="T838" i="1"/>
  <c r="BH838" i="9" s="1"/>
  <c r="O5171" i="9" s="1"/>
  <c r="L5171" i="9" s="1"/>
  <c r="S838" i="1"/>
  <c r="BG838" i="9" s="1"/>
  <c r="R838" i="1"/>
  <c r="BF838" i="9" s="1"/>
  <c r="P838" i="1"/>
  <c r="BD838" i="9" s="1"/>
  <c r="N838" i="1"/>
  <c r="BB838" i="9" s="1"/>
  <c r="L838" i="1"/>
  <c r="AZ838" i="9" s="1"/>
  <c r="O4872" i="9" s="1"/>
  <c r="L4872" i="9" s="1"/>
  <c r="Z837" i="1"/>
  <c r="BN837" i="9" s="1"/>
  <c r="M4273" i="9" s="1"/>
  <c r="Y837" i="1"/>
  <c r="BM837" i="9" s="1"/>
  <c r="L4273" i="9" s="1"/>
  <c r="X837" i="1"/>
  <c r="BL837" i="9" s="1"/>
  <c r="M3076" i="9" s="1"/>
  <c r="W837" i="1"/>
  <c r="BK837" i="9" s="1"/>
  <c r="V837" i="1"/>
  <c r="BJ837" i="9" s="1"/>
  <c r="M3674" i="9" s="1"/>
  <c r="U837" i="1"/>
  <c r="BI837" i="9" s="1"/>
  <c r="T837" i="1"/>
  <c r="BH837" i="9" s="1"/>
  <c r="S837" i="1"/>
  <c r="BG837" i="9" s="1"/>
  <c r="R837" i="1"/>
  <c r="BF837" i="9" s="1"/>
  <c r="P837" i="1"/>
  <c r="BD837" i="9" s="1"/>
  <c r="N837" i="1"/>
  <c r="BB837" i="9" s="1"/>
  <c r="L837" i="1"/>
  <c r="AZ837" i="9" s="1"/>
  <c r="O4871" i="9" s="1"/>
  <c r="L4871" i="9" s="1"/>
  <c r="Z836" i="1"/>
  <c r="BN836" i="9" s="1"/>
  <c r="M4272" i="9" s="1"/>
  <c r="Y836" i="1"/>
  <c r="BM836" i="9" s="1"/>
  <c r="L4272" i="9" s="1"/>
  <c r="X836" i="1"/>
  <c r="BL836" i="9" s="1"/>
  <c r="M3075" i="9" s="1"/>
  <c r="W836" i="1"/>
  <c r="BK836" i="9" s="1"/>
  <c r="V836" i="1"/>
  <c r="BJ836" i="9" s="1"/>
  <c r="M3673" i="9" s="1"/>
  <c r="U836" i="1"/>
  <c r="BI836" i="9" s="1"/>
  <c r="T836" i="1"/>
  <c r="BH836" i="9" s="1"/>
  <c r="O5169" i="9" s="1"/>
  <c r="L5169" i="9" s="1"/>
  <c r="S836" i="1"/>
  <c r="BG836" i="9" s="1"/>
  <c r="R836" i="1"/>
  <c r="BF836" i="9" s="1"/>
  <c r="P836" i="1"/>
  <c r="BD836" i="9" s="1"/>
  <c r="N836" i="1"/>
  <c r="BB836" i="9" s="1"/>
  <c r="L836" i="1"/>
  <c r="AZ836" i="9" s="1"/>
  <c r="O4870" i="9" s="1"/>
  <c r="L4870" i="9" s="1"/>
  <c r="Z835" i="1"/>
  <c r="BN835" i="9" s="1"/>
  <c r="M4271" i="9" s="1"/>
  <c r="Y835" i="1"/>
  <c r="BM835" i="9" s="1"/>
  <c r="L4271" i="9" s="1"/>
  <c r="X835" i="1"/>
  <c r="BL835" i="9" s="1"/>
  <c r="M3074" i="9" s="1"/>
  <c r="W835" i="1"/>
  <c r="BK835" i="9" s="1"/>
  <c r="V835" i="1"/>
  <c r="BJ835" i="9" s="1"/>
  <c r="M3672" i="9" s="1"/>
  <c r="U835" i="1"/>
  <c r="BI835" i="9" s="1"/>
  <c r="T835" i="1"/>
  <c r="BH835" i="9" s="1"/>
  <c r="S835" i="1"/>
  <c r="BG835" i="9" s="1"/>
  <c r="R835" i="1"/>
  <c r="BF835" i="9" s="1"/>
  <c r="P835" i="1"/>
  <c r="BD835" i="9" s="1"/>
  <c r="N835" i="1"/>
  <c r="BB835" i="9" s="1"/>
  <c r="L835" i="1"/>
  <c r="AZ835" i="9" s="1"/>
  <c r="O4869" i="9" s="1"/>
  <c r="L4869" i="9" s="1"/>
  <c r="Z834" i="1"/>
  <c r="BN834" i="9" s="1"/>
  <c r="M4270" i="9" s="1"/>
  <c r="Y834" i="1"/>
  <c r="BM834" i="9" s="1"/>
  <c r="L4270" i="9" s="1"/>
  <c r="X834" i="1"/>
  <c r="BL834" i="9" s="1"/>
  <c r="M3073" i="9" s="1"/>
  <c r="W834" i="1"/>
  <c r="BK834" i="9" s="1"/>
  <c r="V834" i="1"/>
  <c r="BJ834" i="9" s="1"/>
  <c r="M3671" i="9" s="1"/>
  <c r="U834" i="1"/>
  <c r="BI834" i="9" s="1"/>
  <c r="T834" i="1"/>
  <c r="BH834" i="9" s="1"/>
  <c r="S834" i="1"/>
  <c r="BG834" i="9" s="1"/>
  <c r="R834" i="1"/>
  <c r="BF834" i="9" s="1"/>
  <c r="P834" i="1"/>
  <c r="BD834" i="9" s="1"/>
  <c r="N834" i="1"/>
  <c r="BB834" i="9" s="1"/>
  <c r="L834" i="1"/>
  <c r="AZ834" i="9" s="1"/>
  <c r="O4868" i="9" s="1"/>
  <c r="L4868" i="9" s="1"/>
  <c r="Z833" i="1"/>
  <c r="BN833" i="9" s="1"/>
  <c r="M4269" i="9" s="1"/>
  <c r="Y833" i="1"/>
  <c r="BM833" i="9" s="1"/>
  <c r="L4269" i="9" s="1"/>
  <c r="X833" i="1"/>
  <c r="BL833" i="9" s="1"/>
  <c r="M3072" i="9" s="1"/>
  <c r="W833" i="1"/>
  <c r="BK833" i="9" s="1"/>
  <c r="V833" i="1"/>
  <c r="BJ833" i="9" s="1"/>
  <c r="M3670" i="9" s="1"/>
  <c r="U833" i="1"/>
  <c r="BI833" i="9" s="1"/>
  <c r="T833" i="1"/>
  <c r="BH833" i="9" s="1"/>
  <c r="O5166" i="9" s="1"/>
  <c r="L5166" i="9" s="1"/>
  <c r="S833" i="1"/>
  <c r="BG833" i="9" s="1"/>
  <c r="R833" i="1"/>
  <c r="BF833" i="9" s="1"/>
  <c r="P833" i="1"/>
  <c r="BD833" i="9" s="1"/>
  <c r="N833" i="1"/>
  <c r="BB833" i="9" s="1"/>
  <c r="L833" i="1"/>
  <c r="AZ833" i="9" s="1"/>
  <c r="O4867" i="9" s="1"/>
  <c r="L4867" i="9" s="1"/>
  <c r="Z832" i="1"/>
  <c r="BN832" i="9" s="1"/>
  <c r="M4268" i="9" s="1"/>
  <c r="Y832" i="1"/>
  <c r="BM832" i="9" s="1"/>
  <c r="L4268" i="9" s="1"/>
  <c r="X832" i="1"/>
  <c r="BL832" i="9" s="1"/>
  <c r="M3071" i="9" s="1"/>
  <c r="W832" i="1"/>
  <c r="BK832" i="9" s="1"/>
  <c r="V832" i="1"/>
  <c r="BJ832" i="9" s="1"/>
  <c r="M3669" i="9" s="1"/>
  <c r="U832" i="1"/>
  <c r="BI832" i="9" s="1"/>
  <c r="T832" i="1"/>
  <c r="BH832" i="9" s="1"/>
  <c r="O5165" i="9" s="1"/>
  <c r="L5165" i="9" s="1"/>
  <c r="S832" i="1"/>
  <c r="BG832" i="9" s="1"/>
  <c r="R832" i="1"/>
  <c r="BF832" i="9" s="1"/>
  <c r="P832" i="1"/>
  <c r="BD832" i="9" s="1"/>
  <c r="N832" i="1"/>
  <c r="BB832" i="9" s="1"/>
  <c r="L832" i="1"/>
  <c r="AZ832" i="9" s="1"/>
  <c r="O4866" i="9" s="1"/>
  <c r="L4866" i="9" s="1"/>
  <c r="Z831" i="1"/>
  <c r="BN831" i="9" s="1"/>
  <c r="M4267" i="9" s="1"/>
  <c r="Y831" i="1"/>
  <c r="BM831" i="9" s="1"/>
  <c r="L4267" i="9" s="1"/>
  <c r="X831" i="1"/>
  <c r="BL831" i="9" s="1"/>
  <c r="M3070" i="9" s="1"/>
  <c r="W831" i="1"/>
  <c r="BK831" i="9" s="1"/>
  <c r="V831" i="1"/>
  <c r="BJ831" i="9" s="1"/>
  <c r="M3668" i="9" s="1"/>
  <c r="U831" i="1"/>
  <c r="BI831" i="9" s="1"/>
  <c r="T831" i="1"/>
  <c r="BH831" i="9" s="1"/>
  <c r="S831" i="1"/>
  <c r="BG831" i="9" s="1"/>
  <c r="R831" i="1"/>
  <c r="BF831" i="9" s="1"/>
  <c r="P831" i="1"/>
  <c r="BD831" i="9" s="1"/>
  <c r="N831" i="1"/>
  <c r="BB831" i="9" s="1"/>
  <c r="L831" i="1"/>
  <c r="AZ831" i="9" s="1"/>
  <c r="O4865" i="9" s="1"/>
  <c r="L4865" i="9" s="1"/>
  <c r="Z830" i="1"/>
  <c r="BN830" i="9" s="1"/>
  <c r="M4266" i="9" s="1"/>
  <c r="Y830" i="1"/>
  <c r="BM830" i="9" s="1"/>
  <c r="L4266" i="9" s="1"/>
  <c r="X830" i="1"/>
  <c r="BL830" i="9" s="1"/>
  <c r="M3069" i="9" s="1"/>
  <c r="W830" i="1"/>
  <c r="BK830" i="9" s="1"/>
  <c r="V830" i="1"/>
  <c r="BJ830" i="9" s="1"/>
  <c r="M3667" i="9" s="1"/>
  <c r="U830" i="1"/>
  <c r="BI830" i="9" s="1"/>
  <c r="T830" i="1"/>
  <c r="BH830" i="9" s="1"/>
  <c r="S830" i="1"/>
  <c r="BG830" i="9" s="1"/>
  <c r="R830" i="1"/>
  <c r="BF830" i="9" s="1"/>
  <c r="P830" i="1"/>
  <c r="BD830" i="9" s="1"/>
  <c r="N830" i="1"/>
  <c r="BB830" i="9" s="1"/>
  <c r="L830" i="1"/>
  <c r="AZ830" i="9" s="1"/>
  <c r="O4864" i="9" s="1"/>
  <c r="L4864" i="9" s="1"/>
  <c r="Z829" i="1"/>
  <c r="BN829" i="9" s="1"/>
  <c r="M4265" i="9" s="1"/>
  <c r="Y829" i="1"/>
  <c r="BM829" i="9" s="1"/>
  <c r="L4265" i="9" s="1"/>
  <c r="X829" i="1"/>
  <c r="BL829" i="9" s="1"/>
  <c r="M3068" i="9" s="1"/>
  <c r="W829" i="1"/>
  <c r="BK829" i="9" s="1"/>
  <c r="V829" i="1"/>
  <c r="BJ829" i="9" s="1"/>
  <c r="M3666" i="9" s="1"/>
  <c r="U829" i="1"/>
  <c r="BI829" i="9" s="1"/>
  <c r="T829" i="1"/>
  <c r="BH829" i="9" s="1"/>
  <c r="S829" i="1"/>
  <c r="BG829" i="9" s="1"/>
  <c r="R829" i="1"/>
  <c r="BF829" i="9" s="1"/>
  <c r="P829" i="1"/>
  <c r="BD829" i="9" s="1"/>
  <c r="N829" i="1"/>
  <c r="BB829" i="9" s="1"/>
  <c r="L829" i="1"/>
  <c r="AZ829" i="9" s="1"/>
  <c r="O4863" i="9" s="1"/>
  <c r="L4863" i="9" s="1"/>
  <c r="Z828" i="1"/>
  <c r="BN828" i="9" s="1"/>
  <c r="M4264" i="9" s="1"/>
  <c r="Y828" i="1"/>
  <c r="BM828" i="9" s="1"/>
  <c r="L4264" i="9" s="1"/>
  <c r="X828" i="1"/>
  <c r="BL828" i="9" s="1"/>
  <c r="M3067" i="9" s="1"/>
  <c r="W828" i="1"/>
  <c r="BK828" i="9" s="1"/>
  <c r="V828" i="1"/>
  <c r="BJ828" i="9" s="1"/>
  <c r="M3665" i="9" s="1"/>
  <c r="U828" i="1"/>
  <c r="BI828" i="9" s="1"/>
  <c r="T828" i="1"/>
  <c r="BH828" i="9" s="1"/>
  <c r="O5161" i="9" s="1"/>
  <c r="L5161" i="9" s="1"/>
  <c r="S828" i="1"/>
  <c r="BG828" i="9" s="1"/>
  <c r="R828" i="1"/>
  <c r="BF828" i="9" s="1"/>
  <c r="P828" i="1"/>
  <c r="BD828" i="9" s="1"/>
  <c r="N828" i="1"/>
  <c r="BB828" i="9" s="1"/>
  <c r="L828" i="1"/>
  <c r="AZ828" i="9" s="1"/>
  <c r="O4862" i="9" s="1"/>
  <c r="L4862" i="9" s="1"/>
  <c r="Z827" i="1"/>
  <c r="BN827" i="9" s="1"/>
  <c r="M4263" i="9" s="1"/>
  <c r="Y827" i="1"/>
  <c r="BM827" i="9" s="1"/>
  <c r="L4263" i="9" s="1"/>
  <c r="X827" i="1"/>
  <c r="BL827" i="9" s="1"/>
  <c r="M3066" i="9" s="1"/>
  <c r="W827" i="1"/>
  <c r="BK827" i="9" s="1"/>
  <c r="V827" i="1"/>
  <c r="BJ827" i="9" s="1"/>
  <c r="M3664" i="9" s="1"/>
  <c r="U827" i="1"/>
  <c r="BI827" i="9" s="1"/>
  <c r="T827" i="1"/>
  <c r="BH827" i="9" s="1"/>
  <c r="S827" i="1"/>
  <c r="BG827" i="9" s="1"/>
  <c r="R827" i="1"/>
  <c r="BF827" i="9" s="1"/>
  <c r="P827" i="1"/>
  <c r="BD827" i="9" s="1"/>
  <c r="N827" i="1"/>
  <c r="BB827" i="9" s="1"/>
  <c r="L827" i="1"/>
  <c r="AZ827" i="9" s="1"/>
  <c r="O4861" i="9" s="1"/>
  <c r="L4861" i="9" s="1"/>
  <c r="Z826" i="1"/>
  <c r="BN826" i="9" s="1"/>
  <c r="M4262" i="9" s="1"/>
  <c r="Y826" i="1"/>
  <c r="BM826" i="9" s="1"/>
  <c r="L4262" i="9" s="1"/>
  <c r="X826" i="1"/>
  <c r="BL826" i="9" s="1"/>
  <c r="M3065" i="9" s="1"/>
  <c r="W826" i="1"/>
  <c r="BK826" i="9" s="1"/>
  <c r="V826" i="1"/>
  <c r="BJ826" i="9" s="1"/>
  <c r="M3663" i="9" s="1"/>
  <c r="U826" i="1"/>
  <c r="BI826" i="9" s="1"/>
  <c r="T826" i="1"/>
  <c r="BH826" i="9" s="1"/>
  <c r="S826" i="1"/>
  <c r="BG826" i="9" s="1"/>
  <c r="R826" i="1"/>
  <c r="BF826" i="9" s="1"/>
  <c r="P826" i="1"/>
  <c r="BD826" i="9" s="1"/>
  <c r="N826" i="1"/>
  <c r="BB826" i="9" s="1"/>
  <c r="L826" i="1"/>
  <c r="AZ826" i="9" s="1"/>
  <c r="O4860" i="9" s="1"/>
  <c r="L4860" i="9" s="1"/>
  <c r="Z825" i="1"/>
  <c r="BN825" i="9" s="1"/>
  <c r="M4261" i="9" s="1"/>
  <c r="Y825" i="1"/>
  <c r="BM825" i="9" s="1"/>
  <c r="L4261" i="9" s="1"/>
  <c r="X825" i="1"/>
  <c r="BL825" i="9" s="1"/>
  <c r="M3064" i="9" s="1"/>
  <c r="W825" i="1"/>
  <c r="BK825" i="9" s="1"/>
  <c r="V825" i="1"/>
  <c r="BJ825" i="9" s="1"/>
  <c r="M3662" i="9" s="1"/>
  <c r="U825" i="1"/>
  <c r="BI825" i="9" s="1"/>
  <c r="T825" i="1"/>
  <c r="BH825" i="9" s="1"/>
  <c r="S825" i="1"/>
  <c r="BG825" i="9" s="1"/>
  <c r="R825" i="1"/>
  <c r="BF825" i="9" s="1"/>
  <c r="P825" i="1"/>
  <c r="BD825" i="9" s="1"/>
  <c r="N825" i="1"/>
  <c r="BB825" i="9" s="1"/>
  <c r="L825" i="1"/>
  <c r="AZ825" i="9" s="1"/>
  <c r="O4859" i="9" s="1"/>
  <c r="L4859" i="9" s="1"/>
  <c r="Z824" i="1"/>
  <c r="BN824" i="9" s="1"/>
  <c r="M4260" i="9" s="1"/>
  <c r="Y824" i="1"/>
  <c r="BM824" i="9" s="1"/>
  <c r="L4260" i="9" s="1"/>
  <c r="X824" i="1"/>
  <c r="BL824" i="9" s="1"/>
  <c r="M3063" i="9" s="1"/>
  <c r="W824" i="1"/>
  <c r="BK824" i="9" s="1"/>
  <c r="V824" i="1"/>
  <c r="BJ824" i="9" s="1"/>
  <c r="M3661" i="9" s="1"/>
  <c r="U824" i="1"/>
  <c r="BI824" i="9" s="1"/>
  <c r="T824" i="1"/>
  <c r="BH824" i="9" s="1"/>
  <c r="O5157" i="9" s="1"/>
  <c r="L5157" i="9" s="1"/>
  <c r="S824" i="1"/>
  <c r="BG824" i="9" s="1"/>
  <c r="R824" i="1"/>
  <c r="BF824" i="9" s="1"/>
  <c r="P824" i="1"/>
  <c r="BD824" i="9" s="1"/>
  <c r="N824" i="1"/>
  <c r="BB824" i="9" s="1"/>
  <c r="L824" i="1"/>
  <c r="AZ824" i="9" s="1"/>
  <c r="O4858" i="9" s="1"/>
  <c r="L4858" i="9" s="1"/>
  <c r="Z823" i="1"/>
  <c r="BN823" i="9" s="1"/>
  <c r="M4259" i="9" s="1"/>
  <c r="Y823" i="1"/>
  <c r="BM823" i="9" s="1"/>
  <c r="L4259" i="9" s="1"/>
  <c r="X823" i="1"/>
  <c r="BL823" i="9" s="1"/>
  <c r="M3062" i="9" s="1"/>
  <c r="W823" i="1"/>
  <c r="BK823" i="9" s="1"/>
  <c r="V823" i="1"/>
  <c r="BJ823" i="9" s="1"/>
  <c r="M3660" i="9" s="1"/>
  <c r="U823" i="1"/>
  <c r="BI823" i="9" s="1"/>
  <c r="T823" i="1"/>
  <c r="BH823" i="9" s="1"/>
  <c r="S823" i="1"/>
  <c r="BG823" i="9" s="1"/>
  <c r="R823" i="1"/>
  <c r="BF823" i="9" s="1"/>
  <c r="P823" i="1"/>
  <c r="BD823" i="9" s="1"/>
  <c r="N823" i="1"/>
  <c r="BB823" i="9" s="1"/>
  <c r="L823" i="1"/>
  <c r="AZ823" i="9" s="1"/>
  <c r="O4857" i="9" s="1"/>
  <c r="L4857" i="9" s="1"/>
  <c r="Z822" i="1"/>
  <c r="BN822" i="9" s="1"/>
  <c r="M4258" i="9" s="1"/>
  <c r="Y822" i="1"/>
  <c r="BM822" i="9" s="1"/>
  <c r="L4258" i="9" s="1"/>
  <c r="X822" i="1"/>
  <c r="BL822" i="9" s="1"/>
  <c r="M3061" i="9" s="1"/>
  <c r="W822" i="1"/>
  <c r="BK822" i="9" s="1"/>
  <c r="V822" i="1"/>
  <c r="BJ822" i="9" s="1"/>
  <c r="M3659" i="9" s="1"/>
  <c r="U822" i="1"/>
  <c r="BI822" i="9" s="1"/>
  <c r="T822" i="1"/>
  <c r="BH822" i="9" s="1"/>
  <c r="S822" i="1"/>
  <c r="BG822" i="9" s="1"/>
  <c r="R822" i="1"/>
  <c r="BF822" i="9" s="1"/>
  <c r="P822" i="1"/>
  <c r="BD822" i="9" s="1"/>
  <c r="N822" i="1"/>
  <c r="BB822" i="9" s="1"/>
  <c r="L822" i="1"/>
  <c r="AZ822" i="9" s="1"/>
  <c r="O4856" i="9" s="1"/>
  <c r="L4856" i="9" s="1"/>
  <c r="Z821" i="1"/>
  <c r="BN821" i="9" s="1"/>
  <c r="M4257" i="9" s="1"/>
  <c r="Y821" i="1"/>
  <c r="BM821" i="9" s="1"/>
  <c r="L4257" i="9" s="1"/>
  <c r="X821" i="1"/>
  <c r="BL821" i="9" s="1"/>
  <c r="M3060" i="9" s="1"/>
  <c r="W821" i="1"/>
  <c r="BK821" i="9" s="1"/>
  <c r="V821" i="1"/>
  <c r="BJ821" i="9" s="1"/>
  <c r="M3658" i="9" s="1"/>
  <c r="U821" i="1"/>
  <c r="BI821" i="9" s="1"/>
  <c r="T821" i="1"/>
  <c r="BH821" i="9" s="1"/>
  <c r="S821" i="1"/>
  <c r="BG821" i="9" s="1"/>
  <c r="R821" i="1"/>
  <c r="BF821" i="9" s="1"/>
  <c r="P821" i="1"/>
  <c r="BD821" i="9" s="1"/>
  <c r="N821" i="1"/>
  <c r="BB821" i="9" s="1"/>
  <c r="L821" i="1"/>
  <c r="AZ821" i="9" s="1"/>
  <c r="O4855" i="9" s="1"/>
  <c r="L4855" i="9" s="1"/>
  <c r="Z820" i="1"/>
  <c r="BN820" i="9" s="1"/>
  <c r="M4256" i="9" s="1"/>
  <c r="Y820" i="1"/>
  <c r="BM820" i="9" s="1"/>
  <c r="L4256" i="9" s="1"/>
  <c r="X820" i="1"/>
  <c r="BL820" i="9" s="1"/>
  <c r="M3059" i="9" s="1"/>
  <c r="W820" i="1"/>
  <c r="BK820" i="9" s="1"/>
  <c r="V820" i="1"/>
  <c r="BJ820" i="9" s="1"/>
  <c r="M3657" i="9" s="1"/>
  <c r="U820" i="1"/>
  <c r="BI820" i="9" s="1"/>
  <c r="T820" i="1"/>
  <c r="BH820" i="9" s="1"/>
  <c r="O5153" i="9" s="1"/>
  <c r="L5153" i="9" s="1"/>
  <c r="S820" i="1"/>
  <c r="BG820" i="9" s="1"/>
  <c r="R820" i="1"/>
  <c r="BF820" i="9" s="1"/>
  <c r="P820" i="1"/>
  <c r="BD820" i="9" s="1"/>
  <c r="N820" i="1"/>
  <c r="BB820" i="9" s="1"/>
  <c r="L820" i="1"/>
  <c r="AZ820" i="9" s="1"/>
  <c r="O4854" i="9" s="1"/>
  <c r="L4854" i="9" s="1"/>
  <c r="Z819" i="1"/>
  <c r="BN819" i="9" s="1"/>
  <c r="M4255" i="9" s="1"/>
  <c r="Y819" i="1"/>
  <c r="BM819" i="9" s="1"/>
  <c r="L4255" i="9" s="1"/>
  <c r="X819" i="1"/>
  <c r="BL819" i="9" s="1"/>
  <c r="M3058" i="9" s="1"/>
  <c r="W819" i="1"/>
  <c r="BK819" i="9" s="1"/>
  <c r="V819" i="1"/>
  <c r="BJ819" i="9" s="1"/>
  <c r="M3656" i="9" s="1"/>
  <c r="U819" i="1"/>
  <c r="BI819" i="9" s="1"/>
  <c r="T819" i="1"/>
  <c r="BH819" i="9" s="1"/>
  <c r="S819" i="1"/>
  <c r="BG819" i="9" s="1"/>
  <c r="R819" i="1"/>
  <c r="BF819" i="9" s="1"/>
  <c r="P819" i="1"/>
  <c r="BD819" i="9" s="1"/>
  <c r="N819" i="1"/>
  <c r="BB819" i="9" s="1"/>
  <c r="L819" i="1"/>
  <c r="AZ819" i="9" s="1"/>
  <c r="O4853" i="9" s="1"/>
  <c r="L4853" i="9" s="1"/>
  <c r="Z818" i="1"/>
  <c r="BN818" i="9" s="1"/>
  <c r="M4254" i="9" s="1"/>
  <c r="Y818" i="1"/>
  <c r="BM818" i="9" s="1"/>
  <c r="L4254" i="9" s="1"/>
  <c r="X818" i="1"/>
  <c r="BL818" i="9" s="1"/>
  <c r="M3057" i="9" s="1"/>
  <c r="W818" i="1"/>
  <c r="BK818" i="9" s="1"/>
  <c r="V818" i="1"/>
  <c r="BJ818" i="9" s="1"/>
  <c r="M3655" i="9" s="1"/>
  <c r="U818" i="1"/>
  <c r="BI818" i="9" s="1"/>
  <c r="T818" i="1"/>
  <c r="BH818" i="9" s="1"/>
  <c r="S818" i="1"/>
  <c r="BG818" i="9" s="1"/>
  <c r="R818" i="1"/>
  <c r="BF818" i="9" s="1"/>
  <c r="P818" i="1"/>
  <c r="BD818" i="9" s="1"/>
  <c r="N818" i="1"/>
  <c r="BB818" i="9" s="1"/>
  <c r="L818" i="1"/>
  <c r="AZ818" i="9" s="1"/>
  <c r="O4852" i="9" s="1"/>
  <c r="L4852" i="9" s="1"/>
  <c r="Z817" i="1"/>
  <c r="BN817" i="9" s="1"/>
  <c r="M4253" i="9" s="1"/>
  <c r="Y817" i="1"/>
  <c r="BM817" i="9" s="1"/>
  <c r="L4253" i="9" s="1"/>
  <c r="X817" i="1"/>
  <c r="BL817" i="9" s="1"/>
  <c r="M3056" i="9" s="1"/>
  <c r="W817" i="1"/>
  <c r="BK817" i="9" s="1"/>
  <c r="V817" i="1"/>
  <c r="BJ817" i="9" s="1"/>
  <c r="M3654" i="9" s="1"/>
  <c r="U817" i="1"/>
  <c r="BI817" i="9" s="1"/>
  <c r="T817" i="1"/>
  <c r="BH817" i="9" s="1"/>
  <c r="S817" i="1"/>
  <c r="BG817" i="9" s="1"/>
  <c r="R817" i="1"/>
  <c r="BF817" i="9" s="1"/>
  <c r="P817" i="1"/>
  <c r="BD817" i="9" s="1"/>
  <c r="N817" i="1"/>
  <c r="BB817" i="9" s="1"/>
  <c r="L817" i="1"/>
  <c r="AZ817" i="9" s="1"/>
  <c r="O4851" i="9" s="1"/>
  <c r="L4851" i="9" s="1"/>
  <c r="Z816" i="1"/>
  <c r="BN816" i="9" s="1"/>
  <c r="M4252" i="9" s="1"/>
  <c r="Y816" i="1"/>
  <c r="BM816" i="9" s="1"/>
  <c r="L4252" i="9" s="1"/>
  <c r="X816" i="1"/>
  <c r="BL816" i="9" s="1"/>
  <c r="M3055" i="9" s="1"/>
  <c r="W816" i="1"/>
  <c r="BK816" i="9" s="1"/>
  <c r="V816" i="1"/>
  <c r="BJ816" i="9" s="1"/>
  <c r="M3653" i="9" s="1"/>
  <c r="U816" i="1"/>
  <c r="BI816" i="9" s="1"/>
  <c r="T816" i="1"/>
  <c r="BH816" i="9" s="1"/>
  <c r="O5149" i="9" s="1"/>
  <c r="L5149" i="9" s="1"/>
  <c r="S816" i="1"/>
  <c r="BG816" i="9" s="1"/>
  <c r="R816" i="1"/>
  <c r="BF816" i="9" s="1"/>
  <c r="P816" i="1"/>
  <c r="BD816" i="9" s="1"/>
  <c r="N816" i="1"/>
  <c r="BB816" i="9" s="1"/>
  <c r="L816" i="1"/>
  <c r="AZ816" i="9" s="1"/>
  <c r="O4850" i="9" s="1"/>
  <c r="L4850" i="9" s="1"/>
  <c r="Z815" i="1"/>
  <c r="BN815" i="9" s="1"/>
  <c r="M4251" i="9" s="1"/>
  <c r="Y815" i="1"/>
  <c r="BM815" i="9" s="1"/>
  <c r="L4251" i="9" s="1"/>
  <c r="X815" i="1"/>
  <c r="BL815" i="9" s="1"/>
  <c r="M3054" i="9" s="1"/>
  <c r="W815" i="1"/>
  <c r="BK815" i="9" s="1"/>
  <c r="V815" i="1"/>
  <c r="BJ815" i="9" s="1"/>
  <c r="M3652" i="9" s="1"/>
  <c r="U815" i="1"/>
  <c r="BI815" i="9" s="1"/>
  <c r="T815" i="1"/>
  <c r="BH815" i="9" s="1"/>
  <c r="S815" i="1"/>
  <c r="BG815" i="9" s="1"/>
  <c r="R815" i="1"/>
  <c r="BF815" i="9" s="1"/>
  <c r="P815" i="1"/>
  <c r="BD815" i="9" s="1"/>
  <c r="N815" i="1"/>
  <c r="BB815" i="9" s="1"/>
  <c r="L815" i="1"/>
  <c r="AZ815" i="9" s="1"/>
  <c r="O4849" i="9" s="1"/>
  <c r="L4849" i="9" s="1"/>
  <c r="Z814" i="1"/>
  <c r="BN814" i="9" s="1"/>
  <c r="M4250" i="9" s="1"/>
  <c r="Y814" i="1"/>
  <c r="BM814" i="9" s="1"/>
  <c r="L4250" i="9" s="1"/>
  <c r="X814" i="1"/>
  <c r="BL814" i="9" s="1"/>
  <c r="M3053" i="9" s="1"/>
  <c r="W814" i="1"/>
  <c r="BK814" i="9" s="1"/>
  <c r="V814" i="1"/>
  <c r="BJ814" i="9" s="1"/>
  <c r="M3651" i="9" s="1"/>
  <c r="U814" i="1"/>
  <c r="BI814" i="9" s="1"/>
  <c r="T814" i="1"/>
  <c r="BH814" i="9" s="1"/>
  <c r="S814" i="1"/>
  <c r="BG814" i="9" s="1"/>
  <c r="R814" i="1"/>
  <c r="BF814" i="9" s="1"/>
  <c r="P814" i="1"/>
  <c r="BD814" i="9" s="1"/>
  <c r="N814" i="1"/>
  <c r="BB814" i="9" s="1"/>
  <c r="L814" i="1"/>
  <c r="AZ814" i="9" s="1"/>
  <c r="O4848" i="9" s="1"/>
  <c r="L4848" i="9" s="1"/>
  <c r="Z813" i="1"/>
  <c r="BN813" i="9" s="1"/>
  <c r="M4249" i="9" s="1"/>
  <c r="Y813" i="1"/>
  <c r="BM813" i="9" s="1"/>
  <c r="L4249" i="9" s="1"/>
  <c r="X813" i="1"/>
  <c r="BL813" i="9" s="1"/>
  <c r="M3052" i="9" s="1"/>
  <c r="W813" i="1"/>
  <c r="BK813" i="9" s="1"/>
  <c r="V813" i="1"/>
  <c r="BJ813" i="9" s="1"/>
  <c r="M3650" i="9" s="1"/>
  <c r="U813" i="1"/>
  <c r="BI813" i="9" s="1"/>
  <c r="T813" i="1"/>
  <c r="BH813" i="9" s="1"/>
  <c r="S813" i="1"/>
  <c r="BG813" i="9" s="1"/>
  <c r="R813" i="1"/>
  <c r="BF813" i="9" s="1"/>
  <c r="P813" i="1"/>
  <c r="BD813" i="9" s="1"/>
  <c r="N813" i="1"/>
  <c r="BB813" i="9" s="1"/>
  <c r="L813" i="1"/>
  <c r="AZ813" i="9" s="1"/>
  <c r="O4847" i="9" s="1"/>
  <c r="L4847" i="9" s="1"/>
  <c r="Z812" i="1"/>
  <c r="BN812" i="9" s="1"/>
  <c r="M4248" i="9" s="1"/>
  <c r="Y812" i="1"/>
  <c r="BM812" i="9" s="1"/>
  <c r="L4248" i="9" s="1"/>
  <c r="X812" i="1"/>
  <c r="BL812" i="9" s="1"/>
  <c r="M3051" i="9" s="1"/>
  <c r="W812" i="1"/>
  <c r="BK812" i="9" s="1"/>
  <c r="V812" i="1"/>
  <c r="BJ812" i="9" s="1"/>
  <c r="M3649" i="9" s="1"/>
  <c r="U812" i="1"/>
  <c r="BI812" i="9" s="1"/>
  <c r="T812" i="1"/>
  <c r="BH812" i="9" s="1"/>
  <c r="O5145" i="9" s="1"/>
  <c r="L5145" i="9" s="1"/>
  <c r="S812" i="1"/>
  <c r="BG812" i="9" s="1"/>
  <c r="R812" i="1"/>
  <c r="BF812" i="9" s="1"/>
  <c r="P812" i="1"/>
  <c r="BD812" i="9" s="1"/>
  <c r="N812" i="1"/>
  <c r="BB812" i="9" s="1"/>
  <c r="L812" i="1"/>
  <c r="AZ812" i="9" s="1"/>
  <c r="O4846" i="9" s="1"/>
  <c r="L4846" i="9" s="1"/>
  <c r="Z811" i="1"/>
  <c r="BN811" i="9" s="1"/>
  <c r="M4247" i="9" s="1"/>
  <c r="Y811" i="1"/>
  <c r="BM811" i="9" s="1"/>
  <c r="L4247" i="9" s="1"/>
  <c r="X811" i="1"/>
  <c r="BL811" i="9" s="1"/>
  <c r="M3050" i="9" s="1"/>
  <c r="W811" i="1"/>
  <c r="BK811" i="9" s="1"/>
  <c r="V811" i="1"/>
  <c r="BJ811" i="9" s="1"/>
  <c r="M3648" i="9" s="1"/>
  <c r="U811" i="1"/>
  <c r="BI811" i="9" s="1"/>
  <c r="T811" i="1"/>
  <c r="BH811" i="9" s="1"/>
  <c r="S811" i="1"/>
  <c r="BG811" i="9" s="1"/>
  <c r="R811" i="1"/>
  <c r="BF811" i="9" s="1"/>
  <c r="P811" i="1"/>
  <c r="BD811" i="9" s="1"/>
  <c r="N811" i="1"/>
  <c r="BB811" i="9" s="1"/>
  <c r="L811" i="1"/>
  <c r="AZ811" i="9" s="1"/>
  <c r="O4845" i="9" s="1"/>
  <c r="L4845" i="9" s="1"/>
  <c r="Z810" i="1"/>
  <c r="BN810" i="9" s="1"/>
  <c r="M4246" i="9" s="1"/>
  <c r="Y810" i="1"/>
  <c r="BM810" i="9" s="1"/>
  <c r="L4246" i="9" s="1"/>
  <c r="X810" i="1"/>
  <c r="BL810" i="9" s="1"/>
  <c r="M3049" i="9" s="1"/>
  <c r="W810" i="1"/>
  <c r="BK810" i="9" s="1"/>
  <c r="V810" i="1"/>
  <c r="BJ810" i="9" s="1"/>
  <c r="M3647" i="9" s="1"/>
  <c r="U810" i="1"/>
  <c r="BI810" i="9" s="1"/>
  <c r="T810" i="1"/>
  <c r="BH810" i="9" s="1"/>
  <c r="S810" i="1"/>
  <c r="BG810" i="9" s="1"/>
  <c r="R810" i="1"/>
  <c r="BF810" i="9" s="1"/>
  <c r="P810" i="1"/>
  <c r="BD810" i="9" s="1"/>
  <c r="N810" i="1"/>
  <c r="BB810" i="9" s="1"/>
  <c r="L810" i="1"/>
  <c r="AZ810" i="9" s="1"/>
  <c r="O4844" i="9" s="1"/>
  <c r="L4844" i="9" s="1"/>
  <c r="Z809" i="1"/>
  <c r="BN809" i="9" s="1"/>
  <c r="M4245" i="9" s="1"/>
  <c r="Y809" i="1"/>
  <c r="BM809" i="9" s="1"/>
  <c r="L4245" i="9" s="1"/>
  <c r="X809" i="1"/>
  <c r="BL809" i="9" s="1"/>
  <c r="M3048" i="9" s="1"/>
  <c r="W809" i="1"/>
  <c r="BK809" i="9" s="1"/>
  <c r="V809" i="1"/>
  <c r="BJ809" i="9" s="1"/>
  <c r="M3646" i="9" s="1"/>
  <c r="U809" i="1"/>
  <c r="BI809" i="9" s="1"/>
  <c r="T809" i="1"/>
  <c r="BH809" i="9" s="1"/>
  <c r="S809" i="1"/>
  <c r="BG809" i="9" s="1"/>
  <c r="R809" i="1"/>
  <c r="BF809" i="9" s="1"/>
  <c r="P809" i="1"/>
  <c r="BD809" i="9" s="1"/>
  <c r="N809" i="1"/>
  <c r="BB809" i="9" s="1"/>
  <c r="L809" i="1"/>
  <c r="AZ809" i="9" s="1"/>
  <c r="O4843" i="9" s="1"/>
  <c r="L4843" i="9" s="1"/>
  <c r="Z808" i="1"/>
  <c r="BN808" i="9" s="1"/>
  <c r="M4244" i="9" s="1"/>
  <c r="Y808" i="1"/>
  <c r="BM808" i="9" s="1"/>
  <c r="L4244" i="9" s="1"/>
  <c r="X808" i="1"/>
  <c r="BL808" i="9" s="1"/>
  <c r="M3047" i="9" s="1"/>
  <c r="W808" i="1"/>
  <c r="BK808" i="9" s="1"/>
  <c r="V808" i="1"/>
  <c r="BJ808" i="9" s="1"/>
  <c r="M3645" i="9" s="1"/>
  <c r="U808" i="1"/>
  <c r="BI808" i="9" s="1"/>
  <c r="T808" i="1"/>
  <c r="BH808" i="9" s="1"/>
  <c r="O5141" i="9" s="1"/>
  <c r="L5141" i="9" s="1"/>
  <c r="S808" i="1"/>
  <c r="BG808" i="9" s="1"/>
  <c r="R808" i="1"/>
  <c r="BF808" i="9" s="1"/>
  <c r="P808" i="1"/>
  <c r="BD808" i="9" s="1"/>
  <c r="N808" i="1"/>
  <c r="BB808" i="9" s="1"/>
  <c r="L808" i="1"/>
  <c r="AZ808" i="9" s="1"/>
  <c r="O4842" i="9" s="1"/>
  <c r="L4842" i="9" s="1"/>
  <c r="Z807" i="1"/>
  <c r="BN807" i="9" s="1"/>
  <c r="M4243" i="9" s="1"/>
  <c r="Y807" i="1"/>
  <c r="BM807" i="9" s="1"/>
  <c r="L4243" i="9" s="1"/>
  <c r="X807" i="1"/>
  <c r="BL807" i="9" s="1"/>
  <c r="M3046" i="9" s="1"/>
  <c r="W807" i="1"/>
  <c r="BK807" i="9" s="1"/>
  <c r="V807" i="1"/>
  <c r="BJ807" i="9" s="1"/>
  <c r="M3644" i="9" s="1"/>
  <c r="U807" i="1"/>
  <c r="BI807" i="9" s="1"/>
  <c r="T807" i="1"/>
  <c r="BH807" i="9" s="1"/>
  <c r="S807" i="1"/>
  <c r="BG807" i="9" s="1"/>
  <c r="R807" i="1"/>
  <c r="BF807" i="9" s="1"/>
  <c r="P807" i="1"/>
  <c r="BD807" i="9" s="1"/>
  <c r="N807" i="1"/>
  <c r="BB807" i="9" s="1"/>
  <c r="L807" i="1"/>
  <c r="AZ807" i="9" s="1"/>
  <c r="O4841" i="9" s="1"/>
  <c r="L4841" i="9" s="1"/>
  <c r="Z806" i="1"/>
  <c r="BN806" i="9" s="1"/>
  <c r="M4242" i="9" s="1"/>
  <c r="Y806" i="1"/>
  <c r="BM806" i="9" s="1"/>
  <c r="L4242" i="9" s="1"/>
  <c r="X806" i="1"/>
  <c r="BL806" i="9" s="1"/>
  <c r="M3045" i="9" s="1"/>
  <c r="W806" i="1"/>
  <c r="BK806" i="9" s="1"/>
  <c r="V806" i="1"/>
  <c r="BJ806" i="9" s="1"/>
  <c r="M3643" i="9" s="1"/>
  <c r="U806" i="1"/>
  <c r="BI806" i="9" s="1"/>
  <c r="T806" i="1"/>
  <c r="BH806" i="9" s="1"/>
  <c r="S806" i="1"/>
  <c r="BG806" i="9" s="1"/>
  <c r="R806" i="1"/>
  <c r="BF806" i="9" s="1"/>
  <c r="P806" i="1"/>
  <c r="BD806" i="9" s="1"/>
  <c r="N806" i="1"/>
  <c r="BB806" i="9" s="1"/>
  <c r="L806" i="1"/>
  <c r="AZ806" i="9" s="1"/>
  <c r="O4840" i="9" s="1"/>
  <c r="L4840" i="9" s="1"/>
  <c r="Z805" i="1"/>
  <c r="BN805" i="9" s="1"/>
  <c r="M4241" i="9" s="1"/>
  <c r="Y805" i="1"/>
  <c r="BM805" i="9" s="1"/>
  <c r="L4241" i="9" s="1"/>
  <c r="X805" i="1"/>
  <c r="BL805" i="9" s="1"/>
  <c r="M3044" i="9" s="1"/>
  <c r="W805" i="1"/>
  <c r="BK805" i="9" s="1"/>
  <c r="V805" i="1"/>
  <c r="BJ805" i="9" s="1"/>
  <c r="M3642" i="9" s="1"/>
  <c r="U805" i="1"/>
  <c r="BI805" i="9" s="1"/>
  <c r="T805" i="1"/>
  <c r="BH805" i="9" s="1"/>
  <c r="S805" i="1"/>
  <c r="BG805" i="9" s="1"/>
  <c r="R805" i="1"/>
  <c r="BF805" i="9" s="1"/>
  <c r="P805" i="1"/>
  <c r="BD805" i="9" s="1"/>
  <c r="N805" i="1"/>
  <c r="BB805" i="9" s="1"/>
  <c r="L805" i="1"/>
  <c r="AZ805" i="9" s="1"/>
  <c r="O4839" i="9" s="1"/>
  <c r="L4839" i="9" s="1"/>
  <c r="Z804" i="1"/>
  <c r="BN804" i="9" s="1"/>
  <c r="M4240" i="9" s="1"/>
  <c r="Y804" i="1"/>
  <c r="BM804" i="9" s="1"/>
  <c r="L4240" i="9" s="1"/>
  <c r="X804" i="1"/>
  <c r="BL804" i="9" s="1"/>
  <c r="M3043" i="9" s="1"/>
  <c r="W804" i="1"/>
  <c r="BK804" i="9" s="1"/>
  <c r="V804" i="1"/>
  <c r="BJ804" i="9" s="1"/>
  <c r="M3641" i="9" s="1"/>
  <c r="U804" i="1"/>
  <c r="BI804" i="9" s="1"/>
  <c r="T804" i="1"/>
  <c r="BH804" i="9" s="1"/>
  <c r="O5137" i="9" s="1"/>
  <c r="L5137" i="9" s="1"/>
  <c r="S804" i="1"/>
  <c r="BG804" i="9" s="1"/>
  <c r="R804" i="1"/>
  <c r="BF804" i="9" s="1"/>
  <c r="P804" i="1"/>
  <c r="BD804" i="9" s="1"/>
  <c r="N804" i="1"/>
  <c r="BB804" i="9" s="1"/>
  <c r="L804" i="1"/>
  <c r="AZ804" i="9" s="1"/>
  <c r="O4838" i="9" s="1"/>
  <c r="L4838" i="9" s="1"/>
  <c r="Z803" i="1"/>
  <c r="BN803" i="9" s="1"/>
  <c r="M4239" i="9" s="1"/>
  <c r="Y803" i="1"/>
  <c r="BM803" i="9" s="1"/>
  <c r="L4239" i="9" s="1"/>
  <c r="X803" i="1"/>
  <c r="BL803" i="9" s="1"/>
  <c r="M3042" i="9" s="1"/>
  <c r="W803" i="1"/>
  <c r="BK803" i="9" s="1"/>
  <c r="V803" i="1"/>
  <c r="BJ803" i="9" s="1"/>
  <c r="M3640" i="9" s="1"/>
  <c r="U803" i="1"/>
  <c r="BI803" i="9" s="1"/>
  <c r="T803" i="1"/>
  <c r="BH803" i="9" s="1"/>
  <c r="O5136" i="9" s="1"/>
  <c r="L5136" i="9" s="1"/>
  <c r="S803" i="1"/>
  <c r="BG803" i="9" s="1"/>
  <c r="R803" i="1"/>
  <c r="BF803" i="9" s="1"/>
  <c r="P803" i="1"/>
  <c r="BD803" i="9" s="1"/>
  <c r="N803" i="1"/>
  <c r="BB803" i="9" s="1"/>
  <c r="L803" i="1"/>
  <c r="AZ803" i="9" s="1"/>
  <c r="O4837" i="9" s="1"/>
  <c r="L4837" i="9" s="1"/>
  <c r="Z802" i="1"/>
  <c r="BN802" i="9" s="1"/>
  <c r="M4238" i="9" s="1"/>
  <c r="Y802" i="1"/>
  <c r="BM802" i="9" s="1"/>
  <c r="L4238" i="9" s="1"/>
  <c r="X802" i="1"/>
  <c r="BL802" i="9" s="1"/>
  <c r="M3041" i="9" s="1"/>
  <c r="W802" i="1"/>
  <c r="BK802" i="9" s="1"/>
  <c r="V802" i="1"/>
  <c r="BJ802" i="9" s="1"/>
  <c r="M3639" i="9" s="1"/>
  <c r="U802" i="1"/>
  <c r="BI802" i="9" s="1"/>
  <c r="T802" i="1"/>
  <c r="BH802" i="9" s="1"/>
  <c r="S802" i="1"/>
  <c r="BG802" i="9" s="1"/>
  <c r="R802" i="1"/>
  <c r="BF802" i="9" s="1"/>
  <c r="P802" i="1"/>
  <c r="BD802" i="9" s="1"/>
  <c r="N802" i="1"/>
  <c r="BB802" i="9" s="1"/>
  <c r="L802" i="1"/>
  <c r="AZ802" i="9" s="1"/>
  <c r="O4836" i="9" s="1"/>
  <c r="L4836" i="9" s="1"/>
  <c r="Z801" i="1"/>
  <c r="BN801" i="9" s="1"/>
  <c r="M4237" i="9" s="1"/>
  <c r="Y801" i="1"/>
  <c r="BM801" i="9" s="1"/>
  <c r="L4237" i="9" s="1"/>
  <c r="X801" i="1"/>
  <c r="BL801" i="9" s="1"/>
  <c r="M3040" i="9" s="1"/>
  <c r="W801" i="1"/>
  <c r="BK801" i="9" s="1"/>
  <c r="V801" i="1"/>
  <c r="BJ801" i="9" s="1"/>
  <c r="M3638" i="9" s="1"/>
  <c r="U801" i="1"/>
  <c r="BI801" i="9" s="1"/>
  <c r="T801" i="1"/>
  <c r="BH801" i="9" s="1"/>
  <c r="S801" i="1"/>
  <c r="BG801" i="9" s="1"/>
  <c r="R801" i="1"/>
  <c r="BF801" i="9" s="1"/>
  <c r="P801" i="1"/>
  <c r="BD801" i="9" s="1"/>
  <c r="N801" i="1"/>
  <c r="BB801" i="9" s="1"/>
  <c r="L801" i="1"/>
  <c r="AZ801" i="9" s="1"/>
  <c r="O4835" i="9" s="1"/>
  <c r="L4835" i="9" s="1"/>
  <c r="Z800" i="1"/>
  <c r="BN800" i="9" s="1"/>
  <c r="M4236" i="9" s="1"/>
  <c r="Y800" i="1"/>
  <c r="BM800" i="9" s="1"/>
  <c r="L4236" i="9" s="1"/>
  <c r="X800" i="1"/>
  <c r="BL800" i="9" s="1"/>
  <c r="M3039" i="9" s="1"/>
  <c r="W800" i="1"/>
  <c r="BK800" i="9" s="1"/>
  <c r="V800" i="1"/>
  <c r="BJ800" i="9" s="1"/>
  <c r="M3637" i="9" s="1"/>
  <c r="U800" i="1"/>
  <c r="BI800" i="9" s="1"/>
  <c r="T800" i="1"/>
  <c r="BH800" i="9" s="1"/>
  <c r="S800" i="1"/>
  <c r="BG800" i="9" s="1"/>
  <c r="R800" i="1"/>
  <c r="BF800" i="9" s="1"/>
  <c r="P800" i="1"/>
  <c r="BD800" i="9" s="1"/>
  <c r="N800" i="1"/>
  <c r="BB800" i="9" s="1"/>
  <c r="L800" i="1"/>
  <c r="AZ800" i="9" s="1"/>
  <c r="O4834" i="9" s="1"/>
  <c r="L4834" i="9" s="1"/>
  <c r="Z799" i="1"/>
  <c r="BN799" i="9" s="1"/>
  <c r="M4235" i="9" s="1"/>
  <c r="Y799" i="1"/>
  <c r="BM799" i="9" s="1"/>
  <c r="L4235" i="9" s="1"/>
  <c r="X799" i="1"/>
  <c r="BL799" i="9" s="1"/>
  <c r="M3038" i="9" s="1"/>
  <c r="W799" i="1"/>
  <c r="BK799" i="9" s="1"/>
  <c r="V799" i="1"/>
  <c r="BJ799" i="9" s="1"/>
  <c r="M3636" i="9" s="1"/>
  <c r="U799" i="1"/>
  <c r="BI799" i="9" s="1"/>
  <c r="T799" i="1"/>
  <c r="BH799" i="9" s="1"/>
  <c r="S799" i="1"/>
  <c r="BG799" i="9" s="1"/>
  <c r="R799" i="1"/>
  <c r="BF799" i="9" s="1"/>
  <c r="P799" i="1"/>
  <c r="BD799" i="9" s="1"/>
  <c r="N799" i="1"/>
  <c r="BB799" i="9" s="1"/>
  <c r="L799" i="1"/>
  <c r="AZ799" i="9" s="1"/>
  <c r="O4833" i="9" s="1"/>
  <c r="L4833" i="9" s="1"/>
  <c r="Z798" i="1"/>
  <c r="BN798" i="9" s="1"/>
  <c r="M4234" i="9" s="1"/>
  <c r="Y798" i="1"/>
  <c r="BM798" i="9" s="1"/>
  <c r="L4234" i="9" s="1"/>
  <c r="X798" i="1"/>
  <c r="BL798" i="9" s="1"/>
  <c r="M3037" i="9" s="1"/>
  <c r="W798" i="1"/>
  <c r="BK798" i="9" s="1"/>
  <c r="V798" i="1"/>
  <c r="BJ798" i="9" s="1"/>
  <c r="M3635" i="9" s="1"/>
  <c r="U798" i="1"/>
  <c r="BI798" i="9" s="1"/>
  <c r="T798" i="1"/>
  <c r="BH798" i="9" s="1"/>
  <c r="O5131" i="9" s="1"/>
  <c r="L5131" i="9" s="1"/>
  <c r="S798" i="1"/>
  <c r="BG798" i="9" s="1"/>
  <c r="R798" i="1"/>
  <c r="BF798" i="9" s="1"/>
  <c r="P798" i="1"/>
  <c r="BD798" i="9" s="1"/>
  <c r="N798" i="1"/>
  <c r="BB798" i="9" s="1"/>
  <c r="L798" i="1"/>
  <c r="AZ798" i="9" s="1"/>
  <c r="O4832" i="9" s="1"/>
  <c r="L4832" i="9" s="1"/>
  <c r="Z797" i="1"/>
  <c r="BN797" i="9" s="1"/>
  <c r="M4233" i="9" s="1"/>
  <c r="Y797" i="1"/>
  <c r="BM797" i="9" s="1"/>
  <c r="L4233" i="9" s="1"/>
  <c r="X797" i="1"/>
  <c r="BL797" i="9" s="1"/>
  <c r="M3036" i="9" s="1"/>
  <c r="W797" i="1"/>
  <c r="BK797" i="9" s="1"/>
  <c r="V797" i="1"/>
  <c r="BJ797" i="9" s="1"/>
  <c r="M3634" i="9" s="1"/>
  <c r="U797" i="1"/>
  <c r="BI797" i="9" s="1"/>
  <c r="T797" i="1"/>
  <c r="BH797" i="9" s="1"/>
  <c r="S797" i="1"/>
  <c r="BG797" i="9" s="1"/>
  <c r="R797" i="1"/>
  <c r="BF797" i="9" s="1"/>
  <c r="P797" i="1"/>
  <c r="BD797" i="9" s="1"/>
  <c r="N797" i="1"/>
  <c r="BB797" i="9" s="1"/>
  <c r="L797" i="1"/>
  <c r="AZ797" i="9" s="1"/>
  <c r="O4831" i="9" s="1"/>
  <c r="L4831" i="9" s="1"/>
  <c r="Z796" i="1"/>
  <c r="BN796" i="9" s="1"/>
  <c r="M4232" i="9" s="1"/>
  <c r="Y796" i="1"/>
  <c r="BM796" i="9" s="1"/>
  <c r="L4232" i="9" s="1"/>
  <c r="X796" i="1"/>
  <c r="BL796" i="9" s="1"/>
  <c r="M3035" i="9" s="1"/>
  <c r="W796" i="1"/>
  <c r="BK796" i="9" s="1"/>
  <c r="V796" i="1"/>
  <c r="BJ796" i="9" s="1"/>
  <c r="M3633" i="9" s="1"/>
  <c r="U796" i="1"/>
  <c r="BI796" i="9" s="1"/>
  <c r="T796" i="1"/>
  <c r="BH796" i="9" s="1"/>
  <c r="S796" i="1"/>
  <c r="BG796" i="9" s="1"/>
  <c r="R796" i="1"/>
  <c r="BF796" i="9" s="1"/>
  <c r="P796" i="1"/>
  <c r="BD796" i="9" s="1"/>
  <c r="N796" i="1"/>
  <c r="BB796" i="9" s="1"/>
  <c r="L796" i="1"/>
  <c r="AZ796" i="9" s="1"/>
  <c r="O4830" i="9" s="1"/>
  <c r="L4830" i="9" s="1"/>
  <c r="Z795" i="1"/>
  <c r="BN795" i="9" s="1"/>
  <c r="M4231" i="9" s="1"/>
  <c r="Y795" i="1"/>
  <c r="BM795" i="9" s="1"/>
  <c r="L4231" i="9" s="1"/>
  <c r="X795" i="1"/>
  <c r="BL795" i="9" s="1"/>
  <c r="M3034" i="9" s="1"/>
  <c r="W795" i="1"/>
  <c r="BK795" i="9" s="1"/>
  <c r="V795" i="1"/>
  <c r="BJ795" i="9" s="1"/>
  <c r="M3632" i="9" s="1"/>
  <c r="U795" i="1"/>
  <c r="BI795" i="9" s="1"/>
  <c r="T795" i="1"/>
  <c r="BH795" i="9" s="1"/>
  <c r="S795" i="1"/>
  <c r="BG795" i="9" s="1"/>
  <c r="R795" i="1"/>
  <c r="BF795" i="9" s="1"/>
  <c r="P795" i="1"/>
  <c r="BD795" i="9" s="1"/>
  <c r="N795" i="1"/>
  <c r="BB795" i="9" s="1"/>
  <c r="L795" i="1"/>
  <c r="AZ795" i="9" s="1"/>
  <c r="O4829" i="9" s="1"/>
  <c r="L4829" i="9" s="1"/>
  <c r="Z794" i="1"/>
  <c r="BN794" i="9" s="1"/>
  <c r="M4230" i="9" s="1"/>
  <c r="Y794" i="1"/>
  <c r="BM794" i="9" s="1"/>
  <c r="L4230" i="9" s="1"/>
  <c r="X794" i="1"/>
  <c r="BL794" i="9" s="1"/>
  <c r="M3033" i="9" s="1"/>
  <c r="W794" i="1"/>
  <c r="BK794" i="9" s="1"/>
  <c r="V794" i="1"/>
  <c r="BJ794" i="9" s="1"/>
  <c r="M3631" i="9" s="1"/>
  <c r="U794" i="1"/>
  <c r="BI794" i="9" s="1"/>
  <c r="T794" i="1"/>
  <c r="BH794" i="9" s="1"/>
  <c r="O5127" i="9" s="1"/>
  <c r="L5127" i="9" s="1"/>
  <c r="S794" i="1"/>
  <c r="BG794" i="9" s="1"/>
  <c r="R794" i="1"/>
  <c r="BF794" i="9" s="1"/>
  <c r="P794" i="1"/>
  <c r="BD794" i="9" s="1"/>
  <c r="N794" i="1"/>
  <c r="BB794" i="9" s="1"/>
  <c r="L794" i="1"/>
  <c r="AZ794" i="9" s="1"/>
  <c r="O4828" i="9" s="1"/>
  <c r="L4828" i="9" s="1"/>
  <c r="Z793" i="1"/>
  <c r="BN793" i="9" s="1"/>
  <c r="M4229" i="9" s="1"/>
  <c r="Y793" i="1"/>
  <c r="BM793" i="9" s="1"/>
  <c r="L4229" i="9" s="1"/>
  <c r="X793" i="1"/>
  <c r="BL793" i="9" s="1"/>
  <c r="M3032" i="9" s="1"/>
  <c r="W793" i="1"/>
  <c r="BK793" i="9" s="1"/>
  <c r="V793" i="1"/>
  <c r="BJ793" i="9" s="1"/>
  <c r="M3630" i="9" s="1"/>
  <c r="U793" i="1"/>
  <c r="BI793" i="9" s="1"/>
  <c r="T793" i="1"/>
  <c r="BH793" i="9" s="1"/>
  <c r="S793" i="1"/>
  <c r="BG793" i="9" s="1"/>
  <c r="R793" i="1"/>
  <c r="BF793" i="9" s="1"/>
  <c r="P793" i="1"/>
  <c r="BD793" i="9" s="1"/>
  <c r="N793" i="1"/>
  <c r="BB793" i="9" s="1"/>
  <c r="L793" i="1"/>
  <c r="AZ793" i="9" s="1"/>
  <c r="O4827" i="9" s="1"/>
  <c r="L4827" i="9" s="1"/>
  <c r="Z792" i="1"/>
  <c r="BN792" i="9" s="1"/>
  <c r="M4228" i="9" s="1"/>
  <c r="Y792" i="1"/>
  <c r="BM792" i="9" s="1"/>
  <c r="L4228" i="9" s="1"/>
  <c r="X792" i="1"/>
  <c r="BL792" i="9" s="1"/>
  <c r="M3031" i="9" s="1"/>
  <c r="W792" i="1"/>
  <c r="BK792" i="9" s="1"/>
  <c r="V792" i="1"/>
  <c r="BJ792" i="9" s="1"/>
  <c r="M3629" i="9" s="1"/>
  <c r="U792" i="1"/>
  <c r="BI792" i="9" s="1"/>
  <c r="T792" i="1"/>
  <c r="BH792" i="9" s="1"/>
  <c r="S792" i="1"/>
  <c r="BG792" i="9" s="1"/>
  <c r="R792" i="1"/>
  <c r="BF792" i="9" s="1"/>
  <c r="P792" i="1"/>
  <c r="BD792" i="9" s="1"/>
  <c r="N792" i="1"/>
  <c r="BB792" i="9" s="1"/>
  <c r="L792" i="1"/>
  <c r="AZ792" i="9" s="1"/>
  <c r="O4826" i="9" s="1"/>
  <c r="L4826" i="9" s="1"/>
  <c r="Z791" i="1"/>
  <c r="BN791" i="9" s="1"/>
  <c r="M4227" i="9" s="1"/>
  <c r="Y791" i="1"/>
  <c r="BM791" i="9" s="1"/>
  <c r="L4227" i="9" s="1"/>
  <c r="X791" i="1"/>
  <c r="BL791" i="9" s="1"/>
  <c r="M3030" i="9" s="1"/>
  <c r="W791" i="1"/>
  <c r="BK791" i="9" s="1"/>
  <c r="V791" i="1"/>
  <c r="BJ791" i="9" s="1"/>
  <c r="M3628" i="9" s="1"/>
  <c r="U791" i="1"/>
  <c r="BI791" i="9" s="1"/>
  <c r="T791" i="1"/>
  <c r="BH791" i="9" s="1"/>
  <c r="S791" i="1"/>
  <c r="BG791" i="9" s="1"/>
  <c r="R791" i="1"/>
  <c r="BF791" i="9" s="1"/>
  <c r="P791" i="1"/>
  <c r="BD791" i="9" s="1"/>
  <c r="N791" i="1"/>
  <c r="BB791" i="9" s="1"/>
  <c r="L791" i="1"/>
  <c r="AZ791" i="9" s="1"/>
  <c r="O4825" i="9" s="1"/>
  <c r="L4825" i="9" s="1"/>
  <c r="Z790" i="1"/>
  <c r="BN790" i="9" s="1"/>
  <c r="M4226" i="9" s="1"/>
  <c r="Y790" i="1"/>
  <c r="BM790" i="9" s="1"/>
  <c r="L4226" i="9" s="1"/>
  <c r="X790" i="1"/>
  <c r="BL790" i="9" s="1"/>
  <c r="M3029" i="9" s="1"/>
  <c r="W790" i="1"/>
  <c r="BK790" i="9" s="1"/>
  <c r="V790" i="1"/>
  <c r="BJ790" i="9" s="1"/>
  <c r="M3627" i="9" s="1"/>
  <c r="U790" i="1"/>
  <c r="BI790" i="9" s="1"/>
  <c r="T790" i="1"/>
  <c r="BH790" i="9" s="1"/>
  <c r="O5123" i="9" s="1"/>
  <c r="L5123" i="9" s="1"/>
  <c r="S790" i="1"/>
  <c r="BG790" i="9" s="1"/>
  <c r="R790" i="1"/>
  <c r="BF790" i="9" s="1"/>
  <c r="P790" i="1"/>
  <c r="BD790" i="9" s="1"/>
  <c r="N790" i="1"/>
  <c r="BB790" i="9" s="1"/>
  <c r="L790" i="1"/>
  <c r="AZ790" i="9" s="1"/>
  <c r="O4824" i="9" s="1"/>
  <c r="L4824" i="9" s="1"/>
  <c r="Z789" i="1"/>
  <c r="BN789" i="9" s="1"/>
  <c r="M4225" i="9" s="1"/>
  <c r="Y789" i="1"/>
  <c r="BM789" i="9" s="1"/>
  <c r="L4225" i="9" s="1"/>
  <c r="X789" i="1"/>
  <c r="BL789" i="9" s="1"/>
  <c r="M3028" i="9" s="1"/>
  <c r="W789" i="1"/>
  <c r="BK789" i="9" s="1"/>
  <c r="V789" i="1"/>
  <c r="BJ789" i="9" s="1"/>
  <c r="M3626" i="9" s="1"/>
  <c r="U789" i="1"/>
  <c r="BI789" i="9" s="1"/>
  <c r="T789" i="1"/>
  <c r="BH789" i="9" s="1"/>
  <c r="O5122" i="9" s="1"/>
  <c r="L5122" i="9" s="1"/>
  <c r="S789" i="1"/>
  <c r="BG789" i="9" s="1"/>
  <c r="R789" i="1"/>
  <c r="BF789" i="9" s="1"/>
  <c r="P789" i="1"/>
  <c r="BD789" i="9" s="1"/>
  <c r="N789" i="1"/>
  <c r="BB789" i="9" s="1"/>
  <c r="L789" i="1"/>
  <c r="AZ789" i="9" s="1"/>
  <c r="O4823" i="9" s="1"/>
  <c r="L4823" i="9" s="1"/>
  <c r="Z788" i="1"/>
  <c r="BN788" i="9" s="1"/>
  <c r="M4224" i="9" s="1"/>
  <c r="Y788" i="1"/>
  <c r="BM788" i="9" s="1"/>
  <c r="L4224" i="9" s="1"/>
  <c r="X788" i="1"/>
  <c r="BL788" i="9" s="1"/>
  <c r="M3027" i="9" s="1"/>
  <c r="W788" i="1"/>
  <c r="BK788" i="9" s="1"/>
  <c r="V788" i="1"/>
  <c r="BJ788" i="9" s="1"/>
  <c r="M3625" i="9" s="1"/>
  <c r="U788" i="1"/>
  <c r="BI788" i="9" s="1"/>
  <c r="T788" i="1"/>
  <c r="BH788" i="9" s="1"/>
  <c r="S788" i="1"/>
  <c r="BG788" i="9" s="1"/>
  <c r="R788" i="1"/>
  <c r="BF788" i="9" s="1"/>
  <c r="P788" i="1"/>
  <c r="BD788" i="9" s="1"/>
  <c r="N788" i="1"/>
  <c r="BB788" i="9" s="1"/>
  <c r="L788" i="1"/>
  <c r="AZ788" i="9" s="1"/>
  <c r="O4822" i="9" s="1"/>
  <c r="L4822" i="9" s="1"/>
  <c r="Z787" i="1"/>
  <c r="BN787" i="9" s="1"/>
  <c r="M4223" i="9" s="1"/>
  <c r="Y787" i="1"/>
  <c r="BM787" i="9" s="1"/>
  <c r="L4223" i="9" s="1"/>
  <c r="X787" i="1"/>
  <c r="BL787" i="9" s="1"/>
  <c r="M3026" i="9" s="1"/>
  <c r="W787" i="1"/>
  <c r="BK787" i="9" s="1"/>
  <c r="V787" i="1"/>
  <c r="BJ787" i="9" s="1"/>
  <c r="M3624" i="9" s="1"/>
  <c r="U787" i="1"/>
  <c r="BI787" i="9" s="1"/>
  <c r="T787" i="1"/>
  <c r="BH787" i="9" s="1"/>
  <c r="S787" i="1"/>
  <c r="BG787" i="9" s="1"/>
  <c r="R787" i="1"/>
  <c r="BF787" i="9" s="1"/>
  <c r="P787" i="1"/>
  <c r="BD787" i="9" s="1"/>
  <c r="N787" i="1"/>
  <c r="BB787" i="9" s="1"/>
  <c r="L787" i="1"/>
  <c r="AZ787" i="9" s="1"/>
  <c r="O4821" i="9" s="1"/>
  <c r="L4821" i="9" s="1"/>
  <c r="Z786" i="1"/>
  <c r="BN786" i="9" s="1"/>
  <c r="M4222" i="9" s="1"/>
  <c r="Y786" i="1"/>
  <c r="BM786" i="9" s="1"/>
  <c r="L4222" i="9" s="1"/>
  <c r="X786" i="1"/>
  <c r="BL786" i="9" s="1"/>
  <c r="M3025" i="9" s="1"/>
  <c r="W786" i="1"/>
  <c r="BK786" i="9" s="1"/>
  <c r="V786" i="1"/>
  <c r="BJ786" i="9" s="1"/>
  <c r="M3623" i="9" s="1"/>
  <c r="U786" i="1"/>
  <c r="BI786" i="9" s="1"/>
  <c r="T786" i="1"/>
  <c r="BH786" i="9" s="1"/>
  <c r="S786" i="1"/>
  <c r="BG786" i="9" s="1"/>
  <c r="R786" i="1"/>
  <c r="BF786" i="9" s="1"/>
  <c r="P786" i="1"/>
  <c r="BD786" i="9" s="1"/>
  <c r="N786" i="1"/>
  <c r="BB786" i="9" s="1"/>
  <c r="L786" i="1"/>
  <c r="AZ786" i="9" s="1"/>
  <c r="O4820" i="9" s="1"/>
  <c r="L4820" i="9" s="1"/>
  <c r="Z785" i="1"/>
  <c r="BN785" i="9" s="1"/>
  <c r="M4221" i="9" s="1"/>
  <c r="Y785" i="1"/>
  <c r="BM785" i="9" s="1"/>
  <c r="L4221" i="9" s="1"/>
  <c r="X785" i="1"/>
  <c r="BL785" i="9" s="1"/>
  <c r="M3024" i="9" s="1"/>
  <c r="W785" i="1"/>
  <c r="BK785" i="9" s="1"/>
  <c r="V785" i="1"/>
  <c r="BJ785" i="9" s="1"/>
  <c r="M3622" i="9" s="1"/>
  <c r="U785" i="1"/>
  <c r="BI785" i="9" s="1"/>
  <c r="T785" i="1"/>
  <c r="BH785" i="9" s="1"/>
  <c r="O5118" i="9" s="1"/>
  <c r="L5118" i="9" s="1"/>
  <c r="S785" i="1"/>
  <c r="BG785" i="9" s="1"/>
  <c r="R785" i="1"/>
  <c r="BF785" i="9" s="1"/>
  <c r="P785" i="1"/>
  <c r="BD785" i="9" s="1"/>
  <c r="N785" i="1"/>
  <c r="BB785" i="9" s="1"/>
  <c r="L785" i="1"/>
  <c r="AZ785" i="9" s="1"/>
  <c r="O4819" i="9" s="1"/>
  <c r="L4819" i="9" s="1"/>
  <c r="Z784" i="1"/>
  <c r="BN784" i="9" s="1"/>
  <c r="M4220" i="9" s="1"/>
  <c r="Y784" i="1"/>
  <c r="BM784" i="9" s="1"/>
  <c r="L4220" i="9" s="1"/>
  <c r="X784" i="1"/>
  <c r="BL784" i="9" s="1"/>
  <c r="M3023" i="9" s="1"/>
  <c r="W784" i="1"/>
  <c r="BK784" i="9" s="1"/>
  <c r="V784" i="1"/>
  <c r="BJ784" i="9" s="1"/>
  <c r="M3621" i="9" s="1"/>
  <c r="U784" i="1"/>
  <c r="BI784" i="9" s="1"/>
  <c r="T784" i="1"/>
  <c r="BH784" i="9" s="1"/>
  <c r="S784" i="1"/>
  <c r="BG784" i="9" s="1"/>
  <c r="R784" i="1"/>
  <c r="BF784" i="9" s="1"/>
  <c r="P784" i="1"/>
  <c r="BD784" i="9" s="1"/>
  <c r="N784" i="1"/>
  <c r="BB784" i="9" s="1"/>
  <c r="L784" i="1"/>
  <c r="AZ784" i="9" s="1"/>
  <c r="O4818" i="9" s="1"/>
  <c r="L4818" i="9" s="1"/>
  <c r="Z783" i="1"/>
  <c r="BN783" i="9" s="1"/>
  <c r="M4219" i="9" s="1"/>
  <c r="Y783" i="1"/>
  <c r="BM783" i="9" s="1"/>
  <c r="L4219" i="9" s="1"/>
  <c r="X783" i="1"/>
  <c r="BL783" i="9" s="1"/>
  <c r="M3022" i="9" s="1"/>
  <c r="W783" i="1"/>
  <c r="BK783" i="9" s="1"/>
  <c r="V783" i="1"/>
  <c r="BJ783" i="9" s="1"/>
  <c r="M3620" i="9" s="1"/>
  <c r="U783" i="1"/>
  <c r="BI783" i="9" s="1"/>
  <c r="T783" i="1"/>
  <c r="BH783" i="9" s="1"/>
  <c r="S783" i="1"/>
  <c r="BG783" i="9" s="1"/>
  <c r="R783" i="1"/>
  <c r="BF783" i="9" s="1"/>
  <c r="P783" i="1"/>
  <c r="BD783" i="9" s="1"/>
  <c r="N783" i="1"/>
  <c r="BB783" i="9" s="1"/>
  <c r="L783" i="1"/>
  <c r="AZ783" i="9" s="1"/>
  <c r="O4817" i="9" s="1"/>
  <c r="L4817" i="9" s="1"/>
  <c r="Z782" i="1"/>
  <c r="BN782" i="9" s="1"/>
  <c r="M4218" i="9" s="1"/>
  <c r="Y782" i="1"/>
  <c r="BM782" i="9" s="1"/>
  <c r="L4218" i="9" s="1"/>
  <c r="X782" i="1"/>
  <c r="BL782" i="9" s="1"/>
  <c r="M3021" i="9" s="1"/>
  <c r="W782" i="1"/>
  <c r="BK782" i="9" s="1"/>
  <c r="V782" i="1"/>
  <c r="BJ782" i="9" s="1"/>
  <c r="M3619" i="9" s="1"/>
  <c r="U782" i="1"/>
  <c r="BI782" i="9" s="1"/>
  <c r="T782" i="1"/>
  <c r="BH782" i="9" s="1"/>
  <c r="S782" i="1"/>
  <c r="BG782" i="9" s="1"/>
  <c r="R782" i="1"/>
  <c r="BF782" i="9" s="1"/>
  <c r="P782" i="1"/>
  <c r="BD782" i="9" s="1"/>
  <c r="N782" i="1"/>
  <c r="BB782" i="9" s="1"/>
  <c r="L782" i="1"/>
  <c r="AZ782" i="9" s="1"/>
  <c r="O4816" i="9" s="1"/>
  <c r="L4816" i="9" s="1"/>
  <c r="Z781" i="1"/>
  <c r="BN781" i="9" s="1"/>
  <c r="M4217" i="9" s="1"/>
  <c r="Y781" i="1"/>
  <c r="BM781" i="9" s="1"/>
  <c r="L4217" i="9" s="1"/>
  <c r="X781" i="1"/>
  <c r="BL781" i="9" s="1"/>
  <c r="M3020" i="9" s="1"/>
  <c r="W781" i="1"/>
  <c r="BK781" i="9" s="1"/>
  <c r="V781" i="1"/>
  <c r="BJ781" i="9" s="1"/>
  <c r="M3618" i="9" s="1"/>
  <c r="U781" i="1"/>
  <c r="BI781" i="9" s="1"/>
  <c r="T781" i="1"/>
  <c r="BH781" i="9" s="1"/>
  <c r="S781" i="1"/>
  <c r="BG781" i="9" s="1"/>
  <c r="R781" i="1"/>
  <c r="BF781" i="9" s="1"/>
  <c r="P781" i="1"/>
  <c r="BD781" i="9" s="1"/>
  <c r="N781" i="1"/>
  <c r="BB781" i="9" s="1"/>
  <c r="L781" i="1"/>
  <c r="AZ781" i="9" s="1"/>
  <c r="O4815" i="9" s="1"/>
  <c r="L4815" i="9" s="1"/>
  <c r="Z780" i="1"/>
  <c r="BN780" i="9" s="1"/>
  <c r="M4216" i="9" s="1"/>
  <c r="Y780" i="1"/>
  <c r="BM780" i="9" s="1"/>
  <c r="L4216" i="9" s="1"/>
  <c r="X780" i="1"/>
  <c r="BL780" i="9" s="1"/>
  <c r="M3019" i="9" s="1"/>
  <c r="W780" i="1"/>
  <c r="BK780" i="9" s="1"/>
  <c r="V780" i="1"/>
  <c r="BJ780" i="9" s="1"/>
  <c r="M3617" i="9" s="1"/>
  <c r="U780" i="1"/>
  <c r="BI780" i="9" s="1"/>
  <c r="T780" i="1"/>
  <c r="BH780" i="9" s="1"/>
  <c r="O5113" i="9" s="1"/>
  <c r="L5113" i="9" s="1"/>
  <c r="S780" i="1"/>
  <c r="BG780" i="9" s="1"/>
  <c r="R780" i="1"/>
  <c r="BF780" i="9" s="1"/>
  <c r="P780" i="1"/>
  <c r="BD780" i="9" s="1"/>
  <c r="N780" i="1"/>
  <c r="BB780" i="9" s="1"/>
  <c r="L780" i="1"/>
  <c r="AZ780" i="9" s="1"/>
  <c r="O4814" i="9" s="1"/>
  <c r="L4814" i="9" s="1"/>
  <c r="Z779" i="1"/>
  <c r="BN779" i="9" s="1"/>
  <c r="M4215" i="9" s="1"/>
  <c r="Y779" i="1"/>
  <c r="BM779" i="9" s="1"/>
  <c r="L4215" i="9" s="1"/>
  <c r="X779" i="1"/>
  <c r="BL779" i="9" s="1"/>
  <c r="M3018" i="9" s="1"/>
  <c r="W779" i="1"/>
  <c r="BK779" i="9" s="1"/>
  <c r="V779" i="1"/>
  <c r="BJ779" i="9" s="1"/>
  <c r="M3616" i="9" s="1"/>
  <c r="U779" i="1"/>
  <c r="BI779" i="9" s="1"/>
  <c r="T779" i="1"/>
  <c r="BH779" i="9" s="1"/>
  <c r="S779" i="1"/>
  <c r="BG779" i="9" s="1"/>
  <c r="R779" i="1"/>
  <c r="BF779" i="9" s="1"/>
  <c r="P779" i="1"/>
  <c r="BD779" i="9" s="1"/>
  <c r="N779" i="1"/>
  <c r="BB779" i="9" s="1"/>
  <c r="L779" i="1"/>
  <c r="AZ779" i="9" s="1"/>
  <c r="O4813" i="9" s="1"/>
  <c r="L4813" i="9" s="1"/>
  <c r="Z778" i="1"/>
  <c r="BN778" i="9" s="1"/>
  <c r="M4214" i="9" s="1"/>
  <c r="Y778" i="1"/>
  <c r="BM778" i="9" s="1"/>
  <c r="L4214" i="9" s="1"/>
  <c r="X778" i="1"/>
  <c r="BL778" i="9" s="1"/>
  <c r="M3017" i="9" s="1"/>
  <c r="W778" i="1"/>
  <c r="BK778" i="9" s="1"/>
  <c r="V778" i="1"/>
  <c r="BJ778" i="9" s="1"/>
  <c r="M3615" i="9" s="1"/>
  <c r="U778" i="1"/>
  <c r="BI778" i="9" s="1"/>
  <c r="T778" i="1"/>
  <c r="BH778" i="9" s="1"/>
  <c r="S778" i="1"/>
  <c r="BG778" i="9" s="1"/>
  <c r="R778" i="1"/>
  <c r="BF778" i="9" s="1"/>
  <c r="P778" i="1"/>
  <c r="BD778" i="9" s="1"/>
  <c r="N778" i="1"/>
  <c r="BB778" i="9" s="1"/>
  <c r="L778" i="1"/>
  <c r="AZ778" i="9" s="1"/>
  <c r="O4812" i="9" s="1"/>
  <c r="L4812" i="9" s="1"/>
  <c r="Z777" i="1"/>
  <c r="BN777" i="9" s="1"/>
  <c r="M4213" i="9" s="1"/>
  <c r="Y777" i="1"/>
  <c r="BM777" i="9" s="1"/>
  <c r="L4213" i="9" s="1"/>
  <c r="X777" i="1"/>
  <c r="BL777" i="9" s="1"/>
  <c r="M3016" i="9" s="1"/>
  <c r="W777" i="1"/>
  <c r="BK777" i="9" s="1"/>
  <c r="V777" i="1"/>
  <c r="BJ777" i="9" s="1"/>
  <c r="M3614" i="9" s="1"/>
  <c r="U777" i="1"/>
  <c r="BI777" i="9" s="1"/>
  <c r="T777" i="1"/>
  <c r="BH777" i="9" s="1"/>
  <c r="S777" i="1"/>
  <c r="BG777" i="9" s="1"/>
  <c r="R777" i="1"/>
  <c r="BF777" i="9" s="1"/>
  <c r="P777" i="1"/>
  <c r="BD777" i="9" s="1"/>
  <c r="N777" i="1"/>
  <c r="BB777" i="9" s="1"/>
  <c r="L777" i="1"/>
  <c r="AZ777" i="9" s="1"/>
  <c r="O4811" i="9" s="1"/>
  <c r="L4811" i="9" s="1"/>
  <c r="Z776" i="1"/>
  <c r="BN776" i="9" s="1"/>
  <c r="M4212" i="9" s="1"/>
  <c r="Y776" i="1"/>
  <c r="BM776" i="9" s="1"/>
  <c r="L4212" i="9" s="1"/>
  <c r="X776" i="1"/>
  <c r="BL776" i="9" s="1"/>
  <c r="M3015" i="9" s="1"/>
  <c r="W776" i="1"/>
  <c r="BK776" i="9" s="1"/>
  <c r="V776" i="1"/>
  <c r="BJ776" i="9" s="1"/>
  <c r="M3613" i="9" s="1"/>
  <c r="U776" i="1"/>
  <c r="BI776" i="9" s="1"/>
  <c r="T776" i="1"/>
  <c r="BH776" i="9" s="1"/>
  <c r="O5109" i="9" s="1"/>
  <c r="L5109" i="9" s="1"/>
  <c r="S776" i="1"/>
  <c r="BG776" i="9" s="1"/>
  <c r="R776" i="1"/>
  <c r="BF776" i="9" s="1"/>
  <c r="P776" i="1"/>
  <c r="BD776" i="9" s="1"/>
  <c r="N776" i="1"/>
  <c r="BB776" i="9" s="1"/>
  <c r="L776" i="1"/>
  <c r="AZ776" i="9" s="1"/>
  <c r="O4810" i="9" s="1"/>
  <c r="L4810" i="9" s="1"/>
  <c r="Z775" i="1"/>
  <c r="BN775" i="9" s="1"/>
  <c r="M4211" i="9" s="1"/>
  <c r="Y775" i="1"/>
  <c r="BM775" i="9" s="1"/>
  <c r="L4211" i="9" s="1"/>
  <c r="X775" i="1"/>
  <c r="BL775" i="9" s="1"/>
  <c r="M3014" i="9" s="1"/>
  <c r="W775" i="1"/>
  <c r="BK775" i="9" s="1"/>
  <c r="V775" i="1"/>
  <c r="BJ775" i="9" s="1"/>
  <c r="M3612" i="9" s="1"/>
  <c r="U775" i="1"/>
  <c r="BI775" i="9" s="1"/>
  <c r="T775" i="1"/>
  <c r="BH775" i="9" s="1"/>
  <c r="O5108" i="9" s="1"/>
  <c r="L5108" i="9" s="1"/>
  <c r="S775" i="1"/>
  <c r="BG775" i="9" s="1"/>
  <c r="R775" i="1"/>
  <c r="BF775" i="9" s="1"/>
  <c r="P775" i="1"/>
  <c r="BD775" i="9" s="1"/>
  <c r="N775" i="1"/>
  <c r="BB775" i="9" s="1"/>
  <c r="L775" i="1"/>
  <c r="AZ775" i="9" s="1"/>
  <c r="O4809" i="9" s="1"/>
  <c r="L4809" i="9" s="1"/>
  <c r="Z774" i="1"/>
  <c r="BN774" i="9" s="1"/>
  <c r="M4210" i="9" s="1"/>
  <c r="Y774" i="1"/>
  <c r="BM774" i="9" s="1"/>
  <c r="L4210" i="9" s="1"/>
  <c r="X774" i="1"/>
  <c r="BL774" i="9" s="1"/>
  <c r="M3013" i="9" s="1"/>
  <c r="W774" i="1"/>
  <c r="BK774" i="9" s="1"/>
  <c r="V774" i="1"/>
  <c r="BJ774" i="9" s="1"/>
  <c r="M3611" i="9" s="1"/>
  <c r="U774" i="1"/>
  <c r="BI774" i="9" s="1"/>
  <c r="T774" i="1"/>
  <c r="BH774" i="9" s="1"/>
  <c r="S774" i="1"/>
  <c r="BG774" i="9" s="1"/>
  <c r="R774" i="1"/>
  <c r="BF774" i="9" s="1"/>
  <c r="P774" i="1"/>
  <c r="BD774" i="9" s="1"/>
  <c r="N774" i="1"/>
  <c r="BB774" i="9" s="1"/>
  <c r="L774" i="1"/>
  <c r="AZ774" i="9" s="1"/>
  <c r="O4808" i="9" s="1"/>
  <c r="L4808" i="9" s="1"/>
  <c r="Z773" i="1"/>
  <c r="BN773" i="9" s="1"/>
  <c r="M4209" i="9" s="1"/>
  <c r="Y773" i="1"/>
  <c r="BM773" i="9" s="1"/>
  <c r="L4209" i="9" s="1"/>
  <c r="X773" i="1"/>
  <c r="BL773" i="9" s="1"/>
  <c r="M3012" i="9" s="1"/>
  <c r="W773" i="1"/>
  <c r="BK773" i="9" s="1"/>
  <c r="V773" i="1"/>
  <c r="BJ773" i="9" s="1"/>
  <c r="M3610" i="9" s="1"/>
  <c r="U773" i="1"/>
  <c r="BI773" i="9" s="1"/>
  <c r="T773" i="1"/>
  <c r="BH773" i="9" s="1"/>
  <c r="S773" i="1"/>
  <c r="BG773" i="9" s="1"/>
  <c r="R773" i="1"/>
  <c r="BF773" i="9" s="1"/>
  <c r="P773" i="1"/>
  <c r="BD773" i="9" s="1"/>
  <c r="N773" i="1"/>
  <c r="BB773" i="9" s="1"/>
  <c r="L773" i="1"/>
  <c r="AZ773" i="9" s="1"/>
  <c r="O4807" i="9" s="1"/>
  <c r="L4807" i="9" s="1"/>
  <c r="Z772" i="1"/>
  <c r="BN772" i="9" s="1"/>
  <c r="M4208" i="9" s="1"/>
  <c r="Y772" i="1"/>
  <c r="BM772" i="9" s="1"/>
  <c r="L4208" i="9" s="1"/>
  <c r="X772" i="1"/>
  <c r="BL772" i="9" s="1"/>
  <c r="M3011" i="9" s="1"/>
  <c r="W772" i="1"/>
  <c r="BK772" i="9" s="1"/>
  <c r="V772" i="1"/>
  <c r="BJ772" i="9" s="1"/>
  <c r="M3609" i="9" s="1"/>
  <c r="U772" i="1"/>
  <c r="BI772" i="9" s="1"/>
  <c r="T772" i="1"/>
  <c r="BH772" i="9" s="1"/>
  <c r="O5105" i="9" s="1"/>
  <c r="L5105" i="9" s="1"/>
  <c r="S772" i="1"/>
  <c r="BG772" i="9" s="1"/>
  <c r="R772" i="1"/>
  <c r="BF772" i="9" s="1"/>
  <c r="P772" i="1"/>
  <c r="BD772" i="9" s="1"/>
  <c r="N772" i="1"/>
  <c r="BB772" i="9" s="1"/>
  <c r="L772" i="1"/>
  <c r="AZ772" i="9" s="1"/>
  <c r="O4806" i="9" s="1"/>
  <c r="L4806" i="9" s="1"/>
  <c r="Z771" i="1"/>
  <c r="BN771" i="9" s="1"/>
  <c r="M4207" i="9" s="1"/>
  <c r="Y771" i="1"/>
  <c r="BM771" i="9" s="1"/>
  <c r="L4207" i="9" s="1"/>
  <c r="X771" i="1"/>
  <c r="BL771" i="9" s="1"/>
  <c r="M3010" i="9" s="1"/>
  <c r="W771" i="1"/>
  <c r="BK771" i="9" s="1"/>
  <c r="V771" i="1"/>
  <c r="BJ771" i="9" s="1"/>
  <c r="M3608" i="9" s="1"/>
  <c r="U771" i="1"/>
  <c r="BI771" i="9" s="1"/>
  <c r="T771" i="1"/>
  <c r="BH771" i="9" s="1"/>
  <c r="S771" i="1"/>
  <c r="BG771" i="9" s="1"/>
  <c r="R771" i="1"/>
  <c r="BF771" i="9" s="1"/>
  <c r="P771" i="1"/>
  <c r="BD771" i="9" s="1"/>
  <c r="N771" i="1"/>
  <c r="BB771" i="9" s="1"/>
  <c r="L771" i="1"/>
  <c r="AZ771" i="9" s="1"/>
  <c r="O4805" i="9" s="1"/>
  <c r="L4805" i="9" s="1"/>
  <c r="Z770" i="1"/>
  <c r="BN770" i="9" s="1"/>
  <c r="M4206" i="9" s="1"/>
  <c r="Y770" i="1"/>
  <c r="BM770" i="9" s="1"/>
  <c r="L4206" i="9" s="1"/>
  <c r="X770" i="1"/>
  <c r="BL770" i="9" s="1"/>
  <c r="M3009" i="9" s="1"/>
  <c r="W770" i="1"/>
  <c r="BK770" i="9" s="1"/>
  <c r="V770" i="1"/>
  <c r="BJ770" i="9" s="1"/>
  <c r="M3607" i="9" s="1"/>
  <c r="U770" i="1"/>
  <c r="BI770" i="9" s="1"/>
  <c r="T770" i="1"/>
  <c r="BH770" i="9" s="1"/>
  <c r="S770" i="1"/>
  <c r="BG770" i="9" s="1"/>
  <c r="R770" i="1"/>
  <c r="BF770" i="9" s="1"/>
  <c r="P770" i="1"/>
  <c r="BD770" i="9" s="1"/>
  <c r="N770" i="1"/>
  <c r="BB770" i="9" s="1"/>
  <c r="L770" i="1"/>
  <c r="AZ770" i="9" s="1"/>
  <c r="O4804" i="9" s="1"/>
  <c r="L4804" i="9" s="1"/>
  <c r="Z769" i="1"/>
  <c r="BN769" i="9" s="1"/>
  <c r="M4205" i="9" s="1"/>
  <c r="Y769" i="1"/>
  <c r="BM769" i="9" s="1"/>
  <c r="L4205" i="9" s="1"/>
  <c r="X769" i="1"/>
  <c r="BL769" i="9" s="1"/>
  <c r="M3008" i="9" s="1"/>
  <c r="W769" i="1"/>
  <c r="BK769" i="9" s="1"/>
  <c r="V769" i="1"/>
  <c r="BJ769" i="9" s="1"/>
  <c r="M3606" i="9" s="1"/>
  <c r="U769" i="1"/>
  <c r="BI769" i="9" s="1"/>
  <c r="T769" i="1"/>
  <c r="BH769" i="9" s="1"/>
  <c r="O5102" i="9" s="1"/>
  <c r="L5102" i="9" s="1"/>
  <c r="S769" i="1"/>
  <c r="BG769" i="9" s="1"/>
  <c r="R769" i="1"/>
  <c r="BF769" i="9" s="1"/>
  <c r="P769" i="1"/>
  <c r="BD769" i="9" s="1"/>
  <c r="N769" i="1"/>
  <c r="BB769" i="9" s="1"/>
  <c r="L769" i="1"/>
  <c r="AZ769" i="9" s="1"/>
  <c r="O4803" i="9" s="1"/>
  <c r="L4803" i="9" s="1"/>
  <c r="Z768" i="1"/>
  <c r="BN768" i="9" s="1"/>
  <c r="M4204" i="9" s="1"/>
  <c r="Y768" i="1"/>
  <c r="BM768" i="9" s="1"/>
  <c r="L4204" i="9" s="1"/>
  <c r="X768" i="1"/>
  <c r="BL768" i="9" s="1"/>
  <c r="M3007" i="9" s="1"/>
  <c r="W768" i="1"/>
  <c r="BK768" i="9" s="1"/>
  <c r="V768" i="1"/>
  <c r="BJ768" i="9" s="1"/>
  <c r="M3605" i="9" s="1"/>
  <c r="U768" i="1"/>
  <c r="BI768" i="9" s="1"/>
  <c r="T768" i="1"/>
  <c r="BH768" i="9" s="1"/>
  <c r="S768" i="1"/>
  <c r="BG768" i="9" s="1"/>
  <c r="R768" i="1"/>
  <c r="BF768" i="9" s="1"/>
  <c r="P768" i="1"/>
  <c r="BD768" i="9" s="1"/>
  <c r="N768" i="1"/>
  <c r="BB768" i="9" s="1"/>
  <c r="L768" i="1"/>
  <c r="AZ768" i="9" s="1"/>
  <c r="O4802" i="9" s="1"/>
  <c r="L4802" i="9" s="1"/>
  <c r="Z767" i="1"/>
  <c r="BN767" i="9" s="1"/>
  <c r="M4203" i="9" s="1"/>
  <c r="Y767" i="1"/>
  <c r="BM767" i="9" s="1"/>
  <c r="L4203" i="9" s="1"/>
  <c r="X767" i="1"/>
  <c r="BL767" i="9" s="1"/>
  <c r="M3006" i="9" s="1"/>
  <c r="W767" i="1"/>
  <c r="BK767" i="9" s="1"/>
  <c r="V767" i="1"/>
  <c r="BJ767" i="9" s="1"/>
  <c r="M3604" i="9" s="1"/>
  <c r="U767" i="1"/>
  <c r="BI767" i="9" s="1"/>
  <c r="T767" i="1"/>
  <c r="BH767" i="9" s="1"/>
  <c r="S767" i="1"/>
  <c r="BG767" i="9" s="1"/>
  <c r="R767" i="1"/>
  <c r="BF767" i="9" s="1"/>
  <c r="P767" i="1"/>
  <c r="BD767" i="9" s="1"/>
  <c r="N767" i="1"/>
  <c r="BB767" i="9" s="1"/>
  <c r="L767" i="1"/>
  <c r="AZ767" i="9" s="1"/>
  <c r="O4801" i="9" s="1"/>
  <c r="L4801" i="9" s="1"/>
  <c r="Z766" i="1"/>
  <c r="BN766" i="9" s="1"/>
  <c r="M4202" i="9" s="1"/>
  <c r="Y766" i="1"/>
  <c r="BM766" i="9" s="1"/>
  <c r="L4202" i="9" s="1"/>
  <c r="X766" i="1"/>
  <c r="BL766" i="9" s="1"/>
  <c r="M3005" i="9" s="1"/>
  <c r="W766" i="1"/>
  <c r="BK766" i="9" s="1"/>
  <c r="V766" i="1"/>
  <c r="BJ766" i="9" s="1"/>
  <c r="M3603" i="9" s="1"/>
  <c r="U766" i="1"/>
  <c r="BI766" i="9" s="1"/>
  <c r="T766" i="1"/>
  <c r="BH766" i="9" s="1"/>
  <c r="O5099" i="9" s="1"/>
  <c r="L5099" i="9" s="1"/>
  <c r="S766" i="1"/>
  <c r="BG766" i="9" s="1"/>
  <c r="R766" i="1"/>
  <c r="BF766" i="9" s="1"/>
  <c r="P766" i="1"/>
  <c r="BD766" i="9" s="1"/>
  <c r="N766" i="1"/>
  <c r="BB766" i="9" s="1"/>
  <c r="L766" i="1"/>
  <c r="AZ766" i="9" s="1"/>
  <c r="O4800" i="9" s="1"/>
  <c r="L4800" i="9" s="1"/>
  <c r="Z765" i="1"/>
  <c r="BN765" i="9" s="1"/>
  <c r="M4201" i="9" s="1"/>
  <c r="Y765" i="1"/>
  <c r="BM765" i="9" s="1"/>
  <c r="L4201" i="9" s="1"/>
  <c r="X765" i="1"/>
  <c r="BL765" i="9" s="1"/>
  <c r="M3004" i="9" s="1"/>
  <c r="W765" i="1"/>
  <c r="BK765" i="9" s="1"/>
  <c r="V765" i="1"/>
  <c r="BJ765" i="9" s="1"/>
  <c r="M3602" i="9" s="1"/>
  <c r="U765" i="1"/>
  <c r="BI765" i="9" s="1"/>
  <c r="T765" i="1"/>
  <c r="BH765" i="9" s="1"/>
  <c r="S765" i="1"/>
  <c r="BG765" i="9" s="1"/>
  <c r="R765" i="1"/>
  <c r="BF765" i="9" s="1"/>
  <c r="P765" i="1"/>
  <c r="BD765" i="9" s="1"/>
  <c r="N765" i="1"/>
  <c r="BB765" i="9" s="1"/>
  <c r="L765" i="1"/>
  <c r="AZ765" i="9" s="1"/>
  <c r="O4799" i="9" s="1"/>
  <c r="L4799" i="9" s="1"/>
  <c r="Z764" i="1"/>
  <c r="BN764" i="9" s="1"/>
  <c r="M4200" i="9" s="1"/>
  <c r="Y764" i="1"/>
  <c r="BM764" i="9" s="1"/>
  <c r="L4200" i="9" s="1"/>
  <c r="X764" i="1"/>
  <c r="BL764" i="9" s="1"/>
  <c r="M3003" i="9" s="1"/>
  <c r="W764" i="1"/>
  <c r="BK764" i="9" s="1"/>
  <c r="V764" i="1"/>
  <c r="BJ764" i="9" s="1"/>
  <c r="M3601" i="9" s="1"/>
  <c r="U764" i="1"/>
  <c r="BI764" i="9" s="1"/>
  <c r="T764" i="1"/>
  <c r="BH764" i="9" s="1"/>
  <c r="O5097" i="9" s="1"/>
  <c r="L5097" i="9" s="1"/>
  <c r="S764" i="1"/>
  <c r="BG764" i="9" s="1"/>
  <c r="R764" i="1"/>
  <c r="BF764" i="9" s="1"/>
  <c r="P764" i="1"/>
  <c r="BD764" i="9" s="1"/>
  <c r="N764" i="1"/>
  <c r="BB764" i="9" s="1"/>
  <c r="L764" i="1"/>
  <c r="AZ764" i="9" s="1"/>
  <c r="O4798" i="9" s="1"/>
  <c r="L4798" i="9" s="1"/>
  <c r="Z763" i="1"/>
  <c r="BN763" i="9" s="1"/>
  <c r="M4199" i="9" s="1"/>
  <c r="Y763" i="1"/>
  <c r="BM763" i="9" s="1"/>
  <c r="L4199" i="9" s="1"/>
  <c r="X763" i="1"/>
  <c r="BL763" i="9" s="1"/>
  <c r="M3002" i="9" s="1"/>
  <c r="W763" i="1"/>
  <c r="BK763" i="9" s="1"/>
  <c r="V763" i="1"/>
  <c r="BJ763" i="9" s="1"/>
  <c r="M3600" i="9" s="1"/>
  <c r="U763" i="1"/>
  <c r="BI763" i="9" s="1"/>
  <c r="T763" i="1"/>
  <c r="BH763" i="9" s="1"/>
  <c r="S763" i="1"/>
  <c r="BG763" i="9" s="1"/>
  <c r="R763" i="1"/>
  <c r="BF763" i="9" s="1"/>
  <c r="P763" i="1"/>
  <c r="BD763" i="9" s="1"/>
  <c r="N763" i="1"/>
  <c r="BB763" i="9" s="1"/>
  <c r="L763" i="1"/>
  <c r="AZ763" i="9" s="1"/>
  <c r="O4797" i="9" s="1"/>
  <c r="L4797" i="9" s="1"/>
  <c r="Z762" i="1"/>
  <c r="BN762" i="9" s="1"/>
  <c r="M4198" i="9" s="1"/>
  <c r="Y762" i="1"/>
  <c r="BM762" i="9" s="1"/>
  <c r="L4198" i="9" s="1"/>
  <c r="X762" i="1"/>
  <c r="BL762" i="9" s="1"/>
  <c r="M3001" i="9" s="1"/>
  <c r="W762" i="1"/>
  <c r="BK762" i="9" s="1"/>
  <c r="V762" i="1"/>
  <c r="BJ762" i="9" s="1"/>
  <c r="M3599" i="9" s="1"/>
  <c r="U762" i="1"/>
  <c r="BI762" i="9" s="1"/>
  <c r="T762" i="1"/>
  <c r="BH762" i="9" s="1"/>
  <c r="S762" i="1"/>
  <c r="BG762" i="9" s="1"/>
  <c r="R762" i="1"/>
  <c r="BF762" i="9" s="1"/>
  <c r="P762" i="1"/>
  <c r="BD762" i="9" s="1"/>
  <c r="N762" i="1"/>
  <c r="BB762" i="9" s="1"/>
  <c r="L762" i="1"/>
  <c r="AZ762" i="9" s="1"/>
  <c r="O4796" i="9" s="1"/>
  <c r="L4796" i="9" s="1"/>
  <c r="Z761" i="1"/>
  <c r="BN761" i="9" s="1"/>
  <c r="M4197" i="9" s="1"/>
  <c r="Y761" i="1"/>
  <c r="BM761" i="9" s="1"/>
  <c r="L4197" i="9" s="1"/>
  <c r="X761" i="1"/>
  <c r="BL761" i="9" s="1"/>
  <c r="M3000" i="9" s="1"/>
  <c r="W761" i="1"/>
  <c r="BK761" i="9" s="1"/>
  <c r="V761" i="1"/>
  <c r="BJ761" i="9" s="1"/>
  <c r="M3598" i="9" s="1"/>
  <c r="U761" i="1"/>
  <c r="BI761" i="9" s="1"/>
  <c r="T761" i="1"/>
  <c r="BH761" i="9" s="1"/>
  <c r="S761" i="1"/>
  <c r="BG761" i="9" s="1"/>
  <c r="R761" i="1"/>
  <c r="BF761" i="9" s="1"/>
  <c r="P761" i="1"/>
  <c r="BD761" i="9" s="1"/>
  <c r="N761" i="1"/>
  <c r="BB761" i="9" s="1"/>
  <c r="L761" i="1"/>
  <c r="AZ761" i="9" s="1"/>
  <c r="O4795" i="9" s="1"/>
  <c r="L4795" i="9" s="1"/>
  <c r="Z760" i="1"/>
  <c r="BN760" i="9" s="1"/>
  <c r="M4196" i="9" s="1"/>
  <c r="Y760" i="1"/>
  <c r="BM760" i="9" s="1"/>
  <c r="L4196" i="9" s="1"/>
  <c r="X760" i="1"/>
  <c r="BL760" i="9" s="1"/>
  <c r="M2999" i="9" s="1"/>
  <c r="W760" i="1"/>
  <c r="BK760" i="9" s="1"/>
  <c r="V760" i="1"/>
  <c r="BJ760" i="9" s="1"/>
  <c r="M3597" i="9" s="1"/>
  <c r="U760" i="1"/>
  <c r="BI760" i="9" s="1"/>
  <c r="T760" i="1"/>
  <c r="BH760" i="9" s="1"/>
  <c r="O5093" i="9" s="1"/>
  <c r="L5093" i="9" s="1"/>
  <c r="S760" i="1"/>
  <c r="BG760" i="9" s="1"/>
  <c r="R760" i="1"/>
  <c r="BF760" i="9" s="1"/>
  <c r="P760" i="1"/>
  <c r="BD760" i="9" s="1"/>
  <c r="N760" i="1"/>
  <c r="BB760" i="9" s="1"/>
  <c r="L760" i="1"/>
  <c r="AZ760" i="9" s="1"/>
  <c r="O4794" i="9" s="1"/>
  <c r="L4794" i="9" s="1"/>
  <c r="Z759" i="1"/>
  <c r="BN759" i="9" s="1"/>
  <c r="M4195" i="9" s="1"/>
  <c r="Y759" i="1"/>
  <c r="BM759" i="9" s="1"/>
  <c r="L4195" i="9" s="1"/>
  <c r="X759" i="1"/>
  <c r="BL759" i="9" s="1"/>
  <c r="M2998" i="9" s="1"/>
  <c r="W759" i="1"/>
  <c r="BK759" i="9" s="1"/>
  <c r="V759" i="1"/>
  <c r="BJ759" i="9" s="1"/>
  <c r="M3596" i="9" s="1"/>
  <c r="U759" i="1"/>
  <c r="BI759" i="9" s="1"/>
  <c r="T759" i="1"/>
  <c r="BH759" i="9" s="1"/>
  <c r="S759" i="1"/>
  <c r="BG759" i="9" s="1"/>
  <c r="R759" i="1"/>
  <c r="BF759" i="9" s="1"/>
  <c r="P759" i="1"/>
  <c r="BD759" i="9" s="1"/>
  <c r="N759" i="1"/>
  <c r="BB759" i="9" s="1"/>
  <c r="L759" i="1"/>
  <c r="AZ759" i="9" s="1"/>
  <c r="O4793" i="9" s="1"/>
  <c r="L4793" i="9" s="1"/>
  <c r="Z758" i="1"/>
  <c r="BN758" i="9" s="1"/>
  <c r="M4194" i="9" s="1"/>
  <c r="Y758" i="1"/>
  <c r="BM758" i="9" s="1"/>
  <c r="L4194" i="9" s="1"/>
  <c r="X758" i="1"/>
  <c r="BL758" i="9" s="1"/>
  <c r="M2997" i="9" s="1"/>
  <c r="W758" i="1"/>
  <c r="BK758" i="9" s="1"/>
  <c r="V758" i="1"/>
  <c r="BJ758" i="9" s="1"/>
  <c r="M3595" i="9" s="1"/>
  <c r="U758" i="1"/>
  <c r="BI758" i="9" s="1"/>
  <c r="T758" i="1"/>
  <c r="BH758" i="9" s="1"/>
  <c r="S758" i="1"/>
  <c r="BG758" i="9" s="1"/>
  <c r="R758" i="1"/>
  <c r="BF758" i="9" s="1"/>
  <c r="P758" i="1"/>
  <c r="BD758" i="9" s="1"/>
  <c r="N758" i="1"/>
  <c r="BB758" i="9" s="1"/>
  <c r="L758" i="1"/>
  <c r="AZ758" i="9" s="1"/>
  <c r="O4792" i="9" s="1"/>
  <c r="L4792" i="9" s="1"/>
  <c r="Z757" i="1"/>
  <c r="BN757" i="9" s="1"/>
  <c r="M4193" i="9" s="1"/>
  <c r="Y757" i="1"/>
  <c r="BM757" i="9" s="1"/>
  <c r="L4193" i="9" s="1"/>
  <c r="X757" i="1"/>
  <c r="BL757" i="9" s="1"/>
  <c r="M2996" i="9" s="1"/>
  <c r="W757" i="1"/>
  <c r="BK757" i="9" s="1"/>
  <c r="V757" i="1"/>
  <c r="BJ757" i="9" s="1"/>
  <c r="M3594" i="9" s="1"/>
  <c r="U757" i="1"/>
  <c r="BI757" i="9" s="1"/>
  <c r="T757" i="1"/>
  <c r="BH757" i="9" s="1"/>
  <c r="S757" i="1"/>
  <c r="BG757" i="9" s="1"/>
  <c r="R757" i="1"/>
  <c r="BF757" i="9" s="1"/>
  <c r="P757" i="1"/>
  <c r="BD757" i="9" s="1"/>
  <c r="N757" i="1"/>
  <c r="BB757" i="9" s="1"/>
  <c r="L757" i="1"/>
  <c r="AZ757" i="9" s="1"/>
  <c r="O4791" i="9" s="1"/>
  <c r="L4791" i="9" s="1"/>
  <c r="Z756" i="1"/>
  <c r="BN756" i="9" s="1"/>
  <c r="M4192" i="9" s="1"/>
  <c r="Y756" i="1"/>
  <c r="BM756" i="9" s="1"/>
  <c r="L4192" i="9" s="1"/>
  <c r="X756" i="1"/>
  <c r="BL756" i="9" s="1"/>
  <c r="M2995" i="9" s="1"/>
  <c r="W756" i="1"/>
  <c r="BK756" i="9" s="1"/>
  <c r="V756" i="1"/>
  <c r="BJ756" i="9" s="1"/>
  <c r="M3593" i="9" s="1"/>
  <c r="U756" i="1"/>
  <c r="BI756" i="9" s="1"/>
  <c r="T756" i="1"/>
  <c r="BH756" i="9" s="1"/>
  <c r="S756" i="1"/>
  <c r="BG756" i="9" s="1"/>
  <c r="R756" i="1"/>
  <c r="BF756" i="9" s="1"/>
  <c r="P756" i="1"/>
  <c r="BD756" i="9" s="1"/>
  <c r="N756" i="1"/>
  <c r="BB756" i="9" s="1"/>
  <c r="L756" i="1"/>
  <c r="AZ756" i="9" s="1"/>
  <c r="O4790" i="9" s="1"/>
  <c r="L4790" i="9" s="1"/>
  <c r="Z755" i="1"/>
  <c r="BN755" i="9" s="1"/>
  <c r="M4191" i="9" s="1"/>
  <c r="Y755" i="1"/>
  <c r="BM755" i="9" s="1"/>
  <c r="L4191" i="9" s="1"/>
  <c r="X755" i="1"/>
  <c r="BL755" i="9" s="1"/>
  <c r="M2994" i="9" s="1"/>
  <c r="W755" i="1"/>
  <c r="BK755" i="9" s="1"/>
  <c r="V755" i="1"/>
  <c r="BJ755" i="9" s="1"/>
  <c r="M3592" i="9" s="1"/>
  <c r="U755" i="1"/>
  <c r="BI755" i="9" s="1"/>
  <c r="T755" i="1"/>
  <c r="BH755" i="9" s="1"/>
  <c r="S755" i="1"/>
  <c r="BG755" i="9" s="1"/>
  <c r="R755" i="1"/>
  <c r="BF755" i="9" s="1"/>
  <c r="P755" i="1"/>
  <c r="BD755" i="9" s="1"/>
  <c r="N755" i="1"/>
  <c r="BB755" i="9" s="1"/>
  <c r="L755" i="1"/>
  <c r="AZ755" i="9" s="1"/>
  <c r="O4789" i="9" s="1"/>
  <c r="L4789" i="9" s="1"/>
  <c r="Z754" i="1"/>
  <c r="BN754" i="9" s="1"/>
  <c r="M4190" i="9" s="1"/>
  <c r="Y754" i="1"/>
  <c r="BM754" i="9" s="1"/>
  <c r="L4190" i="9" s="1"/>
  <c r="X754" i="1"/>
  <c r="BL754" i="9" s="1"/>
  <c r="M2993" i="9" s="1"/>
  <c r="W754" i="1"/>
  <c r="BK754" i="9" s="1"/>
  <c r="V754" i="1"/>
  <c r="BJ754" i="9" s="1"/>
  <c r="M3591" i="9" s="1"/>
  <c r="U754" i="1"/>
  <c r="BI754" i="9" s="1"/>
  <c r="T754" i="1"/>
  <c r="BH754" i="9" s="1"/>
  <c r="S754" i="1"/>
  <c r="BG754" i="9" s="1"/>
  <c r="R754" i="1"/>
  <c r="BF754" i="9" s="1"/>
  <c r="P754" i="1"/>
  <c r="BD754" i="9" s="1"/>
  <c r="N754" i="1"/>
  <c r="BB754" i="9" s="1"/>
  <c r="L754" i="1"/>
  <c r="AZ754" i="9" s="1"/>
  <c r="O4788" i="9" s="1"/>
  <c r="L4788" i="9" s="1"/>
  <c r="Z753" i="1"/>
  <c r="BN753" i="9" s="1"/>
  <c r="M4189" i="9" s="1"/>
  <c r="Y753" i="1"/>
  <c r="BM753" i="9" s="1"/>
  <c r="L4189" i="9" s="1"/>
  <c r="X753" i="1"/>
  <c r="BL753" i="9" s="1"/>
  <c r="M2992" i="9" s="1"/>
  <c r="W753" i="1"/>
  <c r="BK753" i="9" s="1"/>
  <c r="V753" i="1"/>
  <c r="BJ753" i="9" s="1"/>
  <c r="M3590" i="9" s="1"/>
  <c r="U753" i="1"/>
  <c r="BI753" i="9" s="1"/>
  <c r="T753" i="1"/>
  <c r="BH753" i="9" s="1"/>
  <c r="O5086" i="9" s="1"/>
  <c r="L5086" i="9" s="1"/>
  <c r="S753" i="1"/>
  <c r="BG753" i="9" s="1"/>
  <c r="R753" i="1"/>
  <c r="BF753" i="9" s="1"/>
  <c r="P753" i="1"/>
  <c r="BD753" i="9" s="1"/>
  <c r="N753" i="1"/>
  <c r="BB753" i="9" s="1"/>
  <c r="L753" i="1"/>
  <c r="AZ753" i="9" s="1"/>
  <c r="O4787" i="9" s="1"/>
  <c r="L4787" i="9" s="1"/>
  <c r="Z752" i="1"/>
  <c r="BN752" i="9" s="1"/>
  <c r="M4188" i="9" s="1"/>
  <c r="Y752" i="1"/>
  <c r="BM752" i="9" s="1"/>
  <c r="L4188" i="9" s="1"/>
  <c r="X752" i="1"/>
  <c r="BL752" i="9" s="1"/>
  <c r="M2991" i="9" s="1"/>
  <c r="W752" i="1"/>
  <c r="BK752" i="9" s="1"/>
  <c r="V752" i="1"/>
  <c r="BJ752" i="9" s="1"/>
  <c r="M3589" i="9" s="1"/>
  <c r="U752" i="1"/>
  <c r="BI752" i="9" s="1"/>
  <c r="T752" i="1"/>
  <c r="BH752" i="9" s="1"/>
  <c r="S752" i="1"/>
  <c r="BG752" i="9" s="1"/>
  <c r="R752" i="1"/>
  <c r="BF752" i="9" s="1"/>
  <c r="P752" i="1"/>
  <c r="BD752" i="9" s="1"/>
  <c r="N752" i="1"/>
  <c r="BB752" i="9" s="1"/>
  <c r="L752" i="1"/>
  <c r="AZ752" i="9" s="1"/>
  <c r="O4786" i="9" s="1"/>
  <c r="L4786" i="9" s="1"/>
  <c r="Z751" i="1"/>
  <c r="BN751" i="9" s="1"/>
  <c r="M4187" i="9" s="1"/>
  <c r="Y751" i="1"/>
  <c r="BM751" i="9" s="1"/>
  <c r="L4187" i="9" s="1"/>
  <c r="X751" i="1"/>
  <c r="BL751" i="9" s="1"/>
  <c r="M2990" i="9" s="1"/>
  <c r="W751" i="1"/>
  <c r="BK751" i="9" s="1"/>
  <c r="V751" i="1"/>
  <c r="BJ751" i="9" s="1"/>
  <c r="M3588" i="9" s="1"/>
  <c r="U751" i="1"/>
  <c r="BI751" i="9" s="1"/>
  <c r="T751" i="1"/>
  <c r="BH751" i="9" s="1"/>
  <c r="S751" i="1"/>
  <c r="BG751" i="9" s="1"/>
  <c r="R751" i="1"/>
  <c r="BF751" i="9" s="1"/>
  <c r="P751" i="1"/>
  <c r="BD751" i="9" s="1"/>
  <c r="N751" i="1"/>
  <c r="BB751" i="9" s="1"/>
  <c r="L751" i="1"/>
  <c r="AZ751" i="9" s="1"/>
  <c r="O4785" i="9" s="1"/>
  <c r="L4785" i="9" s="1"/>
  <c r="Z750" i="1"/>
  <c r="BN750" i="9" s="1"/>
  <c r="M4186" i="9" s="1"/>
  <c r="Y750" i="1"/>
  <c r="BM750" i="9" s="1"/>
  <c r="L4186" i="9" s="1"/>
  <c r="X750" i="1"/>
  <c r="BL750" i="9" s="1"/>
  <c r="M2989" i="9" s="1"/>
  <c r="W750" i="1"/>
  <c r="BK750" i="9" s="1"/>
  <c r="V750" i="1"/>
  <c r="BJ750" i="9" s="1"/>
  <c r="M3587" i="9" s="1"/>
  <c r="U750" i="1"/>
  <c r="BI750" i="9" s="1"/>
  <c r="T750" i="1"/>
  <c r="BH750" i="9" s="1"/>
  <c r="O5083" i="9" s="1"/>
  <c r="L5083" i="9" s="1"/>
  <c r="S750" i="1"/>
  <c r="BG750" i="9" s="1"/>
  <c r="R750" i="1"/>
  <c r="BF750" i="9" s="1"/>
  <c r="P750" i="1"/>
  <c r="BD750" i="9" s="1"/>
  <c r="N750" i="1"/>
  <c r="BB750" i="9" s="1"/>
  <c r="L750" i="1"/>
  <c r="AZ750" i="9" s="1"/>
  <c r="O4784" i="9" s="1"/>
  <c r="L4784" i="9" s="1"/>
  <c r="Z749" i="1"/>
  <c r="BN749" i="9" s="1"/>
  <c r="M4185" i="9" s="1"/>
  <c r="Y749" i="1"/>
  <c r="BM749" i="9" s="1"/>
  <c r="L4185" i="9" s="1"/>
  <c r="X749" i="1"/>
  <c r="BL749" i="9" s="1"/>
  <c r="M2988" i="9" s="1"/>
  <c r="W749" i="1"/>
  <c r="BK749" i="9" s="1"/>
  <c r="V749" i="1"/>
  <c r="BJ749" i="9" s="1"/>
  <c r="M3586" i="9" s="1"/>
  <c r="U749" i="1"/>
  <c r="BI749" i="9" s="1"/>
  <c r="T749" i="1"/>
  <c r="BH749" i="9" s="1"/>
  <c r="S749" i="1"/>
  <c r="BG749" i="9" s="1"/>
  <c r="R749" i="1"/>
  <c r="BF749" i="9" s="1"/>
  <c r="P749" i="1"/>
  <c r="BD749" i="9" s="1"/>
  <c r="N749" i="1"/>
  <c r="BB749" i="9" s="1"/>
  <c r="L749" i="1"/>
  <c r="AZ749" i="9" s="1"/>
  <c r="O4783" i="9" s="1"/>
  <c r="L4783" i="9" s="1"/>
  <c r="Z748" i="1"/>
  <c r="BN748" i="9" s="1"/>
  <c r="M4184" i="9" s="1"/>
  <c r="Y748" i="1"/>
  <c r="BM748" i="9" s="1"/>
  <c r="L4184" i="9" s="1"/>
  <c r="X748" i="1"/>
  <c r="BL748" i="9" s="1"/>
  <c r="M2987" i="9" s="1"/>
  <c r="W748" i="1"/>
  <c r="BK748" i="9" s="1"/>
  <c r="V748" i="1"/>
  <c r="BJ748" i="9" s="1"/>
  <c r="M3585" i="9" s="1"/>
  <c r="U748" i="1"/>
  <c r="BI748" i="9" s="1"/>
  <c r="T748" i="1"/>
  <c r="BH748" i="9" s="1"/>
  <c r="S748" i="1"/>
  <c r="BG748" i="9" s="1"/>
  <c r="R748" i="1"/>
  <c r="BF748" i="9" s="1"/>
  <c r="P748" i="1"/>
  <c r="BD748" i="9" s="1"/>
  <c r="N748" i="1"/>
  <c r="BB748" i="9" s="1"/>
  <c r="L748" i="1"/>
  <c r="AZ748" i="9" s="1"/>
  <c r="O4782" i="9" s="1"/>
  <c r="L4782" i="9" s="1"/>
  <c r="Z747" i="1"/>
  <c r="BN747" i="9" s="1"/>
  <c r="M4183" i="9" s="1"/>
  <c r="Y747" i="1"/>
  <c r="BM747" i="9" s="1"/>
  <c r="L4183" i="9" s="1"/>
  <c r="X747" i="1"/>
  <c r="BL747" i="9" s="1"/>
  <c r="M2986" i="9" s="1"/>
  <c r="W747" i="1"/>
  <c r="BK747" i="9" s="1"/>
  <c r="V747" i="1"/>
  <c r="BJ747" i="9" s="1"/>
  <c r="M3584" i="9" s="1"/>
  <c r="U747" i="1"/>
  <c r="BI747" i="9" s="1"/>
  <c r="T747" i="1"/>
  <c r="BH747" i="9" s="1"/>
  <c r="O5080" i="9" s="1"/>
  <c r="L5080" i="9" s="1"/>
  <c r="S747" i="1"/>
  <c r="BG747" i="9" s="1"/>
  <c r="R747" i="1"/>
  <c r="BF747" i="9" s="1"/>
  <c r="P747" i="1"/>
  <c r="BD747" i="9" s="1"/>
  <c r="N747" i="1"/>
  <c r="BB747" i="9" s="1"/>
  <c r="L747" i="1"/>
  <c r="AZ747" i="9" s="1"/>
  <c r="O4781" i="9" s="1"/>
  <c r="L4781" i="9" s="1"/>
  <c r="Z746" i="1"/>
  <c r="BN746" i="9" s="1"/>
  <c r="M4182" i="9" s="1"/>
  <c r="Y746" i="1"/>
  <c r="BM746" i="9" s="1"/>
  <c r="L4182" i="9" s="1"/>
  <c r="X746" i="1"/>
  <c r="BL746" i="9" s="1"/>
  <c r="M2985" i="9" s="1"/>
  <c r="W746" i="1"/>
  <c r="BK746" i="9" s="1"/>
  <c r="V746" i="1"/>
  <c r="BJ746" i="9" s="1"/>
  <c r="M3583" i="9" s="1"/>
  <c r="U746" i="1"/>
  <c r="BI746" i="9" s="1"/>
  <c r="T746" i="1"/>
  <c r="BH746" i="9" s="1"/>
  <c r="O5079" i="9" s="1"/>
  <c r="L5079" i="9" s="1"/>
  <c r="S746" i="1"/>
  <c r="BG746" i="9" s="1"/>
  <c r="R746" i="1"/>
  <c r="BF746" i="9" s="1"/>
  <c r="P746" i="1"/>
  <c r="BD746" i="9" s="1"/>
  <c r="N746" i="1"/>
  <c r="BB746" i="9" s="1"/>
  <c r="L746" i="1"/>
  <c r="AZ746" i="9" s="1"/>
  <c r="O4780" i="9" s="1"/>
  <c r="L4780" i="9" s="1"/>
  <c r="Z745" i="1"/>
  <c r="BN745" i="9" s="1"/>
  <c r="M4181" i="9" s="1"/>
  <c r="Y745" i="1"/>
  <c r="BM745" i="9" s="1"/>
  <c r="L4181" i="9" s="1"/>
  <c r="X745" i="1"/>
  <c r="BL745" i="9" s="1"/>
  <c r="M2984" i="9" s="1"/>
  <c r="W745" i="1"/>
  <c r="BK745" i="9" s="1"/>
  <c r="V745" i="1"/>
  <c r="BJ745" i="9" s="1"/>
  <c r="M3582" i="9" s="1"/>
  <c r="U745" i="1"/>
  <c r="BI745" i="9" s="1"/>
  <c r="T745" i="1"/>
  <c r="BH745" i="9" s="1"/>
  <c r="S745" i="1"/>
  <c r="BG745" i="9" s="1"/>
  <c r="R745" i="1"/>
  <c r="BF745" i="9" s="1"/>
  <c r="P745" i="1"/>
  <c r="BD745" i="9" s="1"/>
  <c r="N745" i="1"/>
  <c r="BB745" i="9" s="1"/>
  <c r="L745" i="1"/>
  <c r="AZ745" i="9" s="1"/>
  <c r="O4779" i="9" s="1"/>
  <c r="L4779" i="9" s="1"/>
  <c r="Z744" i="1"/>
  <c r="BN744" i="9" s="1"/>
  <c r="M4180" i="9" s="1"/>
  <c r="Y744" i="1"/>
  <c r="BM744" i="9" s="1"/>
  <c r="L4180" i="9" s="1"/>
  <c r="X744" i="1"/>
  <c r="BL744" i="9" s="1"/>
  <c r="M2983" i="9" s="1"/>
  <c r="W744" i="1"/>
  <c r="BK744" i="9" s="1"/>
  <c r="V744" i="1"/>
  <c r="BJ744" i="9" s="1"/>
  <c r="M3581" i="9" s="1"/>
  <c r="U744" i="1"/>
  <c r="BI744" i="9" s="1"/>
  <c r="T744" i="1"/>
  <c r="BH744" i="9" s="1"/>
  <c r="S744" i="1"/>
  <c r="BG744" i="9" s="1"/>
  <c r="R744" i="1"/>
  <c r="BF744" i="9" s="1"/>
  <c r="P744" i="1"/>
  <c r="BD744" i="9" s="1"/>
  <c r="N744" i="1"/>
  <c r="BB744" i="9" s="1"/>
  <c r="L744" i="1"/>
  <c r="AZ744" i="9" s="1"/>
  <c r="O4778" i="9" s="1"/>
  <c r="L4778" i="9" s="1"/>
  <c r="Z743" i="1"/>
  <c r="BN743" i="9" s="1"/>
  <c r="M4179" i="9" s="1"/>
  <c r="Y743" i="1"/>
  <c r="BM743" i="9" s="1"/>
  <c r="L4179" i="9" s="1"/>
  <c r="X743" i="1"/>
  <c r="BL743" i="9" s="1"/>
  <c r="M2982" i="9" s="1"/>
  <c r="W743" i="1"/>
  <c r="BK743" i="9" s="1"/>
  <c r="V743" i="1"/>
  <c r="BJ743" i="9" s="1"/>
  <c r="M3580" i="9" s="1"/>
  <c r="U743" i="1"/>
  <c r="BI743" i="9" s="1"/>
  <c r="T743" i="1"/>
  <c r="BH743" i="9" s="1"/>
  <c r="O5076" i="9" s="1"/>
  <c r="L5076" i="9" s="1"/>
  <c r="S743" i="1"/>
  <c r="BG743" i="9" s="1"/>
  <c r="R743" i="1"/>
  <c r="BF743" i="9" s="1"/>
  <c r="P743" i="1"/>
  <c r="BD743" i="9" s="1"/>
  <c r="N743" i="1"/>
  <c r="BB743" i="9" s="1"/>
  <c r="L743" i="1"/>
  <c r="AZ743" i="9" s="1"/>
  <c r="O4777" i="9" s="1"/>
  <c r="L4777" i="9" s="1"/>
  <c r="Z742" i="1"/>
  <c r="BN742" i="9" s="1"/>
  <c r="M4178" i="9" s="1"/>
  <c r="Y742" i="1"/>
  <c r="BM742" i="9" s="1"/>
  <c r="L4178" i="9" s="1"/>
  <c r="X742" i="1"/>
  <c r="BL742" i="9" s="1"/>
  <c r="M2981" i="9" s="1"/>
  <c r="W742" i="1"/>
  <c r="BK742" i="9" s="1"/>
  <c r="V742" i="1"/>
  <c r="BJ742" i="9" s="1"/>
  <c r="M3579" i="9" s="1"/>
  <c r="U742" i="1"/>
  <c r="BI742" i="9" s="1"/>
  <c r="T742" i="1"/>
  <c r="BH742" i="9" s="1"/>
  <c r="S742" i="1"/>
  <c r="BG742" i="9" s="1"/>
  <c r="R742" i="1"/>
  <c r="BF742" i="9" s="1"/>
  <c r="P742" i="1"/>
  <c r="BD742" i="9" s="1"/>
  <c r="N742" i="1"/>
  <c r="BB742" i="9" s="1"/>
  <c r="L742" i="1"/>
  <c r="AZ742" i="9" s="1"/>
  <c r="O4776" i="9" s="1"/>
  <c r="L4776" i="9" s="1"/>
  <c r="Z741" i="1"/>
  <c r="BN741" i="9" s="1"/>
  <c r="M4177" i="9" s="1"/>
  <c r="Y741" i="1"/>
  <c r="BM741" i="9" s="1"/>
  <c r="L4177" i="9" s="1"/>
  <c r="X741" i="1"/>
  <c r="BL741" i="9" s="1"/>
  <c r="M2980" i="9" s="1"/>
  <c r="W741" i="1"/>
  <c r="BK741" i="9" s="1"/>
  <c r="V741" i="1"/>
  <c r="BJ741" i="9" s="1"/>
  <c r="M3578" i="9" s="1"/>
  <c r="U741" i="1"/>
  <c r="BI741" i="9" s="1"/>
  <c r="T741" i="1"/>
  <c r="BH741" i="9" s="1"/>
  <c r="S741" i="1"/>
  <c r="BG741" i="9" s="1"/>
  <c r="R741" i="1"/>
  <c r="BF741" i="9" s="1"/>
  <c r="P741" i="1"/>
  <c r="BD741" i="9" s="1"/>
  <c r="N741" i="1"/>
  <c r="BB741" i="9" s="1"/>
  <c r="L741" i="1"/>
  <c r="AZ741" i="9" s="1"/>
  <c r="O4775" i="9" s="1"/>
  <c r="L4775" i="9" s="1"/>
  <c r="Z740" i="1"/>
  <c r="BN740" i="9" s="1"/>
  <c r="M4176" i="9" s="1"/>
  <c r="Y740" i="1"/>
  <c r="BM740" i="9" s="1"/>
  <c r="L4176" i="9" s="1"/>
  <c r="X740" i="1"/>
  <c r="BL740" i="9" s="1"/>
  <c r="M2979" i="9" s="1"/>
  <c r="W740" i="1"/>
  <c r="BK740" i="9" s="1"/>
  <c r="V740" i="1"/>
  <c r="BJ740" i="9" s="1"/>
  <c r="M3577" i="9" s="1"/>
  <c r="U740" i="1"/>
  <c r="BI740" i="9" s="1"/>
  <c r="T740" i="1"/>
  <c r="BH740" i="9" s="1"/>
  <c r="O5073" i="9" s="1"/>
  <c r="L5073" i="9" s="1"/>
  <c r="S740" i="1"/>
  <c r="BG740" i="9" s="1"/>
  <c r="R740" i="1"/>
  <c r="BF740" i="9" s="1"/>
  <c r="P740" i="1"/>
  <c r="BD740" i="9" s="1"/>
  <c r="N740" i="1"/>
  <c r="BB740" i="9" s="1"/>
  <c r="L740" i="1"/>
  <c r="AZ740" i="9" s="1"/>
  <c r="O4774" i="9" s="1"/>
  <c r="L4774" i="9" s="1"/>
  <c r="Z739" i="1"/>
  <c r="BN739" i="9" s="1"/>
  <c r="M4175" i="9" s="1"/>
  <c r="Y739" i="1"/>
  <c r="BM739" i="9" s="1"/>
  <c r="L4175" i="9" s="1"/>
  <c r="X739" i="1"/>
  <c r="BL739" i="9" s="1"/>
  <c r="M2978" i="9" s="1"/>
  <c r="W739" i="1"/>
  <c r="BK739" i="9" s="1"/>
  <c r="V739" i="1"/>
  <c r="BJ739" i="9" s="1"/>
  <c r="M3576" i="9" s="1"/>
  <c r="U739" i="1"/>
  <c r="BI739" i="9" s="1"/>
  <c r="T739" i="1"/>
  <c r="BH739" i="9" s="1"/>
  <c r="O5072" i="9" s="1"/>
  <c r="L5072" i="9" s="1"/>
  <c r="S739" i="1"/>
  <c r="BG739" i="9" s="1"/>
  <c r="R739" i="1"/>
  <c r="BF739" i="9" s="1"/>
  <c r="P739" i="1"/>
  <c r="BD739" i="9" s="1"/>
  <c r="N739" i="1"/>
  <c r="BB739" i="9" s="1"/>
  <c r="L739" i="1"/>
  <c r="AZ739" i="9" s="1"/>
  <c r="O4773" i="9" s="1"/>
  <c r="L4773" i="9" s="1"/>
  <c r="Z738" i="1"/>
  <c r="BN738" i="9" s="1"/>
  <c r="M4174" i="9" s="1"/>
  <c r="Y738" i="1"/>
  <c r="BM738" i="9" s="1"/>
  <c r="L4174" i="9" s="1"/>
  <c r="X738" i="1"/>
  <c r="BL738" i="9" s="1"/>
  <c r="M2977" i="9" s="1"/>
  <c r="W738" i="1"/>
  <c r="BK738" i="9" s="1"/>
  <c r="V738" i="1"/>
  <c r="BJ738" i="9" s="1"/>
  <c r="M3575" i="9" s="1"/>
  <c r="U738" i="1"/>
  <c r="BI738" i="9" s="1"/>
  <c r="T738" i="1"/>
  <c r="BH738" i="9" s="1"/>
  <c r="S738" i="1"/>
  <c r="BG738" i="9" s="1"/>
  <c r="R738" i="1"/>
  <c r="BF738" i="9" s="1"/>
  <c r="P738" i="1"/>
  <c r="BD738" i="9" s="1"/>
  <c r="N738" i="1"/>
  <c r="BB738" i="9" s="1"/>
  <c r="L738" i="1"/>
  <c r="AZ738" i="9" s="1"/>
  <c r="O4772" i="9" s="1"/>
  <c r="L4772" i="9" s="1"/>
  <c r="Z737" i="1"/>
  <c r="BN737" i="9" s="1"/>
  <c r="M4173" i="9" s="1"/>
  <c r="Y737" i="1"/>
  <c r="BM737" i="9" s="1"/>
  <c r="L4173" i="9" s="1"/>
  <c r="X737" i="1"/>
  <c r="BL737" i="9" s="1"/>
  <c r="M2976" i="9" s="1"/>
  <c r="W737" i="1"/>
  <c r="BK737" i="9" s="1"/>
  <c r="V737" i="1"/>
  <c r="BJ737" i="9" s="1"/>
  <c r="M3574" i="9" s="1"/>
  <c r="U737" i="1"/>
  <c r="BI737" i="9" s="1"/>
  <c r="T737" i="1"/>
  <c r="BH737" i="9" s="1"/>
  <c r="S737" i="1"/>
  <c r="BG737" i="9" s="1"/>
  <c r="R737" i="1"/>
  <c r="BF737" i="9" s="1"/>
  <c r="P737" i="1"/>
  <c r="BD737" i="9" s="1"/>
  <c r="N737" i="1"/>
  <c r="BB737" i="9" s="1"/>
  <c r="L737" i="1"/>
  <c r="AZ737" i="9" s="1"/>
  <c r="O4771" i="9" s="1"/>
  <c r="L4771" i="9" s="1"/>
  <c r="Z736" i="1"/>
  <c r="BN736" i="9" s="1"/>
  <c r="M4172" i="9" s="1"/>
  <c r="Y736" i="1"/>
  <c r="BM736" i="9" s="1"/>
  <c r="L4172" i="9" s="1"/>
  <c r="X736" i="1"/>
  <c r="BL736" i="9" s="1"/>
  <c r="M2975" i="9" s="1"/>
  <c r="W736" i="1"/>
  <c r="BK736" i="9" s="1"/>
  <c r="V736" i="1"/>
  <c r="BJ736" i="9" s="1"/>
  <c r="M3573" i="9" s="1"/>
  <c r="U736" i="1"/>
  <c r="BI736" i="9" s="1"/>
  <c r="T736" i="1"/>
  <c r="BH736" i="9" s="1"/>
  <c r="O5069" i="9" s="1"/>
  <c r="L5069" i="9" s="1"/>
  <c r="S736" i="1"/>
  <c r="BG736" i="9" s="1"/>
  <c r="R736" i="1"/>
  <c r="BF736" i="9" s="1"/>
  <c r="P736" i="1"/>
  <c r="BD736" i="9" s="1"/>
  <c r="N736" i="1"/>
  <c r="BB736" i="9" s="1"/>
  <c r="L736" i="1"/>
  <c r="AZ736" i="9" s="1"/>
  <c r="O4770" i="9" s="1"/>
  <c r="L4770" i="9" s="1"/>
  <c r="Z735" i="1"/>
  <c r="BN735" i="9" s="1"/>
  <c r="M4171" i="9" s="1"/>
  <c r="Y735" i="1"/>
  <c r="BM735" i="9" s="1"/>
  <c r="L4171" i="9" s="1"/>
  <c r="X735" i="1"/>
  <c r="BL735" i="9" s="1"/>
  <c r="M2974" i="9" s="1"/>
  <c r="W735" i="1"/>
  <c r="BK735" i="9" s="1"/>
  <c r="V735" i="1"/>
  <c r="BJ735" i="9" s="1"/>
  <c r="M3572" i="9" s="1"/>
  <c r="U735" i="1"/>
  <c r="BI735" i="9" s="1"/>
  <c r="T735" i="1"/>
  <c r="BH735" i="9" s="1"/>
  <c r="O5068" i="9" s="1"/>
  <c r="L5068" i="9" s="1"/>
  <c r="S735" i="1"/>
  <c r="BG735" i="9" s="1"/>
  <c r="R735" i="1"/>
  <c r="BF735" i="9" s="1"/>
  <c r="P735" i="1"/>
  <c r="BD735" i="9" s="1"/>
  <c r="N735" i="1"/>
  <c r="BB735" i="9" s="1"/>
  <c r="L735" i="1"/>
  <c r="AZ735" i="9" s="1"/>
  <c r="O4769" i="9" s="1"/>
  <c r="L4769" i="9" s="1"/>
  <c r="Z734" i="1"/>
  <c r="BN734" i="9" s="1"/>
  <c r="M4170" i="9" s="1"/>
  <c r="Y734" i="1"/>
  <c r="BM734" i="9" s="1"/>
  <c r="L4170" i="9" s="1"/>
  <c r="X734" i="1"/>
  <c r="BL734" i="9" s="1"/>
  <c r="M2973" i="9" s="1"/>
  <c r="W734" i="1"/>
  <c r="BK734" i="9" s="1"/>
  <c r="V734" i="1"/>
  <c r="BJ734" i="9" s="1"/>
  <c r="M3571" i="9" s="1"/>
  <c r="U734" i="1"/>
  <c r="BI734" i="9" s="1"/>
  <c r="T734" i="1"/>
  <c r="BH734" i="9" s="1"/>
  <c r="S734" i="1"/>
  <c r="BG734" i="9" s="1"/>
  <c r="R734" i="1"/>
  <c r="BF734" i="9" s="1"/>
  <c r="P734" i="1"/>
  <c r="BD734" i="9" s="1"/>
  <c r="N734" i="1"/>
  <c r="BB734" i="9" s="1"/>
  <c r="L734" i="1"/>
  <c r="AZ734" i="9" s="1"/>
  <c r="O4768" i="9" s="1"/>
  <c r="L4768" i="9" s="1"/>
  <c r="Z733" i="1"/>
  <c r="BN733" i="9" s="1"/>
  <c r="M4169" i="9" s="1"/>
  <c r="Y733" i="1"/>
  <c r="BM733" i="9" s="1"/>
  <c r="L4169" i="9" s="1"/>
  <c r="X733" i="1"/>
  <c r="BL733" i="9" s="1"/>
  <c r="M2972" i="9" s="1"/>
  <c r="W733" i="1"/>
  <c r="BK733" i="9" s="1"/>
  <c r="V733" i="1"/>
  <c r="BJ733" i="9" s="1"/>
  <c r="M3570" i="9" s="1"/>
  <c r="U733" i="1"/>
  <c r="BI733" i="9" s="1"/>
  <c r="T733" i="1"/>
  <c r="BH733" i="9" s="1"/>
  <c r="S733" i="1"/>
  <c r="BG733" i="9" s="1"/>
  <c r="R733" i="1"/>
  <c r="BF733" i="9" s="1"/>
  <c r="P733" i="1"/>
  <c r="BD733" i="9" s="1"/>
  <c r="N733" i="1"/>
  <c r="BB733" i="9" s="1"/>
  <c r="L733" i="1"/>
  <c r="AZ733" i="9" s="1"/>
  <c r="O4767" i="9" s="1"/>
  <c r="L4767" i="9" s="1"/>
  <c r="Z732" i="1"/>
  <c r="BN732" i="9" s="1"/>
  <c r="M4168" i="9" s="1"/>
  <c r="Y732" i="1"/>
  <c r="BM732" i="9" s="1"/>
  <c r="L4168" i="9" s="1"/>
  <c r="X732" i="1"/>
  <c r="BL732" i="9" s="1"/>
  <c r="M2971" i="9" s="1"/>
  <c r="W732" i="1"/>
  <c r="BK732" i="9" s="1"/>
  <c r="V732" i="1"/>
  <c r="BJ732" i="9" s="1"/>
  <c r="M3569" i="9" s="1"/>
  <c r="U732" i="1"/>
  <c r="BI732" i="9" s="1"/>
  <c r="T732" i="1"/>
  <c r="BH732" i="9" s="1"/>
  <c r="O5065" i="9" s="1"/>
  <c r="L5065" i="9" s="1"/>
  <c r="S732" i="1"/>
  <c r="BG732" i="9" s="1"/>
  <c r="R732" i="1"/>
  <c r="BF732" i="9" s="1"/>
  <c r="P732" i="1"/>
  <c r="BD732" i="9" s="1"/>
  <c r="N732" i="1"/>
  <c r="BB732" i="9" s="1"/>
  <c r="L732" i="1"/>
  <c r="AZ732" i="9" s="1"/>
  <c r="O4766" i="9" s="1"/>
  <c r="L4766" i="9" s="1"/>
  <c r="Z731" i="1"/>
  <c r="BN731" i="9" s="1"/>
  <c r="M4167" i="9" s="1"/>
  <c r="Y731" i="1"/>
  <c r="BM731" i="9" s="1"/>
  <c r="L4167" i="9" s="1"/>
  <c r="X731" i="1"/>
  <c r="BL731" i="9" s="1"/>
  <c r="M2970" i="9" s="1"/>
  <c r="W731" i="1"/>
  <c r="BK731" i="9" s="1"/>
  <c r="V731" i="1"/>
  <c r="BJ731" i="9" s="1"/>
  <c r="M3568" i="9" s="1"/>
  <c r="U731" i="1"/>
  <c r="BI731" i="9" s="1"/>
  <c r="T731" i="1"/>
  <c r="BH731" i="9" s="1"/>
  <c r="O5064" i="9" s="1"/>
  <c r="L5064" i="9" s="1"/>
  <c r="S731" i="1"/>
  <c r="BG731" i="9" s="1"/>
  <c r="R731" i="1"/>
  <c r="BF731" i="9" s="1"/>
  <c r="P731" i="1"/>
  <c r="BD731" i="9" s="1"/>
  <c r="N731" i="1"/>
  <c r="BB731" i="9" s="1"/>
  <c r="L731" i="1"/>
  <c r="AZ731" i="9" s="1"/>
  <c r="O4765" i="9" s="1"/>
  <c r="L4765" i="9" s="1"/>
  <c r="Z730" i="1"/>
  <c r="BN730" i="9" s="1"/>
  <c r="M4166" i="9" s="1"/>
  <c r="Y730" i="1"/>
  <c r="BM730" i="9" s="1"/>
  <c r="L4166" i="9" s="1"/>
  <c r="X730" i="1"/>
  <c r="BL730" i="9" s="1"/>
  <c r="M2969" i="9" s="1"/>
  <c r="W730" i="1"/>
  <c r="BK730" i="9" s="1"/>
  <c r="V730" i="1"/>
  <c r="BJ730" i="9" s="1"/>
  <c r="M3567" i="9" s="1"/>
  <c r="U730" i="1"/>
  <c r="BI730" i="9" s="1"/>
  <c r="T730" i="1"/>
  <c r="BH730" i="9" s="1"/>
  <c r="S730" i="1"/>
  <c r="BG730" i="9" s="1"/>
  <c r="R730" i="1"/>
  <c r="BF730" i="9" s="1"/>
  <c r="P730" i="1"/>
  <c r="BD730" i="9" s="1"/>
  <c r="N730" i="1"/>
  <c r="BB730" i="9" s="1"/>
  <c r="L730" i="1"/>
  <c r="AZ730" i="9" s="1"/>
  <c r="O4764" i="9" s="1"/>
  <c r="L4764" i="9" s="1"/>
  <c r="Z729" i="1"/>
  <c r="BN729" i="9" s="1"/>
  <c r="M4165" i="9" s="1"/>
  <c r="Y729" i="1"/>
  <c r="BM729" i="9" s="1"/>
  <c r="L4165" i="9" s="1"/>
  <c r="X729" i="1"/>
  <c r="BL729" i="9" s="1"/>
  <c r="M2968" i="9" s="1"/>
  <c r="W729" i="1"/>
  <c r="BK729" i="9" s="1"/>
  <c r="V729" i="1"/>
  <c r="BJ729" i="9" s="1"/>
  <c r="M3566" i="9" s="1"/>
  <c r="U729" i="1"/>
  <c r="BI729" i="9" s="1"/>
  <c r="T729" i="1"/>
  <c r="BH729" i="9" s="1"/>
  <c r="S729" i="1"/>
  <c r="BG729" i="9" s="1"/>
  <c r="R729" i="1"/>
  <c r="BF729" i="9" s="1"/>
  <c r="P729" i="1"/>
  <c r="BD729" i="9" s="1"/>
  <c r="N729" i="1"/>
  <c r="BB729" i="9" s="1"/>
  <c r="L729" i="1"/>
  <c r="AZ729" i="9" s="1"/>
  <c r="O4763" i="9" s="1"/>
  <c r="L4763" i="9" s="1"/>
  <c r="Z728" i="1"/>
  <c r="BN728" i="9" s="1"/>
  <c r="M4164" i="9" s="1"/>
  <c r="Y728" i="1"/>
  <c r="BM728" i="9" s="1"/>
  <c r="L4164" i="9" s="1"/>
  <c r="X728" i="1"/>
  <c r="BL728" i="9" s="1"/>
  <c r="M2967" i="9" s="1"/>
  <c r="W728" i="1"/>
  <c r="BK728" i="9" s="1"/>
  <c r="V728" i="1"/>
  <c r="BJ728" i="9" s="1"/>
  <c r="M3565" i="9" s="1"/>
  <c r="U728" i="1"/>
  <c r="BI728" i="9" s="1"/>
  <c r="T728" i="1"/>
  <c r="BH728" i="9" s="1"/>
  <c r="O5061" i="9" s="1"/>
  <c r="L5061" i="9" s="1"/>
  <c r="S728" i="1"/>
  <c r="BG728" i="9" s="1"/>
  <c r="R728" i="1"/>
  <c r="BF728" i="9" s="1"/>
  <c r="P728" i="1"/>
  <c r="BD728" i="9" s="1"/>
  <c r="N728" i="1"/>
  <c r="BB728" i="9" s="1"/>
  <c r="L728" i="1"/>
  <c r="AZ728" i="9" s="1"/>
  <c r="O4762" i="9" s="1"/>
  <c r="L4762" i="9" s="1"/>
  <c r="Z727" i="1"/>
  <c r="BN727" i="9" s="1"/>
  <c r="M4163" i="9" s="1"/>
  <c r="Y727" i="1"/>
  <c r="BM727" i="9" s="1"/>
  <c r="L4163" i="9" s="1"/>
  <c r="X727" i="1"/>
  <c r="BL727" i="9" s="1"/>
  <c r="M2966" i="9" s="1"/>
  <c r="W727" i="1"/>
  <c r="BK727" i="9" s="1"/>
  <c r="V727" i="1"/>
  <c r="BJ727" i="9" s="1"/>
  <c r="M3564" i="9" s="1"/>
  <c r="U727" i="1"/>
  <c r="BI727" i="9" s="1"/>
  <c r="T727" i="1"/>
  <c r="BH727" i="9" s="1"/>
  <c r="O5060" i="9" s="1"/>
  <c r="L5060" i="9" s="1"/>
  <c r="S727" i="1"/>
  <c r="BG727" i="9" s="1"/>
  <c r="R727" i="1"/>
  <c r="BF727" i="9" s="1"/>
  <c r="P727" i="1"/>
  <c r="BD727" i="9" s="1"/>
  <c r="N727" i="1"/>
  <c r="BB727" i="9" s="1"/>
  <c r="L727" i="1"/>
  <c r="AZ727" i="9" s="1"/>
  <c r="O4761" i="9" s="1"/>
  <c r="L4761" i="9" s="1"/>
  <c r="Z726" i="1"/>
  <c r="BN726" i="9" s="1"/>
  <c r="M4162" i="9" s="1"/>
  <c r="Y726" i="1"/>
  <c r="BM726" i="9" s="1"/>
  <c r="L4162" i="9" s="1"/>
  <c r="X726" i="1"/>
  <c r="BL726" i="9" s="1"/>
  <c r="M2965" i="9" s="1"/>
  <c r="W726" i="1"/>
  <c r="BK726" i="9" s="1"/>
  <c r="V726" i="1"/>
  <c r="BJ726" i="9" s="1"/>
  <c r="M3563" i="9" s="1"/>
  <c r="U726" i="1"/>
  <c r="BI726" i="9" s="1"/>
  <c r="T726" i="1"/>
  <c r="BH726" i="9" s="1"/>
  <c r="S726" i="1"/>
  <c r="BG726" i="9" s="1"/>
  <c r="R726" i="1"/>
  <c r="BF726" i="9" s="1"/>
  <c r="P726" i="1"/>
  <c r="BD726" i="9" s="1"/>
  <c r="N726" i="1"/>
  <c r="BB726" i="9" s="1"/>
  <c r="L726" i="1"/>
  <c r="AZ726" i="9" s="1"/>
  <c r="O4760" i="9" s="1"/>
  <c r="L4760" i="9" s="1"/>
  <c r="Z725" i="1"/>
  <c r="BN725" i="9" s="1"/>
  <c r="M4161" i="9" s="1"/>
  <c r="Y725" i="1"/>
  <c r="BM725" i="9" s="1"/>
  <c r="L4161" i="9" s="1"/>
  <c r="X725" i="1"/>
  <c r="BL725" i="9" s="1"/>
  <c r="M2964" i="9" s="1"/>
  <c r="W725" i="1"/>
  <c r="BK725" i="9" s="1"/>
  <c r="V725" i="1"/>
  <c r="BJ725" i="9" s="1"/>
  <c r="M3562" i="9" s="1"/>
  <c r="U725" i="1"/>
  <c r="BI725" i="9" s="1"/>
  <c r="T725" i="1"/>
  <c r="BH725" i="9" s="1"/>
  <c r="S725" i="1"/>
  <c r="BG725" i="9" s="1"/>
  <c r="R725" i="1"/>
  <c r="BF725" i="9" s="1"/>
  <c r="P725" i="1"/>
  <c r="BD725" i="9" s="1"/>
  <c r="N725" i="1"/>
  <c r="BB725" i="9" s="1"/>
  <c r="L725" i="1"/>
  <c r="AZ725" i="9" s="1"/>
  <c r="O4759" i="9" s="1"/>
  <c r="L4759" i="9" s="1"/>
  <c r="Z724" i="1"/>
  <c r="BN724" i="9" s="1"/>
  <c r="M4160" i="9" s="1"/>
  <c r="Y724" i="1"/>
  <c r="BM724" i="9" s="1"/>
  <c r="L4160" i="9" s="1"/>
  <c r="X724" i="1"/>
  <c r="BL724" i="9" s="1"/>
  <c r="M2963" i="9" s="1"/>
  <c r="W724" i="1"/>
  <c r="BK724" i="9" s="1"/>
  <c r="V724" i="1"/>
  <c r="BJ724" i="9" s="1"/>
  <c r="M3561" i="9" s="1"/>
  <c r="U724" i="1"/>
  <c r="BI724" i="9" s="1"/>
  <c r="T724" i="1"/>
  <c r="BH724" i="9" s="1"/>
  <c r="O5057" i="9" s="1"/>
  <c r="L5057" i="9" s="1"/>
  <c r="S724" i="1"/>
  <c r="BG724" i="9" s="1"/>
  <c r="R724" i="1"/>
  <c r="BF724" i="9" s="1"/>
  <c r="P724" i="1"/>
  <c r="BD724" i="9" s="1"/>
  <c r="N724" i="1"/>
  <c r="BB724" i="9" s="1"/>
  <c r="L724" i="1"/>
  <c r="AZ724" i="9" s="1"/>
  <c r="O4758" i="9" s="1"/>
  <c r="L4758" i="9" s="1"/>
  <c r="Z723" i="1"/>
  <c r="BN723" i="9" s="1"/>
  <c r="M4159" i="9" s="1"/>
  <c r="Y723" i="1"/>
  <c r="BM723" i="9" s="1"/>
  <c r="L4159" i="9" s="1"/>
  <c r="X723" i="1"/>
  <c r="BL723" i="9" s="1"/>
  <c r="M2962" i="9" s="1"/>
  <c r="W723" i="1"/>
  <c r="BK723" i="9" s="1"/>
  <c r="V723" i="1"/>
  <c r="BJ723" i="9" s="1"/>
  <c r="M3560" i="9" s="1"/>
  <c r="U723" i="1"/>
  <c r="BI723" i="9" s="1"/>
  <c r="T723" i="1"/>
  <c r="BH723" i="9" s="1"/>
  <c r="O5056" i="9" s="1"/>
  <c r="L5056" i="9" s="1"/>
  <c r="S723" i="1"/>
  <c r="BG723" i="9" s="1"/>
  <c r="R723" i="1"/>
  <c r="BF723" i="9" s="1"/>
  <c r="P723" i="1"/>
  <c r="BD723" i="9" s="1"/>
  <c r="N723" i="1"/>
  <c r="BB723" i="9" s="1"/>
  <c r="L723" i="1"/>
  <c r="AZ723" i="9" s="1"/>
  <c r="O4757" i="9" s="1"/>
  <c r="L4757" i="9" s="1"/>
  <c r="Z722" i="1"/>
  <c r="BN722" i="9" s="1"/>
  <c r="M4158" i="9" s="1"/>
  <c r="Y722" i="1"/>
  <c r="BM722" i="9" s="1"/>
  <c r="L4158" i="9" s="1"/>
  <c r="X722" i="1"/>
  <c r="BL722" i="9" s="1"/>
  <c r="M2961" i="9" s="1"/>
  <c r="W722" i="1"/>
  <c r="BK722" i="9" s="1"/>
  <c r="V722" i="1"/>
  <c r="BJ722" i="9" s="1"/>
  <c r="M3559" i="9" s="1"/>
  <c r="U722" i="1"/>
  <c r="BI722" i="9" s="1"/>
  <c r="T722" i="1"/>
  <c r="BH722" i="9" s="1"/>
  <c r="S722" i="1"/>
  <c r="BG722" i="9" s="1"/>
  <c r="R722" i="1"/>
  <c r="BF722" i="9" s="1"/>
  <c r="P722" i="1"/>
  <c r="BD722" i="9" s="1"/>
  <c r="N722" i="1"/>
  <c r="BB722" i="9" s="1"/>
  <c r="L722" i="1"/>
  <c r="AZ722" i="9" s="1"/>
  <c r="O4756" i="9" s="1"/>
  <c r="L4756" i="9" s="1"/>
  <c r="Z721" i="1"/>
  <c r="BN721" i="9" s="1"/>
  <c r="M4157" i="9" s="1"/>
  <c r="Y721" i="1"/>
  <c r="BM721" i="9" s="1"/>
  <c r="L4157" i="9" s="1"/>
  <c r="X721" i="1"/>
  <c r="BL721" i="9" s="1"/>
  <c r="M2960" i="9" s="1"/>
  <c r="W721" i="1"/>
  <c r="BK721" i="9" s="1"/>
  <c r="V721" i="1"/>
  <c r="BJ721" i="9" s="1"/>
  <c r="M3558" i="9" s="1"/>
  <c r="U721" i="1"/>
  <c r="BI721" i="9" s="1"/>
  <c r="T721" i="1"/>
  <c r="BH721" i="9" s="1"/>
  <c r="S721" i="1"/>
  <c r="BG721" i="9" s="1"/>
  <c r="R721" i="1"/>
  <c r="BF721" i="9" s="1"/>
  <c r="P721" i="1"/>
  <c r="BD721" i="9" s="1"/>
  <c r="N721" i="1"/>
  <c r="BB721" i="9" s="1"/>
  <c r="L721" i="1"/>
  <c r="AZ721" i="9" s="1"/>
  <c r="O4755" i="9" s="1"/>
  <c r="L4755" i="9" s="1"/>
  <c r="Z720" i="1"/>
  <c r="BN720" i="9" s="1"/>
  <c r="M4156" i="9" s="1"/>
  <c r="Y720" i="1"/>
  <c r="BM720" i="9" s="1"/>
  <c r="L4156" i="9" s="1"/>
  <c r="X720" i="1"/>
  <c r="BL720" i="9" s="1"/>
  <c r="M2959" i="9" s="1"/>
  <c r="W720" i="1"/>
  <c r="BK720" i="9" s="1"/>
  <c r="V720" i="1"/>
  <c r="BJ720" i="9" s="1"/>
  <c r="M3557" i="9" s="1"/>
  <c r="U720" i="1"/>
  <c r="BI720" i="9" s="1"/>
  <c r="T720" i="1"/>
  <c r="BH720" i="9" s="1"/>
  <c r="O5053" i="9" s="1"/>
  <c r="L5053" i="9" s="1"/>
  <c r="S720" i="1"/>
  <c r="BG720" i="9" s="1"/>
  <c r="R720" i="1"/>
  <c r="BF720" i="9" s="1"/>
  <c r="P720" i="1"/>
  <c r="BD720" i="9" s="1"/>
  <c r="N720" i="1"/>
  <c r="BB720" i="9" s="1"/>
  <c r="L720" i="1"/>
  <c r="AZ720" i="9" s="1"/>
  <c r="O4754" i="9" s="1"/>
  <c r="L4754" i="9" s="1"/>
  <c r="Z719" i="1"/>
  <c r="BN719" i="9" s="1"/>
  <c r="M4155" i="9" s="1"/>
  <c r="Y719" i="1"/>
  <c r="BM719" i="9" s="1"/>
  <c r="L4155" i="9" s="1"/>
  <c r="X719" i="1"/>
  <c r="BL719" i="9" s="1"/>
  <c r="M2958" i="9" s="1"/>
  <c r="W719" i="1"/>
  <c r="BK719" i="9" s="1"/>
  <c r="V719" i="1"/>
  <c r="BJ719" i="9" s="1"/>
  <c r="M3556" i="9" s="1"/>
  <c r="U719" i="1"/>
  <c r="BI719" i="9" s="1"/>
  <c r="T719" i="1"/>
  <c r="BH719" i="9" s="1"/>
  <c r="S719" i="1"/>
  <c r="BG719" i="9" s="1"/>
  <c r="R719" i="1"/>
  <c r="BF719" i="9" s="1"/>
  <c r="P719" i="1"/>
  <c r="BD719" i="9" s="1"/>
  <c r="N719" i="1"/>
  <c r="BB719" i="9" s="1"/>
  <c r="L719" i="1"/>
  <c r="AZ719" i="9" s="1"/>
  <c r="O4753" i="9" s="1"/>
  <c r="L4753" i="9" s="1"/>
  <c r="Z718" i="1"/>
  <c r="BN718" i="9" s="1"/>
  <c r="M4154" i="9" s="1"/>
  <c r="Y718" i="1"/>
  <c r="BM718" i="9" s="1"/>
  <c r="L4154" i="9" s="1"/>
  <c r="X718" i="1"/>
  <c r="BL718" i="9" s="1"/>
  <c r="M2957" i="9" s="1"/>
  <c r="W718" i="1"/>
  <c r="BK718" i="9" s="1"/>
  <c r="V718" i="1"/>
  <c r="BJ718" i="9" s="1"/>
  <c r="M3555" i="9" s="1"/>
  <c r="U718" i="1"/>
  <c r="BI718" i="9" s="1"/>
  <c r="T718" i="1"/>
  <c r="BH718" i="9" s="1"/>
  <c r="S718" i="1"/>
  <c r="BG718" i="9" s="1"/>
  <c r="R718" i="1"/>
  <c r="BF718" i="9" s="1"/>
  <c r="P718" i="1"/>
  <c r="BD718" i="9" s="1"/>
  <c r="N718" i="1"/>
  <c r="BB718" i="9" s="1"/>
  <c r="L718" i="1"/>
  <c r="AZ718" i="9" s="1"/>
  <c r="O4752" i="9" s="1"/>
  <c r="L4752" i="9" s="1"/>
  <c r="Z717" i="1"/>
  <c r="BN717" i="9" s="1"/>
  <c r="M4153" i="9" s="1"/>
  <c r="Y717" i="1"/>
  <c r="BM717" i="9" s="1"/>
  <c r="L4153" i="9" s="1"/>
  <c r="X717" i="1"/>
  <c r="BL717" i="9" s="1"/>
  <c r="M2956" i="9" s="1"/>
  <c r="W717" i="1"/>
  <c r="BK717" i="9" s="1"/>
  <c r="V717" i="1"/>
  <c r="BJ717" i="9" s="1"/>
  <c r="M3554" i="9" s="1"/>
  <c r="U717" i="1"/>
  <c r="BI717" i="9" s="1"/>
  <c r="T717" i="1"/>
  <c r="BH717" i="9" s="1"/>
  <c r="S717" i="1"/>
  <c r="BG717" i="9" s="1"/>
  <c r="R717" i="1"/>
  <c r="BF717" i="9" s="1"/>
  <c r="P717" i="1"/>
  <c r="BD717" i="9" s="1"/>
  <c r="N717" i="1"/>
  <c r="BB717" i="9" s="1"/>
  <c r="L717" i="1"/>
  <c r="AZ717" i="9" s="1"/>
  <c r="O4751" i="9" s="1"/>
  <c r="L4751" i="9" s="1"/>
  <c r="Z716" i="1"/>
  <c r="BN716" i="9" s="1"/>
  <c r="M4152" i="9" s="1"/>
  <c r="Y716" i="1"/>
  <c r="BM716" i="9" s="1"/>
  <c r="L4152" i="9" s="1"/>
  <c r="X716" i="1"/>
  <c r="BL716" i="9" s="1"/>
  <c r="M2955" i="9" s="1"/>
  <c r="W716" i="1"/>
  <c r="BK716" i="9" s="1"/>
  <c r="V716" i="1"/>
  <c r="BJ716" i="9" s="1"/>
  <c r="M3553" i="9" s="1"/>
  <c r="U716" i="1"/>
  <c r="BI716" i="9" s="1"/>
  <c r="T716" i="1"/>
  <c r="BH716" i="9" s="1"/>
  <c r="O5049" i="9" s="1"/>
  <c r="L5049" i="9" s="1"/>
  <c r="S716" i="1"/>
  <c r="BG716" i="9" s="1"/>
  <c r="R716" i="1"/>
  <c r="BF716" i="9" s="1"/>
  <c r="P716" i="1"/>
  <c r="BD716" i="9" s="1"/>
  <c r="N716" i="1"/>
  <c r="BB716" i="9" s="1"/>
  <c r="L716" i="1"/>
  <c r="AZ716" i="9" s="1"/>
  <c r="O4750" i="9" s="1"/>
  <c r="L4750" i="9" s="1"/>
  <c r="Z715" i="1"/>
  <c r="BN715" i="9" s="1"/>
  <c r="M4151" i="9" s="1"/>
  <c r="Y715" i="1"/>
  <c r="BM715" i="9" s="1"/>
  <c r="L4151" i="9" s="1"/>
  <c r="X715" i="1"/>
  <c r="BL715" i="9" s="1"/>
  <c r="M2954" i="9" s="1"/>
  <c r="W715" i="1"/>
  <c r="BK715" i="9" s="1"/>
  <c r="V715" i="1"/>
  <c r="BJ715" i="9" s="1"/>
  <c r="M3552" i="9" s="1"/>
  <c r="U715" i="1"/>
  <c r="BI715" i="9" s="1"/>
  <c r="T715" i="1"/>
  <c r="BH715" i="9" s="1"/>
  <c r="S715" i="1"/>
  <c r="BG715" i="9" s="1"/>
  <c r="R715" i="1"/>
  <c r="BF715" i="9" s="1"/>
  <c r="P715" i="1"/>
  <c r="BD715" i="9" s="1"/>
  <c r="N715" i="1"/>
  <c r="BB715" i="9" s="1"/>
  <c r="L715" i="1"/>
  <c r="AZ715" i="9" s="1"/>
  <c r="O4749" i="9" s="1"/>
  <c r="L4749" i="9" s="1"/>
  <c r="Z714" i="1"/>
  <c r="BN714" i="9" s="1"/>
  <c r="M4150" i="9" s="1"/>
  <c r="Y714" i="1"/>
  <c r="BM714" i="9" s="1"/>
  <c r="L4150" i="9" s="1"/>
  <c r="X714" i="1"/>
  <c r="BL714" i="9" s="1"/>
  <c r="M2953" i="9" s="1"/>
  <c r="W714" i="1"/>
  <c r="BK714" i="9" s="1"/>
  <c r="V714" i="1"/>
  <c r="BJ714" i="9" s="1"/>
  <c r="M3551" i="9" s="1"/>
  <c r="U714" i="1"/>
  <c r="BI714" i="9" s="1"/>
  <c r="T714" i="1"/>
  <c r="BH714" i="9" s="1"/>
  <c r="S714" i="1"/>
  <c r="BG714" i="9" s="1"/>
  <c r="R714" i="1"/>
  <c r="BF714" i="9" s="1"/>
  <c r="P714" i="1"/>
  <c r="BD714" i="9" s="1"/>
  <c r="N714" i="1"/>
  <c r="BB714" i="9" s="1"/>
  <c r="L714" i="1"/>
  <c r="AZ714" i="9" s="1"/>
  <c r="O4748" i="9" s="1"/>
  <c r="L4748" i="9" s="1"/>
  <c r="Z713" i="1"/>
  <c r="BN713" i="9" s="1"/>
  <c r="M4149" i="9" s="1"/>
  <c r="Y713" i="1"/>
  <c r="BM713" i="9" s="1"/>
  <c r="L4149" i="9" s="1"/>
  <c r="X713" i="1"/>
  <c r="BL713" i="9" s="1"/>
  <c r="M2952" i="9" s="1"/>
  <c r="W713" i="1"/>
  <c r="BK713" i="9" s="1"/>
  <c r="V713" i="1"/>
  <c r="BJ713" i="9" s="1"/>
  <c r="M3550" i="9" s="1"/>
  <c r="U713" i="1"/>
  <c r="BI713" i="9" s="1"/>
  <c r="T713" i="1"/>
  <c r="BH713" i="9" s="1"/>
  <c r="O5046" i="9" s="1"/>
  <c r="L5046" i="9" s="1"/>
  <c r="S713" i="1"/>
  <c r="BG713" i="9" s="1"/>
  <c r="R713" i="1"/>
  <c r="BF713" i="9" s="1"/>
  <c r="P713" i="1"/>
  <c r="BD713" i="9" s="1"/>
  <c r="N713" i="1"/>
  <c r="BB713" i="9" s="1"/>
  <c r="L713" i="1"/>
  <c r="AZ713" i="9" s="1"/>
  <c r="O4747" i="9" s="1"/>
  <c r="L4747" i="9" s="1"/>
  <c r="Z712" i="1"/>
  <c r="BN712" i="9" s="1"/>
  <c r="M4148" i="9" s="1"/>
  <c r="Y712" i="1"/>
  <c r="BM712" i="9" s="1"/>
  <c r="L4148" i="9" s="1"/>
  <c r="X712" i="1"/>
  <c r="BL712" i="9" s="1"/>
  <c r="M2951" i="9" s="1"/>
  <c r="W712" i="1"/>
  <c r="BK712" i="9" s="1"/>
  <c r="V712" i="1"/>
  <c r="BJ712" i="9" s="1"/>
  <c r="M3549" i="9" s="1"/>
  <c r="U712" i="1"/>
  <c r="BI712" i="9" s="1"/>
  <c r="T712" i="1"/>
  <c r="BH712" i="9" s="1"/>
  <c r="O5045" i="9" s="1"/>
  <c r="L5045" i="9" s="1"/>
  <c r="S712" i="1"/>
  <c r="BG712" i="9" s="1"/>
  <c r="R712" i="1"/>
  <c r="BF712" i="9" s="1"/>
  <c r="P712" i="1"/>
  <c r="BD712" i="9" s="1"/>
  <c r="N712" i="1"/>
  <c r="BB712" i="9" s="1"/>
  <c r="L712" i="1"/>
  <c r="AZ712" i="9" s="1"/>
  <c r="O4746" i="9" s="1"/>
  <c r="L4746" i="9" s="1"/>
  <c r="Z711" i="1"/>
  <c r="BN711" i="9" s="1"/>
  <c r="M4147" i="9" s="1"/>
  <c r="Y711" i="1"/>
  <c r="BM711" i="9" s="1"/>
  <c r="L4147" i="9" s="1"/>
  <c r="X711" i="1"/>
  <c r="BL711" i="9" s="1"/>
  <c r="M2950" i="9" s="1"/>
  <c r="W711" i="1"/>
  <c r="BK711" i="9" s="1"/>
  <c r="V711" i="1"/>
  <c r="BJ711" i="9" s="1"/>
  <c r="M3548" i="9" s="1"/>
  <c r="U711" i="1"/>
  <c r="BI711" i="9" s="1"/>
  <c r="T711" i="1"/>
  <c r="BH711" i="9" s="1"/>
  <c r="O5044" i="9" s="1"/>
  <c r="L5044" i="9" s="1"/>
  <c r="S711" i="1"/>
  <c r="BG711" i="9" s="1"/>
  <c r="R711" i="1"/>
  <c r="BF711" i="9" s="1"/>
  <c r="P711" i="1"/>
  <c r="BD711" i="9" s="1"/>
  <c r="N711" i="1"/>
  <c r="BB711" i="9" s="1"/>
  <c r="L711" i="1"/>
  <c r="AZ711" i="9" s="1"/>
  <c r="O4745" i="9" s="1"/>
  <c r="L4745" i="9" s="1"/>
  <c r="Z710" i="1"/>
  <c r="BN710" i="9" s="1"/>
  <c r="M4146" i="9" s="1"/>
  <c r="Y710" i="1"/>
  <c r="BM710" i="9" s="1"/>
  <c r="L4146" i="9" s="1"/>
  <c r="X710" i="1"/>
  <c r="BL710" i="9" s="1"/>
  <c r="M2949" i="9" s="1"/>
  <c r="W710" i="1"/>
  <c r="BK710" i="9" s="1"/>
  <c r="V710" i="1"/>
  <c r="BJ710" i="9" s="1"/>
  <c r="M3547" i="9" s="1"/>
  <c r="U710" i="1"/>
  <c r="BI710" i="9" s="1"/>
  <c r="T710" i="1"/>
  <c r="BH710" i="9" s="1"/>
  <c r="S710" i="1"/>
  <c r="BG710" i="9" s="1"/>
  <c r="R710" i="1"/>
  <c r="BF710" i="9" s="1"/>
  <c r="P710" i="1"/>
  <c r="BD710" i="9" s="1"/>
  <c r="N710" i="1"/>
  <c r="BB710" i="9" s="1"/>
  <c r="L710" i="1"/>
  <c r="AZ710" i="9" s="1"/>
  <c r="O4744" i="9" s="1"/>
  <c r="L4744" i="9" s="1"/>
  <c r="Z709" i="1"/>
  <c r="BN709" i="9" s="1"/>
  <c r="M4145" i="9" s="1"/>
  <c r="Y709" i="1"/>
  <c r="BM709" i="9" s="1"/>
  <c r="L4145" i="9" s="1"/>
  <c r="X709" i="1"/>
  <c r="BL709" i="9" s="1"/>
  <c r="M2948" i="9" s="1"/>
  <c r="W709" i="1"/>
  <c r="BK709" i="9" s="1"/>
  <c r="V709" i="1"/>
  <c r="BJ709" i="9" s="1"/>
  <c r="M3546" i="9" s="1"/>
  <c r="U709" i="1"/>
  <c r="BI709" i="9" s="1"/>
  <c r="T709" i="1"/>
  <c r="BH709" i="9" s="1"/>
  <c r="S709" i="1"/>
  <c r="BG709" i="9" s="1"/>
  <c r="R709" i="1"/>
  <c r="BF709" i="9" s="1"/>
  <c r="P709" i="1"/>
  <c r="BD709" i="9" s="1"/>
  <c r="N709" i="1"/>
  <c r="BB709" i="9" s="1"/>
  <c r="L709" i="1"/>
  <c r="AZ709" i="9" s="1"/>
  <c r="O4743" i="9" s="1"/>
  <c r="L4743" i="9" s="1"/>
  <c r="Z708" i="1"/>
  <c r="BN708" i="9" s="1"/>
  <c r="M4144" i="9" s="1"/>
  <c r="Y708" i="1"/>
  <c r="BM708" i="9" s="1"/>
  <c r="L4144" i="9" s="1"/>
  <c r="X708" i="1"/>
  <c r="BL708" i="9" s="1"/>
  <c r="M2947" i="9" s="1"/>
  <c r="W708" i="1"/>
  <c r="BK708" i="9" s="1"/>
  <c r="V708" i="1"/>
  <c r="BJ708" i="9" s="1"/>
  <c r="M3545" i="9" s="1"/>
  <c r="U708" i="1"/>
  <c r="BI708" i="9" s="1"/>
  <c r="T708" i="1"/>
  <c r="BH708" i="9" s="1"/>
  <c r="O5041" i="9" s="1"/>
  <c r="L5041" i="9" s="1"/>
  <c r="S708" i="1"/>
  <c r="BG708" i="9" s="1"/>
  <c r="R708" i="1"/>
  <c r="BF708" i="9" s="1"/>
  <c r="P708" i="1"/>
  <c r="BD708" i="9" s="1"/>
  <c r="N708" i="1"/>
  <c r="BB708" i="9" s="1"/>
  <c r="L708" i="1"/>
  <c r="AZ708" i="9" s="1"/>
  <c r="O4742" i="9" s="1"/>
  <c r="L4742" i="9" s="1"/>
  <c r="Z707" i="1"/>
  <c r="BN707" i="9" s="1"/>
  <c r="M4143" i="9" s="1"/>
  <c r="Y707" i="1"/>
  <c r="BM707" i="9" s="1"/>
  <c r="L4143" i="9" s="1"/>
  <c r="X707" i="1"/>
  <c r="BL707" i="9" s="1"/>
  <c r="M2946" i="9" s="1"/>
  <c r="W707" i="1"/>
  <c r="BK707" i="9" s="1"/>
  <c r="V707" i="1"/>
  <c r="BJ707" i="9" s="1"/>
  <c r="M3544" i="9" s="1"/>
  <c r="U707" i="1"/>
  <c r="BI707" i="9" s="1"/>
  <c r="T707" i="1"/>
  <c r="BH707" i="9" s="1"/>
  <c r="O5040" i="9" s="1"/>
  <c r="L5040" i="9" s="1"/>
  <c r="S707" i="1"/>
  <c r="BG707" i="9" s="1"/>
  <c r="R707" i="1"/>
  <c r="BF707" i="9" s="1"/>
  <c r="P707" i="1"/>
  <c r="BD707" i="9" s="1"/>
  <c r="N707" i="1"/>
  <c r="BB707" i="9" s="1"/>
  <c r="L707" i="1"/>
  <c r="AZ707" i="9" s="1"/>
  <c r="O4741" i="9" s="1"/>
  <c r="L4741" i="9" s="1"/>
  <c r="Z706" i="1"/>
  <c r="BN706" i="9" s="1"/>
  <c r="M4142" i="9" s="1"/>
  <c r="Y706" i="1"/>
  <c r="BM706" i="9" s="1"/>
  <c r="L4142" i="9" s="1"/>
  <c r="X706" i="1"/>
  <c r="BL706" i="9" s="1"/>
  <c r="M2945" i="9" s="1"/>
  <c r="W706" i="1"/>
  <c r="BK706" i="9" s="1"/>
  <c r="V706" i="1"/>
  <c r="BJ706" i="9" s="1"/>
  <c r="M3543" i="9" s="1"/>
  <c r="U706" i="1"/>
  <c r="BI706" i="9" s="1"/>
  <c r="T706" i="1"/>
  <c r="BH706" i="9" s="1"/>
  <c r="S706" i="1"/>
  <c r="BG706" i="9" s="1"/>
  <c r="R706" i="1"/>
  <c r="BF706" i="9" s="1"/>
  <c r="P706" i="1"/>
  <c r="BD706" i="9" s="1"/>
  <c r="N706" i="1"/>
  <c r="BB706" i="9" s="1"/>
  <c r="L706" i="1"/>
  <c r="AZ706" i="9" s="1"/>
  <c r="O4740" i="9" s="1"/>
  <c r="L4740" i="9" s="1"/>
  <c r="Z705" i="1"/>
  <c r="BN705" i="9" s="1"/>
  <c r="M4141" i="9" s="1"/>
  <c r="Y705" i="1"/>
  <c r="BM705" i="9" s="1"/>
  <c r="L4141" i="9" s="1"/>
  <c r="X705" i="1"/>
  <c r="BL705" i="9" s="1"/>
  <c r="M2944" i="9" s="1"/>
  <c r="W705" i="1"/>
  <c r="BK705" i="9" s="1"/>
  <c r="V705" i="1"/>
  <c r="BJ705" i="9" s="1"/>
  <c r="M3542" i="9" s="1"/>
  <c r="U705" i="1"/>
  <c r="BI705" i="9" s="1"/>
  <c r="T705" i="1"/>
  <c r="BH705" i="9" s="1"/>
  <c r="S705" i="1"/>
  <c r="BG705" i="9" s="1"/>
  <c r="R705" i="1"/>
  <c r="BF705" i="9" s="1"/>
  <c r="P705" i="1"/>
  <c r="BD705" i="9" s="1"/>
  <c r="N705" i="1"/>
  <c r="BB705" i="9" s="1"/>
  <c r="L705" i="1"/>
  <c r="AZ705" i="9" s="1"/>
  <c r="O4739" i="9" s="1"/>
  <c r="L4739" i="9" s="1"/>
  <c r="Z704" i="1"/>
  <c r="BN704" i="9" s="1"/>
  <c r="M4140" i="9" s="1"/>
  <c r="Y704" i="1"/>
  <c r="BM704" i="9" s="1"/>
  <c r="L4140" i="9" s="1"/>
  <c r="X704" i="1"/>
  <c r="BL704" i="9" s="1"/>
  <c r="M2943" i="9" s="1"/>
  <c r="W704" i="1"/>
  <c r="BK704" i="9" s="1"/>
  <c r="V704" i="1"/>
  <c r="BJ704" i="9" s="1"/>
  <c r="M3541" i="9" s="1"/>
  <c r="U704" i="1"/>
  <c r="BI704" i="9" s="1"/>
  <c r="T704" i="1"/>
  <c r="BH704" i="9" s="1"/>
  <c r="O5037" i="9" s="1"/>
  <c r="L5037" i="9" s="1"/>
  <c r="S704" i="1"/>
  <c r="BG704" i="9" s="1"/>
  <c r="R704" i="1"/>
  <c r="BF704" i="9" s="1"/>
  <c r="P704" i="1"/>
  <c r="BD704" i="9" s="1"/>
  <c r="N704" i="1"/>
  <c r="BB704" i="9" s="1"/>
  <c r="L704" i="1"/>
  <c r="AZ704" i="9" s="1"/>
  <c r="O4738" i="9" s="1"/>
  <c r="L4738" i="9" s="1"/>
  <c r="Z703" i="1"/>
  <c r="BN703" i="9" s="1"/>
  <c r="Y703" i="1"/>
  <c r="BM703" i="9" s="1"/>
  <c r="X703" i="1"/>
  <c r="BL703" i="9" s="1"/>
  <c r="W703" i="1"/>
  <c r="BK703" i="9" s="1"/>
  <c r="V703" i="1"/>
  <c r="BJ703" i="9" s="1"/>
  <c r="U703" i="1"/>
  <c r="BI703" i="9" s="1"/>
  <c r="T703" i="1"/>
  <c r="BH703" i="9" s="1"/>
  <c r="S703" i="1"/>
  <c r="BG703" i="9" s="1"/>
  <c r="R703" i="1"/>
  <c r="BF703" i="9" s="1"/>
  <c r="P703" i="1"/>
  <c r="BD703" i="9" s="1"/>
  <c r="N703" i="1"/>
  <c r="BB703" i="9" s="1"/>
  <c r="L703" i="1"/>
  <c r="AZ703" i="9" s="1"/>
  <c r="O4737" i="9" s="1"/>
  <c r="L4737" i="9" s="1"/>
  <c r="K1001" i="1"/>
  <c r="AY1001" i="9" s="1"/>
  <c r="K1000" i="1"/>
  <c r="AY1000" i="9" s="1"/>
  <c r="K999" i="1"/>
  <c r="AY999" i="9" s="1"/>
  <c r="K998" i="1"/>
  <c r="AY998" i="9" s="1"/>
  <c r="K997" i="1"/>
  <c r="AY997" i="9" s="1"/>
  <c r="K996" i="1"/>
  <c r="AY996" i="9" s="1"/>
  <c r="K995" i="1"/>
  <c r="AY995" i="9" s="1"/>
  <c r="K994" i="1"/>
  <c r="AY994" i="9" s="1"/>
  <c r="K993" i="1"/>
  <c r="AY993" i="9" s="1"/>
  <c r="K992" i="1"/>
  <c r="AY992" i="9" s="1"/>
  <c r="K991" i="1"/>
  <c r="AY991" i="9" s="1"/>
  <c r="K990" i="1"/>
  <c r="AY990" i="9" s="1"/>
  <c r="K989" i="1"/>
  <c r="AY989" i="9" s="1"/>
  <c r="K988" i="1"/>
  <c r="AY988" i="9" s="1"/>
  <c r="K987" i="1"/>
  <c r="AY987" i="9" s="1"/>
  <c r="K986" i="1"/>
  <c r="AY986" i="9" s="1"/>
  <c r="K985" i="1"/>
  <c r="AY985" i="9" s="1"/>
  <c r="K984" i="1"/>
  <c r="AY984" i="9" s="1"/>
  <c r="K983" i="1"/>
  <c r="AY983" i="9" s="1"/>
  <c r="K982" i="1"/>
  <c r="AY982" i="9" s="1"/>
  <c r="K981" i="1"/>
  <c r="AY981" i="9" s="1"/>
  <c r="K980" i="1"/>
  <c r="AY980" i="9" s="1"/>
  <c r="K979" i="1"/>
  <c r="AY979" i="9" s="1"/>
  <c r="K978" i="1"/>
  <c r="AY978" i="9" s="1"/>
  <c r="K977" i="1"/>
  <c r="AY977" i="9" s="1"/>
  <c r="K976" i="1"/>
  <c r="AY976" i="9" s="1"/>
  <c r="K975" i="1"/>
  <c r="AY975" i="9" s="1"/>
  <c r="K974" i="1"/>
  <c r="AY974" i="9" s="1"/>
  <c r="K973" i="1"/>
  <c r="AY973" i="9" s="1"/>
  <c r="K972" i="1"/>
  <c r="AY972" i="9" s="1"/>
  <c r="K971" i="1"/>
  <c r="AY971" i="9" s="1"/>
  <c r="K970" i="1"/>
  <c r="AY970" i="9" s="1"/>
  <c r="K969" i="1"/>
  <c r="AY969" i="9" s="1"/>
  <c r="K968" i="1"/>
  <c r="AY968" i="9" s="1"/>
  <c r="K967" i="1"/>
  <c r="AY967" i="9" s="1"/>
  <c r="K966" i="1"/>
  <c r="AY966" i="9" s="1"/>
  <c r="K965" i="1"/>
  <c r="AY965" i="9" s="1"/>
  <c r="K964" i="1"/>
  <c r="AY964" i="9" s="1"/>
  <c r="K963" i="1"/>
  <c r="AY963" i="9" s="1"/>
  <c r="K962" i="1"/>
  <c r="AY962" i="9" s="1"/>
  <c r="K961" i="1"/>
  <c r="AY961" i="9" s="1"/>
  <c r="K960" i="1"/>
  <c r="AY960" i="9" s="1"/>
  <c r="K959" i="1"/>
  <c r="AY959" i="9" s="1"/>
  <c r="K958" i="1"/>
  <c r="AY958" i="9" s="1"/>
  <c r="K957" i="1"/>
  <c r="AY957" i="9" s="1"/>
  <c r="K956" i="1"/>
  <c r="AY956" i="9" s="1"/>
  <c r="K955" i="1"/>
  <c r="AY955" i="9" s="1"/>
  <c r="K954" i="1"/>
  <c r="AY954" i="9" s="1"/>
  <c r="K953" i="1"/>
  <c r="AY953" i="9" s="1"/>
  <c r="K952" i="1"/>
  <c r="AY952" i="9" s="1"/>
  <c r="K951" i="1"/>
  <c r="AY951" i="9" s="1"/>
  <c r="K950" i="1"/>
  <c r="AY950" i="9" s="1"/>
  <c r="K949" i="1"/>
  <c r="AY949" i="9" s="1"/>
  <c r="K948" i="1"/>
  <c r="AY948" i="9" s="1"/>
  <c r="K947" i="1"/>
  <c r="AY947" i="9" s="1"/>
  <c r="K946" i="1"/>
  <c r="AY946" i="9" s="1"/>
  <c r="K945" i="1"/>
  <c r="AY945" i="9" s="1"/>
  <c r="K944" i="1"/>
  <c r="AY944" i="9" s="1"/>
  <c r="K943" i="1"/>
  <c r="AY943" i="9" s="1"/>
  <c r="K942" i="1"/>
  <c r="AY942" i="9" s="1"/>
  <c r="K941" i="1"/>
  <c r="AY941" i="9" s="1"/>
  <c r="K940" i="1"/>
  <c r="AY940" i="9" s="1"/>
  <c r="K939" i="1"/>
  <c r="AY939" i="9" s="1"/>
  <c r="K938" i="1"/>
  <c r="AY938" i="9" s="1"/>
  <c r="K937" i="1"/>
  <c r="AY937" i="9" s="1"/>
  <c r="K936" i="1"/>
  <c r="AY936" i="9" s="1"/>
  <c r="K935" i="1"/>
  <c r="AY935" i="9" s="1"/>
  <c r="K934" i="1"/>
  <c r="AY934" i="9" s="1"/>
  <c r="K933" i="1"/>
  <c r="AY933" i="9" s="1"/>
  <c r="K932" i="1"/>
  <c r="AY932" i="9" s="1"/>
  <c r="K931" i="1"/>
  <c r="AY931" i="9" s="1"/>
  <c r="K930" i="1"/>
  <c r="AY930" i="9" s="1"/>
  <c r="K929" i="1"/>
  <c r="AY929" i="9" s="1"/>
  <c r="K928" i="1"/>
  <c r="AY928" i="9" s="1"/>
  <c r="K927" i="1"/>
  <c r="AY927" i="9" s="1"/>
  <c r="K926" i="1"/>
  <c r="AY926" i="9" s="1"/>
  <c r="K925" i="1"/>
  <c r="AY925" i="9" s="1"/>
  <c r="K924" i="1"/>
  <c r="AY924" i="9" s="1"/>
  <c r="K923" i="1"/>
  <c r="AY923" i="9" s="1"/>
  <c r="K922" i="1"/>
  <c r="AY922" i="9" s="1"/>
  <c r="K921" i="1"/>
  <c r="AY921" i="9" s="1"/>
  <c r="K920" i="1"/>
  <c r="AY920" i="9" s="1"/>
  <c r="K919" i="1"/>
  <c r="AY919" i="9" s="1"/>
  <c r="K918" i="1"/>
  <c r="AY918" i="9" s="1"/>
  <c r="K917" i="1"/>
  <c r="AY917" i="9" s="1"/>
  <c r="K916" i="1"/>
  <c r="AY916" i="9" s="1"/>
  <c r="K915" i="1"/>
  <c r="AY915" i="9" s="1"/>
  <c r="K914" i="1"/>
  <c r="AY914" i="9" s="1"/>
  <c r="K913" i="1"/>
  <c r="AY913" i="9" s="1"/>
  <c r="K912" i="1"/>
  <c r="AY912" i="9" s="1"/>
  <c r="K911" i="1"/>
  <c r="AY911" i="9" s="1"/>
  <c r="K910" i="1"/>
  <c r="AY910" i="9" s="1"/>
  <c r="K909" i="1"/>
  <c r="AY909" i="9" s="1"/>
  <c r="K908" i="1"/>
  <c r="AY908" i="9" s="1"/>
  <c r="K907" i="1"/>
  <c r="AY907" i="9" s="1"/>
  <c r="K906" i="1"/>
  <c r="AY906" i="9" s="1"/>
  <c r="K905" i="1"/>
  <c r="AY905" i="9" s="1"/>
  <c r="K904" i="1"/>
  <c r="AY904" i="9" s="1"/>
  <c r="K903" i="1"/>
  <c r="AY903" i="9" s="1"/>
  <c r="K902" i="1"/>
  <c r="AY902" i="9" s="1"/>
  <c r="K901" i="1"/>
  <c r="AY901" i="9" s="1"/>
  <c r="K900" i="1"/>
  <c r="AY900" i="9" s="1"/>
  <c r="K899" i="1"/>
  <c r="AY899" i="9" s="1"/>
  <c r="K898" i="1"/>
  <c r="AY898" i="9" s="1"/>
  <c r="K897" i="1"/>
  <c r="AY897" i="9" s="1"/>
  <c r="K896" i="1"/>
  <c r="AY896" i="9" s="1"/>
  <c r="K895" i="1"/>
  <c r="AY895" i="9" s="1"/>
  <c r="K894" i="1"/>
  <c r="AY894" i="9" s="1"/>
  <c r="K893" i="1"/>
  <c r="AY893" i="9" s="1"/>
  <c r="K892" i="1"/>
  <c r="AY892" i="9" s="1"/>
  <c r="K891" i="1"/>
  <c r="AY891" i="9" s="1"/>
  <c r="K890" i="1"/>
  <c r="AY890" i="9" s="1"/>
  <c r="K889" i="1"/>
  <c r="AY889" i="9" s="1"/>
  <c r="K888" i="1"/>
  <c r="AY888" i="9" s="1"/>
  <c r="K887" i="1"/>
  <c r="AY887" i="9" s="1"/>
  <c r="K886" i="1"/>
  <c r="AY886" i="9" s="1"/>
  <c r="K885" i="1"/>
  <c r="AY885" i="9" s="1"/>
  <c r="K884" i="1"/>
  <c r="AY884" i="9" s="1"/>
  <c r="K883" i="1"/>
  <c r="AY883" i="9" s="1"/>
  <c r="K882" i="1"/>
  <c r="AY882" i="9" s="1"/>
  <c r="K881" i="1"/>
  <c r="AY881" i="9" s="1"/>
  <c r="K880" i="1"/>
  <c r="AY880" i="9" s="1"/>
  <c r="K879" i="1"/>
  <c r="AY879" i="9" s="1"/>
  <c r="K878" i="1"/>
  <c r="AY878" i="9" s="1"/>
  <c r="K877" i="1"/>
  <c r="AY877" i="9" s="1"/>
  <c r="K876" i="1"/>
  <c r="AY876" i="9" s="1"/>
  <c r="K875" i="1"/>
  <c r="AY875" i="9" s="1"/>
  <c r="K874" i="1"/>
  <c r="AY874" i="9" s="1"/>
  <c r="K873" i="1"/>
  <c r="AY873" i="9" s="1"/>
  <c r="K872" i="1"/>
  <c r="AY872" i="9" s="1"/>
  <c r="K871" i="1"/>
  <c r="AY871" i="9" s="1"/>
  <c r="K870" i="1"/>
  <c r="AY870" i="9" s="1"/>
  <c r="K869" i="1"/>
  <c r="AY869" i="9" s="1"/>
  <c r="K868" i="1"/>
  <c r="AY868" i="9" s="1"/>
  <c r="K867" i="1"/>
  <c r="AY867" i="9" s="1"/>
  <c r="K866" i="1"/>
  <c r="AY866" i="9" s="1"/>
  <c r="K865" i="1"/>
  <c r="AY865" i="9" s="1"/>
  <c r="K864" i="1"/>
  <c r="AY864" i="9" s="1"/>
  <c r="K863" i="1"/>
  <c r="AY863" i="9" s="1"/>
  <c r="K862" i="1"/>
  <c r="AY862" i="9" s="1"/>
  <c r="K861" i="1"/>
  <c r="AY861" i="9" s="1"/>
  <c r="K860" i="1"/>
  <c r="AY860" i="9" s="1"/>
  <c r="K859" i="1"/>
  <c r="AY859" i="9" s="1"/>
  <c r="K858" i="1"/>
  <c r="AY858" i="9" s="1"/>
  <c r="K857" i="1"/>
  <c r="AY857" i="9" s="1"/>
  <c r="K856" i="1"/>
  <c r="AY856" i="9" s="1"/>
  <c r="K855" i="1"/>
  <c r="AY855" i="9" s="1"/>
  <c r="K854" i="1"/>
  <c r="AY854" i="9" s="1"/>
  <c r="K853" i="1"/>
  <c r="AY853" i="9" s="1"/>
  <c r="K852" i="1"/>
  <c r="AY852" i="9" s="1"/>
  <c r="K851" i="1"/>
  <c r="AY851" i="9" s="1"/>
  <c r="K850" i="1"/>
  <c r="AY850" i="9" s="1"/>
  <c r="K849" i="1"/>
  <c r="AY849" i="9" s="1"/>
  <c r="K848" i="1"/>
  <c r="AY848" i="9" s="1"/>
  <c r="K847" i="1"/>
  <c r="AY847" i="9" s="1"/>
  <c r="K846" i="1"/>
  <c r="AY846" i="9" s="1"/>
  <c r="K845" i="1"/>
  <c r="AY845" i="9" s="1"/>
  <c r="K844" i="1"/>
  <c r="AY844" i="9" s="1"/>
  <c r="K843" i="1"/>
  <c r="AY843" i="9" s="1"/>
  <c r="K842" i="1"/>
  <c r="AY842" i="9" s="1"/>
  <c r="K841" i="1"/>
  <c r="AY841" i="9" s="1"/>
  <c r="K840" i="1"/>
  <c r="AY840" i="9" s="1"/>
  <c r="K839" i="1"/>
  <c r="AY839" i="9" s="1"/>
  <c r="K838" i="1"/>
  <c r="AY838" i="9" s="1"/>
  <c r="K837" i="1"/>
  <c r="AY837" i="9" s="1"/>
  <c r="K836" i="1"/>
  <c r="AY836" i="9" s="1"/>
  <c r="K835" i="1"/>
  <c r="AY835" i="9" s="1"/>
  <c r="K834" i="1"/>
  <c r="AY834" i="9" s="1"/>
  <c r="K833" i="1"/>
  <c r="AY833" i="9" s="1"/>
  <c r="K832" i="1"/>
  <c r="AY832" i="9" s="1"/>
  <c r="K831" i="1"/>
  <c r="AY831" i="9" s="1"/>
  <c r="K830" i="1"/>
  <c r="AY830" i="9" s="1"/>
  <c r="K829" i="1"/>
  <c r="AY829" i="9" s="1"/>
  <c r="K828" i="1"/>
  <c r="AY828" i="9" s="1"/>
  <c r="K827" i="1"/>
  <c r="AY827" i="9" s="1"/>
  <c r="K826" i="1"/>
  <c r="AY826" i="9" s="1"/>
  <c r="K825" i="1"/>
  <c r="AY825" i="9" s="1"/>
  <c r="K824" i="1"/>
  <c r="AY824" i="9" s="1"/>
  <c r="K823" i="1"/>
  <c r="AY823" i="9" s="1"/>
  <c r="K822" i="1"/>
  <c r="AY822" i="9" s="1"/>
  <c r="K821" i="1"/>
  <c r="AY821" i="9" s="1"/>
  <c r="K820" i="1"/>
  <c r="AY820" i="9" s="1"/>
  <c r="K819" i="1"/>
  <c r="AY819" i="9" s="1"/>
  <c r="K818" i="1"/>
  <c r="AY818" i="9" s="1"/>
  <c r="K817" i="1"/>
  <c r="AY817" i="9" s="1"/>
  <c r="K816" i="1"/>
  <c r="AY816" i="9" s="1"/>
  <c r="K815" i="1"/>
  <c r="AY815" i="9" s="1"/>
  <c r="K814" i="1"/>
  <c r="AY814" i="9" s="1"/>
  <c r="K813" i="1"/>
  <c r="AY813" i="9" s="1"/>
  <c r="K812" i="1"/>
  <c r="AY812" i="9" s="1"/>
  <c r="K811" i="1"/>
  <c r="AY811" i="9" s="1"/>
  <c r="K810" i="1"/>
  <c r="AY810" i="9" s="1"/>
  <c r="K809" i="1"/>
  <c r="AY809" i="9" s="1"/>
  <c r="K808" i="1"/>
  <c r="AY808" i="9" s="1"/>
  <c r="K807" i="1"/>
  <c r="AY807" i="9" s="1"/>
  <c r="K806" i="1"/>
  <c r="AY806" i="9" s="1"/>
  <c r="K805" i="1"/>
  <c r="AY805" i="9" s="1"/>
  <c r="K804" i="1"/>
  <c r="AY804" i="9" s="1"/>
  <c r="K803" i="1"/>
  <c r="AY803" i="9" s="1"/>
  <c r="K802" i="1"/>
  <c r="AY802" i="9" s="1"/>
  <c r="K801" i="1"/>
  <c r="AY801" i="9" s="1"/>
  <c r="K800" i="1"/>
  <c r="AY800" i="9" s="1"/>
  <c r="K799" i="1"/>
  <c r="AY799" i="9" s="1"/>
  <c r="K798" i="1"/>
  <c r="AY798" i="9" s="1"/>
  <c r="K797" i="1"/>
  <c r="AY797" i="9" s="1"/>
  <c r="K796" i="1"/>
  <c r="AY796" i="9" s="1"/>
  <c r="K795" i="1"/>
  <c r="AY795" i="9" s="1"/>
  <c r="K794" i="1"/>
  <c r="AY794" i="9" s="1"/>
  <c r="K793" i="1"/>
  <c r="AY793" i="9" s="1"/>
  <c r="K792" i="1"/>
  <c r="AY792" i="9" s="1"/>
  <c r="K791" i="1"/>
  <c r="AY791" i="9" s="1"/>
  <c r="K790" i="1"/>
  <c r="AY790" i="9" s="1"/>
  <c r="K789" i="1"/>
  <c r="AY789" i="9" s="1"/>
  <c r="K788" i="1"/>
  <c r="AY788" i="9" s="1"/>
  <c r="K787" i="1"/>
  <c r="AY787" i="9" s="1"/>
  <c r="K786" i="1"/>
  <c r="AY786" i="9" s="1"/>
  <c r="K785" i="1"/>
  <c r="AY785" i="9" s="1"/>
  <c r="K784" i="1"/>
  <c r="AY784" i="9" s="1"/>
  <c r="K783" i="1"/>
  <c r="AY783" i="9" s="1"/>
  <c r="K782" i="1"/>
  <c r="AY782" i="9" s="1"/>
  <c r="K781" i="1"/>
  <c r="AY781" i="9" s="1"/>
  <c r="K780" i="1"/>
  <c r="AY780" i="9" s="1"/>
  <c r="K779" i="1"/>
  <c r="AY779" i="9" s="1"/>
  <c r="K778" i="1"/>
  <c r="AY778" i="9" s="1"/>
  <c r="K777" i="1"/>
  <c r="AY777" i="9" s="1"/>
  <c r="K776" i="1"/>
  <c r="AY776" i="9" s="1"/>
  <c r="K775" i="1"/>
  <c r="AY775" i="9" s="1"/>
  <c r="K774" i="1"/>
  <c r="AY774" i="9" s="1"/>
  <c r="K773" i="1"/>
  <c r="AY773" i="9" s="1"/>
  <c r="K772" i="1"/>
  <c r="AY772" i="9" s="1"/>
  <c r="K771" i="1"/>
  <c r="AY771" i="9" s="1"/>
  <c r="K770" i="1"/>
  <c r="AY770" i="9" s="1"/>
  <c r="K769" i="1"/>
  <c r="AY769" i="9" s="1"/>
  <c r="K768" i="1"/>
  <c r="AY768" i="9" s="1"/>
  <c r="K767" i="1"/>
  <c r="AY767" i="9" s="1"/>
  <c r="K766" i="1"/>
  <c r="AY766" i="9" s="1"/>
  <c r="K765" i="1"/>
  <c r="AY765" i="9" s="1"/>
  <c r="K764" i="1"/>
  <c r="AY764" i="9" s="1"/>
  <c r="K763" i="1"/>
  <c r="AY763" i="9" s="1"/>
  <c r="K762" i="1"/>
  <c r="AY762" i="9" s="1"/>
  <c r="K761" i="1"/>
  <c r="AY761" i="9" s="1"/>
  <c r="K760" i="1"/>
  <c r="AY760" i="9" s="1"/>
  <c r="K759" i="1"/>
  <c r="AY759" i="9" s="1"/>
  <c r="K758" i="1"/>
  <c r="AY758" i="9" s="1"/>
  <c r="K757" i="1"/>
  <c r="AY757" i="9" s="1"/>
  <c r="K756" i="1"/>
  <c r="AY756" i="9" s="1"/>
  <c r="K755" i="1"/>
  <c r="AY755" i="9" s="1"/>
  <c r="K754" i="1"/>
  <c r="AY754" i="9" s="1"/>
  <c r="K753" i="1"/>
  <c r="AY753" i="9" s="1"/>
  <c r="K752" i="1"/>
  <c r="AY752" i="9" s="1"/>
  <c r="K751" i="1"/>
  <c r="AY751" i="9" s="1"/>
  <c r="K750" i="1"/>
  <c r="AY750" i="9" s="1"/>
  <c r="K749" i="1"/>
  <c r="AY749" i="9" s="1"/>
  <c r="K748" i="1"/>
  <c r="AY748" i="9" s="1"/>
  <c r="K747" i="1"/>
  <c r="AY747" i="9" s="1"/>
  <c r="K746" i="1"/>
  <c r="AY746" i="9" s="1"/>
  <c r="K745" i="1"/>
  <c r="AY745" i="9" s="1"/>
  <c r="K744" i="1"/>
  <c r="AY744" i="9" s="1"/>
  <c r="K743" i="1"/>
  <c r="AY743" i="9" s="1"/>
  <c r="K742" i="1"/>
  <c r="AY742" i="9" s="1"/>
  <c r="K741" i="1"/>
  <c r="AY741" i="9" s="1"/>
  <c r="K740" i="1"/>
  <c r="AY740" i="9" s="1"/>
  <c r="K739" i="1"/>
  <c r="AY739" i="9" s="1"/>
  <c r="K738" i="1"/>
  <c r="AY738" i="9" s="1"/>
  <c r="K737" i="1"/>
  <c r="AY737" i="9" s="1"/>
  <c r="K736" i="1"/>
  <c r="AY736" i="9" s="1"/>
  <c r="K735" i="1"/>
  <c r="AY735" i="9" s="1"/>
  <c r="K734" i="1"/>
  <c r="AY734" i="9" s="1"/>
  <c r="K733" i="1"/>
  <c r="AY733" i="9" s="1"/>
  <c r="K732" i="1"/>
  <c r="AY732" i="9" s="1"/>
  <c r="K731" i="1"/>
  <c r="AY731" i="9" s="1"/>
  <c r="K730" i="1"/>
  <c r="AY730" i="9" s="1"/>
  <c r="K729" i="1"/>
  <c r="AY729" i="9" s="1"/>
  <c r="K728" i="1"/>
  <c r="AY728" i="9" s="1"/>
  <c r="K727" i="1"/>
  <c r="AY727" i="9" s="1"/>
  <c r="K726" i="1"/>
  <c r="AY726" i="9" s="1"/>
  <c r="K725" i="1"/>
  <c r="AY725" i="9" s="1"/>
  <c r="K724" i="1"/>
  <c r="AY724" i="9" s="1"/>
  <c r="K723" i="1"/>
  <c r="AY723" i="9" s="1"/>
  <c r="K722" i="1"/>
  <c r="AY722" i="9" s="1"/>
  <c r="K721" i="1"/>
  <c r="AY721" i="9" s="1"/>
  <c r="K720" i="1"/>
  <c r="AY720" i="9" s="1"/>
  <c r="K719" i="1"/>
  <c r="AY719" i="9" s="1"/>
  <c r="K718" i="1"/>
  <c r="AY718" i="9" s="1"/>
  <c r="K717" i="1"/>
  <c r="AY717" i="9" s="1"/>
  <c r="K716" i="1"/>
  <c r="AY716" i="9" s="1"/>
  <c r="K715" i="1"/>
  <c r="AY715" i="9" s="1"/>
  <c r="K714" i="1"/>
  <c r="AY714" i="9" s="1"/>
  <c r="K713" i="1"/>
  <c r="AY713" i="9" s="1"/>
  <c r="K712" i="1"/>
  <c r="AY712" i="9" s="1"/>
  <c r="K711" i="1"/>
  <c r="AY711" i="9" s="1"/>
  <c r="K710" i="1"/>
  <c r="AY710" i="9" s="1"/>
  <c r="K709" i="1"/>
  <c r="AY709" i="9" s="1"/>
  <c r="K708" i="1"/>
  <c r="AY708" i="9" s="1"/>
  <c r="K707" i="1"/>
  <c r="AY707" i="9" s="1"/>
  <c r="K706" i="1"/>
  <c r="AY706" i="9" s="1"/>
  <c r="K705" i="1"/>
  <c r="AY705" i="9" s="1"/>
  <c r="K704" i="1"/>
  <c r="AY704" i="9" s="1"/>
  <c r="K703" i="1"/>
  <c r="AY703" i="9" s="1"/>
  <c r="K702" i="1"/>
  <c r="AY702" i="9" s="1"/>
  <c r="O5038" i="9" l="1"/>
  <c r="L5038" i="9" s="1"/>
  <c r="O5039" i="9"/>
  <c r="L5039" i="9" s="1"/>
  <c r="O5042" i="9"/>
  <c r="L5042" i="9" s="1"/>
  <c r="O5043" i="9"/>
  <c r="L5043" i="9" s="1"/>
  <c r="O5048" i="9"/>
  <c r="L5048" i="9" s="1"/>
  <c r="O5051" i="9"/>
  <c r="L5051" i="9" s="1"/>
  <c r="O5055" i="9"/>
  <c r="L5055" i="9" s="1"/>
  <c r="O5063" i="9"/>
  <c r="L5063" i="9" s="1"/>
  <c r="O5067" i="9"/>
  <c r="L5067" i="9" s="1"/>
  <c r="O5070" i="9"/>
  <c r="L5070" i="9" s="1"/>
  <c r="O5074" i="9"/>
  <c r="L5074" i="9" s="1"/>
  <c r="O5075" i="9"/>
  <c r="L5075" i="9" s="1"/>
  <c r="O5078" i="9"/>
  <c r="L5078" i="9" s="1"/>
  <c r="O5081" i="9"/>
  <c r="L5081" i="9" s="1"/>
  <c r="O5082" i="9"/>
  <c r="L5082" i="9" s="1"/>
  <c r="O5085" i="9"/>
  <c r="L5085" i="9" s="1"/>
  <c r="O5089" i="9"/>
  <c r="L5089" i="9" s="1"/>
  <c r="O5092" i="9"/>
  <c r="L5092" i="9" s="1"/>
  <c r="O5094" i="9"/>
  <c r="L5094" i="9" s="1"/>
  <c r="O5104" i="9"/>
  <c r="L5104" i="9" s="1"/>
  <c r="O5111" i="9"/>
  <c r="L5111" i="9" s="1"/>
  <c r="O5112" i="9"/>
  <c r="L5112" i="9" s="1"/>
  <c r="O5114" i="9"/>
  <c r="L5114" i="9" s="1"/>
  <c r="O5115" i="9"/>
  <c r="L5115" i="9" s="1"/>
  <c r="O5116" i="9"/>
  <c r="L5116" i="9" s="1"/>
  <c r="O5125" i="9"/>
  <c r="L5125" i="9" s="1"/>
  <c r="O5126" i="9"/>
  <c r="L5126" i="9" s="1"/>
  <c r="O5128" i="9"/>
  <c r="L5128" i="9" s="1"/>
  <c r="O5132" i="9"/>
  <c r="L5132" i="9" s="1"/>
  <c r="O5135" i="9"/>
  <c r="L5135" i="9" s="1"/>
  <c r="O5140" i="9"/>
  <c r="L5140" i="9" s="1"/>
  <c r="O5142" i="9"/>
  <c r="L5142" i="9" s="1"/>
  <c r="O5143" i="9"/>
  <c r="L5143" i="9" s="1"/>
  <c r="P5039" i="9"/>
  <c r="M5039" i="9" s="1"/>
  <c r="P4740" i="9"/>
  <c r="M4740" i="9" s="1"/>
  <c r="N4740" i="9" s="1"/>
  <c r="P4742" i="9"/>
  <c r="M4742" i="9" s="1"/>
  <c r="N4742" i="9" s="1"/>
  <c r="P5041" i="9"/>
  <c r="M5041" i="9" s="1"/>
  <c r="P5043" i="9"/>
  <c r="M5043" i="9" s="1"/>
  <c r="P4744" i="9"/>
  <c r="M4744" i="9" s="1"/>
  <c r="N4744" i="9" s="1"/>
  <c r="P4746" i="9"/>
  <c r="P5045" i="9"/>
  <c r="M5045" i="9" s="1"/>
  <c r="P4750" i="9"/>
  <c r="M4750" i="9" s="1"/>
  <c r="N4750" i="9" s="1"/>
  <c r="P5049" i="9"/>
  <c r="M5049" i="9" s="1"/>
  <c r="N5049" i="9" s="1"/>
  <c r="P5051" i="9"/>
  <c r="M5051" i="9" s="1"/>
  <c r="P4752" i="9"/>
  <c r="M4752" i="9" s="1"/>
  <c r="N4752" i="9" s="1"/>
  <c r="P5054" i="9"/>
  <c r="M5054" i="9" s="1"/>
  <c r="P4755" i="9"/>
  <c r="M4755" i="9" s="1"/>
  <c r="N4755" i="9" s="1"/>
  <c r="P5055" i="9"/>
  <c r="M5055" i="9" s="1"/>
  <c r="P4756" i="9"/>
  <c r="M4756" i="9" s="1"/>
  <c r="N4756" i="9" s="1"/>
  <c r="P5058" i="9"/>
  <c r="M5058" i="9" s="1"/>
  <c r="P4759" i="9"/>
  <c r="M4759" i="9" s="1"/>
  <c r="N4759" i="9" s="1"/>
  <c r="P4762" i="9"/>
  <c r="P5061" i="9"/>
  <c r="M5061" i="9" s="1"/>
  <c r="N5061" i="9" s="1"/>
  <c r="P5062" i="9"/>
  <c r="M5062" i="9" s="1"/>
  <c r="P4763" i="9"/>
  <c r="M4763" i="9" s="1"/>
  <c r="N4763" i="9" s="1"/>
  <c r="P5064" i="9"/>
  <c r="M5064" i="9" s="1"/>
  <c r="N5064" i="9" s="1"/>
  <c r="P4765" i="9"/>
  <c r="P5067" i="9"/>
  <c r="M5067" i="9" s="1"/>
  <c r="P4768" i="9"/>
  <c r="M4768" i="9" s="1"/>
  <c r="N4768" i="9" s="1"/>
  <c r="P4770" i="9"/>
  <c r="M4770" i="9" s="1"/>
  <c r="N4770" i="9" s="1"/>
  <c r="P5069" i="9"/>
  <c r="M5069" i="9" s="1"/>
  <c r="N5069" i="9" s="1"/>
  <c r="P5071" i="9"/>
  <c r="M5071" i="9" s="1"/>
  <c r="P4772" i="9"/>
  <c r="M4772" i="9" s="1"/>
  <c r="N4772" i="9" s="1"/>
  <c r="P4774" i="9"/>
  <c r="M4774" i="9" s="1"/>
  <c r="N4774" i="9" s="1"/>
  <c r="P5073" i="9"/>
  <c r="M5073" i="9" s="1"/>
  <c r="P5075" i="9"/>
  <c r="M5075" i="9" s="1"/>
  <c r="P4776" i="9"/>
  <c r="M4776" i="9" s="1"/>
  <c r="N4776" i="9" s="1"/>
  <c r="P5080" i="9"/>
  <c r="M5080" i="9" s="1"/>
  <c r="N5080" i="9" s="1"/>
  <c r="P4781" i="9"/>
  <c r="P4782" i="9"/>
  <c r="M4782" i="9" s="1"/>
  <c r="N4782" i="9" s="1"/>
  <c r="P5081" i="9"/>
  <c r="M5081" i="9" s="1"/>
  <c r="P4786" i="9"/>
  <c r="M4786" i="9" s="1"/>
  <c r="N4786" i="9" s="1"/>
  <c r="P5085" i="9"/>
  <c r="M5085" i="9" s="1"/>
  <c r="P5086" i="9"/>
  <c r="M5086" i="9" s="1"/>
  <c r="N5086" i="9" s="1"/>
  <c r="P4787" i="9"/>
  <c r="M4787" i="9" s="1"/>
  <c r="N4787" i="9" s="1"/>
  <c r="P4790" i="9"/>
  <c r="M4790" i="9" s="1"/>
  <c r="N4790" i="9" s="1"/>
  <c r="P5089" i="9"/>
  <c r="M5089" i="9" s="1"/>
  <c r="P5092" i="9"/>
  <c r="M5092" i="9" s="1"/>
  <c r="P4793" i="9"/>
  <c r="M4793" i="9" s="1"/>
  <c r="N4793" i="9" s="1"/>
  <c r="P5094" i="9"/>
  <c r="M5094" i="9" s="1"/>
  <c r="P4795" i="9"/>
  <c r="M4795" i="9" s="1"/>
  <c r="N4795" i="9" s="1"/>
  <c r="P5096" i="9"/>
  <c r="M5096" i="9" s="1"/>
  <c r="P4797" i="9"/>
  <c r="P5098" i="9"/>
  <c r="M5098" i="9" s="1"/>
  <c r="P4799" i="9"/>
  <c r="M4799" i="9" s="1"/>
  <c r="N4799" i="9" s="1"/>
  <c r="P4800" i="9"/>
  <c r="M4800" i="9" s="1"/>
  <c r="N4800" i="9" s="1"/>
  <c r="P5099" i="9"/>
  <c r="M5099" i="9" s="1"/>
  <c r="P5102" i="9"/>
  <c r="M5102" i="9" s="1"/>
  <c r="N5102" i="9" s="1"/>
  <c r="P4803" i="9"/>
  <c r="P5104" i="9"/>
  <c r="M5104" i="9" s="1"/>
  <c r="P4805" i="9"/>
  <c r="M4805" i="9" s="1"/>
  <c r="N4805" i="9" s="1"/>
  <c r="P5106" i="9"/>
  <c r="M5106" i="9" s="1"/>
  <c r="P4807" i="9"/>
  <c r="M4807" i="9" s="1"/>
  <c r="N4807" i="9" s="1"/>
  <c r="P5109" i="9"/>
  <c r="M5109" i="9" s="1"/>
  <c r="N5109" i="9" s="1"/>
  <c r="P4810" i="9"/>
  <c r="M4810" i="9" s="1"/>
  <c r="N4810" i="9" s="1"/>
  <c r="P5110" i="9"/>
  <c r="M5110" i="9" s="1"/>
  <c r="P4811" i="9"/>
  <c r="P4812" i="9"/>
  <c r="M4812" i="9" s="1"/>
  <c r="N4812" i="9" s="1"/>
  <c r="P5111" i="9"/>
  <c r="M5111" i="9" s="1"/>
  <c r="P5114" i="9"/>
  <c r="M5114" i="9" s="1"/>
  <c r="P4815" i="9"/>
  <c r="M4815" i="9" s="1"/>
  <c r="N4815" i="9" s="1"/>
  <c r="P4816" i="9"/>
  <c r="M4816" i="9" s="1"/>
  <c r="N4816" i="9" s="1"/>
  <c r="P5115" i="9"/>
  <c r="M5115" i="9" s="1"/>
  <c r="P5118" i="9"/>
  <c r="M5118" i="9" s="1"/>
  <c r="N5118" i="9" s="1"/>
  <c r="P4819" i="9"/>
  <c r="M4819" i="9" s="1"/>
  <c r="N4819" i="9" s="1"/>
  <c r="P5120" i="9"/>
  <c r="M5120" i="9" s="1"/>
  <c r="P4821" i="9"/>
  <c r="P4824" i="9"/>
  <c r="M4824" i="9" s="1"/>
  <c r="N4824" i="9" s="1"/>
  <c r="P5123" i="9"/>
  <c r="M5123" i="9" s="1"/>
  <c r="P5124" i="9"/>
  <c r="M5124" i="9" s="1"/>
  <c r="P4825" i="9"/>
  <c r="P5125" i="9"/>
  <c r="M5125" i="9" s="1"/>
  <c r="P4826" i="9"/>
  <c r="M4826" i="9" s="1"/>
  <c r="N4826" i="9" s="1"/>
  <c r="P5130" i="9"/>
  <c r="M5130" i="9" s="1"/>
  <c r="P4831" i="9"/>
  <c r="M4831" i="9" s="1"/>
  <c r="N4831" i="9" s="1"/>
  <c r="P5132" i="9"/>
  <c r="M5132" i="9" s="1"/>
  <c r="P4833" i="9"/>
  <c r="M4833" i="9" s="1"/>
  <c r="N4833" i="9" s="1"/>
  <c r="P5133" i="9"/>
  <c r="M5133" i="9" s="1"/>
  <c r="P4834" i="9"/>
  <c r="P5136" i="9"/>
  <c r="M5136" i="9" s="1"/>
  <c r="N5136" i="9" s="1"/>
  <c r="P4837" i="9"/>
  <c r="P4840" i="9"/>
  <c r="M4840" i="9" s="1"/>
  <c r="N4840" i="9" s="1"/>
  <c r="P5139" i="9"/>
  <c r="M5139" i="9" s="1"/>
  <c r="P5140" i="9"/>
  <c r="M5140" i="9" s="1"/>
  <c r="P4841" i="9"/>
  <c r="M4841" i="9" s="1"/>
  <c r="N4841" i="9" s="1"/>
  <c r="P5142" i="9"/>
  <c r="M5142" i="9" s="1"/>
  <c r="P4843" i="9"/>
  <c r="M4843" i="9" s="1"/>
  <c r="N4843" i="9" s="1"/>
  <c r="P5144" i="9"/>
  <c r="M5144" i="9" s="1"/>
  <c r="P4845" i="9"/>
  <c r="M4845" i="9" s="1"/>
  <c r="N4845" i="9" s="1"/>
  <c r="P5146" i="9"/>
  <c r="M5146" i="9" s="1"/>
  <c r="P4847" i="9"/>
  <c r="P5148" i="9"/>
  <c r="M5148" i="9" s="1"/>
  <c r="P4849" i="9"/>
  <c r="P5150" i="9"/>
  <c r="M5150" i="9" s="1"/>
  <c r="P4851" i="9"/>
  <c r="M4851" i="9" s="1"/>
  <c r="N4851" i="9" s="1"/>
  <c r="P4852" i="9"/>
  <c r="P5151" i="9"/>
  <c r="M5151" i="9" s="1"/>
  <c r="P5153" i="9"/>
  <c r="M5153" i="9" s="1"/>
  <c r="N5153" i="9" s="1"/>
  <c r="P4854" i="9"/>
  <c r="P5154" i="9"/>
  <c r="M5154" i="9" s="1"/>
  <c r="P4855" i="9"/>
  <c r="P5156" i="9"/>
  <c r="M5156" i="9" s="1"/>
  <c r="P4857" i="9"/>
  <c r="P5160" i="9"/>
  <c r="M5160" i="9" s="1"/>
  <c r="P4861" i="9"/>
  <c r="M4861" i="9" s="1"/>
  <c r="N4861" i="9" s="1"/>
  <c r="P5161" i="9"/>
  <c r="M5161" i="9" s="1"/>
  <c r="N5161" i="9" s="1"/>
  <c r="P4862" i="9"/>
  <c r="M4862" i="9" s="1"/>
  <c r="N4862" i="9" s="1"/>
  <c r="P5165" i="9"/>
  <c r="M5165" i="9" s="1"/>
  <c r="N5165" i="9" s="1"/>
  <c r="P4866" i="9"/>
  <c r="P5169" i="9"/>
  <c r="M5169" i="9" s="1"/>
  <c r="N5169" i="9" s="1"/>
  <c r="P4870" i="9"/>
  <c r="P4872" i="9"/>
  <c r="M4872" i="9" s="1"/>
  <c r="N4872" i="9" s="1"/>
  <c r="P5171" i="9"/>
  <c r="M5171" i="9" s="1"/>
  <c r="P5173" i="9"/>
  <c r="M5173" i="9" s="1"/>
  <c r="N5173" i="9" s="1"/>
  <c r="P4874" i="9"/>
  <c r="M4874" i="9" s="1"/>
  <c r="N4874" i="9" s="1"/>
  <c r="P5174" i="9"/>
  <c r="M5174" i="9" s="1"/>
  <c r="P4875" i="9"/>
  <c r="P5176" i="9"/>
  <c r="M5176" i="9" s="1"/>
  <c r="P4877" i="9"/>
  <c r="M4877" i="9" s="1"/>
  <c r="N4877" i="9" s="1"/>
  <c r="P4880" i="9"/>
  <c r="M4880" i="9" s="1"/>
  <c r="N4880" i="9" s="1"/>
  <c r="P5179" i="9"/>
  <c r="M5179" i="9" s="1"/>
  <c r="P5180" i="9"/>
  <c r="M5180" i="9" s="1"/>
  <c r="P4881" i="9"/>
  <c r="M4881" i="9" s="1"/>
  <c r="N4881" i="9" s="1"/>
  <c r="P5182" i="9"/>
  <c r="M5182" i="9" s="1"/>
  <c r="N5182" i="9" s="1"/>
  <c r="P4883" i="9"/>
  <c r="P5184" i="9"/>
  <c r="M5184" i="9" s="1"/>
  <c r="P4885" i="9"/>
  <c r="P5186" i="9"/>
  <c r="M5186" i="9" s="1"/>
  <c r="N5186" i="9" s="1"/>
  <c r="P4887" i="9"/>
  <c r="M4887" i="9" s="1"/>
  <c r="N4887" i="9" s="1"/>
  <c r="P5188" i="9"/>
  <c r="M5188" i="9" s="1"/>
  <c r="P4889" i="9"/>
  <c r="M4889" i="9" s="1"/>
  <c r="N4889" i="9" s="1"/>
  <c r="P5189" i="9"/>
  <c r="M5189" i="9" s="1"/>
  <c r="P4890" i="9"/>
  <c r="P5190" i="9"/>
  <c r="M5190" i="9" s="1"/>
  <c r="P4891" i="9"/>
  <c r="M4891" i="9" s="1"/>
  <c r="N4891" i="9" s="1"/>
  <c r="P5192" i="9"/>
  <c r="M5192" i="9" s="1"/>
  <c r="P4893" i="9"/>
  <c r="M4893" i="9" s="1"/>
  <c r="N4893" i="9" s="1"/>
  <c r="P5196" i="9"/>
  <c r="M5196" i="9" s="1"/>
  <c r="P4897" i="9"/>
  <c r="P5200" i="9"/>
  <c r="M5200" i="9" s="1"/>
  <c r="P4901" i="9"/>
  <c r="P5204" i="9"/>
  <c r="M5204" i="9" s="1"/>
  <c r="P4905" i="9"/>
  <c r="M4905" i="9" s="1"/>
  <c r="N4905" i="9" s="1"/>
  <c r="P5205" i="9"/>
  <c r="M5205" i="9" s="1"/>
  <c r="N5205" i="9" s="1"/>
  <c r="P4906" i="9"/>
  <c r="P4908" i="9"/>
  <c r="M4908" i="9" s="1"/>
  <c r="N4908" i="9" s="1"/>
  <c r="P5207" i="9"/>
  <c r="M5207" i="9" s="1"/>
  <c r="N5040" i="9"/>
  <c r="N5041" i="9"/>
  <c r="N5045" i="9"/>
  <c r="O5050" i="9"/>
  <c r="L5050" i="9" s="1"/>
  <c r="O5052" i="9"/>
  <c r="L5052" i="9" s="1"/>
  <c r="O5054" i="9"/>
  <c r="L5054" i="9" s="1"/>
  <c r="O5066" i="9"/>
  <c r="L5066" i="9" s="1"/>
  <c r="O5071" i="9"/>
  <c r="L5071" i="9" s="1"/>
  <c r="N5073" i="9"/>
  <c r="O5077" i="9"/>
  <c r="L5077" i="9" s="1"/>
  <c r="O5084" i="9"/>
  <c r="L5084" i="9" s="1"/>
  <c r="O5088" i="9"/>
  <c r="L5088" i="9" s="1"/>
  <c r="O5090" i="9"/>
  <c r="L5090" i="9" s="1"/>
  <c r="O5091" i="9"/>
  <c r="L5091" i="9" s="1"/>
  <c r="O5095" i="9"/>
  <c r="L5095" i="9" s="1"/>
  <c r="M4797" i="9"/>
  <c r="N4797" i="9" s="1"/>
  <c r="O5096" i="9"/>
  <c r="L5096" i="9" s="1"/>
  <c r="N5096" i="9" s="1"/>
  <c r="O5098" i="9"/>
  <c r="L5098" i="9" s="1"/>
  <c r="N5098" i="9" s="1"/>
  <c r="N5099" i="9"/>
  <c r="O5100" i="9"/>
  <c r="L5100" i="9" s="1"/>
  <c r="O5101" i="9"/>
  <c r="L5101" i="9" s="1"/>
  <c r="O5106" i="9"/>
  <c r="L5106" i="9" s="1"/>
  <c r="O5107" i="9"/>
  <c r="L5107" i="9" s="1"/>
  <c r="M4821" i="9"/>
  <c r="N4821" i="9" s="1"/>
  <c r="O5120" i="9"/>
  <c r="L5120" i="9" s="1"/>
  <c r="O5121" i="9"/>
  <c r="L5121" i="9" s="1"/>
  <c r="N5123" i="9"/>
  <c r="O5129" i="9"/>
  <c r="L5129" i="9" s="1"/>
  <c r="O5130" i="9"/>
  <c r="L5130" i="9" s="1"/>
  <c r="M4834" i="9"/>
  <c r="N4834" i="9" s="1"/>
  <c r="O5133" i="9"/>
  <c r="L5133" i="9" s="1"/>
  <c r="N5133" i="9" s="1"/>
  <c r="O5134" i="9"/>
  <c r="L5134" i="9" s="1"/>
  <c r="O5144" i="9"/>
  <c r="L5144" i="9" s="1"/>
  <c r="N5144" i="9" s="1"/>
  <c r="O5147" i="9"/>
  <c r="L5147" i="9" s="1"/>
  <c r="P4738" i="9"/>
  <c r="P5037" i="9"/>
  <c r="M5037" i="9" s="1"/>
  <c r="N5037" i="9" s="1"/>
  <c r="P5038" i="9"/>
  <c r="M5038" i="9" s="1"/>
  <c r="N5038" i="9" s="1"/>
  <c r="P4739" i="9"/>
  <c r="M4739" i="9" s="1"/>
  <c r="N4739" i="9" s="1"/>
  <c r="P5040" i="9"/>
  <c r="M5040" i="9" s="1"/>
  <c r="P4741" i="9"/>
  <c r="M4741" i="9" s="1"/>
  <c r="N4741" i="9" s="1"/>
  <c r="P5042" i="9"/>
  <c r="M5042" i="9" s="1"/>
  <c r="P4743" i="9"/>
  <c r="M4743" i="9" s="1"/>
  <c r="N4743" i="9" s="1"/>
  <c r="P5044" i="9"/>
  <c r="M5044" i="9" s="1"/>
  <c r="N5044" i="9" s="1"/>
  <c r="P4745" i="9"/>
  <c r="M4745" i="9" s="1"/>
  <c r="N4745" i="9" s="1"/>
  <c r="P5046" i="9"/>
  <c r="M5046" i="9" s="1"/>
  <c r="N5046" i="9" s="1"/>
  <c r="P4747" i="9"/>
  <c r="M4747" i="9" s="1"/>
  <c r="N4747" i="9" s="1"/>
  <c r="P5047" i="9"/>
  <c r="M5047" i="9" s="1"/>
  <c r="P4748" i="9"/>
  <c r="P5048" i="9"/>
  <c r="M5048" i="9" s="1"/>
  <c r="P4749" i="9"/>
  <c r="M4749" i="9" s="1"/>
  <c r="N4749" i="9" s="1"/>
  <c r="P5050" i="9"/>
  <c r="M5050" i="9" s="1"/>
  <c r="P4751" i="9"/>
  <c r="M4751" i="9" s="1"/>
  <c r="N4751" i="9" s="1"/>
  <c r="P5052" i="9"/>
  <c r="M5052" i="9" s="1"/>
  <c r="P4753" i="9"/>
  <c r="M4753" i="9" s="1"/>
  <c r="N4753" i="9" s="1"/>
  <c r="P4754" i="9"/>
  <c r="P5053" i="9"/>
  <c r="M5053" i="9" s="1"/>
  <c r="N5053" i="9" s="1"/>
  <c r="P5056" i="9"/>
  <c r="M5056" i="9" s="1"/>
  <c r="N5056" i="9" s="1"/>
  <c r="P4757" i="9"/>
  <c r="M4757" i="9" s="1"/>
  <c r="N4757" i="9" s="1"/>
  <c r="P4758" i="9"/>
  <c r="P5057" i="9"/>
  <c r="M5057" i="9" s="1"/>
  <c r="N5057" i="9" s="1"/>
  <c r="P5059" i="9"/>
  <c r="M5059" i="9" s="1"/>
  <c r="P4760" i="9"/>
  <c r="M4760" i="9" s="1"/>
  <c r="N4760" i="9" s="1"/>
  <c r="P5060" i="9"/>
  <c r="M5060" i="9" s="1"/>
  <c r="N5060" i="9" s="1"/>
  <c r="P4761" i="9"/>
  <c r="P5063" i="9"/>
  <c r="M5063" i="9" s="1"/>
  <c r="P4764" i="9"/>
  <c r="M4764" i="9" s="1"/>
  <c r="N4764" i="9" s="1"/>
  <c r="P4766" i="9"/>
  <c r="P5065" i="9"/>
  <c r="M5065" i="9" s="1"/>
  <c r="N5065" i="9" s="1"/>
  <c r="P5066" i="9"/>
  <c r="M5066" i="9" s="1"/>
  <c r="P4767" i="9"/>
  <c r="M4767" i="9" s="1"/>
  <c r="N4767" i="9" s="1"/>
  <c r="P5068" i="9"/>
  <c r="M5068" i="9" s="1"/>
  <c r="N5068" i="9" s="1"/>
  <c r="P4769" i="9"/>
  <c r="M4769" i="9" s="1"/>
  <c r="N4769" i="9" s="1"/>
  <c r="P5070" i="9"/>
  <c r="M5070" i="9" s="1"/>
  <c r="P4771" i="9"/>
  <c r="M4771" i="9" s="1"/>
  <c r="N4771" i="9" s="1"/>
  <c r="P5072" i="9"/>
  <c r="M5072" i="9" s="1"/>
  <c r="N5072" i="9" s="1"/>
  <c r="P4773" i="9"/>
  <c r="M4773" i="9" s="1"/>
  <c r="N4773" i="9" s="1"/>
  <c r="P5074" i="9"/>
  <c r="M5074" i="9" s="1"/>
  <c r="P4775" i="9"/>
  <c r="M4775" i="9" s="1"/>
  <c r="N4775" i="9" s="1"/>
  <c r="P5076" i="9"/>
  <c r="M5076" i="9" s="1"/>
  <c r="N5076" i="9" s="1"/>
  <c r="P4777" i="9"/>
  <c r="P4778" i="9"/>
  <c r="M4778" i="9" s="1"/>
  <c r="N4778" i="9" s="1"/>
  <c r="P5077" i="9"/>
  <c r="M5077" i="9" s="1"/>
  <c r="P5078" i="9"/>
  <c r="M5078" i="9" s="1"/>
  <c r="N5078" i="9" s="1"/>
  <c r="P4779" i="9"/>
  <c r="M4779" i="9" s="1"/>
  <c r="N4779" i="9" s="1"/>
  <c r="P5079" i="9"/>
  <c r="M5079" i="9" s="1"/>
  <c r="N5079" i="9" s="1"/>
  <c r="P4780" i="9"/>
  <c r="P5082" i="9"/>
  <c r="M5082" i="9" s="1"/>
  <c r="P4783" i="9"/>
  <c r="M4783" i="9" s="1"/>
  <c r="N4783" i="9" s="1"/>
  <c r="P5083" i="9"/>
  <c r="M5083" i="9" s="1"/>
  <c r="N5083" i="9" s="1"/>
  <c r="P4784" i="9"/>
  <c r="M4784" i="9" s="1"/>
  <c r="N4784" i="9" s="1"/>
  <c r="P5084" i="9"/>
  <c r="M5084" i="9" s="1"/>
  <c r="P4785" i="9"/>
  <c r="M4785" i="9" s="1"/>
  <c r="N4785" i="9" s="1"/>
  <c r="P5087" i="9"/>
  <c r="M5087" i="9" s="1"/>
  <c r="P4788" i="9"/>
  <c r="M4788" i="9" s="1"/>
  <c r="N4788" i="9" s="1"/>
  <c r="P5088" i="9"/>
  <c r="M5088" i="9" s="1"/>
  <c r="P4789" i="9"/>
  <c r="M4789" i="9" s="1"/>
  <c r="N4789" i="9" s="1"/>
  <c r="P5090" i="9"/>
  <c r="M5090" i="9" s="1"/>
  <c r="P4791" i="9"/>
  <c r="M4791" i="9" s="1"/>
  <c r="N4791" i="9" s="1"/>
  <c r="P5091" i="9"/>
  <c r="M5091" i="9" s="1"/>
  <c r="P4792" i="9"/>
  <c r="M4792" i="9" s="1"/>
  <c r="N4792" i="9" s="1"/>
  <c r="P4794" i="9"/>
  <c r="M4794" i="9" s="1"/>
  <c r="N4794" i="9" s="1"/>
  <c r="P5093" i="9"/>
  <c r="M5093" i="9" s="1"/>
  <c r="N5093" i="9" s="1"/>
  <c r="P5095" i="9"/>
  <c r="M5095" i="9" s="1"/>
  <c r="P4796" i="9"/>
  <c r="M4796" i="9" s="1"/>
  <c r="N4796" i="9" s="1"/>
  <c r="P4798" i="9"/>
  <c r="M4798" i="9" s="1"/>
  <c r="N4798" i="9" s="1"/>
  <c r="P5097" i="9"/>
  <c r="M5097" i="9" s="1"/>
  <c r="N5097" i="9" s="1"/>
  <c r="P5100" i="9"/>
  <c r="M5100" i="9" s="1"/>
  <c r="P4801" i="9"/>
  <c r="M4801" i="9" s="1"/>
  <c r="N4801" i="9" s="1"/>
  <c r="P4802" i="9"/>
  <c r="M4802" i="9" s="1"/>
  <c r="N4802" i="9" s="1"/>
  <c r="P5101" i="9"/>
  <c r="M5101" i="9" s="1"/>
  <c r="P4804" i="9"/>
  <c r="P5103" i="9"/>
  <c r="M5103" i="9" s="1"/>
  <c r="P5105" i="9"/>
  <c r="M5105" i="9" s="1"/>
  <c r="N5105" i="9" s="1"/>
  <c r="P4806" i="9"/>
  <c r="M4806" i="9" s="1"/>
  <c r="N4806" i="9" s="1"/>
  <c r="P4808" i="9"/>
  <c r="M4808" i="9" s="1"/>
  <c r="N4808" i="9" s="1"/>
  <c r="P5107" i="9"/>
  <c r="M5107" i="9" s="1"/>
  <c r="P5108" i="9"/>
  <c r="M5108" i="9" s="1"/>
  <c r="N5108" i="9" s="1"/>
  <c r="P4809" i="9"/>
  <c r="M4809" i="9" s="1"/>
  <c r="N4809" i="9" s="1"/>
  <c r="P5112" i="9"/>
  <c r="M5112" i="9" s="1"/>
  <c r="P4813" i="9"/>
  <c r="M4813" i="9" s="1"/>
  <c r="N4813" i="9" s="1"/>
  <c r="P5113" i="9"/>
  <c r="M5113" i="9" s="1"/>
  <c r="N5113" i="9" s="1"/>
  <c r="P4814" i="9"/>
  <c r="P5116" i="9"/>
  <c r="M5116" i="9" s="1"/>
  <c r="P4817" i="9"/>
  <c r="M4817" i="9" s="1"/>
  <c r="N4817" i="9" s="1"/>
  <c r="P5117" i="9"/>
  <c r="M5117" i="9" s="1"/>
  <c r="P4818" i="9"/>
  <c r="M4818" i="9" s="1"/>
  <c r="N4818" i="9" s="1"/>
  <c r="P4820" i="9"/>
  <c r="P5119" i="9"/>
  <c r="M5119" i="9" s="1"/>
  <c r="P5121" i="9"/>
  <c r="M5121" i="9" s="1"/>
  <c r="P4822" i="9"/>
  <c r="M4822" i="9" s="1"/>
  <c r="N4822" i="9" s="1"/>
  <c r="P5122" i="9"/>
  <c r="M5122" i="9" s="1"/>
  <c r="N5122" i="9" s="1"/>
  <c r="P4823" i="9"/>
  <c r="P5126" i="9"/>
  <c r="M5126" i="9" s="1"/>
  <c r="P4827" i="9"/>
  <c r="M4827" i="9" s="1"/>
  <c r="N4827" i="9" s="1"/>
  <c r="P4828" i="9"/>
  <c r="P5127" i="9"/>
  <c r="M5127" i="9" s="1"/>
  <c r="N5127" i="9" s="1"/>
  <c r="P5128" i="9"/>
  <c r="M5128" i="9" s="1"/>
  <c r="P4829" i="9"/>
  <c r="M4829" i="9" s="1"/>
  <c r="N4829" i="9" s="1"/>
  <c r="P5129" i="9"/>
  <c r="M5129" i="9" s="1"/>
  <c r="P4830" i="9"/>
  <c r="M4830" i="9" s="1"/>
  <c r="N4830" i="9" s="1"/>
  <c r="P4832" i="9"/>
  <c r="M4832" i="9" s="1"/>
  <c r="N4832" i="9" s="1"/>
  <c r="P5131" i="9"/>
  <c r="M5131" i="9" s="1"/>
  <c r="N5131" i="9" s="1"/>
  <c r="P5134" i="9"/>
  <c r="M5134" i="9" s="1"/>
  <c r="N5134" i="9" s="1"/>
  <c r="P4835" i="9"/>
  <c r="M4835" i="9" s="1"/>
  <c r="N4835" i="9" s="1"/>
  <c r="P4836" i="9"/>
  <c r="M4836" i="9" s="1"/>
  <c r="N4836" i="9" s="1"/>
  <c r="P5135" i="9"/>
  <c r="M5135" i="9" s="1"/>
  <c r="P5137" i="9"/>
  <c r="M5137" i="9" s="1"/>
  <c r="P4838" i="9"/>
  <c r="M4838" i="9" s="1"/>
  <c r="N4838" i="9" s="1"/>
  <c r="P5138" i="9"/>
  <c r="M5138" i="9" s="1"/>
  <c r="P4839" i="9"/>
  <c r="P5141" i="9"/>
  <c r="M5141" i="9" s="1"/>
  <c r="P4842" i="9"/>
  <c r="M4842" i="9" s="1"/>
  <c r="N4842" i="9" s="1"/>
  <c r="P4844" i="9"/>
  <c r="M4844" i="9" s="1"/>
  <c r="N4844" i="9" s="1"/>
  <c r="P5143" i="9"/>
  <c r="M5143" i="9" s="1"/>
  <c r="P5145" i="9"/>
  <c r="M5145" i="9" s="1"/>
  <c r="N5145" i="9" s="1"/>
  <c r="P4846" i="9"/>
  <c r="M4846" i="9" s="1"/>
  <c r="N4846" i="9" s="1"/>
  <c r="P4848" i="9"/>
  <c r="M4848" i="9" s="1"/>
  <c r="N4848" i="9" s="1"/>
  <c r="P5147" i="9"/>
  <c r="M5147" i="9" s="1"/>
  <c r="P5149" i="9"/>
  <c r="M5149" i="9" s="1"/>
  <c r="P4850" i="9"/>
  <c r="P5152" i="9"/>
  <c r="M5152" i="9" s="1"/>
  <c r="P4853" i="9"/>
  <c r="M4853" i="9" s="1"/>
  <c r="N4853" i="9" s="1"/>
  <c r="P4856" i="9"/>
  <c r="P5155" i="9"/>
  <c r="M5155" i="9" s="1"/>
  <c r="P5157" i="9"/>
  <c r="M5157" i="9" s="1"/>
  <c r="N5157" i="9" s="1"/>
  <c r="P4858" i="9"/>
  <c r="M4858" i="9" s="1"/>
  <c r="N4858" i="9" s="1"/>
  <c r="P5158" i="9"/>
  <c r="M5158" i="9" s="1"/>
  <c r="P4859" i="9"/>
  <c r="P4860" i="9"/>
  <c r="M4860" i="9" s="1"/>
  <c r="N4860" i="9" s="1"/>
  <c r="P5159" i="9"/>
  <c r="M5159" i="9" s="1"/>
  <c r="P5162" i="9"/>
  <c r="M5162" i="9" s="1"/>
  <c r="P4863" i="9"/>
  <c r="M4863" i="9" s="1"/>
  <c r="N4863" i="9" s="1"/>
  <c r="P4864" i="9"/>
  <c r="M4864" i="9" s="1"/>
  <c r="N4864" i="9" s="1"/>
  <c r="P5163" i="9"/>
  <c r="M5163" i="9" s="1"/>
  <c r="P5164" i="9"/>
  <c r="M5164" i="9" s="1"/>
  <c r="P4865" i="9"/>
  <c r="M4865" i="9" s="1"/>
  <c r="N4865" i="9" s="1"/>
  <c r="P5166" i="9"/>
  <c r="M5166" i="9" s="1"/>
  <c r="N5166" i="9" s="1"/>
  <c r="P4867" i="9"/>
  <c r="M4867" i="9" s="1"/>
  <c r="N4867" i="9" s="1"/>
  <c r="P4868" i="9"/>
  <c r="P5167" i="9"/>
  <c r="M5167" i="9" s="1"/>
  <c r="P5168" i="9"/>
  <c r="M5168" i="9" s="1"/>
  <c r="P4869" i="9"/>
  <c r="M4869" i="9" s="1"/>
  <c r="N4869" i="9" s="1"/>
  <c r="P5170" i="9"/>
  <c r="M5170" i="9" s="1"/>
  <c r="P4871" i="9"/>
  <c r="P5172" i="9"/>
  <c r="M5172" i="9" s="1"/>
  <c r="P4873" i="9"/>
  <c r="M4873" i="9" s="1"/>
  <c r="N4873" i="9" s="1"/>
  <c r="P4876" i="9"/>
  <c r="P5175" i="9"/>
  <c r="M5175" i="9" s="1"/>
  <c r="P5177" i="9"/>
  <c r="M5177" i="9" s="1"/>
  <c r="N5177" i="9" s="1"/>
  <c r="P4878" i="9"/>
  <c r="M4878" i="9" s="1"/>
  <c r="N4878" i="9" s="1"/>
  <c r="P5178" i="9"/>
  <c r="M5178" i="9" s="1"/>
  <c r="P4879" i="9"/>
  <c r="P5181" i="9"/>
  <c r="M5181" i="9" s="1"/>
  <c r="P4882" i="9"/>
  <c r="M4882" i="9" s="1"/>
  <c r="N4882" i="9" s="1"/>
  <c r="P4884" i="9"/>
  <c r="P5183" i="9"/>
  <c r="M5183" i="9" s="1"/>
  <c r="P5185" i="9"/>
  <c r="M5185" i="9" s="1"/>
  <c r="P4886" i="9"/>
  <c r="M4886" i="9" s="1"/>
  <c r="N4886" i="9" s="1"/>
  <c r="P4888" i="9"/>
  <c r="P5187" i="9"/>
  <c r="M5187" i="9" s="1"/>
  <c r="P4892" i="9"/>
  <c r="P5191" i="9"/>
  <c r="M5191" i="9" s="1"/>
  <c r="P5193" i="9"/>
  <c r="M5193" i="9" s="1"/>
  <c r="P4894" i="9"/>
  <c r="M4894" i="9" s="1"/>
  <c r="N4894" i="9" s="1"/>
  <c r="P5194" i="9"/>
  <c r="M5194" i="9" s="1"/>
  <c r="N5194" i="9" s="1"/>
  <c r="P4895" i="9"/>
  <c r="M4895" i="9" s="1"/>
  <c r="N4895" i="9" s="1"/>
  <c r="P4896" i="9"/>
  <c r="P5195" i="9"/>
  <c r="M5195" i="9" s="1"/>
  <c r="P5197" i="9"/>
  <c r="M5197" i="9" s="1"/>
  <c r="P4898" i="9"/>
  <c r="P5198" i="9"/>
  <c r="M5198" i="9" s="1"/>
  <c r="P4899" i="9"/>
  <c r="M4899" i="9" s="1"/>
  <c r="N4899" i="9" s="1"/>
  <c r="P4900" i="9"/>
  <c r="M4900" i="9" s="1"/>
  <c r="N4900" i="9" s="1"/>
  <c r="P5199" i="9"/>
  <c r="M5199" i="9" s="1"/>
  <c r="P5201" i="9"/>
  <c r="M5201" i="9" s="1"/>
  <c r="P4902" i="9"/>
  <c r="P5202" i="9"/>
  <c r="M5202" i="9" s="1"/>
  <c r="P4903" i="9"/>
  <c r="P4904" i="9"/>
  <c r="P5203" i="9"/>
  <c r="M5203" i="9" s="1"/>
  <c r="P5206" i="9"/>
  <c r="M5206" i="9" s="1"/>
  <c r="P4907" i="9"/>
  <c r="M4907" i="9" s="1"/>
  <c r="N4907" i="9" s="1"/>
  <c r="P5208" i="9"/>
  <c r="M5208" i="9" s="1"/>
  <c r="P4909" i="9"/>
  <c r="M4909" i="9" s="1"/>
  <c r="N4909" i="9" s="1"/>
  <c r="P5209" i="9"/>
  <c r="M5209" i="9" s="1"/>
  <c r="N5209" i="9" s="1"/>
  <c r="P4910" i="9"/>
  <c r="M4910" i="9" s="1"/>
  <c r="N4910" i="9" s="1"/>
  <c r="P5210" i="9"/>
  <c r="M5210" i="9" s="1"/>
  <c r="P4911" i="9"/>
  <c r="M4911" i="9" s="1"/>
  <c r="N4911" i="9" s="1"/>
  <c r="P4912" i="9"/>
  <c r="M4912" i="9" s="1"/>
  <c r="N4912" i="9" s="1"/>
  <c r="P5211" i="9"/>
  <c r="M5211" i="9" s="1"/>
  <c r="P5212" i="9"/>
  <c r="M5212" i="9" s="1"/>
  <c r="P4913" i="9"/>
  <c r="M4913" i="9" s="1"/>
  <c r="N4913" i="9" s="1"/>
  <c r="P5214" i="9"/>
  <c r="M5214" i="9" s="1"/>
  <c r="N5214" i="9" s="1"/>
  <c r="P4915" i="9"/>
  <c r="M4915" i="9" s="1"/>
  <c r="N4915" i="9" s="1"/>
  <c r="P4916" i="9"/>
  <c r="P5215" i="9"/>
  <c r="M5215" i="9" s="1"/>
  <c r="P5216" i="9"/>
  <c r="M5216" i="9" s="1"/>
  <c r="P4917" i="9"/>
  <c r="M4917" i="9" s="1"/>
  <c r="N4917" i="9" s="1"/>
  <c r="P5217" i="9"/>
  <c r="M5217" i="9" s="1"/>
  <c r="P4918" i="9"/>
  <c r="P4920" i="9"/>
  <c r="M4920" i="9" s="1"/>
  <c r="N4920" i="9" s="1"/>
  <c r="P5219" i="9"/>
  <c r="M5219" i="9" s="1"/>
  <c r="P5220" i="9"/>
  <c r="M5220" i="9" s="1"/>
  <c r="P4921" i="9"/>
  <c r="P5221" i="9"/>
  <c r="M5221" i="9" s="1"/>
  <c r="N5221" i="9" s="1"/>
  <c r="P4922" i="9"/>
  <c r="P4924" i="9"/>
  <c r="P5223" i="9"/>
  <c r="M5223" i="9" s="1"/>
  <c r="P5224" i="9"/>
  <c r="M5224" i="9" s="1"/>
  <c r="P4925" i="9"/>
  <c r="P5225" i="9"/>
  <c r="M5225" i="9" s="1"/>
  <c r="P4926" i="9"/>
  <c r="M4926" i="9" s="1"/>
  <c r="N4926" i="9" s="1"/>
  <c r="P4928" i="9"/>
  <c r="M4928" i="9" s="1"/>
  <c r="N4928" i="9" s="1"/>
  <c r="P5227" i="9"/>
  <c r="M5227" i="9" s="1"/>
  <c r="P5228" i="9"/>
  <c r="M5228" i="9" s="1"/>
  <c r="P4929" i="9"/>
  <c r="P5230" i="9"/>
  <c r="M5230" i="9" s="1"/>
  <c r="N5230" i="9" s="1"/>
  <c r="P4931" i="9"/>
  <c r="M4931" i="9" s="1"/>
  <c r="N4931" i="9" s="1"/>
  <c r="P5232" i="9"/>
  <c r="M5232" i="9" s="1"/>
  <c r="P4933" i="9"/>
  <c r="M4933" i="9" s="1"/>
  <c r="N4933" i="9" s="1"/>
  <c r="P4936" i="9"/>
  <c r="M4936" i="9" s="1"/>
  <c r="N4936" i="9" s="1"/>
  <c r="P5235" i="9"/>
  <c r="M5235" i="9" s="1"/>
  <c r="N5235" i="9" s="1"/>
  <c r="P5237" i="9"/>
  <c r="M5237" i="9" s="1"/>
  <c r="P4938" i="9"/>
  <c r="M4938" i="9" s="1"/>
  <c r="N4938" i="9" s="1"/>
  <c r="P4940" i="9"/>
  <c r="M4940" i="9" s="1"/>
  <c r="N4940" i="9" s="1"/>
  <c r="P5239" i="9"/>
  <c r="M5239" i="9" s="1"/>
  <c r="N5239" i="9" s="1"/>
  <c r="P5241" i="9"/>
  <c r="M5241" i="9" s="1"/>
  <c r="P4942" i="9"/>
  <c r="M4942" i="9" s="1"/>
  <c r="N4942" i="9" s="1"/>
  <c r="P5244" i="9"/>
  <c r="M5244" i="9" s="1"/>
  <c r="P4945" i="9"/>
  <c r="M4945" i="9" s="1"/>
  <c r="N4945" i="9" s="1"/>
  <c r="P5246" i="9"/>
  <c r="M5246" i="9" s="1"/>
  <c r="P4947" i="9"/>
  <c r="M4947" i="9" s="1"/>
  <c r="N4947" i="9" s="1"/>
  <c r="P5248" i="9"/>
  <c r="M5248" i="9" s="1"/>
  <c r="P4949" i="9"/>
  <c r="M4949" i="9" s="1"/>
  <c r="N4949" i="9" s="1"/>
  <c r="P5250" i="9"/>
  <c r="M5250" i="9" s="1"/>
  <c r="P4951" i="9"/>
  <c r="M4951" i="9" s="1"/>
  <c r="N4951" i="9" s="1"/>
  <c r="P4952" i="9"/>
  <c r="M4952" i="9" s="1"/>
  <c r="N4952" i="9" s="1"/>
  <c r="P5251" i="9"/>
  <c r="M5251" i="9" s="1"/>
  <c r="N5251" i="9" s="1"/>
  <c r="P5252" i="9"/>
  <c r="M5252" i="9" s="1"/>
  <c r="P4953" i="9"/>
  <c r="P5254" i="9"/>
  <c r="M5254" i="9" s="1"/>
  <c r="P4955" i="9"/>
  <c r="M4955" i="9" s="1"/>
  <c r="N4955" i="9" s="1"/>
  <c r="P5256" i="9"/>
  <c r="M5256" i="9" s="1"/>
  <c r="P4957" i="9"/>
  <c r="M4957" i="9" s="1"/>
  <c r="N4957" i="9" s="1"/>
  <c r="P5260" i="9"/>
  <c r="M5260" i="9" s="1"/>
  <c r="P4961" i="9"/>
  <c r="M4961" i="9" s="1"/>
  <c r="N4961" i="9" s="1"/>
  <c r="P5261" i="9"/>
  <c r="M5261" i="9" s="1"/>
  <c r="P4962" i="9"/>
  <c r="P4964" i="9"/>
  <c r="M4964" i="9" s="1"/>
  <c r="N4964" i="9" s="1"/>
  <c r="P5263" i="9"/>
  <c r="M5263" i="9" s="1"/>
  <c r="N5263" i="9" s="1"/>
  <c r="P5265" i="9"/>
  <c r="M5265" i="9" s="1"/>
  <c r="P4966" i="9"/>
  <c r="M4966" i="9" s="1"/>
  <c r="N4966" i="9" s="1"/>
  <c r="P4968" i="9"/>
  <c r="M4968" i="9" s="1"/>
  <c r="N4968" i="9" s="1"/>
  <c r="P5267" i="9"/>
  <c r="M5267" i="9" s="1"/>
  <c r="P4972" i="9"/>
  <c r="P5271" i="9"/>
  <c r="M5271" i="9" s="1"/>
  <c r="N5271" i="9" s="1"/>
  <c r="P5272" i="9"/>
  <c r="M5272" i="9" s="1"/>
  <c r="P4973" i="9"/>
  <c r="M4973" i="9" s="1"/>
  <c r="N4973" i="9" s="1"/>
  <c r="P5274" i="9"/>
  <c r="M5274" i="9" s="1"/>
  <c r="P4975" i="9"/>
  <c r="M4975" i="9" s="1"/>
  <c r="N4975" i="9" s="1"/>
  <c r="P4976" i="9"/>
  <c r="M4976" i="9" s="1"/>
  <c r="N4976" i="9" s="1"/>
  <c r="P5275" i="9"/>
  <c r="M5275" i="9" s="1"/>
  <c r="N5275" i="9" s="1"/>
  <c r="P5278" i="9"/>
  <c r="M5278" i="9" s="1"/>
  <c r="P4979" i="9"/>
  <c r="M4979" i="9" s="1"/>
  <c r="N4979" i="9" s="1"/>
  <c r="P5280" i="9"/>
  <c r="M5280" i="9" s="1"/>
  <c r="P4981" i="9"/>
  <c r="P5285" i="9"/>
  <c r="M5285" i="9" s="1"/>
  <c r="P4986" i="9"/>
  <c r="M4986" i="9" s="1"/>
  <c r="N4986" i="9" s="1"/>
  <c r="P5286" i="9"/>
  <c r="M5286" i="9" s="1"/>
  <c r="P4987" i="9"/>
  <c r="P4988" i="9"/>
  <c r="P5287" i="9"/>
  <c r="M5287" i="9" s="1"/>
  <c r="N5287" i="9" s="1"/>
  <c r="P5288" i="9"/>
  <c r="M5288" i="9" s="1"/>
  <c r="P4989" i="9"/>
  <c r="M4989" i="9" s="1"/>
  <c r="N4989" i="9" s="1"/>
  <c r="P4996" i="9"/>
  <c r="P5295" i="9"/>
  <c r="M5295" i="9" s="1"/>
  <c r="N5295" i="9" s="1"/>
  <c r="P5298" i="9"/>
  <c r="M5298" i="9" s="1"/>
  <c r="P4999" i="9"/>
  <c r="M4999" i="9" s="1"/>
  <c r="N4999" i="9" s="1"/>
  <c r="P5300" i="9"/>
  <c r="M5300" i="9" s="1"/>
  <c r="P5001" i="9"/>
  <c r="M5001" i="9" s="1"/>
  <c r="N5001" i="9" s="1"/>
  <c r="P5004" i="9"/>
  <c r="M5004" i="9" s="1"/>
  <c r="N5004" i="9" s="1"/>
  <c r="P5303" i="9"/>
  <c r="M5303" i="9" s="1"/>
  <c r="N5303" i="9" s="1"/>
  <c r="P5304" i="9"/>
  <c r="M5304" i="9" s="1"/>
  <c r="P5005" i="9"/>
  <c r="M5005" i="9" s="1"/>
  <c r="N5005" i="9" s="1"/>
  <c r="P5306" i="9"/>
  <c r="M5306" i="9" s="1"/>
  <c r="P5007" i="9"/>
  <c r="M5007" i="9" s="1"/>
  <c r="N5007" i="9" s="1"/>
  <c r="P5308" i="9"/>
  <c r="M5308" i="9" s="1"/>
  <c r="P5009" i="9"/>
  <c r="M5009" i="9" s="1"/>
  <c r="N5009" i="9" s="1"/>
  <c r="P5309" i="9"/>
  <c r="M5309" i="9" s="1"/>
  <c r="P5010" i="9"/>
  <c r="M5010" i="9" s="1"/>
  <c r="N5010" i="9" s="1"/>
  <c r="P5012" i="9"/>
  <c r="P5311" i="9"/>
  <c r="M5311" i="9" s="1"/>
  <c r="N5311" i="9" s="1"/>
  <c r="P5312" i="9"/>
  <c r="M5312" i="9" s="1"/>
  <c r="N5312" i="9" s="1"/>
  <c r="P5013" i="9"/>
  <c r="M5013" i="9" s="1"/>
  <c r="N5013" i="9" s="1"/>
  <c r="P5314" i="9"/>
  <c r="M5314" i="9" s="1"/>
  <c r="P5015" i="9"/>
  <c r="M5015" i="9" s="1"/>
  <c r="N5015" i="9" s="1"/>
  <c r="P5317" i="9"/>
  <c r="M5317" i="9" s="1"/>
  <c r="P5018" i="9"/>
  <c r="M5018" i="9" s="1"/>
  <c r="N5018" i="9" s="1"/>
  <c r="P5320" i="9"/>
  <c r="M5320" i="9" s="1"/>
  <c r="P5021" i="9"/>
  <c r="M5021" i="9" s="1"/>
  <c r="N5021" i="9" s="1"/>
  <c r="P5321" i="9"/>
  <c r="M5321" i="9" s="1"/>
  <c r="P5022" i="9"/>
  <c r="M5022" i="9" s="1"/>
  <c r="N5022" i="9" s="1"/>
  <c r="P5322" i="9"/>
  <c r="M5322" i="9" s="1"/>
  <c r="P5023" i="9"/>
  <c r="M5023" i="9" s="1"/>
  <c r="N5023" i="9" s="1"/>
  <c r="P5324" i="9"/>
  <c r="M5324" i="9" s="1"/>
  <c r="N5324" i="9" s="1"/>
  <c r="P5025" i="9"/>
  <c r="P5028" i="9"/>
  <c r="P5327" i="9"/>
  <c r="M5327" i="9" s="1"/>
  <c r="N5327" i="9" s="1"/>
  <c r="P5328" i="9"/>
  <c r="M5328" i="9" s="1"/>
  <c r="N5328" i="9" s="1"/>
  <c r="P5029" i="9"/>
  <c r="M5029" i="9" s="1"/>
  <c r="N5029" i="9" s="1"/>
  <c r="P5329" i="9"/>
  <c r="M5329" i="9" s="1"/>
  <c r="P5030" i="9"/>
  <c r="M5030" i="9" s="1"/>
  <c r="N5030" i="9" s="1"/>
  <c r="P5330" i="9"/>
  <c r="M5330" i="9" s="1"/>
  <c r="P5031" i="9"/>
  <c r="M5031" i="9" s="1"/>
  <c r="N5031" i="9" s="1"/>
  <c r="P5332" i="9"/>
  <c r="M5332" i="9" s="1"/>
  <c r="P5033" i="9"/>
  <c r="M5033" i="9" s="1"/>
  <c r="N5033" i="9" s="1"/>
  <c r="P5213" i="9"/>
  <c r="M5213" i="9" s="1"/>
  <c r="N5213" i="9" s="1"/>
  <c r="P4914" i="9"/>
  <c r="M4914" i="9" s="1"/>
  <c r="N4914" i="9" s="1"/>
  <c r="P5218" i="9"/>
  <c r="M5218" i="9" s="1"/>
  <c r="P4919" i="9"/>
  <c r="P5222" i="9"/>
  <c r="M5222" i="9" s="1"/>
  <c r="N5222" i="9" s="1"/>
  <c r="P4923" i="9"/>
  <c r="M4923" i="9" s="1"/>
  <c r="N4923" i="9" s="1"/>
  <c r="P5226" i="9"/>
  <c r="M5226" i="9" s="1"/>
  <c r="P4927" i="9"/>
  <c r="M4927" i="9" s="1"/>
  <c r="N4927" i="9" s="1"/>
  <c r="P5229" i="9"/>
  <c r="M5229" i="9" s="1"/>
  <c r="P4930" i="9"/>
  <c r="M4930" i="9" s="1"/>
  <c r="N4930" i="9" s="1"/>
  <c r="P4932" i="9"/>
  <c r="P5231" i="9"/>
  <c r="M5231" i="9" s="1"/>
  <c r="N5231" i="9" s="1"/>
  <c r="P5233" i="9"/>
  <c r="M5233" i="9" s="1"/>
  <c r="P4934" i="9"/>
  <c r="M4934" i="9" s="1"/>
  <c r="N4934" i="9" s="1"/>
  <c r="P5234" i="9"/>
  <c r="M5234" i="9" s="1"/>
  <c r="P4935" i="9"/>
  <c r="M4935" i="9" s="1"/>
  <c r="N4935" i="9" s="1"/>
  <c r="P5236" i="9"/>
  <c r="M5236" i="9" s="1"/>
  <c r="N5236" i="9" s="1"/>
  <c r="P4937" i="9"/>
  <c r="M4937" i="9" s="1"/>
  <c r="N4937" i="9" s="1"/>
  <c r="P5238" i="9"/>
  <c r="M5238" i="9" s="1"/>
  <c r="P4939" i="9"/>
  <c r="P5240" i="9"/>
  <c r="M5240" i="9" s="1"/>
  <c r="P4941" i="9"/>
  <c r="M4941" i="9" s="1"/>
  <c r="N4941" i="9" s="1"/>
  <c r="P5242" i="9"/>
  <c r="M5242" i="9" s="1"/>
  <c r="P4943" i="9"/>
  <c r="M4943" i="9" s="1"/>
  <c r="N4943" i="9" s="1"/>
  <c r="P4944" i="9"/>
  <c r="M4944" i="9" s="1"/>
  <c r="N4944" i="9" s="1"/>
  <c r="P5243" i="9"/>
  <c r="M5243" i="9" s="1"/>
  <c r="N5243" i="9" s="1"/>
  <c r="P5245" i="9"/>
  <c r="M5245" i="9" s="1"/>
  <c r="P4946" i="9"/>
  <c r="M4946" i="9" s="1"/>
  <c r="N4946" i="9" s="1"/>
  <c r="P4948" i="9"/>
  <c r="P5247" i="9"/>
  <c r="M5247" i="9" s="1"/>
  <c r="P5249" i="9"/>
  <c r="M5249" i="9" s="1"/>
  <c r="P4950" i="9"/>
  <c r="M4950" i="9" s="1"/>
  <c r="N4950" i="9" s="1"/>
  <c r="P5253" i="9"/>
  <c r="M5253" i="9" s="1"/>
  <c r="P4954" i="9"/>
  <c r="P4956" i="9"/>
  <c r="P5255" i="9"/>
  <c r="M5255" i="9" s="1"/>
  <c r="N5255" i="9" s="1"/>
  <c r="P5257" i="9"/>
  <c r="M5257" i="9" s="1"/>
  <c r="P4958" i="9"/>
  <c r="M4958" i="9" s="1"/>
  <c r="N4958" i="9" s="1"/>
  <c r="P5258" i="9"/>
  <c r="M5258" i="9" s="1"/>
  <c r="P4959" i="9"/>
  <c r="M4959" i="9" s="1"/>
  <c r="N4959" i="9" s="1"/>
  <c r="P4960" i="9"/>
  <c r="M4960" i="9" s="1"/>
  <c r="N4960" i="9" s="1"/>
  <c r="P5259" i="9"/>
  <c r="M5259" i="9" s="1"/>
  <c r="P5262" i="9"/>
  <c r="M5262" i="9" s="1"/>
  <c r="P4963" i="9"/>
  <c r="P5264" i="9"/>
  <c r="M5264" i="9" s="1"/>
  <c r="P4965" i="9"/>
  <c r="M4965" i="9" s="1"/>
  <c r="N4965" i="9" s="1"/>
  <c r="P5266" i="9"/>
  <c r="M5266" i="9" s="1"/>
  <c r="P4967" i="9"/>
  <c r="P5268" i="9"/>
  <c r="M5268" i="9" s="1"/>
  <c r="P4969" i="9"/>
  <c r="M4969" i="9" s="1"/>
  <c r="N4969" i="9" s="1"/>
  <c r="P5269" i="9"/>
  <c r="M5269" i="9" s="1"/>
  <c r="P4970" i="9"/>
  <c r="M4970" i="9" s="1"/>
  <c r="N4970" i="9" s="1"/>
  <c r="P5270" i="9"/>
  <c r="M5270" i="9" s="1"/>
  <c r="P4971" i="9"/>
  <c r="P5273" i="9"/>
  <c r="M5273" i="9" s="1"/>
  <c r="P4974" i="9"/>
  <c r="M4974" i="9" s="1"/>
  <c r="N4974" i="9" s="1"/>
  <c r="P5276" i="9"/>
  <c r="M5276" i="9" s="1"/>
  <c r="P4977" i="9"/>
  <c r="M4977" i="9" s="1"/>
  <c r="N4977" i="9" s="1"/>
  <c r="P5277" i="9"/>
  <c r="M5277" i="9" s="1"/>
  <c r="P4978" i="9"/>
  <c r="M4978" i="9" s="1"/>
  <c r="N4978" i="9" s="1"/>
  <c r="P4980" i="9"/>
  <c r="P5279" i="9"/>
  <c r="M5279" i="9" s="1"/>
  <c r="N5279" i="9" s="1"/>
  <c r="P5281" i="9"/>
  <c r="M5281" i="9" s="1"/>
  <c r="P4982" i="9"/>
  <c r="M4982" i="9" s="1"/>
  <c r="N4982" i="9" s="1"/>
  <c r="P5282" i="9"/>
  <c r="M5282" i="9" s="1"/>
  <c r="P4983" i="9"/>
  <c r="M4983" i="9" s="1"/>
  <c r="N4983" i="9" s="1"/>
  <c r="P4984" i="9"/>
  <c r="P5283" i="9"/>
  <c r="M5283" i="9" s="1"/>
  <c r="N5283" i="9" s="1"/>
  <c r="P5284" i="9"/>
  <c r="M5284" i="9" s="1"/>
  <c r="P4985" i="9"/>
  <c r="M4985" i="9" s="1"/>
  <c r="N4985" i="9" s="1"/>
  <c r="P5289" i="9"/>
  <c r="M5289" i="9" s="1"/>
  <c r="P4990" i="9"/>
  <c r="M4990" i="9" s="1"/>
  <c r="N4990" i="9" s="1"/>
  <c r="P5290" i="9"/>
  <c r="M5290" i="9" s="1"/>
  <c r="P4991" i="9"/>
  <c r="M4991" i="9" s="1"/>
  <c r="N4991" i="9" s="1"/>
  <c r="P4992" i="9"/>
  <c r="P5291" i="9"/>
  <c r="M5291" i="9" s="1"/>
  <c r="N5291" i="9" s="1"/>
  <c r="P5292" i="9"/>
  <c r="M5292" i="9" s="1"/>
  <c r="P4993" i="9"/>
  <c r="M4993" i="9" s="1"/>
  <c r="N4993" i="9" s="1"/>
  <c r="P5293" i="9"/>
  <c r="M5293" i="9" s="1"/>
  <c r="P4994" i="9"/>
  <c r="M4994" i="9" s="1"/>
  <c r="N4994" i="9" s="1"/>
  <c r="P5294" i="9"/>
  <c r="M5294" i="9" s="1"/>
  <c r="P4995" i="9"/>
  <c r="M4995" i="9" s="1"/>
  <c r="N4995" i="9" s="1"/>
  <c r="P5296" i="9"/>
  <c r="M5296" i="9" s="1"/>
  <c r="P4997" i="9"/>
  <c r="M4997" i="9" s="1"/>
  <c r="N4997" i="9" s="1"/>
  <c r="P5297" i="9"/>
  <c r="M5297" i="9" s="1"/>
  <c r="P4998" i="9"/>
  <c r="M4998" i="9" s="1"/>
  <c r="N4998" i="9" s="1"/>
  <c r="P5000" i="9"/>
  <c r="P5299" i="9"/>
  <c r="M5299" i="9" s="1"/>
  <c r="N5299" i="9" s="1"/>
  <c r="P5301" i="9"/>
  <c r="M5301" i="9" s="1"/>
  <c r="P5002" i="9"/>
  <c r="M5002" i="9" s="1"/>
  <c r="N5002" i="9" s="1"/>
  <c r="P5302" i="9"/>
  <c r="M5302" i="9" s="1"/>
  <c r="P5003" i="9"/>
  <c r="M5003" i="9" s="1"/>
  <c r="N5003" i="9" s="1"/>
  <c r="P5305" i="9"/>
  <c r="M5305" i="9" s="1"/>
  <c r="P5006" i="9"/>
  <c r="M5006" i="9" s="1"/>
  <c r="N5006" i="9" s="1"/>
  <c r="P5008" i="9"/>
  <c r="P5307" i="9"/>
  <c r="M5307" i="9" s="1"/>
  <c r="N5307" i="9" s="1"/>
  <c r="P5310" i="9"/>
  <c r="M5310" i="9" s="1"/>
  <c r="P5011" i="9"/>
  <c r="M5011" i="9" s="1"/>
  <c r="N5011" i="9" s="1"/>
  <c r="P5313" i="9"/>
  <c r="M5313" i="9" s="1"/>
  <c r="P5014" i="9"/>
  <c r="M5014" i="9" s="1"/>
  <c r="N5014" i="9" s="1"/>
  <c r="P5016" i="9"/>
  <c r="M5016" i="9" s="1"/>
  <c r="N5016" i="9" s="1"/>
  <c r="P5315" i="9"/>
  <c r="M5315" i="9" s="1"/>
  <c r="N5315" i="9" s="1"/>
  <c r="P5316" i="9"/>
  <c r="M5316" i="9" s="1"/>
  <c r="P5017" i="9"/>
  <c r="M5017" i="9" s="1"/>
  <c r="N5017" i="9" s="1"/>
  <c r="P5318" i="9"/>
  <c r="M5318" i="9" s="1"/>
  <c r="P5019" i="9"/>
  <c r="M5019" i="9" s="1"/>
  <c r="N5019" i="9" s="1"/>
  <c r="P5020" i="9"/>
  <c r="P5319" i="9"/>
  <c r="M5319" i="9" s="1"/>
  <c r="N5319" i="9" s="1"/>
  <c r="P5024" i="9"/>
  <c r="M5024" i="9" s="1"/>
  <c r="N5024" i="9" s="1"/>
  <c r="P5323" i="9"/>
  <c r="M5323" i="9" s="1"/>
  <c r="N5323" i="9" s="1"/>
  <c r="P5325" i="9"/>
  <c r="M5325" i="9" s="1"/>
  <c r="P5026" i="9"/>
  <c r="M5026" i="9" s="1"/>
  <c r="N5026" i="9" s="1"/>
  <c r="P5326" i="9"/>
  <c r="M5326" i="9" s="1"/>
  <c r="P5027" i="9"/>
  <c r="M5027" i="9" s="1"/>
  <c r="N5027" i="9" s="1"/>
  <c r="P5032" i="9"/>
  <c r="P5331" i="9"/>
  <c r="M5331" i="9" s="1"/>
  <c r="N5331" i="9" s="1"/>
  <c r="P5333" i="9"/>
  <c r="M5333" i="9" s="1"/>
  <c r="P5034" i="9"/>
  <c r="M5034" i="9" s="1"/>
  <c r="N5034" i="9" s="1"/>
  <c r="P5334" i="9"/>
  <c r="M5334" i="9" s="1"/>
  <c r="P5035" i="9"/>
  <c r="M5035" i="9" s="1"/>
  <c r="N5035" i="9" s="1"/>
  <c r="M4748" i="9"/>
  <c r="N4748" i="9" s="1"/>
  <c r="O5047" i="9"/>
  <c r="L5047" i="9" s="1"/>
  <c r="N5047" i="9" s="1"/>
  <c r="O5058" i="9"/>
  <c r="L5058" i="9" s="1"/>
  <c r="O5059" i="9"/>
  <c r="L5059" i="9" s="1"/>
  <c r="O5062" i="9"/>
  <c r="L5062" i="9" s="1"/>
  <c r="O5087" i="9"/>
  <c r="L5087" i="9" s="1"/>
  <c r="M4804" i="9"/>
  <c r="N4804" i="9" s="1"/>
  <c r="O5103" i="9"/>
  <c r="L5103" i="9" s="1"/>
  <c r="M4811" i="9"/>
  <c r="N4811" i="9" s="1"/>
  <c r="O5110" i="9"/>
  <c r="L5110" i="9" s="1"/>
  <c r="N5110" i="9" s="1"/>
  <c r="O5117" i="9"/>
  <c r="L5117" i="9" s="1"/>
  <c r="M4820" i="9"/>
  <c r="N4820" i="9" s="1"/>
  <c r="O5119" i="9"/>
  <c r="L5119" i="9" s="1"/>
  <c r="N5119" i="9" s="1"/>
  <c r="M4825" i="9"/>
  <c r="N4825" i="9" s="1"/>
  <c r="O5124" i="9"/>
  <c r="L5124" i="9" s="1"/>
  <c r="N5137" i="9"/>
  <c r="M4839" i="9"/>
  <c r="N4839" i="9" s="1"/>
  <c r="O5138" i="9"/>
  <c r="L5138" i="9" s="1"/>
  <c r="O5139" i="9"/>
  <c r="L5139" i="9" s="1"/>
  <c r="N5141" i="9"/>
  <c r="M4847" i="9"/>
  <c r="N4847" i="9" s="1"/>
  <c r="O5146" i="9"/>
  <c r="L5146" i="9" s="1"/>
  <c r="M4849" i="9"/>
  <c r="N4849" i="9" s="1"/>
  <c r="O5148" i="9"/>
  <c r="L5148" i="9" s="1"/>
  <c r="N5148" i="9" s="1"/>
  <c r="N5149" i="9"/>
  <c r="O5150" i="9"/>
  <c r="L5150" i="9" s="1"/>
  <c r="M4852" i="9"/>
  <c r="N4852" i="9" s="1"/>
  <c r="O5151" i="9"/>
  <c r="L5151" i="9" s="1"/>
  <c r="N5151" i="9" s="1"/>
  <c r="O5152" i="9"/>
  <c r="L5152" i="9" s="1"/>
  <c r="M4855" i="9"/>
  <c r="O5154" i="9"/>
  <c r="L5154" i="9" s="1"/>
  <c r="M4856" i="9"/>
  <c r="N4856" i="9" s="1"/>
  <c r="O5155" i="9"/>
  <c r="L5155" i="9" s="1"/>
  <c r="N5155" i="9" s="1"/>
  <c r="M4857" i="9"/>
  <c r="N4857" i="9" s="1"/>
  <c r="O5156" i="9"/>
  <c r="L5156" i="9" s="1"/>
  <c r="M4859" i="9"/>
  <c r="N4859" i="9" s="1"/>
  <c r="O5158" i="9"/>
  <c r="L5158" i="9" s="1"/>
  <c r="N5158" i="9" s="1"/>
  <c r="O5159" i="9"/>
  <c r="L5159" i="9" s="1"/>
  <c r="N5159" i="9" s="1"/>
  <c r="O5160" i="9"/>
  <c r="L5160" i="9" s="1"/>
  <c r="O5162" i="9"/>
  <c r="L5162" i="9" s="1"/>
  <c r="N5162" i="9" s="1"/>
  <c r="O5163" i="9"/>
  <c r="L5163" i="9" s="1"/>
  <c r="O5164" i="9"/>
  <c r="L5164" i="9" s="1"/>
  <c r="N5164" i="9" s="1"/>
  <c r="M4868" i="9"/>
  <c r="N4868" i="9" s="1"/>
  <c r="O5167" i="9"/>
  <c r="L5167" i="9" s="1"/>
  <c r="N5167" i="9" s="1"/>
  <c r="O5168" i="9"/>
  <c r="L5168" i="9" s="1"/>
  <c r="M4871" i="9"/>
  <c r="N4871" i="9" s="1"/>
  <c r="O5170" i="9"/>
  <c r="L5170" i="9" s="1"/>
  <c r="N5170" i="9" s="1"/>
  <c r="N5171" i="9"/>
  <c r="O5172" i="9"/>
  <c r="L5172" i="9" s="1"/>
  <c r="N5172" i="9" s="1"/>
  <c r="M4875" i="9"/>
  <c r="N4875" i="9" s="1"/>
  <c r="O5174" i="9"/>
  <c r="L5174" i="9" s="1"/>
  <c r="N5175" i="9"/>
  <c r="O5176" i="9"/>
  <c r="L5176" i="9" s="1"/>
  <c r="M4879" i="9"/>
  <c r="N4879" i="9" s="1"/>
  <c r="O5178" i="9"/>
  <c r="L5178" i="9" s="1"/>
  <c r="N5178" i="9" s="1"/>
  <c r="N5179" i="9"/>
  <c r="O5180" i="9"/>
  <c r="L5180" i="9" s="1"/>
  <c r="O5181" i="9"/>
  <c r="L5181" i="9" s="1"/>
  <c r="N5183" i="9"/>
  <c r="M4885" i="9"/>
  <c r="N4885" i="9" s="1"/>
  <c r="O5184" i="9"/>
  <c r="L5184" i="9" s="1"/>
  <c r="O5185" i="9"/>
  <c r="L5185" i="9" s="1"/>
  <c r="M4888" i="9"/>
  <c r="N4888" i="9" s="1"/>
  <c r="O5187" i="9"/>
  <c r="L5187" i="9" s="1"/>
  <c r="O5188" i="9"/>
  <c r="L5188" i="9" s="1"/>
  <c r="M4890" i="9"/>
  <c r="N4890" i="9" s="1"/>
  <c r="O5189" i="9"/>
  <c r="L5189" i="9" s="1"/>
  <c r="O5190" i="9"/>
  <c r="L5190" i="9" s="1"/>
  <c r="M4892" i="9"/>
  <c r="O5191" i="9"/>
  <c r="L5191" i="9" s="1"/>
  <c r="N5191" i="9" s="1"/>
  <c r="O5192" i="9"/>
  <c r="L5192" i="9" s="1"/>
  <c r="O5193" i="9"/>
  <c r="L5193" i="9" s="1"/>
  <c r="N5193" i="9" s="1"/>
  <c r="M4896" i="9"/>
  <c r="O5195" i="9"/>
  <c r="L5195" i="9" s="1"/>
  <c r="M4897" i="9"/>
  <c r="N4897" i="9" s="1"/>
  <c r="O5196" i="9"/>
  <c r="L5196" i="9" s="1"/>
  <c r="M4898" i="9"/>
  <c r="N4898" i="9" s="1"/>
  <c r="O5197" i="9"/>
  <c r="L5197" i="9" s="1"/>
  <c r="N5198" i="9"/>
  <c r="O5199" i="9"/>
  <c r="L5199" i="9" s="1"/>
  <c r="M4901" i="9"/>
  <c r="N4901" i="9" s="1"/>
  <c r="O5200" i="9"/>
  <c r="L5200" i="9" s="1"/>
  <c r="M4902" i="9"/>
  <c r="N4902" i="9" s="1"/>
  <c r="O5201" i="9"/>
  <c r="L5201" i="9" s="1"/>
  <c r="N5201" i="9" s="1"/>
  <c r="M4903" i="9"/>
  <c r="N4903" i="9" s="1"/>
  <c r="O5202" i="9"/>
  <c r="L5202" i="9" s="1"/>
  <c r="M4904" i="9"/>
  <c r="N4904" i="9" s="1"/>
  <c r="O5203" i="9"/>
  <c r="L5203" i="9" s="1"/>
  <c r="N5204" i="9"/>
  <c r="O5206" i="9"/>
  <c r="L5206" i="9" s="1"/>
  <c r="O5207" i="9"/>
  <c r="L5207" i="9" s="1"/>
  <c r="N5208" i="9"/>
  <c r="N5210" i="9"/>
  <c r="O5211" i="9"/>
  <c r="L5211" i="9" s="1"/>
  <c r="N5212" i="9"/>
  <c r="M4916" i="9"/>
  <c r="N4916" i="9" s="1"/>
  <c r="O5215" i="9"/>
  <c r="L5215" i="9" s="1"/>
  <c r="O5216" i="9"/>
  <c r="L5216" i="9" s="1"/>
  <c r="N5217" i="9"/>
  <c r="N5218" i="9"/>
  <c r="O5219" i="9"/>
  <c r="L5219" i="9" s="1"/>
  <c r="M4921" i="9"/>
  <c r="N4921" i="9" s="1"/>
  <c r="O5220" i="9"/>
  <c r="L5220" i="9" s="1"/>
  <c r="N5220" i="9" s="1"/>
  <c r="M4924" i="9"/>
  <c r="N4924" i="9" s="1"/>
  <c r="O5223" i="9"/>
  <c r="L5223" i="9" s="1"/>
  <c r="N5223" i="9" s="1"/>
  <c r="M4925" i="9"/>
  <c r="N4925" i="9" s="1"/>
  <c r="O5224" i="9"/>
  <c r="L5224" i="9" s="1"/>
  <c r="O5225" i="9"/>
  <c r="L5225" i="9" s="1"/>
  <c r="N5225" i="9" s="1"/>
  <c r="N5226" i="9"/>
  <c r="O5227" i="9"/>
  <c r="L5227" i="9" s="1"/>
  <c r="N5227" i="9" s="1"/>
  <c r="M4929" i="9"/>
  <c r="N4929" i="9" s="1"/>
  <c r="O5228" i="9"/>
  <c r="L5228" i="9" s="1"/>
  <c r="N5228" i="9" s="1"/>
  <c r="O5229" i="9"/>
  <c r="L5229" i="9" s="1"/>
  <c r="O5232" i="9"/>
  <c r="L5232" i="9" s="1"/>
  <c r="N5232" i="9" s="1"/>
  <c r="O5233" i="9"/>
  <c r="L5233" i="9" s="1"/>
  <c r="O5234" i="9"/>
  <c r="L5234" i="9" s="1"/>
  <c r="N5234" i="9" s="1"/>
  <c r="O5237" i="9"/>
  <c r="L5237" i="9" s="1"/>
  <c r="M4939" i="9"/>
  <c r="N4939" i="9" s="1"/>
  <c r="O5238" i="9"/>
  <c r="L5238" i="9" s="1"/>
  <c r="N5238" i="9" s="1"/>
  <c r="O5240" i="9"/>
  <c r="L5240" i="9" s="1"/>
  <c r="O5241" i="9"/>
  <c r="L5241" i="9" s="1"/>
  <c r="N5241" i="9" s="1"/>
  <c r="O5242" i="9"/>
  <c r="L5242" i="9" s="1"/>
  <c r="N5242" i="9" s="1"/>
  <c r="O5244" i="9"/>
  <c r="L5244" i="9" s="1"/>
  <c r="N5244" i="9" s="1"/>
  <c r="O5245" i="9"/>
  <c r="L5245" i="9" s="1"/>
  <c r="N5245" i="9" s="1"/>
  <c r="O5246" i="9"/>
  <c r="L5246" i="9" s="1"/>
  <c r="N5246" i="9" s="1"/>
  <c r="N5247" i="9"/>
  <c r="O5248" i="9"/>
  <c r="L5248" i="9" s="1"/>
  <c r="O5249" i="9"/>
  <c r="L5249" i="9" s="1"/>
  <c r="N5249" i="9" s="1"/>
  <c r="O5250" i="9"/>
  <c r="L5250" i="9" s="1"/>
  <c r="N5250" i="9" s="1"/>
  <c r="M4953" i="9"/>
  <c r="N4953" i="9" s="1"/>
  <c r="O5252" i="9"/>
  <c r="L5252" i="9" s="1"/>
  <c r="N5252" i="9" s="1"/>
  <c r="M4954" i="9"/>
  <c r="N4954" i="9" s="1"/>
  <c r="O5253" i="9"/>
  <c r="L5253" i="9" s="1"/>
  <c r="O5254" i="9"/>
  <c r="L5254" i="9" s="1"/>
  <c r="O5256" i="9"/>
  <c r="L5256" i="9" s="1"/>
  <c r="N5256" i="9" s="1"/>
  <c r="O5257" i="9"/>
  <c r="L5257" i="9" s="1"/>
  <c r="O5258" i="9"/>
  <c r="L5258" i="9" s="1"/>
  <c r="N5258" i="9" s="1"/>
  <c r="N5259" i="9"/>
  <c r="O5260" i="9"/>
  <c r="L5260" i="9" s="1"/>
  <c r="M4962" i="9"/>
  <c r="N4962" i="9" s="1"/>
  <c r="O5261" i="9"/>
  <c r="L5261" i="9" s="1"/>
  <c r="N5261" i="9" s="1"/>
  <c r="N5262" i="9"/>
  <c r="O5264" i="9"/>
  <c r="L5264" i="9" s="1"/>
  <c r="O5265" i="9"/>
  <c r="L5265" i="9" s="1"/>
  <c r="N5265" i="9" s="1"/>
  <c r="M4967" i="9"/>
  <c r="N4967" i="9" s="1"/>
  <c r="O5266" i="9"/>
  <c r="L5266" i="9" s="1"/>
  <c r="N5266" i="9" s="1"/>
  <c r="N5267" i="9"/>
  <c r="O5268" i="9"/>
  <c r="L5268" i="9" s="1"/>
  <c r="O5269" i="9"/>
  <c r="L5269" i="9" s="1"/>
  <c r="N5269" i="9" s="1"/>
  <c r="M4971" i="9"/>
  <c r="N4971" i="9" s="1"/>
  <c r="O5270" i="9"/>
  <c r="L5270" i="9" s="1"/>
  <c r="O5272" i="9"/>
  <c r="L5272" i="9" s="1"/>
  <c r="N5273" i="9"/>
  <c r="O5274" i="9"/>
  <c r="L5274" i="9" s="1"/>
  <c r="N5274" i="9" s="1"/>
  <c r="O5276" i="9"/>
  <c r="L5276" i="9" s="1"/>
  <c r="N5277" i="9"/>
  <c r="O5278" i="9"/>
  <c r="L5278" i="9" s="1"/>
  <c r="N5278" i="9" s="1"/>
  <c r="M4981" i="9"/>
  <c r="N4981" i="9" s="1"/>
  <c r="O5280" i="9"/>
  <c r="L5280" i="9" s="1"/>
  <c r="N5281" i="9"/>
  <c r="O5282" i="9"/>
  <c r="L5282" i="9" s="1"/>
  <c r="N5282" i="9" s="1"/>
  <c r="O5284" i="9"/>
  <c r="L5284" i="9" s="1"/>
  <c r="N5285" i="9"/>
  <c r="M4987" i="9"/>
  <c r="N4987" i="9" s="1"/>
  <c r="O5286" i="9"/>
  <c r="L5286" i="9" s="1"/>
  <c r="O5288" i="9"/>
  <c r="L5288" i="9" s="1"/>
  <c r="N5289" i="9"/>
  <c r="O5290" i="9"/>
  <c r="L5290" i="9" s="1"/>
  <c r="O5292" i="9"/>
  <c r="L5292" i="9" s="1"/>
  <c r="N5292" i="9" s="1"/>
  <c r="O5293" i="9"/>
  <c r="L5293" i="9" s="1"/>
  <c r="N5293" i="9" s="1"/>
  <c r="O5294" i="9"/>
  <c r="L5294" i="9" s="1"/>
  <c r="N5296" i="9"/>
  <c r="O5297" i="9"/>
  <c r="L5297" i="9" s="1"/>
  <c r="O5298" i="9"/>
  <c r="L5298" i="9" s="1"/>
  <c r="N5298" i="9" s="1"/>
  <c r="O5300" i="9"/>
  <c r="L5300" i="9" s="1"/>
  <c r="N5300" i="9" s="1"/>
  <c r="O5301" i="9"/>
  <c r="L5301" i="9" s="1"/>
  <c r="N5301" i="9" s="1"/>
  <c r="O5302" i="9"/>
  <c r="L5302" i="9" s="1"/>
  <c r="N5304" i="9"/>
  <c r="O5305" i="9"/>
  <c r="L5305" i="9" s="1"/>
  <c r="O5306" i="9"/>
  <c r="L5306" i="9" s="1"/>
  <c r="N5308" i="9"/>
  <c r="O5309" i="9"/>
  <c r="L5309" i="9" s="1"/>
  <c r="O5310" i="9"/>
  <c r="L5310" i="9" s="1"/>
  <c r="N5310" i="9" s="1"/>
  <c r="O5313" i="9"/>
  <c r="L5313" i="9" s="1"/>
  <c r="N5313" i="9" s="1"/>
  <c r="O5314" i="9"/>
  <c r="L5314" i="9" s="1"/>
  <c r="N5314" i="9" s="1"/>
  <c r="N5316" i="9"/>
  <c r="O5317" i="9"/>
  <c r="L5317" i="9" s="1"/>
  <c r="O5318" i="9"/>
  <c r="L5318" i="9" s="1"/>
  <c r="N5320" i="9"/>
  <c r="O5321" i="9"/>
  <c r="L5321" i="9" s="1"/>
  <c r="N5321" i="9" s="1"/>
  <c r="O5322" i="9"/>
  <c r="L5322" i="9" s="1"/>
  <c r="O5325" i="9"/>
  <c r="L5325" i="9" s="1"/>
  <c r="N5325" i="9" s="1"/>
  <c r="O5326" i="9"/>
  <c r="L5326" i="9" s="1"/>
  <c r="O5329" i="9"/>
  <c r="L5329" i="9" s="1"/>
  <c r="N5329" i="9" s="1"/>
  <c r="O5330" i="9"/>
  <c r="L5330" i="9" s="1"/>
  <c r="N5332" i="9"/>
  <c r="O5333" i="9"/>
  <c r="L5333" i="9" s="1"/>
  <c r="O5334" i="9"/>
  <c r="L5334" i="9" s="1"/>
  <c r="P4737" i="9"/>
  <c r="M4737" i="9" s="1"/>
  <c r="N4737" i="9" s="1"/>
  <c r="P5036" i="9"/>
  <c r="M5036" i="9" s="1"/>
  <c r="O5036" i="9"/>
  <c r="L5036" i="9" s="1"/>
  <c r="M4803" i="9"/>
  <c r="N4803" i="9" s="1"/>
  <c r="M4823" i="9"/>
  <c r="N4823" i="9" s="1"/>
  <c r="M4883" i="9"/>
  <c r="N4883" i="9" s="1"/>
  <c r="M4919" i="9"/>
  <c r="N4919" i="9" s="1"/>
  <c r="M4963" i="9"/>
  <c r="N4963" i="9" s="1"/>
  <c r="M4738" i="9"/>
  <c r="N4738" i="9" s="1"/>
  <c r="M4746" i="9"/>
  <c r="N4746" i="9" s="1"/>
  <c r="M4754" i="9"/>
  <c r="N4754" i="9" s="1"/>
  <c r="M4758" i="9"/>
  <c r="N4758" i="9" s="1"/>
  <c r="M4762" i="9"/>
  <c r="N4762" i="9" s="1"/>
  <c r="M4766" i="9"/>
  <c r="N4766" i="9" s="1"/>
  <c r="M4814" i="9"/>
  <c r="N4814" i="9" s="1"/>
  <c r="M4850" i="9"/>
  <c r="N4850" i="9" s="1"/>
  <c r="M4854" i="9"/>
  <c r="N4854" i="9" s="1"/>
  <c r="M4866" i="9"/>
  <c r="N4866" i="9" s="1"/>
  <c r="M4870" i="9"/>
  <c r="N4870" i="9" s="1"/>
  <c r="M4906" i="9"/>
  <c r="N4906" i="9" s="1"/>
  <c r="M4918" i="9"/>
  <c r="N4918" i="9" s="1"/>
  <c r="M4922" i="9"/>
  <c r="N4922" i="9" s="1"/>
  <c r="N4892" i="9"/>
  <c r="N4896" i="9"/>
  <c r="M4761" i="9"/>
  <c r="N4761" i="9" s="1"/>
  <c r="M4765" i="9"/>
  <c r="N4765" i="9" s="1"/>
  <c r="M4777" i="9"/>
  <c r="N4777" i="9" s="1"/>
  <c r="M4781" i="9"/>
  <c r="N4781" i="9" s="1"/>
  <c r="M4837" i="9"/>
  <c r="N4837" i="9" s="1"/>
  <c r="M5025" i="9"/>
  <c r="N5025" i="9" s="1"/>
  <c r="N4855" i="9"/>
  <c r="M4780" i="9"/>
  <c r="N4780" i="9" s="1"/>
  <c r="M4828" i="9"/>
  <c r="N4828" i="9" s="1"/>
  <c r="M4876" i="9"/>
  <c r="N4876" i="9" s="1"/>
  <c r="M4884" i="9"/>
  <c r="N4884" i="9" s="1"/>
  <c r="M4932" i="9"/>
  <c r="N4932" i="9" s="1"/>
  <c r="M4948" i="9"/>
  <c r="N4948" i="9" s="1"/>
  <c r="M4956" i="9"/>
  <c r="N4956" i="9" s="1"/>
  <c r="M4972" i="9"/>
  <c r="N4972" i="9" s="1"/>
  <c r="M4980" i="9"/>
  <c r="N4980" i="9" s="1"/>
  <c r="M4984" i="9"/>
  <c r="N4984" i="9" s="1"/>
  <c r="M4988" i="9"/>
  <c r="N4988" i="9" s="1"/>
  <c r="M4992" i="9"/>
  <c r="N4992" i="9" s="1"/>
  <c r="M4996" i="9"/>
  <c r="N4996" i="9" s="1"/>
  <c r="M5000" i="9"/>
  <c r="N5000" i="9" s="1"/>
  <c r="M5008" i="9"/>
  <c r="N5008" i="9" s="1"/>
  <c r="M5012" i="9"/>
  <c r="N5012" i="9" s="1"/>
  <c r="M5020" i="9"/>
  <c r="N5020" i="9" s="1"/>
  <c r="M5028" i="9"/>
  <c r="N5028" i="9" s="1"/>
  <c r="M5032" i="9"/>
  <c r="N5032" i="9" s="1"/>
  <c r="M3351" i="9"/>
  <c r="M2447" i="9"/>
  <c r="L3650" i="9"/>
  <c r="M3352" i="9"/>
  <c r="M2448" i="9"/>
  <c r="L3651" i="9"/>
  <c r="M3353" i="9"/>
  <c r="L3652" i="9"/>
  <c r="M2449" i="9"/>
  <c r="M3354" i="9"/>
  <c r="L3653" i="9"/>
  <c r="M2450" i="9"/>
  <c r="L3654" i="9"/>
  <c r="M2451" i="9"/>
  <c r="M3355" i="9"/>
  <c r="L3655" i="9"/>
  <c r="M3356" i="9"/>
  <c r="M2452" i="9"/>
  <c r="M2453" i="9"/>
  <c r="L3656" i="9"/>
  <c r="M3357" i="9"/>
  <c r="L3657" i="9"/>
  <c r="M3358" i="9"/>
  <c r="M2454" i="9"/>
  <c r="M3359" i="9"/>
  <c r="M2455" i="9"/>
  <c r="L3658" i="9"/>
  <c r="M2456" i="9"/>
  <c r="M3360" i="9"/>
  <c r="L3659" i="9"/>
  <c r="M3361" i="9"/>
  <c r="M2457" i="9"/>
  <c r="L3660" i="9"/>
  <c r="M3362" i="9"/>
  <c r="M2458" i="9"/>
  <c r="L3661" i="9"/>
  <c r="M3363" i="9"/>
  <c r="M2459" i="9"/>
  <c r="L3662" i="9"/>
  <c r="L3663" i="9"/>
  <c r="M3364" i="9"/>
  <c r="M2460" i="9"/>
  <c r="L3664" i="9"/>
  <c r="M3365" i="9"/>
  <c r="M2461" i="9"/>
  <c r="L3665" i="9"/>
  <c r="M2462" i="9"/>
  <c r="M3366" i="9"/>
  <c r="M2463" i="9"/>
  <c r="M3367" i="9"/>
  <c r="L3666" i="9"/>
  <c r="L3667" i="9"/>
  <c r="M2464" i="9"/>
  <c r="M3368" i="9"/>
  <c r="L3668" i="9"/>
  <c r="M2465" i="9"/>
  <c r="M3369" i="9"/>
  <c r="L3669" i="9"/>
  <c r="M2466" i="9"/>
  <c r="M3370" i="9"/>
  <c r="M3371" i="9"/>
  <c r="L3670" i="9"/>
  <c r="M2467" i="9"/>
  <c r="L3671" i="9"/>
  <c r="M2468" i="9"/>
  <c r="M3372" i="9"/>
  <c r="M3373" i="9"/>
  <c r="L3672" i="9"/>
  <c r="M2469" i="9"/>
  <c r="M3374" i="9"/>
  <c r="M2470" i="9"/>
  <c r="L3673" i="9"/>
  <c r="L3674" i="9"/>
  <c r="M3375" i="9"/>
  <c r="M2471" i="9"/>
  <c r="L3675" i="9"/>
  <c r="M3376" i="9"/>
  <c r="M2472" i="9"/>
  <c r="M2473" i="9"/>
  <c r="L3676" i="9"/>
  <c r="M3377" i="9"/>
  <c r="L3677" i="9"/>
  <c r="M3378" i="9"/>
  <c r="M2474" i="9"/>
  <c r="L3678" i="9"/>
  <c r="M3379" i="9"/>
  <c r="M2475" i="9"/>
  <c r="M2476" i="9"/>
  <c r="L3679" i="9"/>
  <c r="M3380" i="9"/>
  <c r="M3381" i="9"/>
  <c r="M2477" i="9"/>
  <c r="L3680" i="9"/>
  <c r="M3382" i="9"/>
  <c r="M2478" i="9"/>
  <c r="L3681" i="9"/>
  <c r="M3383" i="9"/>
  <c r="M2479" i="9"/>
  <c r="L3682" i="9"/>
  <c r="M2480" i="9"/>
  <c r="M3384" i="9"/>
  <c r="L3683" i="9"/>
  <c r="M3385" i="9"/>
  <c r="L3684" i="9"/>
  <c r="M2481" i="9"/>
  <c r="M3386" i="9"/>
  <c r="L3685" i="9"/>
  <c r="M2482" i="9"/>
  <c r="L3686" i="9"/>
  <c r="M2483" i="9"/>
  <c r="M3387" i="9"/>
  <c r="L3687" i="9"/>
  <c r="M2484" i="9"/>
  <c r="M3388" i="9"/>
  <c r="M2485" i="9"/>
  <c r="L3688" i="9"/>
  <c r="M3389" i="9"/>
  <c r="L3689" i="9"/>
  <c r="M3390" i="9"/>
  <c r="M2486" i="9"/>
  <c r="L3690" i="9"/>
  <c r="M3391" i="9"/>
  <c r="M2487" i="9"/>
  <c r="M2488" i="9"/>
  <c r="M3392" i="9"/>
  <c r="L3691" i="9"/>
  <c r="M3393" i="9"/>
  <c r="L3692" i="9"/>
  <c r="M2489" i="9"/>
  <c r="L3693" i="9"/>
  <c r="M2490" i="9"/>
  <c r="M3394" i="9"/>
  <c r="M3395" i="9"/>
  <c r="M2491" i="9"/>
  <c r="L3694" i="9"/>
  <c r="L3695" i="9"/>
  <c r="M3396" i="9"/>
  <c r="M2492" i="9"/>
  <c r="L3696" i="9"/>
  <c r="M3397" i="9"/>
  <c r="M2493" i="9"/>
  <c r="M3398" i="9"/>
  <c r="L3697" i="9"/>
  <c r="M2494" i="9"/>
  <c r="M2495" i="9"/>
  <c r="M3399" i="9"/>
  <c r="L3698" i="9"/>
  <c r="M3400" i="9"/>
  <c r="M2496" i="9"/>
  <c r="L3699" i="9"/>
  <c r="M3401" i="9"/>
  <c r="M2497" i="9"/>
  <c r="L3700" i="9"/>
  <c r="L3701" i="9"/>
  <c r="M2498" i="9"/>
  <c r="M3402" i="9"/>
  <c r="M2499" i="9"/>
  <c r="L3702" i="9"/>
  <c r="M3403" i="9"/>
  <c r="M3404" i="9"/>
  <c r="M2500" i="9"/>
  <c r="L3703" i="9"/>
  <c r="L3704" i="9"/>
  <c r="M3405" i="9"/>
  <c r="M2501" i="9"/>
  <c r="L3705" i="9"/>
  <c r="M2502" i="9"/>
  <c r="M3406" i="9"/>
  <c r="M2503" i="9"/>
  <c r="L3706" i="9"/>
  <c r="M3407" i="9"/>
  <c r="L3707" i="9"/>
  <c r="M2504" i="9"/>
  <c r="M3408" i="9"/>
  <c r="M2505" i="9"/>
  <c r="L3708" i="9"/>
  <c r="M3409" i="9"/>
  <c r="M2506" i="9"/>
  <c r="L3709" i="9"/>
  <c r="M3410" i="9"/>
  <c r="L3710" i="9"/>
  <c r="M3411" i="9"/>
  <c r="M2507" i="9"/>
  <c r="M2508" i="9"/>
  <c r="L3711" i="9"/>
  <c r="M3412" i="9"/>
  <c r="M3413" i="9"/>
  <c r="M2509" i="9"/>
  <c r="L3712" i="9"/>
  <c r="M3414" i="9"/>
  <c r="M2510" i="9"/>
  <c r="L3713" i="9"/>
  <c r="L3714" i="9"/>
  <c r="M3415" i="9"/>
  <c r="M2511" i="9"/>
  <c r="L3715" i="9"/>
  <c r="M2512" i="9"/>
  <c r="M3416" i="9"/>
  <c r="L3716" i="9"/>
  <c r="M3417" i="9"/>
  <c r="M2513" i="9"/>
  <c r="M3418" i="9"/>
  <c r="L3717" i="9"/>
  <c r="M2514" i="9"/>
  <c r="M3419" i="9"/>
  <c r="M2515" i="9"/>
  <c r="L3718" i="9"/>
  <c r="L3719" i="9"/>
  <c r="M3420" i="9"/>
  <c r="M2516" i="9"/>
  <c r="M2517" i="9"/>
  <c r="M3421" i="9"/>
  <c r="L3720" i="9"/>
  <c r="M3422" i="9"/>
  <c r="L3721" i="9"/>
  <c r="M2518" i="9"/>
  <c r="L3722" i="9"/>
  <c r="M3423" i="9"/>
  <c r="M2519" i="9"/>
  <c r="M2520" i="9"/>
  <c r="M3424" i="9"/>
  <c r="L3723" i="9"/>
  <c r="L3724" i="9"/>
  <c r="M3425" i="9"/>
  <c r="M2521" i="9"/>
  <c r="M3426" i="9"/>
  <c r="M2522" i="9"/>
  <c r="L3725" i="9"/>
  <c r="M3427" i="9"/>
  <c r="M2523" i="9"/>
  <c r="L3726" i="9"/>
  <c r="L3727" i="9"/>
  <c r="M3428" i="9"/>
  <c r="M2524" i="9"/>
  <c r="L3728" i="9"/>
  <c r="M3429" i="9"/>
  <c r="M2525" i="9"/>
  <c r="L3729" i="9"/>
  <c r="M2526" i="9"/>
  <c r="M3430" i="9"/>
  <c r="M2527" i="9"/>
  <c r="M3431" i="9"/>
  <c r="L3730" i="9"/>
  <c r="M3432" i="9"/>
  <c r="M2528" i="9"/>
  <c r="L3731" i="9"/>
  <c r="M3433" i="9"/>
  <c r="M2529" i="9"/>
  <c r="L3732" i="9"/>
  <c r="M3434" i="9"/>
  <c r="M2530" i="9"/>
  <c r="L3733" i="9"/>
  <c r="L3734" i="9"/>
  <c r="M3435" i="9"/>
  <c r="M2531" i="9"/>
  <c r="M3436" i="9"/>
  <c r="M2532" i="9"/>
  <c r="L3735" i="9"/>
  <c r="L3736" i="9"/>
  <c r="M3437" i="9"/>
  <c r="M2533" i="9"/>
  <c r="L3737" i="9"/>
  <c r="M2534" i="9"/>
  <c r="M3438" i="9"/>
  <c r="M2535" i="9"/>
  <c r="L3738" i="9"/>
  <c r="M3439" i="9"/>
  <c r="L3739" i="9"/>
  <c r="M2536" i="9"/>
  <c r="M3440" i="9"/>
  <c r="M3441" i="9"/>
  <c r="M2537" i="9"/>
  <c r="L3740" i="9"/>
  <c r="M3442" i="9"/>
  <c r="L3741" i="9"/>
  <c r="M2538" i="9"/>
  <c r="L3742" i="9"/>
  <c r="M3443" i="9"/>
  <c r="M2539" i="9"/>
  <c r="M2540" i="9"/>
  <c r="L3743" i="9"/>
  <c r="M3444" i="9"/>
  <c r="M3445" i="9"/>
  <c r="M2541" i="9"/>
  <c r="L3744" i="9"/>
  <c r="L3745" i="9"/>
  <c r="M2542" i="9"/>
  <c r="M3446" i="9"/>
  <c r="L3746" i="9"/>
  <c r="M2543" i="9"/>
  <c r="M3447" i="9"/>
  <c r="L3747" i="9"/>
  <c r="M2544" i="9"/>
  <c r="M3448" i="9"/>
  <c r="L3748" i="9"/>
  <c r="M3449" i="9"/>
  <c r="M2545" i="9"/>
  <c r="M3450" i="9"/>
  <c r="L3749" i="9"/>
  <c r="M2546" i="9"/>
  <c r="M3451" i="9"/>
  <c r="M2547" i="9"/>
  <c r="L3750" i="9"/>
  <c r="M3452" i="9"/>
  <c r="M2548" i="9"/>
  <c r="L3751" i="9"/>
  <c r="M2549" i="9"/>
  <c r="M3453" i="9"/>
  <c r="L3752" i="9"/>
  <c r="M3454" i="9"/>
  <c r="L3753" i="9"/>
  <c r="M2550" i="9"/>
  <c r="L3754" i="9"/>
  <c r="M3455" i="9"/>
  <c r="M2551" i="9"/>
  <c r="M2552" i="9"/>
  <c r="M3456" i="9"/>
  <c r="L3755" i="9"/>
  <c r="L3756" i="9"/>
  <c r="M3457" i="9"/>
  <c r="M2553" i="9"/>
  <c r="M3458" i="9"/>
  <c r="L3757" i="9"/>
  <c r="M2554" i="9"/>
  <c r="M3459" i="9"/>
  <c r="M2555" i="9"/>
  <c r="L3758" i="9"/>
  <c r="L3759" i="9"/>
  <c r="M3460" i="9"/>
  <c r="M2556" i="9"/>
  <c r="L3760" i="9"/>
  <c r="M3461" i="9"/>
  <c r="M2557" i="9"/>
  <c r="L3761" i="9"/>
  <c r="M3462" i="9"/>
  <c r="M2558" i="9"/>
  <c r="M2559" i="9"/>
  <c r="L3762" i="9"/>
  <c r="M3463" i="9"/>
  <c r="M3464" i="9"/>
  <c r="L3763" i="9"/>
  <c r="M2560" i="9"/>
  <c r="M3465" i="9"/>
  <c r="M2561" i="9"/>
  <c r="L3764" i="9"/>
  <c r="M3466" i="9"/>
  <c r="M2562" i="9"/>
  <c r="L3765" i="9"/>
  <c r="L3766" i="9"/>
  <c r="M3467" i="9"/>
  <c r="M2563" i="9"/>
  <c r="M3468" i="9"/>
  <c r="M2564" i="9"/>
  <c r="L3767" i="9"/>
  <c r="L3768" i="9"/>
  <c r="M3469" i="9"/>
  <c r="M2565" i="9"/>
  <c r="L3769" i="9"/>
  <c r="M2566" i="9"/>
  <c r="M3470" i="9"/>
  <c r="M2567" i="9"/>
  <c r="L3770" i="9"/>
  <c r="M3471" i="9"/>
  <c r="L3771" i="9"/>
  <c r="M2568" i="9"/>
  <c r="M3472" i="9"/>
  <c r="L3772" i="9"/>
  <c r="M2569" i="9"/>
  <c r="M3473" i="9"/>
  <c r="M3474" i="9"/>
  <c r="L3773" i="9"/>
  <c r="M2570" i="9"/>
  <c r="L3774" i="9"/>
  <c r="M3475" i="9"/>
  <c r="M2571" i="9"/>
  <c r="M2572" i="9"/>
  <c r="L3775" i="9"/>
  <c r="M3476" i="9"/>
  <c r="M3477" i="9"/>
  <c r="M2573" i="9"/>
  <c r="L3776" i="9"/>
  <c r="L3777" i="9"/>
  <c r="M2574" i="9"/>
  <c r="M3478" i="9"/>
  <c r="L3778" i="9"/>
  <c r="M3479" i="9"/>
  <c r="M2575" i="9"/>
  <c r="L3779" i="9"/>
  <c r="M3480" i="9"/>
  <c r="M2576" i="9"/>
  <c r="L3780" i="9"/>
  <c r="M3481" i="9"/>
  <c r="M2577" i="9"/>
  <c r="M3482" i="9"/>
  <c r="L3781" i="9"/>
  <c r="M2578" i="9"/>
  <c r="M3483" i="9"/>
  <c r="M2579" i="9"/>
  <c r="L3782" i="9"/>
  <c r="L3783" i="9"/>
  <c r="M3484" i="9"/>
  <c r="M2580" i="9"/>
  <c r="M2581" i="9"/>
  <c r="L3784" i="9"/>
  <c r="M3485" i="9"/>
  <c r="M3486" i="9"/>
  <c r="L3785" i="9"/>
  <c r="M2582" i="9"/>
  <c r="L3786" i="9"/>
  <c r="M3487" i="9"/>
  <c r="M2583" i="9"/>
  <c r="M2584" i="9"/>
  <c r="M3488" i="9"/>
  <c r="L3787" i="9"/>
  <c r="M3489" i="9"/>
  <c r="M2585" i="9"/>
  <c r="L3788" i="9"/>
  <c r="M3490" i="9"/>
  <c r="M2586" i="9"/>
  <c r="L3789" i="9"/>
  <c r="M3491" i="9"/>
  <c r="M2587" i="9"/>
  <c r="L3790" i="9"/>
  <c r="L3791" i="9"/>
  <c r="M3492" i="9"/>
  <c r="M2588" i="9"/>
  <c r="L3792" i="9"/>
  <c r="M3493" i="9"/>
  <c r="M2589" i="9"/>
  <c r="L3793" i="9"/>
  <c r="M2590" i="9"/>
  <c r="M3494" i="9"/>
  <c r="M2591" i="9"/>
  <c r="L3794" i="9"/>
  <c r="M3495" i="9"/>
  <c r="M3496" i="9"/>
  <c r="M2592" i="9"/>
  <c r="L3795" i="9"/>
  <c r="M3497" i="9"/>
  <c r="M2593" i="9"/>
  <c r="L3796" i="9"/>
  <c r="L3797" i="9"/>
  <c r="M2594" i="9"/>
  <c r="M3498" i="9"/>
  <c r="L3798" i="9"/>
  <c r="M3499" i="9"/>
  <c r="M2595" i="9"/>
  <c r="M3500" i="9"/>
  <c r="M2596" i="9"/>
  <c r="L3799" i="9"/>
  <c r="L3800" i="9"/>
  <c r="M3501" i="9"/>
  <c r="M2597" i="9"/>
  <c r="L3801" i="9"/>
  <c r="M2598" i="9"/>
  <c r="M3502" i="9"/>
  <c r="M2599" i="9"/>
  <c r="L3802" i="9"/>
  <c r="M3503" i="9"/>
  <c r="L3803" i="9"/>
  <c r="M2600" i="9"/>
  <c r="M3504" i="9"/>
  <c r="L3804" i="9"/>
  <c r="M3505" i="9"/>
  <c r="M2601" i="9"/>
  <c r="M3506" i="9"/>
  <c r="L3805" i="9"/>
  <c r="M2602" i="9"/>
  <c r="L3806" i="9"/>
  <c r="M3507" i="9"/>
  <c r="M2603" i="9"/>
  <c r="M2604" i="9"/>
  <c r="L3807" i="9"/>
  <c r="M3508" i="9"/>
  <c r="M3509" i="9"/>
  <c r="M2605" i="9"/>
  <c r="L3808" i="9"/>
  <c r="M3510" i="9"/>
  <c r="M2606" i="9"/>
  <c r="L3809" i="9"/>
  <c r="L3810" i="9"/>
  <c r="M3511" i="9"/>
  <c r="M2607" i="9"/>
  <c r="L3811" i="9"/>
  <c r="M3512" i="9"/>
  <c r="M2608" i="9"/>
  <c r="L3812" i="9"/>
  <c r="M3513" i="9"/>
  <c r="M2609" i="9"/>
  <c r="L3813" i="9"/>
  <c r="M3514" i="9"/>
  <c r="M2610" i="9"/>
  <c r="M3515" i="9"/>
  <c r="M2611" i="9"/>
  <c r="L3814" i="9"/>
  <c r="M3516" i="9"/>
  <c r="L3815" i="9"/>
  <c r="M2612" i="9"/>
  <c r="M2613" i="9"/>
  <c r="L3816" i="9"/>
  <c r="M3517" i="9"/>
  <c r="L3817" i="9"/>
  <c r="M3518" i="9"/>
  <c r="M2614" i="9"/>
  <c r="L3818" i="9"/>
  <c r="M3519" i="9"/>
  <c r="M2615" i="9"/>
  <c r="M2616" i="9"/>
  <c r="M3520" i="9"/>
  <c r="L3819" i="9"/>
  <c r="L3820" i="9"/>
  <c r="M3521" i="9"/>
  <c r="M2617" i="9"/>
  <c r="L3821" i="9"/>
  <c r="M2618" i="9"/>
  <c r="M3522" i="9"/>
  <c r="M3523" i="9"/>
  <c r="M2619" i="9"/>
  <c r="L3822" i="9"/>
  <c r="L3823" i="9"/>
  <c r="M3524" i="9"/>
  <c r="M2620" i="9"/>
  <c r="L3824" i="9"/>
  <c r="M3525" i="9"/>
  <c r="M2621" i="9"/>
  <c r="M3526" i="9"/>
  <c r="L3825" i="9"/>
  <c r="M2622" i="9"/>
  <c r="M2623" i="9"/>
  <c r="M3527" i="9"/>
  <c r="L3826" i="9"/>
  <c r="M3528" i="9"/>
  <c r="M2624" i="9"/>
  <c r="L3827" i="9"/>
  <c r="M3529" i="9"/>
  <c r="M2625" i="9"/>
  <c r="L3828" i="9"/>
  <c r="L3829" i="9"/>
  <c r="M2626" i="9"/>
  <c r="M3530" i="9"/>
  <c r="L3830" i="9"/>
  <c r="M3531" i="9"/>
  <c r="M2627" i="9"/>
  <c r="M3532" i="9"/>
  <c r="M2628" i="9"/>
  <c r="L3831" i="9"/>
  <c r="L3832" i="9"/>
  <c r="M3533" i="9"/>
  <c r="M2629" i="9"/>
  <c r="L3833" i="9"/>
  <c r="M2630" i="9"/>
  <c r="M3534" i="9"/>
  <c r="M2631" i="9"/>
  <c r="L3834" i="9"/>
  <c r="M3535" i="9"/>
  <c r="L3835" i="9"/>
  <c r="M2632" i="9"/>
  <c r="M3536" i="9"/>
  <c r="M2633" i="9"/>
  <c r="L3836" i="9"/>
  <c r="M3537" i="9"/>
  <c r="M3538" i="9"/>
  <c r="L3837" i="9"/>
  <c r="M2634" i="9"/>
  <c r="L3838" i="9"/>
  <c r="M3539" i="9"/>
  <c r="M2635" i="9"/>
  <c r="M3246" i="9"/>
  <c r="M2342" i="9"/>
  <c r="L3545" i="9"/>
  <c r="L3546" i="9"/>
  <c r="M3247" i="9"/>
  <c r="M2343" i="9"/>
  <c r="L3549" i="9"/>
  <c r="M2346" i="9"/>
  <c r="M3250" i="9"/>
  <c r="M3253" i="9"/>
  <c r="M2349" i="9"/>
  <c r="L3552" i="9"/>
  <c r="M3254" i="9"/>
  <c r="M2350" i="9"/>
  <c r="L3553" i="9"/>
  <c r="M3256" i="9"/>
  <c r="L3555" i="9"/>
  <c r="M2352" i="9"/>
  <c r="M2360" i="9"/>
  <c r="M3264" i="9"/>
  <c r="L3563" i="9"/>
  <c r="M3265" i="9"/>
  <c r="M2361" i="9"/>
  <c r="L3564" i="9"/>
  <c r="M3266" i="9"/>
  <c r="M2362" i="9"/>
  <c r="L3565" i="9"/>
  <c r="M3267" i="9"/>
  <c r="M2363" i="9"/>
  <c r="L3566" i="9"/>
  <c r="L3569" i="9"/>
  <c r="M3270" i="9"/>
  <c r="M2366" i="9"/>
  <c r="M2367" i="9"/>
  <c r="M3271" i="9"/>
  <c r="L3570" i="9"/>
  <c r="L3575" i="9"/>
  <c r="M2372" i="9"/>
  <c r="M3276" i="9"/>
  <c r="M2377" i="9"/>
  <c r="L3580" i="9"/>
  <c r="M3281" i="9"/>
  <c r="L3581" i="9"/>
  <c r="M3282" i="9"/>
  <c r="M2378" i="9"/>
  <c r="L3582" i="9"/>
  <c r="M3283" i="9"/>
  <c r="M2379" i="9"/>
  <c r="M3289" i="9"/>
  <c r="L3588" i="9"/>
  <c r="M2385" i="9"/>
  <c r="L3589" i="9"/>
  <c r="M2386" i="9"/>
  <c r="M3290" i="9"/>
  <c r="L3593" i="9"/>
  <c r="M3294" i="9"/>
  <c r="M2390" i="9"/>
  <c r="M3295" i="9"/>
  <c r="M2391" i="9"/>
  <c r="L3594" i="9"/>
  <c r="M2392" i="9"/>
  <c r="M3296" i="9"/>
  <c r="L3595" i="9"/>
  <c r="M3299" i="9"/>
  <c r="M2395" i="9"/>
  <c r="L3598" i="9"/>
  <c r="L3599" i="9"/>
  <c r="M3300" i="9"/>
  <c r="M2396" i="9"/>
  <c r="L3600" i="9"/>
  <c r="M3301" i="9"/>
  <c r="M2397" i="9"/>
  <c r="L3602" i="9"/>
  <c r="M3303" i="9"/>
  <c r="M2399" i="9"/>
  <c r="M3327" i="9"/>
  <c r="M2423" i="9"/>
  <c r="L3626" i="9"/>
  <c r="M2424" i="9"/>
  <c r="M3328" i="9"/>
  <c r="L3627" i="9"/>
  <c r="L3631" i="9"/>
  <c r="M3332" i="9"/>
  <c r="M2428" i="9"/>
  <c r="L3632" i="9"/>
  <c r="M3333" i="9"/>
  <c r="M2429" i="9"/>
  <c r="L3642" i="9"/>
  <c r="M3343" i="9"/>
  <c r="M2439" i="9"/>
  <c r="L3643" i="9"/>
  <c r="M2440" i="9"/>
  <c r="M3344" i="9"/>
  <c r="L3645" i="9"/>
  <c r="M2442" i="9"/>
  <c r="M3346" i="9"/>
  <c r="M3349" i="9"/>
  <c r="M2445" i="9"/>
  <c r="L3648" i="9"/>
  <c r="M3350" i="9"/>
  <c r="M2446" i="9"/>
  <c r="L3649" i="9"/>
  <c r="M3540" i="9"/>
  <c r="M2936" i="9"/>
  <c r="L4139" i="9"/>
  <c r="M2939" i="9"/>
  <c r="L3543" i="9"/>
  <c r="M2340" i="9"/>
  <c r="M3244" i="9"/>
  <c r="M3245" i="9"/>
  <c r="L3544" i="9"/>
  <c r="M2341" i="9"/>
  <c r="L3547" i="9"/>
  <c r="M2344" i="9"/>
  <c r="M3248" i="9"/>
  <c r="M3249" i="9"/>
  <c r="M2345" i="9"/>
  <c r="L3548" i="9"/>
  <c r="L3558" i="9"/>
  <c r="M2355" i="9"/>
  <c r="M3259" i="9"/>
  <c r="M2357" i="9"/>
  <c r="L3560" i="9"/>
  <c r="M3261" i="9"/>
  <c r="M3277" i="9"/>
  <c r="L3576" i="9"/>
  <c r="M2373" i="9"/>
  <c r="M2375" i="9"/>
  <c r="M3279" i="9"/>
  <c r="L3578" i="9"/>
  <c r="L3579" i="9"/>
  <c r="M2376" i="9"/>
  <c r="M3280" i="9"/>
  <c r="M2380" i="9"/>
  <c r="L3583" i="9"/>
  <c r="M3284" i="9"/>
  <c r="M3298" i="9"/>
  <c r="M2394" i="9"/>
  <c r="L3597" i="9"/>
  <c r="L3603" i="9"/>
  <c r="M2400" i="9"/>
  <c r="M3304" i="9"/>
  <c r="M3306" i="9"/>
  <c r="L3605" i="9"/>
  <c r="M2402" i="9"/>
  <c r="M3310" i="9"/>
  <c r="M2406" i="9"/>
  <c r="L3609" i="9"/>
  <c r="L3613" i="9"/>
  <c r="M2410" i="9"/>
  <c r="M3314" i="9"/>
  <c r="M3319" i="9"/>
  <c r="M2415" i="9"/>
  <c r="L3618" i="9"/>
  <c r="M2416" i="9"/>
  <c r="M3320" i="9"/>
  <c r="L3619" i="9"/>
  <c r="L3621" i="9"/>
  <c r="M2418" i="9"/>
  <c r="M3322" i="9"/>
  <c r="L3623" i="9"/>
  <c r="M2420" i="9"/>
  <c r="M3324" i="9"/>
  <c r="M2421" i="9"/>
  <c r="L3624" i="9"/>
  <c r="M3325" i="9"/>
  <c r="L3628" i="9"/>
  <c r="M3329" i="9"/>
  <c r="M2425" i="9"/>
  <c r="M3331" i="9"/>
  <c r="M2427" i="9"/>
  <c r="L3630" i="9"/>
  <c r="L3635" i="9"/>
  <c r="M2432" i="9"/>
  <c r="M3336" i="9"/>
  <c r="L3636" i="9"/>
  <c r="M2433" i="9"/>
  <c r="M3337" i="9"/>
  <c r="M3339" i="9"/>
  <c r="L3638" i="9"/>
  <c r="M2435" i="9"/>
  <c r="L3639" i="9"/>
  <c r="M2436" i="9"/>
  <c r="M3340" i="9"/>
  <c r="M3342" i="9"/>
  <c r="M2438" i="9"/>
  <c r="L3641" i="9"/>
  <c r="L3644" i="9"/>
  <c r="M3345" i="9"/>
  <c r="M2441" i="9"/>
  <c r="M2444" i="9"/>
  <c r="L3647" i="9"/>
  <c r="M3348" i="9"/>
  <c r="M2940" i="9"/>
  <c r="M4139" i="9"/>
  <c r="M2937" i="9"/>
  <c r="M4438" i="9"/>
  <c r="M3839" i="9"/>
  <c r="L2942" i="9"/>
  <c r="M3840" i="9"/>
  <c r="L2943" i="9"/>
  <c r="M4439" i="9"/>
  <c r="M4440" i="9"/>
  <c r="M3841" i="9"/>
  <c r="L2944" i="9"/>
  <c r="M4441" i="9"/>
  <c r="M3842" i="9"/>
  <c r="L2945" i="9"/>
  <c r="M3843" i="9"/>
  <c r="M4442" i="9"/>
  <c r="L2946" i="9"/>
  <c r="L2947" i="9"/>
  <c r="M4443" i="9"/>
  <c r="M3844" i="9"/>
  <c r="L2948" i="9"/>
  <c r="M4444" i="9"/>
  <c r="M3845" i="9"/>
  <c r="M4445" i="9"/>
  <c r="M3846" i="9"/>
  <c r="L2949" i="9"/>
  <c r="M4446" i="9"/>
  <c r="M3847" i="9"/>
  <c r="L2950" i="9"/>
  <c r="L2951" i="9"/>
  <c r="M3848" i="9"/>
  <c r="M4447" i="9"/>
  <c r="M3849" i="9"/>
  <c r="L2952" i="9"/>
  <c r="M4448" i="9"/>
  <c r="L2953" i="9"/>
  <c r="M4449" i="9"/>
  <c r="M3850" i="9"/>
  <c r="M4450" i="9"/>
  <c r="M3851" i="9"/>
  <c r="L2954" i="9"/>
  <c r="M4451" i="9"/>
  <c r="M3852" i="9"/>
  <c r="L2955" i="9"/>
  <c r="M3853" i="9"/>
  <c r="L2956" i="9"/>
  <c r="M4452" i="9"/>
  <c r="M4453" i="9"/>
  <c r="M3854" i="9"/>
  <c r="L2957" i="9"/>
  <c r="M4454" i="9"/>
  <c r="M3855" i="9"/>
  <c r="L2958" i="9"/>
  <c r="M4455" i="9"/>
  <c r="M3856" i="9"/>
  <c r="L2959" i="9"/>
  <c r="L2960" i="9"/>
  <c r="M4456" i="9"/>
  <c r="M3857" i="9"/>
  <c r="L2961" i="9"/>
  <c r="M4457" i="9"/>
  <c r="M3858" i="9"/>
  <c r="M3859" i="9"/>
  <c r="L2962" i="9"/>
  <c r="M4458" i="9"/>
  <c r="M4459" i="9"/>
  <c r="M3860" i="9"/>
  <c r="L2963" i="9"/>
  <c r="M3861" i="9"/>
  <c r="M4460" i="9"/>
  <c r="L2964" i="9"/>
  <c r="L2965" i="9"/>
  <c r="M4461" i="9"/>
  <c r="M3862" i="9"/>
  <c r="L2966" i="9"/>
  <c r="M4462" i="9"/>
  <c r="M3863" i="9"/>
  <c r="M4463" i="9"/>
  <c r="M3864" i="9"/>
  <c r="L2967" i="9"/>
  <c r="L2968" i="9"/>
  <c r="M4464" i="9"/>
  <c r="M3865" i="9"/>
  <c r="M4465" i="9"/>
  <c r="M3866" i="9"/>
  <c r="L2969" i="9"/>
  <c r="M3867" i="9"/>
  <c r="L2970" i="9"/>
  <c r="M4466" i="9"/>
  <c r="L2971" i="9"/>
  <c r="M4467" i="9"/>
  <c r="M3868" i="9"/>
  <c r="L2972" i="9"/>
  <c r="M3869" i="9"/>
  <c r="M4468" i="9"/>
  <c r="L2973" i="9"/>
  <c r="M3870" i="9"/>
  <c r="M4469" i="9"/>
  <c r="M3871" i="9"/>
  <c r="M4470" i="9"/>
  <c r="L2974" i="9"/>
  <c r="M3872" i="9"/>
  <c r="L2975" i="9"/>
  <c r="M4471" i="9"/>
  <c r="M4472" i="9"/>
  <c r="M3873" i="9"/>
  <c r="L2976" i="9"/>
  <c r="M4473" i="9"/>
  <c r="M3874" i="9"/>
  <c r="L2977" i="9"/>
  <c r="L2978" i="9"/>
  <c r="M4474" i="9"/>
  <c r="M3875" i="9"/>
  <c r="L2979" i="9"/>
  <c r="M3876" i="9"/>
  <c r="M4475" i="9"/>
  <c r="L2980" i="9"/>
  <c r="M4476" i="9"/>
  <c r="M3877" i="9"/>
  <c r="M4477" i="9"/>
  <c r="M3878" i="9"/>
  <c r="L2981" i="9"/>
  <c r="M4478" i="9"/>
  <c r="M3879" i="9"/>
  <c r="L2982" i="9"/>
  <c r="L2983" i="9"/>
  <c r="M4479" i="9"/>
  <c r="M3880" i="9"/>
  <c r="M3881" i="9"/>
  <c r="L2984" i="9"/>
  <c r="M4480" i="9"/>
  <c r="L2985" i="9"/>
  <c r="M4481" i="9"/>
  <c r="M3882" i="9"/>
  <c r="M4482" i="9"/>
  <c r="M3883" i="9"/>
  <c r="L2986" i="9"/>
  <c r="M4483" i="9"/>
  <c r="M3884" i="9"/>
  <c r="L2987" i="9"/>
  <c r="M4484" i="9"/>
  <c r="M3885" i="9"/>
  <c r="L2988" i="9"/>
  <c r="M4485" i="9"/>
  <c r="M3886" i="9"/>
  <c r="L2989" i="9"/>
  <c r="M4486" i="9"/>
  <c r="M3887" i="9"/>
  <c r="L2990" i="9"/>
  <c r="M4487" i="9"/>
  <c r="M3888" i="9"/>
  <c r="L2991" i="9"/>
  <c r="L2992" i="9"/>
  <c r="M4488" i="9"/>
  <c r="M3889" i="9"/>
  <c r="L2993" i="9"/>
  <c r="M4489" i="9"/>
  <c r="M3890" i="9"/>
  <c r="M3891" i="9"/>
  <c r="M4490" i="9"/>
  <c r="L2994" i="9"/>
  <c r="M4491" i="9"/>
  <c r="M3892" i="9"/>
  <c r="L2995" i="9"/>
  <c r="M4492" i="9"/>
  <c r="M3893" i="9"/>
  <c r="L2996" i="9"/>
  <c r="L2997" i="9"/>
  <c r="M4493" i="9"/>
  <c r="M3894" i="9"/>
  <c r="L2998" i="9"/>
  <c r="M4494" i="9"/>
  <c r="M3895" i="9"/>
  <c r="M4495" i="9"/>
  <c r="L2999" i="9"/>
  <c r="M3896" i="9"/>
  <c r="L3000" i="9"/>
  <c r="M4496" i="9"/>
  <c r="M3897" i="9"/>
  <c r="M4497" i="9"/>
  <c r="M3898" i="9"/>
  <c r="L3001" i="9"/>
  <c r="M3899" i="9"/>
  <c r="L3002" i="9"/>
  <c r="M4498" i="9"/>
  <c r="L3003" i="9"/>
  <c r="M4499" i="9"/>
  <c r="M3900" i="9"/>
  <c r="M4500" i="9"/>
  <c r="M3901" i="9"/>
  <c r="L3004" i="9"/>
  <c r="L3005" i="9"/>
  <c r="M4501" i="9"/>
  <c r="M3902" i="9"/>
  <c r="L3006" i="9"/>
  <c r="M4502" i="9"/>
  <c r="M3903" i="9"/>
  <c r="M3904" i="9"/>
  <c r="L3007" i="9"/>
  <c r="M4503" i="9"/>
  <c r="M4504" i="9"/>
  <c r="M3905" i="9"/>
  <c r="L3008" i="9"/>
  <c r="M4505" i="9"/>
  <c r="M3906" i="9"/>
  <c r="L3009" i="9"/>
  <c r="M3907" i="9"/>
  <c r="L3010" i="9"/>
  <c r="M4506" i="9"/>
  <c r="L3011" i="9"/>
  <c r="M4507" i="9"/>
  <c r="M3908" i="9"/>
  <c r="L3012" i="9"/>
  <c r="M4508" i="9"/>
  <c r="M3909" i="9"/>
  <c r="M4509" i="9"/>
  <c r="M3910" i="9"/>
  <c r="L3013" i="9"/>
  <c r="M4510" i="9"/>
  <c r="M3911" i="9"/>
  <c r="L3014" i="9"/>
  <c r="L3015" i="9"/>
  <c r="M4511" i="9"/>
  <c r="M3912" i="9"/>
  <c r="M3913" i="9"/>
  <c r="M4512" i="9"/>
  <c r="L3016" i="9"/>
  <c r="L3017" i="9"/>
  <c r="M4513" i="9"/>
  <c r="M3914" i="9"/>
  <c r="M4514" i="9"/>
  <c r="L3018" i="9"/>
  <c r="M3915" i="9"/>
  <c r="M4515" i="9"/>
  <c r="M3916" i="9"/>
  <c r="L3019" i="9"/>
  <c r="M4516" i="9"/>
  <c r="M3917" i="9"/>
  <c r="L3020" i="9"/>
  <c r="M4517" i="9"/>
  <c r="M3918" i="9"/>
  <c r="L3021" i="9"/>
  <c r="M4518" i="9"/>
  <c r="M3919" i="9"/>
  <c r="L3022" i="9"/>
  <c r="M4519" i="9"/>
  <c r="M3920" i="9"/>
  <c r="L3023" i="9"/>
  <c r="L3024" i="9"/>
  <c r="M4520" i="9"/>
  <c r="M3921" i="9"/>
  <c r="L3025" i="9"/>
  <c r="M3922" i="9"/>
  <c r="M4521" i="9"/>
  <c r="L3026" i="9"/>
  <c r="M4522" i="9"/>
  <c r="M3923" i="9"/>
  <c r="M4523" i="9"/>
  <c r="M3924" i="9"/>
  <c r="L3027" i="9"/>
  <c r="M4524" i="9"/>
  <c r="M3925" i="9"/>
  <c r="L3028" i="9"/>
  <c r="L3029" i="9"/>
  <c r="M4525" i="9"/>
  <c r="M3926" i="9"/>
  <c r="L3030" i="9"/>
  <c r="M4526" i="9"/>
  <c r="M3927" i="9"/>
  <c r="M4527" i="9"/>
  <c r="L3031" i="9"/>
  <c r="M3928" i="9"/>
  <c r="L3032" i="9"/>
  <c r="M4528" i="9"/>
  <c r="M3929" i="9"/>
  <c r="M4529" i="9"/>
  <c r="M3930" i="9"/>
  <c r="L3033" i="9"/>
  <c r="M3931" i="9"/>
  <c r="L3034" i="9"/>
  <c r="M4530" i="9"/>
  <c r="L3035" i="9"/>
  <c r="M4531" i="9"/>
  <c r="M3932" i="9"/>
  <c r="M4532" i="9"/>
  <c r="M3933" i="9"/>
  <c r="L3036" i="9"/>
  <c r="L3037" i="9"/>
  <c r="M4533" i="9"/>
  <c r="M3934" i="9"/>
  <c r="L3038" i="9"/>
  <c r="M4534" i="9"/>
  <c r="M3935" i="9"/>
  <c r="M3936" i="9"/>
  <c r="L3039" i="9"/>
  <c r="M4535" i="9"/>
  <c r="M4536" i="9"/>
  <c r="M3937" i="9"/>
  <c r="L3040" i="9"/>
  <c r="M4537" i="9"/>
  <c r="M3938" i="9"/>
  <c r="L3041" i="9"/>
  <c r="L3042" i="9"/>
  <c r="M4538" i="9"/>
  <c r="M3939" i="9"/>
  <c r="L3043" i="9"/>
  <c r="M3940" i="9"/>
  <c r="M4539" i="9"/>
  <c r="L3044" i="9"/>
  <c r="M4540" i="9"/>
  <c r="M3941" i="9"/>
  <c r="M4541" i="9"/>
  <c r="M3942" i="9"/>
  <c r="L3045" i="9"/>
  <c r="M4542" i="9"/>
  <c r="M3943" i="9"/>
  <c r="L3046" i="9"/>
  <c r="L3047" i="9"/>
  <c r="M4543" i="9"/>
  <c r="M3944" i="9"/>
  <c r="M3945" i="9"/>
  <c r="M4544" i="9"/>
  <c r="L3048" i="9"/>
  <c r="L3049" i="9"/>
  <c r="M4545" i="9"/>
  <c r="M3946" i="9"/>
  <c r="M4546" i="9"/>
  <c r="L3050" i="9"/>
  <c r="M3947" i="9"/>
  <c r="M4547" i="9"/>
  <c r="M3948" i="9"/>
  <c r="L3051" i="9"/>
  <c r="M4548" i="9"/>
  <c r="M3949" i="9"/>
  <c r="L3052" i="9"/>
  <c r="M4549" i="9"/>
  <c r="M3950" i="9"/>
  <c r="L3053" i="9"/>
  <c r="M4550" i="9"/>
  <c r="M3951" i="9"/>
  <c r="L3054" i="9"/>
  <c r="M4551" i="9"/>
  <c r="M3952" i="9"/>
  <c r="L3055" i="9"/>
  <c r="L3056" i="9"/>
  <c r="M4552" i="9"/>
  <c r="M3953" i="9"/>
  <c r="L3057" i="9"/>
  <c r="M4553" i="9"/>
  <c r="M3954" i="9"/>
  <c r="L3058" i="9"/>
  <c r="M3955" i="9"/>
  <c r="M4554" i="9"/>
  <c r="M4555" i="9"/>
  <c r="M3956" i="9"/>
  <c r="L3059" i="9"/>
  <c r="M4556" i="9"/>
  <c r="M3957" i="9"/>
  <c r="L3060" i="9"/>
  <c r="M4557" i="9"/>
  <c r="M3958" i="9"/>
  <c r="L3061" i="9"/>
  <c r="L3062" i="9"/>
  <c r="M4558" i="9"/>
  <c r="M3959" i="9"/>
  <c r="M4559" i="9"/>
  <c r="L3063" i="9"/>
  <c r="M3960" i="9"/>
  <c r="M4560" i="9"/>
  <c r="L3064" i="9"/>
  <c r="M3961" i="9"/>
  <c r="M4561" i="9"/>
  <c r="M3962" i="9"/>
  <c r="L3065" i="9"/>
  <c r="L3066" i="9"/>
  <c r="M3963" i="9"/>
  <c r="M4562" i="9"/>
  <c r="L3067" i="9"/>
  <c r="M4563" i="9"/>
  <c r="M3964" i="9"/>
  <c r="M4564" i="9"/>
  <c r="M3965" i="9"/>
  <c r="L3068" i="9"/>
  <c r="L3069" i="9"/>
  <c r="M4565" i="9"/>
  <c r="M3966" i="9"/>
  <c r="L3070" i="9"/>
  <c r="M4566" i="9"/>
  <c r="M3967" i="9"/>
  <c r="M3968" i="9"/>
  <c r="L3071" i="9"/>
  <c r="M4567" i="9"/>
  <c r="M4568" i="9"/>
  <c r="M3969" i="9"/>
  <c r="L3072" i="9"/>
  <c r="M4569" i="9"/>
  <c r="M3970" i="9"/>
  <c r="L3073" i="9"/>
  <c r="L3074" i="9"/>
  <c r="M4570" i="9"/>
  <c r="M3971" i="9"/>
  <c r="L3075" i="9"/>
  <c r="M3972" i="9"/>
  <c r="M4571" i="9"/>
  <c r="L3076" i="9"/>
  <c r="M4572" i="9"/>
  <c r="M3973" i="9"/>
  <c r="L3077" i="9"/>
  <c r="M4573" i="9"/>
  <c r="M3974" i="9"/>
  <c r="M4574" i="9"/>
  <c r="M3975" i="9"/>
  <c r="L3078" i="9"/>
  <c r="L3079" i="9"/>
  <c r="M3976" i="9"/>
  <c r="M4575" i="9"/>
  <c r="M3977" i="9"/>
  <c r="L3080" i="9"/>
  <c r="M4576" i="9"/>
  <c r="L3081" i="9"/>
  <c r="M4577" i="9"/>
  <c r="M3978" i="9"/>
  <c r="M4578" i="9"/>
  <c r="M3979" i="9"/>
  <c r="L3082" i="9"/>
  <c r="M4579" i="9"/>
  <c r="M3980" i="9"/>
  <c r="L3083" i="9"/>
  <c r="M3981" i="9"/>
  <c r="L3084" i="9"/>
  <c r="M4580" i="9"/>
  <c r="M4581" i="9"/>
  <c r="M3982" i="9"/>
  <c r="L3085" i="9"/>
  <c r="M4582" i="9"/>
  <c r="M3983" i="9"/>
  <c r="L3086" i="9"/>
  <c r="M4583" i="9"/>
  <c r="M3984" i="9"/>
  <c r="L3087" i="9"/>
  <c r="L3088" i="9"/>
  <c r="M4584" i="9"/>
  <c r="M3985" i="9"/>
  <c r="L3089" i="9"/>
  <c r="M3986" i="9"/>
  <c r="M4585" i="9"/>
  <c r="L3090" i="9"/>
  <c r="M4586" i="9"/>
  <c r="M3987" i="9"/>
  <c r="M4587" i="9"/>
  <c r="M3988" i="9"/>
  <c r="L3091" i="9"/>
  <c r="M4588" i="9"/>
  <c r="M3989" i="9"/>
  <c r="L3092" i="9"/>
  <c r="M4589" i="9"/>
  <c r="M3990" i="9"/>
  <c r="L3093" i="9"/>
  <c r="L3094" i="9"/>
  <c r="M4590" i="9"/>
  <c r="M3991" i="9"/>
  <c r="M4591" i="9"/>
  <c r="L3095" i="9"/>
  <c r="M3992" i="9"/>
  <c r="L3096" i="9"/>
  <c r="M4592" i="9"/>
  <c r="M3993" i="9"/>
  <c r="M4593" i="9"/>
  <c r="M3994" i="9"/>
  <c r="L3097" i="9"/>
  <c r="L3098" i="9"/>
  <c r="M3995" i="9"/>
  <c r="M4594" i="9"/>
  <c r="L3099" i="9"/>
  <c r="M4595" i="9"/>
  <c r="M3996" i="9"/>
  <c r="L3100" i="9"/>
  <c r="M4596" i="9"/>
  <c r="M3997" i="9"/>
  <c r="L3101" i="9"/>
  <c r="M4597" i="9"/>
  <c r="M3998" i="9"/>
  <c r="L3102" i="9"/>
  <c r="M4598" i="9"/>
  <c r="M3999" i="9"/>
  <c r="M4000" i="9"/>
  <c r="L3103" i="9"/>
  <c r="M4599" i="9"/>
  <c r="M4600" i="9"/>
  <c r="M4001" i="9"/>
  <c r="L3104" i="9"/>
  <c r="M4601" i="9"/>
  <c r="M4002" i="9"/>
  <c r="L3105" i="9"/>
  <c r="L3106" i="9"/>
  <c r="M4602" i="9"/>
  <c r="M4003" i="9"/>
  <c r="L3107" i="9"/>
  <c r="M4004" i="9"/>
  <c r="M4603" i="9"/>
  <c r="L3108" i="9"/>
  <c r="M4604" i="9"/>
  <c r="M4005" i="9"/>
  <c r="L3109" i="9"/>
  <c r="M4605" i="9"/>
  <c r="M4006" i="9"/>
  <c r="M4606" i="9"/>
  <c r="M4007" i="9"/>
  <c r="L3110" i="9"/>
  <c r="L3111" i="9"/>
  <c r="M4607" i="9"/>
  <c r="M4008" i="9"/>
  <c r="M4009" i="9"/>
  <c r="M4608" i="9"/>
  <c r="L3112" i="9"/>
  <c r="L3113" i="9"/>
  <c r="M4609" i="9"/>
  <c r="M4010" i="9"/>
  <c r="M4610" i="9"/>
  <c r="L3114" i="9"/>
  <c r="M4011" i="9"/>
  <c r="M4611" i="9"/>
  <c r="M4012" i="9"/>
  <c r="L3115" i="9"/>
  <c r="L3116" i="9"/>
  <c r="M4612" i="9"/>
  <c r="M4013" i="9"/>
  <c r="M4613" i="9"/>
  <c r="M4014" i="9"/>
  <c r="L3117" i="9"/>
  <c r="M4614" i="9"/>
  <c r="M4015" i="9"/>
  <c r="L3118" i="9"/>
  <c r="M4615" i="9"/>
  <c r="M4016" i="9"/>
  <c r="L3119" i="9"/>
  <c r="L3120" i="9"/>
  <c r="M4616" i="9"/>
  <c r="M4017" i="9"/>
  <c r="L3121" i="9"/>
  <c r="M4617" i="9"/>
  <c r="M4018" i="9"/>
  <c r="M4019" i="9"/>
  <c r="L3122" i="9"/>
  <c r="M4618" i="9"/>
  <c r="M4619" i="9"/>
  <c r="M4020" i="9"/>
  <c r="L3123" i="9"/>
  <c r="M4620" i="9"/>
  <c r="M4021" i="9"/>
  <c r="L3124" i="9"/>
  <c r="M4621" i="9"/>
  <c r="M4022" i="9"/>
  <c r="L3125" i="9"/>
  <c r="L3126" i="9"/>
  <c r="M4622" i="9"/>
  <c r="M4023" i="9"/>
  <c r="M4623" i="9"/>
  <c r="M4024" i="9"/>
  <c r="L3127" i="9"/>
  <c r="L3128" i="9"/>
  <c r="M4624" i="9"/>
  <c r="M4025" i="9"/>
  <c r="M4625" i="9"/>
  <c r="M4026" i="9"/>
  <c r="L3129" i="9"/>
  <c r="L3130" i="9"/>
  <c r="M4027" i="9"/>
  <c r="M4626" i="9"/>
  <c r="L3131" i="9"/>
  <c r="M4627" i="9"/>
  <c r="M4028" i="9"/>
  <c r="M4628" i="9"/>
  <c r="M4029" i="9"/>
  <c r="L3132" i="9"/>
  <c r="L3133" i="9"/>
  <c r="M4629" i="9"/>
  <c r="M4030" i="9"/>
  <c r="L3134" i="9"/>
  <c r="M4630" i="9"/>
  <c r="M4031" i="9"/>
  <c r="M4032" i="9"/>
  <c r="L3135" i="9"/>
  <c r="M4631" i="9"/>
  <c r="M4632" i="9"/>
  <c r="M4033" i="9"/>
  <c r="L3136" i="9"/>
  <c r="M4633" i="9"/>
  <c r="M4034" i="9"/>
  <c r="L3137" i="9"/>
  <c r="M4634" i="9"/>
  <c r="L3138" i="9"/>
  <c r="M4035" i="9"/>
  <c r="L3139" i="9"/>
  <c r="M4036" i="9"/>
  <c r="M4635" i="9"/>
  <c r="L3140" i="9"/>
  <c r="M4636" i="9"/>
  <c r="M4037" i="9"/>
  <c r="L3141" i="9"/>
  <c r="M4637" i="9"/>
  <c r="M4038" i="9"/>
  <c r="M4638" i="9"/>
  <c r="M4039" i="9"/>
  <c r="L3142" i="9"/>
  <c r="L3143" i="9"/>
  <c r="M4639" i="9"/>
  <c r="M4040" i="9"/>
  <c r="M4041" i="9"/>
  <c r="L3144" i="9"/>
  <c r="M4640" i="9"/>
  <c r="L3145" i="9"/>
  <c r="M4641" i="9"/>
  <c r="M4042" i="9"/>
  <c r="M4642" i="9"/>
  <c r="L3146" i="9"/>
  <c r="M4043" i="9"/>
  <c r="M4643" i="9"/>
  <c r="M4044" i="9"/>
  <c r="L3147" i="9"/>
  <c r="L3148" i="9"/>
  <c r="M4644" i="9"/>
  <c r="M4045" i="9"/>
  <c r="M4645" i="9"/>
  <c r="M4046" i="9"/>
  <c r="L3149" i="9"/>
  <c r="M4646" i="9"/>
  <c r="M4047" i="9"/>
  <c r="L3150" i="9"/>
  <c r="M4647" i="9"/>
  <c r="M4048" i="9"/>
  <c r="L3151" i="9"/>
  <c r="L3152" i="9"/>
  <c r="M4648" i="9"/>
  <c r="M4049" i="9"/>
  <c r="L3153" i="9"/>
  <c r="M4050" i="9"/>
  <c r="M4649" i="9"/>
  <c r="L3154" i="9"/>
  <c r="M4051" i="9"/>
  <c r="M4650" i="9"/>
  <c r="M4651" i="9"/>
  <c r="M4052" i="9"/>
  <c r="L3155" i="9"/>
  <c r="M4652" i="9"/>
  <c r="M4053" i="9"/>
  <c r="L3156" i="9"/>
  <c r="M4653" i="9"/>
  <c r="M4054" i="9"/>
  <c r="L3157" i="9"/>
  <c r="L3158" i="9"/>
  <c r="M4654" i="9"/>
  <c r="M4055" i="9"/>
  <c r="M4655" i="9"/>
  <c r="M4056" i="9"/>
  <c r="L3159" i="9"/>
  <c r="M4656" i="9"/>
  <c r="M4057" i="9"/>
  <c r="L3160" i="9"/>
  <c r="M4657" i="9"/>
  <c r="M4058" i="9"/>
  <c r="L3161" i="9"/>
  <c r="M4059" i="9"/>
  <c r="L3162" i="9"/>
  <c r="M4658" i="9"/>
  <c r="L3163" i="9"/>
  <c r="M4659" i="9"/>
  <c r="M4060" i="9"/>
  <c r="L3164" i="9"/>
  <c r="M4660" i="9"/>
  <c r="M4061" i="9"/>
  <c r="L3165" i="9"/>
  <c r="M4661" i="9"/>
  <c r="M4062" i="9"/>
  <c r="L3166" i="9"/>
  <c r="M4662" i="9"/>
  <c r="M4063" i="9"/>
  <c r="M4064" i="9"/>
  <c r="L3167" i="9"/>
  <c r="M4663" i="9"/>
  <c r="M4664" i="9"/>
  <c r="M4065" i="9"/>
  <c r="L3168" i="9"/>
  <c r="M4665" i="9"/>
  <c r="M4066" i="9"/>
  <c r="L3169" i="9"/>
  <c r="M4067" i="9"/>
  <c r="M4666" i="9"/>
  <c r="L3170" i="9"/>
  <c r="L3171" i="9"/>
  <c r="M4068" i="9"/>
  <c r="M4667" i="9"/>
  <c r="L3172" i="9"/>
  <c r="M4668" i="9"/>
  <c r="M4069" i="9"/>
  <c r="L3173" i="9"/>
  <c r="M4669" i="9"/>
  <c r="M4070" i="9"/>
  <c r="M4670" i="9"/>
  <c r="M4071" i="9"/>
  <c r="L3174" i="9"/>
  <c r="L3175" i="9"/>
  <c r="M4072" i="9"/>
  <c r="M4671" i="9"/>
  <c r="M4073" i="9"/>
  <c r="M4672" i="9"/>
  <c r="L3176" i="9"/>
  <c r="L3177" i="9"/>
  <c r="M4673" i="9"/>
  <c r="M4074" i="9"/>
  <c r="M4674" i="9"/>
  <c r="L3178" i="9"/>
  <c r="M4075" i="9"/>
  <c r="M4675" i="9"/>
  <c r="M4076" i="9"/>
  <c r="L3179" i="9"/>
  <c r="M4676" i="9"/>
  <c r="M4077" i="9"/>
  <c r="L3180" i="9"/>
  <c r="M4677" i="9"/>
  <c r="L3181" i="9"/>
  <c r="M4078" i="9"/>
  <c r="M4678" i="9"/>
  <c r="M4079" i="9"/>
  <c r="L3182" i="9"/>
  <c r="M4679" i="9"/>
  <c r="M4080" i="9"/>
  <c r="L3183" i="9"/>
  <c r="L3184" i="9"/>
  <c r="M4680" i="9"/>
  <c r="M4081" i="9"/>
  <c r="L3185" i="9"/>
  <c r="M4681" i="9"/>
  <c r="M4082" i="9"/>
  <c r="L3186" i="9"/>
  <c r="M4083" i="9"/>
  <c r="M4682" i="9"/>
  <c r="M4683" i="9"/>
  <c r="M4084" i="9"/>
  <c r="L3187" i="9"/>
  <c r="M4684" i="9"/>
  <c r="M4085" i="9"/>
  <c r="L3188" i="9"/>
  <c r="M4685" i="9"/>
  <c r="M4086" i="9"/>
  <c r="L3189" i="9"/>
  <c r="L3190" i="9"/>
  <c r="M4686" i="9"/>
  <c r="M4087" i="9"/>
  <c r="M4687" i="9"/>
  <c r="M4088" i="9"/>
  <c r="L3191" i="9"/>
  <c r="L3192" i="9"/>
  <c r="M4688" i="9"/>
  <c r="M4089" i="9"/>
  <c r="M4689" i="9"/>
  <c r="M4090" i="9"/>
  <c r="L3193" i="9"/>
  <c r="L3194" i="9"/>
  <c r="M4091" i="9"/>
  <c r="M4690" i="9"/>
  <c r="L3195" i="9"/>
  <c r="M4691" i="9"/>
  <c r="M4092" i="9"/>
  <c r="L3196" i="9"/>
  <c r="M4093" i="9"/>
  <c r="M4692" i="9"/>
  <c r="L3197" i="9"/>
  <c r="M4094" i="9"/>
  <c r="M4693" i="9"/>
  <c r="L3198" i="9"/>
  <c r="M4694" i="9"/>
  <c r="M4095" i="9"/>
  <c r="M4096" i="9"/>
  <c r="L3199" i="9"/>
  <c r="M4695" i="9"/>
  <c r="M4696" i="9"/>
  <c r="M4097" i="9"/>
  <c r="L3200" i="9"/>
  <c r="M4697" i="9"/>
  <c r="M4098" i="9"/>
  <c r="L3201" i="9"/>
  <c r="M4099" i="9"/>
  <c r="M4698" i="9"/>
  <c r="L3202" i="9"/>
  <c r="L3203" i="9"/>
  <c r="M4100" i="9"/>
  <c r="M4699" i="9"/>
  <c r="L3204" i="9"/>
  <c r="M4700" i="9"/>
  <c r="M4101" i="9"/>
  <c r="L3205" i="9"/>
  <c r="M4701" i="9"/>
  <c r="M4102" i="9"/>
  <c r="M4702" i="9"/>
  <c r="M4103" i="9"/>
  <c r="L3206" i="9"/>
  <c r="L3207" i="9"/>
  <c r="M4104" i="9"/>
  <c r="M4703" i="9"/>
  <c r="M4105" i="9"/>
  <c r="M4704" i="9"/>
  <c r="L3208" i="9"/>
  <c r="L3209" i="9"/>
  <c r="M4705" i="9"/>
  <c r="M4106" i="9"/>
  <c r="M4706" i="9"/>
  <c r="M4107" i="9"/>
  <c r="L3210" i="9"/>
  <c r="M4707" i="9"/>
  <c r="M4108" i="9"/>
  <c r="L3211" i="9"/>
  <c r="M4109" i="9"/>
  <c r="L3212" i="9"/>
  <c r="M4708" i="9"/>
  <c r="M4709" i="9"/>
  <c r="M4110" i="9"/>
  <c r="L3213" i="9"/>
  <c r="M4710" i="9"/>
  <c r="M4111" i="9"/>
  <c r="L3214" i="9"/>
  <c r="M4711" i="9"/>
  <c r="M4112" i="9"/>
  <c r="L3215" i="9"/>
  <c r="L3216" i="9"/>
  <c r="M4712" i="9"/>
  <c r="M4113" i="9"/>
  <c r="L3217" i="9"/>
  <c r="M4114" i="9"/>
  <c r="M4713" i="9"/>
  <c r="L3218" i="9"/>
  <c r="M4115" i="9"/>
  <c r="M4714" i="9"/>
  <c r="M4715" i="9"/>
  <c r="M4116" i="9"/>
  <c r="L3219" i="9"/>
  <c r="M4716" i="9"/>
  <c r="M4117" i="9"/>
  <c r="L3220" i="9"/>
  <c r="M4717" i="9"/>
  <c r="M4118" i="9"/>
  <c r="L3221" i="9"/>
  <c r="L3222" i="9"/>
  <c r="M4718" i="9"/>
  <c r="M4119" i="9"/>
  <c r="M4719" i="9"/>
  <c r="M4120" i="9"/>
  <c r="L3223" i="9"/>
  <c r="L3224" i="9"/>
  <c r="M4720" i="9"/>
  <c r="M4121" i="9"/>
  <c r="M4721" i="9"/>
  <c r="M4122" i="9"/>
  <c r="L3225" i="9"/>
  <c r="L3226" i="9"/>
  <c r="M4123" i="9"/>
  <c r="M4722" i="9"/>
  <c r="L3227" i="9"/>
  <c r="M4723" i="9"/>
  <c r="M4124" i="9"/>
  <c r="L3228" i="9"/>
  <c r="M4724" i="9"/>
  <c r="M4125" i="9"/>
  <c r="L3229" i="9"/>
  <c r="M4725" i="9"/>
  <c r="M4126" i="9"/>
  <c r="L3230" i="9"/>
  <c r="M4726" i="9"/>
  <c r="M4127" i="9"/>
  <c r="M4128" i="9"/>
  <c r="L3231" i="9"/>
  <c r="M4727" i="9"/>
  <c r="M4728" i="9"/>
  <c r="M4129" i="9"/>
  <c r="L3232" i="9"/>
  <c r="M4729" i="9"/>
  <c r="M4130" i="9"/>
  <c r="L3233" i="9"/>
  <c r="M4730" i="9"/>
  <c r="L3234" i="9"/>
  <c r="M4131" i="9"/>
  <c r="L3235" i="9"/>
  <c r="M4132" i="9"/>
  <c r="M4731" i="9"/>
  <c r="L3236" i="9"/>
  <c r="M4732" i="9"/>
  <c r="M4133" i="9"/>
  <c r="L3237" i="9"/>
  <c r="M4733" i="9"/>
  <c r="M4134" i="9"/>
  <c r="M4734" i="9"/>
  <c r="M4135" i="9"/>
  <c r="L3238" i="9"/>
  <c r="L3239" i="9"/>
  <c r="M4735" i="9"/>
  <c r="M4136" i="9"/>
  <c r="M4137" i="9"/>
  <c r="M4736" i="9"/>
  <c r="L3240" i="9"/>
  <c r="M3243" i="9"/>
  <c r="L3542" i="9"/>
  <c r="M2339" i="9"/>
  <c r="L3550" i="9"/>
  <c r="M3251" i="9"/>
  <c r="M2347" i="9"/>
  <c r="M2348" i="9"/>
  <c r="L3551" i="9"/>
  <c r="M3252" i="9"/>
  <c r="M3255" i="9"/>
  <c r="L3554" i="9"/>
  <c r="M2351" i="9"/>
  <c r="M3257" i="9"/>
  <c r="L3556" i="9"/>
  <c r="M2353" i="9"/>
  <c r="L3557" i="9"/>
  <c r="M2354" i="9"/>
  <c r="M3258" i="9"/>
  <c r="L3559" i="9"/>
  <c r="M3260" i="9"/>
  <c r="M2356" i="9"/>
  <c r="L3561" i="9"/>
  <c r="M3262" i="9"/>
  <c r="M2358" i="9"/>
  <c r="M3263" i="9"/>
  <c r="M2359" i="9"/>
  <c r="L3562" i="9"/>
  <c r="L3567" i="9"/>
  <c r="M3268" i="9"/>
  <c r="M2364" i="9"/>
  <c r="L3568" i="9"/>
  <c r="M3269" i="9"/>
  <c r="M2365" i="9"/>
  <c r="L3571" i="9"/>
  <c r="M3272" i="9"/>
  <c r="M2368" i="9"/>
  <c r="L3572" i="9"/>
  <c r="M2369" i="9"/>
  <c r="M3273" i="9"/>
  <c r="M3274" i="9"/>
  <c r="L3573" i="9"/>
  <c r="M2370" i="9"/>
  <c r="M3275" i="9"/>
  <c r="L3574" i="9"/>
  <c r="M2371" i="9"/>
  <c r="M3278" i="9"/>
  <c r="M2374" i="9"/>
  <c r="L3577" i="9"/>
  <c r="M3285" i="9"/>
  <c r="M2381" i="9"/>
  <c r="L3584" i="9"/>
  <c r="M3286" i="9"/>
  <c r="M2382" i="9"/>
  <c r="L3585" i="9"/>
  <c r="M3287" i="9"/>
  <c r="M2383" i="9"/>
  <c r="L3586" i="9"/>
  <c r="M3288" i="9"/>
  <c r="L3587" i="9"/>
  <c r="M2384" i="9"/>
  <c r="L3590" i="9"/>
  <c r="M2387" i="9"/>
  <c r="M3291" i="9"/>
  <c r="L3591" i="9"/>
  <c r="M2388" i="9"/>
  <c r="M3292" i="9"/>
  <c r="M2389" i="9"/>
  <c r="L3592" i="9"/>
  <c r="M3293" i="9"/>
  <c r="M3297" i="9"/>
  <c r="M2393" i="9"/>
  <c r="L3596" i="9"/>
  <c r="L3601" i="9"/>
  <c r="M2398" i="9"/>
  <c r="M3302" i="9"/>
  <c r="L3604" i="9"/>
  <c r="M2401" i="9"/>
  <c r="M3305" i="9"/>
  <c r="M3307" i="9"/>
  <c r="L3606" i="9"/>
  <c r="M2403" i="9"/>
  <c r="L3607" i="9"/>
  <c r="M2404" i="9"/>
  <c r="M3308" i="9"/>
  <c r="M3309" i="9"/>
  <c r="L3608" i="9"/>
  <c r="M2405" i="9"/>
  <c r="L3610" i="9"/>
  <c r="M3311" i="9"/>
  <c r="M2407" i="9"/>
  <c r="L3611" i="9"/>
  <c r="M2408" i="9"/>
  <c r="M3312" i="9"/>
  <c r="M2409" i="9"/>
  <c r="L3612" i="9"/>
  <c r="M3313" i="9"/>
  <c r="L3614" i="9"/>
  <c r="M3315" i="9"/>
  <c r="M2411" i="9"/>
  <c r="M2412" i="9"/>
  <c r="L3615" i="9"/>
  <c r="M3316" i="9"/>
  <c r="M3317" i="9"/>
  <c r="M2413" i="9"/>
  <c r="L3616" i="9"/>
  <c r="M3318" i="9"/>
  <c r="M2414" i="9"/>
  <c r="L3617" i="9"/>
  <c r="M3321" i="9"/>
  <c r="L3620" i="9"/>
  <c r="M2417" i="9"/>
  <c r="L3622" i="9"/>
  <c r="M2419" i="9"/>
  <c r="M3323" i="9"/>
  <c r="L3625" i="9"/>
  <c r="M3326" i="9"/>
  <c r="M2422" i="9"/>
  <c r="M3330" i="9"/>
  <c r="M2426" i="9"/>
  <c r="L3629" i="9"/>
  <c r="L3633" i="9"/>
  <c r="M3334" i="9"/>
  <c r="M2430" i="9"/>
  <c r="L3634" i="9"/>
  <c r="M3335" i="9"/>
  <c r="M2431" i="9"/>
  <c r="M3338" i="9"/>
  <c r="L3637" i="9"/>
  <c r="M2434" i="9"/>
  <c r="M3341" i="9"/>
  <c r="L3640" i="9"/>
  <c r="M2437" i="9"/>
  <c r="L3646" i="9"/>
  <c r="M3347" i="9"/>
  <c r="M2443" i="9"/>
  <c r="M2942" i="9"/>
  <c r="M2938" i="9"/>
  <c r="L5344" i="9"/>
  <c r="L4440" i="9"/>
  <c r="L3841" i="9"/>
  <c r="L2638" i="9"/>
  <c r="N2638" i="9" s="1"/>
  <c r="L2639" i="9"/>
  <c r="N2639" i="9" s="1"/>
  <c r="L3842" i="9"/>
  <c r="L4441" i="9"/>
  <c r="L5345" i="9"/>
  <c r="L4442" i="9"/>
  <c r="L2640" i="9"/>
  <c r="N2640" i="9" s="1"/>
  <c r="L3843" i="9"/>
  <c r="L5346" i="9"/>
  <c r="L3844" i="9"/>
  <c r="L2641" i="9"/>
  <c r="N2641" i="9" s="1"/>
  <c r="L5347" i="9"/>
  <c r="L4443" i="9"/>
  <c r="L4444" i="9"/>
  <c r="L5348" i="9"/>
  <c r="L2642" i="9"/>
  <c r="N2642" i="9" s="1"/>
  <c r="L3845" i="9"/>
  <c r="L4445" i="9"/>
  <c r="L5349" i="9"/>
  <c r="L3846" i="9"/>
  <c r="L2643" i="9"/>
  <c r="N2643" i="9" s="1"/>
  <c r="L3847" i="9"/>
  <c r="L2644" i="9"/>
  <c r="N2644" i="9" s="1"/>
  <c r="L4446" i="9"/>
  <c r="L5350" i="9"/>
  <c r="L5351" i="9"/>
  <c r="L4447" i="9"/>
  <c r="L3848" i="9"/>
  <c r="L2645" i="9"/>
  <c r="N2645" i="9" s="1"/>
  <c r="L3849" i="9"/>
  <c r="L2646" i="9"/>
  <c r="N2646" i="9" s="1"/>
  <c r="L4448" i="9"/>
  <c r="L5352" i="9"/>
  <c r="L2647" i="9"/>
  <c r="N2647" i="9" s="1"/>
  <c r="L4449" i="9"/>
  <c r="L5353" i="9"/>
  <c r="L3850" i="9"/>
  <c r="L5354" i="9"/>
  <c r="L3851" i="9"/>
  <c r="L4450" i="9"/>
  <c r="L2648" i="9"/>
  <c r="N2648" i="9" s="1"/>
  <c r="L3852" i="9"/>
  <c r="L2649" i="9"/>
  <c r="N2649" i="9" s="1"/>
  <c r="L5355" i="9"/>
  <c r="L4451" i="9"/>
  <c r="L5356" i="9"/>
  <c r="L4452" i="9"/>
  <c r="L3853" i="9"/>
  <c r="L2650" i="9"/>
  <c r="N2650" i="9" s="1"/>
  <c r="L5357" i="9"/>
  <c r="L4453" i="9"/>
  <c r="L3854" i="9"/>
  <c r="L2651" i="9"/>
  <c r="N2651" i="9" s="1"/>
  <c r="L2652" i="9"/>
  <c r="N2652" i="9" s="1"/>
  <c r="L5358" i="9"/>
  <c r="L4454" i="9"/>
  <c r="L3855" i="9"/>
  <c r="L3856" i="9"/>
  <c r="L2653" i="9"/>
  <c r="N2653" i="9" s="1"/>
  <c r="L5359" i="9"/>
  <c r="L4455" i="9"/>
  <c r="L3857" i="9"/>
  <c r="L2654" i="9"/>
  <c r="N2654" i="9" s="1"/>
  <c r="L4456" i="9"/>
  <c r="L5360" i="9"/>
  <c r="L5361" i="9"/>
  <c r="L4457" i="9"/>
  <c r="L3858" i="9"/>
  <c r="L2655" i="9"/>
  <c r="N2655" i="9" s="1"/>
  <c r="L5362" i="9"/>
  <c r="L3859" i="9"/>
  <c r="L2656" i="9"/>
  <c r="N2656" i="9" s="1"/>
  <c r="L4458" i="9"/>
  <c r="L5363" i="9"/>
  <c r="L4459" i="9"/>
  <c r="L3860" i="9"/>
  <c r="L2657" i="9"/>
  <c r="N2657" i="9" s="1"/>
  <c r="L3861" i="9"/>
  <c r="L2658" i="9"/>
  <c r="N2658" i="9" s="1"/>
  <c r="L5364" i="9"/>
  <c r="L4460" i="9"/>
  <c r="L3862" i="9"/>
  <c r="L2659" i="9"/>
  <c r="N2659" i="9" s="1"/>
  <c r="L4461" i="9"/>
  <c r="L5365" i="9"/>
  <c r="L4462" i="9"/>
  <c r="L2660" i="9"/>
  <c r="N2660" i="9" s="1"/>
  <c r="L5366" i="9"/>
  <c r="L3863" i="9"/>
  <c r="L2661" i="9"/>
  <c r="N2661" i="9" s="1"/>
  <c r="L4463" i="9"/>
  <c r="L3864" i="9"/>
  <c r="L5367" i="9"/>
  <c r="L4464" i="9"/>
  <c r="L5368" i="9"/>
  <c r="L3865" i="9"/>
  <c r="L2662" i="9"/>
  <c r="N2662" i="9" s="1"/>
  <c r="L5369" i="9"/>
  <c r="L3866" i="9"/>
  <c r="L2663" i="9"/>
  <c r="N2663" i="9" s="1"/>
  <c r="L4465" i="9"/>
  <c r="L4466" i="9"/>
  <c r="L2664" i="9"/>
  <c r="N2664" i="9" s="1"/>
  <c r="L5370" i="9"/>
  <c r="L3867" i="9"/>
  <c r="L5371" i="9"/>
  <c r="L3868" i="9"/>
  <c r="L2665" i="9"/>
  <c r="N2665" i="9" s="1"/>
  <c r="L4467" i="9"/>
  <c r="L3869" i="9"/>
  <c r="L2666" i="9"/>
  <c r="N2666" i="9" s="1"/>
  <c r="L5372" i="9"/>
  <c r="L4468" i="9"/>
  <c r="L3870" i="9"/>
  <c r="L2667" i="9"/>
  <c r="N2667" i="9" s="1"/>
  <c r="L5373" i="9"/>
  <c r="L4469" i="9"/>
  <c r="L5374" i="9"/>
  <c r="L3871" i="9"/>
  <c r="L2668" i="9"/>
  <c r="N2668" i="9" s="1"/>
  <c r="L4470" i="9"/>
  <c r="L4471" i="9"/>
  <c r="L3872" i="9"/>
  <c r="L5375" i="9"/>
  <c r="L2669" i="9"/>
  <c r="N2669" i="9" s="1"/>
  <c r="L4472" i="9"/>
  <c r="L5376" i="9"/>
  <c r="L3873" i="9"/>
  <c r="L2670" i="9"/>
  <c r="N2670" i="9" s="1"/>
  <c r="L2671" i="9"/>
  <c r="N2671" i="9" s="1"/>
  <c r="L4473" i="9"/>
  <c r="L5377" i="9"/>
  <c r="L3874" i="9"/>
  <c r="L4474" i="9"/>
  <c r="L2672" i="9"/>
  <c r="N2672" i="9" s="1"/>
  <c r="L5378" i="9"/>
  <c r="L3875" i="9"/>
  <c r="L3876" i="9"/>
  <c r="L2673" i="9"/>
  <c r="N2673" i="9" s="1"/>
  <c r="L5379" i="9"/>
  <c r="L4475" i="9"/>
  <c r="L5380" i="9"/>
  <c r="L4476" i="9"/>
  <c r="L3877" i="9"/>
  <c r="L2674" i="9"/>
  <c r="N2674" i="9" s="1"/>
  <c r="L5381" i="9"/>
  <c r="L4477" i="9"/>
  <c r="L3878" i="9"/>
  <c r="L2675" i="9"/>
  <c r="N2675" i="9" s="1"/>
  <c r="L3879" i="9"/>
  <c r="L5382" i="9"/>
  <c r="L4478" i="9"/>
  <c r="L2676" i="9"/>
  <c r="N2676" i="9" s="1"/>
  <c r="L5383" i="9"/>
  <c r="L3880" i="9"/>
  <c r="L4479" i="9"/>
  <c r="L2677" i="9"/>
  <c r="N2677" i="9" s="1"/>
  <c r="L3881" i="9"/>
  <c r="L2678" i="9"/>
  <c r="N2678" i="9" s="1"/>
  <c r="L4480" i="9"/>
  <c r="L5384" i="9"/>
  <c r="L2679" i="9"/>
  <c r="N2679" i="9" s="1"/>
  <c r="L4481" i="9"/>
  <c r="L5385" i="9"/>
  <c r="L3882" i="9"/>
  <c r="L5386" i="9"/>
  <c r="L3883" i="9"/>
  <c r="L4482" i="9"/>
  <c r="L2680" i="9"/>
  <c r="N2680" i="9" s="1"/>
  <c r="L3884" i="9"/>
  <c r="L2681" i="9"/>
  <c r="N2681" i="9" s="1"/>
  <c r="L5387" i="9"/>
  <c r="L4483" i="9"/>
  <c r="L4484" i="9"/>
  <c r="L5388" i="9"/>
  <c r="L2682" i="9"/>
  <c r="N2682" i="9" s="1"/>
  <c r="L3885" i="9"/>
  <c r="L4485" i="9"/>
  <c r="L3886" i="9"/>
  <c r="L5389" i="9"/>
  <c r="L2683" i="9"/>
  <c r="N2683" i="9" s="1"/>
  <c r="L2684" i="9"/>
  <c r="N2684" i="9" s="1"/>
  <c r="L4486" i="9"/>
  <c r="L5390" i="9"/>
  <c r="L3887" i="9"/>
  <c r="L5391" i="9"/>
  <c r="L2685" i="9"/>
  <c r="N2685" i="9" s="1"/>
  <c r="L4487" i="9"/>
  <c r="L3888" i="9"/>
  <c r="L3889" i="9"/>
  <c r="L2686" i="9"/>
  <c r="N2686" i="9" s="1"/>
  <c r="L5392" i="9"/>
  <c r="L4488" i="9"/>
  <c r="L5393" i="9"/>
  <c r="L3890" i="9"/>
  <c r="L2687" i="9"/>
  <c r="N2687" i="9" s="1"/>
  <c r="L4489" i="9"/>
  <c r="L5394" i="9"/>
  <c r="L2688" i="9"/>
  <c r="N2688" i="9" s="1"/>
  <c r="L3891" i="9"/>
  <c r="L4490" i="9"/>
  <c r="L5395" i="9"/>
  <c r="L3892" i="9"/>
  <c r="L4491" i="9"/>
  <c r="L2689" i="9"/>
  <c r="N2689" i="9" s="1"/>
  <c r="L3893" i="9"/>
  <c r="L2690" i="9"/>
  <c r="N2690" i="9" s="1"/>
  <c r="L5396" i="9"/>
  <c r="L4492" i="9"/>
  <c r="L3894" i="9"/>
  <c r="L2691" i="9"/>
  <c r="N2691" i="9" s="1"/>
  <c r="L5397" i="9"/>
  <c r="L4493" i="9"/>
  <c r="L5398" i="9"/>
  <c r="L4494" i="9"/>
  <c r="L3895" i="9"/>
  <c r="L2692" i="9"/>
  <c r="N2692" i="9" s="1"/>
  <c r="L2693" i="9"/>
  <c r="N2693" i="9" s="1"/>
  <c r="L5399" i="9"/>
  <c r="L3896" i="9"/>
  <c r="L4495" i="9"/>
  <c r="L5400" i="9"/>
  <c r="L4496" i="9"/>
  <c r="L3897" i="9"/>
  <c r="L2694" i="9"/>
  <c r="N2694" i="9" s="1"/>
  <c r="L4497" i="9"/>
  <c r="L3898" i="9"/>
  <c r="L2695" i="9"/>
  <c r="N2695" i="9" s="1"/>
  <c r="L5401" i="9"/>
  <c r="L4498" i="9"/>
  <c r="L2696" i="9"/>
  <c r="N2696" i="9" s="1"/>
  <c r="L5402" i="9"/>
  <c r="L3899" i="9"/>
  <c r="L2697" i="9"/>
  <c r="N2697" i="9" s="1"/>
  <c r="L4499" i="9"/>
  <c r="L5403" i="9"/>
  <c r="L3900" i="9"/>
  <c r="L3901" i="9"/>
  <c r="L2698" i="9"/>
  <c r="N2698" i="9" s="1"/>
  <c r="L5404" i="9"/>
  <c r="L4500" i="9"/>
  <c r="L3902" i="9"/>
  <c r="L2699" i="9"/>
  <c r="N2699" i="9" s="1"/>
  <c r="L4501" i="9"/>
  <c r="L5405" i="9"/>
  <c r="L5406" i="9"/>
  <c r="L3903" i="9"/>
  <c r="L2700" i="9"/>
  <c r="N2700" i="9" s="1"/>
  <c r="L4502" i="9"/>
  <c r="L4503" i="9"/>
  <c r="L5407" i="9"/>
  <c r="L3904" i="9"/>
  <c r="L2701" i="9"/>
  <c r="N2701" i="9" s="1"/>
  <c r="L4504" i="9"/>
  <c r="L5408" i="9"/>
  <c r="L3905" i="9"/>
  <c r="L2702" i="9"/>
  <c r="N2702" i="9" s="1"/>
  <c r="L2703" i="9"/>
  <c r="N2703" i="9" s="1"/>
  <c r="L5409" i="9"/>
  <c r="L3906" i="9"/>
  <c r="L4505" i="9"/>
  <c r="L4506" i="9"/>
  <c r="L3907" i="9"/>
  <c r="L2704" i="9"/>
  <c r="N2704" i="9" s="1"/>
  <c r="L5410" i="9"/>
  <c r="L3908" i="9"/>
  <c r="L2705" i="9"/>
  <c r="N2705" i="9" s="1"/>
  <c r="L5411" i="9"/>
  <c r="L4507" i="9"/>
  <c r="L5412" i="9"/>
  <c r="L4508" i="9"/>
  <c r="L3909" i="9"/>
  <c r="L2706" i="9"/>
  <c r="N2706" i="9" s="1"/>
  <c r="L5413" i="9"/>
  <c r="L4509" i="9"/>
  <c r="L3910" i="9"/>
  <c r="L2707" i="9"/>
  <c r="N2707" i="9" s="1"/>
  <c r="L3911" i="9"/>
  <c r="L5414" i="9"/>
  <c r="L4510" i="9"/>
  <c r="L2708" i="9"/>
  <c r="N2708" i="9" s="1"/>
  <c r="L4511" i="9"/>
  <c r="L3912" i="9"/>
  <c r="L5415" i="9"/>
  <c r="L2709" i="9"/>
  <c r="N2709" i="9" s="1"/>
  <c r="L3913" i="9"/>
  <c r="L2710" i="9"/>
  <c r="N2710" i="9" s="1"/>
  <c r="L5416" i="9"/>
  <c r="L4512" i="9"/>
  <c r="L2711" i="9"/>
  <c r="N2711" i="9" s="1"/>
  <c r="L4513" i="9"/>
  <c r="L3914" i="9"/>
  <c r="L5417" i="9"/>
  <c r="L5418" i="9"/>
  <c r="L3915" i="9"/>
  <c r="L4514" i="9"/>
  <c r="L2712" i="9"/>
  <c r="N2712" i="9" s="1"/>
  <c r="L2713" i="9"/>
  <c r="N2713" i="9" s="1"/>
  <c r="L5419" i="9"/>
  <c r="L3916" i="9"/>
  <c r="L4515" i="9"/>
  <c r="L4516" i="9"/>
  <c r="L5420" i="9"/>
  <c r="L3917" i="9"/>
  <c r="L2714" i="9"/>
  <c r="N2714" i="9" s="1"/>
  <c r="L4517" i="9"/>
  <c r="L5421" i="9"/>
  <c r="L3918" i="9"/>
  <c r="L2715" i="9"/>
  <c r="N2715" i="9" s="1"/>
  <c r="L2716" i="9"/>
  <c r="N2716" i="9" s="1"/>
  <c r="L4518" i="9"/>
  <c r="L5422" i="9"/>
  <c r="L3919" i="9"/>
  <c r="L3920" i="9"/>
  <c r="L2717" i="9"/>
  <c r="N2717" i="9" s="1"/>
  <c r="L4519" i="9"/>
  <c r="L5423" i="9"/>
  <c r="L3921" i="9"/>
  <c r="L2718" i="9"/>
  <c r="N2718" i="9" s="1"/>
  <c r="L4520" i="9"/>
  <c r="L5424" i="9"/>
  <c r="L5425" i="9"/>
  <c r="L3922" i="9"/>
  <c r="L4521" i="9"/>
  <c r="L2719" i="9"/>
  <c r="N2719" i="9" s="1"/>
  <c r="L5426" i="9"/>
  <c r="L3923" i="9"/>
  <c r="L2720" i="9"/>
  <c r="N2720" i="9" s="1"/>
  <c r="L4522" i="9"/>
  <c r="L5427" i="9"/>
  <c r="L4523" i="9"/>
  <c r="L3924" i="9"/>
  <c r="L2721" i="9"/>
  <c r="N2721" i="9" s="1"/>
  <c r="L3925" i="9"/>
  <c r="L2722" i="9"/>
  <c r="N2722" i="9" s="1"/>
  <c r="L5428" i="9"/>
  <c r="L4524" i="9"/>
  <c r="L3926" i="9"/>
  <c r="L2723" i="9"/>
  <c r="N2723" i="9" s="1"/>
  <c r="L5429" i="9"/>
  <c r="L4525" i="9"/>
  <c r="L5430" i="9"/>
  <c r="L4526" i="9"/>
  <c r="L3927" i="9"/>
  <c r="L2724" i="9"/>
  <c r="N2724" i="9" s="1"/>
  <c r="L2725" i="9"/>
  <c r="N2725" i="9" s="1"/>
  <c r="L4527" i="9"/>
  <c r="L5431" i="9"/>
  <c r="L3928" i="9"/>
  <c r="L4528" i="9"/>
  <c r="L5432" i="9"/>
  <c r="L3929" i="9"/>
  <c r="L2726" i="9"/>
  <c r="N2726" i="9" s="1"/>
  <c r="L3930" i="9"/>
  <c r="L5433" i="9"/>
  <c r="L2727" i="9"/>
  <c r="N2727" i="9" s="1"/>
  <c r="L4529" i="9"/>
  <c r="L4530" i="9"/>
  <c r="L2728" i="9"/>
  <c r="N2728" i="9" s="1"/>
  <c r="L5434" i="9"/>
  <c r="L3931" i="9"/>
  <c r="L2729" i="9"/>
  <c r="N2729" i="9" s="1"/>
  <c r="L5435" i="9"/>
  <c r="L4531" i="9"/>
  <c r="L3932" i="9"/>
  <c r="L3933" i="9"/>
  <c r="L2730" i="9"/>
  <c r="N2730" i="9" s="1"/>
  <c r="L4532" i="9"/>
  <c r="L5436" i="9"/>
  <c r="L3934" i="9"/>
  <c r="L2731" i="9"/>
  <c r="N2731" i="9" s="1"/>
  <c r="L5437" i="9"/>
  <c r="L4533" i="9"/>
  <c r="L5438" i="9"/>
  <c r="L3935" i="9"/>
  <c r="L2732" i="9"/>
  <c r="N2732" i="9" s="1"/>
  <c r="L4534" i="9"/>
  <c r="L4535" i="9"/>
  <c r="L5439" i="9"/>
  <c r="L3936" i="9"/>
  <c r="L2733" i="9"/>
  <c r="N2733" i="9" s="1"/>
  <c r="L4536" i="9"/>
  <c r="L5440" i="9"/>
  <c r="L2734" i="9"/>
  <c r="N2734" i="9" s="1"/>
  <c r="L3937" i="9"/>
  <c r="L2735" i="9"/>
  <c r="N2735" i="9" s="1"/>
  <c r="L3938" i="9"/>
  <c r="L4537" i="9"/>
  <c r="L5441" i="9"/>
  <c r="L4538" i="9"/>
  <c r="L2736" i="9"/>
  <c r="N2736" i="9" s="1"/>
  <c r="L3939" i="9"/>
  <c r="L5442" i="9"/>
  <c r="L3940" i="9"/>
  <c r="L2737" i="9"/>
  <c r="N2737" i="9" s="1"/>
  <c r="L5443" i="9"/>
  <c r="L4539" i="9"/>
  <c r="L5444" i="9"/>
  <c r="L4540" i="9"/>
  <c r="L2738" i="9"/>
  <c r="N2738" i="9" s="1"/>
  <c r="L3941" i="9"/>
  <c r="L4541" i="9"/>
  <c r="L5445" i="9"/>
  <c r="L3942" i="9"/>
  <c r="L2739" i="9"/>
  <c r="N2739" i="9" s="1"/>
  <c r="L3943" i="9"/>
  <c r="L2740" i="9"/>
  <c r="N2740" i="9" s="1"/>
  <c r="L4542" i="9"/>
  <c r="L5446" i="9"/>
  <c r="L5447" i="9"/>
  <c r="L3944" i="9"/>
  <c r="L4543" i="9"/>
  <c r="L2741" i="9"/>
  <c r="N2741" i="9" s="1"/>
  <c r="L3945" i="9"/>
  <c r="L2742" i="9"/>
  <c r="N2742" i="9" s="1"/>
  <c r="L4544" i="9"/>
  <c r="L5448" i="9"/>
  <c r="L2743" i="9"/>
  <c r="N2743" i="9" s="1"/>
  <c r="L4545" i="9"/>
  <c r="L5449" i="9"/>
  <c r="L3946" i="9"/>
  <c r="L5450" i="9"/>
  <c r="L3947" i="9"/>
  <c r="L4546" i="9"/>
  <c r="L2744" i="9"/>
  <c r="N2744" i="9" s="1"/>
  <c r="L4547" i="9"/>
  <c r="L2745" i="9"/>
  <c r="N2745" i="9" s="1"/>
  <c r="L5451" i="9"/>
  <c r="L3948" i="9"/>
  <c r="L5452" i="9"/>
  <c r="L4548" i="9"/>
  <c r="L3949" i="9"/>
  <c r="L2746" i="9"/>
  <c r="N2746" i="9" s="1"/>
  <c r="L5453" i="9"/>
  <c r="L4549" i="9"/>
  <c r="L3950" i="9"/>
  <c r="L2747" i="9"/>
  <c r="N2747" i="9" s="1"/>
  <c r="L2748" i="9"/>
  <c r="N2748" i="9" s="1"/>
  <c r="L5454" i="9"/>
  <c r="L4550" i="9"/>
  <c r="L3951" i="9"/>
  <c r="L3952" i="9"/>
  <c r="L2749" i="9"/>
  <c r="N2749" i="9" s="1"/>
  <c r="L5455" i="9"/>
  <c r="L4551" i="9"/>
  <c r="L3953" i="9"/>
  <c r="L2750" i="9"/>
  <c r="N2750" i="9" s="1"/>
  <c r="L5456" i="9"/>
  <c r="L4552" i="9"/>
  <c r="L5457" i="9"/>
  <c r="L3954" i="9"/>
  <c r="L2751" i="9"/>
  <c r="N2751" i="9" s="1"/>
  <c r="L4553" i="9"/>
  <c r="L5458" i="9"/>
  <c r="L2752" i="9"/>
  <c r="N2752" i="9" s="1"/>
  <c r="L3955" i="9"/>
  <c r="L4554" i="9"/>
  <c r="L5459" i="9"/>
  <c r="L4555" i="9"/>
  <c r="L3956" i="9"/>
  <c r="L2753" i="9"/>
  <c r="N2753" i="9" s="1"/>
  <c r="L4556" i="9"/>
  <c r="L5460" i="9"/>
  <c r="L3957" i="9"/>
  <c r="L2754" i="9"/>
  <c r="N2754" i="9" s="1"/>
  <c r="L3958" i="9"/>
  <c r="L2755" i="9"/>
  <c r="N2755" i="9" s="1"/>
  <c r="L4557" i="9"/>
  <c r="L5461" i="9"/>
  <c r="L4558" i="9"/>
  <c r="L2756" i="9"/>
  <c r="N2756" i="9" s="1"/>
  <c r="L5462" i="9"/>
  <c r="L3959" i="9"/>
  <c r="L2757" i="9"/>
  <c r="N2757" i="9" s="1"/>
  <c r="L4559" i="9"/>
  <c r="L5463" i="9"/>
  <c r="L3960" i="9"/>
  <c r="L4560" i="9"/>
  <c r="L5464" i="9"/>
  <c r="L3961" i="9"/>
  <c r="L2758" i="9"/>
  <c r="N2758" i="9" s="1"/>
  <c r="L5465" i="9"/>
  <c r="L3962" i="9"/>
  <c r="L2759" i="9"/>
  <c r="N2759" i="9" s="1"/>
  <c r="L4561" i="9"/>
  <c r="L4562" i="9"/>
  <c r="L2760" i="9"/>
  <c r="N2760" i="9" s="1"/>
  <c r="L5466" i="9"/>
  <c r="L3963" i="9"/>
  <c r="L2761" i="9"/>
  <c r="N2761" i="9" s="1"/>
  <c r="L5467" i="9"/>
  <c r="L3964" i="9"/>
  <c r="L4563" i="9"/>
  <c r="L3965" i="9"/>
  <c r="L5468" i="9"/>
  <c r="L2762" i="9"/>
  <c r="N2762" i="9" s="1"/>
  <c r="L4564" i="9"/>
  <c r="L3966" i="9"/>
  <c r="L2763" i="9"/>
  <c r="N2763" i="9" s="1"/>
  <c r="L5469" i="9"/>
  <c r="L4565" i="9"/>
  <c r="L4566" i="9"/>
  <c r="L3967" i="9"/>
  <c r="L2764" i="9"/>
  <c r="N2764" i="9" s="1"/>
  <c r="L5470" i="9"/>
  <c r="L5471" i="9"/>
  <c r="L4567" i="9"/>
  <c r="L3968" i="9"/>
  <c r="L2765" i="9"/>
  <c r="N2765" i="9" s="1"/>
  <c r="L5472" i="9"/>
  <c r="L4568" i="9"/>
  <c r="L3969" i="9"/>
  <c r="L2766" i="9"/>
  <c r="N2766" i="9" s="1"/>
  <c r="L2767" i="9"/>
  <c r="N2767" i="9" s="1"/>
  <c r="L4569" i="9"/>
  <c r="L5473" i="9"/>
  <c r="L3970" i="9"/>
  <c r="L4570" i="9"/>
  <c r="L5474" i="9"/>
  <c r="L2768" i="9"/>
  <c r="N2768" i="9" s="1"/>
  <c r="L3971" i="9"/>
  <c r="L3972" i="9"/>
  <c r="L2769" i="9"/>
  <c r="N2769" i="9" s="1"/>
  <c r="L5475" i="9"/>
  <c r="L4571" i="9"/>
  <c r="L3973" i="9"/>
  <c r="L2770" i="9"/>
  <c r="N2770" i="9" s="1"/>
  <c r="L4572" i="9"/>
  <c r="L5476" i="9"/>
  <c r="L4573" i="9"/>
  <c r="L5477" i="9"/>
  <c r="L3974" i="9"/>
  <c r="L2771" i="9"/>
  <c r="N2771" i="9" s="1"/>
  <c r="L3975" i="9"/>
  <c r="L5478" i="9"/>
  <c r="L2772" i="9"/>
  <c r="N2772" i="9" s="1"/>
  <c r="L4574" i="9"/>
  <c r="L5479" i="9"/>
  <c r="L4575" i="9"/>
  <c r="L3976" i="9"/>
  <c r="L2773" i="9"/>
  <c r="N2773" i="9" s="1"/>
  <c r="L3977" i="9"/>
  <c r="L2774" i="9"/>
  <c r="N2774" i="9" s="1"/>
  <c r="L4576" i="9"/>
  <c r="L5480" i="9"/>
  <c r="L2775" i="9"/>
  <c r="N2775" i="9" s="1"/>
  <c r="L4577" i="9"/>
  <c r="L5481" i="9"/>
  <c r="L3978" i="9"/>
  <c r="L5482" i="9"/>
  <c r="L3979" i="9"/>
  <c r="L4578" i="9"/>
  <c r="L2776" i="9"/>
  <c r="N2776" i="9" s="1"/>
  <c r="L5483" i="9"/>
  <c r="L3980" i="9"/>
  <c r="L4579" i="9"/>
  <c r="L2777" i="9"/>
  <c r="N2777" i="9" s="1"/>
  <c r="L5484" i="9"/>
  <c r="L3981" i="9"/>
  <c r="L4580" i="9"/>
  <c r="L2778" i="9"/>
  <c r="N2778" i="9" s="1"/>
  <c r="L5485" i="9"/>
  <c r="L4581" i="9"/>
  <c r="L3982" i="9"/>
  <c r="L2779" i="9"/>
  <c r="N2779" i="9" s="1"/>
  <c r="L2780" i="9"/>
  <c r="N2780" i="9" s="1"/>
  <c r="L5486" i="9"/>
  <c r="L4582" i="9"/>
  <c r="L3983" i="9"/>
  <c r="L3984" i="9"/>
  <c r="L2781" i="9"/>
  <c r="N2781" i="9" s="1"/>
  <c r="L5487" i="9"/>
  <c r="L4583" i="9"/>
  <c r="L3985" i="9"/>
  <c r="L2782" i="9"/>
  <c r="N2782" i="9" s="1"/>
  <c r="L4584" i="9"/>
  <c r="L5488" i="9"/>
  <c r="L5489" i="9"/>
  <c r="L3986" i="9"/>
  <c r="L2783" i="9"/>
  <c r="N2783" i="9" s="1"/>
  <c r="L4585" i="9"/>
  <c r="L5490" i="9"/>
  <c r="L3987" i="9"/>
  <c r="L2784" i="9"/>
  <c r="N2784" i="9" s="1"/>
  <c r="L4586" i="9"/>
  <c r="L5491" i="9"/>
  <c r="L4587" i="9"/>
  <c r="L3988" i="9"/>
  <c r="L2785" i="9"/>
  <c r="N2785" i="9" s="1"/>
  <c r="L5492" i="9"/>
  <c r="L4588" i="9"/>
  <c r="L3989" i="9"/>
  <c r="L2786" i="9"/>
  <c r="N2786" i="9" s="1"/>
  <c r="L3990" i="9"/>
  <c r="L2787" i="9"/>
  <c r="N2787" i="9" s="1"/>
  <c r="L4589" i="9"/>
  <c r="L5493" i="9"/>
  <c r="L4590" i="9"/>
  <c r="L5494" i="9"/>
  <c r="L3991" i="9"/>
  <c r="L2788" i="9"/>
  <c r="N2788" i="9" s="1"/>
  <c r="L2789" i="9"/>
  <c r="N2789" i="9" s="1"/>
  <c r="L4591" i="9"/>
  <c r="L5495" i="9"/>
  <c r="L3992" i="9"/>
  <c r="L4592" i="9"/>
  <c r="L5496" i="9"/>
  <c r="L3993" i="9"/>
  <c r="L2790" i="9"/>
  <c r="N2790" i="9" s="1"/>
  <c r="L5497" i="9"/>
  <c r="L3994" i="9"/>
  <c r="L2791" i="9"/>
  <c r="N2791" i="9" s="1"/>
  <c r="L4593" i="9"/>
  <c r="L4594" i="9"/>
  <c r="L2792" i="9"/>
  <c r="N2792" i="9" s="1"/>
  <c r="L5498" i="9"/>
  <c r="L3995" i="9"/>
  <c r="L5499" i="9"/>
  <c r="L4595" i="9"/>
  <c r="L2793" i="9"/>
  <c r="N2793" i="9" s="1"/>
  <c r="L3996" i="9"/>
  <c r="L3997" i="9"/>
  <c r="L5500" i="9"/>
  <c r="L2794" i="9"/>
  <c r="N2794" i="9" s="1"/>
  <c r="L4596" i="9"/>
  <c r="L3998" i="9"/>
  <c r="L2795" i="9"/>
  <c r="N2795" i="9" s="1"/>
  <c r="L5501" i="9"/>
  <c r="L4597" i="9"/>
  <c r="L5502" i="9"/>
  <c r="L3999" i="9"/>
  <c r="L2796" i="9"/>
  <c r="N2796" i="9" s="1"/>
  <c r="L4598" i="9"/>
  <c r="L4599" i="9"/>
  <c r="L5503" i="9"/>
  <c r="L4000" i="9"/>
  <c r="L2797" i="9"/>
  <c r="N2797" i="9" s="1"/>
  <c r="L4600" i="9"/>
  <c r="L5504" i="9"/>
  <c r="L2798" i="9"/>
  <c r="N2798" i="9" s="1"/>
  <c r="L4001" i="9"/>
  <c r="L2799" i="9"/>
  <c r="N2799" i="9" s="1"/>
  <c r="L4002" i="9"/>
  <c r="L4601" i="9"/>
  <c r="L5505" i="9"/>
  <c r="L4602" i="9"/>
  <c r="L2800" i="9"/>
  <c r="N2800" i="9" s="1"/>
  <c r="L4003" i="9"/>
  <c r="L5506" i="9"/>
  <c r="L4004" i="9"/>
  <c r="L2801" i="9"/>
  <c r="N2801" i="9" s="1"/>
  <c r="L5507" i="9"/>
  <c r="L4603" i="9"/>
  <c r="L4005" i="9"/>
  <c r="L2802" i="9"/>
  <c r="N2802" i="9" s="1"/>
  <c r="L5508" i="9"/>
  <c r="L4604" i="9"/>
  <c r="L5509" i="9"/>
  <c r="L4605" i="9"/>
  <c r="L4006" i="9"/>
  <c r="L2803" i="9"/>
  <c r="N2803" i="9" s="1"/>
  <c r="L4007" i="9"/>
  <c r="L2804" i="9"/>
  <c r="N2804" i="9" s="1"/>
  <c r="L5510" i="9"/>
  <c r="L4606" i="9"/>
  <c r="L5511" i="9"/>
  <c r="L4008" i="9"/>
  <c r="L4607" i="9"/>
  <c r="L2805" i="9"/>
  <c r="N2805" i="9" s="1"/>
  <c r="L4009" i="9"/>
  <c r="L2806" i="9"/>
  <c r="N2806" i="9" s="1"/>
  <c r="L4608" i="9"/>
  <c r="L5512" i="9"/>
  <c r="L2807" i="9"/>
  <c r="N2807" i="9" s="1"/>
  <c r="L4609" i="9"/>
  <c r="L5513" i="9"/>
  <c r="L4010" i="9"/>
  <c r="L5514" i="9"/>
  <c r="L4011" i="9"/>
  <c r="L4610" i="9"/>
  <c r="L2808" i="9"/>
  <c r="N2808" i="9" s="1"/>
  <c r="L4611" i="9"/>
  <c r="L2809" i="9"/>
  <c r="N2809" i="9" s="1"/>
  <c r="L5515" i="9"/>
  <c r="L4012" i="9"/>
  <c r="L4612" i="9"/>
  <c r="L4013" i="9"/>
  <c r="L5516" i="9"/>
  <c r="L2810" i="9"/>
  <c r="N2810" i="9" s="1"/>
  <c r="L4613" i="9"/>
  <c r="L4014" i="9"/>
  <c r="L5517" i="9"/>
  <c r="L2811" i="9"/>
  <c r="N2811" i="9" s="1"/>
  <c r="L2812" i="9"/>
  <c r="N2812" i="9" s="1"/>
  <c r="L4614" i="9"/>
  <c r="L5518" i="9"/>
  <c r="L4015" i="9"/>
  <c r="L4016" i="9"/>
  <c r="L2813" i="9"/>
  <c r="N2813" i="9" s="1"/>
  <c r="L4615" i="9"/>
  <c r="L5519" i="9"/>
  <c r="L4017" i="9"/>
  <c r="L2814" i="9"/>
  <c r="N2814" i="9" s="1"/>
  <c r="L5520" i="9"/>
  <c r="L4616" i="9"/>
  <c r="L5521" i="9"/>
  <c r="L2815" i="9"/>
  <c r="N2815" i="9" s="1"/>
  <c r="L4617" i="9"/>
  <c r="L4018" i="9"/>
  <c r="L5522" i="9"/>
  <c r="L2816" i="9"/>
  <c r="N2816" i="9" s="1"/>
  <c r="L4019" i="9"/>
  <c r="L4618" i="9"/>
  <c r="L5523" i="9"/>
  <c r="L4619" i="9"/>
  <c r="L4020" i="9"/>
  <c r="L2817" i="9"/>
  <c r="N2817" i="9" s="1"/>
  <c r="L5524" i="9"/>
  <c r="L4620" i="9"/>
  <c r="L4021" i="9"/>
  <c r="L2818" i="9"/>
  <c r="N2818" i="9" s="1"/>
  <c r="L4022" i="9"/>
  <c r="L2819" i="9"/>
  <c r="N2819" i="9" s="1"/>
  <c r="L5525" i="9"/>
  <c r="L4621" i="9"/>
  <c r="L5526" i="9"/>
  <c r="L4023" i="9"/>
  <c r="L2820" i="9"/>
  <c r="N2820" i="9" s="1"/>
  <c r="L4622" i="9"/>
  <c r="L2821" i="9"/>
  <c r="N2821" i="9" s="1"/>
  <c r="L5527" i="9"/>
  <c r="L4623" i="9"/>
  <c r="L4024" i="9"/>
  <c r="L5528" i="9"/>
  <c r="L4624" i="9"/>
  <c r="L4025" i="9"/>
  <c r="L2822" i="9"/>
  <c r="N2822" i="9" s="1"/>
  <c r="L4625" i="9"/>
  <c r="L4026" i="9"/>
  <c r="L2823" i="9"/>
  <c r="N2823" i="9" s="1"/>
  <c r="L5529" i="9"/>
  <c r="L4626" i="9"/>
  <c r="L2824" i="9"/>
  <c r="N2824" i="9" s="1"/>
  <c r="L5530" i="9"/>
  <c r="L4027" i="9"/>
  <c r="L2825" i="9"/>
  <c r="N2825" i="9" s="1"/>
  <c r="L4627" i="9"/>
  <c r="L5531" i="9"/>
  <c r="L4028" i="9"/>
  <c r="L4029" i="9"/>
  <c r="L4628" i="9"/>
  <c r="L2826" i="9"/>
  <c r="N2826" i="9" s="1"/>
  <c r="L5532" i="9"/>
  <c r="L4030" i="9"/>
  <c r="L2827" i="9"/>
  <c r="N2827" i="9" s="1"/>
  <c r="L4629" i="9"/>
  <c r="L5533" i="9"/>
  <c r="L5534" i="9"/>
  <c r="L4031" i="9"/>
  <c r="L2828" i="9"/>
  <c r="N2828" i="9" s="1"/>
  <c r="L4630" i="9"/>
  <c r="L4631" i="9"/>
  <c r="L5535" i="9"/>
  <c r="L4032" i="9"/>
  <c r="L2829" i="9"/>
  <c r="N2829" i="9" s="1"/>
  <c r="L4632" i="9"/>
  <c r="L5536" i="9"/>
  <c r="L4033" i="9"/>
  <c r="L2830" i="9"/>
  <c r="N2830" i="9" s="1"/>
  <c r="L2831" i="9"/>
  <c r="N2831" i="9" s="1"/>
  <c r="L5537" i="9"/>
  <c r="L4633" i="9"/>
  <c r="L4034" i="9"/>
  <c r="L4634" i="9"/>
  <c r="L2832" i="9"/>
  <c r="N2832" i="9" s="1"/>
  <c r="L4035" i="9"/>
  <c r="L5538" i="9"/>
  <c r="L4036" i="9"/>
  <c r="L2833" i="9"/>
  <c r="N2833" i="9" s="1"/>
  <c r="L5539" i="9"/>
  <c r="L4635" i="9"/>
  <c r="L4037" i="9"/>
  <c r="L2834" i="9"/>
  <c r="N2834" i="9" s="1"/>
  <c r="L5540" i="9"/>
  <c r="L4636" i="9"/>
  <c r="L5541" i="9"/>
  <c r="L4637" i="9"/>
  <c r="L4038" i="9"/>
  <c r="L2835" i="9"/>
  <c r="N2835" i="9" s="1"/>
  <c r="L4039" i="9"/>
  <c r="L5542" i="9"/>
  <c r="L4638" i="9"/>
  <c r="L2836" i="9"/>
  <c r="N2836" i="9" s="1"/>
  <c r="L4639" i="9"/>
  <c r="L4040" i="9"/>
  <c r="L5543" i="9"/>
  <c r="L2837" i="9"/>
  <c r="N2837" i="9" s="1"/>
  <c r="L4041" i="9"/>
  <c r="L2838" i="9"/>
  <c r="N2838" i="9" s="1"/>
  <c r="L5544" i="9"/>
  <c r="L4640" i="9"/>
  <c r="L2839" i="9"/>
  <c r="N2839" i="9" s="1"/>
  <c r="L4641" i="9"/>
  <c r="L4042" i="9"/>
  <c r="L5545" i="9"/>
  <c r="L5546" i="9"/>
  <c r="L4043" i="9"/>
  <c r="L4642" i="9"/>
  <c r="L2840" i="9"/>
  <c r="N2840" i="9" s="1"/>
  <c r="L4643" i="9"/>
  <c r="L2841" i="9"/>
  <c r="N2841" i="9" s="1"/>
  <c r="L5547" i="9"/>
  <c r="L4044" i="9"/>
  <c r="L4644" i="9"/>
  <c r="L5548" i="9"/>
  <c r="L4045" i="9"/>
  <c r="L2842" i="9"/>
  <c r="N2842" i="9" s="1"/>
  <c r="L4645" i="9"/>
  <c r="L5549" i="9"/>
  <c r="L4046" i="9"/>
  <c r="L2843" i="9"/>
  <c r="N2843" i="9" s="1"/>
  <c r="L2844" i="9"/>
  <c r="N2844" i="9" s="1"/>
  <c r="L4646" i="9"/>
  <c r="L5550" i="9"/>
  <c r="L4047" i="9"/>
  <c r="L4048" i="9"/>
  <c r="L2845" i="9"/>
  <c r="N2845" i="9" s="1"/>
  <c r="L4647" i="9"/>
  <c r="L5551" i="9"/>
  <c r="L4049" i="9"/>
  <c r="L2846" i="9"/>
  <c r="N2846" i="9" s="1"/>
  <c r="L4648" i="9"/>
  <c r="L5552" i="9"/>
  <c r="L5553" i="9"/>
  <c r="L4649" i="9"/>
  <c r="L4050" i="9"/>
  <c r="L2847" i="9"/>
  <c r="N2847" i="9" s="1"/>
  <c r="L5554" i="9"/>
  <c r="L4051" i="9"/>
  <c r="L4650" i="9"/>
  <c r="L2848" i="9"/>
  <c r="N2848" i="9" s="1"/>
  <c r="L5555" i="9"/>
  <c r="L4651" i="9"/>
  <c r="L4052" i="9"/>
  <c r="L2849" i="9"/>
  <c r="N2849" i="9" s="1"/>
  <c r="L5556" i="9"/>
  <c r="L4652" i="9"/>
  <c r="L4053" i="9"/>
  <c r="L2850" i="9"/>
  <c r="N2850" i="9" s="1"/>
  <c r="L4054" i="9"/>
  <c r="L2851" i="9"/>
  <c r="N2851" i="9" s="1"/>
  <c r="L5557" i="9"/>
  <c r="L4653" i="9"/>
  <c r="L5558" i="9"/>
  <c r="L4654" i="9"/>
  <c r="L4055" i="9"/>
  <c r="L2852" i="9"/>
  <c r="N2852" i="9" s="1"/>
  <c r="L2853" i="9"/>
  <c r="N2853" i="9" s="1"/>
  <c r="L4655" i="9"/>
  <c r="L4056" i="9"/>
  <c r="L5559" i="9"/>
  <c r="L4656" i="9"/>
  <c r="L5560" i="9"/>
  <c r="L4057" i="9"/>
  <c r="L2854" i="9"/>
  <c r="N2854" i="9" s="1"/>
  <c r="L5561" i="9"/>
  <c r="L4058" i="9"/>
  <c r="L2855" i="9"/>
  <c r="N2855" i="9" s="1"/>
  <c r="L4657" i="9"/>
  <c r="L4658" i="9"/>
  <c r="L2856" i="9"/>
  <c r="N2856" i="9" s="1"/>
  <c r="L5562" i="9"/>
  <c r="L4059" i="9"/>
  <c r="L2857" i="9"/>
  <c r="N2857" i="9" s="1"/>
  <c r="L5563" i="9"/>
  <c r="L4659" i="9"/>
  <c r="L4060" i="9"/>
  <c r="L4061" i="9"/>
  <c r="L5564" i="9"/>
  <c r="L2858" i="9"/>
  <c r="N2858" i="9" s="1"/>
  <c r="L4660" i="9"/>
  <c r="L4062" i="9"/>
  <c r="L2859" i="9"/>
  <c r="N2859" i="9" s="1"/>
  <c r="L5565" i="9"/>
  <c r="L4661" i="9"/>
  <c r="L5566" i="9"/>
  <c r="L4063" i="9"/>
  <c r="L2860" i="9"/>
  <c r="N2860" i="9" s="1"/>
  <c r="L4662" i="9"/>
  <c r="L4663" i="9"/>
  <c r="L5567" i="9"/>
  <c r="L4064" i="9"/>
  <c r="L2861" i="9"/>
  <c r="N2861" i="9" s="1"/>
  <c r="L4664" i="9"/>
  <c r="L5568" i="9"/>
  <c r="L2862" i="9"/>
  <c r="N2862" i="9" s="1"/>
  <c r="L4065" i="9"/>
  <c r="L2863" i="9"/>
  <c r="N2863" i="9" s="1"/>
  <c r="L4665" i="9"/>
  <c r="L5569" i="9"/>
  <c r="L4066" i="9"/>
  <c r="L4666" i="9"/>
  <c r="L4067" i="9"/>
  <c r="L2864" i="9"/>
  <c r="N2864" i="9" s="1"/>
  <c r="L5570" i="9"/>
  <c r="L4068" i="9"/>
  <c r="L2865" i="9"/>
  <c r="N2865" i="9" s="1"/>
  <c r="L5571" i="9"/>
  <c r="L4667" i="9"/>
  <c r="L2866" i="9"/>
  <c r="N2866" i="9" s="1"/>
  <c r="L4069" i="9"/>
  <c r="L5572" i="9"/>
  <c r="L4668" i="9"/>
  <c r="L4669" i="9"/>
  <c r="L5573" i="9"/>
  <c r="L4070" i="9"/>
  <c r="L2867" i="9"/>
  <c r="N2867" i="9" s="1"/>
  <c r="L5574" i="9"/>
  <c r="L4670" i="9"/>
  <c r="L2868" i="9"/>
  <c r="N2868" i="9" s="1"/>
  <c r="L4071" i="9"/>
  <c r="L5575" i="9"/>
  <c r="L4072" i="9"/>
  <c r="L4671" i="9"/>
  <c r="L2869" i="9"/>
  <c r="N2869" i="9" s="1"/>
  <c r="L4073" i="9"/>
  <c r="L2870" i="9"/>
  <c r="N2870" i="9" s="1"/>
  <c r="L4672" i="9"/>
  <c r="L5576" i="9"/>
  <c r="L2871" i="9"/>
  <c r="N2871" i="9" s="1"/>
  <c r="L4673" i="9"/>
  <c r="L5577" i="9"/>
  <c r="L4074" i="9"/>
  <c r="L5578" i="9"/>
  <c r="L4075" i="9"/>
  <c r="L4674" i="9"/>
  <c r="L2872" i="9"/>
  <c r="N2872" i="9" s="1"/>
  <c r="L2873" i="9"/>
  <c r="N2873" i="9" s="1"/>
  <c r="L5579" i="9"/>
  <c r="L4076" i="9"/>
  <c r="L4675" i="9"/>
  <c r="L5580" i="9"/>
  <c r="L2874" i="9"/>
  <c r="N2874" i="9" s="1"/>
  <c r="L4676" i="9"/>
  <c r="L4077" i="9"/>
  <c r="L5581" i="9"/>
  <c r="L4677" i="9"/>
  <c r="L4078" i="9"/>
  <c r="L2875" i="9"/>
  <c r="N2875" i="9" s="1"/>
  <c r="L2876" i="9"/>
  <c r="N2876" i="9" s="1"/>
  <c r="L5582" i="9"/>
  <c r="L4678" i="9"/>
  <c r="L4079" i="9"/>
  <c r="L4080" i="9"/>
  <c r="L2877" i="9"/>
  <c r="N2877" i="9" s="1"/>
  <c r="L5583" i="9"/>
  <c r="L4679" i="9"/>
  <c r="L4081" i="9"/>
  <c r="L2878" i="9"/>
  <c r="N2878" i="9" s="1"/>
  <c r="L5584" i="9"/>
  <c r="L4680" i="9"/>
  <c r="L5585" i="9"/>
  <c r="L4681" i="9"/>
  <c r="L4082" i="9"/>
  <c r="L2879" i="9"/>
  <c r="N2879" i="9" s="1"/>
  <c r="L5586" i="9"/>
  <c r="L2880" i="9"/>
  <c r="N2880" i="9" s="1"/>
  <c r="L4083" i="9"/>
  <c r="L4682" i="9"/>
  <c r="L5587" i="9"/>
  <c r="L4683" i="9"/>
  <c r="L4084" i="9"/>
  <c r="L2881" i="9"/>
  <c r="N2881" i="9" s="1"/>
  <c r="L4684" i="9"/>
  <c r="L5588" i="9"/>
  <c r="L4085" i="9"/>
  <c r="L2882" i="9"/>
  <c r="N2882" i="9" s="1"/>
  <c r="L4086" i="9"/>
  <c r="L2883" i="9"/>
  <c r="N2883" i="9" s="1"/>
  <c r="L4685" i="9"/>
  <c r="L5589" i="9"/>
  <c r="L4686" i="9"/>
  <c r="L4087" i="9"/>
  <c r="L2884" i="9"/>
  <c r="N2884" i="9" s="1"/>
  <c r="L5590" i="9"/>
  <c r="L2885" i="9"/>
  <c r="N2885" i="9" s="1"/>
  <c r="L4687" i="9"/>
  <c r="L4088" i="9"/>
  <c r="L5591" i="9"/>
  <c r="L4688" i="9"/>
  <c r="L5592" i="9"/>
  <c r="L4089" i="9"/>
  <c r="L2886" i="9"/>
  <c r="N2886" i="9" s="1"/>
  <c r="L5593" i="9"/>
  <c r="L4090" i="9"/>
  <c r="L2887" i="9"/>
  <c r="N2887" i="9" s="1"/>
  <c r="L4689" i="9"/>
  <c r="L4690" i="9"/>
  <c r="L2888" i="9"/>
  <c r="N2888" i="9" s="1"/>
  <c r="L5594" i="9"/>
  <c r="L4091" i="9"/>
  <c r="L2889" i="9"/>
  <c r="N2889" i="9" s="1"/>
  <c r="L5595" i="9"/>
  <c r="L4691" i="9"/>
  <c r="L4092" i="9"/>
  <c r="L4093" i="9"/>
  <c r="L4692" i="9"/>
  <c r="L2890" i="9"/>
  <c r="N2890" i="9" s="1"/>
  <c r="L5596" i="9"/>
  <c r="L4094" i="9"/>
  <c r="L2891" i="9"/>
  <c r="N2891" i="9" s="1"/>
  <c r="L5597" i="9"/>
  <c r="L4693" i="9"/>
  <c r="L4694" i="9"/>
  <c r="L4095" i="9"/>
  <c r="L2892" i="9"/>
  <c r="N2892" i="9" s="1"/>
  <c r="L5598" i="9"/>
  <c r="L5599" i="9"/>
  <c r="L4695" i="9"/>
  <c r="L4096" i="9"/>
  <c r="L2893" i="9"/>
  <c r="N2893" i="9" s="1"/>
  <c r="L5600" i="9"/>
  <c r="L4696" i="9"/>
  <c r="L4097" i="9"/>
  <c r="L2894" i="9"/>
  <c r="N2894" i="9" s="1"/>
  <c r="L2895" i="9"/>
  <c r="N2895" i="9" s="1"/>
  <c r="L4697" i="9"/>
  <c r="L5601" i="9"/>
  <c r="L4098" i="9"/>
  <c r="L4698" i="9"/>
  <c r="L5602" i="9"/>
  <c r="L2896" i="9"/>
  <c r="N2896" i="9" s="1"/>
  <c r="L4099" i="9"/>
  <c r="L4100" i="9"/>
  <c r="L2897" i="9"/>
  <c r="N2897" i="9" s="1"/>
  <c r="L5603" i="9"/>
  <c r="L4699" i="9"/>
  <c r="L4101" i="9"/>
  <c r="L2898" i="9"/>
  <c r="N2898" i="9" s="1"/>
  <c r="L4700" i="9"/>
  <c r="L5604" i="9"/>
  <c r="L4701" i="9"/>
  <c r="L5605" i="9"/>
  <c r="L4102" i="9"/>
  <c r="L2899" i="9"/>
  <c r="N2899" i="9" s="1"/>
  <c r="L4103" i="9"/>
  <c r="L4702" i="9"/>
  <c r="L2900" i="9"/>
  <c r="N2900" i="9" s="1"/>
  <c r="L5606" i="9"/>
  <c r="L5607" i="9"/>
  <c r="L4104" i="9"/>
  <c r="L4703" i="9"/>
  <c r="L2901" i="9"/>
  <c r="N2901" i="9" s="1"/>
  <c r="L4105" i="9"/>
  <c r="L2902" i="9"/>
  <c r="N2902" i="9" s="1"/>
  <c r="L4704" i="9"/>
  <c r="L5608" i="9"/>
  <c r="L2903" i="9"/>
  <c r="N2903" i="9" s="1"/>
  <c r="L4705" i="9"/>
  <c r="L5609" i="9"/>
  <c r="L4106" i="9"/>
  <c r="L5610" i="9"/>
  <c r="L4107" i="9"/>
  <c r="L4706" i="9"/>
  <c r="L2904" i="9"/>
  <c r="N2904" i="9" s="1"/>
  <c r="L2905" i="9"/>
  <c r="N2905" i="9" s="1"/>
  <c r="L5611" i="9"/>
  <c r="L4108" i="9"/>
  <c r="L4707" i="9"/>
  <c r="L5612" i="9"/>
  <c r="L2906" i="9"/>
  <c r="N2906" i="9" s="1"/>
  <c r="L4708" i="9"/>
  <c r="L4109" i="9"/>
  <c r="L5613" i="9"/>
  <c r="L4709" i="9"/>
  <c r="L4110" i="9"/>
  <c r="L2907" i="9"/>
  <c r="N2907" i="9" s="1"/>
  <c r="L2908" i="9"/>
  <c r="N2908" i="9" s="1"/>
  <c r="L5614" i="9"/>
  <c r="L4710" i="9"/>
  <c r="L4111" i="9"/>
  <c r="L4112" i="9"/>
  <c r="L2909" i="9"/>
  <c r="N2909" i="9" s="1"/>
  <c r="L5615" i="9"/>
  <c r="L4711" i="9"/>
  <c r="L4113" i="9"/>
  <c r="L2910" i="9"/>
  <c r="N2910" i="9" s="1"/>
  <c r="L4712" i="9"/>
  <c r="L5616" i="9"/>
  <c r="L5617" i="9"/>
  <c r="L2911" i="9"/>
  <c r="N2911" i="9" s="1"/>
  <c r="L4713" i="9"/>
  <c r="L4114" i="9"/>
  <c r="L5618" i="9"/>
  <c r="L2912" i="9"/>
  <c r="N2912" i="9" s="1"/>
  <c r="L4115" i="9"/>
  <c r="L4714" i="9"/>
  <c r="L5619" i="9"/>
  <c r="L4715" i="9"/>
  <c r="L4116" i="9"/>
  <c r="L2913" i="9"/>
  <c r="N2913" i="9" s="1"/>
  <c r="L5620" i="9"/>
  <c r="L4716" i="9"/>
  <c r="L4117" i="9"/>
  <c r="L2914" i="9"/>
  <c r="N2914" i="9" s="1"/>
  <c r="L4118" i="9"/>
  <c r="L2915" i="9"/>
  <c r="N2915" i="9" s="1"/>
  <c r="L4717" i="9"/>
  <c r="L5621" i="9"/>
  <c r="L4718" i="9"/>
  <c r="L2916" i="9"/>
  <c r="N2916" i="9" s="1"/>
  <c r="L5622" i="9"/>
  <c r="L4119" i="9"/>
  <c r="L2917" i="9"/>
  <c r="N2917" i="9" s="1"/>
  <c r="L4719" i="9"/>
  <c r="L4120" i="9"/>
  <c r="L5623" i="9"/>
  <c r="L4720" i="9"/>
  <c r="L5624" i="9"/>
  <c r="L4121" i="9"/>
  <c r="L2918" i="9"/>
  <c r="N2918" i="9" s="1"/>
  <c r="L5625" i="9"/>
  <c r="L4122" i="9"/>
  <c r="L2919" i="9"/>
  <c r="N2919" i="9" s="1"/>
  <c r="L4721" i="9"/>
  <c r="L4722" i="9"/>
  <c r="L2920" i="9"/>
  <c r="N2920" i="9" s="1"/>
  <c r="L5626" i="9"/>
  <c r="L4123" i="9"/>
  <c r="L4124" i="9"/>
  <c r="L2921" i="9"/>
  <c r="N2921" i="9" s="1"/>
  <c r="L5627" i="9"/>
  <c r="L4723" i="9"/>
  <c r="L4125" i="9"/>
  <c r="L5628" i="9"/>
  <c r="L4724" i="9"/>
  <c r="L2922" i="9"/>
  <c r="N2922" i="9" s="1"/>
  <c r="L4126" i="9"/>
  <c r="L2923" i="9"/>
  <c r="N2923" i="9" s="1"/>
  <c r="L5629" i="9"/>
  <c r="L4725" i="9"/>
  <c r="L5630" i="9"/>
  <c r="L4127" i="9"/>
  <c r="L2924" i="9"/>
  <c r="N2924" i="9" s="1"/>
  <c r="L4726" i="9"/>
  <c r="L4727" i="9"/>
  <c r="L4128" i="9"/>
  <c r="L5631" i="9"/>
  <c r="L2925" i="9"/>
  <c r="N2925" i="9" s="1"/>
  <c r="L4728" i="9"/>
  <c r="L5632" i="9"/>
  <c r="L2926" i="9"/>
  <c r="N2926" i="9" s="1"/>
  <c r="L4129" i="9"/>
  <c r="L2927" i="9"/>
  <c r="N2927" i="9" s="1"/>
  <c r="L5633" i="9"/>
  <c r="L4729" i="9"/>
  <c r="L4130" i="9"/>
  <c r="L4730" i="9"/>
  <c r="L4131" i="9"/>
  <c r="L2928" i="9"/>
  <c r="N2928" i="9" s="1"/>
  <c r="L5634" i="9"/>
  <c r="L4132" i="9"/>
  <c r="L2929" i="9"/>
  <c r="N2929" i="9" s="1"/>
  <c r="L5635" i="9"/>
  <c r="L4731" i="9"/>
  <c r="L4133" i="9"/>
  <c r="L2930" i="9"/>
  <c r="N2930" i="9" s="1"/>
  <c r="L5636" i="9"/>
  <c r="L4732" i="9"/>
  <c r="L5637" i="9"/>
  <c r="L4733" i="9"/>
  <c r="L4134" i="9"/>
  <c r="L2931" i="9"/>
  <c r="N2931" i="9" s="1"/>
  <c r="L4135" i="9"/>
  <c r="L5638" i="9"/>
  <c r="L4734" i="9"/>
  <c r="L2932" i="9"/>
  <c r="N2932" i="9" s="1"/>
  <c r="L5639" i="9"/>
  <c r="L4136" i="9"/>
  <c r="L2933" i="9"/>
  <c r="N2933" i="9" s="1"/>
  <c r="L4735" i="9"/>
  <c r="L4137" i="9"/>
  <c r="L2934" i="9"/>
  <c r="N2934" i="9" s="1"/>
  <c r="L4736" i="9"/>
  <c r="L5640" i="9"/>
  <c r="L5342" i="9"/>
  <c r="L4438" i="9"/>
  <c r="L3839" i="9"/>
  <c r="L2636" i="9"/>
  <c r="N2636" i="9" s="1"/>
  <c r="L5343" i="9"/>
  <c r="L4439" i="9"/>
  <c r="L3840" i="9"/>
  <c r="L2637" i="9"/>
  <c r="N2637" i="9" s="1"/>
  <c r="M3242" i="9"/>
  <c r="L3541" i="9"/>
  <c r="M2338" i="9"/>
  <c r="M3241" i="9"/>
  <c r="L3540" i="9"/>
  <c r="M2935" i="9"/>
  <c r="M2337" i="9"/>
  <c r="O699" i="1"/>
  <c r="BC699" i="9" s="1"/>
  <c r="N699" i="1"/>
  <c r="BB699" i="9" s="1"/>
  <c r="N697" i="1"/>
  <c r="BB697" i="9" s="1"/>
  <c r="M2306" i="9" s="1"/>
  <c r="M697" i="1"/>
  <c r="BA697" i="9" s="1"/>
  <c r="N696" i="1"/>
  <c r="BB696" i="9" s="1"/>
  <c r="M2305" i="9" s="1"/>
  <c r="M696" i="1"/>
  <c r="BA696" i="9" s="1"/>
  <c r="N695" i="1"/>
  <c r="BB695" i="9" s="1"/>
  <c r="M2304" i="9" s="1"/>
  <c r="M695" i="1"/>
  <c r="BA695" i="9" s="1"/>
  <c r="N694" i="1"/>
  <c r="BB694" i="9" s="1"/>
  <c r="M2303" i="9" s="1"/>
  <c r="M694" i="1"/>
  <c r="BA694" i="9" s="1"/>
  <c r="M692" i="1"/>
  <c r="BA692" i="9" s="1"/>
  <c r="O2302" i="9" s="1"/>
  <c r="L2302" i="9" s="1"/>
  <c r="M691" i="1"/>
  <c r="BA691" i="9" s="1"/>
  <c r="O2301" i="9" s="1"/>
  <c r="L2301" i="9" s="1"/>
  <c r="M690" i="1"/>
  <c r="BA690" i="9" s="1"/>
  <c r="O2300" i="9" s="1"/>
  <c r="L2300" i="9" s="1"/>
  <c r="M688" i="1"/>
  <c r="BA688" i="9" s="1"/>
  <c r="L2299" i="9" s="1"/>
  <c r="M687" i="1"/>
  <c r="BA687" i="9" s="1"/>
  <c r="I194" i="69"/>
  <c r="M685" i="1"/>
  <c r="BA685" i="9" s="1"/>
  <c r="L685" i="1"/>
  <c r="AZ685" i="9" s="1"/>
  <c r="M684" i="1"/>
  <c r="BA684" i="9" s="1"/>
  <c r="L684" i="1"/>
  <c r="AZ684" i="9" s="1"/>
  <c r="M683" i="1"/>
  <c r="BA683" i="9" s="1"/>
  <c r="L683" i="1"/>
  <c r="AZ683" i="9" s="1"/>
  <c r="M682" i="1"/>
  <c r="BA682" i="9" s="1"/>
  <c r="L682" i="1"/>
  <c r="AZ682" i="9" s="1"/>
  <c r="M681" i="1"/>
  <c r="BA681" i="9" s="1"/>
  <c r="L681" i="1"/>
  <c r="AZ681" i="9" s="1"/>
  <c r="M680" i="1"/>
  <c r="BA680" i="9" s="1"/>
  <c r="L680" i="1"/>
  <c r="AZ680" i="9" s="1"/>
  <c r="M679" i="1"/>
  <c r="BA679" i="9" s="1"/>
  <c r="L679" i="1"/>
  <c r="AZ679" i="9" s="1"/>
  <c r="M678" i="1"/>
  <c r="BA678" i="9" s="1"/>
  <c r="L678" i="1"/>
  <c r="AZ678" i="9" s="1"/>
  <c r="M677" i="1"/>
  <c r="BA677" i="9" s="1"/>
  <c r="L677" i="1"/>
  <c r="AZ677" i="9" s="1"/>
  <c r="M676" i="1"/>
  <c r="BA676" i="9" s="1"/>
  <c r="L676" i="1"/>
  <c r="AZ676" i="9" s="1"/>
  <c r="M675" i="1"/>
  <c r="BA675" i="9" s="1"/>
  <c r="L675" i="1"/>
  <c r="AZ675" i="9" s="1"/>
  <c r="M674" i="1"/>
  <c r="BA674" i="9" s="1"/>
  <c r="L674" i="1"/>
  <c r="AZ674" i="9" s="1"/>
  <c r="M673" i="1"/>
  <c r="BA673" i="9" s="1"/>
  <c r="L673" i="1"/>
  <c r="AZ673" i="9" s="1"/>
  <c r="M672" i="1"/>
  <c r="BA672" i="9" s="1"/>
  <c r="L672" i="1"/>
  <c r="AZ672" i="9" s="1"/>
  <c r="M671" i="1"/>
  <c r="BA671" i="9" s="1"/>
  <c r="L671" i="1"/>
  <c r="AZ671" i="9" s="1"/>
  <c r="M670" i="1"/>
  <c r="BA670" i="9" s="1"/>
  <c r="L670" i="1"/>
  <c r="AZ670" i="9" s="1"/>
  <c r="M669" i="1"/>
  <c r="BA669" i="9" s="1"/>
  <c r="L669" i="1"/>
  <c r="AZ669" i="9" s="1"/>
  <c r="M668" i="1"/>
  <c r="BA668" i="9" s="1"/>
  <c r="L668" i="1"/>
  <c r="AZ668" i="9" s="1"/>
  <c r="M667" i="1"/>
  <c r="BA667" i="9" s="1"/>
  <c r="L667" i="1"/>
  <c r="AZ667" i="9" s="1"/>
  <c r="M666" i="1"/>
  <c r="BA666" i="9" s="1"/>
  <c r="L666" i="1"/>
  <c r="AZ666" i="9" s="1"/>
  <c r="M665" i="1"/>
  <c r="BA665" i="9" s="1"/>
  <c r="L665" i="1"/>
  <c r="AZ665" i="9" s="1"/>
  <c r="M664" i="1"/>
  <c r="BA664" i="9" s="1"/>
  <c r="L664" i="1"/>
  <c r="AZ664" i="9" s="1"/>
  <c r="M663" i="1"/>
  <c r="BA663" i="9" s="1"/>
  <c r="L663" i="1"/>
  <c r="AZ663" i="9" s="1"/>
  <c r="M662" i="1"/>
  <c r="BA662" i="9" s="1"/>
  <c r="L662" i="1"/>
  <c r="AZ662" i="9" s="1"/>
  <c r="M661" i="1"/>
  <c r="BA661" i="9" s="1"/>
  <c r="L661" i="1"/>
  <c r="AZ661" i="9" s="1"/>
  <c r="M660" i="1"/>
  <c r="BA660" i="9" s="1"/>
  <c r="L660" i="1"/>
  <c r="AZ660" i="9" s="1"/>
  <c r="M659" i="1"/>
  <c r="BA659" i="9" s="1"/>
  <c r="L659" i="1"/>
  <c r="AZ659" i="9" s="1"/>
  <c r="M658" i="1"/>
  <c r="BA658" i="9" s="1"/>
  <c r="L658" i="1"/>
  <c r="AZ658" i="9" s="1"/>
  <c r="M657" i="1"/>
  <c r="BA657" i="9" s="1"/>
  <c r="L657" i="1"/>
  <c r="AZ657" i="9" s="1"/>
  <c r="M656" i="1"/>
  <c r="BA656" i="9" s="1"/>
  <c r="L656" i="1"/>
  <c r="AZ656" i="9" s="1"/>
  <c r="M655" i="1"/>
  <c r="BA655" i="9" s="1"/>
  <c r="L655" i="1"/>
  <c r="AZ655" i="9" s="1"/>
  <c r="M654" i="1"/>
  <c r="BA654" i="9" s="1"/>
  <c r="L654" i="1"/>
  <c r="AZ654" i="9" s="1"/>
  <c r="M653" i="1"/>
  <c r="BA653" i="9" s="1"/>
  <c r="L653" i="1"/>
  <c r="AZ653" i="9" s="1"/>
  <c r="M652" i="1"/>
  <c r="BA652" i="9" s="1"/>
  <c r="L652" i="1"/>
  <c r="AZ652" i="9" s="1"/>
  <c r="M651" i="1"/>
  <c r="BA651" i="9" s="1"/>
  <c r="L651" i="1"/>
  <c r="AZ651" i="9" s="1"/>
  <c r="M650" i="1"/>
  <c r="BA650" i="9" s="1"/>
  <c r="L650" i="1"/>
  <c r="AZ650" i="9" s="1"/>
  <c r="M649" i="1"/>
  <c r="BA649" i="9" s="1"/>
  <c r="L649" i="1"/>
  <c r="AZ649" i="9" s="1"/>
  <c r="M648" i="1"/>
  <c r="BA648" i="9" s="1"/>
  <c r="L648" i="1"/>
  <c r="AZ648" i="9" s="1"/>
  <c r="M647" i="1"/>
  <c r="BA647" i="9" s="1"/>
  <c r="L647" i="1"/>
  <c r="AZ647" i="9" s="1"/>
  <c r="M646" i="1"/>
  <c r="BA646" i="9" s="1"/>
  <c r="L646" i="1"/>
  <c r="AZ646" i="9" s="1"/>
  <c r="M645" i="1"/>
  <c r="BA645" i="9" s="1"/>
  <c r="L645" i="1"/>
  <c r="AZ645" i="9" s="1"/>
  <c r="M644" i="1"/>
  <c r="BA644" i="9" s="1"/>
  <c r="L644" i="1"/>
  <c r="AZ644" i="9" s="1"/>
  <c r="P641" i="1"/>
  <c r="BD641" i="9" s="1"/>
  <c r="N641" i="1"/>
  <c r="BB641" i="9" s="1"/>
  <c r="M641" i="1"/>
  <c r="BA641" i="9" s="1"/>
  <c r="Q640" i="1"/>
  <c r="BE640" i="9" s="1"/>
  <c r="P640" i="1"/>
  <c r="BD640" i="9" s="1"/>
  <c r="O640" i="1"/>
  <c r="BC640" i="9" s="1"/>
  <c r="N640" i="1"/>
  <c r="BB640" i="9" s="1"/>
  <c r="M640" i="1"/>
  <c r="BA640" i="9" s="1"/>
  <c r="Q639" i="1"/>
  <c r="BE639" i="9" s="1"/>
  <c r="P639" i="1"/>
  <c r="BD639" i="9" s="1"/>
  <c r="O639" i="1"/>
  <c r="BC639" i="9" s="1"/>
  <c r="N639" i="1"/>
  <c r="BB639" i="9" s="1"/>
  <c r="M639" i="1"/>
  <c r="BA639" i="9" s="1"/>
  <c r="Q638" i="1"/>
  <c r="BE638" i="9" s="1"/>
  <c r="P638" i="1"/>
  <c r="BD638" i="9" s="1"/>
  <c r="O638" i="1"/>
  <c r="BC638" i="9" s="1"/>
  <c r="N638" i="1"/>
  <c r="BB638" i="9" s="1"/>
  <c r="M638" i="1"/>
  <c r="BA638" i="9" s="1"/>
  <c r="Q637" i="1"/>
  <c r="BE637" i="9" s="1"/>
  <c r="P637" i="1"/>
  <c r="BD637" i="9" s="1"/>
  <c r="O637" i="1"/>
  <c r="BC637" i="9" s="1"/>
  <c r="N637" i="1"/>
  <c r="BB637" i="9" s="1"/>
  <c r="M637" i="1"/>
  <c r="BA637" i="9" s="1"/>
  <c r="Q636" i="1"/>
  <c r="BE636" i="9" s="1"/>
  <c r="P636" i="1"/>
  <c r="BD636" i="9" s="1"/>
  <c r="O636" i="1"/>
  <c r="BC636" i="9" s="1"/>
  <c r="N636" i="1"/>
  <c r="BB636" i="9" s="1"/>
  <c r="M636" i="1"/>
  <c r="BA636" i="9" s="1"/>
  <c r="Q635" i="1"/>
  <c r="BE635" i="9" s="1"/>
  <c r="P635" i="1"/>
  <c r="BD635" i="9" s="1"/>
  <c r="O635" i="1"/>
  <c r="BC635" i="9" s="1"/>
  <c r="N635" i="1"/>
  <c r="BB635" i="9" s="1"/>
  <c r="M635" i="1"/>
  <c r="BA635" i="9" s="1"/>
  <c r="Q634" i="1"/>
  <c r="BE634" i="9" s="1"/>
  <c r="P634" i="1"/>
  <c r="BD634" i="9" s="1"/>
  <c r="O634" i="1"/>
  <c r="BC634" i="9" s="1"/>
  <c r="N634" i="1"/>
  <c r="BB634" i="9" s="1"/>
  <c r="M634" i="1"/>
  <c r="BA634" i="9" s="1"/>
  <c r="Q633" i="1"/>
  <c r="BE633" i="9" s="1"/>
  <c r="P633" i="1"/>
  <c r="BD633" i="9" s="1"/>
  <c r="O633" i="1"/>
  <c r="BC633" i="9" s="1"/>
  <c r="N633" i="1"/>
  <c r="BB633" i="9" s="1"/>
  <c r="M633" i="1"/>
  <c r="BA633" i="9" s="1"/>
  <c r="Q632" i="1"/>
  <c r="BE632" i="9" s="1"/>
  <c r="P632" i="1"/>
  <c r="BD632" i="9" s="1"/>
  <c r="O632" i="1"/>
  <c r="BC632" i="9" s="1"/>
  <c r="N632" i="1"/>
  <c r="BB632" i="9" s="1"/>
  <c r="M632" i="1"/>
  <c r="BA632" i="9" s="1"/>
  <c r="Q631" i="1"/>
  <c r="BE631" i="9" s="1"/>
  <c r="P631" i="1"/>
  <c r="BD631" i="9" s="1"/>
  <c r="O631" i="1"/>
  <c r="BC631" i="9" s="1"/>
  <c r="Q2328" i="9" s="1"/>
  <c r="N631" i="1"/>
  <c r="BB631" i="9" s="1"/>
  <c r="P2328" i="9" s="1"/>
  <c r="M2328" i="9" s="1"/>
  <c r="M631" i="1"/>
  <c r="BA631" i="9" s="1"/>
  <c r="Q630" i="1"/>
  <c r="BE630" i="9" s="1"/>
  <c r="P630" i="1"/>
  <c r="BD630" i="9" s="1"/>
  <c r="O630" i="1"/>
  <c r="BC630" i="9" s="1"/>
  <c r="N630" i="1"/>
  <c r="BB630" i="9" s="1"/>
  <c r="M630" i="1"/>
  <c r="BA630" i="9" s="1"/>
  <c r="Q629" i="1"/>
  <c r="BE629" i="9" s="1"/>
  <c r="P629" i="1"/>
  <c r="BD629" i="9" s="1"/>
  <c r="O629" i="1"/>
  <c r="BC629" i="9" s="1"/>
  <c r="N629" i="1"/>
  <c r="BB629" i="9" s="1"/>
  <c r="M629" i="1"/>
  <c r="BA629" i="9" s="1"/>
  <c r="Q628" i="1"/>
  <c r="BE628" i="9" s="1"/>
  <c r="P628" i="1"/>
  <c r="BD628" i="9" s="1"/>
  <c r="O628" i="1"/>
  <c r="BC628" i="9" s="1"/>
  <c r="N628" i="1"/>
  <c r="BB628" i="9" s="1"/>
  <c r="M628" i="1"/>
  <c r="BA628" i="9" s="1"/>
  <c r="N627" i="1"/>
  <c r="BB627" i="9" s="1"/>
  <c r="Q626" i="1"/>
  <c r="BE626" i="9" s="1"/>
  <c r="P626" i="1"/>
  <c r="BD626" i="9" s="1"/>
  <c r="O626" i="1"/>
  <c r="BC626" i="9" s="1"/>
  <c r="N626" i="1"/>
  <c r="BB626" i="9" s="1"/>
  <c r="M626" i="1"/>
  <c r="BA626" i="9" s="1"/>
  <c r="P625" i="1"/>
  <c r="BD625" i="9" s="1"/>
  <c r="O625" i="1"/>
  <c r="BC625" i="9" s="1"/>
  <c r="N625" i="1"/>
  <c r="BB625" i="9" s="1"/>
  <c r="M625" i="1"/>
  <c r="BA625" i="9" s="1"/>
  <c r="P624" i="1"/>
  <c r="BD624" i="9" s="1"/>
  <c r="O624" i="1"/>
  <c r="BC624" i="9" s="1"/>
  <c r="N624" i="1"/>
  <c r="BB624" i="9" s="1"/>
  <c r="M624" i="1"/>
  <c r="BA624" i="9" s="1"/>
  <c r="P621" i="1"/>
  <c r="BD621" i="9" s="1"/>
  <c r="O621" i="1"/>
  <c r="BC621" i="9" s="1"/>
  <c r="N621" i="1"/>
  <c r="BB621" i="9" s="1"/>
  <c r="M621" i="1"/>
  <c r="BA621" i="9" s="1"/>
  <c r="P620" i="1"/>
  <c r="BD620" i="9" s="1"/>
  <c r="O620" i="1"/>
  <c r="BC620" i="9" s="1"/>
  <c r="N620" i="1"/>
  <c r="BB620" i="9" s="1"/>
  <c r="M620" i="1"/>
  <c r="BA620" i="9" s="1"/>
  <c r="P619" i="1"/>
  <c r="BD619" i="9" s="1"/>
  <c r="O619" i="1"/>
  <c r="BC619" i="9" s="1"/>
  <c r="N619" i="1"/>
  <c r="BB619" i="9" s="1"/>
  <c r="M619" i="1"/>
  <c r="BA619" i="9" s="1"/>
  <c r="P618" i="1"/>
  <c r="BD618" i="9" s="1"/>
  <c r="O618" i="1"/>
  <c r="BC618" i="9" s="1"/>
  <c r="Q2330" i="9" s="1"/>
  <c r="N618" i="1"/>
  <c r="BB618" i="9" s="1"/>
  <c r="P2330" i="9" s="1"/>
  <c r="M2330" i="9" s="1"/>
  <c r="M618" i="1"/>
  <c r="BA618" i="9" s="1"/>
  <c r="P617" i="1"/>
  <c r="BD617" i="9" s="1"/>
  <c r="O617" i="1"/>
  <c r="BC617" i="9" s="1"/>
  <c r="Q2329" i="9" s="1"/>
  <c r="N617" i="1"/>
  <c r="BB617" i="9" s="1"/>
  <c r="P2329" i="9" s="1"/>
  <c r="M617" i="1"/>
  <c r="BA617" i="9" s="1"/>
  <c r="P616" i="1"/>
  <c r="BD616" i="9" s="1"/>
  <c r="O616" i="1"/>
  <c r="BC616" i="9" s="1"/>
  <c r="N616" i="1"/>
  <c r="BB616" i="9" s="1"/>
  <c r="M616" i="1"/>
  <c r="BA616" i="9" s="1"/>
  <c r="P615" i="1"/>
  <c r="BD615" i="9" s="1"/>
  <c r="O615" i="1"/>
  <c r="BC615" i="9" s="1"/>
  <c r="N615" i="1"/>
  <c r="BB615" i="9" s="1"/>
  <c r="M615" i="1"/>
  <c r="BA615" i="9" s="1"/>
  <c r="P614" i="1"/>
  <c r="BD614" i="9" s="1"/>
  <c r="O614" i="1"/>
  <c r="BC614" i="9" s="1"/>
  <c r="N614" i="1"/>
  <c r="BB614" i="9" s="1"/>
  <c r="M614" i="1"/>
  <c r="BA614" i="9" s="1"/>
  <c r="P613" i="1"/>
  <c r="BD613" i="9" s="1"/>
  <c r="O613" i="1"/>
  <c r="BC613" i="9" s="1"/>
  <c r="N613" i="1"/>
  <c r="BB613" i="9" s="1"/>
  <c r="M613" i="1"/>
  <c r="BA613" i="9" s="1"/>
  <c r="Q612" i="1"/>
  <c r="BE612" i="9" s="1"/>
  <c r="L2081" i="9" s="1"/>
  <c r="M610" i="1"/>
  <c r="BA610" i="9" s="1"/>
  <c r="M609" i="1"/>
  <c r="BA609" i="9" s="1"/>
  <c r="M607" i="1"/>
  <c r="BA607" i="9" s="1"/>
  <c r="M606" i="1"/>
  <c r="BA606" i="9" s="1"/>
  <c r="M604" i="1"/>
  <c r="BA604" i="9" s="1"/>
  <c r="S601" i="1"/>
  <c r="BG601" i="9" s="1"/>
  <c r="L2028" i="9" s="1"/>
  <c r="R601" i="1"/>
  <c r="BF601" i="9" s="1"/>
  <c r="L2027" i="9" s="1"/>
  <c r="Q601" i="1"/>
  <c r="BE601" i="9" s="1"/>
  <c r="L2026" i="9" s="1"/>
  <c r="P601" i="1"/>
  <c r="BD601" i="9" s="1"/>
  <c r="L2025" i="9" s="1"/>
  <c r="O601" i="1"/>
  <c r="BC601" i="9" s="1"/>
  <c r="L2024" i="9" s="1"/>
  <c r="N601" i="1"/>
  <c r="BB601" i="9" s="1"/>
  <c r="M2329" i="9" l="1"/>
  <c r="N5088" i="9"/>
  <c r="N5264" i="9"/>
  <c r="N5276" i="9"/>
  <c r="N5082" i="9"/>
  <c r="L2318" i="9"/>
  <c r="O2328" i="9"/>
  <c r="L2328" i="9" s="1"/>
  <c r="N5184" i="9"/>
  <c r="N5146" i="9"/>
  <c r="N5124" i="9"/>
  <c r="N5058" i="9"/>
  <c r="N5130" i="9"/>
  <c r="N5120" i="9"/>
  <c r="N5071" i="9"/>
  <c r="N5043" i="9"/>
  <c r="N5202" i="9"/>
  <c r="N5180" i="9"/>
  <c r="N5176" i="9"/>
  <c r="N5163" i="9"/>
  <c r="N5156" i="9"/>
  <c r="N5138" i="9"/>
  <c r="N5062" i="9"/>
  <c r="N5050" i="9"/>
  <c r="N5219" i="9"/>
  <c r="N5211" i="9"/>
  <c r="N5199" i="9"/>
  <c r="N5196" i="9"/>
  <c r="N5188" i="9"/>
  <c r="N5054" i="9"/>
  <c r="N5306" i="9"/>
  <c r="N5294" i="9"/>
  <c r="N5288" i="9"/>
  <c r="N5272" i="9"/>
  <c r="N5240" i="9"/>
  <c r="N5216" i="9"/>
  <c r="N5207" i="9"/>
  <c r="N5197" i="9"/>
  <c r="N5185" i="9"/>
  <c r="N5203" i="9"/>
  <c r="N5103" i="9"/>
  <c r="N5101" i="9"/>
  <c r="N5330" i="9"/>
  <c r="N5326" i="9"/>
  <c r="N5309" i="9"/>
  <c r="N5297" i="9"/>
  <c r="N5290" i="9"/>
  <c r="N5284" i="9"/>
  <c r="N5268" i="9"/>
  <c r="N5260" i="9"/>
  <c r="N5257" i="9"/>
  <c r="N5248" i="9"/>
  <c r="N5233" i="9"/>
  <c r="N5229" i="9"/>
  <c r="N5224" i="9"/>
  <c r="N5181" i="9"/>
  <c r="N5168" i="9"/>
  <c r="N5152" i="9"/>
  <c r="N5087" i="9"/>
  <c r="N5059" i="9"/>
  <c r="N5091" i="9"/>
  <c r="N5077" i="9"/>
  <c r="N5143" i="9"/>
  <c r="N5039" i="9"/>
  <c r="N5305" i="9"/>
  <c r="N5286" i="9"/>
  <c r="N5280" i="9"/>
  <c r="N5270" i="9"/>
  <c r="N5206" i="9"/>
  <c r="N5117" i="9"/>
  <c r="N5055" i="9"/>
  <c r="N5140" i="9"/>
  <c r="N5125" i="9"/>
  <c r="N5094" i="9"/>
  <c r="N5200" i="9"/>
  <c r="N5189" i="9"/>
  <c r="N5187" i="9"/>
  <c r="N5174" i="9"/>
  <c r="N5334" i="9"/>
  <c r="N5302" i="9"/>
  <c r="N5322" i="9"/>
  <c r="N5237" i="9"/>
  <c r="N5129" i="9"/>
  <c r="N5121" i="9"/>
  <c r="N5106" i="9"/>
  <c r="N5100" i="9"/>
  <c r="N5095" i="9"/>
  <c r="N5090" i="9"/>
  <c r="N5084" i="9"/>
  <c r="N5052" i="9"/>
  <c r="N5139" i="9"/>
  <c r="N5132" i="9"/>
  <c r="N5115" i="9"/>
  <c r="N5112" i="9"/>
  <c r="N5089" i="9"/>
  <c r="N5081" i="9"/>
  <c r="N5075" i="9"/>
  <c r="N5070" i="9"/>
  <c r="N5036" i="9"/>
  <c r="N5195" i="9"/>
  <c r="N5154" i="9"/>
  <c r="N5147" i="9"/>
  <c r="N5190" i="9"/>
  <c r="N5150" i="9"/>
  <c r="N5142" i="9"/>
  <c r="N5126" i="9"/>
  <c r="N5104" i="9"/>
  <c r="N5063" i="9"/>
  <c r="N5048" i="9"/>
  <c r="N5042" i="9"/>
  <c r="N5215" i="9"/>
  <c r="N5192" i="9"/>
  <c r="N5160" i="9"/>
  <c r="N5333" i="9"/>
  <c r="N5318" i="9"/>
  <c r="N5253" i="9"/>
  <c r="N5317" i="9"/>
  <c r="N5254" i="9"/>
  <c r="N5107" i="9"/>
  <c r="N5066" i="9"/>
  <c r="N5085" i="9"/>
  <c r="N5135" i="9"/>
  <c r="N5128" i="9"/>
  <c r="N5116" i="9"/>
  <c r="N5114" i="9"/>
  <c r="N5111" i="9"/>
  <c r="N5092" i="9"/>
  <c r="N5074" i="9"/>
  <c r="N5067" i="9"/>
  <c r="N5051" i="9"/>
  <c r="L2303" i="9"/>
  <c r="P2300" i="9"/>
  <c r="L2304" i="9"/>
  <c r="Q2300" i="9"/>
  <c r="L2306" i="9"/>
  <c r="P2302" i="9"/>
  <c r="M2302" i="9" s="1"/>
  <c r="N2302" i="9" s="1"/>
  <c r="L2305" i="9"/>
  <c r="P2301" i="9"/>
  <c r="M2301" i="9" s="1"/>
  <c r="N2301" i="9" s="1"/>
  <c r="L2098" i="9"/>
  <c r="Q2056" i="9"/>
  <c r="T2080" i="9"/>
  <c r="L2237" i="9"/>
  <c r="M2195" i="9"/>
  <c r="Q2106" i="9"/>
  <c r="L2175" i="9"/>
  <c r="L2211" i="9"/>
  <c r="O2110" i="9"/>
  <c r="Q2161" i="9"/>
  <c r="L2205" i="9"/>
  <c r="M2215" i="9"/>
  <c r="M2181" i="9"/>
  <c r="M2219" i="9"/>
  <c r="M2134" i="9"/>
  <c r="T2161" i="9"/>
  <c r="O2118" i="9"/>
  <c r="V2165" i="9"/>
  <c r="M2189" i="9"/>
  <c r="L2092" i="9"/>
  <c r="Q2050" i="9"/>
  <c r="Q2080" i="9"/>
  <c r="L2086" i="9"/>
  <c r="M2060" i="9"/>
  <c r="L2085" i="9"/>
  <c r="P2319" i="9"/>
  <c r="Q2079" i="9"/>
  <c r="O2054" i="9"/>
  <c r="R2077" i="9"/>
  <c r="P2107" i="9"/>
  <c r="L2200" i="9"/>
  <c r="L2168" i="9"/>
  <c r="O2325" i="9"/>
  <c r="L2198" i="9"/>
  <c r="L2145" i="9"/>
  <c r="P2162" i="9"/>
  <c r="L2126" i="9"/>
  <c r="L2179" i="9"/>
  <c r="Q2110" i="9"/>
  <c r="L2208" i="9"/>
  <c r="Q2164" i="9"/>
  <c r="L2241" i="9"/>
  <c r="L2214" i="9"/>
  <c r="Q2324" i="9"/>
  <c r="L2132" i="9"/>
  <c r="L2151" i="9"/>
  <c r="Q2325" i="9"/>
  <c r="P2113" i="9"/>
  <c r="R2162" i="9"/>
  <c r="L2187" i="9"/>
  <c r="L2249" i="9"/>
  <c r="T2164" i="9"/>
  <c r="Q2118" i="9"/>
  <c r="L2140" i="9"/>
  <c r="W2162" i="9"/>
  <c r="P2121" i="9"/>
  <c r="L2159" i="9"/>
  <c r="O2319" i="9"/>
  <c r="Q2078" i="9"/>
  <c r="L2070" i="9"/>
  <c r="L2060" i="9"/>
  <c r="P2050" i="9"/>
  <c r="L2084" i="9"/>
  <c r="W2161" i="9"/>
  <c r="P2320" i="9"/>
  <c r="O2121" i="9"/>
  <c r="P2054" i="9"/>
  <c r="L2064" i="9"/>
  <c r="L2074" i="9"/>
  <c r="R2078" i="9"/>
  <c r="P2163" i="9"/>
  <c r="L2201" i="9"/>
  <c r="L2169" i="9"/>
  <c r="M2126" i="9"/>
  <c r="M2179" i="9"/>
  <c r="L2209" i="9"/>
  <c r="L2215" i="9"/>
  <c r="Q2165" i="9"/>
  <c r="R2163" i="9"/>
  <c r="M2132" i="9"/>
  <c r="O2116" i="9"/>
  <c r="M2223" i="9"/>
  <c r="M2187" i="9"/>
  <c r="T2165" i="9"/>
  <c r="M2140" i="9"/>
  <c r="W2163" i="9"/>
  <c r="T2163" i="9"/>
  <c r="M2137" i="9"/>
  <c r="O2077" i="9"/>
  <c r="O2048" i="9"/>
  <c r="L2071" i="9"/>
  <c r="L2061" i="9"/>
  <c r="O2084" i="9"/>
  <c r="P2051" i="9"/>
  <c r="R2079" i="9"/>
  <c r="M2064" i="9"/>
  <c r="Q2107" i="9"/>
  <c r="L2202" i="9"/>
  <c r="L2170" i="9"/>
  <c r="L2176" i="9"/>
  <c r="P2164" i="9"/>
  <c r="L2238" i="9"/>
  <c r="R2164" i="9"/>
  <c r="L2244" i="9"/>
  <c r="Q2113" i="9"/>
  <c r="L2182" i="9"/>
  <c r="L2154" i="9"/>
  <c r="M2224" i="9"/>
  <c r="L2135" i="9"/>
  <c r="P2116" i="9"/>
  <c r="L2252" i="9"/>
  <c r="W2164" i="9"/>
  <c r="Q2121" i="9"/>
  <c r="L2190" i="9"/>
  <c r="M2184" i="9"/>
  <c r="M2221" i="9"/>
  <c r="O2078" i="9"/>
  <c r="L2068" i="9"/>
  <c r="L2058" i="9"/>
  <c r="P2048" i="9"/>
  <c r="O2085" i="9"/>
  <c r="M2061" i="9"/>
  <c r="L2096" i="9"/>
  <c r="R2080" i="9"/>
  <c r="Q2054" i="9"/>
  <c r="L2203" i="9"/>
  <c r="L2171" i="9"/>
  <c r="M2176" i="9"/>
  <c r="P2165" i="9"/>
  <c r="O2111" i="9"/>
  <c r="M2205" i="9"/>
  <c r="M2182" i="9"/>
  <c r="R2165" i="9"/>
  <c r="M2225" i="9"/>
  <c r="M2135" i="9"/>
  <c r="O2119" i="9"/>
  <c r="U2161" i="9"/>
  <c r="W2165" i="9"/>
  <c r="M2190" i="9"/>
  <c r="M2058" i="9"/>
  <c r="O2079" i="9"/>
  <c r="L2093" i="9"/>
  <c r="O2086" i="9"/>
  <c r="Q2051" i="9"/>
  <c r="P2111" i="9"/>
  <c r="L2130" i="9"/>
  <c r="L2149" i="9"/>
  <c r="M2206" i="9"/>
  <c r="M2226" i="9"/>
  <c r="L2247" i="9"/>
  <c r="L2185" i="9"/>
  <c r="Q2116" i="9"/>
  <c r="L2157" i="9"/>
  <c r="P2119" i="9"/>
  <c r="T2325" i="9"/>
  <c r="L2138" i="9"/>
  <c r="U2162" i="9"/>
  <c r="T2324" i="9"/>
  <c r="O2080" i="9"/>
  <c r="L2090" i="9"/>
  <c r="Q2048" i="9"/>
  <c r="S2077" i="9"/>
  <c r="O2055" i="9"/>
  <c r="L2192" i="9"/>
  <c r="O2161" i="9"/>
  <c r="O2105" i="9"/>
  <c r="M2168" i="9"/>
  <c r="M2198" i="9"/>
  <c r="L2146" i="9"/>
  <c r="L2127" i="9"/>
  <c r="P2108" i="9"/>
  <c r="M2130" i="9"/>
  <c r="M2207" i="9"/>
  <c r="L2217" i="9"/>
  <c r="S2161" i="9"/>
  <c r="O2114" i="9"/>
  <c r="L2223" i="9"/>
  <c r="L2229" i="9"/>
  <c r="M2227" i="9"/>
  <c r="M2185" i="9"/>
  <c r="M2138" i="9"/>
  <c r="U2163" i="9"/>
  <c r="X2161" i="9"/>
  <c r="O2122" i="9"/>
  <c r="Q2320" i="9"/>
  <c r="Q2163" i="9"/>
  <c r="M2129" i="9"/>
  <c r="L2207" i="9"/>
  <c r="L2213" i="9"/>
  <c r="O2052" i="9"/>
  <c r="P2083" i="9"/>
  <c r="L2065" i="9"/>
  <c r="L2075" i="9"/>
  <c r="S2078" i="9"/>
  <c r="P2055" i="9"/>
  <c r="O5645" i="9"/>
  <c r="O2162" i="9"/>
  <c r="L2124" i="9"/>
  <c r="L2193" i="9"/>
  <c r="P2105" i="9"/>
  <c r="L2143" i="9"/>
  <c r="L2180" i="9"/>
  <c r="Q2111" i="9"/>
  <c r="M2208" i="9"/>
  <c r="L2242" i="9"/>
  <c r="L2133" i="9"/>
  <c r="L2218" i="9"/>
  <c r="L2152" i="9"/>
  <c r="P2114" i="9"/>
  <c r="R2325" i="9"/>
  <c r="L2224" i="9"/>
  <c r="L2230" i="9"/>
  <c r="S2162" i="9"/>
  <c r="R2324" i="9"/>
  <c r="L2188" i="9"/>
  <c r="Q2119" i="9"/>
  <c r="L2250" i="9"/>
  <c r="U2164" i="9"/>
  <c r="L2141" i="9"/>
  <c r="X2162" i="9"/>
  <c r="P2122" i="9"/>
  <c r="L2160" i="9"/>
  <c r="Q2085" i="9"/>
  <c r="M2063" i="9"/>
  <c r="L2212" i="9"/>
  <c r="P2324" i="9"/>
  <c r="P2110" i="9"/>
  <c r="L2148" i="9"/>
  <c r="L2129" i="9"/>
  <c r="P2325" i="9"/>
  <c r="L2206" i="9"/>
  <c r="Q2162" i="9"/>
  <c r="O2107" i="9"/>
  <c r="L2199" i="9"/>
  <c r="L2167" i="9"/>
  <c r="P2161" i="9"/>
  <c r="M2327" i="9"/>
  <c r="O2049" i="9"/>
  <c r="P2077" i="9"/>
  <c r="P2084" i="9"/>
  <c r="P2052" i="9"/>
  <c r="L2062" i="9"/>
  <c r="L2072" i="9"/>
  <c r="S2079" i="9"/>
  <c r="M2065" i="9"/>
  <c r="P5645" i="9"/>
  <c r="M2124" i="9"/>
  <c r="L2194" i="9"/>
  <c r="O2163" i="9"/>
  <c r="M2199" i="9"/>
  <c r="O2109" i="9"/>
  <c r="M2209" i="9"/>
  <c r="M2180" i="9"/>
  <c r="M2133" i="9"/>
  <c r="S2163" i="9"/>
  <c r="L2219" i="9"/>
  <c r="L2225" i="9"/>
  <c r="L2231" i="9"/>
  <c r="O2117" i="9"/>
  <c r="M2229" i="9"/>
  <c r="U2165" i="9"/>
  <c r="M2188" i="9"/>
  <c r="L2253" i="9"/>
  <c r="X2164" i="9"/>
  <c r="Q2122" i="9"/>
  <c r="L2191" i="9"/>
  <c r="Q2115" i="9"/>
  <c r="L2246" i="9"/>
  <c r="L2184" i="9"/>
  <c r="M2220" i="9"/>
  <c r="M2021" i="9"/>
  <c r="L2023" i="9"/>
  <c r="P2078" i="9"/>
  <c r="L2069" i="9"/>
  <c r="L2059" i="9"/>
  <c r="P2049" i="9"/>
  <c r="P2085" i="9"/>
  <c r="M2062" i="9"/>
  <c r="L2097" i="9"/>
  <c r="S2080" i="9"/>
  <c r="Q2055" i="9"/>
  <c r="L2236" i="9"/>
  <c r="L2195" i="9"/>
  <c r="O2164" i="9"/>
  <c r="Q2105" i="9"/>
  <c r="L2174" i="9"/>
  <c r="M2200" i="9"/>
  <c r="L2147" i="9"/>
  <c r="L2128" i="9"/>
  <c r="P2109" i="9"/>
  <c r="L2220" i="9"/>
  <c r="L2226" i="9"/>
  <c r="S2164" i="9"/>
  <c r="Q2114" i="9"/>
  <c r="L2245" i="9"/>
  <c r="L2232" i="9"/>
  <c r="L2183" i="9"/>
  <c r="L2155" i="9"/>
  <c r="M2230" i="9"/>
  <c r="L2136" i="9"/>
  <c r="P2117" i="9"/>
  <c r="R2161" i="9"/>
  <c r="O2113" i="9"/>
  <c r="M2059" i="9"/>
  <c r="P2079" i="9"/>
  <c r="L2094" i="9"/>
  <c r="P2086" i="9"/>
  <c r="Q2052" i="9"/>
  <c r="M2201" i="9"/>
  <c r="M2128" i="9"/>
  <c r="O2112" i="9"/>
  <c r="M2211" i="9"/>
  <c r="L2227" i="9"/>
  <c r="L2233" i="9"/>
  <c r="M2183" i="9"/>
  <c r="S2165" i="9"/>
  <c r="L2221" i="9"/>
  <c r="M2231" i="9"/>
  <c r="M2136" i="9"/>
  <c r="R5645" i="9"/>
  <c r="O2120" i="9"/>
  <c r="V2161" i="9"/>
  <c r="O2320" i="9"/>
  <c r="Q2086" i="9"/>
  <c r="L2095" i="9"/>
  <c r="Q2053" i="9"/>
  <c r="P2080" i="9"/>
  <c r="Q2049" i="9"/>
  <c r="L2091" i="9"/>
  <c r="T2077" i="9"/>
  <c r="O2056" i="9"/>
  <c r="M2192" i="9"/>
  <c r="O2106" i="9"/>
  <c r="M2202" i="9"/>
  <c r="L2178" i="9"/>
  <c r="Q2109" i="9"/>
  <c r="L2240" i="9"/>
  <c r="O2318" i="9"/>
  <c r="L2131" i="9"/>
  <c r="L2150" i="9"/>
  <c r="M2212" i="9"/>
  <c r="P2112" i="9"/>
  <c r="L2186" i="9"/>
  <c r="L2248" i="9"/>
  <c r="M2232" i="9"/>
  <c r="Q2117" i="9"/>
  <c r="L2139" i="9"/>
  <c r="V2162" i="9"/>
  <c r="P2120" i="9"/>
  <c r="L2158" i="9"/>
  <c r="L2298" i="9"/>
  <c r="P2297" i="9"/>
  <c r="O2297" i="9"/>
  <c r="M2326" i="9"/>
  <c r="O2053" i="9"/>
  <c r="Q2083" i="9"/>
  <c r="L2066" i="9"/>
  <c r="P2056" i="9"/>
  <c r="L2076" i="9"/>
  <c r="T2078" i="9"/>
  <c r="L2125" i="9"/>
  <c r="M2193" i="9"/>
  <c r="P2106" i="9"/>
  <c r="L2144" i="9"/>
  <c r="M2203" i="9"/>
  <c r="M2178" i="9"/>
  <c r="P2318" i="9"/>
  <c r="M2131" i="9"/>
  <c r="M2213" i="9"/>
  <c r="O2115" i="9"/>
  <c r="M2217" i="9"/>
  <c r="M2186" i="9"/>
  <c r="M2233" i="9"/>
  <c r="M2139" i="9"/>
  <c r="V2163" i="9"/>
  <c r="O2310" i="9"/>
  <c r="O2308" i="9"/>
  <c r="L2156" i="9"/>
  <c r="S2325" i="9"/>
  <c r="P2118" i="9"/>
  <c r="L2137" i="9"/>
  <c r="T2162" i="9"/>
  <c r="S2324" i="9"/>
  <c r="O2083" i="9"/>
  <c r="O2051" i="9"/>
  <c r="L2083" i="9"/>
  <c r="O2050" i="9"/>
  <c r="Q2077" i="9"/>
  <c r="P2053" i="9"/>
  <c r="Q2084" i="9"/>
  <c r="L2063" i="9"/>
  <c r="L2073" i="9"/>
  <c r="M2066" i="9"/>
  <c r="T2079" i="9"/>
  <c r="M2125" i="9"/>
  <c r="M2194" i="9"/>
  <c r="L2243" i="9"/>
  <c r="M2214" i="9"/>
  <c r="L2181" i="9"/>
  <c r="Q2112" i="9"/>
  <c r="M2218" i="9"/>
  <c r="P2115" i="9"/>
  <c r="L2153" i="9"/>
  <c r="L2134" i="9"/>
  <c r="L2251" i="9"/>
  <c r="V2164" i="9"/>
  <c r="L2189" i="9"/>
  <c r="Q2120" i="9"/>
  <c r="P2310" i="9"/>
  <c r="P2308" i="9"/>
  <c r="L2311" i="9"/>
  <c r="L2031" i="9"/>
  <c r="N2031" i="9" s="1"/>
  <c r="P2030" i="9"/>
  <c r="Q2036" i="9"/>
  <c r="L2033" i="9"/>
  <c r="N2033" i="9" s="1"/>
  <c r="P2042" i="9"/>
  <c r="L2034" i="9"/>
  <c r="N2034" i="9" s="1"/>
  <c r="Q2042" i="9"/>
  <c r="L2035" i="9"/>
  <c r="N2035" i="9" s="1"/>
  <c r="P2036" i="9"/>
  <c r="L2032" i="9"/>
  <c r="N2032" i="9" s="1"/>
  <c r="O2324" i="9"/>
  <c r="Z3" i="52"/>
  <c r="Z4" i="52" s="1"/>
  <c r="E104" i="69"/>
  <c r="E103" i="69"/>
  <c r="E102" i="69"/>
  <c r="E101" i="69"/>
  <c r="E100" i="69"/>
  <c r="E99" i="69"/>
  <c r="E98" i="69"/>
  <c r="E97" i="69"/>
  <c r="E96" i="69"/>
  <c r="E95" i="69"/>
  <c r="E94" i="69"/>
  <c r="E93" i="69"/>
  <c r="E92" i="69"/>
  <c r="E91" i="69"/>
  <c r="E90" i="69"/>
  <c r="E89" i="69"/>
  <c r="E88" i="69"/>
  <c r="E87" i="69"/>
  <c r="E86" i="69"/>
  <c r="E85" i="69"/>
  <c r="E84" i="69"/>
  <c r="E83" i="69"/>
  <c r="E82" i="69"/>
  <c r="E81" i="69"/>
  <c r="E80" i="69"/>
  <c r="E79" i="69"/>
  <c r="E78" i="69"/>
  <c r="E77" i="69"/>
  <c r="E76" i="69"/>
  <c r="E75" i="69"/>
  <c r="E74" i="69"/>
  <c r="E73" i="69"/>
  <c r="E72" i="69"/>
  <c r="E71" i="69"/>
  <c r="E70" i="69"/>
  <c r="E69" i="69"/>
  <c r="E68" i="69"/>
  <c r="E67" i="69"/>
  <c r="E66" i="69"/>
  <c r="E65" i="69"/>
  <c r="R599" i="1"/>
  <c r="BF599" i="9" s="1"/>
  <c r="M1739" i="9" s="1"/>
  <c r="Q599" i="1"/>
  <c r="BE599" i="9" s="1"/>
  <c r="P599" i="1"/>
  <c r="BD599" i="9" s="1"/>
  <c r="M1698" i="9" s="1"/>
  <c r="O599" i="1"/>
  <c r="BC599" i="9" s="1"/>
  <c r="N599" i="1"/>
  <c r="BB599" i="9" s="1"/>
  <c r="M1657" i="9" s="1"/>
  <c r="M599" i="1"/>
  <c r="BA599" i="9" s="1"/>
  <c r="L599" i="1"/>
  <c r="AZ599" i="9" s="1"/>
  <c r="K599" i="1"/>
  <c r="AY599" i="9" s="1"/>
  <c r="R598" i="1"/>
  <c r="BF598" i="9" s="1"/>
  <c r="M1738" i="9" s="1"/>
  <c r="Q598" i="1"/>
  <c r="BE598" i="9" s="1"/>
  <c r="P598" i="1"/>
  <c r="BD598" i="9" s="1"/>
  <c r="M1697" i="9" s="1"/>
  <c r="O598" i="1"/>
  <c r="BC598" i="9" s="1"/>
  <c r="N598" i="1"/>
  <c r="BB598" i="9" s="1"/>
  <c r="M1656" i="9" s="1"/>
  <c r="M598" i="1"/>
  <c r="BA598" i="9" s="1"/>
  <c r="L598" i="1"/>
  <c r="AZ598" i="9" s="1"/>
  <c r="K598" i="1"/>
  <c r="AY598" i="9" s="1"/>
  <c r="R597" i="1"/>
  <c r="BF597" i="9" s="1"/>
  <c r="M1737" i="9" s="1"/>
  <c r="Q597" i="1"/>
  <c r="BE597" i="9" s="1"/>
  <c r="P597" i="1"/>
  <c r="BD597" i="9" s="1"/>
  <c r="M1696" i="9" s="1"/>
  <c r="O597" i="1"/>
  <c r="BC597" i="9" s="1"/>
  <c r="N597" i="1"/>
  <c r="BB597" i="9" s="1"/>
  <c r="M1655" i="9" s="1"/>
  <c r="M597" i="1"/>
  <c r="BA597" i="9" s="1"/>
  <c r="L597" i="1"/>
  <c r="AZ597" i="9" s="1"/>
  <c r="K597" i="1"/>
  <c r="AY597" i="9" s="1"/>
  <c r="R596" i="1"/>
  <c r="BF596" i="9" s="1"/>
  <c r="M1736" i="9" s="1"/>
  <c r="Q596" i="1"/>
  <c r="BE596" i="9" s="1"/>
  <c r="P596" i="1"/>
  <c r="BD596" i="9" s="1"/>
  <c r="M1695" i="9" s="1"/>
  <c r="O596" i="1"/>
  <c r="BC596" i="9" s="1"/>
  <c r="N596" i="1"/>
  <c r="BB596" i="9" s="1"/>
  <c r="M1654" i="9" s="1"/>
  <c r="M596" i="1"/>
  <c r="BA596" i="9" s="1"/>
  <c r="L596" i="1"/>
  <c r="AZ596" i="9" s="1"/>
  <c r="K596" i="1"/>
  <c r="AY596" i="9" s="1"/>
  <c r="R595" i="1"/>
  <c r="BF595" i="9" s="1"/>
  <c r="M1735" i="9" s="1"/>
  <c r="Q595" i="1"/>
  <c r="BE595" i="9" s="1"/>
  <c r="P595" i="1"/>
  <c r="BD595" i="9" s="1"/>
  <c r="M1694" i="9" s="1"/>
  <c r="O595" i="1"/>
  <c r="BC595" i="9" s="1"/>
  <c r="N595" i="1"/>
  <c r="BB595" i="9" s="1"/>
  <c r="M1653" i="9" s="1"/>
  <c r="M595" i="1"/>
  <c r="BA595" i="9" s="1"/>
  <c r="L595" i="1"/>
  <c r="AZ595" i="9" s="1"/>
  <c r="K595" i="1"/>
  <c r="AY595" i="9" s="1"/>
  <c r="R594" i="1"/>
  <c r="BF594" i="9" s="1"/>
  <c r="M1734" i="9" s="1"/>
  <c r="Q594" i="1"/>
  <c r="BE594" i="9" s="1"/>
  <c r="P594" i="1"/>
  <c r="BD594" i="9" s="1"/>
  <c r="M1693" i="9" s="1"/>
  <c r="O594" i="1"/>
  <c r="BC594" i="9" s="1"/>
  <c r="N594" i="1"/>
  <c r="BB594" i="9" s="1"/>
  <c r="M1652" i="9" s="1"/>
  <c r="M594" i="1"/>
  <c r="BA594" i="9" s="1"/>
  <c r="L594" i="1"/>
  <c r="AZ594" i="9" s="1"/>
  <c r="K594" i="1"/>
  <c r="AY594" i="9" s="1"/>
  <c r="R593" i="1"/>
  <c r="BF593" i="9" s="1"/>
  <c r="M1733" i="9" s="1"/>
  <c r="Q593" i="1"/>
  <c r="BE593" i="9" s="1"/>
  <c r="P593" i="1"/>
  <c r="BD593" i="9" s="1"/>
  <c r="M1692" i="9" s="1"/>
  <c r="O593" i="1"/>
  <c r="BC593" i="9" s="1"/>
  <c r="N593" i="1"/>
  <c r="BB593" i="9" s="1"/>
  <c r="M1651" i="9" s="1"/>
  <c r="M593" i="1"/>
  <c r="BA593" i="9" s="1"/>
  <c r="L593" i="1"/>
  <c r="AZ593" i="9" s="1"/>
  <c r="K593" i="1"/>
  <c r="AY593" i="9" s="1"/>
  <c r="R592" i="1"/>
  <c r="BF592" i="9" s="1"/>
  <c r="M1732" i="9" s="1"/>
  <c r="Q592" i="1"/>
  <c r="BE592" i="9" s="1"/>
  <c r="P592" i="1"/>
  <c r="BD592" i="9" s="1"/>
  <c r="M1691" i="9" s="1"/>
  <c r="O592" i="1"/>
  <c r="BC592" i="9" s="1"/>
  <c r="N592" i="1"/>
  <c r="BB592" i="9" s="1"/>
  <c r="M1650" i="9" s="1"/>
  <c r="M592" i="1"/>
  <c r="BA592" i="9" s="1"/>
  <c r="L592" i="1"/>
  <c r="AZ592" i="9" s="1"/>
  <c r="K592" i="1"/>
  <c r="AY592" i="9" s="1"/>
  <c r="R591" i="1"/>
  <c r="BF591" i="9" s="1"/>
  <c r="M1731" i="9" s="1"/>
  <c r="Q591" i="1"/>
  <c r="BE591" i="9" s="1"/>
  <c r="P591" i="1"/>
  <c r="BD591" i="9" s="1"/>
  <c r="M1690" i="9" s="1"/>
  <c r="O591" i="1"/>
  <c r="BC591" i="9" s="1"/>
  <c r="N591" i="1"/>
  <c r="BB591" i="9" s="1"/>
  <c r="M1649" i="9" s="1"/>
  <c r="M591" i="1"/>
  <c r="BA591" i="9" s="1"/>
  <c r="L591" i="1"/>
  <c r="AZ591" i="9" s="1"/>
  <c r="K591" i="1"/>
  <c r="AY591" i="9" s="1"/>
  <c r="R590" i="1"/>
  <c r="BF590" i="9" s="1"/>
  <c r="M1730" i="9" s="1"/>
  <c r="Q590" i="1"/>
  <c r="BE590" i="9" s="1"/>
  <c r="P590" i="1"/>
  <c r="BD590" i="9" s="1"/>
  <c r="M1689" i="9" s="1"/>
  <c r="O590" i="1"/>
  <c r="BC590" i="9" s="1"/>
  <c r="N590" i="1"/>
  <c r="BB590" i="9" s="1"/>
  <c r="M1648" i="9" s="1"/>
  <c r="M590" i="1"/>
  <c r="BA590" i="9" s="1"/>
  <c r="L590" i="1"/>
  <c r="AZ590" i="9" s="1"/>
  <c r="K590" i="1"/>
  <c r="AY590" i="9" s="1"/>
  <c r="R589" i="1"/>
  <c r="BF589" i="9" s="1"/>
  <c r="M1729" i="9" s="1"/>
  <c r="Q589" i="1"/>
  <c r="BE589" i="9" s="1"/>
  <c r="P589" i="1"/>
  <c r="BD589" i="9" s="1"/>
  <c r="M1688" i="9" s="1"/>
  <c r="O589" i="1"/>
  <c r="BC589" i="9" s="1"/>
  <c r="N589" i="1"/>
  <c r="BB589" i="9" s="1"/>
  <c r="M1647" i="9" s="1"/>
  <c r="M589" i="1"/>
  <c r="BA589" i="9" s="1"/>
  <c r="L589" i="1"/>
  <c r="AZ589" i="9" s="1"/>
  <c r="K589" i="1"/>
  <c r="AY589" i="9" s="1"/>
  <c r="R588" i="1"/>
  <c r="BF588" i="9" s="1"/>
  <c r="M1728" i="9" s="1"/>
  <c r="Q588" i="1"/>
  <c r="BE588" i="9" s="1"/>
  <c r="P588" i="1"/>
  <c r="BD588" i="9" s="1"/>
  <c r="M1687" i="9" s="1"/>
  <c r="O588" i="1"/>
  <c r="BC588" i="9" s="1"/>
  <c r="N588" i="1"/>
  <c r="BB588" i="9" s="1"/>
  <c r="M1646" i="9" s="1"/>
  <c r="M588" i="1"/>
  <c r="BA588" i="9" s="1"/>
  <c r="L588" i="1"/>
  <c r="AZ588" i="9" s="1"/>
  <c r="K588" i="1"/>
  <c r="AY588" i="9" s="1"/>
  <c r="R587" i="1"/>
  <c r="BF587" i="9" s="1"/>
  <c r="M1727" i="9" s="1"/>
  <c r="Q587" i="1"/>
  <c r="BE587" i="9" s="1"/>
  <c r="P587" i="1"/>
  <c r="BD587" i="9" s="1"/>
  <c r="M1686" i="9" s="1"/>
  <c r="O587" i="1"/>
  <c r="BC587" i="9" s="1"/>
  <c r="N587" i="1"/>
  <c r="BB587" i="9" s="1"/>
  <c r="M1645" i="9" s="1"/>
  <c r="M587" i="1"/>
  <c r="BA587" i="9" s="1"/>
  <c r="L587" i="1"/>
  <c r="AZ587" i="9" s="1"/>
  <c r="K587" i="1"/>
  <c r="AY587" i="9" s="1"/>
  <c r="R586" i="1"/>
  <c r="BF586" i="9" s="1"/>
  <c r="M1726" i="9" s="1"/>
  <c r="Q586" i="1"/>
  <c r="BE586" i="9" s="1"/>
  <c r="P586" i="1"/>
  <c r="BD586" i="9" s="1"/>
  <c r="M1685" i="9" s="1"/>
  <c r="O586" i="1"/>
  <c r="BC586" i="9" s="1"/>
  <c r="N586" i="1"/>
  <c r="BB586" i="9" s="1"/>
  <c r="M1644" i="9" s="1"/>
  <c r="M586" i="1"/>
  <c r="BA586" i="9" s="1"/>
  <c r="L586" i="1"/>
  <c r="AZ586" i="9" s="1"/>
  <c r="K586" i="1"/>
  <c r="AY586" i="9" s="1"/>
  <c r="R585" i="1"/>
  <c r="BF585" i="9" s="1"/>
  <c r="M1725" i="9" s="1"/>
  <c r="Q585" i="1"/>
  <c r="BE585" i="9" s="1"/>
  <c r="P585" i="1"/>
  <c r="BD585" i="9" s="1"/>
  <c r="M1684" i="9" s="1"/>
  <c r="O585" i="1"/>
  <c r="BC585" i="9" s="1"/>
  <c r="N585" i="1"/>
  <c r="BB585" i="9" s="1"/>
  <c r="M1643" i="9" s="1"/>
  <c r="M585" i="1"/>
  <c r="BA585" i="9" s="1"/>
  <c r="L585" i="1"/>
  <c r="AZ585" i="9" s="1"/>
  <c r="K585" i="1"/>
  <c r="AY585" i="9" s="1"/>
  <c r="R584" i="1"/>
  <c r="BF584" i="9" s="1"/>
  <c r="M1724" i="9" s="1"/>
  <c r="Q584" i="1"/>
  <c r="BE584" i="9" s="1"/>
  <c r="P584" i="1"/>
  <c r="BD584" i="9" s="1"/>
  <c r="M1683" i="9" s="1"/>
  <c r="O584" i="1"/>
  <c r="BC584" i="9" s="1"/>
  <c r="N584" i="1"/>
  <c r="BB584" i="9" s="1"/>
  <c r="M1642" i="9" s="1"/>
  <c r="M584" i="1"/>
  <c r="BA584" i="9" s="1"/>
  <c r="L584" i="1"/>
  <c r="AZ584" i="9" s="1"/>
  <c r="K584" i="1"/>
  <c r="AY584" i="9" s="1"/>
  <c r="R583" i="1"/>
  <c r="BF583" i="9" s="1"/>
  <c r="M1723" i="9" s="1"/>
  <c r="Q583" i="1"/>
  <c r="BE583" i="9" s="1"/>
  <c r="P583" i="1"/>
  <c r="BD583" i="9" s="1"/>
  <c r="M1682" i="9" s="1"/>
  <c r="O583" i="1"/>
  <c r="BC583" i="9" s="1"/>
  <c r="N583" i="1"/>
  <c r="BB583" i="9" s="1"/>
  <c r="M1641" i="9" s="1"/>
  <c r="M583" i="1"/>
  <c r="BA583" i="9" s="1"/>
  <c r="L583" i="1"/>
  <c r="AZ583" i="9" s="1"/>
  <c r="K583" i="1"/>
  <c r="AY583" i="9" s="1"/>
  <c r="R582" i="1"/>
  <c r="BF582" i="9" s="1"/>
  <c r="M1722" i="9" s="1"/>
  <c r="Q582" i="1"/>
  <c r="BE582" i="9" s="1"/>
  <c r="P582" i="1"/>
  <c r="BD582" i="9" s="1"/>
  <c r="M1681" i="9" s="1"/>
  <c r="O582" i="1"/>
  <c r="BC582" i="9" s="1"/>
  <c r="N582" i="1"/>
  <c r="BB582" i="9" s="1"/>
  <c r="M1640" i="9" s="1"/>
  <c r="M582" i="1"/>
  <c r="BA582" i="9" s="1"/>
  <c r="L582" i="1"/>
  <c r="AZ582" i="9" s="1"/>
  <c r="K582" i="1"/>
  <c r="AY582" i="9" s="1"/>
  <c r="R581" i="1"/>
  <c r="BF581" i="9" s="1"/>
  <c r="M1721" i="9" s="1"/>
  <c r="Q581" i="1"/>
  <c r="BE581" i="9" s="1"/>
  <c r="P581" i="1"/>
  <c r="BD581" i="9" s="1"/>
  <c r="M1680" i="9" s="1"/>
  <c r="O581" i="1"/>
  <c r="BC581" i="9" s="1"/>
  <c r="N581" i="1"/>
  <c r="BB581" i="9" s="1"/>
  <c r="M1639" i="9" s="1"/>
  <c r="M581" i="1"/>
  <c r="BA581" i="9" s="1"/>
  <c r="L581" i="1"/>
  <c r="AZ581" i="9" s="1"/>
  <c r="K581" i="1"/>
  <c r="AY581" i="9" s="1"/>
  <c r="R580" i="1"/>
  <c r="BF580" i="9" s="1"/>
  <c r="M1720" i="9" s="1"/>
  <c r="Q580" i="1"/>
  <c r="BE580" i="9" s="1"/>
  <c r="P580" i="1"/>
  <c r="BD580" i="9" s="1"/>
  <c r="M1679" i="9" s="1"/>
  <c r="O580" i="1"/>
  <c r="BC580" i="9" s="1"/>
  <c r="N580" i="1"/>
  <c r="BB580" i="9" s="1"/>
  <c r="M1638" i="9" s="1"/>
  <c r="M580" i="1"/>
  <c r="BA580" i="9" s="1"/>
  <c r="L580" i="1"/>
  <c r="AZ580" i="9" s="1"/>
  <c r="K580" i="1"/>
  <c r="AY580" i="9" s="1"/>
  <c r="R579" i="1"/>
  <c r="BF579" i="9" s="1"/>
  <c r="M1719" i="9" s="1"/>
  <c r="Q579" i="1"/>
  <c r="BE579" i="9" s="1"/>
  <c r="P579" i="1"/>
  <c r="BD579" i="9" s="1"/>
  <c r="M1678" i="9" s="1"/>
  <c r="O579" i="1"/>
  <c r="BC579" i="9" s="1"/>
  <c r="N579" i="1"/>
  <c r="BB579" i="9" s="1"/>
  <c r="M1637" i="9" s="1"/>
  <c r="M579" i="1"/>
  <c r="BA579" i="9" s="1"/>
  <c r="L579" i="1"/>
  <c r="AZ579" i="9" s="1"/>
  <c r="K579" i="1"/>
  <c r="AY579" i="9" s="1"/>
  <c r="R578" i="1"/>
  <c r="BF578" i="9" s="1"/>
  <c r="M1718" i="9" s="1"/>
  <c r="Q578" i="1"/>
  <c r="BE578" i="9" s="1"/>
  <c r="P578" i="1"/>
  <c r="BD578" i="9" s="1"/>
  <c r="M1677" i="9" s="1"/>
  <c r="O578" i="1"/>
  <c r="BC578" i="9" s="1"/>
  <c r="N578" i="1"/>
  <c r="BB578" i="9" s="1"/>
  <c r="M1636" i="9" s="1"/>
  <c r="M578" i="1"/>
  <c r="BA578" i="9" s="1"/>
  <c r="L578" i="1"/>
  <c r="AZ578" i="9" s="1"/>
  <c r="K578" i="1"/>
  <c r="AY578" i="9" s="1"/>
  <c r="R577" i="1"/>
  <c r="BF577" i="9" s="1"/>
  <c r="M1717" i="9" s="1"/>
  <c r="Q577" i="1"/>
  <c r="BE577" i="9" s="1"/>
  <c r="P577" i="1"/>
  <c r="BD577" i="9" s="1"/>
  <c r="M1676" i="9" s="1"/>
  <c r="O577" i="1"/>
  <c r="BC577" i="9" s="1"/>
  <c r="N577" i="1"/>
  <c r="BB577" i="9" s="1"/>
  <c r="M1635" i="9" s="1"/>
  <c r="M577" i="1"/>
  <c r="BA577" i="9" s="1"/>
  <c r="L577" i="1"/>
  <c r="AZ577" i="9" s="1"/>
  <c r="K577" i="1"/>
  <c r="AY577" i="9" s="1"/>
  <c r="R576" i="1"/>
  <c r="BF576" i="9" s="1"/>
  <c r="M1716" i="9" s="1"/>
  <c r="Q576" i="1"/>
  <c r="BE576" i="9" s="1"/>
  <c r="P576" i="1"/>
  <c r="BD576" i="9" s="1"/>
  <c r="M1675" i="9" s="1"/>
  <c r="O576" i="1"/>
  <c r="BC576" i="9" s="1"/>
  <c r="N576" i="1"/>
  <c r="BB576" i="9" s="1"/>
  <c r="M1634" i="9" s="1"/>
  <c r="M576" i="1"/>
  <c r="BA576" i="9" s="1"/>
  <c r="L576" i="1"/>
  <c r="AZ576" i="9" s="1"/>
  <c r="K576" i="1"/>
  <c r="AY576" i="9" s="1"/>
  <c r="R575" i="1"/>
  <c r="BF575" i="9" s="1"/>
  <c r="M1715" i="9" s="1"/>
  <c r="Q575" i="1"/>
  <c r="BE575" i="9" s="1"/>
  <c r="P575" i="1"/>
  <c r="BD575" i="9" s="1"/>
  <c r="M1674" i="9" s="1"/>
  <c r="O575" i="1"/>
  <c r="BC575" i="9" s="1"/>
  <c r="N575" i="1"/>
  <c r="BB575" i="9" s="1"/>
  <c r="M1633" i="9" s="1"/>
  <c r="M575" i="1"/>
  <c r="BA575" i="9" s="1"/>
  <c r="L575" i="1"/>
  <c r="AZ575" i="9" s="1"/>
  <c r="K575" i="1"/>
  <c r="AY575" i="9" s="1"/>
  <c r="R574" i="1"/>
  <c r="BF574" i="9" s="1"/>
  <c r="M1714" i="9" s="1"/>
  <c r="Q574" i="1"/>
  <c r="BE574" i="9" s="1"/>
  <c r="P574" i="1"/>
  <c r="BD574" i="9" s="1"/>
  <c r="M1673" i="9" s="1"/>
  <c r="O574" i="1"/>
  <c r="BC574" i="9" s="1"/>
  <c r="N574" i="1"/>
  <c r="BB574" i="9" s="1"/>
  <c r="M1632" i="9" s="1"/>
  <c r="M574" i="1"/>
  <c r="BA574" i="9" s="1"/>
  <c r="L574" i="1"/>
  <c r="AZ574" i="9" s="1"/>
  <c r="K574" i="1"/>
  <c r="AY574" i="9" s="1"/>
  <c r="R573" i="1"/>
  <c r="BF573" i="9" s="1"/>
  <c r="M1713" i="9" s="1"/>
  <c r="Q573" i="1"/>
  <c r="BE573" i="9" s="1"/>
  <c r="P573" i="1"/>
  <c r="BD573" i="9" s="1"/>
  <c r="M1672" i="9" s="1"/>
  <c r="O573" i="1"/>
  <c r="BC573" i="9" s="1"/>
  <c r="N573" i="1"/>
  <c r="BB573" i="9" s="1"/>
  <c r="M1631" i="9" s="1"/>
  <c r="M573" i="1"/>
  <c r="BA573" i="9" s="1"/>
  <c r="L573" i="1"/>
  <c r="AZ573" i="9" s="1"/>
  <c r="K573" i="1"/>
  <c r="AY573" i="9" s="1"/>
  <c r="R572" i="1"/>
  <c r="BF572" i="9" s="1"/>
  <c r="M1712" i="9" s="1"/>
  <c r="Q572" i="1"/>
  <c r="BE572" i="9" s="1"/>
  <c r="P572" i="1"/>
  <c r="BD572" i="9" s="1"/>
  <c r="M1671" i="9" s="1"/>
  <c r="O572" i="1"/>
  <c r="BC572" i="9" s="1"/>
  <c r="N572" i="1"/>
  <c r="BB572" i="9" s="1"/>
  <c r="M1630" i="9" s="1"/>
  <c r="M572" i="1"/>
  <c r="BA572" i="9" s="1"/>
  <c r="L572" i="1"/>
  <c r="AZ572" i="9" s="1"/>
  <c r="K572" i="1"/>
  <c r="AY572" i="9" s="1"/>
  <c r="R571" i="1"/>
  <c r="BF571" i="9" s="1"/>
  <c r="M1711" i="9" s="1"/>
  <c r="Q571" i="1"/>
  <c r="BE571" i="9" s="1"/>
  <c r="P571" i="1"/>
  <c r="BD571" i="9" s="1"/>
  <c r="M1670" i="9" s="1"/>
  <c r="O571" i="1"/>
  <c r="BC571" i="9" s="1"/>
  <c r="N571" i="1"/>
  <c r="BB571" i="9" s="1"/>
  <c r="M1629" i="9" s="1"/>
  <c r="M571" i="1"/>
  <c r="BA571" i="9" s="1"/>
  <c r="L571" i="1"/>
  <c r="AZ571" i="9" s="1"/>
  <c r="K571" i="1"/>
  <c r="AY571" i="9" s="1"/>
  <c r="R570" i="1"/>
  <c r="BF570" i="9" s="1"/>
  <c r="M1710" i="9" s="1"/>
  <c r="Q570" i="1"/>
  <c r="BE570" i="9" s="1"/>
  <c r="P570" i="1"/>
  <c r="BD570" i="9" s="1"/>
  <c r="M1669" i="9" s="1"/>
  <c r="O570" i="1"/>
  <c r="BC570" i="9" s="1"/>
  <c r="N570" i="1"/>
  <c r="BB570" i="9" s="1"/>
  <c r="M1628" i="9" s="1"/>
  <c r="M570" i="1"/>
  <c r="BA570" i="9" s="1"/>
  <c r="L570" i="1"/>
  <c r="AZ570" i="9" s="1"/>
  <c r="K570" i="1"/>
  <c r="AY570" i="9" s="1"/>
  <c r="R569" i="1"/>
  <c r="BF569" i="9" s="1"/>
  <c r="M1709" i="9" s="1"/>
  <c r="Q569" i="1"/>
  <c r="BE569" i="9" s="1"/>
  <c r="P569" i="1"/>
  <c r="BD569" i="9" s="1"/>
  <c r="M1668" i="9" s="1"/>
  <c r="O569" i="1"/>
  <c r="BC569" i="9" s="1"/>
  <c r="N569" i="1"/>
  <c r="BB569" i="9" s="1"/>
  <c r="M1627" i="9" s="1"/>
  <c r="M569" i="1"/>
  <c r="BA569" i="9" s="1"/>
  <c r="L569" i="1"/>
  <c r="AZ569" i="9" s="1"/>
  <c r="K569" i="1"/>
  <c r="AY569" i="9" s="1"/>
  <c r="R568" i="1"/>
  <c r="BF568" i="9" s="1"/>
  <c r="M1708" i="9" s="1"/>
  <c r="Q568" i="1"/>
  <c r="BE568" i="9" s="1"/>
  <c r="P568" i="1"/>
  <c r="BD568" i="9" s="1"/>
  <c r="M1667" i="9" s="1"/>
  <c r="O568" i="1"/>
  <c r="BC568" i="9" s="1"/>
  <c r="N568" i="1"/>
  <c r="BB568" i="9" s="1"/>
  <c r="M1626" i="9" s="1"/>
  <c r="M568" i="1"/>
  <c r="BA568" i="9" s="1"/>
  <c r="L568" i="1"/>
  <c r="AZ568" i="9" s="1"/>
  <c r="K568" i="1"/>
  <c r="AY568" i="9" s="1"/>
  <c r="R567" i="1"/>
  <c r="BF567" i="9" s="1"/>
  <c r="M1707" i="9" s="1"/>
  <c r="Q567" i="1"/>
  <c r="BE567" i="9" s="1"/>
  <c r="P567" i="1"/>
  <c r="BD567" i="9" s="1"/>
  <c r="M1666" i="9" s="1"/>
  <c r="O567" i="1"/>
  <c r="BC567" i="9" s="1"/>
  <c r="N567" i="1"/>
  <c r="BB567" i="9" s="1"/>
  <c r="M1625" i="9" s="1"/>
  <c r="M567" i="1"/>
  <c r="BA567" i="9" s="1"/>
  <c r="L567" i="1"/>
  <c r="AZ567" i="9" s="1"/>
  <c r="K567" i="1"/>
  <c r="AY567" i="9" s="1"/>
  <c r="R566" i="1"/>
  <c r="BF566" i="9" s="1"/>
  <c r="M1706" i="9" s="1"/>
  <c r="Q566" i="1"/>
  <c r="BE566" i="9" s="1"/>
  <c r="P566" i="1"/>
  <c r="BD566" i="9" s="1"/>
  <c r="M1665" i="9" s="1"/>
  <c r="O566" i="1"/>
  <c r="BC566" i="9" s="1"/>
  <c r="N566" i="1"/>
  <c r="BB566" i="9" s="1"/>
  <c r="M1624" i="9" s="1"/>
  <c r="M566" i="1"/>
  <c r="BA566" i="9" s="1"/>
  <c r="L566" i="1"/>
  <c r="AZ566" i="9" s="1"/>
  <c r="K566" i="1"/>
  <c r="AY566" i="9" s="1"/>
  <c r="R565" i="1"/>
  <c r="BF565" i="9" s="1"/>
  <c r="M1705" i="9" s="1"/>
  <c r="Q565" i="1"/>
  <c r="BE565" i="9" s="1"/>
  <c r="P565" i="1"/>
  <c r="BD565" i="9" s="1"/>
  <c r="M1664" i="9" s="1"/>
  <c r="O565" i="1"/>
  <c r="BC565" i="9" s="1"/>
  <c r="N565" i="1"/>
  <c r="BB565" i="9" s="1"/>
  <c r="M1623" i="9" s="1"/>
  <c r="M565" i="1"/>
  <c r="BA565" i="9" s="1"/>
  <c r="L565" i="1"/>
  <c r="AZ565" i="9" s="1"/>
  <c r="K565" i="1"/>
  <c r="AY565" i="9" s="1"/>
  <c r="R564" i="1"/>
  <c r="BF564" i="9" s="1"/>
  <c r="M1704" i="9" s="1"/>
  <c r="Q564" i="1"/>
  <c r="BE564" i="9" s="1"/>
  <c r="P564" i="1"/>
  <c r="BD564" i="9" s="1"/>
  <c r="M1663" i="9" s="1"/>
  <c r="O564" i="1"/>
  <c r="BC564" i="9" s="1"/>
  <c r="N564" i="1"/>
  <c r="BB564" i="9" s="1"/>
  <c r="M1622" i="9" s="1"/>
  <c r="M564" i="1"/>
  <c r="BA564" i="9" s="1"/>
  <c r="L564" i="1"/>
  <c r="AZ564" i="9" s="1"/>
  <c r="K564" i="1"/>
  <c r="AY564" i="9" s="1"/>
  <c r="R563" i="1"/>
  <c r="BF563" i="9" s="1"/>
  <c r="M1703" i="9" s="1"/>
  <c r="Q563" i="1"/>
  <c r="BE563" i="9" s="1"/>
  <c r="P563" i="1"/>
  <c r="BD563" i="9" s="1"/>
  <c r="M1662" i="9" s="1"/>
  <c r="O563" i="1"/>
  <c r="BC563" i="9" s="1"/>
  <c r="N563" i="1"/>
  <c r="BB563" i="9" s="1"/>
  <c r="M1621" i="9" s="1"/>
  <c r="M563" i="1"/>
  <c r="BA563" i="9" s="1"/>
  <c r="L563" i="1"/>
  <c r="AZ563" i="9" s="1"/>
  <c r="K563" i="1"/>
  <c r="AY563" i="9" s="1"/>
  <c r="R562" i="1"/>
  <c r="BF562" i="9" s="1"/>
  <c r="M1702" i="9" s="1"/>
  <c r="Q562" i="1"/>
  <c r="BE562" i="9" s="1"/>
  <c r="P562" i="1"/>
  <c r="BD562" i="9" s="1"/>
  <c r="M1661" i="9" s="1"/>
  <c r="O562" i="1"/>
  <c r="BC562" i="9" s="1"/>
  <c r="N562" i="1"/>
  <c r="BB562" i="9" s="1"/>
  <c r="M1620" i="9" s="1"/>
  <c r="M562" i="1"/>
  <c r="BA562" i="9" s="1"/>
  <c r="L562" i="1"/>
  <c r="AZ562" i="9" s="1"/>
  <c r="K562" i="1"/>
  <c r="AY562" i="9" s="1"/>
  <c r="R561" i="1"/>
  <c r="BF561" i="9" s="1"/>
  <c r="M1701" i="9" s="1"/>
  <c r="Q561" i="1"/>
  <c r="BE561" i="9" s="1"/>
  <c r="P561" i="1"/>
  <c r="BD561" i="9" s="1"/>
  <c r="M1660" i="9" s="1"/>
  <c r="O561" i="1"/>
  <c r="BC561" i="9" s="1"/>
  <c r="N561" i="1"/>
  <c r="BB561" i="9" s="1"/>
  <c r="M1619" i="9" s="1"/>
  <c r="M561" i="1"/>
  <c r="BA561" i="9" s="1"/>
  <c r="L561" i="1"/>
  <c r="AZ561" i="9" s="1"/>
  <c r="K561" i="1"/>
  <c r="AY561" i="9" s="1"/>
  <c r="R560" i="1"/>
  <c r="BF560" i="9" s="1"/>
  <c r="Q560" i="1"/>
  <c r="BE560" i="9" s="1"/>
  <c r="P560" i="1"/>
  <c r="BD560" i="9" s="1"/>
  <c r="O560" i="1"/>
  <c r="BC560" i="9" s="1"/>
  <c r="N560" i="1"/>
  <c r="BB560" i="9" s="1"/>
  <c r="M560" i="1"/>
  <c r="BA560" i="9" s="1"/>
  <c r="L560" i="1"/>
  <c r="AZ560" i="9" s="1"/>
  <c r="K560" i="1"/>
  <c r="AY560" i="9" s="1"/>
  <c r="K557" i="1"/>
  <c r="AY557" i="9" s="1"/>
  <c r="K556" i="1"/>
  <c r="AY556" i="9" s="1"/>
  <c r="K555" i="1"/>
  <c r="AY555" i="9" s="1"/>
  <c r="K554" i="1"/>
  <c r="AY554" i="9" s="1"/>
  <c r="K553" i="1"/>
  <c r="AY553" i="9" s="1"/>
  <c r="K552" i="1"/>
  <c r="AY552" i="9" s="1"/>
  <c r="K551" i="1"/>
  <c r="AY551" i="9" s="1"/>
  <c r="K550" i="1"/>
  <c r="AY550" i="9" s="1"/>
  <c r="K549" i="1"/>
  <c r="AY549" i="9" s="1"/>
  <c r="K548" i="1"/>
  <c r="AY548" i="9" s="1"/>
  <c r="K547" i="1"/>
  <c r="AY547" i="9" s="1"/>
  <c r="K546" i="1"/>
  <c r="AY546" i="9" s="1"/>
  <c r="K545" i="1"/>
  <c r="AY545" i="9" s="1"/>
  <c r="K544" i="1"/>
  <c r="AY544" i="9" s="1"/>
  <c r="K543" i="1"/>
  <c r="AY543" i="9" s="1"/>
  <c r="K542" i="1"/>
  <c r="AY542" i="9" s="1"/>
  <c r="K541" i="1"/>
  <c r="AY541" i="9" s="1"/>
  <c r="K540" i="1"/>
  <c r="AY540" i="9" s="1"/>
  <c r="K539" i="1"/>
  <c r="AY539" i="9" s="1"/>
  <c r="K538" i="1"/>
  <c r="AY538" i="9" s="1"/>
  <c r="K537" i="1"/>
  <c r="AY537" i="9" s="1"/>
  <c r="K536" i="1"/>
  <c r="AY536" i="9" s="1"/>
  <c r="K535" i="1"/>
  <c r="AY535" i="9" s="1"/>
  <c r="K534" i="1"/>
  <c r="AY534" i="9" s="1"/>
  <c r="K533" i="1"/>
  <c r="AY533" i="9" s="1"/>
  <c r="K532" i="1"/>
  <c r="AY532" i="9" s="1"/>
  <c r="K531" i="1"/>
  <c r="AY531" i="9" s="1"/>
  <c r="K530" i="1"/>
  <c r="AY530" i="9" s="1"/>
  <c r="K529" i="1"/>
  <c r="AY529" i="9" s="1"/>
  <c r="K528" i="1"/>
  <c r="AY528" i="9" s="1"/>
  <c r="T557" i="1"/>
  <c r="BH557" i="9" s="1"/>
  <c r="P1284" i="9" s="1"/>
  <c r="S557" i="1"/>
  <c r="BG557" i="9" s="1"/>
  <c r="L1384" i="9" s="1"/>
  <c r="R557" i="1"/>
  <c r="BF557" i="9" s="1"/>
  <c r="Q557" i="1"/>
  <c r="BE557" i="9" s="1"/>
  <c r="P557" i="1"/>
  <c r="BD557" i="9" s="1"/>
  <c r="O557" i="1"/>
  <c r="BC557" i="9" s="1"/>
  <c r="N557" i="1"/>
  <c r="BB557" i="9" s="1"/>
  <c r="T556" i="1"/>
  <c r="BH556" i="9" s="1"/>
  <c r="P1283" i="9" s="1"/>
  <c r="S556" i="1"/>
  <c r="BG556" i="9" s="1"/>
  <c r="L1383" i="9" s="1"/>
  <c r="R556" i="1"/>
  <c r="BF556" i="9" s="1"/>
  <c r="Q556" i="1"/>
  <c r="BE556" i="9" s="1"/>
  <c r="P556" i="1"/>
  <c r="BD556" i="9" s="1"/>
  <c r="O556" i="1"/>
  <c r="BC556" i="9" s="1"/>
  <c r="N556" i="1"/>
  <c r="BB556" i="9" s="1"/>
  <c r="T555" i="1"/>
  <c r="BH555" i="9" s="1"/>
  <c r="P1282" i="9" s="1"/>
  <c r="S555" i="1"/>
  <c r="BG555" i="9" s="1"/>
  <c r="L1382" i="9" s="1"/>
  <c r="R555" i="1"/>
  <c r="BF555" i="9" s="1"/>
  <c r="Q555" i="1"/>
  <c r="BE555" i="9" s="1"/>
  <c r="P555" i="1"/>
  <c r="BD555" i="9" s="1"/>
  <c r="O555" i="1"/>
  <c r="BC555" i="9" s="1"/>
  <c r="N555" i="1"/>
  <c r="BB555" i="9" s="1"/>
  <c r="T554" i="1"/>
  <c r="BH554" i="9" s="1"/>
  <c r="P1281" i="9" s="1"/>
  <c r="S554" i="1"/>
  <c r="BG554" i="9" s="1"/>
  <c r="L1381" i="9" s="1"/>
  <c r="R554" i="1"/>
  <c r="BF554" i="9" s="1"/>
  <c r="Q554" i="1"/>
  <c r="BE554" i="9" s="1"/>
  <c r="P554" i="1"/>
  <c r="BD554" i="9" s="1"/>
  <c r="O554" i="1"/>
  <c r="BC554" i="9" s="1"/>
  <c r="N554" i="1"/>
  <c r="BB554" i="9" s="1"/>
  <c r="T553" i="1"/>
  <c r="BH553" i="9" s="1"/>
  <c r="P1280" i="9" s="1"/>
  <c r="S553" i="1"/>
  <c r="BG553" i="9" s="1"/>
  <c r="L1380" i="9" s="1"/>
  <c r="R553" i="1"/>
  <c r="BF553" i="9" s="1"/>
  <c r="Q553" i="1"/>
  <c r="BE553" i="9" s="1"/>
  <c r="P553" i="1"/>
  <c r="BD553" i="9" s="1"/>
  <c r="O553" i="1"/>
  <c r="BC553" i="9" s="1"/>
  <c r="N553" i="1"/>
  <c r="BB553" i="9" s="1"/>
  <c r="T552" i="1"/>
  <c r="BH552" i="9" s="1"/>
  <c r="P1279" i="9" s="1"/>
  <c r="S552" i="1"/>
  <c r="BG552" i="9" s="1"/>
  <c r="L1379" i="9" s="1"/>
  <c r="R552" i="1"/>
  <c r="BF552" i="9" s="1"/>
  <c r="Q552" i="1"/>
  <c r="BE552" i="9" s="1"/>
  <c r="P552" i="1"/>
  <c r="BD552" i="9" s="1"/>
  <c r="O552" i="1"/>
  <c r="BC552" i="9" s="1"/>
  <c r="N552" i="1"/>
  <c r="BB552" i="9" s="1"/>
  <c r="T551" i="1"/>
  <c r="BH551" i="9" s="1"/>
  <c r="P1278" i="9" s="1"/>
  <c r="S551" i="1"/>
  <c r="BG551" i="9" s="1"/>
  <c r="L1378" i="9" s="1"/>
  <c r="R551" i="1"/>
  <c r="BF551" i="9" s="1"/>
  <c r="Q551" i="1"/>
  <c r="BE551" i="9" s="1"/>
  <c r="P551" i="1"/>
  <c r="BD551" i="9" s="1"/>
  <c r="O551" i="1"/>
  <c r="BC551" i="9" s="1"/>
  <c r="N551" i="1"/>
  <c r="BB551" i="9" s="1"/>
  <c r="T550" i="1"/>
  <c r="BH550" i="9" s="1"/>
  <c r="P1277" i="9" s="1"/>
  <c r="S550" i="1"/>
  <c r="BG550" i="9" s="1"/>
  <c r="L1377" i="9" s="1"/>
  <c r="R550" i="1"/>
  <c r="BF550" i="9" s="1"/>
  <c r="Q550" i="1"/>
  <c r="BE550" i="9" s="1"/>
  <c r="P550" i="1"/>
  <c r="BD550" i="9" s="1"/>
  <c r="O550" i="1"/>
  <c r="BC550" i="9" s="1"/>
  <c r="N550" i="1"/>
  <c r="BB550" i="9" s="1"/>
  <c r="T549" i="1"/>
  <c r="BH549" i="9" s="1"/>
  <c r="P1276" i="9" s="1"/>
  <c r="S549" i="1"/>
  <c r="BG549" i="9" s="1"/>
  <c r="L1376" i="9" s="1"/>
  <c r="R549" i="1"/>
  <c r="BF549" i="9" s="1"/>
  <c r="Q549" i="1"/>
  <c r="BE549" i="9" s="1"/>
  <c r="P549" i="1"/>
  <c r="BD549" i="9" s="1"/>
  <c r="O549" i="1"/>
  <c r="BC549" i="9" s="1"/>
  <c r="N549" i="1"/>
  <c r="BB549" i="9" s="1"/>
  <c r="T548" i="1"/>
  <c r="BH548" i="9" s="1"/>
  <c r="P1275" i="9" s="1"/>
  <c r="S548" i="1"/>
  <c r="BG548" i="9" s="1"/>
  <c r="L1375" i="9" s="1"/>
  <c r="R548" i="1"/>
  <c r="BF548" i="9" s="1"/>
  <c r="Q548" i="1"/>
  <c r="BE548" i="9" s="1"/>
  <c r="P548" i="1"/>
  <c r="BD548" i="9" s="1"/>
  <c r="O548" i="1"/>
  <c r="BC548" i="9" s="1"/>
  <c r="N548" i="1"/>
  <c r="BB548" i="9" s="1"/>
  <c r="T547" i="1"/>
  <c r="BH547" i="9" s="1"/>
  <c r="P1274" i="9" s="1"/>
  <c r="S547" i="1"/>
  <c r="BG547" i="9" s="1"/>
  <c r="L1374" i="9" s="1"/>
  <c r="R547" i="1"/>
  <c r="BF547" i="9" s="1"/>
  <c r="Q547" i="1"/>
  <c r="BE547" i="9" s="1"/>
  <c r="P547" i="1"/>
  <c r="BD547" i="9" s="1"/>
  <c r="O547" i="1"/>
  <c r="BC547" i="9" s="1"/>
  <c r="N547" i="1"/>
  <c r="BB547" i="9" s="1"/>
  <c r="T546" i="1"/>
  <c r="BH546" i="9" s="1"/>
  <c r="P1273" i="9" s="1"/>
  <c r="S546" i="1"/>
  <c r="BG546" i="9" s="1"/>
  <c r="L1373" i="9" s="1"/>
  <c r="R546" i="1"/>
  <c r="BF546" i="9" s="1"/>
  <c r="Q546" i="1"/>
  <c r="BE546" i="9" s="1"/>
  <c r="P546" i="1"/>
  <c r="BD546" i="9" s="1"/>
  <c r="O546" i="1"/>
  <c r="BC546" i="9" s="1"/>
  <c r="N546" i="1"/>
  <c r="BB546" i="9" s="1"/>
  <c r="T545" i="1"/>
  <c r="BH545" i="9" s="1"/>
  <c r="P1272" i="9" s="1"/>
  <c r="S545" i="1"/>
  <c r="BG545" i="9" s="1"/>
  <c r="L1372" i="9" s="1"/>
  <c r="R545" i="1"/>
  <c r="BF545" i="9" s="1"/>
  <c r="Q545" i="1"/>
  <c r="BE545" i="9" s="1"/>
  <c r="P545" i="1"/>
  <c r="BD545" i="9" s="1"/>
  <c r="O545" i="1"/>
  <c r="BC545" i="9" s="1"/>
  <c r="N545" i="1"/>
  <c r="BB545" i="9" s="1"/>
  <c r="T544" i="1"/>
  <c r="BH544" i="9" s="1"/>
  <c r="P1271" i="9" s="1"/>
  <c r="S544" i="1"/>
  <c r="BG544" i="9" s="1"/>
  <c r="L1371" i="9" s="1"/>
  <c r="R544" i="1"/>
  <c r="BF544" i="9" s="1"/>
  <c r="Q544" i="1"/>
  <c r="BE544" i="9" s="1"/>
  <c r="P544" i="1"/>
  <c r="BD544" i="9" s="1"/>
  <c r="O544" i="1"/>
  <c r="BC544" i="9" s="1"/>
  <c r="N544" i="1"/>
  <c r="BB544" i="9" s="1"/>
  <c r="T543" i="1"/>
  <c r="BH543" i="9" s="1"/>
  <c r="P1270" i="9" s="1"/>
  <c r="S543" i="1"/>
  <c r="BG543" i="9" s="1"/>
  <c r="L1370" i="9" s="1"/>
  <c r="R543" i="1"/>
  <c r="BF543" i="9" s="1"/>
  <c r="Q543" i="1"/>
  <c r="BE543" i="9" s="1"/>
  <c r="P543" i="1"/>
  <c r="BD543" i="9" s="1"/>
  <c r="O543" i="1"/>
  <c r="BC543" i="9" s="1"/>
  <c r="N543" i="1"/>
  <c r="BB543" i="9" s="1"/>
  <c r="T542" i="1"/>
  <c r="BH542" i="9" s="1"/>
  <c r="P1269" i="9" s="1"/>
  <c r="S542" i="1"/>
  <c r="BG542" i="9" s="1"/>
  <c r="L1369" i="9" s="1"/>
  <c r="R542" i="1"/>
  <c r="BF542" i="9" s="1"/>
  <c r="Q542" i="1"/>
  <c r="BE542" i="9" s="1"/>
  <c r="P542" i="1"/>
  <c r="BD542" i="9" s="1"/>
  <c r="O542" i="1"/>
  <c r="BC542" i="9" s="1"/>
  <c r="N542" i="1"/>
  <c r="BB542" i="9" s="1"/>
  <c r="T541" i="1"/>
  <c r="BH541" i="9" s="1"/>
  <c r="P1268" i="9" s="1"/>
  <c r="S541" i="1"/>
  <c r="BG541" i="9" s="1"/>
  <c r="L1368" i="9" s="1"/>
  <c r="R541" i="1"/>
  <c r="BF541" i="9" s="1"/>
  <c r="Q541" i="1"/>
  <c r="BE541" i="9" s="1"/>
  <c r="P541" i="1"/>
  <c r="BD541" i="9" s="1"/>
  <c r="O541" i="1"/>
  <c r="BC541" i="9" s="1"/>
  <c r="N541" i="1"/>
  <c r="BB541" i="9" s="1"/>
  <c r="T540" i="1"/>
  <c r="BH540" i="9" s="1"/>
  <c r="P1267" i="9" s="1"/>
  <c r="S540" i="1"/>
  <c r="BG540" i="9" s="1"/>
  <c r="L1367" i="9" s="1"/>
  <c r="R540" i="1"/>
  <c r="BF540" i="9" s="1"/>
  <c r="Q540" i="1"/>
  <c r="BE540" i="9" s="1"/>
  <c r="P540" i="1"/>
  <c r="BD540" i="9" s="1"/>
  <c r="O540" i="1"/>
  <c r="BC540" i="9" s="1"/>
  <c r="N540" i="1"/>
  <c r="BB540" i="9" s="1"/>
  <c r="T539" i="1"/>
  <c r="BH539" i="9" s="1"/>
  <c r="P1266" i="9" s="1"/>
  <c r="S539" i="1"/>
  <c r="BG539" i="9" s="1"/>
  <c r="L1366" i="9" s="1"/>
  <c r="R539" i="1"/>
  <c r="BF539" i="9" s="1"/>
  <c r="Q539" i="1"/>
  <c r="BE539" i="9" s="1"/>
  <c r="P539" i="1"/>
  <c r="BD539" i="9" s="1"/>
  <c r="O539" i="1"/>
  <c r="BC539" i="9" s="1"/>
  <c r="N539" i="1"/>
  <c r="BB539" i="9" s="1"/>
  <c r="T538" i="1"/>
  <c r="BH538" i="9" s="1"/>
  <c r="P1265" i="9" s="1"/>
  <c r="S538" i="1"/>
  <c r="BG538" i="9" s="1"/>
  <c r="L1365" i="9" s="1"/>
  <c r="R538" i="1"/>
  <c r="BF538" i="9" s="1"/>
  <c r="Q538" i="1"/>
  <c r="BE538" i="9" s="1"/>
  <c r="P538" i="1"/>
  <c r="BD538" i="9" s="1"/>
  <c r="O538" i="1"/>
  <c r="BC538" i="9" s="1"/>
  <c r="N538" i="1"/>
  <c r="BB538" i="9" s="1"/>
  <c r="T537" i="1"/>
  <c r="BH537" i="9" s="1"/>
  <c r="P1264" i="9" s="1"/>
  <c r="S537" i="1"/>
  <c r="BG537" i="9" s="1"/>
  <c r="L1364" i="9" s="1"/>
  <c r="R537" i="1"/>
  <c r="BF537" i="9" s="1"/>
  <c r="Q537" i="1"/>
  <c r="BE537" i="9" s="1"/>
  <c r="P537" i="1"/>
  <c r="BD537" i="9" s="1"/>
  <c r="O537" i="1"/>
  <c r="BC537" i="9" s="1"/>
  <c r="N537" i="1"/>
  <c r="BB537" i="9" s="1"/>
  <c r="T536" i="1"/>
  <c r="BH536" i="9" s="1"/>
  <c r="P1263" i="9" s="1"/>
  <c r="S536" i="1"/>
  <c r="BG536" i="9" s="1"/>
  <c r="L1363" i="9" s="1"/>
  <c r="R536" i="1"/>
  <c r="BF536" i="9" s="1"/>
  <c r="Q536" i="1"/>
  <c r="BE536" i="9" s="1"/>
  <c r="P536" i="1"/>
  <c r="BD536" i="9" s="1"/>
  <c r="O536" i="1"/>
  <c r="BC536" i="9" s="1"/>
  <c r="N536" i="1"/>
  <c r="BB536" i="9" s="1"/>
  <c r="T535" i="1"/>
  <c r="BH535" i="9" s="1"/>
  <c r="P1262" i="9" s="1"/>
  <c r="S535" i="1"/>
  <c r="BG535" i="9" s="1"/>
  <c r="L1362" i="9" s="1"/>
  <c r="R535" i="1"/>
  <c r="BF535" i="9" s="1"/>
  <c r="Q535" i="1"/>
  <c r="BE535" i="9" s="1"/>
  <c r="P535" i="1"/>
  <c r="BD535" i="9" s="1"/>
  <c r="O535" i="1"/>
  <c r="BC535" i="9" s="1"/>
  <c r="N535" i="1"/>
  <c r="BB535" i="9" s="1"/>
  <c r="T534" i="1"/>
  <c r="BH534" i="9" s="1"/>
  <c r="P1261" i="9" s="1"/>
  <c r="S534" i="1"/>
  <c r="BG534" i="9" s="1"/>
  <c r="L1361" i="9" s="1"/>
  <c r="R534" i="1"/>
  <c r="BF534" i="9" s="1"/>
  <c r="Q534" i="1"/>
  <c r="BE534" i="9" s="1"/>
  <c r="P534" i="1"/>
  <c r="BD534" i="9" s="1"/>
  <c r="O534" i="1"/>
  <c r="BC534" i="9" s="1"/>
  <c r="N534" i="1"/>
  <c r="BB534" i="9" s="1"/>
  <c r="T533" i="1"/>
  <c r="BH533" i="9" s="1"/>
  <c r="P1260" i="9" s="1"/>
  <c r="S533" i="1"/>
  <c r="BG533" i="9" s="1"/>
  <c r="L1360" i="9" s="1"/>
  <c r="R533" i="1"/>
  <c r="BF533" i="9" s="1"/>
  <c r="Q533" i="1"/>
  <c r="BE533" i="9" s="1"/>
  <c r="P533" i="1"/>
  <c r="BD533" i="9" s="1"/>
  <c r="O533" i="1"/>
  <c r="BC533" i="9" s="1"/>
  <c r="N533" i="1"/>
  <c r="BB533" i="9" s="1"/>
  <c r="T532" i="1"/>
  <c r="BH532" i="9" s="1"/>
  <c r="P1259" i="9" s="1"/>
  <c r="S532" i="1"/>
  <c r="BG532" i="9" s="1"/>
  <c r="L1359" i="9" s="1"/>
  <c r="R532" i="1"/>
  <c r="BF532" i="9" s="1"/>
  <c r="Q532" i="1"/>
  <c r="BE532" i="9" s="1"/>
  <c r="P532" i="1"/>
  <c r="BD532" i="9" s="1"/>
  <c r="O532" i="1"/>
  <c r="BC532" i="9" s="1"/>
  <c r="N532" i="1"/>
  <c r="BB532" i="9" s="1"/>
  <c r="T531" i="1"/>
  <c r="BH531" i="9" s="1"/>
  <c r="P1258" i="9" s="1"/>
  <c r="S531" i="1"/>
  <c r="BG531" i="9" s="1"/>
  <c r="L1358" i="9" s="1"/>
  <c r="R531" i="1"/>
  <c r="BF531" i="9" s="1"/>
  <c r="Q531" i="1"/>
  <c r="BE531" i="9" s="1"/>
  <c r="P531" i="1"/>
  <c r="BD531" i="9" s="1"/>
  <c r="O531" i="1"/>
  <c r="BC531" i="9" s="1"/>
  <c r="N531" i="1"/>
  <c r="BB531" i="9" s="1"/>
  <c r="T530" i="1"/>
  <c r="BH530" i="9" s="1"/>
  <c r="P1257" i="9" s="1"/>
  <c r="S530" i="1"/>
  <c r="BG530" i="9" s="1"/>
  <c r="L1357" i="9" s="1"/>
  <c r="R530" i="1"/>
  <c r="BF530" i="9" s="1"/>
  <c r="Q530" i="1"/>
  <c r="BE530" i="9" s="1"/>
  <c r="P530" i="1"/>
  <c r="BD530" i="9" s="1"/>
  <c r="O530" i="1"/>
  <c r="BC530" i="9" s="1"/>
  <c r="N530" i="1"/>
  <c r="BB530" i="9" s="1"/>
  <c r="T529" i="1"/>
  <c r="BH529" i="9" s="1"/>
  <c r="P1256" i="9" s="1"/>
  <c r="S529" i="1"/>
  <c r="BG529" i="9" s="1"/>
  <c r="L1356" i="9" s="1"/>
  <c r="R529" i="1"/>
  <c r="BF529" i="9" s="1"/>
  <c r="Q529" i="1"/>
  <c r="BE529" i="9" s="1"/>
  <c r="P529" i="1"/>
  <c r="BD529" i="9" s="1"/>
  <c r="O529" i="1"/>
  <c r="BC529" i="9" s="1"/>
  <c r="N529" i="1"/>
  <c r="BB529" i="9" s="1"/>
  <c r="T528" i="1"/>
  <c r="BH528" i="9" s="1"/>
  <c r="S528" i="1"/>
  <c r="BG528" i="9" s="1"/>
  <c r="R528" i="1"/>
  <c r="BF528" i="9" s="1"/>
  <c r="Q528" i="1"/>
  <c r="BE528" i="9" s="1"/>
  <c r="P528" i="1"/>
  <c r="BD528" i="9" s="1"/>
  <c r="O528" i="1"/>
  <c r="BC528" i="9" s="1"/>
  <c r="N528" i="1"/>
  <c r="BB528" i="9" s="1"/>
  <c r="V525" i="1"/>
  <c r="BJ525" i="9" s="1"/>
  <c r="U525" i="1"/>
  <c r="BI525" i="9" s="1"/>
  <c r="T525" i="1"/>
  <c r="BH525" i="9" s="1"/>
  <c r="S525" i="1"/>
  <c r="BG525" i="9" s="1"/>
  <c r="R525" i="1"/>
  <c r="BF525" i="9" s="1"/>
  <c r="Q525" i="1"/>
  <c r="BE525" i="9" s="1"/>
  <c r="P525" i="1"/>
  <c r="BD525" i="9" s="1"/>
  <c r="O525" i="1"/>
  <c r="BC525" i="9" s="1"/>
  <c r="N525" i="1"/>
  <c r="BB525" i="9" s="1"/>
  <c r="T523" i="1"/>
  <c r="BH523" i="9" s="1"/>
  <c r="S523" i="1"/>
  <c r="BG523" i="9" s="1"/>
  <c r="Q523" i="1"/>
  <c r="BE523" i="9" s="1"/>
  <c r="P523" i="1"/>
  <c r="BD523" i="9" s="1"/>
  <c r="O523" i="1"/>
  <c r="BC523" i="9" s="1"/>
  <c r="S520" i="1"/>
  <c r="BG520" i="9" s="1"/>
  <c r="P1206" i="9" s="1"/>
  <c r="R520" i="1"/>
  <c r="BF520" i="9" s="1"/>
  <c r="O1206" i="9" s="1"/>
  <c r="P520" i="1"/>
  <c r="BD520" i="9" s="1"/>
  <c r="O520" i="1"/>
  <c r="BC520" i="9" s="1"/>
  <c r="O1205" i="9" s="1"/>
  <c r="M521" i="1"/>
  <c r="BA521" i="9" s="1"/>
  <c r="M518" i="1"/>
  <c r="BA518" i="9" s="1"/>
  <c r="L1128" i="9" s="1"/>
  <c r="M516" i="1"/>
  <c r="BA516" i="9" s="1"/>
  <c r="M512" i="1"/>
  <c r="BA512" i="9" s="1"/>
  <c r="N510" i="1"/>
  <c r="BB510" i="9" s="1"/>
  <c r="M510" i="1"/>
  <c r="BA510" i="9" s="1"/>
  <c r="N509" i="1"/>
  <c r="BB509" i="9" s="1"/>
  <c r="M509" i="1"/>
  <c r="BA509" i="9" s="1"/>
  <c r="N507" i="1"/>
  <c r="BB507" i="9" s="1"/>
  <c r="M507" i="1"/>
  <c r="BA507" i="9" s="1"/>
  <c r="N506" i="1"/>
  <c r="BB506" i="9" s="1"/>
  <c r="M506" i="1"/>
  <c r="BA506" i="9" s="1"/>
  <c r="N505" i="1"/>
  <c r="BB505" i="9" s="1"/>
  <c r="M505" i="1"/>
  <c r="BA505" i="9" s="1"/>
  <c r="N503" i="1"/>
  <c r="BB503" i="9" s="1"/>
  <c r="M503" i="1"/>
  <c r="BA503" i="9" s="1"/>
  <c r="N502" i="1"/>
  <c r="BB502" i="9" s="1"/>
  <c r="M502" i="1"/>
  <c r="BA502" i="9" s="1"/>
  <c r="N501" i="1"/>
  <c r="BB501" i="9" s="1"/>
  <c r="M501" i="1"/>
  <c r="BA501" i="9" s="1"/>
  <c r="N500" i="1"/>
  <c r="BB500" i="9" s="1"/>
  <c r="M500" i="1"/>
  <c r="BA500" i="9" s="1"/>
  <c r="N499" i="1"/>
  <c r="BB499" i="9" s="1"/>
  <c r="M499" i="1"/>
  <c r="BA499" i="9" s="1"/>
  <c r="N498" i="1"/>
  <c r="BB498" i="9" s="1"/>
  <c r="M498" i="1"/>
  <c r="BA498" i="9" s="1"/>
  <c r="N496" i="1"/>
  <c r="BB496" i="9" s="1"/>
  <c r="M496" i="1"/>
  <c r="BA496" i="9" s="1"/>
  <c r="N495" i="1"/>
  <c r="BB495" i="9" s="1"/>
  <c r="M495" i="1"/>
  <c r="BA495" i="9" s="1"/>
  <c r="N494" i="1"/>
  <c r="BB494" i="9" s="1"/>
  <c r="M494" i="1"/>
  <c r="BA494" i="9" s="1"/>
  <c r="N493" i="1"/>
  <c r="BB493" i="9" s="1"/>
  <c r="M493" i="1"/>
  <c r="BA493" i="9" s="1"/>
  <c r="N492" i="1"/>
  <c r="BB492" i="9" s="1"/>
  <c r="M492" i="1"/>
  <c r="BA492" i="9" s="1"/>
  <c r="N491" i="1"/>
  <c r="BB491" i="9" s="1"/>
  <c r="M491" i="1"/>
  <c r="BA491" i="9" s="1"/>
  <c r="N490" i="1"/>
  <c r="BB490" i="9" s="1"/>
  <c r="M490" i="1"/>
  <c r="BA490" i="9" s="1"/>
  <c r="N488" i="1"/>
  <c r="BB488" i="9" s="1"/>
  <c r="M488" i="1"/>
  <c r="BA488" i="9" s="1"/>
  <c r="N487" i="1"/>
  <c r="BB487" i="9" s="1"/>
  <c r="M487" i="1"/>
  <c r="BA487" i="9" s="1"/>
  <c r="N486" i="1"/>
  <c r="BB486" i="9" s="1"/>
  <c r="M486" i="1"/>
  <c r="BA486" i="9" s="1"/>
  <c r="Q482" i="1"/>
  <c r="BE482" i="9" s="1"/>
  <c r="P482" i="1"/>
  <c r="BD482" i="9" s="1"/>
  <c r="O482" i="1"/>
  <c r="BC482" i="9" s="1"/>
  <c r="N482" i="1"/>
  <c r="BB482" i="9" s="1"/>
  <c r="L482" i="1"/>
  <c r="AZ482" i="9" s="1"/>
  <c r="Q481" i="1"/>
  <c r="BE481" i="9" s="1"/>
  <c r="P481" i="1"/>
  <c r="BD481" i="9" s="1"/>
  <c r="Q1029" i="9" s="1"/>
  <c r="O481" i="1"/>
  <c r="BC481" i="9" s="1"/>
  <c r="P1029" i="9" s="1"/>
  <c r="N481" i="1"/>
  <c r="BB481" i="9" s="1"/>
  <c r="O1029" i="9" s="1"/>
  <c r="L481" i="1"/>
  <c r="AZ481" i="9" s="1"/>
  <c r="Q480" i="1"/>
  <c r="BE480" i="9" s="1"/>
  <c r="P480" i="1"/>
  <c r="BD480" i="9" s="1"/>
  <c r="Q1028" i="9" s="1"/>
  <c r="O480" i="1"/>
  <c r="BC480" i="9" s="1"/>
  <c r="P1028" i="9" s="1"/>
  <c r="N480" i="1"/>
  <c r="BB480" i="9" s="1"/>
  <c r="O1028" i="9" s="1"/>
  <c r="L480" i="1"/>
  <c r="AZ480" i="9" s="1"/>
  <c r="Q479" i="1"/>
  <c r="BE479" i="9" s="1"/>
  <c r="P479" i="1"/>
  <c r="BD479" i="9" s="1"/>
  <c r="Q1027" i="9" s="1"/>
  <c r="O479" i="1"/>
  <c r="BC479" i="9" s="1"/>
  <c r="P1027" i="9" s="1"/>
  <c r="N479" i="1"/>
  <c r="BB479" i="9" s="1"/>
  <c r="O1027" i="9" s="1"/>
  <c r="L479" i="1"/>
  <c r="AZ479" i="9" s="1"/>
  <c r="Q478" i="1"/>
  <c r="BE478" i="9" s="1"/>
  <c r="P478" i="1"/>
  <c r="BD478" i="9" s="1"/>
  <c r="Q1026" i="9" s="1"/>
  <c r="O478" i="1"/>
  <c r="BC478" i="9" s="1"/>
  <c r="P1026" i="9" s="1"/>
  <c r="N478" i="1"/>
  <c r="BB478" i="9" s="1"/>
  <c r="O1026" i="9" s="1"/>
  <c r="L478" i="1"/>
  <c r="AZ478" i="9" s="1"/>
  <c r="Q477" i="1"/>
  <c r="BE477" i="9" s="1"/>
  <c r="P477" i="1"/>
  <c r="BD477" i="9" s="1"/>
  <c r="Q1025" i="9" s="1"/>
  <c r="O477" i="1"/>
  <c r="BC477" i="9" s="1"/>
  <c r="P1025" i="9" s="1"/>
  <c r="N477" i="1"/>
  <c r="BB477" i="9" s="1"/>
  <c r="O1025" i="9" s="1"/>
  <c r="L477" i="1"/>
  <c r="AZ477" i="9" s="1"/>
  <c r="Q476" i="1"/>
  <c r="BE476" i="9" s="1"/>
  <c r="P476" i="1"/>
  <c r="BD476" i="9" s="1"/>
  <c r="Q1024" i="9" s="1"/>
  <c r="O476" i="1"/>
  <c r="BC476" i="9" s="1"/>
  <c r="P1024" i="9" s="1"/>
  <c r="N476" i="1"/>
  <c r="BB476" i="9" s="1"/>
  <c r="O1024" i="9" s="1"/>
  <c r="L476" i="1"/>
  <c r="AZ476" i="9" s="1"/>
  <c r="Q475" i="1"/>
  <c r="BE475" i="9" s="1"/>
  <c r="P475" i="1"/>
  <c r="BD475" i="9" s="1"/>
  <c r="Q1023" i="9" s="1"/>
  <c r="O475" i="1"/>
  <c r="BC475" i="9" s="1"/>
  <c r="P1023" i="9" s="1"/>
  <c r="N475" i="1"/>
  <c r="BB475" i="9" s="1"/>
  <c r="O1023" i="9" s="1"/>
  <c r="L475" i="1"/>
  <c r="AZ475" i="9" s="1"/>
  <c r="Q474" i="1"/>
  <c r="BE474" i="9" s="1"/>
  <c r="P474" i="1"/>
  <c r="BD474" i="9" s="1"/>
  <c r="Q1022" i="9" s="1"/>
  <c r="O474" i="1"/>
  <c r="BC474" i="9" s="1"/>
  <c r="P1022" i="9" s="1"/>
  <c r="N474" i="1"/>
  <c r="BB474" i="9" s="1"/>
  <c r="O1022" i="9" s="1"/>
  <c r="L474" i="1"/>
  <c r="AZ474" i="9" s="1"/>
  <c r="Q473" i="1"/>
  <c r="BE473" i="9" s="1"/>
  <c r="P473" i="1"/>
  <c r="BD473" i="9" s="1"/>
  <c r="Q1021" i="9" s="1"/>
  <c r="O473" i="1"/>
  <c r="BC473" i="9" s="1"/>
  <c r="P1021" i="9" s="1"/>
  <c r="N473" i="1"/>
  <c r="BB473" i="9" s="1"/>
  <c r="O1021" i="9" s="1"/>
  <c r="L473" i="1"/>
  <c r="AZ473" i="9" s="1"/>
  <c r="Q472" i="1"/>
  <c r="BE472" i="9" s="1"/>
  <c r="P472" i="1"/>
  <c r="BD472" i="9" s="1"/>
  <c r="Q1020" i="9" s="1"/>
  <c r="O472" i="1"/>
  <c r="BC472" i="9" s="1"/>
  <c r="P1020" i="9" s="1"/>
  <c r="N472" i="1"/>
  <c r="BB472" i="9" s="1"/>
  <c r="O1020" i="9" s="1"/>
  <c r="L472" i="1"/>
  <c r="AZ472" i="9" s="1"/>
  <c r="Q471" i="1"/>
  <c r="BE471" i="9" s="1"/>
  <c r="P471" i="1"/>
  <c r="BD471" i="9" s="1"/>
  <c r="Q1019" i="9" s="1"/>
  <c r="O471" i="1"/>
  <c r="BC471" i="9" s="1"/>
  <c r="P1019" i="9" s="1"/>
  <c r="N471" i="1"/>
  <c r="BB471" i="9" s="1"/>
  <c r="O1019" i="9" s="1"/>
  <c r="L471" i="1"/>
  <c r="AZ471" i="9" s="1"/>
  <c r="Q470" i="1"/>
  <c r="BE470" i="9" s="1"/>
  <c r="P470" i="1"/>
  <c r="BD470" i="9" s="1"/>
  <c r="Q1018" i="9" s="1"/>
  <c r="O470" i="1"/>
  <c r="BC470" i="9" s="1"/>
  <c r="P1018" i="9" s="1"/>
  <c r="N470" i="1"/>
  <c r="BB470" i="9" s="1"/>
  <c r="O1018" i="9" s="1"/>
  <c r="L470" i="1"/>
  <c r="AZ470" i="9" s="1"/>
  <c r="Q469" i="1"/>
  <c r="BE469" i="9" s="1"/>
  <c r="P469" i="1"/>
  <c r="BD469" i="9" s="1"/>
  <c r="Q1017" i="9" s="1"/>
  <c r="O469" i="1"/>
  <c r="BC469" i="9" s="1"/>
  <c r="P1017" i="9" s="1"/>
  <c r="N469" i="1"/>
  <c r="BB469" i="9" s="1"/>
  <c r="O1017" i="9" s="1"/>
  <c r="L469" i="1"/>
  <c r="AZ469" i="9" s="1"/>
  <c r="Q468" i="1"/>
  <c r="BE468" i="9" s="1"/>
  <c r="P468" i="1"/>
  <c r="BD468" i="9" s="1"/>
  <c r="Q1016" i="9" s="1"/>
  <c r="O468" i="1"/>
  <c r="BC468" i="9" s="1"/>
  <c r="P1016" i="9" s="1"/>
  <c r="N468" i="1"/>
  <c r="BB468" i="9" s="1"/>
  <c r="O1016" i="9" s="1"/>
  <c r="L468" i="1"/>
  <c r="AZ468" i="9" s="1"/>
  <c r="Q467" i="1"/>
  <c r="BE467" i="9" s="1"/>
  <c r="P467" i="1"/>
  <c r="BD467" i="9" s="1"/>
  <c r="Q1015" i="9" s="1"/>
  <c r="O467" i="1"/>
  <c r="BC467" i="9" s="1"/>
  <c r="P1015" i="9" s="1"/>
  <c r="N467" i="1"/>
  <c r="BB467" i="9" s="1"/>
  <c r="O1015" i="9" s="1"/>
  <c r="L467" i="1"/>
  <c r="AZ467" i="9" s="1"/>
  <c r="Q466" i="1"/>
  <c r="BE466" i="9" s="1"/>
  <c r="P466" i="1"/>
  <c r="BD466" i="9" s="1"/>
  <c r="Q1014" i="9" s="1"/>
  <c r="O466" i="1"/>
  <c r="BC466" i="9" s="1"/>
  <c r="P1014" i="9" s="1"/>
  <c r="N466" i="1"/>
  <c r="BB466" i="9" s="1"/>
  <c r="O1014" i="9" s="1"/>
  <c r="L466" i="1"/>
  <c r="AZ466" i="9" s="1"/>
  <c r="Q465" i="1"/>
  <c r="BE465" i="9" s="1"/>
  <c r="P465" i="1"/>
  <c r="BD465" i="9" s="1"/>
  <c r="Q1013" i="9" s="1"/>
  <c r="O465" i="1"/>
  <c r="BC465" i="9" s="1"/>
  <c r="P1013" i="9" s="1"/>
  <c r="N465" i="1"/>
  <c r="BB465" i="9" s="1"/>
  <c r="O1013" i="9" s="1"/>
  <c r="L465" i="1"/>
  <c r="AZ465" i="9" s="1"/>
  <c r="Q464" i="1"/>
  <c r="BE464" i="9" s="1"/>
  <c r="P464" i="1"/>
  <c r="BD464" i="9" s="1"/>
  <c r="Q1012" i="9" s="1"/>
  <c r="O464" i="1"/>
  <c r="BC464" i="9" s="1"/>
  <c r="P1012" i="9" s="1"/>
  <c r="N464" i="1"/>
  <c r="BB464" i="9" s="1"/>
  <c r="O1012" i="9" s="1"/>
  <c r="L464" i="1"/>
  <c r="AZ464" i="9" s="1"/>
  <c r="Q463" i="1"/>
  <c r="BE463" i="9" s="1"/>
  <c r="P463" i="1"/>
  <c r="BD463" i="9" s="1"/>
  <c r="Q1011" i="9" s="1"/>
  <c r="O463" i="1"/>
  <c r="BC463" i="9" s="1"/>
  <c r="P1011" i="9" s="1"/>
  <c r="N463" i="1"/>
  <c r="BB463" i="9" s="1"/>
  <c r="O1011" i="9" s="1"/>
  <c r="L463" i="1"/>
  <c r="AZ463" i="9" s="1"/>
  <c r="Q462" i="1"/>
  <c r="BE462" i="9" s="1"/>
  <c r="P462" i="1"/>
  <c r="BD462" i="9" s="1"/>
  <c r="Q1010" i="9" s="1"/>
  <c r="O462" i="1"/>
  <c r="BC462" i="9" s="1"/>
  <c r="P1010" i="9" s="1"/>
  <c r="N462" i="1"/>
  <c r="BB462" i="9" s="1"/>
  <c r="O1010" i="9" s="1"/>
  <c r="L462" i="1"/>
  <c r="AZ462" i="9" s="1"/>
  <c r="Q461" i="1"/>
  <c r="BE461" i="9" s="1"/>
  <c r="P461" i="1"/>
  <c r="BD461" i="9" s="1"/>
  <c r="Q1009" i="9" s="1"/>
  <c r="O461" i="1"/>
  <c r="BC461" i="9" s="1"/>
  <c r="P1009" i="9" s="1"/>
  <c r="N461" i="1"/>
  <c r="BB461" i="9" s="1"/>
  <c r="O1009" i="9" s="1"/>
  <c r="L461" i="1"/>
  <c r="AZ461" i="9" s="1"/>
  <c r="Q460" i="1"/>
  <c r="BE460" i="9" s="1"/>
  <c r="P460" i="1"/>
  <c r="BD460" i="9" s="1"/>
  <c r="Q1008" i="9" s="1"/>
  <c r="O460" i="1"/>
  <c r="BC460" i="9" s="1"/>
  <c r="P1008" i="9" s="1"/>
  <c r="N460" i="1"/>
  <c r="BB460" i="9" s="1"/>
  <c r="O1008" i="9" s="1"/>
  <c r="L460" i="1"/>
  <c r="AZ460" i="9" s="1"/>
  <c r="Q459" i="1"/>
  <c r="BE459" i="9" s="1"/>
  <c r="P459" i="1"/>
  <c r="BD459" i="9" s="1"/>
  <c r="Q1007" i="9" s="1"/>
  <c r="O459" i="1"/>
  <c r="BC459" i="9" s="1"/>
  <c r="P1007" i="9" s="1"/>
  <c r="N459" i="1"/>
  <c r="BB459" i="9" s="1"/>
  <c r="O1007" i="9" s="1"/>
  <c r="L459" i="1"/>
  <c r="AZ459" i="9" s="1"/>
  <c r="Q458" i="1"/>
  <c r="BE458" i="9" s="1"/>
  <c r="P458" i="1"/>
  <c r="BD458" i="9" s="1"/>
  <c r="Q1006" i="9" s="1"/>
  <c r="O458" i="1"/>
  <c r="BC458" i="9" s="1"/>
  <c r="P1006" i="9" s="1"/>
  <c r="N458" i="1"/>
  <c r="BB458" i="9" s="1"/>
  <c r="O1006" i="9" s="1"/>
  <c r="L458" i="1"/>
  <c r="AZ458" i="9" s="1"/>
  <c r="Q457" i="1"/>
  <c r="BE457" i="9" s="1"/>
  <c r="P457" i="1"/>
  <c r="BD457" i="9" s="1"/>
  <c r="Q1005" i="9" s="1"/>
  <c r="O457" i="1"/>
  <c r="BC457" i="9" s="1"/>
  <c r="P1005" i="9" s="1"/>
  <c r="N457" i="1"/>
  <c r="BB457" i="9" s="1"/>
  <c r="O1005" i="9" s="1"/>
  <c r="L457" i="1"/>
  <c r="AZ457" i="9" s="1"/>
  <c r="Q456" i="1"/>
  <c r="BE456" i="9" s="1"/>
  <c r="P456" i="1"/>
  <c r="BD456" i="9" s="1"/>
  <c r="Q1004" i="9" s="1"/>
  <c r="O456" i="1"/>
  <c r="BC456" i="9" s="1"/>
  <c r="P1004" i="9" s="1"/>
  <c r="N456" i="1"/>
  <c r="BB456" i="9" s="1"/>
  <c r="O1004" i="9" s="1"/>
  <c r="L456" i="1"/>
  <c r="AZ456" i="9" s="1"/>
  <c r="Q455" i="1"/>
  <c r="BE455" i="9" s="1"/>
  <c r="P455" i="1"/>
  <c r="BD455" i="9" s="1"/>
  <c r="Q1003" i="9" s="1"/>
  <c r="O455" i="1"/>
  <c r="BC455" i="9" s="1"/>
  <c r="P1003" i="9" s="1"/>
  <c r="N455" i="1"/>
  <c r="BB455" i="9" s="1"/>
  <c r="O1003" i="9" s="1"/>
  <c r="L455" i="1"/>
  <c r="AZ455" i="9" s="1"/>
  <c r="Q454" i="1"/>
  <c r="BE454" i="9" s="1"/>
  <c r="P454" i="1"/>
  <c r="BD454" i="9" s="1"/>
  <c r="Q1002" i="9" s="1"/>
  <c r="O454" i="1"/>
  <c r="BC454" i="9" s="1"/>
  <c r="P1002" i="9" s="1"/>
  <c r="N454" i="1"/>
  <c r="BB454" i="9" s="1"/>
  <c r="O1002" i="9" s="1"/>
  <c r="L454" i="1"/>
  <c r="AZ454" i="9" s="1"/>
  <c r="Q453" i="1"/>
  <c r="BE453" i="9" s="1"/>
  <c r="P453" i="1"/>
  <c r="BD453" i="9" s="1"/>
  <c r="Q1001" i="9" s="1"/>
  <c r="O453" i="1"/>
  <c r="BC453" i="9" s="1"/>
  <c r="P1001" i="9" s="1"/>
  <c r="N453" i="1"/>
  <c r="BB453" i="9" s="1"/>
  <c r="O1001" i="9" s="1"/>
  <c r="L453" i="1"/>
  <c r="AZ453" i="9" s="1"/>
  <c r="Q452" i="1"/>
  <c r="BE452" i="9" s="1"/>
  <c r="P452" i="1"/>
  <c r="BD452" i="9" s="1"/>
  <c r="Q1000" i="9" s="1"/>
  <c r="O452" i="1"/>
  <c r="BC452" i="9" s="1"/>
  <c r="P1000" i="9" s="1"/>
  <c r="N452" i="1"/>
  <c r="BB452" i="9" s="1"/>
  <c r="O1000" i="9" s="1"/>
  <c r="L452" i="1"/>
  <c r="AZ452" i="9" s="1"/>
  <c r="Q451" i="1"/>
  <c r="BE451" i="9" s="1"/>
  <c r="P451" i="1"/>
  <c r="BD451" i="9" s="1"/>
  <c r="Q999" i="9" s="1"/>
  <c r="O451" i="1"/>
  <c r="BC451" i="9" s="1"/>
  <c r="P999" i="9" s="1"/>
  <c r="N451" i="1"/>
  <c r="BB451" i="9" s="1"/>
  <c r="O999" i="9" s="1"/>
  <c r="L451" i="1"/>
  <c r="AZ451" i="9" s="1"/>
  <c r="Q450" i="1"/>
  <c r="BE450" i="9" s="1"/>
  <c r="P450" i="1"/>
  <c r="BD450" i="9" s="1"/>
  <c r="Q998" i="9" s="1"/>
  <c r="O450" i="1"/>
  <c r="BC450" i="9" s="1"/>
  <c r="P998" i="9" s="1"/>
  <c r="N450" i="1"/>
  <c r="BB450" i="9" s="1"/>
  <c r="O998" i="9" s="1"/>
  <c r="L450" i="1"/>
  <c r="AZ450" i="9" s="1"/>
  <c r="Q449" i="1"/>
  <c r="BE449" i="9" s="1"/>
  <c r="P449" i="1"/>
  <c r="BD449" i="9" s="1"/>
  <c r="Q997" i="9" s="1"/>
  <c r="O449" i="1"/>
  <c r="BC449" i="9" s="1"/>
  <c r="P997" i="9" s="1"/>
  <c r="N449" i="1"/>
  <c r="BB449" i="9" s="1"/>
  <c r="O997" i="9" s="1"/>
  <c r="L449" i="1"/>
  <c r="AZ449" i="9" s="1"/>
  <c r="Q448" i="1"/>
  <c r="BE448" i="9" s="1"/>
  <c r="P448" i="1"/>
  <c r="BD448" i="9" s="1"/>
  <c r="Q996" i="9" s="1"/>
  <c r="O448" i="1"/>
  <c r="BC448" i="9" s="1"/>
  <c r="P996" i="9" s="1"/>
  <c r="N448" i="1"/>
  <c r="BB448" i="9" s="1"/>
  <c r="O996" i="9" s="1"/>
  <c r="L448" i="1"/>
  <c r="AZ448" i="9" s="1"/>
  <c r="Q447" i="1"/>
  <c r="BE447" i="9" s="1"/>
  <c r="P447" i="1"/>
  <c r="BD447" i="9" s="1"/>
  <c r="Q995" i="9" s="1"/>
  <c r="O447" i="1"/>
  <c r="BC447" i="9" s="1"/>
  <c r="P995" i="9" s="1"/>
  <c r="N447" i="1"/>
  <c r="BB447" i="9" s="1"/>
  <c r="O995" i="9" s="1"/>
  <c r="L447" i="1"/>
  <c r="AZ447" i="9" s="1"/>
  <c r="Q446" i="1"/>
  <c r="BE446" i="9" s="1"/>
  <c r="P446" i="1"/>
  <c r="BD446" i="9" s="1"/>
  <c r="Q994" i="9" s="1"/>
  <c r="O446" i="1"/>
  <c r="BC446" i="9" s="1"/>
  <c r="P994" i="9" s="1"/>
  <c r="N446" i="1"/>
  <c r="BB446" i="9" s="1"/>
  <c r="O994" i="9" s="1"/>
  <c r="L446" i="1"/>
  <c r="AZ446" i="9" s="1"/>
  <c r="Q445" i="1"/>
  <c r="BE445" i="9" s="1"/>
  <c r="P445" i="1"/>
  <c r="BD445" i="9" s="1"/>
  <c r="Q993" i="9" s="1"/>
  <c r="O445" i="1"/>
  <c r="BC445" i="9" s="1"/>
  <c r="P993" i="9" s="1"/>
  <c r="N445" i="1"/>
  <c r="BB445" i="9" s="1"/>
  <c r="O993" i="9" s="1"/>
  <c r="L445" i="1"/>
  <c r="AZ445" i="9" s="1"/>
  <c r="Q444" i="1"/>
  <c r="BE444" i="9" s="1"/>
  <c r="P444" i="1"/>
  <c r="BD444" i="9" s="1"/>
  <c r="Q992" i="9" s="1"/>
  <c r="O444" i="1"/>
  <c r="BC444" i="9" s="1"/>
  <c r="P992" i="9" s="1"/>
  <c r="N444" i="1"/>
  <c r="BB444" i="9" s="1"/>
  <c r="O992" i="9" s="1"/>
  <c r="L444" i="1"/>
  <c r="AZ444" i="9" s="1"/>
  <c r="Q443" i="1"/>
  <c r="BE443" i="9" s="1"/>
  <c r="P443" i="1"/>
  <c r="BD443" i="9" s="1"/>
  <c r="Q991" i="9" s="1"/>
  <c r="O443" i="1"/>
  <c r="BC443" i="9" s="1"/>
  <c r="P991" i="9" s="1"/>
  <c r="N443" i="1"/>
  <c r="BB443" i="9" s="1"/>
  <c r="O991" i="9" s="1"/>
  <c r="L443" i="1"/>
  <c r="AZ443" i="9" s="1"/>
  <c r="Q442" i="1"/>
  <c r="BE442" i="9" s="1"/>
  <c r="P442" i="1"/>
  <c r="BD442" i="9" s="1"/>
  <c r="Q990" i="9" s="1"/>
  <c r="O442" i="1"/>
  <c r="BC442" i="9" s="1"/>
  <c r="P990" i="9" s="1"/>
  <c r="N442" i="1"/>
  <c r="BB442" i="9" s="1"/>
  <c r="O990" i="9" s="1"/>
  <c r="L442" i="1"/>
  <c r="AZ442" i="9" s="1"/>
  <c r="Q441" i="1"/>
  <c r="BE441" i="9" s="1"/>
  <c r="P441" i="1"/>
  <c r="BD441" i="9" s="1"/>
  <c r="O441" i="1"/>
  <c r="BC441" i="9" s="1"/>
  <c r="N441" i="1"/>
  <c r="BB441" i="9" s="1"/>
  <c r="L441" i="1"/>
  <c r="AZ441" i="9" s="1"/>
  <c r="M438" i="1"/>
  <c r="BA438" i="9" s="1"/>
  <c r="N436" i="1"/>
  <c r="BB436" i="9" s="1"/>
  <c r="M981" i="9" s="1"/>
  <c r="M436" i="1"/>
  <c r="BA436" i="9" s="1"/>
  <c r="L981" i="9" s="1"/>
  <c r="N435" i="1"/>
  <c r="BB435" i="9" s="1"/>
  <c r="M980" i="9" s="1"/>
  <c r="M435" i="1"/>
  <c r="BA435" i="9" s="1"/>
  <c r="L980" i="9" s="1"/>
  <c r="N434" i="1"/>
  <c r="BB434" i="9" s="1"/>
  <c r="M979" i="9" s="1"/>
  <c r="M434" i="1"/>
  <c r="BA434" i="9" s="1"/>
  <c r="L979" i="9" s="1"/>
  <c r="N433" i="1"/>
  <c r="BB433" i="9" s="1"/>
  <c r="M978" i="9" s="1"/>
  <c r="M433" i="1"/>
  <c r="BA433" i="9" s="1"/>
  <c r="L978" i="9" s="1"/>
  <c r="N432" i="1"/>
  <c r="BB432" i="9" s="1"/>
  <c r="M977" i="9" s="1"/>
  <c r="M432" i="1"/>
  <c r="BA432" i="9" s="1"/>
  <c r="L977" i="9" s="1"/>
  <c r="N431" i="1"/>
  <c r="BB431" i="9" s="1"/>
  <c r="M976" i="9" s="1"/>
  <c r="M431" i="1"/>
  <c r="BA431" i="9" s="1"/>
  <c r="L976" i="9" s="1"/>
  <c r="N430" i="1"/>
  <c r="BB430" i="9" s="1"/>
  <c r="M975" i="9" s="1"/>
  <c r="M430" i="1"/>
  <c r="BA430" i="9" s="1"/>
  <c r="L975" i="9" s="1"/>
  <c r="N429" i="1"/>
  <c r="BB429" i="9" s="1"/>
  <c r="M974" i="9" s="1"/>
  <c r="M429" i="1"/>
  <c r="BA429" i="9" s="1"/>
  <c r="L974" i="9" s="1"/>
  <c r="N428" i="1"/>
  <c r="BB428" i="9" s="1"/>
  <c r="M973" i="9" s="1"/>
  <c r="M428" i="1"/>
  <c r="BA428" i="9" s="1"/>
  <c r="L973" i="9" s="1"/>
  <c r="N427" i="1"/>
  <c r="BB427" i="9" s="1"/>
  <c r="M972" i="9" s="1"/>
  <c r="M427" i="1"/>
  <c r="BA427" i="9" s="1"/>
  <c r="L972" i="9" s="1"/>
  <c r="N426" i="1"/>
  <c r="BB426" i="9" s="1"/>
  <c r="M971" i="9" s="1"/>
  <c r="M426" i="1"/>
  <c r="BA426" i="9" s="1"/>
  <c r="L971" i="9" s="1"/>
  <c r="N425" i="1"/>
  <c r="BB425" i="9" s="1"/>
  <c r="M970" i="9" s="1"/>
  <c r="M425" i="1"/>
  <c r="BA425" i="9" s="1"/>
  <c r="L970" i="9" s="1"/>
  <c r="N424" i="1"/>
  <c r="BB424" i="9" s="1"/>
  <c r="M969" i="9" s="1"/>
  <c r="M424" i="1"/>
  <c r="BA424" i="9" s="1"/>
  <c r="L969" i="9" s="1"/>
  <c r="N423" i="1"/>
  <c r="BB423" i="9" s="1"/>
  <c r="M968" i="9" s="1"/>
  <c r="M423" i="1"/>
  <c r="BA423" i="9" s="1"/>
  <c r="L968" i="9" s="1"/>
  <c r="N422" i="1"/>
  <c r="BB422" i="9" s="1"/>
  <c r="M967" i="9" s="1"/>
  <c r="M422" i="1"/>
  <c r="BA422" i="9" s="1"/>
  <c r="L967" i="9" s="1"/>
  <c r="N421" i="1"/>
  <c r="BB421" i="9" s="1"/>
  <c r="M966" i="9" s="1"/>
  <c r="M421" i="1"/>
  <c r="BA421" i="9" s="1"/>
  <c r="L966" i="9" s="1"/>
  <c r="N420" i="1"/>
  <c r="BB420" i="9" s="1"/>
  <c r="M965" i="9" s="1"/>
  <c r="M420" i="1"/>
  <c r="BA420" i="9" s="1"/>
  <c r="L965" i="9" s="1"/>
  <c r="N419" i="1"/>
  <c r="BB419" i="9" s="1"/>
  <c r="M964" i="9" s="1"/>
  <c r="M419" i="1"/>
  <c r="BA419" i="9" s="1"/>
  <c r="L964" i="9" s="1"/>
  <c r="N418" i="1"/>
  <c r="BB418" i="9" s="1"/>
  <c r="M963" i="9" s="1"/>
  <c r="M418" i="1"/>
  <c r="BA418" i="9" s="1"/>
  <c r="L963" i="9" s="1"/>
  <c r="N417" i="1"/>
  <c r="BB417" i="9" s="1"/>
  <c r="M962" i="9" s="1"/>
  <c r="M417" i="1"/>
  <c r="BA417" i="9" s="1"/>
  <c r="L962" i="9" s="1"/>
  <c r="N416" i="1"/>
  <c r="BB416" i="9" s="1"/>
  <c r="M961" i="9" s="1"/>
  <c r="M416" i="1"/>
  <c r="BA416" i="9" s="1"/>
  <c r="L961" i="9" s="1"/>
  <c r="N415" i="1"/>
  <c r="BB415" i="9" s="1"/>
  <c r="M960" i="9" s="1"/>
  <c r="M415" i="1"/>
  <c r="BA415" i="9" s="1"/>
  <c r="L960" i="9" s="1"/>
  <c r="N414" i="1"/>
  <c r="BB414" i="9" s="1"/>
  <c r="M959" i="9" s="1"/>
  <c r="M414" i="1"/>
  <c r="BA414" i="9" s="1"/>
  <c r="L959" i="9" s="1"/>
  <c r="N413" i="1"/>
  <c r="BB413" i="9" s="1"/>
  <c r="M958" i="9" s="1"/>
  <c r="M413" i="1"/>
  <c r="BA413" i="9" s="1"/>
  <c r="L958" i="9" s="1"/>
  <c r="N412" i="1"/>
  <c r="BB412" i="9" s="1"/>
  <c r="M957" i="9" s="1"/>
  <c r="M412" i="1"/>
  <c r="BA412" i="9" s="1"/>
  <c r="L957" i="9" s="1"/>
  <c r="N411" i="1"/>
  <c r="BB411" i="9" s="1"/>
  <c r="M956" i="9" s="1"/>
  <c r="M411" i="1"/>
  <c r="BA411" i="9" s="1"/>
  <c r="L956" i="9" s="1"/>
  <c r="N410" i="1"/>
  <c r="BB410" i="9" s="1"/>
  <c r="M955" i="9" s="1"/>
  <c r="M410" i="1"/>
  <c r="BA410" i="9" s="1"/>
  <c r="L955" i="9" s="1"/>
  <c r="N409" i="1"/>
  <c r="BB409" i="9" s="1"/>
  <c r="M954" i="9" s="1"/>
  <c r="M409" i="1"/>
  <c r="BA409" i="9" s="1"/>
  <c r="L954" i="9" s="1"/>
  <c r="N408" i="1"/>
  <c r="BB408" i="9" s="1"/>
  <c r="M953" i="9" s="1"/>
  <c r="M408" i="1"/>
  <c r="BA408" i="9" s="1"/>
  <c r="L953" i="9" s="1"/>
  <c r="N407" i="1"/>
  <c r="BB407" i="9" s="1"/>
  <c r="M952" i="9" s="1"/>
  <c r="M407" i="1"/>
  <c r="BA407" i="9" s="1"/>
  <c r="L952" i="9" s="1"/>
  <c r="N406" i="1"/>
  <c r="BB406" i="9" s="1"/>
  <c r="M951" i="9" s="1"/>
  <c r="M406" i="1"/>
  <c r="BA406" i="9" s="1"/>
  <c r="L951" i="9" s="1"/>
  <c r="N405" i="1"/>
  <c r="BB405" i="9" s="1"/>
  <c r="M950" i="9" s="1"/>
  <c r="M405" i="1"/>
  <c r="BA405" i="9" s="1"/>
  <c r="L950" i="9" s="1"/>
  <c r="N404" i="1"/>
  <c r="BB404" i="9" s="1"/>
  <c r="M949" i="9" s="1"/>
  <c r="M404" i="1"/>
  <c r="BA404" i="9" s="1"/>
  <c r="L949" i="9" s="1"/>
  <c r="N403" i="1"/>
  <c r="BB403" i="9" s="1"/>
  <c r="M948" i="9" s="1"/>
  <c r="M403" i="1"/>
  <c r="BA403" i="9" s="1"/>
  <c r="L948" i="9" s="1"/>
  <c r="N402" i="1"/>
  <c r="BB402" i="9" s="1"/>
  <c r="M947" i="9" s="1"/>
  <c r="M402" i="1"/>
  <c r="BA402" i="9" s="1"/>
  <c r="L947" i="9" s="1"/>
  <c r="N401" i="1"/>
  <c r="BB401" i="9" s="1"/>
  <c r="M946" i="9" s="1"/>
  <c r="M401" i="1"/>
  <c r="BA401" i="9" s="1"/>
  <c r="L946" i="9" s="1"/>
  <c r="N400" i="1"/>
  <c r="BB400" i="9" s="1"/>
  <c r="M945" i="9" s="1"/>
  <c r="M400" i="1"/>
  <c r="BA400" i="9" s="1"/>
  <c r="L945" i="9" s="1"/>
  <c r="N399" i="1"/>
  <c r="BB399" i="9" s="1"/>
  <c r="M944" i="9" s="1"/>
  <c r="M399" i="1"/>
  <c r="BA399" i="9" s="1"/>
  <c r="L944" i="9" s="1"/>
  <c r="N398" i="1"/>
  <c r="BB398" i="9" s="1"/>
  <c r="M943" i="9" s="1"/>
  <c r="M398" i="1"/>
  <c r="BA398" i="9" s="1"/>
  <c r="L943" i="9" s="1"/>
  <c r="N397" i="1"/>
  <c r="BB397" i="9" s="1"/>
  <c r="M942" i="9" s="1"/>
  <c r="M397" i="1"/>
  <c r="BA397" i="9" s="1"/>
  <c r="L942" i="9" s="1"/>
  <c r="N396" i="1"/>
  <c r="BB396" i="9" s="1"/>
  <c r="M941" i="9" s="1"/>
  <c r="M396" i="1"/>
  <c r="BA396" i="9" s="1"/>
  <c r="L941" i="9" s="1"/>
  <c r="N395" i="1"/>
  <c r="BB395" i="9" s="1"/>
  <c r="M940" i="9" s="1"/>
  <c r="M395" i="1"/>
  <c r="BA395" i="9" s="1"/>
  <c r="L940" i="9" s="1"/>
  <c r="N394" i="1"/>
  <c r="BB394" i="9" s="1"/>
  <c r="M939" i="9" s="1"/>
  <c r="M394" i="1"/>
  <c r="BA394" i="9" s="1"/>
  <c r="L939" i="9" s="1"/>
  <c r="N393" i="1"/>
  <c r="BB393" i="9" s="1"/>
  <c r="M938" i="9" s="1"/>
  <c r="M393" i="1"/>
  <c r="BA393" i="9" s="1"/>
  <c r="L938" i="9" s="1"/>
  <c r="N392" i="1"/>
  <c r="BB392" i="9" s="1"/>
  <c r="M392" i="1"/>
  <c r="BA392" i="9" s="1"/>
  <c r="M389" i="1"/>
  <c r="BA389" i="9" s="1"/>
  <c r="M387" i="1"/>
  <c r="BA387" i="9" s="1"/>
  <c r="N385" i="1"/>
  <c r="BB385" i="9" s="1"/>
  <c r="M385" i="1"/>
  <c r="BA385" i="9" s="1"/>
  <c r="N384" i="1"/>
  <c r="BB384" i="9" s="1"/>
  <c r="M384" i="1"/>
  <c r="BA384" i="9" s="1"/>
  <c r="N383" i="1"/>
  <c r="BB383" i="9" s="1"/>
  <c r="M383" i="1"/>
  <c r="BA383" i="9" s="1"/>
  <c r="N382" i="1"/>
  <c r="BB382" i="9" s="1"/>
  <c r="M382" i="1"/>
  <c r="BA382" i="9" s="1"/>
  <c r="N381" i="1"/>
  <c r="BB381" i="9" s="1"/>
  <c r="M381" i="1"/>
  <c r="BA381" i="9" s="1"/>
  <c r="N380" i="1"/>
  <c r="BB380" i="9" s="1"/>
  <c r="M380" i="1"/>
  <c r="BA380" i="9" s="1"/>
  <c r="N379" i="1"/>
  <c r="BB379" i="9" s="1"/>
  <c r="M379" i="1"/>
  <c r="BA379" i="9" s="1"/>
  <c r="N378" i="1"/>
  <c r="BB378" i="9" s="1"/>
  <c r="M378" i="1"/>
  <c r="BA378" i="9" s="1"/>
  <c r="N377" i="1"/>
  <c r="BB377" i="9" s="1"/>
  <c r="M377" i="1"/>
  <c r="BA377" i="9" s="1"/>
  <c r="Q357" i="1"/>
  <c r="BE357" i="9" s="1"/>
  <c r="Q356" i="1"/>
  <c r="BE356" i="9" s="1"/>
  <c r="Q355" i="1"/>
  <c r="BE355" i="9" s="1"/>
  <c r="Q354" i="1"/>
  <c r="BE354" i="9" s="1"/>
  <c r="Q353" i="1"/>
  <c r="BE353" i="9" s="1"/>
  <c r="Q352" i="1"/>
  <c r="BE352" i="9" s="1"/>
  <c r="Q351" i="1"/>
  <c r="BE351" i="9" s="1"/>
  <c r="Q350" i="1"/>
  <c r="BE350" i="9" s="1"/>
  <c r="Q349" i="1"/>
  <c r="BE349" i="9" s="1"/>
  <c r="Q348" i="1"/>
  <c r="BE348" i="9" s="1"/>
  <c r="Q347" i="1"/>
  <c r="BE347" i="9" s="1"/>
  <c r="Q346" i="1"/>
  <c r="BE346" i="9" s="1"/>
  <c r="Q345" i="1"/>
  <c r="BE345" i="9" s="1"/>
  <c r="Q344" i="1"/>
  <c r="BE344" i="9" s="1"/>
  <c r="Q343" i="1"/>
  <c r="BE343" i="9" s="1"/>
  <c r="Q342" i="1"/>
  <c r="BE342" i="9" s="1"/>
  <c r="Q341" i="1"/>
  <c r="BE341" i="9" s="1"/>
  <c r="Q340" i="1"/>
  <c r="BE340" i="9" s="1"/>
  <c r="Q339" i="1"/>
  <c r="BE339" i="9" s="1"/>
  <c r="R1156" i="9" s="1"/>
  <c r="Q338" i="1"/>
  <c r="BE338" i="9" s="1"/>
  <c r="Q1156" i="9" s="1"/>
  <c r="Q337" i="1"/>
  <c r="BE337" i="9" s="1"/>
  <c r="P1156" i="9" s="1"/>
  <c r="Q336" i="1"/>
  <c r="BE336" i="9" s="1"/>
  <c r="Q335" i="1"/>
  <c r="BE335" i="9" s="1"/>
  <c r="Q334" i="1"/>
  <c r="BE334" i="9" s="1"/>
  <c r="Q333" i="1"/>
  <c r="BE333" i="9" s="1"/>
  <c r="Q332" i="1"/>
  <c r="BE332" i="9" s="1"/>
  <c r="Q331" i="1"/>
  <c r="BE331" i="9" s="1"/>
  <c r="Q330" i="1"/>
  <c r="BE330" i="9" s="1"/>
  <c r="Q329" i="1"/>
  <c r="BE329" i="9" s="1"/>
  <c r="Q328" i="1"/>
  <c r="BE328" i="9" s="1"/>
  <c r="Q327" i="1"/>
  <c r="BE327" i="9" s="1"/>
  <c r="Q326" i="1"/>
  <c r="BE326" i="9" s="1"/>
  <c r="Q325" i="1"/>
  <c r="BE325" i="9" s="1"/>
  <c r="Q324" i="1"/>
  <c r="BE324" i="9" s="1"/>
  <c r="Q323" i="1"/>
  <c r="BE323" i="9" s="1"/>
  <c r="Q322" i="1"/>
  <c r="BE322" i="9" s="1"/>
  <c r="Q321" i="1"/>
  <c r="BE321" i="9" s="1"/>
  <c r="Q320" i="1"/>
  <c r="BE320" i="9" s="1"/>
  <c r="Q319" i="1"/>
  <c r="BE319" i="9" s="1"/>
  <c r="Q318" i="1"/>
  <c r="BE318" i="9" s="1"/>
  <c r="Q317" i="1"/>
  <c r="BE317" i="9" s="1"/>
  <c r="Q316" i="1"/>
  <c r="BE316" i="9" s="1"/>
  <c r="Q315" i="1"/>
  <c r="BE315" i="9" s="1"/>
  <c r="Q314" i="1"/>
  <c r="BE314" i="9" s="1"/>
  <c r="Q313" i="1"/>
  <c r="BE313" i="9" s="1"/>
  <c r="Q312" i="1"/>
  <c r="BE312" i="9" s="1"/>
  <c r="Q311" i="1"/>
  <c r="BE311" i="9" s="1"/>
  <c r="Q310" i="1"/>
  <c r="BE310" i="9" s="1"/>
  <c r="Q309" i="1"/>
  <c r="BE309" i="9" s="1"/>
  <c r="Q308" i="1"/>
  <c r="BE308" i="9" s="1"/>
  <c r="Q307" i="1"/>
  <c r="BE307" i="9" s="1"/>
  <c r="Q306" i="1"/>
  <c r="BE306" i="9" s="1"/>
  <c r="Q305" i="1"/>
  <c r="BE305" i="9" s="1"/>
  <c r="Q304" i="1"/>
  <c r="BE304" i="9" s="1"/>
  <c r="Q303" i="1"/>
  <c r="BE303" i="9" s="1"/>
  <c r="Q302" i="1"/>
  <c r="BE302" i="9" s="1"/>
  <c r="Q301" i="1"/>
  <c r="BE301" i="9" s="1"/>
  <c r="Q300" i="1"/>
  <c r="BE300" i="9" s="1"/>
  <c r="Q299" i="1"/>
  <c r="BE299" i="9" s="1"/>
  <c r="Q298" i="1"/>
  <c r="BE298" i="9" s="1"/>
  <c r="Q297" i="1"/>
  <c r="BE297" i="9" s="1"/>
  <c r="Q296" i="1"/>
  <c r="BE296" i="9" s="1"/>
  <c r="M1157" i="9" s="1"/>
  <c r="Q295" i="1"/>
  <c r="BE295" i="9" s="1"/>
  <c r="Q294" i="1"/>
  <c r="BE294" i="9" s="1"/>
  <c r="Q293" i="1"/>
  <c r="BE293" i="9" s="1"/>
  <c r="Q292" i="1"/>
  <c r="BE292" i="9" s="1"/>
  <c r="Q291" i="1"/>
  <c r="BE291" i="9" s="1"/>
  <c r="Q290" i="1"/>
  <c r="BE290" i="9" s="1"/>
  <c r="Q289" i="1"/>
  <c r="BE289" i="9" s="1"/>
  <c r="N373" i="1"/>
  <c r="BB373" i="9" s="1"/>
  <c r="M374" i="1"/>
  <c r="BA374" i="9" s="1"/>
  <c r="M373" i="1"/>
  <c r="BA373" i="9" s="1"/>
  <c r="M372" i="1"/>
  <c r="BA372" i="9" s="1"/>
  <c r="M370" i="1"/>
  <c r="BA370" i="9" s="1"/>
  <c r="M891" i="9" s="1"/>
  <c r="Q1082" i="9" l="1"/>
  <c r="L1096" i="9"/>
  <c r="L1101" i="9"/>
  <c r="R1084" i="9"/>
  <c r="Q1189" i="9"/>
  <c r="O1086" i="9"/>
  <c r="L1119" i="9"/>
  <c r="L1106" i="9"/>
  <c r="L1118" i="9"/>
  <c r="P1090" i="9"/>
  <c r="M1094" i="9"/>
  <c r="O1083" i="9"/>
  <c r="M1096" i="9"/>
  <c r="Q1083" i="9"/>
  <c r="P1085" i="9"/>
  <c r="M1099" i="9"/>
  <c r="R1085" i="9"/>
  <c r="M1101" i="9"/>
  <c r="M1103" i="9"/>
  <c r="T1085" i="9"/>
  <c r="O1087" i="9"/>
  <c r="M1106" i="9"/>
  <c r="L1120" i="9"/>
  <c r="M1108" i="9"/>
  <c r="P1087" i="9"/>
  <c r="M1110" i="9"/>
  <c r="R1087" i="9"/>
  <c r="M1113" i="9"/>
  <c r="O1089" i="9"/>
  <c r="M1115" i="9"/>
  <c r="S1081" i="9"/>
  <c r="P1091" i="9"/>
  <c r="M1118" i="9"/>
  <c r="L1094" i="9"/>
  <c r="O1082" i="9"/>
  <c r="L1099" i="9"/>
  <c r="P1084" i="9"/>
  <c r="T1084" i="9"/>
  <c r="L1103" i="9"/>
  <c r="S1080" i="9"/>
  <c r="L1115" i="9"/>
  <c r="L1095" i="9"/>
  <c r="P1082" i="9"/>
  <c r="O1084" i="9"/>
  <c r="L1098" i="9"/>
  <c r="L1100" i="9"/>
  <c r="Q1084" i="9"/>
  <c r="L1102" i="9"/>
  <c r="S1084" i="9"/>
  <c r="U1084" i="9"/>
  <c r="L1104" i="9"/>
  <c r="M1119" i="9"/>
  <c r="L1107" i="9"/>
  <c r="R1189" i="9"/>
  <c r="L1109" i="9"/>
  <c r="Q1086" i="9"/>
  <c r="L1114" i="9"/>
  <c r="P1088" i="9"/>
  <c r="L1117" i="9"/>
  <c r="O1090" i="9"/>
  <c r="O1122" i="9"/>
  <c r="M1144" i="9"/>
  <c r="L1123" i="9"/>
  <c r="P1122" i="9"/>
  <c r="P1083" i="9"/>
  <c r="M1095" i="9"/>
  <c r="O1085" i="9"/>
  <c r="M1098" i="9"/>
  <c r="M1100" i="9"/>
  <c r="Q1085" i="9"/>
  <c r="S1085" i="9"/>
  <c r="M1102" i="9"/>
  <c r="M1104" i="9"/>
  <c r="U1085" i="9"/>
  <c r="M1120" i="9"/>
  <c r="M1107" i="9"/>
  <c r="Q1087" i="9"/>
  <c r="M1109" i="9"/>
  <c r="S1087" i="9"/>
  <c r="M1111" i="9"/>
  <c r="P1089" i="9"/>
  <c r="M1114" i="9"/>
  <c r="M1117" i="9"/>
  <c r="O1091" i="9"/>
  <c r="L5681" i="9"/>
  <c r="L1127" i="9"/>
  <c r="M1365" i="9"/>
  <c r="M1381" i="9"/>
  <c r="O989" i="9"/>
  <c r="M1031" i="9"/>
  <c r="M1032" i="9"/>
  <c r="P989" i="9"/>
  <c r="Q989" i="9"/>
  <c r="M1033" i="9"/>
  <c r="M1034" i="9"/>
  <c r="L983" i="9"/>
  <c r="P982" i="9"/>
  <c r="O982" i="9"/>
  <c r="M937" i="9"/>
  <c r="M935" i="9"/>
  <c r="L937" i="9"/>
  <c r="M934" i="9"/>
  <c r="M1179" i="9"/>
  <c r="L931" i="9"/>
  <c r="P930" i="9"/>
  <c r="O930" i="9"/>
  <c r="M1147" i="9"/>
  <c r="L1160" i="9"/>
  <c r="L1161" i="9"/>
  <c r="L929" i="9"/>
  <c r="M928" i="9"/>
  <c r="P927" i="9"/>
  <c r="O927" i="9"/>
  <c r="R1160" i="9"/>
  <c r="R922" i="9"/>
  <c r="L907" i="9"/>
  <c r="R923" i="9"/>
  <c r="L916" i="9"/>
  <c r="S1160" i="9"/>
  <c r="S922" i="9"/>
  <c r="L908" i="9"/>
  <c r="S923" i="9"/>
  <c r="L917" i="9"/>
  <c r="T1160" i="9"/>
  <c r="T922" i="9"/>
  <c r="L909" i="9"/>
  <c r="L918" i="9"/>
  <c r="T923" i="9"/>
  <c r="L910" i="9"/>
  <c r="U1160" i="9"/>
  <c r="U922" i="9"/>
  <c r="U923" i="9"/>
  <c r="L919" i="9"/>
  <c r="L924" i="9"/>
  <c r="L911" i="9"/>
  <c r="V1160" i="9"/>
  <c r="V922" i="9"/>
  <c r="Q923" i="9"/>
  <c r="L915" i="9"/>
  <c r="L920" i="9"/>
  <c r="V923" i="9"/>
  <c r="O1160" i="9"/>
  <c r="L904" i="9"/>
  <c r="O922" i="9"/>
  <c r="W1160" i="9"/>
  <c r="W922" i="9"/>
  <c r="L912" i="9"/>
  <c r="L925" i="9"/>
  <c r="O923" i="9"/>
  <c r="L913" i="9"/>
  <c r="W923" i="9"/>
  <c r="L921" i="9"/>
  <c r="P1160" i="9"/>
  <c r="L905" i="9"/>
  <c r="P922" i="9"/>
  <c r="L914" i="9"/>
  <c r="P923" i="9"/>
  <c r="Q1160" i="9"/>
  <c r="L906" i="9"/>
  <c r="Q922" i="9"/>
  <c r="P895" i="9"/>
  <c r="O895" i="9"/>
  <c r="L899" i="9"/>
  <c r="M900" i="9"/>
  <c r="P892" i="9"/>
  <c r="O892" i="9"/>
  <c r="P1151" i="9"/>
  <c r="L896" i="9"/>
  <c r="Q1151" i="9"/>
  <c r="P893" i="9"/>
  <c r="O893" i="9"/>
  <c r="L900" i="9"/>
  <c r="L897" i="9"/>
  <c r="R1151" i="9"/>
  <c r="P894" i="9"/>
  <c r="O894" i="9"/>
  <c r="L898" i="9"/>
  <c r="M883" i="9"/>
  <c r="M1367" i="9"/>
  <c r="M1383" i="9"/>
  <c r="M2036" i="9"/>
  <c r="L1215" i="9"/>
  <c r="P1203" i="9"/>
  <c r="O1203" i="9"/>
  <c r="P1225" i="9"/>
  <c r="L1216" i="9"/>
  <c r="P1204" i="9"/>
  <c r="O1204" i="9"/>
  <c r="L1220" i="9"/>
  <c r="L1219" i="9"/>
  <c r="O1224" i="9"/>
  <c r="L1212" i="9"/>
  <c r="O1226" i="9"/>
  <c r="P1200" i="9"/>
  <c r="O1200" i="9"/>
  <c r="M1223" i="9"/>
  <c r="L1213" i="9"/>
  <c r="P1226" i="9"/>
  <c r="P1201" i="9"/>
  <c r="O1201" i="9"/>
  <c r="P1205" i="9"/>
  <c r="L1223" i="9"/>
  <c r="M1369" i="9"/>
  <c r="O1088" i="9"/>
  <c r="L1113" i="9"/>
  <c r="Q1191" i="9"/>
  <c r="L1191" i="9" s="1"/>
  <c r="L1111" i="9"/>
  <c r="S1086" i="9"/>
  <c r="Q1190" i="9"/>
  <c r="L1190" i="9" s="1"/>
  <c r="L1110" i="9"/>
  <c r="R1086" i="9"/>
  <c r="Q1188" i="9"/>
  <c r="L1188" i="9" s="1"/>
  <c r="L1108" i="9"/>
  <c r="P1086" i="9"/>
  <c r="M1357" i="9"/>
  <c r="M1373" i="9"/>
  <c r="M2300" i="9"/>
  <c r="N2300" i="9" s="1"/>
  <c r="M1368" i="9"/>
  <c r="M1384" i="9"/>
  <c r="M1366" i="9"/>
  <c r="M1382" i="9"/>
  <c r="M1901" i="9"/>
  <c r="P1821" i="9"/>
  <c r="P1741" i="9"/>
  <c r="L1660" i="9"/>
  <c r="P1781" i="9"/>
  <c r="P1532" i="9"/>
  <c r="P1801" i="9"/>
  <c r="L1680" i="9"/>
  <c r="M1921" i="9"/>
  <c r="P1841" i="9"/>
  <c r="P1761" i="9"/>
  <c r="P1552" i="9"/>
  <c r="M5341" i="9"/>
  <c r="P1197" i="9"/>
  <c r="O1197" i="9"/>
  <c r="M1208" i="9"/>
  <c r="L2317" i="9"/>
  <c r="P1233" i="9"/>
  <c r="L1244" i="9"/>
  <c r="O1233" i="9"/>
  <c r="M1359" i="9"/>
  <c r="O1396" i="9"/>
  <c r="P1396" i="9" s="1"/>
  <c r="M1335" i="9"/>
  <c r="M1375" i="9"/>
  <c r="O1412" i="9"/>
  <c r="P1412" i="9" s="1"/>
  <c r="M1351" i="9"/>
  <c r="AT539" i="9"/>
  <c r="L5662" i="9"/>
  <c r="L1426" i="9"/>
  <c r="M1426" i="9" s="1"/>
  <c r="L1296" i="9"/>
  <c r="N1296" i="9" s="1"/>
  <c r="L1266" i="9"/>
  <c r="AT555" i="9"/>
  <c r="L5678" i="9"/>
  <c r="L1442" i="9"/>
  <c r="M1442" i="9" s="1"/>
  <c r="L1312" i="9"/>
  <c r="N1312" i="9" s="1"/>
  <c r="L1282" i="9"/>
  <c r="P1811" i="9"/>
  <c r="P1562" i="9"/>
  <c r="M1931" i="9"/>
  <c r="P1851" i="9"/>
  <c r="P1771" i="9"/>
  <c r="L1690" i="9"/>
  <c r="P1234" i="9"/>
  <c r="O1234" i="9"/>
  <c r="L1245" i="9"/>
  <c r="O1387" i="9"/>
  <c r="P1387" i="9" s="1"/>
  <c r="M1326" i="9"/>
  <c r="O1403" i="9"/>
  <c r="P1403" i="9" s="1"/>
  <c r="M1342" i="9"/>
  <c r="AT540" i="9"/>
  <c r="L5663" i="9"/>
  <c r="L1427" i="9"/>
  <c r="M1427" i="9" s="1"/>
  <c r="L1297" i="9"/>
  <c r="N1297" i="9" s="1"/>
  <c r="L1267" i="9"/>
  <c r="AT556" i="9"/>
  <c r="L5679" i="9"/>
  <c r="L1443" i="9"/>
  <c r="M1443" i="9" s="1"/>
  <c r="L1313" i="9"/>
  <c r="N1313" i="9" s="1"/>
  <c r="L1283" i="9"/>
  <c r="Q1821" i="9"/>
  <c r="Q1741" i="9"/>
  <c r="L1701" i="9"/>
  <c r="Q1781" i="9"/>
  <c r="M1941" i="9"/>
  <c r="Q1532" i="9"/>
  <c r="Q1823" i="9"/>
  <c r="Q1743" i="9"/>
  <c r="Q1783" i="9"/>
  <c r="M1943" i="9"/>
  <c r="Q1534" i="9"/>
  <c r="L1703" i="9"/>
  <c r="L1705" i="9"/>
  <c r="Q1785" i="9"/>
  <c r="M1945" i="9"/>
  <c r="Q1825" i="9"/>
  <c r="Q1745" i="9"/>
  <c r="Q1536" i="9"/>
  <c r="Q1827" i="9"/>
  <c r="Q1747" i="9"/>
  <c r="Q1787" i="9"/>
  <c r="M1947" i="9"/>
  <c r="L1707" i="9"/>
  <c r="Q1538" i="9"/>
  <c r="Q1789" i="9"/>
  <c r="M1949" i="9"/>
  <c r="L1709" i="9"/>
  <c r="Q1829" i="9"/>
  <c r="Q1749" i="9"/>
  <c r="Q1540" i="9"/>
  <c r="Q1791" i="9"/>
  <c r="M1951" i="9"/>
  <c r="Q1831" i="9"/>
  <c r="Q1751" i="9"/>
  <c r="Q1542" i="9"/>
  <c r="L1711" i="9"/>
  <c r="L1713" i="9"/>
  <c r="Q1833" i="9"/>
  <c r="Q1753" i="9"/>
  <c r="Q1793" i="9"/>
  <c r="M1953" i="9"/>
  <c r="Q1544" i="9"/>
  <c r="Q1795" i="9"/>
  <c r="M1955" i="9"/>
  <c r="Q1835" i="9"/>
  <c r="L1715" i="9"/>
  <c r="Q1546" i="9"/>
  <c r="Q1755" i="9"/>
  <c r="Q1837" i="9"/>
  <c r="Q1757" i="9"/>
  <c r="L1717" i="9"/>
  <c r="Q1797" i="9"/>
  <c r="M1957" i="9"/>
  <c r="Q1548" i="9"/>
  <c r="Q1839" i="9"/>
  <c r="Q1759" i="9"/>
  <c r="Q1799" i="9"/>
  <c r="M1959" i="9"/>
  <c r="Q1550" i="9"/>
  <c r="L1719" i="9"/>
  <c r="L1721" i="9"/>
  <c r="Q1801" i="9"/>
  <c r="M1961" i="9"/>
  <c r="Q1841" i="9"/>
  <c r="Q1761" i="9"/>
  <c r="Q1552" i="9"/>
  <c r="Q1843" i="9"/>
  <c r="Q1763" i="9"/>
  <c r="Q1803" i="9"/>
  <c r="M1963" i="9"/>
  <c r="L1723" i="9"/>
  <c r="Q1554" i="9"/>
  <c r="Q1805" i="9"/>
  <c r="M1965" i="9"/>
  <c r="L1725" i="9"/>
  <c r="Q1845" i="9"/>
  <c r="Q1765" i="9"/>
  <c r="Q1556" i="9"/>
  <c r="Q1807" i="9"/>
  <c r="M1967" i="9"/>
  <c r="Q1558" i="9"/>
  <c r="Q1847" i="9"/>
  <c r="Q1767" i="9"/>
  <c r="L1727" i="9"/>
  <c r="L1729" i="9"/>
  <c r="Q1849" i="9"/>
  <c r="Q1769" i="9"/>
  <c r="Q1809" i="9"/>
  <c r="M1969" i="9"/>
  <c r="Q1560" i="9"/>
  <c r="Q1811" i="9"/>
  <c r="M1971" i="9"/>
  <c r="Q1562" i="9"/>
  <c r="Q1851" i="9"/>
  <c r="L1731" i="9"/>
  <c r="Q1771" i="9"/>
  <c r="Q1853" i="9"/>
  <c r="Q1773" i="9"/>
  <c r="L1733" i="9"/>
  <c r="Q1813" i="9"/>
  <c r="Q1564" i="9"/>
  <c r="M1973" i="9"/>
  <c r="Q1855" i="9"/>
  <c r="Q1775" i="9"/>
  <c r="Q1566" i="9"/>
  <c r="Q1815" i="9"/>
  <c r="M1975" i="9"/>
  <c r="L1735" i="9"/>
  <c r="L1737" i="9"/>
  <c r="Q1817" i="9"/>
  <c r="M1977" i="9"/>
  <c r="Q1857" i="9"/>
  <c r="Q1777" i="9"/>
  <c r="Q1568" i="9"/>
  <c r="Q1859" i="9"/>
  <c r="Q1779" i="9"/>
  <c r="Q1570" i="9"/>
  <c r="Q1819" i="9"/>
  <c r="M1979" i="9"/>
  <c r="L1739" i="9"/>
  <c r="P1791" i="9"/>
  <c r="L1670" i="9"/>
  <c r="M1911" i="9"/>
  <c r="P1831" i="9"/>
  <c r="P1751" i="9"/>
  <c r="P1542" i="9"/>
  <c r="P1817" i="9"/>
  <c r="L1696" i="9"/>
  <c r="M1937" i="9"/>
  <c r="P1857" i="9"/>
  <c r="P1777" i="9"/>
  <c r="P1568" i="9"/>
  <c r="P1235" i="9"/>
  <c r="O1235" i="9"/>
  <c r="L1246" i="9"/>
  <c r="O1394" i="9"/>
  <c r="P1394" i="9" s="1"/>
  <c r="M1333" i="9"/>
  <c r="O1410" i="9"/>
  <c r="P1410" i="9" s="1"/>
  <c r="M1349" i="9"/>
  <c r="AT541" i="9"/>
  <c r="L5664" i="9"/>
  <c r="L1428" i="9"/>
  <c r="M1428" i="9" s="1"/>
  <c r="L1298" i="9"/>
  <c r="N1298" i="9" s="1"/>
  <c r="L1268" i="9"/>
  <c r="AT557" i="9"/>
  <c r="L5680" i="9"/>
  <c r="L1444" i="9"/>
  <c r="M1444" i="9" s="1"/>
  <c r="L1314" i="9"/>
  <c r="N1314" i="9" s="1"/>
  <c r="L1284" i="9"/>
  <c r="P1785" i="9"/>
  <c r="L1664" i="9"/>
  <c r="M1905" i="9"/>
  <c r="P1825" i="9"/>
  <c r="P1745" i="9"/>
  <c r="P1536" i="9"/>
  <c r="P1805" i="9"/>
  <c r="L1684" i="9"/>
  <c r="P1765" i="9"/>
  <c r="P1556" i="9"/>
  <c r="P1845" i="9"/>
  <c r="M1925" i="9"/>
  <c r="M1324" i="9"/>
  <c r="M1316" i="9"/>
  <c r="O1385" i="9"/>
  <c r="P1385" i="9" s="1"/>
  <c r="M1364" i="9"/>
  <c r="M1340" i="9"/>
  <c r="O1401" i="9"/>
  <c r="P1401" i="9" s="1"/>
  <c r="M1380" i="9"/>
  <c r="AT542" i="9"/>
  <c r="L5665" i="9"/>
  <c r="L1429" i="9"/>
  <c r="M1429" i="9" s="1"/>
  <c r="L1269" i="9"/>
  <c r="L1299" i="9"/>
  <c r="N1299" i="9" s="1"/>
  <c r="O1940" i="9"/>
  <c r="O1860" i="9"/>
  <c r="O1900" i="9"/>
  <c r="L1491" i="9"/>
  <c r="N1491" i="9" s="1"/>
  <c r="O1902" i="9"/>
  <c r="O1942" i="9"/>
  <c r="O1862" i="9"/>
  <c r="L1493" i="9"/>
  <c r="N1493" i="9" s="1"/>
  <c r="O1944" i="9"/>
  <c r="O1864" i="9"/>
  <c r="O1904" i="9"/>
  <c r="L1495" i="9"/>
  <c r="N1495" i="9" s="1"/>
  <c r="O1906" i="9"/>
  <c r="O1866" i="9"/>
  <c r="L1497" i="9"/>
  <c r="N1497" i="9" s="1"/>
  <c r="O1946" i="9"/>
  <c r="O1908" i="9"/>
  <c r="O1948" i="9"/>
  <c r="O1868" i="9"/>
  <c r="L1499" i="9"/>
  <c r="N1499" i="9" s="1"/>
  <c r="O1950" i="9"/>
  <c r="O1870" i="9"/>
  <c r="O1910" i="9"/>
  <c r="L1501" i="9"/>
  <c r="N1501" i="9" s="1"/>
  <c r="O1912" i="9"/>
  <c r="O1952" i="9"/>
  <c r="O1872" i="9"/>
  <c r="L1503" i="9"/>
  <c r="N1503" i="9" s="1"/>
  <c r="O1954" i="9"/>
  <c r="O1874" i="9"/>
  <c r="O1914" i="9"/>
  <c r="L1505" i="9"/>
  <c r="N1505" i="9" s="1"/>
  <c r="O1956" i="9"/>
  <c r="O1876" i="9"/>
  <c r="O1916" i="9"/>
  <c r="L1507" i="9"/>
  <c r="N1507" i="9" s="1"/>
  <c r="O1918" i="9"/>
  <c r="O1958" i="9"/>
  <c r="O1878" i="9"/>
  <c r="L1509" i="9"/>
  <c r="N1509" i="9" s="1"/>
  <c r="O1960" i="9"/>
  <c r="O1880" i="9"/>
  <c r="O1920" i="9"/>
  <c r="L1511" i="9"/>
  <c r="N1511" i="9" s="1"/>
  <c r="O1922" i="9"/>
  <c r="O1882" i="9"/>
  <c r="O1962" i="9"/>
  <c r="L1513" i="9"/>
  <c r="N1513" i="9" s="1"/>
  <c r="O1924" i="9"/>
  <c r="O1964" i="9"/>
  <c r="O1884" i="9"/>
  <c r="L1515" i="9"/>
  <c r="N1515" i="9" s="1"/>
  <c r="O1966" i="9"/>
  <c r="O1886" i="9"/>
  <c r="O1926" i="9"/>
  <c r="L1517" i="9"/>
  <c r="N1517" i="9" s="1"/>
  <c r="O1928" i="9"/>
  <c r="O1968" i="9"/>
  <c r="O1888" i="9"/>
  <c r="L1519" i="9"/>
  <c r="N1519" i="9" s="1"/>
  <c r="O1970" i="9"/>
  <c r="O1890" i="9"/>
  <c r="O1930" i="9"/>
  <c r="L1521" i="9"/>
  <c r="N1521" i="9" s="1"/>
  <c r="O1972" i="9"/>
  <c r="O1892" i="9"/>
  <c r="O1932" i="9"/>
  <c r="L1523" i="9"/>
  <c r="N1523" i="9" s="1"/>
  <c r="O1934" i="9"/>
  <c r="O1974" i="9"/>
  <c r="O1894" i="9"/>
  <c r="L1525" i="9"/>
  <c r="N1525" i="9" s="1"/>
  <c r="O1976" i="9"/>
  <c r="O1896" i="9"/>
  <c r="O1936" i="9"/>
  <c r="L1527" i="9"/>
  <c r="N1527" i="9" s="1"/>
  <c r="O1938" i="9"/>
  <c r="O1898" i="9"/>
  <c r="O1978" i="9"/>
  <c r="L1529" i="9"/>
  <c r="N1529" i="9" s="1"/>
  <c r="O1232" i="9"/>
  <c r="L1243" i="9"/>
  <c r="P1232" i="9"/>
  <c r="AT538" i="9"/>
  <c r="L5661" i="9"/>
  <c r="L1425" i="9"/>
  <c r="M1425" i="9" s="1"/>
  <c r="L1295" i="9"/>
  <c r="N1295" i="9" s="1"/>
  <c r="L1265" i="9"/>
  <c r="P1807" i="9"/>
  <c r="L1686" i="9"/>
  <c r="P1558" i="9"/>
  <c r="M1927" i="9"/>
  <c r="P1847" i="9"/>
  <c r="P1767" i="9"/>
  <c r="M1355" i="9"/>
  <c r="M1317" i="9"/>
  <c r="M1331" i="9"/>
  <c r="O1392" i="9"/>
  <c r="P1392" i="9" s="1"/>
  <c r="M1371" i="9"/>
  <c r="M1347" i="9"/>
  <c r="O1408" i="9"/>
  <c r="P1408" i="9" s="1"/>
  <c r="AT543" i="9"/>
  <c r="L5666" i="9"/>
  <c r="L1430" i="9"/>
  <c r="M1430" i="9" s="1"/>
  <c r="L1300" i="9"/>
  <c r="N1300" i="9" s="1"/>
  <c r="L1270" i="9"/>
  <c r="AT560" i="9"/>
  <c r="P2327" i="9"/>
  <c r="R2327" i="9"/>
  <c r="L1940" i="9"/>
  <c r="L1860" i="9"/>
  <c r="L1900" i="9"/>
  <c r="L1531" i="9"/>
  <c r="L1451" i="9"/>
  <c r="N1451" i="9" s="1"/>
  <c r="L1571" i="9"/>
  <c r="M1571" i="9" s="1"/>
  <c r="N1571" i="9" s="1"/>
  <c r="AT562" i="9"/>
  <c r="L1573" i="9"/>
  <c r="M1573" i="9" s="1"/>
  <c r="L1902" i="9"/>
  <c r="L1942" i="9"/>
  <c r="L1862" i="9"/>
  <c r="L1453" i="9"/>
  <c r="L1533" i="9"/>
  <c r="AT564" i="9"/>
  <c r="L1575" i="9"/>
  <c r="M1575" i="9" s="1"/>
  <c r="L1944" i="9"/>
  <c r="L1864" i="9"/>
  <c r="L1904" i="9"/>
  <c r="L1455" i="9"/>
  <c r="L1535" i="9"/>
  <c r="AT566" i="9"/>
  <c r="L1946" i="9"/>
  <c r="L1866" i="9"/>
  <c r="L1906" i="9"/>
  <c r="L1577" i="9"/>
  <c r="M1577" i="9" s="1"/>
  <c r="L1537" i="9"/>
  <c r="L1457" i="9"/>
  <c r="AT568" i="9"/>
  <c r="L1908" i="9"/>
  <c r="L1948" i="9"/>
  <c r="L1868" i="9"/>
  <c r="L1579" i="9"/>
  <c r="M1579" i="9" s="1"/>
  <c r="L1539" i="9"/>
  <c r="L1459" i="9"/>
  <c r="AT570" i="9"/>
  <c r="L1950" i="9"/>
  <c r="L1870" i="9"/>
  <c r="L1581" i="9"/>
  <c r="M1581" i="9" s="1"/>
  <c r="L1910" i="9"/>
  <c r="L1461" i="9"/>
  <c r="L1541" i="9"/>
  <c r="AT572" i="9"/>
  <c r="L1912" i="9"/>
  <c r="L1583" i="9"/>
  <c r="M1583" i="9" s="1"/>
  <c r="L1543" i="9"/>
  <c r="L1872" i="9"/>
  <c r="L1952" i="9"/>
  <c r="L1463" i="9"/>
  <c r="AT574" i="9"/>
  <c r="L1914" i="9"/>
  <c r="L1585" i="9"/>
  <c r="M1585" i="9" s="1"/>
  <c r="L1954" i="9"/>
  <c r="L1874" i="9"/>
  <c r="L1465" i="9"/>
  <c r="L1545" i="9"/>
  <c r="AT576" i="9"/>
  <c r="L1956" i="9"/>
  <c r="L1876" i="9"/>
  <c r="L1916" i="9"/>
  <c r="L1587" i="9"/>
  <c r="M1587" i="9" s="1"/>
  <c r="L1547" i="9"/>
  <c r="L1467" i="9"/>
  <c r="AT578" i="9"/>
  <c r="L1589" i="9"/>
  <c r="M1589" i="9" s="1"/>
  <c r="L1918" i="9"/>
  <c r="L1958" i="9"/>
  <c r="L1878" i="9"/>
  <c r="L1469" i="9"/>
  <c r="L1549" i="9"/>
  <c r="AT580" i="9"/>
  <c r="L1591" i="9"/>
  <c r="M1591" i="9" s="1"/>
  <c r="L1960" i="9"/>
  <c r="L1880" i="9"/>
  <c r="L1471" i="9"/>
  <c r="L1551" i="9"/>
  <c r="L1920" i="9"/>
  <c r="AT582" i="9"/>
  <c r="L1962" i="9"/>
  <c r="L1882" i="9"/>
  <c r="L1922" i="9"/>
  <c r="L1593" i="9"/>
  <c r="M1593" i="9" s="1"/>
  <c r="L1553" i="9"/>
  <c r="L1473" i="9"/>
  <c r="AT584" i="9"/>
  <c r="L1924" i="9"/>
  <c r="L1964" i="9"/>
  <c r="L1884" i="9"/>
  <c r="L1595" i="9"/>
  <c r="M1595" i="9" s="1"/>
  <c r="L1555" i="9"/>
  <c r="L1475" i="9"/>
  <c r="AT586" i="9"/>
  <c r="L1966" i="9"/>
  <c r="L1886" i="9"/>
  <c r="L1597" i="9"/>
  <c r="M1597" i="9" s="1"/>
  <c r="L1926" i="9"/>
  <c r="L1557" i="9"/>
  <c r="L1477" i="9"/>
  <c r="AT588" i="9"/>
  <c r="L1928" i="9"/>
  <c r="L1599" i="9"/>
  <c r="M1599" i="9" s="1"/>
  <c r="L1559" i="9"/>
  <c r="L1888" i="9"/>
  <c r="L1968" i="9"/>
  <c r="L1479" i="9"/>
  <c r="AT590" i="9"/>
  <c r="L1930" i="9"/>
  <c r="L1601" i="9"/>
  <c r="M1601" i="9" s="1"/>
  <c r="L1970" i="9"/>
  <c r="L1890" i="9"/>
  <c r="L1561" i="9"/>
  <c r="L1481" i="9"/>
  <c r="AT592" i="9"/>
  <c r="L1972" i="9"/>
  <c r="L1892" i="9"/>
  <c r="L1932" i="9"/>
  <c r="L1603" i="9"/>
  <c r="M1603" i="9" s="1"/>
  <c r="L1483" i="9"/>
  <c r="L1563" i="9"/>
  <c r="AT594" i="9"/>
  <c r="L1605" i="9"/>
  <c r="M1605" i="9" s="1"/>
  <c r="L1934" i="9"/>
  <c r="L1974" i="9"/>
  <c r="L1894" i="9"/>
  <c r="L1565" i="9"/>
  <c r="L1485" i="9"/>
  <c r="AT596" i="9"/>
  <c r="L1607" i="9"/>
  <c r="M1607" i="9" s="1"/>
  <c r="L1976" i="9"/>
  <c r="L1896" i="9"/>
  <c r="L1487" i="9"/>
  <c r="L1936" i="9"/>
  <c r="L1567" i="9"/>
  <c r="AT598" i="9"/>
  <c r="L1978" i="9"/>
  <c r="L1898" i="9"/>
  <c r="L1938" i="9"/>
  <c r="L1569" i="9"/>
  <c r="L1609" i="9"/>
  <c r="M1609" i="9" s="1"/>
  <c r="L1489" i="9"/>
  <c r="O1405" i="9"/>
  <c r="P1405" i="9" s="1"/>
  <c r="M1344" i="9"/>
  <c r="P1795" i="9"/>
  <c r="M1915" i="9"/>
  <c r="P1835" i="9"/>
  <c r="P1755" i="9"/>
  <c r="P1546" i="9"/>
  <c r="L1674" i="9"/>
  <c r="M1935" i="9"/>
  <c r="P1855" i="9"/>
  <c r="P1775" i="9"/>
  <c r="L1694" i="9"/>
  <c r="P1566" i="9"/>
  <c r="P1815" i="9"/>
  <c r="M1318" i="9"/>
  <c r="M1362" i="9"/>
  <c r="M1338" i="9"/>
  <c r="O1399" i="9"/>
  <c r="P1399" i="9" s="1"/>
  <c r="M1378" i="9"/>
  <c r="AT528" i="9"/>
  <c r="L5651" i="9"/>
  <c r="L1285" i="9"/>
  <c r="N1285" i="9" s="1"/>
  <c r="L1255" i="9"/>
  <c r="L1415" i="9"/>
  <c r="M1415" i="9" s="1"/>
  <c r="N1415" i="9" s="1"/>
  <c r="AT544" i="9"/>
  <c r="L5667" i="9"/>
  <c r="L1301" i="9"/>
  <c r="N1301" i="9" s="1"/>
  <c r="L1271" i="9"/>
  <c r="L1431" i="9"/>
  <c r="M1431" i="9" s="1"/>
  <c r="M1860" i="9"/>
  <c r="O1780" i="9"/>
  <c r="O1980" i="9"/>
  <c r="P1980" i="9" s="1"/>
  <c r="O1820" i="9"/>
  <c r="O1740" i="9"/>
  <c r="M1611" i="9"/>
  <c r="O1531" i="9"/>
  <c r="L1618" i="9"/>
  <c r="O1822" i="9"/>
  <c r="O1982" i="9"/>
  <c r="P1982" i="9" s="1"/>
  <c r="L1620" i="9"/>
  <c r="M1862" i="9"/>
  <c r="O1782" i="9"/>
  <c r="O1533" i="9"/>
  <c r="O1742" i="9"/>
  <c r="M1864" i="9"/>
  <c r="O1984" i="9"/>
  <c r="P1984" i="9" s="1"/>
  <c r="O1784" i="9"/>
  <c r="L1622" i="9"/>
  <c r="O1535" i="9"/>
  <c r="O1744" i="9"/>
  <c r="O1824" i="9"/>
  <c r="M1866" i="9"/>
  <c r="O1786" i="9"/>
  <c r="L1624" i="9"/>
  <c r="O1986" i="9"/>
  <c r="P1986" i="9" s="1"/>
  <c r="O1826" i="9"/>
  <c r="O1746" i="9"/>
  <c r="O1537" i="9"/>
  <c r="O1988" i="9"/>
  <c r="P1988" i="9" s="1"/>
  <c r="O1828" i="9"/>
  <c r="O1748" i="9"/>
  <c r="M1868" i="9"/>
  <c r="O1788" i="9"/>
  <c r="O1539" i="9"/>
  <c r="L1626" i="9"/>
  <c r="O1990" i="9"/>
  <c r="P1990" i="9" s="1"/>
  <c r="M1870" i="9"/>
  <c r="O1790" i="9"/>
  <c r="L1628" i="9"/>
  <c r="O1830" i="9"/>
  <c r="O1750" i="9"/>
  <c r="O1541" i="9"/>
  <c r="O1832" i="9"/>
  <c r="O1752" i="9"/>
  <c r="L1630" i="9"/>
  <c r="M1872" i="9"/>
  <c r="O1992" i="9"/>
  <c r="P1992" i="9" s="1"/>
  <c r="O1543" i="9"/>
  <c r="O1792" i="9"/>
  <c r="O1834" i="9"/>
  <c r="O1754" i="9"/>
  <c r="L1632" i="9"/>
  <c r="M1874" i="9"/>
  <c r="O1794" i="9"/>
  <c r="O1994" i="9"/>
  <c r="P1994" i="9" s="1"/>
  <c r="O1545" i="9"/>
  <c r="M1876" i="9"/>
  <c r="O1796" i="9"/>
  <c r="O1996" i="9"/>
  <c r="P1996" i="9" s="1"/>
  <c r="O1836" i="9"/>
  <c r="O1756" i="9"/>
  <c r="O1547" i="9"/>
  <c r="L1634" i="9"/>
  <c r="O1838" i="9"/>
  <c r="O1998" i="9"/>
  <c r="P1998" i="9" s="1"/>
  <c r="L1636" i="9"/>
  <c r="M1878" i="9"/>
  <c r="O1798" i="9"/>
  <c r="O1758" i="9"/>
  <c r="O1549" i="9"/>
  <c r="M1880" i="9"/>
  <c r="O2000" i="9"/>
  <c r="P2000" i="9" s="1"/>
  <c r="O1800" i="9"/>
  <c r="L1638" i="9"/>
  <c r="O1551" i="9"/>
  <c r="O1760" i="9"/>
  <c r="O1840" i="9"/>
  <c r="M1882" i="9"/>
  <c r="O1802" i="9"/>
  <c r="L1640" i="9"/>
  <c r="O2002" i="9"/>
  <c r="P2002" i="9" s="1"/>
  <c r="O1842" i="9"/>
  <c r="O1762" i="9"/>
  <c r="O1553" i="9"/>
  <c r="O2004" i="9"/>
  <c r="P2004" i="9" s="1"/>
  <c r="O1844" i="9"/>
  <c r="O1764" i="9"/>
  <c r="M1884" i="9"/>
  <c r="O1804" i="9"/>
  <c r="O1555" i="9"/>
  <c r="L1642" i="9"/>
  <c r="O2006" i="9"/>
  <c r="P2006" i="9" s="1"/>
  <c r="M1886" i="9"/>
  <c r="O1806" i="9"/>
  <c r="L1644" i="9"/>
  <c r="O1846" i="9"/>
  <c r="O1766" i="9"/>
  <c r="O1557" i="9"/>
  <c r="O1559" i="9"/>
  <c r="O1848" i="9"/>
  <c r="O1768" i="9"/>
  <c r="L1646" i="9"/>
  <c r="M1888" i="9"/>
  <c r="O2008" i="9"/>
  <c r="P2008" i="9" s="1"/>
  <c r="O1808" i="9"/>
  <c r="O1850" i="9"/>
  <c r="O1770" i="9"/>
  <c r="L1648" i="9"/>
  <c r="M1890" i="9"/>
  <c r="O1810" i="9"/>
  <c r="O2010" i="9"/>
  <c r="P2010" i="9" s="1"/>
  <c r="O1561" i="9"/>
  <c r="M1892" i="9"/>
  <c r="O1812" i="9"/>
  <c r="O1563" i="9"/>
  <c r="O2012" i="9"/>
  <c r="P2012" i="9" s="1"/>
  <c r="O1852" i="9"/>
  <c r="O1772" i="9"/>
  <c r="L1650" i="9"/>
  <c r="O1854" i="9"/>
  <c r="O2014" i="9"/>
  <c r="P2014" i="9" s="1"/>
  <c r="L1652" i="9"/>
  <c r="M1894" i="9"/>
  <c r="O1814" i="9"/>
  <c r="O1565" i="9"/>
  <c r="O1774" i="9"/>
  <c r="O1567" i="9"/>
  <c r="M1896" i="9"/>
  <c r="O2016" i="9"/>
  <c r="P2016" i="9" s="1"/>
  <c r="O1816" i="9"/>
  <c r="L1654" i="9"/>
  <c r="O1856" i="9"/>
  <c r="O1776" i="9"/>
  <c r="M1898" i="9"/>
  <c r="O1818" i="9"/>
  <c r="L1656" i="9"/>
  <c r="O2018" i="9"/>
  <c r="P2018" i="9" s="1"/>
  <c r="O1858" i="9"/>
  <c r="O1778" i="9"/>
  <c r="O1569" i="9"/>
  <c r="M1903" i="9"/>
  <c r="P1823" i="9"/>
  <c r="P1743" i="9"/>
  <c r="L1662" i="9"/>
  <c r="P1783" i="9"/>
  <c r="P1534" i="9"/>
  <c r="M1319" i="9"/>
  <c r="M1329" i="9"/>
  <c r="O1390" i="9"/>
  <c r="P1390" i="9" s="1"/>
  <c r="O1406" i="9"/>
  <c r="P1406" i="9" s="1"/>
  <c r="M1345" i="9"/>
  <c r="AT529" i="9"/>
  <c r="L5652" i="9"/>
  <c r="L1286" i="9"/>
  <c r="N1286" i="9" s="1"/>
  <c r="L1256" i="9"/>
  <c r="L1416" i="9"/>
  <c r="M1416" i="9" s="1"/>
  <c r="N1416" i="9" s="1"/>
  <c r="AT545" i="9"/>
  <c r="L5668" i="9"/>
  <c r="L1302" i="9"/>
  <c r="N1302" i="9" s="1"/>
  <c r="L1272" i="9"/>
  <c r="L1432" i="9"/>
  <c r="M1432" i="9" s="1"/>
  <c r="M1612" i="9"/>
  <c r="M1618" i="9"/>
  <c r="P1224" i="9"/>
  <c r="L1214" i="9"/>
  <c r="M1221" i="9"/>
  <c r="P1202" i="9"/>
  <c r="O1202" i="9"/>
  <c r="M1320" i="9"/>
  <c r="M1360" i="9"/>
  <c r="O1397" i="9"/>
  <c r="P1397" i="9" s="1"/>
  <c r="M1336" i="9"/>
  <c r="M1376" i="9"/>
  <c r="O1413" i="9"/>
  <c r="P1413" i="9" s="1"/>
  <c r="M1352" i="9"/>
  <c r="AT530" i="9"/>
  <c r="L5653" i="9"/>
  <c r="L1287" i="9"/>
  <c r="N1287" i="9" s="1"/>
  <c r="L1257" i="9"/>
  <c r="L1417" i="9"/>
  <c r="M1417" i="9" s="1"/>
  <c r="AT546" i="9"/>
  <c r="L5669" i="9"/>
  <c r="L1303" i="9"/>
  <c r="N1303" i="9" s="1"/>
  <c r="L1273" i="9"/>
  <c r="L1433" i="9"/>
  <c r="M1433" i="9" s="1"/>
  <c r="P1780" i="9"/>
  <c r="M1613" i="9"/>
  <c r="M1900" i="9"/>
  <c r="P1820" i="9"/>
  <c r="P1740" i="9"/>
  <c r="L1659" i="9"/>
  <c r="P1531" i="9"/>
  <c r="M1902" i="9"/>
  <c r="P1822" i="9"/>
  <c r="P1742" i="9"/>
  <c r="L1661" i="9"/>
  <c r="P1782" i="9"/>
  <c r="P1533" i="9"/>
  <c r="P1784" i="9"/>
  <c r="M1904" i="9"/>
  <c r="P1824" i="9"/>
  <c r="P1744" i="9"/>
  <c r="P1535" i="9"/>
  <c r="L1663" i="9"/>
  <c r="P1786" i="9"/>
  <c r="L1665" i="9"/>
  <c r="M1906" i="9"/>
  <c r="P1826" i="9"/>
  <c r="P1746" i="9"/>
  <c r="P1537" i="9"/>
  <c r="M1908" i="9"/>
  <c r="P1828" i="9"/>
  <c r="P1748" i="9"/>
  <c r="P1788" i="9"/>
  <c r="L1667" i="9"/>
  <c r="P1539" i="9"/>
  <c r="P1790" i="9"/>
  <c r="L1669" i="9"/>
  <c r="M1910" i="9"/>
  <c r="P1830" i="9"/>
  <c r="P1750" i="9"/>
  <c r="P1541" i="9"/>
  <c r="M1912" i="9"/>
  <c r="P1832" i="9"/>
  <c r="P1752" i="9"/>
  <c r="P1792" i="9"/>
  <c r="P1543" i="9"/>
  <c r="L1671" i="9"/>
  <c r="M1914" i="9"/>
  <c r="P1834" i="9"/>
  <c r="P1754" i="9"/>
  <c r="L1673" i="9"/>
  <c r="P1794" i="9"/>
  <c r="P1545" i="9"/>
  <c r="P1796" i="9"/>
  <c r="M1916" i="9"/>
  <c r="P1836" i="9"/>
  <c r="P1756" i="9"/>
  <c r="L1675" i="9"/>
  <c r="P1547" i="9"/>
  <c r="M1918" i="9"/>
  <c r="P1838" i="9"/>
  <c r="P1758" i="9"/>
  <c r="L1677" i="9"/>
  <c r="P1798" i="9"/>
  <c r="P1549" i="9"/>
  <c r="P1800" i="9"/>
  <c r="M1920" i="9"/>
  <c r="P1840" i="9"/>
  <c r="P1760" i="9"/>
  <c r="P1551" i="9"/>
  <c r="L1679" i="9"/>
  <c r="P1802" i="9"/>
  <c r="L1681" i="9"/>
  <c r="M1922" i="9"/>
  <c r="P1842" i="9"/>
  <c r="P1762" i="9"/>
  <c r="P1553" i="9"/>
  <c r="M1924" i="9"/>
  <c r="P1844" i="9"/>
  <c r="P1764" i="9"/>
  <c r="P1555" i="9"/>
  <c r="P1804" i="9"/>
  <c r="L1683" i="9"/>
  <c r="P1806" i="9"/>
  <c r="L1685" i="9"/>
  <c r="P1557" i="9"/>
  <c r="M1926" i="9"/>
  <c r="P1846" i="9"/>
  <c r="P1766" i="9"/>
  <c r="P1559" i="9"/>
  <c r="M1928" i="9"/>
  <c r="P1848" i="9"/>
  <c r="P1768" i="9"/>
  <c r="P1808" i="9"/>
  <c r="L1687" i="9"/>
  <c r="M1930" i="9"/>
  <c r="P1850" i="9"/>
  <c r="P1770" i="9"/>
  <c r="L1689" i="9"/>
  <c r="P1810" i="9"/>
  <c r="P1561" i="9"/>
  <c r="P1812" i="9"/>
  <c r="P1563" i="9"/>
  <c r="M1932" i="9"/>
  <c r="P1852" i="9"/>
  <c r="P1772" i="9"/>
  <c r="L1691" i="9"/>
  <c r="M1934" i="9"/>
  <c r="P1854" i="9"/>
  <c r="P1774" i="9"/>
  <c r="L1693" i="9"/>
  <c r="P1565" i="9"/>
  <c r="P1814" i="9"/>
  <c r="P1567" i="9"/>
  <c r="P1816" i="9"/>
  <c r="M1936" i="9"/>
  <c r="P1856" i="9"/>
  <c r="P1776" i="9"/>
  <c r="L1695" i="9"/>
  <c r="P1818" i="9"/>
  <c r="L1697" i="9"/>
  <c r="M1938" i="9"/>
  <c r="P1858" i="9"/>
  <c r="P1778" i="9"/>
  <c r="P1569" i="9"/>
  <c r="AT554" i="9"/>
  <c r="L5677" i="9"/>
  <c r="L1441" i="9"/>
  <c r="M1441" i="9" s="1"/>
  <c r="L1311" i="9"/>
  <c r="N1311" i="9" s="1"/>
  <c r="L1281" i="9"/>
  <c r="M1923" i="9"/>
  <c r="P1843" i="9"/>
  <c r="P1803" i="9"/>
  <c r="P1763" i="9"/>
  <c r="L1682" i="9"/>
  <c r="P1554" i="9"/>
  <c r="L1355" i="9"/>
  <c r="M1321" i="9"/>
  <c r="O1388" i="9"/>
  <c r="P1388" i="9" s="1"/>
  <c r="M1327" i="9"/>
  <c r="O1404" i="9"/>
  <c r="P1404" i="9" s="1"/>
  <c r="M1343" i="9"/>
  <c r="AT531" i="9"/>
  <c r="L5654" i="9"/>
  <c r="L1258" i="9"/>
  <c r="L1418" i="9"/>
  <c r="M1418" i="9" s="1"/>
  <c r="L1288" i="9"/>
  <c r="N1288" i="9" s="1"/>
  <c r="AT547" i="9"/>
  <c r="L5670" i="9"/>
  <c r="L1274" i="9"/>
  <c r="L1434" i="9"/>
  <c r="M1434" i="9" s="1"/>
  <c r="L1304" i="9"/>
  <c r="N1304" i="9" s="1"/>
  <c r="M1614" i="9"/>
  <c r="M1659" i="9"/>
  <c r="P1789" i="9"/>
  <c r="L1668" i="9"/>
  <c r="P1749" i="9"/>
  <c r="P1829" i="9"/>
  <c r="M1909" i="9"/>
  <c r="P1540" i="9"/>
  <c r="M1933" i="9"/>
  <c r="P1853" i="9"/>
  <c r="P1773" i="9"/>
  <c r="L1692" i="9"/>
  <c r="P1813" i="9"/>
  <c r="P1564" i="9"/>
  <c r="M1322" i="9"/>
  <c r="P1255" i="9"/>
  <c r="M1358" i="9"/>
  <c r="O1395" i="9"/>
  <c r="P1395" i="9" s="1"/>
  <c r="M1334" i="9"/>
  <c r="M1374" i="9"/>
  <c r="O1411" i="9"/>
  <c r="P1411" i="9" s="1"/>
  <c r="M1350" i="9"/>
  <c r="AT532" i="9"/>
  <c r="L5655" i="9"/>
  <c r="L1259" i="9"/>
  <c r="L1419" i="9"/>
  <c r="M1419" i="9" s="1"/>
  <c r="L1289" i="9"/>
  <c r="N1289" i="9" s="1"/>
  <c r="AT548" i="9"/>
  <c r="L5671" i="9"/>
  <c r="L1275" i="9"/>
  <c r="L1435" i="9"/>
  <c r="M1435" i="9" s="1"/>
  <c r="L1305" i="9"/>
  <c r="N1305" i="9" s="1"/>
  <c r="Q1780" i="9"/>
  <c r="M1940" i="9"/>
  <c r="M1615" i="9"/>
  <c r="Q1820" i="9"/>
  <c r="Q1740" i="9"/>
  <c r="L1700" i="9"/>
  <c r="Q1531" i="9"/>
  <c r="Q1822" i="9"/>
  <c r="Q1742" i="9"/>
  <c r="L1702" i="9"/>
  <c r="Q1782" i="9"/>
  <c r="M1942" i="9"/>
  <c r="Q1533" i="9"/>
  <c r="L1704" i="9"/>
  <c r="M1944" i="9"/>
  <c r="Q1824" i="9"/>
  <c r="Q1744" i="9"/>
  <c r="Q1535" i="9"/>
  <c r="Q1784" i="9"/>
  <c r="M1946" i="9"/>
  <c r="Q1826" i="9"/>
  <c r="Q1746" i="9"/>
  <c r="Q1786" i="9"/>
  <c r="Q1537" i="9"/>
  <c r="L1706" i="9"/>
  <c r="Q1828" i="9"/>
  <c r="Q1748" i="9"/>
  <c r="Q1788" i="9"/>
  <c r="M1948" i="9"/>
  <c r="L1708" i="9"/>
  <c r="Q1539" i="9"/>
  <c r="Q1790" i="9"/>
  <c r="M1950" i="9"/>
  <c r="L1710" i="9"/>
  <c r="Q1830" i="9"/>
  <c r="Q1750" i="9"/>
  <c r="Q1541" i="9"/>
  <c r="L1712" i="9"/>
  <c r="Q1832" i="9"/>
  <c r="Q1792" i="9"/>
  <c r="M1952" i="9"/>
  <c r="Q1543" i="9"/>
  <c r="Q1752" i="9"/>
  <c r="Q1794" i="9"/>
  <c r="M1954" i="9"/>
  <c r="Q1754" i="9"/>
  <c r="L1714" i="9"/>
  <c r="Q1545" i="9"/>
  <c r="Q1834" i="9"/>
  <c r="Q1796" i="9"/>
  <c r="M1956" i="9"/>
  <c r="Q1836" i="9"/>
  <c r="Q1756" i="9"/>
  <c r="L1716" i="9"/>
  <c r="Q1547" i="9"/>
  <c r="Q1838" i="9"/>
  <c r="Q1758" i="9"/>
  <c r="L1718" i="9"/>
  <c r="Q1798" i="9"/>
  <c r="M1958" i="9"/>
  <c r="Q1549" i="9"/>
  <c r="L1720" i="9"/>
  <c r="Q1800" i="9"/>
  <c r="M1960" i="9"/>
  <c r="Q1840" i="9"/>
  <c r="Q1760" i="9"/>
  <c r="Q1551" i="9"/>
  <c r="M1962" i="9"/>
  <c r="Q1842" i="9"/>
  <c r="Q1762" i="9"/>
  <c r="Q1802" i="9"/>
  <c r="L1722" i="9"/>
  <c r="Q1553" i="9"/>
  <c r="Q1844" i="9"/>
  <c r="Q1764" i="9"/>
  <c r="Q1555" i="9"/>
  <c r="Q1804" i="9"/>
  <c r="M1964" i="9"/>
  <c r="L1724" i="9"/>
  <c r="Q1806" i="9"/>
  <c r="M1966" i="9"/>
  <c r="L1726" i="9"/>
  <c r="Q1557" i="9"/>
  <c r="Q1846" i="9"/>
  <c r="Q1766" i="9"/>
  <c r="Q1559" i="9"/>
  <c r="L1728" i="9"/>
  <c r="Q1848" i="9"/>
  <c r="Q1808" i="9"/>
  <c r="M1968" i="9"/>
  <c r="Q1768" i="9"/>
  <c r="Q1810" i="9"/>
  <c r="M1970" i="9"/>
  <c r="Q1561" i="9"/>
  <c r="L1730" i="9"/>
  <c r="Q1850" i="9"/>
  <c r="Q1770" i="9"/>
  <c r="Q1812" i="9"/>
  <c r="M1972" i="9"/>
  <c r="Q1563" i="9"/>
  <c r="Q1852" i="9"/>
  <c r="Q1772" i="9"/>
  <c r="L1732" i="9"/>
  <c r="Q1854" i="9"/>
  <c r="Q1774" i="9"/>
  <c r="L1734" i="9"/>
  <c r="Q1565" i="9"/>
  <c r="Q1814" i="9"/>
  <c r="M1974" i="9"/>
  <c r="Q1567" i="9"/>
  <c r="L1736" i="9"/>
  <c r="Q1816" i="9"/>
  <c r="M1976" i="9"/>
  <c r="Q1856" i="9"/>
  <c r="Q1776" i="9"/>
  <c r="M1978" i="9"/>
  <c r="Q1858" i="9"/>
  <c r="Q1778" i="9"/>
  <c r="Q1569" i="9"/>
  <c r="Q1818" i="9"/>
  <c r="L1738" i="9"/>
  <c r="M1907" i="9"/>
  <c r="P1827" i="9"/>
  <c r="P1787" i="9"/>
  <c r="P1538" i="9"/>
  <c r="P1747" i="9"/>
  <c r="L1666" i="9"/>
  <c r="L1238" i="9"/>
  <c r="P1227" i="9"/>
  <c r="O1227" i="9"/>
  <c r="O1386" i="9"/>
  <c r="P1386" i="9" s="1"/>
  <c r="M1325" i="9"/>
  <c r="O1402" i="9"/>
  <c r="P1402" i="9" s="1"/>
  <c r="M1341" i="9"/>
  <c r="AT533" i="9"/>
  <c r="L5656" i="9"/>
  <c r="L1420" i="9"/>
  <c r="M1420" i="9" s="1"/>
  <c r="L1290" i="9"/>
  <c r="N1290" i="9" s="1"/>
  <c r="L1260" i="9"/>
  <c r="AT549" i="9"/>
  <c r="L5672" i="9"/>
  <c r="L1436" i="9"/>
  <c r="M1436" i="9" s="1"/>
  <c r="L1306" i="9"/>
  <c r="N1306" i="9" s="1"/>
  <c r="L1276" i="9"/>
  <c r="M1616" i="9"/>
  <c r="M1700" i="9"/>
  <c r="M1917" i="9"/>
  <c r="P1837" i="9"/>
  <c r="P1757" i="9"/>
  <c r="L1676" i="9"/>
  <c r="P1797" i="9"/>
  <c r="P1548" i="9"/>
  <c r="M1939" i="9"/>
  <c r="P1859" i="9"/>
  <c r="P1570" i="9"/>
  <c r="P1819" i="9"/>
  <c r="L1698" i="9"/>
  <c r="P1779" i="9"/>
  <c r="L1239" i="9"/>
  <c r="P1228" i="9"/>
  <c r="O1228" i="9"/>
  <c r="M1356" i="9"/>
  <c r="M1332" i="9"/>
  <c r="O1393" i="9"/>
  <c r="P1393" i="9" s="1"/>
  <c r="M1372" i="9"/>
  <c r="M1348" i="9"/>
  <c r="O1409" i="9"/>
  <c r="P1409" i="9" s="1"/>
  <c r="AT534" i="9"/>
  <c r="L5657" i="9"/>
  <c r="L1421" i="9"/>
  <c r="M1421" i="9" s="1"/>
  <c r="L1261" i="9"/>
  <c r="L1291" i="9"/>
  <c r="N1291" i="9" s="1"/>
  <c r="AT550" i="9"/>
  <c r="L5673" i="9"/>
  <c r="L1437" i="9"/>
  <c r="M1437" i="9" s="1"/>
  <c r="L1277" i="9"/>
  <c r="L1307" i="9"/>
  <c r="N1307" i="9" s="1"/>
  <c r="O1901" i="9"/>
  <c r="O1941" i="9"/>
  <c r="O1861" i="9"/>
  <c r="L1492" i="9"/>
  <c r="N1492" i="9" s="1"/>
  <c r="O1903" i="9"/>
  <c r="O1943" i="9"/>
  <c r="O1863" i="9"/>
  <c r="L1494" i="9"/>
  <c r="N1494" i="9" s="1"/>
  <c r="O1945" i="9"/>
  <c r="O1865" i="9"/>
  <c r="O1905" i="9"/>
  <c r="L1496" i="9"/>
  <c r="N1496" i="9" s="1"/>
  <c r="O1907" i="9"/>
  <c r="O1947" i="9"/>
  <c r="O1867" i="9"/>
  <c r="L1498" i="9"/>
  <c r="N1498" i="9" s="1"/>
  <c r="O1949" i="9"/>
  <c r="O1869" i="9"/>
  <c r="O1909" i="9"/>
  <c r="L1500" i="9"/>
  <c r="N1500" i="9" s="1"/>
  <c r="O1951" i="9"/>
  <c r="O1871" i="9"/>
  <c r="O1911" i="9"/>
  <c r="L1502" i="9"/>
  <c r="N1502" i="9" s="1"/>
  <c r="O1913" i="9"/>
  <c r="O1953" i="9"/>
  <c r="O1873" i="9"/>
  <c r="L1504" i="9"/>
  <c r="N1504" i="9" s="1"/>
  <c r="O1955" i="9"/>
  <c r="O1875" i="9"/>
  <c r="O1915" i="9"/>
  <c r="L1506" i="9"/>
  <c r="N1506" i="9" s="1"/>
  <c r="O1917" i="9"/>
  <c r="O1957" i="9"/>
  <c r="O1877" i="9"/>
  <c r="L1508" i="9"/>
  <c r="N1508" i="9" s="1"/>
  <c r="O1919" i="9"/>
  <c r="O1959" i="9"/>
  <c r="O1879" i="9"/>
  <c r="L1510" i="9"/>
  <c r="N1510" i="9" s="1"/>
  <c r="O1961" i="9"/>
  <c r="O1881" i="9"/>
  <c r="O1921" i="9"/>
  <c r="L1512" i="9"/>
  <c r="N1512" i="9" s="1"/>
  <c r="O1923" i="9"/>
  <c r="O1963" i="9"/>
  <c r="O1883" i="9"/>
  <c r="L1514" i="9"/>
  <c r="N1514" i="9" s="1"/>
  <c r="O1965" i="9"/>
  <c r="O1885" i="9"/>
  <c r="O1925" i="9"/>
  <c r="L1516" i="9"/>
  <c r="N1516" i="9" s="1"/>
  <c r="O1967" i="9"/>
  <c r="O1887" i="9"/>
  <c r="O1927" i="9"/>
  <c r="L1518" i="9"/>
  <c r="N1518" i="9" s="1"/>
  <c r="O1929" i="9"/>
  <c r="O1969" i="9"/>
  <c r="O1889" i="9"/>
  <c r="L1520" i="9"/>
  <c r="N1520" i="9" s="1"/>
  <c r="O1971" i="9"/>
  <c r="O1891" i="9"/>
  <c r="O1931" i="9"/>
  <c r="L1522" i="9"/>
  <c r="N1522" i="9" s="1"/>
  <c r="O1933" i="9"/>
  <c r="O1973" i="9"/>
  <c r="O1893" i="9"/>
  <c r="L1524" i="9"/>
  <c r="N1524" i="9" s="1"/>
  <c r="O1935" i="9"/>
  <c r="O1975" i="9"/>
  <c r="O1895" i="9"/>
  <c r="L1526" i="9"/>
  <c r="N1526" i="9" s="1"/>
  <c r="O1977" i="9"/>
  <c r="O1897" i="9"/>
  <c r="O1937" i="9"/>
  <c r="L1528" i="9"/>
  <c r="N1528" i="9" s="1"/>
  <c r="O1939" i="9"/>
  <c r="O1979" i="9"/>
  <c r="O1899" i="9"/>
  <c r="L1530" i="9"/>
  <c r="N1530" i="9" s="1"/>
  <c r="M1929" i="9"/>
  <c r="P1849" i="9"/>
  <c r="P1769" i="9"/>
  <c r="L1688" i="9"/>
  <c r="P1809" i="9"/>
  <c r="P1560" i="9"/>
  <c r="L1240" i="9"/>
  <c r="P1229" i="9"/>
  <c r="O1229" i="9"/>
  <c r="M1363" i="9"/>
  <c r="M1339" i="9"/>
  <c r="O1400" i="9"/>
  <c r="P1400" i="9" s="1"/>
  <c r="M1379" i="9"/>
  <c r="AT535" i="9"/>
  <c r="L5658" i="9"/>
  <c r="L1262" i="9"/>
  <c r="L1422" i="9"/>
  <c r="M1422" i="9" s="1"/>
  <c r="L1292" i="9"/>
  <c r="N1292" i="9" s="1"/>
  <c r="AT551" i="9"/>
  <c r="L5674" i="9"/>
  <c r="L1278" i="9"/>
  <c r="L1438" i="9"/>
  <c r="M1438" i="9" s="1"/>
  <c r="L1308" i="9"/>
  <c r="N1308" i="9" s="1"/>
  <c r="AT561" i="9"/>
  <c r="L1941" i="9"/>
  <c r="L1861" i="9"/>
  <c r="L1572" i="9"/>
  <c r="M1572" i="9" s="1"/>
  <c r="L1901" i="9"/>
  <c r="L1532" i="9"/>
  <c r="L1452" i="9"/>
  <c r="AT563" i="9"/>
  <c r="L1903" i="9"/>
  <c r="L1574" i="9"/>
  <c r="M1574" i="9" s="1"/>
  <c r="L1943" i="9"/>
  <c r="L1863" i="9"/>
  <c r="L1454" i="9"/>
  <c r="L1534" i="9"/>
  <c r="AT565" i="9"/>
  <c r="L1576" i="9"/>
  <c r="M1576" i="9" s="1"/>
  <c r="L1945" i="9"/>
  <c r="L1865" i="9"/>
  <c r="L1905" i="9"/>
  <c r="L1456" i="9"/>
  <c r="L1536" i="9"/>
  <c r="AT567" i="9"/>
  <c r="L1907" i="9"/>
  <c r="L1947" i="9"/>
  <c r="L1867" i="9"/>
  <c r="L1578" i="9"/>
  <c r="M1578" i="9" s="1"/>
  <c r="L1538" i="9"/>
  <c r="L1458" i="9"/>
  <c r="AT569" i="9"/>
  <c r="L1909" i="9"/>
  <c r="L1949" i="9"/>
  <c r="L1869" i="9"/>
  <c r="L1540" i="9"/>
  <c r="L1580" i="9"/>
  <c r="M1580" i="9" s="1"/>
  <c r="L1460" i="9"/>
  <c r="AT571" i="9"/>
  <c r="L1951" i="9"/>
  <c r="L1871" i="9"/>
  <c r="L1911" i="9"/>
  <c r="L1582" i="9"/>
  <c r="M1582" i="9" s="1"/>
  <c r="L1542" i="9"/>
  <c r="L1462" i="9"/>
  <c r="AT573" i="9"/>
  <c r="L1913" i="9"/>
  <c r="L1584" i="9"/>
  <c r="M1584" i="9" s="1"/>
  <c r="L1953" i="9"/>
  <c r="L1873" i="9"/>
  <c r="L1544" i="9"/>
  <c r="L1464" i="9"/>
  <c r="AT575" i="9"/>
  <c r="L1955" i="9"/>
  <c r="L1875" i="9"/>
  <c r="L1586" i="9"/>
  <c r="M1586" i="9" s="1"/>
  <c r="L1915" i="9"/>
  <c r="L1466" i="9"/>
  <c r="L1546" i="9"/>
  <c r="AT577" i="9"/>
  <c r="L1957" i="9"/>
  <c r="L1877" i="9"/>
  <c r="L1588" i="9"/>
  <c r="M1588" i="9" s="1"/>
  <c r="L1917" i="9"/>
  <c r="L1548" i="9"/>
  <c r="L1468" i="9"/>
  <c r="AT579" i="9"/>
  <c r="L1919" i="9"/>
  <c r="L1590" i="9"/>
  <c r="M1590" i="9" s="1"/>
  <c r="L1959" i="9"/>
  <c r="L1879" i="9"/>
  <c r="L1470" i="9"/>
  <c r="L1550" i="9"/>
  <c r="AT581" i="9"/>
  <c r="L1592" i="9"/>
  <c r="M1592" i="9" s="1"/>
  <c r="L1961" i="9"/>
  <c r="L1881" i="9"/>
  <c r="L1921" i="9"/>
  <c r="L1472" i="9"/>
  <c r="L1552" i="9"/>
  <c r="AT583" i="9"/>
  <c r="L1923" i="9"/>
  <c r="L1963" i="9"/>
  <c r="L1883" i="9"/>
  <c r="L1594" i="9"/>
  <c r="M1594" i="9" s="1"/>
  <c r="L1554" i="9"/>
  <c r="L1474" i="9"/>
  <c r="AT585" i="9"/>
  <c r="L1925" i="9"/>
  <c r="L1556" i="9"/>
  <c r="L1965" i="9"/>
  <c r="L1885" i="9"/>
  <c r="L1596" i="9"/>
  <c r="M1596" i="9" s="1"/>
  <c r="L1476" i="9"/>
  <c r="AT587" i="9"/>
  <c r="L1967" i="9"/>
  <c r="L1887" i="9"/>
  <c r="L1558" i="9"/>
  <c r="L1927" i="9"/>
  <c r="L1598" i="9"/>
  <c r="M1598" i="9" s="1"/>
  <c r="L1478" i="9"/>
  <c r="AT589" i="9"/>
  <c r="L1560" i="9"/>
  <c r="L1929" i="9"/>
  <c r="L1600" i="9"/>
  <c r="M1600" i="9" s="1"/>
  <c r="L1969" i="9"/>
  <c r="L1889" i="9"/>
  <c r="L1480" i="9"/>
  <c r="AT591" i="9"/>
  <c r="L1971" i="9"/>
  <c r="L1891" i="9"/>
  <c r="L1602" i="9"/>
  <c r="M1602" i="9" s="1"/>
  <c r="L1562" i="9"/>
  <c r="L1931" i="9"/>
  <c r="L1482" i="9"/>
  <c r="AT593" i="9"/>
  <c r="L1973" i="9"/>
  <c r="L1893" i="9"/>
  <c r="L1564" i="9"/>
  <c r="L1604" i="9"/>
  <c r="M1604" i="9" s="1"/>
  <c r="L1933" i="9"/>
  <c r="L1484" i="9"/>
  <c r="AT595" i="9"/>
  <c r="L1935" i="9"/>
  <c r="L1606" i="9"/>
  <c r="M1606" i="9" s="1"/>
  <c r="L1566" i="9"/>
  <c r="L1975" i="9"/>
  <c r="L1895" i="9"/>
  <c r="L1486" i="9"/>
  <c r="AT597" i="9"/>
  <c r="L1608" i="9"/>
  <c r="M1608" i="9" s="1"/>
  <c r="L1568" i="9"/>
  <c r="L1977" i="9"/>
  <c r="L1897" i="9"/>
  <c r="L1937" i="9"/>
  <c r="L1488" i="9"/>
  <c r="AT599" i="9"/>
  <c r="L1939" i="9"/>
  <c r="L1570" i="9"/>
  <c r="L1979" i="9"/>
  <c r="L1899" i="9"/>
  <c r="L1610" i="9"/>
  <c r="M1610" i="9" s="1"/>
  <c r="L1490" i="9"/>
  <c r="M1919" i="9"/>
  <c r="P1839" i="9"/>
  <c r="P1759" i="9"/>
  <c r="L1678" i="9"/>
  <c r="P1799" i="9"/>
  <c r="P1550" i="9"/>
  <c r="M5682" i="9"/>
  <c r="L5650" i="9"/>
  <c r="L2313" i="9"/>
  <c r="L2312" i="9"/>
  <c r="L1241" i="9"/>
  <c r="P1230" i="9"/>
  <c r="O1230" i="9"/>
  <c r="M1330" i="9"/>
  <c r="O1391" i="9"/>
  <c r="P1391" i="9" s="1"/>
  <c r="M1370" i="9"/>
  <c r="M1346" i="9"/>
  <c r="O1407" i="9"/>
  <c r="P1407" i="9" s="1"/>
  <c r="AT536" i="9"/>
  <c r="L5659" i="9"/>
  <c r="L1263" i="9"/>
  <c r="L1423" i="9"/>
  <c r="M1423" i="9" s="1"/>
  <c r="L1293" i="9"/>
  <c r="N1293" i="9" s="1"/>
  <c r="AT552" i="9"/>
  <c r="L5675" i="9"/>
  <c r="L1279" i="9"/>
  <c r="L1439" i="9"/>
  <c r="M1439" i="9" s="1"/>
  <c r="L1309" i="9"/>
  <c r="N1309" i="9" s="1"/>
  <c r="O1781" i="9"/>
  <c r="O1821" i="9"/>
  <c r="O1741" i="9"/>
  <c r="O1981" i="9"/>
  <c r="P1981" i="9" s="1"/>
  <c r="L1619" i="9"/>
  <c r="O1532" i="9"/>
  <c r="M1861" i="9"/>
  <c r="O1823" i="9"/>
  <c r="O1743" i="9"/>
  <c r="O1983" i="9"/>
  <c r="P1983" i="9" s="1"/>
  <c r="M1863" i="9"/>
  <c r="L1621" i="9"/>
  <c r="O1783" i="9"/>
  <c r="O1534" i="9"/>
  <c r="M1865" i="9"/>
  <c r="O1785" i="9"/>
  <c r="O1985" i="9"/>
  <c r="P1985" i="9" s="1"/>
  <c r="O1825" i="9"/>
  <c r="O1536" i="9"/>
  <c r="L1623" i="9"/>
  <c r="O1745" i="9"/>
  <c r="L1625" i="9"/>
  <c r="O1987" i="9"/>
  <c r="P1987" i="9" s="1"/>
  <c r="O1827" i="9"/>
  <c r="O1747" i="9"/>
  <c r="M1867" i="9"/>
  <c r="O1787" i="9"/>
  <c r="O1538" i="9"/>
  <c r="O1829" i="9"/>
  <c r="O1749" i="9"/>
  <c r="O1989" i="9"/>
  <c r="P1989" i="9" s="1"/>
  <c r="M1869" i="9"/>
  <c r="O1789" i="9"/>
  <c r="L1627" i="9"/>
  <c r="O1540" i="9"/>
  <c r="O1991" i="9"/>
  <c r="P1991" i="9" s="1"/>
  <c r="M1871" i="9"/>
  <c r="O1791" i="9"/>
  <c r="L1629" i="9"/>
  <c r="O1831" i="9"/>
  <c r="O1751" i="9"/>
  <c r="O1542" i="9"/>
  <c r="O1833" i="9"/>
  <c r="O1753" i="9"/>
  <c r="M1873" i="9"/>
  <c r="O1793" i="9"/>
  <c r="O1993" i="9"/>
  <c r="P1993" i="9" s="1"/>
  <c r="O1544" i="9"/>
  <c r="L1631" i="9"/>
  <c r="L1633" i="9"/>
  <c r="M1875" i="9"/>
  <c r="O1795" i="9"/>
  <c r="O1995" i="9"/>
  <c r="P1995" i="9" s="1"/>
  <c r="O1835" i="9"/>
  <c r="O1755" i="9"/>
  <c r="O1546" i="9"/>
  <c r="O1797" i="9"/>
  <c r="O1837" i="9"/>
  <c r="O1757" i="9"/>
  <c r="O1997" i="9"/>
  <c r="P1997" i="9" s="1"/>
  <c r="L1635" i="9"/>
  <c r="O1548" i="9"/>
  <c r="M1877" i="9"/>
  <c r="O1839" i="9"/>
  <c r="O1759" i="9"/>
  <c r="O1999" i="9"/>
  <c r="P1999" i="9" s="1"/>
  <c r="M1879" i="9"/>
  <c r="L1637" i="9"/>
  <c r="O1799" i="9"/>
  <c r="O1550" i="9"/>
  <c r="M1881" i="9"/>
  <c r="O1801" i="9"/>
  <c r="O2001" i="9"/>
  <c r="P2001" i="9" s="1"/>
  <c r="O1841" i="9"/>
  <c r="O1552" i="9"/>
  <c r="O1761" i="9"/>
  <c r="L1639" i="9"/>
  <c r="L1641" i="9"/>
  <c r="O2003" i="9"/>
  <c r="P2003" i="9" s="1"/>
  <c r="O1843" i="9"/>
  <c r="O1763" i="9"/>
  <c r="M1883" i="9"/>
  <c r="O1803" i="9"/>
  <c r="O1554" i="9"/>
  <c r="O1845" i="9"/>
  <c r="O1765" i="9"/>
  <c r="O1556" i="9"/>
  <c r="O2005" i="9"/>
  <c r="P2005" i="9" s="1"/>
  <c r="M1885" i="9"/>
  <c r="O1805" i="9"/>
  <c r="L1643" i="9"/>
  <c r="O2007" i="9"/>
  <c r="P2007" i="9" s="1"/>
  <c r="M1887" i="9"/>
  <c r="O1807" i="9"/>
  <c r="O1558" i="9"/>
  <c r="L1645" i="9"/>
  <c r="O1847" i="9"/>
  <c r="O1767" i="9"/>
  <c r="O1560" i="9"/>
  <c r="O1849" i="9"/>
  <c r="O1769" i="9"/>
  <c r="M1889" i="9"/>
  <c r="O1809" i="9"/>
  <c r="O2009" i="9"/>
  <c r="P2009" i="9" s="1"/>
  <c r="L1647" i="9"/>
  <c r="L1649" i="9"/>
  <c r="M1891" i="9"/>
  <c r="O1811" i="9"/>
  <c r="O1562" i="9"/>
  <c r="O2011" i="9"/>
  <c r="P2011" i="9" s="1"/>
  <c r="O1851" i="9"/>
  <c r="O1771" i="9"/>
  <c r="O1813" i="9"/>
  <c r="O1564" i="9"/>
  <c r="O1853" i="9"/>
  <c r="O1773" i="9"/>
  <c r="O2013" i="9"/>
  <c r="P2013" i="9" s="1"/>
  <c r="L1651" i="9"/>
  <c r="M1893" i="9"/>
  <c r="O1855" i="9"/>
  <c r="O1775" i="9"/>
  <c r="O2015" i="9"/>
  <c r="P2015" i="9" s="1"/>
  <c r="O1566" i="9"/>
  <c r="M1895" i="9"/>
  <c r="L1653" i="9"/>
  <c r="O1815" i="9"/>
  <c r="O1568" i="9"/>
  <c r="M1897" i="9"/>
  <c r="O1817" i="9"/>
  <c r="O2017" i="9"/>
  <c r="P2017" i="9" s="1"/>
  <c r="O1857" i="9"/>
  <c r="L1655" i="9"/>
  <c r="O1777" i="9"/>
  <c r="L1657" i="9"/>
  <c r="O2019" i="9"/>
  <c r="P2019" i="9" s="1"/>
  <c r="O1859" i="9"/>
  <c r="O1779" i="9"/>
  <c r="O1570" i="9"/>
  <c r="M1899" i="9"/>
  <c r="O1819" i="9"/>
  <c r="O1389" i="9"/>
  <c r="P1389" i="9" s="1"/>
  <c r="M1328" i="9"/>
  <c r="M1913" i="9"/>
  <c r="P1833" i="9"/>
  <c r="P1753" i="9"/>
  <c r="L1672" i="9"/>
  <c r="P1793" i="9"/>
  <c r="P1544" i="9"/>
  <c r="S5645" i="9"/>
  <c r="L1242" i="9"/>
  <c r="P1231" i="9"/>
  <c r="O1231" i="9"/>
  <c r="P1236" i="9"/>
  <c r="M1361" i="9"/>
  <c r="M1337" i="9"/>
  <c r="O1398" i="9"/>
  <c r="P1398" i="9" s="1"/>
  <c r="M1377" i="9"/>
  <c r="O1414" i="9"/>
  <c r="P1414" i="9" s="1"/>
  <c r="M1353" i="9"/>
  <c r="AT537" i="9"/>
  <c r="L5660" i="9"/>
  <c r="L1264" i="9"/>
  <c r="L1424" i="9"/>
  <c r="M1424" i="9" s="1"/>
  <c r="L1294" i="9"/>
  <c r="N1294" i="9" s="1"/>
  <c r="AT553" i="9"/>
  <c r="L5676" i="9"/>
  <c r="L1280" i="9"/>
  <c r="L1440" i="9"/>
  <c r="M1440" i="9" s="1"/>
  <c r="L1310" i="9"/>
  <c r="N1310" i="9" s="1"/>
  <c r="M2042" i="9"/>
  <c r="G130" i="69"/>
  <c r="M608" i="1" s="1"/>
  <c r="BA608" i="9" s="1"/>
  <c r="O2330" i="9" l="1"/>
  <c r="L2330" i="9" s="1"/>
  <c r="N2330" i="9" s="1"/>
  <c r="L1189" i="9"/>
  <c r="L2327" i="9"/>
  <c r="O2042" i="9"/>
  <c r="L2042" i="9" s="1"/>
  <c r="N2042" i="9" s="1"/>
  <c r="R2030" i="9"/>
  <c r="E36" i="69"/>
  <c r="E45" i="69"/>
  <c r="N370" i="1" l="1"/>
  <c r="BB370" i="9" s="1"/>
  <c r="L370" i="1"/>
  <c r="AZ370" i="9" s="1"/>
  <c r="L366" i="1"/>
  <c r="AZ366" i="9" s="1"/>
  <c r="M368" i="1"/>
  <c r="BA368" i="9" s="1"/>
  <c r="N366" i="1"/>
  <c r="BB366" i="9" s="1"/>
  <c r="M366" i="1"/>
  <c r="BA366" i="9" s="1"/>
  <c r="M890" i="9" s="1"/>
  <c r="M364" i="1"/>
  <c r="BA364" i="9" s="1"/>
  <c r="M362" i="1"/>
  <c r="BA362" i="9" s="1"/>
  <c r="M361" i="1"/>
  <c r="BA361" i="9" s="1"/>
  <c r="M360" i="1"/>
  <c r="BA360" i="9" s="1"/>
  <c r="M359" i="1"/>
  <c r="BA359" i="9" s="1"/>
  <c r="P341" i="1"/>
  <c r="BD341" i="9" s="1"/>
  <c r="O341" i="1"/>
  <c r="BC341" i="9" s="1"/>
  <c r="N341" i="1"/>
  <c r="BB341" i="9" s="1"/>
  <c r="M341" i="1"/>
  <c r="BA341" i="9" s="1"/>
  <c r="P335" i="1"/>
  <c r="BD335" i="9" s="1"/>
  <c r="O335" i="1"/>
  <c r="BC335" i="9" s="1"/>
  <c r="N335" i="1"/>
  <c r="BB335" i="9" s="1"/>
  <c r="M335" i="1"/>
  <c r="BA335" i="9" s="1"/>
  <c r="P334" i="1"/>
  <c r="BD334" i="9" s="1"/>
  <c r="O334" i="1"/>
  <c r="BC334" i="9" s="1"/>
  <c r="N334" i="1"/>
  <c r="BB334" i="9" s="1"/>
  <c r="M334" i="1"/>
  <c r="BA334" i="9" s="1"/>
  <c r="P333" i="1"/>
  <c r="BD333" i="9" s="1"/>
  <c r="O333" i="1"/>
  <c r="BC333" i="9" s="1"/>
  <c r="N333" i="1"/>
  <c r="BB333" i="9" s="1"/>
  <c r="M333" i="1"/>
  <c r="BA333" i="9" s="1"/>
  <c r="P332" i="1"/>
  <c r="BD332" i="9" s="1"/>
  <c r="O332" i="1"/>
  <c r="BC332" i="9" s="1"/>
  <c r="N332" i="1"/>
  <c r="BB332" i="9" s="1"/>
  <c r="M332" i="1"/>
  <c r="BA332" i="9" s="1"/>
  <c r="P331" i="1"/>
  <c r="BD331" i="9" s="1"/>
  <c r="O331" i="1"/>
  <c r="BC331" i="9" s="1"/>
  <c r="N331" i="1"/>
  <c r="BB331" i="9" s="1"/>
  <c r="M331" i="1"/>
  <c r="BA331" i="9" s="1"/>
  <c r="P330" i="1"/>
  <c r="BD330" i="9" s="1"/>
  <c r="O330" i="1"/>
  <c r="BC330" i="9" s="1"/>
  <c r="N330" i="1"/>
  <c r="BB330" i="9" s="1"/>
  <c r="M330" i="1"/>
  <c r="BA330" i="9" s="1"/>
  <c r="P329" i="1"/>
  <c r="BD329" i="9" s="1"/>
  <c r="O329" i="1"/>
  <c r="BC329" i="9" s="1"/>
  <c r="N329" i="1"/>
  <c r="BB329" i="9" s="1"/>
  <c r="M329" i="1"/>
  <c r="BA329" i="9" s="1"/>
  <c r="P328" i="1"/>
  <c r="BD328" i="9" s="1"/>
  <c r="O328" i="1"/>
  <c r="BC328" i="9" s="1"/>
  <c r="N328" i="1"/>
  <c r="BB328" i="9" s="1"/>
  <c r="M328" i="1"/>
  <c r="BA328" i="9" s="1"/>
  <c r="P327" i="1"/>
  <c r="BD327" i="9" s="1"/>
  <c r="O327" i="1"/>
  <c r="BC327" i="9" s="1"/>
  <c r="N327" i="1"/>
  <c r="BB327" i="9" s="1"/>
  <c r="M327" i="1"/>
  <c r="BA327" i="9" s="1"/>
  <c r="P326" i="1"/>
  <c r="BD326" i="9" s="1"/>
  <c r="O326" i="1"/>
  <c r="BC326" i="9" s="1"/>
  <c r="N326" i="1"/>
  <c r="BB326" i="9" s="1"/>
  <c r="M326" i="1"/>
  <c r="BA326" i="9" s="1"/>
  <c r="P325" i="1"/>
  <c r="BD325" i="9" s="1"/>
  <c r="O325" i="1"/>
  <c r="BC325" i="9" s="1"/>
  <c r="N325" i="1"/>
  <c r="BB325" i="9" s="1"/>
  <c r="M325" i="1"/>
  <c r="BA325" i="9" s="1"/>
  <c r="P324" i="1"/>
  <c r="BD324" i="9" s="1"/>
  <c r="O324" i="1"/>
  <c r="BC324" i="9" s="1"/>
  <c r="N324" i="1"/>
  <c r="BB324" i="9" s="1"/>
  <c r="M324" i="1"/>
  <c r="BA324" i="9" s="1"/>
  <c r="P323" i="1"/>
  <c r="BD323" i="9" s="1"/>
  <c r="O323" i="1"/>
  <c r="BC323" i="9" s="1"/>
  <c r="N323" i="1"/>
  <c r="BB323" i="9" s="1"/>
  <c r="M323" i="1"/>
  <c r="BA323" i="9" s="1"/>
  <c r="P322" i="1"/>
  <c r="BD322" i="9" s="1"/>
  <c r="O322" i="1"/>
  <c r="BC322" i="9" s="1"/>
  <c r="N322" i="1"/>
  <c r="BB322" i="9" s="1"/>
  <c r="M322" i="1"/>
  <c r="BA322" i="9" s="1"/>
  <c r="P321" i="1"/>
  <c r="BD321" i="9" s="1"/>
  <c r="O321" i="1"/>
  <c r="BC321" i="9" s="1"/>
  <c r="N321" i="1"/>
  <c r="BB321" i="9" s="1"/>
  <c r="M321" i="1"/>
  <c r="BA321" i="9" s="1"/>
  <c r="P320" i="1"/>
  <c r="BD320" i="9" s="1"/>
  <c r="O320" i="1"/>
  <c r="BC320" i="9" s="1"/>
  <c r="N320" i="1"/>
  <c r="BB320" i="9" s="1"/>
  <c r="M320" i="1"/>
  <c r="BA320" i="9" s="1"/>
  <c r="P319" i="1"/>
  <c r="BD319" i="9" s="1"/>
  <c r="O319" i="1"/>
  <c r="BC319" i="9" s="1"/>
  <c r="N319" i="1"/>
  <c r="BB319" i="9" s="1"/>
  <c r="M319" i="1"/>
  <c r="BA319" i="9" s="1"/>
  <c r="P318" i="1"/>
  <c r="BD318" i="9" s="1"/>
  <c r="O318" i="1"/>
  <c r="BC318" i="9" s="1"/>
  <c r="N318" i="1"/>
  <c r="BB318" i="9" s="1"/>
  <c r="M318" i="1"/>
  <c r="BA318" i="9" s="1"/>
  <c r="P317" i="1"/>
  <c r="BD317" i="9" s="1"/>
  <c r="O317" i="1"/>
  <c r="BC317" i="9" s="1"/>
  <c r="N317" i="1"/>
  <c r="BB317" i="9" s="1"/>
  <c r="M317" i="1"/>
  <c r="BA317" i="9" s="1"/>
  <c r="P316" i="1"/>
  <c r="BD316" i="9" s="1"/>
  <c r="O316" i="1"/>
  <c r="BC316" i="9" s="1"/>
  <c r="N316" i="1"/>
  <c r="BB316" i="9" s="1"/>
  <c r="M316" i="1"/>
  <c r="BA316" i="9" s="1"/>
  <c r="P315" i="1"/>
  <c r="BD315" i="9" s="1"/>
  <c r="O315" i="1"/>
  <c r="BC315" i="9" s="1"/>
  <c r="N315" i="1"/>
  <c r="BB315" i="9" s="1"/>
  <c r="M315" i="1"/>
  <c r="BA315" i="9" s="1"/>
  <c r="P314" i="1"/>
  <c r="BD314" i="9" s="1"/>
  <c r="O314" i="1"/>
  <c r="BC314" i="9" s="1"/>
  <c r="N314" i="1"/>
  <c r="BB314" i="9" s="1"/>
  <c r="M314" i="1"/>
  <c r="BA314" i="9" s="1"/>
  <c r="P313" i="1"/>
  <c r="BD313" i="9" s="1"/>
  <c r="O313" i="1"/>
  <c r="BC313" i="9" s="1"/>
  <c r="N313" i="1"/>
  <c r="BB313" i="9" s="1"/>
  <c r="M313" i="1"/>
  <c r="BA313" i="9" s="1"/>
  <c r="P312" i="1"/>
  <c r="BD312" i="9" s="1"/>
  <c r="O312" i="1"/>
  <c r="BC312" i="9" s="1"/>
  <c r="N312" i="1"/>
  <c r="BB312" i="9" s="1"/>
  <c r="M312" i="1"/>
  <c r="BA312" i="9" s="1"/>
  <c r="P311" i="1"/>
  <c r="BD311" i="9" s="1"/>
  <c r="O311" i="1"/>
  <c r="BC311" i="9" s="1"/>
  <c r="N311" i="1"/>
  <c r="BB311" i="9" s="1"/>
  <c r="M311" i="1"/>
  <c r="BA311" i="9" s="1"/>
  <c r="P310" i="1"/>
  <c r="BD310" i="9" s="1"/>
  <c r="O310" i="1"/>
  <c r="BC310" i="9" s="1"/>
  <c r="N310" i="1"/>
  <c r="BB310" i="9" s="1"/>
  <c r="M310" i="1"/>
  <c r="BA310" i="9" s="1"/>
  <c r="P309" i="1"/>
  <c r="BD309" i="9" s="1"/>
  <c r="O309" i="1"/>
  <c r="BC309" i="9" s="1"/>
  <c r="N309" i="1"/>
  <c r="BB309" i="9" s="1"/>
  <c r="M309" i="1"/>
  <c r="BA309" i="9" s="1"/>
  <c r="P308" i="1"/>
  <c r="BD308" i="9" s="1"/>
  <c r="O308" i="1"/>
  <c r="BC308" i="9" s="1"/>
  <c r="N308" i="1"/>
  <c r="BB308" i="9" s="1"/>
  <c r="M308" i="1"/>
  <c r="BA308" i="9" s="1"/>
  <c r="P307" i="1"/>
  <c r="BD307" i="9" s="1"/>
  <c r="O307" i="1"/>
  <c r="BC307" i="9" s="1"/>
  <c r="N307" i="1"/>
  <c r="BB307" i="9" s="1"/>
  <c r="M307" i="1"/>
  <c r="BA307" i="9" s="1"/>
  <c r="P306" i="1"/>
  <c r="BD306" i="9" s="1"/>
  <c r="O306" i="1"/>
  <c r="BC306" i="9" s="1"/>
  <c r="N306" i="1"/>
  <c r="BB306" i="9" s="1"/>
  <c r="M306" i="1"/>
  <c r="BA306" i="9" s="1"/>
  <c r="P305" i="1"/>
  <c r="BD305" i="9" s="1"/>
  <c r="O305" i="1"/>
  <c r="BC305" i="9" s="1"/>
  <c r="N305" i="1"/>
  <c r="BB305" i="9" s="1"/>
  <c r="M305" i="1"/>
  <c r="BA305" i="9" s="1"/>
  <c r="P304" i="1"/>
  <c r="BD304" i="9" s="1"/>
  <c r="O304" i="1"/>
  <c r="BC304" i="9" s="1"/>
  <c r="N304" i="1"/>
  <c r="BB304" i="9" s="1"/>
  <c r="M304" i="1"/>
  <c r="BA304" i="9" s="1"/>
  <c r="P303" i="1"/>
  <c r="BD303" i="9" s="1"/>
  <c r="O303" i="1"/>
  <c r="BC303" i="9" s="1"/>
  <c r="N303" i="1"/>
  <c r="BB303" i="9" s="1"/>
  <c r="M303" i="1"/>
  <c r="BA303" i="9" s="1"/>
  <c r="P302" i="1"/>
  <c r="BD302" i="9" s="1"/>
  <c r="O302" i="1"/>
  <c r="BC302" i="9" s="1"/>
  <c r="N302" i="1"/>
  <c r="BB302" i="9" s="1"/>
  <c r="M302" i="1"/>
  <c r="BA302" i="9" s="1"/>
  <c r="P301" i="1"/>
  <c r="BD301" i="9" s="1"/>
  <c r="O301" i="1"/>
  <c r="BC301" i="9" s="1"/>
  <c r="N301" i="1"/>
  <c r="BB301" i="9" s="1"/>
  <c r="M301" i="1"/>
  <c r="BA301" i="9" s="1"/>
  <c r="P299" i="1"/>
  <c r="BD299" i="9" s="1"/>
  <c r="O299" i="1"/>
  <c r="BC299" i="9" s="1"/>
  <c r="N299" i="1"/>
  <c r="BB299" i="9" s="1"/>
  <c r="M299" i="1"/>
  <c r="BA299" i="9" s="1"/>
  <c r="P298" i="1"/>
  <c r="BD298" i="9" s="1"/>
  <c r="O298" i="1"/>
  <c r="BC298" i="9" s="1"/>
  <c r="N298" i="1"/>
  <c r="BB298" i="9" s="1"/>
  <c r="M298" i="1"/>
  <c r="BA298" i="9" s="1"/>
  <c r="P297" i="1"/>
  <c r="BD297" i="9" s="1"/>
  <c r="O297" i="1"/>
  <c r="BC297" i="9" s="1"/>
  <c r="N297" i="1"/>
  <c r="BB297" i="9" s="1"/>
  <c r="M297" i="1"/>
  <c r="BA297" i="9" s="1"/>
  <c r="P296" i="1"/>
  <c r="BD296" i="9" s="1"/>
  <c r="O296" i="1"/>
  <c r="BC296" i="9" s="1"/>
  <c r="N296" i="1"/>
  <c r="BB296" i="9" s="1"/>
  <c r="M296" i="1"/>
  <c r="BA296" i="9" s="1"/>
  <c r="P295" i="1"/>
  <c r="BD295" i="9" s="1"/>
  <c r="O295" i="1"/>
  <c r="BC295" i="9" s="1"/>
  <c r="N295" i="1"/>
  <c r="BB295" i="9" s="1"/>
  <c r="M295" i="1"/>
  <c r="BA295" i="9" s="1"/>
  <c r="P294" i="1"/>
  <c r="BD294" i="9" s="1"/>
  <c r="O294" i="1"/>
  <c r="BC294" i="9" s="1"/>
  <c r="N294" i="1"/>
  <c r="BB294" i="9" s="1"/>
  <c r="M294" i="1"/>
  <c r="BA294" i="9" s="1"/>
  <c r="P293" i="1"/>
  <c r="BD293" i="9" s="1"/>
  <c r="O293" i="1"/>
  <c r="BC293" i="9" s="1"/>
  <c r="N293" i="1"/>
  <c r="BB293" i="9" s="1"/>
  <c r="M293" i="1"/>
  <c r="BA293" i="9" s="1"/>
  <c r="P292" i="1"/>
  <c r="BD292" i="9" s="1"/>
  <c r="O292" i="1"/>
  <c r="BC292" i="9" s="1"/>
  <c r="N292" i="1"/>
  <c r="BB292" i="9" s="1"/>
  <c r="M292" i="1"/>
  <c r="BA292" i="9" s="1"/>
  <c r="P290" i="1"/>
  <c r="BD290" i="9" s="1"/>
  <c r="O290" i="1"/>
  <c r="BC290" i="9" s="1"/>
  <c r="N290" i="1"/>
  <c r="BB290" i="9" s="1"/>
  <c r="M290" i="1"/>
  <c r="BA290" i="9" s="1"/>
  <c r="P289" i="1"/>
  <c r="BD289" i="9" s="1"/>
  <c r="O289" i="1"/>
  <c r="BC289" i="9" s="1"/>
  <c r="N289" i="1"/>
  <c r="BB289" i="9" s="1"/>
  <c r="M289" i="1"/>
  <c r="BA289" i="9" s="1"/>
  <c r="M286" i="1"/>
  <c r="BA286" i="9" s="1"/>
  <c r="M285" i="1"/>
  <c r="BA285" i="9" s="1"/>
  <c r="M284" i="1"/>
  <c r="BA284" i="9" s="1"/>
  <c r="M282" i="1"/>
  <c r="BA282" i="9" s="1"/>
  <c r="M281" i="1"/>
  <c r="BA281" i="9" s="1"/>
  <c r="S862" i="9" s="1"/>
  <c r="M280" i="1"/>
  <c r="BA280" i="9" s="1"/>
  <c r="R862" i="9" s="1"/>
  <c r="M279" i="1"/>
  <c r="BA279" i="9" s="1"/>
  <c r="Q862" i="9" s="1"/>
  <c r="M278" i="1"/>
  <c r="BA278" i="9" s="1"/>
  <c r="P862" i="9" s="1"/>
  <c r="M277" i="1"/>
  <c r="BA277" i="9" s="1"/>
  <c r="O862" i="9" s="1"/>
  <c r="M275" i="1"/>
  <c r="BA275" i="9" s="1"/>
  <c r="P861" i="9" s="1"/>
  <c r="M274" i="1"/>
  <c r="BA274" i="9" s="1"/>
  <c r="O861" i="9" s="1"/>
  <c r="M272" i="1"/>
  <c r="BA272" i="9" s="1"/>
  <c r="P860" i="9" s="1"/>
  <c r="M271" i="1"/>
  <c r="BA271" i="9" s="1"/>
  <c r="O860" i="9" s="1"/>
  <c r="M269" i="1"/>
  <c r="BA269" i="9" s="1"/>
  <c r="R859" i="9" s="1"/>
  <c r="M268" i="1"/>
  <c r="BA268" i="9" s="1"/>
  <c r="Q859" i="9" s="1"/>
  <c r="M267" i="1"/>
  <c r="BA267" i="9" s="1"/>
  <c r="P859" i="9" s="1"/>
  <c r="M266" i="1"/>
  <c r="BA266" i="9" s="1"/>
  <c r="O859" i="9" s="1"/>
  <c r="M264" i="1"/>
  <c r="BA264" i="9" s="1"/>
  <c r="R858" i="9" s="1"/>
  <c r="M263" i="1"/>
  <c r="BA263" i="9" s="1"/>
  <c r="Q858" i="9" s="1"/>
  <c r="M262" i="1"/>
  <c r="BA262" i="9" s="1"/>
  <c r="P858" i="9" s="1"/>
  <c r="M261" i="1"/>
  <c r="BA261" i="9" s="1"/>
  <c r="O858" i="9" s="1"/>
  <c r="P257" i="1"/>
  <c r="BD257" i="9" s="1"/>
  <c r="O257" i="1"/>
  <c r="BC257" i="9" s="1"/>
  <c r="N257" i="1"/>
  <c r="BB257" i="9" s="1"/>
  <c r="M257" i="1"/>
  <c r="BA257" i="9" s="1"/>
  <c r="P256" i="1"/>
  <c r="BD256" i="9" s="1"/>
  <c r="O256" i="1"/>
  <c r="BC256" i="9" s="1"/>
  <c r="N256" i="1"/>
  <c r="BB256" i="9" s="1"/>
  <c r="M256" i="1"/>
  <c r="BA256" i="9" s="1"/>
  <c r="P255" i="1"/>
  <c r="BD255" i="9" s="1"/>
  <c r="O255" i="1"/>
  <c r="BC255" i="9" s="1"/>
  <c r="N255" i="1"/>
  <c r="BB255" i="9" s="1"/>
  <c r="M255" i="1"/>
  <c r="BA255" i="9" s="1"/>
  <c r="P254" i="1"/>
  <c r="BD254" i="9" s="1"/>
  <c r="O254" i="1"/>
  <c r="BC254" i="9" s="1"/>
  <c r="N254" i="1"/>
  <c r="BB254" i="9" s="1"/>
  <c r="M254" i="1"/>
  <c r="BA254" i="9" s="1"/>
  <c r="P253" i="1"/>
  <c r="BD253" i="9" s="1"/>
  <c r="O253" i="1"/>
  <c r="BC253" i="9" s="1"/>
  <c r="N253" i="1"/>
  <c r="BB253" i="9" s="1"/>
  <c r="M253" i="1"/>
  <c r="BA253" i="9" s="1"/>
  <c r="P252" i="1"/>
  <c r="BD252" i="9" s="1"/>
  <c r="O252" i="1"/>
  <c r="BC252" i="9" s="1"/>
  <c r="N252" i="1"/>
  <c r="BB252" i="9" s="1"/>
  <c r="M252" i="1"/>
  <c r="BA252" i="9" s="1"/>
  <c r="P251" i="1"/>
  <c r="BD251" i="9" s="1"/>
  <c r="O251" i="1"/>
  <c r="BC251" i="9" s="1"/>
  <c r="N251" i="1"/>
  <c r="BB251" i="9" s="1"/>
  <c r="M251" i="1"/>
  <c r="BA251" i="9" s="1"/>
  <c r="P250" i="1"/>
  <c r="BD250" i="9" s="1"/>
  <c r="O250" i="1"/>
  <c r="BC250" i="9" s="1"/>
  <c r="N250" i="1"/>
  <c r="BB250" i="9" s="1"/>
  <c r="M250" i="1"/>
  <c r="BA250" i="9" s="1"/>
  <c r="P249" i="1"/>
  <c r="BD249" i="9" s="1"/>
  <c r="O249" i="1"/>
  <c r="BC249" i="9" s="1"/>
  <c r="N249" i="1"/>
  <c r="BB249" i="9" s="1"/>
  <c r="M249" i="1"/>
  <c r="BA249" i="9" s="1"/>
  <c r="P248" i="1"/>
  <c r="BD248" i="9" s="1"/>
  <c r="O248" i="1"/>
  <c r="BC248" i="9" s="1"/>
  <c r="N248" i="1"/>
  <c r="BB248" i="9" s="1"/>
  <c r="M248" i="1"/>
  <c r="BA248" i="9" s="1"/>
  <c r="P247" i="1"/>
  <c r="BD247" i="9" s="1"/>
  <c r="O247" i="1"/>
  <c r="BC247" i="9" s="1"/>
  <c r="N247" i="1"/>
  <c r="BB247" i="9" s="1"/>
  <c r="M247" i="1"/>
  <c r="BA247" i="9" s="1"/>
  <c r="P246" i="1"/>
  <c r="BD246" i="9" s="1"/>
  <c r="O246" i="1"/>
  <c r="BC246" i="9" s="1"/>
  <c r="N246" i="1"/>
  <c r="BB246" i="9" s="1"/>
  <c r="M246" i="1"/>
  <c r="BA246" i="9" s="1"/>
  <c r="P245" i="1"/>
  <c r="BD245" i="9" s="1"/>
  <c r="O245" i="1"/>
  <c r="BC245" i="9" s="1"/>
  <c r="N245" i="1"/>
  <c r="BB245" i="9" s="1"/>
  <c r="M245" i="1"/>
  <c r="BA245" i="9" s="1"/>
  <c r="P244" i="1"/>
  <c r="BD244" i="9" s="1"/>
  <c r="O244" i="1"/>
  <c r="BC244" i="9" s="1"/>
  <c r="N244" i="1"/>
  <c r="BB244" i="9" s="1"/>
  <c r="M244" i="1"/>
  <c r="BA244" i="9" s="1"/>
  <c r="P243" i="1"/>
  <c r="BD243" i="9" s="1"/>
  <c r="O243" i="1"/>
  <c r="BC243" i="9" s="1"/>
  <c r="N243" i="1"/>
  <c r="BB243" i="9" s="1"/>
  <c r="M243" i="1"/>
  <c r="BA243" i="9" s="1"/>
  <c r="P242" i="1"/>
  <c r="BD242" i="9" s="1"/>
  <c r="O242" i="1"/>
  <c r="BC242" i="9" s="1"/>
  <c r="N242" i="1"/>
  <c r="BB242" i="9" s="1"/>
  <c r="M242" i="1"/>
  <c r="BA242" i="9" s="1"/>
  <c r="P241" i="1"/>
  <c r="BD241" i="9" s="1"/>
  <c r="O241" i="1"/>
  <c r="BC241" i="9" s="1"/>
  <c r="N241" i="1"/>
  <c r="BB241" i="9" s="1"/>
  <c r="M241" i="1"/>
  <c r="BA241" i="9" s="1"/>
  <c r="P240" i="1"/>
  <c r="BD240" i="9" s="1"/>
  <c r="O240" i="1"/>
  <c r="BC240" i="9" s="1"/>
  <c r="N240" i="1"/>
  <c r="BB240" i="9" s="1"/>
  <c r="M240" i="1"/>
  <c r="BA240" i="9" s="1"/>
  <c r="P239" i="1"/>
  <c r="BD239" i="9" s="1"/>
  <c r="O239" i="1"/>
  <c r="BC239" i="9" s="1"/>
  <c r="N239" i="1"/>
  <c r="BB239" i="9" s="1"/>
  <c r="M239" i="1"/>
  <c r="BA239" i="9" s="1"/>
  <c r="P238" i="1"/>
  <c r="BD238" i="9" s="1"/>
  <c r="O238" i="1"/>
  <c r="BC238" i="9" s="1"/>
  <c r="N238" i="1"/>
  <c r="BB238" i="9" s="1"/>
  <c r="M238" i="1"/>
  <c r="BA238" i="9" s="1"/>
  <c r="P237" i="1"/>
  <c r="BD237" i="9" s="1"/>
  <c r="O237" i="1"/>
  <c r="BC237" i="9" s="1"/>
  <c r="N237" i="1"/>
  <c r="BB237" i="9" s="1"/>
  <c r="M237" i="1"/>
  <c r="BA237" i="9" s="1"/>
  <c r="P236" i="1"/>
  <c r="BD236" i="9" s="1"/>
  <c r="O236" i="1"/>
  <c r="BC236" i="9" s="1"/>
  <c r="N236" i="1"/>
  <c r="BB236" i="9" s="1"/>
  <c r="M236" i="1"/>
  <c r="BA236" i="9" s="1"/>
  <c r="P235" i="1"/>
  <c r="BD235" i="9" s="1"/>
  <c r="O235" i="1"/>
  <c r="BC235" i="9" s="1"/>
  <c r="N235" i="1"/>
  <c r="BB235" i="9" s="1"/>
  <c r="M235" i="1"/>
  <c r="BA235" i="9" s="1"/>
  <c r="P234" i="1"/>
  <c r="BD234" i="9" s="1"/>
  <c r="O234" i="1"/>
  <c r="BC234" i="9" s="1"/>
  <c r="N234" i="1"/>
  <c r="BB234" i="9" s="1"/>
  <c r="M234" i="1"/>
  <c r="BA234" i="9" s="1"/>
  <c r="P233" i="1"/>
  <c r="BD233" i="9" s="1"/>
  <c r="O233" i="1"/>
  <c r="BC233" i="9" s="1"/>
  <c r="N233" i="1"/>
  <c r="BB233" i="9" s="1"/>
  <c r="M233" i="1"/>
  <c r="BA233" i="9" s="1"/>
  <c r="P232" i="1"/>
  <c r="BD232" i="9" s="1"/>
  <c r="O232" i="1"/>
  <c r="BC232" i="9" s="1"/>
  <c r="N232" i="1"/>
  <c r="BB232" i="9" s="1"/>
  <c r="M232" i="1"/>
  <c r="BA232" i="9" s="1"/>
  <c r="P231" i="1"/>
  <c r="BD231" i="9" s="1"/>
  <c r="O231" i="1"/>
  <c r="BC231" i="9" s="1"/>
  <c r="N231" i="1"/>
  <c r="BB231" i="9" s="1"/>
  <c r="M231" i="1"/>
  <c r="BA231" i="9" s="1"/>
  <c r="P230" i="1"/>
  <c r="BD230" i="9" s="1"/>
  <c r="O230" i="1"/>
  <c r="BC230" i="9" s="1"/>
  <c r="N230" i="1"/>
  <c r="BB230" i="9" s="1"/>
  <c r="M230" i="1"/>
  <c r="BA230" i="9" s="1"/>
  <c r="P229" i="1"/>
  <c r="BD229" i="9" s="1"/>
  <c r="O229" i="1"/>
  <c r="BC229" i="9" s="1"/>
  <c r="N229" i="1"/>
  <c r="BB229" i="9" s="1"/>
  <c r="M229" i="1"/>
  <c r="BA229" i="9" s="1"/>
  <c r="P228" i="1"/>
  <c r="BD228" i="9" s="1"/>
  <c r="O228" i="1"/>
  <c r="BC228" i="9" s="1"/>
  <c r="N228" i="1"/>
  <c r="BB228" i="9" s="1"/>
  <c r="M228" i="1"/>
  <c r="BA228" i="9" s="1"/>
  <c r="P227" i="1"/>
  <c r="BD227" i="9" s="1"/>
  <c r="O227" i="1"/>
  <c r="BC227" i="9" s="1"/>
  <c r="N227" i="1"/>
  <c r="BB227" i="9" s="1"/>
  <c r="M227" i="1"/>
  <c r="BA227" i="9" s="1"/>
  <c r="P226" i="1"/>
  <c r="BD226" i="9" s="1"/>
  <c r="O226" i="1"/>
  <c r="BC226" i="9" s="1"/>
  <c r="N226" i="1"/>
  <c r="BB226" i="9" s="1"/>
  <c r="M226" i="1"/>
  <c r="BA226" i="9" s="1"/>
  <c r="P225" i="1"/>
  <c r="BD225" i="9" s="1"/>
  <c r="O225" i="1"/>
  <c r="BC225" i="9" s="1"/>
  <c r="N225" i="1"/>
  <c r="BB225" i="9" s="1"/>
  <c r="M225" i="1"/>
  <c r="BA225" i="9" s="1"/>
  <c r="P224" i="1"/>
  <c r="BD224" i="9" s="1"/>
  <c r="O224" i="1"/>
  <c r="BC224" i="9" s="1"/>
  <c r="N224" i="1"/>
  <c r="BB224" i="9" s="1"/>
  <c r="M224" i="1"/>
  <c r="BA224" i="9" s="1"/>
  <c r="P223" i="1"/>
  <c r="BD223" i="9" s="1"/>
  <c r="O223" i="1"/>
  <c r="BC223" i="9" s="1"/>
  <c r="N223" i="1"/>
  <c r="BB223" i="9" s="1"/>
  <c r="M223" i="1"/>
  <c r="BA223" i="9" s="1"/>
  <c r="P222" i="1"/>
  <c r="BD222" i="9" s="1"/>
  <c r="O222" i="1"/>
  <c r="BC222" i="9" s="1"/>
  <c r="N222" i="1"/>
  <c r="BB222" i="9" s="1"/>
  <c r="M222" i="1"/>
  <c r="BA222" i="9" s="1"/>
  <c r="P221" i="1"/>
  <c r="BD221" i="9" s="1"/>
  <c r="O221" i="1"/>
  <c r="BC221" i="9" s="1"/>
  <c r="N221" i="1"/>
  <c r="BB221" i="9" s="1"/>
  <c r="M221" i="1"/>
  <c r="BA221" i="9" s="1"/>
  <c r="P220" i="1"/>
  <c r="BD220" i="9" s="1"/>
  <c r="O220" i="1"/>
  <c r="BC220" i="9" s="1"/>
  <c r="N220" i="1"/>
  <c r="BB220" i="9" s="1"/>
  <c r="M220" i="1"/>
  <c r="BA220" i="9" s="1"/>
  <c r="P219" i="1"/>
  <c r="BD219" i="9" s="1"/>
  <c r="O219" i="1"/>
  <c r="BC219" i="9" s="1"/>
  <c r="N219" i="1"/>
  <c r="BB219" i="9" s="1"/>
  <c r="M219" i="1"/>
  <c r="BA219" i="9" s="1"/>
  <c r="P218" i="1"/>
  <c r="BD218" i="9" s="1"/>
  <c r="O218" i="1"/>
  <c r="BC218" i="9" s="1"/>
  <c r="N218" i="1"/>
  <c r="BB218" i="9" s="1"/>
  <c r="M218" i="1"/>
  <c r="BA218" i="9" s="1"/>
  <c r="P217" i="1"/>
  <c r="BD217" i="9" s="1"/>
  <c r="O217" i="1"/>
  <c r="BC217" i="9" s="1"/>
  <c r="N217" i="1"/>
  <c r="BB217" i="9" s="1"/>
  <c r="M217" i="1"/>
  <c r="BA217" i="9" s="1"/>
  <c r="P216" i="1"/>
  <c r="BD216" i="9" s="1"/>
  <c r="O216" i="1"/>
  <c r="BC216" i="9" s="1"/>
  <c r="N216" i="1"/>
  <c r="BB216" i="9" s="1"/>
  <c r="M216" i="1"/>
  <c r="BA216" i="9" s="1"/>
  <c r="P215" i="1"/>
  <c r="BD215" i="9" s="1"/>
  <c r="O215" i="1"/>
  <c r="BC215" i="9" s="1"/>
  <c r="N215" i="1"/>
  <c r="BB215" i="9" s="1"/>
  <c r="M215" i="1"/>
  <c r="BA215" i="9" s="1"/>
  <c r="P214" i="1"/>
  <c r="BD214" i="9" s="1"/>
  <c r="O214" i="1"/>
  <c r="BC214" i="9" s="1"/>
  <c r="N214" i="1"/>
  <c r="BB214" i="9" s="1"/>
  <c r="M214" i="1"/>
  <c r="BA214" i="9" s="1"/>
  <c r="AD211" i="1"/>
  <c r="BR211" i="9" s="1"/>
  <c r="AC211" i="1"/>
  <c r="BQ211" i="9" s="1"/>
  <c r="AB211" i="1"/>
  <c r="BP211" i="9" s="1"/>
  <c r="M603" i="9" s="1"/>
  <c r="AA211" i="1"/>
  <c r="BO211" i="9" s="1"/>
  <c r="Z211" i="1"/>
  <c r="BN211" i="9" s="1"/>
  <c r="Y211" i="1"/>
  <c r="BM211" i="9" s="1"/>
  <c r="X211" i="1"/>
  <c r="BL211" i="9" s="1"/>
  <c r="W211" i="1"/>
  <c r="BK211" i="9" s="1"/>
  <c r="V211" i="1"/>
  <c r="BJ211" i="9" s="1"/>
  <c r="L248" i="9" s="1"/>
  <c r="U211" i="1"/>
  <c r="BI211" i="9" s="1"/>
  <c r="T211" i="1"/>
  <c r="BH211" i="9" s="1"/>
  <c r="S211" i="1"/>
  <c r="BG211" i="9" s="1"/>
  <c r="Q484" i="9" s="1"/>
  <c r="R211" i="1"/>
  <c r="BF211" i="9" s="1"/>
  <c r="P484" i="9" s="1"/>
  <c r="Q211" i="1"/>
  <c r="BE211" i="9" s="1"/>
  <c r="P211" i="1"/>
  <c r="BD211" i="9" s="1"/>
  <c r="O211" i="1"/>
  <c r="BC211" i="9" s="1"/>
  <c r="N211" i="1"/>
  <c r="BB211" i="9" s="1"/>
  <c r="M211" i="1"/>
  <c r="BA211" i="9" s="1"/>
  <c r="AD210" i="1"/>
  <c r="BR210" i="9" s="1"/>
  <c r="AC210" i="1"/>
  <c r="BQ210" i="9" s="1"/>
  <c r="AB210" i="1"/>
  <c r="BP210" i="9" s="1"/>
  <c r="M602" i="9" s="1"/>
  <c r="AA210" i="1"/>
  <c r="BO210" i="9" s="1"/>
  <c r="Z210" i="1"/>
  <c r="BN210" i="9" s="1"/>
  <c r="Y210" i="1"/>
  <c r="BM210" i="9" s="1"/>
  <c r="X210" i="1"/>
  <c r="BL210" i="9" s="1"/>
  <c r="W210" i="1"/>
  <c r="BK210" i="9" s="1"/>
  <c r="V210" i="1"/>
  <c r="BJ210" i="9" s="1"/>
  <c r="L247" i="9" s="1"/>
  <c r="U210" i="1"/>
  <c r="BI210" i="9" s="1"/>
  <c r="T210" i="1"/>
  <c r="BH210" i="9" s="1"/>
  <c r="S210" i="1"/>
  <c r="BG210" i="9" s="1"/>
  <c r="Q483" i="9" s="1"/>
  <c r="R210" i="1"/>
  <c r="BF210" i="9" s="1"/>
  <c r="P483" i="9" s="1"/>
  <c r="Q210" i="1"/>
  <c r="BE210" i="9" s="1"/>
  <c r="P210" i="1"/>
  <c r="BD210" i="9" s="1"/>
  <c r="O210" i="1"/>
  <c r="BC210" i="9" s="1"/>
  <c r="N210" i="1"/>
  <c r="BB210" i="9" s="1"/>
  <c r="M210" i="1"/>
  <c r="BA210" i="9" s="1"/>
  <c r="AD209" i="1"/>
  <c r="BR209" i="9" s="1"/>
  <c r="AC209" i="1"/>
  <c r="BQ209" i="9" s="1"/>
  <c r="AB209" i="1"/>
  <c r="BP209" i="9" s="1"/>
  <c r="M601" i="9" s="1"/>
  <c r="AA209" i="1"/>
  <c r="BO209" i="9" s="1"/>
  <c r="Z209" i="1"/>
  <c r="BN209" i="9" s="1"/>
  <c r="Y209" i="1"/>
  <c r="BM209" i="9" s="1"/>
  <c r="X209" i="1"/>
  <c r="BL209" i="9" s="1"/>
  <c r="W209" i="1"/>
  <c r="BK209" i="9" s="1"/>
  <c r="V209" i="1"/>
  <c r="BJ209" i="9" s="1"/>
  <c r="L246" i="9" s="1"/>
  <c r="U209" i="1"/>
  <c r="BI209" i="9" s="1"/>
  <c r="T209" i="1"/>
  <c r="BH209" i="9" s="1"/>
  <c r="S209" i="1"/>
  <c r="BG209" i="9" s="1"/>
  <c r="Q482" i="9" s="1"/>
  <c r="R209" i="1"/>
  <c r="BF209" i="9" s="1"/>
  <c r="P482" i="9" s="1"/>
  <c r="Q209" i="1"/>
  <c r="BE209" i="9" s="1"/>
  <c r="P209" i="1"/>
  <c r="BD209" i="9" s="1"/>
  <c r="O209" i="1"/>
  <c r="BC209" i="9" s="1"/>
  <c r="N209" i="1"/>
  <c r="BB209" i="9" s="1"/>
  <c r="M209" i="1"/>
  <c r="BA209" i="9" s="1"/>
  <c r="AD208" i="1"/>
  <c r="BR208" i="9" s="1"/>
  <c r="AC208" i="1"/>
  <c r="BQ208" i="9" s="1"/>
  <c r="AB208" i="1"/>
  <c r="BP208" i="9" s="1"/>
  <c r="M600" i="9" s="1"/>
  <c r="AA208" i="1"/>
  <c r="BO208" i="9" s="1"/>
  <c r="Z208" i="1"/>
  <c r="BN208" i="9" s="1"/>
  <c r="Y208" i="1"/>
  <c r="BM208" i="9" s="1"/>
  <c r="X208" i="1"/>
  <c r="BL208" i="9" s="1"/>
  <c r="W208" i="1"/>
  <c r="BK208" i="9" s="1"/>
  <c r="V208" i="1"/>
  <c r="BJ208" i="9" s="1"/>
  <c r="L245" i="9" s="1"/>
  <c r="U208" i="1"/>
  <c r="BI208" i="9" s="1"/>
  <c r="T208" i="1"/>
  <c r="BH208" i="9" s="1"/>
  <c r="S208" i="1"/>
  <c r="BG208" i="9" s="1"/>
  <c r="Q481" i="9" s="1"/>
  <c r="R208" i="1"/>
  <c r="BF208" i="9" s="1"/>
  <c r="P481" i="9" s="1"/>
  <c r="Q208" i="1"/>
  <c r="BE208" i="9" s="1"/>
  <c r="P208" i="1"/>
  <c r="BD208" i="9" s="1"/>
  <c r="O208" i="1"/>
  <c r="BC208" i="9" s="1"/>
  <c r="N208" i="1"/>
  <c r="BB208" i="9" s="1"/>
  <c r="M208" i="1"/>
  <c r="BA208" i="9" s="1"/>
  <c r="AD207" i="1"/>
  <c r="BR207" i="9" s="1"/>
  <c r="AC207" i="1"/>
  <c r="BQ207" i="9" s="1"/>
  <c r="AB207" i="1"/>
  <c r="BP207" i="9" s="1"/>
  <c r="M599" i="9" s="1"/>
  <c r="AA207" i="1"/>
  <c r="BO207" i="9" s="1"/>
  <c r="Z207" i="1"/>
  <c r="BN207" i="9" s="1"/>
  <c r="Y207" i="1"/>
  <c r="BM207" i="9" s="1"/>
  <c r="X207" i="1"/>
  <c r="BL207" i="9" s="1"/>
  <c r="W207" i="1"/>
  <c r="BK207" i="9" s="1"/>
  <c r="V207" i="1"/>
  <c r="BJ207" i="9" s="1"/>
  <c r="L244" i="9" s="1"/>
  <c r="U207" i="1"/>
  <c r="BI207" i="9" s="1"/>
  <c r="T207" i="1"/>
  <c r="BH207" i="9" s="1"/>
  <c r="S207" i="1"/>
  <c r="BG207" i="9" s="1"/>
  <c r="Q480" i="9" s="1"/>
  <c r="R207" i="1"/>
  <c r="BF207" i="9" s="1"/>
  <c r="P480" i="9" s="1"/>
  <c r="Q207" i="1"/>
  <c r="BE207" i="9" s="1"/>
  <c r="P207" i="1"/>
  <c r="BD207" i="9" s="1"/>
  <c r="O207" i="1"/>
  <c r="BC207" i="9" s="1"/>
  <c r="N207" i="1"/>
  <c r="BB207" i="9" s="1"/>
  <c r="M207" i="1"/>
  <c r="BA207" i="9" s="1"/>
  <c r="AD206" i="1"/>
  <c r="BR206" i="9" s="1"/>
  <c r="AC206" i="1"/>
  <c r="BQ206" i="9" s="1"/>
  <c r="AB206" i="1"/>
  <c r="BP206" i="9" s="1"/>
  <c r="M598" i="9" s="1"/>
  <c r="AA206" i="1"/>
  <c r="BO206" i="9" s="1"/>
  <c r="Z206" i="1"/>
  <c r="BN206" i="9" s="1"/>
  <c r="Y206" i="1"/>
  <c r="BM206" i="9" s="1"/>
  <c r="X206" i="1"/>
  <c r="BL206" i="9" s="1"/>
  <c r="W206" i="1"/>
  <c r="BK206" i="9" s="1"/>
  <c r="V206" i="1"/>
  <c r="BJ206" i="9" s="1"/>
  <c r="L243" i="9" s="1"/>
  <c r="U206" i="1"/>
  <c r="BI206" i="9" s="1"/>
  <c r="T206" i="1"/>
  <c r="BH206" i="9" s="1"/>
  <c r="S206" i="1"/>
  <c r="BG206" i="9" s="1"/>
  <c r="Q479" i="9" s="1"/>
  <c r="R206" i="1"/>
  <c r="BF206" i="9" s="1"/>
  <c r="P479" i="9" s="1"/>
  <c r="Q206" i="1"/>
  <c r="BE206" i="9" s="1"/>
  <c r="P206" i="1"/>
  <c r="BD206" i="9" s="1"/>
  <c r="O206" i="1"/>
  <c r="BC206" i="9" s="1"/>
  <c r="N206" i="1"/>
  <c r="BB206" i="9" s="1"/>
  <c r="M206" i="1"/>
  <c r="BA206" i="9" s="1"/>
  <c r="AD205" i="1"/>
  <c r="BR205" i="9" s="1"/>
  <c r="AC205" i="1"/>
  <c r="BQ205" i="9" s="1"/>
  <c r="AB205" i="1"/>
  <c r="BP205" i="9" s="1"/>
  <c r="M597" i="9" s="1"/>
  <c r="AA205" i="1"/>
  <c r="BO205" i="9" s="1"/>
  <c r="Z205" i="1"/>
  <c r="BN205" i="9" s="1"/>
  <c r="Y205" i="1"/>
  <c r="BM205" i="9" s="1"/>
  <c r="X205" i="1"/>
  <c r="BL205" i="9" s="1"/>
  <c r="W205" i="1"/>
  <c r="BK205" i="9" s="1"/>
  <c r="V205" i="1"/>
  <c r="BJ205" i="9" s="1"/>
  <c r="L242" i="9" s="1"/>
  <c r="U205" i="1"/>
  <c r="BI205" i="9" s="1"/>
  <c r="T205" i="1"/>
  <c r="BH205" i="9" s="1"/>
  <c r="S205" i="1"/>
  <c r="BG205" i="9" s="1"/>
  <c r="Q478" i="9" s="1"/>
  <c r="R205" i="1"/>
  <c r="BF205" i="9" s="1"/>
  <c r="P478" i="9" s="1"/>
  <c r="Q205" i="1"/>
  <c r="BE205" i="9" s="1"/>
  <c r="P205" i="1"/>
  <c r="BD205" i="9" s="1"/>
  <c r="O205" i="1"/>
  <c r="BC205" i="9" s="1"/>
  <c r="N205" i="1"/>
  <c r="BB205" i="9" s="1"/>
  <c r="M205" i="1"/>
  <c r="BA205" i="9" s="1"/>
  <c r="AD204" i="1"/>
  <c r="BR204" i="9" s="1"/>
  <c r="AC204" i="1"/>
  <c r="BQ204" i="9" s="1"/>
  <c r="AB204" i="1"/>
  <c r="BP204" i="9" s="1"/>
  <c r="M596" i="9" s="1"/>
  <c r="AA204" i="1"/>
  <c r="BO204" i="9" s="1"/>
  <c r="Z204" i="1"/>
  <c r="BN204" i="9" s="1"/>
  <c r="Y204" i="1"/>
  <c r="BM204" i="9" s="1"/>
  <c r="X204" i="1"/>
  <c r="BL204" i="9" s="1"/>
  <c r="W204" i="1"/>
  <c r="BK204" i="9" s="1"/>
  <c r="V204" i="1"/>
  <c r="BJ204" i="9" s="1"/>
  <c r="L241" i="9" s="1"/>
  <c r="U204" i="1"/>
  <c r="BI204" i="9" s="1"/>
  <c r="T204" i="1"/>
  <c r="BH204" i="9" s="1"/>
  <c r="S204" i="1"/>
  <c r="BG204" i="9" s="1"/>
  <c r="Q477" i="9" s="1"/>
  <c r="R204" i="1"/>
  <c r="BF204" i="9" s="1"/>
  <c r="P477" i="9" s="1"/>
  <c r="Q204" i="1"/>
  <c r="BE204" i="9" s="1"/>
  <c r="P204" i="1"/>
  <c r="BD204" i="9" s="1"/>
  <c r="O204" i="1"/>
  <c r="BC204" i="9" s="1"/>
  <c r="N204" i="1"/>
  <c r="BB204" i="9" s="1"/>
  <c r="M204" i="1"/>
  <c r="BA204" i="9" s="1"/>
  <c r="AD203" i="1"/>
  <c r="BR203" i="9" s="1"/>
  <c r="AC203" i="1"/>
  <c r="BQ203" i="9" s="1"/>
  <c r="AB203" i="1"/>
  <c r="BP203" i="9" s="1"/>
  <c r="M595" i="9" s="1"/>
  <c r="AA203" i="1"/>
  <c r="BO203" i="9" s="1"/>
  <c r="Z203" i="1"/>
  <c r="BN203" i="9" s="1"/>
  <c r="Y203" i="1"/>
  <c r="BM203" i="9" s="1"/>
  <c r="X203" i="1"/>
  <c r="BL203" i="9" s="1"/>
  <c r="W203" i="1"/>
  <c r="BK203" i="9" s="1"/>
  <c r="V203" i="1"/>
  <c r="BJ203" i="9" s="1"/>
  <c r="L240" i="9" s="1"/>
  <c r="U203" i="1"/>
  <c r="BI203" i="9" s="1"/>
  <c r="T203" i="1"/>
  <c r="BH203" i="9" s="1"/>
  <c r="S203" i="1"/>
  <c r="BG203" i="9" s="1"/>
  <c r="Q476" i="9" s="1"/>
  <c r="R203" i="1"/>
  <c r="BF203" i="9" s="1"/>
  <c r="P476" i="9" s="1"/>
  <c r="Q203" i="1"/>
  <c r="BE203" i="9" s="1"/>
  <c r="P203" i="1"/>
  <c r="BD203" i="9" s="1"/>
  <c r="O203" i="1"/>
  <c r="BC203" i="9" s="1"/>
  <c r="N203" i="1"/>
  <c r="BB203" i="9" s="1"/>
  <c r="M203" i="1"/>
  <c r="BA203" i="9" s="1"/>
  <c r="AD202" i="1"/>
  <c r="BR202" i="9" s="1"/>
  <c r="AC202" i="1"/>
  <c r="BQ202" i="9" s="1"/>
  <c r="AB202" i="1"/>
  <c r="BP202" i="9" s="1"/>
  <c r="M594" i="9" s="1"/>
  <c r="AA202" i="1"/>
  <c r="BO202" i="9" s="1"/>
  <c r="Z202" i="1"/>
  <c r="BN202" i="9" s="1"/>
  <c r="Y202" i="1"/>
  <c r="BM202" i="9" s="1"/>
  <c r="X202" i="1"/>
  <c r="BL202" i="9" s="1"/>
  <c r="W202" i="1"/>
  <c r="BK202" i="9" s="1"/>
  <c r="V202" i="1"/>
  <c r="BJ202" i="9" s="1"/>
  <c r="L239" i="9" s="1"/>
  <c r="U202" i="1"/>
  <c r="BI202" i="9" s="1"/>
  <c r="T202" i="1"/>
  <c r="BH202" i="9" s="1"/>
  <c r="S202" i="1"/>
  <c r="BG202" i="9" s="1"/>
  <c r="Q475" i="9" s="1"/>
  <c r="R202" i="1"/>
  <c r="BF202" i="9" s="1"/>
  <c r="P475" i="9" s="1"/>
  <c r="Q202" i="1"/>
  <c r="BE202" i="9" s="1"/>
  <c r="P202" i="1"/>
  <c r="BD202" i="9" s="1"/>
  <c r="O202" i="1"/>
  <c r="BC202" i="9" s="1"/>
  <c r="N202" i="1"/>
  <c r="BB202" i="9" s="1"/>
  <c r="M202" i="1"/>
  <c r="BA202" i="9" s="1"/>
  <c r="AD201" i="1"/>
  <c r="BR201" i="9" s="1"/>
  <c r="AC201" i="1"/>
  <c r="BQ201" i="9" s="1"/>
  <c r="AB201" i="1"/>
  <c r="BP201" i="9" s="1"/>
  <c r="M593" i="9" s="1"/>
  <c r="AA201" i="1"/>
  <c r="BO201" i="9" s="1"/>
  <c r="Z201" i="1"/>
  <c r="BN201" i="9" s="1"/>
  <c r="Y201" i="1"/>
  <c r="BM201" i="9" s="1"/>
  <c r="X201" i="1"/>
  <c r="BL201" i="9" s="1"/>
  <c r="W201" i="1"/>
  <c r="BK201" i="9" s="1"/>
  <c r="V201" i="1"/>
  <c r="BJ201" i="9" s="1"/>
  <c r="L238" i="9" s="1"/>
  <c r="U201" i="1"/>
  <c r="BI201" i="9" s="1"/>
  <c r="T201" i="1"/>
  <c r="BH201" i="9" s="1"/>
  <c r="S201" i="1"/>
  <c r="BG201" i="9" s="1"/>
  <c r="Q474" i="9" s="1"/>
  <c r="R201" i="1"/>
  <c r="BF201" i="9" s="1"/>
  <c r="P474" i="9" s="1"/>
  <c r="Q201" i="1"/>
  <c r="BE201" i="9" s="1"/>
  <c r="P201" i="1"/>
  <c r="BD201" i="9" s="1"/>
  <c r="O201" i="1"/>
  <c r="BC201" i="9" s="1"/>
  <c r="N201" i="1"/>
  <c r="BB201" i="9" s="1"/>
  <c r="M201" i="1"/>
  <c r="BA201" i="9" s="1"/>
  <c r="AD200" i="1"/>
  <c r="BR200" i="9" s="1"/>
  <c r="AC200" i="1"/>
  <c r="BQ200" i="9" s="1"/>
  <c r="AB200" i="1"/>
  <c r="BP200" i="9" s="1"/>
  <c r="M592" i="9" s="1"/>
  <c r="AA200" i="1"/>
  <c r="BO200" i="9" s="1"/>
  <c r="Z200" i="1"/>
  <c r="BN200" i="9" s="1"/>
  <c r="Y200" i="1"/>
  <c r="BM200" i="9" s="1"/>
  <c r="X200" i="1"/>
  <c r="BL200" i="9" s="1"/>
  <c r="W200" i="1"/>
  <c r="BK200" i="9" s="1"/>
  <c r="V200" i="1"/>
  <c r="BJ200" i="9" s="1"/>
  <c r="L237" i="9" s="1"/>
  <c r="U200" i="1"/>
  <c r="BI200" i="9" s="1"/>
  <c r="T200" i="1"/>
  <c r="BH200" i="9" s="1"/>
  <c r="S200" i="1"/>
  <c r="BG200" i="9" s="1"/>
  <c r="Q473" i="9" s="1"/>
  <c r="R200" i="1"/>
  <c r="BF200" i="9" s="1"/>
  <c r="P473" i="9" s="1"/>
  <c r="Q200" i="1"/>
  <c r="BE200" i="9" s="1"/>
  <c r="P200" i="1"/>
  <c r="BD200" i="9" s="1"/>
  <c r="O200" i="1"/>
  <c r="BC200" i="9" s="1"/>
  <c r="N200" i="1"/>
  <c r="BB200" i="9" s="1"/>
  <c r="M200" i="1"/>
  <c r="BA200" i="9" s="1"/>
  <c r="AD199" i="1"/>
  <c r="BR199" i="9" s="1"/>
  <c r="AC199" i="1"/>
  <c r="BQ199" i="9" s="1"/>
  <c r="AB199" i="1"/>
  <c r="BP199" i="9" s="1"/>
  <c r="M591" i="9" s="1"/>
  <c r="AA199" i="1"/>
  <c r="BO199" i="9" s="1"/>
  <c r="Z199" i="1"/>
  <c r="BN199" i="9" s="1"/>
  <c r="Y199" i="1"/>
  <c r="BM199" i="9" s="1"/>
  <c r="X199" i="1"/>
  <c r="BL199" i="9" s="1"/>
  <c r="W199" i="1"/>
  <c r="BK199" i="9" s="1"/>
  <c r="V199" i="1"/>
  <c r="BJ199" i="9" s="1"/>
  <c r="L236" i="9" s="1"/>
  <c r="U199" i="1"/>
  <c r="BI199" i="9" s="1"/>
  <c r="T199" i="1"/>
  <c r="BH199" i="9" s="1"/>
  <c r="S199" i="1"/>
  <c r="BG199" i="9" s="1"/>
  <c r="Q472" i="9" s="1"/>
  <c r="R199" i="1"/>
  <c r="BF199" i="9" s="1"/>
  <c r="P472" i="9" s="1"/>
  <c r="Q199" i="1"/>
  <c r="BE199" i="9" s="1"/>
  <c r="P199" i="1"/>
  <c r="BD199" i="9" s="1"/>
  <c r="O199" i="1"/>
  <c r="BC199" i="9" s="1"/>
  <c r="N199" i="1"/>
  <c r="BB199" i="9" s="1"/>
  <c r="M199" i="1"/>
  <c r="BA199" i="9" s="1"/>
  <c r="AD198" i="1"/>
  <c r="BR198" i="9" s="1"/>
  <c r="AC198" i="1"/>
  <c r="BQ198" i="9" s="1"/>
  <c r="AB198" i="1"/>
  <c r="BP198" i="9" s="1"/>
  <c r="M590" i="9" s="1"/>
  <c r="AA198" i="1"/>
  <c r="BO198" i="9" s="1"/>
  <c r="Z198" i="1"/>
  <c r="BN198" i="9" s="1"/>
  <c r="Y198" i="1"/>
  <c r="BM198" i="9" s="1"/>
  <c r="X198" i="1"/>
  <c r="BL198" i="9" s="1"/>
  <c r="W198" i="1"/>
  <c r="BK198" i="9" s="1"/>
  <c r="V198" i="1"/>
  <c r="BJ198" i="9" s="1"/>
  <c r="L235" i="9" s="1"/>
  <c r="U198" i="1"/>
  <c r="BI198" i="9" s="1"/>
  <c r="T198" i="1"/>
  <c r="BH198" i="9" s="1"/>
  <c r="S198" i="1"/>
  <c r="BG198" i="9" s="1"/>
  <c r="Q471" i="9" s="1"/>
  <c r="R198" i="1"/>
  <c r="BF198" i="9" s="1"/>
  <c r="P471" i="9" s="1"/>
  <c r="Q198" i="1"/>
  <c r="BE198" i="9" s="1"/>
  <c r="P198" i="1"/>
  <c r="BD198" i="9" s="1"/>
  <c r="O198" i="1"/>
  <c r="BC198" i="9" s="1"/>
  <c r="N198" i="1"/>
  <c r="BB198" i="9" s="1"/>
  <c r="M198" i="1"/>
  <c r="BA198" i="9" s="1"/>
  <c r="AD197" i="1"/>
  <c r="BR197" i="9" s="1"/>
  <c r="AC197" i="1"/>
  <c r="BQ197" i="9" s="1"/>
  <c r="AB197" i="1"/>
  <c r="BP197" i="9" s="1"/>
  <c r="M589" i="9" s="1"/>
  <c r="AA197" i="1"/>
  <c r="BO197" i="9" s="1"/>
  <c r="Z197" i="1"/>
  <c r="BN197" i="9" s="1"/>
  <c r="Y197" i="1"/>
  <c r="BM197" i="9" s="1"/>
  <c r="X197" i="1"/>
  <c r="BL197" i="9" s="1"/>
  <c r="W197" i="1"/>
  <c r="BK197" i="9" s="1"/>
  <c r="V197" i="1"/>
  <c r="BJ197" i="9" s="1"/>
  <c r="L234" i="9" s="1"/>
  <c r="U197" i="1"/>
  <c r="BI197" i="9" s="1"/>
  <c r="T197" i="1"/>
  <c r="BH197" i="9" s="1"/>
  <c r="S197" i="1"/>
  <c r="BG197" i="9" s="1"/>
  <c r="Q470" i="9" s="1"/>
  <c r="R197" i="1"/>
  <c r="BF197" i="9" s="1"/>
  <c r="P470" i="9" s="1"/>
  <c r="Q197" i="1"/>
  <c r="BE197" i="9" s="1"/>
  <c r="P197" i="1"/>
  <c r="BD197" i="9" s="1"/>
  <c r="O197" i="1"/>
  <c r="BC197" i="9" s="1"/>
  <c r="N197" i="1"/>
  <c r="BB197" i="9" s="1"/>
  <c r="M197" i="1"/>
  <c r="BA197" i="9" s="1"/>
  <c r="AD196" i="1"/>
  <c r="BR196" i="9" s="1"/>
  <c r="AC196" i="1"/>
  <c r="BQ196" i="9" s="1"/>
  <c r="AB196" i="1"/>
  <c r="BP196" i="9" s="1"/>
  <c r="M588" i="9" s="1"/>
  <c r="AA196" i="1"/>
  <c r="BO196" i="9" s="1"/>
  <c r="Z196" i="1"/>
  <c r="BN196" i="9" s="1"/>
  <c r="Y196" i="1"/>
  <c r="BM196" i="9" s="1"/>
  <c r="X196" i="1"/>
  <c r="BL196" i="9" s="1"/>
  <c r="W196" i="1"/>
  <c r="BK196" i="9" s="1"/>
  <c r="V196" i="1"/>
  <c r="BJ196" i="9" s="1"/>
  <c r="L233" i="9" s="1"/>
  <c r="U196" i="1"/>
  <c r="BI196" i="9" s="1"/>
  <c r="T196" i="1"/>
  <c r="BH196" i="9" s="1"/>
  <c r="S196" i="1"/>
  <c r="BG196" i="9" s="1"/>
  <c r="Q469" i="9" s="1"/>
  <c r="R196" i="1"/>
  <c r="BF196" i="9" s="1"/>
  <c r="P469" i="9" s="1"/>
  <c r="Q196" i="1"/>
  <c r="BE196" i="9" s="1"/>
  <c r="P196" i="1"/>
  <c r="BD196" i="9" s="1"/>
  <c r="O196" i="1"/>
  <c r="BC196" i="9" s="1"/>
  <c r="N196" i="1"/>
  <c r="BB196" i="9" s="1"/>
  <c r="M196" i="1"/>
  <c r="BA196" i="9" s="1"/>
  <c r="AD195" i="1"/>
  <c r="BR195" i="9" s="1"/>
  <c r="AC195" i="1"/>
  <c r="BQ195" i="9" s="1"/>
  <c r="AB195" i="1"/>
  <c r="BP195" i="9" s="1"/>
  <c r="M587" i="9" s="1"/>
  <c r="AA195" i="1"/>
  <c r="BO195" i="9" s="1"/>
  <c r="Z195" i="1"/>
  <c r="BN195" i="9" s="1"/>
  <c r="Y195" i="1"/>
  <c r="BM195" i="9" s="1"/>
  <c r="X195" i="1"/>
  <c r="BL195" i="9" s="1"/>
  <c r="W195" i="1"/>
  <c r="BK195" i="9" s="1"/>
  <c r="V195" i="1"/>
  <c r="BJ195" i="9" s="1"/>
  <c r="L232" i="9" s="1"/>
  <c r="U195" i="1"/>
  <c r="BI195" i="9" s="1"/>
  <c r="T195" i="1"/>
  <c r="BH195" i="9" s="1"/>
  <c r="S195" i="1"/>
  <c r="BG195" i="9" s="1"/>
  <c r="Q468" i="9" s="1"/>
  <c r="R195" i="1"/>
  <c r="BF195" i="9" s="1"/>
  <c r="P468" i="9" s="1"/>
  <c r="Q195" i="1"/>
  <c r="BE195" i="9" s="1"/>
  <c r="P195" i="1"/>
  <c r="BD195" i="9" s="1"/>
  <c r="O195" i="1"/>
  <c r="BC195" i="9" s="1"/>
  <c r="N195" i="1"/>
  <c r="BB195" i="9" s="1"/>
  <c r="M195" i="1"/>
  <c r="BA195" i="9" s="1"/>
  <c r="AD194" i="1"/>
  <c r="BR194" i="9" s="1"/>
  <c r="AC194" i="1"/>
  <c r="BQ194" i="9" s="1"/>
  <c r="AB194" i="1"/>
  <c r="BP194" i="9" s="1"/>
  <c r="M586" i="9" s="1"/>
  <c r="AA194" i="1"/>
  <c r="BO194" i="9" s="1"/>
  <c r="Z194" i="1"/>
  <c r="BN194" i="9" s="1"/>
  <c r="Y194" i="1"/>
  <c r="BM194" i="9" s="1"/>
  <c r="X194" i="1"/>
  <c r="BL194" i="9" s="1"/>
  <c r="W194" i="1"/>
  <c r="BK194" i="9" s="1"/>
  <c r="V194" i="1"/>
  <c r="BJ194" i="9" s="1"/>
  <c r="L231" i="9" s="1"/>
  <c r="U194" i="1"/>
  <c r="BI194" i="9" s="1"/>
  <c r="T194" i="1"/>
  <c r="BH194" i="9" s="1"/>
  <c r="S194" i="1"/>
  <c r="BG194" i="9" s="1"/>
  <c r="Q467" i="9" s="1"/>
  <c r="R194" i="1"/>
  <c r="BF194" i="9" s="1"/>
  <c r="P467" i="9" s="1"/>
  <c r="Q194" i="1"/>
  <c r="BE194" i="9" s="1"/>
  <c r="P194" i="1"/>
  <c r="BD194" i="9" s="1"/>
  <c r="O194" i="1"/>
  <c r="BC194" i="9" s="1"/>
  <c r="N194" i="1"/>
  <c r="BB194" i="9" s="1"/>
  <c r="M194" i="1"/>
  <c r="BA194" i="9" s="1"/>
  <c r="AD193" i="1"/>
  <c r="BR193" i="9" s="1"/>
  <c r="AC193" i="1"/>
  <c r="BQ193" i="9" s="1"/>
  <c r="AB193" i="1"/>
  <c r="BP193" i="9" s="1"/>
  <c r="M585" i="9" s="1"/>
  <c r="AA193" i="1"/>
  <c r="BO193" i="9" s="1"/>
  <c r="Z193" i="1"/>
  <c r="BN193" i="9" s="1"/>
  <c r="Y193" i="1"/>
  <c r="BM193" i="9" s="1"/>
  <c r="X193" i="1"/>
  <c r="BL193" i="9" s="1"/>
  <c r="W193" i="1"/>
  <c r="BK193" i="9" s="1"/>
  <c r="V193" i="1"/>
  <c r="BJ193" i="9" s="1"/>
  <c r="L230" i="9" s="1"/>
  <c r="U193" i="1"/>
  <c r="BI193" i="9" s="1"/>
  <c r="T193" i="1"/>
  <c r="BH193" i="9" s="1"/>
  <c r="S193" i="1"/>
  <c r="BG193" i="9" s="1"/>
  <c r="Q466" i="9" s="1"/>
  <c r="R193" i="1"/>
  <c r="BF193" i="9" s="1"/>
  <c r="P466" i="9" s="1"/>
  <c r="Q193" i="1"/>
  <c r="BE193" i="9" s="1"/>
  <c r="P193" i="1"/>
  <c r="BD193" i="9" s="1"/>
  <c r="O193" i="1"/>
  <c r="BC193" i="9" s="1"/>
  <c r="N193" i="1"/>
  <c r="BB193" i="9" s="1"/>
  <c r="M193" i="1"/>
  <c r="BA193" i="9" s="1"/>
  <c r="AD192" i="1"/>
  <c r="BR192" i="9" s="1"/>
  <c r="AC192" i="1"/>
  <c r="BQ192" i="9" s="1"/>
  <c r="AB192" i="1"/>
  <c r="BP192" i="9" s="1"/>
  <c r="M584" i="9" s="1"/>
  <c r="AA192" i="1"/>
  <c r="BO192" i="9" s="1"/>
  <c r="Z192" i="1"/>
  <c r="BN192" i="9" s="1"/>
  <c r="Y192" i="1"/>
  <c r="BM192" i="9" s="1"/>
  <c r="X192" i="1"/>
  <c r="BL192" i="9" s="1"/>
  <c r="W192" i="1"/>
  <c r="BK192" i="9" s="1"/>
  <c r="V192" i="1"/>
  <c r="BJ192" i="9" s="1"/>
  <c r="L229" i="9" s="1"/>
  <c r="U192" i="1"/>
  <c r="BI192" i="9" s="1"/>
  <c r="T192" i="1"/>
  <c r="BH192" i="9" s="1"/>
  <c r="S192" i="1"/>
  <c r="BG192" i="9" s="1"/>
  <c r="Q465" i="9" s="1"/>
  <c r="R192" i="1"/>
  <c r="BF192" i="9" s="1"/>
  <c r="P465" i="9" s="1"/>
  <c r="Q192" i="1"/>
  <c r="BE192" i="9" s="1"/>
  <c r="P192" i="1"/>
  <c r="BD192" i="9" s="1"/>
  <c r="O192" i="1"/>
  <c r="BC192" i="9" s="1"/>
  <c r="N192" i="1"/>
  <c r="BB192" i="9" s="1"/>
  <c r="M192" i="1"/>
  <c r="BA192" i="9" s="1"/>
  <c r="AD191" i="1"/>
  <c r="BR191" i="9" s="1"/>
  <c r="AC191" i="1"/>
  <c r="BQ191" i="9" s="1"/>
  <c r="AB191" i="1"/>
  <c r="BP191" i="9" s="1"/>
  <c r="M583" i="9" s="1"/>
  <c r="AA191" i="1"/>
  <c r="BO191" i="9" s="1"/>
  <c r="Z191" i="1"/>
  <c r="BN191" i="9" s="1"/>
  <c r="Y191" i="1"/>
  <c r="BM191" i="9" s="1"/>
  <c r="X191" i="1"/>
  <c r="BL191" i="9" s="1"/>
  <c r="W191" i="1"/>
  <c r="BK191" i="9" s="1"/>
  <c r="V191" i="1"/>
  <c r="BJ191" i="9" s="1"/>
  <c r="L228" i="9" s="1"/>
  <c r="U191" i="1"/>
  <c r="BI191" i="9" s="1"/>
  <c r="T191" i="1"/>
  <c r="BH191" i="9" s="1"/>
  <c r="S191" i="1"/>
  <c r="BG191" i="9" s="1"/>
  <c r="Q464" i="9" s="1"/>
  <c r="R191" i="1"/>
  <c r="BF191" i="9" s="1"/>
  <c r="P464" i="9" s="1"/>
  <c r="Q191" i="1"/>
  <c r="BE191" i="9" s="1"/>
  <c r="P191" i="1"/>
  <c r="BD191" i="9" s="1"/>
  <c r="O191" i="1"/>
  <c r="BC191" i="9" s="1"/>
  <c r="N191" i="1"/>
  <c r="BB191" i="9" s="1"/>
  <c r="M191" i="1"/>
  <c r="BA191" i="9" s="1"/>
  <c r="AD190" i="1"/>
  <c r="BR190" i="9" s="1"/>
  <c r="AC190" i="1"/>
  <c r="BQ190" i="9" s="1"/>
  <c r="AB190" i="1"/>
  <c r="BP190" i="9" s="1"/>
  <c r="M582" i="9" s="1"/>
  <c r="AA190" i="1"/>
  <c r="BO190" i="9" s="1"/>
  <c r="Z190" i="1"/>
  <c r="BN190" i="9" s="1"/>
  <c r="Y190" i="1"/>
  <c r="BM190" i="9" s="1"/>
  <c r="X190" i="1"/>
  <c r="BL190" i="9" s="1"/>
  <c r="W190" i="1"/>
  <c r="BK190" i="9" s="1"/>
  <c r="V190" i="1"/>
  <c r="BJ190" i="9" s="1"/>
  <c r="L227" i="9" s="1"/>
  <c r="U190" i="1"/>
  <c r="BI190" i="9" s="1"/>
  <c r="T190" i="1"/>
  <c r="BH190" i="9" s="1"/>
  <c r="S190" i="1"/>
  <c r="BG190" i="9" s="1"/>
  <c r="Q463" i="9" s="1"/>
  <c r="R190" i="1"/>
  <c r="BF190" i="9" s="1"/>
  <c r="P463" i="9" s="1"/>
  <c r="Q190" i="1"/>
  <c r="BE190" i="9" s="1"/>
  <c r="P190" i="1"/>
  <c r="BD190" i="9" s="1"/>
  <c r="O190" i="1"/>
  <c r="BC190" i="9" s="1"/>
  <c r="N190" i="1"/>
  <c r="BB190" i="9" s="1"/>
  <c r="M190" i="1"/>
  <c r="BA190" i="9" s="1"/>
  <c r="AD189" i="1"/>
  <c r="BR189" i="9" s="1"/>
  <c r="AC189" i="1"/>
  <c r="BQ189" i="9" s="1"/>
  <c r="AB189" i="1"/>
  <c r="BP189" i="9" s="1"/>
  <c r="M581" i="9" s="1"/>
  <c r="AA189" i="1"/>
  <c r="BO189" i="9" s="1"/>
  <c r="Z189" i="1"/>
  <c r="BN189" i="9" s="1"/>
  <c r="Y189" i="1"/>
  <c r="BM189" i="9" s="1"/>
  <c r="X189" i="1"/>
  <c r="BL189" i="9" s="1"/>
  <c r="W189" i="1"/>
  <c r="BK189" i="9" s="1"/>
  <c r="V189" i="1"/>
  <c r="BJ189" i="9" s="1"/>
  <c r="L226" i="9" s="1"/>
  <c r="U189" i="1"/>
  <c r="BI189" i="9" s="1"/>
  <c r="T189" i="1"/>
  <c r="BH189" i="9" s="1"/>
  <c r="S189" i="1"/>
  <c r="BG189" i="9" s="1"/>
  <c r="Q462" i="9" s="1"/>
  <c r="R189" i="1"/>
  <c r="BF189" i="9" s="1"/>
  <c r="P462" i="9" s="1"/>
  <c r="Q189" i="1"/>
  <c r="BE189" i="9" s="1"/>
  <c r="P189" i="1"/>
  <c r="BD189" i="9" s="1"/>
  <c r="O189" i="1"/>
  <c r="BC189" i="9" s="1"/>
  <c r="N189" i="1"/>
  <c r="BB189" i="9" s="1"/>
  <c r="M189" i="1"/>
  <c r="BA189" i="9" s="1"/>
  <c r="AD188" i="1"/>
  <c r="BR188" i="9" s="1"/>
  <c r="AC188" i="1"/>
  <c r="BQ188" i="9" s="1"/>
  <c r="AB188" i="1"/>
  <c r="BP188" i="9" s="1"/>
  <c r="M580" i="9" s="1"/>
  <c r="AA188" i="1"/>
  <c r="BO188" i="9" s="1"/>
  <c r="Z188" i="1"/>
  <c r="BN188" i="9" s="1"/>
  <c r="Y188" i="1"/>
  <c r="BM188" i="9" s="1"/>
  <c r="X188" i="1"/>
  <c r="BL188" i="9" s="1"/>
  <c r="W188" i="1"/>
  <c r="BK188" i="9" s="1"/>
  <c r="V188" i="1"/>
  <c r="BJ188" i="9" s="1"/>
  <c r="L225" i="9" s="1"/>
  <c r="U188" i="1"/>
  <c r="BI188" i="9" s="1"/>
  <c r="T188" i="1"/>
  <c r="BH188" i="9" s="1"/>
  <c r="S188" i="1"/>
  <c r="BG188" i="9" s="1"/>
  <c r="Q461" i="9" s="1"/>
  <c r="R188" i="1"/>
  <c r="BF188" i="9" s="1"/>
  <c r="P461" i="9" s="1"/>
  <c r="Q188" i="1"/>
  <c r="BE188" i="9" s="1"/>
  <c r="P188" i="1"/>
  <c r="BD188" i="9" s="1"/>
  <c r="O188" i="1"/>
  <c r="BC188" i="9" s="1"/>
  <c r="N188" i="1"/>
  <c r="BB188" i="9" s="1"/>
  <c r="M188" i="1"/>
  <c r="BA188" i="9" s="1"/>
  <c r="AD187" i="1"/>
  <c r="BR187" i="9" s="1"/>
  <c r="AC187" i="1"/>
  <c r="BQ187" i="9" s="1"/>
  <c r="AB187" i="1"/>
  <c r="BP187" i="9" s="1"/>
  <c r="M579" i="9" s="1"/>
  <c r="AA187" i="1"/>
  <c r="BO187" i="9" s="1"/>
  <c r="Z187" i="1"/>
  <c r="BN187" i="9" s="1"/>
  <c r="Y187" i="1"/>
  <c r="BM187" i="9" s="1"/>
  <c r="X187" i="1"/>
  <c r="BL187" i="9" s="1"/>
  <c r="W187" i="1"/>
  <c r="BK187" i="9" s="1"/>
  <c r="V187" i="1"/>
  <c r="BJ187" i="9" s="1"/>
  <c r="L224" i="9" s="1"/>
  <c r="U187" i="1"/>
  <c r="BI187" i="9" s="1"/>
  <c r="T187" i="1"/>
  <c r="BH187" i="9" s="1"/>
  <c r="S187" i="1"/>
  <c r="BG187" i="9" s="1"/>
  <c r="Q460" i="9" s="1"/>
  <c r="R187" i="1"/>
  <c r="BF187" i="9" s="1"/>
  <c r="P460" i="9" s="1"/>
  <c r="Q187" i="1"/>
  <c r="BE187" i="9" s="1"/>
  <c r="P187" i="1"/>
  <c r="BD187" i="9" s="1"/>
  <c r="O187" i="1"/>
  <c r="BC187" i="9" s="1"/>
  <c r="N187" i="1"/>
  <c r="BB187" i="9" s="1"/>
  <c r="M187" i="1"/>
  <c r="BA187" i="9" s="1"/>
  <c r="AD186" i="1"/>
  <c r="BR186" i="9" s="1"/>
  <c r="AC186" i="1"/>
  <c r="BQ186" i="9" s="1"/>
  <c r="AB186" i="1"/>
  <c r="BP186" i="9" s="1"/>
  <c r="M578" i="9" s="1"/>
  <c r="AA186" i="1"/>
  <c r="BO186" i="9" s="1"/>
  <c r="Z186" i="1"/>
  <c r="BN186" i="9" s="1"/>
  <c r="Y186" i="1"/>
  <c r="BM186" i="9" s="1"/>
  <c r="X186" i="1"/>
  <c r="BL186" i="9" s="1"/>
  <c r="W186" i="1"/>
  <c r="BK186" i="9" s="1"/>
  <c r="V186" i="1"/>
  <c r="BJ186" i="9" s="1"/>
  <c r="L223" i="9" s="1"/>
  <c r="U186" i="1"/>
  <c r="BI186" i="9" s="1"/>
  <c r="T186" i="1"/>
  <c r="BH186" i="9" s="1"/>
  <c r="S186" i="1"/>
  <c r="BG186" i="9" s="1"/>
  <c r="Q459" i="9" s="1"/>
  <c r="R186" i="1"/>
  <c r="BF186" i="9" s="1"/>
  <c r="P459" i="9" s="1"/>
  <c r="Q186" i="1"/>
  <c r="BE186" i="9" s="1"/>
  <c r="P186" i="1"/>
  <c r="BD186" i="9" s="1"/>
  <c r="O186" i="1"/>
  <c r="BC186" i="9" s="1"/>
  <c r="N186" i="1"/>
  <c r="BB186" i="9" s="1"/>
  <c r="M186" i="1"/>
  <c r="BA186" i="9" s="1"/>
  <c r="AD185" i="1"/>
  <c r="BR185" i="9" s="1"/>
  <c r="AC185" i="1"/>
  <c r="BQ185" i="9" s="1"/>
  <c r="AB185" i="1"/>
  <c r="BP185" i="9" s="1"/>
  <c r="M577" i="9" s="1"/>
  <c r="AA185" i="1"/>
  <c r="BO185" i="9" s="1"/>
  <c r="Z185" i="1"/>
  <c r="BN185" i="9" s="1"/>
  <c r="Y185" i="1"/>
  <c r="BM185" i="9" s="1"/>
  <c r="X185" i="1"/>
  <c r="BL185" i="9" s="1"/>
  <c r="W185" i="1"/>
  <c r="BK185" i="9" s="1"/>
  <c r="V185" i="1"/>
  <c r="BJ185" i="9" s="1"/>
  <c r="L222" i="9" s="1"/>
  <c r="U185" i="1"/>
  <c r="BI185" i="9" s="1"/>
  <c r="T185" i="1"/>
  <c r="BH185" i="9" s="1"/>
  <c r="S185" i="1"/>
  <c r="BG185" i="9" s="1"/>
  <c r="Q458" i="9" s="1"/>
  <c r="R185" i="1"/>
  <c r="BF185" i="9" s="1"/>
  <c r="P458" i="9" s="1"/>
  <c r="Q185" i="1"/>
  <c r="BE185" i="9" s="1"/>
  <c r="P185" i="1"/>
  <c r="BD185" i="9" s="1"/>
  <c r="O185" i="1"/>
  <c r="BC185" i="9" s="1"/>
  <c r="N185" i="1"/>
  <c r="BB185" i="9" s="1"/>
  <c r="M185" i="1"/>
  <c r="BA185" i="9" s="1"/>
  <c r="AD184" i="1"/>
  <c r="BR184" i="9" s="1"/>
  <c r="AC184" i="1"/>
  <c r="BQ184" i="9" s="1"/>
  <c r="AB184" i="1"/>
  <c r="BP184" i="9" s="1"/>
  <c r="M576" i="9" s="1"/>
  <c r="AA184" i="1"/>
  <c r="BO184" i="9" s="1"/>
  <c r="Z184" i="1"/>
  <c r="BN184" i="9" s="1"/>
  <c r="Y184" i="1"/>
  <c r="BM184" i="9" s="1"/>
  <c r="X184" i="1"/>
  <c r="BL184" i="9" s="1"/>
  <c r="W184" i="1"/>
  <c r="BK184" i="9" s="1"/>
  <c r="V184" i="1"/>
  <c r="BJ184" i="9" s="1"/>
  <c r="L221" i="9" s="1"/>
  <c r="U184" i="1"/>
  <c r="BI184" i="9" s="1"/>
  <c r="T184" i="1"/>
  <c r="BH184" i="9" s="1"/>
  <c r="S184" i="1"/>
  <c r="BG184" i="9" s="1"/>
  <c r="Q457" i="9" s="1"/>
  <c r="R184" i="1"/>
  <c r="BF184" i="9" s="1"/>
  <c r="P457" i="9" s="1"/>
  <c r="Q184" i="1"/>
  <c r="BE184" i="9" s="1"/>
  <c r="P184" i="1"/>
  <c r="BD184" i="9" s="1"/>
  <c r="O184" i="1"/>
  <c r="BC184" i="9" s="1"/>
  <c r="N184" i="1"/>
  <c r="BB184" i="9" s="1"/>
  <c r="M184" i="1"/>
  <c r="BA184" i="9" s="1"/>
  <c r="AD183" i="1"/>
  <c r="BR183" i="9" s="1"/>
  <c r="AC183" i="1"/>
  <c r="BQ183" i="9" s="1"/>
  <c r="AB183" i="1"/>
  <c r="BP183" i="9" s="1"/>
  <c r="AA183" i="1"/>
  <c r="BO183" i="9" s="1"/>
  <c r="Z183" i="1"/>
  <c r="BN183" i="9" s="1"/>
  <c r="Y183" i="1"/>
  <c r="BM183" i="9" s="1"/>
  <c r="X183" i="1"/>
  <c r="BL183" i="9" s="1"/>
  <c r="W183" i="1"/>
  <c r="BK183" i="9" s="1"/>
  <c r="V183" i="1"/>
  <c r="BJ183" i="9" s="1"/>
  <c r="U183" i="1"/>
  <c r="BI183" i="9" s="1"/>
  <c r="T183" i="1"/>
  <c r="BH183" i="9" s="1"/>
  <c r="S183" i="1"/>
  <c r="BG183" i="9" s="1"/>
  <c r="R183" i="1"/>
  <c r="BF183" i="9" s="1"/>
  <c r="Q183" i="1"/>
  <c r="BE183" i="9" s="1"/>
  <c r="P183" i="1"/>
  <c r="BD183" i="9" s="1"/>
  <c r="O183" i="1"/>
  <c r="BC183" i="9" s="1"/>
  <c r="N183" i="1"/>
  <c r="BB183" i="9" s="1"/>
  <c r="M183" i="1"/>
  <c r="BA183" i="9" s="1"/>
  <c r="K211" i="1"/>
  <c r="AY211" i="9" s="1"/>
  <c r="K210" i="1"/>
  <c r="AY210" i="9" s="1"/>
  <c r="K209" i="1"/>
  <c r="AY209" i="9" s="1"/>
  <c r="K208" i="1"/>
  <c r="AY208" i="9" s="1"/>
  <c r="K207" i="1"/>
  <c r="AY207" i="9" s="1"/>
  <c r="K206" i="1"/>
  <c r="AY206" i="9" s="1"/>
  <c r="K205" i="1"/>
  <c r="AY205" i="9" s="1"/>
  <c r="K204" i="1"/>
  <c r="AY204" i="9" s="1"/>
  <c r="K203" i="1"/>
  <c r="AY203" i="9" s="1"/>
  <c r="K202" i="1"/>
  <c r="AY202" i="9" s="1"/>
  <c r="K201" i="1"/>
  <c r="AY201" i="9" s="1"/>
  <c r="K200" i="1"/>
  <c r="AY200" i="9" s="1"/>
  <c r="K199" i="1"/>
  <c r="AY199" i="9" s="1"/>
  <c r="K198" i="1"/>
  <c r="AY198" i="9" s="1"/>
  <c r="K197" i="1"/>
  <c r="AY197" i="9" s="1"/>
  <c r="K196" i="1"/>
  <c r="AY196" i="9" s="1"/>
  <c r="K195" i="1"/>
  <c r="AY195" i="9" s="1"/>
  <c r="K194" i="1"/>
  <c r="AY194" i="9" s="1"/>
  <c r="K193" i="1"/>
  <c r="AY193" i="9" s="1"/>
  <c r="K192" i="1"/>
  <c r="AY192" i="9" s="1"/>
  <c r="K191" i="1"/>
  <c r="AY191" i="9" s="1"/>
  <c r="K190" i="1"/>
  <c r="AY190" i="9" s="1"/>
  <c r="K189" i="1"/>
  <c r="AY189" i="9" s="1"/>
  <c r="K188" i="1"/>
  <c r="AY188" i="9" s="1"/>
  <c r="K187" i="1"/>
  <c r="AY187" i="9" s="1"/>
  <c r="K186" i="1"/>
  <c r="AY186" i="9" s="1"/>
  <c r="K185" i="1"/>
  <c r="AY185" i="9" s="1"/>
  <c r="K184" i="1"/>
  <c r="AY184" i="9" s="1"/>
  <c r="K183" i="1"/>
  <c r="AY183" i="9" s="1"/>
  <c r="N179" i="1"/>
  <c r="BB179" i="9" s="1"/>
  <c r="P122" i="9" s="1"/>
  <c r="M179" i="1"/>
  <c r="BA179" i="9" s="1"/>
  <c r="P121" i="9" s="1"/>
  <c r="N177" i="1"/>
  <c r="BB177" i="9" s="1"/>
  <c r="U120" i="9" s="1"/>
  <c r="M177" i="1"/>
  <c r="BA177" i="9" s="1"/>
  <c r="U119" i="9" s="1"/>
  <c r="N176" i="1"/>
  <c r="BB176" i="9" s="1"/>
  <c r="T120" i="9" s="1"/>
  <c r="M176" i="1"/>
  <c r="BA176" i="9" s="1"/>
  <c r="T119" i="9" s="1"/>
  <c r="N175" i="1"/>
  <c r="BB175" i="9" s="1"/>
  <c r="M175" i="1"/>
  <c r="BA175" i="9" s="1"/>
  <c r="N174" i="1"/>
  <c r="BB174" i="9" s="1"/>
  <c r="R120" i="9" s="1"/>
  <c r="M174" i="1"/>
  <c r="BA174" i="9" s="1"/>
  <c r="R119" i="9" s="1"/>
  <c r="N173" i="1"/>
  <c r="BB173" i="9" s="1"/>
  <c r="M173" i="1"/>
  <c r="BA173" i="9" s="1"/>
  <c r="N172" i="1"/>
  <c r="BB172" i="9" s="1"/>
  <c r="M172" i="1"/>
  <c r="BA172" i="9" s="1"/>
  <c r="N171" i="1"/>
  <c r="BB171" i="9" s="1"/>
  <c r="M171" i="1"/>
  <c r="BA171" i="9" s="1"/>
  <c r="Q169" i="1"/>
  <c r="BE169" i="9" s="1"/>
  <c r="P169" i="1"/>
  <c r="BD169" i="9" s="1"/>
  <c r="O169" i="1"/>
  <c r="BC169" i="9" s="1"/>
  <c r="N169" i="1"/>
  <c r="BB169" i="9" s="1"/>
  <c r="M169" i="1"/>
  <c r="BA169" i="9" s="1"/>
  <c r="Q168" i="1"/>
  <c r="BE168" i="9" s="1"/>
  <c r="P168" i="1"/>
  <c r="BD168" i="9" s="1"/>
  <c r="O168" i="1"/>
  <c r="BC168" i="9" s="1"/>
  <c r="N168" i="1"/>
  <c r="BB168" i="9" s="1"/>
  <c r="M168" i="1"/>
  <c r="BA168" i="9" s="1"/>
  <c r="Q167" i="1"/>
  <c r="BE167" i="9" s="1"/>
  <c r="P167" i="1"/>
  <c r="BD167" i="9" s="1"/>
  <c r="O167" i="1"/>
  <c r="BC167" i="9" s="1"/>
  <c r="N167" i="1"/>
  <c r="BB167" i="9" s="1"/>
  <c r="M167" i="1"/>
  <c r="BA167" i="9" s="1"/>
  <c r="Q166" i="1"/>
  <c r="BE166" i="9" s="1"/>
  <c r="P166" i="1"/>
  <c r="BD166" i="9" s="1"/>
  <c r="O166" i="1"/>
  <c r="BC166" i="9" s="1"/>
  <c r="N166" i="1"/>
  <c r="BB166" i="9" s="1"/>
  <c r="M166" i="1"/>
  <c r="BA166" i="9" s="1"/>
  <c r="Q165" i="1"/>
  <c r="BE165" i="9" s="1"/>
  <c r="P165" i="1"/>
  <c r="BD165" i="9" s="1"/>
  <c r="O165" i="1"/>
  <c r="BC165" i="9" s="1"/>
  <c r="N165" i="1"/>
  <c r="BB165" i="9" s="1"/>
  <c r="M165" i="1"/>
  <c r="BA165" i="9" s="1"/>
  <c r="Q164" i="1"/>
  <c r="BE164" i="9" s="1"/>
  <c r="P164" i="1"/>
  <c r="BD164" i="9" s="1"/>
  <c r="O164" i="1"/>
  <c r="BC164" i="9" s="1"/>
  <c r="N164" i="1"/>
  <c r="BB164" i="9" s="1"/>
  <c r="M164" i="1"/>
  <c r="BA164" i="9" s="1"/>
  <c r="Q163" i="1"/>
  <c r="BE163" i="9" s="1"/>
  <c r="P163" i="1"/>
  <c r="BD163" i="9" s="1"/>
  <c r="O163" i="1"/>
  <c r="BC163" i="9" s="1"/>
  <c r="N163" i="1"/>
  <c r="BB163" i="9" s="1"/>
  <c r="M163" i="1"/>
  <c r="BA163" i="9" s="1"/>
  <c r="Q162" i="1"/>
  <c r="BE162" i="9" s="1"/>
  <c r="P162" i="1"/>
  <c r="BD162" i="9" s="1"/>
  <c r="O162" i="1"/>
  <c r="BC162" i="9" s="1"/>
  <c r="N162" i="1"/>
  <c r="BB162" i="9" s="1"/>
  <c r="M162" i="1"/>
  <c r="BA162" i="9" s="1"/>
  <c r="Q161" i="1"/>
  <c r="BE161" i="9" s="1"/>
  <c r="P161" i="1"/>
  <c r="BD161" i="9" s="1"/>
  <c r="O161" i="1"/>
  <c r="BC161" i="9" s="1"/>
  <c r="N161" i="1"/>
  <c r="BB161" i="9" s="1"/>
  <c r="M161" i="1"/>
  <c r="BA161" i="9" s="1"/>
  <c r="Q160" i="1"/>
  <c r="BE160" i="9" s="1"/>
  <c r="P160" i="1"/>
  <c r="BD160" i="9" s="1"/>
  <c r="O160" i="1"/>
  <c r="BC160" i="9" s="1"/>
  <c r="N160" i="1"/>
  <c r="BB160" i="9" s="1"/>
  <c r="M160" i="1"/>
  <c r="BA160" i="9" s="1"/>
  <c r="Q159" i="1"/>
  <c r="BE159" i="9" s="1"/>
  <c r="P159" i="1"/>
  <c r="BD159" i="9" s="1"/>
  <c r="O159" i="1"/>
  <c r="BC159" i="9" s="1"/>
  <c r="N159" i="1"/>
  <c r="BB159" i="9" s="1"/>
  <c r="M159" i="1"/>
  <c r="BA159" i="9" s="1"/>
  <c r="Q158" i="1"/>
  <c r="BE158" i="9" s="1"/>
  <c r="P158" i="1"/>
  <c r="BD158" i="9" s="1"/>
  <c r="O158" i="1"/>
  <c r="BC158" i="9" s="1"/>
  <c r="N158" i="1"/>
  <c r="BB158" i="9" s="1"/>
  <c r="M158" i="1"/>
  <c r="BA158" i="9" s="1"/>
  <c r="Q157" i="1"/>
  <c r="BE157" i="9" s="1"/>
  <c r="P157" i="1"/>
  <c r="BD157" i="9" s="1"/>
  <c r="O157" i="1"/>
  <c r="BC157" i="9" s="1"/>
  <c r="N157" i="1"/>
  <c r="BB157" i="9" s="1"/>
  <c r="M157" i="1"/>
  <c r="BA157" i="9" s="1"/>
  <c r="Q156" i="1"/>
  <c r="BE156" i="9" s="1"/>
  <c r="P156" i="1"/>
  <c r="BD156" i="9" s="1"/>
  <c r="O156" i="1"/>
  <c r="BC156" i="9" s="1"/>
  <c r="N156" i="1"/>
  <c r="BB156" i="9" s="1"/>
  <c r="M156" i="1"/>
  <c r="BA156" i="9" s="1"/>
  <c r="Q155" i="1"/>
  <c r="BE155" i="9" s="1"/>
  <c r="P155" i="1"/>
  <c r="BD155" i="9" s="1"/>
  <c r="O155" i="1"/>
  <c r="BC155" i="9" s="1"/>
  <c r="N155" i="1"/>
  <c r="BB155" i="9" s="1"/>
  <c r="M155" i="1"/>
  <c r="BA155" i="9" s="1"/>
  <c r="M153" i="1"/>
  <c r="BA153" i="9" s="1"/>
  <c r="M114" i="9" s="1"/>
  <c r="M152" i="1"/>
  <c r="BA152" i="9" s="1"/>
  <c r="L114" i="9" s="1"/>
  <c r="Q150" i="1"/>
  <c r="BE150" i="9" s="1"/>
  <c r="P150" i="1"/>
  <c r="BD150" i="9" s="1"/>
  <c r="O150" i="1"/>
  <c r="BC150" i="9" s="1"/>
  <c r="N150" i="1"/>
  <c r="BB150" i="9" s="1"/>
  <c r="M150" i="1"/>
  <c r="BA150" i="9" s="1"/>
  <c r="Q149" i="1"/>
  <c r="BE149" i="9" s="1"/>
  <c r="P149" i="1"/>
  <c r="BD149" i="9" s="1"/>
  <c r="O149" i="1"/>
  <c r="BC149" i="9" s="1"/>
  <c r="N149" i="1"/>
  <c r="BB149" i="9" s="1"/>
  <c r="M149" i="1"/>
  <c r="BA149" i="9" s="1"/>
  <c r="Q148" i="1"/>
  <c r="BE148" i="9" s="1"/>
  <c r="P148" i="1"/>
  <c r="BD148" i="9" s="1"/>
  <c r="O148" i="1"/>
  <c r="BC148" i="9" s="1"/>
  <c r="N148" i="1"/>
  <c r="BB148" i="9" s="1"/>
  <c r="M148" i="1"/>
  <c r="BA148" i="9" s="1"/>
  <c r="Q147" i="1"/>
  <c r="BE147" i="9" s="1"/>
  <c r="P147" i="1"/>
  <c r="BD147" i="9" s="1"/>
  <c r="O147" i="1"/>
  <c r="BC147" i="9" s="1"/>
  <c r="N147" i="1"/>
  <c r="BB147" i="9" s="1"/>
  <c r="M147" i="1"/>
  <c r="BA147" i="9" s="1"/>
  <c r="Q146" i="1"/>
  <c r="BE146" i="9" s="1"/>
  <c r="P146" i="1"/>
  <c r="BD146" i="9" s="1"/>
  <c r="O146" i="1"/>
  <c r="BC146" i="9" s="1"/>
  <c r="N146" i="1"/>
  <c r="BB146" i="9" s="1"/>
  <c r="M146" i="1"/>
  <c r="BA146" i="9" s="1"/>
  <c r="Q145" i="1"/>
  <c r="BE145" i="9" s="1"/>
  <c r="P145" i="1"/>
  <c r="BD145" i="9" s="1"/>
  <c r="O145" i="1"/>
  <c r="BC145" i="9" s="1"/>
  <c r="N145" i="1"/>
  <c r="BB145" i="9" s="1"/>
  <c r="M145" i="1"/>
  <c r="BA145" i="9" s="1"/>
  <c r="Q144" i="1"/>
  <c r="BE144" i="9" s="1"/>
  <c r="P144" i="1"/>
  <c r="BD144" i="9" s="1"/>
  <c r="O144" i="1"/>
  <c r="BC144" i="9" s="1"/>
  <c r="N144" i="1"/>
  <c r="BB144" i="9" s="1"/>
  <c r="M144" i="1"/>
  <c r="BA144" i="9" s="1"/>
  <c r="Q143" i="1"/>
  <c r="BE143" i="9" s="1"/>
  <c r="P143" i="1"/>
  <c r="BD143" i="9" s="1"/>
  <c r="O143" i="1"/>
  <c r="BC143" i="9" s="1"/>
  <c r="N143" i="1"/>
  <c r="BB143" i="9" s="1"/>
  <c r="M143" i="1"/>
  <c r="BA143" i="9" s="1"/>
  <c r="Q142" i="1"/>
  <c r="BE142" i="9" s="1"/>
  <c r="P142" i="1"/>
  <c r="BD142" i="9" s="1"/>
  <c r="O142" i="1"/>
  <c r="BC142" i="9" s="1"/>
  <c r="N142" i="1"/>
  <c r="BB142" i="9" s="1"/>
  <c r="M142" i="1"/>
  <c r="BA142" i="9" s="1"/>
  <c r="Q141" i="1"/>
  <c r="BE141" i="9" s="1"/>
  <c r="P141" i="1"/>
  <c r="BD141" i="9" s="1"/>
  <c r="O141" i="1"/>
  <c r="BC141" i="9" s="1"/>
  <c r="N141" i="1"/>
  <c r="BB141" i="9" s="1"/>
  <c r="M141" i="1"/>
  <c r="BA141" i="9" s="1"/>
  <c r="Q140" i="1"/>
  <c r="BE140" i="9" s="1"/>
  <c r="P140" i="1"/>
  <c r="BD140" i="9" s="1"/>
  <c r="O140" i="1"/>
  <c r="BC140" i="9" s="1"/>
  <c r="N140" i="1"/>
  <c r="BB140" i="9" s="1"/>
  <c r="M140" i="1"/>
  <c r="BA140" i="9" s="1"/>
  <c r="Q139" i="1"/>
  <c r="BE139" i="9" s="1"/>
  <c r="P139" i="1"/>
  <c r="BD139" i="9" s="1"/>
  <c r="O139" i="1"/>
  <c r="BC139" i="9" s="1"/>
  <c r="N139" i="1"/>
  <c r="BB139" i="9" s="1"/>
  <c r="M139" i="1"/>
  <c r="BA139" i="9" s="1"/>
  <c r="Q138" i="1"/>
  <c r="BE138" i="9" s="1"/>
  <c r="P138" i="1"/>
  <c r="BD138" i="9" s="1"/>
  <c r="O138" i="1"/>
  <c r="BC138" i="9" s="1"/>
  <c r="N138" i="1"/>
  <c r="BB138" i="9" s="1"/>
  <c r="M138" i="1"/>
  <c r="BA138" i="9" s="1"/>
  <c r="Q137" i="1"/>
  <c r="BE137" i="9" s="1"/>
  <c r="P137" i="1"/>
  <c r="BD137" i="9" s="1"/>
  <c r="O137" i="1"/>
  <c r="BC137" i="9" s="1"/>
  <c r="N137" i="1"/>
  <c r="BB137" i="9" s="1"/>
  <c r="M137" i="1"/>
  <c r="BA137" i="9" s="1"/>
  <c r="Q136" i="1"/>
  <c r="BE136" i="9" s="1"/>
  <c r="P136" i="1"/>
  <c r="BD136" i="9" s="1"/>
  <c r="O136" i="1"/>
  <c r="BC136" i="9" s="1"/>
  <c r="N136" i="1"/>
  <c r="BB136" i="9" s="1"/>
  <c r="M136" i="1"/>
  <c r="BA136" i="9" s="1"/>
  <c r="M134" i="1"/>
  <c r="BA134" i="9" s="1"/>
  <c r="M113" i="9" s="1"/>
  <c r="M133" i="1"/>
  <c r="BA133" i="9" s="1"/>
  <c r="L113" i="9" s="1"/>
  <c r="N131" i="1"/>
  <c r="BB131" i="9" s="1"/>
  <c r="M131" i="1"/>
  <c r="BA131" i="9" s="1"/>
  <c r="N130" i="1"/>
  <c r="BB130" i="9" s="1"/>
  <c r="M130" i="1"/>
  <c r="BA130" i="9" s="1"/>
  <c r="N129" i="1"/>
  <c r="BB129" i="9" s="1"/>
  <c r="M129" i="1"/>
  <c r="BA129" i="9" s="1"/>
  <c r="N128" i="1"/>
  <c r="BB128" i="9" s="1"/>
  <c r="M128" i="1"/>
  <c r="BA128" i="9" s="1"/>
  <c r="N127" i="1"/>
  <c r="BB127" i="9" s="1"/>
  <c r="M127" i="1"/>
  <c r="BA127" i="9" s="1"/>
  <c r="N126" i="1"/>
  <c r="BB126" i="9" s="1"/>
  <c r="M126" i="1"/>
  <c r="BA126" i="9" s="1"/>
  <c r="N125" i="1"/>
  <c r="BB125" i="9" s="1"/>
  <c r="M125" i="1"/>
  <c r="BA125" i="9" s="1"/>
  <c r="N124" i="1"/>
  <c r="BB124" i="9" s="1"/>
  <c r="M124" i="1"/>
  <c r="BA124" i="9" s="1"/>
  <c r="N123" i="1"/>
  <c r="BB123" i="9" s="1"/>
  <c r="M123" i="1"/>
  <c r="BA123" i="9" s="1"/>
  <c r="N122" i="1"/>
  <c r="BB122" i="9" s="1"/>
  <c r="M122" i="1"/>
  <c r="BA122" i="9" s="1"/>
  <c r="N121" i="1"/>
  <c r="BB121" i="9" s="1"/>
  <c r="M121" i="1"/>
  <c r="BA121" i="9" s="1"/>
  <c r="N120" i="1"/>
  <c r="BB120" i="9" s="1"/>
  <c r="M120" i="1"/>
  <c r="BA120" i="9" s="1"/>
  <c r="N119" i="1"/>
  <c r="BB119" i="9" s="1"/>
  <c r="M119" i="1"/>
  <c r="BA119" i="9" s="1"/>
  <c r="N117" i="1"/>
  <c r="BB117" i="9" s="1"/>
  <c r="M117" i="1"/>
  <c r="BA117" i="9" s="1"/>
  <c r="N116" i="1"/>
  <c r="BB116" i="9" s="1"/>
  <c r="M116" i="1"/>
  <c r="BA116" i="9" s="1"/>
  <c r="N115" i="1"/>
  <c r="BB115" i="9" s="1"/>
  <c r="M115" i="1"/>
  <c r="BA115" i="9" s="1"/>
  <c r="P110" i="1"/>
  <c r="BD110" i="9" s="1"/>
  <c r="Q100" i="9" s="1"/>
  <c r="O110" i="1"/>
  <c r="BC110" i="9" s="1"/>
  <c r="P100" i="9" s="1"/>
  <c r="N112" i="1"/>
  <c r="BB112" i="9" s="1"/>
  <c r="Q103" i="9" s="1"/>
  <c r="N111" i="1"/>
  <c r="BB111" i="9" s="1"/>
  <c r="P103" i="9" s="1"/>
  <c r="M103" i="9" s="1"/>
  <c r="N110" i="1"/>
  <c r="BB110" i="9" s="1"/>
  <c r="O103" i="9" s="1"/>
  <c r="L103" i="9" s="1"/>
  <c r="M80" i="1"/>
  <c r="BA80" i="9" s="1"/>
  <c r="M108" i="1"/>
  <c r="BA108" i="9" s="1"/>
  <c r="M97" i="9" s="1"/>
  <c r="M107" i="1"/>
  <c r="BA107" i="9" s="1"/>
  <c r="M106" i="1"/>
  <c r="BA106" i="9" s="1"/>
  <c r="L98" i="9" s="1"/>
  <c r="M105" i="1"/>
  <c r="BA105" i="9" s="1"/>
  <c r="M104" i="1"/>
  <c r="BA104" i="9" s="1"/>
  <c r="M102" i="1"/>
  <c r="BA102" i="9" s="1"/>
  <c r="M100" i="1"/>
  <c r="BA100" i="9" s="1"/>
  <c r="W89" i="9" s="1"/>
  <c r="M99" i="1"/>
  <c r="BA99" i="9" s="1"/>
  <c r="M98" i="1"/>
  <c r="BA98" i="9" s="1"/>
  <c r="U85" i="9" s="1"/>
  <c r="M97" i="1"/>
  <c r="BA97" i="9" s="1"/>
  <c r="T85" i="9" s="1"/>
  <c r="M96" i="1"/>
  <c r="BA96" i="9" s="1"/>
  <c r="S85" i="9" s="1"/>
  <c r="M95" i="1"/>
  <c r="BA95" i="9" s="1"/>
  <c r="R85" i="9" s="1"/>
  <c r="M94" i="1"/>
  <c r="BA94" i="9" s="1"/>
  <c r="Q85" i="9" s="1"/>
  <c r="M92" i="1"/>
  <c r="BA92" i="9" s="1"/>
  <c r="P85" i="9" s="1"/>
  <c r="M91" i="1"/>
  <c r="BA91" i="9" s="1"/>
  <c r="M86" i="9" s="1"/>
  <c r="M90" i="1"/>
  <c r="BA90" i="9" s="1"/>
  <c r="M88" i="1"/>
  <c r="BA88" i="9" s="1"/>
  <c r="U89" i="9" s="1"/>
  <c r="M87" i="1"/>
  <c r="BA87" i="9" s="1"/>
  <c r="T89" i="9" s="1"/>
  <c r="M86" i="1"/>
  <c r="BA86" i="9" s="1"/>
  <c r="M85" i="1"/>
  <c r="BA85" i="9" s="1"/>
  <c r="M83" i="1"/>
  <c r="BA83" i="9" s="1"/>
  <c r="M82" i="1"/>
  <c r="BA82" i="9" s="1"/>
  <c r="M81" i="1"/>
  <c r="BA81" i="9" s="1"/>
  <c r="U142" i="9" l="1"/>
  <c r="M846" i="9"/>
  <c r="T857" i="9"/>
  <c r="P870" i="9"/>
  <c r="P854" i="9"/>
  <c r="O854" i="9"/>
  <c r="P873" i="9"/>
  <c r="V857" i="9"/>
  <c r="P856" i="9"/>
  <c r="O856" i="9"/>
  <c r="O863" i="9"/>
  <c r="P871" i="9"/>
  <c r="P863" i="9"/>
  <c r="P872" i="9"/>
  <c r="M1150" i="9"/>
  <c r="M1177" i="9"/>
  <c r="L891" i="9"/>
  <c r="M1149" i="9"/>
  <c r="L890" i="9"/>
  <c r="M1129" i="9"/>
  <c r="M1164" i="9"/>
  <c r="M1158" i="9"/>
  <c r="P884" i="9"/>
  <c r="O884" i="9"/>
  <c r="P1129" i="9"/>
  <c r="L888" i="9"/>
  <c r="M1165" i="9"/>
  <c r="P885" i="9"/>
  <c r="O885" i="9"/>
  <c r="M888" i="9"/>
  <c r="O886" i="9"/>
  <c r="L889" i="9"/>
  <c r="P886" i="9"/>
  <c r="L1162" i="9"/>
  <c r="P887" i="9"/>
  <c r="O887" i="9"/>
  <c r="M889" i="9"/>
  <c r="M882" i="9"/>
  <c r="M880" i="9"/>
  <c r="M879" i="9"/>
  <c r="M881" i="9"/>
  <c r="M845" i="9"/>
  <c r="M847" i="9"/>
  <c r="M848" i="9"/>
  <c r="L722" i="9"/>
  <c r="L840" i="9"/>
  <c r="M248" i="9"/>
  <c r="Q170" i="9"/>
  <c r="L5688" i="9"/>
  <c r="M698" i="9"/>
  <c r="M431" i="9"/>
  <c r="M816" i="9"/>
  <c r="S325" i="9"/>
  <c r="S354" i="9"/>
  <c r="S333" i="9"/>
  <c r="S362" i="9"/>
  <c r="V143" i="9"/>
  <c r="R310" i="9"/>
  <c r="R339" i="9"/>
  <c r="M368" i="9"/>
  <c r="M607" i="9"/>
  <c r="M637" i="9"/>
  <c r="M519" i="9"/>
  <c r="M284" i="9"/>
  <c r="M490" i="9"/>
  <c r="M401" i="9"/>
  <c r="Q147" i="9"/>
  <c r="L817" i="9"/>
  <c r="M225" i="9"/>
  <c r="L699" i="9"/>
  <c r="V315" i="9"/>
  <c r="V344" i="9"/>
  <c r="T317" i="9"/>
  <c r="T346" i="9"/>
  <c r="R347" i="9"/>
  <c r="M376" i="9"/>
  <c r="V151" i="9"/>
  <c r="R318" i="9"/>
  <c r="L555" i="9"/>
  <c r="L260" i="9"/>
  <c r="L437" i="9"/>
  <c r="L674" i="9"/>
  <c r="L615" i="9"/>
  <c r="L645" i="9"/>
  <c r="O792" i="9"/>
  <c r="U152" i="9"/>
  <c r="O290" i="9"/>
  <c r="L290" i="9"/>
  <c r="M615" i="9"/>
  <c r="M645" i="9"/>
  <c r="M793" i="9"/>
  <c r="M734" i="9"/>
  <c r="M556" i="9"/>
  <c r="M763" i="9"/>
  <c r="L586" i="9"/>
  <c r="M527" i="9"/>
  <c r="M498" i="9"/>
  <c r="M292" i="9"/>
  <c r="M409" i="9"/>
  <c r="L825" i="9"/>
  <c r="M233" i="9"/>
  <c r="L707" i="9"/>
  <c r="Q155" i="9"/>
  <c r="V323" i="9"/>
  <c r="V352" i="9"/>
  <c r="T354" i="9"/>
  <c r="T325" i="9"/>
  <c r="R355" i="9"/>
  <c r="M384" i="9"/>
  <c r="V159" i="9"/>
  <c r="R326" i="9"/>
  <c r="O800" i="9"/>
  <c r="L623" i="9"/>
  <c r="L653" i="9"/>
  <c r="L445" i="9"/>
  <c r="L682" i="9"/>
  <c r="O298" i="9"/>
  <c r="L298" i="9"/>
  <c r="L563" i="9"/>
  <c r="U160" i="9"/>
  <c r="L268" i="9"/>
  <c r="M623" i="9"/>
  <c r="M653" i="9"/>
  <c r="L594" i="9"/>
  <c r="M801" i="9"/>
  <c r="M742" i="9"/>
  <c r="M771" i="9"/>
  <c r="M564" i="9"/>
  <c r="M417" i="9"/>
  <c r="M300" i="9"/>
  <c r="M506" i="9"/>
  <c r="M535" i="9"/>
  <c r="L833" i="9"/>
  <c r="M241" i="9"/>
  <c r="L715" i="9"/>
  <c r="Q163" i="9"/>
  <c r="V331" i="9"/>
  <c r="V360" i="9"/>
  <c r="T333" i="9"/>
  <c r="T362" i="9"/>
  <c r="R363" i="9"/>
  <c r="V167" i="9"/>
  <c r="M392" i="9"/>
  <c r="R334" i="9"/>
  <c r="U168" i="9"/>
  <c r="L276" i="9"/>
  <c r="L306" i="9"/>
  <c r="L453" i="9"/>
  <c r="L690" i="9"/>
  <c r="L631" i="9"/>
  <c r="L661" i="9"/>
  <c r="O808" i="9"/>
  <c r="O306" i="9"/>
  <c r="L571" i="9"/>
  <c r="M661" i="9"/>
  <c r="M631" i="9"/>
  <c r="M809" i="9"/>
  <c r="M750" i="9"/>
  <c r="M572" i="9"/>
  <c r="M779" i="9"/>
  <c r="L602" i="9"/>
  <c r="M543" i="9"/>
  <c r="M425" i="9"/>
  <c r="M514" i="9"/>
  <c r="M308" i="9"/>
  <c r="M644" i="9"/>
  <c r="M614" i="9"/>
  <c r="R325" i="9"/>
  <c r="R354" i="9"/>
  <c r="M383" i="9"/>
  <c r="V158" i="9"/>
  <c r="M542" i="9"/>
  <c r="M424" i="9"/>
  <c r="M513" i="9"/>
  <c r="M307" i="9"/>
  <c r="U352" i="9"/>
  <c r="U323" i="9"/>
  <c r="R473" i="9"/>
  <c r="M681" i="9"/>
  <c r="T309" i="9"/>
  <c r="T338" i="9"/>
  <c r="O205" i="9"/>
  <c r="M726" i="9"/>
  <c r="M548" i="9"/>
  <c r="M755" i="9"/>
  <c r="L578" i="9"/>
  <c r="M785" i="9"/>
  <c r="P456" i="9"/>
  <c r="O206" i="9"/>
  <c r="S310" i="9"/>
  <c r="S339" i="9"/>
  <c r="L399" i="9"/>
  <c r="L488" i="9"/>
  <c r="R399" i="9"/>
  <c r="M252" i="9"/>
  <c r="P282" i="9"/>
  <c r="P784" i="9"/>
  <c r="L517" i="9"/>
  <c r="M666" i="9"/>
  <c r="R458" i="9"/>
  <c r="L5689" i="9"/>
  <c r="M432" i="9"/>
  <c r="M817" i="9"/>
  <c r="M699" i="9"/>
  <c r="U316" i="9"/>
  <c r="U345" i="9"/>
  <c r="S318" i="9"/>
  <c r="S347" i="9"/>
  <c r="P792" i="9"/>
  <c r="L525" i="9"/>
  <c r="L496" i="9"/>
  <c r="R407" i="9"/>
  <c r="M260" i="9"/>
  <c r="L407" i="9"/>
  <c r="P290" i="9"/>
  <c r="M674" i="9"/>
  <c r="R466" i="9"/>
  <c r="L5697" i="9"/>
  <c r="M825" i="9"/>
  <c r="M440" i="9"/>
  <c r="M707" i="9"/>
  <c r="U324" i="9"/>
  <c r="U353" i="9"/>
  <c r="S326" i="9"/>
  <c r="S355" i="9"/>
  <c r="R415" i="9"/>
  <c r="M268" i="9"/>
  <c r="P298" i="9"/>
  <c r="P800" i="9"/>
  <c r="L533" i="9"/>
  <c r="L504" i="9"/>
  <c r="L415" i="9"/>
  <c r="M682" i="9"/>
  <c r="R474" i="9"/>
  <c r="L5705" i="9"/>
  <c r="M448" i="9"/>
  <c r="M833" i="9"/>
  <c r="M715" i="9"/>
  <c r="U332" i="9"/>
  <c r="U361" i="9"/>
  <c r="S334" i="9"/>
  <c r="S363" i="9"/>
  <c r="P808" i="9"/>
  <c r="L541" i="9"/>
  <c r="R423" i="9"/>
  <c r="M276" i="9"/>
  <c r="L423" i="9"/>
  <c r="L512" i="9"/>
  <c r="P306" i="9"/>
  <c r="M690" i="9"/>
  <c r="R482" i="9"/>
  <c r="Q146" i="9"/>
  <c r="M224" i="9"/>
  <c r="L698" i="9"/>
  <c r="L816" i="9"/>
  <c r="O799" i="9"/>
  <c r="L622" i="9"/>
  <c r="L652" i="9"/>
  <c r="L444" i="9"/>
  <c r="L562" i="9"/>
  <c r="L267" i="9"/>
  <c r="O297" i="9"/>
  <c r="L297" i="9"/>
  <c r="U159" i="9"/>
  <c r="L681" i="9"/>
  <c r="U344" i="9"/>
  <c r="U315" i="9"/>
  <c r="L503" i="9"/>
  <c r="P799" i="9"/>
  <c r="L532" i="9"/>
  <c r="M267" i="9"/>
  <c r="R414" i="9"/>
  <c r="P297" i="9"/>
  <c r="L414" i="9"/>
  <c r="Q456" i="9"/>
  <c r="O207" i="9"/>
  <c r="T310" i="9"/>
  <c r="T339" i="9"/>
  <c r="M369" i="9"/>
  <c r="V144" i="9"/>
  <c r="R311" i="9"/>
  <c r="R340" i="9"/>
  <c r="M608" i="9"/>
  <c r="M638" i="9"/>
  <c r="M727" i="9"/>
  <c r="M549" i="9"/>
  <c r="M786" i="9"/>
  <c r="M756" i="9"/>
  <c r="L579" i="9"/>
  <c r="M520" i="9"/>
  <c r="M402" i="9"/>
  <c r="M285" i="9"/>
  <c r="M491" i="9"/>
  <c r="L818" i="9"/>
  <c r="L700" i="9"/>
  <c r="M226" i="9"/>
  <c r="Q148" i="9"/>
  <c r="V316" i="9"/>
  <c r="V345" i="9"/>
  <c r="T318" i="9"/>
  <c r="T347" i="9"/>
  <c r="V152" i="9"/>
  <c r="R319" i="9"/>
  <c r="R348" i="9"/>
  <c r="M377" i="9"/>
  <c r="L261" i="9"/>
  <c r="L438" i="9"/>
  <c r="O291" i="9"/>
  <c r="L291" i="9"/>
  <c r="L675" i="9"/>
  <c r="L616" i="9"/>
  <c r="O793" i="9"/>
  <c r="L646" i="9"/>
  <c r="U153" i="9"/>
  <c r="L556" i="9"/>
  <c r="M616" i="9"/>
  <c r="M646" i="9"/>
  <c r="M794" i="9"/>
  <c r="M735" i="9"/>
  <c r="M557" i="9"/>
  <c r="M764" i="9"/>
  <c r="L587" i="9"/>
  <c r="M528" i="9"/>
  <c r="M499" i="9"/>
  <c r="M293" i="9"/>
  <c r="M410" i="9"/>
  <c r="L826" i="9"/>
  <c r="L708" i="9"/>
  <c r="M234" i="9"/>
  <c r="Q156" i="9"/>
  <c r="V324" i="9"/>
  <c r="V353" i="9"/>
  <c r="T355" i="9"/>
  <c r="T326" i="9"/>
  <c r="V160" i="9"/>
  <c r="M385" i="9"/>
  <c r="R327" i="9"/>
  <c r="R356" i="9"/>
  <c r="L624" i="9"/>
  <c r="L654" i="9"/>
  <c r="L446" i="9"/>
  <c r="L683" i="9"/>
  <c r="L564" i="9"/>
  <c r="O801" i="9"/>
  <c r="U161" i="9"/>
  <c r="O299" i="9"/>
  <c r="L269" i="9"/>
  <c r="L299" i="9"/>
  <c r="M624" i="9"/>
  <c r="M654" i="9"/>
  <c r="L595" i="9"/>
  <c r="M743" i="9"/>
  <c r="M565" i="9"/>
  <c r="M802" i="9"/>
  <c r="M772" i="9"/>
  <c r="M536" i="9"/>
  <c r="M418" i="9"/>
  <c r="M301" i="9"/>
  <c r="M507" i="9"/>
  <c r="L834" i="9"/>
  <c r="L716" i="9"/>
  <c r="M242" i="9"/>
  <c r="Q164" i="9"/>
  <c r="V332" i="9"/>
  <c r="V361" i="9"/>
  <c r="T334" i="9"/>
  <c r="T363" i="9"/>
  <c r="V168" i="9"/>
  <c r="M393" i="9"/>
  <c r="R335" i="9"/>
  <c r="R364" i="9"/>
  <c r="O307" i="9"/>
  <c r="U169" i="9"/>
  <c r="L454" i="9"/>
  <c r="L307" i="9"/>
  <c r="L691" i="9"/>
  <c r="L632" i="9"/>
  <c r="O809" i="9"/>
  <c r="L662" i="9"/>
  <c r="L572" i="9"/>
  <c r="L277" i="9"/>
  <c r="M632" i="9"/>
  <c r="M662" i="9"/>
  <c r="M810" i="9"/>
  <c r="M751" i="9"/>
  <c r="M573" i="9"/>
  <c r="M780" i="9"/>
  <c r="L603" i="9"/>
  <c r="L706" i="9"/>
  <c r="L824" i="9"/>
  <c r="M232" i="9"/>
  <c r="Q154" i="9"/>
  <c r="V330" i="9"/>
  <c r="V359" i="9"/>
  <c r="S317" i="9"/>
  <c r="S346" i="9"/>
  <c r="U309" i="9"/>
  <c r="U338" i="9"/>
  <c r="O208" i="9"/>
  <c r="S311" i="9"/>
  <c r="S340" i="9"/>
  <c r="L489" i="9"/>
  <c r="R400" i="9"/>
  <c r="P283" i="9"/>
  <c r="M253" i="9"/>
  <c r="L400" i="9"/>
  <c r="P785" i="9"/>
  <c r="L518" i="9"/>
  <c r="M667" i="9"/>
  <c r="R459" i="9"/>
  <c r="L5690" i="9"/>
  <c r="M818" i="9"/>
  <c r="M700" i="9"/>
  <c r="M433" i="9"/>
  <c r="U317" i="9"/>
  <c r="U346" i="9"/>
  <c r="S319" i="9"/>
  <c r="S348" i="9"/>
  <c r="P793" i="9"/>
  <c r="L526" i="9"/>
  <c r="L497" i="9"/>
  <c r="R408" i="9"/>
  <c r="M261" i="9"/>
  <c r="L408" i="9"/>
  <c r="P291" i="9"/>
  <c r="M675" i="9"/>
  <c r="R467" i="9"/>
  <c r="L5698" i="9"/>
  <c r="M826" i="9"/>
  <c r="M708" i="9"/>
  <c r="M441" i="9"/>
  <c r="U325" i="9"/>
  <c r="U354" i="9"/>
  <c r="S327" i="9"/>
  <c r="S356" i="9"/>
  <c r="L534" i="9"/>
  <c r="P801" i="9"/>
  <c r="L505" i="9"/>
  <c r="R416" i="9"/>
  <c r="P299" i="9"/>
  <c r="M269" i="9"/>
  <c r="L416" i="9"/>
  <c r="M683" i="9"/>
  <c r="R475" i="9"/>
  <c r="L5706" i="9"/>
  <c r="M834" i="9"/>
  <c r="M716" i="9"/>
  <c r="M449" i="9"/>
  <c r="U333" i="9"/>
  <c r="U362" i="9"/>
  <c r="S335" i="9"/>
  <c r="S364" i="9"/>
  <c r="P307" i="9"/>
  <c r="P809" i="9"/>
  <c r="L542" i="9"/>
  <c r="L513" i="9"/>
  <c r="R424" i="9"/>
  <c r="M277" i="9"/>
  <c r="L424" i="9"/>
  <c r="M691" i="9"/>
  <c r="R483" i="9"/>
  <c r="M283" i="9"/>
  <c r="M489" i="9"/>
  <c r="M518" i="9"/>
  <c r="M400" i="9"/>
  <c r="M652" i="9"/>
  <c r="M622" i="9"/>
  <c r="L511" i="9"/>
  <c r="P807" i="9"/>
  <c r="L540" i="9"/>
  <c r="P305" i="9"/>
  <c r="M275" i="9"/>
  <c r="R422" i="9"/>
  <c r="L422" i="9"/>
  <c r="V309" i="9"/>
  <c r="V338" i="9"/>
  <c r="O209" i="9"/>
  <c r="T311" i="9"/>
  <c r="T340" i="9"/>
  <c r="M370" i="9"/>
  <c r="R312" i="9"/>
  <c r="V145" i="9"/>
  <c r="R341" i="9"/>
  <c r="M639" i="9"/>
  <c r="M609" i="9"/>
  <c r="M728" i="9"/>
  <c r="M787" i="9"/>
  <c r="M757" i="9"/>
  <c r="L580" i="9"/>
  <c r="M550" i="9"/>
  <c r="M521" i="9"/>
  <c r="M492" i="9"/>
  <c r="M286" i="9"/>
  <c r="M403" i="9"/>
  <c r="L819" i="9"/>
  <c r="L701" i="9"/>
  <c r="M227" i="9"/>
  <c r="Q149" i="9"/>
  <c r="V317" i="9"/>
  <c r="V346" i="9"/>
  <c r="T319" i="9"/>
  <c r="T348" i="9"/>
  <c r="R320" i="9"/>
  <c r="R349" i="9"/>
  <c r="V153" i="9"/>
  <c r="M378" i="9"/>
  <c r="L262" i="9"/>
  <c r="L439" i="9"/>
  <c r="O292" i="9"/>
  <c r="L292" i="9"/>
  <c r="U154" i="9"/>
  <c r="L617" i="9"/>
  <c r="O794" i="9"/>
  <c r="L647" i="9"/>
  <c r="L557" i="9"/>
  <c r="L676" i="9"/>
  <c r="M647" i="9"/>
  <c r="M617" i="9"/>
  <c r="M795" i="9"/>
  <c r="M736" i="9"/>
  <c r="M765" i="9"/>
  <c r="L588" i="9"/>
  <c r="M558" i="9"/>
  <c r="M500" i="9"/>
  <c r="M529" i="9"/>
  <c r="M294" i="9"/>
  <c r="M411" i="9"/>
  <c r="M235" i="9"/>
  <c r="Q157" i="9"/>
  <c r="L827" i="9"/>
  <c r="L709" i="9"/>
  <c r="V325" i="9"/>
  <c r="V354" i="9"/>
  <c r="T327" i="9"/>
  <c r="T356" i="9"/>
  <c r="M386" i="9"/>
  <c r="R328" i="9"/>
  <c r="R357" i="9"/>
  <c r="V161" i="9"/>
  <c r="L625" i="9"/>
  <c r="L655" i="9"/>
  <c r="L447" i="9"/>
  <c r="L684" i="9"/>
  <c r="L565" i="9"/>
  <c r="O802" i="9"/>
  <c r="O300" i="9"/>
  <c r="L270" i="9"/>
  <c r="L300" i="9"/>
  <c r="U162" i="9"/>
  <c r="M655" i="9"/>
  <c r="M625" i="9"/>
  <c r="M744" i="9"/>
  <c r="M803" i="9"/>
  <c r="M773" i="9"/>
  <c r="L596" i="9"/>
  <c r="M566" i="9"/>
  <c r="M537" i="9"/>
  <c r="M508" i="9"/>
  <c r="M302" i="9"/>
  <c r="M419" i="9"/>
  <c r="L835" i="9"/>
  <c r="L717" i="9"/>
  <c r="Q165" i="9"/>
  <c r="M243" i="9"/>
  <c r="V333" i="9"/>
  <c r="V362" i="9"/>
  <c r="T335" i="9"/>
  <c r="T364" i="9"/>
  <c r="M394" i="9"/>
  <c r="R336" i="9"/>
  <c r="R365" i="9"/>
  <c r="V169" i="9"/>
  <c r="L278" i="9"/>
  <c r="O308" i="9"/>
  <c r="U170" i="9"/>
  <c r="L308" i="9"/>
  <c r="L455" i="9"/>
  <c r="L633" i="9"/>
  <c r="O810" i="9"/>
  <c r="L663" i="9"/>
  <c r="L573" i="9"/>
  <c r="L692" i="9"/>
  <c r="M663" i="9"/>
  <c r="M633" i="9"/>
  <c r="R317" i="9"/>
  <c r="R346" i="9"/>
  <c r="M375" i="9"/>
  <c r="V150" i="9"/>
  <c r="L275" i="9"/>
  <c r="L452" i="9"/>
  <c r="L630" i="9"/>
  <c r="L689" i="9"/>
  <c r="L660" i="9"/>
  <c r="O807" i="9"/>
  <c r="L570" i="9"/>
  <c r="O305" i="9"/>
  <c r="L305" i="9"/>
  <c r="U167" i="9"/>
  <c r="U360" i="9"/>
  <c r="U331" i="9"/>
  <c r="L220" i="9"/>
  <c r="O210" i="9"/>
  <c r="U310" i="9"/>
  <c r="U339" i="9"/>
  <c r="S312" i="9"/>
  <c r="S341" i="9"/>
  <c r="P284" i="9"/>
  <c r="L401" i="9"/>
  <c r="M254" i="9"/>
  <c r="P786" i="9"/>
  <c r="L490" i="9"/>
  <c r="L519" i="9"/>
  <c r="R401" i="9"/>
  <c r="M668" i="9"/>
  <c r="R460" i="9"/>
  <c r="L5691" i="9"/>
  <c r="M819" i="9"/>
  <c r="M701" i="9"/>
  <c r="M434" i="9"/>
  <c r="U318" i="9"/>
  <c r="U347" i="9"/>
  <c r="S320" i="9"/>
  <c r="S349" i="9"/>
  <c r="P794" i="9"/>
  <c r="L498" i="9"/>
  <c r="L409" i="9"/>
  <c r="M262" i="9"/>
  <c r="L527" i="9"/>
  <c r="P292" i="9"/>
  <c r="R409" i="9"/>
  <c r="R468" i="9"/>
  <c r="M676" i="9"/>
  <c r="L5699" i="9"/>
  <c r="M827" i="9"/>
  <c r="M442" i="9"/>
  <c r="M709" i="9"/>
  <c r="U326" i="9"/>
  <c r="U355" i="9"/>
  <c r="S328" i="9"/>
  <c r="S357" i="9"/>
  <c r="P802" i="9"/>
  <c r="L506" i="9"/>
  <c r="L535" i="9"/>
  <c r="R417" i="9"/>
  <c r="P300" i="9"/>
  <c r="L417" i="9"/>
  <c r="M270" i="9"/>
  <c r="M684" i="9"/>
  <c r="R476" i="9"/>
  <c r="L5707" i="9"/>
  <c r="M835" i="9"/>
  <c r="M717" i="9"/>
  <c r="M450" i="9"/>
  <c r="U334" i="9"/>
  <c r="U363" i="9"/>
  <c r="S336" i="9"/>
  <c r="S365" i="9"/>
  <c r="P810" i="9"/>
  <c r="R425" i="9"/>
  <c r="L514" i="9"/>
  <c r="L425" i="9"/>
  <c r="M278" i="9"/>
  <c r="P308" i="9"/>
  <c r="L543" i="9"/>
  <c r="M692" i="9"/>
  <c r="R484" i="9"/>
  <c r="V314" i="9"/>
  <c r="V343" i="9"/>
  <c r="L714" i="9"/>
  <c r="L832" i="9"/>
  <c r="M240" i="9"/>
  <c r="Q162" i="9"/>
  <c r="L398" i="9"/>
  <c r="L487" i="9"/>
  <c r="P783" i="9"/>
  <c r="L516" i="9"/>
  <c r="M251" i="9"/>
  <c r="R398" i="9"/>
  <c r="P281" i="9"/>
  <c r="R481" i="9"/>
  <c r="M689" i="9"/>
  <c r="V310" i="9"/>
  <c r="V339" i="9"/>
  <c r="T312" i="9"/>
  <c r="T341" i="9"/>
  <c r="M371" i="9"/>
  <c r="R313" i="9"/>
  <c r="R342" i="9"/>
  <c r="V146" i="9"/>
  <c r="M640" i="9"/>
  <c r="M610" i="9"/>
  <c r="M551" i="9"/>
  <c r="M788" i="9"/>
  <c r="M758" i="9"/>
  <c r="L581" i="9"/>
  <c r="M729" i="9"/>
  <c r="M522" i="9"/>
  <c r="M493" i="9"/>
  <c r="M287" i="9"/>
  <c r="M404" i="9"/>
  <c r="L702" i="9"/>
  <c r="M228" i="9"/>
  <c r="Q150" i="9"/>
  <c r="L820" i="9"/>
  <c r="V318" i="9"/>
  <c r="V347" i="9"/>
  <c r="T320" i="9"/>
  <c r="T349" i="9"/>
  <c r="R350" i="9"/>
  <c r="M379" i="9"/>
  <c r="R321" i="9"/>
  <c r="V154" i="9"/>
  <c r="L677" i="9"/>
  <c r="L618" i="9"/>
  <c r="O293" i="9"/>
  <c r="L293" i="9"/>
  <c r="U155" i="9"/>
  <c r="L263" i="9"/>
  <c r="O795" i="9"/>
  <c r="L648" i="9"/>
  <c r="L558" i="9"/>
  <c r="L440" i="9"/>
  <c r="M648" i="9"/>
  <c r="M618" i="9"/>
  <c r="M737" i="9"/>
  <c r="M559" i="9"/>
  <c r="M766" i="9"/>
  <c r="L589" i="9"/>
  <c r="M796" i="9"/>
  <c r="M501" i="9"/>
  <c r="M530" i="9"/>
  <c r="M412" i="9"/>
  <c r="M295" i="9"/>
  <c r="L710" i="9"/>
  <c r="M236" i="9"/>
  <c r="L828" i="9"/>
  <c r="Q158" i="9"/>
  <c r="V355" i="9"/>
  <c r="V326" i="9"/>
  <c r="T328" i="9"/>
  <c r="T357" i="9"/>
  <c r="M387" i="9"/>
  <c r="V162" i="9"/>
  <c r="R329" i="9"/>
  <c r="R358" i="9"/>
  <c r="L448" i="9"/>
  <c r="L656" i="9"/>
  <c r="L685" i="9"/>
  <c r="L566" i="9"/>
  <c r="O803" i="9"/>
  <c r="L626" i="9"/>
  <c r="O301" i="9"/>
  <c r="L301" i="9"/>
  <c r="L271" i="9"/>
  <c r="U163" i="9"/>
  <c r="M656" i="9"/>
  <c r="M626" i="9"/>
  <c r="M745" i="9"/>
  <c r="M567" i="9"/>
  <c r="M804" i="9"/>
  <c r="M774" i="9"/>
  <c r="L597" i="9"/>
  <c r="M538" i="9"/>
  <c r="M509" i="9"/>
  <c r="M420" i="9"/>
  <c r="M303" i="9"/>
  <c r="M244" i="9"/>
  <c r="L836" i="9"/>
  <c r="Q166" i="9"/>
  <c r="L718" i="9"/>
  <c r="V334" i="9"/>
  <c r="V363" i="9"/>
  <c r="T336" i="9"/>
  <c r="T365" i="9"/>
  <c r="M395" i="9"/>
  <c r="V170" i="9"/>
  <c r="R337" i="9"/>
  <c r="R366" i="9"/>
  <c r="V142" i="9"/>
  <c r="O203" i="9"/>
  <c r="R309" i="9"/>
  <c r="R338" i="9"/>
  <c r="M367" i="9"/>
  <c r="V322" i="9"/>
  <c r="V351" i="9"/>
  <c r="T332" i="9"/>
  <c r="T361" i="9"/>
  <c r="R465" i="9"/>
  <c r="M673" i="9"/>
  <c r="L5712" i="9"/>
  <c r="M722" i="9"/>
  <c r="M840" i="9"/>
  <c r="M455" i="9"/>
  <c r="O212" i="9"/>
  <c r="M427" i="9"/>
  <c r="L5684" i="9"/>
  <c r="M694" i="9"/>
  <c r="M812" i="9"/>
  <c r="U311" i="9"/>
  <c r="U340" i="9"/>
  <c r="S313" i="9"/>
  <c r="S342" i="9"/>
  <c r="P787" i="9"/>
  <c r="L491" i="9"/>
  <c r="L520" i="9"/>
  <c r="L402" i="9"/>
  <c r="P285" i="9"/>
  <c r="M255" i="9"/>
  <c r="R402" i="9"/>
  <c r="M669" i="9"/>
  <c r="R461" i="9"/>
  <c r="M702" i="9"/>
  <c r="M820" i="9"/>
  <c r="M435" i="9"/>
  <c r="L5692" i="9"/>
  <c r="U319" i="9"/>
  <c r="U348" i="9"/>
  <c r="S321" i="9"/>
  <c r="S350" i="9"/>
  <c r="L528" i="9"/>
  <c r="L499" i="9"/>
  <c r="P293" i="9"/>
  <c r="R410" i="9"/>
  <c r="L410" i="9"/>
  <c r="P795" i="9"/>
  <c r="M263" i="9"/>
  <c r="M677" i="9"/>
  <c r="R469" i="9"/>
  <c r="M828" i="9"/>
  <c r="M443" i="9"/>
  <c r="L5700" i="9"/>
  <c r="M710" i="9"/>
  <c r="U327" i="9"/>
  <c r="U356" i="9"/>
  <c r="S329" i="9"/>
  <c r="S358" i="9"/>
  <c r="P301" i="9"/>
  <c r="M271" i="9"/>
  <c r="R418" i="9"/>
  <c r="P803" i="9"/>
  <c r="L507" i="9"/>
  <c r="L536" i="9"/>
  <c r="L418" i="9"/>
  <c r="M685" i="9"/>
  <c r="R477" i="9"/>
  <c r="M718" i="9"/>
  <c r="M836" i="9"/>
  <c r="L5708" i="9"/>
  <c r="M451" i="9"/>
  <c r="U335" i="9"/>
  <c r="U364" i="9"/>
  <c r="S337" i="9"/>
  <c r="S366" i="9"/>
  <c r="M526" i="9"/>
  <c r="M497" i="9"/>
  <c r="M408" i="9"/>
  <c r="M291" i="9"/>
  <c r="M660" i="9"/>
  <c r="M630" i="9"/>
  <c r="O204" i="9"/>
  <c r="S309" i="9"/>
  <c r="S338" i="9"/>
  <c r="L694" i="9"/>
  <c r="M220" i="9"/>
  <c r="O211" i="9"/>
  <c r="Q142" i="9"/>
  <c r="L812" i="9"/>
  <c r="M486" i="9"/>
  <c r="M515" i="9"/>
  <c r="M280" i="9"/>
  <c r="M397" i="9"/>
  <c r="O213" i="9"/>
  <c r="R314" i="9"/>
  <c r="R343" i="9"/>
  <c r="V147" i="9"/>
  <c r="M372" i="9"/>
  <c r="L670" i="9"/>
  <c r="L641" i="9"/>
  <c r="L551" i="9"/>
  <c r="O788" i="9"/>
  <c r="L433" i="9"/>
  <c r="O286" i="9"/>
  <c r="L611" i="9"/>
  <c r="L286" i="9"/>
  <c r="L256" i="9"/>
  <c r="U148" i="9"/>
  <c r="M641" i="9"/>
  <c r="M611" i="9"/>
  <c r="M730" i="9"/>
  <c r="M552" i="9"/>
  <c r="M789" i="9"/>
  <c r="M759" i="9"/>
  <c r="L582" i="9"/>
  <c r="M523" i="9"/>
  <c r="M494" i="9"/>
  <c r="M405" i="9"/>
  <c r="M288" i="9"/>
  <c r="L703" i="9"/>
  <c r="L821" i="9"/>
  <c r="Q151" i="9"/>
  <c r="M229" i="9"/>
  <c r="V319" i="9"/>
  <c r="V348" i="9"/>
  <c r="T321" i="9"/>
  <c r="T350" i="9"/>
  <c r="R322" i="9"/>
  <c r="V155" i="9"/>
  <c r="R351" i="9"/>
  <c r="M380" i="9"/>
  <c r="O796" i="9"/>
  <c r="U156" i="9"/>
  <c r="O294" i="9"/>
  <c r="L294" i="9"/>
  <c r="L264" i="9"/>
  <c r="L619" i="9"/>
  <c r="L649" i="9"/>
  <c r="L559" i="9"/>
  <c r="L441" i="9"/>
  <c r="L678" i="9"/>
  <c r="M619" i="9"/>
  <c r="M649" i="9"/>
  <c r="M738" i="9"/>
  <c r="M560" i="9"/>
  <c r="M767" i="9"/>
  <c r="L590" i="9"/>
  <c r="M797" i="9"/>
  <c r="M502" i="9"/>
  <c r="M531" i="9"/>
  <c r="M296" i="9"/>
  <c r="M413" i="9"/>
  <c r="L711" i="9"/>
  <c r="L829" i="9"/>
  <c r="Q159" i="9"/>
  <c r="M237" i="9"/>
  <c r="V356" i="9"/>
  <c r="V327" i="9"/>
  <c r="T329" i="9"/>
  <c r="T358" i="9"/>
  <c r="V163" i="9"/>
  <c r="R359" i="9"/>
  <c r="M388" i="9"/>
  <c r="R330" i="9"/>
  <c r="L686" i="9"/>
  <c r="L657" i="9"/>
  <c r="L567" i="9"/>
  <c r="O804" i="9"/>
  <c r="L449" i="9"/>
  <c r="O302" i="9"/>
  <c r="L302" i="9"/>
  <c r="L272" i="9"/>
  <c r="U164" i="9"/>
  <c r="L627" i="9"/>
  <c r="M657" i="9"/>
  <c r="M627" i="9"/>
  <c r="M746" i="9"/>
  <c r="M568" i="9"/>
  <c r="M805" i="9"/>
  <c r="M775" i="9"/>
  <c r="L598" i="9"/>
  <c r="M539" i="9"/>
  <c r="M510" i="9"/>
  <c r="M421" i="9"/>
  <c r="M304" i="9"/>
  <c r="Q167" i="9"/>
  <c r="M245" i="9"/>
  <c r="L719" i="9"/>
  <c r="L837" i="9"/>
  <c r="V335" i="9"/>
  <c r="V364" i="9"/>
  <c r="T337" i="9"/>
  <c r="T366" i="9"/>
  <c r="M754" i="9"/>
  <c r="L577" i="9"/>
  <c r="M784" i="9"/>
  <c r="M725" i="9"/>
  <c r="M547" i="9"/>
  <c r="L259" i="9"/>
  <c r="U151" i="9"/>
  <c r="L614" i="9"/>
  <c r="L673" i="9"/>
  <c r="L644" i="9"/>
  <c r="O791" i="9"/>
  <c r="L554" i="9"/>
  <c r="O289" i="9"/>
  <c r="L289" i="9"/>
  <c r="L436" i="9"/>
  <c r="M770" i="9"/>
  <c r="L593" i="9"/>
  <c r="M800" i="9"/>
  <c r="M741" i="9"/>
  <c r="M563" i="9"/>
  <c r="L5696" i="9"/>
  <c r="M706" i="9"/>
  <c r="M824" i="9"/>
  <c r="M439" i="9"/>
  <c r="L695" i="9"/>
  <c r="L813" i="9"/>
  <c r="M221" i="9"/>
  <c r="Q143" i="9"/>
  <c r="V311" i="9"/>
  <c r="V340" i="9"/>
  <c r="T313" i="9"/>
  <c r="T342" i="9"/>
  <c r="O214" i="9"/>
  <c r="L5685" i="9"/>
  <c r="M695" i="9"/>
  <c r="M813" i="9"/>
  <c r="M428" i="9"/>
  <c r="U312" i="9"/>
  <c r="U341" i="9"/>
  <c r="S314" i="9"/>
  <c r="S343" i="9"/>
  <c r="P788" i="9"/>
  <c r="L521" i="9"/>
  <c r="L492" i="9"/>
  <c r="M256" i="9"/>
  <c r="R403" i="9"/>
  <c r="L403" i="9"/>
  <c r="P286" i="9"/>
  <c r="R462" i="9"/>
  <c r="M670" i="9"/>
  <c r="L5693" i="9"/>
  <c r="M436" i="9"/>
  <c r="M703" i="9"/>
  <c r="M821" i="9"/>
  <c r="U320" i="9"/>
  <c r="U349" i="9"/>
  <c r="S322" i="9"/>
  <c r="S351" i="9"/>
  <c r="L411" i="9"/>
  <c r="M264" i="9"/>
  <c r="P294" i="9"/>
  <c r="L500" i="9"/>
  <c r="P796" i="9"/>
  <c r="R411" i="9"/>
  <c r="L529" i="9"/>
  <c r="R470" i="9"/>
  <c r="M678" i="9"/>
  <c r="L5701" i="9"/>
  <c r="M711" i="9"/>
  <c r="M829" i="9"/>
  <c r="M444" i="9"/>
  <c r="U328" i="9"/>
  <c r="U357" i="9"/>
  <c r="S330" i="9"/>
  <c r="S359" i="9"/>
  <c r="P302" i="9"/>
  <c r="P804" i="9"/>
  <c r="L537" i="9"/>
  <c r="L508" i="9"/>
  <c r="M272" i="9"/>
  <c r="R419" i="9"/>
  <c r="L419" i="9"/>
  <c r="R478" i="9"/>
  <c r="M686" i="9"/>
  <c r="L5709" i="9"/>
  <c r="M452" i="9"/>
  <c r="M719" i="9"/>
  <c r="M837" i="9"/>
  <c r="U336" i="9"/>
  <c r="U365" i="9"/>
  <c r="M555" i="9"/>
  <c r="M762" i="9"/>
  <c r="L585" i="9"/>
  <c r="M792" i="9"/>
  <c r="M733" i="9"/>
  <c r="R333" i="9"/>
  <c r="R362" i="9"/>
  <c r="M391" i="9"/>
  <c r="V166" i="9"/>
  <c r="M752" i="9"/>
  <c r="L575" i="9"/>
  <c r="M782" i="9"/>
  <c r="M723" i="9"/>
  <c r="M545" i="9"/>
  <c r="O215" i="9"/>
  <c r="M487" i="9"/>
  <c r="M281" i="9"/>
  <c r="M398" i="9"/>
  <c r="M516" i="9"/>
  <c r="L814" i="9"/>
  <c r="Q144" i="9"/>
  <c r="M222" i="9"/>
  <c r="L696" i="9"/>
  <c r="V341" i="9"/>
  <c r="V312" i="9"/>
  <c r="T314" i="9"/>
  <c r="T343" i="9"/>
  <c r="R315" i="9"/>
  <c r="R344" i="9"/>
  <c r="V148" i="9"/>
  <c r="M373" i="9"/>
  <c r="O789" i="9"/>
  <c r="L552" i="9"/>
  <c r="L612" i="9"/>
  <c r="L434" i="9"/>
  <c r="L671" i="9"/>
  <c r="L642" i="9"/>
  <c r="L257" i="9"/>
  <c r="U149" i="9"/>
  <c r="O287" i="9"/>
  <c r="L287" i="9"/>
  <c r="M612" i="9"/>
  <c r="M642" i="9"/>
  <c r="M790" i="9"/>
  <c r="M760" i="9"/>
  <c r="L583" i="9"/>
  <c r="M731" i="9"/>
  <c r="M553" i="9"/>
  <c r="M495" i="9"/>
  <c r="M524" i="9"/>
  <c r="M289" i="9"/>
  <c r="M406" i="9"/>
  <c r="L704" i="9"/>
  <c r="L822" i="9"/>
  <c r="Q152" i="9"/>
  <c r="M230" i="9"/>
  <c r="V349" i="9"/>
  <c r="V320" i="9"/>
  <c r="T322" i="9"/>
  <c r="T351" i="9"/>
  <c r="R323" i="9"/>
  <c r="R352" i="9"/>
  <c r="V156" i="9"/>
  <c r="M381" i="9"/>
  <c r="L679" i="9"/>
  <c r="O797" i="9"/>
  <c r="L620" i="9"/>
  <c r="L650" i="9"/>
  <c r="U157" i="9"/>
  <c r="L265" i="9"/>
  <c r="O295" i="9"/>
  <c r="L295" i="9"/>
  <c r="L560" i="9"/>
  <c r="L442" i="9"/>
  <c r="M620" i="9"/>
  <c r="M650" i="9"/>
  <c r="L591" i="9"/>
  <c r="M798" i="9"/>
  <c r="M739" i="9"/>
  <c r="M561" i="9"/>
  <c r="M768" i="9"/>
  <c r="M503" i="9"/>
  <c r="M532" i="9"/>
  <c r="M297" i="9"/>
  <c r="M414" i="9"/>
  <c r="L712" i="9"/>
  <c r="L830" i="9"/>
  <c r="Q160" i="9"/>
  <c r="M238" i="9"/>
  <c r="V357" i="9"/>
  <c r="V328" i="9"/>
  <c r="T359" i="9"/>
  <c r="T330" i="9"/>
  <c r="R331" i="9"/>
  <c r="R360" i="9"/>
  <c r="V164" i="9"/>
  <c r="M389" i="9"/>
  <c r="O805" i="9"/>
  <c r="L568" i="9"/>
  <c r="L628" i="9"/>
  <c r="L450" i="9"/>
  <c r="L687" i="9"/>
  <c r="L658" i="9"/>
  <c r="L273" i="9"/>
  <c r="U165" i="9"/>
  <c r="O303" i="9"/>
  <c r="L303" i="9"/>
  <c r="M628" i="9"/>
  <c r="M658" i="9"/>
  <c r="M806" i="9"/>
  <c r="M776" i="9"/>
  <c r="L599" i="9"/>
  <c r="M747" i="9"/>
  <c r="M569" i="9"/>
  <c r="M511" i="9"/>
  <c r="M540" i="9"/>
  <c r="M305" i="9"/>
  <c r="M422" i="9"/>
  <c r="M246" i="9"/>
  <c r="L720" i="9"/>
  <c r="L838" i="9"/>
  <c r="Q168" i="9"/>
  <c r="V365" i="9"/>
  <c r="V336" i="9"/>
  <c r="T316" i="9"/>
  <c r="T345" i="9"/>
  <c r="L524" i="9"/>
  <c r="P289" i="9"/>
  <c r="M259" i="9"/>
  <c r="R406" i="9"/>
  <c r="L406" i="9"/>
  <c r="L495" i="9"/>
  <c r="P791" i="9"/>
  <c r="L5704" i="9"/>
  <c r="M714" i="9"/>
  <c r="M447" i="9"/>
  <c r="M832" i="9"/>
  <c r="M575" i="9"/>
  <c r="O216" i="9"/>
  <c r="L5686" i="9"/>
  <c r="M696" i="9"/>
  <c r="M429" i="9"/>
  <c r="M814" i="9"/>
  <c r="U313" i="9"/>
  <c r="U342" i="9"/>
  <c r="S315" i="9"/>
  <c r="S344" i="9"/>
  <c r="P789" i="9"/>
  <c r="L522" i="9"/>
  <c r="L493" i="9"/>
  <c r="R404" i="9"/>
  <c r="L404" i="9"/>
  <c r="P287" i="9"/>
  <c r="M257" i="9"/>
  <c r="M671" i="9"/>
  <c r="R463" i="9"/>
  <c r="L5694" i="9"/>
  <c r="M437" i="9"/>
  <c r="M704" i="9"/>
  <c r="M822" i="9"/>
  <c r="U321" i="9"/>
  <c r="U350" i="9"/>
  <c r="S323" i="9"/>
  <c r="S352" i="9"/>
  <c r="M265" i="9"/>
  <c r="P295" i="9"/>
  <c r="R412" i="9"/>
  <c r="P797" i="9"/>
  <c r="L501" i="9"/>
  <c r="L530" i="9"/>
  <c r="L412" i="9"/>
  <c r="M679" i="9"/>
  <c r="R471" i="9"/>
  <c r="L5702" i="9"/>
  <c r="M712" i="9"/>
  <c r="M445" i="9"/>
  <c r="M830" i="9"/>
  <c r="U329" i="9"/>
  <c r="U358" i="9"/>
  <c r="S331" i="9"/>
  <c r="S360" i="9"/>
  <c r="P805" i="9"/>
  <c r="L538" i="9"/>
  <c r="R420" i="9"/>
  <c r="L420" i="9"/>
  <c r="P303" i="9"/>
  <c r="L509" i="9"/>
  <c r="M273" i="9"/>
  <c r="R479" i="9"/>
  <c r="M687" i="9"/>
  <c r="L5710" i="9"/>
  <c r="M453" i="9"/>
  <c r="M720" i="9"/>
  <c r="M838" i="9"/>
  <c r="U337" i="9"/>
  <c r="U366" i="9"/>
  <c r="M505" i="9"/>
  <c r="M534" i="9"/>
  <c r="M416" i="9"/>
  <c r="M299" i="9"/>
  <c r="R457" i="9"/>
  <c r="M665" i="9"/>
  <c r="M605" i="9"/>
  <c r="M635" i="9"/>
  <c r="O217" i="9"/>
  <c r="M753" i="9"/>
  <c r="L576" i="9"/>
  <c r="M783" i="9"/>
  <c r="M724" i="9"/>
  <c r="M546" i="9"/>
  <c r="M517" i="9"/>
  <c r="M488" i="9"/>
  <c r="M399" i="9"/>
  <c r="M282" i="9"/>
  <c r="L697" i="9"/>
  <c r="L815" i="9"/>
  <c r="Q145" i="9"/>
  <c r="M223" i="9"/>
  <c r="V313" i="9"/>
  <c r="V342" i="9"/>
  <c r="T344" i="9"/>
  <c r="T315" i="9"/>
  <c r="V149" i="9"/>
  <c r="M374" i="9"/>
  <c r="R316" i="9"/>
  <c r="R345" i="9"/>
  <c r="U150" i="9"/>
  <c r="L553" i="9"/>
  <c r="L613" i="9"/>
  <c r="L435" i="9"/>
  <c r="L672" i="9"/>
  <c r="L643" i="9"/>
  <c r="O288" i="9"/>
  <c r="L288" i="9"/>
  <c r="L258" i="9"/>
  <c r="O790" i="9"/>
  <c r="M613" i="9"/>
  <c r="M643" i="9"/>
  <c r="M761" i="9"/>
  <c r="L584" i="9"/>
  <c r="M732" i="9"/>
  <c r="M791" i="9"/>
  <c r="M554" i="9"/>
  <c r="M525" i="9"/>
  <c r="M496" i="9"/>
  <c r="M290" i="9"/>
  <c r="M407" i="9"/>
  <c r="L705" i="9"/>
  <c r="L823" i="9"/>
  <c r="Q153" i="9"/>
  <c r="M231" i="9"/>
  <c r="V321" i="9"/>
  <c r="V350" i="9"/>
  <c r="T352" i="9"/>
  <c r="T323" i="9"/>
  <c r="V157" i="9"/>
  <c r="M382" i="9"/>
  <c r="R324" i="9"/>
  <c r="R353" i="9"/>
  <c r="L443" i="9"/>
  <c r="L680" i="9"/>
  <c r="O798" i="9"/>
  <c r="L621" i="9"/>
  <c r="L651" i="9"/>
  <c r="L266" i="9"/>
  <c r="O296" i="9"/>
  <c r="L296" i="9"/>
  <c r="U158" i="9"/>
  <c r="L561" i="9"/>
  <c r="M621" i="9"/>
  <c r="M651" i="9"/>
  <c r="M799" i="9"/>
  <c r="M740" i="9"/>
  <c r="M562" i="9"/>
  <c r="M769" i="9"/>
  <c r="L592" i="9"/>
  <c r="M533" i="9"/>
  <c r="M504" i="9"/>
  <c r="M415" i="9"/>
  <c r="M298" i="9"/>
  <c r="L713" i="9"/>
  <c r="L831" i="9"/>
  <c r="Q161" i="9"/>
  <c r="M239" i="9"/>
  <c r="V329" i="9"/>
  <c r="V358" i="9"/>
  <c r="T360" i="9"/>
  <c r="T331" i="9"/>
  <c r="M390" i="9"/>
  <c r="R332" i="9"/>
  <c r="R361" i="9"/>
  <c r="V165" i="9"/>
  <c r="L274" i="9"/>
  <c r="L569" i="9"/>
  <c r="L629" i="9"/>
  <c r="L451" i="9"/>
  <c r="L688" i="9"/>
  <c r="L659" i="9"/>
  <c r="O304" i="9"/>
  <c r="L304" i="9"/>
  <c r="O806" i="9"/>
  <c r="U166" i="9"/>
  <c r="M629" i="9"/>
  <c r="M659" i="9"/>
  <c r="M777" i="9"/>
  <c r="L600" i="9"/>
  <c r="M748" i="9"/>
  <c r="M807" i="9"/>
  <c r="M570" i="9"/>
  <c r="M541" i="9"/>
  <c r="M512" i="9"/>
  <c r="M306" i="9"/>
  <c r="M423" i="9"/>
  <c r="L721" i="9"/>
  <c r="L839" i="9"/>
  <c r="M247" i="9"/>
  <c r="Q169" i="9"/>
  <c r="V337" i="9"/>
  <c r="V366" i="9"/>
  <c r="M636" i="9"/>
  <c r="M606" i="9"/>
  <c r="T324" i="9"/>
  <c r="T353" i="9"/>
  <c r="M778" i="9"/>
  <c r="L601" i="9"/>
  <c r="M808" i="9"/>
  <c r="M749" i="9"/>
  <c r="M571" i="9"/>
  <c r="L486" i="9"/>
  <c r="P782" i="9"/>
  <c r="L515" i="9"/>
  <c r="M250" i="9"/>
  <c r="O202" i="9"/>
  <c r="P280" i="9"/>
  <c r="R397" i="9"/>
  <c r="L397" i="9"/>
  <c r="M664" i="9"/>
  <c r="R456" i="9"/>
  <c r="O218" i="9"/>
  <c r="L5687" i="9"/>
  <c r="M430" i="9"/>
  <c r="M697" i="9"/>
  <c r="M815" i="9"/>
  <c r="U314" i="9"/>
  <c r="U343" i="9"/>
  <c r="S316" i="9"/>
  <c r="S345" i="9"/>
  <c r="L523" i="9"/>
  <c r="L494" i="9"/>
  <c r="P790" i="9"/>
  <c r="R405" i="9"/>
  <c r="L405" i="9"/>
  <c r="P288" i="9"/>
  <c r="M258" i="9"/>
  <c r="R464" i="9"/>
  <c r="M672" i="9"/>
  <c r="M823" i="9"/>
  <c r="L5695" i="9"/>
  <c r="M705" i="9"/>
  <c r="M438" i="9"/>
  <c r="U322" i="9"/>
  <c r="U351" i="9"/>
  <c r="S324" i="9"/>
  <c r="S353" i="9"/>
  <c r="L413" i="9"/>
  <c r="L502" i="9"/>
  <c r="P798" i="9"/>
  <c r="L531" i="9"/>
  <c r="M266" i="9"/>
  <c r="P296" i="9"/>
  <c r="R413" i="9"/>
  <c r="M680" i="9"/>
  <c r="R472" i="9"/>
  <c r="L5703" i="9"/>
  <c r="M713" i="9"/>
  <c r="M446" i="9"/>
  <c r="M831" i="9"/>
  <c r="U330" i="9"/>
  <c r="U359" i="9"/>
  <c r="S332" i="9"/>
  <c r="S361" i="9"/>
  <c r="P806" i="9"/>
  <c r="R421" i="9"/>
  <c r="L421" i="9"/>
  <c r="P304" i="9"/>
  <c r="M274" i="9"/>
  <c r="L539" i="9"/>
  <c r="L510" i="9"/>
  <c r="R480" i="9"/>
  <c r="M688" i="9"/>
  <c r="L5711" i="9"/>
  <c r="M839" i="9"/>
  <c r="M721" i="9"/>
  <c r="M454" i="9"/>
  <c r="L767" i="9"/>
  <c r="O530" i="9"/>
  <c r="L471" i="9"/>
  <c r="L157" i="9"/>
  <c r="O265" i="9"/>
  <c r="L187" i="9"/>
  <c r="O679" i="9"/>
  <c r="L382" i="9"/>
  <c r="L324" i="9"/>
  <c r="L353" i="9"/>
  <c r="O412" i="9"/>
  <c r="AT198" i="9"/>
  <c r="L738" i="9"/>
  <c r="O442" i="9"/>
  <c r="AT199" i="9"/>
  <c r="O680" i="9"/>
  <c r="L768" i="9"/>
  <c r="O531" i="9"/>
  <c r="L472" i="9"/>
  <c r="O443" i="9"/>
  <c r="L188" i="9"/>
  <c r="X188" i="9" s="1"/>
  <c r="O266" i="9"/>
  <c r="L739" i="9"/>
  <c r="L325" i="9"/>
  <c r="L354" i="9"/>
  <c r="O413" i="9"/>
  <c r="L383" i="9"/>
  <c r="L158" i="9"/>
  <c r="O681" i="9"/>
  <c r="L473" i="9"/>
  <c r="L326" i="9"/>
  <c r="O267" i="9"/>
  <c r="L355" i="9"/>
  <c r="L740" i="9"/>
  <c r="O414" i="9"/>
  <c r="L384" i="9"/>
  <c r="L159" i="9"/>
  <c r="L189" i="9"/>
  <c r="AT200" i="9"/>
  <c r="L769" i="9"/>
  <c r="O532" i="9"/>
  <c r="O444" i="9"/>
  <c r="O268" i="9"/>
  <c r="L356" i="9"/>
  <c r="L190" i="9"/>
  <c r="X190" i="9" s="1"/>
  <c r="AT201" i="9"/>
  <c r="L770" i="9"/>
  <c r="O533" i="9"/>
  <c r="L474" i="9"/>
  <c r="O445" i="9"/>
  <c r="O682" i="9"/>
  <c r="L741" i="9"/>
  <c r="O415" i="9"/>
  <c r="L385" i="9"/>
  <c r="L160" i="9"/>
  <c r="L327" i="9"/>
  <c r="L328" i="9"/>
  <c r="L357" i="9"/>
  <c r="O269" i="9"/>
  <c r="L191" i="9"/>
  <c r="X191" i="9" s="1"/>
  <c r="L386" i="9"/>
  <c r="O416" i="9"/>
  <c r="AT202" i="9"/>
  <c r="O683" i="9"/>
  <c r="L742" i="9"/>
  <c r="L475" i="9"/>
  <c r="O534" i="9"/>
  <c r="L771" i="9"/>
  <c r="O446" i="9"/>
  <c r="L161" i="9"/>
  <c r="L476" i="9"/>
  <c r="O535" i="9"/>
  <c r="L772" i="9"/>
  <c r="L358" i="9"/>
  <c r="L743" i="9"/>
  <c r="L387" i="9"/>
  <c r="O417" i="9"/>
  <c r="O270" i="9"/>
  <c r="L192" i="9"/>
  <c r="L329" i="9"/>
  <c r="L162" i="9"/>
  <c r="AT203" i="9"/>
  <c r="O447" i="9"/>
  <c r="O684" i="9"/>
  <c r="O402" i="9"/>
  <c r="L177" i="9"/>
  <c r="O255" i="9"/>
  <c r="L314" i="9"/>
  <c r="L461" i="9"/>
  <c r="O432" i="9"/>
  <c r="L343" i="9"/>
  <c r="L147" i="9"/>
  <c r="L372" i="9"/>
  <c r="AT188" i="9"/>
  <c r="O669" i="9"/>
  <c r="L728" i="9"/>
  <c r="O520" i="9"/>
  <c r="L757" i="9"/>
  <c r="L330" i="9"/>
  <c r="L359" i="9"/>
  <c r="L163" i="9"/>
  <c r="L477" i="9"/>
  <c r="AT204" i="9"/>
  <c r="O685" i="9"/>
  <c r="L744" i="9"/>
  <c r="O536" i="9"/>
  <c r="L773" i="9"/>
  <c r="L388" i="9"/>
  <c r="O448" i="9"/>
  <c r="O418" i="9"/>
  <c r="L193" i="9"/>
  <c r="O271" i="9"/>
  <c r="AT189" i="9"/>
  <c r="L462" i="9"/>
  <c r="L729" i="9"/>
  <c r="L373" i="9"/>
  <c r="L758" i="9"/>
  <c r="O670" i="9"/>
  <c r="L178" i="9"/>
  <c r="O256" i="9"/>
  <c r="L315" i="9"/>
  <c r="L344" i="9"/>
  <c r="O521" i="9"/>
  <c r="O433" i="9"/>
  <c r="L148" i="9"/>
  <c r="O403" i="9"/>
  <c r="L478" i="9"/>
  <c r="L745" i="9"/>
  <c r="L774" i="9"/>
  <c r="O686" i="9"/>
  <c r="O449" i="9"/>
  <c r="O272" i="9"/>
  <c r="L331" i="9"/>
  <c r="L194" i="9"/>
  <c r="AT205" i="9"/>
  <c r="L360" i="9"/>
  <c r="L164" i="9"/>
  <c r="O419" i="9"/>
  <c r="L389" i="9"/>
  <c r="O537" i="9"/>
  <c r="L374" i="9"/>
  <c r="L316" i="9"/>
  <c r="L345" i="9"/>
  <c r="O257" i="9"/>
  <c r="AT190" i="9"/>
  <c r="L179" i="9"/>
  <c r="L730" i="9"/>
  <c r="O522" i="9"/>
  <c r="L759" i="9"/>
  <c r="O434" i="9"/>
  <c r="O671" i="9"/>
  <c r="L463" i="9"/>
  <c r="L149" i="9"/>
  <c r="O404" i="9"/>
  <c r="L195" i="9"/>
  <c r="AT206" i="9"/>
  <c r="L746" i="9"/>
  <c r="O538" i="9"/>
  <c r="L775" i="9"/>
  <c r="O450" i="9"/>
  <c r="O687" i="9"/>
  <c r="L479" i="9"/>
  <c r="L165" i="9"/>
  <c r="O420" i="9"/>
  <c r="L390" i="9"/>
  <c r="L332" i="9"/>
  <c r="L361" i="9"/>
  <c r="O273" i="9"/>
  <c r="O405" i="9"/>
  <c r="L150" i="9"/>
  <c r="L731" i="9"/>
  <c r="L317" i="9"/>
  <c r="O523" i="9"/>
  <c r="L346" i="9"/>
  <c r="L375" i="9"/>
  <c r="L180" i="9"/>
  <c r="X180" i="9" s="1"/>
  <c r="O258" i="9"/>
  <c r="L464" i="9"/>
  <c r="AT191" i="9"/>
  <c r="L760" i="9"/>
  <c r="O435" i="9"/>
  <c r="O672" i="9"/>
  <c r="L391" i="9"/>
  <c r="O274" i="9"/>
  <c r="O539" i="9"/>
  <c r="L196" i="9"/>
  <c r="L166" i="9"/>
  <c r="AT207" i="9"/>
  <c r="L776" i="9"/>
  <c r="O451" i="9"/>
  <c r="O688" i="9"/>
  <c r="L480" i="9"/>
  <c r="O421" i="9"/>
  <c r="L747" i="9"/>
  <c r="L333" i="9"/>
  <c r="L362" i="9"/>
  <c r="O259" i="9"/>
  <c r="L376" i="9"/>
  <c r="O406" i="9"/>
  <c r="L151" i="9"/>
  <c r="AT192" i="9"/>
  <c r="L761" i="9"/>
  <c r="O436" i="9"/>
  <c r="O673" i="9"/>
  <c r="L732" i="9"/>
  <c r="L318" i="9"/>
  <c r="L347" i="9"/>
  <c r="L181" i="9"/>
  <c r="X181" i="9" s="1"/>
  <c r="O524" i="9"/>
  <c r="L465" i="9"/>
  <c r="AT208" i="9"/>
  <c r="L777" i="9"/>
  <c r="O452" i="9"/>
  <c r="O689" i="9"/>
  <c r="L748" i="9"/>
  <c r="L334" i="9"/>
  <c r="L363" i="9"/>
  <c r="L392" i="9"/>
  <c r="O275" i="9"/>
  <c r="L197" i="9"/>
  <c r="X197" i="9" s="1"/>
  <c r="L167" i="9"/>
  <c r="L481" i="9"/>
  <c r="O540" i="9"/>
  <c r="O422" i="9"/>
  <c r="L466" i="9"/>
  <c r="O674" i="9"/>
  <c r="O525" i="9"/>
  <c r="L733" i="9"/>
  <c r="L182" i="9"/>
  <c r="O260" i="9"/>
  <c r="L762" i="9"/>
  <c r="L377" i="9"/>
  <c r="O407" i="9"/>
  <c r="L152" i="9"/>
  <c r="L319" i="9"/>
  <c r="L348" i="9"/>
  <c r="AT193" i="9"/>
  <c r="O437" i="9"/>
  <c r="L749" i="9"/>
  <c r="L168" i="9"/>
  <c r="O276" i="9"/>
  <c r="L393" i="9"/>
  <c r="L198" i="9"/>
  <c r="O423" i="9"/>
  <c r="L335" i="9"/>
  <c r="L364" i="9"/>
  <c r="O541" i="9"/>
  <c r="AT209" i="9"/>
  <c r="O453" i="9"/>
  <c r="L778" i="9"/>
  <c r="L482" i="9"/>
  <c r="O690" i="9"/>
  <c r="AT194" i="9"/>
  <c r="O526" i="9"/>
  <c r="L734" i="9"/>
  <c r="L467" i="9"/>
  <c r="O438" i="9"/>
  <c r="L763" i="9"/>
  <c r="O261" i="9"/>
  <c r="O408" i="9"/>
  <c r="L378" i="9"/>
  <c r="L320" i="9"/>
  <c r="L153" i="9"/>
  <c r="L349" i="9"/>
  <c r="L183" i="9"/>
  <c r="O675" i="9"/>
  <c r="L483" i="9"/>
  <c r="O454" i="9"/>
  <c r="L779" i="9"/>
  <c r="L750" i="9"/>
  <c r="L199" i="9"/>
  <c r="L169" i="9"/>
  <c r="O277" i="9"/>
  <c r="O424" i="9"/>
  <c r="L394" i="9"/>
  <c r="L336" i="9"/>
  <c r="L365" i="9"/>
  <c r="O691" i="9"/>
  <c r="AT210" i="9"/>
  <c r="O542" i="9"/>
  <c r="O409" i="9"/>
  <c r="L184" i="9"/>
  <c r="L321" i="9"/>
  <c r="L154" i="9"/>
  <c r="O262" i="9"/>
  <c r="AT195" i="9"/>
  <c r="O527" i="9"/>
  <c r="L735" i="9"/>
  <c r="L468" i="9"/>
  <c r="O439" i="9"/>
  <c r="O676" i="9"/>
  <c r="L764" i="9"/>
  <c r="L350" i="9"/>
  <c r="L379" i="9"/>
  <c r="AT211" i="9"/>
  <c r="O543" i="9"/>
  <c r="O425" i="9"/>
  <c r="L751" i="9"/>
  <c r="L484" i="9"/>
  <c r="O455" i="9"/>
  <c r="O692" i="9"/>
  <c r="O278" i="9"/>
  <c r="L780" i="9"/>
  <c r="L366" i="9"/>
  <c r="L395" i="9"/>
  <c r="L170" i="9"/>
  <c r="L337" i="9"/>
  <c r="L200" i="9"/>
  <c r="X200" i="9" s="1"/>
  <c r="AT196" i="9"/>
  <c r="O528" i="9"/>
  <c r="L736" i="9"/>
  <c r="O440" i="9"/>
  <c r="O677" i="9"/>
  <c r="L765" i="9"/>
  <c r="L380" i="9"/>
  <c r="L185" i="9"/>
  <c r="X185" i="9" s="1"/>
  <c r="L469" i="9"/>
  <c r="L322" i="9"/>
  <c r="O410" i="9"/>
  <c r="L351" i="9"/>
  <c r="L155" i="9"/>
  <c r="O263" i="9"/>
  <c r="L323" i="9"/>
  <c r="O411" i="9"/>
  <c r="L352" i="9"/>
  <c r="L156" i="9"/>
  <c r="O264" i="9"/>
  <c r="L186" i="9"/>
  <c r="X186" i="9" s="1"/>
  <c r="L381" i="9"/>
  <c r="AT197" i="9"/>
  <c r="L470" i="9"/>
  <c r="L737" i="9"/>
  <c r="O441" i="9"/>
  <c r="O678" i="9"/>
  <c r="L766" i="9"/>
  <c r="O529" i="9"/>
  <c r="L1139" i="9"/>
  <c r="O119" i="9"/>
  <c r="O120" i="9"/>
  <c r="L1140" i="9"/>
  <c r="Q1185" i="9"/>
  <c r="L1137" i="9"/>
  <c r="P119" i="9"/>
  <c r="L1138" i="9"/>
  <c r="R1185" i="9"/>
  <c r="P120" i="9"/>
  <c r="Q119" i="9"/>
  <c r="S1185" i="9"/>
  <c r="Q1182" i="9"/>
  <c r="L1133" i="9"/>
  <c r="R1182" i="9"/>
  <c r="L1134" i="9"/>
  <c r="T1185" i="9"/>
  <c r="Q120" i="9"/>
  <c r="S119" i="9"/>
  <c r="L1135" i="9"/>
  <c r="S1182" i="9"/>
  <c r="L1141" i="9"/>
  <c r="L1136" i="9"/>
  <c r="L1142" i="9"/>
  <c r="T1182" i="9"/>
  <c r="S120" i="9"/>
  <c r="M111" i="9"/>
  <c r="M112" i="9"/>
  <c r="O1187" i="9"/>
  <c r="P101" i="9"/>
  <c r="O101" i="9"/>
  <c r="P1187" i="9"/>
  <c r="P102" i="9"/>
  <c r="O102" i="9"/>
  <c r="M104" i="9"/>
  <c r="O100" i="9"/>
  <c r="L104" i="9"/>
  <c r="O90" i="9"/>
  <c r="M88" i="9"/>
  <c r="P90" i="9"/>
  <c r="M91" i="9"/>
  <c r="L93" i="9"/>
  <c r="P87" i="9"/>
  <c r="M92" i="9"/>
  <c r="L90" i="9"/>
  <c r="R84" i="9"/>
  <c r="L86" i="9"/>
  <c r="L88" i="9"/>
  <c r="L91" i="9"/>
  <c r="O85" i="9"/>
  <c r="L1150" i="9"/>
  <c r="L1177" i="9"/>
  <c r="O96" i="9"/>
  <c r="O83" i="9"/>
  <c r="L82" i="9"/>
  <c r="L5649" i="9"/>
  <c r="L1155" i="9"/>
  <c r="L1154" i="9"/>
  <c r="L1130" i="9"/>
  <c r="M96" i="9"/>
  <c r="P83" i="9"/>
  <c r="M82" i="9"/>
  <c r="L1157" i="9"/>
  <c r="O84" i="9"/>
  <c r="O89" i="9"/>
  <c r="P84" i="9"/>
  <c r="P89" i="9"/>
  <c r="L1156" i="9"/>
  <c r="L1187" i="9"/>
  <c r="Q84" i="9"/>
  <c r="Q89" i="9"/>
  <c r="O1162" i="9"/>
  <c r="L1169" i="9"/>
  <c r="L97" i="9"/>
  <c r="L1172" i="9"/>
  <c r="R89" i="9"/>
  <c r="M1184" i="9"/>
  <c r="M1181" i="9"/>
  <c r="L432" i="9"/>
  <c r="L640" i="9"/>
  <c r="L669" i="9"/>
  <c r="L550" i="9"/>
  <c r="O787" i="9"/>
  <c r="L610" i="9"/>
  <c r="O285" i="9"/>
  <c r="L285" i="9"/>
  <c r="L255" i="9"/>
  <c r="U147" i="9"/>
  <c r="O284" i="9"/>
  <c r="L254" i="9"/>
  <c r="L284" i="9"/>
  <c r="L609" i="9"/>
  <c r="O786" i="9"/>
  <c r="L639" i="9"/>
  <c r="L431" i="9"/>
  <c r="L668" i="9"/>
  <c r="L549" i="9"/>
  <c r="U146" i="9"/>
  <c r="L756" i="9"/>
  <c r="O519" i="9"/>
  <c r="L342" i="9"/>
  <c r="L371" i="9"/>
  <c r="L146" i="9"/>
  <c r="O401" i="9"/>
  <c r="O254" i="9"/>
  <c r="L176" i="9"/>
  <c r="L313" i="9"/>
  <c r="AT187" i="9"/>
  <c r="O431" i="9"/>
  <c r="O668" i="9"/>
  <c r="L727" i="9"/>
  <c r="L460" i="9"/>
  <c r="L548" i="9"/>
  <c r="O785" i="9"/>
  <c r="U145" i="9"/>
  <c r="O283" i="9"/>
  <c r="L253" i="9"/>
  <c r="L283" i="9"/>
  <c r="L667" i="9"/>
  <c r="L608" i="9"/>
  <c r="L638" i="9"/>
  <c r="L430" i="9"/>
  <c r="O430" i="9"/>
  <c r="O400" i="9"/>
  <c r="AT186" i="9"/>
  <c r="O667" i="9"/>
  <c r="L726" i="9"/>
  <c r="L459" i="9"/>
  <c r="O518" i="9"/>
  <c r="L755" i="9"/>
  <c r="O253" i="9"/>
  <c r="L370" i="9"/>
  <c r="L312" i="9"/>
  <c r="L341" i="9"/>
  <c r="L145" i="9"/>
  <c r="L175" i="9"/>
  <c r="L637" i="9"/>
  <c r="L429" i="9"/>
  <c r="L666" i="9"/>
  <c r="O282" i="9"/>
  <c r="L282" i="9"/>
  <c r="U144" i="9"/>
  <c r="L547" i="9"/>
  <c r="L252" i="9"/>
  <c r="L607" i="9"/>
  <c r="O784" i="9"/>
  <c r="L340" i="9"/>
  <c r="O252" i="9"/>
  <c r="L174" i="9"/>
  <c r="AT185" i="9"/>
  <c r="L754" i="9"/>
  <c r="O517" i="9"/>
  <c r="L458" i="9"/>
  <c r="O429" i="9"/>
  <c r="O666" i="9"/>
  <c r="L725" i="9"/>
  <c r="O399" i="9"/>
  <c r="L369" i="9"/>
  <c r="L144" i="9"/>
  <c r="L311" i="9"/>
  <c r="L606" i="9"/>
  <c r="L636" i="9"/>
  <c r="L428" i="9"/>
  <c r="L546" i="9"/>
  <c r="L665" i="9"/>
  <c r="L251" i="9"/>
  <c r="O281" i="9"/>
  <c r="L281" i="9"/>
  <c r="U143" i="9"/>
  <c r="O783" i="9"/>
  <c r="L310" i="9"/>
  <c r="O251" i="9"/>
  <c r="L173" i="9"/>
  <c r="L339" i="9"/>
  <c r="O398" i="9"/>
  <c r="L368" i="9"/>
  <c r="L457" i="9"/>
  <c r="L143" i="9"/>
  <c r="O665" i="9"/>
  <c r="AT184" i="9"/>
  <c r="L753" i="9"/>
  <c r="O516" i="9"/>
  <c r="O428" i="9"/>
  <c r="L724" i="9"/>
  <c r="N171" i="9"/>
  <c r="N190" i="9"/>
  <c r="N188" i="9"/>
  <c r="N186" i="9"/>
  <c r="N200" i="9"/>
  <c r="N191" i="9"/>
  <c r="L280" i="9"/>
  <c r="L545" i="9"/>
  <c r="L427" i="9"/>
  <c r="L664" i="9"/>
  <c r="O782" i="9"/>
  <c r="L605" i="9"/>
  <c r="L250" i="9"/>
  <c r="O201" i="9"/>
  <c r="O280" i="9"/>
  <c r="L635" i="9"/>
  <c r="P1191" i="9"/>
  <c r="M1191" i="9" s="1"/>
  <c r="N1191" i="9" s="1"/>
  <c r="P1192" i="9"/>
  <c r="M1192" i="9" s="1"/>
  <c r="P1190" i="9"/>
  <c r="M1190" i="9" s="1"/>
  <c r="N1190" i="9" s="1"/>
  <c r="P1189" i="9"/>
  <c r="M1189" i="9" s="1"/>
  <c r="N1189" i="9" s="1"/>
  <c r="P1188" i="9"/>
  <c r="M1188" i="9" s="1"/>
  <c r="N1188" i="9" s="1"/>
  <c r="O664" i="9"/>
  <c r="O141" i="9"/>
  <c r="Q869" i="9"/>
  <c r="L338" i="9"/>
  <c r="Q868" i="9"/>
  <c r="O397" i="9"/>
  <c r="L723" i="9"/>
  <c r="L752" i="9"/>
  <c r="L367" i="9"/>
  <c r="O515" i="9"/>
  <c r="Q867" i="9"/>
  <c r="L456" i="9"/>
  <c r="Q866" i="9"/>
  <c r="Q865" i="9"/>
  <c r="O427" i="9"/>
  <c r="O250" i="9"/>
  <c r="L142" i="9"/>
  <c r="L172" i="9"/>
  <c r="L309" i="9"/>
  <c r="AT183" i="9"/>
  <c r="N5446" i="9"/>
  <c r="N5604" i="9"/>
  <c r="N5509" i="9"/>
  <c r="N5496" i="9"/>
  <c r="N5495" i="9"/>
  <c r="N5633" i="9"/>
  <c r="N5349" i="9"/>
  <c r="N5497" i="9"/>
  <c r="N5464" i="9"/>
  <c r="N5463" i="9"/>
  <c r="N5453" i="9"/>
  <c r="N5456" i="9"/>
  <c r="N5599" i="9"/>
  <c r="N5523" i="9"/>
  <c r="N5526" i="9"/>
  <c r="N5606" i="9"/>
  <c r="N5390" i="9"/>
  <c r="N5607" i="9"/>
  <c r="N5489" i="9"/>
  <c r="N5386" i="9"/>
  <c r="N5589" i="9"/>
  <c r="N5407" i="9"/>
  <c r="N5590" i="9"/>
  <c r="N5382" i="9"/>
  <c r="N5431" i="9"/>
  <c r="N5597" i="9"/>
  <c r="N5537" i="9"/>
  <c r="N5476" i="9"/>
  <c r="N5381" i="9"/>
  <c r="N5368" i="9"/>
  <c r="N5367" i="9"/>
  <c r="N5505" i="9"/>
  <c r="N5616" i="9"/>
  <c r="N5369" i="9"/>
  <c r="N5555" i="9"/>
  <c r="N5640" i="9"/>
  <c r="N5515" i="9"/>
  <c r="N5471" i="9"/>
  <c r="N5395" i="9"/>
  <c r="N5558" i="9"/>
  <c r="N5478" i="9"/>
  <c r="N5433" i="9"/>
  <c r="N5479" i="9"/>
  <c r="N5361" i="9"/>
  <c r="N5366" i="9"/>
  <c r="N5613" i="9"/>
  <c r="N5364" i="9"/>
  <c r="N5627" i="9"/>
  <c r="N5531" i="9"/>
  <c r="N5388" i="9"/>
  <c r="N5409" i="9"/>
  <c r="N5348" i="9"/>
  <c r="N5622" i="9"/>
  <c r="N5587" i="9"/>
  <c r="N5602" i="9"/>
  <c r="N5377" i="9"/>
  <c r="N5488" i="9"/>
  <c r="N5572" i="9"/>
  <c r="N5427" i="9"/>
  <c r="N5620" i="9"/>
  <c r="N5512" i="9"/>
  <c r="N5638" i="9"/>
  <c r="N5391" i="9"/>
  <c r="N5588" i="9"/>
  <c r="N5430" i="9"/>
  <c r="N5350" i="9"/>
  <c r="N5567" i="9"/>
  <c r="N5351" i="9"/>
  <c r="N5586" i="9"/>
  <c r="N5461" i="9"/>
  <c r="N5534" i="9"/>
  <c r="N5346" i="9"/>
  <c r="N5502" i="9"/>
  <c r="N5563" i="9"/>
  <c r="N5441" i="9"/>
  <c r="N5617" i="9"/>
  <c r="N5564" i="9"/>
  <c r="N5535" i="9"/>
  <c r="N5494" i="9"/>
  <c r="N5459" i="9"/>
  <c r="N5474" i="9"/>
  <c r="N5403" i="9"/>
  <c r="N5360" i="9"/>
  <c r="N5444" i="9"/>
  <c r="N5630" i="9"/>
  <c r="N5492" i="9"/>
  <c r="N5384" i="9"/>
  <c r="N5510" i="9"/>
  <c r="N5343" i="9"/>
  <c r="N5460" i="9"/>
  <c r="N5559" i="9"/>
  <c r="N5569" i="9"/>
  <c r="N5439" i="9"/>
  <c r="N5435" i="9"/>
  <c r="N5458" i="9"/>
  <c r="N5436" i="9"/>
  <c r="N5547" i="9"/>
  <c r="N5561" i="9"/>
  <c r="N5562" i="9"/>
  <c r="N5585" i="9"/>
  <c r="N5406" i="9"/>
  <c r="N5577" i="9"/>
  <c r="N5485" i="9"/>
  <c r="N5400" i="9"/>
  <c r="N5462" i="9"/>
  <c r="N5374" i="9"/>
  <c r="N5525" i="9"/>
  <c r="N5603" i="9"/>
  <c r="N5548" i="9"/>
  <c r="N5595" i="9"/>
  <c r="N5451" i="9"/>
  <c r="N5549" i="9"/>
  <c r="N5596" i="9"/>
  <c r="N5594" i="9"/>
  <c r="N5636" i="9"/>
  <c r="N5517" i="9"/>
  <c r="N5375" i="9"/>
  <c r="N5372" i="9"/>
  <c r="N5352" i="9"/>
  <c r="N5518" i="9"/>
  <c r="N5527" i="9"/>
  <c r="N5434" i="9"/>
  <c r="N5457" i="9"/>
  <c r="N5529" i="9"/>
  <c r="N5449" i="9"/>
  <c r="N5357" i="9"/>
  <c r="N5472" i="9"/>
  <c r="N5553" i="9"/>
  <c r="N5545" i="9"/>
  <c r="N5397" i="9"/>
  <c r="N5475" i="9"/>
  <c r="N5420" i="9"/>
  <c r="N5521" i="9"/>
  <c r="N5519" i="9"/>
  <c r="N5421" i="9"/>
  <c r="N5468" i="9"/>
  <c r="N5466" i="9"/>
  <c r="N5508" i="9"/>
  <c r="N5469" i="9"/>
  <c r="N5370" i="9"/>
  <c r="N5584" i="9"/>
  <c r="N5399" i="9"/>
  <c r="N5520" i="9"/>
  <c r="N5612" i="9"/>
  <c r="N5401" i="9"/>
  <c r="N5524" i="9"/>
  <c r="N5635" i="9"/>
  <c r="N5542" i="9"/>
  <c r="N5425" i="9"/>
  <c r="N5417" i="9"/>
  <c r="N5601" i="9"/>
  <c r="N5347" i="9"/>
  <c r="N5639" i="9"/>
  <c r="N5393" i="9"/>
  <c r="N5546" i="9"/>
  <c r="N5598" i="9"/>
  <c r="N5538" i="9"/>
  <c r="N5552" i="9"/>
  <c r="N5380" i="9"/>
  <c r="N5389" i="9"/>
  <c r="N5499" i="9"/>
  <c r="N5416" i="9"/>
  <c r="N5574" i="9"/>
  <c r="N5591" i="9"/>
  <c r="N5634" i="9"/>
  <c r="N5392" i="9"/>
  <c r="N5484" i="9"/>
  <c r="N5610" i="9"/>
  <c r="N5396" i="9"/>
  <c r="N5507" i="9"/>
  <c r="N5414" i="9"/>
  <c r="N5580" i="9"/>
  <c r="N5551" i="9"/>
  <c r="N5473" i="9"/>
  <c r="N5550" i="9"/>
  <c r="N5511" i="9"/>
  <c r="N5618" i="9"/>
  <c r="N5418" i="9"/>
  <c r="N5470" i="9"/>
  <c r="N5410" i="9"/>
  <c r="N5424" i="9"/>
  <c r="N5363" i="9"/>
  <c r="N5440" i="9"/>
  <c r="N5522" i="9"/>
  <c r="N5501" i="9"/>
  <c r="N5398" i="9"/>
  <c r="N5359" i="9"/>
  <c r="N5506" i="9"/>
  <c r="N5575" i="9"/>
  <c r="N5356" i="9"/>
  <c r="N5482" i="9"/>
  <c r="N5631" i="9"/>
  <c r="N5379" i="9"/>
  <c r="N5533" i="9"/>
  <c r="N5452" i="9"/>
  <c r="N5423" i="9"/>
  <c r="N5345" i="9"/>
  <c r="N5422" i="9"/>
  <c r="N5383" i="9"/>
  <c r="N5490" i="9"/>
  <c r="N5621" i="9"/>
  <c r="N5342" i="9"/>
  <c r="N5355" i="9"/>
  <c r="N5353" i="9"/>
  <c r="N5541" i="9"/>
  <c r="N5619" i="9"/>
  <c r="N5614" i="9"/>
  <c r="N5530" i="9"/>
  <c r="N5593" i="9"/>
  <c r="N5566" i="9"/>
  <c r="N5432" i="9"/>
  <c r="N5378" i="9"/>
  <c r="N5447" i="9"/>
  <c r="N5554" i="9"/>
  <c r="N5354" i="9"/>
  <c r="N5583" i="9"/>
  <c r="N5503" i="9"/>
  <c r="N5405" i="9"/>
  <c r="N5543" i="9"/>
  <c r="N5578" i="9"/>
  <c r="N5628" i="9"/>
  <c r="N5626" i="9"/>
  <c r="N5467" i="9"/>
  <c r="N5362" i="9"/>
  <c r="N5493" i="9"/>
  <c r="N5513" i="9"/>
  <c r="N5608" i="9"/>
  <c r="N5428" i="9"/>
  <c r="N5413" i="9"/>
  <c r="N5491" i="9"/>
  <c r="N5448" i="9"/>
  <c r="N5536" i="9"/>
  <c r="N5600" i="9"/>
  <c r="N5576" i="9"/>
  <c r="N5419" i="9"/>
  <c r="N5426" i="9"/>
  <c r="N5568" i="9"/>
  <c r="N5455" i="9"/>
  <c r="N5387" i="9"/>
  <c r="N5544" i="9"/>
  <c r="N5415" i="9"/>
  <c r="N5450" i="9"/>
  <c r="N5500" i="9"/>
  <c r="N5498" i="9"/>
  <c r="N5611" i="9"/>
  <c r="N5629" i="9"/>
  <c r="N5365" i="9"/>
  <c r="N5385" i="9"/>
  <c r="N5480" i="9"/>
  <c r="N5487" i="9"/>
  <c r="N5579" i="9"/>
  <c r="N5632" i="9"/>
  <c r="N5412" i="9"/>
  <c r="N5486" i="9"/>
  <c r="N5565" i="9"/>
  <c r="N5532" i="9"/>
  <c r="N5557" i="9"/>
  <c r="N5402" i="9"/>
  <c r="N5582" i="9"/>
  <c r="N5394" i="9"/>
  <c r="N5408" i="9"/>
  <c r="N5570" i="9"/>
  <c r="N5573" i="9"/>
  <c r="N5465" i="9"/>
  <c r="N5373" i="9"/>
  <c r="N5504" i="9"/>
  <c r="N5528" i="9"/>
  <c r="N5571" i="9"/>
  <c r="N5344" i="9"/>
  <c r="N5371" i="9"/>
  <c r="N5438" i="9"/>
  <c r="N5411" i="9"/>
  <c r="N5624" i="9"/>
  <c r="N5623" i="9"/>
  <c r="N5556" i="9"/>
  <c r="N5477" i="9"/>
  <c r="N5625" i="9"/>
  <c r="N5581" i="9"/>
  <c r="N5514" i="9"/>
  <c r="N5539" i="9"/>
  <c r="N5358" i="9"/>
  <c r="N5437" i="9"/>
  <c r="N5404" i="9"/>
  <c r="N5429" i="9"/>
  <c r="N5605" i="9"/>
  <c r="N5454" i="9"/>
  <c r="N5483" i="9"/>
  <c r="N5615" i="9"/>
  <c r="N5442" i="9"/>
  <c r="N5445" i="9"/>
  <c r="N5540" i="9"/>
  <c r="N5560" i="9"/>
  <c r="N5376" i="9"/>
  <c r="N5481" i="9"/>
  <c r="N5443" i="9"/>
  <c r="N5516" i="9"/>
  <c r="N5609" i="9"/>
  <c r="N5637" i="9"/>
  <c r="N5592" i="9"/>
  <c r="N5673" i="9"/>
  <c r="N5663" i="9"/>
  <c r="N5678" i="9"/>
  <c r="N5670" i="9"/>
  <c r="N5679" i="9"/>
  <c r="N5661" i="9"/>
  <c r="N5660" i="9"/>
  <c r="N5658" i="9"/>
  <c r="N5675" i="9"/>
  <c r="N5677" i="9"/>
  <c r="N5664" i="9"/>
  <c r="N5666" i="9"/>
  <c r="N5680" i="9"/>
  <c r="N5669" i="9"/>
  <c r="N5654" i="9"/>
  <c r="N5672" i="9"/>
  <c r="N5676" i="9"/>
  <c r="N5653" i="9"/>
  <c r="N5652" i="9"/>
  <c r="N5657" i="9"/>
  <c r="N5656" i="9"/>
  <c r="N5671" i="9"/>
  <c r="N5665" i="9"/>
  <c r="N5662" i="9"/>
  <c r="N5655" i="9"/>
  <c r="N5674" i="9"/>
  <c r="N5659" i="9"/>
  <c r="N5651" i="9"/>
  <c r="N5668" i="9"/>
  <c r="N5667" i="9"/>
  <c r="U71" i="70"/>
  <c r="U72" i="70"/>
  <c r="U73" i="70"/>
  <c r="U74" i="70"/>
  <c r="U75" i="70"/>
  <c r="U76" i="70"/>
  <c r="U77" i="70"/>
  <c r="U78" i="70"/>
  <c r="U79" i="70"/>
  <c r="U80" i="70"/>
  <c r="U81" i="70"/>
  <c r="U82" i="70"/>
  <c r="U83" i="70"/>
  <c r="U84" i="70"/>
  <c r="U85" i="70"/>
  <c r="U86" i="70"/>
  <c r="U87" i="70"/>
  <c r="U88" i="70"/>
  <c r="U89" i="70"/>
  <c r="U90" i="70"/>
  <c r="U91" i="70"/>
  <c r="U92" i="70"/>
  <c r="U93" i="70"/>
  <c r="U94" i="70"/>
  <c r="U95" i="70"/>
  <c r="U96" i="70"/>
  <c r="U97" i="70"/>
  <c r="U98" i="70"/>
  <c r="U99" i="70"/>
  <c r="U100" i="70"/>
  <c r="U101" i="70"/>
  <c r="U102" i="70"/>
  <c r="U103" i="70"/>
  <c r="U104" i="70"/>
  <c r="U105" i="70"/>
  <c r="U106" i="70"/>
  <c r="U107" i="70"/>
  <c r="U108" i="70"/>
  <c r="U109" i="70"/>
  <c r="U110" i="70"/>
  <c r="U111" i="70"/>
  <c r="U112" i="70"/>
  <c r="U113" i="70"/>
  <c r="U114" i="70"/>
  <c r="U115" i="70"/>
  <c r="U116" i="70"/>
  <c r="U117" i="70"/>
  <c r="U118" i="70"/>
  <c r="U119" i="70"/>
  <c r="U120" i="70"/>
  <c r="U121" i="70"/>
  <c r="U122" i="70"/>
  <c r="U123" i="70"/>
  <c r="U124" i="70"/>
  <c r="U125" i="70"/>
  <c r="U126" i="70"/>
  <c r="U127" i="70"/>
  <c r="U128" i="70"/>
  <c r="U129" i="70"/>
  <c r="U130" i="70"/>
  <c r="U131" i="70"/>
  <c r="U132" i="70"/>
  <c r="U133" i="70"/>
  <c r="U134" i="70"/>
  <c r="U135" i="70"/>
  <c r="U136" i="70"/>
  <c r="U137" i="70"/>
  <c r="U138" i="70"/>
  <c r="U139" i="70"/>
  <c r="U140" i="70"/>
  <c r="U141" i="70"/>
  <c r="U142" i="70"/>
  <c r="U143" i="70"/>
  <c r="U144" i="70"/>
  <c r="U145" i="70"/>
  <c r="U146" i="70"/>
  <c r="U147" i="70"/>
  <c r="U148" i="70"/>
  <c r="U149" i="70"/>
  <c r="U150" i="70"/>
  <c r="U151" i="70"/>
  <c r="U152" i="70"/>
  <c r="U153" i="70"/>
  <c r="U154" i="70"/>
  <c r="U155" i="70"/>
  <c r="U156" i="70"/>
  <c r="U157" i="70"/>
  <c r="U158" i="70"/>
  <c r="U159" i="70"/>
  <c r="U160" i="70"/>
  <c r="U161" i="70"/>
  <c r="U162" i="70"/>
  <c r="U163" i="70"/>
  <c r="U164" i="70"/>
  <c r="U165" i="70"/>
  <c r="U166" i="70"/>
  <c r="U167" i="70"/>
  <c r="U168" i="70"/>
  <c r="U169" i="70"/>
  <c r="U170" i="70"/>
  <c r="U171" i="70"/>
  <c r="U172" i="70"/>
  <c r="U173" i="70"/>
  <c r="U174" i="70"/>
  <c r="U175" i="70"/>
  <c r="U176" i="70"/>
  <c r="U177" i="70"/>
  <c r="U178" i="70"/>
  <c r="U179" i="70"/>
  <c r="U180" i="70"/>
  <c r="U181" i="70"/>
  <c r="U182" i="70"/>
  <c r="U183" i="70"/>
  <c r="U184" i="70"/>
  <c r="U185" i="70"/>
  <c r="U186" i="70"/>
  <c r="U187" i="70"/>
  <c r="U188" i="70"/>
  <c r="U189" i="70"/>
  <c r="U190" i="70"/>
  <c r="U191" i="70"/>
  <c r="U192" i="70"/>
  <c r="U193" i="70"/>
  <c r="U194" i="70"/>
  <c r="U195" i="70"/>
  <c r="U196" i="70"/>
  <c r="U197" i="70"/>
  <c r="U198" i="70"/>
  <c r="U199" i="70"/>
  <c r="U200" i="70"/>
  <c r="U201" i="70"/>
  <c r="U202" i="70"/>
  <c r="U203" i="70"/>
  <c r="U204" i="70"/>
  <c r="U205" i="70"/>
  <c r="U206" i="70"/>
  <c r="U207" i="70"/>
  <c r="U208" i="70"/>
  <c r="U209" i="70"/>
  <c r="U210" i="70"/>
  <c r="U211" i="70"/>
  <c r="U212" i="70"/>
  <c r="U213" i="70"/>
  <c r="U214" i="70"/>
  <c r="U215" i="70"/>
  <c r="U216" i="70"/>
  <c r="U217" i="70"/>
  <c r="U218" i="70"/>
  <c r="U219" i="70"/>
  <c r="U220" i="70"/>
  <c r="U221" i="70"/>
  <c r="U222" i="70"/>
  <c r="U223" i="70"/>
  <c r="U224" i="70"/>
  <c r="U225" i="70"/>
  <c r="U226" i="70"/>
  <c r="U227" i="70"/>
  <c r="U228" i="70"/>
  <c r="U229" i="70"/>
  <c r="U230" i="70"/>
  <c r="U231" i="70"/>
  <c r="U232" i="70"/>
  <c r="U233" i="70"/>
  <c r="U234" i="70"/>
  <c r="U235" i="70"/>
  <c r="U236" i="70"/>
  <c r="U237" i="70"/>
  <c r="U238" i="70"/>
  <c r="U239" i="70"/>
  <c r="U240" i="70"/>
  <c r="U241" i="70"/>
  <c r="U242" i="70"/>
  <c r="U243" i="70"/>
  <c r="U244" i="70"/>
  <c r="U245" i="70"/>
  <c r="U246" i="70"/>
  <c r="U247" i="70"/>
  <c r="U248" i="70"/>
  <c r="U249" i="70"/>
  <c r="U250" i="70"/>
  <c r="U251" i="70"/>
  <c r="U252" i="70"/>
  <c r="U253" i="70"/>
  <c r="U254" i="70"/>
  <c r="U255" i="70"/>
  <c r="U256" i="70"/>
  <c r="U257" i="70"/>
  <c r="U258" i="70"/>
  <c r="U259" i="70"/>
  <c r="U260" i="70"/>
  <c r="U261" i="70"/>
  <c r="U262" i="70"/>
  <c r="U263" i="70"/>
  <c r="U264" i="70"/>
  <c r="U265" i="70"/>
  <c r="U266" i="70"/>
  <c r="U267" i="70"/>
  <c r="U268" i="70"/>
  <c r="U269" i="70"/>
  <c r="U270" i="70"/>
  <c r="U271" i="70"/>
  <c r="U272" i="70"/>
  <c r="U273" i="70"/>
  <c r="U274" i="70"/>
  <c r="U275" i="70"/>
  <c r="U276" i="70"/>
  <c r="U277" i="70"/>
  <c r="U278" i="70"/>
  <c r="U279" i="70"/>
  <c r="U280" i="70"/>
  <c r="U281" i="70"/>
  <c r="U282" i="70"/>
  <c r="U283" i="70"/>
  <c r="U284" i="70"/>
  <c r="U285" i="70"/>
  <c r="U286" i="70"/>
  <c r="U287" i="70"/>
  <c r="U288" i="70"/>
  <c r="U289" i="70"/>
  <c r="U290" i="70"/>
  <c r="U291" i="70"/>
  <c r="U292" i="70"/>
  <c r="U293" i="70"/>
  <c r="U294" i="70"/>
  <c r="U295" i="70"/>
  <c r="U296" i="70"/>
  <c r="U297" i="70"/>
  <c r="U298" i="70"/>
  <c r="U299" i="70"/>
  <c r="U300" i="70"/>
  <c r="U301" i="70"/>
  <c r="U302" i="70"/>
  <c r="U303" i="70"/>
  <c r="U304" i="70"/>
  <c r="U305" i="70"/>
  <c r="U306" i="70"/>
  <c r="U307" i="70"/>
  <c r="U308" i="70"/>
  <c r="U309" i="70"/>
  <c r="U310" i="70"/>
  <c r="U311" i="70"/>
  <c r="U312" i="70"/>
  <c r="U313" i="70"/>
  <c r="U314" i="70"/>
  <c r="U315" i="70"/>
  <c r="U316" i="70"/>
  <c r="U317" i="70"/>
  <c r="U318" i="70"/>
  <c r="U319" i="70"/>
  <c r="U320" i="70"/>
  <c r="U321" i="70"/>
  <c r="U322" i="70"/>
  <c r="U323" i="70"/>
  <c r="U324" i="70"/>
  <c r="U325" i="70"/>
  <c r="U326" i="70"/>
  <c r="U327" i="70"/>
  <c r="N185" i="9" l="1"/>
  <c r="N199" i="9"/>
  <c r="X199" i="9"/>
  <c r="N193" i="9"/>
  <c r="X193" i="9"/>
  <c r="N192" i="9"/>
  <c r="X192" i="9"/>
  <c r="N195" i="9"/>
  <c r="X195" i="9"/>
  <c r="N197" i="9"/>
  <c r="N176" i="9"/>
  <c r="X176" i="9"/>
  <c r="N184" i="9"/>
  <c r="X184" i="9"/>
  <c r="N196" i="9"/>
  <c r="X196" i="9"/>
  <c r="N183" i="9"/>
  <c r="X183" i="9"/>
  <c r="N175" i="9"/>
  <c r="X175" i="9"/>
  <c r="N178" i="9"/>
  <c r="X178" i="9"/>
  <c r="N194" i="9"/>
  <c r="X194" i="9"/>
  <c r="N177" i="9"/>
  <c r="X177" i="9"/>
  <c r="N189" i="9"/>
  <c r="X189" i="9"/>
  <c r="N187" i="9"/>
  <c r="X187" i="9"/>
  <c r="N174" i="9"/>
  <c r="X174" i="9"/>
  <c r="N182" i="9"/>
  <c r="X182" i="9"/>
  <c r="N198" i="9"/>
  <c r="X198" i="9"/>
  <c r="N179" i="9"/>
  <c r="X179" i="9"/>
  <c r="N172" i="9"/>
  <c r="X172" i="9"/>
  <c r="W172" i="9"/>
  <c r="N173" i="9"/>
  <c r="X173" i="9"/>
  <c r="P199" i="9"/>
  <c r="R199" i="9"/>
  <c r="Q199" i="9"/>
  <c r="Q193" i="9"/>
  <c r="R193" i="9"/>
  <c r="P193" i="9"/>
  <c r="P192" i="9"/>
  <c r="Q192" i="9"/>
  <c r="R192" i="9"/>
  <c r="T168" i="9"/>
  <c r="N168" i="9"/>
  <c r="T167" i="9"/>
  <c r="N167" i="9"/>
  <c r="T148" i="9"/>
  <c r="N148" i="9"/>
  <c r="P190" i="9"/>
  <c r="Q190" i="9"/>
  <c r="R190" i="9"/>
  <c r="R181" i="9"/>
  <c r="Q181" i="9"/>
  <c r="P181" i="9"/>
  <c r="Q185" i="9"/>
  <c r="P185" i="9"/>
  <c r="R185" i="9"/>
  <c r="T154" i="9"/>
  <c r="N154" i="9"/>
  <c r="P197" i="9"/>
  <c r="Q197" i="9"/>
  <c r="R197" i="9"/>
  <c r="T147" i="9"/>
  <c r="N147" i="9"/>
  <c r="P191" i="9"/>
  <c r="Q191" i="9"/>
  <c r="R191" i="9"/>
  <c r="T158" i="9"/>
  <c r="N158" i="9"/>
  <c r="P180" i="9"/>
  <c r="R180" i="9"/>
  <c r="Q180" i="9"/>
  <c r="T166" i="9"/>
  <c r="N166" i="9"/>
  <c r="Q195" i="9"/>
  <c r="P195" i="9"/>
  <c r="R195" i="9"/>
  <c r="P184" i="9"/>
  <c r="Q184" i="9"/>
  <c r="R184" i="9"/>
  <c r="T152" i="9"/>
  <c r="N152" i="9"/>
  <c r="P196" i="9"/>
  <c r="R196" i="9"/>
  <c r="Q196" i="9"/>
  <c r="N150" i="9"/>
  <c r="T150" i="9"/>
  <c r="N180" i="9"/>
  <c r="Q183" i="9"/>
  <c r="P183" i="9"/>
  <c r="R183" i="9"/>
  <c r="T149" i="9"/>
  <c r="N149" i="9"/>
  <c r="T164" i="9"/>
  <c r="N164" i="9"/>
  <c r="R186" i="9"/>
  <c r="Q186" i="9"/>
  <c r="P186" i="9"/>
  <c r="T151" i="9"/>
  <c r="N151" i="9"/>
  <c r="T153" i="9"/>
  <c r="N153" i="9"/>
  <c r="R178" i="9"/>
  <c r="P178" i="9"/>
  <c r="Q178" i="9"/>
  <c r="T160" i="9"/>
  <c r="N160" i="9"/>
  <c r="T156" i="9"/>
  <c r="N156" i="9"/>
  <c r="P194" i="9"/>
  <c r="R194" i="9"/>
  <c r="Q194" i="9"/>
  <c r="Q177" i="9"/>
  <c r="P177" i="9"/>
  <c r="R177" i="9"/>
  <c r="T161" i="9"/>
  <c r="N161" i="9"/>
  <c r="R189" i="9"/>
  <c r="Q189" i="9"/>
  <c r="P189" i="9"/>
  <c r="Q187" i="9"/>
  <c r="P187" i="9"/>
  <c r="R187" i="9"/>
  <c r="N181" i="9"/>
  <c r="Q182" i="9"/>
  <c r="R182" i="9"/>
  <c r="P182" i="9"/>
  <c r="T163" i="9"/>
  <c r="N163" i="9"/>
  <c r="T159" i="9"/>
  <c r="N159" i="9"/>
  <c r="R188" i="9"/>
  <c r="P188" i="9"/>
  <c r="Q188" i="9"/>
  <c r="P200" i="9"/>
  <c r="Q200" i="9"/>
  <c r="R200" i="9"/>
  <c r="T157" i="9"/>
  <c r="N157" i="9"/>
  <c r="P198" i="9"/>
  <c r="R198" i="9"/>
  <c r="Q198" i="9"/>
  <c r="N165" i="9"/>
  <c r="T165" i="9"/>
  <c r="T170" i="9"/>
  <c r="N170" i="9"/>
  <c r="R179" i="9"/>
  <c r="P179" i="9"/>
  <c r="Q179" i="9"/>
  <c r="T169" i="9"/>
  <c r="N169" i="9"/>
  <c r="T155" i="9"/>
  <c r="N155" i="9"/>
  <c r="N162" i="9"/>
  <c r="T162" i="9"/>
  <c r="Q176" i="9"/>
  <c r="P176" i="9"/>
  <c r="R176" i="9"/>
  <c r="N146" i="9"/>
  <c r="T146" i="9"/>
  <c r="R175" i="9"/>
  <c r="Q175" i="9"/>
  <c r="P175" i="9"/>
  <c r="T145" i="9"/>
  <c r="N145" i="9"/>
  <c r="T144" i="9"/>
  <c r="N144" i="9"/>
  <c r="R174" i="9"/>
  <c r="P174" i="9"/>
  <c r="Q174" i="9"/>
  <c r="T143" i="9"/>
  <c r="N143" i="9"/>
  <c r="Q173" i="9"/>
  <c r="R173" i="9"/>
  <c r="P173" i="9"/>
  <c r="T142" i="9"/>
  <c r="N142" i="9"/>
  <c r="P172" i="9"/>
  <c r="R172" i="9"/>
  <c r="Q172" i="9"/>
  <c r="B12" i="66"/>
  <c r="K442" i="1" s="1"/>
  <c r="AY442" i="9" s="1"/>
  <c r="L1036" i="9" s="1"/>
  <c r="B13" i="66"/>
  <c r="K443" i="1" s="1"/>
  <c r="AY443" i="9" s="1"/>
  <c r="L1037" i="9" s="1"/>
  <c r="B14" i="66"/>
  <c r="K444" i="1" s="1"/>
  <c r="AY444" i="9" s="1"/>
  <c r="L1038" i="9" s="1"/>
  <c r="B15" i="66"/>
  <c r="K445" i="1" s="1"/>
  <c r="AY445" i="9" s="1"/>
  <c r="L1039" i="9" s="1"/>
  <c r="B16" i="66"/>
  <c r="K446" i="1" s="1"/>
  <c r="AY446" i="9" s="1"/>
  <c r="L1040" i="9" s="1"/>
  <c r="B17" i="66"/>
  <c r="K447" i="1" s="1"/>
  <c r="AY447" i="9" s="1"/>
  <c r="L1041" i="9" s="1"/>
  <c r="B18" i="66"/>
  <c r="K448" i="1" s="1"/>
  <c r="AY448" i="9" s="1"/>
  <c r="L1042" i="9" s="1"/>
  <c r="B19" i="66"/>
  <c r="K449" i="1" s="1"/>
  <c r="AY449" i="9" s="1"/>
  <c r="L1043" i="9" s="1"/>
  <c r="B20" i="66"/>
  <c r="K450" i="1" s="1"/>
  <c r="AY450" i="9" s="1"/>
  <c r="L1044" i="9" s="1"/>
  <c r="B21" i="66"/>
  <c r="K451" i="1" s="1"/>
  <c r="AY451" i="9" s="1"/>
  <c r="L1045" i="9" s="1"/>
  <c r="B22" i="66"/>
  <c r="K452" i="1" s="1"/>
  <c r="AY452" i="9" s="1"/>
  <c r="L1046" i="9" s="1"/>
  <c r="B23" i="66"/>
  <c r="K453" i="1" s="1"/>
  <c r="AY453" i="9" s="1"/>
  <c r="L1047" i="9" s="1"/>
  <c r="B24" i="66"/>
  <c r="K454" i="1" s="1"/>
  <c r="AY454" i="9" s="1"/>
  <c r="L1048" i="9" s="1"/>
  <c r="B25" i="66"/>
  <c r="K455" i="1" s="1"/>
  <c r="AY455" i="9" s="1"/>
  <c r="L1049" i="9" s="1"/>
  <c r="B26" i="66"/>
  <c r="K456" i="1" s="1"/>
  <c r="AY456" i="9" s="1"/>
  <c r="L1050" i="9" s="1"/>
  <c r="B27" i="66"/>
  <c r="K457" i="1" s="1"/>
  <c r="AY457" i="9" s="1"/>
  <c r="L1051" i="9" s="1"/>
  <c r="B28" i="66"/>
  <c r="K458" i="1" s="1"/>
  <c r="AY458" i="9" s="1"/>
  <c r="L1052" i="9" s="1"/>
  <c r="B29" i="66"/>
  <c r="K459" i="1" s="1"/>
  <c r="AY459" i="9" s="1"/>
  <c r="L1053" i="9" s="1"/>
  <c r="B30" i="66"/>
  <c r="K460" i="1" s="1"/>
  <c r="AY460" i="9" s="1"/>
  <c r="L1054" i="9" s="1"/>
  <c r="B31" i="66"/>
  <c r="K461" i="1" s="1"/>
  <c r="AY461" i="9" s="1"/>
  <c r="L1055" i="9" s="1"/>
  <c r="B32" i="66"/>
  <c r="K462" i="1" s="1"/>
  <c r="AY462" i="9" s="1"/>
  <c r="L1056" i="9" s="1"/>
  <c r="B33" i="66"/>
  <c r="K463" i="1" s="1"/>
  <c r="AY463" i="9" s="1"/>
  <c r="L1057" i="9" s="1"/>
  <c r="B34" i="66"/>
  <c r="K464" i="1" s="1"/>
  <c r="AY464" i="9" s="1"/>
  <c r="L1058" i="9" s="1"/>
  <c r="B35" i="66"/>
  <c r="K465" i="1" s="1"/>
  <c r="AY465" i="9" s="1"/>
  <c r="L1059" i="9" s="1"/>
  <c r="B36" i="66"/>
  <c r="K466" i="1" s="1"/>
  <c r="AY466" i="9" s="1"/>
  <c r="L1060" i="9" s="1"/>
  <c r="B37" i="66"/>
  <c r="K467" i="1" s="1"/>
  <c r="AY467" i="9" s="1"/>
  <c r="L1061" i="9" s="1"/>
  <c r="B38" i="66"/>
  <c r="K468" i="1" s="1"/>
  <c r="AY468" i="9" s="1"/>
  <c r="L1062" i="9" s="1"/>
  <c r="B39" i="66"/>
  <c r="K469" i="1" s="1"/>
  <c r="AY469" i="9" s="1"/>
  <c r="L1063" i="9" s="1"/>
  <c r="B40" i="66"/>
  <c r="K470" i="1" s="1"/>
  <c r="AY470" i="9" s="1"/>
  <c r="L1064" i="9" s="1"/>
  <c r="B41" i="66"/>
  <c r="K471" i="1" s="1"/>
  <c r="AY471" i="9" s="1"/>
  <c r="L1065" i="9" s="1"/>
  <c r="B42" i="66"/>
  <c r="K472" i="1" s="1"/>
  <c r="AY472" i="9" s="1"/>
  <c r="L1066" i="9" s="1"/>
  <c r="B43" i="66"/>
  <c r="K473" i="1" s="1"/>
  <c r="AY473" i="9" s="1"/>
  <c r="L1067" i="9" s="1"/>
  <c r="B44" i="66"/>
  <c r="K474" i="1" s="1"/>
  <c r="AY474" i="9" s="1"/>
  <c r="L1068" i="9" s="1"/>
  <c r="B45" i="66"/>
  <c r="K475" i="1" s="1"/>
  <c r="AY475" i="9" s="1"/>
  <c r="L1069" i="9" s="1"/>
  <c r="B46" i="66"/>
  <c r="K476" i="1" s="1"/>
  <c r="AY476" i="9" s="1"/>
  <c r="L1070" i="9" s="1"/>
  <c r="B47" i="66"/>
  <c r="K477" i="1" s="1"/>
  <c r="AY477" i="9" s="1"/>
  <c r="L1071" i="9" s="1"/>
  <c r="B48" i="66"/>
  <c r="K478" i="1" s="1"/>
  <c r="AY478" i="9" s="1"/>
  <c r="L1072" i="9" s="1"/>
  <c r="B49" i="66"/>
  <c r="K479" i="1" s="1"/>
  <c r="AY479" i="9" s="1"/>
  <c r="L1073" i="9" s="1"/>
  <c r="B50" i="66"/>
  <c r="K480" i="1" s="1"/>
  <c r="AY480" i="9" s="1"/>
  <c r="L1074" i="9" s="1"/>
  <c r="B51" i="66"/>
  <c r="K481" i="1" s="1"/>
  <c r="AY481" i="9" s="1"/>
  <c r="L1075" i="9" s="1"/>
  <c r="B52" i="66"/>
  <c r="K482" i="1" s="1"/>
  <c r="AY482" i="9" s="1"/>
  <c r="B11" i="66"/>
  <c r="K441" i="1" s="1"/>
  <c r="AY441" i="9" s="1"/>
  <c r="L1035" i="9" s="1"/>
  <c r="G195" i="69"/>
  <c r="K644" i="1" s="1"/>
  <c r="AY644" i="9" s="1"/>
  <c r="L2255" i="9" s="1"/>
  <c r="G236" i="69"/>
  <c r="K685" i="1" s="1"/>
  <c r="AY685" i="9" s="1"/>
  <c r="G235" i="69"/>
  <c r="K684" i="1" s="1"/>
  <c r="AY684" i="9" s="1"/>
  <c r="L2295" i="9" s="1"/>
  <c r="N2295" i="9" s="1"/>
  <c r="G234" i="69"/>
  <c r="K683" i="1" s="1"/>
  <c r="AY683" i="9" s="1"/>
  <c r="L2294" i="9" s="1"/>
  <c r="N2294" i="9" s="1"/>
  <c r="G233" i="69"/>
  <c r="K682" i="1" s="1"/>
  <c r="AY682" i="9" s="1"/>
  <c r="L2293" i="9" s="1"/>
  <c r="N2293" i="9" s="1"/>
  <c r="G232" i="69"/>
  <c r="K681" i="1" s="1"/>
  <c r="AY681" i="9" s="1"/>
  <c r="L2292" i="9" s="1"/>
  <c r="N2292" i="9" s="1"/>
  <c r="G231" i="69"/>
  <c r="K680" i="1" s="1"/>
  <c r="AY680" i="9" s="1"/>
  <c r="L2291" i="9" s="1"/>
  <c r="N2291" i="9" s="1"/>
  <c r="G230" i="69"/>
  <c r="K679" i="1" s="1"/>
  <c r="AY679" i="9" s="1"/>
  <c r="L2290" i="9" s="1"/>
  <c r="N2290" i="9" s="1"/>
  <c r="G229" i="69"/>
  <c r="K678" i="1" s="1"/>
  <c r="AY678" i="9" s="1"/>
  <c r="L2289" i="9" s="1"/>
  <c r="N2289" i="9" s="1"/>
  <c r="G228" i="69"/>
  <c r="K677" i="1" s="1"/>
  <c r="AY677" i="9" s="1"/>
  <c r="L2288" i="9" s="1"/>
  <c r="N2288" i="9" s="1"/>
  <c r="G227" i="69"/>
  <c r="K676" i="1" s="1"/>
  <c r="AY676" i="9" s="1"/>
  <c r="L2287" i="9" s="1"/>
  <c r="N2287" i="9" s="1"/>
  <c r="G226" i="69"/>
  <c r="K675" i="1" s="1"/>
  <c r="AY675" i="9" s="1"/>
  <c r="L2286" i="9" s="1"/>
  <c r="N2286" i="9" s="1"/>
  <c r="G225" i="69"/>
  <c r="K674" i="1" s="1"/>
  <c r="AY674" i="9" s="1"/>
  <c r="L2285" i="9" s="1"/>
  <c r="N2285" i="9" s="1"/>
  <c r="G224" i="69"/>
  <c r="K673" i="1" s="1"/>
  <c r="AY673" i="9" s="1"/>
  <c r="L2284" i="9" s="1"/>
  <c r="N2284" i="9" s="1"/>
  <c r="G223" i="69"/>
  <c r="K672" i="1" s="1"/>
  <c r="AY672" i="9" s="1"/>
  <c r="L2283" i="9" s="1"/>
  <c r="N2283" i="9" s="1"/>
  <c r="G222" i="69"/>
  <c r="K671" i="1" s="1"/>
  <c r="AY671" i="9" s="1"/>
  <c r="L2282" i="9" s="1"/>
  <c r="N2282" i="9" s="1"/>
  <c r="G221" i="69"/>
  <c r="K670" i="1" s="1"/>
  <c r="AY670" i="9" s="1"/>
  <c r="L2281" i="9" s="1"/>
  <c r="N2281" i="9" s="1"/>
  <c r="G220" i="69"/>
  <c r="K669" i="1" s="1"/>
  <c r="AY669" i="9" s="1"/>
  <c r="L2280" i="9" s="1"/>
  <c r="N2280" i="9" s="1"/>
  <c r="G219" i="69"/>
  <c r="K668" i="1" s="1"/>
  <c r="AY668" i="9" s="1"/>
  <c r="L2279" i="9" s="1"/>
  <c r="N2279" i="9" s="1"/>
  <c r="G218" i="69"/>
  <c r="K667" i="1" s="1"/>
  <c r="AY667" i="9" s="1"/>
  <c r="L2278" i="9" s="1"/>
  <c r="N2278" i="9" s="1"/>
  <c r="G217" i="69"/>
  <c r="K666" i="1" s="1"/>
  <c r="AY666" i="9" s="1"/>
  <c r="L2277" i="9" s="1"/>
  <c r="N2277" i="9" s="1"/>
  <c r="G216" i="69"/>
  <c r="K665" i="1" s="1"/>
  <c r="AY665" i="9" s="1"/>
  <c r="L2276" i="9" s="1"/>
  <c r="N2276" i="9" s="1"/>
  <c r="G215" i="69"/>
  <c r="K664" i="1" s="1"/>
  <c r="AY664" i="9" s="1"/>
  <c r="L2275" i="9" s="1"/>
  <c r="N2275" i="9" s="1"/>
  <c r="G214" i="69"/>
  <c r="K663" i="1" s="1"/>
  <c r="AY663" i="9" s="1"/>
  <c r="L2274" i="9" s="1"/>
  <c r="N2274" i="9" s="1"/>
  <c r="G213" i="69"/>
  <c r="K662" i="1" s="1"/>
  <c r="AY662" i="9" s="1"/>
  <c r="L2273" i="9" s="1"/>
  <c r="N2273" i="9" s="1"/>
  <c r="G212" i="69"/>
  <c r="K661" i="1" s="1"/>
  <c r="AY661" i="9" s="1"/>
  <c r="L2272" i="9" s="1"/>
  <c r="N2272" i="9" s="1"/>
  <c r="G211" i="69"/>
  <c r="K660" i="1" s="1"/>
  <c r="AY660" i="9" s="1"/>
  <c r="L2271" i="9" s="1"/>
  <c r="N2271" i="9" s="1"/>
  <c r="G210" i="69"/>
  <c r="K659" i="1" s="1"/>
  <c r="AY659" i="9" s="1"/>
  <c r="L2270" i="9" s="1"/>
  <c r="N2270" i="9" s="1"/>
  <c r="G209" i="69"/>
  <c r="K658" i="1" s="1"/>
  <c r="AY658" i="9" s="1"/>
  <c r="L2269" i="9" s="1"/>
  <c r="N2269" i="9" s="1"/>
  <c r="G208" i="69"/>
  <c r="K657" i="1" s="1"/>
  <c r="AY657" i="9" s="1"/>
  <c r="L2268" i="9" s="1"/>
  <c r="N2268" i="9" s="1"/>
  <c r="G207" i="69"/>
  <c r="K656" i="1" s="1"/>
  <c r="AY656" i="9" s="1"/>
  <c r="L2267" i="9" s="1"/>
  <c r="N2267" i="9" s="1"/>
  <c r="G206" i="69"/>
  <c r="K655" i="1" s="1"/>
  <c r="AY655" i="9" s="1"/>
  <c r="L2266" i="9" s="1"/>
  <c r="N2266" i="9" s="1"/>
  <c r="G205" i="69"/>
  <c r="K654" i="1" s="1"/>
  <c r="AY654" i="9" s="1"/>
  <c r="L2265" i="9" s="1"/>
  <c r="N2265" i="9" s="1"/>
  <c r="G204" i="69"/>
  <c r="K653" i="1" s="1"/>
  <c r="AY653" i="9" s="1"/>
  <c r="L2264" i="9" s="1"/>
  <c r="N2264" i="9" s="1"/>
  <c r="G203" i="69"/>
  <c r="K652" i="1" s="1"/>
  <c r="AY652" i="9" s="1"/>
  <c r="L2263" i="9" s="1"/>
  <c r="N2263" i="9" s="1"/>
  <c r="G202" i="69"/>
  <c r="K651" i="1" s="1"/>
  <c r="AY651" i="9" s="1"/>
  <c r="L2262" i="9" s="1"/>
  <c r="N2262" i="9" s="1"/>
  <c r="G201" i="69"/>
  <c r="K650" i="1" s="1"/>
  <c r="AY650" i="9" s="1"/>
  <c r="G200" i="69"/>
  <c r="K649" i="1" s="1"/>
  <c r="AY649" i="9" s="1"/>
  <c r="L2260" i="9" s="1"/>
  <c r="N2260" i="9" s="1"/>
  <c r="G199" i="69"/>
  <c r="K648" i="1" s="1"/>
  <c r="AY648" i="9" s="1"/>
  <c r="L2259" i="9" s="1"/>
  <c r="G198" i="69"/>
  <c r="K647" i="1" s="1"/>
  <c r="AY647" i="9" s="1"/>
  <c r="L2258" i="9" s="1"/>
  <c r="G197" i="69"/>
  <c r="K646" i="1" s="1"/>
  <c r="AY646" i="9" s="1"/>
  <c r="L2257" i="9" s="1"/>
  <c r="G196" i="69"/>
  <c r="K645" i="1" s="1"/>
  <c r="AY645" i="9" s="1"/>
  <c r="L2256" i="9" s="1"/>
  <c r="W36" i="52"/>
  <c r="V172" i="9" l="1"/>
  <c r="U172" i="9"/>
  <c r="S172" i="9"/>
  <c r="T172" i="9"/>
  <c r="L2296" i="9"/>
  <c r="L2261" i="9"/>
  <c r="N2261" i="9" s="1"/>
  <c r="Z5" i="52"/>
  <c r="T71" i="70"/>
  <c r="V71" i="70"/>
  <c r="T72" i="70"/>
  <c r="V72" i="70"/>
  <c r="T73" i="70"/>
  <c r="V73" i="70"/>
  <c r="T74" i="70"/>
  <c r="V74" i="70"/>
  <c r="T75" i="70"/>
  <c r="V75" i="70"/>
  <c r="T76" i="70"/>
  <c r="V76" i="70"/>
  <c r="T77" i="70"/>
  <c r="V77" i="70"/>
  <c r="T78" i="70"/>
  <c r="V78" i="70"/>
  <c r="T79" i="70"/>
  <c r="V79" i="70"/>
  <c r="T80" i="70"/>
  <c r="V80" i="70"/>
  <c r="T81" i="70"/>
  <c r="V81" i="70"/>
  <c r="T82" i="70"/>
  <c r="V82" i="70"/>
  <c r="T83" i="70"/>
  <c r="V83" i="70"/>
  <c r="T84" i="70"/>
  <c r="V84" i="70"/>
  <c r="T85" i="70"/>
  <c r="V85" i="70"/>
  <c r="T86" i="70"/>
  <c r="V86" i="70"/>
  <c r="T87" i="70"/>
  <c r="V87" i="70"/>
  <c r="T88" i="70"/>
  <c r="V88" i="70"/>
  <c r="T89" i="70"/>
  <c r="V89" i="70"/>
  <c r="T90" i="70"/>
  <c r="V90" i="70"/>
  <c r="T91" i="70"/>
  <c r="V91" i="70"/>
  <c r="T92" i="70"/>
  <c r="V92" i="70"/>
  <c r="T93" i="70"/>
  <c r="V93" i="70"/>
  <c r="T94" i="70"/>
  <c r="V94" i="70"/>
  <c r="T95" i="70"/>
  <c r="V95" i="70"/>
  <c r="T96" i="70"/>
  <c r="V96" i="70"/>
  <c r="T97" i="70"/>
  <c r="V97" i="70"/>
  <c r="T98" i="70"/>
  <c r="V98" i="70"/>
  <c r="T99" i="70"/>
  <c r="V99" i="70"/>
  <c r="T100" i="70"/>
  <c r="V100" i="70"/>
  <c r="T101" i="70"/>
  <c r="V101" i="70"/>
  <c r="T102" i="70"/>
  <c r="V102" i="70"/>
  <c r="T103" i="70"/>
  <c r="V103" i="70"/>
  <c r="T104" i="70"/>
  <c r="V104" i="70"/>
  <c r="T105" i="70"/>
  <c r="V105" i="70"/>
  <c r="T106" i="70"/>
  <c r="V106" i="70"/>
  <c r="T107" i="70"/>
  <c r="V107" i="70"/>
  <c r="T108" i="70"/>
  <c r="V108" i="70"/>
  <c r="T109" i="70"/>
  <c r="V109" i="70"/>
  <c r="T110" i="70"/>
  <c r="V110" i="70"/>
  <c r="T111" i="70"/>
  <c r="V111" i="70"/>
  <c r="T112" i="70"/>
  <c r="V112" i="70"/>
  <c r="T113" i="70"/>
  <c r="V113" i="70"/>
  <c r="T114" i="70"/>
  <c r="V114" i="70"/>
  <c r="T115" i="70"/>
  <c r="V115" i="70"/>
  <c r="T116" i="70"/>
  <c r="V116" i="70"/>
  <c r="T117" i="70"/>
  <c r="V117" i="70"/>
  <c r="T118" i="70"/>
  <c r="V118" i="70"/>
  <c r="T119" i="70"/>
  <c r="V119" i="70"/>
  <c r="T120" i="70"/>
  <c r="V120" i="70"/>
  <c r="T121" i="70"/>
  <c r="V121" i="70"/>
  <c r="T122" i="70"/>
  <c r="V122" i="70"/>
  <c r="T123" i="70"/>
  <c r="V123" i="70"/>
  <c r="T124" i="70"/>
  <c r="V124" i="70"/>
  <c r="T125" i="70"/>
  <c r="V125" i="70"/>
  <c r="T126" i="70"/>
  <c r="V126" i="70"/>
  <c r="T127" i="70"/>
  <c r="V127" i="70"/>
  <c r="T128" i="70"/>
  <c r="V128" i="70"/>
  <c r="T129" i="70"/>
  <c r="V129" i="70"/>
  <c r="T130" i="70"/>
  <c r="V130" i="70"/>
  <c r="T131" i="70"/>
  <c r="V131" i="70"/>
  <c r="T132" i="70"/>
  <c r="V132" i="70"/>
  <c r="T133" i="70"/>
  <c r="V133" i="70"/>
  <c r="T134" i="70"/>
  <c r="V134" i="70"/>
  <c r="T135" i="70"/>
  <c r="V135" i="70"/>
  <c r="T136" i="70"/>
  <c r="V136" i="70"/>
  <c r="T137" i="70"/>
  <c r="V137" i="70"/>
  <c r="T138" i="70"/>
  <c r="V138" i="70"/>
  <c r="T139" i="70"/>
  <c r="V139" i="70"/>
  <c r="T140" i="70"/>
  <c r="V140" i="70"/>
  <c r="T141" i="70"/>
  <c r="V141" i="70"/>
  <c r="T142" i="70"/>
  <c r="V142" i="70"/>
  <c r="T143" i="70"/>
  <c r="V143" i="70"/>
  <c r="T144" i="70"/>
  <c r="V144" i="70"/>
  <c r="T145" i="70"/>
  <c r="V145" i="70"/>
  <c r="T146" i="70"/>
  <c r="V146" i="70"/>
  <c r="T147" i="70"/>
  <c r="V147" i="70"/>
  <c r="T148" i="70"/>
  <c r="V148" i="70"/>
  <c r="T149" i="70"/>
  <c r="V149" i="70"/>
  <c r="T150" i="70"/>
  <c r="V150" i="70"/>
  <c r="T151" i="70"/>
  <c r="V151" i="70"/>
  <c r="T152" i="70"/>
  <c r="V152" i="70"/>
  <c r="T153" i="70"/>
  <c r="V153" i="70"/>
  <c r="T154" i="70"/>
  <c r="V154" i="70"/>
  <c r="T155" i="70"/>
  <c r="V155" i="70"/>
  <c r="T156" i="70"/>
  <c r="V156" i="70"/>
  <c r="T157" i="70"/>
  <c r="V157" i="70"/>
  <c r="T158" i="70"/>
  <c r="V158" i="70"/>
  <c r="T159" i="70"/>
  <c r="V159" i="70"/>
  <c r="T160" i="70"/>
  <c r="V160" i="70"/>
  <c r="T161" i="70"/>
  <c r="V161" i="70"/>
  <c r="T162" i="70"/>
  <c r="V162" i="70"/>
  <c r="T163" i="70"/>
  <c r="V163" i="70"/>
  <c r="T164" i="70"/>
  <c r="V164" i="70"/>
  <c r="T165" i="70"/>
  <c r="V165" i="70"/>
  <c r="T166" i="70"/>
  <c r="V166" i="70"/>
  <c r="T167" i="70"/>
  <c r="V167" i="70"/>
  <c r="T168" i="70"/>
  <c r="V168" i="70"/>
  <c r="T169" i="70"/>
  <c r="V169" i="70"/>
  <c r="T170" i="70"/>
  <c r="V170" i="70"/>
  <c r="T171" i="70"/>
  <c r="V171" i="70"/>
  <c r="T172" i="70"/>
  <c r="V172" i="70"/>
  <c r="T173" i="70"/>
  <c r="V173" i="70"/>
  <c r="T174" i="70"/>
  <c r="V174" i="70"/>
  <c r="T175" i="70"/>
  <c r="V175" i="70"/>
  <c r="T176" i="70"/>
  <c r="V176" i="70"/>
  <c r="T177" i="70"/>
  <c r="V177" i="70"/>
  <c r="T178" i="70"/>
  <c r="V178" i="70"/>
  <c r="T179" i="70"/>
  <c r="V179" i="70"/>
  <c r="T180" i="70"/>
  <c r="V180" i="70"/>
  <c r="T181" i="70"/>
  <c r="V181" i="70"/>
  <c r="T182" i="70"/>
  <c r="V182" i="70"/>
  <c r="T183" i="70"/>
  <c r="V183" i="70"/>
  <c r="T184" i="70"/>
  <c r="V184" i="70"/>
  <c r="T185" i="70"/>
  <c r="V185" i="70"/>
  <c r="T186" i="70"/>
  <c r="V186" i="70"/>
  <c r="T187" i="70"/>
  <c r="V187" i="70"/>
  <c r="T188" i="70"/>
  <c r="V188" i="70"/>
  <c r="T189" i="70"/>
  <c r="V189" i="70"/>
  <c r="T190" i="70"/>
  <c r="V190" i="70"/>
  <c r="T191" i="70"/>
  <c r="V191" i="70"/>
  <c r="T192" i="70"/>
  <c r="V192" i="70"/>
  <c r="T193" i="70"/>
  <c r="V193" i="70"/>
  <c r="T194" i="70"/>
  <c r="V194" i="70"/>
  <c r="T195" i="70"/>
  <c r="V195" i="70"/>
  <c r="T196" i="70"/>
  <c r="V196" i="70"/>
  <c r="T197" i="70"/>
  <c r="V197" i="70"/>
  <c r="T198" i="70"/>
  <c r="V198" i="70"/>
  <c r="T199" i="70"/>
  <c r="V199" i="70"/>
  <c r="T200" i="70"/>
  <c r="V200" i="70"/>
  <c r="T201" i="70"/>
  <c r="V201" i="70"/>
  <c r="T202" i="70"/>
  <c r="V202" i="70"/>
  <c r="T203" i="70"/>
  <c r="V203" i="70"/>
  <c r="T204" i="70"/>
  <c r="V204" i="70"/>
  <c r="T205" i="70"/>
  <c r="V205" i="70"/>
  <c r="T206" i="70"/>
  <c r="V206" i="70"/>
  <c r="T207" i="70"/>
  <c r="V207" i="70"/>
  <c r="T208" i="70"/>
  <c r="V208" i="70"/>
  <c r="T209" i="70"/>
  <c r="V209" i="70"/>
  <c r="T210" i="70"/>
  <c r="V210" i="70"/>
  <c r="T211" i="70"/>
  <c r="V211" i="70"/>
  <c r="T212" i="70"/>
  <c r="V212" i="70"/>
  <c r="T213" i="70"/>
  <c r="V213" i="70"/>
  <c r="T214" i="70"/>
  <c r="V214" i="70"/>
  <c r="T215" i="70"/>
  <c r="V215" i="70"/>
  <c r="T216" i="70"/>
  <c r="V216" i="70"/>
  <c r="T217" i="70"/>
  <c r="V217" i="70"/>
  <c r="T218" i="70"/>
  <c r="V218" i="70"/>
  <c r="T219" i="70"/>
  <c r="V219" i="70"/>
  <c r="T220" i="70"/>
  <c r="V220" i="70"/>
  <c r="T221" i="70"/>
  <c r="V221" i="70"/>
  <c r="T222" i="70"/>
  <c r="V222" i="70"/>
  <c r="T223" i="70"/>
  <c r="V223" i="70"/>
  <c r="T224" i="70"/>
  <c r="V224" i="70"/>
  <c r="T225" i="70"/>
  <c r="V225" i="70"/>
  <c r="T226" i="70"/>
  <c r="V226" i="70"/>
  <c r="T227" i="70"/>
  <c r="V227" i="70"/>
  <c r="T228" i="70"/>
  <c r="V228" i="70"/>
  <c r="T229" i="70"/>
  <c r="V229" i="70"/>
  <c r="T230" i="70"/>
  <c r="V230" i="70"/>
  <c r="T231" i="70"/>
  <c r="V231" i="70"/>
  <c r="T232" i="70"/>
  <c r="V232" i="70"/>
  <c r="T233" i="70"/>
  <c r="V233" i="70"/>
  <c r="T234" i="70"/>
  <c r="V234" i="70"/>
  <c r="T235" i="70"/>
  <c r="V235" i="70"/>
  <c r="T236" i="70"/>
  <c r="V236" i="70"/>
  <c r="T237" i="70"/>
  <c r="V237" i="70"/>
  <c r="T238" i="70"/>
  <c r="V238" i="70"/>
  <c r="T239" i="70"/>
  <c r="V239" i="70"/>
  <c r="T240" i="70"/>
  <c r="V240" i="70"/>
  <c r="T241" i="70"/>
  <c r="V241" i="70"/>
  <c r="T242" i="70"/>
  <c r="V242" i="70"/>
  <c r="T243" i="70"/>
  <c r="V243" i="70"/>
  <c r="T244" i="70"/>
  <c r="V244" i="70"/>
  <c r="T245" i="70"/>
  <c r="V245" i="70"/>
  <c r="T246" i="70"/>
  <c r="V246" i="70"/>
  <c r="T247" i="70"/>
  <c r="V247" i="70"/>
  <c r="T248" i="70"/>
  <c r="V248" i="70"/>
  <c r="T249" i="70"/>
  <c r="V249" i="70"/>
  <c r="T250" i="70"/>
  <c r="V250" i="70"/>
  <c r="T251" i="70"/>
  <c r="V251" i="70"/>
  <c r="T252" i="70"/>
  <c r="V252" i="70"/>
  <c r="T253" i="70"/>
  <c r="V253" i="70"/>
  <c r="T254" i="70"/>
  <c r="V254" i="70"/>
  <c r="T255" i="70"/>
  <c r="V255" i="70"/>
  <c r="T256" i="70"/>
  <c r="V256" i="70"/>
  <c r="T257" i="70"/>
  <c r="V257" i="70"/>
  <c r="T258" i="70"/>
  <c r="V258" i="70"/>
  <c r="T259" i="70"/>
  <c r="V259" i="70"/>
  <c r="T260" i="70"/>
  <c r="V260" i="70"/>
  <c r="T261" i="70"/>
  <c r="V261" i="70"/>
  <c r="T262" i="70"/>
  <c r="V262" i="70"/>
  <c r="T263" i="70"/>
  <c r="V263" i="70"/>
  <c r="T264" i="70"/>
  <c r="V264" i="70"/>
  <c r="T265" i="70"/>
  <c r="V265" i="70"/>
  <c r="T266" i="70"/>
  <c r="V266" i="70"/>
  <c r="T267" i="70"/>
  <c r="V267" i="70"/>
  <c r="T268" i="70"/>
  <c r="V268" i="70"/>
  <c r="T269" i="70"/>
  <c r="V269" i="70"/>
  <c r="T270" i="70"/>
  <c r="V270" i="70"/>
  <c r="T271" i="70"/>
  <c r="V271" i="70"/>
  <c r="T272" i="70"/>
  <c r="V272" i="70"/>
  <c r="T273" i="70"/>
  <c r="V273" i="70"/>
  <c r="T274" i="70"/>
  <c r="V274" i="70"/>
  <c r="T275" i="70"/>
  <c r="V275" i="70"/>
  <c r="T276" i="70"/>
  <c r="V276" i="70"/>
  <c r="T277" i="70"/>
  <c r="V277" i="70"/>
  <c r="T278" i="70"/>
  <c r="V278" i="70"/>
  <c r="T279" i="70"/>
  <c r="V279" i="70"/>
  <c r="T280" i="70"/>
  <c r="V280" i="70"/>
  <c r="T281" i="70"/>
  <c r="V281" i="70"/>
  <c r="T282" i="70"/>
  <c r="V282" i="70"/>
  <c r="T283" i="70"/>
  <c r="V283" i="70"/>
  <c r="T284" i="70"/>
  <c r="V284" i="70"/>
  <c r="T285" i="70"/>
  <c r="V285" i="70"/>
  <c r="T286" i="70"/>
  <c r="V286" i="70"/>
  <c r="T287" i="70"/>
  <c r="V287" i="70"/>
  <c r="T288" i="70"/>
  <c r="V288" i="70"/>
  <c r="T289" i="70"/>
  <c r="V289" i="70"/>
  <c r="T290" i="70"/>
  <c r="V290" i="70"/>
  <c r="T291" i="70"/>
  <c r="V291" i="70"/>
  <c r="T292" i="70"/>
  <c r="V292" i="70"/>
  <c r="T293" i="70"/>
  <c r="V293" i="70"/>
  <c r="T294" i="70"/>
  <c r="V294" i="70"/>
  <c r="T295" i="70"/>
  <c r="V295" i="70"/>
  <c r="T296" i="70"/>
  <c r="V296" i="70"/>
  <c r="T297" i="70"/>
  <c r="V297" i="70"/>
  <c r="T298" i="70"/>
  <c r="V298" i="70"/>
  <c r="T299" i="70"/>
  <c r="V299" i="70"/>
  <c r="T300" i="70"/>
  <c r="V300" i="70"/>
  <c r="T301" i="70"/>
  <c r="V301" i="70"/>
  <c r="T302" i="70"/>
  <c r="V302" i="70"/>
  <c r="T303" i="70"/>
  <c r="V303" i="70"/>
  <c r="T304" i="70"/>
  <c r="V304" i="70"/>
  <c r="T305" i="70"/>
  <c r="V305" i="70"/>
  <c r="T306" i="70"/>
  <c r="V306" i="70"/>
  <c r="T307" i="70"/>
  <c r="V307" i="70"/>
  <c r="T308" i="70"/>
  <c r="V308" i="70"/>
  <c r="T309" i="70"/>
  <c r="V309" i="70"/>
  <c r="T310" i="70"/>
  <c r="V310" i="70"/>
  <c r="T311" i="70"/>
  <c r="V311" i="70"/>
  <c r="T312" i="70"/>
  <c r="V312" i="70"/>
  <c r="T313" i="70"/>
  <c r="V313" i="70"/>
  <c r="T314" i="70"/>
  <c r="V314" i="70"/>
  <c r="T315" i="70"/>
  <c r="V315" i="70"/>
  <c r="T316" i="70"/>
  <c r="V316" i="70"/>
  <c r="T317" i="70"/>
  <c r="V317" i="70"/>
  <c r="T318" i="70"/>
  <c r="V318" i="70"/>
  <c r="T319" i="70"/>
  <c r="V319" i="70"/>
  <c r="T320" i="70"/>
  <c r="V320" i="70"/>
  <c r="T321" i="70"/>
  <c r="V321" i="70"/>
  <c r="T322" i="70"/>
  <c r="V322" i="70"/>
  <c r="T323" i="70"/>
  <c r="V323" i="70"/>
  <c r="T324" i="70"/>
  <c r="V324" i="70"/>
  <c r="T325" i="70"/>
  <c r="V325" i="70"/>
  <c r="T326" i="70"/>
  <c r="V326" i="70"/>
  <c r="T327" i="70"/>
  <c r="V327" i="70"/>
  <c r="AI3190" i="11"/>
  <c r="AI3189" i="11"/>
  <c r="AI3188" i="11"/>
  <c r="AI3187" i="11"/>
  <c r="AI3186" i="11"/>
  <c r="AI3185" i="11"/>
  <c r="AI3184" i="11"/>
  <c r="AI3183" i="11"/>
  <c r="AI3182" i="11"/>
  <c r="AI3181" i="11"/>
  <c r="AI3180" i="11"/>
  <c r="AI3179" i="11"/>
  <c r="AI3178" i="11"/>
  <c r="AI3177" i="11"/>
  <c r="AI3176" i="11"/>
  <c r="AI3175" i="11"/>
  <c r="AI3174" i="11"/>
  <c r="AI3173" i="11"/>
  <c r="AI3172" i="11"/>
  <c r="AI3171" i="11"/>
  <c r="AI3170" i="11"/>
  <c r="AI3169" i="11"/>
  <c r="AI3168" i="11"/>
  <c r="AI3167" i="11"/>
  <c r="AI3166" i="11"/>
  <c r="AI3165" i="11"/>
  <c r="AI3164" i="11"/>
  <c r="AI3163" i="11"/>
  <c r="AI3162" i="11"/>
  <c r="AI3161" i="11"/>
  <c r="AI3160" i="11"/>
  <c r="AI3159" i="11"/>
  <c r="AI3158" i="11"/>
  <c r="AI3157" i="11"/>
  <c r="AI3156" i="11"/>
  <c r="AI3155" i="11"/>
  <c r="AI3154" i="11"/>
  <c r="AI3153" i="11"/>
  <c r="AI3152" i="11"/>
  <c r="AI3151" i="11"/>
  <c r="AI3150" i="11"/>
  <c r="AI3149" i="11"/>
  <c r="AI3148" i="11"/>
  <c r="AI3147" i="11"/>
  <c r="AI3146" i="11"/>
  <c r="AI3145" i="11"/>
  <c r="AI3144" i="11"/>
  <c r="AI3143" i="11"/>
  <c r="AI3142" i="11"/>
  <c r="AI3141" i="11"/>
  <c r="AI3140" i="11"/>
  <c r="AI3139" i="11"/>
  <c r="AI3138" i="11"/>
  <c r="AI3137" i="11"/>
  <c r="AI3136" i="11"/>
  <c r="AI3135" i="11"/>
  <c r="AI3134" i="11"/>
  <c r="AI3133" i="11"/>
  <c r="AI3132" i="11"/>
  <c r="AI3131" i="11"/>
  <c r="AI3130" i="11"/>
  <c r="AI3129" i="11"/>
  <c r="AI3128" i="11"/>
  <c r="AI3127" i="11"/>
  <c r="AI3126" i="11"/>
  <c r="AI3125" i="11"/>
  <c r="AI3124" i="11"/>
  <c r="AI3123" i="11"/>
  <c r="AI3122" i="11"/>
  <c r="AI3121" i="11"/>
  <c r="AI3120" i="11"/>
  <c r="AI3119" i="11"/>
  <c r="AI3118" i="11"/>
  <c r="AI3117" i="11"/>
  <c r="AI3116" i="11"/>
  <c r="AI3115" i="11"/>
  <c r="AI3114" i="11"/>
  <c r="AI3113" i="11"/>
  <c r="AI3112" i="11"/>
  <c r="AI3111" i="11"/>
  <c r="AI3110" i="11"/>
  <c r="AI3109" i="11"/>
  <c r="AI3108" i="11"/>
  <c r="AI3107" i="11"/>
  <c r="AI3106" i="11"/>
  <c r="AI3105" i="11"/>
  <c r="AI3104" i="11"/>
  <c r="AI3103" i="11"/>
  <c r="AI3102" i="11"/>
  <c r="AI3101" i="11"/>
  <c r="AI3100" i="11"/>
  <c r="AI3099" i="11"/>
  <c r="AI3098" i="11"/>
  <c r="AI3097" i="11"/>
  <c r="AI3096" i="11"/>
  <c r="AI3095" i="11"/>
  <c r="AI3094" i="11"/>
  <c r="AI3093" i="11"/>
  <c r="AI3092" i="11"/>
  <c r="AI3091" i="11"/>
  <c r="AI3090" i="11"/>
  <c r="AI3089" i="11"/>
  <c r="AI3088" i="11"/>
  <c r="AI3087" i="11"/>
  <c r="AI3086" i="11"/>
  <c r="AI3085" i="11"/>
  <c r="AI3084" i="11"/>
  <c r="AI3083" i="11"/>
  <c r="AI3082" i="11"/>
  <c r="AI3081" i="11"/>
  <c r="AI3080" i="11"/>
  <c r="AI3079" i="11"/>
  <c r="AI3078" i="11"/>
  <c r="AI3077" i="11"/>
  <c r="AI3076" i="11"/>
  <c r="AI3075" i="11"/>
  <c r="AI3074" i="11"/>
  <c r="AI3073" i="11"/>
  <c r="AI3072" i="11"/>
  <c r="AI3071" i="11"/>
  <c r="AI3070" i="11"/>
  <c r="AI3069" i="11"/>
  <c r="AI3068" i="11"/>
  <c r="AI3067" i="11"/>
  <c r="AI3066" i="11"/>
  <c r="AI3065" i="11"/>
  <c r="AI3064" i="11"/>
  <c r="AI3063" i="11"/>
  <c r="AI3062" i="11"/>
  <c r="AI3061" i="11"/>
  <c r="AI3060" i="11"/>
  <c r="AI3059" i="11"/>
  <c r="AI3058" i="11"/>
  <c r="AI3057" i="11"/>
  <c r="AI3056" i="11"/>
  <c r="AI3055" i="11"/>
  <c r="AI3054" i="11"/>
  <c r="AI3053" i="11"/>
  <c r="AI3052" i="11"/>
  <c r="AI3051" i="11"/>
  <c r="AI3050" i="11"/>
  <c r="AI3049" i="11"/>
  <c r="AI3048" i="11"/>
  <c r="AI3047" i="11"/>
  <c r="AI3046" i="11"/>
  <c r="AI3045" i="11"/>
  <c r="AI3044" i="11"/>
  <c r="AI3043" i="11"/>
  <c r="AI3042" i="11"/>
  <c r="AI3041" i="11"/>
  <c r="AI3040" i="11"/>
  <c r="AI3039" i="11"/>
  <c r="AI3038" i="11"/>
  <c r="AI3037" i="11"/>
  <c r="AI3036" i="11"/>
  <c r="AI3035" i="11"/>
  <c r="AI3034" i="11"/>
  <c r="AI3033" i="11"/>
  <c r="AI3032" i="11"/>
  <c r="AI3031" i="11"/>
  <c r="AI3030" i="11"/>
  <c r="AI3029" i="11"/>
  <c r="AI3028" i="11"/>
  <c r="AI3027" i="11"/>
  <c r="AI3026" i="11"/>
  <c r="AI3025" i="11"/>
  <c r="AI3024" i="11"/>
  <c r="AI3023" i="11"/>
  <c r="AI3022" i="11"/>
  <c r="AI3021" i="11"/>
  <c r="AI3020" i="11"/>
  <c r="AI3019" i="11"/>
  <c r="AI3018" i="11"/>
  <c r="AI3017" i="11"/>
  <c r="AI3016" i="11"/>
  <c r="AI3015" i="11"/>
  <c r="AI3014" i="11"/>
  <c r="AI3013" i="11"/>
  <c r="AI3012" i="11"/>
  <c r="AI3011" i="11"/>
  <c r="AI3010" i="11"/>
  <c r="AI3009" i="11"/>
  <c r="AI3008" i="11"/>
  <c r="AI3007" i="11"/>
  <c r="AI3006" i="11"/>
  <c r="AI3005" i="11"/>
  <c r="AI3004" i="11"/>
  <c r="AI3003" i="11"/>
  <c r="AI3002" i="11"/>
  <c r="AI3001" i="11"/>
  <c r="AI3000" i="11"/>
  <c r="AI2999" i="11"/>
  <c r="AI2998" i="11"/>
  <c r="AI2997" i="11"/>
  <c r="AI2996" i="11"/>
  <c r="AI2995" i="11"/>
  <c r="AI2994" i="11"/>
  <c r="AI2993" i="11"/>
  <c r="AI2992" i="11"/>
  <c r="AI2991" i="11"/>
  <c r="AI2990" i="11"/>
  <c r="AI2989" i="11"/>
  <c r="AI2988" i="11"/>
  <c r="AI2987" i="11"/>
  <c r="AI2986" i="11"/>
  <c r="AI2985" i="11"/>
  <c r="AI2984" i="11"/>
  <c r="AI2983" i="11"/>
  <c r="AI2982" i="11"/>
  <c r="AI2981" i="11"/>
  <c r="AI2980" i="11"/>
  <c r="AI2979" i="11"/>
  <c r="AI2978" i="11"/>
  <c r="AI2977" i="11"/>
  <c r="AI2976" i="11"/>
  <c r="AI2975" i="11"/>
  <c r="AI2974" i="11"/>
  <c r="AI2973" i="11"/>
  <c r="AI2972" i="11"/>
  <c r="AI2971" i="11"/>
  <c r="AI2970" i="11"/>
  <c r="AI2969" i="11"/>
  <c r="AI2968" i="11"/>
  <c r="AI2967" i="11"/>
  <c r="AI2966" i="11"/>
  <c r="AI2965" i="11"/>
  <c r="AI2964" i="11"/>
  <c r="AI2963" i="11"/>
  <c r="AI2962" i="11"/>
  <c r="AI2961" i="11"/>
  <c r="AI2960" i="11"/>
  <c r="AI2959" i="11"/>
  <c r="AI2958" i="11"/>
  <c r="AI2957" i="11"/>
  <c r="AI2956" i="11"/>
  <c r="AI2955" i="11"/>
  <c r="AI2954" i="11"/>
  <c r="AI2953" i="11"/>
  <c r="AI2952" i="11"/>
  <c r="AI2951" i="11"/>
  <c r="AI2950" i="11"/>
  <c r="AI2949" i="11"/>
  <c r="AI2948" i="11"/>
  <c r="AI2947" i="11"/>
  <c r="AI2946" i="11"/>
  <c r="AI2945" i="11"/>
  <c r="AI2944" i="11"/>
  <c r="AI2943" i="11"/>
  <c r="AI2942" i="11"/>
  <c r="AI2941" i="11"/>
  <c r="AI2940" i="11"/>
  <c r="AI2939" i="11"/>
  <c r="AI2938" i="11"/>
  <c r="AI2937" i="11"/>
  <c r="AI2936" i="11"/>
  <c r="AI2935" i="11"/>
  <c r="AI2934" i="11"/>
  <c r="AI2933" i="11"/>
  <c r="AI2932" i="11"/>
  <c r="AI2931" i="11"/>
  <c r="AI2930" i="11"/>
  <c r="AI2929" i="11"/>
  <c r="AI2928" i="11"/>
  <c r="AI2927" i="11"/>
  <c r="AI2926" i="11"/>
  <c r="AI2925" i="11"/>
  <c r="AI2924" i="11"/>
  <c r="AI2923" i="11"/>
  <c r="AI2922" i="11"/>
  <c r="AI2921" i="11"/>
  <c r="AI2920" i="11"/>
  <c r="AI2919" i="11"/>
  <c r="AI2918" i="11"/>
  <c r="AI2917" i="11"/>
  <c r="AI2916" i="11"/>
  <c r="AI2915" i="11"/>
  <c r="AI2914" i="11"/>
  <c r="AI2913" i="11"/>
  <c r="AI2912" i="11"/>
  <c r="AI2911" i="11"/>
  <c r="AI2910" i="11"/>
  <c r="AI2909" i="11"/>
  <c r="AI2908" i="11"/>
  <c r="AI2907" i="11"/>
  <c r="AI2906" i="11"/>
  <c r="AI2905" i="11"/>
  <c r="AI2904" i="11"/>
  <c r="AI2903" i="11"/>
  <c r="AI2902" i="11"/>
  <c r="AI2901" i="11"/>
  <c r="AI2900" i="11"/>
  <c r="AI2899" i="11"/>
  <c r="AI2898" i="11"/>
  <c r="AI2897" i="11"/>
  <c r="AI2896" i="11"/>
  <c r="AI2895" i="11"/>
  <c r="AI2894" i="11"/>
  <c r="AI2893" i="11"/>
  <c r="AI2892" i="11"/>
  <c r="AI2891" i="11"/>
  <c r="AI2890" i="11"/>
  <c r="AI2889" i="11"/>
  <c r="AI2888" i="11"/>
  <c r="AI2887" i="11"/>
  <c r="AI2886" i="11"/>
  <c r="AI2885" i="11"/>
  <c r="AI2884" i="11"/>
  <c r="AI2883" i="11"/>
  <c r="AI2882" i="11"/>
  <c r="AI2881" i="11"/>
  <c r="AI2880" i="11"/>
  <c r="AI2879" i="11"/>
  <c r="AI2878" i="11"/>
  <c r="AI2877" i="11"/>
  <c r="AI2876" i="11"/>
  <c r="AI2875" i="11"/>
  <c r="AI2874" i="11"/>
  <c r="AI2873" i="11"/>
  <c r="AI2872" i="11"/>
  <c r="AI2871" i="11"/>
  <c r="AI2870" i="11"/>
  <c r="AI2869" i="11"/>
  <c r="AI2868" i="11"/>
  <c r="AI2867" i="11"/>
  <c r="AI2866" i="11"/>
  <c r="AI2865" i="11"/>
  <c r="AI2864" i="11"/>
  <c r="AI2863" i="11"/>
  <c r="AI2862" i="11"/>
  <c r="AI2861" i="11"/>
  <c r="AI2860" i="11"/>
  <c r="AI2859" i="11"/>
  <c r="AI2858" i="11"/>
  <c r="AI2857" i="11"/>
  <c r="AI2856" i="11"/>
  <c r="AI2855" i="11"/>
  <c r="AI2854" i="11"/>
  <c r="AI2853" i="11"/>
  <c r="AI2852" i="11"/>
  <c r="AI2851" i="11"/>
  <c r="AI2850" i="11"/>
  <c r="AI2849" i="11"/>
  <c r="AI2848" i="11"/>
  <c r="AI2847" i="11"/>
  <c r="AI2846" i="11"/>
  <c r="AI2845" i="11"/>
  <c r="AI2844" i="11"/>
  <c r="AI2843" i="11"/>
  <c r="AI2842" i="11"/>
  <c r="AI2841" i="11"/>
  <c r="AI2840" i="11"/>
  <c r="AI2839" i="11"/>
  <c r="AI2838" i="11"/>
  <c r="AI2837" i="11"/>
  <c r="AI2836" i="11"/>
  <c r="AI2835" i="11"/>
  <c r="AI2834" i="11"/>
  <c r="AI2833" i="11"/>
  <c r="AI2832" i="11"/>
  <c r="AI2831" i="11"/>
  <c r="AI2830" i="11"/>
  <c r="AI2829" i="11"/>
  <c r="AI2828" i="11"/>
  <c r="AI2827" i="11"/>
  <c r="AI2826" i="11"/>
  <c r="AI2825" i="11"/>
  <c r="AI2824" i="11"/>
  <c r="AI2823" i="11"/>
  <c r="AI2822" i="11"/>
  <c r="AI2821" i="11"/>
  <c r="AI2820" i="11"/>
  <c r="AI2819" i="11"/>
  <c r="AI2818" i="11"/>
  <c r="AI2817" i="11"/>
  <c r="AI2816" i="11"/>
  <c r="AI2815" i="11"/>
  <c r="AI2814" i="11"/>
  <c r="AI2813" i="11"/>
  <c r="AI2812" i="11"/>
  <c r="AI2811" i="11"/>
  <c r="AI2810" i="11"/>
  <c r="AI2809" i="11"/>
  <c r="AI2808" i="11"/>
  <c r="AI2807" i="11"/>
  <c r="AI2806" i="11"/>
  <c r="AI2805" i="11"/>
  <c r="AI2804" i="11"/>
  <c r="AI2803" i="11"/>
  <c r="AI2802" i="11"/>
  <c r="AI2801" i="11"/>
  <c r="AI2800" i="11"/>
  <c r="AI2799" i="11"/>
  <c r="AI2798" i="11"/>
  <c r="AI2797" i="11"/>
  <c r="AI2796" i="11"/>
  <c r="AI2795" i="11"/>
  <c r="AI2794" i="11"/>
  <c r="AI2793" i="11"/>
  <c r="AI2792" i="11"/>
  <c r="AI2791" i="11"/>
  <c r="AI2790" i="11"/>
  <c r="AI2789" i="11"/>
  <c r="AI2788" i="11"/>
  <c r="AI2787" i="11"/>
  <c r="AI2786" i="11"/>
  <c r="AI2785" i="11"/>
  <c r="AI2784" i="11"/>
  <c r="AI2783" i="11"/>
  <c r="AI2782" i="11"/>
  <c r="AI2781" i="11"/>
  <c r="AI2780" i="11"/>
  <c r="AI2779" i="11"/>
  <c r="AI2778" i="11"/>
  <c r="AI2777" i="11"/>
  <c r="AI2776" i="11"/>
  <c r="AI2775" i="11"/>
  <c r="AI2774" i="11"/>
  <c r="AI2773" i="11"/>
  <c r="AI2772" i="11"/>
  <c r="AI2771" i="11"/>
  <c r="AI2770" i="11"/>
  <c r="AI2769" i="11"/>
  <c r="AI2768" i="11"/>
  <c r="AI2767" i="11"/>
  <c r="AI2766" i="11"/>
  <c r="AI2765" i="11"/>
  <c r="AI2764" i="11"/>
  <c r="AI2763" i="11"/>
  <c r="AI2762" i="11"/>
  <c r="AI2761" i="11"/>
  <c r="AI2760" i="11"/>
  <c r="AI2759" i="11"/>
  <c r="AI2758" i="11"/>
  <c r="AI2757" i="11"/>
  <c r="AI2756" i="11"/>
  <c r="AI2755" i="11"/>
  <c r="AI2754" i="11"/>
  <c r="AI2753" i="11"/>
  <c r="AI2752" i="11"/>
  <c r="AI2751" i="11"/>
  <c r="AI2750" i="11"/>
  <c r="AI2749" i="11"/>
  <c r="AI2748" i="11"/>
  <c r="AI2747" i="11"/>
  <c r="AI2746" i="11"/>
  <c r="AI2745" i="11"/>
  <c r="AI2744" i="11"/>
  <c r="AI2743" i="11"/>
  <c r="AI2742" i="11"/>
  <c r="AI2741" i="11"/>
  <c r="AI2740" i="11"/>
  <c r="AI2739" i="11"/>
  <c r="AI2738" i="11"/>
  <c r="AI2737" i="11"/>
  <c r="AI2736" i="11"/>
  <c r="AI2735" i="11"/>
  <c r="AI2734" i="11"/>
  <c r="AI2733" i="11"/>
  <c r="AI2732" i="11"/>
  <c r="AI2731" i="11"/>
  <c r="AI2730" i="11"/>
  <c r="AI2729" i="11"/>
  <c r="AI2728" i="11"/>
  <c r="AI2727" i="11"/>
  <c r="AI2726" i="11"/>
  <c r="AI2725" i="11"/>
  <c r="AI2724" i="11"/>
  <c r="AI2723" i="11"/>
  <c r="AI2722" i="11"/>
  <c r="AI2721" i="11"/>
  <c r="AI2720" i="11"/>
  <c r="AI2719" i="11"/>
  <c r="AI2718" i="11"/>
  <c r="AI2717" i="11"/>
  <c r="AI2716" i="11"/>
  <c r="AI2715" i="11"/>
  <c r="AI2714" i="11"/>
  <c r="AI2713" i="11"/>
  <c r="AI2712" i="11"/>
  <c r="AI2711" i="11"/>
  <c r="AI2710" i="11"/>
  <c r="AI2709" i="11"/>
  <c r="AI2708" i="11"/>
  <c r="AI2707" i="11"/>
  <c r="AI2706" i="11"/>
  <c r="AI2705" i="11"/>
  <c r="AI2704" i="11"/>
  <c r="AI2703" i="11"/>
  <c r="AI2702" i="11"/>
  <c r="AI2701" i="11"/>
  <c r="AI2700" i="11"/>
  <c r="AI2699" i="11"/>
  <c r="AI2698" i="11"/>
  <c r="AI2697" i="11"/>
  <c r="AI2696" i="11"/>
  <c r="AI2695" i="11"/>
  <c r="AI2694" i="11"/>
  <c r="AI2693" i="11"/>
  <c r="AI2692" i="11"/>
  <c r="AI2691" i="11"/>
  <c r="AI2690" i="11"/>
  <c r="AI2689" i="11"/>
  <c r="AI2688" i="11"/>
  <c r="AI2687" i="11"/>
  <c r="AI2686" i="11"/>
  <c r="AI2685" i="11"/>
  <c r="AI2684" i="11"/>
  <c r="AI2683" i="11"/>
  <c r="AI2682" i="11"/>
  <c r="AI2681" i="11"/>
  <c r="AI2680" i="11"/>
  <c r="AI2679" i="11"/>
  <c r="AI2678" i="11"/>
  <c r="AI2677" i="11"/>
  <c r="AI2676" i="11"/>
  <c r="AI2675" i="11"/>
  <c r="AI2674" i="11"/>
  <c r="AI2673" i="11"/>
  <c r="AI2672" i="11"/>
  <c r="AI2671" i="11"/>
  <c r="AI2670" i="11"/>
  <c r="AI2669" i="11"/>
  <c r="AI2668" i="11"/>
  <c r="AI2667" i="11"/>
  <c r="AI2666" i="11"/>
  <c r="AI2665" i="11"/>
  <c r="AI2664" i="11"/>
  <c r="AI2663" i="11"/>
  <c r="AI2662" i="11"/>
  <c r="AI2661" i="11"/>
  <c r="AI2660" i="11"/>
  <c r="AI2659" i="11"/>
  <c r="AI2658" i="11"/>
  <c r="AI2657" i="11"/>
  <c r="AI2656" i="11"/>
  <c r="AI2655" i="11"/>
  <c r="AI2654" i="11"/>
  <c r="AI2653" i="11"/>
  <c r="AI2652" i="11"/>
  <c r="AI2651" i="11"/>
  <c r="AI2650" i="11"/>
  <c r="AI2649" i="11"/>
  <c r="AI2648" i="11"/>
  <c r="AI2647" i="11"/>
  <c r="AI2646" i="11"/>
  <c r="AI2645" i="11"/>
  <c r="AI2644" i="11"/>
  <c r="AI2643" i="11"/>
  <c r="AI2642" i="11"/>
  <c r="AI2641" i="11"/>
  <c r="AI2640" i="11"/>
  <c r="AI2639" i="11"/>
  <c r="AI2638" i="11"/>
  <c r="AI2637" i="11"/>
  <c r="AI2636" i="11"/>
  <c r="AI2635" i="11"/>
  <c r="AI2634" i="11"/>
  <c r="AI2633" i="11"/>
  <c r="AI2632" i="11"/>
  <c r="AI2631" i="11"/>
  <c r="AI2630" i="11"/>
  <c r="AI2629" i="11"/>
  <c r="AI2628" i="11"/>
  <c r="AI2627" i="11"/>
  <c r="AI2626" i="11"/>
  <c r="AI2625" i="11"/>
  <c r="AI2624" i="11"/>
  <c r="AI2623" i="11"/>
  <c r="AI2622" i="11"/>
  <c r="AI2621" i="11"/>
  <c r="AI2620" i="11"/>
  <c r="AI2619" i="11"/>
  <c r="AI2618" i="11"/>
  <c r="AI2617" i="11"/>
  <c r="AI2616" i="11"/>
  <c r="AI2615" i="11"/>
  <c r="AI2614" i="11"/>
  <c r="AI2613" i="11"/>
  <c r="AI2612" i="11"/>
  <c r="AI2611" i="11"/>
  <c r="AI2610" i="11"/>
  <c r="AI2609" i="11"/>
  <c r="AI2608" i="11"/>
  <c r="AI2607" i="11"/>
  <c r="AI2606" i="11"/>
  <c r="AI2605" i="11"/>
  <c r="AI2604" i="11"/>
  <c r="AI2603" i="11"/>
  <c r="AI2602" i="11"/>
  <c r="AI2601" i="11"/>
  <c r="AI2600" i="11"/>
  <c r="AI2599" i="11"/>
  <c r="AI2598" i="11"/>
  <c r="AI2597" i="11"/>
  <c r="AI2596" i="11"/>
  <c r="AI2595" i="11"/>
  <c r="AI2594" i="11"/>
  <c r="AI2593" i="11"/>
  <c r="AI2592" i="11"/>
  <c r="AI2591" i="11"/>
  <c r="AI2590" i="11"/>
  <c r="AI2589" i="11"/>
  <c r="AI2588" i="11"/>
  <c r="AI2587" i="11"/>
  <c r="AI2586" i="11"/>
  <c r="AI2585" i="11"/>
  <c r="AI2584" i="11"/>
  <c r="AI2583" i="11"/>
  <c r="AI2582" i="11"/>
  <c r="AI2581" i="11"/>
  <c r="AI2580" i="11"/>
  <c r="AI2579" i="11"/>
  <c r="AI2578" i="11"/>
  <c r="AI2577" i="11"/>
  <c r="AI2576" i="11"/>
  <c r="AI2575" i="11"/>
  <c r="AI2574" i="11"/>
  <c r="AI2573" i="11"/>
  <c r="AI2572" i="11"/>
  <c r="AI2571" i="11"/>
  <c r="AI2570" i="11"/>
  <c r="AI2569" i="11"/>
  <c r="AI2568" i="11"/>
  <c r="AI2567" i="11"/>
  <c r="AI2566" i="11"/>
  <c r="AI2565" i="11"/>
  <c r="AI2564" i="11"/>
  <c r="AI2563" i="11"/>
  <c r="AI2562" i="11"/>
  <c r="AI2561" i="11"/>
  <c r="AI2560" i="11"/>
  <c r="AI2559" i="11"/>
  <c r="AI2558" i="11"/>
  <c r="AI2557" i="11"/>
  <c r="AI2556" i="11"/>
  <c r="AI2555" i="11"/>
  <c r="AI2554" i="11"/>
  <c r="AI2553" i="11"/>
  <c r="AI2552" i="11"/>
  <c r="AI2551" i="11"/>
  <c r="AI2550" i="11"/>
  <c r="AI2549" i="11"/>
  <c r="AI2548" i="11"/>
  <c r="AI2547" i="11"/>
  <c r="AI2546" i="11"/>
  <c r="AI2545" i="11"/>
  <c r="AI2544" i="11"/>
  <c r="AI2543" i="11"/>
  <c r="AI2542" i="11"/>
  <c r="AI2541" i="11"/>
  <c r="AI2540" i="11"/>
  <c r="AI2539" i="11"/>
  <c r="AI2538" i="11"/>
  <c r="AI2537" i="11"/>
  <c r="AI2536" i="11"/>
  <c r="AI2535" i="11"/>
  <c r="AI2534" i="11"/>
  <c r="AI2533" i="11"/>
  <c r="AI2532" i="11"/>
  <c r="AI2531" i="11"/>
  <c r="AI2530" i="11"/>
  <c r="AI2529" i="11"/>
  <c r="AI2528" i="11"/>
  <c r="AI2527" i="11"/>
  <c r="AI2526" i="11"/>
  <c r="AI2525" i="11"/>
  <c r="AI2524" i="11"/>
  <c r="AI2523" i="11"/>
  <c r="AI2522" i="11"/>
  <c r="AI2521" i="11"/>
  <c r="AI2520" i="11"/>
  <c r="AI2519" i="11"/>
  <c r="AI2518" i="11"/>
  <c r="AI2517" i="11"/>
  <c r="AI2516" i="11"/>
  <c r="AI2515" i="11"/>
  <c r="AI2514" i="11"/>
  <c r="AI2513" i="11"/>
  <c r="AI2512" i="11"/>
  <c r="AI2511" i="11"/>
  <c r="AI2510" i="11"/>
  <c r="AI2509" i="11"/>
  <c r="AI2508" i="11"/>
  <c r="AI2507" i="11"/>
  <c r="AI2506" i="11"/>
  <c r="AI2505" i="11"/>
  <c r="AI2504" i="11"/>
  <c r="AI2503" i="11"/>
  <c r="AI2502" i="11"/>
  <c r="AI2501" i="11"/>
  <c r="AI2500" i="11"/>
  <c r="AI2499" i="11"/>
  <c r="AI2498" i="11"/>
  <c r="AI2497" i="11"/>
  <c r="AI2496" i="11"/>
  <c r="AI2495" i="11"/>
  <c r="AI2494" i="11"/>
  <c r="AI2493" i="11"/>
  <c r="AI2492" i="11"/>
  <c r="AI2491" i="11"/>
  <c r="AI2490" i="11"/>
  <c r="AI2489" i="11"/>
  <c r="AI2488" i="11"/>
  <c r="AI2487" i="11"/>
  <c r="AI2486" i="11"/>
  <c r="AI2485" i="11"/>
  <c r="AI2484" i="11"/>
  <c r="AI2483" i="11"/>
  <c r="AI2482" i="11"/>
  <c r="AI2481" i="11"/>
  <c r="AI2480" i="11"/>
  <c r="AI2479" i="11"/>
  <c r="AI2478" i="11"/>
  <c r="AI2477" i="11"/>
  <c r="AI2476" i="11"/>
  <c r="AI2475" i="11"/>
  <c r="AI2474" i="11"/>
  <c r="AI2473" i="11"/>
  <c r="AI2472" i="11"/>
  <c r="AI2471" i="11"/>
  <c r="AI2470" i="11"/>
  <c r="AI2469" i="11"/>
  <c r="AI2468" i="11"/>
  <c r="AI2467" i="11"/>
  <c r="AI2466" i="11"/>
  <c r="AI2465" i="11"/>
  <c r="AI2464" i="11"/>
  <c r="AI2463" i="11"/>
  <c r="AI2462" i="11"/>
  <c r="AI2461" i="11"/>
  <c r="AI2460" i="11"/>
  <c r="AI2459" i="11"/>
  <c r="AI2458" i="11"/>
  <c r="AI2457" i="11"/>
  <c r="AI2456" i="11"/>
  <c r="AI2455" i="11"/>
  <c r="AI2454" i="11"/>
  <c r="AI2453" i="11"/>
  <c r="AI2452" i="11"/>
  <c r="AI2451" i="11"/>
  <c r="AI2450" i="11"/>
  <c r="AI2449" i="11"/>
  <c r="AI2448" i="11"/>
  <c r="AI2447" i="11"/>
  <c r="AI2446" i="11"/>
  <c r="AI2445" i="11"/>
  <c r="AI2444" i="11"/>
  <c r="AI2443" i="11"/>
  <c r="AI2442" i="11"/>
  <c r="AI2441" i="11"/>
  <c r="AI2440" i="11"/>
  <c r="AI2439" i="11"/>
  <c r="AI2438" i="11"/>
  <c r="AI2437" i="11"/>
  <c r="AI2436" i="11"/>
  <c r="AI2435" i="11"/>
  <c r="AI2434" i="11"/>
  <c r="AI2433" i="11"/>
  <c r="AI2432" i="11"/>
  <c r="AI2431" i="11"/>
  <c r="AI2430" i="11"/>
  <c r="AI2429" i="11"/>
  <c r="AI2428" i="11"/>
  <c r="AI2427" i="11"/>
  <c r="AI2426" i="11"/>
  <c r="AI2425" i="11"/>
  <c r="AI2424" i="11"/>
  <c r="AI2423" i="11"/>
  <c r="AI2422" i="11"/>
  <c r="AI2421" i="11"/>
  <c r="AI2420" i="11"/>
  <c r="AI2419" i="11"/>
  <c r="AI2418" i="11"/>
  <c r="AI2417" i="11"/>
  <c r="AI2416" i="11"/>
  <c r="AI2415" i="11"/>
  <c r="AI2414" i="11"/>
  <c r="AI2413" i="11"/>
  <c r="AI2412" i="11"/>
  <c r="AI2411" i="11"/>
  <c r="AI2410" i="11"/>
  <c r="AI2409" i="11"/>
  <c r="AI2408" i="11"/>
  <c r="AI2407" i="11"/>
  <c r="AI2406" i="11"/>
  <c r="AI2405" i="11"/>
  <c r="AI2404" i="11"/>
  <c r="AI2403" i="11"/>
  <c r="AI2402" i="11"/>
  <c r="AI2401" i="11"/>
  <c r="AI2400" i="11"/>
  <c r="AI2399" i="11"/>
  <c r="AI2398" i="11"/>
  <c r="AI2397" i="11"/>
  <c r="AI2396" i="11"/>
  <c r="AI2395" i="11"/>
  <c r="AI2394" i="11"/>
  <c r="AI2393" i="11"/>
  <c r="AI2392" i="11"/>
  <c r="AI2391" i="11"/>
  <c r="AI2390" i="11"/>
  <c r="AI2389" i="11"/>
  <c r="AI2388" i="11"/>
  <c r="AI2387" i="11"/>
  <c r="AI2386" i="11"/>
  <c r="AI2385" i="11"/>
  <c r="AI2384" i="11"/>
  <c r="AI2383" i="11"/>
  <c r="AI2382" i="11"/>
  <c r="AI2381" i="11"/>
  <c r="AI2380" i="11"/>
  <c r="AI2379" i="11"/>
  <c r="AI2378" i="11"/>
  <c r="AI2377" i="11"/>
  <c r="AI2376" i="11"/>
  <c r="AI2375" i="11"/>
  <c r="AI2374" i="11"/>
  <c r="AI2373" i="11"/>
  <c r="AI2372" i="11"/>
  <c r="AI2371" i="11"/>
  <c r="AI2370" i="11"/>
  <c r="AI2369" i="11"/>
  <c r="AI2368" i="11"/>
  <c r="AI2367" i="11"/>
  <c r="AI2366" i="11"/>
  <c r="AI2365" i="11"/>
  <c r="AI2364" i="11"/>
  <c r="AI2363" i="11"/>
  <c r="AI2362" i="11"/>
  <c r="AI2361" i="11"/>
  <c r="AI2360" i="11"/>
  <c r="AI2359" i="11"/>
  <c r="AI2358" i="11"/>
  <c r="AI2357" i="11"/>
  <c r="AI2356" i="11"/>
  <c r="AI2355" i="11"/>
  <c r="AI2354" i="11"/>
  <c r="AI2353" i="11"/>
  <c r="AI2352" i="11"/>
  <c r="AI2351" i="11"/>
  <c r="AI2350" i="11"/>
  <c r="AI2349" i="11"/>
  <c r="AI2348" i="11"/>
  <c r="AI2347" i="11"/>
  <c r="AI2346" i="11"/>
  <c r="AI2345" i="11"/>
  <c r="AI2344" i="11"/>
  <c r="AI2343" i="11"/>
  <c r="AI2342" i="11"/>
  <c r="AI2341" i="11"/>
  <c r="AI2340" i="11"/>
  <c r="AI2339" i="11"/>
  <c r="AI2338" i="11"/>
  <c r="AI2337" i="11"/>
  <c r="AI2336" i="11"/>
  <c r="AI2335" i="11"/>
  <c r="AI2334" i="11"/>
  <c r="AI2333" i="11"/>
  <c r="AI2332" i="11"/>
  <c r="AI2331" i="11"/>
  <c r="AI2330" i="11"/>
  <c r="AI2329" i="11"/>
  <c r="AI2328" i="11"/>
  <c r="AI2327" i="11"/>
  <c r="AI2326" i="11"/>
  <c r="AI2325" i="11"/>
  <c r="AI2324" i="11"/>
  <c r="AI2323" i="11"/>
  <c r="AI2322" i="11"/>
  <c r="AI2321" i="11"/>
  <c r="AI2320" i="11"/>
  <c r="AI2319" i="11"/>
  <c r="AI2318" i="11"/>
  <c r="AI2317" i="11"/>
  <c r="AI2316" i="11"/>
  <c r="AI2315" i="11"/>
  <c r="AI2314" i="11"/>
  <c r="AI2313" i="11"/>
  <c r="AI2312" i="11"/>
  <c r="AI2311" i="11"/>
  <c r="AI2310" i="11"/>
  <c r="AI2309" i="11"/>
  <c r="AI2308" i="11"/>
  <c r="AI2307" i="11"/>
  <c r="AI2306" i="11"/>
  <c r="AI2305" i="11"/>
  <c r="AI2304" i="11"/>
  <c r="AI2303" i="11"/>
  <c r="AI2302" i="11"/>
  <c r="AI2301" i="11"/>
  <c r="AI2300" i="11"/>
  <c r="AI2299" i="11"/>
  <c r="AI2298" i="11"/>
  <c r="AI2297" i="11"/>
  <c r="AI2296" i="11"/>
  <c r="AI2295" i="11"/>
  <c r="AI2294" i="11"/>
  <c r="AI2293" i="11"/>
  <c r="AI2292" i="11"/>
  <c r="AI2291" i="11"/>
  <c r="AI2290" i="11"/>
  <c r="AI2289" i="11"/>
  <c r="AI2288" i="11"/>
  <c r="AI2287" i="11"/>
  <c r="AI2286" i="11"/>
  <c r="AI2285" i="11"/>
  <c r="AI2284" i="11"/>
  <c r="AI2283" i="11"/>
  <c r="AI2282" i="11"/>
  <c r="AI2281" i="11"/>
  <c r="AI2280" i="11"/>
  <c r="AI2279" i="11"/>
  <c r="AI2278" i="11"/>
  <c r="AI2277" i="11"/>
  <c r="AI2276" i="11"/>
  <c r="AI2275" i="11"/>
  <c r="AI2274" i="11"/>
  <c r="AI2273" i="11"/>
  <c r="AI2272" i="11"/>
  <c r="AI2271" i="11"/>
  <c r="AI2270" i="11"/>
  <c r="AI2269" i="11"/>
  <c r="AI2268" i="11"/>
  <c r="AI2267" i="11"/>
  <c r="AI2266" i="11"/>
  <c r="AI2265" i="11"/>
  <c r="AI2264" i="11"/>
  <c r="AI2263" i="11"/>
  <c r="AI2262" i="11"/>
  <c r="AI2261" i="11"/>
  <c r="AI2260" i="11"/>
  <c r="AI2259" i="11"/>
  <c r="AI2258" i="11"/>
  <c r="AI2257" i="11"/>
  <c r="AI2256" i="11"/>
  <c r="AI2255" i="11"/>
  <c r="AI2254" i="11"/>
  <c r="AI2253" i="11"/>
  <c r="AI2252" i="11"/>
  <c r="AI2251" i="11"/>
  <c r="AI2250" i="11"/>
  <c r="AI2249" i="11"/>
  <c r="AI2248" i="11"/>
  <c r="AI2247" i="11"/>
  <c r="AI2246" i="11"/>
  <c r="AI2245" i="11"/>
  <c r="AI2244" i="11"/>
  <c r="AI2243" i="11"/>
  <c r="AI2242" i="11"/>
  <c r="AI2241" i="11"/>
  <c r="AI2240" i="11"/>
  <c r="AI2239" i="11"/>
  <c r="AI2238" i="11"/>
  <c r="AI2237" i="11"/>
  <c r="AI2236" i="11"/>
  <c r="AI2235" i="11"/>
  <c r="AI2234" i="11"/>
  <c r="AI2233" i="11"/>
  <c r="AI2232" i="11"/>
  <c r="AI2231" i="11"/>
  <c r="AI2230" i="11"/>
  <c r="AI2229" i="11"/>
  <c r="AI2228" i="11"/>
  <c r="AI2227" i="11"/>
  <c r="AI2226" i="11"/>
  <c r="AI2225" i="11"/>
  <c r="AI2224" i="11"/>
  <c r="AI2223" i="11"/>
  <c r="AI2222" i="11"/>
  <c r="AI2221" i="11"/>
  <c r="AI2220" i="11"/>
  <c r="AI2219" i="11"/>
  <c r="AI2218" i="11"/>
  <c r="AI2217" i="11"/>
  <c r="AI2216" i="11"/>
  <c r="AI2215" i="11"/>
  <c r="AI2214" i="11"/>
  <c r="AI2213" i="11"/>
  <c r="AI2212" i="11"/>
  <c r="AI2211" i="11"/>
  <c r="AI2210" i="11"/>
  <c r="AI2209" i="11"/>
  <c r="AI2208" i="11"/>
  <c r="AI2207" i="11"/>
  <c r="AI2206" i="11"/>
  <c r="AI2205" i="11"/>
  <c r="AI2204" i="11"/>
  <c r="AI2203" i="11"/>
  <c r="AI2202" i="11"/>
  <c r="AI2201" i="11"/>
  <c r="AI2200" i="11"/>
  <c r="AI2199" i="11"/>
  <c r="AI2198" i="11"/>
  <c r="AI2197" i="11"/>
  <c r="AI2196" i="11"/>
  <c r="AI2195" i="11"/>
  <c r="AI2194" i="11"/>
  <c r="AI2193" i="11"/>
  <c r="AI2192" i="11"/>
  <c r="AI2191" i="11"/>
  <c r="AI2190" i="11"/>
  <c r="AI2189" i="11"/>
  <c r="AI2188" i="11"/>
  <c r="AI2187" i="11"/>
  <c r="AI2186" i="11"/>
  <c r="AI2185" i="11"/>
  <c r="AI2184" i="11"/>
  <c r="AI2183" i="11"/>
  <c r="AI2182" i="11"/>
  <c r="AI2181" i="11"/>
  <c r="AI2180" i="11"/>
  <c r="AI2179" i="11"/>
  <c r="AI2178" i="11"/>
  <c r="AI2177" i="11"/>
  <c r="AI2176" i="11"/>
  <c r="AI2175" i="11"/>
  <c r="AI2174" i="11"/>
  <c r="AI2173" i="11"/>
  <c r="AI2172" i="11"/>
  <c r="AI2171" i="11"/>
  <c r="AI2170" i="11"/>
  <c r="AI2169" i="11"/>
  <c r="AI2168" i="11"/>
  <c r="AI2167" i="11"/>
  <c r="AI2166" i="11"/>
  <c r="AI2165" i="11"/>
  <c r="AI2164" i="11"/>
  <c r="AI2163" i="11"/>
  <c r="AI2162" i="11"/>
  <c r="AI2161" i="11"/>
  <c r="AI2160" i="11"/>
  <c r="AI2159" i="11"/>
  <c r="AI2158" i="11"/>
  <c r="AI2157" i="11"/>
  <c r="AI2156" i="11"/>
  <c r="AI2155" i="11"/>
  <c r="AI2154" i="11"/>
  <c r="AI2153" i="11"/>
  <c r="AI2152" i="11"/>
  <c r="AI2151" i="11"/>
  <c r="AI2150" i="11"/>
  <c r="AI2149" i="11"/>
  <c r="AI2148" i="11"/>
  <c r="AI2147" i="11"/>
  <c r="AI2146" i="11"/>
  <c r="AI2145" i="11"/>
  <c r="AI2144" i="11"/>
  <c r="AI2143" i="11"/>
  <c r="AI2142" i="11"/>
  <c r="AI2141" i="11"/>
  <c r="AI2140" i="11"/>
  <c r="AI2139" i="11"/>
  <c r="AI2138" i="11"/>
  <c r="AI2137" i="11"/>
  <c r="AI2136" i="11"/>
  <c r="AI2135" i="11"/>
  <c r="AI2134" i="11"/>
  <c r="AI2133" i="11"/>
  <c r="AI2132" i="11"/>
  <c r="AI2131" i="11"/>
  <c r="AI2130" i="11"/>
  <c r="AI2129" i="11"/>
  <c r="AI2128" i="11"/>
  <c r="AI2127" i="11"/>
  <c r="AI2126" i="11"/>
  <c r="AI2125" i="11"/>
  <c r="AI2124" i="11"/>
  <c r="AI2123" i="11"/>
  <c r="AI2122" i="11"/>
  <c r="AI2121" i="11"/>
  <c r="AI2120" i="11"/>
  <c r="AI2119" i="11"/>
  <c r="AI2118" i="11"/>
  <c r="AI2117" i="11"/>
  <c r="AI2116" i="11"/>
  <c r="AI2115" i="11"/>
  <c r="AI2114" i="11"/>
  <c r="AI2113" i="11"/>
  <c r="AI2112" i="11"/>
  <c r="AI2111" i="11"/>
  <c r="AI2110" i="11"/>
  <c r="AI2109" i="11"/>
  <c r="AI2108" i="11"/>
  <c r="AI2107" i="11"/>
  <c r="AI2106" i="11"/>
  <c r="AI2105" i="11"/>
  <c r="AI2104" i="11"/>
  <c r="AI2103" i="11"/>
  <c r="AI2102" i="11"/>
  <c r="AI2101" i="11"/>
  <c r="AI2100" i="11"/>
  <c r="AI2099" i="11"/>
  <c r="AI2098" i="11"/>
  <c r="AI2097" i="11"/>
  <c r="AI2096" i="11"/>
  <c r="AI2095" i="11"/>
  <c r="AI2094" i="11"/>
  <c r="AI2093" i="11"/>
  <c r="AI2092" i="11"/>
  <c r="AI2091" i="11"/>
  <c r="AI2090" i="11"/>
  <c r="AI2089" i="11"/>
  <c r="AI2088" i="11"/>
  <c r="AI2087" i="11"/>
  <c r="AI2086" i="11"/>
  <c r="AI2085" i="11"/>
  <c r="AI2084" i="11"/>
  <c r="AI2083" i="11"/>
  <c r="AI2082" i="11"/>
  <c r="AI2081" i="11"/>
  <c r="AI2080" i="11"/>
  <c r="AI2079" i="11"/>
  <c r="AI2078" i="11"/>
  <c r="AI2077" i="11"/>
  <c r="AI2076" i="11"/>
  <c r="AI2075" i="11"/>
  <c r="AI2074" i="11"/>
  <c r="AI2073" i="11"/>
  <c r="AI2072" i="11"/>
  <c r="AI2071" i="11"/>
  <c r="AI2070" i="11"/>
  <c r="AI2069" i="11"/>
  <c r="AI2068" i="11"/>
  <c r="AI2067" i="11"/>
  <c r="AI2066" i="11"/>
  <c r="AI2065" i="11"/>
  <c r="AI2064" i="11"/>
  <c r="AI2063" i="11"/>
  <c r="AI2062" i="11"/>
  <c r="AI2061" i="11"/>
  <c r="AI2060" i="11"/>
  <c r="AI2059" i="11"/>
  <c r="AI2058" i="11"/>
  <c r="AI2057" i="11"/>
  <c r="AI2056" i="11"/>
  <c r="AI2055" i="11"/>
  <c r="AI2054" i="11"/>
  <c r="AI2053" i="11"/>
  <c r="AI2052" i="11"/>
  <c r="AI2051" i="11"/>
  <c r="AI2050" i="11"/>
  <c r="AI2049" i="11"/>
  <c r="AI2048" i="11"/>
  <c r="AI2047" i="11"/>
  <c r="AI2046" i="11"/>
  <c r="AI2045" i="11"/>
  <c r="AI2044" i="11"/>
  <c r="AI2043" i="11"/>
  <c r="AI2042" i="11"/>
  <c r="AI2041" i="11"/>
  <c r="AI2040" i="11"/>
  <c r="AI2039" i="11"/>
  <c r="AI2038" i="11"/>
  <c r="AI2037" i="11"/>
  <c r="AI2036" i="11"/>
  <c r="AI2035" i="11"/>
  <c r="AI2034" i="11"/>
  <c r="AI2033" i="11"/>
  <c r="AI2032" i="11"/>
  <c r="AI2031" i="11"/>
  <c r="AI2030" i="11"/>
  <c r="AI2029" i="11"/>
  <c r="AI2028" i="11"/>
  <c r="AI2027" i="11"/>
  <c r="AI2026" i="11"/>
  <c r="AI2025" i="11"/>
  <c r="AI2024" i="11"/>
  <c r="AI2023" i="11"/>
  <c r="AI2022" i="11"/>
  <c r="AI2021" i="11"/>
  <c r="AI2020" i="11"/>
  <c r="AI2019" i="11"/>
  <c r="AI2018" i="11"/>
  <c r="AI2017" i="11"/>
  <c r="AI2016" i="11"/>
  <c r="AI2015" i="11"/>
  <c r="AI2014" i="11"/>
  <c r="AI2013" i="11"/>
  <c r="AI2012" i="11"/>
  <c r="AI2011" i="11"/>
  <c r="AI2010" i="11"/>
  <c r="AI2009" i="11"/>
  <c r="AI2008" i="11"/>
  <c r="AI2007" i="11"/>
  <c r="AI2006" i="11"/>
  <c r="AI2005" i="11"/>
  <c r="AI2004" i="11"/>
  <c r="AI2003" i="11"/>
  <c r="AI2002" i="11"/>
  <c r="AI2001" i="11"/>
  <c r="AI2000" i="11"/>
  <c r="AI1999" i="11"/>
  <c r="AI1998" i="11"/>
  <c r="AI1997" i="11"/>
  <c r="AI1996" i="11"/>
  <c r="AI1995" i="11"/>
  <c r="AI1994" i="11"/>
  <c r="AI1993" i="11"/>
  <c r="AI1992" i="11"/>
  <c r="AI1991" i="11"/>
  <c r="AI1990" i="11"/>
  <c r="AI1989" i="11"/>
  <c r="AI1988" i="11"/>
  <c r="AI1987" i="11"/>
  <c r="AI1986" i="11"/>
  <c r="AI1985" i="11"/>
  <c r="AI1984" i="11"/>
  <c r="AI1983" i="11"/>
  <c r="AI1982" i="11"/>
  <c r="AI1981" i="11"/>
  <c r="AI1980" i="11"/>
  <c r="AI1979" i="11"/>
  <c r="AI1978" i="11"/>
  <c r="AI1977" i="11"/>
  <c r="AI1976" i="11"/>
  <c r="AI1975" i="11"/>
  <c r="AI1974" i="11"/>
  <c r="AI1973" i="11"/>
  <c r="AI1972" i="11"/>
  <c r="AI1971" i="11"/>
  <c r="AI1970" i="11"/>
  <c r="AI1969" i="11"/>
  <c r="AI1968" i="11"/>
  <c r="AI1967" i="11"/>
  <c r="AI1966" i="11"/>
  <c r="AI1965" i="11"/>
  <c r="AI1964" i="11"/>
  <c r="AI1963" i="11"/>
  <c r="AI1962" i="11"/>
  <c r="AI1961" i="11"/>
  <c r="AI1960" i="11"/>
  <c r="AI1959" i="11"/>
  <c r="AI1958" i="11"/>
  <c r="AI1957" i="11"/>
  <c r="AI1956" i="11"/>
  <c r="AI1955" i="11"/>
  <c r="AI1954" i="11"/>
  <c r="AI1953" i="11"/>
  <c r="AI1952" i="11"/>
  <c r="AI1951" i="11"/>
  <c r="AI1950" i="11"/>
  <c r="AI1949" i="11"/>
  <c r="AI1948" i="11"/>
  <c r="AI1947" i="11"/>
  <c r="AI1946" i="11"/>
  <c r="AI1945" i="11"/>
  <c r="AI1944" i="11"/>
  <c r="AI1943" i="11"/>
  <c r="AI1942" i="11"/>
  <c r="AI1941" i="11"/>
  <c r="AI1940" i="11"/>
  <c r="AI1939" i="11"/>
  <c r="AI1938" i="11"/>
  <c r="AI1937" i="11"/>
  <c r="AI1936" i="11"/>
  <c r="AI1935" i="11"/>
  <c r="AI1934" i="11"/>
  <c r="AI1933" i="11"/>
  <c r="AI1932" i="11"/>
  <c r="AI1931" i="11"/>
  <c r="AI1930" i="11"/>
  <c r="AI1929" i="11"/>
  <c r="AI1928" i="11"/>
  <c r="AI1927" i="11"/>
  <c r="AI1926" i="11"/>
  <c r="AI1925" i="11"/>
  <c r="AI1924" i="11"/>
  <c r="AI1923" i="11"/>
  <c r="AI1922" i="11"/>
  <c r="AI1921" i="11"/>
  <c r="AI1920" i="11"/>
  <c r="AI1919" i="11"/>
  <c r="AI1918" i="11"/>
  <c r="AI1917" i="11"/>
  <c r="AI1916" i="11"/>
  <c r="AI1915" i="11"/>
  <c r="AI1914" i="11"/>
  <c r="AI1913" i="11"/>
  <c r="AI1912" i="11"/>
  <c r="AI1911" i="11"/>
  <c r="AI1910" i="11"/>
  <c r="AI1909" i="11"/>
  <c r="AI1908" i="11"/>
  <c r="AI1907" i="11"/>
  <c r="AI1906" i="11"/>
  <c r="AI1905" i="11"/>
  <c r="AI1904" i="11"/>
  <c r="AI1903" i="11"/>
  <c r="AI1902" i="11"/>
  <c r="AI1901" i="11"/>
  <c r="AI1900" i="11"/>
  <c r="AI1899" i="11"/>
  <c r="AI1898" i="11"/>
  <c r="AI1897" i="11"/>
  <c r="AI1896" i="11"/>
  <c r="AI1895" i="11"/>
  <c r="AI1894" i="11"/>
  <c r="AI1893" i="11"/>
  <c r="AI1892" i="11"/>
  <c r="AI1891" i="11"/>
  <c r="AI1890" i="11"/>
  <c r="AI1889" i="11"/>
  <c r="AI1888" i="11"/>
  <c r="AI1887" i="11"/>
  <c r="AI1886" i="11"/>
  <c r="AI1885" i="11"/>
  <c r="AI1884" i="11"/>
  <c r="AI1883" i="11"/>
  <c r="AI1882" i="11"/>
  <c r="AI1881" i="11"/>
  <c r="AI1880" i="11"/>
  <c r="AI1879" i="11"/>
  <c r="AI1878" i="11"/>
  <c r="AI1877" i="11"/>
  <c r="AI1876" i="11"/>
  <c r="AI1875" i="11"/>
  <c r="AI1874" i="11"/>
  <c r="AI1873" i="11"/>
  <c r="AI1872" i="11"/>
  <c r="AI1871" i="11"/>
  <c r="AI1870" i="11"/>
  <c r="AI1869" i="11"/>
  <c r="AI1868" i="11"/>
  <c r="AI1867" i="11"/>
  <c r="AI1866" i="11"/>
  <c r="AI1865" i="11"/>
  <c r="AI1864" i="11"/>
  <c r="AI1863" i="11"/>
  <c r="AI1862" i="11"/>
  <c r="AI1861" i="11"/>
  <c r="AI1860" i="11"/>
  <c r="AI1859" i="11"/>
  <c r="AI1858" i="11"/>
  <c r="AI1857" i="11"/>
  <c r="AI1856" i="11"/>
  <c r="AI1855" i="11"/>
  <c r="AI1854" i="11"/>
  <c r="AI1853" i="11"/>
  <c r="AI1852" i="11"/>
  <c r="AI1851" i="11"/>
  <c r="AI1850" i="11"/>
  <c r="AI1849" i="11"/>
  <c r="AI1848" i="11"/>
  <c r="AI1847" i="11"/>
  <c r="AI1846" i="11"/>
  <c r="AI1845" i="11"/>
  <c r="AI1844" i="11"/>
  <c r="AI1843" i="11"/>
  <c r="AI1842" i="11"/>
  <c r="AI1841" i="11"/>
  <c r="AI1840" i="11"/>
  <c r="AI1839" i="11"/>
  <c r="AI1838" i="11"/>
  <c r="AI1837" i="11"/>
  <c r="AI1836" i="11"/>
  <c r="AI1835" i="11"/>
  <c r="AI1834" i="11"/>
  <c r="AI1833" i="11"/>
  <c r="AI1832" i="11"/>
  <c r="AI1831" i="11"/>
  <c r="AI1830" i="11"/>
  <c r="AI1829" i="11"/>
  <c r="AI1828" i="11"/>
  <c r="AI1827" i="11"/>
  <c r="AI1826" i="11"/>
  <c r="AI1825" i="11"/>
  <c r="AI1824" i="11"/>
  <c r="AI1823" i="11"/>
  <c r="AI1822" i="11"/>
  <c r="AI1821" i="11"/>
  <c r="AI1820" i="11"/>
  <c r="AI1819" i="11"/>
  <c r="AI1818" i="11"/>
  <c r="AI1817" i="11"/>
  <c r="AI1816" i="11"/>
  <c r="AI1815" i="11"/>
  <c r="AI1814" i="11"/>
  <c r="AI1813" i="11"/>
  <c r="AI1812" i="11"/>
  <c r="AI1811" i="11"/>
  <c r="AI1810" i="11"/>
  <c r="AI1809" i="11"/>
  <c r="AI1808" i="11"/>
  <c r="AI1807" i="11"/>
  <c r="AI1806" i="11"/>
  <c r="AI1805" i="11"/>
  <c r="AI1804" i="11"/>
  <c r="AI1803" i="11"/>
  <c r="AI1802" i="11"/>
  <c r="AI1801" i="11"/>
  <c r="AI1800" i="11"/>
  <c r="AI1799" i="11"/>
  <c r="AI1798" i="11"/>
  <c r="AI1797" i="11"/>
  <c r="AI1796" i="11"/>
  <c r="AI1795" i="11"/>
  <c r="AI1794" i="11"/>
  <c r="AI1793" i="11"/>
  <c r="AI1792" i="11"/>
  <c r="AI1791" i="11"/>
  <c r="AI1790" i="11"/>
  <c r="AI1789" i="11"/>
  <c r="AI1788" i="11"/>
  <c r="AI1787" i="11"/>
  <c r="AI1786" i="11"/>
  <c r="AI1785" i="11"/>
  <c r="AI1784" i="11"/>
  <c r="AI1783" i="11"/>
  <c r="AI1782" i="11"/>
  <c r="AI1781" i="11"/>
  <c r="AI1780" i="11"/>
  <c r="AI1779" i="11"/>
  <c r="AI1778" i="11"/>
  <c r="AI1777" i="11"/>
  <c r="AI1776" i="11"/>
  <c r="AI1775" i="11"/>
  <c r="AI1774" i="11"/>
  <c r="AI1773" i="11"/>
  <c r="AI1772" i="11"/>
  <c r="AI1771" i="11"/>
  <c r="AI1770" i="11"/>
  <c r="AI1769" i="11"/>
  <c r="AI1768" i="11"/>
  <c r="AI1767" i="11"/>
  <c r="AI1766" i="11"/>
  <c r="AI1765" i="11"/>
  <c r="AI1764" i="11"/>
  <c r="AI1763" i="11"/>
  <c r="AI1762" i="11"/>
  <c r="AI1761" i="11"/>
  <c r="AI1760" i="11"/>
  <c r="AI1759" i="11"/>
  <c r="AI1758" i="11"/>
  <c r="AI1757" i="11"/>
  <c r="AI1756" i="11"/>
  <c r="AI1755" i="11"/>
  <c r="AI1754" i="11"/>
  <c r="AI1753" i="11"/>
  <c r="AI1752" i="11"/>
  <c r="AI1751" i="11"/>
  <c r="AI1750" i="11"/>
  <c r="AI1749" i="11"/>
  <c r="AI1748" i="11"/>
  <c r="AI1747" i="11"/>
  <c r="AI1746" i="11"/>
  <c r="AI1745" i="11"/>
  <c r="AI1744" i="11"/>
  <c r="AI1743" i="11"/>
  <c r="AI1742" i="11"/>
  <c r="AI1741" i="11"/>
  <c r="AI1740" i="11"/>
  <c r="AI1739" i="11"/>
  <c r="AI1738" i="11"/>
  <c r="AI1737" i="11"/>
  <c r="AI1736" i="11"/>
  <c r="AI1735" i="11"/>
  <c r="AI1734" i="11"/>
  <c r="AI1733" i="11"/>
  <c r="AI1732" i="11"/>
  <c r="AI1731" i="11"/>
  <c r="AI1730" i="11"/>
  <c r="AI1729" i="11"/>
  <c r="AI1728" i="11"/>
  <c r="AI1727" i="11"/>
  <c r="AI1726" i="11"/>
  <c r="AI1725" i="11"/>
  <c r="AI1724" i="11"/>
  <c r="AI1723" i="11"/>
  <c r="AI1722" i="11"/>
  <c r="AI1721" i="11"/>
  <c r="AI1720" i="11"/>
  <c r="AI1719" i="11"/>
  <c r="AI1718" i="11"/>
  <c r="AI1717" i="11"/>
  <c r="AI1716" i="11"/>
  <c r="AI1715" i="11"/>
  <c r="AI1714" i="11"/>
  <c r="AI1713" i="11"/>
  <c r="AI1712" i="11"/>
  <c r="AI1711" i="11"/>
  <c r="AI1710" i="11"/>
  <c r="AI1709" i="11"/>
  <c r="AI1708" i="11"/>
  <c r="AI1707" i="11"/>
  <c r="AI1706" i="11"/>
  <c r="AI1705" i="11"/>
  <c r="AI1704" i="11"/>
  <c r="AI1703" i="11"/>
  <c r="AI1702" i="11"/>
  <c r="AI1701" i="11"/>
  <c r="AI1700" i="11"/>
  <c r="AI1699" i="11"/>
  <c r="AI1698" i="11"/>
  <c r="AI1697" i="11"/>
  <c r="AI1696" i="11"/>
  <c r="AI1695" i="11"/>
  <c r="AI1694" i="11"/>
  <c r="AI1693" i="11"/>
  <c r="AI1692" i="11"/>
  <c r="AI1691" i="11"/>
  <c r="AI1690" i="11"/>
  <c r="AI1689" i="11"/>
  <c r="AI1688" i="11"/>
  <c r="AI1687" i="11"/>
  <c r="AI1686" i="11"/>
  <c r="AI1685" i="11"/>
  <c r="AI1684" i="11"/>
  <c r="AI1683" i="11"/>
  <c r="AI1682" i="11"/>
  <c r="AI1681" i="11"/>
  <c r="AI1680" i="11"/>
  <c r="AI1679" i="11"/>
  <c r="AI1678" i="11"/>
  <c r="AI1677" i="11"/>
  <c r="AI1676" i="11"/>
  <c r="AI1675" i="11"/>
  <c r="AI1674" i="11"/>
  <c r="AI1673" i="11"/>
  <c r="AI1672" i="11"/>
  <c r="AI1671" i="11"/>
  <c r="AI1670" i="11"/>
  <c r="AI1669" i="11"/>
  <c r="AI1668" i="11"/>
  <c r="AI1667" i="11"/>
  <c r="AI1666" i="11"/>
  <c r="AI1665" i="11"/>
  <c r="AI1664" i="11"/>
  <c r="AI1663" i="11"/>
  <c r="AI1662" i="11"/>
  <c r="AI1661" i="11"/>
  <c r="AI1660" i="11"/>
  <c r="AI1659" i="11"/>
  <c r="AI1658" i="11"/>
  <c r="AI1657" i="11"/>
  <c r="AI1656" i="11"/>
  <c r="AI1655" i="11"/>
  <c r="AI1654" i="11"/>
  <c r="AI1653" i="11"/>
  <c r="AI1652" i="11"/>
  <c r="AI1651" i="11"/>
  <c r="AI1650" i="11"/>
  <c r="AI1649" i="11"/>
  <c r="AI1648" i="11"/>
  <c r="AI1647" i="11"/>
  <c r="AI1646" i="11"/>
  <c r="AI1645" i="11"/>
  <c r="AI1644" i="11"/>
  <c r="AI1643" i="11"/>
  <c r="AI1642" i="11"/>
  <c r="AI1641" i="11"/>
  <c r="AI1640" i="11"/>
  <c r="AI1639" i="11"/>
  <c r="AI1638" i="11"/>
  <c r="AI1637" i="11"/>
  <c r="AI1636" i="11"/>
  <c r="AI1635" i="11"/>
  <c r="AI1634" i="11"/>
  <c r="AI1633" i="11"/>
  <c r="AI1632" i="11"/>
  <c r="AI1631" i="11"/>
  <c r="AI1630" i="11"/>
  <c r="AI1629" i="11"/>
  <c r="AI1628" i="11"/>
  <c r="AI1627" i="11"/>
  <c r="AI1626" i="11"/>
  <c r="AI1625" i="11"/>
  <c r="AI1624" i="11"/>
  <c r="AI1623" i="11"/>
  <c r="AI1622" i="11"/>
  <c r="AI1621" i="11"/>
  <c r="AI1620" i="11"/>
  <c r="AI1619" i="11"/>
  <c r="AI1618" i="11"/>
  <c r="AI1617" i="11"/>
  <c r="AI1616" i="11"/>
  <c r="AI1615" i="11"/>
  <c r="AI1614" i="11"/>
  <c r="AI1613" i="11"/>
  <c r="AI1612" i="11"/>
  <c r="AI1611" i="11"/>
  <c r="AI1610" i="11"/>
  <c r="AI1609" i="11"/>
  <c r="AI1608" i="11"/>
  <c r="AI1607" i="11"/>
  <c r="AI1606" i="11"/>
  <c r="AI1605" i="11"/>
  <c r="AI1604" i="11"/>
  <c r="AI1603" i="11"/>
  <c r="AI1602" i="11"/>
  <c r="AI1601" i="11"/>
  <c r="AI1600" i="11"/>
  <c r="AI1599" i="11"/>
  <c r="AI1598" i="11"/>
  <c r="AI1597" i="11"/>
  <c r="AI1596" i="11"/>
  <c r="AI1595" i="11"/>
  <c r="AI1594" i="11"/>
  <c r="AI1593" i="11"/>
  <c r="AI1592" i="11"/>
  <c r="AI1591" i="11"/>
  <c r="AI1590" i="11"/>
  <c r="AI1589" i="11"/>
  <c r="AI1588" i="11"/>
  <c r="AI1587" i="11"/>
  <c r="AI1586" i="11"/>
  <c r="AI1585" i="11"/>
  <c r="AI1584" i="11"/>
  <c r="AI1583" i="11"/>
  <c r="AI1582" i="11"/>
  <c r="AI1581" i="11"/>
  <c r="AI1580" i="11"/>
  <c r="AI1579" i="11"/>
  <c r="AI1578" i="11"/>
  <c r="AI1577" i="11"/>
  <c r="AI1576" i="11"/>
  <c r="AI1575" i="11"/>
  <c r="AI1574" i="11"/>
  <c r="AI1573" i="11"/>
  <c r="AI1572" i="11"/>
  <c r="AI1571" i="11"/>
  <c r="AI1570" i="11"/>
  <c r="AI1569" i="11"/>
  <c r="AI1568" i="11"/>
  <c r="AI1567" i="11"/>
  <c r="AI1566" i="11"/>
  <c r="AI1565" i="11"/>
  <c r="AI1564" i="11"/>
  <c r="AI1563" i="11"/>
  <c r="AI1562" i="11"/>
  <c r="AI1561" i="11"/>
  <c r="AI1560" i="11"/>
  <c r="AI1559" i="11"/>
  <c r="AI1558" i="11"/>
  <c r="AI1557" i="11"/>
  <c r="AI1556" i="11"/>
  <c r="AI1555" i="11"/>
  <c r="AI1554" i="11"/>
  <c r="AI1553" i="11"/>
  <c r="AI1552" i="11"/>
  <c r="AI1551" i="11"/>
  <c r="AI1550" i="11"/>
  <c r="AI1549" i="11"/>
  <c r="AI1548" i="11"/>
  <c r="AI1547" i="11"/>
  <c r="AI1546" i="11"/>
  <c r="AI1545" i="11"/>
  <c r="AI1544" i="11"/>
  <c r="AI1543" i="11"/>
  <c r="AI1542" i="11"/>
  <c r="AI1541" i="11"/>
  <c r="AI1540" i="11"/>
  <c r="AI1539" i="11"/>
  <c r="AI1538" i="11"/>
  <c r="AI1537" i="11"/>
  <c r="AI1536" i="11"/>
  <c r="AI1535" i="11"/>
  <c r="AI1534" i="11"/>
  <c r="AI1533" i="11"/>
  <c r="AI1532" i="11"/>
  <c r="AI1531" i="11"/>
  <c r="AI1530" i="11"/>
  <c r="AI1529" i="11"/>
  <c r="AI1528" i="11"/>
  <c r="AI1527" i="11"/>
  <c r="AI1526" i="11"/>
  <c r="AI1525" i="11"/>
  <c r="AI1524" i="11"/>
  <c r="AI1523" i="11"/>
  <c r="AI1522" i="11"/>
  <c r="AI1521" i="11"/>
  <c r="AI1520" i="11"/>
  <c r="AI1519" i="11"/>
  <c r="AI1518" i="11"/>
  <c r="AI1517" i="11"/>
  <c r="AI1516" i="11"/>
  <c r="AI1515" i="11"/>
  <c r="AI1514" i="11"/>
  <c r="AI1513" i="11"/>
  <c r="AI1512" i="11"/>
  <c r="AI1511" i="11"/>
  <c r="AI1510" i="11"/>
  <c r="AI1509" i="11"/>
  <c r="AI1508" i="11"/>
  <c r="AI1507" i="11"/>
  <c r="AI1506" i="11"/>
  <c r="AI1505" i="11"/>
  <c r="AI1504" i="11"/>
  <c r="AI1503" i="11"/>
  <c r="AI1502" i="11"/>
  <c r="AI1501" i="11"/>
  <c r="AI1500" i="11"/>
  <c r="AI1499" i="11"/>
  <c r="AI1498" i="11"/>
  <c r="AI1497" i="11"/>
  <c r="AI1496" i="11"/>
  <c r="AI1495" i="11"/>
  <c r="AI1494" i="11"/>
  <c r="AI1493" i="11"/>
  <c r="AI1492" i="11"/>
  <c r="AI1491" i="11"/>
  <c r="AI1490" i="11"/>
  <c r="AI1489" i="11"/>
  <c r="AI1488" i="11"/>
  <c r="AI1487" i="11"/>
  <c r="AI1486" i="11"/>
  <c r="AI1485" i="11"/>
  <c r="AI1484" i="11"/>
  <c r="AI1483" i="11"/>
  <c r="AI1482" i="11"/>
  <c r="AI1481" i="11"/>
  <c r="AI1480" i="11"/>
  <c r="AI1479" i="11"/>
  <c r="AI1478" i="11"/>
  <c r="AI1477" i="11"/>
  <c r="AI1476" i="11"/>
  <c r="AI1475" i="11"/>
  <c r="AI1474" i="11"/>
  <c r="AI1473" i="11"/>
  <c r="AI1472" i="11"/>
  <c r="AI1471" i="11"/>
  <c r="AI1470" i="11"/>
  <c r="AI1469" i="11"/>
  <c r="AI1468" i="11"/>
  <c r="AI1467" i="11"/>
  <c r="AI1466" i="11"/>
  <c r="AI1465" i="11"/>
  <c r="AI1464" i="11"/>
  <c r="AI1463" i="11"/>
  <c r="AI1462" i="11"/>
  <c r="AI1461" i="11"/>
  <c r="AI1460" i="11"/>
  <c r="AI1459" i="11"/>
  <c r="AI1458" i="11"/>
  <c r="AI1457" i="11"/>
  <c r="AI1456" i="11"/>
  <c r="AI1455" i="11"/>
  <c r="AI1454" i="11"/>
  <c r="AI1453" i="11"/>
  <c r="AI1452" i="11"/>
  <c r="AI1451" i="11"/>
  <c r="AI1450" i="11"/>
  <c r="AI1449" i="11"/>
  <c r="AI1448" i="11"/>
  <c r="AI1447" i="11"/>
  <c r="AI1446" i="11"/>
  <c r="AI1445" i="11"/>
  <c r="AI1444" i="11"/>
  <c r="AI1443" i="11"/>
  <c r="AI1442" i="11"/>
  <c r="AI1441" i="11"/>
  <c r="AI1440" i="11"/>
  <c r="AI1439" i="11"/>
  <c r="AI1438" i="11"/>
  <c r="AI1437" i="11"/>
  <c r="AI1436" i="11"/>
  <c r="AI1435" i="11"/>
  <c r="AI1434" i="11"/>
  <c r="AI1433" i="11"/>
  <c r="AI1432" i="11"/>
  <c r="AI1431" i="11"/>
  <c r="AI1430" i="11"/>
  <c r="AI1429" i="11"/>
  <c r="AI1428" i="11"/>
  <c r="AI1427" i="11"/>
  <c r="AI1426" i="11"/>
  <c r="AI1425" i="11"/>
  <c r="AI1424" i="11"/>
  <c r="AI1423" i="11"/>
  <c r="AI1422" i="11"/>
  <c r="AI1421" i="11"/>
  <c r="AI1420" i="11"/>
  <c r="AI1419" i="11"/>
  <c r="AI1418" i="11"/>
  <c r="AI1417" i="11"/>
  <c r="AI1416" i="11"/>
  <c r="AI1415" i="11"/>
  <c r="AI1414" i="11"/>
  <c r="AI1413" i="11"/>
  <c r="AI1412" i="11"/>
  <c r="AI1411" i="11"/>
  <c r="AI1410" i="11"/>
  <c r="AI1409" i="11"/>
  <c r="AI1408" i="11"/>
  <c r="AI1407" i="11"/>
  <c r="AI1406" i="11"/>
  <c r="AI1405" i="11"/>
  <c r="AI1404" i="11"/>
  <c r="AI1403" i="11"/>
  <c r="AI1402" i="11"/>
  <c r="AI1401" i="11"/>
  <c r="AI1400" i="11"/>
  <c r="AI1399" i="11"/>
  <c r="AI1398" i="11"/>
  <c r="AI1397" i="11"/>
  <c r="AI1396" i="11"/>
  <c r="AI1395" i="11"/>
  <c r="AI1394" i="11"/>
  <c r="AI1393" i="11"/>
  <c r="AI1392" i="11"/>
  <c r="AI1391" i="11"/>
  <c r="AI1390" i="11"/>
  <c r="AI1389" i="11"/>
  <c r="AI1388" i="11"/>
  <c r="AI1387" i="11"/>
  <c r="AI1386" i="11"/>
  <c r="AI1385" i="11"/>
  <c r="AI1384" i="11"/>
  <c r="AI1383" i="11"/>
  <c r="AI1382" i="11"/>
  <c r="AI1381" i="11"/>
  <c r="AI1380" i="11"/>
  <c r="AI1379" i="11"/>
  <c r="AI1378" i="11"/>
  <c r="AI1377" i="11"/>
  <c r="AI1376" i="11"/>
  <c r="AI1375" i="11"/>
  <c r="AI1374" i="11"/>
  <c r="AI1373" i="11"/>
  <c r="AI1372" i="11"/>
  <c r="AI1371" i="11"/>
  <c r="AI1370" i="11"/>
  <c r="AI1369" i="11"/>
  <c r="AI1368" i="11"/>
  <c r="AI1367" i="11"/>
  <c r="AI1366" i="11"/>
  <c r="AI1365" i="11"/>
  <c r="AI1364" i="11"/>
  <c r="AI1363" i="11"/>
  <c r="AI1362" i="11"/>
  <c r="AI1361" i="11"/>
  <c r="AI1360" i="11"/>
  <c r="AI1359" i="11"/>
  <c r="AI1358" i="11"/>
  <c r="AI1357" i="11"/>
  <c r="AI1356" i="11"/>
  <c r="AI1355" i="11"/>
  <c r="AI1354" i="11"/>
  <c r="AI1353" i="11"/>
  <c r="AI1352" i="11"/>
  <c r="AI1351" i="11"/>
  <c r="AI1350" i="11"/>
  <c r="AI1349" i="11"/>
  <c r="AI1348" i="11"/>
  <c r="AI1347" i="11"/>
  <c r="AI1346" i="11"/>
  <c r="AI1345" i="11"/>
  <c r="AI1344" i="11"/>
  <c r="AI1343" i="11"/>
  <c r="AI1342" i="11"/>
  <c r="AI1341" i="11"/>
  <c r="AI1340" i="11"/>
  <c r="AI1339" i="11"/>
  <c r="AI1338" i="11"/>
  <c r="AI1337" i="11"/>
  <c r="AI1336" i="11"/>
  <c r="AI1335" i="11"/>
  <c r="AI1334" i="11"/>
  <c r="AI1333" i="11"/>
  <c r="AI1332" i="11"/>
  <c r="AI1331" i="11"/>
  <c r="AI1330" i="11"/>
  <c r="AI1329" i="11"/>
  <c r="AI1328" i="11"/>
  <c r="AI1327" i="11"/>
  <c r="AI1326" i="11"/>
  <c r="AI1325" i="11"/>
  <c r="AI1324" i="11"/>
  <c r="AI1323" i="11"/>
  <c r="AI1322" i="11"/>
  <c r="AI1321" i="11"/>
  <c r="AI1320" i="11"/>
  <c r="AI1319" i="11"/>
  <c r="AI1318" i="11"/>
  <c r="AI1317" i="11"/>
  <c r="AI1316" i="11"/>
  <c r="AI1315" i="11"/>
  <c r="AI1314" i="11"/>
  <c r="AI1313" i="11"/>
  <c r="AI1312" i="11"/>
  <c r="AI1311" i="11"/>
  <c r="AI1310" i="11"/>
  <c r="AI1309" i="11"/>
  <c r="AI1308" i="11"/>
  <c r="AI1307" i="11"/>
  <c r="AI1306" i="11"/>
  <c r="AI1305" i="11"/>
  <c r="AI1304" i="11"/>
  <c r="AI1303" i="11"/>
  <c r="AI1302" i="11"/>
  <c r="AI1301" i="11"/>
  <c r="AI1300" i="11"/>
  <c r="AI1299" i="11"/>
  <c r="AI1298" i="11"/>
  <c r="AI1297" i="11"/>
  <c r="AI1296" i="11"/>
  <c r="AI1295" i="11"/>
  <c r="AI1294" i="11"/>
  <c r="AI1293" i="11"/>
  <c r="AI1292" i="11"/>
  <c r="AI1291" i="11"/>
  <c r="AI1290" i="11"/>
  <c r="AI1289" i="11"/>
  <c r="AI1288" i="11"/>
  <c r="AI1287" i="11"/>
  <c r="AI1286" i="11"/>
  <c r="AI1285" i="11"/>
  <c r="AI1284" i="11"/>
  <c r="AI1283" i="11"/>
  <c r="AI1282" i="11"/>
  <c r="AI1281" i="11"/>
  <c r="AI1280" i="11"/>
  <c r="AI1279" i="11"/>
  <c r="AI1278" i="11"/>
  <c r="AI1277" i="11"/>
  <c r="AI1276" i="11"/>
  <c r="AI1275" i="11"/>
  <c r="AI1274" i="11"/>
  <c r="AI1273" i="11"/>
  <c r="AI1272" i="11"/>
  <c r="AI1271" i="11"/>
  <c r="AI1270" i="11"/>
  <c r="AI1269" i="11"/>
  <c r="AI1268" i="11"/>
  <c r="AI1267" i="11"/>
  <c r="AI1266" i="11"/>
  <c r="AI1265" i="11"/>
  <c r="AI1264" i="11"/>
  <c r="AI1263" i="11"/>
  <c r="AI1262" i="11"/>
  <c r="AI1261" i="11"/>
  <c r="AI1260" i="11"/>
  <c r="AI1259" i="11"/>
  <c r="AI1258" i="11"/>
  <c r="AI1257" i="11"/>
  <c r="AI1256" i="11"/>
  <c r="AI1255" i="11"/>
  <c r="AI1254" i="11"/>
  <c r="AI1253" i="11"/>
  <c r="AI1252" i="11"/>
  <c r="AI1251" i="11"/>
  <c r="AI1250" i="11"/>
  <c r="AI1249" i="11"/>
  <c r="AI1248" i="11"/>
  <c r="AI1247" i="11"/>
  <c r="AI1246" i="11"/>
  <c r="AI1245" i="11"/>
  <c r="AI1244" i="11"/>
  <c r="AI1243" i="11"/>
  <c r="AI1242" i="11"/>
  <c r="AI1241" i="11"/>
  <c r="AI1240" i="11"/>
  <c r="AI1239" i="11"/>
  <c r="AI1238" i="11"/>
  <c r="AI1237" i="11"/>
  <c r="AI1236" i="11"/>
  <c r="AI1235" i="11"/>
  <c r="AI1234" i="11"/>
  <c r="AI1233" i="11"/>
  <c r="AI1232" i="11"/>
  <c r="AI1231" i="11"/>
  <c r="AI1230" i="11"/>
  <c r="AI1229" i="11"/>
  <c r="AI1228" i="11"/>
  <c r="AI1227" i="11"/>
  <c r="AI1226" i="11"/>
  <c r="AI1225" i="11"/>
  <c r="AI1224" i="11"/>
  <c r="AI1223" i="11"/>
  <c r="AI1222" i="11"/>
  <c r="AI1221" i="11"/>
  <c r="AI1220" i="11"/>
  <c r="AI1219" i="11"/>
  <c r="AI1218" i="11"/>
  <c r="AI1217" i="11"/>
  <c r="AI1216" i="11"/>
  <c r="AI1215" i="11"/>
  <c r="AI1214" i="11"/>
  <c r="AI1213" i="11"/>
  <c r="AI1212" i="11"/>
  <c r="AI1211" i="11"/>
  <c r="AI1210" i="11"/>
  <c r="AI1209" i="11"/>
  <c r="AI1208" i="11"/>
  <c r="AI1207" i="11"/>
  <c r="AI1206" i="11"/>
  <c r="AI1205" i="11"/>
  <c r="AI1204" i="11"/>
  <c r="AI1203" i="11"/>
  <c r="AI1202" i="11"/>
  <c r="AI1201" i="11"/>
  <c r="AI1200" i="11"/>
  <c r="AI1199" i="11"/>
  <c r="AI1198" i="11"/>
  <c r="AI1197" i="11"/>
  <c r="AI1196" i="11"/>
  <c r="AI1195" i="11"/>
  <c r="AI1194" i="11"/>
  <c r="AI1193" i="11"/>
  <c r="AI1192" i="11"/>
  <c r="AI1191" i="11"/>
  <c r="AI1190" i="11"/>
  <c r="AI1189" i="11"/>
  <c r="AI1188" i="11"/>
  <c r="AI1187" i="11"/>
  <c r="AI1186" i="11"/>
  <c r="AI1185" i="11"/>
  <c r="AI1184" i="11"/>
  <c r="AI1183" i="11"/>
  <c r="AI1182" i="11"/>
  <c r="AI1181" i="11"/>
  <c r="AI1180" i="11"/>
  <c r="AI1179" i="11"/>
  <c r="AI1178" i="11"/>
  <c r="AI1177" i="11"/>
  <c r="AI1176" i="11"/>
  <c r="AI1175" i="11"/>
  <c r="AI1174" i="11"/>
  <c r="AI1173" i="11"/>
  <c r="AI1172" i="11"/>
  <c r="AI1171" i="11"/>
  <c r="AI1170" i="11"/>
  <c r="AI1169" i="11"/>
  <c r="AI1168" i="11"/>
  <c r="AI1167" i="11"/>
  <c r="AI1166" i="11"/>
  <c r="AI1165" i="11"/>
  <c r="AI1164" i="11"/>
  <c r="AI1163" i="11"/>
  <c r="AI1162" i="11"/>
  <c r="AI1161" i="11"/>
  <c r="AI1160" i="11"/>
  <c r="AI1159" i="11"/>
  <c r="AI1158" i="11"/>
  <c r="AI1157" i="11"/>
  <c r="AI1156" i="11"/>
  <c r="AI1155" i="11"/>
  <c r="AI1154" i="11"/>
  <c r="AI1153" i="11"/>
  <c r="AI1152" i="11"/>
  <c r="AI1151" i="11"/>
  <c r="AI1150" i="11"/>
  <c r="AI1149" i="11"/>
  <c r="AI1148" i="11"/>
  <c r="AI1147" i="11"/>
  <c r="AI1146" i="11"/>
  <c r="AI1145" i="11"/>
  <c r="AI1144" i="11"/>
  <c r="AI1143" i="11"/>
  <c r="AI1142" i="11"/>
  <c r="AI1141" i="11"/>
  <c r="AI1140" i="11"/>
  <c r="AI1139" i="11"/>
  <c r="AI1138" i="11"/>
  <c r="AI1137" i="11"/>
  <c r="AI1136" i="11"/>
  <c r="AI1135" i="11"/>
  <c r="AI1134" i="11"/>
  <c r="AI1133" i="11"/>
  <c r="AI1132" i="11"/>
  <c r="AI1131" i="11"/>
  <c r="AI1130" i="11"/>
  <c r="AI1129" i="11"/>
  <c r="AI1128" i="11"/>
  <c r="AI1127" i="11"/>
  <c r="AI1126" i="11"/>
  <c r="AI1125" i="11"/>
  <c r="AI1124" i="11"/>
  <c r="AI1123" i="11"/>
  <c r="AI1122" i="11"/>
  <c r="AI1121" i="11"/>
  <c r="AI1120" i="11"/>
  <c r="AI1119" i="11"/>
  <c r="AI1118" i="11"/>
  <c r="AI1117" i="11"/>
  <c r="AI1116" i="11"/>
  <c r="AI1115" i="11"/>
  <c r="AI1114" i="11"/>
  <c r="AI1113" i="11"/>
  <c r="AI1112" i="11"/>
  <c r="AI1111" i="11"/>
  <c r="AI1110" i="11"/>
  <c r="AI1109" i="11"/>
  <c r="AI1108" i="11"/>
  <c r="AI1107" i="11"/>
  <c r="AI1106" i="11"/>
  <c r="AI1105" i="11"/>
  <c r="AI1104" i="11"/>
  <c r="AI1103" i="11"/>
  <c r="AI1102" i="11"/>
  <c r="AI1101" i="11"/>
  <c r="AI1100" i="11"/>
  <c r="AI1099" i="11"/>
  <c r="AI1098" i="11"/>
  <c r="AI1097" i="11"/>
  <c r="AI1096" i="11"/>
  <c r="AI1095" i="11"/>
  <c r="AI1094" i="11"/>
  <c r="AI1093" i="11"/>
  <c r="AI1092" i="11"/>
  <c r="AI1091" i="11"/>
  <c r="AI1090" i="11"/>
  <c r="AI1089" i="11"/>
  <c r="AI1088" i="11"/>
  <c r="AI1087" i="11"/>
  <c r="AI1086" i="11"/>
  <c r="AI1085" i="11"/>
  <c r="AI1084" i="11"/>
  <c r="AI1083" i="11"/>
  <c r="AI1082" i="11"/>
  <c r="AI1081" i="11"/>
  <c r="AI1080" i="11"/>
  <c r="AI1079" i="11"/>
  <c r="AI1078" i="11"/>
  <c r="AI1077" i="11"/>
  <c r="AI1076" i="11"/>
  <c r="AI1075" i="11"/>
  <c r="AI1074" i="11"/>
  <c r="AI1073" i="11"/>
  <c r="AI1072" i="11"/>
  <c r="AI1071" i="11"/>
  <c r="AI1070" i="11"/>
  <c r="AI1069" i="11"/>
  <c r="AI1068" i="11"/>
  <c r="AI1067" i="11"/>
  <c r="AI1066" i="11"/>
  <c r="AI1065" i="11"/>
  <c r="AI1064" i="11"/>
  <c r="AI1063" i="11"/>
  <c r="AI1062" i="11"/>
  <c r="AI1061" i="11"/>
  <c r="AI1060" i="11"/>
  <c r="AI1059" i="11"/>
  <c r="AI1058" i="11"/>
  <c r="AI1057" i="11"/>
  <c r="AI1056" i="11"/>
  <c r="AI1055" i="11"/>
  <c r="AI1054" i="11"/>
  <c r="AI1053" i="11"/>
  <c r="AI1052" i="11"/>
  <c r="AI1051" i="11"/>
  <c r="AI1050" i="11"/>
  <c r="AI1049" i="11"/>
  <c r="AI1048" i="11"/>
  <c r="AI1047" i="11"/>
  <c r="AI1046" i="11"/>
  <c r="AI1045" i="11"/>
  <c r="AI1044" i="11"/>
  <c r="AI1043" i="11"/>
  <c r="AI1042" i="11"/>
  <c r="AI1041" i="11"/>
  <c r="AI1040" i="11"/>
  <c r="AI1039" i="11"/>
  <c r="AI1038" i="11"/>
  <c r="AI1037" i="11"/>
  <c r="AI1036" i="11"/>
  <c r="AI1035" i="11"/>
  <c r="AI1034" i="11"/>
  <c r="AI1033" i="11"/>
  <c r="AI1032" i="11"/>
  <c r="AI1031" i="11"/>
  <c r="AI1030" i="11"/>
  <c r="AI1029" i="11"/>
  <c r="AI1028" i="11"/>
  <c r="AI1027" i="11"/>
  <c r="AI1026" i="11"/>
  <c r="AI1025" i="11"/>
  <c r="AI1024" i="11"/>
  <c r="AI1023" i="11"/>
  <c r="AI1022" i="11"/>
  <c r="AI1021" i="11"/>
  <c r="AI1020" i="11"/>
  <c r="AI1019" i="11"/>
  <c r="AI1018" i="11"/>
  <c r="AI1017" i="11"/>
  <c r="AI1016" i="11"/>
  <c r="AI1015" i="11"/>
  <c r="AI1014" i="11"/>
  <c r="AI1013" i="11"/>
  <c r="AI1012" i="11"/>
  <c r="AI1011" i="11"/>
  <c r="AI1010" i="11"/>
  <c r="AI1009" i="11"/>
  <c r="AI1008" i="11"/>
  <c r="AI1007" i="11"/>
  <c r="AI1006" i="11"/>
  <c r="AI1005" i="11"/>
  <c r="AI1004" i="11"/>
  <c r="AI1003" i="11"/>
  <c r="AI1002" i="11"/>
  <c r="AI1001" i="11"/>
  <c r="AI1000" i="11"/>
  <c r="AI999" i="11"/>
  <c r="AI998" i="11"/>
  <c r="AI997" i="11"/>
  <c r="AI996" i="11"/>
  <c r="AI995" i="11"/>
  <c r="AI994" i="11"/>
  <c r="AI993" i="11"/>
  <c r="AI992" i="11"/>
  <c r="AI991" i="11"/>
  <c r="AI990" i="11"/>
  <c r="AI989" i="11"/>
  <c r="AI988" i="11"/>
  <c r="AI987" i="11"/>
  <c r="AI986" i="11"/>
  <c r="AI985" i="11"/>
  <c r="AI984" i="11"/>
  <c r="AI983" i="11"/>
  <c r="AI982" i="11"/>
  <c r="AI981" i="11"/>
  <c r="AI980" i="11"/>
  <c r="AI979" i="11"/>
  <c r="AI978" i="11"/>
  <c r="AI977" i="11"/>
  <c r="AI976" i="11"/>
  <c r="AI975" i="11"/>
  <c r="AI974" i="11"/>
  <c r="AI973" i="11"/>
  <c r="AI972" i="11"/>
  <c r="AI971" i="11"/>
  <c r="AI970" i="11"/>
  <c r="AI969" i="11"/>
  <c r="AI968" i="11"/>
  <c r="AI967" i="11"/>
  <c r="AI966" i="11"/>
  <c r="AI965" i="11"/>
  <c r="AI964" i="11"/>
  <c r="AI963" i="11"/>
  <c r="AI962" i="11"/>
  <c r="AI961" i="11"/>
  <c r="AI960" i="11"/>
  <c r="AI959" i="11"/>
  <c r="AI958" i="11"/>
  <c r="AI957" i="11"/>
  <c r="AI956" i="11"/>
  <c r="AI955" i="11"/>
  <c r="AI954" i="11"/>
  <c r="AI953" i="11"/>
  <c r="AI952" i="11"/>
  <c r="AI951" i="11"/>
  <c r="AI950" i="11"/>
  <c r="AI949" i="11"/>
  <c r="AI948" i="11"/>
  <c r="AI947" i="11"/>
  <c r="AI946" i="11"/>
  <c r="AI945" i="11"/>
  <c r="AI944" i="11"/>
  <c r="AI943" i="11"/>
  <c r="AI942" i="11"/>
  <c r="AI941" i="11"/>
  <c r="AI940" i="11"/>
  <c r="AI939" i="11"/>
  <c r="AI938" i="11"/>
  <c r="AI937" i="11"/>
  <c r="AI936" i="11"/>
  <c r="AI935" i="11"/>
  <c r="AI934" i="11"/>
  <c r="AI933" i="11"/>
  <c r="AI932" i="11"/>
  <c r="AI931" i="11"/>
  <c r="AI930" i="11"/>
  <c r="AI929" i="11"/>
  <c r="AI928" i="11"/>
  <c r="AI927" i="11"/>
  <c r="AI926" i="11"/>
  <c r="AI925" i="11"/>
  <c r="AI924" i="11"/>
  <c r="AI923" i="11"/>
  <c r="AI922" i="11"/>
  <c r="AI921" i="11"/>
  <c r="AI920" i="11"/>
  <c r="AI919" i="11"/>
  <c r="AI918" i="11"/>
  <c r="AI917" i="11"/>
  <c r="AI916" i="11"/>
  <c r="AI915" i="11"/>
  <c r="AI914" i="11"/>
  <c r="AI913" i="11"/>
  <c r="AI912" i="11"/>
  <c r="AI911" i="11"/>
  <c r="AI910" i="11"/>
  <c r="AI909" i="11"/>
  <c r="AI908" i="11"/>
  <c r="AI907" i="11"/>
  <c r="AI906" i="11"/>
  <c r="AI905" i="11"/>
  <c r="AI904" i="11"/>
  <c r="AI903" i="11"/>
  <c r="AI902" i="11"/>
  <c r="AI901" i="11"/>
  <c r="AI900" i="11"/>
  <c r="AI899" i="11"/>
  <c r="AI898" i="11"/>
  <c r="AI897" i="11"/>
  <c r="AI896" i="11"/>
  <c r="AI895" i="11"/>
  <c r="AI894" i="11"/>
  <c r="AI893" i="11"/>
  <c r="AI892" i="11"/>
  <c r="AI891" i="11"/>
  <c r="AI890" i="11"/>
  <c r="AI889" i="11"/>
  <c r="AI888" i="11"/>
  <c r="AI887" i="11"/>
  <c r="AI886" i="11"/>
  <c r="AI885" i="11"/>
  <c r="AI884" i="11"/>
  <c r="AI883" i="11"/>
  <c r="AI882" i="11"/>
  <c r="AI881" i="11"/>
  <c r="AI880" i="11"/>
  <c r="AI879" i="11"/>
  <c r="AI878" i="11"/>
  <c r="AI877" i="11"/>
  <c r="AI876" i="11"/>
  <c r="AI875" i="11"/>
  <c r="AI874" i="11"/>
  <c r="AI873" i="11"/>
  <c r="AI872" i="11"/>
  <c r="AI871" i="11"/>
  <c r="AI870" i="11"/>
  <c r="AI869" i="11"/>
  <c r="AI868" i="11"/>
  <c r="AI867" i="11"/>
  <c r="AI866" i="11"/>
  <c r="AI865" i="11"/>
  <c r="AI864" i="11"/>
  <c r="AI863" i="11"/>
  <c r="AI862" i="11"/>
  <c r="AI861" i="11"/>
  <c r="AI860" i="11"/>
  <c r="AI859" i="11"/>
  <c r="AI858" i="11"/>
  <c r="AI857" i="11"/>
  <c r="AI856" i="11"/>
  <c r="AI855" i="11"/>
  <c r="AI854" i="11"/>
  <c r="AI853" i="11"/>
  <c r="AI852" i="11"/>
  <c r="AI851" i="11"/>
  <c r="AI850" i="11"/>
  <c r="AI849" i="11"/>
  <c r="AI848" i="11"/>
  <c r="AI847" i="11"/>
  <c r="AI846" i="11"/>
  <c r="AI845" i="11"/>
  <c r="AI844" i="11"/>
  <c r="AI843" i="11"/>
  <c r="AI842" i="11"/>
  <c r="AI841" i="11"/>
  <c r="AI840" i="11"/>
  <c r="AI839" i="11"/>
  <c r="AI838" i="11"/>
  <c r="AI837" i="11"/>
  <c r="AI836" i="11"/>
  <c r="AI835" i="11"/>
  <c r="AI834" i="11"/>
  <c r="AI833" i="11"/>
  <c r="AI832" i="11"/>
  <c r="AI831" i="11"/>
  <c r="AI830" i="11"/>
  <c r="AI829" i="11"/>
  <c r="AI828" i="11"/>
  <c r="AI827" i="11"/>
  <c r="AI826" i="11"/>
  <c r="AI825" i="11"/>
  <c r="AI824" i="11"/>
  <c r="AI823" i="11"/>
  <c r="AI822" i="11"/>
  <c r="AI821" i="11"/>
  <c r="AI820" i="11"/>
  <c r="AI819" i="11"/>
  <c r="AI818" i="11"/>
  <c r="AI817" i="11"/>
  <c r="AI816" i="11"/>
  <c r="AI815" i="11"/>
  <c r="AI814" i="11"/>
  <c r="AI813" i="11"/>
  <c r="AI812" i="11"/>
  <c r="AI811" i="11"/>
  <c r="AI810" i="11"/>
  <c r="AI809" i="11"/>
  <c r="AI808" i="11"/>
  <c r="AI807" i="11"/>
  <c r="AI806" i="11"/>
  <c r="AI805" i="11"/>
  <c r="AI804" i="11"/>
  <c r="AI803" i="11"/>
  <c r="AI802" i="11"/>
  <c r="AI801" i="11"/>
  <c r="AI800" i="11"/>
  <c r="AI799" i="11"/>
  <c r="AI798" i="11"/>
  <c r="AI797" i="11"/>
  <c r="AI796" i="11"/>
  <c r="AI795" i="11"/>
  <c r="AI794" i="11"/>
  <c r="AI793" i="11"/>
  <c r="AI792" i="11"/>
  <c r="AI791" i="11"/>
  <c r="AI790" i="11"/>
  <c r="AI789" i="11"/>
  <c r="AI788" i="11"/>
  <c r="AI787" i="11"/>
  <c r="AI786" i="11"/>
  <c r="AI785" i="11"/>
  <c r="AI784" i="11"/>
  <c r="AI783" i="11"/>
  <c r="AI782" i="11"/>
  <c r="AI781" i="11"/>
  <c r="AI780" i="11"/>
  <c r="AI779" i="11"/>
  <c r="AI778" i="11"/>
  <c r="AI777" i="11"/>
  <c r="AI776" i="11"/>
  <c r="AI775" i="11"/>
  <c r="AI774" i="11"/>
  <c r="AI773" i="11"/>
  <c r="AI772" i="11"/>
  <c r="AI771" i="11"/>
  <c r="AI770" i="11"/>
  <c r="AI769" i="11"/>
  <c r="AI768" i="11"/>
  <c r="AI767" i="11"/>
  <c r="AI766" i="11"/>
  <c r="AI765" i="11"/>
  <c r="AI764" i="11"/>
  <c r="AI763" i="11"/>
  <c r="AI762" i="11"/>
  <c r="AI761" i="11"/>
  <c r="AI760" i="11"/>
  <c r="AI759" i="11"/>
  <c r="AI758" i="11"/>
  <c r="AI757" i="11"/>
  <c r="AI756" i="11"/>
  <c r="AI755" i="11"/>
  <c r="AI754" i="11"/>
  <c r="AI753" i="11"/>
  <c r="AI752" i="11"/>
  <c r="AI751" i="11"/>
  <c r="AI750" i="11"/>
  <c r="AI749" i="11"/>
  <c r="AI748" i="11"/>
  <c r="AI747" i="11"/>
  <c r="AI746" i="11"/>
  <c r="AI745" i="11"/>
  <c r="AI744" i="11"/>
  <c r="AI743" i="11"/>
  <c r="AI742" i="11"/>
  <c r="AI741" i="11"/>
  <c r="AI740" i="11"/>
  <c r="AI739" i="11"/>
  <c r="AI738" i="11"/>
  <c r="AI737" i="11"/>
  <c r="AI736" i="11"/>
  <c r="AI735" i="11"/>
  <c r="AI734" i="11"/>
  <c r="AI733" i="11"/>
  <c r="AI732" i="11"/>
  <c r="AI731" i="11"/>
  <c r="AI730" i="11"/>
  <c r="AI729" i="11"/>
  <c r="AI728" i="11"/>
  <c r="AI727" i="11"/>
  <c r="AI726" i="11"/>
  <c r="AI725" i="11"/>
  <c r="AI724" i="11"/>
  <c r="AI723" i="11"/>
  <c r="AI722" i="11"/>
  <c r="AI721" i="11"/>
  <c r="AI720" i="11"/>
  <c r="AI719" i="11"/>
  <c r="AI718" i="11"/>
  <c r="AI717" i="11"/>
  <c r="AI716" i="11"/>
  <c r="AI715" i="11"/>
  <c r="AI714" i="11"/>
  <c r="AI713" i="11"/>
  <c r="AI712" i="11"/>
  <c r="AI711" i="11"/>
  <c r="AI710" i="11"/>
  <c r="AI709" i="11"/>
  <c r="AI708" i="11"/>
  <c r="AI707" i="11"/>
  <c r="AI706" i="11"/>
  <c r="AI705" i="11"/>
  <c r="AI704" i="11"/>
  <c r="AI703" i="11"/>
  <c r="AI702" i="11"/>
  <c r="AI701" i="11"/>
  <c r="AI700" i="11"/>
  <c r="AI699" i="11"/>
  <c r="AI698" i="11"/>
  <c r="AI697" i="11"/>
  <c r="AI696" i="11"/>
  <c r="AI695" i="11"/>
  <c r="AI694" i="11"/>
  <c r="AI693" i="11"/>
  <c r="AI692" i="11"/>
  <c r="AI691" i="11"/>
  <c r="AI690" i="11"/>
  <c r="AI689" i="11"/>
  <c r="AI688" i="11"/>
  <c r="AI687" i="11"/>
  <c r="AI686" i="11"/>
  <c r="AI685" i="11"/>
  <c r="AI684" i="11"/>
  <c r="AI683" i="11"/>
  <c r="AI682" i="11"/>
  <c r="AI681" i="11"/>
  <c r="AI680" i="11"/>
  <c r="AI679" i="11"/>
  <c r="AI678" i="11"/>
  <c r="AI677" i="11"/>
  <c r="AI676" i="11"/>
  <c r="AI675" i="11"/>
  <c r="AI674" i="11"/>
  <c r="AI673" i="11"/>
  <c r="AI672" i="11"/>
  <c r="AI671" i="11"/>
  <c r="AI670" i="11"/>
  <c r="AI669" i="11"/>
  <c r="AI668" i="11"/>
  <c r="AI667" i="11"/>
  <c r="AI666" i="11"/>
  <c r="AI665" i="11"/>
  <c r="AI664" i="11"/>
  <c r="AI663" i="11"/>
  <c r="AI662" i="11"/>
  <c r="AI661" i="11"/>
  <c r="AI660" i="11"/>
  <c r="AI659" i="11"/>
  <c r="AI658" i="11"/>
  <c r="AI657" i="11"/>
  <c r="AI656" i="11"/>
  <c r="AI655" i="11"/>
  <c r="AI654" i="11"/>
  <c r="AI653" i="11"/>
  <c r="AI652" i="11"/>
  <c r="AI651" i="11"/>
  <c r="AI650" i="11"/>
  <c r="AI649" i="11"/>
  <c r="AI648" i="11"/>
  <c r="AI647" i="11"/>
  <c r="AI646" i="11"/>
  <c r="AI645" i="11"/>
  <c r="AI644" i="11"/>
  <c r="AI643" i="11"/>
  <c r="AI642" i="11"/>
  <c r="AI641" i="11"/>
  <c r="AI640" i="11"/>
  <c r="AI639" i="11"/>
  <c r="AI638" i="11"/>
  <c r="AI637" i="11"/>
  <c r="AI636" i="11"/>
  <c r="AI635" i="11"/>
  <c r="AI634" i="11"/>
  <c r="AI633" i="11"/>
  <c r="AI632" i="11"/>
  <c r="AI631" i="11"/>
  <c r="AI630" i="11"/>
  <c r="AI629" i="11"/>
  <c r="AI628" i="11"/>
  <c r="AI627" i="11"/>
  <c r="AI626" i="11"/>
  <c r="AI625" i="11"/>
  <c r="AI624" i="11"/>
  <c r="AI623" i="11"/>
  <c r="AI622" i="11"/>
  <c r="AI621" i="11"/>
  <c r="AI620" i="11"/>
  <c r="AI619" i="11"/>
  <c r="AI618" i="11"/>
  <c r="AI617" i="11"/>
  <c r="AI616" i="11"/>
  <c r="AI615" i="11"/>
  <c r="AI614" i="11"/>
  <c r="AI613" i="11"/>
  <c r="AI612" i="11"/>
  <c r="AI611" i="11"/>
  <c r="AI610" i="11"/>
  <c r="AI609" i="11"/>
  <c r="AI608" i="11"/>
  <c r="AI607" i="11"/>
  <c r="AI606" i="11"/>
  <c r="AI605" i="11"/>
  <c r="AI604" i="11"/>
  <c r="AI603" i="11"/>
  <c r="AI602" i="11"/>
  <c r="AI601" i="11"/>
  <c r="AI600" i="11"/>
  <c r="AI599" i="11"/>
  <c r="AI598" i="11"/>
  <c r="AI597" i="11"/>
  <c r="AI596" i="11"/>
  <c r="AI595" i="11"/>
  <c r="AI594" i="11"/>
  <c r="AI593" i="11"/>
  <c r="AI592" i="11"/>
  <c r="AI591" i="11"/>
  <c r="AI590" i="11"/>
  <c r="AI589" i="11"/>
  <c r="AI588" i="11"/>
  <c r="AI587" i="11"/>
  <c r="AI586" i="11"/>
  <c r="AI585" i="11"/>
  <c r="AI584" i="11"/>
  <c r="AI583" i="11"/>
  <c r="AI582" i="11"/>
  <c r="AI581" i="11"/>
  <c r="AI580" i="11"/>
  <c r="AI579" i="11"/>
  <c r="AI578" i="11"/>
  <c r="AI577" i="11"/>
  <c r="AI576" i="11"/>
  <c r="AI575" i="11"/>
  <c r="AI574" i="11"/>
  <c r="AI573" i="11"/>
  <c r="AI572" i="11"/>
  <c r="AI571" i="11"/>
  <c r="AI570" i="11"/>
  <c r="AI569" i="11"/>
  <c r="AI568" i="11"/>
  <c r="AI567" i="11"/>
  <c r="AI566" i="11"/>
  <c r="AI565" i="11"/>
  <c r="AI564" i="11"/>
  <c r="AI563" i="11"/>
  <c r="AI562" i="11"/>
  <c r="AI561" i="11"/>
  <c r="AI560" i="11"/>
  <c r="AI559" i="11"/>
  <c r="AI558" i="11"/>
  <c r="AI557" i="11"/>
  <c r="AI556" i="11"/>
  <c r="AI555" i="11"/>
  <c r="AI554" i="11"/>
  <c r="AI553" i="11"/>
  <c r="AI552" i="11"/>
  <c r="AI551" i="11"/>
  <c r="AI550" i="11"/>
  <c r="AI549" i="11"/>
  <c r="AI548" i="11"/>
  <c r="AI547" i="11"/>
  <c r="AI546" i="11"/>
  <c r="AI545" i="11"/>
  <c r="AI544" i="11"/>
  <c r="AI543" i="11"/>
  <c r="AI542" i="11"/>
  <c r="AI541" i="11"/>
  <c r="AI540" i="11"/>
  <c r="AI539" i="11"/>
  <c r="AI538" i="11"/>
  <c r="AI537" i="11"/>
  <c r="AI536" i="11"/>
  <c r="AI535" i="11"/>
  <c r="AI534" i="11"/>
  <c r="AI533" i="11"/>
  <c r="AI532" i="11"/>
  <c r="AI531" i="11"/>
  <c r="AI530" i="11"/>
  <c r="AI529" i="11"/>
  <c r="AI528" i="11"/>
  <c r="AI527" i="11"/>
  <c r="AI526" i="11"/>
  <c r="AI525" i="11"/>
  <c r="AI524" i="11"/>
  <c r="AI523" i="11"/>
  <c r="AI522" i="11"/>
  <c r="AI521" i="11"/>
  <c r="AI520" i="11"/>
  <c r="AI519" i="11"/>
  <c r="AI518" i="11"/>
  <c r="AI517" i="11"/>
  <c r="AI516" i="11"/>
  <c r="AI515" i="11"/>
  <c r="AI514" i="11"/>
  <c r="AI513" i="11"/>
  <c r="AI512" i="11"/>
  <c r="AI511" i="11"/>
  <c r="AI510" i="11"/>
  <c r="AI509" i="11"/>
  <c r="AI508" i="11"/>
  <c r="AI507" i="11"/>
  <c r="AI506" i="11"/>
  <c r="AI505" i="11"/>
  <c r="AI504" i="11"/>
  <c r="AI503" i="11"/>
  <c r="AI502" i="11"/>
  <c r="AI501" i="11"/>
  <c r="AI500" i="11"/>
  <c r="AI499" i="11"/>
  <c r="AI498" i="11"/>
  <c r="AI497" i="11"/>
  <c r="AI496" i="11"/>
  <c r="AI495" i="11"/>
  <c r="AI494" i="11"/>
  <c r="AI493" i="11"/>
  <c r="AI492" i="11"/>
  <c r="AI491" i="11"/>
  <c r="AI490" i="11"/>
  <c r="AI489" i="11"/>
  <c r="AI488" i="11"/>
  <c r="AI487" i="11"/>
  <c r="AI486" i="11"/>
  <c r="AI485" i="11"/>
  <c r="AI484" i="11"/>
  <c r="AI483" i="11"/>
  <c r="AI482" i="11"/>
  <c r="AI481" i="11"/>
  <c r="AI480" i="11"/>
  <c r="AI479" i="11"/>
  <c r="AI478" i="11"/>
  <c r="AI477" i="11"/>
  <c r="AI476" i="11"/>
  <c r="AI475" i="11"/>
  <c r="AI474" i="11"/>
  <c r="AI473" i="11"/>
  <c r="AI472" i="11"/>
  <c r="AI471" i="11"/>
  <c r="AI470" i="11"/>
  <c r="AI469" i="11"/>
  <c r="AI468" i="11"/>
  <c r="AI467" i="11"/>
  <c r="AI466" i="11"/>
  <c r="AI465" i="11"/>
  <c r="AI464" i="11"/>
  <c r="AI463" i="11"/>
  <c r="AI462" i="11"/>
  <c r="AI461" i="11"/>
  <c r="AI460" i="11"/>
  <c r="AI459" i="11"/>
  <c r="AI458" i="11"/>
  <c r="AI457" i="11"/>
  <c r="AI456" i="11"/>
  <c r="AI455" i="11"/>
  <c r="AI454" i="11"/>
  <c r="AI453" i="11"/>
  <c r="AI452" i="11"/>
  <c r="AI451" i="11"/>
  <c r="AI450" i="11"/>
  <c r="AI449" i="11"/>
  <c r="AI448" i="11"/>
  <c r="AI447" i="11"/>
  <c r="AI446" i="11"/>
  <c r="AI445" i="11"/>
  <c r="AI444" i="11"/>
  <c r="AI443" i="11"/>
  <c r="AI442" i="11"/>
  <c r="AI441" i="11"/>
  <c r="AI440" i="11"/>
  <c r="AI439" i="11"/>
  <c r="AI438" i="11"/>
  <c r="AI437" i="11"/>
  <c r="AI436" i="11"/>
  <c r="AI435" i="11"/>
  <c r="AI434" i="11"/>
  <c r="AI433" i="11"/>
  <c r="AI432" i="11"/>
  <c r="AI431" i="11"/>
  <c r="AI430" i="11"/>
  <c r="AI429" i="11"/>
  <c r="AI428" i="11"/>
  <c r="AI427" i="11"/>
  <c r="AI426" i="11"/>
  <c r="AI425" i="11"/>
  <c r="AI424" i="11"/>
  <c r="AI423" i="11"/>
  <c r="AI422" i="11"/>
  <c r="AI421" i="11"/>
  <c r="AI420" i="11"/>
  <c r="AI419" i="11"/>
  <c r="AI418" i="11"/>
  <c r="AI417" i="11"/>
  <c r="AI416" i="11"/>
  <c r="AI415" i="11"/>
  <c r="AI414" i="11"/>
  <c r="AI413" i="11"/>
  <c r="AI412" i="11"/>
  <c r="AI411" i="11"/>
  <c r="AI410" i="11"/>
  <c r="AI409" i="11"/>
  <c r="AI408" i="11"/>
  <c r="AI407" i="11"/>
  <c r="AI406" i="11"/>
  <c r="AI405" i="11"/>
  <c r="AI404" i="11"/>
  <c r="AI403" i="11"/>
  <c r="AI402" i="11"/>
  <c r="AI401" i="11"/>
  <c r="AI400" i="11"/>
  <c r="AI399" i="11"/>
  <c r="AI398" i="11"/>
  <c r="AI397" i="11"/>
  <c r="AI396" i="11"/>
  <c r="AI395" i="11"/>
  <c r="AI394" i="11"/>
  <c r="AI393" i="11"/>
  <c r="AI392" i="11"/>
  <c r="AI391" i="11"/>
  <c r="AI390" i="11"/>
  <c r="AI389" i="11"/>
  <c r="AI388" i="11"/>
  <c r="AI387" i="11"/>
  <c r="AI386" i="11"/>
  <c r="AI385" i="11"/>
  <c r="AI384" i="11"/>
  <c r="AI383" i="11"/>
  <c r="AI382" i="11"/>
  <c r="AI381" i="11"/>
  <c r="AI380" i="11"/>
  <c r="AI379" i="11"/>
  <c r="AI378" i="11"/>
  <c r="AI377" i="11"/>
  <c r="AI376" i="11"/>
  <c r="AI375" i="11"/>
  <c r="AI374" i="11"/>
  <c r="AI373" i="11"/>
  <c r="AI372" i="11"/>
  <c r="AI371" i="11"/>
  <c r="AI370" i="11"/>
  <c r="AI369" i="11"/>
  <c r="AI368" i="11"/>
  <c r="AI367" i="11"/>
  <c r="AI366" i="11"/>
  <c r="AI365" i="11"/>
  <c r="AI364" i="11"/>
  <c r="AI363" i="11"/>
  <c r="AI362" i="11"/>
  <c r="AI361" i="11"/>
  <c r="AI360" i="11"/>
  <c r="AI359" i="11"/>
  <c r="AI358" i="11"/>
  <c r="AI357" i="11"/>
  <c r="AI356" i="11"/>
  <c r="AI355" i="11"/>
  <c r="AI354" i="11"/>
  <c r="AI353" i="11"/>
  <c r="AI352" i="11"/>
  <c r="AI351" i="11"/>
  <c r="AI350" i="11"/>
  <c r="AI349" i="11"/>
  <c r="AI348" i="11"/>
  <c r="AI347" i="11"/>
  <c r="AI346" i="11"/>
  <c r="AI345" i="11"/>
  <c r="AI344" i="11"/>
  <c r="AI343" i="11"/>
  <c r="AI342" i="11"/>
  <c r="AI341" i="11"/>
  <c r="AI340" i="11"/>
  <c r="AI339" i="11"/>
  <c r="AI338" i="11"/>
  <c r="AI337" i="11"/>
  <c r="AI336" i="11"/>
  <c r="AI335" i="11"/>
  <c r="AI334" i="11"/>
  <c r="AI333" i="11"/>
  <c r="AI332" i="11"/>
  <c r="AI331" i="11"/>
  <c r="AI330" i="11"/>
  <c r="AI329" i="11"/>
  <c r="AI328" i="11"/>
  <c r="AI327" i="11"/>
  <c r="AI326" i="11"/>
  <c r="AI325" i="11"/>
  <c r="AI324" i="11"/>
  <c r="AI323" i="11"/>
  <c r="AI322" i="11"/>
  <c r="AI321" i="11"/>
  <c r="AI320" i="11"/>
  <c r="AI319" i="11"/>
  <c r="AI318" i="11"/>
  <c r="AI317" i="11"/>
  <c r="AI316" i="11"/>
  <c r="AI315" i="11"/>
  <c r="AI314" i="11"/>
  <c r="AI313" i="11"/>
  <c r="AI312" i="11"/>
  <c r="AI311" i="11"/>
  <c r="AI310" i="11"/>
  <c r="AI309" i="11"/>
  <c r="AI308" i="11"/>
  <c r="AI307" i="11"/>
  <c r="AI306" i="11"/>
  <c r="AI305" i="11"/>
  <c r="AI304" i="11"/>
  <c r="AI303" i="11"/>
  <c r="AI302" i="11"/>
  <c r="AI301" i="11"/>
  <c r="AI300" i="11"/>
  <c r="AI299" i="11"/>
  <c r="AI298" i="11"/>
  <c r="AI297" i="11"/>
  <c r="AI296" i="11"/>
  <c r="AI295" i="11"/>
  <c r="AI294" i="11"/>
  <c r="AI293" i="11"/>
  <c r="AI292" i="11"/>
  <c r="AI291" i="11"/>
  <c r="AI290" i="11"/>
  <c r="AI289" i="11"/>
  <c r="AI288" i="11"/>
  <c r="AI287" i="11"/>
  <c r="AI286" i="11"/>
  <c r="AI285" i="11"/>
  <c r="AI284" i="11"/>
  <c r="AI283" i="11"/>
  <c r="AI282" i="11"/>
  <c r="AI281" i="11"/>
  <c r="AI280" i="11"/>
  <c r="AI279" i="11"/>
  <c r="AI278" i="11"/>
  <c r="AI277" i="11"/>
  <c r="AI276" i="11"/>
  <c r="AI275" i="11"/>
  <c r="AI274" i="11"/>
  <c r="AI273" i="11"/>
  <c r="AI272" i="11"/>
  <c r="AI271" i="11"/>
  <c r="AI270" i="11"/>
  <c r="AI269" i="11"/>
  <c r="AI268" i="11"/>
  <c r="AI267" i="11"/>
  <c r="AI266" i="11"/>
  <c r="AI265" i="11"/>
  <c r="AI264" i="11"/>
  <c r="AI263" i="11"/>
  <c r="AI262" i="11"/>
  <c r="AI261" i="11"/>
  <c r="AI260" i="11"/>
  <c r="AI259" i="11"/>
  <c r="AI258" i="11"/>
  <c r="AI257" i="11"/>
  <c r="AI256" i="11"/>
  <c r="AI255" i="11"/>
  <c r="AI254" i="11"/>
  <c r="AI253" i="11"/>
  <c r="AI252" i="11"/>
  <c r="AI251" i="11"/>
  <c r="AI250" i="11"/>
  <c r="AI249" i="11"/>
  <c r="AI248" i="11"/>
  <c r="AI247" i="11"/>
  <c r="AI246" i="11"/>
  <c r="AI245" i="11"/>
  <c r="AI244" i="11"/>
  <c r="AI243" i="11"/>
  <c r="AI242" i="11"/>
  <c r="AI241" i="11"/>
  <c r="AI240" i="11"/>
  <c r="AI239" i="11"/>
  <c r="AI238" i="11"/>
  <c r="AI237" i="11"/>
  <c r="AI236" i="11"/>
  <c r="AI235" i="11"/>
  <c r="AI234" i="11"/>
  <c r="AI233" i="11"/>
  <c r="AI232" i="11"/>
  <c r="AI231" i="11"/>
  <c r="AI230" i="11"/>
  <c r="AI229" i="11"/>
  <c r="AI228" i="11"/>
  <c r="AI227" i="11"/>
  <c r="AI226" i="11"/>
  <c r="AI225" i="11"/>
  <c r="AI224" i="11"/>
  <c r="AI223" i="11"/>
  <c r="AI222" i="11"/>
  <c r="AI221" i="11"/>
  <c r="AI220" i="11"/>
  <c r="AI219" i="11"/>
  <c r="AI218" i="11"/>
  <c r="AI217" i="11"/>
  <c r="AI216" i="11"/>
  <c r="AI215" i="11"/>
  <c r="AI214" i="11"/>
  <c r="AI213" i="11"/>
  <c r="AI212" i="11"/>
  <c r="AI211" i="11"/>
  <c r="AI210" i="11"/>
  <c r="AI209" i="11"/>
  <c r="AI208" i="11"/>
  <c r="AI207" i="11"/>
  <c r="AI206" i="11"/>
  <c r="AI205" i="11"/>
  <c r="AI204" i="11"/>
  <c r="AI203" i="11"/>
  <c r="AI202" i="11"/>
  <c r="AI201" i="11"/>
  <c r="AI200" i="11"/>
  <c r="AI199" i="11"/>
  <c r="AI198" i="11"/>
  <c r="AI197" i="11"/>
  <c r="AI196" i="11"/>
  <c r="AI195" i="11"/>
  <c r="AI194" i="11"/>
  <c r="AI193" i="11"/>
  <c r="AI192" i="11"/>
  <c r="AI191" i="11"/>
  <c r="AI190" i="11"/>
  <c r="AI189" i="11"/>
  <c r="AI188" i="11"/>
  <c r="AI187" i="11"/>
  <c r="AI186" i="11"/>
  <c r="AI185" i="11"/>
  <c r="AI184" i="11"/>
  <c r="AI183" i="11"/>
  <c r="AI182" i="11"/>
  <c r="AI181" i="11"/>
  <c r="AI180" i="11"/>
  <c r="AI179" i="11"/>
  <c r="AI178" i="11"/>
  <c r="AI177" i="11"/>
  <c r="AI176" i="11"/>
  <c r="AI175" i="11"/>
  <c r="AI174" i="11"/>
  <c r="AI173" i="11"/>
  <c r="AI172" i="11"/>
  <c r="AI171" i="11"/>
  <c r="AI170" i="11"/>
  <c r="AI169" i="11"/>
  <c r="AI168" i="11"/>
  <c r="AI167" i="11"/>
  <c r="AI166" i="11"/>
  <c r="AI165" i="11"/>
  <c r="AI164" i="11"/>
  <c r="AI163" i="11"/>
  <c r="AI162" i="11"/>
  <c r="AI161" i="11"/>
  <c r="AI160" i="11"/>
  <c r="AI159" i="11"/>
  <c r="AI158" i="11"/>
  <c r="AI157" i="11"/>
  <c r="AI156" i="11"/>
  <c r="AI155" i="11"/>
  <c r="AI154" i="11"/>
  <c r="AI153" i="11"/>
  <c r="AI152" i="11"/>
  <c r="AI151" i="11"/>
  <c r="AI150" i="11"/>
  <c r="AI149" i="11"/>
  <c r="AI148" i="11"/>
  <c r="AI147" i="11"/>
  <c r="AI146" i="11"/>
  <c r="AI145" i="11"/>
  <c r="AI144" i="11"/>
  <c r="AI143" i="11"/>
  <c r="AI142" i="11"/>
  <c r="AI141" i="11"/>
  <c r="AI140" i="11"/>
  <c r="AI139" i="11"/>
  <c r="AI138" i="11"/>
  <c r="AI137" i="11"/>
  <c r="AI136" i="11"/>
  <c r="AI135" i="11"/>
  <c r="AI134" i="11"/>
  <c r="AI133" i="11"/>
  <c r="AI132" i="11"/>
  <c r="AI131" i="11"/>
  <c r="AI130" i="11"/>
  <c r="AI129" i="11"/>
  <c r="AI128" i="11"/>
  <c r="AI127" i="11"/>
  <c r="AI126" i="11"/>
  <c r="AI125" i="11"/>
  <c r="AI124" i="11"/>
  <c r="AI123" i="11"/>
  <c r="AI122" i="11"/>
  <c r="AI121" i="11"/>
  <c r="AI120" i="11"/>
  <c r="AI119" i="11"/>
  <c r="AI118" i="11"/>
  <c r="AI117" i="11"/>
  <c r="AI116" i="11"/>
  <c r="AI115" i="11"/>
  <c r="AI114" i="11"/>
  <c r="AI113" i="11"/>
  <c r="AI111" i="11"/>
  <c r="AI110" i="11"/>
  <c r="AI109" i="11"/>
  <c r="AI108" i="11"/>
  <c r="AI107" i="11"/>
  <c r="AI106" i="11"/>
  <c r="AI105" i="11"/>
  <c r="AI104" i="11"/>
  <c r="AI103" i="11"/>
  <c r="AI102" i="11"/>
  <c r="AI101" i="11"/>
  <c r="AI100" i="11"/>
  <c r="AI99" i="11"/>
  <c r="AI98" i="11"/>
  <c r="AI97" i="11"/>
  <c r="AI96" i="11"/>
  <c r="AI95" i="11"/>
  <c r="AI94" i="11"/>
  <c r="AI93" i="11"/>
  <c r="AI112" i="11"/>
  <c r="AI92" i="11"/>
  <c r="AI91" i="11"/>
  <c r="AI90" i="11"/>
  <c r="AI89" i="11"/>
  <c r="AI88" i="11"/>
  <c r="AI87" i="11"/>
  <c r="AI86" i="11"/>
  <c r="AI85" i="11"/>
  <c r="AI84" i="11"/>
  <c r="AI83" i="11"/>
  <c r="AI82" i="11"/>
  <c r="AI81" i="11"/>
  <c r="AI80" i="11"/>
  <c r="AI79" i="11"/>
  <c r="AI78" i="11"/>
  <c r="AI77" i="11"/>
  <c r="AI76" i="11"/>
  <c r="AI75" i="11"/>
  <c r="AI74" i="11"/>
  <c r="AI73" i="11"/>
  <c r="AI72" i="11"/>
  <c r="AI71" i="11"/>
  <c r="AI70" i="11"/>
  <c r="AI69" i="11"/>
  <c r="AI68" i="11"/>
  <c r="AI67" i="11"/>
  <c r="AI66" i="11"/>
  <c r="AI65" i="11"/>
  <c r="AI64" i="11"/>
  <c r="AI63" i="11"/>
  <c r="AI62" i="11"/>
  <c r="AI61" i="11"/>
  <c r="AI60" i="11"/>
  <c r="AI59" i="11"/>
  <c r="AI58" i="11"/>
  <c r="AI57" i="11"/>
  <c r="AI56" i="11"/>
  <c r="AI55" i="11"/>
  <c r="AI54" i="11"/>
  <c r="AI53" i="11"/>
  <c r="AI52" i="11"/>
  <c r="AI51" i="11"/>
  <c r="AI50" i="11"/>
  <c r="AI49" i="11"/>
  <c r="AI48" i="11"/>
  <c r="AI47" i="11"/>
  <c r="AI46" i="11"/>
  <c r="AI45" i="11"/>
  <c r="AI44" i="11"/>
  <c r="AI43" i="11"/>
  <c r="AI42" i="11"/>
  <c r="AI41" i="11"/>
  <c r="AI40" i="11"/>
  <c r="AI39" i="11"/>
  <c r="AI38" i="11"/>
  <c r="AI37" i="11"/>
  <c r="AI36" i="11"/>
  <c r="AI35" i="11"/>
  <c r="AI34" i="11"/>
  <c r="AI33" i="11"/>
  <c r="AI32" i="11"/>
  <c r="AI31" i="11"/>
  <c r="AI30" i="11"/>
  <c r="AI29" i="11"/>
  <c r="AI28" i="11"/>
  <c r="AI27" i="11"/>
  <c r="AI26" i="11"/>
  <c r="AI25" i="11"/>
  <c r="AI24" i="11"/>
  <c r="AI23" i="11"/>
  <c r="AI22" i="11"/>
  <c r="AI21" i="11"/>
  <c r="AI20" i="11"/>
  <c r="AI19" i="11"/>
  <c r="AI18" i="11"/>
  <c r="AI17" i="11"/>
  <c r="AI16" i="11"/>
  <c r="AI15" i="11"/>
  <c r="AI14" i="11"/>
  <c r="AI13" i="11"/>
  <c r="AI12" i="11"/>
  <c r="AI11" i="11"/>
  <c r="AI10" i="11"/>
  <c r="AI9" i="11"/>
  <c r="AI8" i="11"/>
  <c r="AI7" i="11"/>
  <c r="AI6" i="11"/>
  <c r="AI5" i="11"/>
  <c r="AA6" i="11"/>
  <c r="AB6" i="11" s="1"/>
  <c r="AA7" i="11"/>
  <c r="AB7" i="11" s="1"/>
  <c r="AA8" i="11"/>
  <c r="AB8" i="11" s="1"/>
  <c r="AA9" i="11"/>
  <c r="AB9" i="11" s="1"/>
  <c r="AA10" i="11"/>
  <c r="AB10" i="11" s="1"/>
  <c r="AA11" i="11"/>
  <c r="AB11" i="11" s="1"/>
  <c r="AA12" i="11"/>
  <c r="AB12" i="11" s="1"/>
  <c r="AA13" i="11"/>
  <c r="AB13" i="11" s="1"/>
  <c r="AA14" i="11"/>
  <c r="AB14" i="11" s="1"/>
  <c r="AA15" i="11"/>
  <c r="AB15" i="11" s="1"/>
  <c r="AA16" i="11"/>
  <c r="AB16" i="11" s="1"/>
  <c r="AA17" i="11"/>
  <c r="AB17" i="11" s="1"/>
  <c r="AA18" i="11"/>
  <c r="AB18" i="11" s="1"/>
  <c r="AA19" i="11"/>
  <c r="AB19" i="11" s="1"/>
  <c r="AA20" i="11"/>
  <c r="AB20" i="11" s="1"/>
  <c r="AA21" i="11"/>
  <c r="AB21" i="11" s="1"/>
  <c r="AA22" i="11"/>
  <c r="AB22" i="11" s="1"/>
  <c r="AA23" i="11"/>
  <c r="AB23" i="11" s="1"/>
  <c r="AA24" i="11"/>
  <c r="AB24" i="11" s="1"/>
  <c r="AA25" i="11"/>
  <c r="AB25" i="11" s="1"/>
  <c r="AA26" i="11"/>
  <c r="AB26" i="11" s="1"/>
  <c r="AA27" i="11"/>
  <c r="AB27" i="11" s="1"/>
  <c r="AA28" i="11"/>
  <c r="AB28" i="11" s="1"/>
  <c r="AA29" i="11"/>
  <c r="AB29" i="11" s="1"/>
  <c r="AA30" i="11"/>
  <c r="AB30" i="11" s="1"/>
  <c r="AA31" i="11"/>
  <c r="AB31" i="11" s="1"/>
  <c r="AA32" i="11"/>
  <c r="AB32" i="11" s="1"/>
  <c r="AA33" i="11"/>
  <c r="AB33" i="11" s="1"/>
  <c r="AA34" i="11"/>
  <c r="AB34" i="11" s="1"/>
  <c r="AA35" i="11"/>
  <c r="AB35" i="11" s="1"/>
  <c r="AA36" i="11"/>
  <c r="AB36" i="11" s="1"/>
  <c r="AA37" i="11"/>
  <c r="AB37" i="11" s="1"/>
  <c r="AA38" i="11"/>
  <c r="AB38" i="11" s="1"/>
  <c r="AA39" i="11"/>
  <c r="AB39" i="11" s="1"/>
  <c r="AA40" i="11"/>
  <c r="AB40" i="11" s="1"/>
  <c r="AA41" i="11"/>
  <c r="AB41" i="11" s="1"/>
  <c r="AA42" i="11"/>
  <c r="AB42" i="11" s="1"/>
  <c r="AA43" i="11"/>
  <c r="AB43" i="11" s="1"/>
  <c r="AA44" i="11"/>
  <c r="AB44" i="11" s="1"/>
  <c r="AA45" i="11"/>
  <c r="AB45" i="11" s="1"/>
  <c r="AA46" i="11"/>
  <c r="AB46" i="11" s="1"/>
  <c r="AA5" i="11"/>
  <c r="AB5" i="11" s="1"/>
  <c r="AD6" i="52" l="1"/>
  <c r="AD12" i="52"/>
  <c r="AD4" i="52"/>
  <c r="AC12" i="52"/>
  <c r="AC5" i="52"/>
  <c r="AC11" i="52"/>
  <c r="AC10" i="52"/>
  <c r="AC9" i="52"/>
  <c r="AC8" i="52"/>
  <c r="AC7" i="52"/>
  <c r="AC6" i="52"/>
  <c r="AE6" i="52" s="1"/>
  <c r="AD8" i="52"/>
  <c r="AC4" i="52"/>
  <c r="AD11" i="52"/>
  <c r="AD7" i="52"/>
  <c r="AD10" i="52"/>
  <c r="AC3" i="52"/>
  <c r="AD5" i="52"/>
  <c r="AD3" i="52"/>
  <c r="AE12" i="52"/>
  <c r="AD9" i="52"/>
  <c r="AE4" i="52" l="1"/>
  <c r="Z6" i="52"/>
  <c r="AE10" i="52"/>
  <c r="AE9" i="52"/>
  <c r="AE8" i="52"/>
  <c r="AE7" i="52"/>
  <c r="AE3" i="52"/>
  <c r="AE5" i="52"/>
  <c r="AE11" i="52"/>
  <c r="M78" i="1"/>
  <c r="BA78" i="9" s="1"/>
  <c r="M72" i="9" s="1"/>
  <c r="M77" i="1"/>
  <c r="BA77" i="9" s="1"/>
  <c r="M75" i="1"/>
  <c r="BA75" i="9" s="1"/>
  <c r="M72" i="1"/>
  <c r="BA72" i="9" s="1"/>
  <c r="M71" i="1"/>
  <c r="BA71" i="9" s="1"/>
  <c r="U65" i="9" s="1"/>
  <c r="M70" i="1"/>
  <c r="BA70" i="9" s="1"/>
  <c r="T65" i="9" s="1"/>
  <c r="M69" i="1"/>
  <c r="BA69" i="9" s="1"/>
  <c r="S65" i="9" s="1"/>
  <c r="M67" i="1"/>
  <c r="BA67" i="9" s="1"/>
  <c r="M66" i="1"/>
  <c r="BA66" i="9" s="1"/>
  <c r="M65" i="1"/>
  <c r="BA65" i="9" s="1"/>
  <c r="M64" i="1"/>
  <c r="BA64" i="9" s="1"/>
  <c r="M63" i="1"/>
  <c r="BA63" i="9" s="1"/>
  <c r="M62" i="1"/>
  <c r="BA62" i="9" s="1"/>
  <c r="L71" i="9" s="1"/>
  <c r="M61" i="1"/>
  <c r="BA61" i="9" s="1"/>
  <c r="M60" i="1"/>
  <c r="BA60" i="9" s="1"/>
  <c r="M59" i="1"/>
  <c r="BA59" i="9" s="1"/>
  <c r="M58" i="1"/>
  <c r="BA58" i="9" s="1"/>
  <c r="O1193" i="9" s="1"/>
  <c r="M53" i="1"/>
  <c r="M52" i="1"/>
  <c r="M50" i="1"/>
  <c r="BA50" i="9" s="1"/>
  <c r="M48" i="1"/>
  <c r="M47" i="1"/>
  <c r="M45" i="1"/>
  <c r="BA45" i="9" s="1"/>
  <c r="O43" i="1"/>
  <c r="BC43" i="9" s="1"/>
  <c r="M43" i="1"/>
  <c r="BA43" i="9" s="1"/>
  <c r="O42" i="1"/>
  <c r="BC42" i="9" s="1"/>
  <c r="M42" i="1"/>
  <c r="BA42" i="9" s="1"/>
  <c r="O41" i="1"/>
  <c r="BC41" i="9" s="1"/>
  <c r="M41" i="1"/>
  <c r="BA41" i="9" s="1"/>
  <c r="O40" i="1"/>
  <c r="BC40" i="9" s="1"/>
  <c r="M40" i="1"/>
  <c r="BA40" i="9" s="1"/>
  <c r="O39" i="1"/>
  <c r="BC39" i="9" s="1"/>
  <c r="M39" i="1"/>
  <c r="BA39" i="9" s="1"/>
  <c r="O38" i="1"/>
  <c r="BC38" i="9" s="1"/>
  <c r="M38" i="1"/>
  <c r="BA38" i="9" s="1"/>
  <c r="O37" i="1"/>
  <c r="BC37" i="9" s="1"/>
  <c r="M37" i="1"/>
  <c r="BA37" i="9" s="1"/>
  <c r="O36" i="1"/>
  <c r="BC36" i="9" s="1"/>
  <c r="M36" i="1"/>
  <c r="BA36" i="9" s="1"/>
  <c r="O35" i="1"/>
  <c r="BC35" i="9" s="1"/>
  <c r="M35" i="1"/>
  <c r="BA35" i="9" s="1"/>
  <c r="O34" i="1"/>
  <c r="BC34" i="9" s="1"/>
  <c r="R48" i="9" s="1"/>
  <c r="M34" i="1"/>
  <c r="BA34" i="9" s="1"/>
  <c r="P48" i="9" s="1"/>
  <c r="M30" i="1"/>
  <c r="BA30" i="9" s="1"/>
  <c r="P45" i="9" s="1"/>
  <c r="M45" i="9" s="1"/>
  <c r="M32" i="1"/>
  <c r="BA32" i="9" s="1"/>
  <c r="M29" i="1"/>
  <c r="BA29" i="9" s="1"/>
  <c r="P46" i="9" s="1"/>
  <c r="M46" i="9" s="1"/>
  <c r="M28" i="1"/>
  <c r="BA28" i="9" s="1"/>
  <c r="P44" i="9" s="1"/>
  <c r="M44" i="9" s="1"/>
  <c r="M24" i="1"/>
  <c r="BA24" i="9" s="1"/>
  <c r="M26" i="1"/>
  <c r="BA26" i="9" s="1"/>
  <c r="O24" i="1"/>
  <c r="BC24" i="9" s="1"/>
  <c r="N24" i="1"/>
  <c r="BB24" i="9" s="1"/>
  <c r="M22" i="1"/>
  <c r="BA22" i="9" s="1"/>
  <c r="M21" i="1"/>
  <c r="BA21" i="9" s="1"/>
  <c r="M20" i="1"/>
  <c r="BA20" i="9" s="1"/>
  <c r="M19" i="1"/>
  <c r="BA19" i="9" s="1"/>
  <c r="M18" i="1"/>
  <c r="BA18" i="9" s="1"/>
  <c r="M17" i="1"/>
  <c r="BA17" i="9" s="1"/>
  <c r="M16" i="1"/>
  <c r="BA16" i="9" s="1"/>
  <c r="M15" i="1"/>
  <c r="BA15" i="9" s="1"/>
  <c r="M14" i="1"/>
  <c r="BA14" i="9" s="1"/>
  <c r="M13" i="1"/>
  <c r="BA13" i="9" s="1"/>
  <c r="M12" i="1"/>
  <c r="BA12" i="9" s="1"/>
  <c r="M11" i="1"/>
  <c r="BA11" i="9" s="1"/>
  <c r="M10" i="1"/>
  <c r="BA10" i="9" s="1"/>
  <c r="M9" i="1"/>
  <c r="BA9" i="9" s="1"/>
  <c r="M7" i="1"/>
  <c r="BA7" i="9" s="1"/>
  <c r="BA52" i="9" l="1"/>
  <c r="P52" i="9" s="1"/>
  <c r="BA53" i="9"/>
  <c r="Q52" i="9" s="1"/>
  <c r="BA48" i="9"/>
  <c r="Q50" i="9" s="1"/>
  <c r="BA47" i="9"/>
  <c r="P50" i="9" s="1"/>
  <c r="P66" i="9"/>
  <c r="M67" i="9"/>
  <c r="L68" i="9"/>
  <c r="N68" i="9" s="1"/>
  <c r="V65" i="9"/>
  <c r="L72" i="9"/>
  <c r="M73" i="9"/>
  <c r="Q59" i="9"/>
  <c r="Q64" i="9"/>
  <c r="Q65" i="9"/>
  <c r="M62" i="9"/>
  <c r="L1148" i="9"/>
  <c r="L1152" i="9"/>
  <c r="O52" i="9"/>
  <c r="O51" i="9"/>
  <c r="O49" i="9"/>
  <c r="O50" i="9"/>
  <c r="O47" i="9"/>
  <c r="O48" i="9"/>
  <c r="O43" i="9"/>
  <c r="O45" i="9"/>
  <c r="O44" i="9"/>
  <c r="L45" i="9"/>
  <c r="N45" i="9" s="1"/>
  <c r="L46" i="9"/>
  <c r="O46" i="9"/>
  <c r="L44" i="9"/>
  <c r="N44" i="9" s="1"/>
  <c r="M75" i="9"/>
  <c r="L76" i="9"/>
  <c r="O1195" i="9"/>
  <c r="L1195" i="9" s="1"/>
  <c r="P61" i="9"/>
  <c r="P5339" i="9"/>
  <c r="R1186" i="9"/>
  <c r="O1194" i="9"/>
  <c r="L1194" i="9" s="1"/>
  <c r="L62" i="9"/>
  <c r="P74" i="9"/>
  <c r="P73" i="9"/>
  <c r="P60" i="9"/>
  <c r="P59" i="9"/>
  <c r="R1183" i="9"/>
  <c r="M1180" i="9"/>
  <c r="L1171" i="9"/>
  <c r="L1193" i="9"/>
  <c r="O61" i="9"/>
  <c r="Q1183" i="9"/>
  <c r="Q1186" i="9"/>
  <c r="M74" i="9"/>
  <c r="M63" i="9"/>
  <c r="L1132" i="9"/>
  <c r="L63" i="9"/>
  <c r="R65" i="9"/>
  <c r="R64" i="9"/>
  <c r="P65" i="9"/>
  <c r="P64" i="9"/>
  <c r="L5335" i="9"/>
  <c r="O5340" i="9"/>
  <c r="L5339" i="9"/>
  <c r="L5337" i="9"/>
  <c r="M5337" i="9" s="1"/>
  <c r="L5336" i="9"/>
  <c r="M5336" i="9" s="1"/>
  <c r="L5338" i="9"/>
  <c r="M5338" i="9" s="1"/>
  <c r="O1159" i="9"/>
  <c r="O1179" i="9"/>
  <c r="O1145" i="9"/>
  <c r="Q1178" i="9"/>
  <c r="O865" i="9"/>
  <c r="O870" i="9"/>
  <c r="O864" i="9"/>
  <c r="O869" i="9"/>
  <c r="O868" i="9"/>
  <c r="O867" i="9"/>
  <c r="O873" i="9"/>
  <c r="O872" i="9"/>
  <c r="O866" i="9"/>
  <c r="O871" i="9"/>
  <c r="L6" i="9"/>
  <c r="L3" i="9"/>
  <c r="L5" i="9"/>
  <c r="L2" i="9"/>
  <c r="Q1220" i="9"/>
  <c r="Q1219" i="9"/>
  <c r="M6" i="9"/>
  <c r="M5" i="9"/>
  <c r="L4" i="9"/>
  <c r="Z7" i="52"/>
  <c r="Z9" i="52" s="1"/>
  <c r="M6" i="1"/>
  <c r="BA6" i="9" s="1"/>
  <c r="M5" i="1"/>
  <c r="E2" i="1" s="1"/>
  <c r="M4" i="1"/>
  <c r="BA4" i="9" s="1"/>
  <c r="M3" i="1"/>
  <c r="BA3" i="9"/>
  <c r="O1142" i="9" l="1"/>
  <c r="O1156" i="9"/>
  <c r="O1141" i="9"/>
  <c r="O1140" i="9"/>
  <c r="O1139" i="9"/>
  <c r="O1153" i="9"/>
  <c r="O1157" i="9"/>
  <c r="O1143" i="9"/>
  <c r="D2" i="1"/>
  <c r="E3" i="1"/>
  <c r="D3" i="1" s="1"/>
  <c r="BA5" i="9"/>
  <c r="BB4" i="9"/>
  <c r="O1210" i="9" l="1"/>
  <c r="P43" i="9"/>
  <c r="E4" i="1"/>
  <c r="D4" i="1" s="1"/>
  <c r="N43" i="9" l="1"/>
  <c r="N50" i="9"/>
  <c r="N52" i="9"/>
  <c r="E5" i="1"/>
  <c r="D5" i="1" s="1"/>
  <c r="F200" i="1"/>
  <c r="F193" i="1"/>
  <c r="F202" i="1"/>
  <c r="F206" i="1"/>
  <c r="F185" i="1"/>
  <c r="F183" i="1"/>
  <c r="F211" i="1"/>
  <c r="F190" i="1"/>
  <c r="F196" i="1"/>
  <c r="F199" i="1"/>
  <c r="F187" i="1"/>
  <c r="F201" i="1"/>
  <c r="F203" i="1"/>
  <c r="F191" i="1"/>
  <c r="F204" i="1"/>
  <c r="F210" i="1"/>
  <c r="F184" i="1"/>
  <c r="F192" i="1"/>
  <c r="F188" i="1"/>
  <c r="F205" i="1"/>
  <c r="F207" i="1"/>
  <c r="F195" i="1"/>
  <c r="F198" i="1"/>
  <c r="F194" i="1"/>
  <c r="F197" i="1"/>
  <c r="F189" i="1"/>
  <c r="F186" i="1"/>
  <c r="F208" i="1"/>
  <c r="F209" i="1"/>
  <c r="E6" i="1" l="1"/>
  <c r="D6" i="1" s="1"/>
  <c r="E7" i="1" l="1"/>
  <c r="D7" i="1" s="1"/>
  <c r="T39" i="70" l="1"/>
  <c r="U39" i="70"/>
  <c r="V39" i="70"/>
  <c r="T69" i="70"/>
  <c r="U69" i="70"/>
  <c r="V69" i="70"/>
  <c r="U59" i="70"/>
  <c r="T59" i="70"/>
  <c r="V59" i="70"/>
  <c r="T50" i="70"/>
  <c r="V50" i="70"/>
  <c r="U50" i="70"/>
  <c r="T33" i="70"/>
  <c r="U33" i="70"/>
  <c r="V33" i="70"/>
  <c r="T32" i="70"/>
  <c r="U32" i="70"/>
  <c r="V32" i="70"/>
  <c r="U68" i="70"/>
  <c r="V68" i="70"/>
  <c r="T68" i="70"/>
  <c r="V40" i="70"/>
  <c r="T40" i="70"/>
  <c r="U40" i="70"/>
  <c r="V55" i="70"/>
  <c r="T55" i="70"/>
  <c r="U55" i="70"/>
  <c r="U38" i="70"/>
  <c r="T38" i="70"/>
  <c r="V38" i="70"/>
  <c r="U41" i="70"/>
  <c r="V41" i="70"/>
  <c r="T41" i="70"/>
  <c r="U65" i="70"/>
  <c r="T65" i="70"/>
  <c r="V65" i="70"/>
  <c r="T60" i="70"/>
  <c r="U60" i="70"/>
  <c r="V60" i="70"/>
  <c r="T63" i="70"/>
  <c r="U63" i="70"/>
  <c r="V63" i="70"/>
  <c r="V53" i="70"/>
  <c r="U53" i="70"/>
  <c r="T53" i="70"/>
  <c r="U51" i="70"/>
  <c r="V51" i="70"/>
  <c r="T51" i="70"/>
  <c r="V52" i="70"/>
  <c r="T52" i="70"/>
  <c r="U52" i="70"/>
  <c r="U37" i="70"/>
  <c r="T37" i="70"/>
  <c r="V37" i="70"/>
  <c r="V54" i="70"/>
  <c r="T54" i="70"/>
  <c r="U54" i="70"/>
  <c r="V42" i="70"/>
  <c r="T42" i="70"/>
  <c r="U42" i="70"/>
  <c r="T48" i="70"/>
  <c r="V48" i="70"/>
  <c r="U48" i="70"/>
  <c r="T36" i="70"/>
  <c r="V36" i="70"/>
  <c r="U36" i="70"/>
  <c r="T45" i="70"/>
  <c r="V45" i="70"/>
  <c r="U45" i="70"/>
  <c r="U43" i="70"/>
  <c r="T43" i="70"/>
  <c r="V43" i="70"/>
  <c r="V70" i="70"/>
  <c r="U70" i="70"/>
  <c r="T70" i="70"/>
  <c r="V64" i="70"/>
  <c r="U64" i="70"/>
  <c r="T64" i="70"/>
  <c r="V49" i="70"/>
  <c r="U49" i="70"/>
  <c r="T49" i="70"/>
  <c r="T66" i="70"/>
  <c r="U66" i="70"/>
  <c r="V66" i="70"/>
  <c r="V61" i="70"/>
  <c r="T61" i="70"/>
  <c r="U61" i="70"/>
  <c r="V47" i="70"/>
  <c r="T47" i="70"/>
  <c r="U47" i="70"/>
  <c r="T57" i="70"/>
  <c r="V57" i="70"/>
  <c r="U57" i="70"/>
  <c r="V35" i="70"/>
  <c r="U35" i="70"/>
  <c r="T35" i="70"/>
  <c r="T62" i="70"/>
  <c r="U62" i="70"/>
  <c r="V62" i="70"/>
  <c r="T31" i="70"/>
  <c r="V31" i="70"/>
  <c r="U31" i="70"/>
  <c r="V58" i="70"/>
  <c r="T58" i="70"/>
  <c r="U58" i="70"/>
  <c r="V67" i="70"/>
  <c r="U67" i="70"/>
  <c r="T67" i="70"/>
  <c r="U46" i="70"/>
  <c r="V46" i="70"/>
  <c r="T46" i="70"/>
  <c r="U44" i="70"/>
  <c r="V44" i="70"/>
  <c r="T44" i="70"/>
  <c r="V34" i="70"/>
  <c r="U34" i="70"/>
  <c r="T34" i="70"/>
  <c r="V56" i="70"/>
  <c r="T56" i="70"/>
  <c r="U56" i="70"/>
  <c r="E8" i="1"/>
  <c r="D8" i="1" s="1"/>
  <c r="F556" i="1"/>
  <c r="F553" i="1"/>
  <c r="F538" i="1"/>
  <c r="F543" i="1"/>
  <c r="F545" i="1"/>
  <c r="F534" i="1"/>
  <c r="F540" i="1"/>
  <c r="F532" i="1"/>
  <c r="F531" i="1"/>
  <c r="F557" i="1"/>
  <c r="F541" i="1"/>
  <c r="F544" i="1"/>
  <c r="F547" i="1"/>
  <c r="F529" i="1"/>
  <c r="F542" i="1"/>
  <c r="F530" i="1"/>
  <c r="F546" i="1"/>
  <c r="F537" i="1"/>
  <c r="F555" i="1"/>
  <c r="F552" i="1"/>
  <c r="F548" i="1"/>
  <c r="F551" i="1"/>
  <c r="F536" i="1"/>
  <c r="F549" i="1"/>
  <c r="F539" i="1"/>
  <c r="F535" i="1"/>
  <c r="F533" i="1"/>
  <c r="F550" i="1"/>
  <c r="F528" i="1"/>
  <c r="F554" i="1"/>
  <c r="M1226" i="9" l="1"/>
  <c r="E9" i="1"/>
  <c r="D9" i="1" s="1"/>
  <c r="E10" i="1" l="1"/>
  <c r="D10" i="1" s="1"/>
  <c r="E11" i="1" l="1"/>
  <c r="D11" i="1" s="1"/>
  <c r="E12" i="1" l="1"/>
  <c r="D12" i="1" s="1"/>
  <c r="E13" i="1" l="1"/>
  <c r="D13" i="1" s="1"/>
  <c r="E14" i="1" l="1"/>
  <c r="D14" i="1" s="1"/>
  <c r="E15" i="1" l="1"/>
  <c r="D15" i="1" s="1"/>
  <c r="E16" i="1" l="1"/>
  <c r="D16" i="1" s="1"/>
  <c r="E17" i="1" l="1"/>
  <c r="D17" i="1" s="1"/>
  <c r="E18" i="1" l="1"/>
  <c r="D18" i="1" s="1"/>
  <c r="E19" i="1" l="1"/>
  <c r="D19" i="1" s="1"/>
  <c r="E20" i="1" l="1"/>
  <c r="D20" i="1" s="1"/>
  <c r="E21" i="1" l="1"/>
  <c r="D21" i="1" s="1"/>
  <c r="E22" i="1" l="1"/>
  <c r="D22" i="1" s="1"/>
  <c r="E23" i="1" l="1"/>
  <c r="D23" i="1" s="1"/>
  <c r="E24" i="1" l="1"/>
  <c r="D24" i="1" s="1"/>
  <c r="E25" i="1" l="1"/>
  <c r="D25" i="1" s="1"/>
  <c r="C212" i="70"/>
  <c r="E225" i="70"/>
  <c r="C41" i="70"/>
  <c r="C320" i="70"/>
  <c r="C138" i="70"/>
  <c r="E197" i="70"/>
  <c r="C325" i="70"/>
  <c r="C289" i="70"/>
  <c r="E292" i="70"/>
  <c r="E274" i="70"/>
  <c r="E228" i="70"/>
  <c r="E33" i="70"/>
  <c r="C141" i="70"/>
  <c r="E171" i="70"/>
  <c r="C44" i="70"/>
  <c r="E55" i="70"/>
  <c r="C51" i="70"/>
  <c r="E219" i="70"/>
  <c r="C97" i="70"/>
  <c r="E167" i="70"/>
  <c r="E308" i="70"/>
  <c r="C102" i="70"/>
  <c r="C178" i="70"/>
  <c r="C137" i="70"/>
  <c r="E326" i="70"/>
  <c r="C132" i="70"/>
  <c r="E203" i="70"/>
  <c r="E205" i="70"/>
  <c r="E100" i="70"/>
  <c r="C185" i="70"/>
  <c r="C104" i="70"/>
  <c r="E43" i="70"/>
  <c r="C59" i="70"/>
  <c r="C156" i="70"/>
  <c r="C68" i="70"/>
  <c r="E240" i="70"/>
  <c r="C119" i="70"/>
  <c r="E280" i="70"/>
  <c r="E130" i="70"/>
  <c r="E51" i="70"/>
  <c r="C170" i="70"/>
  <c r="E258" i="70"/>
  <c r="C69" i="70"/>
  <c r="C189" i="70"/>
  <c r="C171" i="70"/>
  <c r="E158" i="70"/>
  <c r="E200" i="70"/>
  <c r="C314" i="70"/>
  <c r="E302" i="70"/>
  <c r="C45" i="70"/>
  <c r="C301" i="70"/>
  <c r="E108" i="70"/>
  <c r="C203" i="70"/>
  <c r="E159" i="70"/>
  <c r="E52" i="70"/>
  <c r="E169" i="70"/>
  <c r="E164" i="70"/>
  <c r="E215" i="70"/>
  <c r="C220" i="70"/>
  <c r="E272" i="70"/>
  <c r="C271" i="70"/>
  <c r="C222" i="70"/>
  <c r="E149" i="70"/>
  <c r="E254" i="70"/>
  <c r="E257" i="70"/>
  <c r="C75" i="70"/>
  <c r="C118" i="70"/>
  <c r="E218" i="70"/>
  <c r="C91" i="70"/>
  <c r="E166" i="70"/>
  <c r="E144" i="70"/>
  <c r="C202" i="70"/>
  <c r="C166" i="70"/>
  <c r="E284" i="70"/>
  <c r="C84" i="70"/>
  <c r="E236" i="70"/>
  <c r="C229" i="70"/>
  <c r="E119" i="70"/>
  <c r="E298" i="70"/>
  <c r="C279" i="70"/>
  <c r="E44" i="70"/>
  <c r="E195" i="70"/>
  <c r="C224" i="70"/>
  <c r="E58" i="70"/>
  <c r="E238" i="70"/>
  <c r="E230" i="70"/>
  <c r="E248" i="70"/>
  <c r="C164" i="70"/>
  <c r="E239" i="70"/>
  <c r="E249" i="70"/>
  <c r="E142" i="70"/>
  <c r="E93" i="70"/>
  <c r="C126" i="70"/>
  <c r="C308" i="70"/>
  <c r="E264" i="70"/>
  <c r="C66" i="70"/>
  <c r="C154" i="70"/>
  <c r="C159" i="70"/>
  <c r="C275" i="70"/>
  <c r="C157" i="70"/>
  <c r="E123" i="70"/>
  <c r="C120" i="70"/>
  <c r="E214" i="70"/>
  <c r="C297" i="70"/>
  <c r="E173" i="70"/>
  <c r="C61" i="70"/>
  <c r="C73" i="70"/>
  <c r="E256" i="70"/>
  <c r="C127" i="70"/>
  <c r="C95" i="70"/>
  <c r="E122" i="70"/>
  <c r="C309" i="70"/>
  <c r="E188" i="70"/>
  <c r="C112" i="70"/>
  <c r="E161" i="70"/>
  <c r="C268" i="70"/>
  <c r="E309" i="70"/>
  <c r="C206" i="70"/>
  <c r="C274" i="70"/>
  <c r="E37" i="70"/>
  <c r="C196" i="70"/>
  <c r="C293" i="70"/>
  <c r="C86" i="70"/>
  <c r="C234" i="70"/>
  <c r="E281" i="70"/>
  <c r="E134" i="70"/>
  <c r="E324" i="70"/>
  <c r="C205" i="70"/>
  <c r="C319" i="70"/>
  <c r="E75" i="70"/>
  <c r="E56" i="70"/>
  <c r="C172" i="70"/>
  <c r="C215" i="70"/>
  <c r="C110" i="70"/>
  <c r="C235" i="70"/>
  <c r="E83" i="70"/>
  <c r="E147" i="70"/>
  <c r="C46" i="70"/>
  <c r="E117" i="70"/>
  <c r="E124" i="70"/>
  <c r="C191" i="70"/>
  <c r="E213" i="70"/>
  <c r="C284" i="70"/>
  <c r="C98" i="70"/>
  <c r="E172" i="70"/>
  <c r="E187" i="70"/>
  <c r="E310" i="70"/>
  <c r="E116" i="70"/>
  <c r="E234" i="70"/>
  <c r="E157" i="70"/>
  <c r="C72" i="70"/>
  <c r="C310" i="70"/>
  <c r="E227" i="70"/>
  <c r="C160" i="70"/>
  <c r="C152" i="70"/>
  <c r="C190" i="70"/>
  <c r="C149" i="70"/>
  <c r="C135" i="70"/>
  <c r="E246" i="70"/>
  <c r="C184" i="70"/>
  <c r="E76" i="70"/>
  <c r="E299" i="70"/>
  <c r="E278" i="70"/>
  <c r="C201" i="70"/>
  <c r="C87" i="70"/>
  <c r="C283" i="70"/>
  <c r="C182" i="70"/>
  <c r="C169" i="70"/>
  <c r="C253" i="70"/>
  <c r="E181" i="70"/>
  <c r="C238" i="70"/>
  <c r="E176" i="70"/>
  <c r="E283" i="70"/>
  <c r="E135" i="70"/>
  <c r="C173" i="70"/>
  <c r="C260" i="70"/>
  <c r="E47" i="70"/>
  <c r="C243" i="70"/>
  <c r="E107" i="70"/>
  <c r="C96" i="70"/>
  <c r="E286" i="70"/>
  <c r="C115" i="70"/>
  <c r="E54" i="70"/>
  <c r="C204" i="70"/>
  <c r="E36" i="70"/>
  <c r="E175" i="70"/>
  <c r="C48" i="70"/>
  <c r="C142" i="70"/>
  <c r="C247" i="70"/>
  <c r="E271" i="70"/>
  <c r="E293" i="70"/>
  <c r="C259" i="70"/>
  <c r="C65" i="70"/>
  <c r="E61" i="70"/>
  <c r="E194" i="70"/>
  <c r="E318" i="70"/>
  <c r="E223" i="70"/>
  <c r="E267" i="70"/>
  <c r="C54" i="70"/>
  <c r="E46" i="70"/>
  <c r="E262" i="70"/>
  <c r="C167" i="70"/>
  <c r="C312" i="70"/>
  <c r="E112" i="70"/>
  <c r="E192" i="70"/>
  <c r="C80" i="70"/>
  <c r="C145" i="70"/>
  <c r="E170" i="70"/>
  <c r="E325" i="70"/>
  <c r="E260" i="70"/>
  <c r="C311" i="70"/>
  <c r="C148" i="70"/>
  <c r="C121" i="70"/>
  <c r="E212" i="70"/>
  <c r="E269" i="70"/>
  <c r="C194" i="70"/>
  <c r="C136" i="70"/>
  <c r="E53" i="70"/>
  <c r="E162" i="70"/>
  <c r="E32" i="70"/>
  <c r="E79" i="70"/>
  <c r="E115" i="70"/>
  <c r="C258" i="70"/>
  <c r="E320" i="70"/>
  <c r="C130" i="70"/>
  <c r="E156" i="70"/>
  <c r="C85" i="70"/>
  <c r="E304" i="70"/>
  <c r="C50" i="70"/>
  <c r="E177" i="70"/>
  <c r="E244" i="70"/>
  <c r="E148" i="70"/>
  <c r="E179" i="70"/>
  <c r="E140" i="70"/>
  <c r="E118" i="70"/>
  <c r="C186" i="70"/>
  <c r="E314" i="70"/>
  <c r="E98" i="70"/>
  <c r="E39" i="70"/>
  <c r="C81" i="70"/>
  <c r="E191" i="70"/>
  <c r="E290" i="70"/>
  <c r="E62" i="70"/>
  <c r="C295" i="70"/>
  <c r="E127" i="70"/>
  <c r="E301" i="70"/>
  <c r="E273" i="70"/>
  <c r="C237" i="70"/>
  <c r="C192" i="70"/>
  <c r="E145" i="70"/>
  <c r="C129" i="70"/>
  <c r="E297" i="70"/>
  <c r="C252" i="70"/>
  <c r="E289" i="70"/>
  <c r="C298" i="70"/>
  <c r="E86" i="70"/>
  <c r="C179" i="70"/>
  <c r="C43" i="70"/>
  <c r="E178" i="70"/>
  <c r="E251" i="70"/>
  <c r="E185" i="70"/>
  <c r="C327" i="70"/>
  <c r="E73" i="70"/>
  <c r="C105" i="70"/>
  <c r="C240" i="70"/>
  <c r="C304" i="70"/>
  <c r="C299" i="70"/>
  <c r="E91" i="70"/>
  <c r="C318" i="70"/>
  <c r="C285" i="70"/>
  <c r="C58" i="70"/>
  <c r="C257" i="70"/>
  <c r="C101" i="70"/>
  <c r="E202" i="70"/>
  <c r="C248" i="70"/>
  <c r="E220" i="70"/>
  <c r="E103" i="70"/>
  <c r="E77" i="70"/>
  <c r="E96" i="70"/>
  <c r="C35" i="70"/>
  <c r="C255" i="70"/>
  <c r="C242" i="70"/>
  <c r="C134" i="70"/>
  <c r="E235" i="70"/>
  <c r="E182" i="70"/>
  <c r="E174" i="70"/>
  <c r="E69" i="70"/>
  <c r="C47" i="70"/>
  <c r="E282" i="70"/>
  <c r="C139" i="70"/>
  <c r="E323" i="70"/>
  <c r="C226" i="70"/>
  <c r="C124" i="70"/>
  <c r="E222" i="70"/>
  <c r="E146" i="70"/>
  <c r="C103" i="70"/>
  <c r="C55" i="70"/>
  <c r="E65" i="70"/>
  <c r="C106" i="70"/>
  <c r="E129" i="70"/>
  <c r="E66" i="70"/>
  <c r="E313" i="70"/>
  <c r="C227" i="70"/>
  <c r="E132" i="70"/>
  <c r="E80" i="70"/>
  <c r="C38" i="70"/>
  <c r="E160" i="70"/>
  <c r="E317" i="70"/>
  <c r="E245" i="70"/>
  <c r="E97" i="70"/>
  <c r="C76" i="70"/>
  <c r="C177" i="70"/>
  <c r="C62" i="70"/>
  <c r="C317" i="70"/>
  <c r="C64" i="70"/>
  <c r="E252" i="70"/>
  <c r="C90" i="70"/>
  <c r="E287" i="70"/>
  <c r="C266" i="70"/>
  <c r="C315" i="70"/>
  <c r="E35" i="70"/>
  <c r="E247" i="70"/>
  <c r="C99" i="70"/>
  <c r="E209" i="70"/>
  <c r="E206" i="70"/>
  <c r="E139" i="70"/>
  <c r="E84" i="70"/>
  <c r="E106" i="70"/>
  <c r="E143" i="70"/>
  <c r="C278" i="70"/>
  <c r="C83" i="70"/>
  <c r="E275" i="70"/>
  <c r="E327" i="70"/>
  <c r="E64" i="70"/>
  <c r="C176" i="70"/>
  <c r="C244" i="70"/>
  <c r="C187" i="70"/>
  <c r="E38" i="70"/>
  <c r="C307" i="70"/>
  <c r="E155" i="70"/>
  <c r="C155" i="70"/>
  <c r="E263" i="70"/>
  <c r="C273" i="70"/>
  <c r="C211" i="70"/>
  <c r="C70" i="70"/>
  <c r="E31" i="70"/>
  <c r="C188" i="70"/>
  <c r="E94" i="70"/>
  <c r="C232" i="70"/>
  <c r="C71" i="70"/>
  <c r="E208" i="70"/>
  <c r="C287" i="70"/>
  <c r="E81" i="70"/>
  <c r="E63" i="70"/>
  <c r="E74" i="70"/>
  <c r="C92" i="70"/>
  <c r="E70" i="70"/>
  <c r="E265" i="70"/>
  <c r="C286" i="70"/>
  <c r="C321" i="70"/>
  <c r="C294" i="70"/>
  <c r="C223" i="70"/>
  <c r="C323" i="70"/>
  <c r="E186" i="70"/>
  <c r="C306" i="70"/>
  <c r="C147" i="70"/>
  <c r="C150" i="70"/>
  <c r="C292" i="70"/>
  <c r="C245" i="70"/>
  <c r="E152" i="70"/>
  <c r="C174" i="70"/>
  <c r="C93" i="70"/>
  <c r="C168" i="70"/>
  <c r="E151" i="70"/>
  <c r="C230" i="70"/>
  <c r="E216" i="70"/>
  <c r="E29" i="70"/>
  <c r="E233" i="70"/>
  <c r="E242" i="70"/>
  <c r="C236" i="70"/>
  <c r="E131" i="70"/>
  <c r="E268" i="70"/>
  <c r="E133" i="70"/>
  <c r="C277" i="70"/>
  <c r="C180" i="70"/>
  <c r="E90" i="70"/>
  <c r="E120" i="70"/>
  <c r="C207" i="70"/>
  <c r="C153" i="70"/>
  <c r="E121" i="70"/>
  <c r="E92" i="70"/>
  <c r="C272" i="70"/>
  <c r="C162" i="70"/>
  <c r="E150" i="70"/>
  <c r="E126" i="70"/>
  <c r="C280" i="70"/>
  <c r="E232" i="70"/>
  <c r="E137" i="70"/>
  <c r="E285" i="70"/>
  <c r="E60" i="70"/>
  <c r="E78" i="70"/>
  <c r="E59" i="70"/>
  <c r="E295" i="70"/>
  <c r="C210" i="70"/>
  <c r="E231" i="70"/>
  <c r="E211" i="70"/>
  <c r="E226" i="70"/>
  <c r="E128" i="70"/>
  <c r="C263" i="70"/>
  <c r="C67" i="70"/>
  <c r="C53" i="70"/>
  <c r="C218" i="70"/>
  <c r="E50" i="70"/>
  <c r="E136" i="70"/>
  <c r="E168" i="70"/>
  <c r="E217" i="70"/>
  <c r="E294" i="70"/>
  <c r="E255" i="70"/>
  <c r="E259" i="70"/>
  <c r="C140" i="70"/>
  <c r="E125" i="70"/>
  <c r="C288" i="70"/>
  <c r="E88" i="70"/>
  <c r="E261" i="70"/>
  <c r="C146" i="70"/>
  <c r="E198" i="70"/>
  <c r="E306" i="70"/>
  <c r="C163" i="70"/>
  <c r="E104" i="70"/>
  <c r="E321" i="70"/>
  <c r="E42" i="70"/>
  <c r="E89" i="70"/>
  <c r="C209" i="70"/>
  <c r="C88" i="70"/>
  <c r="C256" i="70"/>
  <c r="C316" i="70"/>
  <c r="E210" i="70"/>
  <c r="E189" i="70"/>
  <c r="C290" i="70"/>
  <c r="E266" i="70"/>
  <c r="C114" i="70"/>
  <c r="C131" i="70"/>
  <c r="E199" i="70"/>
  <c r="C197" i="70"/>
  <c r="E68" i="70"/>
  <c r="C109" i="70"/>
  <c r="C32" i="70"/>
  <c r="C181" i="70"/>
  <c r="E154" i="70"/>
  <c r="C261" i="70"/>
  <c r="E291" i="70"/>
  <c r="E45" i="70"/>
  <c r="C107" i="70"/>
  <c r="E105" i="70"/>
  <c r="E277" i="70"/>
  <c r="C246" i="70"/>
  <c r="E183" i="70"/>
  <c r="E253" i="70"/>
  <c r="E190" i="70"/>
  <c r="E193" i="70"/>
  <c r="C78" i="70"/>
  <c r="E243" i="70"/>
  <c r="C128" i="70"/>
  <c r="C303" i="70"/>
  <c r="C183" i="70"/>
  <c r="C305" i="70"/>
  <c r="E270" i="70"/>
  <c r="C39" i="70"/>
  <c r="C31" i="70"/>
  <c r="C100" i="70"/>
  <c r="C264" i="70"/>
  <c r="C267" i="70"/>
  <c r="E305" i="70"/>
  <c r="E221" i="70"/>
  <c r="E67" i="70"/>
  <c r="C324" i="70"/>
  <c r="E307" i="70"/>
  <c r="C254" i="70"/>
  <c r="C241" i="70"/>
  <c r="E300" i="70"/>
  <c r="E237" i="70"/>
  <c r="C125" i="70"/>
  <c r="C231" i="70"/>
  <c r="E224" i="70"/>
  <c r="C144" i="70"/>
  <c r="E30" i="70"/>
  <c r="E113" i="70"/>
  <c r="E114" i="70"/>
  <c r="E153" i="70"/>
  <c r="E110" i="70"/>
  <c r="C63" i="70"/>
  <c r="C313" i="70"/>
  <c r="E204" i="70"/>
  <c r="E109" i="70"/>
  <c r="E201" i="70"/>
  <c r="C161" i="70"/>
  <c r="E49" i="70"/>
  <c r="C302" i="70"/>
  <c r="C57" i="70"/>
  <c r="C265" i="70"/>
  <c r="E288" i="70"/>
  <c r="E34" i="70"/>
  <c r="C221" i="70"/>
  <c r="C198" i="70"/>
  <c r="C216" i="70"/>
  <c r="C94" i="70"/>
  <c r="E311" i="70"/>
  <c r="C281" i="70"/>
  <c r="C200" i="70"/>
  <c r="E102" i="70"/>
  <c r="C123" i="70"/>
  <c r="E163" i="70"/>
  <c r="E196" i="70"/>
  <c r="E99" i="70"/>
  <c r="C195" i="70"/>
  <c r="E72" i="70"/>
  <c r="C111" i="70"/>
  <c r="C143" i="70"/>
  <c r="E241" i="70"/>
  <c r="C89" i="70"/>
  <c r="C225" i="70"/>
  <c r="E40" i="70"/>
  <c r="C296" i="70"/>
  <c r="C208" i="70"/>
  <c r="C291" i="70"/>
  <c r="C82" i="70"/>
  <c r="C270" i="70"/>
  <c r="E319" i="70"/>
  <c r="C300" i="70"/>
  <c r="C214" i="70"/>
  <c r="E48" i="70"/>
  <c r="C239" i="70"/>
  <c r="C199" i="70"/>
  <c r="E85" i="70"/>
  <c r="C56" i="70"/>
  <c r="E322" i="70"/>
  <c r="E180" i="70"/>
  <c r="E250" i="70"/>
  <c r="C276" i="70"/>
  <c r="C37" i="70"/>
  <c r="C116" i="70"/>
  <c r="E71" i="70"/>
  <c r="E41" i="70"/>
  <c r="E184" i="70"/>
  <c r="C228" i="70"/>
  <c r="C74" i="70"/>
  <c r="E111" i="70"/>
  <c r="C282" i="70"/>
  <c r="E95" i="70"/>
  <c r="C233" i="70"/>
  <c r="C262" i="70"/>
  <c r="E296" i="70"/>
  <c r="C33" i="70"/>
  <c r="E279" i="70"/>
  <c r="C133" i="70"/>
  <c r="C165" i="70"/>
  <c r="C42" i="70"/>
  <c r="C158" i="70"/>
  <c r="C113" i="70"/>
  <c r="C40" i="70"/>
  <c r="E141" i="70"/>
  <c r="C122" i="70"/>
  <c r="E207" i="70"/>
  <c r="C322" i="70"/>
  <c r="C326" i="70"/>
  <c r="E276" i="70"/>
  <c r="C52" i="70"/>
  <c r="E101" i="70"/>
  <c r="C269" i="70"/>
  <c r="E82" i="70"/>
  <c r="C249" i="70"/>
  <c r="C175" i="70"/>
  <c r="E87" i="70"/>
  <c r="C79" i="70"/>
  <c r="E57" i="70"/>
  <c r="C213" i="70"/>
  <c r="E315" i="70"/>
  <c r="E138" i="70"/>
  <c r="C117" i="70"/>
  <c r="C151" i="70"/>
  <c r="C251" i="70"/>
  <c r="C250" i="70"/>
  <c r="C49" i="70"/>
  <c r="E312" i="70"/>
  <c r="C217" i="70"/>
  <c r="E316" i="70"/>
  <c r="C193" i="70"/>
  <c r="C36" i="70"/>
  <c r="C34" i="70"/>
  <c r="C219" i="70"/>
  <c r="C60" i="70"/>
  <c r="C77" i="70"/>
  <c r="C108" i="70"/>
  <c r="E303" i="70"/>
  <c r="E229" i="70"/>
  <c r="E165" i="70"/>
  <c r="U30" i="70" l="1"/>
  <c r="T30" i="70"/>
  <c r="V30" i="70"/>
  <c r="V29" i="70"/>
  <c r="T29" i="70"/>
  <c r="U29" i="70"/>
  <c r="O787" i="1"/>
  <c r="BC787" i="9" s="1"/>
  <c r="M960" i="1"/>
  <c r="BA960" i="9" s="1"/>
  <c r="M986" i="1"/>
  <c r="BA986" i="9" s="1"/>
  <c r="O740" i="1"/>
  <c r="BC740" i="9" s="1"/>
  <c r="M786" i="1"/>
  <c r="BA786" i="9" s="1"/>
  <c r="L2420" i="9" s="1"/>
  <c r="O982" i="1"/>
  <c r="BC982" i="9" s="1"/>
  <c r="O919" i="1"/>
  <c r="BC919" i="9" s="1"/>
  <c r="M735" i="1"/>
  <c r="BA735" i="9" s="1"/>
  <c r="M770" i="1"/>
  <c r="BA770" i="9" s="1"/>
  <c r="L3308" i="9" s="1"/>
  <c r="M737" i="1"/>
  <c r="BA737" i="9" s="1"/>
  <c r="L3275" i="9" s="1"/>
  <c r="M747" i="1"/>
  <c r="BA747" i="9" s="1"/>
  <c r="L2381" i="9" s="1"/>
  <c r="M878" i="1"/>
  <c r="BA878" i="9" s="1"/>
  <c r="L2512" i="9" s="1"/>
  <c r="M868" i="1"/>
  <c r="BA868" i="9" s="1"/>
  <c r="L3406" i="9" s="1"/>
  <c r="M720" i="1"/>
  <c r="BA720" i="9" s="1"/>
  <c r="O718" i="1"/>
  <c r="BC718" i="9" s="1"/>
  <c r="M937" i="1"/>
  <c r="BA937" i="9" s="1"/>
  <c r="L3475" i="9" s="1"/>
  <c r="M844" i="1"/>
  <c r="BA844" i="9" s="1"/>
  <c r="M817" i="1"/>
  <c r="BA817" i="9" s="1"/>
  <c r="O719" i="1"/>
  <c r="BC719" i="9" s="1"/>
  <c r="M890" i="1"/>
  <c r="BA890" i="9" s="1"/>
  <c r="L3428" i="9" s="1"/>
  <c r="M989" i="1"/>
  <c r="BA989" i="9" s="1"/>
  <c r="L3527" i="9" s="1"/>
  <c r="M852" i="1"/>
  <c r="BA852" i="9" s="1"/>
  <c r="M943" i="1"/>
  <c r="BA943" i="9" s="1"/>
  <c r="L2577" i="9" s="1"/>
  <c r="P2577" i="9" s="1"/>
  <c r="O939" i="1"/>
  <c r="BC939" i="9" s="1"/>
  <c r="O858" i="1"/>
  <c r="BC858" i="9" s="1"/>
  <c r="O703" i="1"/>
  <c r="BC703" i="9" s="1"/>
  <c r="O783" i="1"/>
  <c r="BC783" i="9" s="1"/>
  <c r="M965" i="1"/>
  <c r="BA965" i="9" s="1"/>
  <c r="L3503" i="9" s="1"/>
  <c r="O934" i="1"/>
  <c r="BC934" i="9" s="1"/>
  <c r="M957" i="1"/>
  <c r="BA957" i="9" s="1"/>
  <c r="L3495" i="9" s="1"/>
  <c r="O754" i="1"/>
  <c r="BC754" i="9" s="1"/>
  <c r="M902" i="1"/>
  <c r="BA902" i="9" s="1"/>
  <c r="L2536" i="9" s="1"/>
  <c r="M934" i="1"/>
  <c r="BA934" i="9" s="1"/>
  <c r="O897" i="1"/>
  <c r="BC897" i="9" s="1"/>
  <c r="O724" i="1"/>
  <c r="BC724" i="9" s="1"/>
  <c r="M867" i="1"/>
  <c r="BA867" i="9" s="1"/>
  <c r="L2501" i="9" s="1"/>
  <c r="O792" i="1"/>
  <c r="BC792" i="9" s="1"/>
  <c r="O804" i="1"/>
  <c r="BC804" i="9" s="1"/>
  <c r="M753" i="1"/>
  <c r="BA753" i="9" s="1"/>
  <c r="M880" i="1"/>
  <c r="BA880" i="9" s="1"/>
  <c r="L3418" i="9" s="1"/>
  <c r="M822" i="1"/>
  <c r="BA822" i="9" s="1"/>
  <c r="L2456" i="9" s="1"/>
  <c r="M842" i="1"/>
  <c r="BA842" i="9" s="1"/>
  <c r="L2476" i="9" s="1"/>
  <c r="P2476" i="9" s="1"/>
  <c r="O723" i="1"/>
  <c r="BC723" i="9" s="1"/>
  <c r="M818" i="1"/>
  <c r="BA818" i="9" s="1"/>
  <c r="L2452" i="9" s="1"/>
  <c r="O862" i="1"/>
  <c r="BC862" i="9" s="1"/>
  <c r="O998" i="1"/>
  <c r="BC998" i="9" s="1"/>
  <c r="M779" i="1"/>
  <c r="BA779" i="9" s="1"/>
  <c r="L3317" i="9" s="1"/>
  <c r="O866" i="1"/>
  <c r="BC866" i="9" s="1"/>
  <c r="O980" i="1"/>
  <c r="BC980" i="9" s="1"/>
  <c r="O853" i="1"/>
  <c r="BC853" i="9" s="1"/>
  <c r="M812" i="1"/>
  <c r="BA812" i="9" s="1"/>
  <c r="O942" i="1"/>
  <c r="BC942" i="9" s="1"/>
  <c r="M714" i="1"/>
  <c r="BA714" i="9" s="1"/>
  <c r="L2348" i="9" s="1"/>
  <c r="M918" i="1"/>
  <c r="BA918" i="9" s="1"/>
  <c r="O824" i="1"/>
  <c r="BC824" i="9" s="1"/>
  <c r="O802" i="1"/>
  <c r="BC802" i="9" s="1"/>
  <c r="O801" i="1"/>
  <c r="BC801" i="9" s="1"/>
  <c r="O973" i="1"/>
  <c r="BC973" i="9" s="1"/>
  <c r="M874" i="1"/>
  <c r="BA874" i="9" s="1"/>
  <c r="L3412" i="9" s="1"/>
  <c r="O894" i="1"/>
  <c r="BC894" i="9" s="1"/>
  <c r="M806" i="1"/>
  <c r="BA806" i="9" s="1"/>
  <c r="L3344" i="9" s="1"/>
  <c r="M920" i="1"/>
  <c r="BA920" i="9" s="1"/>
  <c r="L3458" i="9" s="1"/>
  <c r="O938" i="1"/>
  <c r="BC938" i="9" s="1"/>
  <c r="O901" i="1"/>
  <c r="BC901" i="9" s="1"/>
  <c r="M829" i="1"/>
  <c r="BA829" i="9" s="1"/>
  <c r="O907" i="1"/>
  <c r="BC907" i="9" s="1"/>
  <c r="O940" i="1"/>
  <c r="BC940" i="9" s="1"/>
  <c r="M895" i="1"/>
  <c r="BA895" i="9" s="1"/>
  <c r="L3433" i="9" s="1"/>
  <c r="O937" i="1"/>
  <c r="BC937" i="9" s="1"/>
  <c r="O981" i="1"/>
  <c r="BC981" i="9" s="1"/>
  <c r="O991" i="1"/>
  <c r="BC991" i="9" s="1"/>
  <c r="M814" i="1"/>
  <c r="BA814" i="9" s="1"/>
  <c r="M781" i="1"/>
  <c r="BA781" i="9" s="1"/>
  <c r="M896" i="1"/>
  <c r="BA896" i="9" s="1"/>
  <c r="L3434" i="9" s="1"/>
  <c r="O755" i="1"/>
  <c r="BC755" i="9" s="1"/>
  <c r="O844" i="1"/>
  <c r="BC844" i="9" s="1"/>
  <c r="M854" i="1"/>
  <c r="BA854" i="9" s="1"/>
  <c r="L2488" i="9" s="1"/>
  <c r="M743" i="1"/>
  <c r="BA743" i="9" s="1"/>
  <c r="L3281" i="9" s="1"/>
  <c r="O743" i="1"/>
  <c r="BC743" i="9" s="1"/>
  <c r="O955" i="1"/>
  <c r="BC955" i="9" s="1"/>
  <c r="M757" i="1"/>
  <c r="BA757" i="9" s="1"/>
  <c r="L3295" i="9" s="1"/>
  <c r="M784" i="1"/>
  <c r="BA784" i="9" s="1"/>
  <c r="L3322" i="9" s="1"/>
  <c r="M756" i="1"/>
  <c r="BA756" i="9" s="1"/>
  <c r="M921" i="1"/>
  <c r="BA921" i="9" s="1"/>
  <c r="L2555" i="9" s="1"/>
  <c r="M860" i="1"/>
  <c r="BA860" i="9" s="1"/>
  <c r="O916" i="1"/>
  <c r="BC916" i="9" s="1"/>
  <c r="M798" i="1"/>
  <c r="BA798" i="9" s="1"/>
  <c r="L2432" i="9" s="1"/>
  <c r="M708" i="1"/>
  <c r="BA708" i="9" s="1"/>
  <c r="L3246" i="9" s="1"/>
  <c r="O745" i="1"/>
  <c r="BC745" i="9" s="1"/>
  <c r="O952" i="1"/>
  <c r="BC952" i="9" s="1"/>
  <c r="M898" i="1"/>
  <c r="BA898" i="9" s="1"/>
  <c r="O920" i="1"/>
  <c r="BC920" i="9" s="1"/>
  <c r="M950" i="1"/>
  <c r="BA950" i="9" s="1"/>
  <c r="M975" i="1"/>
  <c r="BA975" i="9" s="1"/>
  <c r="L3513" i="9" s="1"/>
  <c r="O756" i="1"/>
  <c r="BC756" i="9" s="1"/>
  <c r="O830" i="1"/>
  <c r="BC830" i="9" s="1"/>
  <c r="M928" i="1"/>
  <c r="BA928" i="9" s="1"/>
  <c r="L3466" i="9" s="1"/>
  <c r="O979" i="1"/>
  <c r="BC979" i="9" s="1"/>
  <c r="O706" i="1"/>
  <c r="BC706" i="9" s="1"/>
  <c r="M864" i="1"/>
  <c r="BA864" i="9" s="1"/>
  <c r="O763" i="1"/>
  <c r="BC763" i="9" s="1"/>
  <c r="M983" i="1"/>
  <c r="BA983" i="9" s="1"/>
  <c r="L3521" i="9" s="1"/>
  <c r="O733" i="1"/>
  <c r="BC733" i="9" s="1"/>
  <c r="M839" i="1"/>
  <c r="BA839" i="9" s="1"/>
  <c r="M846" i="1"/>
  <c r="BA846" i="9" s="1"/>
  <c r="L3384" i="9" s="1"/>
  <c r="M984" i="1"/>
  <c r="BA984" i="9" s="1"/>
  <c r="L3522" i="9" s="1"/>
  <c r="M956" i="1"/>
  <c r="BA956" i="9" s="1"/>
  <c r="L3494" i="9" s="1"/>
  <c r="O870" i="1"/>
  <c r="BC870" i="9" s="1"/>
  <c r="M768" i="1"/>
  <c r="BA768" i="9" s="1"/>
  <c r="L3306" i="9" s="1"/>
  <c r="M726" i="1"/>
  <c r="BA726" i="9" s="1"/>
  <c r="L2360" i="9" s="1"/>
  <c r="O727" i="1"/>
  <c r="BC727" i="9" s="1"/>
  <c r="M835" i="1"/>
  <c r="BA835" i="9" s="1"/>
  <c r="L3373" i="9" s="1"/>
  <c r="M719" i="1"/>
  <c r="BA719" i="9" s="1"/>
  <c r="L3257" i="9" s="1"/>
  <c r="O741" i="1"/>
  <c r="BC741" i="9" s="1"/>
  <c r="O985" i="1"/>
  <c r="BC985" i="9" s="1"/>
  <c r="M707" i="1"/>
  <c r="BA707" i="9" s="1"/>
  <c r="L2341" i="9" s="1"/>
  <c r="O715" i="1"/>
  <c r="BC715" i="9" s="1"/>
  <c r="M901" i="1"/>
  <c r="BA901" i="9" s="1"/>
  <c r="L2535" i="9" s="1"/>
  <c r="O888" i="1"/>
  <c r="BC888" i="9" s="1"/>
  <c r="O725" i="1"/>
  <c r="BC725" i="9" s="1"/>
  <c r="O816" i="1"/>
  <c r="BC816" i="9" s="1"/>
  <c r="O785" i="1"/>
  <c r="BC785" i="9" s="1"/>
  <c r="O794" i="1"/>
  <c r="BC794" i="9" s="1"/>
  <c r="M795" i="1"/>
  <c r="BA795" i="9" s="1"/>
  <c r="O829" i="1"/>
  <c r="BC829" i="9" s="1"/>
  <c r="M785" i="1"/>
  <c r="BA785" i="9" s="1"/>
  <c r="L2419" i="9" s="1"/>
  <c r="O909" i="1"/>
  <c r="BC909" i="9" s="1"/>
  <c r="M803" i="1"/>
  <c r="BA803" i="9" s="1"/>
  <c r="L2437" i="9" s="1"/>
  <c r="P2437" i="9" s="1"/>
  <c r="M972" i="1"/>
  <c r="BA972" i="9" s="1"/>
  <c r="L2606" i="9" s="1"/>
  <c r="O2606" i="9" s="1"/>
  <c r="M847" i="1"/>
  <c r="BA847" i="9" s="1"/>
  <c r="M998" i="1"/>
  <c r="BA998" i="9" s="1"/>
  <c r="L2632" i="9" s="1"/>
  <c r="M925" i="1"/>
  <c r="BA925" i="9" s="1"/>
  <c r="O748" i="1"/>
  <c r="BC748" i="9" s="1"/>
  <c r="O945" i="1"/>
  <c r="BC945" i="9" s="1"/>
  <c r="O892" i="1"/>
  <c r="BC892" i="9" s="1"/>
  <c r="O904" i="1"/>
  <c r="BC904" i="9" s="1"/>
  <c r="M837" i="1"/>
  <c r="BA837" i="9" s="1"/>
  <c r="L3375" i="9" s="1"/>
  <c r="O807" i="1"/>
  <c r="BC807" i="9" s="1"/>
  <c r="M872" i="1"/>
  <c r="BA872" i="9" s="1"/>
  <c r="L2506" i="9" s="1"/>
  <c r="M940" i="1"/>
  <c r="BA940" i="9" s="1"/>
  <c r="L3478" i="9" s="1"/>
  <c r="M933" i="1"/>
  <c r="BA933" i="9" s="1"/>
  <c r="L2567" i="9" s="1"/>
  <c r="O931" i="1"/>
  <c r="BC931" i="9" s="1"/>
  <c r="M893" i="1"/>
  <c r="BA893" i="9" s="1"/>
  <c r="M899" i="1"/>
  <c r="BA899" i="9" s="1"/>
  <c r="M729" i="1"/>
  <c r="BA729" i="9" s="1"/>
  <c r="M996" i="1"/>
  <c r="BA996" i="9" s="1"/>
  <c r="O841" i="1"/>
  <c r="BC841" i="9" s="1"/>
  <c r="M746" i="1"/>
  <c r="BA746" i="9" s="1"/>
  <c r="L2380" i="9" s="1"/>
  <c r="M804" i="1"/>
  <c r="BA804" i="9" s="1"/>
  <c r="L3342" i="9" s="1"/>
  <c r="O864" i="1"/>
  <c r="BC864" i="9" s="1"/>
  <c r="O838" i="1"/>
  <c r="BC838" i="9" s="1"/>
  <c r="M962" i="1"/>
  <c r="BA962" i="9" s="1"/>
  <c r="L2596" i="9" s="1"/>
  <c r="O874" i="1"/>
  <c r="BC874" i="9" s="1"/>
  <c r="M913" i="1"/>
  <c r="BA913" i="9" s="1"/>
  <c r="L3451" i="9" s="1"/>
  <c r="M827" i="1"/>
  <c r="BA827" i="9" s="1"/>
  <c r="L3365" i="9" s="1"/>
  <c r="M730" i="1"/>
  <c r="BA730" i="9" s="1"/>
  <c r="L3268" i="9" s="1"/>
  <c r="O835" i="1"/>
  <c r="BC835" i="9" s="1"/>
  <c r="O825" i="1"/>
  <c r="BC825" i="9" s="1"/>
  <c r="M771" i="1"/>
  <c r="BA771" i="9" s="1"/>
  <c r="L2405" i="9" s="1"/>
  <c r="O923" i="1"/>
  <c r="BC923" i="9" s="1"/>
  <c r="O868" i="1"/>
  <c r="BC868" i="9" s="1"/>
  <c r="M949" i="1"/>
  <c r="BA949" i="9" s="1"/>
  <c r="L2583" i="9" s="1"/>
  <c r="M759" i="1"/>
  <c r="BA759" i="9" s="1"/>
  <c r="L2393" i="9" s="1"/>
  <c r="M936" i="1"/>
  <c r="BA936" i="9" s="1"/>
  <c r="L2570" i="9" s="1"/>
  <c r="M966" i="1"/>
  <c r="BA966" i="9" s="1"/>
  <c r="M944" i="1"/>
  <c r="BA944" i="9" s="1"/>
  <c r="L3482" i="9" s="1"/>
  <c r="M732" i="1"/>
  <c r="BA732" i="9" s="1"/>
  <c r="L2366" i="9" s="1"/>
  <c r="O806" i="1"/>
  <c r="BC806" i="9" s="1"/>
  <c r="M773" i="1"/>
  <c r="BA773" i="9" s="1"/>
  <c r="L2407" i="9" s="1"/>
  <c r="O845" i="1"/>
  <c r="BC845" i="9" s="1"/>
  <c r="M974" i="1"/>
  <c r="BA974" i="9" s="1"/>
  <c r="L2608" i="9" s="1"/>
  <c r="O879" i="1"/>
  <c r="BC879" i="9" s="1"/>
  <c r="O744" i="1"/>
  <c r="BC744" i="9" s="1"/>
  <c r="M990" i="1"/>
  <c r="BA990" i="9" s="1"/>
  <c r="L3528" i="9" s="1"/>
  <c r="M811" i="1"/>
  <c r="BA811" i="9" s="1"/>
  <c r="L3349" i="9" s="1"/>
  <c r="O869" i="1"/>
  <c r="BC869" i="9" s="1"/>
  <c r="O722" i="1"/>
  <c r="BC722" i="9" s="1"/>
  <c r="O796" i="1"/>
  <c r="BC796" i="9" s="1"/>
  <c r="O765" i="1"/>
  <c r="BC765" i="9" s="1"/>
  <c r="M734" i="1"/>
  <c r="BA734" i="9" s="1"/>
  <c r="L3272" i="9" s="1"/>
  <c r="M968" i="1"/>
  <c r="BA968" i="9" s="1"/>
  <c r="L2602" i="9" s="1"/>
  <c r="O927" i="1"/>
  <c r="BC927" i="9" s="1"/>
  <c r="O947" i="1"/>
  <c r="BC947" i="9" s="1"/>
  <c r="O954" i="1"/>
  <c r="BC954" i="9" s="1"/>
  <c r="M727" i="1"/>
  <c r="BA727" i="9" s="1"/>
  <c r="L2361" i="9" s="1"/>
  <c r="M906" i="1"/>
  <c r="BA906" i="9" s="1"/>
  <c r="L3444" i="9" s="1"/>
  <c r="O996" i="1"/>
  <c r="BC996" i="9" s="1"/>
  <c r="O929" i="1"/>
  <c r="BC929" i="9" s="1"/>
  <c r="O767" i="1"/>
  <c r="BC767" i="9" s="1"/>
  <c r="M883" i="1"/>
  <c r="BA883" i="9" s="1"/>
  <c r="M958" i="1"/>
  <c r="BA958" i="9" s="1"/>
  <c r="L3496" i="9" s="1"/>
  <c r="O811" i="1"/>
  <c r="BC811" i="9" s="1"/>
  <c r="O803" i="1"/>
  <c r="BC803" i="9" s="1"/>
  <c r="O960" i="1"/>
  <c r="BC960" i="9" s="1"/>
  <c r="O873" i="1"/>
  <c r="BC873" i="9" s="1"/>
  <c r="O949" i="1"/>
  <c r="BC949" i="9" s="1"/>
  <c r="O893" i="1"/>
  <c r="BC893" i="9" s="1"/>
  <c r="O729" i="1"/>
  <c r="BC729" i="9" s="1"/>
  <c r="M769" i="1"/>
  <c r="BA769" i="9" s="1"/>
  <c r="L3307" i="9" s="1"/>
  <c r="M987" i="1"/>
  <c r="BA987" i="9" s="1"/>
  <c r="L3525" i="9" s="1"/>
  <c r="M712" i="1"/>
  <c r="BA712" i="9" s="1"/>
  <c r="L3250" i="9" s="1"/>
  <c r="O881" i="1"/>
  <c r="BC881" i="9" s="1"/>
  <c r="O818" i="1"/>
  <c r="BC818" i="9" s="1"/>
  <c r="M825" i="1"/>
  <c r="BA825" i="9" s="1"/>
  <c r="L2459" i="9" s="1"/>
  <c r="P2459" i="9" s="1"/>
  <c r="M889" i="1"/>
  <c r="BA889" i="9" s="1"/>
  <c r="L3427" i="9" s="1"/>
  <c r="O788" i="1"/>
  <c r="BC788" i="9" s="1"/>
  <c r="O828" i="1"/>
  <c r="BC828" i="9" s="1"/>
  <c r="M861" i="1"/>
  <c r="BA861" i="9" s="1"/>
  <c r="L2495" i="9" s="1"/>
  <c r="M908" i="1"/>
  <c r="BA908" i="9" s="1"/>
  <c r="L3446" i="9" s="1"/>
  <c r="M840" i="1"/>
  <c r="BA840" i="9" s="1"/>
  <c r="L2474" i="9" s="1"/>
  <c r="O721" i="1"/>
  <c r="BC721" i="9" s="1"/>
  <c r="M792" i="1"/>
  <c r="BA792" i="9" s="1"/>
  <c r="L3330" i="9" s="1"/>
  <c r="O848" i="1"/>
  <c r="BC848" i="9" s="1"/>
  <c r="O813" i="1"/>
  <c r="BC813" i="9" s="1"/>
  <c r="O910" i="1"/>
  <c r="BC910" i="9" s="1"/>
  <c r="M755" i="1"/>
  <c r="BA755" i="9" s="1"/>
  <c r="L3293" i="9" s="1"/>
  <c r="M787" i="1"/>
  <c r="BA787" i="9" s="1"/>
  <c r="L3325" i="9" s="1"/>
  <c r="M722" i="1"/>
  <c r="BA722" i="9" s="1"/>
  <c r="O799" i="1"/>
  <c r="BC799" i="9" s="1"/>
  <c r="O898" i="1"/>
  <c r="BC898" i="9" s="1"/>
  <c r="M738" i="1"/>
  <c r="BA738" i="9" s="1"/>
  <c r="O857" i="1"/>
  <c r="BC857" i="9" s="1"/>
  <c r="M794" i="1"/>
  <c r="BA794" i="9" s="1"/>
  <c r="L3332" i="9" s="1"/>
  <c r="O760" i="1"/>
  <c r="BC760" i="9" s="1"/>
  <c r="M879" i="1"/>
  <c r="BA879" i="9" s="1"/>
  <c r="O750" i="1"/>
  <c r="BC750" i="9" s="1"/>
  <c r="O951" i="1"/>
  <c r="BC951" i="9" s="1"/>
  <c r="M793" i="1"/>
  <c r="BA793" i="9" s="1"/>
  <c r="L3331" i="9" s="1"/>
  <c r="M716" i="1"/>
  <c r="BA716" i="9" s="1"/>
  <c r="M863" i="1"/>
  <c r="BA863" i="9" s="1"/>
  <c r="L3401" i="9" s="1"/>
  <c r="O714" i="1"/>
  <c r="BC714" i="9" s="1"/>
  <c r="O992" i="1"/>
  <c r="BC992" i="9" s="1"/>
  <c r="O986" i="1"/>
  <c r="BC986" i="9" s="1"/>
  <c r="M826" i="1"/>
  <c r="BA826" i="9" s="1"/>
  <c r="M978" i="1"/>
  <c r="BA978" i="9" s="1"/>
  <c r="L2612" i="9" s="1"/>
  <c r="O965" i="1"/>
  <c r="BC965" i="9" s="1"/>
  <c r="O758" i="1"/>
  <c r="BC758" i="9" s="1"/>
  <c r="M916" i="1"/>
  <c r="BA916" i="9" s="1"/>
  <c r="L2550" i="9" s="1"/>
  <c r="M754" i="1"/>
  <c r="BA754" i="9" s="1"/>
  <c r="L2388" i="9" s="1"/>
  <c r="O780" i="1"/>
  <c r="BC780" i="9" s="1"/>
  <c r="O834" i="1"/>
  <c r="BC834" i="9" s="1"/>
  <c r="M948" i="1"/>
  <c r="BA948" i="9" s="1"/>
  <c r="M783" i="1"/>
  <c r="BA783" i="9" s="1"/>
  <c r="L2417" i="9" s="1"/>
  <c r="M808" i="1"/>
  <c r="BA808" i="9" s="1"/>
  <c r="L2442" i="9" s="1"/>
  <c r="O842" i="1"/>
  <c r="BC842" i="9" s="1"/>
  <c r="M797" i="1"/>
  <c r="BA797" i="9" s="1"/>
  <c r="O739" i="1"/>
  <c r="BC739" i="9" s="1"/>
  <c r="O784" i="1"/>
  <c r="BC784" i="9" s="1"/>
  <c r="M736" i="1"/>
  <c r="BA736" i="9" s="1"/>
  <c r="L3274" i="9" s="1"/>
  <c r="O891" i="1"/>
  <c r="BC891" i="9" s="1"/>
  <c r="O978" i="1"/>
  <c r="BC978" i="9" s="1"/>
  <c r="O822" i="1"/>
  <c r="BC822" i="9" s="1"/>
  <c r="O959" i="1"/>
  <c r="BC959" i="9" s="1"/>
  <c r="O819" i="1"/>
  <c r="BC819" i="9" s="1"/>
  <c r="M765" i="1"/>
  <c r="BA765" i="9" s="1"/>
  <c r="M766" i="1"/>
  <c r="BA766" i="9" s="1"/>
  <c r="L3304" i="9" s="1"/>
  <c r="M967" i="1"/>
  <c r="BA967" i="9" s="1"/>
  <c r="O753" i="1"/>
  <c r="BC753" i="9" s="1"/>
  <c r="M723" i="1"/>
  <c r="BA723" i="9" s="1"/>
  <c r="L3261" i="9" s="1"/>
  <c r="M853" i="1"/>
  <c r="BA853" i="9" s="1"/>
  <c r="L3391" i="9" s="1"/>
  <c r="M796" i="1"/>
  <c r="BA796" i="9" s="1"/>
  <c r="L3334" i="9" s="1"/>
  <c r="M807" i="1"/>
  <c r="BA807" i="9" s="1"/>
  <c r="L3345" i="9" s="1"/>
  <c r="O771" i="1"/>
  <c r="BC771" i="9" s="1"/>
  <c r="O987" i="1"/>
  <c r="BC987" i="9" s="1"/>
  <c r="M828" i="1"/>
  <c r="BA828" i="9" s="1"/>
  <c r="L3366" i="9" s="1"/>
  <c r="O957" i="1"/>
  <c r="BC957" i="9" s="1"/>
  <c r="O972" i="1"/>
  <c r="BC972" i="9" s="1"/>
  <c r="M823" i="1"/>
  <c r="BA823" i="9" s="1"/>
  <c r="L3361" i="9" s="1"/>
  <c r="O988" i="1"/>
  <c r="BC988" i="9" s="1"/>
  <c r="O751" i="1"/>
  <c r="BC751" i="9" s="1"/>
  <c r="M821" i="1"/>
  <c r="BA821" i="9" s="1"/>
  <c r="L2455" i="9" s="1"/>
  <c r="M801" i="1"/>
  <c r="BA801" i="9" s="1"/>
  <c r="L2435" i="9" s="1"/>
  <c r="P2435" i="9" s="1"/>
  <c r="O989" i="1"/>
  <c r="BC989" i="9" s="1"/>
  <c r="M876" i="1"/>
  <c r="BA876" i="9" s="1"/>
  <c r="L3414" i="9" s="1"/>
  <c r="O885" i="1"/>
  <c r="BC885" i="9" s="1"/>
  <c r="M831" i="1"/>
  <c r="BA831" i="9" s="1"/>
  <c r="L3369" i="9" s="1"/>
  <c r="M715" i="1"/>
  <c r="BA715" i="9" s="1"/>
  <c r="L2349" i="9" s="1"/>
  <c r="O833" i="1"/>
  <c r="BC833" i="9" s="1"/>
  <c r="O711" i="1"/>
  <c r="BC711" i="9" s="1"/>
  <c r="M935" i="1"/>
  <c r="BA935" i="9" s="1"/>
  <c r="M924" i="1"/>
  <c r="BA924" i="9" s="1"/>
  <c r="M946" i="1"/>
  <c r="BA946" i="9" s="1"/>
  <c r="M905" i="1"/>
  <c r="BA905" i="9" s="1"/>
  <c r="L2539" i="9" s="1"/>
  <c r="O883" i="1"/>
  <c r="BC883" i="9" s="1"/>
  <c r="O968" i="1"/>
  <c r="BC968" i="9" s="1"/>
  <c r="M774" i="1"/>
  <c r="BA774" i="9" s="1"/>
  <c r="M869" i="1"/>
  <c r="BA869" i="9" s="1"/>
  <c r="L2503" i="9" s="1"/>
  <c r="M932" i="1"/>
  <c r="BA932" i="9" s="1"/>
  <c r="L3470" i="9" s="1"/>
  <c r="O990" i="1"/>
  <c r="BC990" i="9" s="1"/>
  <c r="O958" i="1"/>
  <c r="BC958" i="9" s="1"/>
  <c r="M1000" i="1"/>
  <c r="BA1000" i="9" s="1"/>
  <c r="L2634" i="9" s="1"/>
  <c r="O708" i="1"/>
  <c r="BC708" i="9" s="1"/>
  <c r="M750" i="1"/>
  <c r="BA750" i="9" s="1"/>
  <c r="M881" i="1"/>
  <c r="BA881" i="9" s="1"/>
  <c r="L3419" i="9" s="1"/>
  <c r="O731" i="1"/>
  <c r="BC731" i="9" s="1"/>
  <c r="O943" i="1"/>
  <c r="BC943" i="9" s="1"/>
  <c r="M761" i="1"/>
  <c r="BA761" i="9" s="1"/>
  <c r="L2395" i="9" s="1"/>
  <c r="O967" i="1"/>
  <c r="BC967" i="9" s="1"/>
  <c r="O917" i="1"/>
  <c r="BC917" i="9" s="1"/>
  <c r="O805" i="1"/>
  <c r="BC805" i="9" s="1"/>
  <c r="M900" i="1"/>
  <c r="BA900" i="9" s="1"/>
  <c r="M782" i="1"/>
  <c r="BA782" i="9" s="1"/>
  <c r="M763" i="1"/>
  <c r="BA763" i="9" s="1"/>
  <c r="O890" i="1"/>
  <c r="BC890" i="9" s="1"/>
  <c r="M885" i="1"/>
  <c r="BA885" i="9" s="1"/>
  <c r="O704" i="1"/>
  <c r="BC704" i="9" s="1"/>
  <c r="O850" i="1"/>
  <c r="BC850" i="9" s="1"/>
  <c r="M871" i="1"/>
  <c r="BA871" i="9" s="1"/>
  <c r="L3409" i="9" s="1"/>
  <c r="O956" i="1"/>
  <c r="BC956" i="9" s="1"/>
  <c r="O815" i="1"/>
  <c r="BC815" i="9" s="1"/>
  <c r="O831" i="1"/>
  <c r="BC831" i="9" s="1"/>
  <c r="O970" i="1"/>
  <c r="BC970" i="9" s="1"/>
  <c r="O975" i="1"/>
  <c r="BC975" i="9" s="1"/>
  <c r="O791" i="1"/>
  <c r="BC791" i="9" s="1"/>
  <c r="O800" i="1"/>
  <c r="BC800" i="9" s="1"/>
  <c r="O908" i="1"/>
  <c r="BC908" i="9" s="1"/>
  <c r="O775" i="1"/>
  <c r="BC775" i="9" s="1"/>
  <c r="O995" i="1"/>
  <c r="BC995" i="9" s="1"/>
  <c r="O918" i="1"/>
  <c r="BC918" i="9" s="1"/>
  <c r="M866" i="1"/>
  <c r="BA866" i="9" s="1"/>
  <c r="O752" i="1"/>
  <c r="BC752" i="9" s="1"/>
  <c r="O812" i="1"/>
  <c r="BC812" i="9" s="1"/>
  <c r="M805" i="1"/>
  <c r="BA805" i="9" s="1"/>
  <c r="O948" i="1"/>
  <c r="BC948" i="9" s="1"/>
  <c r="M857" i="1"/>
  <c r="BA857" i="9" s="1"/>
  <c r="L2491" i="9" s="1"/>
  <c r="O900" i="1"/>
  <c r="BC900" i="9" s="1"/>
  <c r="O878" i="1"/>
  <c r="BC878" i="9" s="1"/>
  <c r="M790" i="1"/>
  <c r="BA790" i="9" s="1"/>
  <c r="O730" i="1"/>
  <c r="BC730" i="9" s="1"/>
  <c r="O764" i="1"/>
  <c r="BC764" i="9" s="1"/>
  <c r="O922" i="1"/>
  <c r="BC922" i="9" s="1"/>
  <c r="O840" i="1"/>
  <c r="BC840" i="9" s="1"/>
  <c r="O762" i="1"/>
  <c r="BC762" i="9" s="1"/>
  <c r="M951" i="1"/>
  <c r="BA951" i="9" s="1"/>
  <c r="M992" i="1"/>
  <c r="BA992" i="9" s="1"/>
  <c r="L3530" i="9" s="1"/>
  <c r="M969" i="1"/>
  <c r="BA969" i="9" s="1"/>
  <c r="O971" i="1"/>
  <c r="BC971" i="9" s="1"/>
  <c r="M971" i="1"/>
  <c r="BA971" i="9" s="1"/>
  <c r="L3509" i="9" s="1"/>
  <c r="M799" i="1"/>
  <c r="BA799" i="9" s="1"/>
  <c r="L3337" i="9" s="1"/>
  <c r="M981" i="1"/>
  <c r="BA981" i="9" s="1"/>
  <c r="O966" i="1"/>
  <c r="BC966" i="9" s="1"/>
  <c r="O732" i="1"/>
  <c r="BC732" i="9" s="1"/>
  <c r="O826" i="1"/>
  <c r="BC826" i="9" s="1"/>
  <c r="M758" i="1"/>
  <c r="BA758" i="9" s="1"/>
  <c r="L3296" i="9" s="1"/>
  <c r="O884" i="1"/>
  <c r="BC884" i="9" s="1"/>
  <c r="M964" i="1"/>
  <c r="BA964" i="9" s="1"/>
  <c r="L2598" i="9" s="1"/>
  <c r="O983" i="1"/>
  <c r="BC983" i="9" s="1"/>
  <c r="M919" i="1"/>
  <c r="BA919" i="9" s="1"/>
  <c r="M731" i="1"/>
  <c r="BA731" i="9" s="1"/>
  <c r="L2365" i="9" s="1"/>
  <c r="M926" i="1"/>
  <c r="BA926" i="9" s="1"/>
  <c r="O905" i="1"/>
  <c r="BC905" i="9" s="1"/>
  <c r="M791" i="1"/>
  <c r="BA791" i="9" s="1"/>
  <c r="M980" i="1"/>
  <c r="BA980" i="9" s="1"/>
  <c r="M767" i="1"/>
  <c r="BA767" i="9" s="1"/>
  <c r="M788" i="1"/>
  <c r="BA788" i="9" s="1"/>
  <c r="M941" i="1"/>
  <c r="BA941" i="9" s="1"/>
  <c r="M752" i="1"/>
  <c r="BA752" i="9" s="1"/>
  <c r="L3290" i="9" s="1"/>
  <c r="O964" i="1"/>
  <c r="BC964" i="9" s="1"/>
  <c r="M862" i="1"/>
  <c r="BA862" i="9" s="1"/>
  <c r="L3400" i="9" s="1"/>
  <c r="M882" i="1"/>
  <c r="BA882" i="9" s="1"/>
  <c r="L3420" i="9" s="1"/>
  <c r="O936" i="1"/>
  <c r="BC936" i="9" s="1"/>
  <c r="O781" i="1"/>
  <c r="BC781" i="9" s="1"/>
  <c r="M945" i="1"/>
  <c r="BA945" i="9" s="1"/>
  <c r="O769" i="1"/>
  <c r="BC769" i="9" s="1"/>
  <c r="M858" i="1"/>
  <c r="BA858" i="9" s="1"/>
  <c r="M855" i="1"/>
  <c r="BA855" i="9" s="1"/>
  <c r="L2489" i="9" s="1"/>
  <c r="O837" i="1"/>
  <c r="BC837" i="9" s="1"/>
  <c r="M845" i="1"/>
  <c r="BA845" i="9" s="1"/>
  <c r="M907" i="1"/>
  <c r="BA907" i="9" s="1"/>
  <c r="L3445" i="9" s="1"/>
  <c r="M910" i="1"/>
  <c r="BA910" i="9" s="1"/>
  <c r="L3448" i="9" s="1"/>
  <c r="O770" i="1"/>
  <c r="BC770" i="9" s="1"/>
  <c r="O808" i="1"/>
  <c r="BC808" i="9" s="1"/>
  <c r="M764" i="1"/>
  <c r="BA764" i="9" s="1"/>
  <c r="O713" i="1"/>
  <c r="BC713" i="9" s="1"/>
  <c r="O797" i="1"/>
  <c r="BC797" i="9" s="1"/>
  <c r="M999" i="1"/>
  <c r="BA999" i="9" s="1"/>
  <c r="L3537" i="9" s="1"/>
  <c r="M1001" i="1"/>
  <c r="BA1001" i="9" s="1"/>
  <c r="M780" i="1"/>
  <c r="BA780" i="9" s="1"/>
  <c r="O832" i="1"/>
  <c r="BC832" i="9" s="1"/>
  <c r="O932" i="1"/>
  <c r="BC932" i="9" s="1"/>
  <c r="M979" i="1"/>
  <c r="BA979" i="9" s="1"/>
  <c r="L3517" i="9" s="1"/>
  <c r="O880" i="1"/>
  <c r="BC880" i="9" s="1"/>
  <c r="M856" i="1"/>
  <c r="BA856" i="9" s="1"/>
  <c r="M744" i="1"/>
  <c r="BA744" i="9" s="1"/>
  <c r="M717" i="1"/>
  <c r="BA717" i="9" s="1"/>
  <c r="M705" i="1"/>
  <c r="BA705" i="9" s="1"/>
  <c r="L3243" i="9" s="1"/>
  <c r="O709" i="1"/>
  <c r="BC709" i="9" s="1"/>
  <c r="O761" i="1"/>
  <c r="BC761" i="9" s="1"/>
  <c r="O899" i="1"/>
  <c r="BC899" i="9" s="1"/>
  <c r="O742" i="1"/>
  <c r="BC742" i="9" s="1"/>
  <c r="M760" i="1"/>
  <c r="BA760" i="9" s="1"/>
  <c r="L2394" i="9" s="1"/>
  <c r="M824" i="1"/>
  <c r="BA824" i="9" s="1"/>
  <c r="L3362" i="9" s="1"/>
  <c r="O851" i="1"/>
  <c r="BC851" i="9" s="1"/>
  <c r="M721" i="1"/>
  <c r="BA721" i="9" s="1"/>
  <c r="L3259" i="9" s="1"/>
  <c r="O928" i="1"/>
  <c r="BC928" i="9" s="1"/>
  <c r="M894" i="1"/>
  <c r="BA894" i="9" s="1"/>
  <c r="L2528" i="9" s="1"/>
  <c r="O734" i="1"/>
  <c r="BC734" i="9" s="1"/>
  <c r="O974" i="1"/>
  <c r="BC974" i="9" s="1"/>
  <c r="M775" i="1"/>
  <c r="BA775" i="9" s="1"/>
  <c r="O726" i="1"/>
  <c r="BC726" i="9" s="1"/>
  <c r="M713" i="1"/>
  <c r="BA713" i="9" s="1"/>
  <c r="O935" i="1"/>
  <c r="BC935" i="9" s="1"/>
  <c r="M813" i="1"/>
  <c r="BA813" i="9" s="1"/>
  <c r="L2447" i="9" s="1"/>
  <c r="M789" i="1"/>
  <c r="BA789" i="9" s="1"/>
  <c r="L3327" i="9" s="1"/>
  <c r="O903" i="1"/>
  <c r="BC903" i="9" s="1"/>
  <c r="O746" i="1"/>
  <c r="BC746" i="9" s="1"/>
  <c r="M977" i="1"/>
  <c r="BA977" i="9" s="1"/>
  <c r="L3515" i="9" s="1"/>
  <c r="O876" i="1"/>
  <c r="BC876" i="9" s="1"/>
  <c r="O705" i="1"/>
  <c r="BC705" i="9" s="1"/>
  <c r="O823" i="1"/>
  <c r="BC823" i="9" s="1"/>
  <c r="M959" i="1"/>
  <c r="BA959" i="9" s="1"/>
  <c r="M892" i="1"/>
  <c r="BA892" i="9" s="1"/>
  <c r="M877" i="1"/>
  <c r="BA877" i="9" s="1"/>
  <c r="L2511" i="9" s="1"/>
  <c r="O930" i="1"/>
  <c r="BC930" i="9" s="1"/>
  <c r="M930" i="1"/>
  <c r="BA930" i="9" s="1"/>
  <c r="O976" i="1"/>
  <c r="BC976" i="9" s="1"/>
  <c r="M939" i="1"/>
  <c r="BA939" i="9" s="1"/>
  <c r="L3477" i="9" s="1"/>
  <c r="O946" i="1"/>
  <c r="BC946" i="9" s="1"/>
  <c r="M772" i="1"/>
  <c r="BA772" i="9" s="1"/>
  <c r="L3310" i="9" s="1"/>
  <c r="M988" i="1"/>
  <c r="BA988" i="9" s="1"/>
  <c r="L3526" i="9" s="1"/>
  <c r="O925" i="1"/>
  <c r="BC925" i="9" s="1"/>
  <c r="O863" i="1"/>
  <c r="BC863" i="9" s="1"/>
  <c r="M733" i="1"/>
  <c r="BA733" i="9" s="1"/>
  <c r="O895" i="1"/>
  <c r="BC895" i="9" s="1"/>
  <c r="M739" i="1"/>
  <c r="BA739" i="9" s="1"/>
  <c r="L2373" i="9" s="1"/>
  <c r="M745" i="1"/>
  <c r="BA745" i="9" s="1"/>
  <c r="L2379" i="9" s="1"/>
  <c r="O774" i="1"/>
  <c r="BC774" i="9" s="1"/>
  <c r="M903" i="1"/>
  <c r="BA903" i="9" s="1"/>
  <c r="L3441" i="9" s="1"/>
  <c r="O728" i="1"/>
  <c r="BC728" i="9" s="1"/>
  <c r="O860" i="1"/>
  <c r="BC860" i="9" s="1"/>
  <c r="M741" i="1"/>
  <c r="BA741" i="9" s="1"/>
  <c r="L3279" i="9" s="1"/>
  <c r="M711" i="1"/>
  <c r="BA711" i="9" s="1"/>
  <c r="L2345" i="9" s="1"/>
  <c r="M706" i="1"/>
  <c r="BA706" i="9" s="1"/>
  <c r="L3244" i="9" s="1"/>
  <c r="O749" i="1"/>
  <c r="BC749" i="9" s="1"/>
  <c r="M832" i="1"/>
  <c r="BA832" i="9" s="1"/>
  <c r="L3370" i="9" s="1"/>
  <c r="O821" i="1"/>
  <c r="BC821" i="9" s="1"/>
  <c r="M830" i="1"/>
  <c r="BA830" i="9" s="1"/>
  <c r="L3368" i="9" s="1"/>
  <c r="M870" i="1"/>
  <c r="BA870" i="9" s="1"/>
  <c r="O712" i="1"/>
  <c r="BC712" i="9" s="1"/>
  <c r="O950" i="1"/>
  <c r="BC950" i="9" s="1"/>
  <c r="M929" i="1"/>
  <c r="BA929" i="9" s="1"/>
  <c r="L2563" i="9" s="1"/>
  <c r="O710" i="1"/>
  <c r="BC710" i="9" s="1"/>
  <c r="M875" i="1"/>
  <c r="BA875" i="9" s="1"/>
  <c r="L2509" i="9" s="1"/>
  <c r="O795" i="1"/>
  <c r="BC795" i="9" s="1"/>
  <c r="O776" i="1"/>
  <c r="BC776" i="9" s="1"/>
  <c r="M963" i="1"/>
  <c r="BA963" i="9" s="1"/>
  <c r="O849" i="1"/>
  <c r="BC849" i="9" s="1"/>
  <c r="O716" i="1"/>
  <c r="BC716" i="9" s="1"/>
  <c r="O1001" i="1"/>
  <c r="BC1001" i="9" s="1"/>
  <c r="O926" i="1"/>
  <c r="BC926" i="9" s="1"/>
  <c r="M917" i="1"/>
  <c r="BA917" i="9" s="1"/>
  <c r="L3455" i="9" s="1"/>
  <c r="O906" i="1"/>
  <c r="BC906" i="9" s="1"/>
  <c r="O717" i="1"/>
  <c r="BC717" i="9" s="1"/>
  <c r="M991" i="1"/>
  <c r="BA991" i="9" s="1"/>
  <c r="L3529" i="9" s="1"/>
  <c r="O915" i="1"/>
  <c r="BC915" i="9" s="1"/>
  <c r="O782" i="1"/>
  <c r="BC782" i="9" s="1"/>
  <c r="M993" i="1"/>
  <c r="BA993" i="9" s="1"/>
  <c r="O896" i="1"/>
  <c r="BC896" i="9" s="1"/>
  <c r="M865" i="1"/>
  <c r="BA865" i="9" s="1"/>
  <c r="L3403" i="9" s="1"/>
  <c r="O962" i="1"/>
  <c r="BC962" i="9" s="1"/>
  <c r="O997" i="1"/>
  <c r="BC997" i="9" s="1"/>
  <c r="M819" i="1"/>
  <c r="BA819" i="9" s="1"/>
  <c r="O827" i="1"/>
  <c r="BC827" i="9" s="1"/>
  <c r="O999" i="1"/>
  <c r="BC999" i="9" s="1"/>
  <c r="O773" i="1"/>
  <c r="BC773" i="9" s="1"/>
  <c r="O846" i="1"/>
  <c r="BC846" i="9" s="1"/>
  <c r="M912" i="1"/>
  <c r="BA912" i="9" s="1"/>
  <c r="O887" i="1"/>
  <c r="BC887" i="9" s="1"/>
  <c r="M833" i="1"/>
  <c r="BA833" i="9" s="1"/>
  <c r="L3371" i="9" s="1"/>
  <c r="M740" i="1"/>
  <c r="BA740" i="9" s="1"/>
  <c r="O875" i="1"/>
  <c r="BC875" i="9" s="1"/>
  <c r="M873" i="1"/>
  <c r="BA873" i="9" s="1"/>
  <c r="L2507" i="9" s="1"/>
  <c r="M815" i="1"/>
  <c r="BA815" i="9" s="1"/>
  <c r="O993" i="1"/>
  <c r="BC993" i="9" s="1"/>
  <c r="M850" i="1"/>
  <c r="BA850" i="9" s="1"/>
  <c r="L2484" i="9" s="1"/>
  <c r="M954" i="1"/>
  <c r="BA954" i="9" s="1"/>
  <c r="M995" i="1"/>
  <c r="BA995" i="9" s="1"/>
  <c r="O707" i="1"/>
  <c r="BC707" i="9" s="1"/>
  <c r="M982" i="1"/>
  <c r="BA982" i="9" s="1"/>
  <c r="L2616" i="9" s="1"/>
  <c r="M914" i="1"/>
  <c r="BA914" i="9" s="1"/>
  <c r="M836" i="1"/>
  <c r="BA836" i="9" s="1"/>
  <c r="M961" i="1"/>
  <c r="BA961" i="9" s="1"/>
  <c r="L3499" i="9" s="1"/>
  <c r="O911" i="1"/>
  <c r="BC911" i="9" s="1"/>
  <c r="O865" i="1"/>
  <c r="BC865" i="9" s="1"/>
  <c r="M985" i="1"/>
  <c r="BA985" i="9" s="1"/>
  <c r="O843" i="1"/>
  <c r="BC843" i="9" s="1"/>
  <c r="M810" i="1"/>
  <c r="BA810" i="9" s="1"/>
  <c r="O809" i="1"/>
  <c r="BC809" i="9" s="1"/>
  <c r="M749" i="1"/>
  <c r="BA749" i="9" s="1"/>
  <c r="L2383" i="9" s="1"/>
  <c r="M952" i="1"/>
  <c r="BA952" i="9" s="1"/>
  <c r="L3490" i="9" s="1"/>
  <c r="O941" i="1"/>
  <c r="BC941" i="9" s="1"/>
  <c r="O817" i="1"/>
  <c r="BC817" i="9" s="1"/>
  <c r="O735" i="1"/>
  <c r="BC735" i="9" s="1"/>
  <c r="O921" i="1"/>
  <c r="BC921" i="9" s="1"/>
  <c r="O738" i="1"/>
  <c r="BC738" i="9" s="1"/>
  <c r="O737" i="1"/>
  <c r="BC737" i="9" s="1"/>
  <c r="O820" i="1"/>
  <c r="BC820" i="9" s="1"/>
  <c r="M820" i="1"/>
  <c r="BA820" i="9" s="1"/>
  <c r="L2454" i="9" s="1"/>
  <c r="O810" i="1"/>
  <c r="BC810" i="9" s="1"/>
  <c r="M762" i="1"/>
  <c r="BA762" i="9" s="1"/>
  <c r="L3300" i="9" s="1"/>
  <c r="M802" i="1"/>
  <c r="BA802" i="9" s="1"/>
  <c r="O914" i="1"/>
  <c r="BC914" i="9" s="1"/>
  <c r="M778" i="1"/>
  <c r="BA778" i="9" s="1"/>
  <c r="L3316" i="9" s="1"/>
  <c r="O889" i="1"/>
  <c r="BC889" i="9" s="1"/>
  <c r="O961" i="1"/>
  <c r="BC961" i="9" s="1"/>
  <c r="O924" i="1"/>
  <c r="BC924" i="9" s="1"/>
  <c r="M816" i="1"/>
  <c r="BA816" i="9" s="1"/>
  <c r="L2450" i="9" s="1"/>
  <c r="M922" i="1"/>
  <c r="BA922" i="9" s="1"/>
  <c r="O944" i="1"/>
  <c r="BC944" i="9" s="1"/>
  <c r="M909" i="1"/>
  <c r="BA909" i="9" s="1"/>
  <c r="M843" i="1"/>
  <c r="BA843" i="9" s="1"/>
  <c r="M748" i="1"/>
  <c r="BA748" i="9" s="1"/>
  <c r="O789" i="1"/>
  <c r="BC789" i="9" s="1"/>
  <c r="O933" i="1"/>
  <c r="BC933" i="9" s="1"/>
  <c r="O969" i="1"/>
  <c r="BC969" i="9" s="1"/>
  <c r="O768" i="1"/>
  <c r="BC768" i="9" s="1"/>
  <c r="M809" i="1"/>
  <c r="BA809" i="9" s="1"/>
  <c r="L2443" i="9" s="1"/>
  <c r="O779" i="1"/>
  <c r="BC779" i="9" s="1"/>
  <c r="O852" i="1"/>
  <c r="BC852" i="9" s="1"/>
  <c r="O757" i="1"/>
  <c r="BC757" i="9" s="1"/>
  <c r="M955" i="1"/>
  <c r="BA955" i="9" s="1"/>
  <c r="O912" i="1"/>
  <c r="BC912" i="9" s="1"/>
  <c r="M938" i="1"/>
  <c r="BA938" i="9" s="1"/>
  <c r="M888" i="1"/>
  <c r="BA888" i="9" s="1"/>
  <c r="L3426" i="9" s="1"/>
  <c r="M838" i="1"/>
  <c r="BA838" i="9" s="1"/>
  <c r="M725" i="1"/>
  <c r="BA725" i="9" s="1"/>
  <c r="L3263" i="9" s="1"/>
  <c r="O839" i="1"/>
  <c r="BC839" i="9" s="1"/>
  <c r="M851" i="1"/>
  <c r="BA851" i="9" s="1"/>
  <c r="M923" i="1"/>
  <c r="BA923" i="9" s="1"/>
  <c r="L3461" i="9" s="1"/>
  <c r="O871" i="1"/>
  <c r="BC871" i="9" s="1"/>
  <c r="O963" i="1"/>
  <c r="BC963" i="9" s="1"/>
  <c r="O984" i="1"/>
  <c r="BC984" i="9" s="1"/>
  <c r="O814" i="1"/>
  <c r="BC814" i="9" s="1"/>
  <c r="M848" i="1"/>
  <c r="BA848" i="9" s="1"/>
  <c r="L2482" i="9" s="1"/>
  <c r="M710" i="1"/>
  <c r="BA710" i="9" s="1"/>
  <c r="O882" i="1"/>
  <c r="BC882" i="9" s="1"/>
  <c r="M776" i="1"/>
  <c r="BA776" i="9" s="1"/>
  <c r="L3314" i="9" s="1"/>
  <c r="M947" i="1"/>
  <c r="BA947" i="9" s="1"/>
  <c r="L2581" i="9" s="1"/>
  <c r="O777" i="1"/>
  <c r="BC777" i="9" s="1"/>
  <c r="M970" i="1"/>
  <c r="BA970" i="9" s="1"/>
  <c r="O886" i="1"/>
  <c r="BC886" i="9" s="1"/>
  <c r="O854" i="1"/>
  <c r="BC854" i="9" s="1"/>
  <c r="O867" i="1"/>
  <c r="BC867" i="9" s="1"/>
  <c r="M724" i="1"/>
  <c r="BA724" i="9" s="1"/>
  <c r="L3262" i="9" s="1"/>
  <c r="M915" i="1"/>
  <c r="BA915" i="9" s="1"/>
  <c r="L3453" i="9" s="1"/>
  <c r="O786" i="1"/>
  <c r="BC786" i="9" s="1"/>
  <c r="O847" i="1"/>
  <c r="BC847" i="9" s="1"/>
  <c r="M997" i="1"/>
  <c r="BA997" i="9" s="1"/>
  <c r="M976" i="1"/>
  <c r="BA976" i="9" s="1"/>
  <c r="L2610" i="9" s="1"/>
  <c r="O736" i="1"/>
  <c r="BC736" i="9" s="1"/>
  <c r="O747" i="1"/>
  <c r="BC747" i="9" s="1"/>
  <c r="O913" i="1"/>
  <c r="BC913" i="9" s="1"/>
  <c r="M884" i="1"/>
  <c r="BA884" i="9" s="1"/>
  <c r="L2518" i="9" s="1"/>
  <c r="M887" i="1"/>
  <c r="BA887" i="9" s="1"/>
  <c r="L3425" i="9" s="1"/>
  <c r="M718" i="1"/>
  <c r="BA718" i="9" s="1"/>
  <c r="O861" i="1"/>
  <c r="BC861" i="9" s="1"/>
  <c r="M927" i="1"/>
  <c r="BA927" i="9" s="1"/>
  <c r="L2561" i="9" s="1"/>
  <c r="M849" i="1"/>
  <c r="BA849" i="9" s="1"/>
  <c r="O856" i="1"/>
  <c r="BC856" i="9" s="1"/>
  <c r="O1000" i="1"/>
  <c r="BC1000" i="9" s="1"/>
  <c r="O994" i="1"/>
  <c r="BC994" i="9" s="1"/>
  <c r="M994" i="1"/>
  <c r="BA994" i="9" s="1"/>
  <c r="O872" i="1"/>
  <c r="BC872" i="9" s="1"/>
  <c r="M841" i="1"/>
  <c r="BA841" i="9" s="1"/>
  <c r="L3379" i="9" s="1"/>
  <c r="M911" i="1"/>
  <c r="BA911" i="9" s="1"/>
  <c r="L3449" i="9" s="1"/>
  <c r="O877" i="1"/>
  <c r="BC877" i="9" s="1"/>
  <c r="M742" i="1"/>
  <c r="BA742" i="9" s="1"/>
  <c r="L3280" i="9" s="1"/>
  <c r="O902" i="1"/>
  <c r="BC902" i="9" s="1"/>
  <c r="M751" i="1"/>
  <c r="BA751" i="9" s="1"/>
  <c r="L3289" i="9" s="1"/>
  <c r="M859" i="1"/>
  <c r="BA859" i="9" s="1"/>
  <c r="L3397" i="9" s="1"/>
  <c r="M886" i="1"/>
  <c r="BA886" i="9" s="1"/>
  <c r="L2520" i="9" s="1"/>
  <c r="O855" i="1"/>
  <c r="BC855" i="9" s="1"/>
  <c r="M834" i="1"/>
  <c r="BA834" i="9" s="1"/>
  <c r="L2468" i="9" s="1"/>
  <c r="O759" i="1"/>
  <c r="BC759" i="9" s="1"/>
  <c r="M777" i="1"/>
  <c r="BA777" i="9" s="1"/>
  <c r="L3315" i="9" s="1"/>
  <c r="M728" i="1"/>
  <c r="BA728" i="9" s="1"/>
  <c r="M942" i="1"/>
  <c r="BA942" i="9" s="1"/>
  <c r="O720" i="1"/>
  <c r="BC720" i="9" s="1"/>
  <c r="O836" i="1"/>
  <c r="BC836" i="9" s="1"/>
  <c r="O790" i="1"/>
  <c r="BC790" i="9" s="1"/>
  <c r="M891" i="1"/>
  <c r="BA891" i="9" s="1"/>
  <c r="O953" i="1"/>
  <c r="BC953" i="9" s="1"/>
  <c r="M897" i="1"/>
  <c r="BA897" i="9" s="1"/>
  <c r="O798" i="1"/>
  <c r="BC798" i="9" s="1"/>
  <c r="M709" i="1"/>
  <c r="BA709" i="9" s="1"/>
  <c r="O778" i="1"/>
  <c r="BC778" i="9" s="1"/>
  <c r="O977" i="1"/>
  <c r="BC977" i="9" s="1"/>
  <c r="M800" i="1"/>
  <c r="BA800" i="9" s="1"/>
  <c r="O766" i="1"/>
  <c r="BC766" i="9" s="1"/>
  <c r="M973" i="1"/>
  <c r="BA973" i="9" s="1"/>
  <c r="L3511" i="9" s="1"/>
  <c r="O793" i="1"/>
  <c r="BC793" i="9" s="1"/>
  <c r="M931" i="1"/>
  <c r="BA931" i="9" s="1"/>
  <c r="L2565" i="9" s="1"/>
  <c r="O772" i="1"/>
  <c r="BC772" i="9" s="1"/>
  <c r="O859" i="1"/>
  <c r="BC859" i="9" s="1"/>
  <c r="M904" i="1"/>
  <c r="BA904" i="9" s="1"/>
  <c r="L3442" i="9" s="1"/>
  <c r="M953" i="1"/>
  <c r="BA953" i="9" s="1"/>
  <c r="L2587" i="9" s="1"/>
  <c r="L2418" i="9"/>
  <c r="L3487" i="9"/>
  <c r="L2568" i="9"/>
  <c r="L3472" i="9"/>
  <c r="L3245" i="9"/>
  <c r="L2630" i="9"/>
  <c r="L3534" i="9"/>
  <c r="L3350" i="9"/>
  <c r="L2446" i="9"/>
  <c r="L3405" i="9"/>
  <c r="L2623" i="9"/>
  <c r="L3324" i="9"/>
  <c r="L2391" i="9"/>
  <c r="L2486" i="9"/>
  <c r="L3390" i="9"/>
  <c r="L2469" i="9"/>
  <c r="O2437" i="9"/>
  <c r="E26" i="1"/>
  <c r="D26" i="1" s="1"/>
  <c r="R128" i="70"/>
  <c r="R325" i="70"/>
  <c r="R263" i="70"/>
  <c r="R156" i="70"/>
  <c r="R204" i="70"/>
  <c r="R256" i="70"/>
  <c r="R123" i="70"/>
  <c r="R118" i="70"/>
  <c r="R240" i="70"/>
  <c r="R310" i="70"/>
  <c r="R290" i="70"/>
  <c r="R322" i="70"/>
  <c r="R60" i="70"/>
  <c r="R157" i="70"/>
  <c r="R112" i="70"/>
  <c r="R284" i="70"/>
  <c r="R301" i="70"/>
  <c r="R281" i="70"/>
  <c r="R120" i="70"/>
  <c r="R64" i="70"/>
  <c r="R238" i="70"/>
  <c r="R305" i="70"/>
  <c r="R288" i="70"/>
  <c r="R213" i="70"/>
  <c r="R50" i="70"/>
  <c r="R33" i="70"/>
  <c r="R113" i="70"/>
  <c r="R231" i="70"/>
  <c r="R59" i="70"/>
  <c r="R70" i="70"/>
  <c r="R36" i="70"/>
  <c r="R42" i="70"/>
  <c r="R34" i="70"/>
  <c r="R43" i="70"/>
  <c r="R324" i="70"/>
  <c r="R111" i="70"/>
  <c r="R103" i="70"/>
  <c r="R299" i="70"/>
  <c r="R97" i="70"/>
  <c r="R255" i="70"/>
  <c r="R216" i="70"/>
  <c r="R320" i="70"/>
  <c r="R306" i="70"/>
  <c r="R321" i="70"/>
  <c r="R116" i="70"/>
  <c r="R236" i="70"/>
  <c r="R107" i="70"/>
  <c r="R177" i="70"/>
  <c r="R201" i="70"/>
  <c r="R159" i="70"/>
  <c r="R186" i="70"/>
  <c r="R150" i="70"/>
  <c r="R251" i="70"/>
  <c r="R66" i="70"/>
  <c r="R311" i="70"/>
  <c r="R141" i="70"/>
  <c r="R182" i="70"/>
  <c r="R219" i="70"/>
  <c r="R258" i="70"/>
  <c r="R237" i="70"/>
  <c r="R130" i="70"/>
  <c r="R207" i="70"/>
  <c r="R220" i="70"/>
  <c r="R253" i="70"/>
  <c r="R135" i="70"/>
  <c r="R140" i="70"/>
  <c r="R41" i="70"/>
  <c r="R37" i="70"/>
  <c r="R193" i="70"/>
  <c r="R297" i="70"/>
  <c r="R71" i="70"/>
  <c r="R294" i="70"/>
  <c r="R205" i="70"/>
  <c r="R127" i="70"/>
  <c r="R295" i="70"/>
  <c r="R149" i="70"/>
  <c r="R147" i="70"/>
  <c r="R233" i="70"/>
  <c r="R174" i="70"/>
  <c r="R119" i="70"/>
  <c r="R200" i="70"/>
  <c r="R178" i="70"/>
  <c r="R92" i="70"/>
  <c r="R154" i="70"/>
  <c r="R133" i="70"/>
  <c r="R100" i="70"/>
  <c r="R115" i="70"/>
  <c r="R235" i="70"/>
  <c r="R327" i="70"/>
  <c r="R199" i="70"/>
  <c r="R259" i="70"/>
  <c r="R319" i="70"/>
  <c r="R308" i="70"/>
  <c r="R62" i="70"/>
  <c r="R307" i="70"/>
  <c r="R268" i="70"/>
  <c r="R117" i="70"/>
  <c r="R152" i="70"/>
  <c r="R285" i="70"/>
  <c r="R164" i="70"/>
  <c r="R185" i="70"/>
  <c r="R110" i="70"/>
  <c r="R61" i="70"/>
  <c r="R227" i="70"/>
  <c r="R55" i="70"/>
  <c r="R215" i="70"/>
  <c r="R69" i="70"/>
  <c r="R89" i="70"/>
  <c r="R143" i="70"/>
  <c r="R96" i="70"/>
  <c r="R190" i="70"/>
  <c r="R84" i="70"/>
  <c r="R79" i="70"/>
  <c r="R109" i="70"/>
  <c r="R160" i="70"/>
  <c r="R53" i="70"/>
  <c r="R106" i="70"/>
  <c r="R38" i="70"/>
  <c r="R187" i="70"/>
  <c r="R214" i="70"/>
  <c r="R86" i="70"/>
  <c r="R202" i="70"/>
  <c r="R68" i="70"/>
  <c r="R298" i="70"/>
  <c r="R317" i="70"/>
  <c r="R134" i="70"/>
  <c r="R265" i="70"/>
  <c r="R326" i="70"/>
  <c r="R40" i="70"/>
  <c r="R142" i="70"/>
  <c r="R124" i="70"/>
  <c r="R167" i="70"/>
  <c r="R39" i="70"/>
  <c r="R166" i="70"/>
  <c r="R75" i="70"/>
  <c r="R239" i="70"/>
  <c r="R52" i="70"/>
  <c r="R82" i="70"/>
  <c r="R126" i="70"/>
  <c r="R102" i="70"/>
  <c r="R46" i="70"/>
  <c r="R300" i="70"/>
  <c r="R315" i="70"/>
  <c r="R129" i="70"/>
  <c r="R148" i="70"/>
  <c r="R248" i="70"/>
  <c r="R271" i="70"/>
  <c r="R169" i="70"/>
  <c r="R286" i="70"/>
  <c r="R158" i="70"/>
  <c r="R266" i="70"/>
  <c r="R267" i="70"/>
  <c r="R250" i="70"/>
  <c r="R194" i="70"/>
  <c r="R85" i="70"/>
  <c r="R314" i="70"/>
  <c r="R282" i="70"/>
  <c r="R51" i="70"/>
  <c r="R81" i="70"/>
  <c r="R180" i="70"/>
  <c r="R165" i="70"/>
  <c r="R283" i="70"/>
  <c r="R209" i="70"/>
  <c r="R206" i="70"/>
  <c r="R245" i="70"/>
  <c r="R93" i="70"/>
  <c r="R104" i="70"/>
  <c r="R168" i="70"/>
  <c r="R293" i="70"/>
  <c r="R198" i="70"/>
  <c r="R273" i="70"/>
  <c r="R155" i="70"/>
  <c r="R73" i="70"/>
  <c r="R222" i="70"/>
  <c r="R260" i="70"/>
  <c r="R108" i="70"/>
  <c r="R94" i="70"/>
  <c r="R275" i="70"/>
  <c r="R163" i="70"/>
  <c r="R179" i="70"/>
  <c r="R137" i="70"/>
  <c r="R277" i="70"/>
  <c r="R280" i="70"/>
  <c r="R232" i="70"/>
  <c r="R183" i="70"/>
  <c r="R192" i="70"/>
  <c r="R91" i="70"/>
  <c r="R221" i="70"/>
  <c r="R289" i="70"/>
  <c r="R146" i="70"/>
  <c r="R254" i="70"/>
  <c r="R287" i="70"/>
  <c r="R63" i="70"/>
  <c r="R56" i="70"/>
  <c r="R172" i="70"/>
  <c r="R272" i="70"/>
  <c r="R249" i="70"/>
  <c r="R203" i="70"/>
  <c r="R131" i="70"/>
  <c r="R229" i="70"/>
  <c r="R161" i="70"/>
  <c r="R171" i="70"/>
  <c r="R78" i="70"/>
  <c r="R132" i="70"/>
  <c r="R230" i="70"/>
  <c r="R241" i="70"/>
  <c r="R196" i="70"/>
  <c r="R139" i="70"/>
  <c r="R151" i="70"/>
  <c r="R176" i="70"/>
  <c r="R99" i="70"/>
  <c r="R316" i="70"/>
  <c r="R101" i="70"/>
  <c r="R65" i="70"/>
  <c r="R217" i="70"/>
  <c r="R225" i="70"/>
  <c r="R270" i="70"/>
  <c r="R121" i="70"/>
  <c r="R125" i="70"/>
  <c r="R95" i="70"/>
  <c r="R261" i="70"/>
  <c r="R175" i="70"/>
  <c r="R304" i="70"/>
  <c r="R292" i="70"/>
  <c r="R136" i="70"/>
  <c r="R31" i="70"/>
  <c r="R48" i="70"/>
  <c r="R228" i="70"/>
  <c r="R138" i="70"/>
  <c r="R279" i="70"/>
  <c r="R87" i="70"/>
  <c r="R188" i="70"/>
  <c r="R32" i="70"/>
  <c r="R45" i="70"/>
  <c r="R208" i="70"/>
  <c r="R88" i="70"/>
  <c r="R77" i="70"/>
  <c r="R291" i="70"/>
  <c r="R114" i="70"/>
  <c r="R223" i="70"/>
  <c r="R243" i="70"/>
  <c r="R262" i="70"/>
  <c r="R318" i="70"/>
  <c r="R302" i="70"/>
  <c r="R153" i="70"/>
  <c r="R197" i="70"/>
  <c r="R195" i="70"/>
  <c r="R252" i="70"/>
  <c r="R44" i="70"/>
  <c r="R181" i="70"/>
  <c r="R244" i="70"/>
  <c r="R80" i="70"/>
  <c r="R264" i="70"/>
  <c r="C30" i="70"/>
  <c r="R74" i="70"/>
  <c r="C29" i="70"/>
  <c r="R76" i="70"/>
  <c r="R242" i="70"/>
  <c r="R274" i="70"/>
  <c r="R72" i="70"/>
  <c r="R122" i="70"/>
  <c r="R224" i="70"/>
  <c r="R191" i="70"/>
  <c r="R105" i="70"/>
  <c r="R234" i="70"/>
  <c r="R145" i="70"/>
  <c r="R90" i="70"/>
  <c r="R269" i="70"/>
  <c r="R296" i="70"/>
  <c r="R170" i="70"/>
  <c r="R313" i="70"/>
  <c r="R98" i="70"/>
  <c r="R49" i="70"/>
  <c r="R309" i="70"/>
  <c r="R323" i="70"/>
  <c r="R257" i="70"/>
  <c r="R173" i="70"/>
  <c r="R35" i="70"/>
  <c r="R144" i="70"/>
  <c r="R210" i="70"/>
  <c r="R57" i="70"/>
  <c r="R278" i="70"/>
  <c r="R162" i="70"/>
  <c r="R47" i="70"/>
  <c r="R211" i="70"/>
  <c r="R247" i="70"/>
  <c r="R303" i="70"/>
  <c r="R83" i="70"/>
  <c r="R226" i="70"/>
  <c r="R246" i="70"/>
  <c r="R212" i="70"/>
  <c r="R218" i="70"/>
  <c r="R189" i="70"/>
  <c r="R276" i="70"/>
  <c r="R58" i="70"/>
  <c r="R54" i="70"/>
  <c r="R312" i="70"/>
  <c r="R184" i="70"/>
  <c r="R67" i="70"/>
  <c r="L2524" i="9" l="1"/>
  <c r="L3474" i="9"/>
  <c r="L3252" i="9"/>
  <c r="L2370" i="9"/>
  <c r="O2476" i="9"/>
  <c r="L2480" i="9"/>
  <c r="L3265" i="9"/>
  <c r="L3270" i="9"/>
  <c r="L2371" i="9"/>
  <c r="L3380" i="9"/>
  <c r="L3299" i="9"/>
  <c r="L2471" i="9"/>
  <c r="L2421" i="9"/>
  <c r="P2421" i="9" s="1"/>
  <c r="L3311" i="9"/>
  <c r="L3336" i="9"/>
  <c r="L2403" i="9"/>
  <c r="P2403" i="9" s="1"/>
  <c r="M704" i="1"/>
  <c r="BA704" i="9" s="1"/>
  <c r="L2338" i="9" s="1"/>
  <c r="M703" i="1"/>
  <c r="BA703" i="9" s="1"/>
  <c r="L3241" i="9" s="1"/>
  <c r="L3459" i="9"/>
  <c r="L2529" i="9"/>
  <c r="P2529" i="9" s="1"/>
  <c r="L2342" i="9"/>
  <c r="L2389" i="9"/>
  <c r="L2404" i="9"/>
  <c r="L2496" i="9"/>
  <c r="L3356" i="9"/>
  <c r="L2508" i="9"/>
  <c r="L3416" i="9"/>
  <c r="L3378" i="9"/>
  <c r="L2510" i="9"/>
  <c r="P2510" i="9" s="1"/>
  <c r="L2346" i="9"/>
  <c r="P2346" i="9" s="1"/>
  <c r="L2599" i="9"/>
  <c r="P2599" i="9" s="1"/>
  <c r="L3284" i="9"/>
  <c r="L2530" i="9"/>
  <c r="P2530" i="9" s="1"/>
  <c r="L2562" i="9"/>
  <c r="O2562" i="9" s="1"/>
  <c r="L2353" i="9"/>
  <c r="O2353" i="9" s="1"/>
  <c r="P2606" i="9"/>
  <c r="L3510" i="9"/>
  <c r="L3411" i="9"/>
  <c r="L3285" i="9"/>
  <c r="L3410" i="9"/>
  <c r="L2618" i="9"/>
  <c r="L3500" i="9"/>
  <c r="L2547" i="9"/>
  <c r="P2547" i="9" s="1"/>
  <c r="L2621" i="9"/>
  <c r="O2621" i="9" s="1"/>
  <c r="L3360" i="9"/>
  <c r="L3298" i="9"/>
  <c r="L2611" i="9"/>
  <c r="O2611" i="9" s="1"/>
  <c r="L2557" i="9"/>
  <c r="P2557" i="9" s="1"/>
  <c r="L2541" i="9"/>
  <c r="P2541" i="9" s="1"/>
  <c r="L2340" i="9"/>
  <c r="O2340" i="9" s="1"/>
  <c r="L3277" i="9"/>
  <c r="L2458" i="9"/>
  <c r="P2458" i="9" s="1"/>
  <c r="L2573" i="9"/>
  <c r="P2573" i="9" s="1"/>
  <c r="L2549" i="9"/>
  <c r="O2549" i="9" s="1"/>
  <c r="L3520" i="9"/>
  <c r="L3399" i="9"/>
  <c r="L2626" i="9"/>
  <c r="O2626" i="9" s="1"/>
  <c r="L2375" i="9"/>
  <c r="O2375" i="9" s="1"/>
  <c r="L2566" i="9"/>
  <c r="O2566" i="9" s="1"/>
  <c r="L3339" i="9"/>
  <c r="O2435" i="9"/>
  <c r="L3341" i="9"/>
  <c r="L2400" i="9"/>
  <c r="O2400" i="9" s="1"/>
  <c r="L3422" i="9"/>
  <c r="L2516" i="9"/>
  <c r="P2516" i="9" s="1"/>
  <c r="L2633" i="9"/>
  <c r="O2633" i="9" s="1"/>
  <c r="L2462" i="9"/>
  <c r="P2462" i="9" s="1"/>
  <c r="L2392" i="9"/>
  <c r="P2392" i="9" s="1"/>
  <c r="L2625" i="9"/>
  <c r="O2625" i="9" s="1"/>
  <c r="L3481" i="9"/>
  <c r="L2430" i="9"/>
  <c r="O2430" i="9" s="1"/>
  <c r="L3253" i="9"/>
  <c r="L2505" i="9"/>
  <c r="P2505" i="9" s="1"/>
  <c r="L3516" i="9"/>
  <c r="L3443" i="9"/>
  <c r="L3512" i="9"/>
  <c r="L2622" i="9"/>
  <c r="O2622" i="9" s="1"/>
  <c r="L2438" i="9"/>
  <c r="P2438" i="9" s="1"/>
  <c r="L3506" i="9"/>
  <c r="L2396" i="9"/>
  <c r="P2396" i="9" s="1"/>
  <c r="L2426" i="9"/>
  <c r="P2426" i="9" s="1"/>
  <c r="L2578" i="9"/>
  <c r="P2578" i="9" s="1"/>
  <c r="L2487" i="9"/>
  <c r="O2487" i="9" s="1"/>
  <c r="L2617" i="9"/>
  <c r="P2617" i="9" s="1"/>
  <c r="O2577" i="9"/>
  <c r="L3439" i="9"/>
  <c r="L2355" i="9"/>
  <c r="P2355" i="9" s="1"/>
  <c r="L2441" i="9"/>
  <c r="P2441" i="9" s="1"/>
  <c r="L2497" i="9"/>
  <c r="P2497" i="9" s="1"/>
  <c r="L3514" i="9"/>
  <c r="L3395" i="9"/>
  <c r="L2464" i="9"/>
  <c r="P2464" i="9" s="1"/>
  <c r="L2515" i="9"/>
  <c r="P2515" i="9" s="1"/>
  <c r="L2376" i="9"/>
  <c r="P2376" i="9" s="1"/>
  <c r="L2412" i="9"/>
  <c r="P2412" i="9" s="1"/>
  <c r="L3347" i="9"/>
  <c r="L2475" i="9"/>
  <c r="O2475" i="9" s="1"/>
  <c r="L3538" i="9"/>
  <c r="L3536" i="9"/>
  <c r="L2467" i="9"/>
  <c r="O2467" i="9" s="1"/>
  <c r="L3297" i="9"/>
  <c r="L2368" i="9"/>
  <c r="O2368" i="9" s="1"/>
  <c r="L3346" i="9"/>
  <c r="L2406" i="9"/>
  <c r="P2406" i="9" s="1"/>
  <c r="L2466" i="9"/>
  <c r="O2466" i="9" s="1"/>
  <c r="L2465" i="9"/>
  <c r="O2465" i="9" s="1"/>
  <c r="L2433" i="9"/>
  <c r="O2433" i="9" s="1"/>
  <c r="L2427" i="9"/>
  <c r="P2427" i="9" s="1"/>
  <c r="L2551" i="9"/>
  <c r="O2551" i="9" s="1"/>
  <c r="L2385" i="9"/>
  <c r="P2385" i="9" s="1"/>
  <c r="L3351" i="9"/>
  <c r="L3287" i="9"/>
  <c r="L2540" i="9"/>
  <c r="O2540" i="9" s="1"/>
  <c r="L2545" i="9"/>
  <c r="P2545" i="9" s="1"/>
  <c r="L2357" i="9"/>
  <c r="P2357" i="9" s="1"/>
  <c r="L2544" i="9"/>
  <c r="P2544" i="9" s="1"/>
  <c r="L3321" i="9"/>
  <c r="L2410" i="9"/>
  <c r="P2410" i="9" s="1"/>
  <c r="L3283" i="9"/>
  <c r="L2402" i="9"/>
  <c r="O2402" i="9" s="1"/>
  <c r="L2574" i="9"/>
  <c r="O2574" i="9" s="1"/>
  <c r="L2457" i="9"/>
  <c r="O2457" i="9" s="1"/>
  <c r="O2459" i="9"/>
  <c r="L2364" i="9"/>
  <c r="O2364" i="9" s="1"/>
  <c r="L3413" i="9"/>
  <c r="L3388" i="9"/>
  <c r="L2502" i="9"/>
  <c r="O2502" i="9" s="1"/>
  <c r="L3363" i="9"/>
  <c r="L3424" i="9"/>
  <c r="L3354" i="9"/>
  <c r="L2554" i="9"/>
  <c r="P2554" i="9" s="1"/>
  <c r="L3392" i="9"/>
  <c r="L2339" i="9"/>
  <c r="P2339" i="9" s="1"/>
  <c r="L2493" i="9"/>
  <c r="O2493" i="9" s="1"/>
  <c r="L2538" i="9"/>
  <c r="O2538" i="9" s="1"/>
  <c r="L3372" i="9"/>
  <c r="L2413" i="9"/>
  <c r="O2413" i="9" s="1"/>
  <c r="L3323" i="9"/>
  <c r="L2609" i="9"/>
  <c r="O2609" i="9" s="1"/>
  <c r="L2613" i="9"/>
  <c r="O2613" i="9" s="1"/>
  <c r="L3465" i="9"/>
  <c r="L2624" i="9"/>
  <c r="O2624" i="9" s="1"/>
  <c r="L3264" i="9"/>
  <c r="L3269" i="9"/>
  <c r="L3415" i="9"/>
  <c r="L3454" i="9"/>
  <c r="O2462" i="9"/>
  <c r="L2377" i="9"/>
  <c r="P2377" i="9" s="1"/>
  <c r="L2542" i="9"/>
  <c r="P2542" i="9" s="1"/>
  <c r="L3249" i="9"/>
  <c r="L2445" i="9"/>
  <c r="O2445" i="9" s="1"/>
  <c r="L2591" i="9"/>
  <c r="O2591" i="9" s="1"/>
  <c r="L3292" i="9"/>
  <c r="L3432" i="9"/>
  <c r="L2411" i="9"/>
  <c r="P2411" i="9" s="1"/>
  <c r="L2571" i="9"/>
  <c r="P2571" i="9" s="1"/>
  <c r="L2358" i="9"/>
  <c r="O2358" i="9" s="1"/>
  <c r="L3471" i="9"/>
  <c r="L3440" i="9"/>
  <c r="L2523" i="9"/>
  <c r="O2523" i="9" s="1"/>
  <c r="L2428" i="9"/>
  <c r="O2428" i="9" s="1"/>
  <c r="L2592" i="9"/>
  <c r="O2592" i="9" s="1"/>
  <c r="L3393" i="9"/>
  <c r="L3309" i="9"/>
  <c r="L2440" i="9"/>
  <c r="O2440" i="9" s="1"/>
  <c r="L2537" i="9"/>
  <c r="P2537" i="9" s="1"/>
  <c r="L3469" i="9"/>
  <c r="L3407" i="9"/>
  <c r="L3491" i="9"/>
  <c r="L3502" i="9"/>
  <c r="L2522" i="9"/>
  <c r="P2522" i="9" s="1"/>
  <c r="L2359" i="9"/>
  <c r="P2359" i="9" s="1"/>
  <c r="L2595" i="9"/>
  <c r="O2595" i="9" s="1"/>
  <c r="L2423" i="9"/>
  <c r="P2423" i="9" s="1"/>
  <c r="L2605" i="9"/>
  <c r="O2605" i="9" s="1"/>
  <c r="L2521" i="9"/>
  <c r="O2521" i="9" s="1"/>
  <c r="L3358" i="9"/>
  <c r="L3386" i="9"/>
  <c r="L3485" i="9"/>
  <c r="L2607" i="9"/>
  <c r="P2607" i="9" s="1"/>
  <c r="L2590" i="9"/>
  <c r="O2590" i="9" s="1"/>
  <c r="L2461" i="9"/>
  <c r="O2461" i="9" s="1"/>
  <c r="Q748" i="1"/>
  <c r="BE748" i="9" s="1"/>
  <c r="Q740" i="1"/>
  <c r="BE740" i="9" s="1"/>
  <c r="Q773" i="1"/>
  <c r="BE773" i="9" s="1"/>
  <c r="Q940" i="1"/>
  <c r="BE940" i="9" s="1"/>
  <c r="Q806" i="1"/>
  <c r="BE806" i="9" s="1"/>
  <c r="Q886" i="1"/>
  <c r="BE886" i="9" s="1"/>
  <c r="Q841" i="1"/>
  <c r="BE841" i="9" s="1"/>
  <c r="Q923" i="1"/>
  <c r="BE923" i="9" s="1"/>
  <c r="Q963" i="1"/>
  <c r="BE963" i="9" s="1"/>
  <c r="Q875" i="1"/>
  <c r="BE875" i="9" s="1"/>
  <c r="Q739" i="1"/>
  <c r="BE739" i="9" s="1"/>
  <c r="Q1001" i="1"/>
  <c r="BE1001" i="9" s="1"/>
  <c r="Q862" i="1"/>
  <c r="BE862" i="9" s="1"/>
  <c r="Q805" i="1"/>
  <c r="BE805" i="9" s="1"/>
  <c r="Q866" i="1"/>
  <c r="BE866" i="9" s="1"/>
  <c r="Q774" i="1"/>
  <c r="BE774" i="9" s="1"/>
  <c r="Q905" i="1"/>
  <c r="BE905" i="9" s="1"/>
  <c r="Q853" i="1"/>
  <c r="BE853" i="9" s="1"/>
  <c r="Q906" i="1"/>
  <c r="BE906" i="9" s="1"/>
  <c r="Q726" i="1"/>
  <c r="BE726" i="9" s="1"/>
  <c r="Q798" i="1"/>
  <c r="BE798" i="9" s="1"/>
  <c r="Q725" i="1"/>
  <c r="BE725" i="9" s="1"/>
  <c r="Q908" i="1"/>
  <c r="BE908" i="9" s="1"/>
  <c r="Q968" i="1"/>
  <c r="BE968" i="9" s="1"/>
  <c r="Q812" i="1"/>
  <c r="BE812" i="9" s="1"/>
  <c r="Q832" i="1"/>
  <c r="BE832" i="9" s="1"/>
  <c r="Q939" i="1"/>
  <c r="BE939" i="9" s="1"/>
  <c r="Q907" i="1"/>
  <c r="BE907" i="9" s="1"/>
  <c r="Q919" i="1"/>
  <c r="BE919" i="9" s="1"/>
  <c r="Q782" i="1"/>
  <c r="BE782" i="9" s="1"/>
  <c r="Q1000" i="1"/>
  <c r="BE1000" i="9" s="1"/>
  <c r="Q932" i="1"/>
  <c r="BE932" i="9" s="1"/>
  <c r="Q831" i="1"/>
  <c r="BE831" i="9" s="1"/>
  <c r="Q828" i="1"/>
  <c r="BE828" i="9" s="1"/>
  <c r="Q807" i="1"/>
  <c r="BE807" i="9" s="1"/>
  <c r="Q736" i="1"/>
  <c r="BE736" i="9" s="1"/>
  <c r="Q797" i="1"/>
  <c r="BE797" i="9" s="1"/>
  <c r="Q793" i="1"/>
  <c r="BE793" i="9" s="1"/>
  <c r="Q879" i="1"/>
  <c r="BE879" i="9" s="1"/>
  <c r="Q825" i="1"/>
  <c r="BE825" i="9" s="1"/>
  <c r="Q803" i="1"/>
  <c r="BE803" i="9" s="1"/>
  <c r="Q735" i="1"/>
  <c r="BE735" i="9" s="1"/>
  <c r="Q786" i="1"/>
  <c r="BE786" i="9" s="1"/>
  <c r="Q973" i="1"/>
  <c r="BE973" i="9" s="1"/>
  <c r="Q849" i="1"/>
  <c r="BE849" i="9" s="1"/>
  <c r="Q892" i="1"/>
  <c r="BE892" i="9" s="1"/>
  <c r="Q713" i="1"/>
  <c r="BE713" i="9" s="1"/>
  <c r="Q992" i="1"/>
  <c r="BE992" i="9" s="1"/>
  <c r="Q924" i="1"/>
  <c r="BE924" i="9" s="1"/>
  <c r="Q827" i="1"/>
  <c r="BE827" i="9" s="1"/>
  <c r="Q728" i="1"/>
  <c r="BE728" i="9" s="1"/>
  <c r="Q997" i="1"/>
  <c r="BE997" i="9" s="1"/>
  <c r="Q776" i="1"/>
  <c r="BE776" i="9" s="1"/>
  <c r="Q888" i="1"/>
  <c r="BE888" i="9" s="1"/>
  <c r="Q909" i="1"/>
  <c r="BE909" i="9" s="1"/>
  <c r="Q926" i="1"/>
  <c r="BE926" i="9" s="1"/>
  <c r="Q766" i="1"/>
  <c r="BE766" i="9" s="1"/>
  <c r="Q863" i="1"/>
  <c r="BE863" i="9" s="1"/>
  <c r="Q787" i="1"/>
  <c r="BE787" i="9" s="1"/>
  <c r="Q962" i="1"/>
  <c r="BE962" i="9" s="1"/>
  <c r="Q707" i="1"/>
  <c r="BE707" i="9" s="1"/>
  <c r="Q989" i="1"/>
  <c r="BE989" i="9" s="1"/>
  <c r="Q737" i="1"/>
  <c r="BE737" i="9" s="1"/>
  <c r="Q931" i="1"/>
  <c r="BE931" i="9" s="1"/>
  <c r="Q915" i="1"/>
  <c r="BE915" i="9" s="1"/>
  <c r="Q848" i="1"/>
  <c r="BE848" i="9" s="1"/>
  <c r="Q851" i="1"/>
  <c r="BE851" i="9" s="1"/>
  <c r="Q749" i="1"/>
  <c r="BE749" i="9" s="1"/>
  <c r="Q810" i="1"/>
  <c r="BE810" i="9" s="1"/>
  <c r="Q850" i="1"/>
  <c r="BE850" i="9" s="1"/>
  <c r="Q830" i="1"/>
  <c r="BE830" i="9" s="1"/>
  <c r="Q772" i="1"/>
  <c r="BE772" i="9" s="1"/>
  <c r="Q813" i="1"/>
  <c r="BE813" i="9" s="1"/>
  <c r="Q705" i="1"/>
  <c r="BE705" i="9" s="1"/>
  <c r="Q744" i="1"/>
  <c r="BE744" i="9" s="1"/>
  <c r="Q855" i="1"/>
  <c r="BE855" i="9" s="1"/>
  <c r="Q941" i="1"/>
  <c r="BE941" i="9" s="1"/>
  <c r="Q767" i="1"/>
  <c r="BE767" i="9" s="1"/>
  <c r="Q791" i="1"/>
  <c r="BE791" i="9" s="1"/>
  <c r="Q799" i="1"/>
  <c r="BE799" i="9" s="1"/>
  <c r="Q790" i="1"/>
  <c r="BE790" i="9" s="1"/>
  <c r="Q857" i="1"/>
  <c r="BE857" i="9" s="1"/>
  <c r="Q871" i="1"/>
  <c r="BE871" i="9" s="1"/>
  <c r="Q750" i="1"/>
  <c r="BE750" i="9" s="1"/>
  <c r="Q821" i="1"/>
  <c r="BE821" i="9" s="1"/>
  <c r="Q823" i="1"/>
  <c r="BE823" i="9" s="1"/>
  <c r="Q967" i="1"/>
  <c r="BE967" i="9" s="1"/>
  <c r="Q765" i="1"/>
  <c r="BE765" i="9" s="1"/>
  <c r="Q783" i="1"/>
  <c r="BE783" i="9" s="1"/>
  <c r="Q916" i="1"/>
  <c r="BE916" i="9" s="1"/>
  <c r="Q978" i="1"/>
  <c r="BE978" i="9" s="1"/>
  <c r="Q712" i="1"/>
  <c r="BE712" i="9" s="1"/>
  <c r="Q769" i="1"/>
  <c r="BE769" i="9" s="1"/>
  <c r="Q990" i="1"/>
  <c r="BE990" i="9" s="1"/>
  <c r="Q974" i="1"/>
  <c r="BE974" i="9" s="1"/>
  <c r="Q944" i="1"/>
  <c r="BE944" i="9" s="1"/>
  <c r="Q949" i="1"/>
  <c r="BE949" i="9" s="1"/>
  <c r="Q771" i="1"/>
  <c r="BE771" i="9" s="1"/>
  <c r="Q730" i="1"/>
  <c r="BE730" i="9" s="1"/>
  <c r="Q913" i="1"/>
  <c r="BE913" i="9" s="1"/>
  <c r="Q804" i="1"/>
  <c r="BE804" i="9" s="1"/>
  <c r="Q996" i="1"/>
  <c r="BE996" i="9" s="1"/>
  <c r="Q899" i="1"/>
  <c r="BE899" i="9" s="1"/>
  <c r="Q837" i="1"/>
  <c r="BE837" i="9" s="1"/>
  <c r="Q901" i="1"/>
  <c r="BE901" i="9" s="1"/>
  <c r="Q956" i="1"/>
  <c r="BE956" i="9" s="1"/>
  <c r="Q928" i="1"/>
  <c r="BE928" i="9" s="1"/>
  <c r="Q975" i="1"/>
  <c r="BE975" i="9" s="1"/>
  <c r="Q921" i="1"/>
  <c r="BE921" i="9" s="1"/>
  <c r="Q784" i="1"/>
  <c r="BE784" i="9" s="1"/>
  <c r="Q854" i="1"/>
  <c r="BE854" i="9" s="1"/>
  <c r="Q896" i="1"/>
  <c r="BE896" i="9" s="1"/>
  <c r="Q814" i="1"/>
  <c r="BE814" i="9" s="1"/>
  <c r="Q714" i="1"/>
  <c r="BE714" i="9" s="1"/>
  <c r="Q779" i="1"/>
  <c r="BE779" i="9" s="1"/>
  <c r="Q818" i="1"/>
  <c r="BE818" i="9" s="1"/>
  <c r="Q842" i="1"/>
  <c r="BE842" i="9" s="1"/>
  <c r="Q880" i="1"/>
  <c r="BE880" i="9" s="1"/>
  <c r="Q902" i="1"/>
  <c r="BE902" i="9" s="1"/>
  <c r="Q943" i="1"/>
  <c r="BE943" i="9" s="1"/>
  <c r="Q937" i="1"/>
  <c r="BE937" i="9" s="1"/>
  <c r="Q720" i="1"/>
  <c r="BE720" i="9" s="1"/>
  <c r="Q878" i="1"/>
  <c r="BE878" i="9" s="1"/>
  <c r="Q960" i="1"/>
  <c r="BE960" i="9" s="1"/>
  <c r="Q751" i="1"/>
  <c r="BE751" i="9" s="1"/>
  <c r="Q718" i="1"/>
  <c r="BE718" i="9" s="1"/>
  <c r="Q884" i="1"/>
  <c r="BE884" i="9" s="1"/>
  <c r="Q955" i="1"/>
  <c r="BE955" i="9" s="1"/>
  <c r="Q836" i="1"/>
  <c r="BE836" i="9" s="1"/>
  <c r="Q982" i="1"/>
  <c r="BE982" i="9" s="1"/>
  <c r="Q995" i="1"/>
  <c r="BE995" i="9" s="1"/>
  <c r="Q873" i="1"/>
  <c r="BE873" i="9" s="1"/>
  <c r="Q912" i="1"/>
  <c r="BE912" i="9" s="1"/>
  <c r="Q711" i="1"/>
  <c r="BE711" i="9" s="1"/>
  <c r="Q824" i="1"/>
  <c r="BE824" i="9" s="1"/>
  <c r="Q904" i="1"/>
  <c r="BE904" i="9" s="1"/>
  <c r="Q897" i="1"/>
  <c r="BE897" i="9" s="1"/>
  <c r="Q891" i="1"/>
  <c r="BE891" i="9" s="1"/>
  <c r="Q942" i="1"/>
  <c r="BE942" i="9" s="1"/>
  <c r="Q834" i="1"/>
  <c r="BE834" i="9" s="1"/>
  <c r="Q859" i="1"/>
  <c r="BE859" i="9" s="1"/>
  <c r="Q976" i="1"/>
  <c r="BE976" i="9" s="1"/>
  <c r="Q724" i="1"/>
  <c r="BE724" i="9" s="1"/>
  <c r="Q947" i="1"/>
  <c r="BE947" i="9" s="1"/>
  <c r="Q838" i="1"/>
  <c r="BE838" i="9" s="1"/>
  <c r="Q938" i="1"/>
  <c r="BE938" i="9" s="1"/>
  <c r="Q809" i="1"/>
  <c r="BE809" i="9" s="1"/>
  <c r="Q816" i="1"/>
  <c r="BE816" i="9" s="1"/>
  <c r="Q802" i="1"/>
  <c r="BE802" i="9" s="1"/>
  <c r="Q820" i="1"/>
  <c r="BE820" i="9" s="1"/>
  <c r="Q954" i="1"/>
  <c r="BE954" i="9" s="1"/>
  <c r="Q833" i="1"/>
  <c r="BE833" i="9" s="1"/>
  <c r="Q993" i="1"/>
  <c r="BE993" i="9" s="1"/>
  <c r="Q991" i="1"/>
  <c r="BE991" i="9" s="1"/>
  <c r="Q917" i="1"/>
  <c r="BE917" i="9" s="1"/>
  <c r="Q745" i="1"/>
  <c r="BE745" i="9" s="1"/>
  <c r="Q877" i="1"/>
  <c r="BE877" i="9" s="1"/>
  <c r="Q959" i="1"/>
  <c r="BE959" i="9" s="1"/>
  <c r="Q721" i="1"/>
  <c r="BE721" i="9" s="1"/>
  <c r="Q979" i="1"/>
  <c r="BE979" i="9" s="1"/>
  <c r="Q780" i="1"/>
  <c r="BE780" i="9" s="1"/>
  <c r="Q999" i="1"/>
  <c r="BE999" i="9" s="1"/>
  <c r="Q764" i="1"/>
  <c r="BE764" i="9" s="1"/>
  <c r="Q910" i="1"/>
  <c r="BE910" i="9" s="1"/>
  <c r="Q845" i="1"/>
  <c r="BE845" i="9" s="1"/>
  <c r="Q945" i="1"/>
  <c r="BE945" i="9" s="1"/>
  <c r="Q882" i="1"/>
  <c r="BE882" i="9" s="1"/>
  <c r="Q731" i="1"/>
  <c r="BE731" i="9" s="1"/>
  <c r="Q758" i="1"/>
  <c r="BE758" i="9" s="1"/>
  <c r="Q969" i="1"/>
  <c r="BE969" i="9" s="1"/>
  <c r="Q951" i="1"/>
  <c r="BE951" i="9" s="1"/>
  <c r="Q763" i="1"/>
  <c r="BE763" i="9" s="1"/>
  <c r="Q900" i="1"/>
  <c r="BE900" i="9" s="1"/>
  <c r="Q869" i="1"/>
  <c r="BE869" i="9" s="1"/>
  <c r="Q946" i="1"/>
  <c r="BE946" i="9" s="1"/>
  <c r="Q935" i="1"/>
  <c r="BE935" i="9" s="1"/>
  <c r="Q723" i="1"/>
  <c r="BE723" i="9" s="1"/>
  <c r="Q716" i="1"/>
  <c r="BE716" i="9" s="1"/>
  <c r="Q738" i="1"/>
  <c r="BE738" i="9" s="1"/>
  <c r="Q722" i="1"/>
  <c r="BE722" i="9" s="1"/>
  <c r="Q755" i="1"/>
  <c r="BE755" i="9" s="1"/>
  <c r="Q840" i="1"/>
  <c r="BE840" i="9" s="1"/>
  <c r="Q861" i="1"/>
  <c r="BE861" i="9" s="1"/>
  <c r="Q958" i="1"/>
  <c r="BE958" i="9" s="1"/>
  <c r="Q727" i="1"/>
  <c r="BE727" i="9" s="1"/>
  <c r="Q734" i="1"/>
  <c r="BE734" i="9" s="1"/>
  <c r="Q936" i="1"/>
  <c r="BE936" i="9" s="1"/>
  <c r="Q998" i="1"/>
  <c r="BE998" i="9" s="1"/>
  <c r="Q972" i="1"/>
  <c r="BE972" i="9" s="1"/>
  <c r="Q785" i="1"/>
  <c r="BE785" i="9" s="1"/>
  <c r="Q795" i="1"/>
  <c r="BE795" i="9" s="1"/>
  <c r="Q835" i="1"/>
  <c r="BE835" i="9" s="1"/>
  <c r="Q768" i="1"/>
  <c r="BE768" i="9" s="1"/>
  <c r="Q846" i="1"/>
  <c r="BE846" i="9" s="1"/>
  <c r="Q983" i="1"/>
  <c r="BE983" i="9" s="1"/>
  <c r="Q864" i="1"/>
  <c r="BE864" i="9" s="1"/>
  <c r="Q898" i="1"/>
  <c r="BE898" i="9" s="1"/>
  <c r="Q708" i="1"/>
  <c r="BE708" i="9" s="1"/>
  <c r="Q895" i="1"/>
  <c r="BE895" i="9" s="1"/>
  <c r="Q829" i="1"/>
  <c r="BE829" i="9" s="1"/>
  <c r="Q920" i="1"/>
  <c r="BE920" i="9" s="1"/>
  <c r="Q822" i="1"/>
  <c r="BE822" i="9" s="1"/>
  <c r="Q867" i="1"/>
  <c r="BE867" i="9" s="1"/>
  <c r="Q965" i="1"/>
  <c r="BE965" i="9" s="1"/>
  <c r="Q890" i="1"/>
  <c r="BE890" i="9" s="1"/>
  <c r="Q817" i="1"/>
  <c r="BE817" i="9" s="1"/>
  <c r="Q868" i="1"/>
  <c r="BE868" i="9" s="1"/>
  <c r="Q747" i="1"/>
  <c r="BE747" i="9" s="1"/>
  <c r="Q770" i="1"/>
  <c r="BE770" i="9" s="1"/>
  <c r="Q953" i="1"/>
  <c r="BE953" i="9" s="1"/>
  <c r="Q800" i="1"/>
  <c r="BE800" i="9" s="1"/>
  <c r="Q709" i="1"/>
  <c r="BE709" i="9" s="1"/>
  <c r="Q777" i="1"/>
  <c r="BE777" i="9" s="1"/>
  <c r="Q742" i="1"/>
  <c r="BE742" i="9" s="1"/>
  <c r="Q911" i="1"/>
  <c r="BE911" i="9" s="1"/>
  <c r="Q994" i="1"/>
  <c r="BE994" i="9" s="1"/>
  <c r="Q927" i="1"/>
  <c r="BE927" i="9" s="1"/>
  <c r="Q887" i="1"/>
  <c r="BE887" i="9" s="1"/>
  <c r="Q970" i="1"/>
  <c r="BE970" i="9" s="1"/>
  <c r="Q710" i="1"/>
  <c r="BE710" i="9" s="1"/>
  <c r="Q843" i="1"/>
  <c r="BE843" i="9" s="1"/>
  <c r="Q922" i="1"/>
  <c r="BE922" i="9" s="1"/>
  <c r="Q778" i="1"/>
  <c r="BE778" i="9" s="1"/>
  <c r="Q762" i="1"/>
  <c r="BE762" i="9" s="1"/>
  <c r="Q952" i="1"/>
  <c r="BE952" i="9" s="1"/>
  <c r="Q985" i="1"/>
  <c r="BE985" i="9" s="1"/>
  <c r="Q961" i="1"/>
  <c r="BE961" i="9" s="1"/>
  <c r="Q914" i="1"/>
  <c r="BE914" i="9" s="1"/>
  <c r="Q815" i="1"/>
  <c r="BE815" i="9" s="1"/>
  <c r="Q819" i="1"/>
  <c r="BE819" i="9" s="1"/>
  <c r="Q865" i="1"/>
  <c r="BE865" i="9" s="1"/>
  <c r="Q929" i="1"/>
  <c r="BE929" i="9" s="1"/>
  <c r="Q870" i="1"/>
  <c r="BE870" i="9" s="1"/>
  <c r="Q706" i="1"/>
  <c r="BE706" i="9" s="1"/>
  <c r="Q741" i="1"/>
  <c r="BE741" i="9" s="1"/>
  <c r="Q903" i="1"/>
  <c r="BE903" i="9" s="1"/>
  <c r="Q733" i="1"/>
  <c r="BE733" i="9" s="1"/>
  <c r="Q988" i="1"/>
  <c r="BE988" i="9" s="1"/>
  <c r="Q930" i="1"/>
  <c r="BE930" i="9" s="1"/>
  <c r="Q977" i="1"/>
  <c r="BE977" i="9" s="1"/>
  <c r="Q789" i="1"/>
  <c r="BE789" i="9" s="1"/>
  <c r="Q775" i="1"/>
  <c r="BE775" i="9" s="1"/>
  <c r="Q894" i="1"/>
  <c r="BE894" i="9" s="1"/>
  <c r="Q760" i="1"/>
  <c r="BE760" i="9" s="1"/>
  <c r="Q717" i="1"/>
  <c r="BE717" i="9" s="1"/>
  <c r="Q856" i="1"/>
  <c r="BE856" i="9" s="1"/>
  <c r="Q858" i="1"/>
  <c r="BE858" i="9" s="1"/>
  <c r="Q752" i="1"/>
  <c r="BE752" i="9" s="1"/>
  <c r="Q788" i="1"/>
  <c r="BE788" i="9" s="1"/>
  <c r="Q980" i="1"/>
  <c r="BE980" i="9" s="1"/>
  <c r="Q964" i="1"/>
  <c r="BE964" i="9" s="1"/>
  <c r="Q981" i="1"/>
  <c r="BE981" i="9" s="1"/>
  <c r="Q971" i="1"/>
  <c r="BE971" i="9" s="1"/>
  <c r="Q885" i="1"/>
  <c r="BE885" i="9" s="1"/>
  <c r="Q761" i="1"/>
  <c r="BE761" i="9" s="1"/>
  <c r="Q881" i="1"/>
  <c r="BE881" i="9" s="1"/>
  <c r="Q715" i="1"/>
  <c r="BE715" i="9" s="1"/>
  <c r="Q876" i="1"/>
  <c r="BE876" i="9" s="1"/>
  <c r="Q801" i="1"/>
  <c r="BE801" i="9" s="1"/>
  <c r="Q796" i="1"/>
  <c r="BE796" i="9" s="1"/>
  <c r="Q808" i="1"/>
  <c r="BE808" i="9" s="1"/>
  <c r="Q948" i="1"/>
  <c r="BE948" i="9" s="1"/>
  <c r="Q754" i="1"/>
  <c r="BE754" i="9" s="1"/>
  <c r="Q826" i="1"/>
  <c r="BE826" i="9" s="1"/>
  <c r="Q794" i="1"/>
  <c r="BE794" i="9" s="1"/>
  <c r="Q792" i="1"/>
  <c r="BE792" i="9" s="1"/>
  <c r="Q889" i="1"/>
  <c r="BE889" i="9" s="1"/>
  <c r="Q987" i="1"/>
  <c r="BE987" i="9" s="1"/>
  <c r="Q883" i="1"/>
  <c r="BE883" i="9" s="1"/>
  <c r="Q811" i="1"/>
  <c r="BE811" i="9" s="1"/>
  <c r="Q732" i="1"/>
  <c r="BE732" i="9" s="1"/>
  <c r="Q966" i="1"/>
  <c r="BE966" i="9" s="1"/>
  <c r="Q759" i="1"/>
  <c r="BE759" i="9" s="1"/>
  <c r="Q746" i="1"/>
  <c r="BE746" i="9" s="1"/>
  <c r="Q729" i="1"/>
  <c r="BE729" i="9" s="1"/>
  <c r="Q893" i="1"/>
  <c r="BE893" i="9" s="1"/>
  <c r="Q933" i="1"/>
  <c r="BE933" i="9" s="1"/>
  <c r="Q872" i="1"/>
  <c r="BE872" i="9" s="1"/>
  <c r="Q925" i="1"/>
  <c r="BE925" i="9" s="1"/>
  <c r="Q847" i="1"/>
  <c r="BE847" i="9" s="1"/>
  <c r="Q719" i="1"/>
  <c r="BE719" i="9" s="1"/>
  <c r="Q984" i="1"/>
  <c r="BE984" i="9" s="1"/>
  <c r="Q839" i="1"/>
  <c r="BE839" i="9" s="1"/>
  <c r="Q950" i="1"/>
  <c r="BE950" i="9" s="1"/>
  <c r="Q860" i="1"/>
  <c r="BE860" i="9" s="1"/>
  <c r="Q756" i="1"/>
  <c r="BE756" i="9" s="1"/>
  <c r="Q757" i="1"/>
  <c r="BE757" i="9" s="1"/>
  <c r="Q743" i="1"/>
  <c r="BE743" i="9" s="1"/>
  <c r="Q781" i="1"/>
  <c r="BE781" i="9" s="1"/>
  <c r="Q874" i="1"/>
  <c r="BE874" i="9" s="1"/>
  <c r="Q918" i="1"/>
  <c r="BE918" i="9" s="1"/>
  <c r="Q753" i="1"/>
  <c r="BE753" i="9" s="1"/>
  <c r="Q934" i="1"/>
  <c r="BE934" i="9" s="1"/>
  <c r="Q957" i="1"/>
  <c r="BE957" i="9" s="1"/>
  <c r="Q852" i="1"/>
  <c r="BE852" i="9" s="1"/>
  <c r="Q844" i="1"/>
  <c r="BE844" i="9" s="1"/>
  <c r="Q986" i="1"/>
  <c r="BE986" i="9" s="1"/>
  <c r="L3532" i="9"/>
  <c r="L2628" i="9"/>
  <c r="L2367" i="9"/>
  <c r="L3271" i="9"/>
  <c r="L2473" i="9"/>
  <c r="L3377" i="9"/>
  <c r="L2499" i="9"/>
  <c r="O2499" i="9" s="1"/>
  <c r="L3523" i="9"/>
  <c r="L2619" i="9"/>
  <c r="L3533" i="9"/>
  <c r="L2629" i="9"/>
  <c r="L3353" i="9"/>
  <c r="L2449" i="9"/>
  <c r="L2453" i="9"/>
  <c r="L3357" i="9"/>
  <c r="L2564" i="9"/>
  <c r="L3468" i="9"/>
  <c r="L2351" i="9"/>
  <c r="L3255" i="9"/>
  <c r="L2517" i="9"/>
  <c r="L3421" i="9"/>
  <c r="L3504" i="9"/>
  <c r="L2600" i="9"/>
  <c r="L3431" i="9"/>
  <c r="L2527" i="9"/>
  <c r="L3463" i="9"/>
  <c r="L2559" i="9"/>
  <c r="L2552" i="9"/>
  <c r="L3456" i="9"/>
  <c r="L3524" i="9"/>
  <c r="L2620" i="9"/>
  <c r="L3382" i="9"/>
  <c r="L2478" i="9"/>
  <c r="L2386" i="9"/>
  <c r="P2386" i="9" s="1"/>
  <c r="L3359" i="9"/>
  <c r="L2514" i="9"/>
  <c r="P2514" i="9" s="1"/>
  <c r="L3247" i="9"/>
  <c r="L2343" i="9"/>
  <c r="L3248" i="9"/>
  <c r="L2344" i="9"/>
  <c r="L3460" i="9"/>
  <c r="L2556" i="9"/>
  <c r="L2548" i="9"/>
  <c r="L3452" i="9"/>
  <c r="L3326" i="9"/>
  <c r="L2422" i="9"/>
  <c r="L3294" i="9"/>
  <c r="L2390" i="9"/>
  <c r="L3508" i="9"/>
  <c r="L2604" i="9"/>
  <c r="L2614" i="9"/>
  <c r="L3518" i="9"/>
  <c r="L3398" i="9"/>
  <c r="L2494" i="9"/>
  <c r="L2415" i="9"/>
  <c r="L3319" i="9"/>
  <c r="L2586" i="9"/>
  <c r="P2586" i="9" s="1"/>
  <c r="L3467" i="9"/>
  <c r="L2434" i="9"/>
  <c r="L3338" i="9"/>
  <c r="L2444" i="9"/>
  <c r="L3348" i="9"/>
  <c r="L3408" i="9"/>
  <c r="L2504" i="9"/>
  <c r="O2504" i="9" s="1"/>
  <c r="L3313" i="9"/>
  <c r="L2409" i="9"/>
  <c r="L2490" i="9"/>
  <c r="L3394" i="9"/>
  <c r="L3396" i="9"/>
  <c r="L2492" i="9"/>
  <c r="L2615" i="9"/>
  <c r="L3519" i="9"/>
  <c r="L3423" i="9"/>
  <c r="L2519" i="9"/>
  <c r="L3486" i="9"/>
  <c r="L2582" i="9"/>
  <c r="L2460" i="9"/>
  <c r="L3364" i="9"/>
  <c r="L3267" i="9"/>
  <c r="L2363" i="9"/>
  <c r="O2363" i="9" s="1"/>
  <c r="L3385" i="9"/>
  <c r="L2481" i="9"/>
  <c r="L2584" i="9"/>
  <c r="L3488" i="9"/>
  <c r="L3258" i="9"/>
  <c r="L2354" i="9"/>
  <c r="P2354" i="9" s="1"/>
  <c r="L2525" i="9"/>
  <c r="L3429" i="9"/>
  <c r="L3286" i="9"/>
  <c r="L2382" i="9"/>
  <c r="L3340" i="9"/>
  <c r="L2436" i="9"/>
  <c r="L2526" i="9"/>
  <c r="L3430" i="9"/>
  <c r="L2347" i="9"/>
  <c r="L3251" i="9"/>
  <c r="L2635" i="9"/>
  <c r="L3539" i="9"/>
  <c r="L3464" i="9"/>
  <c r="L2560" i="9"/>
  <c r="L2553" i="9"/>
  <c r="L3457" i="9"/>
  <c r="L2439" i="9"/>
  <c r="L3343" i="9"/>
  <c r="L2500" i="9"/>
  <c r="L3404" i="9"/>
  <c r="L3320" i="9"/>
  <c r="L2416" i="9"/>
  <c r="L2408" i="9"/>
  <c r="L3312" i="9"/>
  <c r="L3462" i="9"/>
  <c r="L2558" i="9"/>
  <c r="L2431" i="9"/>
  <c r="L3335" i="9"/>
  <c r="L3417" i="9"/>
  <c r="L2513" i="9"/>
  <c r="O2596" i="9"/>
  <c r="P2596" i="9"/>
  <c r="L2429" i="9"/>
  <c r="L3333" i="9"/>
  <c r="L2498" i="9"/>
  <c r="L3402" i="9"/>
  <c r="L2451" i="9"/>
  <c r="L3355" i="9"/>
  <c r="L3273" i="9"/>
  <c r="L2369" i="9"/>
  <c r="L3266" i="9"/>
  <c r="L2362" i="9"/>
  <c r="L2483" i="9"/>
  <c r="L3387" i="9"/>
  <c r="L2631" i="9"/>
  <c r="L3535" i="9"/>
  <c r="L2543" i="9"/>
  <c r="L3447" i="9"/>
  <c r="L2374" i="9"/>
  <c r="L3278" i="9"/>
  <c r="L3501" i="9"/>
  <c r="L2597" i="9"/>
  <c r="L2352" i="9"/>
  <c r="L3256" i="9"/>
  <c r="L2485" i="9"/>
  <c r="L3389" i="9"/>
  <c r="L2589" i="9"/>
  <c r="L3493" i="9"/>
  <c r="L2477" i="9"/>
  <c r="L3381" i="9"/>
  <c r="L2470" i="9"/>
  <c r="L3374" i="9"/>
  <c r="L3450" i="9"/>
  <c r="L2546" i="9"/>
  <c r="L3282" i="9"/>
  <c r="L2378" i="9"/>
  <c r="L3479" i="9"/>
  <c r="L2575" i="9"/>
  <c r="L2401" i="9"/>
  <c r="L3305" i="9"/>
  <c r="L2425" i="9"/>
  <c r="L3329" i="9"/>
  <c r="L3328" i="9"/>
  <c r="L2424" i="9"/>
  <c r="L2384" i="9"/>
  <c r="L3288" i="9"/>
  <c r="L2601" i="9"/>
  <c r="L3505" i="9"/>
  <c r="L3303" i="9"/>
  <c r="L2399" i="9"/>
  <c r="L3437" i="9"/>
  <c r="L2533" i="9"/>
  <c r="L3352" i="9"/>
  <c r="L2448" i="9"/>
  <c r="L2387" i="9"/>
  <c r="L3291" i="9"/>
  <c r="L2594" i="9"/>
  <c r="L3498" i="9"/>
  <c r="L2531" i="9"/>
  <c r="L3435" i="9"/>
  <c r="L2576" i="9"/>
  <c r="L3480" i="9"/>
  <c r="L3376" i="9"/>
  <c r="L2472" i="9"/>
  <c r="L2572" i="9"/>
  <c r="L3476" i="9"/>
  <c r="L3492" i="9"/>
  <c r="L2588" i="9"/>
  <c r="L3531" i="9"/>
  <c r="L2627" i="9"/>
  <c r="L3497" i="9"/>
  <c r="L2593" i="9"/>
  <c r="L3318" i="9"/>
  <c r="L2414" i="9"/>
  <c r="L2398" i="9"/>
  <c r="L3302" i="9"/>
  <c r="L3383" i="9"/>
  <c r="L2479" i="9"/>
  <c r="L3483" i="9"/>
  <c r="L2579" i="9"/>
  <c r="L3507" i="9"/>
  <c r="L2603" i="9"/>
  <c r="L3489" i="9"/>
  <c r="L2585" i="9"/>
  <c r="L2397" i="9"/>
  <c r="L3301" i="9"/>
  <c r="L3438" i="9"/>
  <c r="L2534" i="9"/>
  <c r="L2580" i="9"/>
  <c r="L3484" i="9"/>
  <c r="L2569" i="9"/>
  <c r="L3473" i="9"/>
  <c r="L3254" i="9"/>
  <c r="L2350" i="9"/>
  <c r="L3276" i="9"/>
  <c r="L2372" i="9"/>
  <c r="L3260" i="9"/>
  <c r="L2356" i="9"/>
  <c r="L3436" i="9"/>
  <c r="L2532" i="9"/>
  <c r="L2463" i="9"/>
  <c r="L3367" i="9"/>
  <c r="P2618" i="9"/>
  <c r="O2618" i="9"/>
  <c r="P2418" i="9"/>
  <c r="O2418" i="9"/>
  <c r="P2480" i="9"/>
  <c r="O2480" i="9"/>
  <c r="P2539" i="9"/>
  <c r="O2539" i="9"/>
  <c r="P2419" i="9"/>
  <c r="O2419" i="9"/>
  <c r="O2520" i="9"/>
  <c r="P2520" i="9"/>
  <c r="P2468" i="9"/>
  <c r="O2468" i="9"/>
  <c r="P2391" i="9"/>
  <c r="O2391" i="9"/>
  <c r="O2555" i="9"/>
  <c r="P2555" i="9"/>
  <c r="P2570" i="9"/>
  <c r="O2570" i="9"/>
  <c r="O2348" i="9"/>
  <c r="P2348" i="9"/>
  <c r="O2512" i="9"/>
  <c r="P2512" i="9"/>
  <c r="O2360" i="9"/>
  <c r="P2360" i="9"/>
  <c r="O2623" i="9"/>
  <c r="P2623" i="9"/>
  <c r="P2447" i="9"/>
  <c r="O2447" i="9"/>
  <c r="P2388" i="9"/>
  <c r="O2388" i="9"/>
  <c r="P2567" i="9"/>
  <c r="O2567" i="9"/>
  <c r="P2626" i="9"/>
  <c r="P2455" i="9"/>
  <c r="O2455" i="9"/>
  <c r="O2507" i="9"/>
  <c r="P2507" i="9"/>
  <c r="O2489" i="9"/>
  <c r="P2489" i="9"/>
  <c r="P2482" i="9"/>
  <c r="O2482" i="9"/>
  <c r="O2511" i="9"/>
  <c r="P2511" i="9"/>
  <c r="O2380" i="9"/>
  <c r="P2380" i="9"/>
  <c r="P2587" i="9"/>
  <c r="O2587" i="9"/>
  <c r="O2407" i="9"/>
  <c r="P2407" i="9"/>
  <c r="O2503" i="9"/>
  <c r="P2503" i="9"/>
  <c r="O2496" i="9"/>
  <c r="P2496" i="9"/>
  <c r="P2602" i="9"/>
  <c r="O2602" i="9"/>
  <c r="P2528" i="9"/>
  <c r="O2528" i="9"/>
  <c r="P2581" i="9"/>
  <c r="O2581" i="9"/>
  <c r="P2491" i="9"/>
  <c r="O2491" i="9"/>
  <c r="O2442" i="9"/>
  <c r="P2442" i="9"/>
  <c r="O2583" i="9"/>
  <c r="P2583" i="9"/>
  <c r="P2371" i="9"/>
  <c r="O2371" i="9"/>
  <c r="P2484" i="9"/>
  <c r="O2484" i="9"/>
  <c r="P2394" i="9"/>
  <c r="O2394" i="9"/>
  <c r="O2488" i="9"/>
  <c r="P2488" i="9"/>
  <c r="O2393" i="9"/>
  <c r="P2393" i="9"/>
  <c r="P2452" i="9"/>
  <c r="O2452" i="9"/>
  <c r="P2608" i="9"/>
  <c r="O2608" i="9"/>
  <c r="P2349" i="9"/>
  <c r="O2349" i="9"/>
  <c r="P2598" i="9"/>
  <c r="O2598" i="9"/>
  <c r="O2518" i="9"/>
  <c r="P2518" i="9"/>
  <c r="O2501" i="9"/>
  <c r="P2501" i="9"/>
  <c r="P2535" i="9"/>
  <c r="O2535" i="9"/>
  <c r="P2561" i="9"/>
  <c r="O2561" i="9"/>
  <c r="O2509" i="9"/>
  <c r="P2509" i="9"/>
  <c r="O2366" i="9"/>
  <c r="P2366" i="9"/>
  <c r="O2341" i="9"/>
  <c r="P2341" i="9"/>
  <c r="O2450" i="9"/>
  <c r="P2450" i="9"/>
  <c r="P2536" i="9"/>
  <c r="O2536" i="9"/>
  <c r="P2345" i="9"/>
  <c r="O2345" i="9"/>
  <c r="P2563" i="9"/>
  <c r="O2563" i="9"/>
  <c r="P2405" i="9"/>
  <c r="O2405" i="9"/>
  <c r="P2389" i="9"/>
  <c r="O2389" i="9"/>
  <c r="O2469" i="9"/>
  <c r="P2469" i="9"/>
  <c r="O2486" i="9"/>
  <c r="P2486" i="9"/>
  <c r="O2342" i="9"/>
  <c r="P2342" i="9"/>
  <c r="O2381" i="9"/>
  <c r="P2381" i="9"/>
  <c r="O2383" i="9"/>
  <c r="P2383" i="9"/>
  <c r="O2361" i="9"/>
  <c r="P2361" i="9"/>
  <c r="P2612" i="9"/>
  <c r="O2612" i="9"/>
  <c r="P2506" i="9"/>
  <c r="O2506" i="9"/>
  <c r="O2495" i="9"/>
  <c r="P2495" i="9"/>
  <c r="O2474" i="9"/>
  <c r="P2474" i="9"/>
  <c r="O2365" i="9"/>
  <c r="P2365" i="9"/>
  <c r="O2634" i="9"/>
  <c r="P2634" i="9"/>
  <c r="P2454" i="9"/>
  <c r="O2454" i="9"/>
  <c r="P2632" i="9"/>
  <c r="O2632" i="9"/>
  <c r="O2550" i="9"/>
  <c r="P2550" i="9"/>
  <c r="O2610" i="9"/>
  <c r="P2610" i="9"/>
  <c r="P2630" i="9"/>
  <c r="O2630" i="9"/>
  <c r="O2404" i="9"/>
  <c r="P2404" i="9"/>
  <c r="O2443" i="9"/>
  <c r="P2443" i="9"/>
  <c r="O2568" i="9"/>
  <c r="P2568" i="9"/>
  <c r="O2456" i="9"/>
  <c r="P2456" i="9"/>
  <c r="P2565" i="9"/>
  <c r="O2565" i="9"/>
  <c r="O2370" i="9"/>
  <c r="P2370" i="9"/>
  <c r="O2508" i="9"/>
  <c r="P2508" i="9"/>
  <c r="O2395" i="9"/>
  <c r="P2395" i="9"/>
  <c r="P2420" i="9"/>
  <c r="O2420" i="9"/>
  <c r="P2417" i="9"/>
  <c r="O2417" i="9"/>
  <c r="O2432" i="9"/>
  <c r="P2432" i="9"/>
  <c r="P2446" i="9"/>
  <c r="O2446" i="9"/>
  <c r="O2505" i="9"/>
  <c r="O2471" i="9"/>
  <c r="P2471" i="9"/>
  <c r="P2379" i="9"/>
  <c r="O2379" i="9"/>
  <c r="P2616" i="9"/>
  <c r="O2616" i="9"/>
  <c r="O2524" i="9"/>
  <c r="P2524" i="9"/>
  <c r="O2373" i="9"/>
  <c r="P2373" i="9"/>
  <c r="E27" i="1"/>
  <c r="D27" i="1" s="1"/>
  <c r="R29" i="70"/>
  <c r="R30" i="70"/>
  <c r="O2421" i="9" l="1"/>
  <c r="O2510" i="9"/>
  <c r="O2530" i="9"/>
  <c r="O2403" i="9"/>
  <c r="L3242" i="9"/>
  <c r="L2337" i="9"/>
  <c r="O2529" i="9"/>
  <c r="Q704" i="1"/>
  <c r="BE704" i="9" s="1"/>
  <c r="Q703" i="1"/>
  <c r="BE703" i="9" s="1"/>
  <c r="O2346" i="9"/>
  <c r="O2578" i="9"/>
  <c r="O2545" i="9"/>
  <c r="P2562" i="9"/>
  <c r="P2340" i="9"/>
  <c r="P2633" i="9"/>
  <c r="P2353" i="9"/>
  <c r="O2599" i="9"/>
  <c r="P2375" i="9"/>
  <c r="O2547" i="9"/>
  <c r="P2433" i="9"/>
  <c r="O2411" i="9"/>
  <c r="P2611" i="9"/>
  <c r="P2622" i="9"/>
  <c r="O2571" i="9"/>
  <c r="O2427" i="9"/>
  <c r="O2515" i="9"/>
  <c r="P2621" i="9"/>
  <c r="P2523" i="9"/>
  <c r="O2557" i="9"/>
  <c r="O2541" i="9"/>
  <c r="O2516" i="9"/>
  <c r="O2426" i="9"/>
  <c r="P2475" i="9"/>
  <c r="O2458" i="9"/>
  <c r="O2392" i="9"/>
  <c r="O2573" i="9"/>
  <c r="P2625" i="9"/>
  <c r="P2430" i="9"/>
  <c r="P2549" i="9"/>
  <c r="P2402" i="9"/>
  <c r="O2441" i="9"/>
  <c r="O2406" i="9"/>
  <c r="O2497" i="9"/>
  <c r="P2609" i="9"/>
  <c r="P2566" i="9"/>
  <c r="P2551" i="9"/>
  <c r="O2438" i="9"/>
  <c r="P2400" i="9"/>
  <c r="O2376" i="9"/>
  <c r="O2410" i="9"/>
  <c r="O2514" i="9"/>
  <c r="O2396" i="9"/>
  <c r="P2487" i="9"/>
  <c r="P2504" i="9"/>
  <c r="O2554" i="9"/>
  <c r="P2467" i="9"/>
  <c r="O2617" i="9"/>
  <c r="O2377" i="9"/>
  <c r="O2544" i="9"/>
  <c r="P2368" i="9"/>
  <c r="P2538" i="9"/>
  <c r="O2355" i="9"/>
  <c r="P2413" i="9"/>
  <c r="P2574" i="9"/>
  <c r="P2466" i="9"/>
  <c r="P2465" i="9"/>
  <c r="P2457" i="9"/>
  <c r="P2499" i="9"/>
  <c r="O2464" i="9"/>
  <c r="P2364" i="9"/>
  <c r="P2613" i="9"/>
  <c r="O2412" i="9"/>
  <c r="O2357" i="9"/>
  <c r="O2359" i="9"/>
  <c r="P2624" i="9"/>
  <c r="O2385" i="9"/>
  <c r="P2595" i="9"/>
  <c r="P2502" i="9"/>
  <c r="P2605" i="9"/>
  <c r="P2428" i="9"/>
  <c r="P2440" i="9"/>
  <c r="P2358" i="9"/>
  <c r="O2522" i="9"/>
  <c r="O2586" i="9"/>
  <c r="P2540" i="9"/>
  <c r="P2493" i="9"/>
  <c r="O2339" i="9"/>
  <c r="O2354" i="9"/>
  <c r="P2445" i="9"/>
  <c r="P2591" i="9"/>
  <c r="O2423" i="9"/>
  <c r="P2592" i="9"/>
  <c r="P2521" i="9"/>
  <c r="O2542" i="9"/>
  <c r="O2537" i="9"/>
  <c r="O2386" i="9"/>
  <c r="P2461" i="9"/>
  <c r="P2363" i="9"/>
  <c r="P2590" i="9"/>
  <c r="O2607" i="9"/>
  <c r="O2356" i="9"/>
  <c r="P2356" i="9"/>
  <c r="O2350" i="9"/>
  <c r="P2350" i="9"/>
  <c r="P2603" i="9"/>
  <c r="O2603" i="9"/>
  <c r="P2479" i="9"/>
  <c r="O2479" i="9"/>
  <c r="O2414" i="9"/>
  <c r="P2414" i="9"/>
  <c r="P2627" i="9"/>
  <c r="O2627" i="9"/>
  <c r="P2448" i="9"/>
  <c r="O2448" i="9"/>
  <c r="P2399" i="9"/>
  <c r="O2399" i="9"/>
  <c r="P2575" i="9"/>
  <c r="O2575" i="9"/>
  <c r="O2546" i="9"/>
  <c r="P2546" i="9"/>
  <c r="P2597" i="9"/>
  <c r="O2597" i="9"/>
  <c r="O2369" i="9"/>
  <c r="P2369" i="9"/>
  <c r="O2337" i="9"/>
  <c r="P2337" i="9"/>
  <c r="O2560" i="9"/>
  <c r="P2560" i="9"/>
  <c r="P2436" i="9"/>
  <c r="O2436" i="9"/>
  <c r="O2582" i="9"/>
  <c r="P2582" i="9"/>
  <c r="P2478" i="9"/>
  <c r="O2478" i="9"/>
  <c r="O2527" i="9"/>
  <c r="P2527" i="9"/>
  <c r="P2449" i="9"/>
  <c r="O2449" i="9"/>
  <c r="P2619" i="9"/>
  <c r="O2619" i="9"/>
  <c r="P2473" i="9"/>
  <c r="O2473" i="9"/>
  <c r="O2463" i="9"/>
  <c r="P2463" i="9"/>
  <c r="P2580" i="9"/>
  <c r="O2580" i="9"/>
  <c r="P2397" i="9"/>
  <c r="O2397" i="9"/>
  <c r="O2572" i="9"/>
  <c r="P2572" i="9"/>
  <c r="P2576" i="9"/>
  <c r="O2576" i="9"/>
  <c r="O2594" i="9"/>
  <c r="P2594" i="9"/>
  <c r="O2384" i="9"/>
  <c r="P2384" i="9"/>
  <c r="O2425" i="9"/>
  <c r="P2425" i="9"/>
  <c r="O2477" i="9"/>
  <c r="P2477" i="9"/>
  <c r="O2485" i="9"/>
  <c r="P2485" i="9"/>
  <c r="P2543" i="9"/>
  <c r="O2543" i="9"/>
  <c r="P2483" i="9"/>
  <c r="O2483" i="9"/>
  <c r="P2498" i="9"/>
  <c r="O2498" i="9"/>
  <c r="P2431" i="9"/>
  <c r="O2431" i="9"/>
  <c r="O2408" i="9"/>
  <c r="P2408" i="9"/>
  <c r="P2439" i="9"/>
  <c r="O2439" i="9"/>
  <c r="O2347" i="9"/>
  <c r="P2347" i="9"/>
  <c r="P2525" i="9"/>
  <c r="O2525" i="9"/>
  <c r="O2584" i="9"/>
  <c r="P2584" i="9"/>
  <c r="P2615" i="9"/>
  <c r="O2615" i="9"/>
  <c r="O2490" i="9"/>
  <c r="P2490" i="9"/>
  <c r="O2434" i="9"/>
  <c r="P2434" i="9"/>
  <c r="O2390" i="9"/>
  <c r="P2390" i="9"/>
  <c r="P2344" i="9"/>
  <c r="O2344" i="9"/>
  <c r="P2552" i="9"/>
  <c r="O2552" i="9"/>
  <c r="P2517" i="9"/>
  <c r="O2517" i="9"/>
  <c r="P2564" i="9"/>
  <c r="O2564" i="9"/>
  <c r="P2532" i="9"/>
  <c r="O2532" i="9"/>
  <c r="P2372" i="9"/>
  <c r="O2372" i="9"/>
  <c r="O2534" i="9"/>
  <c r="P2534" i="9"/>
  <c r="O2585" i="9"/>
  <c r="P2585" i="9"/>
  <c r="O2579" i="9"/>
  <c r="P2579" i="9"/>
  <c r="O2593" i="9"/>
  <c r="P2593" i="9"/>
  <c r="O2588" i="9"/>
  <c r="P2588" i="9"/>
  <c r="O2472" i="9"/>
  <c r="P2472" i="9"/>
  <c r="O2533" i="9"/>
  <c r="P2533" i="9"/>
  <c r="P2424" i="9"/>
  <c r="O2424" i="9"/>
  <c r="O2378" i="9"/>
  <c r="P2378" i="9"/>
  <c r="P2362" i="9"/>
  <c r="O2362" i="9"/>
  <c r="P2513" i="9"/>
  <c r="O2513" i="9"/>
  <c r="O2558" i="9"/>
  <c r="P2558" i="9"/>
  <c r="P2416" i="9"/>
  <c r="O2416" i="9"/>
  <c r="O2382" i="9"/>
  <c r="P2382" i="9"/>
  <c r="P2481" i="9"/>
  <c r="O2481" i="9"/>
  <c r="O2519" i="9"/>
  <c r="P2519" i="9"/>
  <c r="P2492" i="9"/>
  <c r="O2492" i="9"/>
  <c r="O2409" i="9"/>
  <c r="P2409" i="9"/>
  <c r="O2415" i="9"/>
  <c r="P2415" i="9"/>
  <c r="P2614" i="9"/>
  <c r="O2614" i="9"/>
  <c r="O2548" i="9"/>
  <c r="P2548" i="9"/>
  <c r="O2620" i="9"/>
  <c r="P2620" i="9"/>
  <c r="O2559" i="9"/>
  <c r="P2559" i="9"/>
  <c r="O2600" i="9"/>
  <c r="P2600" i="9"/>
  <c r="O2629" i="9"/>
  <c r="P2629" i="9"/>
  <c r="O2367" i="9"/>
  <c r="P2367" i="9"/>
  <c r="P2338" i="9"/>
  <c r="O2338" i="9"/>
  <c r="O2569" i="9"/>
  <c r="P2569" i="9"/>
  <c r="P2398" i="9"/>
  <c r="O2398" i="9"/>
  <c r="P2531" i="9"/>
  <c r="O2531" i="9"/>
  <c r="P2387" i="9"/>
  <c r="O2387" i="9"/>
  <c r="P2601" i="9"/>
  <c r="O2601" i="9"/>
  <c r="O2401" i="9"/>
  <c r="P2401" i="9"/>
  <c r="O2470" i="9"/>
  <c r="P2470" i="9"/>
  <c r="O2589" i="9"/>
  <c r="P2589" i="9"/>
  <c r="O2352" i="9"/>
  <c r="P2352" i="9"/>
  <c r="O2374" i="9"/>
  <c r="P2374" i="9"/>
  <c r="O2631" i="9"/>
  <c r="P2631" i="9"/>
  <c r="P2451" i="9"/>
  <c r="O2451" i="9"/>
  <c r="P2429" i="9"/>
  <c r="O2429" i="9"/>
  <c r="O2500" i="9"/>
  <c r="P2500" i="9"/>
  <c r="P2553" i="9"/>
  <c r="O2553" i="9"/>
  <c r="O2635" i="9"/>
  <c r="P2635" i="9"/>
  <c r="O2526" i="9"/>
  <c r="P2526" i="9"/>
  <c r="P2460" i="9"/>
  <c r="O2460" i="9"/>
  <c r="O2444" i="9"/>
  <c r="P2444" i="9"/>
  <c r="P2494" i="9"/>
  <c r="O2494" i="9"/>
  <c r="P2604" i="9"/>
  <c r="O2604" i="9"/>
  <c r="O2422" i="9"/>
  <c r="P2422" i="9"/>
  <c r="O2556" i="9"/>
  <c r="P2556" i="9"/>
  <c r="P2343" i="9"/>
  <c r="O2343" i="9"/>
  <c r="O2351" i="9"/>
  <c r="P2351" i="9"/>
  <c r="O2453" i="9"/>
  <c r="P2453" i="9"/>
  <c r="P2628" i="9"/>
  <c r="O2628" i="9"/>
  <c r="E28" i="1"/>
  <c r="D28" i="1" s="1"/>
  <c r="N2337" i="9" l="1"/>
  <c r="E29" i="1"/>
  <c r="D29" i="1" s="1"/>
  <c r="E30" i="1" l="1"/>
  <c r="D30" i="1" s="1"/>
  <c r="E31" i="1" l="1"/>
  <c r="D31" i="1" s="1"/>
  <c r="E32" i="1" l="1"/>
  <c r="D32" i="1" s="1"/>
  <c r="E33" i="1" l="1"/>
  <c r="D33" i="1" s="1"/>
  <c r="E34" i="1" l="1"/>
  <c r="D34" i="1" s="1"/>
  <c r="E35" i="1" l="1"/>
  <c r="D35" i="1" s="1"/>
  <c r="E36" i="1" l="1"/>
  <c r="D36" i="1" s="1"/>
  <c r="E37" i="1" l="1"/>
  <c r="D37" i="1" s="1"/>
  <c r="E38" i="1" l="1"/>
  <c r="D38" i="1" s="1"/>
  <c r="E39" i="1" l="1"/>
  <c r="D39" i="1" s="1"/>
  <c r="E40" i="1"/>
  <c r="D40" i="1" s="1"/>
  <c r="E41" i="1" l="1"/>
  <c r="D41" i="1" s="1"/>
  <c r="E42" i="1" l="1"/>
  <c r="D42" i="1" s="1"/>
  <c r="E43" i="1" l="1"/>
  <c r="D43" i="1" s="1"/>
  <c r="E44" i="1" l="1"/>
  <c r="D44" i="1" s="1"/>
  <c r="BB54" i="9"/>
  <c r="E45" i="1" l="1"/>
  <c r="D45" i="1" s="1"/>
  <c r="E46" i="1" l="1"/>
  <c r="D46" i="1" s="1"/>
  <c r="E47" i="1" l="1"/>
  <c r="D47" i="1" s="1"/>
  <c r="E48" i="1" l="1"/>
  <c r="D48" i="1" s="1"/>
  <c r="E49" i="1" l="1"/>
  <c r="D49" i="1" s="1"/>
  <c r="E50" i="1" l="1"/>
  <c r="D50" i="1" s="1"/>
  <c r="E51" i="1" l="1"/>
  <c r="D51" i="1" s="1"/>
  <c r="E52" i="1" l="1"/>
  <c r="D52" i="1" s="1"/>
  <c r="E53" i="1" l="1"/>
  <c r="D53" i="1" s="1"/>
  <c r="E54" i="1" l="1"/>
  <c r="D54" i="1" s="1"/>
  <c r="E55" i="1" l="1"/>
  <c r="D55" i="1" s="1"/>
  <c r="E56" i="1" l="1"/>
  <c r="D56" i="1" s="1"/>
  <c r="E57" i="1" l="1"/>
  <c r="D57" i="1" s="1"/>
  <c r="E58" i="1" l="1"/>
  <c r="D58" i="1" s="1"/>
  <c r="E59" i="1" l="1"/>
  <c r="D59" i="1" s="1"/>
  <c r="E60" i="1" l="1"/>
  <c r="D60" i="1" s="1"/>
  <c r="E61" i="1" l="1"/>
  <c r="D61" i="1" s="1"/>
  <c r="E62" i="1" l="1"/>
  <c r="D62" i="1" s="1"/>
  <c r="E63" i="1" l="1"/>
  <c r="D63" i="1" s="1"/>
  <c r="E64" i="1" l="1"/>
  <c r="D64" i="1" s="1"/>
  <c r="E65" i="1" l="1"/>
  <c r="D65" i="1" s="1"/>
  <c r="E66" i="1" l="1"/>
  <c r="D66" i="1" s="1"/>
  <c r="E67" i="1" l="1"/>
  <c r="D67" i="1" s="1"/>
  <c r="BB79" i="9"/>
  <c r="E68" i="1" l="1"/>
  <c r="D68" i="1" s="1"/>
  <c r="E69" i="1" l="1"/>
  <c r="D69" i="1" s="1"/>
  <c r="E70" i="1" l="1"/>
  <c r="D70" i="1" s="1"/>
  <c r="E71" i="1" l="1"/>
  <c r="D71" i="1" s="1"/>
  <c r="E72" i="1" l="1"/>
  <c r="D72" i="1" l="1"/>
  <c r="E73" i="1"/>
  <c r="D73" i="1" l="1"/>
  <c r="E74" i="1"/>
  <c r="D74" i="1" s="1"/>
  <c r="E75" i="1" l="1"/>
  <c r="D75" i="1" s="1"/>
  <c r="E76" i="1" l="1"/>
  <c r="D76" i="1" s="1"/>
  <c r="E77" i="1" l="1"/>
  <c r="D77" i="1" s="1"/>
  <c r="E78" i="1" l="1"/>
  <c r="D78" i="1" s="1"/>
  <c r="E79" i="1" l="1"/>
  <c r="D79" i="1" s="1"/>
  <c r="E80" i="1" l="1"/>
  <c r="D80" i="1" s="1"/>
  <c r="E81" i="1" l="1"/>
  <c r="D81" i="1" s="1"/>
  <c r="E82" i="1" l="1"/>
  <c r="D82" i="1" s="1"/>
  <c r="E83" i="1"/>
  <c r="D83" i="1" s="1"/>
  <c r="E84" i="1" l="1"/>
  <c r="D84" i="1" s="1"/>
  <c r="E85" i="1" l="1"/>
  <c r="D85" i="1" s="1"/>
  <c r="E86" i="1" l="1"/>
  <c r="D86" i="1" s="1"/>
  <c r="E87" i="1" l="1"/>
  <c r="D87" i="1" s="1"/>
  <c r="E88" i="1" l="1"/>
  <c r="D88" i="1" s="1"/>
  <c r="E89" i="1" l="1"/>
  <c r="D89" i="1" s="1"/>
  <c r="E90" i="1" l="1"/>
  <c r="D90" i="1" s="1"/>
  <c r="E91" i="1" l="1"/>
  <c r="D91" i="1" s="1"/>
  <c r="E92" i="1" l="1"/>
  <c r="D92" i="1" s="1"/>
  <c r="E93" i="1" l="1"/>
  <c r="D93" i="1" s="1"/>
  <c r="E94" i="1" l="1"/>
  <c r="D94" i="1" s="1"/>
  <c r="E95" i="1" l="1"/>
  <c r="D95" i="1" s="1"/>
  <c r="E96" i="1" l="1"/>
  <c r="D96" i="1" s="1"/>
  <c r="E97" i="1" l="1"/>
  <c r="D97" i="1" s="1"/>
  <c r="E98" i="1" l="1"/>
  <c r="D98" i="1" s="1"/>
  <c r="E99" i="1" l="1"/>
  <c r="D99" i="1" s="1"/>
  <c r="E100" i="1" l="1"/>
  <c r="D100" i="1" s="1"/>
  <c r="E101" i="1" l="1"/>
  <c r="D101" i="1" s="1"/>
  <c r="E102" i="1" l="1"/>
  <c r="D102" i="1" s="1"/>
  <c r="E103" i="1" l="1"/>
  <c r="D103" i="1" s="1"/>
  <c r="E104" i="1" l="1"/>
  <c r="D104" i="1" s="1"/>
  <c r="E105" i="1" l="1"/>
  <c r="D105" i="1" s="1"/>
  <c r="E106" i="1" l="1"/>
  <c r="D106" i="1" s="1"/>
  <c r="E107" i="1" l="1"/>
  <c r="D107" i="1" s="1"/>
  <c r="E108" i="1" l="1"/>
  <c r="D108" i="1" s="1"/>
  <c r="E109" i="1" l="1"/>
  <c r="D109" i="1" s="1"/>
  <c r="E110" i="1" l="1"/>
  <c r="D110" i="1" s="1"/>
  <c r="E111" i="1" l="1"/>
  <c r="D111" i="1" s="1"/>
  <c r="E112" i="1" l="1"/>
  <c r="D112" i="1" s="1"/>
  <c r="E113" i="1" l="1"/>
  <c r="D113" i="1" s="1"/>
  <c r="E114" i="1" l="1"/>
  <c r="D114" i="1" s="1"/>
  <c r="E115" i="1" l="1"/>
  <c r="D115" i="1" s="1"/>
  <c r="E116" i="1" l="1"/>
  <c r="D116" i="1" s="1"/>
  <c r="E117" i="1" l="1"/>
  <c r="D117" i="1" s="1"/>
  <c r="E118" i="1" l="1"/>
  <c r="D118" i="1" s="1"/>
  <c r="E119" i="1" l="1"/>
  <c r="D119" i="1" s="1"/>
  <c r="E120" i="1" l="1"/>
  <c r="D120" i="1" s="1"/>
  <c r="E121" i="1" l="1"/>
  <c r="D121" i="1" s="1"/>
  <c r="E122" i="1" l="1"/>
  <c r="D122" i="1" s="1"/>
  <c r="E123" i="1" l="1"/>
  <c r="D123" i="1" s="1"/>
  <c r="E124" i="1" l="1"/>
  <c r="D124" i="1" s="1"/>
  <c r="E125" i="1" l="1"/>
  <c r="D125" i="1" s="1"/>
  <c r="E126" i="1" l="1"/>
  <c r="D126" i="1" s="1"/>
  <c r="E127" i="1" l="1"/>
  <c r="D127" i="1" s="1"/>
  <c r="E128" i="1" l="1"/>
  <c r="D128" i="1" s="1"/>
  <c r="E129" i="1" l="1"/>
  <c r="D129" i="1" s="1"/>
  <c r="E130" i="1" l="1"/>
  <c r="D130" i="1" s="1"/>
  <c r="E131" i="1" l="1"/>
  <c r="D131" i="1" s="1"/>
  <c r="E132" i="1" l="1"/>
  <c r="D132" i="1" s="1"/>
  <c r="E133" i="1" l="1"/>
  <c r="D133" i="1" s="1"/>
  <c r="E134" i="1" l="1"/>
  <c r="D134" i="1" s="1"/>
  <c r="E135" i="1" l="1"/>
  <c r="D135" i="1" s="1"/>
  <c r="E136" i="1" l="1"/>
  <c r="D136" i="1" s="1"/>
  <c r="E137" i="1" l="1"/>
  <c r="D137" i="1" s="1"/>
  <c r="E138" i="1" l="1"/>
  <c r="D138" i="1" s="1"/>
  <c r="E139" i="1" l="1"/>
  <c r="D139" i="1" s="1"/>
  <c r="E140" i="1" l="1"/>
  <c r="D140" i="1" s="1"/>
  <c r="E141" i="1" l="1"/>
  <c r="D141" i="1" s="1"/>
  <c r="E142" i="1" l="1"/>
  <c r="D142" i="1" s="1"/>
  <c r="E143" i="1" l="1"/>
  <c r="D143" i="1" s="1"/>
  <c r="E144" i="1" l="1"/>
  <c r="D144" i="1" s="1"/>
  <c r="E145" i="1" l="1"/>
  <c r="D145" i="1" s="1"/>
  <c r="E146" i="1" l="1"/>
  <c r="D146" i="1" s="1"/>
  <c r="E147" i="1" l="1"/>
  <c r="D147" i="1" s="1"/>
  <c r="E148" i="1" l="1"/>
  <c r="D148" i="1" s="1"/>
  <c r="E149" i="1" l="1"/>
  <c r="D149" i="1" s="1"/>
  <c r="E150" i="1" l="1"/>
  <c r="D150" i="1" s="1"/>
  <c r="E151" i="1" l="1"/>
  <c r="D151" i="1" s="1"/>
  <c r="E152" i="1" l="1"/>
  <c r="D152" i="1" s="1"/>
  <c r="E153" i="1" l="1"/>
  <c r="D153" i="1" s="1"/>
  <c r="E154" i="1" l="1"/>
  <c r="D154" i="1" s="1"/>
  <c r="E155" i="1" l="1"/>
  <c r="D155" i="1" s="1"/>
  <c r="E156" i="1" l="1"/>
  <c r="D156" i="1" s="1"/>
  <c r="E157" i="1" l="1"/>
  <c r="D157" i="1" s="1"/>
  <c r="E158" i="1" l="1"/>
  <c r="D158" i="1" s="1"/>
  <c r="E159" i="1" l="1"/>
  <c r="D159" i="1" s="1"/>
  <c r="E160" i="1" l="1"/>
  <c r="D160" i="1" s="1"/>
  <c r="E161" i="1" l="1"/>
  <c r="D161" i="1" s="1"/>
  <c r="E162" i="1" l="1"/>
  <c r="D162" i="1" s="1"/>
  <c r="E163" i="1" l="1"/>
  <c r="D163" i="1" s="1"/>
  <c r="E164" i="1" l="1"/>
  <c r="D164" i="1" s="1"/>
  <c r="E165" i="1" l="1"/>
  <c r="D165" i="1" s="1"/>
  <c r="E166" i="1" l="1"/>
  <c r="D166" i="1" s="1"/>
  <c r="E167" i="1" l="1"/>
  <c r="D167" i="1" s="1"/>
  <c r="E168" i="1" l="1"/>
  <c r="D168" i="1" s="1"/>
  <c r="E169" i="1" l="1"/>
  <c r="D169" i="1" s="1"/>
  <c r="E170" i="1" l="1"/>
  <c r="D170" i="1" s="1"/>
  <c r="E171" i="1" l="1"/>
  <c r="D171" i="1" s="1"/>
  <c r="E172" i="1" l="1"/>
  <c r="D172" i="1" s="1"/>
  <c r="E173" i="1" l="1"/>
  <c r="D173" i="1" s="1"/>
  <c r="E174" i="1" l="1"/>
  <c r="D174" i="1" s="1"/>
  <c r="E175" i="1" l="1"/>
  <c r="D175" i="1" s="1"/>
  <c r="E176" i="1" l="1"/>
  <c r="D176" i="1" s="1"/>
  <c r="E177" i="1" l="1"/>
  <c r="D177" i="1" s="1"/>
  <c r="E178" i="1" l="1"/>
  <c r="D178" i="1" s="1"/>
  <c r="E179" i="1" l="1"/>
  <c r="D179" i="1" s="1"/>
  <c r="E180" i="1" l="1"/>
  <c r="D180" i="1" s="1"/>
  <c r="E181" i="1" l="1"/>
  <c r="D181" i="1" s="1"/>
  <c r="E182" i="1" l="1"/>
  <c r="D182" i="1" s="1"/>
  <c r="E183" i="1" l="1"/>
  <c r="D183" i="1" s="1"/>
  <c r="E184" i="1" l="1"/>
  <c r="D184" i="1" s="1"/>
  <c r="E185" i="1" l="1"/>
  <c r="D185" i="1" s="1"/>
  <c r="E186" i="1" l="1"/>
  <c r="D186" i="1" s="1"/>
  <c r="E187" i="1" l="1"/>
  <c r="D187" i="1" s="1"/>
  <c r="E188" i="1" l="1"/>
  <c r="D188" i="1" s="1"/>
  <c r="E189" i="1" l="1"/>
  <c r="D189" i="1" s="1"/>
  <c r="E190" i="1" l="1"/>
  <c r="D190" i="1" s="1"/>
  <c r="E191" i="1" l="1"/>
  <c r="D191" i="1" s="1"/>
  <c r="E192" i="1" l="1"/>
  <c r="D192" i="1" s="1"/>
  <c r="E193" i="1" l="1"/>
  <c r="D193" i="1" s="1"/>
  <c r="E194" i="1" l="1"/>
  <c r="D194" i="1" s="1"/>
  <c r="E195" i="1" l="1"/>
  <c r="D195" i="1" s="1"/>
  <c r="E196" i="1" l="1"/>
  <c r="D196" i="1" s="1"/>
  <c r="E197" i="1" l="1"/>
  <c r="D197" i="1" s="1"/>
  <c r="E198" i="1" l="1"/>
  <c r="D198" i="1" s="1"/>
  <c r="E199" i="1" l="1"/>
  <c r="D199" i="1" s="1"/>
  <c r="E200" i="1" l="1"/>
  <c r="D200" i="1" s="1"/>
  <c r="E201" i="1" l="1"/>
  <c r="D201" i="1" s="1"/>
  <c r="E202" i="1" l="1"/>
  <c r="D202" i="1" s="1"/>
  <c r="E203" i="1" l="1"/>
  <c r="D203" i="1" s="1"/>
  <c r="E204" i="1" l="1"/>
  <c r="D204" i="1" s="1"/>
  <c r="E205" i="1" l="1"/>
  <c r="D205" i="1" s="1"/>
  <c r="E206" i="1" l="1"/>
  <c r="D206" i="1" s="1"/>
  <c r="E207" i="1" l="1"/>
  <c r="D207" i="1" s="1"/>
  <c r="E208" i="1" l="1"/>
  <c r="D208" i="1" s="1"/>
  <c r="E209" i="1" l="1"/>
  <c r="D209" i="1" s="1"/>
  <c r="E210" i="1" l="1"/>
  <c r="D210" i="1" s="1"/>
  <c r="E211" i="1" l="1"/>
  <c r="D211" i="1" s="1"/>
  <c r="E212" i="1" l="1"/>
  <c r="D212" i="1" s="1"/>
  <c r="E213" i="1" l="1"/>
  <c r="D213" i="1" s="1"/>
  <c r="E214" i="1" l="1"/>
  <c r="D214" i="1" s="1"/>
  <c r="E215" i="1" l="1"/>
  <c r="D215" i="1" s="1"/>
  <c r="E216" i="1" l="1"/>
  <c r="D216" i="1" s="1"/>
  <c r="E217" i="1" l="1"/>
  <c r="D217" i="1" s="1"/>
  <c r="E218" i="1" l="1"/>
  <c r="D218" i="1" s="1"/>
  <c r="E219" i="1" l="1"/>
  <c r="D219" i="1" s="1"/>
  <c r="E220" i="1" l="1"/>
  <c r="D220" i="1" s="1"/>
  <c r="E221" i="1" l="1"/>
  <c r="D221" i="1" s="1"/>
  <c r="E222" i="1" l="1"/>
  <c r="D222" i="1" s="1"/>
  <c r="E223" i="1" l="1"/>
  <c r="D223" i="1" s="1"/>
  <c r="E224" i="1" l="1"/>
  <c r="D224" i="1" s="1"/>
  <c r="E225" i="1" l="1"/>
  <c r="D225" i="1" s="1"/>
  <c r="E226" i="1" l="1"/>
  <c r="D226" i="1" s="1"/>
  <c r="E227" i="1" l="1"/>
  <c r="D227" i="1" s="1"/>
  <c r="E228" i="1" l="1"/>
  <c r="D228" i="1" s="1"/>
  <c r="E229" i="1" l="1"/>
  <c r="D229" i="1" s="1"/>
  <c r="E230" i="1" l="1"/>
  <c r="D230" i="1" s="1"/>
  <c r="E231" i="1" l="1"/>
  <c r="D231" i="1" s="1"/>
  <c r="E232" i="1" l="1"/>
  <c r="D232" i="1" s="1"/>
  <c r="E233" i="1" l="1"/>
  <c r="D233" i="1" s="1"/>
  <c r="E234" i="1" l="1"/>
  <c r="D234" i="1" s="1"/>
  <c r="E235" i="1" l="1"/>
  <c r="D235" i="1" s="1"/>
  <c r="E236" i="1" l="1"/>
  <c r="D236" i="1" s="1"/>
  <c r="E237" i="1" l="1"/>
  <c r="D237" i="1" s="1"/>
  <c r="E238" i="1" l="1"/>
  <c r="D238" i="1" s="1"/>
  <c r="E239" i="1" l="1"/>
  <c r="D239" i="1" s="1"/>
  <c r="E240" i="1" l="1"/>
  <c r="D240" i="1" s="1"/>
  <c r="E241" i="1" l="1"/>
  <c r="D241" i="1" s="1"/>
  <c r="E242" i="1" l="1"/>
  <c r="D242" i="1" s="1"/>
  <c r="E243" i="1" l="1"/>
  <c r="D243" i="1" s="1"/>
  <c r="E244" i="1" l="1"/>
  <c r="D244" i="1" s="1"/>
  <c r="E245" i="1" l="1"/>
  <c r="D245" i="1" s="1"/>
  <c r="E246" i="1" l="1"/>
  <c r="D246" i="1" s="1"/>
  <c r="E247" i="1" l="1"/>
  <c r="D247" i="1" s="1"/>
  <c r="E248" i="1" l="1"/>
  <c r="D248" i="1" s="1"/>
  <c r="E249" i="1" l="1"/>
  <c r="D249" i="1" s="1"/>
  <c r="E250" i="1" l="1"/>
  <c r="D250" i="1" s="1"/>
  <c r="E251" i="1" l="1"/>
  <c r="D251" i="1" s="1"/>
  <c r="E252" i="1" l="1"/>
  <c r="D252" i="1" s="1"/>
  <c r="E253" i="1" l="1"/>
  <c r="D253" i="1" s="1"/>
  <c r="E254" i="1" l="1"/>
  <c r="D254" i="1" s="1"/>
  <c r="E255" i="1" l="1"/>
  <c r="D255" i="1" s="1"/>
  <c r="E256" i="1" l="1"/>
  <c r="D256" i="1" s="1"/>
  <c r="E257" i="1" l="1"/>
  <c r="D257" i="1" s="1"/>
  <c r="E258" i="1" l="1"/>
  <c r="D258" i="1" s="1"/>
  <c r="E259" i="1" l="1"/>
  <c r="D259" i="1" s="1"/>
  <c r="E260" i="1" l="1"/>
  <c r="D260" i="1" s="1"/>
  <c r="E261" i="1" l="1"/>
  <c r="D261" i="1" s="1"/>
  <c r="E262" i="1" l="1"/>
  <c r="D262" i="1" s="1"/>
  <c r="E263" i="1" l="1"/>
  <c r="D263" i="1" s="1"/>
  <c r="E264" i="1" l="1"/>
  <c r="D264" i="1" s="1"/>
  <c r="E265" i="1" l="1"/>
  <c r="D265" i="1" s="1"/>
  <c r="E266" i="1" l="1"/>
  <c r="D266" i="1" s="1"/>
  <c r="E267" i="1" l="1"/>
  <c r="D267" i="1" s="1"/>
  <c r="E268" i="1" l="1"/>
  <c r="D268" i="1" s="1"/>
  <c r="E269" i="1" l="1"/>
  <c r="D269" i="1" s="1"/>
  <c r="E270" i="1" l="1"/>
  <c r="D270" i="1" s="1"/>
  <c r="E271" i="1" l="1"/>
  <c r="D271" i="1" s="1"/>
  <c r="E272" i="1" l="1"/>
  <c r="D272" i="1" s="1"/>
  <c r="E273" i="1" l="1"/>
  <c r="D273" i="1" s="1"/>
  <c r="E274" i="1" l="1"/>
  <c r="D274" i="1" s="1"/>
  <c r="E275" i="1" l="1"/>
  <c r="D275" i="1" s="1"/>
  <c r="E276" i="1" l="1"/>
  <c r="D276" i="1" s="1"/>
  <c r="E277" i="1" l="1"/>
  <c r="D277" i="1" s="1"/>
  <c r="E278" i="1" l="1"/>
  <c r="D278" i="1" s="1"/>
  <c r="E279" i="1" l="1"/>
  <c r="D279" i="1" s="1"/>
  <c r="E280" i="1" l="1"/>
  <c r="D280" i="1" s="1"/>
  <c r="E281" i="1" l="1"/>
  <c r="D281" i="1" s="1"/>
  <c r="E282" i="1" l="1"/>
  <c r="D282" i="1" s="1"/>
  <c r="E283" i="1" l="1"/>
  <c r="D283" i="1" s="1"/>
  <c r="E284" i="1" l="1"/>
  <c r="D284" i="1" s="1"/>
  <c r="E285" i="1" l="1"/>
  <c r="D285" i="1" s="1"/>
  <c r="E286" i="1" l="1"/>
  <c r="D286" i="1" s="1"/>
  <c r="E287" i="1" l="1"/>
  <c r="D287" i="1" s="1"/>
  <c r="E288" i="1" l="1"/>
  <c r="D288" i="1" s="1"/>
  <c r="E289" i="1" l="1"/>
  <c r="D289" i="1" s="1"/>
  <c r="E290" i="1" l="1"/>
  <c r="D290" i="1" s="1"/>
  <c r="E291" i="1" l="1"/>
  <c r="D291" i="1" s="1"/>
  <c r="E292" i="1" l="1"/>
  <c r="D292" i="1" s="1"/>
  <c r="E293" i="1" l="1"/>
  <c r="D293" i="1" s="1"/>
  <c r="E294" i="1" l="1"/>
  <c r="D294" i="1" s="1"/>
  <c r="E295" i="1" l="1"/>
  <c r="D295" i="1" s="1"/>
  <c r="E296" i="1" l="1"/>
  <c r="D296" i="1" s="1"/>
  <c r="E297" i="1" l="1"/>
  <c r="D297" i="1" s="1"/>
  <c r="E298" i="1" l="1"/>
  <c r="D298" i="1" s="1"/>
  <c r="E299" i="1" l="1"/>
  <c r="D299" i="1" s="1"/>
  <c r="E300" i="1" l="1"/>
  <c r="D300" i="1" s="1"/>
  <c r="E301" i="1" l="1"/>
  <c r="D301" i="1" s="1"/>
  <c r="E302" i="1" l="1"/>
  <c r="D302" i="1" s="1"/>
  <c r="E303" i="1" l="1"/>
  <c r="D303" i="1" s="1"/>
  <c r="E304" i="1" l="1"/>
  <c r="D304" i="1" s="1"/>
  <c r="E305" i="1" l="1"/>
  <c r="D305" i="1" s="1"/>
  <c r="E306" i="1" l="1"/>
  <c r="D306" i="1" s="1"/>
  <c r="E307" i="1" l="1"/>
  <c r="D307" i="1" s="1"/>
  <c r="E308" i="1" l="1"/>
  <c r="D308" i="1" s="1"/>
  <c r="E309" i="1" l="1"/>
  <c r="D309" i="1" s="1"/>
  <c r="E310" i="1" l="1"/>
  <c r="D310" i="1" s="1"/>
  <c r="E311" i="1" l="1"/>
  <c r="D311" i="1" s="1"/>
  <c r="E312" i="1" l="1"/>
  <c r="D312" i="1" s="1"/>
  <c r="E313" i="1" l="1"/>
  <c r="D313" i="1" s="1"/>
  <c r="E314" i="1" l="1"/>
  <c r="D314" i="1" s="1"/>
  <c r="E315" i="1" l="1"/>
  <c r="D315" i="1" s="1"/>
  <c r="E316" i="1" l="1"/>
  <c r="D316" i="1" s="1"/>
  <c r="E317" i="1" l="1"/>
  <c r="D317" i="1" s="1"/>
  <c r="E318" i="1" l="1"/>
  <c r="D318" i="1" s="1"/>
  <c r="E319" i="1" l="1"/>
  <c r="D319" i="1" s="1"/>
  <c r="E320" i="1" l="1"/>
  <c r="D320" i="1" s="1"/>
  <c r="E321" i="1" l="1"/>
  <c r="D321" i="1" s="1"/>
  <c r="E322" i="1" l="1"/>
  <c r="D322" i="1" s="1"/>
  <c r="E323" i="1" l="1"/>
  <c r="D323" i="1" s="1"/>
  <c r="E324" i="1" l="1"/>
  <c r="D324" i="1" s="1"/>
  <c r="E325" i="1" l="1"/>
  <c r="D325" i="1" s="1"/>
  <c r="E326" i="1" l="1"/>
  <c r="D326" i="1" s="1"/>
  <c r="E327" i="1" l="1"/>
  <c r="D327" i="1" s="1"/>
  <c r="E328" i="1" l="1"/>
  <c r="D328" i="1" s="1"/>
  <c r="E329" i="1" l="1"/>
  <c r="D329" i="1" s="1"/>
  <c r="E330" i="1" l="1"/>
  <c r="D330" i="1" s="1"/>
  <c r="E331" i="1" l="1"/>
  <c r="D331" i="1" s="1"/>
  <c r="E332" i="1" l="1"/>
  <c r="D332" i="1" s="1"/>
  <c r="E333" i="1" l="1"/>
  <c r="D333" i="1" s="1"/>
  <c r="E334" i="1" l="1"/>
  <c r="D334" i="1" s="1"/>
  <c r="E335" i="1" l="1"/>
  <c r="D335" i="1" s="1"/>
  <c r="E336" i="1" l="1"/>
  <c r="D336" i="1" s="1"/>
  <c r="E337" i="1" l="1"/>
  <c r="D337" i="1" s="1"/>
  <c r="E338" i="1" l="1"/>
  <c r="D338" i="1" s="1"/>
  <c r="E339" i="1" l="1"/>
  <c r="D339" i="1" s="1"/>
  <c r="E340" i="1" l="1"/>
  <c r="D340" i="1" s="1"/>
  <c r="E341" i="1" l="1"/>
  <c r="D341" i="1" s="1"/>
  <c r="E342" i="1" l="1"/>
  <c r="D342" i="1" s="1"/>
  <c r="E343" i="1" l="1"/>
  <c r="D343" i="1" s="1"/>
  <c r="E344" i="1" l="1"/>
  <c r="D344" i="1" s="1"/>
  <c r="E345" i="1" l="1"/>
  <c r="D345" i="1" s="1"/>
  <c r="E346" i="1" l="1"/>
  <c r="D346" i="1" s="1"/>
  <c r="E347" i="1" l="1"/>
  <c r="D347" i="1" s="1"/>
  <c r="E348" i="1" l="1"/>
  <c r="D348" i="1" s="1"/>
  <c r="E349" i="1" l="1"/>
  <c r="D349" i="1" s="1"/>
  <c r="E350" i="1" l="1"/>
  <c r="D350" i="1" s="1"/>
  <c r="E351" i="1" l="1"/>
  <c r="D351" i="1" s="1"/>
  <c r="E352" i="1" l="1"/>
  <c r="D352" i="1" s="1"/>
  <c r="E353" i="1" l="1"/>
  <c r="D353" i="1" s="1"/>
  <c r="E354" i="1" l="1"/>
  <c r="D354" i="1" s="1"/>
  <c r="E355" i="1" l="1"/>
  <c r="D355" i="1" s="1"/>
  <c r="E356" i="1" l="1"/>
  <c r="D356" i="1" s="1"/>
  <c r="E357" i="1" l="1"/>
  <c r="D357" i="1" s="1"/>
  <c r="E358" i="1" l="1"/>
  <c r="D358" i="1" s="1"/>
  <c r="E359" i="1" l="1"/>
  <c r="D359" i="1" s="1"/>
  <c r="E360" i="1" l="1"/>
  <c r="D360" i="1" s="1"/>
  <c r="E361" i="1" l="1"/>
  <c r="D361" i="1" s="1"/>
  <c r="E362" i="1" l="1"/>
  <c r="D362" i="1" s="1"/>
  <c r="E363" i="1" l="1"/>
  <c r="D363" i="1" s="1"/>
  <c r="E364" i="1" l="1"/>
  <c r="D364" i="1" s="1"/>
  <c r="E365" i="1" l="1"/>
  <c r="D365" i="1" s="1"/>
  <c r="E366" i="1" l="1"/>
  <c r="D366" i="1" s="1"/>
  <c r="E367" i="1" l="1"/>
  <c r="D367" i="1" s="1"/>
  <c r="E368" i="1" l="1"/>
  <c r="D368" i="1" s="1"/>
  <c r="E369" i="1" l="1"/>
  <c r="D369" i="1" s="1"/>
  <c r="E370" i="1" l="1"/>
  <c r="D370" i="1" s="1"/>
  <c r="E371" i="1" l="1"/>
  <c r="D371" i="1" s="1"/>
  <c r="E372" i="1" l="1"/>
  <c r="D372" i="1" s="1"/>
  <c r="E373" i="1" l="1"/>
  <c r="D373" i="1" s="1"/>
  <c r="E374" i="1" l="1"/>
  <c r="D374" i="1" s="1"/>
  <c r="E375" i="1" l="1"/>
  <c r="D375" i="1" s="1"/>
  <c r="E376" i="1" l="1"/>
  <c r="D376" i="1" s="1"/>
  <c r="E377" i="1" l="1"/>
  <c r="D377" i="1" s="1"/>
  <c r="E378" i="1" l="1"/>
  <c r="D378" i="1" s="1"/>
  <c r="E379" i="1" l="1"/>
  <c r="D379" i="1" s="1"/>
  <c r="E380" i="1" l="1"/>
  <c r="D380" i="1" s="1"/>
  <c r="E381" i="1" l="1"/>
  <c r="D381" i="1" s="1"/>
  <c r="E382" i="1" l="1"/>
  <c r="D382" i="1" s="1"/>
  <c r="E383" i="1" l="1"/>
  <c r="D383" i="1" s="1"/>
  <c r="E384" i="1" l="1"/>
  <c r="D384" i="1" s="1"/>
  <c r="E385" i="1" l="1"/>
  <c r="D385" i="1" s="1"/>
  <c r="E386" i="1" l="1"/>
  <c r="D386" i="1" s="1"/>
  <c r="E387" i="1" l="1"/>
  <c r="D387" i="1" s="1"/>
  <c r="E388" i="1" l="1"/>
  <c r="D388" i="1" s="1"/>
  <c r="E389" i="1" l="1"/>
  <c r="D389" i="1" s="1"/>
  <c r="E390" i="1" l="1"/>
  <c r="D390" i="1" s="1"/>
  <c r="E391" i="1" l="1"/>
  <c r="D391" i="1" s="1"/>
  <c r="E392" i="1" l="1"/>
  <c r="D392" i="1" s="1"/>
  <c r="E393" i="1" l="1"/>
  <c r="D393" i="1" s="1"/>
  <c r="E394" i="1" l="1"/>
  <c r="D394" i="1" s="1"/>
  <c r="E395" i="1" l="1"/>
  <c r="D395" i="1" s="1"/>
  <c r="E396" i="1" l="1"/>
  <c r="D396" i="1" s="1"/>
  <c r="E397" i="1" l="1"/>
  <c r="D397" i="1" s="1"/>
  <c r="E398" i="1" l="1"/>
  <c r="D398" i="1" s="1"/>
  <c r="E399" i="1" l="1"/>
  <c r="D399" i="1" s="1"/>
  <c r="E400" i="1" l="1"/>
  <c r="D400" i="1" s="1"/>
  <c r="E401" i="1" l="1"/>
  <c r="D401" i="1" s="1"/>
  <c r="E402" i="1" l="1"/>
  <c r="D402" i="1" s="1"/>
  <c r="E403" i="1" l="1"/>
  <c r="D403" i="1" s="1"/>
  <c r="E404" i="1" l="1"/>
  <c r="D404" i="1" s="1"/>
  <c r="E405" i="1" l="1"/>
  <c r="D405" i="1" s="1"/>
  <c r="E406" i="1" l="1"/>
  <c r="D406" i="1" s="1"/>
  <c r="E407" i="1" l="1"/>
  <c r="D407" i="1" s="1"/>
  <c r="E408" i="1" l="1"/>
  <c r="D408" i="1" s="1"/>
  <c r="E409" i="1" l="1"/>
  <c r="D409" i="1" s="1"/>
  <c r="E410" i="1" l="1"/>
  <c r="D410" i="1" s="1"/>
  <c r="E411" i="1" l="1"/>
  <c r="D411" i="1" s="1"/>
  <c r="E412" i="1" l="1"/>
  <c r="D412" i="1" s="1"/>
  <c r="E413" i="1" l="1"/>
  <c r="D413" i="1" s="1"/>
  <c r="E414" i="1" l="1"/>
  <c r="D414" i="1" s="1"/>
  <c r="E415" i="1" l="1"/>
  <c r="D415" i="1" s="1"/>
  <c r="E416" i="1" l="1"/>
  <c r="D416" i="1" s="1"/>
  <c r="E417" i="1" l="1"/>
  <c r="D417" i="1" s="1"/>
  <c r="E418" i="1" l="1"/>
  <c r="D418" i="1" s="1"/>
  <c r="E419" i="1" l="1"/>
  <c r="D419" i="1" s="1"/>
  <c r="E420" i="1" l="1"/>
  <c r="D420" i="1" s="1"/>
  <c r="E421" i="1" l="1"/>
  <c r="D421" i="1" s="1"/>
  <c r="E422" i="1" l="1"/>
  <c r="D422" i="1" s="1"/>
  <c r="E423" i="1" l="1"/>
  <c r="D423" i="1" s="1"/>
  <c r="E424" i="1" l="1"/>
  <c r="D424" i="1" s="1"/>
  <c r="E425" i="1" l="1"/>
  <c r="D425" i="1" s="1"/>
  <c r="E426" i="1" l="1"/>
  <c r="D426" i="1" s="1"/>
  <c r="E427" i="1" l="1"/>
  <c r="D427" i="1" s="1"/>
  <c r="E428" i="1" l="1"/>
  <c r="D428" i="1" s="1"/>
  <c r="E429" i="1" l="1"/>
  <c r="D429" i="1" s="1"/>
  <c r="E430" i="1" l="1"/>
  <c r="D430" i="1" s="1"/>
  <c r="E431" i="1" l="1"/>
  <c r="D431" i="1" s="1"/>
  <c r="E432" i="1" l="1"/>
  <c r="D432" i="1" s="1"/>
  <c r="E433" i="1" l="1"/>
  <c r="D433" i="1" s="1"/>
  <c r="E434" i="1" l="1"/>
  <c r="D434" i="1" s="1"/>
  <c r="E435" i="1" l="1"/>
  <c r="D435" i="1" s="1"/>
  <c r="E436" i="1" l="1"/>
  <c r="D436" i="1" s="1"/>
  <c r="E437" i="1" l="1"/>
  <c r="D437" i="1" s="1"/>
  <c r="E438" i="1" l="1"/>
  <c r="D438" i="1" s="1"/>
  <c r="E439" i="1" l="1"/>
  <c r="D439" i="1" s="1"/>
  <c r="E440" i="1" l="1"/>
  <c r="D440" i="1" s="1"/>
  <c r="E441" i="1" l="1"/>
  <c r="D441" i="1" s="1"/>
  <c r="E442" i="1" l="1"/>
  <c r="D442" i="1" s="1"/>
  <c r="E443" i="1" l="1"/>
  <c r="D443" i="1" s="1"/>
  <c r="E444" i="1" l="1"/>
  <c r="D444" i="1" s="1"/>
  <c r="E445" i="1" l="1"/>
  <c r="D445" i="1" s="1"/>
  <c r="E446" i="1" l="1"/>
  <c r="D446" i="1" s="1"/>
  <c r="E447" i="1" l="1"/>
  <c r="D447" i="1" s="1"/>
  <c r="E448" i="1" l="1"/>
  <c r="D448" i="1" s="1"/>
  <c r="E449" i="1" l="1"/>
  <c r="D449" i="1" s="1"/>
  <c r="E450" i="1" l="1"/>
  <c r="D450" i="1" s="1"/>
  <c r="E451" i="1" l="1"/>
  <c r="D451" i="1" s="1"/>
  <c r="E452" i="1" l="1"/>
  <c r="D452" i="1" s="1"/>
  <c r="E453" i="1" l="1"/>
  <c r="D453" i="1" s="1"/>
  <c r="E454" i="1" l="1"/>
  <c r="D454" i="1" s="1"/>
  <c r="E455" i="1" l="1"/>
  <c r="D455" i="1" s="1"/>
  <c r="E456" i="1" l="1"/>
  <c r="D456" i="1" s="1"/>
  <c r="E457" i="1" l="1"/>
  <c r="D457" i="1" s="1"/>
  <c r="E458" i="1" l="1"/>
  <c r="D458" i="1" s="1"/>
  <c r="E459" i="1" l="1"/>
  <c r="D459" i="1" s="1"/>
  <c r="E460" i="1" l="1"/>
  <c r="D460" i="1" s="1"/>
  <c r="E461" i="1" l="1"/>
  <c r="D461" i="1" s="1"/>
  <c r="E462" i="1" l="1"/>
  <c r="D462" i="1" s="1"/>
  <c r="E463" i="1" l="1"/>
  <c r="D463" i="1" s="1"/>
  <c r="E464" i="1" l="1"/>
  <c r="D464" i="1" s="1"/>
  <c r="E465" i="1" l="1"/>
  <c r="D465" i="1" s="1"/>
  <c r="E466" i="1" l="1"/>
  <c r="D466" i="1" s="1"/>
  <c r="E467" i="1" l="1"/>
  <c r="D467" i="1" s="1"/>
  <c r="E468" i="1" l="1"/>
  <c r="D468" i="1" s="1"/>
  <c r="E469" i="1" l="1"/>
  <c r="D469" i="1" s="1"/>
  <c r="E470" i="1" l="1"/>
  <c r="D470" i="1" s="1"/>
  <c r="E471" i="1" l="1"/>
  <c r="D471" i="1" s="1"/>
  <c r="E472" i="1" l="1"/>
  <c r="D472" i="1" s="1"/>
  <c r="E473" i="1" l="1"/>
  <c r="D473" i="1" s="1"/>
  <c r="E474" i="1" l="1"/>
  <c r="D474" i="1" s="1"/>
  <c r="E475" i="1" l="1"/>
  <c r="D475" i="1" s="1"/>
  <c r="E476" i="1" l="1"/>
  <c r="D476" i="1" s="1"/>
  <c r="E477" i="1" l="1"/>
  <c r="D477" i="1" s="1"/>
  <c r="E478" i="1" l="1"/>
  <c r="D478" i="1" s="1"/>
  <c r="E479" i="1" l="1"/>
  <c r="D479" i="1" s="1"/>
  <c r="E480" i="1" l="1"/>
  <c r="D480" i="1" s="1"/>
  <c r="E481" i="1" l="1"/>
  <c r="D481" i="1" s="1"/>
  <c r="E482" i="1" l="1"/>
  <c r="D482" i="1" s="1"/>
  <c r="E483" i="1" l="1"/>
  <c r="D483" i="1" s="1"/>
  <c r="E484" i="1" l="1"/>
  <c r="D484" i="1" s="1"/>
  <c r="E485" i="1" l="1"/>
  <c r="D485" i="1" s="1"/>
  <c r="E486" i="1" l="1"/>
  <c r="D486" i="1" s="1"/>
  <c r="E487" i="1" l="1"/>
  <c r="D487" i="1" s="1"/>
  <c r="E488" i="1" l="1"/>
  <c r="D488" i="1" s="1"/>
  <c r="E489" i="1" l="1"/>
  <c r="D489" i="1" s="1"/>
  <c r="E490" i="1" l="1"/>
  <c r="D490" i="1" s="1"/>
  <c r="E491" i="1" l="1"/>
  <c r="D491" i="1" s="1"/>
  <c r="E492" i="1" l="1"/>
  <c r="D492" i="1" s="1"/>
  <c r="E493" i="1" l="1"/>
  <c r="D493" i="1" s="1"/>
  <c r="E494" i="1" l="1"/>
  <c r="D494" i="1" s="1"/>
  <c r="E495" i="1" l="1"/>
  <c r="D495" i="1" s="1"/>
  <c r="E496" i="1" l="1"/>
  <c r="D496" i="1" s="1"/>
  <c r="E497" i="1" l="1"/>
  <c r="D497" i="1" s="1"/>
  <c r="E498" i="1" l="1"/>
  <c r="D498" i="1" s="1"/>
  <c r="E499" i="1" l="1"/>
  <c r="D499" i="1" s="1"/>
  <c r="E500" i="1" l="1"/>
  <c r="D500" i="1" s="1"/>
  <c r="E501" i="1" l="1"/>
  <c r="D501" i="1" s="1"/>
  <c r="E502" i="1" l="1"/>
  <c r="D502" i="1" s="1"/>
  <c r="E503" i="1" l="1"/>
  <c r="D503" i="1" s="1"/>
  <c r="E504" i="1" l="1"/>
  <c r="D504" i="1" s="1"/>
  <c r="E505" i="1" l="1"/>
  <c r="D505" i="1" s="1"/>
  <c r="E506" i="1" l="1"/>
  <c r="D506" i="1" s="1"/>
  <c r="E507" i="1" l="1"/>
  <c r="D507" i="1" s="1"/>
  <c r="E508" i="1" l="1"/>
  <c r="D508" i="1" s="1"/>
  <c r="E509" i="1" l="1"/>
  <c r="D509" i="1" s="1"/>
  <c r="E510" i="1" l="1"/>
  <c r="D510" i="1" s="1"/>
  <c r="E511" i="1" l="1"/>
  <c r="D511" i="1" s="1"/>
  <c r="E512" i="1" l="1"/>
  <c r="D512" i="1" s="1"/>
  <c r="E513" i="1" l="1"/>
  <c r="D513" i="1" s="1"/>
  <c r="E514" i="1" l="1"/>
  <c r="D514" i="1" s="1"/>
  <c r="E515" i="1" l="1"/>
  <c r="D515" i="1" s="1"/>
  <c r="E516" i="1" l="1"/>
  <c r="D516" i="1" s="1"/>
  <c r="E517" i="1" l="1"/>
  <c r="D517" i="1" s="1"/>
  <c r="E518" i="1" l="1"/>
  <c r="D518" i="1" s="1"/>
  <c r="E519" i="1" l="1"/>
  <c r="D519" i="1" s="1"/>
  <c r="E520" i="1" l="1"/>
  <c r="D520" i="1" s="1"/>
  <c r="E521" i="1" l="1"/>
  <c r="D521" i="1" s="1"/>
  <c r="E522" i="1" l="1"/>
  <c r="D522" i="1" s="1"/>
  <c r="E523" i="1" l="1"/>
  <c r="D523" i="1" s="1"/>
  <c r="E524" i="1" l="1"/>
  <c r="D524" i="1" s="1"/>
  <c r="E525" i="1" l="1"/>
  <c r="D525" i="1" s="1"/>
  <c r="E526" i="1" l="1"/>
  <c r="D526" i="1" s="1"/>
  <c r="E527" i="1" l="1"/>
  <c r="D527" i="1" s="1"/>
  <c r="E528" i="1" l="1"/>
  <c r="D528" i="1" s="1"/>
  <c r="E529" i="1" l="1"/>
  <c r="D529" i="1" s="1"/>
  <c r="E530" i="1" l="1"/>
  <c r="D530" i="1" s="1"/>
  <c r="E531" i="1" l="1"/>
  <c r="D531" i="1" s="1"/>
  <c r="E532" i="1" l="1"/>
  <c r="D532" i="1" s="1"/>
  <c r="E533" i="1" l="1"/>
  <c r="D533" i="1" s="1"/>
  <c r="E534" i="1" l="1"/>
  <c r="D534" i="1" s="1"/>
  <c r="E535" i="1" l="1"/>
  <c r="D535" i="1" s="1"/>
  <c r="E536" i="1" l="1"/>
  <c r="D536" i="1" s="1"/>
  <c r="E537" i="1" l="1"/>
  <c r="D537" i="1" s="1"/>
  <c r="E538" i="1" l="1"/>
  <c r="D538" i="1" s="1"/>
  <c r="E539" i="1" l="1"/>
  <c r="D539" i="1" s="1"/>
  <c r="E540" i="1" l="1"/>
  <c r="D540" i="1" s="1"/>
  <c r="E541" i="1" l="1"/>
  <c r="D541" i="1" s="1"/>
  <c r="E542" i="1" l="1"/>
  <c r="D542" i="1" s="1"/>
  <c r="E543" i="1" l="1"/>
  <c r="D543" i="1" s="1"/>
  <c r="E544" i="1" l="1"/>
  <c r="D544" i="1" s="1"/>
  <c r="E545" i="1" l="1"/>
  <c r="D545" i="1" s="1"/>
  <c r="E546" i="1" l="1"/>
  <c r="D546" i="1" s="1"/>
  <c r="E547" i="1" l="1"/>
  <c r="D547" i="1" s="1"/>
  <c r="E548" i="1" l="1"/>
  <c r="D548" i="1" s="1"/>
  <c r="E549" i="1" l="1"/>
  <c r="D549" i="1" s="1"/>
  <c r="E550" i="1" l="1"/>
  <c r="D550" i="1" s="1"/>
  <c r="E551" i="1" l="1"/>
  <c r="D551" i="1" s="1"/>
  <c r="E552" i="1" l="1"/>
  <c r="D552" i="1" s="1"/>
  <c r="E553" i="1" l="1"/>
  <c r="D553" i="1" s="1"/>
  <c r="E554" i="1" l="1"/>
  <c r="D554" i="1" s="1"/>
  <c r="E555" i="1" l="1"/>
  <c r="D555" i="1" s="1"/>
  <c r="E556" i="1" l="1"/>
  <c r="D556" i="1" s="1"/>
  <c r="E557" i="1" l="1"/>
  <c r="D557" i="1" s="1"/>
  <c r="E558" i="1" l="1"/>
  <c r="D558" i="1" s="1"/>
  <c r="E559" i="1" l="1"/>
  <c r="D559" i="1" s="1"/>
  <c r="E560" i="1" l="1"/>
  <c r="D560" i="1" s="1"/>
  <c r="E561" i="1" l="1"/>
  <c r="D561" i="1" s="1"/>
  <c r="E562" i="1" l="1"/>
  <c r="D562" i="1" s="1"/>
  <c r="E563" i="1" l="1"/>
  <c r="D563" i="1" s="1"/>
  <c r="E564" i="1" l="1"/>
  <c r="D564" i="1" s="1"/>
  <c r="E565" i="1" l="1"/>
  <c r="D565" i="1" s="1"/>
  <c r="E566" i="1" l="1"/>
  <c r="D566" i="1" s="1"/>
  <c r="E567" i="1" l="1"/>
  <c r="D567" i="1" s="1"/>
  <c r="E568" i="1" l="1"/>
  <c r="D568" i="1" s="1"/>
  <c r="E569" i="1" l="1"/>
  <c r="D569" i="1" s="1"/>
  <c r="E570" i="1" l="1"/>
  <c r="D570" i="1" s="1"/>
  <c r="E571" i="1" l="1"/>
  <c r="D571" i="1" s="1"/>
  <c r="E572" i="1" l="1"/>
  <c r="D572" i="1" s="1"/>
  <c r="E573" i="1" l="1"/>
  <c r="D573" i="1" s="1"/>
  <c r="E574" i="1" l="1"/>
  <c r="D574" i="1" s="1"/>
  <c r="E575" i="1" l="1"/>
  <c r="D575" i="1" s="1"/>
  <c r="E576" i="1" l="1"/>
  <c r="D576" i="1" s="1"/>
  <c r="E577" i="1" l="1"/>
  <c r="D577" i="1" s="1"/>
  <c r="E578" i="1" l="1"/>
  <c r="D578" i="1" s="1"/>
  <c r="E579" i="1" l="1"/>
  <c r="D579" i="1" s="1"/>
  <c r="E580" i="1" l="1"/>
  <c r="D580" i="1" s="1"/>
  <c r="E581" i="1" l="1"/>
  <c r="D581" i="1" s="1"/>
  <c r="E582" i="1" l="1"/>
  <c r="D582" i="1" s="1"/>
  <c r="E583" i="1" l="1"/>
  <c r="D583" i="1" s="1"/>
  <c r="E584" i="1" l="1"/>
  <c r="D584" i="1" s="1"/>
  <c r="E585" i="1" l="1"/>
  <c r="D585" i="1" s="1"/>
  <c r="E586" i="1" l="1"/>
  <c r="D586" i="1" s="1"/>
  <c r="E587" i="1" l="1"/>
  <c r="D587" i="1" s="1"/>
  <c r="E588" i="1" l="1"/>
  <c r="D588" i="1" s="1"/>
  <c r="E589" i="1" l="1"/>
  <c r="D589" i="1" s="1"/>
  <c r="E590" i="1" l="1"/>
  <c r="D590" i="1" s="1"/>
  <c r="E591" i="1" l="1"/>
  <c r="D591" i="1" s="1"/>
  <c r="E592" i="1" l="1"/>
  <c r="D592" i="1" s="1"/>
  <c r="E593" i="1" l="1"/>
  <c r="D593" i="1" s="1"/>
  <c r="E594" i="1" l="1"/>
  <c r="D594" i="1" s="1"/>
  <c r="E595" i="1" l="1"/>
  <c r="D595" i="1" s="1"/>
  <c r="E596" i="1" l="1"/>
  <c r="D596" i="1" s="1"/>
  <c r="E597" i="1" l="1"/>
  <c r="D597" i="1" s="1"/>
  <c r="E598" i="1" l="1"/>
  <c r="D598" i="1" s="1"/>
  <c r="E599" i="1" l="1"/>
  <c r="D599" i="1" s="1"/>
  <c r="E600" i="1" l="1"/>
  <c r="D600" i="1" s="1"/>
  <c r="E601" i="1" l="1"/>
  <c r="D601" i="1" s="1"/>
  <c r="E602" i="1" l="1"/>
  <c r="D602" i="1" s="1"/>
  <c r="E603" i="1" l="1"/>
  <c r="D603" i="1" s="1"/>
  <c r="E604" i="1" l="1"/>
  <c r="D604" i="1" s="1"/>
  <c r="E605" i="1" l="1"/>
  <c r="D605" i="1" s="1"/>
  <c r="E606" i="1" l="1"/>
  <c r="D606" i="1" s="1"/>
  <c r="E607" i="1" l="1"/>
  <c r="D607" i="1" s="1"/>
  <c r="E608" i="1" l="1"/>
  <c r="D608" i="1" s="1"/>
  <c r="E609" i="1" l="1"/>
  <c r="D609" i="1" s="1"/>
  <c r="E610" i="1" l="1"/>
  <c r="D610" i="1" s="1"/>
  <c r="E611" i="1" l="1"/>
  <c r="D611" i="1" s="1"/>
  <c r="E612" i="1" l="1"/>
  <c r="D612" i="1" s="1"/>
  <c r="E613" i="1" l="1"/>
  <c r="D613" i="1" s="1"/>
  <c r="E614" i="1" l="1"/>
  <c r="D614" i="1" s="1"/>
  <c r="E615" i="1" l="1"/>
  <c r="D615" i="1" s="1"/>
  <c r="E616" i="1" l="1"/>
  <c r="D616" i="1" s="1"/>
  <c r="E617" i="1" l="1"/>
  <c r="D617" i="1" s="1"/>
  <c r="E618" i="1" l="1"/>
  <c r="D618" i="1" s="1"/>
  <c r="E619" i="1" l="1"/>
  <c r="D619" i="1" s="1"/>
  <c r="E620" i="1" l="1"/>
  <c r="D620" i="1" s="1"/>
  <c r="E621" i="1" l="1"/>
  <c r="D621" i="1" s="1"/>
  <c r="E622" i="1" l="1"/>
  <c r="D622" i="1" s="1"/>
  <c r="E623" i="1" l="1"/>
  <c r="D623" i="1" s="1"/>
  <c r="E624" i="1" l="1"/>
  <c r="D624" i="1" s="1"/>
  <c r="E625" i="1" l="1"/>
  <c r="D625" i="1" s="1"/>
  <c r="E626" i="1" l="1"/>
  <c r="D626" i="1" s="1"/>
  <c r="E627" i="1" l="1"/>
  <c r="D627" i="1" s="1"/>
  <c r="E628" i="1" l="1"/>
  <c r="D628" i="1" s="1"/>
  <c r="E629" i="1" l="1"/>
  <c r="D629" i="1" s="1"/>
  <c r="E630" i="1" l="1"/>
  <c r="D630" i="1" s="1"/>
  <c r="E631" i="1" l="1"/>
  <c r="D631" i="1" s="1"/>
  <c r="E632" i="1" l="1"/>
  <c r="D632" i="1" s="1"/>
  <c r="E633" i="1" l="1"/>
  <c r="D633" i="1" s="1"/>
  <c r="E634" i="1" l="1"/>
  <c r="D634" i="1" s="1"/>
  <c r="E635" i="1" l="1"/>
  <c r="D635" i="1" s="1"/>
  <c r="E636" i="1" l="1"/>
  <c r="D636" i="1" s="1"/>
  <c r="E637" i="1" l="1"/>
  <c r="D637" i="1" s="1"/>
  <c r="E638" i="1" l="1"/>
  <c r="D638" i="1" s="1"/>
  <c r="E639" i="1" l="1"/>
  <c r="D639" i="1" s="1"/>
  <c r="E640" i="1" l="1"/>
  <c r="D640" i="1" s="1"/>
  <c r="E641" i="1" l="1"/>
  <c r="D641" i="1" s="1"/>
  <c r="E642" i="1" l="1"/>
  <c r="D642" i="1" s="1"/>
  <c r="E643" i="1" l="1"/>
  <c r="D643" i="1" s="1"/>
  <c r="E644" i="1" l="1"/>
  <c r="D644" i="1" l="1"/>
  <c r="E645" i="1"/>
  <c r="D645" i="1" l="1"/>
  <c r="E646" i="1"/>
  <c r="E647" i="1" l="1"/>
  <c r="D646" i="1"/>
  <c r="D647" i="1" l="1"/>
  <c r="E648" i="1"/>
  <c r="D648" i="1" l="1"/>
  <c r="E649" i="1"/>
  <c r="E650" i="1" l="1"/>
  <c r="D649" i="1"/>
  <c r="D650" i="1" l="1"/>
  <c r="E651" i="1"/>
  <c r="E652" i="1" l="1"/>
  <c r="D651" i="1"/>
  <c r="D652" i="1" l="1"/>
  <c r="E653" i="1"/>
  <c r="E654" i="1" l="1"/>
  <c r="D653" i="1"/>
  <c r="D654" i="1" l="1"/>
  <c r="E655" i="1"/>
  <c r="D655" i="1" l="1"/>
  <c r="E656" i="1"/>
  <c r="D656" i="1" l="1"/>
  <c r="E657" i="1"/>
  <c r="E658" i="1" l="1"/>
  <c r="D657" i="1"/>
  <c r="D658" i="1" l="1"/>
  <c r="E659" i="1"/>
  <c r="D659" i="1" l="1"/>
  <c r="E660" i="1"/>
  <c r="D660" i="1" l="1"/>
  <c r="E661" i="1"/>
  <c r="E662" i="1" l="1"/>
  <c r="D661" i="1"/>
  <c r="D662" i="1" l="1"/>
  <c r="E663" i="1"/>
  <c r="D663" i="1" l="1"/>
  <c r="E664" i="1"/>
  <c r="D664" i="1" l="1"/>
  <c r="E665" i="1"/>
  <c r="E666" i="1" l="1"/>
  <c r="D665" i="1"/>
  <c r="D666" i="1" l="1"/>
  <c r="E667" i="1"/>
  <c r="D667" i="1" l="1"/>
  <c r="E668" i="1"/>
  <c r="D668" i="1" l="1"/>
  <c r="E669" i="1"/>
  <c r="E670" i="1" l="1"/>
  <c r="D669" i="1"/>
  <c r="D670" i="1" l="1"/>
  <c r="E671" i="1"/>
  <c r="E672" i="1" l="1"/>
  <c r="D671" i="1"/>
  <c r="D672" i="1" l="1"/>
  <c r="E673" i="1"/>
  <c r="E674" i="1" l="1"/>
  <c r="D673" i="1"/>
  <c r="D674" i="1" l="1"/>
  <c r="E675" i="1"/>
  <c r="D675" i="1" l="1"/>
  <c r="E676" i="1"/>
  <c r="D676" i="1" l="1"/>
  <c r="E677" i="1"/>
  <c r="E678" i="1" l="1"/>
  <c r="D677" i="1"/>
  <c r="D678" i="1" l="1"/>
  <c r="E679" i="1"/>
  <c r="D679" i="1" l="1"/>
  <c r="E680" i="1"/>
  <c r="D680" i="1" l="1"/>
  <c r="E681" i="1"/>
  <c r="D681" i="1" l="1"/>
  <c r="E682" i="1"/>
  <c r="D682" i="1" l="1"/>
  <c r="E683" i="1"/>
  <c r="D683" i="1" l="1"/>
  <c r="E684" i="1"/>
  <c r="D684" i="1" l="1"/>
  <c r="E685" i="1"/>
  <c r="D685" i="1" l="1"/>
  <c r="E686" i="1"/>
  <c r="D686" i="1" l="1"/>
  <c r="E687" i="1"/>
  <c r="E688" i="1" s="1"/>
  <c r="D688" i="1" l="1"/>
  <c r="E689" i="1"/>
  <c r="D687" i="1"/>
  <c r="D689" i="1" l="1"/>
  <c r="E690" i="1"/>
  <c r="E691" i="1" l="1"/>
  <c r="D690" i="1"/>
  <c r="E692" i="1" l="1"/>
  <c r="D691" i="1"/>
  <c r="D692" i="1" l="1"/>
  <c r="E693" i="1"/>
  <c r="E694" i="1" l="1"/>
  <c r="D693" i="1"/>
  <c r="D694" i="1" l="1"/>
  <c r="E695" i="1"/>
  <c r="D695" i="1" l="1"/>
  <c r="E696" i="1"/>
  <c r="D696" i="1" l="1"/>
  <c r="E697" i="1"/>
  <c r="D697" i="1" l="1"/>
  <c r="E698" i="1"/>
  <c r="D698" i="1" l="1"/>
  <c r="E699" i="1"/>
  <c r="D699" i="1" l="1"/>
  <c r="E700" i="1"/>
  <c r="D700" i="1" l="1"/>
  <c r="E701" i="1"/>
  <c r="D701" i="1" l="1"/>
  <c r="E702" i="1"/>
  <c r="D702" i="1" l="1"/>
  <c r="E703" i="1"/>
  <c r="D703" i="1" l="1"/>
  <c r="E704" i="1"/>
  <c r="D704" i="1" l="1"/>
  <c r="E705" i="1"/>
  <c r="D705" i="1" l="1"/>
  <c r="E706" i="1"/>
  <c r="D706" i="1" l="1"/>
  <c r="E707" i="1"/>
  <c r="D707" i="1" l="1"/>
  <c r="E708" i="1"/>
  <c r="D708" i="1" l="1"/>
  <c r="E709" i="1"/>
  <c r="D709" i="1" l="1"/>
  <c r="E710" i="1"/>
  <c r="D710" i="1" l="1"/>
  <c r="E711" i="1"/>
  <c r="D711" i="1" l="1"/>
  <c r="E712" i="1"/>
  <c r="D712" i="1" l="1"/>
  <c r="E713" i="1"/>
  <c r="D713" i="1" l="1"/>
  <c r="E714" i="1"/>
  <c r="D714" i="1" l="1"/>
  <c r="E715" i="1"/>
  <c r="D715" i="1" l="1"/>
  <c r="E716" i="1"/>
  <c r="D716" i="1" l="1"/>
  <c r="E717" i="1"/>
  <c r="D717" i="1" l="1"/>
  <c r="E718" i="1"/>
  <c r="D718" i="1" l="1"/>
  <c r="E719" i="1"/>
  <c r="D719" i="1" l="1"/>
  <c r="E720" i="1"/>
  <c r="D720" i="1" l="1"/>
  <c r="E721" i="1"/>
  <c r="D721" i="1" l="1"/>
  <c r="E722" i="1"/>
  <c r="D722" i="1" l="1"/>
  <c r="E723" i="1"/>
  <c r="D723" i="1" l="1"/>
  <c r="E724" i="1"/>
  <c r="D724" i="1" l="1"/>
  <c r="E725" i="1"/>
  <c r="D725" i="1" l="1"/>
  <c r="E726" i="1"/>
  <c r="D726" i="1" l="1"/>
  <c r="E727" i="1"/>
  <c r="D727" i="1" l="1"/>
  <c r="E728" i="1"/>
  <c r="D728" i="1" l="1"/>
  <c r="E729" i="1"/>
  <c r="D729" i="1" l="1"/>
  <c r="E730" i="1"/>
  <c r="D730" i="1" l="1"/>
  <c r="E731" i="1"/>
  <c r="D731" i="1" l="1"/>
  <c r="E732" i="1"/>
  <c r="D732" i="1" l="1"/>
  <c r="E733" i="1"/>
  <c r="D733" i="1" l="1"/>
  <c r="E734" i="1"/>
  <c r="D734" i="1" l="1"/>
  <c r="E735" i="1"/>
  <c r="D735" i="1" l="1"/>
  <c r="E736" i="1"/>
  <c r="D736" i="1" l="1"/>
  <c r="E737" i="1"/>
  <c r="D737" i="1" l="1"/>
  <c r="E738" i="1"/>
  <c r="D738" i="1" l="1"/>
  <c r="E739" i="1"/>
  <c r="D739" i="1" l="1"/>
  <c r="E740" i="1"/>
  <c r="D740" i="1" l="1"/>
  <c r="E741" i="1"/>
  <c r="D741" i="1" l="1"/>
  <c r="E742" i="1"/>
  <c r="D742" i="1" l="1"/>
  <c r="E743" i="1"/>
  <c r="D743" i="1" l="1"/>
  <c r="E744" i="1"/>
  <c r="D744" i="1" l="1"/>
  <c r="E745" i="1"/>
  <c r="D745" i="1" l="1"/>
  <c r="E746" i="1"/>
  <c r="D746" i="1" l="1"/>
  <c r="E747" i="1"/>
  <c r="D747" i="1" l="1"/>
  <c r="E748" i="1"/>
  <c r="D748" i="1" l="1"/>
  <c r="E749" i="1"/>
  <c r="D749" i="1" l="1"/>
  <c r="E750" i="1"/>
  <c r="D750" i="1" l="1"/>
  <c r="E751" i="1"/>
  <c r="D751" i="1" l="1"/>
  <c r="E752" i="1"/>
  <c r="D752" i="1" l="1"/>
  <c r="E753" i="1"/>
  <c r="D753" i="1" l="1"/>
  <c r="E754" i="1"/>
  <c r="D754" i="1" l="1"/>
  <c r="E755" i="1"/>
  <c r="D755" i="1" l="1"/>
  <c r="E756" i="1"/>
  <c r="D756" i="1" l="1"/>
  <c r="E757" i="1"/>
  <c r="D757" i="1" l="1"/>
  <c r="E758" i="1"/>
  <c r="D758" i="1" l="1"/>
  <c r="E759" i="1"/>
  <c r="D759" i="1" l="1"/>
  <c r="E760" i="1"/>
  <c r="D760" i="1" l="1"/>
  <c r="E761" i="1"/>
  <c r="D761" i="1" l="1"/>
  <c r="E762" i="1"/>
  <c r="D762" i="1" l="1"/>
  <c r="E763" i="1"/>
  <c r="D763" i="1" l="1"/>
  <c r="E764" i="1"/>
  <c r="D764" i="1" l="1"/>
  <c r="E765" i="1"/>
  <c r="D765" i="1" l="1"/>
  <c r="E766" i="1"/>
  <c r="D766" i="1" l="1"/>
  <c r="E767" i="1"/>
  <c r="D767" i="1" l="1"/>
  <c r="E768" i="1"/>
  <c r="D768" i="1" l="1"/>
  <c r="E769" i="1"/>
  <c r="D769" i="1" l="1"/>
  <c r="E770" i="1"/>
  <c r="D770" i="1" l="1"/>
  <c r="E771" i="1"/>
  <c r="D771" i="1" l="1"/>
  <c r="E772" i="1"/>
  <c r="D772" i="1" l="1"/>
  <c r="E773" i="1"/>
  <c r="D773" i="1" l="1"/>
  <c r="E774" i="1"/>
  <c r="D774" i="1" l="1"/>
  <c r="E775" i="1"/>
  <c r="D775" i="1" l="1"/>
  <c r="E776" i="1"/>
  <c r="D776" i="1" l="1"/>
  <c r="E777" i="1"/>
  <c r="D777" i="1" l="1"/>
  <c r="E778" i="1"/>
  <c r="D778" i="1" l="1"/>
  <c r="E779" i="1"/>
  <c r="D779" i="1" l="1"/>
  <c r="E780" i="1"/>
  <c r="D780" i="1" l="1"/>
  <c r="E781" i="1"/>
  <c r="D781" i="1" l="1"/>
  <c r="E782" i="1"/>
  <c r="D782" i="1" l="1"/>
  <c r="E783" i="1"/>
  <c r="D783" i="1" l="1"/>
  <c r="E784" i="1"/>
  <c r="D784" i="1" l="1"/>
  <c r="E785" i="1"/>
  <c r="D785" i="1" l="1"/>
  <c r="E786" i="1"/>
  <c r="D786" i="1" l="1"/>
  <c r="E787" i="1"/>
  <c r="D787" i="1" l="1"/>
  <c r="E788" i="1"/>
  <c r="D788" i="1" l="1"/>
  <c r="E789" i="1"/>
  <c r="D789" i="1" l="1"/>
  <c r="E790" i="1"/>
  <c r="D790" i="1" l="1"/>
  <c r="E791" i="1"/>
  <c r="D791" i="1" l="1"/>
  <c r="E792" i="1"/>
  <c r="D792" i="1" l="1"/>
  <c r="E793" i="1"/>
  <c r="D793" i="1" l="1"/>
  <c r="E794" i="1"/>
  <c r="D794" i="1" l="1"/>
  <c r="E795" i="1"/>
  <c r="D795" i="1" l="1"/>
  <c r="E796" i="1"/>
  <c r="D796" i="1" l="1"/>
  <c r="E797" i="1"/>
  <c r="D797" i="1" l="1"/>
  <c r="E798" i="1"/>
  <c r="D798" i="1" l="1"/>
  <c r="E799" i="1"/>
  <c r="D799" i="1" l="1"/>
  <c r="E800" i="1"/>
  <c r="D800" i="1" l="1"/>
  <c r="E801" i="1"/>
  <c r="D801" i="1" l="1"/>
  <c r="E802" i="1"/>
  <c r="D802" i="1" l="1"/>
  <c r="E803" i="1"/>
  <c r="D803" i="1" l="1"/>
  <c r="E804" i="1"/>
  <c r="D804" i="1" l="1"/>
  <c r="E805" i="1"/>
  <c r="D805" i="1" l="1"/>
  <c r="E806" i="1"/>
  <c r="D806" i="1" l="1"/>
  <c r="E807" i="1"/>
  <c r="D807" i="1" l="1"/>
  <c r="E808" i="1"/>
  <c r="D808" i="1" l="1"/>
  <c r="E809" i="1"/>
  <c r="D809" i="1" l="1"/>
  <c r="E810" i="1"/>
  <c r="D810" i="1" l="1"/>
  <c r="E811" i="1"/>
  <c r="D811" i="1" l="1"/>
  <c r="E812" i="1"/>
  <c r="D812" i="1" l="1"/>
  <c r="E813" i="1"/>
  <c r="D813" i="1" l="1"/>
  <c r="E814" i="1"/>
  <c r="D814" i="1" l="1"/>
  <c r="E815" i="1"/>
  <c r="D815" i="1" l="1"/>
  <c r="E816" i="1"/>
  <c r="D816" i="1" l="1"/>
  <c r="E817" i="1"/>
  <c r="D817" i="1" l="1"/>
  <c r="E818" i="1"/>
  <c r="D818" i="1" l="1"/>
  <c r="E819" i="1"/>
  <c r="D819" i="1" l="1"/>
  <c r="E820" i="1"/>
  <c r="D820" i="1" l="1"/>
  <c r="E821" i="1"/>
  <c r="D821" i="1" l="1"/>
  <c r="E822" i="1"/>
  <c r="D822" i="1" l="1"/>
  <c r="E823" i="1"/>
  <c r="D823" i="1" l="1"/>
  <c r="E824" i="1"/>
  <c r="D824" i="1" l="1"/>
  <c r="E825" i="1"/>
  <c r="D825" i="1" l="1"/>
  <c r="E826" i="1"/>
  <c r="D826" i="1" l="1"/>
  <c r="E827" i="1"/>
  <c r="D827" i="1" l="1"/>
  <c r="E828" i="1"/>
  <c r="D828" i="1" l="1"/>
  <c r="E829" i="1"/>
  <c r="D829" i="1" l="1"/>
  <c r="E830" i="1"/>
  <c r="D830" i="1" l="1"/>
  <c r="E831" i="1"/>
  <c r="D831" i="1" l="1"/>
  <c r="E832" i="1"/>
  <c r="D832" i="1" l="1"/>
  <c r="E833" i="1"/>
  <c r="D833" i="1" l="1"/>
  <c r="E834" i="1"/>
  <c r="D834" i="1" l="1"/>
  <c r="E835" i="1"/>
  <c r="D835" i="1" l="1"/>
  <c r="E836" i="1"/>
  <c r="D836" i="1" l="1"/>
  <c r="E837" i="1"/>
  <c r="D837" i="1" l="1"/>
  <c r="E838" i="1"/>
  <c r="D838" i="1" l="1"/>
  <c r="E839" i="1"/>
  <c r="D839" i="1" l="1"/>
  <c r="E840" i="1"/>
  <c r="D840" i="1" l="1"/>
  <c r="E841" i="1"/>
  <c r="D841" i="1" l="1"/>
  <c r="E842" i="1"/>
  <c r="D842" i="1" l="1"/>
  <c r="E843" i="1"/>
  <c r="D843" i="1" l="1"/>
  <c r="E844" i="1"/>
  <c r="D844" i="1" l="1"/>
  <c r="E845" i="1"/>
  <c r="D845" i="1" l="1"/>
  <c r="E846" i="1"/>
  <c r="D846" i="1" l="1"/>
  <c r="E847" i="1"/>
  <c r="D847" i="1" l="1"/>
  <c r="E848" i="1"/>
  <c r="D848" i="1" l="1"/>
  <c r="E849" i="1"/>
  <c r="D849" i="1" l="1"/>
  <c r="E850" i="1"/>
  <c r="D850" i="1" l="1"/>
  <c r="E851" i="1"/>
  <c r="D851" i="1" l="1"/>
  <c r="E852" i="1"/>
  <c r="D852" i="1" l="1"/>
  <c r="E853" i="1"/>
  <c r="D853" i="1" l="1"/>
  <c r="E854" i="1"/>
  <c r="D854" i="1" l="1"/>
  <c r="E855" i="1"/>
  <c r="D855" i="1" l="1"/>
  <c r="E856" i="1"/>
  <c r="D856" i="1" l="1"/>
  <c r="E857" i="1"/>
  <c r="D857" i="1" l="1"/>
  <c r="E858" i="1"/>
  <c r="D858" i="1" l="1"/>
  <c r="E859" i="1"/>
  <c r="D859" i="1" l="1"/>
  <c r="E860" i="1"/>
  <c r="D860" i="1" l="1"/>
  <c r="E861" i="1"/>
  <c r="D861" i="1" l="1"/>
  <c r="E862" i="1"/>
  <c r="D862" i="1" l="1"/>
  <c r="E863" i="1"/>
  <c r="D863" i="1" l="1"/>
  <c r="E864" i="1"/>
  <c r="D864" i="1" l="1"/>
  <c r="E865" i="1"/>
  <c r="D865" i="1" l="1"/>
  <c r="E866" i="1"/>
  <c r="D866" i="1" l="1"/>
  <c r="E867" i="1"/>
  <c r="D867" i="1" l="1"/>
  <c r="E868" i="1"/>
  <c r="D868" i="1" l="1"/>
  <c r="E869" i="1"/>
  <c r="D869" i="1" l="1"/>
  <c r="E870" i="1"/>
  <c r="D870" i="1" l="1"/>
  <c r="E871" i="1"/>
  <c r="D871" i="1" l="1"/>
  <c r="E872" i="1"/>
  <c r="D872" i="1" l="1"/>
  <c r="E873" i="1"/>
  <c r="D873" i="1" l="1"/>
  <c r="E874" i="1"/>
  <c r="D874" i="1" l="1"/>
  <c r="E875" i="1"/>
  <c r="D875" i="1" l="1"/>
  <c r="E876" i="1"/>
  <c r="D876" i="1" l="1"/>
  <c r="E877" i="1"/>
  <c r="D877" i="1" l="1"/>
  <c r="E878" i="1"/>
  <c r="D878" i="1" l="1"/>
  <c r="E879" i="1"/>
  <c r="D879" i="1" l="1"/>
  <c r="E880" i="1"/>
  <c r="D880" i="1" l="1"/>
  <c r="E881" i="1"/>
  <c r="D881" i="1" l="1"/>
  <c r="E882" i="1"/>
  <c r="D882" i="1" l="1"/>
  <c r="E883" i="1"/>
  <c r="D883" i="1" l="1"/>
  <c r="E884" i="1"/>
  <c r="D884" i="1" l="1"/>
  <c r="E885" i="1"/>
  <c r="D885" i="1" l="1"/>
  <c r="E886" i="1"/>
  <c r="D886" i="1" l="1"/>
  <c r="E887" i="1"/>
  <c r="D887" i="1" l="1"/>
  <c r="E888" i="1"/>
  <c r="D888" i="1" l="1"/>
  <c r="E889" i="1"/>
  <c r="D889" i="1" l="1"/>
  <c r="E890" i="1"/>
  <c r="D890" i="1" l="1"/>
  <c r="E891" i="1"/>
  <c r="D891" i="1" l="1"/>
  <c r="E892" i="1"/>
  <c r="D892" i="1" l="1"/>
  <c r="E893" i="1"/>
  <c r="D893" i="1" l="1"/>
  <c r="E894" i="1"/>
  <c r="D894" i="1" l="1"/>
  <c r="E895" i="1"/>
  <c r="D895" i="1" l="1"/>
  <c r="E896" i="1"/>
  <c r="D896" i="1" l="1"/>
  <c r="E897" i="1"/>
  <c r="B2327" i="9"/>
  <c r="B2326" i="9"/>
  <c r="B2325" i="9"/>
  <c r="B2324" i="9"/>
  <c r="B2323" i="9"/>
  <c r="D897" i="1" l="1"/>
  <c r="E898" i="1"/>
  <c r="D898" i="1" l="1"/>
  <c r="E899" i="1"/>
  <c r="M643" i="1"/>
  <c r="BA643" i="9" s="1"/>
  <c r="F195" i="69"/>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P2254" i="9" l="1"/>
  <c r="O2254" i="9"/>
  <c r="D899" i="1"/>
  <c r="E900" i="1"/>
  <c r="F221" i="69"/>
  <c r="F222" i="69" s="1"/>
  <c r="F223" i="69" s="1"/>
  <c r="F224" i="69" s="1"/>
  <c r="F225" i="69" s="1"/>
  <c r="F226" i="69" s="1"/>
  <c r="F227" i="69" s="1"/>
  <c r="F228" i="69" s="1"/>
  <c r="F229" i="69" s="1"/>
  <c r="F230" i="69" s="1"/>
  <c r="F231" i="69" s="1"/>
  <c r="F232" i="69" s="1"/>
  <c r="F233" i="69" s="1"/>
  <c r="F234" i="69" s="1"/>
  <c r="F235" i="69" s="1"/>
  <c r="F236" i="69" s="1"/>
  <c r="H22" i="68"/>
  <c r="R523" i="1" s="1"/>
  <c r="BF523" i="9" s="1"/>
  <c r="L1217" i="9" l="1"/>
  <c r="L1224" i="9"/>
  <c r="L1218" i="9"/>
  <c r="D900" i="1"/>
  <c r="E901" i="1"/>
  <c r="F589" i="1"/>
  <c r="F569" i="1"/>
  <c r="F568" i="1"/>
  <c r="F573" i="1"/>
  <c r="F567" i="1"/>
  <c r="F571" i="1"/>
  <c r="F599" i="1"/>
  <c r="F566" i="1"/>
  <c r="F572" i="1"/>
  <c r="F565" i="1"/>
  <c r="F588" i="1"/>
  <c r="F584" i="1"/>
  <c r="F564" i="1"/>
  <c r="F586" i="1"/>
  <c r="F597" i="1"/>
  <c r="F594" i="1"/>
  <c r="F562" i="1"/>
  <c r="F583" i="1"/>
  <c r="F596" i="1"/>
  <c r="F593" i="1"/>
  <c r="F561" i="1"/>
  <c r="F587" i="1"/>
  <c r="F582" i="1"/>
  <c r="F579" i="1"/>
  <c r="F577" i="1"/>
  <c r="F560" i="1"/>
  <c r="F570" i="1"/>
  <c r="F598" i="1"/>
  <c r="F580" i="1"/>
  <c r="F563" i="1"/>
  <c r="F576" i="1"/>
  <c r="F591" i="1"/>
  <c r="F575" i="1"/>
  <c r="F585" i="1"/>
  <c r="F581" i="1"/>
  <c r="F595" i="1"/>
  <c r="F578" i="1"/>
  <c r="F592" i="1"/>
  <c r="F590" i="1"/>
  <c r="F574" i="1"/>
  <c r="AC1224" i="9"/>
  <c r="D901" i="1" l="1"/>
  <c r="E902" i="1"/>
  <c r="B5713" i="9"/>
  <c r="D902" i="1" l="1"/>
  <c r="E903" i="1"/>
  <c r="M2253" i="9"/>
  <c r="M2252" i="9"/>
  <c r="M2251" i="9"/>
  <c r="M2250" i="9"/>
  <c r="M2249" i="9"/>
  <c r="M2248" i="9"/>
  <c r="I2253" i="9"/>
  <c r="I2252" i="9"/>
  <c r="I2251" i="9"/>
  <c r="I2250" i="9"/>
  <c r="I2249" i="9"/>
  <c r="I2248" i="9"/>
  <c r="I2247" i="9"/>
  <c r="I2246" i="9"/>
  <c r="I2245" i="9"/>
  <c r="I2244" i="9"/>
  <c r="I2243" i="9"/>
  <c r="I2242" i="9"/>
  <c r="I2241" i="9"/>
  <c r="I2240" i="9"/>
  <c r="I2239" i="9"/>
  <c r="I2238" i="9"/>
  <c r="I2237" i="9"/>
  <c r="I2236" i="9"/>
  <c r="I2235" i="9"/>
  <c r="I2098" i="9"/>
  <c r="I2097" i="9"/>
  <c r="I2096" i="9"/>
  <c r="I2095" i="9"/>
  <c r="I2094" i="9"/>
  <c r="I2093" i="9"/>
  <c r="I2092" i="9"/>
  <c r="I2091" i="9"/>
  <c r="I2090" i="9"/>
  <c r="I2089" i="9"/>
  <c r="AC2235" i="9"/>
  <c r="AB2203" i="9"/>
  <c r="AB2204" i="9"/>
  <c r="AB2205" i="9"/>
  <c r="AB2206" i="9"/>
  <c r="AB2207" i="9"/>
  <c r="AB2208" i="9"/>
  <c r="AB2209" i="9"/>
  <c r="AB2210" i="9"/>
  <c r="AB2211" i="9"/>
  <c r="AB2212" i="9"/>
  <c r="AB2213" i="9"/>
  <c r="AB2214" i="9"/>
  <c r="AB2215" i="9"/>
  <c r="AB2216" i="9"/>
  <c r="AB2217" i="9"/>
  <c r="AB2218" i="9"/>
  <c r="AB2219" i="9"/>
  <c r="AB2220" i="9"/>
  <c r="AB2221" i="9"/>
  <c r="AB2222" i="9"/>
  <c r="AB2223" i="9"/>
  <c r="AB2224" i="9"/>
  <c r="AB2225" i="9"/>
  <c r="AB2226" i="9"/>
  <c r="AB2227" i="9"/>
  <c r="AB2228" i="9"/>
  <c r="AB2229" i="9"/>
  <c r="AB2230" i="9"/>
  <c r="AB2231" i="9"/>
  <c r="AB2232" i="9"/>
  <c r="AB2233" i="9"/>
  <c r="AB2234" i="9"/>
  <c r="AB2089" i="9"/>
  <c r="AB2090" i="9"/>
  <c r="AB2091" i="9"/>
  <c r="AB2092" i="9"/>
  <c r="AB2093" i="9"/>
  <c r="AB2094" i="9"/>
  <c r="AB2095" i="9"/>
  <c r="AB2096" i="9"/>
  <c r="AB2097" i="9"/>
  <c r="AB2098" i="9"/>
  <c r="AB2235" i="9"/>
  <c r="AB2236" i="9"/>
  <c r="AB2237" i="9"/>
  <c r="AB2238" i="9"/>
  <c r="AB2239" i="9"/>
  <c r="AB2240" i="9"/>
  <c r="AB2241" i="9"/>
  <c r="AB2242" i="9"/>
  <c r="AB2243" i="9"/>
  <c r="AB2244" i="9"/>
  <c r="AB2245" i="9"/>
  <c r="AB2246" i="9"/>
  <c r="AB2247" i="9"/>
  <c r="AB2248" i="9"/>
  <c r="AB2249" i="9"/>
  <c r="AB2250" i="9"/>
  <c r="AB2251" i="9"/>
  <c r="AB2252" i="9"/>
  <c r="AB2253" i="9"/>
  <c r="AB2173" i="9"/>
  <c r="AB2174" i="9"/>
  <c r="AB2175" i="9"/>
  <c r="AB2176" i="9"/>
  <c r="AB2177" i="9"/>
  <c r="AB2178" i="9"/>
  <c r="AB2179" i="9"/>
  <c r="AB2180" i="9"/>
  <c r="AB2181" i="9"/>
  <c r="AB2182" i="9"/>
  <c r="AB2183" i="9"/>
  <c r="AB2184" i="9"/>
  <c r="AB2185" i="9"/>
  <c r="AB2186" i="9"/>
  <c r="AB2187" i="9"/>
  <c r="AB2188" i="9"/>
  <c r="AB2189" i="9"/>
  <c r="AB2190" i="9"/>
  <c r="AB2191" i="9"/>
  <c r="AB2192" i="9"/>
  <c r="AB2193" i="9"/>
  <c r="AB2194" i="9"/>
  <c r="AB2195" i="9"/>
  <c r="AB2196" i="9"/>
  <c r="AB2197" i="9"/>
  <c r="AB2198" i="9"/>
  <c r="AB2199" i="9"/>
  <c r="AB2200" i="9"/>
  <c r="AB2201" i="9"/>
  <c r="AB2202" i="9"/>
  <c r="B2248" i="9"/>
  <c r="B2249" i="9"/>
  <c r="B2250" i="9"/>
  <c r="B2251" i="9"/>
  <c r="B2252" i="9"/>
  <c r="B2253" i="9"/>
  <c r="K2228" i="9"/>
  <c r="K2227" i="9"/>
  <c r="K2226" i="9"/>
  <c r="K2225" i="9"/>
  <c r="K2224" i="9"/>
  <c r="K2223" i="9"/>
  <c r="K2234" i="9"/>
  <c r="K2233" i="9"/>
  <c r="K2232" i="9"/>
  <c r="K2231" i="9"/>
  <c r="K2230" i="9"/>
  <c r="K2229" i="9"/>
  <c r="B2092" i="9"/>
  <c r="B2091" i="9"/>
  <c r="B2090" i="9"/>
  <c r="B2089" i="9"/>
  <c r="B2234" i="9"/>
  <c r="B2233" i="9"/>
  <c r="B2232" i="9"/>
  <c r="B2231" i="9"/>
  <c r="B2230" i="9"/>
  <c r="B2229" i="9"/>
  <c r="B2228" i="9"/>
  <c r="B2227" i="9"/>
  <c r="B2226" i="9"/>
  <c r="B2225" i="9"/>
  <c r="B2224" i="9"/>
  <c r="B2223" i="9"/>
  <c r="B2222" i="9"/>
  <c r="B2221" i="9"/>
  <c r="B2220" i="9"/>
  <c r="B2219" i="9"/>
  <c r="B2218" i="9"/>
  <c r="B2217" i="9"/>
  <c r="B2216" i="9"/>
  <c r="B2215" i="9"/>
  <c r="B2214" i="9"/>
  <c r="B2213" i="9"/>
  <c r="I2228" i="9"/>
  <c r="I2227" i="9"/>
  <c r="I2226" i="9"/>
  <c r="I2225" i="9"/>
  <c r="Z2224" i="9"/>
  <c r="Z2225" i="9" s="1"/>
  <c r="Z2226" i="9" s="1"/>
  <c r="Z2227" i="9" s="1"/>
  <c r="Z2228" i="9" s="1"/>
  <c r="I2224" i="9"/>
  <c r="I2223" i="9"/>
  <c r="I2234" i="9"/>
  <c r="I2233" i="9"/>
  <c r="I2232" i="9"/>
  <c r="I2231" i="9"/>
  <c r="Z2230" i="9"/>
  <c r="Z2231" i="9" s="1"/>
  <c r="Z2232" i="9" s="1"/>
  <c r="Z2233" i="9" s="1"/>
  <c r="Z2234" i="9" s="1"/>
  <c r="I2230" i="9"/>
  <c r="I2229" i="9"/>
  <c r="Z2212" i="9"/>
  <c r="Z2213" i="9" s="1"/>
  <c r="Z2214" i="9" s="1"/>
  <c r="Z2215" i="9" s="1"/>
  <c r="Z2216" i="9" s="1"/>
  <c r="K2222" i="9"/>
  <c r="I2222" i="9"/>
  <c r="K2221" i="9"/>
  <c r="I2221" i="9"/>
  <c r="K2220" i="9"/>
  <c r="I2220" i="9"/>
  <c r="K2219" i="9"/>
  <c r="I2219" i="9"/>
  <c r="K2218" i="9"/>
  <c r="I2218" i="9"/>
  <c r="K2217" i="9"/>
  <c r="I2217" i="9"/>
  <c r="K2216" i="9"/>
  <c r="I2216" i="9"/>
  <c r="K2215" i="9"/>
  <c r="I2215" i="9"/>
  <c r="K2214" i="9"/>
  <c r="I2214" i="9"/>
  <c r="K2213" i="9"/>
  <c r="I2213" i="9"/>
  <c r="K2212" i="9"/>
  <c r="I2212" i="9"/>
  <c r="K2211" i="9"/>
  <c r="I2211" i="9"/>
  <c r="K2210" i="9"/>
  <c r="K2209" i="9"/>
  <c r="K2208" i="9"/>
  <c r="K2207" i="9"/>
  <c r="K2206" i="9"/>
  <c r="K2205" i="9"/>
  <c r="I2205" i="9"/>
  <c r="I2210" i="9"/>
  <c r="I2209" i="9"/>
  <c r="I2208" i="9"/>
  <c r="I2207" i="9"/>
  <c r="I2206" i="9"/>
  <c r="I2200" i="9"/>
  <c r="K2200" i="9"/>
  <c r="I2201" i="9"/>
  <c r="K2201" i="9"/>
  <c r="I2202" i="9"/>
  <c r="K2202" i="9"/>
  <c r="I2203" i="9"/>
  <c r="K2203" i="9"/>
  <c r="I2204" i="9"/>
  <c r="K2204" i="9"/>
  <c r="K2199" i="9"/>
  <c r="I2199" i="9"/>
  <c r="I2193" i="9"/>
  <c r="K2193" i="9"/>
  <c r="I2194" i="9"/>
  <c r="K2194" i="9"/>
  <c r="I2195" i="9"/>
  <c r="K2195" i="9"/>
  <c r="I2196" i="9"/>
  <c r="K2196" i="9"/>
  <c r="I2197" i="9"/>
  <c r="K2197" i="9"/>
  <c r="K2192" i="9"/>
  <c r="I2192" i="9"/>
  <c r="B2187" i="9"/>
  <c r="B2188" i="9"/>
  <c r="B2189" i="9"/>
  <c r="B2190" i="9"/>
  <c r="I2174" i="9"/>
  <c r="K2174" i="9"/>
  <c r="I2175" i="9"/>
  <c r="K2175" i="9"/>
  <c r="I2176" i="9"/>
  <c r="K2176" i="9"/>
  <c r="I2177" i="9"/>
  <c r="K2177" i="9"/>
  <c r="I2178" i="9"/>
  <c r="K2178" i="9"/>
  <c r="I2179" i="9"/>
  <c r="K2179" i="9"/>
  <c r="I2180" i="9"/>
  <c r="K2180" i="9"/>
  <c r="I2181" i="9"/>
  <c r="K2181" i="9"/>
  <c r="I2182" i="9"/>
  <c r="K2182" i="9"/>
  <c r="I2183" i="9"/>
  <c r="K2183" i="9"/>
  <c r="I2184" i="9"/>
  <c r="K2184" i="9"/>
  <c r="I2185" i="9"/>
  <c r="K2185" i="9"/>
  <c r="I2186" i="9"/>
  <c r="K2186" i="9"/>
  <c r="I2187" i="9"/>
  <c r="K2187" i="9"/>
  <c r="I2188" i="9"/>
  <c r="K2188" i="9"/>
  <c r="I2189" i="9"/>
  <c r="K2189" i="9"/>
  <c r="I2190" i="9"/>
  <c r="K2190" i="9"/>
  <c r="I2191" i="9"/>
  <c r="K2191" i="9"/>
  <c r="K2173" i="9"/>
  <c r="I2173" i="9"/>
  <c r="AB2167" i="9"/>
  <c r="AB2168" i="9"/>
  <c r="AB2169" i="9"/>
  <c r="AB2170" i="9"/>
  <c r="AB2171" i="9"/>
  <c r="AB2172" i="9"/>
  <c r="AB2083" i="9"/>
  <c r="AB2084" i="9"/>
  <c r="AB2085" i="9"/>
  <c r="AB2086" i="9"/>
  <c r="AB2087" i="9"/>
  <c r="AB2088" i="9"/>
  <c r="AC2161" i="9"/>
  <c r="AB2161" i="9"/>
  <c r="AB2162" i="9"/>
  <c r="AB2163" i="9"/>
  <c r="AB2164" i="9"/>
  <c r="AB2165" i="9"/>
  <c r="AB2166" i="9"/>
  <c r="AC2067" i="9"/>
  <c r="AC2077" i="9"/>
  <c r="AB2078" i="9"/>
  <c r="AB2079" i="9"/>
  <c r="AB2080" i="9"/>
  <c r="AB2081" i="9"/>
  <c r="AB2082" i="9"/>
  <c r="AB2145" i="9"/>
  <c r="AB2146" i="9"/>
  <c r="AB2147" i="9"/>
  <c r="AB2148" i="9"/>
  <c r="AB2149" i="9"/>
  <c r="AB2150" i="9"/>
  <c r="AB2151" i="9"/>
  <c r="AB2152" i="9"/>
  <c r="AB2153" i="9"/>
  <c r="AB2154" i="9"/>
  <c r="AB2155" i="9"/>
  <c r="AB2156" i="9"/>
  <c r="AB2157" i="9"/>
  <c r="AB2158" i="9"/>
  <c r="AB2159" i="9"/>
  <c r="AB2160" i="9"/>
  <c r="AB2077" i="9"/>
  <c r="AB2142" i="9"/>
  <c r="AB2143" i="9"/>
  <c r="AB2144" i="9"/>
  <c r="AB2067" i="9"/>
  <c r="AB2068" i="9"/>
  <c r="AB2069" i="9"/>
  <c r="AB2070" i="9"/>
  <c r="AB2071" i="9"/>
  <c r="AB2072" i="9"/>
  <c r="AB2073" i="9"/>
  <c r="AB2074" i="9"/>
  <c r="AB2075" i="9"/>
  <c r="AB2076" i="9"/>
  <c r="AB2136" i="9"/>
  <c r="AB2137" i="9"/>
  <c r="AB2138" i="9"/>
  <c r="AB2139" i="9"/>
  <c r="AB2140" i="9"/>
  <c r="AB2141" i="9"/>
  <c r="AB2060" i="9"/>
  <c r="AB2061" i="9"/>
  <c r="AB2062" i="9"/>
  <c r="AB2063" i="9"/>
  <c r="AB2064" i="9"/>
  <c r="AB2065" i="9"/>
  <c r="AB2066" i="9"/>
  <c r="AB2123" i="9"/>
  <c r="AB2124" i="9"/>
  <c r="AB2125" i="9"/>
  <c r="AB2126" i="9"/>
  <c r="AB2127" i="9"/>
  <c r="AB2128" i="9"/>
  <c r="AB2129" i="9"/>
  <c r="AB2130" i="9"/>
  <c r="AB2131" i="9"/>
  <c r="AB2132" i="9"/>
  <c r="AB2133" i="9"/>
  <c r="AB2134" i="9"/>
  <c r="AB2135" i="9"/>
  <c r="AB2048" i="9"/>
  <c r="AB2049" i="9"/>
  <c r="AB2050" i="9"/>
  <c r="AB2051" i="9"/>
  <c r="AB2052" i="9"/>
  <c r="AB2053" i="9"/>
  <c r="AB2054" i="9"/>
  <c r="AB2055" i="9"/>
  <c r="AB2056" i="9"/>
  <c r="AB2104" i="9"/>
  <c r="AB2105" i="9"/>
  <c r="AB2106" i="9"/>
  <c r="AB2107" i="9"/>
  <c r="AB2108" i="9"/>
  <c r="AB2109" i="9"/>
  <c r="AB2110" i="9"/>
  <c r="AB2111" i="9"/>
  <c r="AB2112" i="9"/>
  <c r="AB2113" i="9"/>
  <c r="AB2114" i="9"/>
  <c r="AB2115" i="9"/>
  <c r="AB2116" i="9"/>
  <c r="AB2117" i="9"/>
  <c r="AB2118" i="9"/>
  <c r="AB2119" i="9"/>
  <c r="AB2120" i="9"/>
  <c r="AB2121" i="9"/>
  <c r="AB2122" i="9"/>
  <c r="AB2057" i="9"/>
  <c r="AB2058" i="9"/>
  <c r="AB2059" i="9"/>
  <c r="AB2047" i="9"/>
  <c r="D903" i="1" l="1"/>
  <c r="E904" i="1"/>
  <c r="N2249" i="9"/>
  <c r="H145" i="69"/>
  <c r="N612" i="1" s="1"/>
  <c r="BB612" i="9" s="1"/>
  <c r="L2067" i="9" l="1"/>
  <c r="P2047" i="9"/>
  <c r="P2044" i="9"/>
  <c r="O2044" i="9"/>
  <c r="L2078" i="9"/>
  <c r="L2057" i="9"/>
  <c r="D904" i="1"/>
  <c r="E905" i="1"/>
  <c r="N2187" i="9"/>
  <c r="N2185" i="9"/>
  <c r="N2186" i="9"/>
  <c r="D905" i="1" l="1"/>
  <c r="E906" i="1"/>
  <c r="K2172" i="9"/>
  <c r="I2172" i="9"/>
  <c r="K2171" i="9"/>
  <c r="I2171" i="9"/>
  <c r="K2170" i="9"/>
  <c r="I2170" i="9"/>
  <c r="K2169" i="9"/>
  <c r="I2169" i="9"/>
  <c r="K2168" i="9"/>
  <c r="I2168" i="9"/>
  <c r="K2167" i="9"/>
  <c r="I2167" i="9"/>
  <c r="M2154" i="9"/>
  <c r="M2155" i="9"/>
  <c r="M2156" i="9"/>
  <c r="N2156" i="9" s="1"/>
  <c r="M2157" i="9"/>
  <c r="M2158" i="9"/>
  <c r="M2159" i="9"/>
  <c r="M2160" i="9"/>
  <c r="I2143" i="9"/>
  <c r="I2144" i="9"/>
  <c r="I2145" i="9"/>
  <c r="I2146" i="9"/>
  <c r="I2147" i="9"/>
  <c r="I2148" i="9"/>
  <c r="I2149" i="9"/>
  <c r="I2150" i="9"/>
  <c r="I2151" i="9"/>
  <c r="I2152" i="9"/>
  <c r="I2153" i="9"/>
  <c r="I2154" i="9"/>
  <c r="I2155" i="9"/>
  <c r="I2156" i="9"/>
  <c r="I2157" i="9"/>
  <c r="I2158" i="9"/>
  <c r="I2159" i="9"/>
  <c r="I2160" i="9"/>
  <c r="B2155" i="9"/>
  <c r="B2156" i="9"/>
  <c r="B2157" i="9"/>
  <c r="B2158" i="9"/>
  <c r="B2159" i="9"/>
  <c r="B2160" i="9"/>
  <c r="I2068" i="9"/>
  <c r="I2069" i="9"/>
  <c r="I2070" i="9"/>
  <c r="I2071" i="9"/>
  <c r="I2072" i="9"/>
  <c r="I2073" i="9"/>
  <c r="I2074" i="9"/>
  <c r="I2075" i="9"/>
  <c r="I2076" i="9"/>
  <c r="I2067" i="9"/>
  <c r="I2142" i="9"/>
  <c r="I2124" i="9"/>
  <c r="K2124" i="9"/>
  <c r="I2125" i="9"/>
  <c r="K2125" i="9"/>
  <c r="I2126" i="9"/>
  <c r="K2126" i="9"/>
  <c r="I2127" i="9"/>
  <c r="K2127" i="9"/>
  <c r="I2128" i="9"/>
  <c r="K2128" i="9"/>
  <c r="I2129" i="9"/>
  <c r="K2129" i="9"/>
  <c r="I2130" i="9"/>
  <c r="K2130" i="9"/>
  <c r="I2131" i="9"/>
  <c r="K2131" i="9"/>
  <c r="I2132" i="9"/>
  <c r="K2132" i="9"/>
  <c r="I2133" i="9"/>
  <c r="K2133" i="9"/>
  <c r="I2134" i="9"/>
  <c r="K2134" i="9"/>
  <c r="I2135" i="9"/>
  <c r="K2135" i="9"/>
  <c r="I2136" i="9"/>
  <c r="K2136" i="9"/>
  <c r="I2137" i="9"/>
  <c r="K2137" i="9"/>
  <c r="I2138" i="9"/>
  <c r="K2138" i="9"/>
  <c r="I2139" i="9"/>
  <c r="K2139" i="9"/>
  <c r="I2140" i="9"/>
  <c r="K2140" i="9"/>
  <c r="I2141" i="9"/>
  <c r="K2141" i="9"/>
  <c r="B2135" i="9"/>
  <c r="B2136" i="9"/>
  <c r="B2137" i="9"/>
  <c r="B2138" i="9"/>
  <c r="B2139" i="9"/>
  <c r="B2140" i="9"/>
  <c r="B2141" i="9"/>
  <c r="K2123" i="9"/>
  <c r="I2123" i="9"/>
  <c r="K2066" i="9"/>
  <c r="K2065" i="9"/>
  <c r="K2064" i="9"/>
  <c r="K2063" i="9"/>
  <c r="K2062" i="9"/>
  <c r="K2061" i="9"/>
  <c r="K2060" i="9"/>
  <c r="K2059" i="9"/>
  <c r="K2058" i="9"/>
  <c r="K2057" i="9"/>
  <c r="I2057" i="9"/>
  <c r="I2058" i="9"/>
  <c r="I2059" i="9"/>
  <c r="I2060" i="9"/>
  <c r="I2061" i="9"/>
  <c r="I2062" i="9"/>
  <c r="I2063" i="9"/>
  <c r="I2064" i="9"/>
  <c r="I2065" i="9"/>
  <c r="I2066" i="9"/>
  <c r="K2105" i="9"/>
  <c r="K2106" i="9"/>
  <c r="K2107" i="9"/>
  <c r="K2108" i="9"/>
  <c r="K2109" i="9"/>
  <c r="K2110" i="9"/>
  <c r="K2111" i="9"/>
  <c r="K2112" i="9"/>
  <c r="K2113" i="9"/>
  <c r="K2114" i="9"/>
  <c r="K2115" i="9"/>
  <c r="K2116" i="9"/>
  <c r="K2117" i="9"/>
  <c r="K2118" i="9"/>
  <c r="K2119" i="9"/>
  <c r="K2120" i="9"/>
  <c r="K2121" i="9"/>
  <c r="K2122" i="9"/>
  <c r="K2104" i="9"/>
  <c r="I2105" i="9"/>
  <c r="I2106" i="9"/>
  <c r="I2107" i="9"/>
  <c r="I2108" i="9"/>
  <c r="I2109" i="9"/>
  <c r="I2110" i="9"/>
  <c r="I2111" i="9"/>
  <c r="I2112" i="9"/>
  <c r="I2113" i="9"/>
  <c r="I2114" i="9"/>
  <c r="I2115" i="9"/>
  <c r="I2116" i="9"/>
  <c r="I2117" i="9"/>
  <c r="I2118" i="9"/>
  <c r="I2119" i="9"/>
  <c r="I2120" i="9"/>
  <c r="I2121" i="9"/>
  <c r="I2122" i="9"/>
  <c r="I2104" i="9"/>
  <c r="B2115" i="9"/>
  <c r="B2116" i="9"/>
  <c r="B2117" i="9"/>
  <c r="B2118" i="9"/>
  <c r="B2119" i="9"/>
  <c r="B2120" i="9"/>
  <c r="B2121" i="9"/>
  <c r="B2122" i="9"/>
  <c r="L177" i="69"/>
  <c r="R635" i="1" s="1"/>
  <c r="BF635" i="9" s="1"/>
  <c r="L178" i="69"/>
  <c r="R636" i="1" s="1"/>
  <c r="BF636" i="9" s="1"/>
  <c r="L176" i="69"/>
  <c r="R634" i="1" s="1"/>
  <c r="BF634" i="9" s="1"/>
  <c r="L153" i="69"/>
  <c r="R620" i="1" s="1"/>
  <c r="BF620" i="9" s="1"/>
  <c r="L152" i="69"/>
  <c r="R619" i="1" s="1"/>
  <c r="BF619" i="9" s="1"/>
  <c r="L151" i="69"/>
  <c r="R618" i="1" s="1"/>
  <c r="BF618" i="9" s="1"/>
  <c r="L150" i="69"/>
  <c r="R617" i="1" s="1"/>
  <c r="BF617" i="9" s="1"/>
  <c r="L149" i="69"/>
  <c r="R616" i="1" s="1"/>
  <c r="BF616" i="9" s="1"/>
  <c r="L148" i="69"/>
  <c r="R615" i="1" s="1"/>
  <c r="BF615" i="9" s="1"/>
  <c r="L147" i="69"/>
  <c r="R614" i="1" s="1"/>
  <c r="BF614" i="9" s="1"/>
  <c r="L2051" i="9" l="1"/>
  <c r="O2088" i="9"/>
  <c r="L2050" i="9"/>
  <c r="L2088" i="9"/>
  <c r="Q2082" i="9"/>
  <c r="L2054" i="9"/>
  <c r="R2082" i="9"/>
  <c r="M2228" i="9"/>
  <c r="L2116" i="9"/>
  <c r="L2055" i="9"/>
  <c r="S2082" i="9"/>
  <c r="M2222" i="9"/>
  <c r="L2115" i="9"/>
  <c r="P2088" i="9"/>
  <c r="L2052" i="9"/>
  <c r="L2049" i="9"/>
  <c r="P2082" i="9"/>
  <c r="Q2088" i="9"/>
  <c r="L2053" i="9"/>
  <c r="L2117" i="9"/>
  <c r="M2234" i="9"/>
  <c r="D906" i="1"/>
  <c r="E907" i="1"/>
  <c r="N2135" i="9"/>
  <c r="N2136" i="9"/>
  <c r="M2117" i="9"/>
  <c r="M2116" i="9"/>
  <c r="D907" i="1" l="1"/>
  <c r="E908" i="1"/>
  <c r="J145" i="69"/>
  <c r="P612" i="1" s="1"/>
  <c r="BD612" i="9" s="1"/>
  <c r="I145" i="69"/>
  <c r="O612" i="1" s="1"/>
  <c r="BC612" i="9" s="1"/>
  <c r="G145" i="69"/>
  <c r="M612" i="1" s="1"/>
  <c r="BA612" i="9" s="1"/>
  <c r="L2079" i="9" l="1"/>
  <c r="P2045" i="9"/>
  <c r="M2057" i="9"/>
  <c r="O2045" i="9"/>
  <c r="P2046" i="9"/>
  <c r="Q2047" i="9"/>
  <c r="O2046" i="9"/>
  <c r="L2089" i="9"/>
  <c r="L2080" i="9"/>
  <c r="L2077" i="9"/>
  <c r="O2047" i="9"/>
  <c r="P2043" i="9"/>
  <c r="O2043" i="9"/>
  <c r="D908" i="1"/>
  <c r="E909" i="1"/>
  <c r="L145" i="69"/>
  <c r="R612" i="1" s="1"/>
  <c r="BF612" i="9" s="1"/>
  <c r="AC1187" i="9"/>
  <c r="AC1179" i="9"/>
  <c r="AC1163" i="9"/>
  <c r="AC1159" i="9"/>
  <c r="AC988" i="9"/>
  <c r="AC249" i="9"/>
  <c r="AC279" i="9"/>
  <c r="AC309" i="9"/>
  <c r="AC338" i="9"/>
  <c r="AC456" i="9"/>
  <c r="AC574" i="9"/>
  <c r="AC693" i="9"/>
  <c r="AC1092" i="9"/>
  <c r="AC1125" i="9"/>
  <c r="AC1145" i="9"/>
  <c r="AC1178" i="9"/>
  <c r="AC367" i="9"/>
  <c r="AC426" i="9"/>
  <c r="AC485" i="9"/>
  <c r="AC515" i="9"/>
  <c r="AC544" i="9"/>
  <c r="AC604" i="9"/>
  <c r="AC634" i="9"/>
  <c r="AC664" i="9"/>
  <c r="AC723" i="9"/>
  <c r="AC752" i="9"/>
  <c r="AC781" i="9"/>
  <c r="AC811" i="9"/>
  <c r="AC865" i="9"/>
  <c r="AC864" i="9"/>
  <c r="AC866" i="9"/>
  <c r="AC867" i="9"/>
  <c r="AC868" i="9"/>
  <c r="AC869" i="9"/>
  <c r="AC870" i="9"/>
  <c r="AC871" i="9"/>
  <c r="AC872" i="9"/>
  <c r="AC873" i="9"/>
  <c r="AC1080" i="9"/>
  <c r="AC1170" i="9"/>
  <c r="AC1180" i="9"/>
  <c r="AC1185" i="9"/>
  <c r="AC1186" i="9"/>
  <c r="AC1219" i="9"/>
  <c r="AC1220" i="9"/>
  <c r="AC1217" i="9"/>
  <c r="Z1218" i="9"/>
  <c r="AC1218" i="9" s="1"/>
  <c r="B1214" i="9"/>
  <c r="B1215" i="9"/>
  <c r="B1216" i="9"/>
  <c r="B1217" i="9"/>
  <c r="B1211" i="9"/>
  <c r="B1212" i="9"/>
  <c r="B1213" i="9"/>
  <c r="K1204" i="9"/>
  <c r="B1204" i="9"/>
  <c r="K1203" i="9"/>
  <c r="B1203" i="9"/>
  <c r="K1197" i="9"/>
  <c r="K1199" i="9"/>
  <c r="B1199" i="9"/>
  <c r="D22" i="68"/>
  <c r="N523" i="1" s="1"/>
  <c r="BB523" i="9" s="1"/>
  <c r="L2047" i="9" l="1"/>
  <c r="L2082" i="9"/>
  <c r="L1211" i="9"/>
  <c r="L1221" i="9"/>
  <c r="P1220" i="9"/>
  <c r="P1219" i="9"/>
  <c r="L1226" i="9"/>
  <c r="M1218" i="9"/>
  <c r="P1199" i="9"/>
  <c r="O1225" i="9"/>
  <c r="M5713" i="9"/>
  <c r="M5646" i="9"/>
  <c r="L5644" i="9"/>
  <c r="O1199" i="9"/>
  <c r="M1222" i="9"/>
  <c r="D909" i="1"/>
  <c r="E910" i="1"/>
  <c r="C22" i="68"/>
  <c r="N1215" i="9"/>
  <c r="N1212" i="9"/>
  <c r="M1203" i="9"/>
  <c r="N1226" i="9" l="1"/>
  <c r="M1225" i="9"/>
  <c r="D910" i="1"/>
  <c r="E911" i="1"/>
  <c r="M523" i="1"/>
  <c r="M1224" i="9"/>
  <c r="N1224" i="9" s="1"/>
  <c r="N1218" i="9"/>
  <c r="N1203" i="9"/>
  <c r="L1203" i="9"/>
  <c r="BA523" i="9" l="1"/>
  <c r="D911" i="1"/>
  <c r="E912" i="1"/>
  <c r="B107" i="9"/>
  <c r="B106" i="9"/>
  <c r="B105" i="9"/>
  <c r="B104" i="9"/>
  <c r="B103" i="9"/>
  <c r="B102" i="9"/>
  <c r="B101" i="9"/>
  <c r="B100" i="9"/>
  <c r="B99" i="9"/>
  <c r="B98" i="9"/>
  <c r="B97" i="9"/>
  <c r="J14" i="58"/>
  <c r="I14" i="58"/>
  <c r="L1209" i="9" l="1"/>
  <c r="M5647" i="9"/>
  <c r="P5683" i="9"/>
  <c r="L5643" i="9"/>
  <c r="L1225" i="9"/>
  <c r="N1225" i="9" s="1"/>
  <c r="M1217" i="9"/>
  <c r="P1198" i="9"/>
  <c r="O1198" i="9"/>
  <c r="L1222" i="9"/>
  <c r="L1210" i="9"/>
  <c r="D912" i="1"/>
  <c r="E913" i="1"/>
  <c r="I16" i="58"/>
  <c r="M178" i="1"/>
  <c r="BA178" i="9" s="1"/>
  <c r="J16" i="58"/>
  <c r="N178" i="1"/>
  <c r="BB178" i="9" s="1"/>
  <c r="M102" i="9"/>
  <c r="M101" i="9"/>
  <c r="P116" i="9" l="1"/>
  <c r="O116" i="9"/>
  <c r="L120" i="9"/>
  <c r="O122" i="9"/>
  <c r="O121" i="9"/>
  <c r="L119" i="9"/>
  <c r="P115" i="9"/>
  <c r="O115" i="9"/>
  <c r="D913" i="1"/>
  <c r="E914" i="1"/>
  <c r="N180" i="1"/>
  <c r="BB180" i="9" s="1"/>
  <c r="M180" i="1"/>
  <c r="BA180" i="9" s="1"/>
  <c r="M1187" i="9"/>
  <c r="N102" i="9"/>
  <c r="L102" i="9"/>
  <c r="L101" i="9"/>
  <c r="N101" i="9"/>
  <c r="L121" i="9" l="1"/>
  <c r="P117" i="9"/>
  <c r="O117" i="9"/>
  <c r="P118" i="9"/>
  <c r="O118" i="9"/>
  <c r="L122" i="9"/>
  <c r="D914" i="1"/>
  <c r="E915" i="1"/>
  <c r="D915" i="1" l="1"/>
  <c r="E916" i="1"/>
  <c r="O4" i="5"/>
  <c r="I11" i="5" s="1"/>
  <c r="D916" i="1" l="1"/>
  <c r="E917" i="1"/>
  <c r="D29" i="52"/>
  <c r="D917" i="1" l="1"/>
  <c r="E918" i="1"/>
  <c r="M8" i="1"/>
  <c r="BA8" i="9" s="1"/>
  <c r="G10" i="69"/>
  <c r="D918" i="1" l="1"/>
  <c r="E919" i="1"/>
  <c r="M525" i="1"/>
  <c r="BA525" i="9" s="1"/>
  <c r="L2320" i="9" l="1"/>
  <c r="L1237" i="9"/>
  <c r="O1236" i="9"/>
  <c r="D919" i="1"/>
  <c r="E920" i="1"/>
  <c r="D920" i="1" l="1"/>
  <c r="E921" i="1"/>
  <c r="M2247" i="9"/>
  <c r="B2247" i="9"/>
  <c r="M2246" i="9"/>
  <c r="B2246" i="9"/>
  <c r="M2245" i="9"/>
  <c r="B2245" i="9"/>
  <c r="M2244" i="9"/>
  <c r="B2244" i="9"/>
  <c r="M2243" i="9"/>
  <c r="B2243" i="9"/>
  <c r="M2242" i="9"/>
  <c r="B2242" i="9"/>
  <c r="M2241" i="9"/>
  <c r="B2241" i="9"/>
  <c r="M2240" i="9"/>
  <c r="B2240" i="9"/>
  <c r="M2239" i="9"/>
  <c r="B2239" i="9"/>
  <c r="M2238" i="9"/>
  <c r="B2238" i="9"/>
  <c r="M2237" i="9"/>
  <c r="B2237" i="9"/>
  <c r="M2236" i="9"/>
  <c r="B2236" i="9"/>
  <c r="M2235" i="9"/>
  <c r="B2235" i="9"/>
  <c r="M2098" i="9"/>
  <c r="B2098" i="9"/>
  <c r="M2097" i="9"/>
  <c r="B2097" i="9"/>
  <c r="M2096" i="9"/>
  <c r="B2096" i="9"/>
  <c r="M2095" i="9"/>
  <c r="B2095" i="9"/>
  <c r="M2094" i="9"/>
  <c r="B2094" i="9"/>
  <c r="M2093" i="9"/>
  <c r="B2093" i="9"/>
  <c r="M2092" i="9"/>
  <c r="M2091" i="9"/>
  <c r="Z2090" i="9"/>
  <c r="Z2091" i="9" s="1"/>
  <c r="Z2092" i="9" s="1"/>
  <c r="Z2093" i="9" s="1"/>
  <c r="Z2094" i="9" s="1"/>
  <c r="Z2095" i="9" s="1"/>
  <c r="Z2096" i="9" s="1"/>
  <c r="Z2097" i="9" s="1"/>
  <c r="Z2098" i="9" s="1"/>
  <c r="Z2236" i="9" s="1"/>
  <c r="Z2237" i="9" s="1"/>
  <c r="Z2238" i="9" s="1"/>
  <c r="Z2239" i="9" s="1"/>
  <c r="Z2240" i="9" s="1"/>
  <c r="Z2241" i="9" s="1"/>
  <c r="Z2242" i="9" s="1"/>
  <c r="Z2243" i="9" s="1"/>
  <c r="Z2244" i="9" s="1"/>
  <c r="Z2245" i="9" s="1"/>
  <c r="Z2246" i="9" s="1"/>
  <c r="Z2247" i="9" s="1"/>
  <c r="Z2248" i="9" s="1"/>
  <c r="Z2249" i="9" s="1"/>
  <c r="Z2250" i="9" s="1"/>
  <c r="Z2251" i="9" s="1"/>
  <c r="Z2252" i="9" s="1"/>
  <c r="Z2253" i="9" s="1"/>
  <c r="M2090" i="9"/>
  <c r="AC2089" i="9"/>
  <c r="M2089" i="9"/>
  <c r="M2069" i="9"/>
  <c r="M2070" i="9"/>
  <c r="M2071" i="9"/>
  <c r="M2072" i="9"/>
  <c r="M2073" i="9"/>
  <c r="M2074" i="9"/>
  <c r="M2075" i="9"/>
  <c r="M2076" i="9"/>
  <c r="M2142" i="9"/>
  <c r="M2143" i="9"/>
  <c r="M2144" i="9"/>
  <c r="M2145" i="9"/>
  <c r="M2146" i="9"/>
  <c r="M2147" i="9"/>
  <c r="M2148" i="9"/>
  <c r="M2149" i="9"/>
  <c r="M2150" i="9"/>
  <c r="M2151" i="9"/>
  <c r="M2152" i="9"/>
  <c r="M2153" i="9"/>
  <c r="M2068" i="9"/>
  <c r="B2079" i="9"/>
  <c r="B2078" i="9"/>
  <c r="B2077" i="9"/>
  <c r="B2154" i="9"/>
  <c r="B2153" i="9"/>
  <c r="B2152" i="9"/>
  <c r="B2151" i="9"/>
  <c r="B2150" i="9"/>
  <c r="B2149" i="9"/>
  <c r="B2148" i="9"/>
  <c r="B2147" i="9"/>
  <c r="B2146" i="9"/>
  <c r="B2145" i="9"/>
  <c r="B2144" i="9"/>
  <c r="B2143" i="9"/>
  <c r="B2142" i="9"/>
  <c r="B2076" i="9"/>
  <c r="B2075" i="9"/>
  <c r="B2074" i="9"/>
  <c r="B2073" i="9"/>
  <c r="B2072" i="9"/>
  <c r="B2071" i="9"/>
  <c r="B2070" i="9"/>
  <c r="B2069" i="9"/>
  <c r="B2068" i="9"/>
  <c r="B2067" i="9"/>
  <c r="B2134" i="9"/>
  <c r="Z2068" i="9"/>
  <c r="Z2069" i="9" s="1"/>
  <c r="Z2070" i="9" s="1"/>
  <c r="Z2071" i="9" s="1"/>
  <c r="Z2072" i="9" s="1"/>
  <c r="Z2073" i="9" s="1"/>
  <c r="Z2074" i="9" s="1"/>
  <c r="Z2075" i="9" s="1"/>
  <c r="Z2076" i="9" s="1"/>
  <c r="Z2143" i="9" s="1"/>
  <c r="Z2144" i="9" s="1"/>
  <c r="Z2145" i="9" s="1"/>
  <c r="Z2146" i="9" s="1"/>
  <c r="Z2147" i="9" s="1"/>
  <c r="Z2148" i="9" s="1"/>
  <c r="Z2149" i="9" s="1"/>
  <c r="Z2150" i="9" s="1"/>
  <c r="Z2151" i="9" s="1"/>
  <c r="Z2152" i="9" s="1"/>
  <c r="Z2153" i="9" s="1"/>
  <c r="Z2154" i="9" s="1"/>
  <c r="Z2155" i="9" s="1"/>
  <c r="Z2156" i="9" s="1"/>
  <c r="Z2157" i="9" s="1"/>
  <c r="Z2158" i="9" s="1"/>
  <c r="Z2159" i="9" s="1"/>
  <c r="Z2160" i="9" s="1"/>
  <c r="D921" i="1" l="1"/>
  <c r="E922" i="1"/>
  <c r="V55" i="11"/>
  <c r="M98" i="9"/>
  <c r="B96" i="9"/>
  <c r="B95" i="9"/>
  <c r="B94" i="9"/>
  <c r="B93" i="9"/>
  <c r="M76" i="9"/>
  <c r="B83" i="9"/>
  <c r="B82" i="9"/>
  <c r="B81" i="9"/>
  <c r="B80" i="9"/>
  <c r="B79" i="9"/>
  <c r="B78" i="9"/>
  <c r="B77" i="9"/>
  <c r="B76" i="9"/>
  <c r="B75" i="9"/>
  <c r="B74" i="9"/>
  <c r="B73" i="9"/>
  <c r="B72" i="9"/>
  <c r="B71" i="9"/>
  <c r="B70" i="9"/>
  <c r="B69" i="9"/>
  <c r="D922" i="1" l="1"/>
  <c r="E923" i="1"/>
  <c r="AC5683" i="9"/>
  <c r="AC5682" i="9"/>
  <c r="Z5684" i="9"/>
  <c r="Z5685" i="9" s="1"/>
  <c r="Z5686" i="9" s="1"/>
  <c r="Z5687" i="9" s="1"/>
  <c r="Z5688" i="9" s="1"/>
  <c r="Z5689" i="9" s="1"/>
  <c r="Z5690" i="9" s="1"/>
  <c r="Z5691" i="9" s="1"/>
  <c r="Z5692" i="9" s="1"/>
  <c r="Z5693" i="9" s="1"/>
  <c r="Z5694" i="9" s="1"/>
  <c r="Z5695" i="9" s="1"/>
  <c r="Z5696" i="9" s="1"/>
  <c r="Z5697" i="9" s="1"/>
  <c r="Z5698" i="9" s="1"/>
  <c r="Z5699" i="9" s="1"/>
  <c r="Z5700" i="9" s="1"/>
  <c r="Z5701" i="9" s="1"/>
  <c r="Z5702" i="9" s="1"/>
  <c r="Z5703" i="9" s="1"/>
  <c r="Z5704" i="9" s="1"/>
  <c r="Z5705" i="9" s="1"/>
  <c r="Z5706" i="9" s="1"/>
  <c r="Z5707" i="9" s="1"/>
  <c r="Z5708" i="9" s="1"/>
  <c r="Z5709" i="9" s="1"/>
  <c r="Z5710" i="9" s="1"/>
  <c r="Z5711" i="9" s="1"/>
  <c r="Z5712" i="9" s="1"/>
  <c r="B5712" i="9"/>
  <c r="B5711" i="9"/>
  <c r="B5710" i="9"/>
  <c r="B5709" i="9"/>
  <c r="B5708" i="9"/>
  <c r="B5707" i="9"/>
  <c r="B5706" i="9"/>
  <c r="B5705" i="9"/>
  <c r="B5704" i="9"/>
  <c r="B5703" i="9"/>
  <c r="B5702" i="9"/>
  <c r="B5701" i="9"/>
  <c r="B5700" i="9"/>
  <c r="B5699" i="9"/>
  <c r="B5698" i="9"/>
  <c r="B5697" i="9"/>
  <c r="B5696" i="9"/>
  <c r="B5695" i="9"/>
  <c r="B5694" i="9"/>
  <c r="B5693" i="9"/>
  <c r="B5692" i="9"/>
  <c r="B5691" i="9"/>
  <c r="B5690" i="9"/>
  <c r="B5689" i="9"/>
  <c r="B5688" i="9"/>
  <c r="B5687" i="9"/>
  <c r="B5686" i="9"/>
  <c r="B5685" i="9"/>
  <c r="B5684" i="9"/>
  <c r="B5683" i="9"/>
  <c r="D923" i="1" l="1"/>
  <c r="E924" i="1"/>
  <c r="AE29" i="78"/>
  <c r="AE30" i="78" s="1"/>
  <c r="D924" i="1" l="1"/>
  <c r="E925" i="1"/>
  <c r="B54" i="9"/>
  <c r="B53" i="9"/>
  <c r="B52" i="9"/>
  <c r="B51" i="9"/>
  <c r="B50" i="9"/>
  <c r="B49" i="9"/>
  <c r="B48" i="9"/>
  <c r="B47" i="9"/>
  <c r="B46" i="9"/>
  <c r="B45" i="9"/>
  <c r="B44" i="9"/>
  <c r="B43" i="9"/>
  <c r="B42" i="9"/>
  <c r="B41" i="9"/>
  <c r="B40" i="9"/>
  <c r="B39" i="9"/>
  <c r="B38" i="9"/>
  <c r="B56" i="9"/>
  <c r="B55" i="9"/>
  <c r="B36" i="9"/>
  <c r="B37" i="9"/>
  <c r="D925" i="1" l="1"/>
  <c r="E926" i="1"/>
  <c r="B116" i="9"/>
  <c r="B115" i="9"/>
  <c r="B114" i="9"/>
  <c r="B113" i="9"/>
  <c r="B112" i="9"/>
  <c r="B111" i="9"/>
  <c r="B110" i="9"/>
  <c r="B109" i="9"/>
  <c r="B108" i="9"/>
  <c r="D926" i="1" l="1"/>
  <c r="E927" i="1"/>
  <c r="AB164" i="78"/>
  <c r="D927" i="1" l="1"/>
  <c r="E928" i="1"/>
  <c r="T6" i="53"/>
  <c r="T7" i="53"/>
  <c r="D928" i="1" l="1"/>
  <c r="E929" i="1"/>
  <c r="N114" i="9"/>
  <c r="N113" i="9"/>
  <c r="AB27" i="78"/>
  <c r="D929" i="1" l="1"/>
  <c r="E930" i="1"/>
  <c r="AX6" i="11"/>
  <c r="AX7" i="11"/>
  <c r="AX5" i="11"/>
  <c r="T33" i="53"/>
  <c r="T30" i="53"/>
  <c r="T28" i="53"/>
  <c r="T25" i="53"/>
  <c r="T26" i="53"/>
  <c r="T27" i="53"/>
  <c r="T29" i="53"/>
  <c r="T32" i="53"/>
  <c r="T31" i="53"/>
  <c r="T34" i="53"/>
  <c r="D930" i="1" l="1"/>
  <c r="E931" i="1"/>
  <c r="N42" i="1"/>
  <c r="BB42" i="9" s="1"/>
  <c r="N37" i="1"/>
  <c r="BB37" i="9" s="1"/>
  <c r="N43" i="1"/>
  <c r="BB43" i="9" s="1"/>
  <c r="N41" i="1"/>
  <c r="BB41" i="9" s="1"/>
  <c r="N35" i="1"/>
  <c r="BB35" i="9" s="1"/>
  <c r="N39" i="1"/>
  <c r="BB39" i="9" s="1"/>
  <c r="N36" i="1"/>
  <c r="BB36" i="9" s="1"/>
  <c r="N40" i="1"/>
  <c r="BB40" i="9" s="1"/>
  <c r="N38" i="1"/>
  <c r="BB38" i="9" s="1"/>
  <c r="N34" i="1"/>
  <c r="BB34" i="9" s="1"/>
  <c r="Q48" i="9" s="1"/>
  <c r="R50" i="9"/>
  <c r="L47" i="9"/>
  <c r="Q46" i="9"/>
  <c r="Q44" i="9"/>
  <c r="D931" i="1" l="1"/>
  <c r="E932" i="1"/>
  <c r="L48" i="9"/>
  <c r="S48" i="9"/>
  <c r="M48" i="9" s="1"/>
  <c r="D932" i="1" l="1"/>
  <c r="E933" i="1"/>
  <c r="Y5" i="7"/>
  <c r="Y597" i="7"/>
  <c r="Y596" i="7"/>
  <c r="Y595" i="7"/>
  <c r="Y594" i="7"/>
  <c r="Y593" i="7"/>
  <c r="Y592" i="7"/>
  <c r="Y591" i="7"/>
  <c r="Y590" i="7"/>
  <c r="Y589" i="7"/>
  <c r="Y588" i="7"/>
  <c r="Y587" i="7"/>
  <c r="Y586" i="7"/>
  <c r="Y585" i="7"/>
  <c r="Y584" i="7"/>
  <c r="Y583" i="7"/>
  <c r="Y582" i="7"/>
  <c r="Y581" i="7"/>
  <c r="Y580" i="7"/>
  <c r="Y579" i="7"/>
  <c r="Y578" i="7"/>
  <c r="Y577" i="7"/>
  <c r="Y576" i="7"/>
  <c r="Y575" i="7"/>
  <c r="Y574" i="7"/>
  <c r="Y573" i="7"/>
  <c r="Y572" i="7"/>
  <c r="Y571" i="7"/>
  <c r="Y570" i="7"/>
  <c r="Y569" i="7"/>
  <c r="Y568" i="7"/>
  <c r="Y567" i="7"/>
  <c r="Y566" i="7"/>
  <c r="Y565" i="7"/>
  <c r="Y564" i="7"/>
  <c r="Y563" i="7"/>
  <c r="Y562" i="7"/>
  <c r="Y561" i="7"/>
  <c r="Y560" i="7"/>
  <c r="Y559" i="7"/>
  <c r="Y558" i="7"/>
  <c r="Y557" i="7"/>
  <c r="Y556" i="7"/>
  <c r="Y555" i="7"/>
  <c r="Y554" i="7"/>
  <c r="Y553" i="7"/>
  <c r="Y552" i="7"/>
  <c r="Y551" i="7"/>
  <c r="Y550" i="7"/>
  <c r="Y549" i="7"/>
  <c r="Y548" i="7"/>
  <c r="Y547" i="7"/>
  <c r="Y546" i="7"/>
  <c r="Y545" i="7"/>
  <c r="Y544" i="7"/>
  <c r="Y543" i="7"/>
  <c r="Y542" i="7"/>
  <c r="Y541" i="7"/>
  <c r="Y540" i="7"/>
  <c r="Y539" i="7"/>
  <c r="Y538" i="7"/>
  <c r="Y537" i="7"/>
  <c r="Y536" i="7"/>
  <c r="Y535" i="7"/>
  <c r="Y534" i="7"/>
  <c r="Y533" i="7"/>
  <c r="Y532" i="7"/>
  <c r="Y531" i="7"/>
  <c r="Y530" i="7"/>
  <c r="Y529" i="7"/>
  <c r="Y528" i="7"/>
  <c r="Y527" i="7"/>
  <c r="Y526" i="7"/>
  <c r="Y525" i="7"/>
  <c r="Y524" i="7"/>
  <c r="Y523" i="7"/>
  <c r="Y522" i="7"/>
  <c r="Y521" i="7"/>
  <c r="Y520" i="7"/>
  <c r="Y519" i="7"/>
  <c r="Y518" i="7"/>
  <c r="Y517" i="7"/>
  <c r="Y516" i="7"/>
  <c r="Y515" i="7"/>
  <c r="Y514" i="7"/>
  <c r="Y513" i="7"/>
  <c r="Y512" i="7"/>
  <c r="Y511" i="7"/>
  <c r="Y510" i="7"/>
  <c r="Y509" i="7"/>
  <c r="Y508" i="7"/>
  <c r="Y507" i="7"/>
  <c r="Y506" i="7"/>
  <c r="Y505" i="7"/>
  <c r="Y504" i="7"/>
  <c r="Y503" i="7"/>
  <c r="Y502" i="7"/>
  <c r="Y501" i="7"/>
  <c r="Y500" i="7"/>
  <c r="Y499" i="7"/>
  <c r="Y498" i="7"/>
  <c r="Y497" i="7"/>
  <c r="Y496" i="7"/>
  <c r="Y495" i="7"/>
  <c r="Y494" i="7"/>
  <c r="Y493" i="7"/>
  <c r="Y492" i="7"/>
  <c r="Y491" i="7"/>
  <c r="Y490" i="7"/>
  <c r="Y489" i="7"/>
  <c r="Y488" i="7"/>
  <c r="Y487" i="7"/>
  <c r="Y486" i="7"/>
  <c r="Y485" i="7"/>
  <c r="Y484" i="7"/>
  <c r="Y483" i="7"/>
  <c r="Y482" i="7"/>
  <c r="Y481" i="7"/>
  <c r="Y480" i="7"/>
  <c r="Y479" i="7"/>
  <c r="Y478" i="7"/>
  <c r="Y477" i="7"/>
  <c r="Y476" i="7"/>
  <c r="Y475" i="7"/>
  <c r="Y474" i="7"/>
  <c r="Y473" i="7"/>
  <c r="Y472" i="7"/>
  <c r="Y471" i="7"/>
  <c r="Y470" i="7"/>
  <c r="Y469" i="7"/>
  <c r="Y468" i="7"/>
  <c r="Y467" i="7"/>
  <c r="Y466" i="7"/>
  <c r="Y465" i="7"/>
  <c r="Y464" i="7"/>
  <c r="Y463" i="7"/>
  <c r="Y462" i="7"/>
  <c r="Y461" i="7"/>
  <c r="Y460" i="7"/>
  <c r="Y459" i="7"/>
  <c r="Y458" i="7"/>
  <c r="Y457" i="7"/>
  <c r="Y456" i="7"/>
  <c r="Y455" i="7"/>
  <c r="Y454" i="7"/>
  <c r="Y453" i="7"/>
  <c r="Y452" i="7"/>
  <c r="Y451" i="7"/>
  <c r="Y450" i="7"/>
  <c r="Y449" i="7"/>
  <c r="Y448" i="7"/>
  <c r="Y447" i="7"/>
  <c r="Y446" i="7"/>
  <c r="Y445" i="7"/>
  <c r="Y444" i="7"/>
  <c r="Y443" i="7"/>
  <c r="Y442" i="7"/>
  <c r="Y441" i="7"/>
  <c r="Y440" i="7"/>
  <c r="Y439" i="7"/>
  <c r="Y438" i="7"/>
  <c r="Y437" i="7"/>
  <c r="Y436" i="7"/>
  <c r="Y435" i="7"/>
  <c r="Y434" i="7"/>
  <c r="Y433" i="7"/>
  <c r="Y432" i="7"/>
  <c r="Y431" i="7"/>
  <c r="Y430" i="7"/>
  <c r="Y429" i="7"/>
  <c r="Y428" i="7"/>
  <c r="Y427" i="7"/>
  <c r="Y426" i="7"/>
  <c r="Y425" i="7"/>
  <c r="Y424" i="7"/>
  <c r="Y423" i="7"/>
  <c r="Y422" i="7"/>
  <c r="Y421" i="7"/>
  <c r="Y420" i="7"/>
  <c r="Y419" i="7"/>
  <c r="Y418" i="7"/>
  <c r="Y417" i="7"/>
  <c r="Y416" i="7"/>
  <c r="Y415" i="7"/>
  <c r="Y414" i="7"/>
  <c r="Y413" i="7"/>
  <c r="Y412" i="7"/>
  <c r="Y411" i="7"/>
  <c r="Y410" i="7"/>
  <c r="Y409" i="7"/>
  <c r="Y408" i="7"/>
  <c r="Y407" i="7"/>
  <c r="Y406" i="7"/>
  <c r="Y405" i="7"/>
  <c r="Y404" i="7"/>
  <c r="Y403" i="7"/>
  <c r="Y402" i="7"/>
  <c r="Y401" i="7"/>
  <c r="Y400" i="7"/>
  <c r="Y399" i="7"/>
  <c r="Y398" i="7"/>
  <c r="Y397" i="7"/>
  <c r="Y396" i="7"/>
  <c r="Y395" i="7"/>
  <c r="Y394" i="7"/>
  <c r="Y393" i="7"/>
  <c r="Y392" i="7"/>
  <c r="Y391" i="7"/>
  <c r="Y390" i="7"/>
  <c r="Y389" i="7"/>
  <c r="Y388" i="7"/>
  <c r="Y387" i="7"/>
  <c r="Y386" i="7"/>
  <c r="Y385" i="7"/>
  <c r="Y384" i="7"/>
  <c r="Y383" i="7"/>
  <c r="Y382" i="7"/>
  <c r="Y381" i="7"/>
  <c r="Y380" i="7"/>
  <c r="Y379" i="7"/>
  <c r="Y378" i="7"/>
  <c r="Y377" i="7"/>
  <c r="Y376" i="7"/>
  <c r="Y375" i="7"/>
  <c r="Y374" i="7"/>
  <c r="Y373" i="7"/>
  <c r="Y372" i="7"/>
  <c r="Y371" i="7"/>
  <c r="Y370" i="7"/>
  <c r="Y369" i="7"/>
  <c r="Y368" i="7"/>
  <c r="Y367" i="7"/>
  <c r="Y366" i="7"/>
  <c r="Y365" i="7"/>
  <c r="Y364" i="7"/>
  <c r="Y363" i="7"/>
  <c r="Y362" i="7"/>
  <c r="Y361" i="7"/>
  <c r="Y360" i="7"/>
  <c r="Y359" i="7"/>
  <c r="Y358" i="7"/>
  <c r="Y357" i="7"/>
  <c r="Y356" i="7"/>
  <c r="Y355" i="7"/>
  <c r="Y354" i="7"/>
  <c r="Y353" i="7"/>
  <c r="Y352" i="7"/>
  <c r="Y351" i="7"/>
  <c r="Y350" i="7"/>
  <c r="Y349" i="7"/>
  <c r="Y348" i="7"/>
  <c r="Y347" i="7"/>
  <c r="Y346" i="7"/>
  <c r="Y345" i="7"/>
  <c r="Y344" i="7"/>
  <c r="Y343" i="7"/>
  <c r="Y342" i="7"/>
  <c r="Y341" i="7"/>
  <c r="Y340" i="7"/>
  <c r="Y339" i="7"/>
  <c r="Y338" i="7"/>
  <c r="Y337" i="7"/>
  <c r="Y336" i="7"/>
  <c r="Y335" i="7"/>
  <c r="Y334" i="7"/>
  <c r="Y333" i="7"/>
  <c r="Y332" i="7"/>
  <c r="Y331" i="7"/>
  <c r="Y330" i="7"/>
  <c r="Y329" i="7"/>
  <c r="Y328" i="7"/>
  <c r="Y327" i="7"/>
  <c r="Y326" i="7"/>
  <c r="Y325" i="7"/>
  <c r="Y324" i="7"/>
  <c r="Y323" i="7"/>
  <c r="Y322" i="7"/>
  <c r="Y321" i="7"/>
  <c r="Y320" i="7"/>
  <c r="Y319" i="7"/>
  <c r="Y318" i="7"/>
  <c r="Y317" i="7"/>
  <c r="Y316" i="7"/>
  <c r="Y315" i="7"/>
  <c r="Y314" i="7"/>
  <c r="Y313" i="7"/>
  <c r="Y312" i="7"/>
  <c r="Y311" i="7"/>
  <c r="Y310" i="7"/>
  <c r="Y309" i="7"/>
  <c r="Y308" i="7"/>
  <c r="Y307" i="7"/>
  <c r="Y306" i="7"/>
  <c r="Y305" i="7"/>
  <c r="Y304" i="7"/>
  <c r="Y303" i="7"/>
  <c r="Y302" i="7"/>
  <c r="Y301" i="7"/>
  <c r="Y300" i="7"/>
  <c r="Y299" i="7"/>
  <c r="Y298" i="7"/>
  <c r="Y297" i="7"/>
  <c r="Y296" i="7"/>
  <c r="Y295" i="7"/>
  <c r="Y294" i="7"/>
  <c r="Y293" i="7"/>
  <c r="Y292" i="7"/>
  <c r="Y291" i="7"/>
  <c r="Y290" i="7"/>
  <c r="Y289" i="7"/>
  <c r="Y288" i="7"/>
  <c r="Y287" i="7"/>
  <c r="Y286" i="7"/>
  <c r="Y285" i="7"/>
  <c r="Y284" i="7"/>
  <c r="Y283" i="7"/>
  <c r="Y282" i="7"/>
  <c r="Y281" i="7"/>
  <c r="Y280" i="7"/>
  <c r="Y279" i="7"/>
  <c r="Y278" i="7"/>
  <c r="Y277" i="7"/>
  <c r="Y276" i="7"/>
  <c r="Y275" i="7"/>
  <c r="Y274" i="7"/>
  <c r="Y273" i="7"/>
  <c r="Y272" i="7"/>
  <c r="Y271" i="7"/>
  <c r="Y270" i="7"/>
  <c r="Y269" i="7"/>
  <c r="Y268" i="7"/>
  <c r="Y267" i="7"/>
  <c r="Y266" i="7"/>
  <c r="Y265" i="7"/>
  <c r="Y264" i="7"/>
  <c r="Y263" i="7"/>
  <c r="Y262" i="7"/>
  <c r="Y261" i="7"/>
  <c r="Y260" i="7"/>
  <c r="Y259" i="7"/>
  <c r="Y258" i="7"/>
  <c r="Y257" i="7"/>
  <c r="Y256" i="7"/>
  <c r="Y255" i="7"/>
  <c r="Y254" i="7"/>
  <c r="Y253" i="7"/>
  <c r="Y252" i="7"/>
  <c r="Y251" i="7"/>
  <c r="Y250" i="7"/>
  <c r="Y249" i="7"/>
  <c r="Y248" i="7"/>
  <c r="Y247" i="7"/>
  <c r="Y246" i="7"/>
  <c r="Y245" i="7"/>
  <c r="Y244" i="7"/>
  <c r="Y243" i="7"/>
  <c r="Y242" i="7"/>
  <c r="Y241" i="7"/>
  <c r="Y240" i="7"/>
  <c r="Y239" i="7"/>
  <c r="Y238" i="7"/>
  <c r="Y237" i="7"/>
  <c r="Y236" i="7"/>
  <c r="Y235" i="7"/>
  <c r="Y234" i="7"/>
  <c r="Y233" i="7"/>
  <c r="Y232" i="7"/>
  <c r="Y231" i="7"/>
  <c r="Y230" i="7"/>
  <c r="Y229" i="7"/>
  <c r="Y228" i="7"/>
  <c r="Y227" i="7"/>
  <c r="Y226" i="7"/>
  <c r="Y225" i="7"/>
  <c r="Y224" i="7"/>
  <c r="Y223" i="7"/>
  <c r="Y222" i="7"/>
  <c r="Y221" i="7"/>
  <c r="Y220" i="7"/>
  <c r="Y219" i="7"/>
  <c r="Y218" i="7"/>
  <c r="Y217" i="7"/>
  <c r="Y216" i="7"/>
  <c r="Y215" i="7"/>
  <c r="Y214" i="7"/>
  <c r="Y213" i="7"/>
  <c r="Y212" i="7"/>
  <c r="Y211" i="7"/>
  <c r="Y210" i="7"/>
  <c r="Y209" i="7"/>
  <c r="Y208" i="7"/>
  <c r="Y207" i="7"/>
  <c r="Y206" i="7"/>
  <c r="Y205" i="7"/>
  <c r="Y204" i="7"/>
  <c r="Y203" i="7"/>
  <c r="Y202" i="7"/>
  <c r="Y201" i="7"/>
  <c r="Y200" i="7"/>
  <c r="Y199" i="7"/>
  <c r="Y198" i="7"/>
  <c r="Y197" i="7"/>
  <c r="Y196" i="7"/>
  <c r="Y195" i="7"/>
  <c r="Y194" i="7"/>
  <c r="Y193" i="7"/>
  <c r="Y192" i="7"/>
  <c r="Y191" i="7"/>
  <c r="Y190" i="7"/>
  <c r="Y189" i="7"/>
  <c r="Y188" i="7"/>
  <c r="Y187" i="7"/>
  <c r="Y186" i="7"/>
  <c r="Y185" i="7"/>
  <c r="Y184" i="7"/>
  <c r="Y183" i="7"/>
  <c r="Y182" i="7"/>
  <c r="Y181" i="7"/>
  <c r="Y180" i="7"/>
  <c r="Y179" i="7"/>
  <c r="Y178" i="7"/>
  <c r="Y177" i="7"/>
  <c r="Y176" i="7"/>
  <c r="Y175" i="7"/>
  <c r="Y174" i="7"/>
  <c r="Y173" i="7"/>
  <c r="Y172" i="7"/>
  <c r="Y171" i="7"/>
  <c r="Y170" i="7"/>
  <c r="Y169" i="7"/>
  <c r="Y168" i="7"/>
  <c r="Y167" i="7"/>
  <c r="Y166" i="7"/>
  <c r="Y165" i="7"/>
  <c r="Y164" i="7"/>
  <c r="Y163" i="7"/>
  <c r="Y162" i="7"/>
  <c r="Y161" i="7"/>
  <c r="Y160" i="7"/>
  <c r="Y159" i="7"/>
  <c r="Y158" i="7"/>
  <c r="Y157" i="7"/>
  <c r="Y156" i="7"/>
  <c r="Y155" i="7"/>
  <c r="Y154" i="7"/>
  <c r="Y153" i="7"/>
  <c r="Y152" i="7"/>
  <c r="Y151" i="7"/>
  <c r="Y150" i="7"/>
  <c r="Y149" i="7"/>
  <c r="Y148" i="7"/>
  <c r="Y147" i="7"/>
  <c r="Y146" i="7"/>
  <c r="Y145" i="7"/>
  <c r="Y144" i="7"/>
  <c r="Y143" i="7"/>
  <c r="Y142" i="7"/>
  <c r="Y141" i="7"/>
  <c r="Y140" i="7"/>
  <c r="Y139" i="7"/>
  <c r="Y138" i="7"/>
  <c r="Y137" i="7"/>
  <c r="Y136" i="7"/>
  <c r="Y135" i="7"/>
  <c r="Y134" i="7"/>
  <c r="Y133" i="7"/>
  <c r="Y132" i="7"/>
  <c r="Y131" i="7"/>
  <c r="Y130" i="7"/>
  <c r="Y129" i="7"/>
  <c r="Y128" i="7"/>
  <c r="Y127" i="7"/>
  <c r="Y126" i="7"/>
  <c r="Y125" i="7"/>
  <c r="Y124" i="7"/>
  <c r="Y123" i="7"/>
  <c r="Y122" i="7"/>
  <c r="Y121" i="7"/>
  <c r="Y120" i="7"/>
  <c r="Y119" i="7"/>
  <c r="Y118" i="7"/>
  <c r="Y117" i="7"/>
  <c r="Y116" i="7"/>
  <c r="Y115" i="7"/>
  <c r="Y114" i="7"/>
  <c r="Y113" i="7"/>
  <c r="Y112" i="7"/>
  <c r="Y111" i="7"/>
  <c r="Y110" i="7"/>
  <c r="Y109" i="7"/>
  <c r="Y108" i="7"/>
  <c r="Y107" i="7"/>
  <c r="Y106" i="7"/>
  <c r="Y105" i="7"/>
  <c r="Y104" i="7"/>
  <c r="Y103" i="7"/>
  <c r="Y102" i="7"/>
  <c r="Y101" i="7"/>
  <c r="Y100" i="7"/>
  <c r="Y99" i="7"/>
  <c r="Y98" i="7"/>
  <c r="Y97" i="7"/>
  <c r="Y96" i="7"/>
  <c r="Y95" i="7"/>
  <c r="Y94" i="7"/>
  <c r="Y93" i="7"/>
  <c r="Y92" i="7"/>
  <c r="Y91" i="7"/>
  <c r="Y90" i="7"/>
  <c r="Y89" i="7"/>
  <c r="Y88" i="7"/>
  <c r="Y87" i="7"/>
  <c r="Y86" i="7"/>
  <c r="Y85" i="7"/>
  <c r="Y84" i="7"/>
  <c r="Y83" i="7"/>
  <c r="Y82" i="7"/>
  <c r="Y81" i="7"/>
  <c r="Y80" i="7"/>
  <c r="Y79" i="7"/>
  <c r="Y78" i="7"/>
  <c r="Y77" i="7"/>
  <c r="Y76" i="7"/>
  <c r="Y75" i="7"/>
  <c r="Y74" i="7"/>
  <c r="Y73" i="7"/>
  <c r="Y72" i="7"/>
  <c r="Y71" i="7"/>
  <c r="Y70" i="7"/>
  <c r="Y69" i="7"/>
  <c r="Y68" i="7"/>
  <c r="Y67" i="7"/>
  <c r="Y66" i="7"/>
  <c r="Y65" i="7"/>
  <c r="Y64" i="7"/>
  <c r="Y63" i="7"/>
  <c r="Y62" i="7"/>
  <c r="Y61" i="7"/>
  <c r="Y60" i="7"/>
  <c r="Y59" i="7"/>
  <c r="Y58" i="7"/>
  <c r="Y57" i="7"/>
  <c r="Y56" i="7"/>
  <c r="Y55" i="7"/>
  <c r="Y54" i="7"/>
  <c r="Y53" i="7"/>
  <c r="Y52" i="7"/>
  <c r="Y51" i="7"/>
  <c r="Y50" i="7"/>
  <c r="Y49" i="7"/>
  <c r="Y48" i="7"/>
  <c r="Y47" i="7"/>
  <c r="Y46" i="7"/>
  <c r="Y45" i="7"/>
  <c r="Y44" i="7"/>
  <c r="Y43" i="7"/>
  <c r="Y42" i="7"/>
  <c r="Y41" i="7"/>
  <c r="Y40" i="7"/>
  <c r="Y39" i="7"/>
  <c r="Y38" i="7"/>
  <c r="Y37" i="7"/>
  <c r="Y36" i="7"/>
  <c r="Y35" i="7"/>
  <c r="Y34" i="7"/>
  <c r="Y33" i="7"/>
  <c r="Y32" i="7"/>
  <c r="Y31" i="7"/>
  <c r="Y30" i="7"/>
  <c r="Y29" i="7"/>
  <c r="Y28" i="7"/>
  <c r="Y27" i="7"/>
  <c r="Y26" i="7"/>
  <c r="Y25" i="7"/>
  <c r="Y24" i="7"/>
  <c r="Y23" i="7"/>
  <c r="Y22" i="7"/>
  <c r="Y21" i="7"/>
  <c r="Y20" i="7"/>
  <c r="Y19" i="7"/>
  <c r="Y18" i="7"/>
  <c r="Y17" i="7"/>
  <c r="Y16" i="7"/>
  <c r="Y15" i="7"/>
  <c r="Y14" i="7"/>
  <c r="Y13" i="7"/>
  <c r="Y12" i="7"/>
  <c r="Y11" i="7"/>
  <c r="Y10" i="7"/>
  <c r="Y9" i="7"/>
  <c r="Y8" i="7"/>
  <c r="Y7" i="7"/>
  <c r="Y6" i="7"/>
  <c r="Y4" i="7"/>
  <c r="Y3" i="7"/>
  <c r="Y2" i="7"/>
  <c r="C8" i="59"/>
  <c r="C9" i="59"/>
  <c r="C10" i="59"/>
  <c r="C11" i="59"/>
  <c r="C12" i="59"/>
  <c r="C13" i="59"/>
  <c r="C14" i="59"/>
  <c r="C15" i="59"/>
  <c r="C16" i="59"/>
  <c r="C17" i="59"/>
  <c r="C18" i="59"/>
  <c r="C19" i="59"/>
  <c r="C20" i="59"/>
  <c r="C21" i="59"/>
  <c r="C22" i="59"/>
  <c r="C23" i="59"/>
  <c r="C24" i="59"/>
  <c r="C25" i="59"/>
  <c r="C26" i="59"/>
  <c r="C27" i="59"/>
  <c r="C28" i="59"/>
  <c r="C29" i="59"/>
  <c r="C30" i="59"/>
  <c r="C31" i="59"/>
  <c r="C32" i="59"/>
  <c r="C33" i="59"/>
  <c r="C34" i="59"/>
  <c r="C35" i="59"/>
  <c r="C36" i="59"/>
  <c r="D8" i="59"/>
  <c r="E8" i="59"/>
  <c r="D933" i="1" l="1"/>
  <c r="E934" i="1"/>
  <c r="F8" i="59"/>
  <c r="D934" i="1" l="1"/>
  <c r="E935" i="1"/>
  <c r="L6" i="5"/>
  <c r="L5" i="5"/>
  <c r="L4" i="5"/>
  <c r="D935" i="1" l="1"/>
  <c r="E936" i="1"/>
  <c r="B874" i="9"/>
  <c r="B873" i="9"/>
  <c r="B872" i="9"/>
  <c r="B871" i="9"/>
  <c r="B870" i="9"/>
  <c r="B869" i="9"/>
  <c r="B868" i="9"/>
  <c r="B867" i="9"/>
  <c r="B866" i="9"/>
  <c r="B865" i="9"/>
  <c r="B864" i="9"/>
  <c r="B863" i="9"/>
  <c r="B862" i="9"/>
  <c r="D936" i="1" l="1"/>
  <c r="E937" i="1"/>
  <c r="D937" i="1" l="1"/>
  <c r="E938" i="1"/>
  <c r="S50" i="9"/>
  <c r="T52" i="9"/>
  <c r="T50" i="9"/>
  <c r="W33" i="52"/>
  <c r="D938" i="1" l="1"/>
  <c r="E939" i="1"/>
  <c r="M50" i="9"/>
  <c r="Q45" i="9"/>
  <c r="B2018" i="9"/>
  <c r="D939" i="1" l="1"/>
  <c r="E940" i="1"/>
  <c r="R52" i="9"/>
  <c r="L52" i="9" s="1"/>
  <c r="L50" i="9"/>
  <c r="B1939" i="9"/>
  <c r="B1938" i="9"/>
  <c r="B1937" i="9"/>
  <c r="B1936" i="9"/>
  <c r="B1935" i="9"/>
  <c r="B1934" i="9"/>
  <c r="B1933" i="9"/>
  <c r="B1932" i="9"/>
  <c r="B1931" i="9"/>
  <c r="B1930" i="9"/>
  <c r="B1929" i="9"/>
  <c r="B1928" i="9"/>
  <c r="B1927" i="9"/>
  <c r="B1926" i="9"/>
  <c r="B1925" i="9"/>
  <c r="B1924" i="9"/>
  <c r="B1923" i="9"/>
  <c r="B1922" i="9"/>
  <c r="B1921" i="9"/>
  <c r="B1920" i="9"/>
  <c r="B1919" i="9"/>
  <c r="B1918" i="9"/>
  <c r="B1917" i="9"/>
  <c r="B1916" i="9"/>
  <c r="B1915" i="9"/>
  <c r="B1914" i="9"/>
  <c r="B1913" i="9"/>
  <c r="B1912" i="9"/>
  <c r="B1911" i="9"/>
  <c r="B1910" i="9"/>
  <c r="B1909" i="9"/>
  <c r="B1908" i="9"/>
  <c r="B1907" i="9"/>
  <c r="B1906" i="9"/>
  <c r="B1905" i="9"/>
  <c r="B1904" i="9"/>
  <c r="B1903" i="9"/>
  <c r="B1902" i="9"/>
  <c r="Z1901" i="9"/>
  <c r="Z1902" i="9" s="1"/>
  <c r="Z1903" i="9" s="1"/>
  <c r="Z1904" i="9" s="1"/>
  <c r="Z1905" i="9" s="1"/>
  <c r="Z1906" i="9" s="1"/>
  <c r="Z1907" i="9" s="1"/>
  <c r="Z1908" i="9" s="1"/>
  <c r="Z1909" i="9" s="1"/>
  <c r="Z1910" i="9" s="1"/>
  <c r="Z1911" i="9" s="1"/>
  <c r="Z1912" i="9" s="1"/>
  <c r="Z1913" i="9" s="1"/>
  <c r="Z1914" i="9" s="1"/>
  <c r="Z1915" i="9" s="1"/>
  <c r="Z1916" i="9" s="1"/>
  <c r="Z1917" i="9" s="1"/>
  <c r="Z1918" i="9" s="1"/>
  <c r="Z1919" i="9" s="1"/>
  <c r="Z1920" i="9" s="1"/>
  <c r="Z1921" i="9" s="1"/>
  <c r="Z1922" i="9" s="1"/>
  <c r="Z1923" i="9" s="1"/>
  <c r="Z1924" i="9" s="1"/>
  <c r="Z1925" i="9" s="1"/>
  <c r="Z1926" i="9" s="1"/>
  <c r="Z1927" i="9" s="1"/>
  <c r="Z1928" i="9" s="1"/>
  <c r="Z1929" i="9" s="1"/>
  <c r="Z1930" i="9" s="1"/>
  <c r="Z1931" i="9" s="1"/>
  <c r="Z1932" i="9" s="1"/>
  <c r="Z1933" i="9" s="1"/>
  <c r="Z1934" i="9" s="1"/>
  <c r="Z1935" i="9" s="1"/>
  <c r="Z1936" i="9" s="1"/>
  <c r="B1901" i="9"/>
  <c r="AC1901" i="9"/>
  <c r="B1900" i="9"/>
  <c r="B1978" i="9"/>
  <c r="B1898" i="9"/>
  <c r="D940" i="1" l="1"/>
  <c r="E941" i="1"/>
  <c r="Z1937" i="9"/>
  <c r="Z1939" i="9" s="1"/>
  <c r="Z1938" i="9"/>
  <c r="B1859" i="9"/>
  <c r="B1858" i="9"/>
  <c r="B1857" i="9"/>
  <c r="B1856" i="9"/>
  <c r="B1855" i="9"/>
  <c r="B1854" i="9"/>
  <c r="B1853" i="9"/>
  <c r="B1852" i="9"/>
  <c r="B1851" i="9"/>
  <c r="B1850" i="9"/>
  <c r="B1849" i="9"/>
  <c r="B1848" i="9"/>
  <c r="B1847" i="9"/>
  <c r="B1846" i="9"/>
  <c r="B1845" i="9"/>
  <c r="B1844" i="9"/>
  <c r="B1843" i="9"/>
  <c r="B1842" i="9"/>
  <c r="B1841" i="9"/>
  <c r="B1840" i="9"/>
  <c r="B1839" i="9"/>
  <c r="B1838" i="9"/>
  <c r="B1837" i="9"/>
  <c r="B1836" i="9"/>
  <c r="B1835" i="9"/>
  <c r="B1834" i="9"/>
  <c r="B1833" i="9"/>
  <c r="B1832" i="9"/>
  <c r="B1831" i="9"/>
  <c r="B1830" i="9"/>
  <c r="B1829" i="9"/>
  <c r="B1828" i="9"/>
  <c r="B1827" i="9"/>
  <c r="B1826" i="9"/>
  <c r="B1825" i="9"/>
  <c r="B1824" i="9"/>
  <c r="B1823" i="9"/>
  <c r="B1822" i="9"/>
  <c r="Z1821" i="9"/>
  <c r="Z1822" i="9" s="1"/>
  <c r="Z1823" i="9" s="1"/>
  <c r="Z1824" i="9" s="1"/>
  <c r="Z1825" i="9" s="1"/>
  <c r="Z1826" i="9" s="1"/>
  <c r="Z1827" i="9" s="1"/>
  <c r="Z1828" i="9" s="1"/>
  <c r="Z1829" i="9" s="1"/>
  <c r="Z1830" i="9" s="1"/>
  <c r="Z1831" i="9" s="1"/>
  <c r="Z1832" i="9" s="1"/>
  <c r="Z1833" i="9" s="1"/>
  <c r="Z1834" i="9" s="1"/>
  <c r="Z1835" i="9" s="1"/>
  <c r="Z1836" i="9" s="1"/>
  <c r="Z1837" i="9" s="1"/>
  <c r="Z1838" i="9" s="1"/>
  <c r="Z1839" i="9" s="1"/>
  <c r="Z1840" i="9" s="1"/>
  <c r="Z1841" i="9" s="1"/>
  <c r="Z1842" i="9" s="1"/>
  <c r="Z1843" i="9" s="1"/>
  <c r="Z1844" i="9" s="1"/>
  <c r="Z1845" i="9" s="1"/>
  <c r="Z1846" i="9" s="1"/>
  <c r="Z1847" i="9" s="1"/>
  <c r="Z1848" i="9" s="1"/>
  <c r="Z1849" i="9" s="1"/>
  <c r="Z1850" i="9" s="1"/>
  <c r="Z1851" i="9" s="1"/>
  <c r="Z1852" i="9" s="1"/>
  <c r="Z1853" i="9" s="1"/>
  <c r="Z1854" i="9" s="1"/>
  <c r="Z1855" i="9" s="1"/>
  <c r="Z1856" i="9" s="1"/>
  <c r="B1821" i="9"/>
  <c r="AC1821" i="9"/>
  <c r="B1820" i="9"/>
  <c r="B1818" i="9"/>
  <c r="B1777" i="9"/>
  <c r="B1778" i="9"/>
  <c r="B1779" i="9"/>
  <c r="B1780" i="9"/>
  <c r="B1781" i="9"/>
  <c r="B1782" i="9"/>
  <c r="D941" i="1" l="1"/>
  <c r="E942" i="1"/>
  <c r="Z1857" i="9"/>
  <c r="Z1859" i="9" s="1"/>
  <c r="Z1858" i="9"/>
  <c r="B1697" i="9"/>
  <c r="B1698" i="9"/>
  <c r="B1699" i="9"/>
  <c r="B1700" i="9"/>
  <c r="B1701" i="9"/>
  <c r="B1702" i="9"/>
  <c r="B1703" i="9"/>
  <c r="B1704" i="9"/>
  <c r="B1705" i="9"/>
  <c r="B1706" i="9"/>
  <c r="B1707" i="9"/>
  <c r="B1708" i="9"/>
  <c r="B1709" i="9"/>
  <c r="B1710" i="9"/>
  <c r="B1711" i="9"/>
  <c r="B1712" i="9"/>
  <c r="B1713" i="9"/>
  <c r="B1714" i="9"/>
  <c r="B1715" i="9"/>
  <c r="B1716" i="9"/>
  <c r="B1717" i="9"/>
  <c r="B1718" i="9"/>
  <c r="B1719" i="9"/>
  <c r="B1720" i="9"/>
  <c r="B1721" i="9"/>
  <c r="B1722" i="9"/>
  <c r="B1723" i="9"/>
  <c r="B1724" i="9"/>
  <c r="B1725" i="9"/>
  <c r="B1726" i="9"/>
  <c r="B1727" i="9"/>
  <c r="B1728" i="9"/>
  <c r="B1729" i="9"/>
  <c r="B1730" i="9"/>
  <c r="B1731" i="9"/>
  <c r="B1732" i="9"/>
  <c r="B1733" i="9"/>
  <c r="B1734" i="9"/>
  <c r="B1735" i="9"/>
  <c r="B1736" i="9"/>
  <c r="B1737" i="9"/>
  <c r="B1738" i="9"/>
  <c r="B1739" i="9"/>
  <c r="B1740" i="9"/>
  <c r="Z1700" i="9"/>
  <c r="Z1701" i="9" s="1"/>
  <c r="Z1702" i="9" s="1"/>
  <c r="Z1703" i="9" s="1"/>
  <c r="Z1704" i="9" s="1"/>
  <c r="Z1705" i="9" s="1"/>
  <c r="Z1706" i="9" s="1"/>
  <c r="Z1707" i="9" s="1"/>
  <c r="Z1708" i="9" s="1"/>
  <c r="Z1709" i="9" s="1"/>
  <c r="Z1710" i="9" s="1"/>
  <c r="Z1711" i="9" s="1"/>
  <c r="Z1712" i="9" s="1"/>
  <c r="Z1713" i="9" s="1"/>
  <c r="Z1714" i="9" s="1"/>
  <c r="Z1715" i="9" s="1"/>
  <c r="Z1716" i="9" s="1"/>
  <c r="Z1717" i="9" s="1"/>
  <c r="Z1718" i="9" s="1"/>
  <c r="Z1719" i="9" s="1"/>
  <c r="Z1720" i="9" s="1"/>
  <c r="Z1721" i="9" s="1"/>
  <c r="Z1722" i="9" s="1"/>
  <c r="Z1723" i="9" s="1"/>
  <c r="Z1724" i="9" s="1"/>
  <c r="Z1725" i="9" s="1"/>
  <c r="Z1726" i="9" s="1"/>
  <c r="Z1727" i="9" s="1"/>
  <c r="Z1728" i="9" s="1"/>
  <c r="Z1729" i="9" s="1"/>
  <c r="Z1730" i="9" s="1"/>
  <c r="Z1731" i="9" s="1"/>
  <c r="Z1732" i="9" s="1"/>
  <c r="Z1733" i="9" s="1"/>
  <c r="Z1734" i="9" s="1"/>
  <c r="Z1735" i="9" s="1"/>
  <c r="Z1736" i="9" s="1"/>
  <c r="AC1700" i="9"/>
  <c r="B1656" i="9"/>
  <c r="B1657" i="9"/>
  <c r="B1658" i="9"/>
  <c r="B1659" i="9"/>
  <c r="B1660" i="9"/>
  <c r="B1661" i="9"/>
  <c r="Z1612" i="9"/>
  <c r="Z1613" i="9" s="1"/>
  <c r="B1609" i="9"/>
  <c r="B1610" i="9"/>
  <c r="B1611" i="9"/>
  <c r="B1612" i="9"/>
  <c r="B1613" i="9"/>
  <c r="B1614" i="9"/>
  <c r="B1615" i="9"/>
  <c r="B1616" i="9"/>
  <c r="B1617" i="9"/>
  <c r="B1618" i="9"/>
  <c r="B1569" i="9"/>
  <c r="B1528" i="9"/>
  <c r="B1529" i="9"/>
  <c r="B1530" i="9"/>
  <c r="B1531" i="9"/>
  <c r="B1532" i="9"/>
  <c r="B1533" i="9"/>
  <c r="B1488" i="9"/>
  <c r="B1489" i="9"/>
  <c r="B1490" i="9"/>
  <c r="B1491" i="9"/>
  <c r="B1492" i="9"/>
  <c r="K1449" i="9"/>
  <c r="K1450" i="9"/>
  <c r="B1449" i="9"/>
  <c r="B1450" i="9"/>
  <c r="B1451" i="9"/>
  <c r="B1452" i="9"/>
  <c r="D942" i="1" l="1"/>
  <c r="E943" i="1"/>
  <c r="Z1738" i="9"/>
  <c r="Z1737" i="9"/>
  <c r="Z1739" i="9" s="1"/>
  <c r="Z1614" i="9"/>
  <c r="AC1615" i="9" s="1"/>
  <c r="AC1614" i="9"/>
  <c r="D943" i="1" l="1"/>
  <c r="E944" i="1"/>
  <c r="Z1615" i="9"/>
  <c r="Z1616" i="9" s="1"/>
  <c r="D944" i="1" l="1"/>
  <c r="E945" i="1"/>
  <c r="FA166" i="78"/>
  <c r="FA167" i="78" s="1"/>
  <c r="ER166" i="78"/>
  <c r="ER167" i="78" s="1"/>
  <c r="EI166" i="78"/>
  <c r="EI167" i="78" s="1"/>
  <c r="EI168" i="78" s="1"/>
  <c r="EK173" i="78" s="1"/>
  <c r="DZ166" i="78"/>
  <c r="DZ167" i="78" s="1"/>
  <c r="DQ166" i="78"/>
  <c r="DQ167" i="78" s="1"/>
  <c r="DH166" i="78"/>
  <c r="DH167" i="78" s="1"/>
  <c r="CY166" i="78"/>
  <c r="CY167" i="78" s="1"/>
  <c r="CP166" i="78"/>
  <c r="CP167" i="78" s="1"/>
  <c r="CG166" i="78"/>
  <c r="CG167" i="78" s="1"/>
  <c r="BX166" i="78"/>
  <c r="BX167" i="78" s="1"/>
  <c r="BO166" i="78"/>
  <c r="BO167" i="78" s="1"/>
  <c r="BF166" i="78"/>
  <c r="BF167" i="78" s="1"/>
  <c r="AW166" i="78"/>
  <c r="AW167" i="78" s="1"/>
  <c r="AN166" i="78"/>
  <c r="AN167" i="78" s="1"/>
  <c r="AE166" i="78"/>
  <c r="AE167" i="78" s="1"/>
  <c r="FA29" i="78"/>
  <c r="FA30" i="78" s="1"/>
  <c r="ER29" i="78"/>
  <c r="ER30" i="78" s="1"/>
  <c r="EI29" i="78"/>
  <c r="EI30" i="78" s="1"/>
  <c r="DZ29" i="78"/>
  <c r="DZ30" i="78" s="1"/>
  <c r="DQ29" i="78"/>
  <c r="DQ30" i="78" s="1"/>
  <c r="DH29" i="78"/>
  <c r="DH30" i="78" s="1"/>
  <c r="CY29" i="78"/>
  <c r="CY30" i="78" s="1"/>
  <c r="CP29" i="78"/>
  <c r="CP30" i="78" s="1"/>
  <c r="CG29" i="78"/>
  <c r="CG30" i="78" s="1"/>
  <c r="BX29" i="78"/>
  <c r="BX30" i="78" s="1"/>
  <c r="BO29" i="78"/>
  <c r="BO30" i="78" s="1"/>
  <c r="BF29" i="78"/>
  <c r="BF30" i="78" s="1"/>
  <c r="AN29" i="78"/>
  <c r="AN30" i="78" s="1"/>
  <c r="AW29" i="78"/>
  <c r="AW30" i="78" s="1"/>
  <c r="D945" i="1" l="1"/>
  <c r="E946" i="1"/>
  <c r="AE168" i="78"/>
  <c r="AG172" i="78" s="1"/>
  <c r="BO168" i="78"/>
  <c r="BQ171" i="78" s="1"/>
  <c r="AW168" i="78"/>
  <c r="AY166" i="78" s="1"/>
  <c r="CP168" i="78"/>
  <c r="CS166" i="78" s="1"/>
  <c r="DZ168" i="78"/>
  <c r="EC175" i="78" s="1"/>
  <c r="DH168" i="78"/>
  <c r="DL175" i="78" s="1"/>
  <c r="EK175" i="78"/>
  <c r="EK171" i="78"/>
  <c r="EK174" i="78"/>
  <c r="EK169" i="78"/>
  <c r="EI169" i="78" s="1"/>
  <c r="EK168" i="78"/>
  <c r="EK170" i="78"/>
  <c r="EL173" i="78"/>
  <c r="EK166" i="78"/>
  <c r="CG168" i="78"/>
  <c r="CK175" i="78" s="1"/>
  <c r="DQ168" i="78"/>
  <c r="DT173" i="78" s="1"/>
  <c r="EL174" i="78"/>
  <c r="EL170" i="78"/>
  <c r="EM170" i="78" s="1"/>
  <c r="EM175" i="78"/>
  <c r="EM173" i="78"/>
  <c r="EM174" i="78"/>
  <c r="EL171" i="78"/>
  <c r="EM171" i="78" s="1"/>
  <c r="EL169" i="78"/>
  <c r="EL168" i="78"/>
  <c r="EL172" i="78"/>
  <c r="EL167" i="78"/>
  <c r="FA168" i="78"/>
  <c r="FD169" i="78" s="1"/>
  <c r="BX168" i="78"/>
  <c r="CA173" i="78" s="1"/>
  <c r="ER168" i="78"/>
  <c r="EL175" i="78"/>
  <c r="EL166" i="78"/>
  <c r="EK167" i="78"/>
  <c r="AN168" i="78"/>
  <c r="AQ175" i="78" s="1"/>
  <c r="BF168" i="78"/>
  <c r="CY168" i="78"/>
  <c r="DB174" i="78" s="1"/>
  <c r="EK172" i="78"/>
  <c r="AI173" i="78"/>
  <c r="FA31" i="78"/>
  <c r="ER31" i="78"/>
  <c r="EI31" i="78"/>
  <c r="EL38" i="78" s="1"/>
  <c r="DZ31" i="78"/>
  <c r="DQ31" i="78"/>
  <c r="DT32" i="78" s="1"/>
  <c r="CY31" i="78"/>
  <c r="CP31" i="78"/>
  <c r="CG31" i="78"/>
  <c r="BX31" i="78"/>
  <c r="CA38" i="78" s="1"/>
  <c r="DH31" i="78"/>
  <c r="BO31" i="78"/>
  <c r="BS36" i="78" s="1"/>
  <c r="BF31" i="78"/>
  <c r="AW31" i="78"/>
  <c r="AN31" i="78"/>
  <c r="AE31" i="78"/>
  <c r="D946" i="1" l="1"/>
  <c r="E947" i="1"/>
  <c r="AG174" i="78"/>
  <c r="CS168" i="78"/>
  <c r="FD174" i="78"/>
  <c r="BS173" i="78"/>
  <c r="BR170" i="78"/>
  <c r="BQ175" i="78"/>
  <c r="BR166" i="78"/>
  <c r="BR173" i="78"/>
  <c r="BQ172" i="78"/>
  <c r="BS174" i="78"/>
  <c r="BQ173" i="78"/>
  <c r="EM172" i="78"/>
  <c r="AH173" i="78"/>
  <c r="EM169" i="78"/>
  <c r="CT170" i="78"/>
  <c r="BR172" i="78"/>
  <c r="BS172" i="78" s="1"/>
  <c r="BR175" i="78"/>
  <c r="BQ174" i="78"/>
  <c r="BR169" i="78"/>
  <c r="DB35" i="78"/>
  <c r="CJ33" i="78"/>
  <c r="DB30" i="78"/>
  <c r="DL173" i="78"/>
  <c r="AZ172" i="78"/>
  <c r="AY174" i="78"/>
  <c r="AY173" i="78"/>
  <c r="AZ167" i="78"/>
  <c r="AY167" i="78"/>
  <c r="AZ175" i="78"/>
  <c r="DC173" i="78"/>
  <c r="AZ174" i="78"/>
  <c r="AH168" i="78"/>
  <c r="AH170" i="78"/>
  <c r="AY169" i="78"/>
  <c r="AY171" i="78"/>
  <c r="DB172" i="78"/>
  <c r="BA174" i="78"/>
  <c r="AI174" i="78"/>
  <c r="AH174" i="78"/>
  <c r="AY170" i="78"/>
  <c r="AG168" i="78"/>
  <c r="CS171" i="78"/>
  <c r="CT174" i="78"/>
  <c r="AZ171" i="78"/>
  <c r="FD167" i="78"/>
  <c r="CJ171" i="78"/>
  <c r="CK171" i="78" s="1"/>
  <c r="AZ173" i="78"/>
  <c r="AH169" i="78"/>
  <c r="AY175" i="78"/>
  <c r="BA173" i="78"/>
  <c r="EC169" i="78"/>
  <c r="EC171" i="78"/>
  <c r="ED174" i="78"/>
  <c r="EM168" i="78"/>
  <c r="AQ172" i="78"/>
  <c r="DB173" i="78"/>
  <c r="DT171" i="78"/>
  <c r="CJ173" i="78"/>
  <c r="EM166" i="78"/>
  <c r="ED175" i="78"/>
  <c r="AR175" i="78"/>
  <c r="DT168" i="78"/>
  <c r="EM167" i="78"/>
  <c r="DT167" i="78"/>
  <c r="DT170" i="78"/>
  <c r="CK173" i="78"/>
  <c r="EC174" i="78"/>
  <c r="CT173" i="78"/>
  <c r="BQ167" i="78"/>
  <c r="CS175" i="78"/>
  <c r="BR171" i="78"/>
  <c r="BS171" i="78" s="1"/>
  <c r="BQ168" i="78"/>
  <c r="BO169" i="78" s="1"/>
  <c r="EC168" i="78"/>
  <c r="EU170" i="78"/>
  <c r="EU167" i="78"/>
  <c r="EV175" i="78"/>
  <c r="EU174" i="78"/>
  <c r="EU173" i="78"/>
  <c r="EU172" i="78"/>
  <c r="DK172" i="78"/>
  <c r="DL174" i="78"/>
  <c r="EU171" i="78"/>
  <c r="FE175" i="78"/>
  <c r="FE174" i="78"/>
  <c r="FD175" i="78"/>
  <c r="EU168" i="78"/>
  <c r="DK171" i="78"/>
  <c r="DB170" i="78"/>
  <c r="DB168" i="78"/>
  <c r="DB167" i="78"/>
  <c r="CA170" i="78"/>
  <c r="EV174" i="78"/>
  <c r="CA169" i="78"/>
  <c r="AG166" i="78"/>
  <c r="AH175" i="78"/>
  <c r="AG171" i="78"/>
  <c r="AG170" i="78"/>
  <c r="AI175" i="78"/>
  <c r="AH172" i="78"/>
  <c r="AI172" i="78" s="1"/>
  <c r="AH167" i="78"/>
  <c r="AG169" i="78"/>
  <c r="AG173" i="78"/>
  <c r="AG167" i="78"/>
  <c r="AH171" i="78"/>
  <c r="AG175" i="78"/>
  <c r="DC174" i="78"/>
  <c r="FD172" i="78"/>
  <c r="FD170" i="78"/>
  <c r="DU175" i="78"/>
  <c r="DT174" i="78"/>
  <c r="DU173" i="78"/>
  <c r="DB171" i="78"/>
  <c r="DC171" i="78"/>
  <c r="EU166" i="78"/>
  <c r="EU169" i="78"/>
  <c r="EC173" i="78"/>
  <c r="EC167" i="78"/>
  <c r="ED173" i="78"/>
  <c r="CS173" i="78"/>
  <c r="CS167" i="78"/>
  <c r="CT175" i="78"/>
  <c r="CS172" i="78"/>
  <c r="CS174" i="78"/>
  <c r="AH166" i="78"/>
  <c r="BQ169" i="78"/>
  <c r="BS169" i="78" s="1"/>
  <c r="BQ166" i="78"/>
  <c r="BS166" i="78" s="1"/>
  <c r="BA175" i="78"/>
  <c r="BR167" i="78"/>
  <c r="BR168" i="78"/>
  <c r="BR174" i="78"/>
  <c r="AZ168" i="78"/>
  <c r="AZ169" i="78"/>
  <c r="AZ170" i="78"/>
  <c r="BA170" i="78" s="1"/>
  <c r="BQ170" i="78"/>
  <c r="BS170" i="78" s="1"/>
  <c r="AY168" i="78"/>
  <c r="AY172" i="78"/>
  <c r="BA172" i="78" s="1"/>
  <c r="AZ166" i="78"/>
  <c r="BA166" i="78" s="1"/>
  <c r="BS175" i="78"/>
  <c r="BH174" i="78"/>
  <c r="BH171" i="78"/>
  <c r="BH170" i="78"/>
  <c r="BH168" i="78"/>
  <c r="BH175" i="78"/>
  <c r="BH169" i="78"/>
  <c r="BH173" i="78"/>
  <c r="BF169" i="78" s="1"/>
  <c r="BH172" i="78"/>
  <c r="BH167" i="78"/>
  <c r="BH166" i="78"/>
  <c r="BI169" i="78"/>
  <c r="AP175" i="78"/>
  <c r="AP173" i="78"/>
  <c r="AP171" i="78"/>
  <c r="AP174" i="78"/>
  <c r="AP169" i="78"/>
  <c r="AP168" i="78"/>
  <c r="AP172" i="78"/>
  <c r="AR172" i="78" s="1"/>
  <c r="AP167" i="78"/>
  <c r="AP170" i="78"/>
  <c r="AP166" i="78"/>
  <c r="BZ175" i="78"/>
  <c r="BZ173" i="78"/>
  <c r="BZ171" i="78"/>
  <c r="BZ169" i="78"/>
  <c r="BZ174" i="78"/>
  <c r="BZ172" i="78"/>
  <c r="BZ168" i="78"/>
  <c r="BZ170" i="78"/>
  <c r="CB170" i="78" s="1"/>
  <c r="BZ167" i="78"/>
  <c r="BZ166" i="78"/>
  <c r="CA166" i="78"/>
  <c r="AQ174" i="78"/>
  <c r="DJ175" i="78"/>
  <c r="DJ173" i="78"/>
  <c r="DJ171" i="78"/>
  <c r="DL171" i="78" s="1"/>
  <c r="DJ169" i="78"/>
  <c r="DH169" i="78" s="1"/>
  <c r="DJ172" i="78"/>
  <c r="DL172" i="78" s="1"/>
  <c r="DJ170" i="78"/>
  <c r="DJ174" i="78"/>
  <c r="DJ168" i="78"/>
  <c r="DJ167" i="78"/>
  <c r="DJ166" i="78"/>
  <c r="DK174" i="78"/>
  <c r="DK175" i="78"/>
  <c r="DK173" i="78"/>
  <c r="CA171" i="78"/>
  <c r="CB171" i="78" s="1"/>
  <c r="BI168" i="78"/>
  <c r="BI172" i="78"/>
  <c r="BJ173" i="78"/>
  <c r="AR173" i="78"/>
  <c r="AQ170" i="78"/>
  <c r="CI171" i="78"/>
  <c r="CI172" i="78"/>
  <c r="CK172" i="78" s="1"/>
  <c r="CI170" i="78"/>
  <c r="CI175" i="78"/>
  <c r="CI173" i="78"/>
  <c r="CI169" i="78"/>
  <c r="CK169" i="78" s="1"/>
  <c r="CI167" i="78"/>
  <c r="CK174" i="78"/>
  <c r="CJ168" i="78"/>
  <c r="CJ166" i="78"/>
  <c r="CI174" i="78"/>
  <c r="CJ172" i="78"/>
  <c r="CI168" i="78"/>
  <c r="CG169" i="78" s="1"/>
  <c r="CI166" i="78"/>
  <c r="CK166" i="78" s="1"/>
  <c r="CJ174" i="78"/>
  <c r="CJ175" i="78"/>
  <c r="BI166" i="78"/>
  <c r="EB174" i="78"/>
  <c r="EB171" i="78"/>
  <c r="ED171" i="78" s="1"/>
  <c r="EB173" i="78"/>
  <c r="EB170" i="78"/>
  <c r="ED170" i="78" s="1"/>
  <c r="EB172" i="78"/>
  <c r="EB168" i="78"/>
  <c r="EB175" i="78"/>
  <c r="EB166" i="78"/>
  <c r="EB169" i="78"/>
  <c r="EB167" i="78"/>
  <c r="EC166" i="78"/>
  <c r="EC170" i="78"/>
  <c r="DK167" i="78"/>
  <c r="DK170" i="78"/>
  <c r="CR174" i="78"/>
  <c r="CR171" i="78"/>
  <c r="CT171" i="78" s="1"/>
  <c r="CR175" i="78"/>
  <c r="CR170" i="78"/>
  <c r="CR168" i="78"/>
  <c r="CT168" i="78" s="1"/>
  <c r="CR172" i="78"/>
  <c r="CT172" i="78" s="1"/>
  <c r="CR169" i="78"/>
  <c r="CR167" i="78"/>
  <c r="CR173" i="78"/>
  <c r="CR166" i="78"/>
  <c r="CT166" i="78" s="1"/>
  <c r="CS170" i="78"/>
  <c r="CA167" i="78"/>
  <c r="CA172" i="78"/>
  <c r="CA174" i="78"/>
  <c r="CB173" i="78"/>
  <c r="CB174" i="78"/>
  <c r="BI171" i="78"/>
  <c r="BI175" i="78"/>
  <c r="BJ175" i="78"/>
  <c r="AQ168" i="78"/>
  <c r="AQ169" i="78"/>
  <c r="DA171" i="78"/>
  <c r="DA174" i="78"/>
  <c r="DA168" i="78"/>
  <c r="DA175" i="78"/>
  <c r="DA167" i="78"/>
  <c r="DA172" i="78"/>
  <c r="DC172" i="78" s="1"/>
  <c r="DA169" i="78"/>
  <c r="DA173" i="78"/>
  <c r="DB166" i="78"/>
  <c r="DA170" i="78"/>
  <c r="DA166" i="78"/>
  <c r="BJ174" i="78"/>
  <c r="ET175" i="78"/>
  <c r="ET173" i="78"/>
  <c r="ET171" i="78"/>
  <c r="ET169" i="78"/>
  <c r="ET172" i="78"/>
  <c r="ET170" i="78"/>
  <c r="ET168" i="78"/>
  <c r="ET174" i="78"/>
  <c r="ET167" i="78"/>
  <c r="ET166" i="78"/>
  <c r="FC171" i="78"/>
  <c r="FC172" i="78"/>
  <c r="FC169" i="78"/>
  <c r="FC175" i="78"/>
  <c r="FC174" i="78"/>
  <c r="FC170" i="78"/>
  <c r="FC167" i="78"/>
  <c r="FE167" i="78" s="1"/>
  <c r="FC173" i="78"/>
  <c r="FD168" i="78"/>
  <c r="FD166" i="78"/>
  <c r="FD171" i="78"/>
  <c r="FC168" i="78"/>
  <c r="FC166" i="78"/>
  <c r="FE173" i="78"/>
  <c r="FD173" i="78"/>
  <c r="DS171" i="78"/>
  <c r="DU171" i="78" s="1"/>
  <c r="DS174" i="78"/>
  <c r="DS172" i="78"/>
  <c r="DS169" i="78"/>
  <c r="DS173" i="78"/>
  <c r="DS167" i="78"/>
  <c r="DS170" i="78"/>
  <c r="DU170" i="78" s="1"/>
  <c r="DS168" i="78"/>
  <c r="DS175" i="78"/>
  <c r="DT172" i="78"/>
  <c r="DT166" i="78"/>
  <c r="DU174" i="78"/>
  <c r="DS166" i="78"/>
  <c r="DT169" i="78"/>
  <c r="DT175" i="78"/>
  <c r="DB175" i="78"/>
  <c r="DB169" i="78"/>
  <c r="DC175" i="78"/>
  <c r="CJ167" i="78"/>
  <c r="CJ169" i="78"/>
  <c r="CJ170" i="78"/>
  <c r="CB175" i="78"/>
  <c r="DK166" i="78"/>
  <c r="AQ166" i="78"/>
  <c r="EV173" i="78"/>
  <c r="EU175" i="78"/>
  <c r="EC172" i="78"/>
  <c r="DK168" i="78"/>
  <c r="DL170" i="78"/>
  <c r="DK169" i="78"/>
  <c r="CS169" i="78"/>
  <c r="CA168" i="78"/>
  <c r="CA175" i="78"/>
  <c r="BI167" i="78"/>
  <c r="BI173" i="78"/>
  <c r="BI174" i="78"/>
  <c r="BI170" i="78"/>
  <c r="AQ167" i="78"/>
  <c r="AQ173" i="78"/>
  <c r="AQ171" i="78"/>
  <c r="AR174" i="78"/>
  <c r="DB31" i="78"/>
  <c r="DK38" i="78"/>
  <c r="FD30" i="78"/>
  <c r="FD36" i="78"/>
  <c r="FD31" i="78"/>
  <c r="FD35" i="78"/>
  <c r="FE37" i="78"/>
  <c r="FD32" i="78"/>
  <c r="FE36" i="78"/>
  <c r="FD37" i="78"/>
  <c r="FD38" i="78"/>
  <c r="FD29" i="78"/>
  <c r="FD33" i="78"/>
  <c r="FC37" i="78"/>
  <c r="FC38" i="78"/>
  <c r="FC35" i="78"/>
  <c r="FC34" i="78"/>
  <c r="FC33" i="78"/>
  <c r="FC32" i="78"/>
  <c r="FC31" i="78"/>
  <c r="FC30" i="78"/>
  <c r="FC29" i="78"/>
  <c r="FC36" i="78"/>
  <c r="FD34" i="78"/>
  <c r="FE38" i="78"/>
  <c r="EU32" i="78"/>
  <c r="EU37" i="78"/>
  <c r="EU30" i="78"/>
  <c r="EU34" i="78"/>
  <c r="ET37" i="78"/>
  <c r="ET38" i="78"/>
  <c r="ET35" i="78"/>
  <c r="ET34" i="78"/>
  <c r="EV34" i="78" s="1"/>
  <c r="ET33" i="78"/>
  <c r="ET32" i="78"/>
  <c r="ET31" i="78"/>
  <c r="ET30" i="78"/>
  <c r="ET29" i="78"/>
  <c r="ET36" i="78"/>
  <c r="EV37" i="78"/>
  <c r="EV36" i="78"/>
  <c r="EU29" i="78"/>
  <c r="EU33" i="78"/>
  <c r="EV38" i="78"/>
  <c r="EU36" i="78"/>
  <c r="EU31" i="78"/>
  <c r="EU35" i="78"/>
  <c r="EU38" i="78"/>
  <c r="EL36" i="78"/>
  <c r="EL35" i="78"/>
  <c r="EL29" i="78"/>
  <c r="EL33" i="78"/>
  <c r="EL37" i="78"/>
  <c r="EL30" i="78"/>
  <c r="EL34" i="78"/>
  <c r="EK36" i="78"/>
  <c r="EK38" i="78"/>
  <c r="EK35" i="78"/>
  <c r="EM35" i="78" s="1"/>
  <c r="EK34" i="78"/>
  <c r="EM34" i="78" s="1"/>
  <c r="EK33" i="78"/>
  <c r="EM33" i="78" s="1"/>
  <c r="EK32" i="78"/>
  <c r="EK31" i="78"/>
  <c r="EK30" i="78"/>
  <c r="EK29" i="78"/>
  <c r="EK37" i="78"/>
  <c r="EL31" i="78"/>
  <c r="EM37" i="78"/>
  <c r="EL32" i="78"/>
  <c r="EM36" i="78"/>
  <c r="EM38" i="78"/>
  <c r="EC29" i="78"/>
  <c r="EC34" i="78"/>
  <c r="EC37" i="78"/>
  <c r="EC30" i="78"/>
  <c r="EC35" i="78"/>
  <c r="ED38" i="78"/>
  <c r="EC31" i="78"/>
  <c r="EC36" i="78"/>
  <c r="EC33" i="78"/>
  <c r="EB37" i="78"/>
  <c r="EB38" i="78"/>
  <c r="EB35" i="78"/>
  <c r="EB34" i="78"/>
  <c r="EB33" i="78"/>
  <c r="EB32" i="78"/>
  <c r="EB31" i="78"/>
  <c r="EB30" i="78"/>
  <c r="EB29" i="78"/>
  <c r="EB36" i="78"/>
  <c r="ED37" i="78"/>
  <c r="EC32" i="78"/>
  <c r="ED36" i="78"/>
  <c r="EC38" i="78"/>
  <c r="DU38" i="78"/>
  <c r="DU37" i="78"/>
  <c r="DS38" i="78"/>
  <c r="DS31" i="78"/>
  <c r="DS29" i="78"/>
  <c r="DS36" i="78"/>
  <c r="DS35" i="78"/>
  <c r="DS34" i="78"/>
  <c r="DS33" i="78"/>
  <c r="DS32" i="78"/>
  <c r="DQ32" i="78" s="1"/>
  <c r="DS30" i="78"/>
  <c r="DS37" i="78"/>
  <c r="DT37" i="78"/>
  <c r="DT30" i="78"/>
  <c r="DT34" i="78"/>
  <c r="DU36" i="78"/>
  <c r="DT29" i="78"/>
  <c r="DT33" i="78"/>
  <c r="DT38" i="78"/>
  <c r="DT36" i="78"/>
  <c r="DT31" i="78"/>
  <c r="DT35" i="78"/>
  <c r="DK32" i="78"/>
  <c r="DK34" i="78"/>
  <c r="DC38" i="78"/>
  <c r="DB37" i="78"/>
  <c r="DB34" i="78"/>
  <c r="DB36" i="78"/>
  <c r="DB29" i="78"/>
  <c r="DB32" i="78"/>
  <c r="DC36" i="78"/>
  <c r="CS29" i="78"/>
  <c r="CS37" i="78"/>
  <c r="CB36" i="78"/>
  <c r="CA30" i="78"/>
  <c r="CI36" i="78"/>
  <c r="CI37" i="78"/>
  <c r="CI29" i="78"/>
  <c r="CI38" i="78"/>
  <c r="CI35" i="78"/>
  <c r="CI33" i="78"/>
  <c r="CI31" i="78"/>
  <c r="CJ34" i="78"/>
  <c r="CJ32" i="78"/>
  <c r="CJ30" i="78"/>
  <c r="CK36" i="78"/>
  <c r="CI34" i="78"/>
  <c r="CK34" i="78" s="1"/>
  <c r="CI32" i="78"/>
  <c r="CK32" i="78" s="1"/>
  <c r="CI30" i="78"/>
  <c r="CK30" i="78" s="1"/>
  <c r="CJ29" i="78"/>
  <c r="CR38" i="78"/>
  <c r="CR34" i="78"/>
  <c r="CR32" i="78"/>
  <c r="CR30" i="78"/>
  <c r="CR29" i="78"/>
  <c r="CR36" i="78"/>
  <c r="CS38" i="78"/>
  <c r="CR37" i="78"/>
  <c r="CR35" i="78"/>
  <c r="CR33" i="78"/>
  <c r="CR31" i="78"/>
  <c r="CS34" i="78"/>
  <c r="CJ31" i="78"/>
  <c r="DJ36" i="78"/>
  <c r="DJ37" i="78"/>
  <c r="DJ38" i="78"/>
  <c r="DJ34" i="78"/>
  <c r="DJ32" i="78"/>
  <c r="DH32" i="78" s="1"/>
  <c r="DJ30" i="78"/>
  <c r="DL36" i="78"/>
  <c r="DK35" i="78"/>
  <c r="DK33" i="78"/>
  <c r="DK31" i="78"/>
  <c r="DK29" i="78"/>
  <c r="DL37" i="78"/>
  <c r="DK36" i="78"/>
  <c r="DJ35" i="78"/>
  <c r="DJ33" i="78"/>
  <c r="DJ31" i="78"/>
  <c r="DJ29" i="78"/>
  <c r="BZ36" i="78"/>
  <c r="BZ37" i="78"/>
  <c r="CB37" i="78"/>
  <c r="CA36" i="78"/>
  <c r="BZ34" i="78"/>
  <c r="BZ32" i="78"/>
  <c r="BZ30" i="78"/>
  <c r="CB30" i="78" s="1"/>
  <c r="BZ38" i="78"/>
  <c r="CA35" i="78"/>
  <c r="CA33" i="78"/>
  <c r="CA31" i="78"/>
  <c r="CA29" i="78"/>
  <c r="BZ35" i="78"/>
  <c r="CB35" i="78" s="1"/>
  <c r="BZ33" i="78"/>
  <c r="CB33" i="78" s="1"/>
  <c r="BZ31" i="78"/>
  <c r="CB31" i="78" s="1"/>
  <c r="BZ29" i="78"/>
  <c r="CJ36" i="78"/>
  <c r="CS35" i="78"/>
  <c r="CS31" i="78"/>
  <c r="CT36" i="78"/>
  <c r="CJ38" i="78"/>
  <c r="CA34" i="78"/>
  <c r="CS32" i="78"/>
  <c r="DK30" i="78"/>
  <c r="DK37" i="78"/>
  <c r="CA37" i="78"/>
  <c r="CJ37" i="78"/>
  <c r="CK37" i="78"/>
  <c r="CS36" i="78"/>
  <c r="DA37" i="78"/>
  <c r="DA38" i="78"/>
  <c r="DA36" i="78"/>
  <c r="DA35" i="78"/>
  <c r="DA33" i="78"/>
  <c r="DA31" i="78"/>
  <c r="DA29" i="78"/>
  <c r="DA34" i="78"/>
  <c r="DA32" i="78"/>
  <c r="DC32" i="78" s="1"/>
  <c r="DA30" i="78"/>
  <c r="DC37" i="78"/>
  <c r="CJ35" i="78"/>
  <c r="DB33" i="78"/>
  <c r="CA32" i="78"/>
  <c r="CS30" i="78"/>
  <c r="DL38" i="78"/>
  <c r="CB38" i="78"/>
  <c r="CK38" i="78"/>
  <c r="CT38" i="78"/>
  <c r="CS33" i="78"/>
  <c r="CT37" i="78"/>
  <c r="DB38" i="78"/>
  <c r="AQ29" i="78"/>
  <c r="BS37" i="78"/>
  <c r="BR32" i="78"/>
  <c r="BQ37" i="78"/>
  <c r="BQ38" i="78"/>
  <c r="BQ35" i="78"/>
  <c r="BQ34" i="78"/>
  <c r="BQ33" i="78"/>
  <c r="BQ32" i="78"/>
  <c r="BQ31" i="78"/>
  <c r="BQ30" i="78"/>
  <c r="BQ29" i="78"/>
  <c r="BQ36" i="78"/>
  <c r="BR37" i="78"/>
  <c r="BR29" i="78"/>
  <c r="BR33" i="78"/>
  <c r="BS38" i="78"/>
  <c r="BR30" i="78"/>
  <c r="BR34" i="78"/>
  <c r="BR36" i="78"/>
  <c r="BR31" i="78"/>
  <c r="BR35" i="78"/>
  <c r="BR38" i="78"/>
  <c r="AQ30" i="78"/>
  <c r="AQ37" i="78"/>
  <c r="AQ33" i="78"/>
  <c r="AR38" i="78"/>
  <c r="AQ34" i="78"/>
  <c r="BJ38" i="78"/>
  <c r="BI29" i="78"/>
  <c r="BI33" i="78"/>
  <c r="BI37" i="78"/>
  <c r="BI34" i="78"/>
  <c r="BI30" i="78"/>
  <c r="BI36" i="78"/>
  <c r="BI31" i="78"/>
  <c r="BI35" i="78"/>
  <c r="BH37" i="78"/>
  <c r="BH38" i="78"/>
  <c r="BH35" i="78"/>
  <c r="BH34" i="78"/>
  <c r="BJ34" i="78" s="1"/>
  <c r="BH33" i="78"/>
  <c r="BH32" i="78"/>
  <c r="BH31" i="78"/>
  <c r="BJ31" i="78" s="1"/>
  <c r="BH30" i="78"/>
  <c r="BH29" i="78"/>
  <c r="BH36" i="78"/>
  <c r="BJ37" i="78"/>
  <c r="BI32" i="78"/>
  <c r="BJ36" i="78"/>
  <c r="BI38" i="78"/>
  <c r="AZ37" i="78"/>
  <c r="AZ29" i="78"/>
  <c r="AZ33" i="78"/>
  <c r="BA38" i="78"/>
  <c r="AZ30" i="78"/>
  <c r="AZ34" i="78"/>
  <c r="AZ36" i="78"/>
  <c r="AZ31" i="78"/>
  <c r="AZ35" i="78"/>
  <c r="AY37" i="78"/>
  <c r="AY38" i="78"/>
  <c r="AY35" i="78"/>
  <c r="AY34" i="78"/>
  <c r="AY33" i="78"/>
  <c r="AY32" i="78"/>
  <c r="AY31" i="78"/>
  <c r="AY30" i="78"/>
  <c r="AY29" i="78"/>
  <c r="AY36" i="78"/>
  <c r="BA37" i="78"/>
  <c r="AZ32" i="78"/>
  <c r="BA36" i="78"/>
  <c r="AZ38" i="78"/>
  <c r="AQ36" i="78"/>
  <c r="AQ31" i="78"/>
  <c r="AQ35" i="78"/>
  <c r="AP37" i="78"/>
  <c r="AP38" i="78"/>
  <c r="AP35" i="78"/>
  <c r="AP34" i="78"/>
  <c r="AP33" i="78"/>
  <c r="AP32" i="78"/>
  <c r="AP31" i="78"/>
  <c r="AP30" i="78"/>
  <c r="AP29" i="78"/>
  <c r="AP36" i="78"/>
  <c r="AR37" i="78"/>
  <c r="AQ32" i="78"/>
  <c r="AR36" i="78"/>
  <c r="AQ38" i="78"/>
  <c r="AH36" i="78"/>
  <c r="AH37" i="78"/>
  <c r="AH32" i="78"/>
  <c r="AH30" i="78"/>
  <c r="AI38" i="78"/>
  <c r="AH29" i="78"/>
  <c r="AH31" i="78"/>
  <c r="AH34" i="78"/>
  <c r="AH35" i="78"/>
  <c r="AG35" i="78"/>
  <c r="AG30" i="78"/>
  <c r="AG38" i="78"/>
  <c r="AG34" i="78"/>
  <c r="AG33" i="78"/>
  <c r="AG32" i="78"/>
  <c r="AG36" i="78"/>
  <c r="AI36" i="78" s="1"/>
  <c r="AG29" i="78"/>
  <c r="AG37" i="78"/>
  <c r="AG31" i="78"/>
  <c r="AH33" i="78"/>
  <c r="AI37" i="78"/>
  <c r="AH38" i="78"/>
  <c r="AW169" i="78" l="1"/>
  <c r="AR171" i="78"/>
  <c r="D947" i="1"/>
  <c r="E948" i="1"/>
  <c r="AN169" i="78"/>
  <c r="BA31" i="78"/>
  <c r="ER32" i="78"/>
  <c r="AI31" i="78"/>
  <c r="AI168" i="78"/>
  <c r="CB172" i="78"/>
  <c r="BX169" i="78"/>
  <c r="ED32" i="78"/>
  <c r="FE35" i="78"/>
  <c r="DC169" i="78"/>
  <c r="CY169" i="78"/>
  <c r="CB169" i="78"/>
  <c r="BA169" i="78"/>
  <c r="DQ169" i="78"/>
  <c r="DC170" i="78"/>
  <c r="AR170" i="78"/>
  <c r="AR169" i="78"/>
  <c r="DU172" i="78"/>
  <c r="CT169" i="78"/>
  <c r="DZ169" i="78"/>
  <c r="ED172" i="78"/>
  <c r="CK168" i="78"/>
  <c r="CK170" i="78"/>
  <c r="BS168" i="78"/>
  <c r="BO170" i="78" s="1"/>
  <c r="BA171" i="78"/>
  <c r="DC168" i="78"/>
  <c r="DL169" i="78"/>
  <c r="AR168" i="78"/>
  <c r="DU169" i="78"/>
  <c r="CP169" i="78"/>
  <c r="ED169" i="78"/>
  <c r="CB168" i="78"/>
  <c r="BX170" i="78" s="1"/>
  <c r="BX171" i="78" s="1"/>
  <c r="BA168" i="78"/>
  <c r="FE170" i="78"/>
  <c r="CB167" i="78"/>
  <c r="AE169" i="78"/>
  <c r="ED166" i="78"/>
  <c r="FE172" i="78"/>
  <c r="BS167" i="78"/>
  <c r="BA167" i="78"/>
  <c r="DC35" i="78"/>
  <c r="DL35" i="78"/>
  <c r="CT31" i="78"/>
  <c r="CT32" i="78"/>
  <c r="FE33" i="78"/>
  <c r="ED35" i="78"/>
  <c r="DL34" i="78"/>
  <c r="DU35" i="78"/>
  <c r="BS32" i="78"/>
  <c r="DL33" i="78"/>
  <c r="DU33" i="78"/>
  <c r="ED33" i="78"/>
  <c r="FE34" i="78"/>
  <c r="AI169" i="78"/>
  <c r="AI170" i="78"/>
  <c r="ER169" i="78"/>
  <c r="BJ169" i="78"/>
  <c r="DC33" i="78"/>
  <c r="FA32" i="78"/>
  <c r="CT33" i="78"/>
  <c r="CT34" i="78"/>
  <c r="ED34" i="78"/>
  <c r="FE32" i="78"/>
  <c r="CK31" i="78"/>
  <c r="CT35" i="78"/>
  <c r="DC34" i="78"/>
  <c r="DU34" i="78"/>
  <c r="EI32" i="78"/>
  <c r="BS34" i="78"/>
  <c r="CK35" i="78"/>
  <c r="DZ32" i="78"/>
  <c r="EM32" i="78"/>
  <c r="CK33" i="78"/>
  <c r="DL32" i="78"/>
  <c r="AR32" i="78"/>
  <c r="BJ32" i="78"/>
  <c r="CY32" i="78"/>
  <c r="DC31" i="78"/>
  <c r="DU32" i="78"/>
  <c r="CB34" i="78"/>
  <c r="CP32" i="78"/>
  <c r="BS31" i="78"/>
  <c r="DC30" i="78"/>
  <c r="CB32" i="78"/>
  <c r="CG32" i="78"/>
  <c r="AR33" i="78"/>
  <c r="BS33" i="78"/>
  <c r="FE29" i="78"/>
  <c r="BJ33" i="78"/>
  <c r="BS35" i="78"/>
  <c r="EV30" i="78"/>
  <c r="BA33" i="78"/>
  <c r="BA35" i="78"/>
  <c r="BJ35" i="78"/>
  <c r="BO32" i="78"/>
  <c r="BA34" i="78"/>
  <c r="AI35" i="78"/>
  <c r="AR35" i="78"/>
  <c r="BA32" i="78"/>
  <c r="AR31" i="78"/>
  <c r="EV33" i="78"/>
  <c r="AR30" i="78"/>
  <c r="AR34" i="78"/>
  <c r="AI34" i="78"/>
  <c r="AI32" i="78"/>
  <c r="EV35" i="78"/>
  <c r="EV32" i="78"/>
  <c r="FA169" i="78"/>
  <c r="AI166" i="78"/>
  <c r="FE171" i="78"/>
  <c r="BJ168" i="78"/>
  <c r="FE169" i="78"/>
  <c r="CT167" i="78"/>
  <c r="CP170" i="78" s="1"/>
  <c r="CP171" i="78" s="1"/>
  <c r="ED168" i="78"/>
  <c r="CB166" i="78"/>
  <c r="FE166" i="78"/>
  <c r="EV171" i="78"/>
  <c r="BJ170" i="78"/>
  <c r="DU166" i="78"/>
  <c r="FE168" i="78"/>
  <c r="EV170" i="78"/>
  <c r="AR166" i="78"/>
  <c r="BJ166" i="78"/>
  <c r="BJ171" i="78"/>
  <c r="AR167" i="78"/>
  <c r="DU168" i="78"/>
  <c r="EV172" i="78"/>
  <c r="DC166" i="78"/>
  <c r="DL167" i="78"/>
  <c r="BJ172" i="78"/>
  <c r="EV167" i="78"/>
  <c r="EI170" i="78"/>
  <c r="EV166" i="78"/>
  <c r="BJ167" i="78"/>
  <c r="AI171" i="78"/>
  <c r="DL166" i="78"/>
  <c r="DU167" i="78"/>
  <c r="EV168" i="78"/>
  <c r="ED167" i="78"/>
  <c r="CK167" i="78"/>
  <c r="CG170" i="78" s="1"/>
  <c r="DL168" i="78"/>
  <c r="EV169" i="78"/>
  <c r="DC167" i="78"/>
  <c r="AI167" i="78"/>
  <c r="AI30" i="78"/>
  <c r="EV29" i="78"/>
  <c r="AI33" i="78"/>
  <c r="BJ30" i="78"/>
  <c r="FE31" i="78"/>
  <c r="DU30" i="78"/>
  <c r="ED31" i="78"/>
  <c r="EM29" i="78"/>
  <c r="CT29" i="78"/>
  <c r="DU31" i="78"/>
  <c r="DC29" i="78"/>
  <c r="BX32" i="78"/>
  <c r="CT30" i="78"/>
  <c r="ED29" i="78"/>
  <c r="DL31" i="78"/>
  <c r="ED30" i="78"/>
  <c r="FE30" i="78"/>
  <c r="EV31" i="78"/>
  <c r="EM31" i="78"/>
  <c r="EM30" i="78"/>
  <c r="DU29" i="78"/>
  <c r="DL29" i="78"/>
  <c r="DL30" i="78"/>
  <c r="CK29" i="78"/>
  <c r="CB29" i="78"/>
  <c r="BS29" i="78"/>
  <c r="BS30" i="78"/>
  <c r="BJ29" i="78"/>
  <c r="BA29" i="78"/>
  <c r="BA30" i="78"/>
  <c r="AW32" i="78"/>
  <c r="AN32" i="78"/>
  <c r="AR29" i="78"/>
  <c r="AI29" i="78"/>
  <c r="AE32" i="78"/>
  <c r="BF32" i="78"/>
  <c r="AB172" i="78"/>
  <c r="AB170" i="78"/>
  <c r="D948" i="1" l="1"/>
  <c r="E949" i="1"/>
  <c r="AW170" i="78"/>
  <c r="AW172" i="78" s="1"/>
  <c r="CG33" i="78"/>
  <c r="CG35" i="78" s="1"/>
  <c r="CY33" i="78"/>
  <c r="CY35" i="78" s="1"/>
  <c r="BX33" i="78"/>
  <c r="BX34" i="78" s="1"/>
  <c r="FA33" i="78"/>
  <c r="FA35" i="78" s="1"/>
  <c r="BF33" i="78"/>
  <c r="BF35" i="78" s="1"/>
  <c r="AN33" i="78"/>
  <c r="AN35" i="78" s="1"/>
  <c r="AE33" i="78"/>
  <c r="AE34" i="78" s="1"/>
  <c r="ER33" i="78"/>
  <c r="ER34" i="78" s="1"/>
  <c r="BX172" i="78"/>
  <c r="DZ170" i="78"/>
  <c r="DZ172" i="78" s="1"/>
  <c r="FA170" i="78"/>
  <c r="FA172" i="78" s="1"/>
  <c r="AE170" i="78"/>
  <c r="AE172" i="78" s="1"/>
  <c r="ER170" i="78"/>
  <c r="ER171" i="78" s="1"/>
  <c r="BF170" i="78"/>
  <c r="BF171" i="78" s="1"/>
  <c r="CY170" i="78"/>
  <c r="CY172" i="78" s="1"/>
  <c r="AN170" i="78"/>
  <c r="AN172" i="78" s="1"/>
  <c r="DQ170" i="78"/>
  <c r="DQ172" i="78" s="1"/>
  <c r="CG171" i="78"/>
  <c r="CG172" i="78"/>
  <c r="EI172" i="78"/>
  <c r="EI171" i="78"/>
  <c r="CP172" i="78"/>
  <c r="DH170" i="78"/>
  <c r="BO172" i="78"/>
  <c r="BO171" i="78"/>
  <c r="DQ33" i="78"/>
  <c r="DQ35" i="78" s="1"/>
  <c r="CP33" i="78"/>
  <c r="CP34" i="78" s="1"/>
  <c r="DZ33" i="78"/>
  <c r="DZ34" i="78" s="1"/>
  <c r="DH33" i="78"/>
  <c r="DH35" i="78" s="1"/>
  <c r="EI33" i="78"/>
  <c r="EI34" i="78" s="1"/>
  <c r="BX35" i="78"/>
  <c r="BO33" i="78"/>
  <c r="BO34" i="78" s="1"/>
  <c r="AW33" i="78"/>
  <c r="AW35" i="78" s="1"/>
  <c r="AB28" i="78"/>
  <c r="AB171" i="78"/>
  <c r="AB177" i="78"/>
  <c r="AB168" i="78"/>
  <c r="AB35" i="78"/>
  <c r="AB40" i="78"/>
  <c r="AB178" i="78"/>
  <c r="AB169" i="78"/>
  <c r="AB41" i="78"/>
  <c r="AB39" i="78"/>
  <c r="AB32" i="78"/>
  <c r="AB33" i="78"/>
  <c r="D949" i="1" l="1"/>
  <c r="E950" i="1"/>
  <c r="H28" i="78"/>
  <c r="H169" i="78"/>
  <c r="H177" i="78"/>
  <c r="H172" i="78"/>
  <c r="H171" i="78"/>
  <c r="H170" i="78"/>
  <c r="H40" i="78"/>
  <c r="H41" i="78"/>
  <c r="H39" i="78"/>
  <c r="H33" i="78"/>
  <c r="H35" i="78"/>
  <c r="H32" i="78"/>
  <c r="AE171" i="78"/>
  <c r="AW171" i="78"/>
  <c r="CP35" i="78"/>
  <c r="AN34" i="78"/>
  <c r="DZ171" i="78"/>
  <c r="FA171" i="78"/>
  <c r="BF172" i="78"/>
  <c r="AN171" i="78"/>
  <c r="CY171" i="78"/>
  <c r="CY34" i="78"/>
  <c r="CG34" i="78"/>
  <c r="BF34" i="78"/>
  <c r="FA34" i="78"/>
  <c r="AE35" i="78"/>
  <c r="EI35" i="78"/>
  <c r="DQ34" i="78"/>
  <c r="ER35" i="78"/>
  <c r="ER172" i="78"/>
  <c r="DQ171" i="78"/>
  <c r="DH171" i="78"/>
  <c r="DH172" i="78"/>
  <c r="DZ35" i="78"/>
  <c r="DH34" i="78"/>
  <c r="BO35" i="78"/>
  <c r="AW34" i="78"/>
  <c r="AB37" i="78"/>
  <c r="AB29" i="78"/>
  <c r="AB30" i="78"/>
  <c r="AB38" i="78"/>
  <c r="AB173" i="78"/>
  <c r="AB175" i="78"/>
  <c r="AB176" i="78"/>
  <c r="AB179" i="78"/>
  <c r="AB165" i="78"/>
  <c r="AB167" i="78"/>
  <c r="AB34" i="78"/>
  <c r="AB42" i="78"/>
  <c r="AB36" i="78"/>
  <c r="AB31" i="78"/>
  <c r="AB166" i="78"/>
  <c r="AB174" i="78"/>
  <c r="D950" i="1" l="1"/>
  <c r="E951" i="1"/>
  <c r="H166" i="78"/>
  <c r="H176" i="78"/>
  <c r="H178" i="78"/>
  <c r="H168" i="78"/>
  <c r="H179" i="78"/>
  <c r="H175" i="78"/>
  <c r="H167" i="78"/>
  <c r="H174" i="78"/>
  <c r="H173" i="78"/>
  <c r="H165" i="78"/>
  <c r="H42" i="78"/>
  <c r="H30" i="78"/>
  <c r="H31" i="78"/>
  <c r="H37" i="78"/>
  <c r="H36" i="78"/>
  <c r="H38" i="78"/>
  <c r="H34" i="78"/>
  <c r="H29" i="78"/>
  <c r="N64" i="69"/>
  <c r="R559" i="1" s="1"/>
  <c r="BF559" i="9" s="1"/>
  <c r="M64" i="69"/>
  <c r="Q559" i="1" s="1"/>
  <c r="BE559" i="9" s="1"/>
  <c r="L64" i="69"/>
  <c r="P559" i="1" s="1"/>
  <c r="BD559" i="9" s="1"/>
  <c r="K64" i="69"/>
  <c r="J64" i="69"/>
  <c r="I64" i="69"/>
  <c r="E24" i="69"/>
  <c r="E25" i="69"/>
  <c r="E26" i="69"/>
  <c r="E27" i="69"/>
  <c r="E28" i="69"/>
  <c r="E29" i="69"/>
  <c r="E30" i="69"/>
  <c r="E31" i="69"/>
  <c r="E32" i="69"/>
  <c r="E33" i="69"/>
  <c r="E34" i="69"/>
  <c r="E35" i="69"/>
  <c r="E37" i="69"/>
  <c r="E38" i="69"/>
  <c r="E39" i="69"/>
  <c r="E40" i="69"/>
  <c r="E41" i="69"/>
  <c r="E42" i="69"/>
  <c r="E43" i="69"/>
  <c r="E44" i="69"/>
  <c r="E46" i="69"/>
  <c r="E47" i="69"/>
  <c r="E48" i="69"/>
  <c r="E49" i="69"/>
  <c r="E50" i="69"/>
  <c r="E51" i="69"/>
  <c r="E52" i="69"/>
  <c r="M2315" i="9" l="1"/>
  <c r="L1699" i="9"/>
  <c r="P1449" i="9"/>
  <c r="O1449" i="9"/>
  <c r="L1615" i="9"/>
  <c r="L1614" i="9"/>
  <c r="M1658" i="9"/>
  <c r="P1448" i="9"/>
  <c r="M1448" i="9" s="1"/>
  <c r="O1448" i="9"/>
  <c r="L1616" i="9"/>
  <c r="P1450" i="9"/>
  <c r="O1450" i="9"/>
  <c r="M1699" i="9"/>
  <c r="D951" i="1"/>
  <c r="E952" i="1"/>
  <c r="O559" i="1"/>
  <c r="BC559" i="9" s="1"/>
  <c r="N559" i="1"/>
  <c r="BB559" i="9" s="1"/>
  <c r="M559" i="1"/>
  <c r="BA559" i="9" s="1"/>
  <c r="L1850" i="9"/>
  <c r="L1839" i="9"/>
  <c r="L1833" i="9"/>
  <c r="L1823" i="9"/>
  <c r="L1830" i="9"/>
  <c r="L1837" i="9"/>
  <c r="L1829" i="9"/>
  <c r="L1847" i="9"/>
  <c r="L1842" i="9"/>
  <c r="L1828" i="9"/>
  <c r="L1859" i="9"/>
  <c r="L1848" i="9"/>
  <c r="L1852" i="9"/>
  <c r="L1831" i="9"/>
  <c r="L1832" i="9"/>
  <c r="L1858" i="9"/>
  <c r="L1825" i="9"/>
  <c r="L1849" i="9"/>
  <c r="L1854" i="9"/>
  <c r="L1838" i="9"/>
  <c r="L1826" i="9"/>
  <c r="L1851" i="9"/>
  <c r="L1841" i="9"/>
  <c r="L1853" i="9"/>
  <c r="L1834" i="9"/>
  <c r="L1840" i="9"/>
  <c r="L1855" i="9"/>
  <c r="L1844" i="9"/>
  <c r="L1836" i="9"/>
  <c r="L1824" i="9"/>
  <c r="L1856" i="9"/>
  <c r="L1843" i="9"/>
  <c r="L1835" i="9"/>
  <c r="L1857" i="9"/>
  <c r="L1827" i="9"/>
  <c r="L1845" i="9"/>
  <c r="L1846" i="9"/>
  <c r="L1822" i="9"/>
  <c r="L1821" i="9"/>
  <c r="L1820" i="9"/>
  <c r="L1785" i="9"/>
  <c r="L1789" i="9"/>
  <c r="L1816" i="9"/>
  <c r="L1786" i="9"/>
  <c r="L1804" i="9"/>
  <c r="L1799" i="9"/>
  <c r="L1807" i="9"/>
  <c r="L1802" i="9"/>
  <c r="L1805" i="9"/>
  <c r="L1793" i="9"/>
  <c r="L1818" i="9"/>
  <c r="L1788" i="9"/>
  <c r="L1813" i="9"/>
  <c r="L1782" i="9"/>
  <c r="L1800" i="9"/>
  <c r="L1810" i="9"/>
  <c r="L1783" i="9"/>
  <c r="L1801" i="9"/>
  <c r="L1811" i="9"/>
  <c r="L1781" i="9"/>
  <c r="L1797" i="9"/>
  <c r="L1819" i="9"/>
  <c r="L1814" i="9"/>
  <c r="L1790" i="9"/>
  <c r="L1798" i="9"/>
  <c r="L1784" i="9"/>
  <c r="L1812" i="9"/>
  <c r="L1792" i="9"/>
  <c r="L1787" i="9"/>
  <c r="L1817" i="9"/>
  <c r="L1806" i="9"/>
  <c r="L1808" i="9"/>
  <c r="L1795" i="9"/>
  <c r="L1803" i="9"/>
  <c r="L1815" i="9"/>
  <c r="L1794" i="9"/>
  <c r="L1791" i="9"/>
  <c r="L1809" i="9"/>
  <c r="L1796" i="9"/>
  <c r="L1780" i="9"/>
  <c r="M1449" i="9"/>
  <c r="AD16" i="69"/>
  <c r="M2323" i="9" l="1"/>
  <c r="L1613" i="9"/>
  <c r="P1447" i="9"/>
  <c r="M1447" i="9" s="1"/>
  <c r="O1447" i="9"/>
  <c r="N1447" i="9" s="1"/>
  <c r="L1658" i="9"/>
  <c r="M2322" i="9"/>
  <c r="M2314" i="9"/>
  <c r="L1617" i="9"/>
  <c r="L1611" i="9"/>
  <c r="P1445" i="9"/>
  <c r="O1445" i="9"/>
  <c r="M2316" i="9"/>
  <c r="M1617" i="9"/>
  <c r="L1612" i="9"/>
  <c r="P1446" i="9"/>
  <c r="O1446" i="9"/>
  <c r="D952" i="1"/>
  <c r="E953" i="1"/>
  <c r="N1733" i="9"/>
  <c r="N1739" i="9"/>
  <c r="M1756" i="9"/>
  <c r="M1754" i="9"/>
  <c r="M1743" i="9"/>
  <c r="M1775" i="9"/>
  <c r="M1742" i="9"/>
  <c r="M1758" i="9"/>
  <c r="M1753" i="9"/>
  <c r="M1772" i="9"/>
  <c r="M1759" i="9"/>
  <c r="M1774" i="9"/>
  <c r="M1751" i="9"/>
  <c r="M1755" i="9"/>
  <c r="M1768" i="9"/>
  <c r="M1747" i="9"/>
  <c r="M1741" i="9"/>
  <c r="M1770" i="9"/>
  <c r="M1748" i="9"/>
  <c r="M1765" i="9"/>
  <c r="M1749" i="9"/>
  <c r="M1740" i="9"/>
  <c r="M1766" i="9"/>
  <c r="M1750" i="9"/>
  <c r="M1771" i="9"/>
  <c r="M1760" i="9"/>
  <c r="M1762" i="9"/>
  <c r="M1764" i="9"/>
  <c r="M1779" i="9"/>
  <c r="M1769" i="9"/>
  <c r="M1763" i="9"/>
  <c r="M1777" i="9"/>
  <c r="M1744" i="9"/>
  <c r="M1757" i="9"/>
  <c r="M1761" i="9"/>
  <c r="M1773" i="9"/>
  <c r="M1778" i="9"/>
  <c r="M1767" i="9"/>
  <c r="M1746" i="9"/>
  <c r="M1752" i="9"/>
  <c r="M1776" i="9"/>
  <c r="M1745" i="9"/>
  <c r="N1737" i="9"/>
  <c r="N1735" i="9"/>
  <c r="N1736" i="9"/>
  <c r="N1706" i="9"/>
  <c r="N1699" i="9"/>
  <c r="N1702" i="9"/>
  <c r="N1703" i="9"/>
  <c r="N1707" i="9"/>
  <c r="N1704" i="9"/>
  <c r="N1734" i="9"/>
  <c r="N1738" i="9"/>
  <c r="N1705" i="9"/>
  <c r="N1701" i="9"/>
  <c r="N1732" i="9"/>
  <c r="N1658" i="9"/>
  <c r="N1697" i="9"/>
  <c r="N1448" i="9"/>
  <c r="L1448" i="9"/>
  <c r="N1449" i="9"/>
  <c r="L1449" i="9"/>
  <c r="AA19" i="59"/>
  <c r="AA20" i="59"/>
  <c r="AA21" i="59"/>
  <c r="AA22" i="59"/>
  <c r="AA23" i="59"/>
  <c r="AA24" i="59"/>
  <c r="AA25" i="59"/>
  <c r="AA26" i="59"/>
  <c r="AA27" i="59"/>
  <c r="AA28" i="59"/>
  <c r="AA29" i="59"/>
  <c r="AA30" i="59"/>
  <c r="AA31" i="59"/>
  <c r="AA32" i="59"/>
  <c r="AA33" i="59"/>
  <c r="AA34" i="59"/>
  <c r="AA35" i="59"/>
  <c r="AA36" i="59"/>
  <c r="AK19" i="59"/>
  <c r="AK20" i="59"/>
  <c r="AK21" i="59"/>
  <c r="AK22" i="59"/>
  <c r="AK23" i="59"/>
  <c r="AK24" i="59"/>
  <c r="AK25" i="59"/>
  <c r="AK26" i="59"/>
  <c r="AK27" i="59"/>
  <c r="AK28" i="59"/>
  <c r="AK29" i="59"/>
  <c r="AK30" i="59"/>
  <c r="AK31" i="59"/>
  <c r="AK32" i="59"/>
  <c r="AK33" i="59"/>
  <c r="AK34" i="59"/>
  <c r="AK35" i="59"/>
  <c r="AK36" i="59"/>
  <c r="Z19" i="59"/>
  <c r="AB19" i="59"/>
  <c r="AC19" i="59"/>
  <c r="AD19" i="59"/>
  <c r="AE19" i="59"/>
  <c r="AF19" i="59"/>
  <c r="AG19" i="59"/>
  <c r="AH19" i="59"/>
  <c r="AI19" i="59"/>
  <c r="AJ19" i="59"/>
  <c r="Z20" i="59"/>
  <c r="AB20" i="59"/>
  <c r="AC20" i="59"/>
  <c r="AD20" i="59"/>
  <c r="AE20" i="59"/>
  <c r="AF20" i="59"/>
  <c r="AG20" i="59"/>
  <c r="AH20" i="59"/>
  <c r="AI20" i="59"/>
  <c r="AJ20" i="59"/>
  <c r="Z21" i="59"/>
  <c r="AB21" i="59"/>
  <c r="AC21" i="59"/>
  <c r="AD21" i="59"/>
  <c r="AE21" i="59"/>
  <c r="AF21" i="59"/>
  <c r="AG21" i="59"/>
  <c r="AH21" i="59"/>
  <c r="AI21" i="59"/>
  <c r="AJ21" i="59"/>
  <c r="Z22" i="59"/>
  <c r="AB22" i="59"/>
  <c r="AC22" i="59"/>
  <c r="AD22" i="59"/>
  <c r="AE22" i="59"/>
  <c r="AF22" i="59"/>
  <c r="AG22" i="59"/>
  <c r="AH22" i="59"/>
  <c r="AI22" i="59"/>
  <c r="AJ22" i="59"/>
  <c r="Z23" i="59"/>
  <c r="AB23" i="59"/>
  <c r="AC23" i="59"/>
  <c r="AD23" i="59"/>
  <c r="AE23" i="59"/>
  <c r="AF23" i="59"/>
  <c r="AG23" i="59"/>
  <c r="AH23" i="59"/>
  <c r="AI23" i="59"/>
  <c r="AJ23" i="59"/>
  <c r="Z24" i="59"/>
  <c r="AB24" i="59"/>
  <c r="AC24" i="59"/>
  <c r="AD24" i="59"/>
  <c r="AE24" i="59"/>
  <c r="AF24" i="59"/>
  <c r="AG24" i="59"/>
  <c r="AH24" i="59"/>
  <c r="AI24" i="59"/>
  <c r="AJ24" i="59"/>
  <c r="Z25" i="59"/>
  <c r="AB25" i="59"/>
  <c r="AC25" i="59"/>
  <c r="AD25" i="59"/>
  <c r="AE25" i="59"/>
  <c r="AF25" i="59"/>
  <c r="AG25" i="59"/>
  <c r="AH25" i="59"/>
  <c r="AI25" i="59"/>
  <c r="AJ25" i="59"/>
  <c r="Z26" i="59"/>
  <c r="AB26" i="59"/>
  <c r="AC26" i="59"/>
  <c r="AD26" i="59"/>
  <c r="AE26" i="59"/>
  <c r="AF26" i="59"/>
  <c r="AG26" i="59"/>
  <c r="AH26" i="59"/>
  <c r="AI26" i="59"/>
  <c r="AJ26" i="59"/>
  <c r="Z27" i="59"/>
  <c r="AB27" i="59"/>
  <c r="AC27" i="59"/>
  <c r="AD27" i="59"/>
  <c r="AE27" i="59"/>
  <c r="AF27" i="59"/>
  <c r="AG27" i="59"/>
  <c r="AH27" i="59"/>
  <c r="AI27" i="59"/>
  <c r="AJ27" i="59"/>
  <c r="Z28" i="59"/>
  <c r="AB28" i="59"/>
  <c r="AC28" i="59"/>
  <c r="AD28" i="59"/>
  <c r="AE28" i="59"/>
  <c r="AF28" i="59"/>
  <c r="AG28" i="59"/>
  <c r="AH28" i="59"/>
  <c r="AI28" i="59"/>
  <c r="AJ28" i="59"/>
  <c r="Z29" i="59"/>
  <c r="AB29" i="59"/>
  <c r="AC29" i="59"/>
  <c r="AD29" i="59"/>
  <c r="AE29" i="59"/>
  <c r="AF29" i="59"/>
  <c r="AG29" i="59"/>
  <c r="AH29" i="59"/>
  <c r="AI29" i="59"/>
  <c r="AJ29" i="59"/>
  <c r="Z30" i="59"/>
  <c r="AB30" i="59"/>
  <c r="AC30" i="59"/>
  <c r="AD30" i="59"/>
  <c r="AE30" i="59"/>
  <c r="AF30" i="59"/>
  <c r="AG30" i="59"/>
  <c r="AH30" i="59"/>
  <c r="AI30" i="59"/>
  <c r="AJ30" i="59"/>
  <c r="Z31" i="59"/>
  <c r="AB31" i="59"/>
  <c r="AC31" i="59"/>
  <c r="AD31" i="59"/>
  <c r="AE31" i="59"/>
  <c r="AF31" i="59"/>
  <c r="AG31" i="59"/>
  <c r="AH31" i="59"/>
  <c r="AI31" i="59"/>
  <c r="AJ31" i="59"/>
  <c r="Z32" i="59"/>
  <c r="AB32" i="59"/>
  <c r="AC32" i="59"/>
  <c r="AD32" i="59"/>
  <c r="AE32" i="59"/>
  <c r="AF32" i="59"/>
  <c r="AG32" i="59"/>
  <c r="AH32" i="59"/>
  <c r="AI32" i="59"/>
  <c r="AJ32" i="59"/>
  <c r="Z33" i="59"/>
  <c r="AB33" i="59"/>
  <c r="AC33" i="59"/>
  <c r="AD33" i="59"/>
  <c r="AE33" i="59"/>
  <c r="AF33" i="59"/>
  <c r="AG33" i="59"/>
  <c r="AH33" i="59"/>
  <c r="AI33" i="59"/>
  <c r="AJ33" i="59"/>
  <c r="Z34" i="59"/>
  <c r="AB34" i="59"/>
  <c r="AC34" i="59"/>
  <c r="AD34" i="59"/>
  <c r="AE34" i="59"/>
  <c r="AF34" i="59"/>
  <c r="AG34" i="59"/>
  <c r="AH34" i="59"/>
  <c r="AI34" i="59"/>
  <c r="AJ34" i="59"/>
  <c r="Z35" i="59"/>
  <c r="AB35" i="59"/>
  <c r="AC35" i="59"/>
  <c r="AD35" i="59"/>
  <c r="AE35" i="59"/>
  <c r="AF35" i="59"/>
  <c r="AG35" i="59"/>
  <c r="AH35" i="59"/>
  <c r="AI35" i="59"/>
  <c r="AJ35" i="59"/>
  <c r="Z36" i="59"/>
  <c r="AB36" i="59"/>
  <c r="AC36" i="59"/>
  <c r="AD36" i="59"/>
  <c r="AE36" i="59"/>
  <c r="AF36" i="59"/>
  <c r="AG36" i="59"/>
  <c r="AH36" i="59"/>
  <c r="AI36" i="59"/>
  <c r="AJ36" i="59"/>
  <c r="L1447" i="9" l="1"/>
  <c r="D953" i="1"/>
  <c r="E954" i="1"/>
  <c r="AB18" i="59"/>
  <c r="AJ18" i="59"/>
  <c r="AA18" i="59"/>
  <c r="AG18" i="59"/>
  <c r="AE18" i="59"/>
  <c r="AK18" i="59"/>
  <c r="AH18" i="59"/>
  <c r="AC18" i="59"/>
  <c r="AF18" i="59"/>
  <c r="Z18" i="59"/>
  <c r="AD18" i="59"/>
  <c r="AI18" i="59"/>
  <c r="AH15" i="59"/>
  <c r="AA17" i="59"/>
  <c r="AJ11" i="59"/>
  <c r="AA13" i="59"/>
  <c r="AF17" i="59"/>
  <c r="AJ17" i="59"/>
  <c r="AJ13" i="59"/>
  <c r="AI11" i="59"/>
  <c r="AG12" i="59"/>
  <c r="AF16" i="59"/>
  <c r="AK11" i="59"/>
  <c r="AI13" i="59"/>
  <c r="AE11" i="59"/>
  <c r="AA12" i="59"/>
  <c r="AB16" i="59"/>
  <c r="AK14" i="59"/>
  <c r="AK12" i="59"/>
  <c r="AH16" i="59"/>
  <c r="AA11" i="59"/>
  <c r="AH10" i="59"/>
  <c r="AG15" i="59"/>
  <c r="AA16" i="59"/>
  <c r="AD14" i="59"/>
  <c r="AJ15" i="59"/>
  <c r="AG14" i="59"/>
  <c r="AH11" i="59"/>
  <c r="AF15" i="59"/>
  <c r="AI14" i="59"/>
  <c r="AC14" i="59"/>
  <c r="Z13" i="59"/>
  <c r="AA15" i="59"/>
  <c r="AD12" i="59"/>
  <c r="AB10" i="59"/>
  <c r="AI16" i="59"/>
  <c r="AJ12" i="59"/>
  <c r="AD16" i="59"/>
  <c r="AD17" i="59"/>
  <c r="AB14" i="59"/>
  <c r="AB15" i="59"/>
  <c r="Z16" i="59"/>
  <c r="AA10" i="59"/>
  <c r="AH13" i="59"/>
  <c r="AE15" i="59"/>
  <c r="AE13" i="59"/>
  <c r="AC16" i="59"/>
  <c r="AF11" i="59"/>
  <c r="AJ16" i="59"/>
  <c r="AC13" i="59"/>
  <c r="Z15" i="59"/>
  <c r="Z17" i="59"/>
  <c r="AB13" i="59"/>
  <c r="Z10" i="59"/>
  <c r="AK17" i="59"/>
  <c r="AD10" i="59"/>
  <c r="AB11" i="59"/>
  <c r="Z11" i="59"/>
  <c r="AH17" i="59"/>
  <c r="AC15" i="59"/>
  <c r="AC11" i="59"/>
  <c r="AK13" i="59"/>
  <c r="AC10" i="59"/>
  <c r="AD15" i="59"/>
  <c r="AC17" i="59"/>
  <c r="AK15" i="59"/>
  <c r="AG16" i="59"/>
  <c r="AK16" i="59"/>
  <c r="AA14" i="59"/>
  <c r="AE17" i="59"/>
  <c r="AD11" i="59"/>
  <c r="AE10" i="59"/>
  <c r="AI15" i="59"/>
  <c r="AC12" i="59"/>
  <c r="Z12" i="59"/>
  <c r="AE14" i="59"/>
  <c r="AE16" i="59"/>
  <c r="Z14" i="59"/>
  <c r="AI12" i="59"/>
  <c r="AF10" i="59"/>
  <c r="AF12" i="59"/>
  <c r="AG11" i="59"/>
  <c r="AG10" i="59"/>
  <c r="AJ14" i="59"/>
  <c r="AB17" i="59"/>
  <c r="AI17" i="59"/>
  <c r="AH14" i="59"/>
  <c r="AF14" i="59"/>
  <c r="AH12" i="59"/>
  <c r="AG13" i="59"/>
  <c r="AG17" i="59"/>
  <c r="AD13" i="59"/>
  <c r="AF13" i="59"/>
  <c r="AI10" i="59"/>
  <c r="AB12" i="59"/>
  <c r="AK10" i="59"/>
  <c r="AE12" i="59"/>
  <c r="AJ10" i="59"/>
  <c r="AD9" i="59"/>
  <c r="AJ9" i="59"/>
  <c r="AA9" i="59"/>
  <c r="AC9" i="59"/>
  <c r="Z9" i="59"/>
  <c r="AI9" i="59"/>
  <c r="AH9" i="59"/>
  <c r="AF9" i="59"/>
  <c r="AE9" i="59"/>
  <c r="AK9" i="59"/>
  <c r="AB9" i="59"/>
  <c r="AG9" i="59"/>
  <c r="AH8" i="59"/>
  <c r="AC8" i="59"/>
  <c r="AA8" i="59"/>
  <c r="AD8" i="59"/>
  <c r="AE8" i="59"/>
  <c r="AG8" i="59"/>
  <c r="AK8" i="59"/>
  <c r="AB8" i="59"/>
  <c r="Z8" i="59"/>
  <c r="AI8" i="59"/>
  <c r="AJ8" i="59"/>
  <c r="AF8" i="59"/>
  <c r="D954" i="1" l="1"/>
  <c r="E955" i="1"/>
  <c r="AS17" i="59"/>
  <c r="AU8" i="59"/>
  <c r="AS8" i="59"/>
  <c r="AU11" i="59"/>
  <c r="AS20" i="59"/>
  <c r="L7" i="65" s="1"/>
  <c r="B1184" i="9"/>
  <c r="B1183" i="9"/>
  <c r="B1182" i="9"/>
  <c r="B1181" i="9"/>
  <c r="B1180" i="9"/>
  <c r="B1179" i="9"/>
  <c r="B1178" i="9"/>
  <c r="B1177" i="9"/>
  <c r="D955" i="1" l="1"/>
  <c r="E956" i="1"/>
  <c r="N14" i="56"/>
  <c r="D956" i="1" l="1"/>
  <c r="E957" i="1"/>
  <c r="M89" i="1"/>
  <c r="BA89" i="9" s="1"/>
  <c r="L35" i="64"/>
  <c r="M931" i="9"/>
  <c r="V89" i="9" l="1"/>
  <c r="P78" i="9"/>
  <c r="L85" i="9"/>
  <c r="O78" i="9"/>
  <c r="D957" i="1"/>
  <c r="E958" i="1"/>
  <c r="K2297" i="9"/>
  <c r="B2193" i="9"/>
  <c r="B2192" i="9"/>
  <c r="B2191" i="9"/>
  <c r="B2186" i="9"/>
  <c r="B2185" i="9"/>
  <c r="B2184" i="9"/>
  <c r="B2183" i="9"/>
  <c r="B2182" i="9"/>
  <c r="B2181" i="9"/>
  <c r="B2177" i="9"/>
  <c r="B2176" i="9"/>
  <c r="B2175" i="9"/>
  <c r="B2174" i="9"/>
  <c r="B2173" i="9"/>
  <c r="B2172" i="9"/>
  <c r="B2171" i="9"/>
  <c r="B2170" i="9"/>
  <c r="D958" i="1" l="1"/>
  <c r="E959" i="1"/>
  <c r="B2133" i="9"/>
  <c r="B2132" i="9"/>
  <c r="B2131" i="9"/>
  <c r="B2130" i="9"/>
  <c r="B2129" i="9"/>
  <c r="B2128" i="9"/>
  <c r="B2127" i="9"/>
  <c r="B2063" i="9"/>
  <c r="B2064" i="9"/>
  <c r="B2065" i="9"/>
  <c r="B2066" i="9"/>
  <c r="B2123" i="9"/>
  <c r="B2124" i="9"/>
  <c r="B2125" i="9"/>
  <c r="B2057" i="9"/>
  <c r="B2114" i="9"/>
  <c r="B2113" i="9"/>
  <c r="B2112" i="9"/>
  <c r="B2111" i="9"/>
  <c r="B2110" i="9"/>
  <c r="B2109" i="9"/>
  <c r="D959" i="1" l="1"/>
  <c r="E960" i="1"/>
  <c r="Z2332" i="9"/>
  <c r="Z2333" i="9" s="1"/>
  <c r="Z2334" i="9" s="1"/>
  <c r="Z2335" i="9" s="1"/>
  <c r="Z2336" i="9" s="1"/>
  <c r="K2336" i="9"/>
  <c r="K2335" i="9"/>
  <c r="K2334" i="9"/>
  <c r="K2333" i="9"/>
  <c r="K2332" i="9"/>
  <c r="B2338" i="9"/>
  <c r="B2337" i="9"/>
  <c r="B2336" i="9"/>
  <c r="B2335" i="9"/>
  <c r="B2334" i="9"/>
  <c r="K2331" i="9"/>
  <c r="B2333" i="9"/>
  <c r="B2310" i="9"/>
  <c r="B2309" i="9"/>
  <c r="B2308" i="9"/>
  <c r="B2307" i="9"/>
  <c r="B2306" i="9"/>
  <c r="B2305" i="9"/>
  <c r="K2307" i="9"/>
  <c r="B2256" i="9"/>
  <c r="B2255" i="9"/>
  <c r="B2254" i="9"/>
  <c r="K2254" i="9"/>
  <c r="B2048" i="9"/>
  <c r="B2047" i="9"/>
  <c r="B2103" i="9"/>
  <c r="B2102" i="9"/>
  <c r="B2101" i="9"/>
  <c r="B2100" i="9"/>
  <c r="B2099" i="9"/>
  <c r="B2046" i="9"/>
  <c r="B2045" i="9"/>
  <c r="K2103" i="9"/>
  <c r="K2102" i="9"/>
  <c r="K2101" i="9"/>
  <c r="K2100" i="9"/>
  <c r="K2099" i="9"/>
  <c r="K2046" i="9"/>
  <c r="K2045" i="9"/>
  <c r="K2044" i="9"/>
  <c r="Z2044" i="9"/>
  <c r="Z2045" i="9" s="1"/>
  <c r="Z2046" i="9" s="1"/>
  <c r="Z2100" i="9" s="1"/>
  <c r="Z2101" i="9" s="1"/>
  <c r="Z2102" i="9" s="1"/>
  <c r="Z2103" i="9" s="1"/>
  <c r="B2050" i="9"/>
  <c r="B2049" i="9"/>
  <c r="B2039" i="9"/>
  <c r="K2043" i="9"/>
  <c r="AC2048" i="9"/>
  <c r="B2027" i="9"/>
  <c r="B2026" i="9"/>
  <c r="K2029" i="9"/>
  <c r="B2025" i="9"/>
  <c r="B2024" i="9"/>
  <c r="B2023" i="9"/>
  <c r="B2022" i="9"/>
  <c r="B2021" i="9"/>
  <c r="B2020" i="9"/>
  <c r="B2019" i="9"/>
  <c r="B2017" i="9"/>
  <c r="K2020" i="9"/>
  <c r="B1454" i="9"/>
  <c r="B1453" i="9"/>
  <c r="B1448" i="9"/>
  <c r="B1447" i="9"/>
  <c r="B1446" i="9"/>
  <c r="B1445" i="9"/>
  <c r="B1444" i="9"/>
  <c r="B1443" i="9"/>
  <c r="B1442" i="9"/>
  <c r="B1441" i="9"/>
  <c r="B1440" i="9"/>
  <c r="B1439" i="9"/>
  <c r="K1448" i="9"/>
  <c r="K1447" i="9"/>
  <c r="Z1446" i="9"/>
  <c r="Z1447" i="9" s="1"/>
  <c r="Z1448" i="9" s="1"/>
  <c r="Z1449" i="9" s="1"/>
  <c r="Z1450" i="9" s="1"/>
  <c r="K1446" i="9"/>
  <c r="K1445" i="9"/>
  <c r="Z1249" i="9"/>
  <c r="Z1250" i="9" s="1"/>
  <c r="Z1251" i="9" s="1"/>
  <c r="Z1252" i="9" s="1"/>
  <c r="Z1253" i="9" s="1"/>
  <c r="Z1254" i="9" s="1"/>
  <c r="K1254" i="9"/>
  <c r="K1253" i="9"/>
  <c r="K1252" i="9"/>
  <c r="K1251" i="9"/>
  <c r="K1250" i="9"/>
  <c r="K1249" i="9"/>
  <c r="K1248" i="9"/>
  <c r="B1256" i="9"/>
  <c r="B1255" i="9"/>
  <c r="B1254" i="9"/>
  <c r="B1253" i="9"/>
  <c r="B1252" i="9"/>
  <c r="B1251" i="9"/>
  <c r="B1250" i="9"/>
  <c r="B1249" i="9"/>
  <c r="B1248" i="9"/>
  <c r="B1247" i="9"/>
  <c r="B1246" i="9"/>
  <c r="B1245" i="9"/>
  <c r="D960" i="1" l="1"/>
  <c r="E961" i="1"/>
  <c r="G115" i="69"/>
  <c r="M601" i="1" s="1"/>
  <c r="BA601" i="9" s="1"/>
  <c r="Z1228" i="9"/>
  <c r="Z1229" i="9" s="1"/>
  <c r="Z1230" i="9" s="1"/>
  <c r="Z1231" i="9" s="1"/>
  <c r="Z1232" i="9" s="1"/>
  <c r="Z1233" i="9" s="1"/>
  <c r="Z1234" i="9" s="1"/>
  <c r="Z1235" i="9" s="1"/>
  <c r="B1238" i="9"/>
  <c r="B1237" i="9"/>
  <c r="B1236" i="9"/>
  <c r="B1235" i="9"/>
  <c r="B1234" i="9"/>
  <c r="B1233" i="9"/>
  <c r="B1232" i="9"/>
  <c r="B1231" i="9"/>
  <c r="K1234" i="9"/>
  <c r="K1233" i="9"/>
  <c r="K1232" i="9"/>
  <c r="K1231" i="9"/>
  <c r="K1230" i="9"/>
  <c r="K1229" i="9"/>
  <c r="K1228" i="9"/>
  <c r="K1235" i="9"/>
  <c r="K1227" i="9"/>
  <c r="B1240" i="9"/>
  <c r="B1239" i="9"/>
  <c r="B1222" i="9"/>
  <c r="B1221" i="9"/>
  <c r="B1219" i="9"/>
  <c r="K1202" i="9"/>
  <c r="K1201" i="9"/>
  <c r="K1200" i="9"/>
  <c r="K1198" i="9"/>
  <c r="K1196" i="9"/>
  <c r="B1206" i="9"/>
  <c r="B1205" i="9"/>
  <c r="B1202" i="9"/>
  <c r="B1201" i="9"/>
  <c r="B1200" i="9"/>
  <c r="B1209" i="9"/>
  <c r="B1208" i="9"/>
  <c r="B1207" i="9"/>
  <c r="M2313" i="9" l="1"/>
  <c r="L2022" i="9"/>
  <c r="L2021" i="9"/>
  <c r="P2020" i="9"/>
  <c r="O2020" i="9"/>
  <c r="D961" i="1"/>
  <c r="E962" i="1"/>
  <c r="K1124" i="9"/>
  <c r="K1122" i="9"/>
  <c r="B1128" i="9"/>
  <c r="B1127" i="9"/>
  <c r="B1126" i="9"/>
  <c r="B1125" i="9"/>
  <c r="B1124" i="9"/>
  <c r="B1123" i="9"/>
  <c r="B1122" i="9"/>
  <c r="B1121" i="9"/>
  <c r="B1120" i="9"/>
  <c r="B1119" i="9"/>
  <c r="B1118" i="9"/>
  <c r="Z1079" i="9"/>
  <c r="K1079" i="9"/>
  <c r="K1078" i="9"/>
  <c r="B1085" i="9"/>
  <c r="B1084" i="9"/>
  <c r="B1083" i="9"/>
  <c r="B1082" i="9"/>
  <c r="B1081" i="9"/>
  <c r="B1080" i="9"/>
  <c r="B1079" i="9"/>
  <c r="B1078" i="9"/>
  <c r="B1077" i="9"/>
  <c r="B1076" i="9"/>
  <c r="B1075" i="9"/>
  <c r="B1074" i="9"/>
  <c r="B1073" i="9"/>
  <c r="Z985" i="9"/>
  <c r="Z986" i="9" s="1"/>
  <c r="Z987" i="9" s="1"/>
  <c r="K987" i="9"/>
  <c r="K986" i="9"/>
  <c r="B990" i="9"/>
  <c r="B989" i="9"/>
  <c r="B988" i="9"/>
  <c r="B987" i="9"/>
  <c r="B986" i="9"/>
  <c r="B985" i="9"/>
  <c r="B984" i="9"/>
  <c r="B983" i="9"/>
  <c r="B982" i="9"/>
  <c r="B981" i="9"/>
  <c r="K985" i="9"/>
  <c r="K984" i="9"/>
  <c r="B992" i="9"/>
  <c r="B991" i="9"/>
  <c r="B980" i="9"/>
  <c r="B979" i="9"/>
  <c r="B978" i="9"/>
  <c r="K982" i="9"/>
  <c r="D962" i="1" l="1"/>
  <c r="E963" i="1"/>
  <c r="Z933" i="9"/>
  <c r="B939" i="9"/>
  <c r="B938" i="9"/>
  <c r="B937" i="9"/>
  <c r="B936" i="9"/>
  <c r="B935" i="9"/>
  <c r="B934" i="9"/>
  <c r="B933" i="9"/>
  <c r="B932" i="9"/>
  <c r="B931" i="9"/>
  <c r="B930" i="9"/>
  <c r="B929" i="9"/>
  <c r="K933" i="9"/>
  <c r="K932" i="9"/>
  <c r="K930" i="9"/>
  <c r="K927" i="9"/>
  <c r="B928" i="9"/>
  <c r="B927" i="9"/>
  <c r="B926" i="9"/>
  <c r="B925" i="9"/>
  <c r="B924" i="9"/>
  <c r="B923" i="9"/>
  <c r="B922" i="9"/>
  <c r="B921" i="9"/>
  <c r="B920" i="9"/>
  <c r="D963" i="1" l="1"/>
  <c r="E964" i="1"/>
  <c r="Z902" i="9"/>
  <c r="K902" i="9"/>
  <c r="K901" i="9"/>
  <c r="B904" i="9"/>
  <c r="B903" i="9"/>
  <c r="B902" i="9"/>
  <c r="B901" i="9"/>
  <c r="B900" i="9"/>
  <c r="B899" i="9"/>
  <c r="B898" i="9"/>
  <c r="D964" i="1" l="1"/>
  <c r="E965" i="1"/>
  <c r="Z893" i="9"/>
  <c r="Z894" i="9" s="1"/>
  <c r="Z895" i="9" s="1"/>
  <c r="K895" i="9"/>
  <c r="K894" i="9"/>
  <c r="K893" i="9"/>
  <c r="K892" i="9"/>
  <c r="B897" i="9"/>
  <c r="B896" i="9"/>
  <c r="B895" i="9"/>
  <c r="B894" i="9"/>
  <c r="B893" i="9"/>
  <c r="B892" i="9"/>
  <c r="B891" i="9"/>
  <c r="B890" i="9"/>
  <c r="B889" i="9"/>
  <c r="B888" i="9"/>
  <c r="B887" i="9"/>
  <c r="D965" i="1" l="1"/>
  <c r="E966" i="1"/>
  <c r="Z885" i="9"/>
  <c r="Z886" i="9" s="1"/>
  <c r="Z887" i="9" s="1"/>
  <c r="K887" i="9"/>
  <c r="K886" i="9"/>
  <c r="K885" i="9"/>
  <c r="K884" i="9"/>
  <c r="B886" i="9"/>
  <c r="B885" i="9"/>
  <c r="B884" i="9"/>
  <c r="B883" i="9"/>
  <c r="B882" i="9"/>
  <c r="Z875" i="9"/>
  <c r="Z876" i="9" s="1"/>
  <c r="Z877" i="9" s="1"/>
  <c r="Z878" i="9" s="1"/>
  <c r="Z850" i="9"/>
  <c r="Z851" i="9" s="1"/>
  <c r="Z852" i="9" s="1"/>
  <c r="Z853" i="9" s="1"/>
  <c r="Z854" i="9" s="1"/>
  <c r="Z855" i="9" s="1"/>
  <c r="Z856" i="9" s="1"/>
  <c r="K878" i="9"/>
  <c r="B881" i="9"/>
  <c r="B880" i="9"/>
  <c r="B879" i="9"/>
  <c r="B878" i="9"/>
  <c r="B877" i="9"/>
  <c r="B876" i="9"/>
  <c r="B875" i="9"/>
  <c r="B861" i="9"/>
  <c r="B860" i="9"/>
  <c r="B859" i="9"/>
  <c r="B858" i="9"/>
  <c r="B857" i="9"/>
  <c r="B856" i="9"/>
  <c r="B855" i="9"/>
  <c r="K875" i="9"/>
  <c r="K876" i="9"/>
  <c r="K877" i="9"/>
  <c r="K874" i="9"/>
  <c r="K856" i="9"/>
  <c r="K855" i="9"/>
  <c r="K854" i="9"/>
  <c r="K853" i="9"/>
  <c r="K852" i="9"/>
  <c r="K851" i="9"/>
  <c r="K850" i="9"/>
  <c r="K849" i="9"/>
  <c r="B854" i="9"/>
  <c r="B853" i="9"/>
  <c r="B852" i="9"/>
  <c r="B851" i="9"/>
  <c r="B850" i="9"/>
  <c r="B849" i="9"/>
  <c r="B848" i="9"/>
  <c r="B846" i="9"/>
  <c r="B845" i="9"/>
  <c r="B844" i="9"/>
  <c r="B843" i="9"/>
  <c r="B842" i="9"/>
  <c r="B841" i="9"/>
  <c r="B840" i="9"/>
  <c r="K842" i="9"/>
  <c r="K843" i="9"/>
  <c r="K844" i="9"/>
  <c r="Z124" i="9"/>
  <c r="Z125" i="9" s="1"/>
  <c r="Z126" i="9" s="1"/>
  <c r="Z127" i="9" s="1"/>
  <c r="Z128" i="9" s="1"/>
  <c r="Z129" i="9" s="1"/>
  <c r="Z130" i="9" s="1"/>
  <c r="Z131" i="9" s="1"/>
  <c r="Z132" i="9" s="1"/>
  <c r="Z133" i="9" s="1"/>
  <c r="Z134" i="9" s="1"/>
  <c r="Z135" i="9" s="1"/>
  <c r="Z136" i="9" s="1"/>
  <c r="Z137" i="9" s="1"/>
  <c r="Z138" i="9" s="1"/>
  <c r="Z139" i="9" s="1"/>
  <c r="Z140" i="9" s="1"/>
  <c r="K841" i="9"/>
  <c r="D966" i="1" l="1"/>
  <c r="E967" i="1"/>
  <c r="K124" i="9"/>
  <c r="K125" i="9"/>
  <c r="K126" i="9"/>
  <c r="K127" i="9"/>
  <c r="K128" i="9"/>
  <c r="K129" i="9"/>
  <c r="K130" i="9"/>
  <c r="K131" i="9"/>
  <c r="K132" i="9"/>
  <c r="K133" i="9"/>
  <c r="K134" i="9"/>
  <c r="K135" i="9"/>
  <c r="K136" i="9"/>
  <c r="K137" i="9"/>
  <c r="K138" i="9"/>
  <c r="K139" i="9"/>
  <c r="K140" i="9"/>
  <c r="K123" i="9"/>
  <c r="Z116" i="9"/>
  <c r="Z117" i="9" s="1"/>
  <c r="Z118" i="9" s="1"/>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D967" i="1" l="1"/>
  <c r="E968" i="1"/>
  <c r="O5339" i="9"/>
  <c r="M1858" i="9"/>
  <c r="N1858" i="9" s="1"/>
  <c r="L2018" i="9"/>
  <c r="M1569" i="9"/>
  <c r="M1818" i="9"/>
  <c r="N1818" i="9" s="1"/>
  <c r="L1778" i="9"/>
  <c r="N1778" i="9" s="1"/>
  <c r="M1819" i="9"/>
  <c r="M1859" i="9"/>
  <c r="N1859" i="9" s="1"/>
  <c r="M1570" i="9"/>
  <c r="L1779" i="9"/>
  <c r="N1779" i="9" s="1"/>
  <c r="L1777" i="9"/>
  <c r="N1777" i="9" s="1"/>
  <c r="M1568" i="9"/>
  <c r="M1857" i="9"/>
  <c r="N1857" i="9" s="1"/>
  <c r="M1817" i="9"/>
  <c r="D968" i="1" l="1"/>
  <c r="E969" i="1"/>
  <c r="N1570" i="9"/>
  <c r="P1978" i="9"/>
  <c r="N1978" i="9" s="1"/>
  <c r="N1657" i="9"/>
  <c r="N1569" i="9"/>
  <c r="P1898" i="9"/>
  <c r="N1898" i="9" s="1"/>
  <c r="P1939" i="9"/>
  <c r="N1939" i="9" s="1"/>
  <c r="N1655" i="9"/>
  <c r="N1656" i="9"/>
  <c r="N1568" i="9"/>
  <c r="P1938" i="9"/>
  <c r="N1938" i="9" s="1"/>
  <c r="P1937" i="9"/>
  <c r="N1937" i="9" s="1"/>
  <c r="Z106" i="9"/>
  <c r="Z107" i="9" s="1"/>
  <c r="Z108" i="9" s="1"/>
  <c r="B57" i="9"/>
  <c r="B58" i="9"/>
  <c r="Z54" i="9"/>
  <c r="Z55" i="9" s="1"/>
  <c r="Z56" i="9" s="1"/>
  <c r="Z57" i="9" s="1"/>
  <c r="Z58" i="9" s="1"/>
  <c r="Z78" i="9" s="1"/>
  <c r="Z79" i="9" s="1"/>
  <c r="Z80" i="9" s="1"/>
  <c r="Z81" i="9" s="1"/>
  <c r="B14" i="9"/>
  <c r="D969" i="1" l="1"/>
  <c r="E970" i="1"/>
  <c r="L169" i="69"/>
  <c r="R627" i="1" s="1"/>
  <c r="BF627" i="9" s="1"/>
  <c r="L2108" i="9" l="1"/>
  <c r="M2172" i="9"/>
  <c r="D970" i="1"/>
  <c r="E971" i="1"/>
  <c r="B1210" i="9"/>
  <c r="AC5341" i="9"/>
  <c r="Z575" i="9"/>
  <c r="Z576" i="9" s="1"/>
  <c r="Z577" i="9" s="1"/>
  <c r="Z578" i="9" s="1"/>
  <c r="Z579" i="9" s="1"/>
  <c r="Z580" i="9" s="1"/>
  <c r="Z581" i="9" s="1"/>
  <c r="Z582" i="9" s="1"/>
  <c r="Z583" i="9" s="1"/>
  <c r="Z584" i="9" s="1"/>
  <c r="Z585" i="9" s="1"/>
  <c r="Z586" i="9" s="1"/>
  <c r="Z587" i="9" s="1"/>
  <c r="Z588" i="9" s="1"/>
  <c r="Z589" i="9" s="1"/>
  <c r="Z590" i="9" s="1"/>
  <c r="Z591" i="9" s="1"/>
  <c r="Z592" i="9" s="1"/>
  <c r="Z593" i="9" s="1"/>
  <c r="Z594" i="9" s="1"/>
  <c r="Z595" i="9" s="1"/>
  <c r="Z596" i="9" s="1"/>
  <c r="Z597" i="9" s="1"/>
  <c r="Z598" i="9" s="1"/>
  <c r="Z599" i="9" s="1"/>
  <c r="Z600" i="9" s="1"/>
  <c r="Z601" i="9" s="1"/>
  <c r="Z602" i="9" s="1"/>
  <c r="Z603" i="9" s="1"/>
  <c r="Z545" i="9"/>
  <c r="Z546" i="9" s="1"/>
  <c r="Z547" i="9" s="1"/>
  <c r="Z548" i="9" s="1"/>
  <c r="Z549" i="9" s="1"/>
  <c r="Z550" i="9" s="1"/>
  <c r="Z551" i="9" s="1"/>
  <c r="Z552" i="9" s="1"/>
  <c r="Z553" i="9" s="1"/>
  <c r="Z554" i="9" s="1"/>
  <c r="Z555" i="9" s="1"/>
  <c r="Z556" i="9" s="1"/>
  <c r="Z557" i="9" s="1"/>
  <c r="Z558" i="9" s="1"/>
  <c r="Z559" i="9" s="1"/>
  <c r="Z560" i="9" s="1"/>
  <c r="Z561" i="9" s="1"/>
  <c r="Z562" i="9" s="1"/>
  <c r="Z563" i="9" s="1"/>
  <c r="Z564" i="9" s="1"/>
  <c r="Z565" i="9" s="1"/>
  <c r="Z566" i="9" s="1"/>
  <c r="Z567" i="9" s="1"/>
  <c r="Z568" i="9" s="1"/>
  <c r="Z569" i="9" s="1"/>
  <c r="Z570" i="9" s="1"/>
  <c r="Z571" i="9" s="1"/>
  <c r="Z572" i="9" s="1"/>
  <c r="Z573" i="9" s="1"/>
  <c r="B5682" i="9"/>
  <c r="B5681" i="9"/>
  <c r="B5680" i="9"/>
  <c r="B5679" i="9"/>
  <c r="B5678" i="9"/>
  <c r="B5677" i="9"/>
  <c r="B5676" i="9"/>
  <c r="B5675" i="9"/>
  <c r="B5674" i="9"/>
  <c r="B5673" i="9"/>
  <c r="B5672" i="9"/>
  <c r="B5671" i="9"/>
  <c r="B5670" i="9"/>
  <c r="B5669" i="9"/>
  <c r="B5668" i="9"/>
  <c r="B5667" i="9"/>
  <c r="B5666" i="9"/>
  <c r="B5665" i="9"/>
  <c r="B5664" i="9"/>
  <c r="B5663" i="9"/>
  <c r="B5662" i="9"/>
  <c r="B5661" i="9"/>
  <c r="B5660" i="9"/>
  <c r="B5659" i="9"/>
  <c r="B5658" i="9"/>
  <c r="B5657" i="9"/>
  <c r="B5656" i="9"/>
  <c r="B5655" i="9"/>
  <c r="B5654" i="9"/>
  <c r="B5653" i="9"/>
  <c r="B5652" i="9"/>
  <c r="B5651" i="9"/>
  <c r="B5650" i="9"/>
  <c r="B5649" i="9"/>
  <c r="B5648" i="9"/>
  <c r="B5647" i="9"/>
  <c r="B5646" i="9"/>
  <c r="B5645" i="9"/>
  <c r="B5644" i="9"/>
  <c r="B5643" i="9"/>
  <c r="B5642" i="9"/>
  <c r="B5641" i="9"/>
  <c r="B5640" i="9"/>
  <c r="B5639" i="9"/>
  <c r="B5638" i="9"/>
  <c r="B5637" i="9"/>
  <c r="B5636" i="9"/>
  <c r="B5635" i="9"/>
  <c r="B5634" i="9"/>
  <c r="B5633" i="9"/>
  <c r="B5632" i="9"/>
  <c r="B5631" i="9"/>
  <c r="B5630" i="9"/>
  <c r="B5629" i="9"/>
  <c r="B5628" i="9"/>
  <c r="B5627" i="9"/>
  <c r="B5626" i="9"/>
  <c r="B5625" i="9"/>
  <c r="B5624" i="9"/>
  <c r="B5623" i="9"/>
  <c r="B5622" i="9"/>
  <c r="B5621" i="9"/>
  <c r="B5620" i="9"/>
  <c r="B5619" i="9"/>
  <c r="B5618" i="9"/>
  <c r="B5617" i="9"/>
  <c r="B5616" i="9"/>
  <c r="B5615" i="9"/>
  <c r="B5614" i="9"/>
  <c r="B5613" i="9"/>
  <c r="B5612" i="9"/>
  <c r="B5611" i="9"/>
  <c r="B5610" i="9"/>
  <c r="B5609" i="9"/>
  <c r="B5608" i="9"/>
  <c r="B5607" i="9"/>
  <c r="B5606" i="9"/>
  <c r="B5605" i="9"/>
  <c r="B5604" i="9"/>
  <c r="B5603" i="9"/>
  <c r="B5602" i="9"/>
  <c r="B5601" i="9"/>
  <c r="B5600" i="9"/>
  <c r="B5599" i="9"/>
  <c r="B5598" i="9"/>
  <c r="B5597" i="9"/>
  <c r="B5596" i="9"/>
  <c r="B5595" i="9"/>
  <c r="B5594" i="9"/>
  <c r="B5593" i="9"/>
  <c r="B5592" i="9"/>
  <c r="B5591" i="9"/>
  <c r="B5590" i="9"/>
  <c r="B5589" i="9"/>
  <c r="B5588" i="9"/>
  <c r="B5587" i="9"/>
  <c r="B5586" i="9"/>
  <c r="B5585" i="9"/>
  <c r="B5584" i="9"/>
  <c r="B5583" i="9"/>
  <c r="B5582" i="9"/>
  <c r="B5581" i="9"/>
  <c r="B5580" i="9"/>
  <c r="B5579" i="9"/>
  <c r="B5578" i="9"/>
  <c r="B5577" i="9"/>
  <c r="B5576" i="9"/>
  <c r="B5575" i="9"/>
  <c r="B5574" i="9"/>
  <c r="B5573" i="9"/>
  <c r="B5572" i="9"/>
  <c r="B5571" i="9"/>
  <c r="B5570" i="9"/>
  <c r="B5569" i="9"/>
  <c r="B5568" i="9"/>
  <c r="B5567" i="9"/>
  <c r="B5566" i="9"/>
  <c r="B5565" i="9"/>
  <c r="B5564" i="9"/>
  <c r="B5563" i="9"/>
  <c r="B5562" i="9"/>
  <c r="B5561" i="9"/>
  <c r="B5560" i="9"/>
  <c r="B5559" i="9"/>
  <c r="B5558" i="9"/>
  <c r="B5557" i="9"/>
  <c r="B5556" i="9"/>
  <c r="B5555" i="9"/>
  <c r="B5554" i="9"/>
  <c r="B5553" i="9"/>
  <c r="B5552" i="9"/>
  <c r="B5551" i="9"/>
  <c r="B5550" i="9"/>
  <c r="B5549" i="9"/>
  <c r="B5548" i="9"/>
  <c r="B5547" i="9"/>
  <c r="B5546" i="9"/>
  <c r="B5545" i="9"/>
  <c r="B5544" i="9"/>
  <c r="B5543" i="9"/>
  <c r="B5542" i="9"/>
  <c r="B5541" i="9"/>
  <c r="B5540" i="9"/>
  <c r="B5539" i="9"/>
  <c r="B5538" i="9"/>
  <c r="B5537" i="9"/>
  <c r="B5536" i="9"/>
  <c r="B5535" i="9"/>
  <c r="B5534" i="9"/>
  <c r="B5533" i="9"/>
  <c r="B5532" i="9"/>
  <c r="B5531" i="9"/>
  <c r="B5530" i="9"/>
  <c r="B5529" i="9"/>
  <c r="B5528" i="9"/>
  <c r="B5527" i="9"/>
  <c r="B5526" i="9"/>
  <c r="B5525" i="9"/>
  <c r="B5524" i="9"/>
  <c r="B5523" i="9"/>
  <c r="B5522" i="9"/>
  <c r="B5521" i="9"/>
  <c r="B5520" i="9"/>
  <c r="B5519" i="9"/>
  <c r="B5518" i="9"/>
  <c r="B5517" i="9"/>
  <c r="B5516" i="9"/>
  <c r="B5515" i="9"/>
  <c r="B5514" i="9"/>
  <c r="B5513" i="9"/>
  <c r="B5512" i="9"/>
  <c r="B5511" i="9"/>
  <c r="B5510" i="9"/>
  <c r="B5509" i="9"/>
  <c r="B5508" i="9"/>
  <c r="B5507" i="9"/>
  <c r="B5506" i="9"/>
  <c r="B5505" i="9"/>
  <c r="B5504" i="9"/>
  <c r="B5503" i="9"/>
  <c r="B5502" i="9"/>
  <c r="B5501" i="9"/>
  <c r="B5500" i="9"/>
  <c r="B5499" i="9"/>
  <c r="B5498" i="9"/>
  <c r="B5497" i="9"/>
  <c r="B5496" i="9"/>
  <c r="B5495" i="9"/>
  <c r="B5494" i="9"/>
  <c r="B5493" i="9"/>
  <c r="B5492" i="9"/>
  <c r="B5491" i="9"/>
  <c r="B5490" i="9"/>
  <c r="B5489" i="9"/>
  <c r="B5488" i="9"/>
  <c r="B5487" i="9"/>
  <c r="B5486" i="9"/>
  <c r="B5485" i="9"/>
  <c r="B5484" i="9"/>
  <c r="B5483" i="9"/>
  <c r="B5482" i="9"/>
  <c r="B5481" i="9"/>
  <c r="B5480" i="9"/>
  <c r="B5479" i="9"/>
  <c r="B5478" i="9"/>
  <c r="B5477" i="9"/>
  <c r="B5476" i="9"/>
  <c r="B5475" i="9"/>
  <c r="B5474" i="9"/>
  <c r="B5473" i="9"/>
  <c r="B5472" i="9"/>
  <c r="B5471" i="9"/>
  <c r="B5470" i="9"/>
  <c r="B5469" i="9"/>
  <c r="B5468" i="9"/>
  <c r="B5467" i="9"/>
  <c r="B5466" i="9"/>
  <c r="B5465" i="9"/>
  <c r="B5464" i="9"/>
  <c r="B5463" i="9"/>
  <c r="B5462" i="9"/>
  <c r="B5461" i="9"/>
  <c r="B5460" i="9"/>
  <c r="B5459" i="9"/>
  <c r="B5458" i="9"/>
  <c r="B5457" i="9"/>
  <c r="B5456" i="9"/>
  <c r="B5455" i="9"/>
  <c r="B5454" i="9"/>
  <c r="B5453" i="9"/>
  <c r="B5452" i="9"/>
  <c r="B5451" i="9"/>
  <c r="B5450" i="9"/>
  <c r="B5449" i="9"/>
  <c r="B5448" i="9"/>
  <c r="B5447" i="9"/>
  <c r="B5446" i="9"/>
  <c r="B5445" i="9"/>
  <c r="B5444" i="9"/>
  <c r="B5443" i="9"/>
  <c r="B5442" i="9"/>
  <c r="B5441" i="9"/>
  <c r="B5440" i="9"/>
  <c r="B5439" i="9"/>
  <c r="B5438" i="9"/>
  <c r="B5437" i="9"/>
  <c r="B5436" i="9"/>
  <c r="B5435" i="9"/>
  <c r="B5434" i="9"/>
  <c r="B5433" i="9"/>
  <c r="B5432" i="9"/>
  <c r="B5431" i="9"/>
  <c r="B5430" i="9"/>
  <c r="B5429" i="9"/>
  <c r="B5428" i="9"/>
  <c r="B5427" i="9"/>
  <c r="B5426" i="9"/>
  <c r="B5425" i="9"/>
  <c r="B5424" i="9"/>
  <c r="B5423" i="9"/>
  <c r="B5422" i="9"/>
  <c r="B5421" i="9"/>
  <c r="B5420" i="9"/>
  <c r="B5419" i="9"/>
  <c r="B5418" i="9"/>
  <c r="B5417" i="9"/>
  <c r="B5416" i="9"/>
  <c r="B5415" i="9"/>
  <c r="B5414" i="9"/>
  <c r="B5413" i="9"/>
  <c r="B5412" i="9"/>
  <c r="B5411" i="9"/>
  <c r="B5410" i="9"/>
  <c r="B5409" i="9"/>
  <c r="B5408" i="9"/>
  <c r="B5407" i="9"/>
  <c r="B5406" i="9"/>
  <c r="B5405" i="9"/>
  <c r="B5404" i="9"/>
  <c r="B5403" i="9"/>
  <c r="B5402" i="9"/>
  <c r="B5401" i="9"/>
  <c r="B5400" i="9"/>
  <c r="B5399" i="9"/>
  <c r="B5398" i="9"/>
  <c r="B5397" i="9"/>
  <c r="B5396" i="9"/>
  <c r="B5395" i="9"/>
  <c r="B5394" i="9"/>
  <c r="B5393" i="9"/>
  <c r="B5392" i="9"/>
  <c r="B5391" i="9"/>
  <c r="B5390" i="9"/>
  <c r="B5389" i="9"/>
  <c r="B5388" i="9"/>
  <c r="B5387" i="9"/>
  <c r="B5386" i="9"/>
  <c r="B5385" i="9"/>
  <c r="B5384" i="9"/>
  <c r="B5383" i="9"/>
  <c r="B5382" i="9"/>
  <c r="B5381" i="9"/>
  <c r="B5380" i="9"/>
  <c r="B5379" i="9"/>
  <c r="B5378" i="9"/>
  <c r="B5377" i="9"/>
  <c r="B5376" i="9"/>
  <c r="B5375" i="9"/>
  <c r="B5374" i="9"/>
  <c r="B5373" i="9"/>
  <c r="B5372" i="9"/>
  <c r="B5371" i="9"/>
  <c r="B5370" i="9"/>
  <c r="B5369" i="9"/>
  <c r="B5368" i="9"/>
  <c r="B5367" i="9"/>
  <c r="B5366" i="9"/>
  <c r="B5365" i="9"/>
  <c r="B5364" i="9"/>
  <c r="B5363" i="9"/>
  <c r="B5362" i="9"/>
  <c r="B5361" i="9"/>
  <c r="B5360" i="9"/>
  <c r="B5359" i="9"/>
  <c r="B5358" i="9"/>
  <c r="B5357" i="9"/>
  <c r="B5356" i="9"/>
  <c r="B5355" i="9"/>
  <c r="B5354" i="9"/>
  <c r="B5353" i="9"/>
  <c r="B5352" i="9"/>
  <c r="B5351" i="9"/>
  <c r="B5350" i="9"/>
  <c r="B5349" i="9"/>
  <c r="B5348" i="9"/>
  <c r="B5347" i="9"/>
  <c r="B4732" i="9"/>
  <c r="B4731" i="9"/>
  <c r="B4730" i="9"/>
  <c r="B4729" i="9"/>
  <c r="B4728" i="9"/>
  <c r="B4727" i="9"/>
  <c r="B4726" i="9"/>
  <c r="B4725" i="9"/>
  <c r="B4724" i="9"/>
  <c r="B4723" i="9"/>
  <c r="B4722" i="9"/>
  <c r="B4721" i="9"/>
  <c r="B4720" i="9"/>
  <c r="B4719" i="9"/>
  <c r="B4718" i="9"/>
  <c r="B4717" i="9"/>
  <c r="B4716" i="9"/>
  <c r="B4715" i="9"/>
  <c r="B4714" i="9"/>
  <c r="B4713" i="9"/>
  <c r="B4712" i="9"/>
  <c r="B4711" i="9"/>
  <c r="B4710" i="9"/>
  <c r="B4709" i="9"/>
  <c r="B4708" i="9"/>
  <c r="B4707" i="9"/>
  <c r="B4706" i="9"/>
  <c r="B4705" i="9"/>
  <c r="B4704" i="9"/>
  <c r="B4703" i="9"/>
  <c r="B4702" i="9"/>
  <c r="B4701" i="9"/>
  <c r="B4700" i="9"/>
  <c r="B4699" i="9"/>
  <c r="B4698" i="9"/>
  <c r="B4697" i="9"/>
  <c r="B4696" i="9"/>
  <c r="B4695" i="9"/>
  <c r="B4694" i="9"/>
  <c r="B4693" i="9"/>
  <c r="B4692" i="9"/>
  <c r="B4691" i="9"/>
  <c r="B4690" i="9"/>
  <c r="B4689" i="9"/>
  <c r="B4688" i="9"/>
  <c r="B4687" i="9"/>
  <c r="B4686" i="9"/>
  <c r="B4685" i="9"/>
  <c r="B4684" i="9"/>
  <c r="B4683" i="9"/>
  <c r="B4682" i="9"/>
  <c r="B4681" i="9"/>
  <c r="B4680" i="9"/>
  <c r="B4679" i="9"/>
  <c r="B4678" i="9"/>
  <c r="B4677" i="9"/>
  <c r="B4676" i="9"/>
  <c r="B4675" i="9"/>
  <c r="B4674" i="9"/>
  <c r="B4673" i="9"/>
  <c r="B4672" i="9"/>
  <c r="B4671" i="9"/>
  <c r="B4670" i="9"/>
  <c r="B4669" i="9"/>
  <c r="B4668" i="9"/>
  <c r="B4667" i="9"/>
  <c r="B4666" i="9"/>
  <c r="B4665" i="9"/>
  <c r="B4664" i="9"/>
  <c r="B4663" i="9"/>
  <c r="B4662" i="9"/>
  <c r="B4661" i="9"/>
  <c r="B4660" i="9"/>
  <c r="B4659" i="9"/>
  <c r="B4658" i="9"/>
  <c r="B4657" i="9"/>
  <c r="B4656" i="9"/>
  <c r="B4655" i="9"/>
  <c r="B4654" i="9"/>
  <c r="B4653" i="9"/>
  <c r="B4652" i="9"/>
  <c r="B4651" i="9"/>
  <c r="B4650" i="9"/>
  <c r="B4649" i="9"/>
  <c r="B4648" i="9"/>
  <c r="B4647" i="9"/>
  <c r="B4646" i="9"/>
  <c r="B4645" i="9"/>
  <c r="B4644" i="9"/>
  <c r="B4643" i="9"/>
  <c r="B4642" i="9"/>
  <c r="B4641" i="9"/>
  <c r="B4640" i="9"/>
  <c r="B4639" i="9"/>
  <c r="B4638" i="9"/>
  <c r="B4637" i="9"/>
  <c r="B4636" i="9"/>
  <c r="B4635" i="9"/>
  <c r="B4634" i="9"/>
  <c r="B4633" i="9"/>
  <c r="B4632" i="9"/>
  <c r="B4631" i="9"/>
  <c r="B4630" i="9"/>
  <c r="B4629" i="9"/>
  <c r="B4628" i="9"/>
  <c r="B4627" i="9"/>
  <c r="B4626" i="9"/>
  <c r="B4625" i="9"/>
  <c r="B4624" i="9"/>
  <c r="B4623" i="9"/>
  <c r="B4622" i="9"/>
  <c r="B4621" i="9"/>
  <c r="B4620" i="9"/>
  <c r="B4619" i="9"/>
  <c r="B4618" i="9"/>
  <c r="B4617" i="9"/>
  <c r="B4616" i="9"/>
  <c r="B4615" i="9"/>
  <c r="B4614" i="9"/>
  <c r="B4613" i="9"/>
  <c r="B4612" i="9"/>
  <c r="B4611" i="9"/>
  <c r="B4610" i="9"/>
  <c r="B4609" i="9"/>
  <c r="B4608" i="9"/>
  <c r="B4607" i="9"/>
  <c r="B4606" i="9"/>
  <c r="B4605" i="9"/>
  <c r="B4604" i="9"/>
  <c r="B4603" i="9"/>
  <c r="B4602" i="9"/>
  <c r="B4601" i="9"/>
  <c r="B4600" i="9"/>
  <c r="B4599" i="9"/>
  <c r="B4598" i="9"/>
  <c r="B4597" i="9"/>
  <c r="B4596" i="9"/>
  <c r="B4595" i="9"/>
  <c r="B4594" i="9"/>
  <c r="B4593" i="9"/>
  <c r="B4592" i="9"/>
  <c r="B4591" i="9"/>
  <c r="B4590" i="9"/>
  <c r="B4589" i="9"/>
  <c r="B4588" i="9"/>
  <c r="B4587" i="9"/>
  <c r="B4586" i="9"/>
  <c r="B4585" i="9"/>
  <c r="B4584" i="9"/>
  <c r="B4583" i="9"/>
  <c r="B4582" i="9"/>
  <c r="B4581" i="9"/>
  <c r="B4580" i="9"/>
  <c r="B4579" i="9"/>
  <c r="B4578" i="9"/>
  <c r="B4577" i="9"/>
  <c r="B4576" i="9"/>
  <c r="B4575" i="9"/>
  <c r="B4574" i="9"/>
  <c r="B4573" i="9"/>
  <c r="B4572" i="9"/>
  <c r="B4571" i="9"/>
  <c r="B4570" i="9"/>
  <c r="B4569" i="9"/>
  <c r="B4568" i="9"/>
  <c r="B4567" i="9"/>
  <c r="B4566" i="9"/>
  <c r="B4565" i="9"/>
  <c r="B4564" i="9"/>
  <c r="B4563" i="9"/>
  <c r="B4562" i="9"/>
  <c r="B4561" i="9"/>
  <c r="B4560" i="9"/>
  <c r="B4559" i="9"/>
  <c r="B4558" i="9"/>
  <c r="B4557" i="9"/>
  <c r="B4556" i="9"/>
  <c r="B4555" i="9"/>
  <c r="B4554" i="9"/>
  <c r="B4553" i="9"/>
  <c r="B4552" i="9"/>
  <c r="B4551" i="9"/>
  <c r="B4550" i="9"/>
  <c r="B4549" i="9"/>
  <c r="B4548" i="9"/>
  <c r="B4547" i="9"/>
  <c r="B4546" i="9"/>
  <c r="B4545" i="9"/>
  <c r="B4544" i="9"/>
  <c r="B4543" i="9"/>
  <c r="B4542" i="9"/>
  <c r="B4541" i="9"/>
  <c r="B4540" i="9"/>
  <c r="B4539" i="9"/>
  <c r="B4538" i="9"/>
  <c r="B4537" i="9"/>
  <c r="B4536" i="9"/>
  <c r="B4535" i="9"/>
  <c r="B4534" i="9"/>
  <c r="B4533" i="9"/>
  <c r="B4532" i="9"/>
  <c r="B4531" i="9"/>
  <c r="B4530" i="9"/>
  <c r="B4529" i="9"/>
  <c r="B4528" i="9"/>
  <c r="B4527" i="9"/>
  <c r="B4526" i="9"/>
  <c r="B4525" i="9"/>
  <c r="B4524" i="9"/>
  <c r="B4523" i="9"/>
  <c r="B4522" i="9"/>
  <c r="B4521" i="9"/>
  <c r="B4520" i="9"/>
  <c r="B4519" i="9"/>
  <c r="B4518" i="9"/>
  <c r="B4517" i="9"/>
  <c r="B4516" i="9"/>
  <c r="B4515" i="9"/>
  <c r="B4514" i="9"/>
  <c r="B4513" i="9"/>
  <c r="B4512" i="9"/>
  <c r="B4511" i="9"/>
  <c r="B4510" i="9"/>
  <c r="B4509" i="9"/>
  <c r="B4508" i="9"/>
  <c r="B4507" i="9"/>
  <c r="B4506" i="9"/>
  <c r="B4505" i="9"/>
  <c r="B4504" i="9"/>
  <c r="B4503" i="9"/>
  <c r="B4502" i="9"/>
  <c r="B4501" i="9"/>
  <c r="B4500" i="9"/>
  <c r="B4499" i="9"/>
  <c r="B4498" i="9"/>
  <c r="B4497" i="9"/>
  <c r="B4496" i="9"/>
  <c r="B4495" i="9"/>
  <c r="B4494" i="9"/>
  <c r="B4493" i="9"/>
  <c r="B4492" i="9"/>
  <c r="B4491" i="9"/>
  <c r="B4490" i="9"/>
  <c r="B4489" i="9"/>
  <c r="B4488" i="9"/>
  <c r="B4487" i="9"/>
  <c r="B4486" i="9"/>
  <c r="B4485" i="9"/>
  <c r="B4484" i="9"/>
  <c r="B4483" i="9"/>
  <c r="B4482" i="9"/>
  <c r="B4481" i="9"/>
  <c r="B4480" i="9"/>
  <c r="B4479" i="9"/>
  <c r="B4478" i="9"/>
  <c r="B4477" i="9"/>
  <c r="B4476" i="9"/>
  <c r="B4475" i="9"/>
  <c r="B4474" i="9"/>
  <c r="B4473" i="9"/>
  <c r="B4472" i="9"/>
  <c r="B4471" i="9"/>
  <c r="B4470" i="9"/>
  <c r="B4469" i="9"/>
  <c r="B4468" i="9"/>
  <c r="B4467" i="9"/>
  <c r="B4466" i="9"/>
  <c r="B4465" i="9"/>
  <c r="B4464" i="9"/>
  <c r="B4463" i="9"/>
  <c r="B4462" i="9"/>
  <c r="B4461" i="9"/>
  <c r="B4460" i="9"/>
  <c r="B4459" i="9"/>
  <c r="B4458" i="9"/>
  <c r="B4457" i="9"/>
  <c r="B4456" i="9"/>
  <c r="B4455" i="9"/>
  <c r="B4454" i="9"/>
  <c r="B4453" i="9"/>
  <c r="B4452" i="9"/>
  <c r="B4451" i="9"/>
  <c r="B4450" i="9"/>
  <c r="B4449" i="9"/>
  <c r="B4448" i="9"/>
  <c r="B4447" i="9"/>
  <c r="B4446" i="9"/>
  <c r="B4445" i="9"/>
  <c r="B4444" i="9"/>
  <c r="B4443" i="9"/>
  <c r="B4442" i="9"/>
  <c r="B4441" i="9"/>
  <c r="B4440" i="9"/>
  <c r="B4439" i="9"/>
  <c r="B4438" i="9"/>
  <c r="B4437" i="9"/>
  <c r="B4436" i="9"/>
  <c r="B4435" i="9"/>
  <c r="B4434" i="9"/>
  <c r="B4433" i="9"/>
  <c r="B4432" i="9"/>
  <c r="B4431" i="9"/>
  <c r="B4430" i="9"/>
  <c r="B4429" i="9"/>
  <c r="B4428" i="9"/>
  <c r="B4427" i="9"/>
  <c r="B4426" i="9"/>
  <c r="B4425" i="9"/>
  <c r="B4424" i="9"/>
  <c r="B4423" i="9"/>
  <c r="B4422" i="9"/>
  <c r="B4421" i="9"/>
  <c r="B4420" i="9"/>
  <c r="B4419" i="9"/>
  <c r="B4418" i="9"/>
  <c r="B4417" i="9"/>
  <c r="B4416" i="9"/>
  <c r="B4415" i="9"/>
  <c r="B4414" i="9"/>
  <c r="B4413" i="9"/>
  <c r="B4412" i="9"/>
  <c r="B4411" i="9"/>
  <c r="B4410" i="9"/>
  <c r="B4409" i="9"/>
  <c r="B4408" i="9"/>
  <c r="B4407" i="9"/>
  <c r="B4406" i="9"/>
  <c r="B4405" i="9"/>
  <c r="B4404" i="9"/>
  <c r="B4403" i="9"/>
  <c r="B4402" i="9"/>
  <c r="B4401" i="9"/>
  <c r="B4400" i="9"/>
  <c r="B4399" i="9"/>
  <c r="B4398" i="9"/>
  <c r="B4397" i="9"/>
  <c r="B4396" i="9"/>
  <c r="B4395" i="9"/>
  <c r="B4394" i="9"/>
  <c r="B4393" i="9"/>
  <c r="B4392" i="9"/>
  <c r="B4391" i="9"/>
  <c r="B4390" i="9"/>
  <c r="B4389" i="9"/>
  <c r="B4388" i="9"/>
  <c r="B4387" i="9"/>
  <c r="B4386" i="9"/>
  <c r="B4385" i="9"/>
  <c r="B4384" i="9"/>
  <c r="B4383" i="9"/>
  <c r="B4382" i="9"/>
  <c r="B4381" i="9"/>
  <c r="B4380" i="9"/>
  <c r="B4379" i="9"/>
  <c r="B4378" i="9"/>
  <c r="B4377" i="9"/>
  <c r="B4376" i="9"/>
  <c r="B4375" i="9"/>
  <c r="B4374" i="9"/>
  <c r="B4373" i="9"/>
  <c r="B4372" i="9"/>
  <c r="B4371" i="9"/>
  <c r="B4370" i="9"/>
  <c r="B4369" i="9"/>
  <c r="B4368" i="9"/>
  <c r="B4367" i="9"/>
  <c r="B4366" i="9"/>
  <c r="B4365" i="9"/>
  <c r="B4364" i="9"/>
  <c r="B4363" i="9"/>
  <c r="B4362" i="9"/>
  <c r="B4361" i="9"/>
  <c r="B4360" i="9"/>
  <c r="B4359" i="9"/>
  <c r="B4358" i="9"/>
  <c r="B4357" i="9"/>
  <c r="B4356" i="9"/>
  <c r="B4355" i="9"/>
  <c r="B4354" i="9"/>
  <c r="B4353" i="9"/>
  <c r="B4352" i="9"/>
  <c r="B4351" i="9"/>
  <c r="B4350" i="9"/>
  <c r="B4349" i="9"/>
  <c r="B4348" i="9"/>
  <c r="B4347" i="9"/>
  <c r="B4346" i="9"/>
  <c r="B4345" i="9"/>
  <c r="B4344" i="9"/>
  <c r="B4343" i="9"/>
  <c r="B4342" i="9"/>
  <c r="B4341" i="9"/>
  <c r="B4340" i="9"/>
  <c r="B4339" i="9"/>
  <c r="B4338" i="9"/>
  <c r="B4337" i="9"/>
  <c r="B4336" i="9"/>
  <c r="B4335" i="9"/>
  <c r="B4334" i="9"/>
  <c r="B4333" i="9"/>
  <c r="B4332" i="9"/>
  <c r="B4331" i="9"/>
  <c r="B4330" i="9"/>
  <c r="B4329" i="9"/>
  <c r="B4328" i="9"/>
  <c r="B4327" i="9"/>
  <c r="B4326" i="9"/>
  <c r="B4325" i="9"/>
  <c r="B4324" i="9"/>
  <c r="B4323" i="9"/>
  <c r="B4322" i="9"/>
  <c r="B4321" i="9"/>
  <c r="B4320" i="9"/>
  <c r="B4319" i="9"/>
  <c r="B4318" i="9"/>
  <c r="B4317" i="9"/>
  <c r="B4316" i="9"/>
  <c r="B4315" i="9"/>
  <c r="B4314" i="9"/>
  <c r="B4313" i="9"/>
  <c r="B4312" i="9"/>
  <c r="B4311" i="9"/>
  <c r="B4310" i="9"/>
  <c r="B4309" i="9"/>
  <c r="B4308" i="9"/>
  <c r="B4307" i="9"/>
  <c r="B4306" i="9"/>
  <c r="B4305" i="9"/>
  <c r="B4304" i="9"/>
  <c r="B4303" i="9"/>
  <c r="B4302" i="9"/>
  <c r="B4301" i="9"/>
  <c r="B4300" i="9"/>
  <c r="B4299" i="9"/>
  <c r="B4298" i="9"/>
  <c r="B4297" i="9"/>
  <c r="B4296" i="9"/>
  <c r="B4295" i="9"/>
  <c r="B4294" i="9"/>
  <c r="B4293" i="9"/>
  <c r="B4292" i="9"/>
  <c r="B4291" i="9"/>
  <c r="B4290" i="9"/>
  <c r="B4289" i="9"/>
  <c r="B4288" i="9"/>
  <c r="B4287" i="9"/>
  <c r="B4286" i="9"/>
  <c r="B4285" i="9"/>
  <c r="B4284" i="9"/>
  <c r="B4283" i="9"/>
  <c r="B4282" i="9"/>
  <c r="B4281" i="9"/>
  <c r="B4280" i="9"/>
  <c r="B4279" i="9"/>
  <c r="B4278" i="9"/>
  <c r="B4277" i="9"/>
  <c r="B4276" i="9"/>
  <c r="B4275" i="9"/>
  <c r="B4274" i="9"/>
  <c r="B4273" i="9"/>
  <c r="B4272" i="9"/>
  <c r="B4271" i="9"/>
  <c r="B4270" i="9"/>
  <c r="B4269" i="9"/>
  <c r="B4268" i="9"/>
  <c r="B4267" i="9"/>
  <c r="B4266" i="9"/>
  <c r="B4265" i="9"/>
  <c r="B4264" i="9"/>
  <c r="B4263" i="9"/>
  <c r="B4262" i="9"/>
  <c r="B4261" i="9"/>
  <c r="B4260" i="9"/>
  <c r="B4259" i="9"/>
  <c r="B4258" i="9"/>
  <c r="B4257" i="9"/>
  <c r="B4256" i="9"/>
  <c r="B4255" i="9"/>
  <c r="B4254" i="9"/>
  <c r="B4253" i="9"/>
  <c r="B4252" i="9"/>
  <c r="B4251" i="9"/>
  <c r="B4250" i="9"/>
  <c r="B4249" i="9"/>
  <c r="B4248" i="9"/>
  <c r="B4247" i="9"/>
  <c r="B4246" i="9"/>
  <c r="B4245" i="9"/>
  <c r="B4244" i="9"/>
  <c r="B4243" i="9"/>
  <c r="B4242" i="9"/>
  <c r="B4241" i="9"/>
  <c r="B4240" i="9"/>
  <c r="B4239" i="9"/>
  <c r="B4238" i="9"/>
  <c r="B4237" i="9"/>
  <c r="B4236" i="9"/>
  <c r="B4235" i="9"/>
  <c r="B4234" i="9"/>
  <c r="B4233" i="9"/>
  <c r="B4232" i="9"/>
  <c r="B4231" i="9"/>
  <c r="B4230" i="9"/>
  <c r="B4229" i="9"/>
  <c r="B4228" i="9"/>
  <c r="B4227" i="9"/>
  <c r="B4226" i="9"/>
  <c r="B4225" i="9"/>
  <c r="B4224" i="9"/>
  <c r="B4223" i="9"/>
  <c r="B4222" i="9"/>
  <c r="B4221" i="9"/>
  <c r="B4220" i="9"/>
  <c r="B4219" i="9"/>
  <c r="B4218" i="9"/>
  <c r="B4217" i="9"/>
  <c r="B4216" i="9"/>
  <c r="B4215" i="9"/>
  <c r="B4214" i="9"/>
  <c r="B4213" i="9"/>
  <c r="B4212" i="9"/>
  <c r="B4211" i="9"/>
  <c r="B4210" i="9"/>
  <c r="B4209" i="9"/>
  <c r="B4208" i="9"/>
  <c r="B4207" i="9"/>
  <c r="B4206" i="9"/>
  <c r="B4205" i="9"/>
  <c r="B4204" i="9"/>
  <c r="B4203" i="9"/>
  <c r="B4202" i="9"/>
  <c r="B4201" i="9"/>
  <c r="B4200" i="9"/>
  <c r="B4199" i="9"/>
  <c r="B4198" i="9"/>
  <c r="B4197" i="9"/>
  <c r="B4196" i="9"/>
  <c r="B4195" i="9"/>
  <c r="B4194" i="9"/>
  <c r="B4193" i="9"/>
  <c r="B4192" i="9"/>
  <c r="B4191" i="9"/>
  <c r="B4190" i="9"/>
  <c r="B4189" i="9"/>
  <c r="B4188" i="9"/>
  <c r="B4187" i="9"/>
  <c r="B4186" i="9"/>
  <c r="B4185" i="9"/>
  <c r="B4184" i="9"/>
  <c r="B4183" i="9"/>
  <c r="B4182" i="9"/>
  <c r="B4181" i="9"/>
  <c r="B4180" i="9"/>
  <c r="B4179" i="9"/>
  <c r="B4178" i="9"/>
  <c r="B4177" i="9"/>
  <c r="B4176" i="9"/>
  <c r="B4175" i="9"/>
  <c r="B4174" i="9"/>
  <c r="B4173" i="9"/>
  <c r="B4172" i="9"/>
  <c r="B4171" i="9"/>
  <c r="B4170" i="9"/>
  <c r="B4169" i="9"/>
  <c r="B4168" i="9"/>
  <c r="B4167" i="9"/>
  <c r="B4166" i="9"/>
  <c r="B4165" i="9"/>
  <c r="B4164" i="9"/>
  <c r="B4163" i="9"/>
  <c r="B4162" i="9"/>
  <c r="B4161" i="9"/>
  <c r="B4160" i="9"/>
  <c r="B4159" i="9"/>
  <c r="B4158" i="9"/>
  <c r="B4157" i="9"/>
  <c r="B4156" i="9"/>
  <c r="B4155" i="9"/>
  <c r="B4154" i="9"/>
  <c r="B4153" i="9"/>
  <c r="B4152" i="9"/>
  <c r="B4151" i="9"/>
  <c r="B4150" i="9"/>
  <c r="B4149" i="9"/>
  <c r="B4148" i="9"/>
  <c r="B4147" i="9"/>
  <c r="B4146" i="9"/>
  <c r="B4145" i="9"/>
  <c r="B4144" i="9"/>
  <c r="B4143" i="9"/>
  <c r="B4142" i="9"/>
  <c r="B4141" i="9"/>
  <c r="B4140" i="9"/>
  <c r="B4139" i="9"/>
  <c r="B4138" i="9"/>
  <c r="B4137" i="9"/>
  <c r="B4136" i="9"/>
  <c r="B4135" i="9"/>
  <c r="B4134" i="9"/>
  <c r="B4133" i="9"/>
  <c r="B4132" i="9"/>
  <c r="B4131" i="9"/>
  <c r="B4130" i="9"/>
  <c r="B4129" i="9"/>
  <c r="B4128" i="9"/>
  <c r="B4127" i="9"/>
  <c r="B4126" i="9"/>
  <c r="B4125" i="9"/>
  <c r="B4124" i="9"/>
  <c r="B4123" i="9"/>
  <c r="B4122" i="9"/>
  <c r="B4121" i="9"/>
  <c r="B4120" i="9"/>
  <c r="B4119" i="9"/>
  <c r="B4118" i="9"/>
  <c r="B4117" i="9"/>
  <c r="B4116" i="9"/>
  <c r="B4115" i="9"/>
  <c r="B4114" i="9"/>
  <c r="B4113" i="9"/>
  <c r="B4112" i="9"/>
  <c r="B4111" i="9"/>
  <c r="B4110" i="9"/>
  <c r="B4109" i="9"/>
  <c r="B4108" i="9"/>
  <c r="B4107" i="9"/>
  <c r="B4106" i="9"/>
  <c r="B4105" i="9"/>
  <c r="B4104" i="9"/>
  <c r="B4103" i="9"/>
  <c r="B4102" i="9"/>
  <c r="B4101" i="9"/>
  <c r="B4100" i="9"/>
  <c r="B4099" i="9"/>
  <c r="B4098" i="9"/>
  <c r="B4097" i="9"/>
  <c r="B4096" i="9"/>
  <c r="B4095" i="9"/>
  <c r="B4094" i="9"/>
  <c r="B4093" i="9"/>
  <c r="B4092" i="9"/>
  <c r="B4091" i="9"/>
  <c r="B4090" i="9"/>
  <c r="B4089" i="9"/>
  <c r="B4088" i="9"/>
  <c r="B4087" i="9"/>
  <c r="B4086" i="9"/>
  <c r="B4085" i="9"/>
  <c r="B4084" i="9"/>
  <c r="B4083" i="9"/>
  <c r="B4082" i="9"/>
  <c r="B4081" i="9"/>
  <c r="B4080" i="9"/>
  <c r="B4079" i="9"/>
  <c r="B4078" i="9"/>
  <c r="B4077" i="9"/>
  <c r="B4076" i="9"/>
  <c r="B4075" i="9"/>
  <c r="B4074" i="9"/>
  <c r="B4073" i="9"/>
  <c r="B4072" i="9"/>
  <c r="B4071" i="9"/>
  <c r="B4070" i="9"/>
  <c r="B4069" i="9"/>
  <c r="B4068" i="9"/>
  <c r="B4067" i="9"/>
  <c r="B4066" i="9"/>
  <c r="B4065" i="9"/>
  <c r="B4064" i="9"/>
  <c r="B4063" i="9"/>
  <c r="B4062" i="9"/>
  <c r="B4061" i="9"/>
  <c r="B4060" i="9"/>
  <c r="B4059" i="9"/>
  <c r="B4058" i="9"/>
  <c r="B4057" i="9"/>
  <c r="B4056" i="9"/>
  <c r="B4055" i="9"/>
  <c r="B4054" i="9"/>
  <c r="B4053" i="9"/>
  <c r="B4052" i="9"/>
  <c r="B4051" i="9"/>
  <c r="B4050" i="9"/>
  <c r="B4049" i="9"/>
  <c r="B4048" i="9"/>
  <c r="B4047" i="9"/>
  <c r="B4046" i="9"/>
  <c r="B4045" i="9"/>
  <c r="B4044" i="9"/>
  <c r="B4043" i="9"/>
  <c r="B4042" i="9"/>
  <c r="B4041" i="9"/>
  <c r="B4040" i="9"/>
  <c r="B4039" i="9"/>
  <c r="B4038" i="9"/>
  <c r="B4037" i="9"/>
  <c r="B4036" i="9"/>
  <c r="B4035" i="9"/>
  <c r="B4034" i="9"/>
  <c r="B4033" i="9"/>
  <c r="B4032" i="9"/>
  <c r="B4031" i="9"/>
  <c r="B4030" i="9"/>
  <c r="B4029" i="9"/>
  <c r="B4028" i="9"/>
  <c r="B4027" i="9"/>
  <c r="B4026" i="9"/>
  <c r="B4025" i="9"/>
  <c r="B4024" i="9"/>
  <c r="B4023" i="9"/>
  <c r="B4022" i="9"/>
  <c r="B4021" i="9"/>
  <c r="B4020" i="9"/>
  <c r="B4019" i="9"/>
  <c r="B4018" i="9"/>
  <c r="B4017" i="9"/>
  <c r="B4016" i="9"/>
  <c r="B4015" i="9"/>
  <c r="B4014" i="9"/>
  <c r="B4013" i="9"/>
  <c r="B4012" i="9"/>
  <c r="B4011" i="9"/>
  <c r="B4010" i="9"/>
  <c r="B4009" i="9"/>
  <c r="B4008" i="9"/>
  <c r="B4007" i="9"/>
  <c r="B4006" i="9"/>
  <c r="B4005" i="9"/>
  <c r="B4004" i="9"/>
  <c r="B4003" i="9"/>
  <c r="B4002" i="9"/>
  <c r="B4001" i="9"/>
  <c r="B4000" i="9"/>
  <c r="B3999" i="9"/>
  <c r="B3998" i="9"/>
  <c r="B3997" i="9"/>
  <c r="B3996" i="9"/>
  <c r="B3995" i="9"/>
  <c r="B3994" i="9"/>
  <c r="B3993" i="9"/>
  <c r="B3992" i="9"/>
  <c r="B3991" i="9"/>
  <c r="B3990" i="9"/>
  <c r="B3989" i="9"/>
  <c r="B3988" i="9"/>
  <c r="B3987" i="9"/>
  <c r="B3986" i="9"/>
  <c r="B3985" i="9"/>
  <c r="B3984" i="9"/>
  <c r="B3983" i="9"/>
  <c r="B3982" i="9"/>
  <c r="B3981" i="9"/>
  <c r="B3980" i="9"/>
  <c r="B3979" i="9"/>
  <c r="B3978" i="9"/>
  <c r="B3977" i="9"/>
  <c r="B3976" i="9"/>
  <c r="B3975" i="9"/>
  <c r="B3974" i="9"/>
  <c r="B3973" i="9"/>
  <c r="B3972" i="9"/>
  <c r="B3971" i="9"/>
  <c r="B3970" i="9"/>
  <c r="B3969" i="9"/>
  <c r="B3968" i="9"/>
  <c r="B3967" i="9"/>
  <c r="B3966" i="9"/>
  <c r="B3965" i="9"/>
  <c r="B3964" i="9"/>
  <c r="B3963" i="9"/>
  <c r="B3962" i="9"/>
  <c r="B3961" i="9"/>
  <c r="B3960" i="9"/>
  <c r="B3959" i="9"/>
  <c r="B3958" i="9"/>
  <c r="B3957" i="9"/>
  <c r="B3956" i="9"/>
  <c r="B3955" i="9"/>
  <c r="B3954" i="9"/>
  <c r="B3953" i="9"/>
  <c r="B3952" i="9"/>
  <c r="B3951" i="9"/>
  <c r="B3950" i="9"/>
  <c r="B3949" i="9"/>
  <c r="B3948" i="9"/>
  <c r="B3947" i="9"/>
  <c r="B3946" i="9"/>
  <c r="B3945" i="9"/>
  <c r="B3944" i="9"/>
  <c r="B3943" i="9"/>
  <c r="B3942" i="9"/>
  <c r="B3941" i="9"/>
  <c r="B3940" i="9"/>
  <c r="B3939" i="9"/>
  <c r="B3938" i="9"/>
  <c r="B3937" i="9"/>
  <c r="B3936" i="9"/>
  <c r="B3935" i="9"/>
  <c r="B3934" i="9"/>
  <c r="B3933" i="9"/>
  <c r="B3932" i="9"/>
  <c r="B3931" i="9"/>
  <c r="B3930" i="9"/>
  <c r="B3929" i="9"/>
  <c r="B3928" i="9"/>
  <c r="B3927" i="9"/>
  <c r="B3926" i="9"/>
  <c r="B3925" i="9"/>
  <c r="B3924" i="9"/>
  <c r="B3923" i="9"/>
  <c r="B3922" i="9"/>
  <c r="B3921" i="9"/>
  <c r="B3920" i="9"/>
  <c r="B3919" i="9"/>
  <c r="B3918" i="9"/>
  <c r="B3917" i="9"/>
  <c r="B3916" i="9"/>
  <c r="B3915" i="9"/>
  <c r="B3914" i="9"/>
  <c r="B3913" i="9"/>
  <c r="B3912" i="9"/>
  <c r="B3911" i="9"/>
  <c r="B3910" i="9"/>
  <c r="B3909" i="9"/>
  <c r="B3908" i="9"/>
  <c r="B3907" i="9"/>
  <c r="B3906" i="9"/>
  <c r="B3905" i="9"/>
  <c r="B3904" i="9"/>
  <c r="B3903" i="9"/>
  <c r="B3902" i="9"/>
  <c r="B3901" i="9"/>
  <c r="B3900" i="9"/>
  <c r="B3899" i="9"/>
  <c r="B3898" i="9"/>
  <c r="B3897" i="9"/>
  <c r="B3896" i="9"/>
  <c r="B3895" i="9"/>
  <c r="B3894" i="9"/>
  <c r="B3893" i="9"/>
  <c r="B3892" i="9"/>
  <c r="B3891" i="9"/>
  <c r="B3890" i="9"/>
  <c r="B3889" i="9"/>
  <c r="B3888" i="9"/>
  <c r="B3887" i="9"/>
  <c r="B3886" i="9"/>
  <c r="B3885" i="9"/>
  <c r="B3884" i="9"/>
  <c r="B3883" i="9"/>
  <c r="B3882" i="9"/>
  <c r="B3881" i="9"/>
  <c r="B3880" i="9"/>
  <c r="B3879" i="9"/>
  <c r="B3878" i="9"/>
  <c r="B3877" i="9"/>
  <c r="B3876" i="9"/>
  <c r="B3875" i="9"/>
  <c r="B3874" i="9"/>
  <c r="B3873" i="9"/>
  <c r="B3872" i="9"/>
  <c r="B3871" i="9"/>
  <c r="B3870" i="9"/>
  <c r="B3869" i="9"/>
  <c r="B3868" i="9"/>
  <c r="B3867" i="9"/>
  <c r="B3866" i="9"/>
  <c r="B3865" i="9"/>
  <c r="B3864" i="9"/>
  <c r="B3863" i="9"/>
  <c r="B3862" i="9"/>
  <c r="B3861" i="9"/>
  <c r="B3860" i="9"/>
  <c r="B3859" i="9"/>
  <c r="B3858" i="9"/>
  <c r="B3857" i="9"/>
  <c r="B3856" i="9"/>
  <c r="B3855" i="9"/>
  <c r="B3854" i="9"/>
  <c r="B3853" i="9"/>
  <c r="B3852" i="9"/>
  <c r="B3851" i="9"/>
  <c r="B3850" i="9"/>
  <c r="B3849" i="9"/>
  <c r="B3848" i="9"/>
  <c r="B3847" i="9"/>
  <c r="B3846" i="9"/>
  <c r="B3845" i="9"/>
  <c r="B3844" i="9"/>
  <c r="B3843" i="9"/>
  <c r="B3842" i="9"/>
  <c r="B3841" i="9"/>
  <c r="B3840" i="9"/>
  <c r="B3839" i="9"/>
  <c r="B3838" i="9"/>
  <c r="B3837" i="9"/>
  <c r="B3836" i="9"/>
  <c r="B3835" i="9"/>
  <c r="B3834" i="9"/>
  <c r="B3833" i="9"/>
  <c r="B3832" i="9"/>
  <c r="B3831" i="9"/>
  <c r="B3830" i="9"/>
  <c r="B3829" i="9"/>
  <c r="B3828" i="9"/>
  <c r="B3827" i="9"/>
  <c r="B3826" i="9"/>
  <c r="B3825" i="9"/>
  <c r="B3824" i="9"/>
  <c r="B3823" i="9"/>
  <c r="B3822" i="9"/>
  <c r="B3821" i="9"/>
  <c r="B3820" i="9"/>
  <c r="B3819" i="9"/>
  <c r="B3818" i="9"/>
  <c r="B3817" i="9"/>
  <c r="B3816" i="9"/>
  <c r="B3815" i="9"/>
  <c r="B3814" i="9"/>
  <c r="B3813" i="9"/>
  <c r="B3812" i="9"/>
  <c r="B3811" i="9"/>
  <c r="B3810" i="9"/>
  <c r="B3809" i="9"/>
  <c r="B3808" i="9"/>
  <c r="B3807" i="9"/>
  <c r="B3806" i="9"/>
  <c r="B3805" i="9"/>
  <c r="B3804" i="9"/>
  <c r="B3803" i="9"/>
  <c r="B3802" i="9"/>
  <c r="B3801" i="9"/>
  <c r="B3800" i="9"/>
  <c r="B3799" i="9"/>
  <c r="B3798" i="9"/>
  <c r="B3797" i="9"/>
  <c r="B3796" i="9"/>
  <c r="B3795" i="9"/>
  <c r="B3794" i="9"/>
  <c r="B3793" i="9"/>
  <c r="B3792" i="9"/>
  <c r="B3791" i="9"/>
  <c r="B3790" i="9"/>
  <c r="B3789" i="9"/>
  <c r="B3788" i="9"/>
  <c r="B3787" i="9"/>
  <c r="B3786" i="9"/>
  <c r="B3785" i="9"/>
  <c r="B3784" i="9"/>
  <c r="B3783" i="9"/>
  <c r="B3782" i="9"/>
  <c r="B3781" i="9"/>
  <c r="B3780" i="9"/>
  <c r="B3779" i="9"/>
  <c r="B3778" i="9"/>
  <c r="B3777" i="9"/>
  <c r="B3776" i="9"/>
  <c r="B3775" i="9"/>
  <c r="B3774" i="9"/>
  <c r="B3773" i="9"/>
  <c r="B3772" i="9"/>
  <c r="B3771" i="9"/>
  <c r="B3770" i="9"/>
  <c r="B3769" i="9"/>
  <c r="B3768" i="9"/>
  <c r="B3767" i="9"/>
  <c r="B3766" i="9"/>
  <c r="B3765" i="9"/>
  <c r="B3764" i="9"/>
  <c r="B3763" i="9"/>
  <c r="B3762" i="9"/>
  <c r="B3761" i="9"/>
  <c r="B3760" i="9"/>
  <c r="B3759" i="9"/>
  <c r="B3758" i="9"/>
  <c r="B3757" i="9"/>
  <c r="B3756" i="9"/>
  <c r="B3755" i="9"/>
  <c r="B3754" i="9"/>
  <c r="B3753" i="9"/>
  <c r="B3752" i="9"/>
  <c r="B3751" i="9"/>
  <c r="B3750" i="9"/>
  <c r="B3749" i="9"/>
  <c r="B3748" i="9"/>
  <c r="B3747" i="9"/>
  <c r="B3746" i="9"/>
  <c r="B3745" i="9"/>
  <c r="B3744" i="9"/>
  <c r="B3743" i="9"/>
  <c r="B3742" i="9"/>
  <c r="B3741" i="9"/>
  <c r="B3740" i="9"/>
  <c r="B3739" i="9"/>
  <c r="B3738" i="9"/>
  <c r="B3737" i="9"/>
  <c r="B3736" i="9"/>
  <c r="B3735" i="9"/>
  <c r="B3734" i="9"/>
  <c r="B3733" i="9"/>
  <c r="B3732" i="9"/>
  <c r="B3731" i="9"/>
  <c r="B3730" i="9"/>
  <c r="B3729" i="9"/>
  <c r="B3728" i="9"/>
  <c r="B3727" i="9"/>
  <c r="B3726" i="9"/>
  <c r="B3725" i="9"/>
  <c r="B3724" i="9"/>
  <c r="B3723" i="9"/>
  <c r="B3722" i="9"/>
  <c r="B3721" i="9"/>
  <c r="B3720" i="9"/>
  <c r="B3719" i="9"/>
  <c r="B3718" i="9"/>
  <c r="B3717" i="9"/>
  <c r="B3716" i="9"/>
  <c r="B3715" i="9"/>
  <c r="B3714" i="9"/>
  <c r="B3713" i="9"/>
  <c r="B3712" i="9"/>
  <c r="B3711" i="9"/>
  <c r="B3710" i="9"/>
  <c r="B3709" i="9"/>
  <c r="B3708" i="9"/>
  <c r="B3707" i="9"/>
  <c r="B3706" i="9"/>
  <c r="B3705" i="9"/>
  <c r="B3704" i="9"/>
  <c r="B3703" i="9"/>
  <c r="B3702" i="9"/>
  <c r="B3701" i="9"/>
  <c r="B3700" i="9"/>
  <c r="B3699" i="9"/>
  <c r="B3698" i="9"/>
  <c r="B3697" i="9"/>
  <c r="B3696" i="9"/>
  <c r="B3695" i="9"/>
  <c r="B3694" i="9"/>
  <c r="B3693" i="9"/>
  <c r="B3692" i="9"/>
  <c r="B3691" i="9"/>
  <c r="B3690" i="9"/>
  <c r="B3689" i="9"/>
  <c r="B3688" i="9"/>
  <c r="B3687" i="9"/>
  <c r="B3686" i="9"/>
  <c r="B3685" i="9"/>
  <c r="B3684" i="9"/>
  <c r="B3683" i="9"/>
  <c r="B3682" i="9"/>
  <c r="B3681" i="9"/>
  <c r="B3680" i="9"/>
  <c r="B3679" i="9"/>
  <c r="B3678" i="9"/>
  <c r="B3677" i="9"/>
  <c r="B3676" i="9"/>
  <c r="B3675" i="9"/>
  <c r="B3674" i="9"/>
  <c r="B3673" i="9"/>
  <c r="B3672" i="9"/>
  <c r="B3671" i="9"/>
  <c r="B3670" i="9"/>
  <c r="B3669" i="9"/>
  <c r="B3668" i="9"/>
  <c r="B3667" i="9"/>
  <c r="B3666" i="9"/>
  <c r="B3665" i="9"/>
  <c r="B3664" i="9"/>
  <c r="B3663" i="9"/>
  <c r="B3662" i="9"/>
  <c r="B3661" i="9"/>
  <c r="B3660" i="9"/>
  <c r="B3659" i="9"/>
  <c r="B3658" i="9"/>
  <c r="B3657" i="9"/>
  <c r="B3656" i="9"/>
  <c r="B3655" i="9"/>
  <c r="B3654" i="9"/>
  <c r="B3653" i="9"/>
  <c r="B3652" i="9"/>
  <c r="B3651" i="9"/>
  <c r="B3650" i="9"/>
  <c r="B3649" i="9"/>
  <c r="B3648" i="9"/>
  <c r="B3647" i="9"/>
  <c r="B3646" i="9"/>
  <c r="B3645" i="9"/>
  <c r="B3644" i="9"/>
  <c r="B3643" i="9"/>
  <c r="B3642" i="9"/>
  <c r="B3641" i="9"/>
  <c r="B3640" i="9"/>
  <c r="B3639" i="9"/>
  <c r="B3638" i="9"/>
  <c r="B3637" i="9"/>
  <c r="B3636" i="9"/>
  <c r="B3635" i="9"/>
  <c r="B3634" i="9"/>
  <c r="B3633" i="9"/>
  <c r="B3632" i="9"/>
  <c r="B3631" i="9"/>
  <c r="B3630" i="9"/>
  <c r="B3629" i="9"/>
  <c r="B3628" i="9"/>
  <c r="B3627" i="9"/>
  <c r="B3626" i="9"/>
  <c r="B3625" i="9"/>
  <c r="B3624" i="9"/>
  <c r="B3623" i="9"/>
  <c r="B3622" i="9"/>
  <c r="B3621" i="9"/>
  <c r="B3620" i="9"/>
  <c r="B3619" i="9"/>
  <c r="B3618" i="9"/>
  <c r="B3617" i="9"/>
  <c r="B3616" i="9"/>
  <c r="B3615" i="9"/>
  <c r="B3614" i="9"/>
  <c r="B3613" i="9"/>
  <c r="B3612" i="9"/>
  <c r="B3611" i="9"/>
  <c r="B3610" i="9"/>
  <c r="B3609" i="9"/>
  <c r="B3608" i="9"/>
  <c r="B3607" i="9"/>
  <c r="B3606" i="9"/>
  <c r="B3605" i="9"/>
  <c r="B3604" i="9"/>
  <c r="B3603" i="9"/>
  <c r="B3602" i="9"/>
  <c r="B3601" i="9"/>
  <c r="B3600" i="9"/>
  <c r="B3599" i="9"/>
  <c r="B3598" i="9"/>
  <c r="B3597" i="9"/>
  <c r="B3596" i="9"/>
  <c r="B3595" i="9"/>
  <c r="B3594" i="9"/>
  <c r="B3593" i="9"/>
  <c r="B3592" i="9"/>
  <c r="B3591" i="9"/>
  <c r="B3590" i="9"/>
  <c r="B3589" i="9"/>
  <c r="B3588" i="9"/>
  <c r="B3587" i="9"/>
  <c r="B3586" i="9"/>
  <c r="B3585" i="9"/>
  <c r="B3584" i="9"/>
  <c r="B3583" i="9"/>
  <c r="B3582" i="9"/>
  <c r="B3581" i="9"/>
  <c r="B3580" i="9"/>
  <c r="B3579" i="9"/>
  <c r="B3578" i="9"/>
  <c r="B3577" i="9"/>
  <c r="B3576" i="9"/>
  <c r="B3575" i="9"/>
  <c r="B3574" i="9"/>
  <c r="B3573" i="9"/>
  <c r="B3572" i="9"/>
  <c r="B3571" i="9"/>
  <c r="B3570" i="9"/>
  <c r="B3569" i="9"/>
  <c r="B3568" i="9"/>
  <c r="B3567" i="9"/>
  <c r="B3566" i="9"/>
  <c r="B3565" i="9"/>
  <c r="B3564" i="9"/>
  <c r="B3563" i="9"/>
  <c r="B3562" i="9"/>
  <c r="B3561" i="9"/>
  <c r="B3560" i="9"/>
  <c r="B3559" i="9"/>
  <c r="B3558" i="9"/>
  <c r="B3557" i="9"/>
  <c r="B3556" i="9"/>
  <c r="B3555" i="9"/>
  <c r="B3554" i="9"/>
  <c r="B3553" i="9"/>
  <c r="B3552" i="9"/>
  <c r="B3551" i="9"/>
  <c r="B3550" i="9"/>
  <c r="B3549" i="9"/>
  <c r="B3548" i="9"/>
  <c r="B3547" i="9"/>
  <c r="B3546" i="9"/>
  <c r="B3545" i="9"/>
  <c r="B3544" i="9"/>
  <c r="B3543" i="9"/>
  <c r="B3542" i="9"/>
  <c r="B3541" i="9"/>
  <c r="B3540" i="9"/>
  <c r="B3539" i="9"/>
  <c r="B3538" i="9"/>
  <c r="B3537" i="9"/>
  <c r="B3536" i="9"/>
  <c r="B3535" i="9"/>
  <c r="B3534" i="9"/>
  <c r="B3533" i="9"/>
  <c r="B3532" i="9"/>
  <c r="B3531" i="9"/>
  <c r="B3530" i="9"/>
  <c r="B3529" i="9"/>
  <c r="B3528" i="9"/>
  <c r="B3527" i="9"/>
  <c r="B3526" i="9"/>
  <c r="B3525" i="9"/>
  <c r="B3524" i="9"/>
  <c r="B3523" i="9"/>
  <c r="B3522" i="9"/>
  <c r="B3521" i="9"/>
  <c r="B3520" i="9"/>
  <c r="B3519" i="9"/>
  <c r="B3518" i="9"/>
  <c r="B3517" i="9"/>
  <c r="B3516" i="9"/>
  <c r="B3515" i="9"/>
  <c r="B3514" i="9"/>
  <c r="B3513" i="9"/>
  <c r="B3512" i="9"/>
  <c r="B3511" i="9"/>
  <c r="B3510" i="9"/>
  <c r="B3509" i="9"/>
  <c r="B3508" i="9"/>
  <c r="B3507" i="9"/>
  <c r="B3506" i="9"/>
  <c r="B3505" i="9"/>
  <c r="B3504" i="9"/>
  <c r="B3503" i="9"/>
  <c r="B3502" i="9"/>
  <c r="B3501" i="9"/>
  <c r="B3500" i="9"/>
  <c r="B3499" i="9"/>
  <c r="B3498" i="9"/>
  <c r="B3497" i="9"/>
  <c r="B3496" i="9"/>
  <c r="B3495" i="9"/>
  <c r="B3494" i="9"/>
  <c r="B3493" i="9"/>
  <c r="B3492" i="9"/>
  <c r="B3491" i="9"/>
  <c r="B3490" i="9"/>
  <c r="B3489" i="9"/>
  <c r="B3488" i="9"/>
  <c r="B3487" i="9"/>
  <c r="B3486" i="9"/>
  <c r="B3485" i="9"/>
  <c r="B3484" i="9"/>
  <c r="B3483" i="9"/>
  <c r="B3482" i="9"/>
  <c r="B3481" i="9"/>
  <c r="B3480" i="9"/>
  <c r="B3479" i="9"/>
  <c r="B3478" i="9"/>
  <c r="B3477" i="9"/>
  <c r="B3476" i="9"/>
  <c r="B3475" i="9"/>
  <c r="B3474" i="9"/>
  <c r="B3473" i="9"/>
  <c r="B3472" i="9"/>
  <c r="B3471" i="9"/>
  <c r="B3470" i="9"/>
  <c r="B3469" i="9"/>
  <c r="B3468" i="9"/>
  <c r="B3467" i="9"/>
  <c r="B3466" i="9"/>
  <c r="B3465" i="9"/>
  <c r="B3464" i="9"/>
  <c r="B3463" i="9"/>
  <c r="B3462" i="9"/>
  <c r="B3461" i="9"/>
  <c r="B3460" i="9"/>
  <c r="B3459" i="9"/>
  <c r="B3458" i="9"/>
  <c r="B3457" i="9"/>
  <c r="B3456" i="9"/>
  <c r="B3455" i="9"/>
  <c r="B3454" i="9"/>
  <c r="B3453" i="9"/>
  <c r="B3452" i="9"/>
  <c r="B3451" i="9"/>
  <c r="B3450" i="9"/>
  <c r="B3449" i="9"/>
  <c r="B3448" i="9"/>
  <c r="B3447" i="9"/>
  <c r="B3446" i="9"/>
  <c r="B3445" i="9"/>
  <c r="B3444" i="9"/>
  <c r="B3443" i="9"/>
  <c r="B3442" i="9"/>
  <c r="B3441" i="9"/>
  <c r="B3440" i="9"/>
  <c r="B3439" i="9"/>
  <c r="B3438" i="9"/>
  <c r="B3437" i="9"/>
  <c r="B3436" i="9"/>
  <c r="B3435" i="9"/>
  <c r="B3434" i="9"/>
  <c r="B3433" i="9"/>
  <c r="B3432" i="9"/>
  <c r="B3431" i="9"/>
  <c r="B3430" i="9"/>
  <c r="B3429" i="9"/>
  <c r="B3428" i="9"/>
  <c r="B3427" i="9"/>
  <c r="B3426" i="9"/>
  <c r="B3425" i="9"/>
  <c r="B3424" i="9"/>
  <c r="B3423" i="9"/>
  <c r="B3422" i="9"/>
  <c r="B3421" i="9"/>
  <c r="B3420" i="9"/>
  <c r="B3419" i="9"/>
  <c r="B3418" i="9"/>
  <c r="B3417" i="9"/>
  <c r="B3416" i="9"/>
  <c r="B3415" i="9"/>
  <c r="B3414" i="9"/>
  <c r="B3413" i="9"/>
  <c r="B3412" i="9"/>
  <c r="B3411" i="9"/>
  <c r="B3410" i="9"/>
  <c r="B3409" i="9"/>
  <c r="B3408" i="9"/>
  <c r="B3407" i="9"/>
  <c r="B3406" i="9"/>
  <c r="B3405" i="9"/>
  <c r="B3404" i="9"/>
  <c r="B3403" i="9"/>
  <c r="B3402" i="9"/>
  <c r="B3401" i="9"/>
  <c r="B3400" i="9"/>
  <c r="B3399" i="9"/>
  <c r="B3398" i="9"/>
  <c r="B3397" i="9"/>
  <c r="B3396" i="9"/>
  <c r="B3395" i="9"/>
  <c r="B3394" i="9"/>
  <c r="B3393" i="9"/>
  <c r="B3392" i="9"/>
  <c r="B3391" i="9"/>
  <c r="B3390" i="9"/>
  <c r="B3389" i="9"/>
  <c r="B3388" i="9"/>
  <c r="B3387" i="9"/>
  <c r="B3386" i="9"/>
  <c r="B3385" i="9"/>
  <c r="B3384" i="9"/>
  <c r="B3383" i="9"/>
  <c r="B3382" i="9"/>
  <c r="B3381" i="9"/>
  <c r="B3380" i="9"/>
  <c r="B3379" i="9"/>
  <c r="B3378" i="9"/>
  <c r="B3377" i="9"/>
  <c r="B3376" i="9"/>
  <c r="B3375" i="9"/>
  <c r="B3374" i="9"/>
  <c r="B3373" i="9"/>
  <c r="B3372" i="9"/>
  <c r="B3371" i="9"/>
  <c r="B3370" i="9"/>
  <c r="B3369" i="9"/>
  <c r="B3368" i="9"/>
  <c r="B3367" i="9"/>
  <c r="B3366" i="9"/>
  <c r="B3365" i="9"/>
  <c r="B3364" i="9"/>
  <c r="B3363" i="9"/>
  <c r="B3362" i="9"/>
  <c r="B3361" i="9"/>
  <c r="B3360" i="9"/>
  <c r="B3359" i="9"/>
  <c r="B3358" i="9"/>
  <c r="B3357" i="9"/>
  <c r="B3356" i="9"/>
  <c r="B3355" i="9"/>
  <c r="B3354" i="9"/>
  <c r="B3353" i="9"/>
  <c r="B3352" i="9"/>
  <c r="B3351" i="9"/>
  <c r="B3350" i="9"/>
  <c r="B3349" i="9"/>
  <c r="B3348" i="9"/>
  <c r="B3347" i="9"/>
  <c r="B3346" i="9"/>
  <c r="B3345" i="9"/>
  <c r="B3344" i="9"/>
  <c r="B3343" i="9"/>
  <c r="B3342" i="9"/>
  <c r="B3341" i="9"/>
  <c r="B3340" i="9"/>
  <c r="B3339" i="9"/>
  <c r="B3338" i="9"/>
  <c r="B3337" i="9"/>
  <c r="B3336" i="9"/>
  <c r="B3335" i="9"/>
  <c r="B3334" i="9"/>
  <c r="B3333" i="9"/>
  <c r="B3332" i="9"/>
  <c r="B3331" i="9"/>
  <c r="B3330" i="9"/>
  <c r="B3329" i="9"/>
  <c r="B3328" i="9"/>
  <c r="B3327" i="9"/>
  <c r="B3326" i="9"/>
  <c r="B3325" i="9"/>
  <c r="B3324" i="9"/>
  <c r="B3323" i="9"/>
  <c r="B3322" i="9"/>
  <c r="B3321" i="9"/>
  <c r="B3320" i="9"/>
  <c r="B3319" i="9"/>
  <c r="B3318" i="9"/>
  <c r="B3317" i="9"/>
  <c r="B3316" i="9"/>
  <c r="B3315" i="9"/>
  <c r="B3314" i="9"/>
  <c r="B3313" i="9"/>
  <c r="B3312" i="9"/>
  <c r="B3311" i="9"/>
  <c r="B3310" i="9"/>
  <c r="B3309" i="9"/>
  <c r="B3308" i="9"/>
  <c r="B3307" i="9"/>
  <c r="B3306" i="9"/>
  <c r="B3305" i="9"/>
  <c r="B3304" i="9"/>
  <c r="B3303" i="9"/>
  <c r="B3302" i="9"/>
  <c r="B3301" i="9"/>
  <c r="B3300" i="9"/>
  <c r="B3299" i="9"/>
  <c r="B3298" i="9"/>
  <c r="B3297" i="9"/>
  <c r="B3296" i="9"/>
  <c r="B3295" i="9"/>
  <c r="B3294" i="9"/>
  <c r="B3293" i="9"/>
  <c r="B3292" i="9"/>
  <c r="B3291" i="9"/>
  <c r="B3290" i="9"/>
  <c r="B3289" i="9"/>
  <c r="B3288" i="9"/>
  <c r="B3287" i="9"/>
  <c r="B3286" i="9"/>
  <c r="B3285" i="9"/>
  <c r="B3284" i="9"/>
  <c r="B3283" i="9"/>
  <c r="B3282" i="9"/>
  <c r="B3281" i="9"/>
  <c r="B3280" i="9"/>
  <c r="B3279" i="9"/>
  <c r="B3278" i="9"/>
  <c r="B3277" i="9"/>
  <c r="B3276" i="9"/>
  <c r="B3275" i="9"/>
  <c r="B3274" i="9"/>
  <c r="B3273" i="9"/>
  <c r="B3272" i="9"/>
  <c r="B3271" i="9"/>
  <c r="B3270" i="9"/>
  <c r="B3269" i="9"/>
  <c r="B3268" i="9"/>
  <c r="B3267" i="9"/>
  <c r="B3266" i="9"/>
  <c r="B3265" i="9"/>
  <c r="B3264" i="9"/>
  <c r="B3263" i="9"/>
  <c r="B3262" i="9"/>
  <c r="B3261" i="9"/>
  <c r="B3260" i="9"/>
  <c r="B3259" i="9"/>
  <c r="B3258" i="9"/>
  <c r="B3257" i="9"/>
  <c r="B3256" i="9"/>
  <c r="B3255" i="9"/>
  <c r="B3254" i="9"/>
  <c r="B3253" i="9"/>
  <c r="B3252" i="9"/>
  <c r="B3251" i="9"/>
  <c r="B3250" i="9"/>
  <c r="B3249" i="9"/>
  <c r="B3248" i="9"/>
  <c r="B3247" i="9"/>
  <c r="B3246" i="9"/>
  <c r="B3245" i="9"/>
  <c r="B3244" i="9"/>
  <c r="B3243" i="9"/>
  <c r="B3242" i="9"/>
  <c r="B3241" i="9"/>
  <c r="B3240" i="9"/>
  <c r="B3239" i="9"/>
  <c r="B3238" i="9"/>
  <c r="B3237" i="9"/>
  <c r="B3236" i="9"/>
  <c r="B3235" i="9"/>
  <c r="B3234" i="9"/>
  <c r="B3233" i="9"/>
  <c r="B3232" i="9"/>
  <c r="B3231" i="9"/>
  <c r="B3230" i="9"/>
  <c r="B3229" i="9"/>
  <c r="B3228" i="9"/>
  <c r="B3227" i="9"/>
  <c r="B3226" i="9"/>
  <c r="B3225" i="9"/>
  <c r="B3224" i="9"/>
  <c r="B3223" i="9"/>
  <c r="B3222" i="9"/>
  <c r="B3221" i="9"/>
  <c r="B3220" i="9"/>
  <c r="B3219" i="9"/>
  <c r="B3218" i="9"/>
  <c r="B3217" i="9"/>
  <c r="B3216" i="9"/>
  <c r="B3215" i="9"/>
  <c r="B3214" i="9"/>
  <c r="B3213" i="9"/>
  <c r="B3212" i="9"/>
  <c r="B3211" i="9"/>
  <c r="B3210" i="9"/>
  <c r="B3209" i="9"/>
  <c r="B3208" i="9"/>
  <c r="B3207" i="9"/>
  <c r="B3206" i="9"/>
  <c r="B3205" i="9"/>
  <c r="B3204" i="9"/>
  <c r="B3203" i="9"/>
  <c r="B3202" i="9"/>
  <c r="B3201" i="9"/>
  <c r="B3200" i="9"/>
  <c r="B3199" i="9"/>
  <c r="B3198" i="9"/>
  <c r="B3197" i="9"/>
  <c r="B3196" i="9"/>
  <c r="B3195" i="9"/>
  <c r="B3194" i="9"/>
  <c r="B3193" i="9"/>
  <c r="B3192" i="9"/>
  <c r="B3191" i="9"/>
  <c r="B3190" i="9"/>
  <c r="B3189" i="9"/>
  <c r="B3188" i="9"/>
  <c r="B3187" i="9"/>
  <c r="B3186" i="9"/>
  <c r="B3185" i="9"/>
  <c r="B3184" i="9"/>
  <c r="B3183" i="9"/>
  <c r="B3182" i="9"/>
  <c r="B3181" i="9"/>
  <c r="B3180" i="9"/>
  <c r="B3179" i="9"/>
  <c r="B3178" i="9"/>
  <c r="B3177" i="9"/>
  <c r="B3176" i="9"/>
  <c r="B3175" i="9"/>
  <c r="B3174" i="9"/>
  <c r="B3173" i="9"/>
  <c r="B3172" i="9"/>
  <c r="B3171" i="9"/>
  <c r="B3170" i="9"/>
  <c r="B3169" i="9"/>
  <c r="B3168" i="9"/>
  <c r="B3167" i="9"/>
  <c r="B3166" i="9"/>
  <c r="B3165" i="9"/>
  <c r="B3164" i="9"/>
  <c r="B3163" i="9"/>
  <c r="B3162" i="9"/>
  <c r="B3161" i="9"/>
  <c r="B3160" i="9"/>
  <c r="B3159" i="9"/>
  <c r="B3158" i="9"/>
  <c r="B3157" i="9"/>
  <c r="B3156" i="9"/>
  <c r="B3155" i="9"/>
  <c r="B3154" i="9"/>
  <c r="B3153" i="9"/>
  <c r="B3152" i="9"/>
  <c r="B3151" i="9"/>
  <c r="B3150" i="9"/>
  <c r="B3149" i="9"/>
  <c r="B3148" i="9"/>
  <c r="B3147" i="9"/>
  <c r="B3146" i="9"/>
  <c r="B3145" i="9"/>
  <c r="B3144" i="9"/>
  <c r="B3143" i="9"/>
  <c r="B3142" i="9"/>
  <c r="B3141" i="9"/>
  <c r="B3140" i="9"/>
  <c r="B3139" i="9"/>
  <c r="B3138" i="9"/>
  <c r="B3137" i="9"/>
  <c r="B3136" i="9"/>
  <c r="B3135" i="9"/>
  <c r="B3134" i="9"/>
  <c r="B3133" i="9"/>
  <c r="B3132" i="9"/>
  <c r="B3131" i="9"/>
  <c r="B3130" i="9"/>
  <c r="B3129" i="9"/>
  <c r="B3128" i="9"/>
  <c r="B3127" i="9"/>
  <c r="B3126" i="9"/>
  <c r="B3125" i="9"/>
  <c r="B3124" i="9"/>
  <c r="B3123" i="9"/>
  <c r="B3122" i="9"/>
  <c r="B3121" i="9"/>
  <c r="B3120" i="9"/>
  <c r="B3119" i="9"/>
  <c r="B3118" i="9"/>
  <c r="B3117" i="9"/>
  <c r="B3116" i="9"/>
  <c r="B3115" i="9"/>
  <c r="B3114" i="9"/>
  <c r="B3113" i="9"/>
  <c r="B3112" i="9"/>
  <c r="B3111" i="9"/>
  <c r="B3110" i="9"/>
  <c r="B3109" i="9"/>
  <c r="B3108" i="9"/>
  <c r="B3107" i="9"/>
  <c r="B3106" i="9"/>
  <c r="B3105" i="9"/>
  <c r="B3104" i="9"/>
  <c r="B3103" i="9"/>
  <c r="B3102" i="9"/>
  <c r="B3101" i="9"/>
  <c r="B3100" i="9"/>
  <c r="B3099" i="9"/>
  <c r="B3098" i="9"/>
  <c r="B3097" i="9"/>
  <c r="B3096" i="9"/>
  <c r="B3095" i="9"/>
  <c r="B3094" i="9"/>
  <c r="B3093" i="9"/>
  <c r="B3092" i="9"/>
  <c r="B3091" i="9"/>
  <c r="B3090" i="9"/>
  <c r="B3089" i="9"/>
  <c r="B3088" i="9"/>
  <c r="B3087" i="9"/>
  <c r="B3086" i="9"/>
  <c r="B3085" i="9"/>
  <c r="B3084" i="9"/>
  <c r="B3083" i="9"/>
  <c r="B3082" i="9"/>
  <c r="B3081" i="9"/>
  <c r="B3080" i="9"/>
  <c r="B3079" i="9"/>
  <c r="B3078" i="9"/>
  <c r="B3077" i="9"/>
  <c r="B3076" i="9"/>
  <c r="B3075" i="9"/>
  <c r="B3074" i="9"/>
  <c r="B3073" i="9"/>
  <c r="B3072" i="9"/>
  <c r="B3071" i="9"/>
  <c r="B3070" i="9"/>
  <c r="B3069" i="9"/>
  <c r="B3068" i="9"/>
  <c r="B3067" i="9"/>
  <c r="B3066" i="9"/>
  <c r="B3065" i="9"/>
  <c r="B3064" i="9"/>
  <c r="B3063" i="9"/>
  <c r="B3062" i="9"/>
  <c r="B3061" i="9"/>
  <c r="B3060" i="9"/>
  <c r="B3059" i="9"/>
  <c r="B3058" i="9"/>
  <c r="B3057" i="9"/>
  <c r="B3056" i="9"/>
  <c r="B3055" i="9"/>
  <c r="B3054" i="9"/>
  <c r="B3053" i="9"/>
  <c r="B3052" i="9"/>
  <c r="B3051" i="9"/>
  <c r="B3050" i="9"/>
  <c r="B3049" i="9"/>
  <c r="B3048" i="9"/>
  <c r="B3047" i="9"/>
  <c r="B3046" i="9"/>
  <c r="B3045" i="9"/>
  <c r="B3044" i="9"/>
  <c r="B3043" i="9"/>
  <c r="B3042" i="9"/>
  <c r="B3041" i="9"/>
  <c r="B3040" i="9"/>
  <c r="B3039" i="9"/>
  <c r="B3038" i="9"/>
  <c r="B3037" i="9"/>
  <c r="B3036" i="9"/>
  <c r="B3035" i="9"/>
  <c r="B3034" i="9"/>
  <c r="B3033" i="9"/>
  <c r="B3032" i="9"/>
  <c r="B3031" i="9"/>
  <c r="B3030" i="9"/>
  <c r="B3029" i="9"/>
  <c r="B3028" i="9"/>
  <c r="B3027" i="9"/>
  <c r="B3026" i="9"/>
  <c r="B3025" i="9"/>
  <c r="B3024" i="9"/>
  <c r="B3023" i="9"/>
  <c r="B3022" i="9"/>
  <c r="B3021" i="9"/>
  <c r="B3020" i="9"/>
  <c r="B3019" i="9"/>
  <c r="B3018" i="9"/>
  <c r="B3017" i="9"/>
  <c r="B3016" i="9"/>
  <c r="B3015" i="9"/>
  <c r="B3014" i="9"/>
  <c r="B3013" i="9"/>
  <c r="B3012" i="9"/>
  <c r="B3011" i="9"/>
  <c r="B3010" i="9"/>
  <c r="B3009" i="9"/>
  <c r="B3008" i="9"/>
  <c r="B3007" i="9"/>
  <c r="B3006" i="9"/>
  <c r="B3005" i="9"/>
  <c r="B3004" i="9"/>
  <c r="B3003" i="9"/>
  <c r="B3002" i="9"/>
  <c r="B3001" i="9"/>
  <c r="B3000" i="9"/>
  <c r="B2999" i="9"/>
  <c r="B2998" i="9"/>
  <c r="B2997" i="9"/>
  <c r="B2996" i="9"/>
  <c r="B2995" i="9"/>
  <c r="B2994" i="9"/>
  <c r="B2993" i="9"/>
  <c r="B2992" i="9"/>
  <c r="B2991" i="9"/>
  <c r="B2990" i="9"/>
  <c r="B2989" i="9"/>
  <c r="B2988" i="9"/>
  <c r="B2987" i="9"/>
  <c r="B2986" i="9"/>
  <c r="B2985" i="9"/>
  <c r="B2984" i="9"/>
  <c r="B2983" i="9"/>
  <c r="B2982" i="9"/>
  <c r="B2981" i="9"/>
  <c r="B2980" i="9"/>
  <c r="B2979" i="9"/>
  <c r="B2978" i="9"/>
  <c r="B2977" i="9"/>
  <c r="B2976" i="9"/>
  <c r="B2975" i="9"/>
  <c r="B2974" i="9"/>
  <c r="B2973" i="9"/>
  <c r="B2972" i="9"/>
  <c r="B2971" i="9"/>
  <c r="B2970" i="9"/>
  <c r="B2969" i="9"/>
  <c r="B2968" i="9"/>
  <c r="B2967" i="9"/>
  <c r="B2966" i="9"/>
  <c r="B2965" i="9"/>
  <c r="B2964" i="9"/>
  <c r="B2963" i="9"/>
  <c r="B2962" i="9"/>
  <c r="B2961" i="9"/>
  <c r="B2960" i="9"/>
  <c r="B2959" i="9"/>
  <c r="B2958" i="9"/>
  <c r="B2957" i="9"/>
  <c r="B2956" i="9"/>
  <c r="B2955" i="9"/>
  <c r="B2954" i="9"/>
  <c r="B2953" i="9"/>
  <c r="B2952" i="9"/>
  <c r="B2951" i="9"/>
  <c r="B2950" i="9"/>
  <c r="B2949" i="9"/>
  <c r="B2948" i="9"/>
  <c r="B2947" i="9"/>
  <c r="B2946" i="9"/>
  <c r="B2945" i="9"/>
  <c r="B2944" i="9"/>
  <c r="B2943" i="9"/>
  <c r="B2942" i="9"/>
  <c r="B2941" i="9"/>
  <c r="B2940" i="9"/>
  <c r="B2939" i="9"/>
  <c r="B2938" i="9"/>
  <c r="B2937" i="9"/>
  <c r="B2936" i="9"/>
  <c r="B2935" i="9"/>
  <c r="B2934" i="9"/>
  <c r="B2933" i="9"/>
  <c r="B2932" i="9"/>
  <c r="B2931" i="9"/>
  <c r="B2930" i="9"/>
  <c r="B2929" i="9"/>
  <c r="B2928" i="9"/>
  <c r="B2927" i="9"/>
  <c r="B2926" i="9"/>
  <c r="B2925" i="9"/>
  <c r="B2924" i="9"/>
  <c r="B2923" i="9"/>
  <c r="B2922" i="9"/>
  <c r="B2921" i="9"/>
  <c r="B2920" i="9"/>
  <c r="B2919" i="9"/>
  <c r="B2918" i="9"/>
  <c r="B2917" i="9"/>
  <c r="B2916" i="9"/>
  <c r="B2915" i="9"/>
  <c r="B2914" i="9"/>
  <c r="B2913" i="9"/>
  <c r="B2912" i="9"/>
  <c r="B2911" i="9"/>
  <c r="B2910" i="9"/>
  <c r="B2909" i="9"/>
  <c r="B2908" i="9"/>
  <c r="B2907" i="9"/>
  <c r="B2906" i="9"/>
  <c r="B2905" i="9"/>
  <c r="B2904" i="9"/>
  <c r="B2903" i="9"/>
  <c r="B2902" i="9"/>
  <c r="B2901" i="9"/>
  <c r="B2900" i="9"/>
  <c r="B2899" i="9"/>
  <c r="B2898" i="9"/>
  <c r="B2897" i="9"/>
  <c r="B2896" i="9"/>
  <c r="B2895" i="9"/>
  <c r="B2894" i="9"/>
  <c r="B2893" i="9"/>
  <c r="B2892" i="9"/>
  <c r="B2891" i="9"/>
  <c r="B2890" i="9"/>
  <c r="B2889" i="9"/>
  <c r="B2888" i="9"/>
  <c r="B2887" i="9"/>
  <c r="B2886" i="9"/>
  <c r="B2885" i="9"/>
  <c r="B2884" i="9"/>
  <c r="B2883" i="9"/>
  <c r="B2882" i="9"/>
  <c r="B2881" i="9"/>
  <c r="B2880" i="9"/>
  <c r="B2879" i="9"/>
  <c r="B2878" i="9"/>
  <c r="B2877" i="9"/>
  <c r="B2876" i="9"/>
  <c r="B2875" i="9"/>
  <c r="B2874" i="9"/>
  <c r="B2873" i="9"/>
  <c r="B2872" i="9"/>
  <c r="B2871" i="9"/>
  <c r="B2870" i="9"/>
  <c r="B2869" i="9"/>
  <c r="B2868" i="9"/>
  <c r="B2867" i="9"/>
  <c r="B2866" i="9"/>
  <c r="B2865" i="9"/>
  <c r="B2864" i="9"/>
  <c r="B2863" i="9"/>
  <c r="B2862" i="9"/>
  <c r="B2861" i="9"/>
  <c r="B2860" i="9"/>
  <c r="B2859" i="9"/>
  <c r="B2858" i="9"/>
  <c r="B2857" i="9"/>
  <c r="B2856" i="9"/>
  <c r="B2855" i="9"/>
  <c r="B2854" i="9"/>
  <c r="B2853" i="9"/>
  <c r="B2852" i="9"/>
  <c r="B2851" i="9"/>
  <c r="B2850" i="9"/>
  <c r="B2849" i="9"/>
  <c r="B2848" i="9"/>
  <c r="B2847" i="9"/>
  <c r="B2846" i="9"/>
  <c r="B2845" i="9"/>
  <c r="B2844" i="9"/>
  <c r="B2843" i="9"/>
  <c r="B2842" i="9"/>
  <c r="B2841" i="9"/>
  <c r="B2840" i="9"/>
  <c r="B2839" i="9"/>
  <c r="B2838" i="9"/>
  <c r="B2837" i="9"/>
  <c r="B2836" i="9"/>
  <c r="B2835" i="9"/>
  <c r="B2834" i="9"/>
  <c r="B2833" i="9"/>
  <c r="B2832" i="9"/>
  <c r="B2831" i="9"/>
  <c r="B2830" i="9"/>
  <c r="B2829" i="9"/>
  <c r="B2828" i="9"/>
  <c r="B2827" i="9"/>
  <c r="B2826" i="9"/>
  <c r="B2825" i="9"/>
  <c r="B2824" i="9"/>
  <c r="B2823" i="9"/>
  <c r="B2822" i="9"/>
  <c r="B2821" i="9"/>
  <c r="B2820" i="9"/>
  <c r="B2819" i="9"/>
  <c r="B2818" i="9"/>
  <c r="B2817" i="9"/>
  <c r="B2816" i="9"/>
  <c r="B2815" i="9"/>
  <c r="B2814" i="9"/>
  <c r="B2813" i="9"/>
  <c r="B2812" i="9"/>
  <c r="B2811" i="9"/>
  <c r="B2810" i="9"/>
  <c r="B2809" i="9"/>
  <c r="B2808" i="9"/>
  <c r="B2807" i="9"/>
  <c r="B2806" i="9"/>
  <c r="B2805" i="9"/>
  <c r="B2804" i="9"/>
  <c r="B2803" i="9"/>
  <c r="B2802" i="9"/>
  <c r="B2801" i="9"/>
  <c r="B2800" i="9"/>
  <c r="B2799" i="9"/>
  <c r="B2798" i="9"/>
  <c r="B2797" i="9"/>
  <c r="B2796" i="9"/>
  <c r="B2795" i="9"/>
  <c r="B2794" i="9"/>
  <c r="B2793" i="9"/>
  <c r="B2792" i="9"/>
  <c r="B2791" i="9"/>
  <c r="B2790" i="9"/>
  <c r="B2789" i="9"/>
  <c r="B2788" i="9"/>
  <c r="B2787" i="9"/>
  <c r="B2786" i="9"/>
  <c r="B2785" i="9"/>
  <c r="B2784" i="9"/>
  <c r="B2783" i="9"/>
  <c r="B2782" i="9"/>
  <c r="B2781" i="9"/>
  <c r="B2780" i="9"/>
  <c r="B2779" i="9"/>
  <c r="B2778" i="9"/>
  <c r="B2777" i="9"/>
  <c r="B2776" i="9"/>
  <c r="B2775" i="9"/>
  <c r="B2774" i="9"/>
  <c r="B2773" i="9"/>
  <c r="B2772" i="9"/>
  <c r="B2771" i="9"/>
  <c r="B2770" i="9"/>
  <c r="B2769" i="9"/>
  <c r="B2768" i="9"/>
  <c r="B2767" i="9"/>
  <c r="B2766" i="9"/>
  <c r="B2765" i="9"/>
  <c r="B2764" i="9"/>
  <c r="B2763" i="9"/>
  <c r="B2762" i="9"/>
  <c r="B2761" i="9"/>
  <c r="B2760" i="9"/>
  <c r="B2759" i="9"/>
  <c r="B2758" i="9"/>
  <c r="B2757" i="9"/>
  <c r="B2756" i="9"/>
  <c r="B2755" i="9"/>
  <c r="B2754" i="9"/>
  <c r="B2753" i="9"/>
  <c r="B2752" i="9"/>
  <c r="B2751" i="9"/>
  <c r="B2750" i="9"/>
  <c r="B2749" i="9"/>
  <c r="B2748" i="9"/>
  <c r="B2747" i="9"/>
  <c r="B2746" i="9"/>
  <c r="B2745" i="9"/>
  <c r="B2744" i="9"/>
  <c r="B2743" i="9"/>
  <c r="B2742" i="9"/>
  <c r="B2741" i="9"/>
  <c r="B2740" i="9"/>
  <c r="B2739" i="9"/>
  <c r="B2738" i="9"/>
  <c r="B2737" i="9"/>
  <c r="B2736" i="9"/>
  <c r="B2735" i="9"/>
  <c r="B2734" i="9"/>
  <c r="B2733" i="9"/>
  <c r="B2732" i="9"/>
  <c r="B2731" i="9"/>
  <c r="B2730" i="9"/>
  <c r="B2729" i="9"/>
  <c r="B2728" i="9"/>
  <c r="B2727" i="9"/>
  <c r="B2726" i="9"/>
  <c r="B2725" i="9"/>
  <c r="B2724" i="9"/>
  <c r="B2723" i="9"/>
  <c r="B2722" i="9"/>
  <c r="B2721" i="9"/>
  <c r="B2720" i="9"/>
  <c r="B2719" i="9"/>
  <c r="B2718" i="9"/>
  <c r="B2717" i="9"/>
  <c r="B2716" i="9"/>
  <c r="B2715" i="9"/>
  <c r="B2714" i="9"/>
  <c r="B2713" i="9"/>
  <c r="B2712" i="9"/>
  <c r="B2711" i="9"/>
  <c r="B2710" i="9"/>
  <c r="B2709" i="9"/>
  <c r="B2708" i="9"/>
  <c r="B2707" i="9"/>
  <c r="B2706" i="9"/>
  <c r="B2705" i="9"/>
  <c r="B2704" i="9"/>
  <c r="B2703" i="9"/>
  <c r="B2702" i="9"/>
  <c r="B2701" i="9"/>
  <c r="B2700" i="9"/>
  <c r="B2699" i="9"/>
  <c r="B2698" i="9"/>
  <c r="B2697" i="9"/>
  <c r="B2696" i="9"/>
  <c r="B2695" i="9"/>
  <c r="B2694" i="9"/>
  <c r="B2693" i="9"/>
  <c r="B2692" i="9"/>
  <c r="B2691" i="9"/>
  <c r="B2690" i="9"/>
  <c r="B2689" i="9"/>
  <c r="B2688" i="9"/>
  <c r="B2687" i="9"/>
  <c r="B2686" i="9"/>
  <c r="B2685" i="9"/>
  <c r="B2684" i="9"/>
  <c r="B2683" i="9"/>
  <c r="B2682" i="9"/>
  <c r="B2681" i="9"/>
  <c r="B2680" i="9"/>
  <c r="B2679" i="9"/>
  <c r="B2678" i="9"/>
  <c r="B2677" i="9"/>
  <c r="B2676" i="9"/>
  <c r="B2675" i="9"/>
  <c r="B2674" i="9"/>
  <c r="B2673" i="9"/>
  <c r="B2672" i="9"/>
  <c r="B2671" i="9"/>
  <c r="B2670" i="9"/>
  <c r="B2669" i="9"/>
  <c r="B2668" i="9"/>
  <c r="B2667" i="9"/>
  <c r="B2666" i="9"/>
  <c r="B2665" i="9"/>
  <c r="B2664" i="9"/>
  <c r="B2663" i="9"/>
  <c r="B2662" i="9"/>
  <c r="B2661" i="9"/>
  <c r="B2660" i="9"/>
  <c r="B2659" i="9"/>
  <c r="B2658" i="9"/>
  <c r="B2657" i="9"/>
  <c r="B2656" i="9"/>
  <c r="B2655" i="9"/>
  <c r="B2654" i="9"/>
  <c r="B2653" i="9"/>
  <c r="B2652" i="9"/>
  <c r="B2651" i="9"/>
  <c r="B2650" i="9"/>
  <c r="B2649" i="9"/>
  <c r="B2648" i="9"/>
  <c r="B2647" i="9"/>
  <c r="B2646" i="9"/>
  <c r="B2645" i="9"/>
  <c r="B2644" i="9"/>
  <c r="B2643" i="9"/>
  <c r="B2642" i="9"/>
  <c r="B2641" i="9"/>
  <c r="B2640" i="9"/>
  <c r="B2639" i="9"/>
  <c r="B2638" i="9"/>
  <c r="B2637" i="9"/>
  <c r="B2636" i="9"/>
  <c r="B2635" i="9"/>
  <c r="B2634" i="9"/>
  <c r="B2633" i="9"/>
  <c r="B2632" i="9"/>
  <c r="B2631" i="9"/>
  <c r="B2630" i="9"/>
  <c r="B2629" i="9"/>
  <c r="B2628" i="9"/>
  <c r="B2627" i="9"/>
  <c r="B2626" i="9"/>
  <c r="B2625" i="9"/>
  <c r="B2624" i="9"/>
  <c r="B2623" i="9"/>
  <c r="B2622" i="9"/>
  <c r="B2621" i="9"/>
  <c r="B2620" i="9"/>
  <c r="B2619" i="9"/>
  <c r="B2618" i="9"/>
  <c r="B2617" i="9"/>
  <c r="B2616" i="9"/>
  <c r="B2615" i="9"/>
  <c r="B2614" i="9"/>
  <c r="B2613" i="9"/>
  <c r="B2612" i="9"/>
  <c r="B2611" i="9"/>
  <c r="B2610" i="9"/>
  <c r="B2609" i="9"/>
  <c r="B2608" i="9"/>
  <c r="B2607" i="9"/>
  <c r="B2606" i="9"/>
  <c r="B2605" i="9"/>
  <c r="B2604" i="9"/>
  <c r="B2603" i="9"/>
  <c r="B2602" i="9"/>
  <c r="B2601" i="9"/>
  <c r="B2600" i="9"/>
  <c r="B2599" i="9"/>
  <c r="B2598" i="9"/>
  <c r="B2597" i="9"/>
  <c r="B2596" i="9"/>
  <c r="B2595" i="9"/>
  <c r="B2594" i="9"/>
  <c r="B2593" i="9"/>
  <c r="B2592" i="9"/>
  <c r="B2591" i="9"/>
  <c r="B2590" i="9"/>
  <c r="B2589" i="9"/>
  <c r="B2588" i="9"/>
  <c r="B2587" i="9"/>
  <c r="B2586" i="9"/>
  <c r="B2585" i="9"/>
  <c r="B2584" i="9"/>
  <c r="B2583" i="9"/>
  <c r="B2582" i="9"/>
  <c r="B2581" i="9"/>
  <c r="B2580" i="9"/>
  <c r="B2579" i="9"/>
  <c r="B2578" i="9"/>
  <c r="B2577" i="9"/>
  <c r="B2576" i="9"/>
  <c r="B2575" i="9"/>
  <c r="B2574" i="9"/>
  <c r="B2573" i="9"/>
  <c r="B2572" i="9"/>
  <c r="B2571" i="9"/>
  <c r="B2570" i="9"/>
  <c r="B2569" i="9"/>
  <c r="B2568" i="9"/>
  <c r="B2567" i="9"/>
  <c r="B2566" i="9"/>
  <c r="B2565" i="9"/>
  <c r="B2564" i="9"/>
  <c r="B2563" i="9"/>
  <c r="B2562" i="9"/>
  <c r="B2561" i="9"/>
  <c r="B2560" i="9"/>
  <c r="B2559" i="9"/>
  <c r="B2558" i="9"/>
  <c r="B2557" i="9"/>
  <c r="B2556" i="9"/>
  <c r="B2555" i="9"/>
  <c r="B2554" i="9"/>
  <c r="B2553" i="9"/>
  <c r="B2552" i="9"/>
  <c r="B2551" i="9"/>
  <c r="B2550" i="9"/>
  <c r="B2549" i="9"/>
  <c r="B2548" i="9"/>
  <c r="B2547" i="9"/>
  <c r="B2546" i="9"/>
  <c r="B2545" i="9"/>
  <c r="B2544" i="9"/>
  <c r="B2543" i="9"/>
  <c r="B2542" i="9"/>
  <c r="B2541" i="9"/>
  <c r="B2540" i="9"/>
  <c r="B2539" i="9"/>
  <c r="B2538" i="9"/>
  <c r="B2537" i="9"/>
  <c r="B2536" i="9"/>
  <c r="B2535" i="9"/>
  <c r="B2534" i="9"/>
  <c r="B2533" i="9"/>
  <c r="B2532" i="9"/>
  <c r="B2531" i="9"/>
  <c r="B2530" i="9"/>
  <c r="B2529" i="9"/>
  <c r="B2528" i="9"/>
  <c r="B2527" i="9"/>
  <c r="B2526" i="9"/>
  <c r="B2525" i="9"/>
  <c r="B2524" i="9"/>
  <c r="B2523" i="9"/>
  <c r="B2522" i="9"/>
  <c r="B2521" i="9"/>
  <c r="B2520" i="9"/>
  <c r="B2519" i="9"/>
  <c r="B2518" i="9"/>
  <c r="B2517" i="9"/>
  <c r="B2516" i="9"/>
  <c r="B2515" i="9"/>
  <c r="B2514" i="9"/>
  <c r="B2513" i="9"/>
  <c r="B2512" i="9"/>
  <c r="B2511" i="9"/>
  <c r="B2510" i="9"/>
  <c r="B2509" i="9"/>
  <c r="B2508" i="9"/>
  <c r="B2507" i="9"/>
  <c r="B2506" i="9"/>
  <c r="B2505" i="9"/>
  <c r="B2504" i="9"/>
  <c r="B2503" i="9"/>
  <c r="B2502" i="9"/>
  <c r="B2501" i="9"/>
  <c r="B2500" i="9"/>
  <c r="B2499" i="9"/>
  <c r="B2498" i="9"/>
  <c r="B2497" i="9"/>
  <c r="B2496" i="9"/>
  <c r="B2495" i="9"/>
  <c r="B2494" i="9"/>
  <c r="B2493" i="9"/>
  <c r="B2492" i="9"/>
  <c r="B2491" i="9"/>
  <c r="B2490" i="9"/>
  <c r="B2489" i="9"/>
  <c r="B2488" i="9"/>
  <c r="B2487" i="9"/>
  <c r="B2486" i="9"/>
  <c r="B2485" i="9"/>
  <c r="B2484" i="9"/>
  <c r="B2483" i="9"/>
  <c r="B2482" i="9"/>
  <c r="B2481" i="9"/>
  <c r="B2480" i="9"/>
  <c r="B2479" i="9"/>
  <c r="B2478" i="9"/>
  <c r="B2477" i="9"/>
  <c r="B2476" i="9"/>
  <c r="B2475" i="9"/>
  <c r="B2474" i="9"/>
  <c r="B2473" i="9"/>
  <c r="B2472" i="9"/>
  <c r="B2471" i="9"/>
  <c r="B2470" i="9"/>
  <c r="B2469" i="9"/>
  <c r="B2468" i="9"/>
  <c r="B2467" i="9"/>
  <c r="B2466" i="9"/>
  <c r="B2465" i="9"/>
  <c r="B2464" i="9"/>
  <c r="B2463" i="9"/>
  <c r="B2462" i="9"/>
  <c r="B2461" i="9"/>
  <c r="B2460" i="9"/>
  <c r="B2459" i="9"/>
  <c r="B2458" i="9"/>
  <c r="B2457" i="9"/>
  <c r="B2456" i="9"/>
  <c r="B2455" i="9"/>
  <c r="B2454" i="9"/>
  <c r="B2453" i="9"/>
  <c r="B2452" i="9"/>
  <c r="B2451" i="9"/>
  <c r="B2450" i="9"/>
  <c r="B2449" i="9"/>
  <c r="B2448" i="9"/>
  <c r="B2447" i="9"/>
  <c r="B2446" i="9"/>
  <c r="B2445" i="9"/>
  <c r="B2444" i="9"/>
  <c r="B2443" i="9"/>
  <c r="B2442" i="9"/>
  <c r="B2441" i="9"/>
  <c r="B2440" i="9"/>
  <c r="B2439" i="9"/>
  <c r="B2438" i="9"/>
  <c r="B2437" i="9"/>
  <c r="B2436" i="9"/>
  <c r="B2435" i="9"/>
  <c r="B2434" i="9"/>
  <c r="B2433" i="9"/>
  <c r="B2432" i="9"/>
  <c r="B2431" i="9"/>
  <c r="B2430" i="9"/>
  <c r="B2429" i="9"/>
  <c r="B2428" i="9"/>
  <c r="B2427" i="9"/>
  <c r="B2426" i="9"/>
  <c r="B2425" i="9"/>
  <c r="B2424" i="9"/>
  <c r="B2423" i="9"/>
  <c r="B2422" i="9"/>
  <c r="B2421" i="9"/>
  <c r="B2420" i="9"/>
  <c r="B2419" i="9"/>
  <c r="B2418" i="9"/>
  <c r="B2417" i="9"/>
  <c r="B2416" i="9"/>
  <c r="B2415" i="9"/>
  <c r="B2414" i="9"/>
  <c r="B2413" i="9"/>
  <c r="B2412" i="9"/>
  <c r="B2411" i="9"/>
  <c r="B2410" i="9"/>
  <c r="B2409" i="9"/>
  <c r="B2408" i="9"/>
  <c r="B2407" i="9"/>
  <c r="B2406" i="9"/>
  <c r="B2405" i="9"/>
  <c r="B2404" i="9"/>
  <c r="B2403" i="9"/>
  <c r="B2402" i="9"/>
  <c r="B2401" i="9"/>
  <c r="B2400" i="9"/>
  <c r="B2399" i="9"/>
  <c r="B2398" i="9"/>
  <c r="B2397" i="9"/>
  <c r="B2396" i="9"/>
  <c r="B2395" i="9"/>
  <c r="B2394" i="9"/>
  <c r="B2393" i="9"/>
  <c r="B2392" i="9"/>
  <c r="B2391" i="9"/>
  <c r="B2390" i="9"/>
  <c r="B2389" i="9"/>
  <c r="B2388" i="9"/>
  <c r="B2387" i="9"/>
  <c r="B2386" i="9"/>
  <c r="B2385" i="9"/>
  <c r="B2384" i="9"/>
  <c r="B2383" i="9"/>
  <c r="B2382" i="9"/>
  <c r="B2381" i="9"/>
  <c r="B2380" i="9"/>
  <c r="B2379" i="9"/>
  <c r="B2378" i="9"/>
  <c r="B2377" i="9"/>
  <c r="B2376" i="9"/>
  <c r="B2375" i="9"/>
  <c r="B2374" i="9"/>
  <c r="B2373" i="9"/>
  <c r="B2372" i="9"/>
  <c r="B2371" i="9"/>
  <c r="B2370" i="9"/>
  <c r="B2369" i="9"/>
  <c r="B2368" i="9"/>
  <c r="B2367" i="9"/>
  <c r="B2366" i="9"/>
  <c r="B2365" i="9"/>
  <c r="B2364" i="9"/>
  <c r="B2363" i="9"/>
  <c r="B2362" i="9"/>
  <c r="B2361" i="9"/>
  <c r="B2360" i="9"/>
  <c r="B2359" i="9"/>
  <c r="B2358" i="9"/>
  <c r="B2357" i="9"/>
  <c r="B2356" i="9"/>
  <c r="B2355" i="9"/>
  <c r="B2354" i="9"/>
  <c r="B2353" i="9"/>
  <c r="B2352" i="9"/>
  <c r="B2351" i="9"/>
  <c r="B2350" i="9"/>
  <c r="B2349" i="9"/>
  <c r="B2348" i="9"/>
  <c r="B2347" i="9"/>
  <c r="B2346" i="9"/>
  <c r="B2345" i="9"/>
  <c r="B2344" i="9"/>
  <c r="B2343" i="9"/>
  <c r="B2342" i="9"/>
  <c r="B2341" i="9"/>
  <c r="B2340" i="9"/>
  <c r="B2339" i="9"/>
  <c r="B2322" i="9"/>
  <c r="B2321" i="9"/>
  <c r="B2320" i="9"/>
  <c r="B2319" i="9"/>
  <c r="B2318" i="9"/>
  <c r="B2317" i="9"/>
  <c r="B2316" i="9"/>
  <c r="B2315" i="9"/>
  <c r="B2314" i="9"/>
  <c r="B2313" i="9"/>
  <c r="B2312" i="9"/>
  <c r="B2311" i="9"/>
  <c r="B2304" i="9"/>
  <c r="B2212" i="9"/>
  <c r="B2211" i="9"/>
  <c r="B2210" i="9"/>
  <c r="B2209" i="9"/>
  <c r="B2208" i="9"/>
  <c r="B2207" i="9"/>
  <c r="B2206" i="9"/>
  <c r="B2205" i="9"/>
  <c r="B2204" i="9"/>
  <c r="B2203" i="9"/>
  <c r="B2202" i="9"/>
  <c r="B2201" i="9"/>
  <c r="B2200" i="9"/>
  <c r="B2199" i="9"/>
  <c r="B2198" i="9"/>
  <c r="B2197" i="9"/>
  <c r="B2196" i="9"/>
  <c r="B2195" i="9"/>
  <c r="B2194" i="9"/>
  <c r="B2180" i="9"/>
  <c r="B2179" i="9"/>
  <c r="B2178" i="9"/>
  <c r="B2169" i="9"/>
  <c r="B2168" i="9"/>
  <c r="B2167" i="9"/>
  <c r="B2088" i="9"/>
  <c r="B2087" i="9"/>
  <c r="B2086" i="9"/>
  <c r="B2085" i="9"/>
  <c r="B2084" i="9"/>
  <c r="B2083" i="9"/>
  <c r="B2166" i="9"/>
  <c r="B2165" i="9"/>
  <c r="B2164" i="9"/>
  <c r="B2163" i="9"/>
  <c r="B2162" i="9"/>
  <c r="B2161" i="9"/>
  <c r="B2082" i="9"/>
  <c r="B2081" i="9"/>
  <c r="B2080" i="9"/>
  <c r="B2126" i="9"/>
  <c r="B2062" i="9"/>
  <c r="B2061" i="9"/>
  <c r="B2060" i="9"/>
  <c r="B2059" i="9"/>
  <c r="B2058" i="9"/>
  <c r="B2108" i="9"/>
  <c r="B2107" i="9"/>
  <c r="B2106" i="9"/>
  <c r="B2105" i="9"/>
  <c r="B2104" i="9"/>
  <c r="B2056" i="9"/>
  <c r="B2055" i="9"/>
  <c r="B2054" i="9"/>
  <c r="B2053" i="9"/>
  <c r="B2052" i="9"/>
  <c r="B2051" i="9"/>
  <c r="B2016" i="9"/>
  <c r="B2015" i="9"/>
  <c r="B2014" i="9"/>
  <c r="B2013" i="9"/>
  <c r="B2012" i="9"/>
  <c r="B2011" i="9"/>
  <c r="B2010" i="9"/>
  <c r="B2009" i="9"/>
  <c r="B2008" i="9"/>
  <c r="B2007" i="9"/>
  <c r="B2006" i="9"/>
  <c r="B2005" i="9"/>
  <c r="B2004" i="9"/>
  <c r="B2003" i="9"/>
  <c r="B2002" i="9"/>
  <c r="B2001" i="9"/>
  <c r="B2000" i="9"/>
  <c r="B1999" i="9"/>
  <c r="B1998" i="9"/>
  <c r="B1997" i="9"/>
  <c r="B1996" i="9"/>
  <c r="B1995" i="9"/>
  <c r="B1994" i="9"/>
  <c r="B1993" i="9"/>
  <c r="B1992" i="9"/>
  <c r="B1991" i="9"/>
  <c r="B1990" i="9"/>
  <c r="B1989" i="9"/>
  <c r="B1988" i="9"/>
  <c r="B1987" i="9"/>
  <c r="B1986" i="9"/>
  <c r="B1985" i="9"/>
  <c r="B1984" i="9"/>
  <c r="B1983" i="9"/>
  <c r="B1982" i="9"/>
  <c r="B1981" i="9"/>
  <c r="B1980" i="9"/>
  <c r="B1979" i="9"/>
  <c r="B1977" i="9"/>
  <c r="B1976" i="9"/>
  <c r="B1975" i="9"/>
  <c r="B1974" i="9"/>
  <c r="B1973" i="9"/>
  <c r="B1972" i="9"/>
  <c r="B1971" i="9"/>
  <c r="B1970" i="9"/>
  <c r="B1969" i="9"/>
  <c r="B1968" i="9"/>
  <c r="B1967" i="9"/>
  <c r="B1966" i="9"/>
  <c r="B1965" i="9"/>
  <c r="B1964" i="9"/>
  <c r="B1963" i="9"/>
  <c r="B1962" i="9"/>
  <c r="B1961" i="9"/>
  <c r="B1960" i="9"/>
  <c r="B1959" i="9"/>
  <c r="B1958" i="9"/>
  <c r="B1957" i="9"/>
  <c r="B1956" i="9"/>
  <c r="B1955" i="9"/>
  <c r="B1954" i="9"/>
  <c r="B1953" i="9"/>
  <c r="B1952" i="9"/>
  <c r="B1951" i="9"/>
  <c r="B1950" i="9"/>
  <c r="B1949" i="9"/>
  <c r="B1948" i="9"/>
  <c r="B1947" i="9"/>
  <c r="B1946" i="9"/>
  <c r="B1945" i="9"/>
  <c r="B1944" i="9"/>
  <c r="B1943" i="9"/>
  <c r="B1942" i="9"/>
  <c r="B1941" i="9"/>
  <c r="B1940" i="9"/>
  <c r="B1899" i="9"/>
  <c r="B1897" i="9"/>
  <c r="B1896" i="9"/>
  <c r="B1895" i="9"/>
  <c r="B1894" i="9"/>
  <c r="B1893" i="9"/>
  <c r="B1892" i="9"/>
  <c r="B1891" i="9"/>
  <c r="B1890" i="9"/>
  <c r="B1889" i="9"/>
  <c r="B1888" i="9"/>
  <c r="B1887" i="9"/>
  <c r="B1886" i="9"/>
  <c r="B1885" i="9"/>
  <c r="B1884" i="9"/>
  <c r="B1883" i="9"/>
  <c r="B1882" i="9"/>
  <c r="B1881" i="9"/>
  <c r="B1880" i="9"/>
  <c r="B1879" i="9"/>
  <c r="B1878" i="9"/>
  <c r="B1877" i="9"/>
  <c r="B1876" i="9"/>
  <c r="B1875" i="9"/>
  <c r="B1874" i="9"/>
  <c r="B1873" i="9"/>
  <c r="B1872" i="9"/>
  <c r="B1871" i="9"/>
  <c r="B1870" i="9"/>
  <c r="B1869" i="9"/>
  <c r="B1868" i="9"/>
  <c r="B1867" i="9"/>
  <c r="B1866" i="9"/>
  <c r="B1865" i="9"/>
  <c r="B1864" i="9"/>
  <c r="B1863" i="9"/>
  <c r="B1862" i="9"/>
  <c r="B1861" i="9"/>
  <c r="B1860" i="9"/>
  <c r="B1819" i="9"/>
  <c r="B1817" i="9"/>
  <c r="B1816" i="9"/>
  <c r="B1815" i="9"/>
  <c r="B1814" i="9"/>
  <c r="B1813" i="9"/>
  <c r="B1812" i="9"/>
  <c r="B1811" i="9"/>
  <c r="B1810" i="9"/>
  <c r="B1809" i="9"/>
  <c r="B1808" i="9"/>
  <c r="B1807" i="9"/>
  <c r="B1806" i="9"/>
  <c r="B1805" i="9"/>
  <c r="B1804" i="9"/>
  <c r="B1803" i="9"/>
  <c r="B1802" i="9"/>
  <c r="B1801" i="9"/>
  <c r="B1800" i="9"/>
  <c r="B1799" i="9"/>
  <c r="B1798" i="9"/>
  <c r="B1797" i="9"/>
  <c r="B1796" i="9"/>
  <c r="B1795" i="9"/>
  <c r="B1794" i="9"/>
  <c r="B1793" i="9"/>
  <c r="B1792" i="9"/>
  <c r="B1791" i="9"/>
  <c r="B1790" i="9"/>
  <c r="B1789" i="9"/>
  <c r="B1788" i="9"/>
  <c r="B1787" i="9"/>
  <c r="B1786" i="9"/>
  <c r="B1785" i="9"/>
  <c r="B1784" i="9"/>
  <c r="B1783" i="9"/>
  <c r="B1776" i="9"/>
  <c r="B1775" i="9"/>
  <c r="B1774" i="9"/>
  <c r="B1773" i="9"/>
  <c r="B1772" i="9"/>
  <c r="B1771" i="9"/>
  <c r="B1770" i="9"/>
  <c r="B1769" i="9"/>
  <c r="B1768" i="9"/>
  <c r="B1767" i="9"/>
  <c r="B1766" i="9"/>
  <c r="B1765" i="9"/>
  <c r="B1764" i="9"/>
  <c r="B1763" i="9"/>
  <c r="B1762" i="9"/>
  <c r="B1761" i="9"/>
  <c r="B1760" i="9"/>
  <c r="B1759" i="9"/>
  <c r="B1758" i="9"/>
  <c r="B1757" i="9"/>
  <c r="B1756" i="9"/>
  <c r="B1755" i="9"/>
  <c r="B1754" i="9"/>
  <c r="B1753" i="9"/>
  <c r="B1752" i="9"/>
  <c r="B1751" i="9"/>
  <c r="B1750" i="9"/>
  <c r="B1749" i="9"/>
  <c r="B1748" i="9"/>
  <c r="B1747" i="9"/>
  <c r="B1746" i="9"/>
  <c r="B1745" i="9"/>
  <c r="B1744" i="9"/>
  <c r="B1743" i="9"/>
  <c r="B1742" i="9"/>
  <c r="B1741" i="9"/>
  <c r="B1696" i="9"/>
  <c r="B1695" i="9"/>
  <c r="B1694" i="9"/>
  <c r="B1693" i="9"/>
  <c r="B1692" i="9"/>
  <c r="B1691" i="9"/>
  <c r="B1690" i="9"/>
  <c r="B1689" i="9"/>
  <c r="B1688" i="9"/>
  <c r="B1687" i="9"/>
  <c r="B1686" i="9"/>
  <c r="B1685" i="9"/>
  <c r="B1684" i="9"/>
  <c r="B1683" i="9"/>
  <c r="B1682" i="9"/>
  <c r="B1681" i="9"/>
  <c r="B1680" i="9"/>
  <c r="B1679" i="9"/>
  <c r="B1678" i="9"/>
  <c r="B1677" i="9"/>
  <c r="B1676" i="9"/>
  <c r="B1675" i="9"/>
  <c r="B1674" i="9"/>
  <c r="B1673" i="9"/>
  <c r="B1672" i="9"/>
  <c r="B1671" i="9"/>
  <c r="B1670" i="9"/>
  <c r="B1669" i="9"/>
  <c r="B1668" i="9"/>
  <c r="B1667" i="9"/>
  <c r="B1666" i="9"/>
  <c r="B1665" i="9"/>
  <c r="B1664" i="9"/>
  <c r="B1663" i="9"/>
  <c r="B1662" i="9"/>
  <c r="B1655" i="9"/>
  <c r="B1654" i="9"/>
  <c r="B1653" i="9"/>
  <c r="B1652" i="9"/>
  <c r="B1651" i="9"/>
  <c r="B1650" i="9"/>
  <c r="B1649" i="9"/>
  <c r="B1648" i="9"/>
  <c r="B1647" i="9"/>
  <c r="B1646" i="9"/>
  <c r="B1645" i="9"/>
  <c r="B1644" i="9"/>
  <c r="B1643" i="9"/>
  <c r="B1642" i="9"/>
  <c r="B1641" i="9"/>
  <c r="B1640" i="9"/>
  <c r="B1639" i="9"/>
  <c r="B1638" i="9"/>
  <c r="B1637" i="9"/>
  <c r="B1636" i="9"/>
  <c r="B1635" i="9"/>
  <c r="B1634" i="9"/>
  <c r="B1633" i="9"/>
  <c r="B1632" i="9"/>
  <c r="B1631" i="9"/>
  <c r="B1630" i="9"/>
  <c r="B1629" i="9"/>
  <c r="B1628" i="9"/>
  <c r="B1627" i="9"/>
  <c r="B1626" i="9"/>
  <c r="B1625" i="9"/>
  <c r="B1624" i="9"/>
  <c r="B1623" i="9"/>
  <c r="B1622" i="9"/>
  <c r="B1621" i="9"/>
  <c r="B1620" i="9"/>
  <c r="B1619" i="9"/>
  <c r="B1608" i="9"/>
  <c r="B1607" i="9"/>
  <c r="B1606" i="9"/>
  <c r="B1605" i="9"/>
  <c r="B1604" i="9"/>
  <c r="B1603" i="9"/>
  <c r="B1602" i="9"/>
  <c r="B1601" i="9"/>
  <c r="B1600" i="9"/>
  <c r="B1599" i="9"/>
  <c r="B1598" i="9"/>
  <c r="B1597" i="9"/>
  <c r="B1596" i="9"/>
  <c r="B1595" i="9"/>
  <c r="B1594" i="9"/>
  <c r="B1593" i="9"/>
  <c r="B1592" i="9"/>
  <c r="B1591" i="9"/>
  <c r="B1590" i="9"/>
  <c r="B1589" i="9"/>
  <c r="B1588" i="9"/>
  <c r="B1587" i="9"/>
  <c r="B1586" i="9"/>
  <c r="B1585" i="9"/>
  <c r="B1584" i="9"/>
  <c r="B1583" i="9"/>
  <c r="B1582" i="9"/>
  <c r="B1581" i="9"/>
  <c r="B1580" i="9"/>
  <c r="B1579" i="9"/>
  <c r="B1578" i="9"/>
  <c r="B1577" i="9"/>
  <c r="B1576" i="9"/>
  <c r="B1575" i="9"/>
  <c r="B1574" i="9"/>
  <c r="B1573" i="9"/>
  <c r="B1572" i="9"/>
  <c r="B1571" i="9"/>
  <c r="B1570" i="9"/>
  <c r="B1568" i="9"/>
  <c r="B1567" i="9"/>
  <c r="B1566" i="9"/>
  <c r="B1565" i="9"/>
  <c r="B1564" i="9"/>
  <c r="B1563" i="9"/>
  <c r="B1562" i="9"/>
  <c r="B1561" i="9"/>
  <c r="B1560" i="9"/>
  <c r="B1559" i="9"/>
  <c r="B1558" i="9"/>
  <c r="B1557" i="9"/>
  <c r="B1556" i="9"/>
  <c r="B1555" i="9"/>
  <c r="B1554" i="9"/>
  <c r="B1553" i="9"/>
  <c r="B1552" i="9"/>
  <c r="B1551" i="9"/>
  <c r="B1550" i="9"/>
  <c r="B1549" i="9"/>
  <c r="B1548" i="9"/>
  <c r="B1547" i="9"/>
  <c r="B1546" i="9"/>
  <c r="B1545" i="9"/>
  <c r="B1544" i="9"/>
  <c r="B1543" i="9"/>
  <c r="B1542" i="9"/>
  <c r="B1541" i="9"/>
  <c r="B1540" i="9"/>
  <c r="B1539" i="9"/>
  <c r="B1538" i="9"/>
  <c r="B1537" i="9"/>
  <c r="B1536" i="9"/>
  <c r="B1535" i="9"/>
  <c r="B1534" i="9"/>
  <c r="B1527" i="9"/>
  <c r="B1526" i="9"/>
  <c r="B1525" i="9"/>
  <c r="B1524" i="9"/>
  <c r="B1523" i="9"/>
  <c r="B1522" i="9"/>
  <c r="B1521" i="9"/>
  <c r="B1520" i="9"/>
  <c r="B1519" i="9"/>
  <c r="B1518" i="9"/>
  <c r="B1517" i="9"/>
  <c r="B1516" i="9"/>
  <c r="B1515" i="9"/>
  <c r="B1514" i="9"/>
  <c r="B1513" i="9"/>
  <c r="B1512" i="9"/>
  <c r="B1511" i="9"/>
  <c r="B1510" i="9"/>
  <c r="B1509" i="9"/>
  <c r="B1508" i="9"/>
  <c r="B1507" i="9"/>
  <c r="B1506" i="9"/>
  <c r="B1505" i="9"/>
  <c r="B1504" i="9"/>
  <c r="B1503" i="9"/>
  <c r="B1502" i="9"/>
  <c r="B1501" i="9"/>
  <c r="B1500" i="9"/>
  <c r="B1499" i="9"/>
  <c r="B1498" i="9"/>
  <c r="B1497" i="9"/>
  <c r="B1496" i="9"/>
  <c r="B1495" i="9"/>
  <c r="B1494" i="9"/>
  <c r="B1493" i="9"/>
  <c r="B1487" i="9"/>
  <c r="B1486" i="9"/>
  <c r="B1485" i="9"/>
  <c r="B1484" i="9"/>
  <c r="B1483" i="9"/>
  <c r="B1482" i="9"/>
  <c r="B1481" i="9"/>
  <c r="B1480" i="9"/>
  <c r="B1479" i="9"/>
  <c r="B1478" i="9"/>
  <c r="B1477" i="9"/>
  <c r="B1476" i="9"/>
  <c r="B1475" i="9"/>
  <c r="B1474" i="9"/>
  <c r="B1473" i="9"/>
  <c r="B1472" i="9"/>
  <c r="B1471" i="9"/>
  <c r="B1470" i="9"/>
  <c r="B1469" i="9"/>
  <c r="B1468" i="9"/>
  <c r="B1467" i="9"/>
  <c r="B1466" i="9"/>
  <c r="B1465" i="9"/>
  <c r="B1464" i="9"/>
  <c r="B1463" i="9"/>
  <c r="B1462" i="9"/>
  <c r="B1461" i="9"/>
  <c r="B1460" i="9"/>
  <c r="B1459" i="9"/>
  <c r="B1458" i="9"/>
  <c r="B1457" i="9"/>
  <c r="B1456" i="9"/>
  <c r="B1455" i="9"/>
  <c r="B1438" i="9"/>
  <c r="B1437" i="9"/>
  <c r="B1436" i="9"/>
  <c r="B1435" i="9"/>
  <c r="B1434" i="9"/>
  <c r="B1433" i="9"/>
  <c r="B1432" i="9"/>
  <c r="B1431" i="9"/>
  <c r="B1430" i="9"/>
  <c r="B1429" i="9"/>
  <c r="B1428" i="9"/>
  <c r="B1427" i="9"/>
  <c r="B1426" i="9"/>
  <c r="B1425" i="9"/>
  <c r="B1424" i="9"/>
  <c r="B1423" i="9"/>
  <c r="B1422" i="9"/>
  <c r="B1421" i="9"/>
  <c r="B1420" i="9"/>
  <c r="B1419" i="9"/>
  <c r="B1418" i="9"/>
  <c r="B1417" i="9"/>
  <c r="B1416" i="9"/>
  <c r="B1415" i="9"/>
  <c r="B1414" i="9"/>
  <c r="B1413" i="9"/>
  <c r="B1412" i="9"/>
  <c r="B1411" i="9"/>
  <c r="B1410" i="9"/>
  <c r="B1409" i="9"/>
  <c r="B1408" i="9"/>
  <c r="B1407" i="9"/>
  <c r="B1406" i="9"/>
  <c r="B1405" i="9"/>
  <c r="B1404" i="9"/>
  <c r="B1403" i="9"/>
  <c r="B1402" i="9"/>
  <c r="B1401" i="9"/>
  <c r="B1400" i="9"/>
  <c r="B1399" i="9"/>
  <c r="B1398" i="9"/>
  <c r="B1397" i="9"/>
  <c r="B1396" i="9"/>
  <c r="B1395" i="9"/>
  <c r="B1394" i="9"/>
  <c r="B1393" i="9"/>
  <c r="B1392" i="9"/>
  <c r="B1391" i="9"/>
  <c r="B1390" i="9"/>
  <c r="B1389" i="9"/>
  <c r="B1388" i="9"/>
  <c r="B1387" i="9"/>
  <c r="B1386" i="9"/>
  <c r="B1385" i="9"/>
  <c r="B1384" i="9"/>
  <c r="B1383" i="9"/>
  <c r="B1382" i="9"/>
  <c r="B1381" i="9"/>
  <c r="B1380" i="9"/>
  <c r="B1379" i="9"/>
  <c r="B1378" i="9"/>
  <c r="B1377" i="9"/>
  <c r="B1376" i="9"/>
  <c r="B1375" i="9"/>
  <c r="B1374" i="9"/>
  <c r="B1373" i="9"/>
  <c r="B1372" i="9"/>
  <c r="B1371" i="9"/>
  <c r="B1370" i="9"/>
  <c r="B1369" i="9"/>
  <c r="B1368" i="9"/>
  <c r="B1367" i="9"/>
  <c r="B1366" i="9"/>
  <c r="B1365" i="9"/>
  <c r="B1364" i="9"/>
  <c r="B1363" i="9"/>
  <c r="B1362" i="9"/>
  <c r="B1361" i="9"/>
  <c r="B1360" i="9"/>
  <c r="B1359" i="9"/>
  <c r="B1358" i="9"/>
  <c r="B1357" i="9"/>
  <c r="B1356" i="9"/>
  <c r="B1355" i="9"/>
  <c r="B1354" i="9"/>
  <c r="B1353" i="9"/>
  <c r="B1352" i="9"/>
  <c r="B1351" i="9"/>
  <c r="B1350" i="9"/>
  <c r="B1349" i="9"/>
  <c r="B1348" i="9"/>
  <c r="B1347" i="9"/>
  <c r="B1346" i="9"/>
  <c r="B1345" i="9"/>
  <c r="B1344" i="9"/>
  <c r="B1343" i="9"/>
  <c r="B1342" i="9"/>
  <c r="B1341" i="9"/>
  <c r="B1340" i="9"/>
  <c r="B1339" i="9"/>
  <c r="B1338" i="9"/>
  <c r="B1337" i="9"/>
  <c r="B1336" i="9"/>
  <c r="B1335" i="9"/>
  <c r="B1334" i="9"/>
  <c r="B1333" i="9"/>
  <c r="B1332" i="9"/>
  <c r="B1331" i="9"/>
  <c r="B1330" i="9"/>
  <c r="B1329" i="9"/>
  <c r="B1328" i="9"/>
  <c r="B1327" i="9"/>
  <c r="B1326" i="9"/>
  <c r="B1325" i="9"/>
  <c r="B1324" i="9"/>
  <c r="B1323" i="9"/>
  <c r="B1322" i="9"/>
  <c r="B1321" i="9"/>
  <c r="B1320" i="9"/>
  <c r="B1319" i="9"/>
  <c r="B1318" i="9"/>
  <c r="B1317" i="9"/>
  <c r="B1316" i="9"/>
  <c r="B1315" i="9"/>
  <c r="B1314" i="9"/>
  <c r="B1313" i="9"/>
  <c r="B1312" i="9"/>
  <c r="B1311" i="9"/>
  <c r="B1310" i="9"/>
  <c r="B1309" i="9"/>
  <c r="B1308" i="9"/>
  <c r="B1307" i="9"/>
  <c r="B1306" i="9"/>
  <c r="B1305" i="9"/>
  <c r="B1304" i="9"/>
  <c r="B1303" i="9"/>
  <c r="B1302" i="9"/>
  <c r="B1301" i="9"/>
  <c r="B1300" i="9"/>
  <c r="B1299" i="9"/>
  <c r="B1298" i="9"/>
  <c r="B1297" i="9"/>
  <c r="B1296" i="9"/>
  <c r="B1295" i="9"/>
  <c r="B1294" i="9"/>
  <c r="B1293" i="9"/>
  <c r="B1292" i="9"/>
  <c r="B1291" i="9"/>
  <c r="B1290" i="9"/>
  <c r="B1289" i="9"/>
  <c r="B1288" i="9"/>
  <c r="B1287" i="9"/>
  <c r="B1286" i="9"/>
  <c r="B1285" i="9"/>
  <c r="B1284" i="9"/>
  <c r="B1283" i="9"/>
  <c r="B1282" i="9"/>
  <c r="B1281" i="9"/>
  <c r="B1280" i="9"/>
  <c r="B1279" i="9"/>
  <c r="B1278" i="9"/>
  <c r="B1277" i="9"/>
  <c r="B1276" i="9"/>
  <c r="B1275" i="9"/>
  <c r="B1274" i="9"/>
  <c r="B1273" i="9"/>
  <c r="B1272" i="9"/>
  <c r="B1271" i="9"/>
  <c r="B1270" i="9"/>
  <c r="B1269" i="9"/>
  <c r="B1268" i="9"/>
  <c r="B1267" i="9"/>
  <c r="B1266" i="9"/>
  <c r="B1265" i="9"/>
  <c r="B1264" i="9"/>
  <c r="B1263" i="9"/>
  <c r="B1262" i="9"/>
  <c r="B1261" i="9"/>
  <c r="B1260" i="9"/>
  <c r="B1259" i="9"/>
  <c r="B1258" i="9"/>
  <c r="B1257" i="9"/>
  <c r="B1244" i="9"/>
  <c r="B1243" i="9"/>
  <c r="B1242" i="9"/>
  <c r="B1241" i="9"/>
  <c r="B1220" i="9"/>
  <c r="B1218" i="9"/>
  <c r="B1176" i="9"/>
  <c r="B1175" i="9"/>
  <c r="B1174" i="9"/>
  <c r="B1173" i="9"/>
  <c r="B1172" i="9"/>
  <c r="B1171" i="9"/>
  <c r="B1170" i="9"/>
  <c r="B1169" i="9"/>
  <c r="B1168" i="9"/>
  <c r="B1167" i="9"/>
  <c r="B1166" i="9"/>
  <c r="B1165" i="9"/>
  <c r="B1164" i="9"/>
  <c r="B1163" i="9"/>
  <c r="B1162" i="9"/>
  <c r="B1161" i="9"/>
  <c r="B1160" i="9"/>
  <c r="B1159" i="9"/>
  <c r="B1158" i="9"/>
  <c r="B1157" i="9"/>
  <c r="B1156" i="9"/>
  <c r="B1155" i="9"/>
  <c r="B1154" i="9"/>
  <c r="B1153" i="9"/>
  <c r="B1152" i="9"/>
  <c r="B1151" i="9"/>
  <c r="B1150" i="9"/>
  <c r="B1149" i="9"/>
  <c r="B1148" i="9"/>
  <c r="B1147" i="9"/>
  <c r="B1146" i="9"/>
  <c r="B1145" i="9"/>
  <c r="B1144" i="9"/>
  <c r="B1143" i="9"/>
  <c r="B1142" i="9"/>
  <c r="B1141" i="9"/>
  <c r="B1140" i="9"/>
  <c r="B1139" i="9"/>
  <c r="B1138" i="9"/>
  <c r="B1137" i="9"/>
  <c r="B1136" i="9"/>
  <c r="B1135" i="9"/>
  <c r="B1134" i="9"/>
  <c r="B1133" i="9"/>
  <c r="B1132" i="9"/>
  <c r="B1131" i="9"/>
  <c r="B1130" i="9"/>
  <c r="B1129" i="9"/>
  <c r="B1117" i="9"/>
  <c r="B1116" i="9"/>
  <c r="B1115" i="9"/>
  <c r="B1114" i="9"/>
  <c r="B1113" i="9"/>
  <c r="B1112" i="9"/>
  <c r="B1111" i="9"/>
  <c r="B1110" i="9"/>
  <c r="B1109" i="9"/>
  <c r="B1108" i="9"/>
  <c r="B1107" i="9"/>
  <c r="B1106" i="9"/>
  <c r="B1105" i="9"/>
  <c r="B1104" i="9"/>
  <c r="B1103" i="9"/>
  <c r="B1102" i="9"/>
  <c r="B1101" i="9"/>
  <c r="B1100" i="9"/>
  <c r="B1099" i="9"/>
  <c r="B1098" i="9"/>
  <c r="B1097" i="9"/>
  <c r="B1096" i="9"/>
  <c r="B1095" i="9"/>
  <c r="B1094" i="9"/>
  <c r="B1093" i="9"/>
  <c r="B1092" i="9"/>
  <c r="B1091" i="9"/>
  <c r="B1090" i="9"/>
  <c r="B1089" i="9"/>
  <c r="B1088" i="9"/>
  <c r="B1087" i="9"/>
  <c r="B1086" i="9"/>
  <c r="B1072" i="9"/>
  <c r="B1071" i="9"/>
  <c r="B1070" i="9"/>
  <c r="B1069" i="9"/>
  <c r="B1068" i="9"/>
  <c r="B1067" i="9"/>
  <c r="B1066" i="9"/>
  <c r="B1065" i="9"/>
  <c r="B1064" i="9"/>
  <c r="B1063" i="9"/>
  <c r="B1062" i="9"/>
  <c r="B1061" i="9"/>
  <c r="B1060" i="9"/>
  <c r="B1059" i="9"/>
  <c r="B1058" i="9"/>
  <c r="B1057" i="9"/>
  <c r="B1056" i="9"/>
  <c r="B1055" i="9"/>
  <c r="B1054" i="9"/>
  <c r="B1053" i="9"/>
  <c r="B1052" i="9"/>
  <c r="B1051" i="9"/>
  <c r="B1050" i="9"/>
  <c r="B1049" i="9"/>
  <c r="B1048" i="9"/>
  <c r="B1047" i="9"/>
  <c r="B1046" i="9"/>
  <c r="B1045" i="9"/>
  <c r="B1044" i="9"/>
  <c r="B1043" i="9"/>
  <c r="B1042" i="9"/>
  <c r="B1041" i="9"/>
  <c r="B1040" i="9"/>
  <c r="B1039" i="9"/>
  <c r="B1038" i="9"/>
  <c r="B1037" i="9"/>
  <c r="B1036" i="9"/>
  <c r="B1035" i="9"/>
  <c r="B1034" i="9"/>
  <c r="B1033" i="9"/>
  <c r="B1032" i="9"/>
  <c r="B1031" i="9"/>
  <c r="B1030" i="9"/>
  <c r="B1029" i="9"/>
  <c r="B1028" i="9"/>
  <c r="B1027" i="9"/>
  <c r="B1026" i="9"/>
  <c r="B1025" i="9"/>
  <c r="B1024" i="9"/>
  <c r="B1023" i="9"/>
  <c r="B1022" i="9"/>
  <c r="B1021" i="9"/>
  <c r="B1020" i="9"/>
  <c r="B1019" i="9"/>
  <c r="B1018" i="9"/>
  <c r="B1017" i="9"/>
  <c r="B1016" i="9"/>
  <c r="B1015" i="9"/>
  <c r="B1014" i="9"/>
  <c r="B1013" i="9"/>
  <c r="B1012" i="9"/>
  <c r="B1011" i="9"/>
  <c r="B1010" i="9"/>
  <c r="B1009" i="9"/>
  <c r="B1008" i="9"/>
  <c r="B1007" i="9"/>
  <c r="B1006" i="9"/>
  <c r="B1005" i="9"/>
  <c r="B1004" i="9"/>
  <c r="B1003" i="9"/>
  <c r="B1002" i="9"/>
  <c r="B1001" i="9"/>
  <c r="B1000" i="9"/>
  <c r="B999" i="9"/>
  <c r="B998" i="9"/>
  <c r="B997" i="9"/>
  <c r="B996" i="9"/>
  <c r="B995" i="9"/>
  <c r="B994" i="9"/>
  <c r="B993" i="9"/>
  <c r="B977" i="9"/>
  <c r="B976" i="9"/>
  <c r="B975" i="9"/>
  <c r="B974" i="9"/>
  <c r="B973" i="9"/>
  <c r="B972" i="9"/>
  <c r="B971" i="9"/>
  <c r="B970" i="9"/>
  <c r="B969" i="9"/>
  <c r="B968" i="9"/>
  <c r="B967" i="9"/>
  <c r="B966" i="9"/>
  <c r="B965" i="9"/>
  <c r="B964" i="9"/>
  <c r="B963" i="9"/>
  <c r="B962" i="9"/>
  <c r="B961" i="9"/>
  <c r="B960" i="9"/>
  <c r="B959" i="9"/>
  <c r="B958" i="9"/>
  <c r="B957" i="9"/>
  <c r="B956" i="9"/>
  <c r="B955" i="9"/>
  <c r="B954" i="9"/>
  <c r="B953" i="9"/>
  <c r="B952" i="9"/>
  <c r="B951" i="9"/>
  <c r="B950" i="9"/>
  <c r="B949" i="9"/>
  <c r="B948" i="9"/>
  <c r="B947" i="9"/>
  <c r="B946" i="9"/>
  <c r="B945" i="9"/>
  <c r="B944" i="9"/>
  <c r="B943" i="9"/>
  <c r="B942" i="9"/>
  <c r="B941" i="9"/>
  <c r="B940" i="9"/>
  <c r="B919" i="9"/>
  <c r="B918" i="9"/>
  <c r="B917" i="9"/>
  <c r="B916" i="9"/>
  <c r="B915" i="9"/>
  <c r="B914" i="9"/>
  <c r="B913" i="9"/>
  <c r="B912" i="9"/>
  <c r="B911" i="9"/>
  <c r="B910" i="9"/>
  <c r="B909" i="9"/>
  <c r="B908" i="9"/>
  <c r="B907" i="9"/>
  <c r="B906" i="9"/>
  <c r="B905" i="9"/>
  <c r="B847" i="9"/>
  <c r="B839" i="9"/>
  <c r="B838" i="9"/>
  <c r="B837" i="9"/>
  <c r="B836" i="9"/>
  <c r="B835" i="9"/>
  <c r="B834" i="9"/>
  <c r="B833" i="9"/>
  <c r="B832" i="9"/>
  <c r="B831" i="9"/>
  <c r="B830" i="9"/>
  <c r="B829" i="9"/>
  <c r="B828" i="9"/>
  <c r="B827" i="9"/>
  <c r="B826" i="9"/>
  <c r="B825" i="9"/>
  <c r="B824" i="9"/>
  <c r="B823" i="9"/>
  <c r="B822" i="9"/>
  <c r="B821" i="9"/>
  <c r="B820" i="9"/>
  <c r="B819" i="9"/>
  <c r="B818" i="9"/>
  <c r="B817" i="9"/>
  <c r="B816" i="9"/>
  <c r="B815" i="9"/>
  <c r="B814" i="9"/>
  <c r="B813" i="9"/>
  <c r="B812" i="9"/>
  <c r="B811" i="9"/>
  <c r="B810" i="9"/>
  <c r="B809" i="9"/>
  <c r="B808" i="9"/>
  <c r="B807" i="9"/>
  <c r="B806" i="9"/>
  <c r="B805" i="9"/>
  <c r="B804" i="9"/>
  <c r="B803" i="9"/>
  <c r="B802" i="9"/>
  <c r="B801" i="9"/>
  <c r="B800" i="9"/>
  <c r="B799" i="9"/>
  <c r="B798" i="9"/>
  <c r="B797" i="9"/>
  <c r="B796" i="9"/>
  <c r="B795" i="9"/>
  <c r="B794" i="9"/>
  <c r="B793" i="9"/>
  <c r="B792" i="9"/>
  <c r="B791" i="9"/>
  <c r="B790" i="9"/>
  <c r="B789" i="9"/>
  <c r="B788" i="9"/>
  <c r="B787" i="9"/>
  <c r="B786" i="9"/>
  <c r="B785" i="9"/>
  <c r="B784" i="9"/>
  <c r="B783" i="9"/>
  <c r="B782" i="9"/>
  <c r="B781" i="9"/>
  <c r="B780" i="9"/>
  <c r="B779" i="9"/>
  <c r="B778" i="9"/>
  <c r="B777" i="9"/>
  <c r="B776" i="9"/>
  <c r="B775" i="9"/>
  <c r="B774" i="9"/>
  <c r="B773" i="9"/>
  <c r="B772" i="9"/>
  <c r="B771" i="9"/>
  <c r="B770" i="9"/>
  <c r="B769" i="9"/>
  <c r="B768" i="9"/>
  <c r="B767" i="9"/>
  <c r="B766" i="9"/>
  <c r="B765" i="9"/>
  <c r="B764" i="9"/>
  <c r="B763" i="9"/>
  <c r="B762" i="9"/>
  <c r="B761" i="9"/>
  <c r="B760" i="9"/>
  <c r="B759" i="9"/>
  <c r="B758" i="9"/>
  <c r="B757" i="9"/>
  <c r="B756" i="9"/>
  <c r="B755" i="9"/>
  <c r="B754" i="9"/>
  <c r="B753" i="9"/>
  <c r="B752" i="9"/>
  <c r="B751" i="9"/>
  <c r="B750" i="9"/>
  <c r="B749" i="9"/>
  <c r="B748" i="9"/>
  <c r="B747" i="9"/>
  <c r="B746" i="9"/>
  <c r="B745" i="9"/>
  <c r="B744" i="9"/>
  <c r="B743" i="9"/>
  <c r="B742" i="9"/>
  <c r="B741" i="9"/>
  <c r="B740" i="9"/>
  <c r="B739" i="9"/>
  <c r="B738" i="9"/>
  <c r="B737" i="9"/>
  <c r="B736" i="9"/>
  <c r="B735" i="9"/>
  <c r="B734" i="9"/>
  <c r="B733" i="9"/>
  <c r="B732" i="9"/>
  <c r="B731" i="9"/>
  <c r="B730" i="9"/>
  <c r="B729" i="9"/>
  <c r="B728" i="9"/>
  <c r="B727" i="9"/>
  <c r="B726" i="9"/>
  <c r="B725" i="9"/>
  <c r="B724" i="9"/>
  <c r="B723" i="9"/>
  <c r="B722" i="9"/>
  <c r="B721" i="9"/>
  <c r="B720" i="9"/>
  <c r="B719" i="9"/>
  <c r="B718" i="9"/>
  <c r="B717" i="9"/>
  <c r="B716" i="9"/>
  <c r="B715" i="9"/>
  <c r="B714" i="9"/>
  <c r="B713" i="9"/>
  <c r="B712" i="9"/>
  <c r="B711" i="9"/>
  <c r="B710" i="9"/>
  <c r="B709" i="9"/>
  <c r="B708" i="9"/>
  <c r="B707" i="9"/>
  <c r="B706" i="9"/>
  <c r="B705" i="9"/>
  <c r="B704" i="9"/>
  <c r="B703" i="9"/>
  <c r="B702" i="9"/>
  <c r="B701" i="9"/>
  <c r="B700" i="9"/>
  <c r="B699" i="9"/>
  <c r="B698" i="9"/>
  <c r="B697" i="9"/>
  <c r="B696" i="9"/>
  <c r="B695" i="9"/>
  <c r="B694" i="9"/>
  <c r="B693" i="9"/>
  <c r="B692" i="9"/>
  <c r="B691" i="9"/>
  <c r="B690" i="9"/>
  <c r="B689" i="9"/>
  <c r="B688" i="9"/>
  <c r="B687" i="9"/>
  <c r="B686" i="9"/>
  <c r="B685" i="9"/>
  <c r="B684" i="9"/>
  <c r="B683" i="9"/>
  <c r="B682" i="9"/>
  <c r="B681" i="9"/>
  <c r="B680" i="9"/>
  <c r="B679" i="9"/>
  <c r="B678" i="9"/>
  <c r="B677" i="9"/>
  <c r="B676" i="9"/>
  <c r="B675" i="9"/>
  <c r="B674" i="9"/>
  <c r="B673" i="9"/>
  <c r="B672" i="9"/>
  <c r="B671" i="9"/>
  <c r="B670" i="9"/>
  <c r="B669" i="9"/>
  <c r="B668" i="9"/>
  <c r="B667" i="9"/>
  <c r="B666" i="9"/>
  <c r="B665" i="9"/>
  <c r="B664" i="9"/>
  <c r="B663" i="9"/>
  <c r="B662" i="9"/>
  <c r="B661" i="9"/>
  <c r="B660" i="9"/>
  <c r="B659" i="9"/>
  <c r="B658" i="9"/>
  <c r="B657" i="9"/>
  <c r="B656" i="9"/>
  <c r="B655" i="9"/>
  <c r="B654" i="9"/>
  <c r="B653" i="9"/>
  <c r="B652" i="9"/>
  <c r="B651" i="9"/>
  <c r="B650" i="9"/>
  <c r="B649" i="9"/>
  <c r="B648" i="9"/>
  <c r="B647" i="9"/>
  <c r="B646" i="9"/>
  <c r="B645" i="9"/>
  <c r="B644" i="9"/>
  <c r="B643" i="9"/>
  <c r="B642" i="9"/>
  <c r="B641" i="9"/>
  <c r="B640" i="9"/>
  <c r="B639" i="9"/>
  <c r="B638" i="9"/>
  <c r="B637" i="9"/>
  <c r="B636" i="9"/>
  <c r="B635" i="9"/>
  <c r="B634" i="9"/>
  <c r="B633" i="9"/>
  <c r="B632" i="9"/>
  <c r="B631" i="9"/>
  <c r="B630" i="9"/>
  <c r="B629" i="9"/>
  <c r="B628" i="9"/>
  <c r="B627" i="9"/>
  <c r="B626" i="9"/>
  <c r="B625" i="9"/>
  <c r="B624" i="9"/>
  <c r="B623" i="9"/>
  <c r="B622" i="9"/>
  <c r="B621" i="9"/>
  <c r="B620" i="9"/>
  <c r="B619" i="9"/>
  <c r="B618" i="9"/>
  <c r="B617" i="9"/>
  <c r="B616" i="9"/>
  <c r="B615" i="9"/>
  <c r="B614" i="9"/>
  <c r="B613" i="9"/>
  <c r="B612" i="9"/>
  <c r="B611" i="9"/>
  <c r="B610" i="9"/>
  <c r="B609" i="9"/>
  <c r="B608" i="9"/>
  <c r="B607" i="9"/>
  <c r="B606" i="9"/>
  <c r="B605" i="9"/>
  <c r="B604" i="9"/>
  <c r="B603" i="9"/>
  <c r="B602" i="9"/>
  <c r="B601" i="9"/>
  <c r="B600" i="9"/>
  <c r="B599" i="9"/>
  <c r="B598" i="9"/>
  <c r="B597" i="9"/>
  <c r="B596" i="9"/>
  <c r="B595" i="9"/>
  <c r="B594" i="9"/>
  <c r="B593" i="9"/>
  <c r="B592" i="9"/>
  <c r="B591" i="9"/>
  <c r="B590" i="9"/>
  <c r="B589" i="9"/>
  <c r="B588" i="9"/>
  <c r="B587" i="9"/>
  <c r="B586" i="9"/>
  <c r="B585" i="9"/>
  <c r="B584" i="9"/>
  <c r="B583" i="9"/>
  <c r="B582" i="9"/>
  <c r="B581" i="9"/>
  <c r="B580" i="9"/>
  <c r="B579" i="9"/>
  <c r="B578" i="9"/>
  <c r="B577" i="9"/>
  <c r="B576" i="9"/>
  <c r="B575" i="9"/>
  <c r="B574" i="9"/>
  <c r="B573" i="9"/>
  <c r="B572" i="9"/>
  <c r="B571" i="9"/>
  <c r="B570" i="9"/>
  <c r="B569" i="9"/>
  <c r="B568" i="9"/>
  <c r="B567" i="9"/>
  <c r="B566" i="9"/>
  <c r="B565" i="9"/>
  <c r="B564" i="9"/>
  <c r="B563" i="9"/>
  <c r="B562" i="9"/>
  <c r="B561" i="9"/>
  <c r="B560" i="9"/>
  <c r="B559" i="9"/>
  <c r="B558" i="9"/>
  <c r="B557" i="9"/>
  <c r="B556" i="9"/>
  <c r="B555" i="9"/>
  <c r="B554" i="9"/>
  <c r="B553" i="9"/>
  <c r="B552" i="9"/>
  <c r="B551" i="9"/>
  <c r="B550" i="9"/>
  <c r="B549" i="9"/>
  <c r="B548" i="9"/>
  <c r="B547" i="9"/>
  <c r="B546" i="9"/>
  <c r="B545" i="9"/>
  <c r="B544" i="9"/>
  <c r="B543" i="9"/>
  <c r="B542" i="9"/>
  <c r="B541" i="9"/>
  <c r="B540" i="9"/>
  <c r="B539" i="9"/>
  <c r="B538" i="9"/>
  <c r="B537" i="9"/>
  <c r="B536" i="9"/>
  <c r="B535" i="9"/>
  <c r="B534" i="9"/>
  <c r="B533" i="9"/>
  <c r="B532" i="9"/>
  <c r="B531" i="9"/>
  <c r="B530" i="9"/>
  <c r="B529" i="9"/>
  <c r="B528" i="9"/>
  <c r="B527" i="9"/>
  <c r="B526" i="9"/>
  <c r="B525" i="9"/>
  <c r="B524" i="9"/>
  <c r="B523" i="9"/>
  <c r="B522" i="9"/>
  <c r="B521" i="9"/>
  <c r="B520" i="9"/>
  <c r="B519" i="9"/>
  <c r="B518" i="9"/>
  <c r="B517" i="9"/>
  <c r="B516" i="9"/>
  <c r="B515" i="9"/>
  <c r="B514" i="9"/>
  <c r="B513" i="9"/>
  <c r="B512" i="9"/>
  <c r="B511" i="9"/>
  <c r="B510" i="9"/>
  <c r="B509" i="9"/>
  <c r="B508" i="9"/>
  <c r="B507" i="9"/>
  <c r="B506" i="9"/>
  <c r="B505" i="9"/>
  <c r="B504" i="9"/>
  <c r="B503" i="9"/>
  <c r="B502" i="9"/>
  <c r="B501" i="9"/>
  <c r="B500" i="9"/>
  <c r="B499" i="9"/>
  <c r="B498" i="9"/>
  <c r="B497" i="9"/>
  <c r="B496" i="9"/>
  <c r="B495" i="9"/>
  <c r="B494" i="9"/>
  <c r="B493" i="9"/>
  <c r="B492" i="9"/>
  <c r="B491" i="9"/>
  <c r="B490" i="9"/>
  <c r="B489" i="9"/>
  <c r="B488" i="9"/>
  <c r="B487" i="9"/>
  <c r="B486" i="9"/>
  <c r="B485" i="9"/>
  <c r="B484" i="9"/>
  <c r="B483" i="9"/>
  <c r="B482" i="9"/>
  <c r="B481" i="9"/>
  <c r="B480" i="9"/>
  <c r="B479" i="9"/>
  <c r="B478" i="9"/>
  <c r="B477" i="9"/>
  <c r="B476" i="9"/>
  <c r="B475" i="9"/>
  <c r="B474" i="9"/>
  <c r="B473" i="9"/>
  <c r="B472" i="9"/>
  <c r="B471" i="9"/>
  <c r="B470" i="9"/>
  <c r="B469" i="9"/>
  <c r="B468" i="9"/>
  <c r="B467" i="9"/>
  <c r="B466" i="9"/>
  <c r="B465" i="9"/>
  <c r="B464" i="9"/>
  <c r="B463" i="9"/>
  <c r="B462" i="9"/>
  <c r="B461" i="9"/>
  <c r="B460" i="9"/>
  <c r="B459" i="9"/>
  <c r="B458" i="9"/>
  <c r="B457" i="9"/>
  <c r="B456" i="9"/>
  <c r="B455" i="9"/>
  <c r="B454" i="9"/>
  <c r="B453" i="9"/>
  <c r="B452" i="9"/>
  <c r="B451" i="9"/>
  <c r="B450" i="9"/>
  <c r="B449" i="9"/>
  <c r="B448" i="9"/>
  <c r="B447" i="9"/>
  <c r="B446" i="9"/>
  <c r="B445" i="9"/>
  <c r="B444" i="9"/>
  <c r="B443" i="9"/>
  <c r="B442" i="9"/>
  <c r="B441" i="9"/>
  <c r="B440" i="9"/>
  <c r="B439" i="9"/>
  <c r="B438" i="9"/>
  <c r="B437" i="9"/>
  <c r="B436" i="9"/>
  <c r="B435" i="9"/>
  <c r="B434" i="9"/>
  <c r="B433" i="9"/>
  <c r="B432" i="9"/>
  <c r="B431" i="9"/>
  <c r="B430" i="9"/>
  <c r="B429" i="9"/>
  <c r="B428" i="9"/>
  <c r="B427" i="9"/>
  <c r="B426" i="9"/>
  <c r="B425" i="9"/>
  <c r="B424" i="9"/>
  <c r="B423" i="9"/>
  <c r="B422" i="9"/>
  <c r="B421" i="9"/>
  <c r="B420" i="9"/>
  <c r="B419" i="9"/>
  <c r="B418" i="9"/>
  <c r="B417" i="9"/>
  <c r="B416" i="9"/>
  <c r="B415" i="9"/>
  <c r="B414" i="9"/>
  <c r="B413" i="9"/>
  <c r="B412" i="9"/>
  <c r="B411" i="9"/>
  <c r="B410" i="9"/>
  <c r="B409" i="9"/>
  <c r="B408" i="9"/>
  <c r="B407" i="9"/>
  <c r="B406" i="9"/>
  <c r="B405" i="9"/>
  <c r="B404" i="9"/>
  <c r="B403" i="9"/>
  <c r="B402" i="9"/>
  <c r="B401" i="9"/>
  <c r="B400" i="9"/>
  <c r="B399" i="9"/>
  <c r="B398" i="9"/>
  <c r="B397" i="9"/>
  <c r="B396" i="9"/>
  <c r="B395" i="9"/>
  <c r="B394" i="9"/>
  <c r="B393" i="9"/>
  <c r="B392" i="9"/>
  <c r="B391" i="9"/>
  <c r="B390" i="9"/>
  <c r="B389" i="9"/>
  <c r="B388" i="9"/>
  <c r="B387" i="9"/>
  <c r="B386" i="9"/>
  <c r="B385" i="9"/>
  <c r="B384" i="9"/>
  <c r="B383" i="9"/>
  <c r="B382" i="9"/>
  <c r="B381" i="9"/>
  <c r="B380" i="9"/>
  <c r="B379" i="9"/>
  <c r="B378" i="9"/>
  <c r="B377" i="9"/>
  <c r="B376" i="9"/>
  <c r="B375" i="9"/>
  <c r="B374" i="9"/>
  <c r="B373" i="9"/>
  <c r="B372" i="9"/>
  <c r="B371" i="9"/>
  <c r="B370" i="9"/>
  <c r="B369" i="9"/>
  <c r="B368" i="9"/>
  <c r="B367" i="9"/>
  <c r="B338" i="9"/>
  <c r="B337" i="9"/>
  <c r="B336" i="9"/>
  <c r="B335" i="9"/>
  <c r="B334" i="9"/>
  <c r="B333" i="9"/>
  <c r="B332" i="9"/>
  <c r="B331" i="9"/>
  <c r="B330" i="9"/>
  <c r="B329" i="9"/>
  <c r="B328" i="9"/>
  <c r="B327" i="9"/>
  <c r="B326" i="9"/>
  <c r="B325" i="9"/>
  <c r="B324" i="9"/>
  <c r="B323" i="9"/>
  <c r="B322" i="9"/>
  <c r="B321" i="9"/>
  <c r="B320" i="9"/>
  <c r="B319" i="9"/>
  <c r="B318" i="9"/>
  <c r="B317" i="9"/>
  <c r="B316" i="9"/>
  <c r="B315" i="9"/>
  <c r="B314" i="9"/>
  <c r="B313" i="9"/>
  <c r="B312" i="9"/>
  <c r="B311" i="9"/>
  <c r="B310" i="9"/>
  <c r="B309" i="9"/>
  <c r="B308" i="9"/>
  <c r="B307" i="9"/>
  <c r="B306" i="9"/>
  <c r="B305" i="9"/>
  <c r="B304" i="9"/>
  <c r="B303" i="9"/>
  <c r="B302" i="9"/>
  <c r="B301" i="9"/>
  <c r="B300" i="9"/>
  <c r="B299" i="9"/>
  <c r="B298" i="9"/>
  <c r="B297" i="9"/>
  <c r="B296" i="9"/>
  <c r="B295" i="9"/>
  <c r="B294" i="9"/>
  <c r="B293" i="9"/>
  <c r="B292" i="9"/>
  <c r="B291" i="9"/>
  <c r="B290" i="9"/>
  <c r="B289" i="9"/>
  <c r="B288" i="9"/>
  <c r="B287" i="9"/>
  <c r="B286" i="9"/>
  <c r="B285" i="9"/>
  <c r="B284" i="9"/>
  <c r="B283" i="9"/>
  <c r="B282" i="9"/>
  <c r="B281" i="9"/>
  <c r="B280" i="9"/>
  <c r="B279" i="9"/>
  <c r="B278" i="9"/>
  <c r="B277" i="9"/>
  <c r="B276" i="9"/>
  <c r="B275" i="9"/>
  <c r="B274" i="9"/>
  <c r="B273" i="9"/>
  <c r="B272" i="9"/>
  <c r="B271" i="9"/>
  <c r="B270" i="9"/>
  <c r="B269" i="9"/>
  <c r="B268" i="9"/>
  <c r="B267" i="9"/>
  <c r="B266" i="9"/>
  <c r="B265" i="9"/>
  <c r="B264" i="9"/>
  <c r="B263" i="9"/>
  <c r="B262" i="9"/>
  <c r="B261" i="9"/>
  <c r="B260" i="9"/>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92" i="9"/>
  <c r="B91" i="9"/>
  <c r="B90" i="9"/>
  <c r="B89" i="9"/>
  <c r="B88" i="9"/>
  <c r="B87" i="9"/>
  <c r="B86" i="9"/>
  <c r="B85" i="9"/>
  <c r="B84" i="9"/>
  <c r="B68" i="9"/>
  <c r="B67" i="9"/>
  <c r="B66" i="9"/>
  <c r="B65" i="9"/>
  <c r="B64" i="9"/>
  <c r="B63" i="9"/>
  <c r="B62" i="9"/>
  <c r="B61" i="9"/>
  <c r="B60" i="9"/>
  <c r="B59" i="9"/>
  <c r="B35" i="9"/>
  <c r="B34" i="9"/>
  <c r="B33" i="9"/>
  <c r="B32" i="9"/>
  <c r="B31" i="9"/>
  <c r="B30" i="9"/>
  <c r="B29" i="9"/>
  <c r="B28" i="9"/>
  <c r="B27" i="9"/>
  <c r="B26" i="9"/>
  <c r="B25" i="9"/>
  <c r="B24" i="9"/>
  <c r="B23" i="9"/>
  <c r="B22" i="9"/>
  <c r="B21" i="9"/>
  <c r="B20" i="9"/>
  <c r="B19" i="9"/>
  <c r="B18" i="9"/>
  <c r="B17" i="9"/>
  <c r="B16" i="9"/>
  <c r="B15" i="9"/>
  <c r="B13" i="9"/>
  <c r="B12" i="9"/>
  <c r="B11" i="9"/>
  <c r="B10" i="9"/>
  <c r="B9" i="9"/>
  <c r="B8" i="9"/>
  <c r="B7" i="9"/>
  <c r="B6" i="9"/>
  <c r="B5" i="9"/>
  <c r="B4" i="9"/>
  <c r="M1238" i="9"/>
  <c r="Z5652" i="9"/>
  <c r="Z5653" i="9" s="1"/>
  <c r="Z5654" i="9" s="1"/>
  <c r="Z5655" i="9" s="1"/>
  <c r="Z5656" i="9" s="1"/>
  <c r="Z5657" i="9" s="1"/>
  <c r="Z5658" i="9" s="1"/>
  <c r="Z5659" i="9" s="1"/>
  <c r="Z5660" i="9" s="1"/>
  <c r="Z5661" i="9" s="1"/>
  <c r="Z5662" i="9" s="1"/>
  <c r="Z5663" i="9" s="1"/>
  <c r="Z5664" i="9" s="1"/>
  <c r="Z5665" i="9" s="1"/>
  <c r="Z5666" i="9" s="1"/>
  <c r="Z5667" i="9" s="1"/>
  <c r="Z5668" i="9" s="1"/>
  <c r="Z5669" i="9" s="1"/>
  <c r="Z5670" i="9" s="1"/>
  <c r="Z5671" i="9" s="1"/>
  <c r="Z5672" i="9" s="1"/>
  <c r="Z5673" i="9" s="1"/>
  <c r="Z5674" i="9" s="1"/>
  <c r="Z5675" i="9" s="1"/>
  <c r="Z5676" i="9" s="1"/>
  <c r="Z5677" i="9" s="1"/>
  <c r="Z5678" i="9" s="1"/>
  <c r="Z5679" i="9" s="1"/>
  <c r="Z5680" i="9" s="1"/>
  <c r="AC5681" i="9" s="1"/>
  <c r="AC5652" i="9"/>
  <c r="AC5646" i="9"/>
  <c r="Z5343" i="9"/>
  <c r="Z5344" i="9" s="1"/>
  <c r="Z5345" i="9" s="1"/>
  <c r="Z5346" i="9" s="1"/>
  <c r="Z5347" i="9" s="1"/>
  <c r="Z5348" i="9" s="1"/>
  <c r="Z5349" i="9" s="1"/>
  <c r="Z5350" i="9" s="1"/>
  <c r="Z5351" i="9" s="1"/>
  <c r="Z5352" i="9" s="1"/>
  <c r="Z5353" i="9" s="1"/>
  <c r="Z5354" i="9" s="1"/>
  <c r="Z5355" i="9" s="1"/>
  <c r="Z5356" i="9" s="1"/>
  <c r="Z5357" i="9" s="1"/>
  <c r="Z5358" i="9" s="1"/>
  <c r="Z5359" i="9" s="1"/>
  <c r="Z5360" i="9" s="1"/>
  <c r="Z5361" i="9" s="1"/>
  <c r="Z5362" i="9" s="1"/>
  <c r="Z5363" i="9" s="1"/>
  <c r="Z5364" i="9" s="1"/>
  <c r="Z5365" i="9" s="1"/>
  <c r="Z5366" i="9" s="1"/>
  <c r="Z5367" i="9" s="1"/>
  <c r="Z5368" i="9" s="1"/>
  <c r="Z5369" i="9" s="1"/>
  <c r="Z5370" i="9" s="1"/>
  <c r="Z5371" i="9" s="1"/>
  <c r="Z5372" i="9" s="1"/>
  <c r="Z5373" i="9" s="1"/>
  <c r="Z5374" i="9" s="1"/>
  <c r="Z5375" i="9" s="1"/>
  <c r="Z5376" i="9" s="1"/>
  <c r="Z5377" i="9" s="1"/>
  <c r="Z5378" i="9" s="1"/>
  <c r="Z5379" i="9" s="1"/>
  <c r="Z5380" i="9" s="1"/>
  <c r="Z5381" i="9" s="1"/>
  <c r="Z5382" i="9" s="1"/>
  <c r="Z5383" i="9" s="1"/>
  <c r="Z5384" i="9" s="1"/>
  <c r="Z5385" i="9" s="1"/>
  <c r="Z5386" i="9" s="1"/>
  <c r="Z5387" i="9" s="1"/>
  <c r="Z5388" i="9" s="1"/>
  <c r="Z5389" i="9" s="1"/>
  <c r="Z5390" i="9" s="1"/>
  <c r="Z5391" i="9" s="1"/>
  <c r="Z5392" i="9" s="1"/>
  <c r="Z5393" i="9" s="1"/>
  <c r="Z5394" i="9" s="1"/>
  <c r="Z5395" i="9" s="1"/>
  <c r="Z5396" i="9" s="1"/>
  <c r="Z5397" i="9" s="1"/>
  <c r="Z5398" i="9" s="1"/>
  <c r="Z5399" i="9" s="1"/>
  <c r="Z5400" i="9" s="1"/>
  <c r="Z5401" i="9" s="1"/>
  <c r="Z5402" i="9" s="1"/>
  <c r="Z5403" i="9" s="1"/>
  <c r="Z5404" i="9" s="1"/>
  <c r="Z5405" i="9" s="1"/>
  <c r="Z5406" i="9" s="1"/>
  <c r="Z5407" i="9" s="1"/>
  <c r="Z5408" i="9" s="1"/>
  <c r="Z5409" i="9" s="1"/>
  <c r="Z5410" i="9" s="1"/>
  <c r="Z5411" i="9" s="1"/>
  <c r="Z5412" i="9" s="1"/>
  <c r="Z5413" i="9" s="1"/>
  <c r="Z5414" i="9" s="1"/>
  <c r="Z5415" i="9" s="1"/>
  <c r="Z5416" i="9" s="1"/>
  <c r="Z5417" i="9" s="1"/>
  <c r="Z5418" i="9" s="1"/>
  <c r="Z5419" i="9" s="1"/>
  <c r="Z5420" i="9" s="1"/>
  <c r="Z5421" i="9" s="1"/>
  <c r="Z5422" i="9" s="1"/>
  <c r="Z5423" i="9" s="1"/>
  <c r="Z5424" i="9" s="1"/>
  <c r="Z5425" i="9" s="1"/>
  <c r="Z5426" i="9" s="1"/>
  <c r="Z5427" i="9" s="1"/>
  <c r="Z5428" i="9" s="1"/>
  <c r="Z5429" i="9" s="1"/>
  <c r="Z5430" i="9" s="1"/>
  <c r="Z5431" i="9" s="1"/>
  <c r="Z5432" i="9" s="1"/>
  <c r="Z5433" i="9" s="1"/>
  <c r="Z5434" i="9" s="1"/>
  <c r="Z5435" i="9" s="1"/>
  <c r="Z5436" i="9" s="1"/>
  <c r="Z5437" i="9" s="1"/>
  <c r="Z5438" i="9" s="1"/>
  <c r="Z5439" i="9" s="1"/>
  <c r="Z5440" i="9" s="1"/>
  <c r="Z5441" i="9" s="1"/>
  <c r="Z5442" i="9" s="1"/>
  <c r="Z5443" i="9" s="1"/>
  <c r="Z5444" i="9" s="1"/>
  <c r="Z5445" i="9" s="1"/>
  <c r="Z5446" i="9" s="1"/>
  <c r="Z5447" i="9" s="1"/>
  <c r="Z5448" i="9" s="1"/>
  <c r="Z5449" i="9" s="1"/>
  <c r="Z5450" i="9" s="1"/>
  <c r="Z5451" i="9" s="1"/>
  <c r="Z5452" i="9" s="1"/>
  <c r="Z5453" i="9" s="1"/>
  <c r="Z5454" i="9" s="1"/>
  <c r="Z5455" i="9" s="1"/>
  <c r="Z5456" i="9" s="1"/>
  <c r="Z5457" i="9" s="1"/>
  <c r="Z5458" i="9" s="1"/>
  <c r="Z5459" i="9" s="1"/>
  <c r="Z5460" i="9" s="1"/>
  <c r="Z5461" i="9" s="1"/>
  <c r="Z5462" i="9" s="1"/>
  <c r="Z5463" i="9" s="1"/>
  <c r="Z5464" i="9" s="1"/>
  <c r="Z5465" i="9" s="1"/>
  <c r="Z5466" i="9" s="1"/>
  <c r="Z5467" i="9" s="1"/>
  <c r="Z5468" i="9" s="1"/>
  <c r="Z5469" i="9" s="1"/>
  <c r="Z5470" i="9" s="1"/>
  <c r="Z5471" i="9" s="1"/>
  <c r="Z5472" i="9" s="1"/>
  <c r="Z5473" i="9" s="1"/>
  <c r="Z5474" i="9" s="1"/>
  <c r="Z5475" i="9" s="1"/>
  <c r="Z5476" i="9" s="1"/>
  <c r="Z5477" i="9" s="1"/>
  <c r="Z5478" i="9" s="1"/>
  <c r="Z5479" i="9" s="1"/>
  <c r="Z5480" i="9" s="1"/>
  <c r="Z5481" i="9" s="1"/>
  <c r="Z5482" i="9" s="1"/>
  <c r="Z5483" i="9" s="1"/>
  <c r="Z5484" i="9" s="1"/>
  <c r="Z5485" i="9" s="1"/>
  <c r="Z5486" i="9" s="1"/>
  <c r="Z5487" i="9" s="1"/>
  <c r="Z5488" i="9" s="1"/>
  <c r="Z5489" i="9" s="1"/>
  <c r="Z5490" i="9" s="1"/>
  <c r="Z5491" i="9" s="1"/>
  <c r="Z5492" i="9" s="1"/>
  <c r="Z5493" i="9" s="1"/>
  <c r="Z5494" i="9" s="1"/>
  <c r="Z5495" i="9" s="1"/>
  <c r="Z5496" i="9" s="1"/>
  <c r="Z5497" i="9" s="1"/>
  <c r="Z5498" i="9" s="1"/>
  <c r="Z5499" i="9" s="1"/>
  <c r="Z5500" i="9" s="1"/>
  <c r="Z5501" i="9" s="1"/>
  <c r="Z5502" i="9" s="1"/>
  <c r="Z5503" i="9" s="1"/>
  <c r="Z5504" i="9" s="1"/>
  <c r="Z5505" i="9" s="1"/>
  <c r="Z5506" i="9" s="1"/>
  <c r="Z5507" i="9" s="1"/>
  <c r="Z5508" i="9" s="1"/>
  <c r="Z5509" i="9" s="1"/>
  <c r="Z5510" i="9" s="1"/>
  <c r="Z5511" i="9" s="1"/>
  <c r="Z5512" i="9" s="1"/>
  <c r="Z5513" i="9" s="1"/>
  <c r="Z5514" i="9" s="1"/>
  <c r="Z5515" i="9" s="1"/>
  <c r="Z5516" i="9" s="1"/>
  <c r="Z5517" i="9" s="1"/>
  <c r="Z5518" i="9" s="1"/>
  <c r="Z5519" i="9" s="1"/>
  <c r="Z5520" i="9" s="1"/>
  <c r="Z5521" i="9" s="1"/>
  <c r="Z5522" i="9" s="1"/>
  <c r="Z5523" i="9" s="1"/>
  <c r="Z5524" i="9" s="1"/>
  <c r="Z5525" i="9" s="1"/>
  <c r="Z5526" i="9" s="1"/>
  <c r="Z5527" i="9" s="1"/>
  <c r="Z5528" i="9" s="1"/>
  <c r="Z5529" i="9" s="1"/>
  <c r="Z5530" i="9" s="1"/>
  <c r="Z5531" i="9" s="1"/>
  <c r="Z5532" i="9" s="1"/>
  <c r="Z5533" i="9" s="1"/>
  <c r="Z5534" i="9" s="1"/>
  <c r="Z5535" i="9" s="1"/>
  <c r="Z5536" i="9" s="1"/>
  <c r="Z5537" i="9" s="1"/>
  <c r="Z5538" i="9" s="1"/>
  <c r="Z5539" i="9" s="1"/>
  <c r="Z5540" i="9" s="1"/>
  <c r="Z5541" i="9" s="1"/>
  <c r="Z5542" i="9" s="1"/>
  <c r="Z5543" i="9" s="1"/>
  <c r="Z5544" i="9" s="1"/>
  <c r="Z5545" i="9" s="1"/>
  <c r="Z5546" i="9" s="1"/>
  <c r="Z5547" i="9" s="1"/>
  <c r="Z5548" i="9" s="1"/>
  <c r="Z5549" i="9" s="1"/>
  <c r="Z5550" i="9" s="1"/>
  <c r="Z5551" i="9" s="1"/>
  <c r="Z5552" i="9" s="1"/>
  <c r="Z5553" i="9" s="1"/>
  <c r="Z5554" i="9" s="1"/>
  <c r="Z5555" i="9" s="1"/>
  <c r="Z5556" i="9" s="1"/>
  <c r="Z5557" i="9" s="1"/>
  <c r="Z5558" i="9" s="1"/>
  <c r="Z5559" i="9" s="1"/>
  <c r="Z5560" i="9" s="1"/>
  <c r="Z5561" i="9" s="1"/>
  <c r="Z5562" i="9" s="1"/>
  <c r="Z5563" i="9" s="1"/>
  <c r="Z5564" i="9" s="1"/>
  <c r="Z5565" i="9" s="1"/>
  <c r="Z5566" i="9" s="1"/>
  <c r="Z5567" i="9" s="1"/>
  <c r="Z5568" i="9" s="1"/>
  <c r="Z5569" i="9" s="1"/>
  <c r="Z5570" i="9" s="1"/>
  <c r="Z5571" i="9" s="1"/>
  <c r="Z5572" i="9" s="1"/>
  <c r="Z5573" i="9" s="1"/>
  <c r="Z5574" i="9" s="1"/>
  <c r="Z5575" i="9" s="1"/>
  <c r="Z5576" i="9" s="1"/>
  <c r="Z5577" i="9" s="1"/>
  <c r="Z5578" i="9" s="1"/>
  <c r="Z5579" i="9" s="1"/>
  <c r="Z5580" i="9" s="1"/>
  <c r="Z5581" i="9" s="1"/>
  <c r="Z5582" i="9" s="1"/>
  <c r="Z5583" i="9" s="1"/>
  <c r="Z5584" i="9" s="1"/>
  <c r="Z5585" i="9" s="1"/>
  <c r="Z5586" i="9" s="1"/>
  <c r="Z5587" i="9" s="1"/>
  <c r="Z5588" i="9" s="1"/>
  <c r="Z5589" i="9" s="1"/>
  <c r="Z5590" i="9" s="1"/>
  <c r="Z5591" i="9" s="1"/>
  <c r="Z5592" i="9" s="1"/>
  <c r="Z5593" i="9" s="1"/>
  <c r="Z5594" i="9" s="1"/>
  <c r="Z5595" i="9" s="1"/>
  <c r="Z5596" i="9" s="1"/>
  <c r="Z5597" i="9" s="1"/>
  <c r="Z5598" i="9" s="1"/>
  <c r="Z5599" i="9" s="1"/>
  <c r="Z5600" i="9" s="1"/>
  <c r="Z5601" i="9" s="1"/>
  <c r="Z5602" i="9" s="1"/>
  <c r="Z5603" i="9" s="1"/>
  <c r="Z5604" i="9" s="1"/>
  <c r="Z5605" i="9" s="1"/>
  <c r="Z5606" i="9" s="1"/>
  <c r="Z5607" i="9" s="1"/>
  <c r="Z5608" i="9" s="1"/>
  <c r="Z5609" i="9" s="1"/>
  <c r="Z5610" i="9" s="1"/>
  <c r="Z5611" i="9" s="1"/>
  <c r="Z5612" i="9" s="1"/>
  <c r="Z5613" i="9" s="1"/>
  <c r="Z5614" i="9" s="1"/>
  <c r="Z5615" i="9" s="1"/>
  <c r="Z5616" i="9" s="1"/>
  <c r="Z5617" i="9" s="1"/>
  <c r="Z5618" i="9" s="1"/>
  <c r="Z5619" i="9" s="1"/>
  <c r="Z5620" i="9" s="1"/>
  <c r="Z5621" i="9" s="1"/>
  <c r="Z5622" i="9" s="1"/>
  <c r="Z5623" i="9" s="1"/>
  <c r="Z5624" i="9" s="1"/>
  <c r="Z5625" i="9" s="1"/>
  <c r="Z5626" i="9" s="1"/>
  <c r="Z5627" i="9" s="1"/>
  <c r="Z5628" i="9" s="1"/>
  <c r="Z5629" i="9" s="1"/>
  <c r="Z5630" i="9" s="1"/>
  <c r="Z5631" i="9" s="1"/>
  <c r="Z5632" i="9" s="1"/>
  <c r="Z5633" i="9" s="1"/>
  <c r="Z5634" i="9" s="1"/>
  <c r="Z5635" i="9" s="1"/>
  <c r="Z5636" i="9" s="1"/>
  <c r="Z5637" i="9" s="1"/>
  <c r="Z5638" i="9" s="1"/>
  <c r="Z5639" i="9" s="1"/>
  <c r="Z5640" i="9" s="1"/>
  <c r="AC5339" i="9"/>
  <c r="AC5338" i="9"/>
  <c r="AC5337" i="9"/>
  <c r="AC5340" i="9"/>
  <c r="AC5342" i="9"/>
  <c r="AC5343" i="9"/>
  <c r="AC5336" i="9"/>
  <c r="Z4439" i="9"/>
  <c r="Z4440" i="9" s="1"/>
  <c r="Z4441" i="9" s="1"/>
  <c r="Z4442" i="9" s="1"/>
  <c r="Z4443" i="9" s="1"/>
  <c r="Z4444" i="9" s="1"/>
  <c r="Z4445" i="9" s="1"/>
  <c r="Z4446" i="9" s="1"/>
  <c r="Z4447" i="9" s="1"/>
  <c r="Z4448" i="9" s="1"/>
  <c r="Z4449" i="9" s="1"/>
  <c r="Z4450" i="9" s="1"/>
  <c r="Z4451" i="9" s="1"/>
  <c r="Z4452" i="9" s="1"/>
  <c r="Z4453" i="9" s="1"/>
  <c r="Z4454" i="9" s="1"/>
  <c r="Z4455" i="9" s="1"/>
  <c r="Z4456" i="9" s="1"/>
  <c r="Z4457" i="9" s="1"/>
  <c r="Z4458" i="9" s="1"/>
  <c r="Z4459" i="9" s="1"/>
  <c r="Z4460" i="9" s="1"/>
  <c r="Z4461" i="9" s="1"/>
  <c r="Z4462" i="9" s="1"/>
  <c r="Z4463" i="9" s="1"/>
  <c r="Z4464" i="9" s="1"/>
  <c r="Z4465" i="9" s="1"/>
  <c r="Z4466" i="9" s="1"/>
  <c r="Z4467" i="9" s="1"/>
  <c r="Z4468" i="9" s="1"/>
  <c r="Z4469" i="9" s="1"/>
  <c r="Z4470" i="9" s="1"/>
  <c r="Z4471" i="9" s="1"/>
  <c r="Z4472" i="9" s="1"/>
  <c r="Z4473" i="9" s="1"/>
  <c r="Z4474" i="9" s="1"/>
  <c r="Z4475" i="9" s="1"/>
  <c r="Z4476" i="9" s="1"/>
  <c r="Z4477" i="9" s="1"/>
  <c r="Z4478" i="9" s="1"/>
  <c r="Z4479" i="9" s="1"/>
  <c r="Z4480" i="9" s="1"/>
  <c r="Z4481" i="9" s="1"/>
  <c r="Z4482" i="9" s="1"/>
  <c r="Z4483" i="9" s="1"/>
  <c r="Z4484" i="9" s="1"/>
  <c r="Z4485" i="9" s="1"/>
  <c r="Z4486" i="9" s="1"/>
  <c r="Z4487" i="9" s="1"/>
  <c r="Z4488" i="9" s="1"/>
  <c r="Z4489" i="9" s="1"/>
  <c r="Z4490" i="9" s="1"/>
  <c r="Z4491" i="9" s="1"/>
  <c r="Z4492" i="9" s="1"/>
  <c r="Z4493" i="9" s="1"/>
  <c r="Z4494" i="9" s="1"/>
  <c r="Z4495" i="9" s="1"/>
  <c r="Z4496" i="9" s="1"/>
  <c r="Z4497" i="9" s="1"/>
  <c r="Z4498" i="9" s="1"/>
  <c r="Z4499" i="9" s="1"/>
  <c r="Z4500" i="9" s="1"/>
  <c r="Z4501" i="9" s="1"/>
  <c r="Z4502" i="9" s="1"/>
  <c r="Z4503" i="9" s="1"/>
  <c r="Z4504" i="9" s="1"/>
  <c r="Z4505" i="9" s="1"/>
  <c r="Z4506" i="9" s="1"/>
  <c r="Z4507" i="9" s="1"/>
  <c r="Z4508" i="9" s="1"/>
  <c r="Z4509" i="9" s="1"/>
  <c r="Z4510" i="9" s="1"/>
  <c r="Z4511" i="9" s="1"/>
  <c r="Z4512" i="9" s="1"/>
  <c r="Z4513" i="9" s="1"/>
  <c r="Z4514" i="9" s="1"/>
  <c r="Z4515" i="9" s="1"/>
  <c r="Z4516" i="9" s="1"/>
  <c r="Z4517" i="9" s="1"/>
  <c r="Z4518" i="9" s="1"/>
  <c r="Z4519" i="9" s="1"/>
  <c r="Z4520" i="9" s="1"/>
  <c r="Z4521" i="9" s="1"/>
  <c r="Z4522" i="9" s="1"/>
  <c r="Z4523" i="9" s="1"/>
  <c r="Z4524" i="9" s="1"/>
  <c r="Z4525" i="9" s="1"/>
  <c r="Z4526" i="9" s="1"/>
  <c r="Z4527" i="9" s="1"/>
  <c r="Z4528" i="9" s="1"/>
  <c r="Z4529" i="9" s="1"/>
  <c r="Z4530" i="9" s="1"/>
  <c r="Z4531" i="9" s="1"/>
  <c r="Z4532" i="9" s="1"/>
  <c r="Z4533" i="9" s="1"/>
  <c r="Z4534" i="9" s="1"/>
  <c r="Z4535" i="9" s="1"/>
  <c r="Z4536" i="9" s="1"/>
  <c r="Z4537" i="9" s="1"/>
  <c r="Z4538" i="9" s="1"/>
  <c r="Z4539" i="9" s="1"/>
  <c r="Z4540" i="9" s="1"/>
  <c r="Z4541" i="9" s="1"/>
  <c r="Z4542" i="9" s="1"/>
  <c r="Z4543" i="9" s="1"/>
  <c r="Z4544" i="9" s="1"/>
  <c r="Z4545" i="9" s="1"/>
  <c r="Z4546" i="9" s="1"/>
  <c r="Z4547" i="9" s="1"/>
  <c r="Z4548" i="9" s="1"/>
  <c r="Z4549" i="9" s="1"/>
  <c r="Z4550" i="9" s="1"/>
  <c r="Z4551" i="9" s="1"/>
  <c r="Z4552" i="9" s="1"/>
  <c r="Z4553" i="9" s="1"/>
  <c r="Z4554" i="9" s="1"/>
  <c r="Z4555" i="9" s="1"/>
  <c r="Z4556" i="9" s="1"/>
  <c r="Z4557" i="9" s="1"/>
  <c r="Z4558" i="9" s="1"/>
  <c r="Z4559" i="9" s="1"/>
  <c r="Z4560" i="9" s="1"/>
  <c r="Z4561" i="9" s="1"/>
  <c r="Z4562" i="9" s="1"/>
  <c r="Z4563" i="9" s="1"/>
  <c r="Z4564" i="9" s="1"/>
  <c r="Z4565" i="9" s="1"/>
  <c r="Z4566" i="9" s="1"/>
  <c r="Z4567" i="9" s="1"/>
  <c r="Z4568" i="9" s="1"/>
  <c r="Z4569" i="9" s="1"/>
  <c r="Z4570" i="9" s="1"/>
  <c r="Z4571" i="9" s="1"/>
  <c r="Z4572" i="9" s="1"/>
  <c r="Z4573" i="9" s="1"/>
  <c r="Z4574" i="9" s="1"/>
  <c r="Z4575" i="9" s="1"/>
  <c r="Z4576" i="9" s="1"/>
  <c r="Z4577" i="9" s="1"/>
  <c r="Z4578" i="9" s="1"/>
  <c r="Z4579" i="9" s="1"/>
  <c r="Z4580" i="9" s="1"/>
  <c r="Z4581" i="9" s="1"/>
  <c r="Z4582" i="9" s="1"/>
  <c r="Z4583" i="9" s="1"/>
  <c r="Z4584" i="9" s="1"/>
  <c r="Z4585" i="9" s="1"/>
  <c r="Z4586" i="9" s="1"/>
  <c r="Z4587" i="9" s="1"/>
  <c r="Z4588" i="9" s="1"/>
  <c r="Z4589" i="9" s="1"/>
  <c r="Z4590" i="9" s="1"/>
  <c r="Z4591" i="9" s="1"/>
  <c r="Z4592" i="9" s="1"/>
  <c r="Z4593" i="9" s="1"/>
  <c r="Z4594" i="9" s="1"/>
  <c r="Z4595" i="9" s="1"/>
  <c r="Z4596" i="9" s="1"/>
  <c r="Z4597" i="9" s="1"/>
  <c r="Z4598" i="9" s="1"/>
  <c r="Z4599" i="9" s="1"/>
  <c r="Z4600" i="9" s="1"/>
  <c r="Z4601" i="9" s="1"/>
  <c r="Z4602" i="9" s="1"/>
  <c r="Z4603" i="9" s="1"/>
  <c r="Z4604" i="9" s="1"/>
  <c r="Z4605" i="9" s="1"/>
  <c r="Z4606" i="9" s="1"/>
  <c r="Z4607" i="9" s="1"/>
  <c r="Z4608" i="9" s="1"/>
  <c r="Z4609" i="9" s="1"/>
  <c r="Z4610" i="9" s="1"/>
  <c r="Z4611" i="9" s="1"/>
  <c r="Z4612" i="9" s="1"/>
  <c r="Z4613" i="9" s="1"/>
  <c r="Z4614" i="9" s="1"/>
  <c r="Z4615" i="9" s="1"/>
  <c r="Z4616" i="9" s="1"/>
  <c r="Z4617" i="9" s="1"/>
  <c r="Z4618" i="9" s="1"/>
  <c r="Z4619" i="9" s="1"/>
  <c r="Z4620" i="9" s="1"/>
  <c r="Z4621" i="9" s="1"/>
  <c r="Z4622" i="9" s="1"/>
  <c r="Z4623" i="9" s="1"/>
  <c r="Z4624" i="9" s="1"/>
  <c r="Z4625" i="9" s="1"/>
  <c r="Z4626" i="9" s="1"/>
  <c r="Z4627" i="9" s="1"/>
  <c r="Z4628" i="9" s="1"/>
  <c r="Z4629" i="9" s="1"/>
  <c r="Z4630" i="9" s="1"/>
  <c r="Z4631" i="9" s="1"/>
  <c r="Z4632" i="9" s="1"/>
  <c r="Z4633" i="9" s="1"/>
  <c r="Z4634" i="9" s="1"/>
  <c r="Z4635" i="9" s="1"/>
  <c r="Z4636" i="9" s="1"/>
  <c r="Z4637" i="9" s="1"/>
  <c r="Z4638" i="9" s="1"/>
  <c r="Z4639" i="9" s="1"/>
  <c r="Z4640" i="9" s="1"/>
  <c r="Z4641" i="9" s="1"/>
  <c r="Z4642" i="9" s="1"/>
  <c r="Z4643" i="9" s="1"/>
  <c r="Z4644" i="9" s="1"/>
  <c r="Z4645" i="9" s="1"/>
  <c r="Z4646" i="9" s="1"/>
  <c r="Z4647" i="9" s="1"/>
  <c r="Z4648" i="9" s="1"/>
  <c r="Z4649" i="9" s="1"/>
  <c r="Z4650" i="9" s="1"/>
  <c r="Z4651" i="9" s="1"/>
  <c r="Z4652" i="9" s="1"/>
  <c r="Z4653" i="9" s="1"/>
  <c r="Z4654" i="9" s="1"/>
  <c r="Z4655" i="9" s="1"/>
  <c r="Z4656" i="9" s="1"/>
  <c r="Z4657" i="9" s="1"/>
  <c r="Z4658" i="9" s="1"/>
  <c r="Z4659" i="9" s="1"/>
  <c r="Z4660" i="9" s="1"/>
  <c r="Z4661" i="9" s="1"/>
  <c r="Z4662" i="9" s="1"/>
  <c r="Z4663" i="9" s="1"/>
  <c r="Z4664" i="9" s="1"/>
  <c r="Z4665" i="9" s="1"/>
  <c r="Z4666" i="9" s="1"/>
  <c r="Z4667" i="9" s="1"/>
  <c r="Z4668" i="9" s="1"/>
  <c r="Z4669" i="9" s="1"/>
  <c r="Z4670" i="9" s="1"/>
  <c r="Z4671" i="9" s="1"/>
  <c r="Z4672" i="9" s="1"/>
  <c r="Z4673" i="9" s="1"/>
  <c r="Z4674" i="9" s="1"/>
  <c r="Z4675" i="9" s="1"/>
  <c r="Z4676" i="9" s="1"/>
  <c r="Z4677" i="9" s="1"/>
  <c r="Z4678" i="9" s="1"/>
  <c r="Z4679" i="9" s="1"/>
  <c r="Z4680" i="9" s="1"/>
  <c r="Z4681" i="9" s="1"/>
  <c r="Z4682" i="9" s="1"/>
  <c r="Z4683" i="9" s="1"/>
  <c r="Z4684" i="9" s="1"/>
  <c r="Z4685" i="9" s="1"/>
  <c r="Z4686" i="9" s="1"/>
  <c r="Z4687" i="9" s="1"/>
  <c r="Z4688" i="9" s="1"/>
  <c r="Z4689" i="9" s="1"/>
  <c r="Z4690" i="9" s="1"/>
  <c r="Z4691" i="9" s="1"/>
  <c r="Z4692" i="9" s="1"/>
  <c r="Z4693" i="9" s="1"/>
  <c r="Z4694" i="9" s="1"/>
  <c r="Z4695" i="9" s="1"/>
  <c r="Z4696" i="9" s="1"/>
  <c r="Z4697" i="9" s="1"/>
  <c r="Z4698" i="9" s="1"/>
  <c r="Z4699" i="9" s="1"/>
  <c r="Z4700" i="9" s="1"/>
  <c r="Z4701" i="9" s="1"/>
  <c r="Z4702" i="9" s="1"/>
  <c r="Z4703" i="9" s="1"/>
  <c r="Z4704" i="9" s="1"/>
  <c r="Z4705" i="9" s="1"/>
  <c r="Z4706" i="9" s="1"/>
  <c r="Z4707" i="9" s="1"/>
  <c r="Z4708" i="9" s="1"/>
  <c r="Z4709" i="9" s="1"/>
  <c r="Z4710" i="9" s="1"/>
  <c r="Z4711" i="9" s="1"/>
  <c r="Z4712" i="9" s="1"/>
  <c r="Z4713" i="9" s="1"/>
  <c r="Z4714" i="9" s="1"/>
  <c r="Z4715" i="9" s="1"/>
  <c r="Z4716" i="9" s="1"/>
  <c r="Z4717" i="9" s="1"/>
  <c r="Z4718" i="9" s="1"/>
  <c r="Z4719" i="9" s="1"/>
  <c r="Z4720" i="9" s="1"/>
  <c r="Z4721" i="9" s="1"/>
  <c r="Z4722" i="9" s="1"/>
  <c r="Z4723" i="9" s="1"/>
  <c r="Z4724" i="9" s="1"/>
  <c r="Z4725" i="9" s="1"/>
  <c r="Z4726" i="9" s="1"/>
  <c r="Z4727" i="9" s="1"/>
  <c r="Z4728" i="9" s="1"/>
  <c r="Z4729" i="9" s="1"/>
  <c r="Z4730" i="9" s="1"/>
  <c r="Z4731" i="9" s="1"/>
  <c r="Z4732" i="9" s="1"/>
  <c r="Z4733" i="9" s="1"/>
  <c r="Z4734" i="9" s="1"/>
  <c r="Z4735" i="9" s="1"/>
  <c r="Z4736" i="9" s="1"/>
  <c r="Z4139" i="9"/>
  <c r="Z4140" i="9" s="1"/>
  <c r="Z4141" i="9" s="1"/>
  <c r="Z4142" i="9" s="1"/>
  <c r="Z4143" i="9" s="1"/>
  <c r="Z4144" i="9" s="1"/>
  <c r="Z4145" i="9" s="1"/>
  <c r="Z4146" i="9" s="1"/>
  <c r="Z4147" i="9" s="1"/>
  <c r="Z4148" i="9" s="1"/>
  <c r="Z4149" i="9" s="1"/>
  <c r="Z4150" i="9" s="1"/>
  <c r="Z4151" i="9" s="1"/>
  <c r="Z4152" i="9" s="1"/>
  <c r="Z4153" i="9" s="1"/>
  <c r="Z4154" i="9" s="1"/>
  <c r="Z4155" i="9" s="1"/>
  <c r="Z4156" i="9" s="1"/>
  <c r="Z4157" i="9" s="1"/>
  <c r="Z4158" i="9" s="1"/>
  <c r="Z4159" i="9" s="1"/>
  <c r="Z4160" i="9" s="1"/>
  <c r="Z4161" i="9" s="1"/>
  <c r="Z4162" i="9" s="1"/>
  <c r="Z4163" i="9" s="1"/>
  <c r="Z4164" i="9" s="1"/>
  <c r="Z4165" i="9" s="1"/>
  <c r="Z4166" i="9" s="1"/>
  <c r="Z4167" i="9" s="1"/>
  <c r="Z4168" i="9" s="1"/>
  <c r="Z4169" i="9" s="1"/>
  <c r="Z4170" i="9" s="1"/>
  <c r="Z4171" i="9" s="1"/>
  <c r="Z4172" i="9" s="1"/>
  <c r="Z4173" i="9" s="1"/>
  <c r="Z4174" i="9" s="1"/>
  <c r="Z4175" i="9" s="1"/>
  <c r="Z4176" i="9" s="1"/>
  <c r="Z4177" i="9" s="1"/>
  <c r="Z4178" i="9" s="1"/>
  <c r="Z4179" i="9" s="1"/>
  <c r="Z4180" i="9" s="1"/>
  <c r="Z4181" i="9" s="1"/>
  <c r="Z4182" i="9" s="1"/>
  <c r="Z4183" i="9" s="1"/>
  <c r="Z4184" i="9" s="1"/>
  <c r="Z4185" i="9" s="1"/>
  <c r="Z4186" i="9" s="1"/>
  <c r="Z4187" i="9" s="1"/>
  <c r="Z4188" i="9" s="1"/>
  <c r="Z4189" i="9" s="1"/>
  <c r="Z4190" i="9" s="1"/>
  <c r="Z4191" i="9" s="1"/>
  <c r="Z4192" i="9" s="1"/>
  <c r="Z4193" i="9" s="1"/>
  <c r="Z4194" i="9" s="1"/>
  <c r="Z4195" i="9" s="1"/>
  <c r="Z4196" i="9" s="1"/>
  <c r="Z4197" i="9" s="1"/>
  <c r="Z4198" i="9" s="1"/>
  <c r="Z4199" i="9" s="1"/>
  <c r="Z4200" i="9" s="1"/>
  <c r="Z4201" i="9" s="1"/>
  <c r="Z4202" i="9" s="1"/>
  <c r="Z4203" i="9" s="1"/>
  <c r="Z4204" i="9" s="1"/>
  <c r="Z4205" i="9" s="1"/>
  <c r="Z4206" i="9" s="1"/>
  <c r="Z4207" i="9" s="1"/>
  <c r="Z4208" i="9" s="1"/>
  <c r="Z4209" i="9" s="1"/>
  <c r="Z4210" i="9" s="1"/>
  <c r="Z4211" i="9" s="1"/>
  <c r="Z4212" i="9" s="1"/>
  <c r="Z4213" i="9" s="1"/>
  <c r="Z4214" i="9" s="1"/>
  <c r="Z4215" i="9" s="1"/>
  <c r="Z4216" i="9" s="1"/>
  <c r="Z4217" i="9" s="1"/>
  <c r="Z4218" i="9" s="1"/>
  <c r="Z4219" i="9" s="1"/>
  <c r="Z4220" i="9" s="1"/>
  <c r="Z4221" i="9" s="1"/>
  <c r="Z4222" i="9" s="1"/>
  <c r="Z4223" i="9" s="1"/>
  <c r="Z4224" i="9" s="1"/>
  <c r="Z4225" i="9" s="1"/>
  <c r="Z4226" i="9" s="1"/>
  <c r="Z4227" i="9" s="1"/>
  <c r="Z4228" i="9" s="1"/>
  <c r="Z4229" i="9" s="1"/>
  <c r="Z4230" i="9" s="1"/>
  <c r="Z4231" i="9" s="1"/>
  <c r="Z4232" i="9" s="1"/>
  <c r="Z4233" i="9" s="1"/>
  <c r="Z4234" i="9" s="1"/>
  <c r="Z4235" i="9" s="1"/>
  <c r="Z4236" i="9" s="1"/>
  <c r="Z4237" i="9" s="1"/>
  <c r="Z4238" i="9" s="1"/>
  <c r="Z4239" i="9" s="1"/>
  <c r="Z4240" i="9" s="1"/>
  <c r="Z4241" i="9" s="1"/>
  <c r="Z4242" i="9" s="1"/>
  <c r="Z4243" i="9" s="1"/>
  <c r="Z4244" i="9" s="1"/>
  <c r="Z4245" i="9" s="1"/>
  <c r="Z4246" i="9" s="1"/>
  <c r="Z4247" i="9" s="1"/>
  <c r="Z4248" i="9" s="1"/>
  <c r="Z4249" i="9" s="1"/>
  <c r="Z4250" i="9" s="1"/>
  <c r="Z4251" i="9" s="1"/>
  <c r="Z4252" i="9" s="1"/>
  <c r="Z4253" i="9" s="1"/>
  <c r="Z4254" i="9" s="1"/>
  <c r="Z4255" i="9" s="1"/>
  <c r="Z4256" i="9" s="1"/>
  <c r="Z4257" i="9" s="1"/>
  <c r="Z4258" i="9" s="1"/>
  <c r="Z4259" i="9" s="1"/>
  <c r="Z4260" i="9" s="1"/>
  <c r="Z4261" i="9" s="1"/>
  <c r="Z4262" i="9" s="1"/>
  <c r="Z4263" i="9" s="1"/>
  <c r="Z4264" i="9" s="1"/>
  <c r="Z4265" i="9" s="1"/>
  <c r="Z4266" i="9" s="1"/>
  <c r="Z4267" i="9" s="1"/>
  <c r="Z4268" i="9" s="1"/>
  <c r="Z4269" i="9" s="1"/>
  <c r="Z4270" i="9" s="1"/>
  <c r="Z4271" i="9" s="1"/>
  <c r="Z4272" i="9" s="1"/>
  <c r="Z4273" i="9" s="1"/>
  <c r="Z4274" i="9" s="1"/>
  <c r="Z4275" i="9" s="1"/>
  <c r="Z4276" i="9" s="1"/>
  <c r="Z4277" i="9" s="1"/>
  <c r="Z4278" i="9" s="1"/>
  <c r="Z4279" i="9" s="1"/>
  <c r="Z4280" i="9" s="1"/>
  <c r="Z4281" i="9" s="1"/>
  <c r="Z4282" i="9" s="1"/>
  <c r="Z4283" i="9" s="1"/>
  <c r="Z4284" i="9" s="1"/>
  <c r="Z4285" i="9" s="1"/>
  <c r="Z4286" i="9" s="1"/>
  <c r="Z4287" i="9" s="1"/>
  <c r="Z4288" i="9" s="1"/>
  <c r="Z4289" i="9" s="1"/>
  <c r="Z4290" i="9" s="1"/>
  <c r="Z4291" i="9" s="1"/>
  <c r="Z4292" i="9" s="1"/>
  <c r="Z4293" i="9" s="1"/>
  <c r="Z4294" i="9" s="1"/>
  <c r="Z4295" i="9" s="1"/>
  <c r="Z4296" i="9" s="1"/>
  <c r="Z4297" i="9" s="1"/>
  <c r="Z4298" i="9" s="1"/>
  <c r="Z4299" i="9" s="1"/>
  <c r="Z4300" i="9" s="1"/>
  <c r="Z4301" i="9" s="1"/>
  <c r="Z4302" i="9" s="1"/>
  <c r="Z4303" i="9" s="1"/>
  <c r="Z4304" i="9" s="1"/>
  <c r="Z4305" i="9" s="1"/>
  <c r="Z4306" i="9" s="1"/>
  <c r="Z4307" i="9" s="1"/>
  <c r="Z4308" i="9" s="1"/>
  <c r="Z4309" i="9" s="1"/>
  <c r="Z4310" i="9" s="1"/>
  <c r="Z4311" i="9" s="1"/>
  <c r="Z4312" i="9" s="1"/>
  <c r="Z4313" i="9" s="1"/>
  <c r="Z4314" i="9" s="1"/>
  <c r="Z4315" i="9" s="1"/>
  <c r="Z4316" i="9" s="1"/>
  <c r="Z4317" i="9" s="1"/>
  <c r="Z4318" i="9" s="1"/>
  <c r="Z4319" i="9" s="1"/>
  <c r="Z4320" i="9" s="1"/>
  <c r="Z4321" i="9" s="1"/>
  <c r="Z4322" i="9" s="1"/>
  <c r="Z4323" i="9" s="1"/>
  <c r="Z4324" i="9" s="1"/>
  <c r="Z4325" i="9" s="1"/>
  <c r="Z4326" i="9" s="1"/>
  <c r="Z4327" i="9" s="1"/>
  <c r="Z4328" i="9" s="1"/>
  <c r="Z4329" i="9" s="1"/>
  <c r="Z4330" i="9" s="1"/>
  <c r="Z4331" i="9" s="1"/>
  <c r="Z4332" i="9" s="1"/>
  <c r="Z4333" i="9" s="1"/>
  <c r="Z4334" i="9" s="1"/>
  <c r="Z4335" i="9" s="1"/>
  <c r="Z4336" i="9" s="1"/>
  <c r="Z4337" i="9" s="1"/>
  <c r="Z4338" i="9" s="1"/>
  <c r="Z4339" i="9" s="1"/>
  <c r="Z4340" i="9" s="1"/>
  <c r="Z4341" i="9" s="1"/>
  <c r="Z4342" i="9" s="1"/>
  <c r="Z4343" i="9" s="1"/>
  <c r="Z4344" i="9" s="1"/>
  <c r="Z4345" i="9" s="1"/>
  <c r="Z4346" i="9" s="1"/>
  <c r="Z4347" i="9" s="1"/>
  <c r="Z4348" i="9" s="1"/>
  <c r="Z4349" i="9" s="1"/>
  <c r="Z4350" i="9" s="1"/>
  <c r="Z4351" i="9" s="1"/>
  <c r="Z4352" i="9" s="1"/>
  <c r="Z4353" i="9" s="1"/>
  <c r="Z4354" i="9" s="1"/>
  <c r="Z4355" i="9" s="1"/>
  <c r="Z4356" i="9" s="1"/>
  <c r="Z4357" i="9" s="1"/>
  <c r="Z4358" i="9" s="1"/>
  <c r="Z4359" i="9" s="1"/>
  <c r="Z4360" i="9" s="1"/>
  <c r="Z4361" i="9" s="1"/>
  <c r="Z4362" i="9" s="1"/>
  <c r="Z4363" i="9" s="1"/>
  <c r="Z4364" i="9" s="1"/>
  <c r="Z4365" i="9" s="1"/>
  <c r="Z4366" i="9" s="1"/>
  <c r="Z4367" i="9" s="1"/>
  <c r="Z4368" i="9" s="1"/>
  <c r="Z4369" i="9" s="1"/>
  <c r="Z4370" i="9" s="1"/>
  <c r="Z4371" i="9" s="1"/>
  <c r="Z4372" i="9" s="1"/>
  <c r="Z4373" i="9" s="1"/>
  <c r="Z4374" i="9" s="1"/>
  <c r="Z4375" i="9" s="1"/>
  <c r="Z4376" i="9" s="1"/>
  <c r="Z4377" i="9" s="1"/>
  <c r="Z4378" i="9" s="1"/>
  <c r="Z4379" i="9" s="1"/>
  <c r="Z4380" i="9" s="1"/>
  <c r="Z4381" i="9" s="1"/>
  <c r="Z4382" i="9" s="1"/>
  <c r="Z4383" i="9" s="1"/>
  <c r="Z4384" i="9" s="1"/>
  <c r="Z4385" i="9" s="1"/>
  <c r="Z4386" i="9" s="1"/>
  <c r="Z4387" i="9" s="1"/>
  <c r="Z4388" i="9" s="1"/>
  <c r="Z4389" i="9" s="1"/>
  <c r="Z4390" i="9" s="1"/>
  <c r="Z4391" i="9" s="1"/>
  <c r="Z4392" i="9" s="1"/>
  <c r="Z4393" i="9" s="1"/>
  <c r="Z4394" i="9" s="1"/>
  <c r="Z4395" i="9" s="1"/>
  <c r="Z4396" i="9" s="1"/>
  <c r="Z4397" i="9" s="1"/>
  <c r="Z4398" i="9" s="1"/>
  <c r="Z4399" i="9" s="1"/>
  <c r="Z4400" i="9" s="1"/>
  <c r="Z4401" i="9" s="1"/>
  <c r="Z4402" i="9" s="1"/>
  <c r="Z4403" i="9" s="1"/>
  <c r="Z4404" i="9" s="1"/>
  <c r="Z4405" i="9" s="1"/>
  <c r="Z4406" i="9" s="1"/>
  <c r="Z4407" i="9" s="1"/>
  <c r="Z4408" i="9" s="1"/>
  <c r="Z4409" i="9" s="1"/>
  <c r="Z4410" i="9" s="1"/>
  <c r="Z4411" i="9" s="1"/>
  <c r="Z4412" i="9" s="1"/>
  <c r="Z4413" i="9" s="1"/>
  <c r="Z4414" i="9" s="1"/>
  <c r="Z4415" i="9" s="1"/>
  <c r="Z4416" i="9" s="1"/>
  <c r="Z4417" i="9" s="1"/>
  <c r="Z4418" i="9" s="1"/>
  <c r="Z4419" i="9" s="1"/>
  <c r="Z4420" i="9" s="1"/>
  <c r="Z4421" i="9" s="1"/>
  <c r="Z4422" i="9" s="1"/>
  <c r="Z4423" i="9" s="1"/>
  <c r="Z4424" i="9" s="1"/>
  <c r="Z4425" i="9" s="1"/>
  <c r="Z4426" i="9" s="1"/>
  <c r="Z4427" i="9" s="1"/>
  <c r="Z4428" i="9" s="1"/>
  <c r="Z4429" i="9" s="1"/>
  <c r="Z4430" i="9" s="1"/>
  <c r="Z4431" i="9" s="1"/>
  <c r="Z4432" i="9" s="1"/>
  <c r="Z4433" i="9" s="1"/>
  <c r="Z4434" i="9" s="1"/>
  <c r="Z4435" i="9" s="1"/>
  <c r="Z4436" i="9" s="1"/>
  <c r="Z4437" i="9" s="1"/>
  <c r="Z3840" i="9"/>
  <c r="Z3841" i="9" s="1"/>
  <c r="Z3842" i="9" s="1"/>
  <c r="Z3843" i="9" s="1"/>
  <c r="Z3844" i="9" s="1"/>
  <c r="Z3845" i="9" s="1"/>
  <c r="Z3846" i="9" s="1"/>
  <c r="Z3847" i="9" s="1"/>
  <c r="Z3848" i="9" s="1"/>
  <c r="Z3849" i="9" s="1"/>
  <c r="Z3850" i="9" s="1"/>
  <c r="Z3851" i="9" s="1"/>
  <c r="Z3852" i="9" s="1"/>
  <c r="Z3853" i="9" s="1"/>
  <c r="Z3854" i="9" s="1"/>
  <c r="Z3855" i="9" s="1"/>
  <c r="Z3856" i="9" s="1"/>
  <c r="Z3857" i="9" s="1"/>
  <c r="Z3858" i="9" s="1"/>
  <c r="Z3859" i="9" s="1"/>
  <c r="Z3860" i="9" s="1"/>
  <c r="Z3861" i="9" s="1"/>
  <c r="Z3862" i="9" s="1"/>
  <c r="Z3863" i="9" s="1"/>
  <c r="Z3864" i="9" s="1"/>
  <c r="Z3865" i="9" s="1"/>
  <c r="Z3866" i="9" s="1"/>
  <c r="Z3867" i="9" s="1"/>
  <c r="Z3868" i="9" s="1"/>
  <c r="Z3869" i="9" s="1"/>
  <c r="Z3870" i="9" s="1"/>
  <c r="Z3871" i="9" s="1"/>
  <c r="Z3872" i="9" s="1"/>
  <c r="Z3873" i="9" s="1"/>
  <c r="Z3874" i="9" s="1"/>
  <c r="Z3875" i="9" s="1"/>
  <c r="Z3876" i="9" s="1"/>
  <c r="Z3877" i="9" s="1"/>
  <c r="Z3878" i="9" s="1"/>
  <c r="Z3879" i="9" s="1"/>
  <c r="Z3880" i="9" s="1"/>
  <c r="Z3881" i="9" s="1"/>
  <c r="Z3882" i="9" s="1"/>
  <c r="Z3883" i="9" s="1"/>
  <c r="Z3884" i="9" s="1"/>
  <c r="Z3885" i="9" s="1"/>
  <c r="Z3886" i="9" s="1"/>
  <c r="Z3887" i="9" s="1"/>
  <c r="Z3888" i="9" s="1"/>
  <c r="Z3889" i="9" s="1"/>
  <c r="Z3890" i="9" s="1"/>
  <c r="Z3891" i="9" s="1"/>
  <c r="Z3892" i="9" s="1"/>
  <c r="Z3893" i="9" s="1"/>
  <c r="Z3894" i="9" s="1"/>
  <c r="Z3895" i="9" s="1"/>
  <c r="Z3896" i="9" s="1"/>
  <c r="Z3897" i="9" s="1"/>
  <c r="Z3898" i="9" s="1"/>
  <c r="Z3899" i="9" s="1"/>
  <c r="Z3900" i="9" s="1"/>
  <c r="Z3901" i="9" s="1"/>
  <c r="Z3902" i="9" s="1"/>
  <c r="Z3903" i="9" s="1"/>
  <c r="Z3904" i="9" s="1"/>
  <c r="Z3905" i="9" s="1"/>
  <c r="Z3906" i="9" s="1"/>
  <c r="Z3907" i="9" s="1"/>
  <c r="Z3908" i="9" s="1"/>
  <c r="Z3909" i="9" s="1"/>
  <c r="Z3910" i="9" s="1"/>
  <c r="Z3911" i="9" s="1"/>
  <c r="Z3912" i="9" s="1"/>
  <c r="Z3913" i="9" s="1"/>
  <c r="Z3914" i="9" s="1"/>
  <c r="Z3915" i="9" s="1"/>
  <c r="Z3916" i="9" s="1"/>
  <c r="Z3917" i="9" s="1"/>
  <c r="Z3918" i="9" s="1"/>
  <c r="Z3919" i="9" s="1"/>
  <c r="Z3920" i="9" s="1"/>
  <c r="Z3921" i="9" s="1"/>
  <c r="Z3922" i="9" s="1"/>
  <c r="Z3923" i="9" s="1"/>
  <c r="Z3924" i="9" s="1"/>
  <c r="Z3925" i="9" s="1"/>
  <c r="Z3926" i="9" s="1"/>
  <c r="Z3927" i="9" s="1"/>
  <c r="Z3928" i="9" s="1"/>
  <c r="Z3929" i="9" s="1"/>
  <c r="Z3930" i="9" s="1"/>
  <c r="Z3931" i="9" s="1"/>
  <c r="Z3932" i="9" s="1"/>
  <c r="Z3933" i="9" s="1"/>
  <c r="Z3934" i="9" s="1"/>
  <c r="Z3935" i="9" s="1"/>
  <c r="Z3936" i="9" s="1"/>
  <c r="Z3937" i="9" s="1"/>
  <c r="Z3938" i="9" s="1"/>
  <c r="Z3939" i="9" s="1"/>
  <c r="Z3940" i="9" s="1"/>
  <c r="Z3941" i="9" s="1"/>
  <c r="Z3942" i="9" s="1"/>
  <c r="Z3943" i="9" s="1"/>
  <c r="Z3944" i="9" s="1"/>
  <c r="Z3945" i="9" s="1"/>
  <c r="Z3946" i="9" s="1"/>
  <c r="Z3947" i="9" s="1"/>
  <c r="Z3948" i="9" s="1"/>
  <c r="Z3949" i="9" s="1"/>
  <c r="Z3950" i="9" s="1"/>
  <c r="Z3951" i="9" s="1"/>
  <c r="Z3952" i="9" s="1"/>
  <c r="Z3953" i="9" s="1"/>
  <c r="Z3954" i="9" s="1"/>
  <c r="Z3955" i="9" s="1"/>
  <c r="Z3956" i="9" s="1"/>
  <c r="Z3957" i="9" s="1"/>
  <c r="Z3958" i="9" s="1"/>
  <c r="Z3959" i="9" s="1"/>
  <c r="Z3960" i="9" s="1"/>
  <c r="Z3961" i="9" s="1"/>
  <c r="Z3962" i="9" s="1"/>
  <c r="Z3963" i="9" s="1"/>
  <c r="Z3964" i="9" s="1"/>
  <c r="Z3965" i="9" s="1"/>
  <c r="Z3966" i="9" s="1"/>
  <c r="Z3967" i="9" s="1"/>
  <c r="Z3968" i="9" s="1"/>
  <c r="Z3969" i="9" s="1"/>
  <c r="Z3970" i="9" s="1"/>
  <c r="Z3971" i="9" s="1"/>
  <c r="Z3972" i="9" s="1"/>
  <c r="Z3973" i="9" s="1"/>
  <c r="Z3974" i="9" s="1"/>
  <c r="Z3975" i="9" s="1"/>
  <c r="Z3976" i="9" s="1"/>
  <c r="Z3977" i="9" s="1"/>
  <c r="Z3978" i="9" s="1"/>
  <c r="Z3979" i="9" s="1"/>
  <c r="Z3980" i="9" s="1"/>
  <c r="Z3981" i="9" s="1"/>
  <c r="Z3982" i="9" s="1"/>
  <c r="Z3983" i="9" s="1"/>
  <c r="Z3984" i="9" s="1"/>
  <c r="Z3985" i="9" s="1"/>
  <c r="Z3986" i="9" s="1"/>
  <c r="Z3987" i="9" s="1"/>
  <c r="Z3988" i="9" s="1"/>
  <c r="Z3989" i="9" s="1"/>
  <c r="Z3990" i="9" s="1"/>
  <c r="Z3991" i="9" s="1"/>
  <c r="Z3992" i="9" s="1"/>
  <c r="Z3993" i="9" s="1"/>
  <c r="Z3994" i="9" s="1"/>
  <c r="Z3995" i="9" s="1"/>
  <c r="Z3996" i="9" s="1"/>
  <c r="Z3997" i="9" s="1"/>
  <c r="Z3998" i="9" s="1"/>
  <c r="Z3999" i="9" s="1"/>
  <c r="Z4000" i="9" s="1"/>
  <c r="Z4001" i="9" s="1"/>
  <c r="Z4002" i="9" s="1"/>
  <c r="Z4003" i="9" s="1"/>
  <c r="Z4004" i="9" s="1"/>
  <c r="Z4005" i="9" s="1"/>
  <c r="Z4006" i="9" s="1"/>
  <c r="Z4007" i="9" s="1"/>
  <c r="Z4008" i="9" s="1"/>
  <c r="Z4009" i="9" s="1"/>
  <c r="Z4010" i="9" s="1"/>
  <c r="Z4011" i="9" s="1"/>
  <c r="Z4012" i="9" s="1"/>
  <c r="Z4013" i="9" s="1"/>
  <c r="Z4014" i="9" s="1"/>
  <c r="Z4015" i="9" s="1"/>
  <c r="Z4016" i="9" s="1"/>
  <c r="Z4017" i="9" s="1"/>
  <c r="Z4018" i="9" s="1"/>
  <c r="Z4019" i="9" s="1"/>
  <c r="Z4020" i="9" s="1"/>
  <c r="Z4021" i="9" s="1"/>
  <c r="Z4022" i="9" s="1"/>
  <c r="Z4023" i="9" s="1"/>
  <c r="Z4024" i="9" s="1"/>
  <c r="Z4025" i="9" s="1"/>
  <c r="Z4026" i="9" s="1"/>
  <c r="Z4027" i="9" s="1"/>
  <c r="Z4028" i="9" s="1"/>
  <c r="Z4029" i="9" s="1"/>
  <c r="Z4030" i="9" s="1"/>
  <c r="Z4031" i="9" s="1"/>
  <c r="Z4032" i="9" s="1"/>
  <c r="Z4033" i="9" s="1"/>
  <c r="Z4034" i="9" s="1"/>
  <c r="Z4035" i="9" s="1"/>
  <c r="Z4036" i="9" s="1"/>
  <c r="Z4037" i="9" s="1"/>
  <c r="Z4038" i="9" s="1"/>
  <c r="Z4039" i="9" s="1"/>
  <c r="Z4040" i="9" s="1"/>
  <c r="Z4041" i="9" s="1"/>
  <c r="Z4042" i="9" s="1"/>
  <c r="Z4043" i="9" s="1"/>
  <c r="Z4044" i="9" s="1"/>
  <c r="Z4045" i="9" s="1"/>
  <c r="Z4046" i="9" s="1"/>
  <c r="Z4047" i="9" s="1"/>
  <c r="Z4048" i="9" s="1"/>
  <c r="Z4049" i="9" s="1"/>
  <c r="Z4050" i="9" s="1"/>
  <c r="Z4051" i="9" s="1"/>
  <c r="Z4052" i="9" s="1"/>
  <c r="Z4053" i="9" s="1"/>
  <c r="Z4054" i="9" s="1"/>
  <c r="Z4055" i="9" s="1"/>
  <c r="Z4056" i="9" s="1"/>
  <c r="Z4057" i="9" s="1"/>
  <c r="Z4058" i="9" s="1"/>
  <c r="Z4059" i="9" s="1"/>
  <c r="Z4060" i="9" s="1"/>
  <c r="Z4061" i="9" s="1"/>
  <c r="Z4062" i="9" s="1"/>
  <c r="Z4063" i="9" s="1"/>
  <c r="Z4064" i="9" s="1"/>
  <c r="Z4065" i="9" s="1"/>
  <c r="Z4066" i="9" s="1"/>
  <c r="Z4067" i="9" s="1"/>
  <c r="Z4068" i="9" s="1"/>
  <c r="Z4069" i="9" s="1"/>
  <c r="Z4070" i="9" s="1"/>
  <c r="Z4071" i="9" s="1"/>
  <c r="Z4072" i="9" s="1"/>
  <c r="Z4073" i="9" s="1"/>
  <c r="Z4074" i="9" s="1"/>
  <c r="Z4075" i="9" s="1"/>
  <c r="Z4076" i="9" s="1"/>
  <c r="Z4077" i="9" s="1"/>
  <c r="Z4078" i="9" s="1"/>
  <c r="Z4079" i="9" s="1"/>
  <c r="Z4080" i="9" s="1"/>
  <c r="Z4081" i="9" s="1"/>
  <c r="Z4082" i="9" s="1"/>
  <c r="Z4083" i="9" s="1"/>
  <c r="Z4084" i="9" s="1"/>
  <c r="Z4085" i="9" s="1"/>
  <c r="Z4086" i="9" s="1"/>
  <c r="Z4087" i="9" s="1"/>
  <c r="Z4088" i="9" s="1"/>
  <c r="Z4089" i="9" s="1"/>
  <c r="Z4090" i="9" s="1"/>
  <c r="Z4091" i="9" s="1"/>
  <c r="Z4092" i="9" s="1"/>
  <c r="Z4093" i="9" s="1"/>
  <c r="Z4094" i="9" s="1"/>
  <c r="Z4095" i="9" s="1"/>
  <c r="Z4096" i="9" s="1"/>
  <c r="Z4097" i="9" s="1"/>
  <c r="Z4098" i="9" s="1"/>
  <c r="Z4099" i="9" s="1"/>
  <c r="Z4100" i="9" s="1"/>
  <c r="Z4101" i="9" s="1"/>
  <c r="Z4102" i="9" s="1"/>
  <c r="Z4103" i="9" s="1"/>
  <c r="Z4104" i="9" s="1"/>
  <c r="Z4105" i="9" s="1"/>
  <c r="Z4106" i="9" s="1"/>
  <c r="Z4107" i="9" s="1"/>
  <c r="Z4108" i="9" s="1"/>
  <c r="Z4109" i="9" s="1"/>
  <c r="Z4110" i="9" s="1"/>
  <c r="Z4111" i="9" s="1"/>
  <c r="Z4112" i="9" s="1"/>
  <c r="Z4113" i="9" s="1"/>
  <c r="Z4114" i="9" s="1"/>
  <c r="Z4115" i="9" s="1"/>
  <c r="Z4116" i="9" s="1"/>
  <c r="Z4117" i="9" s="1"/>
  <c r="Z4118" i="9" s="1"/>
  <c r="Z4119" i="9" s="1"/>
  <c r="Z4120" i="9" s="1"/>
  <c r="Z4121" i="9" s="1"/>
  <c r="Z4122" i="9" s="1"/>
  <c r="Z4123" i="9" s="1"/>
  <c r="Z4124" i="9" s="1"/>
  <c r="Z4125" i="9" s="1"/>
  <c r="Z4126" i="9" s="1"/>
  <c r="Z4127" i="9" s="1"/>
  <c r="Z4128" i="9" s="1"/>
  <c r="Z4129" i="9" s="1"/>
  <c r="Z4130" i="9" s="1"/>
  <c r="Z4131" i="9" s="1"/>
  <c r="Z4132" i="9" s="1"/>
  <c r="Z4133" i="9" s="1"/>
  <c r="Z4134" i="9" s="1"/>
  <c r="Z4135" i="9" s="1"/>
  <c r="Z4136" i="9" s="1"/>
  <c r="Z4137" i="9" s="1"/>
  <c r="Z3541" i="9"/>
  <c r="Z3542" i="9" s="1"/>
  <c r="Z3543" i="9" s="1"/>
  <c r="Z3544" i="9" s="1"/>
  <c r="Z3545" i="9" s="1"/>
  <c r="Z3546" i="9" s="1"/>
  <c r="Z3547" i="9" s="1"/>
  <c r="Z3548" i="9" s="1"/>
  <c r="Z3549" i="9" s="1"/>
  <c r="Z3550" i="9" s="1"/>
  <c r="Z3551" i="9" s="1"/>
  <c r="Z3552" i="9" s="1"/>
  <c r="Z3553" i="9" s="1"/>
  <c r="Z3554" i="9" s="1"/>
  <c r="Z3555" i="9" s="1"/>
  <c r="Z3556" i="9" s="1"/>
  <c r="Z3557" i="9" s="1"/>
  <c r="Z3558" i="9" s="1"/>
  <c r="Z3559" i="9" s="1"/>
  <c r="Z3560" i="9" s="1"/>
  <c r="Z3561" i="9" s="1"/>
  <c r="Z3562" i="9" s="1"/>
  <c r="Z3563" i="9" s="1"/>
  <c r="Z3564" i="9" s="1"/>
  <c r="Z3565" i="9" s="1"/>
  <c r="Z3566" i="9" s="1"/>
  <c r="Z3567" i="9" s="1"/>
  <c r="Z3568" i="9" s="1"/>
  <c r="Z3569" i="9" s="1"/>
  <c r="Z3570" i="9" s="1"/>
  <c r="Z3571" i="9" s="1"/>
  <c r="Z3572" i="9" s="1"/>
  <c r="Z3573" i="9" s="1"/>
  <c r="Z3574" i="9" s="1"/>
  <c r="Z3575" i="9" s="1"/>
  <c r="Z3576" i="9" s="1"/>
  <c r="Z3577" i="9" s="1"/>
  <c r="Z3578" i="9" s="1"/>
  <c r="Z3579" i="9" s="1"/>
  <c r="Z3580" i="9" s="1"/>
  <c r="Z3581" i="9" s="1"/>
  <c r="Z3582" i="9" s="1"/>
  <c r="Z3583" i="9" s="1"/>
  <c r="Z3584" i="9" s="1"/>
  <c r="Z3585" i="9" s="1"/>
  <c r="Z3586" i="9" s="1"/>
  <c r="Z3587" i="9" s="1"/>
  <c r="Z3588" i="9" s="1"/>
  <c r="Z3589" i="9" s="1"/>
  <c r="Z3590" i="9" s="1"/>
  <c r="Z3591" i="9" s="1"/>
  <c r="Z3592" i="9" s="1"/>
  <c r="Z3593" i="9" s="1"/>
  <c r="Z3594" i="9" s="1"/>
  <c r="Z3595" i="9" s="1"/>
  <c r="Z3596" i="9" s="1"/>
  <c r="Z3597" i="9" s="1"/>
  <c r="Z3598" i="9" s="1"/>
  <c r="Z3599" i="9" s="1"/>
  <c r="Z3600" i="9" s="1"/>
  <c r="Z3601" i="9" s="1"/>
  <c r="Z3602" i="9" s="1"/>
  <c r="Z3603" i="9" s="1"/>
  <c r="Z3604" i="9" s="1"/>
  <c r="Z3605" i="9" s="1"/>
  <c r="Z3606" i="9" s="1"/>
  <c r="Z3607" i="9" s="1"/>
  <c r="Z3608" i="9" s="1"/>
  <c r="Z3609" i="9" s="1"/>
  <c r="Z3610" i="9" s="1"/>
  <c r="Z3611" i="9" s="1"/>
  <c r="Z3612" i="9" s="1"/>
  <c r="Z3613" i="9" s="1"/>
  <c r="Z3614" i="9" s="1"/>
  <c r="Z3615" i="9" s="1"/>
  <c r="Z3616" i="9" s="1"/>
  <c r="Z3617" i="9" s="1"/>
  <c r="Z3618" i="9" s="1"/>
  <c r="Z3619" i="9" s="1"/>
  <c r="Z3620" i="9" s="1"/>
  <c r="Z3621" i="9" s="1"/>
  <c r="Z3622" i="9" s="1"/>
  <c r="Z3623" i="9" s="1"/>
  <c r="Z3624" i="9" s="1"/>
  <c r="Z3625" i="9" s="1"/>
  <c r="Z3626" i="9" s="1"/>
  <c r="Z3627" i="9" s="1"/>
  <c r="Z3628" i="9" s="1"/>
  <c r="Z3629" i="9" s="1"/>
  <c r="Z3630" i="9" s="1"/>
  <c r="Z3631" i="9" s="1"/>
  <c r="Z3632" i="9" s="1"/>
  <c r="Z3633" i="9" s="1"/>
  <c r="Z3634" i="9" s="1"/>
  <c r="Z3635" i="9" s="1"/>
  <c r="Z3636" i="9" s="1"/>
  <c r="Z3637" i="9" s="1"/>
  <c r="Z3638" i="9" s="1"/>
  <c r="Z3639" i="9" s="1"/>
  <c r="Z3640" i="9" s="1"/>
  <c r="Z3641" i="9" s="1"/>
  <c r="Z3642" i="9" s="1"/>
  <c r="Z3643" i="9" s="1"/>
  <c r="Z3644" i="9" s="1"/>
  <c r="Z3645" i="9" s="1"/>
  <c r="Z3646" i="9" s="1"/>
  <c r="Z3647" i="9" s="1"/>
  <c r="Z3648" i="9" s="1"/>
  <c r="Z3649" i="9" s="1"/>
  <c r="Z3650" i="9" s="1"/>
  <c r="Z3651" i="9" s="1"/>
  <c r="Z3652" i="9" s="1"/>
  <c r="Z3653" i="9" s="1"/>
  <c r="Z3654" i="9" s="1"/>
  <c r="Z3655" i="9" s="1"/>
  <c r="Z3656" i="9" s="1"/>
  <c r="Z3657" i="9" s="1"/>
  <c r="Z3658" i="9" s="1"/>
  <c r="Z3659" i="9" s="1"/>
  <c r="Z3660" i="9" s="1"/>
  <c r="Z3661" i="9" s="1"/>
  <c r="Z3662" i="9" s="1"/>
  <c r="Z3663" i="9" s="1"/>
  <c r="Z3664" i="9" s="1"/>
  <c r="Z3665" i="9" s="1"/>
  <c r="Z3666" i="9" s="1"/>
  <c r="Z3667" i="9" s="1"/>
  <c r="Z3668" i="9" s="1"/>
  <c r="Z3669" i="9" s="1"/>
  <c r="Z3670" i="9" s="1"/>
  <c r="Z3671" i="9" s="1"/>
  <c r="Z3672" i="9" s="1"/>
  <c r="Z3673" i="9" s="1"/>
  <c r="Z3674" i="9" s="1"/>
  <c r="Z3675" i="9" s="1"/>
  <c r="Z3676" i="9" s="1"/>
  <c r="Z3677" i="9" s="1"/>
  <c r="Z3678" i="9" s="1"/>
  <c r="Z3679" i="9" s="1"/>
  <c r="Z3680" i="9" s="1"/>
  <c r="Z3681" i="9" s="1"/>
  <c r="Z3682" i="9" s="1"/>
  <c r="Z3683" i="9" s="1"/>
  <c r="Z3684" i="9" s="1"/>
  <c r="Z3685" i="9" s="1"/>
  <c r="Z3686" i="9" s="1"/>
  <c r="Z3687" i="9" s="1"/>
  <c r="Z3688" i="9" s="1"/>
  <c r="Z3689" i="9" s="1"/>
  <c r="Z3690" i="9" s="1"/>
  <c r="Z3691" i="9" s="1"/>
  <c r="Z3692" i="9" s="1"/>
  <c r="Z3693" i="9" s="1"/>
  <c r="Z3694" i="9" s="1"/>
  <c r="Z3695" i="9" s="1"/>
  <c r="Z3696" i="9" s="1"/>
  <c r="Z3697" i="9" s="1"/>
  <c r="Z3698" i="9" s="1"/>
  <c r="Z3699" i="9" s="1"/>
  <c r="Z3700" i="9" s="1"/>
  <c r="Z3701" i="9" s="1"/>
  <c r="Z3702" i="9" s="1"/>
  <c r="Z3703" i="9" s="1"/>
  <c r="Z3704" i="9" s="1"/>
  <c r="Z3705" i="9" s="1"/>
  <c r="Z3706" i="9" s="1"/>
  <c r="Z3707" i="9" s="1"/>
  <c r="Z3708" i="9" s="1"/>
  <c r="Z3709" i="9" s="1"/>
  <c r="Z3710" i="9" s="1"/>
  <c r="Z3711" i="9" s="1"/>
  <c r="Z3712" i="9" s="1"/>
  <c r="Z3713" i="9" s="1"/>
  <c r="Z3714" i="9" s="1"/>
  <c r="Z3715" i="9" s="1"/>
  <c r="Z3716" i="9" s="1"/>
  <c r="Z3717" i="9" s="1"/>
  <c r="Z3718" i="9" s="1"/>
  <c r="Z3719" i="9" s="1"/>
  <c r="Z3720" i="9" s="1"/>
  <c r="Z3721" i="9" s="1"/>
  <c r="Z3722" i="9" s="1"/>
  <c r="Z3723" i="9" s="1"/>
  <c r="Z3724" i="9" s="1"/>
  <c r="Z3725" i="9" s="1"/>
  <c r="Z3726" i="9" s="1"/>
  <c r="Z3727" i="9" s="1"/>
  <c r="Z3728" i="9" s="1"/>
  <c r="Z3729" i="9" s="1"/>
  <c r="Z3730" i="9" s="1"/>
  <c r="Z3731" i="9" s="1"/>
  <c r="Z3732" i="9" s="1"/>
  <c r="Z3733" i="9" s="1"/>
  <c r="Z3734" i="9" s="1"/>
  <c r="Z3735" i="9" s="1"/>
  <c r="Z3736" i="9" s="1"/>
  <c r="Z3737" i="9" s="1"/>
  <c r="Z3738" i="9" s="1"/>
  <c r="Z3739" i="9" s="1"/>
  <c r="Z3740" i="9" s="1"/>
  <c r="Z3741" i="9" s="1"/>
  <c r="Z3742" i="9" s="1"/>
  <c r="Z3743" i="9" s="1"/>
  <c r="Z3744" i="9" s="1"/>
  <c r="Z3745" i="9" s="1"/>
  <c r="Z3746" i="9" s="1"/>
  <c r="Z3747" i="9" s="1"/>
  <c r="Z3748" i="9" s="1"/>
  <c r="Z3749" i="9" s="1"/>
  <c r="Z3750" i="9" s="1"/>
  <c r="Z3751" i="9" s="1"/>
  <c r="Z3752" i="9" s="1"/>
  <c r="Z3753" i="9" s="1"/>
  <c r="Z3754" i="9" s="1"/>
  <c r="Z3755" i="9" s="1"/>
  <c r="Z3756" i="9" s="1"/>
  <c r="Z3757" i="9" s="1"/>
  <c r="Z3758" i="9" s="1"/>
  <c r="Z3759" i="9" s="1"/>
  <c r="Z3760" i="9" s="1"/>
  <c r="Z3761" i="9" s="1"/>
  <c r="Z3762" i="9" s="1"/>
  <c r="Z3763" i="9" s="1"/>
  <c r="Z3764" i="9" s="1"/>
  <c r="Z3765" i="9" s="1"/>
  <c r="Z3766" i="9" s="1"/>
  <c r="Z3767" i="9" s="1"/>
  <c r="Z3768" i="9" s="1"/>
  <c r="Z3769" i="9" s="1"/>
  <c r="Z3770" i="9" s="1"/>
  <c r="Z3771" i="9" s="1"/>
  <c r="Z3772" i="9" s="1"/>
  <c r="Z3773" i="9" s="1"/>
  <c r="Z3774" i="9" s="1"/>
  <c r="Z3775" i="9" s="1"/>
  <c r="Z3776" i="9" s="1"/>
  <c r="Z3777" i="9" s="1"/>
  <c r="Z3778" i="9" s="1"/>
  <c r="Z3779" i="9" s="1"/>
  <c r="Z3780" i="9" s="1"/>
  <c r="Z3781" i="9" s="1"/>
  <c r="Z3782" i="9" s="1"/>
  <c r="Z3783" i="9" s="1"/>
  <c r="Z3784" i="9" s="1"/>
  <c r="Z3785" i="9" s="1"/>
  <c r="Z3786" i="9" s="1"/>
  <c r="Z3787" i="9" s="1"/>
  <c r="Z3788" i="9" s="1"/>
  <c r="Z3789" i="9" s="1"/>
  <c r="Z3790" i="9" s="1"/>
  <c r="Z3791" i="9" s="1"/>
  <c r="Z3792" i="9" s="1"/>
  <c r="Z3793" i="9" s="1"/>
  <c r="Z3794" i="9" s="1"/>
  <c r="Z3795" i="9" s="1"/>
  <c r="Z3796" i="9" s="1"/>
  <c r="Z3797" i="9" s="1"/>
  <c r="Z3798" i="9" s="1"/>
  <c r="Z3799" i="9" s="1"/>
  <c r="Z3800" i="9" s="1"/>
  <c r="Z3801" i="9" s="1"/>
  <c r="Z3802" i="9" s="1"/>
  <c r="Z3803" i="9" s="1"/>
  <c r="Z3804" i="9" s="1"/>
  <c r="Z3805" i="9" s="1"/>
  <c r="Z3806" i="9" s="1"/>
  <c r="Z3807" i="9" s="1"/>
  <c r="Z3808" i="9" s="1"/>
  <c r="Z3809" i="9" s="1"/>
  <c r="Z3810" i="9" s="1"/>
  <c r="Z3811" i="9" s="1"/>
  <c r="Z3812" i="9" s="1"/>
  <c r="Z3813" i="9" s="1"/>
  <c r="Z3814" i="9" s="1"/>
  <c r="Z3815" i="9" s="1"/>
  <c r="Z3816" i="9" s="1"/>
  <c r="Z3817" i="9" s="1"/>
  <c r="Z3818" i="9" s="1"/>
  <c r="Z3819" i="9" s="1"/>
  <c r="Z3820" i="9" s="1"/>
  <c r="Z3821" i="9" s="1"/>
  <c r="Z3822" i="9" s="1"/>
  <c r="Z3823" i="9" s="1"/>
  <c r="Z3824" i="9" s="1"/>
  <c r="Z3825" i="9" s="1"/>
  <c r="Z3826" i="9" s="1"/>
  <c r="Z3827" i="9" s="1"/>
  <c r="Z3828" i="9" s="1"/>
  <c r="Z3829" i="9" s="1"/>
  <c r="Z3830" i="9" s="1"/>
  <c r="Z3831" i="9" s="1"/>
  <c r="Z3832" i="9" s="1"/>
  <c r="Z3833" i="9" s="1"/>
  <c r="Z3834" i="9" s="1"/>
  <c r="Z3835" i="9" s="1"/>
  <c r="Z3836" i="9" s="1"/>
  <c r="Z3837" i="9" s="1"/>
  <c r="Z3838" i="9" s="1"/>
  <c r="Z3242" i="9"/>
  <c r="Z3243" i="9" s="1"/>
  <c r="Z3244" i="9" s="1"/>
  <c r="Z3245" i="9" s="1"/>
  <c r="Z3246" i="9" s="1"/>
  <c r="Z3247" i="9" s="1"/>
  <c r="Z3248" i="9" s="1"/>
  <c r="Z3249" i="9" s="1"/>
  <c r="Z3250" i="9" s="1"/>
  <c r="Z3251" i="9" s="1"/>
  <c r="Z3252" i="9" s="1"/>
  <c r="Z3253" i="9" s="1"/>
  <c r="Z3254" i="9" s="1"/>
  <c r="Z3255" i="9" s="1"/>
  <c r="Z3256" i="9" s="1"/>
  <c r="Z3257" i="9" s="1"/>
  <c r="Z3258" i="9" s="1"/>
  <c r="Z3259" i="9" s="1"/>
  <c r="Z3260" i="9" s="1"/>
  <c r="Z3261" i="9" s="1"/>
  <c r="Z3262" i="9" s="1"/>
  <c r="Z3263" i="9" s="1"/>
  <c r="Z3264" i="9" s="1"/>
  <c r="Z3265" i="9" s="1"/>
  <c r="Z3266" i="9" s="1"/>
  <c r="Z3267" i="9" s="1"/>
  <c r="Z3268" i="9" s="1"/>
  <c r="Z3269" i="9" s="1"/>
  <c r="Z3270" i="9" s="1"/>
  <c r="Z3271" i="9" s="1"/>
  <c r="Z3272" i="9" s="1"/>
  <c r="Z3273" i="9" s="1"/>
  <c r="Z3274" i="9" s="1"/>
  <c r="Z3275" i="9" s="1"/>
  <c r="Z3276" i="9" s="1"/>
  <c r="Z3277" i="9" s="1"/>
  <c r="Z3278" i="9" s="1"/>
  <c r="Z3279" i="9" s="1"/>
  <c r="Z3280" i="9" s="1"/>
  <c r="Z3281" i="9" s="1"/>
  <c r="Z3282" i="9" s="1"/>
  <c r="Z3283" i="9" s="1"/>
  <c r="Z3284" i="9" s="1"/>
  <c r="Z3285" i="9" s="1"/>
  <c r="Z3286" i="9" s="1"/>
  <c r="Z3287" i="9" s="1"/>
  <c r="Z3288" i="9" s="1"/>
  <c r="Z3289" i="9" s="1"/>
  <c r="Z3290" i="9" s="1"/>
  <c r="Z3291" i="9" s="1"/>
  <c r="Z3292" i="9" s="1"/>
  <c r="Z3293" i="9" s="1"/>
  <c r="Z3294" i="9" s="1"/>
  <c r="Z3295" i="9" s="1"/>
  <c r="Z3296" i="9" s="1"/>
  <c r="Z3297" i="9" s="1"/>
  <c r="Z3298" i="9" s="1"/>
  <c r="Z3299" i="9" s="1"/>
  <c r="Z3300" i="9" s="1"/>
  <c r="Z3301" i="9" s="1"/>
  <c r="Z3302" i="9" s="1"/>
  <c r="Z3303" i="9" s="1"/>
  <c r="Z3304" i="9" s="1"/>
  <c r="Z3305" i="9" s="1"/>
  <c r="Z3306" i="9" s="1"/>
  <c r="Z3307" i="9" s="1"/>
  <c r="Z3308" i="9" s="1"/>
  <c r="Z3309" i="9" s="1"/>
  <c r="Z3310" i="9" s="1"/>
  <c r="Z3311" i="9" s="1"/>
  <c r="Z3312" i="9" s="1"/>
  <c r="Z3313" i="9" s="1"/>
  <c r="Z3314" i="9" s="1"/>
  <c r="Z3315" i="9" s="1"/>
  <c r="Z3316" i="9" s="1"/>
  <c r="Z3317" i="9" s="1"/>
  <c r="Z3318" i="9" s="1"/>
  <c r="Z3319" i="9" s="1"/>
  <c r="Z3320" i="9" s="1"/>
  <c r="Z3321" i="9" s="1"/>
  <c r="Z3322" i="9" s="1"/>
  <c r="Z3323" i="9" s="1"/>
  <c r="Z3324" i="9" s="1"/>
  <c r="Z3325" i="9" s="1"/>
  <c r="Z3326" i="9" s="1"/>
  <c r="Z3327" i="9" s="1"/>
  <c r="Z3328" i="9" s="1"/>
  <c r="Z3329" i="9" s="1"/>
  <c r="Z3330" i="9" s="1"/>
  <c r="Z3331" i="9" s="1"/>
  <c r="Z3332" i="9" s="1"/>
  <c r="Z3333" i="9" s="1"/>
  <c r="Z3334" i="9" s="1"/>
  <c r="Z3335" i="9" s="1"/>
  <c r="Z3336" i="9" s="1"/>
  <c r="Z3337" i="9" s="1"/>
  <c r="Z3338" i="9" s="1"/>
  <c r="Z3339" i="9" s="1"/>
  <c r="Z3340" i="9" s="1"/>
  <c r="Z3341" i="9" s="1"/>
  <c r="Z3342" i="9" s="1"/>
  <c r="Z3343" i="9" s="1"/>
  <c r="Z3344" i="9" s="1"/>
  <c r="Z3345" i="9" s="1"/>
  <c r="Z3346" i="9" s="1"/>
  <c r="Z3347" i="9" s="1"/>
  <c r="Z3348" i="9" s="1"/>
  <c r="Z3349" i="9" s="1"/>
  <c r="Z3350" i="9" s="1"/>
  <c r="Z3351" i="9" s="1"/>
  <c r="Z3352" i="9" s="1"/>
  <c r="Z3353" i="9" s="1"/>
  <c r="Z3354" i="9" s="1"/>
  <c r="Z3355" i="9" s="1"/>
  <c r="Z3356" i="9" s="1"/>
  <c r="Z3357" i="9" s="1"/>
  <c r="Z3358" i="9" s="1"/>
  <c r="Z3359" i="9" s="1"/>
  <c r="Z3360" i="9" s="1"/>
  <c r="Z3361" i="9" s="1"/>
  <c r="Z3362" i="9" s="1"/>
  <c r="Z3363" i="9" s="1"/>
  <c r="Z3364" i="9" s="1"/>
  <c r="Z3365" i="9" s="1"/>
  <c r="Z3366" i="9" s="1"/>
  <c r="Z3367" i="9" s="1"/>
  <c r="Z3368" i="9" s="1"/>
  <c r="Z3369" i="9" s="1"/>
  <c r="Z3370" i="9" s="1"/>
  <c r="Z3371" i="9" s="1"/>
  <c r="Z3372" i="9" s="1"/>
  <c r="Z3373" i="9" s="1"/>
  <c r="Z3374" i="9" s="1"/>
  <c r="Z3375" i="9" s="1"/>
  <c r="Z3376" i="9" s="1"/>
  <c r="Z3377" i="9" s="1"/>
  <c r="Z3378" i="9" s="1"/>
  <c r="Z3379" i="9" s="1"/>
  <c r="Z3380" i="9" s="1"/>
  <c r="Z3381" i="9" s="1"/>
  <c r="Z3382" i="9" s="1"/>
  <c r="Z3383" i="9" s="1"/>
  <c r="Z3384" i="9" s="1"/>
  <c r="Z3385" i="9" s="1"/>
  <c r="Z3386" i="9" s="1"/>
  <c r="Z3387" i="9" s="1"/>
  <c r="Z3388" i="9" s="1"/>
  <c r="Z3389" i="9" s="1"/>
  <c r="Z3390" i="9" s="1"/>
  <c r="Z3391" i="9" s="1"/>
  <c r="Z3392" i="9" s="1"/>
  <c r="Z3393" i="9" s="1"/>
  <c r="Z3394" i="9" s="1"/>
  <c r="Z3395" i="9" s="1"/>
  <c r="Z3396" i="9" s="1"/>
  <c r="Z3397" i="9" s="1"/>
  <c r="Z3398" i="9" s="1"/>
  <c r="Z3399" i="9" s="1"/>
  <c r="Z3400" i="9" s="1"/>
  <c r="Z3401" i="9" s="1"/>
  <c r="Z3402" i="9" s="1"/>
  <c r="Z3403" i="9" s="1"/>
  <c r="Z3404" i="9" s="1"/>
  <c r="Z3405" i="9" s="1"/>
  <c r="Z3406" i="9" s="1"/>
  <c r="Z3407" i="9" s="1"/>
  <c r="Z3408" i="9" s="1"/>
  <c r="Z3409" i="9" s="1"/>
  <c r="Z3410" i="9" s="1"/>
  <c r="Z3411" i="9" s="1"/>
  <c r="Z3412" i="9" s="1"/>
  <c r="Z3413" i="9" s="1"/>
  <c r="Z3414" i="9" s="1"/>
  <c r="Z3415" i="9" s="1"/>
  <c r="Z3416" i="9" s="1"/>
  <c r="Z3417" i="9" s="1"/>
  <c r="Z3418" i="9" s="1"/>
  <c r="Z3419" i="9" s="1"/>
  <c r="Z3420" i="9" s="1"/>
  <c r="Z3421" i="9" s="1"/>
  <c r="Z3422" i="9" s="1"/>
  <c r="Z3423" i="9" s="1"/>
  <c r="Z3424" i="9" s="1"/>
  <c r="Z3425" i="9" s="1"/>
  <c r="Z3426" i="9" s="1"/>
  <c r="Z3427" i="9" s="1"/>
  <c r="Z3428" i="9" s="1"/>
  <c r="Z3429" i="9" s="1"/>
  <c r="Z3430" i="9" s="1"/>
  <c r="Z3431" i="9" s="1"/>
  <c r="Z3432" i="9" s="1"/>
  <c r="Z3433" i="9" s="1"/>
  <c r="Z3434" i="9" s="1"/>
  <c r="Z3435" i="9" s="1"/>
  <c r="Z3436" i="9" s="1"/>
  <c r="Z3437" i="9" s="1"/>
  <c r="Z3438" i="9" s="1"/>
  <c r="Z3439" i="9" s="1"/>
  <c r="Z3440" i="9" s="1"/>
  <c r="Z3441" i="9" s="1"/>
  <c r="Z3442" i="9" s="1"/>
  <c r="Z3443" i="9" s="1"/>
  <c r="Z3444" i="9" s="1"/>
  <c r="Z3445" i="9" s="1"/>
  <c r="Z3446" i="9" s="1"/>
  <c r="Z3447" i="9" s="1"/>
  <c r="Z3448" i="9" s="1"/>
  <c r="Z3449" i="9" s="1"/>
  <c r="Z3450" i="9" s="1"/>
  <c r="Z3451" i="9" s="1"/>
  <c r="Z3452" i="9" s="1"/>
  <c r="Z3453" i="9" s="1"/>
  <c r="Z3454" i="9" s="1"/>
  <c r="Z3455" i="9" s="1"/>
  <c r="Z3456" i="9" s="1"/>
  <c r="Z3457" i="9" s="1"/>
  <c r="Z3458" i="9" s="1"/>
  <c r="Z3459" i="9" s="1"/>
  <c r="Z3460" i="9" s="1"/>
  <c r="Z3461" i="9" s="1"/>
  <c r="Z3462" i="9" s="1"/>
  <c r="Z3463" i="9" s="1"/>
  <c r="Z3464" i="9" s="1"/>
  <c r="Z3465" i="9" s="1"/>
  <c r="Z3466" i="9" s="1"/>
  <c r="Z3467" i="9" s="1"/>
  <c r="Z3468" i="9" s="1"/>
  <c r="Z3469" i="9" s="1"/>
  <c r="Z3470" i="9" s="1"/>
  <c r="Z3471" i="9" s="1"/>
  <c r="Z3472" i="9" s="1"/>
  <c r="Z3473" i="9" s="1"/>
  <c r="Z3474" i="9" s="1"/>
  <c r="Z3475" i="9" s="1"/>
  <c r="Z3476" i="9" s="1"/>
  <c r="Z3477" i="9" s="1"/>
  <c r="Z3478" i="9" s="1"/>
  <c r="Z3479" i="9" s="1"/>
  <c r="Z3480" i="9" s="1"/>
  <c r="Z3481" i="9" s="1"/>
  <c r="Z3482" i="9" s="1"/>
  <c r="Z3483" i="9" s="1"/>
  <c r="Z3484" i="9" s="1"/>
  <c r="Z3485" i="9" s="1"/>
  <c r="Z3486" i="9" s="1"/>
  <c r="Z3487" i="9" s="1"/>
  <c r="Z3488" i="9" s="1"/>
  <c r="Z3489" i="9" s="1"/>
  <c r="Z3490" i="9" s="1"/>
  <c r="Z3491" i="9" s="1"/>
  <c r="Z3492" i="9" s="1"/>
  <c r="Z3493" i="9" s="1"/>
  <c r="Z3494" i="9" s="1"/>
  <c r="Z3495" i="9" s="1"/>
  <c r="Z3496" i="9" s="1"/>
  <c r="Z3497" i="9" s="1"/>
  <c r="Z3498" i="9" s="1"/>
  <c r="Z3499" i="9" s="1"/>
  <c r="Z3500" i="9" s="1"/>
  <c r="Z3501" i="9" s="1"/>
  <c r="Z3502" i="9" s="1"/>
  <c r="Z3503" i="9" s="1"/>
  <c r="Z3504" i="9" s="1"/>
  <c r="Z3505" i="9" s="1"/>
  <c r="Z3506" i="9" s="1"/>
  <c r="Z3507" i="9" s="1"/>
  <c r="Z3508" i="9" s="1"/>
  <c r="Z3509" i="9" s="1"/>
  <c r="Z3510" i="9" s="1"/>
  <c r="Z3511" i="9" s="1"/>
  <c r="Z3512" i="9" s="1"/>
  <c r="Z3513" i="9" s="1"/>
  <c r="Z3514" i="9" s="1"/>
  <c r="Z3515" i="9" s="1"/>
  <c r="Z3516" i="9" s="1"/>
  <c r="Z3517" i="9" s="1"/>
  <c r="Z3518" i="9" s="1"/>
  <c r="Z3519" i="9" s="1"/>
  <c r="Z3520" i="9" s="1"/>
  <c r="Z3521" i="9" s="1"/>
  <c r="Z3522" i="9" s="1"/>
  <c r="Z3523" i="9" s="1"/>
  <c r="Z3524" i="9" s="1"/>
  <c r="Z3525" i="9" s="1"/>
  <c r="Z3526" i="9" s="1"/>
  <c r="Z3527" i="9" s="1"/>
  <c r="Z3528" i="9" s="1"/>
  <c r="Z3529" i="9" s="1"/>
  <c r="Z3530" i="9" s="1"/>
  <c r="Z3531" i="9" s="1"/>
  <c r="Z3532" i="9" s="1"/>
  <c r="Z3533" i="9" s="1"/>
  <c r="Z3534" i="9" s="1"/>
  <c r="Z3535" i="9" s="1"/>
  <c r="Z3536" i="9" s="1"/>
  <c r="Z3537" i="9" s="1"/>
  <c r="Z3538" i="9" s="1"/>
  <c r="Z3539" i="9" s="1"/>
  <c r="Z2942" i="9"/>
  <c r="Z2943" i="9" s="1"/>
  <c r="Z2944" i="9" s="1"/>
  <c r="Z2945" i="9" s="1"/>
  <c r="Z2946" i="9" s="1"/>
  <c r="Z2947" i="9" s="1"/>
  <c r="Z2948" i="9" s="1"/>
  <c r="Z2949" i="9" s="1"/>
  <c r="Z2950" i="9" s="1"/>
  <c r="Z2951" i="9" s="1"/>
  <c r="Z2952" i="9" s="1"/>
  <c r="Z2953" i="9" s="1"/>
  <c r="Z2954" i="9" s="1"/>
  <c r="Z2955" i="9" s="1"/>
  <c r="Z2956" i="9" s="1"/>
  <c r="Z2957" i="9" s="1"/>
  <c r="Z2958" i="9" s="1"/>
  <c r="Z2959" i="9" s="1"/>
  <c r="Z2960" i="9" s="1"/>
  <c r="Z2961" i="9" s="1"/>
  <c r="Z2962" i="9" s="1"/>
  <c r="Z2963" i="9" s="1"/>
  <c r="Z2964" i="9" s="1"/>
  <c r="Z2965" i="9" s="1"/>
  <c r="Z2966" i="9" s="1"/>
  <c r="Z2967" i="9" s="1"/>
  <c r="Z2968" i="9" s="1"/>
  <c r="Z2969" i="9" s="1"/>
  <c r="Z2970" i="9" s="1"/>
  <c r="Z2971" i="9" s="1"/>
  <c r="Z2972" i="9" s="1"/>
  <c r="Z2973" i="9" s="1"/>
  <c r="Z2974" i="9" s="1"/>
  <c r="Z2975" i="9" s="1"/>
  <c r="Z2976" i="9" s="1"/>
  <c r="Z2977" i="9" s="1"/>
  <c r="Z2978" i="9" s="1"/>
  <c r="Z2979" i="9" s="1"/>
  <c r="Z2980" i="9" s="1"/>
  <c r="Z2981" i="9" s="1"/>
  <c r="Z2982" i="9" s="1"/>
  <c r="Z2983" i="9" s="1"/>
  <c r="Z2984" i="9" s="1"/>
  <c r="Z2985" i="9" s="1"/>
  <c r="Z2986" i="9" s="1"/>
  <c r="Z2987" i="9" s="1"/>
  <c r="Z2988" i="9" s="1"/>
  <c r="Z2989" i="9" s="1"/>
  <c r="Z2990" i="9" s="1"/>
  <c r="Z2991" i="9" s="1"/>
  <c r="Z2992" i="9" s="1"/>
  <c r="Z2993" i="9" s="1"/>
  <c r="Z2994" i="9" s="1"/>
  <c r="Z2995" i="9" s="1"/>
  <c r="Z2996" i="9" s="1"/>
  <c r="Z2997" i="9" s="1"/>
  <c r="Z2998" i="9" s="1"/>
  <c r="Z2999" i="9" s="1"/>
  <c r="Z3000" i="9" s="1"/>
  <c r="Z3001" i="9" s="1"/>
  <c r="Z3002" i="9" s="1"/>
  <c r="Z3003" i="9" s="1"/>
  <c r="Z3004" i="9" s="1"/>
  <c r="Z3005" i="9" s="1"/>
  <c r="Z3006" i="9" s="1"/>
  <c r="Z3007" i="9" s="1"/>
  <c r="Z3008" i="9" s="1"/>
  <c r="Z3009" i="9" s="1"/>
  <c r="Z3010" i="9" s="1"/>
  <c r="Z3011" i="9" s="1"/>
  <c r="Z3012" i="9" s="1"/>
  <c r="Z3013" i="9" s="1"/>
  <c r="Z3014" i="9" s="1"/>
  <c r="Z3015" i="9" s="1"/>
  <c r="Z3016" i="9" s="1"/>
  <c r="Z3017" i="9" s="1"/>
  <c r="Z3018" i="9" s="1"/>
  <c r="Z3019" i="9" s="1"/>
  <c r="Z3020" i="9" s="1"/>
  <c r="Z3021" i="9" s="1"/>
  <c r="Z3022" i="9" s="1"/>
  <c r="Z3023" i="9" s="1"/>
  <c r="Z3024" i="9" s="1"/>
  <c r="Z3025" i="9" s="1"/>
  <c r="Z3026" i="9" s="1"/>
  <c r="Z3027" i="9" s="1"/>
  <c r="Z3028" i="9" s="1"/>
  <c r="Z3029" i="9" s="1"/>
  <c r="Z3030" i="9" s="1"/>
  <c r="Z3031" i="9" s="1"/>
  <c r="Z3032" i="9" s="1"/>
  <c r="Z3033" i="9" s="1"/>
  <c r="Z3034" i="9" s="1"/>
  <c r="Z3035" i="9" s="1"/>
  <c r="Z3036" i="9" s="1"/>
  <c r="Z3037" i="9" s="1"/>
  <c r="Z3038" i="9" s="1"/>
  <c r="Z3039" i="9" s="1"/>
  <c r="Z3040" i="9" s="1"/>
  <c r="Z3041" i="9" s="1"/>
  <c r="Z3042" i="9" s="1"/>
  <c r="Z3043" i="9" s="1"/>
  <c r="Z3044" i="9" s="1"/>
  <c r="Z3045" i="9" s="1"/>
  <c r="Z3046" i="9" s="1"/>
  <c r="Z3047" i="9" s="1"/>
  <c r="Z3048" i="9" s="1"/>
  <c r="Z3049" i="9" s="1"/>
  <c r="Z3050" i="9" s="1"/>
  <c r="Z3051" i="9" s="1"/>
  <c r="Z3052" i="9" s="1"/>
  <c r="Z3053" i="9" s="1"/>
  <c r="Z3054" i="9" s="1"/>
  <c r="Z3055" i="9" s="1"/>
  <c r="Z3056" i="9" s="1"/>
  <c r="Z3057" i="9" s="1"/>
  <c r="Z3058" i="9" s="1"/>
  <c r="Z3059" i="9" s="1"/>
  <c r="Z3060" i="9" s="1"/>
  <c r="Z3061" i="9" s="1"/>
  <c r="Z3062" i="9" s="1"/>
  <c r="Z3063" i="9" s="1"/>
  <c r="Z3064" i="9" s="1"/>
  <c r="Z3065" i="9" s="1"/>
  <c r="Z3066" i="9" s="1"/>
  <c r="Z3067" i="9" s="1"/>
  <c r="Z3068" i="9" s="1"/>
  <c r="Z3069" i="9" s="1"/>
  <c r="Z3070" i="9" s="1"/>
  <c r="Z3071" i="9" s="1"/>
  <c r="Z3072" i="9" s="1"/>
  <c r="Z3073" i="9" s="1"/>
  <c r="Z3074" i="9" s="1"/>
  <c r="Z3075" i="9" s="1"/>
  <c r="Z3076" i="9" s="1"/>
  <c r="Z3077" i="9" s="1"/>
  <c r="Z3078" i="9" s="1"/>
  <c r="Z3079" i="9" s="1"/>
  <c r="Z3080" i="9" s="1"/>
  <c r="Z3081" i="9" s="1"/>
  <c r="Z3082" i="9" s="1"/>
  <c r="Z3083" i="9" s="1"/>
  <c r="Z3084" i="9" s="1"/>
  <c r="Z3085" i="9" s="1"/>
  <c r="Z3086" i="9" s="1"/>
  <c r="Z3087" i="9" s="1"/>
  <c r="Z3088" i="9" s="1"/>
  <c r="Z3089" i="9" s="1"/>
  <c r="Z3090" i="9" s="1"/>
  <c r="Z3091" i="9" s="1"/>
  <c r="Z3092" i="9" s="1"/>
  <c r="Z3093" i="9" s="1"/>
  <c r="Z3094" i="9" s="1"/>
  <c r="Z3095" i="9" s="1"/>
  <c r="Z3096" i="9" s="1"/>
  <c r="Z3097" i="9" s="1"/>
  <c r="Z3098" i="9" s="1"/>
  <c r="Z3099" i="9" s="1"/>
  <c r="Z3100" i="9" s="1"/>
  <c r="Z3101" i="9" s="1"/>
  <c r="Z3102" i="9" s="1"/>
  <c r="Z3103" i="9" s="1"/>
  <c r="Z3104" i="9" s="1"/>
  <c r="Z3105" i="9" s="1"/>
  <c r="Z3106" i="9" s="1"/>
  <c r="Z3107" i="9" s="1"/>
  <c r="Z3108" i="9" s="1"/>
  <c r="Z3109" i="9" s="1"/>
  <c r="Z3110" i="9" s="1"/>
  <c r="Z3111" i="9" s="1"/>
  <c r="Z3112" i="9" s="1"/>
  <c r="Z3113" i="9" s="1"/>
  <c r="Z3114" i="9" s="1"/>
  <c r="Z3115" i="9" s="1"/>
  <c r="Z3116" i="9" s="1"/>
  <c r="Z3117" i="9" s="1"/>
  <c r="Z3118" i="9" s="1"/>
  <c r="Z3119" i="9" s="1"/>
  <c r="Z3120" i="9" s="1"/>
  <c r="Z3121" i="9" s="1"/>
  <c r="Z3122" i="9" s="1"/>
  <c r="Z3123" i="9" s="1"/>
  <c r="Z3124" i="9" s="1"/>
  <c r="Z3125" i="9" s="1"/>
  <c r="Z3126" i="9" s="1"/>
  <c r="Z3127" i="9" s="1"/>
  <c r="Z3128" i="9" s="1"/>
  <c r="Z3129" i="9" s="1"/>
  <c r="Z3130" i="9" s="1"/>
  <c r="Z3131" i="9" s="1"/>
  <c r="Z3132" i="9" s="1"/>
  <c r="Z3133" i="9" s="1"/>
  <c r="Z3134" i="9" s="1"/>
  <c r="Z3135" i="9" s="1"/>
  <c r="Z3136" i="9" s="1"/>
  <c r="Z3137" i="9" s="1"/>
  <c r="Z3138" i="9" s="1"/>
  <c r="Z3139" i="9" s="1"/>
  <c r="Z3140" i="9" s="1"/>
  <c r="Z3141" i="9" s="1"/>
  <c r="Z3142" i="9" s="1"/>
  <c r="Z3143" i="9" s="1"/>
  <c r="Z3144" i="9" s="1"/>
  <c r="Z3145" i="9" s="1"/>
  <c r="Z3146" i="9" s="1"/>
  <c r="Z3147" i="9" s="1"/>
  <c r="Z3148" i="9" s="1"/>
  <c r="Z3149" i="9" s="1"/>
  <c r="Z3150" i="9" s="1"/>
  <c r="Z3151" i="9" s="1"/>
  <c r="Z3152" i="9" s="1"/>
  <c r="Z3153" i="9" s="1"/>
  <c r="Z3154" i="9" s="1"/>
  <c r="Z3155" i="9" s="1"/>
  <c r="Z3156" i="9" s="1"/>
  <c r="Z3157" i="9" s="1"/>
  <c r="Z3158" i="9" s="1"/>
  <c r="Z3159" i="9" s="1"/>
  <c r="Z3160" i="9" s="1"/>
  <c r="Z3161" i="9" s="1"/>
  <c r="Z3162" i="9" s="1"/>
  <c r="Z3163" i="9" s="1"/>
  <c r="Z3164" i="9" s="1"/>
  <c r="Z3165" i="9" s="1"/>
  <c r="Z3166" i="9" s="1"/>
  <c r="Z3167" i="9" s="1"/>
  <c r="Z3168" i="9" s="1"/>
  <c r="Z3169" i="9" s="1"/>
  <c r="Z3170" i="9" s="1"/>
  <c r="Z3171" i="9" s="1"/>
  <c r="Z3172" i="9" s="1"/>
  <c r="Z3173" i="9" s="1"/>
  <c r="Z3174" i="9" s="1"/>
  <c r="Z3175" i="9" s="1"/>
  <c r="Z3176" i="9" s="1"/>
  <c r="Z3177" i="9" s="1"/>
  <c r="Z3178" i="9" s="1"/>
  <c r="Z3179" i="9" s="1"/>
  <c r="Z3180" i="9" s="1"/>
  <c r="Z3181" i="9" s="1"/>
  <c r="Z3182" i="9" s="1"/>
  <c r="Z3183" i="9" s="1"/>
  <c r="Z3184" i="9" s="1"/>
  <c r="Z3185" i="9" s="1"/>
  <c r="Z3186" i="9" s="1"/>
  <c r="Z3187" i="9" s="1"/>
  <c r="Z3188" i="9" s="1"/>
  <c r="Z3189" i="9" s="1"/>
  <c r="Z3190" i="9" s="1"/>
  <c r="Z3191" i="9" s="1"/>
  <c r="Z3192" i="9" s="1"/>
  <c r="Z3193" i="9" s="1"/>
  <c r="Z3194" i="9" s="1"/>
  <c r="Z3195" i="9" s="1"/>
  <c r="Z3196" i="9" s="1"/>
  <c r="Z3197" i="9" s="1"/>
  <c r="Z3198" i="9" s="1"/>
  <c r="Z3199" i="9" s="1"/>
  <c r="Z3200" i="9" s="1"/>
  <c r="Z3201" i="9" s="1"/>
  <c r="Z3202" i="9" s="1"/>
  <c r="Z3203" i="9" s="1"/>
  <c r="Z3204" i="9" s="1"/>
  <c r="Z3205" i="9" s="1"/>
  <c r="Z3206" i="9" s="1"/>
  <c r="Z3207" i="9" s="1"/>
  <c r="Z3208" i="9" s="1"/>
  <c r="Z3209" i="9" s="1"/>
  <c r="Z3210" i="9" s="1"/>
  <c r="Z3211" i="9" s="1"/>
  <c r="Z3212" i="9" s="1"/>
  <c r="Z3213" i="9" s="1"/>
  <c r="Z3214" i="9" s="1"/>
  <c r="Z3215" i="9" s="1"/>
  <c r="Z3216" i="9" s="1"/>
  <c r="Z3217" i="9" s="1"/>
  <c r="Z3218" i="9" s="1"/>
  <c r="Z3219" i="9" s="1"/>
  <c r="Z3220" i="9" s="1"/>
  <c r="Z3221" i="9" s="1"/>
  <c r="Z3222" i="9" s="1"/>
  <c r="Z3223" i="9" s="1"/>
  <c r="Z3224" i="9" s="1"/>
  <c r="Z3225" i="9" s="1"/>
  <c r="Z3226" i="9" s="1"/>
  <c r="Z3227" i="9" s="1"/>
  <c r="Z3228" i="9" s="1"/>
  <c r="Z3229" i="9" s="1"/>
  <c r="Z3230" i="9" s="1"/>
  <c r="Z3231" i="9" s="1"/>
  <c r="Z3232" i="9" s="1"/>
  <c r="Z3233" i="9" s="1"/>
  <c r="Z3234" i="9" s="1"/>
  <c r="Z3235" i="9" s="1"/>
  <c r="Z3236" i="9" s="1"/>
  <c r="Z3237" i="9" s="1"/>
  <c r="Z3238" i="9" s="1"/>
  <c r="Z3239" i="9" s="1"/>
  <c r="Z3240" i="9" s="1"/>
  <c r="Z2936" i="9"/>
  <c r="Z2937" i="9" s="1"/>
  <c r="Z2938" i="9" s="1"/>
  <c r="Z2939" i="9" s="1"/>
  <c r="Z2940" i="9" s="1"/>
  <c r="Z2637" i="9"/>
  <c r="Z2638" i="9" s="1"/>
  <c r="Z2639" i="9" s="1"/>
  <c r="Z2640" i="9" s="1"/>
  <c r="Z2641" i="9" s="1"/>
  <c r="Z2642" i="9" s="1"/>
  <c r="Z2643" i="9" s="1"/>
  <c r="Z2644" i="9" s="1"/>
  <c r="Z2645" i="9" s="1"/>
  <c r="Z2646" i="9" s="1"/>
  <c r="Z2647" i="9" s="1"/>
  <c r="Z2648" i="9" s="1"/>
  <c r="Z2649" i="9" s="1"/>
  <c r="Z2650" i="9" s="1"/>
  <c r="Z2651" i="9" s="1"/>
  <c r="Z2652" i="9" s="1"/>
  <c r="Z2653" i="9" s="1"/>
  <c r="Z2654" i="9" s="1"/>
  <c r="Z2655" i="9" s="1"/>
  <c r="Z2656" i="9" s="1"/>
  <c r="Z2657" i="9" s="1"/>
  <c r="Z2658" i="9" s="1"/>
  <c r="Z2659" i="9" s="1"/>
  <c r="Z2660" i="9" s="1"/>
  <c r="Z2661" i="9" s="1"/>
  <c r="Z2662" i="9" s="1"/>
  <c r="Z2663" i="9" s="1"/>
  <c r="Z2664" i="9" s="1"/>
  <c r="Z2665" i="9" s="1"/>
  <c r="Z2666" i="9" s="1"/>
  <c r="Z2667" i="9" s="1"/>
  <c r="Z2668" i="9" s="1"/>
  <c r="Z2669" i="9" s="1"/>
  <c r="Z2670" i="9" s="1"/>
  <c r="Z2671" i="9" s="1"/>
  <c r="Z2672" i="9" s="1"/>
  <c r="Z2673" i="9" s="1"/>
  <c r="Z2674" i="9" s="1"/>
  <c r="Z2675" i="9" s="1"/>
  <c r="Z2676" i="9" s="1"/>
  <c r="Z2677" i="9" s="1"/>
  <c r="Z2678" i="9" s="1"/>
  <c r="Z2679" i="9" s="1"/>
  <c r="Z2680" i="9" s="1"/>
  <c r="Z2681" i="9" s="1"/>
  <c r="Z2682" i="9" s="1"/>
  <c r="Z2683" i="9" s="1"/>
  <c r="Z2684" i="9" s="1"/>
  <c r="Z2685" i="9" s="1"/>
  <c r="Z2686" i="9" s="1"/>
  <c r="Z2687" i="9" s="1"/>
  <c r="Z2688" i="9" s="1"/>
  <c r="Z2689" i="9" s="1"/>
  <c r="Z2690" i="9" s="1"/>
  <c r="Z2691" i="9" s="1"/>
  <c r="Z2692" i="9" s="1"/>
  <c r="Z2693" i="9" s="1"/>
  <c r="Z2694" i="9" s="1"/>
  <c r="Z2695" i="9" s="1"/>
  <c r="Z2696" i="9" s="1"/>
  <c r="Z2697" i="9" s="1"/>
  <c r="Z2698" i="9" s="1"/>
  <c r="Z2699" i="9" s="1"/>
  <c r="Z2700" i="9" s="1"/>
  <c r="Z2701" i="9" s="1"/>
  <c r="Z2702" i="9" s="1"/>
  <c r="Z2703" i="9" s="1"/>
  <c r="Z2704" i="9" s="1"/>
  <c r="Z2705" i="9" s="1"/>
  <c r="Z2706" i="9" s="1"/>
  <c r="Z2707" i="9" s="1"/>
  <c r="Z2708" i="9" s="1"/>
  <c r="Z2709" i="9" s="1"/>
  <c r="Z2710" i="9" s="1"/>
  <c r="Z2711" i="9" s="1"/>
  <c r="Z2712" i="9" s="1"/>
  <c r="Z2713" i="9" s="1"/>
  <c r="Z2714" i="9" s="1"/>
  <c r="Z2715" i="9" s="1"/>
  <c r="Z2716" i="9" s="1"/>
  <c r="Z2717" i="9" s="1"/>
  <c r="Z2718" i="9" s="1"/>
  <c r="Z2719" i="9" s="1"/>
  <c r="Z2720" i="9" s="1"/>
  <c r="Z2721" i="9" s="1"/>
  <c r="Z2722" i="9" s="1"/>
  <c r="Z2723" i="9" s="1"/>
  <c r="Z2724" i="9" s="1"/>
  <c r="Z2725" i="9" s="1"/>
  <c r="Z2726" i="9" s="1"/>
  <c r="Z2727" i="9" s="1"/>
  <c r="Z2728" i="9" s="1"/>
  <c r="Z2729" i="9" s="1"/>
  <c r="Z2730" i="9" s="1"/>
  <c r="Z2731" i="9" s="1"/>
  <c r="Z2732" i="9" s="1"/>
  <c r="Z2733" i="9" s="1"/>
  <c r="Z2734" i="9" s="1"/>
  <c r="Z2735" i="9" s="1"/>
  <c r="Z2736" i="9" s="1"/>
  <c r="Z2737" i="9" s="1"/>
  <c r="Z2738" i="9" s="1"/>
  <c r="Z2739" i="9" s="1"/>
  <c r="Z2740" i="9" s="1"/>
  <c r="Z2741" i="9" s="1"/>
  <c r="Z2742" i="9" s="1"/>
  <c r="Z2743" i="9" s="1"/>
  <c r="Z2744" i="9" s="1"/>
  <c r="Z2745" i="9" s="1"/>
  <c r="Z2746" i="9" s="1"/>
  <c r="Z2747" i="9" s="1"/>
  <c r="Z2748" i="9" s="1"/>
  <c r="Z2749" i="9" s="1"/>
  <c r="Z2750" i="9" s="1"/>
  <c r="Z2751" i="9" s="1"/>
  <c r="Z2752" i="9" s="1"/>
  <c r="Z2753" i="9" s="1"/>
  <c r="Z2754" i="9" s="1"/>
  <c r="Z2755" i="9" s="1"/>
  <c r="Z2756" i="9" s="1"/>
  <c r="Z2757" i="9" s="1"/>
  <c r="Z2758" i="9" s="1"/>
  <c r="Z2759" i="9" s="1"/>
  <c r="Z2760" i="9" s="1"/>
  <c r="Z2761" i="9" s="1"/>
  <c r="Z2762" i="9" s="1"/>
  <c r="Z2763" i="9" s="1"/>
  <c r="Z2764" i="9" s="1"/>
  <c r="Z2765" i="9" s="1"/>
  <c r="Z2766" i="9" s="1"/>
  <c r="Z2767" i="9" s="1"/>
  <c r="Z2768" i="9" s="1"/>
  <c r="Z2769" i="9" s="1"/>
  <c r="Z2770" i="9" s="1"/>
  <c r="Z2771" i="9" s="1"/>
  <c r="Z2772" i="9" s="1"/>
  <c r="Z2773" i="9" s="1"/>
  <c r="Z2774" i="9" s="1"/>
  <c r="Z2775" i="9" s="1"/>
  <c r="Z2776" i="9" s="1"/>
  <c r="Z2777" i="9" s="1"/>
  <c r="Z2778" i="9" s="1"/>
  <c r="Z2779" i="9" s="1"/>
  <c r="Z2780" i="9" s="1"/>
  <c r="Z2781" i="9" s="1"/>
  <c r="Z2782" i="9" s="1"/>
  <c r="Z2783" i="9" s="1"/>
  <c r="Z2784" i="9" s="1"/>
  <c r="Z2785" i="9" s="1"/>
  <c r="Z2786" i="9" s="1"/>
  <c r="Z2787" i="9" s="1"/>
  <c r="Z2788" i="9" s="1"/>
  <c r="Z2789" i="9" s="1"/>
  <c r="Z2790" i="9" s="1"/>
  <c r="Z2791" i="9" s="1"/>
  <c r="Z2792" i="9" s="1"/>
  <c r="Z2793" i="9" s="1"/>
  <c r="Z2794" i="9" s="1"/>
  <c r="Z2795" i="9" s="1"/>
  <c r="Z2796" i="9" s="1"/>
  <c r="Z2797" i="9" s="1"/>
  <c r="Z2798" i="9" s="1"/>
  <c r="Z2799" i="9" s="1"/>
  <c r="Z2800" i="9" s="1"/>
  <c r="Z2801" i="9" s="1"/>
  <c r="Z2802" i="9" s="1"/>
  <c r="Z2803" i="9" s="1"/>
  <c r="Z2804" i="9" s="1"/>
  <c r="Z2805" i="9" s="1"/>
  <c r="Z2806" i="9" s="1"/>
  <c r="Z2807" i="9" s="1"/>
  <c r="Z2808" i="9" s="1"/>
  <c r="Z2809" i="9" s="1"/>
  <c r="Z2810" i="9" s="1"/>
  <c r="Z2811" i="9" s="1"/>
  <c r="Z2812" i="9" s="1"/>
  <c r="Z2813" i="9" s="1"/>
  <c r="Z2814" i="9" s="1"/>
  <c r="Z2815" i="9" s="1"/>
  <c r="Z2816" i="9" s="1"/>
  <c r="Z2817" i="9" s="1"/>
  <c r="Z2818" i="9" s="1"/>
  <c r="Z2819" i="9" s="1"/>
  <c r="Z2820" i="9" s="1"/>
  <c r="Z2821" i="9" s="1"/>
  <c r="Z2822" i="9" s="1"/>
  <c r="Z2823" i="9" s="1"/>
  <c r="Z2824" i="9" s="1"/>
  <c r="Z2825" i="9" s="1"/>
  <c r="Z2826" i="9" s="1"/>
  <c r="Z2827" i="9" s="1"/>
  <c r="Z2828" i="9" s="1"/>
  <c r="Z2829" i="9" s="1"/>
  <c r="Z2830" i="9" s="1"/>
  <c r="Z2831" i="9" s="1"/>
  <c r="Z2832" i="9" s="1"/>
  <c r="Z2833" i="9" s="1"/>
  <c r="Z2834" i="9" s="1"/>
  <c r="Z2835" i="9" s="1"/>
  <c r="Z2836" i="9" s="1"/>
  <c r="Z2837" i="9" s="1"/>
  <c r="Z2838" i="9" s="1"/>
  <c r="Z2839" i="9" s="1"/>
  <c r="Z2840" i="9" s="1"/>
  <c r="Z2841" i="9" s="1"/>
  <c r="Z2842" i="9" s="1"/>
  <c r="Z2843" i="9" s="1"/>
  <c r="Z2844" i="9" s="1"/>
  <c r="Z2845" i="9" s="1"/>
  <c r="Z2846" i="9" s="1"/>
  <c r="Z2847" i="9" s="1"/>
  <c r="Z2848" i="9" s="1"/>
  <c r="Z2849" i="9" s="1"/>
  <c r="Z2850" i="9" s="1"/>
  <c r="Z2851" i="9" s="1"/>
  <c r="Z2852" i="9" s="1"/>
  <c r="Z2853" i="9" s="1"/>
  <c r="Z2854" i="9" s="1"/>
  <c r="Z2855" i="9" s="1"/>
  <c r="Z2856" i="9" s="1"/>
  <c r="Z2857" i="9" s="1"/>
  <c r="Z2858" i="9" s="1"/>
  <c r="Z2859" i="9" s="1"/>
  <c r="Z2860" i="9" s="1"/>
  <c r="Z2861" i="9" s="1"/>
  <c r="Z2862" i="9" s="1"/>
  <c r="Z2863" i="9" s="1"/>
  <c r="Z2864" i="9" s="1"/>
  <c r="Z2865" i="9" s="1"/>
  <c r="Z2866" i="9" s="1"/>
  <c r="Z2867" i="9" s="1"/>
  <c r="Z2868" i="9" s="1"/>
  <c r="Z2869" i="9" s="1"/>
  <c r="Z2870" i="9" s="1"/>
  <c r="Z2871" i="9" s="1"/>
  <c r="Z2872" i="9" s="1"/>
  <c r="Z2873" i="9" s="1"/>
  <c r="Z2874" i="9" s="1"/>
  <c r="Z2875" i="9" s="1"/>
  <c r="Z2876" i="9" s="1"/>
  <c r="Z2877" i="9" s="1"/>
  <c r="Z2878" i="9" s="1"/>
  <c r="Z2879" i="9" s="1"/>
  <c r="Z2880" i="9" s="1"/>
  <c r="Z2881" i="9" s="1"/>
  <c r="Z2882" i="9" s="1"/>
  <c r="Z2883" i="9" s="1"/>
  <c r="Z2884" i="9" s="1"/>
  <c r="Z2885" i="9" s="1"/>
  <c r="Z2886" i="9" s="1"/>
  <c r="Z2887" i="9" s="1"/>
  <c r="Z2888" i="9" s="1"/>
  <c r="Z2889" i="9" s="1"/>
  <c r="Z2890" i="9" s="1"/>
  <c r="Z2891" i="9" s="1"/>
  <c r="Z2892" i="9" s="1"/>
  <c r="Z2893" i="9" s="1"/>
  <c r="Z2894" i="9" s="1"/>
  <c r="Z2895" i="9" s="1"/>
  <c r="Z2896" i="9" s="1"/>
  <c r="Z2897" i="9" s="1"/>
  <c r="Z2898" i="9" s="1"/>
  <c r="Z2899" i="9" s="1"/>
  <c r="Z2900" i="9" s="1"/>
  <c r="Z2901" i="9" s="1"/>
  <c r="Z2902" i="9" s="1"/>
  <c r="Z2903" i="9" s="1"/>
  <c r="Z2904" i="9" s="1"/>
  <c r="Z2905" i="9" s="1"/>
  <c r="Z2906" i="9" s="1"/>
  <c r="Z2907" i="9" s="1"/>
  <c r="Z2908" i="9" s="1"/>
  <c r="Z2909" i="9" s="1"/>
  <c r="Z2910" i="9" s="1"/>
  <c r="Z2911" i="9" s="1"/>
  <c r="Z2912" i="9" s="1"/>
  <c r="Z2913" i="9" s="1"/>
  <c r="Z2914" i="9" s="1"/>
  <c r="Z2915" i="9" s="1"/>
  <c r="Z2916" i="9" s="1"/>
  <c r="Z2917" i="9" s="1"/>
  <c r="Z2918" i="9" s="1"/>
  <c r="Z2919" i="9" s="1"/>
  <c r="Z2920" i="9" s="1"/>
  <c r="Z2921" i="9" s="1"/>
  <c r="Z2922" i="9" s="1"/>
  <c r="Z2923" i="9" s="1"/>
  <c r="Z2924" i="9" s="1"/>
  <c r="Z2925" i="9" s="1"/>
  <c r="Z2926" i="9" s="1"/>
  <c r="Z2927" i="9" s="1"/>
  <c r="Z2928" i="9" s="1"/>
  <c r="Z2929" i="9" s="1"/>
  <c r="Z2930" i="9" s="1"/>
  <c r="Z2931" i="9" s="1"/>
  <c r="Z2932" i="9" s="1"/>
  <c r="Z2933" i="9" s="1"/>
  <c r="Z2934" i="9" s="1"/>
  <c r="Z2338" i="9"/>
  <c r="Z2339" i="9" s="1"/>
  <c r="Z2340" i="9" s="1"/>
  <c r="Z2341" i="9" s="1"/>
  <c r="Z2342" i="9" s="1"/>
  <c r="Z2343" i="9" s="1"/>
  <c r="Z2344" i="9" s="1"/>
  <c r="Z2345" i="9" s="1"/>
  <c r="Z2346" i="9" s="1"/>
  <c r="Z2347" i="9" s="1"/>
  <c r="Z2348" i="9" s="1"/>
  <c r="Z2349" i="9" s="1"/>
  <c r="Z2350" i="9" s="1"/>
  <c r="Z2351" i="9" s="1"/>
  <c r="Z2352" i="9" s="1"/>
  <c r="Z2353" i="9" s="1"/>
  <c r="Z2354" i="9" s="1"/>
  <c r="Z2355" i="9" s="1"/>
  <c r="Z2356" i="9" s="1"/>
  <c r="Z2357" i="9" s="1"/>
  <c r="Z2358" i="9" s="1"/>
  <c r="Z2359" i="9" s="1"/>
  <c r="Z2360" i="9" s="1"/>
  <c r="Z2361" i="9" s="1"/>
  <c r="Z2362" i="9" s="1"/>
  <c r="Z2363" i="9" s="1"/>
  <c r="Z2364" i="9" s="1"/>
  <c r="Z2365" i="9" s="1"/>
  <c r="Z2366" i="9" s="1"/>
  <c r="Z2367" i="9" s="1"/>
  <c r="Z2368" i="9" s="1"/>
  <c r="Z2369" i="9" s="1"/>
  <c r="Z2370" i="9" s="1"/>
  <c r="Z2371" i="9" s="1"/>
  <c r="Z2372" i="9" s="1"/>
  <c r="Z2373" i="9" s="1"/>
  <c r="Z2374" i="9" s="1"/>
  <c r="Z2375" i="9" s="1"/>
  <c r="Z2376" i="9" s="1"/>
  <c r="Z2377" i="9" s="1"/>
  <c r="Z2378" i="9" s="1"/>
  <c r="Z2379" i="9" s="1"/>
  <c r="Z2380" i="9" s="1"/>
  <c r="Z2381" i="9" s="1"/>
  <c r="Z2382" i="9" s="1"/>
  <c r="Z2383" i="9" s="1"/>
  <c r="Z2384" i="9" s="1"/>
  <c r="Z2385" i="9" s="1"/>
  <c r="Z2386" i="9" s="1"/>
  <c r="Z2387" i="9" s="1"/>
  <c r="Z2388" i="9" s="1"/>
  <c r="Z2389" i="9" s="1"/>
  <c r="Z2390" i="9" s="1"/>
  <c r="Z2391" i="9" s="1"/>
  <c r="Z2392" i="9" s="1"/>
  <c r="Z2393" i="9" s="1"/>
  <c r="Z2394" i="9" s="1"/>
  <c r="Z2395" i="9" s="1"/>
  <c r="Z2396" i="9" s="1"/>
  <c r="Z2397" i="9" s="1"/>
  <c r="Z2398" i="9" s="1"/>
  <c r="Z2399" i="9" s="1"/>
  <c r="Z2400" i="9" s="1"/>
  <c r="Z2401" i="9" s="1"/>
  <c r="Z2402" i="9" s="1"/>
  <c r="Z2403" i="9" s="1"/>
  <c r="Z2404" i="9" s="1"/>
  <c r="Z2405" i="9" s="1"/>
  <c r="Z2406" i="9" s="1"/>
  <c r="Z2407" i="9" s="1"/>
  <c r="Z2408" i="9" s="1"/>
  <c r="Z2409" i="9" s="1"/>
  <c r="Z2410" i="9" s="1"/>
  <c r="Z2411" i="9" s="1"/>
  <c r="Z2412" i="9" s="1"/>
  <c r="Z2413" i="9" s="1"/>
  <c r="Z2414" i="9" s="1"/>
  <c r="Z2415" i="9" s="1"/>
  <c r="Z2416" i="9" s="1"/>
  <c r="Z2417" i="9" s="1"/>
  <c r="Z2418" i="9" s="1"/>
  <c r="Z2419" i="9" s="1"/>
  <c r="Z2420" i="9" s="1"/>
  <c r="Z2421" i="9" s="1"/>
  <c r="Z2422" i="9" s="1"/>
  <c r="Z2423" i="9" s="1"/>
  <c r="Z2424" i="9" s="1"/>
  <c r="Z2425" i="9" s="1"/>
  <c r="Z2426" i="9" s="1"/>
  <c r="Z2427" i="9" s="1"/>
  <c r="Z2428" i="9" s="1"/>
  <c r="Z2429" i="9" s="1"/>
  <c r="Z2430" i="9" s="1"/>
  <c r="Z2431" i="9" s="1"/>
  <c r="Z2432" i="9" s="1"/>
  <c r="Z2433" i="9" s="1"/>
  <c r="Z2434" i="9" s="1"/>
  <c r="Z2435" i="9" s="1"/>
  <c r="Z2436" i="9" s="1"/>
  <c r="Z2437" i="9" s="1"/>
  <c r="Z2438" i="9" s="1"/>
  <c r="Z2439" i="9" s="1"/>
  <c r="Z2440" i="9" s="1"/>
  <c r="Z2441" i="9" s="1"/>
  <c r="Z2442" i="9" s="1"/>
  <c r="Z2443" i="9" s="1"/>
  <c r="Z2444" i="9" s="1"/>
  <c r="Z2445" i="9" s="1"/>
  <c r="Z2446" i="9" s="1"/>
  <c r="Z2447" i="9" s="1"/>
  <c r="Z2448" i="9" s="1"/>
  <c r="Z2449" i="9" s="1"/>
  <c r="Z2450" i="9" s="1"/>
  <c r="Z2451" i="9" s="1"/>
  <c r="Z2452" i="9" s="1"/>
  <c r="Z2453" i="9" s="1"/>
  <c r="Z2454" i="9" s="1"/>
  <c r="Z2455" i="9" s="1"/>
  <c r="Z2456" i="9" s="1"/>
  <c r="Z2457" i="9" s="1"/>
  <c r="Z2458" i="9" s="1"/>
  <c r="Z2459" i="9" s="1"/>
  <c r="Z2460" i="9" s="1"/>
  <c r="Z2461" i="9" s="1"/>
  <c r="Z2462" i="9" s="1"/>
  <c r="Z2463" i="9" s="1"/>
  <c r="Z2464" i="9" s="1"/>
  <c r="Z2465" i="9" s="1"/>
  <c r="Z2466" i="9" s="1"/>
  <c r="Z2467" i="9" s="1"/>
  <c r="Z2468" i="9" s="1"/>
  <c r="Z2469" i="9" s="1"/>
  <c r="Z2470" i="9" s="1"/>
  <c r="Z2471" i="9" s="1"/>
  <c r="Z2472" i="9" s="1"/>
  <c r="Z2473" i="9" s="1"/>
  <c r="Z2474" i="9" s="1"/>
  <c r="Z2475" i="9" s="1"/>
  <c r="Z2476" i="9" s="1"/>
  <c r="Z2477" i="9" s="1"/>
  <c r="Z2478" i="9" s="1"/>
  <c r="Z2479" i="9" s="1"/>
  <c r="Z2480" i="9" s="1"/>
  <c r="Z2481" i="9" s="1"/>
  <c r="Z2482" i="9" s="1"/>
  <c r="Z2483" i="9" s="1"/>
  <c r="Z2484" i="9" s="1"/>
  <c r="Z2485" i="9" s="1"/>
  <c r="Z2486" i="9" s="1"/>
  <c r="Z2487" i="9" s="1"/>
  <c r="Z2488" i="9" s="1"/>
  <c r="Z2489" i="9" s="1"/>
  <c r="Z2490" i="9" s="1"/>
  <c r="Z2491" i="9" s="1"/>
  <c r="Z2492" i="9" s="1"/>
  <c r="Z2493" i="9" s="1"/>
  <c r="Z2494" i="9" s="1"/>
  <c r="Z2495" i="9" s="1"/>
  <c r="Z2496" i="9" s="1"/>
  <c r="Z2497" i="9" s="1"/>
  <c r="Z2498" i="9" s="1"/>
  <c r="Z2499" i="9" s="1"/>
  <c r="Z2500" i="9" s="1"/>
  <c r="Z2501" i="9" s="1"/>
  <c r="Z2502" i="9" s="1"/>
  <c r="Z2503" i="9" s="1"/>
  <c r="Z2504" i="9" s="1"/>
  <c r="Z2505" i="9" s="1"/>
  <c r="Z2506" i="9" s="1"/>
  <c r="Z2507" i="9" s="1"/>
  <c r="Z2508" i="9" s="1"/>
  <c r="Z2509" i="9" s="1"/>
  <c r="Z2510" i="9" s="1"/>
  <c r="Z2511" i="9" s="1"/>
  <c r="Z2512" i="9" s="1"/>
  <c r="Z2513" i="9" s="1"/>
  <c r="Z2514" i="9" s="1"/>
  <c r="Z2515" i="9" s="1"/>
  <c r="Z2516" i="9" s="1"/>
  <c r="Z2517" i="9" s="1"/>
  <c r="Z2518" i="9" s="1"/>
  <c r="Z2519" i="9" s="1"/>
  <c r="Z2520" i="9" s="1"/>
  <c r="Z2521" i="9" s="1"/>
  <c r="Z2522" i="9" s="1"/>
  <c r="Z2523" i="9" s="1"/>
  <c r="Z2524" i="9" s="1"/>
  <c r="Z2525" i="9" s="1"/>
  <c r="Z2526" i="9" s="1"/>
  <c r="Z2527" i="9" s="1"/>
  <c r="Z2528" i="9" s="1"/>
  <c r="Z2529" i="9" s="1"/>
  <c r="Z2530" i="9" s="1"/>
  <c r="Z2531" i="9" s="1"/>
  <c r="Z2532" i="9" s="1"/>
  <c r="Z2533" i="9" s="1"/>
  <c r="Z2534" i="9" s="1"/>
  <c r="Z2535" i="9" s="1"/>
  <c r="Z2536" i="9" s="1"/>
  <c r="Z2537" i="9" s="1"/>
  <c r="Z2538" i="9" s="1"/>
  <c r="Z2539" i="9" s="1"/>
  <c r="Z2540" i="9" s="1"/>
  <c r="Z2541" i="9" s="1"/>
  <c r="Z2542" i="9" s="1"/>
  <c r="Z2543" i="9" s="1"/>
  <c r="Z2544" i="9" s="1"/>
  <c r="Z2545" i="9" s="1"/>
  <c r="Z2546" i="9" s="1"/>
  <c r="Z2547" i="9" s="1"/>
  <c r="Z2548" i="9" s="1"/>
  <c r="Z2549" i="9" s="1"/>
  <c r="Z2550" i="9" s="1"/>
  <c r="Z2551" i="9" s="1"/>
  <c r="Z2552" i="9" s="1"/>
  <c r="Z2553" i="9" s="1"/>
  <c r="Z2554" i="9" s="1"/>
  <c r="Z2555" i="9" s="1"/>
  <c r="Z2556" i="9" s="1"/>
  <c r="Z2557" i="9" s="1"/>
  <c r="Z2558" i="9" s="1"/>
  <c r="Z2559" i="9" s="1"/>
  <c r="Z2560" i="9" s="1"/>
  <c r="Z2561" i="9" s="1"/>
  <c r="Z2562" i="9" s="1"/>
  <c r="Z2563" i="9" s="1"/>
  <c r="Z2564" i="9" s="1"/>
  <c r="Z2565" i="9" s="1"/>
  <c r="Z2566" i="9" s="1"/>
  <c r="Z2567" i="9" s="1"/>
  <c r="Z2568" i="9" s="1"/>
  <c r="Z2569" i="9" s="1"/>
  <c r="Z2570" i="9" s="1"/>
  <c r="Z2571" i="9" s="1"/>
  <c r="Z2572" i="9" s="1"/>
  <c r="Z2573" i="9" s="1"/>
  <c r="Z2574" i="9" s="1"/>
  <c r="Z2575" i="9" s="1"/>
  <c r="Z2576" i="9" s="1"/>
  <c r="Z2577" i="9" s="1"/>
  <c r="Z2578" i="9" s="1"/>
  <c r="Z2579" i="9" s="1"/>
  <c r="Z2580" i="9" s="1"/>
  <c r="Z2581" i="9" s="1"/>
  <c r="Z2582" i="9" s="1"/>
  <c r="Z2583" i="9" s="1"/>
  <c r="Z2584" i="9" s="1"/>
  <c r="Z2585" i="9" s="1"/>
  <c r="Z2586" i="9" s="1"/>
  <c r="Z2587" i="9" s="1"/>
  <c r="Z2588" i="9" s="1"/>
  <c r="Z2589" i="9" s="1"/>
  <c r="Z2590" i="9" s="1"/>
  <c r="Z2591" i="9" s="1"/>
  <c r="Z2592" i="9" s="1"/>
  <c r="Z2593" i="9" s="1"/>
  <c r="Z2594" i="9" s="1"/>
  <c r="Z2595" i="9" s="1"/>
  <c r="Z2596" i="9" s="1"/>
  <c r="Z2597" i="9" s="1"/>
  <c r="Z2598" i="9" s="1"/>
  <c r="Z2599" i="9" s="1"/>
  <c r="Z2600" i="9" s="1"/>
  <c r="Z2601" i="9" s="1"/>
  <c r="Z2602" i="9" s="1"/>
  <c r="Z2603" i="9" s="1"/>
  <c r="Z2604" i="9" s="1"/>
  <c r="Z2605" i="9" s="1"/>
  <c r="Z2606" i="9" s="1"/>
  <c r="Z2607" i="9" s="1"/>
  <c r="Z2608" i="9" s="1"/>
  <c r="Z2609" i="9" s="1"/>
  <c r="Z2610" i="9" s="1"/>
  <c r="Z2611" i="9" s="1"/>
  <c r="Z2612" i="9" s="1"/>
  <c r="Z2613" i="9" s="1"/>
  <c r="Z2614" i="9" s="1"/>
  <c r="Z2615" i="9" s="1"/>
  <c r="Z2616" i="9" s="1"/>
  <c r="Z2617" i="9" s="1"/>
  <c r="Z2618" i="9" s="1"/>
  <c r="Z2619" i="9" s="1"/>
  <c r="Z2620" i="9" s="1"/>
  <c r="Z2621" i="9" s="1"/>
  <c r="Z2622" i="9" s="1"/>
  <c r="Z2623" i="9" s="1"/>
  <c r="Z2624" i="9" s="1"/>
  <c r="Z2625" i="9" s="1"/>
  <c r="Z2626" i="9" s="1"/>
  <c r="Z2627" i="9" s="1"/>
  <c r="Z2628" i="9" s="1"/>
  <c r="Z2629" i="9" s="1"/>
  <c r="Z2630" i="9" s="1"/>
  <c r="Z2631" i="9" s="1"/>
  <c r="Z2632" i="9" s="1"/>
  <c r="Z2633" i="9" s="1"/>
  <c r="Z2634" i="9" s="1"/>
  <c r="Z2635" i="9" s="1"/>
  <c r="AC2338" i="9"/>
  <c r="AC2327" i="9"/>
  <c r="AC2328" i="9"/>
  <c r="AC2329" i="9"/>
  <c r="AC2331" i="9"/>
  <c r="AC2326" i="9"/>
  <c r="AC2324" i="9"/>
  <c r="AC2323" i="9"/>
  <c r="AC2322" i="9"/>
  <c r="AC2321" i="9"/>
  <c r="Z2310" i="9"/>
  <c r="Z2311" i="9" s="1"/>
  <c r="AC2309" i="9"/>
  <c r="Z2304" i="9"/>
  <c r="Z2305" i="9" s="1"/>
  <c r="Z2306" i="9" s="1"/>
  <c r="Z2299" i="9"/>
  <c r="Z2256" i="9"/>
  <c r="Z2257" i="9" s="1"/>
  <c r="Z2258" i="9" s="1"/>
  <c r="Z2259" i="9" s="1"/>
  <c r="Z2260" i="9" s="1"/>
  <c r="Z2261" i="9" s="1"/>
  <c r="Z2262" i="9" s="1"/>
  <c r="Z2263" i="9" s="1"/>
  <c r="Z2264" i="9" s="1"/>
  <c r="Z2265" i="9" s="1"/>
  <c r="Z2266" i="9" s="1"/>
  <c r="Z2267" i="9" s="1"/>
  <c r="Z2268" i="9" s="1"/>
  <c r="Z2269" i="9" s="1"/>
  <c r="Z2270" i="9" s="1"/>
  <c r="Z2271" i="9" s="1"/>
  <c r="Z2272" i="9" s="1"/>
  <c r="Z2273" i="9" s="1"/>
  <c r="Z2274" i="9" s="1"/>
  <c r="Z2275" i="9" s="1"/>
  <c r="Z2276" i="9" s="1"/>
  <c r="Z2277" i="9" s="1"/>
  <c r="Z2278" i="9" s="1"/>
  <c r="Z2279" i="9" s="1"/>
  <c r="Z2280" i="9" s="1"/>
  <c r="Z2281" i="9" s="1"/>
  <c r="Z2282" i="9" s="1"/>
  <c r="Z2283" i="9" s="1"/>
  <c r="Z2284" i="9" s="1"/>
  <c r="Z2285" i="9" s="1"/>
  <c r="Z2286" i="9" s="1"/>
  <c r="Z2287" i="9" s="1"/>
  <c r="Z2288" i="9" s="1"/>
  <c r="Z2289" i="9" s="1"/>
  <c r="Z2290" i="9" s="1"/>
  <c r="Z2291" i="9" s="1"/>
  <c r="Z2292" i="9" s="1"/>
  <c r="Z2293" i="9" s="1"/>
  <c r="Z2294" i="9" s="1"/>
  <c r="Z2295" i="9" s="1"/>
  <c r="Z2296" i="9" s="1"/>
  <c r="Z2218" i="9"/>
  <c r="Z2219" i="9" s="1"/>
  <c r="Z2220" i="9" s="1"/>
  <c r="Z2221" i="9" s="1"/>
  <c r="Z2222" i="9" s="1"/>
  <c r="AC2200" i="9"/>
  <c r="AC2206" i="9"/>
  <c r="Z2206" i="9"/>
  <c r="Z2207" i="9" s="1"/>
  <c r="Z2208" i="9" s="1"/>
  <c r="Z2209" i="9" s="1"/>
  <c r="Z2210" i="9" s="1"/>
  <c r="Z2200" i="9"/>
  <c r="Z2201" i="9" s="1"/>
  <c r="Z2202" i="9" s="1"/>
  <c r="Z2203" i="9" s="1"/>
  <c r="Z2204" i="9" s="1"/>
  <c r="AC2199" i="9"/>
  <c r="Z2193" i="9"/>
  <c r="Z2194" i="9" s="1"/>
  <c r="Z2195" i="9" s="1"/>
  <c r="Z2196" i="9" s="1"/>
  <c r="Z2197" i="9" s="1"/>
  <c r="Z2174" i="9"/>
  <c r="Z2175" i="9" s="1"/>
  <c r="Z2176" i="9" s="1"/>
  <c r="Z2177" i="9" s="1"/>
  <c r="Z2178" i="9" s="1"/>
  <c r="Z2179" i="9" s="1"/>
  <c r="Z2180" i="9" s="1"/>
  <c r="Z2181" i="9" s="1"/>
  <c r="Z2182" i="9" s="1"/>
  <c r="Z2183" i="9" s="1"/>
  <c r="Z2184" i="9" s="1"/>
  <c r="Z2185" i="9" s="1"/>
  <c r="Z2186" i="9" s="1"/>
  <c r="Z2168" i="9"/>
  <c r="Z2169" i="9" s="1"/>
  <c r="Z2170" i="9" s="1"/>
  <c r="Z2171" i="9" s="1"/>
  <c r="Z2172" i="9" s="1"/>
  <c r="Z2084" i="9"/>
  <c r="Z2085" i="9" s="1"/>
  <c r="Z2086" i="9" s="1"/>
  <c r="Z2087" i="9" s="1"/>
  <c r="Z2088" i="9" s="1"/>
  <c r="Z2162" i="9"/>
  <c r="Z2163" i="9" s="1"/>
  <c r="Z2164" i="9" s="1"/>
  <c r="Z2165" i="9" s="1"/>
  <c r="Z2166" i="9" s="1"/>
  <c r="AC1237" i="9"/>
  <c r="AC1256" i="9"/>
  <c r="AC1355" i="9"/>
  <c r="AC1532" i="9"/>
  <c r="AC1572" i="9"/>
  <c r="AC1617" i="9"/>
  <c r="AC1612" i="9"/>
  <c r="AC1613" i="9"/>
  <c r="AC1616" i="9"/>
  <c r="AC1618" i="9"/>
  <c r="AC1659" i="9"/>
  <c r="AC1741" i="9"/>
  <c r="AC1781" i="9"/>
  <c r="AC1861" i="9"/>
  <c r="AC1941" i="9"/>
  <c r="AC2022" i="9"/>
  <c r="AC2023" i="9"/>
  <c r="AC2031" i="9"/>
  <c r="AC2037" i="9"/>
  <c r="AC2058" i="9"/>
  <c r="Z2078" i="9"/>
  <c r="Z2079" i="9" s="1"/>
  <c r="Z2080" i="9" s="1"/>
  <c r="Z2081" i="9" s="1"/>
  <c r="Z2082" i="9" s="1"/>
  <c r="Z2058" i="9"/>
  <c r="Z2059" i="9" s="1"/>
  <c r="Z2060" i="9" s="1"/>
  <c r="Z2061" i="9" s="1"/>
  <c r="Z2062" i="9" s="1"/>
  <c r="Z2063" i="9" s="1"/>
  <c r="Z2064" i="9" s="1"/>
  <c r="Z2065" i="9" s="1"/>
  <c r="Z2066" i="9" s="1"/>
  <c r="Z2124" i="9" s="1"/>
  <c r="Z2125" i="9" s="1"/>
  <c r="Z2126" i="9" s="1"/>
  <c r="Z2127" i="9" s="1"/>
  <c r="Z2128" i="9" s="1"/>
  <c r="Z2129" i="9" s="1"/>
  <c r="Z2130" i="9" s="1"/>
  <c r="Z2131" i="9" s="1"/>
  <c r="Z2132" i="9" s="1"/>
  <c r="Z2133" i="9" s="1"/>
  <c r="Z2134" i="9" s="1"/>
  <c r="Z2135" i="9" s="1"/>
  <c r="Z2136" i="9" s="1"/>
  <c r="Z2137" i="9" s="1"/>
  <c r="Z2138" i="9" s="1"/>
  <c r="Z2139" i="9" s="1"/>
  <c r="Z2140" i="9" s="1"/>
  <c r="Z2141" i="9" s="1"/>
  <c r="Z2048" i="9"/>
  <c r="Z2049" i="9" s="1"/>
  <c r="Z2050" i="9" s="1"/>
  <c r="Z2051" i="9" s="1"/>
  <c r="Z2052" i="9" s="1"/>
  <c r="Z2053" i="9" s="1"/>
  <c r="Z2054" i="9" s="1"/>
  <c r="Z2055" i="9" s="1"/>
  <c r="Z2056" i="9" s="1"/>
  <c r="Z2105" i="9" s="1"/>
  <c r="Z2106" i="9" s="1"/>
  <c r="Z2107" i="9" s="1"/>
  <c r="Z2108" i="9" s="1"/>
  <c r="Z2109" i="9" s="1"/>
  <c r="Z2110" i="9" s="1"/>
  <c r="Z2111" i="9" s="1"/>
  <c r="Z2112" i="9" s="1"/>
  <c r="Z2113" i="9" s="1"/>
  <c r="Z2114" i="9" s="1"/>
  <c r="Z2115" i="9" s="1"/>
  <c r="Z2116" i="9" s="1"/>
  <c r="Z2117" i="9" s="1"/>
  <c r="Z2118" i="9" s="1"/>
  <c r="Z2119" i="9" s="1"/>
  <c r="Z2120" i="9" s="1"/>
  <c r="Z2121" i="9" s="1"/>
  <c r="Z2122" i="9" s="1"/>
  <c r="Z2038" i="9"/>
  <c r="Z2039" i="9" s="1"/>
  <c r="Z2040" i="9" s="1"/>
  <c r="Z2041" i="9" s="1"/>
  <c r="Z2023" i="9"/>
  <c r="Z2024" i="9" s="1"/>
  <c r="Z2025" i="9" s="1"/>
  <c r="Z2026" i="9" s="1"/>
  <c r="Z2027" i="9" s="1"/>
  <c r="Z2028" i="9" s="1"/>
  <c r="W31" i="52"/>
  <c r="X597" i="7"/>
  <c r="X596" i="7"/>
  <c r="X595" i="7"/>
  <c r="X594" i="7"/>
  <c r="X593" i="7"/>
  <c r="X592" i="7"/>
  <c r="X591" i="7"/>
  <c r="X590" i="7"/>
  <c r="X589" i="7"/>
  <c r="X588" i="7"/>
  <c r="X587" i="7"/>
  <c r="X586" i="7"/>
  <c r="X585" i="7"/>
  <c r="X584" i="7"/>
  <c r="X583" i="7"/>
  <c r="X582" i="7"/>
  <c r="X581" i="7"/>
  <c r="X580" i="7"/>
  <c r="X579" i="7"/>
  <c r="X578" i="7"/>
  <c r="X577" i="7"/>
  <c r="X576" i="7"/>
  <c r="X575" i="7"/>
  <c r="X574" i="7"/>
  <c r="X573" i="7"/>
  <c r="X572" i="7"/>
  <c r="X571" i="7"/>
  <c r="X570" i="7"/>
  <c r="X569" i="7"/>
  <c r="X568" i="7"/>
  <c r="X567" i="7"/>
  <c r="X566" i="7"/>
  <c r="X565" i="7"/>
  <c r="X564" i="7"/>
  <c r="X563" i="7"/>
  <c r="X562" i="7"/>
  <c r="X561" i="7"/>
  <c r="X560" i="7"/>
  <c r="X559" i="7"/>
  <c r="X558" i="7"/>
  <c r="X557" i="7"/>
  <c r="X556" i="7"/>
  <c r="X555" i="7"/>
  <c r="X554" i="7"/>
  <c r="X553" i="7"/>
  <c r="X552" i="7"/>
  <c r="X551" i="7"/>
  <c r="X550" i="7"/>
  <c r="X549" i="7"/>
  <c r="X548" i="7"/>
  <c r="X547" i="7"/>
  <c r="X546" i="7"/>
  <c r="X545" i="7"/>
  <c r="X544" i="7"/>
  <c r="X543" i="7"/>
  <c r="X542" i="7"/>
  <c r="X541" i="7"/>
  <c r="X540" i="7"/>
  <c r="X539" i="7"/>
  <c r="X538" i="7"/>
  <c r="X537" i="7"/>
  <c r="X536" i="7"/>
  <c r="X535" i="7"/>
  <c r="X534" i="7"/>
  <c r="X533" i="7"/>
  <c r="X532" i="7"/>
  <c r="X531" i="7"/>
  <c r="X530" i="7"/>
  <c r="X529" i="7"/>
  <c r="X528" i="7"/>
  <c r="X527" i="7"/>
  <c r="X526" i="7"/>
  <c r="X525" i="7"/>
  <c r="X524" i="7"/>
  <c r="X523" i="7"/>
  <c r="X522" i="7"/>
  <c r="X521" i="7"/>
  <c r="X520" i="7"/>
  <c r="X519" i="7"/>
  <c r="X518" i="7"/>
  <c r="X517" i="7"/>
  <c r="X516" i="7"/>
  <c r="X515" i="7"/>
  <c r="X514" i="7"/>
  <c r="X513" i="7"/>
  <c r="X512" i="7"/>
  <c r="X511" i="7"/>
  <c r="X510" i="7"/>
  <c r="X509" i="7"/>
  <c r="X508" i="7"/>
  <c r="X507" i="7"/>
  <c r="X506" i="7"/>
  <c r="X505" i="7"/>
  <c r="X504" i="7"/>
  <c r="X503" i="7"/>
  <c r="X502" i="7"/>
  <c r="X501" i="7"/>
  <c r="X500" i="7"/>
  <c r="X499" i="7"/>
  <c r="X498" i="7"/>
  <c r="X497" i="7"/>
  <c r="X496" i="7"/>
  <c r="X495" i="7"/>
  <c r="X494" i="7"/>
  <c r="X493" i="7"/>
  <c r="X492" i="7"/>
  <c r="X491" i="7"/>
  <c r="X490" i="7"/>
  <c r="X489" i="7"/>
  <c r="X488" i="7"/>
  <c r="X487" i="7"/>
  <c r="X486" i="7"/>
  <c r="X485" i="7"/>
  <c r="X484" i="7"/>
  <c r="X483" i="7"/>
  <c r="X482" i="7"/>
  <c r="X481" i="7"/>
  <c r="X480" i="7"/>
  <c r="X479" i="7"/>
  <c r="X478" i="7"/>
  <c r="X477" i="7"/>
  <c r="X476" i="7"/>
  <c r="X475" i="7"/>
  <c r="X474" i="7"/>
  <c r="X473" i="7"/>
  <c r="X472" i="7"/>
  <c r="X471" i="7"/>
  <c r="X470" i="7"/>
  <c r="X469" i="7"/>
  <c r="X468" i="7"/>
  <c r="X467" i="7"/>
  <c r="X466" i="7"/>
  <c r="X465" i="7"/>
  <c r="X464" i="7"/>
  <c r="X463" i="7"/>
  <c r="X462" i="7"/>
  <c r="X461" i="7"/>
  <c r="X460" i="7"/>
  <c r="X459" i="7"/>
  <c r="X458" i="7"/>
  <c r="X457" i="7"/>
  <c r="X456" i="7"/>
  <c r="X455" i="7"/>
  <c r="X454" i="7"/>
  <c r="X453" i="7"/>
  <c r="X452" i="7"/>
  <c r="X451" i="7"/>
  <c r="X450" i="7"/>
  <c r="X449" i="7"/>
  <c r="X448" i="7"/>
  <c r="X447" i="7"/>
  <c r="X446" i="7"/>
  <c r="X445" i="7"/>
  <c r="X444" i="7"/>
  <c r="X443" i="7"/>
  <c r="X442" i="7"/>
  <c r="X441" i="7"/>
  <c r="X440" i="7"/>
  <c r="X439" i="7"/>
  <c r="X438" i="7"/>
  <c r="X437" i="7"/>
  <c r="X436" i="7"/>
  <c r="X435" i="7"/>
  <c r="X434" i="7"/>
  <c r="X433" i="7"/>
  <c r="X432" i="7"/>
  <c r="X431" i="7"/>
  <c r="X430" i="7"/>
  <c r="X429" i="7"/>
  <c r="X428" i="7"/>
  <c r="X427" i="7"/>
  <c r="X426" i="7"/>
  <c r="X425" i="7"/>
  <c r="X424" i="7"/>
  <c r="X423" i="7"/>
  <c r="X422" i="7"/>
  <c r="X421" i="7"/>
  <c r="X420" i="7"/>
  <c r="X419" i="7"/>
  <c r="X418" i="7"/>
  <c r="X417" i="7"/>
  <c r="X416" i="7"/>
  <c r="X415" i="7"/>
  <c r="X414" i="7"/>
  <c r="X413" i="7"/>
  <c r="X412" i="7"/>
  <c r="X411" i="7"/>
  <c r="X410" i="7"/>
  <c r="X409" i="7"/>
  <c r="X408" i="7"/>
  <c r="X407" i="7"/>
  <c r="X406" i="7"/>
  <c r="X405" i="7"/>
  <c r="X404" i="7"/>
  <c r="X403" i="7"/>
  <c r="X402" i="7"/>
  <c r="X401" i="7"/>
  <c r="X400" i="7"/>
  <c r="X399" i="7"/>
  <c r="X398" i="7"/>
  <c r="X397" i="7"/>
  <c r="X396" i="7"/>
  <c r="X395" i="7"/>
  <c r="X394" i="7"/>
  <c r="X393" i="7"/>
  <c r="X392" i="7"/>
  <c r="X391" i="7"/>
  <c r="X390" i="7"/>
  <c r="X389" i="7"/>
  <c r="X388" i="7"/>
  <c r="X387" i="7"/>
  <c r="X386" i="7"/>
  <c r="X385" i="7"/>
  <c r="X384" i="7"/>
  <c r="X383" i="7"/>
  <c r="X382" i="7"/>
  <c r="X381" i="7"/>
  <c r="X380" i="7"/>
  <c r="X379" i="7"/>
  <c r="X378" i="7"/>
  <c r="X377" i="7"/>
  <c r="X376" i="7"/>
  <c r="X375" i="7"/>
  <c r="X374" i="7"/>
  <c r="X373" i="7"/>
  <c r="X372" i="7"/>
  <c r="X371" i="7"/>
  <c r="X370" i="7"/>
  <c r="X369" i="7"/>
  <c r="X368" i="7"/>
  <c r="X367" i="7"/>
  <c r="X366" i="7"/>
  <c r="X365" i="7"/>
  <c r="X364" i="7"/>
  <c r="X363" i="7"/>
  <c r="X362" i="7"/>
  <c r="X361" i="7"/>
  <c r="X360" i="7"/>
  <c r="X359" i="7"/>
  <c r="X358" i="7"/>
  <c r="X357" i="7"/>
  <c r="X356" i="7"/>
  <c r="X355" i="7"/>
  <c r="X354" i="7"/>
  <c r="X353" i="7"/>
  <c r="X352" i="7"/>
  <c r="X351" i="7"/>
  <c r="X350" i="7"/>
  <c r="X349" i="7"/>
  <c r="X348" i="7"/>
  <c r="X347" i="7"/>
  <c r="X346" i="7"/>
  <c r="X345" i="7"/>
  <c r="X344" i="7"/>
  <c r="X343" i="7"/>
  <c r="X342" i="7"/>
  <c r="X341" i="7"/>
  <c r="X340" i="7"/>
  <c r="X339" i="7"/>
  <c r="X338" i="7"/>
  <c r="X337" i="7"/>
  <c r="X336" i="7"/>
  <c r="X335" i="7"/>
  <c r="X334" i="7"/>
  <c r="X333" i="7"/>
  <c r="X332" i="7"/>
  <c r="X331" i="7"/>
  <c r="X330" i="7"/>
  <c r="X329" i="7"/>
  <c r="X328" i="7"/>
  <c r="X327" i="7"/>
  <c r="X326" i="7"/>
  <c r="X325" i="7"/>
  <c r="X324" i="7"/>
  <c r="X323" i="7"/>
  <c r="X322" i="7"/>
  <c r="X321" i="7"/>
  <c r="X320" i="7"/>
  <c r="X319" i="7"/>
  <c r="X318" i="7"/>
  <c r="X317" i="7"/>
  <c r="X316" i="7"/>
  <c r="X315" i="7"/>
  <c r="X314" i="7"/>
  <c r="X313" i="7"/>
  <c r="X312" i="7"/>
  <c r="X311" i="7"/>
  <c r="X310" i="7"/>
  <c r="X309" i="7"/>
  <c r="X308" i="7"/>
  <c r="X307" i="7"/>
  <c r="X306" i="7"/>
  <c r="X305" i="7"/>
  <c r="X304" i="7"/>
  <c r="X303" i="7"/>
  <c r="X302" i="7"/>
  <c r="X301" i="7"/>
  <c r="X300" i="7"/>
  <c r="X299" i="7"/>
  <c r="X298" i="7"/>
  <c r="X297" i="7"/>
  <c r="X296" i="7"/>
  <c r="X295" i="7"/>
  <c r="X294" i="7"/>
  <c r="X293" i="7"/>
  <c r="X292" i="7"/>
  <c r="X291" i="7"/>
  <c r="X290" i="7"/>
  <c r="X289" i="7"/>
  <c r="X288" i="7"/>
  <c r="X287" i="7"/>
  <c r="X286" i="7"/>
  <c r="X285" i="7"/>
  <c r="X284" i="7"/>
  <c r="X283" i="7"/>
  <c r="X282" i="7"/>
  <c r="X281" i="7"/>
  <c r="X280" i="7"/>
  <c r="X279" i="7"/>
  <c r="X278" i="7"/>
  <c r="X277" i="7"/>
  <c r="X276" i="7"/>
  <c r="X275" i="7"/>
  <c r="X274" i="7"/>
  <c r="X273" i="7"/>
  <c r="X272" i="7"/>
  <c r="X271" i="7"/>
  <c r="X270" i="7"/>
  <c r="X269" i="7"/>
  <c r="X268" i="7"/>
  <c r="X267" i="7"/>
  <c r="X266" i="7"/>
  <c r="X265" i="7"/>
  <c r="X264" i="7"/>
  <c r="X263" i="7"/>
  <c r="X262" i="7"/>
  <c r="X261" i="7"/>
  <c r="X260" i="7"/>
  <c r="X259" i="7"/>
  <c r="X258" i="7"/>
  <c r="X257" i="7"/>
  <c r="X256" i="7"/>
  <c r="X255" i="7"/>
  <c r="X254" i="7"/>
  <c r="X253" i="7"/>
  <c r="X252" i="7"/>
  <c r="X251" i="7"/>
  <c r="X250" i="7"/>
  <c r="X249" i="7"/>
  <c r="X248" i="7"/>
  <c r="X247" i="7"/>
  <c r="X246" i="7"/>
  <c r="X245" i="7"/>
  <c r="X244" i="7"/>
  <c r="X243" i="7"/>
  <c r="X242" i="7"/>
  <c r="X241" i="7"/>
  <c r="X240" i="7"/>
  <c r="X239" i="7"/>
  <c r="X238" i="7"/>
  <c r="X237" i="7"/>
  <c r="X236" i="7"/>
  <c r="X235" i="7"/>
  <c r="X234" i="7"/>
  <c r="X233" i="7"/>
  <c r="X232" i="7"/>
  <c r="X231" i="7"/>
  <c r="X230" i="7"/>
  <c r="X229" i="7"/>
  <c r="X228" i="7"/>
  <c r="X227" i="7"/>
  <c r="X226" i="7"/>
  <c r="X225" i="7"/>
  <c r="X224" i="7"/>
  <c r="X223" i="7"/>
  <c r="X222" i="7"/>
  <c r="X221" i="7"/>
  <c r="X220" i="7"/>
  <c r="X219" i="7"/>
  <c r="X218" i="7"/>
  <c r="X217" i="7"/>
  <c r="X216" i="7"/>
  <c r="X215" i="7"/>
  <c r="X214" i="7"/>
  <c r="X213" i="7"/>
  <c r="X212" i="7"/>
  <c r="X211" i="7"/>
  <c r="X210" i="7"/>
  <c r="X209" i="7"/>
  <c r="X208" i="7"/>
  <c r="X207" i="7"/>
  <c r="X206" i="7"/>
  <c r="X205" i="7"/>
  <c r="X204" i="7"/>
  <c r="X203" i="7"/>
  <c r="X202" i="7"/>
  <c r="X201" i="7"/>
  <c r="X200" i="7"/>
  <c r="X199" i="7"/>
  <c r="X198" i="7"/>
  <c r="X197" i="7"/>
  <c r="X196" i="7"/>
  <c r="X195" i="7"/>
  <c r="X194" i="7"/>
  <c r="X193" i="7"/>
  <c r="X192" i="7"/>
  <c r="X191" i="7"/>
  <c r="X190" i="7"/>
  <c r="X189" i="7"/>
  <c r="X188" i="7"/>
  <c r="X187" i="7"/>
  <c r="X186" i="7"/>
  <c r="X185" i="7"/>
  <c r="X184" i="7"/>
  <c r="X183" i="7"/>
  <c r="X182" i="7"/>
  <c r="X181" i="7"/>
  <c r="X180" i="7"/>
  <c r="X179" i="7"/>
  <c r="X178" i="7"/>
  <c r="X177" i="7"/>
  <c r="X176" i="7"/>
  <c r="X175" i="7"/>
  <c r="X174" i="7"/>
  <c r="X173" i="7"/>
  <c r="X172" i="7"/>
  <c r="X171" i="7"/>
  <c r="X170" i="7"/>
  <c r="X169" i="7"/>
  <c r="X168" i="7"/>
  <c r="X167" i="7"/>
  <c r="X166" i="7"/>
  <c r="X165" i="7"/>
  <c r="X164" i="7"/>
  <c r="X163" i="7"/>
  <c r="X162" i="7"/>
  <c r="X161" i="7"/>
  <c r="X160" i="7"/>
  <c r="X159" i="7"/>
  <c r="X158" i="7"/>
  <c r="X157" i="7"/>
  <c r="X156" i="7"/>
  <c r="X155" i="7"/>
  <c r="X154" i="7"/>
  <c r="X153" i="7"/>
  <c r="X152" i="7"/>
  <c r="X151" i="7"/>
  <c r="X150" i="7"/>
  <c r="X149" i="7"/>
  <c r="X148" i="7"/>
  <c r="X147" i="7"/>
  <c r="X146" i="7"/>
  <c r="X145" i="7"/>
  <c r="X144" i="7"/>
  <c r="X143" i="7"/>
  <c r="X142" i="7"/>
  <c r="X141" i="7"/>
  <c r="X140" i="7"/>
  <c r="X139" i="7"/>
  <c r="X138" i="7"/>
  <c r="X137" i="7"/>
  <c r="X136" i="7"/>
  <c r="X135" i="7"/>
  <c r="X134" i="7"/>
  <c r="X133" i="7"/>
  <c r="X132" i="7"/>
  <c r="X131" i="7"/>
  <c r="X130" i="7"/>
  <c r="X129" i="7"/>
  <c r="X128" i="7"/>
  <c r="X127" i="7"/>
  <c r="X126" i="7"/>
  <c r="X125" i="7"/>
  <c r="X124" i="7"/>
  <c r="X123" i="7"/>
  <c r="X122" i="7"/>
  <c r="X121" i="7"/>
  <c r="X120" i="7"/>
  <c r="X119" i="7"/>
  <c r="X118" i="7"/>
  <c r="X117" i="7"/>
  <c r="X116" i="7"/>
  <c r="X115" i="7"/>
  <c r="X114" i="7"/>
  <c r="X113" i="7"/>
  <c r="X112" i="7"/>
  <c r="X111" i="7"/>
  <c r="X110" i="7"/>
  <c r="X109" i="7"/>
  <c r="X108" i="7"/>
  <c r="X107" i="7"/>
  <c r="X106" i="7"/>
  <c r="X105" i="7"/>
  <c r="X104" i="7"/>
  <c r="X103" i="7"/>
  <c r="X102" i="7"/>
  <c r="X101" i="7"/>
  <c r="X100" i="7"/>
  <c r="X99" i="7"/>
  <c r="X98" i="7"/>
  <c r="X97" i="7"/>
  <c r="X96" i="7"/>
  <c r="X95" i="7"/>
  <c r="X94" i="7"/>
  <c r="X93" i="7"/>
  <c r="X92" i="7"/>
  <c r="X91" i="7"/>
  <c r="X90" i="7"/>
  <c r="X89" i="7"/>
  <c r="X88" i="7"/>
  <c r="X87" i="7"/>
  <c r="X86" i="7"/>
  <c r="X85" i="7"/>
  <c r="X84" i="7"/>
  <c r="X83" i="7"/>
  <c r="X82" i="7"/>
  <c r="X81" i="7"/>
  <c r="X80" i="7"/>
  <c r="X79" i="7"/>
  <c r="X78" i="7"/>
  <c r="X77" i="7"/>
  <c r="X76" i="7"/>
  <c r="X75" i="7"/>
  <c r="X74" i="7"/>
  <c r="X73" i="7"/>
  <c r="X72" i="7"/>
  <c r="X71" i="7"/>
  <c r="X70" i="7"/>
  <c r="X69" i="7"/>
  <c r="X68" i="7"/>
  <c r="X67" i="7"/>
  <c r="X66" i="7"/>
  <c r="X65" i="7"/>
  <c r="X64" i="7"/>
  <c r="X63" i="7"/>
  <c r="X62" i="7"/>
  <c r="X61" i="7"/>
  <c r="X60" i="7"/>
  <c r="X59" i="7"/>
  <c r="X58" i="7"/>
  <c r="X57" i="7"/>
  <c r="X56" i="7"/>
  <c r="X55" i="7"/>
  <c r="X54" i="7"/>
  <c r="X53" i="7"/>
  <c r="X52" i="7"/>
  <c r="X51" i="7"/>
  <c r="X50" i="7"/>
  <c r="X49" i="7"/>
  <c r="X48" i="7"/>
  <c r="X47" i="7"/>
  <c r="X46" i="7"/>
  <c r="X45" i="7"/>
  <c r="X44" i="7"/>
  <c r="X43" i="7"/>
  <c r="X42" i="7"/>
  <c r="X41" i="7"/>
  <c r="X40" i="7"/>
  <c r="X39" i="7"/>
  <c r="X38" i="7"/>
  <c r="X37" i="7"/>
  <c r="X36" i="7"/>
  <c r="X35" i="7"/>
  <c r="X34" i="7"/>
  <c r="X33" i="7"/>
  <c r="X32" i="7"/>
  <c r="X31" i="7"/>
  <c r="X30" i="7"/>
  <c r="X29" i="7"/>
  <c r="X28" i="7"/>
  <c r="X27" i="7"/>
  <c r="X26" i="7"/>
  <c r="X25" i="7"/>
  <c r="X24" i="7"/>
  <c r="X23" i="7"/>
  <c r="X22" i="7"/>
  <c r="X21" i="7"/>
  <c r="X20" i="7"/>
  <c r="X19" i="7"/>
  <c r="X18" i="7"/>
  <c r="X17" i="7"/>
  <c r="X16" i="7"/>
  <c r="X15" i="7"/>
  <c r="X14" i="7"/>
  <c r="X13" i="7"/>
  <c r="X12" i="7"/>
  <c r="X11" i="7"/>
  <c r="X10" i="7"/>
  <c r="X9" i="7"/>
  <c r="X8" i="7"/>
  <c r="X7" i="7"/>
  <c r="X6" i="7"/>
  <c r="X5" i="7"/>
  <c r="X4" i="7"/>
  <c r="X3" i="7"/>
  <c r="X2" i="7"/>
  <c r="Z1981" i="9"/>
  <c r="Z1982" i="9" s="1"/>
  <c r="Z1983" i="9" s="1"/>
  <c r="Z1984" i="9" s="1"/>
  <c r="Z1985" i="9" s="1"/>
  <c r="Z1986" i="9" s="1"/>
  <c r="Z1987" i="9" s="1"/>
  <c r="Z1988" i="9" s="1"/>
  <c r="Z1989" i="9" s="1"/>
  <c r="Z1990" i="9" s="1"/>
  <c r="Z1991" i="9" s="1"/>
  <c r="Z1992" i="9" s="1"/>
  <c r="Z1993" i="9" s="1"/>
  <c r="Z1994" i="9" s="1"/>
  <c r="Z1995" i="9" s="1"/>
  <c r="Z1996" i="9" s="1"/>
  <c r="Z1997" i="9" s="1"/>
  <c r="Z1998" i="9" s="1"/>
  <c r="Z1999" i="9" s="1"/>
  <c r="Z2000" i="9" s="1"/>
  <c r="Z2001" i="9" s="1"/>
  <c r="Z2002" i="9" s="1"/>
  <c r="Z2003" i="9" s="1"/>
  <c r="Z2004" i="9" s="1"/>
  <c r="Z2005" i="9" s="1"/>
  <c r="Z2006" i="9" s="1"/>
  <c r="Z2007" i="9" s="1"/>
  <c r="Z2008" i="9" s="1"/>
  <c r="Z2009" i="9" s="1"/>
  <c r="Z2010" i="9" s="1"/>
  <c r="Z2011" i="9" s="1"/>
  <c r="Z2012" i="9" s="1"/>
  <c r="Z2013" i="9" s="1"/>
  <c r="Z2014" i="9" s="1"/>
  <c r="Z2015" i="9" s="1"/>
  <c r="Z2016" i="9" s="1"/>
  <c r="Z1941" i="9"/>
  <c r="Z1942" i="9" s="1"/>
  <c r="Z1943" i="9" s="1"/>
  <c r="Z1944" i="9" s="1"/>
  <c r="Z1945" i="9" s="1"/>
  <c r="Z1946" i="9" s="1"/>
  <c r="Z1947" i="9" s="1"/>
  <c r="Z1948" i="9" s="1"/>
  <c r="Z1949" i="9" s="1"/>
  <c r="Z1950" i="9" s="1"/>
  <c r="Z1951" i="9" s="1"/>
  <c r="Z1952" i="9" s="1"/>
  <c r="Z1953" i="9" s="1"/>
  <c r="Z1954" i="9" s="1"/>
  <c r="Z1955" i="9" s="1"/>
  <c r="Z1956" i="9" s="1"/>
  <c r="Z1957" i="9" s="1"/>
  <c r="Z1958" i="9" s="1"/>
  <c r="Z1959" i="9" s="1"/>
  <c r="Z1960" i="9" s="1"/>
  <c r="Z1961" i="9" s="1"/>
  <c r="Z1962" i="9" s="1"/>
  <c r="Z1963" i="9" s="1"/>
  <c r="Z1964" i="9" s="1"/>
  <c r="Z1965" i="9" s="1"/>
  <c r="Z1966" i="9" s="1"/>
  <c r="Z1967" i="9" s="1"/>
  <c r="Z1968" i="9" s="1"/>
  <c r="Z1969" i="9" s="1"/>
  <c r="Z1970" i="9" s="1"/>
  <c r="Z1971" i="9" s="1"/>
  <c r="Z1972" i="9" s="1"/>
  <c r="Z1973" i="9" s="1"/>
  <c r="Z1974" i="9" s="1"/>
  <c r="Z1975" i="9" s="1"/>
  <c r="Z1976" i="9" s="1"/>
  <c r="Z1977" i="9" s="1"/>
  <c r="Z1861" i="9"/>
  <c r="Z1862" i="9" s="1"/>
  <c r="Z1863" i="9" s="1"/>
  <c r="Z1864" i="9" s="1"/>
  <c r="Z1865" i="9" s="1"/>
  <c r="Z1866" i="9" s="1"/>
  <c r="Z1867" i="9" s="1"/>
  <c r="Z1868" i="9" s="1"/>
  <c r="Z1869" i="9" s="1"/>
  <c r="Z1870" i="9" s="1"/>
  <c r="Z1871" i="9" s="1"/>
  <c r="Z1872" i="9" s="1"/>
  <c r="Z1873" i="9" s="1"/>
  <c r="Z1874" i="9" s="1"/>
  <c r="Z1875" i="9" s="1"/>
  <c r="Z1876" i="9" s="1"/>
  <c r="Z1877" i="9" s="1"/>
  <c r="Z1878" i="9" s="1"/>
  <c r="Z1879" i="9" s="1"/>
  <c r="Z1880" i="9" s="1"/>
  <c r="Z1881" i="9" s="1"/>
  <c r="Z1882" i="9" s="1"/>
  <c r="Z1883" i="9" s="1"/>
  <c r="Z1884" i="9" s="1"/>
  <c r="Z1885" i="9" s="1"/>
  <c r="Z1886" i="9" s="1"/>
  <c r="Z1887" i="9" s="1"/>
  <c r="Z1888" i="9" s="1"/>
  <c r="Z1889" i="9" s="1"/>
  <c r="Z1890" i="9" s="1"/>
  <c r="Z1891" i="9" s="1"/>
  <c r="Z1892" i="9" s="1"/>
  <c r="Z1893" i="9" s="1"/>
  <c r="Z1894" i="9" s="1"/>
  <c r="Z1895" i="9" s="1"/>
  <c r="Z1896" i="9" s="1"/>
  <c r="Z1781" i="9"/>
  <c r="Z1782" i="9" s="1"/>
  <c r="Z1783" i="9" s="1"/>
  <c r="Z1784" i="9" s="1"/>
  <c r="Z1785" i="9" s="1"/>
  <c r="Z1786" i="9" s="1"/>
  <c r="Z1787" i="9" s="1"/>
  <c r="Z1788" i="9" s="1"/>
  <c r="Z1789" i="9" s="1"/>
  <c r="Z1790" i="9" s="1"/>
  <c r="Z1791" i="9" s="1"/>
  <c r="Z1792" i="9" s="1"/>
  <c r="Z1793" i="9" s="1"/>
  <c r="Z1794" i="9" s="1"/>
  <c r="Z1795" i="9" s="1"/>
  <c r="Z1796" i="9" s="1"/>
  <c r="Z1797" i="9" s="1"/>
  <c r="Z1798" i="9" s="1"/>
  <c r="Z1799" i="9" s="1"/>
  <c r="Z1800" i="9" s="1"/>
  <c r="Z1801" i="9" s="1"/>
  <c r="Z1802" i="9" s="1"/>
  <c r="Z1803" i="9" s="1"/>
  <c r="Z1804" i="9" s="1"/>
  <c r="Z1805" i="9" s="1"/>
  <c r="Z1806" i="9" s="1"/>
  <c r="Z1807" i="9" s="1"/>
  <c r="Z1808" i="9" s="1"/>
  <c r="Z1809" i="9" s="1"/>
  <c r="Z1810" i="9" s="1"/>
  <c r="Z1811" i="9" s="1"/>
  <c r="Z1812" i="9" s="1"/>
  <c r="Z1813" i="9" s="1"/>
  <c r="Z1814" i="9" s="1"/>
  <c r="Z1815" i="9" s="1"/>
  <c r="Z1816" i="9" s="1"/>
  <c r="Z1741" i="9"/>
  <c r="Z1742" i="9" s="1"/>
  <c r="Z1743" i="9" s="1"/>
  <c r="Z1744" i="9" s="1"/>
  <c r="Z1745" i="9" s="1"/>
  <c r="Z1746" i="9" s="1"/>
  <c r="Z1747" i="9" s="1"/>
  <c r="Z1748" i="9" s="1"/>
  <c r="Z1749" i="9" s="1"/>
  <c r="Z1750" i="9" s="1"/>
  <c r="Z1751" i="9" s="1"/>
  <c r="Z1752" i="9" s="1"/>
  <c r="Z1753" i="9" s="1"/>
  <c r="Z1754" i="9" s="1"/>
  <c r="Z1755" i="9" s="1"/>
  <c r="Z1756" i="9" s="1"/>
  <c r="Z1757" i="9" s="1"/>
  <c r="Z1758" i="9" s="1"/>
  <c r="Z1759" i="9" s="1"/>
  <c r="Z1760" i="9" s="1"/>
  <c r="Z1761" i="9" s="1"/>
  <c r="Z1762" i="9" s="1"/>
  <c r="Z1763" i="9" s="1"/>
  <c r="Z1764" i="9" s="1"/>
  <c r="Z1765" i="9" s="1"/>
  <c r="Z1766" i="9" s="1"/>
  <c r="Z1767" i="9" s="1"/>
  <c r="Z1768" i="9" s="1"/>
  <c r="Z1769" i="9" s="1"/>
  <c r="Z1770" i="9" s="1"/>
  <c r="Z1771" i="9" s="1"/>
  <c r="Z1772" i="9" s="1"/>
  <c r="Z1773" i="9" s="1"/>
  <c r="Z1774" i="9" s="1"/>
  <c r="Z1775" i="9" s="1"/>
  <c r="Z1776" i="9" s="1"/>
  <c r="Z1777" i="9" s="1"/>
  <c r="Z1778" i="9" s="1"/>
  <c r="Z1779" i="9" s="1"/>
  <c r="Z1659" i="9"/>
  <c r="Z1660" i="9" s="1"/>
  <c r="Z1661" i="9" s="1"/>
  <c r="Z1662" i="9" s="1"/>
  <c r="Z1663" i="9" s="1"/>
  <c r="Z1664" i="9" s="1"/>
  <c r="Z1665" i="9" s="1"/>
  <c r="Z1666" i="9" s="1"/>
  <c r="Z1667" i="9" s="1"/>
  <c r="Z1668" i="9" s="1"/>
  <c r="Z1669" i="9" s="1"/>
  <c r="Z1670" i="9" s="1"/>
  <c r="Z1671" i="9" s="1"/>
  <c r="Z1672" i="9" s="1"/>
  <c r="Z1673" i="9" s="1"/>
  <c r="Z1674" i="9" s="1"/>
  <c r="Z1675" i="9" s="1"/>
  <c r="Z1676" i="9" s="1"/>
  <c r="Z1677" i="9" s="1"/>
  <c r="Z1678" i="9" s="1"/>
  <c r="Z1679" i="9" s="1"/>
  <c r="Z1680" i="9" s="1"/>
  <c r="Z1681" i="9" s="1"/>
  <c r="Z1682" i="9" s="1"/>
  <c r="Z1683" i="9" s="1"/>
  <c r="Z1684" i="9" s="1"/>
  <c r="Z1685" i="9" s="1"/>
  <c r="Z1686" i="9" s="1"/>
  <c r="Z1687" i="9" s="1"/>
  <c r="Z1688" i="9" s="1"/>
  <c r="Z1689" i="9" s="1"/>
  <c r="Z1690" i="9" s="1"/>
  <c r="Z1691" i="9" s="1"/>
  <c r="Z1692" i="9" s="1"/>
  <c r="Z1693" i="9" s="1"/>
  <c r="Z1694" i="9" s="1"/>
  <c r="Z1695" i="9" s="1"/>
  <c r="Z1618" i="9"/>
  <c r="Z1619" i="9" s="1"/>
  <c r="Z1620" i="9" s="1"/>
  <c r="Z1621" i="9" s="1"/>
  <c r="Z1622" i="9" s="1"/>
  <c r="Z1623" i="9" s="1"/>
  <c r="Z1624" i="9" s="1"/>
  <c r="Z1625" i="9" s="1"/>
  <c r="Z1626" i="9" s="1"/>
  <c r="Z1627" i="9" s="1"/>
  <c r="Z1628" i="9" s="1"/>
  <c r="Z1629" i="9" s="1"/>
  <c r="Z1630" i="9" s="1"/>
  <c r="Z1631" i="9" s="1"/>
  <c r="Z1632" i="9" s="1"/>
  <c r="Z1633" i="9" s="1"/>
  <c r="Z1634" i="9" s="1"/>
  <c r="Z1635" i="9" s="1"/>
  <c r="Z1636" i="9" s="1"/>
  <c r="Z1637" i="9" s="1"/>
  <c r="Z1638" i="9" s="1"/>
  <c r="Z1639" i="9" s="1"/>
  <c r="Z1640" i="9" s="1"/>
  <c r="Z1641" i="9" s="1"/>
  <c r="Z1642" i="9" s="1"/>
  <c r="Z1643" i="9" s="1"/>
  <c r="Z1644" i="9" s="1"/>
  <c r="Z1645" i="9" s="1"/>
  <c r="Z1646" i="9" s="1"/>
  <c r="Z1647" i="9" s="1"/>
  <c r="Z1648" i="9" s="1"/>
  <c r="Z1649" i="9" s="1"/>
  <c r="Z1650" i="9" s="1"/>
  <c r="Z1651" i="9" s="1"/>
  <c r="Z1652" i="9" s="1"/>
  <c r="Z1653" i="9" s="1"/>
  <c r="Z1654" i="9" s="1"/>
  <c r="Z1655" i="9" s="1"/>
  <c r="Z1656" i="9" s="1"/>
  <c r="Z1657" i="9" s="1"/>
  <c r="Z1572" i="9"/>
  <c r="Z1573" i="9" s="1"/>
  <c r="Z1574" i="9" s="1"/>
  <c r="Z1575" i="9" s="1"/>
  <c r="Z1576" i="9" s="1"/>
  <c r="Z1577" i="9" s="1"/>
  <c r="Z1578" i="9" s="1"/>
  <c r="Z1579" i="9" s="1"/>
  <c r="Z1580" i="9" s="1"/>
  <c r="Z1581" i="9" s="1"/>
  <c r="Z1582" i="9" s="1"/>
  <c r="Z1583" i="9" s="1"/>
  <c r="Z1584" i="9" s="1"/>
  <c r="Z1585" i="9" s="1"/>
  <c r="Z1586" i="9" s="1"/>
  <c r="Z1587" i="9" s="1"/>
  <c r="Z1588" i="9" s="1"/>
  <c r="Z1589" i="9" s="1"/>
  <c r="Z1590" i="9" s="1"/>
  <c r="Z1591" i="9" s="1"/>
  <c r="Z1592" i="9" s="1"/>
  <c r="Z1593" i="9" s="1"/>
  <c r="Z1594" i="9" s="1"/>
  <c r="Z1595" i="9" s="1"/>
  <c r="Z1596" i="9" s="1"/>
  <c r="Z1597" i="9" s="1"/>
  <c r="Z1598" i="9" s="1"/>
  <c r="Z1599" i="9" s="1"/>
  <c r="Z1600" i="9" s="1"/>
  <c r="Z1601" i="9" s="1"/>
  <c r="Z1602" i="9" s="1"/>
  <c r="Z1603" i="9" s="1"/>
  <c r="Z1604" i="9" s="1"/>
  <c r="Z1605" i="9" s="1"/>
  <c r="Z1606" i="9" s="1"/>
  <c r="Z1607" i="9" s="1"/>
  <c r="Z1532" i="9"/>
  <c r="Z1533" i="9" s="1"/>
  <c r="Z1534" i="9" s="1"/>
  <c r="Z1535" i="9" s="1"/>
  <c r="Z1536" i="9" s="1"/>
  <c r="Z1537" i="9" s="1"/>
  <c r="Z1538" i="9" s="1"/>
  <c r="Z1539" i="9" s="1"/>
  <c r="Z1540" i="9" s="1"/>
  <c r="Z1541" i="9" s="1"/>
  <c r="Z1542" i="9" s="1"/>
  <c r="Z1543" i="9" s="1"/>
  <c r="Z1544" i="9" s="1"/>
  <c r="Z1545" i="9" s="1"/>
  <c r="Z1546" i="9" s="1"/>
  <c r="Z1547" i="9" s="1"/>
  <c r="Z1548" i="9" s="1"/>
  <c r="Z1549" i="9" s="1"/>
  <c r="Z1550" i="9" s="1"/>
  <c r="Z1551" i="9" s="1"/>
  <c r="Z1552" i="9" s="1"/>
  <c r="Z1553" i="9" s="1"/>
  <c r="Z1554" i="9" s="1"/>
  <c r="Z1555" i="9" s="1"/>
  <c r="Z1556" i="9" s="1"/>
  <c r="Z1557" i="9" s="1"/>
  <c r="Z1558" i="9" s="1"/>
  <c r="Z1559" i="9" s="1"/>
  <c r="Z1560" i="9" s="1"/>
  <c r="Z1561" i="9" s="1"/>
  <c r="Z1562" i="9" s="1"/>
  <c r="Z1563" i="9" s="1"/>
  <c r="Z1564" i="9" s="1"/>
  <c r="Z1565" i="9" s="1"/>
  <c r="Z1566" i="9" s="1"/>
  <c r="Z1567" i="9" s="1"/>
  <c r="Z1492" i="9"/>
  <c r="Z1493" i="9" s="1"/>
  <c r="Z1494" i="9" s="1"/>
  <c r="Z1495" i="9" s="1"/>
  <c r="Z1496" i="9" s="1"/>
  <c r="Z1497" i="9" s="1"/>
  <c r="Z1498" i="9" s="1"/>
  <c r="Z1499" i="9" s="1"/>
  <c r="Z1500" i="9" s="1"/>
  <c r="Z1501" i="9" s="1"/>
  <c r="Z1502" i="9" s="1"/>
  <c r="Z1503" i="9" s="1"/>
  <c r="Z1504" i="9" s="1"/>
  <c r="Z1505" i="9" s="1"/>
  <c r="Z1506" i="9" s="1"/>
  <c r="Z1507" i="9" s="1"/>
  <c r="Z1508" i="9" s="1"/>
  <c r="Z1509" i="9" s="1"/>
  <c r="Z1510" i="9" s="1"/>
  <c r="Z1511" i="9" s="1"/>
  <c r="Z1512" i="9" s="1"/>
  <c r="Z1513" i="9" s="1"/>
  <c r="Z1514" i="9" s="1"/>
  <c r="Z1515" i="9" s="1"/>
  <c r="Z1516" i="9" s="1"/>
  <c r="Z1517" i="9" s="1"/>
  <c r="Z1518" i="9" s="1"/>
  <c r="Z1519" i="9" s="1"/>
  <c r="Z1520" i="9" s="1"/>
  <c r="Z1521" i="9" s="1"/>
  <c r="Z1522" i="9" s="1"/>
  <c r="Z1523" i="9" s="1"/>
  <c r="Z1524" i="9" s="1"/>
  <c r="Z1525" i="9" s="1"/>
  <c r="Z1526" i="9" s="1"/>
  <c r="Z1527" i="9" s="1"/>
  <c r="Z1452" i="9"/>
  <c r="Z1453" i="9" s="1"/>
  <c r="Z1454" i="9" s="1"/>
  <c r="Z1455" i="9" s="1"/>
  <c r="Z1456" i="9" s="1"/>
  <c r="Z1457" i="9" s="1"/>
  <c r="Z1458" i="9" s="1"/>
  <c r="Z1459" i="9" s="1"/>
  <c r="Z1460" i="9" s="1"/>
  <c r="Z1461" i="9" s="1"/>
  <c r="Z1462" i="9" s="1"/>
  <c r="Z1463" i="9" s="1"/>
  <c r="Z1464" i="9" s="1"/>
  <c r="Z1465" i="9" s="1"/>
  <c r="Z1466" i="9" s="1"/>
  <c r="Z1467" i="9" s="1"/>
  <c r="Z1468" i="9" s="1"/>
  <c r="Z1469" i="9" s="1"/>
  <c r="Z1470" i="9" s="1"/>
  <c r="Z1471" i="9" s="1"/>
  <c r="Z1472" i="9" s="1"/>
  <c r="Z1473" i="9" s="1"/>
  <c r="Z1474" i="9" s="1"/>
  <c r="Z1475" i="9" s="1"/>
  <c r="Z1476" i="9" s="1"/>
  <c r="Z1477" i="9" s="1"/>
  <c r="Z1478" i="9" s="1"/>
  <c r="Z1479" i="9" s="1"/>
  <c r="Z1480" i="9" s="1"/>
  <c r="Z1481" i="9" s="1"/>
  <c r="Z1482" i="9" s="1"/>
  <c r="Z1483" i="9" s="1"/>
  <c r="Z1484" i="9" s="1"/>
  <c r="Z1485" i="9" s="1"/>
  <c r="Z1486" i="9" s="1"/>
  <c r="Z1487" i="9" s="1"/>
  <c r="Z1488" i="9" s="1"/>
  <c r="Z1489" i="9" s="1"/>
  <c r="Z1490" i="9" s="1"/>
  <c r="P11" i="69"/>
  <c r="K11" i="69"/>
  <c r="Z1416" i="9"/>
  <c r="Z1417" i="9" s="1"/>
  <c r="Z1418" i="9" s="1"/>
  <c r="Z1419" i="9" s="1"/>
  <c r="Z1420" i="9" s="1"/>
  <c r="Z1421" i="9" s="1"/>
  <c r="Z1422" i="9" s="1"/>
  <c r="Z1423" i="9" s="1"/>
  <c r="Z1424" i="9" s="1"/>
  <c r="Z1425" i="9" s="1"/>
  <c r="Z1426" i="9" s="1"/>
  <c r="Z1427" i="9" s="1"/>
  <c r="Z1428" i="9" s="1"/>
  <c r="Z1429" i="9" s="1"/>
  <c r="Z1430" i="9" s="1"/>
  <c r="Z1431" i="9" s="1"/>
  <c r="Z1432" i="9" s="1"/>
  <c r="Z1433" i="9" s="1"/>
  <c r="Z1434" i="9" s="1"/>
  <c r="Z1435" i="9" s="1"/>
  <c r="Z1436" i="9" s="1"/>
  <c r="Z1437" i="9" s="1"/>
  <c r="Z1438" i="9" s="1"/>
  <c r="Z1439" i="9" s="1"/>
  <c r="Z1440" i="9" s="1"/>
  <c r="Z1441" i="9" s="1"/>
  <c r="Z1442" i="9" s="1"/>
  <c r="Z1443" i="9" s="1"/>
  <c r="Z1444" i="9" s="1"/>
  <c r="Z1386" i="9"/>
  <c r="Z1387" i="9" s="1"/>
  <c r="Z1388" i="9" s="1"/>
  <c r="Z1389" i="9" s="1"/>
  <c r="Z1390" i="9" s="1"/>
  <c r="Z1391" i="9" s="1"/>
  <c r="Z1392" i="9" s="1"/>
  <c r="Z1393" i="9" s="1"/>
  <c r="Z1394" i="9" s="1"/>
  <c r="Z1395" i="9" s="1"/>
  <c r="Z1396" i="9" s="1"/>
  <c r="Z1397" i="9" s="1"/>
  <c r="Z1398" i="9" s="1"/>
  <c r="Z1399" i="9" s="1"/>
  <c r="Z1400" i="9" s="1"/>
  <c r="Z1401" i="9" s="1"/>
  <c r="Z1402" i="9" s="1"/>
  <c r="Z1403" i="9" s="1"/>
  <c r="Z1404" i="9" s="1"/>
  <c r="Z1405" i="9" s="1"/>
  <c r="Z1406" i="9" s="1"/>
  <c r="Z1407" i="9" s="1"/>
  <c r="Z1408" i="9" s="1"/>
  <c r="Z1409" i="9" s="1"/>
  <c r="Z1410" i="9" s="1"/>
  <c r="Z1411" i="9" s="1"/>
  <c r="Z1412" i="9" s="1"/>
  <c r="Z1413" i="9" s="1"/>
  <c r="Z1414" i="9" s="1"/>
  <c r="Z1355" i="9"/>
  <c r="Z1356" i="9" s="1"/>
  <c r="Z1357" i="9" s="1"/>
  <c r="Z1358" i="9" s="1"/>
  <c r="Z1359" i="9" s="1"/>
  <c r="Z1360" i="9" s="1"/>
  <c r="Z1361" i="9" s="1"/>
  <c r="Z1362" i="9" s="1"/>
  <c r="Z1363" i="9" s="1"/>
  <c r="Z1364" i="9" s="1"/>
  <c r="Z1365" i="9" s="1"/>
  <c r="Z1366" i="9" s="1"/>
  <c r="Z1367" i="9" s="1"/>
  <c r="Z1368" i="9" s="1"/>
  <c r="Z1369" i="9" s="1"/>
  <c r="Z1370" i="9" s="1"/>
  <c r="Z1371" i="9" s="1"/>
  <c r="Z1372" i="9" s="1"/>
  <c r="Z1373" i="9" s="1"/>
  <c r="Z1374" i="9" s="1"/>
  <c r="Z1375" i="9" s="1"/>
  <c r="Z1376" i="9" s="1"/>
  <c r="Z1377" i="9" s="1"/>
  <c r="Z1378" i="9" s="1"/>
  <c r="Z1379" i="9" s="1"/>
  <c r="Z1380" i="9" s="1"/>
  <c r="Z1381" i="9" s="1"/>
  <c r="Z1382" i="9" s="1"/>
  <c r="Z1383" i="9" s="1"/>
  <c r="Z1384" i="9" s="1"/>
  <c r="Z1324" i="9"/>
  <c r="Z1325" i="9" s="1"/>
  <c r="Z1326" i="9" s="1"/>
  <c r="Z1327" i="9" s="1"/>
  <c r="Z1328" i="9" s="1"/>
  <c r="Z1329" i="9" s="1"/>
  <c r="Z1330" i="9" s="1"/>
  <c r="Z1331" i="9" s="1"/>
  <c r="Z1332" i="9" s="1"/>
  <c r="Z1333" i="9" s="1"/>
  <c r="Z1334" i="9" s="1"/>
  <c r="Z1335" i="9" s="1"/>
  <c r="Z1336" i="9" s="1"/>
  <c r="Z1337" i="9" s="1"/>
  <c r="Z1338" i="9" s="1"/>
  <c r="Z1339" i="9" s="1"/>
  <c r="Z1340" i="9" s="1"/>
  <c r="Z1341" i="9" s="1"/>
  <c r="Z1342" i="9" s="1"/>
  <c r="Z1343" i="9" s="1"/>
  <c r="Z1344" i="9" s="1"/>
  <c r="Z1345" i="9" s="1"/>
  <c r="Z1346" i="9" s="1"/>
  <c r="Z1347" i="9" s="1"/>
  <c r="Z1348" i="9" s="1"/>
  <c r="Z1349" i="9" s="1"/>
  <c r="Z1350" i="9" s="1"/>
  <c r="Z1351" i="9" s="1"/>
  <c r="Z1352" i="9" s="1"/>
  <c r="Z1353" i="9" s="1"/>
  <c r="Z1316" i="9"/>
  <c r="Z1317" i="9" s="1"/>
  <c r="Z1318" i="9" s="1"/>
  <c r="Z1319" i="9" s="1"/>
  <c r="Z1320" i="9" s="1"/>
  <c r="Z1321" i="9" s="1"/>
  <c r="Z1322" i="9" s="1"/>
  <c r="Z1286" i="9"/>
  <c r="Z1287" i="9" s="1"/>
  <c r="Z1288" i="9" s="1"/>
  <c r="Z1289" i="9" s="1"/>
  <c r="Z1290" i="9" s="1"/>
  <c r="Z1291" i="9" s="1"/>
  <c r="Z1292" i="9" s="1"/>
  <c r="Z1293" i="9" s="1"/>
  <c r="Z1294" i="9" s="1"/>
  <c r="Z1295" i="9" s="1"/>
  <c r="Z1296" i="9" s="1"/>
  <c r="Z1297" i="9" s="1"/>
  <c r="Z1298" i="9" s="1"/>
  <c r="Z1299" i="9" s="1"/>
  <c r="Z1300" i="9" s="1"/>
  <c r="Z1301" i="9" s="1"/>
  <c r="Z1302" i="9" s="1"/>
  <c r="Z1303" i="9" s="1"/>
  <c r="Z1304" i="9" s="1"/>
  <c r="Z1305" i="9" s="1"/>
  <c r="Z1306" i="9" s="1"/>
  <c r="Z1307" i="9" s="1"/>
  <c r="Z1308" i="9" s="1"/>
  <c r="Z1309" i="9" s="1"/>
  <c r="Z1310" i="9" s="1"/>
  <c r="Z1311" i="9" s="1"/>
  <c r="Z1312" i="9" s="1"/>
  <c r="Z1313" i="9" s="1"/>
  <c r="Z1314" i="9" s="1"/>
  <c r="Z1256" i="9"/>
  <c r="Z1257" i="9" s="1"/>
  <c r="Z1258" i="9" s="1"/>
  <c r="Z1259" i="9" s="1"/>
  <c r="Z1260" i="9" s="1"/>
  <c r="Z1261" i="9" s="1"/>
  <c r="Z1262" i="9" s="1"/>
  <c r="Z1263" i="9" s="1"/>
  <c r="Z1264" i="9" s="1"/>
  <c r="Z1265" i="9" s="1"/>
  <c r="Z1266" i="9" s="1"/>
  <c r="Z1267" i="9" s="1"/>
  <c r="Z1268" i="9" s="1"/>
  <c r="Z1269" i="9" s="1"/>
  <c r="Z1270" i="9" s="1"/>
  <c r="Z1271" i="9" s="1"/>
  <c r="Z1272" i="9" s="1"/>
  <c r="Z1273" i="9" s="1"/>
  <c r="Z1274" i="9" s="1"/>
  <c r="Z1275" i="9" s="1"/>
  <c r="Z1276" i="9" s="1"/>
  <c r="Z1277" i="9" s="1"/>
  <c r="Z1278" i="9" s="1"/>
  <c r="Z1279" i="9" s="1"/>
  <c r="Z1280" i="9" s="1"/>
  <c r="Z1281" i="9" s="1"/>
  <c r="Z1282" i="9" s="1"/>
  <c r="Z1283" i="9" s="1"/>
  <c r="Z1284" i="9" s="1"/>
  <c r="Z1240" i="9"/>
  <c r="Z1241" i="9" s="1"/>
  <c r="Z1242" i="9" s="1"/>
  <c r="Z1243" i="9" s="1"/>
  <c r="Z1244" i="9" s="1"/>
  <c r="Z1245" i="9" s="1"/>
  <c r="Z1246" i="9" s="1"/>
  <c r="Z1247" i="9" s="1"/>
  <c r="K3836" i="9"/>
  <c r="Z1093" i="9"/>
  <c r="Z1094" i="9" s="1"/>
  <c r="Z1095" i="9" s="1"/>
  <c r="Z1096" i="9" s="1"/>
  <c r="Z1097" i="9" s="1"/>
  <c r="Z1098" i="9" s="1"/>
  <c r="Z1099" i="9" s="1"/>
  <c r="Z1100" i="9" s="1"/>
  <c r="Z1101" i="9" s="1"/>
  <c r="Z1102" i="9" s="1"/>
  <c r="Z1103" i="9" s="1"/>
  <c r="Z1104" i="9" s="1"/>
  <c r="Z1105" i="9" s="1"/>
  <c r="Z1106" i="9" s="1"/>
  <c r="Z1107" i="9" s="1"/>
  <c r="Z1108" i="9" s="1"/>
  <c r="Z1109" i="9" s="1"/>
  <c r="Z1110" i="9" s="1"/>
  <c r="Z1111" i="9" s="1"/>
  <c r="Z1112" i="9" s="1"/>
  <c r="Z1113" i="9" s="1"/>
  <c r="Z1114" i="9" s="1"/>
  <c r="Z1115" i="9" s="1"/>
  <c r="Z1116" i="9" s="1"/>
  <c r="Z1117" i="9" s="1"/>
  <c r="Z1118" i="9" s="1"/>
  <c r="D33" i="67"/>
  <c r="D29" i="67"/>
  <c r="D22" i="67"/>
  <c r="D14" i="67"/>
  <c r="C33" i="67"/>
  <c r="C29" i="67"/>
  <c r="C22" i="67"/>
  <c r="C14" i="67"/>
  <c r="D10" i="67"/>
  <c r="C10" i="67"/>
  <c r="Z1036" i="9"/>
  <c r="Z1037" i="9" s="1"/>
  <c r="Z1038" i="9" s="1"/>
  <c r="Z1039" i="9" s="1"/>
  <c r="Z1040" i="9" s="1"/>
  <c r="Z1041" i="9" s="1"/>
  <c r="Z1042" i="9" s="1"/>
  <c r="Z1043" i="9" s="1"/>
  <c r="Z1044" i="9" s="1"/>
  <c r="Z1045" i="9" s="1"/>
  <c r="Z1046" i="9" s="1"/>
  <c r="Z1047" i="9" s="1"/>
  <c r="Z1048" i="9" s="1"/>
  <c r="Z1049" i="9" s="1"/>
  <c r="Z1050" i="9" s="1"/>
  <c r="Z1051" i="9" s="1"/>
  <c r="Z1052" i="9" s="1"/>
  <c r="Z1053" i="9" s="1"/>
  <c r="Z1054" i="9" s="1"/>
  <c r="Z1055" i="9" s="1"/>
  <c r="Z1056" i="9" s="1"/>
  <c r="Z1057" i="9" s="1"/>
  <c r="Z1058" i="9" s="1"/>
  <c r="Z1059" i="9" s="1"/>
  <c r="Z1060" i="9" s="1"/>
  <c r="Z1061" i="9" s="1"/>
  <c r="Z1062" i="9" s="1"/>
  <c r="Z1063" i="9" s="1"/>
  <c r="Z1064" i="9" s="1"/>
  <c r="Z1065" i="9" s="1"/>
  <c r="Z1066" i="9" s="1"/>
  <c r="Z1067" i="9" s="1"/>
  <c r="Z1068" i="9" s="1"/>
  <c r="Z1069" i="9" s="1"/>
  <c r="Z1070" i="9" s="1"/>
  <c r="Z1071" i="9" s="1"/>
  <c r="Z1072" i="9" s="1"/>
  <c r="Z1073" i="9" s="1"/>
  <c r="Z1074" i="9" s="1"/>
  <c r="Z1075" i="9" s="1"/>
  <c r="Z989" i="9"/>
  <c r="Z990" i="9" s="1"/>
  <c r="Z991" i="9" s="1"/>
  <c r="Z992" i="9" s="1"/>
  <c r="Z993" i="9" s="1"/>
  <c r="Z994" i="9" s="1"/>
  <c r="Z995" i="9" s="1"/>
  <c r="Z996" i="9" s="1"/>
  <c r="Z997" i="9" s="1"/>
  <c r="Z998" i="9" s="1"/>
  <c r="Z999" i="9" s="1"/>
  <c r="Z1000" i="9" s="1"/>
  <c r="Z1001" i="9" s="1"/>
  <c r="Z1002" i="9" s="1"/>
  <c r="Z1003" i="9" s="1"/>
  <c r="Z1004" i="9" s="1"/>
  <c r="Z1005" i="9" s="1"/>
  <c r="Z1006" i="9" s="1"/>
  <c r="Z1007" i="9" s="1"/>
  <c r="Z1008" i="9" s="1"/>
  <c r="Z1009" i="9" s="1"/>
  <c r="Z1010" i="9" s="1"/>
  <c r="Z1011" i="9" s="1"/>
  <c r="Z1012" i="9" s="1"/>
  <c r="Z1013" i="9" s="1"/>
  <c r="Z1014" i="9" s="1"/>
  <c r="Z1015" i="9" s="1"/>
  <c r="Z1016" i="9" s="1"/>
  <c r="Z1017" i="9" s="1"/>
  <c r="Z1018" i="9" s="1"/>
  <c r="Z1019" i="9" s="1"/>
  <c r="Z1020" i="9" s="1"/>
  <c r="Z1021" i="9" s="1"/>
  <c r="Z1022" i="9" s="1"/>
  <c r="Z1023" i="9" s="1"/>
  <c r="Z1024" i="9" s="1"/>
  <c r="Z1025" i="9" s="1"/>
  <c r="Z1026" i="9" s="1"/>
  <c r="Z1027" i="9" s="1"/>
  <c r="Z1028" i="9" s="1"/>
  <c r="Z1029" i="9" s="1"/>
  <c r="Z938" i="9"/>
  <c r="Z939" i="9" s="1"/>
  <c r="Z940" i="9" s="1"/>
  <c r="Z941" i="9" s="1"/>
  <c r="Z942" i="9" s="1"/>
  <c r="Z943" i="9" s="1"/>
  <c r="Z944" i="9" s="1"/>
  <c r="Z945" i="9" s="1"/>
  <c r="Z946" i="9" s="1"/>
  <c r="Z947" i="9" s="1"/>
  <c r="Z948" i="9" s="1"/>
  <c r="Z949" i="9" s="1"/>
  <c r="Z950" i="9" s="1"/>
  <c r="Z951" i="9" s="1"/>
  <c r="Z952" i="9" s="1"/>
  <c r="Z953" i="9" s="1"/>
  <c r="Z954" i="9" s="1"/>
  <c r="Z955" i="9" s="1"/>
  <c r="Z956" i="9" s="1"/>
  <c r="Z957" i="9" s="1"/>
  <c r="Z958" i="9" s="1"/>
  <c r="Z959" i="9" s="1"/>
  <c r="Z960" i="9" s="1"/>
  <c r="Z961" i="9" s="1"/>
  <c r="Z962" i="9" s="1"/>
  <c r="Z963" i="9" s="1"/>
  <c r="Z964" i="9" s="1"/>
  <c r="Z965" i="9" s="1"/>
  <c r="Z966" i="9" s="1"/>
  <c r="Z967" i="9" s="1"/>
  <c r="Z968" i="9" s="1"/>
  <c r="Z969" i="9" s="1"/>
  <c r="Z970" i="9" s="1"/>
  <c r="Z971" i="9" s="1"/>
  <c r="Z972" i="9" s="1"/>
  <c r="Z973" i="9" s="1"/>
  <c r="Z974" i="9" s="1"/>
  <c r="Z975" i="9" s="1"/>
  <c r="Z976" i="9" s="1"/>
  <c r="Z977" i="9" s="1"/>
  <c r="Z978" i="9" s="1"/>
  <c r="Z979" i="9" s="1"/>
  <c r="Z980" i="9" s="1"/>
  <c r="Z981" i="9" s="1"/>
  <c r="M926" i="9"/>
  <c r="Z914" i="9"/>
  <c r="Z915" i="9" s="1"/>
  <c r="Z916" i="9" s="1"/>
  <c r="Z917" i="9" s="1"/>
  <c r="Z918" i="9" s="1"/>
  <c r="Z919" i="9" s="1"/>
  <c r="Z920" i="9" s="1"/>
  <c r="Z921" i="9" s="1"/>
  <c r="Z904" i="9"/>
  <c r="Z905" i="9" s="1"/>
  <c r="Z906" i="9" s="1"/>
  <c r="Z907" i="9" s="1"/>
  <c r="Z908" i="9" s="1"/>
  <c r="Z909" i="9" s="1"/>
  <c r="Z910" i="9" s="1"/>
  <c r="Z911" i="9" s="1"/>
  <c r="Z912" i="9" s="1"/>
  <c r="M897" i="9"/>
  <c r="M898" i="9"/>
  <c r="Z753" i="9"/>
  <c r="Z754" i="9" s="1"/>
  <c r="Z755" i="9" s="1"/>
  <c r="Z756" i="9" s="1"/>
  <c r="Z757" i="9" s="1"/>
  <c r="Z758" i="9" s="1"/>
  <c r="Z759" i="9" s="1"/>
  <c r="Z760" i="9" s="1"/>
  <c r="Z761" i="9" s="1"/>
  <c r="Z762" i="9" s="1"/>
  <c r="Z763" i="9" s="1"/>
  <c r="Z764" i="9" s="1"/>
  <c r="Z765" i="9" s="1"/>
  <c r="Z766" i="9" s="1"/>
  <c r="Z767" i="9" s="1"/>
  <c r="Z768" i="9" s="1"/>
  <c r="Z769" i="9" s="1"/>
  <c r="Z770" i="9" s="1"/>
  <c r="Z771" i="9" s="1"/>
  <c r="Z772" i="9" s="1"/>
  <c r="Z773" i="9" s="1"/>
  <c r="Z774" i="9" s="1"/>
  <c r="Z775" i="9" s="1"/>
  <c r="Z776" i="9" s="1"/>
  <c r="Z777" i="9" s="1"/>
  <c r="Z778" i="9" s="1"/>
  <c r="Z779" i="9" s="1"/>
  <c r="Z780" i="9" s="1"/>
  <c r="Z812" i="9"/>
  <c r="Z813" i="9" s="1"/>
  <c r="Z814" i="9" s="1"/>
  <c r="Z815" i="9" s="1"/>
  <c r="Z816" i="9" s="1"/>
  <c r="Z817" i="9" s="1"/>
  <c r="Z818" i="9" s="1"/>
  <c r="Z819" i="9" s="1"/>
  <c r="Z820" i="9" s="1"/>
  <c r="Z821" i="9" s="1"/>
  <c r="Z822" i="9" s="1"/>
  <c r="Z823" i="9" s="1"/>
  <c r="Z824" i="9" s="1"/>
  <c r="Z825" i="9" s="1"/>
  <c r="Z826" i="9" s="1"/>
  <c r="Z827" i="9" s="1"/>
  <c r="Z828" i="9" s="1"/>
  <c r="Z829" i="9" s="1"/>
  <c r="Z830" i="9" s="1"/>
  <c r="Z831" i="9" s="1"/>
  <c r="Z832" i="9" s="1"/>
  <c r="Z833" i="9" s="1"/>
  <c r="Z834" i="9" s="1"/>
  <c r="Z835" i="9" s="1"/>
  <c r="Z836" i="9" s="1"/>
  <c r="Z837" i="9" s="1"/>
  <c r="Z838" i="9" s="1"/>
  <c r="Z839" i="9" s="1"/>
  <c r="Z840" i="9" s="1"/>
  <c r="Z782" i="9"/>
  <c r="Z783" i="9" s="1"/>
  <c r="Z784" i="9" s="1"/>
  <c r="Z785" i="9" s="1"/>
  <c r="Z786" i="9" s="1"/>
  <c r="Z787" i="9" s="1"/>
  <c r="Z788" i="9" s="1"/>
  <c r="Z789" i="9" s="1"/>
  <c r="Z790" i="9" s="1"/>
  <c r="Z791" i="9" s="1"/>
  <c r="Z792" i="9" s="1"/>
  <c r="Z793" i="9" s="1"/>
  <c r="Z794" i="9" s="1"/>
  <c r="Z795" i="9" s="1"/>
  <c r="Z796" i="9" s="1"/>
  <c r="Z797" i="9" s="1"/>
  <c r="Z798" i="9" s="1"/>
  <c r="Z799" i="9" s="1"/>
  <c r="Z800" i="9" s="1"/>
  <c r="Z801" i="9" s="1"/>
  <c r="Z802" i="9" s="1"/>
  <c r="Z803" i="9" s="1"/>
  <c r="Z804" i="9" s="1"/>
  <c r="Z805" i="9" s="1"/>
  <c r="Z806" i="9" s="1"/>
  <c r="Z807" i="9" s="1"/>
  <c r="Z808" i="9" s="1"/>
  <c r="Z809" i="9" s="1"/>
  <c r="Z810" i="9" s="1"/>
  <c r="Z724" i="9"/>
  <c r="Z725" i="9" s="1"/>
  <c r="Z726" i="9" s="1"/>
  <c r="Z727" i="9" s="1"/>
  <c r="Z728" i="9" s="1"/>
  <c r="Z729" i="9" s="1"/>
  <c r="Z730" i="9" s="1"/>
  <c r="Z731" i="9" s="1"/>
  <c r="Z732" i="9" s="1"/>
  <c r="Z733" i="9" s="1"/>
  <c r="Z734" i="9" s="1"/>
  <c r="Z735" i="9" s="1"/>
  <c r="Z736" i="9" s="1"/>
  <c r="Z737" i="9" s="1"/>
  <c r="Z738" i="9" s="1"/>
  <c r="Z739" i="9" s="1"/>
  <c r="Z740" i="9" s="1"/>
  <c r="Z741" i="9" s="1"/>
  <c r="Z742" i="9" s="1"/>
  <c r="Z743" i="9" s="1"/>
  <c r="Z744" i="9" s="1"/>
  <c r="Z745" i="9" s="1"/>
  <c r="Z746" i="9" s="1"/>
  <c r="Z747" i="9" s="1"/>
  <c r="Z748" i="9" s="1"/>
  <c r="Z749" i="9" s="1"/>
  <c r="Z750" i="9" s="1"/>
  <c r="Z751" i="9" s="1"/>
  <c r="Z694" i="9"/>
  <c r="Z695" i="9" s="1"/>
  <c r="Z696" i="9" s="1"/>
  <c r="Z697" i="9" s="1"/>
  <c r="Z698" i="9" s="1"/>
  <c r="Z699" i="9" s="1"/>
  <c r="Z700" i="9" s="1"/>
  <c r="Z701" i="9" s="1"/>
  <c r="Z702" i="9" s="1"/>
  <c r="Z703" i="9" s="1"/>
  <c r="Z704" i="9" s="1"/>
  <c r="Z705" i="9" s="1"/>
  <c r="Z706" i="9" s="1"/>
  <c r="Z707" i="9" s="1"/>
  <c r="Z708" i="9" s="1"/>
  <c r="Z709" i="9" s="1"/>
  <c r="Z710" i="9" s="1"/>
  <c r="Z711" i="9" s="1"/>
  <c r="Z712" i="9" s="1"/>
  <c r="Z713" i="9" s="1"/>
  <c r="Z714" i="9" s="1"/>
  <c r="Z715" i="9" s="1"/>
  <c r="Z716" i="9" s="1"/>
  <c r="Z717" i="9" s="1"/>
  <c r="Z718" i="9" s="1"/>
  <c r="Z719" i="9" s="1"/>
  <c r="Z720" i="9" s="1"/>
  <c r="Z721" i="9" s="1"/>
  <c r="Z722" i="9" s="1"/>
  <c r="Z665" i="9"/>
  <c r="Z666" i="9" s="1"/>
  <c r="Z667" i="9" s="1"/>
  <c r="Z668" i="9" s="1"/>
  <c r="Z669" i="9" s="1"/>
  <c r="Z670" i="9" s="1"/>
  <c r="Z671" i="9" s="1"/>
  <c r="Z672" i="9" s="1"/>
  <c r="Z673" i="9" s="1"/>
  <c r="Z674" i="9" s="1"/>
  <c r="Z675" i="9" s="1"/>
  <c r="Z676" i="9" s="1"/>
  <c r="Z677" i="9" s="1"/>
  <c r="Z678" i="9" s="1"/>
  <c r="Z679" i="9" s="1"/>
  <c r="Z680" i="9" s="1"/>
  <c r="Z681" i="9" s="1"/>
  <c r="Z682" i="9" s="1"/>
  <c r="Z683" i="9" s="1"/>
  <c r="Z684" i="9" s="1"/>
  <c r="Z685" i="9" s="1"/>
  <c r="Z686" i="9" s="1"/>
  <c r="Z687" i="9" s="1"/>
  <c r="Z688" i="9" s="1"/>
  <c r="Z689" i="9" s="1"/>
  <c r="Z690" i="9" s="1"/>
  <c r="Z691" i="9" s="1"/>
  <c r="Z692" i="9" s="1"/>
  <c r="Z635" i="9"/>
  <c r="Z636" i="9" s="1"/>
  <c r="Z637" i="9" s="1"/>
  <c r="Z638" i="9" s="1"/>
  <c r="Z639" i="9" s="1"/>
  <c r="Z640" i="9" s="1"/>
  <c r="Z641" i="9" s="1"/>
  <c r="Z642" i="9" s="1"/>
  <c r="Z643" i="9" s="1"/>
  <c r="Z644" i="9" s="1"/>
  <c r="Z645" i="9" s="1"/>
  <c r="Z646" i="9" s="1"/>
  <c r="Z647" i="9" s="1"/>
  <c r="Z648" i="9" s="1"/>
  <c r="Z649" i="9" s="1"/>
  <c r="Z650" i="9" s="1"/>
  <c r="Z651" i="9" s="1"/>
  <c r="Z652" i="9" s="1"/>
  <c r="Z653" i="9" s="1"/>
  <c r="Z654" i="9" s="1"/>
  <c r="Z655" i="9" s="1"/>
  <c r="Z656" i="9" s="1"/>
  <c r="Z657" i="9" s="1"/>
  <c r="Z658" i="9" s="1"/>
  <c r="Z659" i="9" s="1"/>
  <c r="Z660" i="9" s="1"/>
  <c r="Z661" i="9" s="1"/>
  <c r="Z662" i="9" s="1"/>
  <c r="Z663" i="9" s="1"/>
  <c r="Z605" i="9"/>
  <c r="Z606" i="9" s="1"/>
  <c r="Z607" i="9" s="1"/>
  <c r="Z608" i="9" s="1"/>
  <c r="Z609" i="9" s="1"/>
  <c r="Z610" i="9" s="1"/>
  <c r="Z611" i="9" s="1"/>
  <c r="Z612" i="9" s="1"/>
  <c r="Z613" i="9" s="1"/>
  <c r="Z614" i="9" s="1"/>
  <c r="Z615" i="9" s="1"/>
  <c r="Z616" i="9" s="1"/>
  <c r="Z617" i="9" s="1"/>
  <c r="Z618" i="9" s="1"/>
  <c r="Z619" i="9" s="1"/>
  <c r="Z620" i="9" s="1"/>
  <c r="Z621" i="9" s="1"/>
  <c r="Z622" i="9" s="1"/>
  <c r="Z623" i="9" s="1"/>
  <c r="Z624" i="9" s="1"/>
  <c r="Z625" i="9" s="1"/>
  <c r="Z626" i="9" s="1"/>
  <c r="Z627" i="9" s="1"/>
  <c r="Z628" i="9" s="1"/>
  <c r="Z629" i="9" s="1"/>
  <c r="Z630" i="9" s="1"/>
  <c r="Z631" i="9" s="1"/>
  <c r="Z632" i="9" s="1"/>
  <c r="Z633" i="9" s="1"/>
  <c r="Z516" i="9"/>
  <c r="Z517" i="9" s="1"/>
  <c r="Z518" i="9" s="1"/>
  <c r="Z519" i="9" s="1"/>
  <c r="Z520" i="9" s="1"/>
  <c r="Z521" i="9" s="1"/>
  <c r="Z522" i="9" s="1"/>
  <c r="Z523" i="9" s="1"/>
  <c r="Z524" i="9" s="1"/>
  <c r="Z525" i="9" s="1"/>
  <c r="Z526" i="9" s="1"/>
  <c r="Z527" i="9" s="1"/>
  <c r="Z528" i="9" s="1"/>
  <c r="Z529" i="9" s="1"/>
  <c r="Z530" i="9" s="1"/>
  <c r="Z531" i="9" s="1"/>
  <c r="Z532" i="9" s="1"/>
  <c r="Z533" i="9" s="1"/>
  <c r="Z534" i="9" s="1"/>
  <c r="Z535" i="9" s="1"/>
  <c r="Z536" i="9" s="1"/>
  <c r="Z537" i="9" s="1"/>
  <c r="Z538" i="9" s="1"/>
  <c r="Z539" i="9" s="1"/>
  <c r="Z540" i="9" s="1"/>
  <c r="Z541" i="9" s="1"/>
  <c r="Z542" i="9" s="1"/>
  <c r="Z543" i="9" s="1"/>
  <c r="Z457" i="9"/>
  <c r="Z458" i="9" s="1"/>
  <c r="Z459" i="9" s="1"/>
  <c r="Z460" i="9" s="1"/>
  <c r="Z461" i="9" s="1"/>
  <c r="Z462" i="9" s="1"/>
  <c r="Z463" i="9" s="1"/>
  <c r="Z464" i="9" s="1"/>
  <c r="Z465" i="9" s="1"/>
  <c r="Z466" i="9" s="1"/>
  <c r="Z467" i="9" s="1"/>
  <c r="Z468" i="9" s="1"/>
  <c r="Z469" i="9" s="1"/>
  <c r="Z470" i="9" s="1"/>
  <c r="Z471" i="9" s="1"/>
  <c r="Z472" i="9" s="1"/>
  <c r="Z473" i="9" s="1"/>
  <c r="Z474" i="9" s="1"/>
  <c r="Z475" i="9" s="1"/>
  <c r="Z476" i="9" s="1"/>
  <c r="Z477" i="9" s="1"/>
  <c r="Z478" i="9" s="1"/>
  <c r="Z479" i="9" s="1"/>
  <c r="Z480" i="9" s="1"/>
  <c r="Z481" i="9" s="1"/>
  <c r="Z482" i="9" s="1"/>
  <c r="Z483" i="9" s="1"/>
  <c r="Z484" i="9" s="1"/>
  <c r="Z427" i="9"/>
  <c r="Z428" i="9" s="1"/>
  <c r="Z429" i="9" s="1"/>
  <c r="Z430" i="9" s="1"/>
  <c r="Z431" i="9" s="1"/>
  <c r="Z432" i="9" s="1"/>
  <c r="Z433" i="9" s="1"/>
  <c r="Z434" i="9" s="1"/>
  <c r="Z435" i="9" s="1"/>
  <c r="Z436" i="9" s="1"/>
  <c r="Z437" i="9" s="1"/>
  <c r="Z438" i="9" s="1"/>
  <c r="Z439" i="9" s="1"/>
  <c r="Z440" i="9" s="1"/>
  <c r="Z441" i="9" s="1"/>
  <c r="Z442" i="9" s="1"/>
  <c r="Z443" i="9" s="1"/>
  <c r="Z444" i="9" s="1"/>
  <c r="Z445" i="9" s="1"/>
  <c r="Z446" i="9" s="1"/>
  <c r="Z447" i="9" s="1"/>
  <c r="Z448" i="9" s="1"/>
  <c r="Z449" i="9" s="1"/>
  <c r="Z450" i="9" s="1"/>
  <c r="Z451" i="9" s="1"/>
  <c r="Z452" i="9" s="1"/>
  <c r="Z453" i="9" s="1"/>
  <c r="Z454" i="9" s="1"/>
  <c r="Z455" i="9" s="1"/>
  <c r="Z368" i="9"/>
  <c r="Z369" i="9" s="1"/>
  <c r="Z370" i="9" s="1"/>
  <c r="Z371" i="9" s="1"/>
  <c r="Z372" i="9" s="1"/>
  <c r="Z373" i="9" s="1"/>
  <c r="Z374" i="9" s="1"/>
  <c r="Z375" i="9" s="1"/>
  <c r="Z376" i="9" s="1"/>
  <c r="Z377" i="9" s="1"/>
  <c r="Z378" i="9" s="1"/>
  <c r="Z379" i="9" s="1"/>
  <c r="Z380" i="9" s="1"/>
  <c r="Z381" i="9" s="1"/>
  <c r="Z382" i="9" s="1"/>
  <c r="Z383" i="9" s="1"/>
  <c r="Z384" i="9" s="1"/>
  <c r="Z385" i="9" s="1"/>
  <c r="Z386" i="9" s="1"/>
  <c r="Z387" i="9" s="1"/>
  <c r="Z388" i="9" s="1"/>
  <c r="Z389" i="9" s="1"/>
  <c r="Z390" i="9" s="1"/>
  <c r="Z391" i="9" s="1"/>
  <c r="Z392" i="9" s="1"/>
  <c r="Z393" i="9" s="1"/>
  <c r="Z394" i="9" s="1"/>
  <c r="Z395" i="9" s="1"/>
  <c r="Z339" i="9"/>
  <c r="Z340" i="9" s="1"/>
  <c r="Z341" i="9" s="1"/>
  <c r="Z342" i="9" s="1"/>
  <c r="Z343" i="9" s="1"/>
  <c r="Z344" i="9" s="1"/>
  <c r="Z345" i="9" s="1"/>
  <c r="Z346" i="9" s="1"/>
  <c r="Z347" i="9" s="1"/>
  <c r="Z348" i="9" s="1"/>
  <c r="Z349" i="9" s="1"/>
  <c r="Z350" i="9" s="1"/>
  <c r="Z351" i="9" s="1"/>
  <c r="Z352" i="9" s="1"/>
  <c r="Z353" i="9" s="1"/>
  <c r="Z354" i="9" s="1"/>
  <c r="Z355" i="9" s="1"/>
  <c r="Z356" i="9" s="1"/>
  <c r="Z357" i="9" s="1"/>
  <c r="Z358" i="9" s="1"/>
  <c r="Z359" i="9" s="1"/>
  <c r="Z360" i="9" s="1"/>
  <c r="Z361" i="9" s="1"/>
  <c r="Z362" i="9" s="1"/>
  <c r="Z363" i="9" s="1"/>
  <c r="Z364" i="9" s="1"/>
  <c r="Z365" i="9" s="1"/>
  <c r="Z366" i="9" s="1"/>
  <c r="H339" i="9"/>
  <c r="H340" i="9" s="1"/>
  <c r="H341" i="9" s="1"/>
  <c r="H342" i="9" s="1"/>
  <c r="H343" i="9" s="1"/>
  <c r="H344" i="9" s="1"/>
  <c r="H345" i="9" s="1"/>
  <c r="H346" i="9" s="1"/>
  <c r="H347" i="9" s="1"/>
  <c r="H348" i="9" s="1"/>
  <c r="H349" i="9" s="1"/>
  <c r="H350" i="9" s="1"/>
  <c r="H351" i="9" s="1"/>
  <c r="H352" i="9" s="1"/>
  <c r="H353" i="9" s="1"/>
  <c r="H354" i="9" s="1"/>
  <c r="H355" i="9" s="1"/>
  <c r="H356" i="9" s="1"/>
  <c r="H357" i="9" s="1"/>
  <c r="H358" i="9" s="1"/>
  <c r="H359" i="9" s="1"/>
  <c r="H360" i="9" s="1"/>
  <c r="H361" i="9" s="1"/>
  <c r="H362" i="9" s="1"/>
  <c r="H363" i="9" s="1"/>
  <c r="H364" i="9" s="1"/>
  <c r="H365" i="9" s="1"/>
  <c r="H366" i="9" s="1"/>
  <c r="C339" i="9"/>
  <c r="Z310" i="9"/>
  <c r="Z311" i="9" s="1"/>
  <c r="Z312" i="9" s="1"/>
  <c r="Z313" i="9" s="1"/>
  <c r="Z314" i="9" s="1"/>
  <c r="Z315" i="9" s="1"/>
  <c r="Z316" i="9" s="1"/>
  <c r="Z317" i="9" s="1"/>
  <c r="Z318" i="9" s="1"/>
  <c r="Z319" i="9" s="1"/>
  <c r="Z320" i="9" s="1"/>
  <c r="Z321" i="9" s="1"/>
  <c r="Z322" i="9" s="1"/>
  <c r="Z323" i="9" s="1"/>
  <c r="Z324" i="9" s="1"/>
  <c r="Z325" i="9" s="1"/>
  <c r="Z326" i="9" s="1"/>
  <c r="Z327" i="9" s="1"/>
  <c r="Z328" i="9" s="1"/>
  <c r="Z329" i="9" s="1"/>
  <c r="Z330" i="9" s="1"/>
  <c r="Z331" i="9" s="1"/>
  <c r="Z332" i="9" s="1"/>
  <c r="Z333" i="9" s="1"/>
  <c r="Z334" i="9" s="1"/>
  <c r="Z335" i="9" s="1"/>
  <c r="Z336" i="9" s="1"/>
  <c r="Z337" i="9" s="1"/>
  <c r="Z486" i="9"/>
  <c r="Z487" i="9" s="1"/>
  <c r="Z488" i="9" s="1"/>
  <c r="Z489" i="9" s="1"/>
  <c r="Z490" i="9" s="1"/>
  <c r="Z491" i="9" s="1"/>
  <c r="Z492" i="9" s="1"/>
  <c r="Z493" i="9" s="1"/>
  <c r="Z494" i="9" s="1"/>
  <c r="Z495" i="9" s="1"/>
  <c r="Z496" i="9" s="1"/>
  <c r="Z497" i="9" s="1"/>
  <c r="Z498" i="9" s="1"/>
  <c r="Z499" i="9" s="1"/>
  <c r="Z500" i="9" s="1"/>
  <c r="Z501" i="9" s="1"/>
  <c r="Z502" i="9" s="1"/>
  <c r="Z503" i="9" s="1"/>
  <c r="Z504" i="9" s="1"/>
  <c r="Z505" i="9" s="1"/>
  <c r="Z506" i="9" s="1"/>
  <c r="Z507" i="9" s="1"/>
  <c r="Z508" i="9" s="1"/>
  <c r="Z509" i="9" s="1"/>
  <c r="Z510" i="9" s="1"/>
  <c r="Z511" i="9" s="1"/>
  <c r="Z512" i="9" s="1"/>
  <c r="Z513" i="9" s="1"/>
  <c r="Z514" i="9" s="1"/>
  <c r="Z280" i="9"/>
  <c r="Z281" i="9" s="1"/>
  <c r="Z282" i="9" s="1"/>
  <c r="Z283" i="9" s="1"/>
  <c r="Z284" i="9" s="1"/>
  <c r="Z285" i="9" s="1"/>
  <c r="Z286" i="9" s="1"/>
  <c r="Z287" i="9" s="1"/>
  <c r="Z288" i="9" s="1"/>
  <c r="Z289" i="9" s="1"/>
  <c r="Z290" i="9" s="1"/>
  <c r="Z291" i="9" s="1"/>
  <c r="Z292" i="9" s="1"/>
  <c r="Z293" i="9" s="1"/>
  <c r="Z294" i="9" s="1"/>
  <c r="Z295" i="9" s="1"/>
  <c r="Z296" i="9" s="1"/>
  <c r="Z297" i="9" s="1"/>
  <c r="Z298" i="9" s="1"/>
  <c r="Z299" i="9" s="1"/>
  <c r="Z300" i="9" s="1"/>
  <c r="Z301" i="9" s="1"/>
  <c r="Z302" i="9" s="1"/>
  <c r="Z303" i="9" s="1"/>
  <c r="Z304" i="9" s="1"/>
  <c r="Z305" i="9" s="1"/>
  <c r="Z306" i="9" s="1"/>
  <c r="Z307" i="9" s="1"/>
  <c r="Z308" i="9" s="1"/>
  <c r="Z250" i="9"/>
  <c r="Z251" i="9" s="1"/>
  <c r="Z252" i="9" s="1"/>
  <c r="Z253" i="9" s="1"/>
  <c r="Z254" i="9" s="1"/>
  <c r="Z255" i="9" s="1"/>
  <c r="Z256" i="9" s="1"/>
  <c r="Z257" i="9" s="1"/>
  <c r="Z258" i="9" s="1"/>
  <c r="Z259" i="9" s="1"/>
  <c r="Z260" i="9" s="1"/>
  <c r="Z261" i="9" s="1"/>
  <c r="Z262" i="9" s="1"/>
  <c r="Z263" i="9" s="1"/>
  <c r="Z264" i="9" s="1"/>
  <c r="Z265" i="9" s="1"/>
  <c r="Z266" i="9" s="1"/>
  <c r="Z267" i="9" s="1"/>
  <c r="Z268" i="9" s="1"/>
  <c r="Z269" i="9" s="1"/>
  <c r="Z270" i="9" s="1"/>
  <c r="Z271" i="9" s="1"/>
  <c r="Z272" i="9" s="1"/>
  <c r="Z273" i="9" s="1"/>
  <c r="Z274" i="9" s="1"/>
  <c r="Z275" i="9" s="1"/>
  <c r="Z276" i="9" s="1"/>
  <c r="Z277" i="9" s="1"/>
  <c r="Z278" i="9" s="1"/>
  <c r="Z220" i="9"/>
  <c r="Z221" i="9" s="1"/>
  <c r="Z222" i="9" s="1"/>
  <c r="Z223" i="9" s="1"/>
  <c r="Z224" i="9" s="1"/>
  <c r="Z225" i="9" s="1"/>
  <c r="Z226" i="9" s="1"/>
  <c r="Z227" i="9" s="1"/>
  <c r="Z228" i="9" s="1"/>
  <c r="Z229" i="9" s="1"/>
  <c r="Z230" i="9" s="1"/>
  <c r="Z231" i="9" s="1"/>
  <c r="Z232" i="9" s="1"/>
  <c r="Z233" i="9" s="1"/>
  <c r="Z234" i="9" s="1"/>
  <c r="Z235" i="9" s="1"/>
  <c r="Z236" i="9" s="1"/>
  <c r="Z237" i="9" s="1"/>
  <c r="Z238" i="9" s="1"/>
  <c r="Z239" i="9" s="1"/>
  <c r="Z240" i="9" s="1"/>
  <c r="Z241" i="9" s="1"/>
  <c r="Z242" i="9" s="1"/>
  <c r="Z243" i="9" s="1"/>
  <c r="Z244" i="9" s="1"/>
  <c r="Z245" i="9" s="1"/>
  <c r="Z246" i="9" s="1"/>
  <c r="Z247" i="9" s="1"/>
  <c r="Z248" i="9" s="1"/>
  <c r="Z202" i="9"/>
  <c r="Z203" i="9" s="1"/>
  <c r="Z204" i="9" s="1"/>
  <c r="Z205" i="9" s="1"/>
  <c r="Z206" i="9" s="1"/>
  <c r="Z207" i="9" s="1"/>
  <c r="Z208" i="9" s="1"/>
  <c r="Z209" i="9" s="1"/>
  <c r="Z210" i="9" s="1"/>
  <c r="Z211" i="9" s="1"/>
  <c r="Z212" i="9" s="1"/>
  <c r="Z213" i="9" s="1"/>
  <c r="Z214" i="9" s="1"/>
  <c r="Z215" i="9" s="1"/>
  <c r="Z216" i="9" s="1"/>
  <c r="Z217" i="9" s="1"/>
  <c r="Z218" i="9" s="1"/>
  <c r="Z172" i="9"/>
  <c r="Z173" i="9" s="1"/>
  <c r="Z174" i="9" s="1"/>
  <c r="Z175" i="9" s="1"/>
  <c r="Z176" i="9" s="1"/>
  <c r="Z177" i="9" s="1"/>
  <c r="Z178" i="9" s="1"/>
  <c r="Z179" i="9" s="1"/>
  <c r="Z180" i="9" s="1"/>
  <c r="Z181" i="9" s="1"/>
  <c r="Z182" i="9" s="1"/>
  <c r="Z183" i="9" s="1"/>
  <c r="Z184" i="9" s="1"/>
  <c r="Z185" i="9" s="1"/>
  <c r="Z186" i="9" s="1"/>
  <c r="Z187" i="9" s="1"/>
  <c r="Z188" i="9" s="1"/>
  <c r="Z189" i="9" s="1"/>
  <c r="Z190" i="9" s="1"/>
  <c r="Z191" i="9" s="1"/>
  <c r="Z192" i="9" s="1"/>
  <c r="Z193" i="9" s="1"/>
  <c r="Z194" i="9" s="1"/>
  <c r="Z195" i="9" s="1"/>
  <c r="Z196" i="9" s="1"/>
  <c r="Z197" i="9" s="1"/>
  <c r="Z198" i="9" s="1"/>
  <c r="Z199" i="9" s="1"/>
  <c r="Z200" i="9" s="1"/>
  <c r="Z143" i="9"/>
  <c r="Z144" i="9" s="1"/>
  <c r="Z145" i="9" s="1"/>
  <c r="Z146" i="9" s="1"/>
  <c r="Z147" i="9" s="1"/>
  <c r="Z148" i="9" s="1"/>
  <c r="Z149" i="9" s="1"/>
  <c r="Z150" i="9" s="1"/>
  <c r="Z151" i="9" s="1"/>
  <c r="Z152" i="9" s="1"/>
  <c r="Z153" i="9" s="1"/>
  <c r="Z154" i="9" s="1"/>
  <c r="Z155" i="9" s="1"/>
  <c r="Z156" i="9" s="1"/>
  <c r="Z157" i="9" s="1"/>
  <c r="Z158" i="9" s="1"/>
  <c r="Z159" i="9" s="1"/>
  <c r="Z160" i="9" s="1"/>
  <c r="Z161" i="9" s="1"/>
  <c r="Z162" i="9" s="1"/>
  <c r="Z163" i="9" s="1"/>
  <c r="Z164" i="9" s="1"/>
  <c r="Z165" i="9" s="1"/>
  <c r="Z166" i="9" s="1"/>
  <c r="Z167" i="9" s="1"/>
  <c r="Z168" i="9" s="1"/>
  <c r="Z169" i="9" s="1"/>
  <c r="Z170" i="9" s="1"/>
  <c r="M40" i="9"/>
  <c r="Z40" i="9" s="1"/>
  <c r="Z20" i="9"/>
  <c r="Z21" i="9" s="1"/>
  <c r="Z22" i="9" s="1"/>
  <c r="Z23" i="9" s="1"/>
  <c r="Z24" i="9" s="1"/>
  <c r="Z25" i="9" s="1"/>
  <c r="Z26" i="9" s="1"/>
  <c r="C53" i="67"/>
  <c r="W30" i="52"/>
  <c r="K4736" i="9"/>
  <c r="K4735" i="9"/>
  <c r="K4734" i="9"/>
  <c r="K4733" i="9"/>
  <c r="K4732" i="9"/>
  <c r="K4731" i="9"/>
  <c r="K4730" i="9"/>
  <c r="K4729" i="9"/>
  <c r="K4728" i="9"/>
  <c r="K4727" i="9"/>
  <c r="K4726" i="9"/>
  <c r="K4725" i="9"/>
  <c r="K4724" i="9"/>
  <c r="K4723" i="9"/>
  <c r="K4722" i="9"/>
  <c r="K4721" i="9"/>
  <c r="K4720" i="9"/>
  <c r="K4719" i="9"/>
  <c r="K4718" i="9"/>
  <c r="K4717" i="9"/>
  <c r="K4716" i="9"/>
  <c r="K4715" i="9"/>
  <c r="K4714" i="9"/>
  <c r="K4713" i="9"/>
  <c r="K4712" i="9"/>
  <c r="K4711" i="9"/>
  <c r="K4710" i="9"/>
  <c r="K4709" i="9"/>
  <c r="K4708" i="9"/>
  <c r="K4707" i="9"/>
  <c r="K4706" i="9"/>
  <c r="K4705" i="9"/>
  <c r="K4704" i="9"/>
  <c r="K4703" i="9"/>
  <c r="K4702" i="9"/>
  <c r="K4701" i="9"/>
  <c r="K4700" i="9"/>
  <c r="K4699" i="9"/>
  <c r="K4698" i="9"/>
  <c r="K4697" i="9"/>
  <c r="K4696" i="9"/>
  <c r="K4695" i="9"/>
  <c r="K4694" i="9"/>
  <c r="K4693" i="9"/>
  <c r="K4692" i="9"/>
  <c r="K4691" i="9"/>
  <c r="K4690" i="9"/>
  <c r="K4689" i="9"/>
  <c r="K4688" i="9"/>
  <c r="K4687" i="9"/>
  <c r="K4686" i="9"/>
  <c r="K4685" i="9"/>
  <c r="K4684" i="9"/>
  <c r="K4683" i="9"/>
  <c r="K4682" i="9"/>
  <c r="K4681" i="9"/>
  <c r="K4680" i="9"/>
  <c r="K4679" i="9"/>
  <c r="K4678" i="9"/>
  <c r="K4677" i="9"/>
  <c r="K4676" i="9"/>
  <c r="K4675" i="9"/>
  <c r="K4674" i="9"/>
  <c r="K4673" i="9"/>
  <c r="K4672" i="9"/>
  <c r="K4671" i="9"/>
  <c r="K4670" i="9"/>
  <c r="K4669" i="9"/>
  <c r="K4668" i="9"/>
  <c r="K4667" i="9"/>
  <c r="K4666" i="9"/>
  <c r="K4665" i="9"/>
  <c r="K4664" i="9"/>
  <c r="K4663" i="9"/>
  <c r="K4662" i="9"/>
  <c r="K4661" i="9"/>
  <c r="K4660" i="9"/>
  <c r="K4659" i="9"/>
  <c r="K4658" i="9"/>
  <c r="K4657" i="9"/>
  <c r="K4656" i="9"/>
  <c r="K4655" i="9"/>
  <c r="K4654" i="9"/>
  <c r="K4653" i="9"/>
  <c r="K4652" i="9"/>
  <c r="K4651" i="9"/>
  <c r="K4650" i="9"/>
  <c r="K4649" i="9"/>
  <c r="K4648" i="9"/>
  <c r="K4647" i="9"/>
  <c r="K4646" i="9"/>
  <c r="K4645" i="9"/>
  <c r="K4644" i="9"/>
  <c r="K4643" i="9"/>
  <c r="K4642" i="9"/>
  <c r="K4641" i="9"/>
  <c r="K4640" i="9"/>
  <c r="K4639" i="9"/>
  <c r="K4638" i="9"/>
  <c r="K4637" i="9"/>
  <c r="K4636" i="9"/>
  <c r="K4635" i="9"/>
  <c r="K4634" i="9"/>
  <c r="K4633" i="9"/>
  <c r="K4632" i="9"/>
  <c r="K4631" i="9"/>
  <c r="K4630" i="9"/>
  <c r="K4629" i="9"/>
  <c r="K4628" i="9"/>
  <c r="K4627" i="9"/>
  <c r="K4626" i="9"/>
  <c r="K4625" i="9"/>
  <c r="K4624" i="9"/>
  <c r="K4623" i="9"/>
  <c r="K4622" i="9"/>
  <c r="K4621" i="9"/>
  <c r="K4620" i="9"/>
  <c r="K4619" i="9"/>
  <c r="K4618" i="9"/>
  <c r="K4617" i="9"/>
  <c r="K4616" i="9"/>
  <c r="K4615" i="9"/>
  <c r="K4614" i="9"/>
  <c r="K4613" i="9"/>
  <c r="K4612" i="9"/>
  <c r="K4611" i="9"/>
  <c r="K4610" i="9"/>
  <c r="K4609" i="9"/>
  <c r="K4608" i="9"/>
  <c r="K4607" i="9"/>
  <c r="K4606" i="9"/>
  <c r="K4605" i="9"/>
  <c r="K4604" i="9"/>
  <c r="K4603" i="9"/>
  <c r="K4602" i="9"/>
  <c r="K4601" i="9"/>
  <c r="K4600" i="9"/>
  <c r="K4599" i="9"/>
  <c r="K4598" i="9"/>
  <c r="K4597" i="9"/>
  <c r="K4596" i="9"/>
  <c r="K4595" i="9"/>
  <c r="K4594" i="9"/>
  <c r="K4593" i="9"/>
  <c r="K4592" i="9"/>
  <c r="K4591" i="9"/>
  <c r="K4590" i="9"/>
  <c r="K4589" i="9"/>
  <c r="K4588" i="9"/>
  <c r="K4587" i="9"/>
  <c r="K4586" i="9"/>
  <c r="K4585" i="9"/>
  <c r="K4584" i="9"/>
  <c r="K4583" i="9"/>
  <c r="K4582" i="9"/>
  <c r="K4581" i="9"/>
  <c r="K4580" i="9"/>
  <c r="K4579" i="9"/>
  <c r="K4578" i="9"/>
  <c r="K4577" i="9"/>
  <c r="K4576" i="9"/>
  <c r="K4575" i="9"/>
  <c r="K4574" i="9"/>
  <c r="K4573" i="9"/>
  <c r="K4572" i="9"/>
  <c r="K4571" i="9"/>
  <c r="K4570" i="9"/>
  <c r="K4569" i="9"/>
  <c r="K4568" i="9"/>
  <c r="K4567" i="9"/>
  <c r="K4566" i="9"/>
  <c r="K4565" i="9"/>
  <c r="K4564" i="9"/>
  <c r="K4563" i="9"/>
  <c r="K4562" i="9"/>
  <c r="K4561" i="9"/>
  <c r="K4560" i="9"/>
  <c r="K4559" i="9"/>
  <c r="K4558" i="9"/>
  <c r="K4557" i="9"/>
  <c r="K4556" i="9"/>
  <c r="K4555" i="9"/>
  <c r="K4554" i="9"/>
  <c r="K4553" i="9"/>
  <c r="K4552" i="9"/>
  <c r="K4551" i="9"/>
  <c r="K4550" i="9"/>
  <c r="K4549" i="9"/>
  <c r="K4548" i="9"/>
  <c r="K4547" i="9"/>
  <c r="K4546" i="9"/>
  <c r="K4545" i="9"/>
  <c r="K4544" i="9"/>
  <c r="K4543" i="9"/>
  <c r="K4542" i="9"/>
  <c r="K4541" i="9"/>
  <c r="K4540" i="9"/>
  <c r="K4539" i="9"/>
  <c r="K4538" i="9"/>
  <c r="K4537" i="9"/>
  <c r="K4536" i="9"/>
  <c r="K4535" i="9"/>
  <c r="K4534" i="9"/>
  <c r="K4533" i="9"/>
  <c r="K4532" i="9"/>
  <c r="K4531" i="9"/>
  <c r="K4530" i="9"/>
  <c r="K4529" i="9"/>
  <c r="K4528" i="9"/>
  <c r="K4527" i="9"/>
  <c r="K4526" i="9"/>
  <c r="K4525" i="9"/>
  <c r="K4524" i="9"/>
  <c r="K4523" i="9"/>
  <c r="K4522" i="9"/>
  <c r="K4521" i="9"/>
  <c r="K4520" i="9"/>
  <c r="K4519" i="9"/>
  <c r="K4518" i="9"/>
  <c r="K4517" i="9"/>
  <c r="K4516" i="9"/>
  <c r="K4515" i="9"/>
  <c r="K4514" i="9"/>
  <c r="K4513" i="9"/>
  <c r="K4512" i="9"/>
  <c r="K4511" i="9"/>
  <c r="K4510" i="9"/>
  <c r="K4509" i="9"/>
  <c r="K4508" i="9"/>
  <c r="K4507" i="9"/>
  <c r="K4506" i="9"/>
  <c r="K4505" i="9"/>
  <c r="K4504" i="9"/>
  <c r="K4503" i="9"/>
  <c r="K4502" i="9"/>
  <c r="K4501" i="9"/>
  <c r="K4500" i="9"/>
  <c r="K4499" i="9"/>
  <c r="K4498" i="9"/>
  <c r="K4497" i="9"/>
  <c r="K4496" i="9"/>
  <c r="K4495" i="9"/>
  <c r="K4494" i="9"/>
  <c r="K4493" i="9"/>
  <c r="K4492" i="9"/>
  <c r="K4491" i="9"/>
  <c r="K4490" i="9"/>
  <c r="K4489" i="9"/>
  <c r="K4488" i="9"/>
  <c r="K4487" i="9"/>
  <c r="K4486" i="9"/>
  <c r="K4485" i="9"/>
  <c r="K4484" i="9"/>
  <c r="K4483" i="9"/>
  <c r="K4482" i="9"/>
  <c r="K4481" i="9"/>
  <c r="K4480" i="9"/>
  <c r="K4479" i="9"/>
  <c r="K4478" i="9"/>
  <c r="K4477" i="9"/>
  <c r="K4476" i="9"/>
  <c r="K4475" i="9"/>
  <c r="K4474" i="9"/>
  <c r="K4473" i="9"/>
  <c r="K4472" i="9"/>
  <c r="K4471" i="9"/>
  <c r="K4470" i="9"/>
  <c r="K4469" i="9"/>
  <c r="K4468" i="9"/>
  <c r="K4467" i="9"/>
  <c r="K4466" i="9"/>
  <c r="K4465" i="9"/>
  <c r="K4464" i="9"/>
  <c r="K4463" i="9"/>
  <c r="K4462" i="9"/>
  <c r="K4461" i="9"/>
  <c r="K4460" i="9"/>
  <c r="K4459" i="9"/>
  <c r="K4458" i="9"/>
  <c r="K4457" i="9"/>
  <c r="K4456" i="9"/>
  <c r="K4455" i="9"/>
  <c r="K4454" i="9"/>
  <c r="K4453" i="9"/>
  <c r="K4452" i="9"/>
  <c r="K4451" i="9"/>
  <c r="K4450" i="9"/>
  <c r="K4449" i="9"/>
  <c r="K4448" i="9"/>
  <c r="K4447" i="9"/>
  <c r="K4446" i="9"/>
  <c r="K4445" i="9"/>
  <c r="K4444" i="9"/>
  <c r="K4443" i="9"/>
  <c r="K4442" i="9"/>
  <c r="K4441" i="9"/>
  <c r="K4440" i="9"/>
  <c r="K4439" i="9"/>
  <c r="K4438" i="9"/>
  <c r="I4438" i="9"/>
  <c r="I4439" i="9"/>
  <c r="I4440" i="9"/>
  <c r="I4441" i="9"/>
  <c r="I4442" i="9"/>
  <c r="I4443" i="9"/>
  <c r="I4444" i="9"/>
  <c r="I4445" i="9"/>
  <c r="I4446" i="9"/>
  <c r="I4447" i="9"/>
  <c r="I4448" i="9"/>
  <c r="I4449" i="9"/>
  <c r="I4450" i="9"/>
  <c r="I4451" i="9"/>
  <c r="I4452" i="9"/>
  <c r="I4453" i="9"/>
  <c r="I4454" i="9"/>
  <c r="I4455" i="9"/>
  <c r="I4456" i="9"/>
  <c r="I4457" i="9"/>
  <c r="I4458" i="9"/>
  <c r="I4459" i="9"/>
  <c r="I4460" i="9"/>
  <c r="I4461" i="9"/>
  <c r="I4462" i="9"/>
  <c r="I4463" i="9"/>
  <c r="I4464" i="9"/>
  <c r="I4465" i="9"/>
  <c r="I4466" i="9"/>
  <c r="I4467" i="9"/>
  <c r="I4468" i="9"/>
  <c r="I4469" i="9"/>
  <c r="I4470" i="9"/>
  <c r="I4471" i="9"/>
  <c r="I4472" i="9"/>
  <c r="I4473" i="9"/>
  <c r="I4474" i="9"/>
  <c r="I4475" i="9"/>
  <c r="I4476" i="9"/>
  <c r="I4477" i="9"/>
  <c r="I4478" i="9"/>
  <c r="I4479" i="9"/>
  <c r="I4480" i="9"/>
  <c r="I4481" i="9"/>
  <c r="I4482" i="9"/>
  <c r="I4483" i="9"/>
  <c r="I4484" i="9"/>
  <c r="I4485" i="9"/>
  <c r="I4486" i="9"/>
  <c r="I4487" i="9"/>
  <c r="I4488" i="9"/>
  <c r="I4489" i="9"/>
  <c r="I4490" i="9"/>
  <c r="I4491" i="9"/>
  <c r="I4492" i="9"/>
  <c r="I4493" i="9"/>
  <c r="I4494" i="9"/>
  <c r="I4495" i="9"/>
  <c r="I4496" i="9"/>
  <c r="I4497" i="9"/>
  <c r="I4498" i="9"/>
  <c r="I4499" i="9"/>
  <c r="I4500" i="9"/>
  <c r="I4501" i="9"/>
  <c r="I4502" i="9"/>
  <c r="I4503" i="9"/>
  <c r="I4504" i="9"/>
  <c r="I4505" i="9"/>
  <c r="I4506" i="9"/>
  <c r="I4507" i="9"/>
  <c r="I4508" i="9"/>
  <c r="I4509" i="9"/>
  <c r="I4510" i="9"/>
  <c r="I4511" i="9"/>
  <c r="I4512" i="9"/>
  <c r="I4513" i="9"/>
  <c r="I4514" i="9"/>
  <c r="I4515" i="9"/>
  <c r="I4516" i="9"/>
  <c r="I4517" i="9"/>
  <c r="I4518" i="9"/>
  <c r="I4519" i="9"/>
  <c r="I4520" i="9"/>
  <c r="I4521" i="9"/>
  <c r="I4522" i="9"/>
  <c r="I4523" i="9"/>
  <c r="I4524" i="9"/>
  <c r="I4525" i="9"/>
  <c r="I4526" i="9"/>
  <c r="I4527" i="9"/>
  <c r="I4528" i="9"/>
  <c r="I4529" i="9"/>
  <c r="I4530" i="9"/>
  <c r="I4531" i="9"/>
  <c r="I4532" i="9"/>
  <c r="I4533" i="9"/>
  <c r="I4534" i="9"/>
  <c r="I4535" i="9"/>
  <c r="I4536" i="9"/>
  <c r="I4537" i="9"/>
  <c r="I4538" i="9"/>
  <c r="I4539" i="9"/>
  <c r="I4540" i="9"/>
  <c r="I4541" i="9"/>
  <c r="I4542" i="9"/>
  <c r="I4543" i="9"/>
  <c r="I4544" i="9"/>
  <c r="I4545" i="9"/>
  <c r="I4546" i="9"/>
  <c r="I4547" i="9"/>
  <c r="I4548" i="9"/>
  <c r="I4549" i="9"/>
  <c r="I4550" i="9"/>
  <c r="I4551" i="9"/>
  <c r="I4552" i="9"/>
  <c r="I4553" i="9"/>
  <c r="I4554" i="9"/>
  <c r="I4555" i="9"/>
  <c r="I4556" i="9"/>
  <c r="I4557" i="9"/>
  <c r="I4558" i="9"/>
  <c r="I4559" i="9"/>
  <c r="I4560" i="9"/>
  <c r="I4561" i="9"/>
  <c r="I4562" i="9"/>
  <c r="I4563" i="9"/>
  <c r="I4564" i="9"/>
  <c r="I4565" i="9"/>
  <c r="I4566" i="9"/>
  <c r="I4567" i="9"/>
  <c r="I4568" i="9"/>
  <c r="I4569" i="9"/>
  <c r="I4570" i="9"/>
  <c r="I4571" i="9"/>
  <c r="I4572" i="9"/>
  <c r="I4573" i="9"/>
  <c r="I4574" i="9"/>
  <c r="I4575" i="9"/>
  <c r="I4576" i="9"/>
  <c r="I4577" i="9"/>
  <c r="I4578" i="9"/>
  <c r="I4579" i="9"/>
  <c r="I4580" i="9"/>
  <c r="I4581" i="9"/>
  <c r="I4582" i="9"/>
  <c r="I4583" i="9"/>
  <c r="I4584" i="9"/>
  <c r="I4585" i="9"/>
  <c r="I4586" i="9"/>
  <c r="I4587" i="9"/>
  <c r="I4588" i="9"/>
  <c r="I4589" i="9"/>
  <c r="I4590" i="9"/>
  <c r="I4591" i="9"/>
  <c r="I4592" i="9"/>
  <c r="I4593" i="9"/>
  <c r="I4594" i="9"/>
  <c r="I4595" i="9"/>
  <c r="I4596" i="9"/>
  <c r="I4597" i="9"/>
  <c r="I4598" i="9"/>
  <c r="I4599" i="9"/>
  <c r="I4600" i="9"/>
  <c r="I4601" i="9"/>
  <c r="I4602" i="9"/>
  <c r="I4603" i="9"/>
  <c r="I4604" i="9"/>
  <c r="I4605" i="9"/>
  <c r="I4606" i="9"/>
  <c r="I4607" i="9"/>
  <c r="I4608" i="9"/>
  <c r="I4609" i="9"/>
  <c r="I4610" i="9"/>
  <c r="I4611" i="9"/>
  <c r="I4612" i="9"/>
  <c r="I4613" i="9"/>
  <c r="I4614" i="9"/>
  <c r="I4615" i="9"/>
  <c r="I4616" i="9"/>
  <c r="I4617" i="9"/>
  <c r="I4618" i="9"/>
  <c r="I4619" i="9"/>
  <c r="I4620" i="9"/>
  <c r="I4621" i="9"/>
  <c r="I4622" i="9"/>
  <c r="I4623" i="9"/>
  <c r="I4624" i="9"/>
  <c r="I4625" i="9"/>
  <c r="I4626" i="9"/>
  <c r="I4627" i="9"/>
  <c r="I4628" i="9"/>
  <c r="I4629" i="9"/>
  <c r="I4630" i="9"/>
  <c r="I4631" i="9"/>
  <c r="I4632" i="9"/>
  <c r="I4633" i="9"/>
  <c r="I4634" i="9"/>
  <c r="I4635" i="9"/>
  <c r="I4636" i="9"/>
  <c r="I4637" i="9"/>
  <c r="I4638" i="9"/>
  <c r="I4639" i="9"/>
  <c r="I4640" i="9"/>
  <c r="I4641" i="9"/>
  <c r="I4642" i="9"/>
  <c r="I4643" i="9"/>
  <c r="I4644" i="9"/>
  <c r="I4645" i="9"/>
  <c r="I4646" i="9"/>
  <c r="I4647" i="9"/>
  <c r="I4648" i="9"/>
  <c r="I4649" i="9"/>
  <c r="I4650" i="9"/>
  <c r="I4651" i="9"/>
  <c r="I4652" i="9"/>
  <c r="I4653" i="9"/>
  <c r="I4654" i="9"/>
  <c r="I4655" i="9"/>
  <c r="I4656" i="9"/>
  <c r="I4657" i="9"/>
  <c r="I4658" i="9"/>
  <c r="I4659" i="9"/>
  <c r="I4660" i="9"/>
  <c r="I4661" i="9"/>
  <c r="I4662" i="9"/>
  <c r="I4663" i="9"/>
  <c r="I4664" i="9"/>
  <c r="I4665" i="9"/>
  <c r="I4666" i="9"/>
  <c r="I4667" i="9"/>
  <c r="I4668" i="9"/>
  <c r="I4669" i="9"/>
  <c r="I4670" i="9"/>
  <c r="I4671" i="9"/>
  <c r="I4672" i="9"/>
  <c r="I4673" i="9"/>
  <c r="I4674" i="9"/>
  <c r="I4675" i="9"/>
  <c r="I4676" i="9"/>
  <c r="I4677" i="9"/>
  <c r="I4678" i="9"/>
  <c r="I4679" i="9"/>
  <c r="I4680" i="9"/>
  <c r="I4681" i="9"/>
  <c r="I4682" i="9"/>
  <c r="I4683" i="9"/>
  <c r="I4684" i="9"/>
  <c r="I4685" i="9"/>
  <c r="I4686" i="9"/>
  <c r="I4687" i="9"/>
  <c r="I4688" i="9"/>
  <c r="I4689" i="9"/>
  <c r="I4690" i="9"/>
  <c r="I4691" i="9"/>
  <c r="I4692" i="9"/>
  <c r="I4693" i="9"/>
  <c r="I4694" i="9"/>
  <c r="I4695" i="9"/>
  <c r="I4696" i="9"/>
  <c r="I4697" i="9"/>
  <c r="I4698" i="9"/>
  <c r="I4699" i="9"/>
  <c r="I4700" i="9"/>
  <c r="I4701" i="9"/>
  <c r="I4702" i="9"/>
  <c r="I4703" i="9"/>
  <c r="I4704" i="9"/>
  <c r="I4705" i="9"/>
  <c r="I4706" i="9"/>
  <c r="I4707" i="9"/>
  <c r="I4708" i="9"/>
  <c r="I4709" i="9"/>
  <c r="I4710" i="9"/>
  <c r="I4711" i="9"/>
  <c r="I4712" i="9"/>
  <c r="I4713" i="9"/>
  <c r="I4714" i="9"/>
  <c r="I4715" i="9"/>
  <c r="I4716" i="9"/>
  <c r="I4717" i="9"/>
  <c r="I4718" i="9"/>
  <c r="I4719" i="9"/>
  <c r="I4720" i="9"/>
  <c r="I4721" i="9"/>
  <c r="I4722" i="9"/>
  <c r="I4723" i="9"/>
  <c r="I4724" i="9"/>
  <c r="I4725" i="9"/>
  <c r="I4726" i="9"/>
  <c r="I4727" i="9"/>
  <c r="I4728" i="9"/>
  <c r="I4729" i="9"/>
  <c r="I4730" i="9"/>
  <c r="I4731" i="9"/>
  <c r="I4732" i="9"/>
  <c r="I4733" i="9"/>
  <c r="I4734" i="9"/>
  <c r="I4735" i="9"/>
  <c r="I4736" i="9"/>
  <c r="K4437" i="9"/>
  <c r="K4436" i="9"/>
  <c r="K4435" i="9"/>
  <c r="K4434" i="9"/>
  <c r="K4433" i="9"/>
  <c r="K4432" i="9"/>
  <c r="K4431" i="9"/>
  <c r="K4430" i="9"/>
  <c r="K4429" i="9"/>
  <c r="K4428" i="9"/>
  <c r="K4427" i="9"/>
  <c r="K4426" i="9"/>
  <c r="K4425" i="9"/>
  <c r="K4424" i="9"/>
  <c r="K4423" i="9"/>
  <c r="K4422" i="9"/>
  <c r="K4421" i="9"/>
  <c r="K4420" i="9"/>
  <c r="K4419" i="9"/>
  <c r="K4418" i="9"/>
  <c r="K4417" i="9"/>
  <c r="K4416" i="9"/>
  <c r="K4415" i="9"/>
  <c r="K4414" i="9"/>
  <c r="K4413" i="9"/>
  <c r="K4412" i="9"/>
  <c r="K4411" i="9"/>
  <c r="K4410" i="9"/>
  <c r="K4409" i="9"/>
  <c r="K4408" i="9"/>
  <c r="K4407" i="9"/>
  <c r="K4406" i="9"/>
  <c r="K4405" i="9"/>
  <c r="K4404" i="9"/>
  <c r="K4403" i="9"/>
  <c r="K4402" i="9"/>
  <c r="K4401" i="9"/>
  <c r="K4400" i="9"/>
  <c r="K4399" i="9"/>
  <c r="K4398" i="9"/>
  <c r="K4397" i="9"/>
  <c r="K4396" i="9"/>
  <c r="K4395" i="9"/>
  <c r="K4394" i="9"/>
  <c r="K4393" i="9"/>
  <c r="K4392" i="9"/>
  <c r="K4391" i="9"/>
  <c r="K4390" i="9"/>
  <c r="K4389" i="9"/>
  <c r="K4388" i="9"/>
  <c r="K4387" i="9"/>
  <c r="K4386" i="9"/>
  <c r="K4385" i="9"/>
  <c r="K4384" i="9"/>
  <c r="K4383" i="9"/>
  <c r="K4382" i="9"/>
  <c r="K4381" i="9"/>
  <c r="K4380" i="9"/>
  <c r="K4379" i="9"/>
  <c r="K4378" i="9"/>
  <c r="K4377" i="9"/>
  <c r="K4376" i="9"/>
  <c r="K4375" i="9"/>
  <c r="K4374" i="9"/>
  <c r="K4373" i="9"/>
  <c r="K4372" i="9"/>
  <c r="K4371" i="9"/>
  <c r="K4370" i="9"/>
  <c r="K4369" i="9"/>
  <c r="K4368" i="9"/>
  <c r="K4367" i="9"/>
  <c r="K4366" i="9"/>
  <c r="K4365" i="9"/>
  <c r="K4364" i="9"/>
  <c r="K4363" i="9"/>
  <c r="K4362" i="9"/>
  <c r="K4361" i="9"/>
  <c r="K4360" i="9"/>
  <c r="K4359" i="9"/>
  <c r="K4358" i="9"/>
  <c r="K4357" i="9"/>
  <c r="K4356" i="9"/>
  <c r="K4355" i="9"/>
  <c r="K4354" i="9"/>
  <c r="K4353" i="9"/>
  <c r="K4352" i="9"/>
  <c r="K4351" i="9"/>
  <c r="K4350" i="9"/>
  <c r="K4349" i="9"/>
  <c r="K4348" i="9"/>
  <c r="K4347" i="9"/>
  <c r="K4346" i="9"/>
  <c r="K4345" i="9"/>
  <c r="K4344" i="9"/>
  <c r="K4343" i="9"/>
  <c r="K4342" i="9"/>
  <c r="K4341" i="9"/>
  <c r="K4340" i="9"/>
  <c r="K4339" i="9"/>
  <c r="K4338" i="9"/>
  <c r="K4337" i="9"/>
  <c r="AD20" i="69"/>
  <c r="AD19" i="69"/>
  <c r="AD17" i="69"/>
  <c r="F49" i="66"/>
  <c r="F50" i="66"/>
  <c r="F51" i="66"/>
  <c r="K1002" i="9"/>
  <c r="K1003" i="9"/>
  <c r="K1004" i="9"/>
  <c r="K1005" i="9"/>
  <c r="K1006" i="9"/>
  <c r="K1007" i="9"/>
  <c r="K1008" i="9"/>
  <c r="K1009" i="9"/>
  <c r="K1010" i="9"/>
  <c r="K1011" i="9"/>
  <c r="K1012" i="9"/>
  <c r="K1013" i="9"/>
  <c r="K1014" i="9"/>
  <c r="K1015" i="9"/>
  <c r="K1016" i="9"/>
  <c r="K1017" i="9"/>
  <c r="K1018" i="9"/>
  <c r="K1019" i="9"/>
  <c r="K1020" i="9"/>
  <c r="K1021" i="9"/>
  <c r="K1022" i="9"/>
  <c r="K1023" i="9"/>
  <c r="K1024" i="9"/>
  <c r="K1025" i="9"/>
  <c r="K1026" i="9"/>
  <c r="K1027" i="9"/>
  <c r="K1028" i="9"/>
  <c r="K1029" i="9"/>
  <c r="K1001" i="9"/>
  <c r="Q28" i="70"/>
  <c r="Z702" i="1" s="1"/>
  <c r="BN702" i="9" s="1"/>
  <c r="P28" i="70"/>
  <c r="Y702" i="1" s="1"/>
  <c r="BM702" i="9" s="1"/>
  <c r="O28" i="70"/>
  <c r="X702" i="1" s="1"/>
  <c r="BL702" i="9" s="1"/>
  <c r="N28" i="70"/>
  <c r="W702" i="1" s="1"/>
  <c r="BK702" i="9" s="1"/>
  <c r="M28" i="70"/>
  <c r="V702" i="1" s="1"/>
  <c r="BJ702" i="9" s="1"/>
  <c r="L28" i="70"/>
  <c r="U702" i="1" s="1"/>
  <c r="BI702" i="9" s="1"/>
  <c r="W3" i="52"/>
  <c r="F2" i="52" s="1"/>
  <c r="K4137" i="9"/>
  <c r="K4136" i="9"/>
  <c r="K4135" i="9"/>
  <c r="K4134" i="9"/>
  <c r="K4133" i="9"/>
  <c r="K4132" i="9"/>
  <c r="K4131" i="9"/>
  <c r="K4130" i="9"/>
  <c r="K4129" i="9"/>
  <c r="K4128" i="9"/>
  <c r="K4127" i="9"/>
  <c r="K4126" i="9"/>
  <c r="K4125" i="9"/>
  <c r="K4124" i="9"/>
  <c r="K4123" i="9"/>
  <c r="K4122" i="9"/>
  <c r="K4121" i="9"/>
  <c r="K4120" i="9"/>
  <c r="K4119" i="9"/>
  <c r="K4118" i="9"/>
  <c r="K4117" i="9"/>
  <c r="K4116" i="9"/>
  <c r="K4115" i="9"/>
  <c r="K4114" i="9"/>
  <c r="K4113" i="9"/>
  <c r="K4112" i="9"/>
  <c r="K4111" i="9"/>
  <c r="K4110" i="9"/>
  <c r="K4109" i="9"/>
  <c r="K4108" i="9"/>
  <c r="K4107" i="9"/>
  <c r="K4106" i="9"/>
  <c r="K4105" i="9"/>
  <c r="K4104" i="9"/>
  <c r="K4103" i="9"/>
  <c r="K4102" i="9"/>
  <c r="K4101" i="9"/>
  <c r="K4100" i="9"/>
  <c r="K4099" i="9"/>
  <c r="K4098" i="9"/>
  <c r="K4097" i="9"/>
  <c r="K4096" i="9"/>
  <c r="K4095" i="9"/>
  <c r="K4094" i="9"/>
  <c r="K4093" i="9"/>
  <c r="K4092" i="9"/>
  <c r="K4091" i="9"/>
  <c r="K4090" i="9"/>
  <c r="K4089" i="9"/>
  <c r="K4088" i="9"/>
  <c r="K4087" i="9"/>
  <c r="K4086" i="9"/>
  <c r="K4085" i="9"/>
  <c r="K4084" i="9"/>
  <c r="K4083" i="9"/>
  <c r="K4082" i="9"/>
  <c r="K4081" i="9"/>
  <c r="K4080" i="9"/>
  <c r="K4079" i="9"/>
  <c r="K4078" i="9"/>
  <c r="K4077" i="9"/>
  <c r="K4076" i="9"/>
  <c r="K4075" i="9"/>
  <c r="K4074" i="9"/>
  <c r="K4073" i="9"/>
  <c r="K4072" i="9"/>
  <c r="K4071" i="9"/>
  <c r="K4070" i="9"/>
  <c r="K4069" i="9"/>
  <c r="K4068" i="9"/>
  <c r="K4067" i="9"/>
  <c r="K4066" i="9"/>
  <c r="K4065" i="9"/>
  <c r="K4064" i="9"/>
  <c r="K4063" i="9"/>
  <c r="K4062" i="9"/>
  <c r="K4061" i="9"/>
  <c r="K4060" i="9"/>
  <c r="K4059" i="9"/>
  <c r="K4058" i="9"/>
  <c r="K4057" i="9"/>
  <c r="K4056" i="9"/>
  <c r="K4055" i="9"/>
  <c r="K4054" i="9"/>
  <c r="K4053" i="9"/>
  <c r="K4052" i="9"/>
  <c r="K4051" i="9"/>
  <c r="K4050" i="9"/>
  <c r="K4049" i="9"/>
  <c r="K4048" i="9"/>
  <c r="K4047" i="9"/>
  <c r="K4046" i="9"/>
  <c r="K4045" i="9"/>
  <c r="K4044" i="9"/>
  <c r="K4043" i="9"/>
  <c r="K4042" i="9"/>
  <c r="K4041" i="9"/>
  <c r="K4040" i="9"/>
  <c r="K4039" i="9"/>
  <c r="K4038" i="9"/>
  <c r="K4037" i="9"/>
  <c r="K3739" i="9"/>
  <c r="K3740" i="9"/>
  <c r="K3741" i="9"/>
  <c r="K3742" i="9"/>
  <c r="K3743" i="9"/>
  <c r="K3744" i="9"/>
  <c r="K3745" i="9"/>
  <c r="K3746" i="9"/>
  <c r="K3747" i="9"/>
  <c r="K3748" i="9"/>
  <c r="K3749" i="9"/>
  <c r="K3750" i="9"/>
  <c r="K3751" i="9"/>
  <c r="K3752" i="9"/>
  <c r="K3753" i="9"/>
  <c r="K3754" i="9"/>
  <c r="K3755" i="9"/>
  <c r="K3756" i="9"/>
  <c r="K3757" i="9"/>
  <c r="K3758" i="9"/>
  <c r="K3759" i="9"/>
  <c r="K3760" i="9"/>
  <c r="K3761" i="9"/>
  <c r="K3762" i="9"/>
  <c r="K3763" i="9"/>
  <c r="K3764" i="9"/>
  <c r="K3765" i="9"/>
  <c r="K3766" i="9"/>
  <c r="K3767" i="9"/>
  <c r="K3768" i="9"/>
  <c r="K3769" i="9"/>
  <c r="K3770" i="9"/>
  <c r="K3771" i="9"/>
  <c r="K3772" i="9"/>
  <c r="K3773" i="9"/>
  <c r="K3774" i="9"/>
  <c r="K3775" i="9"/>
  <c r="K3776" i="9"/>
  <c r="K3777" i="9"/>
  <c r="K3778" i="9"/>
  <c r="K3779" i="9"/>
  <c r="K3780" i="9"/>
  <c r="K3781" i="9"/>
  <c r="K3782" i="9"/>
  <c r="K3783" i="9"/>
  <c r="K3784" i="9"/>
  <c r="K3785" i="9"/>
  <c r="K3786" i="9"/>
  <c r="K3787" i="9"/>
  <c r="K3788" i="9"/>
  <c r="K3789" i="9"/>
  <c r="K3790" i="9"/>
  <c r="K3791" i="9"/>
  <c r="K3792" i="9"/>
  <c r="K3793" i="9"/>
  <c r="K3794" i="9"/>
  <c r="K3795" i="9"/>
  <c r="K3796" i="9"/>
  <c r="K3797" i="9"/>
  <c r="K3798" i="9"/>
  <c r="K3799" i="9"/>
  <c r="K3800" i="9"/>
  <c r="K3801" i="9"/>
  <c r="K3802" i="9"/>
  <c r="K3803" i="9"/>
  <c r="K3804" i="9"/>
  <c r="K3805" i="9"/>
  <c r="K3806" i="9"/>
  <c r="K3807" i="9"/>
  <c r="K3808" i="9"/>
  <c r="K3809" i="9"/>
  <c r="K3810" i="9"/>
  <c r="K3811" i="9"/>
  <c r="K3812" i="9"/>
  <c r="K3813" i="9"/>
  <c r="K3814" i="9"/>
  <c r="K3815" i="9"/>
  <c r="K3816" i="9"/>
  <c r="K3817" i="9"/>
  <c r="K3818" i="9"/>
  <c r="K3819" i="9"/>
  <c r="K3820" i="9"/>
  <c r="K3821" i="9"/>
  <c r="K3822" i="9"/>
  <c r="K3823" i="9"/>
  <c r="K3824" i="9"/>
  <c r="K3825" i="9"/>
  <c r="K3826" i="9"/>
  <c r="K3827" i="9"/>
  <c r="K3828" i="9"/>
  <c r="K3829" i="9"/>
  <c r="K3830" i="9"/>
  <c r="K3831" i="9"/>
  <c r="K3832" i="9"/>
  <c r="K3833" i="9"/>
  <c r="K3834" i="9"/>
  <c r="K3835" i="9"/>
  <c r="K3837" i="9"/>
  <c r="K3838" i="9"/>
  <c r="K3738" i="9"/>
  <c r="K3440" i="9"/>
  <c r="K3441" i="9"/>
  <c r="K3442" i="9"/>
  <c r="K3443" i="9"/>
  <c r="K3444" i="9"/>
  <c r="K3445" i="9"/>
  <c r="K3446" i="9"/>
  <c r="K3447" i="9"/>
  <c r="K3448" i="9"/>
  <c r="K3449" i="9"/>
  <c r="K3450" i="9"/>
  <c r="K3451" i="9"/>
  <c r="K3452" i="9"/>
  <c r="K3453" i="9"/>
  <c r="K3454" i="9"/>
  <c r="K3455" i="9"/>
  <c r="K3456" i="9"/>
  <c r="K3457" i="9"/>
  <c r="K3458" i="9"/>
  <c r="K3459" i="9"/>
  <c r="K3460" i="9"/>
  <c r="K3461" i="9"/>
  <c r="K3462" i="9"/>
  <c r="K3463" i="9"/>
  <c r="K3464" i="9"/>
  <c r="K3465" i="9"/>
  <c r="K3466" i="9"/>
  <c r="K3467" i="9"/>
  <c r="K3468" i="9"/>
  <c r="K3469" i="9"/>
  <c r="K3470" i="9"/>
  <c r="K3471" i="9"/>
  <c r="K3472" i="9"/>
  <c r="K3473" i="9"/>
  <c r="K3474" i="9"/>
  <c r="K3475" i="9"/>
  <c r="K3476" i="9"/>
  <c r="K3477" i="9"/>
  <c r="K3478" i="9"/>
  <c r="K3479" i="9"/>
  <c r="K3480" i="9"/>
  <c r="K3481" i="9"/>
  <c r="K3482" i="9"/>
  <c r="K3483" i="9"/>
  <c r="K3484" i="9"/>
  <c r="K3485" i="9"/>
  <c r="K3486" i="9"/>
  <c r="K3487" i="9"/>
  <c r="K3488" i="9"/>
  <c r="K3489" i="9"/>
  <c r="K3490" i="9"/>
  <c r="K3491" i="9"/>
  <c r="K3492" i="9"/>
  <c r="K3493" i="9"/>
  <c r="K3494" i="9"/>
  <c r="K3495" i="9"/>
  <c r="K3496" i="9"/>
  <c r="K3497" i="9"/>
  <c r="K3498" i="9"/>
  <c r="K3499" i="9"/>
  <c r="K3500" i="9"/>
  <c r="K3501" i="9"/>
  <c r="K3502" i="9"/>
  <c r="K3503" i="9"/>
  <c r="K3504" i="9"/>
  <c r="K3505" i="9"/>
  <c r="K3506" i="9"/>
  <c r="K3507" i="9"/>
  <c r="K3508" i="9"/>
  <c r="K3509" i="9"/>
  <c r="K3510" i="9"/>
  <c r="K3511" i="9"/>
  <c r="K3512" i="9"/>
  <c r="K3513" i="9"/>
  <c r="K3514" i="9"/>
  <c r="K3515" i="9"/>
  <c r="K3516" i="9"/>
  <c r="K3517" i="9"/>
  <c r="K3518" i="9"/>
  <c r="K3519" i="9"/>
  <c r="K3520" i="9"/>
  <c r="K3521" i="9"/>
  <c r="K3522" i="9"/>
  <c r="K3523" i="9"/>
  <c r="K3524" i="9"/>
  <c r="K3525" i="9"/>
  <c r="K3526" i="9"/>
  <c r="K3527" i="9"/>
  <c r="K3528" i="9"/>
  <c r="K3529" i="9"/>
  <c r="K3530" i="9"/>
  <c r="K3531" i="9"/>
  <c r="K3532" i="9"/>
  <c r="K3533" i="9"/>
  <c r="K3534" i="9"/>
  <c r="K3535" i="9"/>
  <c r="K3536" i="9"/>
  <c r="K3537" i="9"/>
  <c r="K3538" i="9"/>
  <c r="K3539" i="9"/>
  <c r="K3439" i="9"/>
  <c r="K3141" i="9"/>
  <c r="K3142" i="9"/>
  <c r="K3143" i="9"/>
  <c r="K3144" i="9"/>
  <c r="K3145" i="9"/>
  <c r="K3146" i="9"/>
  <c r="K3147" i="9"/>
  <c r="K3148" i="9"/>
  <c r="K3149" i="9"/>
  <c r="K3150" i="9"/>
  <c r="K3151" i="9"/>
  <c r="K3152" i="9"/>
  <c r="K3153" i="9"/>
  <c r="K3154" i="9"/>
  <c r="K3155" i="9"/>
  <c r="K3156" i="9"/>
  <c r="K3157" i="9"/>
  <c r="K3158" i="9"/>
  <c r="K3159" i="9"/>
  <c r="K3160" i="9"/>
  <c r="K3161" i="9"/>
  <c r="K3162" i="9"/>
  <c r="K3163" i="9"/>
  <c r="K3164" i="9"/>
  <c r="K3165" i="9"/>
  <c r="K3166" i="9"/>
  <c r="K3167" i="9"/>
  <c r="K3168" i="9"/>
  <c r="K3169" i="9"/>
  <c r="K3170" i="9"/>
  <c r="K3171" i="9"/>
  <c r="K3172" i="9"/>
  <c r="K3173" i="9"/>
  <c r="K3174" i="9"/>
  <c r="K3175" i="9"/>
  <c r="K3176" i="9"/>
  <c r="K3177" i="9"/>
  <c r="K3178" i="9"/>
  <c r="K3179" i="9"/>
  <c r="K3180" i="9"/>
  <c r="K3181" i="9"/>
  <c r="K3182" i="9"/>
  <c r="K3183" i="9"/>
  <c r="K3184" i="9"/>
  <c r="K3185" i="9"/>
  <c r="K3186" i="9"/>
  <c r="K3187" i="9"/>
  <c r="K3188" i="9"/>
  <c r="K3189" i="9"/>
  <c r="K3190" i="9"/>
  <c r="K3191" i="9"/>
  <c r="K3192" i="9"/>
  <c r="K3193" i="9"/>
  <c r="K3194" i="9"/>
  <c r="K3195" i="9"/>
  <c r="K3196" i="9"/>
  <c r="K3197" i="9"/>
  <c r="K3198" i="9"/>
  <c r="K3199" i="9"/>
  <c r="K3200" i="9"/>
  <c r="K3201" i="9"/>
  <c r="K3202" i="9"/>
  <c r="K3203" i="9"/>
  <c r="K3204" i="9"/>
  <c r="K3205" i="9"/>
  <c r="K3206" i="9"/>
  <c r="K3207" i="9"/>
  <c r="K3208" i="9"/>
  <c r="K3209" i="9"/>
  <c r="K3210" i="9"/>
  <c r="K3211" i="9"/>
  <c r="K3212" i="9"/>
  <c r="K3213" i="9"/>
  <c r="K3214" i="9"/>
  <c r="K3215" i="9"/>
  <c r="K3216" i="9"/>
  <c r="K3217" i="9"/>
  <c r="K3218" i="9"/>
  <c r="K3219" i="9"/>
  <c r="K3220" i="9"/>
  <c r="K3221" i="9"/>
  <c r="K3222" i="9"/>
  <c r="K3223" i="9"/>
  <c r="K3224" i="9"/>
  <c r="K3225" i="9"/>
  <c r="K3226" i="9"/>
  <c r="K3227" i="9"/>
  <c r="K3228" i="9"/>
  <c r="K3229" i="9"/>
  <c r="K3230" i="9"/>
  <c r="K3231" i="9"/>
  <c r="K3232" i="9"/>
  <c r="K3233" i="9"/>
  <c r="K3234" i="9"/>
  <c r="K3235" i="9"/>
  <c r="K3236" i="9"/>
  <c r="K3237" i="9"/>
  <c r="K3238" i="9"/>
  <c r="K3239" i="9"/>
  <c r="K3240" i="9"/>
  <c r="K3140" i="9"/>
  <c r="K2835" i="9"/>
  <c r="K2836" i="9"/>
  <c r="K2837" i="9"/>
  <c r="K2838" i="9"/>
  <c r="K2839" i="9"/>
  <c r="K2840" i="9"/>
  <c r="K2841" i="9"/>
  <c r="K2842" i="9"/>
  <c r="K2843" i="9"/>
  <c r="K2844" i="9"/>
  <c r="K2845" i="9"/>
  <c r="K2846" i="9"/>
  <c r="K2847" i="9"/>
  <c r="K2848" i="9"/>
  <c r="K2849" i="9"/>
  <c r="K2850" i="9"/>
  <c r="K2851" i="9"/>
  <c r="K2852" i="9"/>
  <c r="K2853" i="9"/>
  <c r="K2854" i="9"/>
  <c r="K2855" i="9"/>
  <c r="K2856" i="9"/>
  <c r="K2857" i="9"/>
  <c r="K2858" i="9"/>
  <c r="K2859" i="9"/>
  <c r="K2860" i="9"/>
  <c r="K2861" i="9"/>
  <c r="K2862" i="9"/>
  <c r="K2863" i="9"/>
  <c r="K2864" i="9"/>
  <c r="K2865" i="9"/>
  <c r="K2866" i="9"/>
  <c r="K2867" i="9"/>
  <c r="K2868" i="9"/>
  <c r="K2869" i="9"/>
  <c r="K2870" i="9"/>
  <c r="K2871" i="9"/>
  <c r="K2872" i="9"/>
  <c r="K2873" i="9"/>
  <c r="K2874" i="9"/>
  <c r="K2875" i="9"/>
  <c r="K2876" i="9"/>
  <c r="K2877" i="9"/>
  <c r="K2878" i="9"/>
  <c r="K2879" i="9"/>
  <c r="K2880" i="9"/>
  <c r="K2881" i="9"/>
  <c r="K2882" i="9"/>
  <c r="K2883" i="9"/>
  <c r="K2884" i="9"/>
  <c r="K2885" i="9"/>
  <c r="K2886" i="9"/>
  <c r="K2887" i="9"/>
  <c r="K2888" i="9"/>
  <c r="K2889" i="9"/>
  <c r="K2890" i="9"/>
  <c r="K2891" i="9"/>
  <c r="K2892" i="9"/>
  <c r="K2893" i="9"/>
  <c r="K2894" i="9"/>
  <c r="K2895" i="9"/>
  <c r="K2896" i="9"/>
  <c r="K2897" i="9"/>
  <c r="K2898" i="9"/>
  <c r="K2899" i="9"/>
  <c r="K2900" i="9"/>
  <c r="K2901" i="9"/>
  <c r="K2902" i="9"/>
  <c r="K2903" i="9"/>
  <c r="K2904" i="9"/>
  <c r="K2905" i="9"/>
  <c r="K2906" i="9"/>
  <c r="K2907" i="9"/>
  <c r="K2908" i="9"/>
  <c r="K2909" i="9"/>
  <c r="K2910" i="9"/>
  <c r="K2911" i="9"/>
  <c r="K2912" i="9"/>
  <c r="K2913" i="9"/>
  <c r="K2914" i="9"/>
  <c r="K2915" i="9"/>
  <c r="K2916" i="9"/>
  <c r="K2917" i="9"/>
  <c r="K2918" i="9"/>
  <c r="K2919" i="9"/>
  <c r="K2920" i="9"/>
  <c r="K2921" i="9"/>
  <c r="K2922" i="9"/>
  <c r="K2923" i="9"/>
  <c r="K2924" i="9"/>
  <c r="K2925" i="9"/>
  <c r="K2926" i="9"/>
  <c r="K2927" i="9"/>
  <c r="K2928" i="9"/>
  <c r="K2929" i="9"/>
  <c r="K2930" i="9"/>
  <c r="K2931" i="9"/>
  <c r="K2932" i="9"/>
  <c r="K2933" i="9"/>
  <c r="K2934" i="9"/>
  <c r="K2834" i="9"/>
  <c r="W2" i="52"/>
  <c r="D2" i="52" s="1"/>
  <c r="W32" i="52"/>
  <c r="K165" i="69"/>
  <c r="Q623" i="1" s="1"/>
  <c r="BE623" i="9" s="1"/>
  <c r="J165" i="69"/>
  <c r="P623" i="1" s="1"/>
  <c r="BD623" i="9" s="1"/>
  <c r="I165" i="69"/>
  <c r="O623" i="1" s="1"/>
  <c r="BC623" i="9" s="1"/>
  <c r="G165" i="69"/>
  <c r="M623" i="1" s="1"/>
  <c r="BA623" i="9" s="1"/>
  <c r="B2" i="9"/>
  <c r="B3" i="9"/>
  <c r="E23" i="69"/>
  <c r="H165" i="69"/>
  <c r="N623" i="1" s="1"/>
  <c r="BB623" i="9" s="1"/>
  <c r="AD13" i="69"/>
  <c r="F10" i="71"/>
  <c r="E10" i="71"/>
  <c r="L170" i="69"/>
  <c r="R628" i="1" s="1"/>
  <c r="BF628" i="9" s="1"/>
  <c r="L146" i="69"/>
  <c r="R613" i="1" s="1"/>
  <c r="BF613" i="9" s="1"/>
  <c r="U425" i="9"/>
  <c r="U424" i="9"/>
  <c r="U423" i="9"/>
  <c r="U422" i="9"/>
  <c r="U421" i="9"/>
  <c r="U420" i="9"/>
  <c r="U419" i="9"/>
  <c r="U418" i="9"/>
  <c r="U417" i="9"/>
  <c r="U416" i="9"/>
  <c r="U415" i="9"/>
  <c r="U414" i="9"/>
  <c r="U413" i="9"/>
  <c r="U412" i="9"/>
  <c r="U411" i="9"/>
  <c r="U410" i="9"/>
  <c r="U409" i="9"/>
  <c r="U408" i="9"/>
  <c r="U407" i="9"/>
  <c r="U406" i="9"/>
  <c r="U405" i="9"/>
  <c r="U404" i="9"/>
  <c r="U403" i="9"/>
  <c r="U402" i="9"/>
  <c r="U401" i="9"/>
  <c r="U400" i="9"/>
  <c r="U399" i="9"/>
  <c r="U398" i="9"/>
  <c r="U397" i="9"/>
  <c r="U396" i="9"/>
  <c r="M2311" i="9"/>
  <c r="M2310" i="9"/>
  <c r="M2309" i="9"/>
  <c r="M2067" i="9"/>
  <c r="N1149" i="9"/>
  <c r="M1128" i="9"/>
  <c r="M1127" i="9"/>
  <c r="M1126" i="9"/>
  <c r="M1123" i="9"/>
  <c r="M1121" i="9"/>
  <c r="M1077" i="9"/>
  <c r="M983" i="9"/>
  <c r="M936" i="9"/>
  <c r="M929" i="9"/>
  <c r="M925" i="9"/>
  <c r="M924" i="9"/>
  <c r="M912" i="9"/>
  <c r="M911" i="9"/>
  <c r="M910" i="9"/>
  <c r="M909" i="9"/>
  <c r="M908" i="9"/>
  <c r="M907" i="9"/>
  <c r="M906" i="9"/>
  <c r="M905" i="9"/>
  <c r="M904" i="9"/>
  <c r="M903" i="9"/>
  <c r="M899" i="9"/>
  <c r="M896" i="9"/>
  <c r="M42" i="9"/>
  <c r="M41" i="9"/>
  <c r="M26" i="9"/>
  <c r="M25" i="9"/>
  <c r="M24" i="9"/>
  <c r="M23" i="9"/>
  <c r="M22" i="9"/>
  <c r="M21" i="9"/>
  <c r="M20" i="9"/>
  <c r="M19" i="9"/>
  <c r="M17" i="9"/>
  <c r="M16" i="9"/>
  <c r="M4" i="9"/>
  <c r="M3" i="9"/>
  <c r="M2" i="9"/>
  <c r="L173" i="69"/>
  <c r="R631" i="1" s="1"/>
  <c r="BF631" i="9" s="1"/>
  <c r="L167" i="69"/>
  <c r="R625" i="1" s="1"/>
  <c r="BF625" i="9" s="1"/>
  <c r="L172" i="69"/>
  <c r="R630" i="1" s="1"/>
  <c r="BF630" i="9" s="1"/>
  <c r="K5" i="11"/>
  <c r="H5" i="53"/>
  <c r="E254" i="69" s="1"/>
  <c r="Z32" i="70"/>
  <c r="AD9" i="69"/>
  <c r="AD8" i="69"/>
  <c r="AD7" i="69"/>
  <c r="AD6" i="69"/>
  <c r="AD5" i="69"/>
  <c r="AD4" i="69"/>
  <c r="P10" i="66"/>
  <c r="F19" i="59"/>
  <c r="F20" i="59"/>
  <c r="F21" i="59"/>
  <c r="F22" i="59"/>
  <c r="F23" i="59"/>
  <c r="F24" i="59"/>
  <c r="F25" i="59"/>
  <c r="F26" i="59"/>
  <c r="F27" i="59"/>
  <c r="F28" i="59"/>
  <c r="F29" i="59"/>
  <c r="F30" i="59"/>
  <c r="F31" i="59"/>
  <c r="F32" i="59"/>
  <c r="F33" i="59"/>
  <c r="F34" i="59"/>
  <c r="F35" i="59"/>
  <c r="F36" i="59"/>
  <c r="AO21" i="59"/>
  <c r="AO20" i="59"/>
  <c r="AO18" i="59"/>
  <c r="AO17" i="59"/>
  <c r="AO16" i="59"/>
  <c r="AO15" i="59"/>
  <c r="AO14" i="59"/>
  <c r="AO11" i="59"/>
  <c r="AO10" i="59"/>
  <c r="AO9" i="59"/>
  <c r="Z41" i="70"/>
  <c r="Z39" i="70"/>
  <c r="Z37" i="70"/>
  <c r="F14" i="66"/>
  <c r="F15" i="66"/>
  <c r="F16" i="66"/>
  <c r="F17" i="66"/>
  <c r="F18" i="66"/>
  <c r="F19" i="66"/>
  <c r="F20" i="66"/>
  <c r="F21" i="66"/>
  <c r="F22" i="66"/>
  <c r="F23" i="66"/>
  <c r="F24" i="66"/>
  <c r="F25" i="66"/>
  <c r="F26" i="66"/>
  <c r="F27" i="66"/>
  <c r="F28" i="66"/>
  <c r="F29" i="66"/>
  <c r="F30" i="66"/>
  <c r="F31" i="66"/>
  <c r="F32" i="66"/>
  <c r="F33" i="66"/>
  <c r="F34" i="66"/>
  <c r="F35" i="66"/>
  <c r="F36" i="66"/>
  <c r="F37" i="66"/>
  <c r="F38" i="66"/>
  <c r="F39" i="66"/>
  <c r="F40" i="66"/>
  <c r="F41" i="66"/>
  <c r="F42" i="66"/>
  <c r="F43" i="66"/>
  <c r="F44" i="66"/>
  <c r="F45" i="66"/>
  <c r="F46" i="66"/>
  <c r="F47" i="66"/>
  <c r="F48" i="66"/>
  <c r="F52" i="66"/>
  <c r="V23" i="69"/>
  <c r="V24" i="69"/>
  <c r="V25" i="69"/>
  <c r="V26" i="69"/>
  <c r="V27" i="69"/>
  <c r="V28" i="69"/>
  <c r="V29" i="69"/>
  <c r="V30" i="69"/>
  <c r="V31" i="69"/>
  <c r="V32" i="69"/>
  <c r="V33" i="69"/>
  <c r="V34" i="69"/>
  <c r="V35" i="69"/>
  <c r="V36" i="69"/>
  <c r="V37" i="69"/>
  <c r="V38" i="69"/>
  <c r="V39" i="69"/>
  <c r="V40" i="69"/>
  <c r="V41" i="69"/>
  <c r="V42" i="69"/>
  <c r="V43" i="69"/>
  <c r="V44" i="69"/>
  <c r="V45" i="69"/>
  <c r="V46" i="69"/>
  <c r="V47" i="69"/>
  <c r="V48" i="69"/>
  <c r="V49" i="69"/>
  <c r="V50" i="69"/>
  <c r="V51" i="69"/>
  <c r="V22" i="69"/>
  <c r="G285" i="69"/>
  <c r="M699" i="1" s="1"/>
  <c r="BA699" i="9" s="1"/>
  <c r="L182" i="69"/>
  <c r="R640" i="1" s="1"/>
  <c r="BF640" i="9" s="1"/>
  <c r="L181" i="69"/>
  <c r="R639" i="1" s="1"/>
  <c r="BF639" i="9" s="1"/>
  <c r="L180" i="69"/>
  <c r="R638" i="1" s="1"/>
  <c r="BF638" i="9" s="1"/>
  <c r="L179" i="69"/>
  <c r="R637" i="1" s="1"/>
  <c r="BF637" i="9" s="1"/>
  <c r="L175" i="69"/>
  <c r="R633" i="1" s="1"/>
  <c r="BF633" i="9" s="1"/>
  <c r="L174" i="69"/>
  <c r="R632" i="1" s="1"/>
  <c r="BF632" i="9" s="1"/>
  <c r="L171" i="69"/>
  <c r="R629" i="1" s="1"/>
  <c r="BF629" i="9" s="1"/>
  <c r="L168" i="69"/>
  <c r="R626" i="1" s="1"/>
  <c r="BF626" i="9" s="1"/>
  <c r="L166" i="69"/>
  <c r="R624" i="1" s="1"/>
  <c r="BF624" i="9" s="1"/>
  <c r="L154" i="69"/>
  <c r="R621" i="1" s="1"/>
  <c r="BF621" i="9" s="1"/>
  <c r="G127" i="69"/>
  <c r="G125" i="69" s="1"/>
  <c r="AD11" i="69"/>
  <c r="H52" i="69"/>
  <c r="M557" i="1" s="1"/>
  <c r="BA557" i="9" s="1"/>
  <c r="H51" i="69"/>
  <c r="M556" i="1" s="1"/>
  <c r="BA556" i="9" s="1"/>
  <c r="H50" i="69"/>
  <c r="M555" i="1" s="1"/>
  <c r="BA555" i="9" s="1"/>
  <c r="H49" i="69"/>
  <c r="M554" i="1" s="1"/>
  <c r="BA554" i="9" s="1"/>
  <c r="H48" i="69"/>
  <c r="M553" i="1" s="1"/>
  <c r="BA553" i="9" s="1"/>
  <c r="H47" i="69"/>
  <c r="M552" i="1" s="1"/>
  <c r="BA552" i="9" s="1"/>
  <c r="H46" i="69"/>
  <c r="M551" i="1" s="1"/>
  <c r="BA551" i="9" s="1"/>
  <c r="H45" i="69"/>
  <c r="M550" i="1" s="1"/>
  <c r="BA550" i="9" s="1"/>
  <c r="H44" i="69"/>
  <c r="M549" i="1" s="1"/>
  <c r="BA549" i="9" s="1"/>
  <c r="H43" i="69"/>
  <c r="M548" i="1" s="1"/>
  <c r="BA548" i="9" s="1"/>
  <c r="H42" i="69"/>
  <c r="M547" i="1" s="1"/>
  <c r="BA547" i="9" s="1"/>
  <c r="H41" i="69"/>
  <c r="M546" i="1" s="1"/>
  <c r="BA546" i="9" s="1"/>
  <c r="H40" i="69"/>
  <c r="M545" i="1" s="1"/>
  <c r="BA545" i="9" s="1"/>
  <c r="H39" i="69"/>
  <c r="M544" i="1" s="1"/>
  <c r="BA544" i="9" s="1"/>
  <c r="H38" i="69"/>
  <c r="M543" i="1" s="1"/>
  <c r="BA543" i="9" s="1"/>
  <c r="H37" i="69"/>
  <c r="M542" i="1" s="1"/>
  <c r="BA542" i="9" s="1"/>
  <c r="H36" i="69"/>
  <c r="M541" i="1" s="1"/>
  <c r="BA541" i="9" s="1"/>
  <c r="H35" i="69"/>
  <c r="M540" i="1" s="1"/>
  <c r="BA540" i="9" s="1"/>
  <c r="H34" i="69"/>
  <c r="M539" i="1" s="1"/>
  <c r="BA539" i="9" s="1"/>
  <c r="H33" i="69"/>
  <c r="M538" i="1" s="1"/>
  <c r="BA538" i="9" s="1"/>
  <c r="H32" i="69"/>
  <c r="M537" i="1" s="1"/>
  <c r="BA537" i="9" s="1"/>
  <c r="H31" i="69"/>
  <c r="M536" i="1" s="1"/>
  <c r="BA536" i="9" s="1"/>
  <c r="H30" i="69"/>
  <c r="M535" i="1" s="1"/>
  <c r="BA535" i="9" s="1"/>
  <c r="H29" i="69"/>
  <c r="M534" i="1" s="1"/>
  <c r="BA534" i="9" s="1"/>
  <c r="H28" i="69"/>
  <c r="M533" i="1" s="1"/>
  <c r="BA533" i="9" s="1"/>
  <c r="H27" i="69"/>
  <c r="M532" i="1" s="1"/>
  <c r="BA532" i="9" s="1"/>
  <c r="H26" i="69"/>
  <c r="M531" i="1" s="1"/>
  <c r="BA531" i="9" s="1"/>
  <c r="H25" i="69"/>
  <c r="M530" i="1" s="1"/>
  <c r="BA530" i="9" s="1"/>
  <c r="H24" i="69"/>
  <c r="M529" i="1" s="1"/>
  <c r="BA529" i="9" s="1"/>
  <c r="J22" i="69"/>
  <c r="O22" i="69"/>
  <c r="T527" i="1" s="1"/>
  <c r="BH527" i="9" s="1"/>
  <c r="N22" i="69"/>
  <c r="S527" i="1" s="1"/>
  <c r="BG527" i="9" s="1"/>
  <c r="M22" i="69"/>
  <c r="R527" i="1" s="1"/>
  <c r="BF527" i="9" s="1"/>
  <c r="L22" i="69"/>
  <c r="K22" i="69"/>
  <c r="I22" i="69"/>
  <c r="AD12" i="69"/>
  <c r="S10" i="69"/>
  <c r="G9" i="68"/>
  <c r="D9" i="68"/>
  <c r="L183" i="69"/>
  <c r="R641" i="1" s="1"/>
  <c r="BF641" i="9" s="1"/>
  <c r="H23" i="69"/>
  <c r="F13" i="66"/>
  <c r="F12" i="66"/>
  <c r="F11" i="66"/>
  <c r="J10" i="66"/>
  <c r="I10" i="66"/>
  <c r="H10" i="66"/>
  <c r="G10" i="66"/>
  <c r="D7" i="65"/>
  <c r="C7" i="65"/>
  <c r="L27" i="64"/>
  <c r="K27" i="64"/>
  <c r="L26" i="64"/>
  <c r="K26" i="64"/>
  <c r="L25" i="64"/>
  <c r="K25" i="64"/>
  <c r="L24" i="64"/>
  <c r="K24" i="64"/>
  <c r="L23" i="64"/>
  <c r="K23" i="64"/>
  <c r="L22" i="64"/>
  <c r="K22" i="64"/>
  <c r="L21" i="64"/>
  <c r="K21" i="64"/>
  <c r="L20" i="64"/>
  <c r="K20" i="64"/>
  <c r="L19" i="64"/>
  <c r="K19" i="64"/>
  <c r="D18" i="64"/>
  <c r="C18" i="64"/>
  <c r="C14" i="62"/>
  <c r="D14" i="62"/>
  <c r="AO13" i="59"/>
  <c r="E14" i="62"/>
  <c r="G15" i="62"/>
  <c r="F15" i="62"/>
  <c r="E15" i="62"/>
  <c r="D15" i="62"/>
  <c r="C15" i="62"/>
  <c r="F14" i="62"/>
  <c r="AO12" i="59"/>
  <c r="E31" i="61"/>
  <c r="E24" i="61"/>
  <c r="E21" i="61"/>
  <c r="K18" i="61"/>
  <c r="E18" i="61"/>
  <c r="K17" i="61"/>
  <c r="K16" i="61"/>
  <c r="K15" i="61"/>
  <c r="L15" i="61" s="1"/>
  <c r="G24" i="61" s="1"/>
  <c r="K14" i="61"/>
  <c r="L14" i="61" s="1"/>
  <c r="G21" i="61" s="1"/>
  <c r="K13" i="61"/>
  <c r="L13" i="61" s="1"/>
  <c r="G18" i="61" s="1"/>
  <c r="E13" i="61"/>
  <c r="K12" i="61"/>
  <c r="L12" i="61" s="1"/>
  <c r="G13" i="61" s="1"/>
  <c r="K11" i="61"/>
  <c r="L11" i="61" s="1"/>
  <c r="G8" i="61" s="1"/>
  <c r="E8" i="61"/>
  <c r="H15" i="62"/>
  <c r="N11" i="60"/>
  <c r="G7" i="60"/>
  <c r="F7" i="60"/>
  <c r="E7" i="60"/>
  <c r="D7" i="60"/>
  <c r="X7" i="59"/>
  <c r="W7" i="59"/>
  <c r="V7" i="59"/>
  <c r="U7" i="59"/>
  <c r="T7" i="59"/>
  <c r="E36" i="59"/>
  <c r="D36" i="59"/>
  <c r="E35" i="59"/>
  <c r="D35" i="59"/>
  <c r="E34" i="59"/>
  <c r="D34" i="59"/>
  <c r="E33" i="59"/>
  <c r="D33" i="59"/>
  <c r="E32" i="59"/>
  <c r="D32" i="59"/>
  <c r="E31" i="59"/>
  <c r="D31" i="59"/>
  <c r="E30" i="59"/>
  <c r="D30" i="59"/>
  <c r="E29" i="59"/>
  <c r="D29" i="59"/>
  <c r="E28" i="59"/>
  <c r="D28" i="59"/>
  <c r="E27" i="59"/>
  <c r="D27" i="59"/>
  <c r="E26" i="59"/>
  <c r="D26" i="59"/>
  <c r="E25" i="59"/>
  <c r="D25" i="59"/>
  <c r="E24" i="59"/>
  <c r="D24" i="59"/>
  <c r="E23" i="59"/>
  <c r="D23" i="59"/>
  <c r="E22" i="59"/>
  <c r="D22" i="59"/>
  <c r="E21" i="59"/>
  <c r="D21" i="59"/>
  <c r="E20" i="59"/>
  <c r="D20" i="59"/>
  <c r="E19" i="59"/>
  <c r="D19" i="59"/>
  <c r="E18" i="59"/>
  <c r="D18" i="59"/>
  <c r="E17" i="59"/>
  <c r="D17" i="59"/>
  <c r="E16" i="59"/>
  <c r="D16" i="59"/>
  <c r="E15" i="59"/>
  <c r="D15" i="59"/>
  <c r="E14" i="59"/>
  <c r="D14" i="59"/>
  <c r="E13" i="59"/>
  <c r="D13" i="59"/>
  <c r="E12" i="59"/>
  <c r="D12" i="59"/>
  <c r="E11" i="59"/>
  <c r="D11" i="59"/>
  <c r="E10" i="59"/>
  <c r="D10" i="59"/>
  <c r="E9" i="59"/>
  <c r="D9" i="59"/>
  <c r="AO24" i="59"/>
  <c r="S7" i="59"/>
  <c r="R7" i="59"/>
  <c r="Q7" i="59"/>
  <c r="P7" i="59"/>
  <c r="O7" i="59"/>
  <c r="N7" i="59"/>
  <c r="M7" i="59"/>
  <c r="L7" i="59"/>
  <c r="K7" i="59"/>
  <c r="J7" i="59"/>
  <c r="I7" i="59"/>
  <c r="H7" i="59"/>
  <c r="I6" i="57"/>
  <c r="N18" i="56"/>
  <c r="N9" i="56"/>
  <c r="N7" i="55"/>
  <c r="AO22" i="59"/>
  <c r="O11" i="60"/>
  <c r="P62" i="11"/>
  <c r="P61" i="11"/>
  <c r="P60" i="11"/>
  <c r="P59" i="11"/>
  <c r="P58" i="11"/>
  <c r="P57" i="11"/>
  <c r="V54" i="11"/>
  <c r="P56" i="11"/>
  <c r="V53" i="11"/>
  <c r="P55" i="11"/>
  <c r="P54" i="11"/>
  <c r="P53" i="11"/>
  <c r="V52" i="11"/>
  <c r="P52" i="11"/>
  <c r="V51" i="11"/>
  <c r="P51" i="11"/>
  <c r="V50" i="11"/>
  <c r="P50" i="11"/>
  <c r="V49" i="11"/>
  <c r="P49" i="11"/>
  <c r="V48" i="11"/>
  <c r="P48" i="11"/>
  <c r="V47" i="11"/>
  <c r="P47" i="11"/>
  <c r="V46" i="11"/>
  <c r="P46" i="11"/>
  <c r="V45" i="11"/>
  <c r="P45" i="11"/>
  <c r="V44" i="11"/>
  <c r="P44" i="11"/>
  <c r="V43" i="11"/>
  <c r="P43" i="11"/>
  <c r="V42" i="11"/>
  <c r="P42" i="11"/>
  <c r="V41" i="11"/>
  <c r="P41" i="11"/>
  <c r="V40" i="11"/>
  <c r="P40" i="11"/>
  <c r="V39" i="11"/>
  <c r="P39" i="11"/>
  <c r="V38" i="11"/>
  <c r="P38" i="11"/>
  <c r="V37" i="11"/>
  <c r="P37" i="11"/>
  <c r="V36" i="11"/>
  <c r="P36" i="11"/>
  <c r="V35" i="11"/>
  <c r="P35" i="11"/>
  <c r="V34" i="11"/>
  <c r="P34" i="11"/>
  <c r="V33" i="11"/>
  <c r="P33" i="11"/>
  <c r="V32" i="11"/>
  <c r="P32" i="11"/>
  <c r="V31" i="11"/>
  <c r="P31" i="11"/>
  <c r="V30" i="11"/>
  <c r="P30" i="11"/>
  <c r="V29" i="11"/>
  <c r="P29" i="11"/>
  <c r="V28" i="11"/>
  <c r="P28" i="11"/>
  <c r="V27" i="11"/>
  <c r="P27" i="11"/>
  <c r="V26" i="11"/>
  <c r="P26" i="11"/>
  <c r="V25" i="11"/>
  <c r="P25" i="11"/>
  <c r="V24" i="11"/>
  <c r="P24" i="11"/>
  <c r="V23" i="11"/>
  <c r="P23" i="11"/>
  <c r="V22" i="11"/>
  <c r="P22" i="11"/>
  <c r="V21" i="11"/>
  <c r="P21" i="11"/>
  <c r="V20" i="11"/>
  <c r="P20" i="11"/>
  <c r="V19" i="11"/>
  <c r="P19" i="11"/>
  <c r="V18" i="11"/>
  <c r="P18" i="11"/>
  <c r="V17" i="11"/>
  <c r="P17" i="11"/>
  <c r="V16" i="11"/>
  <c r="P16" i="11"/>
  <c r="V15" i="11"/>
  <c r="S15" i="11"/>
  <c r="P15" i="11"/>
  <c r="V14" i="11"/>
  <c r="S14" i="11"/>
  <c r="P14" i="11"/>
  <c r="V13" i="11"/>
  <c r="S13" i="11"/>
  <c r="P13" i="11"/>
  <c r="V12" i="11"/>
  <c r="S12" i="11"/>
  <c r="P12" i="11"/>
  <c r="V11" i="11"/>
  <c r="S11" i="11"/>
  <c r="P11" i="11"/>
  <c r="V10" i="11"/>
  <c r="S10" i="11"/>
  <c r="P10" i="11"/>
  <c r="V9" i="11"/>
  <c r="S9" i="11"/>
  <c r="P9" i="11"/>
  <c r="V8" i="11"/>
  <c r="S8" i="11"/>
  <c r="P8" i="11"/>
  <c r="V7" i="11"/>
  <c r="S7" i="11"/>
  <c r="P7" i="11"/>
  <c r="V6" i="11"/>
  <c r="S6" i="11"/>
  <c r="P6" i="11"/>
  <c r="V5" i="11"/>
  <c r="S5" i="11"/>
  <c r="P5" i="11"/>
  <c r="V4" i="11"/>
  <c r="S4" i="11"/>
  <c r="P4" i="11"/>
  <c r="L2204" i="9" l="1"/>
  <c r="L2172" i="9"/>
  <c r="P2166" i="9"/>
  <c r="L2107" i="9"/>
  <c r="T2166" i="9"/>
  <c r="L2118" i="9"/>
  <c r="L2111" i="9"/>
  <c r="M2210" i="9"/>
  <c r="L2048" i="9"/>
  <c r="O2082" i="9"/>
  <c r="P2103" i="9"/>
  <c r="O2103" i="9"/>
  <c r="L2165" i="9"/>
  <c r="M2173" i="9"/>
  <c r="L2939" i="9"/>
  <c r="M5648" i="9"/>
  <c r="M5645" i="9"/>
  <c r="P2335" i="9"/>
  <c r="O2335" i="9"/>
  <c r="L4138" i="9"/>
  <c r="L2216" i="9"/>
  <c r="L2110" i="9"/>
  <c r="L2210" i="9"/>
  <c r="Q2166" i="9"/>
  <c r="M2197" i="9"/>
  <c r="L2106" i="9"/>
  <c r="L2162" i="9"/>
  <c r="P2104" i="9"/>
  <c r="L2123" i="9"/>
  <c r="L2142" i="9"/>
  <c r="O2100" i="9"/>
  <c r="P2100" i="9"/>
  <c r="O2332" i="9"/>
  <c r="L2936" i="9"/>
  <c r="P2332" i="9"/>
  <c r="M5649" i="9"/>
  <c r="L2119" i="9"/>
  <c r="U2166" i="9"/>
  <c r="L2109" i="9"/>
  <c r="M2204" i="9"/>
  <c r="P2336" i="9"/>
  <c r="L2940" i="9"/>
  <c r="M5650" i="9"/>
  <c r="O2336" i="9"/>
  <c r="M4138" i="9"/>
  <c r="T2082" i="9"/>
  <c r="L2056" i="9"/>
  <c r="R2166" i="9"/>
  <c r="L2113" i="9"/>
  <c r="L2163" i="9"/>
  <c r="P2101" i="9"/>
  <c r="O2101" i="9"/>
  <c r="M2123" i="9"/>
  <c r="L2937" i="9"/>
  <c r="M5642" i="9"/>
  <c r="M5644" i="9"/>
  <c r="P2333" i="9"/>
  <c r="O2333" i="9"/>
  <c r="L2941" i="9"/>
  <c r="X2166" i="9"/>
  <c r="L2122" i="9"/>
  <c r="Q2321" i="9"/>
  <c r="L2105" i="9"/>
  <c r="L2197" i="9"/>
  <c r="O2166" i="9"/>
  <c r="M5681" i="9"/>
  <c r="L2228" i="9"/>
  <c r="L2222" i="9"/>
  <c r="S2166" i="9"/>
  <c r="L2114" i="9"/>
  <c r="L2234" i="9"/>
  <c r="O2102" i="9"/>
  <c r="L2235" i="9"/>
  <c r="L2164" i="9"/>
  <c r="P2102" i="9"/>
  <c r="L2173" i="9"/>
  <c r="L2326" i="9"/>
  <c r="Q2104" i="9"/>
  <c r="M5643" i="9"/>
  <c r="O2334" i="9"/>
  <c r="L2938" i="9"/>
  <c r="P2334" i="9"/>
  <c r="M2941" i="9"/>
  <c r="L2112" i="9"/>
  <c r="M2216" i="9"/>
  <c r="O2331" i="9"/>
  <c r="M5641" i="9"/>
  <c r="L2935" i="9"/>
  <c r="P2331" i="9"/>
  <c r="Q5645" i="9"/>
  <c r="L2120" i="9"/>
  <c r="O2321" i="9"/>
  <c r="V2166" i="9"/>
  <c r="P2321" i="9"/>
  <c r="W2166" i="9"/>
  <c r="L2121" i="9"/>
  <c r="O2104" i="9"/>
  <c r="P2099" i="9"/>
  <c r="O2099" i="9"/>
  <c r="L2161" i="9"/>
  <c r="L2316" i="9"/>
  <c r="O1253" i="9"/>
  <c r="L1354" i="9"/>
  <c r="L1321" i="9"/>
  <c r="P1253" i="9"/>
  <c r="L1339" i="9"/>
  <c r="O1270" i="9"/>
  <c r="L1325" i="9"/>
  <c r="O1256" i="9"/>
  <c r="O1257" i="9"/>
  <c r="L1326" i="9"/>
  <c r="L1330" i="9"/>
  <c r="O1261" i="9"/>
  <c r="L1346" i="9"/>
  <c r="O1277" i="9"/>
  <c r="L2315" i="9"/>
  <c r="P1252" i="9"/>
  <c r="O1252" i="9"/>
  <c r="L1320" i="9"/>
  <c r="L1331" i="9"/>
  <c r="O1262" i="9"/>
  <c r="L1347" i="9"/>
  <c r="O1278" i="9"/>
  <c r="L1332" i="9"/>
  <c r="O1263" i="9"/>
  <c r="L1348" i="9"/>
  <c r="O1279" i="9"/>
  <c r="L1333" i="9"/>
  <c r="O1264" i="9"/>
  <c r="L1349" i="9"/>
  <c r="O1280" i="9"/>
  <c r="O1266" i="9"/>
  <c r="L1335" i="9"/>
  <c r="O1282" i="9"/>
  <c r="L1351" i="9"/>
  <c r="O1267" i="9"/>
  <c r="L1336" i="9"/>
  <c r="O1283" i="9"/>
  <c r="L1352" i="9"/>
  <c r="O1265" i="9"/>
  <c r="L1334" i="9"/>
  <c r="O1268" i="9"/>
  <c r="L1337" i="9"/>
  <c r="O1284" i="9"/>
  <c r="L1353" i="9"/>
  <c r="L2309" i="9"/>
  <c r="L2308" i="9"/>
  <c r="P2307" i="9"/>
  <c r="O2307" i="9"/>
  <c r="O1269" i="9"/>
  <c r="L1338" i="9"/>
  <c r="L1340" i="9"/>
  <c r="O1271" i="9"/>
  <c r="L2324" i="9"/>
  <c r="M2317" i="9"/>
  <c r="L1322" i="9"/>
  <c r="P1254" i="9"/>
  <c r="O1254" i="9"/>
  <c r="L1341" i="9"/>
  <c r="O1272" i="9"/>
  <c r="O1274" i="9"/>
  <c r="L1343" i="9"/>
  <c r="O1258" i="9"/>
  <c r="L1327" i="9"/>
  <c r="L1328" i="9"/>
  <c r="O1259" i="9"/>
  <c r="L1344" i="9"/>
  <c r="O1275" i="9"/>
  <c r="O1281" i="9"/>
  <c r="L1350" i="9"/>
  <c r="O1273" i="9"/>
  <c r="L1342" i="9"/>
  <c r="L1329" i="9"/>
  <c r="O1260" i="9"/>
  <c r="L1345" i="9"/>
  <c r="O1276" i="9"/>
  <c r="M603" i="1"/>
  <c r="BA603" i="9" s="1"/>
  <c r="O2030" i="9" s="1"/>
  <c r="L2030" i="9" s="1"/>
  <c r="M605" i="1"/>
  <c r="BA605" i="9" s="1"/>
  <c r="O2329" i="9" s="1"/>
  <c r="L2329" i="9" s="1"/>
  <c r="D971" i="1"/>
  <c r="E972" i="1"/>
  <c r="R182" i="1"/>
  <c r="BF182" i="9" s="1"/>
  <c r="M288" i="1"/>
  <c r="BA288" i="9" s="1"/>
  <c r="O440" i="1"/>
  <c r="BC440" i="9" s="1"/>
  <c r="M458" i="1"/>
  <c r="BA458" i="9" s="1"/>
  <c r="L1006" i="9" s="1"/>
  <c r="M93" i="1"/>
  <c r="BA93" i="9" s="1"/>
  <c r="P182" i="1"/>
  <c r="BD182" i="9" s="1"/>
  <c r="T182" i="1"/>
  <c r="BH182" i="9" s="1"/>
  <c r="X182" i="1"/>
  <c r="BL182" i="9" s="1"/>
  <c r="AA182" i="1"/>
  <c r="BO182" i="9" s="1"/>
  <c r="M213" i="1"/>
  <c r="BA213" i="9" s="1"/>
  <c r="O288" i="1"/>
  <c r="BC288" i="9" s="1"/>
  <c r="N376" i="1"/>
  <c r="BB376" i="9" s="1"/>
  <c r="N391" i="1"/>
  <c r="BB391" i="9" s="1"/>
  <c r="Q440" i="1"/>
  <c r="BE440" i="9" s="1"/>
  <c r="M528" i="1"/>
  <c r="BA528" i="9" s="1"/>
  <c r="M476" i="1"/>
  <c r="BA476" i="9" s="1"/>
  <c r="L1024" i="9" s="1"/>
  <c r="M472" i="1"/>
  <c r="BA472" i="9" s="1"/>
  <c r="L1020" i="9" s="1"/>
  <c r="M468" i="1"/>
  <c r="BA468" i="9" s="1"/>
  <c r="L1016" i="9" s="1"/>
  <c r="M464" i="1"/>
  <c r="BA464" i="9" s="1"/>
  <c r="L1012" i="9" s="1"/>
  <c r="M460" i="1"/>
  <c r="BA460" i="9" s="1"/>
  <c r="L1008" i="9" s="1"/>
  <c r="M456" i="1"/>
  <c r="BA456" i="9" s="1"/>
  <c r="L1004" i="9" s="1"/>
  <c r="M452" i="1"/>
  <c r="BA452" i="9" s="1"/>
  <c r="L1000" i="9" s="1"/>
  <c r="M448" i="1"/>
  <c r="BA448" i="9" s="1"/>
  <c r="L996" i="9" s="1"/>
  <c r="M444" i="1"/>
  <c r="BA444" i="9" s="1"/>
  <c r="L992" i="9" s="1"/>
  <c r="N118" i="1"/>
  <c r="BB118" i="9" s="1"/>
  <c r="M481" i="1"/>
  <c r="BA481" i="9" s="1"/>
  <c r="L1029" i="9" s="1"/>
  <c r="M497" i="1"/>
  <c r="BA497" i="9" s="1"/>
  <c r="N497" i="1"/>
  <c r="BB497" i="9" s="1"/>
  <c r="O213" i="1"/>
  <c r="BC213" i="9" s="1"/>
  <c r="M442" i="1"/>
  <c r="BA442" i="9" s="1"/>
  <c r="L990" i="9" s="1"/>
  <c r="M478" i="1"/>
  <c r="BA478" i="9" s="1"/>
  <c r="L1026" i="9" s="1"/>
  <c r="M470" i="1"/>
  <c r="BA470" i="9" s="1"/>
  <c r="L1018" i="9" s="1"/>
  <c r="M462" i="1"/>
  <c r="BA462" i="9" s="1"/>
  <c r="L1010" i="9" s="1"/>
  <c r="M454" i="1"/>
  <c r="BA454" i="9" s="1"/>
  <c r="L1002" i="9" s="1"/>
  <c r="M446" i="1"/>
  <c r="BA446" i="9" s="1"/>
  <c r="L994" i="9" s="1"/>
  <c r="M110" i="1"/>
  <c r="BA110" i="9" s="1"/>
  <c r="Q182" i="1"/>
  <c r="BE182" i="9" s="1"/>
  <c r="U182" i="1"/>
  <c r="BI182" i="9" s="1"/>
  <c r="Y182" i="1"/>
  <c r="BM182" i="9" s="1"/>
  <c r="AB182" i="1"/>
  <c r="BP182" i="9" s="1"/>
  <c r="N213" i="1"/>
  <c r="BB213" i="9" s="1"/>
  <c r="Q288" i="1"/>
  <c r="BE288" i="9" s="1"/>
  <c r="M265" i="1"/>
  <c r="BA265" i="9" s="1"/>
  <c r="M273" i="1"/>
  <c r="BA273" i="9" s="1"/>
  <c r="P288" i="1"/>
  <c r="BD288" i="9" s="1"/>
  <c r="N440" i="1"/>
  <c r="BB440" i="9" s="1"/>
  <c r="M441" i="1"/>
  <c r="BA441" i="9" s="1"/>
  <c r="M482" i="1"/>
  <c r="BA482" i="9" s="1"/>
  <c r="M475" i="1"/>
  <c r="BA475" i="9" s="1"/>
  <c r="L1023" i="9" s="1"/>
  <c r="M471" i="1"/>
  <c r="BA471" i="9" s="1"/>
  <c r="L1019" i="9" s="1"/>
  <c r="M467" i="1"/>
  <c r="BA467" i="9" s="1"/>
  <c r="L1015" i="9" s="1"/>
  <c r="M463" i="1"/>
  <c r="BA463" i="9" s="1"/>
  <c r="L1011" i="9" s="1"/>
  <c r="M459" i="1"/>
  <c r="BA459" i="9" s="1"/>
  <c r="L1007" i="9" s="1"/>
  <c r="M455" i="1"/>
  <c r="BA455" i="9" s="1"/>
  <c r="L1003" i="9" s="1"/>
  <c r="M451" i="1"/>
  <c r="BA451" i="9" s="1"/>
  <c r="L999" i="9" s="1"/>
  <c r="M447" i="1"/>
  <c r="BA447" i="9" s="1"/>
  <c r="L995" i="9" s="1"/>
  <c r="C5" i="52"/>
  <c r="M480" i="1"/>
  <c r="BA480" i="9" s="1"/>
  <c r="L1028" i="9" s="1"/>
  <c r="M485" i="1"/>
  <c r="BA485" i="9" s="1"/>
  <c r="M504" i="1"/>
  <c r="BA504" i="9" s="1"/>
  <c r="N504" i="1"/>
  <c r="BB504" i="9" s="1"/>
  <c r="N182" i="1"/>
  <c r="BB182" i="9" s="1"/>
  <c r="Z36" i="70"/>
  <c r="V182" i="1"/>
  <c r="BJ182" i="9" s="1"/>
  <c r="AC182" i="1"/>
  <c r="BQ182" i="9" s="1"/>
  <c r="M260" i="1"/>
  <c r="BA260" i="9" s="1"/>
  <c r="M276" i="1"/>
  <c r="BA276" i="9" s="1"/>
  <c r="N520" i="1"/>
  <c r="BB520" i="9" s="1"/>
  <c r="M474" i="1"/>
  <c r="BA474" i="9" s="1"/>
  <c r="L1022" i="9" s="1"/>
  <c r="M466" i="1"/>
  <c r="BA466" i="9" s="1"/>
  <c r="L1014" i="9" s="1"/>
  <c r="M450" i="1"/>
  <c r="BA450" i="9" s="1"/>
  <c r="L998" i="9" s="1"/>
  <c r="M479" i="1"/>
  <c r="BA479" i="9" s="1"/>
  <c r="L1027" i="9" s="1"/>
  <c r="N485" i="1"/>
  <c r="BB485" i="9" s="1"/>
  <c r="M508" i="1"/>
  <c r="BA508" i="9" s="1"/>
  <c r="N508" i="1"/>
  <c r="BB508" i="9" s="1"/>
  <c r="M84" i="1"/>
  <c r="BA84" i="9" s="1"/>
  <c r="O182" i="1"/>
  <c r="BC182" i="9" s="1"/>
  <c r="S182" i="1"/>
  <c r="BG182" i="9" s="1"/>
  <c r="W182" i="1"/>
  <c r="BK182" i="9" s="1"/>
  <c r="Z182" i="1"/>
  <c r="BN182" i="9" s="1"/>
  <c r="AD182" i="1"/>
  <c r="BR182" i="9" s="1"/>
  <c r="P213" i="1"/>
  <c r="BD213" i="9" s="1"/>
  <c r="M270" i="1"/>
  <c r="BA270" i="9" s="1"/>
  <c r="M283" i="1"/>
  <c r="BA283" i="9" s="1"/>
  <c r="N288" i="1"/>
  <c r="BB288" i="9" s="1"/>
  <c r="M376" i="1"/>
  <c r="BA376" i="9" s="1"/>
  <c r="M391" i="1"/>
  <c r="BA391" i="9" s="1"/>
  <c r="P440" i="1"/>
  <c r="BD440" i="9" s="1"/>
  <c r="M443" i="1"/>
  <c r="BA443" i="9" s="1"/>
  <c r="L991" i="9" s="1"/>
  <c r="Q520" i="1"/>
  <c r="BE520" i="9" s="1"/>
  <c r="M477" i="1"/>
  <c r="BA477" i="9" s="1"/>
  <c r="L1025" i="9" s="1"/>
  <c r="M473" i="1"/>
  <c r="BA473" i="9" s="1"/>
  <c r="L1021" i="9" s="1"/>
  <c r="M469" i="1"/>
  <c r="BA469" i="9" s="1"/>
  <c r="L1017" i="9" s="1"/>
  <c r="M465" i="1"/>
  <c r="BA465" i="9" s="1"/>
  <c r="L1013" i="9" s="1"/>
  <c r="M461" i="1"/>
  <c r="BA461" i="9" s="1"/>
  <c r="L1009" i="9" s="1"/>
  <c r="M457" i="1"/>
  <c r="BA457" i="9" s="1"/>
  <c r="L1005" i="9" s="1"/>
  <c r="M453" i="1"/>
  <c r="BA453" i="9" s="1"/>
  <c r="L1001" i="9" s="1"/>
  <c r="M449" i="1"/>
  <c r="BA449" i="9" s="1"/>
  <c r="L997" i="9" s="1"/>
  <c r="M445" i="1"/>
  <c r="BA445" i="9" s="1"/>
  <c r="L993" i="9" s="1"/>
  <c r="M118" i="1"/>
  <c r="BA118" i="9" s="1"/>
  <c r="M489" i="1"/>
  <c r="BA489" i="9" s="1"/>
  <c r="N489" i="1"/>
  <c r="BB489" i="9" s="1"/>
  <c r="Q527" i="1"/>
  <c r="BE527" i="9" s="1"/>
  <c r="P527" i="1"/>
  <c r="BD527" i="9" s="1"/>
  <c r="O527" i="1"/>
  <c r="BC527" i="9" s="1"/>
  <c r="N527" i="1"/>
  <c r="BB527" i="9" s="1"/>
  <c r="AO19" i="59"/>
  <c r="M57" i="1"/>
  <c r="BA57" i="9" s="1"/>
  <c r="B339" i="9"/>
  <c r="N2117" i="9"/>
  <c r="N2116" i="9"/>
  <c r="B10" i="53"/>
  <c r="Z2187" i="9"/>
  <c r="Z2188" i="9" s="1"/>
  <c r="Z2189" i="9" s="1"/>
  <c r="Z2190" i="9" s="1"/>
  <c r="Z2191" i="9" s="1"/>
  <c r="B4" i="53"/>
  <c r="A4" i="68"/>
  <c r="Z2017" i="9"/>
  <c r="Z2019" i="9" s="1"/>
  <c r="Z2018" i="9"/>
  <c r="Z1979" i="9"/>
  <c r="Z1978" i="9"/>
  <c r="Z1897" i="9"/>
  <c r="Z1899" i="9" s="1"/>
  <c r="Z1898" i="9"/>
  <c r="Z1817" i="9"/>
  <c r="Z1819" i="9" s="1"/>
  <c r="Z1818" i="9"/>
  <c r="Z1696" i="9"/>
  <c r="Z1698" i="9" s="1"/>
  <c r="Z1697" i="9"/>
  <c r="Z1608" i="9"/>
  <c r="Z1610" i="9" s="1"/>
  <c r="Z1609" i="9"/>
  <c r="Z1568" i="9"/>
  <c r="Z1570" i="9" s="1"/>
  <c r="Z1569" i="9"/>
  <c r="Z1528" i="9"/>
  <c r="Z1530" i="9" s="1"/>
  <c r="Z1529" i="9"/>
  <c r="F17" i="59"/>
  <c r="F16" i="59"/>
  <c r="F15" i="59"/>
  <c r="F18" i="59"/>
  <c r="F13" i="59"/>
  <c r="F12" i="59"/>
  <c r="F11" i="59"/>
  <c r="F14" i="59"/>
  <c r="F9" i="59"/>
  <c r="AS19" i="59"/>
  <c r="AS12" i="59"/>
  <c r="K10" i="60" s="1"/>
  <c r="M1450" i="9"/>
  <c r="Z34" i="70"/>
  <c r="H7" i="53"/>
  <c r="Z40" i="70"/>
  <c r="A4" i="64"/>
  <c r="J5" i="11"/>
  <c r="K10" i="11"/>
  <c r="A14" i="64"/>
  <c r="E6" i="71"/>
  <c r="F6" i="71"/>
  <c r="F10" i="59"/>
  <c r="C9" i="68"/>
  <c r="N26" i="56"/>
  <c r="AO23" i="59"/>
  <c r="H14" i="62"/>
  <c r="AD10" i="69"/>
  <c r="Z33" i="70" s="1"/>
  <c r="N18" i="55"/>
  <c r="N6" i="55"/>
  <c r="N5" i="55"/>
  <c r="Q10" i="69"/>
  <c r="W525" i="1" s="1"/>
  <c r="BK525" i="9" s="1"/>
  <c r="L165" i="69"/>
  <c r="R623" i="1" s="1"/>
  <c r="BF623" i="9" s="1"/>
  <c r="AA3" i="59"/>
  <c r="K28" i="64"/>
  <c r="L28" i="64"/>
  <c r="C340" i="9"/>
  <c r="K7" i="11"/>
  <c r="F7" i="65"/>
  <c r="F10" i="66"/>
  <c r="A1" i="65"/>
  <c r="F1" i="52"/>
  <c r="C9" i="67"/>
  <c r="H6" i="53"/>
  <c r="Z42" i="70"/>
  <c r="E7" i="61"/>
  <c r="D9" i="67"/>
  <c r="K6" i="11"/>
  <c r="AD21" i="69"/>
  <c r="AD18" i="69"/>
  <c r="H22" i="69"/>
  <c r="M527" i="1" s="1"/>
  <c r="BA527" i="9" s="1"/>
  <c r="Z38" i="70"/>
  <c r="P13" i="66"/>
  <c r="A55" i="67"/>
  <c r="A57" i="67"/>
  <c r="A47" i="67"/>
  <c r="A4" i="67"/>
  <c r="B9" i="52"/>
  <c r="K8" i="11"/>
  <c r="K9" i="11"/>
  <c r="AU9" i="59"/>
  <c r="AS21" i="59"/>
  <c r="J35" i="64" s="1"/>
  <c r="L16" i="61"/>
  <c r="AS18" i="59"/>
  <c r="AU10" i="59"/>
  <c r="AS11" i="59"/>
  <c r="AS9" i="59"/>
  <c r="AS10" i="59"/>
  <c r="P11" i="66" s="1"/>
  <c r="L10" i="66" s="1"/>
  <c r="AT12" i="59"/>
  <c r="L10" i="60" s="1"/>
  <c r="O855" i="9" l="1"/>
  <c r="U857" i="9"/>
  <c r="L863" i="9"/>
  <c r="P855" i="9"/>
  <c r="P868" i="9"/>
  <c r="P852" i="9"/>
  <c r="O852" i="9"/>
  <c r="R857" i="9"/>
  <c r="L861" i="9"/>
  <c r="L1087" i="9"/>
  <c r="Q1081" i="9"/>
  <c r="M1105" i="9"/>
  <c r="Q857" i="9"/>
  <c r="P851" i="9"/>
  <c r="P867" i="9"/>
  <c r="O851" i="9"/>
  <c r="L860" i="9"/>
  <c r="T1081" i="9"/>
  <c r="L1091" i="9"/>
  <c r="M1116" i="9"/>
  <c r="L862" i="9"/>
  <c r="O853" i="9"/>
  <c r="P853" i="9"/>
  <c r="P869" i="9"/>
  <c r="S857" i="9"/>
  <c r="O1080" i="9"/>
  <c r="L1093" i="9"/>
  <c r="L1082" i="9"/>
  <c r="O1170" i="9"/>
  <c r="L859" i="9"/>
  <c r="P850" i="9"/>
  <c r="P866" i="9"/>
  <c r="P857" i="9"/>
  <c r="O850" i="9"/>
  <c r="L1085" i="9"/>
  <c r="M1097" i="9"/>
  <c r="P1081" i="9"/>
  <c r="T1080" i="9"/>
  <c r="L1116" i="9"/>
  <c r="L1090" i="9"/>
  <c r="L858" i="9"/>
  <c r="O849" i="9"/>
  <c r="O857" i="9"/>
  <c r="P865" i="9"/>
  <c r="P849" i="9"/>
  <c r="L1084" i="9"/>
  <c r="P1080" i="9"/>
  <c r="L1097" i="9"/>
  <c r="O1081" i="9"/>
  <c r="M1093" i="9"/>
  <c r="P1170" i="9"/>
  <c r="L1083" i="9"/>
  <c r="M1112" i="9"/>
  <c r="L1089" i="9"/>
  <c r="R1081" i="9"/>
  <c r="P984" i="9"/>
  <c r="O984" i="9"/>
  <c r="O988" i="9"/>
  <c r="L1031" i="9"/>
  <c r="L5713" i="9"/>
  <c r="L1146" i="9"/>
  <c r="L1034" i="9"/>
  <c r="P987" i="9"/>
  <c r="O987" i="9"/>
  <c r="M1076" i="9"/>
  <c r="M1030" i="9"/>
  <c r="L989" i="9"/>
  <c r="Q988" i="9"/>
  <c r="Q1163" i="9"/>
  <c r="L1033" i="9"/>
  <c r="O986" i="9"/>
  <c r="P986" i="9"/>
  <c r="P988" i="9"/>
  <c r="L1032" i="9"/>
  <c r="P985" i="9"/>
  <c r="O985" i="9"/>
  <c r="P933" i="9"/>
  <c r="L935" i="9"/>
  <c r="O933" i="9"/>
  <c r="L936" i="9"/>
  <c r="L1153" i="9"/>
  <c r="O932" i="9"/>
  <c r="L934" i="9"/>
  <c r="P932" i="9"/>
  <c r="P902" i="9"/>
  <c r="O902" i="9"/>
  <c r="L923" i="9"/>
  <c r="L926" i="9"/>
  <c r="L1167" i="9"/>
  <c r="M1148" i="9"/>
  <c r="L1147" i="9"/>
  <c r="L922" i="9"/>
  <c r="L903" i="9"/>
  <c r="L928" i="9"/>
  <c r="P901" i="9"/>
  <c r="O901" i="9"/>
  <c r="O926" i="9"/>
  <c r="L883" i="9"/>
  <c r="P878" i="9"/>
  <c r="O878" i="9"/>
  <c r="M1143" i="9"/>
  <c r="M1142" i="9"/>
  <c r="P877" i="9"/>
  <c r="O877" i="9"/>
  <c r="L882" i="9"/>
  <c r="O876" i="9"/>
  <c r="L881" i="9"/>
  <c r="M1141" i="9"/>
  <c r="P876" i="9"/>
  <c r="M1140" i="9"/>
  <c r="P875" i="9"/>
  <c r="O875" i="9"/>
  <c r="L880" i="9"/>
  <c r="M1139" i="9"/>
  <c r="P874" i="9"/>
  <c r="O874" i="9"/>
  <c r="L879" i="9"/>
  <c r="M1175" i="9"/>
  <c r="O1172" i="9"/>
  <c r="P843" i="9"/>
  <c r="O843" i="9"/>
  <c r="L847" i="9"/>
  <c r="M1173" i="9"/>
  <c r="O1171" i="9"/>
  <c r="P841" i="9"/>
  <c r="O841" i="9"/>
  <c r="L845" i="9"/>
  <c r="O842" i="9"/>
  <c r="L846" i="9"/>
  <c r="P842" i="9"/>
  <c r="M1174" i="9"/>
  <c r="P1171" i="9"/>
  <c r="P1172" i="9"/>
  <c r="M1176" i="9"/>
  <c r="L848" i="9"/>
  <c r="P844" i="9"/>
  <c r="O844" i="9"/>
  <c r="M1132" i="9"/>
  <c r="L203" i="9"/>
  <c r="P125" i="9"/>
  <c r="O125" i="9"/>
  <c r="M1136" i="9"/>
  <c r="L207" i="9"/>
  <c r="P129" i="9"/>
  <c r="O129" i="9"/>
  <c r="L396" i="9"/>
  <c r="L202" i="9"/>
  <c r="M249" i="9"/>
  <c r="L485" i="9"/>
  <c r="P124" i="9"/>
  <c r="O124" i="9"/>
  <c r="P279" i="9"/>
  <c r="R396" i="9"/>
  <c r="P781" i="9"/>
  <c r="L1164" i="9"/>
  <c r="M544" i="9"/>
  <c r="L574" i="9"/>
  <c r="M781" i="9"/>
  <c r="L215" i="9"/>
  <c r="P137" i="9"/>
  <c r="O137" i="9"/>
  <c r="L1165" i="9"/>
  <c r="M574" i="9"/>
  <c r="L216" i="9"/>
  <c r="P138" i="9"/>
  <c r="O138" i="9"/>
  <c r="L5647" i="9"/>
  <c r="L5683" i="9"/>
  <c r="P1154" i="9"/>
  <c r="M811" i="9"/>
  <c r="M426" i="9"/>
  <c r="M693" i="9"/>
  <c r="L212" i="9"/>
  <c r="P134" i="9"/>
  <c r="Q141" i="9"/>
  <c r="O134" i="9"/>
  <c r="P135" i="9"/>
  <c r="M396" i="9"/>
  <c r="O135" i="9"/>
  <c r="M279" i="9"/>
  <c r="L213" i="9"/>
  <c r="M485" i="9"/>
  <c r="Q1129" i="9"/>
  <c r="M1137" i="9"/>
  <c r="L208" i="9"/>
  <c r="P130" i="9"/>
  <c r="O130" i="9"/>
  <c r="O131" i="9"/>
  <c r="M1138" i="9"/>
  <c r="L209" i="9"/>
  <c r="P131" i="9"/>
  <c r="M1133" i="9"/>
  <c r="L204" i="9"/>
  <c r="P126" i="9"/>
  <c r="O126" i="9"/>
  <c r="O127" i="9"/>
  <c r="L205" i="9"/>
  <c r="M1134" i="9"/>
  <c r="P127" i="9"/>
  <c r="L5642" i="9"/>
  <c r="L5646" i="9"/>
  <c r="O1154" i="9"/>
  <c r="L811" i="9"/>
  <c r="L693" i="9"/>
  <c r="M219" i="9"/>
  <c r="L211" i="9"/>
  <c r="P133" i="9"/>
  <c r="O133" i="9"/>
  <c r="M1169" i="9"/>
  <c r="L218" i="9"/>
  <c r="P140" i="9"/>
  <c r="O140" i="9"/>
  <c r="L217" i="9"/>
  <c r="P139" i="9"/>
  <c r="O139" i="9"/>
  <c r="M1168" i="9"/>
  <c r="M604" i="9"/>
  <c r="M634" i="9"/>
  <c r="M1135" i="9"/>
  <c r="P128" i="9"/>
  <c r="O128" i="9"/>
  <c r="L206" i="9"/>
  <c r="L5648" i="9"/>
  <c r="L5682" i="9"/>
  <c r="P136" i="9"/>
  <c r="O136" i="9"/>
  <c r="L214" i="9"/>
  <c r="M1155" i="9"/>
  <c r="M1130" i="9"/>
  <c r="L219" i="9"/>
  <c r="L210" i="9"/>
  <c r="P132" i="9"/>
  <c r="O132" i="9"/>
  <c r="P108" i="9"/>
  <c r="O108" i="9"/>
  <c r="L112" i="9"/>
  <c r="M110" i="9"/>
  <c r="L111" i="9"/>
  <c r="P107" i="9"/>
  <c r="O107" i="9"/>
  <c r="M109" i="9"/>
  <c r="L100" i="9"/>
  <c r="P99" i="9"/>
  <c r="O99" i="9"/>
  <c r="L83" i="9"/>
  <c r="P77" i="9"/>
  <c r="S89" i="9"/>
  <c r="O77" i="9"/>
  <c r="P1162" i="9"/>
  <c r="L1168" i="9"/>
  <c r="L1143" i="9"/>
  <c r="L84" i="9"/>
  <c r="O79" i="9"/>
  <c r="P79" i="9"/>
  <c r="O60" i="9"/>
  <c r="L61" i="9"/>
  <c r="O59" i="9"/>
  <c r="O64" i="9"/>
  <c r="P55" i="9"/>
  <c r="O55" i="9"/>
  <c r="L2104" i="9"/>
  <c r="L2166" i="9"/>
  <c r="L1205" i="9"/>
  <c r="O1207" i="9"/>
  <c r="Q1192" i="9"/>
  <c r="L1192" i="9" s="1"/>
  <c r="N1192" i="9" s="1"/>
  <c r="L1112" i="9"/>
  <c r="R1080" i="9"/>
  <c r="L1088" i="9"/>
  <c r="L1086" i="9"/>
  <c r="Q1080" i="9"/>
  <c r="L1105" i="9"/>
  <c r="N2329" i="9"/>
  <c r="L2319" i="9"/>
  <c r="L1206" i="9"/>
  <c r="P1207" i="9"/>
  <c r="L2322" i="9"/>
  <c r="L2314" i="9"/>
  <c r="L1317" i="9"/>
  <c r="M1354" i="9"/>
  <c r="P1249" i="9"/>
  <c r="O1249" i="9"/>
  <c r="L2325" i="9"/>
  <c r="L1316" i="9"/>
  <c r="M1323" i="9"/>
  <c r="P1248" i="9"/>
  <c r="O1248" i="9"/>
  <c r="L2323" i="9"/>
  <c r="P1250" i="9"/>
  <c r="O1250" i="9"/>
  <c r="L1318" i="9"/>
  <c r="P1251" i="9"/>
  <c r="O1251" i="9"/>
  <c r="L1319" i="9"/>
  <c r="M2312" i="9"/>
  <c r="L1323" i="9"/>
  <c r="L1315" i="9"/>
  <c r="L2321" i="9"/>
  <c r="L1236" i="9"/>
  <c r="L1247" i="9"/>
  <c r="L1324" i="9"/>
  <c r="M1315" i="9"/>
  <c r="O1255" i="9"/>
  <c r="O2036" i="9"/>
  <c r="L2036" i="9" s="1"/>
  <c r="N2036" i="9" s="1"/>
  <c r="Q2030" i="9"/>
  <c r="M2030" i="9" s="1"/>
  <c r="N2030" i="9" s="1"/>
  <c r="O2029" i="9"/>
  <c r="P2029" i="9"/>
  <c r="M2029" i="9" s="1"/>
  <c r="M55" i="1"/>
  <c r="BA55" i="9" s="1"/>
  <c r="N24" i="55"/>
  <c r="D972" i="1"/>
  <c r="E973" i="1"/>
  <c r="N484" i="1"/>
  <c r="BB484" i="9" s="1"/>
  <c r="M440" i="1"/>
  <c r="BA440" i="9" s="1"/>
  <c r="M484" i="1"/>
  <c r="BA484" i="9" s="1"/>
  <c r="N114" i="1"/>
  <c r="BB114" i="9" s="1"/>
  <c r="M259" i="1"/>
  <c r="BA259" i="9" s="1"/>
  <c r="M520" i="1"/>
  <c r="BA520" i="9" s="1"/>
  <c r="M114" i="1"/>
  <c r="BA114" i="9" s="1"/>
  <c r="M101" i="1"/>
  <c r="BA101" i="9" s="1"/>
  <c r="AO8" i="59"/>
  <c r="M56" i="1"/>
  <c r="BA56" i="9" s="1"/>
  <c r="M68" i="1"/>
  <c r="BA68" i="9" s="1"/>
  <c r="C341" i="9"/>
  <c r="C342" i="9" s="1"/>
  <c r="M2027" i="9"/>
  <c r="M2019" i="9"/>
  <c r="M2018" i="9"/>
  <c r="N2018" i="9" s="1"/>
  <c r="M2017" i="9"/>
  <c r="L17" i="61"/>
  <c r="G32" i="61" s="1"/>
  <c r="L18" i="61"/>
  <c r="G33" i="61" s="1"/>
  <c r="N1700" i="9"/>
  <c r="N1731" i="9"/>
  <c r="N1726" i="9"/>
  <c r="N1722" i="9"/>
  <c r="N1614" i="9"/>
  <c r="L1450" i="9"/>
  <c r="N1450" i="9"/>
  <c r="N28" i="56"/>
  <c r="M1411" i="9"/>
  <c r="M1993" i="9"/>
  <c r="M2013" i="9"/>
  <c r="M1990" i="9"/>
  <c r="M2026" i="9"/>
  <c r="M2000" i="9"/>
  <c r="M2010" i="9"/>
  <c r="M1391" i="9"/>
  <c r="M1983" i="9"/>
  <c r="M2002" i="9"/>
  <c r="M1242" i="9"/>
  <c r="M1999" i="9"/>
  <c r="M1401" i="9"/>
  <c r="M2022" i="9"/>
  <c r="M1986" i="9"/>
  <c r="M1985" i="9"/>
  <c r="M1393" i="9"/>
  <c r="M2025" i="9"/>
  <c r="M1403" i="9"/>
  <c r="M1239" i="9"/>
  <c r="M1413" i="9"/>
  <c r="M1245" i="9"/>
  <c r="M1988" i="9"/>
  <c r="M1395" i="9"/>
  <c r="M2014" i="9"/>
  <c r="M2012" i="9"/>
  <c r="M1406" i="9"/>
  <c r="M2008" i="9"/>
  <c r="M1402" i="9"/>
  <c r="M2028" i="9"/>
  <c r="M1987" i="9"/>
  <c r="M1389" i="9"/>
  <c r="AD3" i="69"/>
  <c r="M2001" i="9"/>
  <c r="M1409" i="9"/>
  <c r="M1241" i="9"/>
  <c r="M2007" i="9"/>
  <c r="M1984" i="9"/>
  <c r="M1392" i="9"/>
  <c r="M2024" i="9"/>
  <c r="M1994" i="9"/>
  <c r="M1398" i="9"/>
  <c r="M2004" i="9"/>
  <c r="M2015" i="9"/>
  <c r="M1982" i="9"/>
  <c r="M1243" i="9"/>
  <c r="M1980" i="9"/>
  <c r="M1237" i="9"/>
  <c r="M1997" i="9"/>
  <c r="M1390" i="9"/>
  <c r="M1394" i="9"/>
  <c r="M1408" i="9"/>
  <c r="M1414" i="9"/>
  <c r="M2023" i="9"/>
  <c r="M1385" i="9"/>
  <c r="M1246" i="9"/>
  <c r="M1400" i="9"/>
  <c r="M1998" i="9"/>
  <c r="M1396" i="9"/>
  <c r="M1399" i="9"/>
  <c r="M1981" i="9"/>
  <c r="M1404" i="9"/>
  <c r="M1240" i="9"/>
  <c r="M2006" i="9"/>
  <c r="M1410" i="9"/>
  <c r="M1387" i="9"/>
  <c r="M2016" i="9"/>
  <c r="M1989" i="9"/>
  <c r="M1397" i="9"/>
  <c r="M1995" i="9"/>
  <c r="M1407" i="9"/>
  <c r="M1992" i="9"/>
  <c r="M1386" i="9"/>
  <c r="M2009" i="9"/>
  <c r="M2003" i="9"/>
  <c r="M1405" i="9"/>
  <c r="M1996" i="9"/>
  <c r="M1388" i="9"/>
  <c r="M1244" i="9"/>
  <c r="M1247" i="9"/>
  <c r="M1991" i="9"/>
  <c r="M2005" i="9"/>
  <c r="M2011" i="9"/>
  <c r="M1412" i="9"/>
  <c r="AS15" i="59"/>
  <c r="AT15" i="59"/>
  <c r="J6" i="11"/>
  <c r="Z396" i="9" s="1"/>
  <c r="AC396" i="9" s="1"/>
  <c r="J43" i="67"/>
  <c r="P12" i="66"/>
  <c r="AT14" i="59"/>
  <c r="L12" i="60" s="1"/>
  <c r="AT13" i="59"/>
  <c r="L11" i="60" s="1"/>
  <c r="AT16" i="59"/>
  <c r="L13" i="60" s="1"/>
  <c r="AS16" i="59"/>
  <c r="K13" i="60" s="1"/>
  <c r="AS13" i="59"/>
  <c r="K11" i="60" s="1"/>
  <c r="AS14" i="59"/>
  <c r="K12" i="60" s="1"/>
  <c r="B340" i="9"/>
  <c r="G30" i="61"/>
  <c r="L857" i="9" l="1"/>
  <c r="P864" i="9"/>
  <c r="M1092" i="9"/>
  <c r="P1079" i="9"/>
  <c r="L1081" i="9"/>
  <c r="O1079" i="9"/>
  <c r="R1163" i="9"/>
  <c r="R5340" i="9"/>
  <c r="M5339" i="9"/>
  <c r="L1166" i="9"/>
  <c r="L1030" i="9"/>
  <c r="O1163" i="9"/>
  <c r="L988" i="9"/>
  <c r="L1159" i="9"/>
  <c r="L1178" i="9"/>
  <c r="L1076" i="9"/>
  <c r="L1077" i="9"/>
  <c r="L109" i="9"/>
  <c r="P105" i="9"/>
  <c r="O105" i="9"/>
  <c r="L110" i="9"/>
  <c r="P106" i="9"/>
  <c r="O106" i="9"/>
  <c r="L92" i="9"/>
  <c r="L89" i="9"/>
  <c r="O87" i="9"/>
  <c r="P80" i="9"/>
  <c r="O80" i="9"/>
  <c r="L59" i="9"/>
  <c r="O53" i="9"/>
  <c r="P53" i="9"/>
  <c r="O65" i="9"/>
  <c r="L60" i="9"/>
  <c r="O74" i="9"/>
  <c r="L75" i="9"/>
  <c r="O73" i="9"/>
  <c r="O54" i="9"/>
  <c r="L1149" i="9"/>
  <c r="L1131" i="9"/>
  <c r="L1158" i="9"/>
  <c r="P54" i="9"/>
  <c r="B341" i="9"/>
  <c r="L64" i="9"/>
  <c r="O56" i="9"/>
  <c r="P56" i="9"/>
  <c r="L1092" i="9"/>
  <c r="L1145" i="9"/>
  <c r="P1078" i="9"/>
  <c r="O1078" i="9"/>
  <c r="M1159" i="9"/>
  <c r="L1144" i="9"/>
  <c r="L1121" i="9"/>
  <c r="S5340" i="9"/>
  <c r="L1080" i="9"/>
  <c r="P1163" i="9"/>
  <c r="P1196" i="9"/>
  <c r="O1196" i="9"/>
  <c r="L1208" i="9"/>
  <c r="L1207" i="9"/>
  <c r="L2029" i="9"/>
  <c r="N2029" i="9"/>
  <c r="D973" i="1"/>
  <c r="E974" i="1"/>
  <c r="M103" i="1"/>
  <c r="BA103" i="9" s="1"/>
  <c r="M74" i="1"/>
  <c r="BA74" i="9" s="1"/>
  <c r="V414" i="9"/>
  <c r="V397" i="9"/>
  <c r="V400" i="9"/>
  <c r="V413" i="9"/>
  <c r="V405" i="9"/>
  <c r="V419" i="9"/>
  <c r="V410" i="9"/>
  <c r="V406" i="9"/>
  <c r="V425" i="9"/>
  <c r="V404" i="9"/>
  <c r="N1718" i="9"/>
  <c r="N1710" i="9"/>
  <c r="N1715" i="9"/>
  <c r="N1720" i="9"/>
  <c r="N1728" i="9"/>
  <c r="N1730" i="9"/>
  <c r="N1716" i="9"/>
  <c r="N1712" i="9"/>
  <c r="N1723" i="9"/>
  <c r="N1725" i="9"/>
  <c r="N1711" i="9"/>
  <c r="N1708" i="9"/>
  <c r="N1717" i="9"/>
  <c r="N1724" i="9"/>
  <c r="N1719" i="9"/>
  <c r="N1729" i="9"/>
  <c r="N1727" i="9"/>
  <c r="N1721" i="9"/>
  <c r="N1714" i="9"/>
  <c r="N1713" i="9"/>
  <c r="N1709" i="9"/>
  <c r="N1613" i="9"/>
  <c r="V398" i="9"/>
  <c r="V402" i="9"/>
  <c r="V415" i="9"/>
  <c r="V401" i="9"/>
  <c r="V411" i="9"/>
  <c r="V423" i="9"/>
  <c r="V396" i="9"/>
  <c r="V412" i="9"/>
  <c r="V424" i="9"/>
  <c r="V399" i="9"/>
  <c r="V422" i="9"/>
  <c r="V421" i="9"/>
  <c r="V409" i="9"/>
  <c r="V420" i="9"/>
  <c r="V403" i="9"/>
  <c r="V408" i="9"/>
  <c r="V416" i="9"/>
  <c r="V407" i="9"/>
  <c r="V417" i="9"/>
  <c r="V418" i="9"/>
  <c r="Z397" i="9"/>
  <c r="Z398" i="9" s="1"/>
  <c r="Z399" i="9" s="1"/>
  <c r="Z400" i="9" s="1"/>
  <c r="Z401" i="9" s="1"/>
  <c r="Z402" i="9" s="1"/>
  <c r="Z403" i="9" s="1"/>
  <c r="Z404" i="9" s="1"/>
  <c r="Z405" i="9" s="1"/>
  <c r="Z406" i="9" s="1"/>
  <c r="Z407" i="9" s="1"/>
  <c r="Z408" i="9" s="1"/>
  <c r="Z409" i="9" s="1"/>
  <c r="Z410" i="9" s="1"/>
  <c r="Z411" i="9" s="1"/>
  <c r="Z412" i="9" s="1"/>
  <c r="Z413" i="9" s="1"/>
  <c r="Z414" i="9" s="1"/>
  <c r="Z415" i="9" s="1"/>
  <c r="Z416" i="9" s="1"/>
  <c r="Z417" i="9" s="1"/>
  <c r="Z418" i="9" s="1"/>
  <c r="Z419" i="9" s="1"/>
  <c r="Z420" i="9" s="1"/>
  <c r="Z421" i="9" s="1"/>
  <c r="Z422" i="9" s="1"/>
  <c r="Z423" i="9" s="1"/>
  <c r="Z424" i="9" s="1"/>
  <c r="Z425" i="9" s="1"/>
  <c r="N26" i="55"/>
  <c r="B342" i="9"/>
  <c r="C343" i="9"/>
  <c r="L87" i="9" l="1"/>
  <c r="O81" i="9"/>
  <c r="P81" i="9"/>
  <c r="O57" i="9"/>
  <c r="P57" i="9"/>
  <c r="L67" i="9"/>
  <c r="L65" i="9"/>
  <c r="O66" i="9"/>
  <c r="D974" i="1"/>
  <c r="E975" i="1"/>
  <c r="M76" i="1"/>
  <c r="BA76" i="9" s="1"/>
  <c r="B343" i="9"/>
  <c r="C344" i="9"/>
  <c r="O58" i="9" l="1"/>
  <c r="P58" i="9"/>
  <c r="L66" i="9"/>
  <c r="D975" i="1"/>
  <c r="E976" i="1"/>
  <c r="B344" i="9"/>
  <c r="C345" i="9"/>
  <c r="D976" i="1" l="1"/>
  <c r="E977" i="1"/>
  <c r="C346" i="9"/>
  <c r="B345" i="9"/>
  <c r="D977" i="1" l="1"/>
  <c r="E978" i="1"/>
  <c r="S52" i="9"/>
  <c r="M52" i="9" s="1"/>
  <c r="B346" i="9"/>
  <c r="C347" i="9"/>
  <c r="D978" i="1" l="1"/>
  <c r="E979" i="1"/>
  <c r="C348" i="9"/>
  <c r="B347" i="9"/>
  <c r="D979" i="1" l="1"/>
  <c r="E980" i="1"/>
  <c r="B348" i="9"/>
  <c r="C349" i="9"/>
  <c r="D980" i="1" l="1"/>
  <c r="E981" i="1"/>
  <c r="C350" i="9"/>
  <c r="B349" i="9"/>
  <c r="D981" i="1" l="1"/>
  <c r="E982" i="1"/>
  <c r="C351" i="9"/>
  <c r="B350" i="9"/>
  <c r="D982" i="1" l="1"/>
  <c r="E983" i="1"/>
  <c r="C352" i="9"/>
  <c r="B351" i="9"/>
  <c r="D983" i="1" l="1"/>
  <c r="E984" i="1"/>
  <c r="B352" i="9"/>
  <c r="C353" i="9"/>
  <c r="D984" i="1" l="1"/>
  <c r="E985" i="1"/>
  <c r="C354" i="9"/>
  <c r="B353" i="9"/>
  <c r="D985" i="1" l="1"/>
  <c r="E986" i="1"/>
  <c r="B354" i="9"/>
  <c r="C355" i="9"/>
  <c r="D986" i="1" l="1"/>
  <c r="E987" i="1"/>
  <c r="B355" i="9"/>
  <c r="C356" i="9"/>
  <c r="D987" i="1" l="1"/>
  <c r="E988" i="1"/>
  <c r="C357" i="9"/>
  <c r="B356" i="9"/>
  <c r="D988" i="1" l="1"/>
  <c r="E989" i="1"/>
  <c r="B357" i="9"/>
  <c r="C358" i="9"/>
  <c r="D989" i="1" l="1"/>
  <c r="E990" i="1"/>
  <c r="B358" i="9"/>
  <c r="C359" i="9"/>
  <c r="D990" i="1" l="1"/>
  <c r="E991" i="1"/>
  <c r="B359" i="9"/>
  <c r="C360" i="9"/>
  <c r="D991" i="1" l="1"/>
  <c r="E992" i="1"/>
  <c r="B360" i="9"/>
  <c r="C361" i="9"/>
  <c r="D992" i="1" l="1"/>
  <c r="E993" i="1"/>
  <c r="B361" i="9"/>
  <c r="C362" i="9"/>
  <c r="D993" i="1" l="1"/>
  <c r="E994" i="1"/>
  <c r="B362" i="9"/>
  <c r="C363" i="9"/>
  <c r="D994" i="1" l="1"/>
  <c r="E995" i="1"/>
  <c r="B363" i="9"/>
  <c r="C364" i="9"/>
  <c r="D995" i="1" l="1"/>
  <c r="E996" i="1"/>
  <c r="C365" i="9"/>
  <c r="B364" i="9"/>
  <c r="D996" i="1" l="1"/>
  <c r="E997" i="1"/>
  <c r="C366" i="9"/>
  <c r="B366" i="9" s="1"/>
  <c r="B365" i="9"/>
  <c r="AA361" i="9" s="1"/>
  <c r="AA5201" i="9" l="1"/>
  <c r="AA5278" i="9"/>
  <c r="AA5310" i="9"/>
  <c r="AA5140" i="9"/>
  <c r="AA5297" i="9"/>
  <c r="AA5230" i="9"/>
  <c r="AA5262" i="9"/>
  <c r="AA5132" i="9"/>
  <c r="AA5244" i="9"/>
  <c r="AA5137" i="9"/>
  <c r="AA5063" i="9"/>
  <c r="AA5149" i="9"/>
  <c r="AA5217" i="9"/>
  <c r="AA5134" i="9"/>
  <c r="AA5060" i="9"/>
  <c r="AA5126" i="9"/>
  <c r="AA5182" i="9"/>
  <c r="AA5079" i="9"/>
  <c r="AA5228" i="9"/>
  <c r="AA5316" i="9"/>
  <c r="AA5162" i="9"/>
  <c r="AA5152" i="9"/>
  <c r="AA5037" i="9"/>
  <c r="AA5238" i="9"/>
  <c r="AA5301" i="9"/>
  <c r="AA5133" i="9"/>
  <c r="AA5322" i="9"/>
  <c r="AA5284" i="9"/>
  <c r="AA5290" i="9"/>
  <c r="AA5294" i="9"/>
  <c r="AA5229" i="9"/>
  <c r="AA5214" i="9"/>
  <c r="AA5092" i="9"/>
  <c r="AA5051" i="9"/>
  <c r="AA5281" i="9"/>
  <c r="AA5044" i="9"/>
  <c r="AA5117" i="9"/>
  <c r="AA5180" i="9"/>
  <c r="AA5085" i="9"/>
  <c r="AA5190" i="9"/>
  <c r="AA5174" i="9"/>
  <c r="AA5047" i="9"/>
  <c r="AA5205" i="9"/>
  <c r="AA5218" i="9"/>
  <c r="AA5178" i="9"/>
  <c r="AA5325" i="9"/>
  <c r="AA5150" i="9"/>
  <c r="AA5324" i="9"/>
  <c r="AA5148" i="9"/>
  <c r="AA5045" i="9"/>
  <c r="AA5298" i="9"/>
  <c r="AA5099" i="9"/>
  <c r="AA5282" i="9"/>
  <c r="AA5266" i="9"/>
  <c r="AA5285" i="9"/>
  <c r="AA5254" i="9"/>
  <c r="AA5242" i="9"/>
  <c r="AA5091" i="9"/>
  <c r="AA5221" i="9"/>
  <c r="AA5123" i="9"/>
  <c r="AA5250" i="9"/>
  <c r="AA5158" i="9"/>
  <c r="AA5157" i="9"/>
  <c r="AA5168" i="9"/>
  <c r="AA5120" i="9"/>
  <c r="AA5317" i="9"/>
  <c r="AA5041" i="9"/>
  <c r="AA5125" i="9"/>
  <c r="AA5109" i="9"/>
  <c r="AA5095" i="9"/>
  <c r="AA5260" i="9"/>
  <c r="AA5308" i="9"/>
  <c r="AA5270" i="9"/>
  <c r="AA5246" i="9"/>
  <c r="AA5186" i="9"/>
  <c r="AA5197" i="9"/>
  <c r="AA5080" i="9"/>
  <c r="AA5196" i="9"/>
  <c r="AA5216" i="9"/>
  <c r="AA5173" i="9"/>
  <c r="AA5222" i="9"/>
  <c r="AA5253" i="9"/>
  <c r="AA5166" i="9"/>
  <c r="AA5118" i="9"/>
  <c r="AA5169" i="9"/>
  <c r="AA5265" i="9"/>
  <c r="AA5276" i="9"/>
  <c r="AA5057" i="9"/>
  <c r="AA5318" i="9"/>
  <c r="AA5232" i="9"/>
  <c r="AA5114" i="9"/>
  <c r="AA5329" i="9"/>
  <c r="AA5108" i="9"/>
  <c r="AA5130" i="9"/>
  <c r="AA5121" i="9"/>
  <c r="AA5210" i="9"/>
  <c r="AA5269" i="9"/>
  <c r="AA5328" i="9"/>
  <c r="AA5116" i="9"/>
  <c r="AA5075" i="9"/>
  <c r="AA5306" i="9"/>
  <c r="AA5249" i="9"/>
  <c r="AA5296" i="9"/>
  <c r="AA5264" i="9"/>
  <c r="AA5141" i="9"/>
  <c r="AA5274" i="9"/>
  <c r="AA5156" i="9"/>
  <c r="AA5261" i="9"/>
  <c r="AA5220" i="9"/>
  <c r="AA5194" i="9"/>
  <c r="AA5102" i="9"/>
  <c r="AA5213" i="9"/>
  <c r="AA5184" i="9"/>
  <c r="AA5172" i="9"/>
  <c r="AA5142" i="9"/>
  <c r="AA5268" i="9"/>
  <c r="AA5277" i="9"/>
  <c r="AA5067" i="9"/>
  <c r="AA5081" i="9"/>
  <c r="AA5076" i="9"/>
  <c r="AA5333" i="9"/>
  <c r="AA5073" i="9"/>
  <c r="AA5292" i="9"/>
  <c r="AA5061" i="9"/>
  <c r="AA5185" i="9"/>
  <c r="AA5202" i="9"/>
  <c r="AA5064" i="9"/>
  <c r="AA5236" i="9"/>
  <c r="AA5293" i="9"/>
  <c r="AA5077" i="9"/>
  <c r="AA5138" i="9"/>
  <c r="AA5124" i="9"/>
  <c r="AA5204" i="9"/>
  <c r="AA5165" i="9"/>
  <c r="AA5313" i="9"/>
  <c r="AA5164" i="9"/>
  <c r="AA5332" i="9"/>
  <c r="AA5286" i="9"/>
  <c r="AA5234" i="9"/>
  <c r="AA5206" i="9"/>
  <c r="AA5309" i="9"/>
  <c r="AA5300" i="9"/>
  <c r="AA5093" i="9"/>
  <c r="AA5083" i="9"/>
  <c r="AA5096" i="9"/>
  <c r="AA5330" i="9"/>
  <c r="AA5089" i="9"/>
  <c r="AA5198" i="9"/>
  <c r="AA5237" i="9"/>
  <c r="AA5043" i="9"/>
  <c r="AA5258" i="9"/>
  <c r="AA5280" i="9"/>
  <c r="AA5086" i="9"/>
  <c r="AA5245" i="9"/>
  <c r="AA5212" i="9"/>
  <c r="AA5252" i="9"/>
  <c r="AA5314" i="9"/>
  <c r="AA5302" i="9"/>
  <c r="AA5248" i="9"/>
  <c r="AA5136" i="9"/>
  <c r="AA5181" i="9"/>
  <c r="AA5065" i="9"/>
  <c r="AA5334" i="9"/>
  <c r="AA5233" i="9"/>
  <c r="AA5189" i="9"/>
  <c r="AA5069" i="9"/>
  <c r="AA5326" i="9"/>
  <c r="AA5226" i="9"/>
  <c r="AA5153" i="9"/>
  <c r="AA5105" i="9"/>
  <c r="AA5312" i="9"/>
  <c r="AA5200" i="9"/>
  <c r="AA5188" i="9"/>
  <c r="AA5101" i="9"/>
  <c r="AA5171" i="9"/>
  <c r="AA5315" i="9"/>
  <c r="AA5131" i="9"/>
  <c r="AA5147" i="9"/>
  <c r="AA5263" i="9"/>
  <c r="AA5319" i="9"/>
  <c r="AA5223" i="9"/>
  <c r="AA5289" i="9"/>
  <c r="AA5240" i="9"/>
  <c r="AA5055" i="9"/>
  <c r="AA5187" i="9"/>
  <c r="AA5098" i="9"/>
  <c r="AA5203" i="9"/>
  <c r="AA5040" i="9"/>
  <c r="AA5227" i="9"/>
  <c r="AA5107" i="9"/>
  <c r="AA5283" i="9"/>
  <c r="AA5287" i="9"/>
  <c r="AA5155" i="9"/>
  <c r="AA5135" i="9"/>
  <c r="AA5257" i="9"/>
  <c r="AA5110" i="9"/>
  <c r="AA5271" i="9"/>
  <c r="AA5215" i="9"/>
  <c r="AA5104" i="9"/>
  <c r="AA5241" i="9"/>
  <c r="AA5074" i="9"/>
  <c r="AA5279" i="9"/>
  <c r="AA5088" i="9"/>
  <c r="AA5048" i="9"/>
  <c r="AA5071" i="9"/>
  <c r="AA5082" i="9"/>
  <c r="AA5176" i="9"/>
  <c r="AA5256" i="9"/>
  <c r="AA5224" i="9"/>
  <c r="AA5097" i="9"/>
  <c r="AA5304" i="9"/>
  <c r="AA5299" i="9"/>
  <c r="AA5183" i="9"/>
  <c r="AA5054" i="9"/>
  <c r="AA5036" i="9"/>
  <c r="AA5239" i="9"/>
  <c r="AA5160" i="9"/>
  <c r="AA5059" i="9"/>
  <c r="AA5191" i="9"/>
  <c r="AA5143" i="9"/>
  <c r="AA5151" i="9"/>
  <c r="AA5066" i="9"/>
  <c r="AA5251" i="9"/>
  <c r="AA5327" i="9"/>
  <c r="AA5127" i="9"/>
  <c r="AA5052" i="9"/>
  <c r="AA5267" i="9"/>
  <c r="AA5209" i="9"/>
  <c r="AA5247" i="9"/>
  <c r="AA5039" i="9"/>
  <c r="AA5111" i="9"/>
  <c r="AA5331" i="9"/>
  <c r="AA5179" i="9"/>
  <c r="AA5100" i="9"/>
  <c r="AA5231" i="9"/>
  <c r="AA5049" i="9"/>
  <c r="AA5243" i="9"/>
  <c r="AA5042" i="9"/>
  <c r="AA5068" i="9"/>
  <c r="AA5207" i="9"/>
  <c r="AA5103" i="9"/>
  <c r="AA5193" i="9"/>
  <c r="AA5192" i="9"/>
  <c r="AA5199" i="9"/>
  <c r="AA5106" i="9"/>
  <c r="AA5145" i="9"/>
  <c r="AA5128" i="9"/>
  <c r="AA5320" i="9"/>
  <c r="AA5161" i="9"/>
  <c r="AA5211" i="9"/>
  <c r="AA5235" i="9"/>
  <c r="AA5167" i="9"/>
  <c r="AA5146" i="9"/>
  <c r="AA5122" i="9"/>
  <c r="AA5195" i="9"/>
  <c r="AA5038" i="9"/>
  <c r="AA5084" i="9"/>
  <c r="AA5273" i="9"/>
  <c r="AA5303" i="9"/>
  <c r="AA5259" i="9"/>
  <c r="AA5070" i="9"/>
  <c r="AA5129" i="9"/>
  <c r="AA5072" i="9"/>
  <c r="AA5305" i="9"/>
  <c r="AA5115" i="9"/>
  <c r="AA5062" i="9"/>
  <c r="AA5163" i="9"/>
  <c r="AA5272" i="9"/>
  <c r="AA5154" i="9"/>
  <c r="AA5275" i="9"/>
  <c r="AA5255" i="9"/>
  <c r="AA5311" i="9"/>
  <c r="AA5291" i="9"/>
  <c r="AA5046" i="9"/>
  <c r="AA5159" i="9"/>
  <c r="AA5208" i="9"/>
  <c r="AA5307" i="9"/>
  <c r="AA5177" i="9"/>
  <c r="AA5053" i="9"/>
  <c r="AA5087" i="9"/>
  <c r="AA5050" i="9"/>
  <c r="AA5219" i="9"/>
  <c r="AA5078" i="9"/>
  <c r="AA5288" i="9"/>
  <c r="AA5170" i="9"/>
  <c r="AA5119" i="9"/>
  <c r="AA5175" i="9"/>
  <c r="AA5295" i="9"/>
  <c r="AA5112" i="9"/>
  <c r="AA5058" i="9"/>
  <c r="AA5323" i="9"/>
  <c r="AA5090" i="9"/>
  <c r="AA5144" i="9"/>
  <c r="AA5225" i="9"/>
  <c r="AA5321" i="9"/>
  <c r="AA5113" i="9"/>
  <c r="AA5056" i="9"/>
  <c r="AA5139" i="9"/>
  <c r="AA5094" i="9"/>
  <c r="AA4862" i="9"/>
  <c r="AA4975" i="9"/>
  <c r="AA4997" i="9"/>
  <c r="AA4865" i="9"/>
  <c r="AA4974" i="9"/>
  <c r="AA5023" i="9"/>
  <c r="AA4934" i="9"/>
  <c r="AA4839" i="9"/>
  <c r="AA5013" i="9"/>
  <c r="AA4995" i="9"/>
  <c r="AA4741" i="9"/>
  <c r="AA4917" i="9"/>
  <c r="AA5010" i="9"/>
  <c r="AA5002" i="9"/>
  <c r="AA5001" i="9"/>
  <c r="AA4999" i="9"/>
  <c r="AA4807" i="9"/>
  <c r="AA4767" i="9"/>
  <c r="AA4850" i="9"/>
  <c r="AA4784" i="9"/>
  <c r="AA4832" i="9"/>
  <c r="AA4958" i="9"/>
  <c r="AA5030" i="9"/>
  <c r="AA4912" i="9"/>
  <c r="AA4762" i="9"/>
  <c r="AA4805" i="9"/>
  <c r="AA4848" i="9"/>
  <c r="AA4833" i="9"/>
  <c r="AA4789" i="9"/>
  <c r="AA4783" i="9"/>
  <c r="AA4812" i="9"/>
  <c r="AA4951" i="9"/>
  <c r="AA5017" i="9"/>
  <c r="AA4855" i="9"/>
  <c r="AA4902" i="9"/>
  <c r="AA4969" i="9"/>
  <c r="AA4787" i="9"/>
  <c r="AA4981" i="9"/>
  <c r="AA4994" i="9"/>
  <c r="AA4768" i="9"/>
  <c r="AA4876" i="9"/>
  <c r="AA4897" i="9"/>
  <c r="AA4810" i="9"/>
  <c r="AA4922" i="9"/>
  <c r="AA4988" i="9"/>
  <c r="AA4823" i="9"/>
  <c r="AA4793" i="9"/>
  <c r="AA4901" i="9"/>
  <c r="AA4961" i="9"/>
  <c r="AA4878" i="9"/>
  <c r="AA4937" i="9"/>
  <c r="AA4966" i="9"/>
  <c r="AA4967" i="9"/>
  <c r="AA4866" i="9"/>
  <c r="AA4977" i="9"/>
  <c r="AA4775" i="9"/>
  <c r="AA4771" i="9"/>
  <c r="AA4954" i="9"/>
  <c r="AA4801" i="9"/>
  <c r="AA4940" i="9"/>
  <c r="AA4927" i="9"/>
  <c r="AA4896" i="9"/>
  <c r="AA4956" i="9"/>
  <c r="AA4841" i="9"/>
  <c r="AA4895" i="9"/>
  <c r="AA4983" i="9"/>
  <c r="AA4737" i="9"/>
  <c r="AA4831" i="9"/>
  <c r="AA4798" i="9"/>
  <c r="AA4785" i="9"/>
  <c r="AA4970" i="9"/>
  <c r="AA4816" i="9"/>
  <c r="AA4761" i="9"/>
  <c r="AA4778" i="9"/>
  <c r="AA4963" i="9"/>
  <c r="AA4889" i="9"/>
  <c r="AA4826" i="9"/>
  <c r="AA4894" i="9"/>
  <c r="AA4943" i="9"/>
  <c r="AA4892" i="9"/>
  <c r="AA5004" i="9"/>
  <c r="AA4914" i="9"/>
  <c r="AA4990" i="9"/>
  <c r="AA4924" i="9"/>
  <c r="AA4918" i="9"/>
  <c r="AA5011" i="9"/>
  <c r="AA4857" i="9"/>
  <c r="AA4962" i="9"/>
  <c r="AA4834" i="9"/>
  <c r="AA4777" i="9"/>
  <c r="AA4873" i="9"/>
  <c r="AA4748" i="9"/>
  <c r="AA4949" i="9"/>
  <c r="AA5026" i="9"/>
  <c r="AA4982" i="9"/>
  <c r="AA4947" i="9"/>
  <c r="AA5033" i="9"/>
  <c r="AA4944" i="9"/>
  <c r="AA4919" i="9"/>
  <c r="AA4874" i="9"/>
  <c r="AA4903" i="9"/>
  <c r="AA4942" i="9"/>
  <c r="AA5014" i="9"/>
  <c r="AA4769" i="9"/>
  <c r="AA4817" i="9"/>
  <c r="AA4757" i="9"/>
  <c r="AA4950" i="9"/>
  <c r="AA4976" i="9"/>
  <c r="AA4986" i="9"/>
  <c r="AA4908" i="9"/>
  <c r="AA5006" i="9"/>
  <c r="AA4796" i="9"/>
  <c r="AA4905" i="9"/>
  <c r="AA4759" i="9"/>
  <c r="AA4869" i="9"/>
  <c r="AA4766" i="9"/>
  <c r="AA4883" i="9"/>
  <c r="AA5018" i="9"/>
  <c r="AA4930" i="9"/>
  <c r="AA4911" i="9"/>
  <c r="AA5007" i="9"/>
  <c r="AA4945" i="9"/>
  <c r="AA4946" i="9"/>
  <c r="AA4933" i="9"/>
  <c r="AA4773" i="9"/>
  <c r="AA4846" i="9"/>
  <c r="AA4786" i="9"/>
  <c r="AA5008" i="9"/>
  <c r="AA4818" i="9"/>
  <c r="AA4992" i="9"/>
  <c r="AA4782" i="9"/>
  <c r="AA4991" i="9"/>
  <c r="AA5029" i="9"/>
  <c r="AA4979" i="9"/>
  <c r="AA4959" i="9"/>
  <c r="AA5020" i="9"/>
  <c r="AA4864" i="9"/>
  <c r="AA5034" i="9"/>
  <c r="AA4835" i="9"/>
  <c r="AA4837" i="9"/>
  <c r="AA4791" i="9"/>
  <c r="AA4881" i="9"/>
  <c r="AA4953" i="9"/>
  <c r="AA4972" i="9"/>
  <c r="AA5024" i="9"/>
  <c r="AA4799" i="9"/>
  <c r="AA4780" i="9"/>
  <c r="AA4931" i="9"/>
  <c r="AA4871" i="9"/>
  <c r="AA4814" i="9"/>
  <c r="AA4821" i="9"/>
  <c r="AA4746" i="9"/>
  <c r="AA4926" i="9"/>
  <c r="AA5025" i="9"/>
  <c r="AA4879" i="9"/>
  <c r="AA4830" i="9"/>
  <c r="AA4965" i="9"/>
  <c r="AA4825" i="9"/>
  <c r="AA4844" i="9"/>
  <c r="AA4915" i="9"/>
  <c r="AA4849" i="9"/>
  <c r="AA4851" i="9"/>
  <c r="AA4755" i="9"/>
  <c r="AA4935" i="9"/>
  <c r="AA4938" i="9"/>
  <c r="AA4928" i="9"/>
  <c r="AA5027" i="9"/>
  <c r="AA5031" i="9"/>
  <c r="AA4815" i="9"/>
  <c r="AA4842" i="9"/>
  <c r="AA4743" i="9"/>
  <c r="AA4978" i="9"/>
  <c r="AA4794" i="9"/>
  <c r="AA4867" i="9"/>
  <c r="AA4860" i="9"/>
  <c r="AA4882" i="9"/>
  <c r="AA4910" i="9"/>
  <c r="AA4853" i="9"/>
  <c r="AA4929" i="9"/>
  <c r="AA4828" i="9"/>
  <c r="AA4819" i="9"/>
  <c r="AA4858" i="9"/>
  <c r="AA4752" i="9"/>
  <c r="AA5015" i="9"/>
  <c r="AA4800" i="9"/>
  <c r="AA4890" i="9"/>
  <c r="AA4906" i="9"/>
  <c r="AA4770" i="9"/>
  <c r="AA4993" i="9"/>
  <c r="AA4753" i="9"/>
  <c r="AA4809" i="9"/>
  <c r="AA4913" i="9"/>
  <c r="AA4985" i="9"/>
  <c r="AA4960" i="9"/>
  <c r="AA4803" i="9"/>
  <c r="AA4764" i="9"/>
  <c r="AA4998" i="9"/>
  <c r="AA4739" i="9"/>
  <c r="AA4847" i="9"/>
  <c r="AA4921" i="9"/>
  <c r="AA4751" i="9"/>
  <c r="AA4898" i="9"/>
  <c r="AA4797" i="9"/>
  <c r="AA4899" i="9"/>
  <c r="AA5022" i="9"/>
  <c r="AA5009" i="9"/>
  <c r="AA4802" i="9"/>
  <c r="AA4885" i="9"/>
  <c r="AA4750" i="9"/>
  <c r="AA5035" i="9"/>
  <c r="AA4863" i="9"/>
  <c r="AA4887" i="9"/>
  <c r="AA4745" i="9"/>
  <c r="AA4880" i="9"/>
  <c r="AA4788" i="9"/>
  <c r="AA4779" i="9"/>
  <c r="AA4824" i="9"/>
  <c r="AA4996" i="9"/>
  <c r="AA4756" i="9"/>
  <c r="AA4920" i="9"/>
  <c r="AA4893" i="9"/>
  <c r="AA4941" i="9"/>
  <c r="AA4907" i="9"/>
  <c r="AA4932" i="9"/>
  <c r="AA4980" i="9"/>
  <c r="AA4840" i="9"/>
  <c r="AA4749" i="9"/>
  <c r="AA4742" i="9"/>
  <c r="AA4845" i="9"/>
  <c r="AA4868" i="9"/>
  <c r="AA4754" i="9"/>
  <c r="AA4955" i="9"/>
  <c r="AA4987" i="9"/>
  <c r="AA4790" i="9"/>
  <c r="AA4792" i="9"/>
  <c r="AA4822" i="9"/>
  <c r="AA4964" i="9"/>
  <c r="AA4886" i="9"/>
  <c r="AA4854" i="9"/>
  <c r="AA4909" i="9"/>
  <c r="AA4852" i="9"/>
  <c r="AA4888" i="9"/>
  <c r="AA5028" i="9"/>
  <c r="AA4957" i="9"/>
  <c r="AA4838" i="9"/>
  <c r="AA4968" i="9"/>
  <c r="AA5016" i="9"/>
  <c r="AA4861" i="9"/>
  <c r="AA4763" i="9"/>
  <c r="AA5012" i="9"/>
  <c r="AA4900" i="9"/>
  <c r="AA4925" i="9"/>
  <c r="AA4813" i="9"/>
  <c r="AA4971" i="9"/>
  <c r="AA4891" i="9"/>
  <c r="AA4989" i="9"/>
  <c r="AA4747" i="9"/>
  <c r="AA4904" i="9"/>
  <c r="AA4820" i="9"/>
  <c r="AA5032" i="9"/>
  <c r="AA4836" i="9"/>
  <c r="AA4948" i="9"/>
  <c r="AA4758" i="9"/>
  <c r="AA5000" i="9"/>
  <c r="AA4827" i="9"/>
  <c r="AA4973" i="9"/>
  <c r="AA4923" i="9"/>
  <c r="AA4772" i="9"/>
  <c r="AA4877" i="9"/>
  <c r="AA4738" i="9"/>
  <c r="AA4776" i="9"/>
  <c r="AA4781" i="9"/>
  <c r="AA4795" i="9"/>
  <c r="AA4811" i="9"/>
  <c r="AA5005" i="9"/>
  <c r="AA4939" i="9"/>
  <c r="AA5021" i="9"/>
  <c r="AA4936" i="9"/>
  <c r="AA4808" i="9"/>
  <c r="AA4856" i="9"/>
  <c r="AA4884" i="9"/>
  <c r="AA4829" i="9"/>
  <c r="AA4806" i="9"/>
  <c r="AA4744" i="9"/>
  <c r="AA4804" i="9"/>
  <c r="AA4870" i="9"/>
  <c r="AA4875" i="9"/>
  <c r="AA4740" i="9"/>
  <c r="AA4774" i="9"/>
  <c r="AA4760" i="9"/>
  <c r="AA4984" i="9"/>
  <c r="AA4843" i="9"/>
  <c r="AA5003" i="9"/>
  <c r="AA4765" i="9"/>
  <c r="AA4916" i="9"/>
  <c r="AA5019" i="9"/>
  <c r="AA4872" i="9"/>
  <c r="AA4952" i="9"/>
  <c r="AA4859" i="9"/>
  <c r="AA1192" i="9"/>
  <c r="AA1193" i="9"/>
  <c r="AA1194" i="9"/>
  <c r="AA1195" i="9"/>
  <c r="AA1189" i="9"/>
  <c r="AA1187" i="9"/>
  <c r="AA1190" i="9"/>
  <c r="AA1188" i="9"/>
  <c r="AA1191" i="9"/>
  <c r="AA2273" i="9"/>
  <c r="AA2302" i="9"/>
  <c r="AA2304" i="9"/>
  <c r="AA2270" i="9"/>
  <c r="AA2277" i="9"/>
  <c r="AA2292" i="9"/>
  <c r="AA2264" i="9"/>
  <c r="AA2266" i="9"/>
  <c r="AA2265" i="9"/>
  <c r="AA2282" i="9"/>
  <c r="AA2286" i="9"/>
  <c r="AA2267" i="9"/>
  <c r="AA2268" i="9"/>
  <c r="AA2289" i="9"/>
  <c r="AA2274" i="9"/>
  <c r="AA2291" i="9"/>
  <c r="AA2259" i="9"/>
  <c r="AA2301" i="9"/>
  <c r="AA2293" i="9"/>
  <c r="AA2288" i="9"/>
  <c r="AA2260" i="9"/>
  <c r="AA2283" i="9"/>
  <c r="AA2275" i="9"/>
  <c r="AA2271" i="9"/>
  <c r="AA2284" i="9"/>
  <c r="AA2295" i="9"/>
  <c r="AA2287" i="9"/>
  <c r="AA2278" i="9"/>
  <c r="AA2294" i="9"/>
  <c r="AA2299" i="9"/>
  <c r="AA2285" i="9"/>
  <c r="AA2280" i="9"/>
  <c r="AA2279" i="9"/>
  <c r="AA2261" i="9"/>
  <c r="AA2276" i="9"/>
  <c r="AA2300" i="9"/>
  <c r="AA2262" i="9"/>
  <c r="AA2263" i="9"/>
  <c r="AA2281" i="9"/>
  <c r="AA2272" i="9"/>
  <c r="AA2269" i="9"/>
  <c r="AA2290" i="9"/>
  <c r="AA2303" i="9"/>
  <c r="AA2332" i="9"/>
  <c r="AA2329" i="9"/>
  <c r="AA2330" i="9"/>
  <c r="AA2331" i="9"/>
  <c r="AA2325" i="9"/>
  <c r="AA2326" i="9"/>
  <c r="AA2033" i="9"/>
  <c r="AA2034" i="9"/>
  <c r="AA2035" i="9"/>
  <c r="AA2032" i="9"/>
  <c r="AA5713" i="9"/>
  <c r="AA1225" i="9"/>
  <c r="D997" i="1"/>
  <c r="E998" i="1"/>
  <c r="AA2246" i="9"/>
  <c r="AA2192" i="9"/>
  <c r="AA2248" i="9"/>
  <c r="AA2189" i="9"/>
  <c r="AA2249" i="9"/>
  <c r="AA2251" i="9"/>
  <c r="AA2190" i="9"/>
  <c r="AA2191" i="9"/>
  <c r="AA2186" i="9"/>
  <c r="AA2247" i="9"/>
  <c r="AA2188" i="9"/>
  <c r="AA2252" i="9"/>
  <c r="AA2187" i="9"/>
  <c r="AA2250" i="9"/>
  <c r="AA2253" i="9"/>
  <c r="AA2225" i="9"/>
  <c r="AA2228" i="9"/>
  <c r="AA2223" i="9"/>
  <c r="AA2224" i="9"/>
  <c r="AA2227" i="9"/>
  <c r="AA2226" i="9"/>
  <c r="AA2230" i="9"/>
  <c r="AA2231" i="9"/>
  <c r="AA2232" i="9"/>
  <c r="AA2234" i="9"/>
  <c r="AA2233" i="9"/>
  <c r="AA2229" i="9"/>
  <c r="AA2157" i="9"/>
  <c r="AA2159" i="9"/>
  <c r="AA2158" i="9"/>
  <c r="AA2156" i="9"/>
  <c r="AA2155" i="9"/>
  <c r="AA2154" i="9"/>
  <c r="AA2153" i="9"/>
  <c r="AA2138" i="9"/>
  <c r="AA2137" i="9"/>
  <c r="AA2067" i="9"/>
  <c r="AA2141" i="9"/>
  <c r="AA2136" i="9"/>
  <c r="AA2139" i="9"/>
  <c r="AA2140" i="9"/>
  <c r="AA2077" i="9"/>
  <c r="AA2160" i="9"/>
  <c r="AA2117" i="9"/>
  <c r="AA2116" i="9"/>
  <c r="AA2120" i="9"/>
  <c r="AA2121" i="9"/>
  <c r="AA2118" i="9"/>
  <c r="AA2122" i="9"/>
  <c r="AA2119" i="9"/>
  <c r="AA1212" i="9"/>
  <c r="AA1215" i="9"/>
  <c r="AA1214" i="9"/>
  <c r="AA1216" i="9"/>
  <c r="AA1204" i="9"/>
  <c r="AA1203" i="9"/>
  <c r="AA1198" i="9"/>
  <c r="AA1197" i="9"/>
  <c r="AA1196" i="9"/>
  <c r="AA102" i="9"/>
  <c r="AA103" i="9"/>
  <c r="AA101" i="9"/>
  <c r="AA104" i="9"/>
  <c r="AA97" i="9"/>
  <c r="AA74" i="9"/>
  <c r="AA98" i="9"/>
  <c r="AA99" i="9"/>
  <c r="AA100" i="9"/>
  <c r="AA75" i="9"/>
  <c r="AA78" i="9"/>
  <c r="AA79" i="9"/>
  <c r="AA76" i="9"/>
  <c r="AA77" i="9"/>
  <c r="AA96" i="9"/>
  <c r="AA2238" i="9"/>
  <c r="AA2096" i="9"/>
  <c r="AA2236" i="9"/>
  <c r="AA2094" i="9"/>
  <c r="AA2090" i="9"/>
  <c r="AA2097" i="9"/>
  <c r="AA2242" i="9"/>
  <c r="AA2095" i="9"/>
  <c r="AA2142" i="9"/>
  <c r="AA2241" i="9"/>
  <c r="AA2146" i="9"/>
  <c r="AA2074" i="9"/>
  <c r="AA2235" i="9"/>
  <c r="AA2089" i="9"/>
  <c r="AA2144" i="9"/>
  <c r="AA2149" i="9"/>
  <c r="AA2152" i="9"/>
  <c r="AA2143" i="9"/>
  <c r="AA2068" i="9"/>
  <c r="AA2145" i="9"/>
  <c r="AA2069" i="9"/>
  <c r="AA2091" i="9"/>
  <c r="AA2073" i="9"/>
  <c r="AA2237" i="9"/>
  <c r="AA2245" i="9"/>
  <c r="AA2070" i="9"/>
  <c r="AA2093" i="9"/>
  <c r="AA2147" i="9"/>
  <c r="AA2078" i="9"/>
  <c r="AA2151" i="9"/>
  <c r="AA2098" i="9"/>
  <c r="AA2243" i="9"/>
  <c r="AA2239" i="9"/>
  <c r="AA2148" i="9"/>
  <c r="AA2244" i="9"/>
  <c r="AA2075" i="9"/>
  <c r="AA2240" i="9"/>
  <c r="AA2071" i="9"/>
  <c r="AA2076" i="9"/>
  <c r="AA2092" i="9"/>
  <c r="AA2072" i="9"/>
  <c r="AA2150" i="9"/>
  <c r="AA5698" i="9"/>
  <c r="AA5703" i="9"/>
  <c r="AA5710" i="9"/>
  <c r="AA5688" i="9"/>
  <c r="AA115" i="9"/>
  <c r="AA5704" i="9"/>
  <c r="AA5693" i="9"/>
  <c r="AA5707" i="9"/>
  <c r="AA5709" i="9"/>
  <c r="AA5686" i="9"/>
  <c r="AA114" i="9"/>
  <c r="AA5687" i="9"/>
  <c r="AA5702" i="9"/>
  <c r="AA5683" i="9"/>
  <c r="AA112" i="9"/>
  <c r="AA5694" i="9"/>
  <c r="AA5712" i="9"/>
  <c r="AA5695" i="9"/>
  <c r="AA5705" i="9"/>
  <c r="AA5697" i="9"/>
  <c r="AA113" i="9"/>
  <c r="AA5699" i="9"/>
  <c r="AA49" i="9"/>
  <c r="AA5691" i="9"/>
  <c r="AA5689" i="9"/>
  <c r="AA5706" i="9"/>
  <c r="AA48" i="9"/>
  <c r="AA5696" i="9"/>
  <c r="AA5711" i="9"/>
  <c r="AA5685" i="9"/>
  <c r="AA5708" i="9"/>
  <c r="AA5690" i="9"/>
  <c r="AA5684" i="9"/>
  <c r="AA5700" i="9"/>
  <c r="AA5701" i="9"/>
  <c r="AA5692" i="9"/>
  <c r="AA47" i="9"/>
  <c r="AA46" i="9"/>
  <c r="AA45" i="9"/>
  <c r="AA44" i="9"/>
  <c r="AA870" i="9"/>
  <c r="AA867" i="9"/>
  <c r="AA864" i="9"/>
  <c r="AA865" i="9"/>
  <c r="AA868" i="9"/>
  <c r="AA869" i="9"/>
  <c r="AA871" i="9"/>
  <c r="AA872" i="9"/>
  <c r="AA873" i="9"/>
  <c r="AA874" i="9"/>
  <c r="AA875" i="9"/>
  <c r="AA866" i="9"/>
  <c r="AA55" i="9"/>
  <c r="AA52" i="9"/>
  <c r="AA51" i="9"/>
  <c r="AA53" i="9"/>
  <c r="AA54" i="9"/>
  <c r="AA2018" i="9"/>
  <c r="AA50" i="9"/>
  <c r="AA43" i="9"/>
  <c r="AA1978" i="9"/>
  <c r="AA1904" i="9"/>
  <c r="AA1920" i="9"/>
  <c r="AA1924" i="9"/>
  <c r="AA1922" i="9"/>
  <c r="AA1938" i="9"/>
  <c r="AA1931" i="9"/>
  <c r="AA1928" i="9"/>
  <c r="AA1910" i="9"/>
  <c r="AA1925" i="9"/>
  <c r="AA1926" i="9"/>
  <c r="AA1933" i="9"/>
  <c r="AA1918" i="9"/>
  <c r="AA1929" i="9"/>
  <c r="AA1935" i="9"/>
  <c r="AA1930" i="9"/>
  <c r="AA1936" i="9"/>
  <c r="AA1912" i="9"/>
  <c r="AA1927" i="9"/>
  <c r="AA1932" i="9"/>
  <c r="AA1908" i="9"/>
  <c r="AA1916" i="9"/>
  <c r="AA1906" i="9"/>
  <c r="AA1902" i="9"/>
  <c r="AA1937" i="9"/>
  <c r="AA1900" i="9"/>
  <c r="AA1939" i="9"/>
  <c r="AA1914" i="9"/>
  <c r="AA1934" i="9"/>
  <c r="AA1923" i="9"/>
  <c r="AA1913" i="9"/>
  <c r="AA1905" i="9"/>
  <c r="AA1903" i="9"/>
  <c r="AA1907" i="9"/>
  <c r="AA1915" i="9"/>
  <c r="AA1909" i="9"/>
  <c r="AA1901" i="9"/>
  <c r="AA1921" i="9"/>
  <c r="AA1919" i="9"/>
  <c r="AA1917" i="9"/>
  <c r="AA1911" i="9"/>
  <c r="AA1898" i="9"/>
  <c r="AA1780" i="9"/>
  <c r="AA1779" i="9"/>
  <c r="AA1818" i="9"/>
  <c r="AA1844" i="9"/>
  <c r="AA1820" i="9"/>
  <c r="AA1850" i="9"/>
  <c r="AA1857" i="9"/>
  <c r="AA1831" i="9"/>
  <c r="AA1837" i="9"/>
  <c r="AA1843" i="9"/>
  <c r="AA1839" i="9"/>
  <c r="AA1829" i="9"/>
  <c r="AA1858" i="9"/>
  <c r="AA1824" i="9"/>
  <c r="AA1822" i="9"/>
  <c r="AA1856" i="9"/>
  <c r="AA1840" i="9"/>
  <c r="AA1832" i="9"/>
  <c r="AA1827" i="9"/>
  <c r="AA1854" i="9"/>
  <c r="AA1830" i="9"/>
  <c r="AA1842" i="9"/>
  <c r="AA1826" i="9"/>
  <c r="AA1845" i="9"/>
  <c r="AA1828" i="9"/>
  <c r="AA1859" i="9"/>
  <c r="AA1853" i="9"/>
  <c r="AA1838" i="9"/>
  <c r="AA1851" i="9"/>
  <c r="AA1834" i="9"/>
  <c r="AA1849" i="9"/>
  <c r="AA1825" i="9"/>
  <c r="AA1855" i="9"/>
  <c r="AA1848" i="9"/>
  <c r="AA1847" i="9"/>
  <c r="AA1852" i="9"/>
  <c r="AA1821" i="9"/>
  <c r="AA1846" i="9"/>
  <c r="AA1835" i="9"/>
  <c r="AA1823" i="9"/>
  <c r="AA1833" i="9"/>
  <c r="AA1841" i="9"/>
  <c r="AA1836" i="9"/>
  <c r="AA1719" i="9"/>
  <c r="AA1713" i="9"/>
  <c r="AA1703" i="9"/>
  <c r="AA1737" i="9"/>
  <c r="AA1699" i="9"/>
  <c r="AA1725" i="9"/>
  <c r="AA1709" i="9"/>
  <c r="AA1721" i="9"/>
  <c r="AA1717" i="9"/>
  <c r="AA1731" i="9"/>
  <c r="AA1739" i="9"/>
  <c r="AA1715" i="9"/>
  <c r="AA1723" i="9"/>
  <c r="AA1735" i="9"/>
  <c r="AA1729" i="9"/>
  <c r="AA1711" i="9"/>
  <c r="AA1705" i="9"/>
  <c r="AA1733" i="9"/>
  <c r="AA1701" i="9"/>
  <c r="AA1727" i="9"/>
  <c r="AA1707" i="9"/>
  <c r="AA1722" i="9"/>
  <c r="AA1716" i="9"/>
  <c r="AA1720" i="9"/>
  <c r="AA1706" i="9"/>
  <c r="AA1726" i="9"/>
  <c r="AA1708" i="9"/>
  <c r="AA1718" i="9"/>
  <c r="AA1712" i="9"/>
  <c r="AA1724" i="9"/>
  <c r="AA1734" i="9"/>
  <c r="AA1736" i="9"/>
  <c r="AA1700" i="9"/>
  <c r="AA1738" i="9"/>
  <c r="AA1704" i="9"/>
  <c r="AA1730" i="9"/>
  <c r="AA1702" i="9"/>
  <c r="AA1728" i="9"/>
  <c r="AA1732" i="9"/>
  <c r="AA1710" i="9"/>
  <c r="AA1714" i="9"/>
  <c r="AA1657" i="9"/>
  <c r="AA1697" i="9"/>
  <c r="AA1613" i="9"/>
  <c r="AA1609" i="9"/>
  <c r="AA1614" i="9"/>
  <c r="AA1610" i="9"/>
  <c r="AA1529" i="9"/>
  <c r="AA1569" i="9"/>
  <c r="AA1451" i="9"/>
  <c r="AA1450" i="9"/>
  <c r="AA1489" i="9"/>
  <c r="AA1449" i="9"/>
  <c r="AA1199" i="9"/>
  <c r="AA1184" i="9"/>
  <c r="AA1181" i="9"/>
  <c r="AA1186" i="9"/>
  <c r="AA1182" i="9"/>
  <c r="AA1179" i="9"/>
  <c r="AA1183" i="9"/>
  <c r="AA1185" i="9"/>
  <c r="AA1180" i="9"/>
  <c r="AA126" i="9"/>
  <c r="AA140" i="9"/>
  <c r="AA121" i="9"/>
  <c r="AA129" i="9"/>
  <c r="AA137" i="9"/>
  <c r="AA127" i="9"/>
  <c r="AA134" i="9"/>
  <c r="AA141" i="9"/>
  <c r="AA138" i="9"/>
  <c r="AA130" i="9"/>
  <c r="AA131" i="9"/>
  <c r="AA139" i="9"/>
  <c r="AA124" i="9"/>
  <c r="AA142" i="9"/>
  <c r="AA123" i="9"/>
  <c r="AA135" i="9"/>
  <c r="AA128" i="9"/>
  <c r="AA136" i="9"/>
  <c r="AA125" i="9"/>
  <c r="AA122" i="9"/>
  <c r="AA133" i="9"/>
  <c r="AA132" i="9"/>
  <c r="AA2297" i="9"/>
  <c r="AA2298" i="9"/>
  <c r="AA2183" i="9"/>
  <c r="AA2178" i="9"/>
  <c r="AA2174" i="9"/>
  <c r="AA2176" i="9"/>
  <c r="AA2182" i="9"/>
  <c r="AA2171" i="9"/>
  <c r="AA2194" i="9"/>
  <c r="AA2179" i="9"/>
  <c r="AA2195" i="9"/>
  <c r="AA2172" i="9"/>
  <c r="AA2175" i="9"/>
  <c r="AA2170" i="9"/>
  <c r="AA2184" i="9"/>
  <c r="AA2180" i="9"/>
  <c r="AA2193" i="9"/>
  <c r="AA2177" i="9"/>
  <c r="AA2181" i="9"/>
  <c r="AA2185" i="9"/>
  <c r="AA2173" i="9"/>
  <c r="AA2128" i="9"/>
  <c r="AA2133" i="9"/>
  <c r="AA2065" i="9"/>
  <c r="AA2123" i="9"/>
  <c r="AA2130" i="9"/>
  <c r="AA2135" i="9"/>
  <c r="AA2132" i="9"/>
  <c r="AA2064" i="9"/>
  <c r="AA2129" i="9"/>
  <c r="AA2134" i="9"/>
  <c r="AA2066" i="9"/>
  <c r="AA2131" i="9"/>
  <c r="AA2108" i="9"/>
  <c r="AA2110" i="9"/>
  <c r="AA2057" i="9"/>
  <c r="AA2111" i="9"/>
  <c r="AA2115" i="9"/>
  <c r="AA2109" i="9"/>
  <c r="AA2114" i="9"/>
  <c r="AA2059" i="9"/>
  <c r="AA2107" i="9"/>
  <c r="AA2058" i="9"/>
  <c r="AA2112" i="9"/>
  <c r="AA2113" i="9"/>
  <c r="AA2341" i="9"/>
  <c r="AA2337" i="9"/>
  <c r="AA2338" i="9"/>
  <c r="AA2334" i="9"/>
  <c r="AA2328" i="9"/>
  <c r="AA2340" i="9"/>
  <c r="AA2335" i="9"/>
  <c r="AA2347" i="9"/>
  <c r="AA2333" i="9"/>
  <c r="AA2344" i="9"/>
  <c r="AA2346" i="9"/>
  <c r="AA2343" i="9"/>
  <c r="AA2345" i="9"/>
  <c r="AA2342" i="9"/>
  <c r="AA2336" i="9"/>
  <c r="AA2339" i="9"/>
  <c r="AA2307" i="9"/>
  <c r="AA2327" i="9"/>
  <c r="AA2043" i="9"/>
  <c r="AA2049" i="9"/>
  <c r="AA2103" i="9"/>
  <c r="AA2254" i="9"/>
  <c r="AA2050" i="9"/>
  <c r="AA2048" i="9"/>
  <c r="AA2046" i="9"/>
  <c r="AA2044" i="9"/>
  <c r="AA2047" i="9"/>
  <c r="AA2051" i="9"/>
  <c r="AA2102" i="9"/>
  <c r="AA2041" i="9"/>
  <c r="AA2100" i="9"/>
  <c r="AA2101" i="9"/>
  <c r="AA2045" i="9"/>
  <c r="AA2099" i="9"/>
  <c r="AA2020" i="9"/>
  <c r="AA2029" i="9"/>
  <c r="AA1249" i="9"/>
  <c r="AA1254" i="9"/>
  <c r="AA1250" i="9"/>
  <c r="AA1247" i="9"/>
  <c r="AA1248" i="9"/>
  <c r="AA1445" i="9"/>
  <c r="AA1447" i="9"/>
  <c r="AA1252" i="9"/>
  <c r="AA1253" i="9"/>
  <c r="AA1446" i="9"/>
  <c r="AA1448" i="9"/>
  <c r="AA1255" i="9"/>
  <c r="AA1256" i="9"/>
  <c r="AA1251" i="9"/>
  <c r="AA1232" i="9"/>
  <c r="AA1227" i="9"/>
  <c r="AA1235" i="9"/>
  <c r="AA1234" i="9"/>
  <c r="AA1224" i="9"/>
  <c r="AA1236" i="9"/>
  <c r="AA1237" i="9"/>
  <c r="AA1233" i="9"/>
  <c r="AA1223" i="9"/>
  <c r="AA1230" i="9"/>
  <c r="AA1229" i="9"/>
  <c r="AA1228" i="9"/>
  <c r="AA1231" i="9"/>
  <c r="AA1201" i="9"/>
  <c r="AA1205" i="9"/>
  <c r="AA1206" i="9"/>
  <c r="AA1200" i="9"/>
  <c r="AA1202" i="9"/>
  <c r="AA1208" i="9"/>
  <c r="AA1207" i="9"/>
  <c r="AA1081" i="9"/>
  <c r="AA1080" i="9"/>
  <c r="AA1079" i="9"/>
  <c r="AA1077" i="9"/>
  <c r="AA1078" i="9"/>
  <c r="AA986" i="9"/>
  <c r="AA987" i="9"/>
  <c r="AA982" i="9"/>
  <c r="AA983" i="9"/>
  <c r="AA984" i="9"/>
  <c r="AA990" i="9"/>
  <c r="AA989" i="9"/>
  <c r="AA985" i="9"/>
  <c r="AA988" i="9"/>
  <c r="AA933" i="9"/>
  <c r="AA932" i="9"/>
  <c r="AA930" i="9"/>
  <c r="AA928" i="9"/>
  <c r="AA924" i="9"/>
  <c r="AA927" i="9"/>
  <c r="AA925" i="9"/>
  <c r="AA931" i="9"/>
  <c r="AA929" i="9"/>
  <c r="AA926" i="9"/>
  <c r="AA905" i="9"/>
  <c r="AA904" i="9"/>
  <c r="AA902" i="9"/>
  <c r="AA900" i="9"/>
  <c r="AA903" i="9"/>
  <c r="AA901" i="9"/>
  <c r="AA893" i="9"/>
  <c r="AA891" i="9"/>
  <c r="AA890" i="9"/>
  <c r="AA892" i="9"/>
  <c r="AA896" i="9"/>
  <c r="AA897" i="9"/>
  <c r="AA899" i="9"/>
  <c r="AA895" i="9"/>
  <c r="AA894" i="9"/>
  <c r="AA898" i="9"/>
  <c r="AA879" i="9"/>
  <c r="AA886" i="9"/>
  <c r="AA880" i="9"/>
  <c r="AA889" i="9"/>
  <c r="AA878" i="9"/>
  <c r="AA887" i="9"/>
  <c r="AA876" i="9"/>
  <c r="AA888" i="9"/>
  <c r="AA885" i="9"/>
  <c r="AA884" i="9"/>
  <c r="AA877" i="9"/>
  <c r="AA882" i="9"/>
  <c r="AA881" i="9"/>
  <c r="AA883" i="9"/>
  <c r="AA859" i="9"/>
  <c r="AA849" i="9"/>
  <c r="AA860" i="9"/>
  <c r="AA861" i="9"/>
  <c r="AA856" i="9"/>
  <c r="AA852" i="9"/>
  <c r="AA853" i="9"/>
  <c r="AA857" i="9"/>
  <c r="AA863" i="9"/>
  <c r="AA851" i="9"/>
  <c r="AA855" i="9"/>
  <c r="AA848" i="9"/>
  <c r="AA854" i="9"/>
  <c r="AA847" i="9"/>
  <c r="AA862" i="9"/>
  <c r="AA858" i="9"/>
  <c r="AA850" i="9"/>
  <c r="AA845" i="9"/>
  <c r="AA846" i="9"/>
  <c r="AA843" i="9"/>
  <c r="AA842" i="9"/>
  <c r="AA839" i="9"/>
  <c r="AA841" i="9"/>
  <c r="AA844" i="9"/>
  <c r="AA840" i="9"/>
  <c r="AA117" i="9"/>
  <c r="AA119" i="9"/>
  <c r="AA116" i="9"/>
  <c r="AA118" i="9"/>
  <c r="AA366" i="9"/>
  <c r="AA94" i="9"/>
  <c r="AA95" i="9"/>
  <c r="AA81" i="9"/>
  <c r="AA108" i="9"/>
  <c r="AA56" i="9"/>
  <c r="AA360" i="9"/>
  <c r="AA359" i="9"/>
  <c r="AA5580" i="9"/>
  <c r="AA2592" i="9"/>
  <c r="AA2408" i="9"/>
  <c r="AA4295" i="9"/>
  <c r="AA4457" i="9"/>
  <c r="AA3472" i="9"/>
  <c r="AA5599" i="9"/>
  <c r="AA1788" i="9"/>
  <c r="AA3544" i="9"/>
  <c r="AA2726" i="9"/>
  <c r="AA1491" i="9"/>
  <c r="AA42" i="9"/>
  <c r="AA4678" i="9"/>
  <c r="AA3230" i="9"/>
  <c r="AA2576" i="9"/>
  <c r="AA2353" i="9"/>
  <c r="AA3959" i="9"/>
  <c r="AA4490" i="9"/>
  <c r="AA2497" i="9"/>
  <c r="AA3834" i="9"/>
  <c r="AA4089" i="9"/>
  <c r="AA5484" i="9"/>
  <c r="AA2745" i="9"/>
  <c r="AA3260" i="9"/>
  <c r="AA4228" i="9"/>
  <c r="AA5491" i="9"/>
  <c r="AA2874" i="9"/>
  <c r="AA2566" i="9"/>
  <c r="AA5470" i="9"/>
  <c r="AA1499" i="9"/>
  <c r="AA3129" i="9"/>
  <c r="AA4649" i="9"/>
  <c r="AA1458" i="9"/>
  <c r="AA3819" i="9"/>
  <c r="AA3589" i="9"/>
  <c r="AA4200" i="9"/>
  <c r="AA3798" i="9"/>
  <c r="AA2925" i="9"/>
  <c r="AA1320" i="9"/>
  <c r="AA2957" i="9"/>
  <c r="AA3471" i="9"/>
  <c r="AA4217" i="9"/>
  <c r="AA2682" i="9"/>
  <c r="AA4339" i="9"/>
  <c r="AA4270" i="9"/>
  <c r="AA4071" i="9"/>
  <c r="AA4516" i="9"/>
  <c r="AA3498" i="9"/>
  <c r="AA3988" i="9"/>
  <c r="AA3082" i="9"/>
  <c r="AA1998" i="9"/>
  <c r="AA2568" i="9"/>
  <c r="AA2424" i="9"/>
  <c r="AA2413" i="9"/>
  <c r="AA4499" i="9"/>
  <c r="AA3464" i="9"/>
  <c r="AA3358" i="9"/>
  <c r="AA3214" i="9"/>
  <c r="AA1681" i="9"/>
  <c r="AA2996" i="9"/>
  <c r="AA2480" i="9"/>
  <c r="AA4125" i="9"/>
  <c r="AA3485" i="9"/>
  <c r="AA5356" i="9"/>
  <c r="AA2688" i="9"/>
  <c r="AA3521" i="9"/>
  <c r="AA5482" i="9"/>
  <c r="AA2574" i="9"/>
  <c r="AA1074" i="9"/>
  <c r="AA3018" i="9"/>
  <c r="AA2462" i="9"/>
  <c r="AA5336" i="9"/>
  <c r="AA3887" i="9"/>
  <c r="AA4646" i="9"/>
  <c r="AA80" i="9"/>
  <c r="AA106" i="9"/>
  <c r="AA57" i="9"/>
  <c r="AA58" i="9"/>
  <c r="AA363" i="9"/>
  <c r="AA4297" i="9"/>
  <c r="AA1057" i="9"/>
  <c r="AA2904" i="9"/>
  <c r="AA3042" i="9"/>
  <c r="AA4208" i="9"/>
  <c r="AA5536" i="9"/>
  <c r="AA3162" i="9"/>
  <c r="AA4595" i="9"/>
  <c r="AA1997" i="9"/>
  <c r="AA1895" i="9"/>
  <c r="AA4628" i="9"/>
  <c r="AA4589" i="9"/>
  <c r="AA3216" i="9"/>
  <c r="AA4263" i="9"/>
  <c r="AA3468" i="9"/>
  <c r="AA3883" i="9"/>
  <c r="AA5416" i="9"/>
  <c r="AA2442" i="9"/>
  <c r="AA4664" i="9"/>
  <c r="AA2722" i="9"/>
  <c r="AA1809" i="9"/>
  <c r="AA3374" i="9"/>
  <c r="AA5456" i="9"/>
  <c r="AA2901" i="9"/>
  <c r="AA5458" i="9"/>
  <c r="AA3523" i="9"/>
  <c r="AA2981" i="9"/>
  <c r="AA2976" i="9"/>
  <c r="AA1026" i="9"/>
  <c r="AA5393" i="9"/>
  <c r="AA2678" i="9"/>
  <c r="AA1478" i="9"/>
  <c r="AA1968" i="9"/>
  <c r="AA3690" i="9"/>
  <c r="AA3147" i="9"/>
  <c r="AA3527" i="9"/>
  <c r="AA3212" i="9"/>
  <c r="AA2589" i="9"/>
  <c r="AA5665" i="9"/>
  <c r="AA3678" i="9"/>
  <c r="AA3172" i="9"/>
  <c r="AA14" i="9"/>
  <c r="AA107" i="9"/>
  <c r="AA357" i="9"/>
  <c r="AA2694" i="9"/>
  <c r="AA2593" i="9"/>
  <c r="AA2670" i="9"/>
  <c r="AA3891" i="9"/>
  <c r="AA2555" i="9"/>
  <c r="AA4481" i="9"/>
  <c r="AA3182" i="9"/>
  <c r="AA3179" i="9"/>
  <c r="AA4406" i="9"/>
  <c r="AA3713" i="9"/>
  <c r="AA2919" i="9"/>
  <c r="AA2870" i="9"/>
  <c r="AA4199" i="9"/>
  <c r="AA3742" i="9"/>
  <c r="AA3930" i="9"/>
  <c r="AA1462" i="9"/>
  <c r="AA3364" i="9"/>
  <c r="AA1344" i="9"/>
  <c r="AA338" i="9"/>
  <c r="AA3308" i="9"/>
  <c r="AA5571" i="9"/>
  <c r="AA4603" i="9"/>
  <c r="AA3480" i="9"/>
  <c r="AA4201" i="9"/>
  <c r="AA3474" i="9"/>
  <c r="AA2580" i="9"/>
  <c r="AA2686" i="9"/>
  <c r="AA3546" i="9"/>
  <c r="AA2937" i="9"/>
  <c r="AA4098" i="9"/>
  <c r="AA5468" i="9"/>
  <c r="AA2558" i="9"/>
  <c r="AA4000" i="9"/>
  <c r="AA5417" i="9"/>
  <c r="AA3070" i="9"/>
  <c r="AA4459" i="9"/>
  <c r="AA2599" i="9"/>
  <c r="AA2859" i="9"/>
  <c r="AA3202" i="9"/>
  <c r="AA4130" i="9"/>
  <c r="AA2551" i="9"/>
  <c r="AA1548" i="9"/>
  <c r="AA3933" i="9"/>
  <c r="AA3110" i="9"/>
  <c r="AA5532" i="9"/>
  <c r="AA40" i="9"/>
  <c r="AA4677" i="9"/>
  <c r="AA3453" i="9"/>
  <c r="AA3209" i="9"/>
  <c r="AA105" i="9"/>
  <c r="AA365" i="9"/>
  <c r="AA362" i="9"/>
  <c r="AA1209" i="9"/>
  <c r="AA3689" i="9"/>
  <c r="AA3112" i="9"/>
  <c r="AA4728" i="9"/>
  <c r="AA4043" i="9"/>
  <c r="AA2850" i="9"/>
  <c r="AA4315" i="9"/>
  <c r="AA2009" i="9"/>
  <c r="AA2474" i="9"/>
  <c r="AA2613" i="9"/>
  <c r="AA4194" i="9"/>
  <c r="AA2361" i="9"/>
  <c r="AA3904" i="9"/>
  <c r="AA3394" i="9"/>
  <c r="AA2630" i="9"/>
  <c r="AA3433" i="9"/>
  <c r="AA3760" i="9"/>
  <c r="AA5645" i="9"/>
  <c r="AA3289" i="9"/>
  <c r="AA4016" i="9"/>
  <c r="AA5389" i="9"/>
  <c r="AA2826" i="9"/>
  <c r="AA3723" i="9"/>
  <c r="AA2506" i="9"/>
  <c r="AA3165" i="9"/>
  <c r="AA3830" i="9"/>
  <c r="AA4622" i="9"/>
  <c r="AA4597" i="9"/>
  <c r="AA1993" i="9"/>
  <c r="AA4121" i="9"/>
  <c r="AA4156" i="9"/>
  <c r="AA2737" i="9"/>
  <c r="AA5387" i="9"/>
  <c r="AA4150" i="9"/>
  <c r="AA2788" i="9"/>
  <c r="AA5402" i="9"/>
  <c r="AA3574" i="9"/>
  <c r="AA2929" i="9"/>
  <c r="AA4280" i="9"/>
  <c r="AA4021" i="9"/>
  <c r="AA2965" i="9"/>
  <c r="AA4539" i="9"/>
  <c r="AA2543" i="9"/>
  <c r="AA2756" i="9"/>
  <c r="AA4285" i="9"/>
  <c r="AA4014" i="9"/>
  <c r="AA2891" i="9"/>
  <c r="AA3818" i="9"/>
  <c r="AA1584" i="9"/>
  <c r="AA1648" i="9"/>
  <c r="AA3717" i="9"/>
  <c r="AA4276" i="9"/>
  <c r="AA1774" i="9"/>
  <c r="AA3774" i="9"/>
  <c r="AA5353" i="9"/>
  <c r="AA4120" i="9"/>
  <c r="AA3195" i="9"/>
  <c r="AA4303" i="9"/>
  <c r="AA4563" i="9"/>
  <c r="AA4330" i="9"/>
  <c r="AA3935" i="9"/>
  <c r="AA3651" i="9"/>
  <c r="AA3746" i="9"/>
  <c r="AA4063" i="9"/>
  <c r="AA3010" i="9"/>
  <c r="AA5444" i="9"/>
  <c r="AA5517" i="9"/>
  <c r="AA4006" i="9"/>
  <c r="AA3576" i="9"/>
  <c r="AA541" i="9"/>
  <c r="AA3421" i="9"/>
  <c r="AA4292" i="9"/>
  <c r="AA1960" i="9"/>
  <c r="AA3497" i="9"/>
  <c r="AA5497" i="9"/>
  <c r="AA3622" i="9"/>
  <c r="AA2794" i="9"/>
  <c r="AA4410" i="9"/>
  <c r="AA4165" i="9"/>
  <c r="AA3185" i="9"/>
  <c r="AA5651" i="9"/>
  <c r="AA1572" i="9"/>
  <c r="AA2530" i="9"/>
  <c r="AA3974" i="9"/>
  <c r="AA4148" i="9"/>
  <c r="AA535" i="9"/>
  <c r="AA3771" i="9"/>
  <c r="AA4154" i="9"/>
  <c r="AA3329" i="9"/>
  <c r="AA5495" i="9"/>
  <c r="AA5666" i="9"/>
  <c r="AA1639" i="9"/>
  <c r="AA3610" i="9"/>
  <c r="AA3864" i="9"/>
  <c r="AA4721" i="9"/>
  <c r="AA3469" i="9"/>
  <c r="AA3241" i="9"/>
  <c r="AA4472" i="9"/>
  <c r="AA2908" i="9"/>
  <c r="AA3724" i="9"/>
  <c r="AA5480" i="9"/>
  <c r="AA3563" i="9"/>
  <c r="AA4383" i="9"/>
  <c r="AA4127" i="9"/>
  <c r="AA2841" i="9"/>
  <c r="AA1791" i="9"/>
  <c r="AA4703" i="9"/>
  <c r="AA4028" i="9"/>
  <c r="AA2982" i="9"/>
  <c r="AA4166" i="9"/>
  <c r="AA3266" i="9"/>
  <c r="AA1810" i="9"/>
  <c r="AA2725" i="9"/>
  <c r="AA3737" i="9"/>
  <c r="AA2862" i="9"/>
  <c r="AA4126" i="9"/>
  <c r="AA3097" i="9"/>
  <c r="AA2634" i="9"/>
  <c r="AA1592" i="9"/>
  <c r="AA4458" i="9"/>
  <c r="AA1060" i="9"/>
  <c r="AA5550" i="9"/>
  <c r="AA4395" i="9"/>
  <c r="AA2842" i="9"/>
  <c r="AA1742" i="9"/>
  <c r="AA1743" i="9"/>
  <c r="AA3844" i="9"/>
  <c r="AA2492" i="9"/>
  <c r="AA1860" i="9"/>
  <c r="AA4045" i="9"/>
  <c r="AA4413" i="9"/>
  <c r="AA1519" i="9"/>
  <c r="AA4565" i="9"/>
  <c r="AA4189" i="9"/>
  <c r="AA2368" i="9"/>
  <c r="AA2493" i="9"/>
  <c r="AA3833" i="9"/>
  <c r="AA3861" i="9"/>
  <c r="AA5668" i="9"/>
  <c r="AA4013" i="9"/>
  <c r="AA3666" i="9"/>
  <c r="AA1635" i="9"/>
  <c r="AA1360" i="9"/>
  <c r="AA3445" i="9"/>
  <c r="AA1782" i="9"/>
  <c r="AA3369" i="9"/>
  <c r="AA3955" i="9"/>
  <c r="AA3951" i="9"/>
  <c r="AA3960" i="9"/>
  <c r="AA3795" i="9"/>
  <c r="AA3553" i="9"/>
  <c r="AA3000" i="9"/>
  <c r="AA5502" i="9"/>
  <c r="AA4067" i="9"/>
  <c r="AA3931" i="9"/>
  <c r="AA3140" i="9"/>
  <c r="AA4579" i="9"/>
  <c r="AA4642" i="9"/>
  <c r="AA1763" i="9"/>
  <c r="AA2414" i="9"/>
  <c r="AA3522" i="9"/>
  <c r="AA4419" i="9"/>
  <c r="AA2575" i="9"/>
  <c r="AA2086" i="9"/>
  <c r="AA3322" i="9"/>
  <c r="AA3240" i="9"/>
  <c r="AA4732" i="9"/>
  <c r="AA3968" i="9"/>
  <c r="AA3237" i="9"/>
  <c r="AA2559" i="9"/>
  <c r="AA4489" i="9"/>
  <c r="AA5566" i="9"/>
  <c r="AA3709" i="9"/>
  <c r="AA4700" i="9"/>
  <c r="AA4530" i="9"/>
  <c r="AA3188" i="9"/>
  <c r="AA4518" i="9"/>
  <c r="AA4239" i="9"/>
  <c r="AA1400" i="9"/>
  <c r="AA4420" i="9"/>
  <c r="AA2645" i="9"/>
  <c r="AA3349" i="9"/>
  <c r="AA4373" i="9"/>
  <c r="AA4692" i="9"/>
  <c r="AA4118" i="9"/>
  <c r="AA4486" i="9"/>
  <c r="AA1778" i="9"/>
  <c r="AA3402" i="9"/>
  <c r="AA3837" i="9"/>
  <c r="AA4544" i="9"/>
  <c r="AA4231" i="9"/>
  <c r="AA2952" i="9"/>
  <c r="AA5589" i="9"/>
  <c r="AA4488" i="9"/>
  <c r="AA5625" i="9"/>
  <c r="AA5534" i="9"/>
  <c r="AA3848" i="9"/>
  <c r="AA5379" i="9"/>
  <c r="AA5650" i="9"/>
  <c r="AA4142" i="9"/>
  <c r="AA2833" i="9"/>
  <c r="AA3660" i="9"/>
  <c r="AA3648" i="9"/>
  <c r="AA3684" i="9"/>
  <c r="AA5474" i="9"/>
  <c r="AA5455" i="9"/>
  <c r="AA1803" i="9"/>
  <c r="AA2606" i="9"/>
  <c r="AA3944" i="9"/>
  <c r="AA2798" i="9"/>
  <c r="AA4178" i="9"/>
  <c r="AA5620" i="9"/>
  <c r="AA5506" i="9"/>
  <c r="AA3554" i="9"/>
  <c r="AA3434" i="9"/>
  <c r="AA4471" i="9"/>
  <c r="AA4211" i="9"/>
  <c r="AA5584" i="9"/>
  <c r="AA3618" i="9"/>
  <c r="AA4022" i="9"/>
  <c r="AA3168" i="9"/>
  <c r="AA2623" i="9"/>
  <c r="AA3290" i="9"/>
  <c r="AA5540" i="9"/>
  <c r="AA4608" i="9"/>
  <c r="AA4152" i="9"/>
  <c r="AA4491" i="9"/>
  <c r="AA1510" i="9"/>
  <c r="AA1055" i="9"/>
  <c r="AA3739" i="9"/>
  <c r="AA4288" i="9"/>
  <c r="AA3305" i="9"/>
  <c r="AA3520" i="9"/>
  <c r="AA3136" i="9"/>
  <c r="AA4056" i="9"/>
  <c r="AA4177" i="9"/>
  <c r="AA3979" i="9"/>
  <c r="AA3292" i="9"/>
  <c r="AA3050" i="9"/>
  <c r="AA3969" i="9"/>
  <c r="AA4543" i="9"/>
  <c r="AA2594" i="9"/>
  <c r="AA4094" i="9"/>
  <c r="AA3565" i="9"/>
  <c r="AA3531" i="9"/>
  <c r="AA4693" i="9"/>
  <c r="AA2376" i="9"/>
  <c r="AA5461" i="9"/>
  <c r="AA2927" i="9"/>
  <c r="AA1815" i="9"/>
  <c r="AA2638" i="9"/>
  <c r="AA533" i="9"/>
  <c r="AA1388" i="9"/>
  <c r="AA5673" i="9"/>
  <c r="AA3729" i="9"/>
  <c r="AA2010" i="9"/>
  <c r="AA3286" i="9"/>
  <c r="AA1522" i="9"/>
  <c r="AA2583" i="9"/>
  <c r="AA5570" i="9"/>
  <c r="AA2654" i="9"/>
  <c r="AA3603" i="9"/>
  <c r="AA3001" i="9"/>
  <c r="AA4226" i="9"/>
  <c r="AA3810" i="9"/>
  <c r="AA3843" i="9"/>
  <c r="AA3525" i="9"/>
  <c r="AA5337" i="9"/>
  <c r="AA3109" i="9"/>
  <c r="AA2748" i="9"/>
  <c r="AA4400" i="9"/>
  <c r="AA3016" i="9"/>
  <c r="AA1539" i="9"/>
  <c r="AA2571" i="9"/>
  <c r="AA2494" i="9"/>
  <c r="AA4601" i="9"/>
  <c r="AA3625" i="9"/>
  <c r="AA5399" i="9"/>
  <c r="AA3101" i="9"/>
  <c r="AA1477" i="9"/>
  <c r="AA3663" i="9"/>
  <c r="AA3368" i="9"/>
  <c r="AA4569" i="9"/>
  <c r="AA4711" i="9"/>
  <c r="AA4230" i="9"/>
  <c r="AA1029" i="9"/>
  <c r="AA2966" i="9"/>
  <c r="AA1981" i="9"/>
  <c r="AA2498" i="9"/>
  <c r="AA4691" i="9"/>
  <c r="AA4215" i="9"/>
  <c r="AA4698" i="9"/>
  <c r="AA3573" i="9"/>
  <c r="AA3782" i="9"/>
  <c r="AA3850" i="9"/>
  <c r="AA3667" i="9"/>
  <c r="AA4349" i="9"/>
  <c r="AA3316" i="9"/>
  <c r="AA4225" i="9"/>
  <c r="AA4302" i="9"/>
  <c r="AA2365" i="9"/>
  <c r="AA4702" i="9"/>
  <c r="AA2706" i="9"/>
  <c r="AA5674" i="9"/>
  <c r="AA3231" i="9"/>
  <c r="AA1454" i="9"/>
  <c r="AA3606" i="9"/>
  <c r="AA1973" i="9"/>
  <c r="AA2481" i="9"/>
  <c r="AA3252" i="9"/>
  <c r="AA3802" i="9"/>
  <c r="AA5618" i="9"/>
  <c r="AA4729" i="9"/>
  <c r="AA1808" i="9"/>
  <c r="AA3169" i="9"/>
  <c r="AA5630" i="9"/>
  <c r="AA1800" i="9"/>
  <c r="AA2377" i="9"/>
  <c r="AA1961" i="9"/>
  <c r="AA2022" i="9"/>
  <c r="AA2013" i="9"/>
  <c r="AA3740" i="9"/>
  <c r="AA4513" i="9"/>
  <c r="AA1022" i="9"/>
  <c r="AA5676" i="9"/>
  <c r="AA2784" i="9"/>
  <c r="AA4709" i="9"/>
  <c r="AA4643" i="9"/>
  <c r="AA1316" i="9"/>
  <c r="AA1585" i="9"/>
  <c r="AA2036" i="9"/>
  <c r="AA3686" i="9"/>
  <c r="AA5561" i="9"/>
  <c r="AA3736" i="9"/>
  <c r="AA4462" i="9"/>
  <c r="AA3180" i="9"/>
  <c r="AA3206" i="9"/>
  <c r="AA4368" i="9"/>
  <c r="AA4453" i="9"/>
  <c r="AA4035" i="9"/>
  <c r="AA1771" i="9"/>
  <c r="AA4623" i="9"/>
  <c r="AA2440" i="9"/>
  <c r="AA4327" i="9"/>
  <c r="AA2890" i="9"/>
  <c r="AA3815" i="9"/>
  <c r="AA2677" i="9"/>
  <c r="AA5577" i="9"/>
  <c r="AA1324" i="9"/>
  <c r="AA4502" i="9"/>
  <c r="AA3226" i="9"/>
  <c r="AA4293" i="9"/>
  <c r="AA4545" i="9"/>
  <c r="AA3552" i="9"/>
  <c r="AA3694" i="9"/>
  <c r="AA4051" i="9"/>
  <c r="AA3977" i="9"/>
  <c r="AA3899" i="9"/>
  <c r="AA4616" i="9"/>
  <c r="AA3496" i="9"/>
  <c r="AA3378" i="9"/>
  <c r="AA2658" i="9"/>
  <c r="AA1624" i="9"/>
  <c r="AA3806" i="9"/>
  <c r="AA3273" i="9"/>
  <c r="AA3607" i="9"/>
  <c r="AA4031" i="9"/>
  <c r="AA2863" i="9"/>
  <c r="AA1564" i="9"/>
  <c r="AA1062" i="9"/>
  <c r="AA1802" i="9"/>
  <c r="AA1054" i="9"/>
  <c r="AA4242" i="9"/>
  <c r="AA1053" i="9"/>
  <c r="AA2818" i="9"/>
  <c r="AA3812" i="9"/>
  <c r="AA3529" i="9"/>
  <c r="AA5563" i="9"/>
  <c r="AA3942" i="9"/>
  <c r="AA2958" i="9"/>
  <c r="AA3634" i="9"/>
  <c r="AA5368" i="9"/>
  <c r="AA4162" i="9"/>
  <c r="AA5559" i="9"/>
  <c r="AA5384" i="9"/>
  <c r="AA5412" i="9"/>
  <c r="AA2980" i="9"/>
  <c r="AA3466" i="9"/>
  <c r="AA3515" i="9"/>
  <c r="AA339" i="9"/>
  <c r="AA3588" i="9"/>
  <c r="AA3393" i="9"/>
  <c r="AA3842" i="9"/>
  <c r="AA3174" i="9"/>
  <c r="AA2933" i="9"/>
  <c r="AA3400" i="9"/>
  <c r="AA4047" i="9"/>
  <c r="AA2603" i="9"/>
  <c r="AA4707" i="9"/>
  <c r="AA3749" i="9"/>
  <c r="AA1420" i="9"/>
  <c r="AA4274" i="9"/>
  <c r="AA2693" i="9"/>
  <c r="AA2781" i="9"/>
  <c r="AA5513" i="9"/>
  <c r="AA4527" i="9"/>
  <c r="AA4705" i="9"/>
  <c r="AA2858" i="9"/>
  <c r="AA3488" i="9"/>
  <c r="AA5658" i="9"/>
  <c r="AA5643" i="9"/>
  <c r="AA3989" i="9"/>
  <c r="AA3853" i="9"/>
  <c r="AA3679" i="9"/>
  <c r="AA1474" i="9"/>
  <c r="AA4538" i="9"/>
  <c r="AA3613" i="9"/>
  <c r="AA5608" i="9"/>
  <c r="AA4412" i="9"/>
  <c r="AA4586" i="9"/>
  <c r="AA3567" i="9"/>
  <c r="AA4119" i="9"/>
  <c r="AA4061" i="9"/>
  <c r="AA2549" i="9"/>
  <c r="AA4176" i="9"/>
  <c r="AA4019" i="9"/>
  <c r="AA3076" i="9"/>
  <c r="AA4532" i="9"/>
  <c r="AA3697" i="9"/>
  <c r="AA3215" i="9"/>
  <c r="AA4074" i="9"/>
  <c r="AA4011" i="9"/>
  <c r="AA3721" i="9"/>
  <c r="AA4018" i="9"/>
  <c r="AA1495" i="9"/>
  <c r="AA4112" i="9"/>
  <c r="AA3893" i="9"/>
  <c r="AA4027" i="9"/>
  <c r="AA5357" i="9"/>
  <c r="AA4161" i="9"/>
  <c r="AA3499" i="9"/>
  <c r="AA3187" i="9"/>
  <c r="AA2868" i="9"/>
  <c r="AA3478" i="9"/>
  <c r="AA3865" i="9"/>
  <c r="AA3715" i="9"/>
  <c r="AA4652" i="9"/>
  <c r="AA5621" i="9"/>
  <c r="AA3171" i="9"/>
  <c r="AA2560" i="9"/>
  <c r="AA4313" i="9"/>
  <c r="AA3617" i="9"/>
  <c r="AA2319" i="9"/>
  <c r="AA1412" i="9"/>
  <c r="AA1507" i="9"/>
  <c r="AA2702" i="9"/>
  <c r="AA3653" i="9"/>
  <c r="AA4191" i="9"/>
  <c r="AA3918" i="9"/>
  <c r="AA5663" i="9"/>
  <c r="AA4654" i="9"/>
  <c r="AA3636" i="9"/>
  <c r="AA5478" i="9"/>
  <c r="AA5403" i="9"/>
  <c r="AA1798" i="9"/>
  <c r="AA1797" i="9"/>
  <c r="AA4012" i="9"/>
  <c r="AA2364" i="9"/>
  <c r="AA4540" i="9"/>
  <c r="AA2626" i="9"/>
  <c r="AA5487" i="9"/>
  <c r="AA5596" i="9"/>
  <c r="AA4008" i="9"/>
  <c r="AA2611" i="9"/>
  <c r="AA3745" i="9"/>
  <c r="AA4475" i="9"/>
  <c r="AA5394" i="9"/>
  <c r="AA1066" i="9"/>
  <c r="AA3738" i="9"/>
  <c r="AA3621" i="9"/>
  <c r="AA1444" i="9"/>
  <c r="AA3233" i="9"/>
  <c r="AA527" i="9"/>
  <c r="AA3458" i="9"/>
  <c r="AA4025" i="9"/>
  <c r="AA2964" i="9"/>
  <c r="AA5507" i="9"/>
  <c r="AA3516" i="9"/>
  <c r="AA2525" i="9"/>
  <c r="AA2001" i="9"/>
  <c r="AA2911" i="9"/>
  <c r="AA3278" i="9"/>
  <c r="AA4407" i="9"/>
  <c r="AA3635" i="9"/>
  <c r="AA3134" i="9"/>
  <c r="AA3656" i="9"/>
  <c r="AA2656" i="9"/>
  <c r="AA4536" i="9"/>
  <c r="AA2912" i="9"/>
  <c r="AA4046" i="9"/>
  <c r="AA3310" i="9"/>
  <c r="AA3936" i="9"/>
  <c r="AA2540" i="9"/>
  <c r="AA1952" i="9"/>
  <c r="AA5655" i="9"/>
  <c r="AA5508" i="9"/>
  <c r="AA3557" i="9"/>
  <c r="AA4100" i="9"/>
  <c r="AA3009" i="9"/>
  <c r="AA2644" i="9"/>
  <c r="AA1072" i="9"/>
  <c r="AA5375" i="9"/>
  <c r="AA4182" i="9"/>
  <c r="AA1551" i="9"/>
  <c r="AA4405" i="9"/>
  <c r="AA3804" i="9"/>
  <c r="AA3592" i="9"/>
  <c r="AA3965" i="9"/>
  <c r="AA3151" i="9"/>
  <c r="AA543" i="9"/>
  <c r="AA3932" i="9"/>
  <c r="AA524" i="9"/>
  <c r="AA4635" i="9"/>
  <c r="AA2830" i="9"/>
  <c r="AA1762" i="9"/>
  <c r="AA4366" i="9"/>
  <c r="AA3753" i="9"/>
  <c r="AA3537" i="9"/>
  <c r="AA341" i="9"/>
  <c r="AA3952" i="9"/>
  <c r="AA2886" i="9"/>
  <c r="AA4248" i="9"/>
  <c r="AA2432" i="9"/>
  <c r="AA3706" i="9"/>
  <c r="AA3901" i="9"/>
  <c r="AA3178" i="9"/>
  <c r="AA2256" i="9"/>
  <c r="AA3332" i="9"/>
  <c r="AA5633" i="9"/>
  <c r="AA3652" i="9"/>
  <c r="AA2019" i="9"/>
  <c r="AA1879" i="9"/>
  <c r="AA4661" i="9"/>
  <c r="AA2672" i="9"/>
  <c r="AA3504" i="9"/>
  <c r="AA5418" i="9"/>
  <c r="AA2969" i="9"/>
  <c r="AA3993" i="9"/>
  <c r="AA4147" i="9"/>
  <c r="AA3261" i="9"/>
  <c r="AA2684" i="9"/>
  <c r="AA2417" i="9"/>
  <c r="AA3148" i="9"/>
  <c r="AA4259" i="9"/>
  <c r="AA3236" i="9"/>
  <c r="AA4574" i="9"/>
  <c r="AA370" i="9"/>
  <c r="AA2595" i="9"/>
  <c r="AA4663" i="9"/>
  <c r="AA1944" i="9"/>
  <c r="AA2362" i="9"/>
  <c r="AA4593" i="9"/>
  <c r="AA4550" i="9"/>
  <c r="AA3751" i="9"/>
  <c r="AA4115" i="9"/>
  <c r="AA4442" i="9"/>
  <c r="AA3670" i="9"/>
  <c r="AA2907" i="9"/>
  <c r="AA3755" i="9"/>
  <c r="AA4002" i="9"/>
  <c r="AA2556" i="9"/>
  <c r="AA2305" i="9"/>
  <c r="AA2740" i="9"/>
  <c r="AA4266" i="9"/>
  <c r="AA5544" i="9"/>
  <c r="AA3604" i="9"/>
  <c r="AA2653" i="9"/>
  <c r="AA4612" i="9"/>
  <c r="AA1435" i="9"/>
  <c r="AA4416" i="9"/>
  <c r="AA2564" i="9"/>
  <c r="AA1020" i="9"/>
  <c r="AA4304" i="9"/>
  <c r="AA2524" i="9"/>
  <c r="AA3486" i="9"/>
  <c r="AA3693" i="9"/>
  <c r="AA4157" i="9"/>
  <c r="AA3791" i="9"/>
  <c r="AA4403" i="9"/>
  <c r="AA537" i="9"/>
  <c r="AA1482" i="9"/>
  <c r="AA3536" i="9"/>
  <c r="AA2167" i="9"/>
  <c r="AA1050" i="9"/>
  <c r="AA4329" i="9"/>
  <c r="AA3851" i="9"/>
  <c r="AA3902" i="9"/>
  <c r="AA4470" i="9"/>
  <c r="AA4482" i="9"/>
  <c r="AA2296" i="9"/>
  <c r="AA4537" i="9"/>
  <c r="AA2441" i="9"/>
  <c r="AA4634" i="9"/>
  <c r="AA2916" i="9"/>
  <c r="AA3599" i="9"/>
  <c r="AA5397" i="9"/>
  <c r="AA3934" i="9"/>
  <c r="AA3024" i="9"/>
  <c r="AA4174" i="9"/>
  <c r="AA5609" i="9"/>
  <c r="AA3262" i="9"/>
  <c r="AA1957" i="9"/>
  <c r="AA3460" i="9"/>
  <c r="AA4033" i="9"/>
  <c r="AA5496" i="9"/>
  <c r="AA3990" i="9"/>
  <c r="AA3377" i="9"/>
  <c r="AA3799" i="9"/>
  <c r="AA3727" i="9"/>
  <c r="AA2547" i="9"/>
  <c r="AA4591" i="9"/>
  <c r="AA3120" i="9"/>
  <c r="AA4651" i="9"/>
  <c r="AA4082" i="9"/>
  <c r="AA2889" i="9"/>
  <c r="AA3502" i="9"/>
  <c r="AA4281" i="9"/>
  <c r="AA3551" i="9"/>
  <c r="AA1864" i="9"/>
  <c r="AA3029" i="9"/>
  <c r="AA4359" i="9"/>
  <c r="AA2749" i="9"/>
  <c r="AA4064" i="9"/>
  <c r="AA3384" i="9"/>
  <c r="AA4075" i="9"/>
  <c r="AA4493" i="9"/>
  <c r="AA4234" i="9"/>
  <c r="AA4268" i="9"/>
  <c r="AA4320" i="9"/>
  <c r="AA3538" i="9"/>
  <c r="AA2669" i="9"/>
  <c r="AA1075" i="9"/>
  <c r="AA3313" i="9"/>
  <c r="AA516" i="9"/>
  <c r="AA2628" i="9"/>
  <c r="AA3632" i="9"/>
  <c r="AA5520" i="9"/>
  <c r="AA3845" i="9"/>
  <c r="AA4055" i="9"/>
  <c r="AA4289" i="9"/>
  <c r="AA2478" i="9"/>
  <c r="AA4254" i="9"/>
  <c r="AA2805" i="9"/>
  <c r="AA5515" i="9"/>
  <c r="AA2876" i="9"/>
  <c r="AA4626" i="9"/>
  <c r="AA5447" i="9"/>
  <c r="AA3896" i="9"/>
  <c r="AA1604" i="9"/>
  <c r="AA3272" i="9"/>
  <c r="AA4058" i="9"/>
  <c r="AA4186" i="9"/>
  <c r="AA3650" i="9"/>
  <c r="AA3158" i="9"/>
  <c r="AA5339" i="9"/>
  <c r="AA3357" i="9"/>
  <c r="AA3940" i="9"/>
  <c r="AA5430" i="9"/>
  <c r="AA5548" i="9"/>
  <c r="AA2856" i="9"/>
  <c r="AA2438" i="9"/>
  <c r="AA4438" i="9"/>
  <c r="AA2960" i="9"/>
  <c r="AA4247" i="9"/>
  <c r="AA3238" i="9"/>
  <c r="AA2761" i="9"/>
  <c r="AA1065" i="9"/>
  <c r="AA5363" i="9"/>
  <c r="AA4024" i="9"/>
  <c r="AA5642" i="9"/>
  <c r="AA1004" i="9"/>
  <c r="AA5619" i="9"/>
  <c r="AA3687" i="9"/>
  <c r="AA3106" i="9"/>
  <c r="AA5598" i="9"/>
  <c r="AA3062" i="9"/>
  <c r="AA4346" i="9"/>
  <c r="AA3081" i="9"/>
  <c r="AA4525" i="9"/>
  <c r="AA4667" i="9"/>
  <c r="AA3222" i="9"/>
  <c r="AA2894" i="9"/>
  <c r="AA4062" i="9"/>
  <c r="AA3777" i="9"/>
  <c r="AA4503" i="9"/>
  <c r="AA3285" i="9"/>
  <c r="AA1543" i="9"/>
  <c r="AA2853" i="9"/>
  <c r="AA5634" i="9"/>
  <c r="AA4336" i="9"/>
  <c r="AA2873" i="9"/>
  <c r="AA4620" i="9"/>
  <c r="AA3045" i="9"/>
  <c r="AA4392" i="9"/>
  <c r="AA3661" i="9"/>
  <c r="AA1636" i="9"/>
  <c r="AA4312" i="9"/>
  <c r="AA2633" i="9"/>
  <c r="AA1052" i="9"/>
  <c r="AA5436" i="9"/>
  <c r="AA5578" i="9"/>
  <c r="AA4334" i="9"/>
  <c r="AA4306" i="9"/>
  <c r="AA3258" i="9"/>
  <c r="AA2828" i="9"/>
  <c r="AA3232" i="9"/>
  <c r="AA2620" i="9"/>
  <c r="AA4140" i="9"/>
  <c r="AA2646" i="9"/>
  <c r="AA2380" i="9"/>
  <c r="AA2854" i="9"/>
  <c r="AA4245" i="9"/>
  <c r="AA2605" i="9"/>
  <c r="AA4688" i="9"/>
  <c r="AA3288" i="9"/>
  <c r="AA4029" i="9"/>
  <c r="AA3203" i="9"/>
  <c r="AA3860" i="9"/>
  <c r="AA2714" i="9"/>
  <c r="AA4733" i="9"/>
  <c r="AA5503" i="9"/>
  <c r="AA5421" i="9"/>
  <c r="AA3390" i="9"/>
  <c r="AA3711" i="9"/>
  <c r="AA5588" i="9"/>
  <c r="AA4505" i="9"/>
  <c r="AA1502" i="9"/>
  <c r="AA4452" i="9"/>
  <c r="AA3759" i="9"/>
  <c r="AA3910" i="9"/>
  <c r="AA3199" i="9"/>
  <c r="AA4181" i="9"/>
  <c r="AA1071" i="9"/>
  <c r="AA2893" i="9"/>
  <c r="AA3817" i="9"/>
  <c r="AA3796" i="9"/>
  <c r="AA2880" i="9"/>
  <c r="AA4167" i="9"/>
  <c r="AA1949" i="9"/>
  <c r="AA4724" i="9"/>
  <c r="AA4624" i="9"/>
  <c r="AA2460" i="9"/>
  <c r="AA3447" i="9"/>
  <c r="AA2563" i="9"/>
  <c r="AA3207" i="9"/>
  <c r="AA4068" i="9"/>
  <c r="AA4223" i="9"/>
  <c r="AA4379" i="9"/>
  <c r="AA1453" i="9"/>
  <c r="AA1428" i="9"/>
  <c r="AA1627" i="9"/>
  <c r="AA4632" i="9"/>
  <c r="AA1556" i="9"/>
  <c r="AA4214" i="9"/>
  <c r="AA2476" i="9"/>
  <c r="AA2416" i="9"/>
  <c r="AA2742" i="9"/>
  <c r="AA4613" i="9"/>
  <c r="AA4440" i="9"/>
  <c r="AA1532" i="9"/>
  <c r="AA4076" i="9"/>
  <c r="AA4005" i="9"/>
  <c r="AA3366" i="9"/>
  <c r="AA2931" i="9"/>
  <c r="AA1781" i="9"/>
  <c r="AA5677" i="9"/>
  <c r="AA3627" i="9"/>
  <c r="AA3442" i="9"/>
  <c r="AA5573" i="9"/>
  <c r="AA2310" i="9"/>
  <c r="AA1027" i="9"/>
  <c r="AA1676" i="9"/>
  <c r="AA5485" i="9"/>
  <c r="AA2457" i="9"/>
  <c r="AA4666" i="9"/>
  <c r="AA4716" i="9"/>
  <c r="AA2953" i="9"/>
  <c r="AA1887" i="9"/>
  <c r="AA3235" i="9"/>
  <c r="AA4448" i="9"/>
  <c r="AA3639" i="9"/>
  <c r="AA4169" i="9"/>
  <c r="AA4484" i="9"/>
  <c r="AA1490" i="9"/>
  <c r="AA4132" i="9"/>
  <c r="AA4235" i="9"/>
  <c r="AA2054" i="9"/>
  <c r="AA3382" i="9"/>
  <c r="AA4399" i="9"/>
  <c r="AA4105" i="9"/>
  <c r="AA3224" i="9"/>
  <c r="AA2434" i="9"/>
  <c r="AA1573" i="9"/>
  <c r="AA4679" i="9"/>
  <c r="AA5567" i="9"/>
  <c r="AA5464" i="9"/>
  <c r="AA5541" i="9"/>
  <c r="AA3173" i="9"/>
  <c r="AA3128" i="9"/>
  <c r="AA3126" i="9"/>
  <c r="AA3718" i="9"/>
  <c r="AA4408" i="9"/>
  <c r="AA3080" i="9"/>
  <c r="AA3437" i="9"/>
  <c r="AA5604" i="9"/>
  <c r="AA39" i="9"/>
  <c r="AA3282" i="9"/>
  <c r="AA5445" i="9"/>
  <c r="AA5661" i="9"/>
  <c r="AA4422" i="9"/>
  <c r="AA3511" i="9"/>
  <c r="AA3629" i="9"/>
  <c r="AA5590" i="9"/>
  <c r="AA4547" i="9"/>
  <c r="AA4318" i="9"/>
  <c r="AA4443" i="9"/>
  <c r="AA4348" i="9"/>
  <c r="AA2489" i="9"/>
  <c r="AA4671" i="9"/>
  <c r="AA3641" i="9"/>
  <c r="AA3086" i="9"/>
  <c r="AA3767" i="9"/>
  <c r="AA3696" i="9"/>
  <c r="AA2942" i="9"/>
  <c r="AA5360" i="9"/>
  <c r="AA5601" i="9"/>
  <c r="AA2928" i="9"/>
  <c r="AA5647" i="9"/>
  <c r="AA2602" i="9"/>
  <c r="AA5435" i="9"/>
  <c r="AA3204" i="9"/>
  <c r="AA2410" i="9"/>
  <c r="AA3813" i="9"/>
  <c r="AA5457" i="9"/>
  <c r="AA2992" i="9"/>
  <c r="AA3766" i="9"/>
  <c r="AA3964" i="9"/>
  <c r="AA3228" i="9"/>
  <c r="AA5616" i="9"/>
  <c r="AA3805" i="9"/>
  <c r="AA3856" i="9"/>
  <c r="AA2839" i="9"/>
  <c r="AA1384" i="9"/>
  <c r="AA1863" i="9"/>
  <c r="AA3014" i="9"/>
  <c r="AA1655" i="9"/>
  <c r="AA4580" i="9"/>
  <c r="AA2572" i="9"/>
  <c r="AA4455" i="9"/>
  <c r="AA534" i="9"/>
  <c r="AA4570" i="9"/>
  <c r="AA4375" i="9"/>
  <c r="AA5533" i="9"/>
  <c r="AA3412" i="9"/>
  <c r="AA1300" i="9"/>
  <c r="AA3338" i="9"/>
  <c r="AA3500" i="9"/>
  <c r="AA5542" i="9"/>
  <c r="AA3835" i="9"/>
  <c r="AA3748" i="9"/>
  <c r="AA2773" i="9"/>
  <c r="AA2812" i="9"/>
  <c r="AA1011" i="9"/>
  <c r="AA2860" i="9"/>
  <c r="AA4042" i="9"/>
  <c r="AA4577" i="9"/>
  <c r="AA1503" i="9"/>
  <c r="AA4371" i="9"/>
  <c r="AA3218" i="9"/>
  <c r="AA3913" i="9"/>
  <c r="AA3770" i="9"/>
  <c r="AA5483" i="9"/>
  <c r="AA4607" i="9"/>
  <c r="AA1892" i="9"/>
  <c r="AA3058" i="9"/>
  <c r="AA4460" i="9"/>
  <c r="AA2397" i="9"/>
  <c r="AA1750" i="9"/>
  <c r="AA3682" i="9"/>
  <c r="AA3637" i="9"/>
  <c r="AA367" i="9"/>
  <c r="AA536" i="9"/>
  <c r="AA4542" i="9"/>
  <c r="AA540" i="9"/>
  <c r="AA1577" i="9"/>
  <c r="AA4619" i="9"/>
  <c r="AA1008" i="9"/>
  <c r="AA3417" i="9"/>
  <c r="AA4039" i="9"/>
  <c r="AA5521" i="9"/>
  <c r="AA3857" i="9"/>
  <c r="AA5367" i="9"/>
  <c r="AA519" i="9"/>
  <c r="AA3149" i="9"/>
  <c r="AA2774" i="9"/>
  <c r="AA3401" i="9"/>
  <c r="AA2456" i="9"/>
  <c r="AA4629" i="9"/>
  <c r="AA5514" i="9"/>
  <c r="AA3986" i="9"/>
  <c r="AA4602" i="9"/>
  <c r="AA1356" i="9"/>
  <c r="AA4283" i="9"/>
  <c r="AA3866" i="9"/>
  <c r="AA4190" i="9"/>
  <c r="AA1003" i="9"/>
  <c r="AA2716" i="9"/>
  <c r="AA2705" i="9"/>
  <c r="AA2984" i="9"/>
  <c r="AA4185" i="9"/>
  <c r="AA4088" i="9"/>
  <c r="AA3186" i="9"/>
  <c r="AA4594" i="9"/>
  <c r="AA5428" i="9"/>
  <c r="AA3146" i="9"/>
  <c r="AA2585" i="9"/>
  <c r="AA4734" i="9"/>
  <c r="AA5667" i="9"/>
  <c r="AA4267" i="9"/>
  <c r="AA4122" i="9"/>
  <c r="AA2488" i="9"/>
  <c r="AA2477" i="9"/>
  <c r="AA4401" i="9"/>
  <c r="AA4480" i="9"/>
  <c r="AA2732" i="9"/>
  <c r="AA5531" i="9"/>
  <c r="AA3743" i="9"/>
  <c r="AA5501" i="9"/>
  <c r="AA3254" i="9"/>
  <c r="AA4566" i="9"/>
  <c r="AA3175" i="9"/>
  <c r="AA3873" i="9"/>
  <c r="AA5432" i="9"/>
  <c r="AA2454" i="9"/>
  <c r="AA4066" i="9"/>
  <c r="AA3938" i="9"/>
  <c r="AA2878" i="9"/>
  <c r="AA4372" i="9"/>
  <c r="AA3476" i="9"/>
  <c r="AA4311" i="9"/>
  <c r="AA2660" i="9"/>
  <c r="AA2569" i="9"/>
  <c r="AA4644" i="9"/>
  <c r="AA5486" i="9"/>
  <c r="AA5646" i="9"/>
  <c r="AA2548" i="9"/>
  <c r="AA4571" i="9"/>
  <c r="AA5498" i="9"/>
  <c r="AA3630" i="9"/>
  <c r="AA4553" i="9"/>
  <c r="AA1616" i="9"/>
  <c r="AA3386" i="9"/>
  <c r="AA4449" i="9"/>
  <c r="AA4576" i="9"/>
  <c r="AA4030" i="9"/>
  <c r="AA2840" i="9"/>
  <c r="AA3053" i="9"/>
  <c r="AA3602" i="9"/>
  <c r="AA1559" i="9"/>
  <c r="AA4722" i="9"/>
  <c r="AA3929" i="9"/>
  <c r="AA3998" i="9"/>
  <c r="AA3920" i="9"/>
  <c r="AA4009" i="9"/>
  <c r="AA337" i="9"/>
  <c r="AA3758" i="9"/>
  <c r="AA2513" i="9"/>
  <c r="AA5369" i="9"/>
  <c r="AA2322" i="9"/>
  <c r="AA3903" i="9"/>
  <c r="AA3176" i="9"/>
  <c r="AA1982" i="9"/>
  <c r="AA2369" i="9"/>
  <c r="AA2084" i="9"/>
  <c r="AA2079" i="9"/>
  <c r="AA4673" i="9"/>
  <c r="AA1799" i="9"/>
  <c r="AA1012" i="9"/>
  <c r="AA4236" i="9"/>
  <c r="AA4087" i="9"/>
  <c r="AA2385" i="9"/>
  <c r="AA1073" i="9"/>
  <c r="AA3028" i="9"/>
  <c r="AA3783" i="9"/>
  <c r="AA3677" i="9"/>
  <c r="AA3409" i="9"/>
  <c r="AA4023" i="9"/>
  <c r="AA2877" i="9"/>
  <c r="AA5374" i="9"/>
  <c r="AA3803" i="9"/>
  <c r="AA3365" i="9"/>
  <c r="AA5582" i="9"/>
  <c r="AA3430" i="9"/>
  <c r="AA5672" i="9"/>
  <c r="AA3669" i="9"/>
  <c r="AA1668" i="9"/>
  <c r="AA4335" i="9"/>
  <c r="AA2704" i="9"/>
  <c r="AA5348" i="9"/>
  <c r="AA2845" i="9"/>
  <c r="AA3509" i="9"/>
  <c r="AA3699" i="9"/>
  <c r="AA1685" i="9"/>
  <c r="AA2974" i="9"/>
  <c r="AA5587" i="9"/>
  <c r="AA3854" i="9"/>
  <c r="AA5656" i="9"/>
  <c r="AA3735" i="9"/>
  <c r="AA5614" i="9"/>
  <c r="AA2350" i="9"/>
  <c r="AA5526" i="9"/>
  <c r="AA4222" i="9"/>
  <c r="AA2724" i="9"/>
  <c r="AA2993" i="9"/>
  <c r="AA4107" i="9"/>
  <c r="AA2632" i="9"/>
  <c r="AA3927" i="9"/>
  <c r="AA3657" i="9"/>
  <c r="AA5358" i="9"/>
  <c r="AA3153" i="9"/>
  <c r="AA2624" i="9"/>
  <c r="AA1308" i="9"/>
  <c r="AA4578" i="9"/>
  <c r="AA4144" i="9"/>
  <c r="AA1328" i="9"/>
  <c r="AA3775" i="9"/>
  <c r="AA4380" i="9"/>
  <c r="AA5439" i="9"/>
  <c r="AA3503" i="9"/>
  <c r="AA3105" i="9"/>
  <c r="AA4086" i="9"/>
  <c r="AA3125" i="9"/>
  <c r="AA1028" i="9"/>
  <c r="AA2875" i="9"/>
  <c r="AA4689" i="9"/>
  <c r="AA1051" i="9"/>
  <c r="AA3995" i="9"/>
  <c r="AA2918" i="9"/>
  <c r="AA4249" i="9"/>
  <c r="AA2882" i="9"/>
  <c r="AA5537" i="9"/>
  <c r="AA3320" i="9"/>
  <c r="AA2932" i="9"/>
  <c r="AA4164" i="9"/>
  <c r="AA3037" i="9"/>
  <c r="AA2465" i="9"/>
  <c r="AA3194" i="9"/>
  <c r="AA4260" i="9"/>
  <c r="AA4497" i="9"/>
  <c r="AA4585" i="9"/>
  <c r="AA4631" i="9"/>
  <c r="AA3197" i="9"/>
  <c r="AA3585" i="9"/>
  <c r="AA3154" i="9"/>
  <c r="AA4171" i="9"/>
  <c r="AA2027" i="9"/>
  <c r="AA4213" i="9"/>
  <c r="AA5423" i="9"/>
  <c r="AA3163" i="9"/>
  <c r="AA3330" i="9"/>
  <c r="AA4704" i="9"/>
  <c r="AA4519" i="9"/>
  <c r="AA5581" i="9"/>
  <c r="AA3257" i="9"/>
  <c r="AA4341" i="9"/>
  <c r="AA5454" i="9"/>
  <c r="AA3811" i="9"/>
  <c r="AA3608" i="9"/>
  <c r="AA2610" i="9"/>
  <c r="AA3448" i="9"/>
  <c r="AA2604" i="9"/>
  <c r="AA4469" i="9"/>
  <c r="AA4526" i="9"/>
  <c r="AA3579" i="9"/>
  <c r="AA3006" i="9"/>
  <c r="AA3533" i="9"/>
  <c r="AA5576" i="9"/>
  <c r="AA2400" i="9"/>
  <c r="AA4210" i="9"/>
  <c r="AA3664" i="9"/>
  <c r="AA3946" i="9"/>
  <c r="AA3846" i="9"/>
  <c r="AA3300" i="9"/>
  <c r="AA3413" i="9"/>
  <c r="AA5462" i="9"/>
  <c r="AA5460" i="9"/>
  <c r="AA3092" i="9"/>
  <c r="AA5419" i="9"/>
  <c r="AA4609" i="9"/>
  <c r="AA526" i="9"/>
  <c r="AA3396" i="9"/>
  <c r="AA4216" i="9"/>
  <c r="AA5442" i="9"/>
  <c r="AA3994" i="9"/>
  <c r="AA3765" i="9"/>
  <c r="AA4092" i="9"/>
  <c r="AA4305" i="9"/>
  <c r="AA1006" i="9"/>
  <c r="AA2869" i="9"/>
  <c r="AA3980" i="9"/>
  <c r="AA3683" i="9"/>
  <c r="AA3426" i="9"/>
  <c r="AA4446" i="9"/>
  <c r="AA4694" i="9"/>
  <c r="AA3967" i="9"/>
  <c r="AA5505" i="9"/>
  <c r="AA2557" i="9"/>
  <c r="AA4193" i="9"/>
  <c r="AA3302" i="9"/>
  <c r="AA1340" i="9"/>
  <c r="AA4492" i="9"/>
  <c r="AA3227" i="9"/>
  <c r="AA5381" i="9"/>
  <c r="AA3732" i="9"/>
  <c r="AA5476" i="9"/>
  <c r="AA3852" i="9"/>
  <c r="AA4017" i="9"/>
  <c r="AA3620" i="9"/>
  <c r="AA4353" i="9"/>
  <c r="AA4456" i="9"/>
  <c r="AA2588" i="9"/>
  <c r="AA4287" i="9"/>
  <c r="AA4004" i="9"/>
  <c r="AA3094" i="9"/>
  <c r="AA2014" i="9"/>
  <c r="AA5370" i="9"/>
  <c r="AA3201" i="9"/>
  <c r="AA4233" i="9"/>
  <c r="AA3719" i="9"/>
  <c r="AA2445" i="9"/>
  <c r="AA2968" i="9"/>
  <c r="AA4512" i="9"/>
  <c r="AA3908" i="9"/>
  <c r="AA3558" i="9"/>
  <c r="AA3832" i="9"/>
  <c r="AA3422" i="9"/>
  <c r="AA5612" i="9"/>
  <c r="AA2913" i="9"/>
  <c r="AA4322" i="9"/>
  <c r="AA2486" i="9"/>
  <c r="AA3703" i="9"/>
  <c r="AA4487" i="9"/>
  <c r="AA1891" i="9"/>
  <c r="AA1439" i="9"/>
  <c r="AA2909" i="9"/>
  <c r="AA5453" i="9"/>
  <c r="AA3459" i="9"/>
  <c r="AA3922" i="9"/>
  <c r="AA5565" i="9"/>
  <c r="AA1436" i="9"/>
  <c r="AA4625" i="9"/>
  <c r="AA2765" i="9"/>
  <c r="AA3446" i="9"/>
  <c r="AA1581" i="9"/>
  <c r="AA4133" i="9"/>
  <c r="AA3921" i="9"/>
  <c r="AA2636" i="9"/>
  <c r="AA4015" i="9"/>
  <c r="AA5345" i="9"/>
  <c r="AA2085" i="9"/>
  <c r="AA4212" i="9"/>
  <c r="AA3060" i="9"/>
  <c r="AA4111" i="9"/>
  <c r="AA5351" i="9"/>
  <c r="AA3863" i="9"/>
  <c r="AA1552" i="9"/>
  <c r="AA4083" i="9"/>
  <c r="AA4037" i="9"/>
  <c r="AA5424" i="9"/>
  <c r="AA4221" i="9"/>
  <c r="AA3200" i="9"/>
  <c r="AA4725" i="9"/>
  <c r="AA2396" i="9"/>
  <c r="AA3491" i="9"/>
  <c r="AA2538" i="9"/>
  <c r="AA2709" i="9"/>
  <c r="AA5406" i="9"/>
  <c r="AA4590" i="9"/>
  <c r="AA4682" i="9"/>
  <c r="AA5552" i="9"/>
  <c r="AA530" i="9"/>
  <c r="AA4533" i="9"/>
  <c r="AA3614" i="9"/>
  <c r="AA5411" i="9"/>
  <c r="AA5451" i="9"/>
  <c r="AA4639" i="9"/>
  <c r="AA4615" i="9"/>
  <c r="AA2318" i="9"/>
  <c r="AA2534" i="9"/>
  <c r="AA2661" i="9"/>
  <c r="AA5488" i="9"/>
  <c r="AA2948" i="9"/>
  <c r="AA2666" i="9"/>
  <c r="AA4084" i="9"/>
  <c r="AA4282" i="9"/>
  <c r="AA2409" i="9"/>
  <c r="AA3138" i="9"/>
  <c r="AA4610" i="9"/>
  <c r="AA4501" i="9"/>
  <c r="AA3487" i="9"/>
  <c r="AA3768" i="9"/>
  <c r="AA1063" i="9"/>
  <c r="AA5366" i="9"/>
  <c r="AA4034" i="9"/>
  <c r="AA3477" i="9"/>
  <c r="AA4170" i="9"/>
  <c r="AA3334" i="9"/>
  <c r="AA3298" i="9"/>
  <c r="AA3428" i="9"/>
  <c r="AA4633" i="9"/>
  <c r="AA4298" i="9"/>
  <c r="AA4357" i="9"/>
  <c r="AA1665" i="9"/>
  <c r="AA1812" i="9"/>
  <c r="AA2924" i="9"/>
  <c r="AA4048" i="9"/>
  <c r="AA4647" i="9"/>
  <c r="AA3404" i="9"/>
  <c r="AA4444" i="9"/>
  <c r="AA2778" i="9"/>
  <c r="AA3562" i="9"/>
  <c r="AA5494" i="9"/>
  <c r="AA2529" i="9"/>
  <c r="AA3150" i="9"/>
  <c r="AA3633" i="9"/>
  <c r="AA2780" i="9"/>
  <c r="AA2789" i="9"/>
  <c r="AA4555" i="9"/>
  <c r="AA3143" i="9"/>
  <c r="AA3752" i="9"/>
  <c r="AA4714" i="9"/>
  <c r="AA2510" i="9"/>
  <c r="AA3352" i="9"/>
  <c r="AA2936" i="9"/>
  <c r="AA517" i="9"/>
  <c r="AA4581" i="9"/>
  <c r="AA3122" i="9"/>
  <c r="AA4321" i="9"/>
  <c r="AA1785" i="9"/>
  <c r="AA5585" i="9"/>
  <c r="AA4314" i="9"/>
  <c r="AA3809" i="9"/>
  <c r="AA3597" i="9"/>
  <c r="AA3463" i="9"/>
  <c r="AA4441" i="9"/>
  <c r="AA3470" i="9"/>
  <c r="AA3137" i="9"/>
  <c r="AA5459" i="9"/>
  <c r="AA1304" i="9"/>
  <c r="AA3836" i="9"/>
  <c r="AA2422" i="9"/>
  <c r="AA2730" i="9"/>
  <c r="AA1016" i="9"/>
  <c r="AA3121" i="9"/>
  <c r="AA3674" i="9"/>
  <c r="AA3581" i="9"/>
  <c r="AA2754" i="9"/>
  <c r="AA3975" i="9"/>
  <c r="AA4559" i="9"/>
  <c r="AA4290" i="9"/>
  <c r="AA4727" i="9"/>
  <c r="AA4681" i="9"/>
  <c r="AA5364" i="9"/>
  <c r="AA3923" i="9"/>
  <c r="AA4124" i="9"/>
  <c r="AA523" i="9"/>
  <c r="AA4286" i="9"/>
  <c r="AA1871" i="9"/>
  <c r="AA1213" i="9"/>
  <c r="AA2161" i="9"/>
  <c r="AA2809" i="9"/>
  <c r="AA4273" i="9"/>
  <c r="AA3462" i="9"/>
  <c r="AA4044" i="9"/>
  <c r="AA2838" i="9"/>
  <c r="AA4562" i="9"/>
  <c r="AA2544" i="9"/>
  <c r="AA2006" i="9"/>
  <c r="AA4367" i="9"/>
  <c r="AA2750" i="9"/>
  <c r="AA4326" i="9"/>
  <c r="AA1619" i="9"/>
  <c r="AA5605" i="9"/>
  <c r="AA5400" i="9"/>
  <c r="AA2392" i="9"/>
  <c r="AA3256" i="9"/>
  <c r="AA4736" i="9"/>
  <c r="AA1669" i="9"/>
  <c r="AA4560" i="9"/>
  <c r="AA3561" i="9"/>
  <c r="AA3594" i="9"/>
  <c r="AA2577" i="9"/>
  <c r="AA4382" i="9"/>
  <c r="AA5535" i="9"/>
  <c r="AA2358" i="9"/>
  <c r="AA4331" i="9"/>
  <c r="AA3794" i="9"/>
  <c r="AA3949" i="9"/>
  <c r="AA3941" i="9"/>
  <c r="AA3869" i="9"/>
  <c r="AA4436" i="9"/>
  <c r="AA5376" i="9"/>
  <c r="AA3879" i="9"/>
  <c r="AA5401" i="9"/>
  <c r="AA4356" i="9"/>
  <c r="AA4175" i="9"/>
  <c r="AA3895" i="9"/>
  <c r="AA515" i="9"/>
  <c r="AA3345" i="9"/>
  <c r="AA3598" i="9"/>
  <c r="AA4731" i="9"/>
  <c r="AA2617" i="9"/>
  <c r="AA2692" i="9"/>
  <c r="AA4159" i="9"/>
  <c r="AA3963" i="9"/>
  <c r="AA2906" i="9"/>
  <c r="AA2522" i="9"/>
  <c r="AA1643" i="9"/>
  <c r="AA5443" i="9"/>
  <c r="AA2570" i="9"/>
  <c r="AA4277" i="9"/>
  <c r="AA2366" i="9"/>
  <c r="AA2700" i="9"/>
  <c r="AA2509" i="9"/>
  <c r="AA3032" i="9"/>
  <c r="AA3925" i="9"/>
  <c r="AA4262" i="9"/>
  <c r="AA5659" i="9"/>
  <c r="AA3142" i="9"/>
  <c r="AA3443" i="9"/>
  <c r="AA5637" i="9"/>
  <c r="AA5662" i="9"/>
  <c r="AA4099" i="9"/>
  <c r="AA4153" i="9"/>
  <c r="AA4604" i="9"/>
  <c r="AA4300" i="9"/>
  <c r="AA2949" i="9"/>
  <c r="AA3493" i="9"/>
  <c r="AA3490" i="9"/>
  <c r="AA4648" i="9"/>
  <c r="AA4508" i="9"/>
  <c r="AA4617" i="9"/>
  <c r="AA3479" i="9"/>
  <c r="AA1470" i="9"/>
  <c r="AA4256" i="9"/>
  <c r="AA1888" i="9"/>
  <c r="AA3314" i="9"/>
  <c r="AA4684" i="9"/>
  <c r="AA4160" i="9"/>
  <c r="AA5669" i="9"/>
  <c r="AA4552" i="9"/>
  <c r="AA4269" i="9"/>
  <c r="AA2554" i="9"/>
  <c r="AA2521" i="9"/>
  <c r="AA2829" i="9"/>
  <c r="AA3324" i="9"/>
  <c r="AA4466" i="9"/>
  <c r="AA5652" i="9"/>
  <c r="AA3953" i="9"/>
  <c r="AA4568" i="9"/>
  <c r="AA4184" i="9"/>
  <c r="AA3048" i="9"/>
  <c r="AA4345" i="9"/>
  <c r="AA3318" i="9"/>
  <c r="AA5427" i="9"/>
  <c r="AA5441" i="9"/>
  <c r="AA4427" i="9"/>
  <c r="AA2768" i="9"/>
  <c r="AA2352" i="9"/>
  <c r="AA3973" i="9"/>
  <c r="AA5479" i="9"/>
  <c r="AA1990" i="9"/>
  <c r="AA2635" i="9"/>
  <c r="AA4374" i="9"/>
  <c r="AA5602" i="9"/>
  <c r="AA5422" i="9"/>
  <c r="AA4085" i="9"/>
  <c r="AA4151" i="9"/>
  <c r="AA2810" i="9"/>
  <c r="AA2482" i="9"/>
  <c r="AA5512" i="9"/>
  <c r="AA4418" i="9"/>
  <c r="AA4506" i="9"/>
  <c r="AA4204" i="9"/>
  <c r="AA2785" i="9"/>
  <c r="AA1589" i="9"/>
  <c r="AA3452" i="9"/>
  <c r="AA3078" i="9"/>
  <c r="AA2590" i="9"/>
  <c r="AA2002" i="9"/>
  <c r="AA2736" i="9"/>
  <c r="AA2921" i="9"/>
  <c r="AA4592" i="9"/>
  <c r="AA2817" i="9"/>
  <c r="AA3040" i="9"/>
  <c r="AA4655" i="9"/>
  <c r="AA3550" i="9"/>
  <c r="AA2903" i="9"/>
  <c r="AA2037" i="9"/>
  <c r="AA4294" i="9"/>
  <c r="AA3688" i="9"/>
  <c r="AA4653" i="9"/>
  <c r="AA4328" i="9"/>
  <c r="AA4332" i="9"/>
  <c r="AA3907" i="9"/>
  <c r="AA2472" i="9"/>
  <c r="AA3159" i="9"/>
  <c r="AA3905" i="9"/>
  <c r="AA4351" i="9"/>
  <c r="AA5558" i="9"/>
  <c r="AA3695" i="9"/>
  <c r="AA3822" i="9"/>
  <c r="AA4598" i="9"/>
  <c r="AA4712" i="9"/>
  <c r="AA4432" i="9"/>
  <c r="AA3284" i="9"/>
  <c r="AA3501" i="9"/>
  <c r="AA372" i="9"/>
  <c r="AA4358" i="9"/>
  <c r="AA3872" i="9"/>
  <c r="AA5405" i="9"/>
  <c r="AA3444" i="9"/>
  <c r="AA5440" i="9"/>
  <c r="AA2398" i="9"/>
  <c r="AA3619" i="9"/>
  <c r="AA4109" i="9"/>
  <c r="AA3962" i="9"/>
  <c r="AA3882" i="9"/>
  <c r="AA2612" i="9"/>
  <c r="AA3418" i="9"/>
  <c r="AA4309" i="9"/>
  <c r="AA3788" i="9"/>
  <c r="AA5340" i="9"/>
  <c r="AA3800" i="9"/>
  <c r="AA5528" i="9"/>
  <c r="AA3668" i="9"/>
  <c r="AA3897" i="9"/>
  <c r="AA4250" i="9"/>
  <c r="AA2412" i="9"/>
  <c r="AA2514" i="9"/>
  <c r="AA4135" i="9"/>
  <c r="AA4097" i="9"/>
  <c r="AA1651" i="9"/>
  <c r="AA1884" i="9"/>
  <c r="AA2464" i="9"/>
  <c r="AA4246" i="9"/>
  <c r="AA2930" i="9"/>
  <c r="AA3457" i="9"/>
  <c r="AA5371" i="9"/>
  <c r="AA1816" i="9"/>
  <c r="AA2657" i="9"/>
  <c r="AA4468" i="9"/>
  <c r="AA1620" i="9"/>
  <c r="AA3539" i="9"/>
  <c r="AA525" i="9"/>
  <c r="AA4463" i="9"/>
  <c r="AA3992" i="9"/>
  <c r="AA3797" i="9"/>
  <c r="AA3945" i="9"/>
  <c r="AA2753" i="9"/>
  <c r="AA3104" i="9"/>
  <c r="AA522" i="9"/>
  <c r="AA3372" i="9"/>
  <c r="AA1964" i="9"/>
  <c r="AA1793" i="9"/>
  <c r="AA3939" i="9"/>
  <c r="AA1061" i="9"/>
  <c r="AA2915" i="9"/>
  <c r="AA5546" i="9"/>
  <c r="AA1688" i="9"/>
  <c r="AA2384" i="9"/>
  <c r="AA4426" i="9"/>
  <c r="AA4500" i="9"/>
  <c r="AA3234" i="9"/>
  <c r="AA1677" i="9"/>
  <c r="AA3321" i="9"/>
  <c r="AA4192" i="9"/>
  <c r="AA4301" i="9"/>
  <c r="AA3333" i="9"/>
  <c r="AA2766" i="9"/>
  <c r="AA1623" i="9"/>
  <c r="AA2309" i="9"/>
  <c r="AA2546" i="9"/>
  <c r="AA4641" i="9"/>
  <c r="AA3210" i="9"/>
  <c r="AA4052" i="9"/>
  <c r="AA5640" i="9"/>
  <c r="AA3757" i="9"/>
  <c r="AA4435" i="9"/>
  <c r="AA5592" i="9"/>
  <c r="AA3702" i="9"/>
  <c r="AA3540" i="9"/>
  <c r="AA2444" i="9"/>
  <c r="AA2989" i="9"/>
  <c r="AA4575" i="9"/>
  <c r="AA4514" i="9"/>
  <c r="AA2127" i="9"/>
  <c r="AA3612" i="9"/>
  <c r="AA4001" i="9"/>
  <c r="AA2888" i="9"/>
  <c r="AA2770" i="9"/>
  <c r="AA2977" i="9"/>
  <c r="AA4660" i="9"/>
  <c r="AA1535" i="9"/>
  <c r="AA3838" i="9"/>
  <c r="AA3859" i="9"/>
  <c r="AA3884" i="9"/>
  <c r="AA4079" i="9"/>
  <c r="AA4600" i="9"/>
  <c r="AA4065" i="9"/>
  <c r="AA3530" i="9"/>
  <c r="AA3971" i="9"/>
  <c r="AA3978" i="9"/>
  <c r="AA1469" i="9"/>
  <c r="AA1784" i="9"/>
  <c r="AA4645" i="9"/>
  <c r="AA3570" i="9"/>
  <c r="AA1210" i="9"/>
  <c r="AA4224" i="9"/>
  <c r="AA5510" i="9"/>
  <c r="AA5372" i="9"/>
  <c r="AA3827" i="9"/>
  <c r="AA4180" i="9"/>
  <c r="AA1767" i="9"/>
  <c r="AA4370" i="9"/>
  <c r="AA1536" i="9"/>
  <c r="AA2053" i="9"/>
  <c r="AA2676" i="9"/>
  <c r="AA2255" i="9"/>
  <c r="AA342" i="9"/>
  <c r="AA3177" i="9"/>
  <c r="AA4078" i="9"/>
  <c r="AA2902" i="9"/>
  <c r="AA4718" i="9"/>
  <c r="AA2615" i="9"/>
  <c r="AA3117" i="9"/>
  <c r="AA5518" i="9"/>
  <c r="AA1368" i="9"/>
  <c r="AA3102" i="9"/>
  <c r="AA1588" i="9"/>
  <c r="AA3414" i="9"/>
  <c r="AA4670" i="9"/>
  <c r="AA4461" i="9"/>
  <c r="AA1005" i="9"/>
  <c r="AA4365" i="9"/>
  <c r="AA5632" i="9"/>
  <c r="AA2741" i="9"/>
  <c r="AA1783" i="9"/>
  <c r="AA3065" i="9"/>
  <c r="AA2945" i="9"/>
  <c r="AA1069" i="9"/>
  <c r="AA4599" i="9"/>
  <c r="AA4423" i="9"/>
  <c r="AA4521" i="9"/>
  <c r="AA4090" i="9"/>
  <c r="AA2701" i="9"/>
  <c r="AA3868" i="9"/>
  <c r="AA3021" i="9"/>
  <c r="AA4053" i="9"/>
  <c r="AA2962" i="9"/>
  <c r="AA1945" i="9"/>
  <c r="AA4717" i="9"/>
  <c r="AA2689" i="9"/>
  <c r="AA3108" i="9"/>
  <c r="AA4129" i="9"/>
  <c r="AA4434" i="9"/>
  <c r="AA1432" i="9"/>
  <c r="AA4284" i="9"/>
  <c r="AA4347" i="9"/>
  <c r="AA5594" i="9"/>
  <c r="AA3514" i="9"/>
  <c r="AA2790" i="9"/>
  <c r="AA2166" i="9"/>
  <c r="AA1875" i="9"/>
  <c r="AA2448" i="9"/>
  <c r="AA4187" i="9"/>
  <c r="AA2978" i="9"/>
  <c r="AA3926" i="9"/>
  <c r="AA4265" i="9"/>
  <c r="AA3773" i="9"/>
  <c r="AA2855" i="9"/>
  <c r="AA1969" i="9"/>
  <c r="AA3549" i="9"/>
  <c r="AA4355" i="9"/>
  <c r="AA4414" i="9"/>
  <c r="AA3072" i="9"/>
  <c r="AA3245" i="9"/>
  <c r="AA3340" i="9"/>
  <c r="AA4507" i="9"/>
  <c r="AA5591" i="9"/>
  <c r="AA3156" i="9"/>
  <c r="AA5603" i="9"/>
  <c r="AA3871" i="9"/>
  <c r="AA2418" i="9"/>
  <c r="AA3816" i="9"/>
  <c r="AA3600" i="9"/>
  <c r="AA3269" i="9"/>
  <c r="AA3008" i="9"/>
  <c r="AA3057" i="9"/>
  <c r="AA1021" i="9"/>
  <c r="AA2545" i="9"/>
  <c r="AA3769" i="9"/>
  <c r="AA5623" i="9"/>
  <c r="AA3519" i="9"/>
  <c r="AA3889" i="9"/>
  <c r="AA4291" i="9"/>
  <c r="AA3077" i="9"/>
  <c r="AA2618" i="9"/>
  <c r="AA3900" i="9"/>
  <c r="AA3038" i="9"/>
  <c r="AA3966" i="9"/>
  <c r="AA2565" i="9"/>
  <c r="AA4240" i="9"/>
  <c r="AA3914" i="9"/>
  <c r="AA2986" i="9"/>
  <c r="AA2637" i="9"/>
  <c r="AA3438" i="9"/>
  <c r="AA2864" i="9"/>
  <c r="AA1985" i="9"/>
  <c r="AA5396" i="9"/>
  <c r="AA4220" i="9"/>
  <c r="AA531" i="9"/>
  <c r="AA2867" i="9"/>
  <c r="AA4509" i="9"/>
  <c r="AA5664" i="9"/>
  <c r="AA3155" i="9"/>
  <c r="AA4417" i="9"/>
  <c r="AA3274" i="9"/>
  <c r="AA4676" i="9"/>
  <c r="AA5613" i="9"/>
  <c r="AA1457" i="9"/>
  <c r="AA5338" i="9"/>
  <c r="AA3609" i="9"/>
  <c r="AA2895" i="9"/>
  <c r="AA2668" i="9"/>
  <c r="AA4388" i="9"/>
  <c r="AA5679" i="9"/>
  <c r="AA2578" i="9"/>
  <c r="AA2997" i="9"/>
  <c r="AA5629" i="9"/>
  <c r="AA4342" i="9"/>
  <c r="AA4203" i="9"/>
  <c r="AA3225" i="9"/>
  <c r="AA3623" i="9"/>
  <c r="AA4251" i="9"/>
  <c r="AA3786" i="9"/>
  <c r="AA1786" i="9"/>
  <c r="AA2257" i="9"/>
  <c r="AA3189" i="9"/>
  <c r="AA2650" i="9"/>
  <c r="AA521" i="9"/>
  <c r="AA3698" i="9"/>
  <c r="AA3356" i="9"/>
  <c r="AA1698" i="9"/>
  <c r="AA3190" i="9"/>
  <c r="AA3420" i="9"/>
  <c r="AA4272" i="9"/>
  <c r="AA3013" i="9"/>
  <c r="AA4209" i="9"/>
  <c r="AA5347" i="9"/>
  <c r="AA2012" i="9"/>
  <c r="AA2640" i="9"/>
  <c r="AA3541" i="9"/>
  <c r="AA3665" i="9"/>
  <c r="AA5408" i="9"/>
  <c r="AA3780" i="9"/>
  <c r="AA4333" i="9"/>
  <c r="AA1948" i="9"/>
  <c r="AA2746" i="9"/>
  <c r="AA5359" i="9"/>
  <c r="AA1576" i="9"/>
  <c r="AA2061" i="9"/>
  <c r="AA5434" i="9"/>
  <c r="AA3862" i="9"/>
  <c r="AA2508" i="9"/>
  <c r="AA3638" i="9"/>
  <c r="AA3824" i="9"/>
  <c r="AA3615" i="9"/>
  <c r="AA3455" i="9"/>
  <c r="AA3984" i="9"/>
  <c r="AA4735" i="9"/>
  <c r="AA2914" i="9"/>
  <c r="AA3701" i="9"/>
  <c r="AA3166" i="9"/>
  <c r="AA3823" i="9"/>
  <c r="AA4271" i="9"/>
  <c r="AA3714" i="9"/>
  <c r="AA1025" i="9"/>
  <c r="AA2597" i="9"/>
  <c r="AA916" i="9"/>
  <c r="AA261" i="9"/>
  <c r="AA647" i="9"/>
  <c r="AA3547" i="9"/>
  <c r="AA2792" i="9"/>
  <c r="AA1132" i="9"/>
  <c r="AA713" i="9"/>
  <c r="AA2306" i="9"/>
  <c r="AA1259" i="9"/>
  <c r="AA1017" i="9"/>
  <c r="AA460" i="9"/>
  <c r="AA286" i="9"/>
  <c r="AA3049" i="9"/>
  <c r="AA824" i="9"/>
  <c r="AA1874" i="9"/>
  <c r="AA413" i="9"/>
  <c r="AA1586" i="9"/>
  <c r="AA156" i="9"/>
  <c r="AA1378" i="9"/>
  <c r="AA757" i="9"/>
  <c r="AA2601" i="9"/>
  <c r="AA2857" i="9"/>
  <c r="AA3886" i="9"/>
  <c r="AA5377" i="9"/>
  <c r="AA4324" i="9"/>
  <c r="AA2851" i="9"/>
  <c r="AA2847" i="9"/>
  <c r="AA1811" i="9"/>
  <c r="AA5398" i="9"/>
  <c r="AA3242" i="9"/>
  <c r="AA5489" i="9"/>
  <c r="AA4337" i="9"/>
  <c r="AA1805" i="9"/>
  <c r="AA2892" i="9"/>
  <c r="AA2004" i="9"/>
  <c r="AA5648" i="9"/>
  <c r="AA520" i="9"/>
  <c r="AA2721" i="9"/>
  <c r="AA4708" i="9"/>
  <c r="AA5433" i="9"/>
  <c r="AA5380" i="9"/>
  <c r="AA3733" i="9"/>
  <c r="AA3720" i="9"/>
  <c r="AA5579" i="9"/>
  <c r="AA2449" i="9"/>
  <c r="AA4163" i="9"/>
  <c r="AA1876" i="9"/>
  <c r="AA1211" i="9"/>
  <c r="AA3213" i="9"/>
  <c r="AA4638" i="9"/>
  <c r="AA3741" i="9"/>
  <c r="AA5527" i="9"/>
  <c r="AA5670" i="9"/>
  <c r="AA3924" i="9"/>
  <c r="AA1806" i="9"/>
  <c r="AA3465" i="9"/>
  <c r="AA2031" i="9"/>
  <c r="AA5644" i="9"/>
  <c r="AA3586" i="9"/>
  <c r="AA1056" i="9"/>
  <c r="AA5355" i="9"/>
  <c r="AA1578" i="9"/>
  <c r="AA234" i="9"/>
  <c r="AA3295" i="9"/>
  <c r="AA110" i="9"/>
  <c r="AA1178" i="9"/>
  <c r="AA687" i="9"/>
  <c r="AA1942" i="9"/>
  <c r="AA1996" i="9"/>
  <c r="AA4003" i="9"/>
  <c r="AA947" i="9"/>
  <c r="AA2531" i="9"/>
  <c r="AA3291" i="9"/>
  <c r="AA658" i="9"/>
  <c r="AA1525" i="9"/>
  <c r="AA1269" i="9"/>
  <c r="AA2541" i="9"/>
  <c r="AA756" i="9"/>
  <c r="AA699" i="9"/>
  <c r="AA3219" i="9"/>
  <c r="AA1408" i="9"/>
  <c r="AA5682" i="9"/>
  <c r="AA3885" i="9"/>
  <c r="AA1747" i="9"/>
  <c r="AA2581" i="9"/>
  <c r="AA1755" i="9"/>
  <c r="AA4116" i="9"/>
  <c r="AA1424" i="9"/>
  <c r="AA3183" i="9"/>
  <c r="AA3191" i="9"/>
  <c r="AA2922" i="9"/>
  <c r="AA4384" i="9"/>
  <c r="AA3624" i="9"/>
  <c r="AA1023" i="9"/>
  <c r="AA5516" i="9"/>
  <c r="AA2852" i="9"/>
  <c r="AA5586" i="9"/>
  <c r="AA4528" i="9"/>
  <c r="AA5615" i="9"/>
  <c r="AA5554" i="9"/>
  <c r="AA5511" i="9"/>
  <c r="AA2584" i="9"/>
  <c r="AA4258" i="9"/>
  <c r="AA1049" i="9"/>
  <c r="AA2586" i="9"/>
  <c r="AA3707" i="9"/>
  <c r="AA2708" i="9"/>
  <c r="AA3301" i="9"/>
  <c r="AA3575" i="9"/>
  <c r="AA3161" i="9"/>
  <c r="AA4232" i="9"/>
  <c r="AA3961" i="9"/>
  <c r="AA2837" i="9"/>
  <c r="AA5568" i="9"/>
  <c r="AA5560" i="9"/>
  <c r="AA4385" i="9"/>
  <c r="AA3054" i="9"/>
  <c r="AA2813" i="9"/>
  <c r="AA5681" i="9"/>
  <c r="AA3734" i="9"/>
  <c r="AA4710" i="9"/>
  <c r="AA3211" i="9"/>
  <c r="AA1605" i="9"/>
  <c r="AA4450" i="9"/>
  <c r="AA2504" i="9"/>
  <c r="AA4402" i="9"/>
  <c r="AA2905" i="9"/>
  <c r="AA5649" i="9"/>
  <c r="AA3784" i="9"/>
  <c r="AA3160" i="9"/>
  <c r="AA3481" i="9"/>
  <c r="AA2378" i="9"/>
  <c r="AA4264" i="9"/>
  <c r="AA4317" i="9"/>
  <c r="AA4611" i="9"/>
  <c r="AA3972" i="9"/>
  <c r="AA3943" i="9"/>
  <c r="AA2394" i="9"/>
  <c r="AA3294" i="9"/>
  <c r="AA5636" i="9"/>
  <c r="AA5392" i="9"/>
  <c r="AA5492" i="9"/>
  <c r="AA528" i="9"/>
  <c r="AA4656" i="9"/>
  <c r="AA3534" i="9"/>
  <c r="AA2896" i="9"/>
  <c r="AA5431" i="9"/>
  <c r="AA3681" i="9"/>
  <c r="AA4050" i="9"/>
  <c r="AA4352" i="9"/>
  <c r="AA1872" i="9"/>
  <c r="AA2662" i="9"/>
  <c r="AA4057" i="9"/>
  <c r="AA4173" i="9"/>
  <c r="AA3841" i="9"/>
  <c r="AA3762" i="9"/>
  <c r="AA3044" i="9"/>
  <c r="AA3956" i="9"/>
  <c r="AA3820" i="9"/>
  <c r="AA2910" i="9"/>
  <c r="AA5342" i="9"/>
  <c r="AA4149" i="9"/>
  <c r="AA2056" i="9"/>
  <c r="AA1555" i="9"/>
  <c r="AA3348" i="9"/>
  <c r="AA3716" i="9"/>
  <c r="AA2542" i="9"/>
  <c r="AA3583" i="9"/>
  <c r="AA5671" i="9"/>
  <c r="AA166" i="9"/>
  <c r="AA830" i="9"/>
  <c r="AA553" i="9"/>
  <c r="AA1168" i="9"/>
  <c r="AA160" i="9"/>
  <c r="AA3640" i="9"/>
  <c r="AA956" i="9"/>
  <c r="AA3003" i="9"/>
  <c r="AA2080" i="9"/>
  <c r="AA1123" i="9"/>
  <c r="AA259" i="9"/>
  <c r="AA2164" i="9"/>
  <c r="AA3255" i="9"/>
  <c r="AA588" i="9"/>
  <c r="AA382" i="9"/>
  <c r="AA1288" i="9"/>
  <c r="AA397" i="9"/>
  <c r="AA4278" i="9"/>
  <c r="AA2401" i="9"/>
  <c r="AA2461" i="9"/>
  <c r="AA4572" i="9"/>
  <c r="AA4554" i="9"/>
  <c r="AA3626" i="9"/>
  <c r="AA4415" i="9"/>
  <c r="AA4020" i="9"/>
  <c r="AA3894" i="9"/>
  <c r="AA4108" i="9"/>
  <c r="AA3354" i="9"/>
  <c r="AA3205" i="9"/>
  <c r="AA5395" i="9"/>
  <c r="AA4206" i="9"/>
  <c r="AA2820" i="9"/>
  <c r="AA2698" i="9"/>
  <c r="AA3022" i="9"/>
  <c r="AA4390" i="9"/>
  <c r="AA5600" i="9"/>
  <c r="AA41" i="9"/>
  <c r="AA3309" i="9"/>
  <c r="AA4573" i="9"/>
  <c r="AA2520" i="9"/>
  <c r="AA3337" i="9"/>
  <c r="AA3754" i="9"/>
  <c r="AA3566" i="9"/>
  <c r="AA3229" i="9"/>
  <c r="AA3712" i="9"/>
  <c r="AA4026" i="9"/>
  <c r="AA2024" i="9"/>
  <c r="AA3441" i="9"/>
  <c r="AA3397" i="9"/>
  <c r="AA1775" i="9"/>
  <c r="AA5343" i="9"/>
  <c r="AA3828" i="9"/>
  <c r="AA4343" i="9"/>
  <c r="AA3096" i="9"/>
  <c r="AA2673" i="9"/>
  <c r="AA3654" i="9"/>
  <c r="AA4425" i="9"/>
  <c r="AA1339" i="9"/>
  <c r="AA546" i="9"/>
  <c r="AA999" i="9"/>
  <c r="AA120" i="9"/>
  <c r="AA392" i="9"/>
  <c r="AA1680" i="9"/>
  <c r="AA2683" i="9"/>
  <c r="AA320" i="9"/>
  <c r="AA942" i="9"/>
  <c r="AA996" i="9"/>
  <c r="AA838" i="9"/>
  <c r="AA408" i="9"/>
  <c r="AA3731" i="9"/>
  <c r="AA1268" i="9"/>
  <c r="AA1594" i="9"/>
  <c r="AA231" i="9"/>
  <c r="AA2739" i="9"/>
  <c r="AA810" i="9"/>
  <c r="AA1953" i="9"/>
  <c r="AA4433" i="9"/>
  <c r="AA4081" i="9"/>
  <c r="AA2496" i="9"/>
  <c r="AA4138" i="9"/>
  <c r="AA1684" i="9"/>
  <c r="AA4141" i="9"/>
  <c r="AA5556" i="9"/>
  <c r="AA3858" i="9"/>
  <c r="AA1473" i="9"/>
  <c r="AA1794" i="9"/>
  <c r="AA1511" i="9"/>
  <c r="AA2619" i="9"/>
  <c r="AA3450" i="9"/>
  <c r="AA3590" i="9"/>
  <c r="AA3276" i="9"/>
  <c r="AA4104" i="9"/>
  <c r="AA1336" i="9"/>
  <c r="AA5465" i="9"/>
  <c r="AA4495" i="9"/>
  <c r="AA2816" i="9"/>
  <c r="AA3779" i="9"/>
  <c r="AA1766" i="9"/>
  <c r="AA4183" i="9"/>
  <c r="AA2900" i="9"/>
  <c r="AA3671" i="9"/>
  <c r="AA3124" i="9"/>
  <c r="AA2884" i="9"/>
  <c r="AA4227" i="9"/>
  <c r="AA4511" i="9"/>
  <c r="AA3584" i="9"/>
  <c r="AA3685" i="9"/>
  <c r="AA4362" i="9"/>
  <c r="AA4095" i="9"/>
  <c r="AA3877" i="9"/>
  <c r="AA5449" i="9"/>
  <c r="AA3831" i="9"/>
  <c r="AA5420" i="9"/>
  <c r="AA1977" i="9"/>
  <c r="AA4464" i="9"/>
  <c r="AA5354" i="9"/>
  <c r="AA4059" i="9"/>
  <c r="AA518" i="9"/>
  <c r="AA4494" i="9"/>
  <c r="AA4007" i="9"/>
  <c r="AA5543" i="9"/>
  <c r="AA5606" i="9"/>
  <c r="AA2512" i="9"/>
  <c r="AA5415" i="9"/>
  <c r="AA5335" i="9"/>
  <c r="AA4145" i="9"/>
  <c r="AA1600" i="9"/>
  <c r="AA4188" i="9"/>
  <c r="AA3849" i="9"/>
  <c r="AA5446" i="9"/>
  <c r="AA3526" i="9"/>
  <c r="AA4551" i="9"/>
  <c r="AA4697" i="9"/>
  <c r="AA4515" i="9"/>
  <c r="AA4630" i="9"/>
  <c r="AA2796" i="9"/>
  <c r="AA4685" i="9"/>
  <c r="AA2017" i="9"/>
  <c r="AA2579" i="9"/>
  <c r="AA1380" i="9"/>
  <c r="AA3505" i="9"/>
  <c r="AA5471" i="9"/>
  <c r="AA5525" i="9"/>
  <c r="AA3265" i="9"/>
  <c r="AA4307" i="9"/>
  <c r="AA2425" i="9"/>
  <c r="AA4411" i="9"/>
  <c r="AA1652" i="9"/>
  <c r="AA4376" i="9"/>
  <c r="AA3898" i="9"/>
  <c r="AA3350" i="9"/>
  <c r="AA3876" i="9"/>
  <c r="AA5373" i="9"/>
  <c r="AA3451" i="9"/>
  <c r="AA3370" i="9"/>
  <c r="AA1746" i="9"/>
  <c r="AA4520" i="9"/>
  <c r="AA3073" i="9"/>
  <c r="AA5352" i="9"/>
  <c r="AA4439" i="9"/>
  <c r="AA2104" i="9"/>
  <c r="AA1758" i="9"/>
  <c r="AA4582" i="9"/>
  <c r="AA4393" i="9"/>
  <c r="AA377" i="9"/>
  <c r="AA748" i="9"/>
  <c r="AA3287" i="9"/>
  <c r="AA3543" i="9"/>
  <c r="AA3005" i="9"/>
  <c r="AA634" i="9"/>
  <c r="AA731" i="9"/>
  <c r="AA1219" i="9"/>
  <c r="AA755" i="9"/>
  <c r="AA303" i="9"/>
  <c r="AA2205" i="9"/>
  <c r="AA549" i="9"/>
  <c r="AA1321" i="9"/>
  <c r="AA3275" i="9"/>
  <c r="AA2222" i="9"/>
  <c r="AA966" i="9"/>
  <c r="AA3283" i="9"/>
  <c r="AA1283" i="9"/>
  <c r="AA4168" i="9"/>
  <c r="AA3385" i="9"/>
  <c r="AA2370" i="9"/>
  <c r="AA3991" i="9"/>
  <c r="AA4255" i="9"/>
  <c r="AA4106" i="9"/>
  <c r="AA3217" i="9"/>
  <c r="AA1059" i="9"/>
  <c r="AA4636" i="9"/>
  <c r="AA2764" i="9"/>
  <c r="AA3064" i="9"/>
  <c r="AA1506" i="9"/>
  <c r="AA4316" i="9"/>
  <c r="AA5448" i="9"/>
  <c r="AA3026" i="9"/>
  <c r="AA4218" i="9"/>
  <c r="AA3220" i="9"/>
  <c r="AA4690" i="9"/>
  <c r="AA5383" i="9"/>
  <c r="AA4041" i="9"/>
  <c r="AA3093" i="9"/>
  <c r="AA1544" i="9"/>
  <c r="AA3878" i="9"/>
  <c r="AA529" i="9"/>
  <c r="AA2917" i="9"/>
  <c r="AA3892" i="9"/>
  <c r="AA4369" i="9"/>
  <c r="AA2804" i="9"/>
  <c r="AA2381" i="9"/>
  <c r="AA4386" i="9"/>
  <c r="AA4584" i="9"/>
  <c r="AA1796" i="9"/>
  <c r="AA3535" i="9"/>
  <c r="AA4310" i="9"/>
  <c r="AA3012" i="9"/>
  <c r="AA5404" i="9"/>
  <c r="AA2690" i="9"/>
  <c r="AA1801" i="9"/>
  <c r="AA4139" i="9"/>
  <c r="AA1415" i="9"/>
  <c r="AA2055" i="9"/>
  <c r="AA1881" i="9"/>
  <c r="AA2026" i="9"/>
  <c r="AA168" i="9"/>
  <c r="AA405" i="9"/>
  <c r="AA644" i="9"/>
  <c r="AA1114" i="9"/>
  <c r="AA2485" i="9"/>
  <c r="AA443" i="9"/>
  <c r="AA1130" i="9"/>
  <c r="AA3031" i="9"/>
  <c r="AA637" i="9"/>
  <c r="AA960" i="9"/>
  <c r="AA2972" i="9"/>
  <c r="AA146" i="9"/>
  <c r="AA686" i="9"/>
  <c r="AA818" i="9"/>
  <c r="AA1601" i="9"/>
  <c r="AA1873" i="9"/>
  <c r="AA4391" i="9"/>
  <c r="AA3911" i="9"/>
  <c r="AA2627" i="9"/>
  <c r="AA3631" i="9"/>
  <c r="AA3649" i="9"/>
  <c r="AA4244" i="9"/>
  <c r="AA2536" i="9"/>
  <c r="AA4010" i="9"/>
  <c r="AA5547" i="9"/>
  <c r="AA4299" i="9"/>
  <c r="AA3601" i="9"/>
  <c r="AA4196" i="9"/>
  <c r="AA3569" i="9"/>
  <c r="AA542" i="9"/>
  <c r="AA4340" i="9"/>
  <c r="AA3976" i="9"/>
  <c r="AA4723" i="9"/>
  <c r="AA4627" i="9"/>
  <c r="AA3821" i="9"/>
  <c r="AA3346" i="9"/>
  <c r="AA2738" i="9"/>
  <c r="AA3808" i="9"/>
  <c r="AA2898" i="9"/>
  <c r="AA2502" i="9"/>
  <c r="AA3432" i="9"/>
  <c r="AA4431" i="9"/>
  <c r="AA3700" i="9"/>
  <c r="AA4479" i="9"/>
  <c r="AA2596" i="9"/>
  <c r="AA1976" i="9"/>
  <c r="AA3398" i="9"/>
  <c r="AA1018" i="9"/>
  <c r="AA2550" i="9"/>
  <c r="AA3484" i="9"/>
  <c r="AA3761" i="9"/>
  <c r="AA3571" i="9"/>
  <c r="AA5509" i="9"/>
  <c r="AA3705" i="9"/>
  <c r="AA1804" i="9"/>
  <c r="AA1526" i="9"/>
  <c r="AA3948" i="9"/>
  <c r="AA3676" i="9"/>
  <c r="AA5414" i="9"/>
  <c r="AA1013" i="9"/>
  <c r="AA2505" i="9"/>
  <c r="AA2082" i="9"/>
  <c r="AA2835" i="9"/>
  <c r="AA3704" i="9"/>
  <c r="AA3906" i="9"/>
  <c r="AA3643" i="9"/>
  <c r="AA4465" i="9"/>
  <c r="AA1024" i="9"/>
  <c r="AA3145" i="9"/>
  <c r="AA4546" i="9"/>
  <c r="AA4614" i="9"/>
  <c r="AA4110" i="9"/>
  <c r="AA3336" i="9"/>
  <c r="AA3306" i="9"/>
  <c r="AA2793" i="9"/>
  <c r="AA2567" i="9"/>
  <c r="AA2591" i="9"/>
  <c r="AA3747" i="9"/>
  <c r="AA5610" i="9"/>
  <c r="AA1404" i="9"/>
  <c r="AA3591" i="9"/>
  <c r="AA2539" i="9"/>
  <c r="AA4241" i="9"/>
  <c r="AA3467" i="9"/>
  <c r="AA2849" i="9"/>
  <c r="AA4477" i="9"/>
  <c r="AA5574" i="9"/>
  <c r="AA2934" i="9"/>
  <c r="AA5675" i="9"/>
  <c r="AA4397" i="9"/>
  <c r="AA1058" i="9"/>
  <c r="AA5557" i="9"/>
  <c r="AA4523" i="9"/>
  <c r="AA1067" i="9"/>
  <c r="AA1523" i="9"/>
  <c r="AA1518" i="9"/>
  <c r="AA2354" i="9"/>
  <c r="AA2954" i="9"/>
  <c r="AA3524" i="9"/>
  <c r="AA5467" i="9"/>
  <c r="AA4485" i="9"/>
  <c r="AA2317" i="9"/>
  <c r="AA1372" i="9"/>
  <c r="AA2582" i="9"/>
  <c r="AA3196" i="9"/>
  <c r="AA1070" i="9"/>
  <c r="AA3928" i="9"/>
  <c r="AA506" i="9"/>
  <c r="AA717" i="9"/>
  <c r="AA1265" i="9"/>
  <c r="AA3270" i="9"/>
  <c r="AA3141" i="9"/>
  <c r="AA807" i="9"/>
  <c r="AA1421" i="9"/>
  <c r="AA1561" i="9"/>
  <c r="AA2324" i="9"/>
  <c r="AA3542" i="9"/>
  <c r="AA1271" i="9"/>
  <c r="AA1966" i="9"/>
  <c r="AA650" i="9"/>
  <c r="AA975" i="9"/>
  <c r="AA144" i="9"/>
  <c r="AA393" i="9"/>
  <c r="AA1501" i="9"/>
  <c r="AA27" i="9"/>
  <c r="AA2213" i="9"/>
  <c r="AA3548" i="9"/>
  <c r="AA2717" i="9"/>
  <c r="AA38" i="9"/>
  <c r="AA4394" i="9"/>
  <c r="AA3875" i="9"/>
  <c r="AA2473" i="9"/>
  <c r="AA2552" i="9"/>
  <c r="AA3152" i="9"/>
  <c r="AA1819" i="9"/>
  <c r="AA4557" i="9"/>
  <c r="AA1494" i="9"/>
  <c r="AA2734" i="9"/>
  <c r="AA3246" i="9"/>
  <c r="AA4038" i="9"/>
  <c r="AA4558" i="9"/>
  <c r="AA4640" i="9"/>
  <c r="AA3475" i="9"/>
  <c r="AA3249" i="9"/>
  <c r="AA1787" i="9"/>
  <c r="AA3772" i="9"/>
  <c r="AA2752" i="9"/>
  <c r="AA1789" i="9"/>
  <c r="AA4146" i="9"/>
  <c r="AA3764" i="9"/>
  <c r="AA1567" i="9"/>
  <c r="AA4238" i="9"/>
  <c r="AA4621" i="9"/>
  <c r="AA5597" i="9"/>
  <c r="AA3494" i="9"/>
  <c r="AA3046" i="9"/>
  <c r="AA4136" i="9"/>
  <c r="AA5365" i="9"/>
  <c r="AA2382" i="9"/>
  <c r="AA2553" i="9"/>
  <c r="AA3807" i="9"/>
  <c r="AA2861" i="9"/>
  <c r="AA5475" i="9"/>
  <c r="AA1064" i="9"/>
  <c r="AA4253" i="9"/>
  <c r="AA2866" i="9"/>
  <c r="AA3325" i="9"/>
  <c r="AA1317" i="9"/>
  <c r="AA3113" i="9"/>
  <c r="AA455" i="9"/>
  <c r="AA1267" i="9"/>
  <c r="AA1284" i="9"/>
  <c r="AA689" i="9"/>
  <c r="AA1456" i="9"/>
  <c r="AA1663" i="9"/>
  <c r="AA1878" i="9"/>
  <c r="AA1098" i="9"/>
  <c r="AA938" i="9"/>
  <c r="AA3" i="9"/>
  <c r="AA962" i="9"/>
  <c r="AA5622" i="9"/>
  <c r="AA1431" i="9"/>
  <c r="AA2527" i="9"/>
  <c r="AA721" i="9"/>
  <c r="AA958" i="9"/>
  <c r="AA5481" i="9"/>
  <c r="AA5635" i="9"/>
  <c r="AA3373" i="9"/>
  <c r="AA2428" i="9"/>
  <c r="AA3429" i="9"/>
  <c r="AA2616" i="9"/>
  <c r="AA2800" i="9"/>
  <c r="AA4421" i="9"/>
  <c r="AA2786" i="9"/>
  <c r="AA1597" i="9"/>
  <c r="AA4474" i="9"/>
  <c r="AA2872" i="9"/>
  <c r="AA5549" i="9"/>
  <c r="AA5382" i="9"/>
  <c r="AA369" i="9"/>
  <c r="AA2429" i="9"/>
  <c r="AA1660" i="9"/>
  <c r="AA2622" i="9"/>
  <c r="AA1485" i="9"/>
  <c r="AA4424" i="9"/>
  <c r="AA2562" i="9"/>
  <c r="AA3814" i="9"/>
  <c r="AA4319" i="9"/>
  <c r="AA3655" i="9"/>
  <c r="AA4137" i="9"/>
  <c r="AA4535" i="9"/>
  <c r="AA3722" i="9"/>
  <c r="AA4032" i="9"/>
  <c r="AA5539" i="9"/>
  <c r="AA3244" i="9"/>
  <c r="AA4398" i="9"/>
  <c r="AA4618" i="9"/>
  <c r="AA2713" i="9"/>
  <c r="AA1354" i="9"/>
  <c r="AA452" i="9"/>
  <c r="AA1221" i="9"/>
  <c r="AA1988" i="9"/>
  <c r="AA458" i="9"/>
  <c r="AA284" i="9"/>
  <c r="AA479" i="9"/>
  <c r="AA250" i="9"/>
  <c r="AA373" i="9"/>
  <c r="AA2005" i="9"/>
  <c r="AA5583" i="9"/>
  <c r="AA672" i="9"/>
  <c r="AA145" i="9"/>
  <c r="AA1407" i="9"/>
  <c r="AA1264" i="9"/>
  <c r="AA86" i="9"/>
  <c r="AA1464" i="9"/>
  <c r="AA3776" i="9"/>
  <c r="AA4524" i="9"/>
  <c r="AA4080" i="9"/>
  <c r="AA3881" i="9"/>
  <c r="AA4504" i="9"/>
  <c r="AA2641" i="9"/>
  <c r="AA2652" i="9"/>
  <c r="AA2729" i="9"/>
  <c r="AA2782" i="9"/>
  <c r="AA3528" i="9"/>
  <c r="AA4662" i="9"/>
  <c r="AA4687" i="9"/>
  <c r="AA4650" i="9"/>
  <c r="AA3362" i="9"/>
  <c r="AA2470" i="9"/>
  <c r="AA4404" i="9"/>
  <c r="AA5545" i="9"/>
  <c r="AA1672" i="9"/>
  <c r="AA3778" i="9"/>
  <c r="AA3293" i="9"/>
  <c r="AA1015" i="9"/>
  <c r="AA3512" i="9"/>
  <c r="AA3763" i="9"/>
  <c r="AA3170" i="9"/>
  <c r="AA4561" i="9"/>
  <c r="AA4587" i="9"/>
  <c r="AA4715" i="9"/>
  <c r="AA1364" i="9"/>
  <c r="AA4381" i="9"/>
  <c r="AA5361" i="9"/>
  <c r="AA3130" i="9"/>
  <c r="AA3088" i="9"/>
  <c r="AA4695" i="9"/>
  <c r="AA2607" i="9"/>
  <c r="AA2973" i="9"/>
  <c r="AA2944" i="9"/>
  <c r="AA3436" i="9"/>
  <c r="AA3406" i="9"/>
  <c r="AA2814" i="9"/>
  <c r="AA538" i="9"/>
  <c r="AA5595" i="9"/>
  <c r="AA2710" i="9"/>
  <c r="AA498" i="9"/>
  <c r="AA3344" i="9"/>
  <c r="AA1120" i="9"/>
  <c r="AA959" i="9"/>
  <c r="AA668" i="9"/>
  <c r="AA283" i="9"/>
  <c r="AA196" i="9"/>
  <c r="AA328" i="9"/>
  <c r="AA378" i="9"/>
  <c r="AA1870" i="9"/>
  <c r="AA198" i="9"/>
  <c r="AA181" i="9"/>
  <c r="AA1481" i="9"/>
  <c r="AA502" i="9"/>
  <c r="AA3084" i="9"/>
  <c r="AA2491" i="9"/>
  <c r="AA568" i="9"/>
  <c r="AA2696" i="9"/>
  <c r="AA410" i="9"/>
  <c r="AA3376" i="9"/>
  <c r="AA4114" i="9"/>
  <c r="AA1068" i="9"/>
  <c r="AA2450" i="9"/>
  <c r="AA803" i="9"/>
  <c r="AA774" i="9"/>
  <c r="AA419" i="9"/>
  <c r="AA269" i="9"/>
  <c r="AA967" i="9"/>
  <c r="AA499" i="9"/>
  <c r="AA1690" i="9"/>
  <c r="AA1172" i="9"/>
  <c r="AA1626" i="9"/>
  <c r="AA83" i="9"/>
  <c r="AA1514" i="9"/>
  <c r="AA955" i="9"/>
  <c r="AA1278" i="9"/>
  <c r="AA384" i="9"/>
  <c r="AA586" i="9"/>
  <c r="AA700" i="9"/>
  <c r="AA1174" i="9"/>
  <c r="AA5499" i="9"/>
  <c r="AA1560" i="9"/>
  <c r="AA5490" i="9"/>
  <c r="AA709" i="9"/>
  <c r="AA409" i="9"/>
  <c r="AA5341" i="9"/>
  <c r="AA2467" i="9"/>
  <c r="AA707" i="9"/>
  <c r="AA1220" i="9"/>
  <c r="AA1363" i="9"/>
  <c r="AA802" i="9"/>
  <c r="AA508" i="9"/>
  <c r="AA1379" i="9"/>
  <c r="AA781" i="9"/>
  <c r="AA2831" i="9"/>
  <c r="AA1156" i="9"/>
  <c r="AA4207" i="9"/>
  <c r="AA4219" i="9"/>
  <c r="AA3595" i="9"/>
  <c r="AA1877" i="9"/>
  <c r="AA1287" i="9"/>
  <c r="AA2203" i="9"/>
  <c r="AA1033" i="9"/>
  <c r="AA1513" i="9"/>
  <c r="AA327" i="9"/>
  <c r="AA1272" i="9"/>
  <c r="AA70" i="9"/>
  <c r="AA2215" i="9"/>
  <c r="AA1041" i="9"/>
  <c r="AA162" i="9"/>
  <c r="AA2821" i="9"/>
  <c r="AA3033" i="9"/>
  <c r="AA4637" i="9"/>
  <c r="AA3970" i="9"/>
  <c r="AA4387" i="9"/>
  <c r="AA2598" i="9"/>
  <c r="AA3987" i="9"/>
  <c r="AA5390" i="9"/>
  <c r="AA4077" i="9"/>
  <c r="AA4279" i="9"/>
  <c r="AA3506" i="9"/>
  <c r="AA2836" i="9"/>
  <c r="AA5473" i="9"/>
  <c r="AA3593" i="9"/>
  <c r="AA3513" i="9"/>
  <c r="AA4672" i="9"/>
  <c r="AA1640" i="9"/>
  <c r="AA3947" i="9"/>
  <c r="AA4179" i="9"/>
  <c r="AA2609" i="9"/>
  <c r="AA3985" i="9"/>
  <c r="AA3692" i="9"/>
  <c r="AA2834" i="9"/>
  <c r="AA5425" i="9"/>
  <c r="AA3560" i="9"/>
  <c r="AA4361" i="9"/>
  <c r="AA2258" i="9"/>
  <c r="AA3789" i="9"/>
  <c r="AA2573" i="9"/>
  <c r="AA4686" i="9"/>
  <c r="AA2526" i="9"/>
  <c r="AA3672" i="9"/>
  <c r="AA1241" i="9"/>
  <c r="AA64" i="9"/>
  <c r="AA2975" i="9"/>
  <c r="AA2389" i="9"/>
  <c r="AA964" i="9"/>
  <c r="AA254" i="9"/>
  <c r="AA1031" i="9"/>
  <c r="AA3052" i="9"/>
  <c r="AA607" i="9"/>
  <c r="AA1101" i="9"/>
  <c r="AA1476" i="9"/>
  <c r="AA1374" i="9"/>
  <c r="AA510" i="9"/>
  <c r="AA91" i="9"/>
  <c r="AA2671" i="9"/>
  <c r="AA1144" i="9"/>
  <c r="AA664" i="9"/>
  <c r="AA1647" i="9"/>
  <c r="AA1628" i="9"/>
  <c r="AA4713" i="9"/>
  <c r="AA4350" i="9"/>
  <c r="AA3410" i="9"/>
  <c r="AA5409" i="9"/>
  <c r="AA3880" i="9"/>
  <c r="AA3825" i="9"/>
  <c r="AA3061" i="9"/>
  <c r="AA4103" i="9"/>
  <c r="AA532" i="9"/>
  <c r="AA2998" i="9"/>
  <c r="AA2631" i="9"/>
  <c r="AA2994" i="9"/>
  <c r="AA3517" i="9"/>
  <c r="AA5522" i="9"/>
  <c r="AA4036" i="9"/>
  <c r="AA4072" i="9"/>
  <c r="AA4363" i="9"/>
  <c r="AA3268" i="9"/>
  <c r="AA2608" i="9"/>
  <c r="AA2348" i="9"/>
  <c r="AA4377" i="9"/>
  <c r="AA3380" i="9"/>
  <c r="AA5530" i="9"/>
  <c r="AA3840" i="9"/>
  <c r="AA2950" i="9"/>
  <c r="AA5391" i="9"/>
  <c r="AA1009" i="9"/>
  <c r="AA2825" i="9"/>
  <c r="AA5593" i="9"/>
  <c r="AA3673" i="9"/>
  <c r="AA3483" i="9"/>
  <c r="AA4070" i="9"/>
  <c r="AA2881" i="9"/>
  <c r="AA3424" i="9"/>
  <c r="AA3756" i="9"/>
  <c r="AA5562" i="9"/>
  <c r="AA4308" i="9"/>
  <c r="AA3958" i="9"/>
  <c r="AA5529" i="9"/>
  <c r="AA5500" i="9"/>
  <c r="AA5519" i="9"/>
  <c r="AA1776" i="9"/>
  <c r="AA1076" i="9"/>
  <c r="AA705" i="9"/>
  <c r="AA1671" i="9"/>
  <c r="AA2999" i="9"/>
  <c r="AA678" i="9"/>
  <c r="AA643" i="9"/>
  <c r="AA1382" i="9"/>
  <c r="AA654" i="9"/>
  <c r="AA2723" i="9"/>
  <c r="AA1263" i="9"/>
  <c r="AA1419" i="9"/>
  <c r="AA223" i="9"/>
  <c r="AA1105" i="9"/>
  <c r="AA2321" i="9"/>
  <c r="AA385" i="9"/>
  <c r="AA1989" i="9"/>
  <c r="AA2216" i="9"/>
  <c r="AA1169" i="9"/>
  <c r="AA59" i="9"/>
  <c r="AA648" i="9"/>
  <c r="AA1565" i="9"/>
  <c r="AA2402" i="9"/>
  <c r="AA4706" i="9"/>
  <c r="AA2495" i="9"/>
  <c r="AA297" i="9"/>
  <c r="AA211" i="9"/>
  <c r="AA3296" i="9"/>
  <c r="AA195" i="9"/>
  <c r="AA685" i="9"/>
  <c r="AA750" i="9"/>
  <c r="AA210" i="9"/>
  <c r="AA1095" i="9"/>
  <c r="AA1311" i="9"/>
  <c r="AA1104" i="9"/>
  <c r="AA36" i="9"/>
  <c r="AA697" i="9"/>
  <c r="AA911" i="9"/>
  <c r="AA798" i="9"/>
  <c r="AA952" i="9"/>
  <c r="AA165" i="9"/>
  <c r="AA82" i="9"/>
  <c r="AA3890" i="9"/>
  <c r="AA3532" i="9"/>
  <c r="AA4378" i="9"/>
  <c r="AA624" i="9"/>
  <c r="AA595" i="9"/>
  <c r="AA1319" i="9"/>
  <c r="AA1994" i="9"/>
  <c r="AA998" i="9"/>
  <c r="AA387" i="9"/>
  <c r="AA71" i="9"/>
  <c r="AA1554" i="9"/>
  <c r="AA937" i="9"/>
  <c r="AA695" i="9"/>
  <c r="AA426" i="9"/>
  <c r="AA3243" i="9"/>
  <c r="AA194" i="9"/>
  <c r="AA463" i="9"/>
  <c r="AA21" i="9"/>
  <c r="AA2561" i="9"/>
  <c r="AA371" i="9"/>
  <c r="AA3564" i="9"/>
  <c r="AA1161" i="9"/>
  <c r="AA1038" i="9"/>
  <c r="AA1770" i="9"/>
  <c r="AA641" i="9"/>
  <c r="AA2420" i="9"/>
  <c r="AA1329" i="9"/>
  <c r="AA981" i="9"/>
  <c r="AA994" i="9"/>
  <c r="AA573" i="9"/>
  <c r="AA791" i="9"/>
  <c r="AA66" i="9"/>
  <c r="AA1286" i="9"/>
  <c r="AA29" i="9"/>
  <c r="AA1741" i="9"/>
  <c r="AA5680" i="9"/>
  <c r="AA4252" i="9"/>
  <c r="AA4548" i="9"/>
  <c r="AA3041" i="9"/>
  <c r="AA3440" i="9"/>
  <c r="AA3957" i="9"/>
  <c r="AA3388" i="9"/>
  <c r="AA3017" i="9"/>
  <c r="AA3056" i="9"/>
  <c r="AA3250" i="9"/>
  <c r="AA4338" i="9"/>
  <c r="AA4467" i="9"/>
  <c r="AA5617" i="9"/>
  <c r="AA5452" i="9"/>
  <c r="AA3304" i="9"/>
  <c r="AA3847" i="9"/>
  <c r="AA3085" i="9"/>
  <c r="AA5344" i="9"/>
  <c r="AA2685" i="9"/>
  <c r="AA2625" i="9"/>
  <c r="AA4454" i="9"/>
  <c r="AA4143" i="9"/>
  <c r="AA4445" i="9"/>
  <c r="AA4534" i="9"/>
  <c r="AA4605" i="9"/>
  <c r="AA3389" i="9"/>
  <c r="AA3449" i="9"/>
  <c r="AA4720" i="9"/>
  <c r="AA2923" i="9"/>
  <c r="AA5386" i="9"/>
  <c r="AA2433" i="9"/>
  <c r="AA2168" i="9"/>
  <c r="AA1309" i="9"/>
  <c r="AA3133" i="9"/>
  <c r="AA374" i="9"/>
  <c r="AA1292" i="9"/>
  <c r="AA1606" i="9"/>
  <c r="AA1515" i="9"/>
  <c r="AA2783" i="9"/>
  <c r="AA968" i="9"/>
  <c r="AA1553" i="9"/>
  <c r="AA10" i="9"/>
  <c r="AA3915" i="9"/>
  <c r="AA615" i="9"/>
  <c r="AA1047" i="9"/>
  <c r="AA9" i="9"/>
  <c r="AA1361" i="9"/>
  <c r="AA2715" i="9"/>
  <c r="AA832" i="9"/>
  <c r="AA164" i="9"/>
  <c r="AA3916" i="9"/>
  <c r="AA3888" i="9"/>
  <c r="AA4396" i="9"/>
  <c r="AA4198" i="9"/>
  <c r="AA5627" i="9"/>
  <c r="AA1673" i="9"/>
  <c r="AA1461" i="9"/>
  <c r="AA1790" i="9"/>
  <c r="AA5463" i="9"/>
  <c r="AA4344" i="9"/>
  <c r="AA5378" i="9"/>
  <c r="AA3568" i="9"/>
  <c r="AA4040" i="9"/>
  <c r="AA2848" i="9"/>
  <c r="AA5438" i="9"/>
  <c r="AA4496" i="9"/>
  <c r="AA2720" i="9"/>
  <c r="AA3572" i="9"/>
  <c r="AA4325" i="9"/>
  <c r="AA2614" i="9"/>
  <c r="AA3596" i="9"/>
  <c r="AA4229" i="9"/>
  <c r="AA3507" i="9"/>
  <c r="AA4102" i="9"/>
  <c r="AA4237" i="9"/>
  <c r="AA2528" i="9"/>
  <c r="AA2349" i="9"/>
  <c r="AA2360" i="9"/>
  <c r="AA4606" i="9"/>
  <c r="AA4354" i="9"/>
  <c r="AA2162" i="9"/>
  <c r="AA2772" i="9"/>
  <c r="AA2832" i="9"/>
  <c r="AA4205" i="9"/>
  <c r="AA2390" i="9"/>
  <c r="AA1348" i="9"/>
  <c r="AA368" i="9"/>
  <c r="AA3281" i="9"/>
  <c r="AA4134" i="9"/>
  <c r="AA4696" i="9"/>
  <c r="AA4447" i="9"/>
  <c r="AA3132" i="9"/>
  <c r="AA147" i="9"/>
  <c r="AA765" i="9"/>
  <c r="AA2320" i="9"/>
  <c r="AA2423" i="9"/>
  <c r="AA1244" i="9"/>
  <c r="AA263" i="9"/>
  <c r="AA1590" i="9"/>
  <c r="AA258" i="9"/>
  <c r="AA3307" i="9"/>
  <c r="AA2209" i="9"/>
  <c r="AA509" i="9"/>
  <c r="AA3263" i="9"/>
  <c r="AA484" i="9"/>
  <c r="AA1866" i="9"/>
  <c r="AA1642" i="9"/>
  <c r="AA799" i="9"/>
  <c r="AA606" i="9"/>
  <c r="AA171" i="9"/>
  <c r="AA33" i="9"/>
  <c r="AA1580" i="9"/>
  <c r="AA730" i="9"/>
  <c r="AA3083" i="9"/>
  <c r="AA3662" i="9"/>
  <c r="AA3710" i="9"/>
  <c r="AA908" i="9"/>
  <c r="AA630" i="9"/>
  <c r="AA1962" i="9"/>
  <c r="AA5624" i="9"/>
  <c r="AA1520" i="9"/>
  <c r="AA1662" i="9"/>
  <c r="AA1276" i="9"/>
  <c r="AA192" i="9"/>
  <c r="AA2455" i="9"/>
  <c r="AA1110" i="9"/>
  <c r="AA3363" i="9"/>
  <c r="AA1133" i="9"/>
  <c r="AA279" i="9"/>
  <c r="AA3091" i="9"/>
  <c r="AA2016" i="9"/>
  <c r="AA3075" i="9"/>
  <c r="AA1814" i="9"/>
  <c r="AA4596" i="9"/>
  <c r="AA2081" i="9"/>
  <c r="AA306" i="9"/>
  <c r="AA597" i="9"/>
  <c r="AA31" i="9"/>
  <c r="AA2967" i="9"/>
  <c r="AA396" i="9"/>
  <c r="AA1335" i="9"/>
  <c r="AA319" i="9"/>
  <c r="AA740" i="9"/>
  <c r="AA837" i="9"/>
  <c r="AA72" i="9"/>
  <c r="AA663" i="9"/>
  <c r="AA590" i="9"/>
  <c r="AA1318" i="9"/>
  <c r="AA574" i="9"/>
  <c r="AA8" i="9"/>
  <c r="AA3342" i="9"/>
  <c r="AA2466" i="9"/>
  <c r="AA1441" i="9"/>
  <c r="AA1043" i="9"/>
  <c r="AA1000" i="9"/>
  <c r="AA1332" i="9"/>
  <c r="AA260" i="9"/>
  <c r="AA172" i="9"/>
  <c r="AA2021" i="9"/>
  <c r="AA1108" i="9"/>
  <c r="AA217" i="9"/>
  <c r="AA1608" i="9"/>
  <c r="AA4675" i="9"/>
  <c r="AA3510" i="9"/>
  <c r="AA2801" i="9"/>
  <c r="AA3826" i="9"/>
  <c r="AA4498" i="9"/>
  <c r="AA2323" i="9"/>
  <c r="AA4517" i="9"/>
  <c r="AA1692" i="9"/>
  <c r="AA4669" i="9"/>
  <c r="AA3792" i="9"/>
  <c r="AA3555" i="9"/>
  <c r="AA4360" i="9"/>
  <c r="AA5555" i="9"/>
  <c r="AA3730" i="9"/>
  <c r="AA5639" i="9"/>
  <c r="AA2769" i="9"/>
  <c r="AA3489" i="9"/>
  <c r="AA1392" i="9"/>
  <c r="AA2846" i="9"/>
  <c r="AA3578" i="9"/>
  <c r="AA5638" i="9"/>
  <c r="AA1807" i="9"/>
  <c r="AA1792" i="9"/>
  <c r="AA2426" i="9"/>
  <c r="AA3239" i="9"/>
  <c r="AA3744" i="9"/>
  <c r="AA1813" i="9"/>
  <c r="AA4073" i="9"/>
  <c r="AA3353" i="9"/>
  <c r="AA1896" i="9"/>
  <c r="AA2699" i="9"/>
  <c r="AA2979" i="9"/>
  <c r="AA2313" i="9"/>
  <c r="AA2220" i="9"/>
  <c r="AA1377" i="9"/>
  <c r="AA3431" i="9"/>
  <c r="AA2484" i="9"/>
  <c r="AA389" i="9"/>
  <c r="AA482" i="9"/>
  <c r="AA565" i="9"/>
  <c r="AA3361" i="9"/>
  <c r="AA492" i="9"/>
  <c r="AA1667" i="9"/>
  <c r="AA1097" i="9"/>
  <c r="AA2791" i="9"/>
  <c r="AA3605" i="9"/>
  <c r="AA4131" i="9"/>
  <c r="AA1010" i="9"/>
  <c r="AA3909" i="9"/>
  <c r="AA3781" i="9"/>
  <c r="AA3680" i="9"/>
  <c r="AA3642" i="9"/>
  <c r="AA5553" i="9"/>
  <c r="AA2062" i="9"/>
  <c r="AA5504" i="9"/>
  <c r="AA2883" i="9"/>
  <c r="AA4730" i="9"/>
  <c r="AA2446" i="9"/>
  <c r="AA4701" i="9"/>
  <c r="AA4549" i="9"/>
  <c r="AA3950" i="9"/>
  <c r="AA3645" i="9"/>
  <c r="AA2899" i="9"/>
  <c r="AA4541" i="9"/>
  <c r="AA2393" i="9"/>
  <c r="AA3785" i="9"/>
  <c r="AA1019" i="9"/>
  <c r="AA4478" i="9"/>
  <c r="AA3164" i="9"/>
  <c r="AA4556" i="9"/>
  <c r="AA3616" i="9"/>
  <c r="AA3587" i="9"/>
  <c r="AA5437" i="9"/>
  <c r="AA4091" i="9"/>
  <c r="AA2315" i="9"/>
  <c r="AA5654" i="9"/>
  <c r="AA4123" i="9"/>
  <c r="AA3090" i="9"/>
  <c r="AA3999" i="9"/>
  <c r="AA5450" i="9"/>
  <c r="AA4128" i="9"/>
  <c r="AA4430" i="9"/>
  <c r="AA4529" i="9"/>
  <c r="AA4588" i="9"/>
  <c r="AA4202" i="9"/>
  <c r="AA3867" i="9"/>
  <c r="AA5538" i="9"/>
  <c r="AA489" i="9"/>
  <c r="AA739" i="9"/>
  <c r="AA545" i="9"/>
  <c r="AA2499" i="9"/>
  <c r="AA340" i="9"/>
  <c r="AA2415" i="9"/>
  <c r="AA434" i="9"/>
  <c r="AA2995" i="9"/>
  <c r="AA1574" i="9"/>
  <c r="AA1423" i="9"/>
  <c r="AA1582" i="9"/>
  <c r="AA1889" i="9"/>
  <c r="AA504" i="9"/>
  <c r="AA2799" i="9"/>
  <c r="AA161" i="9"/>
  <c r="AA212" i="9"/>
  <c r="AA296" i="9"/>
  <c r="AA1044" i="9"/>
  <c r="AA715" i="9"/>
  <c r="AA2777" i="9"/>
  <c r="AA5413" i="9"/>
  <c r="AA1171" i="9"/>
  <c r="AA2983" i="9"/>
  <c r="AA22" i="9"/>
  <c r="AA301" i="9"/>
  <c r="AA1139" i="9"/>
  <c r="AA1282" i="9"/>
  <c r="AA1243" i="9"/>
  <c r="AA1037" i="9"/>
  <c r="AA3379" i="9"/>
  <c r="AA745" i="9"/>
  <c r="AA2822" i="9"/>
  <c r="AA2938" i="9"/>
  <c r="AA3582" i="9"/>
  <c r="AA3482" i="9"/>
  <c r="AA747" i="9"/>
  <c r="AA207" i="9"/>
  <c r="AA693" i="9"/>
  <c r="AA480" i="9"/>
  <c r="AA957" i="9"/>
  <c r="AA711" i="9"/>
  <c r="AA946" i="9"/>
  <c r="AA1430" i="9"/>
  <c r="AA243" i="9"/>
  <c r="AA1159" i="9"/>
  <c r="AA1312" i="9"/>
  <c r="AA626" i="9"/>
  <c r="AA773" i="9"/>
  <c r="AA473" i="9"/>
  <c r="AA1399" i="9"/>
  <c r="AA4567" i="9"/>
  <c r="AA1323" i="9"/>
  <c r="AA1468" i="9"/>
  <c r="AA2971" i="9"/>
  <c r="AA465" i="9"/>
  <c r="AA1134" i="9"/>
  <c r="AA1972" i="9"/>
  <c r="AA469" i="9"/>
  <c r="AA2956" i="9"/>
  <c r="AA3193" i="9"/>
  <c r="AA2023" i="9"/>
  <c r="AA2507" i="9"/>
  <c r="AA466" i="9"/>
  <c r="AA61" i="9"/>
  <c r="AA265" i="9"/>
  <c r="AA158" i="9"/>
  <c r="AA826" i="9"/>
  <c r="AA2500" i="9"/>
  <c r="AA976" i="9"/>
  <c r="AA424" i="9"/>
  <c r="AA1894" i="9"/>
  <c r="AA472" i="9"/>
  <c r="AA694" i="9"/>
  <c r="AA2679" i="9"/>
  <c r="AA4389" i="9"/>
  <c r="AA1571" i="9"/>
  <c r="AA1656" i="9"/>
  <c r="AA639" i="9"/>
  <c r="AA1386" i="9"/>
  <c r="AA3954" i="9"/>
  <c r="AA5569" i="9"/>
  <c r="AA1986" i="9"/>
  <c r="AA289" i="9"/>
  <c r="AA3043" i="9"/>
  <c r="AA2763" i="9"/>
  <c r="AA1359" i="9"/>
  <c r="AA5653" i="9"/>
  <c r="AA323" i="9"/>
  <c r="AA1353" i="9"/>
  <c r="AA485" i="9"/>
  <c r="AA2211" i="9"/>
  <c r="AA2775" i="9"/>
  <c r="AA3982" i="9"/>
  <c r="AA566" i="9"/>
  <c r="AA311" i="9"/>
  <c r="AA2518" i="9"/>
  <c r="AA3087" i="9"/>
  <c r="AA3392" i="9"/>
  <c r="AA32" i="9"/>
  <c r="AA1675" i="9"/>
  <c r="AA5477" i="9"/>
  <c r="AA1751" i="9"/>
  <c r="AA828" i="9"/>
  <c r="AA2735" i="9"/>
  <c r="AA427" i="9"/>
  <c r="AA579" i="9"/>
  <c r="AA285" i="9"/>
  <c r="AA1327" i="9"/>
  <c r="AA1886" i="9"/>
  <c r="AA809" i="9"/>
  <c r="AA995" i="9"/>
  <c r="AA203" i="9"/>
  <c r="AA655" i="9"/>
  <c r="AA435" i="9"/>
  <c r="AA189" i="9"/>
  <c r="AA1646" i="9"/>
  <c r="AA2776" i="9"/>
  <c r="AA4117" i="9"/>
  <c r="AA4296" i="9"/>
  <c r="AA4060" i="9"/>
  <c r="AA1334" i="9"/>
  <c r="AA5407" i="9"/>
  <c r="AA779" i="9"/>
  <c r="AA2314" i="9"/>
  <c r="AA3391" i="9"/>
  <c r="AA1218" i="9"/>
  <c r="AA1868" i="9"/>
  <c r="AA2011" i="9"/>
  <c r="AA1103" i="9"/>
  <c r="AA219" i="9"/>
  <c r="AA1277" i="9"/>
  <c r="AA512" i="9"/>
  <c r="AA2359" i="9"/>
  <c r="AA997" i="9"/>
  <c r="AA806" i="9"/>
  <c r="AA3114" i="9"/>
  <c r="AA2758" i="9"/>
  <c r="AA2865" i="9"/>
  <c r="AA1622" i="9"/>
  <c r="AA698" i="9"/>
  <c r="AA3343" i="9"/>
  <c r="AA481" i="9"/>
  <c r="AA2811" i="9"/>
  <c r="AA906" i="9"/>
  <c r="AA3408" i="9"/>
  <c r="AA552" i="9"/>
  <c r="AA734" i="9"/>
  <c r="AA653" i="9"/>
  <c r="AA436" i="9"/>
  <c r="AA2221" i="9"/>
  <c r="AA935" i="9"/>
  <c r="AA20" i="9"/>
  <c r="AA34" i="9"/>
  <c r="AA252" i="9"/>
  <c r="AA442" i="9"/>
  <c r="AA425" i="9"/>
  <c r="AA179" i="9"/>
  <c r="AA1350" i="9"/>
  <c r="AA1275" i="9"/>
  <c r="AA2208" i="9"/>
  <c r="AA1096" i="9"/>
  <c r="AA3492" i="9"/>
  <c r="AA1084" i="9"/>
  <c r="AA1893" i="9"/>
  <c r="AA1260" i="9"/>
  <c r="AA4113" i="9"/>
  <c r="AA811" i="9"/>
  <c r="AA673" i="9"/>
  <c r="AA1347" i="9"/>
  <c r="AA237" i="9"/>
  <c r="AA447" i="9"/>
  <c r="AA724" i="9"/>
  <c r="AA969" i="9"/>
  <c r="AA3375" i="9"/>
  <c r="AA30" i="9"/>
  <c r="AA1995" i="9"/>
  <c r="AA287" i="9"/>
  <c r="AA272" i="9"/>
  <c r="AA1486" i="9"/>
  <c r="AA754" i="9"/>
  <c r="AA921" i="9"/>
  <c r="AA214" i="9"/>
  <c r="AA5572" i="9"/>
  <c r="AA175" i="9"/>
  <c r="AA784" i="9"/>
  <c r="AA2308" i="9"/>
  <c r="AA483" i="9"/>
  <c r="AA2651" i="9"/>
  <c r="AA245" i="9"/>
  <c r="AA3248" i="9"/>
  <c r="AA1753" i="9"/>
  <c r="AA2940" i="9"/>
  <c r="AA213" i="9"/>
  <c r="AA200" i="9"/>
  <c r="AA788" i="9"/>
  <c r="AA462" i="9"/>
  <c r="AA2052" i="9"/>
  <c r="AA3407" i="9"/>
  <c r="AA1599" i="9"/>
  <c r="AA386" i="9"/>
  <c r="AA3518" i="9"/>
  <c r="AA3355" i="9"/>
  <c r="AA3030" i="9"/>
  <c r="AA1138" i="9"/>
  <c r="AA459" i="9"/>
  <c r="AA1042" i="9"/>
  <c r="AA923" i="9"/>
  <c r="AA2387" i="9"/>
  <c r="AA277" i="9"/>
  <c r="AA3708" i="9"/>
  <c r="AA1164" i="9"/>
  <c r="AA961" i="9"/>
  <c r="AA915" i="9"/>
  <c r="AA2871" i="9"/>
  <c r="AA1152" i="9"/>
  <c r="AA3675" i="9"/>
  <c r="AA3416" i="9"/>
  <c r="AA3473" i="9"/>
  <c r="AA2744" i="9"/>
  <c r="AA456" i="9"/>
  <c r="AA2372" i="9"/>
  <c r="AA1686" i="9"/>
  <c r="AA710" i="9"/>
  <c r="AA201" i="9"/>
  <c r="AA645" i="9"/>
  <c r="AA312" i="9"/>
  <c r="AA501" i="9"/>
  <c r="AA1242" i="9"/>
  <c r="AA2447" i="9"/>
  <c r="AA965" i="9"/>
  <c r="AA688" i="9"/>
  <c r="AA1764" i="9"/>
  <c r="AA65" i="9"/>
  <c r="AA2399" i="9"/>
  <c r="AA1629" i="9"/>
  <c r="AA780" i="9"/>
  <c r="AA1176" i="9"/>
  <c r="AA2501" i="9"/>
  <c r="AA2459" i="9"/>
  <c r="AA1295" i="9"/>
  <c r="AA5660" i="9"/>
  <c r="AA85" i="9"/>
  <c r="AA2391" i="9"/>
  <c r="AA1343" i="9"/>
  <c r="AA1883" i="9"/>
  <c r="AA3415" i="9"/>
  <c r="AA1385" i="9"/>
  <c r="AA1091" i="9"/>
  <c r="AA5678" i="9"/>
  <c r="AA1941" i="9"/>
  <c r="AA276" i="9"/>
  <c r="AA2404" i="9"/>
  <c r="AA1760" i="9"/>
  <c r="AA973" i="9"/>
  <c r="AA722" i="9"/>
  <c r="AA1322" i="9"/>
  <c r="AA918" i="9"/>
  <c r="AA1493" i="9"/>
  <c r="AA3399" i="9"/>
  <c r="AA3119" i="9"/>
  <c r="AA656" i="9"/>
  <c r="AA4531" i="9"/>
  <c r="AA4668" i="9"/>
  <c r="AA2217" i="9"/>
  <c r="AA1531" i="9"/>
  <c r="AA1373" i="9"/>
  <c r="AA1306" i="9"/>
  <c r="AA1357" i="9"/>
  <c r="AA1575" i="9"/>
  <c r="AA1653" i="9"/>
  <c r="AA253" i="9"/>
  <c r="AA1270" i="9"/>
  <c r="AA3801" i="9"/>
  <c r="AA2083" i="9"/>
  <c r="AA1298" i="9"/>
  <c r="AA614" i="9"/>
  <c r="AA271" i="9"/>
  <c r="AA1744" i="9"/>
  <c r="AA1516" i="9"/>
  <c r="AA1358" i="9"/>
  <c r="AA2469" i="9"/>
  <c r="AA3790" i="9"/>
  <c r="AA4093" i="9"/>
  <c r="AA293" i="9"/>
  <c r="AA19" i="9"/>
  <c r="AA475" i="9"/>
  <c r="AA188" i="9"/>
  <c r="AA222" i="9"/>
  <c r="AA572" i="9"/>
  <c r="AA557" i="9"/>
  <c r="AA1266" i="9"/>
  <c r="AA950" i="9"/>
  <c r="AA744" i="9"/>
  <c r="AA1222" i="9"/>
  <c r="AA7" i="9"/>
  <c r="AA1487" i="9"/>
  <c r="AA669" i="9"/>
  <c r="AA1471" i="9"/>
  <c r="AA2674" i="9"/>
  <c r="AA2806" i="9"/>
  <c r="AA4473" i="9"/>
  <c r="AA620" i="9"/>
  <c r="AA216" i="9"/>
  <c r="AA404" i="9"/>
  <c r="AA388" i="9"/>
  <c r="AA580" i="9"/>
  <c r="AA953" i="9"/>
  <c r="AA2431" i="9"/>
  <c r="AA233" i="9"/>
  <c r="AA440" i="9"/>
  <c r="AA910" i="9"/>
  <c r="AA2935" i="9"/>
  <c r="AA1603" i="9"/>
  <c r="AA448" i="9"/>
  <c r="AA3646" i="9"/>
  <c r="AA5657" i="9"/>
  <c r="AA420" i="9"/>
  <c r="AA804" i="9"/>
  <c r="AA5385" i="9"/>
  <c r="AA596" i="9"/>
  <c r="AA3996" i="9"/>
  <c r="AA1290" i="9"/>
  <c r="AA609" i="9"/>
  <c r="AA764" i="9"/>
  <c r="AA598" i="9"/>
  <c r="AA3027" i="9"/>
  <c r="AA1951" i="9"/>
  <c r="AA690" i="9"/>
  <c r="AA727" i="9"/>
  <c r="AA394" i="9"/>
  <c r="AA379" i="9"/>
  <c r="AA3011" i="9"/>
  <c r="AA605" i="9"/>
  <c r="AA3059" i="9"/>
  <c r="AA35" i="9"/>
  <c r="AA1349" i="9"/>
  <c r="AA170" i="9"/>
  <c r="AA1512" i="9"/>
  <c r="AA2517" i="9"/>
  <c r="AA3089" i="9"/>
  <c r="AA2663" i="9"/>
  <c r="AA563" i="9"/>
  <c r="AA2808" i="9"/>
  <c r="AA550" i="9"/>
  <c r="AA228" i="9"/>
  <c r="AA1754" i="9"/>
  <c r="AA1943" i="9"/>
  <c r="AA390" i="9"/>
  <c r="AA309" i="9"/>
  <c r="AA3312" i="9"/>
  <c r="AA714" i="9"/>
  <c r="AA487" i="9"/>
  <c r="AA3403" i="9"/>
  <c r="AA1146" i="9"/>
  <c r="AA2675" i="9"/>
  <c r="AA167" i="9"/>
  <c r="AA1954" i="9"/>
  <c r="AA3997" i="9"/>
  <c r="AA5346" i="9"/>
  <c r="AA3787" i="9"/>
  <c r="AA1689" i="9"/>
  <c r="AA569" i="9"/>
  <c r="AA1403" i="9"/>
  <c r="AA1310" i="9"/>
  <c r="AA1963" i="9"/>
  <c r="AA491" i="9"/>
  <c r="AA4564" i="9"/>
  <c r="AA1537" i="9"/>
  <c r="AA3118" i="9"/>
  <c r="AA2767" i="9"/>
  <c r="AA3223" i="9"/>
  <c r="AA2427" i="9"/>
  <c r="AA1007" i="9"/>
  <c r="AA591" i="9"/>
  <c r="AA1333" i="9"/>
  <c r="AA1745" i="9"/>
  <c r="AA1369" i="9"/>
  <c r="AA5611" i="9"/>
  <c r="AA567" i="9"/>
  <c r="AA1658" i="9"/>
  <c r="AA752" i="9"/>
  <c r="AA264" i="9"/>
  <c r="AA3167" i="9"/>
  <c r="AA1505" i="9"/>
  <c r="AA1550" i="9"/>
  <c r="AA1285" i="9"/>
  <c r="AA2728" i="9"/>
  <c r="AA174" i="9"/>
  <c r="AA329" i="9"/>
  <c r="AA3726" i="9"/>
  <c r="AA3157" i="9"/>
  <c r="AA1088" i="9"/>
  <c r="AA2458" i="9"/>
  <c r="AA751" i="9"/>
  <c r="AA1352" i="9"/>
  <c r="AA735" i="9"/>
  <c r="AA3280" i="9"/>
  <c r="AA3351" i="9"/>
  <c r="AA1048" i="9"/>
  <c r="AA560" i="9"/>
  <c r="AA787" i="9"/>
  <c r="AA505" i="9"/>
  <c r="AA793" i="9"/>
  <c r="AA564" i="9"/>
  <c r="AA2351" i="9"/>
  <c r="AA407" i="9"/>
  <c r="AA771" i="9"/>
  <c r="AA1302" i="9"/>
  <c r="AA819" i="9"/>
  <c r="AA1301" i="9"/>
  <c r="AA1274" i="9"/>
  <c r="AA2815" i="9"/>
  <c r="AA2535" i="9"/>
  <c r="AA833" i="9"/>
  <c r="AA1587" i="9"/>
  <c r="AA1293" i="9"/>
  <c r="AA1509" i="9"/>
  <c r="AA2762" i="9"/>
  <c r="AA1638" i="9"/>
  <c r="AA972" i="9"/>
  <c r="AA1634" i="9"/>
  <c r="AA681" i="9"/>
  <c r="AA1459" i="9"/>
  <c r="AA446" i="9"/>
  <c r="AA2665" i="9"/>
  <c r="AA3251" i="9"/>
  <c r="AA2169" i="9"/>
  <c r="AA3319" i="9"/>
  <c r="AA1504" i="9"/>
  <c r="AA1956" i="9"/>
  <c r="AA746" i="9"/>
  <c r="AA635" i="9"/>
  <c r="AA1466" i="9"/>
  <c r="AA375" i="9"/>
  <c r="AA5349" i="9"/>
  <c r="AA5564" i="9"/>
  <c r="AA776" i="9"/>
  <c r="AA1740" i="9"/>
  <c r="AA177" i="9"/>
  <c r="AA1413" i="9"/>
  <c r="AA288" i="9"/>
  <c r="AA457" i="9"/>
  <c r="AA556" i="9"/>
  <c r="AA152" i="9"/>
  <c r="AA1999" i="9"/>
  <c r="AA1425" i="9"/>
  <c r="AA2374" i="9"/>
  <c r="AA2419" i="9"/>
  <c r="AA2926" i="9"/>
  <c r="AA2436" i="9"/>
  <c r="AA383" i="9"/>
  <c r="AA3099" i="9"/>
  <c r="AA330" i="9"/>
  <c r="AA2503" i="9"/>
  <c r="AA4257" i="9"/>
  <c r="AA2386" i="9"/>
  <c r="AA3303" i="9"/>
  <c r="AA646" i="9"/>
  <c r="AA1163" i="9"/>
  <c r="AA182" i="9"/>
  <c r="AA1157" i="9"/>
  <c r="AA453" i="9"/>
  <c r="AA400" i="9"/>
  <c r="AA238" i="9"/>
  <c r="AA430" i="9"/>
  <c r="AA151" i="9"/>
  <c r="AA2200" i="9"/>
  <c r="AA3360" i="9"/>
  <c r="AA514" i="9"/>
  <c r="AA2988" i="9"/>
  <c r="AA1148" i="9"/>
  <c r="AA2970" i="9"/>
  <c r="AA3628" i="9"/>
  <c r="AA3144" i="9"/>
  <c r="AA702" i="9"/>
  <c r="AA205" i="9"/>
  <c r="AA2406" i="9"/>
  <c r="AA761" i="9"/>
  <c r="AA1615" i="9"/>
  <c r="AA2395" i="9"/>
  <c r="AA157" i="9"/>
  <c r="AA805" i="9"/>
  <c r="AA1257" i="9"/>
  <c r="AA2363" i="9"/>
  <c r="AA275" i="9"/>
  <c r="AA749" i="9"/>
  <c r="AA604" i="9"/>
  <c r="AA1099" i="9"/>
  <c r="AA1563" i="9"/>
  <c r="AA2920" i="9"/>
  <c r="AA4583" i="9"/>
  <c r="AA3047" i="9"/>
  <c r="AA2451" i="9"/>
  <c r="AA1650" i="9"/>
  <c r="AA1970" i="9"/>
  <c r="AA821" i="9"/>
  <c r="AA1127" i="9"/>
  <c r="AA229" i="9"/>
  <c r="AA418" i="9"/>
  <c r="AA696" i="9"/>
  <c r="AA2533" i="9"/>
  <c r="AA153" i="9"/>
  <c r="AA3367" i="9"/>
  <c r="AA949" i="9"/>
  <c r="AA1391" i="9"/>
  <c r="AA3371" i="9"/>
  <c r="AA322" i="9"/>
  <c r="AA723" i="9"/>
  <c r="AA451" i="9"/>
  <c r="AA3025" i="9"/>
  <c r="AA1246" i="9"/>
  <c r="AA1557" i="9"/>
  <c r="AA2487" i="9"/>
  <c r="AA3015" i="9"/>
  <c r="AA2711" i="9"/>
  <c r="AA1154" i="9"/>
  <c r="AA2946" i="9"/>
  <c r="AA155" i="9"/>
  <c r="AA2655" i="9"/>
  <c r="AA1974" i="9"/>
  <c r="AA2025" i="9"/>
  <c r="AA831" i="9"/>
  <c r="AA1596" i="9"/>
  <c r="AA584" i="9"/>
  <c r="AA1500" i="9"/>
  <c r="AA2356" i="9"/>
  <c r="AA2212" i="9"/>
  <c r="AA1426" i="9"/>
  <c r="AA825" i="9"/>
  <c r="AA692" i="9"/>
  <c r="AA1484" i="9"/>
  <c r="AA578" i="9"/>
  <c r="AA3874" i="9"/>
  <c r="AA2843" i="9"/>
  <c r="AA4158" i="9"/>
  <c r="AA3135" i="9"/>
  <c r="AA298" i="9"/>
  <c r="AA1645" i="9"/>
  <c r="AA1869" i="9"/>
  <c r="AA1682" i="9"/>
  <c r="AA4680" i="9"/>
  <c r="AA1861" i="9"/>
  <c r="AA2757" i="9"/>
  <c r="AA60" i="9"/>
  <c r="AA760" i="9"/>
  <c r="AA4197" i="9"/>
  <c r="AA1971" i="9"/>
  <c r="AA2207" i="9"/>
  <c r="AA2643" i="9"/>
  <c r="AA421" i="9"/>
  <c r="AA2941" i="9"/>
  <c r="AA778" i="9"/>
  <c r="AA642" i="9"/>
  <c r="AA1383" i="9"/>
  <c r="AA2718" i="9"/>
  <c r="AA1480" i="9"/>
  <c r="AA758" i="9"/>
  <c r="AA4261" i="9"/>
  <c r="AA5575" i="9"/>
  <c r="AA486" i="9"/>
  <c r="AA3395" i="9"/>
  <c r="AA753" i="9"/>
  <c r="AA3023" i="9"/>
  <c r="AA415" i="9"/>
  <c r="AA1566" i="9"/>
  <c r="AA617" i="9"/>
  <c r="AA2015" i="9"/>
  <c r="AA242" i="9"/>
  <c r="AA789" i="9"/>
  <c r="AA2196" i="9"/>
  <c r="AA500" i="9"/>
  <c r="AA1897" i="9"/>
  <c r="AA1137" i="9"/>
  <c r="AA631" i="9"/>
  <c r="AA488" i="9"/>
  <c r="AA184" i="9"/>
  <c r="AA3067" i="9"/>
  <c r="AA336" i="9"/>
  <c r="AA1280" i="9"/>
  <c r="AA1238" i="9"/>
  <c r="AA1128" i="9"/>
  <c r="AA176" i="9"/>
  <c r="AA772" i="9"/>
  <c r="AA224" i="9"/>
  <c r="AA345" i="9"/>
  <c r="AA1558" i="9"/>
  <c r="AA1297" i="9"/>
  <c r="AA204" i="9"/>
  <c r="AA1086" i="9"/>
  <c r="AA775" i="9"/>
  <c r="AA1442" i="9"/>
  <c r="AA445" i="9"/>
  <c r="AA335" i="9"/>
  <c r="AA2202" i="9"/>
  <c r="AA398" i="9"/>
  <c r="AA677" i="9"/>
  <c r="AA589" i="9"/>
  <c r="AA1085" i="9"/>
  <c r="AA577" i="9"/>
  <c r="AA3327" i="9"/>
  <c r="AA154" i="9"/>
  <c r="AA2316" i="9"/>
  <c r="AA470" i="9"/>
  <c r="AA768" i="9"/>
  <c r="AA3007" i="9"/>
  <c r="AA3495" i="9"/>
  <c r="AA2844" i="9"/>
  <c r="AA4510" i="9"/>
  <c r="AA3311" i="9"/>
  <c r="AA2985" i="9"/>
  <c r="AA68" i="9"/>
  <c r="AA3020" i="9"/>
  <c r="AA613" i="9"/>
  <c r="AA230" i="9"/>
  <c r="AA638" i="9"/>
  <c r="AA332" i="9"/>
  <c r="AA627" i="9"/>
  <c r="AA1001" i="9"/>
  <c r="AA3315" i="9"/>
  <c r="AA834" i="9"/>
  <c r="AA468" i="9"/>
  <c r="AA1540" i="9"/>
  <c r="AA159" i="9"/>
  <c r="AA1355" i="9"/>
  <c r="AA3793" i="9"/>
  <c r="AA4155" i="9"/>
  <c r="AA4428" i="9"/>
  <c r="AA5410" i="9"/>
  <c r="AA616" i="9"/>
  <c r="AA513" i="9"/>
  <c r="AA333" i="9"/>
  <c r="AA1524" i="9"/>
  <c r="AA2947" i="9"/>
  <c r="AA246" i="9"/>
  <c r="AA1546" i="9"/>
  <c r="AA25" i="9"/>
  <c r="AA701" i="9"/>
  <c r="AA1562" i="9"/>
  <c r="AA1483" i="9"/>
  <c r="AA186" i="9"/>
  <c r="AA1410" i="9"/>
  <c r="AA69" i="9"/>
  <c r="AA5628" i="9"/>
  <c r="AA3580" i="9"/>
  <c r="AA3829" i="9"/>
  <c r="AA90" i="9"/>
  <c r="AA262" i="9"/>
  <c r="AA3427" i="9"/>
  <c r="AA273" i="9"/>
  <c r="AA1756" i="9"/>
  <c r="AA769" i="9"/>
  <c r="AA2648" i="9"/>
  <c r="AA148" i="9"/>
  <c r="AA2125" i="9"/>
  <c r="AA783" i="9"/>
  <c r="AA2030" i="9"/>
  <c r="AA477" i="9"/>
  <c r="AA2435" i="9"/>
  <c r="AA737" i="9"/>
  <c r="AA1593" i="9"/>
  <c r="AA3098" i="9"/>
  <c r="AA5551" i="9"/>
  <c r="AA1427" i="9"/>
  <c r="AA909" i="9"/>
  <c r="AA1772" i="9"/>
  <c r="AA600" i="9"/>
  <c r="AA2961" i="9"/>
  <c r="AA1979" i="9"/>
  <c r="AA267" i="9"/>
  <c r="AA3139" i="9"/>
  <c r="AA1273" i="9"/>
  <c r="AA493" i="9"/>
  <c r="AA511" i="9"/>
  <c r="AA1136" i="9"/>
  <c r="AA1143" i="9"/>
  <c r="AA680" i="9"/>
  <c r="AA636" i="9"/>
  <c r="AA813" i="9"/>
  <c r="AA718" i="9"/>
  <c r="AA490" i="9"/>
  <c r="AA725" i="9"/>
  <c r="AA226" i="9"/>
  <c r="AA1983" i="9"/>
  <c r="AA1351" i="9"/>
  <c r="AA1239" i="9"/>
  <c r="AA1777" i="9"/>
  <c r="AA954" i="9"/>
  <c r="AA1460" i="9"/>
  <c r="AA974" i="9"/>
  <c r="AA1498" i="9"/>
  <c r="AA1083" i="9"/>
  <c r="AA2707" i="9"/>
  <c r="AA1472" i="9"/>
  <c r="AA1885" i="9"/>
  <c r="AA666" i="9"/>
  <c r="AA3019" i="9"/>
  <c r="AA592" i="9"/>
  <c r="AA1106" i="9"/>
  <c r="AA2647" i="9"/>
  <c r="AA657" i="9"/>
  <c r="AA2124" i="9"/>
  <c r="AA4054" i="9"/>
  <c r="AA3297" i="9"/>
  <c r="AA1150" i="9"/>
  <c r="AA1749" i="9"/>
  <c r="AA3079" i="9"/>
  <c r="AA268" i="9"/>
  <c r="AA1617" i="9"/>
  <c r="AA2951" i="9"/>
  <c r="AA660" i="9"/>
  <c r="AA1402" i="9"/>
  <c r="AA1261" i="9"/>
  <c r="AA2823" i="9"/>
  <c r="AA4069" i="9"/>
  <c r="AA539" i="9"/>
  <c r="AA3002" i="9"/>
  <c r="AA4243" i="9"/>
  <c r="AA1433" i="9"/>
  <c r="AA3728" i="9"/>
  <c r="AA292" i="9"/>
  <c r="AA1940" i="9"/>
  <c r="AA202" i="9"/>
  <c r="AA2375" i="9"/>
  <c r="AA801" i="9"/>
  <c r="AA1475" i="9"/>
  <c r="AA3341" i="9"/>
  <c r="AA817" i="9"/>
  <c r="AA576" i="9"/>
  <c r="AA1691" i="9"/>
  <c r="AA2523" i="9"/>
  <c r="AA1527" i="9"/>
  <c r="AA5523" i="9"/>
  <c r="AA3508" i="9"/>
  <c r="AA1326" i="9"/>
  <c r="AA2787" i="9"/>
  <c r="AA2483" i="9"/>
  <c r="AA1153" i="9"/>
  <c r="AA800" i="9"/>
  <c r="AA2453" i="9"/>
  <c r="AA1521" i="9"/>
  <c r="AA794" i="9"/>
  <c r="AA3247" i="9"/>
  <c r="AA1440" i="9"/>
  <c r="AA241" i="9"/>
  <c r="AA2357" i="9"/>
  <c r="AA1313" i="9"/>
  <c r="AA478" i="9"/>
  <c r="AA2516" i="9"/>
  <c r="AA5362" i="9"/>
  <c r="AA2879" i="9"/>
  <c r="AA4476" i="9"/>
  <c r="AA302" i="9"/>
  <c r="AA944" i="9"/>
  <c r="AA185" i="9"/>
  <c r="AA3131" i="9"/>
  <c r="AA728" i="9"/>
  <c r="AA3405" i="9"/>
  <c r="AA1422" i="9"/>
  <c r="AA2649" i="9"/>
  <c r="AA28" i="9"/>
  <c r="AA1291" i="9"/>
  <c r="AA376" i="9"/>
  <c r="AA1443" i="9"/>
  <c r="AA625" i="9"/>
  <c r="AA2795" i="9"/>
  <c r="AA3658" i="9"/>
  <c r="AA629" i="9"/>
  <c r="AA150" i="9"/>
  <c r="AA2963" i="9"/>
  <c r="AA1109" i="9"/>
  <c r="AA766" i="9"/>
  <c r="AA324" i="9"/>
  <c r="AA461" i="9"/>
  <c r="AA1463" i="9"/>
  <c r="AA270" i="9"/>
  <c r="AA1140" i="9"/>
  <c r="AA3111" i="9"/>
  <c r="AA2515" i="9"/>
  <c r="AA3870" i="9"/>
  <c r="AA555" i="9"/>
  <c r="AA2490" i="9"/>
  <c r="AA1405" i="9"/>
  <c r="AA992" i="9"/>
  <c r="AA3937" i="9"/>
  <c r="AA651" i="9"/>
  <c r="AA4172" i="9"/>
  <c r="AA1649" i="9"/>
  <c r="AA661" i="9"/>
  <c r="AA4" i="9"/>
  <c r="AA2201" i="9"/>
  <c r="AA2367" i="9"/>
  <c r="AA169" i="9"/>
  <c r="AA5524" i="9"/>
  <c r="AA1002" i="9"/>
  <c r="AA3066" i="9"/>
  <c r="AA1118" i="9"/>
  <c r="AA829" i="9"/>
  <c r="AA599" i="9"/>
  <c r="AA3127" i="9"/>
  <c r="AA1155" i="9"/>
  <c r="AA4674" i="9"/>
  <c r="AA1429" i="9"/>
  <c r="AA304" i="9"/>
  <c r="AA943" i="9"/>
  <c r="AA73" i="9"/>
  <c r="AA2771" i="9"/>
  <c r="AA414" i="9"/>
  <c r="AA1991" i="9"/>
  <c r="AA18" i="9"/>
  <c r="AA823" i="9"/>
  <c r="AA307" i="9"/>
  <c r="AA582" i="9"/>
  <c r="AA467" i="9"/>
  <c r="AA3456" i="9"/>
  <c r="AA3454" i="9"/>
  <c r="AA1795" i="9"/>
  <c r="AA1452" i="9"/>
  <c r="AA1611" i="9"/>
  <c r="AA1980" i="9"/>
  <c r="AA1595" i="9"/>
  <c r="AA3411" i="9"/>
  <c r="AA2430" i="9"/>
  <c r="AA1034" i="9"/>
  <c r="AA3192" i="9"/>
  <c r="AA683" i="9"/>
  <c r="AA3279" i="9"/>
  <c r="AA3725" i="9"/>
  <c r="AA562" i="9"/>
  <c r="AA691" i="9"/>
  <c r="AA1121" i="9"/>
  <c r="AA970" i="9"/>
  <c r="AA1644" i="9"/>
  <c r="AA4323" i="9"/>
  <c r="AA3611" i="9"/>
  <c r="AA401" i="9"/>
  <c r="AA1039" i="9"/>
  <c r="AA2475" i="9"/>
  <c r="AA1102" i="9"/>
  <c r="AA786" i="9"/>
  <c r="AA1331" i="9"/>
  <c r="AA971" i="9"/>
  <c r="AA62" i="9"/>
  <c r="AA720" i="9"/>
  <c r="AA2511" i="9"/>
  <c r="AA3381" i="9"/>
  <c r="AA2807" i="9"/>
  <c r="AA1113" i="9"/>
  <c r="AA402" i="9"/>
  <c r="AA1488" i="9"/>
  <c r="AA3981" i="9"/>
  <c r="AA3644" i="9"/>
  <c r="AA3208" i="9"/>
  <c r="AA1279" i="9"/>
  <c r="AA1696" i="9"/>
  <c r="AA808" i="9"/>
  <c r="AA3435" i="9"/>
  <c r="AA423" i="9"/>
  <c r="AA84" i="9"/>
  <c r="AA548" i="9"/>
  <c r="AA3074" i="9"/>
  <c r="AA1307" i="9"/>
  <c r="AA1414" i="9"/>
  <c r="AA618" i="9"/>
  <c r="AA1434" i="9"/>
  <c r="AA1517" i="9"/>
  <c r="AA1678" i="9"/>
  <c r="AA507" i="9"/>
  <c r="AA2697" i="9"/>
  <c r="AA218" i="9"/>
  <c r="AA1765" i="9"/>
  <c r="AA1670" i="9"/>
  <c r="AA5469" i="9"/>
  <c r="AA1082" i="9"/>
  <c r="AA1674" i="9"/>
  <c r="AA232" i="9"/>
  <c r="AA1240" i="9"/>
  <c r="AA464" i="9"/>
  <c r="AA1394" i="9"/>
  <c r="AA1141" i="9"/>
  <c r="AA2755" i="9"/>
  <c r="AA2106" i="9"/>
  <c r="AA2803" i="9"/>
  <c r="AA295" i="9"/>
  <c r="AA979" i="9"/>
  <c r="AA2659" i="9"/>
  <c r="AA2355" i="9"/>
  <c r="AA3419" i="9"/>
  <c r="AA1397" i="9"/>
  <c r="AA1773" i="9"/>
  <c r="AA585" i="9"/>
  <c r="AA344" i="9"/>
  <c r="AA349" i="9"/>
  <c r="AA352" i="9"/>
  <c r="AA358" i="9"/>
  <c r="AA180" i="9"/>
  <c r="AA770" i="9"/>
  <c r="AA1142" i="9"/>
  <c r="AA343" i="9"/>
  <c r="AA356" i="9"/>
  <c r="AA743" i="9"/>
  <c r="AA682" i="9"/>
  <c r="AA3034" i="9"/>
  <c r="AA601" i="9"/>
  <c r="AA1418" i="9"/>
  <c r="AA1112" i="9"/>
  <c r="AA1294" i="9"/>
  <c r="AA1341" i="9"/>
  <c r="AA428" i="9"/>
  <c r="AA416" i="9"/>
  <c r="AA917" i="9"/>
  <c r="AA1965" i="9"/>
  <c r="AA109" i="9"/>
  <c r="AA2000" i="9"/>
  <c r="AA706" i="9"/>
  <c r="AA15" i="9"/>
  <c r="AA1417" i="9"/>
  <c r="AA206" i="9"/>
  <c r="AA835" i="9"/>
  <c r="AA1389" i="9"/>
  <c r="AA6" i="9"/>
  <c r="AA2028" i="9"/>
  <c r="AA4096" i="9"/>
  <c r="AA3855" i="9"/>
  <c r="AA1167" i="9"/>
  <c r="AA1492" i="9"/>
  <c r="AA2003" i="9"/>
  <c r="AA2819" i="9"/>
  <c r="AA1467" i="9"/>
  <c r="AA3425" i="9"/>
  <c r="AA1129" i="9"/>
  <c r="AA675" i="9"/>
  <c r="AA88" i="9"/>
  <c r="AA1679" i="9"/>
  <c r="AA2403" i="9"/>
  <c r="AA247" i="9"/>
  <c r="AA92" i="9"/>
  <c r="AA353" i="9"/>
  <c r="AA4699" i="9"/>
  <c r="AA1381" i="9"/>
  <c r="AA2727" i="9"/>
  <c r="AA547" i="9"/>
  <c r="AA497" i="9"/>
  <c r="AA993" i="9"/>
  <c r="AA2411" i="9"/>
  <c r="AA1748" i="9"/>
  <c r="AA2038" i="9"/>
  <c r="AA608" i="9"/>
  <c r="AA2802" i="9"/>
  <c r="AA5626" i="9"/>
  <c r="AA4726" i="9"/>
  <c r="AA227" i="9"/>
  <c r="AA1967" i="9"/>
  <c r="AA23" i="9"/>
  <c r="AA1591" i="9"/>
  <c r="AA2719" i="9"/>
  <c r="AA3912" i="9"/>
  <c r="AA1117" i="9"/>
  <c r="AA2" i="9"/>
  <c r="AA571" i="9"/>
  <c r="AA2959" i="9"/>
  <c r="AA3253" i="9"/>
  <c r="AA1375" i="9"/>
  <c r="AA2405" i="9"/>
  <c r="AA940" i="9"/>
  <c r="AA1654" i="9"/>
  <c r="AA3198" i="9"/>
  <c r="AA3577" i="9"/>
  <c r="AA611" i="9"/>
  <c r="AA733" i="9"/>
  <c r="AA1975" i="9"/>
  <c r="AA945" i="9"/>
  <c r="AA1959" i="9"/>
  <c r="AA649" i="9"/>
  <c r="AA63" i="9"/>
  <c r="AA708" i="9"/>
  <c r="AA225" i="9"/>
  <c r="AA3335" i="9"/>
  <c r="AA3055" i="9"/>
  <c r="AA3100" i="9"/>
  <c r="AA1541" i="9"/>
  <c r="AA1177" i="9"/>
  <c r="AA1632" i="9"/>
  <c r="AA1817" i="9"/>
  <c r="AA2887" i="9"/>
  <c r="AA4275" i="9"/>
  <c r="AA1612" i="9"/>
  <c r="AA381" i="9"/>
  <c r="AA816" i="9"/>
  <c r="AA4409" i="9"/>
  <c r="AA1387" i="9"/>
  <c r="AA193" i="9"/>
  <c r="AA3039" i="9"/>
  <c r="AA431" i="9"/>
  <c r="AA2667" i="9"/>
  <c r="AA3328" i="9"/>
  <c r="AA1695" i="9"/>
  <c r="AA2087" i="9"/>
  <c r="AA1549" i="9"/>
  <c r="AA11" i="9"/>
  <c r="AA1955" i="9"/>
  <c r="AA1607" i="9"/>
  <c r="AA1621" i="9"/>
  <c r="AA1337" i="9"/>
  <c r="AA632" i="9"/>
  <c r="AA317" i="9"/>
  <c r="AA197" i="9"/>
  <c r="AA621" i="9"/>
  <c r="AA1090" i="9"/>
  <c r="AA3063" i="9"/>
  <c r="AA1089" i="9"/>
  <c r="AA1345" i="9"/>
  <c r="AA93" i="9"/>
  <c r="AA495" i="9"/>
  <c r="AA977" i="9"/>
  <c r="AA2452" i="9"/>
  <c r="AA1530" i="9"/>
  <c r="AA3347" i="9"/>
  <c r="AA2198" i="9"/>
  <c r="AA729" i="9"/>
  <c r="AA239" i="9"/>
  <c r="AA1376" i="9"/>
  <c r="AA299" i="9"/>
  <c r="AA2639" i="9"/>
  <c r="AA741" i="9"/>
  <c r="AA3919" i="9"/>
  <c r="AA3917" i="9"/>
  <c r="AA5631" i="9"/>
  <c r="AA2163" i="9"/>
  <c r="AA812" i="9"/>
  <c r="AA441" i="9"/>
  <c r="AA796" i="9"/>
  <c r="AA1367" i="9"/>
  <c r="AA3545" i="9"/>
  <c r="AA2955" i="9"/>
  <c r="AA334" i="9"/>
  <c r="AA316" i="9"/>
  <c r="AA2008" i="9"/>
  <c r="AA704" i="9"/>
  <c r="AA3439" i="9"/>
  <c r="AA1040" i="9"/>
  <c r="AA249" i="9"/>
  <c r="AA594" i="9"/>
  <c r="AA1950" i="9"/>
  <c r="AA178" i="9"/>
  <c r="AA4049" i="9"/>
  <c r="AA5607" i="9"/>
  <c r="AA1693" i="9"/>
  <c r="AA1533" i="9"/>
  <c r="AA208" i="9"/>
  <c r="AA1100" i="9"/>
  <c r="AA827" i="9"/>
  <c r="AA3095" i="9"/>
  <c r="AA2680" i="9"/>
  <c r="AA244" i="9"/>
  <c r="AA503" i="9"/>
  <c r="AA2383" i="9"/>
  <c r="AA662" i="9"/>
  <c r="AA2939" i="9"/>
  <c r="AA2206" i="9"/>
  <c r="AA1162" i="9"/>
  <c r="AA2537" i="9"/>
  <c r="AA1661" i="9"/>
  <c r="AA5426" i="9"/>
  <c r="AA2421" i="9"/>
  <c r="AA2210" i="9"/>
  <c r="AA3383" i="9"/>
  <c r="AA199" i="9"/>
  <c r="AA2088" i="9"/>
  <c r="AA777" i="9"/>
  <c r="AA1568" i="9"/>
  <c r="AA476" i="9"/>
  <c r="AA628" i="9"/>
  <c r="AA716" i="9"/>
  <c r="AA1111" i="9"/>
  <c r="AA1170" i="9"/>
  <c r="AA255" i="9"/>
  <c r="AA676" i="9"/>
  <c r="AA3983" i="9"/>
  <c r="AA2885" i="9"/>
  <c r="AA4437" i="9"/>
  <c r="AA1126" i="9"/>
  <c r="AA215" i="9"/>
  <c r="AA782" i="9"/>
  <c r="AA583" i="9"/>
  <c r="AA2691" i="9"/>
  <c r="AA1987" i="9"/>
  <c r="AA3387" i="9"/>
  <c r="AA1545" i="9"/>
  <c r="AA1338" i="9"/>
  <c r="AA2733" i="9"/>
  <c r="AA305" i="9"/>
  <c r="AA640" i="9"/>
  <c r="AA1598" i="9"/>
  <c r="AA1147" i="9"/>
  <c r="AA2759" i="9"/>
  <c r="AA417" i="9"/>
  <c r="AA2747" i="9"/>
  <c r="AA4364" i="9"/>
  <c r="AA2437" i="9"/>
  <c r="AA1390" i="9"/>
  <c r="AA1346" i="9"/>
  <c r="AA450" i="9"/>
  <c r="AA318" i="9"/>
  <c r="AA429" i="9"/>
  <c r="AA1245" i="9"/>
  <c r="AA403" i="9"/>
  <c r="AA2199" i="9"/>
  <c r="AA1217" i="9"/>
  <c r="AA820" i="9"/>
  <c r="AA1683" i="9"/>
  <c r="AA726" i="9"/>
  <c r="AA3317" i="9"/>
  <c r="AA354" i="9"/>
  <c r="AA1641" i="9"/>
  <c r="AA474" i="9"/>
  <c r="AA190" i="9"/>
  <c r="AA3267" i="9"/>
  <c r="AA912" i="9"/>
  <c r="AA1694" i="9"/>
  <c r="AA1637" i="9"/>
  <c r="AA291" i="9"/>
  <c r="AA3116" i="9"/>
  <c r="AA1395" i="9"/>
  <c r="AA149" i="9"/>
  <c r="AA792" i="9"/>
  <c r="AA1630" i="9"/>
  <c r="AA2943" i="9"/>
  <c r="AA281" i="9"/>
  <c r="AA3221" i="9"/>
  <c r="AA496" i="9"/>
  <c r="AA2407" i="9"/>
  <c r="AA1538" i="9"/>
  <c r="AA790" i="9"/>
  <c r="AA2600" i="9"/>
  <c r="AA3339" i="9"/>
  <c r="AA963" i="9"/>
  <c r="AA1865" i="9"/>
  <c r="AA2681" i="9"/>
  <c r="AA2471" i="9"/>
  <c r="AA1151" i="9"/>
  <c r="AA3071" i="9"/>
  <c r="AA308" i="9"/>
  <c r="AA4683" i="9"/>
  <c r="AA1119" i="9"/>
  <c r="AA2664" i="9"/>
  <c r="AA2642" i="9"/>
  <c r="AA1175" i="9"/>
  <c r="AA2712" i="9"/>
  <c r="AA2760" i="9"/>
  <c r="AA3423" i="9"/>
  <c r="AA1508" i="9"/>
  <c r="AA603" i="9"/>
  <c r="AA350" i="9"/>
  <c r="AA1158" i="9"/>
  <c r="AA767" i="9"/>
  <c r="AA4101" i="9"/>
  <c r="AA602" i="9"/>
  <c r="AA1262" i="9"/>
  <c r="AA87" i="9"/>
  <c r="AA444" i="9"/>
  <c r="AA220" i="9"/>
  <c r="AA1757" i="9"/>
  <c r="AA13" i="9"/>
  <c r="AA391" i="9"/>
  <c r="AA3323" i="9"/>
  <c r="AA1479" i="9"/>
  <c r="AA3181" i="9"/>
  <c r="AA4195" i="9"/>
  <c r="AA559" i="9"/>
  <c r="AA2797" i="9"/>
  <c r="AA4522" i="9"/>
  <c r="AA2126" i="9"/>
  <c r="AA1149" i="9"/>
  <c r="AA1769" i="9"/>
  <c r="AA1542" i="9"/>
  <c r="AA2379" i="9"/>
  <c r="AA300" i="9"/>
  <c r="AA143" i="9"/>
  <c r="AA67" i="9"/>
  <c r="AA2827" i="9"/>
  <c r="AA256" i="9"/>
  <c r="AA2519" i="9"/>
  <c r="AA240" i="9"/>
  <c r="AA836" i="9"/>
  <c r="AA2587" i="9"/>
  <c r="AA2629" i="9"/>
  <c r="AA1899" i="9"/>
  <c r="AA3004" i="9"/>
  <c r="AA1867" i="9"/>
  <c r="AA3107" i="9"/>
  <c r="AA321" i="9"/>
  <c r="AA1992" i="9"/>
  <c r="AA2463" i="9"/>
  <c r="AA4719" i="9"/>
  <c r="AA719" i="9"/>
  <c r="AA2373" i="9"/>
  <c r="AA797" i="9"/>
  <c r="AA732" i="9"/>
  <c r="AA1687" i="9"/>
  <c r="AA763" i="9"/>
  <c r="AA633" i="9"/>
  <c r="AA1173" i="9"/>
  <c r="AA3750" i="9"/>
  <c r="AA941" i="9"/>
  <c r="AA2779" i="9"/>
  <c r="AA310" i="9"/>
  <c r="AA919" i="9"/>
  <c r="AA1366" i="9"/>
  <c r="AA3051" i="9"/>
  <c r="AA1035" i="9"/>
  <c r="AA1583" i="9"/>
  <c r="AA1145" i="9"/>
  <c r="AA5641" i="9"/>
  <c r="AA26" i="9"/>
  <c r="AA914" i="9"/>
  <c r="AA1160" i="9"/>
  <c r="AA2312" i="9"/>
  <c r="AA315" i="9"/>
  <c r="AA5" i="9"/>
  <c r="AA433" i="9"/>
  <c r="AA570" i="9"/>
  <c r="AA3556" i="9"/>
  <c r="AA1093" i="9"/>
  <c r="AA326" i="9"/>
  <c r="AA221" i="9"/>
  <c r="AA922" i="9"/>
  <c r="AA814" i="9"/>
  <c r="AA274" i="9"/>
  <c r="AA364" i="9"/>
  <c r="AA1094" i="9"/>
  <c r="AA587" i="9"/>
  <c r="AA3277" i="9"/>
  <c r="AA449" i="9"/>
  <c r="AA411" i="9"/>
  <c r="AA2371" i="9"/>
  <c r="AA2468" i="9"/>
  <c r="AA1958" i="9"/>
  <c r="AA951" i="9"/>
  <c r="AA551" i="9"/>
  <c r="AA1296" i="9"/>
  <c r="AA4429" i="9"/>
  <c r="AA1014" i="9"/>
  <c r="AA4659" i="9"/>
  <c r="AA561" i="9"/>
  <c r="AA2731" i="9"/>
  <c r="AA3036" i="9"/>
  <c r="AA1411" i="9"/>
  <c r="AA2197" i="9"/>
  <c r="AA2165" i="9"/>
  <c r="AA1165" i="9"/>
  <c r="AA1631" i="9"/>
  <c r="AA815" i="9"/>
  <c r="AA1370" i="9"/>
  <c r="AA3559" i="9"/>
  <c r="AA1890" i="9"/>
  <c r="AA2040" i="9"/>
  <c r="AA1880" i="9"/>
  <c r="AA5429" i="9"/>
  <c r="AA1602" i="9"/>
  <c r="AA5472" i="9"/>
  <c r="AA1362" i="9"/>
  <c r="AA913" i="9"/>
  <c r="AA667" i="9"/>
  <c r="AA438" i="9"/>
  <c r="AA2007" i="9"/>
  <c r="AA712" i="9"/>
  <c r="AA1633" i="9"/>
  <c r="AA406" i="9"/>
  <c r="AA554" i="9"/>
  <c r="AA1659" i="9"/>
  <c r="AA1882" i="9"/>
  <c r="AA1125" i="9"/>
  <c r="AA2897" i="9"/>
  <c r="AA619" i="9"/>
  <c r="AA3691" i="9"/>
  <c r="AA3839" i="9"/>
  <c r="AA1330" i="9"/>
  <c r="AA1046" i="9"/>
  <c r="AA1315" i="9"/>
  <c r="AA759" i="9"/>
  <c r="AA1365" i="9"/>
  <c r="AA2388" i="9"/>
  <c r="AA163" i="9"/>
  <c r="AA1862" i="9"/>
  <c r="AA282" i="9"/>
  <c r="AA3035" i="9"/>
  <c r="AA978" i="9"/>
  <c r="AA331" i="9"/>
  <c r="AA623" i="9"/>
  <c r="AA3069" i="9"/>
  <c r="AA266" i="9"/>
  <c r="AA2439" i="9"/>
  <c r="AA314" i="9"/>
  <c r="AA670" i="9"/>
  <c r="AA294" i="9"/>
  <c r="AA684" i="9"/>
  <c r="AA280" i="9"/>
  <c r="AA1393" i="9"/>
  <c r="AA187" i="9"/>
  <c r="AA558" i="9"/>
  <c r="AA111" i="9"/>
  <c r="AA2703" i="9"/>
  <c r="AA12" i="9"/>
  <c r="AA907" i="9"/>
  <c r="AA257" i="9"/>
  <c r="AA3103" i="9"/>
  <c r="AA2218" i="9"/>
  <c r="AA939" i="9"/>
  <c r="AA1135" i="9"/>
  <c r="AA313" i="9"/>
  <c r="AA3299" i="9"/>
  <c r="AA575" i="9"/>
  <c r="AA209" i="9"/>
  <c r="AA659" i="9"/>
  <c r="AA1045" i="9"/>
  <c r="AA1314" i="9"/>
  <c r="AA822" i="9"/>
  <c r="AA1946" i="9"/>
  <c r="AA3326" i="9"/>
  <c r="AA4665" i="9"/>
  <c r="AA4483" i="9"/>
  <c r="AA1437" i="9"/>
  <c r="AA183" i="9"/>
  <c r="AA325" i="9"/>
  <c r="AA1289" i="9"/>
  <c r="AA1528" i="9"/>
  <c r="AA1438" i="9"/>
  <c r="AA1258" i="9"/>
  <c r="AA1036" i="9"/>
  <c r="AA1761" i="9"/>
  <c r="AA1406" i="9"/>
  <c r="AA2824" i="9"/>
  <c r="AA1030" i="9"/>
  <c r="AA1664" i="9"/>
  <c r="AA1281" i="9"/>
  <c r="AA665" i="9"/>
  <c r="AA278" i="9"/>
  <c r="AA581" i="9"/>
  <c r="AA248" i="9"/>
  <c r="AA2105" i="9"/>
  <c r="AA5493" i="9"/>
  <c r="AA3647" i="9"/>
  <c r="AA1371" i="9"/>
  <c r="AA652" i="9"/>
  <c r="AA991" i="9"/>
  <c r="AA2990" i="9"/>
  <c r="AA2695" i="9"/>
  <c r="AA422" i="9"/>
  <c r="AA3331" i="9"/>
  <c r="AA1666" i="9"/>
  <c r="AA762" i="9"/>
  <c r="AA1752" i="9"/>
  <c r="AA2063" i="9"/>
  <c r="AA1496" i="9"/>
  <c r="AA1625" i="9"/>
  <c r="AA1107" i="9"/>
  <c r="AA4658" i="9"/>
  <c r="AA4657" i="9"/>
  <c r="AA1131" i="9"/>
  <c r="AA1947" i="9"/>
  <c r="AA437" i="9"/>
  <c r="AA2532" i="9"/>
  <c r="AA89" i="9"/>
  <c r="AA432" i="9"/>
  <c r="AA795" i="9"/>
  <c r="AA703" i="9"/>
  <c r="AA494" i="9"/>
  <c r="AA1396" i="9"/>
  <c r="AA399" i="9"/>
  <c r="AA1166" i="9"/>
  <c r="AA1115" i="9"/>
  <c r="AA251" i="9"/>
  <c r="AA1299" i="9"/>
  <c r="AA738" i="9"/>
  <c r="AA2311" i="9"/>
  <c r="AA3659" i="9"/>
  <c r="AA2443" i="9"/>
  <c r="AA173" i="9"/>
  <c r="AA1497" i="9"/>
  <c r="AA24" i="9"/>
  <c r="AA3123" i="9"/>
  <c r="AA395" i="9"/>
  <c r="AA3359" i="9"/>
  <c r="AA1325" i="9"/>
  <c r="AA2987" i="9"/>
  <c r="AA1534" i="9"/>
  <c r="AA290" i="9"/>
  <c r="AA3271" i="9"/>
  <c r="AA2991" i="9"/>
  <c r="AA5388" i="9"/>
  <c r="AA439" i="9"/>
  <c r="AA3259" i="9"/>
  <c r="AA1409" i="9"/>
  <c r="AA1984" i="9"/>
  <c r="AA1570" i="9"/>
  <c r="AA3461" i="9"/>
  <c r="AA16" i="9"/>
  <c r="AA3068" i="9"/>
  <c r="AA1401" i="9"/>
  <c r="AA1455" i="9"/>
  <c r="AA235" i="9"/>
  <c r="AA2214" i="9"/>
  <c r="AA2060" i="9"/>
  <c r="AA980" i="9"/>
  <c r="AA191" i="9"/>
  <c r="AA612" i="9"/>
  <c r="AA1759" i="9"/>
  <c r="AA920" i="9"/>
  <c r="AA236" i="9"/>
  <c r="AA1768" i="9"/>
  <c r="AA1087" i="9"/>
  <c r="AA736" i="9"/>
  <c r="AA936" i="9"/>
  <c r="AA1547" i="9"/>
  <c r="AA347" i="9"/>
  <c r="AA351" i="9"/>
  <c r="AA355" i="9"/>
  <c r="AA674" i="9"/>
  <c r="AA380" i="9"/>
  <c r="AA1092" i="9"/>
  <c r="AA679" i="9"/>
  <c r="AA348" i="9"/>
  <c r="AA412" i="9"/>
  <c r="AA1465" i="9"/>
  <c r="AA5350" i="9"/>
  <c r="AA2621" i="9"/>
  <c r="AA2479" i="9"/>
  <c r="AA5466" i="9"/>
  <c r="AA2039" i="9"/>
  <c r="AA671" i="9"/>
  <c r="AA1398" i="9"/>
  <c r="AA1303" i="9"/>
  <c r="AA1416" i="9"/>
  <c r="AA934" i="9"/>
  <c r="AA2219" i="9"/>
  <c r="AA17" i="9"/>
  <c r="AA1618" i="9"/>
  <c r="AA622" i="9"/>
  <c r="AA2687" i="9"/>
  <c r="AA454" i="9"/>
  <c r="AA4451" i="9"/>
  <c r="AA2743" i="9"/>
  <c r="AA1116" i="9"/>
  <c r="AA471" i="9"/>
  <c r="AA948" i="9"/>
  <c r="AA2751" i="9"/>
  <c r="AA1305" i="9"/>
  <c r="AA593" i="9"/>
  <c r="AA37" i="9"/>
  <c r="AA3184" i="9"/>
  <c r="AA1032" i="9"/>
  <c r="AA610" i="9"/>
  <c r="AA544" i="9"/>
  <c r="AA3115" i="9"/>
  <c r="AA3264" i="9"/>
  <c r="AA1579" i="9"/>
  <c r="AA1342" i="9"/>
  <c r="AA785" i="9"/>
  <c r="AA742" i="9"/>
  <c r="AA2204" i="9"/>
  <c r="AA346" i="9"/>
  <c r="D998" i="1" l="1"/>
  <c r="E999" i="1"/>
  <c r="M14" i="9"/>
  <c r="N2" i="9"/>
  <c r="A2" i="9" s="1"/>
  <c r="M1219" i="9"/>
  <c r="N1219" i="9" s="1"/>
  <c r="P1159" i="9"/>
  <c r="P1179" i="9"/>
  <c r="R1178" i="9"/>
  <c r="N6" i="9"/>
  <c r="N3" i="9"/>
  <c r="R27" i="9"/>
  <c r="N4" i="9"/>
  <c r="R30" i="9"/>
  <c r="D999" i="1" l="1"/>
  <c r="E1000" i="1"/>
  <c r="A3" i="9"/>
  <c r="A4" i="9" s="1"/>
  <c r="N5" i="9"/>
  <c r="M53" i="9"/>
  <c r="L2017" i="9"/>
  <c r="N2017" i="9" s="1"/>
  <c r="L2019" i="9"/>
  <c r="N2019" i="9" s="1"/>
  <c r="N1661" i="9"/>
  <c r="N1665" i="9"/>
  <c r="N1676" i="9"/>
  <c r="N1662" i="9"/>
  <c r="N1674" i="9"/>
  <c r="N1696" i="9"/>
  <c r="N1693" i="9"/>
  <c r="N1819" i="9"/>
  <c r="N1682" i="9"/>
  <c r="N1671" i="9"/>
  <c r="P1979" i="9"/>
  <c r="N1979" i="9" s="1"/>
  <c r="N1690" i="9"/>
  <c r="N1679" i="9"/>
  <c r="N1678" i="9"/>
  <c r="N1695" i="9"/>
  <c r="N1698" i="9"/>
  <c r="N1687" i="9"/>
  <c r="N1675" i="9"/>
  <c r="N1669" i="9"/>
  <c r="N1689" i="9"/>
  <c r="N1692" i="9"/>
  <c r="N1666" i="9"/>
  <c r="L53" i="9"/>
  <c r="N53" i="9"/>
  <c r="P28" i="9"/>
  <c r="P29" i="9"/>
  <c r="N1673" i="9"/>
  <c r="N1685" i="9"/>
  <c r="N1660" i="9"/>
  <c r="O5338" i="9"/>
  <c r="N1677" i="9"/>
  <c r="P37" i="9"/>
  <c r="M18" i="9"/>
  <c r="P32" i="9"/>
  <c r="P35" i="9"/>
  <c r="P34" i="9"/>
  <c r="P38" i="9"/>
  <c r="P39" i="9"/>
  <c r="Q27" i="9"/>
  <c r="P27" i="9" s="1"/>
  <c r="P31" i="9"/>
  <c r="P33" i="9"/>
  <c r="P36" i="9"/>
  <c r="P1897" i="9"/>
  <c r="N1897" i="9" s="1"/>
  <c r="N1670" i="9"/>
  <c r="N1684" i="9"/>
  <c r="N1663" i="9"/>
  <c r="N1667" i="9"/>
  <c r="N1664" i="9"/>
  <c r="N1691" i="9"/>
  <c r="L17" i="9"/>
  <c r="N1680" i="9"/>
  <c r="N1668" i="9"/>
  <c r="N1616" i="9"/>
  <c r="N1686" i="9"/>
  <c r="N1615" i="9"/>
  <c r="N1681" i="9"/>
  <c r="N1659" i="9"/>
  <c r="M15" i="9"/>
  <c r="N1672" i="9"/>
  <c r="P1899" i="9"/>
  <c r="N1899" i="9" s="1"/>
  <c r="P5340" i="9"/>
  <c r="P1145" i="9"/>
  <c r="N1694" i="9"/>
  <c r="L14" i="9"/>
  <c r="Q37" i="9"/>
  <c r="U37" i="9" s="1"/>
  <c r="Q32" i="9"/>
  <c r="U32" i="9" s="1"/>
  <c r="Q34" i="9"/>
  <c r="U34" i="9" s="1"/>
  <c r="Q39" i="9"/>
  <c r="Q36" i="9"/>
  <c r="U36" i="9" s="1"/>
  <c r="Q35" i="9"/>
  <c r="U35" i="9" s="1"/>
  <c r="Q38" i="9"/>
  <c r="M38" i="9" s="1"/>
  <c r="Q33" i="9"/>
  <c r="U33" i="9" s="1"/>
  <c r="R36" i="9"/>
  <c r="V36" i="9" s="1"/>
  <c r="R37" i="9"/>
  <c r="V37" i="9" s="1"/>
  <c r="R33" i="9"/>
  <c r="V33" i="9" s="1"/>
  <c r="R35" i="9"/>
  <c r="V35" i="9" s="1"/>
  <c r="R38" i="9"/>
  <c r="R34" i="9"/>
  <c r="V34" i="9" s="1"/>
  <c r="R32" i="9"/>
  <c r="V32" i="9" s="1"/>
  <c r="R39" i="9"/>
  <c r="V39" i="9" s="1"/>
  <c r="Q30" i="9"/>
  <c r="P30" i="9" s="1"/>
  <c r="N1817" i="9"/>
  <c r="O5337" i="9"/>
  <c r="N1683" i="9"/>
  <c r="P1977" i="9"/>
  <c r="N1977" i="9" s="1"/>
  <c r="N1688" i="9"/>
  <c r="D1000" i="1" l="1"/>
  <c r="E1001" i="1"/>
  <c r="D1001" i="1" s="1"/>
  <c r="A5" i="9"/>
  <c r="A6" i="9" s="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M35" i="9"/>
  <c r="M36" i="9"/>
  <c r="M32" i="9"/>
  <c r="M33" i="9"/>
  <c r="M37" i="9"/>
  <c r="M34" i="9"/>
  <c r="U39" i="9"/>
  <c r="M39" i="9" l="1"/>
  <c r="G7" i="59" l="1"/>
  <c r="M182" i="1" l="1"/>
  <c r="BA182" i="9" s="1"/>
  <c r="L19" i="61"/>
  <c r="Z35" i="70"/>
  <c r="L1129" i="9" l="1"/>
  <c r="Q398" i="9"/>
  <c r="Q419" i="9"/>
  <c r="M1131" i="9"/>
  <c r="Q417" i="9"/>
  <c r="Q403" i="9"/>
  <c r="Q864" i="9"/>
  <c r="Q401" i="9"/>
  <c r="O123" i="9"/>
  <c r="L544" i="9"/>
  <c r="Q420" i="9"/>
  <c r="Q422" i="9"/>
  <c r="L426" i="9"/>
  <c r="Q404" i="9"/>
  <c r="Q406" i="9"/>
  <c r="O781" i="9"/>
  <c r="P141" i="9"/>
  <c r="O279" i="9"/>
  <c r="L604" i="9"/>
  <c r="Q423" i="9"/>
  <c r="Q409" i="9"/>
  <c r="L634" i="9"/>
  <c r="Q407" i="9"/>
  <c r="Q412" i="9"/>
  <c r="Q418" i="9"/>
  <c r="L249" i="9"/>
  <c r="Q396" i="9"/>
  <c r="Q402" i="9"/>
  <c r="L201" i="9"/>
  <c r="L279" i="9"/>
  <c r="Q421" i="9"/>
  <c r="Q410" i="9"/>
  <c r="Q399" i="9"/>
  <c r="Q405" i="9"/>
  <c r="Q413" i="9"/>
  <c r="Q425" i="9"/>
  <c r="Q424" i="9"/>
  <c r="Q397" i="9"/>
  <c r="Q415" i="9"/>
  <c r="Q408" i="9"/>
  <c r="Q416" i="9"/>
  <c r="L5641" i="9"/>
  <c r="Q411" i="9"/>
  <c r="Q400" i="9"/>
  <c r="O1129" i="9"/>
  <c r="Q414" i="9"/>
  <c r="P123" i="9"/>
  <c r="L20" i="61"/>
  <c r="G34" i="61" s="1"/>
  <c r="G7" i="61"/>
  <c r="M115" i="9" l="1"/>
  <c r="M1204" i="9" l="1"/>
  <c r="M1202" i="9"/>
  <c r="N1216" i="9"/>
  <c r="N1202" i="9"/>
  <c r="M1198" i="9"/>
  <c r="N1209" i="9"/>
  <c r="L1198" i="9"/>
  <c r="N1217" i="9"/>
  <c r="N1213" i="9"/>
  <c r="M1200" i="9"/>
  <c r="M1201" i="9"/>
  <c r="L1201" i="9"/>
  <c r="N1214" i="9"/>
  <c r="M1199" i="9"/>
  <c r="N1211" i="9"/>
  <c r="N1222" i="9"/>
  <c r="M1220" i="9"/>
  <c r="N1220" i="9" s="1"/>
  <c r="L115" i="9"/>
  <c r="N115" i="9"/>
  <c r="L1200" i="9"/>
  <c r="N1200" i="9"/>
  <c r="L1204" i="9" l="1"/>
  <c r="N1204" i="9"/>
  <c r="N1199" i="9"/>
  <c r="N1201" i="9"/>
  <c r="N1198" i="9"/>
  <c r="L1199" i="9"/>
  <c r="L1202" i="9"/>
  <c r="N1221" i="9"/>
  <c r="N2092" i="9" l="1"/>
  <c r="M2083" i="9"/>
  <c r="N2093" i="9"/>
  <c r="N2064" i="9"/>
  <c r="N2095" i="9"/>
  <c r="N2071" i="9"/>
  <c r="N2094" i="9"/>
  <c r="N2069" i="9"/>
  <c r="N2061" i="9"/>
  <c r="N2072" i="9"/>
  <c r="N2070" i="9"/>
  <c r="N2063" i="9"/>
  <c r="N2091" i="9"/>
  <c r="N2073" i="9"/>
  <c r="M2055" i="9"/>
  <c r="N2248" i="9" l="1"/>
  <c r="M2084" i="9"/>
  <c r="N2084" i="9" s="1"/>
  <c r="M2085" i="9"/>
  <c r="N2085" i="9" s="1"/>
  <c r="M2088" i="9"/>
  <c r="N2088" i="9" s="1"/>
  <c r="M2087" i="9"/>
  <c r="N2087" i="9" s="1"/>
  <c r="M2086" i="9"/>
  <c r="N2086" i="9" s="1"/>
  <c r="N2247" i="9"/>
  <c r="N2098" i="9"/>
  <c r="N2246" i="9"/>
  <c r="N2096" i="9"/>
  <c r="N2076" i="9"/>
  <c r="N2075" i="9"/>
  <c r="N2154" i="9"/>
  <c r="N2155" i="9"/>
  <c r="N2074" i="9"/>
  <c r="N2097" i="9"/>
  <c r="N2153" i="9"/>
  <c r="M2051" i="9"/>
  <c r="N2051" i="9" s="1"/>
  <c r="M2056" i="9"/>
  <c r="N2056" i="9" s="1"/>
  <c r="N2059" i="9"/>
  <c r="N2060" i="9"/>
  <c r="N2055" i="9"/>
  <c r="M2054" i="9"/>
  <c r="N2054" i="9" s="1"/>
  <c r="N2062" i="9"/>
  <c r="N2066" i="9"/>
  <c r="M2053" i="9"/>
  <c r="N2053" i="9" s="1"/>
  <c r="N2065" i="9"/>
  <c r="M2319" i="9"/>
  <c r="N2319" i="9" s="1"/>
  <c r="N2083" i="9"/>
  <c r="M2050" i="9"/>
  <c r="N2050" i="9" s="1"/>
  <c r="M2052" i="9"/>
  <c r="N2052" i="9" s="1"/>
  <c r="M2049" i="9"/>
  <c r="N2049" i="9" s="1"/>
  <c r="N2184" i="9" l="1"/>
  <c r="N2134" i="9"/>
  <c r="M2115" i="9"/>
  <c r="N2115" i="9" s="1"/>
  <c r="N2137" i="9"/>
  <c r="M2118" i="9"/>
  <c r="N2118" i="9" s="1"/>
  <c r="N2023" i="9" l="1"/>
  <c r="N921" i="9" l="1"/>
  <c r="M930" i="9"/>
  <c r="N931" i="9"/>
  <c r="P743" i="9"/>
  <c r="P772" i="9"/>
  <c r="P417" i="9"/>
  <c r="P684" i="9"/>
  <c r="N684" i="9" s="1"/>
  <c r="P535" i="9"/>
  <c r="O1057" i="9"/>
  <c r="N1057" i="9" s="1"/>
  <c r="L1758" i="9"/>
  <c r="N1758" i="9" s="1"/>
  <c r="L1998" i="9"/>
  <c r="N1998" i="9" s="1"/>
  <c r="M1838" i="9"/>
  <c r="N1838" i="9" s="1"/>
  <c r="M1549" i="9"/>
  <c r="M1798" i="9"/>
  <c r="N1798" i="9" s="1"/>
  <c r="O1069" i="9"/>
  <c r="N1069" i="9" s="1"/>
  <c r="M984" i="9"/>
  <c r="M206" i="9"/>
  <c r="N2309" i="9"/>
  <c r="M2307" i="9"/>
  <c r="M1197" i="9"/>
  <c r="M121" i="9"/>
  <c r="N121" i="9" s="1"/>
  <c r="M212" i="9"/>
  <c r="M1548" i="9"/>
  <c r="M1797" i="9"/>
  <c r="N1797" i="9" s="1"/>
  <c r="M1837" i="9"/>
  <c r="N1837" i="9" s="1"/>
  <c r="L1997" i="9"/>
  <c r="N1997" i="9" s="1"/>
  <c r="L1757" i="9"/>
  <c r="N1757" i="9" s="1"/>
  <c r="L1408" i="9"/>
  <c r="N1408" i="9" s="1"/>
  <c r="P403" i="9"/>
  <c r="P670" i="9"/>
  <c r="N670" i="9" s="1"/>
  <c r="P521" i="9"/>
  <c r="P758" i="9"/>
  <c r="P729" i="9"/>
  <c r="M884" i="9"/>
  <c r="M1854" i="9"/>
  <c r="N1854" i="9" s="1"/>
  <c r="L1774" i="9"/>
  <c r="N1774" i="9" s="1"/>
  <c r="M1565" i="9"/>
  <c r="L2014" i="9"/>
  <c r="N2014" i="9" s="1"/>
  <c r="M1814" i="9"/>
  <c r="N1814" i="9" s="1"/>
  <c r="L1982" i="9"/>
  <c r="N1982" i="9" s="1"/>
  <c r="L1742" i="9"/>
  <c r="N1742" i="9" s="1"/>
  <c r="M1822" i="9"/>
  <c r="N1822" i="9" s="1"/>
  <c r="M1533" i="9"/>
  <c r="M1782" i="9"/>
  <c r="N1782" i="9" s="1"/>
  <c r="M116" i="9"/>
  <c r="O1071" i="9"/>
  <c r="N1071" i="9" s="1"/>
  <c r="N2148" i="9"/>
  <c r="P408" i="9"/>
  <c r="P763" i="9"/>
  <c r="P675" i="9"/>
  <c r="N675" i="9" s="1"/>
  <c r="P526" i="9"/>
  <c r="P734" i="9"/>
  <c r="M1227" i="9"/>
  <c r="N1238" i="9"/>
  <c r="Y1238" i="9" s="1"/>
  <c r="O1040" i="9"/>
  <c r="N1040" i="9" s="1"/>
  <c r="N1239" i="9"/>
  <c r="Y1239" i="9" s="1"/>
  <c r="M1228" i="9"/>
  <c r="M1122" i="9"/>
  <c r="N1123" i="9"/>
  <c r="N3053" i="9"/>
  <c r="M203" i="9"/>
  <c r="M875" i="9"/>
  <c r="M842" i="9"/>
  <c r="M132" i="9"/>
  <c r="N3559" i="9"/>
  <c r="N3587" i="9"/>
  <c r="M1842" i="9"/>
  <c r="N1842" i="9" s="1"/>
  <c r="L1762" i="9"/>
  <c r="N1762" i="9" s="1"/>
  <c r="L2002" i="9"/>
  <c r="N2002" i="9" s="1"/>
  <c r="M1553" i="9"/>
  <c r="M1802" i="9"/>
  <c r="N1802" i="9" s="1"/>
  <c r="N98" i="9"/>
  <c r="M217" i="9"/>
  <c r="O1067" i="9"/>
  <c r="N1067" i="9" s="1"/>
  <c r="M1249" i="9"/>
  <c r="M902" i="9"/>
  <c r="P534" i="9"/>
  <c r="P771" i="9"/>
  <c r="P742" i="9"/>
  <c r="P683" i="9"/>
  <c r="N683" i="9" s="1"/>
  <c r="P416" i="9"/>
  <c r="L1414" i="9"/>
  <c r="N1414" i="9" s="1"/>
  <c r="L1388" i="9"/>
  <c r="N1388" i="9" s="1"/>
  <c r="L1772" i="9"/>
  <c r="N1772" i="9" s="1"/>
  <c r="L2012" i="9"/>
  <c r="N2012" i="9" s="1"/>
  <c r="M1563" i="9"/>
  <c r="N1563" i="9" s="1"/>
  <c r="M1812" i="9"/>
  <c r="N1812" i="9" s="1"/>
  <c r="M1852" i="9"/>
  <c r="N1852" i="9" s="1"/>
  <c r="N920" i="9"/>
  <c r="M894" i="9"/>
  <c r="N898" i="9"/>
  <c r="O1072" i="9"/>
  <c r="N1072" i="9" s="1"/>
  <c r="N2151" i="9"/>
  <c r="N936" i="9"/>
  <c r="M933" i="9"/>
  <c r="O1046" i="9"/>
  <c r="N1046" i="9" s="1"/>
  <c r="M2082" i="9"/>
  <c r="M1539" i="9"/>
  <c r="M1788" i="9"/>
  <c r="N1788" i="9" s="1"/>
  <c r="L1748" i="9"/>
  <c r="N1748" i="9" s="1"/>
  <c r="L1988" i="9"/>
  <c r="N1988" i="9" s="1"/>
  <c r="M1828" i="9"/>
  <c r="N1828" i="9" s="1"/>
  <c r="Y1255" i="9"/>
  <c r="M55" i="9"/>
  <c r="M1229" i="9"/>
  <c r="N1240" i="9"/>
  <c r="Y1240" i="9" s="1"/>
  <c r="N2147" i="9"/>
  <c r="N5643" i="9"/>
  <c r="M2334" i="9"/>
  <c r="M1851" i="9"/>
  <c r="N1851" i="9" s="1"/>
  <c r="L1771" i="9"/>
  <c r="N1771" i="9" s="1"/>
  <c r="M1811" i="9"/>
  <c r="N1811" i="9" s="1"/>
  <c r="M1562" i="9"/>
  <c r="L2011" i="9"/>
  <c r="N2011" i="9" s="1"/>
  <c r="M125" i="9"/>
  <c r="M1789" i="9"/>
  <c r="N1789" i="9" s="1"/>
  <c r="L1749" i="9"/>
  <c r="N1749" i="9" s="1"/>
  <c r="M1540" i="9"/>
  <c r="L1989" i="9"/>
  <c r="N1989" i="9" s="1"/>
  <c r="M1829" i="9"/>
  <c r="N1829" i="9" s="1"/>
  <c r="N2025" i="9"/>
  <c r="P765" i="9"/>
  <c r="P736" i="9"/>
  <c r="P410" i="9"/>
  <c r="P677" i="9"/>
  <c r="N677" i="9" s="1"/>
  <c r="P528" i="9"/>
  <c r="N2146" i="9"/>
  <c r="L1761" i="9"/>
  <c r="N1761" i="9" s="1"/>
  <c r="M1841" i="9"/>
  <c r="N1841" i="9" s="1"/>
  <c r="L2001" i="9"/>
  <c r="N2001" i="9" s="1"/>
  <c r="M1801" i="9"/>
  <c r="N1801" i="9" s="1"/>
  <c r="M1552" i="9"/>
  <c r="O1036" i="9"/>
  <c r="N1036" i="9" s="1"/>
  <c r="L1984" i="9"/>
  <c r="N1984" i="9" s="1"/>
  <c r="M1535" i="9"/>
  <c r="L1744" i="9"/>
  <c r="N1744" i="9" s="1"/>
  <c r="M1784" i="9"/>
  <c r="N1784" i="9" s="1"/>
  <c r="M1824" i="9"/>
  <c r="N1824" i="9" s="1"/>
  <c r="N917" i="9"/>
  <c r="M843" i="9"/>
  <c r="M138" i="9"/>
  <c r="N2143" i="9"/>
  <c r="N2242" i="9"/>
  <c r="O1045" i="9"/>
  <c r="N1045" i="9" s="1"/>
  <c r="M124" i="9"/>
  <c r="N2160" i="9"/>
  <c r="N3366" i="9"/>
  <c r="N929" i="9"/>
  <c r="M927" i="9"/>
  <c r="N2241" i="9"/>
  <c r="N3089" i="9"/>
  <c r="N1208" i="9"/>
  <c r="M1196" i="9"/>
  <c r="N2243" i="9"/>
  <c r="M2332" i="9"/>
  <c r="O1041" i="9"/>
  <c r="N1041" i="9" s="1"/>
  <c r="M886" i="9"/>
  <c r="M856" i="9"/>
  <c r="L1392" i="9"/>
  <c r="N1392" i="9" s="1"/>
  <c r="N3516" i="9"/>
  <c r="N505" i="9"/>
  <c r="P726" i="9"/>
  <c r="P400" i="9"/>
  <c r="P667" i="9"/>
  <c r="N667" i="9" s="1"/>
  <c r="P518" i="9"/>
  <c r="P755" i="9"/>
  <c r="N252" i="9"/>
  <c r="L784" i="9"/>
  <c r="M1537" i="9"/>
  <c r="M1826" i="9"/>
  <c r="N1826" i="9" s="1"/>
  <c r="L1986" i="9"/>
  <c r="N1986" i="9" s="1"/>
  <c r="L1746" i="9"/>
  <c r="N1746" i="9" s="1"/>
  <c r="M1786" i="9"/>
  <c r="N1786" i="9" s="1"/>
  <c r="M79" i="9"/>
  <c r="O1049" i="9"/>
  <c r="N1049" i="9" s="1"/>
  <c r="M2045" i="9"/>
  <c r="N2157" i="9"/>
  <c r="N1244" i="9"/>
  <c r="Y1244" i="9" s="1"/>
  <c r="M1233" i="9"/>
  <c r="L1389" i="9"/>
  <c r="N1389" i="9" s="1"/>
  <c r="O1054" i="9"/>
  <c r="N1054" i="9" s="1"/>
  <c r="M2101" i="9"/>
  <c r="M841" i="9"/>
  <c r="M852" i="9"/>
  <c r="O1074" i="9"/>
  <c r="N1074" i="9" s="1"/>
  <c r="L1398" i="9"/>
  <c r="N1398" i="9" s="1"/>
  <c r="N4553" i="9"/>
  <c r="O1061" i="9"/>
  <c r="N1061" i="9" s="1"/>
  <c r="L1770" i="9"/>
  <c r="N1770" i="9" s="1"/>
  <c r="M1561" i="9"/>
  <c r="M1850" i="9"/>
  <c r="N1850" i="9" s="1"/>
  <c r="M1810" i="9"/>
  <c r="N1810" i="9" s="1"/>
  <c r="L2010" i="9"/>
  <c r="N2010" i="9" s="1"/>
  <c r="N926" i="9"/>
  <c r="N903" i="9"/>
  <c r="M901" i="9"/>
  <c r="N1147" i="9"/>
  <c r="N1164" i="9"/>
  <c r="M137" i="9"/>
  <c r="M1253" i="9"/>
  <c r="N2149" i="9"/>
  <c r="O1035" i="9"/>
  <c r="N1035" i="9" s="1"/>
  <c r="N4267" i="9"/>
  <c r="P666" i="9"/>
  <c r="N666" i="9" s="1"/>
  <c r="P399" i="9"/>
  <c r="P517" i="9"/>
  <c r="P754" i="9"/>
  <c r="P725" i="9"/>
  <c r="P1953" i="9"/>
  <c r="N1953" i="9" s="1"/>
  <c r="N2022" i="9"/>
  <c r="N2021" i="9"/>
  <c r="M2020" i="9"/>
  <c r="N4226" i="9"/>
  <c r="N2311" i="9"/>
  <c r="M117" i="9"/>
  <c r="O1070" i="9"/>
  <c r="N1070" i="9" s="1"/>
  <c r="N1347" i="9"/>
  <c r="O1051" i="9"/>
  <c r="N1051" i="9" s="1"/>
  <c r="N2259" i="9"/>
  <c r="P747" i="9"/>
  <c r="P776" i="9"/>
  <c r="P539" i="9"/>
  <c r="P688" i="9"/>
  <c r="N688" i="9" s="1"/>
  <c r="P421" i="9"/>
  <c r="N1318" i="9"/>
  <c r="M1250" i="9"/>
  <c r="N2323" i="9"/>
  <c r="N2256" i="9"/>
  <c r="M855" i="9"/>
  <c r="P531" i="9"/>
  <c r="P768" i="9"/>
  <c r="P413" i="9"/>
  <c r="P680" i="9"/>
  <c r="N680" i="9" s="1"/>
  <c r="P739" i="9"/>
  <c r="M1560" i="9"/>
  <c r="L1769" i="9"/>
  <c r="N1769" i="9" s="1"/>
  <c r="M1809" i="9"/>
  <c r="N1809" i="9" s="1"/>
  <c r="M1849" i="9"/>
  <c r="N1849" i="9" s="1"/>
  <c r="L2009" i="9"/>
  <c r="N2009" i="9" s="1"/>
  <c r="P692" i="9"/>
  <c r="N692" i="9" s="1"/>
  <c r="P425" i="9"/>
  <c r="P751" i="9"/>
  <c r="P780" i="9"/>
  <c r="P543" i="9"/>
  <c r="N3130" i="9"/>
  <c r="M207" i="9"/>
  <c r="M80" i="9"/>
  <c r="N4503" i="9"/>
  <c r="N3391" i="9"/>
  <c r="M853" i="9"/>
  <c r="M1847" i="9"/>
  <c r="N1847" i="9" s="1"/>
  <c r="M1558" i="9"/>
  <c r="L1767" i="9"/>
  <c r="N1767" i="9" s="1"/>
  <c r="M1807" i="9"/>
  <c r="N1807" i="9" s="1"/>
  <c r="L2007" i="9"/>
  <c r="N2007" i="9" s="1"/>
  <c r="M218" i="9"/>
  <c r="N916" i="9"/>
  <c r="N2225" i="9"/>
  <c r="N2219" i="9"/>
  <c r="N2231" i="9"/>
  <c r="M1446" i="9"/>
  <c r="P419" i="9"/>
  <c r="P686" i="9"/>
  <c r="N686" i="9" s="1"/>
  <c r="P745" i="9"/>
  <c r="P537" i="9"/>
  <c r="P774" i="9"/>
  <c r="O1039" i="9"/>
  <c r="N1039" i="9" s="1"/>
  <c r="N4330" i="9"/>
  <c r="P681" i="9"/>
  <c r="N681" i="9" s="1"/>
  <c r="P414" i="9"/>
  <c r="P532" i="9"/>
  <c r="P769" i="9"/>
  <c r="P740" i="9"/>
  <c r="O1056" i="9"/>
  <c r="N1056" i="9" s="1"/>
  <c r="M844" i="9"/>
  <c r="M1795" i="9"/>
  <c r="N1795" i="9" s="1"/>
  <c r="L1995" i="9"/>
  <c r="N1995" i="9" s="1"/>
  <c r="M1835" i="9"/>
  <c r="N1835" i="9" s="1"/>
  <c r="L1755" i="9"/>
  <c r="N1755" i="9" s="1"/>
  <c r="M1546" i="9"/>
  <c r="M887" i="9"/>
  <c r="N709" i="9"/>
  <c r="N827" i="9"/>
  <c r="M885" i="9"/>
  <c r="L1759" i="9"/>
  <c r="N1759" i="9" s="1"/>
  <c r="L1999" i="9"/>
  <c r="N1999" i="9" s="1"/>
  <c r="M1799" i="9"/>
  <c r="N1799" i="9" s="1"/>
  <c r="M1839" i="9"/>
  <c r="N1839" i="9" s="1"/>
  <c r="M1550" i="9"/>
  <c r="M1078" i="9"/>
  <c r="N1121" i="9"/>
  <c r="O1068" i="9"/>
  <c r="N1068" i="9" s="1"/>
  <c r="M1564" i="9"/>
  <c r="M1813" i="9"/>
  <c r="N1813" i="9" s="1"/>
  <c r="L2013" i="9"/>
  <c r="N2013" i="9" s="1"/>
  <c r="L1773" i="9"/>
  <c r="N1773" i="9" s="1"/>
  <c r="M1853" i="9"/>
  <c r="N1853" i="9" s="1"/>
  <c r="M140" i="9"/>
  <c r="M2331" i="9"/>
  <c r="N4213" i="9"/>
  <c r="N4280" i="9"/>
  <c r="N261" i="9"/>
  <c r="M2079" i="9"/>
  <c r="N3371" i="9"/>
  <c r="M1832" i="9"/>
  <c r="N1832" i="9" s="1"/>
  <c r="L1752" i="9"/>
  <c r="N1752" i="9" s="1"/>
  <c r="M1792" i="9"/>
  <c r="N1792" i="9" s="1"/>
  <c r="M1543" i="9"/>
  <c r="L1992" i="9"/>
  <c r="N1992" i="9" s="1"/>
  <c r="N4394" i="9"/>
  <c r="L1400" i="9"/>
  <c r="N1400" i="9" s="1"/>
  <c r="N2251" i="9"/>
  <c r="M1833" i="9"/>
  <c r="N1833" i="9" s="1"/>
  <c r="L1993" i="9"/>
  <c r="N1993" i="9" s="1"/>
  <c r="M1793" i="9"/>
  <c r="N1793" i="9" s="1"/>
  <c r="L1753" i="9"/>
  <c r="N1753" i="9" s="1"/>
  <c r="M1544" i="9"/>
  <c r="L1390" i="9"/>
  <c r="N1390" i="9" s="1"/>
  <c r="M216" i="9"/>
  <c r="M1271" i="9"/>
  <c r="R1161" i="9"/>
  <c r="N907" i="9"/>
  <c r="N3275" i="9"/>
  <c r="N1127" i="9"/>
  <c r="O1050" i="9"/>
  <c r="N1050" i="9" s="1"/>
  <c r="M2254" i="9"/>
  <c r="N3552" i="9"/>
  <c r="M136" i="9"/>
  <c r="N2252" i="9"/>
  <c r="N913" i="9"/>
  <c r="L1406" i="9"/>
  <c r="N1406" i="9" s="1"/>
  <c r="N3737" i="9"/>
  <c r="M1445" i="9"/>
  <c r="P750" i="9"/>
  <c r="P691" i="9"/>
  <c r="N691" i="9" s="1"/>
  <c r="P424" i="9"/>
  <c r="P542" i="9"/>
  <c r="P779" i="9"/>
  <c r="N4613" i="9"/>
  <c r="N3504" i="9"/>
  <c r="L1407" i="9"/>
  <c r="N1407" i="9" s="1"/>
  <c r="N2145" i="9"/>
  <c r="O1066" i="9"/>
  <c r="N1066" i="9" s="1"/>
  <c r="M854" i="9"/>
  <c r="O1058" i="9"/>
  <c r="N1058" i="9" s="1"/>
  <c r="P540" i="9"/>
  <c r="P777" i="9"/>
  <c r="N777" i="9" s="1"/>
  <c r="P689" i="9"/>
  <c r="N689" i="9" s="1"/>
  <c r="P748" i="9"/>
  <c r="P422" i="9"/>
  <c r="N287" i="9"/>
  <c r="N911" i="9"/>
  <c r="V1161" i="9"/>
  <c r="N924" i="9"/>
  <c r="N3181" i="9"/>
  <c r="N4561" i="9"/>
  <c r="M107" i="9"/>
  <c r="N111" i="9"/>
  <c r="N905" i="9"/>
  <c r="P1161" i="9"/>
  <c r="N1572" i="9"/>
  <c r="M2102" i="9"/>
  <c r="N2235" i="9"/>
  <c r="P671" i="9"/>
  <c r="N671" i="9" s="1"/>
  <c r="P759" i="9"/>
  <c r="P404" i="9"/>
  <c r="P522" i="9"/>
  <c r="P730" i="9"/>
  <c r="N2315" i="9"/>
  <c r="M1252" i="9"/>
  <c r="L1412" i="9"/>
  <c r="N1412" i="9" s="1"/>
  <c r="N4736" i="9"/>
  <c r="M877" i="9"/>
  <c r="N3342" i="9"/>
  <c r="M2044" i="9"/>
  <c r="N2067" i="9"/>
  <c r="N1128" i="9"/>
  <c r="L1404" i="9"/>
  <c r="N1404" i="9" s="1"/>
  <c r="N4657" i="9"/>
  <c r="N2152" i="9"/>
  <c r="N2224" i="9"/>
  <c r="N2218" i="9"/>
  <c r="N2230" i="9"/>
  <c r="M1804" i="9"/>
  <c r="N1804" i="9" s="1"/>
  <c r="M1844" i="9"/>
  <c r="N1844" i="9" s="1"/>
  <c r="L2004" i="9"/>
  <c r="N2004" i="9" s="1"/>
  <c r="L1764" i="9"/>
  <c r="N1764" i="9" s="1"/>
  <c r="M1555" i="9"/>
  <c r="M1834" i="9"/>
  <c r="N1834" i="9" s="1"/>
  <c r="M1794" i="9"/>
  <c r="N1794" i="9" s="1"/>
  <c r="L1994" i="9"/>
  <c r="N1994" i="9" s="1"/>
  <c r="M1545" i="9"/>
  <c r="L1754" i="9"/>
  <c r="N1754" i="9" s="1"/>
  <c r="M1816" i="9"/>
  <c r="N1816" i="9" s="1"/>
  <c r="M1856" i="9"/>
  <c r="N1856" i="9" s="1"/>
  <c r="L2016" i="9"/>
  <c r="N2016" i="9" s="1"/>
  <c r="M1567" i="9"/>
  <c r="L1776" i="9"/>
  <c r="N1776" i="9" s="1"/>
  <c r="O1065" i="9"/>
  <c r="N1065" i="9" s="1"/>
  <c r="M1551" i="9"/>
  <c r="M1800" i="9"/>
  <c r="N1800" i="9" s="1"/>
  <c r="M1840" i="9"/>
  <c r="N1840" i="9" s="1"/>
  <c r="L1760" i="9"/>
  <c r="N1760" i="9" s="1"/>
  <c r="L2000" i="9"/>
  <c r="N2000" i="9" s="1"/>
  <c r="N3201" i="9"/>
  <c r="M850" i="9"/>
  <c r="N103" i="9"/>
  <c r="N104" i="9"/>
  <c r="N2296" i="9"/>
  <c r="N2027" i="9"/>
  <c r="P423" i="9"/>
  <c r="P690" i="9"/>
  <c r="N690" i="9" s="1"/>
  <c r="P749" i="9"/>
  <c r="P778" i="9"/>
  <c r="P541" i="9"/>
  <c r="N816" i="9"/>
  <c r="N698" i="9"/>
  <c r="L1405" i="9"/>
  <c r="N1405" i="9" s="1"/>
  <c r="M130" i="9"/>
  <c r="N4340" i="9"/>
  <c r="L1401" i="9"/>
  <c r="N1401" i="9" s="1"/>
  <c r="P746" i="9"/>
  <c r="P687" i="9"/>
  <c r="N687" i="9" s="1"/>
  <c r="P420" i="9"/>
  <c r="P775" i="9"/>
  <c r="P538" i="9"/>
  <c r="N2240" i="9"/>
  <c r="N2244" i="9"/>
  <c r="L1399" i="9"/>
  <c r="N1399" i="9" s="1"/>
  <c r="N819" i="9"/>
  <c r="L1385" i="9"/>
  <c r="N1385" i="9" s="1"/>
  <c r="P1966" i="9"/>
  <c r="N1966" i="9" s="1"/>
  <c r="M932" i="9"/>
  <c r="M99" i="9"/>
  <c r="L1413" i="9"/>
  <c r="N1413" i="9" s="1"/>
  <c r="M2336" i="9"/>
  <c r="M2103" i="9"/>
  <c r="T1161" i="9"/>
  <c r="N909" i="9"/>
  <c r="P405" i="9"/>
  <c r="P760" i="9"/>
  <c r="P523" i="9"/>
  <c r="P672" i="9"/>
  <c r="N672" i="9" s="1"/>
  <c r="P731" i="9"/>
  <c r="N4387" i="9"/>
  <c r="M2081" i="9"/>
  <c r="N1077" i="9"/>
  <c r="P728" i="9"/>
  <c r="P757" i="9"/>
  <c r="P402" i="9"/>
  <c r="P520" i="9"/>
  <c r="P669" i="9"/>
  <c r="N669" i="9" s="1"/>
  <c r="L2015" i="9"/>
  <c r="N2015" i="9" s="1"/>
  <c r="M1815" i="9"/>
  <c r="N1815" i="9" s="1"/>
  <c r="L1775" i="9"/>
  <c r="N1775" i="9" s="1"/>
  <c r="M1566" i="9"/>
  <c r="M1855" i="9"/>
  <c r="N1855" i="9" s="1"/>
  <c r="M2043" i="9"/>
  <c r="L1386" i="9"/>
  <c r="N1386" i="9" s="1"/>
  <c r="M201" i="9"/>
  <c r="N605" i="9"/>
  <c r="O1037" i="9"/>
  <c r="N1037" i="9" s="1"/>
  <c r="N2253" i="9"/>
  <c r="N4651" i="9"/>
  <c r="M106" i="9"/>
  <c r="N1130" i="9"/>
  <c r="N1155" i="9"/>
  <c r="M1848" i="9"/>
  <c r="N1848" i="9" s="1"/>
  <c r="M1559" i="9"/>
  <c r="L2008" i="9"/>
  <c r="N2008" i="9" s="1"/>
  <c r="M1808" i="9"/>
  <c r="N1808" i="9" s="1"/>
  <c r="L1768" i="9"/>
  <c r="N1768" i="9" s="1"/>
  <c r="L1743" i="9"/>
  <c r="N1743" i="9" s="1"/>
  <c r="L1983" i="9"/>
  <c r="N1983" i="9" s="1"/>
  <c r="M1783" i="9"/>
  <c r="N1783" i="9" s="1"/>
  <c r="M1823" i="9"/>
  <c r="N1823" i="9" s="1"/>
  <c r="M1534" i="9"/>
  <c r="M1796" i="9"/>
  <c r="N1796" i="9" s="1"/>
  <c r="M1836" i="9"/>
  <c r="N1836" i="9" s="1"/>
  <c r="L1996" i="9"/>
  <c r="N1996" i="9" s="1"/>
  <c r="L1756" i="9"/>
  <c r="N1756" i="9" s="1"/>
  <c r="M1547" i="9"/>
  <c r="N3205" i="9"/>
  <c r="N5647" i="9"/>
  <c r="M134" i="9"/>
  <c r="N3093" i="9"/>
  <c r="N1628" i="9"/>
  <c r="M1790" i="9"/>
  <c r="N1790" i="9" s="1"/>
  <c r="L1750" i="9"/>
  <c r="N1750" i="9" s="1"/>
  <c r="M1541" i="9"/>
  <c r="L1990" i="9"/>
  <c r="N1990" i="9" s="1"/>
  <c r="M1830" i="9"/>
  <c r="N1830" i="9" s="1"/>
  <c r="M893" i="9"/>
  <c r="N897" i="9"/>
  <c r="L1397" i="9"/>
  <c r="N1397" i="9" s="1"/>
  <c r="M54" i="9"/>
  <c r="P401" i="9"/>
  <c r="P668" i="9"/>
  <c r="N668" i="9" s="1"/>
  <c r="P519" i="9"/>
  <c r="P756" i="9"/>
  <c r="P727" i="9"/>
  <c r="M987" i="9"/>
  <c r="N5713" i="9"/>
  <c r="N3028" i="9"/>
  <c r="O1075" i="9"/>
  <c r="N1075" i="9" s="1"/>
  <c r="N2144" i="9"/>
  <c r="N3307" i="9"/>
  <c r="O1047" i="9"/>
  <c r="N1047" i="9" s="1"/>
  <c r="N500" i="9"/>
  <c r="P682" i="9"/>
  <c r="N682" i="9" s="1"/>
  <c r="P770" i="9"/>
  <c r="P415" i="9"/>
  <c r="P741" i="9"/>
  <c r="P533" i="9"/>
  <c r="M2100" i="9"/>
  <c r="N2142" i="9"/>
  <c r="N3630" i="9"/>
  <c r="M209" i="9"/>
  <c r="O1063" i="9"/>
  <c r="N1063" i="9" s="1"/>
  <c r="P1893" i="9"/>
  <c r="M135" i="9"/>
  <c r="M2099" i="9"/>
  <c r="N958" i="9"/>
  <c r="M985" i="9"/>
  <c r="N1187" i="9"/>
  <c r="N2328" i="9"/>
  <c r="N2150" i="9"/>
  <c r="N697" i="9"/>
  <c r="N1237" i="9"/>
  <c r="Y1237" i="9" s="1"/>
  <c r="N2239" i="9"/>
  <c r="N3612" i="9"/>
  <c r="P1930" i="9"/>
  <c r="N1930" i="9" s="1"/>
  <c r="M139" i="9"/>
  <c r="N217" i="9"/>
  <c r="N4454" i="9"/>
  <c r="L1403" i="9"/>
  <c r="N1403" i="9" s="1"/>
  <c r="N4439" i="9"/>
  <c r="P530" i="9"/>
  <c r="P679" i="9"/>
  <c r="N679" i="9" s="1"/>
  <c r="P412" i="9"/>
  <c r="P767" i="9"/>
  <c r="P738" i="9"/>
  <c r="N738" i="9" s="1"/>
  <c r="N4208" i="9"/>
  <c r="N4432" i="9"/>
  <c r="N1245" i="9"/>
  <c r="Y1245" i="9" s="1"/>
  <c r="M1234" i="9"/>
  <c r="N3151" i="9"/>
  <c r="P764" i="9"/>
  <c r="P409" i="9"/>
  <c r="P676" i="9"/>
  <c r="N676" i="9" s="1"/>
  <c r="P527" i="9"/>
  <c r="P735" i="9"/>
  <c r="M2077" i="9"/>
  <c r="O1043" i="9"/>
  <c r="N1043" i="9" s="1"/>
  <c r="N3264" i="9"/>
  <c r="M214" i="9"/>
  <c r="N3079" i="9"/>
  <c r="M865" i="9"/>
  <c r="P752" i="9"/>
  <c r="M867" i="9"/>
  <c r="L141" i="9"/>
  <c r="P664" i="9"/>
  <c r="N664" i="9" s="1"/>
  <c r="N5336" i="9"/>
  <c r="P515" i="9"/>
  <c r="M869" i="9"/>
  <c r="N5337" i="9"/>
  <c r="M868" i="9"/>
  <c r="P397" i="9"/>
  <c r="N5338" i="9"/>
  <c r="M866" i="9"/>
  <c r="P723" i="9"/>
  <c r="N1246" i="9"/>
  <c r="Y1246" i="9" s="1"/>
  <c r="M1235" i="9"/>
  <c r="L1409" i="9"/>
  <c r="N1409" i="9" s="1"/>
  <c r="N501" i="9"/>
  <c r="M1124" i="9"/>
  <c r="N1126" i="9"/>
  <c r="M986" i="9"/>
  <c r="N1247" i="9"/>
  <c r="Y1247" i="9" s="1"/>
  <c r="O1060" i="9"/>
  <c r="N1060" i="9" s="1"/>
  <c r="N1417" i="9"/>
  <c r="N2226" i="9"/>
  <c r="N2232" i="9"/>
  <c r="N2245" i="9"/>
  <c r="N2220" i="9"/>
  <c r="N910" i="9"/>
  <c r="U1161" i="9"/>
  <c r="N821" i="9"/>
  <c r="N4264" i="9"/>
  <c r="M211" i="9"/>
  <c r="N694" i="9"/>
  <c r="M2078" i="9"/>
  <c r="N2068" i="9"/>
  <c r="M1279" i="9"/>
  <c r="M56" i="9"/>
  <c r="N837" i="9"/>
  <c r="L1391" i="9"/>
  <c r="N1391" i="9" s="1"/>
  <c r="M205" i="9"/>
  <c r="N290" i="9"/>
  <c r="N1533" i="9"/>
  <c r="N1573" i="9"/>
  <c r="M1232" i="9"/>
  <c r="N1243" i="9"/>
  <c r="Y1243" i="9" s="1"/>
  <c r="O1048" i="9"/>
  <c r="N1048" i="9" s="1"/>
  <c r="N2305" i="9"/>
  <c r="L1395" i="9"/>
  <c r="N1395" i="9" s="1"/>
  <c r="M1843" i="9"/>
  <c r="N1843" i="9" s="1"/>
  <c r="L1763" i="9"/>
  <c r="N1763" i="9" s="1"/>
  <c r="M1803" i="9"/>
  <c r="N1803" i="9" s="1"/>
  <c r="L2003" i="9"/>
  <c r="N2003" i="9" s="1"/>
  <c r="M1554" i="9"/>
  <c r="N2257" i="9"/>
  <c r="M129" i="9"/>
  <c r="P1964" i="9"/>
  <c r="N1964" i="9" s="1"/>
  <c r="P665" i="9"/>
  <c r="N665" i="9" s="1"/>
  <c r="P753" i="9"/>
  <c r="P516" i="9"/>
  <c r="P398" i="9"/>
  <c r="P724" i="9"/>
  <c r="M1821" i="9"/>
  <c r="N1821" i="9" s="1"/>
  <c r="M1781" i="9"/>
  <c r="N1781" i="9" s="1"/>
  <c r="L1741" i="9"/>
  <c r="N1741" i="9" s="1"/>
  <c r="M1532" i="9"/>
  <c r="L1981" i="9"/>
  <c r="N1981" i="9" s="1"/>
  <c r="L1396" i="9"/>
  <c r="N1396" i="9" s="1"/>
  <c r="N2089" i="9"/>
  <c r="M2046" i="9"/>
  <c r="N1549" i="9"/>
  <c r="N624" i="9"/>
  <c r="N1330" i="9"/>
  <c r="N1223" i="9"/>
  <c r="N3604" i="9"/>
  <c r="N4163" i="9"/>
  <c r="N4341" i="9"/>
  <c r="M133" i="9"/>
  <c r="N5646" i="9"/>
  <c r="M1230" i="9"/>
  <c r="N1241" i="9"/>
  <c r="Y1241" i="9" s="1"/>
  <c r="N3622" i="9"/>
  <c r="N919" i="9"/>
  <c r="M1270" i="9"/>
  <c r="N1270" i="9" s="1"/>
  <c r="N1132" i="9"/>
  <c r="P1908" i="9"/>
  <c r="N1908" i="9" s="1"/>
  <c r="M78" i="9"/>
  <c r="N2299" i="9"/>
  <c r="N1553" i="9"/>
  <c r="M849" i="9"/>
  <c r="O1042" i="9"/>
  <c r="N1042" i="9" s="1"/>
  <c r="N76" i="9"/>
  <c r="N4410" i="9"/>
  <c r="N2236" i="9"/>
  <c r="L1411" i="9"/>
  <c r="N1411" i="9" s="1"/>
  <c r="N5644" i="9"/>
  <c r="M2333" i="9"/>
  <c r="M126" i="9"/>
  <c r="N1133" i="9"/>
  <c r="M131" i="9"/>
  <c r="N904" i="9"/>
  <c r="N3827" i="9"/>
  <c r="N659" i="9"/>
  <c r="L1393" i="9"/>
  <c r="N1393" i="9" s="1"/>
  <c r="O1052" i="9"/>
  <c r="N1052" i="9" s="1"/>
  <c r="N3609" i="9"/>
  <c r="N915" i="9"/>
  <c r="N2227" i="9"/>
  <c r="N2221" i="9"/>
  <c r="N2233" i="9"/>
  <c r="N2028" i="9"/>
  <c r="M1542" i="9"/>
  <c r="M1831" i="9"/>
  <c r="N1831" i="9" s="1"/>
  <c r="M1791" i="9"/>
  <c r="N1791" i="9" s="1"/>
  <c r="L1751" i="9"/>
  <c r="N1751" i="9" s="1"/>
  <c r="L1991" i="9"/>
  <c r="N1991" i="9" s="1"/>
  <c r="M1536" i="9"/>
  <c r="L1985" i="9"/>
  <c r="N1985" i="9" s="1"/>
  <c r="M1825" i="9"/>
  <c r="N1825" i="9" s="1"/>
  <c r="M1785" i="9"/>
  <c r="N1785" i="9" s="1"/>
  <c r="L1745" i="9"/>
  <c r="N1745" i="9" s="1"/>
  <c r="N2222" i="9"/>
  <c r="N2228" i="9"/>
  <c r="N2234" i="9"/>
  <c r="P1912" i="9"/>
  <c r="N1912" i="9" s="1"/>
  <c r="N3310" i="9"/>
  <c r="N2298" i="9"/>
  <c r="M2297" i="9"/>
  <c r="M210" i="9"/>
  <c r="O1073" i="9"/>
  <c r="N1073" i="9" s="1"/>
  <c r="P524" i="9"/>
  <c r="P732" i="9"/>
  <c r="N732" i="9" s="1"/>
  <c r="P761" i="9"/>
  <c r="P406" i="9"/>
  <c r="P673" i="9"/>
  <c r="N673" i="9" s="1"/>
  <c r="N71" i="9"/>
  <c r="N1210" i="9"/>
  <c r="M128" i="9"/>
  <c r="N206" i="9"/>
  <c r="N2026" i="9"/>
  <c r="N914" i="9"/>
  <c r="N3764" i="9"/>
  <c r="M1281" i="9"/>
  <c r="M1557" i="9"/>
  <c r="L1766" i="9"/>
  <c r="N1766" i="9" s="1"/>
  <c r="M1846" i="9"/>
  <c r="N1846" i="9" s="1"/>
  <c r="M1806" i="9"/>
  <c r="N1806" i="9" s="1"/>
  <c r="L2006" i="9"/>
  <c r="N2006" i="9" s="1"/>
  <c r="N1097" i="9"/>
  <c r="M1186" i="9"/>
  <c r="N2250" i="9"/>
  <c r="N2188" i="9"/>
  <c r="N2223" i="9"/>
  <c r="N2217" i="9"/>
  <c r="N2229" i="9"/>
  <c r="N72" i="9"/>
  <c r="N4691" i="9"/>
  <c r="N1418" i="9"/>
  <c r="M1254" i="9"/>
  <c r="M127" i="9"/>
  <c r="M878" i="9"/>
  <c r="M895" i="9"/>
  <c r="N899" i="9"/>
  <c r="L1402" i="9"/>
  <c r="N1402" i="9" s="1"/>
  <c r="P737" i="9"/>
  <c r="P411" i="9"/>
  <c r="P529" i="9"/>
  <c r="P678" i="9"/>
  <c r="N678" i="9" s="1"/>
  <c r="P766" i="9"/>
  <c r="N3379" i="9"/>
  <c r="L1410" i="9"/>
  <c r="N1410" i="9" s="1"/>
  <c r="N925" i="9"/>
  <c r="W1161" i="9"/>
  <c r="N912" i="9"/>
  <c r="M77" i="9"/>
  <c r="M58" i="9"/>
  <c r="M1538" i="9"/>
  <c r="L1747" i="9"/>
  <c r="N1747" i="9" s="1"/>
  <c r="L1987" i="9"/>
  <c r="N1987" i="9" s="1"/>
  <c r="M1787" i="9"/>
  <c r="N1787" i="9" s="1"/>
  <c r="M1827" i="9"/>
  <c r="N1827" i="9" s="1"/>
  <c r="M108" i="9"/>
  <c r="N3421" i="9"/>
  <c r="M57" i="9"/>
  <c r="L1394" i="9"/>
  <c r="N1394" i="9" s="1"/>
  <c r="N2158" i="9"/>
  <c r="N4528" i="9"/>
  <c r="N3180" i="9"/>
  <c r="M208" i="9"/>
  <c r="M118" i="9"/>
  <c r="M204" i="9"/>
  <c r="N3734" i="9"/>
  <c r="M1251" i="9"/>
  <c r="N4282" i="9"/>
  <c r="M876" i="9"/>
  <c r="M1780" i="9"/>
  <c r="N1780" i="9" s="1"/>
  <c r="M1820" i="9"/>
  <c r="N1820" i="9" s="1"/>
  <c r="M1531" i="9"/>
  <c r="N1531" i="9" s="1"/>
  <c r="L1740" i="9"/>
  <c r="N1740" i="9" s="1"/>
  <c r="L1980" i="9"/>
  <c r="N1980" i="9" s="1"/>
  <c r="M81" i="9"/>
  <c r="N1383" i="9"/>
  <c r="L1387" i="9"/>
  <c r="N1387" i="9" s="1"/>
  <c r="N2024" i="9"/>
  <c r="N2159" i="9"/>
  <c r="N46" i="9"/>
  <c r="N3732" i="9"/>
  <c r="N3109" i="9"/>
  <c r="M1231" i="9"/>
  <c r="N1242" i="9"/>
  <c r="Y1242" i="9" s="1"/>
  <c r="N1586" i="9"/>
  <c r="N636" i="9"/>
  <c r="M1079" i="9"/>
  <c r="M215" i="9"/>
  <c r="N3605" i="9"/>
  <c r="N3689" i="9"/>
  <c r="M202" i="9"/>
  <c r="N2258" i="9"/>
  <c r="N3529" i="9"/>
  <c r="N1591" i="9"/>
  <c r="N918" i="9"/>
  <c r="N499" i="9"/>
  <c r="O1053" i="9"/>
  <c r="N1053" i="9" s="1"/>
  <c r="N2953" i="9"/>
  <c r="N2090" i="9"/>
  <c r="M2080" i="9"/>
  <c r="O1064" i="9"/>
  <c r="N1064" i="9" s="1"/>
  <c r="O1059" i="9"/>
  <c r="N1059" i="9" s="1"/>
  <c r="N93" i="9"/>
  <c r="M1248" i="9"/>
  <c r="N2238" i="9"/>
  <c r="M851" i="9"/>
  <c r="M213" i="9"/>
  <c r="N906" i="9"/>
  <c r="Q1161" i="9"/>
  <c r="O1055" i="9"/>
  <c r="N1055" i="9" s="1"/>
  <c r="N908" i="9"/>
  <c r="S1161" i="9"/>
  <c r="N1437" i="9"/>
  <c r="O1038" i="9"/>
  <c r="N1038" i="9" s="1"/>
  <c r="N2237" i="9"/>
  <c r="M2335" i="9"/>
  <c r="P744" i="9"/>
  <c r="P418" i="9"/>
  <c r="P536" i="9"/>
  <c r="P773" i="9"/>
  <c r="P685" i="9"/>
  <c r="N685" i="9" s="1"/>
  <c r="M123" i="9"/>
  <c r="N3510" i="9"/>
  <c r="N2255" i="9"/>
  <c r="O1062" i="9"/>
  <c r="N1062" i="9" s="1"/>
  <c r="N983" i="9"/>
  <c r="M982" i="9"/>
  <c r="P525" i="9"/>
  <c r="P762" i="9"/>
  <c r="N762" i="9" s="1"/>
  <c r="P407" i="9"/>
  <c r="P733" i="9"/>
  <c r="P674" i="9"/>
  <c r="N674" i="9" s="1"/>
  <c r="M105" i="9"/>
  <c r="M874" i="9"/>
  <c r="M892" i="9"/>
  <c r="N896" i="9"/>
  <c r="O1044" i="9"/>
  <c r="N1044" i="9" s="1"/>
  <c r="N2947" i="9"/>
  <c r="N648" i="9"/>
  <c r="N3202" i="9"/>
  <c r="L2005" i="9"/>
  <c r="N2005" i="9" s="1"/>
  <c r="L1765" i="9"/>
  <c r="N1765" i="9" s="1"/>
  <c r="M1805" i="9"/>
  <c r="N1805" i="9" s="1"/>
  <c r="M1556" i="9"/>
  <c r="M1845" i="9"/>
  <c r="N1845" i="9" s="1"/>
  <c r="N1425" i="9" l="1"/>
  <c r="N1581" i="9"/>
  <c r="N1589" i="9"/>
  <c r="N1603" i="9"/>
  <c r="N1596" i="9"/>
  <c r="N1579" i="9"/>
  <c r="N1600" i="9"/>
  <c r="N1578" i="9"/>
  <c r="N1602" i="9"/>
  <c r="N1582" i="9"/>
  <c r="N1598" i="9"/>
  <c r="N1599" i="9"/>
  <c r="N1574" i="9"/>
  <c r="N1577" i="9"/>
  <c r="N1575" i="9"/>
  <c r="N1584" i="9"/>
  <c r="N1592" i="9"/>
  <c r="N1587" i="9"/>
  <c r="N1580" i="9"/>
  <c r="N1576" i="9"/>
  <c r="N1585" i="9"/>
  <c r="N1605" i="9"/>
  <c r="N1595" i="9"/>
  <c r="N1588" i="9"/>
  <c r="N1609" i="9"/>
  <c r="N1608" i="9"/>
  <c r="N1610" i="9"/>
  <c r="N1601" i="9"/>
  <c r="N1594" i="9"/>
  <c r="N1604" i="9"/>
  <c r="N1583" i="9"/>
  <c r="N1593" i="9"/>
  <c r="N1606" i="9"/>
  <c r="N1607" i="9"/>
  <c r="N1590" i="9"/>
  <c r="N1597" i="9"/>
  <c r="N1426" i="9"/>
  <c r="N1419" i="9"/>
  <c r="N1427" i="9"/>
  <c r="N1444" i="9"/>
  <c r="N1428" i="9"/>
  <c r="N1442" i="9"/>
  <c r="N1430" i="9"/>
  <c r="N1443" i="9"/>
  <c r="N1429" i="9"/>
  <c r="N1439" i="9"/>
  <c r="N1431" i="9"/>
  <c r="N1420" i="9"/>
  <c r="N1423" i="9"/>
  <c r="N1421" i="9"/>
  <c r="N1441" i="9"/>
  <c r="N1424" i="9"/>
  <c r="N1435" i="9"/>
  <c r="N1432" i="9"/>
  <c r="N1434" i="9"/>
  <c r="N1433" i="9"/>
  <c r="N1436" i="9"/>
  <c r="N1438" i="9"/>
  <c r="N1440" i="9"/>
  <c r="N1422" i="9"/>
  <c r="M65" i="9"/>
  <c r="N3250" i="9"/>
  <c r="N3810" i="9"/>
  <c r="N981" i="9"/>
  <c r="N510" i="9"/>
  <c r="L800" i="9"/>
  <c r="N4652" i="9"/>
  <c r="N3701" i="9"/>
  <c r="N3355" i="9"/>
  <c r="N3295" i="9"/>
  <c r="N4557" i="9"/>
  <c r="N3740" i="9"/>
  <c r="N3396" i="9"/>
  <c r="N3004" i="9"/>
  <c r="N4563" i="9"/>
  <c r="N3046" i="9"/>
  <c r="N766" i="9"/>
  <c r="N544" i="9"/>
  <c r="N1138" i="9"/>
  <c r="P1959" i="9"/>
  <c r="N1959" i="9" s="1"/>
  <c r="N4164" i="9"/>
  <c r="N4242" i="9"/>
  <c r="N3710" i="9"/>
  <c r="N4531" i="9"/>
  <c r="N4573" i="9"/>
  <c r="N2312" i="9"/>
  <c r="N3168" i="9"/>
  <c r="N4683" i="9"/>
  <c r="N4470" i="9"/>
  <c r="N4500" i="9"/>
  <c r="N1358" i="9"/>
  <c r="N4436" i="9"/>
  <c r="N3176" i="9"/>
  <c r="N3023" i="9"/>
  <c r="N4422" i="9"/>
  <c r="P1934" i="9"/>
  <c r="N1934" i="9" s="1"/>
  <c r="N2941" i="9"/>
  <c r="P1885" i="9"/>
  <c r="N3554" i="9"/>
  <c r="N4238" i="9"/>
  <c r="N4534" i="9"/>
  <c r="N3632" i="9"/>
  <c r="N3322" i="9"/>
  <c r="N3491" i="9"/>
  <c r="N3694" i="9"/>
  <c r="N4435" i="9"/>
  <c r="N3805" i="9"/>
  <c r="P1861" i="9"/>
  <c r="N1861" i="9" s="1"/>
  <c r="N4637" i="9"/>
  <c r="N2980" i="9"/>
  <c r="N3719" i="9"/>
  <c r="N4192" i="9"/>
  <c r="N1362" i="9"/>
  <c r="P1954" i="9"/>
  <c r="N1954" i="9" s="1"/>
  <c r="N4614" i="9"/>
  <c r="N4167" i="9"/>
  <c r="N2198" i="9"/>
  <c r="N4139" i="9"/>
  <c r="N3220" i="9"/>
  <c r="P1906" i="9"/>
  <c r="N1906" i="9" s="1"/>
  <c r="N3033" i="9"/>
  <c r="N4201" i="9"/>
  <c r="N3375" i="9"/>
  <c r="N3571" i="9"/>
  <c r="N3140" i="9"/>
  <c r="N4339" i="9"/>
  <c r="N3825" i="9"/>
  <c r="N3826" i="9"/>
  <c r="N4703" i="9"/>
  <c r="N3779" i="9"/>
  <c r="N4321" i="9"/>
  <c r="N4179" i="9"/>
  <c r="N4373" i="9"/>
  <c r="N4434" i="9"/>
  <c r="N4230" i="9"/>
  <c r="N4482" i="9"/>
  <c r="N3268" i="9"/>
  <c r="N3398" i="9"/>
  <c r="N2609" i="9"/>
  <c r="N4181" i="9"/>
  <c r="P1896" i="9"/>
  <c r="N1896" i="9" s="1"/>
  <c r="P1884" i="9"/>
  <c r="N3039" i="9"/>
  <c r="P1890" i="9"/>
  <c r="N1890" i="9" s="1"/>
  <c r="N3300" i="9"/>
  <c r="N3262" i="9"/>
  <c r="N3037" i="9"/>
  <c r="N3836" i="9"/>
  <c r="N3026" i="9"/>
  <c r="N3803" i="9"/>
  <c r="N3231" i="9"/>
  <c r="N3170" i="9"/>
  <c r="N2202" i="9"/>
  <c r="N242" i="9"/>
  <c r="N699" i="9"/>
  <c r="N3021" i="9"/>
  <c r="N3356" i="9"/>
  <c r="N4223" i="9"/>
  <c r="P1872" i="9"/>
  <c r="N1872" i="9" s="1"/>
  <c r="M1267" i="9"/>
  <c r="N1267" i="9" s="1"/>
  <c r="N4293" i="9"/>
  <c r="N3700" i="9"/>
  <c r="N3324" i="9"/>
  <c r="N3309" i="9"/>
  <c r="N241" i="9"/>
  <c r="N4634" i="9"/>
  <c r="N3637" i="9"/>
  <c r="N614" i="9"/>
  <c r="N3320" i="9"/>
  <c r="N1562" i="9"/>
  <c r="N3009" i="9"/>
  <c r="N2473" i="9"/>
  <c r="N4326" i="9"/>
  <c r="N3299" i="9"/>
  <c r="N4361" i="9"/>
  <c r="P1952" i="9"/>
  <c r="N1952" i="9" s="1"/>
  <c r="N939" i="9"/>
  <c r="P1936" i="9"/>
  <c r="N1936" i="9" s="1"/>
  <c r="N3162" i="9"/>
  <c r="N3152" i="9"/>
  <c r="N3651" i="9"/>
  <c r="N2058" i="9"/>
  <c r="N3823" i="9"/>
  <c r="N3297" i="9"/>
  <c r="M1162" i="9"/>
  <c r="N3736" i="9"/>
  <c r="N2965" i="9"/>
  <c r="N4653" i="9"/>
  <c r="N3765" i="9"/>
  <c r="N4404" i="9"/>
  <c r="N748" i="9"/>
  <c r="N4395" i="9"/>
  <c r="N3706" i="9"/>
  <c r="N1540" i="9"/>
  <c r="N3086" i="9"/>
  <c r="N493" i="9"/>
  <c r="N3316" i="9"/>
  <c r="P1873" i="9"/>
  <c r="N1873" i="9" s="1"/>
  <c r="P1944" i="9"/>
  <c r="N1944" i="9" s="1"/>
  <c r="N3080" i="9"/>
  <c r="P1947" i="9"/>
  <c r="N1947" i="9" s="1"/>
  <c r="N2983" i="9"/>
  <c r="N619" i="9"/>
  <c r="N727" i="9"/>
  <c r="N3232" i="9"/>
  <c r="N4489" i="9"/>
  <c r="N3167" i="9"/>
  <c r="N3393" i="9"/>
  <c r="N1140" i="9"/>
  <c r="N4491" i="9"/>
  <c r="N1643" i="9"/>
  <c r="N3818" i="9"/>
  <c r="N1325" i="9"/>
  <c r="N3687" i="9"/>
  <c r="N4581" i="9"/>
  <c r="N831" i="9"/>
  <c r="N660" i="9"/>
  <c r="N4704" i="9"/>
  <c r="N4646" i="9"/>
  <c r="N3446" i="9"/>
  <c r="N3828" i="9"/>
  <c r="N3711" i="9"/>
  <c r="P1914" i="9"/>
  <c r="N1914" i="9" s="1"/>
  <c r="P1892" i="9"/>
  <c r="N1892" i="9" s="1"/>
  <c r="N1644" i="9"/>
  <c r="N3471" i="9"/>
  <c r="N62" i="9"/>
  <c r="N4233" i="9"/>
  <c r="N3015" i="9"/>
  <c r="N4246" i="9"/>
  <c r="N4240" i="9"/>
  <c r="N4579" i="9"/>
  <c r="N269" i="9"/>
  <c r="N1095" i="9"/>
  <c r="P1924" i="9"/>
  <c r="N1924" i="9" s="1"/>
  <c r="P1867" i="9"/>
  <c r="N1867" i="9" s="1"/>
  <c r="M465" i="9"/>
  <c r="N703" i="9"/>
  <c r="N4720" i="9"/>
  <c r="N3813" i="9"/>
  <c r="N2949" i="9"/>
  <c r="N937" i="9"/>
  <c r="N288" i="9"/>
  <c r="N658" i="9"/>
  <c r="N3715" i="9"/>
  <c r="N3664" i="9"/>
  <c r="N5339" i="9"/>
  <c r="N720" i="9"/>
  <c r="N3601" i="9"/>
  <c r="N3585" i="9"/>
  <c r="N1144" i="9"/>
  <c r="N3595" i="9"/>
  <c r="N3219" i="9"/>
  <c r="N4522" i="9"/>
  <c r="N3258" i="9"/>
  <c r="N4706" i="9"/>
  <c r="N4193" i="9"/>
  <c r="N3507" i="9"/>
  <c r="N2177" i="9"/>
  <c r="N3013" i="9"/>
  <c r="N3150" i="9"/>
  <c r="N3318" i="9"/>
  <c r="N3579" i="9"/>
  <c r="N3291" i="9"/>
  <c r="N4185" i="9"/>
  <c r="N4296" i="9"/>
  <c r="N4334" i="9"/>
  <c r="N3746" i="9"/>
  <c r="M1274" i="9"/>
  <c r="N1274" i="9" s="1"/>
  <c r="N525" i="9"/>
  <c r="N2966" i="9"/>
  <c r="N1633" i="9"/>
  <c r="N3147" i="9"/>
  <c r="N3463" i="9"/>
  <c r="N3138" i="9"/>
  <c r="N511" i="9"/>
  <c r="N718" i="9"/>
  <c r="M2308" i="9"/>
  <c r="N2308" i="9" s="1"/>
  <c r="N4490" i="9"/>
  <c r="N3411" i="9"/>
  <c r="P1961" i="9"/>
  <c r="N1961" i="9" s="1"/>
  <c r="N3104" i="9"/>
  <c r="N4518" i="9"/>
  <c r="N2984" i="9"/>
  <c r="N3078" i="9"/>
  <c r="N744" i="9"/>
  <c r="N3405" i="9"/>
  <c r="N4241" i="9"/>
  <c r="N4468" i="9"/>
  <c r="N4524" i="9"/>
  <c r="N265" i="9"/>
  <c r="N3577" i="9"/>
  <c r="N4171" i="9"/>
  <c r="N4450" i="9"/>
  <c r="N4268" i="9"/>
  <c r="N4520" i="9"/>
  <c r="N3400" i="9"/>
  <c r="N4621" i="9"/>
  <c r="N3763" i="9"/>
  <c r="N4418" i="9"/>
  <c r="N4222" i="9"/>
  <c r="N3658" i="9"/>
  <c r="N1331" i="9"/>
  <c r="N3016" i="9"/>
  <c r="N3540" i="9"/>
  <c r="N4143" i="9"/>
  <c r="N3191" i="9"/>
  <c r="N4537" i="9"/>
  <c r="N4673" i="9"/>
  <c r="N3611" i="9"/>
  <c r="N4609" i="9"/>
  <c r="N3613" i="9"/>
  <c r="N3490" i="9"/>
  <c r="N761" i="9"/>
  <c r="N3793" i="9"/>
  <c r="N3735" i="9"/>
  <c r="N3256" i="9"/>
  <c r="N4278" i="9"/>
  <c r="N4725" i="9"/>
  <c r="N282" i="9"/>
  <c r="N1552" i="9"/>
  <c r="P1866" i="9"/>
  <c r="N1866" i="9" s="1"/>
  <c r="N739" i="9"/>
  <c r="N928" i="9"/>
  <c r="N4645" i="9"/>
  <c r="N3478" i="9"/>
  <c r="N4428" i="9"/>
  <c r="N4641" i="9"/>
  <c r="N4303" i="9"/>
  <c r="N3640" i="9"/>
  <c r="N4182" i="9"/>
  <c r="N295" i="9"/>
  <c r="N4416" i="9"/>
  <c r="N1321" i="9"/>
  <c r="P1864" i="9"/>
  <c r="N1864" i="9" s="1"/>
  <c r="N4622" i="9"/>
  <c r="N4347" i="9"/>
  <c r="N3271" i="9"/>
  <c r="N4173" i="9"/>
  <c r="N3049" i="9"/>
  <c r="N4549" i="9"/>
  <c r="N212" i="9"/>
  <c r="M460" i="9"/>
  <c r="N112" i="9"/>
  <c r="N492" i="9"/>
  <c r="P1976" i="9"/>
  <c r="N1976" i="9" s="1"/>
  <c r="N4351" i="9"/>
  <c r="N879" i="9"/>
  <c r="N4388" i="9"/>
  <c r="N815" i="9"/>
  <c r="N2205" i="9"/>
  <c r="N3418" i="9"/>
  <c r="P1874" i="9"/>
  <c r="N1874" i="9" s="1"/>
  <c r="N3742" i="9"/>
  <c r="N713" i="9"/>
  <c r="N3460" i="9"/>
  <c r="N3725" i="9"/>
  <c r="N3590" i="9"/>
  <c r="N296" i="9"/>
  <c r="N1158" i="9"/>
  <c r="N3027" i="9"/>
  <c r="N2972" i="9"/>
  <c r="N657" i="9"/>
  <c r="N4369" i="9"/>
  <c r="N3127" i="9"/>
  <c r="N4661" i="9"/>
  <c r="N662" i="9"/>
  <c r="N4384" i="9"/>
  <c r="N3712" i="9"/>
  <c r="M1262" i="9"/>
  <c r="N1262" i="9" s="1"/>
  <c r="N3731" i="9"/>
  <c r="N4256" i="9"/>
  <c r="L797" i="9"/>
  <c r="N797" i="9" s="1"/>
  <c r="M2114" i="9"/>
  <c r="N2114" i="9" s="1"/>
  <c r="N3208" i="9"/>
  <c r="N4195" i="9"/>
  <c r="N4290" i="9"/>
  <c r="P1870" i="9"/>
  <c r="N1870" i="9" s="1"/>
  <c r="N3406" i="9"/>
  <c r="N3523" i="9"/>
  <c r="N4487" i="9"/>
  <c r="N3357" i="9"/>
  <c r="L2310" i="9"/>
  <c r="N2310" i="9" s="1"/>
  <c r="N733" i="9"/>
  <c r="N980" i="9"/>
  <c r="N714" i="9"/>
  <c r="N3589" i="9"/>
  <c r="N3234" i="9"/>
  <c r="M1283" i="9"/>
  <c r="N3062" i="9"/>
  <c r="N4243" i="9"/>
  <c r="N647" i="9"/>
  <c r="M5340" i="9"/>
  <c r="N3543" i="9"/>
  <c r="N278" i="9"/>
  <c r="N297" i="9"/>
  <c r="N508" i="9"/>
  <c r="N86" i="9"/>
  <c r="N954" i="9"/>
  <c r="M1091" i="9"/>
  <c r="N1091" i="9" s="1"/>
  <c r="N4486" i="9"/>
  <c r="N2133" i="9"/>
  <c r="N3442" i="9"/>
  <c r="N238" i="9"/>
  <c r="N3430" i="9"/>
  <c r="N3784" i="9"/>
  <c r="N218" i="9"/>
  <c r="P1909" i="9"/>
  <c r="N1909" i="9" s="1"/>
  <c r="N4481" i="9"/>
  <c r="N3716" i="9"/>
  <c r="N3781" i="9"/>
  <c r="N259" i="9"/>
  <c r="N4392" i="9"/>
  <c r="N840" i="9"/>
  <c r="N3728" i="9"/>
  <c r="N768" i="9"/>
  <c r="N705" i="9"/>
  <c r="N3247" i="9"/>
  <c r="M1268" i="9"/>
  <c r="N1268" i="9" s="1"/>
  <c r="N4338" i="9"/>
  <c r="M1023" i="9"/>
  <c r="N1023" i="9" s="1"/>
  <c r="N1548" i="9"/>
  <c r="N2200" i="9"/>
  <c r="N304" i="9"/>
  <c r="N3811" i="9"/>
  <c r="N4514" i="9"/>
  <c r="N3121" i="9"/>
  <c r="N3801" i="9"/>
  <c r="N4138" i="9"/>
  <c r="N491" i="9"/>
  <c r="N4540" i="9"/>
  <c r="N4294" i="9"/>
  <c r="N2945" i="9"/>
  <c r="M2321" i="9"/>
  <c r="N2321" i="9" s="1"/>
  <c r="N3505" i="9"/>
  <c r="N3131" i="9"/>
  <c r="N3019" i="9"/>
  <c r="N2199" i="9"/>
  <c r="N253" i="9"/>
  <c r="P1919" i="9"/>
  <c r="N1919" i="9" s="1"/>
  <c r="N3682" i="9"/>
  <c r="N4433" i="9"/>
  <c r="N3285" i="9"/>
  <c r="N1098" i="9"/>
  <c r="N2203" i="9"/>
  <c r="N5641" i="9"/>
  <c r="N1546" i="9"/>
  <c r="N3048" i="9"/>
  <c r="N3624" i="9"/>
  <c r="N957" i="9"/>
  <c r="N3142" i="9"/>
  <c r="N3114" i="9"/>
  <c r="N1102" i="9"/>
  <c r="N3226" i="9"/>
  <c r="N621" i="9"/>
  <c r="N4700" i="9"/>
  <c r="N4717" i="9"/>
  <c r="P1913" i="9"/>
  <c r="N1913" i="9" s="1"/>
  <c r="N249" i="9"/>
  <c r="N1316" i="9"/>
  <c r="N3602" i="9"/>
  <c r="N941" i="9"/>
  <c r="N1381" i="9"/>
  <c r="N3010" i="9"/>
  <c r="P1889" i="9"/>
  <c r="N1889" i="9" s="1"/>
  <c r="N3329" i="9"/>
  <c r="P1974" i="9"/>
  <c r="N1974" i="9" s="1"/>
  <c r="N3493" i="9"/>
  <c r="N3414" i="9"/>
  <c r="N3270" i="9"/>
  <c r="N3696" i="9"/>
  <c r="N4352" i="9"/>
  <c r="N4235" i="9"/>
  <c r="N3003" i="9"/>
  <c r="P1879" i="9"/>
  <c r="N1879" i="9" s="1"/>
  <c r="N4485" i="9"/>
  <c r="N4702" i="9"/>
  <c r="N4413" i="9"/>
  <c r="N4157" i="9"/>
  <c r="M1266" i="9"/>
  <c r="N1266" i="9" s="1"/>
  <c r="N3172" i="9"/>
  <c r="N1558" i="9"/>
  <c r="P1972" i="9"/>
  <c r="N1972" i="9" s="1"/>
  <c r="P1948" i="9"/>
  <c r="N1948" i="9" s="1"/>
  <c r="N4642" i="9"/>
  <c r="N3489" i="9"/>
  <c r="N3047" i="9"/>
  <c r="P1910" i="9"/>
  <c r="N1910" i="9" s="1"/>
  <c r="N4255" i="9"/>
  <c r="N3066" i="9"/>
  <c r="N3452" i="9"/>
  <c r="N3407" i="9"/>
  <c r="N4664" i="9"/>
  <c r="M2122" i="9"/>
  <c r="N2122" i="9" s="1"/>
  <c r="N3145" i="9"/>
  <c r="N968" i="9"/>
  <c r="N1351" i="9"/>
  <c r="N959" i="9"/>
  <c r="N2057" i="9"/>
  <c r="N3325" i="9"/>
  <c r="N3588" i="9"/>
  <c r="M1265" i="9"/>
  <c r="N1265" i="9" s="1"/>
  <c r="N625" i="9"/>
  <c r="N4355" i="9"/>
  <c r="M1257" i="9"/>
  <c r="N1257" i="9" s="1"/>
  <c r="N604" i="9"/>
  <c r="N3164" i="9"/>
  <c r="N1148" i="9"/>
  <c r="N1343" i="9"/>
  <c r="N1619" i="9"/>
  <c r="N522" i="9"/>
  <c r="N3051" i="9"/>
  <c r="N3111" i="9"/>
  <c r="N4697" i="9"/>
  <c r="P1868" i="9"/>
  <c r="N1868" i="9" s="1"/>
  <c r="N3556" i="9"/>
  <c r="N3450" i="9"/>
  <c r="N3626" i="9"/>
  <c r="N1169" i="9"/>
  <c r="N4286" i="9"/>
  <c r="N3077" i="9"/>
  <c r="N4572" i="9"/>
  <c r="N91" i="9"/>
  <c r="N3373" i="9"/>
  <c r="M1276" i="9"/>
  <c r="N1276" i="9" s="1"/>
  <c r="N3783" i="9"/>
  <c r="N3772" i="9"/>
  <c r="N811" i="9"/>
  <c r="N973" i="9"/>
  <c r="N3667" i="9"/>
  <c r="N4331" i="9"/>
  <c r="N209" i="9"/>
  <c r="N3752" i="9"/>
  <c r="N4172" i="9"/>
  <c r="N3378" i="9"/>
  <c r="N4393" i="9"/>
  <c r="N3548" i="9"/>
  <c r="M2110" i="9"/>
  <c r="N2110" i="9" s="1"/>
  <c r="N3358" i="9"/>
  <c r="N826" i="9"/>
  <c r="N643" i="9"/>
  <c r="L789" i="9"/>
  <c r="N789" i="9" s="1"/>
  <c r="N224" i="9"/>
  <c r="N5650" i="9"/>
  <c r="N3760" i="9"/>
  <c r="N4287" i="9"/>
  <c r="N2125" i="9"/>
  <c r="N4142" i="9"/>
  <c r="L1151" i="9"/>
  <c r="N3684" i="9"/>
  <c r="N3178" i="9"/>
  <c r="N3464" i="9"/>
  <c r="N4141" i="9"/>
  <c r="N4209" i="9"/>
  <c r="P1935" i="9"/>
  <c r="N1935" i="9" s="1"/>
  <c r="N3031" i="9"/>
  <c r="M861" i="9"/>
  <c r="N861" i="9" s="1"/>
  <c r="N4189" i="9"/>
  <c r="P1926" i="9"/>
  <c r="N1926" i="9" s="1"/>
  <c r="P1958" i="9"/>
  <c r="N1958" i="9" s="1"/>
  <c r="N3743" i="9"/>
  <c r="N3192" i="9"/>
  <c r="N4477" i="9"/>
  <c r="N3252" i="9"/>
  <c r="N4476" i="9"/>
  <c r="N3105" i="9"/>
  <c r="N3005" i="9"/>
  <c r="N3821" i="9"/>
  <c r="N201" i="9"/>
  <c r="N2139" i="9"/>
  <c r="N294" i="9"/>
  <c r="L799" i="9"/>
  <c r="N799" i="9" s="1"/>
  <c r="P1907" i="9"/>
  <c r="N1907" i="9" s="1"/>
  <c r="N3424" i="9"/>
  <c r="N767" i="9"/>
  <c r="N746" i="9"/>
  <c r="N3230" i="9"/>
  <c r="P1970" i="9"/>
  <c r="N1970" i="9" s="1"/>
  <c r="N3265" i="9"/>
  <c r="P1932" i="9"/>
  <c r="N1932" i="9" s="1"/>
  <c r="N823" i="9"/>
  <c r="N3545" i="9"/>
  <c r="N631" i="9"/>
  <c r="N4588" i="9"/>
  <c r="N947" i="9"/>
  <c r="N3528" i="9"/>
  <c r="N1371" i="9"/>
  <c r="N2123" i="9"/>
  <c r="L1163" i="9"/>
  <c r="N1380" i="9"/>
  <c r="N4406" i="9"/>
  <c r="P1869" i="9"/>
  <c r="N1869" i="9" s="1"/>
  <c r="N2942" i="9"/>
  <c r="N285" i="9"/>
  <c r="N3281" i="9"/>
  <c r="N3436" i="9"/>
  <c r="N1366" i="9"/>
  <c r="L785" i="9"/>
  <c r="N785" i="9" s="1"/>
  <c r="P1941" i="9"/>
  <c r="N1941" i="9" s="1"/>
  <c r="N3380" i="9"/>
  <c r="N4324" i="9"/>
  <c r="N4261" i="9"/>
  <c r="L781" i="9"/>
  <c r="N781" i="9" s="1"/>
  <c r="N3771" i="9"/>
  <c r="N4496" i="9"/>
  <c r="N3724" i="9"/>
  <c r="N3090" i="9"/>
  <c r="N3081" i="9"/>
  <c r="N4342" i="9"/>
  <c r="N4536" i="9"/>
  <c r="N4276" i="9"/>
  <c r="N496" i="9"/>
  <c r="N3242" i="9"/>
  <c r="N3243" i="9"/>
  <c r="N3286" i="9"/>
  <c r="N503" i="9"/>
  <c r="N3697" i="9"/>
  <c r="N4273" i="9"/>
  <c r="N4205" i="9"/>
  <c r="N4707" i="9"/>
  <c r="N3785" i="9"/>
  <c r="N3691" i="9"/>
  <c r="N3370" i="9"/>
  <c r="N3266" i="9"/>
  <c r="N2304" i="9"/>
  <c r="N4464" i="9"/>
  <c r="N266" i="9"/>
  <c r="N3525" i="9"/>
  <c r="N4202" i="9"/>
  <c r="N3537" i="9"/>
  <c r="N3301" i="9"/>
  <c r="N97" i="9"/>
  <c r="N3820" i="9"/>
  <c r="N3445" i="9"/>
  <c r="N234" i="9"/>
  <c r="N4465" i="9"/>
  <c r="N257" i="9"/>
  <c r="N4509" i="9"/>
  <c r="N2992" i="9"/>
  <c r="N3233" i="9"/>
  <c r="P1975" i="9"/>
  <c r="N1975" i="9" s="1"/>
  <c r="N3269" i="9"/>
  <c r="N4248" i="9"/>
  <c r="P1969" i="9"/>
  <c r="N1969" i="9" s="1"/>
  <c r="N3163" i="9"/>
  <c r="N3311" i="9"/>
  <c r="N3758" i="9"/>
  <c r="M61" i="9"/>
  <c r="N61" i="9" s="1"/>
  <c r="N3103" i="9"/>
  <c r="N756" i="9"/>
  <c r="N207" i="9"/>
  <c r="N4383" i="9"/>
  <c r="N1159" i="9"/>
  <c r="N623" i="9"/>
  <c r="N3070" i="9"/>
  <c r="N4259" i="9"/>
  <c r="N3647" i="9"/>
  <c r="N4407" i="9"/>
  <c r="L791" i="9"/>
  <c r="N791" i="9" s="1"/>
  <c r="N4718" i="9"/>
  <c r="N3686" i="9"/>
  <c r="N3346" i="9"/>
  <c r="N3657" i="9"/>
  <c r="N4283" i="9"/>
  <c r="M1171" i="9"/>
  <c r="N1171" i="9" s="1"/>
  <c r="N203" i="9"/>
  <c r="N3603" i="9"/>
  <c r="N3075" i="9"/>
  <c r="M66" i="9"/>
  <c r="N66" i="9" s="1"/>
  <c r="N4560" i="9"/>
  <c r="N3288" i="9"/>
  <c r="M464" i="9"/>
  <c r="N3649" i="9"/>
  <c r="N3344" i="9"/>
  <c r="N4631" i="9"/>
  <c r="N1372" i="9"/>
  <c r="N3800" i="9"/>
  <c r="N4203" i="9"/>
  <c r="N778" i="9"/>
  <c r="N3534" i="9"/>
  <c r="N3132" i="9"/>
  <c r="M999" i="9"/>
  <c r="N999" i="9" s="1"/>
  <c r="N4483" i="9"/>
  <c r="N4559" i="9"/>
  <c r="N1279" i="9"/>
  <c r="N211" i="9"/>
  <c r="N4569" i="9"/>
  <c r="N4144" i="9"/>
  <c r="N4532" i="9"/>
  <c r="L798" i="9"/>
  <c r="N798" i="9" s="1"/>
  <c r="N3190" i="9"/>
  <c r="N3718" i="9"/>
  <c r="N2996" i="9"/>
  <c r="N3094" i="9"/>
  <c r="N3144" i="9"/>
  <c r="N3337" i="9"/>
  <c r="N529" i="9"/>
  <c r="N3572" i="9"/>
  <c r="N1115" i="9"/>
  <c r="P1946" i="9"/>
  <c r="N1946" i="9" s="1"/>
  <c r="M1207" i="9"/>
  <c r="N1207" i="9" s="1"/>
  <c r="N4403" i="9"/>
  <c r="P1881" i="9"/>
  <c r="N1881" i="9" s="1"/>
  <c r="P1901" i="9"/>
  <c r="N1901" i="9" s="1"/>
  <c r="N3817" i="9"/>
  <c r="N3819" i="9"/>
  <c r="N1346" i="9"/>
  <c r="N3633" i="9"/>
  <c r="N2216" i="9"/>
  <c r="N719" i="9"/>
  <c r="N832" i="9"/>
  <c r="N3536" i="9"/>
  <c r="N4254" i="9"/>
  <c r="N2978" i="9"/>
  <c r="N1336" i="9"/>
  <c r="P1925" i="9"/>
  <c r="N1925" i="9" s="1"/>
  <c r="N3804" i="9"/>
  <c r="N615" i="9"/>
  <c r="N494" i="9"/>
  <c r="N1376" i="9"/>
  <c r="N3479" i="9"/>
  <c r="N3738" i="9"/>
  <c r="N4447" i="9"/>
  <c r="N268" i="9"/>
  <c r="N243" i="9"/>
  <c r="N3107" i="9"/>
  <c r="N4140" i="9"/>
  <c r="N970" i="9"/>
  <c r="N773" i="9"/>
  <c r="N4467" i="9"/>
  <c r="N4695" i="9"/>
  <c r="N945" i="9"/>
  <c r="N4206" i="9"/>
  <c r="N489" i="9"/>
  <c r="N299" i="9"/>
  <c r="N4612" i="9"/>
  <c r="N4401" i="9"/>
  <c r="N3362" i="9"/>
  <c r="N4535" i="9"/>
  <c r="N222" i="9"/>
  <c r="N4656" i="9"/>
  <c r="N4400" i="9"/>
  <c r="N4212" i="9"/>
  <c r="M995" i="9"/>
  <c r="N995" i="9" s="1"/>
  <c r="M992" i="9"/>
  <c r="N992" i="9" s="1"/>
  <c r="N4538" i="9"/>
  <c r="N3459" i="9"/>
  <c r="N735" i="9"/>
  <c r="N1646" i="9"/>
  <c r="N490" i="9"/>
  <c r="N817" i="9"/>
  <c r="N3650" i="9"/>
  <c r="N4414" i="9"/>
  <c r="N3708" i="9"/>
  <c r="N3773" i="9"/>
  <c r="N2175" i="9"/>
  <c r="N4650" i="9"/>
  <c r="N3246" i="9"/>
  <c r="M1029" i="9"/>
  <c r="N1029" i="9" s="1"/>
  <c r="N3331" i="9"/>
  <c r="N3824" i="9"/>
  <c r="N4398" i="9"/>
  <c r="N4479" i="9"/>
  <c r="N3698" i="9"/>
  <c r="N3011" i="9"/>
  <c r="N542" i="9"/>
  <c r="N1353" i="9"/>
  <c r="N2982" i="9"/>
  <c r="N1327" i="9"/>
  <c r="N3381" i="9"/>
  <c r="N1537" i="9"/>
  <c r="P1950" i="9"/>
  <c r="N1950" i="9" s="1"/>
  <c r="M1013" i="9"/>
  <c r="N1013" i="9" s="1"/>
  <c r="N1332" i="9"/>
  <c r="N1641" i="9"/>
  <c r="M996" i="9"/>
  <c r="N996" i="9" s="1"/>
  <c r="N67" i="9"/>
  <c r="N3165" i="9"/>
  <c r="N3503" i="9"/>
  <c r="N1352" i="9"/>
  <c r="N4600" i="9"/>
  <c r="N610" i="9"/>
  <c r="M1082" i="9"/>
  <c r="N1082" i="9" s="1"/>
  <c r="N2081" i="9"/>
  <c r="N3838" i="9"/>
  <c r="N3056" i="9"/>
  <c r="N4575" i="9"/>
  <c r="N1617" i="9"/>
  <c r="N3598" i="9"/>
  <c r="N3681" i="9"/>
  <c r="N4236" i="9"/>
  <c r="N3475" i="9"/>
  <c r="N4624" i="9"/>
  <c r="N507" i="9"/>
  <c r="N4166" i="9"/>
  <c r="N3642" i="9"/>
  <c r="N3198" i="9"/>
  <c r="N4251" i="9"/>
  <c r="N4359" i="9"/>
  <c r="N4504" i="9"/>
  <c r="N3509" i="9"/>
  <c r="N4214" i="9"/>
  <c r="N4599" i="9"/>
  <c r="N883" i="9"/>
  <c r="N2191" i="9"/>
  <c r="N3055" i="9"/>
  <c r="N641" i="9"/>
  <c r="N3482" i="9"/>
  <c r="N4554" i="9"/>
  <c r="N4312" i="9"/>
  <c r="N4365" i="9"/>
  <c r="N4313" i="9"/>
  <c r="N4379" i="9"/>
  <c r="N1345" i="9"/>
  <c r="N701" i="9"/>
  <c r="N3566" i="9"/>
  <c r="N3449" i="9"/>
  <c r="N708" i="9"/>
  <c r="N4333" i="9"/>
  <c r="N3339" i="9"/>
  <c r="N4670" i="9"/>
  <c r="P1933" i="9"/>
  <c r="N1933" i="9" s="1"/>
  <c r="N3443" i="9"/>
  <c r="N3254" i="9"/>
  <c r="N3575" i="9"/>
  <c r="N3245" i="9"/>
  <c r="M1282" i="9"/>
  <c r="N1282" i="9" s="1"/>
  <c r="M860" i="9"/>
  <c r="N860" i="9" s="1"/>
  <c r="N533" i="9"/>
  <c r="N1142" i="9"/>
  <c r="M1154" i="9"/>
  <c r="N1154" i="9" s="1"/>
  <c r="N5649" i="9"/>
  <c r="N3323" i="9"/>
  <c r="N3472" i="9"/>
  <c r="N3335" i="9"/>
  <c r="N3532" i="9"/>
  <c r="N4548" i="9"/>
  <c r="N2196" i="9"/>
  <c r="M1005" i="9"/>
  <c r="N1005" i="9" s="1"/>
  <c r="N3096" i="9"/>
  <c r="N4156" i="9"/>
  <c r="N2997" i="9"/>
  <c r="N3748" i="9"/>
  <c r="N4671" i="9"/>
  <c r="N3470" i="9"/>
  <c r="N4644" i="9"/>
  <c r="N4663" i="9"/>
  <c r="N2998" i="9"/>
  <c r="N704" i="9"/>
  <c r="N3239" i="9"/>
  <c r="N2193" i="9"/>
  <c r="N646" i="9"/>
  <c r="N4335" i="9"/>
  <c r="N2990" i="9"/>
  <c r="N3550" i="9"/>
  <c r="N3676" i="9"/>
  <c r="N1319" i="9"/>
  <c r="N836" i="9"/>
  <c r="N3488" i="9"/>
  <c r="N4635" i="9"/>
  <c r="N283" i="9"/>
  <c r="N4457" i="9"/>
  <c r="N4675" i="9"/>
  <c r="N3206" i="9"/>
  <c r="N3360" i="9"/>
  <c r="N2968" i="9"/>
  <c r="M478" i="9"/>
  <c r="N4615" i="9"/>
  <c r="N838" i="9"/>
  <c r="N4461" i="9"/>
  <c r="N4556" i="9"/>
  <c r="N1551" i="9"/>
  <c r="N220" i="9"/>
  <c r="N4682" i="9"/>
  <c r="N4311" i="9"/>
  <c r="N4598" i="9"/>
  <c r="N3417" i="9"/>
  <c r="N1618" i="9"/>
  <c r="N4253" i="9"/>
  <c r="N1364" i="9"/>
  <c r="N3071" i="9"/>
  <c r="N813" i="9"/>
  <c r="N4279" i="9"/>
  <c r="N1354" i="9"/>
  <c r="N4606" i="9"/>
  <c r="N3237" i="9"/>
  <c r="N3092" i="9"/>
  <c r="N279" i="9"/>
  <c r="N3054" i="9"/>
  <c r="N1368" i="9"/>
  <c r="N236" i="9"/>
  <c r="N4630" i="9"/>
  <c r="M858" i="9"/>
  <c r="N858" i="9" s="1"/>
  <c r="N3087" i="9"/>
  <c r="N3469" i="9"/>
  <c r="N1629" i="9"/>
  <c r="N512" i="9"/>
  <c r="N3260" i="9"/>
  <c r="N527" i="9"/>
  <c r="N3259" i="9"/>
  <c r="N3659" i="9"/>
  <c r="N3408" i="9"/>
  <c r="N4370" i="9"/>
  <c r="N247" i="9"/>
  <c r="N3098" i="9"/>
  <c r="N3755" i="9"/>
  <c r="N1373" i="9"/>
  <c r="N4494" i="9"/>
  <c r="N3444" i="9"/>
  <c r="N2939" i="9"/>
  <c r="N3223" i="9"/>
  <c r="N652" i="9"/>
  <c r="N3782" i="9"/>
  <c r="N4239" i="9"/>
  <c r="N716" i="9"/>
  <c r="N3404" i="9"/>
  <c r="N3020" i="9"/>
  <c r="N4580" i="9"/>
  <c r="N517" i="9"/>
  <c r="N4426" i="9"/>
  <c r="N2197" i="9"/>
  <c r="N1094" i="9"/>
  <c r="N4424" i="9"/>
  <c r="N2201" i="9"/>
  <c r="N4512" i="9"/>
  <c r="N3076" i="9"/>
  <c r="N822" i="9"/>
  <c r="N612" i="9"/>
  <c r="N226" i="9"/>
  <c r="N1565" i="9"/>
  <c r="N3059" i="9"/>
  <c r="M1007" i="9"/>
  <c r="N1007" i="9" s="1"/>
  <c r="N4689" i="9"/>
  <c r="N2611" i="9"/>
  <c r="N2952" i="9"/>
  <c r="N4480" i="9"/>
  <c r="N3434" i="9"/>
  <c r="N1135" i="9"/>
  <c r="N4539" i="9"/>
  <c r="P1973" i="9"/>
  <c r="N1973" i="9" s="1"/>
  <c r="N891" i="9"/>
  <c r="N4515" i="9"/>
  <c r="N4727" i="9"/>
  <c r="N3582" i="9"/>
  <c r="N1034" i="9"/>
  <c r="N293" i="9"/>
  <c r="N964" i="9"/>
  <c r="N2313" i="9"/>
  <c r="N3025" i="9"/>
  <c r="N3154" i="9"/>
  <c r="M863" i="9"/>
  <c r="N863" i="9" s="1"/>
  <c r="N3171" i="9"/>
  <c r="N1363" i="9"/>
  <c r="N2208" i="9"/>
  <c r="N498" i="9"/>
  <c r="N952" i="9"/>
  <c r="P1921" i="9"/>
  <c r="N1921" i="9" s="1"/>
  <c r="N3363" i="9"/>
  <c r="N3255" i="9"/>
  <c r="M1017" i="9"/>
  <c r="N1017" i="9" s="1"/>
  <c r="N4452" i="9"/>
  <c r="P1860" i="9"/>
  <c r="N1860" i="9" s="1"/>
  <c r="N3486" i="9"/>
  <c r="N3481" i="9"/>
  <c r="N4304" i="9"/>
  <c r="N235" i="9"/>
  <c r="P1876" i="9"/>
  <c r="N1876" i="9" s="1"/>
  <c r="N3562" i="9"/>
  <c r="N1096" i="9"/>
  <c r="N4147" i="9"/>
  <c r="N695" i="9"/>
  <c r="N3573" i="9"/>
  <c r="N3517" i="9"/>
  <c r="P1929" i="9"/>
  <c r="N1929" i="9" s="1"/>
  <c r="N3182" i="9"/>
  <c r="N1360" i="9"/>
  <c r="N3663" i="9"/>
  <c r="N3253" i="9"/>
  <c r="M484" i="9"/>
  <c r="N4628" i="9"/>
  <c r="M990" i="9"/>
  <c r="N990" i="9" s="1"/>
  <c r="N4295" i="9"/>
  <c r="M469" i="9"/>
  <c r="N834" i="9"/>
  <c r="N3074" i="9"/>
  <c r="P1877" i="9"/>
  <c r="N1877" i="9" s="1"/>
  <c r="N4437" i="9"/>
  <c r="N4701" i="9"/>
  <c r="N4597" i="9"/>
  <c r="N3457" i="9"/>
  <c r="M470" i="9"/>
  <c r="N4543" i="9"/>
  <c r="N3296" i="9"/>
  <c r="N4502" i="9"/>
  <c r="P1900" i="9"/>
  <c r="N1900" i="9" s="1"/>
  <c r="N4658" i="9"/>
  <c r="N3762" i="9"/>
  <c r="N1099" i="9"/>
  <c r="N1334" i="9"/>
  <c r="N4308" i="9"/>
  <c r="N3368" i="9"/>
  <c r="M1022" i="9"/>
  <c r="N1022" i="9" s="1"/>
  <c r="N3812" i="9"/>
  <c r="N4299" i="9"/>
  <c r="P1940" i="9"/>
  <c r="N1940" i="9" s="1"/>
  <c r="N2211" i="9"/>
  <c r="P1917" i="9"/>
  <c r="N1917" i="9" s="1"/>
  <c r="N3673" i="9"/>
  <c r="N231" i="9"/>
  <c r="N3218" i="9"/>
  <c r="N4728" i="9"/>
  <c r="N3766" i="9"/>
  <c r="N3008" i="9"/>
  <c r="P1949" i="9"/>
  <c r="N1949" i="9" s="1"/>
  <c r="N4619" i="9"/>
  <c r="N4349" i="9"/>
  <c r="N110" i="9"/>
  <c r="N2944" i="9"/>
  <c r="N3122" i="9"/>
  <c r="N3088" i="9"/>
  <c r="N3614" i="9"/>
  <c r="N3188" i="9"/>
  <c r="N722" i="9"/>
  <c r="N4677" i="9"/>
  <c r="N725" i="9"/>
  <c r="N3553" i="9"/>
  <c r="N833" i="9"/>
  <c r="N3336" i="9"/>
  <c r="M2113" i="9"/>
  <c r="N2113" i="9" s="1"/>
  <c r="N4346" i="9"/>
  <c r="N4423" i="9"/>
  <c r="N4417" i="9"/>
  <c r="N965" i="9"/>
  <c r="N4484" i="9"/>
  <c r="N639" i="9"/>
  <c r="N574" i="9"/>
  <c r="N2214" i="9"/>
  <c r="N715" i="9"/>
  <c r="M1264" i="9"/>
  <c r="N1264" i="9" s="1"/>
  <c r="N4564" i="9"/>
  <c r="N4183" i="9"/>
  <c r="N3739" i="9"/>
  <c r="N1322" i="9"/>
  <c r="N509" i="9"/>
  <c r="N3440" i="9"/>
  <c r="N486" i="9"/>
  <c r="N944" i="9"/>
  <c r="N4211" i="9"/>
  <c r="N3017" i="9"/>
  <c r="N3558" i="9"/>
  <c r="N205" i="9"/>
  <c r="N4587" i="9"/>
  <c r="N3334" i="9"/>
  <c r="N4186" i="9"/>
  <c r="N3332" i="9"/>
  <c r="N4385" i="9"/>
  <c r="N109" i="9"/>
  <c r="M1020" i="9"/>
  <c r="N1020" i="9" s="1"/>
  <c r="N3082" i="9"/>
  <c r="N4721" i="9"/>
  <c r="N4399" i="9"/>
  <c r="N1118" i="9"/>
  <c r="N847" i="9"/>
  <c r="N1626" i="9"/>
  <c r="N3042" i="9"/>
  <c r="P1894" i="9"/>
  <c r="N1894" i="9" s="1"/>
  <c r="N1339" i="9"/>
  <c r="N4363" i="9"/>
  <c r="N4460" i="9"/>
  <c r="N4451" i="9"/>
  <c r="N3136" i="9"/>
  <c r="N4469" i="9"/>
  <c r="L796" i="9"/>
  <c r="N796" i="9" s="1"/>
  <c r="P1895" i="9"/>
  <c r="N1895" i="9" s="1"/>
  <c r="M2109" i="9"/>
  <c r="N2109" i="9" s="1"/>
  <c r="N4245" i="9"/>
  <c r="M1090" i="9"/>
  <c r="N1090" i="9" s="1"/>
  <c r="N4665" i="9"/>
  <c r="N3002" i="9"/>
  <c r="N2210" i="9"/>
  <c r="N4655" i="9"/>
  <c r="N2178" i="9"/>
  <c r="N749" i="9"/>
  <c r="N3041" i="9"/>
  <c r="N1379" i="9"/>
  <c r="N4584" i="9"/>
  <c r="N4377" i="9"/>
  <c r="N2956" i="9"/>
  <c r="N3007" i="9"/>
  <c r="N4505" i="9"/>
  <c r="N1283" i="9"/>
  <c r="M474" i="9"/>
  <c r="N4732" i="9"/>
  <c r="N4687" i="9"/>
  <c r="N3228" i="9"/>
  <c r="N1541" i="9"/>
  <c r="N3340" i="9"/>
  <c r="P1945" i="9"/>
  <c r="N1945" i="9" s="1"/>
  <c r="N3367" i="9"/>
  <c r="N2204" i="9"/>
  <c r="N3361" i="9"/>
  <c r="P1965" i="9"/>
  <c r="N1965" i="9" s="1"/>
  <c r="P1886" i="9"/>
  <c r="N1886" i="9" s="1"/>
  <c r="N1105" i="9"/>
  <c r="M482" i="9"/>
  <c r="N4551" i="9"/>
  <c r="N1654" i="9"/>
  <c r="N1338" i="9"/>
  <c r="N3693" i="9"/>
  <c r="N4636" i="9"/>
  <c r="N3321" i="9"/>
  <c r="N4530" i="9"/>
  <c r="N3384" i="9"/>
  <c r="N1076" i="9"/>
  <c r="M463" i="9"/>
  <c r="N3786" i="9"/>
  <c r="N976" i="9"/>
  <c r="N3006" i="9"/>
  <c r="N3570" i="9"/>
  <c r="N3767" i="9"/>
  <c r="N2971" i="9"/>
  <c r="N3249" i="9"/>
  <c r="N2077" i="9"/>
  <c r="N3248" i="9"/>
  <c r="N663" i="9"/>
  <c r="N4197" i="9"/>
  <c r="N4362" i="9"/>
  <c r="N2963" i="9"/>
  <c r="N3110" i="9"/>
  <c r="N3235" i="9"/>
  <c r="N1539" i="9"/>
  <c r="N2128" i="9"/>
  <c r="N3607" i="9"/>
  <c r="N3385" i="9"/>
  <c r="N3194" i="9"/>
  <c r="N4162" i="9"/>
  <c r="N264" i="9"/>
  <c r="N650" i="9"/>
  <c r="N3461" i="9"/>
  <c r="N3754" i="9"/>
  <c r="N3303" i="9"/>
  <c r="N881" i="9"/>
  <c r="N1113" i="9"/>
  <c r="L801" i="9"/>
  <c r="N801" i="9" s="1"/>
  <c r="N3328" i="9"/>
  <c r="N812" i="9"/>
  <c r="N975" i="9"/>
  <c r="N4611" i="9"/>
  <c r="N4471" i="9"/>
  <c r="N3183" i="9"/>
  <c r="N3668" i="9"/>
  <c r="N3184" i="9"/>
  <c r="N707" i="9"/>
  <c r="N1337" i="9"/>
  <c r="N1612" i="9"/>
  <c r="N3757" i="9"/>
  <c r="N737" i="9"/>
  <c r="N1554" i="9"/>
  <c r="N4649" i="9"/>
  <c r="N890" i="9"/>
  <c r="N4380" i="9"/>
  <c r="N626" i="9"/>
  <c r="N4165" i="9"/>
  <c r="N3133" i="9"/>
  <c r="N3618" i="9"/>
  <c r="N3837" i="9"/>
  <c r="N88" i="9"/>
  <c r="M1263" i="9"/>
  <c r="N1263" i="9" s="1"/>
  <c r="N721" i="9"/>
  <c r="N3560" i="9"/>
  <c r="N967" i="9"/>
  <c r="N3702" i="9"/>
  <c r="N502" i="9"/>
  <c r="N4350" i="9"/>
  <c r="N4466" i="9"/>
  <c r="P1904" i="9"/>
  <c r="N1904" i="9" s="1"/>
  <c r="N232" i="9"/>
  <c r="M864" i="9"/>
  <c r="N1129" i="9"/>
  <c r="R1129" i="9"/>
  <c r="M359" i="9"/>
  <c r="P359" i="9"/>
  <c r="O359" i="9"/>
  <c r="Q359" i="9"/>
  <c r="N3272" i="9"/>
  <c r="N289" i="9"/>
  <c r="L787" i="9"/>
  <c r="N787" i="9" s="1"/>
  <c r="N3776" i="9"/>
  <c r="N1625" i="9"/>
  <c r="Q352" i="9"/>
  <c r="M352" i="9"/>
  <c r="P352" i="9"/>
  <c r="O352" i="9"/>
  <c r="N1114" i="9"/>
  <c r="M459" i="9"/>
  <c r="N865" i="9"/>
  <c r="L865" i="9"/>
  <c r="P251" i="9"/>
  <c r="Q251" i="9" s="1"/>
  <c r="S251" i="9"/>
  <c r="R251" i="9"/>
  <c r="N4726" i="9"/>
  <c r="N3263" i="9"/>
  <c r="O338" i="9"/>
  <c r="M338" i="9"/>
  <c r="P338" i="9"/>
  <c r="Q338" i="9"/>
  <c r="O157" i="9"/>
  <c r="W157" i="9"/>
  <c r="S157" i="9"/>
  <c r="R157" i="9"/>
  <c r="O342" i="9"/>
  <c r="M342" i="9"/>
  <c r="Q342" i="9"/>
  <c r="P342" i="9"/>
  <c r="O193" i="9"/>
  <c r="W193" i="9"/>
  <c r="N3671" i="9"/>
  <c r="M1081" i="9"/>
  <c r="N1081" i="9" s="1"/>
  <c r="P432" i="9"/>
  <c r="N432" i="9"/>
  <c r="N620" i="9"/>
  <c r="N1141" i="9"/>
  <c r="N4150" i="9"/>
  <c r="N430" i="9"/>
  <c r="P430" i="9"/>
  <c r="L131" i="9"/>
  <c r="N131" i="9"/>
  <c r="N126" i="9"/>
  <c r="L126" i="9"/>
  <c r="N2195" i="9"/>
  <c r="M857" i="9"/>
  <c r="N857" i="9" s="1"/>
  <c r="N3420" i="9"/>
  <c r="N2080" i="9"/>
  <c r="N516" i="9"/>
  <c r="N3068" i="9"/>
  <c r="P1887" i="9"/>
  <c r="N1887" i="9" s="1"/>
  <c r="N4148" i="9"/>
  <c r="N4265" i="9"/>
  <c r="L108" i="9"/>
  <c r="N108" i="9"/>
  <c r="Q377" i="9"/>
  <c r="O377" i="9"/>
  <c r="N377" i="9" s="1"/>
  <c r="P377" i="9"/>
  <c r="R377" i="9" s="1"/>
  <c r="S163" i="9"/>
  <c r="R163" i="9"/>
  <c r="W163" i="9"/>
  <c r="O163" i="9"/>
  <c r="N2176" i="9"/>
  <c r="L1248" i="9"/>
  <c r="N1248" i="9"/>
  <c r="T397" i="9"/>
  <c r="S397" i="9"/>
  <c r="N127" i="9"/>
  <c r="L127" i="9"/>
  <c r="N948" i="9"/>
  <c r="N4705" i="9"/>
  <c r="N3830" i="9"/>
  <c r="R151" i="9"/>
  <c r="O151" i="9"/>
  <c r="S151" i="9"/>
  <c r="W151" i="9"/>
  <c r="N3578" i="9"/>
  <c r="M2119" i="9"/>
  <c r="N2119" i="9" s="1"/>
  <c r="N4344" i="9"/>
  <c r="N3382" i="9"/>
  <c r="N5642" i="9"/>
  <c r="O173" i="9"/>
  <c r="W173" i="9"/>
  <c r="L129" i="9"/>
  <c r="N129" i="9"/>
  <c r="P348" i="9"/>
  <c r="O348" i="9"/>
  <c r="Q348" i="9"/>
  <c r="M348" i="9"/>
  <c r="N638" i="9"/>
  <c r="M2166" i="9"/>
  <c r="N2166" i="9" s="1"/>
  <c r="N3069" i="9"/>
  <c r="N3029" i="9"/>
  <c r="N1150" i="9"/>
  <c r="N3685" i="9"/>
  <c r="N3415" i="9"/>
  <c r="N4378" i="9"/>
  <c r="S259" i="9"/>
  <c r="R259" i="9"/>
  <c r="P259" i="9"/>
  <c r="Q259" i="9" s="1"/>
  <c r="N608" i="9"/>
  <c r="M991" i="9"/>
  <c r="N991" i="9" s="1"/>
  <c r="N204" i="9"/>
  <c r="N3045" i="9"/>
  <c r="N2937" i="9"/>
  <c r="N3290" i="9"/>
  <c r="L2046" i="9"/>
  <c r="N2046" i="9"/>
  <c r="N753" i="9"/>
  <c r="N1124" i="9"/>
  <c r="L1124" i="9"/>
  <c r="S420" i="9"/>
  <c r="T420" i="9"/>
  <c r="N3519" i="9"/>
  <c r="N3251" i="9"/>
  <c r="L1079" i="9"/>
  <c r="N1079" i="9"/>
  <c r="M468" i="9"/>
  <c r="R156" i="9"/>
  <c r="O156" i="9"/>
  <c r="W156" i="9"/>
  <c r="S156" i="9"/>
  <c r="N2174" i="9"/>
  <c r="N1885" i="9"/>
  <c r="N693" i="9"/>
  <c r="N1370" i="9"/>
  <c r="M319" i="9"/>
  <c r="P319" i="9"/>
  <c r="O319" i="9"/>
  <c r="Q319" i="9"/>
  <c r="N426" i="9"/>
  <c r="P426" i="9"/>
  <c r="Q426" i="9" s="1"/>
  <c r="N4375" i="9"/>
  <c r="N81" i="9"/>
  <c r="L81" i="9"/>
  <c r="N876" i="9"/>
  <c r="L876" i="9"/>
  <c r="M2165" i="9"/>
  <c r="N2165" i="9" s="1"/>
  <c r="M2107" i="9"/>
  <c r="N2107" i="9" s="1"/>
  <c r="N1357" i="9"/>
  <c r="N3522" i="9"/>
  <c r="N4249" i="9"/>
  <c r="N4527" i="9"/>
  <c r="N3261" i="9"/>
  <c r="W181" i="9"/>
  <c r="O181" i="9"/>
  <c r="N4146" i="9"/>
  <c r="M2164" i="9"/>
  <c r="N2164" i="9" s="1"/>
  <c r="T407" i="9"/>
  <c r="S407" i="9"/>
  <c r="M1261" i="9"/>
  <c r="N1261" i="9" s="1"/>
  <c r="M989" i="9"/>
  <c r="N989" i="9" s="1"/>
  <c r="N4735" i="9"/>
  <c r="P442" i="9"/>
  <c r="N442" i="9"/>
  <c r="L874" i="9"/>
  <c r="N874" i="9"/>
  <c r="L2335" i="9"/>
  <c r="N2335" i="9"/>
  <c r="M471" i="9"/>
  <c r="N3484" i="9"/>
  <c r="N4498" i="9"/>
  <c r="N3799" i="9"/>
  <c r="L1251" i="9"/>
  <c r="N1251" i="9"/>
  <c r="N1177" i="9"/>
  <c r="N58" i="9"/>
  <c r="L58" i="9"/>
  <c r="R264" i="9"/>
  <c r="P264" i="9"/>
  <c r="Q264" i="9" s="1"/>
  <c r="S264" i="9"/>
  <c r="M1088" i="9"/>
  <c r="N1088" i="9" s="1"/>
  <c r="M347" i="9"/>
  <c r="P347" i="9"/>
  <c r="O347" i="9"/>
  <c r="Q347" i="9"/>
  <c r="S419" i="9"/>
  <c r="T419" i="9"/>
  <c r="N3072" i="9"/>
  <c r="Q310" i="9"/>
  <c r="M310" i="9"/>
  <c r="P310" i="9"/>
  <c r="O310" i="9"/>
  <c r="S152" i="9"/>
  <c r="R152" i="9"/>
  <c r="O152" i="9"/>
  <c r="W152" i="9"/>
  <c r="M1008" i="9"/>
  <c r="N1008" i="9" s="1"/>
  <c r="N1547" i="9"/>
  <c r="N4571" i="9"/>
  <c r="M85" i="9"/>
  <c r="N85" i="9" s="1"/>
  <c r="N3721" i="9"/>
  <c r="N895" i="9"/>
  <c r="L895" i="9"/>
  <c r="M1183" i="9"/>
  <c r="N4220" i="9"/>
  <c r="N2979" i="9"/>
  <c r="N3036" i="9"/>
  <c r="L78" i="9"/>
  <c r="N78" i="9"/>
  <c r="N4555" i="9"/>
  <c r="N2959" i="9"/>
  <c r="N960" i="9"/>
  <c r="M323" i="9"/>
  <c r="P323" i="9"/>
  <c r="O323" i="9"/>
  <c r="Q323" i="9"/>
  <c r="N4228" i="9"/>
  <c r="N3629" i="9"/>
  <c r="N3185" i="9"/>
  <c r="N3465" i="9"/>
  <c r="N4178" i="9"/>
  <c r="N3211" i="9"/>
  <c r="L1230" i="9"/>
  <c r="N1230" i="9"/>
  <c r="O172" i="9"/>
  <c r="R250" i="9"/>
  <c r="P250" i="9"/>
  <c r="Q250" i="9" s="1"/>
  <c r="S250" i="9"/>
  <c r="N2131" i="9"/>
  <c r="N3439" i="9"/>
  <c r="N134" i="9"/>
  <c r="L134" i="9"/>
  <c r="P444" i="9"/>
  <c r="N444" i="9"/>
  <c r="O346" i="9"/>
  <c r="P346" i="9"/>
  <c r="Q346" i="9"/>
  <c r="M346" i="9"/>
  <c r="M1084" i="9"/>
  <c r="N1084" i="9" s="1"/>
  <c r="R260" i="9"/>
  <c r="S260" i="9"/>
  <c r="P260" i="9"/>
  <c r="Q260" i="9" s="1"/>
  <c r="O388" i="9"/>
  <c r="N388" i="9" s="1"/>
  <c r="Q388" i="9"/>
  <c r="P388" i="9"/>
  <c r="R388" i="9" s="1"/>
  <c r="T410" i="9"/>
  <c r="S410" i="9"/>
  <c r="N4474" i="9"/>
  <c r="N255" i="9"/>
  <c r="N3196" i="9"/>
  <c r="L878" i="9"/>
  <c r="N878" i="9"/>
  <c r="N3441" i="9"/>
  <c r="Q376" i="9"/>
  <c r="P376" i="9"/>
  <c r="R376" i="9" s="1"/>
  <c r="O376" i="9"/>
  <c r="N376" i="9" s="1"/>
  <c r="P1920" i="9"/>
  <c r="N1920" i="9" s="1"/>
  <c r="N2297" i="9"/>
  <c r="L2297" i="9"/>
  <c r="N3212" i="9"/>
  <c r="N4188" i="9"/>
  <c r="S413" i="9"/>
  <c r="T413" i="9"/>
  <c r="N2183" i="9"/>
  <c r="O5683" i="9"/>
  <c r="R142" i="9"/>
  <c r="S142" i="9"/>
  <c r="O142" i="9"/>
  <c r="W142" i="9"/>
  <c r="O382" i="9"/>
  <c r="N382" i="9" s="1"/>
  <c r="P382" i="9"/>
  <c r="R382" i="9" s="1"/>
  <c r="Q382" i="9"/>
  <c r="M1236" i="9"/>
  <c r="N1236" i="9" s="1"/>
  <c r="Y1236" i="9" s="1"/>
  <c r="L790" i="9"/>
  <c r="N790" i="9" s="1"/>
  <c r="O146" i="9"/>
  <c r="S146" i="9"/>
  <c r="R146" i="9"/>
  <c r="W146" i="9"/>
  <c r="N3727" i="9"/>
  <c r="L893" i="9"/>
  <c r="N893" i="9"/>
  <c r="R271" i="9"/>
  <c r="P271" i="9"/>
  <c r="Q271" i="9" s="1"/>
  <c r="S271" i="9"/>
  <c r="L1231" i="9"/>
  <c r="N1231" i="9"/>
  <c r="N3726" i="9"/>
  <c r="N443" i="9"/>
  <c r="P443" i="9"/>
  <c r="N1350" i="9"/>
  <c r="S422" i="9"/>
  <c r="T422" i="9"/>
  <c r="P318" i="9"/>
  <c r="M318" i="9"/>
  <c r="Q318" i="9"/>
  <c r="O318" i="9"/>
  <c r="M922" i="9"/>
  <c r="N922" i="9" s="1"/>
  <c r="N3209" i="9"/>
  <c r="M477" i="9"/>
  <c r="N3433" i="9"/>
  <c r="M339" i="9"/>
  <c r="P339" i="9"/>
  <c r="Q339" i="9"/>
  <c r="O339" i="9"/>
  <c r="N4617" i="9"/>
  <c r="N752" i="9"/>
  <c r="O184" i="9"/>
  <c r="W184" i="9"/>
  <c r="N4224" i="9"/>
  <c r="N3636" i="9"/>
  <c r="Q327" i="9"/>
  <c r="P327" i="9"/>
  <c r="O327" i="9"/>
  <c r="M327" i="9"/>
  <c r="N613" i="9"/>
  <c r="N4389" i="9"/>
  <c r="L851" i="9"/>
  <c r="N851" i="9"/>
  <c r="L123" i="9"/>
  <c r="N123" i="9"/>
  <c r="N536" i="9"/>
  <c r="S401" i="9"/>
  <c r="T401" i="9"/>
  <c r="T418" i="9"/>
  <c r="S418" i="9"/>
  <c r="N3216" i="9"/>
  <c r="N2140" i="9"/>
  <c r="N3399" i="9"/>
  <c r="N3437" i="9"/>
  <c r="N3289" i="9"/>
  <c r="N839" i="9"/>
  <c r="P1880" i="9"/>
  <c r="N1880" i="9" s="1"/>
  <c r="O1161" i="9"/>
  <c r="M1161" i="9" s="1"/>
  <c r="N1161" i="9" s="1"/>
  <c r="M1160" i="9"/>
  <c r="N1160" i="9" s="1"/>
  <c r="N3531" i="9"/>
  <c r="N1107" i="9"/>
  <c r="O368" i="9"/>
  <c r="N368" i="9" s="1"/>
  <c r="P368" i="9"/>
  <c r="R368" i="9" s="1"/>
  <c r="Q368" i="9"/>
  <c r="L792" i="9"/>
  <c r="N792" i="9" s="1"/>
  <c r="M1003" i="9"/>
  <c r="N1003" i="9" s="1"/>
  <c r="L56" i="9"/>
  <c r="N56" i="9"/>
  <c r="T403" i="9"/>
  <c r="S403" i="9"/>
  <c r="Q330" i="9"/>
  <c r="O330" i="9"/>
  <c r="P330" i="9"/>
  <c r="M330" i="9"/>
  <c r="L867" i="9"/>
  <c r="N867" i="9"/>
  <c r="P1956" i="9"/>
  <c r="N1956" i="9" s="1"/>
  <c r="N506" i="9"/>
  <c r="M2106" i="9"/>
  <c r="N2106" i="9" s="1"/>
  <c r="N57" i="9"/>
  <c r="L57" i="9"/>
  <c r="N77" i="9"/>
  <c r="L77" i="9"/>
  <c r="L1254" i="9"/>
  <c r="N1254" i="9"/>
  <c r="N3374" i="9"/>
  <c r="N3688" i="9"/>
  <c r="N524" i="9"/>
  <c r="P1960" i="9"/>
  <c r="N1960" i="9" s="1"/>
  <c r="N1623" i="9"/>
  <c r="N3338" i="9"/>
  <c r="S423" i="9"/>
  <c r="T423" i="9"/>
  <c r="N2960" i="9"/>
  <c r="N3544" i="9"/>
  <c r="N3802" i="9"/>
  <c r="N4562" i="9"/>
  <c r="N4594" i="9"/>
  <c r="S143" i="9"/>
  <c r="W143" i="9"/>
  <c r="O143" i="9"/>
  <c r="R143" i="9"/>
  <c r="N982" i="9"/>
  <c r="L982" i="9"/>
  <c r="N849" i="9"/>
  <c r="L849" i="9"/>
  <c r="L105" i="9"/>
  <c r="N105" i="9"/>
  <c r="N3395" i="9"/>
  <c r="N3112" i="9"/>
  <c r="P436" i="9"/>
  <c r="N436" i="9"/>
  <c r="S402" i="9"/>
  <c r="T402" i="9"/>
  <c r="P381" i="9"/>
  <c r="R381" i="9" s="1"/>
  <c r="O381" i="9"/>
  <c r="N381" i="9" s="1"/>
  <c r="Q381" i="9"/>
  <c r="M1089" i="9"/>
  <c r="N1089" i="9" s="1"/>
  <c r="N128" i="9"/>
  <c r="L128" i="9"/>
  <c r="N1333" i="9"/>
  <c r="L864" i="9"/>
  <c r="N864" i="9"/>
  <c r="N446" i="9"/>
  <c r="P446" i="9"/>
  <c r="O182" i="9"/>
  <c r="W182" i="9"/>
  <c r="N892" i="9"/>
  <c r="L892" i="9"/>
  <c r="N4660" i="9"/>
  <c r="M1256" i="9"/>
  <c r="N1256" i="9" s="1"/>
  <c r="P1916" i="9"/>
  <c r="N1916" i="9" s="1"/>
  <c r="N3319" i="9"/>
  <c r="T417" i="9"/>
  <c r="S417" i="9"/>
  <c r="N4565" i="9"/>
  <c r="N3030" i="9"/>
  <c r="N3714" i="9"/>
  <c r="N118" i="9"/>
  <c r="L118" i="9"/>
  <c r="W186" i="9"/>
  <c r="O186" i="9"/>
  <c r="N2169" i="9"/>
  <c r="N3166" i="9"/>
  <c r="N49" i="9"/>
  <c r="N48" i="9"/>
  <c r="N51" i="9"/>
  <c r="N47" i="9"/>
  <c r="A43" i="9"/>
  <c r="N3733" i="9"/>
  <c r="N3616" i="9"/>
  <c r="N4558" i="9"/>
  <c r="L2333" i="9"/>
  <c r="N2333" i="9"/>
  <c r="N3652" i="9"/>
  <c r="L133" i="9"/>
  <c r="N133" i="9"/>
  <c r="N3073" i="9"/>
  <c r="N4274" i="9"/>
  <c r="N4566" i="9"/>
  <c r="R262" i="9"/>
  <c r="S262" i="9"/>
  <c r="P262" i="9"/>
  <c r="Q262" i="9" s="1"/>
  <c r="N2948" i="9"/>
  <c r="N3106" i="9"/>
  <c r="S160" i="9"/>
  <c r="W160" i="9"/>
  <c r="O160" i="9"/>
  <c r="R160" i="9"/>
  <c r="N4231" i="9"/>
  <c r="N4327" i="9"/>
  <c r="N1634" i="9"/>
  <c r="N3388" i="9"/>
  <c r="N4371" i="9"/>
  <c r="N280" i="9"/>
  <c r="N1653" i="9"/>
  <c r="R255" i="9"/>
  <c r="S255" i="9"/>
  <c r="P255" i="9"/>
  <c r="Q255" i="9" s="1"/>
  <c r="N731" i="9"/>
  <c r="N3506" i="9"/>
  <c r="L2103" i="9"/>
  <c r="N2103" i="9"/>
  <c r="N4623" i="9"/>
  <c r="N956" i="9"/>
  <c r="N2985" i="9"/>
  <c r="N541" i="9"/>
  <c r="N2078" i="9"/>
  <c r="N3376" i="9"/>
  <c r="O316" i="9"/>
  <c r="M316" i="9"/>
  <c r="Q316" i="9"/>
  <c r="P316" i="9"/>
  <c r="M2121" i="9"/>
  <c r="N2121" i="9" s="1"/>
  <c r="N2327" i="9"/>
  <c r="L107" i="9"/>
  <c r="N107" i="9"/>
  <c r="M473" i="9"/>
  <c r="L808" i="9"/>
  <c r="N808" i="9" s="1"/>
  <c r="N953" i="9"/>
  <c r="N3401" i="9"/>
  <c r="M1269" i="9"/>
  <c r="N1269" i="9" s="1"/>
  <c r="N1631" i="9"/>
  <c r="N1534" i="9"/>
  <c r="W189" i="9"/>
  <c r="O189" i="9"/>
  <c r="N3749" i="9"/>
  <c r="N853" i="9"/>
  <c r="L853" i="9"/>
  <c r="N92" i="9"/>
  <c r="N4307" i="9"/>
  <c r="N4169" i="9"/>
  <c r="P1865" i="9"/>
  <c r="N1865" i="9" s="1"/>
  <c r="N539" i="9"/>
  <c r="N3822" i="9"/>
  <c r="N700" i="9"/>
  <c r="N2020" i="9"/>
  <c r="L2020" i="9"/>
  <c r="P450" i="9"/>
  <c r="N450" i="9"/>
  <c r="N4446" i="9"/>
  <c r="L807" i="9"/>
  <c r="N807" i="9" s="1"/>
  <c r="N4659" i="9"/>
  <c r="O145" i="9"/>
  <c r="W145" i="9"/>
  <c r="S145" i="9"/>
  <c r="R145" i="9"/>
  <c r="N3085" i="9"/>
  <c r="N4568" i="9"/>
  <c r="N3707" i="9"/>
  <c r="L809" i="9"/>
  <c r="N809" i="9" s="1"/>
  <c r="N1165" i="9"/>
  <c r="N1622" i="9"/>
  <c r="N1377" i="9"/>
  <c r="N1627" i="9"/>
  <c r="N4160" i="9"/>
  <c r="M2111" i="9"/>
  <c r="N2111" i="9" s="1"/>
  <c r="N1365" i="9"/>
  <c r="N656" i="9"/>
  <c r="N3287" i="9"/>
  <c r="N1093" i="9"/>
  <c r="M2161" i="9"/>
  <c r="N2161" i="9" s="1"/>
  <c r="N1356" i="9"/>
  <c r="N4709" i="9"/>
  <c r="N3683" i="9"/>
  <c r="N3533" i="9"/>
  <c r="N4654" i="9"/>
  <c r="N3770" i="9"/>
  <c r="S256" i="9"/>
  <c r="R256" i="9"/>
  <c r="P256" i="9"/>
  <c r="Q256" i="9" s="1"/>
  <c r="N3057" i="9"/>
  <c r="N3648" i="9"/>
  <c r="P1962" i="9"/>
  <c r="N1962" i="9" s="1"/>
  <c r="N4155" i="9"/>
  <c r="M988" i="9"/>
  <c r="N988" i="9" s="1"/>
  <c r="M1019" i="9"/>
  <c r="N1019" i="9" s="1"/>
  <c r="N772" i="9"/>
  <c r="M317" i="9"/>
  <c r="Q317" i="9"/>
  <c r="O317" i="9"/>
  <c r="P317" i="9"/>
  <c r="N3751" i="9"/>
  <c r="N3462" i="9"/>
  <c r="N4409" i="9"/>
  <c r="L802" i="9"/>
  <c r="N802" i="9" s="1"/>
  <c r="N4462" i="9"/>
  <c r="N4607" i="9"/>
  <c r="N3158" i="9"/>
  <c r="W199" i="9"/>
  <c r="O199" i="9"/>
  <c r="N453" i="9"/>
  <c r="P453" i="9"/>
  <c r="N2254" i="9"/>
  <c r="L2254" i="9"/>
  <c r="N497" i="9"/>
  <c r="N1078" i="9"/>
  <c r="L1078" i="9"/>
  <c r="N3798" i="9"/>
  <c r="N4237" i="9"/>
  <c r="N3224" i="9"/>
  <c r="N3341" i="9"/>
  <c r="N2946" i="9"/>
  <c r="N531" i="9"/>
  <c r="M120" i="9"/>
  <c r="N120" i="9" s="1"/>
  <c r="N1281" i="9"/>
  <c r="M1086" i="9"/>
  <c r="N1086" i="9" s="1"/>
  <c r="N901" i="9"/>
  <c r="L901" i="9"/>
  <c r="N4456" i="9"/>
  <c r="N3795" i="9"/>
  <c r="N2317" i="9"/>
  <c r="N2079" i="9"/>
  <c r="M312" i="9"/>
  <c r="O312" i="9"/>
  <c r="Q312" i="9"/>
  <c r="P312" i="9"/>
  <c r="M1284" i="9"/>
  <c r="N1284" i="9" s="1"/>
  <c r="N2332" i="9"/>
  <c r="L2332" i="9"/>
  <c r="N3833" i="9"/>
  <c r="S415" i="9"/>
  <c r="T415" i="9"/>
  <c r="N618" i="9"/>
  <c r="N961" i="9"/>
  <c r="N4731" i="9"/>
  <c r="L803" i="9"/>
  <c r="N803" i="9" s="1"/>
  <c r="N2180" i="9"/>
  <c r="N138" i="9"/>
  <c r="L138" i="9"/>
  <c r="N3118" i="9"/>
  <c r="N2127" i="9"/>
  <c r="N2938" i="9"/>
  <c r="N3389" i="9"/>
  <c r="N3141" i="9"/>
  <c r="N4152" i="9"/>
  <c r="P1862" i="9"/>
  <c r="N1862" i="9" s="1"/>
  <c r="N3175" i="9"/>
  <c r="N3487" i="9"/>
  <c r="N4216" i="9"/>
  <c r="P269" i="9"/>
  <c r="Q269" i="9" s="1"/>
  <c r="R269" i="9"/>
  <c r="S269" i="9"/>
  <c r="N3555" i="9"/>
  <c r="N3159" i="9"/>
  <c r="M2105" i="9"/>
  <c r="N2105" i="9" s="1"/>
  <c r="M998" i="9"/>
  <c r="N998" i="9" s="1"/>
  <c r="N3032" i="9"/>
  <c r="N734" i="9"/>
  <c r="N4521" i="9"/>
  <c r="N4685" i="9"/>
  <c r="N1561" i="9"/>
  <c r="N3535" i="9"/>
  <c r="N3292" i="9"/>
  <c r="N971" i="9"/>
  <c r="N3117" i="9"/>
  <c r="N3065" i="9"/>
  <c r="P329" i="9"/>
  <c r="Q329" i="9"/>
  <c r="M329" i="9"/>
  <c r="O329" i="9"/>
  <c r="M1018" i="9"/>
  <c r="N1018" i="9" s="1"/>
  <c r="P1927" i="9"/>
  <c r="N1927" i="9" s="1"/>
  <c r="S421" i="9"/>
  <c r="T421" i="9"/>
  <c r="N651" i="9"/>
  <c r="N530" i="9"/>
  <c r="N139" i="9"/>
  <c r="L139" i="9"/>
  <c r="N2170" i="9"/>
  <c r="L135" i="9"/>
  <c r="N135" i="9"/>
  <c r="S254" i="9"/>
  <c r="R254" i="9"/>
  <c r="P254" i="9"/>
  <c r="Q254" i="9" s="1"/>
  <c r="N3333" i="9"/>
  <c r="L782" i="9"/>
  <c r="N782" i="9" s="1"/>
  <c r="M466" i="9"/>
  <c r="L2336" i="9"/>
  <c r="N2336" i="9"/>
  <c r="N2182" i="9"/>
  <c r="N538" i="9"/>
  <c r="N3797" i="9"/>
  <c r="N866" i="9"/>
  <c r="L866" i="9"/>
  <c r="N4455" i="9"/>
  <c r="N1638" i="9"/>
  <c r="N1556" i="9"/>
  <c r="N3214" i="9"/>
  <c r="O149" i="9"/>
  <c r="R149" i="9"/>
  <c r="S149" i="9"/>
  <c r="W149" i="9"/>
  <c r="N4492" i="9"/>
  <c r="M1014" i="9"/>
  <c r="N1014" i="9" s="1"/>
  <c r="N779" i="9"/>
  <c r="N946" i="9"/>
  <c r="N5648" i="9"/>
  <c r="N4693" i="9"/>
  <c r="N4602" i="9"/>
  <c r="N1651" i="9"/>
  <c r="M1027" i="9"/>
  <c r="N1027" i="9" s="1"/>
  <c r="N774" i="9"/>
  <c r="M1260" i="9"/>
  <c r="N1260" i="9" s="1"/>
  <c r="N3432" i="9"/>
  <c r="N229" i="9"/>
  <c r="N4525" i="9"/>
  <c r="N3052" i="9"/>
  <c r="N3064" i="9"/>
  <c r="N776" i="9"/>
  <c r="S400" i="9"/>
  <c r="T400" i="9"/>
  <c r="N3644" i="9"/>
  <c r="N1119" i="9"/>
  <c r="N487" i="9"/>
  <c r="N3568" i="9"/>
  <c r="M2320" i="9"/>
  <c r="N2320" i="9" s="1"/>
  <c r="P369" i="9"/>
  <c r="R369" i="9" s="1"/>
  <c r="Q369" i="9"/>
  <c r="O369" i="9"/>
  <c r="N369" i="9" s="1"/>
  <c r="N4546" i="9"/>
  <c r="N3806" i="9"/>
  <c r="N3467" i="9"/>
  <c r="L2045" i="9"/>
  <c r="N2045" i="9"/>
  <c r="N4590" i="9"/>
  <c r="N755" i="9"/>
  <c r="M90" i="9"/>
  <c r="N90" i="9" s="1"/>
  <c r="T416" i="9"/>
  <c r="S416" i="9"/>
  <c r="T424" i="9"/>
  <c r="S424" i="9"/>
  <c r="N4669" i="9"/>
  <c r="N3352" i="9"/>
  <c r="N4343" i="9"/>
  <c r="N4667" i="9"/>
  <c r="N3477" i="9"/>
  <c r="N504" i="9"/>
  <c r="L927" i="9"/>
  <c r="N927" i="9"/>
  <c r="N3623" i="9"/>
  <c r="L795" i="9"/>
  <c r="N795" i="9" s="1"/>
  <c r="N3769" i="9"/>
  <c r="S396" i="9"/>
  <c r="T396" i="9"/>
  <c r="N2977" i="9"/>
  <c r="N291" i="9"/>
  <c r="N2168" i="9"/>
  <c r="N736" i="9"/>
  <c r="N3377" i="9"/>
  <c r="N4300" i="9"/>
  <c r="M993" i="9"/>
  <c r="N993" i="9" s="1"/>
  <c r="N4191" i="9"/>
  <c r="P328" i="9"/>
  <c r="O328" i="9"/>
  <c r="M328" i="9"/>
  <c r="Q328" i="9"/>
  <c r="N3678" i="9"/>
  <c r="N3134" i="9"/>
  <c r="N3186" i="9"/>
  <c r="N2192" i="9"/>
  <c r="N2082" i="9"/>
  <c r="N3155" i="9"/>
  <c r="N526" i="9"/>
  <c r="N1355" i="9"/>
  <c r="N3383" i="9"/>
  <c r="N4232" i="9"/>
  <c r="N3102" i="9"/>
  <c r="N3815" i="9"/>
  <c r="L1197" i="9"/>
  <c r="N1197" i="9"/>
  <c r="N3777" i="9"/>
  <c r="N4463" i="9"/>
  <c r="N4376" i="9"/>
  <c r="N3666" i="9"/>
  <c r="N3349" i="9"/>
  <c r="P1967" i="9"/>
  <c r="N1967" i="9" s="1"/>
  <c r="N3095" i="9"/>
  <c r="N3635" i="9"/>
  <c r="N3200" i="9"/>
  <c r="N3313" i="9"/>
  <c r="N515" i="9"/>
  <c r="N764" i="9"/>
  <c r="N3675" i="9"/>
  <c r="N3241" i="9"/>
  <c r="N3280" i="9"/>
  <c r="P371" i="9"/>
  <c r="R371" i="9" s="1"/>
  <c r="Q371" i="9"/>
  <c r="O371" i="9"/>
  <c r="N371" i="9" s="1"/>
  <c r="L74" i="9"/>
  <c r="N74" i="9" s="1"/>
  <c r="N3199" i="9"/>
  <c r="N3538" i="9"/>
  <c r="N4550" i="9"/>
  <c r="N3416" i="9"/>
  <c r="N757" i="9"/>
  <c r="N3101" i="9"/>
  <c r="Q390" i="9"/>
  <c r="P390" i="9"/>
  <c r="R390" i="9" s="1"/>
  <c r="O390" i="9"/>
  <c r="N390" i="9" s="1"/>
  <c r="S276" i="9"/>
  <c r="P276" i="9"/>
  <c r="Q276" i="9" s="1"/>
  <c r="R276" i="9"/>
  <c r="N300" i="9"/>
  <c r="N4184" i="9"/>
  <c r="M458" i="9"/>
  <c r="O179" i="9"/>
  <c r="W179" i="9"/>
  <c r="N2964" i="9"/>
  <c r="W197" i="9"/>
  <c r="O197" i="9"/>
  <c r="N3692" i="9"/>
  <c r="N2126" i="9"/>
  <c r="N4648" i="9"/>
  <c r="P365" i="9"/>
  <c r="M365" i="9"/>
  <c r="Q365" i="9"/>
  <c r="O365" i="9"/>
  <c r="N2209" i="9"/>
  <c r="N5682" i="9"/>
  <c r="M479" i="9"/>
  <c r="L810" i="9"/>
  <c r="N810" i="9" s="1"/>
  <c r="M1011" i="9"/>
  <c r="N1011" i="9" s="1"/>
  <c r="N1637" i="9"/>
  <c r="N1329" i="9"/>
  <c r="N4419" i="9"/>
  <c r="N3124" i="9"/>
  <c r="N4716" i="9"/>
  <c r="N1645" i="9"/>
  <c r="N4722" i="9"/>
  <c r="M87" i="9"/>
  <c r="N87" i="9" s="1"/>
  <c r="N1384" i="9"/>
  <c r="S170" i="9"/>
  <c r="R170" i="9"/>
  <c r="O170" i="9"/>
  <c r="W170" i="9"/>
  <c r="N4170" i="9"/>
  <c r="Q333" i="9"/>
  <c r="O333" i="9"/>
  <c r="P333" i="9"/>
  <c r="M333" i="9"/>
  <c r="N1106" i="9"/>
  <c r="N4493" i="9"/>
  <c r="M2120" i="9"/>
  <c r="N2120" i="9" s="1"/>
  <c r="O311" i="9"/>
  <c r="M311" i="9"/>
  <c r="P311" i="9"/>
  <c r="Q311" i="9"/>
  <c r="N3022" i="9"/>
  <c r="N637" i="9"/>
  <c r="N273" i="9"/>
  <c r="N518" i="9"/>
  <c r="N4626" i="9"/>
  <c r="N4358" i="9"/>
  <c r="N1323" i="9"/>
  <c r="N2936" i="9"/>
  <c r="N4221" i="9"/>
  <c r="N272" i="9"/>
  <c r="N4715" i="9"/>
  <c r="P433" i="9"/>
  <c r="N433" i="9"/>
  <c r="N632" i="9"/>
  <c r="N1359" i="9"/>
  <c r="N765" i="9"/>
  <c r="N3790" i="9"/>
  <c r="N4688" i="9"/>
  <c r="N1535" i="9"/>
  <c r="N3431" i="9"/>
  <c r="N3809" i="9"/>
  <c r="N3038" i="9"/>
  <c r="N962" i="9"/>
  <c r="N4199" i="9"/>
  <c r="N3221" i="9"/>
  <c r="N742" i="9"/>
  <c r="N4332" i="9"/>
  <c r="N4322" i="9"/>
  <c r="N3669" i="9"/>
  <c r="M1259" i="9"/>
  <c r="N1259" i="9" s="1"/>
  <c r="S409" i="9"/>
  <c r="T409" i="9"/>
  <c r="N3143" i="9"/>
  <c r="N228" i="9"/>
  <c r="N3195" i="9"/>
  <c r="N3468" i="9"/>
  <c r="N4360" i="9"/>
  <c r="O183" i="9"/>
  <c r="W183" i="9"/>
  <c r="N2212" i="9"/>
  <c r="N3304" i="9"/>
  <c r="N1635" i="9"/>
  <c r="N4215" i="9"/>
  <c r="M480" i="9"/>
  <c r="N4348" i="9"/>
  <c r="N4510" i="9"/>
  <c r="L2307" i="9"/>
  <c r="N2307" i="9"/>
  <c r="N3422" i="9"/>
  <c r="N4497" i="9"/>
  <c r="N488" i="9"/>
  <c r="N4508" i="9"/>
  <c r="N3267" i="9"/>
  <c r="N743" i="9"/>
  <c r="S265" i="9"/>
  <c r="P265" i="9"/>
  <c r="Q265" i="9" s="1"/>
  <c r="R265" i="9"/>
  <c r="N4541" i="9"/>
  <c r="N770" i="9"/>
  <c r="N3808" i="9"/>
  <c r="N3653" i="9"/>
  <c r="N3429" i="9"/>
  <c r="N2171" i="9"/>
  <c r="N82" i="9"/>
  <c r="Q372" i="9"/>
  <c r="P372" i="9"/>
  <c r="R372" i="9" s="1"/>
  <c r="O372" i="9"/>
  <c r="N372" i="9" s="1"/>
  <c r="N523" i="9"/>
  <c r="M361" i="9"/>
  <c r="O361" i="9"/>
  <c r="P361" i="9"/>
  <c r="Q361" i="9"/>
  <c r="O168" i="9"/>
  <c r="R168" i="9"/>
  <c r="S168" i="9"/>
  <c r="W168" i="9"/>
  <c r="P1883" i="9"/>
  <c r="N1883" i="9" s="1"/>
  <c r="N2303" i="9"/>
  <c r="N850" i="9"/>
  <c r="L850" i="9"/>
  <c r="N4640" i="9"/>
  <c r="N1632" i="9"/>
  <c r="N2044" i="9"/>
  <c r="L2044" i="9"/>
  <c r="N1532" i="9"/>
  <c r="N3524" i="9"/>
  <c r="N825" i="9"/>
  <c r="R277" i="9"/>
  <c r="P277" i="9"/>
  <c r="Q277" i="9" s="1"/>
  <c r="S277" i="9"/>
  <c r="N4269" i="9"/>
  <c r="N237" i="9"/>
  <c r="N214" i="9"/>
  <c r="N3000" i="9"/>
  <c r="N1100" i="9"/>
  <c r="N3123" i="9"/>
  <c r="N3330" i="9"/>
  <c r="N4354" i="9"/>
  <c r="N3257" i="9"/>
  <c r="N4552" i="9"/>
  <c r="W194" i="9"/>
  <c r="O194" i="9"/>
  <c r="N3238" i="9"/>
  <c r="N3277" i="9"/>
  <c r="N4582" i="9"/>
  <c r="N3012" i="9"/>
  <c r="P1931" i="9"/>
  <c r="N1931" i="9" s="1"/>
  <c r="N4629" i="9"/>
  <c r="N80" i="9"/>
  <c r="L80" i="9"/>
  <c r="P395" i="9"/>
  <c r="R395" i="9" s="1"/>
  <c r="Q395" i="9"/>
  <c r="O395" i="9"/>
  <c r="N395" i="9" s="1"/>
  <c r="S274" i="9"/>
  <c r="R274" i="9"/>
  <c r="P274" i="9"/>
  <c r="Q274" i="9" s="1"/>
  <c r="N1271" i="9"/>
  <c r="N4501" i="9"/>
  <c r="Q340" i="9"/>
  <c r="M340" i="9"/>
  <c r="P340" i="9"/>
  <c r="O340" i="9"/>
  <c r="N4672" i="9"/>
  <c r="N3539" i="9"/>
  <c r="N3091" i="9"/>
  <c r="N1648" i="9"/>
  <c r="N3137" i="9"/>
  <c r="N628" i="9"/>
  <c r="N655" i="9"/>
  <c r="N1315" i="9"/>
  <c r="N3146" i="9"/>
  <c r="N4440" i="9"/>
  <c r="M475" i="9"/>
  <c r="M483" i="9"/>
  <c r="N2213" i="9"/>
  <c r="N448" i="9"/>
  <c r="P448" i="9"/>
  <c r="N286" i="9"/>
  <c r="N307" i="9"/>
  <c r="N485" i="9"/>
  <c r="N4328" i="9"/>
  <c r="N3723" i="9"/>
  <c r="P1951" i="9"/>
  <c r="N1951" i="9" s="1"/>
  <c r="N438" i="9"/>
  <c r="P438" i="9"/>
  <c r="N3187" i="9"/>
  <c r="N4473" i="9"/>
  <c r="N2967" i="9"/>
  <c r="N4511" i="9"/>
  <c r="N706" i="9"/>
  <c r="N771" i="9"/>
  <c r="N245" i="9"/>
  <c r="N1328" i="9"/>
  <c r="N661" i="9"/>
  <c r="N4513" i="9"/>
  <c r="M1001" i="9"/>
  <c r="N1001" i="9" s="1"/>
  <c r="N4316" i="9"/>
  <c r="N4301" i="9"/>
  <c r="N3043" i="9"/>
  <c r="M344" i="9"/>
  <c r="O344" i="9"/>
  <c r="Q344" i="9"/>
  <c r="P344" i="9"/>
  <c r="N3273" i="9"/>
  <c r="N963" i="9"/>
  <c r="T399" i="9"/>
  <c r="S399" i="9"/>
  <c r="N4320" i="9"/>
  <c r="N3720" i="9"/>
  <c r="P387" i="9"/>
  <c r="R387" i="9" s="1"/>
  <c r="Q387" i="9"/>
  <c r="O387" i="9"/>
  <c r="N387" i="9" s="1"/>
  <c r="N1348" i="9"/>
  <c r="N4397" i="9"/>
  <c r="Q367" i="9"/>
  <c r="P367" i="9"/>
  <c r="R367" i="9" s="1"/>
  <c r="O367" i="9"/>
  <c r="N367" i="9" s="1"/>
  <c r="O154" i="9"/>
  <c r="R154" i="9"/>
  <c r="S154" i="9"/>
  <c r="W154" i="9"/>
  <c r="N4519" i="9"/>
  <c r="N4374" i="9"/>
  <c r="N1326" i="9"/>
  <c r="P441" i="9"/>
  <c r="N441" i="9"/>
  <c r="N985" i="9"/>
  <c r="L985" i="9"/>
  <c r="N3283" i="9"/>
  <c r="N213" i="9"/>
  <c r="L2100" i="9"/>
  <c r="N2100" i="9"/>
  <c r="N3128" i="9"/>
  <c r="M356" i="9"/>
  <c r="P356" i="9"/>
  <c r="O356" i="9"/>
  <c r="Q356" i="9"/>
  <c r="N1131" i="9"/>
  <c r="N3409" i="9"/>
  <c r="N4576" i="9"/>
  <c r="N2957" i="9"/>
  <c r="M83" i="9"/>
  <c r="N83" i="9" s="1"/>
  <c r="N106" i="9"/>
  <c r="L106" i="9"/>
  <c r="M314" i="9"/>
  <c r="O314" i="9"/>
  <c r="Q314" i="9"/>
  <c r="P314" i="9"/>
  <c r="N4408" i="9"/>
  <c r="N760" i="9"/>
  <c r="N2940" i="9"/>
  <c r="N4662" i="9"/>
  <c r="W195" i="9"/>
  <c r="O195" i="9"/>
  <c r="O364" i="9"/>
  <c r="Q364" i="9"/>
  <c r="P364" i="9"/>
  <c r="M364" i="9"/>
  <c r="P1923" i="9"/>
  <c r="N1923" i="9" s="1"/>
  <c r="N3148" i="9"/>
  <c r="N829" i="9"/>
  <c r="N1642" i="9"/>
  <c r="M1277" i="9"/>
  <c r="N1277" i="9" s="1"/>
  <c r="N3717" i="9"/>
  <c r="N759" i="9"/>
  <c r="N2326" i="9"/>
  <c r="N629" i="9"/>
  <c r="N3514" i="9"/>
  <c r="N3730" i="9"/>
  <c r="N3709" i="9"/>
  <c r="P334" i="9"/>
  <c r="O334" i="9"/>
  <c r="Q334" i="9"/>
  <c r="M334" i="9"/>
  <c r="N4329" i="9"/>
  <c r="M2324" i="9"/>
  <c r="N2324" i="9" s="1"/>
  <c r="N3354" i="9"/>
  <c r="S169" i="9"/>
  <c r="R169" i="9"/>
  <c r="W169" i="9"/>
  <c r="O169" i="9"/>
  <c r="N2190" i="9"/>
  <c r="L136" i="9"/>
  <c r="N136" i="9"/>
  <c r="N3557" i="9"/>
  <c r="N4719" i="9"/>
  <c r="N4176" i="9"/>
  <c r="P360" i="9"/>
  <c r="Q360" i="9"/>
  <c r="M360" i="9"/>
  <c r="O360" i="9"/>
  <c r="N3722" i="9"/>
  <c r="N3236" i="9"/>
  <c r="M2112" i="9"/>
  <c r="N2112" i="9" s="1"/>
  <c r="N3427" i="9"/>
  <c r="P1891" i="9"/>
  <c r="N1891" i="9" s="1"/>
  <c r="P278" i="9"/>
  <c r="Q278" i="9" s="1"/>
  <c r="R278" i="9"/>
  <c r="S278" i="9"/>
  <c r="P383" i="9"/>
  <c r="R383" i="9" s="1"/>
  <c r="Q383" i="9"/>
  <c r="O383" i="9"/>
  <c r="N383" i="9" s="1"/>
  <c r="N3108" i="9"/>
  <c r="O362" i="9"/>
  <c r="Q362" i="9"/>
  <c r="P362" i="9"/>
  <c r="M362" i="9"/>
  <c r="N3832" i="9"/>
  <c r="N3347" i="9"/>
  <c r="N4309" i="9"/>
  <c r="N4292" i="9"/>
  <c r="M862" i="9"/>
  <c r="N862" i="9" s="1"/>
  <c r="N4499" i="9"/>
  <c r="L805" i="9"/>
  <c r="N805" i="9" s="1"/>
  <c r="N1104" i="9"/>
  <c r="N2974" i="9"/>
  <c r="O175" i="9"/>
  <c r="W175" i="9"/>
  <c r="M457" i="9"/>
  <c r="N2991" i="9"/>
  <c r="N4381" i="9"/>
  <c r="N3574" i="9"/>
  <c r="N302" i="9"/>
  <c r="N3225" i="9"/>
  <c r="M1182" i="9"/>
  <c r="N2986" i="9"/>
  <c r="N4291" i="9"/>
  <c r="N2207" i="9"/>
  <c r="N256" i="9"/>
  <c r="N277" i="9"/>
  <c r="N1342" i="9"/>
  <c r="P1911" i="9"/>
  <c r="N1911" i="9" s="1"/>
  <c r="N125" i="9"/>
  <c r="L125" i="9"/>
  <c r="N3564" i="9"/>
  <c r="N3591" i="9"/>
  <c r="N3156" i="9"/>
  <c r="N1139" i="9"/>
  <c r="N3061" i="9"/>
  <c r="N3126" i="9"/>
  <c r="N3494" i="9"/>
  <c r="N4390" i="9"/>
  <c r="N1116" i="9"/>
  <c r="M461" i="9"/>
  <c r="N3787" i="9"/>
  <c r="N880" i="9"/>
  <c r="O349" i="9"/>
  <c r="Q349" i="9"/>
  <c r="M349" i="9"/>
  <c r="P349" i="9"/>
  <c r="N2206" i="9"/>
  <c r="N3350" i="9"/>
  <c r="N1620" i="9"/>
  <c r="N221" i="9"/>
  <c r="N3569" i="9"/>
  <c r="R148" i="9"/>
  <c r="S148" i="9"/>
  <c r="O148" i="9"/>
  <c r="W148" i="9"/>
  <c r="N2981" i="9"/>
  <c r="N4724" i="9"/>
  <c r="N2988" i="9"/>
  <c r="N3499" i="9"/>
  <c r="N3327" i="9"/>
  <c r="N4247" i="9"/>
  <c r="N1636" i="9"/>
  <c r="N3665" i="9"/>
  <c r="N930" i="9"/>
  <c r="L930" i="9"/>
  <c r="N3386" i="9"/>
  <c r="N723" i="9"/>
  <c r="M2048" i="9"/>
  <c r="N2048" i="9" s="1"/>
  <c r="M350" i="9"/>
  <c r="P350" i="9"/>
  <c r="Q350" i="9"/>
  <c r="O350" i="9"/>
  <c r="N3747" i="9"/>
  <c r="L2099" i="9"/>
  <c r="N2099" i="9"/>
  <c r="N75" i="9"/>
  <c r="M1010" i="9"/>
  <c r="N1010" i="9" s="1"/>
  <c r="N728" i="9"/>
  <c r="N1375" i="9"/>
  <c r="O375" i="9"/>
  <c r="N375" i="9" s="1"/>
  <c r="Q375" i="9"/>
  <c r="P375" i="9"/>
  <c r="R375" i="9" s="1"/>
  <c r="N4458" i="9"/>
  <c r="N775" i="9"/>
  <c r="O393" i="9"/>
  <c r="N393" i="9" s="1"/>
  <c r="P393" i="9"/>
  <c r="R393" i="9" s="1"/>
  <c r="Q393" i="9"/>
  <c r="P1963" i="9"/>
  <c r="N1963" i="9" s="1"/>
  <c r="N4694" i="9"/>
  <c r="N711" i="9"/>
  <c r="N1884" i="9"/>
  <c r="N4345" i="9"/>
  <c r="N4289" i="9"/>
  <c r="N4698" i="9"/>
  <c r="N3034" i="9"/>
  <c r="M2325" i="9"/>
  <c r="N2325" i="9" s="1"/>
  <c r="N2975" i="9"/>
  <c r="Q336" i="9"/>
  <c r="M336" i="9"/>
  <c r="O336" i="9"/>
  <c r="P336" i="9"/>
  <c r="N2215" i="9"/>
  <c r="N3197" i="9"/>
  <c r="N4366" i="9"/>
  <c r="N2976" i="9"/>
  <c r="N3619" i="9"/>
  <c r="N4453" i="9"/>
  <c r="N2331" i="9"/>
  <c r="L2331" i="9"/>
  <c r="N4174" i="9"/>
  <c r="N3365" i="9"/>
  <c r="N740" i="9"/>
  <c r="N4438" i="9"/>
  <c r="N4315" i="9"/>
  <c r="P1971" i="9"/>
  <c r="N1971" i="9" s="1"/>
  <c r="N3210" i="9"/>
  <c r="P366" i="9"/>
  <c r="O366" i="9"/>
  <c r="M366" i="9"/>
  <c r="Q366" i="9"/>
  <c r="P354" i="9"/>
  <c r="Q354" i="9"/>
  <c r="O354" i="9"/>
  <c r="M354" i="9"/>
  <c r="N747" i="9"/>
  <c r="N3584" i="9"/>
  <c r="W174" i="9"/>
  <c r="O174" i="9"/>
  <c r="N3314" i="9"/>
  <c r="N4601" i="9"/>
  <c r="N3044" i="9"/>
  <c r="M1024" i="9"/>
  <c r="N1024" i="9" s="1"/>
  <c r="M1125" i="9"/>
  <c r="N1125" i="9" s="1"/>
  <c r="N3502" i="9"/>
  <c r="N942" i="9"/>
  <c r="N3768" i="9"/>
  <c r="R253" i="9"/>
  <c r="P253" i="9"/>
  <c r="Q253" i="9" s="1"/>
  <c r="S253" i="9"/>
  <c r="N3547" i="9"/>
  <c r="N3483" i="9"/>
  <c r="M476" i="9"/>
  <c r="M1002" i="9"/>
  <c r="N1002" i="9" s="1"/>
  <c r="N4175" i="9"/>
  <c r="N3298" i="9"/>
  <c r="N4145" i="9"/>
  <c r="N3599" i="9"/>
  <c r="N3240" i="9"/>
  <c r="N611" i="9"/>
  <c r="N4668" i="9"/>
  <c r="N4298" i="9"/>
  <c r="M1273" i="9"/>
  <c r="N1273" i="9" s="1"/>
  <c r="P1871" i="9"/>
  <c r="N1871" i="9" s="1"/>
  <c r="N814" i="9"/>
  <c r="O185" i="9"/>
  <c r="W185" i="9"/>
  <c r="N4684" i="9"/>
  <c r="M1000" i="9"/>
  <c r="N1000" i="9" s="1"/>
  <c r="M119" i="9"/>
  <c r="N119" i="9" s="1"/>
  <c r="N3067" i="9"/>
  <c r="N4526" i="9"/>
  <c r="N4608" i="9"/>
  <c r="N824" i="9"/>
  <c r="N4305" i="9"/>
  <c r="N3831" i="9"/>
  <c r="N4692" i="9"/>
  <c r="N4459" i="9"/>
  <c r="N846" i="9"/>
  <c r="L875" i="9"/>
  <c r="N875" i="9"/>
  <c r="N3615" i="9"/>
  <c r="N4306" i="9"/>
  <c r="Q373" i="9"/>
  <c r="O373" i="9"/>
  <c r="N373" i="9" s="1"/>
  <c r="P373" i="9"/>
  <c r="R373" i="9" s="1"/>
  <c r="N3060" i="9"/>
  <c r="M481" i="9"/>
  <c r="N3438" i="9"/>
  <c r="N3631" i="9"/>
  <c r="N262" i="9"/>
  <c r="N4633" i="9"/>
  <c r="N3293" i="9"/>
  <c r="N977" i="9"/>
  <c r="N4544" i="9"/>
  <c r="N225" i="9"/>
  <c r="O309" i="9"/>
  <c r="P309" i="9"/>
  <c r="Q309" i="9"/>
  <c r="M309" i="9"/>
  <c r="N240" i="9"/>
  <c r="W187" i="9"/>
  <c r="O187" i="9"/>
  <c r="N4281" i="9"/>
  <c r="N1032" i="9"/>
  <c r="N3775" i="9"/>
  <c r="Q385" i="9"/>
  <c r="P385" i="9"/>
  <c r="R385" i="9" s="1"/>
  <c r="O385" i="9"/>
  <c r="N385" i="9" s="1"/>
  <c r="P435" i="9"/>
  <c r="N435" i="9"/>
  <c r="N519" i="9"/>
  <c r="N3829" i="9"/>
  <c r="N3364" i="9"/>
  <c r="N3703" i="9"/>
  <c r="L96" i="9"/>
  <c r="N96" i="9" s="1"/>
  <c r="T406" i="9"/>
  <c r="S406" i="9"/>
  <c r="N4425" i="9"/>
  <c r="N934" i="9"/>
  <c r="N3050" i="9"/>
  <c r="M997" i="9"/>
  <c r="N997" i="9" s="1"/>
  <c r="N3530" i="9"/>
  <c r="N938" i="9"/>
  <c r="N2173" i="9"/>
  <c r="N4545" i="9"/>
  <c r="N1111" i="9"/>
  <c r="N3315" i="9"/>
  <c r="Q363" i="9"/>
  <c r="P363" i="9"/>
  <c r="O363" i="9"/>
  <c r="M363" i="9"/>
  <c r="M1012" i="9"/>
  <c r="N1012" i="9" s="1"/>
  <c r="P431" i="9"/>
  <c r="N431" i="9"/>
  <c r="N3343" i="9"/>
  <c r="N1566" i="9"/>
  <c r="N3600" i="9"/>
  <c r="N308" i="9"/>
  <c r="N1893" i="9"/>
  <c r="L885" i="9"/>
  <c r="N885" i="9"/>
  <c r="N3500" i="9"/>
  <c r="N4427" i="9"/>
  <c r="N4711" i="9"/>
  <c r="N4495" i="9"/>
  <c r="N848" i="9"/>
  <c r="Q326" i="9"/>
  <c r="O326" i="9"/>
  <c r="P326" i="9"/>
  <c r="M326" i="9"/>
  <c r="R164" i="9"/>
  <c r="W164" i="9"/>
  <c r="S164" i="9"/>
  <c r="O164" i="9"/>
  <c r="N4219" i="9"/>
  <c r="O5335" i="9"/>
  <c r="N5335" i="9" s="1"/>
  <c r="M5335" i="9" s="1"/>
  <c r="N4567" i="9"/>
  <c r="N4187" i="9"/>
  <c r="N3512" i="9"/>
  <c r="N3001" i="9"/>
  <c r="N543" i="9"/>
  <c r="N1647" i="9"/>
  <c r="N4618" i="9"/>
  <c r="N4429" i="9"/>
  <c r="N972" i="9"/>
  <c r="N3520" i="9"/>
  <c r="N2951" i="9"/>
  <c r="N3835" i="9"/>
  <c r="N856" i="9"/>
  <c r="L856" i="9"/>
  <c r="N3496" i="9"/>
  <c r="P449" i="9"/>
  <c r="N449" i="9"/>
  <c r="N3750" i="9"/>
  <c r="N2973" i="9"/>
  <c r="N3083" i="9"/>
  <c r="N301" i="9"/>
  <c r="N642" i="9"/>
  <c r="N3229" i="9"/>
  <c r="L793" i="9"/>
  <c r="N793" i="9" s="1"/>
  <c r="N3498" i="9"/>
  <c r="P322" i="9"/>
  <c r="Q322" i="9"/>
  <c r="M322" i="9"/>
  <c r="O322" i="9"/>
  <c r="N3372" i="9"/>
  <c r="N4288" i="9"/>
  <c r="M1258" i="9"/>
  <c r="N1258" i="9" s="1"/>
  <c r="L933" i="9"/>
  <c r="N933" i="9"/>
  <c r="L871" i="9"/>
  <c r="N3447" i="9"/>
  <c r="P357" i="9"/>
  <c r="O357" i="9"/>
  <c r="Q357" i="9"/>
  <c r="M357" i="9"/>
  <c r="N3157" i="9"/>
  <c r="N1543" i="9"/>
  <c r="N4198" i="9"/>
  <c r="N3565" i="9"/>
  <c r="N4442" i="9"/>
  <c r="N842" i="9"/>
  <c r="L842" i="9"/>
  <c r="N1122" i="9"/>
  <c r="L1122" i="9"/>
  <c r="N3679" i="9"/>
  <c r="N4517" i="9"/>
  <c r="N2129" i="9"/>
  <c r="N3456" i="9"/>
  <c r="N4284" i="9"/>
  <c r="N239" i="9"/>
  <c r="N4441" i="9"/>
  <c r="N4714" i="9"/>
  <c r="N4449" i="9"/>
  <c r="M2108" i="9"/>
  <c r="N2108" i="9" s="1"/>
  <c r="N3345" i="9"/>
  <c r="N3455" i="9"/>
  <c r="N2958" i="9"/>
  <c r="N3040" i="9"/>
  <c r="N535" i="9"/>
  <c r="N3761" i="9"/>
  <c r="N3351" i="9"/>
  <c r="S412" i="9"/>
  <c r="T412" i="9"/>
  <c r="L1235" i="9"/>
  <c r="N1235" i="9"/>
  <c r="N141" i="9"/>
  <c r="N3744" i="9"/>
  <c r="M2104" i="9"/>
  <c r="N2104" i="9" s="1"/>
  <c r="N3473" i="9"/>
  <c r="N1559" i="9"/>
  <c r="N427" i="9"/>
  <c r="P427" i="9"/>
  <c r="N495" i="9"/>
  <c r="W177" i="9"/>
  <c r="O177" i="9"/>
  <c r="S258" i="9"/>
  <c r="P258" i="9"/>
  <c r="Q258" i="9" s="1"/>
  <c r="R258" i="9"/>
  <c r="N3674" i="9"/>
  <c r="W165" i="9"/>
  <c r="S165" i="9"/>
  <c r="R165" i="9"/>
  <c r="O165" i="9"/>
  <c r="N4586" i="9"/>
  <c r="N1252" i="9"/>
  <c r="L1252" i="9"/>
  <c r="N2102" i="9"/>
  <c r="L2102" i="9"/>
  <c r="T414" i="9"/>
  <c r="S414" i="9"/>
  <c r="P451" i="9"/>
  <c r="N451" i="9"/>
  <c r="N4523" i="9"/>
  <c r="S275" i="9"/>
  <c r="R275" i="9"/>
  <c r="P275" i="9"/>
  <c r="Q275" i="9" s="1"/>
  <c r="N3788" i="9"/>
  <c r="N306" i="9"/>
  <c r="N3581" i="9"/>
  <c r="N1374" i="9"/>
  <c r="N633" i="9"/>
  <c r="N1630" i="9"/>
  <c r="N4285" i="9"/>
  <c r="N3035" i="9"/>
  <c r="N769" i="9"/>
  <c r="N800" i="9"/>
  <c r="N4444" i="9"/>
  <c r="N244" i="9"/>
  <c r="N4266" i="9"/>
  <c r="N3115" i="9"/>
  <c r="W188" i="9"/>
  <c r="O188" i="9"/>
  <c r="N3353" i="9"/>
  <c r="T398" i="9"/>
  <c r="S398" i="9"/>
  <c r="N2316" i="9"/>
  <c r="N2954" i="9"/>
  <c r="N3511" i="9"/>
  <c r="N4529" i="9"/>
  <c r="N1168" i="9"/>
  <c r="N3643" i="9"/>
  <c r="N3551" i="9"/>
  <c r="N2181" i="9"/>
  <c r="N4420" i="9"/>
  <c r="N627" i="9"/>
  <c r="N4604" i="9"/>
  <c r="N4431" i="9"/>
  <c r="N4229" i="9"/>
  <c r="N202" i="9"/>
  <c r="L5645" i="9"/>
  <c r="N5645" i="9" s="1"/>
  <c r="N65" i="9"/>
  <c r="N3695" i="9"/>
  <c r="N696" i="9"/>
  <c r="N702" i="9"/>
  <c r="N3655" i="9"/>
  <c r="N3474" i="9"/>
  <c r="L1229" i="9"/>
  <c r="N1229" i="9"/>
  <c r="P1878" i="9"/>
  <c r="N1878" i="9" s="1"/>
  <c r="N935" i="9"/>
  <c r="N3492" i="9"/>
  <c r="N4217" i="9"/>
  <c r="N534" i="9"/>
  <c r="N3169" i="9"/>
  <c r="N3435" i="9"/>
  <c r="N4262" i="9"/>
  <c r="N4430" i="9"/>
  <c r="M1009" i="9"/>
  <c r="N1009" i="9" s="1"/>
  <c r="N978" i="9"/>
  <c r="N4639" i="9"/>
  <c r="N3546" i="9"/>
  <c r="N763" i="9"/>
  <c r="M122" i="9"/>
  <c r="N122" i="9" s="1"/>
  <c r="N3284" i="9"/>
  <c r="N3454" i="9"/>
  <c r="N3282" i="9"/>
  <c r="N2167" i="9"/>
  <c r="P439" i="9"/>
  <c r="N439" i="9"/>
  <c r="N4578" i="9"/>
  <c r="W192" i="9"/>
  <c r="O192" i="9"/>
  <c r="N4272" i="9"/>
  <c r="N932" i="9"/>
  <c r="L932" i="9"/>
  <c r="Q335" i="9"/>
  <c r="O335" i="9"/>
  <c r="M335" i="9"/>
  <c r="P335" i="9"/>
  <c r="N3705" i="9"/>
  <c r="N4356" i="9"/>
  <c r="N1320" i="9"/>
  <c r="N274" i="9"/>
  <c r="N3704" i="9"/>
  <c r="P392" i="9"/>
  <c r="R392" i="9" s="1"/>
  <c r="O392" i="9"/>
  <c r="N392" i="9" s="1"/>
  <c r="Q392" i="9"/>
  <c r="L854" i="9"/>
  <c r="N854" i="9"/>
  <c r="N4627" i="9"/>
  <c r="P394" i="9"/>
  <c r="R394" i="9" s="1"/>
  <c r="O394" i="9"/>
  <c r="N394" i="9" s="1"/>
  <c r="Q394" i="9"/>
  <c r="N254" i="9"/>
  <c r="N1340" i="9"/>
  <c r="N2935" i="9"/>
  <c r="N3215" i="9"/>
  <c r="N246" i="9"/>
  <c r="L844" i="9"/>
  <c r="N844" i="9"/>
  <c r="P384" i="9"/>
  <c r="R384" i="9" s="1"/>
  <c r="Q384" i="9"/>
  <c r="O384" i="9"/>
  <c r="N384" i="9" s="1"/>
  <c r="N298" i="9"/>
  <c r="N537" i="9"/>
  <c r="N3193" i="9"/>
  <c r="S425" i="9"/>
  <c r="T425" i="9"/>
  <c r="N4625" i="9"/>
  <c r="M337" i="9"/>
  <c r="P337" i="9"/>
  <c r="Q337" i="9"/>
  <c r="O337" i="9"/>
  <c r="N3058" i="9"/>
  <c r="S158" i="9"/>
  <c r="W158" i="9"/>
  <c r="R158" i="9"/>
  <c r="O158" i="9"/>
  <c r="L1250" i="9"/>
  <c r="N1250" i="9"/>
  <c r="N1542" i="9"/>
  <c r="N4154" i="9"/>
  <c r="N3312" i="9"/>
  <c r="N3542" i="9"/>
  <c r="N3392" i="9"/>
  <c r="N1378" i="9"/>
  <c r="N3100" i="9"/>
  <c r="N2138" i="9"/>
  <c r="L79" i="9"/>
  <c r="N79" i="9"/>
  <c r="N607" i="9"/>
  <c r="N726" i="9"/>
  <c r="N710" i="9"/>
  <c r="N4225" i="9"/>
  <c r="N1344" i="9"/>
  <c r="L804" i="9"/>
  <c r="N804" i="9" s="1"/>
  <c r="N4318" i="9"/>
  <c r="N281" i="9"/>
  <c r="M1004" i="9"/>
  <c r="N1004" i="9" s="1"/>
  <c r="N124" i="9"/>
  <c r="L124" i="9"/>
  <c r="M2162" i="9"/>
  <c r="N2162" i="9" s="1"/>
  <c r="O351" i="9"/>
  <c r="P351" i="9"/>
  <c r="M351" i="9"/>
  <c r="Q351" i="9"/>
  <c r="N820" i="9"/>
  <c r="N3160" i="9"/>
  <c r="N3139" i="9"/>
  <c r="N3397" i="9"/>
  <c r="N4632" i="9"/>
  <c r="M1156" i="9"/>
  <c r="N1156" i="9" s="1"/>
  <c r="N4593" i="9"/>
  <c r="N4516" i="9"/>
  <c r="N4585" i="9"/>
  <c r="N1650" i="9"/>
  <c r="N3563" i="9"/>
  <c r="O386" i="9"/>
  <c r="N386" i="9" s="1"/>
  <c r="P386" i="9"/>
  <c r="R386" i="9" s="1"/>
  <c r="Q386" i="9"/>
  <c r="M1021" i="9"/>
  <c r="N1021" i="9" s="1"/>
  <c r="L1227" i="9"/>
  <c r="N1227" i="9"/>
  <c r="N3305" i="9"/>
  <c r="L116" i="9"/>
  <c r="N116" i="9"/>
  <c r="N1538" i="9"/>
  <c r="N4676" i="9"/>
  <c r="N1557" i="9"/>
  <c r="N3480" i="9"/>
  <c r="W178" i="9"/>
  <c r="O178" i="9"/>
  <c r="N955" i="9"/>
  <c r="N4402" i="9"/>
  <c r="N645" i="9"/>
  <c r="N3567" i="9"/>
  <c r="M100" i="9"/>
  <c r="N100" i="9" s="1"/>
  <c r="N4421" i="9"/>
  <c r="N4297" i="9"/>
  <c r="N3508" i="9"/>
  <c r="L806" i="9"/>
  <c r="N806" i="9" s="1"/>
  <c r="P1875" i="9"/>
  <c r="N1875" i="9" s="1"/>
  <c r="N540" i="9"/>
  <c r="L870" i="9"/>
  <c r="N4391" i="9"/>
  <c r="N3419" i="9"/>
  <c r="N3814" i="9"/>
  <c r="N284" i="9"/>
  <c r="N3501" i="9"/>
  <c r="N3741" i="9"/>
  <c r="N3816" i="9"/>
  <c r="P1888" i="9"/>
  <c r="N1888" i="9" s="1"/>
  <c r="N140" i="9"/>
  <c r="L140" i="9"/>
  <c r="N1109" i="9"/>
  <c r="P389" i="9"/>
  <c r="R389" i="9" s="1"/>
  <c r="Q389" i="9"/>
  <c r="O389" i="9"/>
  <c r="N389" i="9" s="1"/>
  <c r="T404" i="9"/>
  <c r="S404" i="9"/>
  <c r="O200" i="9"/>
  <c r="W200" i="9"/>
  <c r="N3084" i="9"/>
  <c r="L855" i="9"/>
  <c r="N855" i="9"/>
  <c r="W196" i="9"/>
  <c r="O196" i="9"/>
  <c r="N3425" i="9"/>
  <c r="M1255" i="9"/>
  <c r="N1255" i="9" s="1"/>
  <c r="N3834" i="9"/>
  <c r="N1253" i="9"/>
  <c r="L1253" i="9"/>
  <c r="N4244" i="9"/>
  <c r="N3745" i="9"/>
  <c r="L841" i="9"/>
  <c r="N841" i="9"/>
  <c r="N3617" i="9"/>
  <c r="N630" i="9"/>
  <c r="N4574" i="9"/>
  <c r="N1143" i="9"/>
  <c r="N3513" i="9"/>
  <c r="M341" i="9"/>
  <c r="Q341" i="9"/>
  <c r="P341" i="9"/>
  <c r="O341" i="9"/>
  <c r="N828" i="9"/>
  <c r="L873" i="9"/>
  <c r="N3541" i="9"/>
  <c r="M1275" i="9"/>
  <c r="N1275" i="9" s="1"/>
  <c r="N4168" i="9"/>
  <c r="N3606" i="9"/>
  <c r="N2179" i="9"/>
  <c r="N428" i="9"/>
  <c r="P428" i="9"/>
  <c r="N2124" i="9"/>
  <c r="M1172" i="9"/>
  <c r="N1172" i="9" s="1"/>
  <c r="N1639" i="9"/>
  <c r="N528" i="9"/>
  <c r="N943" i="9"/>
  <c r="N3780" i="9"/>
  <c r="M59" i="9"/>
  <c r="N59" i="9" s="1"/>
  <c r="N4271" i="9"/>
  <c r="M89" i="9"/>
  <c r="N89" i="9" s="1"/>
  <c r="N4204" i="9"/>
  <c r="N1555" i="9"/>
  <c r="N3097" i="9"/>
  <c r="W191" i="9"/>
  <c r="O191" i="9"/>
  <c r="N4396" i="9"/>
  <c r="N1544" i="9"/>
  <c r="L132" i="9"/>
  <c r="N132" i="9"/>
  <c r="N1560" i="9"/>
  <c r="N3326" i="9"/>
  <c r="N3204" i="9"/>
  <c r="N4372" i="9"/>
  <c r="O153" i="9"/>
  <c r="W153" i="9"/>
  <c r="S153" i="9"/>
  <c r="R153" i="9"/>
  <c r="N729" i="9"/>
  <c r="N248" i="9"/>
  <c r="N4507" i="9"/>
  <c r="N1110" i="9"/>
  <c r="N3670" i="9"/>
  <c r="N3549" i="9"/>
  <c r="Q358" i="9"/>
  <c r="O358" i="9"/>
  <c r="P358" i="9"/>
  <c r="M358" i="9"/>
  <c r="N3641" i="9"/>
  <c r="N1621" i="9"/>
  <c r="N1030" i="9"/>
  <c r="N4591" i="9"/>
  <c r="N208" i="9"/>
  <c r="N3453" i="9"/>
  <c r="N4681" i="9"/>
  <c r="P257" i="9"/>
  <c r="Q257" i="9" s="1"/>
  <c r="R257" i="9"/>
  <c r="S257" i="9"/>
  <c r="N2961" i="9"/>
  <c r="P1955" i="9"/>
  <c r="N1955" i="9" s="1"/>
  <c r="S167" i="9"/>
  <c r="R167" i="9"/>
  <c r="W167" i="9"/>
  <c r="O167" i="9"/>
  <c r="L786" i="9"/>
  <c r="N786" i="9" s="1"/>
  <c r="N3476" i="9"/>
  <c r="M1026" i="9"/>
  <c r="N1026" i="9" s="1"/>
  <c r="N4149" i="9"/>
  <c r="N4443" i="9"/>
  <c r="N2189" i="9"/>
  <c r="N3794" i="9"/>
  <c r="N4405" i="9"/>
  <c r="N3656" i="9"/>
  <c r="N3024" i="9"/>
  <c r="N949" i="9"/>
  <c r="N532" i="9"/>
  <c r="N745" i="9"/>
  <c r="N2994" i="9"/>
  <c r="N4263" i="9"/>
  <c r="N4412" i="9"/>
  <c r="N514" i="9"/>
  <c r="N4678" i="9"/>
  <c r="N780" i="9"/>
  <c r="N3639" i="9"/>
  <c r="M1087" i="9"/>
  <c r="N1087" i="9" s="1"/>
  <c r="N1324" i="9"/>
  <c r="N117" i="9"/>
  <c r="L117" i="9"/>
  <c r="N4323" i="9"/>
  <c r="N845" i="9"/>
  <c r="N4234" i="9"/>
  <c r="N649" i="9"/>
  <c r="N784" i="9"/>
  <c r="P370" i="9"/>
  <c r="R370" i="9" s="1"/>
  <c r="O370" i="9"/>
  <c r="N370" i="9" s="1"/>
  <c r="Q370" i="9"/>
  <c r="N4227" i="9"/>
  <c r="N1196" i="9"/>
  <c r="L1196" i="9"/>
  <c r="N3119" i="9"/>
  <c r="N4177" i="9"/>
  <c r="N654" i="9"/>
  <c r="N440" i="9"/>
  <c r="P440" i="9"/>
  <c r="L783" i="9"/>
  <c r="N783" i="9" s="1"/>
  <c r="N3654" i="9"/>
  <c r="N3120" i="9"/>
  <c r="N3428" i="9"/>
  <c r="N616" i="9"/>
  <c r="N3515" i="9"/>
  <c r="N4302" i="9"/>
  <c r="N4723" i="9"/>
  <c r="N1649" i="9"/>
  <c r="P1918" i="9"/>
  <c r="N1918" i="9" s="1"/>
  <c r="N3610" i="9"/>
  <c r="N3426" i="9"/>
  <c r="N1157" i="9"/>
  <c r="L894" i="9"/>
  <c r="N894" i="9"/>
  <c r="N4277" i="9"/>
  <c r="L902" i="9"/>
  <c r="N902" i="9"/>
  <c r="N635" i="9"/>
  <c r="N1640" i="9"/>
  <c r="N3451" i="9"/>
  <c r="N4190" i="9"/>
  <c r="N4730" i="9"/>
  <c r="N3634" i="9"/>
  <c r="N4696" i="9"/>
  <c r="N4151" i="9"/>
  <c r="M320" i="9"/>
  <c r="Q320" i="9"/>
  <c r="O320" i="9"/>
  <c r="P320" i="9"/>
  <c r="N3583" i="9"/>
  <c r="N758" i="9"/>
  <c r="N1108" i="9"/>
  <c r="N3561" i="9"/>
  <c r="M1028" i="9"/>
  <c r="N1028" i="9" s="1"/>
  <c r="N3690" i="9"/>
  <c r="N4364" i="9"/>
  <c r="N2987" i="9"/>
  <c r="M1205" i="9"/>
  <c r="N1205" i="9" s="1"/>
  <c r="N3274" i="9"/>
  <c r="P270" i="9"/>
  <c r="Q270" i="9" s="1"/>
  <c r="R270" i="9"/>
  <c r="S270" i="9"/>
  <c r="N260" i="9"/>
  <c r="N4445" i="9"/>
  <c r="N4488" i="9"/>
  <c r="N3317" i="9"/>
  <c r="M1163" i="9"/>
  <c r="N1163" i="9" s="1"/>
  <c r="N3774" i="9"/>
  <c r="N2962" i="9"/>
  <c r="N3807" i="9"/>
  <c r="O190" i="9"/>
  <c r="W190" i="9"/>
  <c r="N258" i="9"/>
  <c r="N1367" i="9"/>
  <c r="L987" i="9"/>
  <c r="N987" i="9"/>
  <c r="Q313" i="9"/>
  <c r="P313" i="9"/>
  <c r="O313" i="9"/>
  <c r="M313" i="9"/>
  <c r="N900" i="9"/>
  <c r="P1957" i="9"/>
  <c r="N1957" i="9" s="1"/>
  <c r="N622" i="9"/>
  <c r="M2047" i="9"/>
  <c r="N2047" i="9" s="1"/>
  <c r="O147" i="9"/>
  <c r="R147" i="9"/>
  <c r="W147" i="9"/>
  <c r="S147" i="9"/>
  <c r="N3129" i="9"/>
  <c r="N4666" i="9"/>
  <c r="M332" i="9"/>
  <c r="P332" i="9"/>
  <c r="O332" i="9"/>
  <c r="Q332" i="9"/>
  <c r="M859" i="9"/>
  <c r="N859" i="9" s="1"/>
  <c r="M1006" i="9"/>
  <c r="N1006" i="9" s="1"/>
  <c r="N4729" i="9"/>
  <c r="N1103" i="9"/>
  <c r="N882" i="9"/>
  <c r="P374" i="9"/>
  <c r="R374" i="9" s="1"/>
  <c r="O374" i="9"/>
  <c r="N374" i="9" s="1"/>
  <c r="Q374" i="9"/>
  <c r="N4207" i="9"/>
  <c r="P1915" i="9"/>
  <c r="N1915" i="9" s="1"/>
  <c r="N1134" i="9"/>
  <c r="N3646" i="9"/>
  <c r="N4200" i="9"/>
  <c r="N609" i="9"/>
  <c r="L1445" i="9"/>
  <c r="N1445" i="9"/>
  <c r="N4448" i="9"/>
  <c r="M923" i="9"/>
  <c r="N923" i="9" s="1"/>
  <c r="N4257" i="9"/>
  <c r="N4712" i="9"/>
  <c r="P1928" i="9"/>
  <c r="N1928" i="9" s="1"/>
  <c r="N3359" i="9"/>
  <c r="N3485" i="9"/>
  <c r="N3527" i="9"/>
  <c r="N3753" i="9"/>
  <c r="N4319" i="9"/>
  <c r="O355" i="9"/>
  <c r="Q355" i="9"/>
  <c r="M355" i="9"/>
  <c r="P355" i="9"/>
  <c r="S272" i="9"/>
  <c r="R272" i="9"/>
  <c r="P272" i="9"/>
  <c r="Q272" i="9" s="1"/>
  <c r="N1536" i="9"/>
  <c r="N4357" i="9"/>
  <c r="N4194" i="9"/>
  <c r="N4310" i="9"/>
  <c r="N3593" i="9"/>
  <c r="P1943" i="9"/>
  <c r="N1943" i="9" s="1"/>
  <c r="N3620" i="9"/>
  <c r="N4472" i="9"/>
  <c r="O166" i="9"/>
  <c r="S166" i="9"/>
  <c r="W166" i="9"/>
  <c r="R166" i="9"/>
  <c r="N1120" i="9"/>
  <c r="N3227" i="9"/>
  <c r="N4210" i="9"/>
  <c r="N4336" i="9"/>
  <c r="N3294" i="9"/>
  <c r="N2130" i="9"/>
  <c r="N3402" i="9"/>
  <c r="N3592" i="9"/>
  <c r="N3627" i="9"/>
  <c r="N969" i="9"/>
  <c r="N303" i="9"/>
  <c r="P452" i="9"/>
  <c r="N452" i="9"/>
  <c r="N429" i="9"/>
  <c r="P429" i="9"/>
  <c r="N889" i="9"/>
  <c r="N4353" i="9"/>
  <c r="N1137" i="9"/>
  <c r="N4478" i="9"/>
  <c r="N3161" i="9"/>
  <c r="N2141" i="9"/>
  <c r="N3518" i="9"/>
  <c r="N3628" i="9"/>
  <c r="N3213" i="9"/>
  <c r="N4596" i="9"/>
  <c r="R263" i="9"/>
  <c r="S263" i="9"/>
  <c r="P263" i="9"/>
  <c r="Q263" i="9" s="1"/>
  <c r="N974" i="9"/>
  <c r="N4686" i="9"/>
  <c r="N3596" i="9"/>
  <c r="N3778" i="9"/>
  <c r="M84" i="9"/>
  <c r="N84" i="9" s="1"/>
  <c r="N1361" i="9"/>
  <c r="N950" i="9"/>
  <c r="N2322" i="9"/>
  <c r="N219" i="9"/>
  <c r="N4542" i="9"/>
  <c r="L872" i="9"/>
  <c r="P378" i="9"/>
  <c r="R378" i="9" s="1"/>
  <c r="O378" i="9"/>
  <c r="N378" i="9" s="1"/>
  <c r="Q378" i="9"/>
  <c r="N1652" i="9"/>
  <c r="N521" i="9"/>
  <c r="M1083" i="9"/>
  <c r="N1083" i="9" s="1"/>
  <c r="N617" i="9"/>
  <c r="N4583" i="9"/>
  <c r="N3497" i="9"/>
  <c r="N4589" i="9"/>
  <c r="N4386" i="9"/>
  <c r="N724" i="9"/>
  <c r="N1136" i="9"/>
  <c r="L1232" i="9"/>
  <c r="N1232" i="9"/>
  <c r="N437" i="9"/>
  <c r="P437" i="9"/>
  <c r="N4411" i="9"/>
  <c r="N4708" i="9"/>
  <c r="O379" i="9"/>
  <c r="N379" i="9" s="1"/>
  <c r="P379" i="9"/>
  <c r="R379" i="9" s="1"/>
  <c r="Q379" i="9"/>
  <c r="N3217" i="9"/>
  <c r="P324" i="9"/>
  <c r="O324" i="9"/>
  <c r="M324" i="9"/>
  <c r="Q324" i="9"/>
  <c r="N634" i="9"/>
  <c r="N3729" i="9"/>
  <c r="M2318" i="9"/>
  <c r="N2318" i="9" s="1"/>
  <c r="N712" i="9"/>
  <c r="N3458" i="9"/>
  <c r="W176" i="9"/>
  <c r="O176" i="9"/>
  <c r="N3576" i="9"/>
  <c r="L2043" i="9"/>
  <c r="N2043" i="9"/>
  <c r="O150" i="9"/>
  <c r="R150" i="9"/>
  <c r="S150" i="9"/>
  <c r="W150" i="9"/>
  <c r="N1335" i="9"/>
  <c r="R273" i="9"/>
  <c r="P273" i="9"/>
  <c r="Q273" i="9" s="1"/>
  <c r="S273" i="9"/>
  <c r="N130" i="9"/>
  <c r="L130" i="9"/>
  <c r="N4674" i="9"/>
  <c r="N3645" i="9"/>
  <c r="N3672" i="9"/>
  <c r="N877" i="9"/>
  <c r="L877" i="9"/>
  <c r="N3625" i="9"/>
  <c r="M462" i="9"/>
  <c r="N730" i="9"/>
  <c r="N3177" i="9"/>
  <c r="N4180" i="9"/>
  <c r="N1369" i="9"/>
  <c r="N750" i="9"/>
  <c r="N3113" i="9"/>
  <c r="N4570" i="9"/>
  <c r="N4680" i="9"/>
  <c r="P1968" i="9"/>
  <c r="N1968" i="9" s="1"/>
  <c r="N3526" i="9"/>
  <c r="N3661" i="9"/>
  <c r="N3302" i="9"/>
  <c r="N979" i="9"/>
  <c r="N3410" i="9"/>
  <c r="S159" i="9"/>
  <c r="W159" i="9"/>
  <c r="O159" i="9"/>
  <c r="R159" i="9"/>
  <c r="Q331" i="9"/>
  <c r="O331" i="9"/>
  <c r="M331" i="9"/>
  <c r="P331" i="9"/>
  <c r="L1446" i="9"/>
  <c r="N1446" i="9"/>
  <c r="N1564" i="9"/>
  <c r="N869" i="9"/>
  <c r="L869" i="9"/>
  <c r="N3621" i="9"/>
  <c r="P1903" i="9"/>
  <c r="N1903" i="9" s="1"/>
  <c r="N3699" i="9"/>
  <c r="N3448" i="9"/>
  <c r="N1117" i="9"/>
  <c r="M1278" i="9"/>
  <c r="N1278" i="9" s="1"/>
  <c r="N3390" i="9"/>
  <c r="O144" i="9"/>
  <c r="S144" i="9"/>
  <c r="R144" i="9"/>
  <c r="W144" i="9"/>
  <c r="N951" i="9"/>
  <c r="N3403" i="9"/>
  <c r="N3125" i="9"/>
  <c r="N835" i="9"/>
  <c r="M1015" i="9"/>
  <c r="N1015" i="9" s="1"/>
  <c r="N852" i="9"/>
  <c r="L852" i="9"/>
  <c r="N4475" i="9"/>
  <c r="N305" i="9"/>
  <c r="N3495" i="9"/>
  <c r="N4270" i="9"/>
  <c r="N3759" i="9"/>
  <c r="M1185" i="9"/>
  <c r="N263" i="9"/>
  <c r="N606" i="9"/>
  <c r="M1206" i="9"/>
  <c r="N1206" i="9" s="1"/>
  <c r="P454" i="9"/>
  <c r="N454" i="9"/>
  <c r="N4260" i="9"/>
  <c r="N63" i="9"/>
  <c r="L843" i="9"/>
  <c r="N843" i="9"/>
  <c r="N3207" i="9"/>
  <c r="L55" i="9"/>
  <c r="N55" i="9"/>
  <c r="N4325" i="9"/>
  <c r="L1170" i="9"/>
  <c r="N1170" i="9" s="1"/>
  <c r="N4643" i="9"/>
  <c r="O161" i="9"/>
  <c r="R161" i="9"/>
  <c r="W161" i="9"/>
  <c r="S161" i="9"/>
  <c r="N1317" i="9"/>
  <c r="N4605" i="9"/>
  <c r="N3713" i="9"/>
  <c r="N4158" i="9"/>
  <c r="P315" i="9"/>
  <c r="Q315" i="9"/>
  <c r="M315" i="9"/>
  <c r="O315" i="9"/>
  <c r="P1882" i="9"/>
  <c r="N1882" i="9" s="1"/>
  <c r="N292" i="9"/>
  <c r="N3660" i="9"/>
  <c r="N2943" i="9"/>
  <c r="N3348" i="9"/>
  <c r="W162" i="9"/>
  <c r="S162" i="9"/>
  <c r="O162" i="9"/>
  <c r="R162" i="9"/>
  <c r="N4733" i="9"/>
  <c r="N1033" i="9"/>
  <c r="N2999" i="9"/>
  <c r="M1025" i="9"/>
  <c r="N1025" i="9" s="1"/>
  <c r="M353" i="9"/>
  <c r="P353" i="9"/>
  <c r="O353" i="9"/>
  <c r="Q353" i="9"/>
  <c r="N3244" i="9"/>
  <c r="N4368" i="9"/>
  <c r="N3369" i="9"/>
  <c r="N741" i="9"/>
  <c r="L73" i="9"/>
  <c r="N73" i="9" s="1"/>
  <c r="N3521" i="9"/>
  <c r="N3677" i="9"/>
  <c r="N267" i="9"/>
  <c r="N2950" i="9"/>
  <c r="M343" i="9"/>
  <c r="O343" i="9"/>
  <c r="P343" i="9"/>
  <c r="Q343" i="9"/>
  <c r="N3099" i="9"/>
  <c r="N1341" i="9"/>
  <c r="N640" i="9"/>
  <c r="N4595" i="9"/>
  <c r="N4196" i="9"/>
  <c r="P447" i="9"/>
  <c r="N447" i="9"/>
  <c r="N3412" i="9"/>
  <c r="N1101" i="9"/>
  <c r="N3394" i="9"/>
  <c r="P434" i="9"/>
  <c r="N434" i="9"/>
  <c r="N3466" i="9"/>
  <c r="N4314" i="9"/>
  <c r="N3586" i="9"/>
  <c r="N3279" i="9"/>
  <c r="N5681" i="9"/>
  <c r="M1085" i="9"/>
  <c r="N1085" i="9" s="1"/>
  <c r="M1016" i="9"/>
  <c r="N1016" i="9" s="1"/>
  <c r="S408" i="9"/>
  <c r="T408" i="9"/>
  <c r="N3116" i="9"/>
  <c r="L887" i="9"/>
  <c r="N887" i="9"/>
  <c r="N3222" i="9"/>
  <c r="N1550" i="9"/>
  <c r="N227" i="9"/>
  <c r="N3387" i="9"/>
  <c r="N3594" i="9"/>
  <c r="P1863" i="9"/>
  <c r="N1863" i="9" s="1"/>
  <c r="N751" i="9"/>
  <c r="Q325" i="9"/>
  <c r="P325" i="9"/>
  <c r="M325" i="9"/>
  <c r="O325" i="9"/>
  <c r="N3173" i="9"/>
  <c r="N4679" i="9"/>
  <c r="P391" i="9"/>
  <c r="R391" i="9" s="1"/>
  <c r="Q391" i="9"/>
  <c r="O391" i="9"/>
  <c r="N391" i="9" s="1"/>
  <c r="N4647" i="9"/>
  <c r="N754" i="9"/>
  <c r="N3203" i="9"/>
  <c r="N3597" i="9"/>
  <c r="N233" i="9"/>
  <c r="N215" i="9"/>
  <c r="N717" i="9"/>
  <c r="L868" i="9"/>
  <c r="N868" i="9"/>
  <c r="N223" i="9"/>
  <c r="L1233" i="9"/>
  <c r="N1233" i="9"/>
  <c r="N275" i="9"/>
  <c r="N3413" i="9"/>
  <c r="N513" i="9"/>
  <c r="N4699" i="9"/>
  <c r="N886" i="9"/>
  <c r="L886" i="9"/>
  <c r="N2995" i="9"/>
  <c r="N4159" i="9"/>
  <c r="N4415" i="9"/>
  <c r="N4710" i="9"/>
  <c r="N4577" i="9"/>
  <c r="N3063" i="9"/>
  <c r="M467" i="9"/>
  <c r="L788" i="9"/>
  <c r="N788" i="9" s="1"/>
  <c r="M2163" i="9"/>
  <c r="N2163" i="9" s="1"/>
  <c r="N216" i="9"/>
  <c r="N4161" i="9"/>
  <c r="N3638" i="9"/>
  <c r="R155" i="9"/>
  <c r="S155" i="9"/>
  <c r="W155" i="9"/>
  <c r="O155" i="9"/>
  <c r="N4713" i="9"/>
  <c r="P1942" i="9"/>
  <c r="N1942" i="9" s="1"/>
  <c r="N4638" i="9"/>
  <c r="N3018" i="9"/>
  <c r="N4382" i="9"/>
  <c r="N4734" i="9"/>
  <c r="N966" i="9"/>
  <c r="N2955" i="9"/>
  <c r="M472" i="9"/>
  <c r="N4547" i="9"/>
  <c r="N888" i="9"/>
  <c r="N3662" i="9"/>
  <c r="N3135" i="9"/>
  <c r="N4533" i="9"/>
  <c r="P1922" i="9"/>
  <c r="N1922" i="9" s="1"/>
  <c r="L794" i="9"/>
  <c r="N794" i="9" s="1"/>
  <c r="N4616" i="9"/>
  <c r="N3179" i="9"/>
  <c r="N4690" i="9"/>
  <c r="N1382" i="9"/>
  <c r="N984" i="9"/>
  <c r="L984" i="9"/>
  <c r="M1280" i="9"/>
  <c r="N1280" i="9" s="1"/>
  <c r="N1112" i="9"/>
  <c r="N4603" i="9"/>
  <c r="L986" i="9"/>
  <c r="N986" i="9"/>
  <c r="N3014" i="9"/>
  <c r="S405" i="9"/>
  <c r="T405" i="9"/>
  <c r="Q321" i="9"/>
  <c r="M321" i="9"/>
  <c r="O321" i="9"/>
  <c r="P321" i="9"/>
  <c r="L1234" i="9"/>
  <c r="N1234" i="9"/>
  <c r="N830" i="9"/>
  <c r="P268" i="9"/>
  <c r="Q268" i="9" s="1"/>
  <c r="R268" i="9"/>
  <c r="S268" i="9"/>
  <c r="T411" i="9"/>
  <c r="S411" i="9"/>
  <c r="N54" i="9"/>
  <c r="L54" i="9"/>
  <c r="N3580" i="9"/>
  <c r="N250" i="9"/>
  <c r="N520" i="9"/>
  <c r="W180" i="9"/>
  <c r="O180" i="9"/>
  <c r="L99" i="9"/>
  <c r="N99" i="9"/>
  <c r="M1272" i="9"/>
  <c r="N1272" i="9" s="1"/>
  <c r="N2172" i="9"/>
  <c r="W198" i="9"/>
  <c r="O198" i="9"/>
  <c r="N270" i="9"/>
  <c r="N2969" i="9"/>
  <c r="N3308" i="9"/>
  <c r="M994" i="9"/>
  <c r="N994" i="9" s="1"/>
  <c r="N3276" i="9"/>
  <c r="Q345" i="9"/>
  <c r="M345" i="9"/>
  <c r="O345" i="9"/>
  <c r="P345" i="9"/>
  <c r="N940" i="9"/>
  <c r="N4275" i="9"/>
  <c r="N3608" i="9"/>
  <c r="N276" i="9"/>
  <c r="N2306" i="9"/>
  <c r="N1611" i="9"/>
  <c r="N4620" i="9"/>
  <c r="N4367" i="9"/>
  <c r="N455" i="9"/>
  <c r="P455" i="9"/>
  <c r="N3789" i="9"/>
  <c r="N1092" i="9"/>
  <c r="N3306" i="9"/>
  <c r="N4506" i="9"/>
  <c r="P267" i="9"/>
  <c r="Q267" i="9" s="1"/>
  <c r="R267" i="9"/>
  <c r="S267" i="9"/>
  <c r="N2989" i="9"/>
  <c r="N445" i="9"/>
  <c r="P445" i="9"/>
  <c r="N4250" i="9"/>
  <c r="N4317" i="9"/>
  <c r="N4258" i="9"/>
  <c r="R266" i="9"/>
  <c r="S266" i="9"/>
  <c r="P266" i="9"/>
  <c r="Q266" i="9" s="1"/>
  <c r="P1905" i="9"/>
  <c r="N1905" i="9" s="1"/>
  <c r="N4153" i="9"/>
  <c r="N644" i="9"/>
  <c r="N818" i="9"/>
  <c r="N3189" i="9"/>
  <c r="P252" i="9"/>
  <c r="Q252" i="9" s="1"/>
  <c r="R252" i="9"/>
  <c r="S252" i="9"/>
  <c r="L137" i="9"/>
  <c r="N137" i="9"/>
  <c r="N3792" i="9"/>
  <c r="N653" i="9"/>
  <c r="N2101" i="9"/>
  <c r="L2101" i="9"/>
  <c r="N3796" i="9"/>
  <c r="N1624" i="9"/>
  <c r="N1162" i="9"/>
  <c r="N3278" i="9"/>
  <c r="N1545" i="9"/>
  <c r="N230" i="9"/>
  <c r="N3791" i="9"/>
  <c r="N251" i="9"/>
  <c r="N271" i="9"/>
  <c r="N3756" i="9"/>
  <c r="N2194" i="9"/>
  <c r="O380" i="9"/>
  <c r="N380" i="9" s="1"/>
  <c r="Q380" i="9"/>
  <c r="P380" i="9"/>
  <c r="R380" i="9" s="1"/>
  <c r="N3174" i="9"/>
  <c r="N2334" i="9"/>
  <c r="L2334" i="9"/>
  <c r="N3423" i="9"/>
  <c r="M60" i="9"/>
  <c r="N60" i="9" s="1"/>
  <c r="N2993" i="9"/>
  <c r="P1902" i="9"/>
  <c r="N1902" i="9" s="1"/>
  <c r="N2132" i="9"/>
  <c r="M1080" i="9"/>
  <c r="N1080" i="9" s="1"/>
  <c r="N3149" i="9"/>
  <c r="N3680" i="9"/>
  <c r="N1249" i="9"/>
  <c r="L1249" i="9"/>
  <c r="N1567" i="9"/>
  <c r="N210" i="9"/>
  <c r="N4337" i="9"/>
  <c r="N3153" i="9"/>
  <c r="N1228" i="9"/>
  <c r="L1228" i="9"/>
  <c r="P261" i="9"/>
  <c r="Q261" i="9" s="1"/>
  <c r="S261" i="9"/>
  <c r="R261" i="9"/>
  <c r="N884" i="9"/>
  <c r="L884" i="9"/>
  <c r="N4592" i="9"/>
  <c r="N4252" i="9"/>
  <c r="N4610" i="9"/>
  <c r="M456" i="9"/>
  <c r="N4218" i="9"/>
  <c r="N1031" i="9"/>
  <c r="N1349" i="9"/>
  <c r="N2970" i="9"/>
  <c r="S175" i="9" l="1"/>
  <c r="V175" i="9"/>
  <c r="U175" i="9"/>
  <c r="T175" i="9"/>
  <c r="S193" i="9"/>
  <c r="U193" i="9"/>
  <c r="V193" i="9"/>
  <c r="T193" i="9"/>
  <c r="V195" i="9"/>
  <c r="U195" i="9"/>
  <c r="T195" i="9"/>
  <c r="S195" i="9"/>
  <c r="V194" i="9"/>
  <c r="S194" i="9"/>
  <c r="U194" i="9"/>
  <c r="T194" i="9"/>
  <c r="T191" i="9"/>
  <c r="V191" i="9"/>
  <c r="U191" i="9"/>
  <c r="S191" i="9"/>
  <c r="V192" i="9"/>
  <c r="U192" i="9"/>
  <c r="T192" i="9"/>
  <c r="S192" i="9"/>
  <c r="U185" i="9"/>
  <c r="V185" i="9"/>
  <c r="T185" i="9"/>
  <c r="S185" i="9"/>
  <c r="S198" i="9"/>
  <c r="V198" i="9"/>
  <c r="U198" i="9"/>
  <c r="T198" i="9"/>
  <c r="V188" i="9"/>
  <c r="U188" i="9"/>
  <c r="T188" i="9"/>
  <c r="S188" i="9"/>
  <c r="V184" i="9"/>
  <c r="U184" i="9"/>
  <c r="T184" i="9"/>
  <c r="S184" i="9"/>
  <c r="V176" i="9"/>
  <c r="U176" i="9"/>
  <c r="T176" i="9"/>
  <c r="S176" i="9"/>
  <c r="V182" i="9"/>
  <c r="S182" i="9"/>
  <c r="U182" i="9"/>
  <c r="T182" i="9"/>
  <c r="V199" i="9"/>
  <c r="U199" i="9"/>
  <c r="T199" i="9"/>
  <c r="S199" i="9"/>
  <c r="T189" i="9"/>
  <c r="S189" i="9"/>
  <c r="U189" i="9"/>
  <c r="V189" i="9"/>
  <c r="T186" i="9"/>
  <c r="U186" i="9"/>
  <c r="V186" i="9"/>
  <c r="S186" i="9"/>
  <c r="V177" i="9"/>
  <c r="U177" i="9"/>
  <c r="S177" i="9"/>
  <c r="T177" i="9"/>
  <c r="V196" i="9"/>
  <c r="U196" i="9"/>
  <c r="T196" i="9"/>
  <c r="S196" i="9"/>
  <c r="V180" i="9"/>
  <c r="U180" i="9"/>
  <c r="T180" i="9"/>
  <c r="S180" i="9"/>
  <c r="V197" i="9"/>
  <c r="S197" i="9"/>
  <c r="U197" i="9"/>
  <c r="T197" i="9"/>
  <c r="U190" i="9"/>
  <c r="S190" i="9"/>
  <c r="V190" i="9"/>
  <c r="T190" i="9"/>
  <c r="U178" i="9"/>
  <c r="V178" i="9"/>
  <c r="S178" i="9"/>
  <c r="T178" i="9"/>
  <c r="T179" i="9"/>
  <c r="V179" i="9"/>
  <c r="S179" i="9"/>
  <c r="U179" i="9"/>
  <c r="V181" i="9"/>
  <c r="U181" i="9"/>
  <c r="S181" i="9"/>
  <c r="T181" i="9"/>
  <c r="V200" i="9"/>
  <c r="U200" i="9"/>
  <c r="T200" i="9"/>
  <c r="S200" i="9"/>
  <c r="T187" i="9"/>
  <c r="V187" i="9"/>
  <c r="U187" i="9"/>
  <c r="S187" i="9"/>
  <c r="V174" i="9"/>
  <c r="T174" i="9"/>
  <c r="U174" i="9"/>
  <c r="S174" i="9"/>
  <c r="S183" i="9"/>
  <c r="T183" i="9"/>
  <c r="V183" i="9"/>
  <c r="U183" i="9"/>
  <c r="S173" i="9"/>
  <c r="O1173" i="9" s="1"/>
  <c r="L1173" i="9" s="1"/>
  <c r="N1173" i="9" s="1"/>
  <c r="T173" i="9"/>
  <c r="U173" i="9"/>
  <c r="V173" i="9"/>
  <c r="S1195" i="9"/>
  <c r="Q1195" i="9"/>
  <c r="Q1194" i="9"/>
  <c r="M1194" i="9" s="1"/>
  <c r="N1194" i="9" s="1"/>
  <c r="S1193" i="9"/>
  <c r="Q1193" i="9"/>
  <c r="N2382" i="9"/>
  <c r="N2339" i="9"/>
  <c r="N327" i="9"/>
  <c r="N397" i="9"/>
  <c r="N2355" i="9"/>
  <c r="N2427" i="9"/>
  <c r="N2342" i="9"/>
  <c r="N2416" i="9"/>
  <c r="N2391" i="9"/>
  <c r="N2354" i="9"/>
  <c r="N2592" i="9"/>
  <c r="N2616" i="9"/>
  <c r="N2475" i="9"/>
  <c r="N2401" i="9"/>
  <c r="N2569" i="9"/>
  <c r="N2439" i="9"/>
  <c r="N2403" i="9"/>
  <c r="N400" i="9"/>
  <c r="N408" i="9"/>
  <c r="N398" i="9"/>
  <c r="N2552" i="9"/>
  <c r="N2468" i="9"/>
  <c r="N2620" i="9"/>
  <c r="N2527" i="9"/>
  <c r="N421" i="9"/>
  <c r="N2544" i="9"/>
  <c r="N396" i="9"/>
  <c r="N2483" i="9"/>
  <c r="N411" i="9"/>
  <c r="N2593" i="9"/>
  <c r="N2553" i="9"/>
  <c r="N2594" i="9"/>
  <c r="N2520" i="9"/>
  <c r="N424" i="9"/>
  <c r="N2608" i="9"/>
  <c r="N2505" i="9"/>
  <c r="N2614" i="9"/>
  <c r="N2635" i="9"/>
  <c r="N2341" i="9"/>
  <c r="N2522" i="9"/>
  <c r="N338" i="9"/>
  <c r="N2352" i="9"/>
  <c r="N2413" i="9"/>
  <c r="N2514" i="9"/>
  <c r="N2459" i="9"/>
  <c r="N2494" i="9"/>
  <c r="N2394" i="9"/>
  <c r="N2633" i="9"/>
  <c r="N2376" i="9"/>
  <c r="N2573" i="9"/>
  <c r="N2441" i="9"/>
  <c r="N2411" i="9"/>
  <c r="N2380" i="9"/>
  <c r="N2373" i="9"/>
  <c r="N2450" i="9"/>
  <c r="N311" i="9"/>
  <c r="N403" i="9"/>
  <c r="N310" i="9"/>
  <c r="N2613" i="9"/>
  <c r="N2377" i="9"/>
  <c r="N315" i="9"/>
  <c r="N2490" i="9"/>
  <c r="N2581" i="9"/>
  <c r="N2503" i="9"/>
  <c r="N2583" i="9"/>
  <c r="N2469" i="9"/>
  <c r="N2369" i="9"/>
  <c r="N2440" i="9"/>
  <c r="N2492" i="9"/>
  <c r="N2457" i="9"/>
  <c r="N2521" i="9"/>
  <c r="N425" i="9"/>
  <c r="N2604" i="9"/>
  <c r="N309" i="9"/>
  <c r="N2353" i="9"/>
  <c r="N314" i="9"/>
  <c r="N2564" i="9"/>
  <c r="N339" i="9"/>
  <c r="N402" i="9"/>
  <c r="N2586" i="9"/>
  <c r="N2615" i="9"/>
  <c r="N405" i="9"/>
  <c r="N2455" i="9"/>
  <c r="N2531" i="9"/>
  <c r="N2634" i="9"/>
  <c r="N316" i="9"/>
  <c r="N2628" i="9"/>
  <c r="N2556" i="9"/>
  <c r="N2458" i="9"/>
  <c r="N2454" i="9"/>
  <c r="N2486" i="9"/>
  <c r="N2572" i="9"/>
  <c r="N2554" i="9"/>
  <c r="N2408" i="9"/>
  <c r="N2426" i="9"/>
  <c r="N2442" i="9"/>
  <c r="N417" i="9"/>
  <c r="N2419" i="9"/>
  <c r="N330" i="9"/>
  <c r="N401" i="9"/>
  <c r="N410" i="9"/>
  <c r="N2476" i="9"/>
  <c r="N323" i="9"/>
  <c r="N419" i="9"/>
  <c r="N348" i="9"/>
  <c r="N2562" i="9"/>
  <c r="N331" i="9"/>
  <c r="N2549" i="9"/>
  <c r="N2577" i="9"/>
  <c r="N2551" i="9"/>
  <c r="N2626" i="9"/>
  <c r="N2605" i="9"/>
  <c r="N2423" i="9"/>
  <c r="N415" i="9"/>
  <c r="N2372" i="9"/>
  <c r="N422" i="9"/>
  <c r="N2599" i="9"/>
  <c r="N324" i="9"/>
  <c r="N406" i="9"/>
  <c r="N399" i="9"/>
  <c r="N2485" i="9"/>
  <c r="N2447" i="9"/>
  <c r="N407" i="9"/>
  <c r="N2478" i="9"/>
  <c r="N2392" i="9"/>
  <c r="N2390" i="9"/>
  <c r="N2437" i="9"/>
  <c r="N353" i="9"/>
  <c r="N2412" i="9"/>
  <c r="N2467" i="9"/>
  <c r="N2364" i="9"/>
  <c r="N2535" i="9"/>
  <c r="N2456" i="9"/>
  <c r="N2347" i="9"/>
  <c r="N2582" i="9"/>
  <c r="N2546" i="9"/>
  <c r="N362" i="9"/>
  <c r="N2595" i="9"/>
  <c r="N2356" i="9"/>
  <c r="N2385" i="9"/>
  <c r="N2578" i="9"/>
  <c r="N2561" i="9"/>
  <c r="N2624" i="9"/>
  <c r="N2345" i="9"/>
  <c r="N364" i="9"/>
  <c r="N420" i="9"/>
  <c r="N2398" i="9"/>
  <c r="N2463" i="9"/>
  <c r="N2443" i="9"/>
  <c r="N336" i="9"/>
  <c r="N329" i="9"/>
  <c r="N2359" i="9"/>
  <c r="N2429" i="9"/>
  <c r="N2538" i="9"/>
  <c r="N2418" i="9"/>
  <c r="N2368" i="9"/>
  <c r="N2367" i="9"/>
  <c r="N321" i="9"/>
  <c r="N325" i="9"/>
  <c r="N343" i="9"/>
  <c r="P5341" i="9"/>
  <c r="N2623" i="9"/>
  <c r="N2547" i="9"/>
  <c r="N337" i="9"/>
  <c r="N2560" i="9"/>
  <c r="N345" i="9"/>
  <c r="N404" i="9"/>
  <c r="N361" i="9"/>
  <c r="N409" i="9"/>
  <c r="N2529" i="9"/>
  <c r="N2362" i="9"/>
  <c r="N2409" i="9"/>
  <c r="N2481" i="9"/>
  <c r="N2371" i="9"/>
  <c r="N2449" i="9"/>
  <c r="N2566" i="9"/>
  <c r="N2513" i="9"/>
  <c r="N2497" i="9"/>
  <c r="N2384" i="9"/>
  <c r="N423" i="9"/>
  <c r="N2464" i="9"/>
  <c r="R5341" i="9"/>
  <c r="N2351" i="9"/>
  <c r="N2516" i="9"/>
  <c r="N2570" i="9"/>
  <c r="N2630" i="9"/>
  <c r="N2428" i="9"/>
  <c r="N2563" i="9"/>
  <c r="N312" i="9"/>
  <c r="N2565" i="9"/>
  <c r="N318" i="9"/>
  <c r="N2349" i="9"/>
  <c r="N2444" i="9"/>
  <c r="O473" i="9"/>
  <c r="P159" i="9"/>
  <c r="P149" i="9"/>
  <c r="O463" i="9"/>
  <c r="N2498" i="9"/>
  <c r="N2370" i="9"/>
  <c r="N2435" i="9"/>
  <c r="N412" i="9"/>
  <c r="N2590" i="9"/>
  <c r="N2534" i="9"/>
  <c r="N2346" i="9"/>
  <c r="N340" i="9"/>
  <c r="N2548" i="9"/>
  <c r="N328" i="9"/>
  <c r="N2612" i="9"/>
  <c r="O1152" i="9"/>
  <c r="O1167" i="9"/>
  <c r="N2526" i="9"/>
  <c r="O1176" i="9"/>
  <c r="L1176" i="9" s="1"/>
  <c r="N1176" i="9" s="1"/>
  <c r="N2567" i="9"/>
  <c r="N2466" i="9"/>
  <c r="N2601" i="9"/>
  <c r="O477" i="9"/>
  <c r="P163" i="9"/>
  <c r="N2632" i="9"/>
  <c r="P161" i="9"/>
  <c r="O475" i="9"/>
  <c r="N2559" i="9"/>
  <c r="N351" i="9"/>
  <c r="O472" i="9"/>
  <c r="P158" i="9"/>
  <c r="N2596" i="9"/>
  <c r="N2550" i="9"/>
  <c r="N2579" i="9"/>
  <c r="N326" i="9"/>
  <c r="N349" i="9"/>
  <c r="N344" i="9"/>
  <c r="N333" i="9"/>
  <c r="N2512" i="9"/>
  <c r="A44" i="9"/>
  <c r="A45" i="9" s="1"/>
  <c r="A46" i="9" s="1"/>
  <c r="A47" i="9" s="1"/>
  <c r="A48" i="9" s="1"/>
  <c r="A49" i="9" s="1"/>
  <c r="A50" i="9" s="1"/>
  <c r="A51" i="9" s="1"/>
  <c r="A52" i="9" s="1"/>
  <c r="A53" i="9" s="1"/>
  <c r="A54" i="9" s="1"/>
  <c r="A55" i="9" s="1"/>
  <c r="A56" i="9" s="1"/>
  <c r="A57" i="9" s="1"/>
  <c r="A58" i="9" s="1"/>
  <c r="A59" i="9" s="1"/>
  <c r="A60" i="9" s="1"/>
  <c r="A61" i="9" s="1"/>
  <c r="A62" i="9" s="1"/>
  <c r="A63" i="9" s="1"/>
  <c r="N2421" i="9"/>
  <c r="N2434" i="9"/>
  <c r="N2433" i="9"/>
  <c r="O1151" i="9"/>
  <c r="O5341" i="9"/>
  <c r="O471" i="9"/>
  <c r="P157" i="9"/>
  <c r="N2338" i="9"/>
  <c r="P1153" i="9"/>
  <c r="M1153" i="9" s="1"/>
  <c r="N1153" i="9" s="1"/>
  <c r="N2508" i="9"/>
  <c r="N2407" i="9"/>
  <c r="N2493" i="9"/>
  <c r="N322" i="9"/>
  <c r="N354" i="9"/>
  <c r="N2489" i="9"/>
  <c r="N2523" i="9"/>
  <c r="N2417" i="9"/>
  <c r="N2357" i="9"/>
  <c r="N2625" i="9"/>
  <c r="N2507" i="9"/>
  <c r="P155" i="9"/>
  <c r="O469" i="9"/>
  <c r="O481" i="9"/>
  <c r="P167" i="9"/>
  <c r="N2622" i="9"/>
  <c r="N332" i="9"/>
  <c r="N335" i="9"/>
  <c r="N363" i="9"/>
  <c r="N2584" i="9"/>
  <c r="N2410" i="9"/>
  <c r="N356" i="9"/>
  <c r="N2363" i="9"/>
  <c r="N2479" i="9"/>
  <c r="N2627" i="9"/>
  <c r="N2425" i="9"/>
  <c r="N2491" i="9"/>
  <c r="N2530" i="9"/>
  <c r="N5690" i="9"/>
  <c r="N5687" i="9"/>
  <c r="N5688" i="9"/>
  <c r="N5684" i="9"/>
  <c r="N5711" i="9"/>
  <c r="N5705" i="9"/>
  <c r="N5708" i="9"/>
  <c r="N5704" i="9"/>
  <c r="N5699" i="9"/>
  <c r="N5695" i="9"/>
  <c r="N5694" i="9"/>
  <c r="N5701" i="9"/>
  <c r="N5689" i="9"/>
  <c r="N5697" i="9"/>
  <c r="N5700" i="9"/>
  <c r="N5696" i="9"/>
  <c r="N5703" i="9"/>
  <c r="N5712" i="9"/>
  <c r="N5710" i="9"/>
  <c r="N5702" i="9"/>
  <c r="N5686" i="9"/>
  <c r="N5683" i="9"/>
  <c r="N5693" i="9"/>
  <c r="N5691" i="9"/>
  <c r="N5698" i="9"/>
  <c r="N5706" i="9"/>
  <c r="N5709" i="9"/>
  <c r="N5692" i="9"/>
  <c r="N5685" i="9"/>
  <c r="N5707" i="9"/>
  <c r="N2430" i="9"/>
  <c r="N2420" i="9"/>
  <c r="N2585" i="9"/>
  <c r="P165" i="9"/>
  <c r="O479" i="9"/>
  <c r="N2487" i="9"/>
  <c r="N2446" i="9"/>
  <c r="N2395" i="9"/>
  <c r="N2518" i="9"/>
  <c r="P160" i="9"/>
  <c r="O474" i="9"/>
  <c r="Q5341" i="9"/>
  <c r="L5341" i="9" s="1"/>
  <c r="N2465" i="9"/>
  <c r="P169" i="9"/>
  <c r="O483" i="9"/>
  <c r="N2509" i="9"/>
  <c r="N2607" i="9"/>
  <c r="N2482" i="9"/>
  <c r="N2358" i="9"/>
  <c r="O462" i="9"/>
  <c r="P148" i="9"/>
  <c r="N2360" i="9"/>
  <c r="N2528" i="9"/>
  <c r="N2452" i="9"/>
  <c r="N2606" i="9"/>
  <c r="O460" i="9"/>
  <c r="P146" i="9"/>
  <c r="N2424" i="9"/>
  <c r="N2511" i="9"/>
  <c r="N2500" i="9"/>
  <c r="N2402" i="9"/>
  <c r="N2343" i="9"/>
  <c r="N2396" i="9"/>
  <c r="N2344" i="9"/>
  <c r="N2387" i="9"/>
  <c r="N357" i="9"/>
  <c r="N2610" i="9"/>
  <c r="N350" i="9"/>
  <c r="N2461" i="9"/>
  <c r="N2462" i="9"/>
  <c r="N2621" i="9"/>
  <c r="N2365" i="9"/>
  <c r="N2453" i="9"/>
  <c r="N2589" i="9"/>
  <c r="N2533" i="9"/>
  <c r="N2545" i="9"/>
  <c r="N2397" i="9"/>
  <c r="N2474" i="9"/>
  <c r="N2471" i="9"/>
  <c r="N352" i="9"/>
  <c r="N2472" i="9"/>
  <c r="P162" i="9"/>
  <c r="O476" i="9"/>
  <c r="N2591" i="9"/>
  <c r="N2340" i="9"/>
  <c r="N366" i="9"/>
  <c r="O468" i="9"/>
  <c r="P154" i="9"/>
  <c r="O484" i="9"/>
  <c r="P170" i="9"/>
  <c r="P151" i="9"/>
  <c r="O465" i="9"/>
  <c r="N313" i="9"/>
  <c r="P144" i="9"/>
  <c r="O458" i="9"/>
  <c r="N341" i="9"/>
  <c r="P150" i="9"/>
  <c r="O464" i="9"/>
  <c r="N2422" i="9"/>
  <c r="N2366" i="9"/>
  <c r="N414" i="9"/>
  <c r="N2588" i="9"/>
  <c r="N2477" i="9"/>
  <c r="N2539" i="9"/>
  <c r="N2504" i="9"/>
  <c r="O1174" i="9"/>
  <c r="L1174" i="9" s="1"/>
  <c r="N1174" i="9" s="1"/>
  <c r="N2603" i="9"/>
  <c r="N2631" i="9"/>
  <c r="N2470" i="9"/>
  <c r="N2399" i="9"/>
  <c r="P152" i="9"/>
  <c r="O466" i="9"/>
  <c r="N319" i="9"/>
  <c r="N2618" i="9"/>
  <c r="N359" i="9"/>
  <c r="N2574" i="9"/>
  <c r="N2519" i="9"/>
  <c r="O480" i="9"/>
  <c r="P166" i="9"/>
  <c r="N355" i="9"/>
  <c r="N320" i="9"/>
  <c r="N358" i="9"/>
  <c r="O467" i="9"/>
  <c r="P153" i="9"/>
  <c r="N2378" i="9"/>
  <c r="N2619" i="9"/>
  <c r="P164" i="9"/>
  <c r="O478" i="9"/>
  <c r="N2389" i="9"/>
  <c r="N334" i="9"/>
  <c r="Q1179" i="9"/>
  <c r="N365" i="9"/>
  <c r="N2558" i="9"/>
  <c r="N2445" i="9"/>
  <c r="N2495" i="9"/>
  <c r="N418" i="9"/>
  <c r="N2405" i="9"/>
  <c r="N2393" i="9"/>
  <c r="N2587" i="9"/>
  <c r="N2438" i="9"/>
  <c r="N2597" i="9"/>
  <c r="N2388" i="9"/>
  <c r="N2629" i="9"/>
  <c r="N2414" i="9"/>
  <c r="N2502" i="9"/>
  <c r="N347" i="9"/>
  <c r="N2540" i="9"/>
  <c r="N2536" i="9"/>
  <c r="N342" i="9"/>
  <c r="N2524" i="9"/>
  <c r="N2576" i="9"/>
  <c r="P145" i="9"/>
  <c r="O459" i="9"/>
  <c r="N2406" i="9"/>
  <c r="N2348" i="9"/>
  <c r="Q872" i="9"/>
  <c r="N2537" i="9"/>
  <c r="N2580" i="9"/>
  <c r="N2480" i="9"/>
  <c r="N2381" i="9"/>
  <c r="N2431" i="9"/>
  <c r="N2517" i="9"/>
  <c r="N2484" i="9"/>
  <c r="N2436" i="9"/>
  <c r="N2510" i="9"/>
  <c r="N2598" i="9"/>
  <c r="O482" i="9"/>
  <c r="P168" i="9"/>
  <c r="N2350" i="9"/>
  <c r="N2602" i="9"/>
  <c r="Q870" i="9"/>
  <c r="N2557" i="9"/>
  <c r="N2506" i="9"/>
  <c r="P147" i="9"/>
  <c r="O461" i="9"/>
  <c r="N2543" i="9"/>
  <c r="N2488" i="9"/>
  <c r="N2532" i="9"/>
  <c r="N2460" i="9"/>
  <c r="N360" i="9"/>
  <c r="N2379" i="9"/>
  <c r="N2448" i="9"/>
  <c r="N2525" i="9"/>
  <c r="N2501" i="9"/>
  <c r="P143" i="9"/>
  <c r="O457" i="9"/>
  <c r="N2451" i="9"/>
  <c r="Q871" i="9"/>
  <c r="N2415" i="9"/>
  <c r="O470" i="9"/>
  <c r="P156" i="9"/>
  <c r="N2571" i="9"/>
  <c r="N2383" i="9"/>
  <c r="N2361" i="9"/>
  <c r="N2617" i="9"/>
  <c r="N2374" i="9"/>
  <c r="N2499" i="9"/>
  <c r="N2375" i="9"/>
  <c r="N2515" i="9"/>
  <c r="N2541" i="9"/>
  <c r="N2600" i="9"/>
  <c r="N2400" i="9"/>
  <c r="N416" i="9"/>
  <c r="N2575" i="9"/>
  <c r="N317" i="9"/>
  <c r="N2404" i="9"/>
  <c r="N2542" i="9"/>
  <c r="P142" i="9"/>
  <c r="M1146" i="9"/>
  <c r="N1146" i="9" s="1"/>
  <c r="O456" i="9"/>
  <c r="R1145" i="9"/>
  <c r="M1145" i="9" s="1"/>
  <c r="N413" i="9"/>
  <c r="N346" i="9"/>
  <c r="O1175" i="9"/>
  <c r="L1175" i="9" s="1"/>
  <c r="N1175" i="9" s="1"/>
  <c r="N2568" i="9"/>
  <c r="N2432" i="9"/>
  <c r="N2386" i="9"/>
  <c r="N2496" i="9"/>
  <c r="N2555" i="9"/>
  <c r="M1195" i="9" l="1"/>
  <c r="N1195" i="9" s="1"/>
  <c r="M1193" i="9"/>
  <c r="N1193" i="9" s="1"/>
  <c r="O1178" i="9"/>
  <c r="T472" i="9"/>
  <c r="N472" i="9"/>
  <c r="U472" i="9"/>
  <c r="V472" i="9"/>
  <c r="S472" i="9"/>
  <c r="W472" i="9"/>
  <c r="T456" i="9"/>
  <c r="U456" i="9"/>
  <c r="S456" i="9"/>
  <c r="V456" i="9"/>
  <c r="W456" i="9"/>
  <c r="N456" i="9"/>
  <c r="V475" i="9"/>
  <c r="T475" i="9"/>
  <c r="N475" i="9"/>
  <c r="S475" i="9"/>
  <c r="W475" i="9"/>
  <c r="U475" i="9"/>
  <c r="N1179" i="9"/>
  <c r="L1179" i="9"/>
  <c r="N479" i="9"/>
  <c r="V479" i="9"/>
  <c r="U479" i="9"/>
  <c r="S479" i="9"/>
  <c r="W479" i="9"/>
  <c r="T479" i="9"/>
  <c r="W476" i="9"/>
  <c r="S476" i="9"/>
  <c r="T476" i="9"/>
  <c r="V476" i="9"/>
  <c r="U476" i="9"/>
  <c r="N476" i="9"/>
  <c r="P1166" i="9"/>
  <c r="Q5340" i="9"/>
  <c r="O1166" i="9"/>
  <c r="P1178" i="9"/>
  <c r="Q1145" i="9"/>
  <c r="N1145" i="9" s="1"/>
  <c r="W464" i="9"/>
  <c r="T464" i="9"/>
  <c r="N464" i="9"/>
  <c r="V464" i="9"/>
  <c r="S464" i="9"/>
  <c r="U464" i="9"/>
  <c r="T462" i="9"/>
  <c r="W462" i="9"/>
  <c r="N462" i="9"/>
  <c r="U462" i="9"/>
  <c r="V462" i="9"/>
  <c r="S462" i="9"/>
  <c r="V461" i="9"/>
  <c r="W461" i="9"/>
  <c r="S461" i="9"/>
  <c r="N461" i="9"/>
  <c r="U461" i="9"/>
  <c r="T461" i="9"/>
  <c r="U478" i="9"/>
  <c r="S478" i="9"/>
  <c r="N478" i="9"/>
  <c r="V478" i="9"/>
  <c r="W478" i="9"/>
  <c r="T478" i="9"/>
  <c r="S466" i="9"/>
  <c r="N466" i="9"/>
  <c r="V466" i="9"/>
  <c r="W466" i="9"/>
  <c r="T466" i="9"/>
  <c r="U466" i="9"/>
  <c r="W469" i="9"/>
  <c r="V469" i="9"/>
  <c r="U469" i="9"/>
  <c r="T469" i="9"/>
  <c r="N469" i="9"/>
  <c r="S469" i="9"/>
  <c r="V470" i="9"/>
  <c r="N470" i="9"/>
  <c r="S470" i="9"/>
  <c r="T470" i="9"/>
  <c r="W470" i="9"/>
  <c r="U470" i="9"/>
  <c r="U458" i="9"/>
  <c r="S458" i="9"/>
  <c r="T458" i="9"/>
  <c r="W458" i="9"/>
  <c r="N458" i="9"/>
  <c r="V458" i="9"/>
  <c r="N477" i="9"/>
  <c r="T477" i="9"/>
  <c r="S477" i="9"/>
  <c r="W477" i="9"/>
  <c r="U477" i="9"/>
  <c r="V477" i="9"/>
  <c r="V471" i="9"/>
  <c r="S471" i="9"/>
  <c r="T471" i="9"/>
  <c r="U471" i="9"/>
  <c r="W471" i="9"/>
  <c r="N471" i="9"/>
  <c r="T480" i="9"/>
  <c r="S480" i="9"/>
  <c r="N480" i="9"/>
  <c r="V480" i="9"/>
  <c r="U480" i="9"/>
  <c r="W480" i="9"/>
  <c r="W481" i="9"/>
  <c r="U481" i="9"/>
  <c r="V481" i="9"/>
  <c r="N481" i="9"/>
  <c r="T481" i="9"/>
  <c r="S481" i="9"/>
  <c r="M871" i="9"/>
  <c r="N871" i="9"/>
  <c r="M872" i="9"/>
  <c r="N872" i="9"/>
  <c r="W483" i="9"/>
  <c r="U483" i="9"/>
  <c r="T483" i="9"/>
  <c r="V483" i="9"/>
  <c r="S483" i="9"/>
  <c r="N483" i="9"/>
  <c r="N5341" i="9"/>
  <c r="W468" i="9"/>
  <c r="S468" i="9"/>
  <c r="U468" i="9"/>
  <c r="V468" i="9"/>
  <c r="N468" i="9"/>
  <c r="T468" i="9"/>
  <c r="V465" i="9"/>
  <c r="N465" i="9"/>
  <c r="U465" i="9"/>
  <c r="W465" i="9"/>
  <c r="T465" i="9"/>
  <c r="S465" i="9"/>
  <c r="N1151" i="9"/>
  <c r="M1151" i="9"/>
  <c r="W463" i="9"/>
  <c r="S463" i="9"/>
  <c r="N463" i="9"/>
  <c r="V463" i="9"/>
  <c r="U463" i="9"/>
  <c r="T463" i="9"/>
  <c r="V457" i="9"/>
  <c r="S457" i="9"/>
  <c r="U457" i="9"/>
  <c r="T457" i="9"/>
  <c r="W457" i="9"/>
  <c r="N457" i="9"/>
  <c r="S467" i="9"/>
  <c r="W467" i="9"/>
  <c r="V467" i="9"/>
  <c r="N467" i="9"/>
  <c r="U467" i="9"/>
  <c r="T467" i="9"/>
  <c r="N484" i="9"/>
  <c r="W484" i="9"/>
  <c r="U484" i="9"/>
  <c r="T484" i="9"/>
  <c r="V484" i="9"/>
  <c r="S484" i="9"/>
  <c r="U474" i="9"/>
  <c r="T474" i="9"/>
  <c r="S474" i="9"/>
  <c r="V474" i="9"/>
  <c r="N474" i="9"/>
  <c r="W474" i="9"/>
  <c r="N1167" i="9"/>
  <c r="M1167" i="9"/>
  <c r="T473" i="9"/>
  <c r="W473" i="9"/>
  <c r="U473" i="9"/>
  <c r="N473" i="9"/>
  <c r="V473" i="9"/>
  <c r="S473" i="9"/>
  <c r="M870" i="9"/>
  <c r="Q873" i="9"/>
  <c r="N870" i="9"/>
  <c r="T459" i="9"/>
  <c r="V459" i="9"/>
  <c r="U459" i="9"/>
  <c r="N459" i="9"/>
  <c r="S459" i="9"/>
  <c r="W459" i="9"/>
  <c r="W482" i="9"/>
  <c r="U482" i="9"/>
  <c r="N482" i="9"/>
  <c r="T482" i="9"/>
  <c r="V482" i="9"/>
  <c r="S482" i="9"/>
  <c r="T460" i="9"/>
  <c r="S460" i="9"/>
  <c r="W460" i="9"/>
  <c r="U460" i="9"/>
  <c r="N460" i="9"/>
  <c r="V460" i="9"/>
  <c r="M1152" i="9"/>
  <c r="N1152" i="9"/>
  <c r="L5340" i="9" l="1"/>
  <c r="N5340" i="9"/>
  <c r="O1183" i="9"/>
  <c r="P1185" i="9"/>
  <c r="O1182" i="9"/>
  <c r="P1186" i="9"/>
  <c r="O1184" i="9"/>
  <c r="O1180" i="9"/>
  <c r="P1182" i="9"/>
  <c r="P1184" i="9"/>
  <c r="O1186" i="9"/>
  <c r="P1183" i="9"/>
  <c r="O1181" i="9"/>
  <c r="O1185" i="9"/>
  <c r="M1178" i="9"/>
  <c r="N1178" i="9"/>
  <c r="M873" i="9"/>
  <c r="N873" i="9"/>
  <c r="M1166" i="9"/>
  <c r="N1166" i="9" s="1"/>
  <c r="N1186" i="9" l="1"/>
  <c r="L1180" i="9"/>
  <c r="N1180" i="9"/>
  <c r="L1184" i="9"/>
  <c r="N1184" i="9"/>
  <c r="L1182" i="9"/>
  <c r="N1182" i="9"/>
  <c r="L1183" i="9"/>
  <c r="N1183" i="9"/>
  <c r="L1185" i="9"/>
  <c r="N1185" i="9"/>
  <c r="L1181" i="9"/>
  <c r="N1181" i="9"/>
  <c r="Z8" i="52" l="1"/>
  <c r="F26" i="52" l="1"/>
  <c r="M64" i="9"/>
  <c r="N64" i="9" s="1"/>
  <c r="A64" i="9" s="1"/>
  <c r="A65" i="9" l="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A176" i="9" s="1"/>
  <c r="A177" i="9" s="1"/>
  <c r="A178" i="9" s="1"/>
  <c r="A179" i="9" s="1"/>
  <c r="A180" i="9" s="1"/>
  <c r="A181" i="9" s="1"/>
  <c r="A182" i="9" s="1"/>
  <c r="A183" i="9" s="1"/>
  <c r="A184" i="9" s="1"/>
  <c r="A185" i="9" s="1"/>
  <c r="A186" i="9" s="1"/>
  <c r="A187" i="9" s="1"/>
  <c r="A188" i="9" s="1"/>
  <c r="A189" i="9" s="1"/>
  <c r="A190" i="9" s="1"/>
  <c r="A191" i="9" s="1"/>
  <c r="A192" i="9" s="1"/>
  <c r="A193" i="9" s="1"/>
  <c r="A194" i="9" s="1"/>
  <c r="A195" i="9" s="1"/>
  <c r="A196" i="9" s="1"/>
  <c r="A197" i="9" s="1"/>
  <c r="A198" i="9" s="1"/>
  <c r="A199" i="9" s="1"/>
  <c r="A200" i="9" s="1"/>
  <c r="A201" i="9" s="1"/>
  <c r="A202" i="9" s="1"/>
  <c r="A203" i="9" s="1"/>
  <c r="A204" i="9" s="1"/>
  <c r="A205" i="9" s="1"/>
  <c r="A206" i="9" s="1"/>
  <c r="A207" i="9" s="1"/>
  <c r="A208" i="9" s="1"/>
  <c r="A209" i="9" s="1"/>
  <c r="A210" i="9" s="1"/>
  <c r="A211" i="9" s="1"/>
  <c r="A212" i="9" s="1"/>
  <c r="A213" i="9" s="1"/>
  <c r="A214" i="9" s="1"/>
  <c r="A215" i="9" s="1"/>
  <c r="A216" i="9" s="1"/>
  <c r="A217" i="9" s="1"/>
  <c r="A218" i="9" s="1"/>
  <c r="A219" i="9" s="1"/>
  <c r="A220" i="9" s="1"/>
  <c r="A221" i="9" s="1"/>
  <c r="A222" i="9" s="1"/>
  <c r="A223" i="9" s="1"/>
  <c r="A224" i="9" s="1"/>
  <c r="A225" i="9" s="1"/>
  <c r="A226" i="9" s="1"/>
  <c r="A227" i="9" s="1"/>
  <c r="A228" i="9" s="1"/>
  <c r="A229" i="9" s="1"/>
  <c r="A230" i="9" s="1"/>
  <c r="A231" i="9" s="1"/>
  <c r="A232" i="9" s="1"/>
  <c r="A233" i="9" s="1"/>
  <c r="A234" i="9" s="1"/>
  <c r="A235" i="9" s="1"/>
  <c r="A236" i="9" s="1"/>
  <c r="A237" i="9" s="1"/>
  <c r="A238" i="9" s="1"/>
  <c r="A239" i="9" s="1"/>
  <c r="A240" i="9" s="1"/>
  <c r="A241" i="9" s="1"/>
  <c r="A242" i="9" s="1"/>
  <c r="A243" i="9" s="1"/>
  <c r="A244" i="9" s="1"/>
  <c r="A245" i="9" s="1"/>
  <c r="A246" i="9" s="1"/>
  <c r="A247" i="9" s="1"/>
  <c r="A248" i="9" s="1"/>
  <c r="A249" i="9" s="1"/>
  <c r="A250" i="9" s="1"/>
  <c r="A251" i="9" s="1"/>
  <c r="A252" i="9" s="1"/>
  <c r="A253" i="9" s="1"/>
  <c r="A254" i="9" s="1"/>
  <c r="A255" i="9" s="1"/>
  <c r="A256" i="9" s="1"/>
  <c r="A257" i="9" s="1"/>
  <c r="A258" i="9" s="1"/>
  <c r="A259" i="9" s="1"/>
  <c r="A260" i="9" s="1"/>
  <c r="A261" i="9" s="1"/>
  <c r="A262" i="9" s="1"/>
  <c r="A263" i="9" s="1"/>
  <c r="A264" i="9" s="1"/>
  <c r="A265" i="9" s="1"/>
  <c r="A266" i="9" s="1"/>
  <c r="A267" i="9" s="1"/>
  <c r="A268" i="9" s="1"/>
  <c r="A269" i="9" s="1"/>
  <c r="A270" i="9" s="1"/>
  <c r="A271" i="9" s="1"/>
  <c r="A272" i="9" s="1"/>
  <c r="A273" i="9" s="1"/>
  <c r="A274" i="9" s="1"/>
  <c r="A275" i="9" s="1"/>
  <c r="A276" i="9" s="1"/>
  <c r="A277" i="9" s="1"/>
  <c r="A278" i="9" s="1"/>
  <c r="A279" i="9" s="1"/>
  <c r="A280" i="9" s="1"/>
  <c r="A281" i="9" s="1"/>
  <c r="A282" i="9" s="1"/>
  <c r="A283" i="9" s="1"/>
  <c r="A284" i="9" s="1"/>
  <c r="A285" i="9" s="1"/>
  <c r="A286" i="9" s="1"/>
  <c r="A287" i="9" s="1"/>
  <c r="A288" i="9" s="1"/>
  <c r="A289" i="9" s="1"/>
  <c r="A290" i="9" s="1"/>
  <c r="A291" i="9" s="1"/>
  <c r="A292" i="9" s="1"/>
  <c r="A293" i="9" s="1"/>
  <c r="A294" i="9" s="1"/>
  <c r="A295" i="9" s="1"/>
  <c r="A296" i="9" s="1"/>
  <c r="A297" i="9" s="1"/>
  <c r="A298" i="9" s="1"/>
  <c r="A299" i="9" s="1"/>
  <c r="A300" i="9" s="1"/>
  <c r="A301" i="9" s="1"/>
  <c r="A302" i="9" s="1"/>
  <c r="A303" i="9" s="1"/>
  <c r="A304" i="9" s="1"/>
  <c r="A305" i="9" s="1"/>
  <c r="A306" i="9" s="1"/>
  <c r="A307" i="9" s="1"/>
  <c r="A308" i="9" s="1"/>
  <c r="A309" i="9" s="1"/>
  <c r="A310" i="9" s="1"/>
  <c r="A311" i="9" s="1"/>
  <c r="A312" i="9" s="1"/>
  <c r="A313" i="9" s="1"/>
  <c r="A314" i="9" s="1"/>
  <c r="A315" i="9" s="1"/>
  <c r="A316" i="9" s="1"/>
  <c r="A317" i="9" s="1"/>
  <c r="A318" i="9" s="1"/>
  <c r="A319" i="9" s="1"/>
  <c r="A320" i="9" s="1"/>
  <c r="A321" i="9" s="1"/>
  <c r="A322" i="9" s="1"/>
  <c r="A323" i="9" s="1"/>
  <c r="A324" i="9" s="1"/>
  <c r="A325" i="9" s="1"/>
  <c r="A326" i="9" s="1"/>
  <c r="A327" i="9" s="1"/>
  <c r="A328" i="9" s="1"/>
  <c r="A329" i="9" s="1"/>
  <c r="A330" i="9" s="1"/>
  <c r="A331" i="9" s="1"/>
  <c r="A332" i="9" s="1"/>
  <c r="A333" i="9" s="1"/>
  <c r="A334" i="9" s="1"/>
  <c r="A335" i="9" s="1"/>
  <c r="A336" i="9" s="1"/>
  <c r="A337" i="9" s="1"/>
  <c r="A338" i="9" s="1"/>
  <c r="A339" i="9" s="1"/>
  <c r="A340" i="9" s="1"/>
  <c r="A341" i="9" s="1"/>
  <c r="A342" i="9" s="1"/>
  <c r="A343" i="9" s="1"/>
  <c r="A344" i="9" s="1"/>
  <c r="A345" i="9" s="1"/>
  <c r="A346" i="9" s="1"/>
  <c r="A347" i="9" s="1"/>
  <c r="A348" i="9" s="1"/>
  <c r="A349" i="9" s="1"/>
  <c r="A350" i="9" s="1"/>
  <c r="A351" i="9" s="1"/>
  <c r="A352" i="9" s="1"/>
  <c r="A353" i="9" s="1"/>
  <c r="A354" i="9" s="1"/>
  <c r="A355" i="9" s="1"/>
  <c r="A356" i="9" s="1"/>
  <c r="A357" i="9" s="1"/>
  <c r="A358" i="9" s="1"/>
  <c r="A359" i="9" s="1"/>
  <c r="A360" i="9" s="1"/>
  <c r="A361" i="9" s="1"/>
  <c r="A362" i="9" s="1"/>
  <c r="A363" i="9" s="1"/>
  <c r="A364" i="9" s="1"/>
  <c r="A365" i="9" s="1"/>
  <c r="A366" i="9" s="1"/>
  <c r="A367" i="9" s="1"/>
  <c r="A368" i="9" s="1"/>
  <c r="A369" i="9" s="1"/>
  <c r="A370" i="9" s="1"/>
  <c r="A371" i="9" s="1"/>
  <c r="A372" i="9" s="1"/>
  <c r="A373" i="9" s="1"/>
  <c r="A374" i="9" s="1"/>
  <c r="A375" i="9" s="1"/>
  <c r="A376" i="9" s="1"/>
  <c r="A377" i="9" s="1"/>
  <c r="A378" i="9" s="1"/>
  <c r="A379" i="9" s="1"/>
  <c r="A380" i="9" s="1"/>
  <c r="A381" i="9" s="1"/>
  <c r="A382" i="9" s="1"/>
  <c r="A383" i="9" s="1"/>
  <c r="A384" i="9" s="1"/>
  <c r="A385" i="9" s="1"/>
  <c r="A386" i="9" s="1"/>
  <c r="A387" i="9" s="1"/>
  <c r="A388" i="9" s="1"/>
  <c r="A389" i="9" s="1"/>
  <c r="A390" i="9" s="1"/>
  <c r="A391" i="9" s="1"/>
  <c r="A392" i="9" s="1"/>
  <c r="A393" i="9" s="1"/>
  <c r="A394" i="9" s="1"/>
  <c r="A395" i="9" s="1"/>
  <c r="A396" i="9" s="1"/>
  <c r="A397" i="9" s="1"/>
  <c r="A398" i="9" s="1"/>
  <c r="A399" i="9" s="1"/>
  <c r="A400" i="9" s="1"/>
  <c r="A401" i="9" s="1"/>
  <c r="A402" i="9" s="1"/>
  <c r="A403" i="9" s="1"/>
  <c r="A404" i="9" s="1"/>
  <c r="A405" i="9" s="1"/>
  <c r="A406" i="9" s="1"/>
  <c r="A407" i="9" s="1"/>
  <c r="A408" i="9" s="1"/>
  <c r="A409" i="9" s="1"/>
  <c r="A410" i="9" s="1"/>
  <c r="A411" i="9" s="1"/>
  <c r="A412" i="9" s="1"/>
  <c r="A413" i="9" s="1"/>
  <c r="A414" i="9" s="1"/>
  <c r="A415" i="9" s="1"/>
  <c r="A416" i="9" s="1"/>
  <c r="A417" i="9" s="1"/>
  <c r="A418" i="9" s="1"/>
  <c r="A419" i="9" s="1"/>
  <c r="A420" i="9" s="1"/>
  <c r="A421" i="9" s="1"/>
  <c r="A422" i="9" s="1"/>
  <c r="A423" i="9" s="1"/>
  <c r="A424" i="9" s="1"/>
  <c r="A425" i="9" s="1"/>
  <c r="A426" i="9" s="1"/>
  <c r="A427" i="9" s="1"/>
  <c r="A428" i="9" s="1"/>
  <c r="A429" i="9" s="1"/>
  <c r="A430" i="9" s="1"/>
  <c r="A431" i="9" s="1"/>
  <c r="A432" i="9" s="1"/>
  <c r="A433" i="9" s="1"/>
  <c r="A434" i="9" s="1"/>
  <c r="A435" i="9" s="1"/>
  <c r="A436" i="9" s="1"/>
  <c r="A437" i="9" s="1"/>
  <c r="A438" i="9" s="1"/>
  <c r="A439" i="9" s="1"/>
  <c r="A440" i="9" s="1"/>
  <c r="A441" i="9" s="1"/>
  <c r="A442" i="9" s="1"/>
  <c r="A443" i="9" s="1"/>
  <c r="A444" i="9" s="1"/>
  <c r="A445" i="9" s="1"/>
  <c r="A446" i="9" s="1"/>
  <c r="A447" i="9" s="1"/>
  <c r="A448" i="9" s="1"/>
  <c r="A449" i="9" s="1"/>
  <c r="A450" i="9" s="1"/>
  <c r="A451" i="9" s="1"/>
  <c r="A452" i="9" s="1"/>
  <c r="A453" i="9" s="1"/>
  <c r="A454" i="9" s="1"/>
  <c r="A455" i="9" s="1"/>
  <c r="A456" i="9" s="1"/>
  <c r="A457" i="9" s="1"/>
  <c r="A458" i="9" s="1"/>
  <c r="A459" i="9" s="1"/>
  <c r="A460" i="9" s="1"/>
  <c r="A461" i="9" s="1"/>
  <c r="A462" i="9" s="1"/>
  <c r="A463" i="9" s="1"/>
  <c r="A464" i="9" s="1"/>
  <c r="A465" i="9" s="1"/>
  <c r="A466" i="9" s="1"/>
  <c r="A467" i="9" s="1"/>
  <c r="A468" i="9" s="1"/>
  <c r="A469" i="9" s="1"/>
  <c r="A470" i="9" s="1"/>
  <c r="A471" i="9" s="1"/>
  <c r="A472" i="9" s="1"/>
  <c r="A473" i="9" s="1"/>
  <c r="A474" i="9" s="1"/>
  <c r="A475" i="9" s="1"/>
  <c r="A476" i="9" s="1"/>
  <c r="A477" i="9" s="1"/>
  <c r="A478" i="9" s="1"/>
  <c r="A479" i="9" s="1"/>
  <c r="A480" i="9" s="1"/>
  <c r="A481" i="9" s="1"/>
  <c r="A482" i="9" s="1"/>
  <c r="A483" i="9" s="1"/>
  <c r="A484" i="9" s="1"/>
  <c r="A485" i="9" s="1"/>
  <c r="A486" i="9" s="1"/>
  <c r="A487" i="9" s="1"/>
  <c r="A488" i="9" s="1"/>
  <c r="A489" i="9" s="1"/>
  <c r="A490" i="9" s="1"/>
  <c r="A491" i="9" s="1"/>
  <c r="A492" i="9" s="1"/>
  <c r="A493" i="9" s="1"/>
  <c r="A494" i="9" s="1"/>
  <c r="A495" i="9" s="1"/>
  <c r="A496" i="9" s="1"/>
  <c r="A497" i="9" s="1"/>
  <c r="A498" i="9" s="1"/>
  <c r="A499" i="9" s="1"/>
  <c r="A500" i="9" s="1"/>
  <c r="A501" i="9" s="1"/>
  <c r="A502" i="9" s="1"/>
  <c r="A503" i="9" s="1"/>
  <c r="A504" i="9" s="1"/>
  <c r="A505" i="9" s="1"/>
  <c r="A506" i="9" s="1"/>
  <c r="A507" i="9" s="1"/>
  <c r="A508" i="9" s="1"/>
  <c r="A509" i="9" s="1"/>
  <c r="A510" i="9" s="1"/>
  <c r="A511" i="9" s="1"/>
  <c r="A512" i="9" s="1"/>
  <c r="A513" i="9" s="1"/>
  <c r="A514" i="9" s="1"/>
  <c r="A515" i="9" s="1"/>
  <c r="A516" i="9" s="1"/>
  <c r="A517" i="9" s="1"/>
  <c r="A518" i="9" s="1"/>
  <c r="A519" i="9" s="1"/>
  <c r="A520" i="9" s="1"/>
  <c r="A521" i="9" s="1"/>
  <c r="A522" i="9" s="1"/>
  <c r="A523" i="9" s="1"/>
  <c r="A524" i="9" s="1"/>
  <c r="A525" i="9" s="1"/>
  <c r="A526" i="9" s="1"/>
  <c r="A527" i="9" s="1"/>
  <c r="A528" i="9" s="1"/>
  <c r="A529" i="9" s="1"/>
  <c r="A530" i="9" s="1"/>
  <c r="A531" i="9" s="1"/>
  <c r="A532" i="9" s="1"/>
  <c r="A533" i="9" s="1"/>
  <c r="A534" i="9" s="1"/>
  <c r="A535" i="9" s="1"/>
  <c r="A536" i="9" s="1"/>
  <c r="A537" i="9" s="1"/>
  <c r="A538" i="9" s="1"/>
  <c r="A539" i="9" s="1"/>
  <c r="A540" i="9" s="1"/>
  <c r="A541" i="9" s="1"/>
  <c r="A542" i="9" s="1"/>
  <c r="A543" i="9" s="1"/>
  <c r="A544" i="9" s="1"/>
  <c r="A545" i="9" s="1"/>
  <c r="A546" i="9" s="1"/>
  <c r="A547" i="9" s="1"/>
  <c r="A548" i="9" s="1"/>
  <c r="A549" i="9" s="1"/>
  <c r="A550" i="9" s="1"/>
  <c r="A551" i="9" s="1"/>
  <c r="A552" i="9" s="1"/>
  <c r="A553" i="9" s="1"/>
  <c r="A554" i="9" s="1"/>
  <c r="A555" i="9" s="1"/>
  <c r="A556" i="9" s="1"/>
  <c r="A557" i="9" s="1"/>
  <c r="A558" i="9" s="1"/>
  <c r="A559" i="9" s="1"/>
  <c r="A560" i="9" s="1"/>
  <c r="A561" i="9" s="1"/>
  <c r="A562" i="9" s="1"/>
  <c r="A563" i="9" s="1"/>
  <c r="A564" i="9" s="1"/>
  <c r="A565" i="9" s="1"/>
  <c r="A566" i="9" s="1"/>
  <c r="A567" i="9" s="1"/>
  <c r="A568" i="9" s="1"/>
  <c r="A569" i="9" s="1"/>
  <c r="A570" i="9" s="1"/>
  <c r="A571" i="9" s="1"/>
  <c r="A572" i="9" s="1"/>
  <c r="A573" i="9" s="1"/>
  <c r="A574" i="9" s="1"/>
  <c r="A575" i="9" s="1"/>
  <c r="A576" i="9" s="1"/>
  <c r="A577" i="9" s="1"/>
  <c r="A578" i="9" s="1"/>
  <c r="A579" i="9" s="1"/>
  <c r="A580" i="9" s="1"/>
  <c r="A581" i="9" s="1"/>
  <c r="A582" i="9" s="1"/>
  <c r="A583" i="9" s="1"/>
  <c r="A584" i="9" s="1"/>
  <c r="A585" i="9" s="1"/>
  <c r="A586" i="9" s="1"/>
  <c r="A587" i="9" s="1"/>
  <c r="A588" i="9" s="1"/>
  <c r="A589" i="9" s="1"/>
  <c r="A590" i="9" s="1"/>
  <c r="A591" i="9" s="1"/>
  <c r="A592" i="9" s="1"/>
  <c r="A593" i="9" s="1"/>
  <c r="A594" i="9" s="1"/>
  <c r="A595" i="9" s="1"/>
  <c r="A596" i="9" s="1"/>
  <c r="A597" i="9" s="1"/>
  <c r="A598" i="9" s="1"/>
  <c r="A599" i="9" s="1"/>
  <c r="A600" i="9" s="1"/>
  <c r="A601" i="9" s="1"/>
  <c r="A602" i="9" s="1"/>
  <c r="A603" i="9" s="1"/>
  <c r="A604" i="9" s="1"/>
  <c r="A605" i="9" s="1"/>
  <c r="A606" i="9" s="1"/>
  <c r="A607" i="9" s="1"/>
  <c r="A608" i="9" s="1"/>
  <c r="A609" i="9" s="1"/>
  <c r="A610" i="9" s="1"/>
  <c r="A611" i="9" s="1"/>
  <c r="A612" i="9" s="1"/>
  <c r="A613" i="9" s="1"/>
  <c r="A614" i="9" s="1"/>
  <c r="A615" i="9" s="1"/>
  <c r="A616" i="9" s="1"/>
  <c r="A617" i="9" s="1"/>
  <c r="A618" i="9" s="1"/>
  <c r="A619" i="9" s="1"/>
  <c r="A620" i="9" s="1"/>
  <c r="A621" i="9" s="1"/>
  <c r="A622" i="9" s="1"/>
  <c r="A623" i="9" s="1"/>
  <c r="A624" i="9" s="1"/>
  <c r="A625" i="9" s="1"/>
  <c r="A626" i="9" s="1"/>
  <c r="A627" i="9" s="1"/>
  <c r="A628" i="9" s="1"/>
  <c r="A629" i="9" s="1"/>
  <c r="A630" i="9" s="1"/>
  <c r="A631" i="9" s="1"/>
  <c r="A632" i="9" s="1"/>
  <c r="A633" i="9" s="1"/>
  <c r="A634" i="9" s="1"/>
  <c r="A635" i="9" s="1"/>
  <c r="A636" i="9" s="1"/>
  <c r="A637" i="9" s="1"/>
  <c r="A638" i="9" s="1"/>
  <c r="A639" i="9" s="1"/>
  <c r="A640" i="9" s="1"/>
  <c r="A641" i="9" s="1"/>
  <c r="A642" i="9" s="1"/>
  <c r="A643" i="9" s="1"/>
  <c r="A644" i="9" s="1"/>
  <c r="A645" i="9" s="1"/>
  <c r="A646" i="9" s="1"/>
  <c r="A647" i="9" s="1"/>
  <c r="A648" i="9" s="1"/>
  <c r="A649" i="9" s="1"/>
  <c r="A650" i="9" s="1"/>
  <c r="A651" i="9" s="1"/>
  <c r="A652" i="9" s="1"/>
  <c r="A653" i="9" s="1"/>
  <c r="A654" i="9" s="1"/>
  <c r="A655" i="9" s="1"/>
  <c r="A656" i="9" s="1"/>
  <c r="A657" i="9" s="1"/>
  <c r="A658" i="9" s="1"/>
  <c r="A659" i="9" s="1"/>
  <c r="A660" i="9" s="1"/>
  <c r="A661" i="9" s="1"/>
  <c r="A662" i="9" s="1"/>
  <c r="A663" i="9" s="1"/>
  <c r="A664" i="9" s="1"/>
  <c r="A665" i="9" s="1"/>
  <c r="A666" i="9" s="1"/>
  <c r="A667" i="9" s="1"/>
  <c r="A668" i="9" s="1"/>
  <c r="A669" i="9" s="1"/>
  <c r="A670" i="9" s="1"/>
  <c r="A671" i="9" s="1"/>
  <c r="A672" i="9" s="1"/>
  <c r="A673" i="9" s="1"/>
  <c r="A674" i="9" s="1"/>
  <c r="A675" i="9" s="1"/>
  <c r="A676" i="9" s="1"/>
  <c r="A677" i="9" s="1"/>
  <c r="A678" i="9" s="1"/>
  <c r="A679" i="9" s="1"/>
  <c r="A680" i="9" s="1"/>
  <c r="A681" i="9" s="1"/>
  <c r="A682" i="9" s="1"/>
  <c r="A683" i="9" s="1"/>
  <c r="A684" i="9" s="1"/>
  <c r="A685" i="9" s="1"/>
  <c r="A686" i="9" s="1"/>
  <c r="A687" i="9" s="1"/>
  <c r="A688" i="9" s="1"/>
  <c r="A689" i="9" s="1"/>
  <c r="A690" i="9" s="1"/>
  <c r="A691" i="9" s="1"/>
  <c r="A692" i="9" s="1"/>
  <c r="A693" i="9" s="1"/>
  <c r="A694" i="9" s="1"/>
  <c r="A695" i="9" s="1"/>
  <c r="A696" i="9" s="1"/>
  <c r="A697" i="9" s="1"/>
  <c r="A698" i="9" s="1"/>
  <c r="A699" i="9" s="1"/>
  <c r="A700" i="9" s="1"/>
  <c r="A701" i="9" s="1"/>
  <c r="A702" i="9" s="1"/>
  <c r="A703" i="9" s="1"/>
  <c r="A704" i="9" s="1"/>
  <c r="A705" i="9" s="1"/>
  <c r="A706" i="9" s="1"/>
  <c r="A707" i="9" s="1"/>
  <c r="A708" i="9" s="1"/>
  <c r="A709" i="9" s="1"/>
  <c r="A710" i="9" s="1"/>
  <c r="A711" i="9" s="1"/>
  <c r="A712" i="9" s="1"/>
  <c r="A713" i="9" s="1"/>
  <c r="A714" i="9" s="1"/>
  <c r="A715" i="9" s="1"/>
  <c r="A716" i="9" s="1"/>
  <c r="A717" i="9" s="1"/>
  <c r="A718" i="9" s="1"/>
  <c r="A719" i="9" s="1"/>
  <c r="A720" i="9" s="1"/>
  <c r="A721" i="9" s="1"/>
  <c r="A722" i="9" s="1"/>
  <c r="A723" i="9" s="1"/>
  <c r="A724" i="9" s="1"/>
  <c r="A725" i="9" s="1"/>
  <c r="A726" i="9" s="1"/>
  <c r="A727" i="9" s="1"/>
  <c r="A728" i="9" s="1"/>
  <c r="A729" i="9" s="1"/>
  <c r="A730" i="9" s="1"/>
  <c r="A731" i="9" s="1"/>
  <c r="A732" i="9" s="1"/>
  <c r="A733" i="9" s="1"/>
  <c r="A734" i="9" s="1"/>
  <c r="A735" i="9" s="1"/>
  <c r="A736" i="9" s="1"/>
  <c r="A737" i="9" s="1"/>
  <c r="A738" i="9" s="1"/>
  <c r="A739" i="9" s="1"/>
  <c r="A740" i="9" s="1"/>
  <c r="A741" i="9" s="1"/>
  <c r="A742" i="9" s="1"/>
  <c r="A743" i="9" s="1"/>
  <c r="A744" i="9" s="1"/>
  <c r="A745" i="9" s="1"/>
  <c r="A746" i="9" s="1"/>
  <c r="A747" i="9" s="1"/>
  <c r="A748" i="9" s="1"/>
  <c r="A749" i="9" s="1"/>
  <c r="A750" i="9" s="1"/>
  <c r="A751" i="9" s="1"/>
  <c r="A752" i="9" s="1"/>
  <c r="A753" i="9" s="1"/>
  <c r="A754" i="9" s="1"/>
  <c r="A755" i="9" s="1"/>
  <c r="A756" i="9" s="1"/>
  <c r="A757" i="9" s="1"/>
  <c r="A758" i="9" s="1"/>
  <c r="A759" i="9" s="1"/>
  <c r="A760" i="9" s="1"/>
  <c r="A761" i="9" s="1"/>
  <c r="A762" i="9" s="1"/>
  <c r="A763" i="9" s="1"/>
  <c r="A764" i="9" s="1"/>
  <c r="A765" i="9" s="1"/>
  <c r="A766" i="9" s="1"/>
  <c r="A767" i="9" s="1"/>
  <c r="A768" i="9" s="1"/>
  <c r="A769" i="9" s="1"/>
  <c r="A770" i="9" s="1"/>
  <c r="A771" i="9" s="1"/>
  <c r="A772" i="9" s="1"/>
  <c r="A773" i="9" s="1"/>
  <c r="A774" i="9" s="1"/>
  <c r="A775" i="9" s="1"/>
  <c r="A776" i="9" s="1"/>
  <c r="A777" i="9" s="1"/>
  <c r="A778" i="9" s="1"/>
  <c r="A779" i="9" s="1"/>
  <c r="A780" i="9" s="1"/>
  <c r="A781" i="9" s="1"/>
  <c r="A782" i="9" s="1"/>
  <c r="A783" i="9" s="1"/>
  <c r="A784" i="9" s="1"/>
  <c r="A785" i="9" s="1"/>
  <c r="A786" i="9" s="1"/>
  <c r="A787" i="9" s="1"/>
  <c r="A788" i="9" s="1"/>
  <c r="A789" i="9" s="1"/>
  <c r="A790" i="9" s="1"/>
  <c r="A791" i="9" s="1"/>
  <c r="A792" i="9" s="1"/>
  <c r="A793" i="9" s="1"/>
  <c r="A794" i="9" s="1"/>
  <c r="A795" i="9" s="1"/>
  <c r="A796" i="9" s="1"/>
  <c r="A797" i="9" s="1"/>
  <c r="A798" i="9" s="1"/>
  <c r="A799" i="9" s="1"/>
  <c r="A800" i="9" s="1"/>
  <c r="A801" i="9" s="1"/>
  <c r="A802" i="9" s="1"/>
  <c r="A803" i="9" s="1"/>
  <c r="A804" i="9" s="1"/>
  <c r="A805" i="9" s="1"/>
  <c r="A806" i="9" s="1"/>
  <c r="A807" i="9" s="1"/>
  <c r="A808" i="9" s="1"/>
  <c r="A809" i="9" s="1"/>
  <c r="A810" i="9" s="1"/>
  <c r="A811" i="9" s="1"/>
  <c r="A812" i="9" s="1"/>
  <c r="A813" i="9" s="1"/>
  <c r="A814" i="9" s="1"/>
  <c r="A815" i="9" s="1"/>
  <c r="A816" i="9" s="1"/>
  <c r="A817" i="9" s="1"/>
  <c r="A818" i="9" s="1"/>
  <c r="A819" i="9" s="1"/>
  <c r="A820" i="9" s="1"/>
  <c r="A821" i="9" s="1"/>
  <c r="A822" i="9" s="1"/>
  <c r="A823" i="9" s="1"/>
  <c r="A824" i="9" s="1"/>
  <c r="A825" i="9" s="1"/>
  <c r="A826" i="9" s="1"/>
  <c r="A827" i="9" s="1"/>
  <c r="A828" i="9" s="1"/>
  <c r="A829" i="9" s="1"/>
  <c r="A830" i="9" s="1"/>
  <c r="A831" i="9" s="1"/>
  <c r="A832" i="9" s="1"/>
  <c r="A833" i="9" s="1"/>
  <c r="A834" i="9" s="1"/>
  <c r="A835" i="9" s="1"/>
  <c r="A836" i="9" s="1"/>
  <c r="A837" i="9" s="1"/>
  <c r="A838" i="9" s="1"/>
  <c r="A839" i="9" s="1"/>
  <c r="A840" i="9" s="1"/>
  <c r="A841" i="9" s="1"/>
  <c r="A842" i="9" s="1"/>
  <c r="A843" i="9" s="1"/>
  <c r="A844" i="9" s="1"/>
  <c r="A845" i="9" s="1"/>
  <c r="A846" i="9" s="1"/>
  <c r="A847" i="9" s="1"/>
  <c r="A848" i="9" s="1"/>
  <c r="A849" i="9" s="1"/>
  <c r="A850" i="9" s="1"/>
  <c r="A851" i="9" s="1"/>
  <c r="A852" i="9" s="1"/>
  <c r="A853" i="9" s="1"/>
  <c r="A854" i="9" s="1"/>
  <c r="A855" i="9" s="1"/>
  <c r="A856" i="9" s="1"/>
  <c r="A857" i="9" s="1"/>
  <c r="A858" i="9" s="1"/>
  <c r="A859" i="9" s="1"/>
  <c r="A860" i="9" s="1"/>
  <c r="A861" i="9" s="1"/>
  <c r="A862" i="9" s="1"/>
  <c r="A863" i="9" s="1"/>
  <c r="A864" i="9" s="1"/>
  <c r="A865" i="9" s="1"/>
  <c r="A866" i="9" s="1"/>
  <c r="A867" i="9" s="1"/>
  <c r="A868" i="9" s="1"/>
  <c r="A869" i="9" s="1"/>
  <c r="A870" i="9" s="1"/>
  <c r="A871" i="9" s="1"/>
  <c r="A872" i="9" s="1"/>
  <c r="A873" i="9" s="1"/>
  <c r="A874" i="9" s="1"/>
  <c r="A875" i="9" s="1"/>
  <c r="A876" i="9" s="1"/>
  <c r="A877" i="9" s="1"/>
  <c r="A878" i="9" s="1"/>
  <c r="A879" i="9" s="1"/>
  <c r="A880" i="9" s="1"/>
  <c r="A881" i="9" s="1"/>
  <c r="A882" i="9" s="1"/>
  <c r="A883" i="9" s="1"/>
  <c r="A884" i="9" s="1"/>
  <c r="A885" i="9" s="1"/>
  <c r="A886" i="9" s="1"/>
  <c r="A887" i="9" s="1"/>
  <c r="A888" i="9" s="1"/>
  <c r="A889" i="9" s="1"/>
  <c r="A890" i="9" s="1"/>
  <c r="A891" i="9" s="1"/>
  <c r="A892" i="9" s="1"/>
  <c r="A893" i="9" s="1"/>
  <c r="A894" i="9" s="1"/>
  <c r="A895" i="9" s="1"/>
  <c r="A896" i="9" s="1"/>
  <c r="A897" i="9" s="1"/>
  <c r="A898" i="9" s="1"/>
  <c r="A899" i="9" s="1"/>
  <c r="A900" i="9" s="1"/>
  <c r="A901" i="9" s="1"/>
  <c r="A902" i="9" s="1"/>
  <c r="A903" i="9" s="1"/>
  <c r="A904" i="9" s="1"/>
  <c r="A905" i="9" s="1"/>
  <c r="A906" i="9" s="1"/>
  <c r="A907" i="9" s="1"/>
  <c r="A908" i="9" s="1"/>
  <c r="A909" i="9" s="1"/>
  <c r="A910" i="9" s="1"/>
  <c r="A911" i="9" s="1"/>
  <c r="A912" i="9" s="1"/>
  <c r="A913" i="9" s="1"/>
  <c r="A914" i="9" s="1"/>
  <c r="A915" i="9" s="1"/>
  <c r="A916" i="9" s="1"/>
  <c r="A917" i="9" s="1"/>
  <c r="A918" i="9" s="1"/>
  <c r="A919" i="9" s="1"/>
  <c r="A920" i="9" s="1"/>
  <c r="A921" i="9" s="1"/>
  <c r="A922" i="9" s="1"/>
  <c r="A923" i="9" s="1"/>
  <c r="A924" i="9" s="1"/>
  <c r="A925" i="9" s="1"/>
  <c r="A926" i="9" s="1"/>
  <c r="A927" i="9" s="1"/>
  <c r="A928" i="9" s="1"/>
  <c r="A929" i="9" s="1"/>
  <c r="A930" i="9" s="1"/>
  <c r="A931" i="9" s="1"/>
  <c r="A932" i="9" s="1"/>
  <c r="A933" i="9" s="1"/>
  <c r="A934" i="9" s="1"/>
  <c r="A935" i="9" s="1"/>
  <c r="A936" i="9" s="1"/>
  <c r="A937" i="9" s="1"/>
  <c r="A938" i="9" s="1"/>
  <c r="A939" i="9" s="1"/>
  <c r="A940" i="9" s="1"/>
  <c r="A941" i="9" s="1"/>
  <c r="A942" i="9" s="1"/>
  <c r="A943" i="9" s="1"/>
  <c r="A944" i="9" s="1"/>
  <c r="A945" i="9" s="1"/>
  <c r="A946" i="9" s="1"/>
  <c r="A947" i="9" s="1"/>
  <c r="A948" i="9" s="1"/>
  <c r="A949" i="9" s="1"/>
  <c r="A950" i="9" s="1"/>
  <c r="A951" i="9" s="1"/>
  <c r="A952" i="9" s="1"/>
  <c r="A953" i="9" s="1"/>
  <c r="A954" i="9" s="1"/>
  <c r="A955" i="9" s="1"/>
  <c r="A956" i="9" s="1"/>
  <c r="A957" i="9" s="1"/>
  <c r="A958" i="9" s="1"/>
  <c r="A959" i="9" s="1"/>
  <c r="A960" i="9" s="1"/>
  <c r="A961" i="9" s="1"/>
  <c r="A962" i="9" s="1"/>
  <c r="A963" i="9" s="1"/>
  <c r="A964" i="9" s="1"/>
  <c r="A965" i="9" s="1"/>
  <c r="A966" i="9" s="1"/>
  <c r="A967" i="9" s="1"/>
  <c r="A968" i="9" s="1"/>
  <c r="A969" i="9" s="1"/>
  <c r="A970" i="9" s="1"/>
  <c r="A971" i="9" s="1"/>
  <c r="A972" i="9" s="1"/>
  <c r="A973" i="9" s="1"/>
  <c r="A974" i="9" s="1"/>
  <c r="A975" i="9" s="1"/>
  <c r="A976" i="9" s="1"/>
  <c r="A977" i="9" s="1"/>
  <c r="A978" i="9" s="1"/>
  <c r="A979" i="9" s="1"/>
  <c r="A980" i="9" s="1"/>
  <c r="A981" i="9" s="1"/>
  <c r="A982" i="9" s="1"/>
  <c r="A983" i="9" s="1"/>
  <c r="A984" i="9" s="1"/>
  <c r="A985" i="9" s="1"/>
  <c r="A986" i="9" s="1"/>
  <c r="A987" i="9" s="1"/>
  <c r="A988" i="9" s="1"/>
  <c r="A989" i="9" s="1"/>
  <c r="A990" i="9" s="1"/>
  <c r="A991" i="9" s="1"/>
  <c r="A992" i="9" s="1"/>
  <c r="A993" i="9" s="1"/>
  <c r="A994" i="9" s="1"/>
  <c r="A995" i="9" s="1"/>
  <c r="A996" i="9" s="1"/>
  <c r="A997" i="9" s="1"/>
  <c r="A998" i="9" s="1"/>
  <c r="A999" i="9" s="1"/>
  <c r="A1000" i="9" s="1"/>
  <c r="A1001" i="9" s="1"/>
  <c r="A1002" i="9" s="1"/>
  <c r="A1003" i="9" s="1"/>
  <c r="A1004" i="9" s="1"/>
  <c r="A1005" i="9" s="1"/>
  <c r="A1006" i="9" s="1"/>
  <c r="A1007" i="9" s="1"/>
  <c r="A1008" i="9" s="1"/>
  <c r="A1009" i="9" s="1"/>
  <c r="A1010" i="9" s="1"/>
  <c r="A1011" i="9" s="1"/>
  <c r="A1012" i="9" s="1"/>
  <c r="A1013" i="9" s="1"/>
  <c r="A1014" i="9" s="1"/>
  <c r="A1015" i="9" s="1"/>
  <c r="A1016" i="9" s="1"/>
  <c r="A1017" i="9" s="1"/>
  <c r="A1018" i="9" s="1"/>
  <c r="A1019" i="9" s="1"/>
  <c r="A1020" i="9" s="1"/>
  <c r="A1021" i="9" s="1"/>
  <c r="A1022" i="9" s="1"/>
  <c r="A1023" i="9" s="1"/>
  <c r="A1024" i="9" s="1"/>
  <c r="A1025" i="9" s="1"/>
  <c r="A1026" i="9" s="1"/>
  <c r="A1027" i="9" s="1"/>
  <c r="A1028" i="9" s="1"/>
  <c r="A1029" i="9" s="1"/>
  <c r="A1030" i="9" s="1"/>
  <c r="A1031" i="9" s="1"/>
  <c r="A1032" i="9" s="1"/>
  <c r="A1033" i="9" s="1"/>
  <c r="A1034" i="9" s="1"/>
  <c r="A1035" i="9" s="1"/>
  <c r="A1036" i="9" s="1"/>
  <c r="A1037" i="9" s="1"/>
  <c r="A1038" i="9" s="1"/>
  <c r="A1039" i="9" s="1"/>
  <c r="A1040" i="9" s="1"/>
  <c r="A1041" i="9" s="1"/>
  <c r="A1042" i="9" s="1"/>
  <c r="A1043" i="9" s="1"/>
  <c r="A1044" i="9" s="1"/>
  <c r="A1045" i="9" s="1"/>
  <c r="A1046" i="9" s="1"/>
  <c r="A1047" i="9" s="1"/>
  <c r="A1048" i="9" s="1"/>
  <c r="A1049" i="9" s="1"/>
  <c r="A1050" i="9" s="1"/>
  <c r="A1051" i="9" s="1"/>
  <c r="A1052" i="9" s="1"/>
  <c r="A1053" i="9" s="1"/>
  <c r="A1054" i="9" s="1"/>
  <c r="A1055" i="9" s="1"/>
  <c r="A1056" i="9" s="1"/>
  <c r="A1057" i="9" s="1"/>
  <c r="A1058" i="9" s="1"/>
  <c r="A1059" i="9" s="1"/>
  <c r="A1060" i="9" s="1"/>
  <c r="A1061" i="9" s="1"/>
  <c r="A1062" i="9" s="1"/>
  <c r="A1063" i="9" s="1"/>
  <c r="A1064" i="9" s="1"/>
  <c r="A1065" i="9" s="1"/>
  <c r="A1066" i="9" s="1"/>
  <c r="A1067" i="9" s="1"/>
  <c r="A1068" i="9" s="1"/>
  <c r="A1069" i="9" s="1"/>
  <c r="A1070" i="9" s="1"/>
  <c r="A1071" i="9" s="1"/>
  <c r="A1072" i="9" s="1"/>
  <c r="A1073" i="9" s="1"/>
  <c r="A1074" i="9" s="1"/>
  <c r="A1075" i="9" s="1"/>
  <c r="A1076" i="9" s="1"/>
  <c r="A1077" i="9" s="1"/>
  <c r="A1078" i="9" s="1"/>
  <c r="A1079" i="9" s="1"/>
  <c r="A1080" i="9" s="1"/>
  <c r="A1081" i="9" s="1"/>
  <c r="A1082" i="9" s="1"/>
  <c r="A1083" i="9" s="1"/>
  <c r="A1084" i="9" s="1"/>
  <c r="A1085" i="9" s="1"/>
  <c r="A1086" i="9" s="1"/>
  <c r="A1087" i="9" s="1"/>
  <c r="A1088" i="9" s="1"/>
  <c r="A1089" i="9" s="1"/>
  <c r="A1090" i="9" s="1"/>
  <c r="A1091" i="9" s="1"/>
  <c r="A1092" i="9" s="1"/>
  <c r="A1093" i="9" s="1"/>
  <c r="A1094" i="9" s="1"/>
  <c r="A1095" i="9" s="1"/>
  <c r="A1096" i="9" s="1"/>
  <c r="A1097" i="9" s="1"/>
  <c r="A1098" i="9" s="1"/>
  <c r="A1099" i="9" s="1"/>
  <c r="A1100" i="9" s="1"/>
  <c r="A1101" i="9" s="1"/>
  <c r="A1102" i="9" s="1"/>
  <c r="A1103" i="9" s="1"/>
  <c r="A1104" i="9" s="1"/>
  <c r="A1105" i="9" s="1"/>
  <c r="A1106" i="9" s="1"/>
  <c r="A1107" i="9" s="1"/>
  <c r="A1108" i="9" s="1"/>
  <c r="A1109" i="9" s="1"/>
  <c r="A1110" i="9" s="1"/>
  <c r="A1111" i="9" s="1"/>
  <c r="A1112" i="9" s="1"/>
  <c r="A1113" i="9" s="1"/>
  <c r="A1114" i="9" s="1"/>
  <c r="A1115" i="9" s="1"/>
  <c r="A1116" i="9" s="1"/>
  <c r="A1117" i="9" s="1"/>
  <c r="A1118" i="9" s="1"/>
  <c r="A1119" i="9" s="1"/>
  <c r="A1120" i="9" s="1"/>
  <c r="A1121" i="9" s="1"/>
  <c r="A1122" i="9" s="1"/>
  <c r="A1123" i="9" s="1"/>
  <c r="A1124" i="9" s="1"/>
  <c r="A1125" i="9" s="1"/>
  <c r="A1126" i="9" s="1"/>
  <c r="A1127" i="9" s="1"/>
  <c r="A1128" i="9" s="1"/>
  <c r="A1129" i="9" s="1"/>
  <c r="A1130" i="9" s="1"/>
  <c r="A1131" i="9" s="1"/>
  <c r="A1132" i="9" s="1"/>
  <c r="A1133" i="9" s="1"/>
  <c r="A1134" i="9" s="1"/>
  <c r="A1135" i="9" s="1"/>
  <c r="A1136" i="9" s="1"/>
  <c r="A1137" i="9" s="1"/>
  <c r="A1138" i="9" s="1"/>
  <c r="A1139" i="9" s="1"/>
  <c r="A1140" i="9" s="1"/>
  <c r="A1141" i="9" s="1"/>
  <c r="A1142" i="9" s="1"/>
  <c r="A1143" i="9" s="1"/>
  <c r="A1144" i="9" s="1"/>
  <c r="A1145" i="9" s="1"/>
  <c r="A1146" i="9" s="1"/>
  <c r="A1147" i="9" s="1"/>
  <c r="A1148" i="9" s="1"/>
  <c r="A1149" i="9" s="1"/>
  <c r="A1150" i="9" s="1"/>
  <c r="A1151" i="9" s="1"/>
  <c r="A1152" i="9" s="1"/>
  <c r="A1153" i="9" s="1"/>
  <c r="A1154" i="9" s="1"/>
  <c r="A1155" i="9" s="1"/>
  <c r="A1156" i="9" s="1"/>
  <c r="A1157" i="9" s="1"/>
  <c r="A1158" i="9" s="1"/>
  <c r="A1159" i="9" s="1"/>
  <c r="A1160" i="9" s="1"/>
  <c r="A1161" i="9" s="1"/>
  <c r="A1162" i="9" s="1"/>
  <c r="A1163" i="9" s="1"/>
  <c r="A1164" i="9" s="1"/>
  <c r="A1165" i="9" s="1"/>
  <c r="A1166" i="9" s="1"/>
  <c r="A1167" i="9" s="1"/>
  <c r="A1168" i="9" s="1"/>
  <c r="A1169" i="9" s="1"/>
  <c r="A1170" i="9" s="1"/>
  <c r="A1171" i="9" s="1"/>
  <c r="A1172" i="9" s="1"/>
  <c r="A1173" i="9" s="1"/>
  <c r="A1174" i="9" s="1"/>
  <c r="A1175" i="9" s="1"/>
  <c r="A1176" i="9" s="1"/>
  <c r="A1177" i="9" s="1"/>
  <c r="A1178" i="9" s="1"/>
  <c r="A1179" i="9" s="1"/>
  <c r="A1180" i="9" s="1"/>
  <c r="A1181" i="9" s="1"/>
  <c r="A1182" i="9" s="1"/>
  <c r="A1183" i="9" s="1"/>
  <c r="A1184" i="9" s="1"/>
  <c r="A1185" i="9" s="1"/>
  <c r="A1186" i="9" s="1"/>
  <c r="A1187" i="9" s="1"/>
  <c r="A1188" i="9" s="1"/>
  <c r="A1189" i="9" s="1"/>
  <c r="A1190" i="9" s="1"/>
  <c r="A1191" i="9" l="1"/>
  <c r="A1192" i="9" s="1"/>
  <c r="A1193" i="9" s="1"/>
  <c r="A1194" i="9" s="1"/>
  <c r="A1195" i="9" l="1"/>
  <c r="A1196" i="9" s="1"/>
  <c r="A1197" i="9" s="1"/>
  <c r="A1198" i="9" s="1"/>
  <c r="A1199" i="9" s="1"/>
  <c r="A1200" i="9" s="1"/>
  <c r="A1201" i="9" l="1"/>
  <c r="A1202" i="9" l="1"/>
  <c r="A1203" i="9" l="1"/>
  <c r="A1204" i="9" l="1"/>
  <c r="A1205" i="9" l="1"/>
  <c r="A1206" i="9" l="1"/>
  <c r="A1207" i="9" l="1"/>
  <c r="A1208" i="9" l="1"/>
  <c r="A1209" i="9" l="1"/>
  <c r="A1210" i="9" l="1"/>
  <c r="A1211" i="9" s="1"/>
  <c r="A1212" i="9" s="1"/>
  <c r="A1213" i="9" s="1"/>
  <c r="A1214" i="9" s="1"/>
  <c r="A1215" i="9" s="1"/>
  <c r="A1216" i="9" s="1"/>
  <c r="A1217" i="9" s="1"/>
  <c r="A1218" i="9" s="1"/>
  <c r="A1219" i="9" s="1"/>
  <c r="A1220" i="9" s="1"/>
  <c r="A1221" i="9" s="1"/>
  <c r="A1222" i="9" s="1"/>
  <c r="A1223" i="9" s="1"/>
  <c r="A1224" i="9" s="1"/>
  <c r="A1225" i="9" s="1"/>
  <c r="A1226" i="9" s="1"/>
  <c r="A1227" i="9" s="1"/>
  <c r="A1228" i="9" s="1"/>
  <c r="A1229" i="9" s="1"/>
  <c r="A1230" i="9" s="1"/>
  <c r="A1231" i="9" s="1"/>
  <c r="A1232" i="9" s="1"/>
  <c r="A1233" i="9" s="1"/>
  <c r="A1234" i="9" s="1"/>
  <c r="A1235" i="9" s="1"/>
  <c r="A1236" i="9" s="1"/>
  <c r="A1237" i="9" s="1"/>
  <c r="A1238" i="9" s="1"/>
  <c r="A1239" i="9" s="1"/>
  <c r="A1240" i="9" s="1"/>
  <c r="A1241" i="9" s="1"/>
  <c r="A1242" i="9" s="1"/>
  <c r="A1243" i="9" s="1"/>
  <c r="A1244" i="9" s="1"/>
  <c r="A1245" i="9" s="1"/>
  <c r="A1246" i="9" s="1"/>
  <c r="A1247" i="9" s="1"/>
  <c r="A1248" i="9" s="1"/>
  <c r="A1249" i="9" s="1"/>
  <c r="A1250" i="9" s="1"/>
  <c r="A1251" i="9" s="1"/>
  <c r="A1252" i="9" s="1"/>
  <c r="A1253" i="9" s="1"/>
  <c r="A1254" i="9" s="1"/>
  <c r="A1255" i="9" s="1"/>
  <c r="A1256" i="9" s="1"/>
  <c r="A1257" i="9" s="1"/>
  <c r="A1258" i="9" s="1"/>
  <c r="A1259" i="9" s="1"/>
  <c r="A1260" i="9" s="1"/>
  <c r="A1261" i="9" s="1"/>
  <c r="A1262" i="9" s="1"/>
  <c r="A1263" i="9" s="1"/>
  <c r="A1264" i="9" s="1"/>
  <c r="A1265" i="9" s="1"/>
  <c r="A1266" i="9" s="1"/>
  <c r="A1267" i="9" s="1"/>
  <c r="A1268" i="9" s="1"/>
  <c r="A1269" i="9" s="1"/>
  <c r="A1270" i="9" s="1"/>
  <c r="A1271" i="9" s="1"/>
  <c r="A1272" i="9" s="1"/>
  <c r="A1273" i="9" s="1"/>
  <c r="A1274" i="9" s="1"/>
  <c r="A1275" i="9" s="1"/>
  <c r="A1276" i="9" s="1"/>
  <c r="A1277" i="9" s="1"/>
  <c r="A1278" i="9" s="1"/>
  <c r="A1279" i="9" s="1"/>
  <c r="A1280" i="9" s="1"/>
  <c r="A1281" i="9" s="1"/>
  <c r="A1282" i="9" s="1"/>
  <c r="A1283" i="9" s="1"/>
  <c r="A1284" i="9" s="1"/>
  <c r="A1285" i="9" s="1"/>
  <c r="A1286" i="9" s="1"/>
  <c r="A1287" i="9" s="1"/>
  <c r="A1288" i="9" s="1"/>
  <c r="A1289" i="9" s="1"/>
  <c r="A1290" i="9" s="1"/>
  <c r="A1291" i="9" s="1"/>
  <c r="A1292" i="9" s="1"/>
  <c r="A1293" i="9" s="1"/>
  <c r="A1294" i="9" s="1"/>
  <c r="A1295" i="9" s="1"/>
  <c r="A1296" i="9" s="1"/>
  <c r="A1297" i="9" s="1"/>
  <c r="A1298" i="9" s="1"/>
  <c r="A1299" i="9" s="1"/>
  <c r="A1300" i="9" s="1"/>
  <c r="A1301" i="9" s="1"/>
  <c r="A1302" i="9" s="1"/>
  <c r="A1303" i="9" s="1"/>
  <c r="A1304" i="9" s="1"/>
  <c r="A1305" i="9" s="1"/>
  <c r="A1306" i="9" s="1"/>
  <c r="A1307" i="9" s="1"/>
  <c r="A1308" i="9" s="1"/>
  <c r="A1309" i="9" s="1"/>
  <c r="A1310" i="9" s="1"/>
  <c r="A1311" i="9" s="1"/>
  <c r="A1312" i="9" s="1"/>
  <c r="A1313" i="9" s="1"/>
  <c r="A1314" i="9" s="1"/>
  <c r="A1315" i="9" s="1"/>
  <c r="A1316" i="9" s="1"/>
  <c r="A1317" i="9" s="1"/>
  <c r="A1318" i="9" s="1"/>
  <c r="A1319" i="9" s="1"/>
  <c r="A1320" i="9" s="1"/>
  <c r="A1321" i="9" s="1"/>
  <c r="A1322" i="9" s="1"/>
  <c r="A1323" i="9" s="1"/>
  <c r="A1324" i="9" s="1"/>
  <c r="A1325" i="9" s="1"/>
  <c r="A1326" i="9" s="1"/>
  <c r="A1327" i="9" s="1"/>
  <c r="A1328" i="9" s="1"/>
  <c r="A1329" i="9" s="1"/>
  <c r="A1330" i="9" s="1"/>
  <c r="A1331" i="9" s="1"/>
  <c r="A1332" i="9" s="1"/>
  <c r="A1333" i="9" s="1"/>
  <c r="A1334" i="9" s="1"/>
  <c r="A1335" i="9" s="1"/>
  <c r="A1336" i="9" s="1"/>
  <c r="A1337" i="9" s="1"/>
  <c r="A1338" i="9" s="1"/>
  <c r="A1339" i="9" s="1"/>
  <c r="A1340" i="9" s="1"/>
  <c r="A1341" i="9" s="1"/>
  <c r="A1342" i="9" s="1"/>
  <c r="A1343" i="9" s="1"/>
  <c r="A1344" i="9" s="1"/>
  <c r="A1345" i="9" s="1"/>
  <c r="A1346" i="9" s="1"/>
  <c r="A1347" i="9" s="1"/>
  <c r="A1348" i="9" s="1"/>
  <c r="A1349" i="9" s="1"/>
  <c r="A1350" i="9" s="1"/>
  <c r="A1351" i="9" s="1"/>
  <c r="A1352" i="9" s="1"/>
  <c r="A1353" i="9" s="1"/>
  <c r="A1354" i="9" s="1"/>
  <c r="A1355" i="9" s="1"/>
  <c r="A1356" i="9" s="1"/>
  <c r="A1357" i="9" s="1"/>
  <c r="A1358" i="9" s="1"/>
  <c r="A1359" i="9" s="1"/>
  <c r="A1360" i="9" s="1"/>
  <c r="A1361" i="9" s="1"/>
  <c r="A1362" i="9" s="1"/>
  <c r="A1363" i="9" s="1"/>
  <c r="A1364" i="9" s="1"/>
  <c r="A1365" i="9" s="1"/>
  <c r="A1366" i="9" s="1"/>
  <c r="A1367" i="9" s="1"/>
  <c r="A1368" i="9" s="1"/>
  <c r="A1369" i="9" s="1"/>
  <c r="A1370" i="9" s="1"/>
  <c r="A1371" i="9" s="1"/>
  <c r="A1372" i="9" s="1"/>
  <c r="A1373" i="9" s="1"/>
  <c r="A1374" i="9" s="1"/>
  <c r="A1375" i="9" s="1"/>
  <c r="A1376" i="9" s="1"/>
  <c r="A1377" i="9" s="1"/>
  <c r="A1378" i="9" s="1"/>
  <c r="A1379" i="9" s="1"/>
  <c r="A1380" i="9" s="1"/>
  <c r="A1381" i="9" s="1"/>
  <c r="A1382" i="9" s="1"/>
  <c r="A1383" i="9" s="1"/>
  <c r="A1384" i="9" s="1"/>
  <c r="A1385" i="9" s="1"/>
  <c r="A1386" i="9" s="1"/>
  <c r="A1387" i="9" s="1"/>
  <c r="A1388" i="9" s="1"/>
  <c r="A1389" i="9" s="1"/>
  <c r="A1390" i="9" s="1"/>
  <c r="A1391" i="9" s="1"/>
  <c r="A1392" i="9" s="1"/>
  <c r="A1393" i="9" s="1"/>
  <c r="A1394" i="9" s="1"/>
  <c r="A1395" i="9" s="1"/>
  <c r="A1396" i="9" s="1"/>
  <c r="A1397" i="9" s="1"/>
  <c r="A1398" i="9" s="1"/>
  <c r="A1399" i="9" s="1"/>
  <c r="A1400" i="9" s="1"/>
  <c r="A1401" i="9" s="1"/>
  <c r="A1402" i="9" s="1"/>
  <c r="A1403" i="9" s="1"/>
  <c r="A1404" i="9" s="1"/>
  <c r="A1405" i="9" s="1"/>
  <c r="A1406" i="9" s="1"/>
  <c r="A1407" i="9" s="1"/>
  <c r="A1408" i="9" s="1"/>
  <c r="A1409" i="9" s="1"/>
  <c r="A1410" i="9" s="1"/>
  <c r="A1411" i="9" s="1"/>
  <c r="A1412" i="9" s="1"/>
  <c r="A1413" i="9" s="1"/>
  <c r="A1414" i="9" s="1"/>
  <c r="A1415" i="9" s="1"/>
  <c r="A1416" i="9" s="1"/>
  <c r="A1417" i="9" s="1"/>
  <c r="A1418" i="9" s="1"/>
  <c r="A1419" i="9" s="1"/>
  <c r="A1420" i="9" s="1"/>
  <c r="A1421" i="9" s="1"/>
  <c r="A1422" i="9" s="1"/>
  <c r="A1423" i="9" s="1"/>
  <c r="A1424" i="9" s="1"/>
  <c r="A1425" i="9" s="1"/>
  <c r="A1426" i="9" s="1"/>
  <c r="A1427" i="9" s="1"/>
  <c r="A1428" i="9" s="1"/>
  <c r="A1429" i="9" s="1"/>
  <c r="A1430" i="9" s="1"/>
  <c r="A1431" i="9" s="1"/>
  <c r="A1432" i="9" s="1"/>
  <c r="A1433" i="9" s="1"/>
  <c r="A1434" i="9" s="1"/>
  <c r="A1435" i="9" s="1"/>
  <c r="A1436" i="9" s="1"/>
  <c r="A1437" i="9" s="1"/>
  <c r="A1438" i="9" s="1"/>
  <c r="A1439" i="9" s="1"/>
  <c r="A1440" i="9" s="1"/>
  <c r="A1441" i="9" s="1"/>
  <c r="A1442" i="9" s="1"/>
  <c r="A1443" i="9" s="1"/>
  <c r="A1444" i="9" s="1"/>
  <c r="A1445" i="9" s="1"/>
  <c r="A1446" i="9" s="1"/>
  <c r="A1447" i="9" s="1"/>
  <c r="A1448" i="9" s="1"/>
  <c r="A1449" i="9" s="1"/>
  <c r="A1450" i="9" s="1"/>
  <c r="A1451" i="9" s="1"/>
  <c r="A1452" i="9" s="1"/>
  <c r="A1453" i="9" s="1"/>
  <c r="A1454" i="9" s="1"/>
  <c r="A1455" i="9" s="1"/>
  <c r="A1456" i="9" s="1"/>
  <c r="A1457" i="9" s="1"/>
  <c r="A1458" i="9" s="1"/>
  <c r="A1459" i="9" s="1"/>
  <c r="A1460" i="9" s="1"/>
  <c r="A1461" i="9" s="1"/>
  <c r="A1462" i="9" s="1"/>
  <c r="A1463" i="9" s="1"/>
  <c r="A1464" i="9" s="1"/>
  <c r="A1465" i="9" s="1"/>
  <c r="A1466" i="9" s="1"/>
  <c r="A1467" i="9" s="1"/>
  <c r="A1468" i="9" s="1"/>
  <c r="A1469" i="9" s="1"/>
  <c r="A1470" i="9" s="1"/>
  <c r="A1471" i="9" s="1"/>
  <c r="A1472" i="9" s="1"/>
  <c r="A1473" i="9" s="1"/>
  <c r="A1474" i="9" s="1"/>
  <c r="A1475" i="9" s="1"/>
  <c r="A1476" i="9" s="1"/>
  <c r="A1477" i="9" s="1"/>
  <c r="A1478" i="9" s="1"/>
  <c r="A1479" i="9" s="1"/>
  <c r="A1480" i="9" s="1"/>
  <c r="A1481" i="9" s="1"/>
  <c r="A1482" i="9" s="1"/>
  <c r="A1483" i="9" s="1"/>
  <c r="A1484" i="9" s="1"/>
  <c r="A1485" i="9" s="1"/>
  <c r="A1486" i="9" s="1"/>
  <c r="A1487" i="9" s="1"/>
  <c r="A1488" i="9" s="1"/>
  <c r="A1489" i="9" s="1"/>
  <c r="A1490" i="9" s="1"/>
  <c r="A1491" i="9" s="1"/>
  <c r="A1492" i="9" s="1"/>
  <c r="A1493" i="9" s="1"/>
  <c r="A1494" i="9" s="1"/>
  <c r="A1495" i="9" s="1"/>
  <c r="A1496" i="9" s="1"/>
  <c r="A1497" i="9" s="1"/>
  <c r="A1498" i="9" s="1"/>
  <c r="A1499" i="9" s="1"/>
  <c r="A1500" i="9" s="1"/>
  <c r="A1501" i="9" s="1"/>
  <c r="A1502" i="9" s="1"/>
  <c r="A1503" i="9" s="1"/>
  <c r="A1504" i="9" s="1"/>
  <c r="A1505" i="9" s="1"/>
  <c r="A1506" i="9" s="1"/>
  <c r="A1507" i="9" s="1"/>
  <c r="A1508" i="9" s="1"/>
  <c r="A1509" i="9" s="1"/>
  <c r="A1510" i="9" s="1"/>
  <c r="A1511" i="9" s="1"/>
  <c r="A1512" i="9" s="1"/>
  <c r="A1513" i="9" s="1"/>
  <c r="A1514" i="9" s="1"/>
  <c r="A1515" i="9" s="1"/>
  <c r="A1516" i="9" s="1"/>
  <c r="A1517" i="9" s="1"/>
  <c r="A1518" i="9" s="1"/>
  <c r="A1519" i="9" s="1"/>
  <c r="A1520" i="9" s="1"/>
  <c r="A1521" i="9" s="1"/>
  <c r="A1522" i="9" s="1"/>
  <c r="A1523" i="9" s="1"/>
  <c r="A1524" i="9" s="1"/>
  <c r="A1525" i="9" s="1"/>
  <c r="A1526" i="9" s="1"/>
  <c r="A1527" i="9" s="1"/>
  <c r="A1528" i="9" s="1"/>
  <c r="A1529" i="9" s="1"/>
  <c r="A1530" i="9" s="1"/>
  <c r="A1531" i="9" s="1"/>
  <c r="A1532" i="9" s="1"/>
  <c r="A1533" i="9" s="1"/>
  <c r="A1534" i="9" s="1"/>
  <c r="A1535" i="9" s="1"/>
  <c r="A1536" i="9" s="1"/>
  <c r="A1537" i="9" s="1"/>
  <c r="A1538" i="9" s="1"/>
  <c r="A1539" i="9" s="1"/>
  <c r="A1540" i="9" s="1"/>
  <c r="A1541" i="9" s="1"/>
  <c r="A1542" i="9" s="1"/>
  <c r="A1543" i="9" s="1"/>
  <c r="A1544" i="9" s="1"/>
  <c r="A1545" i="9" s="1"/>
  <c r="A1546" i="9" s="1"/>
  <c r="A1547" i="9" s="1"/>
  <c r="A1548" i="9" s="1"/>
  <c r="A1549" i="9" s="1"/>
  <c r="A1550" i="9" s="1"/>
  <c r="A1551" i="9" s="1"/>
  <c r="A1552" i="9" s="1"/>
  <c r="A1553" i="9" s="1"/>
  <c r="A1554" i="9" s="1"/>
  <c r="A1555" i="9" s="1"/>
  <c r="A1556" i="9" s="1"/>
  <c r="A1557" i="9" s="1"/>
  <c r="A1558" i="9" s="1"/>
  <c r="A1559" i="9" s="1"/>
  <c r="A1560" i="9" s="1"/>
  <c r="A1561" i="9" s="1"/>
  <c r="A1562" i="9" s="1"/>
  <c r="A1563" i="9" s="1"/>
  <c r="A1564" i="9" s="1"/>
  <c r="A1565" i="9" s="1"/>
  <c r="A1566" i="9" s="1"/>
  <c r="A1567" i="9" s="1"/>
  <c r="A1568" i="9" s="1"/>
  <c r="A1569" i="9" s="1"/>
  <c r="A1570" i="9" s="1"/>
  <c r="A1571" i="9" s="1"/>
  <c r="A1572" i="9" s="1"/>
  <c r="A1573" i="9" s="1"/>
  <c r="A1574" i="9" s="1"/>
  <c r="A1575" i="9" s="1"/>
  <c r="A1576" i="9" s="1"/>
  <c r="A1577" i="9" s="1"/>
  <c r="A1578" i="9" s="1"/>
  <c r="A1579" i="9" s="1"/>
  <c r="A1580" i="9" s="1"/>
  <c r="A1581" i="9" s="1"/>
  <c r="A1582" i="9" s="1"/>
  <c r="A1583" i="9" s="1"/>
  <c r="A1584" i="9" s="1"/>
  <c r="A1585" i="9" s="1"/>
  <c r="A1586" i="9" s="1"/>
  <c r="A1587" i="9" s="1"/>
  <c r="A1588" i="9" s="1"/>
  <c r="A1589" i="9" s="1"/>
  <c r="A1590" i="9" s="1"/>
  <c r="A1591" i="9" s="1"/>
  <c r="A1592" i="9" s="1"/>
  <c r="A1593" i="9" s="1"/>
  <c r="A1594" i="9" s="1"/>
  <c r="A1595" i="9" s="1"/>
  <c r="A1596" i="9" s="1"/>
  <c r="A1597" i="9" s="1"/>
  <c r="A1598" i="9" s="1"/>
  <c r="A1599" i="9" s="1"/>
  <c r="A1600" i="9" s="1"/>
  <c r="A1601" i="9" s="1"/>
  <c r="A1602" i="9" s="1"/>
  <c r="A1603" i="9" s="1"/>
  <c r="A1604" i="9" s="1"/>
  <c r="A1605" i="9" s="1"/>
  <c r="A1606" i="9" s="1"/>
  <c r="A1607" i="9" s="1"/>
  <c r="A1608" i="9" s="1"/>
  <c r="A1609" i="9" s="1"/>
  <c r="A1610" i="9" s="1"/>
  <c r="A1611" i="9" s="1"/>
  <c r="A1612" i="9" s="1"/>
  <c r="A1613" i="9" s="1"/>
  <c r="A1614" i="9" s="1"/>
  <c r="A1615" i="9" s="1"/>
  <c r="A1616" i="9" s="1"/>
  <c r="A1617" i="9" s="1"/>
  <c r="A1618" i="9" s="1"/>
  <c r="A1619" i="9" s="1"/>
  <c r="A1620" i="9" s="1"/>
  <c r="A1621" i="9" s="1"/>
  <c r="A1622" i="9" s="1"/>
  <c r="A1623" i="9" s="1"/>
  <c r="A1624" i="9" s="1"/>
  <c r="A1625" i="9" s="1"/>
  <c r="A1626" i="9" s="1"/>
  <c r="A1627" i="9" s="1"/>
  <c r="A1628" i="9" s="1"/>
  <c r="A1629" i="9" s="1"/>
  <c r="A1630" i="9" s="1"/>
  <c r="A1631" i="9" s="1"/>
  <c r="A1632" i="9" s="1"/>
  <c r="A1633" i="9" s="1"/>
  <c r="A1634" i="9" s="1"/>
  <c r="A1635" i="9" s="1"/>
  <c r="A1636" i="9" s="1"/>
  <c r="A1637" i="9" s="1"/>
  <c r="A1638" i="9" s="1"/>
  <c r="A1639" i="9" s="1"/>
  <c r="A1640" i="9" s="1"/>
  <c r="A1641" i="9" s="1"/>
  <c r="A1642" i="9" s="1"/>
  <c r="A1643" i="9" s="1"/>
  <c r="A1644" i="9" s="1"/>
  <c r="A1645" i="9" s="1"/>
  <c r="A1646" i="9" s="1"/>
  <c r="A1647" i="9" s="1"/>
  <c r="A1648" i="9" s="1"/>
  <c r="A1649" i="9" s="1"/>
  <c r="A1650" i="9" s="1"/>
  <c r="A1651" i="9" s="1"/>
  <c r="A1652" i="9" s="1"/>
  <c r="A1653" i="9" s="1"/>
  <c r="A1654" i="9" s="1"/>
  <c r="A1655" i="9" s="1"/>
  <c r="A1656" i="9" s="1"/>
  <c r="A1657" i="9" s="1"/>
  <c r="A1658" i="9" s="1"/>
  <c r="A1659" i="9" s="1"/>
  <c r="A1660" i="9" s="1"/>
  <c r="A1661" i="9" s="1"/>
  <c r="A1662" i="9" s="1"/>
  <c r="A1663" i="9" s="1"/>
  <c r="A1664" i="9" s="1"/>
  <c r="A1665" i="9" s="1"/>
  <c r="A1666" i="9" s="1"/>
  <c r="A1667" i="9" s="1"/>
  <c r="A1668" i="9" s="1"/>
  <c r="A1669" i="9" s="1"/>
  <c r="A1670" i="9" s="1"/>
  <c r="A1671" i="9" s="1"/>
  <c r="A1672" i="9" s="1"/>
  <c r="A1673" i="9" s="1"/>
  <c r="A1674" i="9" s="1"/>
  <c r="A1675" i="9" s="1"/>
  <c r="A1676" i="9" s="1"/>
  <c r="A1677" i="9" s="1"/>
  <c r="A1678" i="9" s="1"/>
  <c r="A1679" i="9" s="1"/>
  <c r="A1680" i="9" s="1"/>
  <c r="A1681" i="9" s="1"/>
  <c r="A1682" i="9" s="1"/>
  <c r="A1683" i="9" s="1"/>
  <c r="A1684" i="9" s="1"/>
  <c r="A1685" i="9" s="1"/>
  <c r="A1686" i="9" s="1"/>
  <c r="A1687" i="9" s="1"/>
  <c r="A1688" i="9" s="1"/>
  <c r="A1689" i="9" s="1"/>
  <c r="A1690" i="9" s="1"/>
  <c r="A1691" i="9" s="1"/>
  <c r="A1692" i="9" s="1"/>
  <c r="A1693" i="9" s="1"/>
  <c r="A1694" i="9" s="1"/>
  <c r="A1695" i="9" s="1"/>
  <c r="A1696" i="9" s="1"/>
  <c r="A1697" i="9" s="1"/>
  <c r="A1698" i="9" s="1"/>
  <c r="A1699" i="9" s="1"/>
  <c r="A1700" i="9" s="1"/>
  <c r="A1701" i="9" s="1"/>
  <c r="A1702" i="9" s="1"/>
  <c r="A1703" i="9" s="1"/>
  <c r="A1704" i="9" s="1"/>
  <c r="A1705" i="9" s="1"/>
  <c r="A1706" i="9" s="1"/>
  <c r="A1707" i="9" s="1"/>
  <c r="A1708" i="9" s="1"/>
  <c r="A1709" i="9" s="1"/>
  <c r="A1710" i="9" s="1"/>
  <c r="A1711" i="9" s="1"/>
  <c r="A1712" i="9" s="1"/>
  <c r="A1713" i="9" s="1"/>
  <c r="A1714" i="9" s="1"/>
  <c r="A1715" i="9" s="1"/>
  <c r="A1716" i="9" s="1"/>
  <c r="A1717" i="9" s="1"/>
  <c r="A1718" i="9" s="1"/>
  <c r="A1719" i="9" s="1"/>
  <c r="A1720" i="9" s="1"/>
  <c r="A1721" i="9" s="1"/>
  <c r="A1722" i="9" s="1"/>
  <c r="A1723" i="9" s="1"/>
  <c r="A1724" i="9" s="1"/>
  <c r="A1725" i="9" s="1"/>
  <c r="A1726" i="9" s="1"/>
  <c r="A1727" i="9" s="1"/>
  <c r="A1728" i="9" s="1"/>
  <c r="A1729" i="9" s="1"/>
  <c r="A1730" i="9" s="1"/>
  <c r="A1731" i="9" s="1"/>
  <c r="A1732" i="9" s="1"/>
  <c r="A1733" i="9" s="1"/>
  <c r="A1734" i="9" s="1"/>
  <c r="A1735" i="9" s="1"/>
  <c r="A1736" i="9" s="1"/>
  <c r="A1737" i="9" s="1"/>
  <c r="A1738" i="9" s="1"/>
  <c r="A1739" i="9" s="1"/>
  <c r="A1740" i="9" s="1"/>
  <c r="A1741" i="9" s="1"/>
  <c r="A1742" i="9" s="1"/>
  <c r="A1743" i="9" s="1"/>
  <c r="A1744" i="9" s="1"/>
  <c r="A1745" i="9" s="1"/>
  <c r="A1746" i="9" s="1"/>
  <c r="A1747" i="9" s="1"/>
  <c r="A1748" i="9" s="1"/>
  <c r="A1749" i="9" s="1"/>
  <c r="A1750" i="9" s="1"/>
  <c r="A1751" i="9" s="1"/>
  <c r="A1752" i="9" s="1"/>
  <c r="A1753" i="9" s="1"/>
  <c r="A1754" i="9" s="1"/>
  <c r="A1755" i="9" s="1"/>
  <c r="A1756" i="9" s="1"/>
  <c r="A1757" i="9" s="1"/>
  <c r="A1758" i="9" s="1"/>
  <c r="A1759" i="9" s="1"/>
  <c r="A1760" i="9" s="1"/>
  <c r="A1761" i="9" s="1"/>
  <c r="A1762" i="9" s="1"/>
  <c r="A1763" i="9" s="1"/>
  <c r="A1764" i="9" s="1"/>
  <c r="A1765" i="9" s="1"/>
  <c r="A1766" i="9" s="1"/>
  <c r="A1767" i="9" s="1"/>
  <c r="A1768" i="9" s="1"/>
  <c r="A1769" i="9" s="1"/>
  <c r="A1770" i="9" s="1"/>
  <c r="A1771" i="9" s="1"/>
  <c r="A1772" i="9" s="1"/>
  <c r="A1773" i="9" s="1"/>
  <c r="A1774" i="9" s="1"/>
  <c r="A1775" i="9" s="1"/>
  <c r="A1776" i="9" s="1"/>
  <c r="A1777" i="9" s="1"/>
  <c r="A1778" i="9" s="1"/>
  <c r="A1779" i="9" s="1"/>
  <c r="A1780" i="9" s="1"/>
  <c r="A1781" i="9" s="1"/>
  <c r="A1782" i="9" s="1"/>
  <c r="A1783" i="9" s="1"/>
  <c r="A1784" i="9" s="1"/>
  <c r="A1785" i="9" s="1"/>
  <c r="A1786" i="9" s="1"/>
  <c r="A1787" i="9" s="1"/>
  <c r="A1788" i="9" s="1"/>
  <c r="A1789" i="9" s="1"/>
  <c r="A1790" i="9" s="1"/>
  <c r="A1791" i="9" s="1"/>
  <c r="A1792" i="9" s="1"/>
  <c r="A1793" i="9" s="1"/>
  <c r="A1794" i="9" s="1"/>
  <c r="A1795" i="9" s="1"/>
  <c r="A1796" i="9" s="1"/>
  <c r="A1797" i="9" s="1"/>
  <c r="A1798" i="9" s="1"/>
  <c r="A1799" i="9" s="1"/>
  <c r="A1800" i="9" s="1"/>
  <c r="A1801" i="9" s="1"/>
  <c r="A1802" i="9" s="1"/>
  <c r="A1803" i="9" s="1"/>
  <c r="A1804" i="9" s="1"/>
  <c r="A1805" i="9" s="1"/>
  <c r="A1806" i="9" s="1"/>
  <c r="A1807" i="9" s="1"/>
  <c r="A1808" i="9" s="1"/>
  <c r="A1809" i="9" s="1"/>
  <c r="A1810" i="9" s="1"/>
  <c r="A1811" i="9" s="1"/>
  <c r="A1812" i="9" s="1"/>
  <c r="A1813" i="9" s="1"/>
  <c r="A1814" i="9" s="1"/>
  <c r="A1815" i="9" s="1"/>
  <c r="A1816" i="9" s="1"/>
  <c r="A1817" i="9" s="1"/>
  <c r="A1818" i="9" s="1"/>
  <c r="A1819" i="9" s="1"/>
  <c r="A1820" i="9" s="1"/>
  <c r="A1821" i="9" s="1"/>
  <c r="A1822" i="9" s="1"/>
  <c r="A1823" i="9" s="1"/>
  <c r="A1824" i="9" s="1"/>
  <c r="A1825" i="9" s="1"/>
  <c r="A1826" i="9" s="1"/>
  <c r="A1827" i="9" s="1"/>
  <c r="A1828" i="9" s="1"/>
  <c r="A1829" i="9" s="1"/>
  <c r="A1830" i="9" s="1"/>
  <c r="A1831" i="9" s="1"/>
  <c r="A1832" i="9" s="1"/>
  <c r="A1833" i="9" s="1"/>
  <c r="A1834" i="9" s="1"/>
  <c r="A1835" i="9" s="1"/>
  <c r="A1836" i="9" s="1"/>
  <c r="A1837" i="9" s="1"/>
  <c r="A1838" i="9" s="1"/>
  <c r="A1839" i="9" s="1"/>
  <c r="A1840" i="9" s="1"/>
  <c r="A1841" i="9" s="1"/>
  <c r="A1842" i="9" s="1"/>
  <c r="A1843" i="9" s="1"/>
  <c r="A1844" i="9" s="1"/>
  <c r="A1845" i="9" s="1"/>
  <c r="A1846" i="9" s="1"/>
  <c r="A1847" i="9" s="1"/>
  <c r="A1848" i="9" s="1"/>
  <c r="A1849" i="9" s="1"/>
  <c r="A1850" i="9" s="1"/>
  <c r="A1851" i="9" s="1"/>
  <c r="A1852" i="9" s="1"/>
  <c r="A1853" i="9" s="1"/>
  <c r="A1854" i="9" s="1"/>
  <c r="A1855" i="9" s="1"/>
  <c r="A1856" i="9" s="1"/>
  <c r="A1857" i="9" s="1"/>
  <c r="A1858" i="9" s="1"/>
  <c r="A1859" i="9" s="1"/>
  <c r="A1860" i="9" s="1"/>
  <c r="A1861" i="9" s="1"/>
  <c r="A1862" i="9" s="1"/>
  <c r="A1863" i="9" s="1"/>
  <c r="A1864" i="9" s="1"/>
  <c r="A1865" i="9" s="1"/>
  <c r="A1866" i="9" s="1"/>
  <c r="A1867" i="9" s="1"/>
  <c r="A1868" i="9" s="1"/>
  <c r="A1869" i="9" s="1"/>
  <c r="A1870" i="9" s="1"/>
  <c r="A1871" i="9" s="1"/>
  <c r="A1872" i="9" s="1"/>
  <c r="A1873" i="9" s="1"/>
  <c r="A1874" i="9" s="1"/>
  <c r="A1875" i="9" s="1"/>
  <c r="A1876" i="9" s="1"/>
  <c r="A1877" i="9" s="1"/>
  <c r="A1878" i="9" s="1"/>
  <c r="A1879" i="9" s="1"/>
  <c r="A1880" i="9" s="1"/>
  <c r="A1881" i="9" s="1"/>
  <c r="A1882" i="9" s="1"/>
  <c r="A1883" i="9" s="1"/>
  <c r="A1884" i="9" s="1"/>
  <c r="A1885" i="9" s="1"/>
  <c r="A1886" i="9" s="1"/>
  <c r="A1887" i="9" s="1"/>
  <c r="A1888" i="9" s="1"/>
  <c r="A1889" i="9" s="1"/>
  <c r="A1890" i="9" s="1"/>
  <c r="A1891" i="9" s="1"/>
  <c r="A1892" i="9" s="1"/>
  <c r="A1893" i="9" s="1"/>
  <c r="A1894" i="9" s="1"/>
  <c r="A1895" i="9" s="1"/>
  <c r="A1896" i="9" s="1"/>
  <c r="A1897" i="9" s="1"/>
  <c r="A1898" i="9" s="1"/>
  <c r="A1899" i="9" s="1"/>
  <c r="A1900" i="9" s="1"/>
  <c r="A1901" i="9" s="1"/>
  <c r="A1902" i="9" s="1"/>
  <c r="A1903" i="9" s="1"/>
  <c r="A1904" i="9" s="1"/>
  <c r="A1905" i="9" s="1"/>
  <c r="A1906" i="9" s="1"/>
  <c r="A1907" i="9" s="1"/>
  <c r="A1908" i="9" s="1"/>
  <c r="A1909" i="9" s="1"/>
  <c r="A1910" i="9" s="1"/>
  <c r="A1911" i="9" s="1"/>
  <c r="A1912" i="9" s="1"/>
  <c r="A1913" i="9" s="1"/>
  <c r="A1914" i="9" s="1"/>
  <c r="A1915" i="9" s="1"/>
  <c r="A1916" i="9" s="1"/>
  <c r="A1917" i="9" s="1"/>
  <c r="A1918" i="9" s="1"/>
  <c r="A1919" i="9" s="1"/>
  <c r="A1920" i="9" s="1"/>
  <c r="A1921" i="9" s="1"/>
  <c r="A1922" i="9" s="1"/>
  <c r="A1923" i="9" s="1"/>
  <c r="A1924" i="9" s="1"/>
  <c r="A1925" i="9" s="1"/>
  <c r="A1926" i="9" s="1"/>
  <c r="A1927" i="9" s="1"/>
  <c r="A1928" i="9" s="1"/>
  <c r="A1929" i="9" s="1"/>
  <c r="A1930" i="9" s="1"/>
  <c r="A1931" i="9" s="1"/>
  <c r="A1932" i="9" s="1"/>
  <c r="A1933" i="9" s="1"/>
  <c r="A1934" i="9" s="1"/>
  <c r="A1935" i="9" s="1"/>
  <c r="A1936" i="9" s="1"/>
  <c r="A1937" i="9" s="1"/>
  <c r="A1938" i="9" s="1"/>
  <c r="A1939" i="9" s="1"/>
  <c r="A1940" i="9" s="1"/>
  <c r="A1941" i="9" s="1"/>
  <c r="A1942" i="9" s="1"/>
  <c r="A1943" i="9" s="1"/>
  <c r="A1944" i="9" s="1"/>
  <c r="A1945" i="9" s="1"/>
  <c r="A1946" i="9" s="1"/>
  <c r="A1947" i="9" s="1"/>
  <c r="A1948" i="9" s="1"/>
  <c r="A1949" i="9" s="1"/>
  <c r="A1950" i="9" s="1"/>
  <c r="A1951" i="9" s="1"/>
  <c r="A1952" i="9" s="1"/>
  <c r="A1953" i="9" s="1"/>
  <c r="A1954" i="9" s="1"/>
  <c r="A1955" i="9" s="1"/>
  <c r="A1956" i="9" s="1"/>
  <c r="A1957" i="9" s="1"/>
  <c r="A1958" i="9" s="1"/>
  <c r="A1959" i="9" s="1"/>
  <c r="A1960" i="9" s="1"/>
  <c r="A1961" i="9" s="1"/>
  <c r="A1962" i="9" s="1"/>
  <c r="A1963" i="9" s="1"/>
  <c r="A1964" i="9" s="1"/>
  <c r="A1965" i="9" s="1"/>
  <c r="A1966" i="9" s="1"/>
  <c r="A1967" i="9" s="1"/>
  <c r="A1968" i="9" s="1"/>
  <c r="A1969" i="9" s="1"/>
  <c r="A1970" i="9" s="1"/>
  <c r="A1971" i="9" s="1"/>
  <c r="A1972" i="9" s="1"/>
  <c r="A1973" i="9" s="1"/>
  <c r="A1974" i="9" s="1"/>
  <c r="A1975" i="9" s="1"/>
  <c r="A1976" i="9" s="1"/>
  <c r="A1977" i="9" s="1"/>
  <c r="A1978" i="9" s="1"/>
  <c r="A1979" i="9" s="1"/>
  <c r="A1980" i="9" s="1"/>
  <c r="A1981" i="9" s="1"/>
  <c r="A1982" i="9" s="1"/>
  <c r="A1983" i="9" s="1"/>
  <c r="A1984" i="9" s="1"/>
  <c r="A1985" i="9" s="1"/>
  <c r="A1986" i="9" s="1"/>
  <c r="A1987" i="9" s="1"/>
  <c r="A1988" i="9" s="1"/>
  <c r="A1989" i="9" s="1"/>
  <c r="A1990" i="9" s="1"/>
  <c r="A1991" i="9" s="1"/>
  <c r="A1992" i="9" s="1"/>
  <c r="A1993" i="9" s="1"/>
  <c r="A1994" i="9" s="1"/>
  <c r="A1995" i="9" s="1"/>
  <c r="A1996" i="9" s="1"/>
  <c r="A1997" i="9" s="1"/>
  <c r="A1998" i="9" s="1"/>
  <c r="A1999" i="9" s="1"/>
  <c r="A2000" i="9" s="1"/>
  <c r="A2001" i="9" s="1"/>
  <c r="A2002" i="9" s="1"/>
  <c r="A2003" i="9" s="1"/>
  <c r="A2004" i="9" s="1"/>
  <c r="A2005" i="9" s="1"/>
  <c r="A2006" i="9" s="1"/>
  <c r="A2007" i="9" s="1"/>
  <c r="A2008" i="9" s="1"/>
  <c r="A2009" i="9" s="1"/>
  <c r="A2010" i="9" s="1"/>
  <c r="A2011" i="9" s="1"/>
  <c r="A2012" i="9" s="1"/>
  <c r="A2013" i="9" s="1"/>
  <c r="A2014" i="9" s="1"/>
  <c r="A2015" i="9" s="1"/>
  <c r="A2016" i="9" s="1"/>
  <c r="A2017" i="9" s="1"/>
  <c r="A2018" i="9" s="1"/>
  <c r="A2019" i="9" s="1"/>
  <c r="A2020" i="9" s="1"/>
  <c r="A2021" i="9" s="1"/>
  <c r="A2022" i="9" s="1"/>
  <c r="A2023" i="9" s="1"/>
  <c r="A2024" i="9" s="1"/>
  <c r="A2025" i="9" s="1"/>
  <c r="A2026" i="9" s="1"/>
  <c r="A2027" i="9" s="1"/>
  <c r="A2028" i="9" s="1"/>
  <c r="A2029" i="9" s="1"/>
  <c r="A2030" i="9" s="1"/>
  <c r="A2031" i="9" s="1"/>
  <c r="A2032" i="9" s="1"/>
  <c r="A2033" i="9" s="1"/>
  <c r="A2034" i="9" s="1"/>
  <c r="A2035" i="9" s="1"/>
  <c r="A2036" i="9" s="1"/>
  <c r="A2037" i="9" s="1"/>
  <c r="A2038" i="9" s="1"/>
  <c r="A2039" i="9" s="1"/>
  <c r="A2040" i="9" s="1"/>
  <c r="A2041" i="9" s="1"/>
  <c r="A2042" i="9" s="1"/>
  <c r="A2043" i="9" s="1"/>
  <c r="A2044" i="9" s="1"/>
  <c r="A2045" i="9" s="1"/>
  <c r="A2046" i="9" s="1"/>
  <c r="A2047" i="9" s="1"/>
  <c r="A2048" i="9" s="1"/>
  <c r="A2049" i="9" s="1"/>
  <c r="A2050" i="9" s="1"/>
  <c r="A2051" i="9" s="1"/>
  <c r="A2052" i="9" s="1"/>
  <c r="A2053" i="9" s="1"/>
  <c r="A2054" i="9" s="1"/>
  <c r="A2055" i="9" s="1"/>
  <c r="A2056" i="9" s="1"/>
  <c r="A2057" i="9" s="1"/>
  <c r="A2058" i="9" s="1"/>
  <c r="A2059" i="9" s="1"/>
  <c r="A2060" i="9" s="1"/>
  <c r="A2061" i="9" s="1"/>
  <c r="A2062" i="9" s="1"/>
  <c r="A2063" i="9" s="1"/>
  <c r="A2064" i="9" s="1"/>
  <c r="A2065" i="9" s="1"/>
  <c r="A2066" i="9" s="1"/>
  <c r="A2067" i="9" s="1"/>
  <c r="A2068" i="9" s="1"/>
  <c r="A2069" i="9" s="1"/>
  <c r="A2070" i="9" s="1"/>
  <c r="A2071" i="9" s="1"/>
  <c r="A2072" i="9" s="1"/>
  <c r="A2073" i="9" s="1"/>
  <c r="A2074" i="9" s="1"/>
  <c r="A2075" i="9" s="1"/>
  <c r="A2076" i="9" s="1"/>
  <c r="A2077" i="9" s="1"/>
  <c r="A2078" i="9" s="1"/>
  <c r="A2079" i="9" s="1"/>
  <c r="A2080" i="9" s="1"/>
  <c r="A2081" i="9" s="1"/>
  <c r="A2082" i="9" s="1"/>
  <c r="A2083" i="9" s="1"/>
  <c r="A2084" i="9" s="1"/>
  <c r="A2085" i="9" s="1"/>
  <c r="A2086" i="9" s="1"/>
  <c r="A2087" i="9" s="1"/>
  <c r="A2088" i="9" s="1"/>
  <c r="A2089" i="9" s="1"/>
  <c r="A2090" i="9" s="1"/>
  <c r="A2091" i="9" s="1"/>
  <c r="A2092" i="9" s="1"/>
  <c r="A2093" i="9" s="1"/>
  <c r="A2094" i="9" s="1"/>
  <c r="A2095" i="9" s="1"/>
  <c r="A2096" i="9" s="1"/>
  <c r="A2097" i="9" s="1"/>
  <c r="A2098" i="9" s="1"/>
  <c r="A2099" i="9" s="1"/>
  <c r="A2100" i="9" s="1"/>
  <c r="A2101" i="9" s="1"/>
  <c r="A2102" i="9" s="1"/>
  <c r="A2103" i="9" s="1"/>
  <c r="A2104" i="9" s="1"/>
  <c r="A2105" i="9" s="1"/>
  <c r="A2106" i="9" s="1"/>
  <c r="A2107" i="9" s="1"/>
  <c r="A2108" i="9" s="1"/>
  <c r="A2109" i="9" s="1"/>
  <c r="A2110" i="9" s="1"/>
  <c r="A2111" i="9" s="1"/>
  <c r="A2112" i="9" s="1"/>
  <c r="A2113" i="9" s="1"/>
  <c r="A2114" i="9" s="1"/>
  <c r="A2115" i="9" s="1"/>
  <c r="A2116" i="9" s="1"/>
  <c r="A2117" i="9" s="1"/>
  <c r="A2118" i="9" s="1"/>
  <c r="A2119" i="9" s="1"/>
  <c r="A2120" i="9" s="1"/>
  <c r="A2121" i="9" s="1"/>
  <c r="A2122" i="9" s="1"/>
  <c r="A2123" i="9" s="1"/>
  <c r="A2124" i="9" s="1"/>
  <c r="A2125" i="9" s="1"/>
  <c r="A2126" i="9" s="1"/>
  <c r="A2127" i="9" s="1"/>
  <c r="A2128" i="9" s="1"/>
  <c r="A2129" i="9" s="1"/>
  <c r="A2130" i="9" s="1"/>
  <c r="A2131" i="9" s="1"/>
  <c r="A2132" i="9" s="1"/>
  <c r="A2133" i="9" s="1"/>
  <c r="A2134" i="9" s="1"/>
  <c r="A2135" i="9" s="1"/>
  <c r="A2136" i="9" s="1"/>
  <c r="A2137" i="9" s="1"/>
  <c r="A2138" i="9" s="1"/>
  <c r="A2139" i="9" s="1"/>
  <c r="A2140" i="9" s="1"/>
  <c r="A2141" i="9" s="1"/>
  <c r="A2142" i="9" s="1"/>
  <c r="A2143" i="9" s="1"/>
  <c r="A2144" i="9" s="1"/>
  <c r="A2145" i="9" s="1"/>
  <c r="A2146" i="9" s="1"/>
  <c r="A2147" i="9" s="1"/>
  <c r="A2148" i="9" s="1"/>
  <c r="A2149" i="9" s="1"/>
  <c r="A2150" i="9" s="1"/>
  <c r="A2151" i="9" s="1"/>
  <c r="A2152" i="9" s="1"/>
  <c r="A2153" i="9" s="1"/>
  <c r="A2154" i="9" s="1"/>
  <c r="A2155" i="9" s="1"/>
  <c r="A2156" i="9" s="1"/>
  <c r="A2157" i="9" s="1"/>
  <c r="A2158" i="9" s="1"/>
  <c r="A2159" i="9" s="1"/>
  <c r="A2160" i="9" s="1"/>
  <c r="A2161" i="9" s="1"/>
  <c r="A2162" i="9" s="1"/>
  <c r="A2163" i="9" s="1"/>
  <c r="A2164" i="9" s="1"/>
  <c r="A2165" i="9" s="1"/>
  <c r="A2166" i="9" s="1"/>
  <c r="A2167" i="9" s="1"/>
  <c r="A2168" i="9" s="1"/>
  <c r="A2169" i="9" s="1"/>
  <c r="A2170" i="9" s="1"/>
  <c r="A2171" i="9" s="1"/>
  <c r="A2172" i="9" s="1"/>
  <c r="A2173" i="9" s="1"/>
  <c r="A2174" i="9" s="1"/>
  <c r="A2175" i="9" s="1"/>
  <c r="A2176" i="9" s="1"/>
  <c r="A2177" i="9" s="1"/>
  <c r="A2178" i="9" s="1"/>
  <c r="A2179" i="9" s="1"/>
  <c r="A2180" i="9" s="1"/>
  <c r="A2181" i="9" s="1"/>
  <c r="A2182" i="9" s="1"/>
  <c r="A2183" i="9" s="1"/>
  <c r="A2184" i="9" s="1"/>
  <c r="A2185" i="9" s="1"/>
  <c r="A2186" i="9" s="1"/>
  <c r="A2187" i="9" s="1"/>
  <c r="A2188" i="9" s="1"/>
  <c r="A2189" i="9" s="1"/>
  <c r="A2190" i="9" s="1"/>
  <c r="A2191" i="9" s="1"/>
  <c r="A2192" i="9" s="1"/>
  <c r="A2193" i="9" s="1"/>
  <c r="A2194" i="9" s="1"/>
  <c r="A2195" i="9" s="1"/>
  <c r="A2196" i="9" s="1"/>
  <c r="A2197" i="9" s="1"/>
  <c r="A2198" i="9" s="1"/>
  <c r="A2199" i="9" s="1"/>
  <c r="A2200" i="9" s="1"/>
  <c r="A2201" i="9" s="1"/>
  <c r="A2202" i="9" s="1"/>
  <c r="A2203" i="9" s="1"/>
  <c r="A2204" i="9" s="1"/>
  <c r="A2205" i="9" s="1"/>
  <c r="A2206" i="9" s="1"/>
  <c r="A2207" i="9" s="1"/>
  <c r="A2208" i="9" s="1"/>
  <c r="A2209" i="9" s="1"/>
  <c r="A2210" i="9" s="1"/>
  <c r="A2211" i="9" s="1"/>
  <c r="A2212" i="9" s="1"/>
  <c r="A2213" i="9" s="1"/>
  <c r="A2214" i="9" s="1"/>
  <c r="A2215" i="9" s="1"/>
  <c r="A2216" i="9" s="1"/>
  <c r="A2217" i="9" s="1"/>
  <c r="A2218" i="9" s="1"/>
  <c r="A2219" i="9" s="1"/>
  <c r="A2220" i="9" s="1"/>
  <c r="A2221" i="9" s="1"/>
  <c r="A2222" i="9" s="1"/>
  <c r="A2223" i="9" s="1"/>
  <c r="A2224" i="9" s="1"/>
  <c r="A2225" i="9" s="1"/>
  <c r="A2226" i="9" s="1"/>
  <c r="A2227" i="9" s="1"/>
  <c r="A2228" i="9" s="1"/>
  <c r="A2229" i="9" s="1"/>
  <c r="A2230" i="9" s="1"/>
  <c r="A2231" i="9" s="1"/>
  <c r="A2232" i="9" s="1"/>
  <c r="A2233" i="9" s="1"/>
  <c r="A2234" i="9" s="1"/>
  <c r="A2235" i="9" s="1"/>
  <c r="A2236" i="9" s="1"/>
  <c r="A2237" i="9" s="1"/>
  <c r="A2238" i="9" s="1"/>
  <c r="A2239" i="9" s="1"/>
  <c r="A2240" i="9" s="1"/>
  <c r="A2241" i="9" s="1"/>
  <c r="A2242" i="9" s="1"/>
  <c r="A2243" i="9" s="1"/>
  <c r="A2244" i="9" s="1"/>
  <c r="A2245" i="9" s="1"/>
  <c r="A2246" i="9" s="1"/>
  <c r="A2247" i="9" s="1"/>
  <c r="A2248" i="9" s="1"/>
  <c r="A2249" i="9" s="1"/>
  <c r="A2250" i="9" s="1"/>
  <c r="A2251" i="9" s="1"/>
  <c r="A2252" i="9" s="1"/>
  <c r="A2253" i="9" s="1"/>
  <c r="A2254" i="9" s="1"/>
  <c r="A2255" i="9" s="1"/>
  <c r="A2256" i="9" s="1"/>
  <c r="A2257" i="9" s="1"/>
  <c r="A2258" i="9" s="1"/>
  <c r="A2259" i="9" s="1"/>
  <c r="A2260" i="9" s="1"/>
  <c r="A2261" i="9" s="1"/>
  <c r="A2262" i="9" s="1"/>
  <c r="A2263" i="9" s="1"/>
  <c r="A2264" i="9" s="1"/>
  <c r="A2265" i="9" s="1"/>
  <c r="A2266" i="9" s="1"/>
  <c r="A2267" i="9" s="1"/>
  <c r="A2268" i="9" s="1"/>
  <c r="A2269" i="9" s="1"/>
  <c r="A2270" i="9" s="1"/>
  <c r="A2271" i="9" s="1"/>
  <c r="A2272" i="9" s="1"/>
  <c r="A2273" i="9" s="1"/>
  <c r="A2274" i="9" s="1"/>
  <c r="A2275" i="9" s="1"/>
  <c r="A2276" i="9" s="1"/>
  <c r="A2277" i="9" s="1"/>
  <c r="A2278" i="9" s="1"/>
  <c r="A2279" i="9" s="1"/>
  <c r="A2280" i="9" s="1"/>
  <c r="A2281" i="9" s="1"/>
  <c r="A2282" i="9" s="1"/>
  <c r="A2283" i="9" s="1"/>
  <c r="A2284" i="9" s="1"/>
  <c r="A2285" i="9" s="1"/>
  <c r="A2286" i="9" s="1"/>
  <c r="A2287" i="9" s="1"/>
  <c r="A2288" i="9" s="1"/>
  <c r="A2289" i="9" s="1"/>
  <c r="A2290" i="9" s="1"/>
  <c r="A2291" i="9" s="1"/>
  <c r="A2292" i="9" s="1"/>
  <c r="A2293" i="9" s="1"/>
  <c r="A2294" i="9" s="1"/>
  <c r="A2295" i="9" s="1"/>
  <c r="A2296" i="9" s="1"/>
  <c r="A2297" i="9" s="1"/>
  <c r="A2298" i="9" s="1"/>
  <c r="A2299" i="9" s="1"/>
  <c r="A2300" i="9" s="1"/>
  <c r="A2301" i="9" s="1"/>
  <c r="A2302" i="9" s="1"/>
  <c r="A2303" i="9" s="1"/>
  <c r="A2304" i="9" s="1"/>
  <c r="A2305" i="9" s="1"/>
  <c r="A2306" i="9" s="1"/>
  <c r="A2307" i="9" s="1"/>
  <c r="A2308" i="9" s="1"/>
  <c r="A2309" i="9" s="1"/>
  <c r="A2310" i="9" s="1"/>
  <c r="A2311" i="9" s="1"/>
  <c r="A2312" i="9" s="1"/>
  <c r="A2313" i="9" s="1"/>
  <c r="A2314" i="9" s="1"/>
  <c r="A2315" i="9" s="1"/>
  <c r="A2316" i="9" s="1"/>
  <c r="A2317" i="9" s="1"/>
  <c r="A2318" i="9" s="1"/>
  <c r="A2319" i="9" s="1"/>
  <c r="A2320" i="9" s="1"/>
  <c r="A2321" i="9" s="1"/>
  <c r="A2322" i="9" s="1"/>
  <c r="A2323" i="9" s="1"/>
  <c r="A2324" i="9" s="1"/>
  <c r="A2325" i="9" s="1"/>
  <c r="A2326" i="9" s="1"/>
  <c r="A2327" i="9" s="1"/>
  <c r="A2328" i="9" s="1"/>
  <c r="A2329" i="9" s="1"/>
  <c r="A2330" i="9" s="1"/>
  <c r="A2331" i="9" s="1"/>
  <c r="A2332" i="9" s="1"/>
  <c r="A2333" i="9" s="1"/>
  <c r="A2334" i="9" s="1"/>
  <c r="A2335" i="9" s="1"/>
  <c r="A2336" i="9" s="1"/>
  <c r="A2337" i="9" s="1"/>
  <c r="A2338" i="9" s="1"/>
  <c r="A2339" i="9" s="1"/>
  <c r="A2340" i="9" s="1"/>
  <c r="A2341" i="9" s="1"/>
  <c r="A2342" i="9" s="1"/>
  <c r="A2343" i="9" s="1"/>
  <c r="A2344" i="9" s="1"/>
  <c r="A2345" i="9" s="1"/>
  <c r="A2346" i="9" s="1"/>
  <c r="A2347" i="9" s="1"/>
  <c r="A2348" i="9" s="1"/>
  <c r="A2349" i="9" s="1"/>
  <c r="A2350" i="9" s="1"/>
  <c r="A2351" i="9" s="1"/>
  <c r="A2352" i="9" s="1"/>
  <c r="A2353" i="9" s="1"/>
  <c r="A2354" i="9" s="1"/>
  <c r="A2355" i="9" s="1"/>
  <c r="A2356" i="9" s="1"/>
  <c r="A2357" i="9" s="1"/>
  <c r="A2358" i="9" s="1"/>
  <c r="A2359" i="9" s="1"/>
  <c r="A2360" i="9" s="1"/>
  <c r="A2361" i="9" s="1"/>
  <c r="A2362" i="9" s="1"/>
  <c r="A2363" i="9" s="1"/>
  <c r="A2364" i="9" s="1"/>
  <c r="A2365" i="9" s="1"/>
  <c r="A2366" i="9" s="1"/>
  <c r="A2367" i="9" s="1"/>
  <c r="A2368" i="9" s="1"/>
  <c r="A2369" i="9" s="1"/>
  <c r="A2370" i="9" s="1"/>
  <c r="A2371" i="9" s="1"/>
  <c r="A2372" i="9" s="1"/>
  <c r="A2373" i="9" s="1"/>
  <c r="A2374" i="9" s="1"/>
  <c r="A2375" i="9" s="1"/>
  <c r="A2376" i="9" s="1"/>
  <c r="A2377" i="9" s="1"/>
  <c r="A2378" i="9" s="1"/>
  <c r="A2379" i="9" s="1"/>
  <c r="A2380" i="9" s="1"/>
  <c r="A2381" i="9" s="1"/>
  <c r="A2382" i="9" s="1"/>
  <c r="A2383" i="9" s="1"/>
  <c r="A2384" i="9" s="1"/>
  <c r="A2385" i="9" s="1"/>
  <c r="A2386" i="9" s="1"/>
  <c r="A2387" i="9" s="1"/>
  <c r="A2388" i="9" s="1"/>
  <c r="A2389" i="9" s="1"/>
  <c r="A2390" i="9" s="1"/>
  <c r="A2391" i="9" s="1"/>
  <c r="A2392" i="9" s="1"/>
  <c r="A2393" i="9" s="1"/>
  <c r="A2394" i="9" s="1"/>
  <c r="A2395" i="9" s="1"/>
  <c r="A2396" i="9" s="1"/>
  <c r="A2397" i="9" s="1"/>
  <c r="A2398" i="9" s="1"/>
  <c r="A2399" i="9" s="1"/>
  <c r="A2400" i="9" s="1"/>
  <c r="A2401" i="9" s="1"/>
  <c r="A2402" i="9" s="1"/>
  <c r="A2403" i="9" s="1"/>
  <c r="A2404" i="9" s="1"/>
  <c r="A2405" i="9" s="1"/>
  <c r="A2406" i="9" s="1"/>
  <c r="A2407" i="9" s="1"/>
  <c r="A2408" i="9" s="1"/>
  <c r="A2409" i="9" s="1"/>
  <c r="A2410" i="9" s="1"/>
  <c r="A2411" i="9" s="1"/>
  <c r="A2412" i="9" s="1"/>
  <c r="A2413" i="9" s="1"/>
  <c r="A2414" i="9" s="1"/>
  <c r="A2415" i="9" s="1"/>
  <c r="A2416" i="9" s="1"/>
  <c r="A2417" i="9" s="1"/>
  <c r="A2418" i="9" s="1"/>
  <c r="A2419" i="9" s="1"/>
  <c r="A2420" i="9" s="1"/>
  <c r="A2421" i="9" s="1"/>
  <c r="A2422" i="9" s="1"/>
  <c r="A2423" i="9" s="1"/>
  <c r="A2424" i="9" s="1"/>
  <c r="A2425" i="9" s="1"/>
  <c r="A2426" i="9" s="1"/>
  <c r="A2427" i="9" s="1"/>
  <c r="A2428" i="9" s="1"/>
  <c r="A2429" i="9" s="1"/>
  <c r="A2430" i="9" s="1"/>
  <c r="A2431" i="9" s="1"/>
  <c r="A2432" i="9" s="1"/>
  <c r="A2433" i="9" s="1"/>
  <c r="A2434" i="9" s="1"/>
  <c r="A2435" i="9" s="1"/>
  <c r="A2436" i="9" s="1"/>
  <c r="A2437" i="9" s="1"/>
  <c r="A2438" i="9" s="1"/>
  <c r="A2439" i="9" s="1"/>
  <c r="A2440" i="9" s="1"/>
  <c r="A2441" i="9" s="1"/>
  <c r="A2442" i="9" s="1"/>
  <c r="A2443" i="9" s="1"/>
  <c r="A2444" i="9" s="1"/>
  <c r="A2445" i="9" s="1"/>
  <c r="A2446" i="9" s="1"/>
  <c r="A2447" i="9" s="1"/>
  <c r="A2448" i="9" s="1"/>
  <c r="A2449" i="9" s="1"/>
  <c r="A2450" i="9" s="1"/>
  <c r="A2451" i="9" s="1"/>
  <c r="A2452" i="9" s="1"/>
  <c r="A2453" i="9" s="1"/>
  <c r="A2454" i="9" s="1"/>
  <c r="A2455" i="9" s="1"/>
  <c r="A2456" i="9" s="1"/>
  <c r="A2457" i="9" s="1"/>
  <c r="A2458" i="9" s="1"/>
  <c r="A2459" i="9" s="1"/>
  <c r="A2460" i="9" s="1"/>
  <c r="A2461" i="9" s="1"/>
  <c r="A2462" i="9" s="1"/>
  <c r="A2463" i="9" s="1"/>
  <c r="A2464" i="9" s="1"/>
  <c r="A2465" i="9" s="1"/>
  <c r="A2466" i="9" s="1"/>
  <c r="A2467" i="9" s="1"/>
  <c r="A2468" i="9" s="1"/>
  <c r="A2469" i="9" s="1"/>
  <c r="A2470" i="9" s="1"/>
  <c r="A2471" i="9" s="1"/>
  <c r="A2472" i="9" s="1"/>
  <c r="A2473" i="9" s="1"/>
  <c r="A2474" i="9" s="1"/>
  <c r="A2475" i="9" s="1"/>
  <c r="A2476" i="9" s="1"/>
  <c r="A2477" i="9" s="1"/>
  <c r="A2478" i="9" s="1"/>
  <c r="A2479" i="9" s="1"/>
  <c r="A2480" i="9" s="1"/>
  <c r="A2481" i="9" s="1"/>
  <c r="A2482" i="9" s="1"/>
  <c r="A2483" i="9" s="1"/>
  <c r="A2484" i="9" s="1"/>
  <c r="A2485" i="9" s="1"/>
  <c r="A2486" i="9" s="1"/>
  <c r="A2487" i="9" s="1"/>
  <c r="A2488" i="9" s="1"/>
  <c r="A2489" i="9" s="1"/>
  <c r="A2490" i="9" s="1"/>
  <c r="A2491" i="9" s="1"/>
  <c r="A2492" i="9" s="1"/>
  <c r="A2493" i="9" s="1"/>
  <c r="A2494" i="9" s="1"/>
  <c r="A2495" i="9" s="1"/>
  <c r="A2496" i="9" s="1"/>
  <c r="A2497" i="9" s="1"/>
  <c r="A2498" i="9" s="1"/>
  <c r="A2499" i="9" s="1"/>
  <c r="A2500" i="9" s="1"/>
  <c r="A2501" i="9" s="1"/>
  <c r="A2502" i="9" s="1"/>
  <c r="A2503" i="9" s="1"/>
  <c r="A2504" i="9" s="1"/>
  <c r="A2505" i="9" s="1"/>
  <c r="A2506" i="9" s="1"/>
  <c r="A2507" i="9" s="1"/>
  <c r="A2508" i="9" s="1"/>
  <c r="A2509" i="9" s="1"/>
  <c r="A2510" i="9" s="1"/>
  <c r="A2511" i="9" s="1"/>
  <c r="A2512" i="9" s="1"/>
  <c r="A2513" i="9" s="1"/>
  <c r="A2514" i="9" s="1"/>
  <c r="A2515" i="9" s="1"/>
  <c r="A2516" i="9" s="1"/>
  <c r="A2517" i="9" s="1"/>
  <c r="A2518" i="9" s="1"/>
  <c r="A2519" i="9" s="1"/>
  <c r="A2520" i="9" s="1"/>
  <c r="A2521" i="9" s="1"/>
  <c r="A2522" i="9" s="1"/>
  <c r="A2523" i="9" s="1"/>
  <c r="A2524" i="9" s="1"/>
  <c r="A2525" i="9" s="1"/>
  <c r="A2526" i="9" s="1"/>
  <c r="A2527" i="9" s="1"/>
  <c r="A2528" i="9" s="1"/>
  <c r="A2529" i="9" s="1"/>
  <c r="A2530" i="9" s="1"/>
  <c r="A2531" i="9" s="1"/>
  <c r="A2532" i="9" s="1"/>
  <c r="A2533" i="9" s="1"/>
  <c r="A2534" i="9" s="1"/>
  <c r="A2535" i="9" s="1"/>
  <c r="A2536" i="9" s="1"/>
  <c r="A2537" i="9" s="1"/>
  <c r="A2538" i="9" s="1"/>
  <c r="A2539" i="9" s="1"/>
  <c r="A2540" i="9" s="1"/>
  <c r="A2541" i="9" s="1"/>
  <c r="A2542" i="9" s="1"/>
  <c r="A2543" i="9" s="1"/>
  <c r="A2544" i="9" s="1"/>
  <c r="A2545" i="9" s="1"/>
  <c r="A2546" i="9" s="1"/>
  <c r="A2547" i="9" s="1"/>
  <c r="A2548" i="9" s="1"/>
  <c r="A2549" i="9" s="1"/>
  <c r="A2550" i="9" s="1"/>
  <c r="A2551" i="9" s="1"/>
  <c r="A2552" i="9" s="1"/>
  <c r="A2553" i="9" s="1"/>
  <c r="A2554" i="9" s="1"/>
  <c r="A2555" i="9" s="1"/>
  <c r="A2556" i="9" s="1"/>
  <c r="A2557" i="9" s="1"/>
  <c r="A2558" i="9" s="1"/>
  <c r="A2559" i="9" s="1"/>
  <c r="A2560" i="9" s="1"/>
  <c r="A2561" i="9" s="1"/>
  <c r="A2562" i="9" s="1"/>
  <c r="A2563" i="9" s="1"/>
  <c r="A2564" i="9" s="1"/>
  <c r="A2565" i="9" s="1"/>
  <c r="A2566" i="9" s="1"/>
  <c r="A2567" i="9" s="1"/>
  <c r="A2568" i="9" s="1"/>
  <c r="A2569" i="9" s="1"/>
  <c r="A2570" i="9" s="1"/>
  <c r="A2571" i="9" s="1"/>
  <c r="A2572" i="9" s="1"/>
  <c r="A2573" i="9" s="1"/>
  <c r="A2574" i="9" s="1"/>
  <c r="A2575" i="9" s="1"/>
  <c r="A2576" i="9" s="1"/>
  <c r="A2577" i="9" s="1"/>
  <c r="A2578" i="9" s="1"/>
  <c r="A2579" i="9" s="1"/>
  <c r="A2580" i="9" s="1"/>
  <c r="A2581" i="9" s="1"/>
  <c r="A2582" i="9" s="1"/>
  <c r="A2583" i="9" s="1"/>
  <c r="A2584" i="9" s="1"/>
  <c r="A2585" i="9" s="1"/>
  <c r="A2586" i="9" s="1"/>
  <c r="A2587" i="9" s="1"/>
  <c r="A2588" i="9" s="1"/>
  <c r="A2589" i="9" s="1"/>
  <c r="A2590" i="9" s="1"/>
  <c r="A2591" i="9" s="1"/>
  <c r="A2592" i="9" s="1"/>
  <c r="A2593" i="9" s="1"/>
  <c r="A2594" i="9" s="1"/>
  <c r="A2595" i="9" s="1"/>
  <c r="A2596" i="9" s="1"/>
  <c r="A2597" i="9" s="1"/>
  <c r="A2598" i="9" s="1"/>
  <c r="A2599" i="9" s="1"/>
  <c r="A2600" i="9" s="1"/>
  <c r="A2601" i="9" s="1"/>
  <c r="A2602" i="9" s="1"/>
  <c r="A2603" i="9" s="1"/>
  <c r="A2604" i="9" s="1"/>
  <c r="A2605" i="9" s="1"/>
  <c r="A2606" i="9" s="1"/>
  <c r="A2607" i="9" s="1"/>
  <c r="A2608" i="9" s="1"/>
  <c r="A2609" i="9" s="1"/>
  <c r="A2610" i="9" s="1"/>
  <c r="A2611" i="9" s="1"/>
  <c r="A2612" i="9" s="1"/>
  <c r="A2613" i="9" s="1"/>
  <c r="A2614" i="9" s="1"/>
  <c r="A2615" i="9" s="1"/>
  <c r="A2616" i="9" s="1"/>
  <c r="A2617" i="9" s="1"/>
  <c r="A2618" i="9" s="1"/>
  <c r="A2619" i="9" s="1"/>
  <c r="A2620" i="9" s="1"/>
  <c r="A2621" i="9" s="1"/>
  <c r="A2622" i="9" s="1"/>
  <c r="A2623" i="9" s="1"/>
  <c r="A2624" i="9" s="1"/>
  <c r="A2625" i="9" s="1"/>
  <c r="A2626" i="9" s="1"/>
  <c r="A2627" i="9" s="1"/>
  <c r="A2628" i="9" s="1"/>
  <c r="A2629" i="9" s="1"/>
  <c r="A2630" i="9" s="1"/>
  <c r="A2631" i="9" s="1"/>
  <c r="A2632" i="9" s="1"/>
  <c r="A2633" i="9" s="1"/>
  <c r="A2634" i="9" s="1"/>
  <c r="A2635" i="9" s="1"/>
  <c r="A2636" i="9" s="1"/>
  <c r="A2637" i="9" s="1"/>
  <c r="A2638" i="9" s="1"/>
  <c r="A2639" i="9" s="1"/>
  <c r="A2640" i="9" s="1"/>
  <c r="A2641" i="9" s="1"/>
  <c r="A2642" i="9" s="1"/>
  <c r="A2643" i="9" s="1"/>
  <c r="A2644" i="9" s="1"/>
  <c r="A2645" i="9" s="1"/>
  <c r="A2646" i="9" s="1"/>
  <c r="A2647" i="9" s="1"/>
  <c r="A2648" i="9" s="1"/>
  <c r="A2649" i="9" s="1"/>
  <c r="A2650" i="9" s="1"/>
  <c r="A2651" i="9" s="1"/>
  <c r="A2652" i="9" s="1"/>
  <c r="A2653" i="9" s="1"/>
  <c r="A2654" i="9" s="1"/>
  <c r="A2655" i="9" s="1"/>
  <c r="A2656" i="9" s="1"/>
  <c r="A2657" i="9" s="1"/>
  <c r="A2658" i="9" s="1"/>
  <c r="A2659" i="9" s="1"/>
  <c r="A2660" i="9" s="1"/>
  <c r="A2661" i="9" s="1"/>
  <c r="A2662" i="9" s="1"/>
  <c r="A2663" i="9" s="1"/>
  <c r="A2664" i="9" s="1"/>
  <c r="A2665" i="9" s="1"/>
  <c r="A2666" i="9" s="1"/>
  <c r="A2667" i="9" s="1"/>
  <c r="A2668" i="9" s="1"/>
  <c r="A2669" i="9" s="1"/>
  <c r="A2670" i="9" s="1"/>
  <c r="A2671" i="9" s="1"/>
  <c r="A2672" i="9" s="1"/>
  <c r="A2673" i="9" s="1"/>
  <c r="A2674" i="9" s="1"/>
  <c r="A2675" i="9" s="1"/>
  <c r="A2676" i="9" s="1"/>
  <c r="A2677" i="9" s="1"/>
  <c r="A2678" i="9" s="1"/>
  <c r="A2679" i="9" s="1"/>
  <c r="A2680" i="9" s="1"/>
  <c r="A2681" i="9" s="1"/>
  <c r="A2682" i="9" s="1"/>
  <c r="A2683" i="9" s="1"/>
  <c r="A2684" i="9" s="1"/>
  <c r="A2685" i="9" s="1"/>
  <c r="A2686" i="9" s="1"/>
  <c r="A2687" i="9" s="1"/>
  <c r="A2688" i="9" s="1"/>
  <c r="A2689" i="9" s="1"/>
  <c r="A2690" i="9" s="1"/>
  <c r="A2691" i="9" s="1"/>
  <c r="A2692" i="9" s="1"/>
  <c r="A2693" i="9" s="1"/>
  <c r="A2694" i="9" s="1"/>
  <c r="A2695" i="9" s="1"/>
  <c r="A2696" i="9" s="1"/>
  <c r="A2697" i="9" s="1"/>
  <c r="A2698" i="9" s="1"/>
  <c r="A2699" i="9" s="1"/>
  <c r="A2700" i="9" s="1"/>
  <c r="A2701" i="9" s="1"/>
  <c r="A2702" i="9" s="1"/>
  <c r="A2703" i="9" s="1"/>
  <c r="A2704" i="9" s="1"/>
  <c r="A2705" i="9" s="1"/>
  <c r="A2706" i="9" s="1"/>
  <c r="A2707" i="9" s="1"/>
  <c r="A2708" i="9" s="1"/>
  <c r="A2709" i="9" s="1"/>
  <c r="A2710" i="9" s="1"/>
  <c r="A2711" i="9" s="1"/>
  <c r="A2712" i="9" s="1"/>
  <c r="A2713" i="9" s="1"/>
  <c r="A2714" i="9" s="1"/>
  <c r="A2715" i="9" s="1"/>
  <c r="A2716" i="9" s="1"/>
  <c r="A2717" i="9" s="1"/>
  <c r="A2718" i="9" s="1"/>
  <c r="A2719" i="9" s="1"/>
  <c r="A2720" i="9" s="1"/>
  <c r="A2721" i="9" s="1"/>
  <c r="A2722" i="9" s="1"/>
  <c r="A2723" i="9" s="1"/>
  <c r="A2724" i="9" s="1"/>
  <c r="A2725" i="9" s="1"/>
  <c r="A2726" i="9" s="1"/>
  <c r="A2727" i="9" s="1"/>
  <c r="A2728" i="9" s="1"/>
  <c r="A2729" i="9" s="1"/>
  <c r="A2730" i="9" s="1"/>
  <c r="A2731" i="9" s="1"/>
  <c r="A2732" i="9" s="1"/>
  <c r="A2733" i="9" s="1"/>
  <c r="A2734" i="9" s="1"/>
  <c r="A2735" i="9" s="1"/>
  <c r="A2736" i="9" s="1"/>
  <c r="A2737" i="9" s="1"/>
  <c r="A2738" i="9" s="1"/>
  <c r="A2739" i="9" s="1"/>
  <c r="A2740" i="9" s="1"/>
  <c r="A2741" i="9" s="1"/>
  <c r="A2742" i="9" s="1"/>
  <c r="A2743" i="9" s="1"/>
  <c r="A2744" i="9" s="1"/>
  <c r="A2745" i="9" s="1"/>
  <c r="A2746" i="9" s="1"/>
  <c r="A2747" i="9" s="1"/>
  <c r="A2748" i="9" s="1"/>
  <c r="A2749" i="9" s="1"/>
  <c r="A2750" i="9" s="1"/>
  <c r="A2751" i="9" s="1"/>
  <c r="A2752" i="9" s="1"/>
  <c r="A2753" i="9" s="1"/>
  <c r="A2754" i="9" s="1"/>
  <c r="A2755" i="9" s="1"/>
  <c r="A2756" i="9" s="1"/>
  <c r="A2757" i="9" s="1"/>
  <c r="A2758" i="9" s="1"/>
  <c r="A2759" i="9" s="1"/>
  <c r="A2760" i="9" s="1"/>
  <c r="A2761" i="9" s="1"/>
  <c r="A2762" i="9" s="1"/>
  <c r="A2763" i="9" s="1"/>
  <c r="A2764" i="9" s="1"/>
  <c r="A2765" i="9" s="1"/>
  <c r="A2766" i="9" s="1"/>
  <c r="A2767" i="9" s="1"/>
  <c r="A2768" i="9" s="1"/>
  <c r="A2769" i="9" s="1"/>
  <c r="A2770" i="9" s="1"/>
  <c r="A2771" i="9" s="1"/>
  <c r="A2772" i="9" s="1"/>
  <c r="A2773" i="9" s="1"/>
  <c r="A2774" i="9" s="1"/>
  <c r="A2775" i="9" s="1"/>
  <c r="A2776" i="9" s="1"/>
  <c r="A2777" i="9" s="1"/>
  <c r="A2778" i="9" s="1"/>
  <c r="A2779" i="9" s="1"/>
  <c r="A2780" i="9" s="1"/>
  <c r="A2781" i="9" s="1"/>
  <c r="A2782" i="9" s="1"/>
  <c r="A2783" i="9" s="1"/>
  <c r="A2784" i="9" s="1"/>
  <c r="A2785" i="9" s="1"/>
  <c r="A2786" i="9" s="1"/>
  <c r="A2787" i="9" s="1"/>
  <c r="A2788" i="9" s="1"/>
  <c r="A2789" i="9" s="1"/>
  <c r="A2790" i="9" s="1"/>
  <c r="A2791" i="9" s="1"/>
  <c r="A2792" i="9" s="1"/>
  <c r="A2793" i="9" s="1"/>
  <c r="A2794" i="9" s="1"/>
  <c r="A2795" i="9" s="1"/>
  <c r="A2796" i="9" s="1"/>
  <c r="A2797" i="9" s="1"/>
  <c r="A2798" i="9" s="1"/>
  <c r="A2799" i="9" s="1"/>
  <c r="A2800" i="9" s="1"/>
  <c r="A2801" i="9" s="1"/>
  <c r="A2802" i="9" s="1"/>
  <c r="A2803" i="9" s="1"/>
  <c r="A2804" i="9" s="1"/>
  <c r="A2805" i="9" s="1"/>
  <c r="A2806" i="9" s="1"/>
  <c r="A2807" i="9" s="1"/>
  <c r="A2808" i="9" s="1"/>
  <c r="A2809" i="9" s="1"/>
  <c r="A2810" i="9" s="1"/>
  <c r="A2811" i="9" s="1"/>
  <c r="A2812" i="9" s="1"/>
  <c r="A2813" i="9" s="1"/>
  <c r="A2814" i="9" s="1"/>
  <c r="A2815" i="9" s="1"/>
  <c r="A2816" i="9" s="1"/>
  <c r="A2817" i="9" s="1"/>
  <c r="A2818" i="9" s="1"/>
  <c r="A2819" i="9" s="1"/>
  <c r="A2820" i="9" s="1"/>
  <c r="A2821" i="9" s="1"/>
  <c r="A2822" i="9" s="1"/>
  <c r="A2823" i="9" s="1"/>
  <c r="A2824" i="9" s="1"/>
  <c r="A2825" i="9" s="1"/>
  <c r="A2826" i="9" s="1"/>
  <c r="A2827" i="9" s="1"/>
  <c r="A2828" i="9" s="1"/>
  <c r="A2829" i="9" s="1"/>
  <c r="A2830" i="9" s="1"/>
  <c r="A2831" i="9" s="1"/>
  <c r="A2832" i="9" s="1"/>
  <c r="A2833" i="9" s="1"/>
  <c r="A2834" i="9" s="1"/>
  <c r="A2835" i="9" s="1"/>
  <c r="A2836" i="9" s="1"/>
  <c r="A2837" i="9" s="1"/>
  <c r="A2838" i="9" s="1"/>
  <c r="A2839" i="9" s="1"/>
  <c r="A2840" i="9" s="1"/>
  <c r="A2841" i="9" s="1"/>
  <c r="A2842" i="9" s="1"/>
  <c r="A2843" i="9" s="1"/>
  <c r="A2844" i="9" s="1"/>
  <c r="A2845" i="9" s="1"/>
  <c r="A2846" i="9" s="1"/>
  <c r="A2847" i="9" s="1"/>
  <c r="A2848" i="9" s="1"/>
  <c r="A2849" i="9" s="1"/>
  <c r="A2850" i="9" s="1"/>
  <c r="A2851" i="9" s="1"/>
  <c r="A2852" i="9" s="1"/>
  <c r="A2853" i="9" s="1"/>
  <c r="A2854" i="9" s="1"/>
  <c r="A2855" i="9" s="1"/>
  <c r="A2856" i="9" s="1"/>
  <c r="A2857" i="9" s="1"/>
  <c r="A2858" i="9" s="1"/>
  <c r="A2859" i="9" s="1"/>
  <c r="A2860" i="9" s="1"/>
  <c r="A2861" i="9" s="1"/>
  <c r="A2862" i="9" s="1"/>
  <c r="A2863" i="9" s="1"/>
  <c r="A2864" i="9" s="1"/>
  <c r="A2865" i="9" s="1"/>
  <c r="A2866" i="9" s="1"/>
  <c r="A2867" i="9" s="1"/>
  <c r="A2868" i="9" s="1"/>
  <c r="A2869" i="9" s="1"/>
  <c r="A2870" i="9" s="1"/>
  <c r="A2871" i="9" s="1"/>
  <c r="A2872" i="9" s="1"/>
  <c r="A2873" i="9" s="1"/>
  <c r="A2874" i="9" s="1"/>
  <c r="A2875" i="9" s="1"/>
  <c r="A2876" i="9" s="1"/>
  <c r="A2877" i="9" s="1"/>
  <c r="A2878" i="9" s="1"/>
  <c r="A2879" i="9" s="1"/>
  <c r="A2880" i="9" s="1"/>
  <c r="A2881" i="9" s="1"/>
  <c r="A2882" i="9" s="1"/>
  <c r="A2883" i="9" s="1"/>
  <c r="A2884" i="9" s="1"/>
  <c r="A2885" i="9" s="1"/>
  <c r="A2886" i="9" s="1"/>
  <c r="A2887" i="9" s="1"/>
  <c r="A2888" i="9" s="1"/>
  <c r="A2889" i="9" s="1"/>
  <c r="A2890" i="9" s="1"/>
  <c r="A2891" i="9" s="1"/>
  <c r="A2892" i="9" s="1"/>
  <c r="A2893" i="9" s="1"/>
  <c r="A2894" i="9" s="1"/>
  <c r="A2895" i="9" s="1"/>
  <c r="A2896" i="9" s="1"/>
  <c r="A2897" i="9" s="1"/>
  <c r="A2898" i="9" s="1"/>
  <c r="A2899" i="9" s="1"/>
  <c r="A2900" i="9" s="1"/>
  <c r="A2901" i="9" s="1"/>
  <c r="A2902" i="9" s="1"/>
  <c r="A2903" i="9" s="1"/>
  <c r="A2904" i="9" s="1"/>
  <c r="A2905" i="9" s="1"/>
  <c r="A2906" i="9" s="1"/>
  <c r="A2907" i="9" s="1"/>
  <c r="A2908" i="9" s="1"/>
  <c r="A2909" i="9" s="1"/>
  <c r="A2910" i="9" s="1"/>
  <c r="A2911" i="9" s="1"/>
  <c r="A2912" i="9" s="1"/>
  <c r="A2913" i="9" s="1"/>
  <c r="A2914" i="9" s="1"/>
  <c r="A2915" i="9" s="1"/>
  <c r="A2916" i="9" s="1"/>
  <c r="A2917" i="9" s="1"/>
  <c r="A2918" i="9" s="1"/>
  <c r="A2919" i="9" s="1"/>
  <c r="A2920" i="9" s="1"/>
  <c r="A2921" i="9" s="1"/>
  <c r="A2922" i="9" s="1"/>
  <c r="A2923" i="9" s="1"/>
  <c r="A2924" i="9" s="1"/>
  <c r="A2925" i="9" s="1"/>
  <c r="A2926" i="9" s="1"/>
  <c r="A2927" i="9" s="1"/>
  <c r="A2928" i="9" s="1"/>
  <c r="A2929" i="9" s="1"/>
  <c r="A2930" i="9" s="1"/>
  <c r="A2931" i="9" s="1"/>
  <c r="A2932" i="9" s="1"/>
  <c r="A2933" i="9" s="1"/>
  <c r="A2934" i="9" s="1"/>
  <c r="A2935" i="9" s="1"/>
  <c r="A2936" i="9" s="1"/>
  <c r="A2937" i="9" s="1"/>
  <c r="A2938" i="9" s="1"/>
  <c r="A2939" i="9" s="1"/>
  <c r="A2940" i="9" s="1"/>
  <c r="A2941" i="9" s="1"/>
  <c r="A2942" i="9" s="1"/>
  <c r="A2943" i="9" s="1"/>
  <c r="A2944" i="9" s="1"/>
  <c r="A2945" i="9" s="1"/>
  <c r="A2946" i="9" s="1"/>
  <c r="A2947" i="9" s="1"/>
  <c r="A2948" i="9" s="1"/>
  <c r="A2949" i="9" s="1"/>
  <c r="A2950" i="9" s="1"/>
  <c r="A2951" i="9" s="1"/>
  <c r="A2952" i="9" s="1"/>
  <c r="A2953" i="9" s="1"/>
  <c r="A2954" i="9" s="1"/>
  <c r="A2955" i="9" s="1"/>
  <c r="A2956" i="9" s="1"/>
  <c r="A2957" i="9" s="1"/>
  <c r="A2958" i="9" s="1"/>
  <c r="A2959" i="9" s="1"/>
  <c r="A2960" i="9" s="1"/>
  <c r="A2961" i="9" s="1"/>
  <c r="A2962" i="9" s="1"/>
  <c r="A2963" i="9" s="1"/>
  <c r="A2964" i="9" s="1"/>
  <c r="A2965" i="9" s="1"/>
  <c r="A2966" i="9" s="1"/>
  <c r="A2967" i="9" s="1"/>
  <c r="A2968" i="9" s="1"/>
  <c r="A2969" i="9" s="1"/>
  <c r="A2970" i="9" s="1"/>
  <c r="A2971" i="9" s="1"/>
  <c r="A2972" i="9" s="1"/>
  <c r="A2973" i="9" s="1"/>
  <c r="A2974" i="9" s="1"/>
  <c r="A2975" i="9" s="1"/>
  <c r="A2976" i="9" s="1"/>
  <c r="A2977" i="9" s="1"/>
  <c r="A2978" i="9" s="1"/>
  <c r="A2979" i="9" s="1"/>
  <c r="A2980" i="9" s="1"/>
  <c r="A2981" i="9" s="1"/>
  <c r="A2982" i="9" s="1"/>
  <c r="A2983" i="9" s="1"/>
  <c r="A2984" i="9" s="1"/>
  <c r="A2985" i="9" s="1"/>
  <c r="A2986" i="9" s="1"/>
  <c r="A2987" i="9" s="1"/>
  <c r="A2988" i="9" s="1"/>
  <c r="A2989" i="9" s="1"/>
  <c r="A2990" i="9" s="1"/>
  <c r="A2991" i="9" s="1"/>
  <c r="A2992" i="9" s="1"/>
  <c r="A2993" i="9" s="1"/>
  <c r="A2994" i="9" s="1"/>
  <c r="A2995" i="9" s="1"/>
  <c r="A2996" i="9" s="1"/>
  <c r="A2997" i="9" s="1"/>
  <c r="A2998" i="9" s="1"/>
  <c r="A2999" i="9" s="1"/>
  <c r="A3000" i="9" s="1"/>
  <c r="A3001" i="9" s="1"/>
  <c r="A3002" i="9" s="1"/>
  <c r="A3003" i="9" s="1"/>
  <c r="A3004" i="9" s="1"/>
  <c r="A3005" i="9" s="1"/>
  <c r="A3006" i="9" s="1"/>
  <c r="A3007" i="9" s="1"/>
  <c r="A3008" i="9" s="1"/>
  <c r="A3009" i="9" s="1"/>
  <c r="A3010" i="9" s="1"/>
  <c r="A3011" i="9" s="1"/>
  <c r="A3012" i="9" s="1"/>
  <c r="A3013" i="9" s="1"/>
  <c r="A3014" i="9" s="1"/>
  <c r="A3015" i="9" s="1"/>
  <c r="A3016" i="9" s="1"/>
  <c r="A3017" i="9" s="1"/>
  <c r="A3018" i="9" s="1"/>
  <c r="A3019" i="9" s="1"/>
  <c r="A3020" i="9" s="1"/>
  <c r="A3021" i="9" s="1"/>
  <c r="A3022" i="9" s="1"/>
  <c r="A3023" i="9" s="1"/>
  <c r="A3024" i="9" s="1"/>
  <c r="A3025" i="9" s="1"/>
  <c r="A3026" i="9" s="1"/>
  <c r="A3027" i="9" s="1"/>
  <c r="A3028" i="9" s="1"/>
  <c r="A3029" i="9" s="1"/>
  <c r="A3030" i="9" s="1"/>
  <c r="A3031" i="9" s="1"/>
  <c r="A3032" i="9" s="1"/>
  <c r="A3033" i="9" s="1"/>
  <c r="A3034" i="9" s="1"/>
  <c r="A3035" i="9" s="1"/>
  <c r="A3036" i="9" s="1"/>
  <c r="A3037" i="9" s="1"/>
  <c r="A3038" i="9" s="1"/>
  <c r="A3039" i="9" s="1"/>
  <c r="A3040" i="9" s="1"/>
  <c r="A3041" i="9" s="1"/>
  <c r="A3042" i="9" s="1"/>
  <c r="A3043" i="9" s="1"/>
  <c r="A3044" i="9" s="1"/>
  <c r="A3045" i="9" s="1"/>
  <c r="A3046" i="9" s="1"/>
  <c r="A3047" i="9" s="1"/>
  <c r="A3048" i="9" s="1"/>
  <c r="A3049" i="9" s="1"/>
  <c r="A3050" i="9" s="1"/>
  <c r="A3051" i="9" s="1"/>
  <c r="A3052" i="9" s="1"/>
  <c r="A3053" i="9" s="1"/>
  <c r="A3054" i="9" s="1"/>
  <c r="A3055" i="9" s="1"/>
  <c r="A3056" i="9" s="1"/>
  <c r="A3057" i="9" s="1"/>
  <c r="A3058" i="9" s="1"/>
  <c r="A3059" i="9" s="1"/>
  <c r="A3060" i="9" s="1"/>
  <c r="A3061" i="9" s="1"/>
  <c r="A3062" i="9" s="1"/>
  <c r="A3063" i="9" s="1"/>
  <c r="A3064" i="9" s="1"/>
  <c r="A3065" i="9" s="1"/>
  <c r="A3066" i="9" s="1"/>
  <c r="A3067" i="9" s="1"/>
  <c r="A3068" i="9" s="1"/>
  <c r="A3069" i="9" s="1"/>
  <c r="A3070" i="9" s="1"/>
  <c r="A3071" i="9" s="1"/>
  <c r="A3072" i="9" s="1"/>
  <c r="A3073" i="9" s="1"/>
  <c r="A3074" i="9" s="1"/>
  <c r="A3075" i="9" s="1"/>
  <c r="A3076" i="9" s="1"/>
  <c r="A3077" i="9" s="1"/>
  <c r="A3078" i="9" s="1"/>
  <c r="A3079" i="9" s="1"/>
  <c r="A3080" i="9" s="1"/>
  <c r="A3081" i="9" s="1"/>
  <c r="A3082" i="9" s="1"/>
  <c r="A3083" i="9" s="1"/>
  <c r="A3084" i="9" s="1"/>
  <c r="A3085" i="9" s="1"/>
  <c r="A3086" i="9" s="1"/>
  <c r="A3087" i="9" s="1"/>
  <c r="A3088" i="9" s="1"/>
  <c r="A3089" i="9" s="1"/>
  <c r="A3090" i="9" s="1"/>
  <c r="A3091" i="9" s="1"/>
  <c r="A3092" i="9" s="1"/>
  <c r="A3093" i="9" s="1"/>
  <c r="A3094" i="9" s="1"/>
  <c r="A3095" i="9" s="1"/>
  <c r="A3096" i="9" s="1"/>
  <c r="A3097" i="9" s="1"/>
  <c r="A3098" i="9" s="1"/>
  <c r="A3099" i="9" s="1"/>
  <c r="A3100" i="9" s="1"/>
  <c r="A3101" i="9" s="1"/>
  <c r="A3102" i="9" s="1"/>
  <c r="A3103" i="9" s="1"/>
  <c r="A3104" i="9" s="1"/>
  <c r="A3105" i="9" s="1"/>
  <c r="A3106" i="9" s="1"/>
  <c r="A3107" i="9" s="1"/>
  <c r="A3108" i="9" s="1"/>
  <c r="A3109" i="9" s="1"/>
  <c r="A3110" i="9" s="1"/>
  <c r="A3111" i="9" s="1"/>
  <c r="A3112" i="9" s="1"/>
  <c r="A3113" i="9" s="1"/>
  <c r="A3114" i="9" s="1"/>
  <c r="A3115" i="9" s="1"/>
  <c r="A3116" i="9" s="1"/>
  <c r="A3117" i="9" s="1"/>
  <c r="A3118" i="9" s="1"/>
  <c r="A3119" i="9" s="1"/>
  <c r="A3120" i="9" s="1"/>
  <c r="A3121" i="9" s="1"/>
  <c r="A3122" i="9" s="1"/>
  <c r="A3123" i="9" s="1"/>
  <c r="A3124" i="9" s="1"/>
  <c r="A3125" i="9" s="1"/>
  <c r="A3126" i="9" s="1"/>
  <c r="A3127" i="9" s="1"/>
  <c r="A3128" i="9" s="1"/>
  <c r="A3129" i="9" s="1"/>
  <c r="A3130" i="9" s="1"/>
  <c r="A3131" i="9" s="1"/>
  <c r="A3132" i="9" s="1"/>
  <c r="A3133" i="9" s="1"/>
  <c r="A3134" i="9" s="1"/>
  <c r="A3135" i="9" s="1"/>
  <c r="A3136" i="9" s="1"/>
  <c r="A3137" i="9" s="1"/>
  <c r="A3138" i="9" s="1"/>
  <c r="A3139" i="9" s="1"/>
  <c r="A3140" i="9" s="1"/>
  <c r="A3141" i="9" s="1"/>
  <c r="A3142" i="9" s="1"/>
  <c r="A3143" i="9" s="1"/>
  <c r="A3144" i="9" s="1"/>
  <c r="A3145" i="9" s="1"/>
  <c r="A3146" i="9" s="1"/>
  <c r="A3147" i="9" s="1"/>
  <c r="A3148" i="9" s="1"/>
  <c r="A3149" i="9" s="1"/>
  <c r="A3150" i="9" s="1"/>
  <c r="A3151" i="9" s="1"/>
  <c r="A3152" i="9" s="1"/>
  <c r="A3153" i="9" s="1"/>
  <c r="A3154" i="9" s="1"/>
  <c r="A3155" i="9" s="1"/>
  <c r="A3156" i="9" s="1"/>
  <c r="A3157" i="9" s="1"/>
  <c r="A3158" i="9" s="1"/>
  <c r="A3159" i="9" s="1"/>
  <c r="A3160" i="9" s="1"/>
  <c r="A3161" i="9" s="1"/>
  <c r="A3162" i="9" s="1"/>
  <c r="A3163" i="9" s="1"/>
  <c r="A3164" i="9" s="1"/>
  <c r="A3165" i="9" s="1"/>
  <c r="A3166" i="9" s="1"/>
  <c r="A3167" i="9" s="1"/>
  <c r="A3168" i="9" s="1"/>
  <c r="A3169" i="9" s="1"/>
  <c r="A3170" i="9" s="1"/>
  <c r="A3171" i="9" s="1"/>
  <c r="A3172" i="9" s="1"/>
  <c r="A3173" i="9" s="1"/>
  <c r="A3174" i="9" s="1"/>
  <c r="A3175" i="9" s="1"/>
  <c r="A3176" i="9" s="1"/>
  <c r="A3177" i="9" s="1"/>
  <c r="A3178" i="9" s="1"/>
  <c r="A3179" i="9" s="1"/>
  <c r="A3180" i="9" s="1"/>
  <c r="A3181" i="9" s="1"/>
  <c r="A3182" i="9" s="1"/>
  <c r="A3183" i="9" s="1"/>
  <c r="A3184" i="9" s="1"/>
  <c r="A3185" i="9" s="1"/>
  <c r="A3186" i="9" s="1"/>
  <c r="A3187" i="9" s="1"/>
  <c r="A3188" i="9" s="1"/>
  <c r="A3189" i="9" s="1"/>
  <c r="A3190" i="9" s="1"/>
  <c r="A3191" i="9" s="1"/>
  <c r="A3192" i="9" s="1"/>
  <c r="A3193" i="9" s="1"/>
  <c r="A3194" i="9" s="1"/>
  <c r="A3195" i="9" s="1"/>
  <c r="A3196" i="9" s="1"/>
  <c r="A3197" i="9" s="1"/>
  <c r="A3198" i="9" s="1"/>
  <c r="A3199" i="9" s="1"/>
  <c r="A3200" i="9" s="1"/>
  <c r="A3201" i="9" s="1"/>
  <c r="A3202" i="9" s="1"/>
  <c r="A3203" i="9" s="1"/>
  <c r="A3204" i="9" s="1"/>
  <c r="A3205" i="9" s="1"/>
  <c r="A3206" i="9" s="1"/>
  <c r="A3207" i="9" s="1"/>
  <c r="A3208" i="9" s="1"/>
  <c r="A3209" i="9" s="1"/>
  <c r="A3210" i="9" s="1"/>
  <c r="A3211" i="9" s="1"/>
  <c r="A3212" i="9" s="1"/>
  <c r="A3213" i="9" s="1"/>
  <c r="A3214" i="9" s="1"/>
  <c r="A3215" i="9" s="1"/>
  <c r="A3216" i="9" s="1"/>
  <c r="A3217" i="9" s="1"/>
  <c r="A3218" i="9" s="1"/>
  <c r="A3219" i="9" s="1"/>
  <c r="A3220" i="9" s="1"/>
  <c r="A3221" i="9" s="1"/>
  <c r="A3222" i="9" s="1"/>
  <c r="A3223" i="9" s="1"/>
  <c r="A3224" i="9" s="1"/>
  <c r="A3225" i="9" s="1"/>
  <c r="A3226" i="9" s="1"/>
  <c r="A3227" i="9" s="1"/>
  <c r="A3228" i="9" s="1"/>
  <c r="A3229" i="9" s="1"/>
  <c r="A3230" i="9" s="1"/>
  <c r="A3231" i="9" s="1"/>
  <c r="A3232" i="9" s="1"/>
  <c r="A3233" i="9" s="1"/>
  <c r="A3234" i="9" s="1"/>
  <c r="A3235" i="9" s="1"/>
  <c r="A3236" i="9" s="1"/>
  <c r="A3237" i="9" s="1"/>
  <c r="A3238" i="9" s="1"/>
  <c r="A3239" i="9" s="1"/>
  <c r="A3240" i="9" s="1"/>
  <c r="A3241" i="9" s="1"/>
  <c r="A3242" i="9" s="1"/>
  <c r="A3243" i="9" s="1"/>
  <c r="A3244" i="9" s="1"/>
  <c r="A3245" i="9" s="1"/>
  <c r="A3246" i="9" s="1"/>
  <c r="A3247" i="9" s="1"/>
  <c r="A3248" i="9" s="1"/>
  <c r="A3249" i="9" s="1"/>
  <c r="A3250" i="9" s="1"/>
  <c r="A3251" i="9" s="1"/>
  <c r="A3252" i="9" s="1"/>
  <c r="A3253" i="9" s="1"/>
  <c r="A3254" i="9" s="1"/>
  <c r="A3255" i="9" s="1"/>
  <c r="A3256" i="9" s="1"/>
  <c r="A3257" i="9" s="1"/>
  <c r="A3258" i="9" s="1"/>
  <c r="A3259" i="9" s="1"/>
  <c r="A3260" i="9" s="1"/>
  <c r="A3261" i="9" s="1"/>
  <c r="A3262" i="9" s="1"/>
  <c r="A3263" i="9" s="1"/>
  <c r="A3264" i="9" s="1"/>
  <c r="A3265" i="9" s="1"/>
  <c r="A3266" i="9" s="1"/>
  <c r="A3267" i="9" s="1"/>
  <c r="A3268" i="9" s="1"/>
  <c r="A3269" i="9" s="1"/>
  <c r="A3270" i="9" s="1"/>
  <c r="A3271" i="9" s="1"/>
  <c r="A3272" i="9" s="1"/>
  <c r="A3273" i="9" s="1"/>
  <c r="A3274" i="9" s="1"/>
  <c r="A3275" i="9" s="1"/>
  <c r="A3276" i="9" s="1"/>
  <c r="A3277" i="9" s="1"/>
  <c r="A3278" i="9" s="1"/>
  <c r="A3279" i="9" s="1"/>
  <c r="A3280" i="9" s="1"/>
  <c r="A3281" i="9" s="1"/>
  <c r="A3282" i="9" s="1"/>
  <c r="A3283" i="9" s="1"/>
  <c r="A3284" i="9" s="1"/>
  <c r="A3285" i="9" s="1"/>
  <c r="A3286" i="9" s="1"/>
  <c r="A3287" i="9" s="1"/>
  <c r="A3288" i="9" s="1"/>
  <c r="A3289" i="9" s="1"/>
  <c r="A3290" i="9" s="1"/>
  <c r="A3291" i="9" s="1"/>
  <c r="A3292" i="9" s="1"/>
  <c r="A3293" i="9" s="1"/>
  <c r="A3294" i="9" s="1"/>
  <c r="A3295" i="9" s="1"/>
  <c r="A3296" i="9" s="1"/>
  <c r="A3297" i="9" s="1"/>
  <c r="A3298" i="9" s="1"/>
  <c r="A3299" i="9" s="1"/>
  <c r="A3300" i="9" s="1"/>
  <c r="A3301" i="9" s="1"/>
  <c r="A3302" i="9" s="1"/>
  <c r="A3303" i="9" s="1"/>
  <c r="A3304" i="9" s="1"/>
  <c r="A3305" i="9" s="1"/>
  <c r="A3306" i="9" s="1"/>
  <c r="A3307" i="9" s="1"/>
  <c r="A3308" i="9" s="1"/>
  <c r="A3309" i="9" s="1"/>
  <c r="A3310" i="9" s="1"/>
  <c r="A3311" i="9" s="1"/>
  <c r="A3312" i="9" s="1"/>
  <c r="A3313" i="9" s="1"/>
  <c r="A3314" i="9" s="1"/>
  <c r="A3315" i="9" s="1"/>
  <c r="A3316" i="9" s="1"/>
  <c r="A3317" i="9" s="1"/>
  <c r="A3318" i="9" s="1"/>
  <c r="A3319" i="9" s="1"/>
  <c r="A3320" i="9" s="1"/>
  <c r="A3321" i="9" s="1"/>
  <c r="A3322" i="9" s="1"/>
  <c r="A3323" i="9" s="1"/>
  <c r="A3324" i="9" s="1"/>
  <c r="A3325" i="9" s="1"/>
  <c r="A3326" i="9" s="1"/>
  <c r="A3327" i="9" s="1"/>
  <c r="A3328" i="9" s="1"/>
  <c r="A3329" i="9" s="1"/>
  <c r="A3330" i="9" s="1"/>
  <c r="A3331" i="9" s="1"/>
  <c r="A3332" i="9" s="1"/>
  <c r="A3333" i="9" s="1"/>
  <c r="A3334" i="9" s="1"/>
  <c r="A3335" i="9" s="1"/>
  <c r="A3336" i="9" s="1"/>
  <c r="A3337" i="9" s="1"/>
  <c r="A3338" i="9" s="1"/>
  <c r="A3339" i="9" s="1"/>
  <c r="A3340" i="9" s="1"/>
  <c r="A3341" i="9" s="1"/>
  <c r="A3342" i="9" s="1"/>
  <c r="A3343" i="9" s="1"/>
  <c r="A3344" i="9" s="1"/>
  <c r="A3345" i="9" s="1"/>
  <c r="A3346" i="9" s="1"/>
  <c r="A3347" i="9" s="1"/>
  <c r="A3348" i="9" s="1"/>
  <c r="A3349" i="9" s="1"/>
  <c r="A3350" i="9" s="1"/>
  <c r="A3351" i="9" s="1"/>
  <c r="A3352" i="9" s="1"/>
  <c r="A3353" i="9" s="1"/>
  <c r="A3354" i="9" s="1"/>
  <c r="A3355" i="9" s="1"/>
  <c r="A3356" i="9" s="1"/>
  <c r="A3357" i="9" s="1"/>
  <c r="A3358" i="9" s="1"/>
  <c r="A3359" i="9" s="1"/>
  <c r="A3360" i="9" s="1"/>
  <c r="A3361" i="9" s="1"/>
  <c r="A3362" i="9" s="1"/>
  <c r="A3363" i="9" s="1"/>
  <c r="A3364" i="9" s="1"/>
  <c r="A3365" i="9" s="1"/>
  <c r="A3366" i="9" s="1"/>
  <c r="A3367" i="9" s="1"/>
  <c r="A3368" i="9" s="1"/>
  <c r="A3369" i="9" s="1"/>
  <c r="A3370" i="9" s="1"/>
  <c r="A3371" i="9" s="1"/>
  <c r="A3372" i="9" s="1"/>
  <c r="A3373" i="9" s="1"/>
  <c r="A3374" i="9" s="1"/>
  <c r="A3375" i="9" s="1"/>
  <c r="A3376" i="9" s="1"/>
  <c r="A3377" i="9" s="1"/>
  <c r="A3378" i="9" s="1"/>
  <c r="A3379" i="9" s="1"/>
  <c r="A3380" i="9" s="1"/>
  <c r="A3381" i="9" s="1"/>
  <c r="A3382" i="9" s="1"/>
  <c r="A3383" i="9" s="1"/>
  <c r="A3384" i="9" s="1"/>
  <c r="A3385" i="9" s="1"/>
  <c r="A3386" i="9" s="1"/>
  <c r="A3387" i="9" s="1"/>
  <c r="A3388" i="9" s="1"/>
  <c r="A3389" i="9" s="1"/>
  <c r="A3390" i="9" s="1"/>
  <c r="A3391" i="9" s="1"/>
  <c r="A3392" i="9" s="1"/>
  <c r="A3393" i="9" s="1"/>
  <c r="A3394" i="9" s="1"/>
  <c r="A3395" i="9" s="1"/>
  <c r="A3396" i="9" s="1"/>
  <c r="A3397" i="9" s="1"/>
  <c r="A3398" i="9" s="1"/>
  <c r="A3399" i="9" s="1"/>
  <c r="A3400" i="9" s="1"/>
  <c r="A3401" i="9" s="1"/>
  <c r="A3402" i="9" s="1"/>
  <c r="A3403" i="9" s="1"/>
  <c r="A3404" i="9" s="1"/>
  <c r="A3405" i="9" s="1"/>
  <c r="A3406" i="9" s="1"/>
  <c r="A3407" i="9" s="1"/>
  <c r="A3408" i="9" s="1"/>
  <c r="A3409" i="9" s="1"/>
  <c r="A3410" i="9" s="1"/>
  <c r="A3411" i="9" s="1"/>
  <c r="A3412" i="9" s="1"/>
  <c r="A3413" i="9" s="1"/>
  <c r="A3414" i="9" s="1"/>
  <c r="A3415" i="9" s="1"/>
  <c r="A3416" i="9" s="1"/>
  <c r="A3417" i="9" s="1"/>
  <c r="A3418" i="9" s="1"/>
  <c r="A3419" i="9" s="1"/>
  <c r="A3420" i="9" s="1"/>
  <c r="A3421" i="9" s="1"/>
  <c r="A3422" i="9" s="1"/>
  <c r="A3423" i="9" s="1"/>
  <c r="A3424" i="9" s="1"/>
  <c r="A3425" i="9" s="1"/>
  <c r="A3426" i="9" s="1"/>
  <c r="A3427" i="9" s="1"/>
  <c r="A3428" i="9" s="1"/>
  <c r="A3429" i="9" s="1"/>
  <c r="A3430" i="9" s="1"/>
  <c r="A3431" i="9" s="1"/>
  <c r="A3432" i="9" s="1"/>
  <c r="A3433" i="9" s="1"/>
  <c r="A3434" i="9" s="1"/>
  <c r="A3435" i="9" s="1"/>
  <c r="A3436" i="9" s="1"/>
  <c r="A3437" i="9" s="1"/>
  <c r="A3438" i="9" s="1"/>
  <c r="A3439" i="9" s="1"/>
  <c r="A3440" i="9" s="1"/>
  <c r="A3441" i="9" s="1"/>
  <c r="A3442" i="9" s="1"/>
  <c r="A3443" i="9" s="1"/>
  <c r="A3444" i="9" s="1"/>
  <c r="A3445" i="9" s="1"/>
  <c r="A3446" i="9" s="1"/>
  <c r="A3447" i="9" s="1"/>
  <c r="A3448" i="9" s="1"/>
  <c r="A3449" i="9" s="1"/>
  <c r="A3450" i="9" s="1"/>
  <c r="A3451" i="9" s="1"/>
  <c r="A3452" i="9" s="1"/>
  <c r="A3453" i="9" s="1"/>
  <c r="A3454" i="9" s="1"/>
  <c r="A3455" i="9" s="1"/>
  <c r="A3456" i="9" s="1"/>
  <c r="A3457" i="9" s="1"/>
  <c r="A3458" i="9" s="1"/>
  <c r="A3459" i="9" s="1"/>
  <c r="A3460" i="9" s="1"/>
  <c r="A3461" i="9" s="1"/>
  <c r="A3462" i="9" s="1"/>
  <c r="A3463" i="9" s="1"/>
  <c r="A3464" i="9" s="1"/>
  <c r="A3465" i="9" s="1"/>
  <c r="A3466" i="9" s="1"/>
  <c r="A3467" i="9" s="1"/>
  <c r="A3468" i="9" s="1"/>
  <c r="A3469" i="9" s="1"/>
  <c r="A3470" i="9" s="1"/>
  <c r="A3471" i="9" s="1"/>
  <c r="A3472" i="9" s="1"/>
  <c r="A3473" i="9" s="1"/>
  <c r="A3474" i="9" s="1"/>
  <c r="A3475" i="9" s="1"/>
  <c r="A3476" i="9" s="1"/>
  <c r="A3477" i="9" s="1"/>
  <c r="A3478" i="9" s="1"/>
  <c r="A3479" i="9" s="1"/>
  <c r="A3480" i="9" s="1"/>
  <c r="A3481" i="9" s="1"/>
  <c r="A3482" i="9" s="1"/>
  <c r="A3483" i="9" s="1"/>
  <c r="A3484" i="9" s="1"/>
  <c r="A3485" i="9" s="1"/>
  <c r="A3486" i="9" s="1"/>
  <c r="A3487" i="9" s="1"/>
  <c r="A3488" i="9" s="1"/>
  <c r="A3489" i="9" s="1"/>
  <c r="A3490" i="9" s="1"/>
  <c r="A3491" i="9" s="1"/>
  <c r="A3492" i="9" s="1"/>
  <c r="A3493" i="9" s="1"/>
  <c r="A3494" i="9" s="1"/>
  <c r="A3495" i="9" s="1"/>
  <c r="A3496" i="9" s="1"/>
  <c r="A3497" i="9" s="1"/>
  <c r="A3498" i="9" s="1"/>
  <c r="A3499" i="9" s="1"/>
  <c r="A3500" i="9" s="1"/>
  <c r="A3501" i="9" s="1"/>
  <c r="A3502" i="9" s="1"/>
  <c r="A3503" i="9" s="1"/>
  <c r="A3504" i="9" s="1"/>
  <c r="A3505" i="9" s="1"/>
  <c r="A3506" i="9" s="1"/>
  <c r="A3507" i="9" s="1"/>
  <c r="A3508" i="9" s="1"/>
  <c r="A3509" i="9" s="1"/>
  <c r="A3510" i="9" s="1"/>
  <c r="A3511" i="9" s="1"/>
  <c r="A3512" i="9" s="1"/>
  <c r="A3513" i="9" s="1"/>
  <c r="A3514" i="9" s="1"/>
  <c r="A3515" i="9" s="1"/>
  <c r="A3516" i="9" s="1"/>
  <c r="A3517" i="9" s="1"/>
  <c r="A3518" i="9" s="1"/>
  <c r="A3519" i="9" s="1"/>
  <c r="A3520" i="9" s="1"/>
  <c r="A3521" i="9" s="1"/>
  <c r="A3522" i="9" s="1"/>
  <c r="A3523" i="9" s="1"/>
  <c r="A3524" i="9" s="1"/>
  <c r="A3525" i="9" s="1"/>
  <c r="A3526" i="9" s="1"/>
  <c r="A3527" i="9" s="1"/>
  <c r="A3528" i="9" s="1"/>
  <c r="A3529" i="9" s="1"/>
  <c r="A3530" i="9" s="1"/>
  <c r="A3531" i="9" s="1"/>
  <c r="A3532" i="9" s="1"/>
  <c r="A3533" i="9" s="1"/>
  <c r="A3534" i="9" s="1"/>
  <c r="A3535" i="9" s="1"/>
  <c r="A3536" i="9" s="1"/>
  <c r="A3537" i="9" s="1"/>
  <c r="A3538" i="9" s="1"/>
  <c r="A3539" i="9" s="1"/>
  <c r="A3540" i="9" s="1"/>
  <c r="A3541" i="9" s="1"/>
  <c r="A3542" i="9" s="1"/>
  <c r="A3543" i="9" s="1"/>
  <c r="A3544" i="9" s="1"/>
  <c r="A3545" i="9" s="1"/>
  <c r="A3546" i="9" s="1"/>
  <c r="A3547" i="9" s="1"/>
  <c r="A3548" i="9" s="1"/>
  <c r="A3549" i="9" s="1"/>
  <c r="A3550" i="9" s="1"/>
  <c r="A3551" i="9" s="1"/>
  <c r="A3552" i="9" s="1"/>
  <c r="A3553" i="9" s="1"/>
  <c r="A3554" i="9" s="1"/>
  <c r="A3555" i="9" s="1"/>
  <c r="A3556" i="9" s="1"/>
  <c r="A3557" i="9" s="1"/>
  <c r="A3558" i="9" s="1"/>
  <c r="A3559" i="9" s="1"/>
  <c r="A3560" i="9" s="1"/>
  <c r="A3561" i="9" s="1"/>
  <c r="A3562" i="9" s="1"/>
  <c r="A3563" i="9" s="1"/>
  <c r="A3564" i="9" s="1"/>
  <c r="A3565" i="9" s="1"/>
  <c r="A3566" i="9" s="1"/>
  <c r="A3567" i="9" s="1"/>
  <c r="A3568" i="9" s="1"/>
  <c r="A3569" i="9" s="1"/>
  <c r="A3570" i="9" s="1"/>
  <c r="A3571" i="9" s="1"/>
  <c r="A3572" i="9" s="1"/>
  <c r="A3573" i="9" s="1"/>
  <c r="A3574" i="9" s="1"/>
  <c r="A3575" i="9" s="1"/>
  <c r="A3576" i="9" s="1"/>
  <c r="A3577" i="9" s="1"/>
  <c r="A3578" i="9" s="1"/>
  <c r="A3579" i="9" s="1"/>
  <c r="A3580" i="9" s="1"/>
  <c r="A3581" i="9" s="1"/>
  <c r="A3582" i="9" s="1"/>
  <c r="A3583" i="9" s="1"/>
  <c r="A3584" i="9" s="1"/>
  <c r="A3585" i="9" s="1"/>
  <c r="A3586" i="9" s="1"/>
  <c r="A3587" i="9" s="1"/>
  <c r="A3588" i="9" s="1"/>
  <c r="A3589" i="9" s="1"/>
  <c r="A3590" i="9" s="1"/>
  <c r="A3591" i="9" s="1"/>
  <c r="A3592" i="9" s="1"/>
  <c r="A3593" i="9" s="1"/>
  <c r="A3594" i="9" s="1"/>
  <c r="A3595" i="9" s="1"/>
  <c r="A3596" i="9" s="1"/>
  <c r="A3597" i="9" s="1"/>
  <c r="A3598" i="9" s="1"/>
  <c r="A3599" i="9" s="1"/>
  <c r="A3600" i="9" s="1"/>
  <c r="A3601" i="9" s="1"/>
  <c r="A3602" i="9" s="1"/>
  <c r="A3603" i="9" s="1"/>
  <c r="A3604" i="9" s="1"/>
  <c r="A3605" i="9" s="1"/>
  <c r="A3606" i="9" s="1"/>
  <c r="A3607" i="9" s="1"/>
  <c r="A3608" i="9" s="1"/>
  <c r="A3609" i="9" s="1"/>
  <c r="A3610" i="9" s="1"/>
  <c r="A3611" i="9" s="1"/>
  <c r="A3612" i="9" s="1"/>
  <c r="A3613" i="9" s="1"/>
  <c r="A3614" i="9" s="1"/>
  <c r="A3615" i="9" s="1"/>
  <c r="A3616" i="9" s="1"/>
  <c r="A3617" i="9" s="1"/>
  <c r="A3618" i="9" s="1"/>
  <c r="A3619" i="9" s="1"/>
  <c r="A3620" i="9" s="1"/>
  <c r="A3621" i="9" s="1"/>
  <c r="A3622" i="9" s="1"/>
  <c r="A3623" i="9" s="1"/>
  <c r="A3624" i="9" s="1"/>
  <c r="A3625" i="9" s="1"/>
  <c r="A3626" i="9" s="1"/>
  <c r="A3627" i="9" s="1"/>
  <c r="A3628" i="9" s="1"/>
  <c r="A3629" i="9" s="1"/>
  <c r="A3630" i="9" s="1"/>
  <c r="A3631" i="9" s="1"/>
  <c r="A3632" i="9" s="1"/>
  <c r="A3633" i="9" s="1"/>
  <c r="A3634" i="9" s="1"/>
  <c r="A3635" i="9" s="1"/>
  <c r="A3636" i="9" s="1"/>
  <c r="A3637" i="9" s="1"/>
  <c r="A3638" i="9" s="1"/>
  <c r="A3639" i="9" s="1"/>
  <c r="A3640" i="9" s="1"/>
  <c r="A3641" i="9" s="1"/>
  <c r="A3642" i="9" s="1"/>
  <c r="A3643" i="9" s="1"/>
  <c r="A3644" i="9" s="1"/>
  <c r="A3645" i="9" s="1"/>
  <c r="A3646" i="9" s="1"/>
  <c r="A3647" i="9" s="1"/>
  <c r="A3648" i="9" s="1"/>
  <c r="A3649" i="9" s="1"/>
  <c r="A3650" i="9" s="1"/>
  <c r="A3651" i="9" s="1"/>
  <c r="A3652" i="9" s="1"/>
  <c r="A3653" i="9" s="1"/>
  <c r="A3654" i="9" s="1"/>
  <c r="A3655" i="9" s="1"/>
  <c r="A3656" i="9" s="1"/>
  <c r="A3657" i="9" s="1"/>
  <c r="A3658" i="9" s="1"/>
  <c r="A3659" i="9" s="1"/>
  <c r="A3660" i="9" s="1"/>
  <c r="A3661" i="9" s="1"/>
  <c r="A3662" i="9" s="1"/>
  <c r="A3663" i="9" s="1"/>
  <c r="A3664" i="9" s="1"/>
  <c r="A3665" i="9" s="1"/>
  <c r="A3666" i="9" s="1"/>
  <c r="A3667" i="9" s="1"/>
  <c r="A3668" i="9" s="1"/>
  <c r="A3669" i="9" s="1"/>
  <c r="A3670" i="9" s="1"/>
  <c r="A3671" i="9" s="1"/>
  <c r="A3672" i="9" s="1"/>
  <c r="A3673" i="9" s="1"/>
  <c r="A3674" i="9" s="1"/>
  <c r="A3675" i="9" s="1"/>
  <c r="A3676" i="9" s="1"/>
  <c r="A3677" i="9" s="1"/>
  <c r="A3678" i="9" s="1"/>
  <c r="A3679" i="9" s="1"/>
  <c r="A3680" i="9" s="1"/>
  <c r="A3681" i="9" s="1"/>
  <c r="A3682" i="9" s="1"/>
  <c r="A3683" i="9" s="1"/>
  <c r="A3684" i="9" s="1"/>
  <c r="A3685" i="9" s="1"/>
  <c r="A3686" i="9" s="1"/>
  <c r="A3687" i="9" s="1"/>
  <c r="A3688" i="9" s="1"/>
  <c r="A3689" i="9" s="1"/>
  <c r="A3690" i="9" s="1"/>
  <c r="A3691" i="9" s="1"/>
  <c r="A3692" i="9" s="1"/>
  <c r="A3693" i="9" s="1"/>
  <c r="A3694" i="9" s="1"/>
  <c r="A3695" i="9" s="1"/>
  <c r="A3696" i="9" s="1"/>
  <c r="A3697" i="9" s="1"/>
  <c r="A3698" i="9" s="1"/>
  <c r="A3699" i="9" s="1"/>
  <c r="A3700" i="9" s="1"/>
  <c r="A3701" i="9" s="1"/>
  <c r="A3702" i="9" s="1"/>
  <c r="A3703" i="9" s="1"/>
  <c r="A3704" i="9" s="1"/>
  <c r="A3705" i="9" s="1"/>
  <c r="A3706" i="9" s="1"/>
  <c r="A3707" i="9" s="1"/>
  <c r="A3708" i="9" s="1"/>
  <c r="A3709" i="9" s="1"/>
  <c r="A3710" i="9" s="1"/>
  <c r="A3711" i="9" s="1"/>
  <c r="A3712" i="9" s="1"/>
  <c r="A3713" i="9" s="1"/>
  <c r="A3714" i="9" s="1"/>
  <c r="A3715" i="9" s="1"/>
  <c r="A3716" i="9" s="1"/>
  <c r="A3717" i="9" s="1"/>
  <c r="A3718" i="9" s="1"/>
  <c r="A3719" i="9" s="1"/>
  <c r="A3720" i="9" s="1"/>
  <c r="A3721" i="9" s="1"/>
  <c r="A3722" i="9" s="1"/>
  <c r="A3723" i="9" s="1"/>
  <c r="A3724" i="9" s="1"/>
  <c r="A3725" i="9" s="1"/>
  <c r="A3726" i="9" s="1"/>
  <c r="A3727" i="9" s="1"/>
  <c r="A3728" i="9" s="1"/>
  <c r="A3729" i="9" s="1"/>
  <c r="A3730" i="9" s="1"/>
  <c r="A3731" i="9" s="1"/>
  <c r="A3732" i="9" s="1"/>
  <c r="A3733" i="9" s="1"/>
  <c r="A3734" i="9" s="1"/>
  <c r="A3735" i="9" s="1"/>
  <c r="A3736" i="9" s="1"/>
  <c r="A3737" i="9" s="1"/>
  <c r="A3738" i="9" s="1"/>
  <c r="A3739" i="9" s="1"/>
  <c r="A3740" i="9" s="1"/>
  <c r="A3741" i="9" s="1"/>
  <c r="A3742" i="9" s="1"/>
  <c r="A3743" i="9" s="1"/>
  <c r="A3744" i="9" s="1"/>
  <c r="A3745" i="9" s="1"/>
  <c r="A3746" i="9" s="1"/>
  <c r="A3747" i="9" s="1"/>
  <c r="A3748" i="9" s="1"/>
  <c r="A3749" i="9" s="1"/>
  <c r="A3750" i="9" s="1"/>
  <c r="A3751" i="9" s="1"/>
  <c r="A3752" i="9" s="1"/>
  <c r="A3753" i="9" s="1"/>
  <c r="A3754" i="9" s="1"/>
  <c r="A3755" i="9" s="1"/>
  <c r="A3756" i="9" s="1"/>
  <c r="A3757" i="9" s="1"/>
  <c r="A3758" i="9" s="1"/>
  <c r="A3759" i="9" s="1"/>
  <c r="A3760" i="9" s="1"/>
  <c r="A3761" i="9" s="1"/>
  <c r="A3762" i="9" s="1"/>
  <c r="A3763" i="9" s="1"/>
  <c r="A3764" i="9" s="1"/>
  <c r="A3765" i="9" s="1"/>
  <c r="A3766" i="9" s="1"/>
  <c r="A3767" i="9" s="1"/>
  <c r="A3768" i="9" s="1"/>
  <c r="A3769" i="9" s="1"/>
  <c r="A3770" i="9" s="1"/>
  <c r="A3771" i="9" s="1"/>
  <c r="A3772" i="9" s="1"/>
  <c r="A3773" i="9" s="1"/>
  <c r="A3774" i="9" s="1"/>
  <c r="A3775" i="9" s="1"/>
  <c r="A3776" i="9" s="1"/>
  <c r="A3777" i="9" s="1"/>
  <c r="A3778" i="9" s="1"/>
  <c r="A3779" i="9" s="1"/>
  <c r="A3780" i="9" s="1"/>
  <c r="A3781" i="9" s="1"/>
  <c r="A3782" i="9" s="1"/>
  <c r="A3783" i="9" s="1"/>
  <c r="A3784" i="9" s="1"/>
  <c r="A3785" i="9" s="1"/>
  <c r="A3786" i="9" s="1"/>
  <c r="A3787" i="9" s="1"/>
  <c r="A3788" i="9" s="1"/>
  <c r="A3789" i="9" s="1"/>
  <c r="A3790" i="9" s="1"/>
  <c r="A3791" i="9" s="1"/>
  <c r="A3792" i="9" s="1"/>
  <c r="A3793" i="9" s="1"/>
  <c r="A3794" i="9" s="1"/>
  <c r="A3795" i="9" s="1"/>
  <c r="A3796" i="9" s="1"/>
  <c r="A3797" i="9" s="1"/>
  <c r="A3798" i="9" s="1"/>
  <c r="A3799" i="9" s="1"/>
  <c r="A3800" i="9" s="1"/>
  <c r="A3801" i="9" s="1"/>
  <c r="A3802" i="9" s="1"/>
  <c r="A3803" i="9" s="1"/>
  <c r="A3804" i="9" s="1"/>
  <c r="A3805" i="9" s="1"/>
  <c r="A3806" i="9" s="1"/>
  <c r="A3807" i="9" s="1"/>
  <c r="A3808" i="9" s="1"/>
  <c r="A3809" i="9" s="1"/>
  <c r="A3810" i="9" s="1"/>
  <c r="A3811" i="9" s="1"/>
  <c r="A3812" i="9" s="1"/>
  <c r="A3813" i="9" s="1"/>
  <c r="A3814" i="9" s="1"/>
  <c r="A3815" i="9" s="1"/>
  <c r="A3816" i="9" s="1"/>
  <c r="A3817" i="9" s="1"/>
  <c r="A3818" i="9" s="1"/>
  <c r="A3819" i="9" s="1"/>
  <c r="A3820" i="9" s="1"/>
  <c r="A3821" i="9" s="1"/>
  <c r="A3822" i="9" s="1"/>
  <c r="A3823" i="9" s="1"/>
  <c r="A3824" i="9" s="1"/>
  <c r="A3825" i="9" s="1"/>
  <c r="A3826" i="9" s="1"/>
  <c r="A3827" i="9" s="1"/>
  <c r="A3828" i="9" s="1"/>
  <c r="A3829" i="9" s="1"/>
  <c r="A3830" i="9" s="1"/>
  <c r="A3831" i="9" s="1"/>
  <c r="A3832" i="9" s="1"/>
  <c r="A3833" i="9" s="1"/>
  <c r="A3834" i="9" s="1"/>
  <c r="A3835" i="9" s="1"/>
  <c r="A3836" i="9" s="1"/>
  <c r="A3837" i="9" s="1"/>
  <c r="A3838" i="9" s="1"/>
  <c r="A3839" i="9" s="1"/>
  <c r="A3840" i="9" s="1"/>
  <c r="A3841" i="9" s="1"/>
  <c r="A3842" i="9" s="1"/>
  <c r="A3843" i="9" s="1"/>
  <c r="A3844" i="9" s="1"/>
  <c r="A3845" i="9" s="1"/>
  <c r="A3846" i="9" s="1"/>
  <c r="A3847" i="9" s="1"/>
  <c r="A3848" i="9" s="1"/>
  <c r="A3849" i="9" s="1"/>
  <c r="A3850" i="9" s="1"/>
  <c r="A3851" i="9" s="1"/>
  <c r="A3852" i="9" s="1"/>
  <c r="A3853" i="9" s="1"/>
  <c r="A3854" i="9" s="1"/>
  <c r="A3855" i="9" s="1"/>
  <c r="A3856" i="9" s="1"/>
  <c r="A3857" i="9" s="1"/>
  <c r="A3858" i="9" s="1"/>
  <c r="A3859" i="9" s="1"/>
  <c r="A3860" i="9" s="1"/>
  <c r="A3861" i="9" s="1"/>
  <c r="A3862" i="9" s="1"/>
  <c r="A3863" i="9" s="1"/>
  <c r="A3864" i="9" s="1"/>
  <c r="A3865" i="9" s="1"/>
  <c r="A3866" i="9" s="1"/>
  <c r="A3867" i="9" s="1"/>
  <c r="A3868" i="9" s="1"/>
  <c r="A3869" i="9" s="1"/>
  <c r="A3870" i="9" s="1"/>
  <c r="A3871" i="9" s="1"/>
  <c r="A3872" i="9" s="1"/>
  <c r="A3873" i="9" s="1"/>
  <c r="A3874" i="9" s="1"/>
  <c r="A3875" i="9" s="1"/>
  <c r="A3876" i="9" s="1"/>
  <c r="A3877" i="9" s="1"/>
  <c r="A3878" i="9" s="1"/>
  <c r="A3879" i="9" s="1"/>
  <c r="A3880" i="9" s="1"/>
  <c r="A3881" i="9" s="1"/>
  <c r="A3882" i="9" s="1"/>
  <c r="A3883" i="9" s="1"/>
  <c r="A3884" i="9" s="1"/>
  <c r="A3885" i="9" s="1"/>
  <c r="A3886" i="9" s="1"/>
  <c r="A3887" i="9" s="1"/>
  <c r="A3888" i="9" s="1"/>
  <c r="A3889" i="9" s="1"/>
  <c r="A3890" i="9" s="1"/>
  <c r="A3891" i="9" s="1"/>
  <c r="A3892" i="9" s="1"/>
  <c r="A3893" i="9" s="1"/>
  <c r="A3894" i="9" s="1"/>
  <c r="A3895" i="9" s="1"/>
  <c r="A3896" i="9" s="1"/>
  <c r="A3897" i="9" s="1"/>
  <c r="A3898" i="9" s="1"/>
  <c r="A3899" i="9" s="1"/>
  <c r="A3900" i="9" s="1"/>
  <c r="A3901" i="9" s="1"/>
  <c r="A3902" i="9" s="1"/>
  <c r="A3903" i="9" s="1"/>
  <c r="A3904" i="9" s="1"/>
  <c r="A3905" i="9" s="1"/>
  <c r="A3906" i="9" s="1"/>
  <c r="A3907" i="9" s="1"/>
  <c r="A3908" i="9" s="1"/>
  <c r="A3909" i="9" s="1"/>
  <c r="A3910" i="9" s="1"/>
  <c r="A3911" i="9" s="1"/>
  <c r="A3912" i="9" s="1"/>
  <c r="A3913" i="9" s="1"/>
  <c r="A3914" i="9" s="1"/>
  <c r="A3915" i="9" s="1"/>
  <c r="A3916" i="9" s="1"/>
  <c r="A3917" i="9" s="1"/>
  <c r="A3918" i="9" s="1"/>
  <c r="A3919" i="9" s="1"/>
  <c r="A3920" i="9" s="1"/>
  <c r="A3921" i="9" s="1"/>
  <c r="A3922" i="9" s="1"/>
  <c r="A3923" i="9" s="1"/>
  <c r="A3924" i="9" s="1"/>
  <c r="A3925" i="9" s="1"/>
  <c r="A3926" i="9" s="1"/>
  <c r="A3927" i="9" s="1"/>
  <c r="A3928" i="9" s="1"/>
  <c r="A3929" i="9" s="1"/>
  <c r="A3930" i="9" s="1"/>
  <c r="A3931" i="9" s="1"/>
  <c r="A3932" i="9" s="1"/>
  <c r="A3933" i="9" s="1"/>
  <c r="A3934" i="9" s="1"/>
  <c r="A3935" i="9" s="1"/>
  <c r="A3936" i="9" s="1"/>
  <c r="A3937" i="9" s="1"/>
  <c r="A3938" i="9" s="1"/>
  <c r="A3939" i="9" s="1"/>
  <c r="A3940" i="9" s="1"/>
  <c r="A3941" i="9" s="1"/>
  <c r="A3942" i="9" s="1"/>
  <c r="A3943" i="9" s="1"/>
  <c r="A3944" i="9" s="1"/>
  <c r="A3945" i="9" s="1"/>
  <c r="A3946" i="9" s="1"/>
  <c r="A3947" i="9" s="1"/>
  <c r="A3948" i="9" s="1"/>
  <c r="A3949" i="9" s="1"/>
  <c r="A3950" i="9" s="1"/>
  <c r="A3951" i="9" s="1"/>
  <c r="A3952" i="9" s="1"/>
  <c r="A3953" i="9" s="1"/>
  <c r="A3954" i="9" s="1"/>
  <c r="A3955" i="9" s="1"/>
  <c r="A3956" i="9" s="1"/>
  <c r="A3957" i="9" s="1"/>
  <c r="A3958" i="9" s="1"/>
  <c r="A3959" i="9" s="1"/>
  <c r="A3960" i="9" s="1"/>
  <c r="A3961" i="9" s="1"/>
  <c r="A3962" i="9" s="1"/>
  <c r="A3963" i="9" s="1"/>
  <c r="A3964" i="9" s="1"/>
  <c r="A3965" i="9" s="1"/>
  <c r="A3966" i="9" s="1"/>
  <c r="A3967" i="9" s="1"/>
  <c r="A3968" i="9" s="1"/>
  <c r="A3969" i="9" s="1"/>
  <c r="A3970" i="9" s="1"/>
  <c r="A3971" i="9" s="1"/>
  <c r="A3972" i="9" s="1"/>
  <c r="A3973" i="9" s="1"/>
  <c r="A3974" i="9" s="1"/>
  <c r="A3975" i="9" s="1"/>
  <c r="A3976" i="9" s="1"/>
  <c r="A3977" i="9" s="1"/>
  <c r="A3978" i="9" s="1"/>
  <c r="A3979" i="9" s="1"/>
  <c r="A3980" i="9" s="1"/>
  <c r="A3981" i="9" s="1"/>
  <c r="A3982" i="9" s="1"/>
  <c r="A3983" i="9" s="1"/>
  <c r="A3984" i="9" s="1"/>
  <c r="A3985" i="9" s="1"/>
  <c r="A3986" i="9" s="1"/>
  <c r="A3987" i="9" s="1"/>
  <c r="A3988" i="9" s="1"/>
  <c r="A3989" i="9" s="1"/>
  <c r="A3990" i="9" s="1"/>
  <c r="A3991" i="9" s="1"/>
  <c r="A3992" i="9" s="1"/>
  <c r="A3993" i="9" s="1"/>
  <c r="A3994" i="9" s="1"/>
  <c r="A3995" i="9" s="1"/>
  <c r="A3996" i="9" s="1"/>
  <c r="A3997" i="9" s="1"/>
  <c r="A3998" i="9" s="1"/>
  <c r="A3999" i="9" s="1"/>
  <c r="A4000" i="9" s="1"/>
  <c r="A4001" i="9" s="1"/>
  <c r="A4002" i="9" s="1"/>
  <c r="A4003" i="9" s="1"/>
  <c r="A4004" i="9" s="1"/>
  <c r="A4005" i="9" s="1"/>
  <c r="A4006" i="9" s="1"/>
  <c r="A4007" i="9" s="1"/>
  <c r="A4008" i="9" s="1"/>
  <c r="A4009" i="9" s="1"/>
  <c r="A4010" i="9" s="1"/>
  <c r="A4011" i="9" s="1"/>
  <c r="A4012" i="9" s="1"/>
  <c r="A4013" i="9" s="1"/>
  <c r="A4014" i="9" s="1"/>
  <c r="A4015" i="9" s="1"/>
  <c r="A4016" i="9" s="1"/>
  <c r="A4017" i="9" s="1"/>
  <c r="A4018" i="9" s="1"/>
  <c r="A4019" i="9" s="1"/>
  <c r="A4020" i="9" s="1"/>
  <c r="A4021" i="9" s="1"/>
  <c r="A4022" i="9" s="1"/>
  <c r="A4023" i="9" s="1"/>
  <c r="A4024" i="9" s="1"/>
  <c r="A4025" i="9" s="1"/>
  <c r="A4026" i="9" s="1"/>
  <c r="A4027" i="9" s="1"/>
  <c r="A4028" i="9" s="1"/>
  <c r="A4029" i="9" s="1"/>
  <c r="A4030" i="9" s="1"/>
  <c r="A4031" i="9" s="1"/>
  <c r="A4032" i="9" s="1"/>
  <c r="A4033" i="9" s="1"/>
  <c r="A4034" i="9" s="1"/>
  <c r="A4035" i="9" s="1"/>
  <c r="A4036" i="9" s="1"/>
  <c r="A4037" i="9" s="1"/>
  <c r="A4038" i="9" s="1"/>
  <c r="A4039" i="9" s="1"/>
  <c r="A4040" i="9" s="1"/>
  <c r="A4041" i="9" s="1"/>
  <c r="A4042" i="9" s="1"/>
  <c r="A4043" i="9" s="1"/>
  <c r="A4044" i="9" s="1"/>
  <c r="A4045" i="9" s="1"/>
  <c r="A4046" i="9" s="1"/>
  <c r="A4047" i="9" s="1"/>
  <c r="A4048" i="9" s="1"/>
  <c r="A4049" i="9" s="1"/>
  <c r="A4050" i="9" s="1"/>
  <c r="A4051" i="9" s="1"/>
  <c r="A4052" i="9" s="1"/>
  <c r="A4053" i="9" s="1"/>
  <c r="A4054" i="9" s="1"/>
  <c r="A4055" i="9" s="1"/>
  <c r="A4056" i="9" s="1"/>
  <c r="A4057" i="9" s="1"/>
  <c r="A4058" i="9" s="1"/>
  <c r="A4059" i="9" s="1"/>
  <c r="A4060" i="9" s="1"/>
  <c r="A4061" i="9" s="1"/>
  <c r="A4062" i="9" s="1"/>
  <c r="A4063" i="9" s="1"/>
  <c r="A4064" i="9" s="1"/>
  <c r="A4065" i="9" s="1"/>
  <c r="A4066" i="9" s="1"/>
  <c r="A4067" i="9" s="1"/>
  <c r="A4068" i="9" s="1"/>
  <c r="A4069" i="9" s="1"/>
  <c r="A4070" i="9" s="1"/>
  <c r="A4071" i="9" s="1"/>
  <c r="A4072" i="9" s="1"/>
  <c r="A4073" i="9" s="1"/>
  <c r="A4074" i="9" s="1"/>
  <c r="A4075" i="9" s="1"/>
  <c r="A4076" i="9" s="1"/>
  <c r="A4077" i="9" s="1"/>
  <c r="A4078" i="9" s="1"/>
  <c r="A4079" i="9" s="1"/>
  <c r="A4080" i="9" s="1"/>
  <c r="A4081" i="9" s="1"/>
  <c r="A4082" i="9" s="1"/>
  <c r="A4083" i="9" s="1"/>
  <c r="A4084" i="9" s="1"/>
  <c r="A4085" i="9" s="1"/>
  <c r="A4086" i="9" s="1"/>
  <c r="A4087" i="9" s="1"/>
  <c r="A4088" i="9" s="1"/>
  <c r="A4089" i="9" s="1"/>
  <c r="A4090" i="9" s="1"/>
  <c r="A4091" i="9" s="1"/>
  <c r="A4092" i="9" s="1"/>
  <c r="A4093" i="9" s="1"/>
  <c r="A4094" i="9" s="1"/>
  <c r="A4095" i="9" s="1"/>
  <c r="A4096" i="9" s="1"/>
  <c r="A4097" i="9" s="1"/>
  <c r="A4098" i="9" s="1"/>
  <c r="A4099" i="9" s="1"/>
  <c r="A4100" i="9" s="1"/>
  <c r="A4101" i="9" s="1"/>
  <c r="A4102" i="9" s="1"/>
  <c r="A4103" i="9" s="1"/>
  <c r="A4104" i="9" s="1"/>
  <c r="A4105" i="9" s="1"/>
  <c r="A4106" i="9" s="1"/>
  <c r="A4107" i="9" s="1"/>
  <c r="A4108" i="9" s="1"/>
  <c r="A4109" i="9" s="1"/>
  <c r="A4110" i="9" s="1"/>
  <c r="A4111" i="9" s="1"/>
  <c r="A4112" i="9" s="1"/>
  <c r="A4113" i="9" s="1"/>
  <c r="A4114" i="9" s="1"/>
  <c r="A4115" i="9" s="1"/>
  <c r="A4116" i="9" s="1"/>
  <c r="A4117" i="9" s="1"/>
  <c r="A4118" i="9" s="1"/>
  <c r="A4119" i="9" s="1"/>
  <c r="A4120" i="9" s="1"/>
  <c r="A4121" i="9" s="1"/>
  <c r="A4122" i="9" s="1"/>
  <c r="A4123" i="9" s="1"/>
  <c r="A4124" i="9" s="1"/>
  <c r="A4125" i="9" s="1"/>
  <c r="A4126" i="9" s="1"/>
  <c r="A4127" i="9" s="1"/>
  <c r="A4128" i="9" s="1"/>
  <c r="A4129" i="9" s="1"/>
  <c r="A4130" i="9" s="1"/>
  <c r="A4131" i="9" s="1"/>
  <c r="A4132" i="9" s="1"/>
  <c r="A4133" i="9" s="1"/>
  <c r="A4134" i="9" s="1"/>
  <c r="A4135" i="9" s="1"/>
  <c r="A4136" i="9" s="1"/>
  <c r="A4137" i="9" s="1"/>
  <c r="A4138" i="9" s="1"/>
  <c r="A4139" i="9" s="1"/>
  <c r="A4140" i="9" s="1"/>
  <c r="A4141" i="9" s="1"/>
  <c r="A4142" i="9" s="1"/>
  <c r="A4143" i="9" s="1"/>
  <c r="A4144" i="9" s="1"/>
  <c r="A4145" i="9" s="1"/>
  <c r="A4146" i="9" s="1"/>
  <c r="A4147" i="9" s="1"/>
  <c r="A4148" i="9" s="1"/>
  <c r="A4149" i="9" s="1"/>
  <c r="A4150" i="9" s="1"/>
  <c r="A4151" i="9" s="1"/>
  <c r="A4152" i="9" s="1"/>
  <c r="A4153" i="9" s="1"/>
  <c r="A4154" i="9" s="1"/>
  <c r="A4155" i="9" s="1"/>
  <c r="A4156" i="9" s="1"/>
  <c r="A4157" i="9" s="1"/>
  <c r="A4158" i="9" s="1"/>
  <c r="A4159" i="9" s="1"/>
  <c r="A4160" i="9" s="1"/>
  <c r="A4161" i="9" s="1"/>
  <c r="A4162" i="9" s="1"/>
  <c r="A4163" i="9" s="1"/>
  <c r="A4164" i="9" s="1"/>
  <c r="A4165" i="9" s="1"/>
  <c r="A4166" i="9" s="1"/>
  <c r="A4167" i="9" s="1"/>
  <c r="A4168" i="9" s="1"/>
  <c r="A4169" i="9" s="1"/>
  <c r="A4170" i="9" s="1"/>
  <c r="A4171" i="9" s="1"/>
  <c r="A4172" i="9" s="1"/>
  <c r="A4173" i="9" s="1"/>
  <c r="A4174" i="9" s="1"/>
  <c r="A4175" i="9" s="1"/>
  <c r="A4176" i="9" s="1"/>
  <c r="A4177" i="9" s="1"/>
  <c r="A4178" i="9" s="1"/>
  <c r="A4179" i="9" s="1"/>
  <c r="A4180" i="9" s="1"/>
  <c r="A4181" i="9" s="1"/>
  <c r="A4182" i="9" s="1"/>
  <c r="A4183" i="9" s="1"/>
  <c r="A4184" i="9" s="1"/>
  <c r="A4185" i="9" s="1"/>
  <c r="A4186" i="9" s="1"/>
  <c r="A4187" i="9" s="1"/>
  <c r="A4188" i="9" s="1"/>
  <c r="A4189" i="9" s="1"/>
  <c r="A4190" i="9" s="1"/>
  <c r="A4191" i="9" s="1"/>
  <c r="A4192" i="9" s="1"/>
  <c r="A4193" i="9" s="1"/>
  <c r="A4194" i="9" s="1"/>
  <c r="A4195" i="9" s="1"/>
  <c r="A4196" i="9" s="1"/>
  <c r="A4197" i="9" s="1"/>
  <c r="A4198" i="9" s="1"/>
  <c r="A4199" i="9" s="1"/>
  <c r="A4200" i="9" s="1"/>
  <c r="A4201" i="9" s="1"/>
  <c r="A4202" i="9" s="1"/>
  <c r="A4203" i="9" s="1"/>
  <c r="A4204" i="9" s="1"/>
  <c r="A4205" i="9" s="1"/>
  <c r="A4206" i="9" s="1"/>
  <c r="A4207" i="9" s="1"/>
  <c r="A4208" i="9" s="1"/>
  <c r="A4209" i="9" s="1"/>
  <c r="A4210" i="9" s="1"/>
  <c r="A4211" i="9" s="1"/>
  <c r="A4212" i="9" s="1"/>
  <c r="A4213" i="9" s="1"/>
  <c r="A4214" i="9" s="1"/>
  <c r="A4215" i="9" s="1"/>
  <c r="A4216" i="9" s="1"/>
  <c r="A4217" i="9" s="1"/>
  <c r="A4218" i="9" s="1"/>
  <c r="A4219" i="9" s="1"/>
  <c r="A4220" i="9" s="1"/>
  <c r="A4221" i="9" s="1"/>
  <c r="A4222" i="9" s="1"/>
  <c r="A4223" i="9" s="1"/>
  <c r="A4224" i="9" s="1"/>
  <c r="A4225" i="9" s="1"/>
  <c r="A4226" i="9" s="1"/>
  <c r="A4227" i="9" s="1"/>
  <c r="A4228" i="9" s="1"/>
  <c r="A4229" i="9" s="1"/>
  <c r="A4230" i="9" s="1"/>
  <c r="A4231" i="9" s="1"/>
  <c r="A4232" i="9" s="1"/>
  <c r="A4233" i="9" s="1"/>
  <c r="A4234" i="9" s="1"/>
  <c r="A4235" i="9" s="1"/>
  <c r="A4236" i="9" s="1"/>
  <c r="A4237" i="9" s="1"/>
  <c r="A4238" i="9" s="1"/>
  <c r="A4239" i="9" s="1"/>
  <c r="A4240" i="9" s="1"/>
  <c r="A4241" i="9" s="1"/>
  <c r="A4242" i="9" s="1"/>
  <c r="A4243" i="9" s="1"/>
  <c r="A4244" i="9" s="1"/>
  <c r="A4245" i="9" s="1"/>
  <c r="A4246" i="9" s="1"/>
  <c r="A4247" i="9" s="1"/>
  <c r="A4248" i="9" s="1"/>
  <c r="A4249" i="9" s="1"/>
  <c r="A4250" i="9" s="1"/>
  <c r="A4251" i="9" s="1"/>
  <c r="A4252" i="9" s="1"/>
  <c r="A4253" i="9" s="1"/>
  <c r="A4254" i="9" s="1"/>
  <c r="A4255" i="9" s="1"/>
  <c r="A4256" i="9" s="1"/>
  <c r="A4257" i="9" s="1"/>
  <c r="A4258" i="9" s="1"/>
  <c r="A4259" i="9" s="1"/>
  <c r="A4260" i="9" s="1"/>
  <c r="A4261" i="9" s="1"/>
  <c r="A4262" i="9" s="1"/>
  <c r="A4263" i="9" s="1"/>
  <c r="A4264" i="9" s="1"/>
  <c r="A4265" i="9" s="1"/>
  <c r="A4266" i="9" s="1"/>
  <c r="A4267" i="9" s="1"/>
  <c r="A4268" i="9" s="1"/>
  <c r="A4269" i="9" s="1"/>
  <c r="A4270" i="9" s="1"/>
  <c r="A4271" i="9" s="1"/>
  <c r="A4272" i="9" s="1"/>
  <c r="A4273" i="9" s="1"/>
  <c r="A4274" i="9" s="1"/>
  <c r="A4275" i="9" s="1"/>
  <c r="A4276" i="9" s="1"/>
  <c r="A4277" i="9" s="1"/>
  <c r="A4278" i="9" s="1"/>
  <c r="A4279" i="9" s="1"/>
  <c r="A4280" i="9" s="1"/>
  <c r="A4281" i="9" s="1"/>
  <c r="A4282" i="9" s="1"/>
  <c r="A4283" i="9" s="1"/>
  <c r="A4284" i="9" s="1"/>
  <c r="A4285" i="9" s="1"/>
  <c r="A4286" i="9" s="1"/>
  <c r="A4287" i="9" s="1"/>
  <c r="A4288" i="9" s="1"/>
  <c r="A4289" i="9" s="1"/>
  <c r="A4290" i="9" s="1"/>
  <c r="A4291" i="9" s="1"/>
  <c r="A4292" i="9" s="1"/>
  <c r="A4293" i="9" s="1"/>
  <c r="A4294" i="9" s="1"/>
  <c r="A4295" i="9" s="1"/>
  <c r="A4296" i="9" s="1"/>
  <c r="A4297" i="9" s="1"/>
  <c r="A4298" i="9" s="1"/>
  <c r="A4299" i="9" s="1"/>
  <c r="A4300" i="9" s="1"/>
  <c r="A4301" i="9" s="1"/>
  <c r="A4302" i="9" s="1"/>
  <c r="A4303" i="9" s="1"/>
  <c r="A4304" i="9" s="1"/>
  <c r="A4305" i="9" s="1"/>
  <c r="A4306" i="9" s="1"/>
  <c r="A4307" i="9" s="1"/>
  <c r="A4308" i="9" s="1"/>
  <c r="A4309" i="9" s="1"/>
  <c r="A4310" i="9" s="1"/>
  <c r="A4311" i="9" s="1"/>
  <c r="A4312" i="9" s="1"/>
  <c r="A4313" i="9" s="1"/>
  <c r="A4314" i="9" s="1"/>
  <c r="A4315" i="9" s="1"/>
  <c r="A4316" i="9" s="1"/>
  <c r="A4317" i="9" s="1"/>
  <c r="A4318" i="9" s="1"/>
  <c r="A4319" i="9" s="1"/>
  <c r="A4320" i="9" s="1"/>
  <c r="A4321" i="9" s="1"/>
  <c r="A4322" i="9" s="1"/>
  <c r="A4323" i="9" s="1"/>
  <c r="A4324" i="9" s="1"/>
  <c r="A4325" i="9" s="1"/>
  <c r="A4326" i="9" s="1"/>
  <c r="A4327" i="9" s="1"/>
  <c r="A4328" i="9" s="1"/>
  <c r="A4329" i="9" s="1"/>
  <c r="A4330" i="9" s="1"/>
  <c r="A4331" i="9" s="1"/>
  <c r="A4332" i="9" s="1"/>
  <c r="A4333" i="9" s="1"/>
  <c r="A4334" i="9" s="1"/>
  <c r="A4335" i="9" s="1"/>
  <c r="A4336" i="9" s="1"/>
  <c r="A4337" i="9" s="1"/>
  <c r="A4338" i="9" s="1"/>
  <c r="A4339" i="9" s="1"/>
  <c r="A4340" i="9" s="1"/>
  <c r="A4341" i="9" s="1"/>
  <c r="A4342" i="9" s="1"/>
  <c r="A4343" i="9" s="1"/>
  <c r="A4344" i="9" s="1"/>
  <c r="A4345" i="9" s="1"/>
  <c r="A4346" i="9" s="1"/>
  <c r="A4347" i="9" s="1"/>
  <c r="A4348" i="9" s="1"/>
  <c r="A4349" i="9" s="1"/>
  <c r="A4350" i="9" s="1"/>
  <c r="A4351" i="9" s="1"/>
  <c r="A4352" i="9" s="1"/>
  <c r="A4353" i="9" s="1"/>
  <c r="A4354" i="9" s="1"/>
  <c r="A4355" i="9" s="1"/>
  <c r="A4356" i="9" s="1"/>
  <c r="A4357" i="9" s="1"/>
  <c r="A4358" i="9" s="1"/>
  <c r="A4359" i="9" s="1"/>
  <c r="A4360" i="9" s="1"/>
  <c r="A4361" i="9" s="1"/>
  <c r="A4362" i="9" s="1"/>
  <c r="A4363" i="9" s="1"/>
  <c r="A4364" i="9" s="1"/>
  <c r="A4365" i="9" s="1"/>
  <c r="A4366" i="9" s="1"/>
  <c r="A4367" i="9" s="1"/>
  <c r="A4368" i="9" s="1"/>
  <c r="A4369" i="9" s="1"/>
  <c r="A4370" i="9" s="1"/>
  <c r="A4371" i="9" s="1"/>
  <c r="A4372" i="9" s="1"/>
  <c r="A4373" i="9" s="1"/>
  <c r="A4374" i="9" s="1"/>
  <c r="A4375" i="9" s="1"/>
  <c r="A4376" i="9" s="1"/>
  <c r="A4377" i="9" s="1"/>
  <c r="A4378" i="9" s="1"/>
  <c r="A4379" i="9" s="1"/>
  <c r="A4380" i="9" s="1"/>
  <c r="A4381" i="9" s="1"/>
  <c r="A4382" i="9" s="1"/>
  <c r="A4383" i="9" s="1"/>
  <c r="A4384" i="9" s="1"/>
  <c r="A4385" i="9" s="1"/>
  <c r="A4386" i="9" s="1"/>
  <c r="A4387" i="9" s="1"/>
  <c r="A4388" i="9" s="1"/>
  <c r="A4389" i="9" s="1"/>
  <c r="A4390" i="9" s="1"/>
  <c r="A4391" i="9" s="1"/>
  <c r="A4392" i="9" s="1"/>
  <c r="A4393" i="9" s="1"/>
  <c r="A4394" i="9" s="1"/>
  <c r="A4395" i="9" s="1"/>
  <c r="A4396" i="9" s="1"/>
  <c r="A4397" i="9" s="1"/>
  <c r="A4398" i="9" s="1"/>
  <c r="A4399" i="9" s="1"/>
  <c r="A4400" i="9" s="1"/>
  <c r="A4401" i="9" s="1"/>
  <c r="A4402" i="9" s="1"/>
  <c r="A4403" i="9" s="1"/>
  <c r="A4404" i="9" s="1"/>
  <c r="A4405" i="9" s="1"/>
  <c r="A4406" i="9" s="1"/>
  <c r="A4407" i="9" s="1"/>
  <c r="A4408" i="9" s="1"/>
  <c r="A4409" i="9" s="1"/>
  <c r="A4410" i="9" s="1"/>
  <c r="A4411" i="9" s="1"/>
  <c r="A4412" i="9" s="1"/>
  <c r="A4413" i="9" s="1"/>
  <c r="A4414" i="9" s="1"/>
  <c r="A4415" i="9" s="1"/>
  <c r="A4416" i="9" s="1"/>
  <c r="A4417" i="9" s="1"/>
  <c r="A4418" i="9" s="1"/>
  <c r="A4419" i="9" s="1"/>
  <c r="A4420" i="9" s="1"/>
  <c r="A4421" i="9" s="1"/>
  <c r="A4422" i="9" s="1"/>
  <c r="A4423" i="9" s="1"/>
  <c r="A4424" i="9" s="1"/>
  <c r="A4425" i="9" s="1"/>
  <c r="A4426" i="9" s="1"/>
  <c r="A4427" i="9" s="1"/>
  <c r="A4428" i="9" s="1"/>
  <c r="A4429" i="9" s="1"/>
  <c r="A4430" i="9" s="1"/>
  <c r="A4431" i="9" s="1"/>
  <c r="A4432" i="9" s="1"/>
  <c r="A4433" i="9" s="1"/>
  <c r="A4434" i="9" s="1"/>
  <c r="A4435" i="9" s="1"/>
  <c r="A4436" i="9" s="1"/>
  <c r="A4437" i="9" s="1"/>
  <c r="A4438" i="9" s="1"/>
  <c r="A4439" i="9" s="1"/>
  <c r="A4440" i="9" s="1"/>
  <c r="A4441" i="9" s="1"/>
  <c r="A4442" i="9" s="1"/>
  <c r="A4443" i="9" s="1"/>
  <c r="A4444" i="9" s="1"/>
  <c r="A4445" i="9" s="1"/>
  <c r="A4446" i="9" s="1"/>
  <c r="A4447" i="9" s="1"/>
  <c r="A4448" i="9" s="1"/>
  <c r="A4449" i="9" s="1"/>
  <c r="A4450" i="9" s="1"/>
  <c r="A4451" i="9" s="1"/>
  <c r="A4452" i="9" s="1"/>
  <c r="A4453" i="9" s="1"/>
  <c r="A4454" i="9" s="1"/>
  <c r="A4455" i="9" s="1"/>
  <c r="A4456" i="9" s="1"/>
  <c r="A4457" i="9" s="1"/>
  <c r="A4458" i="9" s="1"/>
  <c r="A4459" i="9" s="1"/>
  <c r="A4460" i="9" s="1"/>
  <c r="A4461" i="9" s="1"/>
  <c r="A4462" i="9" s="1"/>
  <c r="A4463" i="9" s="1"/>
  <c r="A4464" i="9" s="1"/>
  <c r="A4465" i="9" s="1"/>
  <c r="A4466" i="9" s="1"/>
  <c r="A4467" i="9" s="1"/>
  <c r="A4468" i="9" s="1"/>
  <c r="A4469" i="9" s="1"/>
  <c r="A4470" i="9" s="1"/>
  <c r="A4471" i="9" s="1"/>
  <c r="A4472" i="9" s="1"/>
  <c r="A4473" i="9" s="1"/>
  <c r="A4474" i="9" s="1"/>
  <c r="A4475" i="9" s="1"/>
  <c r="A4476" i="9" s="1"/>
  <c r="A4477" i="9" s="1"/>
  <c r="A4478" i="9" s="1"/>
  <c r="A4479" i="9" s="1"/>
  <c r="A4480" i="9" s="1"/>
  <c r="A4481" i="9" s="1"/>
  <c r="A4482" i="9" s="1"/>
  <c r="A4483" i="9" s="1"/>
  <c r="A4484" i="9" s="1"/>
  <c r="A4485" i="9" s="1"/>
  <c r="A4486" i="9" s="1"/>
  <c r="A4487" i="9" s="1"/>
  <c r="A4488" i="9" s="1"/>
  <c r="A4489" i="9" s="1"/>
  <c r="A4490" i="9" s="1"/>
  <c r="A4491" i="9" s="1"/>
  <c r="A4492" i="9" s="1"/>
  <c r="A4493" i="9" s="1"/>
  <c r="A4494" i="9" s="1"/>
  <c r="A4495" i="9" s="1"/>
  <c r="A4496" i="9" s="1"/>
  <c r="A4497" i="9" s="1"/>
  <c r="A4498" i="9" s="1"/>
  <c r="A4499" i="9" s="1"/>
  <c r="A4500" i="9" s="1"/>
  <c r="A4501" i="9" s="1"/>
  <c r="A4502" i="9" s="1"/>
  <c r="A4503" i="9" s="1"/>
  <c r="A4504" i="9" s="1"/>
  <c r="A4505" i="9" s="1"/>
  <c r="A4506" i="9" s="1"/>
  <c r="A4507" i="9" s="1"/>
  <c r="A4508" i="9" s="1"/>
  <c r="A4509" i="9" s="1"/>
  <c r="A4510" i="9" s="1"/>
  <c r="A4511" i="9" s="1"/>
  <c r="A4512" i="9" s="1"/>
  <c r="A4513" i="9" s="1"/>
  <c r="A4514" i="9" s="1"/>
  <c r="A4515" i="9" s="1"/>
  <c r="A4516" i="9" s="1"/>
  <c r="A4517" i="9" s="1"/>
  <c r="A4518" i="9" s="1"/>
  <c r="A4519" i="9" s="1"/>
  <c r="A4520" i="9" s="1"/>
  <c r="A4521" i="9" s="1"/>
  <c r="A4522" i="9" s="1"/>
  <c r="A4523" i="9" s="1"/>
  <c r="A4524" i="9" s="1"/>
  <c r="A4525" i="9" s="1"/>
  <c r="A4526" i="9" s="1"/>
  <c r="A4527" i="9" s="1"/>
  <c r="A4528" i="9" s="1"/>
  <c r="A4529" i="9" s="1"/>
  <c r="A4530" i="9" s="1"/>
  <c r="A4531" i="9" s="1"/>
  <c r="A4532" i="9" s="1"/>
  <c r="A4533" i="9" s="1"/>
  <c r="A4534" i="9" s="1"/>
  <c r="A4535" i="9" s="1"/>
  <c r="A4536" i="9" s="1"/>
  <c r="A4537" i="9" s="1"/>
  <c r="A4538" i="9" s="1"/>
  <c r="A4539" i="9" s="1"/>
  <c r="A4540" i="9" s="1"/>
  <c r="A4541" i="9" s="1"/>
  <c r="A4542" i="9" s="1"/>
  <c r="A4543" i="9" s="1"/>
  <c r="A4544" i="9" s="1"/>
  <c r="A4545" i="9" s="1"/>
  <c r="A4546" i="9" s="1"/>
  <c r="A4547" i="9" s="1"/>
  <c r="A4548" i="9" s="1"/>
  <c r="A4549" i="9" s="1"/>
  <c r="A4550" i="9" s="1"/>
  <c r="A4551" i="9" s="1"/>
  <c r="A4552" i="9" s="1"/>
  <c r="A4553" i="9" s="1"/>
  <c r="A4554" i="9" s="1"/>
  <c r="A4555" i="9" s="1"/>
  <c r="A4556" i="9" s="1"/>
  <c r="A4557" i="9" s="1"/>
  <c r="A4558" i="9" s="1"/>
  <c r="A4559" i="9" s="1"/>
  <c r="A4560" i="9" s="1"/>
  <c r="A4561" i="9" s="1"/>
  <c r="A4562" i="9" s="1"/>
  <c r="A4563" i="9" s="1"/>
  <c r="A4564" i="9" s="1"/>
  <c r="A4565" i="9" s="1"/>
  <c r="A4566" i="9" s="1"/>
  <c r="A4567" i="9" s="1"/>
  <c r="A4568" i="9" s="1"/>
  <c r="A4569" i="9" s="1"/>
  <c r="A4570" i="9" s="1"/>
  <c r="A4571" i="9" s="1"/>
  <c r="A4572" i="9" s="1"/>
  <c r="A4573" i="9" s="1"/>
  <c r="A4574" i="9" s="1"/>
  <c r="A4575" i="9" s="1"/>
  <c r="A4576" i="9" s="1"/>
  <c r="A4577" i="9" s="1"/>
  <c r="A4578" i="9" s="1"/>
  <c r="A4579" i="9" s="1"/>
  <c r="A4580" i="9" s="1"/>
  <c r="A4581" i="9" s="1"/>
  <c r="A4582" i="9" s="1"/>
  <c r="A4583" i="9" s="1"/>
  <c r="A4584" i="9" s="1"/>
  <c r="A4585" i="9" s="1"/>
  <c r="A4586" i="9" s="1"/>
  <c r="A4587" i="9" s="1"/>
  <c r="A4588" i="9" s="1"/>
  <c r="A4589" i="9" s="1"/>
  <c r="A4590" i="9" s="1"/>
  <c r="A4591" i="9" s="1"/>
  <c r="A4592" i="9" s="1"/>
  <c r="A4593" i="9" s="1"/>
  <c r="A4594" i="9" s="1"/>
  <c r="A4595" i="9" s="1"/>
  <c r="A4596" i="9" s="1"/>
  <c r="A4597" i="9" s="1"/>
  <c r="A4598" i="9" s="1"/>
  <c r="A4599" i="9" s="1"/>
  <c r="A4600" i="9" s="1"/>
  <c r="A4601" i="9" s="1"/>
  <c r="A4602" i="9" s="1"/>
  <c r="A4603" i="9" s="1"/>
  <c r="A4604" i="9" s="1"/>
  <c r="A4605" i="9" s="1"/>
  <c r="A4606" i="9" s="1"/>
  <c r="A4607" i="9" s="1"/>
  <c r="A4608" i="9" s="1"/>
  <c r="A4609" i="9" s="1"/>
  <c r="A4610" i="9" s="1"/>
  <c r="A4611" i="9" s="1"/>
  <c r="A4612" i="9" s="1"/>
  <c r="A4613" i="9" s="1"/>
  <c r="A4614" i="9" s="1"/>
  <c r="A4615" i="9" s="1"/>
  <c r="A4616" i="9" s="1"/>
  <c r="A4617" i="9" s="1"/>
  <c r="A4618" i="9" s="1"/>
  <c r="A4619" i="9" s="1"/>
  <c r="A4620" i="9" s="1"/>
  <c r="A4621" i="9" s="1"/>
  <c r="A4622" i="9" s="1"/>
  <c r="A4623" i="9" s="1"/>
  <c r="A4624" i="9" s="1"/>
  <c r="A4625" i="9" s="1"/>
  <c r="A4626" i="9" s="1"/>
  <c r="A4627" i="9" s="1"/>
  <c r="A4628" i="9" s="1"/>
  <c r="A4629" i="9" s="1"/>
  <c r="A4630" i="9" s="1"/>
  <c r="A4631" i="9" s="1"/>
  <c r="A4632" i="9" s="1"/>
  <c r="A4633" i="9" s="1"/>
  <c r="A4634" i="9" s="1"/>
  <c r="A4635" i="9" s="1"/>
  <c r="A4636" i="9" s="1"/>
  <c r="A4637" i="9" s="1"/>
  <c r="A4638" i="9" s="1"/>
  <c r="A4639" i="9" s="1"/>
  <c r="A4640" i="9" s="1"/>
  <c r="A4641" i="9" s="1"/>
  <c r="A4642" i="9" s="1"/>
  <c r="A4643" i="9" s="1"/>
  <c r="A4644" i="9" s="1"/>
  <c r="A4645" i="9" s="1"/>
  <c r="A4646" i="9" s="1"/>
  <c r="A4647" i="9" s="1"/>
  <c r="A4648" i="9" s="1"/>
  <c r="A4649" i="9" s="1"/>
  <c r="A4650" i="9" s="1"/>
  <c r="A4651" i="9" s="1"/>
  <c r="A4652" i="9" s="1"/>
  <c r="A4653" i="9" s="1"/>
  <c r="A4654" i="9" s="1"/>
  <c r="A4655" i="9" s="1"/>
  <c r="A4656" i="9" s="1"/>
  <c r="A4657" i="9" s="1"/>
  <c r="A4658" i="9" s="1"/>
  <c r="A4659" i="9" s="1"/>
  <c r="A4660" i="9" s="1"/>
  <c r="A4661" i="9" s="1"/>
  <c r="A4662" i="9" s="1"/>
  <c r="A4663" i="9" s="1"/>
  <c r="A4664" i="9" s="1"/>
  <c r="A4665" i="9" s="1"/>
  <c r="A4666" i="9" s="1"/>
  <c r="A4667" i="9" s="1"/>
  <c r="A4668" i="9" s="1"/>
  <c r="A4669" i="9" s="1"/>
  <c r="A4670" i="9" s="1"/>
  <c r="A4671" i="9" s="1"/>
  <c r="A4672" i="9" s="1"/>
  <c r="A4673" i="9" s="1"/>
  <c r="A4674" i="9" s="1"/>
  <c r="A4675" i="9" s="1"/>
  <c r="A4676" i="9" s="1"/>
  <c r="A4677" i="9" s="1"/>
  <c r="A4678" i="9" s="1"/>
  <c r="A4679" i="9" s="1"/>
  <c r="A4680" i="9" s="1"/>
  <c r="A4681" i="9" s="1"/>
  <c r="A4682" i="9" s="1"/>
  <c r="A4683" i="9" s="1"/>
  <c r="A4684" i="9" s="1"/>
  <c r="A4685" i="9" s="1"/>
  <c r="A4686" i="9" s="1"/>
  <c r="A4687" i="9" s="1"/>
  <c r="A4688" i="9" s="1"/>
  <c r="A4689" i="9" s="1"/>
  <c r="A4690" i="9" s="1"/>
  <c r="A4691" i="9" s="1"/>
  <c r="A4692" i="9" s="1"/>
  <c r="A4693" i="9" s="1"/>
  <c r="A4694" i="9" s="1"/>
  <c r="A4695" i="9" s="1"/>
  <c r="A4696" i="9" s="1"/>
  <c r="A4697" i="9" s="1"/>
  <c r="A4698" i="9" s="1"/>
  <c r="A4699" i="9" s="1"/>
  <c r="A4700" i="9" s="1"/>
  <c r="A4701" i="9" s="1"/>
  <c r="A4702" i="9" s="1"/>
  <c r="A4703" i="9" s="1"/>
  <c r="A4704" i="9" s="1"/>
  <c r="A4705" i="9" s="1"/>
  <c r="A4706" i="9" s="1"/>
  <c r="A4707" i="9" s="1"/>
  <c r="A4708" i="9" s="1"/>
  <c r="A4709" i="9" s="1"/>
  <c r="A4710" i="9" s="1"/>
  <c r="A4711" i="9" s="1"/>
  <c r="A4712" i="9" s="1"/>
  <c r="A4713" i="9" s="1"/>
  <c r="A4714" i="9" s="1"/>
  <c r="A4715" i="9" s="1"/>
  <c r="A4716" i="9" s="1"/>
  <c r="A4717" i="9" s="1"/>
  <c r="A4718" i="9" s="1"/>
  <c r="A4719" i="9" s="1"/>
  <c r="A4720" i="9" s="1"/>
  <c r="A4721" i="9" s="1"/>
  <c r="A4722" i="9" s="1"/>
  <c r="A4723" i="9" s="1"/>
  <c r="A4724" i="9" s="1"/>
  <c r="A4725" i="9" s="1"/>
  <c r="A4726" i="9" s="1"/>
  <c r="A4727" i="9" s="1"/>
  <c r="A4728" i="9" s="1"/>
  <c r="A4729" i="9" s="1"/>
  <c r="A4730" i="9" s="1"/>
  <c r="A4731" i="9" s="1"/>
  <c r="A4732" i="9" s="1"/>
  <c r="A4733" i="9" l="1"/>
  <c r="A4734" i="9" s="1"/>
  <c r="A4735" i="9" s="1"/>
  <c r="A4736" i="9" s="1"/>
  <c r="A4737" i="9" l="1"/>
  <c r="A4738" i="9" s="1"/>
  <c r="A4739" i="9" s="1"/>
  <c r="A4740" i="9" s="1"/>
  <c r="A4741" i="9" s="1"/>
  <c r="A4742" i="9" s="1"/>
  <c r="A4743" i="9" s="1"/>
  <c r="A4744" i="9" s="1"/>
  <c r="A4745" i="9" s="1"/>
  <c r="A4746" i="9" s="1"/>
  <c r="A4747" i="9" s="1"/>
  <c r="A4748" i="9" s="1"/>
  <c r="A4749" i="9" s="1"/>
  <c r="A4750" i="9" s="1"/>
  <c r="A4751" i="9" s="1"/>
  <c r="A4752" i="9" s="1"/>
  <c r="A4753" i="9" s="1"/>
  <c r="A4754" i="9" s="1"/>
  <c r="A4755" i="9" s="1"/>
  <c r="A4756" i="9" s="1"/>
  <c r="A4757" i="9" s="1"/>
  <c r="A4758" i="9" s="1"/>
  <c r="A4759" i="9" s="1"/>
  <c r="A4760" i="9" s="1"/>
  <c r="A4761" i="9" s="1"/>
  <c r="A4762" i="9" s="1"/>
  <c r="A4763" i="9" s="1"/>
  <c r="A4764" i="9" s="1"/>
  <c r="A4765" i="9" s="1"/>
  <c r="A4766" i="9" s="1"/>
  <c r="A4767" i="9" s="1"/>
  <c r="A4768" i="9" s="1"/>
  <c r="A4769" i="9" s="1"/>
  <c r="A4770" i="9" s="1"/>
  <c r="A4771" i="9" s="1"/>
  <c r="A4772" i="9" s="1"/>
  <c r="A4773" i="9" s="1"/>
  <c r="A4774" i="9" s="1"/>
  <c r="A4775" i="9" s="1"/>
  <c r="A4776" i="9" s="1"/>
  <c r="A4777" i="9" s="1"/>
  <c r="A4778" i="9" s="1"/>
  <c r="A4779" i="9" s="1"/>
  <c r="A4780" i="9" s="1"/>
  <c r="A4781" i="9" s="1"/>
  <c r="A4782" i="9" s="1"/>
  <c r="A4783" i="9" s="1"/>
  <c r="A4784" i="9" s="1"/>
  <c r="A4785" i="9" s="1"/>
  <c r="A4786" i="9" s="1"/>
  <c r="A4787" i="9" s="1"/>
  <c r="A4788" i="9" s="1"/>
  <c r="A4789" i="9" s="1"/>
  <c r="A4790" i="9" s="1"/>
  <c r="A4791" i="9" s="1"/>
  <c r="A4792" i="9" s="1"/>
  <c r="A4793" i="9" s="1"/>
  <c r="A4794" i="9" s="1"/>
  <c r="A4795" i="9" s="1"/>
  <c r="A4796" i="9" s="1"/>
  <c r="A4797" i="9" s="1"/>
  <c r="A4798" i="9" s="1"/>
  <c r="A4799" i="9" s="1"/>
  <c r="A4800" i="9" s="1"/>
  <c r="A4801" i="9" s="1"/>
  <c r="A4802" i="9" s="1"/>
  <c r="A4803" i="9" s="1"/>
  <c r="A4804" i="9" s="1"/>
  <c r="A4805" i="9" s="1"/>
  <c r="A4806" i="9" s="1"/>
  <c r="A4807" i="9" s="1"/>
  <c r="A4808" i="9" s="1"/>
  <c r="A4809" i="9" s="1"/>
  <c r="A4810" i="9" s="1"/>
  <c r="A4811" i="9" s="1"/>
  <c r="A4812" i="9" s="1"/>
  <c r="A4813" i="9" s="1"/>
  <c r="A4814" i="9" s="1"/>
  <c r="A4815" i="9" s="1"/>
  <c r="A4816" i="9" s="1"/>
  <c r="A4817" i="9" s="1"/>
  <c r="A4818" i="9" s="1"/>
  <c r="A4819" i="9" s="1"/>
  <c r="A4820" i="9" s="1"/>
  <c r="A4821" i="9" s="1"/>
  <c r="A4822" i="9" s="1"/>
  <c r="A4823" i="9" s="1"/>
  <c r="A4824" i="9" s="1"/>
  <c r="A4825" i="9" s="1"/>
  <c r="A4826" i="9" s="1"/>
  <c r="A4827" i="9" s="1"/>
  <c r="A4828" i="9" s="1"/>
  <c r="A4829" i="9" s="1"/>
  <c r="A4830" i="9" s="1"/>
  <c r="A4831" i="9" s="1"/>
  <c r="A4832" i="9" s="1"/>
  <c r="A4833" i="9" s="1"/>
  <c r="A4834" i="9" s="1"/>
  <c r="A4835" i="9" s="1"/>
  <c r="A4836" i="9" s="1"/>
  <c r="A4837" i="9" s="1"/>
  <c r="A4838" i="9" s="1"/>
  <c r="A4839" i="9" s="1"/>
  <c r="A4840" i="9" s="1"/>
  <c r="A4841" i="9" s="1"/>
  <c r="A4842" i="9" s="1"/>
  <c r="A4843" i="9" s="1"/>
  <c r="A4844" i="9" s="1"/>
  <c r="A4845" i="9" s="1"/>
  <c r="A4846" i="9" s="1"/>
  <c r="A4847" i="9" s="1"/>
  <c r="A4848" i="9" s="1"/>
  <c r="A4849" i="9" s="1"/>
  <c r="A4850" i="9" s="1"/>
  <c r="A4851" i="9" s="1"/>
  <c r="A4852" i="9" s="1"/>
  <c r="A4853" i="9" s="1"/>
  <c r="A4854" i="9" s="1"/>
  <c r="A4855" i="9" s="1"/>
  <c r="A4856" i="9" s="1"/>
  <c r="A4857" i="9" s="1"/>
  <c r="A4858" i="9" s="1"/>
  <c r="A4859" i="9" s="1"/>
  <c r="A4860" i="9" s="1"/>
  <c r="A4861" i="9" s="1"/>
  <c r="A4862" i="9" s="1"/>
  <c r="A4863" i="9" s="1"/>
  <c r="A4864" i="9" s="1"/>
  <c r="A4865" i="9" s="1"/>
  <c r="A4866" i="9" s="1"/>
  <c r="A4867" i="9" s="1"/>
  <c r="A4868" i="9" s="1"/>
  <c r="A4869" i="9" s="1"/>
  <c r="A4870" i="9" s="1"/>
  <c r="A4871" i="9" s="1"/>
  <c r="A4872" i="9" s="1"/>
  <c r="A4873" i="9" s="1"/>
  <c r="A4874" i="9" s="1"/>
  <c r="A4875" i="9" s="1"/>
  <c r="A4876" i="9" s="1"/>
  <c r="A4877" i="9" s="1"/>
  <c r="A4878" i="9" s="1"/>
  <c r="A4879" i="9" s="1"/>
  <c r="A4880" i="9" s="1"/>
  <c r="A4881" i="9" s="1"/>
  <c r="A4882" i="9" s="1"/>
  <c r="A4883" i="9" s="1"/>
  <c r="A4884" i="9" s="1"/>
  <c r="A4885" i="9" s="1"/>
  <c r="A4886" i="9" s="1"/>
  <c r="A4887" i="9" s="1"/>
  <c r="A4888" i="9" s="1"/>
  <c r="A4889" i="9" s="1"/>
  <c r="A4890" i="9" s="1"/>
  <c r="A4891" i="9" s="1"/>
  <c r="A4892" i="9" s="1"/>
  <c r="A4893" i="9" s="1"/>
  <c r="A4894" i="9" s="1"/>
  <c r="A4895" i="9" s="1"/>
  <c r="A4896" i="9" s="1"/>
  <c r="A4897" i="9" s="1"/>
  <c r="A4898" i="9" s="1"/>
  <c r="A4899" i="9" s="1"/>
  <c r="A4900" i="9" s="1"/>
  <c r="A4901" i="9" s="1"/>
  <c r="A4902" i="9" s="1"/>
  <c r="A4903" i="9" s="1"/>
  <c r="A4904" i="9" s="1"/>
  <c r="A4905" i="9" s="1"/>
  <c r="A4906" i="9" s="1"/>
  <c r="A4907" i="9" s="1"/>
  <c r="A4908" i="9" s="1"/>
  <c r="A4909" i="9" s="1"/>
  <c r="A4910" i="9" s="1"/>
  <c r="A4911" i="9" s="1"/>
  <c r="A4912" i="9" s="1"/>
  <c r="A4913" i="9" s="1"/>
  <c r="A4914" i="9" s="1"/>
  <c r="A4915" i="9" s="1"/>
  <c r="A4916" i="9" s="1"/>
  <c r="A4917" i="9" s="1"/>
  <c r="A4918" i="9" s="1"/>
  <c r="A4919" i="9" s="1"/>
  <c r="A4920" i="9" s="1"/>
  <c r="A4921" i="9" s="1"/>
  <c r="A4922" i="9" s="1"/>
  <c r="A4923" i="9" s="1"/>
  <c r="A4924" i="9" s="1"/>
  <c r="A4925" i="9" s="1"/>
  <c r="A4926" i="9" s="1"/>
  <c r="A4927" i="9" s="1"/>
  <c r="A4928" i="9" s="1"/>
  <c r="A4929" i="9" s="1"/>
  <c r="A4930" i="9" s="1"/>
  <c r="A4931" i="9" s="1"/>
  <c r="A4932" i="9" s="1"/>
  <c r="A4933" i="9" s="1"/>
  <c r="A4934" i="9" s="1"/>
  <c r="A4935" i="9" s="1"/>
  <c r="A4936" i="9" s="1"/>
  <c r="A4937" i="9" s="1"/>
  <c r="A4938" i="9" s="1"/>
  <c r="A4939" i="9" s="1"/>
  <c r="A4940" i="9" s="1"/>
  <c r="A4941" i="9" s="1"/>
  <c r="A4942" i="9" s="1"/>
  <c r="A4943" i="9" s="1"/>
  <c r="A4944" i="9" s="1"/>
  <c r="A4945" i="9" s="1"/>
  <c r="A4946" i="9" s="1"/>
  <c r="A4947" i="9" s="1"/>
  <c r="A4948" i="9" s="1"/>
  <c r="A4949" i="9" s="1"/>
  <c r="A4950" i="9" s="1"/>
  <c r="A4951" i="9" s="1"/>
  <c r="A4952" i="9" s="1"/>
  <c r="A4953" i="9" s="1"/>
  <c r="A4954" i="9" s="1"/>
  <c r="A4955" i="9" s="1"/>
  <c r="A4956" i="9" s="1"/>
  <c r="A4957" i="9" s="1"/>
  <c r="A4958" i="9" s="1"/>
  <c r="A4959" i="9" s="1"/>
  <c r="A4960" i="9" s="1"/>
  <c r="A4961" i="9" s="1"/>
  <c r="A4962" i="9" s="1"/>
  <c r="A4963" i="9" s="1"/>
  <c r="A4964" i="9" s="1"/>
  <c r="A4965" i="9" s="1"/>
  <c r="A4966" i="9" s="1"/>
  <c r="A4967" i="9" s="1"/>
  <c r="A4968" i="9" s="1"/>
  <c r="A4969" i="9" s="1"/>
  <c r="A4970" i="9" s="1"/>
  <c r="A4971" i="9" s="1"/>
  <c r="A4972" i="9" s="1"/>
  <c r="A4973" i="9" s="1"/>
  <c r="A4974" i="9" s="1"/>
  <c r="A4975" i="9" s="1"/>
  <c r="A4976" i="9" s="1"/>
  <c r="A4977" i="9" s="1"/>
  <c r="A4978" i="9" s="1"/>
  <c r="A4979" i="9" s="1"/>
  <c r="A4980" i="9" s="1"/>
  <c r="A4981" i="9" s="1"/>
  <c r="A4982" i="9" s="1"/>
  <c r="A4983" i="9" s="1"/>
  <c r="A4984" i="9" s="1"/>
  <c r="A4985" i="9" s="1"/>
  <c r="A4986" i="9" s="1"/>
  <c r="A4987" i="9" s="1"/>
  <c r="A4988" i="9" s="1"/>
  <c r="A4989" i="9" s="1"/>
  <c r="A4990" i="9" s="1"/>
  <c r="A4991" i="9" s="1"/>
  <c r="A4992" i="9" s="1"/>
  <c r="A4993" i="9" s="1"/>
  <c r="A4994" i="9" s="1"/>
  <c r="A4995" i="9" s="1"/>
  <c r="A4996" i="9" s="1"/>
  <c r="A4997" i="9" s="1"/>
  <c r="A4998" i="9" s="1"/>
  <c r="A4999" i="9" s="1"/>
  <c r="A5000" i="9" s="1"/>
  <c r="A5001" i="9" s="1"/>
  <c r="A5002" i="9" s="1"/>
  <c r="A5003" i="9" s="1"/>
  <c r="A5004" i="9" s="1"/>
  <c r="A5005" i="9" s="1"/>
  <c r="A5006" i="9" s="1"/>
  <c r="A5007" i="9" s="1"/>
  <c r="A5008" i="9" s="1"/>
  <c r="A5009" i="9" s="1"/>
  <c r="A5010" i="9" s="1"/>
  <c r="A5011" i="9" s="1"/>
  <c r="A5012" i="9" s="1"/>
  <c r="A5013" i="9" s="1"/>
  <c r="A5014" i="9" s="1"/>
  <c r="A5015" i="9" s="1"/>
  <c r="A5016" i="9" s="1"/>
  <c r="A5017" i="9" s="1"/>
  <c r="A5018" i="9" s="1"/>
  <c r="A5019" i="9" s="1"/>
  <c r="A5020" i="9" s="1"/>
  <c r="A5021" i="9" s="1"/>
  <c r="A5022" i="9" s="1"/>
  <c r="A5023" i="9" s="1"/>
  <c r="A5024" i="9" s="1"/>
  <c r="A5025" i="9" s="1"/>
  <c r="A5026" i="9" s="1"/>
  <c r="A5027" i="9" s="1"/>
  <c r="A5028" i="9" s="1"/>
  <c r="A5029" i="9" s="1"/>
  <c r="A5030" i="9" s="1"/>
  <c r="A5031" i="9" s="1"/>
  <c r="A5032" i="9" s="1"/>
  <c r="A5033" i="9" s="1"/>
  <c r="A5034" i="9" s="1"/>
  <c r="A5035" i="9" s="1"/>
  <c r="A5036" i="9" l="1"/>
  <c r="A5037" i="9" s="1"/>
  <c r="A5038" i="9" s="1"/>
  <c r="A5039" i="9" s="1"/>
  <c r="A5040" i="9" s="1"/>
  <c r="A5041" i="9" s="1"/>
  <c r="A5042" i="9" s="1"/>
  <c r="A5043" i="9" s="1"/>
  <c r="A5044" i="9" s="1"/>
  <c r="A5045" i="9" s="1"/>
  <c r="A5046" i="9" s="1"/>
  <c r="A5047" i="9" s="1"/>
  <c r="A5048" i="9" s="1"/>
  <c r="A5049" i="9" s="1"/>
  <c r="A5050" i="9" s="1"/>
  <c r="A5051" i="9" s="1"/>
  <c r="A5052" i="9" s="1"/>
  <c r="A5053" i="9" s="1"/>
  <c r="A5054" i="9" s="1"/>
  <c r="A5055" i="9" s="1"/>
  <c r="A5056" i="9" s="1"/>
  <c r="A5057" i="9" s="1"/>
  <c r="A5058" i="9" s="1"/>
  <c r="A5059" i="9" s="1"/>
  <c r="A5060" i="9" s="1"/>
  <c r="A5061" i="9" s="1"/>
  <c r="A5062" i="9" s="1"/>
  <c r="A5063" i="9" s="1"/>
  <c r="A5064" i="9" s="1"/>
  <c r="A5065" i="9" s="1"/>
  <c r="A5066" i="9" s="1"/>
  <c r="A5067" i="9" s="1"/>
  <c r="A5068" i="9" s="1"/>
  <c r="A5069" i="9" s="1"/>
  <c r="A5070" i="9" s="1"/>
  <c r="A5071" i="9" s="1"/>
  <c r="A5072" i="9" s="1"/>
  <c r="A5073" i="9" s="1"/>
  <c r="A5074" i="9" s="1"/>
  <c r="A5075" i="9" s="1"/>
  <c r="A5076" i="9" s="1"/>
  <c r="A5077" i="9" s="1"/>
  <c r="A5078" i="9" s="1"/>
  <c r="A5079" i="9" s="1"/>
  <c r="A5080" i="9" s="1"/>
  <c r="A5081" i="9" s="1"/>
  <c r="A5082" i="9" s="1"/>
  <c r="A5083" i="9" s="1"/>
  <c r="A5084" i="9" s="1"/>
  <c r="A5085" i="9" s="1"/>
  <c r="A5086" i="9" s="1"/>
  <c r="A5087" i="9" s="1"/>
  <c r="A5088" i="9" s="1"/>
  <c r="A5089" i="9" s="1"/>
  <c r="A5090" i="9" s="1"/>
  <c r="A5091" i="9" s="1"/>
  <c r="A5092" i="9" s="1"/>
  <c r="A5093" i="9" s="1"/>
  <c r="A5094" i="9" s="1"/>
  <c r="A5095" i="9" s="1"/>
  <c r="A5096" i="9" s="1"/>
  <c r="A5097" i="9" s="1"/>
  <c r="A5098" i="9" s="1"/>
  <c r="A5099" i="9" s="1"/>
  <c r="A5100" i="9" s="1"/>
  <c r="A5101" i="9" s="1"/>
  <c r="A5102" i="9" s="1"/>
  <c r="A5103" i="9" s="1"/>
  <c r="A5104" i="9" s="1"/>
  <c r="A5105" i="9" s="1"/>
  <c r="A5106" i="9" s="1"/>
  <c r="A5107" i="9" s="1"/>
  <c r="A5108" i="9" s="1"/>
  <c r="A5109" i="9" s="1"/>
  <c r="A5110" i="9" s="1"/>
  <c r="A5111" i="9" s="1"/>
  <c r="A5112" i="9" s="1"/>
  <c r="A5113" i="9" s="1"/>
  <c r="A5114" i="9" s="1"/>
  <c r="A5115" i="9" s="1"/>
  <c r="A5116" i="9" s="1"/>
  <c r="A5117" i="9" s="1"/>
  <c r="A5118" i="9" s="1"/>
  <c r="A5119" i="9" s="1"/>
  <c r="A5120" i="9" s="1"/>
  <c r="A5121" i="9" s="1"/>
  <c r="A5122" i="9" s="1"/>
  <c r="A5123" i="9" s="1"/>
  <c r="A5124" i="9" s="1"/>
  <c r="A5125" i="9" s="1"/>
  <c r="A5126" i="9" s="1"/>
  <c r="A5127" i="9" s="1"/>
  <c r="A5128" i="9" s="1"/>
  <c r="A5129" i="9" s="1"/>
  <c r="A5130" i="9" s="1"/>
  <c r="A5131" i="9" s="1"/>
  <c r="A5132" i="9" s="1"/>
  <c r="A5133" i="9" s="1"/>
  <c r="A5134" i="9" s="1"/>
  <c r="A5135" i="9" s="1"/>
  <c r="A5136" i="9" s="1"/>
  <c r="A5137" i="9" s="1"/>
  <c r="A5138" i="9" s="1"/>
  <c r="A5139" i="9" s="1"/>
  <c r="A5140" i="9" s="1"/>
  <c r="A5141" i="9" s="1"/>
  <c r="A5142" i="9" s="1"/>
  <c r="A5143" i="9" s="1"/>
  <c r="A5144" i="9" s="1"/>
  <c r="A5145" i="9" s="1"/>
  <c r="A5146" i="9" s="1"/>
  <c r="A5147" i="9" s="1"/>
  <c r="A5148" i="9" s="1"/>
  <c r="A5149" i="9" s="1"/>
  <c r="A5150" i="9" s="1"/>
  <c r="A5151" i="9" s="1"/>
  <c r="A5152" i="9" s="1"/>
  <c r="A5153" i="9" s="1"/>
  <c r="A5154" i="9" s="1"/>
  <c r="A5155" i="9" s="1"/>
  <c r="A5156" i="9" s="1"/>
  <c r="A5157" i="9" s="1"/>
  <c r="A5158" i="9" s="1"/>
  <c r="A5159" i="9" s="1"/>
  <c r="A5160" i="9" s="1"/>
  <c r="A5161" i="9" s="1"/>
  <c r="A5162" i="9" s="1"/>
  <c r="A5163" i="9" s="1"/>
  <c r="A5164" i="9" s="1"/>
  <c r="A5165" i="9" s="1"/>
  <c r="A5166" i="9" s="1"/>
  <c r="A5167" i="9" s="1"/>
  <c r="A5168" i="9" s="1"/>
  <c r="A5169" i="9" s="1"/>
  <c r="A5170" i="9" s="1"/>
  <c r="A5171" i="9" s="1"/>
  <c r="A5172" i="9" s="1"/>
  <c r="A5173" i="9" s="1"/>
  <c r="A5174" i="9" s="1"/>
  <c r="A5175" i="9" s="1"/>
  <c r="A5176" i="9" s="1"/>
  <c r="A5177" i="9" s="1"/>
  <c r="A5178" i="9" s="1"/>
  <c r="A5179" i="9" s="1"/>
  <c r="A5180" i="9" s="1"/>
  <c r="A5181" i="9" s="1"/>
  <c r="A5182" i="9" s="1"/>
  <c r="A5183" i="9" s="1"/>
  <c r="A5184" i="9" s="1"/>
  <c r="A5185" i="9" s="1"/>
  <c r="A5186" i="9" s="1"/>
  <c r="A5187" i="9" s="1"/>
  <c r="A5188" i="9" s="1"/>
  <c r="A5189" i="9" s="1"/>
  <c r="A5190" i="9" s="1"/>
  <c r="A5191" i="9" s="1"/>
  <c r="A5192" i="9" s="1"/>
  <c r="A5193" i="9" s="1"/>
  <c r="A5194" i="9" s="1"/>
  <c r="A5195" i="9" s="1"/>
  <c r="A5196" i="9" s="1"/>
  <c r="A5197" i="9" s="1"/>
  <c r="A5198" i="9" s="1"/>
  <c r="A5199" i="9" s="1"/>
  <c r="A5200" i="9" s="1"/>
  <c r="A5201" i="9" s="1"/>
  <c r="A5202" i="9" s="1"/>
  <c r="A5203" i="9" s="1"/>
  <c r="A5204" i="9" s="1"/>
  <c r="A5205" i="9" s="1"/>
  <c r="A5206" i="9" s="1"/>
  <c r="A5207" i="9" s="1"/>
  <c r="A5208" i="9" s="1"/>
  <c r="A5209" i="9" s="1"/>
  <c r="A5210" i="9" s="1"/>
  <c r="A5211" i="9" s="1"/>
  <c r="A5212" i="9" s="1"/>
  <c r="A5213" i="9" s="1"/>
  <c r="A5214" i="9" s="1"/>
  <c r="A5215" i="9" s="1"/>
  <c r="A5216" i="9" s="1"/>
  <c r="A5217" i="9" s="1"/>
  <c r="A5218" i="9" s="1"/>
  <c r="A5219" i="9" s="1"/>
  <c r="A5220" i="9" s="1"/>
  <c r="A5221" i="9" s="1"/>
  <c r="A5222" i="9" s="1"/>
  <c r="A5223" i="9" s="1"/>
  <c r="A5224" i="9" s="1"/>
  <c r="A5225" i="9" s="1"/>
  <c r="A5226" i="9" s="1"/>
  <c r="A5227" i="9" s="1"/>
  <c r="A5228" i="9" s="1"/>
  <c r="A5229" i="9" s="1"/>
  <c r="A5230" i="9" s="1"/>
  <c r="A5231" i="9" s="1"/>
  <c r="A5232" i="9" s="1"/>
  <c r="A5233" i="9" s="1"/>
  <c r="A5234" i="9" s="1"/>
  <c r="A5235" i="9" s="1"/>
  <c r="A5236" i="9" s="1"/>
  <c r="A5237" i="9" s="1"/>
  <c r="A5238" i="9" s="1"/>
  <c r="A5239" i="9" s="1"/>
  <c r="A5240" i="9" s="1"/>
  <c r="A5241" i="9" s="1"/>
  <c r="A5242" i="9" s="1"/>
  <c r="A5243" i="9" s="1"/>
  <c r="A5244" i="9" s="1"/>
  <c r="A5245" i="9" s="1"/>
  <c r="A5246" i="9" s="1"/>
  <c r="A5247" i="9" s="1"/>
  <c r="A5248" i="9" s="1"/>
  <c r="A5249" i="9" s="1"/>
  <c r="A5250" i="9" s="1"/>
  <c r="A5251" i="9" s="1"/>
  <c r="A5252" i="9" s="1"/>
  <c r="A5253" i="9" s="1"/>
  <c r="A5254" i="9" s="1"/>
  <c r="A5255" i="9" s="1"/>
  <c r="A5256" i="9" s="1"/>
  <c r="A5257" i="9" s="1"/>
  <c r="A5258" i="9" s="1"/>
  <c r="A5259" i="9" s="1"/>
  <c r="A5260" i="9" s="1"/>
  <c r="A5261" i="9" s="1"/>
  <c r="A5262" i="9" s="1"/>
  <c r="A5263" i="9" s="1"/>
  <c r="A5264" i="9" s="1"/>
  <c r="A5265" i="9" s="1"/>
  <c r="A5266" i="9" s="1"/>
  <c r="A5267" i="9" s="1"/>
  <c r="A5268" i="9" s="1"/>
  <c r="A5269" i="9" s="1"/>
  <c r="A5270" i="9" s="1"/>
  <c r="A5271" i="9" s="1"/>
  <c r="A5272" i="9" s="1"/>
  <c r="A5273" i="9" s="1"/>
  <c r="A5274" i="9" s="1"/>
  <c r="A5275" i="9" s="1"/>
  <c r="A5276" i="9" s="1"/>
  <c r="A5277" i="9" s="1"/>
  <c r="A5278" i="9" s="1"/>
  <c r="A5279" i="9" s="1"/>
  <c r="A5280" i="9" s="1"/>
  <c r="A5281" i="9" s="1"/>
  <c r="A5282" i="9" s="1"/>
  <c r="A5283" i="9" s="1"/>
  <c r="A5284" i="9" s="1"/>
  <c r="A5285" i="9" s="1"/>
  <c r="A5286" i="9" s="1"/>
  <c r="A5287" i="9" s="1"/>
  <c r="A5288" i="9" s="1"/>
  <c r="A5289" i="9" s="1"/>
  <c r="A5290" i="9" s="1"/>
  <c r="A5291" i="9" s="1"/>
  <c r="A5292" i="9" s="1"/>
  <c r="A5293" i="9" s="1"/>
  <c r="A5294" i="9" s="1"/>
  <c r="A5295" i="9" s="1"/>
  <c r="A5296" i="9" s="1"/>
  <c r="A5297" i="9" s="1"/>
  <c r="A5298" i="9" s="1"/>
  <c r="A5299" i="9" s="1"/>
  <c r="A5300" i="9" s="1"/>
  <c r="A5301" i="9" s="1"/>
  <c r="A5302" i="9" s="1"/>
  <c r="A5303" i="9" s="1"/>
  <c r="A5304" i="9" s="1"/>
  <c r="A5305" i="9" s="1"/>
  <c r="A5306" i="9" s="1"/>
  <c r="A5307" i="9" s="1"/>
  <c r="A5308" i="9" s="1"/>
  <c r="A5309" i="9" s="1"/>
  <c r="A5310" i="9" s="1"/>
  <c r="A5311" i="9" s="1"/>
  <c r="A5312" i="9" s="1"/>
  <c r="A5313" i="9" s="1"/>
  <c r="A5314" i="9" s="1"/>
  <c r="A5315" i="9" s="1"/>
  <c r="A5316" i="9" s="1"/>
  <c r="A5317" i="9" s="1"/>
  <c r="A5318" i="9" s="1"/>
  <c r="A5319" i="9" s="1"/>
  <c r="A5320" i="9" s="1"/>
  <c r="A5321" i="9" s="1"/>
  <c r="A5322" i="9" s="1"/>
  <c r="A5323" i="9" s="1"/>
  <c r="A5324" i="9" s="1"/>
  <c r="A5325" i="9" s="1"/>
  <c r="A5326" i="9" s="1"/>
  <c r="A5327" i="9" s="1"/>
  <c r="A5328" i="9" s="1"/>
  <c r="A5329" i="9" s="1"/>
  <c r="A5330" i="9" s="1"/>
  <c r="A5331" i="9" s="1"/>
  <c r="A5332" i="9" s="1"/>
  <c r="A5333" i="9" s="1"/>
  <c r="A5334" i="9" s="1"/>
  <c r="A5335" i="9" s="1"/>
  <c r="A5336" i="9" s="1"/>
  <c r="A5337" i="9" s="1"/>
  <c r="A5338" i="9" s="1"/>
  <c r="A5339" i="9" s="1"/>
  <c r="A5340" i="9" s="1"/>
  <c r="A5341" i="9" s="1"/>
  <c r="A5342" i="9" s="1"/>
  <c r="A5343" i="9" s="1"/>
  <c r="A5344" i="9" s="1"/>
  <c r="A5345" i="9" s="1"/>
  <c r="A5346" i="9" s="1"/>
  <c r="A5347" i="9" s="1"/>
  <c r="A5348" i="9" s="1"/>
  <c r="A5349" i="9" l="1"/>
  <c r="A5350" i="9" l="1"/>
  <c r="A5351" i="9" l="1"/>
  <c r="A5352" i="9" l="1"/>
  <c r="A5353" i="9" l="1"/>
  <c r="A5354" i="9" l="1"/>
  <c r="A5355" i="9" l="1"/>
  <c r="A5356" i="9" l="1"/>
  <c r="A5357" i="9" l="1"/>
  <c r="A5358" i="9" l="1"/>
  <c r="A5359" i="9" s="1"/>
  <c r="A5360" i="9" s="1"/>
  <c r="A5361" i="9" s="1"/>
  <c r="A5362" i="9" s="1"/>
  <c r="A5363" i="9" s="1"/>
  <c r="A5364" i="9" s="1"/>
  <c r="A5365" i="9" s="1"/>
  <c r="A5366" i="9" s="1"/>
  <c r="A5367" i="9" s="1"/>
  <c r="A5368" i="9" s="1"/>
  <c r="A5369" i="9" s="1"/>
  <c r="A5370" i="9" s="1"/>
  <c r="A5371" i="9" s="1"/>
  <c r="A5372" i="9" s="1"/>
  <c r="A5373" i="9" s="1"/>
  <c r="A5374" i="9" s="1"/>
  <c r="A5375" i="9" s="1"/>
  <c r="A5376" i="9" s="1"/>
  <c r="A5377" i="9" s="1"/>
  <c r="A5378" i="9" s="1"/>
  <c r="A5379" i="9" s="1"/>
  <c r="A5380" i="9" s="1"/>
  <c r="A5381" i="9" s="1"/>
  <c r="A5382" i="9" s="1"/>
  <c r="A5383" i="9" s="1"/>
  <c r="A5384" i="9" s="1"/>
  <c r="A5385" i="9" s="1"/>
  <c r="A5386" i="9" s="1"/>
  <c r="A5387" i="9" s="1"/>
  <c r="A5388" i="9" s="1"/>
  <c r="A5389" i="9" s="1"/>
  <c r="A5390" i="9" s="1"/>
  <c r="A5391" i="9" s="1"/>
  <c r="A5392" i="9" s="1"/>
  <c r="A5393" i="9" s="1"/>
  <c r="A5394" i="9" s="1"/>
  <c r="A5395" i="9" s="1"/>
  <c r="A5396" i="9" s="1"/>
  <c r="A5397" i="9" s="1"/>
  <c r="A5398" i="9" s="1"/>
  <c r="A5399" i="9" s="1"/>
  <c r="A5400" i="9" s="1"/>
  <c r="A5401" i="9" s="1"/>
  <c r="A5402" i="9" s="1"/>
  <c r="A5403" i="9" s="1"/>
  <c r="A5404" i="9" s="1"/>
  <c r="A5405" i="9" s="1"/>
  <c r="A5406" i="9" s="1"/>
  <c r="A5407" i="9" s="1"/>
  <c r="A5408" i="9" s="1"/>
  <c r="A5409" i="9" s="1"/>
  <c r="A5410" i="9" s="1"/>
  <c r="A5411" i="9" s="1"/>
  <c r="A5412" i="9" s="1"/>
  <c r="A5413" i="9" s="1"/>
  <c r="A5414" i="9" s="1"/>
  <c r="A5415" i="9" s="1"/>
  <c r="A5416" i="9" s="1"/>
  <c r="A5417" i="9" s="1"/>
  <c r="A5418" i="9" s="1"/>
  <c r="A5419" i="9" s="1"/>
  <c r="A5420" i="9" s="1"/>
  <c r="A5421" i="9" s="1"/>
  <c r="A5422" i="9" s="1"/>
  <c r="A5423" i="9" s="1"/>
  <c r="A5424" i="9" s="1"/>
  <c r="A5425" i="9" s="1"/>
  <c r="A5426" i="9" s="1"/>
  <c r="A5427" i="9" s="1"/>
  <c r="A5428" i="9" s="1"/>
  <c r="A5429" i="9" s="1"/>
  <c r="A5430" i="9" s="1"/>
  <c r="A5431" i="9" s="1"/>
  <c r="A5432" i="9" s="1"/>
  <c r="A5433" i="9" s="1"/>
  <c r="A5434" i="9" s="1"/>
  <c r="A5435" i="9" s="1"/>
  <c r="A5436" i="9" s="1"/>
  <c r="A5437" i="9" s="1"/>
  <c r="A5438" i="9" s="1"/>
  <c r="A5439" i="9" s="1"/>
  <c r="A5440" i="9" s="1"/>
  <c r="A5441" i="9" s="1"/>
  <c r="A5442" i="9" s="1"/>
  <c r="A5443" i="9" s="1"/>
  <c r="A5444" i="9" s="1"/>
  <c r="A5445" i="9" s="1"/>
  <c r="A5446" i="9" s="1"/>
  <c r="A5447" i="9" s="1"/>
  <c r="A5448" i="9" s="1"/>
  <c r="A5449" i="9" s="1"/>
  <c r="A5450" i="9" s="1"/>
  <c r="A5451" i="9" s="1"/>
  <c r="A5452" i="9" s="1"/>
  <c r="A5453" i="9" s="1"/>
  <c r="A5454" i="9" s="1"/>
  <c r="A5455" i="9" s="1"/>
  <c r="A5456" i="9" s="1"/>
  <c r="A5457" i="9" s="1"/>
  <c r="A5458" i="9" s="1"/>
  <c r="A5459" i="9" s="1"/>
  <c r="A5460" i="9" s="1"/>
  <c r="A5461" i="9" s="1"/>
  <c r="A5462" i="9" s="1"/>
  <c r="A5463" i="9" s="1"/>
  <c r="A5464" i="9" s="1"/>
  <c r="A5465" i="9" s="1"/>
  <c r="A5466" i="9" s="1"/>
  <c r="A5467" i="9" s="1"/>
  <c r="A5468" i="9" s="1"/>
  <c r="A5469" i="9" s="1"/>
  <c r="A5470" i="9" s="1"/>
  <c r="A5471" i="9" s="1"/>
  <c r="A5472" i="9" s="1"/>
  <c r="A5473" i="9" s="1"/>
  <c r="A5474" i="9" s="1"/>
  <c r="A5475" i="9" s="1"/>
  <c r="A5476" i="9" s="1"/>
  <c r="A5477" i="9" s="1"/>
  <c r="A5478" i="9" s="1"/>
  <c r="A5479" i="9" s="1"/>
  <c r="A5480" i="9" s="1"/>
  <c r="A5481" i="9" s="1"/>
  <c r="A5482" i="9" s="1"/>
  <c r="A5483" i="9" s="1"/>
  <c r="A5484" i="9" s="1"/>
  <c r="A5485" i="9" s="1"/>
  <c r="A5486" i="9" s="1"/>
  <c r="A5487" i="9" s="1"/>
  <c r="A5488" i="9" s="1"/>
  <c r="A5489" i="9" s="1"/>
  <c r="A5490" i="9" s="1"/>
  <c r="A5491" i="9" s="1"/>
  <c r="A5492" i="9" s="1"/>
  <c r="A5493" i="9" s="1"/>
  <c r="A5494" i="9" s="1"/>
  <c r="A5495" i="9" s="1"/>
  <c r="A5496" i="9" s="1"/>
  <c r="A5497" i="9" s="1"/>
  <c r="A5498" i="9" s="1"/>
  <c r="A5499" i="9" s="1"/>
  <c r="A5500" i="9" s="1"/>
  <c r="A5501" i="9" s="1"/>
  <c r="A5502" i="9" s="1"/>
  <c r="A5503" i="9" s="1"/>
  <c r="A5504" i="9" s="1"/>
  <c r="A5505" i="9" s="1"/>
  <c r="A5506" i="9" s="1"/>
  <c r="A5507" i="9" s="1"/>
  <c r="A5508" i="9" s="1"/>
  <c r="A5509" i="9" s="1"/>
  <c r="A5510" i="9" s="1"/>
  <c r="A5511" i="9" s="1"/>
  <c r="A5512" i="9" s="1"/>
  <c r="A5513" i="9" s="1"/>
  <c r="A5514" i="9" s="1"/>
  <c r="A5515" i="9" s="1"/>
  <c r="A5516" i="9" s="1"/>
  <c r="A5517" i="9" s="1"/>
  <c r="A5518" i="9" s="1"/>
  <c r="A5519" i="9" s="1"/>
  <c r="A5520" i="9" s="1"/>
  <c r="A5521" i="9" s="1"/>
  <c r="A5522" i="9" s="1"/>
  <c r="A5523" i="9" s="1"/>
  <c r="A5524" i="9" s="1"/>
  <c r="A5525" i="9" s="1"/>
  <c r="A5526" i="9" s="1"/>
  <c r="A5527" i="9" s="1"/>
  <c r="A5528" i="9" s="1"/>
  <c r="A5529" i="9" s="1"/>
  <c r="A5530" i="9" s="1"/>
  <c r="A5531" i="9" s="1"/>
  <c r="A5532" i="9" s="1"/>
  <c r="A5533" i="9" s="1"/>
  <c r="A5534" i="9" s="1"/>
  <c r="A5535" i="9" s="1"/>
  <c r="A5536" i="9" s="1"/>
  <c r="A5537" i="9" s="1"/>
  <c r="A5538" i="9" s="1"/>
  <c r="A5539" i="9" s="1"/>
  <c r="A5540" i="9" s="1"/>
  <c r="A5541" i="9" s="1"/>
  <c r="A5542" i="9" s="1"/>
  <c r="A5543" i="9" s="1"/>
  <c r="A5544" i="9" s="1"/>
  <c r="A5545" i="9" s="1"/>
  <c r="A5546" i="9" s="1"/>
  <c r="A5547" i="9" s="1"/>
  <c r="A5548" i="9" s="1"/>
  <c r="A5549" i="9" s="1"/>
  <c r="A5550" i="9" s="1"/>
  <c r="A5551" i="9" s="1"/>
  <c r="A5552" i="9" s="1"/>
  <c r="A5553" i="9" s="1"/>
  <c r="A5554" i="9" s="1"/>
  <c r="A5555" i="9" s="1"/>
  <c r="A5556" i="9" s="1"/>
  <c r="A5557" i="9" s="1"/>
  <c r="A5558" i="9" s="1"/>
  <c r="A5559" i="9" s="1"/>
  <c r="A5560" i="9" s="1"/>
  <c r="A5561" i="9" s="1"/>
  <c r="A5562" i="9" s="1"/>
  <c r="A5563" i="9" s="1"/>
  <c r="A5564" i="9" s="1"/>
  <c r="A5565" i="9" s="1"/>
  <c r="A5566" i="9" s="1"/>
  <c r="A5567" i="9" s="1"/>
  <c r="A5568" i="9" s="1"/>
  <c r="A5569" i="9" s="1"/>
  <c r="A5570" i="9" s="1"/>
  <c r="A5571" i="9" s="1"/>
  <c r="A5572" i="9" s="1"/>
  <c r="A5573" i="9" s="1"/>
  <c r="A5574" i="9" s="1"/>
  <c r="A5575" i="9" s="1"/>
  <c r="A5576" i="9" s="1"/>
  <c r="A5577" i="9" s="1"/>
  <c r="A5578" i="9" s="1"/>
  <c r="A5579" i="9" s="1"/>
  <c r="A5580" i="9" s="1"/>
  <c r="A5581" i="9" s="1"/>
  <c r="A5582" i="9" s="1"/>
  <c r="A5583" i="9" s="1"/>
  <c r="A5584" i="9" s="1"/>
  <c r="A5585" i="9" s="1"/>
  <c r="A5586" i="9" s="1"/>
  <c r="A5587" i="9" s="1"/>
  <c r="A5588" i="9" s="1"/>
  <c r="A5589" i="9" s="1"/>
  <c r="A5590" i="9" s="1"/>
  <c r="A5591" i="9" s="1"/>
  <c r="A5592" i="9" s="1"/>
  <c r="A5593" i="9" s="1"/>
  <c r="A5594" i="9" s="1"/>
  <c r="A5595" i="9" s="1"/>
  <c r="A5596" i="9" s="1"/>
  <c r="A5597" i="9" s="1"/>
  <c r="A5598" i="9" s="1"/>
  <c r="A5599" i="9" s="1"/>
  <c r="A5600" i="9" s="1"/>
  <c r="A5601" i="9" s="1"/>
  <c r="A5602" i="9" s="1"/>
  <c r="A5603" i="9" s="1"/>
  <c r="A5604" i="9" s="1"/>
  <c r="A5605" i="9" s="1"/>
  <c r="A5606" i="9" s="1"/>
  <c r="A5607" i="9" s="1"/>
  <c r="A5608" i="9" s="1"/>
  <c r="A5609" i="9" s="1"/>
  <c r="A5610" i="9" s="1"/>
  <c r="A5611" i="9" s="1"/>
  <c r="A5612" i="9" s="1"/>
  <c r="A5613" i="9" s="1"/>
  <c r="A5614" i="9" s="1"/>
  <c r="A5615" i="9" s="1"/>
  <c r="A5616" i="9" s="1"/>
  <c r="A5617" i="9" s="1"/>
  <c r="A5618" i="9" s="1"/>
  <c r="A5619" i="9" s="1"/>
  <c r="A5620" i="9" s="1"/>
  <c r="A5621" i="9" s="1"/>
  <c r="A5622" i="9" s="1"/>
  <c r="A5623" i="9" s="1"/>
  <c r="A5624" i="9" s="1"/>
  <c r="A5625" i="9" s="1"/>
  <c r="A5626" i="9" s="1"/>
  <c r="A5627" i="9" s="1"/>
  <c r="A5628" i="9" s="1"/>
  <c r="A5629" i="9" s="1"/>
  <c r="A5630" i="9" s="1"/>
  <c r="A5631" i="9" s="1"/>
  <c r="A5632" i="9" s="1"/>
  <c r="A5633" i="9" s="1"/>
  <c r="A5634" i="9" s="1"/>
  <c r="A5635" i="9" s="1"/>
  <c r="A5636" i="9" s="1"/>
  <c r="A5637" i="9" s="1"/>
  <c r="A5638" i="9" s="1"/>
  <c r="A5639" i="9" s="1"/>
  <c r="A5640" i="9" s="1"/>
  <c r="A5641" i="9" s="1"/>
  <c r="A5642" i="9" s="1"/>
  <c r="A5643" i="9" s="1"/>
  <c r="A5644" i="9" s="1"/>
  <c r="A5645" i="9" s="1"/>
  <c r="A5646" i="9" s="1"/>
  <c r="A5647" i="9" s="1"/>
  <c r="A5648" i="9" s="1"/>
  <c r="A5649" i="9" s="1"/>
  <c r="A5650" i="9" s="1"/>
  <c r="A5651" i="9" s="1"/>
  <c r="A5652" i="9" s="1"/>
  <c r="A5653" i="9" s="1"/>
  <c r="A5654" i="9" s="1"/>
  <c r="A5655" i="9" s="1"/>
  <c r="A5656" i="9" s="1"/>
  <c r="A5657" i="9" s="1"/>
  <c r="A5658" i="9" s="1"/>
  <c r="A5659" i="9" s="1"/>
  <c r="A5660" i="9" s="1"/>
  <c r="A5661" i="9" s="1"/>
  <c r="A5662" i="9" s="1"/>
  <c r="A5663" i="9" s="1"/>
  <c r="A5664" i="9" s="1"/>
  <c r="A5665" i="9" s="1"/>
  <c r="A5666" i="9" s="1"/>
  <c r="A5667" i="9" s="1"/>
  <c r="A5668" i="9" s="1"/>
  <c r="A5669" i="9" s="1"/>
  <c r="A5670" i="9" s="1"/>
  <c r="A5671" i="9" s="1"/>
  <c r="A5672" i="9" s="1"/>
  <c r="A5673" i="9" s="1"/>
  <c r="A5674" i="9" s="1"/>
  <c r="A5675" i="9" s="1"/>
  <c r="A5676" i="9" s="1"/>
  <c r="A5677" i="9" s="1"/>
  <c r="A5678" i="9" s="1"/>
  <c r="A5679" i="9" s="1"/>
  <c r="A5680" i="9" s="1"/>
  <c r="A5681" i="9" s="1"/>
  <c r="A5682" i="9" s="1"/>
  <c r="A5683" i="9" s="1"/>
  <c r="A5684" i="9" s="1"/>
  <c r="A5685" i="9" s="1"/>
  <c r="A5686" i="9" s="1"/>
  <c r="A5687" i="9" s="1"/>
  <c r="A5688" i="9" s="1"/>
  <c r="A5689" i="9" s="1"/>
  <c r="A5690" i="9" s="1"/>
  <c r="A5691" i="9" s="1"/>
  <c r="A5692" i="9" s="1"/>
  <c r="A5693" i="9" s="1"/>
  <c r="A5694" i="9" s="1"/>
  <c r="A5695" i="9" s="1"/>
  <c r="A5696" i="9" s="1"/>
  <c r="A5697" i="9" s="1"/>
  <c r="A5698" i="9" s="1"/>
  <c r="A5699" i="9" s="1"/>
  <c r="A5700" i="9" s="1"/>
  <c r="A5701" i="9" s="1"/>
  <c r="A5702" i="9" s="1"/>
  <c r="A5703" i="9" s="1"/>
  <c r="A5704" i="9" s="1"/>
  <c r="A5705" i="9" s="1"/>
  <c r="A5706" i="9" s="1"/>
  <c r="A5707" i="9" s="1"/>
  <c r="A5708" i="9" s="1"/>
  <c r="A5709" i="9" s="1"/>
  <c r="A5710" i="9" s="1"/>
  <c r="A5711" i="9" s="1"/>
  <c r="A5712" i="9" s="1"/>
  <c r="A5713" i="9" s="1"/>
  <c r="B121" i="32" s="1"/>
  <c r="C119" i="32" l="1"/>
  <c r="C125" i="32"/>
  <c r="C44" i="32"/>
  <c r="A152" i="32"/>
  <c r="A24" i="32"/>
  <c r="A50" i="32"/>
  <c r="A73" i="32"/>
  <c r="C146" i="32"/>
  <c r="B72" i="32"/>
  <c r="H72" i="32" s="1"/>
  <c r="A83" i="32"/>
  <c r="C59" i="32"/>
  <c r="A31" i="32"/>
  <c r="A16" i="32"/>
  <c r="C26" i="32"/>
  <c r="D121" i="32"/>
  <c r="F121" i="32"/>
  <c r="I121" i="32"/>
  <c r="H121" i="32"/>
  <c r="G121" i="32"/>
  <c r="J121" i="32"/>
  <c r="E121" i="32"/>
  <c r="C81" i="32"/>
  <c r="A168" i="32"/>
  <c r="A116" i="32"/>
  <c r="C104" i="32"/>
  <c r="B49" i="32"/>
  <c r="A82" i="32"/>
  <c r="A146" i="32"/>
  <c r="A111" i="32"/>
  <c r="C76" i="32"/>
  <c r="C107" i="32"/>
  <c r="C16" i="32"/>
  <c r="A185" i="32"/>
  <c r="A3" i="32"/>
  <c r="C35" i="32"/>
  <c r="C96" i="32"/>
  <c r="C45" i="32"/>
  <c r="C185" i="32"/>
  <c r="B7" i="32"/>
  <c r="B86" i="32"/>
  <c r="B100" i="32"/>
  <c r="A151" i="32"/>
  <c r="C67" i="32"/>
  <c r="A91" i="32"/>
  <c r="C25" i="32"/>
  <c r="C24" i="32"/>
  <c r="A95" i="32"/>
  <c r="A19" i="32"/>
  <c r="B158" i="32"/>
  <c r="A21" i="32"/>
  <c r="B17" i="32"/>
  <c r="B16" i="32"/>
  <c r="B57" i="32"/>
  <c r="B26" i="32"/>
  <c r="C138" i="32"/>
  <c r="C11" i="32"/>
  <c r="C100" i="32"/>
  <c r="A153" i="32"/>
  <c r="A30" i="32"/>
  <c r="A144" i="32"/>
  <c r="B25" i="32"/>
  <c r="B103" i="32"/>
  <c r="A86" i="32"/>
  <c r="A63" i="32"/>
  <c r="A193" i="32"/>
  <c r="B106" i="32"/>
  <c r="C27" i="32"/>
  <c r="C31" i="32"/>
  <c r="A42" i="32"/>
  <c r="A18" i="32"/>
  <c r="C179" i="32"/>
  <c r="C87" i="32"/>
  <c r="A96" i="32"/>
  <c r="C117" i="32"/>
  <c r="A107" i="32"/>
  <c r="C47" i="32"/>
  <c r="B111" i="32"/>
  <c r="A41" i="32"/>
  <c r="A101" i="32"/>
  <c r="C142" i="32"/>
  <c r="A60" i="32"/>
  <c r="C64" i="32"/>
  <c r="C113" i="32"/>
  <c r="A22" i="32"/>
  <c r="C158" i="32"/>
  <c r="B162" i="32"/>
  <c r="C192" i="32"/>
  <c r="C121" i="32"/>
  <c r="A77" i="32"/>
  <c r="A108" i="32"/>
  <c r="C105" i="32"/>
  <c r="B174" i="32"/>
  <c r="A65" i="32"/>
  <c r="A45" i="32"/>
  <c r="A134" i="32"/>
  <c r="B149" i="32"/>
  <c r="A180" i="32"/>
  <c r="C122" i="32"/>
  <c r="B182" i="32"/>
  <c r="B170" i="32"/>
  <c r="A9" i="32"/>
  <c r="C60" i="32"/>
  <c r="C102" i="32"/>
  <c r="A163" i="32"/>
  <c r="A29" i="32"/>
  <c r="A184" i="32"/>
  <c r="A181" i="32"/>
  <c r="B169" i="32"/>
  <c r="A157" i="32"/>
  <c r="B114" i="32"/>
  <c r="C72" i="32"/>
  <c r="B157" i="32"/>
  <c r="A188" i="32"/>
  <c r="B58" i="32"/>
  <c r="A11" i="32"/>
  <c r="A166" i="32"/>
  <c r="A88" i="32"/>
  <c r="B67" i="32"/>
  <c r="C29" i="32"/>
  <c r="B30" i="32"/>
  <c r="B8" i="32"/>
  <c r="B42" i="32"/>
  <c r="B123" i="32"/>
  <c r="B92" i="32"/>
  <c r="A158" i="32"/>
  <c r="C70" i="32"/>
  <c r="A124" i="32"/>
  <c r="A104" i="32"/>
  <c r="A130" i="32"/>
  <c r="C164" i="32"/>
  <c r="A173" i="32"/>
  <c r="A160" i="32"/>
  <c r="A147" i="32"/>
  <c r="C190" i="32"/>
  <c r="A112" i="32"/>
  <c r="C127" i="32"/>
  <c r="B97" i="32"/>
  <c r="C128" i="32"/>
  <c r="B128" i="32"/>
  <c r="A74" i="32"/>
  <c r="A14" i="32"/>
  <c r="B190" i="32"/>
  <c r="C46" i="32"/>
  <c r="B6" i="32"/>
  <c r="B11" i="32"/>
  <c r="B13" i="32"/>
  <c r="C182" i="32"/>
  <c r="B160" i="32"/>
  <c r="C162" i="32"/>
  <c r="A125" i="32"/>
  <c r="A149" i="32"/>
  <c r="C159" i="32"/>
  <c r="C183" i="32"/>
  <c r="B177" i="32"/>
  <c r="C130" i="32"/>
  <c r="B28" i="32"/>
  <c r="A44" i="32"/>
  <c r="C62" i="32"/>
  <c r="B83" i="32"/>
  <c r="B60" i="32"/>
  <c r="C19" i="32"/>
  <c r="A33" i="32"/>
  <c r="A133" i="32"/>
  <c r="C111" i="32"/>
  <c r="A191" i="32"/>
  <c r="B107" i="32"/>
  <c r="B175" i="32"/>
  <c r="A100" i="32"/>
  <c r="C188" i="32"/>
  <c r="B9" i="32"/>
  <c r="B172" i="32"/>
  <c r="B84" i="32"/>
  <c r="C30" i="32"/>
  <c r="C157" i="32"/>
  <c r="B153" i="32"/>
  <c r="C110" i="32"/>
  <c r="A137" i="32"/>
  <c r="C123" i="32"/>
  <c r="A67" i="32"/>
  <c r="B20" i="32"/>
  <c r="B79" i="32"/>
  <c r="B41" i="32"/>
  <c r="C65" i="32"/>
  <c r="B112" i="32"/>
  <c r="B113" i="32"/>
  <c r="B64" i="32"/>
  <c r="C40" i="32"/>
  <c r="A172" i="32"/>
  <c r="B161" i="32"/>
  <c r="C48" i="32"/>
  <c r="B194" i="32"/>
  <c r="B14" i="32"/>
  <c r="C88" i="32"/>
  <c r="C83" i="32"/>
  <c r="A62" i="32"/>
  <c r="C177" i="32"/>
  <c r="B21" i="32"/>
  <c r="C151" i="32"/>
  <c r="A93" i="32"/>
  <c r="C101" i="32"/>
  <c r="A194" i="32"/>
  <c r="C56" i="32"/>
  <c r="B68" i="32"/>
  <c r="B47" i="32"/>
  <c r="A6" i="32"/>
  <c r="B95" i="32"/>
  <c r="B188" i="32"/>
  <c r="C115" i="32"/>
  <c r="C136" i="32"/>
  <c r="C144" i="32"/>
  <c r="B43" i="32"/>
  <c r="C131" i="32"/>
  <c r="C124" i="32"/>
  <c r="A142" i="32"/>
  <c r="B105" i="32"/>
  <c r="A174" i="32"/>
  <c r="B110" i="32"/>
  <c r="B166" i="32"/>
  <c r="B195" i="32"/>
  <c r="A94" i="32"/>
  <c r="A113" i="32"/>
  <c r="C12" i="32"/>
  <c r="C175" i="32"/>
  <c r="C199" i="32"/>
  <c r="C66" i="32"/>
  <c r="A103" i="32"/>
  <c r="A7" i="32"/>
  <c r="A78" i="32"/>
  <c r="B167" i="32"/>
  <c r="B164" i="32"/>
  <c r="C8" i="32"/>
  <c r="C92" i="32"/>
  <c r="C21" i="32"/>
  <c r="A119" i="32"/>
  <c r="B4" i="32"/>
  <c r="A17" i="32"/>
  <c r="B56" i="32"/>
  <c r="A8" i="32"/>
  <c r="C165" i="32"/>
  <c r="B59" i="32"/>
  <c r="B148" i="32"/>
  <c r="B102" i="32"/>
  <c r="C193" i="32"/>
  <c r="A59" i="32"/>
  <c r="B180" i="32"/>
  <c r="C174" i="32"/>
  <c r="B191" i="32"/>
  <c r="B36" i="32"/>
  <c r="B165" i="32"/>
  <c r="B18" i="32"/>
  <c r="C58" i="32"/>
  <c r="B35" i="32"/>
  <c r="C9" i="32"/>
  <c r="A34" i="32"/>
  <c r="C147" i="32"/>
  <c r="C49" i="32"/>
  <c r="C86" i="32"/>
  <c r="A138" i="32"/>
  <c r="A127" i="32"/>
  <c r="B122" i="32"/>
  <c r="C126" i="32"/>
  <c r="B115" i="32"/>
  <c r="B126" i="32"/>
  <c r="C4" i="32"/>
  <c r="C156" i="32"/>
  <c r="C141" i="32"/>
  <c r="C43" i="32"/>
  <c r="A49" i="32"/>
  <c r="C135" i="32"/>
  <c r="B139" i="32"/>
  <c r="A150" i="32"/>
  <c r="B33" i="32"/>
  <c r="C15" i="32"/>
  <c r="B156" i="32"/>
  <c r="B31" i="32"/>
  <c r="C54" i="32"/>
  <c r="A43" i="32"/>
  <c r="C13" i="32"/>
  <c r="B48" i="32"/>
  <c r="C94" i="32"/>
  <c r="C17" i="32"/>
  <c r="C133" i="32"/>
  <c r="A126" i="32"/>
  <c r="C84" i="32"/>
  <c r="A23" i="32"/>
  <c r="B133" i="32"/>
  <c r="A56" i="32"/>
  <c r="A186" i="32"/>
  <c r="B137" i="32"/>
  <c r="B44" i="32"/>
  <c r="A145" i="32"/>
  <c r="A197" i="32"/>
  <c r="C89" i="32"/>
  <c r="C41" i="32"/>
  <c r="A165" i="32"/>
  <c r="C201" i="32"/>
  <c r="C78" i="32"/>
  <c r="B96" i="32"/>
  <c r="C52" i="32"/>
  <c r="C85" i="32"/>
  <c r="A70" i="32"/>
  <c r="C6" i="32"/>
  <c r="B131" i="32"/>
  <c r="B132" i="32"/>
  <c r="A161" i="32"/>
  <c r="C20" i="32"/>
  <c r="B196" i="32"/>
  <c r="C145" i="32"/>
  <c r="A75" i="32"/>
  <c r="C155" i="32"/>
  <c r="B135" i="32"/>
  <c r="C189" i="32"/>
  <c r="A128" i="32"/>
  <c r="C103" i="32"/>
  <c r="C32" i="32"/>
  <c r="C172" i="32"/>
  <c r="B12" i="32"/>
  <c r="B88" i="32"/>
  <c r="A64" i="32"/>
  <c r="C77" i="32"/>
  <c r="C106" i="32"/>
  <c r="A154" i="32"/>
  <c r="C95" i="32"/>
  <c r="C28" i="32"/>
  <c r="B179" i="32"/>
  <c r="B145" i="32"/>
  <c r="A141" i="32"/>
  <c r="C57" i="32"/>
  <c r="B187" i="32"/>
  <c r="A167" i="32"/>
  <c r="B77" i="32"/>
  <c r="C71" i="32"/>
  <c r="A76" i="32"/>
  <c r="A118" i="32"/>
  <c r="B87" i="32"/>
  <c r="B91" i="32"/>
  <c r="B3" i="32"/>
  <c r="A79" i="32"/>
  <c r="A164" i="32"/>
  <c r="A117" i="32"/>
  <c r="C99" i="32"/>
  <c r="A20" i="32"/>
  <c r="C22" i="32"/>
  <c r="A105" i="32"/>
  <c r="B173" i="32"/>
  <c r="B124" i="32"/>
  <c r="C161" i="32"/>
  <c r="A87" i="32"/>
  <c r="B146" i="32"/>
  <c r="A52" i="32"/>
  <c r="B38" i="32"/>
  <c r="A156" i="32"/>
  <c r="B75" i="32"/>
  <c r="B155" i="32"/>
  <c r="C63" i="32"/>
  <c r="A5" i="32"/>
  <c r="B89" i="32"/>
  <c r="A106" i="32"/>
  <c r="B5" i="32"/>
  <c r="A38" i="32"/>
  <c r="A61" i="32"/>
  <c r="A121" i="32"/>
  <c r="C173" i="32"/>
  <c r="C152" i="32"/>
  <c r="C10" i="32"/>
  <c r="B200" i="32"/>
  <c r="C176" i="32"/>
  <c r="A198" i="32"/>
  <c r="A140" i="32"/>
  <c r="C2" i="32"/>
  <c r="C198" i="32"/>
  <c r="B71" i="32"/>
  <c r="A80" i="32"/>
  <c r="B98" i="32"/>
  <c r="C132" i="32"/>
  <c r="B66" i="32"/>
  <c r="C181" i="32"/>
  <c r="C120" i="32"/>
  <c r="A46" i="32"/>
  <c r="B76" i="32"/>
  <c r="B63" i="32"/>
  <c r="B140" i="32"/>
  <c r="B39" i="32"/>
  <c r="B197" i="32"/>
  <c r="C34" i="32"/>
  <c r="B201" i="32"/>
  <c r="C42" i="32"/>
  <c r="A81" i="32"/>
  <c r="B46" i="32"/>
  <c r="B80" i="32"/>
  <c r="C149" i="32"/>
  <c r="A110" i="32"/>
  <c r="A98" i="32"/>
  <c r="C53" i="32"/>
  <c r="B10" i="32"/>
  <c r="A159" i="32"/>
  <c r="B19" i="32"/>
  <c r="A200" i="32"/>
  <c r="B94" i="32"/>
  <c r="A27" i="32"/>
  <c r="A109" i="32"/>
  <c r="B82" i="32"/>
  <c r="B29" i="32"/>
  <c r="A176" i="32"/>
  <c r="B134" i="32"/>
  <c r="C197" i="32"/>
  <c r="A26" i="32"/>
  <c r="A25" i="32"/>
  <c r="C82" i="32"/>
  <c r="C55" i="32"/>
  <c r="C68" i="32"/>
  <c r="A182" i="32"/>
  <c r="B61" i="32"/>
  <c r="B55" i="32"/>
  <c r="C61" i="32"/>
  <c r="C153" i="32"/>
  <c r="C98" i="32"/>
  <c r="C80" i="32"/>
  <c r="B186" i="32"/>
  <c r="A132" i="32"/>
  <c r="B50" i="32"/>
  <c r="A54" i="32"/>
  <c r="C163" i="32"/>
  <c r="A129" i="32"/>
  <c r="B40" i="32"/>
  <c r="A97" i="32"/>
  <c r="B99" i="32"/>
  <c r="C170" i="32"/>
  <c r="A69" i="32"/>
  <c r="A192" i="32"/>
  <c r="A40" i="32"/>
  <c r="A162" i="32"/>
  <c r="A84" i="32"/>
  <c r="A47" i="32"/>
  <c r="A12" i="32"/>
  <c r="C109" i="32"/>
  <c r="A177" i="32"/>
  <c r="C195" i="32"/>
  <c r="C160" i="32"/>
  <c r="C97" i="32"/>
  <c r="B23" i="32"/>
  <c r="C33" i="32"/>
  <c r="A169" i="32"/>
  <c r="C74" i="32"/>
  <c r="A102" i="32"/>
  <c r="C129" i="32"/>
  <c r="A58" i="32"/>
  <c r="B138" i="32"/>
  <c r="B141" i="32"/>
  <c r="A92" i="32"/>
  <c r="B45" i="32"/>
  <c r="A13" i="32"/>
  <c r="A190" i="32"/>
  <c r="A28" i="32"/>
  <c r="C5" i="32"/>
  <c r="B22" i="32"/>
  <c r="A123" i="32"/>
  <c r="B34" i="32"/>
  <c r="C112" i="32"/>
  <c r="B27" i="32"/>
  <c r="C23" i="32"/>
  <c r="A187" i="32"/>
  <c r="A115" i="32"/>
  <c r="C114" i="32"/>
  <c r="A183" i="32"/>
  <c r="C51" i="32"/>
  <c r="B65" i="32"/>
  <c r="C168" i="32"/>
  <c r="C91" i="32"/>
  <c r="B118" i="32"/>
  <c r="C194" i="32"/>
  <c r="A66" i="32"/>
  <c r="C191" i="32"/>
  <c r="B189" i="32"/>
  <c r="B51" i="32"/>
  <c r="A68" i="32"/>
  <c r="B117" i="32"/>
  <c r="C69" i="32"/>
  <c r="A136" i="32"/>
  <c r="A195" i="32"/>
  <c r="C186" i="32"/>
  <c r="B199" i="32"/>
  <c r="A189" i="32"/>
  <c r="B119" i="32"/>
  <c r="A71" i="32"/>
  <c r="A37" i="32"/>
  <c r="A4" i="32"/>
  <c r="B198" i="32"/>
  <c r="C178" i="32"/>
  <c r="B142" i="32"/>
  <c r="A148" i="32"/>
  <c r="B192" i="32"/>
  <c r="B109" i="32"/>
  <c r="C73" i="32"/>
  <c r="A15" i="32"/>
  <c r="C39" i="32"/>
  <c r="C171" i="32"/>
  <c r="A135" i="32"/>
  <c r="A10" i="32"/>
  <c r="C75" i="32"/>
  <c r="B2" i="32"/>
  <c r="B74" i="32"/>
  <c r="A2" i="32"/>
  <c r="B104" i="32"/>
  <c r="A35" i="32"/>
  <c r="C79" i="32"/>
  <c r="A122" i="32"/>
  <c r="C108" i="32"/>
  <c r="C140" i="32"/>
  <c r="B150" i="32"/>
  <c r="B151" i="32"/>
  <c r="A179" i="32"/>
  <c r="B69" i="32"/>
  <c r="A143" i="32"/>
  <c r="C166" i="32"/>
  <c r="B154" i="32"/>
  <c r="B52" i="32"/>
  <c r="C38" i="32"/>
  <c r="A89" i="32"/>
  <c r="B185" i="32"/>
  <c r="C90" i="32"/>
  <c r="B24" i="32"/>
  <c r="B159" i="32"/>
  <c r="A139" i="32"/>
  <c r="B70" i="32"/>
  <c r="B73" i="32"/>
  <c r="B81" i="32"/>
  <c r="C143" i="32"/>
  <c r="C50" i="32"/>
  <c r="A171" i="32"/>
  <c r="C134" i="32"/>
  <c r="B127" i="32"/>
  <c r="C184" i="32"/>
  <c r="A99" i="32"/>
  <c r="C169" i="32"/>
  <c r="C150" i="32"/>
  <c r="A85" i="32"/>
  <c r="C137" i="32"/>
  <c r="A72" i="32"/>
  <c r="C18" i="32"/>
  <c r="B93" i="32"/>
  <c r="B193" i="32"/>
  <c r="A201" i="32"/>
  <c r="B168" i="32"/>
  <c r="B144" i="32"/>
  <c r="C148" i="32"/>
  <c r="B32" i="32"/>
  <c r="B15" i="32"/>
  <c r="A114" i="32"/>
  <c r="C3" i="32"/>
  <c r="B181" i="32"/>
  <c r="A175" i="32"/>
  <c r="A155" i="32"/>
  <c r="B147" i="32"/>
  <c r="C14" i="32"/>
  <c r="C93" i="32"/>
  <c r="B183" i="32"/>
  <c r="B120" i="32"/>
  <c r="A131" i="32"/>
  <c r="B125" i="32"/>
  <c r="C37" i="32"/>
  <c r="B136" i="32"/>
  <c r="B78" i="32"/>
  <c r="B178" i="32"/>
  <c r="C36" i="32"/>
  <c r="B152" i="32"/>
  <c r="A55" i="32"/>
  <c r="B129" i="32"/>
  <c r="C167" i="32"/>
  <c r="C154" i="32"/>
  <c r="B90" i="32"/>
  <c r="A36" i="32"/>
  <c r="A53" i="32"/>
  <c r="B62" i="32"/>
  <c r="A51" i="32"/>
  <c r="B54" i="32"/>
  <c r="B53" i="32"/>
  <c r="C118" i="32"/>
  <c r="B108" i="32"/>
  <c r="B85" i="32"/>
  <c r="A170" i="32"/>
  <c r="A32" i="32"/>
  <c r="C7" i="32"/>
  <c r="B184" i="32"/>
  <c r="B37" i="32"/>
  <c r="C196" i="32"/>
  <c r="A39" i="32"/>
  <c r="C187" i="32"/>
  <c r="A178" i="32"/>
  <c r="B143" i="32"/>
  <c r="A48" i="32"/>
  <c r="A199" i="32"/>
  <c r="C139" i="32"/>
  <c r="B163" i="32"/>
  <c r="B116" i="32"/>
  <c r="B176" i="32"/>
  <c r="A57" i="32"/>
  <c r="B171" i="32"/>
  <c r="A90" i="32"/>
  <c r="B130" i="32"/>
  <c r="A196" i="32"/>
  <c r="C116" i="32"/>
  <c r="C180" i="32"/>
  <c r="A120" i="32"/>
  <c r="C200" i="32"/>
  <c r="B101" i="32"/>
  <c r="D72" i="32" l="1"/>
  <c r="J72" i="32"/>
  <c r="G72" i="32"/>
  <c r="E72" i="32"/>
  <c r="F72" i="32"/>
  <c r="I72" i="32"/>
  <c r="J181" i="32"/>
  <c r="H181" i="32"/>
  <c r="F181" i="32"/>
  <c r="G181" i="32"/>
  <c r="D181" i="32"/>
  <c r="I181" i="32"/>
  <c r="E181" i="32"/>
  <c r="F5" i="32"/>
  <c r="E5" i="32"/>
  <c r="I5" i="32"/>
  <c r="J5" i="32"/>
  <c r="H5" i="32"/>
  <c r="G5" i="32"/>
  <c r="D5" i="32"/>
  <c r="D135" i="32"/>
  <c r="F135" i="32"/>
  <c r="H135" i="32"/>
  <c r="I135" i="32"/>
  <c r="J135" i="32"/>
  <c r="E135" i="32"/>
  <c r="G135" i="32"/>
  <c r="F48" i="32"/>
  <c r="G48" i="32"/>
  <c r="J48" i="32"/>
  <c r="E48" i="32"/>
  <c r="H48" i="32"/>
  <c r="D48" i="32"/>
  <c r="I48" i="32"/>
  <c r="E126" i="32"/>
  <c r="I126" i="32"/>
  <c r="J126" i="32"/>
  <c r="F126" i="32"/>
  <c r="G126" i="32"/>
  <c r="D126" i="32"/>
  <c r="H126" i="32"/>
  <c r="D191" i="32"/>
  <c r="H191" i="32"/>
  <c r="F191" i="32"/>
  <c r="G191" i="32"/>
  <c r="E191" i="32"/>
  <c r="I191" i="32"/>
  <c r="J191" i="32"/>
  <c r="J105" i="32"/>
  <c r="H105" i="32"/>
  <c r="E105" i="32"/>
  <c r="D105" i="32"/>
  <c r="F105" i="32"/>
  <c r="G105" i="32"/>
  <c r="I105" i="32"/>
  <c r="G175" i="32"/>
  <c r="I175" i="32"/>
  <c r="H175" i="32"/>
  <c r="D175" i="32"/>
  <c r="E175" i="32"/>
  <c r="J175" i="32"/>
  <c r="F175" i="32"/>
  <c r="E7" i="32"/>
  <c r="J7" i="32"/>
  <c r="F7" i="32"/>
  <c r="H7" i="32"/>
  <c r="G7" i="32"/>
  <c r="I7" i="32"/>
  <c r="D7" i="32"/>
  <c r="F152" i="32"/>
  <c r="E152" i="32"/>
  <c r="I152" i="32"/>
  <c r="J152" i="32"/>
  <c r="H152" i="32"/>
  <c r="D152" i="32"/>
  <c r="G152" i="32"/>
  <c r="H74" i="32"/>
  <c r="I74" i="32"/>
  <c r="F74" i="32"/>
  <c r="E74" i="32"/>
  <c r="D74" i="32"/>
  <c r="G74" i="32"/>
  <c r="J74" i="32"/>
  <c r="G118" i="32"/>
  <c r="J118" i="32"/>
  <c r="D118" i="32"/>
  <c r="E118" i="32"/>
  <c r="F118" i="32"/>
  <c r="I118" i="32"/>
  <c r="H118" i="32"/>
  <c r="G80" i="32"/>
  <c r="H80" i="32"/>
  <c r="F80" i="32"/>
  <c r="I80" i="32"/>
  <c r="D80" i="32"/>
  <c r="J80" i="32"/>
  <c r="E80" i="32"/>
  <c r="H98" i="32"/>
  <c r="G98" i="32"/>
  <c r="F98" i="32"/>
  <c r="I98" i="32"/>
  <c r="J98" i="32"/>
  <c r="E98" i="32"/>
  <c r="D98" i="32"/>
  <c r="G145" i="32"/>
  <c r="H145" i="32"/>
  <c r="I145" i="32"/>
  <c r="D145" i="32"/>
  <c r="E145" i="32"/>
  <c r="F145" i="32"/>
  <c r="J145" i="32"/>
  <c r="H115" i="32"/>
  <c r="F115" i="32"/>
  <c r="J115" i="32"/>
  <c r="G115" i="32"/>
  <c r="I115" i="32"/>
  <c r="E115" i="32"/>
  <c r="D115" i="32"/>
  <c r="I164" i="32"/>
  <c r="H164" i="32"/>
  <c r="E164" i="32"/>
  <c r="G164" i="32"/>
  <c r="J164" i="32"/>
  <c r="F164" i="32"/>
  <c r="D164" i="32"/>
  <c r="J41" i="32"/>
  <c r="H41" i="32"/>
  <c r="G41" i="32"/>
  <c r="D41" i="32"/>
  <c r="F41" i="32"/>
  <c r="I41" i="32"/>
  <c r="E41" i="32"/>
  <c r="G107" i="32"/>
  <c r="J107" i="32"/>
  <c r="E107" i="32"/>
  <c r="F107" i="32"/>
  <c r="H107" i="32"/>
  <c r="I107" i="32"/>
  <c r="D107" i="32"/>
  <c r="H67" i="32"/>
  <c r="E67" i="32"/>
  <c r="D67" i="32"/>
  <c r="G67" i="32"/>
  <c r="F67" i="32"/>
  <c r="J67" i="32"/>
  <c r="I67" i="32"/>
  <c r="H162" i="32"/>
  <c r="J162" i="32"/>
  <c r="D162" i="32"/>
  <c r="F162" i="32"/>
  <c r="G162" i="32"/>
  <c r="E162" i="32"/>
  <c r="I162" i="32"/>
  <c r="E26" i="32"/>
  <c r="G26" i="32"/>
  <c r="J26" i="32"/>
  <c r="D26" i="32"/>
  <c r="H26" i="32"/>
  <c r="F26" i="32"/>
  <c r="I26" i="32"/>
  <c r="H52" i="32"/>
  <c r="D52" i="32"/>
  <c r="E52" i="32"/>
  <c r="J52" i="32"/>
  <c r="G52" i="32"/>
  <c r="F52" i="32"/>
  <c r="I52" i="32"/>
  <c r="E2" i="32"/>
  <c r="F2" i="32"/>
  <c r="H2" i="32"/>
  <c r="D2" i="32"/>
  <c r="G2" i="32"/>
  <c r="I2" i="32"/>
  <c r="J2" i="32"/>
  <c r="H50" i="32"/>
  <c r="I50" i="32"/>
  <c r="G50" i="32"/>
  <c r="E50" i="32"/>
  <c r="F50" i="32"/>
  <c r="D50" i="32"/>
  <c r="J50" i="32"/>
  <c r="G134" i="32"/>
  <c r="J134" i="32"/>
  <c r="I134" i="32"/>
  <c r="F134" i="32"/>
  <c r="E134" i="32"/>
  <c r="H134" i="32"/>
  <c r="D134" i="32"/>
  <c r="H46" i="32"/>
  <c r="F46" i="32"/>
  <c r="G46" i="32"/>
  <c r="D46" i="32"/>
  <c r="E46" i="32"/>
  <c r="I46" i="32"/>
  <c r="J46" i="32"/>
  <c r="J89" i="32"/>
  <c r="H89" i="32"/>
  <c r="G89" i="32"/>
  <c r="D89" i="32"/>
  <c r="F89" i="32"/>
  <c r="E89" i="32"/>
  <c r="I89" i="32"/>
  <c r="D179" i="32"/>
  <c r="J179" i="32"/>
  <c r="F179" i="32"/>
  <c r="H179" i="32"/>
  <c r="I179" i="32"/>
  <c r="E179" i="32"/>
  <c r="G179" i="32"/>
  <c r="H180" i="32"/>
  <c r="F180" i="32"/>
  <c r="I180" i="32"/>
  <c r="D180" i="32"/>
  <c r="J180" i="32"/>
  <c r="G180" i="32"/>
  <c r="E180" i="32"/>
  <c r="D167" i="32"/>
  <c r="I167" i="32"/>
  <c r="H167" i="32"/>
  <c r="E167" i="32"/>
  <c r="F167" i="32"/>
  <c r="J167" i="32"/>
  <c r="G167" i="32"/>
  <c r="E21" i="32"/>
  <c r="F21" i="32"/>
  <c r="D21" i="32"/>
  <c r="G21" i="32"/>
  <c r="H21" i="32"/>
  <c r="J21" i="32"/>
  <c r="I21" i="32"/>
  <c r="I79" i="32"/>
  <c r="F79" i="32"/>
  <c r="D79" i="32"/>
  <c r="G79" i="32"/>
  <c r="E79" i="32"/>
  <c r="J79" i="32"/>
  <c r="H79" i="32"/>
  <c r="D57" i="32"/>
  <c r="G57" i="32"/>
  <c r="I57" i="32"/>
  <c r="H57" i="32"/>
  <c r="J57" i="32"/>
  <c r="F57" i="32"/>
  <c r="E57" i="32"/>
  <c r="J85" i="32"/>
  <c r="I85" i="32"/>
  <c r="H85" i="32"/>
  <c r="F85" i="32"/>
  <c r="G85" i="32"/>
  <c r="E85" i="32"/>
  <c r="D85" i="32"/>
  <c r="D178" i="32"/>
  <c r="J178" i="32"/>
  <c r="E178" i="32"/>
  <c r="H178" i="32"/>
  <c r="I178" i="32"/>
  <c r="F178" i="32"/>
  <c r="G178" i="32"/>
  <c r="F15" i="32"/>
  <c r="I15" i="32"/>
  <c r="D15" i="32"/>
  <c r="H15" i="32"/>
  <c r="G15" i="32"/>
  <c r="E15" i="32"/>
  <c r="J15" i="32"/>
  <c r="I127" i="32"/>
  <c r="F127" i="32"/>
  <c r="E127" i="32"/>
  <c r="J127" i="32"/>
  <c r="G127" i="32"/>
  <c r="D127" i="32"/>
  <c r="H127" i="32"/>
  <c r="H154" i="32"/>
  <c r="J154" i="32"/>
  <c r="D154" i="32"/>
  <c r="G154" i="32"/>
  <c r="E154" i="32"/>
  <c r="I154" i="32"/>
  <c r="F154" i="32"/>
  <c r="I119" i="32"/>
  <c r="F119" i="32"/>
  <c r="G119" i="32"/>
  <c r="E119" i="32"/>
  <c r="J119" i="32"/>
  <c r="D119" i="32"/>
  <c r="H119" i="32"/>
  <c r="D71" i="32"/>
  <c r="J71" i="32"/>
  <c r="E71" i="32"/>
  <c r="I71" i="32"/>
  <c r="F71" i="32"/>
  <c r="G71" i="32"/>
  <c r="H71" i="32"/>
  <c r="H122" i="32"/>
  <c r="I122" i="32"/>
  <c r="D122" i="32"/>
  <c r="J122" i="32"/>
  <c r="G122" i="32"/>
  <c r="E122" i="32"/>
  <c r="F122" i="32"/>
  <c r="E20" i="32"/>
  <c r="H20" i="32"/>
  <c r="D20" i="32"/>
  <c r="J20" i="32"/>
  <c r="F20" i="32"/>
  <c r="G20" i="32"/>
  <c r="I20" i="32"/>
  <c r="D160" i="32"/>
  <c r="E160" i="32"/>
  <c r="H160" i="32"/>
  <c r="F160" i="32"/>
  <c r="G160" i="32"/>
  <c r="J160" i="32"/>
  <c r="I160" i="32"/>
  <c r="D170" i="32"/>
  <c r="I170" i="32"/>
  <c r="J170" i="32"/>
  <c r="H170" i="32"/>
  <c r="E170" i="32"/>
  <c r="G170" i="32"/>
  <c r="F170" i="32"/>
  <c r="E16" i="32"/>
  <c r="F16" i="32"/>
  <c r="D16" i="32"/>
  <c r="J16" i="32"/>
  <c r="G16" i="32"/>
  <c r="I16" i="32"/>
  <c r="H16" i="32"/>
  <c r="D108" i="32"/>
  <c r="E108" i="32"/>
  <c r="I108" i="32"/>
  <c r="J108" i="32"/>
  <c r="G108" i="32"/>
  <c r="H108" i="32"/>
  <c r="F108" i="32"/>
  <c r="F78" i="32"/>
  <c r="D78" i="32"/>
  <c r="H78" i="32"/>
  <c r="J78" i="32"/>
  <c r="I78" i="32"/>
  <c r="E78" i="32"/>
  <c r="G78" i="32"/>
  <c r="I32" i="32"/>
  <c r="H32" i="32"/>
  <c r="G32" i="32"/>
  <c r="E32" i="32"/>
  <c r="J32" i="32"/>
  <c r="F32" i="32"/>
  <c r="D32" i="32"/>
  <c r="H65" i="32"/>
  <c r="F65" i="32"/>
  <c r="G65" i="32"/>
  <c r="D65" i="32"/>
  <c r="E65" i="32"/>
  <c r="I65" i="32"/>
  <c r="J65" i="32"/>
  <c r="I45" i="32"/>
  <c r="D45" i="32"/>
  <c r="J45" i="32"/>
  <c r="F45" i="32"/>
  <c r="G45" i="32"/>
  <c r="E45" i="32"/>
  <c r="H45" i="32"/>
  <c r="J186" i="32"/>
  <c r="I186" i="32"/>
  <c r="G186" i="32"/>
  <c r="F186" i="32"/>
  <c r="H186" i="32"/>
  <c r="E186" i="32"/>
  <c r="D186" i="32"/>
  <c r="I29" i="32"/>
  <c r="H29" i="32"/>
  <c r="D29" i="32"/>
  <c r="G29" i="32"/>
  <c r="E29" i="32"/>
  <c r="F29" i="32"/>
  <c r="J29" i="32"/>
  <c r="D196" i="32"/>
  <c r="F196" i="32"/>
  <c r="E196" i="32"/>
  <c r="H196" i="32"/>
  <c r="G196" i="32"/>
  <c r="I196" i="32"/>
  <c r="J196" i="32"/>
  <c r="H31" i="32"/>
  <c r="E31" i="32"/>
  <c r="G31" i="32"/>
  <c r="I31" i="32"/>
  <c r="J31" i="32"/>
  <c r="F31" i="32"/>
  <c r="D31" i="32"/>
  <c r="D43" i="32"/>
  <c r="J43" i="32"/>
  <c r="H43" i="32"/>
  <c r="F43" i="32"/>
  <c r="E43" i="32"/>
  <c r="I43" i="32"/>
  <c r="G43" i="32"/>
  <c r="J182" i="32"/>
  <c r="G182" i="32"/>
  <c r="H182" i="32"/>
  <c r="E182" i="32"/>
  <c r="D182" i="32"/>
  <c r="I182" i="32"/>
  <c r="F182" i="32"/>
  <c r="H17" i="32"/>
  <c r="I17" i="32"/>
  <c r="G17" i="32"/>
  <c r="E17" i="32"/>
  <c r="J17" i="32"/>
  <c r="F17" i="32"/>
  <c r="D17" i="32"/>
  <c r="I49" i="32"/>
  <c r="E49" i="32"/>
  <c r="G49" i="32"/>
  <c r="H49" i="32"/>
  <c r="F49" i="32"/>
  <c r="D49" i="32"/>
  <c r="J49" i="32"/>
  <c r="G163" i="32"/>
  <c r="I163" i="32"/>
  <c r="D163" i="32"/>
  <c r="F163" i="32"/>
  <c r="E163" i="32"/>
  <c r="H163" i="32"/>
  <c r="J163" i="32"/>
  <c r="E136" i="32"/>
  <c r="H136" i="32"/>
  <c r="F136" i="32"/>
  <c r="G136" i="32"/>
  <c r="D136" i="32"/>
  <c r="I136" i="32"/>
  <c r="J136" i="32"/>
  <c r="J199" i="32"/>
  <c r="E199" i="32"/>
  <c r="I199" i="32"/>
  <c r="F199" i="32"/>
  <c r="H199" i="32"/>
  <c r="D199" i="32"/>
  <c r="G199" i="32"/>
  <c r="D82" i="32"/>
  <c r="E82" i="32"/>
  <c r="I82" i="32"/>
  <c r="F82" i="32"/>
  <c r="J82" i="32"/>
  <c r="G82" i="32"/>
  <c r="H82" i="32"/>
  <c r="E201" i="32"/>
  <c r="H201" i="32"/>
  <c r="D201" i="32"/>
  <c r="I201" i="32"/>
  <c r="J201" i="32"/>
  <c r="F201" i="32"/>
  <c r="G201" i="32"/>
  <c r="E155" i="32"/>
  <c r="I155" i="32"/>
  <c r="J155" i="32"/>
  <c r="H155" i="32"/>
  <c r="F155" i="32"/>
  <c r="G155" i="32"/>
  <c r="D155" i="32"/>
  <c r="I44" i="32"/>
  <c r="G44" i="32"/>
  <c r="D44" i="32"/>
  <c r="J44" i="32"/>
  <c r="H44" i="32"/>
  <c r="E44" i="32"/>
  <c r="F44" i="32"/>
  <c r="J156" i="32"/>
  <c r="H156" i="32"/>
  <c r="I156" i="32"/>
  <c r="F156" i="32"/>
  <c r="D156" i="32"/>
  <c r="E156" i="32"/>
  <c r="G156" i="32"/>
  <c r="E102" i="32"/>
  <c r="G102" i="32"/>
  <c r="D102" i="32"/>
  <c r="F102" i="32"/>
  <c r="H102" i="32"/>
  <c r="I102" i="32"/>
  <c r="J102" i="32"/>
  <c r="E13" i="32"/>
  <c r="H13" i="32"/>
  <c r="G13" i="32"/>
  <c r="D13" i="32"/>
  <c r="F13" i="32"/>
  <c r="J13" i="32"/>
  <c r="I13" i="32"/>
  <c r="I58" i="32"/>
  <c r="F58" i="32"/>
  <c r="D58" i="32"/>
  <c r="H58" i="32"/>
  <c r="G58" i="32"/>
  <c r="E58" i="32"/>
  <c r="J58" i="32"/>
  <c r="H106" i="32"/>
  <c r="J106" i="32"/>
  <c r="I106" i="32"/>
  <c r="E106" i="32"/>
  <c r="G106" i="32"/>
  <c r="F106" i="32"/>
  <c r="D106" i="32"/>
  <c r="G176" i="32"/>
  <c r="I176" i="32"/>
  <c r="D176" i="32"/>
  <c r="H176" i="32"/>
  <c r="J176" i="32"/>
  <c r="E176" i="32"/>
  <c r="F176" i="32"/>
  <c r="H53" i="32"/>
  <c r="J53" i="32"/>
  <c r="D53" i="32"/>
  <c r="F53" i="32"/>
  <c r="I53" i="32"/>
  <c r="E53" i="32"/>
  <c r="G53" i="32"/>
  <c r="E144" i="32"/>
  <c r="D144" i="32"/>
  <c r="I144" i="32"/>
  <c r="J144" i="32"/>
  <c r="G144" i="32"/>
  <c r="H144" i="32"/>
  <c r="F144" i="32"/>
  <c r="E69" i="32"/>
  <c r="H69" i="32"/>
  <c r="G69" i="32"/>
  <c r="F69" i="32"/>
  <c r="I69" i="32"/>
  <c r="D69" i="32"/>
  <c r="J69" i="32"/>
  <c r="G141" i="32"/>
  <c r="D141" i="32"/>
  <c r="J141" i="32"/>
  <c r="F141" i="32"/>
  <c r="I141" i="32"/>
  <c r="H141" i="32"/>
  <c r="E141" i="32"/>
  <c r="E75" i="32"/>
  <c r="H75" i="32"/>
  <c r="F75" i="32"/>
  <c r="D75" i="32"/>
  <c r="J75" i="32"/>
  <c r="I75" i="32"/>
  <c r="G75" i="32"/>
  <c r="I3" i="32"/>
  <c r="H3" i="32"/>
  <c r="F3" i="32"/>
  <c r="E3" i="32"/>
  <c r="G3" i="32"/>
  <c r="J3" i="32"/>
  <c r="D3" i="32"/>
  <c r="D137" i="32"/>
  <c r="E137" i="32"/>
  <c r="G137" i="32"/>
  <c r="H137" i="32"/>
  <c r="I137" i="32"/>
  <c r="F137" i="32"/>
  <c r="J137" i="32"/>
  <c r="E148" i="32"/>
  <c r="H148" i="32"/>
  <c r="G148" i="32"/>
  <c r="I148" i="32"/>
  <c r="F148" i="32"/>
  <c r="D148" i="32"/>
  <c r="J148" i="32"/>
  <c r="E11" i="32"/>
  <c r="D11" i="32"/>
  <c r="H11" i="32"/>
  <c r="I11" i="32"/>
  <c r="F11" i="32"/>
  <c r="J11" i="32"/>
  <c r="G11" i="32"/>
  <c r="H158" i="32"/>
  <c r="I158" i="32"/>
  <c r="E158" i="32"/>
  <c r="G158" i="32"/>
  <c r="F158" i="32"/>
  <c r="J158" i="32"/>
  <c r="D158" i="32"/>
  <c r="G116" i="32"/>
  <c r="I116" i="32"/>
  <c r="J116" i="32"/>
  <c r="D116" i="32"/>
  <c r="H116" i="32"/>
  <c r="F116" i="32"/>
  <c r="E116" i="32"/>
  <c r="D54" i="32"/>
  <c r="F54" i="32"/>
  <c r="G54" i="32"/>
  <c r="J54" i="32"/>
  <c r="H54" i="32"/>
  <c r="I54" i="32"/>
  <c r="E54" i="32"/>
  <c r="D125" i="32"/>
  <c r="F125" i="32"/>
  <c r="G125" i="32"/>
  <c r="I125" i="32"/>
  <c r="H125" i="32"/>
  <c r="E125" i="32"/>
  <c r="J125" i="32"/>
  <c r="G168" i="32"/>
  <c r="H168" i="32"/>
  <c r="F168" i="32"/>
  <c r="J168" i="32"/>
  <c r="E168" i="32"/>
  <c r="I168" i="32"/>
  <c r="D168" i="32"/>
  <c r="E138" i="32"/>
  <c r="J138" i="32"/>
  <c r="G138" i="32"/>
  <c r="D138" i="32"/>
  <c r="H138" i="32"/>
  <c r="I138" i="32"/>
  <c r="F138" i="32"/>
  <c r="E197" i="32"/>
  <c r="D197" i="32"/>
  <c r="G197" i="32"/>
  <c r="J197" i="32"/>
  <c r="H197" i="32"/>
  <c r="I197" i="32"/>
  <c r="F197" i="32"/>
  <c r="D91" i="32"/>
  <c r="E91" i="32"/>
  <c r="G91" i="32"/>
  <c r="H91" i="32"/>
  <c r="F91" i="32"/>
  <c r="J91" i="32"/>
  <c r="I91" i="32"/>
  <c r="G132" i="32"/>
  <c r="I132" i="32"/>
  <c r="E132" i="32"/>
  <c r="J132" i="32"/>
  <c r="H132" i="32"/>
  <c r="D132" i="32"/>
  <c r="F132" i="32"/>
  <c r="G33" i="32"/>
  <c r="J33" i="32"/>
  <c r="E33" i="32"/>
  <c r="I33" i="32"/>
  <c r="H33" i="32"/>
  <c r="F33" i="32"/>
  <c r="D33" i="32"/>
  <c r="F59" i="32"/>
  <c r="H59" i="32"/>
  <c r="E59" i="32"/>
  <c r="I59" i="32"/>
  <c r="D59" i="32"/>
  <c r="J59" i="32"/>
  <c r="G59" i="32"/>
  <c r="J14" i="32"/>
  <c r="G14" i="32"/>
  <c r="E14" i="32"/>
  <c r="D14" i="32"/>
  <c r="I14" i="32"/>
  <c r="F14" i="32"/>
  <c r="H14" i="32"/>
  <c r="E60" i="32"/>
  <c r="F60" i="32"/>
  <c r="H60" i="32"/>
  <c r="G60" i="32"/>
  <c r="J60" i="32"/>
  <c r="I60" i="32"/>
  <c r="D60" i="32"/>
  <c r="E6" i="32"/>
  <c r="H6" i="32"/>
  <c r="F6" i="32"/>
  <c r="G6" i="32"/>
  <c r="D6" i="32"/>
  <c r="I6" i="32"/>
  <c r="J6" i="32"/>
  <c r="G157" i="32"/>
  <c r="H157" i="32"/>
  <c r="E157" i="32"/>
  <c r="I157" i="32"/>
  <c r="D157" i="32"/>
  <c r="J157" i="32"/>
  <c r="F157" i="32"/>
  <c r="J149" i="32"/>
  <c r="H149" i="32"/>
  <c r="E149" i="32"/>
  <c r="G149" i="32"/>
  <c r="F149" i="32"/>
  <c r="I149" i="32"/>
  <c r="D149" i="32"/>
  <c r="F81" i="32"/>
  <c r="E81" i="32"/>
  <c r="G81" i="32"/>
  <c r="D81" i="32"/>
  <c r="I81" i="32"/>
  <c r="H81" i="32"/>
  <c r="J81" i="32"/>
  <c r="D151" i="32"/>
  <c r="I151" i="32"/>
  <c r="E151" i="32"/>
  <c r="J151" i="32"/>
  <c r="F151" i="32"/>
  <c r="H151" i="32"/>
  <c r="G151" i="32"/>
  <c r="F94" i="32"/>
  <c r="H94" i="32"/>
  <c r="J94" i="32"/>
  <c r="E94" i="32"/>
  <c r="D94" i="32"/>
  <c r="I94" i="32"/>
  <c r="G94" i="32"/>
  <c r="F39" i="32"/>
  <c r="I39" i="32"/>
  <c r="G39" i="32"/>
  <c r="H39" i="32"/>
  <c r="D39" i="32"/>
  <c r="J39" i="32"/>
  <c r="E39" i="32"/>
  <c r="I38" i="32"/>
  <c r="H38" i="32"/>
  <c r="E38" i="32"/>
  <c r="G38" i="32"/>
  <c r="D38" i="32"/>
  <c r="F38" i="32"/>
  <c r="J38" i="32"/>
  <c r="J87" i="32"/>
  <c r="I87" i="32"/>
  <c r="E87" i="32"/>
  <c r="H87" i="32"/>
  <c r="D87" i="32"/>
  <c r="F87" i="32"/>
  <c r="G87" i="32"/>
  <c r="H131" i="32"/>
  <c r="G131" i="32"/>
  <c r="D131" i="32"/>
  <c r="F131" i="32"/>
  <c r="I131" i="32"/>
  <c r="E131" i="32"/>
  <c r="J131" i="32"/>
  <c r="G188" i="32"/>
  <c r="E188" i="32"/>
  <c r="I188" i="32"/>
  <c r="D188" i="32"/>
  <c r="F188" i="32"/>
  <c r="H188" i="32"/>
  <c r="J188" i="32"/>
  <c r="F194" i="32"/>
  <c r="G194" i="32"/>
  <c r="D194" i="32"/>
  <c r="H194" i="32"/>
  <c r="J194" i="32"/>
  <c r="E194" i="32"/>
  <c r="I194" i="32"/>
  <c r="D153" i="32"/>
  <c r="F153" i="32"/>
  <c r="E153" i="32"/>
  <c r="I153" i="32"/>
  <c r="H153" i="32"/>
  <c r="G153" i="32"/>
  <c r="J153" i="32"/>
  <c r="I83" i="32"/>
  <c r="G83" i="32"/>
  <c r="H83" i="32"/>
  <c r="J83" i="32"/>
  <c r="F83" i="32"/>
  <c r="D83" i="32"/>
  <c r="E83" i="32"/>
  <c r="F101" i="32"/>
  <c r="E101" i="32"/>
  <c r="I101" i="32"/>
  <c r="H101" i="32"/>
  <c r="G101" i="32"/>
  <c r="D101" i="32"/>
  <c r="J101" i="32"/>
  <c r="E143" i="32"/>
  <c r="I143" i="32"/>
  <c r="D143" i="32"/>
  <c r="J143" i="32"/>
  <c r="G143" i="32"/>
  <c r="H143" i="32"/>
  <c r="F143" i="32"/>
  <c r="I62" i="32"/>
  <c r="H62" i="32"/>
  <c r="F62" i="32"/>
  <c r="E62" i="32"/>
  <c r="D62" i="32"/>
  <c r="J62" i="32"/>
  <c r="G62" i="32"/>
  <c r="D120" i="32"/>
  <c r="I120" i="32"/>
  <c r="E120" i="32"/>
  <c r="F120" i="32"/>
  <c r="H120" i="32"/>
  <c r="G120" i="32"/>
  <c r="J120" i="32"/>
  <c r="G193" i="32"/>
  <c r="J193" i="32"/>
  <c r="H193" i="32"/>
  <c r="E193" i="32"/>
  <c r="I193" i="32"/>
  <c r="F193" i="32"/>
  <c r="D193" i="32"/>
  <c r="H73" i="32"/>
  <c r="I73" i="32"/>
  <c r="D73" i="32"/>
  <c r="G73" i="32"/>
  <c r="E73" i="32"/>
  <c r="F73" i="32"/>
  <c r="J73" i="32"/>
  <c r="G150" i="32"/>
  <c r="J150" i="32"/>
  <c r="I150" i="32"/>
  <c r="D150" i="32"/>
  <c r="E150" i="32"/>
  <c r="H150" i="32"/>
  <c r="F150" i="32"/>
  <c r="H55" i="32"/>
  <c r="F55" i="32"/>
  <c r="G55" i="32"/>
  <c r="D55" i="32"/>
  <c r="I55" i="32"/>
  <c r="E55" i="32"/>
  <c r="J55" i="32"/>
  <c r="H140" i="32"/>
  <c r="G140" i="32"/>
  <c r="F140" i="32"/>
  <c r="I140" i="32"/>
  <c r="D140" i="32"/>
  <c r="J140" i="32"/>
  <c r="E140" i="32"/>
  <c r="E200" i="32"/>
  <c r="G200" i="32"/>
  <c r="J200" i="32"/>
  <c r="I200" i="32"/>
  <c r="D200" i="32"/>
  <c r="H200" i="32"/>
  <c r="F200" i="32"/>
  <c r="I88" i="32"/>
  <c r="G88" i="32"/>
  <c r="D88" i="32"/>
  <c r="H88" i="32"/>
  <c r="F88" i="32"/>
  <c r="J88" i="32"/>
  <c r="E88" i="32"/>
  <c r="H133" i="32"/>
  <c r="D133" i="32"/>
  <c r="E133" i="32"/>
  <c r="I133" i="32"/>
  <c r="G133" i="32"/>
  <c r="J133" i="32"/>
  <c r="F133" i="32"/>
  <c r="G139" i="32"/>
  <c r="J139" i="32"/>
  <c r="F139" i="32"/>
  <c r="E139" i="32"/>
  <c r="D139" i="32"/>
  <c r="I139" i="32"/>
  <c r="H139" i="32"/>
  <c r="H95" i="32"/>
  <c r="E95" i="32"/>
  <c r="I95" i="32"/>
  <c r="G95" i="32"/>
  <c r="J95" i="32"/>
  <c r="D95" i="32"/>
  <c r="F95" i="32"/>
  <c r="F190" i="32"/>
  <c r="E190" i="32"/>
  <c r="D190" i="32"/>
  <c r="J190" i="32"/>
  <c r="H190" i="32"/>
  <c r="I190" i="32"/>
  <c r="G190" i="32"/>
  <c r="J114" i="32"/>
  <c r="I114" i="32"/>
  <c r="F114" i="32"/>
  <c r="H114" i="32"/>
  <c r="E114" i="32"/>
  <c r="D114" i="32"/>
  <c r="G114" i="32"/>
  <c r="D103" i="32"/>
  <c r="F103" i="32"/>
  <c r="E103" i="32"/>
  <c r="J103" i="32"/>
  <c r="H103" i="32"/>
  <c r="I103" i="32"/>
  <c r="G103" i="32"/>
  <c r="G183" i="32"/>
  <c r="H183" i="32"/>
  <c r="E183" i="32"/>
  <c r="I183" i="32"/>
  <c r="J183" i="32"/>
  <c r="D183" i="32"/>
  <c r="F183" i="32"/>
  <c r="E93" i="32"/>
  <c r="I93" i="32"/>
  <c r="G93" i="32"/>
  <c r="F93" i="32"/>
  <c r="J93" i="32"/>
  <c r="D93" i="32"/>
  <c r="H93" i="32"/>
  <c r="F70" i="32"/>
  <c r="G70" i="32"/>
  <c r="D70" i="32"/>
  <c r="H70" i="32"/>
  <c r="J70" i="32"/>
  <c r="E70" i="32"/>
  <c r="I70" i="32"/>
  <c r="G109" i="32"/>
  <c r="J109" i="32"/>
  <c r="F109" i="32"/>
  <c r="H109" i="32"/>
  <c r="E109" i="32"/>
  <c r="D109" i="32"/>
  <c r="I109" i="32"/>
  <c r="I117" i="32"/>
  <c r="F117" i="32"/>
  <c r="G117" i="32"/>
  <c r="H117" i="32"/>
  <c r="E117" i="32"/>
  <c r="D117" i="32"/>
  <c r="J117" i="32"/>
  <c r="F61" i="32"/>
  <c r="D61" i="32"/>
  <c r="G61" i="32"/>
  <c r="I61" i="32"/>
  <c r="J61" i="32"/>
  <c r="E61" i="32"/>
  <c r="H61" i="32"/>
  <c r="D19" i="32"/>
  <c r="H19" i="32"/>
  <c r="E19" i="32"/>
  <c r="J19" i="32"/>
  <c r="I19" i="32"/>
  <c r="F19" i="32"/>
  <c r="G19" i="32"/>
  <c r="I63" i="32"/>
  <c r="E63" i="32"/>
  <c r="J63" i="32"/>
  <c r="H63" i="32"/>
  <c r="D63" i="32"/>
  <c r="G63" i="32"/>
  <c r="F63" i="32"/>
  <c r="E146" i="32"/>
  <c r="I146" i="32"/>
  <c r="H146" i="32"/>
  <c r="F146" i="32"/>
  <c r="D146" i="32"/>
  <c r="G146" i="32"/>
  <c r="J146" i="32"/>
  <c r="I12" i="32"/>
  <c r="F12" i="32"/>
  <c r="D12" i="32"/>
  <c r="G12" i="32"/>
  <c r="H12" i="32"/>
  <c r="E12" i="32"/>
  <c r="J12" i="32"/>
  <c r="I56" i="32"/>
  <c r="H56" i="32"/>
  <c r="D56" i="32"/>
  <c r="J56" i="32"/>
  <c r="F56" i="32"/>
  <c r="E56" i="32"/>
  <c r="G56" i="32"/>
  <c r="I161" i="32"/>
  <c r="E161" i="32"/>
  <c r="F161" i="32"/>
  <c r="H161" i="32"/>
  <c r="D161" i="32"/>
  <c r="G161" i="32"/>
  <c r="J161" i="32"/>
  <c r="I111" i="32"/>
  <c r="H111" i="32"/>
  <c r="F111" i="32"/>
  <c r="E111" i="32"/>
  <c r="D111" i="32"/>
  <c r="G111" i="32"/>
  <c r="J111" i="32"/>
  <c r="E25" i="32"/>
  <c r="G25" i="32"/>
  <c r="H25" i="32"/>
  <c r="F25" i="32"/>
  <c r="D25" i="32"/>
  <c r="J25" i="32"/>
  <c r="I25" i="32"/>
  <c r="G192" i="32"/>
  <c r="E192" i="32"/>
  <c r="H192" i="32"/>
  <c r="D192" i="32"/>
  <c r="J192" i="32"/>
  <c r="F192" i="32"/>
  <c r="I192" i="32"/>
  <c r="D27" i="32"/>
  <c r="E27" i="32"/>
  <c r="H27" i="32"/>
  <c r="I27" i="32"/>
  <c r="F27" i="32"/>
  <c r="J27" i="32"/>
  <c r="G27" i="32"/>
  <c r="F76" i="32"/>
  <c r="E76" i="32"/>
  <c r="I76" i="32"/>
  <c r="H76" i="32"/>
  <c r="D76" i="32"/>
  <c r="G76" i="32"/>
  <c r="J76" i="32"/>
  <c r="H35" i="32"/>
  <c r="D35" i="32"/>
  <c r="I35" i="32"/>
  <c r="G35" i="32"/>
  <c r="J35" i="32"/>
  <c r="F35" i="32"/>
  <c r="E35" i="32"/>
  <c r="D47" i="32"/>
  <c r="I47" i="32"/>
  <c r="G47" i="32"/>
  <c r="H47" i="32"/>
  <c r="F47" i="32"/>
  <c r="J47" i="32"/>
  <c r="E47" i="32"/>
  <c r="D84" i="32"/>
  <c r="H84" i="32"/>
  <c r="G84" i="32"/>
  <c r="I84" i="32"/>
  <c r="E84" i="32"/>
  <c r="F84" i="32"/>
  <c r="J84" i="32"/>
  <c r="D28" i="32"/>
  <c r="I28" i="32"/>
  <c r="J28" i="32"/>
  <c r="H28" i="32"/>
  <c r="G28" i="32"/>
  <c r="E28" i="32"/>
  <c r="F28" i="32"/>
  <c r="D92" i="32"/>
  <c r="G92" i="32"/>
  <c r="I92" i="32"/>
  <c r="H92" i="32"/>
  <c r="F92" i="32"/>
  <c r="E92" i="32"/>
  <c r="J92" i="32"/>
  <c r="D169" i="32"/>
  <c r="I169" i="32"/>
  <c r="J169" i="32"/>
  <c r="E169" i="32"/>
  <c r="H169" i="32"/>
  <c r="F169" i="32"/>
  <c r="G169" i="32"/>
  <c r="H174" i="32"/>
  <c r="J174" i="32"/>
  <c r="G174" i="32"/>
  <c r="D174" i="32"/>
  <c r="I174" i="32"/>
  <c r="E174" i="32"/>
  <c r="F174" i="32"/>
  <c r="F171" i="32"/>
  <c r="I171" i="32"/>
  <c r="J171" i="32"/>
  <c r="E171" i="32"/>
  <c r="D171" i="32"/>
  <c r="H171" i="32"/>
  <c r="G171" i="32"/>
  <c r="F90" i="32"/>
  <c r="H90" i="32"/>
  <c r="E90" i="32"/>
  <c r="G90" i="32"/>
  <c r="I90" i="32"/>
  <c r="J90" i="32"/>
  <c r="D90" i="32"/>
  <c r="H159" i="32"/>
  <c r="E159" i="32"/>
  <c r="F159" i="32"/>
  <c r="I159" i="32"/>
  <c r="J159" i="32"/>
  <c r="D159" i="32"/>
  <c r="G159" i="32"/>
  <c r="J51" i="32"/>
  <c r="D51" i="32"/>
  <c r="F51" i="32"/>
  <c r="H51" i="32"/>
  <c r="I51" i="32"/>
  <c r="G51" i="32"/>
  <c r="E51" i="32"/>
  <c r="D99" i="32"/>
  <c r="G99" i="32"/>
  <c r="E99" i="32"/>
  <c r="I99" i="32"/>
  <c r="J99" i="32"/>
  <c r="H99" i="32"/>
  <c r="F99" i="32"/>
  <c r="G10" i="32"/>
  <c r="I10" i="32"/>
  <c r="D10" i="32"/>
  <c r="E10" i="32"/>
  <c r="F10" i="32"/>
  <c r="J10" i="32"/>
  <c r="H10" i="32"/>
  <c r="J77" i="32"/>
  <c r="D77" i="32"/>
  <c r="E77" i="32"/>
  <c r="F77" i="32"/>
  <c r="I77" i="32"/>
  <c r="H77" i="32"/>
  <c r="G77" i="32"/>
  <c r="D4" i="32"/>
  <c r="F4" i="32"/>
  <c r="H4" i="32"/>
  <c r="I4" i="32"/>
  <c r="J4" i="32"/>
  <c r="E4" i="32"/>
  <c r="G4" i="32"/>
  <c r="I195" i="32"/>
  <c r="H195" i="32"/>
  <c r="G195" i="32"/>
  <c r="E195" i="32"/>
  <c r="D195" i="32"/>
  <c r="J195" i="32"/>
  <c r="F195" i="32"/>
  <c r="J68" i="32"/>
  <c r="I68" i="32"/>
  <c r="F68" i="32"/>
  <c r="G68" i="32"/>
  <c r="D68" i="32"/>
  <c r="H68" i="32"/>
  <c r="E68" i="32"/>
  <c r="D172" i="32"/>
  <c r="J172" i="32"/>
  <c r="F172" i="32"/>
  <c r="E172" i="32"/>
  <c r="G172" i="32"/>
  <c r="I172" i="32"/>
  <c r="H172" i="32"/>
  <c r="H128" i="32"/>
  <c r="J128" i="32"/>
  <c r="E128" i="32"/>
  <c r="D128" i="32"/>
  <c r="F128" i="32"/>
  <c r="G128" i="32"/>
  <c r="I128" i="32"/>
  <c r="H123" i="32"/>
  <c r="F123" i="32"/>
  <c r="J123" i="32"/>
  <c r="G123" i="32"/>
  <c r="I123" i="32"/>
  <c r="D123" i="32"/>
  <c r="E123" i="32"/>
  <c r="H147" i="32"/>
  <c r="F147" i="32"/>
  <c r="J147" i="32"/>
  <c r="E147" i="32"/>
  <c r="G147" i="32"/>
  <c r="I147" i="32"/>
  <c r="D147" i="32"/>
  <c r="E24" i="32"/>
  <c r="F24" i="32"/>
  <c r="G24" i="32"/>
  <c r="J24" i="32"/>
  <c r="D24" i="32"/>
  <c r="I24" i="32"/>
  <c r="H24" i="32"/>
  <c r="F142" i="32"/>
  <c r="E142" i="32"/>
  <c r="D142" i="32"/>
  <c r="G142" i="32"/>
  <c r="I142" i="32"/>
  <c r="J142" i="32"/>
  <c r="H142" i="32"/>
  <c r="D189" i="32"/>
  <c r="J189" i="32"/>
  <c r="F189" i="32"/>
  <c r="H189" i="32"/>
  <c r="E189" i="32"/>
  <c r="I189" i="32"/>
  <c r="G189" i="32"/>
  <c r="H34" i="32"/>
  <c r="E34" i="32"/>
  <c r="J34" i="32"/>
  <c r="G34" i="32"/>
  <c r="F34" i="32"/>
  <c r="I34" i="32"/>
  <c r="D34" i="32"/>
  <c r="G124" i="32"/>
  <c r="I124" i="32"/>
  <c r="E124" i="32"/>
  <c r="F124" i="32"/>
  <c r="J124" i="32"/>
  <c r="D124" i="32"/>
  <c r="H124" i="32"/>
  <c r="E96" i="32"/>
  <c r="F96" i="32"/>
  <c r="I96" i="32"/>
  <c r="D96" i="32"/>
  <c r="J96" i="32"/>
  <c r="H96" i="32"/>
  <c r="G96" i="32"/>
  <c r="J18" i="32"/>
  <c r="D18" i="32"/>
  <c r="E18" i="32"/>
  <c r="F18" i="32"/>
  <c r="G18" i="32"/>
  <c r="I18" i="32"/>
  <c r="H18" i="32"/>
  <c r="D166" i="32"/>
  <c r="H166" i="32"/>
  <c r="F166" i="32"/>
  <c r="J166" i="32"/>
  <c r="E166" i="32"/>
  <c r="I166" i="32"/>
  <c r="G166" i="32"/>
  <c r="E64" i="32"/>
  <c r="F64" i="32"/>
  <c r="D64" i="32"/>
  <c r="I64" i="32"/>
  <c r="J64" i="32"/>
  <c r="H64" i="32"/>
  <c r="G64" i="32"/>
  <c r="E9" i="32"/>
  <c r="D9" i="32"/>
  <c r="H9" i="32"/>
  <c r="G9" i="32"/>
  <c r="J9" i="32"/>
  <c r="I9" i="32"/>
  <c r="F9" i="32"/>
  <c r="D177" i="32"/>
  <c r="H177" i="32"/>
  <c r="G177" i="32"/>
  <c r="E177" i="32"/>
  <c r="I177" i="32"/>
  <c r="J177" i="32"/>
  <c r="F177" i="32"/>
  <c r="I42" i="32"/>
  <c r="H42" i="32"/>
  <c r="G42" i="32"/>
  <c r="J42" i="32"/>
  <c r="D42" i="32"/>
  <c r="F42" i="32"/>
  <c r="E42" i="32"/>
  <c r="F37" i="32"/>
  <c r="I37" i="32"/>
  <c r="J37" i="32"/>
  <c r="H37" i="32"/>
  <c r="G37" i="32"/>
  <c r="D37" i="32"/>
  <c r="E37" i="32"/>
  <c r="I23" i="32"/>
  <c r="J23" i="32"/>
  <c r="F23" i="32"/>
  <c r="D23" i="32"/>
  <c r="G23" i="32"/>
  <c r="H23" i="32"/>
  <c r="E23" i="32"/>
  <c r="D40" i="32"/>
  <c r="I40" i="32"/>
  <c r="G40" i="32"/>
  <c r="F40" i="32"/>
  <c r="J40" i="32"/>
  <c r="H40" i="32"/>
  <c r="E40" i="32"/>
  <c r="J173" i="32"/>
  <c r="G173" i="32"/>
  <c r="I173" i="32"/>
  <c r="F173" i="32"/>
  <c r="D173" i="32"/>
  <c r="E173" i="32"/>
  <c r="H173" i="32"/>
  <c r="F187" i="32"/>
  <c r="E187" i="32"/>
  <c r="H187" i="32"/>
  <c r="D187" i="32"/>
  <c r="I187" i="32"/>
  <c r="G187" i="32"/>
  <c r="J187" i="32"/>
  <c r="E165" i="32"/>
  <c r="D165" i="32"/>
  <c r="J165" i="32"/>
  <c r="H165" i="32"/>
  <c r="I165" i="32"/>
  <c r="G165" i="32"/>
  <c r="F165" i="32"/>
  <c r="E110" i="32"/>
  <c r="I110" i="32"/>
  <c r="F110" i="32"/>
  <c r="D110" i="32"/>
  <c r="H110" i="32"/>
  <c r="J110" i="32"/>
  <c r="G110" i="32"/>
  <c r="J113" i="32"/>
  <c r="D113" i="32"/>
  <c r="F113" i="32"/>
  <c r="I113" i="32"/>
  <c r="H113" i="32"/>
  <c r="E113" i="32"/>
  <c r="G113" i="32"/>
  <c r="H97" i="32"/>
  <c r="E97" i="32"/>
  <c r="D97" i="32"/>
  <c r="J97" i="32"/>
  <c r="F97" i="32"/>
  <c r="I97" i="32"/>
  <c r="G97" i="32"/>
  <c r="J8" i="32"/>
  <c r="I8" i="32"/>
  <c r="H8" i="32"/>
  <c r="G8" i="32"/>
  <c r="E8" i="32"/>
  <c r="F8" i="32"/>
  <c r="D8" i="32"/>
  <c r="F100" i="32"/>
  <c r="E100" i="32"/>
  <c r="J100" i="32"/>
  <c r="G100" i="32"/>
  <c r="H100" i="32"/>
  <c r="I100" i="32"/>
  <c r="D100" i="32"/>
  <c r="H130" i="32"/>
  <c r="D130" i="32"/>
  <c r="J130" i="32"/>
  <c r="G130" i="32"/>
  <c r="E130" i="32"/>
  <c r="F130" i="32"/>
  <c r="I130" i="32"/>
  <c r="F184" i="32"/>
  <c r="D184" i="32"/>
  <c r="H184" i="32"/>
  <c r="I184" i="32"/>
  <c r="J184" i="32"/>
  <c r="G184" i="32"/>
  <c r="E184" i="32"/>
  <c r="G129" i="32"/>
  <c r="J129" i="32"/>
  <c r="I129" i="32"/>
  <c r="H129" i="32"/>
  <c r="D129" i="32"/>
  <c r="F129" i="32"/>
  <c r="E129" i="32"/>
  <c r="F185" i="32"/>
  <c r="E185" i="32"/>
  <c r="J185" i="32"/>
  <c r="G185" i="32"/>
  <c r="I185" i="32"/>
  <c r="D185" i="32"/>
  <c r="H185" i="32"/>
  <c r="H104" i="32"/>
  <c r="E104" i="32"/>
  <c r="F104" i="32"/>
  <c r="G104" i="32"/>
  <c r="D104" i="32"/>
  <c r="I104" i="32"/>
  <c r="J104" i="32"/>
  <c r="G198" i="32"/>
  <c r="D198" i="32"/>
  <c r="J198" i="32"/>
  <c r="E198" i="32"/>
  <c r="F198" i="32"/>
  <c r="I198" i="32"/>
  <c r="H198" i="32"/>
  <c r="E22" i="32"/>
  <c r="I22" i="32"/>
  <c r="G22" i="32"/>
  <c r="F22" i="32"/>
  <c r="J22" i="32"/>
  <c r="H22" i="32"/>
  <c r="D22" i="32"/>
  <c r="G66" i="32"/>
  <c r="H66" i="32"/>
  <c r="D66" i="32"/>
  <c r="J66" i="32"/>
  <c r="F66" i="32"/>
  <c r="E66" i="32"/>
  <c r="I66" i="32"/>
  <c r="D36" i="32"/>
  <c r="I36" i="32"/>
  <c r="H36" i="32"/>
  <c r="G36" i="32"/>
  <c r="J36" i="32"/>
  <c r="F36" i="32"/>
  <c r="E36" i="32"/>
  <c r="F112" i="32"/>
  <c r="G112" i="32"/>
  <c r="H112" i="32"/>
  <c r="I112" i="32"/>
  <c r="D112" i="32"/>
  <c r="J112" i="32"/>
  <c r="E112" i="32"/>
  <c r="J30" i="32"/>
  <c r="G30" i="32"/>
  <c r="H30" i="32"/>
  <c r="D30" i="32"/>
  <c r="E30" i="32"/>
  <c r="F30" i="32"/>
  <c r="I30" i="32"/>
  <c r="G86" i="32"/>
  <c r="F86" i="32"/>
  <c r="E86" i="32"/>
  <c r="D86" i="32"/>
  <c r="H86" i="32"/>
  <c r="J86" i="32"/>
  <c r="I86" i="32"/>
  <c r="I4" i="5" l="1"/>
  <c r="I3" i="5"/>
  <c r="AJ140" i="81"/>
  <c r="AJ108" i="81"/>
  <c r="AJ104" i="81"/>
  <c r="AJ106" i="81"/>
  <c r="AJ138" i="81"/>
  <c r="AJ105" i="81"/>
  <c r="AJ139" i="81"/>
  <c r="AJ142" i="81"/>
  <c r="AI150" i="81" a="1"/>
  <c r="AI150" i="81" l="1"/>
  <c r="AK150" i="81" s="1"/>
  <c r="M78" i="81" s="1"/>
  <c r="AI116" i="81" a="1"/>
  <c r="AI116" i="81" l="1"/>
  <c r="AK116" i="81" s="1"/>
  <c r="N71" i="81" s="1"/>
  <c r="AI20" i="81" a="1"/>
  <c r="AI20" i="81" l="1"/>
  <c r="AK20" i="81" s="1"/>
  <c r="J20" i="81" s="1"/>
  <c r="AI132" i="81" a="1"/>
  <c r="AI107" i="81"/>
  <c r="AK107" i="81" l="1"/>
  <c r="N69" i="81" s="1"/>
  <c r="AI132" i="81"/>
  <c r="AK132" i="81" s="1"/>
  <c r="O74" i="81" s="1"/>
  <c r="AI97" i="81" a="1"/>
  <c r="AI97" i="81" l="1"/>
  <c r="AK97" i="81" s="1"/>
  <c r="M67" i="81" s="1"/>
  <c r="AI36" i="81" a="1"/>
  <c r="AI36" i="81" l="1"/>
  <c r="AK36" i="81" s="1"/>
  <c r="J35" i="81" s="1"/>
  <c r="AI79" i="81" a="1"/>
  <c r="AI79" i="81" l="1"/>
  <c r="AK79" i="81" s="1"/>
  <c r="J63" i="81" s="1"/>
  <c r="AI118" i="81" a="1"/>
  <c r="AI118" i="81" l="1"/>
  <c r="AK118" i="81" s="1"/>
  <c r="J72" i="81" s="1"/>
  <c r="AI7" i="81" a="1"/>
  <c r="AI7" i="81" l="1"/>
  <c r="AK7" i="81" s="1"/>
  <c r="J5" i="81" s="1"/>
  <c r="AI95" i="81" a="1"/>
  <c r="AI95" i="81" l="1"/>
  <c r="AK95" i="81" s="1"/>
  <c r="J67" i="81" s="1"/>
  <c r="AI134" i="81" a="1"/>
  <c r="AI134" i="81" l="1"/>
  <c r="AK134" i="81" s="1"/>
  <c r="K75" i="81" s="1"/>
  <c r="AI30" i="81" a="1"/>
  <c r="AI30" i="81" l="1"/>
  <c r="AK30" i="81" s="1"/>
  <c r="J29" i="81" s="1"/>
  <c r="AI153" i="81" a="1"/>
  <c r="AI153" i="81" l="1"/>
  <c r="AK153" i="81" s="1"/>
  <c r="J79" i="81" s="1"/>
  <c r="AI81" i="81" a="1"/>
  <c r="AI81" i="81" l="1"/>
  <c r="AK81" i="81" s="1"/>
  <c r="M63" i="81" s="1"/>
  <c r="AI147" i="81" a="1"/>
  <c r="AI147" i="81" l="1"/>
  <c r="AK147" i="81" s="1"/>
  <c r="O77" i="81" s="1"/>
  <c r="AI155" i="81" a="1"/>
  <c r="AI155" i="81" l="1"/>
  <c r="AK155" i="81" s="1"/>
  <c r="M79" i="81" s="1"/>
  <c r="AI112" i="81" a="1"/>
  <c r="AI112" i="81" l="1"/>
  <c r="AK112" i="81" s="1"/>
  <c r="O70" i="81" s="1"/>
  <c r="AI128" i="81" a="1"/>
  <c r="AI128" i="81" l="1"/>
  <c r="AK128" i="81" s="1"/>
  <c r="J74" i="81" s="1"/>
  <c r="AI73" i="81" a="1"/>
  <c r="AI73" i="81" l="1"/>
  <c r="AK73" i="81" s="1"/>
  <c r="J61" i="81" s="1"/>
  <c r="AI89" i="81" a="1"/>
  <c r="AI89" i="81" l="1"/>
  <c r="AK89" i="81" s="1"/>
  <c r="M65" i="81" s="1"/>
  <c r="AI28" i="81" a="1"/>
  <c r="AI28" i="81" l="1"/>
  <c r="AK28" i="81" s="1"/>
  <c r="AI110" i="81" a="1"/>
  <c r="AI110" i="81" l="1"/>
  <c r="AK110" i="81" s="1"/>
  <c r="K70" i="81" s="1"/>
  <c r="AI57" i="81" a="1"/>
  <c r="AI57" i="81" l="1"/>
  <c r="AK57" i="81" s="1"/>
  <c r="AI12" i="81"/>
  <c r="AI126" i="81" a="1"/>
  <c r="AK12" i="81" l="1"/>
  <c r="J10" i="81" s="1"/>
  <c r="AI126" i="81"/>
  <c r="AK126" i="81" s="1"/>
  <c r="N73" i="81" s="1"/>
  <c r="AI24" i="81" a="1"/>
  <c r="AI24" i="81" l="1"/>
  <c r="AK24" i="81" s="1"/>
  <c r="J24" i="81" s="1"/>
  <c r="AI61" i="81" a="1"/>
  <c r="AI61" i="81" l="1"/>
  <c r="AK61" i="81" s="1"/>
  <c r="K53" i="81" s="1"/>
  <c r="AI71" i="81" a="1"/>
  <c r="AI71" i="81" l="1"/>
  <c r="AK71" i="81" s="1"/>
  <c r="J60" i="81" s="1"/>
  <c r="AI16" i="81" a="1"/>
  <c r="AI16" i="81" l="1"/>
  <c r="AK16" i="81" s="1"/>
  <c r="J16" i="81" s="1"/>
  <c r="AI87" i="81" a="1"/>
  <c r="AI87" i="81" l="1"/>
  <c r="AK87" i="81" s="1"/>
  <c r="J65" i="81" s="1"/>
  <c r="AI22" i="81" a="1"/>
  <c r="AI22" i="81" l="1"/>
  <c r="AK22" i="81" s="1"/>
  <c r="J22" i="81" s="1"/>
  <c r="AI103" i="81" a="1"/>
  <c r="AI103" i="81" l="1"/>
  <c r="AK103" i="81" s="1"/>
  <c r="AI91" i="81" a="1"/>
  <c r="AI91" i="81" l="1"/>
  <c r="AK91" i="81" s="1"/>
  <c r="J66" i="81" s="1"/>
  <c r="AI51" i="81" a="1"/>
  <c r="AI51" i="81" l="1"/>
  <c r="AK51" i="81" s="1"/>
  <c r="J46" i="81" s="1"/>
  <c r="AI143" i="81" a="1"/>
  <c r="AI143" i="81" l="1"/>
  <c r="AK143" i="81" s="1"/>
  <c r="J77" i="81" s="1"/>
  <c r="AI108" i="81"/>
  <c r="AK108" i="81" l="1"/>
  <c r="O69" i="81" s="1"/>
  <c r="AI76" i="81" a="1"/>
  <c r="AI76" i="81" l="1"/>
  <c r="AK76" i="81" s="1"/>
  <c r="K62" i="81" s="1"/>
  <c r="AI78" i="81" a="1"/>
  <c r="AI78" i="81" l="1"/>
  <c r="AK78" i="81" s="1"/>
  <c r="O62" i="81" s="1"/>
  <c r="AI56" i="81" a="1"/>
  <c r="AI56" i="81" l="1"/>
  <c r="AK56" i="81" s="1"/>
  <c r="J51" i="81" s="1"/>
  <c r="AI135" i="81" a="1"/>
  <c r="AI135" i="81" l="1"/>
  <c r="AK135" i="81" s="1"/>
  <c r="M75" i="81" s="1"/>
  <c r="AI121" i="81" a="1"/>
  <c r="AI121" i="81" l="1"/>
  <c r="AK121" i="81" s="1"/>
  <c r="N72" i="81" s="1"/>
  <c r="AI59" i="81" a="1"/>
  <c r="AI59" i="81" l="1"/>
  <c r="AK59" i="81" s="1"/>
  <c r="AI50" i="81" a="1"/>
  <c r="AI50" i="81" l="1"/>
  <c r="AK50" i="81" s="1"/>
  <c r="J45" i="81" s="1"/>
  <c r="AI8" i="81" a="1"/>
  <c r="AI8" i="81" l="1"/>
  <c r="AK8" i="81" s="1"/>
  <c r="AI72" i="81" a="1"/>
  <c r="J6" i="81" l="1"/>
  <c r="AI72" i="81"/>
  <c r="AK72" i="81" s="1"/>
  <c r="AI127" i="81" a="1"/>
  <c r="AI127" i="81" l="1"/>
  <c r="AK127" i="81" s="1"/>
  <c r="O73" i="81" s="1"/>
  <c r="AI13" i="81"/>
  <c r="AI63" i="81" a="1"/>
  <c r="AK13" i="81" l="1"/>
  <c r="AI63" i="81"/>
  <c r="AK63" i="81" s="1"/>
  <c r="K58" i="81" s="1"/>
  <c r="AI23" i="81" a="1"/>
  <c r="J11" i="81" l="1"/>
  <c r="AI23" i="81"/>
  <c r="AK23" i="81" s="1"/>
  <c r="J23" i="81" s="1"/>
  <c r="AI49" i="81" a="1"/>
  <c r="AI49" i="81" l="1"/>
  <c r="AK49" i="81" s="1"/>
  <c r="J44" i="81" s="1"/>
  <c r="AI129" i="81" a="1"/>
  <c r="AI129" i="81" l="1"/>
  <c r="AK129" i="81" s="1"/>
  <c r="K74" i="81" s="1"/>
  <c r="AI104" i="81"/>
  <c r="AK104" i="81" l="1"/>
  <c r="J69" i="81" s="1"/>
  <c r="AI86" i="81" a="1"/>
  <c r="AI86" i="81" l="1"/>
  <c r="AK86" i="81" s="1"/>
  <c r="O64" i="81" s="1"/>
  <c r="AI149" i="81" a="1"/>
  <c r="AI149" i="81" l="1"/>
  <c r="AK149" i="81" s="1"/>
  <c r="K78" i="81" s="1"/>
  <c r="AI25" i="81" a="1"/>
  <c r="AI25" i="81" l="1"/>
  <c r="AK25" i="81" s="1"/>
  <c r="J25" i="81" s="1"/>
  <c r="AI136" i="81" a="1"/>
  <c r="AI136" i="81" l="1"/>
  <c r="AK136" i="81" s="1"/>
  <c r="N75" i="81" s="1"/>
  <c r="AI15" i="81" a="1"/>
  <c r="AI15" i="81" l="1"/>
  <c r="AK15" i="81" s="1"/>
  <c r="J15" i="81" s="1"/>
  <c r="J40" i="81" l="1"/>
  <c r="AI144" i="81" a="1"/>
  <c r="AI144" i="81" l="1"/>
  <c r="AK144" i="81" s="1"/>
  <c r="K77" i="81" s="1"/>
  <c r="AI9" i="81" a="1"/>
  <c r="AI9" i="81" l="1"/>
  <c r="AK9" i="81" s="1"/>
  <c r="J7" i="81" l="1"/>
  <c r="J9" i="81" s="1"/>
  <c r="AI154" i="81" a="1"/>
  <c r="N9" i="81" l="1"/>
  <c r="N11" i="81" s="1"/>
  <c r="N12" i="81" s="1"/>
  <c r="J13" i="81" s="1"/>
  <c r="N43" i="81"/>
  <c r="AI154" i="81"/>
  <c r="AK154" i="81" s="1"/>
  <c r="K79" i="81" s="1"/>
  <c r="AI146" i="81" a="1"/>
  <c r="J12" i="81" l="1"/>
  <c r="AI146" i="81"/>
  <c r="AK146" i="81" s="1"/>
  <c r="N77" i="81" s="1"/>
  <c r="AI151" i="81" a="1"/>
  <c r="AI151" i="81" l="1"/>
  <c r="AK151" i="81" s="1"/>
  <c r="N78" i="81" s="1"/>
  <c r="AI93" i="81" a="1"/>
  <c r="AI93" i="81" l="1"/>
  <c r="AK93" i="81" s="1"/>
  <c r="AI145" i="81" a="1"/>
  <c r="M66" i="81" l="1"/>
  <c r="AI145" i="81"/>
  <c r="AK145" i="81" s="1"/>
  <c r="M77" i="81" s="1"/>
  <c r="AI82" i="81" a="1"/>
  <c r="AI82" i="81" l="1"/>
  <c r="AK82" i="81" s="1"/>
  <c r="O63" i="81" s="1"/>
  <c r="AI140" i="81"/>
  <c r="AK140" i="81" l="1"/>
  <c r="M76" i="81" s="1"/>
  <c r="AI75" i="81" a="1"/>
  <c r="AI141" i="81"/>
  <c r="AK141" i="81" l="1"/>
  <c r="N76" i="81" s="1"/>
  <c r="AI75" i="81"/>
  <c r="AK75" i="81" s="1"/>
  <c r="J62" i="81" s="1"/>
  <c r="AI123" i="81" a="1"/>
  <c r="AI123" i="81" l="1"/>
  <c r="AK123" i="81" s="1"/>
  <c r="J73" i="81" s="1"/>
  <c r="AI124" i="81" a="1"/>
  <c r="AI124" i="81" l="1"/>
  <c r="AK124" i="81" s="1"/>
  <c r="K73" i="81" s="1"/>
  <c r="AI138" i="81"/>
  <c r="AK138" i="81" l="1"/>
  <c r="J76" i="81" s="1"/>
  <c r="AI11" i="81" a="1"/>
  <c r="AI11" i="81" l="1"/>
  <c r="AK11" i="81" s="1"/>
  <c r="AI62" i="81" a="1"/>
  <c r="AI62" i="81" l="1"/>
  <c r="AK62" i="81" s="1"/>
  <c r="J58" i="81" s="1"/>
  <c r="AI111" i="81" a="1"/>
  <c r="AI111" i="81" l="1"/>
  <c r="AK111" i="81" s="1"/>
  <c r="M70" i="81" s="1"/>
  <c r="AI35" i="81" a="1"/>
  <c r="AI35" i="81" l="1"/>
  <c r="AK35" i="81" s="1"/>
  <c r="J34" i="81" s="1"/>
  <c r="AI119" i="81" a="1"/>
  <c r="AI119" i="81" l="1"/>
  <c r="AK119" i="81" s="1"/>
  <c r="K72" i="81" s="1"/>
  <c r="AI113" i="81" a="1"/>
  <c r="AI113" i="81" l="1"/>
  <c r="AK113" i="81" s="1"/>
  <c r="J71" i="81" s="1"/>
  <c r="AI70" i="81" a="1"/>
  <c r="AI70" i="81" l="1"/>
  <c r="AK70" i="81" s="1"/>
  <c r="AI31" i="81" a="1"/>
  <c r="AI31" i="81" l="1"/>
  <c r="AK31" i="81" s="1"/>
  <c r="J30" i="81" s="1"/>
  <c r="AI94" i="81" a="1"/>
  <c r="AI94" i="81" l="1"/>
  <c r="AK94" i="81" s="1"/>
  <c r="AI83" i="81" a="1"/>
  <c r="O66" i="81" l="1"/>
  <c r="AI83" i="81"/>
  <c r="AK83" i="81" s="1"/>
  <c r="J64" i="81" s="1"/>
  <c r="AI109" i="81" a="1"/>
  <c r="AI109" i="81" l="1"/>
  <c r="AK109" i="81" s="1"/>
  <c r="J70" i="81" s="1"/>
  <c r="AI130" i="81" a="1"/>
  <c r="AI130" i="81" l="1"/>
  <c r="AK130" i="81" s="1"/>
  <c r="M74" i="81" s="1"/>
  <c r="AI10" i="81" a="1"/>
  <c r="AI10" i="81" l="1"/>
  <c r="AK10" i="81" s="1"/>
  <c r="AI102" i="81" a="1"/>
  <c r="J8" i="81" l="1"/>
  <c r="AI102" i="81"/>
  <c r="AK102" i="81" s="1"/>
  <c r="O68" i="81" s="1"/>
  <c r="AI74" i="81" a="1"/>
  <c r="AI74" i="81" l="1"/>
  <c r="AK74" i="81" s="1"/>
  <c r="AI85" i="81" a="1"/>
  <c r="AI85" i="81" l="1"/>
  <c r="AK85" i="81" s="1"/>
  <c r="M64" i="81" s="1"/>
  <c r="AI48" i="81" a="1"/>
  <c r="AI48" i="81" l="1"/>
  <c r="AK48" i="81" s="1"/>
  <c r="J43" i="81" s="1"/>
  <c r="AI98" i="81" a="1"/>
  <c r="AI98" i="81" l="1"/>
  <c r="AK98" i="81" s="1"/>
  <c r="O67" i="81" s="1"/>
  <c r="AI52" i="81" a="1"/>
  <c r="AI52" i="81" l="1"/>
  <c r="AK52" i="81" s="1"/>
  <c r="J47" i="81" s="1"/>
  <c r="AI33" i="81" a="1"/>
  <c r="AI33" i="81" l="1"/>
  <c r="AK33" i="81" s="1"/>
  <c r="J32" i="81" s="1"/>
  <c r="AI27" i="81" a="1"/>
  <c r="AI27" i="81" l="1"/>
  <c r="AK27" i="81" s="1"/>
  <c r="J27" i="81" s="1"/>
  <c r="AI101" i="81" a="1"/>
  <c r="AI101" i="81" l="1"/>
  <c r="AK101" i="81" s="1"/>
  <c r="M68" i="81" s="1"/>
  <c r="AI90" i="81" a="1"/>
  <c r="AI90" i="81" l="1"/>
  <c r="AK90" i="81" s="1"/>
  <c r="O65" i="81" s="1"/>
  <c r="AI65" i="81" a="1"/>
  <c r="AI65" i="81" l="1"/>
  <c r="AK65" i="81" s="1"/>
  <c r="K56" i="81" s="1"/>
  <c r="AI29" i="81" a="1"/>
  <c r="AI29" i="81" l="1"/>
  <c r="AK29" i="81" s="1"/>
  <c r="J28" i="81" s="1"/>
  <c r="AI92" i="81" a="1"/>
  <c r="AI92" i="81" l="1"/>
  <c r="AK92" i="81" s="1"/>
  <c r="AI77" i="81" a="1"/>
  <c r="K66" i="81" l="1"/>
  <c r="AI77" i="81"/>
  <c r="AK77" i="81" s="1"/>
  <c r="M62" i="81" s="1"/>
  <c r="AI156" i="81" a="1"/>
  <c r="AI156" i="81" l="1"/>
  <c r="AK156" i="81" s="1"/>
  <c r="N79" i="81" s="1"/>
  <c r="AI26" i="81" a="1"/>
  <c r="AI26" i="81" l="1"/>
  <c r="AK26" i="81" s="1"/>
  <c r="J26" i="81" s="1"/>
  <c r="AI38" i="81" a="1"/>
  <c r="AI38" i="81" l="1"/>
  <c r="AI58" i="81" a="1"/>
  <c r="AK38" i="81" l="1"/>
  <c r="J37" i="81" s="1"/>
  <c r="AI58" i="81"/>
  <c r="AK58" i="81" s="1"/>
  <c r="AI53" i="81" a="1"/>
  <c r="AI53" i="81" l="1"/>
  <c r="AK53" i="81" s="1"/>
  <c r="J48" i="81" s="1"/>
  <c r="AI88" i="81" a="1"/>
  <c r="AI88" i="81" l="1"/>
  <c r="AK88" i="81" s="1"/>
  <c r="K65" i="81" s="1"/>
  <c r="AI137" i="81" a="1"/>
  <c r="AI137" i="81" l="1"/>
  <c r="AK137" i="81" s="1"/>
  <c r="O75" i="81" s="1"/>
  <c r="AI115" i="81" a="1"/>
  <c r="AI115" i="81" l="1"/>
  <c r="AK115" i="81" s="1"/>
  <c r="M71" i="81" s="1"/>
  <c r="AI18" i="81" a="1"/>
  <c r="AI18" i="81" l="1"/>
  <c r="AK18" i="81" s="1"/>
  <c r="J18" i="81" s="1"/>
  <c r="AI4" i="81" a="1"/>
  <c r="AI4" i="81" l="1"/>
  <c r="AK4" i="81" s="1"/>
  <c r="N44" i="81" l="1"/>
  <c r="AI152" i="81" a="1"/>
  <c r="N52" i="81" l="1"/>
  <c r="N56" i="81" s="1"/>
  <c r="J54" i="81" s="1"/>
  <c r="O52" i="81"/>
  <c r="O56" i="81" s="1"/>
  <c r="N51" i="81"/>
  <c r="N55" i="81" s="1"/>
  <c r="J52" i="81" s="1"/>
  <c r="O51" i="81"/>
  <c r="O47" i="81"/>
  <c r="N47" i="81"/>
  <c r="N48" i="81"/>
  <c r="O48" i="81"/>
  <c r="O53" i="81"/>
  <c r="O57" i="81" s="1"/>
  <c r="N53" i="81"/>
  <c r="N57" i="81" s="1"/>
  <c r="AI152" i="81"/>
  <c r="AK152" i="81" s="1"/>
  <c r="O78" i="81" s="1"/>
  <c r="AI120" i="81" a="1"/>
  <c r="K55" i="81" l="1"/>
  <c r="O55" i="81"/>
  <c r="K52" i="81" s="1"/>
  <c r="K54" i="81"/>
  <c r="J55" i="81"/>
  <c r="AI120" i="81"/>
  <c r="AK120" i="81" s="1"/>
  <c r="M72" i="81" s="1"/>
  <c r="AI96" i="81" a="1"/>
  <c r="AI96" i="81" l="1"/>
  <c r="AK96" i="81" s="1"/>
  <c r="K67" i="81" s="1"/>
  <c r="AI54" i="81" a="1"/>
  <c r="AI54" i="81" l="1"/>
  <c r="AK54" i="81" s="1"/>
  <c r="AI46" i="81" a="1"/>
  <c r="AI46" i="81" l="1"/>
  <c r="AK46" i="81" s="1"/>
  <c r="J41" i="81" s="1"/>
  <c r="AI133" i="81" a="1"/>
  <c r="AI133" i="81" l="1"/>
  <c r="AK133" i="81" s="1"/>
  <c r="J75" i="81" s="1"/>
  <c r="AI148" i="81" a="1"/>
  <c r="AI148" i="81" l="1"/>
  <c r="AK148" i="81" s="1"/>
  <c r="J78" i="81" s="1"/>
  <c r="AI142" i="81"/>
  <c r="AI17" i="81" a="1"/>
  <c r="AK142" i="81" l="1"/>
  <c r="O76" i="81" s="1"/>
  <c r="AI17" i="81"/>
  <c r="AK17" i="81" s="1"/>
  <c r="J17" i="81" s="1"/>
  <c r="AI117" i="81" a="1"/>
  <c r="AI117" i="81" l="1"/>
  <c r="AK117" i="81" s="1"/>
  <c r="O71" i="81" s="1"/>
  <c r="AI157" i="81" a="1"/>
  <c r="AI157" i="81" l="1"/>
  <c r="AK157" i="81" s="1"/>
  <c r="O79" i="81" s="1"/>
  <c r="AI122" i="81" a="1"/>
  <c r="AI122" i="81" l="1"/>
  <c r="AK122" i="81" s="1"/>
  <c r="AI47" i="81" a="1"/>
  <c r="AI139" i="81"/>
  <c r="O72" i="81" l="1"/>
  <c r="AK139" i="81"/>
  <c r="K76" i="81" s="1"/>
  <c r="AI47" i="81"/>
  <c r="AK47" i="81" s="1"/>
  <c r="J42" i="81" s="1"/>
  <c r="AI106" i="81"/>
  <c r="AI19" i="81" a="1"/>
  <c r="AK106" i="81" l="1"/>
  <c r="M69" i="81" s="1"/>
  <c r="AI19" i="81"/>
  <c r="AK19" i="81" s="1"/>
  <c r="J19" i="81" s="1"/>
  <c r="AI14" i="81" a="1"/>
  <c r="AI14" i="81" l="1"/>
  <c r="AK14" i="81" s="1"/>
  <c r="J14" i="81" s="1"/>
  <c r="AI84" i="81" a="1"/>
  <c r="AI84" i="81" l="1"/>
  <c r="AK84" i="81" s="1"/>
  <c r="K64" i="81" s="1"/>
  <c r="AI6" i="81" a="1"/>
  <c r="AI6" i="81" l="1"/>
  <c r="AK6" i="81" s="1"/>
  <c r="AI100" i="81" a="1"/>
  <c r="J4" i="81" l="1"/>
  <c r="O5" i="5" s="1"/>
  <c r="O6" i="5" s="1"/>
  <c r="AI100" i="81"/>
  <c r="AK100" i="81" s="1"/>
  <c r="K68" i="81" s="1"/>
  <c r="AI37" i="81" a="1"/>
  <c r="AI37" i="81" l="1"/>
  <c r="AK37" i="81" s="1"/>
  <c r="J36" i="81" s="1"/>
  <c r="AI34" i="81" a="1"/>
  <c r="AI34" i="81" l="1"/>
  <c r="AK34" i="81" s="1"/>
  <c r="J33" i="81" s="1"/>
  <c r="AI64" i="81" a="1"/>
  <c r="AI64" i="81" l="1"/>
  <c r="AK64" i="81" s="1"/>
  <c r="J56" i="81" s="1"/>
  <c r="AI32" i="81" a="1"/>
  <c r="AI32" i="81" l="1"/>
  <c r="AK32" i="81" s="1"/>
  <c r="J31" i="81" s="1"/>
  <c r="AI114" i="81" a="1"/>
  <c r="AI105" i="81"/>
  <c r="AK105" i="81" l="1"/>
  <c r="K69" i="81" s="1"/>
  <c r="AI114" i="81"/>
  <c r="AK114" i="81" s="1"/>
  <c r="K71" i="81" s="1"/>
  <c r="J80" i="81" s="1"/>
  <c r="AI80" i="81" a="1"/>
  <c r="AI80" i="81" l="1"/>
  <c r="AK80" i="81" s="1"/>
  <c r="K63" i="81" s="1"/>
  <c r="AI131" i="81" a="1"/>
  <c r="AI131" i="81" l="1"/>
  <c r="AK131" i="81" s="1"/>
  <c r="N74" i="81" s="1"/>
  <c r="AI99" i="81" a="1"/>
  <c r="AI99" i="81" l="1"/>
  <c r="AK99" i="81" s="1"/>
  <c r="J68" i="81" s="1"/>
  <c r="AI125" i="81" a="1"/>
  <c r="AI125" i="81" l="1"/>
  <c r="AK125" i="81" s="1"/>
  <c r="M73" i="81" s="1"/>
  <c r="AI60" i="81" a="1"/>
  <c r="AI60" i="81" l="1"/>
  <c r="AK60" i="81" s="1"/>
  <c r="J53" i="81" s="1"/>
  <c r="AI21" i="81" a="1"/>
  <c r="AI21" i="81" l="1"/>
  <c r="AK21" i="81" s="1"/>
  <c r="J21" i="81" s="1"/>
  <c r="AI69" i="81" a="1"/>
  <c r="AI69" i="81" l="1"/>
  <c r="AK69" i="81" s="1"/>
  <c r="AI68" i="81" a="1"/>
  <c r="K59" i="81" l="1"/>
  <c r="O49" i="81"/>
  <c r="AI68" i="81"/>
  <c r="AK68" i="81" s="1"/>
  <c r="N49" i="81" s="1"/>
  <c r="AI55" i="81" a="1"/>
  <c r="J59" i="81" l="1"/>
  <c r="AI55" i="81"/>
  <c r="AK55" i="81" s="1"/>
  <c r="J50" i="81" s="1"/>
  <c r="J49" i="81" s="1"/>
  <c r="AI66" i="81" a="1"/>
  <c r="AI66" i="81" l="1"/>
  <c r="AK66" i="81" s="1"/>
  <c r="J57" i="81" s="1"/>
  <c r="AI67" i="81" a="1"/>
  <c r="AI67" i="81" l="1"/>
  <c r="AK67" i="81" s="1"/>
  <c r="K57" i="81" s="1"/>
  <c r="AI5" i="81" a="1"/>
  <c r="AI5" i="81" l="1"/>
  <c r="AK5" i="81" s="1"/>
  <c r="AN15" i="81"/>
  <c r="J3" i="81" l="1"/>
  <c r="AN16" i="81"/>
  <c r="AN17" i="8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 Tacu</author>
    <author>Simona</author>
    <author>INS</author>
  </authors>
  <commentList>
    <comment ref="B12" authorId="0" shapeId="0" xr:uid="{00000000-0006-0000-0000-000001000000}">
      <text>
        <r>
          <rPr>
            <b/>
            <u/>
            <sz val="10"/>
            <color indexed="81"/>
            <rFont val="Tahoma"/>
            <family val="2"/>
          </rPr>
          <t xml:space="preserve"> INS:                                                          </t>
        </r>
        <r>
          <rPr>
            <sz val="10"/>
            <color indexed="81"/>
            <rFont val="Tahoma"/>
            <family val="2"/>
          </rPr>
          <t xml:space="preserve">
Numele persoanei care a completat 
chestionarul din partea intreprinderii. </t>
        </r>
      </text>
    </comment>
    <comment ref="B13" authorId="1" shapeId="0" xr:uid="{00000000-0006-0000-0000-000002000000}">
      <text>
        <r>
          <rPr>
            <b/>
            <u/>
            <sz val="10"/>
            <color indexed="8"/>
            <rFont val="Tahoma"/>
            <family val="2"/>
          </rPr>
          <t xml:space="preserve"> INS:                                                        </t>
        </r>
        <r>
          <rPr>
            <b/>
            <sz val="10"/>
            <color indexed="8"/>
            <rFont val="Tahoma"/>
            <family val="2"/>
          </rPr>
          <t xml:space="preserve">
</t>
        </r>
        <r>
          <rPr>
            <sz val="10"/>
            <color indexed="8"/>
            <rFont val="Tahoma"/>
            <family val="2"/>
          </rPr>
          <t xml:space="preserve">Introduceți numele conducătorului unității </t>
        </r>
      </text>
    </comment>
    <comment ref="B15" authorId="2" shapeId="0" xr:uid="{00000000-0006-0000-0000-000003000000}">
      <text>
        <r>
          <rPr>
            <b/>
            <u/>
            <sz val="10"/>
            <color indexed="81"/>
            <rFont val="Tahoma"/>
            <family val="2"/>
          </rPr>
          <t xml:space="preserve"> INS:                                                </t>
        </r>
        <r>
          <rPr>
            <sz val="10"/>
            <color indexed="81"/>
            <rFont val="Tahoma"/>
            <family val="2"/>
          </rPr>
          <t xml:space="preserve">
Data completării chestionarului.</t>
        </r>
      </text>
    </comment>
    <comment ref="B17" authorId="1" shapeId="0" xr:uid="{00000000-0006-0000-0000-000004000000}">
      <text>
        <r>
          <rPr>
            <b/>
            <u/>
            <sz val="10"/>
            <color indexed="8"/>
            <rFont val="Tahoma"/>
            <family val="2"/>
          </rPr>
          <t xml:space="preserve"> INS:                                                          </t>
        </r>
        <r>
          <rPr>
            <sz val="10"/>
            <color indexed="8"/>
            <rFont val="Tahoma"/>
            <family val="2"/>
          </rPr>
          <t xml:space="preserve">
Introduceti numele imputernicitului INS</t>
        </r>
      </text>
    </comment>
    <comment ref="B19" authorId="1" shapeId="0" xr:uid="{00000000-0006-0000-0000-000005000000}">
      <text>
        <r>
          <rPr>
            <b/>
            <u/>
            <sz val="10"/>
            <color indexed="8"/>
            <rFont val="Tahoma"/>
            <family val="2"/>
          </rPr>
          <t xml:space="preserve"> INS:                                                                                    
</t>
        </r>
        <r>
          <rPr>
            <sz val="10"/>
            <color indexed="8"/>
            <rFont val="Tahoma"/>
            <family val="2"/>
          </rPr>
          <t>Introduceti numarul de telefon (cu prefix) 
la care poate fi contactat imputernicitul INS</t>
        </r>
      </text>
    </comment>
    <comment ref="B43" authorId="1" shapeId="0" xr:uid="{00000000-0006-0000-0000-000006000000}">
      <text>
        <r>
          <rPr>
            <b/>
            <u/>
            <sz val="10"/>
            <color indexed="8"/>
            <rFont val="Tahoma"/>
            <family val="2"/>
          </rPr>
          <t xml:space="preserve">INS                                                                                                                                                       </t>
        </r>
        <r>
          <rPr>
            <b/>
            <sz val="10"/>
            <color indexed="8"/>
            <rFont val="Tahoma"/>
            <family val="2"/>
          </rPr>
          <t xml:space="preserve">
 </t>
        </r>
        <r>
          <rPr>
            <b/>
            <sz val="10"/>
            <color indexed="8"/>
            <rFont val="Courier New"/>
            <family val="3"/>
            <charset val="238"/>
          </rPr>
          <t xml:space="preserve">   Forma de proprietate                     Cod.     </t>
        </r>
        <r>
          <rPr>
            <sz val="10"/>
            <color indexed="8"/>
            <rFont val="Courier New"/>
            <family val="3"/>
            <charset val="238"/>
          </rPr>
          <t xml:space="preserve">
   </t>
        </r>
        <r>
          <rPr>
            <u/>
            <sz val="10"/>
            <color indexed="8"/>
            <rFont val="Courier New"/>
            <family val="3"/>
            <charset val="238"/>
          </rPr>
          <t xml:space="preserve">majoritară de stat (capital de stat &gt; 50%)             </t>
        </r>
        <r>
          <rPr>
            <sz val="10"/>
            <color indexed="8"/>
            <rFont val="Courier New"/>
            <family val="3"/>
            <charset val="238"/>
          </rPr>
          <t xml:space="preserve">       
*  integrală de stat                         10   
*  stat + privat românesc                    21 
*  stat + capital străin                     22  
*  stat + privat românesc + capital străin   23 
   </t>
        </r>
        <r>
          <rPr>
            <u/>
            <sz val="10"/>
            <color indexed="8"/>
            <rFont val="Courier New"/>
            <family val="3"/>
            <charset val="238"/>
          </rPr>
          <t xml:space="preserve">majoritară privată (capital privat &gt; 50%)                 </t>
        </r>
        <r>
          <rPr>
            <sz val="10"/>
            <color indexed="8"/>
            <rFont val="Courier New"/>
            <family val="3"/>
            <charset val="238"/>
          </rPr>
          <t xml:space="preserve">        
*  stat + privat românesc                    26 
*  stat + capital străin                     27 
*  stat + privat românesc + capital străin   28 
  </t>
        </r>
        <r>
          <rPr>
            <u/>
            <sz val="10"/>
            <color indexed="8"/>
            <rFont val="Courier New"/>
            <family val="3"/>
            <charset val="238"/>
          </rPr>
          <t xml:space="preserve">integrală privată                                                        </t>
        </r>
        <r>
          <rPr>
            <sz val="10"/>
            <color indexed="8"/>
            <rFont val="Courier New"/>
            <family val="3"/>
            <charset val="238"/>
          </rPr>
          <t xml:space="preserve">
*  privat românesc                           31 
*  privat românesc + capital străin          32 
*  cooperatistă                              40 
*  obştească                                 50 
*  integrală străină                         60 
*  publică de interes naţional şi local      70 
 </t>
        </r>
      </text>
    </comment>
    <comment ref="B45" authorId="1" shapeId="0" xr:uid="{00000000-0006-0000-0000-000007000000}">
      <text>
        <r>
          <rPr>
            <b/>
            <u/>
            <sz val="10"/>
            <color indexed="8"/>
            <rFont val="Tahoma"/>
            <family val="2"/>
          </rPr>
          <t xml:space="preserve">INS                                                                                                                                  </t>
        </r>
        <r>
          <rPr>
            <b/>
            <sz val="10"/>
            <color indexed="8"/>
            <rFont val="Tahoma"/>
            <family val="2"/>
          </rPr>
          <t xml:space="preserve">
</t>
        </r>
        <r>
          <rPr>
            <sz val="10"/>
            <color indexed="8"/>
            <rFont val="Tahoma"/>
            <family val="2"/>
          </rPr>
          <t>(2) Activitatea principală exercitată (clasa CAEN Rev.2) se determină potrivit 
Clasificării Activităţilor din Economia Naţională aprobată prin H.G. Nr. 656/6.10.1997, 
cu modificările şi completările ulterioare, Ordinul  Preşedintelui INS nr.337/2007) 
privind actualizarea Clasificarilor activitatilor din economia nationala (CAEN).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INS</author>
    <author>Daniel Tacu</author>
    <author>Dan Tacu</author>
  </authors>
  <commentList>
    <comment ref="N5" authorId="0" shapeId="0" xr:uid="{00000000-0006-0000-0200-000001000000}">
      <text>
        <r>
          <rPr>
            <b/>
            <sz val="9"/>
            <color indexed="81"/>
            <rFont val="Tahoma"/>
            <family val="2"/>
            <charset val="238"/>
          </rPr>
          <t>INS:</t>
        </r>
        <r>
          <rPr>
            <sz val="9"/>
            <color indexed="81"/>
            <rFont val="Tahoma"/>
            <family val="2"/>
            <charset val="238"/>
          </rPr>
          <t xml:space="preserve">
Rd.1 col.1 = Rd.(3+6+9) col.1 (Corel.20)</t>
        </r>
      </text>
    </comment>
    <comment ref="N6" authorId="0" shapeId="0" xr:uid="{00000000-0006-0000-0200-000002000000}">
      <text>
        <r>
          <rPr>
            <b/>
            <sz val="9"/>
            <color indexed="81"/>
            <rFont val="Tahoma"/>
            <family val="2"/>
            <charset val="238"/>
          </rPr>
          <t>INS:</t>
        </r>
        <r>
          <rPr>
            <sz val="9"/>
            <color indexed="81"/>
            <rFont val="Tahoma"/>
            <family val="2"/>
            <charset val="238"/>
          </rPr>
          <t xml:space="preserve">
Rd.2 col.1 = Rd.(3+6) col.1 (Corel.23)</t>
        </r>
      </text>
    </comment>
    <comment ref="N7" authorId="0" shapeId="0" xr:uid="{00000000-0006-0000-0200-000003000000}">
      <text>
        <r>
          <rPr>
            <b/>
            <sz val="9"/>
            <color indexed="81"/>
            <rFont val="Tahoma"/>
            <family val="2"/>
            <charset val="238"/>
          </rPr>
          <t>INS:</t>
        </r>
        <r>
          <rPr>
            <sz val="9"/>
            <color indexed="81"/>
            <rFont val="Tahoma"/>
            <family val="2"/>
            <charset val="238"/>
          </rPr>
          <t xml:space="preserve">
Rd.3 col.1 = Rd.(4+5) col.1 (Corel.22)</t>
        </r>
      </text>
    </comment>
    <comment ref="N11" authorId="1" shapeId="0" xr:uid="{00000000-0006-0000-0200-000004000000}">
      <text>
        <r>
          <rPr>
            <b/>
            <sz val="9"/>
            <color indexed="81"/>
            <rFont val="Tahoma"/>
            <family val="2"/>
          </rPr>
          <t>INS:</t>
        </r>
        <r>
          <rPr>
            <sz val="9"/>
            <color indexed="81"/>
            <rFont val="Tahoma"/>
            <family val="2"/>
          </rPr>
          <t xml:space="preserve">
Rd.7 col.1 &lt;= Rd.6 col.1 (Corel.21)</t>
        </r>
      </text>
    </comment>
    <comment ref="N12" authorId="2" shapeId="0" xr:uid="{00000000-0006-0000-0200-000005000000}">
      <text>
        <r>
          <rPr>
            <b/>
            <sz val="9"/>
            <color indexed="81"/>
            <rFont val="Tahoma"/>
            <family val="2"/>
            <charset val="238"/>
          </rPr>
          <t>INS:</t>
        </r>
        <r>
          <rPr>
            <sz val="9"/>
            <color indexed="81"/>
            <rFont val="Segoe UI"/>
            <family val="2"/>
            <charset val="238"/>
          </rPr>
          <t xml:space="preserve">
</t>
        </r>
        <r>
          <rPr>
            <sz val="9"/>
            <color indexed="81"/>
            <rFont val="Tahoma"/>
            <family val="2"/>
            <charset val="238"/>
          </rPr>
          <t xml:space="preserve">Această celulă nu se completează. </t>
        </r>
      </text>
    </comment>
    <comment ref="N17" authorId="1" shapeId="0" xr:uid="{00000000-0006-0000-0200-000006000000}">
      <text>
        <r>
          <rPr>
            <b/>
            <sz val="9"/>
            <color indexed="81"/>
            <rFont val="Tahoma"/>
            <family val="2"/>
          </rPr>
          <t>INS:</t>
        </r>
        <r>
          <rPr>
            <sz val="9"/>
            <color indexed="81"/>
            <rFont val="Tahoma"/>
            <family val="2"/>
          </rPr>
          <t xml:space="preserve">
Rd.13 col.1 &lt;= Rd.12 col.1 (Corel.24)</t>
        </r>
      </text>
    </comment>
    <comment ref="N18" authorId="0" shapeId="0" xr:uid="{00000000-0006-0000-0200-000007000000}">
      <text>
        <r>
          <rPr>
            <b/>
            <sz val="9"/>
            <color indexed="81"/>
            <rFont val="Tahoma"/>
            <family val="2"/>
            <charset val="238"/>
          </rPr>
          <t>INS:</t>
        </r>
        <r>
          <rPr>
            <sz val="9"/>
            <color indexed="81"/>
            <rFont val="Tahoma"/>
            <family val="2"/>
            <charset val="238"/>
          </rPr>
          <t xml:space="preserve">
Rd.14 col.1 = Rd.(3+10-11+12) col.1 (Corel.25)</t>
        </r>
      </text>
    </comment>
    <comment ref="N24" authorId="0" shapeId="0" xr:uid="{00000000-0006-0000-0200-000008000000}">
      <text>
        <r>
          <rPr>
            <b/>
            <sz val="9"/>
            <color indexed="81"/>
            <rFont val="Tahoma"/>
            <family val="2"/>
            <charset val="238"/>
          </rPr>
          <t>INS:</t>
        </r>
        <r>
          <rPr>
            <sz val="8"/>
            <color indexed="81"/>
            <rFont val="Tahoma"/>
            <family val="2"/>
          </rPr>
          <t xml:space="preserve">
</t>
        </r>
        <r>
          <rPr>
            <sz val="9"/>
            <color indexed="81"/>
            <rFont val="Tahoma"/>
            <family val="2"/>
            <charset val="238"/>
          </rPr>
          <t>Rd.19 col.1 = Rd.(1+10-11+12+15+16+17+18) col.1 (Corel.26)</t>
        </r>
      </text>
    </comment>
    <comment ref="N25" authorId="1" shapeId="0" xr:uid="{00000000-0006-0000-0200-000009000000}">
      <text>
        <r>
          <rPr>
            <b/>
            <sz val="9"/>
            <color indexed="81"/>
            <rFont val="Tahoma"/>
            <family val="2"/>
          </rPr>
          <t>INS:</t>
        </r>
        <r>
          <rPr>
            <sz val="9"/>
            <color indexed="81"/>
            <rFont val="Tahoma"/>
            <family val="2"/>
          </rPr>
          <t xml:space="preserve">
Rd.20 col.1 &lt; Rd.19 col.1 (Corel.28)</t>
        </r>
      </text>
    </comment>
    <comment ref="N26" authorId="0" shapeId="0" xr:uid="{00000000-0006-0000-0200-00000A000000}">
      <text>
        <r>
          <rPr>
            <b/>
            <sz val="9"/>
            <color indexed="81"/>
            <rFont val="Tahoma"/>
            <family val="2"/>
            <charset val="238"/>
          </rPr>
          <t>INS:</t>
        </r>
        <r>
          <rPr>
            <sz val="9"/>
            <color indexed="81"/>
            <rFont val="Tahoma"/>
            <family val="2"/>
            <charset val="238"/>
          </rPr>
          <t xml:space="preserve">
Rd.21 col.1 = Rd.(19+20) col.1 (Corel.27)</t>
        </r>
      </text>
    </comment>
    <comment ref="N28" authorId="1" shapeId="0" xr:uid="{00000000-0006-0000-0200-00000B000000}">
      <text>
        <r>
          <rPr>
            <b/>
            <sz val="9"/>
            <color indexed="81"/>
            <rFont val="Tahoma"/>
            <family val="2"/>
          </rPr>
          <t>INS:</t>
        </r>
        <r>
          <rPr>
            <sz val="9"/>
            <color indexed="81"/>
            <rFont val="Tahoma"/>
            <family val="2"/>
          </rPr>
          <t xml:space="preserve">
Rd.23 col.1 &lt;= Rd.18 col.1 (Corel.386)</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Daniel Tacu</author>
    <author>Dan Tacu</author>
  </authors>
  <commentList>
    <comment ref="N9" authorId="0" shapeId="0" xr:uid="{00000000-0006-0000-0300-000001000000}">
      <text>
        <r>
          <rPr>
            <b/>
            <sz val="9"/>
            <color indexed="81"/>
            <rFont val="Tahoma"/>
            <family val="2"/>
          </rPr>
          <t>INS:</t>
        </r>
        <r>
          <rPr>
            <sz val="9"/>
            <color indexed="81"/>
            <rFont val="Tahoma"/>
            <family val="2"/>
          </rPr>
          <t xml:space="preserve">
Rd.5 Col.1 = Rd.(6+7) Col.1 (Corel.32)</t>
        </r>
      </text>
    </comment>
    <comment ref="N10" authorId="0" shapeId="0" xr:uid="{00000000-0006-0000-0300-000002000000}">
      <text>
        <r>
          <rPr>
            <b/>
            <sz val="9"/>
            <color indexed="81"/>
            <rFont val="Tahoma"/>
            <family val="2"/>
          </rPr>
          <t>INS:</t>
        </r>
        <r>
          <rPr>
            <sz val="9"/>
            <color indexed="81"/>
            <rFont val="Tahoma"/>
            <family val="2"/>
          </rPr>
          <t xml:space="preserve">
Rd.5 Col.1 &gt; 0 și Rd.6 Col.1 &gt; 0 (Corel.31)</t>
        </r>
      </text>
    </comment>
    <comment ref="N11" authorId="0" shapeId="0" xr:uid="{00000000-0006-0000-0300-000003000000}">
      <text>
        <r>
          <rPr>
            <b/>
            <sz val="9"/>
            <color indexed="81"/>
            <rFont val="Tahoma"/>
            <family val="2"/>
          </rPr>
          <t>INS:</t>
        </r>
        <r>
          <rPr>
            <sz val="9"/>
            <color indexed="81"/>
            <rFont val="Tahoma"/>
            <family val="2"/>
          </rPr>
          <t xml:space="preserve">
Rd.5 Col.1 &gt; 0 și Rd.7 Col.1 &gt; 0 (Corel.31)</t>
        </r>
      </text>
    </comment>
    <comment ref="N14" authorId="0" shapeId="0" xr:uid="{00000000-0006-0000-0300-000004000000}">
      <text>
        <r>
          <rPr>
            <b/>
            <sz val="9"/>
            <color indexed="81"/>
            <rFont val="Tahoma"/>
            <family val="2"/>
          </rPr>
          <t>INS:</t>
        </r>
        <r>
          <rPr>
            <sz val="9"/>
            <color indexed="81"/>
            <rFont val="Tahoma"/>
            <family val="2"/>
          </rPr>
          <t xml:space="preserve">
Rd.10 Col.1 = Rd.(11+13+15+16+17+18+19) Col.1 (Corel.34)</t>
        </r>
      </text>
    </comment>
    <comment ref="N16" authorId="0" shapeId="0" xr:uid="{00000000-0006-0000-0300-000005000000}">
      <text>
        <r>
          <rPr>
            <b/>
            <sz val="9"/>
            <color indexed="81"/>
            <rFont val="Tahoma"/>
            <family val="2"/>
          </rPr>
          <t>INS:</t>
        </r>
        <r>
          <rPr>
            <sz val="9"/>
            <color indexed="81"/>
            <rFont val="Tahoma"/>
            <family val="2"/>
          </rPr>
          <t xml:space="preserve">
Rd.12 Col.1 &lt;= Rd.11 Col.1 (Corel.35)</t>
        </r>
      </text>
    </comment>
    <comment ref="N18" authorId="0" shapeId="0" xr:uid="{00000000-0006-0000-0300-000006000000}">
      <text>
        <r>
          <rPr>
            <b/>
            <sz val="9"/>
            <color indexed="81"/>
            <rFont val="Tahoma"/>
            <family val="2"/>
          </rPr>
          <t>INS:</t>
        </r>
        <r>
          <rPr>
            <sz val="9"/>
            <color indexed="81"/>
            <rFont val="Tahoma"/>
            <family val="2"/>
          </rPr>
          <t xml:space="preserve">
Rd.14 Col.1 = Rd.(1+2+3+11) Col.1 (Corel.33)</t>
        </r>
      </text>
    </comment>
    <comment ref="N24" authorId="1" shapeId="0" xr:uid="{00000000-0006-0000-0300-000007000000}">
      <text>
        <r>
          <rPr>
            <b/>
            <sz val="9"/>
            <color indexed="81"/>
            <rFont val="Tahoma"/>
            <family val="2"/>
            <charset val="238"/>
          </rPr>
          <t>INS:</t>
        </r>
        <r>
          <rPr>
            <sz val="9"/>
            <color indexed="81"/>
            <rFont val="Segoe UI"/>
            <family val="2"/>
            <charset val="238"/>
          </rPr>
          <t xml:space="preserve">
</t>
        </r>
        <r>
          <rPr>
            <sz val="9"/>
            <color indexed="81"/>
            <rFont val="Tahoma"/>
            <family val="2"/>
            <charset val="238"/>
          </rPr>
          <t xml:space="preserve">Această celulă nu se completează. </t>
        </r>
      </text>
    </comment>
    <comment ref="N26" authorId="0" shapeId="0" xr:uid="{00000000-0006-0000-0300-000008000000}">
      <text>
        <r>
          <rPr>
            <b/>
            <sz val="9"/>
            <color indexed="81"/>
            <rFont val="Tahoma"/>
            <family val="2"/>
          </rPr>
          <t>INS:</t>
        </r>
        <r>
          <rPr>
            <sz val="9"/>
            <color indexed="81"/>
            <rFont val="Tahoma"/>
            <family val="2"/>
          </rPr>
          <t xml:space="preserve">
Rd.22 Col.1 = Rd.(1+2+3+4+5+8+9+10+21) Col.1 (Corel.38)</t>
        </r>
      </text>
    </comment>
    <comment ref="N27" authorId="0" shapeId="0" xr:uid="{00000000-0006-0000-0300-000009000000}">
      <text>
        <r>
          <rPr>
            <b/>
            <sz val="9"/>
            <color indexed="81"/>
            <rFont val="Tahoma"/>
            <family val="2"/>
          </rPr>
          <t>INS:</t>
        </r>
        <r>
          <rPr>
            <sz val="9"/>
            <color indexed="81"/>
            <rFont val="Tahoma"/>
            <family val="2"/>
          </rPr>
          <t xml:space="preserve">
Rd.23 col.1 &lt; Rd.22 col.1 (Corel.41)</t>
        </r>
      </text>
    </comment>
    <comment ref="N28" authorId="0" shapeId="0" xr:uid="{00000000-0006-0000-0300-00000A000000}">
      <text>
        <r>
          <rPr>
            <b/>
            <sz val="9"/>
            <color indexed="81"/>
            <rFont val="Tahoma"/>
            <family val="2"/>
          </rPr>
          <t>INS:</t>
        </r>
        <r>
          <rPr>
            <sz val="9"/>
            <color indexed="81"/>
            <rFont val="Tahoma"/>
            <family val="2"/>
          </rPr>
          <t xml:space="preserve">
Rd.24 col.1 = Rd.(22+23) col.1 (Corel.36)</t>
        </r>
      </text>
    </comment>
    <comment ref="N29" authorId="0" shapeId="0" xr:uid="{00000000-0006-0000-0300-00000B000000}">
      <text>
        <r>
          <rPr>
            <b/>
            <sz val="9"/>
            <color indexed="81"/>
            <rFont val="Tahoma"/>
            <family val="2"/>
          </rPr>
          <t>INS:</t>
        </r>
        <r>
          <rPr>
            <sz val="9"/>
            <color indexed="81"/>
            <rFont val="Tahoma"/>
            <family val="2"/>
          </rPr>
          <t xml:space="preserve">
1. Rd.25 col.1 &lt; Rd.11 col.1 (Corel.37)
2. Rd.25 col.1 + Rd.26 col.1 &lt;= Rd.11 Col.1 (Corel.39)</t>
        </r>
      </text>
    </comment>
    <comment ref="N30" authorId="0" shapeId="0" xr:uid="{00000000-0006-0000-0300-00000C000000}">
      <text>
        <r>
          <rPr>
            <b/>
            <sz val="9"/>
            <color indexed="81"/>
            <rFont val="Tahoma"/>
            <family val="2"/>
          </rPr>
          <t>INS:</t>
        </r>
        <r>
          <rPr>
            <sz val="9"/>
            <color indexed="81"/>
            <rFont val="Tahoma"/>
            <family val="2"/>
          </rPr>
          <t xml:space="preserve">
1. Rd.26 col.1 &lt; Rd.11 col.1 (Corel.40)
2. Rd.25 col.1 + Rd.26 col.1 &lt;= Rd.11 Col.1 (Corel.39)</t>
        </r>
      </text>
    </comment>
    <comment ref="N33" authorId="1" shapeId="0" xr:uid="{00000000-0006-0000-0300-00000D000000}">
      <text>
        <r>
          <rPr>
            <b/>
            <sz val="9"/>
            <color indexed="81"/>
            <rFont val="Tahoma"/>
            <family val="2"/>
          </rPr>
          <t>INS:</t>
        </r>
        <r>
          <rPr>
            <sz val="9"/>
            <color indexed="81"/>
            <rFont val="Tahoma"/>
            <family val="2"/>
          </rPr>
          <t xml:space="preserve">
Cap.2 Pct.5 Rd.29 &lt; Rd.4 Col.1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INS</author>
  </authors>
  <commentList>
    <comment ref="I6" authorId="0" shapeId="0" xr:uid="{00000000-0006-0000-0400-000001000000}">
      <text>
        <r>
          <rPr>
            <b/>
            <sz val="9"/>
            <color indexed="81"/>
            <rFont val="Tahoma"/>
            <family val="2"/>
            <charset val="238"/>
          </rPr>
          <t>INS:</t>
        </r>
        <r>
          <rPr>
            <sz val="9"/>
            <color indexed="81"/>
            <rFont val="Tahoma"/>
            <family val="2"/>
            <charset val="238"/>
          </rPr>
          <t xml:space="preserve">
Rd.1 Col.1 = Rd.1 Col.(2-3+4) (Corel.43)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Daniel Tacu</author>
    <author>INS</author>
  </authors>
  <commentList>
    <comment ref="I7" authorId="0" shapeId="0" xr:uid="{3C8DEC03-164B-4DF6-9DD3-5966B798550C}">
      <text>
        <r>
          <rPr>
            <b/>
            <sz val="9"/>
            <color indexed="81"/>
            <rFont val="Tahoma"/>
            <family val="2"/>
          </rPr>
          <t>Daniel Tacu:</t>
        </r>
        <r>
          <rPr>
            <sz val="9"/>
            <color indexed="81"/>
            <rFont val="Tahoma"/>
            <family val="2"/>
          </rPr>
          <t xml:space="preserve">
Cod: SIMO26</t>
        </r>
      </text>
    </comment>
    <comment ref="J7" authorId="0" shapeId="0" xr:uid="{9F9F3EFF-0472-414D-A2F9-A48C53032CE5}">
      <text>
        <r>
          <rPr>
            <b/>
            <sz val="9"/>
            <color indexed="81"/>
            <rFont val="Tahoma"/>
            <family val="2"/>
          </rPr>
          <t>Daniel Tacu:</t>
        </r>
        <r>
          <rPr>
            <sz val="9"/>
            <color indexed="81"/>
            <rFont val="Tahoma"/>
            <family val="2"/>
          </rPr>
          <t xml:space="preserve">
Cod: SFMO26</t>
        </r>
      </text>
    </comment>
    <comment ref="I8" authorId="0" shapeId="0" xr:uid="{C09B5412-F7CE-4015-B6D1-23997B7AF879}">
      <text>
        <r>
          <rPr>
            <b/>
            <sz val="9"/>
            <color indexed="81"/>
            <rFont val="Tahoma"/>
            <family val="2"/>
          </rPr>
          <t>Daniel Tacu:</t>
        </r>
        <r>
          <rPr>
            <sz val="9"/>
            <color indexed="81"/>
            <rFont val="Tahoma"/>
            <family val="2"/>
          </rPr>
          <t xml:space="preserve">
Cod: SIPE26</t>
        </r>
      </text>
    </comment>
    <comment ref="J8" authorId="0" shapeId="0" xr:uid="{2698E3DF-2C62-441C-BF1A-4F28F392F66D}">
      <text>
        <r>
          <rPr>
            <b/>
            <sz val="9"/>
            <color indexed="81"/>
            <rFont val="Tahoma"/>
            <family val="2"/>
          </rPr>
          <t>Daniel Tacu:</t>
        </r>
        <r>
          <rPr>
            <sz val="9"/>
            <color indexed="81"/>
            <rFont val="Tahoma"/>
            <family val="2"/>
          </rPr>
          <t xml:space="preserve">
Cod: SFPE26</t>
        </r>
      </text>
    </comment>
    <comment ref="I9" authorId="0" shapeId="0" xr:uid="{9AC9B4E7-2FE2-497E-B0CC-4A70C7637C62}">
      <text>
        <r>
          <rPr>
            <b/>
            <sz val="9"/>
            <color indexed="81"/>
            <rFont val="Tahoma"/>
            <family val="2"/>
          </rPr>
          <t>Daniel Tacu:</t>
        </r>
        <r>
          <rPr>
            <sz val="9"/>
            <color indexed="81"/>
            <rFont val="Tahoma"/>
            <family val="2"/>
          </rPr>
          <t xml:space="preserve">
Cod: SIPF26</t>
        </r>
      </text>
    </comment>
    <comment ref="J9" authorId="0" shapeId="0" xr:uid="{06F2FB9C-3C8E-4443-ACC6-EA36ECB7C010}">
      <text>
        <r>
          <rPr>
            <b/>
            <sz val="9"/>
            <color indexed="81"/>
            <rFont val="Tahoma"/>
            <family val="2"/>
          </rPr>
          <t>Daniel Tacu:</t>
        </r>
        <r>
          <rPr>
            <sz val="9"/>
            <color indexed="81"/>
            <rFont val="Tahoma"/>
            <family val="2"/>
          </rPr>
          <t xml:space="preserve">
Cod: SFPF26</t>
        </r>
      </text>
    </comment>
    <comment ref="I10" authorId="0" shapeId="0" xr:uid="{4028108D-D003-405D-A234-ACE8410D232A}">
      <text>
        <r>
          <rPr>
            <b/>
            <sz val="9"/>
            <color indexed="81"/>
            <rFont val="Tahoma"/>
            <family val="2"/>
          </rPr>
          <t>Daniel Tacu:</t>
        </r>
        <r>
          <rPr>
            <sz val="9"/>
            <color indexed="81"/>
            <rFont val="Tahoma"/>
            <family val="2"/>
          </rPr>
          <t xml:space="preserve">
Cod: SIAN</t>
        </r>
      </text>
    </comment>
    <comment ref="J10" authorId="0" shapeId="0" xr:uid="{08294B43-3AED-40DE-8028-64B19B412CDC}">
      <text>
        <r>
          <rPr>
            <b/>
            <sz val="9"/>
            <color indexed="81"/>
            <rFont val="Tahoma"/>
            <family val="2"/>
          </rPr>
          <t>Daniel Tacu:</t>
        </r>
        <r>
          <rPr>
            <sz val="9"/>
            <color indexed="81"/>
            <rFont val="Tahoma"/>
            <family val="2"/>
          </rPr>
          <t xml:space="preserve">
Cod: SFAN</t>
        </r>
      </text>
    </comment>
    <comment ref="I11" authorId="0" shapeId="0" xr:uid="{5232CE13-3AD0-443B-A555-23B9CE7C4725}">
      <text>
        <r>
          <rPr>
            <b/>
            <sz val="9"/>
            <color indexed="81"/>
            <rFont val="Tahoma"/>
            <family val="2"/>
          </rPr>
          <t>Daniel Tacu:</t>
        </r>
        <r>
          <rPr>
            <sz val="9"/>
            <color indexed="81"/>
            <rFont val="Tahoma"/>
            <family val="2"/>
          </rPr>
          <t xml:space="preserve">
Cod: SIMF26</t>
        </r>
      </text>
    </comment>
    <comment ref="J11" authorId="0" shapeId="0" xr:uid="{2F563C72-A1A3-4DF3-A585-25FFA1F90590}">
      <text>
        <r>
          <rPr>
            <b/>
            <sz val="9"/>
            <color indexed="81"/>
            <rFont val="Tahoma"/>
            <family val="2"/>
          </rPr>
          <t>Daniel Tacu:</t>
        </r>
        <r>
          <rPr>
            <sz val="9"/>
            <color indexed="81"/>
            <rFont val="Tahoma"/>
            <family val="2"/>
          </rPr>
          <t xml:space="preserve">
Cod: SFMF26</t>
        </r>
      </text>
    </comment>
    <comment ref="I12" authorId="0" shapeId="0" xr:uid="{B92E0484-BE9F-4DBF-9366-4C828695B26F}">
      <text>
        <r>
          <rPr>
            <b/>
            <sz val="9"/>
            <color indexed="81"/>
            <rFont val="Tahoma"/>
            <family val="2"/>
          </rPr>
          <t>Daniel Tacu:</t>
        </r>
        <r>
          <rPr>
            <sz val="9"/>
            <color indexed="81"/>
            <rFont val="Tahoma"/>
            <family val="2"/>
          </rPr>
          <t xml:space="preserve">
Cod: SIA</t>
        </r>
      </text>
    </comment>
    <comment ref="J12" authorId="0" shapeId="0" xr:uid="{C5D7F9BC-AB86-4F5E-8BC8-C909ED3B95DB}">
      <text>
        <r>
          <rPr>
            <b/>
            <sz val="9"/>
            <color indexed="81"/>
            <rFont val="Tahoma"/>
            <family val="2"/>
          </rPr>
          <t>Daniel Tacu:</t>
        </r>
        <r>
          <rPr>
            <sz val="9"/>
            <color indexed="81"/>
            <rFont val="Tahoma"/>
            <family val="2"/>
          </rPr>
          <t xml:space="preserve">
Cod: SFA</t>
        </r>
      </text>
    </comment>
    <comment ref="I13" authorId="0" shapeId="0" xr:uid="{726BC715-8538-4263-8ED1-3D7709DC7627}">
      <text>
        <r>
          <rPr>
            <b/>
            <sz val="9"/>
            <color indexed="81"/>
            <rFont val="Tahoma"/>
            <family val="2"/>
          </rPr>
          <t>Daniel Tacu:</t>
        </r>
        <r>
          <rPr>
            <sz val="9"/>
            <color indexed="81"/>
            <rFont val="Tahoma"/>
            <family val="2"/>
          </rPr>
          <t xml:space="preserve">
Cod: SIAIR</t>
        </r>
      </text>
    </comment>
    <comment ref="J13" authorId="0" shapeId="0" xr:uid="{2B8D137B-C8DB-476F-BC9B-4090C370E097}">
      <text>
        <r>
          <rPr>
            <b/>
            <sz val="9"/>
            <color indexed="81"/>
            <rFont val="Tahoma"/>
            <family val="2"/>
          </rPr>
          <t>Daniel Tacu:</t>
        </r>
        <r>
          <rPr>
            <sz val="9"/>
            <color indexed="81"/>
            <rFont val="Tahoma"/>
            <family val="2"/>
          </rPr>
          <t xml:space="preserve">
Cod: SFAIR</t>
        </r>
      </text>
    </comment>
    <comment ref="I14" authorId="1" shapeId="0" xr:uid="{00000000-0006-0000-0700-000001000000}">
      <text>
        <r>
          <rPr>
            <b/>
            <sz val="9"/>
            <color indexed="81"/>
            <rFont val="Tahoma"/>
            <family val="2"/>
            <charset val="238"/>
          </rPr>
          <t>INS:</t>
        </r>
        <r>
          <rPr>
            <sz val="9"/>
            <color indexed="81"/>
            <rFont val="Tahoma"/>
            <family val="2"/>
            <charset val="238"/>
          </rPr>
          <t xml:space="preserve">
Cod: SPITS
Rd.7 Col.1 = Rd.(1+2+3+4+5+6+7) Col.1 (Corel.44)</t>
        </r>
      </text>
    </comment>
    <comment ref="J14" authorId="1" shapeId="0" xr:uid="{00000000-0006-0000-0700-000002000000}">
      <text>
        <r>
          <rPr>
            <b/>
            <sz val="9"/>
            <color indexed="81"/>
            <rFont val="Tahoma"/>
            <family val="2"/>
            <charset val="238"/>
          </rPr>
          <t>INS:</t>
        </r>
        <r>
          <rPr>
            <sz val="9"/>
            <color indexed="81"/>
            <rFont val="Tahoma"/>
            <family val="2"/>
            <charset val="238"/>
          </rPr>
          <t xml:space="preserve">
Cod: SPFTS
Rd.7 Col.2 = Rd.(1+2+3+4+5+6+7) Col.2 (Corel.44)</t>
        </r>
      </text>
    </comment>
    <comment ref="I15" authorId="0" shapeId="0" xr:uid="{7FC93FAF-3A5E-402B-BD67-C2E0F8837A53}">
      <text>
        <r>
          <rPr>
            <b/>
            <sz val="9"/>
            <color indexed="81"/>
            <rFont val="Tahoma"/>
            <family val="2"/>
          </rPr>
          <t>Daniel Tacu:</t>
        </r>
        <r>
          <rPr>
            <sz val="9"/>
            <color indexed="81"/>
            <rFont val="Tahoma"/>
            <family val="2"/>
          </rPr>
          <t xml:space="preserve">
Cod: SIAV</t>
        </r>
      </text>
    </comment>
    <comment ref="J15" authorId="0" shapeId="0" xr:uid="{9AB2F317-FE5A-4872-A4D4-5DE6C6E05450}">
      <text>
        <r>
          <rPr>
            <b/>
            <sz val="9"/>
            <color indexed="81"/>
            <rFont val="Tahoma"/>
            <family val="2"/>
          </rPr>
          <t>Daniel Tacu:</t>
        </r>
        <r>
          <rPr>
            <sz val="9"/>
            <color indexed="81"/>
            <rFont val="Tahoma"/>
            <family val="2"/>
          </rPr>
          <t xml:space="preserve">
Cod: SFAV</t>
        </r>
      </text>
    </comment>
    <comment ref="I16" authorId="1" shapeId="0" xr:uid="{00000000-0006-0000-0700-000003000000}">
      <text>
        <r>
          <rPr>
            <b/>
            <sz val="9"/>
            <color indexed="81"/>
            <rFont val="Tahoma"/>
            <family val="2"/>
            <charset val="238"/>
          </rPr>
          <t>INS:</t>
        </r>
        <r>
          <rPr>
            <sz val="9"/>
            <color indexed="81"/>
            <rFont val="Tahoma"/>
            <family val="2"/>
            <charset val="238"/>
          </rPr>
          <t xml:space="preserve">
Cod: SITS
Rd.10 Col.1 = Rd.(8+9) Col.1</t>
        </r>
      </text>
    </comment>
    <comment ref="J16" authorId="1" shapeId="0" xr:uid="{00000000-0006-0000-0700-000004000000}">
      <text>
        <r>
          <rPr>
            <b/>
            <sz val="9"/>
            <color indexed="81"/>
            <rFont val="Tahoma"/>
            <family val="2"/>
            <charset val="238"/>
          </rPr>
          <t>INS:</t>
        </r>
        <r>
          <rPr>
            <sz val="9"/>
            <color indexed="81"/>
            <rFont val="Tahoma"/>
            <family val="2"/>
            <charset val="238"/>
          </rPr>
          <t xml:space="preserve">
Cod: SFTS
Rd.10 Col.1 = Rd.(8+9) Col.2</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INS</author>
    <author>Simona</author>
    <author>Dan Tacu</author>
    <author>manuela.vladescu</author>
  </authors>
  <commentList>
    <comment ref="G3" authorId="0" shapeId="0" xr:uid="{00000000-0006-0000-0800-000001000000}">
      <text>
        <r>
          <rPr>
            <b/>
            <sz val="9"/>
            <color indexed="81"/>
            <rFont val="Tahoma"/>
            <family val="2"/>
            <charset val="238"/>
          </rPr>
          <t>INS:</t>
        </r>
        <r>
          <rPr>
            <sz val="9"/>
            <color indexed="81"/>
            <rFont val="Tahoma"/>
            <family val="2"/>
            <charset val="238"/>
          </rPr>
          <t xml:space="preserve">
</t>
        </r>
        <r>
          <rPr>
            <b/>
            <sz val="9"/>
            <color indexed="81"/>
            <rFont val="Tahoma"/>
            <family val="2"/>
            <charset val="238"/>
          </rPr>
          <t>*)</t>
        </r>
        <r>
          <rPr>
            <sz val="9"/>
            <color indexed="81"/>
            <rFont val="Tahoma"/>
            <family val="2"/>
            <charset val="238"/>
          </rPr>
          <t xml:space="preserve"> Defalcarea cifrei de afaceri pe activităţi se va face 
ţinând cont de valoarea cifrei de afaceri de repartizat 
din cap.2 pct.4 rd.2 col.1.</t>
        </r>
      </text>
    </comment>
    <comment ref="W3" authorId="0" shapeId="0" xr:uid="{00000000-0006-0000-0800-000002000000}">
      <text>
        <r>
          <rPr>
            <b/>
            <sz val="9"/>
            <color indexed="81"/>
            <rFont val="Tahoma"/>
            <family val="2"/>
            <charset val="238"/>
          </rPr>
          <t>INS:</t>
        </r>
        <r>
          <rPr>
            <sz val="9"/>
            <color indexed="81"/>
            <rFont val="Tahoma"/>
            <family val="2"/>
            <charset val="238"/>
          </rPr>
          <t xml:space="preserve">
</t>
        </r>
        <r>
          <rPr>
            <b/>
            <sz val="9"/>
            <color indexed="81"/>
            <rFont val="Tahoma"/>
            <family val="2"/>
            <charset val="238"/>
          </rPr>
          <t>*)</t>
        </r>
        <r>
          <rPr>
            <sz val="9"/>
            <color indexed="81"/>
            <rFont val="Tahoma"/>
            <family val="2"/>
            <charset val="238"/>
          </rPr>
          <t xml:space="preserve"> Cheltuielile cu consumul intermediar 
se vor defalca pe activităţi, ţinând cont 
de valoarea cheltuielilor de repartizat 
din cap.2 pct.5 rd.14 col.1</t>
        </r>
      </text>
    </comment>
    <comment ref="AA3" authorId="0" shapeId="0" xr:uid="{00000000-0006-0000-0800-000003000000}">
      <text>
        <r>
          <rPr>
            <b/>
            <sz val="8"/>
            <color indexed="81"/>
            <rFont val="Tahoma"/>
            <family val="2"/>
          </rPr>
          <t>Dan Tacu:</t>
        </r>
        <r>
          <rPr>
            <sz val="8"/>
            <color indexed="81"/>
            <rFont val="Tahoma"/>
            <family val="2"/>
          </rPr>
          <t xml:space="preserve">
Formula corecta pentru stabilirea comertului cu ridicata si cu amanuntul.
Nu se mai aplica.</t>
        </r>
      </text>
    </comment>
    <comment ref="H4" authorId="1" shapeId="0" xr:uid="{00000000-0006-0000-0800-000004000000}">
      <text>
        <r>
          <rPr>
            <b/>
            <sz val="9"/>
            <color indexed="8"/>
            <rFont val="Tahoma"/>
            <family val="2"/>
            <charset val="238"/>
          </rPr>
          <t xml:space="preserve">INS:
1) </t>
        </r>
        <r>
          <rPr>
            <sz val="9"/>
            <color indexed="8"/>
            <rFont val="Tahoma"/>
            <family val="2"/>
            <charset val="238"/>
          </rPr>
          <t>Cifra de afaceri pentru care se facturează TVA</t>
        </r>
      </text>
    </comment>
    <comment ref="V4" authorId="0" shapeId="0" xr:uid="{00000000-0006-0000-0800-000005000000}">
      <text>
        <r>
          <rPr>
            <b/>
            <sz val="9"/>
            <color indexed="81"/>
            <rFont val="Tahoma"/>
            <family val="2"/>
            <charset val="238"/>
          </rPr>
          <t>INS:</t>
        </r>
        <r>
          <rPr>
            <sz val="9"/>
            <color indexed="81"/>
            <rFont val="Tahoma"/>
            <family val="2"/>
            <charset val="238"/>
          </rPr>
          <t xml:space="preserve">
</t>
        </r>
        <r>
          <rPr>
            <b/>
            <sz val="9"/>
            <color indexed="81"/>
            <rFont val="Tahoma"/>
            <family val="2"/>
            <charset val="238"/>
          </rPr>
          <t>2)</t>
        </r>
        <r>
          <rPr>
            <sz val="9"/>
            <color indexed="81"/>
            <rFont val="Tahoma"/>
            <family val="2"/>
            <charset val="238"/>
          </rPr>
          <t xml:space="preserve"> Zona Euro cuprinde următoarele state: 
Austria, Belgia, Cipru, Estonia, Finlanda, 
Franţa, Germania, Grecia, Irlanda, Italia, 
Letonia, Lituania, Luxemburg, Malta, Olanda, 
Portugalia, Spania, Slovenia şi Slovacia</t>
        </r>
      </text>
    </comment>
    <comment ref="G7" authorId="2" shapeId="0" xr:uid="{00000000-0006-0000-0800-000006000000}">
      <text>
        <r>
          <rPr>
            <b/>
            <sz val="9"/>
            <color indexed="81"/>
            <rFont val="Tahoma"/>
            <family val="2"/>
          </rPr>
          <t>Dan Tacu:</t>
        </r>
        <r>
          <rPr>
            <sz val="9"/>
            <color indexed="81"/>
            <rFont val="Tahoma"/>
            <family val="2"/>
          </rPr>
          <t xml:space="preserve">
1. Cap.2 pct.7 rd.1 col.1 = Cap.2 pct.4 rd.2 col.1 (Corel.302)
2. Cap.2 pct.7 rd.1 col.1 = Suma de la rd.2 col.1 la rd. 30 col.1 (Corel.48)</t>
        </r>
      </text>
    </comment>
    <comment ref="H7" authorId="2" shapeId="0" xr:uid="{00000000-0006-0000-0800-000007000000}">
      <text>
        <r>
          <rPr>
            <b/>
            <sz val="9"/>
            <color indexed="81"/>
            <rFont val="Tahoma"/>
            <family val="2"/>
          </rPr>
          <t>Dan Tacu:</t>
        </r>
        <r>
          <rPr>
            <sz val="9"/>
            <color indexed="81"/>
            <rFont val="Tahoma"/>
            <family val="2"/>
          </rPr>
          <t xml:space="preserve">
Cap.2 pct.7 rd.1 col.2 = Suma de la rd.2 col.2 la rd. 30 col.2 (Corel.48)</t>
        </r>
      </text>
    </comment>
    <comment ref="I7" authorId="2" shapeId="0" xr:uid="{00000000-0006-0000-0800-000008000000}">
      <text>
        <r>
          <rPr>
            <b/>
            <sz val="9"/>
            <color indexed="81"/>
            <rFont val="Tahoma"/>
            <family val="2"/>
          </rPr>
          <t>INS:</t>
        </r>
        <r>
          <rPr>
            <sz val="9"/>
            <color indexed="81"/>
            <rFont val="Tahoma"/>
            <family val="2"/>
          </rPr>
          <t xml:space="preserve">
1. Cap.2 pct.7 rd.1 col.3 = Cap.2 pct.4 rd.13 col.1 (Corel.303)
2. Cap.2 pct.7 rd.1 col.3 = Suma de la rd.2 col.3 la rd. 30 col.3 (Corel.48)</t>
        </r>
      </text>
    </comment>
    <comment ref="J7" authorId="2" shapeId="0" xr:uid="{00000000-0006-0000-0800-000009000000}">
      <text>
        <r>
          <rPr>
            <b/>
            <sz val="9"/>
            <color indexed="81"/>
            <rFont val="Tahoma"/>
            <family val="2"/>
          </rPr>
          <t>INS:</t>
        </r>
        <r>
          <rPr>
            <sz val="9"/>
            <color indexed="81"/>
            <rFont val="Tahoma"/>
            <family val="2"/>
          </rPr>
          <t xml:space="preserve">
1. Cap.2 pct.7 rd.1 col.4 = Cap.2 pct.6 rd.3 col.1 (Corel.304)
2. Cap.2 pct.7 rd.1 col.4 = Suma de la rd.2 col.4 la rd. 30 col.4 (Corel.48)</t>
        </r>
      </text>
    </comment>
    <comment ref="K7" authorId="2" shapeId="0" xr:uid="{00000000-0006-0000-0800-00000A000000}">
      <text>
        <r>
          <rPr>
            <b/>
            <sz val="9"/>
            <color indexed="81"/>
            <rFont val="Tahoma"/>
            <family val="2"/>
          </rPr>
          <t>INS:</t>
        </r>
        <r>
          <rPr>
            <sz val="9"/>
            <color indexed="81"/>
            <rFont val="Tahoma"/>
            <family val="2"/>
          </rPr>
          <t xml:space="preserve">
1. Cap.2 pct.7 rd.1 col.5 = Cap.2 pct.6 rd.3 col.2 (Corel.305)
2. Cap.2 pct.7 rd.1 col.5 = Suma de la rd.2 col.5 la rd. 30 col.5 (Corel.48)</t>
        </r>
      </text>
    </comment>
    <comment ref="L7" authorId="2" shapeId="0" xr:uid="{00000000-0006-0000-0800-00000B000000}">
      <text>
        <r>
          <rPr>
            <b/>
            <sz val="9"/>
            <color indexed="81"/>
            <rFont val="Tahoma"/>
            <family val="2"/>
          </rPr>
          <t>INS:</t>
        </r>
        <r>
          <rPr>
            <sz val="9"/>
            <color indexed="81"/>
            <rFont val="Tahoma"/>
            <family val="2"/>
          </rPr>
          <t xml:space="preserve">
1. Cap.2 pct.7 rd.1 col.6 = Cap.2 pct.6 rd.5 col.1 (Corel.306)
2. Cap.2 pct.7 rd.1 col.6 = Suma de la rd.2 col.6 la rd. 30 col.6 (Corel.48)</t>
        </r>
      </text>
    </comment>
    <comment ref="M7" authorId="2" shapeId="0" xr:uid="{00000000-0006-0000-0800-00000C000000}">
      <text>
        <r>
          <rPr>
            <b/>
            <sz val="9"/>
            <color indexed="81"/>
            <rFont val="Tahoma"/>
            <family val="2"/>
          </rPr>
          <t>INS:</t>
        </r>
        <r>
          <rPr>
            <sz val="9"/>
            <color indexed="81"/>
            <rFont val="Tahoma"/>
            <family val="2"/>
          </rPr>
          <t xml:space="preserve">
1. Cap.2 pct.7 rd.1 col.7 = Cap.2 pct.6 rd.5 col.2 (Corel.307)
2. Cap.2 pct.7 rd.1 col.7 = Suma de la rd.2 col.7 la rd. 30 col.7 (Corel.48)</t>
        </r>
      </text>
    </comment>
    <comment ref="N7" authorId="2" shapeId="0" xr:uid="{00000000-0006-0000-0800-00000D000000}">
      <text>
        <r>
          <rPr>
            <b/>
            <sz val="9"/>
            <color indexed="81"/>
            <rFont val="Tahoma"/>
            <family val="2"/>
          </rPr>
          <t>INS:</t>
        </r>
        <r>
          <rPr>
            <sz val="9"/>
            <color indexed="81"/>
            <rFont val="Tahoma"/>
            <family val="2"/>
          </rPr>
          <t xml:space="preserve">
1. Cap.2 pct.7 rd.1 col.8 = Cap.2 pct.6 rd.2 col.1 (Corel.308)
2. Cap.2 pct.7 rd.1 col.8 = Suma de la rd.2 col.8 la rd. 30 col.8 (Corel.48)</t>
        </r>
      </text>
    </comment>
    <comment ref="O7" authorId="2" shapeId="0" xr:uid="{00000000-0006-0000-0800-00000E000000}">
      <text>
        <r>
          <rPr>
            <b/>
            <sz val="9"/>
            <color indexed="81"/>
            <rFont val="Tahoma"/>
            <family val="2"/>
          </rPr>
          <t>INS:</t>
        </r>
        <r>
          <rPr>
            <sz val="9"/>
            <color indexed="81"/>
            <rFont val="Tahoma"/>
            <family val="2"/>
          </rPr>
          <t xml:space="preserve">
1. Cap.2 pct.7 rd.1 col.9 = Cap.2 pct.6 rd.2 col.2 (Corel.309)
2. Cap.2 pct.7 rd.1 col.9 = Suma de la rd.2 col.9 la rd. 30 col.9 (Corel.48)</t>
        </r>
      </text>
    </comment>
    <comment ref="P7" authorId="2" shapeId="0" xr:uid="{00000000-0006-0000-0800-00000F000000}">
      <text>
        <r>
          <rPr>
            <b/>
            <sz val="9"/>
            <color indexed="81"/>
            <rFont val="Tahoma"/>
            <family val="2"/>
          </rPr>
          <t>INS:</t>
        </r>
        <r>
          <rPr>
            <sz val="9"/>
            <color indexed="81"/>
            <rFont val="Tahoma"/>
            <family val="2"/>
          </rPr>
          <t xml:space="preserve">
1. Cap.2 pct.7 rd.1 col.10 = Cap.2 pct.5 rd.6 col.1 (Corel.301)
2. Cap.2 pct.7 rd.1 col.10 = Suma de la rd.2 col.10 la rd. 30 col.10 (Corel.48)</t>
        </r>
      </text>
    </comment>
    <comment ref="Q7" authorId="2" shapeId="0" xr:uid="{00000000-0006-0000-0800-000010000000}">
      <text>
        <r>
          <rPr>
            <b/>
            <sz val="9"/>
            <color indexed="81"/>
            <rFont val="Tahoma"/>
            <family val="2"/>
          </rPr>
          <t>INS:</t>
        </r>
        <r>
          <rPr>
            <sz val="9"/>
            <color indexed="81"/>
            <rFont val="Tahoma"/>
            <family val="2"/>
          </rPr>
          <t xml:space="preserve">
1. Cap.2 Pct.7 Rd.1 Col.11 = Cap.3 Pct.2 Rd.1 Col.2 (Corel.362)
2. Cap.2 Pct.7 Rd.1 Col.11 = Suma Rd.(2 la 30) Col.11 (Corel.48)</t>
        </r>
      </text>
    </comment>
    <comment ref="R7" authorId="2" shapeId="0" xr:uid="{00000000-0006-0000-0800-000011000000}">
      <text>
        <r>
          <rPr>
            <b/>
            <sz val="9"/>
            <color indexed="81"/>
            <rFont val="Tahoma"/>
            <family val="2"/>
          </rPr>
          <t>INS:</t>
        </r>
        <r>
          <rPr>
            <sz val="9"/>
            <color indexed="81"/>
            <rFont val="Tahoma"/>
            <family val="2"/>
          </rPr>
          <t xml:space="preserve">
1. Cap.2 Pct.7 Rd.1 Col.12 = Cap.3 Pct.2 Rd.1 Col.1 (Corel.363)
2. Cap.2 pct.7 Rd.1 Col.12 = Suma Rd.(2 la 30) Col.12 (Corel.48)
3. Dacă Cap.2 Pct.7 Rd.2 Col.1 &gt; 0, atunci 
           Cap.2 pct.7 Rd.2 Col.12 &gt; 0 (Corel. 56)</t>
        </r>
      </text>
    </comment>
    <comment ref="S7" authorId="2" shapeId="0" xr:uid="{00000000-0006-0000-0800-000012000000}">
      <text>
        <r>
          <rPr>
            <b/>
            <sz val="9"/>
            <color indexed="81"/>
            <rFont val="Tahoma"/>
            <family val="2"/>
          </rPr>
          <t>Dan Tacu:</t>
        </r>
        <r>
          <rPr>
            <sz val="9"/>
            <color indexed="81"/>
            <rFont val="Tahoma"/>
            <family val="2"/>
          </rPr>
          <t xml:space="preserve">
1. Dacă Cap.2 pct.7 Rd.1 Col.2 &gt; 0, atunci 
           Cap.2 pct.7 Rd.1 Col.13 &lt;= Cap.2 Pct.7 Rd.1 Col.2 x 19% (</t>
        </r>
        <r>
          <rPr>
            <sz val="9"/>
            <color indexed="81"/>
            <rFont val="Tahoma"/>
            <family val="2"/>
            <charset val="238"/>
          </rPr>
          <t>Corel.55</t>
        </r>
        <r>
          <rPr>
            <sz val="9"/>
            <color indexed="81"/>
            <rFont val="Tahoma"/>
            <family val="2"/>
          </rPr>
          <t>) 
2. Dacă Cap.2 pct.7 Rd.1 Col.1 = Cap.2 Pct.9 Rd.1 Col.1, atunci 
           Cap.2 pct.7 Rd.1 Col.13 = 0 (Corel.300)
3. Cap.2 pct.7 Rd.1 Col.13 = Suma Rd.(2 la 30) Col.13 (Corel.48)</t>
        </r>
      </text>
    </comment>
    <comment ref="T7" authorId="2" shapeId="0" xr:uid="{00000000-0006-0000-0800-000013000000}">
      <text>
        <r>
          <rPr>
            <b/>
            <sz val="9"/>
            <color indexed="81"/>
            <rFont val="Tahoma"/>
            <family val="2"/>
          </rPr>
          <t>Dan Tacu:</t>
        </r>
        <r>
          <rPr>
            <sz val="9"/>
            <color indexed="81"/>
            <rFont val="Tahoma"/>
            <family val="2"/>
          </rPr>
          <t xml:space="preserve">
1. Cap.2 pct.7 rd.1 col.14 = Cap.5 pct.1 rd.1 col.5 (Corel.364)
2. Cap.2 pct.7 rd.1 col.14 = Suma de la rd.2 col.14 la rd. 30 col.14 (Corel.48)</t>
        </r>
      </text>
    </comment>
    <comment ref="U7" authorId="2" shapeId="0" xr:uid="{00000000-0006-0000-0800-000014000000}">
      <text>
        <r>
          <rPr>
            <b/>
            <sz val="9"/>
            <color indexed="81"/>
            <rFont val="Tahoma"/>
            <family val="2"/>
          </rPr>
          <t>INS:</t>
        </r>
        <r>
          <rPr>
            <sz val="9"/>
            <color indexed="81"/>
            <rFont val="Tahoma"/>
            <family val="2"/>
          </rPr>
          <t xml:space="preserve">
1. Cap.2 pct.7 rd.1 col.15 = Cap.2 pct.9 rd.1 col.1 (Corel.336)
2. Cap.2 pct.7 rd.1 col.15 = Suma de la rd.2 col.15 la rd. 30 col.15 (Corel.48) 
3. Cap.2 pct.7 rd.1 col.15 &lt;= Cap.2 pct.7 rd.1 col.1 (Corel.61)</t>
        </r>
      </text>
    </comment>
    <comment ref="V7" authorId="2" shapeId="0" xr:uid="{00000000-0006-0000-0800-000015000000}">
      <text>
        <r>
          <rPr>
            <b/>
            <sz val="9"/>
            <color indexed="81"/>
            <rFont val="Tahoma"/>
            <family val="2"/>
          </rPr>
          <t>INS:</t>
        </r>
        <r>
          <rPr>
            <sz val="9"/>
            <color indexed="81"/>
            <rFont val="Tahoma"/>
            <family val="2"/>
          </rPr>
          <t xml:space="preserve">
1. Cap.2 pct.7 rd.1 col.16 &lt;= Cap.2 pct.9 rd.2 col.1 (Corel.337)
2. Cap.2 pct.7 rd.1 col.16 = Suma de la rd.2 col.16 la rd. 30 col.16 (Corel.48) 
3. Cap.2 pct.7 rd.1 col.16 &lt;= Cap.2 pct.7 rd.1 col.15 (Corel.62)</t>
        </r>
      </text>
    </comment>
    <comment ref="W7" authorId="2" shapeId="0" xr:uid="{00000000-0006-0000-0800-000016000000}">
      <text>
        <r>
          <rPr>
            <b/>
            <sz val="9"/>
            <color indexed="81"/>
            <rFont val="Tahoma"/>
            <family val="2"/>
          </rPr>
          <t>INS:</t>
        </r>
        <r>
          <rPr>
            <sz val="9"/>
            <color indexed="81"/>
            <rFont val="Tahoma"/>
            <family val="2"/>
          </rPr>
          <t xml:space="preserve">
1. Cap.2 pct.7 rd.1 col.17 = Cap.2 pct.5 rd.14 col.1 (Corel.394)
2. Cap.2 pct.7 rd.1 col.17 = Suma de la rd.2 col.17 la rd. 30 col.17 (Corel.48) </t>
        </r>
      </text>
    </comment>
    <comment ref="X7" authorId="2" shapeId="0" xr:uid="{00000000-0006-0000-0800-000017000000}">
      <text>
        <r>
          <rPr>
            <b/>
            <sz val="9"/>
            <color indexed="81"/>
            <rFont val="Tahoma"/>
            <family val="2"/>
          </rPr>
          <t>INS:</t>
        </r>
        <r>
          <rPr>
            <sz val="9"/>
            <color indexed="81"/>
            <rFont val="Tahoma"/>
            <family val="2"/>
          </rPr>
          <t xml:space="preserve">
1. Cap.2 pct.7 rd.1 col.18 = Cap.2 pct.5 rd.4 col.1 (Corel.394)
2. Cap.2 pct.7 rd.1 col.18 = Suma de la rd.2 col.18 la rd. 30 col.18 (Corel.48) </t>
        </r>
      </text>
    </comment>
    <comment ref="B8" authorId="3" shapeId="0" xr:uid="{00000000-0006-0000-0800-000018000000}">
      <text>
        <r>
          <rPr>
            <b/>
            <sz val="9"/>
            <color indexed="81"/>
            <rFont val="Tahoma"/>
            <family val="2"/>
            <charset val="238"/>
          </rPr>
          <t>INS:</t>
        </r>
        <r>
          <rPr>
            <sz val="9"/>
            <color indexed="81"/>
            <rFont val="Tahoma"/>
            <family val="2"/>
            <charset val="238"/>
          </rPr>
          <t xml:space="preserve">
1. Se introduce codul caen corespunzător în toate celulule de pe 
     coloana B aferente rândurilor care se completează (Corelaţia 45)
2. Codul caen trebuie să aparţină nomenclatorului CAEN Rev.2 (se alege 
     din lista derulantă sau se introduce de la tastatură) (Corelaţia 46)
3. Codul caen trebuie să fie unic pe coloana B (Corelaţia 47)
</t>
        </r>
        <r>
          <rPr>
            <b/>
            <u/>
            <sz val="9"/>
            <color indexed="81"/>
            <rFont val="Tahoma"/>
            <family val="2"/>
            <charset val="238"/>
          </rPr>
          <t>La fel pentru toate celulele care vor fi completate pe coloana B.</t>
        </r>
      </text>
    </comment>
    <comment ref="G8" authorId="0" shapeId="0" xr:uid="{00000000-0006-0000-0800-000019000000}">
      <text>
        <r>
          <rPr>
            <b/>
            <sz val="9"/>
            <color indexed="81"/>
            <rFont val="Tahoma"/>
            <family val="2"/>
            <charset val="238"/>
          </rPr>
          <t>INS:</t>
        </r>
        <r>
          <rPr>
            <sz val="9"/>
            <color indexed="81"/>
            <rFont val="Tahoma"/>
            <family val="2"/>
            <charset val="238"/>
          </rPr>
          <t xml:space="preserve">
1. Cap.2 pct.7 rd.2 col.1 &gt;= Cap.2 pct.7 rd.2 col.2 (Corel.50)
2. Dacă Cap.2 pct.7 rd.2 col.1 &gt; 0, atunci Cap.2 pct.7 rd.2 col.B &gt; 0 (Corel.45) 
3. Dacă Cap.2 pct.7 rd.2 col.B &gt; 0, atunci 
              Cap.2 Pct.7 Rd.2 Suma Col.(1 la 18) &gt; 0 
</t>
        </r>
        <r>
          <rPr>
            <b/>
            <u/>
            <sz val="9"/>
            <color indexed="81"/>
            <rFont val="Tahoma"/>
            <family val="2"/>
            <charset val="238"/>
          </rPr>
          <t>La fel pentru toate celulele care vor fi completate pe coloana 1.</t>
        </r>
      </text>
    </comment>
    <comment ref="H8" authorId="0" shapeId="0" xr:uid="{00000000-0006-0000-0800-00001A000000}">
      <text>
        <r>
          <rPr>
            <b/>
            <sz val="9"/>
            <color indexed="81"/>
            <rFont val="Tahoma"/>
            <family val="2"/>
            <charset val="238"/>
          </rPr>
          <t>INS:</t>
        </r>
        <r>
          <rPr>
            <sz val="9"/>
            <color indexed="81"/>
            <rFont val="Tahoma"/>
            <family val="2"/>
            <charset val="238"/>
          </rPr>
          <t xml:space="preserve">
1. Cap.2 pct.7 rd.2 col.2 &lt; Cap.2 pct.7 rd.2 col.1 (Corel.50)
2. Dacă Cap.2 pct.7 rd.2 col.2 &gt; 0, atunci Cap.2 pct.7 rd.2 col.B &gt; 0 (Corel.45) 
3. Dacă Cap.2 pct.7 rd.2 col.B &gt; 0, atunci 
              Suma de la Cap.2 pct.7 rd.2 col.1 la Cap.2 pct.7 rd.2 col.18 &gt; 0 
</t>
        </r>
        <r>
          <rPr>
            <b/>
            <u/>
            <sz val="9"/>
            <color indexed="81"/>
            <rFont val="Tahoma"/>
            <family val="2"/>
            <charset val="238"/>
          </rPr>
          <t>La fel pentru toate celulele care vor fi completate pe coloana 2.</t>
        </r>
      </text>
    </comment>
    <comment ref="I8" authorId="0" shapeId="0" xr:uid="{00000000-0006-0000-0800-00001B000000}">
      <text>
        <r>
          <rPr>
            <b/>
            <sz val="9"/>
            <color indexed="81"/>
            <rFont val="Tahoma"/>
            <family val="2"/>
            <charset val="238"/>
          </rPr>
          <t>INS:</t>
        </r>
        <r>
          <rPr>
            <sz val="9"/>
            <color indexed="81"/>
            <rFont val="Tahoma"/>
            <family val="2"/>
            <charset val="238"/>
          </rPr>
          <t xml:space="preserve">
1. Dacă Cap.2 pct.7 rd.2 col.3 &gt; 0, atunci Cap.2 pct.7 rd.2 col.B &gt; 0 (Corel.45) 
2. Dacă Cap.2 pct.7 rd.2 col.B &gt; 0, atunci 
              Suma de la Cap.2 pct.7 rd.2 col.1 la Cap.2 pct.7 rd.2 col.18 &gt; 0 
</t>
        </r>
        <r>
          <rPr>
            <b/>
            <u/>
            <sz val="9"/>
            <color indexed="81"/>
            <rFont val="Tahoma"/>
            <family val="2"/>
            <charset val="238"/>
          </rPr>
          <t>La fel pentru toate celulele care vor fi completate pe coloana 3.</t>
        </r>
      </text>
    </comment>
    <comment ref="J8" authorId="0" shapeId="0" xr:uid="{00000000-0006-0000-0800-00001C000000}">
      <text>
        <r>
          <rPr>
            <b/>
            <sz val="9"/>
            <color indexed="81"/>
            <rFont val="Tahoma"/>
            <family val="2"/>
            <charset val="238"/>
          </rPr>
          <t>INS:</t>
        </r>
        <r>
          <rPr>
            <sz val="9"/>
            <color indexed="81"/>
            <rFont val="Tahoma"/>
            <family val="2"/>
            <charset val="238"/>
          </rPr>
          <t xml:space="preserve">
1. Dacă Cap.2 pct.7 rd.2 col.4 &gt; 0, atunci Cap.2 pct.7 rd.2 col.B &gt; 0 (Corel.45) 
2. Dacă Cap.2 pct.7 rd.2 col.B &gt; 0, atunci 
              Suma de la Cap.2 pct.7 rd.2 col.1 la Cap.2 pct.7 rd.2 col.18 &gt; 0 
</t>
        </r>
        <r>
          <rPr>
            <b/>
            <u/>
            <sz val="9"/>
            <color indexed="81"/>
            <rFont val="Tahoma"/>
            <family val="2"/>
            <charset val="238"/>
          </rPr>
          <t>La fel pentru toate celulele care vor fi completate pe coloana 4.</t>
        </r>
      </text>
    </comment>
    <comment ref="K8" authorId="0" shapeId="0" xr:uid="{00000000-0006-0000-0800-00001D000000}">
      <text>
        <r>
          <rPr>
            <b/>
            <sz val="9"/>
            <color indexed="81"/>
            <rFont val="Tahoma"/>
            <family val="2"/>
            <charset val="238"/>
          </rPr>
          <t>INS:</t>
        </r>
        <r>
          <rPr>
            <sz val="9"/>
            <color indexed="81"/>
            <rFont val="Tahoma"/>
            <family val="2"/>
            <charset val="238"/>
          </rPr>
          <t xml:space="preserve">
1. Dacă Cap.2 pct.7 rd.2 col.5 &gt; 0, atunci Cap.2 pct.7 rd.2 col.B &gt; 0 (Corel.45) 
2. Dacă Cap.2 pct.7 rd.2 col.B &gt; 0, atunci 
              Suma de la Cap.2 pct.7 rd.2 col.1 la Cap.2 pct.7 rd.2 col.18 &gt; 0 
</t>
        </r>
        <r>
          <rPr>
            <b/>
            <u/>
            <sz val="9"/>
            <color indexed="81"/>
            <rFont val="Tahoma"/>
            <family val="2"/>
            <charset val="238"/>
          </rPr>
          <t>La fel pentru toate celulele care vor fi completate pe coloana 5.</t>
        </r>
      </text>
    </comment>
    <comment ref="L8" authorId="0" shapeId="0" xr:uid="{00000000-0006-0000-0800-00001E000000}">
      <text>
        <r>
          <rPr>
            <b/>
            <sz val="9"/>
            <color indexed="81"/>
            <rFont val="Tahoma"/>
            <family val="2"/>
            <charset val="238"/>
          </rPr>
          <t>INS:</t>
        </r>
        <r>
          <rPr>
            <sz val="9"/>
            <color indexed="81"/>
            <rFont val="Tahoma"/>
            <family val="2"/>
            <charset val="238"/>
          </rPr>
          <t xml:space="preserve">
1. Dacă Cap.2 pct.7 rd.2 col.6 &gt; 0, atunci Cap.2 pct.7 rd.2 col.B &gt; 0 (Corel.45) 
2. Dacă Cap.2 pct.7 rd.2 col.B &gt; 0, atunci 
              Suma de la Cap.2 pct.7 rd.2 col.1 la Cap.2 pct.7 rd.2 col.18 &gt; 0 
</t>
        </r>
        <r>
          <rPr>
            <b/>
            <u/>
            <sz val="9"/>
            <color indexed="81"/>
            <rFont val="Tahoma"/>
            <family val="2"/>
            <charset val="238"/>
          </rPr>
          <t>La fel pentru toate celulele care vor fi completate pe coloana 6.</t>
        </r>
      </text>
    </comment>
    <comment ref="M8" authorId="0" shapeId="0" xr:uid="{00000000-0006-0000-0800-00001F000000}">
      <text>
        <r>
          <rPr>
            <b/>
            <sz val="9"/>
            <color indexed="81"/>
            <rFont val="Tahoma"/>
            <family val="2"/>
            <charset val="238"/>
          </rPr>
          <t>INS:</t>
        </r>
        <r>
          <rPr>
            <sz val="9"/>
            <color indexed="81"/>
            <rFont val="Tahoma"/>
            <family val="2"/>
            <charset val="238"/>
          </rPr>
          <t xml:space="preserve">
1. Dacă Cap.2 pct.7 rd.2 col.7 &gt; 0, atunci Cap.2 pct.7 rd.2 col.B &gt; 0 (Corel.45) 
2. Dacă Cap.2 pct.7 rd.2 col.B &gt; 0, atunci 
              Suma de la Cap.2 pct.7 rd.2 col.1 la Cap.2 pct.7 rd.2 col.18 &gt; 0 
</t>
        </r>
        <r>
          <rPr>
            <b/>
            <u/>
            <sz val="9"/>
            <color indexed="81"/>
            <rFont val="Tahoma"/>
            <family val="2"/>
            <charset val="238"/>
          </rPr>
          <t>La fel pentru toate celulele care vor fi completate pe coloana 7.</t>
        </r>
      </text>
    </comment>
    <comment ref="N8" authorId="0" shapeId="0" xr:uid="{00000000-0006-0000-0800-000020000000}">
      <text>
        <r>
          <rPr>
            <b/>
            <sz val="9"/>
            <color indexed="81"/>
            <rFont val="Tahoma"/>
            <family val="2"/>
            <charset val="238"/>
          </rPr>
          <t>INS:</t>
        </r>
        <r>
          <rPr>
            <sz val="9"/>
            <color indexed="81"/>
            <rFont val="Tahoma"/>
            <family val="2"/>
            <charset val="238"/>
          </rPr>
          <t xml:space="preserve">
1. Dacă Cap.2 pct.7 rd.2 col.8 &gt; 0, atunci Cap.2 pct.7 rd.2 col.B &gt; 0 (Corel.45) 
2. Dacă Cap.2 pct.7 rd.2 col.B &gt; 0, atunci 
              Suma de la Cap.2 pct.7 rd.2 col.1 la Cap.2 pct.7 rd.2 col.18 &gt; 0 
</t>
        </r>
        <r>
          <rPr>
            <b/>
            <u/>
            <sz val="9"/>
            <color indexed="81"/>
            <rFont val="Tahoma"/>
            <family val="2"/>
            <charset val="238"/>
          </rPr>
          <t>La fel pentru toate celulele care vor fi completate pe coloana 8.</t>
        </r>
      </text>
    </comment>
    <comment ref="O8" authorId="0" shapeId="0" xr:uid="{00000000-0006-0000-0800-000021000000}">
      <text>
        <r>
          <rPr>
            <b/>
            <sz val="9"/>
            <color indexed="81"/>
            <rFont val="Tahoma"/>
            <family val="2"/>
            <charset val="238"/>
          </rPr>
          <t>INS:</t>
        </r>
        <r>
          <rPr>
            <sz val="9"/>
            <color indexed="81"/>
            <rFont val="Tahoma"/>
            <family val="2"/>
            <charset val="238"/>
          </rPr>
          <t xml:space="preserve">
1. Dacă Cap.2 pct.7 rd.2 col.9 &gt; 0, atunci Cap.2 pct.7 rd.2 col.B &gt; 0 (Corel.45) 
2. Dacă Cap.2 pct.7 rd.2 col.B &gt; 0, atunci 
              Suma de la Cap.2 pct.7 rd.2 col.1 la Cap.2 pct.7 rd.2 col.18 &gt; 0 
</t>
        </r>
        <r>
          <rPr>
            <b/>
            <u/>
            <sz val="9"/>
            <color indexed="81"/>
            <rFont val="Tahoma"/>
            <family val="2"/>
            <charset val="238"/>
          </rPr>
          <t>La fel pentru toate celulele care vor fi completate pe coloana 9.</t>
        </r>
      </text>
    </comment>
    <comment ref="P8" authorId="0" shapeId="0" xr:uid="{00000000-0006-0000-0800-000022000000}">
      <text>
        <r>
          <rPr>
            <b/>
            <sz val="9"/>
            <color indexed="81"/>
            <rFont val="Tahoma"/>
            <family val="2"/>
            <charset val="238"/>
          </rPr>
          <t>INS:</t>
        </r>
        <r>
          <rPr>
            <sz val="9"/>
            <color indexed="81"/>
            <rFont val="Tahoma"/>
            <family val="2"/>
            <charset val="238"/>
          </rPr>
          <t xml:space="preserve">
1. (Cap.2 pct.7 Rd.2 col.B &lt;&gt; "" şi rd.2 col.10 &gt; 0 si rd.2 col.11 &gt; 0) sau 
    (Cap.2 pct.7 Rd.2 col.B &lt;&gt; "" şi rd.2 col.10 = 0 si rd.2 col.11 = 0) (Corel.49) 
2. Dacă Cap.2 pct.7 rd.2 col.10 &gt; 0, atunci Cap.2 pct.7 rd.2 col.B &gt; 0 (Corel.45) 
3. Dacă Cap.2 pct.7 rd.2 col.B &gt; 0, atunci 
              Suma de la Cap.2 pct.7 rd.2 col.1 la Cap.2 pct.7 rd.2 col.18 &gt; 0 
</t>
        </r>
        <r>
          <rPr>
            <b/>
            <sz val="9"/>
            <color indexed="81"/>
            <rFont val="Tahoma"/>
            <family val="2"/>
            <charset val="238"/>
          </rPr>
          <t xml:space="preserve">La fel pentru toate celulele care vor fi completate pe coloana 10. </t>
        </r>
      </text>
    </comment>
    <comment ref="Q8" authorId="0" shapeId="0" xr:uid="{00000000-0006-0000-0800-000023000000}">
      <text>
        <r>
          <rPr>
            <b/>
            <sz val="9"/>
            <color indexed="81"/>
            <rFont val="Tahoma"/>
            <family val="2"/>
            <charset val="238"/>
          </rPr>
          <t>INS:</t>
        </r>
        <r>
          <rPr>
            <sz val="9"/>
            <color indexed="81"/>
            <rFont val="Tahoma"/>
            <family val="2"/>
            <charset val="238"/>
          </rPr>
          <t xml:space="preserve">
1. (Cap.2 pct.7 Rd.2 col.B &lt;&gt; "" şi rd.2 col.10 &gt; 0 si rd.2 col.11 &gt; 0) sau 
    (Cap.2 pct.7 Rd.2 col.B &lt;&gt; "" şi rd.2 col.10 = 0 si rd.2 col.11 = 0) (Corel.49) 
2. Dacă Cap.2 pct.7 rd.2 col.11 &gt; 0, atunci Cap.2 pct.7 rd.2 col.B &gt; 0 (Corel.45) 
3. Dacă Cap.2 pct.7 rd.2 col.B &gt; 0, atunci 
              Suma de la Cap.2 pct.7 rd.2 col.1 la Cap.2 pct.7 rd.2 col.18 &gt; 0 
</t>
        </r>
        <r>
          <rPr>
            <b/>
            <sz val="9"/>
            <color indexed="81"/>
            <rFont val="Tahoma"/>
            <family val="2"/>
            <charset val="238"/>
          </rPr>
          <t xml:space="preserve">La fel pentru toate celulele care vor fi completate pe coloana 11. </t>
        </r>
      </text>
    </comment>
    <comment ref="R8" authorId="0" shapeId="0" xr:uid="{00000000-0006-0000-0800-000024000000}">
      <text>
        <r>
          <rPr>
            <b/>
            <sz val="9"/>
            <color indexed="81"/>
            <rFont val="Tahoma"/>
            <family val="2"/>
            <charset val="238"/>
          </rPr>
          <t xml:space="preserve">INS:
</t>
        </r>
        <r>
          <rPr>
            <sz val="9"/>
            <color indexed="81"/>
            <rFont val="Tahoma"/>
            <family val="2"/>
            <charset val="238"/>
          </rPr>
          <t xml:space="preserve">1. Cap.2 pct.7 Rd.2 col.B &lt;&gt; "" şi Cap.2 pct.7 Rd.2 col.B &lt;&gt; "" (Corel.49) 
2. Dacă Cap.2 pct.7 rd.2 col.12 &gt; 0, atunci Cap.2 pct.7 rd.2 col.B &gt; 0 (Corel.45) 
3. Dacă Cap.2 pct.7 rd.2 col.B &gt; 0, atunci 
              Suma de la Cap.2 pct.7 rd.2 col.1 la Cap.2 pct.7 rd.2 col.18 &gt; 0 </t>
        </r>
        <r>
          <rPr>
            <b/>
            <sz val="9"/>
            <color indexed="81"/>
            <rFont val="Tahoma"/>
            <family val="2"/>
            <charset val="238"/>
          </rPr>
          <t xml:space="preserve">
La fel pentru toate celulele care vor fi completate pe coloana 12. </t>
        </r>
      </text>
    </comment>
    <comment ref="S8" authorId="0" shapeId="0" xr:uid="{00000000-0006-0000-0800-000025000000}">
      <text>
        <r>
          <rPr>
            <b/>
            <sz val="9"/>
            <color indexed="81"/>
            <rFont val="Tahoma"/>
            <family val="2"/>
            <charset val="238"/>
          </rPr>
          <t>INS:</t>
        </r>
        <r>
          <rPr>
            <sz val="9"/>
            <color indexed="81"/>
            <rFont val="Tahoma"/>
            <family val="2"/>
            <charset val="238"/>
          </rPr>
          <t xml:space="preserve">
1. Cap.2 pct.7 rd.2 col.2 &gt; 0 şi Rd.2 col.13 &lt;= Rd.2 col.2 x 20% (Corel.55)
2. Dacă Cap.2 pct.7 rd.2 col.13 &gt; 0, atunci Cap.2 pct.7 rd.2 col.B &gt; 0 (Corel.45) 
3. Dacă Cap.2 pct.7 rd.2 col.B &gt; 0, atunci 
              Suma de la Cap.2 pct.7 rd.2 col.1 la Cap.2 pct.7 rd.2 col.18 &gt; 0 
</t>
        </r>
        <r>
          <rPr>
            <b/>
            <sz val="9"/>
            <color indexed="81"/>
            <rFont val="Tahoma"/>
            <family val="2"/>
            <charset val="238"/>
          </rPr>
          <t xml:space="preserve">La fel pentru toate celulele care vor fi completate pe coloana 13. </t>
        </r>
      </text>
    </comment>
    <comment ref="T8" authorId="0" shapeId="0" xr:uid="{00000000-0006-0000-0800-000026000000}">
      <text>
        <r>
          <rPr>
            <b/>
            <sz val="9"/>
            <color indexed="81"/>
            <rFont val="Tahoma"/>
            <family val="2"/>
            <charset val="238"/>
          </rPr>
          <t>INS:</t>
        </r>
        <r>
          <rPr>
            <sz val="9"/>
            <color indexed="81"/>
            <rFont val="Tahoma"/>
            <family val="2"/>
            <charset val="238"/>
          </rPr>
          <t xml:space="preserve">
1. Dacă Cap.2 pct.7 rd.2 col.14 &gt; 0, atunci Cap.2 pct.7 rd.2 col.B &gt; 0 (Corel.45) 
2. Dacă Cap.2 pct.7 rd.2 col.B &gt; 0, atunci 
              Suma de la Cap.2 pct.7 rd.2 col.1 la Cap.2 pct.7 rd.2 col.18 &gt; 0 
</t>
        </r>
        <r>
          <rPr>
            <b/>
            <u/>
            <sz val="9"/>
            <color indexed="81"/>
            <rFont val="Tahoma"/>
            <family val="2"/>
            <charset val="238"/>
          </rPr>
          <t>La fel pentru toate celulele care vor fi completate pe coloana 14.</t>
        </r>
      </text>
    </comment>
    <comment ref="U8" authorId="0" shapeId="0" xr:uid="{00000000-0006-0000-0800-000027000000}">
      <text>
        <r>
          <rPr>
            <b/>
            <sz val="9"/>
            <color indexed="81"/>
            <rFont val="Tahoma"/>
            <family val="2"/>
            <charset val="238"/>
          </rPr>
          <t>INS:</t>
        </r>
        <r>
          <rPr>
            <sz val="9"/>
            <color indexed="81"/>
            <rFont val="Tahoma"/>
            <family val="2"/>
            <charset val="238"/>
          </rPr>
          <t xml:space="preserve">
1. Daca cap.2 pct.7 rd.2 col.1 =  cap.2 pct.7 rd.2 col.2, atunci 
         Cap.2 pct.7 rd.2 col.15 = 0 
2. Dacă Cap.2 pct.7 rd.2 col.15 &gt; 0, atunci Cap.2 pct.7 rd.2 col.B &gt; 0 (Corel.45) 
3. Dacă Cap.2 pct.7 rd.2 col.B &gt; 0, atunci 
              Suma de la Cap.2 pct.7 rd.2 col.1 la Cap.2 pct.7 rd.2 col.18 &gt; 0 
</t>
        </r>
        <r>
          <rPr>
            <b/>
            <u/>
            <sz val="9"/>
            <color indexed="81"/>
            <rFont val="Tahoma"/>
            <family val="2"/>
            <charset val="238"/>
          </rPr>
          <t>La fel pentru toate celulele care vor fi completate pe coloana 15.</t>
        </r>
      </text>
    </comment>
    <comment ref="V8" authorId="0" shapeId="0" xr:uid="{00000000-0006-0000-0800-000028000000}">
      <text>
        <r>
          <rPr>
            <b/>
            <sz val="9"/>
            <color indexed="81"/>
            <rFont val="Tahoma"/>
            <family val="2"/>
            <charset val="238"/>
          </rPr>
          <t>INS:</t>
        </r>
        <r>
          <rPr>
            <sz val="9"/>
            <color indexed="81"/>
            <rFont val="Tahoma"/>
            <family val="2"/>
            <charset val="238"/>
          </rPr>
          <t xml:space="preserve">
1. Daca cap.2 pct.7 rd.2 col.1 = Cap.2 pct.7 rd.2 col.2, atunci 
         Cap.2 pct.7 rd.2 col.16 = 0 
2. Dacă Cap.2 pct.7 rd.2 col.16 &gt; 0, atunci Cap.2 pct.7 rd.2 col.B &gt; 0 (Corel.45) 
3. Dacă Cap.2 pct.7 rd.2 col.B &gt; 0, atunci 
              Suma de la Cap.2 pct.7 rd.2 col.1 la Cap.2 pct.7 rd.2 col.18 &gt; 0 
</t>
        </r>
        <r>
          <rPr>
            <b/>
            <u/>
            <sz val="9"/>
            <color indexed="81"/>
            <rFont val="Tahoma"/>
            <family val="2"/>
            <charset val="238"/>
          </rPr>
          <t>La fel pentru toate celulele care vor fi completate pe coloana 16.</t>
        </r>
      </text>
    </comment>
    <comment ref="W8" authorId="0" shapeId="0" xr:uid="{00000000-0006-0000-0800-000029000000}">
      <text>
        <r>
          <rPr>
            <b/>
            <sz val="9"/>
            <color indexed="81"/>
            <rFont val="Tahoma"/>
            <family val="2"/>
            <charset val="238"/>
          </rPr>
          <t>INS:</t>
        </r>
        <r>
          <rPr>
            <sz val="9"/>
            <color indexed="81"/>
            <rFont val="Tahoma"/>
            <family val="2"/>
            <charset val="238"/>
          </rPr>
          <t xml:space="preserve">
1. Dacă Cap.2 pct.7 rd.2 col.1 &gt; 0, atunci Cap.2 pct.7 rd.2 col.17 &gt; 0 (Corel. 391)
2. Dacă Cap.2 pct.7 rd.2 col.17 &gt; 0, atunci Cap.2 pct.7 rd.2 col.B &gt; 0 (Corel.45) 
3. Dacă Cap.2 pct.7 rd.2 col.B &gt; 0, atunci 
              Suma de la Cap.2 pct.7 rd.2 col.1 la Cap.2 pct.7 rd.2 col.18 &gt; 0 
</t>
        </r>
        <r>
          <rPr>
            <b/>
            <u/>
            <sz val="9"/>
            <color indexed="81"/>
            <rFont val="Tahoma"/>
            <family val="2"/>
            <charset val="238"/>
          </rPr>
          <t>La fel pentru toate celulele care vor fi completate pe coloana 17.</t>
        </r>
      </text>
    </comment>
    <comment ref="X8" authorId="0" shapeId="0" xr:uid="{00000000-0006-0000-0800-00002A000000}">
      <text>
        <r>
          <rPr>
            <b/>
            <sz val="9"/>
            <color indexed="81"/>
            <rFont val="Tahoma"/>
            <family val="2"/>
            <charset val="238"/>
          </rPr>
          <t>INS:</t>
        </r>
        <r>
          <rPr>
            <sz val="9"/>
            <color indexed="81"/>
            <rFont val="Tahoma"/>
            <family val="2"/>
            <charset val="238"/>
          </rPr>
          <t xml:space="preserve">
1. Dacă Cap.2 pct.7 rd.2 col.18 &gt; 0, atunci Cap.2 pct.7 rd.2 col.B &gt; 0 (Corel.45) 
2. Dacă Cap.2 pct.7 rd.2 col.B &gt; 0, atunci 
              Suma de la Cap.2 pct.7 rd.2 col.1 la Cap.2 pct.7 rd.2 col.18 &gt; 0 
</t>
        </r>
        <r>
          <rPr>
            <b/>
            <u/>
            <sz val="9"/>
            <color indexed="81"/>
            <rFont val="Tahoma"/>
            <family val="2"/>
            <charset val="238"/>
          </rPr>
          <t>La fel pentru toate celulele care vor fi completate pe coloana 18.</t>
        </r>
      </text>
    </comment>
    <comment ref="AM8" authorId="2" shapeId="0" xr:uid="{00000000-0006-0000-0800-00002B000000}">
      <text>
        <r>
          <rPr>
            <b/>
            <sz val="8"/>
            <color indexed="81"/>
            <rFont val="Tahoma"/>
            <family val="2"/>
          </rPr>
          <t>Dan Tacu:</t>
        </r>
        <r>
          <rPr>
            <sz val="8"/>
            <color indexed="81"/>
            <rFont val="Tahoma"/>
            <family val="2"/>
          </rPr>
          <t xml:space="preserve">
Cifra de afaceri de repartizat.</t>
        </r>
      </text>
    </comment>
    <comment ref="AO8" authorId="2" shapeId="0" xr:uid="{00000000-0006-0000-0800-00002C000000}">
      <text>
        <r>
          <rPr>
            <b/>
            <sz val="8"/>
            <color indexed="81"/>
            <rFont val="Tahoma"/>
            <family val="2"/>
          </rPr>
          <t>Dan Tacu:</t>
        </r>
        <r>
          <rPr>
            <sz val="8"/>
            <color indexed="81"/>
            <rFont val="Tahoma"/>
            <family val="2"/>
          </rPr>
          <t xml:space="preserve">
Cifra de afaceri de repartizat.</t>
        </r>
      </text>
    </comment>
    <comment ref="AM9" authorId="2" shapeId="0" xr:uid="{00000000-0006-0000-0800-00002D000000}">
      <text>
        <r>
          <rPr>
            <b/>
            <sz val="8"/>
            <color indexed="81"/>
            <rFont val="Tahoma"/>
            <family val="2"/>
          </rPr>
          <t>Dan Tacu:</t>
        </r>
        <r>
          <rPr>
            <sz val="8"/>
            <color indexed="81"/>
            <rFont val="Tahoma"/>
            <family val="2"/>
          </rPr>
          <t xml:space="preserve">
Producţia de imobilizări corporale</t>
        </r>
      </text>
    </comment>
    <comment ref="AO9" authorId="2" shapeId="0" xr:uid="{00000000-0006-0000-0800-00002E000000}">
      <text>
        <r>
          <rPr>
            <b/>
            <sz val="8"/>
            <color indexed="81"/>
            <rFont val="Tahoma"/>
            <family val="2"/>
          </rPr>
          <t>Dan Tacu:</t>
        </r>
        <r>
          <rPr>
            <sz val="8"/>
            <color indexed="81"/>
            <rFont val="Tahoma"/>
            <family val="2"/>
          </rPr>
          <t xml:space="preserve">
Producţia de imobilizări corporale</t>
        </r>
      </text>
    </comment>
    <comment ref="AM10" authorId="2" shapeId="0" xr:uid="{00000000-0006-0000-0800-00002F000000}">
      <text>
        <r>
          <rPr>
            <b/>
            <sz val="8"/>
            <color indexed="81"/>
            <rFont val="Tahoma"/>
            <family val="2"/>
          </rPr>
          <t>Dan Tacu:</t>
        </r>
        <r>
          <rPr>
            <sz val="8"/>
            <color indexed="81"/>
            <rFont val="Tahoma"/>
            <family val="2"/>
          </rPr>
          <t xml:space="preserve">
Stocul de produse finite la inceputul anului</t>
        </r>
      </text>
    </comment>
    <comment ref="AO10" authorId="2" shapeId="0" xr:uid="{00000000-0006-0000-0800-000030000000}">
      <text>
        <r>
          <rPr>
            <b/>
            <sz val="8"/>
            <color indexed="81"/>
            <rFont val="Tahoma"/>
            <family val="2"/>
          </rPr>
          <t>Dan Tacu:</t>
        </r>
        <r>
          <rPr>
            <sz val="8"/>
            <color indexed="81"/>
            <rFont val="Tahoma"/>
            <family val="2"/>
          </rPr>
          <t xml:space="preserve">
Stocul de produse finite la inceputul anului</t>
        </r>
      </text>
    </comment>
    <comment ref="AM11" authorId="2" shapeId="0" xr:uid="{00000000-0006-0000-0800-000031000000}">
      <text>
        <r>
          <rPr>
            <b/>
            <sz val="8"/>
            <color indexed="81"/>
            <rFont val="Tahoma"/>
            <family val="2"/>
          </rPr>
          <t>Dan Tacu:</t>
        </r>
        <r>
          <rPr>
            <sz val="8"/>
            <color indexed="81"/>
            <rFont val="Tahoma"/>
            <family val="2"/>
          </rPr>
          <t xml:space="preserve">
Stocul de produse finite la sfarsitul anului</t>
        </r>
      </text>
    </comment>
    <comment ref="AO11" authorId="2" shapeId="0" xr:uid="{00000000-0006-0000-0800-000032000000}">
      <text>
        <r>
          <rPr>
            <b/>
            <sz val="8"/>
            <color indexed="81"/>
            <rFont val="Tahoma"/>
            <family val="2"/>
          </rPr>
          <t>Dan Tacu:</t>
        </r>
        <r>
          <rPr>
            <sz val="8"/>
            <color indexed="81"/>
            <rFont val="Tahoma"/>
            <family val="2"/>
          </rPr>
          <t xml:space="preserve">
Stocul de produse finite la sfarsitul anului</t>
        </r>
      </text>
    </comment>
    <comment ref="AM12" authorId="2" shapeId="0" xr:uid="{00000000-0006-0000-0800-000033000000}">
      <text>
        <r>
          <rPr>
            <b/>
            <sz val="8"/>
            <color indexed="81"/>
            <rFont val="Tahoma"/>
            <family val="2"/>
          </rPr>
          <t>Dan Tacu:</t>
        </r>
        <r>
          <rPr>
            <sz val="8"/>
            <color indexed="81"/>
            <rFont val="Tahoma"/>
            <family val="2"/>
          </rPr>
          <t xml:space="preserve">
Stocul de produse finite la inceputul anului</t>
        </r>
      </text>
    </comment>
    <comment ref="AO12" authorId="2" shapeId="0" xr:uid="{00000000-0006-0000-0800-000034000000}">
      <text>
        <r>
          <rPr>
            <b/>
            <sz val="8"/>
            <color indexed="81"/>
            <rFont val="Tahoma"/>
            <family val="2"/>
          </rPr>
          <t>Dan Tacu:</t>
        </r>
        <r>
          <rPr>
            <sz val="8"/>
            <color indexed="81"/>
            <rFont val="Tahoma"/>
            <family val="2"/>
          </rPr>
          <t xml:space="preserve">
Stocul de marfuri la inceputul anului</t>
        </r>
      </text>
    </comment>
    <comment ref="AM13" authorId="2" shapeId="0" xr:uid="{00000000-0006-0000-0800-000035000000}">
      <text>
        <r>
          <rPr>
            <b/>
            <sz val="8"/>
            <color indexed="81"/>
            <rFont val="Tahoma"/>
            <family val="2"/>
          </rPr>
          <t>Dan Tacu:</t>
        </r>
        <r>
          <rPr>
            <sz val="8"/>
            <color indexed="81"/>
            <rFont val="Tahoma"/>
            <family val="2"/>
          </rPr>
          <t xml:space="preserve">
Stocul de produse finite la sfarsitul anului</t>
        </r>
      </text>
    </comment>
    <comment ref="AO13" authorId="2" shapeId="0" xr:uid="{00000000-0006-0000-0800-000036000000}">
      <text>
        <r>
          <rPr>
            <b/>
            <sz val="8"/>
            <color indexed="81"/>
            <rFont val="Tahoma"/>
            <family val="2"/>
          </rPr>
          <t>Dan Tacu:</t>
        </r>
        <r>
          <rPr>
            <sz val="8"/>
            <color indexed="81"/>
            <rFont val="Tahoma"/>
            <family val="2"/>
          </rPr>
          <t xml:space="preserve">
Stocul de marfuri la sfarsitul anului</t>
        </r>
      </text>
    </comment>
    <comment ref="AM14" authorId="2" shapeId="0" xr:uid="{00000000-0006-0000-0800-000037000000}">
      <text>
        <r>
          <rPr>
            <b/>
            <sz val="8"/>
            <color indexed="81"/>
            <rFont val="Tahoma"/>
            <family val="2"/>
          </rPr>
          <t>Dan Tacu:</t>
        </r>
        <r>
          <rPr>
            <sz val="8"/>
            <color indexed="81"/>
            <rFont val="Tahoma"/>
            <family val="2"/>
          </rPr>
          <t xml:space="preserve">
Producţia în curs de execuţie 
şi semifabricate la începutul anului</t>
        </r>
      </text>
    </comment>
    <comment ref="AO14" authorId="2" shapeId="0" xr:uid="{00000000-0006-0000-0800-000038000000}">
      <text>
        <r>
          <rPr>
            <b/>
            <sz val="8"/>
            <color indexed="81"/>
            <rFont val="Tahoma"/>
            <family val="2"/>
          </rPr>
          <t>Dan Tacu:</t>
        </r>
        <r>
          <rPr>
            <sz val="8"/>
            <color indexed="81"/>
            <rFont val="Tahoma"/>
            <family val="2"/>
          </rPr>
          <t xml:space="preserve">
Producţia în curs de execuţie 
şi semifabricate la începutul anului</t>
        </r>
      </text>
    </comment>
    <comment ref="AM15" authorId="2" shapeId="0" xr:uid="{00000000-0006-0000-0800-000039000000}">
      <text>
        <r>
          <rPr>
            <b/>
            <sz val="8"/>
            <color indexed="81"/>
            <rFont val="Tahoma"/>
            <family val="2"/>
          </rPr>
          <t>Dan Tacu:</t>
        </r>
        <r>
          <rPr>
            <sz val="8"/>
            <color indexed="81"/>
            <rFont val="Tahoma"/>
            <family val="2"/>
          </rPr>
          <t xml:space="preserve">
Producţia în curs de execuţie şi semifabricate la sfârşitul anului. </t>
        </r>
      </text>
    </comment>
    <comment ref="AO15" authorId="2" shapeId="0" xr:uid="{00000000-0006-0000-0800-00003A000000}">
      <text>
        <r>
          <rPr>
            <b/>
            <sz val="8"/>
            <color indexed="81"/>
            <rFont val="Tahoma"/>
            <family val="2"/>
          </rPr>
          <t>Dan Tacu:</t>
        </r>
        <r>
          <rPr>
            <sz val="8"/>
            <color indexed="81"/>
            <rFont val="Tahoma"/>
            <family val="2"/>
          </rPr>
          <t xml:space="preserve">
Producţia în curs de execuţie şi semifabricate la sfârşitul anului. </t>
        </r>
      </text>
    </comment>
    <comment ref="AM16" authorId="2" shapeId="0" xr:uid="{00000000-0006-0000-0800-00003B000000}">
      <text>
        <r>
          <rPr>
            <b/>
            <sz val="8"/>
            <color indexed="81"/>
            <rFont val="Tahoma"/>
            <family val="2"/>
          </rPr>
          <t>Dan Tacu:</t>
        </r>
        <r>
          <rPr>
            <sz val="8"/>
            <color indexed="81"/>
            <rFont val="Tahoma"/>
            <family val="2"/>
          </rPr>
          <t xml:space="preserve">
Salarii si indemnizatii, inclusiv cheltuielile cu tichete de masa</t>
        </r>
      </text>
    </comment>
    <comment ref="AO16" authorId="2" shapeId="0" xr:uid="{00000000-0006-0000-0800-00003C000000}">
      <text>
        <r>
          <rPr>
            <b/>
            <sz val="8"/>
            <color indexed="81"/>
            <rFont val="Tahoma"/>
            <family val="2"/>
          </rPr>
          <t>Dan Tacu:</t>
        </r>
        <r>
          <rPr>
            <sz val="8"/>
            <color indexed="81"/>
            <rFont val="Tahoma"/>
            <family val="2"/>
          </rPr>
          <t xml:space="preserve">
Salarii si indemnizatii, inclusiv cheltuielile cu tichete de masa</t>
        </r>
      </text>
    </comment>
    <comment ref="AM17" authorId="2" shapeId="0" xr:uid="{00000000-0006-0000-0800-00003D000000}">
      <text>
        <r>
          <rPr>
            <b/>
            <sz val="8"/>
            <color indexed="81"/>
            <rFont val="Tahoma"/>
            <family val="2"/>
          </rPr>
          <t>Dan Tacu:</t>
        </r>
        <r>
          <rPr>
            <sz val="8"/>
            <color indexed="81"/>
            <rFont val="Tahoma"/>
            <family val="2"/>
          </rPr>
          <t xml:space="preserve">
Numărul mediu de salariaţi în an</t>
        </r>
      </text>
    </comment>
    <comment ref="AO17" authorId="2" shapeId="0" xr:uid="{00000000-0006-0000-0800-00003E000000}">
      <text>
        <r>
          <rPr>
            <b/>
            <sz val="8"/>
            <color indexed="81"/>
            <rFont val="Tahoma"/>
            <family val="2"/>
          </rPr>
          <t>Dan Tacu:</t>
        </r>
        <r>
          <rPr>
            <sz val="8"/>
            <color indexed="81"/>
            <rFont val="Tahoma"/>
            <family val="2"/>
          </rPr>
          <t xml:space="preserve">
Numărul mediu de salariaţi în an</t>
        </r>
      </text>
    </comment>
    <comment ref="AM18" authorId="2" shapeId="0" xr:uid="{00000000-0006-0000-0800-00003F000000}">
      <text>
        <r>
          <rPr>
            <b/>
            <sz val="8"/>
            <color indexed="81"/>
            <rFont val="Tahoma"/>
            <family val="2"/>
          </rPr>
          <t>Dan Tacu:</t>
        </r>
        <r>
          <rPr>
            <sz val="8"/>
            <color indexed="81"/>
            <rFont val="Tahoma"/>
            <family val="2"/>
          </rPr>
          <t xml:space="preserve">
Numărul mediu de persoane ocupate în cursul anului</t>
        </r>
      </text>
    </comment>
    <comment ref="AO18" authorId="2" shapeId="0" xr:uid="{00000000-0006-0000-0800-000040000000}">
      <text>
        <r>
          <rPr>
            <b/>
            <sz val="8"/>
            <color indexed="81"/>
            <rFont val="Tahoma"/>
            <family val="2"/>
          </rPr>
          <t>Dan Tacu:</t>
        </r>
        <r>
          <rPr>
            <sz val="8"/>
            <color indexed="81"/>
            <rFont val="Tahoma"/>
            <family val="2"/>
          </rPr>
          <t xml:space="preserve">
Numărul mediu de persoane ocupate în cursul anului</t>
        </r>
      </text>
    </comment>
    <comment ref="AM19" authorId="2" shapeId="0" xr:uid="{00000000-0006-0000-0800-000041000000}">
      <text>
        <r>
          <rPr>
            <b/>
            <sz val="8"/>
            <color indexed="81"/>
            <rFont val="Tahoma"/>
            <family val="2"/>
          </rPr>
          <t>Dan Tacu:</t>
        </r>
        <r>
          <rPr>
            <sz val="8"/>
            <color indexed="81"/>
            <rFont val="Tahoma"/>
            <family val="2"/>
          </rPr>
          <t xml:space="preserve">
Investiţii brute în bunuri corporale. </t>
        </r>
      </text>
    </comment>
    <comment ref="AO19" authorId="2" shapeId="0" xr:uid="{00000000-0006-0000-0800-000042000000}">
      <text>
        <r>
          <rPr>
            <b/>
            <sz val="8"/>
            <color indexed="81"/>
            <rFont val="Tahoma"/>
            <family val="2"/>
          </rPr>
          <t>Dan Tacu:</t>
        </r>
        <r>
          <rPr>
            <sz val="8"/>
            <color indexed="81"/>
            <rFont val="Tahoma"/>
            <family val="2"/>
          </rPr>
          <t xml:space="preserve">
Investiţii brute în bunuri corporale. </t>
        </r>
      </text>
    </comment>
    <comment ref="AM20" authorId="2" shapeId="0" xr:uid="{00000000-0006-0000-0800-000043000000}">
      <text>
        <r>
          <rPr>
            <b/>
            <sz val="8"/>
            <color indexed="81"/>
            <rFont val="Tahoma"/>
            <family val="2"/>
          </rPr>
          <t>Dan Tacu:</t>
        </r>
        <r>
          <rPr>
            <sz val="8"/>
            <color indexed="81"/>
            <rFont val="Tahoma"/>
            <family val="2"/>
          </rPr>
          <t xml:space="preserve">
Exporturi directe totale</t>
        </r>
      </text>
    </comment>
    <comment ref="AO20" authorId="2" shapeId="0" xr:uid="{00000000-0006-0000-0800-000044000000}">
      <text>
        <r>
          <rPr>
            <b/>
            <sz val="8"/>
            <color indexed="81"/>
            <rFont val="Tahoma"/>
            <family val="2"/>
          </rPr>
          <t>Dan Tacu:</t>
        </r>
        <r>
          <rPr>
            <sz val="8"/>
            <color indexed="81"/>
            <rFont val="Tahoma"/>
            <family val="2"/>
          </rPr>
          <t xml:space="preserve">
Exporturi directe totale</t>
        </r>
      </text>
    </comment>
    <comment ref="AM21" authorId="2" shapeId="0" xr:uid="{00000000-0006-0000-0800-000045000000}">
      <text>
        <r>
          <rPr>
            <b/>
            <sz val="8"/>
            <color indexed="81"/>
            <rFont val="Tahoma"/>
            <family val="2"/>
          </rPr>
          <t>Dan Tacu:</t>
        </r>
        <r>
          <rPr>
            <sz val="8"/>
            <color indexed="81"/>
            <rFont val="Tahoma"/>
            <family val="2"/>
          </rPr>
          <t xml:space="preserve">
Exporturi directe intracomunitare</t>
        </r>
      </text>
    </comment>
    <comment ref="AO21" authorId="2" shapeId="0" xr:uid="{00000000-0006-0000-0800-000046000000}">
      <text>
        <r>
          <rPr>
            <b/>
            <sz val="8"/>
            <color indexed="81"/>
            <rFont val="Tahoma"/>
            <family val="2"/>
          </rPr>
          <t>Dan Tacu:</t>
        </r>
        <r>
          <rPr>
            <sz val="8"/>
            <color indexed="81"/>
            <rFont val="Tahoma"/>
            <family val="2"/>
          </rPr>
          <t xml:space="preserve">
Exporturi directe intracomunitare</t>
        </r>
      </text>
    </comment>
    <comment ref="AM22" authorId="2" shapeId="0" xr:uid="{00000000-0006-0000-0800-000047000000}">
      <text>
        <r>
          <rPr>
            <b/>
            <sz val="8"/>
            <color indexed="81"/>
            <rFont val="Tahoma"/>
            <family val="2"/>
          </rPr>
          <t>Dan Tacu:</t>
        </r>
        <r>
          <rPr>
            <sz val="8"/>
            <color indexed="81"/>
            <rFont val="Tahoma"/>
            <family val="2"/>
          </rPr>
          <t xml:space="preserve">
Cheltuieli privind mărfurile</t>
        </r>
      </text>
    </comment>
    <comment ref="AO22" authorId="2" shapeId="0" xr:uid="{00000000-0006-0000-0800-000048000000}">
      <text>
        <r>
          <rPr>
            <b/>
            <sz val="8"/>
            <color indexed="81"/>
            <rFont val="Tahoma"/>
            <family val="2"/>
          </rPr>
          <t>Dan Tacu:</t>
        </r>
        <r>
          <rPr>
            <sz val="8"/>
            <color indexed="81"/>
            <rFont val="Tahoma"/>
            <family val="2"/>
          </rPr>
          <t xml:space="preserve">
Cheltuieli privind mărfurile</t>
        </r>
      </text>
    </comment>
    <comment ref="AM23" authorId="2" shapeId="0" xr:uid="{00000000-0006-0000-0800-000049000000}">
      <text>
        <r>
          <rPr>
            <b/>
            <sz val="8"/>
            <color indexed="81"/>
            <rFont val="Tahoma"/>
            <family val="2"/>
          </rPr>
          <t>Dan Tacu:</t>
        </r>
        <r>
          <rPr>
            <sz val="8"/>
            <color indexed="81"/>
            <rFont val="Tahoma"/>
            <family val="2"/>
          </rPr>
          <t xml:space="preserve">
Total cheltuieli</t>
        </r>
      </text>
    </comment>
    <comment ref="AO23" authorId="2" shapeId="0" xr:uid="{00000000-0006-0000-0800-00004A000000}">
      <text>
        <r>
          <rPr>
            <b/>
            <sz val="8"/>
            <color indexed="81"/>
            <rFont val="Tahoma"/>
            <family val="2"/>
          </rPr>
          <t>Dan Tacu:</t>
        </r>
        <r>
          <rPr>
            <sz val="8"/>
            <color indexed="81"/>
            <rFont val="Tahoma"/>
            <family val="2"/>
          </rPr>
          <t xml:space="preserve">
Total cheltuieli</t>
        </r>
      </text>
    </comment>
    <comment ref="AM25" authorId="2" shapeId="0" xr:uid="{00000000-0006-0000-0800-00004B000000}">
      <text>
        <r>
          <rPr>
            <b/>
            <sz val="9"/>
            <color indexed="81"/>
            <rFont val="Tahoma"/>
            <family val="2"/>
          </rPr>
          <t>Dan Tacu:</t>
        </r>
        <r>
          <rPr>
            <sz val="9"/>
            <color indexed="81"/>
            <rFont val="Tahoma"/>
            <family val="2"/>
          </rPr>
          <t xml:space="preserve">
Lista de caen-uri</t>
        </r>
      </text>
    </comment>
    <comment ref="AO25" authorId="2" shapeId="0" xr:uid="{00000000-0006-0000-0800-00004C000000}">
      <text>
        <r>
          <rPr>
            <b/>
            <sz val="9"/>
            <color indexed="81"/>
            <rFont val="Tahoma"/>
            <family val="2"/>
          </rPr>
          <t>Dan Tacu:</t>
        </r>
        <r>
          <rPr>
            <sz val="9"/>
            <color indexed="81"/>
            <rFont val="Tahoma"/>
            <family val="2"/>
          </rPr>
          <t xml:space="preserve">
Lista de caen-uri</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INS</author>
  </authors>
  <commentList>
    <comment ref="D7" authorId="0" shapeId="0" xr:uid="{00000000-0006-0000-0900-000001000000}">
      <text>
        <r>
          <rPr>
            <b/>
            <sz val="9"/>
            <color indexed="81"/>
            <rFont val="Tahoma"/>
            <family val="2"/>
            <charset val="238"/>
          </rPr>
          <t>INS:</t>
        </r>
        <r>
          <rPr>
            <sz val="9"/>
            <color indexed="81"/>
            <rFont val="Tahoma"/>
            <family val="2"/>
            <charset val="238"/>
          </rPr>
          <t xml:space="preserve">
1. Cap.2 pct.7.1 rd.1 col.1 + Cap.2 pct.7.1 rd.1 col.2 &lt;= Cap.2 pct.4 rd.6 col.1 
2. Cap.2 pct.7.1 rd.1 col.1 = Suma Cap.2 pct.7 rd.(1 la 30) col.1 pentru col.B (cod caen) comert cu ridicata
3. Cap.2 pct.7.1 rd.1 col.1 = Suma de la Cap.2 pct.7.1 rd.2 col.1 la Cap.2 pct.7.1 rd.45 col.1</t>
        </r>
      </text>
    </comment>
    <comment ref="E7" authorId="0" shapeId="0" xr:uid="{00000000-0006-0000-0900-000002000000}">
      <text>
        <r>
          <rPr>
            <b/>
            <sz val="9"/>
            <color indexed="81"/>
            <rFont val="Tahoma"/>
            <family val="2"/>
            <charset val="238"/>
          </rPr>
          <t>INS:</t>
        </r>
        <r>
          <rPr>
            <sz val="9"/>
            <color indexed="81"/>
            <rFont val="Tahoma"/>
            <family val="2"/>
            <charset val="238"/>
          </rPr>
          <t xml:space="preserve">
1. Cap.2 pct.7.1 rd.1 col.2 + Cap.2 pct.7.1 rd.1 col.1 &lt;= Cap.2 pct.4 rd.6 col.1 
2. Cap.2 pct.7.1 rd.1 col.2 = Suma Cap.2 pct.7 rd.(1 la 30) col.1 pentru col.B (cod caen) comert cu amanuntul
3. Cap.2 pct.7.1 rd.1 col.2 = Suma de la Cap.2 pct.7.1 rd.2 col.2 la Cap.2 pct.7.1 rd.45 col.2</t>
        </r>
      </text>
    </comment>
    <comment ref="F7" authorId="0" shapeId="0" xr:uid="{00000000-0006-0000-0900-000003000000}">
      <text>
        <r>
          <rPr>
            <b/>
            <sz val="9"/>
            <color indexed="81"/>
            <rFont val="Tahoma"/>
            <family val="2"/>
            <charset val="238"/>
          </rPr>
          <t>INS:</t>
        </r>
        <r>
          <rPr>
            <sz val="9"/>
            <color indexed="81"/>
            <rFont val="Tahoma"/>
            <family val="2"/>
            <charset val="238"/>
          </rPr>
          <t xml:space="preserve">
1. Cap.2 pct.7.1 rd.1 col.3 + Cap.2 pct.7.1 rd.1 col.4 &lt;= Cap.2 pct.5 rd.4 col.1 
2. Cap.2 pct.7.1 rd.1 col.3 &lt;= Suma Cap.2 pct.7 rd.(1 la 30) col.18 pentru col.B (cod caen) comert cu ridicata
3. Cap.2 pct.7.1 rd.1 col.1 = Suma de la Cap.2 pct.7.1 rd.2 col.3 la Cap.2 pct.7.1 rd.45 col.3</t>
        </r>
      </text>
    </comment>
    <comment ref="G7" authorId="0" shapeId="0" xr:uid="{00000000-0006-0000-0900-000004000000}">
      <text>
        <r>
          <rPr>
            <b/>
            <sz val="9"/>
            <color indexed="81"/>
            <rFont val="Tahoma"/>
            <family val="2"/>
            <charset val="238"/>
          </rPr>
          <t>INS:</t>
        </r>
        <r>
          <rPr>
            <sz val="9"/>
            <color indexed="81"/>
            <rFont val="Tahoma"/>
            <family val="2"/>
            <charset val="238"/>
          </rPr>
          <t xml:space="preserve">
1. Cap.2 pct.7.1 rd.1 col.3 + Cap.2 pct.7.1 rd.1 col.4 &lt;= Cap.2 pct.5 rd.4 col.1 
2. Cap.2 pct.7.1 rd.1 col.3 &lt;= Suma Cap.2 pct.7 rd.(1 la 30) col.18 pentru col.B (cod caen) comert cu amanuntul  
3. Cap.2 pct.7.1 rd.1 col.3 = Suma de la Cap.2 pct.7.1 rd.2 col.4 la Cap.2 pct.7.1 rd.45 col.4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INS</author>
  </authors>
  <commentList>
    <comment ref="E7" authorId="0" shapeId="0" xr:uid="{00000000-0006-0000-0B00-000001000000}">
      <text>
        <r>
          <rPr>
            <b/>
            <sz val="8"/>
            <color indexed="81"/>
            <rFont val="Tahoma"/>
            <family val="2"/>
          </rPr>
          <t xml:space="preserve">INS: 
</t>
        </r>
        <r>
          <rPr>
            <b/>
            <sz val="8"/>
            <color indexed="81"/>
            <rFont val="Tahoma"/>
            <family val="2"/>
            <charset val="238"/>
          </rPr>
          <t>2)</t>
        </r>
        <r>
          <rPr>
            <sz val="8"/>
            <color indexed="81"/>
            <rFont val="Tahoma"/>
            <family val="2"/>
          </rPr>
          <t xml:space="preserve"> Stocul de mărfuri se va completa în col.3 şi 4 
     în dreptul produselor ce constituie mărfuri din col.B.</t>
        </r>
      </text>
    </comment>
    <comment ref="C15" authorId="0" shapeId="0" xr:uid="{00000000-0006-0000-0B00-000002000000}">
      <text>
        <r>
          <rPr>
            <b/>
            <sz val="8"/>
            <color indexed="81"/>
            <rFont val="Tahoma"/>
            <family val="2"/>
          </rPr>
          <t xml:space="preserve">
</t>
        </r>
        <r>
          <rPr>
            <b/>
            <sz val="9"/>
            <color indexed="81"/>
            <rFont val="Tahoma"/>
            <family val="2"/>
            <charset val="238"/>
          </rPr>
          <t>INS:</t>
        </r>
        <r>
          <rPr>
            <sz val="9"/>
            <color indexed="81"/>
            <rFont val="Tahoma"/>
            <family val="2"/>
            <charset val="238"/>
          </rPr>
          <t xml:space="preserve">
1. Cap.2 pct.8 rd.1 col.1 = Cap.2 pct.6 rd.1 col.1 (Corel.310) 
2. Cap.2 pct.8 rd.1 col.1 = Suma de la Rd.2 col.1 la Rd.70 col.1 (Corel.63) </t>
        </r>
      </text>
    </comment>
    <comment ref="D15" authorId="0" shapeId="0" xr:uid="{00000000-0006-0000-0B00-000003000000}">
      <text>
        <r>
          <rPr>
            <b/>
            <sz val="8"/>
            <color indexed="81"/>
            <rFont val="Tahoma"/>
            <family val="2"/>
          </rPr>
          <t xml:space="preserve">
</t>
        </r>
        <r>
          <rPr>
            <b/>
            <sz val="9"/>
            <color indexed="81"/>
            <rFont val="Tahoma"/>
            <family val="2"/>
            <charset val="238"/>
          </rPr>
          <t>INS:</t>
        </r>
        <r>
          <rPr>
            <sz val="9"/>
            <color indexed="81"/>
            <rFont val="Tahoma"/>
            <family val="2"/>
            <charset val="238"/>
          </rPr>
          <t xml:space="preserve">
1. Cap.2 pct.8 rd.1 col.2 = Cap.2 pct.6 rd.1 col.2 (Corel.311) 
2. Cap.2 pct.8 rd.1 col.1 = Suma de la Rd.2 col.1 la Rd.70 col.2 (Corel.63) </t>
        </r>
      </text>
    </comment>
    <comment ref="E15" authorId="0" shapeId="0" xr:uid="{00000000-0006-0000-0B00-000004000000}">
      <text>
        <r>
          <rPr>
            <b/>
            <sz val="8"/>
            <color indexed="81"/>
            <rFont val="Tahoma"/>
            <family val="2"/>
          </rPr>
          <t xml:space="preserve">
</t>
        </r>
        <r>
          <rPr>
            <b/>
            <sz val="9"/>
            <color indexed="81"/>
            <rFont val="Tahoma"/>
            <family val="2"/>
            <charset val="238"/>
          </rPr>
          <t>INS:</t>
        </r>
        <r>
          <rPr>
            <sz val="9"/>
            <color indexed="81"/>
            <rFont val="Tahoma"/>
            <family val="2"/>
            <charset val="238"/>
          </rPr>
          <t xml:space="preserve">
1. Cap.2 pct.8 rd.1 col.3 = Cap.2 pct.6 rd.5 col.1 (Corel.312) 
2. Cap.2 pct.8 rd.1 col.3 = Suma de la Rd.2 col.3 la Rd.70 col.3 (Corel.63) </t>
        </r>
      </text>
    </comment>
    <comment ref="F15" authorId="0" shapeId="0" xr:uid="{00000000-0006-0000-0B00-000005000000}">
      <text>
        <r>
          <rPr>
            <b/>
            <sz val="8"/>
            <color indexed="81"/>
            <rFont val="Tahoma"/>
            <family val="2"/>
          </rPr>
          <t xml:space="preserve">
</t>
        </r>
        <r>
          <rPr>
            <b/>
            <sz val="9"/>
            <color indexed="81"/>
            <rFont val="Tahoma"/>
            <family val="2"/>
            <charset val="238"/>
          </rPr>
          <t>INS:</t>
        </r>
        <r>
          <rPr>
            <sz val="9"/>
            <color indexed="81"/>
            <rFont val="Tahoma"/>
            <family val="2"/>
            <charset val="238"/>
          </rPr>
          <t xml:space="preserve">
1. Cap.2 Pct.8 Rd.1 Col.4 = Cap.2 pct.6 rd.5 col.2 (Corel.313) 
2. Cap.2 Pct.8 Rd.1 Col.4 = Suma de la Rd.2 col.4 la Rd.70 col.4 (Corel.63) </t>
        </r>
      </text>
    </comment>
    <comment ref="H15" authorId="0" shapeId="0" xr:uid="{00000000-0006-0000-0B00-000006000000}">
      <text>
        <r>
          <rPr>
            <b/>
            <sz val="8"/>
            <color indexed="81"/>
            <rFont val="Tahoma"/>
            <family val="2"/>
          </rPr>
          <t xml:space="preserve">
</t>
        </r>
        <r>
          <rPr>
            <b/>
            <sz val="9"/>
            <color indexed="81"/>
            <rFont val="Tahoma"/>
            <family val="2"/>
            <charset val="238"/>
          </rPr>
          <t>INS:</t>
        </r>
        <r>
          <rPr>
            <sz val="9"/>
            <color indexed="81"/>
            <rFont val="Tahoma"/>
            <family val="2"/>
            <charset val="238"/>
          </rPr>
          <t xml:space="preserve">
1. Cap.2 pct.8 rd.1 col.5 = Cap.2 pct.5 rd.14 col.1 (Corel.314) 
2. Cap.2 pct.8 rd.1 col.5 = Suma de la Rd.2 col.5 la Rd.70 col.5 (Corel.63)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INS</author>
    <author>Simona</author>
  </authors>
  <commentList>
    <comment ref="C6" authorId="0" shapeId="0" xr:uid="{00000000-0006-0000-0C00-000001000000}">
      <text>
        <r>
          <rPr>
            <b/>
            <sz val="9"/>
            <color indexed="81"/>
            <rFont val="Tahoma"/>
            <family val="2"/>
            <charset val="238"/>
          </rPr>
          <t>INS:</t>
        </r>
        <r>
          <rPr>
            <sz val="9"/>
            <color indexed="81"/>
            <rFont val="Tahoma"/>
            <family val="2"/>
            <charset val="238"/>
          </rPr>
          <t xml:space="preserve">
Cap.2 pct.9 rd.2 col.1 &lt;= Cap.2 pct.9 rd.1 col.1 (Corel.73) </t>
        </r>
      </text>
    </comment>
    <comment ref="C8" authorId="0" shapeId="0" xr:uid="{00000000-0006-0000-0C00-000002000000}">
      <text>
        <r>
          <rPr>
            <b/>
            <sz val="9"/>
            <color indexed="81"/>
            <rFont val="Tahoma"/>
            <family val="2"/>
            <charset val="238"/>
          </rPr>
          <t>INS:</t>
        </r>
        <r>
          <rPr>
            <sz val="9"/>
            <color indexed="81"/>
            <rFont val="Tahoma"/>
            <family val="2"/>
            <charset val="238"/>
          </rPr>
          <t xml:space="preserve">
Cap.2 pct.9 rd.4 col.1 &lt;= Cap.2 pct.9 rd.1 col.1 (Corel.74) </t>
        </r>
      </text>
    </comment>
    <comment ref="B12" authorId="1" shapeId="0" xr:uid="{00000000-0006-0000-0C00-000003000000}">
      <text>
        <r>
          <rPr>
            <b/>
            <sz val="8"/>
            <color indexed="8"/>
            <rFont val="Tahoma"/>
            <family val="2"/>
          </rPr>
          <t>De natura lucrărilor de construcţii</t>
        </r>
        <r>
          <rPr>
            <sz val="8"/>
            <color indexed="8"/>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Simona</author>
  </authors>
  <commentList>
    <comment ref="D16" authorId="0" shapeId="0" xr:uid="{00000000-0006-0000-0D00-000001000000}">
      <text>
        <r>
          <rPr>
            <b/>
            <sz val="10"/>
            <color indexed="8"/>
            <rFont val="Tahoma"/>
            <family val="2"/>
            <charset val="238"/>
          </rPr>
          <t xml:space="preserve">INS: </t>
        </r>
        <r>
          <rPr>
            <sz val="10"/>
            <color indexed="8"/>
            <rFont val="Tahoma"/>
            <family val="2"/>
            <charset val="238"/>
          </rPr>
          <t xml:space="preserve">
Procentele vor fi rotunjite la întreg. 
Exemple: 
11,4% devine 11%, iar 
11,8% devine 12%.</t>
        </r>
      </text>
    </comment>
    <comment ref="A30" authorId="0" shapeId="0" xr:uid="{00000000-0006-0000-0D00-000002000000}">
      <text>
        <r>
          <rPr>
            <b/>
            <sz val="9"/>
            <color indexed="8"/>
            <rFont val="Tahoma"/>
            <family val="2"/>
            <charset val="238"/>
          </rPr>
          <t xml:space="preserve">INS:
</t>
        </r>
        <r>
          <rPr>
            <sz val="9"/>
            <color indexed="8"/>
            <rFont val="Tahoma"/>
            <family val="2"/>
            <charset val="238"/>
          </rPr>
          <t>Suprafaţa de vânzare nu cuprinde birouri, parking-uri, expoziţii în aer liber, curţi.</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Simona</author>
  </authors>
  <commentList>
    <comment ref="A5" authorId="0" shapeId="0" xr:uid="{00000000-0006-0000-0F00-000001000000}">
      <text>
        <r>
          <rPr>
            <b/>
            <sz val="8"/>
            <color indexed="8"/>
            <rFont val="Tahoma"/>
            <family val="2"/>
          </rPr>
          <t xml:space="preserve">INS:
</t>
        </r>
        <r>
          <rPr>
            <sz val="8"/>
            <color indexed="8"/>
            <rFont val="Tahoma"/>
            <family val="2"/>
            <charset val="238"/>
          </rPr>
          <t>Unităţile care îşi desfăşoară activitatea 
pe teritoriul mai multor judeţe, 
vor repartiza valoarea lucrărilor 
şi numărul mediu de salariaţi 
din activitatea de construcţii 
pe judeţe, ţinând seama 
de amplasarea lucrărilor 
şi nu după sediul administrativ 
al unităţii de înregistrare.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Simona</author>
    <author>t</author>
    <author>Daniel Tacu</author>
  </authors>
  <commentList>
    <comment ref="H6" authorId="0" shapeId="0" xr:uid="{00000000-0006-0000-1100-000001000000}">
      <text>
        <r>
          <rPr>
            <b/>
            <sz val="8"/>
            <color indexed="8"/>
            <rFont val="Tahoma"/>
            <family val="2"/>
          </rPr>
          <t>Patronii care sunt în acelaşi timp salariaţi în propria unitate vor fi incluşi în col.3 "Salariaţi în timp complet".</t>
        </r>
        <r>
          <rPr>
            <sz val="8"/>
            <color indexed="8"/>
            <rFont val="Tahoma"/>
            <family val="2"/>
          </rPr>
          <t xml:space="preserve">
</t>
        </r>
      </text>
    </comment>
    <comment ref="C10" authorId="1" shapeId="0" xr:uid="{00000000-0006-0000-1100-000002000000}">
      <text>
        <r>
          <rPr>
            <b/>
            <sz val="10"/>
            <color indexed="81"/>
            <rFont val="Tahoma"/>
            <family val="2"/>
            <charset val="238"/>
          </rPr>
          <t>INS:</t>
        </r>
        <r>
          <rPr>
            <sz val="10"/>
            <color indexed="81"/>
            <rFont val="Tahoma"/>
            <family val="2"/>
            <charset val="238"/>
          </rPr>
          <t xml:space="preserve">
Cap.3 pct.1 rd.2 col.1 &lt;= Cap.3 pct.1 rd.1 col.1</t>
        </r>
      </text>
    </comment>
    <comment ref="G22" authorId="2" shapeId="0" xr:uid="{0FA6D15E-F638-4216-82F8-3EDB5A49E2F6}">
      <text>
        <r>
          <rPr>
            <b/>
            <sz val="9"/>
            <color indexed="81"/>
            <rFont val="Tahoma"/>
            <family val="2"/>
          </rPr>
          <t>Daniel Tacu:</t>
        </r>
        <r>
          <rPr>
            <sz val="9"/>
            <color indexed="81"/>
            <rFont val="Tahoma"/>
            <family val="2"/>
          </rPr>
          <t xml:space="preserve">
Nr. mediu de salariați, echivalent timp complet (Col.5) = 
Nr. mediu de salariați cu normă parțială (Col.4) transformat 
în număr de norme întregi. 
Ex.: O societate are 6 salariați cu jumătate de normă (4 ore). 
Col.4 = </t>
        </r>
        <r>
          <rPr>
            <b/>
            <sz val="9"/>
            <color indexed="81"/>
            <rFont val="Tahoma"/>
            <family val="2"/>
          </rPr>
          <t>6</t>
        </r>
        <r>
          <rPr>
            <sz val="9"/>
            <color indexed="81"/>
            <rFont val="Tahoma"/>
            <family val="2"/>
          </rPr>
          <t xml:space="preserve">; 
Col.5 = Col.4 transformată în număr de norme întregi = </t>
        </r>
        <r>
          <rPr>
            <b/>
            <sz val="9"/>
            <color indexed="81"/>
            <rFont val="Tahoma"/>
            <family val="2"/>
          </rPr>
          <t xml:space="preserve">3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Simona</author>
    <author>Daniel Tacu</author>
    <author>INS</author>
    <author>ins</author>
    <author>Dan Tacu</author>
  </authors>
  <commentList>
    <comment ref="K7" authorId="0" shapeId="0" xr:uid="{00000000-0006-0000-1200-000001000000}">
      <text>
        <r>
          <rPr>
            <b/>
            <sz val="8"/>
            <color indexed="8"/>
            <rFont val="Tahoma"/>
            <family val="2"/>
          </rPr>
          <t xml:space="preserve">INS
1) </t>
        </r>
        <r>
          <rPr>
            <sz val="8"/>
            <color indexed="8"/>
            <rFont val="Tahoma"/>
            <family val="2"/>
          </rPr>
          <t>În valoarea investiţiilor realizate de unităţile scutite sau neplătitoare de TVA 
conform legii, se va cuprinde taxa pe valoarea adăugată înscrisă 
în facturile de cumpărare a utilajelor, mijloacelor de transport etc.</t>
        </r>
      </text>
    </comment>
    <comment ref="G10" authorId="1" shapeId="0" xr:uid="{00000000-0006-0000-1200-000002000000}">
      <text>
        <r>
          <rPr>
            <b/>
            <sz val="9"/>
            <color indexed="81"/>
            <rFont val="Tahoma"/>
            <family val="2"/>
          </rPr>
          <t>INS:</t>
        </r>
        <r>
          <rPr>
            <sz val="9"/>
            <color indexed="81"/>
            <rFont val="Tahoma"/>
            <family val="2"/>
          </rPr>
          <t xml:space="preserve">
Valoarea este preluată din Cap.IV Pct.6.2 
Cap.4 Pct.1 Rd.1 Col.1 = Pct.6.2 Rd.(17+18+19) Col.1 </t>
        </r>
      </text>
    </comment>
    <comment ref="K10" authorId="1" shapeId="0" xr:uid="{00000000-0006-0000-1200-000003000000}">
      <text>
        <r>
          <rPr>
            <b/>
            <sz val="9"/>
            <color indexed="81"/>
            <rFont val="Tahoma"/>
            <family val="2"/>
          </rPr>
          <t>INS:</t>
        </r>
        <r>
          <rPr>
            <sz val="9"/>
            <color indexed="81"/>
            <rFont val="Tahoma"/>
            <family val="2"/>
          </rPr>
          <t xml:space="preserve">
1. Cap.IV pct.1 rd.1 col.5 = cap.IV pct.2 rd.1 col.1
2. Cap.IV pct.1 rd.1 col.5 = cap.IV pct.4 rd.1 col.1</t>
        </r>
      </text>
    </comment>
    <comment ref="N10" authorId="1" shapeId="0" xr:uid="{00000000-0006-0000-1200-000004000000}">
      <text>
        <r>
          <rPr>
            <b/>
            <sz val="9"/>
            <color indexed="81"/>
            <rFont val="Tahoma"/>
            <family val="2"/>
          </rPr>
          <t>INS:</t>
        </r>
        <r>
          <rPr>
            <sz val="9"/>
            <color indexed="81"/>
            <rFont val="Tahoma"/>
            <family val="2"/>
          </rPr>
          <t xml:space="preserve">
Cap.IV pct.1 rd.1 col.8 = cap.IV pct.2 rd.1 col.8</t>
        </r>
      </text>
    </comment>
    <comment ref="Q10" authorId="1" shapeId="0" xr:uid="{00000000-0006-0000-1200-000005000000}">
      <text>
        <r>
          <rPr>
            <b/>
            <sz val="9"/>
            <color indexed="81"/>
            <rFont val="Tahoma"/>
            <family val="2"/>
          </rPr>
          <t>INS:</t>
        </r>
        <r>
          <rPr>
            <sz val="9"/>
            <color indexed="81"/>
            <rFont val="Tahoma"/>
            <family val="2"/>
          </rPr>
          <t xml:space="preserve">
Valoarea este preluată din Cap.4 Pct.6.2 
</t>
        </r>
        <r>
          <rPr>
            <b/>
            <sz val="9"/>
            <color indexed="81"/>
            <rFont val="Tahoma"/>
            <family val="2"/>
          </rPr>
          <t>1)</t>
        </r>
        <r>
          <rPr>
            <sz val="9"/>
            <color indexed="81"/>
            <rFont val="Tahoma"/>
            <family val="2"/>
          </rPr>
          <t xml:space="preserve"> Pct.1 Rd.1 Col.11 = Pct.6.2 Rd.(17+18+19) Col.6 (Corel. 353)
</t>
        </r>
        <r>
          <rPr>
            <b/>
            <sz val="9"/>
            <color indexed="81"/>
            <rFont val="Tahoma"/>
            <family val="2"/>
          </rPr>
          <t>2)</t>
        </r>
        <r>
          <rPr>
            <sz val="9"/>
            <color indexed="81"/>
            <rFont val="Tahoma"/>
            <family val="2"/>
          </rPr>
          <t xml:space="preserve"> Pct.1 Rd.1 Col.11 = Pct.1 Rd.1 Col.(1+2+3+4+5) – Col.(6+7+8+9+10) (Corel. 118)
</t>
        </r>
        <r>
          <rPr>
            <b/>
            <sz val="9"/>
            <color indexed="81"/>
            <rFont val="Tahoma"/>
            <family val="2"/>
            <charset val="238"/>
          </rPr>
          <t>3)</t>
        </r>
        <r>
          <rPr>
            <sz val="9"/>
            <color indexed="81"/>
            <rFont val="Tahoma"/>
            <family val="2"/>
          </rPr>
          <t xml:space="preserve"> Pct.1 Rd.1 Col.11 &gt;= Val. min. mijl. fixe (Corel. 119)</t>
        </r>
      </text>
    </comment>
    <comment ref="H18" authorId="0" shapeId="0" xr:uid="{00000000-0006-0000-1200-000006000000}">
      <text>
        <r>
          <rPr>
            <b/>
            <sz val="9"/>
            <color indexed="8"/>
            <rFont val="Tahoma"/>
            <family val="2"/>
            <charset val="238"/>
          </rPr>
          <t xml:space="preserve">INS:
1) </t>
        </r>
        <r>
          <rPr>
            <sz val="9"/>
            <color indexed="8"/>
            <rFont val="Tahoma"/>
            <family val="2"/>
            <charset val="238"/>
          </rPr>
          <t>În valoarea investiţiilor realizate de unităţile scutite sau neplătitoare 
de TVA conform legii, se va cuprinde taxa pe valoarea adăugată 
înscrisă în facturile de cumpărare a utilajelor, mijloacelor de transport etc.</t>
        </r>
      </text>
    </comment>
    <comment ref="I19" authorId="0" shapeId="0" xr:uid="{00000000-0006-0000-1200-000007000000}">
      <text>
        <r>
          <rPr>
            <b/>
            <sz val="9"/>
            <color indexed="8"/>
            <rFont val="Tahoma"/>
            <family val="2"/>
            <charset val="238"/>
          </rPr>
          <t xml:space="preserve">INS:
2) </t>
        </r>
        <r>
          <rPr>
            <sz val="9"/>
            <color indexed="8"/>
            <rFont val="Tahoma"/>
            <family val="2"/>
            <charset val="238"/>
          </rPr>
          <t>Exclusiv reparaţiile capitale şi curente</t>
        </r>
      </text>
    </comment>
    <comment ref="I64" authorId="2" shapeId="0" xr:uid="{00000000-0006-0000-1200-000008000000}">
      <text>
        <r>
          <rPr>
            <b/>
            <sz val="8"/>
            <color indexed="81"/>
            <rFont val="Tahoma"/>
            <family val="2"/>
          </rPr>
          <t xml:space="preserve">INS:
</t>
        </r>
        <r>
          <rPr>
            <sz val="8"/>
            <color indexed="81"/>
            <rFont val="Tahoma"/>
            <family val="2"/>
            <charset val="238"/>
          </rPr>
          <t xml:space="preserve">1. Cap.IV pct.3 rd.1 col.1 = Cap.IV pct.2 rd.1 col.3 
2. Cap.IV pct.3 rd.1 col.1 = Suma (rd.2 col.1 la rd. 40) col.1 </t>
        </r>
      </text>
    </comment>
    <comment ref="J64" authorId="2" shapeId="0" xr:uid="{00000000-0006-0000-1200-000009000000}">
      <text>
        <r>
          <rPr>
            <b/>
            <sz val="8"/>
            <color indexed="81"/>
            <rFont val="Tahoma"/>
            <family val="2"/>
          </rPr>
          <t>INS:</t>
        </r>
        <r>
          <rPr>
            <sz val="8"/>
            <color indexed="81"/>
            <rFont val="Tahoma"/>
            <family val="2"/>
            <charset val="238"/>
          </rPr>
          <t xml:space="preserve"> 
Cap.IV pct.3 rd.1 col.2 = Suma de la rd.2 col.2 la rd. 40 col.2 </t>
        </r>
      </text>
    </comment>
    <comment ref="K64" authorId="2" shapeId="0" xr:uid="{00000000-0006-0000-1200-00000A000000}">
      <text>
        <r>
          <rPr>
            <b/>
            <sz val="8"/>
            <color indexed="81"/>
            <rFont val="Tahoma"/>
            <family val="2"/>
          </rPr>
          <t xml:space="preserve">INS:
</t>
        </r>
        <r>
          <rPr>
            <sz val="8"/>
            <color indexed="81"/>
            <rFont val="Tahoma"/>
            <family val="2"/>
            <charset val="238"/>
          </rPr>
          <t xml:space="preserve">1. Cap.IV pct.3 rd.1 col.3 = Cap.IV pct.2 rd.1 col.4 
2. Cap.IV pct.3 rd.1 col.3 = Suma (rd.2 la rd. 40) col.3 </t>
        </r>
      </text>
    </comment>
    <comment ref="L64" authorId="2" shapeId="0" xr:uid="{00000000-0006-0000-1200-00000B000000}">
      <text>
        <r>
          <rPr>
            <b/>
            <sz val="8"/>
            <color indexed="81"/>
            <rFont val="Tahoma"/>
            <family val="2"/>
          </rPr>
          <t>INS:</t>
        </r>
        <r>
          <rPr>
            <sz val="8"/>
            <color indexed="81"/>
            <rFont val="Tahoma"/>
            <family val="2"/>
            <charset val="238"/>
          </rPr>
          <t xml:space="preserve"> 
Cap.IV pct.3 rd.1 col.4 = Suma de la rd.2 col.4 la rd. 40 col.4 </t>
        </r>
      </text>
    </comment>
    <comment ref="M64" authorId="2" shapeId="0" xr:uid="{00000000-0006-0000-1200-00000C000000}">
      <text>
        <r>
          <rPr>
            <b/>
            <sz val="8"/>
            <color indexed="81"/>
            <rFont val="Tahoma"/>
            <family val="2"/>
          </rPr>
          <t xml:space="preserve">INS:
</t>
        </r>
        <r>
          <rPr>
            <sz val="8"/>
            <color indexed="81"/>
            <rFont val="Tahoma"/>
            <family val="2"/>
            <charset val="238"/>
          </rPr>
          <t xml:space="preserve">1. Cap.IV pct.3 rd.1 col.5 = Cap.IV pct.2 rd.1 col.6 
2. Cap.IV pct.3 rd.1 col.3 = Suma (rd.2 col.3 la rd. 40) col.5 </t>
        </r>
      </text>
    </comment>
    <comment ref="N64" authorId="2" shapeId="0" xr:uid="{00000000-0006-0000-1200-00000D000000}">
      <text>
        <r>
          <rPr>
            <b/>
            <sz val="8"/>
            <color indexed="81"/>
            <rFont val="Tahoma"/>
            <family val="2"/>
          </rPr>
          <t>INS:</t>
        </r>
        <r>
          <rPr>
            <sz val="8"/>
            <color indexed="81"/>
            <rFont val="Tahoma"/>
            <family val="2"/>
            <charset val="238"/>
          </rPr>
          <t xml:space="preserve"> 
Cap.IV pct.3 rd.1 col.6 = Suma de la rd.2 col.4 la rd. 40 col.6 </t>
        </r>
      </text>
    </comment>
    <comment ref="G115" authorId="1" shapeId="0" xr:uid="{00000000-0006-0000-1200-00000E000000}">
      <text>
        <r>
          <rPr>
            <b/>
            <sz val="9"/>
            <color indexed="81"/>
            <rFont val="Tahoma"/>
            <family val="2"/>
          </rPr>
          <t>INS:</t>
        </r>
        <r>
          <rPr>
            <sz val="9"/>
            <color indexed="81"/>
            <rFont val="Tahoma"/>
            <family val="2"/>
          </rPr>
          <t xml:space="preserve">
</t>
        </r>
        <r>
          <rPr>
            <b/>
            <sz val="9"/>
            <color indexed="81"/>
            <rFont val="Tahoma"/>
            <family val="2"/>
          </rPr>
          <t>1)</t>
        </r>
        <r>
          <rPr>
            <sz val="9"/>
            <color indexed="81"/>
            <rFont val="Tahoma"/>
            <family val="2"/>
          </rPr>
          <t xml:space="preserve"> Cap.IV pct.4 rd.1 col.1 = Cap.IV pct.2 rd.1 col.1 = Cap.IV pct.1 rd.1 col.5 
</t>
        </r>
        <r>
          <rPr>
            <b/>
            <sz val="9"/>
            <color indexed="81"/>
            <rFont val="Tahoma"/>
            <family val="2"/>
          </rPr>
          <t>2)</t>
        </r>
        <r>
          <rPr>
            <sz val="9"/>
            <color indexed="81"/>
            <rFont val="Tahoma"/>
            <family val="2"/>
          </rPr>
          <t xml:space="preserve"> Cap.IV pct.4 rd.1 col.1 = Cap.IV pct.2 rd.1 col.(2+3+4+5+6+7) </t>
        </r>
      </text>
    </comment>
    <comment ref="G125" authorId="1" shapeId="0" xr:uid="{00000000-0006-0000-1200-00000F000000}">
      <text>
        <r>
          <rPr>
            <b/>
            <sz val="9"/>
            <color indexed="81"/>
            <rFont val="Tahoma"/>
            <family val="2"/>
          </rPr>
          <t>INS:</t>
        </r>
        <r>
          <rPr>
            <sz val="9"/>
            <color indexed="81"/>
            <rFont val="Tahoma"/>
            <family val="2"/>
          </rPr>
          <t xml:space="preserve">
Cod: INVIT
Rd.1 Col.1 = Rd.2 Col.1 + Rd.3 Col.1</t>
        </r>
      </text>
    </comment>
    <comment ref="G126" authorId="1" shapeId="0" xr:uid="{C80D2A51-9B2E-447D-82A0-EDD0E5991FD1}">
      <text>
        <r>
          <rPr>
            <b/>
            <sz val="9"/>
            <color indexed="81"/>
            <rFont val="Tahoma"/>
            <family val="2"/>
          </rPr>
          <t>Daniel Tacu:</t>
        </r>
        <r>
          <rPr>
            <sz val="9"/>
            <color indexed="81"/>
            <rFont val="Tahoma"/>
            <family val="2"/>
          </rPr>
          <t xml:space="preserve">
Cod: INVHARD</t>
        </r>
      </text>
    </comment>
    <comment ref="G127" authorId="1" shapeId="0" xr:uid="{00000000-0006-0000-1200-000010000000}">
      <text>
        <r>
          <rPr>
            <b/>
            <sz val="9"/>
            <color indexed="81"/>
            <rFont val="Tahoma"/>
            <family val="2"/>
          </rPr>
          <t>INS:</t>
        </r>
        <r>
          <rPr>
            <sz val="9"/>
            <color indexed="81"/>
            <rFont val="Tahoma"/>
            <family val="2"/>
          </rPr>
          <t xml:space="preserve">
Cod: INVSOFT
Rd.3 Col.1 = Rd.4 Col.1 + Rd.5 Col.1</t>
        </r>
      </text>
    </comment>
    <comment ref="G128" authorId="1" shapeId="0" xr:uid="{58B75958-63F3-44CC-AC1F-9A7BAA3B060C}">
      <text>
        <r>
          <rPr>
            <b/>
            <sz val="9"/>
            <color indexed="81"/>
            <rFont val="Tahoma"/>
            <family val="2"/>
          </rPr>
          <t>Daniel Tacu:</t>
        </r>
        <r>
          <rPr>
            <sz val="9"/>
            <color indexed="81"/>
            <rFont val="Tahoma"/>
            <family val="2"/>
          </rPr>
          <t xml:space="preserve">
Cod: INVSOFTC</t>
        </r>
      </text>
    </comment>
    <comment ref="G129" authorId="1" shapeId="0" xr:uid="{B725AD9C-613D-4643-BD5B-FDDD03E0211F}">
      <text>
        <r>
          <rPr>
            <b/>
            <sz val="9"/>
            <color indexed="81"/>
            <rFont val="Tahoma"/>
            <family val="2"/>
          </rPr>
          <t>Daniel Tacu:</t>
        </r>
        <r>
          <rPr>
            <sz val="9"/>
            <color indexed="81"/>
            <rFont val="Tahoma"/>
            <family val="2"/>
          </rPr>
          <t xml:space="preserve">
Cod: INFSOFTFP</t>
        </r>
      </text>
    </comment>
    <comment ref="G130" authorId="1" shapeId="0" xr:uid="{79ECC176-D469-4682-BC60-2F50D486DDDF}">
      <text>
        <r>
          <rPr>
            <b/>
            <sz val="9"/>
            <color indexed="81"/>
            <rFont val="Tahoma"/>
            <family val="2"/>
          </rPr>
          <t>INS:</t>
        </r>
        <r>
          <rPr>
            <sz val="9"/>
            <color indexed="81"/>
            <rFont val="Tahoma"/>
            <family val="2"/>
          </rPr>
          <t xml:space="preserve">
Cod: INVBD
Rd.6 Col.1 = Rd.7 Col.1 + Rd.8 Col.1</t>
        </r>
      </text>
    </comment>
    <comment ref="G131" authorId="1" shapeId="0" xr:uid="{343568C7-5A0D-4596-ABEA-66AF820E8380}">
      <text>
        <r>
          <rPr>
            <b/>
            <sz val="9"/>
            <color indexed="81"/>
            <rFont val="Tahoma"/>
            <family val="2"/>
          </rPr>
          <t>Daniel Tacu:</t>
        </r>
        <r>
          <rPr>
            <sz val="9"/>
            <color indexed="81"/>
            <rFont val="Tahoma"/>
            <family val="2"/>
          </rPr>
          <t xml:space="preserve">
Cod: INVBDC</t>
        </r>
      </text>
    </comment>
    <comment ref="G132" authorId="1" shapeId="0" xr:uid="{6F866AD2-F797-47F2-9EDB-D28DAB04301B}">
      <text>
        <r>
          <rPr>
            <b/>
            <sz val="9"/>
            <color indexed="81"/>
            <rFont val="Tahoma"/>
            <family val="2"/>
          </rPr>
          <t>Daniel Tacu:</t>
        </r>
        <r>
          <rPr>
            <sz val="9"/>
            <color indexed="81"/>
            <rFont val="Tahoma"/>
            <family val="2"/>
          </rPr>
          <t xml:space="preserve">
Cod: INVBDFP</t>
        </r>
      </text>
    </comment>
    <comment ref="G145" authorId="1" shapeId="0" xr:uid="{00000000-0006-0000-1200-000011000000}">
      <text>
        <r>
          <rPr>
            <b/>
            <sz val="9"/>
            <color indexed="81"/>
            <rFont val="Tahoma"/>
            <family val="2"/>
          </rPr>
          <t>INS:</t>
        </r>
        <r>
          <rPr>
            <sz val="9"/>
            <color indexed="81"/>
            <rFont val="Tahoma"/>
            <family val="2"/>
          </rPr>
          <t xml:space="preserve">
Cod: INSI
Rd.1 Col.1 = Rd.(2+3+4+8+9+10) Col.1</t>
        </r>
      </text>
    </comment>
    <comment ref="H145" authorId="1" shapeId="0" xr:uid="{00000000-0006-0000-1200-000012000000}">
      <text>
        <r>
          <rPr>
            <b/>
            <sz val="9"/>
            <color indexed="81"/>
            <rFont val="Tahoma"/>
            <family val="2"/>
          </rPr>
          <t>INS:</t>
        </r>
        <r>
          <rPr>
            <sz val="9"/>
            <color indexed="81"/>
            <rFont val="Tahoma"/>
            <family val="2"/>
          </rPr>
          <t xml:space="preserve">
Cod: INCR
Rd.1 Col.2 = Rd.(Rd.2+3+4+8+9+10) Col.2
Rd.1 Col.2 &gt;= Rd.1 Col.3</t>
        </r>
      </text>
    </comment>
    <comment ref="I145" authorId="1" shapeId="0" xr:uid="{00000000-0006-0000-1200-000013000000}">
      <text>
        <r>
          <rPr>
            <b/>
            <sz val="9"/>
            <color indexed="81"/>
            <rFont val="Tahoma"/>
            <family val="2"/>
          </rPr>
          <t>INS:</t>
        </r>
        <r>
          <rPr>
            <sz val="9"/>
            <color indexed="81"/>
            <rFont val="Tahoma"/>
            <family val="2"/>
          </rPr>
          <t xml:space="preserve">
Cod: INCRR
Rd.1 Col.3 = Rd.(rd.2+3+4+8+9+10) Col.3
Rd.1 Col.3 &lt;= Rd.1 Col.2</t>
        </r>
      </text>
    </comment>
    <comment ref="J145" authorId="1" shapeId="0" xr:uid="{00000000-0006-0000-1200-000014000000}">
      <text>
        <r>
          <rPr>
            <b/>
            <sz val="9"/>
            <color indexed="81"/>
            <rFont val="Tahoma"/>
            <family val="2"/>
          </rPr>
          <t>INS:</t>
        </r>
        <r>
          <rPr>
            <sz val="9"/>
            <color indexed="81"/>
            <rFont val="Tahoma"/>
            <family val="2"/>
          </rPr>
          <t xml:space="preserve">
Cod: IND
Rd.1 Col.4 = Rd.(rd.2+3+4+8+9+10) Col.4</t>
        </r>
      </text>
    </comment>
    <comment ref="L145" authorId="1" shapeId="0" xr:uid="{00000000-0006-0000-1200-000015000000}">
      <text>
        <r>
          <rPr>
            <b/>
            <sz val="9"/>
            <color indexed="81"/>
            <rFont val="Tahoma"/>
            <family val="2"/>
          </rPr>
          <t>INS:</t>
        </r>
        <r>
          <rPr>
            <sz val="9"/>
            <color indexed="81"/>
            <rFont val="Tahoma"/>
            <family val="2"/>
          </rPr>
          <t xml:space="preserve">
Cod: INTSF
1) Rd.1 Col.6 = Rd.(rd.2+3+4+8+9+10) Col.6
2) Rd.1 Col.6 = Rd.1 Col.(1+2-4)</t>
        </r>
      </text>
    </comment>
    <comment ref="G146" authorId="3" shapeId="0" xr:uid="{00000000-0006-0000-1200-000016000000}">
      <text>
        <r>
          <rPr>
            <b/>
            <sz val="8"/>
            <color indexed="81"/>
            <rFont val="Tahoma"/>
            <family val="2"/>
          </rPr>
          <t>INS:</t>
        </r>
        <r>
          <rPr>
            <sz val="8"/>
            <color indexed="81"/>
            <rFont val="Tahoma"/>
            <family val="2"/>
          </rPr>
          <t xml:space="preserve">
Cod: CCSI</t>
        </r>
      </text>
    </comment>
    <comment ref="H146" authorId="1" shapeId="0" xr:uid="{00000000-0006-0000-1200-000017000000}">
      <text>
        <r>
          <rPr>
            <b/>
            <sz val="9"/>
            <color indexed="81"/>
            <rFont val="Tahoma"/>
            <family val="2"/>
          </rPr>
          <t>INS:</t>
        </r>
        <r>
          <rPr>
            <sz val="9"/>
            <color indexed="81"/>
            <rFont val="Tahoma"/>
            <family val="2"/>
          </rPr>
          <t xml:space="preserve">
Cod: CCCR
Rd.2 col.2 &gt;= Rd.2 col.3</t>
        </r>
      </text>
    </comment>
    <comment ref="I146" authorId="1" shapeId="0" xr:uid="{00000000-0006-0000-1200-000018000000}">
      <text>
        <r>
          <rPr>
            <b/>
            <sz val="9"/>
            <color indexed="81"/>
            <rFont val="Tahoma"/>
            <family val="2"/>
          </rPr>
          <t>INS:</t>
        </r>
        <r>
          <rPr>
            <sz val="9"/>
            <color indexed="81"/>
            <rFont val="Tahoma"/>
            <family val="2"/>
          </rPr>
          <t xml:space="preserve">
Cod: CCCRR
Rd.2 col.3 &lt;= Rd.2 col.2</t>
        </r>
      </text>
    </comment>
    <comment ref="J146" authorId="3" shapeId="0" xr:uid="{00000000-0006-0000-1200-000019000000}">
      <text>
        <r>
          <rPr>
            <b/>
            <sz val="8"/>
            <color indexed="81"/>
            <rFont val="Tahoma"/>
            <family val="2"/>
          </rPr>
          <t>INS:</t>
        </r>
        <r>
          <rPr>
            <sz val="8"/>
            <color indexed="81"/>
            <rFont val="Tahoma"/>
            <family val="2"/>
          </rPr>
          <t xml:space="preserve">
Cod: CCD</t>
        </r>
      </text>
    </comment>
    <comment ref="L146" authorId="1" shapeId="0" xr:uid="{00000000-0006-0000-1200-00001A000000}">
      <text>
        <r>
          <rPr>
            <b/>
            <sz val="9"/>
            <color indexed="81"/>
            <rFont val="Tahoma"/>
            <family val="2"/>
          </rPr>
          <t>INS:</t>
        </r>
        <r>
          <rPr>
            <sz val="9"/>
            <color indexed="81"/>
            <rFont val="Tahoma"/>
            <family val="2"/>
          </rPr>
          <t xml:space="preserve">
Cod: CCSF
Rd.2 Col.6 = Rd.2 Col.(1+2-4)</t>
        </r>
      </text>
    </comment>
    <comment ref="G147" authorId="3" shapeId="0" xr:uid="{0FA3DE4F-9904-4A5B-9527-ED191CD9335E}">
      <text>
        <r>
          <rPr>
            <b/>
            <sz val="8"/>
            <color indexed="81"/>
            <rFont val="Tahoma"/>
            <family val="2"/>
          </rPr>
          <t>INS:</t>
        </r>
        <r>
          <rPr>
            <sz val="8"/>
            <color indexed="81"/>
            <rFont val="Tahoma"/>
            <family val="2"/>
          </rPr>
          <t xml:space="preserve">
Cod: CDSI</t>
        </r>
      </text>
    </comment>
    <comment ref="H147" authorId="1" shapeId="0" xr:uid="{381F2FB6-C3FF-4E27-A08A-0A4F6830913E}">
      <text>
        <r>
          <rPr>
            <b/>
            <sz val="9"/>
            <color indexed="81"/>
            <rFont val="Tahoma"/>
            <family val="2"/>
          </rPr>
          <t>INS:</t>
        </r>
        <r>
          <rPr>
            <sz val="9"/>
            <color indexed="81"/>
            <rFont val="Tahoma"/>
            <family val="2"/>
          </rPr>
          <t xml:space="preserve">
Cod: CDCR
Rd.3 Col.2 &gt;= Rd.3 Col.3</t>
        </r>
      </text>
    </comment>
    <comment ref="I147" authorId="1" shapeId="0" xr:uid="{1755A561-82AE-4D9F-BB4E-568D6B96403B}">
      <text>
        <r>
          <rPr>
            <b/>
            <sz val="9"/>
            <color indexed="81"/>
            <rFont val="Tahoma"/>
            <family val="2"/>
          </rPr>
          <t>INS:</t>
        </r>
        <r>
          <rPr>
            <sz val="9"/>
            <color indexed="81"/>
            <rFont val="Tahoma"/>
            <family val="2"/>
          </rPr>
          <t xml:space="preserve">
Cod: CDCRR
Rd.3 Col.3 &lt;= Rd.3 Col.2</t>
        </r>
      </text>
    </comment>
    <comment ref="J147" authorId="3" shapeId="0" xr:uid="{2F68369F-FD0E-4EE5-BBA3-08F0CB21344A}">
      <text>
        <r>
          <rPr>
            <b/>
            <sz val="8"/>
            <color indexed="81"/>
            <rFont val="Tahoma"/>
            <family val="2"/>
          </rPr>
          <t>INS:</t>
        </r>
        <r>
          <rPr>
            <sz val="8"/>
            <color indexed="81"/>
            <rFont val="Tahoma"/>
            <family val="2"/>
          </rPr>
          <t xml:space="preserve">
Cod: CDD</t>
        </r>
      </text>
    </comment>
    <comment ref="L147" authorId="1" shapeId="0" xr:uid="{A200FAB0-1068-42DC-963B-839EC651B56B}">
      <text>
        <r>
          <rPr>
            <b/>
            <sz val="9"/>
            <color indexed="81"/>
            <rFont val="Tahoma"/>
            <family val="2"/>
          </rPr>
          <t>INS:</t>
        </r>
        <r>
          <rPr>
            <sz val="9"/>
            <color indexed="81"/>
            <rFont val="Tahoma"/>
            <family val="2"/>
          </rPr>
          <t xml:space="preserve">
Cod: CDSF
Rd.3 Col.6 = Rd.3 Col.(1+2-4)</t>
        </r>
      </text>
    </comment>
    <comment ref="G148" authorId="1" shapeId="0" xr:uid="{00000000-0006-0000-1200-00001B000000}">
      <text>
        <r>
          <rPr>
            <b/>
            <sz val="9"/>
            <color indexed="81"/>
            <rFont val="Tahoma"/>
            <family val="2"/>
          </rPr>
          <t>INS:</t>
        </r>
        <r>
          <rPr>
            <sz val="9"/>
            <color indexed="81"/>
            <rFont val="Tahoma"/>
            <family val="2"/>
          </rPr>
          <t xml:space="preserve">
Cod: CBLSI
Rd.4 Col.1 &gt;= Rd.(5+6+7) Col.1 </t>
        </r>
      </text>
    </comment>
    <comment ref="H148" authorId="1" shapeId="0" xr:uid="{6CB69ABB-53B8-49B3-A164-5A7FFD47AD70}">
      <text>
        <r>
          <rPr>
            <b/>
            <sz val="9"/>
            <color indexed="81"/>
            <rFont val="Tahoma"/>
            <family val="2"/>
          </rPr>
          <t>INS:</t>
        </r>
        <r>
          <rPr>
            <sz val="9"/>
            <color indexed="81"/>
            <rFont val="Tahoma"/>
            <family val="2"/>
          </rPr>
          <t xml:space="preserve">
Cod: CBLCR
Rd.4 Col.2 &gt;= Rd.(5+6+7) Col.2 </t>
        </r>
      </text>
    </comment>
    <comment ref="I148" authorId="1" shapeId="0" xr:uid="{00000000-0006-0000-1200-00001D000000}">
      <text>
        <r>
          <rPr>
            <b/>
            <sz val="9"/>
            <color indexed="81"/>
            <rFont val="Tahoma"/>
            <family val="2"/>
          </rPr>
          <t>INS:</t>
        </r>
        <r>
          <rPr>
            <sz val="9"/>
            <color indexed="81"/>
            <rFont val="Tahoma"/>
            <family val="2"/>
          </rPr>
          <t xml:space="preserve">
Cod: CBLCRR
1) Rd.4 Col.3 &lt;= Rd.4 Col.2
2) Rd.4 Col.3 &gt;= Rd.(5+6+7) Col.3</t>
        </r>
      </text>
    </comment>
    <comment ref="J148" authorId="1" shapeId="0" xr:uid="{00000000-0006-0000-1200-00001E000000}">
      <text>
        <r>
          <rPr>
            <b/>
            <sz val="9"/>
            <color indexed="81"/>
            <rFont val="Tahoma"/>
            <family val="2"/>
          </rPr>
          <t>INS:</t>
        </r>
        <r>
          <rPr>
            <sz val="9"/>
            <color indexed="81"/>
            <rFont val="Tahoma"/>
            <family val="2"/>
          </rPr>
          <t xml:space="preserve">
Cod: CBLD
Rd.4 Col.4 &gt;= Rd.(5+6+7) Col.4</t>
        </r>
      </text>
    </comment>
    <comment ref="L148" authorId="1" shapeId="0" xr:uid="{00000000-0006-0000-1200-00001F000000}">
      <text>
        <r>
          <rPr>
            <b/>
            <sz val="9"/>
            <color indexed="81"/>
            <rFont val="Tahoma"/>
            <family val="2"/>
          </rPr>
          <t>INS:</t>
        </r>
        <r>
          <rPr>
            <sz val="9"/>
            <color indexed="81"/>
            <rFont val="Tahoma"/>
            <family val="2"/>
          </rPr>
          <t xml:space="preserve">
Cod: CBLSF
Rd.4 Col.6 = Rd.4 Col.(1+2-4)</t>
        </r>
      </text>
    </comment>
    <comment ref="G149" authorId="1" shapeId="0" xr:uid="{00000000-0006-0000-1200-000020000000}">
      <text>
        <r>
          <rPr>
            <b/>
            <sz val="9"/>
            <color indexed="81"/>
            <rFont val="Tahoma"/>
            <family val="2"/>
          </rPr>
          <t>INS:</t>
        </r>
        <r>
          <rPr>
            <sz val="9"/>
            <color indexed="81"/>
            <rFont val="Tahoma"/>
            <family val="2"/>
          </rPr>
          <t xml:space="preserve">
Cod: DASI
Rd.5 Col.1 &lt;= Rd.4 Col.1</t>
        </r>
      </text>
    </comment>
    <comment ref="H149" authorId="1" shapeId="0" xr:uid="{00000000-0006-0000-1200-000021000000}">
      <text>
        <r>
          <rPr>
            <b/>
            <sz val="9"/>
            <color indexed="81"/>
            <rFont val="Tahoma"/>
            <family val="2"/>
          </rPr>
          <t>INS:</t>
        </r>
        <r>
          <rPr>
            <sz val="9"/>
            <color indexed="81"/>
            <rFont val="Tahoma"/>
            <family val="2"/>
          </rPr>
          <t xml:space="preserve">
Cod: DACR
1) Rd.5 Col.2 &gt;= Rd.5 Col.3
2) Rd.5 Col.2 &lt;= Rd.4 Col.2</t>
        </r>
      </text>
    </comment>
    <comment ref="I149" authorId="1" shapeId="0" xr:uid="{00000000-0006-0000-1200-000022000000}">
      <text>
        <r>
          <rPr>
            <b/>
            <sz val="9"/>
            <color indexed="81"/>
            <rFont val="Tahoma"/>
            <family val="2"/>
          </rPr>
          <t>INS:</t>
        </r>
        <r>
          <rPr>
            <sz val="9"/>
            <color indexed="81"/>
            <rFont val="Tahoma"/>
            <family val="2"/>
          </rPr>
          <t xml:space="preserve">
Cod: DACRR
1) Rd.5 Col.3 &lt;= Rd.5 Col.2
2) Rd.5 Col.3 &lt;= Rd.4 Col.3</t>
        </r>
      </text>
    </comment>
    <comment ref="J149" authorId="1" shapeId="0" xr:uid="{00000000-0006-0000-1200-000023000000}">
      <text>
        <r>
          <rPr>
            <b/>
            <sz val="9"/>
            <color indexed="81"/>
            <rFont val="Tahoma"/>
            <family val="2"/>
          </rPr>
          <t>INS:</t>
        </r>
        <r>
          <rPr>
            <sz val="9"/>
            <color indexed="81"/>
            <rFont val="Tahoma"/>
            <family val="2"/>
          </rPr>
          <t xml:space="preserve">
Cod: DAD
1) Rd.5 Col.4 &lt;= Rd.4 Col.4</t>
        </r>
      </text>
    </comment>
    <comment ref="L149" authorId="1" shapeId="0" xr:uid="{00000000-0006-0000-1200-000024000000}">
      <text>
        <r>
          <rPr>
            <b/>
            <sz val="9"/>
            <color indexed="81"/>
            <rFont val="Tahoma"/>
            <family val="2"/>
          </rPr>
          <t>INS:</t>
        </r>
        <r>
          <rPr>
            <sz val="9"/>
            <color indexed="81"/>
            <rFont val="Tahoma"/>
            <family val="2"/>
          </rPr>
          <t xml:space="preserve">
Cod: DASF
Rd.5 Col.6 = Rd.5 Col.(1+2-4)</t>
        </r>
      </text>
    </comment>
    <comment ref="G150" authorId="4" shapeId="0" xr:uid="{00000000-0006-0000-1200-000025000000}">
      <text>
        <r>
          <rPr>
            <b/>
            <sz val="9"/>
            <color indexed="81"/>
            <rFont val="Tahoma"/>
            <family val="2"/>
          </rPr>
          <t>INS:</t>
        </r>
        <r>
          <rPr>
            <sz val="9"/>
            <color indexed="81"/>
            <rFont val="Tahoma"/>
            <family val="2"/>
          </rPr>
          <t xml:space="preserve">
Cod: SSI 
Rd.6 Col.1 &lt;= Rd.4 Col.1</t>
        </r>
      </text>
    </comment>
    <comment ref="H150" authorId="1" shapeId="0" xr:uid="{00000000-0006-0000-1200-000026000000}">
      <text>
        <r>
          <rPr>
            <b/>
            <sz val="9"/>
            <color indexed="81"/>
            <rFont val="Tahoma"/>
            <family val="2"/>
          </rPr>
          <t>INS:</t>
        </r>
        <r>
          <rPr>
            <sz val="9"/>
            <color indexed="81"/>
            <rFont val="Tahoma"/>
            <family val="2"/>
          </rPr>
          <t xml:space="preserve">
Cod: SCR
1) Rd.6 Col.2 &gt;= Rd.6 Col.3
2) Rd.6 Col.2 &lt;= Rd.4 Col.2</t>
        </r>
      </text>
    </comment>
    <comment ref="I150" authorId="1" shapeId="0" xr:uid="{00000000-0006-0000-1200-000027000000}">
      <text>
        <r>
          <rPr>
            <b/>
            <sz val="9"/>
            <color indexed="81"/>
            <rFont val="Tahoma"/>
            <family val="2"/>
          </rPr>
          <t>INS:</t>
        </r>
        <r>
          <rPr>
            <sz val="9"/>
            <color indexed="81"/>
            <rFont val="Tahoma"/>
            <family val="2"/>
          </rPr>
          <t xml:space="preserve">
Cod: SCRR
1) Rd.6 Col.3 &lt;= Rd.6 Col.2
2) Rd.6 Col.3 &lt;= Rd.4 Col.3</t>
        </r>
      </text>
    </comment>
    <comment ref="J150" authorId="4" shapeId="0" xr:uid="{00000000-0006-0000-1200-000028000000}">
      <text>
        <r>
          <rPr>
            <b/>
            <sz val="9"/>
            <color indexed="81"/>
            <rFont val="Tahoma"/>
            <family val="2"/>
          </rPr>
          <t>INS:</t>
        </r>
        <r>
          <rPr>
            <sz val="9"/>
            <color indexed="81"/>
            <rFont val="Tahoma"/>
            <family val="2"/>
          </rPr>
          <t xml:space="preserve">
Cod: SD 
Rd.6 Col.4 &lt;= Rd.4 Col.4</t>
        </r>
      </text>
    </comment>
    <comment ref="L150" authorId="4" shapeId="0" xr:uid="{00000000-0006-0000-1200-000029000000}">
      <text>
        <r>
          <rPr>
            <b/>
            <sz val="9"/>
            <color indexed="81"/>
            <rFont val="Tahoma"/>
            <family val="2"/>
          </rPr>
          <t>INS:</t>
        </r>
        <r>
          <rPr>
            <sz val="9"/>
            <color indexed="81"/>
            <rFont val="Tahoma"/>
            <family val="2"/>
          </rPr>
          <t xml:space="preserve">
Cod: SSF 
Rd.6 Col.6 = Rd.6 Col.(1+2-4)</t>
        </r>
      </text>
    </comment>
    <comment ref="G151" authorId="4" shapeId="0" xr:uid="{7D65EA51-ECB5-41BF-AFDF-1E2E1D2563EE}">
      <text>
        <r>
          <rPr>
            <b/>
            <sz val="9"/>
            <color indexed="81"/>
            <rFont val="Tahoma"/>
            <family val="2"/>
          </rPr>
          <t>INS:</t>
        </r>
        <r>
          <rPr>
            <sz val="9"/>
            <color indexed="81"/>
            <rFont val="Tahoma"/>
            <family val="2"/>
          </rPr>
          <t xml:space="preserve">
Cod: BDSI 
Rd.7 Col.1 &lt;= Rd.4 Col.1</t>
        </r>
      </text>
    </comment>
    <comment ref="H151" authorId="1" shapeId="0" xr:uid="{B5E8AD4C-897C-4B4D-8204-09F671BA6142}">
      <text>
        <r>
          <rPr>
            <b/>
            <sz val="9"/>
            <color indexed="81"/>
            <rFont val="Tahoma"/>
            <family val="2"/>
          </rPr>
          <t>INS:</t>
        </r>
        <r>
          <rPr>
            <sz val="9"/>
            <color indexed="81"/>
            <rFont val="Tahoma"/>
            <family val="2"/>
          </rPr>
          <t xml:space="preserve">
Cod: BDCR
1) Rd.7 Col.2 &gt;= Rd.7 Col.3
2) Rd.7 Col.2 &lt;= Rd.4 Col.2</t>
        </r>
      </text>
    </comment>
    <comment ref="I151" authorId="1" shapeId="0" xr:uid="{05A7F250-DE31-4ADF-A1FF-E97CCBF1DA55}">
      <text>
        <r>
          <rPr>
            <b/>
            <sz val="9"/>
            <color indexed="81"/>
            <rFont val="Tahoma"/>
            <family val="2"/>
          </rPr>
          <t>INS:</t>
        </r>
        <r>
          <rPr>
            <sz val="9"/>
            <color indexed="81"/>
            <rFont val="Tahoma"/>
            <family val="2"/>
          </rPr>
          <t xml:space="preserve">
Cod: BDCRR
1) Rd.7 Col.3 &lt;= Rd.7 Col.2
2) Rd.7 Col.3 &lt;= Rd.4 Col.3</t>
        </r>
      </text>
    </comment>
    <comment ref="J151" authorId="4" shapeId="0" xr:uid="{4C5A8BA1-B03B-4938-849F-A25319DF694F}">
      <text>
        <r>
          <rPr>
            <b/>
            <sz val="9"/>
            <color indexed="81"/>
            <rFont val="Tahoma"/>
            <family val="2"/>
          </rPr>
          <t>INS:</t>
        </r>
        <r>
          <rPr>
            <sz val="9"/>
            <color indexed="81"/>
            <rFont val="Tahoma"/>
            <family val="2"/>
          </rPr>
          <t xml:space="preserve">
Cod: BDD 
Rd.7 Col.4 &lt;= Rd.4 Col.4</t>
        </r>
      </text>
    </comment>
    <comment ref="L151" authorId="4" shapeId="0" xr:uid="{0F3C083D-F576-4F79-84B9-811B0E9DED97}">
      <text>
        <r>
          <rPr>
            <b/>
            <sz val="9"/>
            <color indexed="81"/>
            <rFont val="Tahoma"/>
            <family val="2"/>
          </rPr>
          <t>INS:</t>
        </r>
        <r>
          <rPr>
            <sz val="9"/>
            <color indexed="81"/>
            <rFont val="Tahoma"/>
            <family val="2"/>
          </rPr>
          <t xml:space="preserve">
Cod: BDSF 
Rd.7 Col.6 = Rd.7 Col.(1+2-4)</t>
        </r>
      </text>
    </comment>
    <comment ref="G152" authorId="3" shapeId="0" xr:uid="{C085343C-3083-4EF3-869C-A767D2CD7F1A}">
      <text>
        <r>
          <rPr>
            <b/>
            <sz val="8"/>
            <color indexed="81"/>
            <rFont val="Tahoma"/>
            <family val="2"/>
          </rPr>
          <t>INS:</t>
        </r>
        <r>
          <rPr>
            <sz val="8"/>
            <color indexed="81"/>
            <rFont val="Tahoma"/>
            <family val="2"/>
          </rPr>
          <t xml:space="preserve">
Cod: FCSI</t>
        </r>
      </text>
    </comment>
    <comment ref="H152" authorId="1" shapeId="0" xr:uid="{AEE876AD-3BBF-4DAB-A619-23D3BC31F330}">
      <text>
        <r>
          <rPr>
            <b/>
            <sz val="9"/>
            <color indexed="81"/>
            <rFont val="Tahoma"/>
            <family val="2"/>
          </rPr>
          <t>INS:</t>
        </r>
        <r>
          <rPr>
            <sz val="9"/>
            <color indexed="81"/>
            <rFont val="Tahoma"/>
            <family val="2"/>
          </rPr>
          <t xml:space="preserve">
Cod: FCCR
Rd.8 Col.2 &gt;= Rd.8 Col.3</t>
        </r>
      </text>
    </comment>
    <comment ref="I152" authorId="1" shapeId="0" xr:uid="{EE5F5C0D-D13D-4CF5-840F-A583821459EF}">
      <text>
        <r>
          <rPr>
            <b/>
            <sz val="9"/>
            <color indexed="81"/>
            <rFont val="Tahoma"/>
            <family val="2"/>
          </rPr>
          <t>INS:</t>
        </r>
        <r>
          <rPr>
            <sz val="9"/>
            <color indexed="81"/>
            <rFont val="Tahoma"/>
            <family val="2"/>
          </rPr>
          <t xml:space="preserve">
Cod: FCCRR
Rd.8 Col.3 &lt;= Rd.8 Col.2</t>
        </r>
      </text>
    </comment>
    <comment ref="J152" authorId="3" shapeId="0" xr:uid="{587400BC-CE98-4A6E-8C53-9430CD4DA1EA}">
      <text>
        <r>
          <rPr>
            <b/>
            <sz val="8"/>
            <color indexed="81"/>
            <rFont val="Tahoma"/>
            <family val="2"/>
          </rPr>
          <t>INS:</t>
        </r>
        <r>
          <rPr>
            <sz val="8"/>
            <color indexed="81"/>
            <rFont val="Tahoma"/>
            <family val="2"/>
          </rPr>
          <t xml:space="preserve">
Cod: FCD</t>
        </r>
      </text>
    </comment>
    <comment ref="L152" authorId="1" shapeId="0" xr:uid="{4DA8A195-D9A5-45DC-8C30-53C78B4DFB65}">
      <text>
        <r>
          <rPr>
            <b/>
            <sz val="9"/>
            <color indexed="81"/>
            <rFont val="Tahoma"/>
            <family val="2"/>
          </rPr>
          <t>INS:</t>
        </r>
        <r>
          <rPr>
            <sz val="9"/>
            <color indexed="81"/>
            <rFont val="Tahoma"/>
            <family val="2"/>
          </rPr>
          <t xml:space="preserve">
Cod: FCSF
Rd.8 Col.6 = Rd.8 Col.(1+2-4)</t>
        </r>
      </text>
    </comment>
    <comment ref="G153" authorId="3" shapeId="0" xr:uid="{00000000-0006-0000-1200-00002F000000}">
      <text>
        <r>
          <rPr>
            <b/>
            <sz val="8"/>
            <color indexed="81"/>
            <rFont val="Tahoma"/>
            <family val="2"/>
          </rPr>
          <t>INS:</t>
        </r>
        <r>
          <rPr>
            <sz val="8"/>
            <color indexed="81"/>
            <rFont val="Tahoma"/>
            <family val="2"/>
          </rPr>
          <t xml:space="preserve">
Cod: ANRMSI</t>
        </r>
      </text>
    </comment>
    <comment ref="H153" authorId="1" shapeId="0" xr:uid="{00000000-0006-0000-1200-000030000000}">
      <text>
        <r>
          <rPr>
            <b/>
            <sz val="9"/>
            <color indexed="81"/>
            <rFont val="Tahoma"/>
            <family val="2"/>
          </rPr>
          <t>INS:</t>
        </r>
        <r>
          <rPr>
            <sz val="9"/>
            <color indexed="81"/>
            <rFont val="Tahoma"/>
            <family val="2"/>
          </rPr>
          <t xml:space="preserve">
Cod: ANRMCR
Rd.9 Col.2 &gt;= Rd.9 Col.3</t>
        </r>
      </text>
    </comment>
    <comment ref="I153" authorId="1" shapeId="0" xr:uid="{00000000-0006-0000-1200-000031000000}">
      <text>
        <r>
          <rPr>
            <b/>
            <sz val="9"/>
            <color indexed="81"/>
            <rFont val="Tahoma"/>
            <family val="2"/>
          </rPr>
          <t>INS:</t>
        </r>
        <r>
          <rPr>
            <sz val="9"/>
            <color indexed="81"/>
            <rFont val="Tahoma"/>
            <family val="2"/>
          </rPr>
          <t xml:space="preserve">
Cod: ANRMCRR
Rd.9 Col.3 &lt;= Rd.9 Col.2</t>
        </r>
      </text>
    </comment>
    <comment ref="J153" authorId="3" shapeId="0" xr:uid="{00000000-0006-0000-1200-000032000000}">
      <text>
        <r>
          <rPr>
            <b/>
            <sz val="8"/>
            <color indexed="81"/>
            <rFont val="Tahoma"/>
            <family val="2"/>
          </rPr>
          <t>INS:</t>
        </r>
        <r>
          <rPr>
            <sz val="8"/>
            <color indexed="81"/>
            <rFont val="Tahoma"/>
            <family val="2"/>
          </rPr>
          <t xml:space="preserve">
Cod: ANRMD</t>
        </r>
      </text>
    </comment>
    <comment ref="L153" authorId="1" shapeId="0" xr:uid="{00000000-0006-0000-1200-000033000000}">
      <text>
        <r>
          <rPr>
            <b/>
            <sz val="9"/>
            <color indexed="81"/>
            <rFont val="Tahoma"/>
            <family val="2"/>
          </rPr>
          <t>INS:</t>
        </r>
        <r>
          <rPr>
            <sz val="9"/>
            <color indexed="81"/>
            <rFont val="Tahoma"/>
            <family val="2"/>
          </rPr>
          <t xml:space="preserve">
Cod: ANRMSF
Rd.9 Col.6 = Rd.9 Col.(1+2-4)</t>
        </r>
      </text>
    </comment>
    <comment ref="G154" authorId="3" shapeId="0" xr:uid="{00000000-0006-0000-1200-00002A000000}">
      <text>
        <r>
          <rPr>
            <b/>
            <sz val="8"/>
            <color indexed="81"/>
            <rFont val="Tahoma"/>
            <family val="2"/>
          </rPr>
          <t>INS:</t>
        </r>
        <r>
          <rPr>
            <sz val="8"/>
            <color indexed="81"/>
            <rFont val="Tahoma"/>
            <family val="2"/>
          </rPr>
          <t xml:space="preserve">
Cod: AVINSI</t>
        </r>
      </text>
    </comment>
    <comment ref="H154" authorId="1" shapeId="0" xr:uid="{00000000-0006-0000-1200-00002B000000}">
      <text>
        <r>
          <rPr>
            <b/>
            <sz val="9"/>
            <color indexed="81"/>
            <rFont val="Tahoma"/>
            <family val="2"/>
          </rPr>
          <t>INS:</t>
        </r>
        <r>
          <rPr>
            <sz val="9"/>
            <color indexed="81"/>
            <rFont val="Tahoma"/>
            <family val="2"/>
          </rPr>
          <t xml:space="preserve">
Cod: AVINCR
Rd.10 Col.2 &gt;= Rd.10 Col.3</t>
        </r>
      </text>
    </comment>
    <comment ref="I154" authorId="1" shapeId="0" xr:uid="{00000000-0006-0000-1200-00002C000000}">
      <text>
        <r>
          <rPr>
            <b/>
            <sz val="9"/>
            <color indexed="81"/>
            <rFont val="Tahoma"/>
            <family val="2"/>
          </rPr>
          <t>INS:</t>
        </r>
        <r>
          <rPr>
            <sz val="9"/>
            <color indexed="81"/>
            <rFont val="Tahoma"/>
            <family val="2"/>
          </rPr>
          <t xml:space="preserve">
Cod: AVINCRR
Rd.10 Col.3 &lt;= Rd.10 Col.2</t>
        </r>
      </text>
    </comment>
    <comment ref="J154" authorId="3" shapeId="0" xr:uid="{00000000-0006-0000-1200-00002D000000}">
      <text>
        <r>
          <rPr>
            <b/>
            <sz val="8"/>
            <color indexed="81"/>
            <rFont val="Tahoma"/>
            <family val="2"/>
          </rPr>
          <t>INS:</t>
        </r>
        <r>
          <rPr>
            <sz val="8"/>
            <color indexed="81"/>
            <rFont val="Tahoma"/>
            <family val="2"/>
          </rPr>
          <t xml:space="preserve">
Cod: AVIND</t>
        </r>
      </text>
    </comment>
    <comment ref="L154" authorId="1" shapeId="0" xr:uid="{00000000-0006-0000-1200-00002E000000}">
      <text>
        <r>
          <rPr>
            <b/>
            <sz val="9"/>
            <color indexed="81"/>
            <rFont val="Tahoma"/>
            <family val="2"/>
          </rPr>
          <t>INS:</t>
        </r>
        <r>
          <rPr>
            <sz val="9"/>
            <color indexed="81"/>
            <rFont val="Tahoma"/>
            <family val="2"/>
          </rPr>
          <t xml:space="preserve">
Cod: AVINSF
Rd.10 Col.6 = Rd.6 Col.(1+2-4)</t>
        </r>
      </text>
    </comment>
    <comment ref="G165" authorId="1" shapeId="0" xr:uid="{00000000-0006-0000-1200-000034000000}">
      <text>
        <r>
          <rPr>
            <b/>
            <sz val="9"/>
            <color indexed="81"/>
            <rFont val="Tahoma"/>
            <family val="2"/>
          </rPr>
          <t>INS:</t>
        </r>
        <r>
          <rPr>
            <sz val="9"/>
            <color indexed="81"/>
            <rFont val="Tahoma"/>
            <family val="2"/>
          </rPr>
          <t xml:space="preserve">
Cod: IMOCSI
Rd.1 Col.1 = Rd.(2+4+7+10+11+15+16+17+18+19) Col.1  </t>
        </r>
      </text>
    </comment>
    <comment ref="H165" authorId="1" shapeId="0" xr:uid="{00000000-0006-0000-1200-000035000000}">
      <text>
        <r>
          <rPr>
            <b/>
            <sz val="9"/>
            <color indexed="81"/>
            <rFont val="Tahoma"/>
            <family val="2"/>
          </rPr>
          <t>INS:</t>
        </r>
        <r>
          <rPr>
            <sz val="9"/>
            <color indexed="81"/>
            <rFont val="Tahoma"/>
            <family val="2"/>
          </rPr>
          <t xml:space="preserve">
Cod: IMOCCR
</t>
        </r>
        <r>
          <rPr>
            <b/>
            <sz val="9"/>
            <color indexed="81"/>
            <rFont val="Tahoma"/>
            <family val="2"/>
          </rPr>
          <t>1)</t>
        </r>
        <r>
          <rPr>
            <sz val="9"/>
            <color indexed="81"/>
            <rFont val="Tahoma"/>
            <family val="2"/>
          </rPr>
          <t xml:space="preserve"> Rd.1 Col.2 = Rd.(2+4+7+10+11+15+16+17+18+19) Col.2  
</t>
        </r>
        <r>
          <rPr>
            <b/>
            <sz val="9"/>
            <color indexed="81"/>
            <rFont val="Tahoma"/>
            <family val="2"/>
          </rPr>
          <t xml:space="preserve">2) </t>
        </r>
        <r>
          <rPr>
            <sz val="9"/>
            <color indexed="81"/>
            <rFont val="Tahoma"/>
            <family val="2"/>
          </rPr>
          <t>Rd.1 Col.2 &gt;= Rd.1 Col.3</t>
        </r>
      </text>
    </comment>
    <comment ref="I165" authorId="1" shapeId="0" xr:uid="{00000000-0006-0000-1200-000036000000}">
      <text>
        <r>
          <rPr>
            <b/>
            <sz val="9"/>
            <color indexed="81"/>
            <rFont val="Tahoma"/>
            <family val="2"/>
          </rPr>
          <t>INS:</t>
        </r>
        <r>
          <rPr>
            <sz val="9"/>
            <color indexed="81"/>
            <rFont val="Tahoma"/>
            <family val="2"/>
          </rPr>
          <t xml:space="preserve">
Cod: IMOCCRR
</t>
        </r>
        <r>
          <rPr>
            <b/>
            <sz val="9"/>
            <color indexed="81"/>
            <rFont val="Tahoma"/>
            <family val="2"/>
          </rPr>
          <t>1)</t>
        </r>
        <r>
          <rPr>
            <sz val="9"/>
            <color indexed="81"/>
            <rFont val="Tahoma"/>
            <family val="2"/>
          </rPr>
          <t xml:space="preserve"> Rd.1 Col.3 = Rd.(2+4+7+10+11+15+16+17+18+19) Col.3  
</t>
        </r>
        <r>
          <rPr>
            <b/>
            <sz val="9"/>
            <color indexed="81"/>
            <rFont val="Tahoma"/>
            <family val="2"/>
          </rPr>
          <t>2)</t>
        </r>
        <r>
          <rPr>
            <sz val="9"/>
            <color indexed="81"/>
            <rFont val="Tahoma"/>
            <family val="2"/>
          </rPr>
          <t xml:space="preserve"> Rd.1 Col.3 &lt;= Rd.8 Col.2</t>
        </r>
      </text>
    </comment>
    <comment ref="J165" authorId="1" shapeId="0" xr:uid="{00000000-0006-0000-1200-000037000000}">
      <text>
        <r>
          <rPr>
            <b/>
            <sz val="9"/>
            <color indexed="81"/>
            <rFont val="Tahoma"/>
            <family val="2"/>
          </rPr>
          <t>INS:</t>
        </r>
        <r>
          <rPr>
            <sz val="9"/>
            <color indexed="81"/>
            <rFont val="Tahoma"/>
            <family val="2"/>
          </rPr>
          <t xml:space="preserve">
Cod: IMOCD
</t>
        </r>
        <r>
          <rPr>
            <b/>
            <sz val="9"/>
            <color indexed="81"/>
            <rFont val="Tahoma"/>
            <family val="2"/>
          </rPr>
          <t>1)</t>
        </r>
        <r>
          <rPr>
            <sz val="9"/>
            <color indexed="81"/>
            <rFont val="Tahoma"/>
            <family val="2"/>
          </rPr>
          <t xml:space="preserve"> Rd.1 Col.4 = Rd.(2+4+7+10+11+15+16+17+18+19) Col.4  
</t>
        </r>
        <r>
          <rPr>
            <b/>
            <sz val="9"/>
            <color indexed="81"/>
            <rFont val="Tahoma"/>
            <family val="2"/>
          </rPr>
          <t>2)</t>
        </r>
        <r>
          <rPr>
            <sz val="9"/>
            <color indexed="81"/>
            <rFont val="Tahoma"/>
            <family val="2"/>
          </rPr>
          <t xml:space="preserve"> Rd.1 Col.4 &gt;= Rd.1 Col.5</t>
        </r>
      </text>
    </comment>
    <comment ref="K165" authorId="1" shapeId="0" xr:uid="{00000000-0006-0000-1200-000038000000}">
      <text>
        <r>
          <rPr>
            <b/>
            <sz val="9"/>
            <color indexed="81"/>
            <rFont val="Tahoma"/>
            <family val="2"/>
          </rPr>
          <t>INS:</t>
        </r>
        <r>
          <rPr>
            <sz val="9"/>
            <color indexed="81"/>
            <rFont val="Tahoma"/>
            <family val="2"/>
          </rPr>
          <t xml:space="preserve">
Cod: IMODDC
</t>
        </r>
        <r>
          <rPr>
            <b/>
            <sz val="9"/>
            <color indexed="81"/>
            <rFont val="Tahoma"/>
            <family val="2"/>
          </rPr>
          <t>1)</t>
        </r>
        <r>
          <rPr>
            <sz val="9"/>
            <color indexed="81"/>
            <rFont val="Tahoma"/>
            <family val="2"/>
          </rPr>
          <t xml:space="preserve"> Rd.1 Col.5 = Rd.(4+7+10+11+15+16+17+18) Col.5  
</t>
        </r>
        <r>
          <rPr>
            <b/>
            <sz val="9"/>
            <color indexed="81"/>
            <rFont val="Tahoma"/>
            <family val="2"/>
          </rPr>
          <t>2)</t>
        </r>
        <r>
          <rPr>
            <sz val="9"/>
            <color indexed="81"/>
            <rFont val="Tahoma"/>
            <family val="2"/>
          </rPr>
          <t xml:space="preserve"> Rd.1 Col.5 &lt;= Rd.1 Col.4</t>
        </r>
      </text>
    </comment>
    <comment ref="L165" authorId="1" shapeId="0" xr:uid="{00000000-0006-0000-1200-000039000000}">
      <text>
        <r>
          <rPr>
            <b/>
            <sz val="9"/>
            <color indexed="81"/>
            <rFont val="Tahoma"/>
            <family val="2"/>
          </rPr>
          <t>INS:</t>
        </r>
        <r>
          <rPr>
            <sz val="9"/>
            <color indexed="81"/>
            <rFont val="Tahoma"/>
            <family val="2"/>
          </rPr>
          <t xml:space="preserve">
Cod: IMOCSF
</t>
        </r>
        <r>
          <rPr>
            <b/>
            <sz val="9"/>
            <color indexed="81"/>
            <rFont val="Tahoma"/>
            <family val="2"/>
            <charset val="238"/>
          </rPr>
          <t>1)</t>
        </r>
        <r>
          <rPr>
            <sz val="9"/>
            <color indexed="81"/>
            <rFont val="Tahoma"/>
            <family val="2"/>
          </rPr>
          <t xml:space="preserve"> Rd.1 Col.6 = Rd.(2+4+7+10+11+15+16+17+18+19) Col.6  
</t>
        </r>
        <r>
          <rPr>
            <b/>
            <sz val="9"/>
            <color indexed="81"/>
            <rFont val="Tahoma"/>
            <family val="2"/>
            <charset val="238"/>
          </rPr>
          <t>2)</t>
        </r>
        <r>
          <rPr>
            <sz val="9"/>
            <color indexed="81"/>
            <rFont val="Tahoma"/>
            <family val="2"/>
          </rPr>
          <t xml:space="preserve"> Rd.1 Col.6 = Rd.1 Col.(1+2-4)</t>
        </r>
      </text>
    </comment>
    <comment ref="G166" authorId="3" shapeId="0" xr:uid="{00000000-0006-0000-1200-00003A000000}">
      <text>
        <r>
          <rPr>
            <b/>
            <sz val="9"/>
            <color indexed="81"/>
            <rFont val="Tahoma"/>
            <family val="2"/>
          </rPr>
          <t>INS:</t>
        </r>
        <r>
          <rPr>
            <sz val="9"/>
            <color indexed="81"/>
            <rFont val="Tahoma"/>
            <family val="2"/>
          </rPr>
          <t xml:space="preserve">
Cod: TERSI</t>
        </r>
      </text>
    </comment>
    <comment ref="H166" authorId="1" shapeId="0" xr:uid="{00000000-0006-0000-1200-00003B000000}">
      <text>
        <r>
          <rPr>
            <b/>
            <sz val="9"/>
            <color indexed="81"/>
            <rFont val="Tahoma"/>
            <family val="2"/>
          </rPr>
          <t>INS:</t>
        </r>
        <r>
          <rPr>
            <sz val="9"/>
            <color indexed="81"/>
            <rFont val="Tahoma"/>
            <family val="2"/>
          </rPr>
          <t xml:space="preserve">
Cod: TERCR
Rd.2 Col.2 &gt;= Rd.2 Col.3</t>
        </r>
      </text>
    </comment>
    <comment ref="I166" authorId="1" shapeId="0" xr:uid="{00000000-0006-0000-1200-00003C000000}">
      <text>
        <r>
          <rPr>
            <b/>
            <sz val="9"/>
            <color indexed="81"/>
            <rFont val="Tahoma"/>
            <family val="2"/>
          </rPr>
          <t>INS:</t>
        </r>
        <r>
          <rPr>
            <sz val="9"/>
            <color indexed="81"/>
            <rFont val="Tahoma"/>
            <family val="2"/>
          </rPr>
          <t xml:space="preserve">
Cod: TERCRR
Rd.2 Col.3 &lt;= Rd.2 Col.2</t>
        </r>
      </text>
    </comment>
    <comment ref="J166" authorId="3" shapeId="0" xr:uid="{00000000-0006-0000-1200-00003D000000}">
      <text>
        <r>
          <rPr>
            <b/>
            <sz val="8"/>
            <color indexed="81"/>
            <rFont val="Tahoma"/>
            <family val="2"/>
          </rPr>
          <t>INS:</t>
        </r>
        <r>
          <rPr>
            <sz val="8"/>
            <color indexed="81"/>
            <rFont val="Tahoma"/>
            <family val="2"/>
          </rPr>
          <t xml:space="preserve">
Cod: TERD</t>
        </r>
      </text>
    </comment>
    <comment ref="L166" authorId="1" shapeId="0" xr:uid="{00000000-0006-0000-1200-00003E000000}">
      <text>
        <r>
          <rPr>
            <b/>
            <sz val="9"/>
            <color indexed="81"/>
            <rFont val="Tahoma"/>
            <family val="2"/>
          </rPr>
          <t>INS:</t>
        </r>
        <r>
          <rPr>
            <sz val="9"/>
            <color indexed="81"/>
            <rFont val="Tahoma"/>
            <family val="2"/>
          </rPr>
          <t xml:space="preserve">
Cod: TERSF
Rd.2 Col.6 = Rd.2 Col.(1+2-4)</t>
        </r>
      </text>
    </comment>
    <comment ref="G167" authorId="1" shapeId="0" xr:uid="{00000000-0006-0000-1200-00003F000000}">
      <text>
        <r>
          <rPr>
            <b/>
            <sz val="9"/>
            <color indexed="81"/>
            <rFont val="Tahoma"/>
            <family val="2"/>
          </rPr>
          <t>INS:</t>
        </r>
        <r>
          <rPr>
            <sz val="9"/>
            <color indexed="81"/>
            <rFont val="Tahoma"/>
            <family val="2"/>
          </rPr>
          <t xml:space="preserve">
Cod: TERATSI
Rd.3 Col.1 &lt;= Rd.2 Col.1</t>
        </r>
      </text>
    </comment>
    <comment ref="H167" authorId="1" shapeId="0" xr:uid="{00000000-0006-0000-1200-000040000000}">
      <text>
        <r>
          <rPr>
            <b/>
            <sz val="9"/>
            <color indexed="81"/>
            <rFont val="Tahoma"/>
            <family val="2"/>
          </rPr>
          <t>INS:</t>
        </r>
        <r>
          <rPr>
            <sz val="9"/>
            <color indexed="81"/>
            <rFont val="Tahoma"/>
            <family val="2"/>
          </rPr>
          <t xml:space="preserve">
Cod: TERATCR
1) Rd.3 Col.2 &gt;= Rd.3 Col.3
2) Rd.3 Col.2 &lt;= Rd.2 Col.2</t>
        </r>
      </text>
    </comment>
    <comment ref="I167" authorId="1" shapeId="0" xr:uid="{00000000-0006-0000-1200-000041000000}">
      <text>
        <r>
          <rPr>
            <b/>
            <sz val="9"/>
            <color indexed="81"/>
            <rFont val="Tahoma"/>
            <family val="2"/>
          </rPr>
          <t>INS:</t>
        </r>
        <r>
          <rPr>
            <sz val="9"/>
            <color indexed="81"/>
            <rFont val="Tahoma"/>
            <family val="2"/>
          </rPr>
          <t xml:space="preserve">
Cod: TERATCRR
1) Rd.3 Col.3 &lt;= Rd.3 Col.2
2) Rd.3 Col.3 &lt;= Rd.2 Col.3</t>
        </r>
      </text>
    </comment>
    <comment ref="J167" authorId="1" shapeId="0" xr:uid="{00000000-0006-0000-1200-000042000000}">
      <text>
        <r>
          <rPr>
            <b/>
            <sz val="9"/>
            <color indexed="81"/>
            <rFont val="Tahoma"/>
            <family val="2"/>
          </rPr>
          <t>INS:</t>
        </r>
        <r>
          <rPr>
            <sz val="9"/>
            <color indexed="81"/>
            <rFont val="Tahoma"/>
            <family val="2"/>
          </rPr>
          <t xml:space="preserve">
Cod: TERATD
Rd.3 Col.4 &lt;= Rd.2 Col.4</t>
        </r>
      </text>
    </comment>
    <comment ref="L167" authorId="1" shapeId="0" xr:uid="{00000000-0006-0000-1200-000043000000}">
      <text>
        <r>
          <rPr>
            <b/>
            <sz val="9"/>
            <color indexed="81"/>
            <rFont val="Tahoma"/>
            <family val="2"/>
          </rPr>
          <t>INS:</t>
        </r>
        <r>
          <rPr>
            <sz val="9"/>
            <color indexed="81"/>
            <rFont val="Tahoma"/>
            <family val="2"/>
          </rPr>
          <t xml:space="preserve">
Cod: TERATSF
Rd.3 Col.6 = Rd.3 Col.(1+2-4)</t>
        </r>
      </text>
    </comment>
    <comment ref="G168" authorId="3" shapeId="0" xr:uid="{00000000-0006-0000-1200-000044000000}">
      <text>
        <r>
          <rPr>
            <b/>
            <sz val="9"/>
            <color indexed="81"/>
            <rFont val="Tahoma"/>
            <family val="2"/>
          </rPr>
          <t>INS:</t>
        </r>
        <r>
          <rPr>
            <sz val="9"/>
            <color indexed="81"/>
            <rFont val="Tahoma"/>
            <family val="2"/>
          </rPr>
          <t xml:space="preserve">
Cod: CONAMSI</t>
        </r>
      </text>
    </comment>
    <comment ref="H168" authorId="1" shapeId="0" xr:uid="{00000000-0006-0000-1200-000045000000}">
      <text>
        <r>
          <rPr>
            <b/>
            <sz val="9"/>
            <color indexed="81"/>
            <rFont val="Tahoma"/>
            <family val="2"/>
          </rPr>
          <t>INS:</t>
        </r>
        <r>
          <rPr>
            <sz val="9"/>
            <color indexed="81"/>
            <rFont val="Tahoma"/>
            <family val="2"/>
          </rPr>
          <t xml:space="preserve">
Cod: CONAMCR
</t>
        </r>
        <r>
          <rPr>
            <b/>
            <sz val="9"/>
            <color indexed="81"/>
            <rFont val="Tahoma"/>
            <family val="2"/>
          </rPr>
          <t>1)</t>
        </r>
        <r>
          <rPr>
            <sz val="9"/>
            <color indexed="81"/>
            <rFont val="Tahoma"/>
            <family val="2"/>
          </rPr>
          <t xml:space="preserve"> Rd.4 Col.2 &gt;= Rd.4 Col.3
</t>
        </r>
        <r>
          <rPr>
            <b/>
            <sz val="9"/>
            <color indexed="81"/>
            <rFont val="Tahoma"/>
            <family val="2"/>
          </rPr>
          <t>2)</t>
        </r>
        <r>
          <rPr>
            <sz val="9"/>
            <color indexed="81"/>
            <rFont val="Tahoma"/>
            <family val="2"/>
          </rPr>
          <t xml:space="preserve"> Rd.4 Col.2 &gt;= Rd.(5+6) Col.2</t>
        </r>
      </text>
    </comment>
    <comment ref="I168" authorId="1" shapeId="0" xr:uid="{00000000-0006-0000-1200-000046000000}">
      <text>
        <r>
          <rPr>
            <b/>
            <sz val="9"/>
            <color indexed="81"/>
            <rFont val="Tahoma"/>
            <family val="2"/>
          </rPr>
          <t>INS:</t>
        </r>
        <r>
          <rPr>
            <sz val="9"/>
            <color indexed="81"/>
            <rFont val="Tahoma"/>
            <family val="2"/>
          </rPr>
          <t xml:space="preserve">
Cod: CONAMCRR
Rd.4 Col.3 &lt;= Rd.4 Col.2</t>
        </r>
      </text>
    </comment>
    <comment ref="J168" authorId="1" shapeId="0" xr:uid="{00000000-0006-0000-1200-000047000000}">
      <text>
        <r>
          <rPr>
            <b/>
            <sz val="9"/>
            <color indexed="81"/>
            <rFont val="Tahoma"/>
            <family val="2"/>
          </rPr>
          <t>INS:</t>
        </r>
        <r>
          <rPr>
            <sz val="9"/>
            <color indexed="81"/>
            <rFont val="Tahoma"/>
            <family val="2"/>
          </rPr>
          <t xml:space="preserve">
Cod: CONAMD
Rd.4 Col.4 &gt;= Rd.4 Col.5</t>
        </r>
      </text>
    </comment>
    <comment ref="K168" authorId="1" shapeId="0" xr:uid="{00000000-0006-0000-1200-000048000000}">
      <text>
        <r>
          <rPr>
            <b/>
            <sz val="9"/>
            <color indexed="81"/>
            <rFont val="Tahoma"/>
            <family val="2"/>
          </rPr>
          <t>INS:</t>
        </r>
        <r>
          <rPr>
            <sz val="9"/>
            <color indexed="81"/>
            <rFont val="Tahoma"/>
            <family val="2"/>
          </rPr>
          <t xml:space="preserve">
Cod: CONAMDDC
Rd.4 Col.5 &lt;= Rd.4 Col.4</t>
        </r>
      </text>
    </comment>
    <comment ref="L168" authorId="1" shapeId="0" xr:uid="{00000000-0006-0000-1200-000049000000}">
      <text>
        <r>
          <rPr>
            <b/>
            <sz val="9"/>
            <color indexed="81"/>
            <rFont val="Tahoma"/>
            <family val="2"/>
          </rPr>
          <t>INS:</t>
        </r>
        <r>
          <rPr>
            <sz val="9"/>
            <color indexed="81"/>
            <rFont val="Tahoma"/>
            <family val="2"/>
          </rPr>
          <t xml:space="preserve">
CONAMSF
Rd.4 Col.6 = Rd.4 Col.(1+2-4)</t>
        </r>
      </text>
    </comment>
    <comment ref="G169" authorId="3" shapeId="0" xr:uid="{00000000-0006-0000-1200-00004A000000}">
      <text>
        <r>
          <rPr>
            <b/>
            <sz val="8"/>
            <color indexed="81"/>
            <rFont val="Tahoma"/>
            <family val="2"/>
          </rPr>
          <t>INS:</t>
        </r>
        <r>
          <rPr>
            <sz val="8"/>
            <color indexed="81"/>
            <rFont val="Tahoma"/>
            <family val="2"/>
          </rPr>
          <t xml:space="preserve">
Cod: CONNSI</t>
        </r>
      </text>
    </comment>
    <comment ref="H169" authorId="1" shapeId="0" xr:uid="{00000000-0006-0000-1200-00004B000000}">
      <text>
        <r>
          <rPr>
            <b/>
            <sz val="9"/>
            <color indexed="81"/>
            <rFont val="Tahoma"/>
            <family val="2"/>
          </rPr>
          <t>INS:</t>
        </r>
        <r>
          <rPr>
            <sz val="9"/>
            <color indexed="81"/>
            <rFont val="Tahoma"/>
            <family val="2"/>
          </rPr>
          <t xml:space="preserve">
Cod: CONNCR
Rd.5 Col.2 &lt;= Rd.4 Col.2</t>
        </r>
      </text>
    </comment>
    <comment ref="I169" authorId="3" shapeId="0" xr:uid="{00000000-0006-0000-1200-00004C000000}">
      <text>
        <r>
          <rPr>
            <b/>
            <sz val="8"/>
            <color indexed="81"/>
            <rFont val="Tahoma"/>
            <family val="2"/>
          </rPr>
          <t>INS:</t>
        </r>
        <r>
          <rPr>
            <sz val="8"/>
            <color indexed="81"/>
            <rFont val="Tahoma"/>
            <family val="2"/>
          </rPr>
          <t xml:space="preserve">
Cod: CONNCRR</t>
        </r>
      </text>
    </comment>
    <comment ref="J169" authorId="3" shapeId="0" xr:uid="{00000000-0006-0000-1200-00004D000000}">
      <text>
        <r>
          <rPr>
            <b/>
            <sz val="8"/>
            <color indexed="81"/>
            <rFont val="Tahoma"/>
            <family val="2"/>
          </rPr>
          <t>INS:</t>
        </r>
        <r>
          <rPr>
            <sz val="8"/>
            <color indexed="81"/>
            <rFont val="Tahoma"/>
            <family val="2"/>
          </rPr>
          <t xml:space="preserve">
Cod: CONND</t>
        </r>
      </text>
    </comment>
    <comment ref="K169" authorId="1" shapeId="0" xr:uid="{00000000-0006-0000-1200-00004E000000}">
      <text>
        <r>
          <rPr>
            <b/>
            <sz val="9"/>
            <color indexed="81"/>
            <rFont val="Tahoma"/>
            <family val="2"/>
          </rPr>
          <t>INS:</t>
        </r>
        <r>
          <rPr>
            <sz val="9"/>
            <color indexed="81"/>
            <rFont val="Tahoma"/>
            <family val="2"/>
          </rPr>
          <t xml:space="preserve">
Cod: CONNDDC</t>
        </r>
      </text>
    </comment>
    <comment ref="L169" authorId="1" shapeId="0" xr:uid="{00000000-0006-0000-1200-00004F000000}">
      <text>
        <r>
          <rPr>
            <b/>
            <sz val="9"/>
            <color indexed="81"/>
            <rFont val="Tahoma"/>
            <family val="2"/>
          </rPr>
          <t>INS:</t>
        </r>
        <r>
          <rPr>
            <sz val="9"/>
            <color indexed="81"/>
            <rFont val="Tahoma"/>
            <family val="2"/>
          </rPr>
          <t xml:space="preserve">
Cod: CONNSF
Rd.5 Col.6 = Rd.5 Col.2</t>
        </r>
      </text>
    </comment>
    <comment ref="G170" authorId="3" shapeId="0" xr:uid="{00000000-0006-0000-1200-000050000000}">
      <text>
        <r>
          <rPr>
            <b/>
            <sz val="9"/>
            <color indexed="81"/>
            <rFont val="Tahoma"/>
            <family val="2"/>
            <charset val="238"/>
          </rPr>
          <t>INS:</t>
        </r>
        <r>
          <rPr>
            <sz val="9"/>
            <color indexed="81"/>
            <rFont val="Tahoma"/>
            <family val="2"/>
            <charset val="238"/>
          </rPr>
          <t xml:space="preserve">
Cod: CONLSI
Rd.6 Col.1 &lt;= Rd.4 Col.1</t>
        </r>
      </text>
    </comment>
    <comment ref="H170" authorId="1" shapeId="0" xr:uid="{00000000-0006-0000-1200-000051000000}">
      <text>
        <r>
          <rPr>
            <b/>
            <sz val="9"/>
            <color indexed="81"/>
            <rFont val="Tahoma"/>
            <family val="2"/>
          </rPr>
          <t>INS:</t>
        </r>
        <r>
          <rPr>
            <sz val="9"/>
            <color indexed="81"/>
            <rFont val="Tahoma"/>
            <family val="2"/>
          </rPr>
          <t xml:space="preserve">
Cod: CONLCR
Rd.6 Col.2 &lt;= Rd.4 Col.2 
Rd.6 Col.2 &gt;= Rd.6 Col.3</t>
        </r>
      </text>
    </comment>
    <comment ref="I170" authorId="3" shapeId="0" xr:uid="{00000000-0006-0000-1200-000052000000}">
      <text>
        <r>
          <rPr>
            <b/>
            <sz val="9"/>
            <color indexed="81"/>
            <rFont val="Tahoma"/>
            <family val="2"/>
            <charset val="238"/>
          </rPr>
          <t>INS:</t>
        </r>
        <r>
          <rPr>
            <sz val="9"/>
            <color indexed="81"/>
            <rFont val="Tahoma"/>
            <family val="2"/>
            <charset val="238"/>
          </rPr>
          <t xml:space="preserve">
Cod: CONLCRR
1) Rd.6 Col.3 &lt;= Rd.4 Col.3 
2) Rd.6 Col.3 &lt;= Rd.6 Col.2</t>
        </r>
      </text>
    </comment>
    <comment ref="J170" authorId="3" shapeId="0" xr:uid="{00000000-0006-0000-1200-000053000000}">
      <text>
        <r>
          <rPr>
            <b/>
            <sz val="9"/>
            <color indexed="81"/>
            <rFont val="Tahoma"/>
            <family val="2"/>
            <charset val="238"/>
          </rPr>
          <t>INS:</t>
        </r>
        <r>
          <rPr>
            <sz val="9"/>
            <color indexed="81"/>
            <rFont val="Tahoma"/>
            <family val="2"/>
            <charset val="238"/>
          </rPr>
          <t xml:space="preserve">
Cod: CONLD
Rd.6 Col.4 &lt;= Rd.4 Col.4
Rd.6 Col.4 &gt;= Rd.6 Col.5</t>
        </r>
      </text>
    </comment>
    <comment ref="K170" authorId="1" shapeId="0" xr:uid="{00000000-0006-0000-1200-000054000000}">
      <text>
        <r>
          <rPr>
            <b/>
            <sz val="9"/>
            <color indexed="81"/>
            <rFont val="Tahoma"/>
            <family val="2"/>
          </rPr>
          <t>INS:</t>
        </r>
        <r>
          <rPr>
            <sz val="9"/>
            <color indexed="81"/>
            <rFont val="Tahoma"/>
            <family val="2"/>
          </rPr>
          <t xml:space="preserve">
Cod: CONLDC 
Rd.6 Col.4 &lt;= Rd.4 Col.4
Rd.6 Col.5 &lt;= Rd.6 Col.4</t>
        </r>
      </text>
    </comment>
    <comment ref="L170" authorId="1" shapeId="0" xr:uid="{00000000-0006-0000-1200-000055000000}">
      <text>
        <r>
          <rPr>
            <b/>
            <sz val="9"/>
            <color indexed="81"/>
            <rFont val="Tahoma"/>
            <family val="2"/>
          </rPr>
          <t>INS:</t>
        </r>
        <r>
          <rPr>
            <sz val="9"/>
            <color indexed="81"/>
            <rFont val="Tahoma"/>
            <family val="2"/>
          </rPr>
          <t xml:space="preserve">
CONLSF
Rd.6 Col.6 = Rd.6 Col.(1+2-4) </t>
        </r>
      </text>
    </comment>
    <comment ref="G171" authorId="3" shapeId="0" xr:uid="{00000000-0006-0000-1200-000056000000}">
      <text>
        <r>
          <rPr>
            <b/>
            <sz val="9"/>
            <color indexed="81"/>
            <rFont val="Tahoma"/>
            <family val="2"/>
          </rPr>
          <t>INS:</t>
        </r>
        <r>
          <rPr>
            <sz val="9"/>
            <color indexed="81"/>
            <rFont val="Tahoma"/>
            <family val="2"/>
          </rPr>
          <t xml:space="preserve">
Cod: ITMSI</t>
        </r>
      </text>
    </comment>
    <comment ref="H171" authorId="1" shapeId="0" xr:uid="{00000000-0006-0000-1200-000057000000}">
      <text>
        <r>
          <rPr>
            <b/>
            <sz val="9"/>
            <color indexed="81"/>
            <rFont val="Tahoma"/>
            <family val="2"/>
          </rPr>
          <t>INS:</t>
        </r>
        <r>
          <rPr>
            <sz val="9"/>
            <color indexed="81"/>
            <rFont val="Tahoma"/>
            <family val="2"/>
          </rPr>
          <t xml:space="preserve">
Cod: ITMCR
</t>
        </r>
        <r>
          <rPr>
            <b/>
            <sz val="9"/>
            <color indexed="81"/>
            <rFont val="Tahoma"/>
            <family val="2"/>
            <charset val="238"/>
          </rPr>
          <t>1)</t>
        </r>
        <r>
          <rPr>
            <sz val="9"/>
            <color indexed="81"/>
            <rFont val="Tahoma"/>
            <family val="2"/>
          </rPr>
          <t xml:space="preserve"> Rd.7 Col.2 &gt;= Rd.7 Col.3 
</t>
        </r>
        <r>
          <rPr>
            <b/>
            <sz val="9"/>
            <color indexed="81"/>
            <rFont val="Tahoma"/>
            <family val="2"/>
            <charset val="238"/>
          </rPr>
          <t>2)</t>
        </r>
        <r>
          <rPr>
            <sz val="9"/>
            <color indexed="81"/>
            <rFont val="Tahoma"/>
            <family val="2"/>
          </rPr>
          <t xml:space="preserve"> Rd.7 Col.2 &gt;= Rd.(8+9) Col.2</t>
        </r>
      </text>
    </comment>
    <comment ref="I171" authorId="1" shapeId="0" xr:uid="{00000000-0006-0000-1200-000058000000}">
      <text>
        <r>
          <rPr>
            <b/>
            <sz val="9"/>
            <color indexed="81"/>
            <rFont val="Tahoma"/>
            <family val="2"/>
          </rPr>
          <t>INS:</t>
        </r>
        <r>
          <rPr>
            <sz val="9"/>
            <color indexed="81"/>
            <rFont val="Tahoma"/>
            <family val="2"/>
          </rPr>
          <t xml:space="preserve">
Cod: ITMCRR
Rd.7 Col.3 &lt;= Rd.7 Col.2</t>
        </r>
      </text>
    </comment>
    <comment ref="J171" authorId="1" shapeId="0" xr:uid="{00000000-0006-0000-1200-000059000000}">
      <text>
        <r>
          <rPr>
            <b/>
            <sz val="9"/>
            <color indexed="81"/>
            <rFont val="Tahoma"/>
            <family val="2"/>
          </rPr>
          <t>INS:</t>
        </r>
        <r>
          <rPr>
            <sz val="9"/>
            <color indexed="81"/>
            <rFont val="Tahoma"/>
            <family val="2"/>
          </rPr>
          <t xml:space="preserve">
Cod: ITMD
</t>
        </r>
        <r>
          <rPr>
            <b/>
            <sz val="9"/>
            <color indexed="81"/>
            <rFont val="Tahoma"/>
            <family val="2"/>
            <charset val="238"/>
          </rPr>
          <t>1)</t>
        </r>
        <r>
          <rPr>
            <sz val="9"/>
            <color indexed="81"/>
            <rFont val="Tahoma"/>
            <family val="2"/>
          </rPr>
          <t xml:space="preserve"> Rd.7 Col.4 &gt;= Rd.7 Col.5 
</t>
        </r>
        <r>
          <rPr>
            <b/>
            <sz val="9"/>
            <color indexed="81"/>
            <rFont val="Tahoma"/>
            <family val="2"/>
            <charset val="238"/>
          </rPr>
          <t>2)</t>
        </r>
        <r>
          <rPr>
            <sz val="9"/>
            <color indexed="81"/>
            <rFont val="Tahoma"/>
            <family val="2"/>
          </rPr>
          <t xml:space="preserve"> Rd.7 Col.4 &gt;= Rd.(8+9) Col.4 </t>
        </r>
      </text>
    </comment>
    <comment ref="K171" authorId="1" shapeId="0" xr:uid="{00000000-0006-0000-1200-00005A000000}">
      <text>
        <r>
          <rPr>
            <b/>
            <sz val="9"/>
            <color indexed="81"/>
            <rFont val="Tahoma"/>
            <family val="2"/>
          </rPr>
          <t>INS:</t>
        </r>
        <r>
          <rPr>
            <sz val="9"/>
            <color indexed="81"/>
            <rFont val="Tahoma"/>
            <family val="2"/>
          </rPr>
          <t xml:space="preserve">
Cod: ITMDDC
Rd.7 Col.5 &lt;= Rd.7 Col.4</t>
        </r>
      </text>
    </comment>
    <comment ref="L171" authorId="1" shapeId="0" xr:uid="{00000000-0006-0000-1200-00005B000000}">
      <text>
        <r>
          <rPr>
            <b/>
            <sz val="9"/>
            <color indexed="81"/>
            <rFont val="Tahoma"/>
            <family val="2"/>
          </rPr>
          <t>INS:</t>
        </r>
        <r>
          <rPr>
            <sz val="9"/>
            <color indexed="81"/>
            <rFont val="Tahoma"/>
            <family val="2"/>
          </rPr>
          <t xml:space="preserve">
Cod: ITMSF
Rd.7 Col.6 = Rd.7 Col.(1+2-4)</t>
        </r>
      </text>
    </comment>
    <comment ref="G172" authorId="1" shapeId="0" xr:uid="{00000000-0006-0000-1200-00005C000000}">
      <text>
        <r>
          <rPr>
            <b/>
            <sz val="9"/>
            <color indexed="81"/>
            <rFont val="Tahoma"/>
            <family val="2"/>
          </rPr>
          <t>INS:</t>
        </r>
        <r>
          <rPr>
            <sz val="9"/>
            <color indexed="81"/>
            <rFont val="Tahoma"/>
            <family val="2"/>
          </rPr>
          <t xml:space="preserve">
Cod: ITMMTSI
Rd.8 Col.1 &lt;= Rd.7 Col.1</t>
        </r>
      </text>
    </comment>
    <comment ref="H172" authorId="1" shapeId="0" xr:uid="{00000000-0006-0000-1200-00005D000000}">
      <text>
        <r>
          <rPr>
            <b/>
            <sz val="9"/>
            <color indexed="81"/>
            <rFont val="Tahoma"/>
            <family val="2"/>
          </rPr>
          <t>INS:</t>
        </r>
        <r>
          <rPr>
            <sz val="9"/>
            <color indexed="81"/>
            <rFont val="Tahoma"/>
            <family val="2"/>
          </rPr>
          <t xml:space="preserve">
Cod: ITMMTCR
1) Rd.8 Col.2 &gt;= Rd.8 Col.3
2) Rd.8 Col.2 &lt;= Rd.7 Col.2</t>
        </r>
      </text>
    </comment>
    <comment ref="I172" authorId="1" shapeId="0" xr:uid="{00000000-0006-0000-1200-00005E000000}">
      <text>
        <r>
          <rPr>
            <b/>
            <sz val="9"/>
            <color indexed="81"/>
            <rFont val="Tahoma"/>
            <family val="2"/>
          </rPr>
          <t>INS:</t>
        </r>
        <r>
          <rPr>
            <sz val="9"/>
            <color indexed="81"/>
            <rFont val="Tahoma"/>
            <family val="2"/>
          </rPr>
          <t xml:space="preserve">
Cod: ITMMTCRR
1) Rd.8 Col.3 &lt;= Rd.8 Col.2
2) Rd.8 Col.3 &lt;= Rd.7 Col.3</t>
        </r>
      </text>
    </comment>
    <comment ref="J172" authorId="1" shapeId="0" xr:uid="{00000000-0006-0000-1200-00005F000000}">
      <text>
        <r>
          <rPr>
            <b/>
            <sz val="9"/>
            <color indexed="81"/>
            <rFont val="Tahoma"/>
            <family val="2"/>
          </rPr>
          <t>INS:</t>
        </r>
        <r>
          <rPr>
            <sz val="9"/>
            <color indexed="81"/>
            <rFont val="Tahoma"/>
            <family val="2"/>
          </rPr>
          <t xml:space="preserve">
Cod: ITMMTD
1) Rd.8 Col.4 &gt;= Rd.8 Col.5 
2) Rd.8 Col.4 &lt;= Rd.7 Col.4</t>
        </r>
      </text>
    </comment>
    <comment ref="K172" authorId="1" shapeId="0" xr:uid="{00000000-0006-0000-1200-000060000000}">
      <text>
        <r>
          <rPr>
            <b/>
            <sz val="9"/>
            <color indexed="81"/>
            <rFont val="Tahoma"/>
            <family val="2"/>
          </rPr>
          <t>INS:</t>
        </r>
        <r>
          <rPr>
            <sz val="9"/>
            <color indexed="81"/>
            <rFont val="Tahoma"/>
            <family val="2"/>
          </rPr>
          <t xml:space="preserve">
Cod: ITMMTDDC
</t>
        </r>
        <r>
          <rPr>
            <b/>
            <sz val="9"/>
            <color indexed="81"/>
            <rFont val="Tahoma"/>
            <family val="2"/>
          </rPr>
          <t>1)</t>
        </r>
        <r>
          <rPr>
            <sz val="9"/>
            <color indexed="81"/>
            <rFont val="Tahoma"/>
            <family val="2"/>
          </rPr>
          <t xml:space="preserve"> Rd.8 Col.5 &lt;= Rd.8 Col.4
</t>
        </r>
        <r>
          <rPr>
            <b/>
            <sz val="9"/>
            <color indexed="81"/>
            <rFont val="Tahoma"/>
            <family val="2"/>
          </rPr>
          <t>2)</t>
        </r>
        <r>
          <rPr>
            <sz val="9"/>
            <color indexed="81"/>
            <rFont val="Tahoma"/>
            <family val="2"/>
          </rPr>
          <t xml:space="preserve"> Rd.8 Col.5 &lt;= Rd.7 Col.5</t>
        </r>
      </text>
    </comment>
    <comment ref="L172" authorId="1" shapeId="0" xr:uid="{00000000-0006-0000-1200-000061000000}">
      <text>
        <r>
          <rPr>
            <b/>
            <sz val="9"/>
            <color indexed="81"/>
            <rFont val="Tahoma"/>
            <family val="2"/>
          </rPr>
          <t>INS:</t>
        </r>
        <r>
          <rPr>
            <sz val="9"/>
            <color indexed="81"/>
            <rFont val="Tahoma"/>
            <family val="2"/>
          </rPr>
          <t xml:space="preserve">
Cod: ITMSF
Rd.8 Col.6 = Rd.8 Col.(1+2-4)</t>
        </r>
      </text>
    </comment>
    <comment ref="G173" authorId="1" shapeId="0" xr:uid="{00000000-0006-0000-1200-000062000000}">
      <text>
        <r>
          <rPr>
            <b/>
            <sz val="9"/>
            <color indexed="81"/>
            <rFont val="Tahoma"/>
            <family val="2"/>
          </rPr>
          <t>INS:</t>
        </r>
        <r>
          <rPr>
            <sz val="9"/>
            <color indexed="81"/>
            <rFont val="Tahoma"/>
            <family val="2"/>
          </rPr>
          <t xml:space="preserve">
Cod: ITMEHSI
Rd.9 Col.1 &lt;= Rd.7 Col.1</t>
        </r>
      </text>
    </comment>
    <comment ref="H173" authorId="1" shapeId="0" xr:uid="{00000000-0006-0000-1200-000063000000}">
      <text>
        <r>
          <rPr>
            <b/>
            <sz val="9"/>
            <color indexed="81"/>
            <rFont val="Tahoma"/>
            <family val="2"/>
          </rPr>
          <t>INS:</t>
        </r>
        <r>
          <rPr>
            <sz val="9"/>
            <color indexed="81"/>
            <rFont val="Tahoma"/>
            <family val="2"/>
          </rPr>
          <t xml:space="preserve">
Cod: ITMEHCR
</t>
        </r>
        <r>
          <rPr>
            <b/>
            <sz val="9"/>
            <color indexed="81"/>
            <rFont val="Tahoma"/>
            <family val="2"/>
            <charset val="238"/>
          </rPr>
          <t>1)</t>
        </r>
        <r>
          <rPr>
            <sz val="9"/>
            <color indexed="81"/>
            <rFont val="Tahoma"/>
            <family val="2"/>
          </rPr>
          <t xml:space="preserve"> Rd.9 Col.2 &gt;= Rd.9 Col.3 
</t>
        </r>
        <r>
          <rPr>
            <b/>
            <sz val="9"/>
            <color indexed="81"/>
            <rFont val="Tahoma"/>
            <family val="2"/>
            <charset val="238"/>
          </rPr>
          <t>2)</t>
        </r>
        <r>
          <rPr>
            <sz val="9"/>
            <color indexed="81"/>
            <rFont val="Tahoma"/>
            <family val="2"/>
          </rPr>
          <t xml:space="preserve"> Rd.9 Col.2 &gt;= Rd.7 Col.2</t>
        </r>
      </text>
    </comment>
    <comment ref="I173" authorId="1" shapeId="0" xr:uid="{00000000-0006-0000-1200-000064000000}">
      <text>
        <r>
          <rPr>
            <b/>
            <sz val="9"/>
            <color indexed="81"/>
            <rFont val="Tahoma"/>
            <family val="2"/>
          </rPr>
          <t>INS:</t>
        </r>
        <r>
          <rPr>
            <sz val="9"/>
            <color indexed="81"/>
            <rFont val="Tahoma"/>
            <family val="2"/>
          </rPr>
          <t xml:space="preserve">
Cod: ITMEHCRR
Rd.9 Col.3 &lt;= Rd.9 Col.2</t>
        </r>
      </text>
    </comment>
    <comment ref="J173" authorId="1" shapeId="0" xr:uid="{00000000-0006-0000-1200-000065000000}">
      <text>
        <r>
          <rPr>
            <b/>
            <sz val="9"/>
            <color indexed="81"/>
            <rFont val="Tahoma"/>
            <family val="2"/>
          </rPr>
          <t>INS:</t>
        </r>
        <r>
          <rPr>
            <sz val="9"/>
            <color indexed="81"/>
            <rFont val="Tahoma"/>
            <family val="2"/>
          </rPr>
          <t xml:space="preserve">
Cod: ITMEHD
</t>
        </r>
        <r>
          <rPr>
            <b/>
            <sz val="9"/>
            <color indexed="81"/>
            <rFont val="Tahoma"/>
            <family val="2"/>
          </rPr>
          <t>1)</t>
        </r>
        <r>
          <rPr>
            <sz val="9"/>
            <color indexed="81"/>
            <rFont val="Tahoma"/>
            <family val="2"/>
          </rPr>
          <t xml:space="preserve"> Rd.9 Col.4 &gt;= Rd.9 Col.5
</t>
        </r>
        <r>
          <rPr>
            <b/>
            <sz val="9"/>
            <color indexed="81"/>
            <rFont val="Tahoma"/>
            <family val="2"/>
          </rPr>
          <t>2)</t>
        </r>
        <r>
          <rPr>
            <sz val="9"/>
            <color indexed="81"/>
            <rFont val="Tahoma"/>
            <family val="2"/>
          </rPr>
          <t xml:space="preserve"> Rd.9 Col.4 &lt;= Rd.7 Col.4</t>
        </r>
      </text>
    </comment>
    <comment ref="K173" authorId="1" shapeId="0" xr:uid="{00000000-0006-0000-1200-000066000000}">
      <text>
        <r>
          <rPr>
            <b/>
            <sz val="9"/>
            <color indexed="81"/>
            <rFont val="Tahoma"/>
            <family val="2"/>
          </rPr>
          <t>INS:</t>
        </r>
        <r>
          <rPr>
            <sz val="9"/>
            <color indexed="81"/>
            <rFont val="Tahoma"/>
            <family val="2"/>
          </rPr>
          <t xml:space="preserve">
Cod: ITMEHDDC
Rd.9 Col.5 &lt;= Rd.9 Col.4</t>
        </r>
      </text>
    </comment>
    <comment ref="L173" authorId="1" shapeId="0" xr:uid="{00000000-0006-0000-1200-000067000000}">
      <text>
        <r>
          <rPr>
            <b/>
            <sz val="9"/>
            <color indexed="81"/>
            <rFont val="Tahoma"/>
            <family val="2"/>
          </rPr>
          <t>INS:</t>
        </r>
        <r>
          <rPr>
            <sz val="9"/>
            <color indexed="81"/>
            <rFont val="Tahoma"/>
            <family val="2"/>
          </rPr>
          <t xml:space="preserve">
Cod: ITMEHSF
Rd.9 Col.6 = Rd.9 Col.(1+2-4)</t>
        </r>
      </text>
    </comment>
    <comment ref="G174" authorId="3" shapeId="0" xr:uid="{00000000-0006-0000-1200-000068000000}">
      <text>
        <r>
          <rPr>
            <b/>
            <sz val="8"/>
            <color indexed="81"/>
            <rFont val="Tahoma"/>
            <family val="2"/>
          </rPr>
          <t>INS:</t>
        </r>
        <r>
          <rPr>
            <sz val="8"/>
            <color indexed="81"/>
            <rFont val="Tahoma"/>
            <family val="2"/>
          </rPr>
          <t xml:space="preserve">
Cod: AIUMSI</t>
        </r>
      </text>
    </comment>
    <comment ref="H174" authorId="1" shapeId="0" xr:uid="{00000000-0006-0000-1200-000069000000}">
      <text>
        <r>
          <rPr>
            <b/>
            <sz val="9"/>
            <color indexed="81"/>
            <rFont val="Tahoma"/>
            <family val="2"/>
          </rPr>
          <t>INS:</t>
        </r>
        <r>
          <rPr>
            <sz val="9"/>
            <color indexed="81"/>
            <rFont val="Tahoma"/>
            <family val="2"/>
          </rPr>
          <t xml:space="preserve">
Cod: AIUMCR
Rd.10 Col.2 &gt;= Rd.10 Col.3</t>
        </r>
      </text>
    </comment>
    <comment ref="I174" authorId="1" shapeId="0" xr:uid="{00000000-0006-0000-1200-00006A000000}">
      <text>
        <r>
          <rPr>
            <b/>
            <sz val="9"/>
            <color indexed="81"/>
            <rFont val="Tahoma"/>
            <family val="2"/>
          </rPr>
          <t>INS:</t>
        </r>
        <r>
          <rPr>
            <sz val="9"/>
            <color indexed="81"/>
            <rFont val="Tahoma"/>
            <family val="2"/>
          </rPr>
          <t xml:space="preserve">
Cod: AIUMCRR
Rd.10 Col.3 &lt;= Rd.10 Col.2</t>
        </r>
      </text>
    </comment>
    <comment ref="J174" authorId="1" shapeId="0" xr:uid="{00000000-0006-0000-1200-00006B000000}">
      <text>
        <r>
          <rPr>
            <b/>
            <sz val="9"/>
            <color indexed="81"/>
            <rFont val="Tahoma"/>
            <family val="2"/>
          </rPr>
          <t>INS:</t>
        </r>
        <r>
          <rPr>
            <sz val="9"/>
            <color indexed="81"/>
            <rFont val="Tahoma"/>
            <family val="2"/>
          </rPr>
          <t xml:space="preserve">
Cod: AIUMD
Rd.10 Col.4 &gt;= Rd.10 Col.5</t>
        </r>
      </text>
    </comment>
    <comment ref="K174" authorId="1" shapeId="0" xr:uid="{00000000-0006-0000-1200-00006C000000}">
      <text>
        <r>
          <rPr>
            <b/>
            <sz val="9"/>
            <color indexed="81"/>
            <rFont val="Tahoma"/>
            <family val="2"/>
          </rPr>
          <t>INS:</t>
        </r>
        <r>
          <rPr>
            <sz val="9"/>
            <color indexed="81"/>
            <rFont val="Tahoma"/>
            <family val="2"/>
          </rPr>
          <t xml:space="preserve">
Cod: AIUMDDC
Rd.10 Col.5 &lt;= Rd.10 Col.4</t>
        </r>
      </text>
    </comment>
    <comment ref="L174" authorId="1" shapeId="0" xr:uid="{00000000-0006-0000-1200-00006D000000}">
      <text>
        <r>
          <rPr>
            <b/>
            <sz val="9"/>
            <color indexed="81"/>
            <rFont val="Tahoma"/>
            <family val="2"/>
          </rPr>
          <t>INS:</t>
        </r>
        <r>
          <rPr>
            <sz val="9"/>
            <color indexed="81"/>
            <rFont val="Tahoma"/>
            <family val="2"/>
          </rPr>
          <t xml:space="preserve">
Cod: AIUMSF
Rd.10 Col.6 = Rd.10 Col.(1+2-4)</t>
        </r>
      </text>
    </comment>
    <comment ref="G175" authorId="3" shapeId="0" xr:uid="{00000000-0006-0000-1200-00006E000000}">
      <text>
        <r>
          <rPr>
            <b/>
            <sz val="9"/>
            <color indexed="81"/>
            <rFont val="Tahoma"/>
            <family val="2"/>
          </rPr>
          <t>INS:</t>
        </r>
        <r>
          <rPr>
            <sz val="9"/>
            <color indexed="81"/>
            <rFont val="Tahoma"/>
            <family val="2"/>
          </rPr>
          <t xml:space="preserve">
Cod: IISI 
Rd.11 Col.1 &gt;= Rd.(12+13+14) Col.1</t>
        </r>
      </text>
    </comment>
    <comment ref="H175" authorId="1" shapeId="0" xr:uid="{00000000-0006-0000-1200-00006F000000}">
      <text>
        <r>
          <rPr>
            <b/>
            <sz val="9"/>
            <color indexed="81"/>
            <rFont val="Tahoma"/>
            <family val="2"/>
          </rPr>
          <t>INS:</t>
        </r>
        <r>
          <rPr>
            <sz val="9"/>
            <color indexed="81"/>
            <rFont val="Tahoma"/>
            <family val="2"/>
          </rPr>
          <t xml:space="preserve">
Cod: IICR
</t>
        </r>
        <r>
          <rPr>
            <b/>
            <sz val="9"/>
            <color indexed="81"/>
            <rFont val="Tahoma"/>
            <family val="2"/>
          </rPr>
          <t>1)</t>
        </r>
        <r>
          <rPr>
            <sz val="9"/>
            <color indexed="81"/>
            <rFont val="Tahoma"/>
            <family val="2"/>
          </rPr>
          <t xml:space="preserve"> Rd.11 Col.2 &gt;= Rd.11 Col.3 
</t>
        </r>
        <r>
          <rPr>
            <b/>
            <sz val="9"/>
            <color indexed="81"/>
            <rFont val="Tahoma"/>
            <family val="2"/>
          </rPr>
          <t>2)</t>
        </r>
        <r>
          <rPr>
            <sz val="9"/>
            <color indexed="81"/>
            <rFont val="Tahoma"/>
            <family val="2"/>
          </rPr>
          <t xml:space="preserve"> Rd.11 Col.2 &gt;= Rd.(12+13+14) Col.2</t>
        </r>
      </text>
    </comment>
    <comment ref="I175" authorId="1" shapeId="0" xr:uid="{00000000-0006-0000-1200-000070000000}">
      <text>
        <r>
          <rPr>
            <b/>
            <sz val="9"/>
            <color indexed="81"/>
            <rFont val="Tahoma"/>
            <family val="2"/>
          </rPr>
          <t>INS:</t>
        </r>
        <r>
          <rPr>
            <sz val="9"/>
            <color indexed="81"/>
            <rFont val="Tahoma"/>
            <family val="2"/>
          </rPr>
          <t xml:space="preserve">
Cod: IICRR
Rd.11 Col.3 &lt;= Rd.11 Col.2</t>
        </r>
      </text>
    </comment>
    <comment ref="J175" authorId="1" shapeId="0" xr:uid="{00000000-0006-0000-1200-000071000000}">
      <text>
        <r>
          <rPr>
            <b/>
            <sz val="9"/>
            <color indexed="81"/>
            <rFont val="Tahoma"/>
            <family val="2"/>
          </rPr>
          <t>INS:</t>
        </r>
        <r>
          <rPr>
            <sz val="9"/>
            <color indexed="81"/>
            <rFont val="Tahoma"/>
            <family val="2"/>
          </rPr>
          <t xml:space="preserve">
Cod: IID
</t>
        </r>
        <r>
          <rPr>
            <b/>
            <sz val="9"/>
            <color indexed="81"/>
            <rFont val="Tahoma"/>
            <family val="2"/>
          </rPr>
          <t>1)</t>
        </r>
        <r>
          <rPr>
            <sz val="9"/>
            <color indexed="81"/>
            <rFont val="Tahoma"/>
            <family val="2"/>
          </rPr>
          <t xml:space="preserve"> Rd.11 Col.4 &gt;= Rd.11 Col.5 
</t>
        </r>
        <r>
          <rPr>
            <b/>
            <sz val="9"/>
            <color indexed="81"/>
            <rFont val="Tahoma"/>
            <family val="2"/>
          </rPr>
          <t>2)</t>
        </r>
        <r>
          <rPr>
            <sz val="9"/>
            <color indexed="81"/>
            <rFont val="Tahoma"/>
            <family val="2"/>
          </rPr>
          <t xml:space="preserve"> Rd.11 Col.4 &gt;= Rd.(12+13+14) Col.4</t>
        </r>
      </text>
    </comment>
    <comment ref="K175" authorId="1" shapeId="0" xr:uid="{00000000-0006-0000-1200-000072000000}">
      <text>
        <r>
          <rPr>
            <b/>
            <sz val="9"/>
            <color indexed="81"/>
            <rFont val="Tahoma"/>
            <family val="2"/>
          </rPr>
          <t>INS:</t>
        </r>
        <r>
          <rPr>
            <sz val="9"/>
            <color indexed="81"/>
            <rFont val="Tahoma"/>
            <family val="2"/>
          </rPr>
          <t xml:space="preserve">
Cod: IIDDC
Rd.11 Col.5 &lt;= Rd.11 Col.4</t>
        </r>
      </text>
    </comment>
    <comment ref="L175" authorId="1" shapeId="0" xr:uid="{00000000-0006-0000-1200-000073000000}">
      <text>
        <r>
          <rPr>
            <b/>
            <sz val="9"/>
            <color indexed="81"/>
            <rFont val="Tahoma"/>
            <family val="2"/>
          </rPr>
          <t>INS:</t>
        </r>
        <r>
          <rPr>
            <sz val="9"/>
            <color indexed="81"/>
            <rFont val="Tahoma"/>
            <family val="2"/>
          </rPr>
          <t xml:space="preserve">
Cod: IITSF
Rd.11 Col.6 = Rd.11 Col.(1+2-4)</t>
        </r>
      </text>
    </comment>
    <comment ref="G176" authorId="1" shapeId="0" xr:uid="{00000000-0006-0000-1200-000074000000}">
      <text>
        <r>
          <rPr>
            <b/>
            <sz val="9"/>
            <color indexed="81"/>
            <rFont val="Tahoma"/>
            <family val="2"/>
          </rPr>
          <t>INS:</t>
        </r>
        <r>
          <rPr>
            <sz val="9"/>
            <color indexed="81"/>
            <rFont val="Tahoma"/>
            <family val="2"/>
          </rPr>
          <t xml:space="preserve">
Cod: IITSI
Rd.12 Col.1 &lt;= Rd.11 Col.1</t>
        </r>
      </text>
    </comment>
    <comment ref="H176" authorId="1" shapeId="0" xr:uid="{00000000-0006-0000-1200-000075000000}">
      <text>
        <r>
          <rPr>
            <b/>
            <sz val="9"/>
            <color indexed="81"/>
            <rFont val="Tahoma"/>
            <family val="2"/>
          </rPr>
          <t>INS:</t>
        </r>
        <r>
          <rPr>
            <sz val="9"/>
            <color indexed="81"/>
            <rFont val="Tahoma"/>
            <family val="2"/>
          </rPr>
          <t xml:space="preserve">
Cod: IITCR
</t>
        </r>
        <r>
          <rPr>
            <b/>
            <sz val="9"/>
            <color indexed="81"/>
            <rFont val="Tahoma"/>
            <family val="2"/>
          </rPr>
          <t>1)</t>
        </r>
        <r>
          <rPr>
            <sz val="9"/>
            <color indexed="81"/>
            <rFont val="Tahoma"/>
            <family val="2"/>
          </rPr>
          <t xml:space="preserve"> Rd.12 Col.2 &gt;= Rd.12 Col.3
</t>
        </r>
        <r>
          <rPr>
            <b/>
            <sz val="9"/>
            <color indexed="81"/>
            <rFont val="Tahoma"/>
            <family val="2"/>
          </rPr>
          <t>2)</t>
        </r>
        <r>
          <rPr>
            <sz val="9"/>
            <color indexed="81"/>
            <rFont val="Tahoma"/>
            <family val="2"/>
          </rPr>
          <t xml:space="preserve"> Rd.12 Col.2 &lt;= Rd.11 Col.2</t>
        </r>
      </text>
    </comment>
    <comment ref="I176" authorId="1" shapeId="0" xr:uid="{00000000-0006-0000-1200-000076000000}">
      <text>
        <r>
          <rPr>
            <b/>
            <sz val="9"/>
            <color indexed="81"/>
            <rFont val="Tahoma"/>
            <family val="2"/>
          </rPr>
          <t>INS:</t>
        </r>
        <r>
          <rPr>
            <sz val="9"/>
            <color indexed="81"/>
            <rFont val="Tahoma"/>
            <family val="2"/>
          </rPr>
          <t xml:space="preserve">
Cod: IITCRR
</t>
        </r>
        <r>
          <rPr>
            <b/>
            <sz val="9"/>
            <color indexed="81"/>
            <rFont val="Tahoma"/>
            <family val="2"/>
            <charset val="238"/>
          </rPr>
          <t>1)</t>
        </r>
        <r>
          <rPr>
            <sz val="9"/>
            <color indexed="81"/>
            <rFont val="Tahoma"/>
            <family val="2"/>
          </rPr>
          <t xml:space="preserve"> Rd.12 Col.3 &lt;= Rd.12 Col.2
</t>
        </r>
        <r>
          <rPr>
            <b/>
            <sz val="9"/>
            <color indexed="81"/>
            <rFont val="Tahoma"/>
            <family val="2"/>
            <charset val="238"/>
          </rPr>
          <t>2)</t>
        </r>
        <r>
          <rPr>
            <sz val="9"/>
            <color indexed="81"/>
            <rFont val="Tahoma"/>
            <family val="2"/>
          </rPr>
          <t xml:space="preserve"> Rd.12 Col.3 &lt;= Rd.11 Col.3</t>
        </r>
      </text>
    </comment>
    <comment ref="J176" authorId="1" shapeId="0" xr:uid="{00000000-0006-0000-1200-000077000000}">
      <text>
        <r>
          <rPr>
            <b/>
            <sz val="9"/>
            <color indexed="81"/>
            <rFont val="Tahoma"/>
            <family val="2"/>
          </rPr>
          <t>INS:</t>
        </r>
        <r>
          <rPr>
            <sz val="9"/>
            <color indexed="81"/>
            <rFont val="Tahoma"/>
            <family val="2"/>
          </rPr>
          <t xml:space="preserve">
Cod: IITD
</t>
        </r>
        <r>
          <rPr>
            <b/>
            <sz val="9"/>
            <color indexed="81"/>
            <rFont val="Tahoma"/>
            <family val="2"/>
          </rPr>
          <t>1)</t>
        </r>
        <r>
          <rPr>
            <sz val="9"/>
            <color indexed="81"/>
            <rFont val="Tahoma"/>
            <family val="2"/>
          </rPr>
          <t xml:space="preserve"> Rd.12 Col.4 &lt;= Rd.12 Col.5
</t>
        </r>
        <r>
          <rPr>
            <b/>
            <sz val="9"/>
            <color indexed="81"/>
            <rFont val="Tahoma"/>
            <family val="2"/>
          </rPr>
          <t>2)</t>
        </r>
        <r>
          <rPr>
            <sz val="9"/>
            <color indexed="81"/>
            <rFont val="Tahoma"/>
            <family val="2"/>
          </rPr>
          <t xml:space="preserve"> Rd.12 Col.4 &lt;= Rd.11 Col.4</t>
        </r>
      </text>
    </comment>
    <comment ref="K176" authorId="1" shapeId="0" xr:uid="{00000000-0006-0000-1200-000078000000}">
      <text>
        <r>
          <rPr>
            <b/>
            <sz val="9"/>
            <color indexed="81"/>
            <rFont val="Tahoma"/>
            <family val="2"/>
          </rPr>
          <t>INS:</t>
        </r>
        <r>
          <rPr>
            <sz val="9"/>
            <color indexed="81"/>
            <rFont val="Tahoma"/>
            <family val="2"/>
          </rPr>
          <t xml:space="preserve">
Cod: IITDDC
</t>
        </r>
        <r>
          <rPr>
            <b/>
            <sz val="9"/>
            <color indexed="81"/>
            <rFont val="Tahoma"/>
            <family val="2"/>
          </rPr>
          <t>1)</t>
        </r>
        <r>
          <rPr>
            <sz val="9"/>
            <color indexed="81"/>
            <rFont val="Tahoma"/>
            <family val="2"/>
          </rPr>
          <t xml:space="preserve"> Rd.12 Col.5 &lt;= Rd.12 Col.4
</t>
        </r>
        <r>
          <rPr>
            <b/>
            <sz val="9"/>
            <color indexed="81"/>
            <rFont val="Tahoma"/>
            <family val="2"/>
          </rPr>
          <t>2)</t>
        </r>
        <r>
          <rPr>
            <sz val="9"/>
            <color indexed="81"/>
            <rFont val="Tahoma"/>
            <family val="2"/>
          </rPr>
          <t xml:space="preserve"> Rd.12 Col.5 &lt;= Rd.11 Col.5</t>
        </r>
      </text>
    </comment>
    <comment ref="L176" authorId="1" shapeId="0" xr:uid="{00000000-0006-0000-1200-000079000000}">
      <text>
        <r>
          <rPr>
            <b/>
            <sz val="9"/>
            <color indexed="81"/>
            <rFont val="Tahoma"/>
            <family val="2"/>
          </rPr>
          <t>INS:</t>
        </r>
        <r>
          <rPr>
            <sz val="9"/>
            <color indexed="81"/>
            <rFont val="Tahoma"/>
            <family val="2"/>
          </rPr>
          <t xml:space="preserve">
Cod: IISF
Rd.12 Col.6 = Rd.12 Col.(1+2-4)</t>
        </r>
      </text>
    </comment>
    <comment ref="G177" authorId="1" shapeId="0" xr:uid="{911E9BF3-EF2E-4ADE-9437-0749FF4AEA89}">
      <text>
        <r>
          <rPr>
            <b/>
            <sz val="9"/>
            <color indexed="81"/>
            <rFont val="Tahoma"/>
            <family val="2"/>
          </rPr>
          <t>INS:</t>
        </r>
        <r>
          <rPr>
            <sz val="9"/>
            <color indexed="81"/>
            <rFont val="Tahoma"/>
            <family val="2"/>
          </rPr>
          <t xml:space="preserve">
Cod: IILSI
Rd.13 Col.1 &lt;= Rd.11 Col.1</t>
        </r>
      </text>
    </comment>
    <comment ref="H177" authorId="1" shapeId="0" xr:uid="{BF7A03CD-0633-4DB9-8AC7-E6C9809AEF8C}">
      <text>
        <r>
          <rPr>
            <b/>
            <sz val="9"/>
            <color indexed="81"/>
            <rFont val="Tahoma"/>
            <family val="2"/>
          </rPr>
          <t>INS:</t>
        </r>
        <r>
          <rPr>
            <sz val="9"/>
            <color indexed="81"/>
            <rFont val="Tahoma"/>
            <family val="2"/>
          </rPr>
          <t xml:space="preserve">
Cod: IITCR
</t>
        </r>
        <r>
          <rPr>
            <b/>
            <sz val="9"/>
            <color indexed="81"/>
            <rFont val="Tahoma"/>
            <family val="2"/>
          </rPr>
          <t>1)</t>
        </r>
        <r>
          <rPr>
            <sz val="9"/>
            <color indexed="81"/>
            <rFont val="Tahoma"/>
            <family val="2"/>
          </rPr>
          <t xml:space="preserve"> Rd.13 Col.2 &gt;= Rd.13 Col.3
</t>
        </r>
        <r>
          <rPr>
            <b/>
            <sz val="9"/>
            <color indexed="81"/>
            <rFont val="Tahoma"/>
            <family val="2"/>
          </rPr>
          <t>2)</t>
        </r>
        <r>
          <rPr>
            <sz val="9"/>
            <color indexed="81"/>
            <rFont val="Tahoma"/>
            <family val="2"/>
          </rPr>
          <t xml:space="preserve"> Rd.13 Col.2 &lt;= Rd.11 Col.2</t>
        </r>
      </text>
    </comment>
    <comment ref="I177" authorId="1" shapeId="0" xr:uid="{9F1BDDE5-C306-427C-887D-DC8E49F2F9F7}">
      <text>
        <r>
          <rPr>
            <b/>
            <sz val="9"/>
            <color indexed="81"/>
            <rFont val="Tahoma"/>
            <family val="2"/>
          </rPr>
          <t>INS:</t>
        </r>
        <r>
          <rPr>
            <sz val="9"/>
            <color indexed="81"/>
            <rFont val="Tahoma"/>
            <family val="2"/>
          </rPr>
          <t xml:space="preserve">
Cod: IITCRR
</t>
        </r>
        <r>
          <rPr>
            <b/>
            <sz val="9"/>
            <color indexed="81"/>
            <rFont val="Tahoma"/>
            <family val="2"/>
            <charset val="238"/>
          </rPr>
          <t>1)</t>
        </r>
        <r>
          <rPr>
            <sz val="9"/>
            <color indexed="81"/>
            <rFont val="Tahoma"/>
            <family val="2"/>
          </rPr>
          <t xml:space="preserve"> Rd.13 Col.3 &lt;= Rd.13 Col.2
</t>
        </r>
        <r>
          <rPr>
            <b/>
            <sz val="9"/>
            <color indexed="81"/>
            <rFont val="Tahoma"/>
            <family val="2"/>
            <charset val="238"/>
          </rPr>
          <t>2)</t>
        </r>
        <r>
          <rPr>
            <sz val="9"/>
            <color indexed="81"/>
            <rFont val="Tahoma"/>
            <family val="2"/>
          </rPr>
          <t xml:space="preserve"> Rd.13 Col.3 &lt;= Rd.11 Col.3</t>
        </r>
      </text>
    </comment>
    <comment ref="J177" authorId="1" shapeId="0" xr:uid="{DA7EA4D8-9BEF-4F2F-A3B0-AA0BA85BCC39}">
      <text>
        <r>
          <rPr>
            <b/>
            <sz val="9"/>
            <color indexed="81"/>
            <rFont val="Tahoma"/>
            <family val="2"/>
          </rPr>
          <t>INS:</t>
        </r>
        <r>
          <rPr>
            <sz val="9"/>
            <color indexed="81"/>
            <rFont val="Tahoma"/>
            <family val="2"/>
          </rPr>
          <t xml:space="preserve">
Cod: IITD
</t>
        </r>
        <r>
          <rPr>
            <b/>
            <sz val="9"/>
            <color indexed="81"/>
            <rFont val="Tahoma"/>
            <family val="2"/>
          </rPr>
          <t>1)</t>
        </r>
        <r>
          <rPr>
            <sz val="9"/>
            <color indexed="81"/>
            <rFont val="Tahoma"/>
            <family val="2"/>
          </rPr>
          <t xml:space="preserve"> Rd.13 Col.4 &lt;= Rd.13 Col.5
</t>
        </r>
        <r>
          <rPr>
            <b/>
            <sz val="9"/>
            <color indexed="81"/>
            <rFont val="Tahoma"/>
            <family val="2"/>
          </rPr>
          <t>2)</t>
        </r>
        <r>
          <rPr>
            <sz val="9"/>
            <color indexed="81"/>
            <rFont val="Tahoma"/>
            <family val="2"/>
          </rPr>
          <t xml:space="preserve"> Rd.13 Col.4 &lt;= Rd.11 Col.4</t>
        </r>
      </text>
    </comment>
    <comment ref="K177" authorId="1" shapeId="0" xr:uid="{D631A2C2-6921-4027-8CBC-BA6C319E8522}">
      <text>
        <r>
          <rPr>
            <b/>
            <sz val="9"/>
            <color indexed="81"/>
            <rFont val="Tahoma"/>
            <family val="2"/>
          </rPr>
          <t>INS:</t>
        </r>
        <r>
          <rPr>
            <sz val="9"/>
            <color indexed="81"/>
            <rFont val="Tahoma"/>
            <family val="2"/>
          </rPr>
          <t xml:space="preserve">
Cod: IITDDC
</t>
        </r>
        <r>
          <rPr>
            <b/>
            <sz val="9"/>
            <color indexed="81"/>
            <rFont val="Tahoma"/>
            <family val="2"/>
          </rPr>
          <t>1)</t>
        </r>
        <r>
          <rPr>
            <sz val="9"/>
            <color indexed="81"/>
            <rFont val="Tahoma"/>
            <family val="2"/>
          </rPr>
          <t xml:space="preserve"> Rd.13 Col.5 &lt;= Rd.13 Col.4
</t>
        </r>
        <r>
          <rPr>
            <b/>
            <sz val="9"/>
            <color indexed="81"/>
            <rFont val="Tahoma"/>
            <family val="2"/>
          </rPr>
          <t>2)</t>
        </r>
        <r>
          <rPr>
            <sz val="9"/>
            <color indexed="81"/>
            <rFont val="Tahoma"/>
            <family val="2"/>
          </rPr>
          <t xml:space="preserve"> Rd.13 Col.5 &lt;= Rd.11 Col.5</t>
        </r>
      </text>
    </comment>
    <comment ref="L177" authorId="1" shapeId="0" xr:uid="{8BEA3F89-29CD-43FF-9CFD-2C444DCC0089}">
      <text>
        <r>
          <rPr>
            <b/>
            <sz val="9"/>
            <color indexed="81"/>
            <rFont val="Tahoma"/>
            <family val="2"/>
          </rPr>
          <t>INS:</t>
        </r>
        <r>
          <rPr>
            <sz val="9"/>
            <color indexed="81"/>
            <rFont val="Tahoma"/>
            <family val="2"/>
          </rPr>
          <t xml:space="preserve">
Cod: IISF
Rd.13 Col.6 = Rd.13 Col.(1+2-4)</t>
        </r>
      </text>
    </comment>
    <comment ref="G178" authorId="1" shapeId="0" xr:uid="{3D9A7AC4-778E-426A-B0CD-2FA57D95979B}">
      <text>
        <r>
          <rPr>
            <b/>
            <sz val="9"/>
            <color indexed="81"/>
            <rFont val="Tahoma"/>
            <family val="2"/>
          </rPr>
          <t>INS:</t>
        </r>
        <r>
          <rPr>
            <sz val="9"/>
            <color indexed="81"/>
            <rFont val="Tahoma"/>
            <family val="2"/>
          </rPr>
          <t xml:space="preserve">
Cod: IITSI
Rd.14 Col.1 &lt;= Rd.11 Col.1</t>
        </r>
      </text>
    </comment>
    <comment ref="H178" authorId="1" shapeId="0" xr:uid="{D04365F1-6A4A-4312-A2F0-7F75D537F3ED}">
      <text>
        <r>
          <rPr>
            <b/>
            <sz val="9"/>
            <color indexed="81"/>
            <rFont val="Tahoma"/>
            <family val="2"/>
          </rPr>
          <t>INS:</t>
        </r>
        <r>
          <rPr>
            <sz val="9"/>
            <color indexed="81"/>
            <rFont val="Tahoma"/>
            <family val="2"/>
          </rPr>
          <t xml:space="preserve">
Cod: IITCR
</t>
        </r>
        <r>
          <rPr>
            <b/>
            <sz val="9"/>
            <color indexed="81"/>
            <rFont val="Tahoma"/>
            <family val="2"/>
          </rPr>
          <t>1)</t>
        </r>
        <r>
          <rPr>
            <sz val="9"/>
            <color indexed="81"/>
            <rFont val="Tahoma"/>
            <family val="2"/>
          </rPr>
          <t xml:space="preserve"> Rd.14 Col.2 &gt;= Rd.14 Col.3
</t>
        </r>
        <r>
          <rPr>
            <b/>
            <sz val="9"/>
            <color indexed="81"/>
            <rFont val="Tahoma"/>
            <family val="2"/>
          </rPr>
          <t>2)</t>
        </r>
        <r>
          <rPr>
            <sz val="9"/>
            <color indexed="81"/>
            <rFont val="Tahoma"/>
            <family val="2"/>
          </rPr>
          <t xml:space="preserve"> Rd.14 Col.2 &lt;= Rd.11 Col.2</t>
        </r>
      </text>
    </comment>
    <comment ref="I178" authorId="1" shapeId="0" xr:uid="{62A0DCBA-EB9C-4BBE-8743-DF5C3EB05ED0}">
      <text>
        <r>
          <rPr>
            <b/>
            <sz val="9"/>
            <color indexed="81"/>
            <rFont val="Tahoma"/>
            <family val="2"/>
          </rPr>
          <t>INS:</t>
        </r>
        <r>
          <rPr>
            <sz val="9"/>
            <color indexed="81"/>
            <rFont val="Tahoma"/>
            <family val="2"/>
          </rPr>
          <t xml:space="preserve">
Cod: IITCRR
</t>
        </r>
        <r>
          <rPr>
            <b/>
            <sz val="9"/>
            <color indexed="81"/>
            <rFont val="Tahoma"/>
            <family val="2"/>
            <charset val="238"/>
          </rPr>
          <t>1)</t>
        </r>
        <r>
          <rPr>
            <sz val="9"/>
            <color indexed="81"/>
            <rFont val="Tahoma"/>
            <family val="2"/>
          </rPr>
          <t xml:space="preserve"> Rd.14 Col.3 &lt;= Rd.14 Col.2
</t>
        </r>
        <r>
          <rPr>
            <b/>
            <sz val="9"/>
            <color indexed="81"/>
            <rFont val="Tahoma"/>
            <family val="2"/>
            <charset val="238"/>
          </rPr>
          <t>2)</t>
        </r>
        <r>
          <rPr>
            <sz val="9"/>
            <color indexed="81"/>
            <rFont val="Tahoma"/>
            <family val="2"/>
          </rPr>
          <t xml:space="preserve"> Rd.14 Col.3 &lt;= Rd.11 Col.3</t>
        </r>
      </text>
    </comment>
    <comment ref="J178" authorId="1" shapeId="0" xr:uid="{411D9EFD-34A6-450D-BEC0-BBEC2BDD047B}">
      <text>
        <r>
          <rPr>
            <b/>
            <sz val="9"/>
            <color indexed="81"/>
            <rFont val="Tahoma"/>
            <family val="2"/>
          </rPr>
          <t>INS:</t>
        </r>
        <r>
          <rPr>
            <sz val="9"/>
            <color indexed="81"/>
            <rFont val="Tahoma"/>
            <family val="2"/>
          </rPr>
          <t xml:space="preserve">
Cod: IITD
</t>
        </r>
        <r>
          <rPr>
            <b/>
            <sz val="9"/>
            <color indexed="81"/>
            <rFont val="Tahoma"/>
            <family val="2"/>
          </rPr>
          <t>1)</t>
        </r>
        <r>
          <rPr>
            <sz val="9"/>
            <color indexed="81"/>
            <rFont val="Tahoma"/>
            <family val="2"/>
          </rPr>
          <t xml:space="preserve"> Rd.14 Col.4 &lt;= Rd.14 Col.5
</t>
        </r>
        <r>
          <rPr>
            <b/>
            <sz val="9"/>
            <color indexed="81"/>
            <rFont val="Tahoma"/>
            <family val="2"/>
          </rPr>
          <t>2)</t>
        </r>
        <r>
          <rPr>
            <sz val="9"/>
            <color indexed="81"/>
            <rFont val="Tahoma"/>
            <family val="2"/>
          </rPr>
          <t xml:space="preserve"> Rd.14 Col.4 &lt;= Rd.11 Col.4</t>
        </r>
      </text>
    </comment>
    <comment ref="K178" authorId="1" shapeId="0" xr:uid="{57D55ED3-865C-4EDA-AF34-B6EA09A01526}">
      <text>
        <r>
          <rPr>
            <b/>
            <sz val="9"/>
            <color indexed="81"/>
            <rFont val="Tahoma"/>
            <family val="2"/>
          </rPr>
          <t>INS:</t>
        </r>
        <r>
          <rPr>
            <sz val="9"/>
            <color indexed="81"/>
            <rFont val="Tahoma"/>
            <family val="2"/>
          </rPr>
          <t xml:space="preserve">
Cod: IITDDC
</t>
        </r>
        <r>
          <rPr>
            <b/>
            <sz val="9"/>
            <color indexed="81"/>
            <rFont val="Tahoma"/>
            <family val="2"/>
          </rPr>
          <t>1)</t>
        </r>
        <r>
          <rPr>
            <sz val="9"/>
            <color indexed="81"/>
            <rFont val="Tahoma"/>
            <family val="2"/>
          </rPr>
          <t xml:space="preserve"> Rd.14 Col.5 &lt;= Rd.14 Col.4
</t>
        </r>
        <r>
          <rPr>
            <b/>
            <sz val="9"/>
            <color indexed="81"/>
            <rFont val="Tahoma"/>
            <family val="2"/>
          </rPr>
          <t>2)</t>
        </r>
        <r>
          <rPr>
            <sz val="9"/>
            <color indexed="81"/>
            <rFont val="Tahoma"/>
            <family val="2"/>
          </rPr>
          <t xml:space="preserve"> Rd.14 Col.5 &lt;= Rd.11 Col.5</t>
        </r>
      </text>
    </comment>
    <comment ref="L178" authorId="1" shapeId="0" xr:uid="{EE852056-4768-493B-A4D6-ABDFFC6F9062}">
      <text>
        <r>
          <rPr>
            <b/>
            <sz val="9"/>
            <color indexed="81"/>
            <rFont val="Tahoma"/>
            <family val="2"/>
          </rPr>
          <t>INS:</t>
        </r>
        <r>
          <rPr>
            <sz val="9"/>
            <color indexed="81"/>
            <rFont val="Tahoma"/>
            <family val="2"/>
          </rPr>
          <t xml:space="preserve">
Cod: IISF
Rd.14 Col.6 = Rd.14 Col.(1+2-4)</t>
        </r>
      </text>
    </comment>
    <comment ref="G179" authorId="3" shapeId="0" xr:uid="{00000000-0006-0000-1200-00007A000000}">
      <text>
        <r>
          <rPr>
            <b/>
            <sz val="9"/>
            <color indexed="81"/>
            <rFont val="Tahoma"/>
            <family val="2"/>
          </rPr>
          <t>INS:</t>
        </r>
        <r>
          <rPr>
            <sz val="9"/>
            <color indexed="81"/>
            <rFont val="Tahoma"/>
            <family val="2"/>
          </rPr>
          <t xml:space="preserve">
Cod: ACRMSI</t>
        </r>
      </text>
    </comment>
    <comment ref="H179" authorId="1" shapeId="0" xr:uid="{00000000-0006-0000-1200-00007B000000}">
      <text>
        <r>
          <rPr>
            <b/>
            <sz val="9"/>
            <color indexed="81"/>
            <rFont val="Tahoma"/>
            <family val="2"/>
          </rPr>
          <t>INS:</t>
        </r>
        <r>
          <rPr>
            <sz val="9"/>
            <color indexed="81"/>
            <rFont val="Tahoma"/>
            <family val="2"/>
          </rPr>
          <t xml:space="preserve">
Cod: ACRMCR
Rd.15 Col.2 &gt;= Rd.15 Col.3</t>
        </r>
      </text>
    </comment>
    <comment ref="I179" authorId="1" shapeId="0" xr:uid="{00000000-0006-0000-1200-00007C000000}">
      <text>
        <r>
          <rPr>
            <b/>
            <sz val="9"/>
            <color indexed="81"/>
            <rFont val="Tahoma"/>
            <family val="2"/>
          </rPr>
          <t>INS:</t>
        </r>
        <r>
          <rPr>
            <sz val="9"/>
            <color indexed="81"/>
            <rFont val="Tahoma"/>
            <family val="2"/>
          </rPr>
          <t xml:space="preserve">
Cod: ACRMCRR
Rd.15 Col.3 &lt;= Rd.15 Col.2</t>
        </r>
      </text>
    </comment>
    <comment ref="J179" authorId="1" shapeId="0" xr:uid="{00000000-0006-0000-1200-00007D000000}">
      <text>
        <r>
          <rPr>
            <b/>
            <sz val="9"/>
            <color indexed="81"/>
            <rFont val="Tahoma"/>
            <family val="2"/>
          </rPr>
          <t>INS:</t>
        </r>
        <r>
          <rPr>
            <sz val="9"/>
            <color indexed="81"/>
            <rFont val="Tahoma"/>
            <family val="2"/>
          </rPr>
          <t xml:space="preserve">
Cod: ACRMD
Rd.15 Col.4 &gt;= Rd.15 Col.5</t>
        </r>
      </text>
    </comment>
    <comment ref="K179" authorId="1" shapeId="0" xr:uid="{00000000-0006-0000-1200-00007E000000}">
      <text>
        <r>
          <rPr>
            <b/>
            <sz val="9"/>
            <color indexed="81"/>
            <rFont val="Tahoma"/>
            <family val="2"/>
          </rPr>
          <t>INS:</t>
        </r>
        <r>
          <rPr>
            <sz val="9"/>
            <color indexed="81"/>
            <rFont val="Tahoma"/>
            <family val="2"/>
          </rPr>
          <t xml:space="preserve">
Cod: ACRMDDC
Rd.15 Col.5 &lt;= Rd.15 Col.4</t>
        </r>
      </text>
    </comment>
    <comment ref="L179" authorId="1" shapeId="0" xr:uid="{00000000-0006-0000-1200-00007F000000}">
      <text>
        <r>
          <rPr>
            <b/>
            <sz val="9"/>
            <color indexed="81"/>
            <rFont val="Tahoma"/>
            <family val="2"/>
          </rPr>
          <t>INS:</t>
        </r>
        <r>
          <rPr>
            <sz val="9"/>
            <color indexed="81"/>
            <rFont val="Tahoma"/>
            <family val="2"/>
          </rPr>
          <t xml:space="preserve">
Cod: ACRMSF
Rd.15 Col.6 = Rd.15 Col.(1+2-4)</t>
        </r>
      </text>
    </comment>
    <comment ref="G180" authorId="3" shapeId="0" xr:uid="{00000000-0006-0000-1200-000080000000}">
      <text>
        <r>
          <rPr>
            <b/>
            <sz val="9"/>
            <color indexed="81"/>
            <rFont val="Tahoma"/>
            <family val="2"/>
          </rPr>
          <t>INS:</t>
        </r>
        <r>
          <rPr>
            <sz val="9"/>
            <color indexed="81"/>
            <rFont val="Tahoma"/>
            <family val="2"/>
          </rPr>
          <t xml:space="preserve">
Cod: ABPSI</t>
        </r>
      </text>
    </comment>
    <comment ref="H180" authorId="1" shapeId="0" xr:uid="{00000000-0006-0000-1200-000081000000}">
      <text>
        <r>
          <rPr>
            <b/>
            <sz val="9"/>
            <color indexed="81"/>
            <rFont val="Tahoma"/>
            <family val="2"/>
          </rPr>
          <t>INS:</t>
        </r>
        <r>
          <rPr>
            <sz val="9"/>
            <color indexed="81"/>
            <rFont val="Tahoma"/>
            <family val="2"/>
          </rPr>
          <t xml:space="preserve">
Cod: ABPCR
Rd.16 Col.2 &gt;= Rd.16 Col.3</t>
        </r>
      </text>
    </comment>
    <comment ref="I180" authorId="1" shapeId="0" xr:uid="{00000000-0006-0000-1200-000082000000}">
      <text>
        <r>
          <rPr>
            <b/>
            <sz val="9"/>
            <color indexed="81"/>
            <rFont val="Tahoma"/>
            <family val="2"/>
          </rPr>
          <t>INS:</t>
        </r>
        <r>
          <rPr>
            <sz val="9"/>
            <color indexed="81"/>
            <rFont val="Tahoma"/>
            <family val="2"/>
          </rPr>
          <t xml:space="preserve">
Cod: ABPCRR
Rd.16 Col.3 &lt;= Rd.16 Col.2</t>
        </r>
      </text>
    </comment>
    <comment ref="J180" authorId="1" shapeId="0" xr:uid="{00000000-0006-0000-1200-000083000000}">
      <text>
        <r>
          <rPr>
            <b/>
            <sz val="9"/>
            <color indexed="81"/>
            <rFont val="Tahoma"/>
            <family val="2"/>
          </rPr>
          <t>INS:</t>
        </r>
        <r>
          <rPr>
            <sz val="9"/>
            <color indexed="81"/>
            <rFont val="Tahoma"/>
            <family val="2"/>
          </rPr>
          <t xml:space="preserve">
Cod: ABPD
Rd.16 Col.4 &gt;= Rd.16 Col.5</t>
        </r>
      </text>
    </comment>
    <comment ref="K180" authorId="1" shapeId="0" xr:uid="{00000000-0006-0000-1200-000084000000}">
      <text>
        <r>
          <rPr>
            <b/>
            <sz val="9"/>
            <color indexed="81"/>
            <rFont val="Tahoma"/>
            <family val="2"/>
          </rPr>
          <t>INS:</t>
        </r>
        <r>
          <rPr>
            <sz val="9"/>
            <color indexed="81"/>
            <rFont val="Tahoma"/>
            <family val="2"/>
          </rPr>
          <t xml:space="preserve">
Cod: ABPDDC
Rd.16 Col.5 &lt;= Rd.16 Col.4</t>
        </r>
      </text>
    </comment>
    <comment ref="L180" authorId="1" shapeId="0" xr:uid="{00000000-0006-0000-1200-000085000000}">
      <text>
        <r>
          <rPr>
            <b/>
            <sz val="9"/>
            <color indexed="81"/>
            <rFont val="Tahoma"/>
            <family val="2"/>
          </rPr>
          <t>INS:</t>
        </r>
        <r>
          <rPr>
            <sz val="9"/>
            <color indexed="81"/>
            <rFont val="Tahoma"/>
            <family val="2"/>
          </rPr>
          <t xml:space="preserve">
Cod: ABPSF
Rd.16 Col.6 = Rd.16 Col.(1+2-4)</t>
        </r>
      </text>
    </comment>
    <comment ref="G181" authorId="3" shapeId="0" xr:uid="{00000000-0006-0000-1200-000086000000}">
      <text>
        <r>
          <rPr>
            <b/>
            <sz val="9"/>
            <color indexed="81"/>
            <rFont val="Tahoma"/>
            <family val="2"/>
          </rPr>
          <t>INS:</t>
        </r>
        <r>
          <rPr>
            <sz val="9"/>
            <color indexed="81"/>
            <rFont val="Tahoma"/>
            <family val="2"/>
          </rPr>
          <t xml:space="preserve">
Cod: IMOCESI</t>
        </r>
      </text>
    </comment>
    <comment ref="H181" authorId="1" shapeId="0" xr:uid="{00000000-0006-0000-1200-000087000000}">
      <text>
        <r>
          <rPr>
            <b/>
            <sz val="9"/>
            <color indexed="81"/>
            <rFont val="Tahoma"/>
            <family val="2"/>
          </rPr>
          <t>INS:</t>
        </r>
        <r>
          <rPr>
            <sz val="9"/>
            <color indexed="81"/>
            <rFont val="Tahoma"/>
            <family val="2"/>
          </rPr>
          <t xml:space="preserve">
Cod: IMOCECR
Rd.17 Col.2 &gt;= Rd.17 Col.3</t>
        </r>
      </text>
    </comment>
    <comment ref="I181" authorId="1" shapeId="0" xr:uid="{00000000-0006-0000-1200-000088000000}">
      <text>
        <r>
          <rPr>
            <b/>
            <sz val="9"/>
            <color indexed="81"/>
            <rFont val="Tahoma"/>
            <family val="2"/>
          </rPr>
          <t>INS:</t>
        </r>
        <r>
          <rPr>
            <sz val="9"/>
            <color indexed="81"/>
            <rFont val="Tahoma"/>
            <family val="2"/>
          </rPr>
          <t xml:space="preserve">
Cod: IMOCECRR
Rd.17 Col.3 &lt;= Rd.17 Col.2</t>
        </r>
      </text>
    </comment>
    <comment ref="J181" authorId="1" shapeId="0" xr:uid="{00000000-0006-0000-1200-000089000000}">
      <text>
        <r>
          <rPr>
            <b/>
            <sz val="9"/>
            <color indexed="81"/>
            <rFont val="Tahoma"/>
            <family val="2"/>
          </rPr>
          <t>INS:</t>
        </r>
        <r>
          <rPr>
            <sz val="9"/>
            <color indexed="81"/>
            <rFont val="Tahoma"/>
            <family val="2"/>
          </rPr>
          <t xml:space="preserve">
Cod: IMOCED
Rd.17 Col.4 &gt;= Rd.17 Col.5</t>
        </r>
      </text>
    </comment>
    <comment ref="K181" authorId="1" shapeId="0" xr:uid="{00000000-0006-0000-1200-00008A000000}">
      <text>
        <r>
          <rPr>
            <b/>
            <sz val="9"/>
            <color indexed="81"/>
            <rFont val="Tahoma"/>
            <family val="2"/>
          </rPr>
          <t>INS:</t>
        </r>
        <r>
          <rPr>
            <sz val="9"/>
            <color indexed="81"/>
            <rFont val="Tahoma"/>
            <family val="2"/>
          </rPr>
          <t xml:space="preserve">
Cod: IMOCEDDC
Rd.17 Col.5 &lt;= Rd.17 Col.4</t>
        </r>
      </text>
    </comment>
    <comment ref="L181" authorId="1" shapeId="0" xr:uid="{00000000-0006-0000-1200-00008B000000}">
      <text>
        <r>
          <rPr>
            <b/>
            <sz val="9"/>
            <color indexed="81"/>
            <rFont val="Tahoma"/>
            <family val="2"/>
          </rPr>
          <t>INS:</t>
        </r>
        <r>
          <rPr>
            <sz val="9"/>
            <color indexed="81"/>
            <rFont val="Tahoma"/>
            <family val="2"/>
          </rPr>
          <t xml:space="preserve">
Cod: IMOCESF
Rd.17 Col.6 = Rd.17 Col.(1+2-4)</t>
        </r>
      </text>
    </comment>
    <comment ref="G182" authorId="3" shapeId="0" xr:uid="{00000000-0006-0000-1200-00008C000000}">
      <text>
        <r>
          <rPr>
            <b/>
            <sz val="9"/>
            <color indexed="81"/>
            <rFont val="Tahoma"/>
            <family val="2"/>
          </rPr>
          <t>INS:</t>
        </r>
        <r>
          <rPr>
            <sz val="9"/>
            <color indexed="81"/>
            <rFont val="Tahoma"/>
            <family val="2"/>
          </rPr>
          <t xml:space="preserve">
Cod: IIESI</t>
        </r>
      </text>
    </comment>
    <comment ref="H182" authorId="1" shapeId="0" xr:uid="{00000000-0006-0000-1200-00008D000000}">
      <text>
        <r>
          <rPr>
            <b/>
            <sz val="9"/>
            <color indexed="81"/>
            <rFont val="Tahoma"/>
            <family val="2"/>
          </rPr>
          <t>INS:</t>
        </r>
        <r>
          <rPr>
            <sz val="9"/>
            <color indexed="81"/>
            <rFont val="Tahoma"/>
            <family val="2"/>
          </rPr>
          <t xml:space="preserve">
Cod: IIECR
Rd.18 Col.2 &gt;= Rd.18 Col.3</t>
        </r>
      </text>
    </comment>
    <comment ref="I182" authorId="1" shapeId="0" xr:uid="{00000000-0006-0000-1200-00008E000000}">
      <text>
        <r>
          <rPr>
            <b/>
            <sz val="9"/>
            <color indexed="81"/>
            <rFont val="Tahoma"/>
            <family val="2"/>
          </rPr>
          <t>INS:</t>
        </r>
        <r>
          <rPr>
            <sz val="9"/>
            <color indexed="81"/>
            <rFont val="Tahoma"/>
            <family val="2"/>
          </rPr>
          <t xml:space="preserve">
Cod: IIECRR
Rd.18 Col.3 &lt;= Rd.18 Col.2</t>
        </r>
      </text>
    </comment>
    <comment ref="J182" authorId="1" shapeId="0" xr:uid="{00000000-0006-0000-1200-00008F000000}">
      <text>
        <r>
          <rPr>
            <b/>
            <sz val="9"/>
            <color indexed="81"/>
            <rFont val="Tahoma"/>
            <family val="2"/>
          </rPr>
          <t>INS:</t>
        </r>
        <r>
          <rPr>
            <sz val="9"/>
            <color indexed="81"/>
            <rFont val="Tahoma"/>
            <family val="2"/>
          </rPr>
          <t xml:space="preserve">
Cod: IIED
Rd.18 Col.4 &gt;= Rd.18 Col.5</t>
        </r>
      </text>
    </comment>
    <comment ref="K182" authorId="1" shapeId="0" xr:uid="{00000000-0006-0000-1200-000090000000}">
      <text>
        <r>
          <rPr>
            <b/>
            <sz val="9"/>
            <color indexed="81"/>
            <rFont val="Tahoma"/>
            <family val="2"/>
          </rPr>
          <t>INS:</t>
        </r>
        <r>
          <rPr>
            <sz val="9"/>
            <color indexed="81"/>
            <rFont val="Tahoma"/>
            <family val="2"/>
          </rPr>
          <t xml:space="preserve">
Cod: IIEDDC
Rd.18 Col.5 &lt;= Rd.18 Col.4</t>
        </r>
      </text>
    </comment>
    <comment ref="L182" authorId="1" shapeId="0" xr:uid="{00000000-0006-0000-1200-000091000000}">
      <text>
        <r>
          <rPr>
            <b/>
            <sz val="9"/>
            <color indexed="81"/>
            <rFont val="Tahoma"/>
            <family val="2"/>
          </rPr>
          <t>INS:</t>
        </r>
        <r>
          <rPr>
            <sz val="9"/>
            <color indexed="81"/>
            <rFont val="Tahoma"/>
            <family val="2"/>
          </rPr>
          <t xml:space="preserve">
Cod: IIESF
Rd.18 Col.6 = Rd.18 Col.(1+2-4)</t>
        </r>
      </text>
    </comment>
    <comment ref="G183" authorId="3" shapeId="0" xr:uid="{00000000-0006-0000-1200-000092000000}">
      <text>
        <r>
          <rPr>
            <b/>
            <sz val="9"/>
            <color indexed="81"/>
            <rFont val="Tahoma"/>
            <family val="2"/>
          </rPr>
          <t>INS:</t>
        </r>
        <r>
          <rPr>
            <sz val="9"/>
            <color indexed="81"/>
            <rFont val="Tahoma"/>
            <family val="2"/>
          </rPr>
          <t xml:space="preserve">
Cod: AVICSI</t>
        </r>
      </text>
    </comment>
    <comment ref="H183" authorId="3" shapeId="0" xr:uid="{00000000-0006-0000-1200-000093000000}">
      <text>
        <r>
          <rPr>
            <b/>
            <sz val="8"/>
            <color indexed="81"/>
            <rFont val="Tahoma"/>
            <family val="2"/>
          </rPr>
          <t>INS:</t>
        </r>
        <r>
          <rPr>
            <sz val="8"/>
            <color indexed="81"/>
            <rFont val="Tahoma"/>
            <family val="2"/>
          </rPr>
          <t xml:space="preserve">
</t>
        </r>
        <r>
          <rPr>
            <sz val="9"/>
            <color indexed="81"/>
            <rFont val="Tahoma"/>
            <family val="2"/>
          </rPr>
          <t>Cod: AVICCR</t>
        </r>
      </text>
    </comment>
    <comment ref="I183" authorId="3" shapeId="0" xr:uid="{00000000-0006-0000-1200-000094000000}">
      <text>
        <r>
          <rPr>
            <b/>
            <sz val="9"/>
            <color indexed="81"/>
            <rFont val="Tahoma"/>
            <family val="2"/>
          </rPr>
          <t>INS:</t>
        </r>
        <r>
          <rPr>
            <sz val="9"/>
            <color indexed="81"/>
            <rFont val="Tahoma"/>
            <family val="2"/>
          </rPr>
          <t xml:space="preserve">
Cod: AVICCRR</t>
        </r>
      </text>
    </comment>
    <comment ref="J183" authorId="3" shapeId="0" xr:uid="{00000000-0006-0000-1200-000095000000}">
      <text>
        <r>
          <rPr>
            <b/>
            <sz val="9"/>
            <color indexed="81"/>
            <rFont val="Tahoma"/>
            <family val="2"/>
          </rPr>
          <t>INS:</t>
        </r>
        <r>
          <rPr>
            <sz val="9"/>
            <color indexed="81"/>
            <rFont val="Tahoma"/>
            <family val="2"/>
          </rPr>
          <t xml:space="preserve">
Cod: AVICD</t>
        </r>
      </text>
    </comment>
    <comment ref="L183" authorId="1" shapeId="0" xr:uid="{00000000-0006-0000-1200-000096000000}">
      <text>
        <r>
          <rPr>
            <b/>
            <sz val="9"/>
            <color indexed="81"/>
            <rFont val="Tahoma"/>
            <family val="2"/>
          </rPr>
          <t>INS:</t>
        </r>
        <r>
          <rPr>
            <sz val="9"/>
            <color indexed="81"/>
            <rFont val="Tahoma"/>
            <family val="2"/>
          </rPr>
          <t xml:space="preserve">
Cod: AVICSF
Rd.19 Col.6 = Rd.19 Col.(1+2-4)</t>
        </r>
      </text>
    </comment>
    <comment ref="E190" authorId="1" shapeId="0" xr:uid="{00000000-0006-0000-1200-000097000000}">
      <text>
        <r>
          <rPr>
            <b/>
            <sz val="9"/>
            <color indexed="81"/>
            <rFont val="Tahoma"/>
            <family val="2"/>
          </rPr>
          <t>INS:</t>
        </r>
        <r>
          <rPr>
            <sz val="9"/>
            <color indexed="81"/>
            <rFont val="Tahoma"/>
            <family val="2"/>
          </rPr>
          <t xml:space="preserve">
Se referă la diminuările de imobilizări corporale 
care au fost puse în funcţiune în cursul anului de referinţă, 
aferente patrimoniului public (respectiv ieşirile extrabilanţiere)</t>
        </r>
      </text>
    </comment>
    <comment ref="G246" authorId="1" shapeId="0" xr:uid="{00000000-0006-0000-1200-000098000000}">
      <text>
        <r>
          <rPr>
            <b/>
            <sz val="9"/>
            <color indexed="81"/>
            <rFont val="Tahoma"/>
            <family val="2"/>
          </rPr>
          <t>INS:</t>
        </r>
        <r>
          <rPr>
            <sz val="9"/>
            <color indexed="81"/>
            <rFont val="Tahoma"/>
            <family val="2"/>
          </rPr>
          <t xml:space="preserve">
Cod: IMOCVVB
Pct.6.4 Rd.1 Col.1 &lt;= Pct.6.2 Rd.1 Col.4</t>
        </r>
      </text>
    </comment>
    <comment ref="G247" authorId="1" shapeId="0" xr:uid="{EF9F08DF-7263-4B75-938D-757E89F13599}">
      <text>
        <r>
          <rPr>
            <b/>
            <sz val="9"/>
            <color indexed="81"/>
            <rFont val="Tahoma"/>
            <family val="2"/>
          </rPr>
          <t>Daniel Tacu:</t>
        </r>
        <r>
          <rPr>
            <sz val="9"/>
            <color indexed="81"/>
            <rFont val="Tahoma"/>
            <family val="2"/>
          </rPr>
          <t xml:space="preserve">
Cod: IMOCVVI</t>
        </r>
      </text>
    </comment>
    <comment ref="G270" authorId="1" shapeId="0" xr:uid="{1CED47ED-EBDD-489A-84DE-AFE911745FF3}">
      <text>
        <r>
          <rPr>
            <b/>
            <sz val="9"/>
            <color indexed="81"/>
            <rFont val="Tahoma"/>
            <family val="2"/>
          </rPr>
          <t>Daniel Tacu:</t>
        </r>
        <r>
          <rPr>
            <sz val="9"/>
            <color indexed="81"/>
            <rFont val="Tahoma"/>
            <family val="2"/>
          </rPr>
          <t xml:space="preserve">
Cod: AICLEASF</t>
        </r>
      </text>
    </comment>
    <comment ref="H270" authorId="1" shapeId="0" xr:uid="{3C3B0FE1-5F12-41BC-8F72-584184F63381}">
      <text>
        <r>
          <rPr>
            <b/>
            <sz val="9"/>
            <color indexed="81"/>
            <rFont val="Tahoma"/>
            <family val="2"/>
          </rPr>
          <t>Daniel Tacu:</t>
        </r>
        <r>
          <rPr>
            <sz val="9"/>
            <color indexed="81"/>
            <rFont val="Tahoma"/>
            <family val="2"/>
          </rPr>
          <t xml:space="preserve">
Cod: TERLEASF</t>
        </r>
      </text>
    </comment>
    <comment ref="G271" authorId="1" shapeId="0" xr:uid="{4A164A43-CC9D-4CD4-962A-43E703F26898}">
      <text>
        <r>
          <rPr>
            <b/>
            <sz val="9"/>
            <color indexed="81"/>
            <rFont val="Tahoma"/>
            <family val="2"/>
          </rPr>
          <t>Daniel Tacu:</t>
        </r>
        <r>
          <rPr>
            <sz val="9"/>
            <color indexed="81"/>
            <rFont val="Tahoma"/>
            <family val="2"/>
          </rPr>
          <t xml:space="preserve">
Cod: AICLEASO</t>
        </r>
      </text>
    </comment>
    <comment ref="H271" authorId="1" shapeId="0" xr:uid="{3BDB7BE6-6215-4C10-8683-F08AA81AE74D}">
      <text>
        <r>
          <rPr>
            <b/>
            <sz val="9"/>
            <color indexed="81"/>
            <rFont val="Tahoma"/>
            <family val="2"/>
          </rPr>
          <t>Daniel Tacu:</t>
        </r>
        <r>
          <rPr>
            <sz val="9"/>
            <color indexed="81"/>
            <rFont val="Tahoma"/>
            <family val="2"/>
          </rPr>
          <t xml:space="preserve">
Cod: TERLEASO</t>
        </r>
      </text>
    </comment>
    <comment ref="G272" authorId="1" shapeId="0" xr:uid="{AB458BCD-EE40-44AB-9139-3438749F4A74}">
      <text>
        <r>
          <rPr>
            <b/>
            <sz val="9"/>
            <color indexed="81"/>
            <rFont val="Tahoma"/>
            <family val="2"/>
          </rPr>
          <t>Daniel Tacu:</t>
        </r>
        <r>
          <rPr>
            <sz val="9"/>
            <color indexed="81"/>
            <rFont val="Tahoma"/>
            <family val="2"/>
          </rPr>
          <t xml:space="preserve">
Cod: AILC</t>
        </r>
      </text>
    </comment>
    <comment ref="H272" authorId="1" shapeId="0" xr:uid="{A64D2069-E47A-47A2-8DB1-EFDDBF199C2E}">
      <text>
        <r>
          <rPr>
            <b/>
            <sz val="9"/>
            <color indexed="81"/>
            <rFont val="Tahoma"/>
            <family val="2"/>
          </rPr>
          <t>Daniel Tacu:</t>
        </r>
        <r>
          <rPr>
            <sz val="9"/>
            <color indexed="81"/>
            <rFont val="Tahoma"/>
            <family val="2"/>
          </rPr>
          <t xml:space="preserve">
Cod: TERLC</t>
        </r>
      </text>
    </comment>
    <comment ref="G273" authorId="1" shapeId="0" xr:uid="{991D87B3-A750-4245-82DB-0FA43F2DE3CF}">
      <text>
        <r>
          <rPr>
            <b/>
            <sz val="9"/>
            <color indexed="81"/>
            <rFont val="Tahoma"/>
            <family val="2"/>
          </rPr>
          <t>Daniel Tacu:</t>
        </r>
        <r>
          <rPr>
            <sz val="9"/>
            <color indexed="81"/>
            <rFont val="Tahoma"/>
            <family val="2"/>
          </rPr>
          <t xml:space="preserve">
Cod: AIDC</t>
        </r>
      </text>
    </comment>
    <comment ref="H273" authorId="1" shapeId="0" xr:uid="{D701E18F-411F-4F53-9905-0D3146275209}">
      <text>
        <r>
          <rPr>
            <b/>
            <sz val="9"/>
            <color indexed="81"/>
            <rFont val="Tahoma"/>
            <family val="2"/>
          </rPr>
          <t>Daniel Tacu:</t>
        </r>
        <r>
          <rPr>
            <sz val="9"/>
            <color indexed="81"/>
            <rFont val="Tahoma"/>
            <family val="2"/>
          </rPr>
          <t xml:space="preserve">
Cod: TERDC</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ins</author>
    <author>INS</author>
    <author>Dan Tacu</author>
  </authors>
  <commentList>
    <comment ref="B4" authorId="0" shapeId="0" xr:uid="{00000000-0006-0000-1300-000001000000}">
      <text>
        <r>
          <rPr>
            <b/>
            <u/>
            <sz val="10"/>
            <color indexed="81"/>
            <rFont val="Tahoma"/>
            <family val="2"/>
          </rPr>
          <t xml:space="preserve"> INS:                                                                                                                       </t>
        </r>
        <r>
          <rPr>
            <b/>
            <u/>
            <sz val="8"/>
            <color indexed="81"/>
            <rFont val="Tahoma"/>
            <family val="2"/>
          </rPr>
          <t xml:space="preserve"> </t>
        </r>
        <r>
          <rPr>
            <sz val="8"/>
            <color indexed="81"/>
            <rFont val="Tahoma"/>
            <family val="2"/>
          </rPr>
          <t xml:space="preserve">
</t>
        </r>
        <r>
          <rPr>
            <b/>
            <sz val="8"/>
            <color indexed="81"/>
            <rFont val="Tahoma"/>
            <family val="2"/>
          </rPr>
          <t>Sediul central</t>
        </r>
        <r>
          <rPr>
            <sz val="8"/>
            <color indexed="81"/>
            <rFont val="Tahoma"/>
            <family val="2"/>
          </rPr>
          <t xml:space="preserve"> - locul unde îşi desfăşoară activitatea conducerea administrativă a întreprinderii. 
</t>
        </r>
        <r>
          <rPr>
            <b/>
            <sz val="8"/>
            <color indexed="81"/>
            <rFont val="Tahoma"/>
            <family val="2"/>
          </rPr>
          <t>Unităţile locale (sediile secundare)</t>
        </r>
        <r>
          <rPr>
            <sz val="8"/>
            <color indexed="81"/>
            <rFont val="Tahoma"/>
            <family val="2"/>
          </rPr>
          <t xml:space="preserve"> reprezintă subunităţi ale întreprinderii (de tip sucursală, uzină, fabrică, secţie, atelier, bază de transport, schelă, mină, şantier de construcţii, restaurant, motel, hotel, oficiu poştal, magazin, cantină, grădiniţă etc), situate la o adresă diferită de cea a sediului central, în care se desfăşoară una sau mai multe activităţi ale acesteia. 
Aceste definiţii sunt în conformitate cu prevederile următoarelor acte normative:
 • </t>
        </r>
        <r>
          <rPr>
            <b/>
            <sz val="8"/>
            <color indexed="81"/>
            <rFont val="Tahoma"/>
            <family val="2"/>
          </rPr>
          <t>Recomandarea nr.696/1993</t>
        </r>
        <r>
          <rPr>
            <sz val="8"/>
            <color indexed="81"/>
            <rFont val="Tahoma"/>
            <family val="2"/>
          </rPr>
          <t xml:space="preserve"> a Oficiului de Statistică al Comunităţii Europene (EUROSTAT) privind unităţile de observare statistică, cu modificările ulterioare.
 • </t>
        </r>
        <r>
          <rPr>
            <b/>
            <sz val="8"/>
            <color indexed="81"/>
            <rFont val="Tahoma"/>
            <family val="2"/>
          </rPr>
          <t>Regulamentul (UE) 2019/2152</t>
        </r>
        <r>
          <rPr>
            <sz val="8"/>
            <color indexed="81"/>
            <rFont val="Tahoma"/>
            <family val="2"/>
          </rPr>
          <t xml:space="preserve"> al Parlamentului European și al Consiliului din 27 noiembrie 2019 privind statisticile europene de întreprindere și de abrogare a 10 acte juridice în domeniul statisticilor de întreprindere (art.25 parag.4 nu aduce atingere asupra perioadei de referintață)
 • </t>
        </r>
        <r>
          <rPr>
            <b/>
            <sz val="8"/>
            <color indexed="81"/>
            <rFont val="Tahoma"/>
            <family val="2"/>
          </rPr>
          <t>Regulamentul (UE) 2020/1197</t>
        </r>
        <r>
          <rPr>
            <sz val="8"/>
            <color indexed="81"/>
            <rFont val="Tahoma"/>
            <family val="2"/>
          </rPr>
          <t xml:space="preserve">  al Comisiei din 30 iulie 2020 de stabilire a specificațiilor tehnice și a modalităților în temeiul Regulamentului (UE) 2019/2152 al Parlamentului European și al Consiliului privind statisticile europene de întreprindere și de abrogare a 10 acte juridice în domeniul statisticilor de întreprindere (art.12 paragr.4 nu aduce atingere asupra perioadei de referință)</t>
        </r>
      </text>
    </comment>
    <comment ref="D4" authorId="0" shapeId="0" xr:uid="{00000000-0006-0000-1300-000002000000}">
      <text>
        <r>
          <rPr>
            <b/>
            <u/>
            <sz val="10"/>
            <color indexed="81"/>
            <rFont val="Tahoma"/>
            <family val="2"/>
          </rPr>
          <t xml:space="preserve"> INS:                                                                                  </t>
        </r>
        <r>
          <rPr>
            <sz val="8"/>
            <color indexed="81"/>
            <rFont val="Tahoma"/>
            <family val="2"/>
          </rPr>
          <t xml:space="preserve">
1. Pentru </t>
        </r>
        <r>
          <rPr>
            <b/>
            <sz val="8"/>
            <color indexed="81"/>
            <rFont val="Tahoma"/>
            <family val="2"/>
          </rPr>
          <t>"SEDIUL CENTRAL"</t>
        </r>
        <r>
          <rPr>
            <sz val="8"/>
            <color indexed="81"/>
            <rFont val="Tahoma"/>
            <family val="2"/>
          </rPr>
          <t xml:space="preserve">:
 1.1.  În cazul în care la sediul central se desfăşoară numai activitatea de administrare a întreprinderii, în tabelul "Sediul central" se vor completa indicatorii aferenţi activităţii proprii (col.1 la 6).
 1.2.  În cazul în care  întreaga activitate a întreprinderii sau o parte din aceasta se desfăşoară la aceeaşi adresă cu cea a sediului central, se va completa obligatoriu "Sediul central" cu indicatorii aferenţi activităţilor desfăşurate de întreprindere.
2. Pentru </t>
        </r>
        <r>
          <rPr>
            <b/>
            <sz val="8"/>
            <color indexed="81"/>
            <rFont val="Tahoma"/>
            <family val="2"/>
          </rPr>
          <t xml:space="preserve">"UNITĂŢILE LOCALE" </t>
        </r>
        <r>
          <rPr>
            <sz val="8"/>
            <color indexed="81"/>
            <rFont val="Tahoma"/>
            <family val="2"/>
          </rPr>
          <t xml:space="preserve">(SEDIILE SECUNDARE): Se va completa câte un rând pentru fiecare din unităţile locale definite mai sus. 
</t>
        </r>
        <r>
          <rPr>
            <b/>
            <sz val="8"/>
            <color indexed="10"/>
            <rFont val="Tahoma"/>
            <family val="2"/>
          </rPr>
          <t xml:space="preserve"> ATENŢIONARE:  Se va trece obligatoriu codul de identificare (CUI) sau Codul fiscal al unităţii locale.  </t>
        </r>
      </text>
    </comment>
    <comment ref="F4" authorId="0" shapeId="0" xr:uid="{00000000-0006-0000-1300-000003000000}">
      <text>
        <r>
          <rPr>
            <b/>
            <u/>
            <sz val="10"/>
            <color indexed="81"/>
            <rFont val="Tahoma"/>
            <family val="2"/>
          </rPr>
          <t xml:space="preserve"> INS:                                                                                                </t>
        </r>
        <r>
          <rPr>
            <sz val="8"/>
            <color indexed="81"/>
            <rFont val="Tahoma"/>
            <family val="2"/>
          </rPr>
          <t xml:space="preserve">
Corelaţii:
Valoarea înscrisă pe rd.1 TOTAL pentru fiecare indicator (col.1 la col.6) trebuie să fie egală cu valoarea aferentă indicatorului la nivel de întreprindere, respectându-se obligatoriu următoarele egalităţi: 
 - Cap.V  rd.TOTAL col.1*) = Cap.II pct.7 rd.1 col.1 = Cap II pct.4 rd.2 col1 
 - Cap.V  rd.TOTAL col.2 = Cap.II pct.7 rd.1 col.10 = Cap II pct.5 rd.6 col1 
 - Cap.V  rd.TOTAL col.3 = Cap.III pct.3 rd.1 col.1 
 - Cap.V  rd.TOTAL col.4 = Cap.III pct.2 rd.1 col.1 
 - Cap.V  Rd.TOTAL Col.5**) = Cap.IV Pct.6.2 Rd.[(2+4+7+10+11+15+16) Col.(2-3) + Rd.(17+18+19) Col.(6-1)] + Cap.IV Pct.1 Rd.1 Col.(6+7+9+10) 
 - Cap.V  rd.TOTAL Col.6 = Cap.IV Pct.1 Rd.1 Col.5 
</t>
        </r>
        <r>
          <rPr>
            <b/>
            <sz val="8"/>
            <color indexed="81"/>
            <rFont val="Tahoma"/>
            <family val="2"/>
          </rPr>
          <t>Note:
 1)</t>
        </r>
        <r>
          <rPr>
            <sz val="8"/>
            <color indexed="81"/>
            <rFont val="Tahoma"/>
            <family val="2"/>
          </rPr>
          <t xml:space="preserve"> Codul SIRUTA va fi completat de către INS - DJS – DGJS (DGSMB).
</t>
        </r>
        <r>
          <rPr>
            <b/>
            <sz val="8"/>
            <color indexed="81"/>
            <rFont val="Tahoma"/>
            <family val="2"/>
          </rPr>
          <t xml:space="preserve"> *)</t>
        </r>
        <r>
          <rPr>
            <sz val="8"/>
            <color indexed="81"/>
            <rFont val="Tahoma"/>
            <family val="2"/>
          </rPr>
          <t xml:space="preserve"> Cifra de afaceri reprezintă suma veniturilor facturate rezultate din vânzări de bunuri, vânzări de mărfuri, executarea de lucrări şi prestarea de servicii, mai puţin rabaturile,  remizele şi alte reduceri acordate clienţilor.
</t>
        </r>
        <r>
          <rPr>
            <b/>
            <sz val="8"/>
            <color indexed="81"/>
            <rFont val="Tahoma"/>
            <family val="2"/>
          </rPr>
          <t>**)</t>
        </r>
        <r>
          <rPr>
            <sz val="8"/>
            <color indexed="81"/>
            <rFont val="Tahoma"/>
            <family val="2"/>
          </rPr>
          <t xml:space="preserve"> Investiţii brute în bunuri corporale reprezintă investițiile în toate bunurile corporale pe parcursul perioadei de referință. Sunt incluse mijloacele fixe corporale noi și cele existente, indiferent dacă sunt cumpărate de la terțe părți, dobândite în urma unui contract de leasing financiar (adică dreptul de a utiliza un bun de folosință îndelungată în schimbul plății unei chirii pe parcursul unei perioade prestabilite și relativ extinse) sau sunt produse pentru uzul propriu (respectiv producția capitalizată de mijloace fixe corporale), care au o durată de utilizare mai mare de un an, inclusiv bunuri corporale care nu se produc, cum ar fi terenurile. Pragul duratei de utilizare a unui bun care poate fi capitalizat poate fi mărit conform practicilor contabile ale societății, acolo unde aceste practici impun o durată de utilizare mai mare decât pragul de un an indicat mai sus.</t>
        </r>
      </text>
    </comment>
    <comment ref="L28" authorId="1" shapeId="0" xr:uid="{00000000-0006-0000-1300-000004000000}">
      <text>
        <r>
          <rPr>
            <b/>
            <sz val="9"/>
            <color indexed="81"/>
            <rFont val="Tahoma"/>
            <family val="2"/>
          </rPr>
          <t>INS:</t>
        </r>
        <r>
          <rPr>
            <sz val="9"/>
            <color indexed="81"/>
            <rFont val="Tahoma"/>
            <family val="2"/>
          </rPr>
          <t xml:space="preserve">
1. Cap.5 Rd.1 Col.1 = Cap.2 Pct.4 Rd.2 Col.1 = Cap.2 Pct.7 Rd.1 Col.1 
2. Cap.5 Rd.1 Rol.1 = Suma Rd.(2 la 300) Col.1 </t>
        </r>
      </text>
    </comment>
    <comment ref="M28" authorId="1" shapeId="0" xr:uid="{00000000-0006-0000-1300-000005000000}">
      <text>
        <r>
          <rPr>
            <b/>
            <sz val="9"/>
            <color indexed="81"/>
            <rFont val="Tahoma"/>
            <family val="2"/>
          </rPr>
          <t>INS:</t>
        </r>
        <r>
          <rPr>
            <sz val="9"/>
            <color indexed="81"/>
            <rFont val="Tahoma"/>
            <family val="2"/>
          </rPr>
          <t xml:space="preserve">
1. Cap.5 Rd.1 Col.2 = Cap.2 Pct.5 Rd.6 Col.1 = Cap.2 Pct.7 Rd.1 Col.10
2. Cap.5 Rd.1 Col.2 = Suma Rd.(2 la rd.300) Col.2  </t>
        </r>
      </text>
    </comment>
    <comment ref="N28" authorId="1" shapeId="0" xr:uid="{00000000-0006-0000-1300-000006000000}">
      <text>
        <r>
          <rPr>
            <b/>
            <sz val="9"/>
            <color indexed="81"/>
            <rFont val="Tahoma"/>
            <family val="2"/>
          </rPr>
          <t>INS:</t>
        </r>
        <r>
          <rPr>
            <sz val="9"/>
            <color indexed="81"/>
            <rFont val="Tahoma"/>
            <family val="2"/>
          </rPr>
          <t xml:space="preserve">
1. Cap.5 Rd.1 Col.3 = Cap.3 Pct.2 Rd.1 Col.2 = Cap.2 Pct.7 Rd.1 Col.11  
2. Cap.5 Rd.1 Col.3 = Suma Rd.(2 la 300) Col.3  </t>
        </r>
      </text>
    </comment>
    <comment ref="O28" authorId="1" shapeId="0" xr:uid="{00000000-0006-0000-1300-000007000000}">
      <text>
        <r>
          <rPr>
            <b/>
            <sz val="9"/>
            <color indexed="81"/>
            <rFont val="Tahoma"/>
            <family val="2"/>
          </rPr>
          <t>INS:</t>
        </r>
        <r>
          <rPr>
            <sz val="9"/>
            <color indexed="81"/>
            <rFont val="Tahoma"/>
            <family val="2"/>
          </rPr>
          <t xml:space="preserve">
1. Cap.5 Rd.1 Col.4 = Cap.3 Pct.2 Rd.1 Col.1
2. Cap.5 Rd.1 Col.4 = Suma Rd.(2 la 300) Col.4   </t>
        </r>
      </text>
    </comment>
    <comment ref="P28" authorId="1" shapeId="0" xr:uid="{00000000-0006-0000-1300-000008000000}">
      <text>
        <r>
          <rPr>
            <b/>
            <sz val="9"/>
            <color indexed="81"/>
            <rFont val="Tahoma"/>
            <family val="2"/>
          </rPr>
          <t>INS:</t>
        </r>
        <r>
          <rPr>
            <sz val="9"/>
            <color indexed="81"/>
            <rFont val="Tahoma"/>
            <family val="2"/>
          </rPr>
          <t xml:space="preserve">
1. Cap.5 Rd.1 Col.5 = Cap.2 Pct.7 Rd.1 Col.14 (Corel.364)
2. Cap.5 Rd.1 Col.5 = Cap.4 Pct.6.2 [Rd.(2+4+7+10+11+15+16) Col.2 - Rd.(2+4+7+10+11+15+16) Col.3] 
                               + Cap.4 Pct.6.2 [Rd.(17+18+19) col.6 - rd.(17+18+19) Col.1)] 
                               + Cap.4 Pct.1 Rd.1 Col.(6+7+9+10) (Corel.370)
3. Cap.5 Rd.1 Col.5 = Suma Rd.(2 la 300) Col.5 (Corel.152) </t>
        </r>
      </text>
    </comment>
    <comment ref="Q28" authorId="1" shapeId="0" xr:uid="{00000000-0006-0000-1300-000009000000}">
      <text>
        <r>
          <rPr>
            <b/>
            <sz val="9"/>
            <color indexed="81"/>
            <rFont val="Tahoma"/>
            <family val="2"/>
          </rPr>
          <t>INS:</t>
        </r>
        <r>
          <rPr>
            <sz val="9"/>
            <color indexed="81"/>
            <rFont val="Tahoma"/>
            <family val="2"/>
          </rPr>
          <t xml:space="preserve">
1. Cap.5 Rd.1 Col.6 = Cap.4 Pct.1 Rd.1 Col.5
2. Cap.5 Rd.1 Col.6 = Suma Rd.(2 la 300) Col.6</t>
        </r>
        <r>
          <rPr>
            <sz val="8"/>
            <color indexed="81"/>
            <rFont val="Tahoma"/>
            <family val="2"/>
          </rPr>
          <t xml:space="preserve">   </t>
        </r>
      </text>
    </comment>
    <comment ref="X35" authorId="2" shapeId="0" xr:uid="{00000000-0006-0000-1300-00000A000000}">
      <text>
        <r>
          <rPr>
            <b/>
            <sz val="8"/>
            <color indexed="81"/>
            <rFont val="Tahoma"/>
            <family val="2"/>
          </rPr>
          <t>Dan Tacu:</t>
        </r>
        <r>
          <rPr>
            <sz val="8"/>
            <color indexed="81"/>
            <rFont val="Tahoma"/>
            <family val="2"/>
          </rPr>
          <t xml:space="preserve">
Cifra de afaceri de repartizat.</t>
        </r>
      </text>
    </comment>
    <comment ref="Z35" authorId="1" shapeId="0" xr:uid="{00000000-0006-0000-1300-00000B000000}">
      <text>
        <r>
          <rPr>
            <b/>
            <sz val="8"/>
            <color indexed="81"/>
            <rFont val="Tahoma"/>
            <family val="2"/>
          </rPr>
          <t>Dan Tacu:</t>
        </r>
        <r>
          <rPr>
            <sz val="8"/>
            <color indexed="81"/>
            <rFont val="Tahoma"/>
            <family val="2"/>
          </rPr>
          <t xml:space="preserve">
Cifra de afaceri de repartizat.</t>
        </r>
      </text>
    </comment>
    <comment ref="Z36" authorId="1" shapeId="0" xr:uid="{00000000-0006-0000-1300-00000C000000}">
      <text>
        <r>
          <rPr>
            <b/>
            <sz val="8"/>
            <color indexed="81"/>
            <rFont val="Tahoma"/>
            <family val="2"/>
          </rPr>
          <t>Dan Tacu:</t>
        </r>
        <r>
          <rPr>
            <sz val="8"/>
            <color indexed="81"/>
            <rFont val="Tahoma"/>
            <family val="2"/>
          </rPr>
          <t xml:space="preserve">
Salarii şi indemnizaţii.</t>
        </r>
      </text>
    </comment>
    <comment ref="Z37" authorId="1" shapeId="0" xr:uid="{00000000-0006-0000-1300-00000D000000}">
      <text>
        <r>
          <rPr>
            <b/>
            <sz val="8"/>
            <color indexed="81"/>
            <rFont val="Tahoma"/>
            <family val="2"/>
          </rPr>
          <t>Dan Tacu:</t>
        </r>
        <r>
          <rPr>
            <sz val="8"/>
            <color indexed="81"/>
            <rFont val="Tahoma"/>
            <family val="2"/>
          </rPr>
          <t xml:space="preserve">
Numărul mediu de salariaţi</t>
        </r>
      </text>
    </comment>
    <comment ref="Z39" authorId="1" shapeId="0" xr:uid="{00000000-0006-0000-1300-00000E000000}">
      <text>
        <r>
          <rPr>
            <b/>
            <sz val="8"/>
            <color indexed="81"/>
            <rFont val="Tahoma"/>
            <family val="2"/>
          </rPr>
          <t>Dan Tacu:</t>
        </r>
        <r>
          <rPr>
            <sz val="8"/>
            <color indexed="81"/>
            <rFont val="Tahoma"/>
            <family val="2"/>
          </rPr>
          <t xml:space="preserve">
Numărul mediu de persoane ocupate.</t>
        </r>
      </text>
    </comment>
    <comment ref="Z41" authorId="1" shapeId="0" xr:uid="{00000000-0006-0000-1300-00000F000000}">
      <text>
        <r>
          <rPr>
            <b/>
            <sz val="8"/>
            <color indexed="81"/>
            <rFont val="Tahoma"/>
            <family val="2"/>
          </rPr>
          <t>Dan Tacu:</t>
        </r>
        <r>
          <rPr>
            <sz val="8"/>
            <color indexed="81"/>
            <rFont val="Tahoma"/>
            <family val="2"/>
          </rPr>
          <t xml:space="preserve">
Investiţii nete (noi) realizate în anul de referinţă</t>
        </r>
      </text>
    </comment>
    <comment ref="Z42" authorId="1" shapeId="0" xr:uid="{00000000-0006-0000-1300-000010000000}">
      <text>
        <r>
          <rPr>
            <b/>
            <sz val="8"/>
            <color indexed="81"/>
            <rFont val="Tahoma"/>
            <family val="2"/>
          </rPr>
          <t>Dan Tacu:</t>
        </r>
        <r>
          <rPr>
            <sz val="8"/>
            <color indexed="81"/>
            <rFont val="Tahoma"/>
            <family val="2"/>
          </rPr>
          <t xml:space="preserve">
Investiţii brute în bunuri corporale.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Dan Tacu</author>
  </authors>
  <commentList>
    <comment ref="J80" authorId="0" shapeId="0" xr:uid="{C6B30341-9421-48FA-89FB-D23818062FBF}">
      <text>
        <r>
          <rPr>
            <b/>
            <sz val="9"/>
            <color indexed="81"/>
            <rFont val="Segoe UI"/>
            <family val="2"/>
            <charset val="238"/>
          </rPr>
          <t>Dan Tacu:</t>
        </r>
        <r>
          <rPr>
            <sz val="9"/>
            <color indexed="81"/>
            <rFont val="Segoe UI"/>
            <family val="2"/>
            <charset val="238"/>
          </rPr>
          <t xml:space="preserve">
Cap.4 Pct.6.2 (Creșterile valorice ale activelor fără reevaluări (Col.2 - Col.3) la 
Terenuri (Rd.2) + Construcții (Rd.4) + instalații tehnice și mașini (Rd.7) + 
Alte instalații, utilaje și mobilier (Rd.10) + investiții imobiliare (Rd.11) + 
Active corporale de exploatare resurse minerale (Rd.15) + 
Active biologice productive (Rd.16)) + 
+ Diferența dintre Soldul final și Soldul inițial (Col.6 - Col.1) 
la imobilizări corporale în curs de execuție (Rd.17) + 
investiții imobiliare în curs de execuție (Rd.18) + 
Avansuri acordate pentru imobilizări corporale (Rd.19))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Daniel Tacu</author>
  </authors>
  <commentList>
    <comment ref="J73" authorId="0" shapeId="0" xr:uid="{09F4F97A-495A-4A64-AA1D-91B34E1A5428}">
      <text>
        <r>
          <rPr>
            <b/>
            <sz val="9"/>
            <color indexed="81"/>
            <rFont val="Tahoma"/>
            <family val="2"/>
          </rPr>
          <t>Daniel Tacu:</t>
        </r>
        <r>
          <rPr>
            <sz val="9"/>
            <color indexed="81"/>
            <rFont val="Tahoma"/>
            <family val="2"/>
          </rPr>
          <t xml:space="preserve">
Rând nou AS_2023</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Dan Tacu</author>
    <author>Daniel Tacu</author>
  </authors>
  <commentList>
    <comment ref="O15" authorId="0" shapeId="0" xr:uid="{00000000-0006-0000-1900-000001000000}">
      <text>
        <r>
          <rPr>
            <b/>
            <sz val="9"/>
            <color indexed="81"/>
            <rFont val="Tahoma"/>
            <family val="2"/>
          </rPr>
          <t>Dan Tacu:</t>
        </r>
        <r>
          <rPr>
            <sz val="9"/>
            <color indexed="81"/>
            <rFont val="Tahoma"/>
            <family val="2"/>
          </rPr>
          <t xml:space="preserve">
Structura capitalului social: Valoare totală 
(Cap.2 Pct.3 Rd.1 Col.1)</t>
        </r>
      </text>
    </comment>
    <comment ref="P15" authorId="0" shapeId="0" xr:uid="{00000000-0006-0000-1900-000002000000}">
      <text>
        <r>
          <rPr>
            <b/>
            <sz val="9"/>
            <color indexed="81"/>
            <rFont val="Tahoma"/>
            <family val="2"/>
          </rPr>
          <t>Dan Tacu:</t>
        </r>
        <r>
          <rPr>
            <sz val="9"/>
            <color indexed="81"/>
            <rFont val="Tahoma"/>
            <family val="2"/>
          </rPr>
          <t xml:space="preserve">
Societăţi şi companii comerciale nerezidente 
(Cap.2 Pct.3 Rd.6 Col.1)</t>
        </r>
      </text>
    </comment>
    <comment ref="Q15" authorId="0" shapeId="0" xr:uid="{00000000-0006-0000-1900-000003000000}">
      <text>
        <r>
          <rPr>
            <b/>
            <sz val="9"/>
            <color indexed="81"/>
            <rFont val="Tahoma"/>
            <family val="2"/>
          </rPr>
          <t>Dan Tacu:</t>
        </r>
        <r>
          <rPr>
            <sz val="9"/>
            <color indexed="81"/>
            <rFont val="Tahoma"/>
            <family val="2"/>
          </rPr>
          <t xml:space="preserve">
Persoane fizice nerezidente 
(Cap.2 Pct.3 Rd.8 Col.1)</t>
        </r>
      </text>
    </comment>
    <comment ref="R15" authorId="0" shapeId="0" xr:uid="{00000000-0006-0000-1900-000004000000}">
      <text>
        <r>
          <rPr>
            <b/>
            <sz val="9"/>
            <color indexed="81"/>
            <rFont val="Tahoma"/>
            <family val="2"/>
          </rPr>
          <t>Dan Tacu:</t>
        </r>
        <r>
          <rPr>
            <sz val="9"/>
            <color indexed="81"/>
            <rFont val="Tahoma"/>
            <family val="2"/>
          </rPr>
          <t xml:space="preserve">
Valoarea minimă pentru 
participarea străină, 
ca să fie considerată 
investiție străină directă. </t>
        </r>
      </text>
    </comment>
    <comment ref="Q17" authorId="0" shapeId="0" xr:uid="{00000000-0006-0000-1900-000005000000}">
      <text>
        <r>
          <rPr>
            <b/>
            <sz val="9"/>
            <color indexed="81"/>
            <rFont val="Tahoma"/>
            <family val="2"/>
          </rPr>
          <t>Dan Tacu:</t>
        </r>
        <r>
          <rPr>
            <sz val="9"/>
            <color indexed="81"/>
            <rFont val="Tahoma"/>
            <family val="2"/>
          </rPr>
          <t xml:space="preserve">
Valoarea totală a capitalului social</t>
        </r>
      </text>
    </comment>
    <comment ref="R17" authorId="0" shapeId="0" xr:uid="{00000000-0006-0000-1900-000006000000}">
      <text>
        <r>
          <rPr>
            <b/>
            <sz val="9"/>
            <color indexed="81"/>
            <rFont val="Tahoma"/>
            <family val="2"/>
          </rPr>
          <t>Dan Tacu:</t>
        </r>
        <r>
          <rPr>
            <sz val="9"/>
            <color indexed="81"/>
            <rFont val="Tahoma"/>
            <family val="2"/>
          </rPr>
          <t xml:space="preserve">
Patrimoniul public</t>
        </r>
      </text>
    </comment>
    <comment ref="S17" authorId="0" shapeId="0" xr:uid="{00000000-0006-0000-1900-000007000000}">
      <text>
        <r>
          <rPr>
            <b/>
            <sz val="9"/>
            <color indexed="81"/>
            <rFont val="Tahoma"/>
            <family val="2"/>
          </rPr>
          <t>Dan Tacu:</t>
        </r>
        <r>
          <rPr>
            <sz val="9"/>
            <color indexed="81"/>
            <rFont val="Tahoma"/>
            <family val="2"/>
          </rPr>
          <t xml:space="preserve">
Patrimoniul regiei</t>
        </r>
      </text>
    </comment>
    <comment ref="O18" authorId="0" shapeId="0" xr:uid="{00000000-0006-0000-1900-000008000000}">
      <text>
        <r>
          <rPr>
            <b/>
            <sz val="9"/>
            <color indexed="81"/>
            <rFont val="Tahoma"/>
            <family val="2"/>
          </rPr>
          <t>Dan Tacu:</t>
        </r>
        <r>
          <rPr>
            <sz val="9"/>
            <color indexed="81"/>
            <rFont val="Tahoma"/>
            <family val="2"/>
          </rPr>
          <t xml:space="preserve">
Cap.2 Pct.3 Rd.2 Col.1</t>
        </r>
      </text>
    </comment>
    <comment ref="P18" authorId="0" shapeId="0" xr:uid="{00000000-0006-0000-1900-000009000000}">
      <text>
        <r>
          <rPr>
            <b/>
            <sz val="9"/>
            <color indexed="81"/>
            <rFont val="Tahoma"/>
            <family val="2"/>
          </rPr>
          <t>Dan Tacu:</t>
        </r>
        <r>
          <rPr>
            <sz val="9"/>
            <color indexed="81"/>
            <rFont val="Tahoma"/>
            <family val="2"/>
          </rPr>
          <t xml:space="preserve">
Cap.2 Pct.3 Rd.3 Col.1</t>
        </r>
      </text>
    </comment>
    <comment ref="Q18" authorId="0" shapeId="0" xr:uid="{00000000-0006-0000-1900-00000A000000}">
      <text>
        <r>
          <rPr>
            <b/>
            <sz val="9"/>
            <color indexed="81"/>
            <rFont val="Tahoma"/>
            <family val="2"/>
          </rPr>
          <t>Dan Tacu:</t>
        </r>
        <r>
          <rPr>
            <sz val="9"/>
            <color indexed="81"/>
            <rFont val="Tahoma"/>
            <family val="2"/>
          </rPr>
          <t xml:space="preserve">
Cap.2 Pct.3 Rd.4 Col.1</t>
        </r>
      </text>
    </comment>
    <comment ref="R18" authorId="0" shapeId="0" xr:uid="{00000000-0006-0000-1900-00000B000000}">
      <text>
        <r>
          <rPr>
            <b/>
            <sz val="9"/>
            <color indexed="81"/>
            <rFont val="Tahoma"/>
            <family val="2"/>
          </rPr>
          <t>Dan Tacu:</t>
        </r>
        <r>
          <rPr>
            <sz val="9"/>
            <color indexed="81"/>
            <rFont val="Tahoma"/>
            <family val="2"/>
          </rPr>
          <t xml:space="preserve">
Cap.2 Pct.3 Rd.5 Col.1</t>
        </r>
      </text>
    </comment>
    <comment ref="S18" authorId="0" shapeId="0" xr:uid="{00000000-0006-0000-1900-00000C000000}">
      <text>
        <r>
          <rPr>
            <b/>
            <sz val="9"/>
            <color indexed="81"/>
            <rFont val="Tahoma"/>
            <family val="2"/>
          </rPr>
          <t>Dan Tacu:</t>
        </r>
        <r>
          <rPr>
            <sz val="9"/>
            <color indexed="81"/>
            <rFont val="Tahoma"/>
            <family val="2"/>
          </rPr>
          <t xml:space="preserve">
Cap.2 Pct.3 Rd.6 Col.1</t>
        </r>
      </text>
    </comment>
    <comment ref="T18" authorId="0" shapeId="0" xr:uid="{00000000-0006-0000-1900-00000D000000}">
      <text>
        <r>
          <rPr>
            <b/>
            <sz val="9"/>
            <color indexed="81"/>
            <rFont val="Tahoma"/>
            <family val="2"/>
          </rPr>
          <t>Dan Tacu:</t>
        </r>
        <r>
          <rPr>
            <sz val="9"/>
            <color indexed="81"/>
            <rFont val="Tahoma"/>
            <family val="2"/>
          </rPr>
          <t xml:space="preserve">
Cap.2 Pct.3 Rd.7 Col.1</t>
        </r>
      </text>
    </comment>
    <comment ref="U18" authorId="0" shapeId="0" xr:uid="{00000000-0006-0000-1900-00000E000000}">
      <text>
        <r>
          <rPr>
            <b/>
            <sz val="9"/>
            <color indexed="81"/>
            <rFont val="Tahoma"/>
            <family val="2"/>
          </rPr>
          <t>Dan Tacu:</t>
        </r>
        <r>
          <rPr>
            <sz val="9"/>
            <color indexed="81"/>
            <rFont val="Tahoma"/>
            <family val="2"/>
          </rPr>
          <t xml:space="preserve">
Cap.2 Pct.3 Rd.8 Col.1</t>
        </r>
      </text>
    </comment>
    <comment ref="Q27" authorId="0" shapeId="0" xr:uid="{00000000-0006-0000-1900-00000F000000}">
      <text>
        <r>
          <rPr>
            <b/>
            <sz val="9"/>
            <color indexed="81"/>
            <rFont val="Tahoma"/>
            <family val="2"/>
          </rPr>
          <t>Dan Tacu:</t>
        </r>
        <r>
          <rPr>
            <sz val="9"/>
            <color indexed="81"/>
            <rFont val="Tahoma"/>
            <family val="2"/>
          </rPr>
          <t xml:space="preserve">
Cap.2 Pct.3 Rd.2 Col.1</t>
        </r>
      </text>
    </comment>
    <comment ref="R27" authorId="0" shapeId="0" xr:uid="{00000000-0006-0000-1900-000010000000}">
      <text>
        <r>
          <rPr>
            <b/>
            <sz val="9"/>
            <color indexed="81"/>
            <rFont val="Tahoma"/>
            <family val="2"/>
          </rPr>
          <t>Dan Tacu:</t>
        </r>
        <r>
          <rPr>
            <sz val="9"/>
            <color indexed="81"/>
            <rFont val="Tahoma"/>
            <family val="2"/>
          </rPr>
          <t xml:space="preserve">
Cap.2 Pct.3 Rd.3 Col.1</t>
        </r>
      </text>
    </comment>
    <comment ref="P28" authorId="0" shapeId="0" xr:uid="{00000000-0006-0000-1900-000011000000}">
      <text>
        <r>
          <rPr>
            <b/>
            <sz val="9"/>
            <color indexed="81"/>
            <rFont val="Tahoma"/>
            <family val="2"/>
          </rPr>
          <t>Dan Tacu:</t>
        </r>
        <r>
          <rPr>
            <sz val="9"/>
            <color indexed="81"/>
            <rFont val="Tahoma"/>
            <family val="2"/>
          </rPr>
          <t xml:space="preserve">
Cap.2 Pct.3 Rd.7 Col.1</t>
        </r>
      </text>
    </comment>
    <comment ref="P29" authorId="0" shapeId="0" xr:uid="{00000000-0006-0000-1900-000012000000}">
      <text>
        <r>
          <rPr>
            <b/>
            <sz val="9"/>
            <color indexed="81"/>
            <rFont val="Tahoma"/>
            <family val="2"/>
          </rPr>
          <t>Dan Tacu:</t>
        </r>
        <r>
          <rPr>
            <sz val="9"/>
            <color indexed="81"/>
            <rFont val="Tahoma"/>
            <family val="2"/>
          </rPr>
          <t xml:space="preserve">
Cap.2 Pct.3 Rd.7 Col.1</t>
        </r>
      </text>
    </comment>
    <comment ref="Q30" authorId="0" shapeId="0" xr:uid="{00000000-0006-0000-1900-000013000000}">
      <text>
        <r>
          <rPr>
            <b/>
            <sz val="9"/>
            <color indexed="81"/>
            <rFont val="Tahoma"/>
            <family val="2"/>
          </rPr>
          <t>Dan Tacu:</t>
        </r>
        <r>
          <rPr>
            <sz val="9"/>
            <color indexed="81"/>
            <rFont val="Tahoma"/>
            <family val="2"/>
          </rPr>
          <t xml:space="preserve">
Cap.2 Pct.3 Rd.6 Col.1</t>
        </r>
      </text>
    </comment>
    <comment ref="R30" authorId="0" shapeId="0" xr:uid="{00000000-0006-0000-1900-000014000000}">
      <text>
        <r>
          <rPr>
            <b/>
            <sz val="9"/>
            <color indexed="81"/>
            <rFont val="Tahoma"/>
            <family val="2"/>
          </rPr>
          <t>Dan Tacu:</t>
        </r>
        <r>
          <rPr>
            <sz val="9"/>
            <color indexed="81"/>
            <rFont val="Tahoma"/>
            <family val="2"/>
          </rPr>
          <t xml:space="preserve">
Cap.2 Pct.3 Rd.8 Col.1</t>
        </r>
      </text>
    </comment>
    <comment ref="P31" authorId="0" shapeId="0" xr:uid="{00000000-0006-0000-1900-000015000000}">
      <text>
        <r>
          <rPr>
            <b/>
            <sz val="9"/>
            <color indexed="81"/>
            <rFont val="Tahoma"/>
            <family val="2"/>
          </rPr>
          <t>Dan Tacu:</t>
        </r>
        <r>
          <rPr>
            <sz val="9"/>
            <color indexed="81"/>
            <rFont val="Tahoma"/>
            <family val="2"/>
          </rPr>
          <t xml:space="preserve">
Cap.2 Pct.3 Rd.2 Col.1</t>
        </r>
      </text>
    </comment>
    <comment ref="P32" authorId="0" shapeId="0" xr:uid="{00000000-0006-0000-1900-000016000000}">
      <text>
        <r>
          <rPr>
            <b/>
            <sz val="9"/>
            <color indexed="81"/>
            <rFont val="Tahoma"/>
            <family val="2"/>
          </rPr>
          <t>Dan Tacu:</t>
        </r>
        <r>
          <rPr>
            <sz val="9"/>
            <color indexed="81"/>
            <rFont val="Tahoma"/>
            <family val="2"/>
          </rPr>
          <t xml:space="preserve">
Cap.2 Pct.3 Rd.(2+3) Col.1</t>
        </r>
      </text>
    </comment>
    <comment ref="Q32" authorId="0" shapeId="0" xr:uid="{00000000-0006-0000-1900-000017000000}">
      <text>
        <r>
          <rPr>
            <b/>
            <sz val="9"/>
            <color indexed="81"/>
            <rFont val="Tahoma"/>
            <family val="2"/>
          </rPr>
          <t>Dan Tacu:</t>
        </r>
        <r>
          <rPr>
            <sz val="9"/>
            <color indexed="81"/>
            <rFont val="Tahoma"/>
            <family val="2"/>
          </rPr>
          <t xml:space="preserve">
Cap.2 Pct.3 Rd.(4+5+7) Col.1</t>
        </r>
      </text>
    </comment>
    <comment ref="R32" authorId="0" shapeId="0" xr:uid="{00000000-0006-0000-1900-000018000000}">
      <text>
        <r>
          <rPr>
            <b/>
            <sz val="9"/>
            <color indexed="81"/>
            <rFont val="Tahoma"/>
            <family val="2"/>
          </rPr>
          <t>Dan Tacu:</t>
        </r>
        <r>
          <rPr>
            <sz val="9"/>
            <color indexed="81"/>
            <rFont val="Tahoma"/>
            <family val="2"/>
          </rPr>
          <t xml:space="preserve">
Cap.2 Pct.3 Rd.(6+8) Col.1</t>
        </r>
      </text>
    </comment>
    <comment ref="S32" authorId="0" shapeId="0" xr:uid="{00000000-0006-0000-1900-000019000000}">
      <text>
        <r>
          <rPr>
            <b/>
            <sz val="9"/>
            <color indexed="81"/>
            <rFont val="Tahoma"/>
            <family val="2"/>
          </rPr>
          <t>Dan Tacu:</t>
        </r>
        <r>
          <rPr>
            <sz val="9"/>
            <color indexed="81"/>
            <rFont val="Tahoma"/>
            <family val="2"/>
          </rPr>
          <t xml:space="preserve">
Cap.2 Pct.3 Rd.1 Col.1</t>
        </r>
      </text>
    </comment>
    <comment ref="P33" authorId="0" shapeId="0" xr:uid="{00000000-0006-0000-1900-00001A000000}">
      <text>
        <r>
          <rPr>
            <b/>
            <sz val="9"/>
            <color indexed="81"/>
            <rFont val="Tahoma"/>
            <family val="2"/>
          </rPr>
          <t>Dan Tacu:</t>
        </r>
        <r>
          <rPr>
            <sz val="9"/>
            <color indexed="81"/>
            <rFont val="Tahoma"/>
            <family val="2"/>
          </rPr>
          <t xml:space="preserve">
Cap.2 Pct.3 Rd.(2+3) Col.1</t>
        </r>
      </text>
    </comment>
    <comment ref="Q33" authorId="0" shapeId="0" xr:uid="{00000000-0006-0000-1900-00001B000000}">
      <text>
        <r>
          <rPr>
            <b/>
            <sz val="9"/>
            <color indexed="81"/>
            <rFont val="Tahoma"/>
            <family val="2"/>
          </rPr>
          <t>Dan Tacu:</t>
        </r>
        <r>
          <rPr>
            <sz val="9"/>
            <color indexed="81"/>
            <rFont val="Tahoma"/>
            <family val="2"/>
          </rPr>
          <t xml:space="preserve">
Cap.2 Pct.3 Rd.(4+5+7) Col.1</t>
        </r>
      </text>
    </comment>
    <comment ref="R33" authorId="0" shapeId="0" xr:uid="{00000000-0006-0000-1900-00001C000000}">
      <text>
        <r>
          <rPr>
            <b/>
            <sz val="9"/>
            <color indexed="81"/>
            <rFont val="Tahoma"/>
            <family val="2"/>
          </rPr>
          <t>Dan Tacu:</t>
        </r>
        <r>
          <rPr>
            <sz val="9"/>
            <color indexed="81"/>
            <rFont val="Tahoma"/>
            <family val="2"/>
          </rPr>
          <t xml:space="preserve">
Cap.2 Pct.3 Rd.(6+8) Col.1</t>
        </r>
      </text>
    </comment>
    <comment ref="S33" authorId="0" shapeId="0" xr:uid="{00000000-0006-0000-1900-00001D000000}">
      <text>
        <r>
          <rPr>
            <b/>
            <sz val="9"/>
            <color indexed="81"/>
            <rFont val="Tahoma"/>
            <family val="2"/>
          </rPr>
          <t>Dan Tacu:</t>
        </r>
        <r>
          <rPr>
            <sz val="9"/>
            <color indexed="81"/>
            <rFont val="Tahoma"/>
            <family val="2"/>
          </rPr>
          <t xml:space="preserve">
Cap.2 Pct.3 Rd.1 Col.1</t>
        </r>
      </text>
    </comment>
    <comment ref="P34" authorId="0" shapeId="0" xr:uid="{00000000-0006-0000-1900-00001E000000}">
      <text>
        <r>
          <rPr>
            <b/>
            <sz val="9"/>
            <color indexed="81"/>
            <rFont val="Tahoma"/>
            <family val="2"/>
          </rPr>
          <t>Dan Tacu:</t>
        </r>
        <r>
          <rPr>
            <sz val="9"/>
            <color indexed="81"/>
            <rFont val="Tahoma"/>
            <family val="2"/>
          </rPr>
          <t xml:space="preserve">
Cap.2 Pct.3 Rd.(2+3) Col.1</t>
        </r>
      </text>
    </comment>
    <comment ref="Q34" authorId="0" shapeId="0" xr:uid="{00000000-0006-0000-1900-00001F000000}">
      <text>
        <r>
          <rPr>
            <b/>
            <sz val="9"/>
            <color indexed="81"/>
            <rFont val="Tahoma"/>
            <family val="2"/>
          </rPr>
          <t>Dan Tacu:</t>
        </r>
        <r>
          <rPr>
            <sz val="9"/>
            <color indexed="81"/>
            <rFont val="Tahoma"/>
            <family val="2"/>
          </rPr>
          <t xml:space="preserve">
Cap.2 Pct.3 Rd.(4+5+7) Col.1</t>
        </r>
      </text>
    </comment>
    <comment ref="R34" authorId="0" shapeId="0" xr:uid="{00000000-0006-0000-1900-000020000000}">
      <text>
        <r>
          <rPr>
            <b/>
            <sz val="9"/>
            <color indexed="81"/>
            <rFont val="Tahoma"/>
            <family val="2"/>
          </rPr>
          <t>Dan Tacu:</t>
        </r>
        <r>
          <rPr>
            <sz val="9"/>
            <color indexed="81"/>
            <rFont val="Tahoma"/>
            <family val="2"/>
          </rPr>
          <t xml:space="preserve">
Cap.2 Pct.3 Rd.(6+8) Col.1</t>
        </r>
      </text>
    </comment>
    <comment ref="S34" authorId="0" shapeId="0" xr:uid="{00000000-0006-0000-1900-000021000000}">
      <text>
        <r>
          <rPr>
            <b/>
            <sz val="9"/>
            <color indexed="81"/>
            <rFont val="Tahoma"/>
            <family val="2"/>
          </rPr>
          <t>Dan Tacu:</t>
        </r>
        <r>
          <rPr>
            <sz val="9"/>
            <color indexed="81"/>
            <rFont val="Tahoma"/>
            <family val="2"/>
          </rPr>
          <t xml:space="preserve">
Cap.2 Pct.3 Rd.1 Col.1</t>
        </r>
      </text>
    </comment>
    <comment ref="P35" authorId="0" shapeId="0" xr:uid="{00000000-0006-0000-1900-000022000000}">
      <text>
        <r>
          <rPr>
            <b/>
            <sz val="9"/>
            <color indexed="81"/>
            <rFont val="Tahoma"/>
            <family val="2"/>
          </rPr>
          <t>Dan Tacu:</t>
        </r>
        <r>
          <rPr>
            <sz val="9"/>
            <color indexed="81"/>
            <rFont val="Tahoma"/>
            <family val="2"/>
          </rPr>
          <t xml:space="preserve">
Cap.2 Pct.3 Rd.(2+3) Col.1</t>
        </r>
      </text>
    </comment>
    <comment ref="Q35" authorId="0" shapeId="0" xr:uid="{00000000-0006-0000-1900-000023000000}">
      <text>
        <r>
          <rPr>
            <b/>
            <sz val="9"/>
            <color indexed="81"/>
            <rFont val="Tahoma"/>
            <family val="2"/>
          </rPr>
          <t>Dan Tacu:</t>
        </r>
        <r>
          <rPr>
            <sz val="9"/>
            <color indexed="81"/>
            <rFont val="Tahoma"/>
            <family val="2"/>
          </rPr>
          <t xml:space="preserve">
Cap.2 Pct.3 Rd.(4+5+7) Col.1</t>
        </r>
      </text>
    </comment>
    <comment ref="R35" authorId="0" shapeId="0" xr:uid="{00000000-0006-0000-1900-000024000000}">
      <text>
        <r>
          <rPr>
            <b/>
            <sz val="9"/>
            <color indexed="81"/>
            <rFont val="Tahoma"/>
            <family val="2"/>
          </rPr>
          <t>Dan Tacu:</t>
        </r>
        <r>
          <rPr>
            <sz val="9"/>
            <color indexed="81"/>
            <rFont val="Tahoma"/>
            <family val="2"/>
          </rPr>
          <t xml:space="preserve">
Cap.2 Pct.3 Rd.(6+8) Col.1</t>
        </r>
      </text>
    </comment>
    <comment ref="S35" authorId="0" shapeId="0" xr:uid="{00000000-0006-0000-1900-000025000000}">
      <text>
        <r>
          <rPr>
            <b/>
            <sz val="9"/>
            <color indexed="81"/>
            <rFont val="Tahoma"/>
            <family val="2"/>
          </rPr>
          <t>Dan Tacu:</t>
        </r>
        <r>
          <rPr>
            <sz val="9"/>
            <color indexed="81"/>
            <rFont val="Tahoma"/>
            <family val="2"/>
          </rPr>
          <t xml:space="preserve">
Cap.2 Pct.3 Rd.1 Col.1</t>
        </r>
      </text>
    </comment>
    <comment ref="P36" authorId="0" shapeId="0" xr:uid="{00000000-0006-0000-1900-000026000000}">
      <text>
        <r>
          <rPr>
            <b/>
            <sz val="9"/>
            <color indexed="81"/>
            <rFont val="Tahoma"/>
            <family val="2"/>
          </rPr>
          <t>Dan Tacu:</t>
        </r>
        <r>
          <rPr>
            <sz val="9"/>
            <color indexed="81"/>
            <rFont val="Tahoma"/>
            <family val="2"/>
          </rPr>
          <t xml:space="preserve">
Cap.2 Pct.3 Rd.(2+3) Col.1</t>
        </r>
      </text>
    </comment>
    <comment ref="Q36" authorId="0" shapeId="0" xr:uid="{00000000-0006-0000-1900-000027000000}">
      <text>
        <r>
          <rPr>
            <b/>
            <sz val="9"/>
            <color indexed="81"/>
            <rFont val="Tahoma"/>
            <family val="2"/>
          </rPr>
          <t>Dan Tacu:</t>
        </r>
        <r>
          <rPr>
            <sz val="9"/>
            <color indexed="81"/>
            <rFont val="Tahoma"/>
            <family val="2"/>
          </rPr>
          <t xml:space="preserve">
Cap.2 Pct.3 Rd.(4+5+7) Col.1</t>
        </r>
      </text>
    </comment>
    <comment ref="R36" authorId="0" shapeId="0" xr:uid="{00000000-0006-0000-1900-000028000000}">
      <text>
        <r>
          <rPr>
            <b/>
            <sz val="9"/>
            <color indexed="81"/>
            <rFont val="Tahoma"/>
            <family val="2"/>
          </rPr>
          <t>Dan Tacu:</t>
        </r>
        <r>
          <rPr>
            <sz val="9"/>
            <color indexed="81"/>
            <rFont val="Tahoma"/>
            <family val="2"/>
          </rPr>
          <t xml:space="preserve">
Cap.2 Pct.3 Rd.(6+8) Col.1</t>
        </r>
      </text>
    </comment>
    <comment ref="S36" authorId="0" shapeId="0" xr:uid="{00000000-0006-0000-1900-000029000000}">
      <text>
        <r>
          <rPr>
            <b/>
            <sz val="9"/>
            <color indexed="81"/>
            <rFont val="Tahoma"/>
            <family val="2"/>
          </rPr>
          <t>Dan Tacu:</t>
        </r>
        <r>
          <rPr>
            <sz val="9"/>
            <color indexed="81"/>
            <rFont val="Tahoma"/>
            <family val="2"/>
          </rPr>
          <t xml:space="preserve">
Cap.2 Pct.3 Rd.1 Col.1</t>
        </r>
      </text>
    </comment>
    <comment ref="P37" authorId="0" shapeId="0" xr:uid="{00000000-0006-0000-1900-00002A000000}">
      <text>
        <r>
          <rPr>
            <b/>
            <sz val="9"/>
            <color indexed="81"/>
            <rFont val="Tahoma"/>
            <family val="2"/>
          </rPr>
          <t>Dan Tacu:</t>
        </r>
        <r>
          <rPr>
            <sz val="9"/>
            <color indexed="81"/>
            <rFont val="Tahoma"/>
            <family val="2"/>
          </rPr>
          <t xml:space="preserve">
Cap.2 Pct.3 Rd.(2+3) Col.1</t>
        </r>
      </text>
    </comment>
    <comment ref="Q37" authorId="0" shapeId="0" xr:uid="{00000000-0006-0000-1900-00002B000000}">
      <text>
        <r>
          <rPr>
            <b/>
            <sz val="9"/>
            <color indexed="81"/>
            <rFont val="Tahoma"/>
            <family val="2"/>
          </rPr>
          <t>Dan Tacu:</t>
        </r>
        <r>
          <rPr>
            <sz val="9"/>
            <color indexed="81"/>
            <rFont val="Tahoma"/>
            <family val="2"/>
          </rPr>
          <t xml:space="preserve">
Cap.2 Pct.3 Rd.(4+5+7) Col.1</t>
        </r>
      </text>
    </comment>
    <comment ref="R37" authorId="0" shapeId="0" xr:uid="{00000000-0006-0000-1900-00002C000000}">
      <text>
        <r>
          <rPr>
            <b/>
            <sz val="9"/>
            <color indexed="81"/>
            <rFont val="Tahoma"/>
            <family val="2"/>
          </rPr>
          <t>Dan Tacu:</t>
        </r>
        <r>
          <rPr>
            <sz val="9"/>
            <color indexed="81"/>
            <rFont val="Tahoma"/>
            <family val="2"/>
          </rPr>
          <t xml:space="preserve">
Cap.2 Pct.3 Rd.(6+8) Col.1</t>
        </r>
      </text>
    </comment>
    <comment ref="S37" authorId="0" shapeId="0" xr:uid="{00000000-0006-0000-1900-00002D000000}">
      <text>
        <r>
          <rPr>
            <b/>
            <sz val="9"/>
            <color indexed="81"/>
            <rFont val="Tahoma"/>
            <family val="2"/>
          </rPr>
          <t>Dan Tacu:</t>
        </r>
        <r>
          <rPr>
            <sz val="9"/>
            <color indexed="81"/>
            <rFont val="Tahoma"/>
            <family val="2"/>
          </rPr>
          <t xml:space="preserve">
Cap.2 Pct.3 Rd.1 Col.1</t>
        </r>
      </text>
    </comment>
    <comment ref="P38" authorId="0" shapeId="0" xr:uid="{00000000-0006-0000-1900-00002E000000}">
      <text>
        <r>
          <rPr>
            <b/>
            <sz val="9"/>
            <color indexed="81"/>
            <rFont val="Tahoma"/>
            <family val="2"/>
          </rPr>
          <t>Dan Tacu:</t>
        </r>
        <r>
          <rPr>
            <sz val="9"/>
            <color indexed="81"/>
            <rFont val="Tahoma"/>
            <family val="2"/>
          </rPr>
          <t xml:space="preserve">
Cap.2 Pct.3 Rd.(2+3) Col.1</t>
        </r>
      </text>
    </comment>
    <comment ref="Q38" authorId="0" shapeId="0" xr:uid="{00000000-0006-0000-1900-00002F000000}">
      <text>
        <r>
          <rPr>
            <b/>
            <sz val="9"/>
            <color indexed="81"/>
            <rFont val="Tahoma"/>
            <family val="2"/>
          </rPr>
          <t>Dan Tacu:</t>
        </r>
        <r>
          <rPr>
            <sz val="9"/>
            <color indexed="81"/>
            <rFont val="Tahoma"/>
            <family val="2"/>
          </rPr>
          <t xml:space="preserve">
Cap.2 Pct.3 Rd.(4+5+7) Col.1</t>
        </r>
      </text>
    </comment>
    <comment ref="R38" authorId="0" shapeId="0" xr:uid="{00000000-0006-0000-1900-000030000000}">
      <text>
        <r>
          <rPr>
            <b/>
            <sz val="9"/>
            <color indexed="81"/>
            <rFont val="Tahoma"/>
            <family val="2"/>
          </rPr>
          <t>Dan Tacu:</t>
        </r>
        <r>
          <rPr>
            <sz val="9"/>
            <color indexed="81"/>
            <rFont val="Tahoma"/>
            <family val="2"/>
          </rPr>
          <t xml:space="preserve">
Cap.2 Pct.3 Rd.(6+8) Col.1</t>
        </r>
      </text>
    </comment>
    <comment ref="S38" authorId="0" shapeId="0" xr:uid="{00000000-0006-0000-1900-000031000000}">
      <text>
        <r>
          <rPr>
            <b/>
            <sz val="9"/>
            <color indexed="81"/>
            <rFont val="Tahoma"/>
            <family val="2"/>
          </rPr>
          <t>Dan Tacu:</t>
        </r>
        <r>
          <rPr>
            <sz val="9"/>
            <color indexed="81"/>
            <rFont val="Tahoma"/>
            <family val="2"/>
          </rPr>
          <t xml:space="preserve">
Cap.2 Pct.3 Rd.1 Col.1</t>
        </r>
      </text>
    </comment>
    <comment ref="P39" authorId="0" shapeId="0" xr:uid="{00000000-0006-0000-1900-000032000000}">
      <text>
        <r>
          <rPr>
            <b/>
            <sz val="9"/>
            <color indexed="81"/>
            <rFont val="Tahoma"/>
            <family val="2"/>
          </rPr>
          <t>Dan Tacu:</t>
        </r>
        <r>
          <rPr>
            <sz val="9"/>
            <color indexed="81"/>
            <rFont val="Tahoma"/>
            <family val="2"/>
          </rPr>
          <t xml:space="preserve">
Cap.2 Pct.3 Rd.(2+3) Col.1</t>
        </r>
      </text>
    </comment>
    <comment ref="Q39" authorId="0" shapeId="0" xr:uid="{00000000-0006-0000-1900-000033000000}">
      <text>
        <r>
          <rPr>
            <b/>
            <sz val="9"/>
            <color indexed="81"/>
            <rFont val="Tahoma"/>
            <family val="2"/>
          </rPr>
          <t>Dan Tacu:</t>
        </r>
        <r>
          <rPr>
            <sz val="9"/>
            <color indexed="81"/>
            <rFont val="Tahoma"/>
            <family val="2"/>
          </rPr>
          <t xml:space="preserve">
Cap.2 Pct.3 Rd.(4+5+7) Col.1</t>
        </r>
      </text>
    </comment>
    <comment ref="R39" authorId="0" shapeId="0" xr:uid="{00000000-0006-0000-1900-000034000000}">
      <text>
        <r>
          <rPr>
            <b/>
            <sz val="9"/>
            <color indexed="81"/>
            <rFont val="Tahoma"/>
            <family val="2"/>
          </rPr>
          <t>Dan Tacu:</t>
        </r>
        <r>
          <rPr>
            <sz val="9"/>
            <color indexed="81"/>
            <rFont val="Tahoma"/>
            <family val="2"/>
          </rPr>
          <t xml:space="preserve">
Cap.2 Pct.3 Rd.(6+8) Col.1</t>
        </r>
      </text>
    </comment>
    <comment ref="S39" authorId="0" shapeId="0" xr:uid="{00000000-0006-0000-1900-000035000000}">
      <text>
        <r>
          <rPr>
            <b/>
            <sz val="9"/>
            <color indexed="81"/>
            <rFont val="Tahoma"/>
            <family val="2"/>
          </rPr>
          <t>Dan Tacu:</t>
        </r>
        <r>
          <rPr>
            <sz val="9"/>
            <color indexed="81"/>
            <rFont val="Tahoma"/>
            <family val="2"/>
          </rPr>
          <t xml:space="preserve">
Cap.2 Pct.3 Rd.1 Col.1</t>
        </r>
      </text>
    </comment>
    <comment ref="P43" authorId="0" shapeId="0" xr:uid="{00000000-0006-0000-1900-000036000000}">
      <text>
        <r>
          <rPr>
            <b/>
            <sz val="9"/>
            <color indexed="81"/>
            <rFont val="Tahoma"/>
            <family val="2"/>
          </rPr>
          <t>Dan Tacu:</t>
        </r>
        <r>
          <rPr>
            <sz val="9"/>
            <color indexed="81"/>
            <rFont val="Tahoma"/>
            <family val="2"/>
          </rPr>
          <t xml:space="preserve">
Control</t>
        </r>
      </text>
    </comment>
    <comment ref="L44" authorId="0" shapeId="0" xr:uid="{00000000-0006-0000-1900-000037000000}">
      <text>
        <r>
          <rPr>
            <b/>
            <sz val="9"/>
            <color indexed="81"/>
            <rFont val="Tahoma"/>
            <family val="2"/>
          </rPr>
          <t>Dan Tacu:</t>
        </r>
        <r>
          <rPr>
            <sz val="9"/>
            <color indexed="81"/>
            <rFont val="Tahoma"/>
            <family val="2"/>
          </rPr>
          <t xml:space="preserve">
1 = DA 
2 = NU</t>
        </r>
      </text>
    </comment>
    <comment ref="L45" authorId="0" shapeId="0" xr:uid="{00000000-0006-0000-1900-000038000000}">
      <text>
        <r>
          <rPr>
            <b/>
            <sz val="9"/>
            <color indexed="81"/>
            <rFont val="Tahoma"/>
            <family val="2"/>
          </rPr>
          <t>Dan Tacu:</t>
        </r>
        <r>
          <rPr>
            <sz val="9"/>
            <color indexed="81"/>
            <rFont val="Tahoma"/>
            <family val="2"/>
          </rPr>
          <t xml:space="preserve">
1 = DA 
2 = NU</t>
        </r>
      </text>
    </comment>
    <comment ref="L46" authorId="0" shapeId="0" xr:uid="{8B548C71-6E5B-4C85-8893-B22C9689BF19}">
      <text>
        <r>
          <rPr>
            <b/>
            <sz val="9"/>
            <color indexed="81"/>
            <rFont val="Tahoma"/>
            <family val="2"/>
          </rPr>
          <t>Dan Tacu:</t>
        </r>
        <r>
          <rPr>
            <sz val="9"/>
            <color indexed="81"/>
            <rFont val="Tahoma"/>
            <family val="2"/>
          </rPr>
          <t xml:space="preserve">
1 = DA 
2 = NU</t>
        </r>
      </text>
    </comment>
    <comment ref="O142" authorId="0" shapeId="0" xr:uid="{00000000-0006-0000-1900-00003A000000}">
      <text>
        <r>
          <rPr>
            <b/>
            <sz val="9"/>
            <color indexed="81"/>
            <rFont val="Tahoma"/>
            <family val="2"/>
          </rPr>
          <t>Dan Tacu:</t>
        </r>
        <r>
          <rPr>
            <sz val="9"/>
            <color indexed="81"/>
            <rFont val="Tahoma"/>
            <family val="2"/>
          </rPr>
          <t xml:space="preserve">
Sectorul de activitate
Pentru mai multe corelații. 
58, 317, 318</t>
        </r>
      </text>
    </comment>
    <comment ref="P142" authorId="0" shapeId="0" xr:uid="{00000000-0006-0000-1900-00003B000000}">
      <text>
        <r>
          <rPr>
            <b/>
            <sz val="9"/>
            <color indexed="81"/>
            <rFont val="Tahoma"/>
            <family val="2"/>
          </rPr>
          <t>Dan Tacu:</t>
        </r>
        <r>
          <rPr>
            <sz val="9"/>
            <color indexed="81"/>
            <rFont val="Tahoma"/>
            <family val="2"/>
          </rPr>
          <t xml:space="preserve">
Pentru corelația 317. 
Se verifică activitățile declarate în Cap.2 Pct.7, 
dacă sunt activități de construcții.  </t>
        </r>
      </text>
    </comment>
    <comment ref="Q142" authorId="0" shapeId="0" xr:uid="{00000000-0006-0000-1900-00003C000000}">
      <text>
        <r>
          <rPr>
            <b/>
            <sz val="9"/>
            <color indexed="81"/>
            <rFont val="Tahoma"/>
            <family val="2"/>
          </rPr>
          <t>Dan Tacu:</t>
        </r>
        <r>
          <rPr>
            <sz val="9"/>
            <color indexed="81"/>
            <rFont val="Tahoma"/>
            <family val="2"/>
          </rPr>
          <t xml:space="preserve">
Pentru corelația 318. 
Cap.2 Pct.7 Col.11 
Nr. de salariați declarați pe fiecare activitate. </t>
        </r>
      </text>
    </comment>
    <comment ref="R142" authorId="0" shapeId="0" xr:uid="{00000000-0006-0000-1900-00003D000000}">
      <text>
        <r>
          <rPr>
            <b/>
            <sz val="9"/>
            <color indexed="81"/>
            <rFont val="Tahoma"/>
            <family val="2"/>
          </rPr>
          <t>Dan Tacu:</t>
        </r>
        <r>
          <rPr>
            <sz val="9"/>
            <color indexed="81"/>
            <rFont val="Tahoma"/>
            <family val="2"/>
          </rPr>
          <t xml:space="preserve">
Pentru corelația 323. 
Se verifică existența activităților 
de comerț cu ridicata 
în Cap.2 Pct.7 Col.B</t>
        </r>
      </text>
    </comment>
    <comment ref="S142" authorId="0" shapeId="0" xr:uid="{00000000-0006-0000-1900-00003E000000}">
      <text>
        <r>
          <rPr>
            <b/>
            <sz val="9"/>
            <color indexed="81"/>
            <rFont val="Tahoma"/>
            <family val="2"/>
          </rPr>
          <t>Dan Tacu:</t>
        </r>
        <r>
          <rPr>
            <sz val="9"/>
            <color indexed="81"/>
            <rFont val="Tahoma"/>
            <family val="2"/>
          </rPr>
          <t xml:space="preserve">
Pentru corelațiile 324 și 369. 
Se verifică existența activităților 
de comerț cu amănuntul  
în Cap.2 Pct.7 Col.B</t>
        </r>
      </text>
    </comment>
    <comment ref="T142" authorId="0" shapeId="0" xr:uid="{00000000-0006-0000-1900-00003F000000}">
      <text>
        <r>
          <rPr>
            <b/>
            <sz val="9"/>
            <color indexed="81"/>
            <rFont val="Tahoma"/>
            <family val="2"/>
          </rPr>
          <t>Dan Tacu:</t>
        </r>
        <r>
          <rPr>
            <sz val="9"/>
            <color indexed="81"/>
            <rFont val="Tahoma"/>
            <family val="2"/>
          </rPr>
          <t xml:space="preserve">
Pentru corelația 325. 
Se verifică existența activităților 
de transport de mărfuri  
în Cap.2 Pct.7 Col.B 
și se înscrie valoarea 
cifrei de afaceri corespunzătoare. </t>
        </r>
      </text>
    </comment>
    <comment ref="U142" authorId="0" shapeId="0" xr:uid="{00000000-0006-0000-1900-000040000000}">
      <text>
        <r>
          <rPr>
            <b/>
            <sz val="9"/>
            <color indexed="81"/>
            <rFont val="Tahoma"/>
            <family val="2"/>
          </rPr>
          <t>Dan Tacu:</t>
        </r>
        <r>
          <rPr>
            <sz val="9"/>
            <color indexed="81"/>
            <rFont val="Tahoma"/>
            <family val="2"/>
          </rPr>
          <t xml:space="preserve">
Pentru corelația 338. 
Cap.2 Pct.7 Col.1 
Cifra de afaceri totală. </t>
        </r>
      </text>
    </comment>
    <comment ref="V142" authorId="0" shapeId="0" xr:uid="{00000000-0006-0000-1900-000041000000}">
      <text>
        <r>
          <rPr>
            <b/>
            <sz val="9"/>
            <color indexed="81"/>
            <rFont val="Tahoma"/>
            <family val="2"/>
          </rPr>
          <t>Dan Tacu:</t>
        </r>
        <r>
          <rPr>
            <sz val="9"/>
            <color indexed="81"/>
            <rFont val="Tahoma"/>
            <family val="2"/>
          </rPr>
          <t xml:space="preserve">
Pentru corelația 338. 
Cap.2 Pct.7 Col.3  
Producția de imobolizări corporale  </t>
        </r>
      </text>
    </comment>
    <comment ref="W142" authorId="0" shapeId="0" xr:uid="{00000000-0006-0000-1900-000042000000}">
      <text>
        <r>
          <rPr>
            <b/>
            <sz val="9"/>
            <color indexed="81"/>
            <rFont val="Tahoma"/>
            <family val="2"/>
          </rPr>
          <t>Dan Tacu:</t>
        </r>
        <r>
          <rPr>
            <sz val="9"/>
            <color indexed="81"/>
            <rFont val="Tahoma"/>
            <family val="2"/>
          </rPr>
          <t xml:space="preserve">
Pentru corelația 320. 
Se verifică existența activităților 
de comerț cu amănuntul 
(cu excepția CAEN 4511, 4519, 4540)  
în Cap.2 Pct.7 Col.B</t>
        </r>
      </text>
    </comment>
    <comment ref="O172" authorId="0" shapeId="0" xr:uid="{00000000-0006-0000-1900-000043000000}">
      <text>
        <r>
          <rPr>
            <b/>
            <sz val="9"/>
            <color indexed="81"/>
            <rFont val="Tahoma"/>
            <family val="2"/>
          </rPr>
          <t>Dan Tacu: 
C</t>
        </r>
        <r>
          <rPr>
            <sz val="9"/>
            <color indexed="81"/>
            <rFont val="Tahoma"/>
            <family val="2"/>
          </rPr>
          <t>orelația 402 
Se verifică dacă în Cap.2 Pct.7 
există activități de cercetare.</t>
        </r>
      </text>
    </comment>
    <comment ref="P172" authorId="0" shapeId="0" xr:uid="{00000000-0006-0000-1900-000044000000}">
      <text>
        <r>
          <rPr>
            <b/>
            <sz val="9"/>
            <color indexed="81"/>
            <rFont val="Tahoma"/>
            <family val="2"/>
          </rPr>
          <t>Dan Tacu: 
C</t>
        </r>
        <r>
          <rPr>
            <sz val="9"/>
            <color indexed="81"/>
            <rFont val="Tahoma"/>
            <family val="2"/>
          </rPr>
          <t>orelația 402 
Se verifică dacă în Cap.2 Pct.7 
există activități de cercetare și 
se trece valoarea din Col.10 privind
salariile și indemnizațiile.</t>
        </r>
      </text>
    </comment>
    <comment ref="Q172" authorId="0" shapeId="0" xr:uid="{00000000-0006-0000-1900-000045000000}">
      <text>
        <r>
          <rPr>
            <b/>
            <sz val="9"/>
            <color indexed="81"/>
            <rFont val="Tahoma"/>
            <family val="2"/>
          </rPr>
          <t>Dan Tacu: 
C</t>
        </r>
        <r>
          <rPr>
            <sz val="9"/>
            <color indexed="81"/>
            <rFont val="Tahoma"/>
            <family val="2"/>
          </rPr>
          <t>orelația 402 
Se verifică dacă în Cap.2 Pct.7 
există activități de cercetare și 
se trece valoarea din Col.11 privind
numărul mediu de salariați.</t>
        </r>
      </text>
    </comment>
    <comment ref="R172" authorId="0" shapeId="0" xr:uid="{00000000-0006-0000-1900-000046000000}">
      <text>
        <r>
          <rPr>
            <b/>
            <sz val="9"/>
            <color indexed="81"/>
            <rFont val="Tahoma"/>
            <family val="2"/>
          </rPr>
          <t>Dan Tacu: 
C</t>
        </r>
        <r>
          <rPr>
            <sz val="9"/>
            <color indexed="81"/>
            <rFont val="Tahoma"/>
            <family val="2"/>
          </rPr>
          <t>orelația 402 
Se verifică dacă în Cap.2 Pct.7 
există activități de cercetare și 
se trece valoarea din Col.12 privind
numărul mediu de persoane ocupate.</t>
        </r>
      </text>
    </comment>
    <comment ref="S172" authorId="0" shapeId="0" xr:uid="{00000000-0006-0000-1900-000047000000}">
      <text>
        <r>
          <rPr>
            <b/>
            <sz val="9"/>
            <color indexed="81"/>
            <rFont val="Tahoma"/>
            <family val="2"/>
          </rPr>
          <t>Dan Tacu: 
C</t>
        </r>
        <r>
          <rPr>
            <sz val="9"/>
            <color indexed="81"/>
            <rFont val="Tahoma"/>
            <family val="2"/>
          </rPr>
          <t>orelația 374 
Se verifică dacă în Cap.2 Pct.7 
există activități de comerț cu 
ridicata (diviziunile 45 și 46) și 
se trece valoarea din Col.1 privind
cifra de afaceri.</t>
        </r>
      </text>
    </comment>
    <comment ref="T172" authorId="0" shapeId="0" xr:uid="{00000000-0006-0000-1900-000048000000}">
      <text>
        <r>
          <rPr>
            <b/>
            <sz val="9"/>
            <color indexed="81"/>
            <rFont val="Tahoma"/>
            <family val="2"/>
          </rPr>
          <t>Dan Tacu: 
C</t>
        </r>
        <r>
          <rPr>
            <sz val="9"/>
            <color indexed="81"/>
            <rFont val="Tahoma"/>
            <family val="2"/>
          </rPr>
          <t>orelația 375 
Se verifică dacă în Cap.2 Pct.7 
există activități de comerț cu 
amănuntul (diviziunea 47) și 
se trece valoarea din Col.1 privind
cifra de afaceri.</t>
        </r>
      </text>
    </comment>
    <comment ref="U172" authorId="0" shapeId="0" xr:uid="{00000000-0006-0000-1900-000049000000}">
      <text>
        <r>
          <rPr>
            <b/>
            <sz val="9"/>
            <color indexed="81"/>
            <rFont val="Tahoma"/>
            <family val="2"/>
          </rPr>
          <t>Dan Tacu: 
C</t>
        </r>
        <r>
          <rPr>
            <sz val="9"/>
            <color indexed="81"/>
            <rFont val="Tahoma"/>
            <family val="2"/>
          </rPr>
          <t>orelația 376 
Se verifică dacă în Cap.2 Pct.7 
există activități de comerț cu 
ridicata (diviziunile 45 și 46) și 
se trece valoarea din Col.18 
privind cheltuielile cu mărfurile.</t>
        </r>
      </text>
    </comment>
    <comment ref="V172" authorId="0" shapeId="0" xr:uid="{00000000-0006-0000-1900-00004A000000}">
      <text>
        <r>
          <rPr>
            <b/>
            <sz val="9"/>
            <color indexed="81"/>
            <rFont val="Tahoma"/>
            <family val="2"/>
          </rPr>
          <t>Dan Tacu: 
C</t>
        </r>
        <r>
          <rPr>
            <sz val="9"/>
            <color indexed="81"/>
            <rFont val="Tahoma"/>
            <family val="2"/>
          </rPr>
          <t>orelația 377 
Se verifică dacă în Cap.2 Pct.7 
există activități de comerț cu 
amănuntul (diviziunea 47) și 
se trece valoarea din Col.18 privind
cheltuielile cu mărfurile.</t>
        </r>
      </text>
    </comment>
    <comment ref="O250" authorId="0" shapeId="0" xr:uid="{00000000-0006-0000-1900-00004B000000}">
      <text>
        <r>
          <rPr>
            <b/>
            <sz val="9"/>
            <color indexed="81"/>
            <rFont val="Tahoma"/>
            <family val="2"/>
          </rPr>
          <t>Dan Tacu:</t>
        </r>
        <r>
          <rPr>
            <sz val="9"/>
            <color indexed="81"/>
            <rFont val="Tahoma"/>
            <family val="2"/>
          </rPr>
          <t xml:space="preserve">
Cap.2 Pct.7 Col.B</t>
        </r>
      </text>
    </comment>
    <comment ref="Q250" authorId="0" shapeId="0" xr:uid="{00000000-0006-0000-1900-00004C000000}">
      <text>
        <r>
          <rPr>
            <b/>
            <sz val="9"/>
            <color indexed="81"/>
            <rFont val="Tahoma"/>
            <family val="2"/>
          </rPr>
          <t>Dan Tacu:</t>
        </r>
        <r>
          <rPr>
            <sz val="9"/>
            <color indexed="81"/>
            <rFont val="Tahoma"/>
            <family val="2"/>
          </rPr>
          <t xml:space="preserve">
Corelația 231: 
Se preia cifra de afaceri pentru CAEN = Div.46</t>
        </r>
      </text>
    </comment>
    <comment ref="R250" authorId="0" shapeId="0" xr:uid="{00000000-0006-0000-1900-00004D000000}">
      <text>
        <r>
          <rPr>
            <b/>
            <sz val="9"/>
            <color indexed="81"/>
            <rFont val="Tahoma"/>
            <family val="2"/>
          </rPr>
          <t>Dan Tacu:</t>
        </r>
        <r>
          <rPr>
            <sz val="9"/>
            <color indexed="81"/>
            <rFont val="Tahoma"/>
            <family val="2"/>
          </rPr>
          <t xml:space="preserve">
Corelația 232: 
Se preia cifra de afaceri 
pentru CAEN-urile Eurostat 47001, 
adică 4721, 4722, 4723, 4724, 4729</t>
        </r>
      </text>
    </comment>
    <comment ref="S250" authorId="0" shapeId="0" xr:uid="{00000000-0006-0000-1900-00004E000000}">
      <text>
        <r>
          <rPr>
            <b/>
            <sz val="9"/>
            <color indexed="81"/>
            <rFont val="Tahoma"/>
            <family val="2"/>
          </rPr>
          <t>Dan Tacu:</t>
        </r>
        <r>
          <rPr>
            <sz val="9"/>
            <color indexed="81"/>
            <rFont val="Tahoma"/>
            <family val="2"/>
          </rPr>
          <t xml:space="preserve">
Corelația 233: 
Se preia cifra de afaceri 
pentru CAEN-urile Eurostat 47002, 
adică 4725, 4726</t>
        </r>
      </text>
    </comment>
    <comment ref="O309" authorId="0" shapeId="0" xr:uid="{00000000-0006-0000-1900-00004F000000}">
      <text>
        <r>
          <rPr>
            <b/>
            <sz val="9"/>
            <color indexed="81"/>
            <rFont val="Tahoma"/>
            <family val="2"/>
          </rPr>
          <t>Dan Tacu:</t>
        </r>
        <r>
          <rPr>
            <sz val="9"/>
            <color indexed="81"/>
            <rFont val="Tahoma"/>
            <family val="2"/>
          </rPr>
          <t xml:space="preserve">
imobilizări corporale</t>
        </r>
      </text>
    </comment>
    <comment ref="P309" authorId="0" shapeId="0" xr:uid="{00000000-0006-0000-1900-000050000000}">
      <text>
        <r>
          <rPr>
            <b/>
            <sz val="9"/>
            <color indexed="81"/>
            <rFont val="Tahoma"/>
            <family val="2"/>
          </rPr>
          <t>Dan Tacu:</t>
        </r>
        <r>
          <rPr>
            <sz val="9"/>
            <color indexed="81"/>
            <rFont val="Tahoma"/>
            <family val="2"/>
          </rPr>
          <t xml:space="preserve">
Produse finite</t>
        </r>
      </text>
    </comment>
    <comment ref="Q309" authorId="0" shapeId="0" xr:uid="{00000000-0006-0000-1900-000051000000}">
      <text>
        <r>
          <rPr>
            <b/>
            <sz val="9"/>
            <color indexed="81"/>
            <rFont val="Tahoma"/>
            <family val="2"/>
          </rPr>
          <t>Dan Tacu:</t>
        </r>
        <r>
          <rPr>
            <sz val="9"/>
            <color indexed="81"/>
            <rFont val="Tahoma"/>
            <family val="2"/>
          </rPr>
          <t xml:space="preserve">
Semifabricate</t>
        </r>
      </text>
    </comment>
    <comment ref="O338" authorId="0" shapeId="0" xr:uid="{00000000-0006-0000-1900-000052000000}">
      <text>
        <r>
          <rPr>
            <b/>
            <sz val="9"/>
            <color indexed="81"/>
            <rFont val="Tahoma"/>
            <family val="2"/>
          </rPr>
          <t>Dan Tacu:</t>
        </r>
        <r>
          <rPr>
            <sz val="9"/>
            <color indexed="81"/>
            <rFont val="Tahoma"/>
            <family val="2"/>
          </rPr>
          <t xml:space="preserve">
imobilizări corporale</t>
        </r>
      </text>
    </comment>
    <comment ref="P338" authorId="0" shapeId="0" xr:uid="{00000000-0006-0000-1900-000053000000}">
      <text>
        <r>
          <rPr>
            <b/>
            <sz val="9"/>
            <color indexed="81"/>
            <rFont val="Tahoma"/>
            <family val="2"/>
          </rPr>
          <t>Dan Tacu:</t>
        </r>
        <r>
          <rPr>
            <sz val="9"/>
            <color indexed="81"/>
            <rFont val="Tahoma"/>
            <family val="2"/>
          </rPr>
          <t xml:space="preserve">
Produse finite</t>
        </r>
      </text>
    </comment>
    <comment ref="Q338" authorId="0" shapeId="0" xr:uid="{00000000-0006-0000-1900-000054000000}">
      <text>
        <r>
          <rPr>
            <b/>
            <sz val="9"/>
            <color indexed="81"/>
            <rFont val="Tahoma"/>
            <family val="2"/>
          </rPr>
          <t>Dan Tacu:</t>
        </r>
        <r>
          <rPr>
            <sz val="9"/>
            <color indexed="81"/>
            <rFont val="Tahoma"/>
            <family val="2"/>
          </rPr>
          <t xml:space="preserve">
Semifabricate</t>
        </r>
      </text>
    </comment>
    <comment ref="O367" authorId="0" shapeId="0" xr:uid="{00000000-0006-0000-1900-000055000000}">
      <text>
        <r>
          <rPr>
            <b/>
            <sz val="9"/>
            <color indexed="81"/>
            <rFont val="Tahoma"/>
            <family val="2"/>
          </rPr>
          <t>Dan Tacu:</t>
        </r>
        <r>
          <rPr>
            <sz val="9"/>
            <color indexed="81"/>
            <rFont val="Tahoma"/>
            <family val="2"/>
          </rPr>
          <t xml:space="preserve">
imobilizări corporale</t>
        </r>
      </text>
    </comment>
    <comment ref="R367" authorId="0" shapeId="0" xr:uid="{00000000-0006-0000-1900-000056000000}">
      <text>
        <r>
          <rPr>
            <b/>
            <sz val="9"/>
            <color indexed="81"/>
            <rFont val="Tahoma"/>
            <family val="2"/>
          </rPr>
          <t>Dan Tacu:</t>
        </r>
        <r>
          <rPr>
            <sz val="9"/>
            <color indexed="81"/>
            <rFont val="Tahoma"/>
            <family val="2"/>
          </rPr>
          <t xml:space="preserve">
Pentru corelația 91</t>
        </r>
      </text>
    </comment>
    <comment ref="S456" authorId="0" shapeId="0" xr:uid="{00000000-0006-0000-1900-000057000000}">
      <text>
        <r>
          <rPr>
            <b/>
            <sz val="9"/>
            <color indexed="81"/>
            <rFont val="Tahoma"/>
            <family val="2"/>
          </rPr>
          <t>Dan Tacu:</t>
        </r>
        <r>
          <rPr>
            <sz val="9"/>
            <color indexed="81"/>
            <rFont val="Tahoma"/>
            <family val="2"/>
          </rPr>
          <t xml:space="preserve">
Se numără activitățile de comerț din Cap.2 Pct.7. </t>
        </r>
      </text>
    </comment>
    <comment ref="T456" authorId="0" shapeId="0" xr:uid="{00000000-0006-0000-1900-000058000000}">
      <text>
        <r>
          <rPr>
            <b/>
            <sz val="9"/>
            <color indexed="81"/>
            <rFont val="Tahoma"/>
            <family val="2"/>
          </rPr>
          <t>Dan Tacu:</t>
        </r>
        <r>
          <rPr>
            <sz val="9"/>
            <color indexed="81"/>
            <rFont val="Tahoma"/>
            <family val="2"/>
          </rPr>
          <t xml:space="preserve">
Se numără activitățile de prestări de servicii din Cap.2 Pct.7. </t>
        </r>
      </text>
    </comment>
    <comment ref="U456" authorId="0" shapeId="0" xr:uid="{00000000-0006-0000-1900-000059000000}">
      <text>
        <r>
          <rPr>
            <b/>
            <sz val="9"/>
            <color indexed="81"/>
            <rFont val="Tahoma"/>
            <family val="2"/>
          </rPr>
          <t>Dan Tacu:</t>
        </r>
        <r>
          <rPr>
            <sz val="9"/>
            <color indexed="81"/>
            <rFont val="Tahoma"/>
            <family val="2"/>
          </rPr>
          <t xml:space="preserve">
Se numără activitățile de lucrări de construcții din Cap.2 Pct.7. </t>
        </r>
      </text>
    </comment>
    <comment ref="V456" authorId="0" shapeId="0" xr:uid="{00000000-0006-0000-1900-00005A000000}">
      <text>
        <r>
          <rPr>
            <b/>
            <sz val="9"/>
            <color indexed="81"/>
            <rFont val="Tahoma"/>
            <family val="2"/>
          </rPr>
          <t>Dan Tacu:</t>
        </r>
        <r>
          <rPr>
            <sz val="9"/>
            <color indexed="81"/>
            <rFont val="Tahoma"/>
            <family val="2"/>
          </rPr>
          <t xml:space="preserve">
Se numără activitățile de industrie din Cap.2 Pct.7. </t>
        </r>
      </text>
    </comment>
    <comment ref="W456" authorId="0" shapeId="0" xr:uid="{00000000-0006-0000-1900-00005B000000}">
      <text>
        <r>
          <rPr>
            <b/>
            <sz val="9"/>
            <color indexed="81"/>
            <rFont val="Tahoma"/>
            <family val="2"/>
          </rPr>
          <t>Dan Tacu:</t>
        </r>
        <r>
          <rPr>
            <sz val="9"/>
            <color indexed="81"/>
            <rFont val="Tahoma"/>
            <family val="2"/>
          </rPr>
          <t xml:space="preserve">
Se numără activitățile de agricultură din Cap.2 Pct.7. </t>
        </r>
      </text>
    </comment>
    <comment ref="P664" authorId="0" shapeId="0" xr:uid="{00000000-0006-0000-1900-00005C000000}">
      <text>
        <r>
          <rPr>
            <b/>
            <sz val="9"/>
            <color indexed="81"/>
            <rFont val="Tahoma"/>
            <family val="2"/>
          </rPr>
          <t>Dan Tacu:</t>
        </r>
        <r>
          <rPr>
            <sz val="9"/>
            <color indexed="81"/>
            <rFont val="Tahoma"/>
            <family val="2"/>
          </rPr>
          <t xml:space="preserve">
Marfa</t>
        </r>
      </text>
    </comment>
    <comment ref="Q870" authorId="0" shapeId="0" xr:uid="{00000000-0006-0000-1900-00005D000000}">
      <text>
        <r>
          <rPr>
            <b/>
            <sz val="9"/>
            <color indexed="81"/>
            <rFont val="Tahoma"/>
            <family val="2"/>
          </rPr>
          <t>Dan Tacu:</t>
        </r>
        <r>
          <rPr>
            <sz val="9"/>
            <color indexed="81"/>
            <rFont val="Tahoma"/>
            <family val="2"/>
          </rPr>
          <t xml:space="preserve">
Calculul se face în dreptul corelației 50, celulele P240:P268</t>
        </r>
      </text>
    </comment>
    <comment ref="R870" authorId="0" shapeId="0" xr:uid="{00000000-0006-0000-1900-00005E000000}">
      <text>
        <r>
          <rPr>
            <b/>
            <sz val="9"/>
            <color indexed="81"/>
            <rFont val="Tahoma"/>
            <family val="2"/>
          </rPr>
          <t>Dan Tacu:</t>
        </r>
        <r>
          <rPr>
            <sz val="9"/>
            <color indexed="81"/>
            <rFont val="Tahoma"/>
            <family val="2"/>
          </rPr>
          <t xml:space="preserve">
Diviziunea 46</t>
        </r>
      </text>
    </comment>
    <comment ref="Q871" authorId="0" shapeId="0" xr:uid="{00000000-0006-0000-1900-00005F000000}">
      <text>
        <r>
          <rPr>
            <b/>
            <sz val="9"/>
            <color indexed="81"/>
            <rFont val="Tahoma"/>
            <family val="2"/>
          </rPr>
          <t>Dan Tacu:</t>
        </r>
        <r>
          <rPr>
            <sz val="9"/>
            <color indexed="81"/>
            <rFont val="Tahoma"/>
            <family val="2"/>
          </rPr>
          <t xml:space="preserve">
Calculul se face în dreptul corelației 50, celulele Q240:Q268</t>
        </r>
      </text>
    </comment>
    <comment ref="R871" authorId="0" shapeId="0" xr:uid="{00000000-0006-0000-1900-000060000000}">
      <text>
        <r>
          <rPr>
            <b/>
            <sz val="9"/>
            <color indexed="81"/>
            <rFont val="Tahoma"/>
            <family val="2"/>
          </rPr>
          <t>Dan Tacu:</t>
        </r>
        <r>
          <rPr>
            <sz val="9"/>
            <color indexed="81"/>
            <rFont val="Tahoma"/>
            <family val="2"/>
          </rPr>
          <t xml:space="preserve">
CAEN 4721, 4722, 4723, 4724, 4729</t>
        </r>
      </text>
    </comment>
    <comment ref="Q872" authorId="0" shapeId="0" xr:uid="{00000000-0006-0000-1900-000061000000}">
      <text>
        <r>
          <rPr>
            <b/>
            <sz val="9"/>
            <color indexed="81"/>
            <rFont val="Tahoma"/>
            <family val="2"/>
          </rPr>
          <t>Dan Tacu:</t>
        </r>
        <r>
          <rPr>
            <sz val="9"/>
            <color indexed="81"/>
            <rFont val="Tahoma"/>
            <family val="2"/>
          </rPr>
          <t xml:space="preserve">
Calculul se face în dreptul corelației 50, celulele R240:R268</t>
        </r>
      </text>
    </comment>
    <comment ref="R872" authorId="0" shapeId="0" xr:uid="{00000000-0006-0000-1900-000062000000}">
      <text>
        <r>
          <rPr>
            <b/>
            <sz val="9"/>
            <color indexed="81"/>
            <rFont val="Tahoma"/>
            <family val="2"/>
          </rPr>
          <t>Dan Tacu:</t>
        </r>
        <r>
          <rPr>
            <sz val="9"/>
            <color indexed="81"/>
            <rFont val="Tahoma"/>
            <family val="2"/>
          </rPr>
          <t xml:space="preserve">
CAEN 4725, 4726</t>
        </r>
      </text>
    </comment>
    <comment ref="O1145" authorId="0" shapeId="0" xr:uid="{00000000-0006-0000-1900-000063000000}">
      <text>
        <r>
          <rPr>
            <b/>
            <sz val="9"/>
            <color indexed="81"/>
            <rFont val="Tahoma"/>
            <family val="2"/>
          </rPr>
          <t>Dan Tacu:</t>
        </r>
        <r>
          <rPr>
            <sz val="9"/>
            <color indexed="81"/>
            <rFont val="Tahoma"/>
            <family val="2"/>
          </rPr>
          <t xml:space="preserve">
Activitatea principală</t>
        </r>
      </text>
    </comment>
    <comment ref="P1145" authorId="0" shapeId="0" xr:uid="{00000000-0006-0000-1900-000064000000}">
      <text>
        <r>
          <rPr>
            <b/>
            <sz val="9"/>
            <color indexed="81"/>
            <rFont val="Tahoma"/>
            <family val="2"/>
          </rPr>
          <t>Dan Tacu:</t>
        </r>
        <r>
          <rPr>
            <sz val="9"/>
            <color indexed="81"/>
            <rFont val="Tahoma"/>
            <family val="2"/>
          </rPr>
          <t xml:space="preserve">
Verificare dacă activitatea principală (c_caen) 
aparține sectorului de construcții. 
1 - Activitate din domeniul construcții 
0 - Activitatea nu este din domeniul construcțiilor</t>
        </r>
      </text>
    </comment>
    <comment ref="Q1145" authorId="0" shapeId="0" xr:uid="{00000000-0006-0000-1900-000065000000}">
      <text>
        <r>
          <rPr>
            <b/>
            <sz val="9"/>
            <color indexed="81"/>
            <rFont val="Tahoma"/>
            <family val="2"/>
          </rPr>
          <t>Dan Tacu:</t>
        </r>
        <r>
          <rPr>
            <sz val="9"/>
            <color indexed="81"/>
            <rFont val="Tahoma"/>
            <family val="2"/>
          </rPr>
          <t xml:space="preserve">
Verificarea existenței activităților de 
construcții declarate în Cap.2 Pct.7 
se face la corelația 46. 
0 - nu există activități de construcții 
1 sau mai mare - există activități de construcții</t>
        </r>
      </text>
    </comment>
    <comment ref="R1145" authorId="0" shapeId="0" xr:uid="{00000000-0006-0000-1900-000066000000}">
      <text>
        <r>
          <rPr>
            <b/>
            <sz val="9"/>
            <color indexed="81"/>
            <rFont val="Tahoma"/>
            <family val="2"/>
          </rPr>
          <t>Dan Tacu:</t>
        </r>
        <r>
          <rPr>
            <sz val="9"/>
            <color indexed="81"/>
            <rFont val="Tahoma"/>
            <family val="2"/>
          </rPr>
          <t xml:space="preserve">
Valoarea cifrei de afaceri repartizate pe activități de construcții în Cap.2 Pct.7. </t>
        </r>
      </text>
    </comment>
    <comment ref="O1147" authorId="0" shapeId="0" xr:uid="{00000000-0006-0000-1900-000067000000}">
      <text>
        <r>
          <rPr>
            <b/>
            <sz val="9"/>
            <color indexed="81"/>
            <rFont val="Tahoma"/>
            <family val="2"/>
          </rPr>
          <t>Dan Tacu:</t>
        </r>
        <r>
          <rPr>
            <sz val="9"/>
            <color indexed="81"/>
            <rFont val="Tahoma"/>
            <family val="2"/>
          </rPr>
          <t xml:space="preserve">
Valoare de control</t>
        </r>
      </text>
    </comment>
    <comment ref="O1151" authorId="0" shapeId="0" xr:uid="{00000000-0006-0000-1900-000068000000}">
      <text>
        <r>
          <rPr>
            <b/>
            <sz val="9"/>
            <color indexed="81"/>
            <rFont val="Tahoma"/>
            <family val="2"/>
          </rPr>
          <t>Dan Tacu:</t>
        </r>
        <r>
          <rPr>
            <sz val="9"/>
            <color indexed="81"/>
            <rFont val="Tahoma"/>
            <family val="2"/>
          </rPr>
          <t xml:space="preserve">
Verificarea existenței 
activităților de comerț 
cu ridicata declarate 
în Cap.2 Pct.7 se face 
la corelația 46. </t>
        </r>
      </text>
    </comment>
    <comment ref="O1152" authorId="0" shapeId="0" xr:uid="{00000000-0006-0000-1900-000069000000}">
      <text>
        <r>
          <rPr>
            <b/>
            <sz val="9"/>
            <color indexed="81"/>
            <rFont val="Tahoma"/>
            <family val="2"/>
          </rPr>
          <t>Dan Tacu:</t>
        </r>
        <r>
          <rPr>
            <sz val="9"/>
            <color indexed="81"/>
            <rFont val="Tahoma"/>
            <family val="2"/>
          </rPr>
          <t xml:space="preserve">
Verificarea existenței 
activităților de comerț 
cu amănuntul declarate 
în Cap.2 Pct.7 se face 
la corelația 46. </t>
        </r>
      </text>
    </comment>
    <comment ref="P1153" authorId="0" shapeId="0" xr:uid="{00000000-0006-0000-1900-00006A000000}">
      <text>
        <r>
          <rPr>
            <b/>
            <sz val="9"/>
            <color indexed="81"/>
            <rFont val="Tahoma"/>
            <family val="2"/>
          </rPr>
          <t>Dan Tacu:</t>
        </r>
        <r>
          <rPr>
            <sz val="9"/>
            <color indexed="81"/>
            <rFont val="Tahoma"/>
            <family val="2"/>
          </rPr>
          <t xml:space="preserve">
Verificarea existenței activităților de transport de mărfuri 
declarate în Cap.2 Pct.7 și identificarea cifrei de afaceri 
corespunzătoare, se face la corelația 46. </t>
        </r>
      </text>
    </comment>
    <comment ref="O1159" authorId="0" shapeId="0" xr:uid="{00000000-0006-0000-1900-00006B000000}">
      <text>
        <r>
          <rPr>
            <b/>
            <sz val="9"/>
            <color indexed="81"/>
            <rFont val="Tahoma"/>
            <family val="2"/>
          </rPr>
          <t>Dan Tacu:</t>
        </r>
        <r>
          <rPr>
            <sz val="9"/>
            <color indexed="81"/>
            <rFont val="Tahoma"/>
            <family val="2"/>
          </rPr>
          <t xml:space="preserve">
Activitatea principală</t>
        </r>
      </text>
    </comment>
    <comment ref="P1159" authorId="0" shapeId="0" xr:uid="{00000000-0006-0000-1900-00006C000000}">
      <text>
        <r>
          <rPr>
            <b/>
            <sz val="9"/>
            <color indexed="81"/>
            <rFont val="Tahoma"/>
            <family val="2"/>
          </rPr>
          <t>Dan Tacu:</t>
        </r>
        <r>
          <rPr>
            <sz val="9"/>
            <color indexed="81"/>
            <rFont val="Tahoma"/>
            <family val="2"/>
          </rPr>
          <t xml:space="preserve">
Verificarea sectorului activității principale</t>
        </r>
      </text>
    </comment>
    <comment ref="O1163" authorId="0" shapeId="0" xr:uid="{00000000-0006-0000-1900-00006D000000}">
      <text>
        <r>
          <rPr>
            <b/>
            <sz val="9"/>
            <color indexed="81"/>
            <rFont val="Tahoma"/>
            <family val="2"/>
          </rPr>
          <t>Dan Tacu:</t>
        </r>
        <r>
          <rPr>
            <sz val="9"/>
            <color indexed="81"/>
            <rFont val="Tahoma"/>
            <family val="2"/>
          </rPr>
          <t xml:space="preserve">
Cap.2 Pct.15.2 Rd.1 Col.1</t>
        </r>
      </text>
    </comment>
    <comment ref="P1163" authorId="0" shapeId="0" xr:uid="{00000000-0006-0000-1900-00006E000000}">
      <text>
        <r>
          <rPr>
            <b/>
            <sz val="9"/>
            <color indexed="81"/>
            <rFont val="Tahoma"/>
            <family val="2"/>
          </rPr>
          <t>Dan Tacu:</t>
        </r>
        <r>
          <rPr>
            <sz val="9"/>
            <color indexed="81"/>
            <rFont val="Tahoma"/>
            <family val="2"/>
          </rPr>
          <t xml:space="preserve">
Cap.2 Pct.15.3 Rd.1 Col.1</t>
        </r>
      </text>
    </comment>
    <comment ref="Q1163" authorId="0" shapeId="0" xr:uid="{00000000-0006-0000-1900-00006F000000}">
      <text>
        <r>
          <rPr>
            <b/>
            <sz val="9"/>
            <color indexed="81"/>
            <rFont val="Tahoma"/>
            <family val="2"/>
          </rPr>
          <t>Dan Tacu:</t>
        </r>
        <r>
          <rPr>
            <sz val="9"/>
            <color indexed="81"/>
            <rFont val="Tahoma"/>
            <family val="2"/>
          </rPr>
          <t xml:space="preserve">
Cap.2 Pct.15.2 Rd.1 Col.4</t>
        </r>
      </text>
    </comment>
    <comment ref="R1163" authorId="0" shapeId="0" xr:uid="{00000000-0006-0000-1900-000070000000}">
      <text>
        <r>
          <rPr>
            <b/>
            <sz val="9"/>
            <color indexed="81"/>
            <rFont val="Tahoma"/>
            <family val="2"/>
          </rPr>
          <t>Dan Tacu:</t>
        </r>
        <r>
          <rPr>
            <sz val="9"/>
            <color indexed="81"/>
            <rFont val="Tahoma"/>
            <family val="2"/>
          </rPr>
          <t xml:space="preserve">
Cap.2 Pct.15.3 Rd.1 Col.2</t>
        </r>
      </text>
    </comment>
    <comment ref="O1166" authorId="0" shapeId="0" xr:uid="{00000000-0006-0000-1900-000071000000}">
      <text>
        <r>
          <rPr>
            <b/>
            <sz val="9"/>
            <color indexed="81"/>
            <rFont val="Tahoma"/>
            <family val="2"/>
          </rPr>
          <t>Dan Tacu:</t>
        </r>
        <r>
          <rPr>
            <sz val="9"/>
            <color indexed="81"/>
            <rFont val="Tahoma"/>
            <family val="2"/>
          </rPr>
          <t xml:space="preserve">
Cap.2 Pct.7 Suma Rd.(2 la 30) Col.1, 
pentru Col.B = activitate din sectorul construcțiilor.
Identificarea valorilor activităților de construcții 
declarate în Cap.2 Pct.7 se face la corelația 46. </t>
        </r>
      </text>
    </comment>
    <comment ref="P1166" authorId="0" shapeId="0" xr:uid="{00000000-0006-0000-1900-000072000000}">
      <text>
        <r>
          <rPr>
            <b/>
            <sz val="9"/>
            <color indexed="81"/>
            <rFont val="Tahoma"/>
            <family val="2"/>
          </rPr>
          <t>Dan Tacu:</t>
        </r>
        <r>
          <rPr>
            <sz val="9"/>
            <color indexed="81"/>
            <rFont val="Tahoma"/>
            <family val="2"/>
          </rPr>
          <t xml:space="preserve">
Cap.2 Pct.7 Suma Rd.(2 la 30) Col.3, 
pentru Col.B = activitate din sectorul construcțiilor.
Identificarea valorilor activităților de construcții 
declarate în Cap.2 Pct.7 se face la corelația 46. </t>
        </r>
      </text>
    </comment>
    <comment ref="O1167" authorId="0" shapeId="0" xr:uid="{00000000-0006-0000-1900-000073000000}">
      <text>
        <r>
          <rPr>
            <b/>
            <sz val="9"/>
            <color indexed="81"/>
            <rFont val="Tahoma"/>
            <family val="2"/>
          </rPr>
          <t>Dan Tacu:</t>
        </r>
        <r>
          <rPr>
            <sz val="9"/>
            <color indexed="81"/>
            <rFont val="Tahoma"/>
            <family val="2"/>
          </rPr>
          <t xml:space="preserve">
Verificarea activităților de comerț  
cu amănuntul declarate în Cap.2 Pct.7 
se face la corelația 46. </t>
        </r>
      </text>
    </comment>
    <comment ref="O1173" authorId="0" shapeId="0" xr:uid="{00000000-0006-0000-1900-000074000000}">
      <text>
        <r>
          <rPr>
            <b/>
            <sz val="9"/>
            <color indexed="81"/>
            <rFont val="Tahoma"/>
            <family val="2"/>
          </rPr>
          <t>Dan Tacu:</t>
        </r>
        <r>
          <rPr>
            <sz val="9"/>
            <color indexed="81"/>
            <rFont val="Tahoma"/>
            <family val="2"/>
          </rPr>
          <t xml:space="preserve">
Verificarea activităților 
de comerț cu ridicata 
declarate în Cap.2 Pct.7 
se face la corelația 47. </t>
        </r>
      </text>
    </comment>
    <comment ref="O1174" authorId="0" shapeId="0" xr:uid="{00000000-0006-0000-1900-000075000000}">
      <text>
        <r>
          <rPr>
            <b/>
            <sz val="9"/>
            <color indexed="81"/>
            <rFont val="Tahoma"/>
            <family val="2"/>
          </rPr>
          <t>Dan Tacu:</t>
        </r>
        <r>
          <rPr>
            <sz val="9"/>
            <color indexed="81"/>
            <rFont val="Tahoma"/>
            <family val="2"/>
          </rPr>
          <t xml:space="preserve">
Verificarea activităților 
de comerț cu amănuntul 
declarate în Cap.2 Pct.7 
se face la corelația 47. </t>
        </r>
      </text>
    </comment>
    <comment ref="O1175" authorId="0" shapeId="0" xr:uid="{00000000-0006-0000-1900-000076000000}">
      <text>
        <r>
          <rPr>
            <b/>
            <sz val="9"/>
            <color indexed="81"/>
            <rFont val="Tahoma"/>
            <family val="2"/>
          </rPr>
          <t>Dan Tacu:</t>
        </r>
        <r>
          <rPr>
            <sz val="9"/>
            <color indexed="81"/>
            <rFont val="Tahoma"/>
            <family val="2"/>
          </rPr>
          <t xml:space="preserve">
Verificarea activităților 
de comerț cu ridicata 
declarate în Cap.2 Pct.7 
se face la corelația 47. </t>
        </r>
      </text>
    </comment>
    <comment ref="O1176" authorId="0" shapeId="0" xr:uid="{00000000-0006-0000-1900-000077000000}">
      <text>
        <r>
          <rPr>
            <b/>
            <sz val="9"/>
            <color indexed="81"/>
            <rFont val="Tahoma"/>
            <family val="2"/>
          </rPr>
          <t>Dan Tacu:</t>
        </r>
        <r>
          <rPr>
            <sz val="9"/>
            <color indexed="81"/>
            <rFont val="Tahoma"/>
            <family val="2"/>
          </rPr>
          <t xml:space="preserve">
Verificarea activităților 
de comerț cu amănuntul 
declarate în Cap.2 Pct.7 
se face la corelația 47. </t>
        </r>
      </text>
    </comment>
    <comment ref="O1178" authorId="0" shapeId="0" xr:uid="{00000000-0006-0000-1900-000078000000}">
      <text>
        <r>
          <rPr>
            <b/>
            <sz val="9"/>
            <color indexed="81"/>
            <rFont val="Tahoma"/>
            <family val="2"/>
          </rPr>
          <t>Dan Tacu:</t>
        </r>
        <r>
          <rPr>
            <sz val="9"/>
            <color indexed="81"/>
            <rFont val="Tahoma"/>
            <family val="2"/>
          </rPr>
          <t xml:space="preserve">
Cap.2 Pct.7 Suma Rd.(2 la 30) Col.1, 
pentru Col.B = activitate din sectorul construcțiilor.
Identificarea valorilor activităților de construcții 
declarate în Cap.2 Pct.7 se face la corelația 46. </t>
        </r>
      </text>
    </comment>
    <comment ref="P1178" authorId="0" shapeId="0" xr:uid="{00000000-0006-0000-1900-000079000000}">
      <text>
        <r>
          <rPr>
            <b/>
            <sz val="9"/>
            <color indexed="81"/>
            <rFont val="Tahoma"/>
            <family val="2"/>
          </rPr>
          <t>Dan Tacu:</t>
        </r>
        <r>
          <rPr>
            <sz val="9"/>
            <color indexed="81"/>
            <rFont val="Tahoma"/>
            <family val="2"/>
          </rPr>
          <t xml:space="preserve">
Cap.2 Pct.7 Suma Rd.(2 la 30) Col.3, 
pentru Col.B = activitate din sectorul construcțiilor.
Identificarea valorilor activităților de construcții 
declarate în Cap.2 Pct.7 se face la corelația 46. </t>
        </r>
      </text>
    </comment>
    <comment ref="Q1178" authorId="0" shapeId="0" xr:uid="{00000000-0006-0000-1900-00007A000000}">
      <text>
        <r>
          <rPr>
            <b/>
            <sz val="9"/>
            <color indexed="81"/>
            <rFont val="Tahoma"/>
            <family val="2"/>
          </rPr>
          <t>Dan Tacu:</t>
        </r>
        <r>
          <rPr>
            <sz val="9"/>
            <color indexed="81"/>
            <rFont val="Tahoma"/>
            <family val="2"/>
          </rPr>
          <t xml:space="preserve">
Activitatea principală</t>
        </r>
      </text>
    </comment>
    <comment ref="R1178" authorId="0" shapeId="0" xr:uid="{00000000-0006-0000-1900-00007B000000}">
      <text>
        <r>
          <rPr>
            <b/>
            <sz val="9"/>
            <color indexed="81"/>
            <rFont val="Tahoma"/>
            <family val="2"/>
          </rPr>
          <t>Dan Tacu:</t>
        </r>
        <r>
          <rPr>
            <sz val="9"/>
            <color indexed="81"/>
            <rFont val="Tahoma"/>
            <family val="2"/>
          </rPr>
          <t xml:space="preserve">
Verificare dacă activitatea principală (c_caen) 
aparține sectorului de construcții. </t>
        </r>
      </text>
    </comment>
    <comment ref="O1179" authorId="0" shapeId="0" xr:uid="{00000000-0006-0000-1900-00007C000000}">
      <text>
        <r>
          <rPr>
            <b/>
            <sz val="9"/>
            <color indexed="81"/>
            <rFont val="Tahoma"/>
            <family val="2"/>
          </rPr>
          <t>Dan Tacu:</t>
        </r>
        <r>
          <rPr>
            <sz val="9"/>
            <color indexed="81"/>
            <rFont val="Tahoma"/>
            <family val="2"/>
          </rPr>
          <t xml:space="preserve">
Activitatea principală</t>
        </r>
      </text>
    </comment>
    <comment ref="P1179" authorId="0" shapeId="0" xr:uid="{00000000-0006-0000-1900-00007D000000}">
      <text>
        <r>
          <rPr>
            <b/>
            <sz val="9"/>
            <color indexed="81"/>
            <rFont val="Tahoma"/>
            <family val="2"/>
          </rPr>
          <t>Dan Tacu:</t>
        </r>
        <r>
          <rPr>
            <sz val="9"/>
            <color indexed="81"/>
            <rFont val="Tahoma"/>
            <family val="2"/>
          </rPr>
          <t xml:space="preserve">
Verificarea dacă activitatea principală 
este de comerț prin standuri, chioșcuri și piețe</t>
        </r>
      </text>
    </comment>
    <comment ref="Q1179" authorId="0" shapeId="0" xr:uid="{00000000-0006-0000-1900-00007E000000}">
      <text>
        <r>
          <rPr>
            <b/>
            <sz val="9"/>
            <color indexed="81"/>
            <rFont val="Tahoma"/>
            <family val="2"/>
          </rPr>
          <t>Dan Tacu:</t>
        </r>
        <r>
          <rPr>
            <sz val="9"/>
            <color indexed="81"/>
            <rFont val="Tahoma"/>
            <family val="2"/>
          </rPr>
          <t xml:space="preserve">
Verificarea dacă există declarate în Cap.2 Pct.7 
activități de comerț prin standuri, chioșcuri și piețe 
se face la corelația 54. </t>
        </r>
      </text>
    </comment>
    <comment ref="O1180" authorId="0" shapeId="0" xr:uid="{00000000-0006-0000-1900-00007F000000}">
      <text>
        <r>
          <rPr>
            <b/>
            <sz val="9"/>
            <color indexed="81"/>
            <rFont val="Tahoma"/>
            <family val="2"/>
          </rPr>
          <t>Dan Tacu:</t>
        </r>
        <r>
          <rPr>
            <sz val="9"/>
            <color indexed="81"/>
            <rFont val="Tahoma"/>
            <family val="2"/>
          </rPr>
          <t xml:space="preserve">
Se numără activitățile de comerț declarate în Cap.2 Pct.7.</t>
        </r>
      </text>
    </comment>
    <comment ref="O1181" authorId="0" shapeId="0" xr:uid="{00000000-0006-0000-1900-000080000000}">
      <text>
        <r>
          <rPr>
            <b/>
            <sz val="9"/>
            <color indexed="81"/>
            <rFont val="Tahoma"/>
            <family val="2"/>
          </rPr>
          <t>Dan Tacu:</t>
        </r>
        <r>
          <rPr>
            <sz val="9"/>
            <color indexed="81"/>
            <rFont val="Tahoma"/>
            <family val="2"/>
          </rPr>
          <t xml:space="preserve">
Se numără activitățile de comerț declarate în Cap.2 Pct.7.</t>
        </r>
      </text>
    </comment>
    <comment ref="O1182" authorId="0" shapeId="0" xr:uid="{00000000-0006-0000-1900-000081000000}">
      <text>
        <r>
          <rPr>
            <b/>
            <sz val="9"/>
            <color indexed="81"/>
            <rFont val="Tahoma"/>
            <family val="2"/>
          </rPr>
          <t>Dan Tacu:</t>
        </r>
        <r>
          <rPr>
            <sz val="9"/>
            <color indexed="81"/>
            <rFont val="Tahoma"/>
            <family val="2"/>
          </rPr>
          <t xml:space="preserve">
Se numără activitățile de servicii prestate declarate în Cap.2 Pct.7.</t>
        </r>
      </text>
    </comment>
    <comment ref="P1182" authorId="0" shapeId="0" xr:uid="{00000000-0006-0000-1900-000082000000}">
      <text>
        <r>
          <rPr>
            <b/>
            <sz val="9"/>
            <color indexed="81"/>
            <rFont val="Tahoma"/>
            <family val="2"/>
          </rPr>
          <t>Dan Tacu:</t>
        </r>
        <r>
          <rPr>
            <sz val="9"/>
            <color indexed="81"/>
            <rFont val="Tahoma"/>
            <family val="2"/>
          </rPr>
          <t xml:space="preserve">
Se numără activitățile diferite de prestări 
de servicii declarate în Cap.2 Pct.7.</t>
        </r>
      </text>
    </comment>
    <comment ref="Q1182" authorId="0" shapeId="0" xr:uid="{00000000-0006-0000-1900-000083000000}">
      <text>
        <r>
          <rPr>
            <b/>
            <sz val="9"/>
            <color indexed="81"/>
            <rFont val="Tahoma"/>
            <family val="2"/>
          </rPr>
          <t>Dan Tacu:</t>
        </r>
        <r>
          <rPr>
            <sz val="9"/>
            <color indexed="81"/>
            <rFont val="Tahoma"/>
            <family val="2"/>
          </rPr>
          <t xml:space="preserve">
Stoc inițial produse finite
Cap.2 Pct.6 Rd.3 Col.1</t>
        </r>
      </text>
    </comment>
    <comment ref="R1182" authorId="0" shapeId="0" xr:uid="{00000000-0006-0000-1900-000084000000}">
      <text>
        <r>
          <rPr>
            <b/>
            <sz val="9"/>
            <color indexed="81"/>
            <rFont val="Tahoma"/>
            <family val="2"/>
          </rPr>
          <t>Dan Tacu:</t>
        </r>
        <r>
          <rPr>
            <sz val="9"/>
            <color indexed="81"/>
            <rFont val="Tahoma"/>
            <family val="2"/>
          </rPr>
          <t xml:space="preserve">
Stoc final produse finite
Cap.2 Pct.6 Rd.3 Col.2</t>
        </r>
      </text>
    </comment>
    <comment ref="S1182" authorId="0" shapeId="0" xr:uid="{00000000-0006-0000-1900-000085000000}">
      <text>
        <r>
          <rPr>
            <b/>
            <sz val="9"/>
            <color indexed="81"/>
            <rFont val="Tahoma"/>
            <family val="2"/>
          </rPr>
          <t>Dan Tacu:</t>
        </r>
        <r>
          <rPr>
            <sz val="9"/>
            <color indexed="81"/>
            <rFont val="Tahoma"/>
            <family val="2"/>
          </rPr>
          <t xml:space="preserve">
Stoc inițial marfă
Cap.2 Pct.6 Rd.5 Col.1</t>
        </r>
      </text>
    </comment>
    <comment ref="T1182" authorId="0" shapeId="0" xr:uid="{00000000-0006-0000-1900-000086000000}">
      <text>
        <r>
          <rPr>
            <b/>
            <sz val="9"/>
            <color indexed="81"/>
            <rFont val="Tahoma"/>
            <family val="2"/>
          </rPr>
          <t>Dan Tacu:</t>
        </r>
        <r>
          <rPr>
            <sz val="9"/>
            <color indexed="81"/>
            <rFont val="Tahoma"/>
            <family val="2"/>
          </rPr>
          <t xml:space="preserve">
Stoc final marfă
Cap.2 Pct.6 Rd.5 Col.2</t>
        </r>
      </text>
    </comment>
    <comment ref="O1183" authorId="0" shapeId="0" xr:uid="{00000000-0006-0000-1900-000087000000}">
      <text>
        <r>
          <rPr>
            <b/>
            <sz val="9"/>
            <color indexed="81"/>
            <rFont val="Tahoma"/>
            <family val="2"/>
          </rPr>
          <t>Dan Tacu:</t>
        </r>
        <r>
          <rPr>
            <sz val="9"/>
            <color indexed="81"/>
            <rFont val="Tahoma"/>
            <family val="2"/>
          </rPr>
          <t xml:space="preserve">
Se numără activitățile de servicii prestate declarate în Cap.2 Pct.7.</t>
        </r>
      </text>
    </comment>
    <comment ref="P1183" authorId="0" shapeId="0" xr:uid="{00000000-0006-0000-1900-000088000000}">
      <text>
        <r>
          <rPr>
            <b/>
            <sz val="9"/>
            <color indexed="81"/>
            <rFont val="Tahoma"/>
            <family val="2"/>
          </rPr>
          <t>Dan Tacu:</t>
        </r>
        <r>
          <rPr>
            <sz val="9"/>
            <color indexed="81"/>
            <rFont val="Tahoma"/>
            <family val="2"/>
          </rPr>
          <t xml:space="preserve">
Se numără activitățile diferite de prestări 
de servicii declarate în Cap.2 Pct.7.</t>
        </r>
      </text>
    </comment>
    <comment ref="Q1183" authorId="0" shapeId="0" xr:uid="{00000000-0006-0000-1900-000089000000}">
      <text>
        <r>
          <rPr>
            <b/>
            <sz val="9"/>
            <color indexed="81"/>
            <rFont val="Tahoma"/>
            <family val="2"/>
          </rPr>
          <t>Dan Tacu:</t>
        </r>
        <r>
          <rPr>
            <sz val="9"/>
            <color indexed="81"/>
            <rFont val="Tahoma"/>
            <family val="2"/>
          </rPr>
          <t xml:space="preserve">
Venituri din vânzarea producției 
Cap.2 Pct.4 Rd.4 Col.1</t>
        </r>
      </text>
    </comment>
    <comment ref="R1183" authorId="0" shapeId="0" xr:uid="{00000000-0006-0000-1900-00008A000000}">
      <text>
        <r>
          <rPr>
            <b/>
            <sz val="9"/>
            <color indexed="81"/>
            <rFont val="Tahoma"/>
            <family val="2"/>
          </rPr>
          <t>Dan Tacu:</t>
        </r>
        <r>
          <rPr>
            <sz val="9"/>
            <color indexed="81"/>
            <rFont val="Tahoma"/>
            <family val="2"/>
          </rPr>
          <t xml:space="preserve">
Venituri din vânzarea mărfurilor 
Cap.2 Pct.4 Rd.6 Col.1</t>
        </r>
      </text>
    </comment>
    <comment ref="O1184" authorId="0" shapeId="0" xr:uid="{00000000-0006-0000-1900-00008B000000}">
      <text>
        <r>
          <rPr>
            <b/>
            <sz val="9"/>
            <color indexed="81"/>
            <rFont val="Tahoma"/>
            <family val="2"/>
          </rPr>
          <t>Dan Tacu:</t>
        </r>
        <r>
          <rPr>
            <sz val="9"/>
            <color indexed="81"/>
            <rFont val="Tahoma"/>
            <family val="2"/>
          </rPr>
          <t xml:space="preserve">
Se numără activitățile de servicii prestate declarate în Cap.2 Pct.7.</t>
        </r>
      </text>
    </comment>
    <comment ref="P1184" authorId="0" shapeId="0" xr:uid="{00000000-0006-0000-1900-00008C000000}">
      <text>
        <r>
          <rPr>
            <b/>
            <sz val="9"/>
            <color indexed="81"/>
            <rFont val="Tahoma"/>
            <family val="2"/>
          </rPr>
          <t>Dan Tacu:</t>
        </r>
        <r>
          <rPr>
            <sz val="9"/>
            <color indexed="81"/>
            <rFont val="Tahoma"/>
            <family val="2"/>
          </rPr>
          <t xml:space="preserve">
Se numără activitățile diferite de prestări 
de servicii declarate în Cap.2 Pct.7.</t>
        </r>
      </text>
    </comment>
    <comment ref="O1185" authorId="0" shapeId="0" xr:uid="{00000000-0006-0000-1900-00008D000000}">
      <text>
        <r>
          <rPr>
            <b/>
            <sz val="9"/>
            <color indexed="81"/>
            <rFont val="Tahoma"/>
            <family val="2"/>
          </rPr>
          <t>Dan Tacu:</t>
        </r>
        <r>
          <rPr>
            <sz val="9"/>
            <color indexed="81"/>
            <rFont val="Tahoma"/>
            <family val="2"/>
          </rPr>
          <t xml:space="preserve">
Se numără activitățile de comerț declarate în Cap.2 Pct.7.</t>
        </r>
      </text>
    </comment>
    <comment ref="P1185" authorId="0" shapeId="0" xr:uid="{00000000-0006-0000-1900-00008E000000}">
      <text>
        <r>
          <rPr>
            <b/>
            <sz val="9"/>
            <color indexed="81"/>
            <rFont val="Tahoma"/>
            <family val="2"/>
          </rPr>
          <t>Dan Tacu:</t>
        </r>
        <r>
          <rPr>
            <sz val="9"/>
            <color indexed="81"/>
            <rFont val="Tahoma"/>
            <family val="2"/>
          </rPr>
          <t xml:space="preserve">
Se numără activitățile diferite de comerț 
declarate în Cap.2 Pct.7.</t>
        </r>
      </text>
    </comment>
    <comment ref="Q1185" authorId="0" shapeId="0" xr:uid="{00000000-0006-0000-1900-00008F000000}">
      <text>
        <r>
          <rPr>
            <b/>
            <sz val="9"/>
            <color indexed="81"/>
            <rFont val="Tahoma"/>
            <family val="2"/>
          </rPr>
          <t>Dan Tacu:</t>
        </r>
        <r>
          <rPr>
            <sz val="9"/>
            <color indexed="81"/>
            <rFont val="Tahoma"/>
            <family val="2"/>
          </rPr>
          <t xml:space="preserve">
Stoc inițial producție în curs de execuție
Cap.2 Pct.6 Rd.3 Col.1</t>
        </r>
      </text>
    </comment>
    <comment ref="R1185" authorId="0" shapeId="0" xr:uid="{00000000-0006-0000-1900-000090000000}">
      <text>
        <r>
          <rPr>
            <b/>
            <sz val="9"/>
            <color indexed="81"/>
            <rFont val="Tahoma"/>
            <family val="2"/>
          </rPr>
          <t>Dan Tacu:</t>
        </r>
        <r>
          <rPr>
            <sz val="9"/>
            <color indexed="81"/>
            <rFont val="Tahoma"/>
            <family val="2"/>
          </rPr>
          <t xml:space="preserve">
Stoc final producție în curs de execuție
Cap.2 Pct.6 Rd.3 Col.2</t>
        </r>
      </text>
    </comment>
    <comment ref="S1185" authorId="0" shapeId="0" xr:uid="{00000000-0006-0000-1900-000091000000}">
      <text>
        <r>
          <rPr>
            <b/>
            <sz val="9"/>
            <color indexed="81"/>
            <rFont val="Tahoma"/>
            <family val="2"/>
          </rPr>
          <t>Dan Tacu:</t>
        </r>
        <r>
          <rPr>
            <sz val="9"/>
            <color indexed="81"/>
            <rFont val="Tahoma"/>
            <family val="2"/>
          </rPr>
          <t xml:space="preserve">
Stoc inițial produse finite
Cap.2 Pct.6 Rd.3 Col.1</t>
        </r>
      </text>
    </comment>
    <comment ref="T1185" authorId="0" shapeId="0" xr:uid="{00000000-0006-0000-1900-000092000000}">
      <text>
        <r>
          <rPr>
            <b/>
            <sz val="9"/>
            <color indexed="81"/>
            <rFont val="Tahoma"/>
            <family val="2"/>
          </rPr>
          <t>Dan Tacu:</t>
        </r>
        <r>
          <rPr>
            <sz val="9"/>
            <color indexed="81"/>
            <rFont val="Tahoma"/>
            <family val="2"/>
          </rPr>
          <t xml:space="preserve">
Stoc final produse finite
Cap.2 Pct.6 Rd.3 Col.2</t>
        </r>
      </text>
    </comment>
    <comment ref="O1186" authorId="0" shapeId="0" xr:uid="{00000000-0006-0000-1900-000093000000}">
      <text>
        <r>
          <rPr>
            <b/>
            <sz val="9"/>
            <color indexed="81"/>
            <rFont val="Tahoma"/>
            <family val="2"/>
          </rPr>
          <t>Dan Tacu:</t>
        </r>
        <r>
          <rPr>
            <sz val="9"/>
            <color indexed="81"/>
            <rFont val="Tahoma"/>
            <family val="2"/>
          </rPr>
          <t xml:space="preserve">
Se numără activitățile de comerț declarate în Cap.2 Pct.7.</t>
        </r>
      </text>
    </comment>
    <comment ref="P1186" authorId="0" shapeId="0" xr:uid="{00000000-0006-0000-1900-000094000000}">
      <text>
        <r>
          <rPr>
            <b/>
            <sz val="9"/>
            <color indexed="81"/>
            <rFont val="Tahoma"/>
            <family val="2"/>
          </rPr>
          <t>Dan Tacu:</t>
        </r>
        <r>
          <rPr>
            <sz val="9"/>
            <color indexed="81"/>
            <rFont val="Tahoma"/>
            <family val="2"/>
          </rPr>
          <t xml:space="preserve">
Se numără activitățile diferite de comerț 
declarate în Cap.2 Pct.7.</t>
        </r>
      </text>
    </comment>
    <comment ref="Q1186" authorId="0" shapeId="0" xr:uid="{00000000-0006-0000-1900-000095000000}">
      <text>
        <r>
          <rPr>
            <b/>
            <sz val="9"/>
            <color indexed="81"/>
            <rFont val="Tahoma"/>
            <family val="2"/>
          </rPr>
          <t>Dan Tacu:</t>
        </r>
        <r>
          <rPr>
            <sz val="9"/>
            <color indexed="81"/>
            <rFont val="Tahoma"/>
            <family val="2"/>
          </rPr>
          <t xml:space="preserve">
Venituri din vânzarea producției 
Cap.2 Pct.4 Rd.4 Col.1</t>
        </r>
      </text>
    </comment>
    <comment ref="R1186" authorId="0" shapeId="0" xr:uid="{00000000-0006-0000-1900-000096000000}">
      <text>
        <r>
          <rPr>
            <b/>
            <sz val="9"/>
            <color indexed="81"/>
            <rFont val="Tahoma"/>
            <family val="2"/>
          </rPr>
          <t>Dan Tacu:</t>
        </r>
        <r>
          <rPr>
            <sz val="9"/>
            <color indexed="81"/>
            <rFont val="Tahoma"/>
            <family val="2"/>
          </rPr>
          <t xml:space="preserve">
Venituri din servicii prestate și lucrări 
Cap.2 Pct.4 Rd.5 Col.1</t>
        </r>
      </text>
    </comment>
    <comment ref="Q1219" authorId="0" shapeId="0" xr:uid="{00000000-0006-0000-1900-000097000000}">
      <text>
        <r>
          <rPr>
            <b/>
            <sz val="9"/>
            <color indexed="81"/>
            <rFont val="Tahoma"/>
            <family val="2"/>
          </rPr>
          <t>Dan Tacu:</t>
        </r>
        <r>
          <rPr>
            <sz val="9"/>
            <color indexed="81"/>
            <rFont val="Tahoma"/>
            <family val="2"/>
          </rPr>
          <t xml:space="preserve">
Durata efectivă de funcționare 
(numărul de luni)</t>
        </r>
      </text>
    </comment>
    <comment ref="Q1220" authorId="0" shapeId="0" xr:uid="{00000000-0006-0000-1900-000098000000}">
      <text>
        <r>
          <rPr>
            <b/>
            <sz val="9"/>
            <color indexed="81"/>
            <rFont val="Tahoma"/>
            <family val="2"/>
          </rPr>
          <t>Dan Tacu:</t>
        </r>
        <r>
          <rPr>
            <sz val="9"/>
            <color indexed="81"/>
            <rFont val="Tahoma"/>
            <family val="2"/>
          </rPr>
          <t xml:space="preserve">
Durata efectivă de funcționare 
(numărul de luni)</t>
        </r>
      </text>
    </comment>
    <comment ref="P5339" authorId="0" shapeId="0" xr:uid="{00000000-0006-0000-1900-000099000000}">
      <text>
        <r>
          <rPr>
            <b/>
            <sz val="9"/>
            <color indexed="81"/>
            <rFont val="Tahoma"/>
            <family val="2"/>
          </rPr>
          <t>Dan Tacu:</t>
        </r>
        <r>
          <rPr>
            <sz val="9"/>
            <color indexed="81"/>
            <rFont val="Tahoma"/>
            <family val="2"/>
          </rPr>
          <t xml:space="preserve">
Venituri din vânz. de lucrări şi servicii prestate (Cap.2 Pct.4 Rd.5)</t>
        </r>
      </text>
    </comment>
    <comment ref="O5340" authorId="0" shapeId="0" xr:uid="{00000000-0006-0000-1900-00009A000000}">
      <text>
        <r>
          <rPr>
            <b/>
            <sz val="9"/>
            <color indexed="81"/>
            <rFont val="Tahoma"/>
            <family val="2"/>
          </rPr>
          <t>Dan Tacu:</t>
        </r>
        <r>
          <rPr>
            <sz val="9"/>
            <color indexed="81"/>
            <rFont val="Tahoma"/>
            <family val="2"/>
          </rPr>
          <t xml:space="preserve">
Activitatea principală</t>
        </r>
      </text>
    </comment>
    <comment ref="P5340" authorId="0" shapeId="0" xr:uid="{00000000-0006-0000-1900-00009B000000}">
      <text>
        <r>
          <rPr>
            <b/>
            <sz val="9"/>
            <color indexed="81"/>
            <rFont val="Tahoma"/>
            <family val="2"/>
          </rPr>
          <t>Dan Tacu:</t>
        </r>
        <r>
          <rPr>
            <sz val="9"/>
            <color indexed="81"/>
            <rFont val="Tahoma"/>
            <family val="2"/>
          </rPr>
          <t xml:space="preserve">
Verificare dacă activitatea principală (c_caen) 
aparține sectorului de construcții. 
1 - Activitate din domeniul construcții 
0 - Activitatea nu este din domeniul construcțiilor</t>
        </r>
      </text>
    </comment>
    <comment ref="Q5340" authorId="0" shapeId="0" xr:uid="{00000000-0006-0000-1900-00009C000000}">
      <text>
        <r>
          <rPr>
            <b/>
            <sz val="9"/>
            <color indexed="81"/>
            <rFont val="Tahoma"/>
            <family val="2"/>
          </rPr>
          <t>Dan Tacu:</t>
        </r>
        <r>
          <rPr>
            <sz val="9"/>
            <color indexed="81"/>
            <rFont val="Tahoma"/>
            <family val="2"/>
          </rPr>
          <t xml:space="preserve">
Verificarea existenței activităților de 
construcții declarate în Cap.2 Pct.7 
se face la corelația 46. 
0 - nu există activități de construcții 
1 sau mai mare - există activități de construcții</t>
        </r>
      </text>
    </comment>
    <comment ref="R5340" authorId="0" shapeId="0" xr:uid="{00000000-0006-0000-1900-00009D000000}">
      <text>
        <r>
          <rPr>
            <b/>
            <sz val="9"/>
            <color indexed="81"/>
            <rFont val="Tahoma"/>
            <family val="2"/>
          </rPr>
          <t>Dan Tacu:</t>
        </r>
        <r>
          <rPr>
            <sz val="9"/>
            <color indexed="81"/>
            <rFont val="Tahoma"/>
            <family val="2"/>
          </rPr>
          <t xml:space="preserve">
Valoare totală lucrări de construcții în antrepriză și regie (Cap.2 Pct.15.2 Rd.1 Col.1)</t>
        </r>
      </text>
    </comment>
    <comment ref="S5340" authorId="0" shapeId="0" xr:uid="{00000000-0006-0000-1900-00009E000000}">
      <text>
        <r>
          <rPr>
            <b/>
            <sz val="9"/>
            <color indexed="81"/>
            <rFont val="Tahoma"/>
            <family val="2"/>
          </rPr>
          <t>Dan Tacu:</t>
        </r>
        <r>
          <rPr>
            <sz val="9"/>
            <color indexed="81"/>
            <rFont val="Tahoma"/>
            <family val="2"/>
          </rPr>
          <t xml:space="preserve">
Valoare totală lucrări de construcții în antrepriză  (Cap.2 Pct.15.3 Rd.1 Col.1)</t>
        </r>
      </text>
    </comment>
    <comment ref="O5341" authorId="0" shapeId="0" xr:uid="{00000000-0006-0000-1900-00009F000000}">
      <text>
        <r>
          <rPr>
            <b/>
            <sz val="9"/>
            <color indexed="81"/>
            <rFont val="Tahoma"/>
            <family val="2"/>
          </rPr>
          <t>Dan Tacu:</t>
        </r>
        <r>
          <rPr>
            <sz val="9"/>
            <color indexed="81"/>
            <rFont val="Tahoma"/>
            <family val="2"/>
          </rPr>
          <t xml:space="preserve">
Verificarea activităților de cercetare 
declarate în Cap.2 Pct.7 
se face la corelația 47. </t>
        </r>
      </text>
    </comment>
    <comment ref="P5341" authorId="0" shapeId="0" xr:uid="{00000000-0006-0000-1900-0000A0000000}">
      <text>
        <r>
          <rPr>
            <b/>
            <sz val="9"/>
            <color indexed="81"/>
            <rFont val="Tahoma"/>
            <family val="2"/>
          </rPr>
          <t>Dan Tacu:</t>
        </r>
        <r>
          <rPr>
            <sz val="9"/>
            <color indexed="81"/>
            <rFont val="Tahoma"/>
            <family val="2"/>
          </rPr>
          <t xml:space="preserve">
Verificarea activităților de cercetare 
declarate în Cap.2 Pct.7 
se face la corelația 47. 
Suma pe coloana 10.</t>
        </r>
      </text>
    </comment>
    <comment ref="Q5341" authorId="0" shapeId="0" xr:uid="{00000000-0006-0000-1900-0000A1000000}">
      <text>
        <r>
          <rPr>
            <b/>
            <sz val="9"/>
            <color indexed="81"/>
            <rFont val="Tahoma"/>
            <family val="2"/>
          </rPr>
          <t>Dan Tacu:</t>
        </r>
        <r>
          <rPr>
            <sz val="9"/>
            <color indexed="81"/>
            <rFont val="Tahoma"/>
            <family val="2"/>
          </rPr>
          <t xml:space="preserve">
Verificarea activităților de cercetare 
declarate în Cap.2 Pct.7 
se face la corelația 47. 
Suma pe coloana 11.</t>
        </r>
      </text>
    </comment>
    <comment ref="R5341" authorId="0" shapeId="0" xr:uid="{00000000-0006-0000-1900-0000A2000000}">
      <text>
        <r>
          <rPr>
            <b/>
            <sz val="9"/>
            <color indexed="81"/>
            <rFont val="Tahoma"/>
            <family val="2"/>
          </rPr>
          <t>Dan Tacu:</t>
        </r>
        <r>
          <rPr>
            <sz val="9"/>
            <color indexed="81"/>
            <rFont val="Tahoma"/>
            <family val="2"/>
          </rPr>
          <t xml:space="preserve">
Verificarea activităților de cercetare 
declarate în Cap.2 Pct.7 
se face la corelația 47. 
Suma pe coloana 12.</t>
        </r>
      </text>
    </comment>
    <comment ref="O5683" authorId="1" shapeId="0" xr:uid="{B136292E-36BE-45BD-BAD3-91A3C8D8420B}">
      <text>
        <r>
          <rPr>
            <b/>
            <sz val="9"/>
            <color indexed="81"/>
            <rFont val="Tahoma"/>
            <family val="2"/>
          </rPr>
          <t>Daniel Tacu:</t>
        </r>
        <r>
          <rPr>
            <sz val="9"/>
            <color indexed="81"/>
            <rFont val="Tahoma"/>
            <family val="2"/>
          </rPr>
          <t xml:space="preserve">
Numărul de activități 
declarate în Cap.2 Pct.7</t>
        </r>
      </text>
    </comment>
    <comment ref="P5683" authorId="1" shapeId="0" xr:uid="{66E11272-FDEA-48C2-B5E2-B30A52162F74}">
      <text>
        <r>
          <rPr>
            <b/>
            <sz val="9"/>
            <color indexed="81"/>
            <rFont val="Tahoma"/>
            <family val="2"/>
          </rPr>
          <t>Daniel Tacu:</t>
        </r>
        <r>
          <rPr>
            <sz val="9"/>
            <color indexed="81"/>
            <rFont val="Tahoma"/>
            <family val="2"/>
          </rPr>
          <t xml:space="preserve">
Numărul de persoane ocupate 
(Cap.3 Pct.2) </t>
        </r>
      </text>
    </comment>
  </commentList>
</comments>
</file>

<file path=xl/sharedStrings.xml><?xml version="1.0" encoding="utf-8"?>
<sst xmlns="http://schemas.openxmlformats.org/spreadsheetml/2006/main" count="64020" uniqueCount="14821">
  <si>
    <t>Cap</t>
  </si>
  <si>
    <t>Pct</t>
  </si>
  <si>
    <t>Rnd</t>
  </si>
  <si>
    <t>Cifra de afaceri netă (rd. 3+6+8+9)</t>
  </si>
  <si>
    <t>Cifra de afaceri de repartizat (rd. 3+6+8)</t>
  </si>
  <si>
    <t>Producţia vândută (ct. 701 la 706 + ct. 708) - ct. 709 aferent (rd. 4+5)</t>
  </si>
  <si>
    <t>Venituri din vânzarea mărfurilor (ct. 707 - ct. 709 aferent)</t>
  </si>
  <si>
    <t>Venituri din dobânzi înregistrate de entităţile radiate din Registrul general şi care mai au în derulare contracte de leasing (ct.766) *) - ct. 709 aferent)</t>
  </si>
  <si>
    <t>Venituri din subvenţii de exploatare aferente cifrei de afaceri nete (ct. 7411)</t>
  </si>
  <si>
    <t>Venituri din producţia de imobilizări necorporale şi corporale (ct. 721+722), din care:</t>
  </si>
  <si>
    <t>- Producţia de imobilizări corporale (ct. 722)</t>
  </si>
  <si>
    <t>Producţia exerciţiului (rd. 3+10-11+12)</t>
  </si>
  <si>
    <t>Venituri din reevaluarea imobilizărilor corporale (ct. 755)</t>
  </si>
  <si>
    <t>Venituri din producţia de investiţii imobiliare (ct. 725)</t>
  </si>
  <si>
    <t>Venituri din subvenţii de exploatare (ct. 7412+7413+7414+7415+7416+7417+7419)</t>
  </si>
  <si>
    <t>Alte venituri din exploatare (ct. 758+7417+7815)</t>
  </si>
  <si>
    <t>Venituri financiare</t>
  </si>
  <si>
    <t>VENITURI DIN OPERAŢIUNI CURENTE - TOTAL (rd. 19+20)</t>
  </si>
  <si>
    <t>Reduceri comerciale acordate (ct. 709)</t>
  </si>
  <si>
    <t>Venituri din fondul comercial negativ (ct. 7815)</t>
  </si>
  <si>
    <t>Denumire</t>
  </si>
  <si>
    <t>CAN</t>
  </si>
  <si>
    <t>CA24</t>
  </si>
  <si>
    <t>PV</t>
  </si>
  <si>
    <t>VPF</t>
  </si>
  <si>
    <t>VLS</t>
  </si>
  <si>
    <t>VMF</t>
  </si>
  <si>
    <t>VPVMP</t>
  </si>
  <si>
    <t>VDEL</t>
  </si>
  <si>
    <t>SUVCA</t>
  </si>
  <si>
    <t>PSSC24</t>
  </si>
  <si>
    <t>PSSD24</t>
  </si>
  <si>
    <t>PIMO24</t>
  </si>
  <si>
    <t>PIMOC</t>
  </si>
  <si>
    <t>PE</t>
  </si>
  <si>
    <t>VRIC</t>
  </si>
  <si>
    <t>VPII</t>
  </si>
  <si>
    <t>VSE</t>
  </si>
  <si>
    <t>ALVED</t>
  </si>
  <si>
    <t>TVEXP</t>
  </si>
  <si>
    <t>VFINA</t>
  </si>
  <si>
    <t>TVOCR</t>
  </si>
  <si>
    <t>RCA</t>
  </si>
  <si>
    <t>VFCN</t>
  </si>
  <si>
    <t>Valoare</t>
  </si>
  <si>
    <t>Cod</t>
  </si>
  <si>
    <t>Nr</t>
  </si>
  <si>
    <t>2</t>
  </si>
  <si>
    <t>C5</t>
  </si>
  <si>
    <t>C6</t>
  </si>
  <si>
    <t>C7</t>
  </si>
  <si>
    <t>3</t>
  </si>
  <si>
    <t>4</t>
  </si>
  <si>
    <t>5</t>
  </si>
  <si>
    <t>Venituri  aferente costului producţiei în curs de execuţie (ct. 711+712) - Solduri debitoare</t>
  </si>
  <si>
    <t>Venituri  aferente costului producţiei în curs de execuţie (ct. 711+712) - Solduri creditoare</t>
  </si>
  <si>
    <t>CHMFA</t>
  </si>
  <si>
    <t>ACHMA</t>
  </si>
  <si>
    <t>ENAPA</t>
  </si>
  <si>
    <t>Cheltuieli privind mărfurile (ct. 607 - ct. 609 aferent)</t>
  </si>
  <si>
    <t>CHMF25</t>
  </si>
  <si>
    <t>Cheltuieli cu personalului (rd. 6+7) din care:</t>
  </si>
  <si>
    <t>CPERSA</t>
  </si>
  <si>
    <t>- Salarii si indemnizatii (ct. 641+642+643+644), inclusiv cheltuielile cu tichete de masa</t>
  </si>
  <si>
    <t>SALA</t>
  </si>
  <si>
    <t>- Cheltuieli cu asigurările şi protecţia socială (ct. 645)</t>
  </si>
  <si>
    <t>CAPSA</t>
  </si>
  <si>
    <t>Ajustări de valoare privind imobilizările corporale şi necorporale (ct. 6811+6813+6817-7813)</t>
  </si>
  <si>
    <t>AIMO</t>
  </si>
  <si>
    <t>Ajustări de valoare privind activele circulante (ct. 654+6814-754-7814)</t>
  </si>
  <si>
    <t>AAC</t>
  </si>
  <si>
    <t>Alte cheltuieli de exploatare (rd. 11+13+15+16+17+18+19+20)</t>
  </si>
  <si>
    <t>ACEXA</t>
  </si>
  <si>
    <t>Cheltuieli privind prestaţiile externe (ct. 611 la 615 + ct. 621 la 628 - ct. 609 aferent), din care:</t>
  </si>
  <si>
    <t>CHPEA</t>
  </si>
  <si>
    <t>- Cheltuieli cu transportul de bunuri şi personal (ct. 624 - ct. 609 aferent acestui rând)</t>
  </si>
  <si>
    <t>CHTBCA</t>
  </si>
  <si>
    <t>SUCHMA</t>
  </si>
  <si>
    <t>TOTAL CHELTUIELI DE REPARTIZAT (rd. 1+2+3+11)</t>
  </si>
  <si>
    <t>CHCI25</t>
  </si>
  <si>
    <t>Cheltuieli cu alte impozite, taxe şi vărsăminte asimilate; cheltuieli reprezentând transferuri şi contribuţii datorate în baza unor acte normative speciale (ct. 635+6586)</t>
  </si>
  <si>
    <t>TCHO</t>
  </si>
  <si>
    <t>Cheltuieli cu protecţia mediului înconjurător, active biologice şi produse agricole (ct. 652+657)</t>
  </si>
  <si>
    <t>CHPM</t>
  </si>
  <si>
    <t>Cheltuieli din reevaluarea imobilizărilor corporale (ct. 655)</t>
  </si>
  <si>
    <t>CHRIC</t>
  </si>
  <si>
    <t>Cheltuieli privind calamităţile şi alte evenimente similare (ct. 6587)</t>
  </si>
  <si>
    <t>CHCAL</t>
  </si>
  <si>
    <t>Alte cheltuieli (ct. 651+6581+6582+6583+6588)</t>
  </si>
  <si>
    <t>ACH</t>
  </si>
  <si>
    <t>Cheltuieli cu dobânzile de refinanţare înregistrate de entităţile radiate din Registrul General şi care mai au în derulare contracte de leasing (ct. 666)</t>
  </si>
  <si>
    <t>CHDR</t>
  </si>
  <si>
    <t>Ajustări privind provizioanele pentru riscuri şi cheltuieli (ct. 6812-7812)</t>
  </si>
  <si>
    <t>APR</t>
  </si>
  <si>
    <t>CHELTUIELI DE EXPLOATARE - TOTAL (rd. 1+2+3+4+5+8+9+10+21)</t>
  </si>
  <si>
    <t>TCHEXA</t>
  </si>
  <si>
    <t>Cheltuieli financiare</t>
  </si>
  <si>
    <t>CHFIA</t>
  </si>
  <si>
    <t>TOTAL CHELTUIELI DIN OPERAŢIUNI CURENTE (rd. 22+23)</t>
  </si>
  <si>
    <t>TCHOCA</t>
  </si>
  <si>
    <t>Cheltuieli pentru achizitionarea de bunuri prin leasing operaţional şi închiriere pe termen lung</t>
  </si>
  <si>
    <t>COLI</t>
  </si>
  <si>
    <t>Sume plătite agenţiilor de plasare a forţei de muncă</t>
  </si>
  <si>
    <t>SAPFM</t>
  </si>
  <si>
    <t>Reduceri comerciale primite RCP - (ct.609)</t>
  </si>
  <si>
    <t>RCP</t>
  </si>
  <si>
    <t>Dividende plătite  în anul în curs, acţionarilor/asociaţiilor din profitul realizat în exerciţiile precedente – (ct. 457)</t>
  </si>
  <si>
    <t>DIVPL</t>
  </si>
  <si>
    <t>Cheltuieli</t>
  </si>
  <si>
    <t>VENITURI</t>
  </si>
  <si>
    <t>CHELTUIELI</t>
  </si>
  <si>
    <t xml:space="preserve">Cumpărări de produse energetice pentru consumul propriu </t>
  </si>
  <si>
    <t>Materii prime, materiale consumabile, obiecte de inventar şi baracamente</t>
  </si>
  <si>
    <t>Producţia în curs de execuţie şi semifabricate</t>
  </si>
  <si>
    <t>Produse finite</t>
  </si>
  <si>
    <t>Animale</t>
  </si>
  <si>
    <t xml:space="preserve">Mărfuri </t>
  </si>
  <si>
    <t>Ambalaje</t>
  </si>
  <si>
    <t xml:space="preserve">STOCURI </t>
  </si>
  <si>
    <t>COD</t>
  </si>
  <si>
    <t>B</t>
  </si>
  <si>
    <t>Total</t>
  </si>
  <si>
    <t>Produse vegetale-cereale, legume, fructe, plante tehnice medicinale, flori etc.</t>
  </si>
  <si>
    <t>Animale şi păsări vii, albine, viermi de mătase, produse primare (ouă, fulgi, miere, lână, blană etc.)</t>
  </si>
  <si>
    <t>Lemn brut şi stuf inclusiv produse accesorii ale pădurii şi vânat</t>
  </si>
  <si>
    <t>Peşte proaspăt</t>
  </si>
  <si>
    <t>Cărbune</t>
  </si>
  <si>
    <t>Petrol brut</t>
  </si>
  <si>
    <t>Minereuri radioactive</t>
  </si>
  <si>
    <t>Minereuri metalifere (feroase, neferoase şi rare)</t>
  </si>
  <si>
    <t>Alte minereuri nemetalifere</t>
  </si>
  <si>
    <t>Carne, conserve şi produse din carne</t>
  </si>
  <si>
    <t>Peşte congelat, conservat şi produse din peşte</t>
  </si>
  <si>
    <t>Produse şi conserve din legume şi fructe</t>
  </si>
  <si>
    <t>Uleiuri şi grăsimi vegetale şi animale</t>
  </si>
  <si>
    <t>Lapte şi produse lactate</t>
  </si>
  <si>
    <t>Făină, mălai, griş, fulgi de porumb etc.</t>
  </si>
  <si>
    <t>Nutreţuri combinate şi concentrate proteice</t>
  </si>
  <si>
    <t>Alte produse alimentare</t>
  </si>
  <si>
    <t>Băuturi alcoolice şi nealcoolice</t>
  </si>
  <si>
    <t>Tutun şi ţigări</t>
  </si>
  <si>
    <t>Fire şi fibre textile, ţesături, tricotaje, covoare, alte articole din textile</t>
  </si>
  <si>
    <t>Confecţii din textile, blănuri şi piele</t>
  </si>
  <si>
    <t>Piei finisate, articole de marochinărie şi încălţăminte</t>
  </si>
  <si>
    <t>Lemn prelucrat (exclusiv mobilă)</t>
  </si>
  <si>
    <t>Celuloză, hârtie, carton, produse din hârtie şi carton</t>
  </si>
  <si>
    <t>Cărţi, ziare, periodice, formulare comerciale etc.; CD-uri, înregistrări video etc.</t>
  </si>
  <si>
    <t>Produse obţinute prin rafinarea petrolului brut: benzină, motorină şi alte produse petroliere</t>
  </si>
  <si>
    <t>Produse chimice de bază, îngrăşăminte şi compuşi pe bază de azot; pesticide şi alte produse agrochimice; lacuri şi vopsele</t>
  </si>
  <si>
    <t>Medicamente şi alte produse farmaceutice</t>
  </si>
  <si>
    <t>Săpunuri, detergenţi, produse cosmetice şi de parfumerie</t>
  </si>
  <si>
    <t>Produse din cauciuc şi mase plastice</t>
  </si>
  <si>
    <t>Alte produse chimice</t>
  </si>
  <si>
    <t>Sticlă şi articole din sticlă;</t>
  </si>
  <si>
    <t>Produse din ceramică, plăci şi dale, cărămizi, ţiglă</t>
  </si>
  <si>
    <t>Ciment, var, ipsos şi elemente din beton, ciment, ipsos</t>
  </si>
  <si>
    <t>Piatră, produse abrazive, alte produse din minerale nemetalice</t>
  </si>
  <si>
    <t>Produse metalurgice - tuburi, ţevi, laminate, profile, produse turnate etc.</t>
  </si>
  <si>
    <t xml:space="preserve">Construcţii metalice, rezervoare, cisterne, containere, generatoare de abur, produse metalice obţinute prin deformare plastică, unelte de mână şi articole de fierărie,  armament şi munitie; alte produse </t>
  </si>
  <si>
    <t xml:space="preserve">Maşini şi echipamente pentru industrie, agricultură, maşini forestiere, maşini unelte, alte maşini şi utilaje cu destinaţie specifică </t>
  </si>
  <si>
    <t>Componente electronice (semiconductori şi alte componente pentru instalatii electronice); calculatoare şi echipamente periferice; echipamente de telefonie şi de comunicaţii; produse electronice de larg consum (tv,camere video etc); echipamente de măsură, control, verificare; echipamente medicale; instrumente şi lentile optice</t>
  </si>
  <si>
    <t xml:space="preserve">Motoare electrice, generatoare şi transformatoare electrice, acumulatori şi baterii, fire şi cabluri electrice, echipamente de iluminat, alte aparate, echipamente de uz casnic (ventilatoare, aspiratoare, maşini de spălat, frigidere, congelatoare etc);  alte echipamente electrice </t>
  </si>
  <si>
    <t xml:space="preserve">Autovehicule pentru transport rutier de pasageri sau mărfuri </t>
  </si>
  <si>
    <t>Alte mijloace de transport: nave şi bărci, material rulant şi locomotive, feroviar, aeronave, vehicule militare de luptă, motociclete, biciclete, alte mijloace de transport</t>
  </si>
  <si>
    <t>Mobilă şi produse conexe din orice material cu exceptia beton, ciment şi ceramică</t>
  </si>
  <si>
    <t>Alte produse industriale (bijuterii, monede, medalii, instrumente muzicale, articole sportive, jocuri şi jucării, aparate şi instrumente medicale şi stomatologice; alte produse manufacturiere)</t>
  </si>
  <si>
    <t>CAEN</t>
  </si>
  <si>
    <t>Stoc initial 
prod finite</t>
  </si>
  <si>
    <t>Stoc final 
prod finite</t>
  </si>
  <si>
    <t>TOTAL (rd.2 la rd.45)</t>
  </si>
  <si>
    <t>Venit comert 
cu ridicata</t>
  </si>
  <si>
    <t>TOTAL (rd.2 la rd.70)</t>
  </si>
  <si>
    <t>Servicii auxiliare pentru agricultură</t>
  </si>
  <si>
    <t>Lemn brut şi stuf  inclusiv produse accesorii ale pădurii şi vânat</t>
  </si>
  <si>
    <t>Gaze naturale</t>
  </si>
  <si>
    <t>Servicii anexe extractiei</t>
  </si>
  <si>
    <t>Tipărirea de produse cum sunt: cărţi, ziare, periodice, formulare comerciale etc.; precum şi reproducerea pe suport magnetic a înregistrărilor: CD, înregistrări video etc.</t>
  </si>
  <si>
    <t>Produse obţinute prin rafinarea petrolului brut: benzină, motorină 
şi alte produse petroliere</t>
  </si>
  <si>
    <t>Sticlă şi articole din sticlă</t>
  </si>
  <si>
    <t>Componente electonice (semiconductori şi alte componente pentru instalatii electronice); calculatoare şi echipamente periferice; echipamente de telefonie şi de comunicaţii; produse electronice de larg consum (tv,camere video etc); echipamente de măsură, control, verificare; echipamente medicale; instrumente şi lentile optice</t>
  </si>
  <si>
    <t xml:space="preserve">Motoare electrice, generatoare şi transformatoare electrice, acumulatori şi baterii, fire şi cabluri electrice, echipamente de iluminat, alte aparate, echipamente de uz casnice (ventilatoare, aspiratoare, maşini de spălat, frigidere, congelatoare etc);  alte echipamente electrice </t>
  </si>
  <si>
    <t>Alte mijloace de transport: nave şi bărci, material rulant şi locomotive, feroviar, aeronave, vehicule militare de luptă, motociclete, biciclete alte mijloace de transport</t>
  </si>
  <si>
    <t>Activităţi specializate de reparaţii şi întreţinere a bunurilor produse de industria prelucrătoare</t>
  </si>
  <si>
    <t>Energie electrică</t>
  </si>
  <si>
    <t>Energie termică şi apă caldă</t>
  </si>
  <si>
    <t>Apă pentru necesităţi menajere şi industriale</t>
  </si>
  <si>
    <t>Cheltuieli privind colectarea şi epurarea apelor uzate</t>
  </si>
  <si>
    <t>Cheltuieli  privind colectarea, tratarea şi eliminarea deşeurilor (se include şi transportul local al deşeurilor precum şi instalaţiile de recuperare a materialelor reciclabile)</t>
  </si>
  <si>
    <t xml:space="preserve">Lucrări speciale de construcţii  (valoarea lucrărilor de demolare şi pregătire a terenurilor pentru activităţi de construcţii, valoarea lucrărilor de instalaţii, reparaţii şi întreţinere la clădiri, lucrări de finisare etc.) </t>
  </si>
  <si>
    <t xml:space="preserve">Cheltuieli de transport rutier de călători şi mărfuri  </t>
  </si>
  <si>
    <t>Cheltuieli pentru alte tipuri de transport (maritim, aerian, cale ferată etc.)</t>
  </si>
  <si>
    <t>Cheltuieli privind depozitarea şi activităţle auxiliare transporturilor</t>
  </si>
  <si>
    <t xml:space="preserve">Cheltuieli de poştă </t>
  </si>
  <si>
    <t xml:space="preserve">Cheltuieli cu cazarea în hoteluri, moteluri şi altele </t>
  </si>
  <si>
    <t>Cheltuieli de telecomunicaţii (telecomunicaţii prin reţea cu/fără cablu, telecomunicaţii prin satelit etc.)</t>
  </si>
  <si>
    <t>Cheltuieli de informatică şi activităţi conexe prestate de terţi; editarea cărţilor, broşurilor, pliantelor etc.; editarea produselor de software</t>
  </si>
  <si>
    <t>Cheltuieli cu serviciile bancare şi asimilate</t>
  </si>
  <si>
    <t>Prime de asigurare plătite</t>
  </si>
  <si>
    <t>Tranzacţii imobiliare</t>
  </si>
  <si>
    <t>Cheltuieli privind activităţile profesionale, ştiinţifice şi tehnice (activităţi juridice, activităţi de contabilitate şi audit financiar)</t>
  </si>
  <si>
    <t>Cheltuieli cu contracte de cercetare-dezvoltare prestate de terţi</t>
  </si>
  <si>
    <t xml:space="preserve">Cheltuieli privind activităţile de închiriere şi leasing  pentru autovehicule uşoare/grele fără operator ; pentru bunuri personale şi gospodăreşti ; pentru maşini, echipamente şi bunuri tangibile; leasing pentru bunuri intangibile </t>
  </si>
  <si>
    <t>Cheltuieli pentru spălarea şi curăţarea articolelor textile şi a produselor din blană; pentru coafură şi alte servicii de înfrumuseţare</t>
  </si>
  <si>
    <t>Alte cheltuieli</t>
  </si>
  <si>
    <t>Cumparari</t>
  </si>
  <si>
    <t>Stoc 
initial</t>
  </si>
  <si>
    <t>Stoc 
final</t>
  </si>
  <si>
    <t>Sold 
initial</t>
  </si>
  <si>
    <t>Sold 
final</t>
  </si>
  <si>
    <t>Stoc initial 
marfa</t>
  </si>
  <si>
    <t>Stoc final 
marfa</t>
  </si>
  <si>
    <t>Nr mediu 
salariati</t>
  </si>
  <si>
    <t>TVA 
colectata</t>
  </si>
  <si>
    <t>Export 
total</t>
  </si>
  <si>
    <t>Export 
zona euro</t>
  </si>
  <si>
    <t xml:space="preserve"> </t>
  </si>
  <si>
    <t>Ch consum 
intermediar</t>
  </si>
  <si>
    <t xml:space="preserve">Repartizarea stocului de materii prime, materiale consumabile, obiecte de inventar, baracamente şi stocul de mărfuri pe produse şi servicii consumate. Repartizarea cheltuielilor pentru consumul intermediar, pe produse,  servicii de provenienţă.   </t>
  </si>
  <si>
    <t>Repartizarea veniturilor din vânzarea mărfurilor şi a cheltuielilor privind mărfurile pentru activităţile de comerţ cu amănuntul  şi comerţ cu ridicata pe grupe de mărfuri</t>
  </si>
  <si>
    <t>Repartizarea cifrei de afaceri, producţiei de imobilizări corporale, stocurilor, salariilor, numarului mediu de salariati etc. pe activităţi  (clasă CAEN)</t>
  </si>
  <si>
    <t xml:space="preserve"> Valoarea exporturilor directe şi a cheltuielilor pentru importurile directe</t>
  </si>
  <si>
    <t>Exporturi directe,  din care:</t>
  </si>
  <si>
    <t>- expedieri intracomunitare</t>
  </si>
  <si>
    <t>Cheltuieli pentru importuri directe, din care:</t>
  </si>
  <si>
    <t>- introduceri intracomunitare</t>
  </si>
  <si>
    <t>Venituri din sub-contractări</t>
  </si>
  <si>
    <t xml:space="preserve">Dacă produceţi în principal (peste 80%) pentru o singură firmă, vă rugăm să indicaţi:   </t>
  </si>
  <si>
    <t xml:space="preserve">CUI 
(Cod fiscal) </t>
  </si>
  <si>
    <t>Adresa</t>
  </si>
  <si>
    <t xml:space="preserve">Denumirea societaţii </t>
  </si>
  <si>
    <t>Datele societății</t>
  </si>
  <si>
    <t xml:space="preserve">Cheltuieli cu sub-contractările </t>
  </si>
  <si>
    <t xml:space="preserve">Dacă sub-contractaţi în principal (peste 80%) unei singure firme, vă rugăm să indicaţi:    </t>
  </si>
  <si>
    <t>Număr</t>
  </si>
  <si>
    <t>Supr. de vânz. (mp)</t>
  </si>
  <si>
    <t>Birouri de vânzări</t>
  </si>
  <si>
    <t>Autoserviri cu ridicata (cash &amp; carry)</t>
  </si>
  <si>
    <t xml:space="preserve">Antrepozite, altele decât cash &amp; carry  (ex: silozuri) </t>
  </si>
  <si>
    <t>Puncte de vânzare cu ridicata (birouri, autoserviri) şi antrepozite administrate de întreprinderea dumneavoastră în cursul anului de raportare</t>
  </si>
  <si>
    <t>TOTAL magazine (rd. 2 la 10):</t>
  </si>
  <si>
    <t>sub 20 m2</t>
  </si>
  <si>
    <t>20 - 60  m2</t>
  </si>
  <si>
    <t>61 - 120 m2</t>
  </si>
  <si>
    <t>121 - 399 m2</t>
  </si>
  <si>
    <t>400 - 999 m2</t>
  </si>
  <si>
    <t>1.000 - 2.499 m2</t>
  </si>
  <si>
    <t>2.500 - 4.999 m2</t>
  </si>
  <si>
    <t>5.000 - 9.999 m2</t>
  </si>
  <si>
    <t>10.000 m2 şi peste</t>
  </si>
  <si>
    <t>Suprafaţa totală de vânzare a magazinelor (mp)</t>
  </si>
  <si>
    <t xml:space="preserve">Numărul de standuri/puncte fixe existente în piaţă </t>
  </si>
  <si>
    <t xml:space="preserve">Repartizarea valorii serviciilor de transport facturate în anul de raportare, după natura mărfurilor transportate </t>
  </si>
  <si>
    <t xml:space="preserve">- % - </t>
  </si>
  <si>
    <t>TOTAL (rd.2 la rd.46)</t>
  </si>
  <si>
    <t>Produse accesorii ale pădurii şi vânat</t>
  </si>
  <si>
    <t>Lemn brut şi stuf</t>
  </si>
  <si>
    <t>Făină, mălai, fulgi de porumb etc.</t>
  </si>
  <si>
    <t>Cărţi, ziare, reviste, discuri, casete audio şi video înregistrate, alte activităţi de editare</t>
  </si>
  <si>
    <t>Ciment, var, ipsos şi elemente din: beton, ciment, ipsos</t>
  </si>
  <si>
    <t>Maşini şi echipamente pentru industrie, agricultură, maşini forestiere, maşini unelte, alte maşini şi utilaje cu destinaţie specifică</t>
  </si>
  <si>
    <t>Componente electonice (semiconductori şi alte componente pentru instalatii electronice); calculatoare şi echipamente periferice; echipamente de telefonie şi de comunicaţii; produse electronice de larg consum (tv, camere video etc); echipamente de măsură, control, verificare; echipamente medicale; instrumente şi lentile optice</t>
  </si>
  <si>
    <t>Motoare electrice, generatoare şi transformatoare electrice, acumulatori şi baterii, fire şi cabluri electrice, echipamente de iluminat, alte aparate, echipamente de uz casnice (ventilatoare, aspiratoare, maşini de spalat, frigidere, congelatoare etc.);  alte echipamente electrice</t>
  </si>
  <si>
    <t>Autovehicule, piese şi accesorii pentru autovehicule</t>
  </si>
  <si>
    <t>Alte produse industriale (bijuterii, monede, medalii, instrumente muzicale, articole sportive, jocuri şi jucării, aparate şi instrumente medicale şi stomatologice; alte produse manufacturiere</t>
  </si>
  <si>
    <t>Valoarea lucrărilor de construcţii realizate în străinătate</t>
  </si>
  <si>
    <t>Cod  judeţ</t>
  </si>
  <si>
    <t>Judet</t>
  </si>
  <si>
    <t>Lucrări de 
construcţii noi</t>
  </si>
  <si>
    <t xml:space="preserve">Nr. mediu 
de salariaţi </t>
  </si>
  <si>
    <t xml:space="preserve">Lucrări de 
reparaţii capitale </t>
  </si>
  <si>
    <t>Întreţ. şi reparaţii curente</t>
  </si>
  <si>
    <t xml:space="preserve">Valoarea lucr. de cons. (col.2+3+4) </t>
  </si>
  <si>
    <t>Valoarea lucrărilor de construcţii realizate în ţară (fără TVA) şi numărul mediu de salariaţi din activitatea de construcţii pe şantiere şi/sau puncte de lucru grupate pe judeţe (antrepriză şi regie)</t>
  </si>
  <si>
    <t>Județ 1</t>
  </si>
  <si>
    <t>Județ 2</t>
  </si>
  <si>
    <t>Județ 3</t>
  </si>
  <si>
    <t>Județ 4</t>
  </si>
  <si>
    <t>Județ 5</t>
  </si>
  <si>
    <t>Județ 6</t>
  </si>
  <si>
    <t>Județ 7</t>
  </si>
  <si>
    <t>Județ 8</t>
  </si>
  <si>
    <t>Județ 9</t>
  </si>
  <si>
    <t>Județ 10</t>
  </si>
  <si>
    <t>Județ 11</t>
  </si>
  <si>
    <t>Județ 12</t>
  </si>
  <si>
    <t>Județ 13</t>
  </si>
  <si>
    <t>Județ 14</t>
  </si>
  <si>
    <t>TOTAL (rd. 2+6+14+21+24+25)</t>
  </si>
  <si>
    <t>Clădiri rezidenţiale - TOTAL (rd. 3 la 5)</t>
  </si>
  <si>
    <t xml:space="preserve"> - clădiri individuale</t>
  </si>
  <si>
    <t xml:space="preserve"> - clădiri colective (de tip bloc)</t>
  </si>
  <si>
    <t xml:space="preserve"> - clădiri de rezidentă pentru comunităţi</t>
  </si>
  <si>
    <t>Clădiri nerezidenţiale - TOTAL (rd. 7 la 13)</t>
  </si>
  <si>
    <t xml:space="preserve"> - hoteluri şi clădiri similare</t>
  </si>
  <si>
    <t xml:space="preserve"> - clădiri administrative</t>
  </si>
  <si>
    <t xml:space="preserve"> - clădiri pentru comerţ cu ridicata şi cu amănuntul</t>
  </si>
  <si>
    <t xml:space="preserve"> - clădiri pentru trafic şi comunicaţii (staţii, terminale, garaje, etc.)</t>
  </si>
  <si>
    <t xml:space="preserve"> - clădiri industriale şi depozite</t>
  </si>
  <si>
    <t xml:space="preserve"> - clădiri pentru recreere, învăţământ, spitale şi clinici</t>
  </si>
  <si>
    <t xml:space="preserve"> - alte clădiri nerezidenţiale</t>
  </si>
  <si>
    <t>Infranstructuri de transporturi - TOTAL (rd. 15+17+18+19+20)</t>
  </si>
  <si>
    <t xml:space="preserve"> - şosele străzi, drumuri</t>
  </si>
  <si>
    <t xml:space="preserve">       din care: autostrazi</t>
  </si>
  <si>
    <t xml:space="preserve"> - căi ferate</t>
  </si>
  <si>
    <t xml:space="preserve"> - piste pentru aeroporturi</t>
  </si>
  <si>
    <t xml:space="preserve"> - poduri, şosele suspendate, tunele şi subterane</t>
  </si>
  <si>
    <t xml:space="preserve"> - canale navigabile, construcţii portuare şi alte construcţii hidrotehnice</t>
  </si>
  <si>
    <t xml:space="preserve">Conducte, linii electrice şi de comunicaţii - TOTAL (rd. 22+23) </t>
  </si>
  <si>
    <t xml:space="preserve"> - conducte de lungă distanţă, linii electrice şi de comunicaţii</t>
  </si>
  <si>
    <t xml:space="preserve"> - conducte locale şi cabluri</t>
  </si>
  <si>
    <t>Construcţii complexe în zone industriale</t>
  </si>
  <si>
    <t>Alte lucrări de inginerie civilă - TOTAL (rd. 26+27)</t>
  </si>
  <si>
    <t xml:space="preserve"> - construcţii pentru sport şi recreere</t>
  </si>
  <si>
    <t xml:space="preserve"> - alte lucrări de inginerie civilă neclasificate în altă parte</t>
  </si>
  <si>
    <t>Valoare totală</t>
  </si>
  <si>
    <t>Valoarea lucrărilor de construcţii executate în regim de subantrepriză către alte întreprinderi de construcţii</t>
  </si>
  <si>
    <t xml:space="preserve">Valoarea lucrărilor de clădiri rezidenţiale noi, în anul de referință </t>
  </si>
  <si>
    <t xml:space="preserve">Val ≥ 3,8mil </t>
  </si>
  <si>
    <t>Valoarea  terenurilor  construibile, în anul de referință</t>
  </si>
  <si>
    <t>Valoarea  terenurilor  construibile, în anul de referință (Lei)</t>
  </si>
  <si>
    <t>Suprafața  terenurilor  construibile, în anul de referință</t>
  </si>
  <si>
    <t>Suprafața  terenurilor  construibile, în anul de referință (mp)</t>
  </si>
  <si>
    <t>Valoarea</t>
  </si>
  <si>
    <t>Efectivul de personal la sfârșitul anului de referință</t>
  </si>
  <si>
    <t>Total salariați</t>
  </si>
  <si>
    <t>Salariați cu norma întreagă</t>
  </si>
  <si>
    <t>Salariați cu norma parțială</t>
  </si>
  <si>
    <t>Total pers. nesal.</t>
  </si>
  <si>
    <t>Patroni si asociați</t>
  </si>
  <si>
    <t>Membri de familie</t>
  </si>
  <si>
    <t>Număr de persoane din care:</t>
  </si>
  <si>
    <t xml:space="preserve"> - în activitatea de cercetare-dezvoltare</t>
  </si>
  <si>
    <t>C</t>
  </si>
  <si>
    <t>Numărul mediu de persoane ocupate în cursul anului de referință</t>
  </si>
  <si>
    <t>Mijloace fixe puse în funcţiune</t>
  </si>
  <si>
    <t>Reduceri din investiţii în curs cedate la terţi</t>
  </si>
  <si>
    <t>Investiţii nete (noi) şi mijloace fixe puse în funcţiune</t>
  </si>
  <si>
    <t>Alte investiţii</t>
  </si>
  <si>
    <t>Investiţii nete (noi) realizate în anul de referinţă pe elemente de structură, repartizate pe activităţi de destinaţie</t>
  </si>
  <si>
    <t>Utilaje (cu şi fără montaj)</t>
  </si>
  <si>
    <t>Lucrări geologice şi de foraj</t>
  </si>
  <si>
    <t>Din coloanele 3, 4 şi 6 din import</t>
  </si>
  <si>
    <t>Mijloace de transport</t>
  </si>
  <si>
    <t>Lucrări de 
construcţii</t>
  </si>
  <si>
    <t>Investiţii nete - TOTAL</t>
  </si>
  <si>
    <t>ER</t>
  </si>
  <si>
    <t>AT</t>
  </si>
  <si>
    <t>6</t>
  </si>
  <si>
    <t>IND</t>
  </si>
  <si>
    <t>X</t>
  </si>
  <si>
    <t xml:space="preserve">Gruparea investiţiilor pe utilaje şi mijloace de transport si a altor investiţii </t>
  </si>
  <si>
    <t>Grupare</t>
  </si>
  <si>
    <t xml:space="preserve">Investiţii nete (noi) realizate pe surse de finanţare - fără TVA </t>
  </si>
  <si>
    <t>Surse proprii</t>
  </si>
  <si>
    <t>Credite interne</t>
  </si>
  <si>
    <t>Credite externe</t>
  </si>
  <si>
    <t>Fonduri din străinătate</t>
  </si>
  <si>
    <t>Alte surse</t>
  </si>
  <si>
    <t>Bugete de stat şi locale</t>
  </si>
  <si>
    <t>- drepturi de autor</t>
  </si>
  <si>
    <t>Avansuri acordate pentru imobilizări necorporale</t>
  </si>
  <si>
    <t>Active necorporale de exploatare şi evaluare a resurselor minerale</t>
  </si>
  <si>
    <t xml:space="preserve">  Construcţii, din care:</t>
  </si>
  <si>
    <t xml:space="preserve">- construcţii noi </t>
  </si>
  <si>
    <t>Active corporale de exploatare şi evaluare a resurselor minerale</t>
  </si>
  <si>
    <t>Active biologice productive</t>
  </si>
  <si>
    <t>Imobilizări corporale în curs de execuţie</t>
  </si>
  <si>
    <t>Investiţii imobiliare în curs de execuţie</t>
  </si>
  <si>
    <t>Avansuri acordate pentru imobilizări corporale</t>
  </si>
  <si>
    <t>Cresteri din reevaluari</t>
  </si>
  <si>
    <t>Judet 1</t>
  </si>
  <si>
    <t>Judet 2</t>
  </si>
  <si>
    <t>Judet 3</t>
  </si>
  <si>
    <t>Judet 4</t>
  </si>
  <si>
    <t>Judet 5</t>
  </si>
  <si>
    <t>Judet 6</t>
  </si>
  <si>
    <t>Judet 7</t>
  </si>
  <si>
    <t>Cod 
jud</t>
  </si>
  <si>
    <t>Imobilizari corporale aferente patrimoniului public (reflectate în conturi extrabilanţiere conform Ordinului 3055/2009)</t>
  </si>
  <si>
    <t>Valoarea brută a imobilizărilor corporale vândute</t>
  </si>
  <si>
    <t>Valoarea încasată a imobilizărilor corporale vândute</t>
  </si>
  <si>
    <t xml:space="preserve">Vânzări de imobilizări corporale </t>
  </si>
  <si>
    <t>Activele imobilizate obţinute prin contract de leasing</t>
  </si>
  <si>
    <t>Activele imobilizate luate cu chirie de la o altă întreprindere</t>
  </si>
  <si>
    <t>Activele imobilizate date cu chirie altor întreprinderi</t>
  </si>
  <si>
    <t>Contract de leasing financiar (valoarea  de cumpărare)</t>
  </si>
  <si>
    <t>Contract de leasing operaţional (valoarea  de cumpărare)</t>
  </si>
  <si>
    <t>Luate cu chirie (valoarea de intrare)</t>
  </si>
  <si>
    <t>Date cu chirie (valoarea de intrare)</t>
  </si>
  <si>
    <t>Valoarea contractelor care modifică valoarea activelor imobilizate</t>
  </si>
  <si>
    <t>Valoarea activelor</t>
  </si>
  <si>
    <t>Din care terenuri</t>
  </si>
  <si>
    <t>Valoarea lucrărilor de reparaţii capitale la utilajele existente în dotare</t>
  </si>
  <si>
    <t>Valoarea lucrărilor de reparaţii capitale</t>
  </si>
  <si>
    <t xml:space="preserve">Total, 
din care: </t>
  </si>
  <si>
    <t>executate cu 
forţe proprii</t>
  </si>
  <si>
    <t>executate 
de terţi</t>
  </si>
  <si>
    <t>Cod 
SIRUTA</t>
  </si>
  <si>
    <t>Cod judet</t>
  </si>
  <si>
    <t>Judet / Sector</t>
  </si>
  <si>
    <t xml:space="preserve">Localitate </t>
  </si>
  <si>
    <t>Stradă</t>
  </si>
  <si>
    <t xml:space="preserve">Denumire </t>
  </si>
  <si>
    <t>Cheltuieli cu salariile</t>
  </si>
  <si>
    <t xml:space="preserve">Nr mediu 
de salariaţi </t>
  </si>
  <si>
    <t xml:space="preserve">Cifra de afaceri </t>
  </si>
  <si>
    <t xml:space="preserve">Investiţii nete </t>
  </si>
  <si>
    <t xml:space="preserve">Investiţii brute </t>
  </si>
  <si>
    <t>Nr mediu pers. ocup.</t>
  </si>
  <si>
    <t>Clasă CAEN Rev.2</t>
  </si>
  <si>
    <t>CUI</t>
  </si>
  <si>
    <t>Sediul central și unitățile locale</t>
  </si>
  <si>
    <t>C1</t>
  </si>
  <si>
    <t>C2</t>
  </si>
  <si>
    <t>C3</t>
  </si>
  <si>
    <t>C4</t>
  </si>
  <si>
    <t>D</t>
  </si>
  <si>
    <t xml:space="preserve">Durata (efectivă de funcţionare) în cursul exerciţiului financiar - număr de luni </t>
  </si>
  <si>
    <t>Filiale</t>
  </si>
  <si>
    <t>Sucursale</t>
  </si>
  <si>
    <t>Numele grupului</t>
  </si>
  <si>
    <t>Țara</t>
  </si>
  <si>
    <t>Apartenența la un grup de întreprinderi</t>
  </si>
  <si>
    <t>Grupa</t>
  </si>
  <si>
    <t>Clasa</t>
  </si>
  <si>
    <t>Denumirea clasei</t>
  </si>
  <si>
    <t>Sector</t>
  </si>
  <si>
    <t>Imobiliz. 
corp.</t>
  </si>
  <si>
    <t>Stoc 
produse 
finite</t>
  </si>
  <si>
    <t>Stoc 
marfa</t>
  </si>
  <si>
    <t>Stoc 
semifabr.</t>
  </si>
  <si>
    <t>TVA&lt;9%</t>
  </si>
  <si>
    <t>Anexa 7 
Eurostat 
4600</t>
  </si>
  <si>
    <t>Anexa 7 
Eurostat 
47001</t>
  </si>
  <si>
    <t>Anexa 7 
Eurostat 
47002</t>
  </si>
  <si>
    <t>Investitii 
utilaje</t>
  </si>
  <si>
    <t>Investitii 
transport</t>
  </si>
  <si>
    <t>Alte 
investitii</t>
  </si>
  <si>
    <t>Birouri</t>
  </si>
  <si>
    <t>Magazine</t>
  </si>
  <si>
    <t>Standuri</t>
  </si>
  <si>
    <t>Magazine anuar si publicatii</t>
  </si>
  <si>
    <t>Observatii</t>
  </si>
  <si>
    <t>A</t>
  </si>
  <si>
    <t>Cultivarea cerealelor (exclusiv orez), plantelor leguminoase si a plantelor producatoare de seminte oleaginoase</t>
  </si>
  <si>
    <t>AGR</t>
  </si>
  <si>
    <t>NU</t>
  </si>
  <si>
    <t>DA</t>
  </si>
  <si>
    <t>Cultivarea orezului</t>
  </si>
  <si>
    <t>Cultivarea legumelor si a pepenilor, a radacinoaselor si tuberculilor</t>
  </si>
  <si>
    <t>Cultivarea trestiei de zahar</t>
  </si>
  <si>
    <t>Cultivarea tutunului</t>
  </si>
  <si>
    <t>Cultivarea plantelor pentru fibre</t>
  </si>
  <si>
    <t>Cultivarea altor plante nepermanente</t>
  </si>
  <si>
    <t>Cultivarea strugurilor</t>
  </si>
  <si>
    <t>Cultivarea fructelor tropicale si subtropicale</t>
  </si>
  <si>
    <t>Cultivarea fructelor citrice</t>
  </si>
  <si>
    <t>Cultivarea fructelor semintoase si samburoase</t>
  </si>
  <si>
    <t>Cultivarea arbustilor fructiferi, capsunilor, nuciferilor si a altor pomi fructiferi</t>
  </si>
  <si>
    <t>Cultivarea fructelor oleaginoase</t>
  </si>
  <si>
    <t>Cultivarea plantelor pentru prepararea bauturilor</t>
  </si>
  <si>
    <t>Cultivarea condimentelor, plantelor aromatice, medicinale si a plantelor de uz farmaceutic</t>
  </si>
  <si>
    <t>Cultivarea altor plante permanente</t>
  </si>
  <si>
    <t>Cultivarea plantelor pentru inmultire</t>
  </si>
  <si>
    <t>Cresterea bovinelor de lapte</t>
  </si>
  <si>
    <t>Cresterea altor bovine</t>
  </si>
  <si>
    <t>Cresterea cailor si a altor cabaline</t>
  </si>
  <si>
    <t>Cresterea camilelor si a camelidelor</t>
  </si>
  <si>
    <t>Cresterea ovinelor si caprinelor</t>
  </si>
  <si>
    <t>Cresterea porcinelor</t>
  </si>
  <si>
    <t>Cresterea pasarilor</t>
  </si>
  <si>
    <t>Cresterea altor animale</t>
  </si>
  <si>
    <t>Activitati in ferme mixte (cultura vegetala combinata cu cresterea animalelor)</t>
  </si>
  <si>
    <t>Activitati auxiliare pentru productia vegetala</t>
  </si>
  <si>
    <t>Activitati auxiliare pentru cresterea animalelor</t>
  </si>
  <si>
    <t>Activitati dupa recoltare</t>
  </si>
  <si>
    <t>Pregatirea semintelor in vederea insamantarii</t>
  </si>
  <si>
    <t>Vanatoare,capturarea cu capcane a vanatului si activitati de servicii anexe vanatorii</t>
  </si>
  <si>
    <t>Silvicultura si alte activitati forestiere</t>
  </si>
  <si>
    <t>Exploatare forestiera</t>
  </si>
  <si>
    <t>Colectarea plantelor si fructelor din flora spontana (excl. material lemnos)</t>
  </si>
  <si>
    <t>Activitati de servicii anexe silviculturii</t>
  </si>
  <si>
    <t>Pescuitul maritim</t>
  </si>
  <si>
    <t>Pescuitul in ape dulci</t>
  </si>
  <si>
    <t>Acvacultura  maritima</t>
  </si>
  <si>
    <t>Acvacultura in ape dulci</t>
  </si>
  <si>
    <t>Extractia carbunelui superior (PCS=&gt;23865 kJ/kg)</t>
  </si>
  <si>
    <t>Extractia carbunelui inferior (PCS&lt;23865 kJ/kg)</t>
  </si>
  <si>
    <t>Extractia petrolului brut</t>
  </si>
  <si>
    <t>Extractia gazelor naturale</t>
  </si>
  <si>
    <t>Extractia minereurilor feroase</t>
  </si>
  <si>
    <t>Extractia minereurilor de uraniu si toriu</t>
  </si>
  <si>
    <t>Extractia altor minereuri metalifere neferoase</t>
  </si>
  <si>
    <t>Extractia pietrei ornamentale si a pietrei pentru constructii, extractia pietrei calcaroase, ghipsului, cretei si a ardeziei</t>
  </si>
  <si>
    <t>Extractia pietrisului si nisipului; extractia argilei si caolinului</t>
  </si>
  <si>
    <t>Extractia mineralelor pentru industria chimica si a ingrasamintelor naturale</t>
  </si>
  <si>
    <t>Extractia si aglomerarea turbei</t>
  </si>
  <si>
    <t>Extractia sarii</t>
  </si>
  <si>
    <t>Alte activitati extractive n.c.a.</t>
  </si>
  <si>
    <t>Activitati de servicii anexe extractiei petrolului brut si gazelor naturale</t>
  </si>
  <si>
    <t>Activitati de servicii anexe pentru extractia mineralelor</t>
  </si>
  <si>
    <t>Productia si conservarea carnii</t>
  </si>
  <si>
    <t>Prelucrarea si conservarea carnii de pasare</t>
  </si>
  <si>
    <t>Fabricarea produselor din carne (inclusiv din carne de pasare)</t>
  </si>
  <si>
    <t>Prelucrarea si conservarea pestelui, crustaceelor si molustelor</t>
  </si>
  <si>
    <t>Prelucrarea si conservarea cartofilor</t>
  </si>
  <si>
    <t>Fabricarea sucurilor de fructe si legume</t>
  </si>
  <si>
    <t>Prelucrarea si conservarea fructelor si legumelor</t>
  </si>
  <si>
    <t>Fabricarea uleiurilor si grasimilor</t>
  </si>
  <si>
    <t>Fabricarea margarinei si a altor produse comestibile similare</t>
  </si>
  <si>
    <t>Fabricarea produselor lactate si a branzeturilor</t>
  </si>
  <si>
    <t>Fabricarea inghetatei</t>
  </si>
  <si>
    <t>Fabricarea produselor de morarit</t>
  </si>
  <si>
    <t>Fabricarea amidonului si a produselor din amidon</t>
  </si>
  <si>
    <t>Fabricarea painii; fabricarea prajiturilor si a produselor proaspete de patiserie</t>
  </si>
  <si>
    <t>Fabricarea biscuitilor si piscoturilor; fabricarea prajiturilor si a produselor conservate de patiserie</t>
  </si>
  <si>
    <t>Fabricarea macaroanelor, taiteilor, cus-cus-ului si a altor produse fainoase similare</t>
  </si>
  <si>
    <t>Fabricarea zaharului</t>
  </si>
  <si>
    <t>Fabricarea produselor din cacao, a ciocolatei si a produselor zaharoase</t>
  </si>
  <si>
    <t>Prelucrarea ceaiului si cafelei</t>
  </si>
  <si>
    <t>Fabricarea condimentelor si ingredientelor</t>
  </si>
  <si>
    <t>Fabricarea de mancaruri preparate</t>
  </si>
  <si>
    <t>Fabricarea preparatelor alimentare omogenizate si alimentelor dietetice</t>
  </si>
  <si>
    <t>Fabricarea altor produse alimentare n.c.a.</t>
  </si>
  <si>
    <t>Fabricarea preparatelor pentru hrana animalelor de ferma</t>
  </si>
  <si>
    <t>Fabricarea preparatelor pentru hrana animalelor de companie</t>
  </si>
  <si>
    <t>Distilarea, rafinarea si mixarea bauturilor alcoolice</t>
  </si>
  <si>
    <t>Fabricarea vinurilor din struguri</t>
  </si>
  <si>
    <t>Fabricarea cidrului si a altor vinuri din fructe</t>
  </si>
  <si>
    <t>Fabricarea altor bauturi nedistilate, obtinute prin fermentare</t>
  </si>
  <si>
    <t>Fabricarea berii</t>
  </si>
  <si>
    <t>Fabricarea maltului</t>
  </si>
  <si>
    <t>Productia de bauturi racoritoare nealcoolice; productia de ape minerale si alte ape imbuteliate</t>
  </si>
  <si>
    <t>Fabricarea produselor din tutun</t>
  </si>
  <si>
    <t>Pregatirea fibrelor si filarea fibrelor textile</t>
  </si>
  <si>
    <t>Productia de tesaturi</t>
  </si>
  <si>
    <t>Finisarea materialelor textile</t>
  </si>
  <si>
    <t>Fabricarea de metraje prin tricotare sau crosetare</t>
  </si>
  <si>
    <t>Fabricarea de articole confectionate din textile (cu exceptia imbracamintei si lenjeriei de corp)</t>
  </si>
  <si>
    <t>Fabricarea de covoare si mochete</t>
  </si>
  <si>
    <t>Fabricarea de odgoane, franghii, sfori si plase</t>
  </si>
  <si>
    <t>Fabricarea de textile netesute si articole din acestea, cu exceptia confectiilor de imbracaminte</t>
  </si>
  <si>
    <t>Fabricarea de articole tehnice si industriale din textile</t>
  </si>
  <si>
    <t>Fabricarea altor articole textile n.c.a.</t>
  </si>
  <si>
    <t>Fabricarea articolelor de imbracaminte din piele</t>
  </si>
  <si>
    <t>Fabricarea articolelor de imbracaminte pentru lucru</t>
  </si>
  <si>
    <t>Fabricarea altor articole de imbracaminte (exclusiv lenjeria de corp)</t>
  </si>
  <si>
    <t>Fabricarea de articole de lenjerie de corp</t>
  </si>
  <si>
    <t>Fabricarea altor articole de imbracaminte si accesorii n.c.a.</t>
  </si>
  <si>
    <t>Fabricarea articolelor din blana</t>
  </si>
  <si>
    <t>Fabricarea prin tricotare sau crosetare a ciorapilor si articolelor de galanterie</t>
  </si>
  <si>
    <t>Fabricarea prin tricotare sau crosetare a altor articole de imbracaminte</t>
  </si>
  <si>
    <t>Tabacirea si finisarea pieilor; prepararea si vopsirea blanurilor</t>
  </si>
  <si>
    <t>Fabricarea articolelor de voiaj si marochinarie si a articolelor de harnasament</t>
  </si>
  <si>
    <t>Fabricarea incaltamintei</t>
  </si>
  <si>
    <t>Taierea si rindeluirea lemnului</t>
  </si>
  <si>
    <t>Fabricarea de furnire si a panourilor de lemn</t>
  </si>
  <si>
    <t>Fabricarea parchetului asamblat in panouri</t>
  </si>
  <si>
    <t>Fabricarea altor elemente de dulgherie si tamplarie, pentru constructii</t>
  </si>
  <si>
    <t>Fabricarea ambalajelor din lemn</t>
  </si>
  <si>
    <t>Fabricarea altor produse din lemn; fabricarea articolelor din pluta, paie si din alte materiale vegetale impletite</t>
  </si>
  <si>
    <t>Fabricarea celulozei</t>
  </si>
  <si>
    <t>Fabricarea hartiei si cartonului</t>
  </si>
  <si>
    <t>Fabricarea hartiei si cartonului ondulat si a ambalajelor din hartie si carton</t>
  </si>
  <si>
    <t>Fabricarea produselor de uz gospodaresc si sanitar, din hartie sau carton</t>
  </si>
  <si>
    <t>Fabricarea articolelor de papetarie</t>
  </si>
  <si>
    <t>Fabricarea tapetului</t>
  </si>
  <si>
    <t>Fabricarea altor articole din hartie si carton n.c.a.</t>
  </si>
  <si>
    <t>Tiparirea ziarelor</t>
  </si>
  <si>
    <t>Alte activitati de tiparire n.c.a.</t>
  </si>
  <si>
    <t>Servicii pregatitoare pentru pretiparire</t>
  </si>
  <si>
    <t>Legatorie si servicii conexe</t>
  </si>
  <si>
    <t>Reproducerea inregistrarilor</t>
  </si>
  <si>
    <t>Fabricarea produselor de cocserie</t>
  </si>
  <si>
    <t>Fabricarea produselor obtinute din prelucrarea titeiului</t>
  </si>
  <si>
    <t>Fabricarea gazelor industriale</t>
  </si>
  <si>
    <t>Fabricarea colorantilor si a pigmentilor</t>
  </si>
  <si>
    <t>Fabricarea altor produse chimice anorganice, de baza</t>
  </si>
  <si>
    <t>Fabricarea altor produse chimice organice, de baza</t>
  </si>
  <si>
    <t>Fabricarea ingrasamintelor si produselor azotoase</t>
  </si>
  <si>
    <t>Fabricarea materialelor plastice in forme primare</t>
  </si>
  <si>
    <t>Fabricarea cauciucului sintetic in forme primare</t>
  </si>
  <si>
    <t>Fabricarea pesticidelor si a altor produse agrochimice</t>
  </si>
  <si>
    <t>Fabricarea vopselelor, lacurilor, cernelii tipografice si masticurilor</t>
  </si>
  <si>
    <t>Fabricarea sapunurilor, detergentilor si a produselor de intretinere</t>
  </si>
  <si>
    <t>Fabricarea parfumurilor si a produselor cosmetice (de toaleta)</t>
  </si>
  <si>
    <t>Fabricarea explozivilor</t>
  </si>
  <si>
    <t>Fabricarea cleiurilor</t>
  </si>
  <si>
    <t>Fabricarea uleiurilor esentiale</t>
  </si>
  <si>
    <t>Fabricarea altor produse chimice n.c.a.</t>
  </si>
  <si>
    <t>Fabricarea fibrelor sintetice si artificiale</t>
  </si>
  <si>
    <t>Fabricarea produselor farmaceutice de baza</t>
  </si>
  <si>
    <t>Fabricarea preparatelor farmaceutice</t>
  </si>
  <si>
    <t>Fabricarea anvelopelor si a camerelor de aer; resaparea si refacerea anvelopelor</t>
  </si>
  <si>
    <t>Fabricarea altor produse din cauciuc</t>
  </si>
  <si>
    <t>Fabricarea placilor, foliilor, tuburilor si profilelor din material plastic</t>
  </si>
  <si>
    <t>Fabricarea articolelor de ambalaj din material plastic</t>
  </si>
  <si>
    <t>Fabricarea articolelor din material plastic pentru constructii</t>
  </si>
  <si>
    <t>Fabricarea altor produse din material plastic</t>
  </si>
  <si>
    <t>Fabricarea sticlei plate</t>
  </si>
  <si>
    <t>Prelucrarea si fasonarea sticlei plate</t>
  </si>
  <si>
    <t>Fabricarea articolelor din sticla</t>
  </si>
  <si>
    <t>Fabricarea fibrelor din sticla</t>
  </si>
  <si>
    <t>Fabricarea de sticlarie tehnica</t>
  </si>
  <si>
    <t>Fabricarea de produse refractare</t>
  </si>
  <si>
    <t>Fabricarea placilor si dalelor din ceramica</t>
  </si>
  <si>
    <t>Fabricarea caramizilor, tiglelor si a altor produse pentru constructii, din argila arsa</t>
  </si>
  <si>
    <t>Fabricarea articolelor ceramice pentru uz gospodaresc si ornamental</t>
  </si>
  <si>
    <t>Fabricarea de obiecte sanitare din ceramica</t>
  </si>
  <si>
    <t>Fabricarea izolatorilor si pieselor izolante din ceramica</t>
  </si>
  <si>
    <t>Fabricarea altor produse tehnice din ceramica</t>
  </si>
  <si>
    <t>Fabricarea altor produse ceramice n.c.a.</t>
  </si>
  <si>
    <t>Fabricarea cimentului</t>
  </si>
  <si>
    <t>Fabricarea varului si ipsosului</t>
  </si>
  <si>
    <t>Fabricarea produselor din beton pentru constructii</t>
  </si>
  <si>
    <t>Fabricarea produselor din ipsos pentru constructii</t>
  </si>
  <si>
    <t>Fabricarea betonului</t>
  </si>
  <si>
    <t>Fabricarea mortarului</t>
  </si>
  <si>
    <t>Fabricarea produselor din azbociment</t>
  </si>
  <si>
    <t>Fabricarea altor articole din beton, ciment si ipsos</t>
  </si>
  <si>
    <t>Taierea, fasonarea si finisarea pietrei</t>
  </si>
  <si>
    <t>Fabricarea de produse abrazive</t>
  </si>
  <si>
    <t>Fabricarea altor produse din minerale nemetalice, n.c.a.</t>
  </si>
  <si>
    <t>Productia de metale feroase sub forme primare si de feroaliaje</t>
  </si>
  <si>
    <t>Productia de tuburi, tevi, profile tubulare si accesorii pentru acestea, din otel</t>
  </si>
  <si>
    <t>Tragere la rece a barelor</t>
  </si>
  <si>
    <t>Laminare la rece a benzilor inguste</t>
  </si>
  <si>
    <t>Productia de profile obtinute la rece</t>
  </si>
  <si>
    <t>Trefilarea firelor la rece</t>
  </si>
  <si>
    <t>Productia metalelor pretioase</t>
  </si>
  <si>
    <t>Metalurgia aluminiului</t>
  </si>
  <si>
    <t>Productia plumbului, zincului si cositorului</t>
  </si>
  <si>
    <t>Metalurgia cuprului</t>
  </si>
  <si>
    <t>Productia altor metale neferoase</t>
  </si>
  <si>
    <t>Prelucrarea combustibililor nucleari</t>
  </si>
  <si>
    <t>Turnarea fontei</t>
  </si>
  <si>
    <t>Turnarea otelului</t>
  </si>
  <si>
    <t>Turnarea metalelor neferoase usoare</t>
  </si>
  <si>
    <t>Turnarea altor metale neferoase</t>
  </si>
  <si>
    <t>Fabricarea de constructii metalice si parti componente ale structurilor metalice</t>
  </si>
  <si>
    <t>Fabricarea de usi si ferestre din metal</t>
  </si>
  <si>
    <t>Productia de radiatoare si cazane pentru incalzire centrala</t>
  </si>
  <si>
    <t>Productia de rezervoare, cisterne si containere metalice</t>
  </si>
  <si>
    <t>Productia generatoarelor de aburi (cu exceptia cazanelor pentru incalzire centrala)</t>
  </si>
  <si>
    <t>Fabricarea armamentului si munitiei</t>
  </si>
  <si>
    <t>Fabricarea produselor metalice obtinute prin deformare plastica; metalurgia pulberilor</t>
  </si>
  <si>
    <t>Tratarea si acoperirea metalelor</t>
  </si>
  <si>
    <t>Operatiuni de mecanica generala</t>
  </si>
  <si>
    <t>Fabricarea produselor de taiat</t>
  </si>
  <si>
    <t>Fabricarea articolelor de feronerie</t>
  </si>
  <si>
    <t>Fabricarea uneltelor</t>
  </si>
  <si>
    <t>Fabricarea de recipienti, containere si alte produse similare din otel</t>
  </si>
  <si>
    <t>Fabricarea ambalajelor usoare din metal</t>
  </si>
  <si>
    <t>Fabricarea articolelor din fire metalice; fabricarea de lanturi si arcuri</t>
  </si>
  <si>
    <t>Fabricarea de suruburi, buloane si alte articole filetate; fabricarea de nituri si saibe</t>
  </si>
  <si>
    <t>Fabricarea altor articole din metal n.c.a.</t>
  </si>
  <si>
    <t>Fabricarea subansamblurilor electronice (module)</t>
  </si>
  <si>
    <t>Fabricarea altor componente electronice</t>
  </si>
  <si>
    <t>Fabricarea calculatoarelor si a echipamentelor periferice</t>
  </si>
  <si>
    <t>Fabricarea echipamentelor de comunicatii</t>
  </si>
  <si>
    <t>Fabricarea produselor electronice de larg consum</t>
  </si>
  <si>
    <t>Fabricarea de instrumente si dispozitive pentru masura, verificare, control, navigatie</t>
  </si>
  <si>
    <t>Productia de ceasuri</t>
  </si>
  <si>
    <t>Fabricarea de echipamente pentru radiologie, electrodiagnostic si electroterapie</t>
  </si>
  <si>
    <t>Fabricarea de instrumente optice si echipamente fotografice</t>
  </si>
  <si>
    <t>Fabricarea suportilor magnetici si optici destinati inregistrarilor</t>
  </si>
  <si>
    <t>Fabricarea motoarelor, generatoarelor si transformatoarelor electrice si a aparatelor de distributie si control a electricitatii</t>
  </si>
  <si>
    <t>Fabricarea aparatelor de control si distributie a electricitatii</t>
  </si>
  <si>
    <t>Fabricarea de acumulatori si baterii</t>
  </si>
  <si>
    <t>Fabricarea de cabluri cu fibra optica</t>
  </si>
  <si>
    <t>Fabricarea altor fire si cabluri electrice si electrocasnice</t>
  </si>
  <si>
    <t>Fabricarea dispozitivelor de conexiune pentru fire si cabluri electrice si electronice</t>
  </si>
  <si>
    <t>Fabricarea de echipamente electrice de iluminat</t>
  </si>
  <si>
    <t>Fabricarea de aparate electrocasnice</t>
  </si>
  <si>
    <t>Fabricarea de echipamente casnice neelectrice</t>
  </si>
  <si>
    <t>Fabricarea altor echipamente electrice</t>
  </si>
  <si>
    <t>Fabricarea de motoare si turbine (cu exceptia celor pentru avioane, autovehicule si motociclete)</t>
  </si>
  <si>
    <t>Fabricarea de motoare hidraulice</t>
  </si>
  <si>
    <t>Fabricarea de pompe si compresoare</t>
  </si>
  <si>
    <t>Fabricarea de articole de robinetarie</t>
  </si>
  <si>
    <t>Fabricarea lagarelor, angrenajelor, cutiilor de viteza si a elementelor mecanice de transmisie</t>
  </si>
  <si>
    <t>Fabricarea cuptoarelor, furnalelor si arzatoarelor</t>
  </si>
  <si>
    <t>Fabricarea echipamentelor de ridicat si manipulat</t>
  </si>
  <si>
    <t>Fabricarea masinilor si echipamentelor de birou (exclusiv fabricarea calculatoarelor si a echipamentelor periferice)</t>
  </si>
  <si>
    <t>Fabricarea masinilor-unelte portabile actionate electric</t>
  </si>
  <si>
    <t>Fabricarea ehipamentelor de ventilatie si frigorifice, exclusiv a echipamentelor de uz casnic</t>
  </si>
  <si>
    <t>Fabricarea altor masini si utilaje de utilizare generala n.c.a.</t>
  </si>
  <si>
    <t>Fabricarea masinilor si utilajelor pentru agricultura si exploatari forestiere</t>
  </si>
  <si>
    <t>Fabricarea utilajelor si a masinilor-unelte pentru prelucrarea metalului</t>
  </si>
  <si>
    <t>Fabricarea altor masini-unelte n.c.a.</t>
  </si>
  <si>
    <t>Fabricarea utilajelor pentru metalurgie</t>
  </si>
  <si>
    <t>Fabricarea utilajelor pentru extractie si constructii</t>
  </si>
  <si>
    <t>Fabricarea utilajelor pentru prelucrarea produselor alimentare, bauturilor si tutunului</t>
  </si>
  <si>
    <t>Fabricarea utilajelor pentru industria textila, a imbracamintei si a pielariei</t>
  </si>
  <si>
    <t>Fabricarea utilajelor pentru industria hartiei si cartonului</t>
  </si>
  <si>
    <t>Fabricarea utilajelor pentru prelucrarea maselor plastice si a cauciucului</t>
  </si>
  <si>
    <t>Fabricarea altor masini si utilaje specifice n.c.a.</t>
  </si>
  <si>
    <t>Fabricarea autovehiculelor de transport rutier</t>
  </si>
  <si>
    <t>Productia de caroserii pentru autovehicule; fabricarea de remorci si semiremorci</t>
  </si>
  <si>
    <t>Fabricarea de echipamente electrice si electronice pentru autovehicule si pentru motoare de autovehicule</t>
  </si>
  <si>
    <t>Fabricarea altor piese si accesorii pentru autovehicule si pentru motoare de autovehicule</t>
  </si>
  <si>
    <t>Constructia de nave si structuri plutitoare</t>
  </si>
  <si>
    <t>Constructia de ambarcatiuni sportive si de agrement</t>
  </si>
  <si>
    <t>Fabricarea materialului rulant</t>
  </si>
  <si>
    <t>Fabricarea de aeronave si nave spatiale</t>
  </si>
  <si>
    <t>Fabricarea vehiculelor militare de lupta</t>
  </si>
  <si>
    <t>Fabricarea de motociclete</t>
  </si>
  <si>
    <t>Fabricarea de biciclete si de vehicule pentru invalizi</t>
  </si>
  <si>
    <t>Fabricarea altor mijloace de transport n.c.a.</t>
  </si>
  <si>
    <t>Fabricarea de mobila pentru birouri si magazine</t>
  </si>
  <si>
    <t>Fabricarea de mobila pentru bucatarii</t>
  </si>
  <si>
    <t>Fabricarea de saltele si somiere</t>
  </si>
  <si>
    <t>Fabricarea de mobila n.c.a.</t>
  </si>
  <si>
    <t>Baterea monedelor</t>
  </si>
  <si>
    <t>Fabricarea bijuteriilor si articolelor similare din metale si pietre pretioase</t>
  </si>
  <si>
    <t>Fabricarea imitatiilor de bijuterii si articole similare</t>
  </si>
  <si>
    <t>Fabricarea instrumentelor muzicale</t>
  </si>
  <si>
    <t>Fabricarea articolelor pentru sport</t>
  </si>
  <si>
    <t>Fabricarea jocurilor si jucariilor</t>
  </si>
  <si>
    <t>Productia de dispozitive, aparate si instrumente medicale si de laborator</t>
  </si>
  <si>
    <t>Fabricarea maturilor si periilor</t>
  </si>
  <si>
    <t>Fabricarea altor produse manufacturiere n.c.a.</t>
  </si>
  <si>
    <t>Repararea articolelor fabricate din metal</t>
  </si>
  <si>
    <t>SERV</t>
  </si>
  <si>
    <t>Repararea masinilor</t>
  </si>
  <si>
    <t>Repararea echipamentelor electronice si optice</t>
  </si>
  <si>
    <t>Repararea echipamentelor electrice</t>
  </si>
  <si>
    <t>Repararea si intretinerea navelor si barcilor</t>
  </si>
  <si>
    <t>Repararea si intretinerea aeronavelor si navelor spatiale</t>
  </si>
  <si>
    <t>Repararea si intretinerea altor echipamente de transport n.c.a.</t>
  </si>
  <si>
    <t>Repararea altor echipamente</t>
  </si>
  <si>
    <t>Instalarea masinilor si echipamentelor industriale</t>
  </si>
  <si>
    <t>Productia de energie electrica</t>
  </si>
  <si>
    <t>Transportul energiei electrice</t>
  </si>
  <si>
    <t>Distributia energiei electrice</t>
  </si>
  <si>
    <t>Comercializarea energiei electrice</t>
  </si>
  <si>
    <t>COM</t>
  </si>
  <si>
    <t>Productia gazelor</t>
  </si>
  <si>
    <t>Distributia combustibililor gazosi, prin conducte</t>
  </si>
  <si>
    <t>Comercializarea combustibililor gazosi, prin conducte</t>
  </si>
  <si>
    <t>Furnizarea de abur si aer conditionat</t>
  </si>
  <si>
    <t>E</t>
  </si>
  <si>
    <t>Captarea, tratarea si distributia apei</t>
  </si>
  <si>
    <t>Colectarea si epurarea apelor uzate</t>
  </si>
  <si>
    <t>Colectarea deseurilor nepericuloase</t>
  </si>
  <si>
    <t>Colectarea deseurilor periculoase</t>
  </si>
  <si>
    <t>Tratarea si eliminarea deseurilor nepericuloase</t>
  </si>
  <si>
    <t>Tratarea si eliminarea deseurilor periculoase</t>
  </si>
  <si>
    <t>Demontarea (dezasamblarea) masinilor si echipamentelor scoase din uz pentru recuperarea materialelor</t>
  </si>
  <si>
    <t>Recuperarea materialelor reciclabile sortate</t>
  </si>
  <si>
    <t>Activitati si servicii de decontaminare</t>
  </si>
  <si>
    <t>F</t>
  </si>
  <si>
    <t>Dezvoltare (promovare) imobiliara</t>
  </si>
  <si>
    <t>CONS</t>
  </si>
  <si>
    <t>Lucrari de constructii a cladirilor rezidentiale si nerezidentiale</t>
  </si>
  <si>
    <t>Lucrari de constructii a drumurilor si autostrazilor</t>
  </si>
  <si>
    <t>Lucrari de constructii a cailor ferate de suprafata  si subterane</t>
  </si>
  <si>
    <t>Costructia de poduri si tuneluri</t>
  </si>
  <si>
    <t>Lucrari de constructii a proiectelor utilitare pentru fluide</t>
  </si>
  <si>
    <t>Lucrari de constructii a proiectelor utilitare pentru electricitate si telecomunicatii</t>
  </si>
  <si>
    <t>Constructii hidrotehnice</t>
  </si>
  <si>
    <t>Lucrari de constructii a altor proiecte ingineresti n.c.a</t>
  </si>
  <si>
    <t>Lucrari de demolare a constructiilor</t>
  </si>
  <si>
    <t>Lucrari de pregatire a terenului</t>
  </si>
  <si>
    <t>Lucrari de foraj si sondaj pentru constructii</t>
  </si>
  <si>
    <t>Lucrari de instalatii electrice</t>
  </si>
  <si>
    <t>Lucrari de instalatii sanitare, de incalzire si de aer conditionat</t>
  </si>
  <si>
    <t>Alte lucrari de instalatii pentru constructii</t>
  </si>
  <si>
    <t>Lucrari de ipsoserie</t>
  </si>
  <si>
    <t>Lucrari de tamplarie si dulgherie</t>
  </si>
  <si>
    <t>Lucrari de pardosire si placare a peretilor</t>
  </si>
  <si>
    <t>Lucrari de vopsitorie, zugraveli si montari de geamuri</t>
  </si>
  <si>
    <t>Alte lucrari de finisare</t>
  </si>
  <si>
    <t>Lucrari de invelitori, sarpante si terase la constructii</t>
  </si>
  <si>
    <t>Alte lucrari speciale de constructii n.c.a.</t>
  </si>
  <si>
    <t>G</t>
  </si>
  <si>
    <t>Comert cu autoturisme si autovehicule usoare (sub 3,5 tone)</t>
  </si>
  <si>
    <t>Comert cu alte autovehicule</t>
  </si>
  <si>
    <t>Intretinerea si repararea autovehiculelor</t>
  </si>
  <si>
    <t>Comert cu ridicata de piese si accesorii pentru autovehicule</t>
  </si>
  <si>
    <t>Comert cu amanuntul de piese si accesorii pentru autovehicule</t>
  </si>
  <si>
    <t>Comert cu motociclete, piese si accesorii aferente; intretinerea si repararea motocicletelor</t>
  </si>
  <si>
    <t>Intermedieri in comertul cu materii prime agricole, animale vii, materii prime textile si cu semifabricate</t>
  </si>
  <si>
    <t>Intermedieri in comertul cu combustibili, minereuri, metale si produse chimice pentru industrie</t>
  </si>
  <si>
    <t>Intermedieri in comertul cu material lemnos si materiale de constructii</t>
  </si>
  <si>
    <t>Intermedieri in comertul cu masini, echipamente industriale, nave si avioane</t>
  </si>
  <si>
    <t>Intermedieri in comertul cu mobila, articole de menaj si de fierarie</t>
  </si>
  <si>
    <t>Intermedieri in comertul cu textile, confectii din blana , incaltaminte si articole din piele</t>
  </si>
  <si>
    <t>Intermedieri in comertul cu produse alimentare, bauturi si tutun</t>
  </si>
  <si>
    <t>Intermedieri in comertul specializat in vanzarea produselor cu caracter specific, n.c.a.</t>
  </si>
  <si>
    <t>Intermedieri in comertul cu produse diverse</t>
  </si>
  <si>
    <t>Comert cu ridicata al cerealelor, semintelor, furajelor si tutunului neprelucrat</t>
  </si>
  <si>
    <t>Comert cu ridicata al florilor si al plantelor</t>
  </si>
  <si>
    <t>Comert cu ridicata al animalelor vii</t>
  </si>
  <si>
    <t>Comert cu ridicata al blanurilor, pieilor brute si al pieilor prelucrate</t>
  </si>
  <si>
    <t>Comert cu ridicata al fructelor si legumelor</t>
  </si>
  <si>
    <t>Comert cu ridicata al carnii si produselor din carne</t>
  </si>
  <si>
    <t>Comert cu ridicata al produselor lactate, oualelor, uleiurilor si grasimilor comestibile</t>
  </si>
  <si>
    <t>Comert cu ridicata al bauturilor</t>
  </si>
  <si>
    <t>Comert cu ridicata al produselor din tutun</t>
  </si>
  <si>
    <t>Comert cu ridicata al zaharului, ciocolatei si produselor zaharoase</t>
  </si>
  <si>
    <t>Comert cu ridicata cu cafea, ceai, cacao si condimente</t>
  </si>
  <si>
    <t>Comert cu ridicata specializat al altor alimente, inclusiv peste, crustacee si moluste</t>
  </si>
  <si>
    <t>Comert cu ridicata nespecializat de produse alimentare, bauturi si tutun</t>
  </si>
  <si>
    <t>Comert cu ridicata al produselor textile</t>
  </si>
  <si>
    <t>Comert cu ridicata al imbracamintei si incaltamintei</t>
  </si>
  <si>
    <t>Comert cu ridicata al aparatelor electrice de uz gospodaresc, al aparatelor de radio si televizoarelor</t>
  </si>
  <si>
    <t>Comert cu ridicata al produselor din ceramica, sticlarie, si produse de intretinere</t>
  </si>
  <si>
    <t>Comert cu ridicata al produselor cosmetice si de parfumerie</t>
  </si>
  <si>
    <t>Comert cu ridicata al produselor farmaceutice</t>
  </si>
  <si>
    <t>Comert cu ridicata al mobilei, covoarelor si a articolelor de iluminat</t>
  </si>
  <si>
    <t>Comert cu ridicata al ceasurilor si bijuteriilor</t>
  </si>
  <si>
    <t>Comert cu ridicata al altor bunuri de uz gospodaresc</t>
  </si>
  <si>
    <t>Comert cu ridicata al calculatoarelor, echipamentelor periferice si software- ului</t>
  </si>
  <si>
    <t>Comert cu ridicata de componente si echipamente electronice si de telecomunicatii</t>
  </si>
  <si>
    <t>Comert cu ridicata al masinilor agricole, echipamentelor si furniturilor</t>
  </si>
  <si>
    <t>Comert cu ridicata al masinilor- unelte</t>
  </si>
  <si>
    <t>Comert cu ridicata al masinilor pentru industria miniera si constructii</t>
  </si>
  <si>
    <t>Comert cu ridicata al masinilor pentru industria textila si al masinilor de cusut si de tricotat</t>
  </si>
  <si>
    <t>Comert cu ridicata al mobilei de birou</t>
  </si>
  <si>
    <t>Comert cu ridicata al altor masini si echipamente de birou</t>
  </si>
  <si>
    <t>Comert cu ridicata al altor masini si echipamente</t>
  </si>
  <si>
    <t>Comert cu ridicata al combustibililor solizi, lichizi si gazosi al produselor derivate</t>
  </si>
  <si>
    <t>Comert cu ridicata al metalelor si minereurilor metalice</t>
  </si>
  <si>
    <t>Comert cu ridicata al materialului lemnos si al materialelor de constructii si echipamentelor sanitare</t>
  </si>
  <si>
    <t>Comert cu ridicata al echipamentelor si furniturilor de fierarie pentru instalatii sanitare si de incalzire</t>
  </si>
  <si>
    <t>Comert cu ridicata al produselor chimice</t>
  </si>
  <si>
    <t>Comert cu ridicata al altor produse intermediare</t>
  </si>
  <si>
    <t>Comert cu ridicata al deseurilor si resturilor</t>
  </si>
  <si>
    <t>Comert cu ridicata nespecializat</t>
  </si>
  <si>
    <t>Comert cu amanuntul in magazine nespecializate, cu vanzare predominanta de produse alimentare, bauturi si tutun</t>
  </si>
  <si>
    <t>Comert cu amanuntul in magazine nespecializate, cu vanzare predominanta de produse nealimentare</t>
  </si>
  <si>
    <t>Comert cu amanuntul al fructelor si legumelor proaspete, in magazine specializate</t>
  </si>
  <si>
    <t>Comert cu amanuntul al carnii si al produselor din carne, in magazine specializate</t>
  </si>
  <si>
    <t>Comert cu amanuntul al pestelui, crustaceelor si molustelor, in magazine specializate</t>
  </si>
  <si>
    <t>Comert cu amanuntul al painii, produselor de patiserie si produselor zaharoase, an magazine specializate</t>
  </si>
  <si>
    <t>Comert cu amanuntul al bauturilor, in magazine specializate</t>
  </si>
  <si>
    <t>Comert cu amanuntul al produselor din tutun, in magazine specializate</t>
  </si>
  <si>
    <t>Comert cu amanuntul al altor produse alimentare, in magazine specializate</t>
  </si>
  <si>
    <t>Comert cu amanuntul al carburantilor pentru autovehicule in magazine specializate</t>
  </si>
  <si>
    <t>Comert cu amanuntul al calculatoarelor, unitatilor periferice si software-ului in magazine specializate</t>
  </si>
  <si>
    <t>Comert cu amanuntul al echipamentului pentru telecomunicatii in magazine specializate</t>
  </si>
  <si>
    <t>Comert cu amanuntul al echipamentului audio/ video in magazine specializate</t>
  </si>
  <si>
    <t>Comert cu amanuntul al textilelor, in magazine specializate</t>
  </si>
  <si>
    <t>Comert cu amanuntul al articolelor de fierarie, al articolelor din sticla si a celor pentru vopsit, in magazine specializate</t>
  </si>
  <si>
    <t>Comert cu amanuntul al covoarelor, carpetelor, tapetelor si al altor acoperitoare de podea, in magazine specializate</t>
  </si>
  <si>
    <t>Comert cu amanuntul al articolelor si aparatelor electrocasnice, in magazine specializate</t>
  </si>
  <si>
    <t>Comert cu amanuntul al mobilei, al articolelor de iluminat si al articolelor de uz casnic n.c.a., in magazine specializate</t>
  </si>
  <si>
    <t>Comert cu amanuntul al cartilor, in magazine specializate</t>
  </si>
  <si>
    <t>Comert cu amanuntul al ziarelor si articolelor de papetarie, in magazine specializate</t>
  </si>
  <si>
    <t>Comert cu amanuntul al discurilor si benzilor magnetice cu sau fara inregistrari audio/ video , in magazine specializate</t>
  </si>
  <si>
    <t>Comert cu amanuntul al echipamentelor sportive, in magazine specializate</t>
  </si>
  <si>
    <t>Comert cu amanuntul al jocurilor si jucariilor, in magazine specializate</t>
  </si>
  <si>
    <t>Comert cu amanuntul al imbracamintei, in magazine specializate</t>
  </si>
  <si>
    <t>Comert cu amanuntul al incaltamintei si articolelor din piele, in magazine specializate</t>
  </si>
  <si>
    <t>Comert cu amanuntul al produselor farmaceutice, in magazine specializate</t>
  </si>
  <si>
    <t>Comert cu amanuntul al articolelor medicale si ortopedice, in magazine specializate</t>
  </si>
  <si>
    <t>Comert cu amanuntul al produselor cosmetice si de parfumerie, in magazine specializate</t>
  </si>
  <si>
    <t>Comert cu amanuntul al florilor, plantelor si semintelor, comert cu amanuntul al animalelor de companie si al hranei pentru acestea, in magazine specializate</t>
  </si>
  <si>
    <t>Comert cu amanuntul al ceasurilor si bijuteriilor, in magazine specializate</t>
  </si>
  <si>
    <t>Comert cu amanuntul al altor bunuri noi, in magazine specializate</t>
  </si>
  <si>
    <t>Comert cu amanuntul al bunurilor de ocazie vandute prin magazine</t>
  </si>
  <si>
    <t>Comert cu amanuntul al produselor alimentare, bauturilor si produselor din tutun efectuat prin standuri, chioscuri si piete</t>
  </si>
  <si>
    <t>Comert cu amanuntul al textilelor, imbracamintei si incaltamintei efectuat prin standuri, chioscuri si piete</t>
  </si>
  <si>
    <t>Comert cu amanuntul prin standuri, chioscuri si piete al altor produse</t>
  </si>
  <si>
    <t>Comert cu amanuntul prin intermediul caselor de comenzi sau prin Internet</t>
  </si>
  <si>
    <t>Comert cu amanuntul altfel efectuat in afara  magazinelor, standurilor, chioscurilor si pietelor</t>
  </si>
  <si>
    <t>H</t>
  </si>
  <si>
    <t>Transporturi interurbane de calatori pe calea ferata</t>
  </si>
  <si>
    <t>Transporturi de marfa pe calea ferata</t>
  </si>
  <si>
    <t>Transporturi urbane, suburbane si metropolitane de calatori</t>
  </si>
  <si>
    <t>Transporturi cu taxiuri</t>
  </si>
  <si>
    <t>Alte transporturi terestre de calatori n.c.a</t>
  </si>
  <si>
    <t>Transporturi rutiere de marfuri</t>
  </si>
  <si>
    <t>Servicii de mutare</t>
  </si>
  <si>
    <t>Transporturi prin conducte</t>
  </si>
  <si>
    <t>Transporturi maritime si costiere de pasageri</t>
  </si>
  <si>
    <t>Transporturi maritime si costiere de marfa</t>
  </si>
  <si>
    <t>Transporturi de pasageri pe cai navigabile interioare</t>
  </si>
  <si>
    <t>Transportul de marfa pe cai navigabile interioare</t>
  </si>
  <si>
    <t>Transporturi aeriene de pasageri</t>
  </si>
  <si>
    <t>Transporturi aeriene de marfa</t>
  </si>
  <si>
    <t>Transporturi spatiale</t>
  </si>
  <si>
    <t>Depozitari</t>
  </si>
  <si>
    <t>Activitati de servicii anexe pentru transporturi terestre</t>
  </si>
  <si>
    <t>Activitati de servicii anexe transportului pe apa</t>
  </si>
  <si>
    <t>Activitati de servicii anexe transporturilor aeriene</t>
  </si>
  <si>
    <t>Manipulari</t>
  </si>
  <si>
    <t>Alte activitati anexe transporturilor</t>
  </si>
  <si>
    <t>Activitati postale desfasurate sub obligativitatea serviciului universal</t>
  </si>
  <si>
    <t>Alte activitati postale si de curier</t>
  </si>
  <si>
    <t>I</t>
  </si>
  <si>
    <t>Hoteluri si alte facilitati de cazare similare</t>
  </si>
  <si>
    <t>Facilitati de cazare pentru vacante si perioade de scurta durata</t>
  </si>
  <si>
    <t>Parcuri pentru rulote, campinguri si tabere</t>
  </si>
  <si>
    <t>Alte servicii de cazare</t>
  </si>
  <si>
    <t>Restaurante</t>
  </si>
  <si>
    <t>Activitati de alimentatie (catering) pentru evenimente</t>
  </si>
  <si>
    <t>Alte activitati de alimentatie n.c.a.</t>
  </si>
  <si>
    <t>Baruri si alte activitati de servire a bauturilor</t>
  </si>
  <si>
    <t>J</t>
  </si>
  <si>
    <t>Activitati de editare a cartilor</t>
  </si>
  <si>
    <t>Activitati de editare de ghiduri, compendii liste de adrese si similare</t>
  </si>
  <si>
    <t>Activitati de editare a ziarelor</t>
  </si>
  <si>
    <t>Activitati de editare a revistelor si periodicelor</t>
  </si>
  <si>
    <t>Alte activitati de editare</t>
  </si>
  <si>
    <t>Activitati de editare a jocurilor de calculator</t>
  </si>
  <si>
    <t>Activitati de editare a altor produse software</t>
  </si>
  <si>
    <t>Activitati de productie cinematografica, video si de programe de televiziune</t>
  </si>
  <si>
    <t>Activitati de post-productie cinematografica, video si de programe de televiziune</t>
  </si>
  <si>
    <t>Activitati de distributie a filmelor cinematografice, video si a programelor de televiziune</t>
  </si>
  <si>
    <t>Proiectia de filme cinematografice</t>
  </si>
  <si>
    <t>Activitati de realizare a inregistrarilor audio si activitati de editare muzicala</t>
  </si>
  <si>
    <t>Activitati de difuzare a programelor de radio</t>
  </si>
  <si>
    <t>Activitati de difuzare a programelor de televiziune</t>
  </si>
  <si>
    <t>Activitati de telecomunicatii prin retele cu cablu</t>
  </si>
  <si>
    <t>Activitati de telecomunicatii prin retele fara cablu (exclusiv prin satelit)</t>
  </si>
  <si>
    <t>Activitati de telecomunicatii prin satelit</t>
  </si>
  <si>
    <t>Alte activitati de telecomunicatii</t>
  </si>
  <si>
    <t>Activitati de realizare a soft-ului la comanda (software orientat client)</t>
  </si>
  <si>
    <t>Activitati de consultanta in tehnologia informatiei</t>
  </si>
  <si>
    <t>Activitati de management (gestiune si exploatare) a mijloacelor de calcul</t>
  </si>
  <si>
    <t>Alte activitati de servicii privind tehnologia informatiei</t>
  </si>
  <si>
    <t>Prelucrarea datelor, administrarea paginilor web si activitati conexe</t>
  </si>
  <si>
    <t>Activitati ale portalurilor web</t>
  </si>
  <si>
    <t>Activitati ale agentiilor de stiri</t>
  </si>
  <si>
    <t>Alte activitati de servicii informationale n.c.a.</t>
  </si>
  <si>
    <t>K</t>
  </si>
  <si>
    <t>Activitati ale bancii centrale (nationale)</t>
  </si>
  <si>
    <t>Alte activitati de intermedieri monetare</t>
  </si>
  <si>
    <t>Activitati ale holdingurilor</t>
  </si>
  <si>
    <t>Fonduri mutuale si alte entitati financiare similare</t>
  </si>
  <si>
    <t>Leasing financiar</t>
  </si>
  <si>
    <t>Alte activitati de creditare</t>
  </si>
  <si>
    <t>Alte intermedieri financiare n.c.a.</t>
  </si>
  <si>
    <t>Activitati de asigurari de viata</t>
  </si>
  <si>
    <t>Alte activitati de asigurari (exceptand asigurarile de viata)</t>
  </si>
  <si>
    <t>Activitati de reasigurare</t>
  </si>
  <si>
    <t>Activitati ale fondurilor de pensii (cu exceptia celor din sistemul public de asigurari sociale)</t>
  </si>
  <si>
    <t>Administrarea pietelor financiare</t>
  </si>
  <si>
    <t>Activitati de intermediere a tranzactiilor financiare</t>
  </si>
  <si>
    <t>Activitati auxiliare intermedierilor financiare, exclusiv activitati de asigurari sifonduri de pensii</t>
  </si>
  <si>
    <t>Activitati de evaluare a riscului de asigurare si a pagubelor</t>
  </si>
  <si>
    <t>Activitati ale agentilor si broker-ilor de asigurari</t>
  </si>
  <si>
    <t>Alte activitati auxiliare de asigurari si fonduri de pensii</t>
  </si>
  <si>
    <t>Activitati de administrare a fondurilor</t>
  </si>
  <si>
    <t>L</t>
  </si>
  <si>
    <t>Cumpararea si vanzarea de bunuri imobiliare proprii</t>
  </si>
  <si>
    <t>Inchirierea si subinchirierea bunurilor imobiliare proprii sau inchiriate</t>
  </si>
  <si>
    <t>Agentii imobiliare</t>
  </si>
  <si>
    <t>Administrarea imobilelor pe baza de comision sau contract</t>
  </si>
  <si>
    <t>M</t>
  </si>
  <si>
    <t>Activitati juridice</t>
  </si>
  <si>
    <t>Activitati de contabilitate si audit financiar; consultanta in domeniul fiscal</t>
  </si>
  <si>
    <t>Activitati ale directiilor (centralelor), birourilor administrative centralizate</t>
  </si>
  <si>
    <t>Activitati de consultanta in domeniul relatiilor publice si al comunicarii</t>
  </si>
  <si>
    <t>Activitati de consultanta pentru afaceri si management</t>
  </si>
  <si>
    <t>Activitati de arhitectura</t>
  </si>
  <si>
    <t>Activitati de inginerie si consultanta tehnica legate de acestea</t>
  </si>
  <si>
    <t>Activitati de testare si analize tehnice</t>
  </si>
  <si>
    <t>Activitati ale agentiilor de publicitate</t>
  </si>
  <si>
    <t>Servicii de reprezentare media</t>
  </si>
  <si>
    <t>Activitati de studiere a pietei si de sondare a opiniei publice</t>
  </si>
  <si>
    <t>Activitati de design specializat</t>
  </si>
  <si>
    <t>Activitati fotografice</t>
  </si>
  <si>
    <t>Activitati de traducere scrisa si orala (interpreti)</t>
  </si>
  <si>
    <t>Alte activitati profesionale, stiintifice si tehnice n.c.a.</t>
  </si>
  <si>
    <t>Activitati veterinare</t>
  </si>
  <si>
    <t>N</t>
  </si>
  <si>
    <t>Activitati de inchiriere si leasing cu autoturisme si autovehicule rutiere usoare</t>
  </si>
  <si>
    <t>Activitati de inchiriere si leasing cu autovehicule rutiere grele</t>
  </si>
  <si>
    <t>Activitati de inchiriere si leasing cu bunuri recreationale si echipament sportiv</t>
  </si>
  <si>
    <t>Activitati de inchiriere si leasing cu alte bunuri personale si gospodaresti n.c.a.</t>
  </si>
  <si>
    <t>Activitati de inchiriere si leasing cu masini si echipamente agricole</t>
  </si>
  <si>
    <t>Activitati de inchiriere si leasing cu masini si echipamente pentru constructii</t>
  </si>
  <si>
    <t>Activitati de inchiriere si leasing cu masini si echipamente de birou (inclusiv calculatoare)</t>
  </si>
  <si>
    <t>Activitati de inchiriere si leasing cu masini si echipamente de transport pe apa</t>
  </si>
  <si>
    <t>Activitati de inchiriere si leasing cu masini si echipamente de transport aerian</t>
  </si>
  <si>
    <t>Activitati de inchiriere si leasing cu alte masini, echipamente si bunuri tangibile</t>
  </si>
  <si>
    <t>Leasing cu bunuri intangibile (exclusiv financiare)</t>
  </si>
  <si>
    <t>Activitati ale agentiilor de plasare a fortei de munca</t>
  </si>
  <si>
    <t>Activitati de contractare, pe baze temporare, a personalului</t>
  </si>
  <si>
    <t>Servicii de furnizare si management a fortei de munca</t>
  </si>
  <si>
    <t>Activitati ale agentiilor turistice</t>
  </si>
  <si>
    <t>Activitati ale tur-operatorilor</t>
  </si>
  <si>
    <t>Alte servicii de rezervare si asistenta turistica</t>
  </si>
  <si>
    <t>Activitati de protectie si garda</t>
  </si>
  <si>
    <t>Activitati de servicii privind sistemele de securizare</t>
  </si>
  <si>
    <t>Activitati de investigatii</t>
  </si>
  <si>
    <t>Activitati de servicii suport combinate</t>
  </si>
  <si>
    <t>Activitati generale (nespecializate) de curatenie interioara a cladirilor</t>
  </si>
  <si>
    <t>Activitati specializate de curatenie a cladirilor, mijloacelor de transport, masini si utilaje industriale</t>
  </si>
  <si>
    <t>Alte activitati de curatenie n.c.a.</t>
  </si>
  <si>
    <t>Activitati de intretinere peisagistica</t>
  </si>
  <si>
    <t>Activitati combinate de secretariat</t>
  </si>
  <si>
    <t>Activitati de fotocopiere, de pregatire a documentelor si alte activitati specializate de secretariat</t>
  </si>
  <si>
    <t>Activitati ale centrelor de intermediere telefonica (call center)</t>
  </si>
  <si>
    <t>Activitati de organizare a expozitiilor, targurilor si congreselor</t>
  </si>
  <si>
    <t>Activitati ale agentiilor de colectare si a birourilor (oficiilor) de raportare a creditului</t>
  </si>
  <si>
    <t>Activitati de ambalare</t>
  </si>
  <si>
    <t>Alte activitati de servicii suport pentru intreprinderi n.c.a.</t>
  </si>
  <si>
    <t>O</t>
  </si>
  <si>
    <t>Servicii de administratie publica generala</t>
  </si>
  <si>
    <t>XXX</t>
  </si>
  <si>
    <t>Reglementarea activitatilor organismelor care presteaza servicii in domeniul ingrijirii sanatatii, invatamantului, culturii si al altor activitati sociale, exclusiv protectia sociali</t>
  </si>
  <si>
    <t>Reglementarea si eficientizarea activitatilor economice</t>
  </si>
  <si>
    <t>Activitati de servicii externe</t>
  </si>
  <si>
    <t>Activitati de aparare nationala</t>
  </si>
  <si>
    <t>Activitati de justitie</t>
  </si>
  <si>
    <t>Activitati de ordine publica si de protectie civila</t>
  </si>
  <si>
    <t>Activitati de lupta impotriva incendiilor si de prevenire a acestora</t>
  </si>
  <si>
    <t>Activitati de protectie sociala obligatorie</t>
  </si>
  <si>
    <t>P</t>
  </si>
  <si>
    <t>Invatamant prescolar</t>
  </si>
  <si>
    <t>Invatamant primar</t>
  </si>
  <si>
    <t>Invatamant secundar general</t>
  </si>
  <si>
    <t>Invatamant secundar, tehnic sau profesional</t>
  </si>
  <si>
    <t>Invatamant superior non-universitar</t>
  </si>
  <si>
    <t>Invatamant superior universitar</t>
  </si>
  <si>
    <t>Invatamant in domeniul sportiv si recreational</t>
  </si>
  <si>
    <t>Invatamant in domeniul cultural (limbi straine, muzica, teatru, dans, arte plastice, si alte domenii)</t>
  </si>
  <si>
    <t>Scoli de conducere (pilotaj)</t>
  </si>
  <si>
    <t>Alte forme de invatamant n.c.a.</t>
  </si>
  <si>
    <t>Activitati de servicii suport pentru invatamant</t>
  </si>
  <si>
    <t>Q</t>
  </si>
  <si>
    <t>Activitati de asistenta spitaliceasca</t>
  </si>
  <si>
    <t>Activitati de asistenta medicala generala</t>
  </si>
  <si>
    <t>Activitati de asistenta medicala specializata</t>
  </si>
  <si>
    <t>Activitati de asistenta stomatologica</t>
  </si>
  <si>
    <t>Alte activitati referitoare la sanatatea umana</t>
  </si>
  <si>
    <t>Activitati ale centrelor de ingrijire medicala</t>
  </si>
  <si>
    <t>Activitati ale centrelor de recuperare psihica si de dezintoxicare, exclusiv spitale</t>
  </si>
  <si>
    <t>Activitati ale caminelor de batrani si ale caminelor pentru persoane aflate in incapacitate de a se ingriji singure</t>
  </si>
  <si>
    <t>Alte activitati de asistenta sociala, cu cazare n.c.a.</t>
  </si>
  <si>
    <t>Activitati de asistenta sociala, fara cazare, pentru batrani si pentru persoane aflate in incapacitate de a se ingriji singure</t>
  </si>
  <si>
    <t>Activitati de wgrijire zilnica pentru copii</t>
  </si>
  <si>
    <t>Alte activitati de asistenta sociala, fara cazare, n.c.a.</t>
  </si>
  <si>
    <t>R</t>
  </si>
  <si>
    <t>Activitati de interpretare artistica (spectacole)</t>
  </si>
  <si>
    <t>Activitati suport pentru interpretare artistica (spectacole)</t>
  </si>
  <si>
    <t>Activitati de creatie artistica</t>
  </si>
  <si>
    <t>Activitati de gestionare a salilor de spectacole</t>
  </si>
  <si>
    <t>Activitati ale bibliotecilor si arhivelor</t>
  </si>
  <si>
    <t>Activitati ale muzeelor</t>
  </si>
  <si>
    <t>Gestionarea monumentelor, cladirilor istorice si a altor obiective de interes turistic</t>
  </si>
  <si>
    <t>Activitati ale gradinilor zoologice, botanice si ale rezervatiilor naturale</t>
  </si>
  <si>
    <t>Activitati de jocuri de noroc si pariuri</t>
  </si>
  <si>
    <t>Activitati ale bazelor sportive</t>
  </si>
  <si>
    <t>Activitati ale cluburilor sportive</t>
  </si>
  <si>
    <t>Activitati ale centrelor de fitness</t>
  </si>
  <si>
    <t>Alte activitati sportive</t>
  </si>
  <si>
    <t>Balciuri si parcuri de distractii</t>
  </si>
  <si>
    <t>Alte activitati recreative si distractive n.c.a.</t>
  </si>
  <si>
    <t>S</t>
  </si>
  <si>
    <t>Activitati ale organizatiilor economice si patronale</t>
  </si>
  <si>
    <t>Activitati ale organizatiilor profesionale</t>
  </si>
  <si>
    <t>Activitati ale sindicatelor salariatilor</t>
  </si>
  <si>
    <t>Activitati ale organizatiilor religioase</t>
  </si>
  <si>
    <t>Activitati ale organizatiilor politice</t>
  </si>
  <si>
    <t>Activitati ale altor organizatii n.c.a.</t>
  </si>
  <si>
    <t>Repararea calculatoarelor si a echipamentelor periferice</t>
  </si>
  <si>
    <t>Repararea echipamentelor de comunicatii</t>
  </si>
  <si>
    <t>Repararea aparatelor electrocasnice, de uz casnic</t>
  </si>
  <si>
    <t>Repararea dispozitivelor de uz gospodaresc si a echipamentelor pentru casa si gradina</t>
  </si>
  <si>
    <t>Repararea incaltamintei si a articolelor din piele</t>
  </si>
  <si>
    <t>Repararea mobilei si a furniturilor casnice</t>
  </si>
  <si>
    <t>Repararea ceasurilor si a bijuteriilor</t>
  </si>
  <si>
    <t>Repararea articolelor de uz personal si gospodaresc n.c.a.</t>
  </si>
  <si>
    <t>Spalarea si curatarea (uscata) articolelor textile si a produselor din blana</t>
  </si>
  <si>
    <t>Coafura si alte activitati de infrumusetare</t>
  </si>
  <si>
    <t>Activitati de pompe funebre si similare</t>
  </si>
  <si>
    <t>Activitati de intretinere corporala</t>
  </si>
  <si>
    <t>Alte activitati de servicii n.c.a.</t>
  </si>
  <si>
    <t>T</t>
  </si>
  <si>
    <t>Activitati ale gospodariilor private in calitate de angajator de personal casnic</t>
  </si>
  <si>
    <t>Activitati ale gospodariilor private de producere de bunuri si servicii destinate consumului propriu</t>
  </si>
  <si>
    <t>Activitati ale gospodariilor private de producere de servicii pentru scopuri proprii</t>
  </si>
  <si>
    <t>U</t>
  </si>
  <si>
    <t>Activitati ale organizatiilor si organismelor extrateritoriale</t>
  </si>
  <si>
    <t>ID</t>
  </si>
  <si>
    <t xml:space="preserve"> cap.IV pct.2 rd. col.B  rd. (2 la n) ==&gt; cod unic CAEN Rev.2</t>
  </si>
  <si>
    <t xml:space="preserve"> cap.IV pct.2 rd.1 col.(3+4) = pct.3 rd.1 col.1</t>
  </si>
  <si>
    <t xml:space="preserve">  cap.IV pct.4 rd.1 col.1 = Suma col.(2 la 7) rd. 1</t>
  </si>
  <si>
    <t xml:space="preserve">  cap.IV pct.4 rd.1 col.(1 la 7) &gt;= 2500</t>
  </si>
  <si>
    <t xml:space="preserve"> cap.IV pct.1 rd.1 col.11=  pct.1 rd.1 col.(1 + 2 + 3 + 4 + 5) - (6 + 7 + 8 + 9 + 10)</t>
  </si>
  <si>
    <t xml:space="preserve"> Dacă cap.IV pct.2 col.B # 0 pentru rd.(2 la n), atunci cap.IV pct.2 rd.(2 la n) col.1 # 0 sau col.8 # 0</t>
  </si>
  <si>
    <t xml:space="preserve"> cap.IV pct.2  col.B rd.(2 la n) =  cod clasă caen aparține nomenclatorului CAEN Rev2</t>
  </si>
  <si>
    <t>Corelație</t>
  </si>
  <si>
    <t>Tip</t>
  </si>
  <si>
    <t>Nivel</t>
  </si>
  <si>
    <t>Dacă C_CAEN = de la 0510 la 3900 (industrie), atunci cap.II pct.7 col.11 # 0  pentru col.B = cap.I  C_CAEN</t>
  </si>
  <si>
    <t>Dacă cap.V rd. (1 la n) col.1+2+3+4+5+6 # 0, atunci Cod siruta apartine siruta superior si apartine de judet</t>
  </si>
  <si>
    <t xml:space="preserve"> Cap.V pct.1 rd.(1 la n) col.D să aparțină Nomenclatorului CAEN Rev.2</t>
  </si>
  <si>
    <t xml:space="preserve"> Cap.V pct.1 rd.1 col.1 =  Suma rd.(2 la n) col.1</t>
  </si>
  <si>
    <t xml:space="preserve"> Cap.V pct.1 rd.1 col.2 =  Suma rd.(2 la n) col.2</t>
  </si>
  <si>
    <t xml:space="preserve"> Cap.V pct.1 rd.1 col.3 =  Suma rd.(2 la n) col.3</t>
  </si>
  <si>
    <t xml:space="preserve"> Cap.V pct.1 rd.1 col.4 = Suma rd.(2 la n) col.4</t>
  </si>
  <si>
    <t xml:space="preserve"> Cap.V pct.1 rd.1 col.5 =  Suma rd.(2 la n) col.5</t>
  </si>
  <si>
    <t xml:space="preserve"> Cap.V pct.1 rd.1 col.6 = Suma rd.(2 la n) col.6</t>
  </si>
  <si>
    <t>Între capitole</t>
  </si>
  <si>
    <t xml:space="preserve"> Cap.V pct.1 rd.(1 la n) col.3 &lt;= col.4</t>
  </si>
  <si>
    <t>Dacă cap.V pct.1 rd.(de la 2 la n) col.1 &gt; 0, atunci col.2 &gt; 0</t>
  </si>
  <si>
    <t>Cap.V pct.1 rd.(de la 1 la n) col.5 &gt; rd.(de la 1 la n) col.6</t>
  </si>
  <si>
    <t>Subunitatea 1</t>
  </si>
  <si>
    <t>Subunitatea 2</t>
  </si>
  <si>
    <t>Subunitatea 3</t>
  </si>
  <si>
    <t>Subunitatea 4</t>
  </si>
  <si>
    <t>Subunitatea 5</t>
  </si>
  <si>
    <t>Subunitatea 6</t>
  </si>
  <si>
    <t>Subunitatea 7</t>
  </si>
  <si>
    <t>Subunitatea 8</t>
  </si>
  <si>
    <t>Subunitatea 9</t>
  </si>
  <si>
    <t>Subunitatea 10</t>
  </si>
  <si>
    <t>Subunitatea 11</t>
  </si>
  <si>
    <t>Subunitatea 12</t>
  </si>
  <si>
    <t>Subunitatea 13</t>
  </si>
  <si>
    <t>Subunitatea 14</t>
  </si>
  <si>
    <t>Subunitatea 15</t>
  </si>
  <si>
    <t>Subunitatea 16</t>
  </si>
  <si>
    <t>Subunitatea 17</t>
  </si>
  <si>
    <t>Subunitatea 18</t>
  </si>
  <si>
    <t>Subunitatea 19</t>
  </si>
  <si>
    <t>Subunitatea 20</t>
  </si>
  <si>
    <t>Subunitatea 21</t>
  </si>
  <si>
    <t>Subunitatea 22</t>
  </si>
  <si>
    <t>Subunitatea 23</t>
  </si>
  <si>
    <t>Subunitatea 24</t>
  </si>
  <si>
    <t>Subunitatea 25</t>
  </si>
  <si>
    <t>Subunitatea 26</t>
  </si>
  <si>
    <t>Subunitatea 27</t>
  </si>
  <si>
    <t>Subunitatea 28</t>
  </si>
  <si>
    <t>Subunitatea 29</t>
  </si>
  <si>
    <t>Subunitatea 30</t>
  </si>
  <si>
    <t>Subunitatea 31</t>
  </si>
  <si>
    <t>Subunitatea 32</t>
  </si>
  <si>
    <t>Subunitatea 33</t>
  </si>
  <si>
    <t>Subunitatea 34</t>
  </si>
  <si>
    <t>Subunitatea 35</t>
  </si>
  <si>
    <t>Subunitatea 36</t>
  </si>
  <si>
    <t>Subunitatea 37</t>
  </si>
  <si>
    <t>Subunitatea 38</t>
  </si>
  <si>
    <t>Subunitatea 39</t>
  </si>
  <si>
    <t>Subunitatea 40</t>
  </si>
  <si>
    <t>Subunitatea 41</t>
  </si>
  <si>
    <t>Subunitatea 42</t>
  </si>
  <si>
    <t>Subunitatea 43</t>
  </si>
  <si>
    <t>Subunitatea 44</t>
  </si>
  <si>
    <t>Subunitatea 45</t>
  </si>
  <si>
    <t>Subunitatea 46</t>
  </si>
  <si>
    <t>Subunitatea 47</t>
  </si>
  <si>
    <t>Subunitatea 48</t>
  </si>
  <si>
    <t>Subunitatea 49</t>
  </si>
  <si>
    <t>Subunitatea 50</t>
  </si>
  <si>
    <t>Subunitatea 51</t>
  </si>
  <si>
    <t>Subunitatea 52</t>
  </si>
  <si>
    <t>Subunitatea 53</t>
  </si>
  <si>
    <t>Subunitatea 54</t>
  </si>
  <si>
    <t>Subunitatea 55</t>
  </si>
  <si>
    <t>Subunitatea 56</t>
  </si>
  <si>
    <t>Subunitatea 57</t>
  </si>
  <si>
    <t>Subunitatea 58</t>
  </si>
  <si>
    <t>Subunitatea 59</t>
  </si>
  <si>
    <t>Subunitatea 60</t>
  </si>
  <si>
    <t>Subunitatea 61</t>
  </si>
  <si>
    <t>Subunitatea 62</t>
  </si>
  <si>
    <t>Subunitatea 63</t>
  </si>
  <si>
    <t>Subunitatea 64</t>
  </si>
  <si>
    <t>Subunitatea 65</t>
  </si>
  <si>
    <t>Subunitatea 66</t>
  </si>
  <si>
    <t>Subunitatea 67</t>
  </si>
  <si>
    <t>Subunitatea 68</t>
  </si>
  <si>
    <t>Subunitatea 69</t>
  </si>
  <si>
    <t>Subunitatea 70</t>
  </si>
  <si>
    <t>Subunitatea 71</t>
  </si>
  <si>
    <t>Subunitatea 72</t>
  </si>
  <si>
    <t>Subunitatea 73</t>
  </si>
  <si>
    <t>Subunitatea 74</t>
  </si>
  <si>
    <t>Subunitatea 75</t>
  </si>
  <si>
    <t>Subunitatea 76</t>
  </si>
  <si>
    <t>Subunitatea 77</t>
  </si>
  <si>
    <t>Subunitatea 78</t>
  </si>
  <si>
    <t>Subunitatea 79</t>
  </si>
  <si>
    <t>Subunitatea 80</t>
  </si>
  <si>
    <t>Subunitatea 81</t>
  </si>
  <si>
    <t>Subunitatea 82</t>
  </si>
  <si>
    <t>Subunitatea 83</t>
  </si>
  <si>
    <t>Subunitatea 84</t>
  </si>
  <si>
    <t>Subunitatea 85</t>
  </si>
  <si>
    <t>Subunitatea 86</t>
  </si>
  <si>
    <t>Subunitatea 87</t>
  </si>
  <si>
    <t>Subunitatea 88</t>
  </si>
  <si>
    <t>Subunitatea 89</t>
  </si>
  <si>
    <t>Subunitatea 90</t>
  </si>
  <si>
    <t>Subunitatea 91</t>
  </si>
  <si>
    <t>Subunitatea 92</t>
  </si>
  <si>
    <t>Subunitatea 93</t>
  </si>
  <si>
    <t>Subunitatea 94</t>
  </si>
  <si>
    <t>Subunitatea 95</t>
  </si>
  <si>
    <t>Subunitatea 96</t>
  </si>
  <si>
    <t>Subunitatea 97</t>
  </si>
  <si>
    <t>Subunitatea 98</t>
  </si>
  <si>
    <t>Subunitatea 99</t>
  </si>
  <si>
    <t>Subunitatea 100</t>
  </si>
  <si>
    <t>cap.III pct.2 rd.1 col.1 =cap.II pct.7 rd.1 col.12</t>
  </si>
  <si>
    <t>cap.II pct.7 rd.1 col.14 = cap.V rd.1 col.5</t>
  </si>
  <si>
    <t>cap.II pct.5 rd.6 col.1 = cap.V rd.1 col.2</t>
  </si>
  <si>
    <t xml:space="preserve">cap.IV pct.1 rd.1 col.5 = cap.V rd.1 col.6 </t>
  </si>
  <si>
    <t xml:space="preserve">cap.IV pct.2 col.B (Cod CAEN Rev.2) nu se regăseşte în cap.II pct.7 col.B </t>
  </si>
  <si>
    <t>cap.II pct.7 rd.1 col.1 = cap.V rd.1 col.1</t>
  </si>
  <si>
    <t>cap.II pct.7 rd.1 col.10 = cap.V rd.1 col.2</t>
  </si>
  <si>
    <t>cap.III pct.2 rd.1 col.1 = cap.V  rd.1 col.4</t>
  </si>
  <si>
    <t>Dacă C_CAEN = de la 4110 la 4399 (construcții), atunci cap.II pct.7 col.11 # 0 pentru col.B = cap.I  C_CAEN</t>
  </si>
  <si>
    <t>C_CAEN se regăseşte în cap.II pct.7 col.B</t>
  </si>
  <si>
    <t xml:space="preserve">cap.V CAEN-urile să aparțină CAEN-urilor cap.II pct.7 </t>
  </si>
  <si>
    <t>Cod Statistic</t>
  </si>
  <si>
    <t>Cod fiscal (Cod unic de identificare)</t>
  </si>
  <si>
    <t xml:space="preserve">Denumirea </t>
  </si>
  <si>
    <t>Localitate</t>
  </si>
  <si>
    <t>Judeţul</t>
  </si>
  <si>
    <t xml:space="preserve">Cod SIRUTA </t>
  </si>
  <si>
    <t>Strada</t>
  </si>
  <si>
    <t>Bloc</t>
  </si>
  <si>
    <t>Sc</t>
  </si>
  <si>
    <t>Ap</t>
  </si>
  <si>
    <t>Cod poştal</t>
  </si>
  <si>
    <t>Telefon</t>
  </si>
  <si>
    <t>Fax</t>
  </si>
  <si>
    <t xml:space="preserve">e-mail </t>
  </si>
  <si>
    <t>Web</t>
  </si>
  <si>
    <t>Activitatea principală (CAEN Rev. 2)</t>
  </si>
  <si>
    <t>Date de identificare</t>
  </si>
  <si>
    <t>Încetarea temporară a activității</t>
  </si>
  <si>
    <t>Data</t>
  </si>
  <si>
    <t xml:space="preserve">Valoarea lucrărilor de clădiri rezidenţiale noi, în anul de referință (Lei) </t>
  </si>
  <si>
    <t>I. DATE DE IDENTIFICARE</t>
  </si>
  <si>
    <t>II.7.1</t>
  </si>
  <si>
    <t>Celule col.1</t>
  </si>
  <si>
    <t>- Venituri din vânz. prod. finite, semifab. şi prod. rezid. (ct. 701+702+703) - ct. 709 aferent</t>
  </si>
  <si>
    <t>- Venituri din vânz. de lucrări şi servicii prestate (ct. 704+705+706+708) - ct. 709</t>
  </si>
  <si>
    <t>- Valoarea prod. realizate în unitate, vândute prin mag. proprii - ct. 709</t>
  </si>
  <si>
    <t>Unitatea este filiala / sucursala a unei firme straine?</t>
  </si>
  <si>
    <t xml:space="preserve">Durata de funcţionare în cursul anului - număr de luni </t>
  </si>
  <si>
    <t>Sheet-uri</t>
  </si>
  <si>
    <t>Da sau nu</t>
  </si>
  <si>
    <t>Codul de idetificare al liderului de grup</t>
  </si>
  <si>
    <t>Cheltuieli cu materii prime şi materialele consumabile (ct. 601 + 602 - ct. 609 aferent)</t>
  </si>
  <si>
    <t>Alte cheltuieli materiale (ct. 603 + 604 + 606 + 608 - ct. 609 aferent)</t>
  </si>
  <si>
    <t>Alte cheltuieli externe (cu energie şi apă)*) (ct. 605 - 7413) - ct. 609 aferent)</t>
  </si>
  <si>
    <t>Venituri</t>
  </si>
  <si>
    <t>Caracteristici generale</t>
  </si>
  <si>
    <t>Stocuri</t>
  </si>
  <si>
    <t>Rețeaua comercială</t>
  </si>
  <si>
    <t>Repartizarea serviciilor de transport pe categorii de mărfuri</t>
  </si>
  <si>
    <t>Construcții</t>
  </si>
  <si>
    <t>Structura lucrărilor de construcții realizate în antrepriză</t>
  </si>
  <si>
    <t>Date privind personalul</t>
  </si>
  <si>
    <t>Investiții și active imobilizate</t>
  </si>
  <si>
    <t>Chelt. cu activele imobiliz. deţinute în vederea vânzării şi chelt. cu inv. imobiliare (ct. 653+656)</t>
  </si>
  <si>
    <t>Cifra de afaceri impozabila</t>
  </si>
  <si>
    <t>Cifra de afaceri totala</t>
  </si>
  <si>
    <t xml:space="preserve">Cota </t>
  </si>
  <si>
    <t xml:space="preserve">Data </t>
  </si>
  <si>
    <t>Lucrarile de constructii in antrepriză, pe categorii</t>
  </si>
  <si>
    <t>Din care, întreț. și reparații curente</t>
  </si>
  <si>
    <r>
      <t xml:space="preserve">Val ≤ 3,8mil si 
SU </t>
    </r>
    <r>
      <rPr>
        <sz val="11"/>
        <color theme="1"/>
        <rFont val="Calibri Light"/>
        <family val="2"/>
      </rPr>
      <t>≤</t>
    </r>
    <r>
      <rPr>
        <sz val="11"/>
        <color theme="1"/>
        <rFont val="Calibri Light"/>
        <family val="2"/>
        <charset val="238"/>
      </rPr>
      <t xml:space="preserve"> 120mp</t>
    </r>
  </si>
  <si>
    <r>
      <t xml:space="preserve">Val ≤ 3,8mil si 
SU </t>
    </r>
    <r>
      <rPr>
        <sz val="11"/>
        <color theme="1"/>
        <rFont val="Calibri Light"/>
        <family val="2"/>
      </rPr>
      <t>≥</t>
    </r>
    <r>
      <rPr>
        <sz val="11"/>
        <color theme="1"/>
        <rFont val="Calibri Light"/>
        <family val="2"/>
        <charset val="238"/>
      </rPr>
      <t xml:space="preserve"> 120mp</t>
    </r>
  </si>
  <si>
    <t>Cumpărări de produse energetice</t>
  </si>
  <si>
    <t>Total, din care</t>
  </si>
  <si>
    <t>Nr rand</t>
  </si>
  <si>
    <t>Test</t>
  </si>
  <si>
    <t>Indicator</t>
  </si>
  <si>
    <t>Diverse</t>
  </si>
  <si>
    <t>Calcul 1</t>
  </si>
  <si>
    <t>Calcul 2</t>
  </si>
  <si>
    <t>Calcul 3</t>
  </si>
  <si>
    <t>Calcul 4</t>
  </si>
  <si>
    <t>Calcul 5</t>
  </si>
  <si>
    <t>Cod jud</t>
  </si>
  <si>
    <t>MICESTI</t>
  </si>
  <si>
    <t>IZVOARELE</t>
  </si>
  <si>
    <t>BORLESTI</t>
  </si>
  <si>
    <t>BOTESTI</t>
  </si>
  <si>
    <t>FLORESTI</t>
  </si>
  <si>
    <t>PODURI</t>
  </si>
  <si>
    <t>PETRESTI</t>
  </si>
  <si>
    <t>DUMBRAVA</t>
  </si>
  <si>
    <t>GALATI</t>
  </si>
  <si>
    <t>SUSENI</t>
  </si>
  <si>
    <t>ALBAC</t>
  </si>
  <si>
    <t>BARASTI</t>
  </si>
  <si>
    <t>COSTESTI</t>
  </si>
  <si>
    <t>SOHODOL</t>
  </si>
  <si>
    <t>ALMASU MARE</t>
  </si>
  <si>
    <t>ARIESENI</t>
  </si>
  <si>
    <t>AVRAMESTI</t>
  </si>
  <si>
    <t>AVRAM IANCU</t>
  </si>
  <si>
    <t>COROIESTI</t>
  </si>
  <si>
    <t>BERGHIN</t>
  </si>
  <si>
    <t>STRAJA</t>
  </si>
  <si>
    <t>BISTRA</t>
  </si>
  <si>
    <t>BALESTI</t>
  </si>
  <si>
    <t>CRETESTI</t>
  </si>
  <si>
    <t>GANESTI</t>
  </si>
  <si>
    <t>POIANA</t>
  </si>
  <si>
    <t>BLANDIANA</t>
  </si>
  <si>
    <t>POIENI</t>
  </si>
  <si>
    <t>BUCIUM</t>
  </si>
  <si>
    <t>FERESTI</t>
  </si>
  <si>
    <t>MAGURA</t>
  </si>
  <si>
    <t>VALCEA</t>
  </si>
  <si>
    <t>VALENI</t>
  </si>
  <si>
    <t>CALNIC</t>
  </si>
  <si>
    <t>CUT</t>
  </si>
  <si>
    <t>CENADE</t>
  </si>
  <si>
    <t>CERGAU</t>
  </si>
  <si>
    <t>CERU-BACAINTI</t>
  </si>
  <si>
    <t>DUMBRAVITA</t>
  </si>
  <si>
    <t>FANTINELE</t>
  </si>
  <si>
    <t>GROSI</t>
  </si>
  <si>
    <t>VALEA MARE</t>
  </si>
  <si>
    <t>CETATEA DE BALTA</t>
  </si>
  <si>
    <t>CIUGUD</t>
  </si>
  <si>
    <t>CIURULEASA</t>
  </si>
  <si>
    <t>MORARESTI</t>
  </si>
  <si>
    <t>VULCAN</t>
  </si>
  <si>
    <t>CRACIUNELU DE JOS</t>
  </si>
  <si>
    <t>BUCERDEA GRANOASA</t>
  </si>
  <si>
    <t>CORNU</t>
  </si>
  <si>
    <t>CRICAU</t>
  </si>
  <si>
    <t>CRAIVA</t>
  </si>
  <si>
    <t>DAIA ROMANA</t>
  </si>
  <si>
    <t>DOSTAT</t>
  </si>
  <si>
    <t>FARAU</t>
  </si>
  <si>
    <t>GALDA DE JOS</t>
  </si>
  <si>
    <t>GARBOVA</t>
  </si>
  <si>
    <t>CARPINIS</t>
  </si>
  <si>
    <t>GARDA DE SUS</t>
  </si>
  <si>
    <t>BIHARIA</t>
  </si>
  <si>
    <t>DOBRESTI</t>
  </si>
  <si>
    <t>SCOARTA</t>
  </si>
  <si>
    <t>HOPARTA</t>
  </si>
  <si>
    <t>TURDAS</t>
  </si>
  <si>
    <t>HOREA</t>
  </si>
  <si>
    <t>NICULESTI</t>
  </si>
  <si>
    <t>TEIU</t>
  </si>
  <si>
    <t>TRIFESTI</t>
  </si>
  <si>
    <t>IGHIU</t>
  </si>
  <si>
    <t>INTREGALDE</t>
  </si>
  <si>
    <t>POPESTI</t>
  </si>
  <si>
    <t>JIDVEI</t>
  </si>
  <si>
    <t>LIVEZILE</t>
  </si>
  <si>
    <t>VALISOARA</t>
  </si>
  <si>
    <t>LOPADEA NOUA</t>
  </si>
  <si>
    <t>LUNCA MURESULUI</t>
  </si>
  <si>
    <t>LUPSA</t>
  </si>
  <si>
    <t>LAZURI</t>
  </si>
  <si>
    <t>LUNCA</t>
  </si>
  <si>
    <t>METES</t>
  </si>
  <si>
    <t>REMETEA</t>
  </si>
  <si>
    <t>MIHALT</t>
  </si>
  <si>
    <t>OBREJA</t>
  </si>
  <si>
    <t>MIRASLAU</t>
  </si>
  <si>
    <t>ORMENIS</t>
  </si>
  <si>
    <t>MOGOS</t>
  </si>
  <si>
    <t>BOGDANESTI</t>
  </si>
  <si>
    <t>CRISTESTI</t>
  </si>
  <si>
    <t>NEGRESTI</t>
  </si>
  <si>
    <t>ONCESTI</t>
  </si>
  <si>
    <t>TOMESTI</t>
  </si>
  <si>
    <t>NOSLAC</t>
  </si>
  <si>
    <t>OCOLIS</t>
  </si>
  <si>
    <t>OHABA</t>
  </si>
  <si>
    <t>PIANU</t>
  </si>
  <si>
    <t>POIANA VADULUI</t>
  </si>
  <si>
    <t>STANESTI</t>
  </si>
  <si>
    <t>PONOR</t>
  </si>
  <si>
    <t>POSAGA</t>
  </si>
  <si>
    <t>RADESTI</t>
  </si>
  <si>
    <t>SOIMUS</t>
  </si>
  <si>
    <t>RAMET</t>
  </si>
  <si>
    <t>BRADESTI</t>
  </si>
  <si>
    <t>OLTENI</t>
  </si>
  <si>
    <t>VLADESTI</t>
  </si>
  <si>
    <t>RAMETEA</t>
  </si>
  <si>
    <t>ROSIA DE SECAS</t>
  </si>
  <si>
    <t>ROSIA MONTANA</t>
  </si>
  <si>
    <t>VARTOP</t>
  </si>
  <si>
    <t>SALCIUA</t>
  </si>
  <si>
    <t>DUMESTI</t>
  </si>
  <si>
    <t>VALEA LARGA</t>
  </si>
  <si>
    <t>SALISTEA</t>
  </si>
  <si>
    <t>MARGINENI</t>
  </si>
  <si>
    <t>SANCEL</t>
  </si>
  <si>
    <t>ICLOD</t>
  </si>
  <si>
    <t>SANTIMBRU</t>
  </si>
  <si>
    <t>DUMITRA</t>
  </si>
  <si>
    <t>SASCIORI</t>
  </si>
  <si>
    <t>CAPALNA</t>
  </si>
  <si>
    <t>SCARISOARA</t>
  </si>
  <si>
    <t>MATEI</t>
  </si>
  <si>
    <t>SIBOT</t>
  </si>
  <si>
    <t>NICORESTI</t>
  </si>
  <si>
    <t>SONA</t>
  </si>
  <si>
    <t>SPRING</t>
  </si>
  <si>
    <t>CARPEN</t>
  </si>
  <si>
    <t>STREMT</t>
  </si>
  <si>
    <t>SUGAG</t>
  </si>
  <si>
    <t>BARSANA</t>
  </si>
  <si>
    <t>DOBRA</t>
  </si>
  <si>
    <t>UNIREA</t>
  </si>
  <si>
    <t>VADU MOTILOR</t>
  </si>
  <si>
    <t>BODESTI</t>
  </si>
  <si>
    <t>NECSESTI</t>
  </si>
  <si>
    <t>TOTESTI</t>
  </si>
  <si>
    <t>VALEA LUNGA</t>
  </si>
  <si>
    <t>VIDRA</t>
  </si>
  <si>
    <t>GOIESTI</t>
  </si>
  <si>
    <t>LUNCA DE JOS</t>
  </si>
  <si>
    <t>PLESCUTA</t>
  </si>
  <si>
    <t>VINTU DE JOS</t>
  </si>
  <si>
    <t>CRISENI</t>
  </si>
  <si>
    <t>VURPAR</t>
  </si>
  <si>
    <t>BROSTENI</t>
  </si>
  <si>
    <t>COLIBASI</t>
  </si>
  <si>
    <t>RACOVITA</t>
  </si>
  <si>
    <t>TIGANESTI</t>
  </si>
  <si>
    <t>ALBESTII DE ARGES</t>
  </si>
  <si>
    <t>BUGHEA DE SUS</t>
  </si>
  <si>
    <t>ALBESTI</t>
  </si>
  <si>
    <t>ALBESTII DE MUSCEL</t>
  </si>
  <si>
    <t>CANDESTI</t>
  </si>
  <si>
    <t>ALBOTA</t>
  </si>
  <si>
    <t>FRATESTI</t>
  </si>
  <si>
    <t>GURA VAII</t>
  </si>
  <si>
    <t>ANINOASA</t>
  </si>
  <si>
    <t>AREFU</t>
  </si>
  <si>
    <t>BABANA</t>
  </si>
  <si>
    <t>BAICULESTI</t>
  </si>
  <si>
    <t>STEJARI</t>
  </si>
  <si>
    <t>BALILESTI</t>
  </si>
  <si>
    <t>GOLESTI</t>
  </si>
  <si>
    <t>BARLA</t>
  </si>
  <si>
    <t>MALU</t>
  </si>
  <si>
    <t>MANDRA</t>
  </si>
  <si>
    <t>BASCOV</t>
  </si>
  <si>
    <t>MICA</t>
  </si>
  <si>
    <t>VALEA URSULUI</t>
  </si>
  <si>
    <t>BELETI-NEGRESTI</t>
  </si>
  <si>
    <t>BEREVOESTI</t>
  </si>
  <si>
    <t>BOGATI</t>
  </si>
  <si>
    <t>BOTENI</t>
  </si>
  <si>
    <t>BRADU</t>
  </si>
  <si>
    <t>BRADULET</t>
  </si>
  <si>
    <t>PIATRA</t>
  </si>
  <si>
    <t>UNGURENI</t>
  </si>
  <si>
    <t>BUDEASA</t>
  </si>
  <si>
    <t>VALEA MARULUI</t>
  </si>
  <si>
    <t>BUGHEA DE JOS</t>
  </si>
  <si>
    <t>BUZOESTI</t>
  </si>
  <si>
    <t>BUJORENI</t>
  </si>
  <si>
    <t>IONESTI</t>
  </si>
  <si>
    <t>PODENI</t>
  </si>
  <si>
    <t>REDEA</t>
  </si>
  <si>
    <t>CALDARARU</t>
  </si>
  <si>
    <t>CALINESTI</t>
  </si>
  <si>
    <t>CIOCANESTI</t>
  </si>
  <si>
    <t>CATEASCA</t>
  </si>
  <si>
    <t>CIRESU</t>
  </si>
  <si>
    <t>GRUIU</t>
  </si>
  <si>
    <t>RECEA</t>
  </si>
  <si>
    <t>SILISTEA</t>
  </si>
  <si>
    <t>CEPARI</t>
  </si>
  <si>
    <t>CETATENI</t>
  </si>
  <si>
    <t>CICANESTI</t>
  </si>
  <si>
    <t>MIOARELE</t>
  </si>
  <si>
    <t>URECHESTI</t>
  </si>
  <si>
    <t>CIOFRANGENI</t>
  </si>
  <si>
    <t>CIOMAGESTI</t>
  </si>
  <si>
    <t>CUNGREA</t>
  </si>
  <si>
    <t>PAUNESTI</t>
  </si>
  <si>
    <t>COCU</t>
  </si>
  <si>
    <t>BARBATESTI</t>
  </si>
  <si>
    <t>CORBENI</t>
  </si>
  <si>
    <t>POIENARI</t>
  </si>
  <si>
    <t>ROTUNDA</t>
  </si>
  <si>
    <t>TURBUREA</t>
  </si>
  <si>
    <t>CORBI</t>
  </si>
  <si>
    <t>COSESTI</t>
  </si>
  <si>
    <t>JUPANESTI</t>
  </si>
  <si>
    <t>PRISEACA</t>
  </si>
  <si>
    <t>COTMEANA</t>
  </si>
  <si>
    <t>BUNESTI</t>
  </si>
  <si>
    <t>PIELESTI</t>
  </si>
  <si>
    <t>SANDULESTI</t>
  </si>
  <si>
    <t>CUCA</t>
  </si>
  <si>
    <t>MANESTI</t>
  </si>
  <si>
    <t>SINESTI</t>
  </si>
  <si>
    <t>DAMBOVICIOARA</t>
  </si>
  <si>
    <t>DARMANESTI</t>
  </si>
  <si>
    <t>NEGRENI</t>
  </si>
  <si>
    <t>DAVIDESTI</t>
  </si>
  <si>
    <t>CONTESTI</t>
  </si>
  <si>
    <t>DOMNESTI</t>
  </si>
  <si>
    <t>DRAGANU</t>
  </si>
  <si>
    <t>BACESTI</t>
  </si>
  <si>
    <t>DUMBRAVESTI</t>
  </si>
  <si>
    <t>DRAGOSLAVELE</t>
  </si>
  <si>
    <t>GODENI</t>
  </si>
  <si>
    <t>COTESTI</t>
  </si>
  <si>
    <t>HARSESTI</t>
  </si>
  <si>
    <t>HARTIESTI</t>
  </si>
  <si>
    <t>VULTURESTI</t>
  </si>
  <si>
    <t>DEALU</t>
  </si>
  <si>
    <t>LESPEZI</t>
  </si>
  <si>
    <t>LUCIENI</t>
  </si>
  <si>
    <t>IZVORU</t>
  </si>
  <si>
    <t>LEORDENI</t>
  </si>
  <si>
    <t>CIULNITA</t>
  </si>
  <si>
    <t>LERESTI</t>
  </si>
  <si>
    <t>POJORATA</t>
  </si>
  <si>
    <t>VOINESTI</t>
  </si>
  <si>
    <t>LUNCA CORBULUI</t>
  </si>
  <si>
    <t>CATANE</t>
  </si>
  <si>
    <t>MALURENI</t>
  </si>
  <si>
    <t>TOPLITA</t>
  </si>
  <si>
    <t>ZARNESTI</t>
  </si>
  <si>
    <t>MARACINENI</t>
  </si>
  <si>
    <t>MERISANI</t>
  </si>
  <si>
    <t>VALCELELE</t>
  </si>
  <si>
    <t>MIHAESTI</t>
  </si>
  <si>
    <t>ALUNIS</t>
  </si>
  <si>
    <t>MIROSI</t>
  </si>
  <si>
    <t>MOSOAIA</t>
  </si>
  <si>
    <t>BATRANI</t>
  </si>
  <si>
    <t>MOZACENI</t>
  </si>
  <si>
    <t>MUSATESTI</t>
  </si>
  <si>
    <t>STROESTI</t>
  </si>
  <si>
    <t>NEGRASI</t>
  </si>
  <si>
    <t>NUCSOARA</t>
  </si>
  <si>
    <t>SLATINA</t>
  </si>
  <si>
    <t>OARJA</t>
  </si>
  <si>
    <t>PIETROSANI</t>
  </si>
  <si>
    <t>POIANA LACULUI</t>
  </si>
  <si>
    <t>POIENARII DE ARGES</t>
  </si>
  <si>
    <t>POIENARII DE MUSCEL</t>
  </si>
  <si>
    <t>SERBANESTI</t>
  </si>
  <si>
    <t>ADUNATI</t>
  </si>
  <si>
    <t>RACA</t>
  </si>
  <si>
    <t>BUCOV</t>
  </si>
  <si>
    <t>SLOBOZIA</t>
  </si>
  <si>
    <t>PRIBOIENI</t>
  </si>
  <si>
    <t>RATESTI</t>
  </si>
  <si>
    <t>TIGVENI</t>
  </si>
  <si>
    <t>ORODEL</t>
  </si>
  <si>
    <t>ROCIU</t>
  </si>
  <si>
    <t>RUCAR</t>
  </si>
  <si>
    <t>SALATRUCU</t>
  </si>
  <si>
    <t>SAPATA</t>
  </si>
  <si>
    <t>SCHITU GOLESTI</t>
  </si>
  <si>
    <t>STALPENI</t>
  </si>
  <si>
    <t>LIVEZENI</t>
  </si>
  <si>
    <t>STEFAN CEL MARE</t>
  </si>
  <si>
    <t>STEFANESTI</t>
  </si>
  <si>
    <t>VIISOARA</t>
  </si>
  <si>
    <t>ZAVOI</t>
  </si>
  <si>
    <t>STOENESTI</t>
  </si>
  <si>
    <t>STOLNICI</t>
  </si>
  <si>
    <t>SUICI</t>
  </si>
  <si>
    <t>PADURENI</t>
  </si>
  <si>
    <t>BALTENI</t>
  </si>
  <si>
    <t>TITESTI</t>
  </si>
  <si>
    <t>UDA</t>
  </si>
  <si>
    <t>BRANISTEA</t>
  </si>
  <si>
    <t>UNGHENI</t>
  </si>
  <si>
    <t>GAUJANI</t>
  </si>
  <si>
    <t>VALEA DANULUI</t>
  </si>
  <si>
    <t>VERNESTI</t>
  </si>
  <si>
    <t>VALEA IASULUI</t>
  </si>
  <si>
    <t>RUGINOASA</t>
  </si>
  <si>
    <t>VALEA MARE PRAVAT</t>
  </si>
  <si>
    <t>PIETROASA</t>
  </si>
  <si>
    <t>VEDEA</t>
  </si>
  <si>
    <t>LUNGANI</t>
  </si>
  <si>
    <t>MOGOSESTI</t>
  </si>
  <si>
    <t>ARAD</t>
  </si>
  <si>
    <t>DOROBANTI</t>
  </si>
  <si>
    <t>INEU</t>
  </si>
  <si>
    <t>LIPOVA</t>
  </si>
  <si>
    <t>PRUNISOR</t>
  </si>
  <si>
    <t>ALMAS</t>
  </si>
  <si>
    <t>APATEU</t>
  </si>
  <si>
    <t>ARCHIS</t>
  </si>
  <si>
    <t>BARSA</t>
  </si>
  <si>
    <t>VOIVODENI</t>
  </si>
  <si>
    <t>BARZAVA</t>
  </si>
  <si>
    <t>BATA</t>
  </si>
  <si>
    <t>BELIU</t>
  </si>
  <si>
    <t>BIRCHIS</t>
  </si>
  <si>
    <t>OSTROV</t>
  </si>
  <si>
    <t>BOCSIG</t>
  </si>
  <si>
    <t>BRAZII</t>
  </si>
  <si>
    <t>SECAS</t>
  </si>
  <si>
    <t>BUTENI</t>
  </si>
  <si>
    <t>CARAND</t>
  </si>
  <si>
    <t>CERMEI</t>
  </si>
  <si>
    <t>CHISINDIA</t>
  </si>
  <si>
    <t>CONOP</t>
  </si>
  <si>
    <t>COVASINT</t>
  </si>
  <si>
    <t>DEZNA</t>
  </si>
  <si>
    <t>DIECI</t>
  </si>
  <si>
    <t>ROSIA</t>
  </si>
  <si>
    <t>USUSAU</t>
  </si>
  <si>
    <t>FANTANELE</t>
  </si>
  <si>
    <t>FRUMUSENI</t>
  </si>
  <si>
    <t>FELNAC</t>
  </si>
  <si>
    <t>ZADARENI</t>
  </si>
  <si>
    <t>CALUGARENI</t>
  </si>
  <si>
    <t>GHIOROC</t>
  </si>
  <si>
    <t>GRANICERI</t>
  </si>
  <si>
    <t>GURAHONT</t>
  </si>
  <si>
    <t>HALMAGEL</t>
  </si>
  <si>
    <t>SARBI</t>
  </si>
  <si>
    <t>HALMAGIU</t>
  </si>
  <si>
    <t>BANESTI</t>
  </si>
  <si>
    <t>BRUSTURI</t>
  </si>
  <si>
    <t>HASMAS</t>
  </si>
  <si>
    <t>COMANESTI</t>
  </si>
  <si>
    <t>IGNESTI</t>
  </si>
  <si>
    <t>SUSANI</t>
  </si>
  <si>
    <t>IRATOSU</t>
  </si>
  <si>
    <t>LIVADA</t>
  </si>
  <si>
    <t>MACEA</t>
  </si>
  <si>
    <t>SANMARTIN</t>
  </si>
  <si>
    <t>MISCA</t>
  </si>
  <si>
    <t>VANATORI</t>
  </si>
  <si>
    <t>MONEASA</t>
  </si>
  <si>
    <t>OLARI</t>
  </si>
  <si>
    <t>PAULIS</t>
  </si>
  <si>
    <t>PEREGU MARE</t>
  </si>
  <si>
    <t>PETRIS</t>
  </si>
  <si>
    <t>OBARSIA</t>
  </si>
  <si>
    <t>PILU</t>
  </si>
  <si>
    <t>BUDESTI</t>
  </si>
  <si>
    <t>SAGU</t>
  </si>
  <si>
    <t>SAVARSIN</t>
  </si>
  <si>
    <t>SECUSIGIU</t>
  </si>
  <si>
    <t>SATU MARE</t>
  </si>
  <si>
    <t>SEITIN</t>
  </si>
  <si>
    <t>SELEUS</t>
  </si>
  <si>
    <t>SEMLAC</t>
  </si>
  <si>
    <t>SEPREUS</t>
  </si>
  <si>
    <t>SICULA</t>
  </si>
  <si>
    <t>SILINDIA</t>
  </si>
  <si>
    <t>SIMAND</t>
  </si>
  <si>
    <t>SINTEA MARE</t>
  </si>
  <si>
    <t>SIRIA</t>
  </si>
  <si>
    <t>SISTAROVAT</t>
  </si>
  <si>
    <t>SOCODOR</t>
  </si>
  <si>
    <t>SOFRONEA</t>
  </si>
  <si>
    <t>SANPAUL</t>
  </si>
  <si>
    <t>TARNOVA</t>
  </si>
  <si>
    <t>TAUT</t>
  </si>
  <si>
    <t>VARADIA DE MURES</t>
  </si>
  <si>
    <t>BAIA</t>
  </si>
  <si>
    <t>NICOLAE BALCESCU</t>
  </si>
  <si>
    <t>VARFURILE</t>
  </si>
  <si>
    <t>VINGA</t>
  </si>
  <si>
    <t>VLADIMIRESCU</t>
  </si>
  <si>
    <t>HORIA</t>
  </si>
  <si>
    <t>ZABRANI</t>
  </si>
  <si>
    <t>ZARAND</t>
  </si>
  <si>
    <t>ZERIND</t>
  </si>
  <si>
    <t>ZIMANDU NOU</t>
  </si>
  <si>
    <t>BUCURESTI SECTORUL 1</t>
  </si>
  <si>
    <t>BUCURESTI SECTORUL 2</t>
  </si>
  <si>
    <t>BUCURESTI SECTORUL 3</t>
  </si>
  <si>
    <t>BUCURESTI SECTORUL 4</t>
  </si>
  <si>
    <t>BUCURESTI SECTORUL 5</t>
  </si>
  <si>
    <t>BUCURESTI SECTORUL 6</t>
  </si>
  <si>
    <t>BACAU</t>
  </si>
  <si>
    <t>MARGINEA</t>
  </si>
  <si>
    <t>RUNCU</t>
  </si>
  <si>
    <t>LAPOS</t>
  </si>
  <si>
    <t>PLOPU</t>
  </si>
  <si>
    <t>VALCELE</t>
  </si>
  <si>
    <t>AGAS</t>
  </si>
  <si>
    <t>ARDEOANI</t>
  </si>
  <si>
    <t>ASAU</t>
  </si>
  <si>
    <t>PALTINIS</t>
  </si>
  <si>
    <t>BALCANI</t>
  </si>
  <si>
    <t>FRUMOASA</t>
  </si>
  <si>
    <t>BARSANESTI</t>
  </si>
  <si>
    <t>BERESTI-BISTRITA</t>
  </si>
  <si>
    <t>ITESTI</t>
  </si>
  <si>
    <t>BERESTI-TAZLAU</t>
  </si>
  <si>
    <t>ROMANESTI</t>
  </si>
  <si>
    <t>BERZUNTI</t>
  </si>
  <si>
    <t>BUDA</t>
  </si>
  <si>
    <t>BLAGESTI</t>
  </si>
  <si>
    <t>FILIPESTI</t>
  </si>
  <si>
    <t>BRUSTUROASA</t>
  </si>
  <si>
    <t>BUHOCI</t>
  </si>
  <si>
    <t>CAIUTI</t>
  </si>
  <si>
    <t>CASIN</t>
  </si>
  <si>
    <t>CLEJA</t>
  </si>
  <si>
    <t>COLONESTI</t>
  </si>
  <si>
    <t>CORBASCA</t>
  </si>
  <si>
    <t>COTOFANESTI</t>
  </si>
  <si>
    <t>DAMIENESTI</t>
  </si>
  <si>
    <t>DRAGESTI</t>
  </si>
  <si>
    <t>DEALU MORII</t>
  </si>
  <si>
    <t>BALANESTI</t>
  </si>
  <si>
    <t>BANCA</t>
  </si>
  <si>
    <t>DOFTEANA</t>
  </si>
  <si>
    <t>BOGATA</t>
  </si>
  <si>
    <t>SEACA</t>
  </si>
  <si>
    <t>STEFAN VODA</t>
  </si>
  <si>
    <t>FARAOANI</t>
  </si>
  <si>
    <t>FILIPENI</t>
  </si>
  <si>
    <t>CORNESTI</t>
  </si>
  <si>
    <t>GAICEANA</t>
  </si>
  <si>
    <t>GARLENI</t>
  </si>
  <si>
    <t>GHIMES-FAGET</t>
  </si>
  <si>
    <t>GLAVANESTI</t>
  </si>
  <si>
    <t>HELEGIU</t>
  </si>
  <si>
    <t>DELENI</t>
  </si>
  <si>
    <t>HEMEIUS</t>
  </si>
  <si>
    <t>HORGESTI</t>
  </si>
  <si>
    <t>HURUIESTI</t>
  </si>
  <si>
    <t>IZVORU BERHECIULUI</t>
  </si>
  <si>
    <t>LETEA VECHE</t>
  </si>
  <si>
    <t>RADOMIRESTI</t>
  </si>
  <si>
    <t>LIVEZI</t>
  </si>
  <si>
    <t>LUIZI-CALUGARA</t>
  </si>
  <si>
    <t>MAGIRESTI</t>
  </si>
  <si>
    <t>PRAJESTI</t>
  </si>
  <si>
    <t>MANASTIREA CASIN</t>
  </si>
  <si>
    <t>MOTOSENI</t>
  </si>
  <si>
    <t>CORNATELU</t>
  </si>
  <si>
    <t>NEGRI</t>
  </si>
  <si>
    <t>SARATA</t>
  </si>
  <si>
    <t>VALEA SEACA</t>
  </si>
  <si>
    <t>OITUZ</t>
  </si>
  <si>
    <t>ORBENI</t>
  </si>
  <si>
    <t>PALANCA</t>
  </si>
  <si>
    <t>PANCESTI</t>
  </si>
  <si>
    <t>PARAVA</t>
  </si>
  <si>
    <t>PARGARESTI</t>
  </si>
  <si>
    <t>BAHNA</t>
  </si>
  <si>
    <t>PARINCEA</t>
  </si>
  <si>
    <t>BARNA</t>
  </si>
  <si>
    <t>NANESTI</t>
  </si>
  <si>
    <t>PARJOL</t>
  </si>
  <si>
    <t>PLOPANA</t>
  </si>
  <si>
    <t>PODU TURCULUI</t>
  </si>
  <si>
    <t>CABESTI</t>
  </si>
  <si>
    <t>RACACIUNI</t>
  </si>
  <si>
    <t>GHEORGHE DOJA</t>
  </si>
  <si>
    <t>RASTOACA</t>
  </si>
  <si>
    <t>RACHITOASA</t>
  </si>
  <si>
    <t>FARCASA</t>
  </si>
  <si>
    <t>MOVILITA</t>
  </si>
  <si>
    <t>RACOVA</t>
  </si>
  <si>
    <t>ROSIORI</t>
  </si>
  <si>
    <t>SANDULENI</t>
  </si>
  <si>
    <t>SASCUT</t>
  </si>
  <si>
    <t>SAUCESTI</t>
  </si>
  <si>
    <t>BOGDAN VODA</t>
  </si>
  <si>
    <t>SCORTENI</t>
  </si>
  <si>
    <t>STEJARU</t>
  </si>
  <si>
    <t>SECUIENI</t>
  </si>
  <si>
    <t>ODOBESTI</t>
  </si>
  <si>
    <t>FUNDENI</t>
  </si>
  <si>
    <t>SOLONT</t>
  </si>
  <si>
    <t>STANISESTI</t>
  </si>
  <si>
    <t>BALOTESTI</t>
  </si>
  <si>
    <t>CRAIESTI</t>
  </si>
  <si>
    <t>BOGDANA</t>
  </si>
  <si>
    <t>BUCIUMI</t>
  </si>
  <si>
    <t>STRUGARI</t>
  </si>
  <si>
    <t>TAMASI</t>
  </si>
  <si>
    <t>GIOSENI</t>
  </si>
  <si>
    <t>TARGU TROTUS</t>
  </si>
  <si>
    <t>TATARASTI</t>
  </si>
  <si>
    <t>GIURGENI</t>
  </si>
  <si>
    <t>TRAIAN</t>
  </si>
  <si>
    <t>VULTURENI</t>
  </si>
  <si>
    <t>VALEA LUPULUI</t>
  </si>
  <si>
    <t>VALEA SALCIEI</t>
  </si>
  <si>
    <t>ZEMES</t>
  </si>
  <si>
    <t>NUCET</t>
  </si>
  <si>
    <t>BAITA</t>
  </si>
  <si>
    <t>ABRAM</t>
  </si>
  <si>
    <t>ABRAMUT</t>
  </si>
  <si>
    <t>ASTILEU</t>
  </si>
  <si>
    <t>AUSEU</t>
  </si>
  <si>
    <t>BALC</t>
  </si>
  <si>
    <t>BATAR</t>
  </si>
  <si>
    <t>TAMASEU</t>
  </si>
  <si>
    <t>BOIANU MARE</t>
  </si>
  <si>
    <t>BOROD</t>
  </si>
  <si>
    <t>BORS</t>
  </si>
  <si>
    <t>BRATCA</t>
  </si>
  <si>
    <t>VALEA CRISULUI</t>
  </si>
  <si>
    <t>PAULESTI</t>
  </si>
  <si>
    <t>BUDUREASA</t>
  </si>
  <si>
    <t>BUDUSLAU</t>
  </si>
  <si>
    <t>BULZ</t>
  </si>
  <si>
    <t>MUNTENI</t>
  </si>
  <si>
    <t>REMETI</t>
  </si>
  <si>
    <t>BUNTESTI</t>
  </si>
  <si>
    <t>LELESTI</t>
  </si>
  <si>
    <t>CAMPANI</t>
  </si>
  <si>
    <t>CARPINET</t>
  </si>
  <si>
    <t>CEFA</t>
  </si>
  <si>
    <t>SANNICOLAU ROMAN</t>
  </si>
  <si>
    <t>GEPIU</t>
  </si>
  <si>
    <t>CEICA</t>
  </si>
  <si>
    <t>CETARIU</t>
  </si>
  <si>
    <t>PALEU</t>
  </si>
  <si>
    <t>CHERECHIU</t>
  </si>
  <si>
    <t>TARGUSOR</t>
  </si>
  <si>
    <t>CHISLAZ</t>
  </si>
  <si>
    <t>CIUHOI</t>
  </si>
  <si>
    <t>CIUMEGHIU</t>
  </si>
  <si>
    <t>COCIUBA MARE</t>
  </si>
  <si>
    <t>COPACEL</t>
  </si>
  <si>
    <t>SURDUC</t>
  </si>
  <si>
    <t>CRISTIORU DE JOS</t>
  </si>
  <si>
    <t>CURATELE</t>
  </si>
  <si>
    <t>CURTUISENI</t>
  </si>
  <si>
    <t>DERNA</t>
  </si>
  <si>
    <t>DIOSIG</t>
  </si>
  <si>
    <t>IANCA</t>
  </si>
  <si>
    <t>MIHAI BRAVU</t>
  </si>
  <si>
    <t>DRAGANESTI</t>
  </si>
  <si>
    <t>GRADINARI</t>
  </si>
  <si>
    <t>FINIS</t>
  </si>
  <si>
    <t>GIRISU DE CRIS</t>
  </si>
  <si>
    <t>TOBOLIU</t>
  </si>
  <si>
    <t>HIDISELU DE SUS</t>
  </si>
  <si>
    <t>HOLOD</t>
  </si>
  <si>
    <t>HUSASAU DE TINCA</t>
  </si>
  <si>
    <t>LAZARENI</t>
  </si>
  <si>
    <t>LAZURI DE BEIUS</t>
  </si>
  <si>
    <t>BALENI</t>
  </si>
  <si>
    <t>LUGASU DE JOS</t>
  </si>
  <si>
    <t>MADARAS</t>
  </si>
  <si>
    <t>MAGESTI</t>
  </si>
  <si>
    <t>NOJORID</t>
  </si>
  <si>
    <t>OLCEA</t>
  </si>
  <si>
    <t>OSORHEI</t>
  </si>
  <si>
    <t>GIULESTI</t>
  </si>
  <si>
    <t>POCOLA</t>
  </si>
  <si>
    <t>POMEZEU</t>
  </si>
  <si>
    <t>RABAGANI</t>
  </si>
  <si>
    <t>RIENI</t>
  </si>
  <si>
    <t>SACADAT</t>
  </si>
  <si>
    <t>BORSA</t>
  </si>
  <si>
    <t>SALACEA</t>
  </si>
  <si>
    <t>SALARD</t>
  </si>
  <si>
    <t>SAMBATA</t>
  </si>
  <si>
    <t>COPACENI</t>
  </si>
  <si>
    <t>SANTANDREI</t>
  </si>
  <si>
    <t>SIMIAN</t>
  </si>
  <si>
    <t>SINTEU</t>
  </si>
  <si>
    <t>SOIMI</t>
  </si>
  <si>
    <t>SPINUS</t>
  </si>
  <si>
    <t>SUNCUIUS</t>
  </si>
  <si>
    <t>SUPLACU DE BARCAU</t>
  </si>
  <si>
    <t>TARCAIA</t>
  </si>
  <si>
    <t>TARCEA</t>
  </si>
  <si>
    <t>TAUTEU</t>
  </si>
  <si>
    <t>TETCHEA</t>
  </si>
  <si>
    <t>TILEAGD</t>
  </si>
  <si>
    <t>TINCA</t>
  </si>
  <si>
    <t>TULCA</t>
  </si>
  <si>
    <t>UILEACU DE BEIUS</t>
  </si>
  <si>
    <t>VADU CRISULUI</t>
  </si>
  <si>
    <t>TOMNATIC</t>
  </si>
  <si>
    <t>VARCIOROG</t>
  </si>
  <si>
    <t>BECLEAN</t>
  </si>
  <si>
    <t>BISTRITA BARGAULUI</t>
  </si>
  <si>
    <t>BUDACU DE JOS</t>
  </si>
  <si>
    <t>CAIANU MIC</t>
  </si>
  <si>
    <t>SPERMEZEU</t>
  </si>
  <si>
    <t>CETATE</t>
  </si>
  <si>
    <t>DUMITRITA</t>
  </si>
  <si>
    <t>CHIOCHIS</t>
  </si>
  <si>
    <t>CHIUZA</t>
  </si>
  <si>
    <t>CICEU-GIURGESTI</t>
  </si>
  <si>
    <t>BREAZA</t>
  </si>
  <si>
    <t>NEGRILESTI</t>
  </si>
  <si>
    <t>DUMBRAVENI</t>
  </si>
  <si>
    <t>COSBUC</t>
  </si>
  <si>
    <t>TELCIU</t>
  </si>
  <si>
    <t>FELDRU</t>
  </si>
  <si>
    <t>GALATII BISTRITEI</t>
  </si>
  <si>
    <t>ILVA MARE</t>
  </si>
  <si>
    <t>ILVA MICA</t>
  </si>
  <si>
    <t>JOSENII BARGAULUI</t>
  </si>
  <si>
    <t>LECHINTA</t>
  </si>
  <si>
    <t>VERMES</t>
  </si>
  <si>
    <t>LESU</t>
  </si>
  <si>
    <t>LUNCA ILVEI</t>
  </si>
  <si>
    <t>MAGURA ILVEI</t>
  </si>
  <si>
    <t>POIANA  ILVEI</t>
  </si>
  <si>
    <t>MAIERU</t>
  </si>
  <si>
    <t>MARISELU</t>
  </si>
  <si>
    <t>MAGURELE</t>
  </si>
  <si>
    <t>MICESTII DE CAMPIE</t>
  </si>
  <si>
    <t>MILAS</t>
  </si>
  <si>
    <t>MONOR</t>
  </si>
  <si>
    <t>NIMIGEA</t>
  </si>
  <si>
    <t>NUSENI</t>
  </si>
  <si>
    <t>PARVA</t>
  </si>
  <si>
    <t>PETRU RARES</t>
  </si>
  <si>
    <t>CICEU - MIHAIESTI</t>
  </si>
  <si>
    <t>PRUNDU BARGAULUI</t>
  </si>
  <si>
    <t>REBRA</t>
  </si>
  <si>
    <t>REBRISOARA</t>
  </si>
  <si>
    <t>RODNA</t>
  </si>
  <si>
    <t>VALEA VINULUI</t>
  </si>
  <si>
    <t>ROMULI</t>
  </si>
  <si>
    <t>SALVA</t>
  </si>
  <si>
    <t>RUNCU SALVEI</t>
  </si>
  <si>
    <t>SANMIHAIU DE CIMPIE</t>
  </si>
  <si>
    <t>SALCUTA</t>
  </si>
  <si>
    <t>SANT</t>
  </si>
  <si>
    <t>SIEU</t>
  </si>
  <si>
    <t>SIEU-MAGHERUS</t>
  </si>
  <si>
    <t>SIEU-ODORHEI</t>
  </si>
  <si>
    <t>SIEUT</t>
  </si>
  <si>
    <t>SILIVASU DE CIMPIE</t>
  </si>
  <si>
    <t>SINTEREAG</t>
  </si>
  <si>
    <t>TARLISUA</t>
  </si>
  <si>
    <t>TEACA</t>
  </si>
  <si>
    <t>OCNITA</t>
  </si>
  <si>
    <t>TIHA BARGAULUI</t>
  </si>
  <si>
    <t>URIU</t>
  </si>
  <si>
    <t>URMENIS</t>
  </si>
  <si>
    <t>ZAGRA</t>
  </si>
  <si>
    <t>PERISOR</t>
  </si>
  <si>
    <t>BRAILA</t>
  </si>
  <si>
    <t>FAUREI</t>
  </si>
  <si>
    <t>BERLESTI</t>
  </si>
  <si>
    <t>PERISORU</t>
  </si>
  <si>
    <t>BARAGANUL</t>
  </si>
  <si>
    <t>BERTESTII DE JOS</t>
  </si>
  <si>
    <t>BORDEI VERDE</t>
  </si>
  <si>
    <t>CHISCANI</t>
  </si>
  <si>
    <t>CIOCILE</t>
  </si>
  <si>
    <t>DUDESTI</t>
  </si>
  <si>
    <t>TATARU</t>
  </si>
  <si>
    <t>FRECATEI</t>
  </si>
  <si>
    <t>SALCIA</t>
  </si>
  <si>
    <t>GALBENU</t>
  </si>
  <si>
    <t>GEMENELE</t>
  </si>
  <si>
    <t>GRADISTEA</t>
  </si>
  <si>
    <t>GROPENI</t>
  </si>
  <si>
    <t>JIRLAU</t>
  </si>
  <si>
    <t>MARASU</t>
  </si>
  <si>
    <t>MAGURENI</t>
  </si>
  <si>
    <t>MAXINENI</t>
  </si>
  <si>
    <t>MIRCEA VODA</t>
  </si>
  <si>
    <t>MOVILA MIRESII</t>
  </si>
  <si>
    <t>RAMNICELU</t>
  </si>
  <si>
    <t>MIHAIL KOGALNICEANU</t>
  </si>
  <si>
    <t>ROMANU</t>
  </si>
  <si>
    <t>OANCEA</t>
  </si>
  <si>
    <t>FLORICA</t>
  </si>
  <si>
    <t>SALCIA TUDOR</t>
  </si>
  <si>
    <t>CUZA VODA</t>
  </si>
  <si>
    <t>SCORTARU NOU</t>
  </si>
  <si>
    <t>STANCUTA</t>
  </si>
  <si>
    <t>SURDILA-GAISEANCA</t>
  </si>
  <si>
    <t>SURDILA-GRECI</t>
  </si>
  <si>
    <t>SUTESTI</t>
  </si>
  <si>
    <t>TICHILESTI</t>
  </si>
  <si>
    <t>TUDOR VLADIMIRESCU</t>
  </si>
  <si>
    <t>CAZASU</t>
  </si>
  <si>
    <t>TUFESTI</t>
  </si>
  <si>
    <t>ULMU</t>
  </si>
  <si>
    <t>VADENI</t>
  </si>
  <si>
    <t>BALDOVINESTI</t>
  </si>
  <si>
    <t>VICTORIA</t>
  </si>
  <si>
    <t>VISANI</t>
  </si>
  <si>
    <t>VIZIRU</t>
  </si>
  <si>
    <t>ZAVOAIA</t>
  </si>
  <si>
    <t>RIMNICELU</t>
  </si>
  <si>
    <t>BOTOSANI</t>
  </si>
  <si>
    <t>SAVENI</t>
  </si>
  <si>
    <t>BOZIENI</t>
  </si>
  <si>
    <t>PETRICANI</t>
  </si>
  <si>
    <t>AVRAMENI</t>
  </si>
  <si>
    <t>ADASENI</t>
  </si>
  <si>
    <t>DIMITRIE CANTEMIR</t>
  </si>
  <si>
    <t>BALUSENI</t>
  </si>
  <si>
    <t>BRAESTI</t>
  </si>
  <si>
    <t>BROSCAUTI</t>
  </si>
  <si>
    <t>CALARASI</t>
  </si>
  <si>
    <t>CONCESTI</t>
  </si>
  <si>
    <t>MOVILENI</t>
  </si>
  <si>
    <t>COPALAU</t>
  </si>
  <si>
    <t>COSULA</t>
  </si>
  <si>
    <t>CORDARENI</t>
  </si>
  <si>
    <t>GRIVITA</t>
  </si>
  <si>
    <t>CORLATENI</t>
  </si>
  <si>
    <t>DIMACHENI</t>
  </si>
  <si>
    <t>VLADENI</t>
  </si>
  <si>
    <t>CORNI</t>
  </si>
  <si>
    <t>COTUSCA</t>
  </si>
  <si>
    <t>CRISTINESTI</t>
  </si>
  <si>
    <t>DRAGALINA</t>
  </si>
  <si>
    <t>CURTESTI</t>
  </si>
  <si>
    <t>DANGENI</t>
  </si>
  <si>
    <t>IACOBENI</t>
  </si>
  <si>
    <t>DERSCA</t>
  </si>
  <si>
    <t>LOZNA</t>
  </si>
  <si>
    <t>DOBARCENI</t>
  </si>
  <si>
    <t>BIVOLARI</t>
  </si>
  <si>
    <t>DRAGUSENI</t>
  </si>
  <si>
    <t>DURNESTI</t>
  </si>
  <si>
    <t>CUCUTENI</t>
  </si>
  <si>
    <t>PRISACANI</t>
  </si>
  <si>
    <t>FRUMUSICA</t>
  </si>
  <si>
    <t>SENDRENI</t>
  </si>
  <si>
    <t>GEORGE ENESCU</t>
  </si>
  <si>
    <t>GORBANESTI</t>
  </si>
  <si>
    <t>MIHAI EMINESCU</t>
  </si>
  <si>
    <t>HANESTI</t>
  </si>
  <si>
    <t>HAVARNA</t>
  </si>
  <si>
    <t>HILISEU-HORIA</t>
  </si>
  <si>
    <t>HLIPICENI</t>
  </si>
  <si>
    <t>HUDESTI</t>
  </si>
  <si>
    <t>ALBA</t>
  </si>
  <si>
    <t>IBANESTI</t>
  </si>
  <si>
    <t>LEORDA</t>
  </si>
  <si>
    <t>COSTINESTI</t>
  </si>
  <si>
    <t>MITOC</t>
  </si>
  <si>
    <t>STROIESTI</t>
  </si>
  <si>
    <t>MANOLEASA</t>
  </si>
  <si>
    <t>IPOTESTI</t>
  </si>
  <si>
    <t>MIHAILENI</t>
  </si>
  <si>
    <t>TALPA</t>
  </si>
  <si>
    <t>MIHALASENI</t>
  </si>
  <si>
    <t>MILEANCA</t>
  </si>
  <si>
    <t>NICSENI</t>
  </si>
  <si>
    <t>POMARLA</t>
  </si>
  <si>
    <t>HULUBESTI</t>
  </si>
  <si>
    <t>PRAJENI</t>
  </si>
  <si>
    <t>RACHITI</t>
  </si>
  <si>
    <t>RADAUTI-PRUT</t>
  </si>
  <si>
    <t>REDIU</t>
  </si>
  <si>
    <t>RAUSENI</t>
  </si>
  <si>
    <t>RIPICENI</t>
  </si>
  <si>
    <t>RASCA</t>
  </si>
  <si>
    <t>ROMA</t>
  </si>
  <si>
    <t>SANTA MARE</t>
  </si>
  <si>
    <t>SENDRICENI</t>
  </si>
  <si>
    <t>STAUCENI</t>
  </si>
  <si>
    <t>STIUBIENI</t>
  </si>
  <si>
    <t>SUHARAU</t>
  </si>
  <si>
    <t>IZVOARE</t>
  </si>
  <si>
    <t>SMARDAN</t>
  </si>
  <si>
    <t>SULITA</t>
  </si>
  <si>
    <t>BLANDESTI</t>
  </si>
  <si>
    <t>TODIRENI</t>
  </si>
  <si>
    <t>CERNESTI</t>
  </si>
  <si>
    <t>TRUSESTI</t>
  </si>
  <si>
    <t>TUDORA</t>
  </si>
  <si>
    <t>MIHAI VITEAZU</t>
  </si>
  <si>
    <t>UNTENI</t>
  </si>
  <si>
    <t>BURLA</t>
  </si>
  <si>
    <t>MANASTIRENI</t>
  </si>
  <si>
    <t>VACULESTI</t>
  </si>
  <si>
    <t>VARFU CAMPULUI</t>
  </si>
  <si>
    <t>VLASINESTI</t>
  </si>
  <si>
    <t>VORNICENI</t>
  </si>
  <si>
    <t>VORONA</t>
  </si>
  <si>
    <t>BRASOV</t>
  </si>
  <si>
    <t>SACELE</t>
  </si>
  <si>
    <t>APATA</t>
  </si>
  <si>
    <t>BOD</t>
  </si>
  <si>
    <t>BRAN</t>
  </si>
  <si>
    <t>BUDILA</t>
  </si>
  <si>
    <t>CATA</t>
  </si>
  <si>
    <t>CINCU</t>
  </si>
  <si>
    <t>COMANA</t>
  </si>
  <si>
    <t>CRISTIAN</t>
  </si>
  <si>
    <t>FELDIOARA</t>
  </si>
  <si>
    <t>FUNDATA</t>
  </si>
  <si>
    <t>HALCHIU</t>
  </si>
  <si>
    <t>CRIZBAV</t>
  </si>
  <si>
    <t>HARMAN</t>
  </si>
  <si>
    <t>HARSENI</t>
  </si>
  <si>
    <t>HOGHIZ</t>
  </si>
  <si>
    <t>HOMOROD</t>
  </si>
  <si>
    <t>JIBERT</t>
  </si>
  <si>
    <t>LISA</t>
  </si>
  <si>
    <t>MAIERUS</t>
  </si>
  <si>
    <t>MOIECIU</t>
  </si>
  <si>
    <t>PESTERA</t>
  </si>
  <si>
    <t>AUGUSTIN</t>
  </si>
  <si>
    <t>PARAU</t>
  </si>
  <si>
    <t>POIANA MARULUI</t>
  </si>
  <si>
    <t>PALTIN</t>
  </si>
  <si>
    <t>SINCA NOUA</t>
  </si>
  <si>
    <t>PREJMER</t>
  </si>
  <si>
    <t>RACOS</t>
  </si>
  <si>
    <t>IASI</t>
  </si>
  <si>
    <t>SANPETRU</t>
  </si>
  <si>
    <t>SERCAIA</t>
  </si>
  <si>
    <t>VAD</t>
  </si>
  <si>
    <t>SINCA</t>
  </si>
  <si>
    <t>SOARS</t>
  </si>
  <si>
    <t>TARLUNGENI</t>
  </si>
  <si>
    <t>TELIU</t>
  </si>
  <si>
    <t>TICUSU</t>
  </si>
  <si>
    <t>UCEA</t>
  </si>
  <si>
    <t>UNGRA</t>
  </si>
  <si>
    <t>VAMA BUZAULUI</t>
  </si>
  <si>
    <t>VISTEA</t>
  </si>
  <si>
    <t>DRAGUS</t>
  </si>
  <si>
    <t>VOILA</t>
  </si>
  <si>
    <t>SAMBATA DE SUS</t>
  </si>
  <si>
    <t>HOLBAV</t>
  </si>
  <si>
    <t>BUZAU</t>
  </si>
  <si>
    <t>AMARU</t>
  </si>
  <si>
    <t>BALACEANU</t>
  </si>
  <si>
    <t>BALTA ALBA</t>
  </si>
  <si>
    <t>BECENI</t>
  </si>
  <si>
    <t>BERCA</t>
  </si>
  <si>
    <t>JOSENI</t>
  </si>
  <si>
    <t>BISOCA</t>
  </si>
  <si>
    <t>BLAJANI</t>
  </si>
  <si>
    <t>BOLDU</t>
  </si>
  <si>
    <t>BOZIORU</t>
  </si>
  <si>
    <t>BRADEANU</t>
  </si>
  <si>
    <t>ALEXANDRU ODOBESCU</t>
  </si>
  <si>
    <t>C.A. ROSETTI</t>
  </si>
  <si>
    <t>CALVINI</t>
  </si>
  <si>
    <t>FRASINET</t>
  </si>
  <si>
    <t>CANESTI</t>
  </si>
  <si>
    <t>CATINA</t>
  </si>
  <si>
    <t>CORBU</t>
  </si>
  <si>
    <t>CERNATESTI</t>
  </si>
  <si>
    <t>FULGA</t>
  </si>
  <si>
    <t>MANASIA</t>
  </si>
  <si>
    <t>CHILIILE</t>
  </si>
  <si>
    <t>CHIOJDU</t>
  </si>
  <si>
    <t>CILIBIA</t>
  </si>
  <si>
    <t>CISLAU</t>
  </si>
  <si>
    <t>COCHIRLEANCA</t>
  </si>
  <si>
    <t>COLTI</t>
  </si>
  <si>
    <t>COZIENI</t>
  </si>
  <si>
    <t>LUNGESTI</t>
  </si>
  <si>
    <t>NISTORESTI</t>
  </si>
  <si>
    <t>GALBINASI</t>
  </si>
  <si>
    <t>GHERASENI</t>
  </si>
  <si>
    <t>SUDITI</t>
  </si>
  <si>
    <t>GHERGHEASA</t>
  </si>
  <si>
    <t>SALCIOARA</t>
  </si>
  <si>
    <t>GLODEANU SARAT</t>
  </si>
  <si>
    <t>ILEANA</t>
  </si>
  <si>
    <t>GLODEANU-SILISTEA</t>
  </si>
  <si>
    <t>GREBANU</t>
  </si>
  <si>
    <t>GURA TEGHII</t>
  </si>
  <si>
    <t>LARGU</t>
  </si>
  <si>
    <t>LOPATARI</t>
  </si>
  <si>
    <t>BREBU</t>
  </si>
  <si>
    <t>LUCIU</t>
  </si>
  <si>
    <t>UNGURIU</t>
  </si>
  <si>
    <t>MANZALESTI</t>
  </si>
  <si>
    <t>MARGARITESTI</t>
  </si>
  <si>
    <t>MEREI</t>
  </si>
  <si>
    <t>NENCIULESTI</t>
  </si>
  <si>
    <t>MIHAILESTI</t>
  </si>
  <si>
    <t>MOVILA BANULUI</t>
  </si>
  <si>
    <t>MURGESTI</t>
  </si>
  <si>
    <t>NAENI</t>
  </si>
  <si>
    <t>ODAILE</t>
  </si>
  <si>
    <t>PADINA</t>
  </si>
  <si>
    <t>TATULESTI</t>
  </si>
  <si>
    <t>PANATAU</t>
  </si>
  <si>
    <t>PARDOSI</t>
  </si>
  <si>
    <t>PARSCOV</t>
  </si>
  <si>
    <t>GORNET</t>
  </si>
  <si>
    <t>MANASTIREA</t>
  </si>
  <si>
    <t>PIETROASELE</t>
  </si>
  <si>
    <t>PODGORIA</t>
  </si>
  <si>
    <t>POSTA CALNAU</t>
  </si>
  <si>
    <t>PUIESTI</t>
  </si>
  <si>
    <t>RACOVITENI</t>
  </si>
  <si>
    <t>ROBEASCA</t>
  </si>
  <si>
    <t>RUSETU</t>
  </si>
  <si>
    <t>SAGEATA</t>
  </si>
  <si>
    <t>BANITA</t>
  </si>
  <si>
    <t>BORDUSANI</t>
  </si>
  <si>
    <t>GAVANESTI</t>
  </si>
  <si>
    <t>SAHATENI</t>
  </si>
  <si>
    <t>SAPOCA</t>
  </si>
  <si>
    <t>SARULESTI</t>
  </si>
  <si>
    <t>SCORTOASA</t>
  </si>
  <si>
    <t>BECIU</t>
  </si>
  <si>
    <t>SCUTELNICI</t>
  </si>
  <si>
    <t>SIRIU</t>
  </si>
  <si>
    <t>SMEENI</t>
  </si>
  <si>
    <t>STALPU</t>
  </si>
  <si>
    <t>TINTESTI</t>
  </si>
  <si>
    <t>TISAU</t>
  </si>
  <si>
    <t>TOPLICENI</t>
  </si>
  <si>
    <t>BABENI</t>
  </si>
  <si>
    <t>ULMENI</t>
  </si>
  <si>
    <t>VADU PASII</t>
  </si>
  <si>
    <t>VALEA RAMNICULUI</t>
  </si>
  <si>
    <t>VINTILA VODA</t>
  </si>
  <si>
    <t>VIPERESTI</t>
  </si>
  <si>
    <t>ZIDURI</t>
  </si>
  <si>
    <t>AGHIRESU</t>
  </si>
  <si>
    <t>AITON</t>
  </si>
  <si>
    <t>APAHIDA</t>
  </si>
  <si>
    <t>ASCHILEU</t>
  </si>
  <si>
    <t>BACIU</t>
  </si>
  <si>
    <t>MERA</t>
  </si>
  <si>
    <t>BAISOARA</t>
  </si>
  <si>
    <t>SACEL</t>
  </si>
  <si>
    <t>BELIS</t>
  </si>
  <si>
    <t>BOBALNA</t>
  </si>
  <si>
    <t>MAIA</t>
  </si>
  <si>
    <t>BONTIDA</t>
  </si>
  <si>
    <t>BUZA</t>
  </si>
  <si>
    <t>CAIANU</t>
  </si>
  <si>
    <t>CALATELE</t>
  </si>
  <si>
    <t>CAMARASU</t>
  </si>
  <si>
    <t>CAPUSU MARE</t>
  </si>
  <si>
    <t>CASEIU</t>
  </si>
  <si>
    <t>CATCAU</t>
  </si>
  <si>
    <t>CEANU MARE</t>
  </si>
  <si>
    <t>CHINTENI</t>
  </si>
  <si>
    <t>CHIUIESTI</t>
  </si>
  <si>
    <t>CIUCEA</t>
  </si>
  <si>
    <t>CIURILA</t>
  </si>
  <si>
    <t>COJOCNA</t>
  </si>
  <si>
    <t>CUZDRIOARA</t>
  </si>
  <si>
    <t>DABACA</t>
  </si>
  <si>
    <t>FELEACU</t>
  </si>
  <si>
    <t>FIZESU GHERLII</t>
  </si>
  <si>
    <t>FRATA</t>
  </si>
  <si>
    <t>GARBAU</t>
  </si>
  <si>
    <t>GEACA</t>
  </si>
  <si>
    <t>GILAU</t>
  </si>
  <si>
    <t>IARA</t>
  </si>
  <si>
    <t>AGRIS</t>
  </si>
  <si>
    <t>IZVORU CRISULUI</t>
  </si>
  <si>
    <t>JICHISU DE JOS</t>
  </si>
  <si>
    <t>JUCU</t>
  </si>
  <si>
    <t>LUNA</t>
  </si>
  <si>
    <t>MAGURI-RACATAU</t>
  </si>
  <si>
    <t>MARGAU</t>
  </si>
  <si>
    <t>MARISEL</t>
  </si>
  <si>
    <t>MINTIU GHERLII</t>
  </si>
  <si>
    <t>MOCIU</t>
  </si>
  <si>
    <t>MOLDOVENESTI</t>
  </si>
  <si>
    <t>PALATCA</t>
  </si>
  <si>
    <t>BAGACIU</t>
  </si>
  <si>
    <t>PANTICEU</t>
  </si>
  <si>
    <t>CATALINA</t>
  </si>
  <si>
    <t>PETRESTII DE JOS</t>
  </si>
  <si>
    <t>PLOSCOS</t>
  </si>
  <si>
    <t>RECEA-CRISTUR</t>
  </si>
  <si>
    <t>RISCA</t>
  </si>
  <si>
    <t>SACUIEU</t>
  </si>
  <si>
    <t>SANCRAIU</t>
  </si>
  <si>
    <t>SAVADISLA</t>
  </si>
  <si>
    <t>LITA</t>
  </si>
  <si>
    <t>SIC</t>
  </si>
  <si>
    <t>SUATU</t>
  </si>
  <si>
    <t>TAGA</t>
  </si>
  <si>
    <t>TRITENII DE JOS</t>
  </si>
  <si>
    <t>TURENI</t>
  </si>
  <si>
    <t>MARTINESTI</t>
  </si>
  <si>
    <t>UNGURAS</t>
  </si>
  <si>
    <t>VALEA IERII</t>
  </si>
  <si>
    <t>BUCIUMENI</t>
  </si>
  <si>
    <t>CRIVAT</t>
  </si>
  <si>
    <t>ALEXANDRU I. CUZA</t>
  </si>
  <si>
    <t>BELCIUGATELE</t>
  </si>
  <si>
    <t>BORCEA</t>
  </si>
  <si>
    <t>CASCIOARELE</t>
  </si>
  <si>
    <t>CHIRNOGI</t>
  </si>
  <si>
    <t>CHISELET</t>
  </si>
  <si>
    <t>CURCANI</t>
  </si>
  <si>
    <t>DICHISENI</t>
  </si>
  <si>
    <t>DOR MARUNT</t>
  </si>
  <si>
    <t>DOROBANTU</t>
  </si>
  <si>
    <t>VARASTI</t>
  </si>
  <si>
    <t>DRAGOS VODA</t>
  </si>
  <si>
    <t>DANESTI</t>
  </si>
  <si>
    <t>FRUMUSANI</t>
  </si>
  <si>
    <t>GURBANESTI</t>
  </si>
  <si>
    <t>PODARI</t>
  </si>
  <si>
    <t>INDEPENDENTA</t>
  </si>
  <si>
    <t>JEGALIA</t>
  </si>
  <si>
    <t>LEHLIU</t>
  </si>
  <si>
    <t>LUICA</t>
  </si>
  <si>
    <t>LUPSANU</t>
  </si>
  <si>
    <t>MITRENI</t>
  </si>
  <si>
    <t>MODELU</t>
  </si>
  <si>
    <t>NANA</t>
  </si>
  <si>
    <t>PLATARESTI</t>
  </si>
  <si>
    <t>RADOVANU</t>
  </si>
  <si>
    <t>ROSETI</t>
  </si>
  <si>
    <t>SOHATU</t>
  </si>
  <si>
    <t>SOLDANU</t>
  </si>
  <si>
    <t>SPANTOV</t>
  </si>
  <si>
    <t>TAMADAU MARE</t>
  </si>
  <si>
    <t>DARVARI</t>
  </si>
  <si>
    <t>OLTINA</t>
  </si>
  <si>
    <t>VALEA ARGOVEI</t>
  </si>
  <si>
    <t>VASILATI</t>
  </si>
  <si>
    <t>NUCI</t>
  </si>
  <si>
    <t>VLAD TEPES</t>
  </si>
  <si>
    <t>SECU</t>
  </si>
  <si>
    <t>BOCSA</t>
  </si>
  <si>
    <t>MOLDOVITA</t>
  </si>
  <si>
    <t>RACHITOVA</t>
  </si>
  <si>
    <t>ARMENIS</t>
  </si>
  <si>
    <t>BANIA</t>
  </si>
  <si>
    <t>BAUTAR</t>
  </si>
  <si>
    <t>BERLISTE</t>
  </si>
  <si>
    <t>BERZASCA</t>
  </si>
  <si>
    <t>BERZOVIA</t>
  </si>
  <si>
    <t>BOLVASNITA</t>
  </si>
  <si>
    <t>BOZOVICI</t>
  </si>
  <si>
    <t>BREBU NOU</t>
  </si>
  <si>
    <t>BUCHIN</t>
  </si>
  <si>
    <t>BUCOSNITA</t>
  </si>
  <si>
    <t>CARASOVA</t>
  </si>
  <si>
    <t>CARBUNARI</t>
  </si>
  <si>
    <t>CICLOVA ROMANA</t>
  </si>
  <si>
    <t>CIUCHICI</t>
  </si>
  <si>
    <t>CIUDANOVITA</t>
  </si>
  <si>
    <t>CONSTANTIN DAICOVICIU</t>
  </si>
  <si>
    <t>COPACELE</t>
  </si>
  <si>
    <t>CORNEA</t>
  </si>
  <si>
    <t>CORNEREVA</t>
  </si>
  <si>
    <t>CORONINI</t>
  </si>
  <si>
    <t>DALBOSET</t>
  </si>
  <si>
    <t>DOCLIN</t>
  </si>
  <si>
    <t>DOGNECEA</t>
  </si>
  <si>
    <t>DOMASNEA</t>
  </si>
  <si>
    <t>EFTIMIE MURGU</t>
  </si>
  <si>
    <t>EZERIS</t>
  </si>
  <si>
    <t>FARLIUG</t>
  </si>
  <si>
    <t>FOROTIC</t>
  </si>
  <si>
    <t>GARNIC</t>
  </si>
  <si>
    <t>GLIMBOCA</t>
  </si>
  <si>
    <t>GORUIA</t>
  </si>
  <si>
    <t>IABLANITA</t>
  </si>
  <si>
    <t>LAPUSNICEL</t>
  </si>
  <si>
    <t>LAPUSNICU MARE</t>
  </si>
  <si>
    <t>LUNCAVITA</t>
  </si>
  <si>
    <t>LUPAC</t>
  </si>
  <si>
    <t>MARGA</t>
  </si>
  <si>
    <t>MAURENI</t>
  </si>
  <si>
    <t>MEHADIA</t>
  </si>
  <si>
    <t>MEHADICA</t>
  </si>
  <si>
    <t>NAIDAS</t>
  </si>
  <si>
    <t>OCNA DE FIER</t>
  </si>
  <si>
    <t>POJEJENA</t>
  </si>
  <si>
    <t>PRIGOR</t>
  </si>
  <si>
    <t>PUTNA</t>
  </si>
  <si>
    <t>RACASDIA</t>
  </si>
  <si>
    <t>RAMNA</t>
  </si>
  <si>
    <t>RUSCA MONTANA</t>
  </si>
  <si>
    <t>SACU</t>
  </si>
  <si>
    <t>SASCA MONTANA</t>
  </si>
  <si>
    <t>SICHEVITA</t>
  </si>
  <si>
    <t>SLATINA-TIMIS</t>
  </si>
  <si>
    <t>SOCOL</t>
  </si>
  <si>
    <t>SOPOTU NOU</t>
  </si>
  <si>
    <t>TEREGOVA</t>
  </si>
  <si>
    <t>TICVANIU MARE</t>
  </si>
  <si>
    <t>TOPLET</t>
  </si>
  <si>
    <t>BARZA</t>
  </si>
  <si>
    <t>TURNU RUIENI</t>
  </si>
  <si>
    <t>VALIUG</t>
  </si>
  <si>
    <t>VARADIA</t>
  </si>
  <si>
    <t>VRANI</t>
  </si>
  <si>
    <t>23 AUGUST</t>
  </si>
  <si>
    <t>ZORLENTU MARE</t>
  </si>
  <si>
    <t>CONSTANTA</t>
  </si>
  <si>
    <t>DULCESTI</t>
  </si>
  <si>
    <t>ADAMCLISI</t>
  </si>
  <si>
    <t>AGIGEA</t>
  </si>
  <si>
    <t>ALIMAN</t>
  </si>
  <si>
    <t>AMZACEA</t>
  </si>
  <si>
    <t>BANEASA</t>
  </si>
  <si>
    <t>CASTELU</t>
  </si>
  <si>
    <t>CERCHEZU</t>
  </si>
  <si>
    <t>CHIRNOGENI</t>
  </si>
  <si>
    <t>CIOBANU</t>
  </si>
  <si>
    <t>CIOCARLIA</t>
  </si>
  <si>
    <t>COBADIN</t>
  </si>
  <si>
    <t>COGEALAC</t>
  </si>
  <si>
    <t>CRUCEA</t>
  </si>
  <si>
    <t>CRISAN</t>
  </si>
  <si>
    <t>CUMPANA</t>
  </si>
  <si>
    <t>DOBROMIR</t>
  </si>
  <si>
    <t>GARLICIU</t>
  </si>
  <si>
    <t>GHINDARESTI</t>
  </si>
  <si>
    <t>FANTANA MARE</t>
  </si>
  <si>
    <t>ION CORVIN</t>
  </si>
  <si>
    <t>BREBENI</t>
  </si>
  <si>
    <t>CRANGU</t>
  </si>
  <si>
    <t>ISTRIA</t>
  </si>
  <si>
    <t>LIMANU</t>
  </si>
  <si>
    <t>LIPNITA</t>
  </si>
  <si>
    <t>LUMINA</t>
  </si>
  <si>
    <t>MERENI</t>
  </si>
  <si>
    <t>BARAGANU</t>
  </si>
  <si>
    <t>SALIGNY</t>
  </si>
  <si>
    <t>STRUNGA</t>
  </si>
  <si>
    <t>PANTELIMON</t>
  </si>
  <si>
    <t>PECINEAGA</t>
  </si>
  <si>
    <t>POARTA ALBA</t>
  </si>
  <si>
    <t>RASOVA</t>
  </si>
  <si>
    <t>SARAIU</t>
  </si>
  <si>
    <t>SEIMENI</t>
  </si>
  <si>
    <t>GRADINA</t>
  </si>
  <si>
    <t>TOPALU</t>
  </si>
  <si>
    <t>TOPRAISAR</t>
  </si>
  <si>
    <t>TORTOMAN</t>
  </si>
  <si>
    <t>TUZLA</t>
  </si>
  <si>
    <t>SCHITU</t>
  </si>
  <si>
    <t>VALU LUI TRAIAN</t>
  </si>
  <si>
    <t>VULTURU</t>
  </si>
  <si>
    <t>SFANTU GHEORGHE</t>
  </si>
  <si>
    <t>COVASNA</t>
  </si>
  <si>
    <t>AITA MARE</t>
  </si>
  <si>
    <t>BARCANI</t>
  </si>
  <si>
    <t>BATANI</t>
  </si>
  <si>
    <t>BELIN</t>
  </si>
  <si>
    <t>BODOC</t>
  </si>
  <si>
    <t>BOROSNEU MARE</t>
  </si>
  <si>
    <t>BRADUT</t>
  </si>
  <si>
    <t>BRATES</t>
  </si>
  <si>
    <t>BRETCU</t>
  </si>
  <si>
    <t>CERNAT</t>
  </si>
  <si>
    <t>CHICHIS</t>
  </si>
  <si>
    <t>COMANDAU</t>
  </si>
  <si>
    <t>DOBARLAU</t>
  </si>
  <si>
    <t>GHELINTA</t>
  </si>
  <si>
    <t>GHIDFALAU</t>
  </si>
  <si>
    <t>HAGHIG</t>
  </si>
  <si>
    <t>ILIENI</t>
  </si>
  <si>
    <t>LEMNIA</t>
  </si>
  <si>
    <t>MICFALAU</t>
  </si>
  <si>
    <t>BIXAD</t>
  </si>
  <si>
    <t>MALNAS</t>
  </si>
  <si>
    <t>MOACSA</t>
  </si>
  <si>
    <t>DALNIC</t>
  </si>
  <si>
    <t>OJDULA</t>
  </si>
  <si>
    <t>OZUN</t>
  </si>
  <si>
    <t>POIAN</t>
  </si>
  <si>
    <t>ESTELNIC</t>
  </si>
  <si>
    <t>RECI</t>
  </si>
  <si>
    <t>SANZIENI</t>
  </si>
  <si>
    <t>SITA BUZAULUI</t>
  </si>
  <si>
    <t>CRASNA</t>
  </si>
  <si>
    <t>TURIA</t>
  </si>
  <si>
    <t>ARCUS</t>
  </si>
  <si>
    <t>VARGHIS</t>
  </si>
  <si>
    <t>ZABALA</t>
  </si>
  <si>
    <t>ZAGON</t>
  </si>
  <si>
    <t>GLODENI</t>
  </si>
  <si>
    <t>BARBULETU</t>
  </si>
  <si>
    <t>PIETRARI</t>
  </si>
  <si>
    <t>RAU ALB</t>
  </si>
  <si>
    <t>BEZDEAD</t>
  </si>
  <si>
    <t>TUNARI</t>
  </si>
  <si>
    <t>BILCIURESTI</t>
  </si>
  <si>
    <t>BRANESTI</t>
  </si>
  <si>
    <t>VULCANA-PANDELE</t>
  </si>
  <si>
    <t>BREZOAELE</t>
  </si>
  <si>
    <t>BUCSANI</t>
  </si>
  <si>
    <t>BUTIMANU</t>
  </si>
  <si>
    <t>COBIA</t>
  </si>
  <si>
    <t>CRACIUNESTI</t>
  </si>
  <si>
    <t>COJASCA</t>
  </si>
  <si>
    <t>COMISANI</t>
  </si>
  <si>
    <t>CORBII MARI</t>
  </si>
  <si>
    <t>COSTESTII DIN VALE</t>
  </si>
  <si>
    <t>TOMSANI</t>
  </si>
  <si>
    <t>CRANGURILE</t>
  </si>
  <si>
    <t>CREVEDIA</t>
  </si>
  <si>
    <t>DOICESTI</t>
  </si>
  <si>
    <t>DRAGODANA</t>
  </si>
  <si>
    <t>DRAGOMIRESTI</t>
  </si>
  <si>
    <t>FINTA</t>
  </si>
  <si>
    <t>SCHELA</t>
  </si>
  <si>
    <t>GURA FOII</t>
  </si>
  <si>
    <t>GURA OCNITEI</t>
  </si>
  <si>
    <t>GURA SUTII</t>
  </si>
  <si>
    <t>I. L. CARAGIALE</t>
  </si>
  <si>
    <t>IEDERA</t>
  </si>
  <si>
    <t>RACIU</t>
  </si>
  <si>
    <t>LUDESTI</t>
  </si>
  <si>
    <t>TELESTI</t>
  </si>
  <si>
    <t>LUNGULETU</t>
  </si>
  <si>
    <t>MALU CU FLORI</t>
  </si>
  <si>
    <t>MATASARU</t>
  </si>
  <si>
    <t>MOGOSANI</t>
  </si>
  <si>
    <t>MOROENI</t>
  </si>
  <si>
    <t>PUCHENI</t>
  </si>
  <si>
    <t>MORTENI</t>
  </si>
  <si>
    <t>MOTAIENI</t>
  </si>
  <si>
    <t>MOVILA</t>
  </si>
  <si>
    <t>GHERGHESTI</t>
  </si>
  <si>
    <t>GRECI</t>
  </si>
  <si>
    <t>PIETROSITA</t>
  </si>
  <si>
    <t>POTLOGI</t>
  </si>
  <si>
    <t>PRODULESTI</t>
  </si>
  <si>
    <t>GHIMPATI</t>
  </si>
  <si>
    <t>MAVRODIN</t>
  </si>
  <si>
    <t>RAZVAD</t>
  </si>
  <si>
    <t>GORGOTA</t>
  </si>
  <si>
    <t>SELARU</t>
  </si>
  <si>
    <t>SLOBOZIA MOARA</t>
  </si>
  <si>
    <t>SOTANGA</t>
  </si>
  <si>
    <t>TARTASESTI</t>
  </si>
  <si>
    <t>TATARANI</t>
  </si>
  <si>
    <t>ULIESTI</t>
  </si>
  <si>
    <t>JUGURENI</t>
  </si>
  <si>
    <t>ULMI</t>
  </si>
  <si>
    <t>VACARESTI</t>
  </si>
  <si>
    <t>PERSINARI</t>
  </si>
  <si>
    <t>VALENI-DIMBOVITA</t>
  </si>
  <si>
    <t>VIRFURI</t>
  </si>
  <si>
    <t>VISINA</t>
  </si>
  <si>
    <t>RASCAETI</t>
  </si>
  <si>
    <t>VISINESTI</t>
  </si>
  <si>
    <t>VULCANA-BAI</t>
  </si>
  <si>
    <t>BALTA</t>
  </si>
  <si>
    <t>AFUMATI</t>
  </si>
  <si>
    <t>ALMAJ</t>
  </si>
  <si>
    <t>COTOFENII DIN FATA</t>
  </si>
  <si>
    <t>AMARASTII DE JOS</t>
  </si>
  <si>
    <t>AMARASTII DE SUS</t>
  </si>
  <si>
    <t>DOBROTESTI</t>
  </si>
  <si>
    <t>APELE VII</t>
  </si>
  <si>
    <t>ARGETOAIA</t>
  </si>
  <si>
    <t>BIRCA</t>
  </si>
  <si>
    <t>BISTRET</t>
  </si>
  <si>
    <t>PLOSCA</t>
  </si>
  <si>
    <t>BOTOSESTI-PAIA</t>
  </si>
  <si>
    <t>BRABOVA</t>
  </si>
  <si>
    <t>MOSNA</t>
  </si>
  <si>
    <t>BRALOSTITA</t>
  </si>
  <si>
    <t>BRATOVOESTI</t>
  </si>
  <si>
    <t>ROJISTE</t>
  </si>
  <si>
    <t>BREASTA</t>
  </si>
  <si>
    <t>BUCOVAT</t>
  </si>
  <si>
    <t>BULZESTI</t>
  </si>
  <si>
    <t>CALOPAR</t>
  </si>
  <si>
    <t>CARAULA</t>
  </si>
  <si>
    <t>CASTRANOVA</t>
  </si>
  <si>
    <t>CELARU</t>
  </si>
  <si>
    <t>CERAT</t>
  </si>
  <si>
    <t>CIOROIASI</t>
  </si>
  <si>
    <t>CIUPERCENII NOI</t>
  </si>
  <si>
    <t>COSOVENI</t>
  </si>
  <si>
    <t>CARCEA</t>
  </si>
  <si>
    <t>COTOFENII DIN DOS</t>
  </si>
  <si>
    <t>DANETI</t>
  </si>
  <si>
    <t>DESA</t>
  </si>
  <si>
    <t>DIOSTI</t>
  </si>
  <si>
    <t>DRAGOTESTI</t>
  </si>
  <si>
    <t>DRANIC</t>
  </si>
  <si>
    <t>FARCAS</t>
  </si>
  <si>
    <t>AMARASTI</t>
  </si>
  <si>
    <t>TALPAS</t>
  </si>
  <si>
    <t>GALICEA MARE</t>
  </si>
  <si>
    <t>GHERCESTI</t>
  </si>
  <si>
    <t>GIGHERA</t>
  </si>
  <si>
    <t>GINGIOVA</t>
  </si>
  <si>
    <t>GIUBEGA</t>
  </si>
  <si>
    <t>GALICIUICA</t>
  </si>
  <si>
    <t>GIURGITA</t>
  </si>
  <si>
    <t>GOGOSU</t>
  </si>
  <si>
    <t>GOICEA</t>
  </si>
  <si>
    <t>CARNA</t>
  </si>
  <si>
    <t>ADANCATA</t>
  </si>
  <si>
    <t>VLADIMIR</t>
  </si>
  <si>
    <t>GRECESTI</t>
  </si>
  <si>
    <t>ISALNITA</t>
  </si>
  <si>
    <t>LEU</t>
  </si>
  <si>
    <t>LIPOVU</t>
  </si>
  <si>
    <t>MACESU DE JOS</t>
  </si>
  <si>
    <t>MACESU DE SUS</t>
  </si>
  <si>
    <t>MAGLAVIT</t>
  </si>
  <si>
    <t>MALU MARE</t>
  </si>
  <si>
    <t>GHINDENI</t>
  </si>
  <si>
    <t>MARSANI</t>
  </si>
  <si>
    <t>MELINESTI</t>
  </si>
  <si>
    <t>SPINENI</t>
  </si>
  <si>
    <t>MISCHII</t>
  </si>
  <si>
    <t>MOTATEI</t>
  </si>
  <si>
    <t>MURGASI</t>
  </si>
  <si>
    <t>NEGOI</t>
  </si>
  <si>
    <t>OSTROVENI</t>
  </si>
  <si>
    <t>PISCU VECHI</t>
  </si>
  <si>
    <t>GHIDICI</t>
  </si>
  <si>
    <t>PLENITA</t>
  </si>
  <si>
    <t>POIANA MARE</t>
  </si>
  <si>
    <t>PREDESTI</t>
  </si>
  <si>
    <t>PLESOI</t>
  </si>
  <si>
    <t>RADOVAN</t>
  </si>
  <si>
    <t>INTORSURA</t>
  </si>
  <si>
    <t>RAST</t>
  </si>
  <si>
    <t>ROBANESTI</t>
  </si>
  <si>
    <t>SADOVA</t>
  </si>
  <si>
    <t>SCAESTI</t>
  </si>
  <si>
    <t>SEACA DE CAMP</t>
  </si>
  <si>
    <t>SEACA DE PADURE</t>
  </si>
  <si>
    <t>SILISTEA CRUCII</t>
  </si>
  <si>
    <t>SIMNICU DE SUS</t>
  </si>
  <si>
    <t>CORNETU</t>
  </si>
  <si>
    <t>SOPOT</t>
  </si>
  <si>
    <t>TEASC</t>
  </si>
  <si>
    <t>TERPEZITA</t>
  </si>
  <si>
    <t>TESLUI</t>
  </si>
  <si>
    <t>COSERENI</t>
  </si>
  <si>
    <t>TUGLUI</t>
  </si>
  <si>
    <t>URZICUTA</t>
  </si>
  <si>
    <t>VALEA STANCIULUI</t>
  </si>
  <si>
    <t>VARVORU DE JOS</t>
  </si>
  <si>
    <t>VELA</t>
  </si>
  <si>
    <t>VERBITA</t>
  </si>
  <si>
    <t>BARSESTI</t>
  </si>
  <si>
    <t>CURTISOARA</t>
  </si>
  <si>
    <t>ALBENI</t>
  </si>
  <si>
    <t>ALIMPESTI</t>
  </si>
  <si>
    <t>ARCANI</t>
  </si>
  <si>
    <t>BAIA DE FIER</t>
  </si>
  <si>
    <t>BENGESTI-CIOCADIA</t>
  </si>
  <si>
    <t>BOLBOSI</t>
  </si>
  <si>
    <t>BORASCU</t>
  </si>
  <si>
    <t>BUMBESTI-PITIC</t>
  </si>
  <si>
    <t>BUSTUCHIN</t>
  </si>
  <si>
    <t>CAPRENI</t>
  </si>
  <si>
    <t>CATUNELE</t>
  </si>
  <si>
    <t>CIUPERCENI</t>
  </si>
  <si>
    <t>DRAGOIESTI</t>
  </si>
  <si>
    <t>CRUSET</t>
  </si>
  <si>
    <t>DANCIULESTI</t>
  </si>
  <si>
    <t>DRAGUTESTI</t>
  </si>
  <si>
    <t>FARCASESTI</t>
  </si>
  <si>
    <t>GLOGOVA</t>
  </si>
  <si>
    <t>GODINESTI</t>
  </si>
  <si>
    <t>HUREZANI</t>
  </si>
  <si>
    <t>LICURICI</t>
  </si>
  <si>
    <t>LOGRESTI</t>
  </si>
  <si>
    <t>MATASARI</t>
  </si>
  <si>
    <t>MUSETESTI</t>
  </si>
  <si>
    <t>NEGOMIR</t>
  </si>
  <si>
    <t>PADES</t>
  </si>
  <si>
    <t>PESTISANI</t>
  </si>
  <si>
    <t>FRANCESTI</t>
  </si>
  <si>
    <t>PLOPSORU</t>
  </si>
  <si>
    <t>POLOVRAGI</t>
  </si>
  <si>
    <t>PRIGORIA</t>
  </si>
  <si>
    <t>ROSIA DE AMARADIA</t>
  </si>
  <si>
    <t>SACELU</t>
  </si>
  <si>
    <t>SAMARINESTI</t>
  </si>
  <si>
    <t>SAULESTI</t>
  </si>
  <si>
    <t>SLIVILESTI</t>
  </si>
  <si>
    <t>ALEXENI</t>
  </si>
  <si>
    <t>STOINA</t>
  </si>
  <si>
    <t>TANTARENI</t>
  </si>
  <si>
    <t>TURCINESTI</t>
  </si>
  <si>
    <t>URDARI</t>
  </si>
  <si>
    <t>VAGIULESTI</t>
  </si>
  <si>
    <t>UMBRARESTI</t>
  </si>
  <si>
    <t>BALABANESTI</t>
  </si>
  <si>
    <t>BALASESTI</t>
  </si>
  <si>
    <t>ROSCANI</t>
  </si>
  <si>
    <t>BARCEA</t>
  </si>
  <si>
    <t>PODOLENI</t>
  </si>
  <si>
    <t>BERESTI-MERIA</t>
  </si>
  <si>
    <t>SIPOTE</t>
  </si>
  <si>
    <t>BRAHASESTI</t>
  </si>
  <si>
    <t>HANTESTI</t>
  </si>
  <si>
    <t>CAVADINESTI</t>
  </si>
  <si>
    <t>CERTESTI</t>
  </si>
  <si>
    <t>COROD</t>
  </si>
  <si>
    <t>COSMESTI</t>
  </si>
  <si>
    <t>COSTACHE NEGRI</t>
  </si>
  <si>
    <t>CUDALBI</t>
  </si>
  <si>
    <t>FARTANESTI</t>
  </si>
  <si>
    <t>FOLTESTI</t>
  </si>
  <si>
    <t>FRUMUSITA</t>
  </si>
  <si>
    <t>GHIDIGENI</t>
  </si>
  <si>
    <t>GOHOR</t>
  </si>
  <si>
    <t>IVESTI</t>
  </si>
  <si>
    <t>JORASTI</t>
  </si>
  <si>
    <t>LIESTI</t>
  </si>
  <si>
    <t>MASTACANI</t>
  </si>
  <si>
    <t>MATCA</t>
  </si>
  <si>
    <t>NAMOLOASA</t>
  </si>
  <si>
    <t>CRANGENI</t>
  </si>
  <si>
    <t>PECHEA</t>
  </si>
  <si>
    <t>PISCU</t>
  </si>
  <si>
    <t>PRIPONESTI</t>
  </si>
  <si>
    <t>CIORASTI</t>
  </si>
  <si>
    <t>SUHURLUI</t>
  </si>
  <si>
    <t>SCANTEIESTI</t>
  </si>
  <si>
    <t>SLOBOZIA CONACHI</t>
  </si>
  <si>
    <t>SMULTI</t>
  </si>
  <si>
    <t>SUCEVENI</t>
  </si>
  <si>
    <t>TEPU</t>
  </si>
  <si>
    <t>TULUCESTI</t>
  </si>
  <si>
    <t>VARLEZI</t>
  </si>
  <si>
    <t>GIURGIU</t>
  </si>
  <si>
    <t>ADUNATII-COPACENI</t>
  </si>
  <si>
    <t>BOLINTIN-DEAL</t>
  </si>
  <si>
    <t>BULBUCATA</t>
  </si>
  <si>
    <t>BUTURUGENI</t>
  </si>
  <si>
    <t>CLEJANI</t>
  </si>
  <si>
    <t>CREVEDIA MARE</t>
  </si>
  <si>
    <t>DAIA</t>
  </si>
  <si>
    <t>FLORESTI-STOENESTI</t>
  </si>
  <si>
    <t>GAISENI</t>
  </si>
  <si>
    <t>GOGOSARI</t>
  </si>
  <si>
    <t>GOSTINARI</t>
  </si>
  <si>
    <t>GOSTINU</t>
  </si>
  <si>
    <t>GREACA</t>
  </si>
  <si>
    <t>HOTARELE</t>
  </si>
  <si>
    <t>HERASTI</t>
  </si>
  <si>
    <t>ISVOARELE</t>
  </si>
  <si>
    <t>MILOSESTI</t>
  </si>
  <si>
    <t>IEPURESTI</t>
  </si>
  <si>
    <t>JOITA</t>
  </si>
  <si>
    <t>COSOBA</t>
  </si>
  <si>
    <t>SABARENI</t>
  </si>
  <si>
    <t>LETCA NOUA</t>
  </si>
  <si>
    <t>MARSA</t>
  </si>
  <si>
    <t>OGREZENI</t>
  </si>
  <si>
    <t>OINACU</t>
  </si>
  <si>
    <t>PRUNDU</t>
  </si>
  <si>
    <t>PUTINEIU</t>
  </si>
  <si>
    <t>RASUCENI</t>
  </si>
  <si>
    <t>ROATA DE JOS</t>
  </si>
  <si>
    <t>SINGURENI</t>
  </si>
  <si>
    <t>TOPORU</t>
  </si>
  <si>
    <t>ICOANA</t>
  </si>
  <si>
    <t>MOSTENI</t>
  </si>
  <si>
    <t>VALEA DRAGULUI</t>
  </si>
  <si>
    <t>VANATORII MICI</t>
  </si>
  <si>
    <t>CORBEANCA</t>
  </si>
  <si>
    <t>DOBRENI</t>
  </si>
  <si>
    <t>HUNEDOARA</t>
  </si>
  <si>
    <t>LUPENI</t>
  </si>
  <si>
    <t>BACIA</t>
  </si>
  <si>
    <t>BAIA DE CRIS</t>
  </si>
  <si>
    <t>BALSA</t>
  </si>
  <si>
    <t>BARU</t>
  </si>
  <si>
    <t>BATRANA</t>
  </si>
  <si>
    <t>BERIU</t>
  </si>
  <si>
    <t>BLAJENI</t>
  </si>
  <si>
    <t>BOSOROD</t>
  </si>
  <si>
    <t>BRANISCA</t>
  </si>
  <si>
    <t>TARNAVA</t>
  </si>
  <si>
    <t>BRETEA ROMANA</t>
  </si>
  <si>
    <t>BUCES</t>
  </si>
  <si>
    <t>BUCURESCI</t>
  </si>
  <si>
    <t>BULZESTII DE SUS</t>
  </si>
  <si>
    <t>BUNILA</t>
  </si>
  <si>
    <t>BURJUC</t>
  </si>
  <si>
    <t>CARJITI</t>
  </si>
  <si>
    <t>CERBAL</t>
  </si>
  <si>
    <t>CERTEJU DE SUS</t>
  </si>
  <si>
    <t>CRISCIOR</t>
  </si>
  <si>
    <t>DENSUS</t>
  </si>
  <si>
    <t>BUJORU</t>
  </si>
  <si>
    <t>GHELARI</t>
  </si>
  <si>
    <t>GURASADA</t>
  </si>
  <si>
    <t>ULIES</t>
  </si>
  <si>
    <t>HARAU</t>
  </si>
  <si>
    <t>BARSAU</t>
  </si>
  <si>
    <t>ILIA</t>
  </si>
  <si>
    <t>LAPUGIU DE JOS</t>
  </si>
  <si>
    <t>LELESE</t>
  </si>
  <si>
    <t>LUNCA CERNII DE JOS</t>
  </si>
  <si>
    <t>LUNCOIU DE JOS</t>
  </si>
  <si>
    <t>ORASTIOARA DE SUS</t>
  </si>
  <si>
    <t>PESTISU MIC</t>
  </si>
  <si>
    <t>PUI</t>
  </si>
  <si>
    <t>BOITA</t>
  </si>
  <si>
    <t>RAPOLTU MARE</t>
  </si>
  <si>
    <t>RAU DE MORI</t>
  </si>
  <si>
    <t>BRAZI</t>
  </si>
  <si>
    <t>RIBITA</t>
  </si>
  <si>
    <t>ROMOS</t>
  </si>
  <si>
    <t>SALASU DE SUS</t>
  </si>
  <si>
    <t>SANTAMARIA-ORLEA</t>
  </si>
  <si>
    <t>SUBCETATE</t>
  </si>
  <si>
    <t>SARMIZEGETUSA</t>
  </si>
  <si>
    <t>TELIUCU INFERIOR</t>
  </si>
  <si>
    <t>GENERAL BERTHELOT</t>
  </si>
  <si>
    <t>VATA DE JOS</t>
  </si>
  <si>
    <t>CAZANESTI</t>
  </si>
  <si>
    <t>VETEL</t>
  </si>
  <si>
    <t>VORTA</t>
  </si>
  <si>
    <t>ZAM</t>
  </si>
  <si>
    <t>BALAN</t>
  </si>
  <si>
    <t>ATID</t>
  </si>
  <si>
    <t>BILBOR</t>
  </si>
  <si>
    <t>CAPALNITA</t>
  </si>
  <si>
    <t>CARTA</t>
  </si>
  <si>
    <t>CIUCSANGEORGIU</t>
  </si>
  <si>
    <t>CIUMANI</t>
  </si>
  <si>
    <t>CORUND</t>
  </si>
  <si>
    <t>DARJIU</t>
  </si>
  <si>
    <t>DITRAU</t>
  </si>
  <si>
    <t>FELICENI</t>
  </si>
  <si>
    <t>TAURENI</t>
  </si>
  <si>
    <t>GALAUTAS</t>
  </si>
  <si>
    <t>PLOPIS</t>
  </si>
  <si>
    <t>LAZAREA</t>
  </si>
  <si>
    <t>LUETA</t>
  </si>
  <si>
    <t>LUNCA DE SUS</t>
  </si>
  <si>
    <t>MARTINIS</t>
  </si>
  <si>
    <t>MERESTI</t>
  </si>
  <si>
    <t>MUGENI</t>
  </si>
  <si>
    <t>PORUMBENI</t>
  </si>
  <si>
    <t>OCLAND</t>
  </si>
  <si>
    <t>PAULENI-CIUC</t>
  </si>
  <si>
    <t>PLAIESII DE JOS</t>
  </si>
  <si>
    <t>PRAID</t>
  </si>
  <si>
    <t>SANCRAIENI</t>
  </si>
  <si>
    <t>LELICENI</t>
  </si>
  <si>
    <t>SANDOMINIC</t>
  </si>
  <si>
    <t>COZMENI</t>
  </si>
  <si>
    <t>SANSIMION</t>
  </si>
  <si>
    <t>SARMAS</t>
  </si>
  <si>
    <t>HODOSA</t>
  </si>
  <si>
    <t>PLATONESTI</t>
  </si>
  <si>
    <t>SICULENI</t>
  </si>
  <si>
    <t>CICEU</t>
  </si>
  <si>
    <t>RACU</t>
  </si>
  <si>
    <t>SIMONESTI</t>
  </si>
  <si>
    <t>TULGHES</t>
  </si>
  <si>
    <t>TUSNAD</t>
  </si>
  <si>
    <t>VARSAG</t>
  </si>
  <si>
    <t>VOSLABENI</t>
  </si>
  <si>
    <t>ZETEA</t>
  </si>
  <si>
    <t>1 DECEMBRIE</t>
  </si>
  <si>
    <t>BERCENI</t>
  </si>
  <si>
    <t>BRAGADIRU</t>
  </si>
  <si>
    <t>ISLAZ</t>
  </si>
  <si>
    <t>CERNICA</t>
  </si>
  <si>
    <t>CHIAJNA</t>
  </si>
  <si>
    <t>CIOLPANI</t>
  </si>
  <si>
    <t>CIOROGARLA</t>
  </si>
  <si>
    <t>CLINCENI</t>
  </si>
  <si>
    <t>DARASTI-ILFOV</t>
  </si>
  <si>
    <t>DASCALU</t>
  </si>
  <si>
    <t>DOBROESTI</t>
  </si>
  <si>
    <t>DRAGOMIRESTI-VALE</t>
  </si>
  <si>
    <t>GANEASA</t>
  </si>
  <si>
    <t>GLINA</t>
  </si>
  <si>
    <t>JILAVA</t>
  </si>
  <si>
    <t>MOARA VLASIEI</t>
  </si>
  <si>
    <t>MOGOSOAIA</t>
  </si>
  <si>
    <t>PERIS</t>
  </si>
  <si>
    <t>PETRACHIOAIA</t>
  </si>
  <si>
    <t>SNAGOV</t>
  </si>
  <si>
    <t>STEFANESTII DE JOS</t>
  </si>
  <si>
    <t>URZICENI</t>
  </si>
  <si>
    <t>BUESTI</t>
  </si>
  <si>
    <t>ANDRASESTI</t>
  </si>
  <si>
    <t>ARMASESTI</t>
  </si>
  <si>
    <t>BARBULESTI</t>
  </si>
  <si>
    <t>AXINTELE</t>
  </si>
  <si>
    <t>BALACIU</t>
  </si>
  <si>
    <t>SARATENI</t>
  </si>
  <si>
    <t>BARCANESTI</t>
  </si>
  <si>
    <t>BUCU</t>
  </si>
  <si>
    <t>OGRADA</t>
  </si>
  <si>
    <t>CIOCHINA</t>
  </si>
  <si>
    <t>IVANESTI</t>
  </si>
  <si>
    <t>COCORA</t>
  </si>
  <si>
    <t>COLELIA</t>
  </si>
  <si>
    <t>COSAMBESTI</t>
  </si>
  <si>
    <t>MARCULESTI</t>
  </si>
  <si>
    <t>BORANESTI</t>
  </si>
  <si>
    <t>DRAGOESTI</t>
  </si>
  <si>
    <t>DRIDU</t>
  </si>
  <si>
    <t>MOLDOVENI</t>
  </si>
  <si>
    <t>FACAENI</t>
  </si>
  <si>
    <t>GARBOVI</t>
  </si>
  <si>
    <t>GHEORGHE LAZAR</t>
  </si>
  <si>
    <t>GRINDU</t>
  </si>
  <si>
    <t>ION ROATA</t>
  </si>
  <si>
    <t>JILAVELE</t>
  </si>
  <si>
    <t>GURA IALOMITEI</t>
  </si>
  <si>
    <t>MUNTENI-BUZAU</t>
  </si>
  <si>
    <t>PERIETI</t>
  </si>
  <si>
    <t>REVIGA</t>
  </si>
  <si>
    <t>LACUSTENI</t>
  </si>
  <si>
    <t>SCANTEIA</t>
  </si>
  <si>
    <t>STELNICA</t>
  </si>
  <si>
    <t>VALEA CIORII</t>
  </si>
  <si>
    <t>DUMITRESTI</t>
  </si>
  <si>
    <t>VALEA MACRISULUI</t>
  </si>
  <si>
    <t>SCHEIA</t>
  </si>
  <si>
    <t>ANDRIESENI</t>
  </si>
  <si>
    <t>ARONEANU</t>
  </si>
  <si>
    <t>BALTATI</t>
  </si>
  <si>
    <t>BARNOVA</t>
  </si>
  <si>
    <t>BELCESTI</t>
  </si>
  <si>
    <t>TANSA</t>
  </si>
  <si>
    <t>BUTEA</t>
  </si>
  <si>
    <t>CEPLENITA</t>
  </si>
  <si>
    <t>CIORTESTI</t>
  </si>
  <si>
    <t>CIUREA</t>
  </si>
  <si>
    <t>COARNELE CAPREI</t>
  </si>
  <si>
    <t>COMARNA</t>
  </si>
  <si>
    <t>COSTULENI</t>
  </si>
  <si>
    <t>COTNARI</t>
  </si>
  <si>
    <t>COZMESTI</t>
  </si>
  <si>
    <t>DAGATA</t>
  </si>
  <si>
    <t>DOBROVAT</t>
  </si>
  <si>
    <t>DOLHESTI</t>
  </si>
  <si>
    <t>PAUSESTI</t>
  </si>
  <si>
    <t>ERBICENI</t>
  </si>
  <si>
    <t>FOCURI</t>
  </si>
  <si>
    <t>GOLAIESTI</t>
  </si>
  <si>
    <t>GORBAN</t>
  </si>
  <si>
    <t>GRAJDURI</t>
  </si>
  <si>
    <t>GROPNITA</t>
  </si>
  <si>
    <t>FORASTI</t>
  </si>
  <si>
    <t>GROZESTI</t>
  </si>
  <si>
    <t>HALAUCESTI</t>
  </si>
  <si>
    <t>HELESTENI</t>
  </si>
  <si>
    <t>HOLBOCA</t>
  </si>
  <si>
    <t>HORLESTI</t>
  </si>
  <si>
    <t>IPATELE</t>
  </si>
  <si>
    <t>LETCANI</t>
  </si>
  <si>
    <t>MADARJAC</t>
  </si>
  <si>
    <t>MIRCESTI</t>
  </si>
  <si>
    <t>RACHITENI</t>
  </si>
  <si>
    <t>MIRONEASA</t>
  </si>
  <si>
    <t>MIROSLAVA</t>
  </si>
  <si>
    <t>MIROSLOVESTI</t>
  </si>
  <si>
    <t>CIOHORANI</t>
  </si>
  <si>
    <t>MOGOSESTI-SIRET</t>
  </si>
  <si>
    <t>MOTCA</t>
  </si>
  <si>
    <t>OTELENI</t>
  </si>
  <si>
    <t>PLUGARI</t>
  </si>
  <si>
    <t>VAMA</t>
  </si>
  <si>
    <t>POPRICANI</t>
  </si>
  <si>
    <t>PROBOTA</t>
  </si>
  <si>
    <t>PERIENI</t>
  </si>
  <si>
    <t>RADUCANENI</t>
  </si>
  <si>
    <t>SCHITU DUCA</t>
  </si>
  <si>
    <t>SCOBINTI</t>
  </si>
  <si>
    <t>SIRETEL</t>
  </si>
  <si>
    <t>STOLNICENI-PRAJESCU</t>
  </si>
  <si>
    <t>BALS</t>
  </si>
  <si>
    <t>ION NECULCE</t>
  </si>
  <si>
    <t>RAZBOIENI</t>
  </si>
  <si>
    <t>TATARUSI</t>
  </si>
  <si>
    <t>TIBANA</t>
  </si>
  <si>
    <t>TIBANESTI</t>
  </si>
  <si>
    <t>TIGANASI</t>
  </si>
  <si>
    <t>TODIRESTI</t>
  </si>
  <si>
    <t>HARMANESTI</t>
  </si>
  <si>
    <t>TUTORA</t>
  </si>
  <si>
    <t>ALEXANDRU CEL BUN</t>
  </si>
  <si>
    <t>LUNCA BANULUI</t>
  </si>
  <si>
    <t>BACLES</t>
  </si>
  <si>
    <t>BALA</t>
  </si>
  <si>
    <t>BALACITA</t>
  </si>
  <si>
    <t>BALVANESTI</t>
  </si>
  <si>
    <t>BREZNITA-MOTRU</t>
  </si>
  <si>
    <t>BREZNITA-OCOL</t>
  </si>
  <si>
    <t>BURILA MARE</t>
  </si>
  <si>
    <t>VRANCEA</t>
  </si>
  <si>
    <t>BUTOIESTI</t>
  </si>
  <si>
    <t>CORCOVA</t>
  </si>
  <si>
    <t>CORDUN</t>
  </si>
  <si>
    <t>CORLATEL</t>
  </si>
  <si>
    <t>CUJMIR</t>
  </si>
  <si>
    <t>DEVESEL</t>
  </si>
  <si>
    <t>DUBOVA</t>
  </si>
  <si>
    <t>ESELNITA</t>
  </si>
  <si>
    <t>GARLA MARE</t>
  </si>
  <si>
    <t>VRATA</t>
  </si>
  <si>
    <t>GODEANU</t>
  </si>
  <si>
    <t>GRUIA</t>
  </si>
  <si>
    <t>HINOVA</t>
  </si>
  <si>
    <t>HUSNICIOARA</t>
  </si>
  <si>
    <t>ILOVAT</t>
  </si>
  <si>
    <t>ILOVITA</t>
  </si>
  <si>
    <t>ISVERNA</t>
  </si>
  <si>
    <t>IZVORU BARZII</t>
  </si>
  <si>
    <t>JIANA</t>
  </si>
  <si>
    <t>MALOVAT</t>
  </si>
  <si>
    <t>OBARSIA DE CAMP</t>
  </si>
  <si>
    <t>OBARSIA-CLOSANI</t>
  </si>
  <si>
    <t>OPRISOR</t>
  </si>
  <si>
    <t>PATULELE</t>
  </si>
  <si>
    <t>PONOARELE</t>
  </si>
  <si>
    <t>POROINA MARE</t>
  </si>
  <si>
    <t>PRISTOL</t>
  </si>
  <si>
    <t>PUNGHINA</t>
  </si>
  <si>
    <t>ROGOVA</t>
  </si>
  <si>
    <t>SISESTI</t>
  </si>
  <si>
    <t>SOVARNA</t>
  </si>
  <si>
    <t>STUDINA</t>
  </si>
  <si>
    <t>STANGACEAUA</t>
  </si>
  <si>
    <t>SVINITA</t>
  </si>
  <si>
    <t>TAMNA</t>
  </si>
  <si>
    <t>VANJULET</t>
  </si>
  <si>
    <t>VLADAIA</t>
  </si>
  <si>
    <t>VOLOIAC</t>
  </si>
  <si>
    <t>ARDUSAT</t>
  </si>
  <si>
    <t>ARINIS</t>
  </si>
  <si>
    <t>ASUAJU DE SUS</t>
  </si>
  <si>
    <t>BAITA DE SUB CODRU</t>
  </si>
  <si>
    <t>BASESTI</t>
  </si>
  <si>
    <t>BAIUT</t>
  </si>
  <si>
    <t>BICAZ</t>
  </si>
  <si>
    <t>BOCICOIU MARE</t>
  </si>
  <si>
    <t>BOIU MARE</t>
  </si>
  <si>
    <t>BOTIZA</t>
  </si>
  <si>
    <t>CAMPULUNG LA TISA</t>
  </si>
  <si>
    <t>CICARLAU</t>
  </si>
  <si>
    <t>COPALNIC-MANASTUR</t>
  </si>
  <si>
    <t>FAURESTI</t>
  </si>
  <si>
    <t>COROIENI</t>
  </si>
  <si>
    <t>CUPSENI</t>
  </si>
  <si>
    <t>DESESTI</t>
  </si>
  <si>
    <t>RUS</t>
  </si>
  <si>
    <t>IEUD</t>
  </si>
  <si>
    <t>LAPUS</t>
  </si>
  <si>
    <t>LEORDINA</t>
  </si>
  <si>
    <t>MIRESU MARE</t>
  </si>
  <si>
    <t>MOISEI</t>
  </si>
  <si>
    <t>OARTA DE JOS</t>
  </si>
  <si>
    <t>OCNA SUGATAG</t>
  </si>
  <si>
    <t>PETROVA</t>
  </si>
  <si>
    <t>POIENILE DE SUB MUNTE</t>
  </si>
  <si>
    <t>POIENILE IZEI</t>
  </si>
  <si>
    <t>REMETEA CHIOARULUI</t>
  </si>
  <si>
    <t>REPEDEA</t>
  </si>
  <si>
    <t>RONA DE JOS</t>
  </si>
  <si>
    <t>RONA DE SUS</t>
  </si>
  <si>
    <t>ROZAVLEA</t>
  </si>
  <si>
    <t>RUSCOVA</t>
  </si>
  <si>
    <t>SACALASENI</t>
  </si>
  <si>
    <t>COLTAU</t>
  </si>
  <si>
    <t>COAS</t>
  </si>
  <si>
    <t>SALSIG</t>
  </si>
  <si>
    <t>GARDANI</t>
  </si>
  <si>
    <t>SAPANTA</t>
  </si>
  <si>
    <t>SARASAU</t>
  </si>
  <si>
    <t>SATULUNG</t>
  </si>
  <si>
    <t>STRAMTURA</t>
  </si>
  <si>
    <t>SLATIOARA</t>
  </si>
  <si>
    <t>SUCIU DE SUS</t>
  </si>
  <si>
    <t>GROSII TIBLESULUI</t>
  </si>
  <si>
    <t>VADU IZEI</t>
  </si>
  <si>
    <t>VALEA CHIOARULUI</t>
  </si>
  <si>
    <t>VIMA MICA</t>
  </si>
  <si>
    <t>VISEU DE JOS</t>
  </si>
  <si>
    <t>ACATARI</t>
  </si>
  <si>
    <t>ADAMUS</t>
  </si>
  <si>
    <t>APOLD</t>
  </si>
  <si>
    <t>ATINTIS</t>
  </si>
  <si>
    <t>BAHNEA</t>
  </si>
  <si>
    <t>BALAUSERI</t>
  </si>
  <si>
    <t>BAND</t>
  </si>
  <si>
    <t>BATOS</t>
  </si>
  <si>
    <t>BEICA DE JOS</t>
  </si>
  <si>
    <t>BICHIS</t>
  </si>
  <si>
    <t>BRANCOVENESTI</t>
  </si>
  <si>
    <t>CEUASU DE CAMPIE</t>
  </si>
  <si>
    <t>CHETANI</t>
  </si>
  <si>
    <t>CHIHERU DE JOS</t>
  </si>
  <si>
    <t>COROISANMARTIN</t>
  </si>
  <si>
    <t>COZMA</t>
  </si>
  <si>
    <t>CUCERDEA</t>
  </si>
  <si>
    <t>CUCI</t>
  </si>
  <si>
    <t>DANES</t>
  </si>
  <si>
    <t>DEDA</t>
  </si>
  <si>
    <t>EREMITU</t>
  </si>
  <si>
    <t>ERNEI</t>
  </si>
  <si>
    <t>FARAGAU</t>
  </si>
  <si>
    <t>GALESTI</t>
  </si>
  <si>
    <t>GHINDARI</t>
  </si>
  <si>
    <t>CHIBED</t>
  </si>
  <si>
    <t>GORNESTI</t>
  </si>
  <si>
    <t>GREBENISU DE CAMPIE</t>
  </si>
  <si>
    <t>GURGHIU</t>
  </si>
  <si>
    <t>HODAC</t>
  </si>
  <si>
    <t>ICLANZEL</t>
  </si>
  <si>
    <t>IDECIU DE JOS</t>
  </si>
  <si>
    <t>CORUNCA</t>
  </si>
  <si>
    <t>LUNCA BRADULUI</t>
  </si>
  <si>
    <t>MAGHERANI</t>
  </si>
  <si>
    <t>BARA</t>
  </si>
  <si>
    <t>BERENI</t>
  </si>
  <si>
    <t>MIHESU DE CAMPIE</t>
  </si>
  <si>
    <t>NADES</t>
  </si>
  <si>
    <t>NEAUA</t>
  </si>
  <si>
    <t>OGRA</t>
  </si>
  <si>
    <t>PANET</t>
  </si>
  <si>
    <t>PAPIU ILARIAN</t>
  </si>
  <si>
    <t>PASARENI</t>
  </si>
  <si>
    <t>GALATENI</t>
  </si>
  <si>
    <t>PETELEA</t>
  </si>
  <si>
    <t>POGACEAUA</t>
  </si>
  <si>
    <t>RASTOLITA</t>
  </si>
  <si>
    <t>RICIU</t>
  </si>
  <si>
    <t>RUSII-MUNTI</t>
  </si>
  <si>
    <t>SANCRAIU DE MURES</t>
  </si>
  <si>
    <t>SANGEORGIU DE MURES</t>
  </si>
  <si>
    <t>SANGER</t>
  </si>
  <si>
    <t>SANPETRU DE CAMPIE</t>
  </si>
  <si>
    <t>SANTANA DE MURES</t>
  </si>
  <si>
    <t>SASCHIZ</t>
  </si>
  <si>
    <t>SAULIA</t>
  </si>
  <si>
    <t>SINCAI</t>
  </si>
  <si>
    <t>SOLOVASTRU</t>
  </si>
  <si>
    <t>STANCENI</t>
  </si>
  <si>
    <t>SUPLAC</t>
  </si>
  <si>
    <t>VARGATA</t>
  </si>
  <si>
    <t>VATAVA</t>
  </si>
  <si>
    <t>VETCA</t>
  </si>
  <si>
    <t>ZAGAR</t>
  </si>
  <si>
    <t>ZAU DE CAMPIE</t>
  </si>
  <si>
    <t>AGAPIA</t>
  </si>
  <si>
    <t>BALTATESTI</t>
  </si>
  <si>
    <t>GHINDAOANI</t>
  </si>
  <si>
    <t>BARGAUANI</t>
  </si>
  <si>
    <t>HARTOP</t>
  </si>
  <si>
    <t>BICAZ-CHEI</t>
  </si>
  <si>
    <t>BICAZU ARDELEAN</t>
  </si>
  <si>
    <t>BIRA</t>
  </si>
  <si>
    <t>BOGHICEA</t>
  </si>
  <si>
    <t>BORCA</t>
  </si>
  <si>
    <t>CEAHLAU</t>
  </si>
  <si>
    <t>COSTISA</t>
  </si>
  <si>
    <t>DORNESTI</t>
  </si>
  <si>
    <t>CRACAOANI</t>
  </si>
  <si>
    <t>DAMUC</t>
  </si>
  <si>
    <t>DOLJESTI</t>
  </si>
  <si>
    <t>DUMBRAVA ROSIE</t>
  </si>
  <si>
    <t>FRUMOSU</t>
  </si>
  <si>
    <t>GARCINA</t>
  </si>
  <si>
    <t>GHERAESTI</t>
  </si>
  <si>
    <t>GIROV</t>
  </si>
  <si>
    <t>DOCHIA</t>
  </si>
  <si>
    <t>GRINTIES</t>
  </si>
  <si>
    <t>GRUMAZESTI</t>
  </si>
  <si>
    <t>HANGU</t>
  </si>
  <si>
    <t>RUGINESTI</t>
  </si>
  <si>
    <t>ICUSESTI</t>
  </si>
  <si>
    <t>ION CREANGA</t>
  </si>
  <si>
    <t>ONICENI</t>
  </si>
  <si>
    <t>PANGARATI</t>
  </si>
  <si>
    <t>PASTRAVENI</t>
  </si>
  <si>
    <t>PIATRA SOIMULUI</t>
  </si>
  <si>
    <t>PIPIRIG</t>
  </si>
  <si>
    <t>POIANA TEIULUI</t>
  </si>
  <si>
    <t>SAVINESTI</t>
  </si>
  <si>
    <t>RAUCESTI</t>
  </si>
  <si>
    <t>ROMANI</t>
  </si>
  <si>
    <t>SABAOANI</t>
  </si>
  <si>
    <t>SAGNA</t>
  </si>
  <si>
    <t>GADINTI</t>
  </si>
  <si>
    <t>STANITA</t>
  </si>
  <si>
    <t>TAMASENI</t>
  </si>
  <si>
    <t>TARCAU</t>
  </si>
  <si>
    <t>TASCA</t>
  </si>
  <si>
    <t>TAZLAU</t>
  </si>
  <si>
    <t>TIBUCANI</t>
  </si>
  <si>
    <t>TIMISESTI</t>
  </si>
  <si>
    <t>PREUTESTI</t>
  </si>
  <si>
    <t>TUPILATI</t>
  </si>
  <si>
    <t>URECHENI</t>
  </si>
  <si>
    <t>VANATORI-NEAMT</t>
  </si>
  <si>
    <t>ZANESTI</t>
  </si>
  <si>
    <t>BABICIU</t>
  </si>
  <si>
    <t>BOBICESTI</t>
  </si>
  <si>
    <t>BRANCOVENI</t>
  </si>
  <si>
    <t>BRASTAVATU</t>
  </si>
  <si>
    <t>BUCINISU</t>
  </si>
  <si>
    <t>CARLOGANI</t>
  </si>
  <si>
    <t>CEZIENI</t>
  </si>
  <si>
    <t>CILIENI</t>
  </si>
  <si>
    <t>MARUNTEI</t>
  </si>
  <si>
    <t>COTEANA</t>
  </si>
  <si>
    <t>CRAMPOIA</t>
  </si>
  <si>
    <t>DANEASA</t>
  </si>
  <si>
    <t>DEVESELU</t>
  </si>
  <si>
    <t>DOBRETU</t>
  </si>
  <si>
    <t>DOBROSLOVENI</t>
  </si>
  <si>
    <t>DOBROTEASA</t>
  </si>
  <si>
    <t>OSICA DE JOS</t>
  </si>
  <si>
    <t>DOBRUN</t>
  </si>
  <si>
    <t>DRAGHICENI</t>
  </si>
  <si>
    <t>FAGETELU</t>
  </si>
  <si>
    <t>FALCOIU</t>
  </si>
  <si>
    <t>FARCASELE</t>
  </si>
  <si>
    <t>GARCOV</t>
  </si>
  <si>
    <t>GIUVARASTI</t>
  </si>
  <si>
    <t>GOSTAVATU</t>
  </si>
  <si>
    <t>GROJDIBODU</t>
  </si>
  <si>
    <t>IANCU JIANU</t>
  </si>
  <si>
    <t>IZBICENI</t>
  </si>
  <si>
    <t>LELEASCA</t>
  </si>
  <si>
    <t>MILCOV</t>
  </si>
  <si>
    <t>MORUNGLAV</t>
  </si>
  <si>
    <t>NICOLAE TITULESCU</t>
  </si>
  <si>
    <t>GHIMPETENI</t>
  </si>
  <si>
    <t>OBOGA</t>
  </si>
  <si>
    <t>CALUI</t>
  </si>
  <si>
    <t>OPORELU</t>
  </si>
  <si>
    <t>OPTASI-MAGURA</t>
  </si>
  <si>
    <t>VITANESTI</t>
  </si>
  <si>
    <t>SARBII - MAGURA</t>
  </si>
  <si>
    <t>ORLEA</t>
  </si>
  <si>
    <t>GURA PADINII</t>
  </si>
  <si>
    <t>OSICA DE SUS</t>
  </si>
  <si>
    <t>PERETU</t>
  </si>
  <si>
    <t>PARSCOVENI</t>
  </si>
  <si>
    <t>SOPARLITA</t>
  </si>
  <si>
    <t>PLESOIU</t>
  </si>
  <si>
    <t>DOBA</t>
  </si>
  <si>
    <t>POBORU</t>
  </si>
  <si>
    <t>RUSANESTI</t>
  </si>
  <si>
    <t>SAMBURESTI</t>
  </si>
  <si>
    <t>SPRANCENATA</t>
  </si>
  <si>
    <t>STOICANESTI</t>
  </si>
  <si>
    <t>STREJESTI</t>
  </si>
  <si>
    <t>GRADINILE</t>
  </si>
  <si>
    <t>TIA MARE</t>
  </si>
  <si>
    <t>TOPANA</t>
  </si>
  <si>
    <t>TUFENI</t>
  </si>
  <si>
    <t>URZICA</t>
  </si>
  <si>
    <t>VISINA NOUA</t>
  </si>
  <si>
    <t>VADASTRA</t>
  </si>
  <si>
    <t>VADASTRITA</t>
  </si>
  <si>
    <t>VERGULEASA</t>
  </si>
  <si>
    <t>VITOMIRESTI</t>
  </si>
  <si>
    <t>VLADILA</t>
  </si>
  <si>
    <t>VOINEASA</t>
  </si>
  <si>
    <t>VULPENI</t>
  </si>
  <si>
    <t>ALBESTI-PALEOLOGU</t>
  </si>
  <si>
    <t>APOSTOLACHE</t>
  </si>
  <si>
    <t>ARICESTII RAHTIVANI</t>
  </si>
  <si>
    <t>ARICESTII ZELETIN</t>
  </si>
  <si>
    <t>BABA ANA</t>
  </si>
  <si>
    <t>BALTA DOAMNEI</t>
  </si>
  <si>
    <t>BALTESTI</t>
  </si>
  <si>
    <t>PUSCASI</t>
  </si>
  <si>
    <t>BERTEA</t>
  </si>
  <si>
    <t>BLEJOI</t>
  </si>
  <si>
    <t>BOLDESTI-GRADISTEA</t>
  </si>
  <si>
    <t>CARBUNESTI</t>
  </si>
  <si>
    <t>CEPTURA</t>
  </si>
  <si>
    <t>CERASU</t>
  </si>
  <si>
    <t>CHIOJDEANCA</t>
  </si>
  <si>
    <t>CIORANI</t>
  </si>
  <si>
    <t>COCORASTII MISLII</t>
  </si>
  <si>
    <t>COLCEAG</t>
  </si>
  <si>
    <t>COSMINELE</t>
  </si>
  <si>
    <t>DRAJNA</t>
  </si>
  <si>
    <t>VADU SAPAT</t>
  </si>
  <si>
    <t>FILIPESTII DE PADURE</t>
  </si>
  <si>
    <t>FILIPESTII DE TARG</t>
  </si>
  <si>
    <t>GHERGHITA</t>
  </si>
  <si>
    <t>GORNET-CRICOV</t>
  </si>
  <si>
    <t>GURA VADULUI</t>
  </si>
  <si>
    <t>GURA VITIOAREI</t>
  </si>
  <si>
    <t>IORDACHEANU</t>
  </si>
  <si>
    <t>LIPANESTI</t>
  </si>
  <si>
    <t>MANECIU</t>
  </si>
  <si>
    <t>COCORASTII COLT</t>
  </si>
  <si>
    <t>PACURETI</t>
  </si>
  <si>
    <t>PODENII NOI</t>
  </si>
  <si>
    <t>POIANA CAMPINA</t>
  </si>
  <si>
    <t>POIENARII BURCHII</t>
  </si>
  <si>
    <t>POSESTI</t>
  </si>
  <si>
    <t>PREDEAL-SARARI</t>
  </si>
  <si>
    <t>PROVITA DE JOS</t>
  </si>
  <si>
    <t>PROVITA DE SUS</t>
  </si>
  <si>
    <t>PUCHENII MARI</t>
  </si>
  <si>
    <t>MOARA</t>
  </si>
  <si>
    <t>RAFOV</t>
  </si>
  <si>
    <t>SALCIILE</t>
  </si>
  <si>
    <t>SANGERU</t>
  </si>
  <si>
    <t>SECARIA</t>
  </si>
  <si>
    <t>SIRNA</t>
  </si>
  <si>
    <t>SOIMARI</t>
  </si>
  <si>
    <t>SOTRILE</t>
  </si>
  <si>
    <t>STARCHIOJD</t>
  </si>
  <si>
    <t>STEFESTI</t>
  </si>
  <si>
    <t>SURANI</t>
  </si>
  <si>
    <t>TALEA</t>
  </si>
  <si>
    <t>TARGSORU VECHI</t>
  </si>
  <si>
    <t>TEISANI</t>
  </si>
  <si>
    <t>TELEGA</t>
  </si>
  <si>
    <t>TINOSU</t>
  </si>
  <si>
    <t>VALCANESTI</t>
  </si>
  <si>
    <t>VALEA CALUGAREASCA</t>
  </si>
  <si>
    <t>VALEA DOFTANEI</t>
  </si>
  <si>
    <t>VARBILAU</t>
  </si>
  <si>
    <t>SIBIU</t>
  </si>
  <si>
    <t>ALTINA</t>
  </si>
  <si>
    <t>APOLDU DE JOS</t>
  </si>
  <si>
    <t>ARPASU DE JOS</t>
  </si>
  <si>
    <t>ATEL</t>
  </si>
  <si>
    <t>ALMA</t>
  </si>
  <si>
    <t>AXENTE SEVER</t>
  </si>
  <si>
    <t>BAZNA</t>
  </si>
  <si>
    <t>BIERTAN</t>
  </si>
  <si>
    <t>BIRGHIS</t>
  </si>
  <si>
    <t>BLAJEL</t>
  </si>
  <si>
    <t>BRADENI</t>
  </si>
  <si>
    <t>BRATEIU</t>
  </si>
  <si>
    <t>BRUIU</t>
  </si>
  <si>
    <t>CARTISOARA</t>
  </si>
  <si>
    <t>CHIRPAR</t>
  </si>
  <si>
    <t>DARLOS</t>
  </si>
  <si>
    <t>GURA RAULUI</t>
  </si>
  <si>
    <t>HOGHILAG</t>
  </si>
  <si>
    <t>JINA</t>
  </si>
  <si>
    <t>LASLEA</t>
  </si>
  <si>
    <t>LOAMNES</t>
  </si>
  <si>
    <t>LUDOS</t>
  </si>
  <si>
    <t>MARPOD</t>
  </si>
  <si>
    <t>MERGHINDEAL</t>
  </si>
  <si>
    <t>MICASASA</t>
  </si>
  <si>
    <t>NOCRICH</t>
  </si>
  <si>
    <t>ORLAT</t>
  </si>
  <si>
    <t>PAUCA</t>
  </si>
  <si>
    <t>POIANA SIBIULUI</t>
  </si>
  <si>
    <t>POPLACA</t>
  </si>
  <si>
    <t>PORUMBACU DE JOS</t>
  </si>
  <si>
    <t>RASINARI</t>
  </si>
  <si>
    <t>RAU SADULUI</t>
  </si>
  <si>
    <t>SADU</t>
  </si>
  <si>
    <t>SEICA MARE</t>
  </si>
  <si>
    <t>SEICA MICA</t>
  </si>
  <si>
    <t>SELIMBAR</t>
  </si>
  <si>
    <t>SLIMNIC</t>
  </si>
  <si>
    <t>SURA MARE</t>
  </si>
  <si>
    <t>SURA MICA</t>
  </si>
  <si>
    <t>TILISCA</t>
  </si>
  <si>
    <t>TURNU ROSU</t>
  </si>
  <si>
    <t>VALEA VIILOR</t>
  </si>
  <si>
    <t>AGRIJ</t>
  </si>
  <si>
    <t>ALMASU</t>
  </si>
  <si>
    <t>BANISOR</t>
  </si>
  <si>
    <t>BENESAT</t>
  </si>
  <si>
    <t>BOBOTA</t>
  </si>
  <si>
    <t>CAMAR</t>
  </si>
  <si>
    <t>CARASTELEC</t>
  </si>
  <si>
    <t>CHIESD</t>
  </si>
  <si>
    <t>CIZER</t>
  </si>
  <si>
    <t>COSEIU</t>
  </si>
  <si>
    <t>CREACA</t>
  </si>
  <si>
    <t>CRISTOLT</t>
  </si>
  <si>
    <t>CUZAPLAC</t>
  </si>
  <si>
    <t>DOBRIN</t>
  </si>
  <si>
    <t>DRAGU</t>
  </si>
  <si>
    <t>FILDU DE JOS</t>
  </si>
  <si>
    <t>GALGAU</t>
  </si>
  <si>
    <t>GARBOU</t>
  </si>
  <si>
    <t>HALMASD</t>
  </si>
  <si>
    <t>HERECLEAN</t>
  </si>
  <si>
    <t>HIDA</t>
  </si>
  <si>
    <t>HOROATU CRASNEI</t>
  </si>
  <si>
    <t>ILEANDA</t>
  </si>
  <si>
    <t>IP</t>
  </si>
  <si>
    <t>LETCA</t>
  </si>
  <si>
    <t>MAERISTE</t>
  </si>
  <si>
    <t>MARCA</t>
  </si>
  <si>
    <t>MESESENII DE JOS</t>
  </si>
  <si>
    <t>MIRSID</t>
  </si>
  <si>
    <t>NAPRADEA</t>
  </si>
  <si>
    <t>NUSFALAU</t>
  </si>
  <si>
    <t>BOGHIS</t>
  </si>
  <si>
    <t>PERICEI</t>
  </si>
  <si>
    <t>POIANA BLENCHII</t>
  </si>
  <si>
    <t>ROMANASI</t>
  </si>
  <si>
    <t>SIMISNA</t>
  </si>
  <si>
    <t>SAG</t>
  </si>
  <si>
    <t>SALATIG</t>
  </si>
  <si>
    <t>SAMSUD</t>
  </si>
  <si>
    <t>SANMIHAIU ALMASULUI</t>
  </si>
  <si>
    <t>SARMASAG</t>
  </si>
  <si>
    <t>SOMES-ODORHEI</t>
  </si>
  <si>
    <t>TREZNEA</t>
  </si>
  <si>
    <t>VALCAU DE JOS</t>
  </si>
  <si>
    <t>VARSOLT</t>
  </si>
  <si>
    <t>ZALHA</t>
  </si>
  <si>
    <t>ZIMBOR</t>
  </si>
  <si>
    <t>ACIS</t>
  </si>
  <si>
    <t>ANDRID</t>
  </si>
  <si>
    <t>APA</t>
  </si>
  <si>
    <t>BATARCI</t>
  </si>
  <si>
    <t>BELTIUG</t>
  </si>
  <si>
    <t>SANDRA</t>
  </si>
  <si>
    <t>BERVENI</t>
  </si>
  <si>
    <t>BOGDAND</t>
  </si>
  <si>
    <t>BOTIZ</t>
  </si>
  <si>
    <t>CALINESTI-OAS</t>
  </si>
  <si>
    <t>CAMARZANA</t>
  </si>
  <si>
    <t>CAPLENI</t>
  </si>
  <si>
    <t>CAMIN</t>
  </si>
  <si>
    <t>CAUAS</t>
  </si>
  <si>
    <t>CEHAL</t>
  </si>
  <si>
    <t>CERTEZE</t>
  </si>
  <si>
    <t>CRAIDOROLT</t>
  </si>
  <si>
    <t>CRUCISOR</t>
  </si>
  <si>
    <t>CULCIU</t>
  </si>
  <si>
    <t>DOROLT</t>
  </si>
  <si>
    <t>FOIENI</t>
  </si>
  <si>
    <t>GHERTA MICA</t>
  </si>
  <si>
    <t>HALMEU</t>
  </si>
  <si>
    <t>PORUMBESTI</t>
  </si>
  <si>
    <t>HODOD</t>
  </si>
  <si>
    <t>HOMOROADE</t>
  </si>
  <si>
    <t>MEDIESU AURIT</t>
  </si>
  <si>
    <t>MICULA</t>
  </si>
  <si>
    <t>MOFTIN</t>
  </si>
  <si>
    <t>ODOREU</t>
  </si>
  <si>
    <t>ORASU NOU</t>
  </si>
  <si>
    <t>PIR</t>
  </si>
  <si>
    <t>PISCOLT</t>
  </si>
  <si>
    <t>POMI</t>
  </si>
  <si>
    <t>SACASENI</t>
  </si>
  <si>
    <t>SANISLAU</t>
  </si>
  <si>
    <t>CIUMESTI</t>
  </si>
  <si>
    <t>SANTAU</t>
  </si>
  <si>
    <t>SAUCA</t>
  </si>
  <si>
    <t>SOCOND</t>
  </si>
  <si>
    <t>SUPUR</t>
  </si>
  <si>
    <t>TARNA MARE</t>
  </si>
  <si>
    <t>TARSOLT</t>
  </si>
  <si>
    <t>TEREBESTI</t>
  </si>
  <si>
    <t>TIREAM</t>
  </si>
  <si>
    <t>TURT</t>
  </si>
  <si>
    <t>TURULUNG</t>
  </si>
  <si>
    <t>VETIS</t>
  </si>
  <si>
    <t>VIILE SATU MARE</t>
  </si>
  <si>
    <t>SUCEAVA</t>
  </si>
  <si>
    <t>POIENI-SOLCA</t>
  </si>
  <si>
    <t>ARBORE</t>
  </si>
  <si>
    <t>BALCAUTI</t>
  </si>
  <si>
    <t>BILCA</t>
  </si>
  <si>
    <t>BOROAIA</t>
  </si>
  <si>
    <t>BOSANCI</t>
  </si>
  <si>
    <t>BOTOSANA</t>
  </si>
  <si>
    <t>BRODINA</t>
  </si>
  <si>
    <t>CACICA</t>
  </si>
  <si>
    <t>CALAFINDESTI</t>
  </si>
  <si>
    <t>SERBAUTI</t>
  </si>
  <si>
    <t>CARLIBABA</t>
  </si>
  <si>
    <t>ILISESTI</t>
  </si>
  <si>
    <t>BALACEANA</t>
  </si>
  <si>
    <t>CIPRIAN PORUMBESCU</t>
  </si>
  <si>
    <t>CORNU LUNCII</t>
  </si>
  <si>
    <t>DORNA CANDRENILOR</t>
  </si>
  <si>
    <t>COSNA</t>
  </si>
  <si>
    <t>DORNA-ARINI</t>
  </si>
  <si>
    <t>BERCHISESTI</t>
  </si>
  <si>
    <t>FRATAUTII NOI</t>
  </si>
  <si>
    <t>FRATAUTII VECHI</t>
  </si>
  <si>
    <t>FUNDU MOLDOVEI</t>
  </si>
  <si>
    <t>GALANESTI</t>
  </si>
  <si>
    <t>VOITINEL</t>
  </si>
  <si>
    <t>GRAMESTI</t>
  </si>
  <si>
    <t>GRANICESTI</t>
  </si>
  <si>
    <t>HORODNIC DE JOS</t>
  </si>
  <si>
    <t>HORODNIC DE SUS</t>
  </si>
  <si>
    <t>HORODNICENI</t>
  </si>
  <si>
    <t>IZVOARELE SUCEVEI</t>
  </si>
  <si>
    <t>MALINI</t>
  </si>
  <si>
    <t>MANASTIREA HUMORULUI</t>
  </si>
  <si>
    <t>IASLOVAT</t>
  </si>
  <si>
    <t>MITOCU DRAGOMIRNEI</t>
  </si>
  <si>
    <t>MOLDOVA-SULITA</t>
  </si>
  <si>
    <t>MUSENITA</t>
  </si>
  <si>
    <t>OSTRA</t>
  </si>
  <si>
    <t>PALTINOASA</t>
  </si>
  <si>
    <t>PANACI</t>
  </si>
  <si>
    <t>PARTESTII DE JOS</t>
  </si>
  <si>
    <t>PATRAUTI</t>
  </si>
  <si>
    <t>POIANA STAMPEI</t>
  </si>
  <si>
    <t>RADASENI</t>
  </si>
  <si>
    <t>SARU DORNEI</t>
  </si>
  <si>
    <t>SIMINICEA</t>
  </si>
  <si>
    <t>STULPICANI</t>
  </si>
  <si>
    <t>SUCEVITA</t>
  </si>
  <si>
    <t>UDESTI</t>
  </si>
  <si>
    <t>ULMA</t>
  </si>
  <si>
    <t>VADU MOLDOVEI</t>
  </si>
  <si>
    <t>VALEA MOLDOVEI</t>
  </si>
  <si>
    <t>CAPU CAMPULUI</t>
  </si>
  <si>
    <t>VATRA MOLDOVITEI</t>
  </si>
  <si>
    <t>VERESTI</t>
  </si>
  <si>
    <t>VICOVU DE JOS</t>
  </si>
  <si>
    <t>VOLOVAT</t>
  </si>
  <si>
    <t>ZAMOSTEA</t>
  </si>
  <si>
    <t>ZVORISTEA</t>
  </si>
  <si>
    <t>TULCEA</t>
  </si>
  <si>
    <t>BEIDAUD</t>
  </si>
  <si>
    <t>CARCALIU</t>
  </si>
  <si>
    <t>CASIMCEA</t>
  </si>
  <si>
    <t>CEAMURLIA DE JOS</t>
  </si>
  <si>
    <t>CEATALCHIOI</t>
  </si>
  <si>
    <t>CERNA</t>
  </si>
  <si>
    <t>CHILIA VECHE</t>
  </si>
  <si>
    <t>CIUCUROVA</t>
  </si>
  <si>
    <t>DAENI</t>
  </si>
  <si>
    <t>HAMCEARCA</t>
  </si>
  <si>
    <t>VALEA TEILOR</t>
  </si>
  <si>
    <t>JIJILA</t>
  </si>
  <si>
    <t>JURILOVCA</t>
  </si>
  <si>
    <t>VACARENI</t>
  </si>
  <si>
    <t>MAHMUDIA</t>
  </si>
  <si>
    <t>BESTEPE</t>
  </si>
  <si>
    <t>MALIUC</t>
  </si>
  <si>
    <t>MURIGHIOL</t>
  </si>
  <si>
    <t>NALBANT</t>
  </si>
  <si>
    <t>NICULITEL</t>
  </si>
  <si>
    <t>NUFARU</t>
  </si>
  <si>
    <t>PARDINA</t>
  </si>
  <si>
    <t>PECENEAGA</t>
  </si>
  <si>
    <t>SARICHIOI</t>
  </si>
  <si>
    <t>SLAVA CERCHEZA</t>
  </si>
  <si>
    <t>SOMOVA</t>
  </si>
  <si>
    <t>TOPOLOG</t>
  </si>
  <si>
    <t>TURCOAIA</t>
  </si>
  <si>
    <t>VALEA NUCARILOR</t>
  </si>
  <si>
    <t>I.C.BRATIANU</t>
  </si>
  <si>
    <t>BALINT</t>
  </si>
  <si>
    <t>BANLOC</t>
  </si>
  <si>
    <t>BEBA VECHE</t>
  </si>
  <si>
    <t>BECICHERECU MIC</t>
  </si>
  <si>
    <t>DUDESTII NOI</t>
  </si>
  <si>
    <t>BELINT</t>
  </si>
  <si>
    <t>BETHAUSEN</t>
  </si>
  <si>
    <t>BILED</t>
  </si>
  <si>
    <t>BOGDA</t>
  </si>
  <si>
    <t>BOLDUR</t>
  </si>
  <si>
    <t>BRESTOVAT</t>
  </si>
  <si>
    <t>IECEA MARE</t>
  </si>
  <si>
    <t>CENAD</t>
  </si>
  <si>
    <t>CENEI</t>
  </si>
  <si>
    <t>CHECEA</t>
  </si>
  <si>
    <t>CHEVERESU MARE</t>
  </si>
  <si>
    <t>GHILAD</t>
  </si>
  <si>
    <t>COMLOSU MARE</t>
  </si>
  <si>
    <t>COSTEIU</t>
  </si>
  <si>
    <t>CRICIOVA</t>
  </si>
  <si>
    <t>CURTEA</t>
  </si>
  <si>
    <t>DAROVA</t>
  </si>
  <si>
    <t>DENTA</t>
  </si>
  <si>
    <t>DUDESTII VECHI</t>
  </si>
  <si>
    <t>VALCANI</t>
  </si>
  <si>
    <t>FARDEA</t>
  </si>
  <si>
    <t>FOENI</t>
  </si>
  <si>
    <t>BIRDA</t>
  </si>
  <si>
    <t>GAVOJDIA</t>
  </si>
  <si>
    <t>GHIRODA</t>
  </si>
  <si>
    <t>GHIZELA</t>
  </si>
  <si>
    <t>GIARMATA</t>
  </si>
  <si>
    <t>GIERA</t>
  </si>
  <si>
    <t>GIROC</t>
  </si>
  <si>
    <t>GIULVAZ</t>
  </si>
  <si>
    <t>JAMU MARE</t>
  </si>
  <si>
    <t>JEBEL</t>
  </si>
  <si>
    <t>LENAUHEIM</t>
  </si>
  <si>
    <t>LIEBLING</t>
  </si>
  <si>
    <t>LOVRIN</t>
  </si>
  <si>
    <t>GOTTLOB</t>
  </si>
  <si>
    <t>MANASTIUR</t>
  </si>
  <si>
    <t>MARGINA</t>
  </si>
  <si>
    <t>MASLOC</t>
  </si>
  <si>
    <t>FIBIS</t>
  </si>
  <si>
    <t>MORAVITA</t>
  </si>
  <si>
    <t>MOSNITA NOUA</t>
  </si>
  <si>
    <t>NADRAG</t>
  </si>
  <si>
    <t>NITCHIDORF</t>
  </si>
  <si>
    <t>OHABA LUNGA</t>
  </si>
  <si>
    <t>ORTISOARA</t>
  </si>
  <si>
    <t>PECIU NOU</t>
  </si>
  <si>
    <t>PERIAM</t>
  </si>
  <si>
    <t>PESAC</t>
  </si>
  <si>
    <t>PISCHIA</t>
  </si>
  <si>
    <t>REMETEA MARE</t>
  </si>
  <si>
    <t>SACALAZ</t>
  </si>
  <si>
    <t>SACOSU TURCESC</t>
  </si>
  <si>
    <t>PARTA</t>
  </si>
  <si>
    <t>SANANDREI</t>
  </si>
  <si>
    <t>SANMIHAIU ROMAN</t>
  </si>
  <si>
    <t>SANPETRU MARE</t>
  </si>
  <si>
    <t>SARAVALE</t>
  </si>
  <si>
    <t>SATCHINEZ</t>
  </si>
  <si>
    <t>STIUCA</t>
  </si>
  <si>
    <t>TEREMIA MARE</t>
  </si>
  <si>
    <t>TOPOLOVATU MARE</t>
  </si>
  <si>
    <t>TORMAC</t>
  </si>
  <si>
    <t>TRAIAN VUIA</t>
  </si>
  <si>
    <t>SACENI</t>
  </si>
  <si>
    <t>UIVAR</t>
  </si>
  <si>
    <t>OTELEC</t>
  </si>
  <si>
    <t>VARIAS</t>
  </si>
  <si>
    <t>VICTOR VLAD DELAMARINA</t>
  </si>
  <si>
    <t>VOITEG</t>
  </si>
  <si>
    <t>BABAITA</t>
  </si>
  <si>
    <t>BALACI</t>
  </si>
  <si>
    <t>BLEJESTI</t>
  </si>
  <si>
    <t>BOTOROAGA</t>
  </si>
  <si>
    <t>BRANCENI</t>
  </si>
  <si>
    <t>BUZESCU</t>
  </si>
  <si>
    <t>CALMATUIU</t>
  </si>
  <si>
    <t>CALMATUIU DE SUS</t>
  </si>
  <si>
    <t>CERVENIA</t>
  </si>
  <si>
    <t>CIOLANESTI</t>
  </si>
  <si>
    <t>DRACEA</t>
  </si>
  <si>
    <t>CREVENICU</t>
  </si>
  <si>
    <t>DIDESTI</t>
  </si>
  <si>
    <t>DRACSENEI</t>
  </si>
  <si>
    <t>BEUCA</t>
  </si>
  <si>
    <t>DRAGANESTI DE VEDE</t>
  </si>
  <si>
    <t>DRAGANESTI-VLASCA</t>
  </si>
  <si>
    <t>FURCULESTI</t>
  </si>
  <si>
    <t>GRATIA</t>
  </si>
  <si>
    <t>SAELELE</t>
  </si>
  <si>
    <t>MALDAENI</t>
  </si>
  <si>
    <t>MARZANESTI</t>
  </si>
  <si>
    <t>NANOV</t>
  </si>
  <si>
    <t>NASTURELU</t>
  </si>
  <si>
    <t>ORBEASCA</t>
  </si>
  <si>
    <t>PLOPII-SLAVITESTI</t>
  </si>
  <si>
    <t>POENI</t>
  </si>
  <si>
    <t>POROSCHIA</t>
  </si>
  <si>
    <t>RADOIESTI</t>
  </si>
  <si>
    <t>RASMIRESTI</t>
  </si>
  <si>
    <t>SARBENI</t>
  </si>
  <si>
    <t>SCRIOASTEA</t>
  </si>
  <si>
    <t>SCURTU MARE</t>
  </si>
  <si>
    <t>SEGARCEA-VALE</t>
  </si>
  <si>
    <t>SFINTESTI</t>
  </si>
  <si>
    <t>PURANI</t>
  </si>
  <si>
    <t>SILISTEA-GUMESTI</t>
  </si>
  <si>
    <t>SLOBOZIA MANDRA</t>
  </si>
  <si>
    <t>UDA-CLOCOCIOV</t>
  </si>
  <si>
    <t>SMARDIOASA</t>
  </si>
  <si>
    <t>STOROBANEASA</t>
  </si>
  <si>
    <t>SUHAIA</t>
  </si>
  <si>
    <t>TATARASTII DE JOS</t>
  </si>
  <si>
    <t>TATARASTII DE SUS</t>
  </si>
  <si>
    <t>TRIVALEA-MOSTENI</t>
  </si>
  <si>
    <t>TROIANUL</t>
  </si>
  <si>
    <t>VARTOAPE</t>
  </si>
  <si>
    <t>ZAMBREASCA</t>
  </si>
  <si>
    <t>ALUNU</t>
  </si>
  <si>
    <t>BERISLAVESTI</t>
  </si>
  <si>
    <t>BOISOARA</t>
  </si>
  <si>
    <t>CAINENI</t>
  </si>
  <si>
    <t>CERNISOARA</t>
  </si>
  <si>
    <t>MADULARI</t>
  </si>
  <si>
    <t>CRETENI</t>
  </si>
  <si>
    <t>DAESTI</t>
  </si>
  <si>
    <t>DANICEI</t>
  </si>
  <si>
    <t>FARTATESTI</t>
  </si>
  <si>
    <t>DICULESTI</t>
  </si>
  <si>
    <t>GALICEA</t>
  </si>
  <si>
    <t>GHIOROIU</t>
  </si>
  <si>
    <t>GLAVILE</t>
  </si>
  <si>
    <t>GUSOENI</t>
  </si>
  <si>
    <t>LADESTI</t>
  </si>
  <si>
    <t>MALDARESTI</t>
  </si>
  <si>
    <t>LALOSU</t>
  </si>
  <si>
    <t>LAPUSATA</t>
  </si>
  <si>
    <t>MACIUCA</t>
  </si>
  <si>
    <t>MALAIA</t>
  </si>
  <si>
    <t>MATEESTI</t>
  </si>
  <si>
    <t>MILCOIU</t>
  </si>
  <si>
    <t>MUEREASCA</t>
  </si>
  <si>
    <t>OLANU</t>
  </si>
  <si>
    <t>ORLESTI</t>
  </si>
  <si>
    <t>OTESANI</t>
  </si>
  <si>
    <t>PAUSESTI-MAGLASI</t>
  </si>
  <si>
    <t>PERISANI</t>
  </si>
  <si>
    <t>PESCEANA</t>
  </si>
  <si>
    <t>ROESTI</t>
  </si>
  <si>
    <t>PRUNDENI</t>
  </si>
  <si>
    <t>ROSIILE</t>
  </si>
  <si>
    <t>SALATRUCEL</t>
  </si>
  <si>
    <t>SCUNDU</t>
  </si>
  <si>
    <t>SIRINEASA</t>
  </si>
  <si>
    <t>STOILESTI</t>
  </si>
  <si>
    <t>MITROFANI</t>
  </si>
  <si>
    <t>TETOIU</t>
  </si>
  <si>
    <t>VAIDEENI</t>
  </si>
  <si>
    <t>VOICESTI</t>
  </si>
  <si>
    <t>ZATRENI</t>
  </si>
  <si>
    <t>ANDREIASU DE JOS</t>
  </si>
  <si>
    <t>BOGHESTI</t>
  </si>
  <si>
    <t>BOLOTESTI</t>
  </si>
  <si>
    <t>GAGESTI</t>
  </si>
  <si>
    <t>BORDESTI</t>
  </si>
  <si>
    <t>CAMPINEANCA</t>
  </si>
  <si>
    <t>CAMPURI</t>
  </si>
  <si>
    <t>CARLIGELE</t>
  </si>
  <si>
    <t>CHIOJDENI</t>
  </si>
  <si>
    <t>CORBITA</t>
  </si>
  <si>
    <t>ALEXANDRU VLAHUTA</t>
  </si>
  <si>
    <t>FITIONESTI</t>
  </si>
  <si>
    <t>GAROAFA</t>
  </si>
  <si>
    <t>GUGESTI</t>
  </si>
  <si>
    <t>GURA CALITEI</t>
  </si>
  <si>
    <t>HOMOCEA</t>
  </si>
  <si>
    <t>PLOSCUTENI</t>
  </si>
  <si>
    <t>JARISTEA</t>
  </si>
  <si>
    <t>JITIA</t>
  </si>
  <si>
    <t>MAICANESTI</t>
  </si>
  <si>
    <t>MILCOVUL</t>
  </si>
  <si>
    <t>GOLOGANU</t>
  </si>
  <si>
    <t>NARUJA</t>
  </si>
  <si>
    <t>NEREJU</t>
  </si>
  <si>
    <t>SPULBER</t>
  </si>
  <si>
    <t>POIANA CRISTEI</t>
  </si>
  <si>
    <t>PUFESTI</t>
  </si>
  <si>
    <t>RACOASA</t>
  </si>
  <si>
    <t>REGHIU</t>
  </si>
  <si>
    <t>SIHLEA</t>
  </si>
  <si>
    <t>SLOBOZIA BRADULUI</t>
  </si>
  <si>
    <t>SLOBOZIA CIORASTI</t>
  </si>
  <si>
    <t>SOVEJA</t>
  </si>
  <si>
    <t>STRAOANE</t>
  </si>
  <si>
    <t>SURAIA</t>
  </si>
  <si>
    <t>BILIESTI</t>
  </si>
  <si>
    <t>TAMBOESTI</t>
  </si>
  <si>
    <t>OBREJITA</t>
  </si>
  <si>
    <t>TANASOAIA</t>
  </si>
  <si>
    <t>TATARANU</t>
  </si>
  <si>
    <t>TIFESTI</t>
  </si>
  <si>
    <t>TULNICI</t>
  </si>
  <si>
    <t>VALEA SARII</t>
  </si>
  <si>
    <t>VARTESCOIU</t>
  </si>
  <si>
    <t>VINTILEASCA</t>
  </si>
  <si>
    <t>VIZANTEA-LIVEZI</t>
  </si>
  <si>
    <t>VRANCIOAIA</t>
  </si>
  <si>
    <t>VASLUI</t>
  </si>
  <si>
    <t>ARSURA</t>
  </si>
  <si>
    <t>BACANI</t>
  </si>
  <si>
    <t>MICLESTI</t>
  </si>
  <si>
    <t>BEREZENI</t>
  </si>
  <si>
    <t>BOGDANITA</t>
  </si>
  <si>
    <t>BUNESTI-AVERESTI</t>
  </si>
  <si>
    <t>CODAESTI</t>
  </si>
  <si>
    <t>DELESTI</t>
  </si>
  <si>
    <t>DRANCENI</t>
  </si>
  <si>
    <t>EPURENI</t>
  </si>
  <si>
    <t>DUDA-EPURENI</t>
  </si>
  <si>
    <t>FALCIU</t>
  </si>
  <si>
    <t>GARCENI</t>
  </si>
  <si>
    <t>FRUNTISENI</t>
  </si>
  <si>
    <t>HOCENI</t>
  </si>
  <si>
    <t>IANA</t>
  </si>
  <si>
    <t>POGONESTI</t>
  </si>
  <si>
    <t>LAZA</t>
  </si>
  <si>
    <t>LIPOVAT</t>
  </si>
  <si>
    <t>MALUSTENI</t>
  </si>
  <si>
    <t>MUNTENII DE JOS</t>
  </si>
  <si>
    <t>OLTENESTI</t>
  </si>
  <si>
    <t>OSESTI</t>
  </si>
  <si>
    <t>CIOCANI</t>
  </si>
  <si>
    <t>POGANA</t>
  </si>
  <si>
    <t>POIENESTI</t>
  </si>
  <si>
    <t>PUNGESTI</t>
  </si>
  <si>
    <t>REBRICEA</t>
  </si>
  <si>
    <t>ROSIESTI</t>
  </si>
  <si>
    <t>SOLESTI</t>
  </si>
  <si>
    <t>STANILESTI</t>
  </si>
  <si>
    <t>SULETEA</t>
  </si>
  <si>
    <t>TACUTA</t>
  </si>
  <si>
    <t>TANACU</t>
  </si>
  <si>
    <t>MUNTENII DE SUS</t>
  </si>
  <si>
    <t>RAFAILA</t>
  </si>
  <si>
    <t>TUTOVA</t>
  </si>
  <si>
    <t>POCHIDIA</t>
  </si>
  <si>
    <t>VETRISOAIA</t>
  </si>
  <si>
    <t>DODESTI</t>
  </si>
  <si>
    <t>VINDEREI</t>
  </si>
  <si>
    <t>VUTCANI</t>
  </si>
  <si>
    <t>ZAPODENI</t>
  </si>
  <si>
    <t>ZORLENI</t>
  </si>
  <si>
    <t>Cheltuieli cu 
consumul interm</t>
  </si>
  <si>
    <t>Nr mediu 
persoane ocupate</t>
  </si>
  <si>
    <t>Salarii si 
indemnizatii</t>
  </si>
  <si>
    <t>Stoc final 
semifabricate</t>
  </si>
  <si>
    <t>Stoc initial 
semifabricate</t>
  </si>
  <si>
    <t>Productia de imobilizari corpor.</t>
  </si>
  <si>
    <t xml:space="preserve">Valoare minimă mijloace fixe </t>
  </si>
  <si>
    <t xml:space="preserve">Cota maxima a TVA </t>
  </si>
  <si>
    <t>Anul</t>
  </si>
  <si>
    <t xml:space="preserve"> cap.IV pct.2 rd.1 =  Suma (rd.(2 la n)) pentru col.(1 la 8)</t>
  </si>
  <si>
    <t>Cercetare-dezvoltare in stiinte sociale si umaniste</t>
  </si>
  <si>
    <t xml:space="preserve"> cap.IV pct.2 rd.(1 la n) col.1 =  Suma rd.(1 la n) col.(2 la 6)</t>
  </si>
  <si>
    <t xml:space="preserve"> cap.IV pct.2 rd.(1 la n) col.7 &lt;=  pct.2 rd.(1 la n) col.(3+4+6)</t>
  </si>
  <si>
    <t>Rd.1 Col.7</t>
  </si>
  <si>
    <t>Cap.4 pct.2</t>
  </si>
  <si>
    <t>Rd.2 Col.B</t>
  </si>
  <si>
    <t>Rd.3 Col.B</t>
  </si>
  <si>
    <t>Rd.4 Col.B</t>
  </si>
  <si>
    <t>Rd.5 Col.B</t>
  </si>
  <si>
    <t>Rd.6 Col.B</t>
  </si>
  <si>
    <t>Rd.7 Col.B</t>
  </si>
  <si>
    <t>Rd.8 Col.B</t>
  </si>
  <si>
    <t>Rd.9 Col.B</t>
  </si>
  <si>
    <t>Rd.10 Col.B</t>
  </si>
  <si>
    <t>Rd.11 Col.B</t>
  </si>
  <si>
    <t>Rd.12 Col.B</t>
  </si>
  <si>
    <t>Rd.13 Col.B</t>
  </si>
  <si>
    <t>Rd.14 Col.B</t>
  </si>
  <si>
    <t>Rd.15 Col.B</t>
  </si>
  <si>
    <t>Rd.16 Col.B</t>
  </si>
  <si>
    <t>Rd.17 Col.B</t>
  </si>
  <si>
    <t>Rd.18 Col.B</t>
  </si>
  <si>
    <t>Rd.19 Col.B</t>
  </si>
  <si>
    <t>Rd.20 Col.B</t>
  </si>
  <si>
    <t>Rd.21 Col.B</t>
  </si>
  <si>
    <t>Rd.22 Col.B</t>
  </si>
  <si>
    <t>Rd.23 Col.B</t>
  </si>
  <si>
    <t>Rd.24 Col.B</t>
  </si>
  <si>
    <t>Rd.25 Col.B</t>
  </si>
  <si>
    <t>Rd.26 Col.B</t>
  </si>
  <si>
    <t>Rd.27 Col.B</t>
  </si>
  <si>
    <t>Rd.28 Col.B</t>
  </si>
  <si>
    <t>Rd.29 Col.B</t>
  </si>
  <si>
    <t>Rd.30 Col.B</t>
  </si>
  <si>
    <t>Rd.31 Col.B</t>
  </si>
  <si>
    <t xml:space="preserve">Val. minima mijl. fixe </t>
  </si>
  <si>
    <t xml:space="preserve"> cap.IV pct.1 rd.1 col.(1 la 11) &gt;= 2500</t>
  </si>
  <si>
    <t>Rd.2 Col.7</t>
  </si>
  <si>
    <t>Rd.3 Col.7</t>
  </si>
  <si>
    <t>Rd.4 Col.7</t>
  </si>
  <si>
    <t>Rd.5 Col.7</t>
  </si>
  <si>
    <t>Rd.6 Col.7</t>
  </si>
  <si>
    <t>Rd.7 Col.7</t>
  </si>
  <si>
    <t>Rd.8 Col.7</t>
  </si>
  <si>
    <t>Rd.9 Col.7</t>
  </si>
  <si>
    <t>Rd.10 Col.7</t>
  </si>
  <si>
    <t>Rd.11 Col.7</t>
  </si>
  <si>
    <t>Rd.12 Col.7</t>
  </si>
  <si>
    <t>Rd.13 Col.7</t>
  </si>
  <si>
    <t>Rd.14 Col.7</t>
  </si>
  <si>
    <t>Rd.15 Col.7</t>
  </si>
  <si>
    <t>Rd.16 Col.7</t>
  </si>
  <si>
    <t>Rd.17 Col.7</t>
  </si>
  <si>
    <t>Rd.18 Col.7</t>
  </si>
  <si>
    <t>Rd.19 Col.7</t>
  </si>
  <si>
    <t>Rd.20 Col.7</t>
  </si>
  <si>
    <t>Rd.21 Col.7</t>
  </si>
  <si>
    <t>Rd.22 Col.7</t>
  </si>
  <si>
    <t>Rd.23 Col.7</t>
  </si>
  <si>
    <t>Rd.24 Col.7</t>
  </si>
  <si>
    <t>Rd.25 Col.7</t>
  </si>
  <si>
    <t>Rd.26 Col.7</t>
  </si>
  <si>
    <t>Rd.27 Col.7</t>
  </si>
  <si>
    <t>Rd.28 Col.7</t>
  </si>
  <si>
    <t>Rd.29 Col.7</t>
  </si>
  <si>
    <t>Rd.30 Col.7</t>
  </si>
  <si>
    <t>Rd.31 Col.7</t>
  </si>
  <si>
    <t>Rd.1 Col.3+Col.4+Col.6</t>
  </si>
  <si>
    <t>Rd.2 Col.3+Col.4+Col.6</t>
  </si>
  <si>
    <t>Rd.3 Col.3+Col.4+Col.6</t>
  </si>
  <si>
    <t>Rd.4 Col.3+Col.4+Col.6</t>
  </si>
  <si>
    <t>Rd.5 Col.3+Col.4+Col.6</t>
  </si>
  <si>
    <t>Rd.6 Col.3+Col.4+Col.6</t>
  </si>
  <si>
    <t>Rd.7 Col.3+Col.4+Col.6</t>
  </si>
  <si>
    <t>Rd.8 Col.3+Col.4+Col.6</t>
  </si>
  <si>
    <t>Rd.9 Col.3+Col.4+Col.6</t>
  </si>
  <si>
    <t>Rd.10 Col.3+Col.4+Col.6</t>
  </si>
  <si>
    <t>Rd.11 Col.3+Col.4+Col.6</t>
  </si>
  <si>
    <t>Rd.12 Col.3+Col.4+Col.6</t>
  </si>
  <si>
    <t>Rd.13 Col.3+Col.4+Col.6</t>
  </si>
  <si>
    <t>Rd.14 Col.3+Col.4+Col.6</t>
  </si>
  <si>
    <t>Rd.15 Col.3+Col.4+Col.6</t>
  </si>
  <si>
    <t>Rd.16 Col.3+Col.4+Col.6</t>
  </si>
  <si>
    <t>Rd.17 Col.3+Col.4+Col.6</t>
  </si>
  <si>
    <t>Rd.18 Col.3+Col.4+Col.6</t>
  </si>
  <si>
    <t>Rd.19 Col.3+Col.4+Col.6</t>
  </si>
  <si>
    <t>Rd.20 Col.3+Col.4+Col.6</t>
  </si>
  <si>
    <t>Rd.21 Col.3+Col.4+Col.6</t>
  </si>
  <si>
    <t>Rd.22 Col.3+Col.4+Col.6</t>
  </si>
  <si>
    <t>Rd.23 Col.3+Col.4+Col.6</t>
  </si>
  <si>
    <t>Rd.24 Col.3+Col.4+Col.6</t>
  </si>
  <si>
    <t>Rd.25 Col.3+Col.4+Col.6</t>
  </si>
  <si>
    <t>Rd.26 Col.3+Col.4+Col.6</t>
  </si>
  <si>
    <t>Rd.27 Col.3+Col.4+Col.6</t>
  </si>
  <si>
    <t>Rd.28 Col.3+Col.4+Col.6</t>
  </si>
  <si>
    <t>Rd.29 Col.3+Col.4+Col.6</t>
  </si>
  <si>
    <t>Rd.30 Col.3+Col.4+Col.6</t>
  </si>
  <si>
    <t>Rd.31 Col.3+Col.4+Col.6</t>
  </si>
  <si>
    <t>caen utilaje</t>
  </si>
  <si>
    <t>caen mijloace transport</t>
  </si>
  <si>
    <t>caen alte investitii</t>
  </si>
  <si>
    <t>Grupare investitii</t>
  </si>
  <si>
    <t>Utilaje</t>
  </si>
  <si>
    <t>Alte investitii</t>
  </si>
  <si>
    <t>Suma pe col.1 rd.2 la 31</t>
  </si>
  <si>
    <t>Suma pe col.2 rd.2 la 31</t>
  </si>
  <si>
    <t>Suma pe col.3 rd.2 la 31</t>
  </si>
  <si>
    <t>Suma pe col.4 rd.2 la 31</t>
  </si>
  <si>
    <t>Suma pe col.5 rd.2 la 31</t>
  </si>
  <si>
    <t>Suma pe col.6 rd.2 la 31</t>
  </si>
  <si>
    <t>Suma pe col.7 rd.2 la 31</t>
  </si>
  <si>
    <t>Suma pe col.8 rd.2 la 31</t>
  </si>
  <si>
    <t>DAMBOVITA</t>
  </si>
  <si>
    <t>PRAHOVA</t>
  </si>
  <si>
    <t>TELEORMAN</t>
  </si>
  <si>
    <t>TIMIS</t>
  </si>
  <si>
    <t>IALOMITA</t>
  </si>
  <si>
    <t>1</t>
  </si>
  <si>
    <t>MURES</t>
  </si>
  <si>
    <t>CLUJ</t>
  </si>
  <si>
    <t>ILFOV</t>
  </si>
  <si>
    <t>7</t>
  </si>
  <si>
    <t>DOLJ</t>
  </si>
  <si>
    <t>BIHOR</t>
  </si>
  <si>
    <t>MARAMURES</t>
  </si>
  <si>
    <t>ARGES</t>
  </si>
  <si>
    <t>NEAMT</t>
  </si>
  <si>
    <t>CARAS-SEVERIN</t>
  </si>
  <si>
    <t>BISTRITA-NASAUD</t>
  </si>
  <si>
    <t>GORJ</t>
  </si>
  <si>
    <t>HARGHITA</t>
  </si>
  <si>
    <t>MEHEDINTI</t>
  </si>
  <si>
    <t>OLT</t>
  </si>
  <si>
    <t>SALAJ</t>
  </si>
  <si>
    <t>Cod SIRUTA judet</t>
  </si>
  <si>
    <t>Cod SIRUTA localitate</t>
  </si>
  <si>
    <t xml:space="preserve"> cap.IV pct.3 cod clasa CAEN Rev.2 rd.(2 la n) col.C este unic</t>
  </si>
  <si>
    <t xml:space="preserve"> cap.IV pct 3 rd.(2 la n) col.B apartine CAEN Rev.2    </t>
  </si>
  <si>
    <t>Ref. Stanga</t>
  </si>
  <si>
    <t>Ref. Dreapta</t>
  </si>
  <si>
    <t xml:space="preserve">Valoarea minima pentru mijloace fixe </t>
  </si>
  <si>
    <t>Exista valori mai mici decat valoarea minima a mijl. Fixe</t>
  </si>
  <si>
    <t>Valoare Stanga</t>
  </si>
  <si>
    <t>Valoare Dreapta</t>
  </si>
  <si>
    <t>Cap.4</t>
  </si>
  <si>
    <t>Rd.1 (Col.2 + Col.3)</t>
  </si>
  <si>
    <t xml:space="preserve"> cap.IV pct.1 rd.1 col.5 = pct.2 rd.1 col.1</t>
  </si>
  <si>
    <t xml:space="preserve"> cap.IV pct.1 rd.1 col.5 = pct.4 rd.1 col.1</t>
  </si>
  <si>
    <t>Cap.4 pct.2 rd.1 col.1</t>
  </si>
  <si>
    <t>Cap.4 pct.4 rd.1 col.1</t>
  </si>
  <si>
    <t>Cap.4 pct.3 rd.1 col.1</t>
  </si>
  <si>
    <t xml:space="preserve"> Cap.IV pct.1 rd.1 col.8 =  pct.2 rd.1 col.8</t>
  </si>
  <si>
    <t>Cap.4 pct.2 rd.1 col.8</t>
  </si>
  <si>
    <t>Cap.5</t>
  </si>
  <si>
    <t>BUCURESTI</t>
  </si>
  <si>
    <t>SATU-MARE</t>
  </si>
  <si>
    <t>Cod loc</t>
  </si>
  <si>
    <t xml:space="preserve"> Judete</t>
  </si>
  <si>
    <t xml:space="preserve"> Localitati</t>
  </si>
  <si>
    <t xml:space="preserve">Lista judete </t>
  </si>
  <si>
    <t>Subunitatea 101</t>
  </si>
  <si>
    <t>Subunitatea 102</t>
  </si>
  <si>
    <t>Subunitatea 103</t>
  </si>
  <si>
    <t>Subunitatea 104</t>
  </si>
  <si>
    <t>Subunitatea 105</t>
  </si>
  <si>
    <t>Subunitatea 106</t>
  </si>
  <si>
    <t>Subunitatea 107</t>
  </si>
  <si>
    <t>Subunitatea 108</t>
  </si>
  <si>
    <t>Subunitatea 109</t>
  </si>
  <si>
    <t>Subunitatea 110</t>
  </si>
  <si>
    <t>Subunitatea 111</t>
  </si>
  <si>
    <t>Subunitatea 112</t>
  </si>
  <si>
    <t>Subunitatea 113</t>
  </si>
  <si>
    <t>Subunitatea 114</t>
  </si>
  <si>
    <t>Subunitatea 115</t>
  </si>
  <si>
    <t>Subunitatea 116</t>
  </si>
  <si>
    <t>Subunitatea 117</t>
  </si>
  <si>
    <t>Subunitatea 118</t>
  </si>
  <si>
    <t>Subunitatea 119</t>
  </si>
  <si>
    <t>Subunitatea 120</t>
  </si>
  <si>
    <t>Subunitatea 121</t>
  </si>
  <si>
    <t>Subunitatea 122</t>
  </si>
  <si>
    <t>Subunitatea 123</t>
  </si>
  <si>
    <t>Subunitatea 124</t>
  </si>
  <si>
    <t>Subunitatea 125</t>
  </si>
  <si>
    <t>Subunitatea 126</t>
  </si>
  <si>
    <t>Subunitatea 127</t>
  </si>
  <si>
    <t>Subunitatea 128</t>
  </si>
  <si>
    <t>Subunitatea 129</t>
  </si>
  <si>
    <t>Subunitatea 130</t>
  </si>
  <si>
    <t>Subunitatea 131</t>
  </si>
  <si>
    <t>Subunitatea 132</t>
  </si>
  <si>
    <t>Subunitatea 133</t>
  </si>
  <si>
    <t>Subunitatea 134</t>
  </si>
  <si>
    <t>Subunitatea 135</t>
  </si>
  <si>
    <t>Subunitatea 136</t>
  </si>
  <si>
    <t>Subunitatea 137</t>
  </si>
  <si>
    <t>Subunitatea 138</t>
  </si>
  <si>
    <t>Subunitatea 139</t>
  </si>
  <si>
    <t>Subunitatea 140</t>
  </si>
  <si>
    <t>Subunitatea 141</t>
  </si>
  <si>
    <t>Subunitatea 142</t>
  </si>
  <si>
    <t>Subunitatea 143</t>
  </si>
  <si>
    <t>Subunitatea 144</t>
  </si>
  <si>
    <t>Subunitatea 145</t>
  </si>
  <si>
    <t>Subunitatea 146</t>
  </si>
  <si>
    <t>Subunitatea 147</t>
  </si>
  <si>
    <t>Subunitatea 148</t>
  </si>
  <si>
    <t>Subunitatea 149</t>
  </si>
  <si>
    <t>Subunitatea 150</t>
  </si>
  <si>
    <t>Subunitatea 151</t>
  </si>
  <si>
    <t>Subunitatea 152</t>
  </si>
  <si>
    <t>Subunitatea 153</t>
  </si>
  <si>
    <t>Subunitatea 154</t>
  </si>
  <si>
    <t>Subunitatea 155</t>
  </si>
  <si>
    <t>Subunitatea 156</t>
  </si>
  <si>
    <t>Subunitatea 157</t>
  </si>
  <si>
    <t>Subunitatea 158</t>
  </si>
  <si>
    <t>Subunitatea 159</t>
  </si>
  <si>
    <t>Subunitatea 160</t>
  </si>
  <si>
    <t>Subunitatea 161</t>
  </si>
  <si>
    <t>Subunitatea 162</t>
  </si>
  <si>
    <t>Subunitatea 163</t>
  </si>
  <si>
    <t>Subunitatea 164</t>
  </si>
  <si>
    <t>Subunitatea 165</t>
  </si>
  <si>
    <t>Subunitatea 166</t>
  </si>
  <si>
    <t>Subunitatea 167</t>
  </si>
  <si>
    <t>Subunitatea 168</t>
  </si>
  <si>
    <t>Subunitatea 169</t>
  </si>
  <si>
    <t>Subunitatea 170</t>
  </si>
  <si>
    <t>Subunitatea 171</t>
  </si>
  <si>
    <t>Subunitatea 172</t>
  </si>
  <si>
    <t>Subunitatea 173</t>
  </si>
  <si>
    <t>Subunitatea 174</t>
  </si>
  <si>
    <t>Subunitatea 175</t>
  </si>
  <si>
    <t>Subunitatea 176</t>
  </si>
  <si>
    <t>Subunitatea 177</t>
  </si>
  <si>
    <t>Subunitatea 178</t>
  </si>
  <si>
    <t>Subunitatea 179</t>
  </si>
  <si>
    <t>Subunitatea 180</t>
  </si>
  <si>
    <t>Subunitatea 181</t>
  </si>
  <si>
    <t>Subunitatea 182</t>
  </si>
  <si>
    <t>Subunitatea 183</t>
  </si>
  <si>
    <t>Subunitatea 184</t>
  </si>
  <si>
    <t>Subunitatea 185</t>
  </si>
  <si>
    <t>Subunitatea 186</t>
  </si>
  <si>
    <t>Subunitatea 187</t>
  </si>
  <si>
    <t>Subunitatea 188</t>
  </si>
  <si>
    <t>Subunitatea 189</t>
  </si>
  <si>
    <t>Subunitatea 190</t>
  </si>
  <si>
    <t>Subunitatea 191</t>
  </si>
  <si>
    <t>Subunitatea 192</t>
  </si>
  <si>
    <t>Subunitatea 193</t>
  </si>
  <si>
    <t>Subunitatea 194</t>
  </si>
  <si>
    <t>Subunitatea 195</t>
  </si>
  <si>
    <t>Subunitatea 196</t>
  </si>
  <si>
    <t>Subunitatea 197</t>
  </si>
  <si>
    <t>Subunitatea 198</t>
  </si>
  <si>
    <t>Subunitatea 199</t>
  </si>
  <si>
    <t>Primul rand</t>
  </si>
  <si>
    <t>Ultimul rand</t>
  </si>
  <si>
    <t xml:space="preserve">Dacă cap.V pct.1 rd.(de la 2 la n) col.C1 (siruta) &gt; 0, atunci Suma pe rand col.(de la 1 la 6) &lt;&gt; 0 </t>
  </si>
  <si>
    <t>Cap.2 pct.7 rd.(n) col.B</t>
  </si>
  <si>
    <t>Cap.2 pct.15.2 rd.1 col.1</t>
  </si>
  <si>
    <t>Inchirierea de casete video si discuri (CD-uri, DVD-uri)</t>
  </si>
  <si>
    <t>Cap.2 pct.7 rd.(n) col.11</t>
  </si>
  <si>
    <t>Cap.3 pct.2 rd.1 col.1</t>
  </si>
  <si>
    <t>Cap.4 Pct.1 Rd.1 Col.11</t>
  </si>
  <si>
    <t>Cap.4 Pct.1 Rd.1 [Col.(1+2+3+4+5) - Col.(6+7+8+9+10)]</t>
  </si>
  <si>
    <t>Cap.4 Pct.1</t>
  </si>
  <si>
    <t>Cap.4 Pct.1 Rd.1 Col.1</t>
  </si>
  <si>
    <t>Cap.4 Pct.1 Rd.1 Col.2</t>
  </si>
  <si>
    <t>Cap.4 Pct.1 Rd.1 Col.3</t>
  </si>
  <si>
    <t>Cap.4 Pct.1 Rd.1 Col.4</t>
  </si>
  <si>
    <t>Cap.4 Pct.1 Rd.1 Col.5</t>
  </si>
  <si>
    <t>Cap.4 Pct.1 Rd.1 Col.6</t>
  </si>
  <si>
    <t>Cap.4 Pct.1 Rd.1 Col.7</t>
  </si>
  <si>
    <t>Cap.4 Pct.1 Rd.1 Col.8</t>
  </si>
  <si>
    <t>Cap.4 Pct.1 Rd.1 Col.9</t>
  </si>
  <si>
    <t>Cap.4 Pct.1 Rd.1 Col.10</t>
  </si>
  <si>
    <t>Cap.4 Pct.2</t>
  </si>
  <si>
    <t>Semn</t>
  </si>
  <si>
    <t>=</t>
  </si>
  <si>
    <t>&gt;=</t>
  </si>
  <si>
    <t>Investiţiile în curs 
la începutul anului</t>
  </si>
  <si>
    <t xml:space="preserve">Creșterile din reevaluarea investiţiilor în curs </t>
  </si>
  <si>
    <t>Creșterile din investiţii în curs de execuție cumpărate</t>
  </si>
  <si>
    <t>Creșterile din investiţii în curs obţinute din aporturi</t>
  </si>
  <si>
    <t xml:space="preserve">Creșterile din investiţii nete (noi) </t>
  </si>
  <si>
    <t>Reducerile din investiţii care nu crează mijloace fixe</t>
  </si>
  <si>
    <t>Reducerile din investiţii definitiv sistate</t>
  </si>
  <si>
    <t>Reducerile din mijloace fixe puse în funcţiune</t>
  </si>
  <si>
    <t>Reducerile din investiţii în curs vândute</t>
  </si>
  <si>
    <t xml:space="preserve">Investiţiile în curs de execuție la sfârşitul anului </t>
  </si>
  <si>
    <t>Reduceri din casari</t>
  </si>
  <si>
    <t>Sold final</t>
  </si>
  <si>
    <t>Total reduceri</t>
  </si>
  <si>
    <t>Total cresteri</t>
  </si>
  <si>
    <t>Sold initial</t>
  </si>
  <si>
    <t xml:space="preserve">Valoarea minimă a mijloacelor fixe </t>
  </si>
  <si>
    <t>Cap.4 Pct.2 Rd.2</t>
  </si>
  <si>
    <t>Cap.4 Pct.2 Rd.3</t>
  </si>
  <si>
    <t>Cap.4 Pct.2 Rd.4</t>
  </si>
  <si>
    <t>Cap.4 Pct.2 Rd.5</t>
  </si>
  <si>
    <t>Cap.4 Pct.2 Rd.6</t>
  </si>
  <si>
    <t>Cap.4 Pct.2 Rd.7</t>
  </si>
  <si>
    <t>Cap.4 Pct.2 Rd.8</t>
  </si>
  <si>
    <t>Cap.4 Pct.2 Rd.9</t>
  </si>
  <si>
    <t>Cap.4 Pct.2 Rd.10</t>
  </si>
  <si>
    <t>Cap.4 Pct.2 Rd.11</t>
  </si>
  <si>
    <t>Cap.4 Pct.2 Rd.12</t>
  </si>
  <si>
    <t>Cap.4 Pct.2 Rd.13</t>
  </si>
  <si>
    <t>Cap.4 Pct.2 Rd.14</t>
  </si>
  <si>
    <t>Cap.4 Pct.2 Rd.15</t>
  </si>
  <si>
    <t>Cap.4 Pct.2 Rd.16</t>
  </si>
  <si>
    <t>Cap.4 Pct.2 Rd.17</t>
  </si>
  <si>
    <t>Cap.4 Pct.2 Rd.18</t>
  </si>
  <si>
    <t>Cap.4 Pct.2 Rd.19</t>
  </si>
  <si>
    <t>Cap.4 Pct.2 Rd.20</t>
  </si>
  <si>
    <t>Cap.4 Pct.2 Rd.21</t>
  </si>
  <si>
    <t>Cap.4 Pct.2 Rd.22</t>
  </si>
  <si>
    <t>Cap.4 Pct.2 Rd.23</t>
  </si>
  <si>
    <t>Cap.4 Pct.2 Rd.24</t>
  </si>
  <si>
    <t>Cap.4 Pct.2 Rd.25</t>
  </si>
  <si>
    <t>Cap.4 Pct.2 Rd.26</t>
  </si>
  <si>
    <t>Cap.4 Pct.2 Rd.27</t>
  </si>
  <si>
    <t>Cap.4 Pct.2 Rd.28</t>
  </si>
  <si>
    <t>Cap.4 Pct.2 Rd.29</t>
  </si>
  <si>
    <t>Cap.4 Pct.2 Rd.30</t>
  </si>
  <si>
    <t>Cap.4 Pct.2 Rd.31</t>
  </si>
  <si>
    <t>Cap.4 Pct.3</t>
  </si>
  <si>
    <t>cap.IV pct.3 rd. 2 &lt;&gt; 0  ==&gt;  rd. 0   NOM. INV clasele:  124, 125, 130, 141, 142, 143, 144, 145, 146, 147, 149, 210, 321, 322, 1320, 1392, 1393, 1394, 1412, 1512, 1520, 1622, 1623, 1624, 1724, 2219, 2221, 2222, 2223, 2229, 2312, 2313, 2319, 2341, 2342, 2344, 2369, 2370, 3101, 3102, 3103, 3109, 3220, 3230, 3240, 3250, 3299, 5911, 6492, 6512, 6520, 7111, 7112, 7120.</t>
  </si>
  <si>
    <t>Cap.4 Pct.3 Rd.1 Col.1</t>
  </si>
  <si>
    <t>Cap.4 Pct.3 Rd.1 Col.3</t>
  </si>
  <si>
    <t>Cap.4 Pct.3 Rd.1 Col.2</t>
  </si>
  <si>
    <t>Cap.4 Pct.4 Suma pe rd.1 col.2 la 7</t>
  </si>
  <si>
    <t>Cap.4 Pct.5</t>
  </si>
  <si>
    <t>Cap.4 Pct.4</t>
  </si>
  <si>
    <t>Cap.4 Pct.5 Rd.3 Col.1</t>
  </si>
  <si>
    <t>Cap.2 pct.7 rd.1 col.1</t>
  </si>
  <si>
    <t>Cap.2 pct.7 rd.1 col.11</t>
  </si>
  <si>
    <t>Cap.4 - Calcul investitie bruta</t>
  </si>
  <si>
    <t>Cap.2 pct.7 rd.1 col.12</t>
  </si>
  <si>
    <t>Cap.2 pct.7 rd.1 col.14</t>
  </si>
  <si>
    <t>Cap.2 pct.5 rd.6 col.1</t>
  </si>
  <si>
    <t>Cap.4 pct.1 rd.1 col.5</t>
  </si>
  <si>
    <t>Cap.4 pct.2 rd.2 col.B</t>
  </si>
  <si>
    <t>Cap.4 pct.2 rd.3 col.B</t>
  </si>
  <si>
    <t>Cap.4 pct.2 rd.4 col.B</t>
  </si>
  <si>
    <t>Cap.4 pct.2 rd.5 col.B</t>
  </si>
  <si>
    <t>Cap.4 pct.2 rd.6 col.B</t>
  </si>
  <si>
    <t>Cap.4 pct.2 rd.7 col.B</t>
  </si>
  <si>
    <t>Cap.4 pct.2 rd.8 col.B</t>
  </si>
  <si>
    <t>Cap.4 pct.2 rd.9 col.B</t>
  </si>
  <si>
    <t>Cap.4 pct.2 rd.10 col.B</t>
  </si>
  <si>
    <t>Cap.4 pct.2 rd.11 col.B</t>
  </si>
  <si>
    <t>Cap.4 pct.2 rd.12 col.B</t>
  </si>
  <si>
    <t>Cap.4 pct.2 rd.13 col.B</t>
  </si>
  <si>
    <t>Cap.4 pct.2 rd.14 col.B</t>
  </si>
  <si>
    <t>Cap.4 pct.2 rd.15 col.B</t>
  </si>
  <si>
    <t>Cap.4 pct.2 rd.16 col.B</t>
  </si>
  <si>
    <t>Cap.4 pct.2 rd.17 col.B</t>
  </si>
  <si>
    <t>Cap.4 pct.2 rd.18 col.B</t>
  </si>
  <si>
    <t>Cap.4 pct.2 rd.19 col.B</t>
  </si>
  <si>
    <t>Cap.4 pct.2 rd.20 col.B</t>
  </si>
  <si>
    <t>Cap.4 pct.2 rd.21 col.B</t>
  </si>
  <si>
    <t>Cap.4 pct.2 rd.22 col.B</t>
  </si>
  <si>
    <t>Cap.4 pct.2 rd.23 col.B</t>
  </si>
  <si>
    <t>Cap.4 pct.2 rd.24 col.B</t>
  </si>
  <si>
    <t>Cap.4 pct.2 rd.25 col.B</t>
  </si>
  <si>
    <t>Cap.4 pct.2 rd.26 col.B</t>
  </si>
  <si>
    <t>Cap.4 pct.2 rd.27 col.B</t>
  </si>
  <si>
    <t>Cap.4 pct.2 rd.28 col.B</t>
  </si>
  <si>
    <t>Cap.4 pct.2 rd.29 col.B</t>
  </si>
  <si>
    <t>Cap.4 pct.2 rd.30 col.B</t>
  </si>
  <si>
    <t>Cap.4 pct.2 rd.31 col.B</t>
  </si>
  <si>
    <t>Cap.2 Pct.15.6 Rd.1 Col.1</t>
  </si>
  <si>
    <t>Cap.4 pct.2 rd.1 (col.3 + col.4)</t>
  </si>
  <si>
    <t>Cap.4 pct.2 rd.1 col.6</t>
  </si>
  <si>
    <t>Cap.4 pct.2 rd.1 col.7</t>
  </si>
  <si>
    <t>Cap.4 pct.1 rd.1 col.8</t>
  </si>
  <si>
    <t>Cap.4 pct.5 rd.2 col.1</t>
  </si>
  <si>
    <t>Cap.4 pct.5 rd.3 col.1</t>
  </si>
  <si>
    <t>Cap.4 pct.2 rd.1 col.3</t>
  </si>
  <si>
    <t>Cap.4 pct.2 rd.1 col.4</t>
  </si>
  <si>
    <t>Cap.4 Pct.6.1 Rd.1 Col.1</t>
  </si>
  <si>
    <t>Cap.4 Pct.7 Rd.1 Col.1</t>
  </si>
  <si>
    <t>Cap.3 Pct.1</t>
  </si>
  <si>
    <t xml:space="preserve">  cap.III pct.1 rd.1 col.2 = pct.1 rd.1 col.(3+4)</t>
  </si>
  <si>
    <t xml:space="preserve">  cap.III pct.1 rd.1 col.5 = pct.1 rd.1 col.(6+7)</t>
  </si>
  <si>
    <t xml:space="preserve">  cap.III pct.1 rd.1 col.1 = pct.1 rd.1 col.(2+5)</t>
  </si>
  <si>
    <t>Cap.3</t>
  </si>
  <si>
    <t>Cap.3 Pct.2</t>
  </si>
  <si>
    <t>Cap.3 Pct.1 Rd.1 Col.2</t>
  </si>
  <si>
    <t>Cap.3 Pct.1 Rd.1 (Col.3 + Col.4)</t>
  </si>
  <si>
    <t>Cap.3 Pct.1 Rd.1 Col.5</t>
  </si>
  <si>
    <t>Cap.3 Pct.1 Rd.1 Col.1</t>
  </si>
  <si>
    <t>Cap.3 Pct.1 Rd.1 (Col.6 + Col.7)</t>
  </si>
  <si>
    <t>Cap.3 Pct.1 Rd.1 (Col.2 + Col.5)</t>
  </si>
  <si>
    <t xml:space="preserve">  cap.III pct.1 rd.1 col.1 &gt;=  cap.III pct.1 rd.2 col.1  </t>
  </si>
  <si>
    <t>Cap.3 Pct.1 Rd.2 Col.1</t>
  </si>
  <si>
    <t>Cap.3 Pct.2 Rd.1 Col.1</t>
  </si>
  <si>
    <t>Cap.3 Pct.3 Rd.1 Col.1</t>
  </si>
  <si>
    <t>&lt;=</t>
  </si>
  <si>
    <t>Nr crt</t>
  </si>
  <si>
    <t>Cap.3 Pct.1 Rd.1 Col.4</t>
  </si>
  <si>
    <t>Cap.2 Pct.4</t>
  </si>
  <si>
    <t>cap.II pct.4 rd. 3  col.1 = pct.4 rd.(4+5) col.1</t>
  </si>
  <si>
    <t>cap.II pct.4 rd.14 col.1 = pct.4 rd.(3+10-11+12) col.1</t>
  </si>
  <si>
    <t>cap.II pct.4 rd.21 col.1 = pct.4 rd.(19+20) col.1</t>
  </si>
  <si>
    <t>Cap.2 Pct.4 Rd.1 Col.1</t>
  </si>
  <si>
    <t>Cap.2 Pct.4 Rd.2 Col.1</t>
  </si>
  <si>
    <t>Cap.2 Pct.4 Rd.3 Col.1</t>
  </si>
  <si>
    <t>Cap.2 Pct.4 (Rd.4 + Rd.5) Col.1</t>
  </si>
  <si>
    <t>cap.II pct.4 rd. 6  col.1 &gt;= pct.4 rd.7 col.1</t>
  </si>
  <si>
    <t>Cap.2 Pct.4 Rd.6 Col.1</t>
  </si>
  <si>
    <t>Cap.2 Pct.4 Rd.7 Col.1</t>
  </si>
  <si>
    <t>Cap.2 Pct.4 Rd.12 Col.1</t>
  </si>
  <si>
    <t>Cap.2 Pct.4 Rd.13 Col.1</t>
  </si>
  <si>
    <t>cap.II pct.4 rd.13 col.1 &lt;=  pct.4 rd.12 col.1</t>
  </si>
  <si>
    <t>Cap.2 Pct.4 Rd.14 Col.1</t>
  </si>
  <si>
    <t>Cap.2 Pct.4 (Rd.3 + Rd.10 - Rd.11 + Rd.12) Col.1</t>
  </si>
  <si>
    <t>Cap.2 Pct.4 Rd.19 Col.1</t>
  </si>
  <si>
    <t>Cap.2 Pct.4 Rd.21 Col.1</t>
  </si>
  <si>
    <t>Cap.2 Pct.4 (Rd.19 + Rd.20) Col.1</t>
  </si>
  <si>
    <t>&gt;</t>
  </si>
  <si>
    <t>Cap.2 Pct.4 Rd.20 Col.1</t>
  </si>
  <si>
    <t xml:space="preserve">cap.II pct.4 rd.20 col1 &lt;  rd.19 col.1      </t>
  </si>
  <si>
    <t>x</t>
  </si>
  <si>
    <t>INACTIVA</t>
  </si>
  <si>
    <t>Cap.2 Pct.4 Rd.8 Col.1</t>
  </si>
  <si>
    <t>Cap.2 Pct.4 Rd.18 Col.1</t>
  </si>
  <si>
    <t>Cap.2 Pct.4 Rd.23 Col.1</t>
  </si>
  <si>
    <t>&lt;</t>
  </si>
  <si>
    <t>Fosta corelatie 30</t>
  </si>
  <si>
    <t xml:space="preserve">cap.II pct.4 rd.19 col.1 &lt; rd.16 col.1        </t>
  </si>
  <si>
    <t xml:space="preserve">cap.II pct.4 rd.19 col1&lt; 1.000.000         </t>
  </si>
  <si>
    <t>cap.II pct.4 rd.8 col1 = 0</t>
  </si>
  <si>
    <t>cap.II pct.4 rd. 23 col.1 &lt;=  pct.4 rd.18 col.1</t>
  </si>
  <si>
    <t xml:space="preserve">Daca cap.II pct.4 rd.2 col.1 = cap.II pct.4 rd.6 col.1 atunci cap.II pct.4 rd.9 col.1= 0        </t>
  </si>
  <si>
    <t xml:space="preserve">Daca cap.II pct.4 rd.2 col.1 = cap.II pct.4 rd.6 col.1 atunci cap.II pct.4 rd.13 col.1=  0      </t>
  </si>
  <si>
    <t xml:space="preserve">cap.II pct.4 rd.22 col1 &lt; cap.II pct.4 rd.2 col1  </t>
  </si>
  <si>
    <t>Cap.2 Pct.4 (Rd.1 - Rd.6) Col.1</t>
  </si>
  <si>
    <t>Cap.2 Pct.4 Rd.9 Col.1</t>
  </si>
  <si>
    <t>Cap.2 Pct.4 Rd.22 Col.1</t>
  </si>
  <si>
    <t xml:space="preserve">cap.II pct.5 rd. 5 col.1 = pct.5 rd.(6+7) col.1 </t>
  </si>
  <si>
    <t>cap.II pct.5 rd.24 col.1= pct.5 rd.(22+23) col.1</t>
  </si>
  <si>
    <t>cap II pct. 5 rd.25 col.1 &lt; cap II pct 5 rd 11 col1</t>
  </si>
  <si>
    <t>cap.II pct.5 rd.22 col.1 = pct.5 rd.(1+2+3+4+5+8+9+10+21) col.1</t>
  </si>
  <si>
    <t xml:space="preserve">cap.II pct.5  rd.23 col.1 &lt; pct.5 rd.22 col.1  </t>
  </si>
  <si>
    <t>Cap.2 Pct.5</t>
  </si>
  <si>
    <t>cap.II pct.5 rd.14 col.1= pct.5 rd.(1+2+3+11) col.1</t>
  </si>
  <si>
    <t>cap II pct. 5 rd.12 col.1 &lt;= pct.5 rd.11 col.1</t>
  </si>
  <si>
    <t>cap.II pct.5 rd.11 col.1 &gt;= pct.5 rd.(25+26) col.1</t>
  </si>
  <si>
    <t>cap.II pct.5 rd.26 col.1 &lt; pct.5 rd.11 col.1</t>
  </si>
  <si>
    <t>Cap.2 Pct.5 Rd.6 Col.1</t>
  </si>
  <si>
    <t>Cap.2 Pct.5 Rd.7 Col.1</t>
  </si>
  <si>
    <t>Cap.2 Pct.5 Rd.5 Col.1</t>
  </si>
  <si>
    <t>Cap.2 Pct.5 (Rd.6 + Rd.7) Col.1</t>
  </si>
  <si>
    <t>Cap.2 Pct.5 Rd.14 Col.1</t>
  </si>
  <si>
    <t>Cap.2 Pct.5 (Rd.1 + Rd.2 + Rd.3 + Rd.11) Col.1</t>
  </si>
  <si>
    <t>Mesaj</t>
  </si>
  <si>
    <t>Cap.2 Pct.5 Rd.10 Col.1</t>
  </si>
  <si>
    <t>Calcul 6</t>
  </si>
  <si>
    <t>Calcul 7</t>
  </si>
  <si>
    <t>Calcul 8</t>
  </si>
  <si>
    <t>Daca cap.II pct.5 rd. 6 col.1# 0 atunci pct.5 rd.7 col.1 # 0</t>
  </si>
  <si>
    <t>Cap.2 Pct.5 Rd.11 Col.1</t>
  </si>
  <si>
    <t>Cap.2 Pct.5 Rd.25 Col.1</t>
  </si>
  <si>
    <t>Cap.2 Pct.5 Rd.(1+2+3+4+5+8+9+10+21) Col.1</t>
  </si>
  <si>
    <t>Cap.2 Pct.5 Rd.12 Col.1</t>
  </si>
  <si>
    <t>Cap.2 Pct.5 Rd.24 Col.1</t>
  </si>
  <si>
    <t>Cap.2 Pct.5 (Rd.22 + Rd.23) Col.1</t>
  </si>
  <si>
    <t>Cap.2 Pct.5 Rd.22 Col.1</t>
  </si>
  <si>
    <t>Calcul 9</t>
  </si>
  <si>
    <t>Cap.2 Pct.5 (Rd.25 + Rd.26) Col.1</t>
  </si>
  <si>
    <t>Cap.2 Pct.5 Rd.26 Col.1</t>
  </si>
  <si>
    <t>Cap.2 Pct.5 Rd.23 Col.1</t>
  </si>
  <si>
    <t>DE REZOLVAT</t>
  </si>
  <si>
    <t xml:space="preserve">cap.II pct.5 rd.21 col.1 &lt; pct.5 rd.18 col.1   </t>
  </si>
  <si>
    <t>cap.II pct.5 rd.21 col.1 &lt; 1.000.000</t>
  </si>
  <si>
    <t>Cap.2 Pct.5.1</t>
  </si>
  <si>
    <t xml:space="preserve">cap.II pct.5.1 col.1 = cap.II pct.5.1 col.(2+4-3) </t>
  </si>
  <si>
    <t>Cap.2 Pct.5.1 Rd.1 Col.1</t>
  </si>
  <si>
    <t>Cap.2 Pct.5.1 Rd.1 (Col.2 - Col.3 + Col.4)</t>
  </si>
  <si>
    <t>Cap.2 Pct.6</t>
  </si>
  <si>
    <t>Cap.2 Pct.6 Rd.1 Col.1</t>
  </si>
  <si>
    <t>Cap.2 Pct.6 Rd.1 Col.2</t>
  </si>
  <si>
    <t>Cap.2 Pct.7</t>
  </si>
  <si>
    <t>cap.II pct.7 col.B # 0 pentru rd.(1 la n)</t>
  </si>
  <si>
    <t>&lt;&gt;</t>
  </si>
  <si>
    <t>cap.II pct.7 col.B # 0 rd.(2 la n) aparţine nomenclatorului CAEN Rev 2</t>
  </si>
  <si>
    <t>Cap.2 Pct.7 Rd.2 Col.B</t>
  </si>
  <si>
    <t>Cap.2 Pct.7 Rd.3 Col.B</t>
  </si>
  <si>
    <t>Cap.2 Pct.7 Rd.4 Col.B</t>
  </si>
  <si>
    <t>Cap.2 Pct.7 Rd.5 Col.B</t>
  </si>
  <si>
    <t>Cap.2 Pct.7 Rd.6 Col.B</t>
  </si>
  <si>
    <t>Cap.2 Pct.7 Rd.7 Col.B</t>
  </si>
  <si>
    <t>Cap.2 Pct.7 Rd.8 Col.B</t>
  </si>
  <si>
    <t>Cap.2 Pct.7 Rd.9 Col.B</t>
  </si>
  <si>
    <t>Cap.2 Pct.7 Rd.10 Col.B</t>
  </si>
  <si>
    <t>Cap.2 Pct.7 Rd.11 Col.B</t>
  </si>
  <si>
    <t>Cap.2 Pct.7 Rd.12 Col.B</t>
  </si>
  <si>
    <t>Cap.2 Pct.7 Rd.13 Col.B</t>
  </si>
  <si>
    <t>Cap.2 Pct.7 Rd.14 Col.B</t>
  </si>
  <si>
    <t>Cap.2 Pct.7 Rd.15 Col.B</t>
  </si>
  <si>
    <t>Cap.2 Pct.7 Rd.16 Col.B</t>
  </si>
  <si>
    <t>Cap.2 Pct.7 Rd.17 Col.B</t>
  </si>
  <si>
    <t>Cap.2 Pct.7 Rd.18 Col.B</t>
  </si>
  <si>
    <t>Cap.2 Pct.7 Rd.19 Col.B</t>
  </si>
  <si>
    <t>Cap.2 Pct.7 Rd.20 Col.B</t>
  </si>
  <si>
    <t>Cap.2 Pct.7 Rd.21 Col.B</t>
  </si>
  <si>
    <t>Cap.2 Pct.7 Rd.22 Col.B</t>
  </si>
  <si>
    <t>Cap.2 Pct.7 Rd.23 Col.B</t>
  </si>
  <si>
    <t>Cap.2 Pct.7 Rd.24 Col.B</t>
  </si>
  <si>
    <t>Cap.2 Pct.7 Rd.25 Col.B</t>
  </si>
  <si>
    <t>Cap.2 Pct.7 Rd.26 Col.B</t>
  </si>
  <si>
    <t>Cap.2 Pct.7 Rd.27 Col.B</t>
  </si>
  <si>
    <t>Cap.2 Pct.7 Rd.28 Col.B</t>
  </si>
  <si>
    <t>Cap.2 Pct.7 Rd.29 Col.B</t>
  </si>
  <si>
    <t>Cap.2 Pct.7 Rd.30 Col.B</t>
  </si>
  <si>
    <t>cap.II pct.7 cod clasa  CAEN Rev.2 col.B pentru rd.(2 la n) este unic</t>
  </si>
  <si>
    <t>cap.II pct.7 rd.1 col.(1 la 18) = pct.7 Suma(rd.(2 la n) col.(1 la 18))</t>
  </si>
  <si>
    <t>Cap.2 Pct.7 Suma pe Col.B Rd.(2 la 30)</t>
  </si>
  <si>
    <t>Cap.2 Pct.7 Suma pe Col.1 Rd.(2 la 30)</t>
  </si>
  <si>
    <t>Cap.2 Pct.7 Suma pe Col.2 Rd.(2 la 30)</t>
  </si>
  <si>
    <t>Cap.2 Pct.7 Suma pe Col.3 Rd.(2 la 30)</t>
  </si>
  <si>
    <t>Cap.2 Pct.7 Suma pe Col.4 Rd.(2 la 30)</t>
  </si>
  <si>
    <t>Cap.2 Pct.7 Suma pe Col.5 Rd.(2 la 30)</t>
  </si>
  <si>
    <t>Cap.2 Pct.7 Suma pe Col.6 Rd.(2 la 30)</t>
  </si>
  <si>
    <t>Cap.2 Pct.7 Suma pe Col.7 Rd.(2 la 30)</t>
  </si>
  <si>
    <t>Cap.2 Pct.7 Suma pe Col.8 Rd.(2 la 30)</t>
  </si>
  <si>
    <t>Cap.2 Pct.7 Suma pe Col.9 Rd.(2 la 30)</t>
  </si>
  <si>
    <t>Cap.2 Pct.7 Suma pe Col.10 Rd.(2 la 30)</t>
  </si>
  <si>
    <t>Cap.2 Pct.7 Suma pe Col.11 Rd.(2 la 30)</t>
  </si>
  <si>
    <t>Cap.2 Pct.7 Suma pe Col.12 Rd.(2 la 30)</t>
  </si>
  <si>
    <t>Cap.2 Pct.7 Suma pe Col.13 Rd.(2 la 30)</t>
  </si>
  <si>
    <t>Cap.2 Pct.7 Suma pe Col.14 Rd.(2 la 30)</t>
  </si>
  <si>
    <t>Cap.2 Pct.7 Suma pe Col.15 Rd.(2 la 30)</t>
  </si>
  <si>
    <t>Cap.2 Pct.7 Suma pe Col.16 Rd.(2 la 30)</t>
  </si>
  <si>
    <t>Cap.2 Pct.7 Suma pe Col.17 Rd.(2 la 30)</t>
  </si>
  <si>
    <t>Cap.2 Pct.7 Suma pe Col.18 Rd.(2 la 30)</t>
  </si>
  <si>
    <t>Cap.2 Pct.7 Rd.1 Col.1</t>
  </si>
  <si>
    <t>Cap.2 Pct.7 Rd.1 Col.2</t>
  </si>
  <si>
    <t>Cap.2 Pct.7 Rd.1 Col.3</t>
  </si>
  <si>
    <t>Cap.2 Pct.7 Rd.1 Col.4</t>
  </si>
  <si>
    <t>Cap.2 Pct.7 Rd.1 Col.5</t>
  </si>
  <si>
    <t>Cap.2 Pct.7 Rd.1 Col.6</t>
  </si>
  <si>
    <t>Cap.2 Pct.7 Rd.1 Col.7</t>
  </si>
  <si>
    <t>Cap.2 Pct.7 Rd.1 Col.8</t>
  </si>
  <si>
    <t>Cap.2 Pct.7 Rd.1 Col.9</t>
  </si>
  <si>
    <t>Cap.2 Pct.7 Rd.1 Col.10</t>
  </si>
  <si>
    <t>Cap.2 Pct.7 Rd.1 Col.11</t>
  </si>
  <si>
    <t>Cap.2 Pct.7 Rd.1 Col.12</t>
  </si>
  <si>
    <t>Cap.2 Pct.7 Rd.1 Col.13</t>
  </si>
  <si>
    <t>Cap.2 Pct.7 Rd.1 Col.14</t>
  </si>
  <si>
    <t>Cap.2 Pct.7 Rd.1 Col.15</t>
  </si>
  <si>
    <t>Cap.2 Pct.7 Rd.1 Col.16</t>
  </si>
  <si>
    <t>Cap.2 Pct.7 Rd.1 Col.17</t>
  </si>
  <si>
    <t>Cap.2 Pct.7 Rd.1 Col.18</t>
  </si>
  <si>
    <t>Cap.2 Pct.7 Rd.2 Col.10</t>
  </si>
  <si>
    <t>Cap.2 Pct.7 Rd.2 Col.11</t>
  </si>
  <si>
    <t>Cap.2 Pct.7 Rd.3 Col.10</t>
  </si>
  <si>
    <t>Cap.2 Pct.7 Rd.3 Col.11</t>
  </si>
  <si>
    <t>Cap.2 Pct.7 Rd.4 Col.10</t>
  </si>
  <si>
    <t>Cap.2 Pct.7 Rd.4 Col.11</t>
  </si>
  <si>
    <t>Cap.2 Pct.7 Rd.5 Col.10</t>
  </si>
  <si>
    <t>Cap.2 Pct.7 Rd.5 Col.11</t>
  </si>
  <si>
    <t>Cap.2 Pct.7 Rd.6 Col.10</t>
  </si>
  <si>
    <t>Cap.2 Pct.7 Rd.6 Col.11</t>
  </si>
  <si>
    <t>Cap.2 Pct.7 Rd.7 Col.10</t>
  </si>
  <si>
    <t>Cap.2 Pct.7 Rd.7 Col.11</t>
  </si>
  <si>
    <t>Cap.2 Pct.7 Rd.8 Col.10</t>
  </si>
  <si>
    <t>Cap.2 Pct.7 Rd.8 Col.11</t>
  </si>
  <si>
    <t>Cap.2 Pct.7 Rd.9 Col.10</t>
  </si>
  <si>
    <t>Cap.2 Pct.7 Rd.9 Col.11</t>
  </si>
  <si>
    <t>Cap.2 Pct.7 Rd.10 Col.10</t>
  </si>
  <si>
    <t>Cap.2 Pct.7 Rd.10 Col.11</t>
  </si>
  <si>
    <t>Cap.2 Pct.7 Rd.11 Col.10</t>
  </si>
  <si>
    <t>Cap.2 Pct.7 Rd.11 Col.11</t>
  </si>
  <si>
    <t>Cap.2 Pct.7 Rd.12 Col.10</t>
  </si>
  <si>
    <t>Cap.2 Pct.7 Rd.12 Col.11</t>
  </si>
  <si>
    <t>Cap.2 Pct.7 Rd.13 Col.10</t>
  </si>
  <si>
    <t>Cap.2 Pct.7 Rd.13 Col.11</t>
  </si>
  <si>
    <t>Cap.2 Pct.7 Rd.14 Col.10</t>
  </si>
  <si>
    <t>Cap.2 Pct.7 Rd.14 Col.11</t>
  </si>
  <si>
    <t>Cap.2 Pct.7 Rd.15 Col.10</t>
  </si>
  <si>
    <t>Cap.2 Pct.7 Rd.15 Col.11</t>
  </si>
  <si>
    <t>Cap.2 Pct.7 Rd.16 Col.10</t>
  </si>
  <si>
    <t>Cap.2 Pct.7 Rd.16 Col.11</t>
  </si>
  <si>
    <t>Cap.2 Pct.7 Rd.17 Col.10</t>
  </si>
  <si>
    <t>Cap.2 Pct.7 Rd.17 Col.11</t>
  </si>
  <si>
    <t>Cap.2 Pct.7 Rd.18 Col.10</t>
  </si>
  <si>
    <t>Cap.2 Pct.7 Rd.18 Col.11</t>
  </si>
  <si>
    <t>Cap.2 Pct.7 Rd.19 Col.10</t>
  </si>
  <si>
    <t>Cap.2 Pct.7 Rd.19 Col.11</t>
  </si>
  <si>
    <t>Cap.2 Pct.7 Rd.20 Col.10</t>
  </si>
  <si>
    <t>Cap.2 Pct.7 Rd.20 Col.11</t>
  </si>
  <si>
    <t>Cap.2 Pct.7 Rd.21 Col.10</t>
  </si>
  <si>
    <t>Cap.2 Pct.7 Rd.21 Col.11</t>
  </si>
  <si>
    <t>Cap.2 Pct.7 Rd.22 Col.10</t>
  </si>
  <si>
    <t>Cap.2 Pct.7 Rd.22 Col.11</t>
  </si>
  <si>
    <t>Cap.2 Pct.7 Rd.23 Col.10</t>
  </si>
  <si>
    <t>Cap.2 Pct.7 Rd.23 Col.11</t>
  </si>
  <si>
    <t>Cap.2 Pct.7 Rd.24 Col.10</t>
  </si>
  <si>
    <t>Cap.2 Pct.7 Rd.24 Col.11</t>
  </si>
  <si>
    <t>Cap.2 Pct.7 Rd.25 Col.10</t>
  </si>
  <si>
    <t>Cap.2 Pct.7 Rd.25 Col.11</t>
  </si>
  <si>
    <t>Cap.2 Pct.7 Rd.26 Col.10</t>
  </si>
  <si>
    <t>Cap.2 Pct.7 Rd.26 Col.11</t>
  </si>
  <si>
    <t>Cap.2 Pct.7 Rd.27 Col.10</t>
  </si>
  <si>
    <t>Cap.2 Pct.7 Rd.27 Col.11</t>
  </si>
  <si>
    <t>Cap.2 Pct.7 Rd.28 Col.10</t>
  </si>
  <si>
    <t>Cap.2 Pct.7 Rd.28 Col.11</t>
  </si>
  <si>
    <t>Cap.2 Pct.7 Rd.29 Col.10</t>
  </si>
  <si>
    <t>Cap.2 Pct.7 Rd.29 Col.11</t>
  </si>
  <si>
    <t>Cap.2 Pct.7 Rd.30 Col.10</t>
  </si>
  <si>
    <t>Cap.2 Pct.7 Rd.30 Col.11</t>
  </si>
  <si>
    <t>cap.II pct.7 rd.(1 la n) col.2 &lt;= rd. (1 la n) col.1</t>
  </si>
  <si>
    <t>test</t>
  </si>
  <si>
    <t xml:space="preserve">cap.II pct.7 col 2 # 0 atunci pct.7 col.1 &gt; col.13  pentru rd.(1 la n) </t>
  </si>
  <si>
    <t>cap.II pct.7 rd.1 col.2 # 0 atunci rd.1 col.13 # 0</t>
  </si>
  <si>
    <t xml:space="preserve">cap.II pct 7 pentru CAEN Rev 2 de  comerţ şi servicii (div. de la 45 la 96 exclusiv grupele 452,454 si caen 7111, 7112), col.( 3,4,5,8,9 ) = 0
</t>
  </si>
  <si>
    <t>Diviz</t>
  </si>
  <si>
    <t>Sect</t>
  </si>
  <si>
    <t xml:space="preserve">cap. II pct.7 pentru CAEN Rev 2 din col. B  #  clasă 124, 125, 130, 141, 142, 143, 144, 145, 146, 147, 149, 210, 321, 322, 1320, 1392, 1393, 1394, 1412, 1512, 1520, 1622, 1623, 1624, 1724, 2219, 2221, 2222, 2223, 2229, 2312, 2313, 2319, 2341, 2342, 2344, 2369, 2370, 2511, 2512, 2521, 2529, 2530, 2540, 2550, 2561, 2562, 2571, 2572, 2573, 2591, 2592, 2593, 2594, 2599, 2611, 2612, 2620, 2630, 2640, 2651, 2652, 2660, 2670, 2680, 2711, 2712, 2720 ,2731, 2732, 2733, 2740, 2751, 2752, 2790, 2811, 2812, 2813, 2814, 2815, 2821, 2822, 2823, 2824, 2825, 2829, 2830, 2841, 2849, 2891, 2892, 2893, 2894, 2895, 2896, 2899, 2910, 2920, 2931, 2932, 3011, 3012, 3020, 3030, 3040, 3091, 3092, 3099, 3101, 3102, 3103, 3109, 3220, 3230, 3240, 3250, 3291, 3299, 4120
 si  col. 3 = 0
</t>
  </si>
  <si>
    <t>Cota standard TVA</t>
  </si>
  <si>
    <t xml:space="preserve">Cota minima a TVA </t>
  </si>
  <si>
    <t xml:space="preserve">Valoarea minima platitori de TVA </t>
  </si>
  <si>
    <t>Cercetare-dezvoltare in biotehnologie</t>
  </si>
  <si>
    <t>Cercetare-dezvoltare in alte stiinte naturale si inginerie</t>
  </si>
  <si>
    <t>Cap.II pct.7 rd.1 col.16 &lt;= cap II pct.7 rd.1 col.15</t>
  </si>
  <si>
    <t xml:space="preserve">Cap.II pct.7 rd.(1 la n) col.1#0 şi rd.(1 la n) col.17#0 </t>
  </si>
  <si>
    <t>Cap.II pct.7 rd.(1 la n) col.17 &lt;= rd. (1 la n) col.1</t>
  </si>
  <si>
    <t>Cap.II pct.7 rd.(1 la n) col.1 # 0 şi B aparţine div. 45,46,47 exclusiv 452,454 şi (1 la n) col.18 # 0</t>
  </si>
  <si>
    <t>Cap.2 Pct.8</t>
  </si>
  <si>
    <t>Cap.2 Pct.9</t>
  </si>
  <si>
    <t>Cap.2 Pct.11</t>
  </si>
  <si>
    <t>Cap.2 Pct.12</t>
  </si>
  <si>
    <t>Cap.II pct.7  pentru  B/10= 461 atunci cap.II pct.7 col.15=0</t>
  </si>
  <si>
    <t>Cap.2 Pct.7.1</t>
  </si>
  <si>
    <t>Cap.2 Pct.7.2</t>
  </si>
  <si>
    <t>Cap.II pct.7.1 rd.1 col.(1 la 4) = pct.7.1 Suma rd.(2 la 45) col.(1 la 4)</t>
  </si>
  <si>
    <t>Stoc initial 
materii pr, ob inv</t>
  </si>
  <si>
    <t>Stoc final 
materii pr, ob inv</t>
  </si>
  <si>
    <t>Repartizarea  cifrei de afaceri  pe  activităţi  (clasa / subclasă CAEN Rev.2.)</t>
  </si>
  <si>
    <t>Comerţ cu autoturisme şi autovehicule uşoare (rd. 3 la 6)</t>
  </si>
  <si>
    <t xml:space="preserve">    Comerţ cu amănuntul al maşinilor şi autovehiculelor uşoare de mărfuri, în magazine specializate</t>
  </si>
  <si>
    <t xml:space="preserve">    Comerţ cu amănuntul al maşinilor şi autovehiculelor uşoare, în alte tipuri de magazine</t>
  </si>
  <si>
    <t xml:space="preserve">    Intermedieri în comerţul cu ridicata ale maşinilor şi autovehiculelor uşoare</t>
  </si>
  <si>
    <t>Comerţ cu alte autovehicule (rd. 8 la 11)</t>
  </si>
  <si>
    <t xml:space="preserve">    Comerţ cu ridicata al altor autovehicule</t>
  </si>
  <si>
    <t xml:space="preserve">    Comerţ cu amănuntul, în magazine specializate, al altor autovehicule </t>
  </si>
  <si>
    <t xml:space="preserve">    Comerţ cu amănuntul a altor autovehicule, în alte tipuri de magazine</t>
  </si>
  <si>
    <t xml:space="preserve">    Intermedieri în comerţul cu ridicata al altor autovehicule</t>
  </si>
  <si>
    <t>Comerţ cu ridicata de piese şi accesorii de autovehicule  (rd. 13 + 14)</t>
  </si>
  <si>
    <t xml:space="preserve">    Comerţ cu ridicata de piese şi accesorii de autovehicule</t>
  </si>
  <si>
    <t xml:space="preserve">     Intermedieri în comerţul cu amănuntul de piese şi accesorii de autovehicule</t>
  </si>
  <si>
    <t>Comerţ cu amănuntul de piese şi accesorii de autovehicule  (rd. 16 + 17)</t>
  </si>
  <si>
    <t xml:space="preserve">     Comerţ cu amănuntul de piese şi accesorii de autovehicule, în magazine specializate</t>
  </si>
  <si>
    <t xml:space="preserve">     Comerţ cu amănuntul de piese şi accesorii de autovehicule, în alte tipuri de magazine</t>
  </si>
  <si>
    <t>Comerţ cu motociclete, piese şi accesorii aferente; întreţinerea şi repararea motocicletelor (rd. 19 la 23)</t>
  </si>
  <si>
    <t xml:space="preserve">    Comerţ cu ridicata al motocicletelor, pieselor şi accesoriilor aferente acestora</t>
  </si>
  <si>
    <t xml:space="preserve">    Comerţ cu amănuntul a motocicletelor, pieselor şi accesoriilor aferente acestora, în magazine specializate</t>
  </si>
  <si>
    <t xml:space="preserve">    Comerţ cu amănuntul al  motocicletelor, pieselor şi accesoriilor aferente acestora, în alte tipuri de magazine</t>
  </si>
  <si>
    <t xml:space="preserve">    Intermedieri în comerţul cu ridicata a motocicletelor, pieselor şi accesoriilor aferente acestora </t>
  </si>
  <si>
    <t xml:space="preserve">    Servicii de reparare şi întreţinere a motocicletelor</t>
  </si>
  <si>
    <t>Comerţ cu ridicata cu excepţia comerţului cu autovehicule şi motociclete</t>
  </si>
  <si>
    <t>Comerţ cu amănuntul, excluzând vânzarea autovehiculelor şi motocicletelor  (rd. 26 + 27)</t>
  </si>
  <si>
    <t>Alte activităţi (cu excepţia celor de mai sus)*)</t>
  </si>
  <si>
    <t>Cifra de afaceri</t>
  </si>
  <si>
    <t>TOTAL</t>
  </si>
  <si>
    <t>Comerţ cu ridicata al maşinilor şi autovehiculelor uşoare</t>
  </si>
  <si>
    <t>Comerţ cu amănuntul al maşinilor şi autovehiculelor uşoare de mărfuri, în magazine specializate</t>
  </si>
  <si>
    <t>Comerţ cu amănuntul al maşinilor şi autovehiculelor uşoare, în alte tipuri de magazine</t>
  </si>
  <si>
    <t>Intermedieri în comerţul cu ridicata ale maşinilor şi autovehiculelor uşoare</t>
  </si>
  <si>
    <t>Comerţ cu ridicata al altor autovehicule</t>
  </si>
  <si>
    <t xml:space="preserve">Comerţ cu amănuntul, în magazine specializate, al altor autovehicule </t>
  </si>
  <si>
    <t>Comerţ cu amănuntul a altor autovehicule, în alte tipuri de magazine</t>
  </si>
  <si>
    <t>Intermedieri în comerţul cu ridicata al altor autovehicule</t>
  </si>
  <si>
    <t>Comerţ cu ridicata de piese şi accesorii de autovehicule</t>
  </si>
  <si>
    <t>Intermedieri în comerţul cu amănuntul de piese şi accesorii de autovehicule</t>
  </si>
  <si>
    <t>Comerţ cu amănuntul de piese şi accesorii de autovehicule, în magazine specializate</t>
  </si>
  <si>
    <t>Comerţ cu amănuntul de piese şi accesorii de autovehicule, în alte tipuri de magazine</t>
  </si>
  <si>
    <t>Comerţ cu ridicata al motocicletelor, pieselor şi accesoriilor aferente acestora</t>
  </si>
  <si>
    <t>Comerţ cu amănuntul a motocicletelor, pieselor şi accesoriilor aferente acestora, în magazine specializate</t>
  </si>
  <si>
    <t>Comerţ cu amănuntul al  motocicletelor, pieselor şi accesoriilor aferente acestora, în alte tipuri de magazine</t>
  </si>
  <si>
    <t xml:space="preserve">Intermedieri în comerţul cu ridicata a motocicletelor, pieselor şi accesoriilor aferente acestora </t>
  </si>
  <si>
    <t>Servicii de reparare şi întreţinere a motocicletelor</t>
  </si>
  <si>
    <t>Comerţ cu amănuntul a fructelor, legumelor, cărnii, peştelui, produselor de brutărie şi lactatelor, ouălor</t>
  </si>
  <si>
    <t>Comerţ cu amănuntul a produselor alimentare, băuturilor şi tutunului</t>
  </si>
  <si>
    <t>II.7.2</t>
  </si>
  <si>
    <t>Total (rd. 2 +7 +12 +15 +18 +24 +25 +28)</t>
  </si>
  <si>
    <t>cap.II pct.7.2 rd.1 col.1 = pct.7.2 rd.(2+7+12+15+18+24+25+28) col.1</t>
  </si>
  <si>
    <t>cap.II pct.7.2 rd.2 col.1 = pct.7.2 rd.(3+4+5+6) col.1</t>
  </si>
  <si>
    <t>cap.II pct.7.2 rd.7 col.1 = pct.7.2 rd.(8+9+10+11) col.1</t>
  </si>
  <si>
    <t>cap.II pct.7.2 rd.12 col.1 = pct.7.2  rd.(13+14) col.1</t>
  </si>
  <si>
    <t>cap.II pct.7.2 rd.15 col.1 = pct.7.2 rd.(16+17) col.1</t>
  </si>
  <si>
    <t>cap.II pct.7.2 rd.18 col.1 = pct.7.2 rd.(19+20+21+22+23) col.1</t>
  </si>
  <si>
    <t>cap.II pct.7.2 rd.25 col.1 = pct.7.2 rd.(26+27) col.1</t>
  </si>
  <si>
    <t>Cap.2 Pct.7 Rd.2 Col.1</t>
  </si>
  <si>
    <t>Cap.2 Pct.7 Rd.2 Col.2</t>
  </si>
  <si>
    <t>Cap.2 Pct.7 Rd.3 Col.1</t>
  </si>
  <si>
    <t>Cap.2 Pct.7 Rd.3 Col.2</t>
  </si>
  <si>
    <t>Cap.2 Pct.7 Rd.4 Col.1</t>
  </si>
  <si>
    <t>Cap.2 Pct.7 Rd.4 Col.2</t>
  </si>
  <si>
    <t>Cap.2 Pct.7 Rd.5 Col.1</t>
  </si>
  <si>
    <t>Cap.2 Pct.7 Rd.5 Col.2</t>
  </si>
  <si>
    <t>Cap.2 Pct.7 Rd.6 Col.1</t>
  </si>
  <si>
    <t>Cap.2 Pct.7 Rd.6 Col.2</t>
  </si>
  <si>
    <t>Cap.2 Pct.7 Rd.7 Col.1</t>
  </si>
  <si>
    <t>Cap.2 Pct.7 Rd.7 Col.2</t>
  </si>
  <si>
    <t>Cap.2 Pct.7 Rd.8 Col.1</t>
  </si>
  <si>
    <t>Cap.2 Pct.7 Rd.8 Col.2</t>
  </si>
  <si>
    <t>Cap.2 Pct.7 Rd.9 Col.1</t>
  </si>
  <si>
    <t>Cap.2 Pct.7 Rd.9 Col.2</t>
  </si>
  <si>
    <t>Cap.2 Pct.7 Rd.10 Col.1</t>
  </si>
  <si>
    <t>Cap.2 Pct.7 Rd.10 Col.2</t>
  </si>
  <si>
    <t>Cap.2 Pct.7 Rd.11 Col.1</t>
  </si>
  <si>
    <t>Cap.2 Pct.7 Rd.11 Col.2</t>
  </si>
  <si>
    <t>Cap.2 Pct.7 Rd.12 Col.1</t>
  </si>
  <si>
    <t>Cap.2 Pct.7 Rd.12 Col.2</t>
  </si>
  <si>
    <t>Cap.2 Pct.7 Rd.13 Col.1</t>
  </si>
  <si>
    <t>Cap.2 Pct.7 Rd.13 Col.2</t>
  </si>
  <si>
    <t>Cap.2 Pct.7 Rd.14 Col.1</t>
  </si>
  <si>
    <t>Cap.2 Pct.7 Rd.14 Col.2</t>
  </si>
  <si>
    <t>Cap.2 Pct.7 Rd.15 Col.1</t>
  </si>
  <si>
    <t>Cap.2 Pct.7 Rd.15 Col.2</t>
  </si>
  <si>
    <t>Cap.2 Pct.7 Rd.16 Col.1</t>
  </si>
  <si>
    <t>Cap.2 Pct.7 Rd.16 Col.2</t>
  </si>
  <si>
    <t>Cap.2 Pct.7 Rd.17 Col.1</t>
  </si>
  <si>
    <t>Cap.2 Pct.7 Rd.17 Col.2</t>
  </si>
  <si>
    <t>Cap.2 Pct.7 Rd.18 Col.1</t>
  </si>
  <si>
    <t>Cap.2 Pct.7 Rd.18 Col.2</t>
  </si>
  <si>
    <t>Cap.2 Pct.7 Rd.19 Col.1</t>
  </si>
  <si>
    <t>Cap.2 Pct.7 Rd.19 Col.2</t>
  </si>
  <si>
    <t>Cap.2 Pct.7 Rd.20 Col.1</t>
  </si>
  <si>
    <t>Cap.2 Pct.7 Rd.20 Col.2</t>
  </si>
  <si>
    <t>Cap.2 Pct.7 Rd.21 Col.1</t>
  </si>
  <si>
    <t>Cap.2 Pct.7 Rd.21 Col.2</t>
  </si>
  <si>
    <t>Cap.2 Pct.7 Rd.22 Col.1</t>
  </si>
  <si>
    <t>Cap.2 Pct.7 Rd.22 Col.2</t>
  </si>
  <si>
    <t>Cap.2 Pct.7 Rd.23 Col.1</t>
  </si>
  <si>
    <t>Cap.2 Pct.7 Rd.23 Col.2</t>
  </si>
  <si>
    <t>Cap.2 Pct.7 Rd.24 Col.1</t>
  </si>
  <si>
    <t>Cap.2 Pct.7 Rd.24 Col.2</t>
  </si>
  <si>
    <t>Cap.2 Pct.7 Rd.25 Col.1</t>
  </si>
  <si>
    <t>Cap.2 Pct.7 Rd.25 Col.2</t>
  </si>
  <si>
    <t>Cap.2 Pct.7 Rd.26 Col.1</t>
  </si>
  <si>
    <t>Cap.2 Pct.7 Rd.26 Col.2</t>
  </si>
  <si>
    <t>Cap.2 Pct.7 Rd.27 Col.1</t>
  </si>
  <si>
    <t>Cap.2 Pct.7 Rd.27 Col.2</t>
  </si>
  <si>
    <t>Cap.2 Pct.7 Rd.28 Col.1</t>
  </si>
  <si>
    <t>Cap.2 Pct.7 Rd.28 Col.2</t>
  </si>
  <si>
    <t>Cap.2 Pct.7 Rd.29 Col.1</t>
  </si>
  <si>
    <t>Cap.2 Pct.7 Rd.29 Col.2</t>
  </si>
  <si>
    <t>Cap.2 Pct.7 Rd.30 Col.1</t>
  </si>
  <si>
    <t>Cap.2 Pct.7 Rd.30 Col.2</t>
  </si>
  <si>
    <t>Cap.2 Pct.7 Rd.2 Col.13</t>
  </si>
  <si>
    <t>Cap.2 Pct.7 Rd.3 Col.13</t>
  </si>
  <si>
    <t>Cap.2 Pct.7 Rd.4 Col.13</t>
  </si>
  <si>
    <t>Cap.2 Pct.7 Rd.5 Col.13</t>
  </si>
  <si>
    <t>Cap.2 Pct.7 Rd.6 Col.13</t>
  </si>
  <si>
    <t>Cap.2 Pct.7 Rd.7 Col.13</t>
  </si>
  <si>
    <t>Cap.2 Pct.7 Rd.8 Col.13</t>
  </si>
  <si>
    <t>Cap.2 Pct.7 Rd.9 Col.13</t>
  </si>
  <si>
    <t>Cap.2 Pct.7 Rd.10 Col.13</t>
  </si>
  <si>
    <t>Cap.2 Pct.7 Rd.11 Col.13</t>
  </si>
  <si>
    <t>Cap.2 Pct.7 Rd.12 Col.13</t>
  </si>
  <si>
    <t>Cap.2 Pct.7 Rd.13 Col.13</t>
  </si>
  <si>
    <t>Cap.2 Pct.7 Rd.14 Col.13</t>
  </si>
  <si>
    <t>Cap.2 Pct.7 Rd.15 Col.13</t>
  </si>
  <si>
    <t>Cap.2 Pct.7 Rd.16 Col.13</t>
  </si>
  <si>
    <t>Cap.2 Pct.7 Rd.17 Col.13</t>
  </si>
  <si>
    <t>Cap.2 Pct.7 Rd.18 Col.13</t>
  </si>
  <si>
    <t>Cap.2 Pct.7 Rd.19 Col.13</t>
  </si>
  <si>
    <t>Cap.2 Pct.7 Rd.20 Col.13</t>
  </si>
  <si>
    <t>Cap.2 Pct.7 Rd.21 Col.13</t>
  </si>
  <si>
    <t>Cap.2 Pct.7 Rd.22 Col.13</t>
  </si>
  <si>
    <t>Cap.2 Pct.7 Rd.23 Col.13</t>
  </si>
  <si>
    <t>Cap.2 Pct.7 Rd.24 Col.13</t>
  </si>
  <si>
    <t>Cap.2 Pct.7 Rd.25 Col.13</t>
  </si>
  <si>
    <t>Cap.2 Pct.7 Rd.26 Col.13</t>
  </si>
  <si>
    <t>Cap.2 Pct.7 Rd.27 Col.13</t>
  </si>
  <si>
    <t>Cap.2 Pct.7 Rd.28 Col.13</t>
  </si>
  <si>
    <t>Cap.2 Pct.7 Rd.29 Col.13</t>
  </si>
  <si>
    <t>Cap.2 Pct.7 Rd.30 Col.13</t>
  </si>
  <si>
    <t>Cap.2 Pct.7 Rd.2 Col.3+Col.4+Col.5+Col.8+Col.9</t>
  </si>
  <si>
    <t>Cap.2 Pct.7 Rd.3 Col.3+Col.4+Col.5+Col.8+Col.9</t>
  </si>
  <si>
    <t>Cap.2 Pct.7 Rd.4 Col.3+Col.4+Col.5+Col.8+Col.9</t>
  </si>
  <si>
    <t>Cap.2 Pct.7 Rd.5 Col.3+Col.4+Col.5+Col.8+Col.9</t>
  </si>
  <si>
    <t>Cap.2 Pct.7 Rd.6 Col.3+Col.4+Col.5+Col.8+Col.9</t>
  </si>
  <si>
    <t>Cap.2 Pct.7 Rd.7 Col.3+Col.4+Col.5+Col.8+Col.9</t>
  </si>
  <si>
    <t>Cap.2 Pct.7 Rd.8 Col.3+Col.4+Col.5+Col.8+Col.9</t>
  </si>
  <si>
    <t>Cap.2 Pct.7 Rd.9 Col.3+Col.4+Col.5+Col.8+Col.9</t>
  </si>
  <si>
    <t>Cap.2 Pct.7 Rd.10 Col.3+Col.4+Col.5+Col.8+Col.9</t>
  </si>
  <si>
    <t>Cap.2 Pct.7 Rd.11 Col.3+Col.4+Col.5+Col.8+Col.9</t>
  </si>
  <si>
    <t>Cap.2 Pct.7 Rd.12 Col.3+Col.4+Col.5+Col.8+Col.9</t>
  </si>
  <si>
    <t>Cap.2 Pct.7 Rd.13 Col.3+Col.4+Col.5+Col.8+Col.9</t>
  </si>
  <si>
    <t>Cap.2 Pct.7 Rd.14 Col.3+Col.4+Col.5+Col.8+Col.9</t>
  </si>
  <si>
    <t>Cap.2 Pct.7 Rd.15 Col.3+Col.4+Col.5+Col.8+Col.9</t>
  </si>
  <si>
    <t>Cap.2 Pct.7 Rd.16 Col.3+Col.4+Col.5+Col.8+Col.9</t>
  </si>
  <si>
    <t>Cap.2 Pct.7 Rd.17 Col.3+Col.4+Col.5+Col.8+Col.9</t>
  </si>
  <si>
    <t>Cap.2 Pct.7 Rd.18 Col.3+Col.4+Col.5+Col.8+Col.9</t>
  </si>
  <si>
    <t>Cap.2 Pct.7 Rd.19 Col.3+Col.4+Col.5+Col.8+Col.9</t>
  </si>
  <si>
    <t>Cap.2 Pct.7 Rd.20 Col.3+Col.4+Col.5+Col.8+Col.9</t>
  </si>
  <si>
    <t>Cap.2 Pct.7 Rd.21 Col.3+Col.4+Col.5+Col.8+Col.9</t>
  </si>
  <si>
    <t>Cap.2 Pct.7 Rd.22 Col.3+Col.4+Col.5+Col.8+Col.9</t>
  </si>
  <si>
    <t>Cap.2 Pct.7 Rd.23 Col.3+Col.4+Col.5+Col.8+Col.9</t>
  </si>
  <si>
    <t>Cap.2 Pct.7 Rd.24 Col.3+Col.4+Col.5+Col.8+Col.9</t>
  </si>
  <si>
    <t>Cap.2 Pct.7 Rd.25 Col.3+Col.4+Col.5+Col.8+Col.9</t>
  </si>
  <si>
    <t>Cap.2 Pct.7 Rd.26 Col.3+Col.4+Col.5+Col.8+Col.9</t>
  </si>
  <si>
    <t>Cap.2 Pct.7 Rd.27 Col.3+Col.4+Col.5+Col.8+Col.9</t>
  </si>
  <si>
    <t>Cap.2 Pct.7 Rd.28 Col.3+Col.4+Col.5+Col.8+Col.9</t>
  </si>
  <si>
    <t>Cap.2 Pct.7 Rd.29 Col.3+Col.4+Col.5+Col.8+Col.9</t>
  </si>
  <si>
    <t>Cap.2 Pct.7 Rd.30 Col.3+Col.4+Col.5+Col.8+Col.9</t>
  </si>
  <si>
    <t>Cap.2 Pct.7 Rd.2 Col.3</t>
  </si>
  <si>
    <t>Cap.2 Pct.7 Rd.3 Col.3</t>
  </si>
  <si>
    <t>Cap.2 Pct.7 Rd.4 Col.3</t>
  </si>
  <si>
    <t>Cap.2 Pct.7 Rd.5 Col.3</t>
  </si>
  <si>
    <t>Cap.2 Pct.7 Rd.6 Col.3</t>
  </si>
  <si>
    <t>Cap.2 Pct.7 Rd.7 Col.3</t>
  </si>
  <si>
    <t>Cap.2 Pct.7 Rd.8 Col.3</t>
  </si>
  <si>
    <t>Cap.2 Pct.7 Rd.9 Col.3</t>
  </si>
  <si>
    <t>Cap.2 Pct.7 Rd.10 Col.3</t>
  </si>
  <si>
    <t>Cap.2 Pct.7 Rd.11 Col.3</t>
  </si>
  <si>
    <t>Cap.2 Pct.7 Rd.12 Col.3</t>
  </si>
  <si>
    <t>Cap.2 Pct.7 Rd.13 Col.3</t>
  </si>
  <si>
    <t>Cap.2 Pct.7 Rd.14 Col.3</t>
  </si>
  <si>
    <t>Cap.2 Pct.7 Rd.15 Col.3</t>
  </si>
  <si>
    <t>Cap.2 Pct.7 Rd.16 Col.3</t>
  </si>
  <si>
    <t>Cap.2 Pct.7 Rd.17 Col.3</t>
  </si>
  <si>
    <t>Cap.2 Pct.7 Rd.18 Col.3</t>
  </si>
  <si>
    <t>Cap.2 Pct.7 Rd.19 Col.3</t>
  </si>
  <si>
    <t>Cap.2 Pct.7 Rd.20 Col.3</t>
  </si>
  <si>
    <t>Cap.2 Pct.7 Rd.21 Col.3</t>
  </si>
  <si>
    <t>Cap.2 Pct.7 Rd.22 Col.3</t>
  </si>
  <si>
    <t>Cap.2 Pct.7 Rd.23 Col.3</t>
  </si>
  <si>
    <t>Cap.2 Pct.7 Rd.24 Col.3</t>
  </si>
  <si>
    <t>Cap.2 Pct.7 Rd.25 Col.3</t>
  </si>
  <si>
    <t>Cap.2 Pct.7 Rd.26 Col.3</t>
  </si>
  <si>
    <t>Cap.2 Pct.7 Rd.27 Col.3</t>
  </si>
  <si>
    <t>Cap.2 Pct.7 Rd.28 Col.3</t>
  </si>
  <si>
    <t>Cap.2 Pct.7 Rd.29 Col.3</t>
  </si>
  <si>
    <t>Cap.2 Pct.7 Rd.30 Col.3</t>
  </si>
  <si>
    <t>Cap.2 Pct.7 Rd.1 Col.B</t>
  </si>
  <si>
    <t>Cap.2 Pct.7 Rd.2 Col.12</t>
  </si>
  <si>
    <t>Cap.2 Pct.7 Rd.3 Col.12</t>
  </si>
  <si>
    <t>Cap.2 Pct.7 Rd.4 Col.12</t>
  </si>
  <si>
    <t>Cap.2 Pct.7 Rd.5 Col.12</t>
  </si>
  <si>
    <t>Cap.2 Pct.7 Rd.6 Col.12</t>
  </si>
  <si>
    <t>Cap.2 Pct.7 Rd.7 Col.12</t>
  </si>
  <si>
    <t>Cap.2 Pct.7 Rd.8 Col.12</t>
  </si>
  <si>
    <t>Cap.2 Pct.7 Rd.9 Col.12</t>
  </si>
  <si>
    <t>Cap.2 Pct.7 Rd.10 Col.12</t>
  </si>
  <si>
    <t>Cap.2 Pct.7 Rd.11 Col.12</t>
  </si>
  <si>
    <t>Cap.2 Pct.7 Rd.12 Col.12</t>
  </si>
  <si>
    <t>Cap.2 Pct.7 Rd.13 Col.12</t>
  </si>
  <si>
    <t>Cap.2 Pct.7 Rd.14 Col.12</t>
  </si>
  <si>
    <t>Cap.2 Pct.7 Rd.15 Col.12</t>
  </si>
  <si>
    <t>Cap.2 Pct.7 Rd.16 Col.12</t>
  </si>
  <si>
    <t>Cap.2 Pct.7 Rd.17 Col.12</t>
  </si>
  <si>
    <t>Cap.2 Pct.7 Rd.18 Col.12</t>
  </si>
  <si>
    <t>Cap.2 Pct.7 Rd.19 Col.12</t>
  </si>
  <si>
    <t>Cap.2 Pct.7 Rd.20 Col.12</t>
  </si>
  <si>
    <t>Cap.2 Pct.7 Rd.21 Col.12</t>
  </si>
  <si>
    <t>Cap.2 Pct.7 Rd.22 Col.12</t>
  </si>
  <si>
    <t>Cap.2 Pct.7 Rd.23 Col.12</t>
  </si>
  <si>
    <t>Cap.2 Pct.7 Rd.24 Col.12</t>
  </si>
  <si>
    <t>Cap.2 Pct.7 Rd.25 Col.12</t>
  </si>
  <si>
    <t>Cap.2 Pct.7 Rd.26 Col.12</t>
  </si>
  <si>
    <t>Cap.2 Pct.7 Rd.27 Col.12</t>
  </si>
  <si>
    <t>Cap.2 Pct.7 Rd.28 Col.12</t>
  </si>
  <si>
    <t>Cap.2 Pct.7 Rd.29 Col.12</t>
  </si>
  <si>
    <t>Cap.2 Pct.7 Rd.30 Col.12</t>
  </si>
  <si>
    <t>Cap.2 Pct.7 Rd.2 Col.17</t>
  </si>
  <si>
    <t>Cap.2 Pct.7 Rd.3 Col.17</t>
  </si>
  <si>
    <t>Cap.2 Pct.7 Rd.4 Col.17</t>
  </si>
  <si>
    <t>Cap.2 Pct.7 Rd.5 Col.17</t>
  </si>
  <si>
    <t>Cap.2 Pct.7 Rd.6 Col.17</t>
  </si>
  <si>
    <t>Cap.2 Pct.7 Rd.7 Col.17</t>
  </si>
  <si>
    <t>Cap.2 Pct.7 Rd.8 Col.17</t>
  </si>
  <si>
    <t>Cap.2 Pct.7 Rd.9 Col.17</t>
  </si>
  <si>
    <t>Cap.2 Pct.7 Rd.10 Col.17</t>
  </si>
  <si>
    <t>Cap.2 Pct.7 Rd.11 Col.17</t>
  </si>
  <si>
    <t>Cap.2 Pct.7 Rd.12 Col.17</t>
  </si>
  <si>
    <t>Cap.2 Pct.7 Rd.13 Col.17</t>
  </si>
  <si>
    <t>Cap.2 Pct.7 Rd.14 Col.17</t>
  </si>
  <si>
    <t>Cap.2 Pct.7 Rd.15 Col.17</t>
  </si>
  <si>
    <t>Cap.2 Pct.7 Rd.16 Col.17</t>
  </si>
  <si>
    <t>Cap.2 Pct.7 Rd.17 Col.17</t>
  </si>
  <si>
    <t>Cap.2 Pct.7 Rd.18 Col.17</t>
  </si>
  <si>
    <t>Cap.2 Pct.7 Rd.19 Col.17</t>
  </si>
  <si>
    <t>Cap.2 Pct.7 Rd.20 Col.17</t>
  </si>
  <si>
    <t>Cap.2 Pct.7 Rd.21 Col.17</t>
  </si>
  <si>
    <t>Cap.2 Pct.7 Rd.22 Col.17</t>
  </si>
  <si>
    <t>Cap.2 Pct.7 Rd.23 Col.17</t>
  </si>
  <si>
    <t>Cap.2 Pct.7 Rd.24 Col.17</t>
  </si>
  <si>
    <t>Cap.2 Pct.7 Rd.25 Col.17</t>
  </si>
  <si>
    <t>Cap.2 Pct.7 Rd.26 Col.17</t>
  </si>
  <si>
    <t>Cap.2 Pct.7 Rd.27 Col.17</t>
  </si>
  <si>
    <t>Cap.2 Pct.7 Rd.28 Col.17</t>
  </si>
  <si>
    <t>Cap.2 Pct.7 Rd.29 Col.17</t>
  </si>
  <si>
    <t>Cap.2 Pct.7 Rd.30 Col.17</t>
  </si>
  <si>
    <t>Cap.2 Pct.7 Rd.2 Col.18</t>
  </si>
  <si>
    <t>Cap.2 Pct.7 Rd.3 Col.18</t>
  </si>
  <si>
    <t>Cap.2 Pct.7 Rd.4 Col.18</t>
  </si>
  <si>
    <t>Cap.2 Pct.7 Rd.5 Col.18</t>
  </si>
  <si>
    <t>Cap.2 Pct.7 Rd.6 Col.18</t>
  </si>
  <si>
    <t>Cap.2 Pct.7 Rd.7 Col.18</t>
  </si>
  <si>
    <t>Cap.2 Pct.7 Rd.8 Col.18</t>
  </si>
  <si>
    <t>Cap.2 Pct.7 Rd.9 Col.18</t>
  </si>
  <si>
    <t>Cap.2 Pct.7 Rd.10 Col.18</t>
  </si>
  <si>
    <t>Cap.2 Pct.7 Rd.11 Col.18</t>
  </si>
  <si>
    <t>Cap.2 Pct.7 Rd.12 Col.18</t>
  </si>
  <si>
    <t>Cap.2 Pct.7 Rd.13 Col.18</t>
  </si>
  <si>
    <t>Cap.2 Pct.7 Rd.14 Col.18</t>
  </si>
  <si>
    <t>Cap.2 Pct.7 Rd.15 Col.18</t>
  </si>
  <si>
    <t>Cap.2 Pct.7 Rd.16 Col.18</t>
  </si>
  <si>
    <t>Cap.2 Pct.7 Rd.17 Col.18</t>
  </si>
  <si>
    <t>Cap.2 Pct.7 Rd.18 Col.18</t>
  </si>
  <si>
    <t>Cap.2 Pct.7 Rd.19 Col.18</t>
  </si>
  <si>
    <t>Cap.2 Pct.7 Rd.20 Col.18</t>
  </si>
  <si>
    <t>Cap.2 Pct.7 Rd.21 Col.18</t>
  </si>
  <si>
    <t>Cap.2 Pct.7 Rd.22 Col.18</t>
  </si>
  <si>
    <t>Cap.2 Pct.7 Rd.23 Col.18</t>
  </si>
  <si>
    <t>Cap.2 Pct.7 Rd.24 Col.18</t>
  </si>
  <si>
    <t>Cap.2 Pct.7 Rd.25 Col.18</t>
  </si>
  <si>
    <t>Cap.2 Pct.7 Rd.26 Col.18</t>
  </si>
  <si>
    <t>Cap.2 Pct.7 Rd.27 Col.18</t>
  </si>
  <si>
    <t>Cap.2 Pct.7 Rd.28 Col.18</t>
  </si>
  <si>
    <t>Cap.2 Pct.7 Rd.29 Col.18</t>
  </si>
  <si>
    <t>Cap.2 Pct.7 Rd.30 Col.18</t>
  </si>
  <si>
    <t>Cap.2 Pct.7 Rd.2 Col.15</t>
  </si>
  <si>
    <t>Cap.2 Pct.7 Rd.3 Col.15</t>
  </si>
  <si>
    <t>Cap.2 Pct.7 Rd.4 Col.15</t>
  </si>
  <si>
    <t>Cap.2 Pct.7 Rd.5 Col.15</t>
  </si>
  <si>
    <t>Cap.2 Pct.7 Rd.6 Col.15</t>
  </si>
  <si>
    <t>Cap.2 Pct.7 Rd.7 Col.15</t>
  </si>
  <si>
    <t>Cap.2 Pct.7 Rd.8 Col.15</t>
  </si>
  <si>
    <t>Cap.2 Pct.7 Rd.9 Col.15</t>
  </si>
  <si>
    <t>Cap.2 Pct.7 Rd.10 Col.15</t>
  </si>
  <si>
    <t>Cap.2 Pct.7 Rd.11 Col.15</t>
  </si>
  <si>
    <t>Cap.2 Pct.7 Rd.12 Col.15</t>
  </si>
  <si>
    <t>Cap.2 Pct.7 Rd.13 Col.15</t>
  </si>
  <si>
    <t>Cap.2 Pct.7 Rd.14 Col.15</t>
  </si>
  <si>
    <t>Cap.2 Pct.7 Rd.15 Col.15</t>
  </si>
  <si>
    <t>Cap.2 Pct.7 Rd.16 Col.15</t>
  </si>
  <si>
    <t>Cap.2 Pct.7 Rd.17 Col.15</t>
  </si>
  <si>
    <t>Cap.2 Pct.7 Rd.18 Col.15</t>
  </si>
  <si>
    <t>Cap.2 Pct.7 Rd.19 Col.15</t>
  </si>
  <si>
    <t>Cap.2 Pct.7 Rd.20 Col.15</t>
  </si>
  <si>
    <t>Cap.2 Pct.7 Rd.21 Col.15</t>
  </si>
  <si>
    <t>Cap.2 Pct.7 Rd.22 Col.15</t>
  </si>
  <si>
    <t>Cap.2 Pct.7 Rd.23 Col.15</t>
  </si>
  <si>
    <t>Cap.2 Pct.7 Rd.24 Col.15</t>
  </si>
  <si>
    <t>Cap.2 Pct.7 Rd.25 Col.15</t>
  </si>
  <si>
    <t>Cap.2 Pct.7 Rd.26 Col.15</t>
  </si>
  <si>
    <t>Cap.2 Pct.7 Rd.27 Col.15</t>
  </si>
  <si>
    <t>Cap.2 Pct.7 Rd.28 Col.15</t>
  </si>
  <si>
    <t>Cap.2 Pct.7 Rd.29 Col.15</t>
  </si>
  <si>
    <t>Cap.2 Pct.7 Rd.30 Col.15</t>
  </si>
  <si>
    <t>Cap.2 Pct.7 Rd.1 Col.1-Col.2</t>
  </si>
  <si>
    <t>Cap.2 Pct.7 Rd.2 Col.1-Col.2</t>
  </si>
  <si>
    <t>Cap.2 Pct.7 Rd.3 Col.1-Col.2</t>
  </si>
  <si>
    <t>Cap.2 Pct.7 Rd.4 Col.1-Col.2</t>
  </si>
  <si>
    <t>Cap.2 Pct.7 Rd.5 Col.1-Col.2</t>
  </si>
  <si>
    <t>Cap.2 Pct.7 Rd.6 Col.1-Col.2</t>
  </si>
  <si>
    <t>Cap.2 Pct.7 Rd.7 Col.1-Col.2</t>
  </si>
  <si>
    <t>Cap.2 Pct.7 Rd.8 Col.1-Col.2</t>
  </si>
  <si>
    <t>Cap.2 Pct.7 Rd.9 Col.1-Col.2</t>
  </si>
  <si>
    <t>Cap.2 Pct.7 Rd.10 Col.1-Col.2</t>
  </si>
  <si>
    <t>Cap.2 Pct.7 Rd.11 Col.1-Col.2</t>
  </si>
  <si>
    <t>Cap.2 Pct.7 Rd.12 Col.1-Col.2</t>
  </si>
  <si>
    <t>Cap.2 Pct.7 Rd.13 Col.1-Col.2</t>
  </si>
  <si>
    <t>Cap.2 Pct.7 Rd.14 Col.1-Col.2</t>
  </si>
  <si>
    <t>Cap.2 Pct.7 Rd.15 Col.1-Col.2</t>
  </si>
  <si>
    <t>Cap.2 Pct.7 Rd.16 Col.1-Col.2</t>
  </si>
  <si>
    <t>Cap.2 Pct.7 Rd.17 Col.1-Col.2</t>
  </si>
  <si>
    <t>Cap.2 Pct.7 Rd.18 Col.1-Col.2</t>
  </si>
  <si>
    <t>Cap.2 Pct.7 Rd.19 Col.1-Col.2</t>
  </si>
  <si>
    <t>Cap.2 Pct.7 Rd.20 Col.1-Col.2</t>
  </si>
  <si>
    <t>Cap.2 Pct.7 Rd.21 Col.1-Col.2</t>
  </si>
  <si>
    <t>Cap.2 Pct.7 Rd.22 Col.1-Col.2</t>
  </si>
  <si>
    <t>Cap.2 Pct.7 Rd.23 Col.1-Col.2</t>
  </si>
  <si>
    <t>Cap.2 Pct.7 Rd.24 Col.1-Col.2</t>
  </si>
  <si>
    <t>Cap.2 Pct.7 Rd.25 Col.1-Col.2</t>
  </si>
  <si>
    <t>Cap.2 Pct.7 Rd.26 Col.1-Col.2</t>
  </si>
  <si>
    <t>Cap.2 Pct.7 Rd.27 Col.1-Col.2</t>
  </si>
  <si>
    <t>Cap.2 Pct.7 Rd.28 Col.1-Col.2</t>
  </si>
  <si>
    <t>Cap.2 Pct.7 Rd.29 Col.1-Col.2</t>
  </si>
  <si>
    <t>Cap.2 Pct.7 Rd.30 Col.1-Col.2</t>
  </si>
  <si>
    <t>Cap.2 Pct.7.1 Rd.1 Col.1</t>
  </si>
  <si>
    <t>Cap.2 Pct.7.1 Suma pe Col.1 Rd.(2 la 45)</t>
  </si>
  <si>
    <t>Cap.2 Pct.7.1 Rd.1 Col.2</t>
  </si>
  <si>
    <t>Cap.2 Pct.7.1 Suma pe Col.2 Rd.(2 la 45)</t>
  </si>
  <si>
    <t>Cap.2 Pct.7.1 Rd.1 Col.3</t>
  </si>
  <si>
    <t>Cap.2 Pct.7.1 Suma pe Col.3 Rd.(2 la 45)</t>
  </si>
  <si>
    <t>Cap.2 Pct.7.1 Rd.1 Col.4</t>
  </si>
  <si>
    <t>Cap.2 Pct.7.1 Suma pe Col.4 Rd.(2 la 45)</t>
  </si>
  <si>
    <t>Cap.2 Pct.7.2 Rd.(2+7+12+15+18+24+25+28) Col.1</t>
  </si>
  <si>
    <t>Cap.2 Pct.7.2 Rd.(3+4+5+6) Col.1</t>
  </si>
  <si>
    <t>Cap.2 Pct.7.2 Rd.(8+9+10+11) Col.1</t>
  </si>
  <si>
    <t>Cap.2 Pct.7.2 Rd.(13+14) Col.1</t>
  </si>
  <si>
    <t>Cap.2 Pct.7.2 Rd.(16+17) Col.1</t>
  </si>
  <si>
    <t>Cap.2 Pct.7.2 Rd.(19+20+21+22+23) Col.1</t>
  </si>
  <si>
    <t>Cap.2 Pct.7.2 Rd.(26+27) Col.1</t>
  </si>
  <si>
    <t>Cap.II pct.8 rd.1 col.(1 la 5) = pct.8 suma rd.(2 la 70) pentru col.(1 la 5)</t>
  </si>
  <si>
    <t>Cap.2 Pct.8 Rd.1 Col.1</t>
  </si>
  <si>
    <t>Cap.2 Pct.8 Rd.1 Col.2</t>
  </si>
  <si>
    <t>Cap.2 Pct.8 Rd.1 Col.3</t>
  </si>
  <si>
    <t>Cap.2 Pct.8 Rd.1 Col.4</t>
  </si>
  <si>
    <t>Cap.2 Pct.8 Rd.1 Col.5</t>
  </si>
  <si>
    <t>Cap.2 Pct.8 Suma pe Col.1 Rd.(2 la 70)</t>
  </si>
  <si>
    <t>Cap.2 Pct.8 Suma pe Col.2 Rd.(2 la 70)</t>
  </si>
  <si>
    <t>Cap.2 Pct.8 Suma pe Col.3 Rd.(2 la 70)</t>
  </si>
  <si>
    <t>Cap.2 Pct.8 Suma pe Col.4 Rd.(2 la 70)</t>
  </si>
  <si>
    <t>Cap.2 Pct.8 Suma pe Col.5 Rd.(2 la 70)</t>
  </si>
  <si>
    <t xml:space="preserve">cap.II pct.9 rd.2  col.1 £ pct.9 rd.1  col.1    </t>
  </si>
  <si>
    <t xml:space="preserve">cap.II pct.9 rd.4  col.1 £ pct.9 rd.3  col.1   </t>
  </si>
  <si>
    <t>Cap.2 Pct.9 Rd.1 Col.1</t>
  </si>
  <si>
    <t>Cap.2 Pct.9 Rd.2 Col.1</t>
  </si>
  <si>
    <t>Cap.2 Pct.9 Rd.3 Col.1</t>
  </si>
  <si>
    <t>Cap.2 Pct.9 Rd.4 Col.1</t>
  </si>
  <si>
    <t xml:space="preserve">Col.1 cap.II pct.11.1  # 0 atunci si cap.II pct.11 col.1 # 0 </t>
  </si>
  <si>
    <t>Cap.2 Pct.11 Rd.1 Col.1</t>
  </si>
  <si>
    <t>Cap.2 Pct.11.1 Rd.1 Col.1</t>
  </si>
  <si>
    <t xml:space="preserve">Col.1 cap.II pct.12.1  # 0 atunci si cap.II pct.12 col.1 # 0 </t>
  </si>
  <si>
    <t>Cap.2 Pct.12 Rd.1 Col.1</t>
  </si>
  <si>
    <t>Cap.2 Pct.12.1 Rd.1 Col.1</t>
  </si>
  <si>
    <t>Cap.2 Pct.13.1</t>
  </si>
  <si>
    <t>Cap.2 Pct.13.1 Rd.(1+2+3) Col.1</t>
  </si>
  <si>
    <t>Cap.2 Pct.13.1 Rd.2 Col.2</t>
  </si>
  <si>
    <t>cap.II pct.13.1 rd.2 col.1 # 0 atunci  rd.2  col 2#0</t>
  </si>
  <si>
    <t>Cap.2 Pct.13.1 Rd.2 Col.1</t>
  </si>
  <si>
    <t>Cap.II pct.13.2 rd.(1 la 10) col.1 &gt;= 0</t>
  </si>
  <si>
    <t>Cap.2 Pct.13.2</t>
  </si>
  <si>
    <t>Cap.2 Pct.13.2 Rd.1 Col.1</t>
  </si>
  <si>
    <t>Cap.2 Pct.13.2 Suma pe Col.1 Rd.(2 la 10)</t>
  </si>
  <si>
    <t>Cap.2 Pct.13.2 Rd.1 Col.2</t>
  </si>
  <si>
    <t>Cap.2 Pct.13.2 Suma pe Col.2 Rd.(2 la 10)</t>
  </si>
  <si>
    <t xml:space="preserve">Cap.II pct.13.2 rd.1 col.1= Suma rd. (2 la 10) col.1;  cap.II pct.13.2 rd.1 col.2= Suma rd.(2 la 10) col.2 </t>
  </si>
  <si>
    <t>Cap.II pct.13.2 rd. 9 col.1 &lt;= 25</t>
  </si>
  <si>
    <t>Cap.2 Pct.13.2 Rd.9 Col.1</t>
  </si>
  <si>
    <t>Cap.2 Pct.13.2 Rd.10 Col.1</t>
  </si>
  <si>
    <t>Cap.2 Pct.13.2.1</t>
  </si>
  <si>
    <t>Cap.II pct.13.2 rd.1 col.1 # 0, atunci pct.13.2.1 rd.1 col.1 # 0</t>
  </si>
  <si>
    <t>Cap.2 Pct.13.2 Rd.2 Col.1</t>
  </si>
  <si>
    <t>Cap.2 Pct.13.2 Rd.3 Col.1</t>
  </si>
  <si>
    <t>Cap.2 Pct.13.2 Rd.4 Col.1</t>
  </si>
  <si>
    <t>Cap.2 Pct.13.2 Rd.5 Col.1</t>
  </si>
  <si>
    <t>Cap.2 Pct.13.2 Rd.6 Col.1</t>
  </si>
  <si>
    <t>Cap.2 Pct.13.2 Rd.7 Col.1</t>
  </si>
  <si>
    <t>Cap.2 Pct.13.2 Rd.8 Col.1</t>
  </si>
  <si>
    <t>Cap.2 Pct.13.2 Rd.2 Col.2</t>
  </si>
  <si>
    <t>Cap.2 Pct.13.2 Rd.3 Col.2</t>
  </si>
  <si>
    <t>Cap.2 Pct.13.2 Rd.4 Col.2</t>
  </si>
  <si>
    <t>Cap.2 Pct.13.2 Rd.5 Col.2</t>
  </si>
  <si>
    <t>Cap.2 Pct.13.2 Rd.6 Col.2</t>
  </si>
  <si>
    <t>Cap.2 Pct.13.2 Rd.7 Col.2</t>
  </si>
  <si>
    <t>Cap.2 Pct.13.2 Rd.8 Col.2</t>
  </si>
  <si>
    <t>Cap.2 Pct.13.2 Rd.9 Col.2</t>
  </si>
  <si>
    <t>Cap.2 Pct.13.2 Rd.10 Col.2</t>
  </si>
  <si>
    <t>Cap.2 Pct.13.2.1 Rd.1 Col.1</t>
  </si>
  <si>
    <t>cap.II pct.13.2.1 rd.1 col.1 &lt;= 999999</t>
  </si>
  <si>
    <t>Cap.2 Pct.13.3</t>
  </si>
  <si>
    <t>Cap.2 Pct.13.3 Rd.1 Col.1</t>
  </si>
  <si>
    <t>Cap.II pct.14 rd.1 col.1 = pct.14 Suma rd. (2 la 46) col.1</t>
  </si>
  <si>
    <t>Cap.2 Pct.14 Rd.1 Col.1</t>
  </si>
  <si>
    <t>Cap.2 Pct.14 Suma pe Col.1 (Rd.2 la 46)</t>
  </si>
  <si>
    <t>cap.II pct.14 rd.1 col.2= pct.14  rd. (2 la 46) col.2</t>
  </si>
  <si>
    <t>Cap.2 Pct.14 Rd.1 Col.2</t>
  </si>
  <si>
    <t>Cap.2 Pct.14 Suma pe Col.2 (Rd.2 la 46)</t>
  </si>
  <si>
    <t>Cap.2 Pct.14</t>
  </si>
  <si>
    <t>Cap.II pct.14 (rd.2 la 46) col.1 # 0 atunci şi col.2 # 0 (şi invers)</t>
  </si>
  <si>
    <t>Cap.2 Pct.15.1</t>
  </si>
  <si>
    <t>cap.II pct.15.1 rd.1 col.1&gt;= 0</t>
  </si>
  <si>
    <t>Cap.2 Pct.15.2</t>
  </si>
  <si>
    <t>cap.II pct.15.2 rd.(1 la n) col.1 = rd.(1 la n) col.(2+3+4)</t>
  </si>
  <si>
    <t>cap.II pct.15.2 rd.1 col.1 = Suma rd.(2 la n) col.1</t>
  </si>
  <si>
    <t>cap.II pct.15.2 rd.1 col.2 = Suma rd.(2 la n) col.2</t>
  </si>
  <si>
    <t>cap.II pct.15.2 rd.1 col.3 = Suma rd.(2 la n) col.3</t>
  </si>
  <si>
    <t>cap.II pct.15.2 rd.1 col.4 = Suma rd.(2 la n) col.4</t>
  </si>
  <si>
    <t>cap.II pct.15.2 rd.1 col.5 = Suma rd.(2 la n) col.5</t>
  </si>
  <si>
    <t>cap.II pct.15.2 rd.(2 la n) col.B aparţine (1 la 40, 51, 52)</t>
  </si>
  <si>
    <t>cap.II pct.15.2 rd.1 col.1 ≠ 0  atunci cap. II pct. 15.2 rd.1 col.5 ≠ 0</t>
  </si>
  <si>
    <t xml:space="preserve">cap.II pct.15.2 rd.1 col.1 &gt;= 0 </t>
  </si>
  <si>
    <t>Cap.2 Pct.15.3</t>
  </si>
  <si>
    <t>cap.II pct.15.3 rd.1 col.(1 la 2) = rd.(2+6+14+21+24+25) col.(1 la 2)</t>
  </si>
  <si>
    <t>cap.II pct.15.3 rd.2 col.(1 la 2) = rd.(3+4+5) col.(1 la 2)</t>
  </si>
  <si>
    <t>cap.II pct.15.3 rd.6 col.(1 la 2) = rd.(7+8+9+10+11+12+13) col.(1 la 2)</t>
  </si>
  <si>
    <t>cap.II pct.15.3 rd.14 col.(1 la 2) = rd.(15+17+18+19+20)  col.(1 la 2)</t>
  </si>
  <si>
    <t>cap.II pct.15.3 rd.21 col.(1 la 2) = rd.(22+23) col.(1 la 2)</t>
  </si>
  <si>
    <t>Cap.2 Pct.15.4</t>
  </si>
  <si>
    <t>cap.II pct.15.3 rd.25 col.(1 la 2) = rd.(26+27) col.(1 la 2)</t>
  </si>
  <si>
    <t>cap.II pct.15.3 rd.(1 la 27) col.1 &gt;= rd.(1 la 27) col.2</t>
  </si>
  <si>
    <t>cap.II pct.15.4 rd.1 col.1 &gt;= 0</t>
  </si>
  <si>
    <t>Cap.2 Pct.15.5</t>
  </si>
  <si>
    <t>cap.II pct.15.5 rd.1 col.1= rd.1 col.(2+3+4)</t>
  </si>
  <si>
    <t>Cap.2 Pct.15.5 Rd.1 Col.1</t>
  </si>
  <si>
    <t xml:space="preserve">Cap.2 Pct.15.5 Rd.1 Col.(2+3+4) </t>
  </si>
  <si>
    <t>cap.II pct.15.5 rd.1 col.1 &gt;= 0</t>
  </si>
  <si>
    <t>Cap.2 Pct.15.6</t>
  </si>
  <si>
    <t>Cap.2 Pct.15.7</t>
  </si>
  <si>
    <t>cap.II pct.15.6 rd.1 col.1 &gt;= 0</t>
  </si>
  <si>
    <t>cap.II pct.15.7 rd.1 col.1 &gt;= 0</t>
  </si>
  <si>
    <t>Cap.2 Pct.15.7 Rd.1 Col.1</t>
  </si>
  <si>
    <t>Cap.2</t>
  </si>
  <si>
    <t>Cap II pct.7 rd.1 col.1 = pct.9 rd.1 col.1  atunci cap.II pct.7 rd.1 col.13 = 0 si invers</t>
  </si>
  <si>
    <t>cap.II pct.5 rd.6 col.1 = pct.7 rd.1 col.10</t>
  </si>
  <si>
    <t>cap.II pct.7 rd.1 col.1 = pct.4 rd.2 col.1</t>
  </si>
  <si>
    <t>cap.II pct.7 rd.1 col.3 = pct.4 rd.13 col.1</t>
  </si>
  <si>
    <t>cap.II pct.7 rd.1 col.4 = pct.6 rd.3 col.1</t>
  </si>
  <si>
    <t>Cap.2 Pct.6 Rd.3 Col.1</t>
  </si>
  <si>
    <t>Cap.2 Pct.6 Rd.3 Col.2</t>
  </si>
  <si>
    <t>Cap.2 Pct.6 Rd.5 Col.1</t>
  </si>
  <si>
    <t>Cap.2 Pct.6 Rd.5 Col.2</t>
  </si>
  <si>
    <t>Cap.2 Pct.6 Rd.2 Col.1</t>
  </si>
  <si>
    <t>cap.II pct.7 rd.1 col.9 = pct.6 rd.2 col.2</t>
  </si>
  <si>
    <t>cap.II pct.7 rd.1 col.8 = pct.6 rd.2 col.1</t>
  </si>
  <si>
    <t>cap.II pct.7 rd.1 col.7 = pct.6 rd.5 col.2</t>
  </si>
  <si>
    <t xml:space="preserve">cap.II pct.7 rd.1 col.6 = pct.6 rd.5 col.1 </t>
  </si>
  <si>
    <t>cap.II pct.7 rd.1 col.5 = pct.6 rd.3 col.2</t>
  </si>
  <si>
    <t>Cap.2 Pct.6 Rd.2 Col.2</t>
  </si>
  <si>
    <t>cap.II pct.15.4 rd.1 col.1 &lt;= pct. 15.3 rd 1 col.1</t>
  </si>
  <si>
    <t>Cap.2 Pct.15.3 Rd.1 Col.1</t>
  </si>
  <si>
    <t>Cap.2 Pct.15.4 Rd.1 Col.1</t>
  </si>
  <si>
    <t>Cap.2 Pct.15.2 Rd.1 Col.1</t>
  </si>
  <si>
    <t xml:space="preserve">cap.II pct.15.2 rd.1 col.5 =  cap II pct.7  Suma (col.11) pentru B apartine (4110 la 4399) </t>
  </si>
  <si>
    <t>Cap.2 Pct.15.2 Rd.1 Col.5</t>
  </si>
  <si>
    <t xml:space="preserve">Cap.2 Pct.7 Suma Rd.(2 la 30) Col.11 pentru col.B CAEN construcții </t>
  </si>
  <si>
    <t xml:space="preserve">cap.II pct.13.2.1 rd.1 col.1 / cap.II pct.13.2 rd.1 col.1&lt;= 11000 </t>
  </si>
  <si>
    <t>cap.II pct.11 col.1 &lt;= pct.4 rd.2 col.1</t>
  </si>
  <si>
    <t xml:space="preserve">cap.II pct.7 col.B = diviz.46 exclusiv gr.461, b = 4531, atunci cap.II pct.13.1 rd (1 la 3) col (1+2) # 0 </t>
  </si>
  <si>
    <t>Venit comert 
cu amanuntul</t>
  </si>
  <si>
    <t>Chelt. comert 
cu ridicata</t>
  </si>
  <si>
    <t>Chelt. comert 
cu amanuntul</t>
  </si>
  <si>
    <t>Activități de comerț cu ridicata declarate în Cap.2 Pct.7</t>
  </si>
  <si>
    <t>Activități de comerț cu amănuntul declarate în Cap.2 Pct.7</t>
  </si>
  <si>
    <t>Transport marfa</t>
  </si>
  <si>
    <t>cap.II pct.5 rd.6 col.1 &lt;&gt; 0  atunci pct.7 rd.1 col.11 &lt;&gt; 0 sau pct. 7 rd.1 col.12 &lt;&gt; 0</t>
  </si>
  <si>
    <t>Cap.2 Pct.7 Rd.1 Col.(11+12)</t>
  </si>
  <si>
    <t>cap.II pct.5 rd.6 col.1 =  pct.7 rd.1 col.10</t>
  </si>
  <si>
    <t>Cap.2 Pct.5 Rd.3 Col.1</t>
  </si>
  <si>
    <t>Cap.2 Pct.8 Rd.(50+51+52) Col.1</t>
  </si>
  <si>
    <t>Cap.2 Pct.8 Rd.9 Col.5</t>
  </si>
  <si>
    <t>cap.II pct. 9 rd. 1 col. 1  cap. II pct. 4 rd. 2 col.1</t>
  </si>
  <si>
    <t>Rd.</t>
  </si>
  <si>
    <t xml:space="preserve">cap II pct 13.2.1 rd .1 col1 &gt;= cap II pct 13.2 rd. 2*4 + rd. 3*20 + rd. 4*61 + rd.5*121 + rd. 6*400 +rd. 7*1000 + rd. 8*2500 + rd. 9*5000 + rd. 10*10000
</t>
  </si>
  <si>
    <t>Cap.2 pct.13.2 (Rd.2 * 4 + Rd.3 * 20 + Rd.4 * 61 + Rd.5 * 121 + Rd.6 * 400 + Rd.7 * 1000 + Rd.8 * 2500 + Rd.9 * 5000 + Rd.10 * 10000) Col.1</t>
  </si>
  <si>
    <t xml:space="preserve"> Praguri suprafețe magazine Cap.2 Pct.13.2</t>
  </si>
  <si>
    <t>Limita inf (mp)</t>
  </si>
  <si>
    <t>Limita sup (mp)</t>
  </si>
  <si>
    <t>Județe</t>
  </si>
  <si>
    <t>Localități</t>
  </si>
  <si>
    <t>Magazine - Suprafețe</t>
  </si>
  <si>
    <t>cap.II pct.9 rd.3 col.1 &lt; cap.II pct.5 rd.(4+14) col.1</t>
  </si>
  <si>
    <t>Cap.2 Pct.5 Rd.(4+14) Col.1</t>
  </si>
  <si>
    <t>Cap.2 Pct.15.2 Rd.1 Col.1 - Cap.2 Pct.15.3 Rd.1 Col.1</t>
  </si>
  <si>
    <t>Cap.2 Pct.15.2 Rd.1 Col.4 - Cap.2 Pct.15.3 Rd.1 Col.2</t>
  </si>
  <si>
    <t>cap.II pct.7 rd.1 col.15 =  cap.II pct.9 rd.1 col.1</t>
  </si>
  <si>
    <t>cap.II pct.7 rd.1 col.16 &lt;= cap.II pct.9 rd.2 col.1</t>
  </si>
  <si>
    <t xml:space="preserve">cap II pct.7 col.(1+3)  (Suma rândurilor corespunzătoare codurilor de activitate din col.B aferente  claselor 4110 la 4399 ) = pct.15.2 rd.1 col.1 </t>
  </si>
  <si>
    <t xml:space="preserve">Cap.2 Pct.7 Suma Rd.(2 la 30) Col.(1+3) pentru col.B CAEN construcții </t>
  </si>
  <si>
    <t>cap.2 pct 13.2 rd1 col.1 # 0 atunci in cap.2 pct.7 int[B/100] = div 45 si 47 exclusiv grupa 452 si caen 4531,4781,4782,4789,4791,4799 si INVERS</t>
  </si>
  <si>
    <t>cap.II pct.5 rd.14 col.1= pct.7 rd.1 col.17</t>
  </si>
  <si>
    <t>cap.II pct.5 rd.4 col.1 = pct.7 rd.1 col.18</t>
  </si>
  <si>
    <t>cap.II  pct.15.3 rd.2 ( col.1-col.2) &gt; 0  atunci cap.II pct.15.5 rd.1 col.1 # 0</t>
  </si>
  <si>
    <t>Cap.2 Pct.15.3 Rd.2 Col.(1-2)</t>
  </si>
  <si>
    <t>cap.II pct.7 col.B aparţine div.72 si col.10,11,12 # 0 atunci cap. III pct.1 rd.2 #0 si invers</t>
  </si>
  <si>
    <t>Cap.2 Pct.7 Suma pe Col.11 Rd.(2 la 30) pentru col.B = diviz.72</t>
  </si>
  <si>
    <t>cap.II pct.7.1 rd.1 col.(1+2) &lt; cap.II pct.4 rd.6 col.1</t>
  </si>
  <si>
    <t>Cap.2 Pct.7.1 Rd.1 Col.(1+2)</t>
  </si>
  <si>
    <t>Cap.2 Pct.7.1 Rd.1 Col.(3+4)</t>
  </si>
  <si>
    <t>Cap.2 Pct.5 Rd.4 Col.1</t>
  </si>
  <si>
    <t>cap.II pct.7.1 rd.1 col.(3+4) &gt;=  cap.II pct.5  rd.4 col 1</t>
  </si>
  <si>
    <t>cap.II pct.7.1 rd.1 col.1 = cap.II pct. 7 Suma pe rd. coresp. diviziune/CAEN  45 şi 46 col.1</t>
  </si>
  <si>
    <t>cap.II pct.7.1 rd.1 col.2 = cap.II pct. 7 Suma pe rd. coresp. diviziune/CAEN   47 col. 1</t>
  </si>
  <si>
    <t>Cap.2 Pct.7 Suma pe Col.1 Rd.(2 la 30) pentru col.B = diviz.47</t>
  </si>
  <si>
    <t>cap.II pct.7.1 rd.1 col.3 = cap.II pct. 7  rd. coresp. diviziune/CAEN  45 şi 46 col.18</t>
  </si>
  <si>
    <t>cap.II pct.7.1 rd.1 col.4 = cap.II pct. 7  rd. coresp. diviziune/CAEN  47 col. 18</t>
  </si>
  <si>
    <t>Cap.2 Pct.7 Suma pe Col.18 Rd.(2 la 30) pentru col.B = diviz.47</t>
  </si>
  <si>
    <t>Cap.2 Pct.1</t>
  </si>
  <si>
    <t>cap.II pct.1.1 &lt;= 12</t>
  </si>
  <si>
    <t>Cap.2 Pct.1 Rd.1 Col.1</t>
  </si>
  <si>
    <t>cap.II pct.1.2 &lt;= 12</t>
  </si>
  <si>
    <t>cap.II pct.1.3 &lt;= 12</t>
  </si>
  <si>
    <t>cap.II pct.1.1.= cap.II pct.1.3 – pct.1.2 + 1</t>
  </si>
  <si>
    <t>cap.II pct.1.2 col.1 &lt;= cap II pct.1.3 col.1</t>
  </si>
  <si>
    <t>Forma de proprietate (tip capital)</t>
  </si>
  <si>
    <t>8</t>
  </si>
  <si>
    <t>Creare</t>
  </si>
  <si>
    <t>Încetare temporară</t>
  </si>
  <si>
    <t>Încetare definitivă</t>
  </si>
  <si>
    <t>Capital social integral de stat</t>
  </si>
  <si>
    <t>Fondare</t>
  </si>
  <si>
    <t>Intrerupere voluntara</t>
  </si>
  <si>
    <t>Incetare voluntara</t>
  </si>
  <si>
    <t>Capital social de stat &gt; 50% + privat romanesc</t>
  </si>
  <si>
    <t>Fuziune</t>
  </si>
  <si>
    <t>Reorganizare juridică</t>
  </si>
  <si>
    <t>Absorbtie</t>
  </si>
  <si>
    <t>Capital social de stat &gt; 50% + capital social strain</t>
  </si>
  <si>
    <t>Divizare partiala</t>
  </si>
  <si>
    <t>Capital social de stat &gt; 50% + privat românesc + capital strain</t>
  </si>
  <si>
    <t>Divizare totala</t>
  </si>
  <si>
    <t>In conservare</t>
  </si>
  <si>
    <t>Diviziune totala</t>
  </si>
  <si>
    <t>Capital social de stat &lt; 50% + privat românesc</t>
  </si>
  <si>
    <t>Activitate sezoniera</t>
  </si>
  <si>
    <t>Lichidare</t>
  </si>
  <si>
    <t>Capital social de stat &lt; 50% + capital strain</t>
  </si>
  <si>
    <t>Faliment</t>
  </si>
  <si>
    <t>Capital social de stat &lt; 50% + privat românesc + capital strain</t>
  </si>
  <si>
    <t>Capital social privat românesc integral</t>
  </si>
  <si>
    <t>Capital social privat romanesc + capital social strain</t>
  </si>
  <si>
    <t>Capital social cooperatist</t>
  </si>
  <si>
    <t>Proprietate obsteasca</t>
  </si>
  <si>
    <t>Capital social integral strain</t>
  </si>
  <si>
    <t>Proprietate publica de interes national si local</t>
  </si>
  <si>
    <t>Reorganizare administrativa</t>
  </si>
  <si>
    <t>Cap.2 Pct.1 Rd.2 Col.1</t>
  </si>
  <si>
    <t>Cap.2 Pct.1 Rd.3 Col.1</t>
  </si>
  <si>
    <t>Cap.2 Pct.3</t>
  </si>
  <si>
    <t>rd.1 col.1 # 0</t>
  </si>
  <si>
    <t xml:space="preserve">cap.II pct.3 rd.1 col.1 =  pct.3 Suma rd.(2 la 8) col.1 </t>
  </si>
  <si>
    <t>Cap.2 Pct.3 Rd.1 Col.1</t>
  </si>
  <si>
    <t>Cap.2 Pct.3 Suma pe Col.1 Rd.(2 la 8)</t>
  </si>
  <si>
    <t>cap.II pct.3 rd.(1 la 8) col.1  &gt;=  0</t>
  </si>
  <si>
    <t>Cap.2 Pct.3 Rd.(1-2-3) Col.1</t>
  </si>
  <si>
    <t>Cap.2 Pct.3 Rd.(1-7) Col.1</t>
  </si>
  <si>
    <t>Cap.2 Pct.3 Rd.(1-6-8) Col.1</t>
  </si>
  <si>
    <t>Cap.2 Pct.3 Rd.(1-2) Col.1</t>
  </si>
  <si>
    <t xml:space="preserve">Dacă c_formp = 22 atunci cap.II pct.3 [(rd.2 +rd.3) / rd.1] col.1*100 &gt;= 50 şi cap.II pct.3 rd.(6+8) col.1 # 0 şi cap.II pct.3 rd.(4+5+7) col.1 = 0 </t>
  </si>
  <si>
    <t xml:space="preserve">Dacă c_formp = 21 atunci cap.II pct.3 [(rd.2 + rd.3) / rd.1] col.1*100 &gt;= 50 şi cap.II pct. 3 [(rd.4 +5+7)] col.1 # 0 şi cap.II pct.3 [(rd.6+8)] col.1 = 0 </t>
  </si>
  <si>
    <t>Dacă c_formp = 10 atunci cap.II pct.3 [(rd.2 +rd.3) / rd.1] col.1*100 = 100</t>
  </si>
  <si>
    <t>Dacă c_formp = 40 atunci cap.II pct.3 (rd.7 / rd.1) col.1*100 = 100</t>
  </si>
  <si>
    <t>Dacă c_formp = 50 atunci cap.II pct.3 (rd.7 / rd.1) col.1*100 = 100</t>
  </si>
  <si>
    <t>Dacă c_formp = 60 atunci cap.II pct.3 [(rd.6 +rd.8) / rd.1] col.1*100 = 100</t>
  </si>
  <si>
    <t>Dacă c_formp = 70 atunci cap.II pct.3 (rd.2 / rd.1) col.1*100 = 100</t>
  </si>
  <si>
    <t>ER= 5/  cap.II pct.3.1 rd.1 col.1 &lt;= 99999999</t>
  </si>
  <si>
    <t>Cap.2 Pct.3.1</t>
  </si>
  <si>
    <t>Cap.2 Pct.3.1 Rd.1 Col.1</t>
  </si>
  <si>
    <t>Cap.2 Pct.3.2</t>
  </si>
  <si>
    <t>Cap.2 Pct.3.2 Rd.1 Col.1</t>
  </si>
  <si>
    <t>Datele de idetificare al unității lider de grup</t>
  </si>
  <si>
    <t>Cheltuieli 
cu marfurile</t>
  </si>
  <si>
    <t>Investitii 
brute</t>
  </si>
  <si>
    <t xml:space="preserve">Cap.II pct 3.6 rd.1col1 # 0, atunci cap.II pct.3 rd.(6+8) col.1 # 0 </t>
  </si>
  <si>
    <t>Cap .II pct.3.6 rd.1 col.1 &lt;= 100</t>
  </si>
  <si>
    <t>Cap.2 Pct.3.6 Rd.1 Col.1</t>
  </si>
  <si>
    <t xml:space="preserve">cap.II pct.7 rd.(1 la n) col.10 # 0 si col.11= 0 sau cap.II pct.7 rd.(1 la n)  col.10 = 0 si col.11 # 0
</t>
  </si>
  <si>
    <t xml:space="preserve"> II. CARACTERISTICI GENERALE</t>
  </si>
  <si>
    <t>DUR</t>
  </si>
  <si>
    <t xml:space="preserve">1.2. Luna de început a exerciţiului </t>
  </si>
  <si>
    <t>LIE</t>
  </si>
  <si>
    <t xml:space="preserve">1.3. Luna de sfârşit a exerciţiului </t>
  </si>
  <si>
    <t>LSFE</t>
  </si>
  <si>
    <t xml:space="preserve">- Lei - (fără zecimale) </t>
  </si>
  <si>
    <t>Nr. 
rând</t>
  </si>
  <si>
    <t>- % -</t>
  </si>
  <si>
    <t>Denumire indicatori</t>
  </si>
  <si>
    <t>Cod 
indicator</t>
  </si>
  <si>
    <t xml:space="preserve">5. Cheltuieli - fără TVA </t>
  </si>
  <si>
    <t>Nr. rând</t>
  </si>
  <si>
    <t>Cod  indicator</t>
  </si>
  <si>
    <t>II.4.</t>
  </si>
  <si>
    <t>II.5.</t>
  </si>
  <si>
    <t>II.6.</t>
  </si>
  <si>
    <t>II.7.</t>
  </si>
  <si>
    <t>II.9-12</t>
  </si>
  <si>
    <t>II.14.</t>
  </si>
  <si>
    <t xml:space="preserve">5.1. Cumpărări de produse energetice pentru consumul propriu </t>
  </si>
  <si>
    <t xml:space="preserve"> - Lei - (fără zecimale) </t>
  </si>
  <si>
    <t>Stoc de produse energetice</t>
  </si>
  <si>
    <t>la începutul anului</t>
  </si>
  <si>
    <t>la sfârşitul anului</t>
  </si>
  <si>
    <t>PREN</t>
  </si>
  <si>
    <t>II.1-3</t>
  </si>
  <si>
    <t xml:space="preserve"> 6. Stocuri - fără TVA -</t>
  </si>
  <si>
    <t xml:space="preserve"> - lei - (fără zecimale)</t>
  </si>
  <si>
    <t>Nr.  rând</t>
  </si>
  <si>
    <t>Valoarea exerciţiului financiar</t>
  </si>
  <si>
    <t>SIMO26</t>
  </si>
  <si>
    <t>SFMO26</t>
  </si>
  <si>
    <t>SIPE26</t>
  </si>
  <si>
    <t>SFPE26</t>
  </si>
  <si>
    <t>SIPF26</t>
  </si>
  <si>
    <t>SFPF26</t>
  </si>
  <si>
    <t>SIAN</t>
  </si>
  <si>
    <t>SFAN</t>
  </si>
  <si>
    <t>SIMF26</t>
  </si>
  <si>
    <t>SFMF26</t>
  </si>
  <si>
    <t>SIA</t>
  </si>
  <si>
    <t>SFA</t>
  </si>
  <si>
    <t>SITS</t>
  </si>
  <si>
    <t>SFTS</t>
  </si>
  <si>
    <t>7. Repartizarea cifrei de afaceri, producţiei de imobilizări corporale, stocurilor, salariilor, numarului mediu de salariati etc. pe activităţi  (clasă CAEN Rev. 2.)</t>
  </si>
  <si>
    <t>- Lei - (fără zecimale)</t>
  </si>
  <si>
    <t>Cod 
activitate 
(clasă 
CAEN 
Rev. 2)</t>
  </si>
  <si>
    <t>Denumirea  
claselor de activitate 
a întreprinderii</t>
  </si>
  <si>
    <t>Cifră de afaceri 
de repartizat 
- fără TVA - 
ATENTIONARE*)</t>
  </si>
  <si>
    <t>Producţia 
de 
imobilizări 
corporale</t>
  </si>
  <si>
    <t>Stocul de 
produse finite</t>
  </si>
  <si>
    <t>Stocul de 
mărfuri</t>
  </si>
  <si>
    <t>Stocul de 
producţie neterminată şi 
semifabricate</t>
  </si>
  <si>
    <t>Salarii şi 
indemnizaţii</t>
  </si>
  <si>
    <t>Numărul 
mediu 
de salariaţi
- persoane-</t>
  </si>
  <si>
    <t>Numărul 
mediu 
de persoane 
ocupate
- persoane-</t>
  </si>
  <si>
    <t>TVA 
colectată</t>
  </si>
  <si>
    <t>Investiţii 
brute 
în bunuri 
corporale</t>
  </si>
  <si>
    <t>Export 
direct</t>
  </si>
  <si>
    <t>Cheltuieli 
privind 
mărfurile</t>
  </si>
  <si>
    <t xml:space="preserve">Total </t>
  </si>
  <si>
    <t>la sfârşitul 
anului</t>
  </si>
  <si>
    <t>Comert</t>
  </si>
  <si>
    <t>Imobiliz. corp.</t>
  </si>
  <si>
    <t>Stoc produse finite</t>
  </si>
  <si>
    <t>Stoc marfa</t>
  </si>
  <si>
    <t>Stoc semifabr.</t>
  </si>
  <si>
    <t>Eurostat 4600</t>
  </si>
  <si>
    <t>Eurostat 47001</t>
  </si>
  <si>
    <t>Eurostat 47002</t>
  </si>
  <si>
    <t>CA27</t>
  </si>
  <si>
    <t>CAIM</t>
  </si>
  <si>
    <t>PIMO27</t>
  </si>
  <si>
    <t>SIPF27</t>
  </si>
  <si>
    <t>SFPF27</t>
  </si>
  <si>
    <t>SIMF27</t>
  </si>
  <si>
    <t>SFMF27</t>
  </si>
  <si>
    <t>SIPN27</t>
  </si>
  <si>
    <t>SFPN27</t>
  </si>
  <si>
    <t>CHRP27</t>
  </si>
  <si>
    <t>NMS27</t>
  </si>
  <si>
    <t>NPOC27</t>
  </si>
  <si>
    <t>TVACO</t>
  </si>
  <si>
    <t>IBBC27</t>
  </si>
  <si>
    <t>EXP27</t>
  </si>
  <si>
    <t>EXPE27</t>
  </si>
  <si>
    <t>CHCI27</t>
  </si>
  <si>
    <t>CHM27</t>
  </si>
  <si>
    <t>COMR</t>
  </si>
  <si>
    <t>COMA</t>
  </si>
  <si>
    <t>COMX</t>
  </si>
  <si>
    <t>7. 1 Repartizarea veniturilor din vânzarea mărfurilor şi a cheltuielilor privind mărfurile pentru activităţile de comerţ cu amănuntul  şi comerţ cu ridicata pe grupe de mărfuri</t>
  </si>
  <si>
    <t>Cod activitate (clasa / subclasa)</t>
  </si>
  <si>
    <t>Denumirea materiilor prime, materialelor, 
combustibililor, energiei, serviciilor 
consumate</t>
  </si>
  <si>
    <t>Venituri 
din vânzarea 
mărfurilor</t>
  </si>
  <si>
    <t>Cifra de 
afaceri</t>
  </si>
  <si>
    <t>Cheltuieli 
cu marfa</t>
  </si>
  <si>
    <t>Venituri 
din vz. mf.</t>
  </si>
  <si>
    <t>Cheltuieli 
cu mf.</t>
  </si>
  <si>
    <t xml:space="preserve">               CORELAŢII:          rd.1 col.(1+2) = pct.4  rd.6 col.1;   rd.1 col.(3+4) = pct.5  rd.4 col 1;      
    rd.1 col.1 = pct. 7 suma  rd. coresp. diviziune/CAEN  45. şi 46 col. 1 ;    rd.1 col.2 = pct. 7 suma  rd. coresp. diviziune/CAEN   47 col. 1;
    rd.1 col.3 = pct. 7 suma  rd. coresp. diviziune/CAEN  45 şi 46 col. 18 ;     rd.1 col.4 = pct. 7 suma  rd. coresp. diviziune/CAEN  47 col. 18;
</t>
  </si>
  <si>
    <t>CORELAŢII:</t>
  </si>
  <si>
    <t>II. 4.'!N10</t>
  </si>
  <si>
    <t>II. 5.'!N8</t>
  </si>
  <si>
    <r>
      <t xml:space="preserve">    Comerţ cu</t>
    </r>
    <r>
      <rPr>
        <b/>
        <sz val="10"/>
        <rFont val="Arial"/>
        <family val="2"/>
      </rPr>
      <t xml:space="preserve"> </t>
    </r>
    <r>
      <rPr>
        <sz val="10"/>
        <rFont val="Arial"/>
        <family val="2"/>
      </rPr>
      <t>ridicata al maşinilor şi autovehiculelor uşoare</t>
    </r>
  </si>
  <si>
    <t>caen</t>
  </si>
  <si>
    <t>Alte activitati</t>
  </si>
  <si>
    <t xml:space="preserve">Repartizarea cheltuielilor pentru consumul intermediar, pe produse,  servicii de provenienţă.   </t>
  </si>
  <si>
    <t>Denumirea materiilor prime, materialelor, 
combustibililor, energiei, serviciilor consumate</t>
  </si>
  <si>
    <r>
      <t>Stocul de materii prime, materiale consumabile, obiecte de inventar, baracamente</t>
    </r>
    <r>
      <rPr>
        <b/>
        <vertAlign val="superscript"/>
        <sz val="9"/>
        <rFont val="Arial"/>
        <family val="2"/>
        <charset val="238"/>
      </rPr>
      <t>1)</t>
    </r>
  </si>
  <si>
    <r>
      <t xml:space="preserve">Stocul de mărfuri </t>
    </r>
    <r>
      <rPr>
        <b/>
        <vertAlign val="superscript"/>
        <sz val="8"/>
        <rFont val="Arial"/>
        <family val="2"/>
        <charset val="238"/>
      </rPr>
      <t>2</t>
    </r>
    <r>
      <rPr>
        <b/>
        <vertAlign val="superscript"/>
        <sz val="10"/>
        <rFont val="Arial"/>
        <family val="2"/>
        <charset val="238"/>
      </rPr>
      <t>)</t>
    </r>
  </si>
  <si>
    <t>TVA deductibilă aferentă consumului intermediar şi  costului mărfurilor</t>
  </si>
  <si>
    <t>la începutul 
anului</t>
  </si>
  <si>
    <t>SIMP28</t>
  </si>
  <si>
    <t>SFMP28</t>
  </si>
  <si>
    <t>SIMF28</t>
  </si>
  <si>
    <t>SFMF28</t>
  </si>
  <si>
    <t>TVA28</t>
  </si>
  <si>
    <t>CHCI28</t>
  </si>
  <si>
    <t xml:space="preserve">Costul mărfurilor </t>
  </si>
  <si>
    <t xml:space="preserve">Cheltuieli *) pentru importuri direct  </t>
  </si>
  <si>
    <t xml:space="preserve">rd.1 col.1 = pct.6 rd.1 col.1; </t>
  </si>
  <si>
    <t xml:space="preserve">rd.1 col.2 = pct.6  rd.1 col.2; </t>
  </si>
  <si>
    <t xml:space="preserve">rd.1 col.3 = pct.6 rd.5 col.1; </t>
  </si>
  <si>
    <t xml:space="preserve">rd.1 col.4 = pct.6 rd.5 col.2; </t>
  </si>
  <si>
    <t xml:space="preserve">rd.1 col.5 = pct.5 rd.14 col.1; </t>
  </si>
  <si>
    <t xml:space="preserve">Note: </t>
  </si>
  <si>
    <t>1) Stocul de materii prime, materiale consumabile, obiecte de inventar, baracamente se va completa în col.1 şi col.2 în dreptul produselor din col.B.</t>
  </si>
  <si>
    <t>2) Stocul de mărfuri se va completa în col.3 şi col.4 în dreptul produselor ce constituie mărfuri din col.B.</t>
  </si>
  <si>
    <t>Atentie! Cheltuielile privind consumul intermediar pentru rindurile 41 la 48 cuprind de regula piesele de schimb si accesoriile</t>
  </si>
  <si>
    <t xml:space="preserve">Corelații: </t>
  </si>
  <si>
    <t>9. Valoarea exporturilor directe şi a cheltuielilor pentru importurile directe</t>
  </si>
  <si>
    <t xml:space="preserve">- Lei -  (fără zecimale) </t>
  </si>
  <si>
    <t>Specificaţie</t>
  </si>
  <si>
    <r>
      <t>Valoarea</t>
    </r>
    <r>
      <rPr>
        <sz val="10"/>
        <rFont val="Arial"/>
        <family val="2"/>
      </rPr>
      <t xml:space="preserve"> </t>
    </r>
  </si>
  <si>
    <t xml:space="preserve">     - alţi clienţi (prestatori de servicii)</t>
  </si>
  <si>
    <t>Vânzări de produse către întreprinderile specializate în comerţul cu ridicata</t>
  </si>
  <si>
    <t>Vânzări de produse direct către firmele specializate în comerţul cu amănuntul</t>
  </si>
  <si>
    <t>Vânzări de produse către persoane fizice, inclusiv asociaţii familiale</t>
  </si>
  <si>
    <t>Vânzări de mărfuri – Total   
din care:</t>
  </si>
  <si>
    <t xml:space="preserve">     - către persoane fizice, inclusiv asociaţii familiale </t>
  </si>
  <si>
    <t xml:space="preserve">     - către colectivităţi</t>
  </si>
  <si>
    <t>Prestări de servicii –Total    
din care:</t>
  </si>
  <si>
    <t xml:space="preserve">     - către persoane fizice, inclusiv asociaţii familiale</t>
  </si>
  <si>
    <t>Exporturi directe  
 din care:</t>
  </si>
  <si>
    <t xml:space="preserve">     - în ţările UE</t>
  </si>
  <si>
    <t>10. Activităţi integrate</t>
  </si>
  <si>
    <t>10.1. Întreprinderea a desfăşurat în cursul anului 2014 activităţi industriale ale căror rezultate  sunt utilizate în aceeaşi întreprindere, în scopul obţinerii altor produse industriale</t>
  </si>
  <si>
    <r>
      <t xml:space="preserve">10.1.1. Întreprinderea  îşi  valorifică producţia printr-o </t>
    </r>
    <r>
      <rPr>
        <b/>
        <sz val="10"/>
        <rFont val="Arial"/>
        <family val="2"/>
        <charset val="238"/>
      </rPr>
      <t>reţea proprie de magazine</t>
    </r>
    <r>
      <rPr>
        <sz val="10"/>
        <rFont val="Arial"/>
        <family val="2"/>
        <charset val="238"/>
      </rPr>
      <t xml:space="preserve"> . . . . . . </t>
    </r>
  </si>
  <si>
    <t>10.2. Dacă DA, (pentru 10.1 şi/sau 10.1.1) nominalizaţi producţia consumată în întreprindere (col. 1)  
        şi/sau vândută prin  magazine proprii (col.2), în %, faţă de total producţie realizată</t>
  </si>
  <si>
    <t>Cod activitate</t>
  </si>
  <si>
    <t>Producţia în % faţă de total</t>
  </si>
  <si>
    <t>consumată productiv
 în întreprindere</t>
  </si>
  <si>
    <t>vândută prin magazinele
 proprii</t>
  </si>
  <si>
    <t>(clasă CAEN)</t>
  </si>
  <si>
    <t>CORELATIE: Codurile de activitate CAEN Rev.2 din col.B trebuie sa se regaseasca printre cele inscrise la pct.7 col.B</t>
  </si>
  <si>
    <t xml:space="preserve">  - lei - (fără zecimale)</t>
  </si>
  <si>
    <t>11. Venituri din sub-contractări</t>
  </si>
  <si>
    <t xml:space="preserve">11.1. Dacă produceţi în principal (peste 80%) pentru o singură firmă, vă rugăm să indicaţi:   </t>
  </si>
  <si>
    <t>Denumirea societaţii:</t>
  </si>
  <si>
    <t xml:space="preserve">C.U.I. (Cod fiscal) </t>
  </si>
  <si>
    <t>Adresa:</t>
  </si>
  <si>
    <t>12. Cheltuieli cu sub-contractările</t>
  </si>
  <si>
    <t xml:space="preserve">12.1. Dacă sub-contractaţi în principal (peste 80%) unei singure firme, vă rugăm să indicaţi:    </t>
  </si>
  <si>
    <t>13. Reţeaua comercială</t>
  </si>
  <si>
    <t>Vă rugăm să NU completaţi date pentru unităţile închiriate altor întreprinderi.</t>
  </si>
  <si>
    <r>
      <t>Suprafaţa de vânzare 
- m</t>
    </r>
    <r>
      <rPr>
        <b/>
        <vertAlign val="superscript"/>
        <sz val="10"/>
        <rFont val="Arial"/>
        <family val="2"/>
        <charset val="238"/>
      </rPr>
      <t>2</t>
    </r>
    <r>
      <rPr>
        <b/>
        <sz val="10"/>
        <rFont val="Arial"/>
        <family val="2"/>
      </rPr>
      <t>-</t>
    </r>
  </si>
  <si>
    <t>Categorii 
de suprafaţă</t>
  </si>
  <si>
    <t>Numărul 
de magazine</t>
  </si>
  <si>
    <t>Repartizarea cifrei 
de afaceri (fără TVA) 
pe magazine*  
- % -</t>
  </si>
  <si>
    <t>supr inf</t>
  </si>
  <si>
    <t>supr sup</t>
  </si>
  <si>
    <t>lim inf</t>
  </si>
  <si>
    <t>lim sup</t>
  </si>
  <si>
    <r>
      <t>sub 20 m</t>
    </r>
    <r>
      <rPr>
        <vertAlign val="superscript"/>
        <sz val="10"/>
        <rFont val="Arial"/>
        <family val="2"/>
        <charset val="238"/>
      </rPr>
      <t>2</t>
    </r>
  </si>
  <si>
    <r>
      <t>20 - 60  m</t>
    </r>
    <r>
      <rPr>
        <vertAlign val="superscript"/>
        <sz val="10"/>
        <rFont val="Arial"/>
        <family val="2"/>
        <charset val="238"/>
      </rPr>
      <t>2</t>
    </r>
  </si>
  <si>
    <r>
      <t>61 - 120 m</t>
    </r>
    <r>
      <rPr>
        <vertAlign val="superscript"/>
        <sz val="10"/>
        <rFont val="Arial"/>
        <family val="2"/>
        <charset val="238"/>
      </rPr>
      <t>2</t>
    </r>
  </si>
  <si>
    <r>
      <t>121 - 399 m</t>
    </r>
    <r>
      <rPr>
        <vertAlign val="superscript"/>
        <sz val="10"/>
        <rFont val="Arial"/>
        <family val="2"/>
        <charset val="238"/>
      </rPr>
      <t>2</t>
    </r>
  </si>
  <si>
    <r>
      <t>400 - 999 m</t>
    </r>
    <r>
      <rPr>
        <vertAlign val="superscript"/>
        <sz val="10"/>
        <rFont val="Arial"/>
        <family val="2"/>
        <charset val="238"/>
      </rPr>
      <t>2</t>
    </r>
  </si>
  <si>
    <r>
      <t>1.000 - 2.499 m</t>
    </r>
    <r>
      <rPr>
        <vertAlign val="superscript"/>
        <sz val="10"/>
        <rFont val="Arial"/>
        <family val="2"/>
        <charset val="238"/>
      </rPr>
      <t>2</t>
    </r>
  </si>
  <si>
    <r>
      <t>2.500 - 4.999 m</t>
    </r>
    <r>
      <rPr>
        <vertAlign val="superscript"/>
        <sz val="10"/>
        <rFont val="Arial"/>
        <family val="2"/>
        <charset val="238"/>
      </rPr>
      <t>2</t>
    </r>
  </si>
  <si>
    <r>
      <t>5.000 - 9.999 m</t>
    </r>
    <r>
      <rPr>
        <vertAlign val="superscript"/>
        <sz val="10"/>
        <rFont val="Arial"/>
        <family val="2"/>
        <charset val="238"/>
      </rPr>
      <t>2</t>
    </r>
  </si>
  <si>
    <r>
      <t>10.000 m</t>
    </r>
    <r>
      <rPr>
        <vertAlign val="superscript"/>
        <sz val="10"/>
        <rFont val="Arial"/>
        <family val="2"/>
        <charset val="238"/>
      </rPr>
      <t>2</t>
    </r>
    <r>
      <rPr>
        <sz val="11"/>
        <color theme="1"/>
        <rFont val="Calibri Light"/>
        <family val="2"/>
        <charset val="238"/>
      </rPr>
      <t xml:space="preserve"> şi peste</t>
    </r>
  </si>
  <si>
    <t>Notă:*) Procentele vor fi rotunjite la unitate. Repartizarea se va face tinind cont de cifra de afaceri care NU include reducerile comerciale acordate</t>
  </si>
  <si>
    <r>
      <t>13.2.1.Suprafaţa totală de vânzare a magazinelor (m</t>
    </r>
    <r>
      <rPr>
        <b/>
        <vertAlign val="superscript"/>
        <sz val="10"/>
        <rFont val="Arial"/>
        <family val="2"/>
        <charset val="238"/>
      </rPr>
      <t>2</t>
    </r>
    <r>
      <rPr>
        <b/>
        <sz val="10"/>
        <rFont val="Arial"/>
        <family val="2"/>
      </rPr>
      <t>)</t>
    </r>
  </si>
  <si>
    <t>Notă: Suprafaţa de vânzare nu cuprinde birouri, parking-uri, expoziţii în aer liber, curţi.</t>
  </si>
  <si>
    <t xml:space="preserve">13.3. Numărul de standuri/puncte fixe existente în piaţă </t>
  </si>
  <si>
    <t>CAEN standuri</t>
  </si>
  <si>
    <t>Se completează doar de întreprinderile care fac comerţ cu amănuntul din grupa CAEN - 478</t>
  </si>
  <si>
    <t>II.15.1-2</t>
  </si>
  <si>
    <t>II.15.3-7</t>
  </si>
  <si>
    <t>IV.1-7</t>
  </si>
  <si>
    <t>Valoarea exporturilor, importurilor și sub-contractărilor</t>
  </si>
  <si>
    <t>Denumirea mărfurilor 
transportate</t>
  </si>
  <si>
    <t>Structura 
cifrei de afaceri 
-fără TVA-</t>
  </si>
  <si>
    <t xml:space="preserve">Valoare*) 
- Lei - 
(fără zecimale) </t>
  </si>
  <si>
    <t xml:space="preserve">Cifra de afaceri caen transport marfuri </t>
  </si>
  <si>
    <t xml:space="preserve">- Lei - Preţuri curente (fără zecimale) </t>
  </si>
  <si>
    <t>Nr.  
rând</t>
  </si>
  <si>
    <t>Cod  
judeţ</t>
  </si>
  <si>
    <t>Valoarea lucrărilor 
de construcţii 
realizate 
(col.2+3+4) 
- lei preţuri curente - 
 (fără zecimale)</t>
  </si>
  <si>
    <t>Din coloana 1
 - Lei preţuri curente - (fără zecimale)</t>
  </si>
  <si>
    <t>Numărul mediu 
de salariaţi 
din construcţii 
- persoane -</t>
  </si>
  <si>
    <t>Lucrări de 
reparaţii capitale 
la construcţii 
existente</t>
  </si>
  <si>
    <t>Lucrări de 
întreţinere şi reparaţii 
curente, îmbunătăţiri 
la clădiri şi construcţii 
existente</t>
  </si>
  <si>
    <t>TOTAL:</t>
  </si>
  <si>
    <t xml:space="preserve">Cifra de afaceri caen constructii </t>
  </si>
  <si>
    <t xml:space="preserve"> Lucrări de întreţinere şi reparaţii curente </t>
  </si>
  <si>
    <t xml:space="preserve">Numărul mediu de salariaţi </t>
  </si>
  <si>
    <t>Corel.318</t>
  </si>
  <si>
    <t>Categorii 
de obiecte</t>
  </si>
  <si>
    <t>Valoarea lucrărilor executate</t>
  </si>
  <si>
    <r>
      <t xml:space="preserve">TOTAL </t>
    </r>
    <r>
      <rPr>
        <sz val="10"/>
        <rFont val="Arial"/>
        <family val="2"/>
        <charset val="238"/>
      </rPr>
      <t>(rd. 2+6+14+21+24+25)</t>
    </r>
  </si>
  <si>
    <r>
      <t xml:space="preserve">Clădiri rezidenţiale - TOTAL </t>
    </r>
    <r>
      <rPr>
        <sz val="10"/>
        <rFont val="Arial"/>
        <family val="2"/>
        <charset val="238"/>
      </rPr>
      <t>(rd. 3 la 5)</t>
    </r>
  </si>
  <si>
    <r>
      <t>Clădiri nerezidenţiale - TOTAL</t>
    </r>
    <r>
      <rPr>
        <sz val="11"/>
        <color theme="1"/>
        <rFont val="Calibri Light"/>
        <family val="2"/>
        <charset val="238"/>
      </rPr>
      <t xml:space="preserve"> (rd. 7 la 13)</t>
    </r>
  </si>
  <si>
    <r>
      <t>Conducte, linii electrice şi de comunicaţii - TOTAL</t>
    </r>
    <r>
      <rPr>
        <sz val="11"/>
        <color theme="1"/>
        <rFont val="Calibri Light"/>
        <family val="2"/>
        <charset val="238"/>
      </rPr>
      <t xml:space="preserve"> (rd. 22+23) </t>
    </r>
  </si>
  <si>
    <r>
      <t xml:space="preserve">Alte lucrări de inginerie civilă - TOTAL </t>
    </r>
    <r>
      <rPr>
        <sz val="11"/>
        <color theme="1"/>
        <rFont val="Calibri Light"/>
        <family val="2"/>
        <charset val="238"/>
      </rPr>
      <t>(rd. 26+27)</t>
    </r>
  </si>
  <si>
    <t>15.4. Valoarea lucrărilor de construcţii executate în regim de subantrepriză 
către alte întreprinderi de construcţii</t>
  </si>
  <si>
    <t xml:space="preserve">- Lei preţuri curente - (fără zecimale) </t>
  </si>
  <si>
    <t>Valoarea lucrărilor de clădiri noi realizate</t>
  </si>
  <si>
    <t>Lucrări de clădiri rezidenţiale noi</t>
  </si>
  <si>
    <r>
      <t>cu suprafata utilă 
&gt; 120 m</t>
    </r>
    <r>
      <rPr>
        <b/>
        <vertAlign val="superscript"/>
        <sz val="10"/>
        <rFont val="Arial"/>
        <family val="2"/>
        <charset val="238"/>
      </rPr>
      <t>2</t>
    </r>
  </si>
  <si>
    <t>m²</t>
  </si>
  <si>
    <t xml:space="preserve">     </t>
  </si>
  <si>
    <t xml:space="preserve">Total valoare lucrari de constructii realizate: </t>
  </si>
  <si>
    <t>Sediul central și unitățile locale (subunitățile)</t>
  </si>
  <si>
    <t>I.1.</t>
  </si>
  <si>
    <t>V.1.</t>
  </si>
  <si>
    <t xml:space="preserve">III.  DATE PRIVIND PERSONALUL </t>
  </si>
  <si>
    <t>Personal salariat</t>
  </si>
  <si>
    <t>Personal nesalariat</t>
  </si>
  <si>
    <t>Salariaţi în 
timp complet 
(normă întreagă)</t>
  </si>
  <si>
    <t>Salariaţi în 
timp parţial 
(normă redusă)</t>
  </si>
  <si>
    <t>Patroni*) şi 
asociaţi</t>
  </si>
  <si>
    <t>Lucrători familiali 
neremuneraţi</t>
  </si>
  <si>
    <t>EFP31T</t>
  </si>
  <si>
    <t>EFP31TS</t>
  </si>
  <si>
    <t>EFPNR</t>
  </si>
  <si>
    <t>EFPN</t>
  </si>
  <si>
    <t>EFPP</t>
  </si>
  <si>
    <t>EFPLF</t>
  </si>
  <si>
    <t>NPOC32</t>
  </si>
  <si>
    <t>NMS3</t>
  </si>
  <si>
    <t>NOLS</t>
  </si>
  <si>
    <t>7. Numărul mediu de persoane ocupate care au lucrat la domiciliu în cursul anului 2012          NPOCD3</t>
  </si>
  <si>
    <t xml:space="preserve"> persoane (în echivalent
 normă întreagă)</t>
  </si>
  <si>
    <t>IV.  INVESTIŢII  ŞI ACTIVE  IMOBILIZATE</t>
  </si>
  <si>
    <t xml:space="preserve">Lista caen </t>
  </si>
  <si>
    <t xml:space="preserve">- Lei - (preţuri curente fără zecimale) </t>
  </si>
  <si>
    <t xml:space="preserve">Lista caen utilaje </t>
  </si>
  <si>
    <t>Diminuări prin:</t>
  </si>
  <si>
    <t xml:space="preserve">Lista caen mj. transport </t>
  </si>
  <si>
    <t>Investiţii care nu crează mijloace fixe</t>
  </si>
  <si>
    <t xml:space="preserve">Lista caen alte investitii </t>
  </si>
  <si>
    <t>INVEI</t>
  </si>
  <si>
    <t>RINVEI</t>
  </si>
  <si>
    <t>CINVE</t>
  </si>
  <si>
    <t>AINVE</t>
  </si>
  <si>
    <t>INVR41</t>
  </si>
  <si>
    <t>INVNMF</t>
  </si>
  <si>
    <t>INVEDS</t>
  </si>
  <si>
    <t>MF41</t>
  </si>
  <si>
    <t>VINVE</t>
  </si>
  <si>
    <t>CINVEC</t>
  </si>
  <si>
    <t>INVEF</t>
  </si>
  <si>
    <t xml:space="preserve">Lista grupare investitii </t>
  </si>
  <si>
    <t xml:space="preserve">Corelatia cu cap. V. </t>
  </si>
  <si>
    <t xml:space="preserve">Total utilaje Cap.4 pct.3 </t>
  </si>
  <si>
    <t xml:space="preserve">Total mijl. de transport Cap.4 pct.3 </t>
  </si>
  <si>
    <t>Nr.
rând</t>
  </si>
  <si>
    <t>Din coloana 1:</t>
  </si>
  <si>
    <t>Din coloanele 
3, 4 şi 6 
din import</t>
  </si>
  <si>
    <t>Mijloace de 
transport</t>
  </si>
  <si>
    <t>INVR42</t>
  </si>
  <si>
    <t>INVCCS42</t>
  </si>
  <si>
    <t>INVMU42</t>
  </si>
  <si>
    <t>INVMT42</t>
  </si>
  <si>
    <t>LGF42</t>
  </si>
  <si>
    <t>INVA42</t>
  </si>
  <si>
    <t>IMPINV</t>
  </si>
  <si>
    <t>MF42</t>
  </si>
  <si>
    <t xml:space="preserve">TOTAL repartizat pe: </t>
  </si>
  <si>
    <t>Grupare pe 
elemente 
de structură</t>
  </si>
  <si>
    <t>Codul activităţilor 
furnizoare 
CAEN Rev. 2</t>
  </si>
  <si>
    <t>Din care import</t>
  </si>
  <si>
    <t>AINV43</t>
  </si>
  <si>
    <t>IPAINV43</t>
  </si>
  <si>
    <t>TOTAL, 
din care</t>
  </si>
  <si>
    <t>Buget de stat şi bugete locale</t>
  </si>
  <si>
    <t>INVR44</t>
  </si>
  <si>
    <t>INVRSP</t>
  </si>
  <si>
    <t>INVRCI</t>
  </si>
  <si>
    <t>INVRCE</t>
  </si>
  <si>
    <t>INVRBSL</t>
  </si>
  <si>
    <t>INVRCS</t>
  </si>
  <si>
    <t>INVRAS</t>
  </si>
  <si>
    <t>Creşteri</t>
  </si>
  <si>
    <t>Reduceri</t>
  </si>
  <si>
    <t>Din care, 
Reevaluari</t>
  </si>
  <si>
    <r>
      <t>Notă:</t>
    </r>
    <r>
      <rPr>
        <i/>
        <sz val="10"/>
        <rFont val="Arial"/>
        <family val="2"/>
      </rPr>
      <t xml:space="preserve"> Completarea rândurilor şi coloanelor se va face pe baza datelor din Bilanţul contabil: "</t>
    </r>
    <r>
      <rPr>
        <b/>
        <i/>
        <sz val="10"/>
        <rFont val="Arial"/>
        <family val="2"/>
      </rPr>
      <t>Active imobilizate</t>
    </r>
    <r>
      <rPr>
        <i/>
        <sz val="10"/>
        <rFont val="Arial"/>
        <family val="2"/>
      </rPr>
      <t xml:space="preserve">" sau </t>
    </r>
    <r>
      <rPr>
        <b/>
        <i/>
        <sz val="10"/>
        <rFont val="Arial"/>
        <family val="2"/>
      </rPr>
      <t>Situaţia activelor imobilizate</t>
    </r>
    <r>
      <rPr>
        <i/>
        <sz val="10"/>
        <rFont val="Arial"/>
        <family val="2"/>
      </rPr>
      <t xml:space="preserve"> </t>
    </r>
  </si>
  <si>
    <t>Cod 
județ</t>
  </si>
  <si>
    <t>Judeţ</t>
  </si>
  <si>
    <t xml:space="preserve">Valoarea </t>
  </si>
  <si>
    <t>Valoarea activelor imobilizate</t>
  </si>
  <si>
    <t>din care terenuri:</t>
  </si>
  <si>
    <t>TOTAL 
(col.2+3)</t>
  </si>
  <si>
    <t>din care:</t>
  </si>
  <si>
    <t>VLRCAPT</t>
  </si>
  <si>
    <t>VLRCAPFP</t>
  </si>
  <si>
    <t>VLRCAPET</t>
  </si>
  <si>
    <t>DEFINIŢII:</t>
  </si>
  <si>
    <t>MOD DE COMPLETARE:</t>
  </si>
  <si>
    <r>
      <t xml:space="preserve"> Sediul central</t>
    </r>
    <r>
      <rPr>
        <sz val="10"/>
        <color indexed="8"/>
        <rFont val="Arial"/>
        <family val="2"/>
        <charset val="238"/>
      </rPr>
      <t xml:space="preserve"> - locul unde îşi desfăşoară activitatea conducerea administrativă a întreprinderii.</t>
    </r>
  </si>
  <si>
    <r>
      <t xml:space="preserve"> </t>
    </r>
    <r>
      <rPr>
        <b/>
        <sz val="10"/>
        <color indexed="8"/>
        <rFont val="Arial"/>
        <family val="2"/>
        <charset val="238"/>
      </rPr>
      <t>Unităţile locale (sediile secundare)</t>
    </r>
    <r>
      <rPr>
        <sz val="10"/>
        <color indexed="8"/>
        <rFont val="Arial"/>
        <family val="2"/>
        <charset val="238"/>
      </rPr>
      <t xml:space="preserve"> reprezintă subunităţi ale </t>
    </r>
    <r>
      <rPr>
        <b/>
        <sz val="10"/>
        <color indexed="8"/>
        <rFont val="Arial"/>
        <family val="2"/>
        <charset val="238"/>
      </rPr>
      <t>întreprinderii</t>
    </r>
    <r>
      <rPr>
        <sz val="10"/>
        <color indexed="8"/>
        <rFont val="Arial"/>
        <family val="2"/>
        <charset val="238"/>
      </rPr>
      <t xml:space="preserve"> (de tip sucursală, uzină, fabrică, secţie, atelier, bază de transport, schelă, mină, şantier de construcţii, restaurant, motel, hotel, oficiu poştal, magazin, cantină, grădiniţă etc), situate la o adresă diferită de cea a sediului central, în care se desfăşoară una sau mai multe activităţi ale acesteia.</t>
    </r>
  </si>
  <si>
    <r>
      <t>Aceste definiţii sunt în conformitate cu prevederile următoarelor acte normative:</t>
    </r>
    <r>
      <rPr>
        <i/>
        <sz val="10"/>
        <color indexed="8"/>
        <rFont val="Arial"/>
        <family val="2"/>
      </rPr>
      <t xml:space="preserve">
• Legea  nr.359/2004 cu modificările şi completările ulterioare privind simplificarea formalităţilor la înregistrarea în registrul comerţului a persoanelor fizice, asociaţiilor familiale şi persoanelor juridice, înregistrarea fiscală a acestora, precum şi la autorizarea funcţionării persoanelor juridice; 
• Recomandarea nr.696/1993 a Oficiului de Statistică al Comunităţii Europene (EUROSTAT) privind unităţile de observare statistică, cu modificările ulterioare.
• Regulamentul CE nr. 295/2008 referitor la Statistica Structurală de întreprinderi.
• Regulamentele CE nr. 250/2009 şi 251/2009  privind definirea variabilelor şi seriilor de date produse.</t>
    </r>
  </si>
  <si>
    <t xml:space="preserve"> MOD DE COMPLETARE</t>
  </si>
  <si>
    <t>1. Pentru "SEDIUL CENTRAL":
 1.1.  În cazul în care la sediul central se desfăşoară numai activitatea de administrare a întreprinderii, în tabelul "Sediul central" se vor completa indicatorii aferenţi activităţii proprii (col.1 la 6).
 1.2.  În cazul în care  întreaga activitate a întreprinderii sau o parte din aceasta se desfăşoară la aceeaşi adresă cu cea a sediului central, se va completa obligatoriu "Sediul central" cu indicatorii aferenţi activităţilor desfăşurate de întreprindere.
 2. Pentru "UNITĂŢILE LOCALE" (SEDIILE SECUNDARE): Se va completa câte un rând pentru fiecare din unităţile locale definite mai sus.</t>
  </si>
  <si>
    <t xml:space="preserve"> ATENŢIONARE:  Se va trece obligatoriu codul de identificare (CUI) sau Codul fiscal al unităţii locale.  </t>
  </si>
  <si>
    <t>Valoarea înscrisă pe rd.1 TOTAL pentru fiecare indicator (col.1 la col.6) trebuie să fie egală cu valoarea aferentă indicatorului la nivel de întreprindere, respectându-se obligatoriu următoarele egalităţi:</t>
  </si>
  <si>
    <t>Cap.V  rd.TOTAL col.1*) = Cap.II pct.7 rd.1 col.1 = Cap II pct.4 rd.2 col1</t>
  </si>
  <si>
    <t>Cap.V  rd.TOTAL col.2 = Cap.II pct.7 rd.1 col.10 = Cap II pct.5 rd.6 col1</t>
  </si>
  <si>
    <t>Cap.V  rd.TOTAL col.3 = Cap.III pct.3 rd.1 col.1</t>
  </si>
  <si>
    <t>Cap.V  rd.TOTAL col.4 = Cap.III pct.2 rd.1 col.1</t>
  </si>
  <si>
    <t>Cap.V  rd.TOTAL col.5**) = Cap.IV pct.6 rd.[(8+9+11+12+13+14+15) col.(2-3)+rd.(16+17+18) col.(6-1)] + Cap.IV pct.1 rd.1 col.(6+7+9+10)</t>
  </si>
  <si>
    <t>Cap.V  rd.TOTAL col.6 = Cap.IV pct.1 rd.1 col.5</t>
  </si>
  <si>
    <r>
      <t xml:space="preserve">Note:
</t>
    </r>
    <r>
      <rPr>
        <i/>
        <vertAlign val="superscript"/>
        <sz val="10"/>
        <color indexed="8"/>
        <rFont val="Arial"/>
        <family val="2"/>
      </rPr>
      <t xml:space="preserve"> </t>
    </r>
    <r>
      <rPr>
        <b/>
        <i/>
        <vertAlign val="superscript"/>
        <sz val="10"/>
        <color indexed="8"/>
        <rFont val="Arial"/>
        <family val="2"/>
      </rPr>
      <t>1)</t>
    </r>
    <r>
      <rPr>
        <i/>
        <sz val="10"/>
        <color indexed="8"/>
        <rFont val="Arial"/>
        <family val="2"/>
      </rPr>
      <t xml:space="preserve"> Codul SIRUTA va fi completat de către INS - DJS – DGJS (DGSMB).
</t>
    </r>
    <r>
      <rPr>
        <b/>
        <i/>
        <vertAlign val="superscript"/>
        <sz val="10"/>
        <color indexed="8"/>
        <rFont val="Arial"/>
        <family val="2"/>
      </rPr>
      <t xml:space="preserve"> 2)</t>
    </r>
    <r>
      <rPr>
        <i/>
        <sz val="10"/>
        <color indexed="8"/>
        <rFont val="Arial"/>
        <family val="2"/>
      </rPr>
      <t xml:space="preserve"> În cazul în care numărul de unităţi locale este mai mare decât numărul de rânduri imprimate, se va utiliza o alonjă mărind corespunzător numărul acestora, începând cu numărul 8.  
</t>
    </r>
    <r>
      <rPr>
        <b/>
        <i/>
        <vertAlign val="superscript"/>
        <sz val="10"/>
        <color indexed="8"/>
        <rFont val="Arial"/>
        <family val="2"/>
      </rPr>
      <t xml:space="preserve"> *)</t>
    </r>
    <r>
      <rPr>
        <i/>
        <sz val="10"/>
        <color indexed="8"/>
        <rFont val="Arial"/>
        <family val="2"/>
      </rPr>
      <t xml:space="preserve"> Cifra de afaceri reprezintă suma veniturilor facturate rezultate din vânzări de bunuri, vânzări de mărfuri, executarea de lucrări şi prestarea de servicii, mai puţin rabaturile,  remizele şi alte reduceri acordate clienţilor.
</t>
    </r>
    <r>
      <rPr>
        <b/>
        <i/>
        <vertAlign val="superscript"/>
        <sz val="10"/>
        <color indexed="8"/>
        <rFont val="Arial"/>
        <family val="2"/>
      </rPr>
      <t>**)</t>
    </r>
    <r>
      <rPr>
        <i/>
        <sz val="10"/>
        <color indexed="8"/>
        <rFont val="Arial"/>
        <family val="2"/>
      </rPr>
      <t xml:space="preserve"> Investiţii brute în bunuri corporale reprezintă investițiile în toate bunurile corporale pe parcursul perioadei de referință. Sunt incluse mijloacele fixe corporale noi și cele existente, indiferent dacă sunt cumpărate de la terțe părți, dobândite în urma unui contract de leasing financiar (adică dreptul de a utiliza un bun de folosință îndelungată în schimbul plății unei chirii pe parcursul unei perioade prestabilite și relativ extinse) sau sunt produse pentru uzul propriu (respectiv producția capitalizată de mijloace fixe corporale), care au o durată de utilizare mai mare de un an, inclusiv bunuri corporale care nu se produc, cum ar fi terenurile. Pragul duratei de utilizare a unui bun care poate fi capitalizat poate fi mărit conform practicilor contabile ale societății, acolo unde aceste practici impun o durată de utilizare mai mare decât pragul de un an indicat mai sus.</t>
    </r>
  </si>
  <si>
    <t>Cod Unic de 
Identificare/
Cod fiscal</t>
  </si>
  <si>
    <t>Denumire
unitate locală</t>
  </si>
  <si>
    <t>Cod activitate 
(clasă CAEN) Rev.2</t>
  </si>
  <si>
    <t>Cod activitate (clasă CAEN) Rev.1</t>
  </si>
  <si>
    <t xml:space="preserve">Cifra de afaceri *) 
(fără TVA) 
- Lei - 
(fără zecimale) </t>
  </si>
  <si>
    <t>Cheltuieli cu remuneraţiile personalului 
(Salarii de repartizat) 
- Lei - 
(fără zecimale)</t>
  </si>
  <si>
    <t>Număr mediu 
de salariaţi 
- persoane -</t>
  </si>
  <si>
    <t>Număr mediu 
de persoane 
ocupate 
- persoane -</t>
  </si>
  <si>
    <t>Investiţii brute 
în bunuri corporale**) 
(preţuri curente) 
- Lei - 
(fără zecimale)</t>
  </si>
  <si>
    <t>Investiţii nete 
realizate în anul 
de referinţă 
(preţuri curente) 
- Lei - 
(fără zecimale)</t>
  </si>
  <si>
    <t xml:space="preserve">Nr. de CAEN-uri </t>
  </si>
  <si>
    <t xml:space="preserve">Lista CAEN-uri </t>
  </si>
  <si>
    <t xml:space="preserve">Corelatia 370 </t>
  </si>
  <si>
    <t xml:space="preserve">Corelatia 364 </t>
  </si>
  <si>
    <t>Atentie! Dupa completarea acestui capitol va rugam sa salvati fisierul  cu ajutorul butonului din prima pagina "I.1."</t>
  </si>
  <si>
    <t>II.8.</t>
  </si>
  <si>
    <t>II.13.</t>
  </si>
  <si>
    <t>Activități care nu fac parte din Ancheta Structurală</t>
  </si>
  <si>
    <t>Creare unitate</t>
  </si>
  <si>
    <t>Încetarea definitivă a activității</t>
  </si>
  <si>
    <t>Cap.4 Pct.2 Rd.2 (col.1 + col.8)</t>
  </si>
  <si>
    <t>Cap.4 Pct.2 Rd.3 (col.1 + col.8)</t>
  </si>
  <si>
    <t>Cap.4 Pct.2 Rd.4 (col.1 + col.8)</t>
  </si>
  <si>
    <t>Cap.4 Pct.2 Rd.5 (col.1 + col.8)</t>
  </si>
  <si>
    <t>Cap.4 Pct.2 Rd.6 (col.1 + col.8)</t>
  </si>
  <si>
    <t>Cap.4 Pct.2 Rd.7 (col.1 + col.8)</t>
  </si>
  <si>
    <t>Cap.4 Pct.2 Rd.8 (col.1 + col.8)</t>
  </si>
  <si>
    <t>Cap.4 Pct.2 Rd.9 (col.1 + col.8)</t>
  </si>
  <si>
    <t>Cap.4 Pct.2 Rd.10 (col.1 + col.8)</t>
  </si>
  <si>
    <t>Cap.4 Pct.2 Rd.11 (col.1 + col.8)</t>
  </si>
  <si>
    <t>Cap.4 Pct.2 Rd.12 (col.1 + col.8)</t>
  </si>
  <si>
    <t>Cap.4 Pct.2 Rd.13 (col.1 + col.8)</t>
  </si>
  <si>
    <t>Cap.4 Pct.2 Rd.14 (col.1 + col.8)</t>
  </si>
  <si>
    <t>Cap.4 Pct.2 Rd.15 (col.1 + col.8)</t>
  </si>
  <si>
    <t>Cap.4 Pct.2 Rd.16 (col.1 + col.8)</t>
  </si>
  <si>
    <t>Cap.4 Pct.2 Rd.17 (col.1 + col.8)</t>
  </si>
  <si>
    <t>Cap.4 Pct.2 Rd.18 (col.1 + col.8)</t>
  </si>
  <si>
    <t>Cap.4 Pct.2 Rd.19 (col.1 + col.8)</t>
  </si>
  <si>
    <t>Cap.4 Pct.2 Rd.20 (col.1 + col.8)</t>
  </si>
  <si>
    <t>Cap.4 Pct.2 Rd.21 (col.1 + col.8)</t>
  </si>
  <si>
    <t>Cap.4 Pct.2 Rd.22 (col.1 + col.8)</t>
  </si>
  <si>
    <t>Cap.4 Pct.2 Rd.23 (col.1 + col.8)</t>
  </si>
  <si>
    <t>Cap.4 Pct.2 Rd.24 (col.1 + col.8)</t>
  </si>
  <si>
    <t>Cap.4 Pct.2 Rd.25 (col.1 + col.8)</t>
  </si>
  <si>
    <t>Cap.4 Pct.2 Rd.26 (col.1 + col.8)</t>
  </si>
  <si>
    <t>Cap.4 Pct.2 Rd.27 (col.1 + col.8)</t>
  </si>
  <si>
    <t>Cap.4 Pct.2 Rd.28 (col.1 + col.8)</t>
  </si>
  <si>
    <t>Cap.4 Pct.2 Rd.29 (col.1 + col.8)</t>
  </si>
  <si>
    <t>Cap.4 Pct.2 Rd.30 (col.1 + col.8)</t>
  </si>
  <si>
    <t>Cap.4 Pct.2 Rd.31 (col.1 + col.8)</t>
  </si>
  <si>
    <t>Cap.4 Pct.2 Rd.2 Col.B</t>
  </si>
  <si>
    <t>Cap.4 Pct.2 Rd.3 Col.B</t>
  </si>
  <si>
    <t>Cap.4 Pct.2 Rd.4 Col.B</t>
  </si>
  <si>
    <t>Cap.4 Pct.2 Rd.5 Col.B</t>
  </si>
  <si>
    <t>Cap.4 Pct.2 Rd.6 Col.B</t>
  </si>
  <si>
    <t>Cap.4 Pct.2 Rd.7 Col.B</t>
  </si>
  <si>
    <t>Cap.4 Pct.2 Rd.8 Col.B</t>
  </si>
  <si>
    <t>Cap.4 Pct.2 Rd.9 Col.B</t>
  </si>
  <si>
    <t>Cap.4 Pct.2 Rd.10 Col.B</t>
  </si>
  <si>
    <t>Cap.4 Pct.2 Rd.11 Col.B</t>
  </si>
  <si>
    <t>Cap.4 Pct.2 Rd.12 Col.B</t>
  </si>
  <si>
    <t>Cap.4 Pct.2 Rd.13 Col.B</t>
  </si>
  <si>
    <t>Cap.4 Pct.2 Rd.14 Col.B</t>
  </si>
  <si>
    <t>Cap.4 Pct.2 Rd.15 Col.B</t>
  </si>
  <si>
    <t>Cap.4 Pct.2 Rd.16 Col.B</t>
  </si>
  <si>
    <t>Cap.4 Pct.2 Rd.17 Col.B</t>
  </si>
  <si>
    <t>Cap.4 Pct.2 Rd.18 Col.B</t>
  </si>
  <si>
    <t>Cap.4 Pct.2 Rd.19 Col.B</t>
  </si>
  <si>
    <t>Cap.4 Pct.2 Rd.20 Col.B</t>
  </si>
  <si>
    <t>Cap.4 Pct.2 Rd.21 Col.B</t>
  </si>
  <si>
    <t>Cap.4 Pct.2 Rd.22 Col.B</t>
  </si>
  <si>
    <t>Cap.4 Pct.2 Rd.23 Col.B</t>
  </si>
  <si>
    <t>Cap.4 Pct.2 Rd.24 Col.B</t>
  </si>
  <si>
    <t>Cap.4 Pct.2 Rd.25 Col.B</t>
  </si>
  <si>
    <t>Cap.4 Pct.2 Rd.26 Col.B</t>
  </si>
  <si>
    <t>Cap.4 Pct.2 Rd.27 Col.B</t>
  </si>
  <si>
    <t>Cap.4 Pct.2 Rd.28 Col.B</t>
  </si>
  <si>
    <t>Cap.4 Pct.2 Rd.29 Col.B</t>
  </si>
  <si>
    <t>Cap.4 Pct.2 Rd.30 Col.B</t>
  </si>
  <si>
    <t>Cap.4 Pct.2 Rd.31 Col.B</t>
  </si>
  <si>
    <t>Valoare 1</t>
  </si>
  <si>
    <t>Valoare 2</t>
  </si>
  <si>
    <t>Referinta 1</t>
  </si>
  <si>
    <t>Referinta 2</t>
  </si>
  <si>
    <t xml:space="preserve"> CORELAŢIE: pct.1.1 = pct.1.3 - pct.1.2 + 1</t>
  </si>
  <si>
    <t xml:space="preserve">   CORELAŢII:</t>
  </si>
  <si>
    <t xml:space="preserve">   rd.1 col.(1+2) &lt; pct.4  rd.6 col.1; </t>
  </si>
  <si>
    <t xml:space="preserve">   rd.1 col.(3+4) &lt;= pct.5 rd.4 col.1; </t>
  </si>
  <si>
    <t xml:space="preserve">   rd.1 col.2 = pct.7 suma rd. coresp. diviziune/CAEN 47 col.1; </t>
  </si>
  <si>
    <t xml:space="preserve">   rd.1 col.4 = pct.7 suma rd. coresp. diviziune/CAEN 47 col.18;</t>
  </si>
  <si>
    <t xml:space="preserve">   rd.1 col.1 = pct.7 suma rd. coresp. diviziune/CAEN 45 şi 46 col.1; </t>
  </si>
  <si>
    <t xml:space="preserve">   rd.1 col.3 = pct.7 suma rd. coresp. diviziune/CAEN 45 şi 46 col.18; </t>
  </si>
  <si>
    <t>2) Zona Euro cuprinde următoarele state: Austria, Belgia,Cipru,Estonia, Finlanda, Franţa, Germania, Grecia, Irlanda, Italia,Letonia,Lituania, Luxembourg, Malta, Olanda, Portugalia, Spania, Slovenia şi Slovacia .</t>
  </si>
  <si>
    <t>*) O valoare mai mică este acceptată doar în cazul în care cota de TVA este mai mică (ex. 9%).</t>
  </si>
  <si>
    <t>rd.1 col.1 = pct.4 rd.2 col.1; rd.1 col.3 = pct.4 rd.13 col.1; rd.1 col.4 = pct.6 rd.3 col.1; rd.1 col.5 = pct.6 rd.3 col.2; rd.1 col.6 = pct.6 rd.5 col.1; rd.1 col. 7 = pct.6 rd. 5 col.2;</t>
  </si>
  <si>
    <t xml:space="preserve">CORELAŢII: </t>
  </si>
  <si>
    <t>1) Cifra de afaceri pentru care se facturează TVA</t>
  </si>
  <si>
    <t>rd.1 col.8 = pct.6 rd.2 col.1; rd.1 col.9 = pct.6 rd.2 col.2; rd.1 col.10 = pct.5 rd.6 col.1; rd.1 col.11 = Cap. III pct.3; rd.1 col.12 = Cap.III pct. 2; rd.1 col.13 &lt;= rd.1 col.2 * 19%</t>
  </si>
  <si>
    <t>rd.1 col.15 = pct.9 rd.1 col.1 rd.1 col.16 &lt;= pct.9 rd.2 col.1; rd.1 col.15 &lt;= rd.1 col.1; rd.1 col.17 = pct.5 rd.14 col.1; rd.1 col. 18 = pct.5 rd.4 col1</t>
  </si>
  <si>
    <t>pct.7 col.(1+3) = Suma rândurilor corespunzătoare codurilor de activitate din col.B aferente claselor 4110 la 4399 = pct.15.2 rd.1 col.1.</t>
  </si>
  <si>
    <t>Activitaţile: hoteluri şi restaurante (CAEN Rev.2 diviziunile 55 și 56) sunt considerate activităţi de servicii.</t>
  </si>
  <si>
    <r>
      <rPr>
        <b/>
        <sz val="11"/>
        <color theme="1"/>
        <rFont val="Calibri Light"/>
        <family val="2"/>
      </rPr>
      <t>ATENŢIONARE*)</t>
    </r>
    <r>
      <rPr>
        <sz val="11"/>
        <color theme="1"/>
        <rFont val="Calibri Light"/>
        <family val="2"/>
        <charset val="238"/>
      </rPr>
      <t>: Cifra de afaceri defalcată pe activităţi se va face ţinând cont de valoarea cifrei de afaceri de repartizat din cap.2 pct.4 rd.2 col.1.</t>
    </r>
  </si>
  <si>
    <r>
      <rPr>
        <b/>
        <sz val="11"/>
        <color theme="1"/>
        <rFont val="Calibri Light"/>
        <family val="2"/>
      </rPr>
      <t>ATENŢIONARE**)</t>
    </r>
    <r>
      <rPr>
        <sz val="11"/>
        <color theme="1"/>
        <rFont val="Calibri Light"/>
        <family val="2"/>
        <charset val="238"/>
      </rPr>
      <t>: Cheltuielile cu consumul intermediar se vor . defalca pe activităţi, ţinând cont de valoarea cheltuielilor de repartizat din cap.2 pct.5 rd.14 col.1</t>
    </r>
  </si>
  <si>
    <t xml:space="preserve">                                         Cheltuielile privind mărfurile se realizează în general pentru activităţi care presupun cumpărarea şi revânzarea ca atare.</t>
  </si>
  <si>
    <t xml:space="preserve">                                         Repartizarea pe clase CAEN Rev.2 se va face după natura activităţilor omogene desfăşurate în unitate.</t>
  </si>
  <si>
    <t xml:space="preserve">CORELAŢIE: </t>
  </si>
  <si>
    <t>Vă rugăm NU completaţi date pentru magazinele închiriate la alte întreprinderi</t>
  </si>
  <si>
    <t>*) Valoarea este conform cu definitia cifrei de afaceri fara reducerile comerciale acordate</t>
  </si>
  <si>
    <t>2) Se vor completa conform “Nomenclatorului de judeţe"</t>
  </si>
  <si>
    <t xml:space="preserve">1) Unităţile care îşi desfăşoară activitatea pe teritoriul mai multor judeţe, vor repartiza valoarea lucrărilor şi numărul mediu de salariaţi din activitatea de construcţii pe judeţe, </t>
  </si>
  <si>
    <t xml:space="preserve">     ţinând seama de amplasarea lucrărilor şi nu după sediul administrativ al unităţii de înregistrare.</t>
  </si>
  <si>
    <r>
      <rPr>
        <b/>
        <sz val="11"/>
        <color theme="1"/>
        <rFont val="Calibri"/>
        <family val="2"/>
      </rPr>
      <t>ATENȚIE</t>
    </r>
    <r>
      <rPr>
        <sz val="11"/>
        <color theme="1"/>
        <rFont val="Calibri"/>
        <family val="2"/>
      </rPr>
      <t>:  (doar pentru activitatea desfăşurată  pe teritoriul României)</t>
    </r>
  </si>
  <si>
    <r>
      <rPr>
        <b/>
        <sz val="11"/>
        <color theme="1"/>
        <rFont val="Calibri"/>
        <family val="2"/>
      </rPr>
      <t>CORELAŢIE</t>
    </r>
    <r>
      <rPr>
        <sz val="11"/>
        <color theme="1"/>
        <rFont val="Calibri"/>
        <family val="2"/>
      </rPr>
      <t>: pct.15.5 rd.1 col.1 &lt;= pct.15.3 rd.2 col.1 (excepţie lucrările în regie proprie)</t>
    </r>
  </si>
  <si>
    <t>*) Patronii care sunt în acelaşi timp salariaţi în propria unitate vor fi incluşi în col.3 "Salariaţi în timp complet".</t>
  </si>
  <si>
    <r>
      <rPr>
        <b/>
        <sz val="10"/>
        <rFont val="Arial"/>
        <family val="2"/>
      </rPr>
      <t>CORELAŢII</t>
    </r>
    <r>
      <rPr>
        <sz val="10"/>
        <rFont val="Arial"/>
        <family val="2"/>
      </rPr>
      <t>: pct.2 rd.1 col.1 = pct.1 rd.1 col.5;  pct.2 rd.1 col.8 = pct.1 rd.1 col.8</t>
    </r>
  </si>
  <si>
    <t>Note:</t>
  </si>
  <si>
    <r>
      <rPr>
        <b/>
        <sz val="11"/>
        <color theme="1"/>
        <rFont val="Calibri"/>
        <family val="2"/>
      </rPr>
      <t>CORELAŢIE</t>
    </r>
    <r>
      <rPr>
        <sz val="11"/>
        <color theme="1"/>
        <rFont val="Calibri"/>
        <family val="2"/>
      </rPr>
      <t xml:space="preserve">:  pct.15.2 rd.1 col.5  = pct.7 Suma pe col.11 pentru B apartine (4110 - 4399) 
    </t>
    </r>
    <r>
      <rPr>
        <b/>
        <sz val="10"/>
        <rFont val="Arial"/>
        <family val="2"/>
      </rPr>
      <t/>
    </r>
  </si>
  <si>
    <t>Din producția proprie</t>
  </si>
  <si>
    <t>5.2. Avantaje în natură acordate salariaților</t>
  </si>
  <si>
    <t>8.1</t>
  </si>
  <si>
    <t>10.1</t>
  </si>
  <si>
    <t>11.1</t>
  </si>
  <si>
    <t>12.1</t>
  </si>
  <si>
    <t>13.1</t>
  </si>
  <si>
    <t>4.1</t>
  </si>
  <si>
    <t>- mijloace de transport</t>
  </si>
  <si>
    <t>- echipamente hardware</t>
  </si>
  <si>
    <t xml:space="preserve">Investiţii imobiliare, din care: </t>
  </si>
  <si>
    <t>Instalaţii tehnice şi maşini, din care:</t>
  </si>
  <si>
    <t>Alte instalaţii, utilaje şi mobilier, din care:</t>
  </si>
  <si>
    <t>Investiţii imobiliare, din care:</t>
  </si>
  <si>
    <t xml:space="preserve">  Terenuri, din care:</t>
  </si>
  <si>
    <t xml:space="preserve">   - produse alimentare</t>
  </si>
  <si>
    <t xml:space="preserve">   - produse nealimentare</t>
  </si>
  <si>
    <t xml:space="preserve">   - servicii</t>
  </si>
  <si>
    <t>II.5.2</t>
  </si>
  <si>
    <t>II.5.1</t>
  </si>
  <si>
    <t>Avantaje în natură acordate salariaților</t>
  </si>
  <si>
    <t>Alte imobilizări, din care:</t>
  </si>
  <si>
    <t>- locuințe</t>
  </si>
  <si>
    <t>- amenajări de terenuri</t>
  </si>
  <si>
    <t>Cadouri în bani sau în natură (inclusiv tichete cadou)</t>
  </si>
  <si>
    <t>Contravaloarea serviciilor turistice și/sau de tratament, inclusiv transportul pe perioada concediilor și valoarea tichetelor de vacanță</t>
  </si>
  <si>
    <t>Contravaloarea folosinței unei locuințe în scop personal și a cheltuielilor conexe (apă, energie electrică și termică, etc.)</t>
  </si>
  <si>
    <t>Abonamente la radio și televiziune</t>
  </si>
  <si>
    <t>Permisele de călătorie pe diverse mijloace de transport</t>
  </si>
  <si>
    <t>Cazarea și masa acordate gratuit în unități proprii de tip hotelier</t>
  </si>
  <si>
    <t>Abonamente și costul convorbirilor telefonice în scop personal, inclusiv cartele telefonice</t>
  </si>
  <si>
    <t>Folosirea vehiculelor de orice tip din patrimoniul afacerii în scop personal</t>
  </si>
  <si>
    <t>Avantajele sub forma dreptului la stock options plan, la momentul acordării și la momentul exercitării acestora</t>
  </si>
  <si>
    <t>Diferența favorabilă dintre dobânda preferențială stabilită prin negociere și dobânda practicată pe piață pentru credite și depozite</t>
  </si>
  <si>
    <t>Contravaloarea primelor de asigurare suportate de angajator pentru angajații proprii</t>
  </si>
  <si>
    <t>Contravaloarea serviciilor medicale furnizate pe baza de abonament suportate de angajator pentru angajații proprii</t>
  </si>
  <si>
    <t>Alte avantaje în natură</t>
  </si>
  <si>
    <t>Achiziționate 
de pe piață</t>
  </si>
  <si>
    <r>
      <t>Total cheltuieli 
pentru 
consumul 
intermediar 
ATENŢIONARE</t>
    </r>
    <r>
      <rPr>
        <b/>
        <vertAlign val="superscript"/>
        <sz val="11"/>
        <rFont val="Calibri"/>
        <family val="2"/>
        <scheme val="minor"/>
      </rPr>
      <t>**)</t>
    </r>
  </si>
  <si>
    <r>
      <t>din care: 
impozabilă</t>
    </r>
    <r>
      <rPr>
        <b/>
        <vertAlign val="superscript"/>
        <sz val="11"/>
        <rFont val="Calibri"/>
        <family val="2"/>
        <scheme val="minor"/>
      </rPr>
      <t>1)</t>
    </r>
  </si>
  <si>
    <r>
      <t>din care:
în zona Euro</t>
    </r>
    <r>
      <rPr>
        <b/>
        <vertAlign val="superscript"/>
        <sz val="11"/>
        <rFont val="Calibri"/>
        <family val="2"/>
        <scheme val="minor"/>
      </rPr>
      <t>2)</t>
    </r>
  </si>
  <si>
    <t>Acordarea de produse alimentare, îmbrăcăminte, cherestea, lemne de foc, cărbuni, energie electrică, termică, altele, din care:</t>
  </si>
  <si>
    <t>TOTAL (Rd. de la 2 la 5 și de la 9 la 18)</t>
  </si>
  <si>
    <t>Clasificarea activităților din economia națională (Rev.2)</t>
  </si>
  <si>
    <t xml:space="preserve"> Diviziunea 01:  Agricultura, silvicultura si pescuit</t>
  </si>
  <si>
    <t xml:space="preserve"> Grupa 011:  Cultivarea plantelor nepermanente</t>
  </si>
  <si>
    <t xml:space="preserve"> Grupa 012:  Cultivarea plantelor permanente</t>
  </si>
  <si>
    <t xml:space="preserve"> Grupa 013:  Cultivarea plantelor pentru inmultire</t>
  </si>
  <si>
    <t xml:space="preserve"> Grupa 014:  Cresterea animalelor</t>
  </si>
  <si>
    <t xml:space="preserve"> Grupa 015:  Activitati in ferme mixte (cultura vegetala combinata cu cresterea animalelor)</t>
  </si>
  <si>
    <t xml:space="preserve"> Grupa 016:  Activitati auxiliare agriculturii si activitati dupa recoltare</t>
  </si>
  <si>
    <t xml:space="preserve"> Grupa 017:  Vanatoare, capturarea cu capcane a vanatului si activitati de servicii anexe vanatorii</t>
  </si>
  <si>
    <t xml:space="preserve"> Diviziunea 02:  Silvicultura si exploatarea forestiera</t>
  </si>
  <si>
    <t xml:space="preserve"> Grupa 021:  Silvicultura si alte activitati forestiere</t>
  </si>
  <si>
    <t xml:space="preserve"> Grupa 022:  Exploatarea forestiera</t>
  </si>
  <si>
    <t xml:space="preserve"> Grupa 023:  Colectarea produselor forestiere nelemnoase din flora spontana</t>
  </si>
  <si>
    <t xml:space="preserve"> Grupa 024:  Activitati de servicii anexe silviculturii</t>
  </si>
  <si>
    <t xml:space="preserve"> Diviziunea 03:  Pescuitul</t>
  </si>
  <si>
    <t xml:space="preserve"> Grupa 031:  Pescuitul</t>
  </si>
  <si>
    <t xml:space="preserve"> Grupa 032:  Acvacultura</t>
  </si>
  <si>
    <t xml:space="preserve"> Sectiunea B:  Industria extractiva</t>
  </si>
  <si>
    <t xml:space="preserve"> Diviziunea 05:  Extractia carbunelui superior si inferior</t>
  </si>
  <si>
    <t xml:space="preserve"> Diviziunea 06:  Extractia petrolului brut si a gazelor naturale</t>
  </si>
  <si>
    <t xml:space="preserve"> Grupa 061:  Extractia petrolului brut</t>
  </si>
  <si>
    <t xml:space="preserve"> Grupa 062:  Extractia gazelor naturale</t>
  </si>
  <si>
    <t xml:space="preserve"> Diviziunea 07:  Extractia minereurilor metalifere</t>
  </si>
  <si>
    <t xml:space="preserve"> Grupa 071:  Extractia minereurilor feroase</t>
  </si>
  <si>
    <t xml:space="preserve"> Grupa 072:  Extractia minereurilor metalifere neferoase</t>
  </si>
  <si>
    <t xml:space="preserve"> Diviziunea 08:  Alte activitati extractive</t>
  </si>
  <si>
    <t xml:space="preserve"> Grupa 081:  Extractia pietrei, nisipului si argilei</t>
  </si>
  <si>
    <t xml:space="preserve"> Grupa 089:  Alte activitati extractive n.c.a.</t>
  </si>
  <si>
    <t xml:space="preserve"> Diviziunea 09:  Activitati de servicii anexe extractiei</t>
  </si>
  <si>
    <t xml:space="preserve"> Grupa 091:  Activitati de servicii anexe extractiei petrolului brut si gazelor naturale</t>
  </si>
  <si>
    <t xml:space="preserve"> Grupa 099:  Activitati de servicii anexe pentru extractia mineralelor</t>
  </si>
  <si>
    <t xml:space="preserve"> Sectiunea C:  Industria prelucratoare</t>
  </si>
  <si>
    <t xml:space="preserve"> Diviziunea 10:  Industria alimentara</t>
  </si>
  <si>
    <t xml:space="preserve"> Grupa 101:  Productia, prelucrarea si conservarea carnii si a produselor din carne</t>
  </si>
  <si>
    <t xml:space="preserve"> Grupa 102:  Prelucrarea si conservarea pestelui, crustaceelor si molustelor</t>
  </si>
  <si>
    <t xml:space="preserve"> Grupa 103:  Prelucrarea si conservarea fructelor si legumelor</t>
  </si>
  <si>
    <t xml:space="preserve"> Grupa 104:  Fabricarea uleiurilor si a grasimilor vegetale si animale</t>
  </si>
  <si>
    <t xml:space="preserve"> Grupa 105:  Fabricarea produselor lactate</t>
  </si>
  <si>
    <t xml:space="preserve"> Grupa 106:  Fabricarea produselor de morarit, a amidonului si produsele din amidon</t>
  </si>
  <si>
    <t xml:space="preserve"> Grupa 107:  Fabricarea produselor de brutarie si a produselor fainoase</t>
  </si>
  <si>
    <t xml:space="preserve"> Grupa 108:  Fabricarea altor produse alimentare</t>
  </si>
  <si>
    <t xml:space="preserve"> Grupa 109:  Fabricarea preparatelor pentru hrana animalelor</t>
  </si>
  <si>
    <t xml:space="preserve"> Diviziunea 11:  Fabricarea bauturilor</t>
  </si>
  <si>
    <t xml:space="preserve"> Grupa 110:  Fabricarea bauturilor</t>
  </si>
  <si>
    <t xml:space="preserve"> Diviziunea 12:  Fabricarea produselor din tutun</t>
  </si>
  <si>
    <t xml:space="preserve"> Grupa 120:  Fabricarea produselor din tutun</t>
  </si>
  <si>
    <t xml:space="preserve"> Diviziunea 13:  Fabricarea produselor textile</t>
  </si>
  <si>
    <t xml:space="preserve"> Grupa 131:  Pregatirea fibrelor si filarea fibrelor textile</t>
  </si>
  <si>
    <t xml:space="preserve"> Grupa 132:  Productia de tesaturi</t>
  </si>
  <si>
    <t xml:space="preserve"> Grupa 133:  Finisarea materialelor textile</t>
  </si>
  <si>
    <t xml:space="preserve"> Grupa 139:  Fabricarea altor articole textile</t>
  </si>
  <si>
    <t xml:space="preserve"> Diviziunea 14:  Fabricarea articolelor de imbracaminte</t>
  </si>
  <si>
    <t xml:space="preserve"> Grupa 141:  Fabricarea articolelor de imbracaminte, cu exceptia articolelor din blana</t>
  </si>
  <si>
    <t xml:space="preserve"> Grupa 142:  Fabricarea articolelor din blana</t>
  </si>
  <si>
    <t xml:space="preserve"> Grupa 143:  Fabricarea articolelor de imbracaminte prin tricotare sau crosetare</t>
  </si>
  <si>
    <t xml:space="preserve"> Diviziunea 15:  Tabacirea si finisarea pieilor; fabricarea articolelor de voiaj si marochinarie, harnasamentelor si incaltamintei; prepararea si vopsirea blanurilor</t>
  </si>
  <si>
    <t xml:space="preserve"> Grupa 151:  Tabacirea si finisarea pieilor, fabricarea articolelor de voiaj si marochinarie si a articolelor de harnasament; prepararea si vopsirea blanurilor</t>
  </si>
  <si>
    <t xml:space="preserve"> Grupa 152:  Fabricarea incaltamintei</t>
  </si>
  <si>
    <t xml:space="preserve"> Diviziunea 16:  Prelucrarea lemnului, fabricarea produselor din lemn si pluta, cu exceptia mobilei; fabricarea articolelor din paie si din alte materiale vegetale impletite</t>
  </si>
  <si>
    <t xml:space="preserve"> Grupa 161:  Taierea si rindeluirea lemnului</t>
  </si>
  <si>
    <t xml:space="preserve"> Grupa 162:  Fabricarea produselor din lemn, pluta, paie si din alte materiale vegetale</t>
  </si>
  <si>
    <t xml:space="preserve"> Diviziunea 17:  Fabricarea hartiei si a produselor din hartie</t>
  </si>
  <si>
    <t xml:space="preserve"> Grupa 171:  Fabricarea celulozei, hrtiei si cartonului</t>
  </si>
  <si>
    <t xml:space="preserve"> Grupa 172:  Fabricarea articolelor din hrtie si carton</t>
  </si>
  <si>
    <t xml:space="preserve"> Diviziunea 18:  Tiparirea si reproducerea pe suporti a inregistrarilor</t>
  </si>
  <si>
    <t xml:space="preserve"> Grupa 181:  Tiparire si activitati de servicii conexe tiparirii</t>
  </si>
  <si>
    <t xml:space="preserve"> Grupa 182:  Reproducerea inregistrarilor</t>
  </si>
  <si>
    <t xml:space="preserve"> Diviziunea 19:  Fabricarea produselor de cocserie si a produselor obtinute din prelucrarea titeiului</t>
  </si>
  <si>
    <t xml:space="preserve"> Grupa 191:  Fabricarea produselor de cocserie</t>
  </si>
  <si>
    <t xml:space="preserve"> Grupa 192:  Fabricarea produselor obtinute din prelucrarea titeiului</t>
  </si>
  <si>
    <t xml:space="preserve"> Diviziunea 20:  Fabricarea substantelor si a produselor chimice</t>
  </si>
  <si>
    <t xml:space="preserve"> Grupa 201:  Fabricarea produselor chimice de baza, a ingrasamintelor si produselor azotoase; fabricarea materialelor plastice si a cauciucului sintetic, in forme primare</t>
  </si>
  <si>
    <t xml:space="preserve"> Grupa 202:  Fabricarea pesticidelor si a altor produse agrochimice</t>
  </si>
  <si>
    <t xml:space="preserve"> Grupa 203:  Fabricarea vopselelor, lacurilor, cernelii tipografice si masticurilor</t>
  </si>
  <si>
    <t xml:space="preserve"> Grupa 204:  Fabricarea sapunurilor, detergentilor si a produselor de intretinere, cosmetice si de parfumerie</t>
  </si>
  <si>
    <t xml:space="preserve"> Grupa 205:  Fabricarea altor produse chimice</t>
  </si>
  <si>
    <t xml:space="preserve"> Grupa 206:  Fabricarea fibrelor sintetice si artificiale</t>
  </si>
  <si>
    <t xml:space="preserve"> Diviziunea 21:  Fabricarea produselor farmaceutice de baza si a preparatelor farmaceutice</t>
  </si>
  <si>
    <t xml:space="preserve"> Grupa 211:  Fabricarea produselor farmaceutice de baza</t>
  </si>
  <si>
    <t xml:space="preserve"> Grupa 212:  Fabricarea preparatelor farmaceutice</t>
  </si>
  <si>
    <t xml:space="preserve"> Diviziunea 22:  Fabricarea produselor din cauciuc si mase plastice</t>
  </si>
  <si>
    <t xml:space="preserve"> Grupa 221:  Fabricarea articolelor din cauciuc</t>
  </si>
  <si>
    <t xml:space="preserve"> Grupa 222:  Fabricarea articolelor din material plastic</t>
  </si>
  <si>
    <t xml:space="preserve"> Diviziunea 23:  Fabricarea altor produse din minerale nemetalice</t>
  </si>
  <si>
    <t xml:space="preserve"> Grupa 231:  Fabricarea sticlei si a articolelor din sticla</t>
  </si>
  <si>
    <t xml:space="preserve"> Grupa 232:  Fabricarea de produse refractare</t>
  </si>
  <si>
    <t xml:space="preserve"> Grupa 233:  Fabricarea materialelor de constructii din argila</t>
  </si>
  <si>
    <t xml:space="preserve"> Grupa 234:  Fabricarea altor articole din ceramica si portelan</t>
  </si>
  <si>
    <t xml:space="preserve"> Grupa 235:  Fabricarea cimentului, varului si ipsosului</t>
  </si>
  <si>
    <t xml:space="preserve"> Grupa 236:  Fabricarea articolelor din beton, ciment si ipsos</t>
  </si>
  <si>
    <t xml:space="preserve"> Grupa 237:  Taierea, fasonarea si finisarea pietrei</t>
  </si>
  <si>
    <t xml:space="preserve"> Grupa 239:  Fabricarea altor produse din minerale nemetalice</t>
  </si>
  <si>
    <t xml:space="preserve"> Diviziunea 24:  Industria metalurigica</t>
  </si>
  <si>
    <t xml:space="preserve"> Grupa 241:  Productia de metale feroase sub forme primare si de feroaliaje</t>
  </si>
  <si>
    <t xml:space="preserve"> Grupa 242:  Productia de tuburi, tevi, profile tubulare si accesorii pentru acestea, din otel</t>
  </si>
  <si>
    <t xml:space="preserve"> Grupa 243:  Fabricarea altor produse prin  prelucrarea primara a otelului</t>
  </si>
  <si>
    <t xml:space="preserve"> Grupa 244:  Productia metalelor pretioase si a altor metale neferoase</t>
  </si>
  <si>
    <t xml:space="preserve"> Grupa 245:  Turnarea metalelor</t>
  </si>
  <si>
    <t xml:space="preserve"> Diviziunea 25:  Industria constructiilor metalice si a produselor din metal, exclusiv masini, utilaje si instalatii</t>
  </si>
  <si>
    <t xml:space="preserve"> Grupa 251:  Fabricarea de constructii metalice</t>
  </si>
  <si>
    <t xml:space="preserve"> Grupa 252:  Productia de rezervoare, cisterne si containere metalice; productia de radiatoare si cazane pentru incalzire centrala</t>
  </si>
  <si>
    <t xml:space="preserve"> Grupa 253:  Productia generatoarelor de aburi (cu exceptia cazanelor pentru incalzire centrala)</t>
  </si>
  <si>
    <t xml:space="preserve"> Grupa 254:  Fabricarea armamentului si munitiei</t>
  </si>
  <si>
    <t xml:space="preserve"> Grupa 255:  Fabricarea produselor metalice obtinute prin deformare plastica; metalurgia pulberilor</t>
  </si>
  <si>
    <t xml:space="preserve"> Grupa 256:  Tratarea si acoperirea metalelor; operatiuni de mecanica generala pe baza de plata sau contract</t>
  </si>
  <si>
    <t xml:space="preserve"> Grupa 257:  Productia de unelte si articole de fierarie</t>
  </si>
  <si>
    <t xml:space="preserve"> Grupa 259:  Fabricarea altor produse prelucrate din metal</t>
  </si>
  <si>
    <t xml:space="preserve"> Diviziunea 26:  Fabricarea calculatoarelor si a produselor electronice si optice</t>
  </si>
  <si>
    <t xml:space="preserve"> Grupa 261:  Fabricarea componentelor electronice</t>
  </si>
  <si>
    <t xml:space="preserve"> Grupa 262:  Fabricarea calculatoarelor si a echipamentelor periferice</t>
  </si>
  <si>
    <t xml:space="preserve"> Grupa 263:  Fabricarea echipamentelor de comunicatii</t>
  </si>
  <si>
    <t xml:space="preserve"> Grupa 264:  Fabricarea produselor electronice de larg consum</t>
  </si>
  <si>
    <t xml:space="preserve"> Grupa 265:  Fabricarea de echipamente de masura, verificare, control si navigatie</t>
  </si>
  <si>
    <t xml:space="preserve"> Grupa 266:  Fabricarea de echipamente pentru radiologie, electrodiagnostic si electroterapie</t>
  </si>
  <si>
    <t xml:space="preserve"> Grupa 267:  Fabricarea de instrumente optice si echipamente fotografice</t>
  </si>
  <si>
    <t xml:space="preserve"> Grupa 268:  Fabricarea suportilor magnetici si optici destinati inregistrarilor</t>
  </si>
  <si>
    <t xml:space="preserve"> Diviziunea 27:  Fabricarea echipamentelor electrice</t>
  </si>
  <si>
    <t xml:space="preserve"> Grupa 271:  Fabricarea motoarelor electrice, generatoarelor si transformatoarelor electrice si a aparatelor de control si de distributie a electricitatii</t>
  </si>
  <si>
    <t xml:space="preserve"> Grupa 272:  Fabricarea de acumulatori si baterii</t>
  </si>
  <si>
    <t xml:space="preserve"> Grupa 273:  Fabricarea de fire si cabluri; fabricarea dispozitivelor de conexiune pentru acestea</t>
  </si>
  <si>
    <t xml:space="preserve"> Grupa 274:  Fabricarea de echipamente electrice de iluminat</t>
  </si>
  <si>
    <t xml:space="preserve"> Grupa 275:  Fabricarea de echipamente casnice</t>
  </si>
  <si>
    <t xml:space="preserve"> Grupa 279:  Fabricarea altor echipamente electrice</t>
  </si>
  <si>
    <t xml:space="preserve"> Diviziunea 28:  Fabricarea de masini, utilaje si echipamente n.c.a.</t>
  </si>
  <si>
    <t xml:space="preserve"> Grupa 281:  Fabricarea de masini si utilaje de utilizare generala</t>
  </si>
  <si>
    <t xml:space="preserve"> Grupa 282:  Fabricarea altor masini si utilaje de utilizare generala</t>
  </si>
  <si>
    <t xml:space="preserve"> Grupa 283:  Fabricarea masinilor si utilajelor pentru agricultura si exploatari forestiere</t>
  </si>
  <si>
    <t xml:space="preserve"> Grupa 284:  Fabricarea utilajelor pentru prelucrarea metalului si masinilor-unelte</t>
  </si>
  <si>
    <t xml:space="preserve"> Grupa 289:  Fabricarea altor masini si utilaje cu destinatie specifica</t>
  </si>
  <si>
    <t xml:space="preserve"> Diviziunea 29:  Fabricarea autovehiculelor de transport rutier, a remorcilor si semiremorcilor</t>
  </si>
  <si>
    <t xml:space="preserve"> Grupa 291:  Fabricarea autovehiculelor de transport rutier</t>
  </si>
  <si>
    <t xml:space="preserve"> Grupa 292:  Productia de caroserii pentru autovehicule; fabricarea de remorci si semiremorci</t>
  </si>
  <si>
    <t xml:space="preserve"> Grupa 293:  Productia de piese si accesorii pentru autovehicule si pentru motoare de autovehicule</t>
  </si>
  <si>
    <t xml:space="preserve"> Diviziunea 30:  Fabricarea altor mijloace de transport</t>
  </si>
  <si>
    <t xml:space="preserve"> Grupa 301:  Constructia de nave si barci</t>
  </si>
  <si>
    <t xml:space="preserve"> Grupa 302:  Fabricarea materialului rulant</t>
  </si>
  <si>
    <t xml:space="preserve"> Grupa 303:  Fabricarea de aeronave si nave spatiale</t>
  </si>
  <si>
    <t xml:space="preserve"> Grupa 304:  Fabricarea vehiculelor militare de lupta</t>
  </si>
  <si>
    <t xml:space="preserve"> Grupa 309:  Fabricarea altor echipamente de transport n.c.a.</t>
  </si>
  <si>
    <t xml:space="preserve"> Diviziunea 31:  Fabricarea de mobila</t>
  </si>
  <si>
    <t xml:space="preserve"> Grupa 310:  Fabricarea de mobila</t>
  </si>
  <si>
    <t xml:space="preserve"> Diviziunea 32:  Alte activitati industriale n.c.a.</t>
  </si>
  <si>
    <t xml:space="preserve"> Grupa 321:  Fabricarea bijuteriilor, imitatiilor de bijuterii si articolelor similare</t>
  </si>
  <si>
    <t xml:space="preserve"> Grupa 322:  Fabricarea instrumentelor muzicale</t>
  </si>
  <si>
    <t xml:space="preserve"> Grupa 323:  Fabricarea articolelor pentru sport</t>
  </si>
  <si>
    <t xml:space="preserve"> Grupa 324:  Fabricarea jocurilor si jucariilor</t>
  </si>
  <si>
    <t xml:space="preserve"> Grupa 325:  Productia de dispozitive, aparate si instrumente medicale si stomatologice</t>
  </si>
  <si>
    <t xml:space="preserve"> Grupa 329:  Alte activitati industriale</t>
  </si>
  <si>
    <t xml:space="preserve"> Diviziunea 33:  Repararea, intretinerea si instalarea masinilor si echipamentelor</t>
  </si>
  <si>
    <t xml:space="preserve"> Grupa 331:  Repararea articolelor fabricate din metal, repararea masinilor si echipamentelor</t>
  </si>
  <si>
    <t xml:space="preserve"> Grupa 332:  Instalarea masinilor si echipamentelor industriale</t>
  </si>
  <si>
    <t xml:space="preserve"> Sectiunea D:  Productia si furnizarea de energie electrica si termica, gaze, apa calda si aer conditionat</t>
  </si>
  <si>
    <t xml:space="preserve"> Diviziunea 35:  Productia si furnizarea de energie electrica si termica, gaze, apa calda si aer conditionat</t>
  </si>
  <si>
    <t xml:space="preserve"> Grupa 351:  Productia, transportul si distributia energiei electrice</t>
  </si>
  <si>
    <t xml:space="preserve"> Grupa 352:  Productia gazelor; distributia combustibililor gazosi prin conducte</t>
  </si>
  <si>
    <t xml:space="preserve"> Grupa 353:  Furnizarea de abur si aer conditionat</t>
  </si>
  <si>
    <t xml:space="preserve"> Sectiunea E:  Distributia apei; salubritate, gestionarea  deseurilor, activitati de decontaminare a terenurilor</t>
  </si>
  <si>
    <t xml:space="preserve"> Diviziunea 36:  Captarea, tratarea si distributia apei</t>
  </si>
  <si>
    <t xml:space="preserve"> Grupa 360:  Captarea, tratarea si distributia apei</t>
  </si>
  <si>
    <t xml:space="preserve"> Diviziunea 37:  Colectarea si epurarea apelor uzate</t>
  </si>
  <si>
    <t xml:space="preserve"> Grupa 370:  Colectarea si epurarea apelor uzate</t>
  </si>
  <si>
    <t xml:space="preserve"> Diviziunea 38:  Colectarea, tratarea si eliminarea deseurilor; activitati de recuperare a materialelor reciclabile</t>
  </si>
  <si>
    <t xml:space="preserve"> Grupa 381:  Colectarea deseurilor</t>
  </si>
  <si>
    <t xml:space="preserve"> Grupa 382:  Tratarea si eliminarea deseurilor</t>
  </si>
  <si>
    <t xml:space="preserve"> Grupa 383:  Recuperare a materialelor reciclabile</t>
  </si>
  <si>
    <t xml:space="preserve"> Diviziunea 39:  Activitati si servicii de decontaminare</t>
  </si>
  <si>
    <t xml:space="preserve"> Grupa 390:  Activitati si servicii de decontaminare</t>
  </si>
  <si>
    <t xml:space="preserve"> Sectiunea F:  Constructii</t>
  </si>
  <si>
    <t xml:space="preserve"> Diviziunea 41:  Constructii de cladiri</t>
  </si>
  <si>
    <t xml:space="preserve"> Grupa 411:  Dezvoltare (promovare) imobiliara</t>
  </si>
  <si>
    <t xml:space="preserve"> Grupa 412:  Lucrari de constructii a cladirilor rezidentiale si nerezidentiale</t>
  </si>
  <si>
    <t xml:space="preserve"> Diviziunea 42:  Lucrari de geniu civil</t>
  </si>
  <si>
    <t xml:space="preserve"> Grupa 421:  Lucrari de constructii a drumurilor si a cailor ferate</t>
  </si>
  <si>
    <t xml:space="preserve"> Grupa 422:  Lucrari de constructii a proiectelor utilitare</t>
  </si>
  <si>
    <t xml:space="preserve"> Grupa 429:  Lucrari de constructii a altor proiecte ingineresti</t>
  </si>
  <si>
    <t xml:space="preserve"> Diviziunea 43:  Lucrari speciale de constructii</t>
  </si>
  <si>
    <t xml:space="preserve"> Grupa 431:  Lucrari de demolare si de pregatire a terenului</t>
  </si>
  <si>
    <t xml:space="preserve"> Grupa 432:  Lucrari de instalatii electrice si tehnice- sanitare si alte lucrari de instalatii pentru constructii</t>
  </si>
  <si>
    <t xml:space="preserve"> Grupa 433:  Lucrari de finisare</t>
  </si>
  <si>
    <t xml:space="preserve"> Grupa 439:  Alte lucrari speciale de constructii</t>
  </si>
  <si>
    <t xml:space="preserve"> Sectiunea G:  Comert cu ridicata si cu amanuntul; repararea autovehiculelor si motocicletelor</t>
  </si>
  <si>
    <t xml:space="preserve"> Diviziunea 45:  Comert cu ridicata si cu amanuntul, intretinerea si repararea autovehiculelor si a motocicletelor</t>
  </si>
  <si>
    <t xml:space="preserve"> Grupa 451:  Comert cu autovehicule</t>
  </si>
  <si>
    <t xml:space="preserve"> Grupa 452:  Intretinerea si repararea autovehiculelor</t>
  </si>
  <si>
    <t xml:space="preserve"> Grupa 453:  Comert cu piese si accesorii pentru autovehicule</t>
  </si>
  <si>
    <t xml:space="preserve"> Grupa 454:  Comert cu motociclete, piese si accesorii aferente; intretinerea si repararea motocicletelor</t>
  </si>
  <si>
    <t xml:space="preserve"> Diviziunea 46:  Comert cu ridicata cu exceptia comertului cu autovehicule si motociclete</t>
  </si>
  <si>
    <t xml:space="preserve"> Grupa 461:  Activitati de intermediere in comertul cu ridicata</t>
  </si>
  <si>
    <t xml:space="preserve"> Grupa 462:  Comertul cu ridicata al produselor agricole brute si al animalelor vii</t>
  </si>
  <si>
    <t xml:space="preserve"> Grupa 463:  Comert cu ridicata al produselor alimentare, al bauturilor si al tutunului</t>
  </si>
  <si>
    <t xml:space="preserve"> Grupa 464:  Comert cu ridicata al bunurilor de consum</t>
  </si>
  <si>
    <t xml:space="preserve"> Grupa 465:  Comert cu ridicata al echipamentului informatic si de telecomunicatii</t>
  </si>
  <si>
    <t xml:space="preserve"> Grupa 466:  Comert cu ridicata al altor masini, echipamente si furnituri</t>
  </si>
  <si>
    <t xml:space="preserve"> Grupa 467:  Comert cu ridicata specializat al altor produse</t>
  </si>
  <si>
    <t xml:space="preserve"> Grupa 469:  Comert cu ridicata nespecializat</t>
  </si>
  <si>
    <t xml:space="preserve"> Diviziunea 47:  Comert cu amanuntul, cu exceptia autovehiculelor si motocicletelor</t>
  </si>
  <si>
    <t xml:space="preserve"> Grupa 471:  Comert cu amanuntul in magazine nespecializate</t>
  </si>
  <si>
    <t xml:space="preserve"> Grupa 472:  Comert cu amanuntul al produselor alimentare, bauturilor si al produselor din tutun, in magazine specializate</t>
  </si>
  <si>
    <t xml:space="preserve"> Grupa 473:  Comert cu amanuntul al carburantilor pentru autovehicule in magazine specializate</t>
  </si>
  <si>
    <t xml:space="preserve"> Grupa 474:  Comert cu amanuntul al echipamentului informatic si de telecomunicatii in magazine specializate</t>
  </si>
  <si>
    <t xml:space="preserve"> Grupa 475:  Comert cu amanuntul al altor produse casnice, in magazine specializate</t>
  </si>
  <si>
    <t xml:space="preserve"> Grupa 476:  Comert cu amanuntul de bunuri culturale si recreative, in magazine specializate</t>
  </si>
  <si>
    <t xml:space="preserve"> Grupa 477:  Comert cu amanuntul al altor bunuri, in magazine specializate</t>
  </si>
  <si>
    <t xml:space="preserve"> Grupa 478:  Comert cu amanuntul efectuat prin standuri, chioscuri si piete</t>
  </si>
  <si>
    <t xml:space="preserve"> Grupa 479:  Comert cu amanuntul care nu se efectueaza prin magazine, standuri, chioscuri si piete</t>
  </si>
  <si>
    <t xml:space="preserve"> Sectiunea H:  Transport si depozitare</t>
  </si>
  <si>
    <t xml:space="preserve"> Diviziunea 49:  Transporturi terestre si transporturi prin conducte</t>
  </si>
  <si>
    <t xml:space="preserve"> Grupa 491:  Transporturi interurbane de calatori pe calea ferata</t>
  </si>
  <si>
    <t xml:space="preserve"> Grupa 492:  Transporturi de marfa pe calea ferata</t>
  </si>
  <si>
    <t xml:space="preserve"> Grupa 493:  Alte transporturi terestre de calatori</t>
  </si>
  <si>
    <t xml:space="preserve"> Grupa 494:  Transporturi rutiere de marfuri si servicii de mutare</t>
  </si>
  <si>
    <t xml:space="preserve"> Grupa 495:  Transporturi prin conducte</t>
  </si>
  <si>
    <t xml:space="preserve"> Diviziunea 50:  Transporturi pe apa</t>
  </si>
  <si>
    <t xml:space="preserve"> Grupa 501:  Transporturi maritime si costiere de pasageri</t>
  </si>
  <si>
    <t xml:space="preserve"> Grupa 502:  Transporturi maritime si costiere de marfa</t>
  </si>
  <si>
    <t xml:space="preserve"> Grupa 503:  Transporturi de pasageri pe cai navigabile interioare</t>
  </si>
  <si>
    <t xml:space="preserve"> Grupa 504:  Transportul de marfa pe cai navigabile interioare</t>
  </si>
  <si>
    <t xml:space="preserve"> Diviziunea 51:  Transporturi aeriene</t>
  </si>
  <si>
    <t xml:space="preserve"> Grupa 511:  Transporturi aeriene de pasageri</t>
  </si>
  <si>
    <t xml:space="preserve"> Grupa 512:  Transporturi aeriene de marfa si transporturi spatiale</t>
  </si>
  <si>
    <t xml:space="preserve"> Diviziunea 52:  Depozitare si activitati auxiliare pentru transporturi</t>
  </si>
  <si>
    <t xml:space="preserve"> Grupa 521:  Depozitari</t>
  </si>
  <si>
    <t xml:space="preserve"> Grupa 522:  Activitati anexe pentru transporturi</t>
  </si>
  <si>
    <t xml:space="preserve"> Diviziunea 53:  Activitati de posta si de curierat</t>
  </si>
  <si>
    <t xml:space="preserve"> Grupa 531:  Activitati postale desfasurate sub obligativitatea serviciului universal</t>
  </si>
  <si>
    <t xml:space="preserve"> Grupa 532:  Alte activitati postale si de curier</t>
  </si>
  <si>
    <t xml:space="preserve"> Sectiunea I:  Hoteluri si restaurante</t>
  </si>
  <si>
    <t xml:space="preserve"> Diviziunea 55:  Hoteluri si alte facilitati de cazare</t>
  </si>
  <si>
    <t xml:space="preserve"> Grupa 551:  Hoteluri si alte facilitati de cazare similare</t>
  </si>
  <si>
    <t xml:space="preserve"> Grupa 552:  Facilitati de cazare pentru vacante si perioade de scurta durata</t>
  </si>
  <si>
    <t xml:space="preserve"> Grupa 553:  Parcuri pentru rulote, campinguri, si tabere</t>
  </si>
  <si>
    <t xml:space="preserve"> Grupa 559:  Alte servicii de cazare</t>
  </si>
  <si>
    <t xml:space="preserve"> Diviziunea 56:  Restaurante si alte activitati de servicii de alimentatie</t>
  </si>
  <si>
    <t xml:space="preserve"> Grupa 561:  Restaurante</t>
  </si>
  <si>
    <t xml:space="preserve"> Grupa 562:  Activitati de alimentatie (catering) pentru evenimente si alte servicii de alimentatie</t>
  </si>
  <si>
    <t xml:space="preserve"> Grupa 563:  Baruri si alte activitati de servire a bauturilor</t>
  </si>
  <si>
    <t xml:space="preserve"> Sectiunea J:  Informatii si telecomunicatii</t>
  </si>
  <si>
    <t xml:space="preserve"> Diviziunea 58:  Activitati de editare</t>
  </si>
  <si>
    <t xml:space="preserve"> Grupa 581:  Activitati de editare a cartilor, ziarelor, revistelor si alte activitati de editare</t>
  </si>
  <si>
    <t xml:space="preserve"> Grupa 582:  Activitati de editare a produselor software</t>
  </si>
  <si>
    <t xml:space="preserve"> Diviziunea 59:  Activitati de productie cinematografica, video si de programe de televiziune; inregistrari audio si activitati de editare muzicala</t>
  </si>
  <si>
    <t xml:space="preserve"> Grupa 591:  Activitati de productie cinematografica, video si de programe de televiziune</t>
  </si>
  <si>
    <t xml:space="preserve"> Grupa 592:  Activitati de realizare a inregistrarilor audio si activitati de editare muzicala</t>
  </si>
  <si>
    <t xml:space="preserve"> Diviziunea 60:  Activitati de difuzare si transmitere de programe</t>
  </si>
  <si>
    <t xml:space="preserve"> Grupa 601:  Activitati de difuzare a programelor de radio</t>
  </si>
  <si>
    <t xml:space="preserve"> Grupa 602:  Activitati de difuzare a programelor de televiziune</t>
  </si>
  <si>
    <t xml:space="preserve"> Diviziunea 61:  Telecomunicatii</t>
  </si>
  <si>
    <t xml:space="preserve"> Grupa 611:  Activitati de telecomunicatii prin retele cu cablu</t>
  </si>
  <si>
    <t xml:space="preserve"> Grupa 612:  Activitati de telecomunicatii prin retele fara cablu</t>
  </si>
  <si>
    <t xml:space="preserve"> Grupa 613:  Activitati de telecomunicatii prin satelit</t>
  </si>
  <si>
    <t xml:space="preserve"> Grupa 619:  Alte activitati de telecomunicatii</t>
  </si>
  <si>
    <t xml:space="preserve"> Diviziunea 62:  Activitati de servicii in tehnologia informatiei</t>
  </si>
  <si>
    <t xml:space="preserve"> Grupa 620:  Activitati de servicii in tehnologia informatiei</t>
  </si>
  <si>
    <t xml:space="preserve"> Diviziunea 63:  Activitati de servicii informatice</t>
  </si>
  <si>
    <t xml:space="preserve"> Grupa 631:  Activitati ale portalurilor web, prelucrarea datelor, administrarea paginilor web si activitati conexe</t>
  </si>
  <si>
    <t xml:space="preserve"> Grupa 639:  Alte activitati de servicii informationale</t>
  </si>
  <si>
    <t xml:space="preserve"> Sectiunea K:  Intermedieri financiare si asigurari</t>
  </si>
  <si>
    <t xml:space="preserve"> Diviziunea 64:  Intermedieri financiare, cu exceptia activitatilor de asigurari si ale fondurilor de pensii</t>
  </si>
  <si>
    <t xml:space="preserve"> Grupa 641:  Intermediere monetara</t>
  </si>
  <si>
    <t xml:space="preserve"> Grupa 642:  Activitati ale holdingurilor</t>
  </si>
  <si>
    <t xml:space="preserve"> Grupa 643:  Fonduri mutuale si alte entitati financiare similare</t>
  </si>
  <si>
    <t xml:space="preserve"> Grupa 649:  Alte activiati  intermedieri financiare, exclusiv activitati de asigurari si fonduri de pensii</t>
  </si>
  <si>
    <t xml:space="preserve"> Diviziunea 65:  Activitati de asigurari, reasigurari si ale fondurilor de pensii (cu exceptia celor din sistemul public de asigurari sociale)</t>
  </si>
  <si>
    <t xml:space="preserve"> Grupa 651:  Activitati de asigurari</t>
  </si>
  <si>
    <t xml:space="preserve"> Grupa 652:  Activitati de reasigurare</t>
  </si>
  <si>
    <t xml:space="preserve"> Grupa 653:  Activitati ale fondurilor de pensii (cu exceptia celor din sistemul public de asigurari sociale)</t>
  </si>
  <si>
    <t xml:space="preserve"> Diviziunea 66:  Activitati auxiliare intermedierilor financiare, activitati de asigurare si fonduri de pensii</t>
  </si>
  <si>
    <t xml:space="preserve"> Grupa 661:  Activitati auxiliare intermedierilor financiare, cu exceptia activitatilor de asigurari si fonduri de pensii</t>
  </si>
  <si>
    <t xml:space="preserve"> Grupa 662:  Activitati auxiliare de asigurari si fonduri de pensii</t>
  </si>
  <si>
    <t xml:space="preserve"> Grupa 663:  Activitati de administrare a fondurilor</t>
  </si>
  <si>
    <t xml:space="preserve"> Sectiunea L:  Tranzactii imobiliare</t>
  </si>
  <si>
    <t xml:space="preserve"> Diviziunea 68:  Tranzactii imobiliare</t>
  </si>
  <si>
    <t xml:space="preserve"> Grupa 681:  Cumpararea si vnzarea de bunuri imobiliare proprii</t>
  </si>
  <si>
    <t xml:space="preserve"> Grupa 682:  Inchirierea si subinchirierea bunurilor imobiliare proprii sau inchiriate</t>
  </si>
  <si>
    <t xml:space="preserve"> Grupa 683:  Activitati imobiliare pe baza de comision sau contract</t>
  </si>
  <si>
    <t xml:space="preserve"> Sectiunea M:  Activitati profesionale, stiintifice si tehnice</t>
  </si>
  <si>
    <t xml:space="preserve"> Diviziunea 69:  Activitati juridice si de contabilitate</t>
  </si>
  <si>
    <t xml:space="preserve"> Grupa 691:  Activitati juridice</t>
  </si>
  <si>
    <t xml:space="preserve"> Grupa 692:  Activitati de contabilitate si audit financiar; consultanta in domeniul fiscal</t>
  </si>
  <si>
    <t xml:space="preserve"> Diviziunea 70:  Activitati ale directiilor (centralelor), birourilor administrative centralizate; activitati de management si de consultanta in management</t>
  </si>
  <si>
    <t xml:space="preserve"> Grupa 701:  Activitati ale directiilor (centralelor), birourilor administrative centralizate</t>
  </si>
  <si>
    <t xml:space="preserve"> Grupa 702:  Activitati de consultanta in management</t>
  </si>
  <si>
    <t xml:space="preserve"> Diviziunea 71:  Activitati de arhitectura si inginerie; activitati de testari si analiza tehnica</t>
  </si>
  <si>
    <t xml:space="preserve"> Grupa 711:  Activitati de arhitectura, inginerie si servicii de consultanta tehnica legate de acestea</t>
  </si>
  <si>
    <t xml:space="preserve"> Grupa 712:  Activitati de testare si analize tehnice</t>
  </si>
  <si>
    <t xml:space="preserve"> Diviziunea 72:  Cercetare-dezvoltare</t>
  </si>
  <si>
    <t xml:space="preserve"> Grupa 721:  Cercetare-dezvoltare in stiinte naturale si inginerie</t>
  </si>
  <si>
    <t xml:space="preserve"> Grupa 722:  Cercetare-dezvoltare in stiinte sociale si umaniste</t>
  </si>
  <si>
    <t xml:space="preserve"> Diviziunea 73:  Publicitate si activitati de studiere a pietei</t>
  </si>
  <si>
    <t xml:space="preserve"> Grupa 731:  Publicitate</t>
  </si>
  <si>
    <t xml:space="preserve"> Grupa 732:  Activitati de studiere a pietei si de sondare a opiniei publice</t>
  </si>
  <si>
    <t xml:space="preserve"> Diviziunea 74:  Alte activitati profesionale, stiintifice si tehnice</t>
  </si>
  <si>
    <t xml:space="preserve"> Grupa 741:  Activitati de design specializat</t>
  </si>
  <si>
    <t xml:space="preserve"> Grupa 742:  Activitati fotografice</t>
  </si>
  <si>
    <t xml:space="preserve"> Grupa 743:  Activitati de traducere scrisa si orala (interpreti)</t>
  </si>
  <si>
    <t xml:space="preserve"> Grupa 749:  Alte activitati profesionale, stiintifice si tehnice n.c.a.</t>
  </si>
  <si>
    <t xml:space="preserve"> Diviziunea 75:  Activitati veterinare</t>
  </si>
  <si>
    <t xml:space="preserve"> Grupa 750:  Activitati veterinare</t>
  </si>
  <si>
    <t xml:space="preserve"> Sectiunea N:  Activitati de servicii administrative si activitati de servicii suport</t>
  </si>
  <si>
    <t xml:space="preserve"> Diviziunea 77:  Activitati de inchiriere si leasing</t>
  </si>
  <si>
    <t xml:space="preserve"> Grupa 771:  Activitati de inchiriere si leasing cu autovehicule</t>
  </si>
  <si>
    <t xml:space="preserve"> Grupa 772:  Activitati de inchiriere si leasing cu bunuri personale si gospodaresti</t>
  </si>
  <si>
    <t xml:space="preserve"> Grupa 773:  Activitati de inchiriere si leasing cu alte masini, echipamente si bunuri tangibile</t>
  </si>
  <si>
    <t xml:space="preserve"> Grupa 774:  Leasing cu bunuri intangibile (exclusiv financiare)</t>
  </si>
  <si>
    <t xml:space="preserve"> Diviziunea 78:  Activitati de servicii privind forta de munca</t>
  </si>
  <si>
    <t xml:space="preserve"> Grupa 781:  Activitati ale agentiilor de plasare a fortei de munca</t>
  </si>
  <si>
    <t xml:space="preserve"> Grupa 782:  Activitati de contractare, pe baze temporare, a personalului</t>
  </si>
  <si>
    <t xml:space="preserve"> Grupa 783:  Servicii de furnizare si management a fortei de munca</t>
  </si>
  <si>
    <t xml:space="preserve"> Diviziunea 79:  Activitati ale agentiilor turistice si ale tur-operatorilor; alte servicii de rezervare si asistenta turistica</t>
  </si>
  <si>
    <t xml:space="preserve"> Grupa 791:  Activitati ale agentiilor turistice si a tur-operatorilor</t>
  </si>
  <si>
    <t xml:space="preserve"> Grupa 799:  Alte servicii de rezervare si asistenta turistica</t>
  </si>
  <si>
    <t xml:space="preserve"> Diviziunea 80:  Activitati de investigatii si protectie</t>
  </si>
  <si>
    <t xml:space="preserve"> Grupa 801:  Activitati de protectie si garda</t>
  </si>
  <si>
    <t xml:space="preserve"> Grupa 802:  Activitati de servicii privind sistemele de securizare</t>
  </si>
  <si>
    <t xml:space="preserve"> Grupa 803:  Activitati de investigatii</t>
  </si>
  <si>
    <t xml:space="preserve"> Diviziunea 81:  Activitati de peisagistica si servicii pentru cladiri</t>
  </si>
  <si>
    <t xml:space="preserve"> Grupa 811:  Activitati de servicii suport combinate</t>
  </si>
  <si>
    <t xml:space="preserve"> Grupa 812:  Activitati de curatenie</t>
  </si>
  <si>
    <t xml:space="preserve"> Grupa 813:  Activitati de intretinere peisagistica</t>
  </si>
  <si>
    <t xml:space="preserve"> Diviziunea 82:  Activitati de secretariat, servicii suport si alte activitati de servicii prestate in principal intreprinderilor</t>
  </si>
  <si>
    <t xml:space="preserve"> Grupa 821:  Activitati de secretariat si servicii suport</t>
  </si>
  <si>
    <t xml:space="preserve"> Grupa 822:  Activitati ale centrelor de intermediere telefonica (call center)</t>
  </si>
  <si>
    <t xml:space="preserve"> Grupa 823:  Activitati de organizare a expozitiilor, trgurilor si congreselor</t>
  </si>
  <si>
    <t xml:space="preserve"> Grupa 829:  Activitati de servicii suport pentru intreprinderi n.c.a.</t>
  </si>
  <si>
    <t xml:space="preserve"> Sectiunea O:  Administratie publica si aparare; asigurari sociale din sistemul public</t>
  </si>
  <si>
    <t xml:space="preserve"> Diviziunea 84:  Administratia publica si de aparare; asigurari sociale din sistemul public</t>
  </si>
  <si>
    <t xml:space="preserve"> Grupa 841:  Administratie publica generala, economica si sociala</t>
  </si>
  <si>
    <t xml:space="preserve"> Grupa 842:  Activitati de servicii pentru societate</t>
  </si>
  <si>
    <t xml:space="preserve"> Grupa 843:  Activitati de protectie sociala obligatorie</t>
  </si>
  <si>
    <t xml:space="preserve"> Sectiunea P:  Invatamant</t>
  </si>
  <si>
    <t xml:space="preserve"> Diviziunea 85:  Invatamant</t>
  </si>
  <si>
    <t xml:space="preserve"> Grupa 851:  Invatamnt prescolar</t>
  </si>
  <si>
    <t xml:space="preserve"> Grupa 852:  Invatamnt primar</t>
  </si>
  <si>
    <t xml:space="preserve"> Grupa 853:  Invatamnt secundar</t>
  </si>
  <si>
    <t xml:space="preserve"> Grupa 854:  Invatamnt superior</t>
  </si>
  <si>
    <t xml:space="preserve"> Grupa 855:  Alte forme de invatamnt</t>
  </si>
  <si>
    <t xml:space="preserve"> Grupa 856:  Activitati de servicii suport pentru invatamant</t>
  </si>
  <si>
    <t xml:space="preserve"> Sectiunea Q:  Sanatate si asistenta sociala</t>
  </si>
  <si>
    <t xml:space="preserve"> Diviziunea 86:  Activitati referitoare la sanatatea umana</t>
  </si>
  <si>
    <t xml:space="preserve"> Grupa 861:  Activitati de asistenta spitaliceasca</t>
  </si>
  <si>
    <t xml:space="preserve"> Grupa 862:  Activitati de asistenta medicala ambulatorie si stomatologica</t>
  </si>
  <si>
    <t xml:space="preserve"> Grupa 869:  Alte activitati referitoare la sanatatea umana</t>
  </si>
  <si>
    <t xml:space="preserve"> Diviziunea 87:  Servicii combinate de ingrijire medicala si asistenta sociala, cu cazare</t>
  </si>
  <si>
    <t xml:space="preserve"> Grupa 871:  Activitati ale centrelor de ingrijire medicala</t>
  </si>
  <si>
    <t xml:space="preserve"> Grupa 872:  Activitati ale centrelor de recuperare psihica si de dezintoxicare, exclusiv spitale</t>
  </si>
  <si>
    <t xml:space="preserve"> Grupa 873:  Activitati ale caminelor de batrni si ale caminelor pentru persoane aflate in incapacitate de a se ingriji singure</t>
  </si>
  <si>
    <t xml:space="preserve"> Grupa 879:  Alte activitati de asistenta sociala, cu cazare n.c.a.</t>
  </si>
  <si>
    <t xml:space="preserve"> Diviziunea 88:  Activitati de asistenta sociala, fara cazare</t>
  </si>
  <si>
    <t xml:space="preserve"> Grupa 881:  Activitati de asistenta sociala, fara cazare, pentru batrni si pentru persoane aflate in incapacitate de a se ingriji singure</t>
  </si>
  <si>
    <t xml:space="preserve"> Grupa 889:  Alte activitati de asistenta sociala, fara cazare</t>
  </si>
  <si>
    <t xml:space="preserve"> Sectiunea R:  Activitati de spectacole, culturale si recreative</t>
  </si>
  <si>
    <t xml:space="preserve"> Diviziunea 90:  Activitati de creatie si interpretare artistica</t>
  </si>
  <si>
    <t xml:space="preserve"> Grupa 900:  Activitati de creatie si interpretare artistica</t>
  </si>
  <si>
    <t xml:space="preserve"> Diviziunea 91:  Activitati ale bibliotecilor, arhivelor, muzeelor si alte activitati culturale</t>
  </si>
  <si>
    <t xml:space="preserve"> Grupa 910:  Activitati ale bibliotecilor, arhivelor, muzeelor si alte activitati culturale</t>
  </si>
  <si>
    <t xml:space="preserve"> Diviziunea 92:  Activitati de jocuri de noroc si pariuri</t>
  </si>
  <si>
    <t xml:space="preserve"> Grupa 920:  Activitati de jocuri de noroc si pariuri</t>
  </si>
  <si>
    <t xml:space="preserve"> Diviziunea 93:  Activitati sportive, recreative si distractive</t>
  </si>
  <si>
    <t xml:space="preserve"> Grupa 931:  Activitati ale bazelor sportive</t>
  </si>
  <si>
    <t xml:space="preserve"> Grupa 932:  Alte activitati recreative si distractive</t>
  </si>
  <si>
    <t xml:space="preserve"> Sectiunea S:  Alte activitati de servicii</t>
  </si>
  <si>
    <t xml:space="preserve"> Diviziunea 94:  Activitati asociative diverse</t>
  </si>
  <si>
    <t xml:space="preserve"> Grupa 941:  Activitati ale organizatiilor economice, patronale si profesionale</t>
  </si>
  <si>
    <t xml:space="preserve"> Grupa 942:  Activitati ale sindicatelor salariatilor</t>
  </si>
  <si>
    <t xml:space="preserve"> Grupa 949:  Alte activitati asociative</t>
  </si>
  <si>
    <t xml:space="preserve"> Diviziunea 95:  Reparatii de calculatoare, de articole personale si de uz gospodaresc</t>
  </si>
  <si>
    <t xml:space="preserve"> Grupa 951:  Repararea calculatoarelor si a echipamentelor de comunicatii</t>
  </si>
  <si>
    <t xml:space="preserve"> Grupa 952:  Reparatii de articole personale si de uz gospodaresc</t>
  </si>
  <si>
    <t xml:space="preserve"> Diviziunea 96:  Alte activitati de servicii</t>
  </si>
  <si>
    <t xml:space="preserve"> Grupa 960:  Alte activitati de servicii</t>
  </si>
  <si>
    <t xml:space="preserve"> Sectiunea T:  Activitati ale gospodariilor private in calitate de angajator de personal casnic; activitati ale gospodariilor private de producere de bunuri si servicii destinate consumului propriu</t>
  </si>
  <si>
    <t xml:space="preserve"> Diviziunea 97:  Activitati ale gospodariilor private in calitate de angajator de personal casnic</t>
  </si>
  <si>
    <t xml:space="preserve"> Grupa 970:  Activitati ale gospodariilor private in calitate de angajator de personal casnic</t>
  </si>
  <si>
    <t xml:space="preserve"> Diviziunea 98:  Activitati ale gospodariilor private de producere de bunuri si servicii destinate consumului propriu</t>
  </si>
  <si>
    <t xml:space="preserve"> Grupa 981:  Activitati ale gospodariilor private de producere de bunuri destinate consumului propriu</t>
  </si>
  <si>
    <t xml:space="preserve"> Grupa 982:  Activitati ale gospodariilor private de producere de servicii pentru scopuri proprii</t>
  </si>
  <si>
    <t xml:space="preserve"> Sectiunea U:  Activitati ale organizatiilor si organismelor extrateritoriale</t>
  </si>
  <si>
    <t xml:space="preserve"> Diviziunea 99:  Activitati ale organizatiilor si organismelor extrateritoriale</t>
  </si>
  <si>
    <t xml:space="preserve"> Grupa 990:  Activitati ale organizatiilor si organismelor extrateritoriale</t>
  </si>
  <si>
    <t xml:space="preserve"> Grupa 051:  Extractia carbunelui superior </t>
  </si>
  <si>
    <t xml:space="preserve"> Grupa 052:  Extractia carbunelui inferior </t>
  </si>
  <si>
    <t>Nu intra in aceasta cercetare statistica</t>
  </si>
  <si>
    <t>Activitati de ingrijire zilnica pentru copii</t>
  </si>
  <si>
    <t>Cap.5 Pct.1 rd.2 col.C1</t>
  </si>
  <si>
    <t>Cap.5 Pct.1 rd.3 col.C1</t>
  </si>
  <si>
    <t>Cap.5 Pct.1 rd.4 col.C1</t>
  </si>
  <si>
    <t>Cap.5 Pct.1 rd.5 col.C1</t>
  </si>
  <si>
    <t>Cap.5 Pct.1 rd.6 col.C1</t>
  </si>
  <si>
    <t>Cap.5 Pct.1 rd.7 col.C1</t>
  </si>
  <si>
    <t>Cap.5 Pct.1 rd.8 col.C1</t>
  </si>
  <si>
    <t>Cap.5 Pct.1 rd.9 col.C1</t>
  </si>
  <si>
    <t>Cap.5 Pct.1 rd.10 col.C1</t>
  </si>
  <si>
    <t>Cap.5 Pct.1 rd.11 col.C1</t>
  </si>
  <si>
    <t>Cap.5 Pct.1 rd.12 col.C1</t>
  </si>
  <si>
    <t>Cap.5 Pct.1 rd.13 col.C1</t>
  </si>
  <si>
    <t>Cap.5 Pct.1 rd.14 col.C1</t>
  </si>
  <si>
    <t>Cap.5 Pct.1 rd.15 col.C1</t>
  </si>
  <si>
    <t>Cap.5 Pct.1 rd.16 col.C1</t>
  </si>
  <si>
    <t>Cap.5 Pct.1 rd.17 col.C1</t>
  </si>
  <si>
    <t>Cap.5 Pct.1 rd.18 col.C1</t>
  </si>
  <si>
    <t>Cap.5 Pct.1 rd.19 col.C1</t>
  </si>
  <si>
    <t>Cap.5 Pct.1 rd.20 col.C1</t>
  </si>
  <si>
    <t>Cap.5 Pct.1 rd.21 col.C1</t>
  </si>
  <si>
    <t>Cap.5 Pct.1 rd.22 col.C1</t>
  </si>
  <si>
    <t>Cap.5 Pct.1 rd.23 col.C1</t>
  </si>
  <si>
    <t>Cap.5 Pct.1 rd.24 col.C1</t>
  </si>
  <si>
    <t>Cap.5 Pct.1 rd.25 col.C1</t>
  </si>
  <si>
    <t>Cap.5 Pct.1 rd.26 col.C1</t>
  </si>
  <si>
    <t>Cap.5 Pct.1 rd.27 col.C1</t>
  </si>
  <si>
    <t>Cap.5 Pct.1 rd.28 col.C1</t>
  </si>
  <si>
    <t>Cap.5 Pct.1 rd.29 col.C1</t>
  </si>
  <si>
    <t>Cap.5 Pct.1 rd.30 col.C1</t>
  </si>
  <si>
    <t>Cap.5 Pct.1 rd.31 col.C1</t>
  </si>
  <si>
    <t>Cap.5 Pct.1 rd.32 col.C1</t>
  </si>
  <si>
    <t>Cap.5 Pct.1 rd.33 col.C1</t>
  </si>
  <si>
    <t>Cap.5 Pct.1 rd.34 col.C1</t>
  </si>
  <si>
    <t>Cap.5 Pct.1 rd.35 col.C1</t>
  </si>
  <si>
    <t>Cap.5 Pct.1 rd.36 col.C1</t>
  </si>
  <si>
    <t>Cap.5 Pct.1 rd.37 col.C1</t>
  </si>
  <si>
    <t>Cap.5 Pct.1 rd.38 col.C1</t>
  </si>
  <si>
    <t>Cap.5 Pct.1 rd.39 col.C1</t>
  </si>
  <si>
    <t>Cap.5 Pct.1 rd.40 col.C1</t>
  </si>
  <si>
    <t>Cap.5 Pct.1 rd.41 col.C1</t>
  </si>
  <si>
    <t>Cap.5 Pct.1 rd.42 col.C1</t>
  </si>
  <si>
    <t>Cap.5 Pct.1 rd.43 col.C1</t>
  </si>
  <si>
    <t>Cap.5 Pct.1 rd.44 col.C1</t>
  </si>
  <si>
    <t>Cap.5 Pct.1 rd.45 col.C1</t>
  </si>
  <si>
    <t>Cap.5 Pct.1 rd.46 col.C1</t>
  </si>
  <si>
    <t>Cap.5 Pct.1 rd.47 col.C1</t>
  </si>
  <si>
    <t>Cap.5 Pct.1 rd.48 col.C1</t>
  </si>
  <si>
    <t>Cap.5 Pct.1 rd.49 col.C1</t>
  </si>
  <si>
    <t>Cap.5 Pct.1 rd.50 col.C1</t>
  </si>
  <si>
    <t>Cap.5 Pct.1 rd.51 col.C1</t>
  </si>
  <si>
    <t>Cap.5 Pct.1 rd.52 col.C1</t>
  </si>
  <si>
    <t>Cap.5 Pct.1 rd.53 col.C1</t>
  </si>
  <si>
    <t>Cap.5 Pct.1 rd.54 col.C1</t>
  </si>
  <si>
    <t>Cap.5 Pct.1 rd.55 col.C1</t>
  </si>
  <si>
    <t>Cap.5 Pct.1 rd.56 col.C1</t>
  </si>
  <si>
    <t>Cap.5 Pct.1 rd.57 col.C1</t>
  </si>
  <si>
    <t>Cap.5 Pct.1 rd.58 col.C1</t>
  </si>
  <si>
    <t>Cap.5 Pct.1 rd.59 col.C1</t>
  </si>
  <si>
    <t>Cap.5 Pct.1 rd.60 col.C1</t>
  </si>
  <si>
    <t>Cap.5 Pct.1 rd.61 col.C1</t>
  </si>
  <si>
    <t>Cap.5 Pct.1 rd.62 col.C1</t>
  </si>
  <si>
    <t>Cap.5 Pct.1 rd.63 col.C1</t>
  </si>
  <si>
    <t>Cap.5 Pct.1 rd.64 col.C1</t>
  </si>
  <si>
    <t>Cap.5 Pct.1 rd.65 col.C1</t>
  </si>
  <si>
    <t>Cap.5 Pct.1 rd.66 col.C1</t>
  </si>
  <si>
    <t>Cap.5 Pct.1 rd.67 col.C1</t>
  </si>
  <si>
    <t>Cap.5 Pct.1 rd.68 col.C1</t>
  </si>
  <si>
    <t>Cap.5 Pct.1 rd.69 col.C1</t>
  </si>
  <si>
    <t>Cap.5 Pct.1 rd.70 col.C1</t>
  </si>
  <si>
    <t>Cap.5 Pct.1 rd.71 col.C1</t>
  </si>
  <si>
    <t>Cap.5 Pct.1 rd.72 col.C1</t>
  </si>
  <si>
    <t>Cap.5 Pct.1 rd.73 col.C1</t>
  </si>
  <si>
    <t>Cap.5 Pct.1 rd.74 col.C1</t>
  </si>
  <si>
    <t>Cap.5 Pct.1 rd.75 col.C1</t>
  </si>
  <si>
    <t>Cap.5 Pct.1 rd.76 col.C1</t>
  </si>
  <si>
    <t>Cap.5 Pct.1 rd.77 col.C1</t>
  </si>
  <si>
    <t>Cap.5 Pct.1 rd.78 col.C1</t>
  </si>
  <si>
    <t>Cap.5 Pct.1 rd.79 col.C1</t>
  </si>
  <si>
    <t>Cap.5 Pct.1 rd.80 col.C1</t>
  </si>
  <si>
    <t>Cap.5 Pct.1 rd.81 col.C1</t>
  </si>
  <si>
    <t>Cap.5 Pct.1 rd.82 col.C1</t>
  </si>
  <si>
    <t>Cap.5 Pct.1 rd.83 col.C1</t>
  </si>
  <si>
    <t>Cap.5 Pct.1 rd.84 col.C1</t>
  </si>
  <si>
    <t>Cap.5 Pct.1 rd.85 col.C1</t>
  </si>
  <si>
    <t>Cap.5 Pct.1 rd.86 col.C1</t>
  </si>
  <si>
    <t>Cap.5 Pct.1 rd.87 col.C1</t>
  </si>
  <si>
    <t>Cap.5 Pct.1 rd.88 col.C1</t>
  </si>
  <si>
    <t>Cap.5 Pct.1 rd.89 col.C1</t>
  </si>
  <si>
    <t>Cap.5 Pct.1 rd.90 col.C1</t>
  </si>
  <si>
    <t>Cap.5 Pct.1 rd.91 col.C1</t>
  </si>
  <si>
    <t>Cap.5 Pct.1 rd.92 col.C1</t>
  </si>
  <si>
    <t>Cap.5 Pct.1 rd.93 col.C1</t>
  </si>
  <si>
    <t>Cap.5 Pct.1 rd.94 col.C1</t>
  </si>
  <si>
    <t>Cap.5 Pct.1 rd.95 col.C1</t>
  </si>
  <si>
    <t>Cap.5 Pct.1 rd.96 col.C1</t>
  </si>
  <si>
    <t>Cap.5 Pct.1 rd.97 col.C1</t>
  </si>
  <si>
    <t>Cap.5 Pct.1 rd.98 col.C1</t>
  </si>
  <si>
    <t>Cap.5 Pct.1 rd.99 col.C1</t>
  </si>
  <si>
    <t>Cap.5 Pct.1 rd.100 col.C1</t>
  </si>
  <si>
    <t>Cap.5 Pct.1 rd.101 col.C1</t>
  </si>
  <si>
    <t>Cap.5 Pct.1 rd.102 col.C1</t>
  </si>
  <si>
    <t>Cap.5 Pct.1 rd.103 col.C1</t>
  </si>
  <si>
    <t>Cap.5 Pct.1 rd.104 col.C1</t>
  </si>
  <si>
    <t>Cap.5 Pct.1 rd.105 col.C1</t>
  </si>
  <si>
    <t>Cap.5 Pct.1 rd.106 col.C1</t>
  </si>
  <si>
    <t>Cap.5 Pct.1 rd.107 col.C1</t>
  </si>
  <si>
    <t>Cap.5 Pct.1 rd.108 col.C1</t>
  </si>
  <si>
    <t>Cap.5 Pct.1 rd.109 col.C1</t>
  </si>
  <si>
    <t>Cap.5 Pct.1 rd.110 col.C1</t>
  </si>
  <si>
    <t>Cap.5 Pct.1 rd.111 col.C1</t>
  </si>
  <si>
    <t>Cap.5 Pct.1 rd.112 col.C1</t>
  </si>
  <si>
    <t>Cap.5 Pct.1 rd.113 col.C1</t>
  </si>
  <si>
    <t>Cap.5 Pct.1 rd.114 col.C1</t>
  </si>
  <si>
    <t>Cap.5 Pct.1 rd.115 col.C1</t>
  </si>
  <si>
    <t>Cap.5 Pct.1 rd.116 col.C1</t>
  </si>
  <si>
    <t>Cap.5 Pct.1 rd.117 col.C1</t>
  </si>
  <si>
    <t>Cap.5 Pct.1 rd.118 col.C1</t>
  </si>
  <si>
    <t>Cap.5 Pct.1 rd.119 col.C1</t>
  </si>
  <si>
    <t>Cap.5 Pct.1 rd.120 col.C1</t>
  </si>
  <si>
    <t>Cap.5 Pct.1 rd.121 col.C1</t>
  </si>
  <si>
    <t>Cap.5 Pct.1 rd.122 col.C1</t>
  </si>
  <si>
    <t>Cap.5 Pct.1 rd.123 col.C1</t>
  </si>
  <si>
    <t>Cap.5 Pct.1 rd.124 col.C1</t>
  </si>
  <si>
    <t>Cap.5 Pct.1 rd.125 col.C1</t>
  </si>
  <si>
    <t>Cap.5 Pct.1 rd.126 col.C1</t>
  </si>
  <si>
    <t>Cap.5 Pct.1 rd.127 col.C1</t>
  </si>
  <si>
    <t>Cap.5 Pct.1 rd.128 col.C1</t>
  </si>
  <si>
    <t>Cap.5 Pct.1 rd.129 col.C1</t>
  </si>
  <si>
    <t>Cap.5 Pct.1 rd.130 col.C1</t>
  </si>
  <si>
    <t>Cap.5 Pct.1 rd.131 col.C1</t>
  </si>
  <si>
    <t>Cap.5 Pct.1 rd.132 col.C1</t>
  </si>
  <si>
    <t>Cap.5 Pct.1 rd.133 col.C1</t>
  </si>
  <si>
    <t>Cap.5 Pct.1 rd.134 col.C1</t>
  </si>
  <si>
    <t>Cap.5 Pct.1 rd.135 col.C1</t>
  </si>
  <si>
    <t>Cap.5 Pct.1 rd.136 col.C1</t>
  </si>
  <si>
    <t>Cap.5 Pct.1 rd.137 col.C1</t>
  </si>
  <si>
    <t>Cap.5 Pct.1 rd.138 col.C1</t>
  </si>
  <si>
    <t>Cap.5 Pct.1 rd.139 col.C1</t>
  </si>
  <si>
    <t>Cap.5 Pct.1 rd.140 col.C1</t>
  </si>
  <si>
    <t>Cap.5 Pct.1 rd.141 col.C1</t>
  </si>
  <si>
    <t>Cap.5 Pct.1 rd.142 col.C1</t>
  </si>
  <si>
    <t>Cap.5 Pct.1 rd.143 col.C1</t>
  </si>
  <si>
    <t>Cap.5 Pct.1 rd.144 col.C1</t>
  </si>
  <si>
    <t>Cap.5 Pct.1 rd.145 col.C1</t>
  </si>
  <si>
    <t>Cap.5 Pct.1 rd.146 col.C1</t>
  </si>
  <si>
    <t>Cap.5 Pct.1 rd.147 col.C1</t>
  </si>
  <si>
    <t>Cap.5 Pct.1 rd.148 col.C1</t>
  </si>
  <si>
    <t>Cap.5 Pct.1 rd.149 col.C1</t>
  </si>
  <si>
    <t>Cap.5 Pct.1 rd.150 col.C1</t>
  </si>
  <si>
    <t>Cap.5 Pct.1 rd.151 col.C1</t>
  </si>
  <si>
    <t>Cap.5 Pct.1 rd.152 col.C1</t>
  </si>
  <si>
    <t>Cap.5 Pct.1 rd.153 col.C1</t>
  </si>
  <si>
    <t>Cap.5 Pct.1 rd.154 col.C1</t>
  </si>
  <si>
    <t>Cap.5 Pct.1 rd.155 col.C1</t>
  </si>
  <si>
    <t>Cap.5 Pct.1 rd.156 col.C1</t>
  </si>
  <si>
    <t>Cap.5 Pct.1 rd.157 col.C1</t>
  </si>
  <si>
    <t>Cap.5 Pct.1 rd.158 col.C1</t>
  </si>
  <si>
    <t>Cap.5 Pct.1 rd.159 col.C1</t>
  </si>
  <si>
    <t>Cap.5 Pct.1 rd.160 col.C1</t>
  </si>
  <si>
    <t>Cap.5 Pct.1 rd.161 col.C1</t>
  </si>
  <si>
    <t>Cap.5 Pct.1 rd.162 col.C1</t>
  </si>
  <si>
    <t>Cap.5 Pct.1 rd.163 col.C1</t>
  </si>
  <si>
    <t>Cap.5 Pct.1 rd.164 col.C1</t>
  </si>
  <si>
    <t>Cap.5 Pct.1 rd.165 col.C1</t>
  </si>
  <si>
    <t>Cap.5 Pct.1 rd.166 col.C1</t>
  </si>
  <si>
    <t>Cap.5 Pct.1 rd.167 col.C1</t>
  </si>
  <si>
    <t>Cap.5 Pct.1 rd.168 col.C1</t>
  </si>
  <si>
    <t>Cap.5 Pct.1 rd.169 col.C1</t>
  </si>
  <si>
    <t>Cap.5 Pct.1 rd.170 col.C1</t>
  </si>
  <si>
    <t>Cap.5 Pct.1 rd.171 col.C1</t>
  </si>
  <si>
    <t>Cap.5 Pct.1 rd.172 col.C1</t>
  </si>
  <si>
    <t>Cap.5 Pct.1 rd.173 col.C1</t>
  </si>
  <si>
    <t>Cap.5 Pct.1 rd.174 col.C1</t>
  </si>
  <si>
    <t>Cap.5 Pct.1 rd.175 col.C1</t>
  </si>
  <si>
    <t>Cap.5 Pct.1 rd.176 col.C1</t>
  </si>
  <si>
    <t>Cap.5 Pct.1 rd.177 col.C1</t>
  </si>
  <si>
    <t>Cap.5 Pct.1 rd.178 col.C1</t>
  </si>
  <si>
    <t>Cap.5 Pct.1 rd.179 col.C1</t>
  </si>
  <si>
    <t>Cap.5 Pct.1 rd.180 col.C1</t>
  </si>
  <si>
    <t>Cap.5 Pct.1 rd.181 col.C1</t>
  </si>
  <si>
    <t>Cap.5 Pct.1 rd.182 col.C1</t>
  </si>
  <si>
    <t>Cap.5 Pct.1 rd.183 col.C1</t>
  </si>
  <si>
    <t>Cap.5 Pct.1 rd.184 col.C1</t>
  </si>
  <si>
    <t>Cap.5 Pct.1 rd.185 col.C1</t>
  </si>
  <si>
    <t>Cap.5 Pct.1 rd.186 col.C1</t>
  </si>
  <si>
    <t>Cap.5 Pct.1 rd.187 col.C1</t>
  </si>
  <si>
    <t>Cap.5 Pct.1 rd.188 col.C1</t>
  </si>
  <si>
    <t>Cap.5 Pct.1 rd.189 col.C1</t>
  </si>
  <si>
    <t>Cap.5 Pct.1 rd.190 col.C1</t>
  </si>
  <si>
    <t>Cap.5 Pct.1 rd.191 col.C1</t>
  </si>
  <si>
    <t>Cap.5 Pct.1 rd.192 col.C1</t>
  </si>
  <si>
    <t>Cap.5 Pct.1 rd.193 col.C1</t>
  </si>
  <si>
    <t>Cap.5 Pct.1 rd.194 col.C1</t>
  </si>
  <si>
    <t>Cap.5 Pct.1 rd.195 col.C1</t>
  </si>
  <si>
    <t>Cap.5 Pct.1 rd.196 col.C1</t>
  </si>
  <si>
    <t>Cap.5 Pct.1 rd.197 col.C1</t>
  </si>
  <si>
    <t>Cap.5 Pct.1 rd.198 col.C1</t>
  </si>
  <si>
    <t>Cap.5 Pct.1 rd.199 col.C1</t>
  </si>
  <si>
    <t>Cap.5 Pct.1 rd.200 col.C1</t>
  </si>
  <si>
    <t>Cap.5 Pct.1 rd.2 col.D</t>
  </si>
  <si>
    <t>Cap.5 Pct.1 rd.3 col.D</t>
  </si>
  <si>
    <t>Cap.5 Pct.1 rd.4 col.D</t>
  </si>
  <si>
    <t>Cap.5 Pct.1 rd.5 col.D</t>
  </si>
  <si>
    <t>Cap.5 Pct.1 rd.6 col.D</t>
  </si>
  <si>
    <t>Cap.5 Pct.1 rd.7 col.D</t>
  </si>
  <si>
    <t>Cap.5 Pct.1 rd.8 col.D</t>
  </si>
  <si>
    <t>Cap.5 Pct.1 rd.9 col.D</t>
  </si>
  <si>
    <t>Cap.5 Pct.1 rd.10 col.D</t>
  </si>
  <si>
    <t>Cap.5 Pct.1 rd.11 col.D</t>
  </si>
  <si>
    <t>Cap.5 Pct.1 rd.12 col.D</t>
  </si>
  <si>
    <t>Cap.5 Pct.1 rd.13 col.D</t>
  </si>
  <si>
    <t>Cap.5 Pct.1 rd.14 col.D</t>
  </si>
  <si>
    <t>Cap.5 Pct.1 rd.15 col.D</t>
  </si>
  <si>
    <t>Cap.5 Pct.1 rd.16 col.D</t>
  </si>
  <si>
    <t>Cap.5 Pct.1 rd.17 col.D</t>
  </si>
  <si>
    <t>Cap.5 Pct.1 rd.18 col.D</t>
  </si>
  <si>
    <t>Cap.5 Pct.1 rd.19 col.D</t>
  </si>
  <si>
    <t>Cap.5 Pct.1 rd.20 col.D</t>
  </si>
  <si>
    <t>Cap.5 Pct.1 rd.21 col.D</t>
  </si>
  <si>
    <t>Cap.5 Pct.1 rd.22 col.D</t>
  </si>
  <si>
    <t>Cap.5 Pct.1 rd.23 col.D</t>
  </si>
  <si>
    <t>Cap.5 Pct.1 rd.24 col.D</t>
  </si>
  <si>
    <t>Cap.5 Pct.1 rd.25 col.D</t>
  </si>
  <si>
    <t>Cap.5 Pct.1 rd.26 col.D</t>
  </si>
  <si>
    <t>Cap.5 Pct.1 rd.27 col.D</t>
  </si>
  <si>
    <t>Cap.5 Pct.1 rd.28 col.D</t>
  </si>
  <si>
    <t>Cap.5 Pct.1 rd.29 col.D</t>
  </si>
  <si>
    <t>Cap.5 Pct.1 rd.30 col.D</t>
  </si>
  <si>
    <t>Cap.5 Pct.1 rd.31 col.D</t>
  </si>
  <si>
    <t>Cap.5 Pct.1 rd.32 col.D</t>
  </si>
  <si>
    <t>Cap.5 Pct.1 rd.33 col.D</t>
  </si>
  <si>
    <t>Cap.5 Pct.1 rd.34 col.D</t>
  </si>
  <si>
    <t>Cap.5 Pct.1 rd.35 col.D</t>
  </si>
  <si>
    <t>Cap.5 Pct.1 rd.36 col.D</t>
  </si>
  <si>
    <t>Cap.5 Pct.1 rd.37 col.D</t>
  </si>
  <si>
    <t>Cap.5 Pct.1 rd.38 col.D</t>
  </si>
  <si>
    <t>Cap.5 Pct.1 rd.39 col.D</t>
  </si>
  <si>
    <t>Cap.5 Pct.1 rd.40 col.D</t>
  </si>
  <si>
    <t>Cap.5 Pct.1 rd.41 col.D</t>
  </si>
  <si>
    <t>Cap.5 Pct.1 rd.42 col.D</t>
  </si>
  <si>
    <t>Cap.5 Pct.1 rd.43 col.D</t>
  </si>
  <si>
    <t>Cap.5 Pct.1 rd.44 col.D</t>
  </si>
  <si>
    <t>Cap.5 Pct.1 rd.45 col.D</t>
  </si>
  <si>
    <t>Cap.5 Pct.1 rd.46 col.D</t>
  </si>
  <si>
    <t>Cap.5 Pct.1 rd.47 col.D</t>
  </si>
  <si>
    <t>Cap.5 Pct.1 rd.48 col.D</t>
  </si>
  <si>
    <t>Cap.5 Pct.1 rd.49 col.D</t>
  </si>
  <si>
    <t>Cap.5 Pct.1 rd.50 col.D</t>
  </si>
  <si>
    <t>Cap.5 Pct.1 rd.51 col.D</t>
  </si>
  <si>
    <t>Cap.5 Pct.1 rd.52 col.D</t>
  </si>
  <si>
    <t>Cap.5 Pct.1 rd.53 col.D</t>
  </si>
  <si>
    <t>Cap.5 Pct.1 rd.54 col.D</t>
  </si>
  <si>
    <t>Cap.5 Pct.1 rd.55 col.D</t>
  </si>
  <si>
    <t>Cap.5 Pct.1 rd.56 col.D</t>
  </si>
  <si>
    <t>Cap.5 Pct.1 rd.57 col.D</t>
  </si>
  <si>
    <t>Cap.5 Pct.1 rd.58 col.D</t>
  </si>
  <si>
    <t>Cap.5 Pct.1 rd.59 col.D</t>
  </si>
  <si>
    <t>Cap.5 Pct.1 rd.60 col.D</t>
  </si>
  <si>
    <t>Cap.5 Pct.1 rd.61 col.D</t>
  </si>
  <si>
    <t>Cap.5 Pct.1 rd.62 col.D</t>
  </si>
  <si>
    <t>Cap.5 Pct.1 rd.63 col.D</t>
  </si>
  <si>
    <t>Cap.5 Pct.1 rd.64 col.D</t>
  </si>
  <si>
    <t>Cap.5 Pct.1 rd.65 col.D</t>
  </si>
  <si>
    <t>Cap.5 Pct.1 rd.66 col.D</t>
  </si>
  <si>
    <t>Cap.5 Pct.1 rd.67 col.D</t>
  </si>
  <si>
    <t>Cap.5 Pct.1 rd.68 col.D</t>
  </si>
  <si>
    <t>Cap.5 Pct.1 rd.69 col.D</t>
  </si>
  <si>
    <t>Cap.5 Pct.1 rd.70 col.D</t>
  </si>
  <si>
    <t>Cap.5 Pct.1 rd.71 col.D</t>
  </si>
  <si>
    <t>Cap.5 Pct.1 rd.72 col.D</t>
  </si>
  <si>
    <t>Cap.5 Pct.1 rd.73 col.D</t>
  </si>
  <si>
    <t>Cap.5 Pct.1 rd.74 col.D</t>
  </si>
  <si>
    <t>Cap.5 Pct.1 rd.75 col.D</t>
  </si>
  <si>
    <t>Cap.5 Pct.1 rd.76 col.D</t>
  </si>
  <si>
    <t>Cap.5 Pct.1 rd.77 col.D</t>
  </si>
  <si>
    <t>Cap.5 Pct.1 rd.78 col.D</t>
  </si>
  <si>
    <t>Cap.5 Pct.1 rd.79 col.D</t>
  </si>
  <si>
    <t>Cap.5 Pct.1 rd.80 col.D</t>
  </si>
  <si>
    <t>Cap.5 Pct.1 rd.81 col.D</t>
  </si>
  <si>
    <t>Cap.5 Pct.1 rd.82 col.D</t>
  </si>
  <si>
    <t>Cap.5 Pct.1 rd.83 col.D</t>
  </si>
  <si>
    <t>Cap.5 Pct.1 rd.84 col.D</t>
  </si>
  <si>
    <t>Cap.5 Pct.1 rd.85 col.D</t>
  </si>
  <si>
    <t>Cap.5 Pct.1 rd.86 col.D</t>
  </si>
  <si>
    <t>Cap.5 Pct.1 rd.87 col.D</t>
  </si>
  <si>
    <t>Cap.5 Pct.1 rd.88 col.D</t>
  </si>
  <si>
    <t>Cap.5 Pct.1 rd.89 col.D</t>
  </si>
  <si>
    <t>Cap.5 Pct.1 rd.90 col.D</t>
  </si>
  <si>
    <t>Cap.5 Pct.1 rd.91 col.D</t>
  </si>
  <si>
    <t>Cap.5 Pct.1 rd.92 col.D</t>
  </si>
  <si>
    <t>Cap.5 Pct.1 rd.93 col.D</t>
  </si>
  <si>
    <t>Cap.5 Pct.1 rd.94 col.D</t>
  </si>
  <si>
    <t>Cap.5 Pct.1 rd.95 col.D</t>
  </si>
  <si>
    <t>Cap.5 Pct.1 rd.96 col.D</t>
  </si>
  <si>
    <t>Cap.5 Pct.1 rd.97 col.D</t>
  </si>
  <si>
    <t>Cap.5 Pct.1 rd.98 col.D</t>
  </si>
  <si>
    <t>Cap.5 Pct.1 rd.99 col.D</t>
  </si>
  <si>
    <t>Cap.5 Pct.1 rd.100 col.D</t>
  </si>
  <si>
    <t>Cap.5 Pct.1 rd.101 col.D</t>
  </si>
  <si>
    <t>Cap.5 Pct.1 rd.102 col.D</t>
  </si>
  <si>
    <t>Cap.5 Pct.1 rd.103 col.D</t>
  </si>
  <si>
    <t>Cap.5 Pct.1 rd.104 col.D</t>
  </si>
  <si>
    <t>Cap.5 Pct.1 rd.105 col.D</t>
  </si>
  <si>
    <t>Cap.5 Pct.1 rd.106 col.D</t>
  </si>
  <si>
    <t>Cap.5 Pct.1 rd.107 col.D</t>
  </si>
  <si>
    <t>Cap.5 Pct.1 rd.108 col.D</t>
  </si>
  <si>
    <t>Cap.5 Pct.1 rd.109 col.D</t>
  </si>
  <si>
    <t>Cap.5 Pct.1 rd.110 col.D</t>
  </si>
  <si>
    <t>Cap.5 Pct.1 rd.111 col.D</t>
  </si>
  <si>
    <t>Cap.5 Pct.1 rd.112 col.D</t>
  </si>
  <si>
    <t>Cap.5 Pct.1 rd.113 col.D</t>
  </si>
  <si>
    <t>Cap.5 Pct.1 rd.114 col.D</t>
  </si>
  <si>
    <t>Cap.5 Pct.1 rd.115 col.D</t>
  </si>
  <si>
    <t>Cap.5 Pct.1 rd.116 col.D</t>
  </si>
  <si>
    <t>Cap.5 Pct.1 rd.117 col.D</t>
  </si>
  <si>
    <t>Cap.5 Pct.1 rd.118 col.D</t>
  </si>
  <si>
    <t>Cap.5 Pct.1 rd.119 col.D</t>
  </si>
  <si>
    <t>Cap.5 Pct.1 rd.120 col.D</t>
  </si>
  <si>
    <t>Cap.5 Pct.1 rd.121 col.D</t>
  </si>
  <si>
    <t>Cap.5 Pct.1 rd.122 col.D</t>
  </si>
  <si>
    <t>Cap.5 Pct.1 rd.123 col.D</t>
  </si>
  <si>
    <t>Cap.5 Pct.1 rd.124 col.D</t>
  </si>
  <si>
    <t>Cap.5 Pct.1 rd.125 col.D</t>
  </si>
  <si>
    <t>Cap.5 Pct.1 rd.126 col.D</t>
  </si>
  <si>
    <t>Cap.5 Pct.1 rd.127 col.D</t>
  </si>
  <si>
    <t>Cap.5 Pct.1 rd.128 col.D</t>
  </si>
  <si>
    <t>Cap.5 Pct.1 rd.129 col.D</t>
  </si>
  <si>
    <t>Cap.5 Pct.1 rd.130 col.D</t>
  </si>
  <si>
    <t>Cap.5 Pct.1 rd.131 col.D</t>
  </si>
  <si>
    <t>Cap.5 Pct.1 rd.132 col.D</t>
  </si>
  <si>
    <t>Cap.5 Pct.1 rd.133 col.D</t>
  </si>
  <si>
    <t>Cap.5 Pct.1 rd.134 col.D</t>
  </si>
  <si>
    <t>Cap.5 Pct.1 rd.135 col.D</t>
  </si>
  <si>
    <t>Cap.5 Pct.1 rd.136 col.D</t>
  </si>
  <si>
    <t>Cap.5 Pct.1 rd.137 col.D</t>
  </si>
  <si>
    <t>Cap.5 Pct.1 rd.138 col.D</t>
  </si>
  <si>
    <t>Cap.5 Pct.1 rd.139 col.D</t>
  </si>
  <si>
    <t>Cap.5 Pct.1 rd.140 col.D</t>
  </si>
  <si>
    <t>Cap.5 Pct.1 rd.141 col.D</t>
  </si>
  <si>
    <t>Cap.5 Pct.1 rd.142 col.D</t>
  </si>
  <si>
    <t>Cap.5 Pct.1 rd.143 col.D</t>
  </si>
  <si>
    <t>Cap.5 Pct.1 rd.144 col.D</t>
  </si>
  <si>
    <t>Cap.5 Pct.1 rd.145 col.D</t>
  </si>
  <si>
    <t>Cap.5 Pct.1 rd.146 col.D</t>
  </si>
  <si>
    <t>Cap.5 Pct.1 rd.147 col.D</t>
  </si>
  <si>
    <t>Cap.5 Pct.1 rd.148 col.D</t>
  </si>
  <si>
    <t>Cap.5 Pct.1 rd.149 col.D</t>
  </si>
  <si>
    <t>Cap.5 Pct.1 rd.150 col.D</t>
  </si>
  <si>
    <t>Cap.5 Pct.1 rd.151 col.D</t>
  </si>
  <si>
    <t>Cap.5 Pct.1 rd.152 col.D</t>
  </si>
  <si>
    <t>Cap.5 Pct.1 rd.153 col.D</t>
  </si>
  <si>
    <t>Cap.5 Pct.1 rd.154 col.D</t>
  </si>
  <si>
    <t>Cap.5 Pct.1 rd.155 col.D</t>
  </si>
  <si>
    <t>Cap.5 Pct.1 rd.156 col.D</t>
  </si>
  <si>
    <t>Cap.5 Pct.1 rd.157 col.D</t>
  </si>
  <si>
    <t>Cap.5 Pct.1 rd.158 col.D</t>
  </si>
  <si>
    <t>Cap.5 Pct.1 rd.159 col.D</t>
  </si>
  <si>
    <t>Cap.5 Pct.1 rd.160 col.D</t>
  </si>
  <si>
    <t>Cap.5 Pct.1 rd.161 col.D</t>
  </si>
  <si>
    <t>Cap.5 Pct.1 rd.162 col.D</t>
  </si>
  <si>
    <t>Cap.5 Pct.1 rd.163 col.D</t>
  </si>
  <si>
    <t>Cap.5 Pct.1 rd.164 col.D</t>
  </si>
  <si>
    <t>Cap.5 Pct.1 rd.165 col.D</t>
  </si>
  <si>
    <t>Cap.5 Pct.1 rd.166 col.D</t>
  </si>
  <si>
    <t>Cap.5 Pct.1 rd.167 col.D</t>
  </si>
  <si>
    <t>Cap.5 Pct.1 rd.168 col.D</t>
  </si>
  <si>
    <t>Cap.5 Pct.1 rd.169 col.D</t>
  </si>
  <si>
    <t>Cap.5 Pct.1 rd.170 col.D</t>
  </si>
  <si>
    <t>Cap.5 Pct.1 rd.171 col.D</t>
  </si>
  <si>
    <t>Cap.5 Pct.1 rd.172 col.D</t>
  </si>
  <si>
    <t>Cap.5 Pct.1 rd.173 col.D</t>
  </si>
  <si>
    <t>Cap.5 Pct.1 rd.174 col.D</t>
  </si>
  <si>
    <t>Cap.5 Pct.1 rd.175 col.D</t>
  </si>
  <si>
    <t>Cap.5 Pct.1 rd.176 col.D</t>
  </si>
  <si>
    <t>Cap.5 Pct.1 rd.177 col.D</t>
  </si>
  <si>
    <t>Cap.5 Pct.1 rd.178 col.D</t>
  </si>
  <si>
    <t>Cap.5 Pct.1 rd.179 col.D</t>
  </si>
  <si>
    <t>Cap.5 Pct.1 rd.180 col.D</t>
  </si>
  <si>
    <t>Cap.5 Pct.1 rd.181 col.D</t>
  </si>
  <si>
    <t>Cap.5 Pct.1 rd.182 col.D</t>
  </si>
  <si>
    <t>Cap.5 Pct.1 rd.183 col.D</t>
  </si>
  <si>
    <t>Cap.5 Pct.1 rd.184 col.D</t>
  </si>
  <si>
    <t>Cap.5 Pct.1 rd.185 col.D</t>
  </si>
  <si>
    <t>Cap.5 Pct.1 rd.186 col.D</t>
  </si>
  <si>
    <t>Cap.5 Pct.1 rd.187 col.D</t>
  </si>
  <si>
    <t>Cap.5 Pct.1 rd.188 col.D</t>
  </si>
  <si>
    <t>Cap.5 Pct.1 rd.189 col.D</t>
  </si>
  <si>
    <t>Cap.5 Pct.1 rd.190 col.D</t>
  </si>
  <si>
    <t>Cap.5 Pct.1 rd.191 col.D</t>
  </si>
  <si>
    <t>Cap.5 Pct.1 rd.192 col.D</t>
  </si>
  <si>
    <t>Cap.5 Pct.1 rd.193 col.D</t>
  </si>
  <si>
    <t>Cap.5 Pct.1 rd.194 col.D</t>
  </si>
  <si>
    <t>Cap.5 Pct.1 rd.195 col.D</t>
  </si>
  <si>
    <t>Cap.5 Pct.1 rd.196 col.D</t>
  </si>
  <si>
    <t>Cap.5 Pct.1 rd.197 col.D</t>
  </si>
  <si>
    <t>Cap.5 Pct.1 rd.198 col.D</t>
  </si>
  <si>
    <t>Cap.5 Pct.1 rd.199 col.D</t>
  </si>
  <si>
    <t>Cap.5 Pct.1 rd.1 col.1</t>
  </si>
  <si>
    <t>Cap.5 Pct.1 rd.1 col.2</t>
  </si>
  <si>
    <t>Cap.5 Pct.1 rd.1 col.3</t>
  </si>
  <si>
    <t>Cap.5 Pct.1 rd.1 col.4</t>
  </si>
  <si>
    <t>Cap.5 Pct.1 rd.1 col.5</t>
  </si>
  <si>
    <t>Cap.5 Pct.1 rd.1 col.6</t>
  </si>
  <si>
    <t>Cap.5 Pct.1 rd.2 col.3</t>
  </si>
  <si>
    <t>Cap.5 Pct.1 rd.3 col.3</t>
  </si>
  <si>
    <t>Cap.5 Pct.1 rd.4 col.3</t>
  </si>
  <si>
    <t>Cap.5 Pct.1 rd.5 col.3</t>
  </si>
  <si>
    <t>Cap.5 Pct.1 rd.6 col.3</t>
  </si>
  <si>
    <t>Cap.5 Pct.1 rd.7 col.3</t>
  </si>
  <si>
    <t>Cap.5 Pct.1 rd.8 col.3</t>
  </si>
  <si>
    <t>Cap.5 Pct.1 rd.9 col.3</t>
  </si>
  <si>
    <t>Cap.5 Pct.1 rd.10 col.3</t>
  </si>
  <si>
    <t>Cap.5 Pct.1 rd.11 col.3</t>
  </si>
  <si>
    <t>Cap.5 Pct.1 rd.12 col.3</t>
  </si>
  <si>
    <t>Cap.5 Pct.1 rd.13 col.3</t>
  </si>
  <si>
    <t>Cap.5 Pct.1 rd.14 col.3</t>
  </si>
  <si>
    <t>Cap.5 Pct.1 rd.15 col.3</t>
  </si>
  <si>
    <t>Cap.5 Pct.1 rd.16 col.3</t>
  </si>
  <si>
    <t>Cap.5 Pct.1 rd.17 col.3</t>
  </si>
  <si>
    <t>Cap.5 Pct.1 rd.18 col.3</t>
  </si>
  <si>
    <t>Cap.5 Pct.1 rd.19 col.3</t>
  </si>
  <si>
    <t>Cap.5 Pct.1 rd.20 col.3</t>
  </si>
  <si>
    <t>Cap.5 Pct.1 rd.21 col.3</t>
  </si>
  <si>
    <t>Cap.5 Pct.1 rd.22 col.3</t>
  </si>
  <si>
    <t>Cap.5 Pct.1 rd.23 col.3</t>
  </si>
  <si>
    <t>Cap.5 Pct.1 rd.24 col.3</t>
  </si>
  <si>
    <t>Cap.5 Pct.1 rd.25 col.3</t>
  </si>
  <si>
    <t>Cap.5 Pct.1 rd.26 col.3</t>
  </si>
  <si>
    <t>Cap.5 Pct.1 rd.27 col.3</t>
  </si>
  <si>
    <t>Cap.5 Pct.1 rd.28 col.3</t>
  </si>
  <si>
    <t>Cap.5 Pct.1 rd.29 col.3</t>
  </si>
  <si>
    <t>Cap.5 Pct.1 rd.30 col.3</t>
  </si>
  <si>
    <t>Cap.5 Pct.1 rd.31 col.3</t>
  </si>
  <si>
    <t>Cap.5 Pct.1 rd.32 col.3</t>
  </si>
  <si>
    <t>Cap.5 Pct.1 rd.33 col.3</t>
  </si>
  <si>
    <t>Cap.5 Pct.1 rd.34 col.3</t>
  </si>
  <si>
    <t>Cap.5 Pct.1 rd.35 col.3</t>
  </si>
  <si>
    <t>Cap.5 Pct.1 rd.36 col.3</t>
  </si>
  <si>
    <t>Cap.5 Pct.1 rd.37 col.3</t>
  </si>
  <si>
    <t>Cap.5 Pct.1 rd.38 col.3</t>
  </si>
  <si>
    <t>Cap.5 Pct.1 rd.39 col.3</t>
  </si>
  <si>
    <t>Cap.5 Pct.1 rd.40 col.3</t>
  </si>
  <si>
    <t>Cap.5 Pct.1 rd.41 col.3</t>
  </si>
  <si>
    <t>Cap.5 Pct.1 rd.42 col.3</t>
  </si>
  <si>
    <t>Cap.5 Pct.1 rd.43 col.3</t>
  </si>
  <si>
    <t>Cap.5 Pct.1 rd.44 col.3</t>
  </si>
  <si>
    <t>Cap.5 Pct.1 rd.45 col.3</t>
  </si>
  <si>
    <t>Cap.5 Pct.1 rd.46 col.3</t>
  </si>
  <si>
    <t>Cap.5 Pct.1 rd.47 col.3</t>
  </si>
  <si>
    <t>Cap.5 Pct.1 rd.48 col.3</t>
  </si>
  <si>
    <t>Cap.5 Pct.1 rd.49 col.3</t>
  </si>
  <si>
    <t>Cap.5 Pct.1 rd.50 col.3</t>
  </si>
  <si>
    <t>Cap.5 Pct.1 rd.51 col.3</t>
  </si>
  <si>
    <t>Cap.5 Pct.1 rd.52 col.3</t>
  </si>
  <si>
    <t>Cap.5 Pct.1 rd.53 col.3</t>
  </si>
  <si>
    <t>Cap.5 Pct.1 rd.54 col.3</t>
  </si>
  <si>
    <t>Cap.5 Pct.1 rd.55 col.3</t>
  </si>
  <si>
    <t>Cap.5 Pct.1 rd.56 col.3</t>
  </si>
  <si>
    <t>Cap.5 Pct.1 rd.57 col.3</t>
  </si>
  <si>
    <t>Cap.5 Pct.1 rd.58 col.3</t>
  </si>
  <si>
    <t>Cap.5 Pct.1 rd.59 col.3</t>
  </si>
  <si>
    <t>Cap.5 Pct.1 rd.60 col.3</t>
  </si>
  <si>
    <t>Cap.5 Pct.1 rd.61 col.3</t>
  </si>
  <si>
    <t>Cap.5 Pct.1 rd.62 col.3</t>
  </si>
  <si>
    <t>Cap.5 Pct.1 rd.63 col.3</t>
  </si>
  <si>
    <t>Cap.5 Pct.1 rd.64 col.3</t>
  </si>
  <si>
    <t>Cap.5 Pct.1 rd.65 col.3</t>
  </si>
  <si>
    <t>Cap.5 Pct.1 rd.66 col.3</t>
  </si>
  <si>
    <t>Cap.5 Pct.1 rd.67 col.3</t>
  </si>
  <si>
    <t>Cap.5 Pct.1 rd.68 col.3</t>
  </si>
  <si>
    <t>Cap.5 Pct.1 rd.69 col.3</t>
  </si>
  <si>
    <t>Cap.5 Pct.1 rd.70 col.3</t>
  </si>
  <si>
    <t>Cap.5 Pct.1 rd.71 col.3</t>
  </si>
  <si>
    <t>Cap.5 Pct.1 rd.72 col.3</t>
  </si>
  <si>
    <t>Cap.5 Pct.1 rd.73 col.3</t>
  </si>
  <si>
    <t>Cap.5 Pct.1 rd.74 col.3</t>
  </si>
  <si>
    <t>Cap.5 Pct.1 rd.75 col.3</t>
  </si>
  <si>
    <t>Cap.5 Pct.1 rd.76 col.3</t>
  </si>
  <si>
    <t>Cap.5 Pct.1 rd.77 col.3</t>
  </si>
  <si>
    <t>Cap.5 Pct.1 rd.78 col.3</t>
  </si>
  <si>
    <t>Cap.5 Pct.1 rd.79 col.3</t>
  </si>
  <si>
    <t>Cap.5 Pct.1 rd.80 col.3</t>
  </si>
  <si>
    <t>Cap.5 Pct.1 rd.81 col.3</t>
  </si>
  <si>
    <t>Cap.5 Pct.1 rd.82 col.3</t>
  </si>
  <si>
    <t>Cap.5 Pct.1 rd.83 col.3</t>
  </si>
  <si>
    <t>Cap.5 Pct.1 rd.84 col.3</t>
  </si>
  <si>
    <t>Cap.5 Pct.1 rd.85 col.3</t>
  </si>
  <si>
    <t>Cap.5 Pct.1 rd.86 col.3</t>
  </si>
  <si>
    <t>Cap.5 Pct.1 rd.87 col.3</t>
  </si>
  <si>
    <t>Cap.5 Pct.1 rd.88 col.3</t>
  </si>
  <si>
    <t>Cap.5 Pct.1 rd.89 col.3</t>
  </si>
  <si>
    <t>Cap.5 Pct.1 rd.90 col.3</t>
  </si>
  <si>
    <t>Cap.5 Pct.1 rd.91 col.3</t>
  </si>
  <si>
    <t>Cap.5 Pct.1 rd.92 col.3</t>
  </si>
  <si>
    <t>Cap.5 Pct.1 rd.93 col.3</t>
  </si>
  <si>
    <t>Cap.5 Pct.1 rd.94 col.3</t>
  </si>
  <si>
    <t>Cap.5 Pct.1 rd.95 col.3</t>
  </si>
  <si>
    <t>Cap.5 Pct.1 rd.96 col.3</t>
  </si>
  <si>
    <t>Cap.5 Pct.1 rd.97 col.3</t>
  </si>
  <si>
    <t>Cap.5 Pct.1 rd.98 col.3</t>
  </si>
  <si>
    <t>Cap.5 Pct.1 rd.99 col.3</t>
  </si>
  <si>
    <t>Cap.5 Pct.1 rd.100 col.3</t>
  </si>
  <si>
    <t>Cap.5 Pct.1 rd.101 col.3</t>
  </si>
  <si>
    <t>Cap.5 Pct.1 rd.102 col.3</t>
  </si>
  <si>
    <t>Cap.5 Pct.1 rd.103 col.3</t>
  </si>
  <si>
    <t>Cap.5 Pct.1 rd.104 col.3</t>
  </si>
  <si>
    <t>Cap.5 Pct.1 rd.105 col.3</t>
  </si>
  <si>
    <t>Cap.5 Pct.1 rd.106 col.3</t>
  </si>
  <si>
    <t>Cap.5 Pct.1 rd.107 col.3</t>
  </si>
  <si>
    <t>Cap.5 Pct.1 rd.108 col.3</t>
  </si>
  <si>
    <t>Cap.5 Pct.1 rd.109 col.3</t>
  </si>
  <si>
    <t>Cap.5 Pct.1 rd.110 col.3</t>
  </si>
  <si>
    <t>Cap.5 Pct.1 rd.111 col.3</t>
  </si>
  <si>
    <t>Cap.5 Pct.1 rd.112 col.3</t>
  </si>
  <si>
    <t>Cap.5 Pct.1 rd.113 col.3</t>
  </si>
  <si>
    <t>Cap.5 Pct.1 rd.114 col.3</t>
  </si>
  <si>
    <t>Cap.5 Pct.1 rd.115 col.3</t>
  </si>
  <si>
    <t>Cap.5 Pct.1 rd.116 col.3</t>
  </si>
  <si>
    <t>Cap.5 Pct.1 rd.117 col.3</t>
  </si>
  <si>
    <t>Cap.5 Pct.1 rd.118 col.3</t>
  </si>
  <si>
    <t>Cap.5 Pct.1 rd.119 col.3</t>
  </si>
  <si>
    <t>Cap.5 Pct.1 rd.120 col.3</t>
  </si>
  <si>
    <t>Cap.5 Pct.1 rd.121 col.3</t>
  </si>
  <si>
    <t>Cap.5 Pct.1 rd.122 col.3</t>
  </si>
  <si>
    <t>Cap.5 Pct.1 rd.123 col.3</t>
  </si>
  <si>
    <t>Cap.5 Pct.1 rd.124 col.3</t>
  </si>
  <si>
    <t>Cap.5 Pct.1 rd.125 col.3</t>
  </si>
  <si>
    <t>Cap.5 Pct.1 rd.126 col.3</t>
  </si>
  <si>
    <t>Cap.5 Pct.1 rd.127 col.3</t>
  </si>
  <si>
    <t>Cap.5 Pct.1 rd.128 col.3</t>
  </si>
  <si>
    <t>Cap.5 Pct.1 rd.129 col.3</t>
  </si>
  <si>
    <t>Cap.5 Pct.1 rd.130 col.3</t>
  </si>
  <si>
    <t>Cap.5 Pct.1 rd.131 col.3</t>
  </si>
  <si>
    <t>Cap.5 Pct.1 rd.132 col.3</t>
  </si>
  <si>
    <t>Cap.5 Pct.1 rd.133 col.3</t>
  </si>
  <si>
    <t>Cap.5 Pct.1 rd.134 col.3</t>
  </si>
  <si>
    <t>Cap.5 Pct.1 rd.135 col.3</t>
  </si>
  <si>
    <t>Cap.5 Pct.1 rd.136 col.3</t>
  </si>
  <si>
    <t>Cap.5 Pct.1 rd.137 col.3</t>
  </si>
  <si>
    <t>Cap.5 Pct.1 rd.138 col.3</t>
  </si>
  <si>
    <t>Cap.5 Pct.1 rd.139 col.3</t>
  </si>
  <si>
    <t>Cap.5 Pct.1 rd.140 col.3</t>
  </si>
  <si>
    <t>Cap.5 Pct.1 rd.141 col.3</t>
  </si>
  <si>
    <t>Cap.5 Pct.1 rd.142 col.3</t>
  </si>
  <si>
    <t>Cap.5 Pct.1 rd.143 col.3</t>
  </si>
  <si>
    <t>Cap.5 Pct.1 rd.144 col.3</t>
  </si>
  <si>
    <t>Cap.5 Pct.1 rd.145 col.3</t>
  </si>
  <si>
    <t>Cap.5 Pct.1 rd.146 col.3</t>
  </si>
  <si>
    <t>Cap.5 Pct.1 rd.147 col.3</t>
  </si>
  <si>
    <t>Cap.5 Pct.1 rd.148 col.3</t>
  </si>
  <si>
    <t>Cap.5 Pct.1 rd.149 col.3</t>
  </si>
  <si>
    <t>Cap.5 Pct.1 rd.150 col.3</t>
  </si>
  <si>
    <t>Cap.5 Pct.1 rd.151 col.3</t>
  </si>
  <si>
    <t>Cap.5 Pct.1 rd.152 col.3</t>
  </si>
  <si>
    <t>Cap.5 Pct.1 rd.153 col.3</t>
  </si>
  <si>
    <t>Cap.5 Pct.1 rd.154 col.3</t>
  </si>
  <si>
    <t>Cap.5 Pct.1 rd.155 col.3</t>
  </si>
  <si>
    <t>Cap.5 Pct.1 rd.156 col.3</t>
  </si>
  <si>
    <t>Cap.5 Pct.1 rd.157 col.3</t>
  </si>
  <si>
    <t>Cap.5 Pct.1 rd.158 col.3</t>
  </si>
  <si>
    <t>Cap.5 Pct.1 rd.159 col.3</t>
  </si>
  <si>
    <t>Cap.5 Pct.1 rd.160 col.3</t>
  </si>
  <si>
    <t>Cap.5 Pct.1 rd.161 col.3</t>
  </si>
  <si>
    <t>Cap.5 Pct.1 rd.162 col.3</t>
  </si>
  <si>
    <t>Cap.5 Pct.1 rd.163 col.3</t>
  </si>
  <si>
    <t>Cap.5 Pct.1 rd.164 col.3</t>
  </si>
  <si>
    <t>Cap.5 Pct.1 rd.165 col.3</t>
  </si>
  <si>
    <t>Cap.5 Pct.1 rd.166 col.3</t>
  </si>
  <si>
    <t>Cap.5 Pct.1 rd.167 col.3</t>
  </si>
  <si>
    <t>Cap.5 Pct.1 rd.168 col.3</t>
  </si>
  <si>
    <t>Cap.5 Pct.1 rd.169 col.3</t>
  </si>
  <si>
    <t>Cap.5 Pct.1 rd.170 col.3</t>
  </si>
  <si>
    <t>Cap.5 Pct.1 rd.171 col.3</t>
  </si>
  <si>
    <t>Cap.5 Pct.1 rd.172 col.3</t>
  </si>
  <si>
    <t>Cap.5 Pct.1 rd.173 col.3</t>
  </si>
  <si>
    <t>Cap.5 Pct.1 rd.174 col.3</t>
  </si>
  <si>
    <t>Cap.5 Pct.1 rd.175 col.3</t>
  </si>
  <si>
    <t>Cap.5 Pct.1 rd.176 col.3</t>
  </si>
  <si>
    <t>Cap.5 Pct.1 rd.177 col.3</t>
  </si>
  <si>
    <t>Cap.5 Pct.1 rd.178 col.3</t>
  </si>
  <si>
    <t>Cap.5 Pct.1 rd.179 col.3</t>
  </si>
  <si>
    <t>Cap.5 Pct.1 rd.180 col.3</t>
  </si>
  <si>
    <t>Cap.5 Pct.1 rd.181 col.3</t>
  </si>
  <si>
    <t>Cap.5 Pct.1 rd.182 col.3</t>
  </si>
  <si>
    <t>Cap.5 Pct.1 rd.183 col.3</t>
  </si>
  <si>
    <t>Cap.5 Pct.1 rd.184 col.3</t>
  </si>
  <si>
    <t>Cap.5 Pct.1 rd.185 col.3</t>
  </si>
  <si>
    <t>Cap.5 Pct.1 rd.186 col.3</t>
  </si>
  <si>
    <t>Cap.5 Pct.1 rd.187 col.3</t>
  </si>
  <si>
    <t>Cap.5 Pct.1 rd.188 col.3</t>
  </si>
  <si>
    <t>Cap.5 Pct.1 rd.189 col.3</t>
  </si>
  <si>
    <t>Cap.5 Pct.1 rd.190 col.3</t>
  </si>
  <si>
    <t>Cap.5 Pct.1 rd.191 col.3</t>
  </si>
  <si>
    <t>Cap.5 Pct.1 rd.192 col.3</t>
  </si>
  <si>
    <t>Cap.5 Pct.1 rd.193 col.3</t>
  </si>
  <si>
    <t>Cap.5 Pct.1 rd.194 col.3</t>
  </si>
  <si>
    <t>Cap.5 Pct.1 rd.195 col.3</t>
  </si>
  <si>
    <t>Cap.5 Pct.1 rd.196 col.3</t>
  </si>
  <si>
    <t>Cap.5 Pct.1 rd.197 col.3</t>
  </si>
  <si>
    <t>Cap.5 Pct.1 rd.198 col.3</t>
  </si>
  <si>
    <t>Cap.5 Pct.1 rd.199 col.3</t>
  </si>
  <si>
    <t>Cap.5 Pct.1 rd.2 col.1</t>
  </si>
  <si>
    <t>Cap.5 Pct.1 rd.3 col.1</t>
  </si>
  <si>
    <t>Cap.5 Pct.1 rd.4 col.1</t>
  </si>
  <si>
    <t>Cap.5 Pct.1 rd.5 col.1</t>
  </si>
  <si>
    <t>Cap.5 Pct.1 rd.6 col.1</t>
  </si>
  <si>
    <t>Cap.5 Pct.1 rd.7 col.1</t>
  </si>
  <si>
    <t>Cap.5 Pct.1 rd.8 col.1</t>
  </si>
  <si>
    <t>Cap.5 Pct.1 rd.9 col.1</t>
  </si>
  <si>
    <t>Cap.5 Pct.1 rd.10 col.1</t>
  </si>
  <si>
    <t>Cap.5 Pct.1 rd.11 col.1</t>
  </si>
  <si>
    <t>Cap.5 Pct.1 rd.12 col.1</t>
  </si>
  <si>
    <t>Cap.5 Pct.1 rd.13 col.1</t>
  </si>
  <si>
    <t>Cap.5 Pct.1 rd.14 col.1</t>
  </si>
  <si>
    <t>Cap.5 Pct.1 rd.15 col.1</t>
  </si>
  <si>
    <t>Cap.5 Pct.1 rd.16 col.1</t>
  </si>
  <si>
    <t>Cap.5 Pct.1 rd.17 col.1</t>
  </si>
  <si>
    <t>Cap.5 Pct.1 rd.18 col.1</t>
  </si>
  <si>
    <t>Cap.5 Pct.1 rd.19 col.1</t>
  </si>
  <si>
    <t>Cap.5 Pct.1 rd.20 col.1</t>
  </si>
  <si>
    <t>Cap.5 Pct.1 rd.21 col.1</t>
  </si>
  <si>
    <t>Cap.5 Pct.1 rd.22 col.1</t>
  </si>
  <si>
    <t>Cap.5 Pct.1 rd.23 col.1</t>
  </si>
  <si>
    <t>Cap.5 Pct.1 rd.24 col.1</t>
  </si>
  <si>
    <t>Cap.5 Pct.1 rd.25 col.1</t>
  </si>
  <si>
    <t>Cap.5 Pct.1 rd.26 col.1</t>
  </si>
  <si>
    <t>Cap.5 Pct.1 rd.27 col.1</t>
  </si>
  <si>
    <t>Cap.5 Pct.1 rd.28 col.1</t>
  </si>
  <si>
    <t>Cap.5 Pct.1 rd.29 col.1</t>
  </si>
  <si>
    <t>Cap.5 Pct.1 rd.30 col.1</t>
  </si>
  <si>
    <t>Cap.5 Pct.1 rd.31 col.1</t>
  </si>
  <si>
    <t>Cap.5 Pct.1 rd.32 col.1</t>
  </si>
  <si>
    <t>Cap.5 Pct.1 rd.33 col.1</t>
  </si>
  <si>
    <t>Cap.5 Pct.1 rd.34 col.1</t>
  </si>
  <si>
    <t>Cap.5 Pct.1 rd.35 col.1</t>
  </si>
  <si>
    <t>Cap.5 Pct.1 rd.36 col.1</t>
  </si>
  <si>
    <t>Cap.5 Pct.1 rd.37 col.1</t>
  </si>
  <si>
    <t>Cap.5 Pct.1 rd.38 col.1</t>
  </si>
  <si>
    <t>Cap.5 Pct.1 rd.39 col.1</t>
  </si>
  <si>
    <t>Cap.5 Pct.1 rd.40 col.1</t>
  </si>
  <si>
    <t>Cap.5 Pct.1 rd.41 col.1</t>
  </si>
  <si>
    <t>Cap.5 Pct.1 rd.42 col.1</t>
  </si>
  <si>
    <t>Cap.5 Pct.1 rd.43 col.1</t>
  </si>
  <si>
    <t>Cap.5 Pct.1 rd.44 col.1</t>
  </si>
  <si>
    <t>Cap.5 Pct.1 rd.45 col.1</t>
  </si>
  <si>
    <t>Cap.5 Pct.1 rd.46 col.1</t>
  </si>
  <si>
    <t>Cap.5 Pct.1 rd.47 col.1</t>
  </si>
  <si>
    <t>Cap.5 Pct.1 rd.48 col.1</t>
  </si>
  <si>
    <t>Cap.5 Pct.1 rd.49 col.1</t>
  </si>
  <si>
    <t>Cap.5 Pct.1 rd.50 col.1</t>
  </si>
  <si>
    <t>Cap.5 Pct.1 rd.51 col.1</t>
  </si>
  <si>
    <t>Cap.5 Pct.1 rd.52 col.1</t>
  </si>
  <si>
    <t>Cap.5 Pct.1 rd.53 col.1</t>
  </si>
  <si>
    <t>Cap.5 Pct.1 rd.54 col.1</t>
  </si>
  <si>
    <t>Cap.5 Pct.1 rd.55 col.1</t>
  </si>
  <si>
    <t>Cap.5 Pct.1 rd.56 col.1</t>
  </si>
  <si>
    <t>Cap.5 Pct.1 rd.57 col.1</t>
  </si>
  <si>
    <t>Cap.5 Pct.1 rd.58 col.1</t>
  </si>
  <si>
    <t>Cap.5 Pct.1 rd.59 col.1</t>
  </si>
  <si>
    <t>Cap.5 Pct.1 rd.60 col.1</t>
  </si>
  <si>
    <t>Cap.5 Pct.1 rd.61 col.1</t>
  </si>
  <si>
    <t>Cap.5 Pct.1 rd.62 col.1</t>
  </si>
  <si>
    <t>Cap.5 Pct.1 rd.63 col.1</t>
  </si>
  <si>
    <t>Cap.5 Pct.1 rd.64 col.1</t>
  </si>
  <si>
    <t>Cap.5 Pct.1 rd.65 col.1</t>
  </si>
  <si>
    <t>Cap.5 Pct.1 rd.66 col.1</t>
  </si>
  <si>
    <t>Cap.5 Pct.1 rd.67 col.1</t>
  </si>
  <si>
    <t>Cap.5 Pct.1 rd.68 col.1</t>
  </si>
  <si>
    <t>Cap.5 Pct.1 rd.69 col.1</t>
  </si>
  <si>
    <t>Cap.5 Pct.1 rd.70 col.1</t>
  </si>
  <si>
    <t>Cap.5 Pct.1 rd.71 col.1</t>
  </si>
  <si>
    <t>Cap.5 Pct.1 rd.72 col.1</t>
  </si>
  <si>
    <t>Cap.5 Pct.1 rd.73 col.1</t>
  </si>
  <si>
    <t>Cap.5 Pct.1 rd.74 col.1</t>
  </si>
  <si>
    <t>Cap.5 Pct.1 rd.75 col.1</t>
  </si>
  <si>
    <t>Cap.5 Pct.1 rd.76 col.1</t>
  </si>
  <si>
    <t>Cap.5 Pct.1 rd.77 col.1</t>
  </si>
  <si>
    <t>Cap.5 Pct.1 rd.78 col.1</t>
  </si>
  <si>
    <t>Cap.5 Pct.1 rd.79 col.1</t>
  </si>
  <si>
    <t>Cap.5 Pct.1 rd.80 col.1</t>
  </si>
  <si>
    <t>Cap.5 Pct.1 rd.81 col.1</t>
  </si>
  <si>
    <t>Cap.5 Pct.1 rd.82 col.1</t>
  </si>
  <si>
    <t>Cap.5 Pct.1 rd.83 col.1</t>
  </si>
  <si>
    <t>Cap.5 Pct.1 rd.84 col.1</t>
  </si>
  <si>
    <t>Cap.5 Pct.1 rd.85 col.1</t>
  </si>
  <si>
    <t>Cap.5 Pct.1 rd.86 col.1</t>
  </si>
  <si>
    <t>Cap.5 Pct.1 rd.87 col.1</t>
  </si>
  <si>
    <t>Cap.5 Pct.1 rd.88 col.1</t>
  </si>
  <si>
    <t>Cap.5 Pct.1 rd.89 col.1</t>
  </si>
  <si>
    <t>Cap.5 Pct.1 rd.90 col.1</t>
  </si>
  <si>
    <t>Cap.5 Pct.1 rd.91 col.1</t>
  </si>
  <si>
    <t>Cap.5 Pct.1 rd.92 col.1</t>
  </si>
  <si>
    <t>Cap.5 Pct.1 rd.93 col.1</t>
  </si>
  <si>
    <t>Cap.5 Pct.1 rd.94 col.1</t>
  </si>
  <si>
    <t>Cap.5 Pct.1 rd.95 col.1</t>
  </si>
  <si>
    <t>Cap.5 Pct.1 rd.96 col.1</t>
  </si>
  <si>
    <t>Cap.5 Pct.1 rd.97 col.1</t>
  </si>
  <si>
    <t>Cap.5 Pct.1 rd.98 col.1</t>
  </si>
  <si>
    <t>Cap.5 Pct.1 rd.99 col.1</t>
  </si>
  <si>
    <t>Cap.5 Pct.1 rd.100 col.1</t>
  </si>
  <si>
    <t>Cap.5 Pct.1 rd.101 col.1</t>
  </si>
  <si>
    <t>Cap.5 Pct.1 rd.102 col.1</t>
  </si>
  <si>
    <t>Cap.5 Pct.1 rd.103 col.1</t>
  </si>
  <si>
    <t>Cap.5 Pct.1 rd.104 col.1</t>
  </si>
  <si>
    <t>Cap.5 Pct.1 rd.105 col.1</t>
  </si>
  <si>
    <t>Cap.5 Pct.1 rd.106 col.1</t>
  </si>
  <si>
    <t>Cap.5 Pct.1 rd.107 col.1</t>
  </si>
  <si>
    <t>Cap.5 Pct.1 rd.108 col.1</t>
  </si>
  <si>
    <t>Cap.5 Pct.1 rd.109 col.1</t>
  </si>
  <si>
    <t>Cap.5 Pct.1 rd.110 col.1</t>
  </si>
  <si>
    <t>Cap.5 Pct.1 rd.111 col.1</t>
  </si>
  <si>
    <t>Cap.5 Pct.1 rd.112 col.1</t>
  </si>
  <si>
    <t>Cap.5 Pct.1 rd.113 col.1</t>
  </si>
  <si>
    <t>Cap.5 Pct.1 rd.114 col.1</t>
  </si>
  <si>
    <t>Cap.5 Pct.1 rd.115 col.1</t>
  </si>
  <si>
    <t>Cap.5 Pct.1 rd.116 col.1</t>
  </si>
  <si>
    <t>Cap.5 Pct.1 rd.117 col.1</t>
  </si>
  <si>
    <t>Cap.5 Pct.1 rd.118 col.1</t>
  </si>
  <si>
    <t>Cap.5 Pct.1 rd.119 col.1</t>
  </si>
  <si>
    <t>Cap.5 Pct.1 rd.120 col.1</t>
  </si>
  <si>
    <t>Cap.5 Pct.1 rd.121 col.1</t>
  </si>
  <si>
    <t>Cap.5 Pct.1 rd.122 col.1</t>
  </si>
  <si>
    <t>Cap.5 Pct.1 rd.123 col.1</t>
  </si>
  <si>
    <t>Cap.5 Pct.1 rd.124 col.1</t>
  </si>
  <si>
    <t>Cap.5 Pct.1 rd.125 col.1</t>
  </si>
  <si>
    <t>Cap.5 Pct.1 rd.126 col.1</t>
  </si>
  <si>
    <t>Cap.5 Pct.1 rd.127 col.1</t>
  </si>
  <si>
    <t>Cap.5 Pct.1 rd.128 col.1</t>
  </si>
  <si>
    <t>Cap.5 Pct.1 rd.129 col.1</t>
  </si>
  <si>
    <t>Cap.5 Pct.1 rd.130 col.1</t>
  </si>
  <si>
    <t>Cap.5 Pct.1 rd.131 col.1</t>
  </si>
  <si>
    <t>Cap.5 Pct.1 rd.132 col.1</t>
  </si>
  <si>
    <t>Cap.5 Pct.1 rd.133 col.1</t>
  </si>
  <si>
    <t>Cap.5 Pct.1 rd.134 col.1</t>
  </si>
  <si>
    <t>Cap.5 Pct.1 rd.135 col.1</t>
  </si>
  <si>
    <t>Cap.5 Pct.1 rd.136 col.1</t>
  </si>
  <si>
    <t>Cap.5 Pct.1 rd.137 col.1</t>
  </si>
  <si>
    <t>Cap.5 Pct.1 rd.138 col.1</t>
  </si>
  <si>
    <t>Cap.5 Pct.1 rd.139 col.1</t>
  </si>
  <si>
    <t>Cap.5 Pct.1 rd.140 col.1</t>
  </si>
  <si>
    <t>Cap.5 Pct.1 rd.141 col.1</t>
  </si>
  <si>
    <t>Cap.5 Pct.1 rd.142 col.1</t>
  </si>
  <si>
    <t>Cap.5 Pct.1 rd.143 col.1</t>
  </si>
  <si>
    <t>Cap.5 Pct.1 rd.144 col.1</t>
  </si>
  <si>
    <t>Cap.5 Pct.1 rd.145 col.1</t>
  </si>
  <si>
    <t>Cap.5 Pct.1 rd.146 col.1</t>
  </si>
  <si>
    <t>Cap.5 Pct.1 rd.147 col.1</t>
  </si>
  <si>
    <t>Cap.5 Pct.1 rd.148 col.1</t>
  </si>
  <si>
    <t>Cap.5 Pct.1 rd.149 col.1</t>
  </si>
  <si>
    <t>Cap.5 Pct.1 rd.150 col.1</t>
  </si>
  <si>
    <t>Cap.5 Pct.1 rd.151 col.1</t>
  </si>
  <si>
    <t>Cap.5 Pct.1 rd.152 col.1</t>
  </si>
  <si>
    <t>Cap.5 Pct.1 rd.153 col.1</t>
  </si>
  <si>
    <t>Cap.5 Pct.1 rd.154 col.1</t>
  </si>
  <si>
    <t>Cap.5 Pct.1 rd.155 col.1</t>
  </si>
  <si>
    <t>Cap.5 Pct.1 rd.156 col.1</t>
  </si>
  <si>
    <t>Cap.5 Pct.1 rd.157 col.1</t>
  </si>
  <si>
    <t>Cap.5 Pct.1 rd.158 col.1</t>
  </si>
  <si>
    <t>Cap.5 Pct.1 rd.159 col.1</t>
  </si>
  <si>
    <t>Cap.5 Pct.1 rd.160 col.1</t>
  </si>
  <si>
    <t>Cap.5 Pct.1 rd.161 col.1</t>
  </si>
  <si>
    <t>Cap.5 Pct.1 rd.162 col.1</t>
  </si>
  <si>
    <t>Cap.5 Pct.1 rd.163 col.1</t>
  </si>
  <si>
    <t>Cap.5 Pct.1 rd.164 col.1</t>
  </si>
  <si>
    <t>Cap.5 Pct.1 rd.165 col.1</t>
  </si>
  <si>
    <t>Cap.5 Pct.1 rd.166 col.1</t>
  </si>
  <si>
    <t>Cap.5 Pct.1 rd.167 col.1</t>
  </si>
  <si>
    <t>Cap.5 Pct.1 rd.168 col.1</t>
  </si>
  <si>
    <t>Cap.5 Pct.1 rd.169 col.1</t>
  </si>
  <si>
    <t>Cap.5 Pct.1 rd.170 col.1</t>
  </si>
  <si>
    <t>Cap.5 Pct.1 rd.171 col.1</t>
  </si>
  <si>
    <t>Cap.5 Pct.1 rd.172 col.1</t>
  </si>
  <si>
    <t>Cap.5 Pct.1 rd.173 col.1</t>
  </si>
  <si>
    <t>Cap.5 Pct.1 rd.174 col.1</t>
  </si>
  <si>
    <t>Cap.5 Pct.1 rd.175 col.1</t>
  </si>
  <si>
    <t>Cap.5 Pct.1 rd.176 col.1</t>
  </si>
  <si>
    <t>Cap.5 Pct.1 rd.177 col.1</t>
  </si>
  <si>
    <t>Cap.5 Pct.1 rd.178 col.1</t>
  </si>
  <si>
    <t>Cap.5 Pct.1 rd.179 col.1</t>
  </si>
  <si>
    <t>Cap.5 Pct.1 rd.180 col.1</t>
  </si>
  <si>
    <t>Cap.5 Pct.1 rd.181 col.1</t>
  </si>
  <si>
    <t>Cap.5 Pct.1 rd.182 col.1</t>
  </si>
  <si>
    <t>Cap.5 Pct.1 rd.183 col.1</t>
  </si>
  <si>
    <t>Cap.5 Pct.1 rd.184 col.1</t>
  </si>
  <si>
    <t>Cap.5 Pct.1 rd.185 col.1</t>
  </si>
  <si>
    <t>Cap.5 Pct.1 rd.186 col.1</t>
  </si>
  <si>
    <t>Cap.5 Pct.1 rd.187 col.1</t>
  </si>
  <si>
    <t>Cap.5 Pct.1 rd.188 col.1</t>
  </si>
  <si>
    <t>Cap.5 Pct.1 rd.189 col.1</t>
  </si>
  <si>
    <t>Cap.5 Pct.1 rd.190 col.1</t>
  </si>
  <si>
    <t>Cap.5 Pct.1 rd.191 col.1</t>
  </si>
  <si>
    <t>Cap.5 Pct.1 rd.192 col.1</t>
  </si>
  <si>
    <t>Cap.5 Pct.1 rd.193 col.1</t>
  </si>
  <si>
    <t>Cap.5 Pct.1 rd.194 col.1</t>
  </si>
  <si>
    <t>Cap.5 Pct.1 rd.195 col.1</t>
  </si>
  <si>
    <t>Cap.5 Pct.1 rd.196 col.1</t>
  </si>
  <si>
    <t>Cap.5 Pct.1 rd.197 col.1</t>
  </si>
  <si>
    <t>Cap.5 Pct.1 rd.198 col.1</t>
  </si>
  <si>
    <t>Cap.5 Pct.1 rd.199 col.1</t>
  </si>
  <si>
    <t>Cap.5 Pct.1 rd.2 col.5</t>
  </si>
  <si>
    <t>Cap.5 Pct.1 rd.3 col.5</t>
  </si>
  <si>
    <t>Cap.5 Pct.1 rd.4 col.5</t>
  </si>
  <si>
    <t>Cap.5 Pct.1 rd.5 col.5</t>
  </si>
  <si>
    <t>Cap.5 Pct.1 rd.6 col.5</t>
  </si>
  <si>
    <t>Cap.5 Pct.1 rd.7 col.5</t>
  </si>
  <si>
    <t>Cap.5 Pct.1 rd.8 col.5</t>
  </si>
  <si>
    <t>Cap.5 Pct.1 rd.9 col.5</t>
  </si>
  <si>
    <t>Cap.5 Pct.1 rd.10 col.5</t>
  </si>
  <si>
    <t>Cap.5 Pct.1 rd.11 col.5</t>
  </si>
  <si>
    <t>Cap.5 Pct.1 rd.12 col.5</t>
  </si>
  <si>
    <t>Cap.5 Pct.1 rd.13 col.5</t>
  </si>
  <si>
    <t>Cap.5 Pct.1 rd.14 col.5</t>
  </si>
  <si>
    <t>Cap.5 Pct.1 rd.15 col.5</t>
  </si>
  <si>
    <t>Cap.5 Pct.1 rd.16 col.5</t>
  </si>
  <si>
    <t>Cap.5 Pct.1 rd.17 col.5</t>
  </si>
  <si>
    <t>Cap.5 Pct.1 rd.18 col.5</t>
  </si>
  <si>
    <t>Cap.5 Pct.1 rd.19 col.5</t>
  </si>
  <si>
    <t>Cap.5 Pct.1 rd.20 col.5</t>
  </si>
  <si>
    <t>Cap.5 Pct.1 rd.21 col.5</t>
  </si>
  <si>
    <t>Cap.5 Pct.1 rd.22 col.5</t>
  </si>
  <si>
    <t>Cap.5 Pct.1 rd.23 col.5</t>
  </si>
  <si>
    <t>Cap.5 Pct.1 rd.24 col.5</t>
  </si>
  <si>
    <t>Cap.5 Pct.1 rd.25 col.5</t>
  </si>
  <si>
    <t>Cap.5 Pct.1 rd.26 col.5</t>
  </si>
  <si>
    <t>Cap.5 Pct.1 rd.27 col.5</t>
  </si>
  <si>
    <t>Cap.5 Pct.1 rd.28 col.5</t>
  </si>
  <si>
    <t>Cap.5 Pct.1 rd.29 col.5</t>
  </si>
  <si>
    <t>Cap.5 Pct.1 rd.30 col.5</t>
  </si>
  <si>
    <t>Cap.5 Pct.1 rd.31 col.5</t>
  </si>
  <si>
    <t>Cap.5 Pct.1 rd.32 col.5</t>
  </si>
  <si>
    <t>Cap.5 Pct.1 rd.33 col.5</t>
  </si>
  <si>
    <t>Cap.5 Pct.1 rd.34 col.5</t>
  </si>
  <si>
    <t>Cap.5 Pct.1 rd.35 col.5</t>
  </si>
  <si>
    <t>Cap.5 Pct.1 rd.36 col.5</t>
  </si>
  <si>
    <t>Cap.5 Pct.1 rd.37 col.5</t>
  </si>
  <si>
    <t>Cap.5 Pct.1 rd.38 col.5</t>
  </si>
  <si>
    <t>Cap.5 Pct.1 rd.39 col.5</t>
  </si>
  <si>
    <t>Cap.5 Pct.1 rd.40 col.5</t>
  </si>
  <si>
    <t>Cap.5 Pct.1 rd.41 col.5</t>
  </si>
  <si>
    <t>Cap.5 Pct.1 rd.42 col.5</t>
  </si>
  <si>
    <t>Cap.5 Pct.1 rd.43 col.5</t>
  </si>
  <si>
    <t>Cap.5 Pct.1 rd.44 col.5</t>
  </si>
  <si>
    <t>Cap.5 Pct.1 rd.45 col.5</t>
  </si>
  <si>
    <t>Cap.5 Pct.1 rd.46 col.5</t>
  </si>
  <si>
    <t>Cap.5 Pct.1 rd.47 col.5</t>
  </si>
  <si>
    <t>Cap.5 Pct.1 rd.48 col.5</t>
  </si>
  <si>
    <t>Cap.5 Pct.1 rd.49 col.5</t>
  </si>
  <si>
    <t>Cap.5 Pct.1 rd.50 col.5</t>
  </si>
  <si>
    <t>Cap.5 Pct.1 rd.51 col.5</t>
  </si>
  <si>
    <t>Cap.5 Pct.1 rd.52 col.5</t>
  </si>
  <si>
    <t>Cap.5 Pct.1 rd.53 col.5</t>
  </si>
  <si>
    <t>Cap.5 Pct.1 rd.54 col.5</t>
  </si>
  <si>
    <t>Cap.5 Pct.1 rd.55 col.5</t>
  </si>
  <si>
    <t>Cap.5 Pct.1 rd.56 col.5</t>
  </si>
  <si>
    <t>Cap.5 Pct.1 rd.57 col.5</t>
  </si>
  <si>
    <t>Cap.5 Pct.1 rd.58 col.5</t>
  </si>
  <si>
    <t>Cap.5 Pct.1 rd.59 col.5</t>
  </si>
  <si>
    <t>Cap.5 Pct.1 rd.60 col.5</t>
  </si>
  <si>
    <t>Cap.5 Pct.1 rd.61 col.5</t>
  </si>
  <si>
    <t>Cap.5 Pct.1 rd.62 col.5</t>
  </si>
  <si>
    <t>Cap.5 Pct.1 rd.63 col.5</t>
  </si>
  <si>
    <t>Cap.5 Pct.1 rd.64 col.5</t>
  </si>
  <si>
    <t>Cap.5 Pct.1 rd.65 col.5</t>
  </si>
  <si>
    <t>Cap.5 Pct.1 rd.66 col.5</t>
  </si>
  <si>
    <t>Cap.5 Pct.1 rd.67 col.5</t>
  </si>
  <si>
    <t>Cap.5 Pct.1 rd.68 col.5</t>
  </si>
  <si>
    <t>Cap.5 Pct.1 rd.69 col.5</t>
  </si>
  <si>
    <t>Cap.5 Pct.1 rd.70 col.5</t>
  </si>
  <si>
    <t>Cap.5 Pct.1 rd.71 col.5</t>
  </si>
  <si>
    <t>Cap.5 Pct.1 rd.72 col.5</t>
  </si>
  <si>
    <t>Cap.5 Pct.1 rd.73 col.5</t>
  </si>
  <si>
    <t>Cap.5 Pct.1 rd.74 col.5</t>
  </si>
  <si>
    <t>Cap.5 Pct.1 rd.75 col.5</t>
  </si>
  <si>
    <t>Cap.5 Pct.1 rd.76 col.5</t>
  </si>
  <si>
    <t>Cap.5 Pct.1 rd.77 col.5</t>
  </si>
  <si>
    <t>Cap.5 Pct.1 rd.78 col.5</t>
  </si>
  <si>
    <t>Cap.5 Pct.1 rd.79 col.5</t>
  </si>
  <si>
    <t>Cap.5 Pct.1 rd.80 col.5</t>
  </si>
  <si>
    <t>Cap.5 Pct.1 rd.81 col.5</t>
  </si>
  <si>
    <t>Cap.5 Pct.1 rd.82 col.5</t>
  </si>
  <si>
    <t>Cap.5 Pct.1 rd.83 col.5</t>
  </si>
  <si>
    <t>Cap.5 Pct.1 rd.84 col.5</t>
  </si>
  <si>
    <t>Cap.5 Pct.1 rd.85 col.5</t>
  </si>
  <si>
    <t>Cap.5 Pct.1 rd.86 col.5</t>
  </si>
  <si>
    <t>Cap.5 Pct.1 rd.87 col.5</t>
  </si>
  <si>
    <t>Cap.5 Pct.1 rd.88 col.5</t>
  </si>
  <si>
    <t>Cap.5 Pct.1 rd.89 col.5</t>
  </si>
  <si>
    <t>Cap.5 Pct.1 rd.90 col.5</t>
  </si>
  <si>
    <t>Cap.5 Pct.1 rd.91 col.5</t>
  </si>
  <si>
    <t>Cap.5 Pct.1 rd.92 col.5</t>
  </si>
  <si>
    <t>Cap.5 Pct.1 rd.93 col.5</t>
  </si>
  <si>
    <t>Cap.5 Pct.1 rd.94 col.5</t>
  </si>
  <si>
    <t>Cap.5 Pct.1 rd.95 col.5</t>
  </si>
  <si>
    <t>Cap.5 Pct.1 rd.96 col.5</t>
  </si>
  <si>
    <t>Cap.5 Pct.1 rd.97 col.5</t>
  </si>
  <si>
    <t>Cap.5 Pct.1 rd.98 col.5</t>
  </si>
  <si>
    <t>Cap.5 Pct.1 rd.99 col.5</t>
  </si>
  <si>
    <t>Cap.5 Pct.1 rd.100 col.5</t>
  </si>
  <si>
    <t>Cap.5 Pct.1 rd.101 col.5</t>
  </si>
  <si>
    <t>Cap.5 Pct.1 rd.102 col.5</t>
  </si>
  <si>
    <t>Cap.5 Pct.1 rd.103 col.5</t>
  </si>
  <si>
    <t>Cap.5 Pct.1 rd.104 col.5</t>
  </si>
  <si>
    <t>Cap.5 Pct.1 rd.105 col.5</t>
  </si>
  <si>
    <t>Cap.5 Pct.1 rd.106 col.5</t>
  </si>
  <si>
    <t>Cap.5 Pct.1 rd.107 col.5</t>
  </si>
  <si>
    <t>Cap.5 Pct.1 rd.108 col.5</t>
  </si>
  <si>
    <t>Cap.5 Pct.1 rd.109 col.5</t>
  </si>
  <si>
    <t>Cap.5 Pct.1 rd.110 col.5</t>
  </si>
  <si>
    <t>Cap.5 Pct.1 rd.111 col.5</t>
  </si>
  <si>
    <t>Cap.5 Pct.1 rd.112 col.5</t>
  </si>
  <si>
    <t>Cap.5 Pct.1 rd.113 col.5</t>
  </si>
  <si>
    <t>Cap.5 Pct.1 rd.114 col.5</t>
  </si>
  <si>
    <t>Cap.5 Pct.1 rd.115 col.5</t>
  </si>
  <si>
    <t>Cap.5 Pct.1 rd.116 col.5</t>
  </si>
  <si>
    <t>Cap.5 Pct.1 rd.117 col.5</t>
  </si>
  <si>
    <t>Cap.5 Pct.1 rd.118 col.5</t>
  </si>
  <si>
    <t>Cap.5 Pct.1 rd.119 col.5</t>
  </si>
  <si>
    <t>Cap.5 Pct.1 rd.120 col.5</t>
  </si>
  <si>
    <t>Cap.5 Pct.1 rd.121 col.5</t>
  </si>
  <si>
    <t>Cap.5 Pct.1 rd.122 col.5</t>
  </si>
  <si>
    <t>Cap.5 Pct.1 rd.123 col.5</t>
  </si>
  <si>
    <t>Cap.5 Pct.1 rd.124 col.5</t>
  </si>
  <si>
    <t>Cap.5 Pct.1 rd.125 col.5</t>
  </si>
  <si>
    <t>Cap.5 Pct.1 rd.126 col.5</t>
  </si>
  <si>
    <t>Cap.5 Pct.1 rd.127 col.5</t>
  </si>
  <si>
    <t>Cap.5 Pct.1 rd.128 col.5</t>
  </si>
  <si>
    <t>Cap.5 Pct.1 rd.129 col.5</t>
  </si>
  <si>
    <t>Cap.5 Pct.1 rd.130 col.5</t>
  </si>
  <si>
    <t>Cap.5 Pct.1 rd.131 col.5</t>
  </si>
  <si>
    <t>Cap.5 Pct.1 rd.132 col.5</t>
  </si>
  <si>
    <t>Cap.5 Pct.1 rd.133 col.5</t>
  </si>
  <si>
    <t>Cap.5 Pct.1 rd.134 col.5</t>
  </si>
  <si>
    <t>Cap.5 Pct.1 rd.135 col.5</t>
  </si>
  <si>
    <t>Cap.5 Pct.1 rd.136 col.5</t>
  </si>
  <si>
    <t>Cap.5 Pct.1 rd.137 col.5</t>
  </si>
  <si>
    <t>Cap.5 Pct.1 rd.138 col.5</t>
  </si>
  <si>
    <t>Cap.5 Pct.1 rd.139 col.5</t>
  </si>
  <si>
    <t>Cap.5 Pct.1 rd.140 col.5</t>
  </si>
  <si>
    <t>Cap.5 Pct.1 rd.141 col.5</t>
  </si>
  <si>
    <t>Cap.5 Pct.1 rd.142 col.5</t>
  </si>
  <si>
    <t>Cap.5 Pct.1 rd.143 col.5</t>
  </si>
  <si>
    <t>Cap.5 Pct.1 rd.144 col.5</t>
  </si>
  <si>
    <t>Cap.5 Pct.1 rd.145 col.5</t>
  </si>
  <si>
    <t>Cap.5 Pct.1 rd.146 col.5</t>
  </si>
  <si>
    <t>Cap.5 Pct.1 rd.147 col.5</t>
  </si>
  <si>
    <t>Cap.5 Pct.1 rd.148 col.5</t>
  </si>
  <si>
    <t>Cap.5 Pct.1 rd.149 col.5</t>
  </si>
  <si>
    <t>Cap.5 Pct.1 rd.150 col.5</t>
  </si>
  <si>
    <t>Cap.5 Pct.1 rd.151 col.5</t>
  </si>
  <si>
    <t>Cap.5 Pct.1 rd.152 col.5</t>
  </si>
  <si>
    <t>Cap.5 Pct.1 rd.153 col.5</t>
  </si>
  <si>
    <t>Cap.5 Pct.1 rd.154 col.5</t>
  </si>
  <si>
    <t>Cap.5 Pct.1 rd.155 col.5</t>
  </si>
  <si>
    <t>Cap.5 Pct.1 rd.156 col.5</t>
  </si>
  <si>
    <t>Cap.5 Pct.1 rd.157 col.5</t>
  </si>
  <si>
    <t>Cap.5 Pct.1 rd.158 col.5</t>
  </si>
  <si>
    <t>Cap.5 Pct.1 rd.159 col.5</t>
  </si>
  <si>
    <t>Cap.5 Pct.1 rd.160 col.5</t>
  </si>
  <si>
    <t>Cap.5 Pct.1 rd.161 col.5</t>
  </si>
  <si>
    <t>Cap.5 Pct.1 rd.162 col.5</t>
  </si>
  <si>
    <t>Cap.5 Pct.1 rd.163 col.5</t>
  </si>
  <si>
    <t>Cap.5 Pct.1 rd.164 col.5</t>
  </si>
  <si>
    <t>Cap.5 Pct.1 rd.165 col.5</t>
  </si>
  <si>
    <t>Cap.5 Pct.1 rd.166 col.5</t>
  </si>
  <si>
    <t>Cap.5 Pct.1 rd.167 col.5</t>
  </si>
  <si>
    <t>Cap.5 Pct.1 rd.168 col.5</t>
  </si>
  <si>
    <t>Cap.5 Pct.1 rd.169 col.5</t>
  </si>
  <si>
    <t>Cap.5 Pct.1 rd.170 col.5</t>
  </si>
  <si>
    <t>Cap.5 Pct.1 rd.171 col.5</t>
  </si>
  <si>
    <t>Cap.5 Pct.1 rd.172 col.5</t>
  </si>
  <si>
    <t>Cap.5 Pct.1 rd.173 col.5</t>
  </si>
  <si>
    <t>Cap.5 Pct.1 rd.174 col.5</t>
  </si>
  <si>
    <t>Cap.5 Pct.1 rd.175 col.5</t>
  </si>
  <si>
    <t>Cap.5 Pct.1 rd.176 col.5</t>
  </si>
  <si>
    <t>Cap.5 Pct.1 rd.177 col.5</t>
  </si>
  <si>
    <t>Cap.5 Pct.1 rd.178 col.5</t>
  </si>
  <si>
    <t>Cap.5 Pct.1 rd.179 col.5</t>
  </si>
  <si>
    <t>Cap.5 Pct.1 rd.180 col.5</t>
  </si>
  <si>
    <t>Cap.5 Pct.1 rd.181 col.5</t>
  </si>
  <si>
    <t>Cap.5 Pct.1 rd.182 col.5</t>
  </si>
  <si>
    <t>Cap.5 Pct.1 rd.183 col.5</t>
  </si>
  <si>
    <t>Cap.5 Pct.1 rd.184 col.5</t>
  </si>
  <si>
    <t>Cap.5 Pct.1 rd.185 col.5</t>
  </si>
  <si>
    <t>Cap.5 Pct.1 rd.186 col.5</t>
  </si>
  <si>
    <t>Cap.5 Pct.1 rd.187 col.5</t>
  </si>
  <si>
    <t>Cap.5 Pct.1 rd.188 col.5</t>
  </si>
  <si>
    <t>Cap.5 Pct.1 rd.189 col.5</t>
  </si>
  <si>
    <t>Cap.5 Pct.1 rd.190 col.5</t>
  </si>
  <si>
    <t>Cap.5 Pct.1 rd.191 col.5</t>
  </si>
  <si>
    <t>Cap.5 Pct.1 rd.192 col.5</t>
  </si>
  <si>
    <t>Cap.5 Pct.1 rd.193 col.5</t>
  </si>
  <si>
    <t>Cap.5 Pct.1 rd.194 col.5</t>
  </si>
  <si>
    <t>Cap.5 Pct.1 rd.195 col.5</t>
  </si>
  <si>
    <t>Cap.5 Pct.1 rd.196 col.5</t>
  </si>
  <si>
    <t>Cap.5 Pct.1 rd.197 col.5</t>
  </si>
  <si>
    <t>Cap.5 Pct.1 rd.198 col.5</t>
  </si>
  <si>
    <t>Cap.5 Pct.1 rd.199 col.5</t>
  </si>
  <si>
    <t>cap.II pct.7 Dacă col.B # 0 sau col1 # 0 atunci col.12 # 0</t>
  </si>
  <si>
    <t>Cap.II pct.7 rd.1 la 30 col.15 &lt;= cap II pct.7 rd.1 la 30 col.1</t>
  </si>
  <si>
    <t>cap.II pct.7 rd.(1 la n) col.11 # 0 atunci  si col.12 # 0</t>
  </si>
  <si>
    <t>Dacă Cap.2 Pct.7 Rd.(2 la 30) INT(Col.B /100) = 52, atunci Cap.2 Pct.7 Rd.(2 la 30) Col.15 = 0</t>
  </si>
  <si>
    <t xml:space="preserve">Cap.2 Pct.7 Rd.(1 la 30) Col.11 &lt;= Cap.2 Pct.7 Rd.(1 la 30) Col.12 </t>
  </si>
  <si>
    <t>cap.II pct.15.3 rd.16 col.(1 la 2) &lt;= rd.15 col.(1 la 2)</t>
  </si>
  <si>
    <t>cap.II pct.15.3 rd.1 col.1 &gt;= 0</t>
  </si>
  <si>
    <t>cap.II pct.15.3 rd.1 col.1 &lt;  pct.15.2 rd.1 col.1 pt div (C_CAEN # 41,42,43) si nu au activitate specializată în construcţii (cap.2 pct.7 col.B), altfel cap.II pct.15.3 rd.1 col.1 = pct.15.2 rd.1 col.1</t>
  </si>
  <si>
    <t>Cap.2 Pct.5 Rd.11 Col.1 &gt;= Cap.2 Pct.12 Rd.1 Col.1</t>
  </si>
  <si>
    <t>cap II pct 15.2 col1 = cap II pct 15.3 rd1 col1 pentru c_caen = 4100 – 4399</t>
  </si>
  <si>
    <t>Cap.2 Pct.7 Suma pe Col.1 Rd.(2 la 30) pentru col.B = diviz.45 sau 46</t>
  </si>
  <si>
    <t>Cap.2 Pct.7 Suma pe Col.18 Rd.(2 la 30) pentru col.B = diviz.45 sau 46</t>
  </si>
  <si>
    <t xml:space="preserve"> cap.IV pct.2 rd.(1 la n) col.(1 la 8)  &gt;= 2500</t>
  </si>
  <si>
    <t>Cap.4 Pct.5 Rd.2 Col.1</t>
  </si>
  <si>
    <t>Cap.1 pct.1 rd.20 col.1</t>
  </si>
  <si>
    <t>Cap.2 pct.7  col.B</t>
  </si>
  <si>
    <t>Cap.2 Pct.7 Rd.1 Col.14 &gt; Cap.4 Pct.1 Rd.1 Col.5</t>
  </si>
  <si>
    <t>Activitatea principală (CAEN)</t>
  </si>
  <si>
    <t>Rd.5 Col.1 = Rd.(6+7+8) Col.1</t>
  </si>
  <si>
    <t>Rd.5 Col.2 = Rd.(6+7+8) Col.2</t>
  </si>
  <si>
    <t xml:space="preserve">Total calculatoare si echip. periferice Cap.4 Pct.3 </t>
  </si>
  <si>
    <t>Cota TVA</t>
  </si>
  <si>
    <t>Mijloace fixe</t>
  </si>
  <si>
    <t xml:space="preserve">Numai pentru scopuri de cercetare statistică </t>
  </si>
  <si>
    <t>Comert cu ridicata al calculatoarelor, echipamentelor periferice si software-ului</t>
  </si>
  <si>
    <t>Cap.2 Pct.3 Rd.1 Col1</t>
  </si>
  <si>
    <t>Cap.2 Pct.3 Rd.2 Col1</t>
  </si>
  <si>
    <t>Cap.2 Pct.3 Rd.3 Col1</t>
  </si>
  <si>
    <t>Cap.2 Pct.3 Rd.4 Col1</t>
  </si>
  <si>
    <t>Cap.2 Pct.3 Rd.5 Col1</t>
  </si>
  <si>
    <t>Cap.2 Pct.3 Rd.6 Col1</t>
  </si>
  <si>
    <t>Cap.2 Pct.3 Rd.7 Col1</t>
  </si>
  <si>
    <t>Cap.2 Pct.3 Rd.8 Col1</t>
  </si>
  <si>
    <t>Cap.2 Pct.7 Rd.2 Col.16</t>
  </si>
  <si>
    <t>Cap.2 Pct.7 Rd.3 Col.16</t>
  </si>
  <si>
    <t>Cap.2 Pct.7 Rd.4 Col.16</t>
  </si>
  <si>
    <t>Cap.2 Pct.7 Rd.5 Col.16</t>
  </si>
  <si>
    <t>Cap.2 Pct.7 Rd.6 Col.16</t>
  </si>
  <si>
    <t>Cap.2 Pct.7 Rd.7 Col.16</t>
  </si>
  <si>
    <t>Cap.2 Pct.7 Rd.8 Col.16</t>
  </si>
  <si>
    <t>Cap.2 Pct.7 Rd.9 Col.16</t>
  </si>
  <si>
    <t>Cap.2 Pct.7 Rd.10 Col.16</t>
  </si>
  <si>
    <t>Cap.2 Pct.7 Rd.11 Col.16</t>
  </si>
  <si>
    <t>Cap.2 Pct.7 Rd.12 Col.16</t>
  </si>
  <si>
    <t>Cap.2 Pct.7 Rd.13 Col.16</t>
  </si>
  <si>
    <t>Cap.2 Pct.7 Rd.14 Col.16</t>
  </si>
  <si>
    <t>Cap.2 Pct.7 Rd.15 Col.16</t>
  </si>
  <si>
    <t>Cap.2 Pct.7 Rd.16 Col.16</t>
  </si>
  <si>
    <t>Cap.2 Pct.7 Rd.17 Col.16</t>
  </si>
  <si>
    <t>Cap.2 Pct.7 Rd.18 Col.16</t>
  </si>
  <si>
    <t>Cap.2 Pct.7 Rd.19 Col.16</t>
  </si>
  <si>
    <t>Cap.2 Pct.7 Rd.20 Col.16</t>
  </si>
  <si>
    <t>Cap.2 Pct.7 Rd.21 Col.16</t>
  </si>
  <si>
    <t>Cap.2 Pct.7 Rd.22 Col.16</t>
  </si>
  <si>
    <t>Cap.2 Pct.7 Rd.23 Col.16</t>
  </si>
  <si>
    <t>Cap.2 Pct.7 Rd.24 Col.16</t>
  </si>
  <si>
    <t>Cap.2 Pct.7 Rd.25 Col.16</t>
  </si>
  <si>
    <t>Cap.2 Pct.7 Rd.26 Col.16</t>
  </si>
  <si>
    <t>Cap.2 Pct.7 Rd.27 Col.16</t>
  </si>
  <si>
    <t>Cap.2 Pct.7 Rd.28 Col.16</t>
  </si>
  <si>
    <t>Cap.2 Pct.7 Rd.29 Col.16</t>
  </si>
  <si>
    <t>Cap.2 Pct.7 Rd.30 Col.16</t>
  </si>
  <si>
    <t>Cap.2 Pct.14 Rd.2 Col.1</t>
  </si>
  <si>
    <t>Cap.2 Pct.14 Rd.2 Col.2</t>
  </si>
  <si>
    <t>Cap.2 Pct.14 Rd.3 Col.1</t>
  </si>
  <si>
    <t>Cap.2 Pct.14 Rd.3 Col.2</t>
  </si>
  <si>
    <t>Cap.2 Pct.14 Rd.4 Col.1</t>
  </si>
  <si>
    <t>Cap.2 Pct.14 Rd.4 Col.2</t>
  </si>
  <si>
    <t>Cap.2 Pct.14 Rd.5 Col.1</t>
  </si>
  <si>
    <t>Cap.2 Pct.14 Rd.5 Col.2</t>
  </si>
  <si>
    <t>Cap.2 Pct.14 Rd.6 Col.1</t>
  </si>
  <si>
    <t>Cap.2 Pct.14 Rd.6 Col.2</t>
  </si>
  <si>
    <t>Cap.2 Pct.14 Rd.7 Col.1</t>
  </si>
  <si>
    <t>Cap.2 Pct.14 Rd.7 Col.2</t>
  </si>
  <si>
    <t>Cap.2 Pct.14 Rd.8 Col.1</t>
  </si>
  <si>
    <t>Cap.2 Pct.14 Rd.8 Col.2</t>
  </si>
  <si>
    <t>Cap.2 Pct.14 Rd.9 Col.1</t>
  </si>
  <si>
    <t>Cap.2 Pct.14 Rd.9 Col.2</t>
  </si>
  <si>
    <t>Cap.2 Pct.14 Rd.10 Col.1</t>
  </si>
  <si>
    <t>Cap.2 Pct.14 Rd.10 Col.2</t>
  </si>
  <si>
    <t>Cap.2 Pct.14 Rd.11 Col.1</t>
  </si>
  <si>
    <t>Cap.2 Pct.14 Rd.11 Col.2</t>
  </si>
  <si>
    <t>Cap.2 Pct.14 Rd.12 Col.1</t>
  </si>
  <si>
    <t>Cap.2 Pct.14 Rd.12 Col.2</t>
  </si>
  <si>
    <t>Cap.2 Pct.14 Rd.13 Col.1</t>
  </si>
  <si>
    <t>Cap.2 Pct.14 Rd.13 Col.2</t>
  </si>
  <si>
    <t>Cap.2 Pct.14 Rd.14 Col.1</t>
  </si>
  <si>
    <t>Cap.2 Pct.14 Rd.14 Col.2</t>
  </si>
  <si>
    <t>Cap.2 Pct.14 Rd.15 Col.1</t>
  </si>
  <si>
    <t>Cap.2 Pct.14 Rd.15 Col.2</t>
  </si>
  <si>
    <t>Cap.2 Pct.14 Rd.16 Col.1</t>
  </si>
  <si>
    <t>Cap.2 Pct.14 Rd.16 Col.2</t>
  </si>
  <si>
    <t>Cap.2 Pct.14 Rd.17 Col.1</t>
  </si>
  <si>
    <t>Cap.2 Pct.14 Rd.17 Col.2</t>
  </si>
  <si>
    <t>Cap.2 Pct.14 Rd.18 Col.1</t>
  </si>
  <si>
    <t>Cap.2 Pct.14 Rd.18 Col.2</t>
  </si>
  <si>
    <t>Cap.2 Pct.14 Rd.19 Col.1</t>
  </si>
  <si>
    <t>Cap.2 Pct.14 Rd.19 Col.2</t>
  </si>
  <si>
    <t>Cap.2 Pct.14 Rd.20 Col.1</t>
  </si>
  <si>
    <t>Cap.2 Pct.14 Rd.20 Col.2</t>
  </si>
  <si>
    <t>Cap.2 Pct.14 Rd.21 Col.1</t>
  </si>
  <si>
    <t>Cap.2 Pct.14 Rd.21 Col.2</t>
  </si>
  <si>
    <t>Cap.2 Pct.14 Rd.22 Col.1</t>
  </si>
  <si>
    <t>Cap.2 Pct.14 Rd.22 Col.2</t>
  </si>
  <si>
    <t>Cap.2 Pct.14 Rd.23 Col.1</t>
  </si>
  <si>
    <t>Cap.2 Pct.14 Rd.23 Col.2</t>
  </si>
  <si>
    <t>Cap.2 Pct.14 Rd.24 Col.1</t>
  </si>
  <si>
    <t>Cap.2 Pct.14 Rd.24 Col.2</t>
  </si>
  <si>
    <t>Cap.2 Pct.14 Rd.25 Col.1</t>
  </si>
  <si>
    <t>Cap.2 Pct.14 Rd.25 Col.2</t>
  </si>
  <si>
    <t>Cap.2 Pct.14 Rd.26 Col.1</t>
  </si>
  <si>
    <t>Cap.2 Pct.14 Rd.26 Col.2</t>
  </si>
  <si>
    <t>Cap.2 Pct.14 Rd.27 Col.1</t>
  </si>
  <si>
    <t>Cap.2 Pct.14 Rd.27 Col.2</t>
  </si>
  <si>
    <t>Cap.2 Pct.14 Rd.28 Col.1</t>
  </si>
  <si>
    <t>Cap.2 Pct.14 Rd.28 Col.2</t>
  </si>
  <si>
    <t>Cap.2 Pct.14 Rd.29 Col.1</t>
  </si>
  <si>
    <t>Cap.2 Pct.14 Rd.29 Col.2</t>
  </si>
  <si>
    <t>Cap.2 Pct.14 Rd.30 Col.1</t>
  </si>
  <si>
    <t>Cap.2 Pct.14 Rd.30 Col.2</t>
  </si>
  <si>
    <t>Cap.2 Pct.14 Rd.31 Col.1</t>
  </si>
  <si>
    <t>Cap.2 Pct.14 Rd.31 Col.2</t>
  </si>
  <si>
    <t>Cap.2 Pct.14 Rd.32 Col.1</t>
  </si>
  <si>
    <t>Cap.2 Pct.14 Rd.32 Col.2</t>
  </si>
  <si>
    <t>Cap.2 Pct.14 Rd.33 Col.1</t>
  </si>
  <si>
    <t>Cap.2 Pct.14 Rd.33 Col.2</t>
  </si>
  <si>
    <t>Cap.2 Pct.14 Rd.34 Col.1</t>
  </si>
  <si>
    <t>Cap.2 Pct.14 Rd.34 Col.2</t>
  </si>
  <si>
    <t>Cap.2 Pct.14 Rd.35 Col.1</t>
  </si>
  <si>
    <t>Cap.2 Pct.14 Rd.35 Col.2</t>
  </si>
  <si>
    <t>Cap.2 Pct.14 Rd.36 Col.1</t>
  </si>
  <si>
    <t>Cap.2 Pct.14 Rd.36 Col.2</t>
  </si>
  <si>
    <t>Cap.2 Pct.14 Rd.37 Col.1</t>
  </si>
  <si>
    <t>Cap.2 Pct.14 Rd.37 Col.2</t>
  </si>
  <si>
    <t>Cap.2 Pct.14 Rd.38 Col.1</t>
  </si>
  <si>
    <t>Cap.2 Pct.14 Rd.38 Col.2</t>
  </si>
  <si>
    <t>Cap.2 Pct.14 Rd.39 Col.1</t>
  </si>
  <si>
    <t>Cap.2 Pct.14 Rd.39 Col.2</t>
  </si>
  <si>
    <t>Cap.2 Pct.14 Rd.40 Col.1</t>
  </si>
  <si>
    <t>Cap.2 Pct.14 Rd.40 Col.2</t>
  </si>
  <si>
    <t>Cap.2 Pct.14 Rd.41 Col.1</t>
  </si>
  <si>
    <t>Cap.2 Pct.14 Rd.41 Col.2</t>
  </si>
  <si>
    <t>Cap.2 Pct.14 Rd.42 Col.1</t>
  </si>
  <si>
    <t>Cap.2 Pct.14 Rd.42 Col.2</t>
  </si>
  <si>
    <t>Cap.2 Pct.14 Rd.43 Col.1</t>
  </si>
  <si>
    <t>Cap.2 Pct.14 Rd.43 Col.2</t>
  </si>
  <si>
    <t>Cap.2 Pct.14 Rd.44 Col.1</t>
  </si>
  <si>
    <t>Cap.2 Pct.14 Rd.44 Col.2</t>
  </si>
  <si>
    <t>Cap.2 Pct.14 Rd.45 Col.1</t>
  </si>
  <si>
    <t>Cap.2 Pct.14 Rd.45 Col.2</t>
  </si>
  <si>
    <t>Cap.2 Pct.14 Rd.46 Col.1</t>
  </si>
  <si>
    <t>Cap.2 Pct.14 Rd.46 Col.2</t>
  </si>
  <si>
    <t>Cap.2 Pct.15.1 Rd.1 Col.1</t>
  </si>
  <si>
    <t>Cap.2 Pct.15.2 Rd.1 Col.(2+3+4)</t>
  </si>
  <si>
    <t>Cap.2 Pct.15.2 Rd.2 Col.1</t>
  </si>
  <si>
    <t>Cap.2 Pct.15.2 Rd.2 Col.(2+3+4)</t>
  </si>
  <si>
    <t>Cap.2 Pct.15.2 Rd.3 Col.1</t>
  </si>
  <si>
    <t>Cap.2 Pct.15.2 Rd.3 Col.(2+3+4)</t>
  </si>
  <si>
    <t>Cap.2 Pct.15.2 Rd.4 Col.1</t>
  </si>
  <si>
    <t>Cap.2 Pct.15.2 Rd.4 Col.(2+3+4)</t>
  </si>
  <si>
    <t>Cap.2 Pct.15.2 Rd.5 Col.1</t>
  </si>
  <si>
    <t>Cap.2 Pct.15.2 Rd.5 Col.(2+3+4)</t>
  </si>
  <si>
    <t>Cap.2 Pct.15.2 Rd.6 Col.1</t>
  </si>
  <si>
    <t>Cap.2 Pct.15.2 Rd.6 Col.(2+3+4)</t>
  </si>
  <si>
    <t>Cap.2 Pct.15.2 Rd.7 Col.1</t>
  </si>
  <si>
    <t>Cap.2 Pct.15.2 Rd.7 Col.(2+3+4)</t>
  </si>
  <si>
    <t>Cap.2 Pct.15.2 Rd.8 Col.1</t>
  </si>
  <si>
    <t>Cap.2 Pct.15.2 Rd.8 Col.(2+3+4)</t>
  </si>
  <si>
    <t>Cap.2 Pct.15.2 Rd.9 Col.1</t>
  </si>
  <si>
    <t>Cap.2 Pct.15.2 Rd.9 Col.(2+3+4)</t>
  </si>
  <si>
    <t>Cap.2 Pct.15.2 Rd.10 Col.1</t>
  </si>
  <si>
    <t>Cap.2 Pct.15.2 Rd.10 Col.(2+3+4)</t>
  </si>
  <si>
    <t>Cap.2 Pct.15.2 Rd.11 Col.1</t>
  </si>
  <si>
    <t>Cap.2 Pct.15.2 Rd.11 Col.(2+3+4)</t>
  </si>
  <si>
    <t>Cap.2 Pct.15.2 Rd.12 Col.1</t>
  </si>
  <si>
    <t>Cap.2 Pct.15.2 Rd.12 Col.(2+3+4)</t>
  </si>
  <si>
    <t>Cap.2 Pct.15.2 Rd.13 Col.1</t>
  </si>
  <si>
    <t>Cap.2 Pct.15.2 Rd.13 Col.(2+3+4)</t>
  </si>
  <si>
    <t>Cap.2 Pct.15.2 Rd.14 Col.1</t>
  </si>
  <si>
    <t>Cap.2 Pct.15.2 Rd.15 Col.1</t>
  </si>
  <si>
    <t>Cap.2 Pct.15.2 Rd.1 Col.2</t>
  </si>
  <si>
    <t>Cap.2 Pct.15.2 Rd.1 Col.3</t>
  </si>
  <si>
    <t>Cap.2 Pct.15.2 Rd.1 Col.4</t>
  </si>
  <si>
    <t>Cap.2 Pct.15.2 Rd.2 Col.B</t>
  </si>
  <si>
    <t>Cap.2 Pct.15.2 Rd.3 Col.B</t>
  </si>
  <si>
    <t>Cap.2 Pct.15.2 Rd.4 Col.B</t>
  </si>
  <si>
    <t>Cap.2 Pct.15.2 Rd.5 Col.B</t>
  </si>
  <si>
    <t>Cap.2 Pct.15.2 Rd.6 Col.B</t>
  </si>
  <si>
    <t>Cap.2 Pct.15.2 Rd.7 Col.B</t>
  </si>
  <si>
    <t>Cap.2 Pct.15.2 Rd.8 Col.B</t>
  </si>
  <si>
    <t>Cap.2 Pct.15.2 Rd.9 Col.B</t>
  </si>
  <si>
    <t>Cap.2 Pct.15.2 Rd.10 Col.B</t>
  </si>
  <si>
    <t>Cap.2 Pct.15.2 Rd.11 Col.B</t>
  </si>
  <si>
    <t>Cap.2 Pct.15.2 Rd.12 Col.B</t>
  </si>
  <si>
    <t>Cap.2 Pct.15.2 Rd.13 Col.B</t>
  </si>
  <si>
    <t>Cap.2 Pct.15.2 Rd.14 Col.B</t>
  </si>
  <si>
    <t>Cap.2 Pct.15.2 Rd.15 Col.B</t>
  </si>
  <si>
    <t>Cap.2 Pct.15.3 Rd.(2+6+14+21+24+25) Col.1</t>
  </si>
  <si>
    <t>Cap.2 Pct.15.3 Rd.1 Col.2</t>
  </si>
  <si>
    <t>Cap.2 Pct.15.3 Rd.(2+6+14+21+24+25) Col.2</t>
  </si>
  <si>
    <t>Cap.2 Pct.15.3 Rd.2 Col.1</t>
  </si>
  <si>
    <t>Cap.2 Pct.15.3 Rd.(3+4+5) Col.1</t>
  </si>
  <si>
    <t>Cap.2 Pct.15.3 Rd.2 Col.2</t>
  </si>
  <si>
    <t>Cap.2 Pct.15.3 Rd.(3+4+5) Col.2</t>
  </si>
  <si>
    <t>Cap.2 Pct.15.3 Rd.6 Col.1</t>
  </si>
  <si>
    <t>Cap.2 Pct.15.3 Rd.(7+8+9+10+11+12+13) Col.1</t>
  </si>
  <si>
    <t>Cap.2 Pct.15.3 Rd.6 Col.2</t>
  </si>
  <si>
    <t>Cap.2 Pct.15.3 Rd.(7+8+9+10+11+12+13) Col.2</t>
  </si>
  <si>
    <t>Cap.2 Pct.15.3 Rd.14 Col.1</t>
  </si>
  <si>
    <t>Cap.2 Pct.15.3 Rd.(15+17+18+19+20) Col.1</t>
  </si>
  <si>
    <t>Cap.2 Pct.15.3 Rd.14 Col.2</t>
  </si>
  <si>
    <t>Cap.2 Pct.15.3 Rd.(15+17+18+19+20) Col.2</t>
  </si>
  <si>
    <t>Cap.2 Pct.15.3 Rd.21 Col.1</t>
  </si>
  <si>
    <t>Cap.2 Pct.15.3 Rd.(22+23) Col.1</t>
  </si>
  <si>
    <t>Cap.2 Pct.15.3 Rd.21 Col.2</t>
  </si>
  <si>
    <t>Cap.2 Pct.15.3 Rd.(22+23) Col.2</t>
  </si>
  <si>
    <t>Cap.2 Pct.15.3 Rd.25 Col.1</t>
  </si>
  <si>
    <t>Cap.2 Pct.15.3 Rd.(26+27) Col.1</t>
  </si>
  <si>
    <t>Cap.2 Pct.15.3 Rd.25 Col.2</t>
  </si>
  <si>
    <t>Cap.2 Pct.15.3 Rd.(26+27) Col.2</t>
  </si>
  <si>
    <t>Cap.2 Pct.15.3 Rd.3 Col.1</t>
  </si>
  <si>
    <t>Cap.2 Pct.15.3 Rd.3 Col.2</t>
  </si>
  <si>
    <t>Cap.2 Pct.15.3 Rd.4 Col.1</t>
  </si>
  <si>
    <t>Cap.2 Pct.15.3 Rd.4 Col.2</t>
  </si>
  <si>
    <t>Cap.2 Pct.15.3 Rd.5 Col.1</t>
  </si>
  <si>
    <t>Cap.2 Pct.15.3 Rd.5 Col.2</t>
  </si>
  <si>
    <t>Cap.2 Pct.15.3 Rd.7 Col.1</t>
  </si>
  <si>
    <t>Cap.2 Pct.15.3 Rd.7 Col.2</t>
  </si>
  <si>
    <t>Cap.2 Pct.15.3 Rd.8 Col.1</t>
  </si>
  <si>
    <t>Cap.2 Pct.15.3 Rd.8 Col.2</t>
  </si>
  <si>
    <t>Cap.2 Pct.15.3 Rd.9 Col.1</t>
  </si>
  <si>
    <t>Cap.2 Pct.15.3 Rd.9 Col.2</t>
  </si>
  <si>
    <t>Cap.2 Pct.15.3 Rd.10 Col.1</t>
  </si>
  <si>
    <t>Cap.2 Pct.15.3 Rd.10 Col.2</t>
  </si>
  <si>
    <t>Cap.2 Pct.15.3 Rd.11 Col.1</t>
  </si>
  <si>
    <t>Cap.2 Pct.15.3 Rd.11 Col.2</t>
  </si>
  <si>
    <t>Cap.2 Pct.15.3 Rd.12 Col.1</t>
  </si>
  <si>
    <t>Cap.2 Pct.15.3 Rd.12 Col.2</t>
  </si>
  <si>
    <t>Cap.2 Pct.15.3 Rd.13 Col.1</t>
  </si>
  <si>
    <t>Cap.2 Pct.15.3 Rd.13 Col.2</t>
  </si>
  <si>
    <t>Cap.2 Pct.15.3 Rd.15 Col.1</t>
  </si>
  <si>
    <t>Cap.2 Pct.15.3 Rd.15 Col.2</t>
  </si>
  <si>
    <t>Cap.2 Pct.15.3 Rd.16 Col.1</t>
  </si>
  <si>
    <t>Cap.2 Pct.15.3 Rd.16 Col.2</t>
  </si>
  <si>
    <t>Cap.2 Pct.15.3 Rd.17 Col.1</t>
  </si>
  <si>
    <t>Cap.2 Pct.15.3 Rd.17 Col.2</t>
  </si>
  <si>
    <t>Cap.2 Pct.15.3 Rd.18 Col.1</t>
  </si>
  <si>
    <t>Cap.2 Pct.15.3 Rd.18 Col.2</t>
  </si>
  <si>
    <t>Cap.2 Pct.15.3 Rd.19 Col.1</t>
  </si>
  <si>
    <t>Cap.2 Pct.15.3 Rd.19 Col.2</t>
  </si>
  <si>
    <t>Cap.2 Pct.15.3 Rd.20 Col.1</t>
  </si>
  <si>
    <t>Cap.2 Pct.15.3 Rd.20 Col.2</t>
  </si>
  <si>
    <t>Cap.2 Pct.15.3 Rd.22 Col.1</t>
  </si>
  <si>
    <t>Cap.2 Pct.15.3 Rd.22 Col.2</t>
  </si>
  <si>
    <t>Cap.2 Pct.15.3 Rd.23 Col.1</t>
  </si>
  <si>
    <t>Cap.2 Pct.15.3 Rd.23 Col.2</t>
  </si>
  <si>
    <t>Cap.2 Pct.15.3 Rd.24 Col.1</t>
  </si>
  <si>
    <t>Cap.2 Pct.15.3 Rd.24 Col.2</t>
  </si>
  <si>
    <t>Cap.2 Pct.15.3 Rd.26 Col.1</t>
  </si>
  <si>
    <t>Cap.2 Pct.15.3 Rd.26 Col.2</t>
  </si>
  <si>
    <t>Cap.2 Pct.15.3 Rd.27 Col.1</t>
  </si>
  <si>
    <t>Cap.2 Pct.15.3 Rd.27 Col.2</t>
  </si>
  <si>
    <t>Suma pe rd.1 col.2 la 6</t>
  </si>
  <si>
    <t>Suma pe rd.2 col.2 la 6</t>
  </si>
  <si>
    <t>Suma pe rd.3 col.2 la 6</t>
  </si>
  <si>
    <t>Suma pe rd.4 col.2 la 6</t>
  </si>
  <si>
    <t>Suma pe rd.5 col.2 la 6</t>
  </si>
  <si>
    <t>Suma pe rd.6 col.2 la 6</t>
  </si>
  <si>
    <t>Suma pe rd.7 col.2 la 6</t>
  </si>
  <si>
    <t>Suma pe rd.8 col.2 la 6</t>
  </si>
  <si>
    <t>Suma pe rd.9 col.2 la 6</t>
  </si>
  <si>
    <t>Suma pe rd.10 col.2 la 6</t>
  </si>
  <si>
    <t>Suma pe rd.11 col.2 la 6</t>
  </si>
  <si>
    <t>Suma pe rd.12 col.2 la 6</t>
  </si>
  <si>
    <t>Suma pe rd.13 col.2 la 6</t>
  </si>
  <si>
    <t>Suma pe rd.14 col.2 la 6</t>
  </si>
  <si>
    <t>Suma pe rd.15 col.2 la 6</t>
  </si>
  <si>
    <t>Suma pe rd.16 col.2 la 6</t>
  </si>
  <si>
    <t>Suma pe rd.17 col.2 la 6</t>
  </si>
  <si>
    <t>Suma pe rd.18 col.2 la 6</t>
  </si>
  <si>
    <t>Suma pe rd.19 col.2 la 6</t>
  </si>
  <si>
    <t>Suma pe rd.20 col.2 la 6</t>
  </si>
  <si>
    <t>Suma pe rd.21 col.2 la 6</t>
  </si>
  <si>
    <t>Suma pe rd.22 col.2 la 6</t>
  </si>
  <si>
    <t>Suma pe rd.23 col.2 la 6</t>
  </si>
  <si>
    <t>Suma pe rd.24 col.2 la 6</t>
  </si>
  <si>
    <t>Suma pe rd.25 col.2 la 6</t>
  </si>
  <si>
    <t>Suma pe rd.26 col.2 la 6</t>
  </si>
  <si>
    <t>Suma pe rd.27 col.2 la 6</t>
  </si>
  <si>
    <t>Suma pe rd.28 col.2 la 6</t>
  </si>
  <si>
    <t>Suma pe rd.29 col.2 la 6</t>
  </si>
  <si>
    <t>Suma pe rd.30 col.2 la 6</t>
  </si>
  <si>
    <t>Suma pe rd.31 col.2 la 6</t>
  </si>
  <si>
    <t>Cap.4 Pct.3 Rd.1 Col.4</t>
  </si>
  <si>
    <t>Cap.4 Pct.3 Rd.2 Col.1</t>
  </si>
  <si>
    <t>Cap.4 Pct.3 Rd.3 Col.1</t>
  </si>
  <si>
    <t>Cap.4 Pct.3 Rd.4 Col.1</t>
  </si>
  <si>
    <t>Cap.4 Pct.3 Rd.5 Col.1</t>
  </si>
  <si>
    <t>Cap.4 Pct.3 Rd.6 Col.1</t>
  </si>
  <si>
    <t>Cap.4 Pct.3 Rd.7 Col.1</t>
  </si>
  <si>
    <t>Cap.4 Pct.3 Rd.8 Col.1</t>
  </si>
  <si>
    <t>Cap.4 Pct.3 Rd.9 Col.1</t>
  </si>
  <si>
    <t>Cap.4 Pct.3 Rd.10 Col.1</t>
  </si>
  <si>
    <t>Cap.4 Pct.3 Rd.11 Col.1</t>
  </si>
  <si>
    <t>Cap.4 Pct.3 Rd.12 Col.1</t>
  </si>
  <si>
    <t>Cap.4 Pct.3 Rd.13 Col.1</t>
  </si>
  <si>
    <t>Cap.4 Pct.3 Rd.14 Col.1</t>
  </si>
  <si>
    <t>Cap.4 Pct.3 Rd.15 Col.1</t>
  </si>
  <si>
    <t>Cap.4 Pct.3 Rd.16 Col.1</t>
  </si>
  <si>
    <t>Cap.4 Pct.3 Rd.17 Col.1</t>
  </si>
  <si>
    <t>Cap.4 Pct.3 Rd.18 Col.1</t>
  </si>
  <si>
    <t>Cap.4 Pct.3 Rd.19 Col.1</t>
  </si>
  <si>
    <t>Cap.4 Pct.3 Rd.20 Col.1</t>
  </si>
  <si>
    <t>Cap.4 Pct.3 Rd.21 Col.1</t>
  </si>
  <si>
    <t>Cap.4 Pct.3 Rd.22 Col.1</t>
  </si>
  <si>
    <t>Cap.4 Pct.3 Rd.23 Col.1</t>
  </si>
  <si>
    <t>Cap.4 Pct.3 Rd.24 Col.1</t>
  </si>
  <si>
    <t>Cap.4 Pct.3 Rd.25 Col.1</t>
  </si>
  <si>
    <t>Cap.4 Pct.3 Rd.26 Col.1</t>
  </si>
  <si>
    <t>Cap.4 Pct.3 Rd.27 Col.1</t>
  </si>
  <si>
    <t>Cap.4 Pct.3 Rd.28 Col.1</t>
  </si>
  <si>
    <t>Cap.4 Pct.3 Rd.29 Col.1</t>
  </si>
  <si>
    <t>Cap.4 Pct.3 Rd.30 Col.1</t>
  </si>
  <si>
    <t>Cap.4 Pct.3 Rd.31 Col.1</t>
  </si>
  <si>
    <t>Cap.4 Pct.3 Rd.32 Col.1</t>
  </si>
  <si>
    <t>Cap.4 Pct.3 Rd.33 Col.1</t>
  </si>
  <si>
    <t>Cap.4 Pct.3 Rd.34 Col.1</t>
  </si>
  <si>
    <t>Cap.4 Pct.3 Rd.35 Col.1</t>
  </si>
  <si>
    <t>Cap.4 Pct.3 Rd.36 Col.1</t>
  </si>
  <si>
    <t>Cap.4 Pct.3 Rd.37 Col.1</t>
  </si>
  <si>
    <t>Cap.4 Pct.3 Rd.38 Col.1</t>
  </si>
  <si>
    <t>Cap.4 Pct.3 Rd.39 Col.1</t>
  </si>
  <si>
    <t>Cap.4 Pct.3 Rd.40 Col.1</t>
  </si>
  <si>
    <t>Cap.4 Pct.3 Rd.2 Col.3</t>
  </si>
  <si>
    <t>Cap.4 Pct.3 Rd.3 Col.3</t>
  </si>
  <si>
    <t>Cap.4 Pct.3 Rd.4 Col.3</t>
  </si>
  <si>
    <t>Cap.4 Pct.3 Rd.5 Col.3</t>
  </si>
  <si>
    <t>Cap.4 Pct.3 Rd.6 Col.3</t>
  </si>
  <si>
    <t>Cap.4 Pct.3 Rd.7 Col.3</t>
  </si>
  <si>
    <t>Cap.4 Pct.3 Rd.8 Col.3</t>
  </si>
  <si>
    <t>Cap.4 Pct.3 Rd.9 Col.3</t>
  </si>
  <si>
    <t>Cap.4 Pct.3 Rd.10 Col.3</t>
  </si>
  <si>
    <t>Cap.4 Pct.3 Rd.11 Col.3</t>
  </si>
  <si>
    <t>Cap.4 Pct.3 Rd.12 Col.3</t>
  </si>
  <si>
    <t>Cap.4 Pct.3 Rd.13 Col.3</t>
  </si>
  <si>
    <t>Cap.4 Pct.3 Rd.14 Col.3</t>
  </si>
  <si>
    <t>Cap.4 Pct.3 Rd.15 Col.3</t>
  </si>
  <si>
    <t>Cap.4 Pct.3 Rd.16 Col.3</t>
  </si>
  <si>
    <t>Cap.4 Pct.3 Rd.17 Col.3</t>
  </si>
  <si>
    <t>Cap.4 Pct.3 Rd.18 Col.3</t>
  </si>
  <si>
    <t>Cap.4 Pct.3 Rd.19 Col.3</t>
  </si>
  <si>
    <t>Cap.4 Pct.3 Rd.20 Col.3</t>
  </si>
  <si>
    <t>Cap.4 Pct.3 Rd.21 Col.3</t>
  </si>
  <si>
    <t>Cap.4 Pct.3 Rd.22 Col.3</t>
  </si>
  <si>
    <t>Cap.4 Pct.3 Rd.23 Col.3</t>
  </si>
  <si>
    <t>Cap.4 Pct.3 Rd.24 Col.3</t>
  </si>
  <si>
    <t>Cap.4 Pct.3 Rd.25 Col.3</t>
  </si>
  <si>
    <t>Cap.4 Pct.3 Rd.26 Col.3</t>
  </si>
  <si>
    <t>Cap.4 Pct.3 Rd.27 Col.3</t>
  </si>
  <si>
    <t>Cap.4 Pct.3 Rd.28 Col.3</t>
  </si>
  <si>
    <t>Cap.4 Pct.3 Rd.29 Col.3</t>
  </si>
  <si>
    <t>Cap.4 Pct.3 Rd.30 Col.3</t>
  </si>
  <si>
    <t>Cap.4 Pct.3 Rd.31 Col.3</t>
  </si>
  <si>
    <t>Cap.4 Pct.3 Rd.32 Col.3</t>
  </si>
  <si>
    <t>Cap.4 Pct.3 Rd.33 Col.3</t>
  </si>
  <si>
    <t>Cap.4 Pct.3 Rd.34 Col.3</t>
  </si>
  <si>
    <t>Cap.4 Pct.3 Rd.35 Col.3</t>
  </si>
  <si>
    <t>Cap.4 Pct.3 Rd.36 Col.3</t>
  </si>
  <si>
    <t>Cap.4 Pct.3 Rd.37 Col.3</t>
  </si>
  <si>
    <t>Cap.4 Pct.3 Rd.38 Col.3</t>
  </si>
  <si>
    <t>Cap.4 Pct.3 Rd.39 Col.3</t>
  </si>
  <si>
    <t>Cap.4 Pct.3 Rd.40 Col.3</t>
  </si>
  <si>
    <t>Cap.4 Pct.4 Rd.1 Col.1</t>
  </si>
  <si>
    <t>Cap.4 Pct.4 Rd.1 Col.2</t>
  </si>
  <si>
    <t>Cap.4 Pct.4 Rd.1 Col.3</t>
  </si>
  <si>
    <t>Cap.4 Pct.4 Rd.1 Col.4</t>
  </si>
  <si>
    <t>Cap.4 Pct.4 Rd.1 Col.5</t>
  </si>
  <si>
    <t>Cap.4 Pct.4 Rd.1 Col.6</t>
  </si>
  <si>
    <t>Cap.4 Pct.4 Rd.1 Col.7</t>
  </si>
  <si>
    <t>Cap.4 Pct.5 Rd.1 Col.1</t>
  </si>
  <si>
    <t>Cap.4 Pct.5 Rd.4 Col.1</t>
  </si>
  <si>
    <t>Cap.4 Pct.5 Rd.5 Col.1</t>
  </si>
  <si>
    <t>Cap.5 Pct.1 rd.2 col.C3</t>
  </si>
  <si>
    <t>Cap.5 Pct.1 rd.3 col.C3</t>
  </si>
  <si>
    <t>Cap.5 Pct.1 rd.4 col.C3</t>
  </si>
  <si>
    <t>Cap.5 Pct.1 rd.5 col.C3</t>
  </si>
  <si>
    <t>Cap.5 Pct.1 rd.6 col.C3</t>
  </si>
  <si>
    <t>Cap.5 Pct.1 rd.7 col.C3</t>
  </si>
  <si>
    <t>Cap.5 Pct.1 rd.8 col.C3</t>
  </si>
  <si>
    <t>Cap.5 Pct.1 rd.9 col.C3</t>
  </si>
  <si>
    <t>Cap.5 Pct.1 rd.10 col.C3</t>
  </si>
  <si>
    <t>Cap.5 Pct.1 rd.11 col.C3</t>
  </si>
  <si>
    <t>Cap.5 Pct.1 rd.12 col.C3</t>
  </si>
  <si>
    <t>Cap.5 Pct.1 rd.13 col.C3</t>
  </si>
  <si>
    <t>Cap.5 Pct.1 rd.14 col.C3</t>
  </si>
  <si>
    <t>Cap.5 Pct.1 rd.15 col.C3</t>
  </si>
  <si>
    <t>Cap.5 Pct.1 rd.16 col.C3</t>
  </si>
  <si>
    <t>Cap.5 Pct.1 rd.17 col.C3</t>
  </si>
  <si>
    <t>Cap.5 Pct.1 rd.18 col.C3</t>
  </si>
  <si>
    <t>Cap.5 Pct.1 rd.19 col.C3</t>
  </si>
  <si>
    <t>Cap.5 Pct.1 rd.20 col.C3</t>
  </si>
  <si>
    <t>Cap.5 Pct.1 rd.21 col.C3</t>
  </si>
  <si>
    <t>Cap.5 Pct.1 rd.22 col.C3</t>
  </si>
  <si>
    <t>Cap.5 Pct.1 rd.23 col.C3</t>
  </si>
  <si>
    <t>Cap.5 Pct.1 rd.24 col.C3</t>
  </si>
  <si>
    <t>Cap.5 Pct.1 rd.25 col.C3</t>
  </si>
  <si>
    <t>Cap.5 Pct.1 rd.26 col.C3</t>
  </si>
  <si>
    <t>Cap.5 Pct.1 rd.27 col.C3</t>
  </si>
  <si>
    <t>Cap.5 Pct.1 rd.28 col.C3</t>
  </si>
  <si>
    <t>Cap.5 Pct.1 rd.29 col.C3</t>
  </si>
  <si>
    <t>Cap.5 Pct.1 rd.30 col.C3</t>
  </si>
  <si>
    <t>Cap.5 Pct.1 rd.31 col.C3</t>
  </si>
  <si>
    <t>Cap.5 Pct.1 rd.32 col.C3</t>
  </si>
  <si>
    <t>Cap.5 Pct.1 rd.33 col.C3</t>
  </si>
  <si>
    <t>Cap.5 Pct.1 rd.34 col.C3</t>
  </si>
  <si>
    <t>Cap.5 Pct.1 rd.35 col.C3</t>
  </si>
  <si>
    <t>Cap.5 Pct.1 rd.36 col.C3</t>
  </si>
  <si>
    <t>Cap.5 Pct.1 rd.37 col.C3</t>
  </si>
  <si>
    <t>Cap.5 Pct.1 rd.38 col.C3</t>
  </si>
  <si>
    <t>Cap.5 Pct.1 rd.39 col.C3</t>
  </si>
  <si>
    <t>Cap.5 Pct.1 rd.40 col.C3</t>
  </si>
  <si>
    <t>Cap.5 Pct.1 rd.41 col.C3</t>
  </si>
  <si>
    <t>Cap.5 Pct.1 rd.42 col.C3</t>
  </si>
  <si>
    <t>Cap.5 Pct.1 rd.43 col.C3</t>
  </si>
  <si>
    <t>Cap.5 Pct.1 rd.44 col.C3</t>
  </si>
  <si>
    <t>Cap.5 Pct.1 rd.45 col.C3</t>
  </si>
  <si>
    <t>Cap.5 Pct.1 rd.46 col.C3</t>
  </si>
  <si>
    <t>Cap.5 Pct.1 rd.47 col.C3</t>
  </si>
  <si>
    <t>Cap.5 Pct.1 rd.48 col.C3</t>
  </si>
  <si>
    <t>Cap.5 Pct.1 rd.49 col.C3</t>
  </si>
  <si>
    <t>Cap.5 Pct.1 rd.50 col.C3</t>
  </si>
  <si>
    <t>Cap.5 Pct.1 rd.51 col.C3</t>
  </si>
  <si>
    <t>Cap.5 Pct.1 rd.52 col.C3</t>
  </si>
  <si>
    <t>Cap.5 Pct.1 rd.53 col.C3</t>
  </si>
  <si>
    <t>Cap.5 Pct.1 rd.54 col.C3</t>
  </si>
  <si>
    <t>Cap.5 Pct.1 rd.55 col.C3</t>
  </si>
  <si>
    <t>Cap.5 Pct.1 rd.56 col.C3</t>
  </si>
  <si>
    <t>Cap.5 Pct.1 rd.57 col.C3</t>
  </si>
  <si>
    <t>Cap.5 Pct.1 rd.58 col.C3</t>
  </si>
  <si>
    <t>Cap.5 Pct.1 rd.59 col.C3</t>
  </si>
  <si>
    <t>Cap.5 Pct.1 rd.60 col.C3</t>
  </si>
  <si>
    <t>Cap.5 Pct.1 rd.61 col.C3</t>
  </si>
  <si>
    <t>Cap.5 Pct.1 rd.62 col.C3</t>
  </si>
  <si>
    <t>Cap.5 Pct.1 rd.63 col.C3</t>
  </si>
  <si>
    <t>Cap.5 Pct.1 rd.64 col.C3</t>
  </si>
  <si>
    <t>Cap.5 Pct.1 rd.65 col.C3</t>
  </si>
  <si>
    <t>Cap.5 Pct.1 rd.66 col.C3</t>
  </si>
  <si>
    <t>Cap.5 Pct.1 rd.67 col.C3</t>
  </si>
  <si>
    <t>Cap.5 Pct.1 rd.68 col.C3</t>
  </si>
  <si>
    <t>Cap.5 Pct.1 rd.69 col.C3</t>
  </si>
  <si>
    <t>Cap.5 Pct.1 rd.70 col.C3</t>
  </si>
  <si>
    <t>Cap.5 Pct.1 rd.71 col.C3</t>
  </si>
  <si>
    <t>Cap.5 Pct.1 rd.72 col.C3</t>
  </si>
  <si>
    <t>Cap.5 Pct.1 rd.73 col.C3</t>
  </si>
  <si>
    <t>Cap.5 Pct.1 rd.74 col.C3</t>
  </si>
  <si>
    <t>Cap.5 Pct.1 rd.75 col.C3</t>
  </si>
  <si>
    <t>Cap.5 Pct.1 rd.76 col.C3</t>
  </si>
  <si>
    <t>Cap.5 Pct.1 rd.77 col.C3</t>
  </si>
  <si>
    <t>Cap.5 Pct.1 rd.78 col.C3</t>
  </si>
  <si>
    <t>Cap.5 Pct.1 rd.79 col.C3</t>
  </si>
  <si>
    <t>Cap.5 Pct.1 rd.80 col.C3</t>
  </si>
  <si>
    <t>Cap.5 Pct.1 rd.81 col.C3</t>
  </si>
  <si>
    <t>Cap.5 Pct.1 rd.82 col.C3</t>
  </si>
  <si>
    <t>Cap.5 Pct.1 rd.83 col.C3</t>
  </si>
  <si>
    <t>Cap.5 Pct.1 rd.84 col.C3</t>
  </si>
  <si>
    <t>Cap.5 Pct.1 rd.85 col.C3</t>
  </si>
  <si>
    <t>Cap.5 Pct.1 rd.86 col.C3</t>
  </si>
  <si>
    <t>Cap.5 Pct.1 rd.87 col.C3</t>
  </si>
  <si>
    <t>Cap.5 Pct.1 rd.88 col.C3</t>
  </si>
  <si>
    <t>Cap.5 Pct.1 rd.89 col.C3</t>
  </si>
  <si>
    <t>Cap.5 Pct.1 rd.90 col.C3</t>
  </si>
  <si>
    <t>Cap.5 Pct.1 rd.91 col.C3</t>
  </si>
  <si>
    <t>Cap.5 Pct.1 rd.92 col.C3</t>
  </si>
  <si>
    <t>Cap.5 Pct.1 rd.93 col.C3</t>
  </si>
  <si>
    <t>Cap.5 Pct.1 rd.94 col.C3</t>
  </si>
  <si>
    <t>Cap.5 Pct.1 rd.95 col.C3</t>
  </si>
  <si>
    <t>Cap.5 Pct.1 rd.96 col.C3</t>
  </si>
  <si>
    <t>Cap.5 Pct.1 rd.97 col.C3</t>
  </si>
  <si>
    <t>Cap.5 Pct.1 rd.98 col.C3</t>
  </si>
  <si>
    <t>Cap.5 Pct.1 rd.99 col.C3</t>
  </si>
  <si>
    <t>Cap.5 Pct.1 rd.100 col.C3</t>
  </si>
  <si>
    <t>Cap.5 Pct.1 rd.101 col.C3</t>
  </si>
  <si>
    <t>Cap.5 Pct.1 rd.102 col.C3</t>
  </si>
  <si>
    <t>Cap.5 Pct.1 rd.103 col.C3</t>
  </si>
  <si>
    <t>Cap.5 Pct.1 rd.104 col.C3</t>
  </si>
  <si>
    <t>Cap.5 Pct.1 rd.105 col.C3</t>
  </si>
  <si>
    <t>Cap.5 Pct.1 rd.106 col.C3</t>
  </si>
  <si>
    <t>Cap.5 Pct.1 rd.107 col.C3</t>
  </si>
  <si>
    <t>Cap.5 Pct.1 rd.108 col.C3</t>
  </si>
  <si>
    <t>Cap.5 Pct.1 rd.109 col.C3</t>
  </si>
  <si>
    <t>Cap.5 Pct.1 rd.110 col.C3</t>
  </si>
  <si>
    <t>Cap.5 Pct.1 rd.111 col.C3</t>
  </si>
  <si>
    <t>Cap.5 Pct.1 rd.112 col.C3</t>
  </si>
  <si>
    <t>Cap.5 Pct.1 rd.113 col.C3</t>
  </si>
  <si>
    <t>Cap.5 Pct.1 rd.114 col.C3</t>
  </si>
  <si>
    <t>Cap.5 Pct.1 rd.115 col.C3</t>
  </si>
  <si>
    <t>Cap.5 Pct.1 rd.116 col.C3</t>
  </si>
  <si>
    <t>Cap.5 Pct.1 rd.117 col.C3</t>
  </si>
  <si>
    <t>Cap.5 Pct.1 rd.118 col.C3</t>
  </si>
  <si>
    <t>Cap.5 Pct.1 rd.119 col.C3</t>
  </si>
  <si>
    <t>Cap.5 Pct.1 rd.120 col.C3</t>
  </si>
  <si>
    <t>Cap.5 Pct.1 rd.121 col.C3</t>
  </si>
  <si>
    <t>Cap.5 Pct.1 rd.122 col.C3</t>
  </si>
  <si>
    <t>Cap.5 Pct.1 rd.123 col.C3</t>
  </si>
  <si>
    <t>Cap.5 Pct.1 rd.124 col.C3</t>
  </si>
  <si>
    <t>Cap.5 Pct.1 rd.125 col.C3</t>
  </si>
  <si>
    <t>Cap.5 Pct.1 rd.126 col.C3</t>
  </si>
  <si>
    <t>Cap.5 Pct.1 rd.127 col.C3</t>
  </si>
  <si>
    <t>Cap.5 Pct.1 rd.128 col.C3</t>
  </si>
  <si>
    <t>Cap.5 Pct.1 rd.129 col.C3</t>
  </si>
  <si>
    <t>Cap.5 Pct.1 rd.130 col.C3</t>
  </si>
  <si>
    <t>Cap.5 Pct.1 rd.131 col.C3</t>
  </si>
  <si>
    <t>Cap.5 Pct.1 rd.132 col.C3</t>
  </si>
  <si>
    <t>Cap.5 Pct.1 rd.133 col.C3</t>
  </si>
  <si>
    <t>Cap.5 Pct.1 rd.134 col.C3</t>
  </si>
  <si>
    <t>Cap.5 Pct.1 rd.135 col.C3</t>
  </si>
  <si>
    <t>Cap.5 Pct.1 rd.136 col.C3</t>
  </si>
  <si>
    <t>Cap.5 Pct.1 rd.137 col.C3</t>
  </si>
  <si>
    <t>Cap.5 Pct.1 rd.138 col.C3</t>
  </si>
  <si>
    <t>Cap.5 Pct.1 rd.139 col.C3</t>
  </si>
  <si>
    <t>Cap.5 Pct.1 rd.140 col.C3</t>
  </si>
  <si>
    <t>Cap.5 Pct.1 rd.141 col.C3</t>
  </si>
  <si>
    <t>Cap.5 Pct.1 rd.142 col.C3</t>
  </si>
  <si>
    <t>Cap.5 Pct.1 rd.143 col.C3</t>
  </si>
  <si>
    <t>Cap.5 Pct.1 rd.144 col.C3</t>
  </si>
  <si>
    <t>Cap.5 Pct.1 rd.145 col.C3</t>
  </si>
  <si>
    <t>Cap.5 Pct.1 rd.146 col.C3</t>
  </si>
  <si>
    <t>Cap.5 Pct.1 rd.147 col.C3</t>
  </si>
  <si>
    <t>Cap.5 Pct.1 rd.148 col.C3</t>
  </si>
  <si>
    <t>Cap.5 Pct.1 rd.149 col.C3</t>
  </si>
  <si>
    <t>Cap.5 Pct.1 rd.150 col.C3</t>
  </si>
  <si>
    <t>Cap.5 Pct.1 rd.151 col.C3</t>
  </si>
  <si>
    <t>Cap.5 Pct.1 rd.152 col.C3</t>
  </si>
  <si>
    <t>Cap.5 Pct.1 rd.153 col.C3</t>
  </si>
  <si>
    <t>Cap.5 Pct.1 rd.154 col.C3</t>
  </si>
  <si>
    <t>Cap.5 Pct.1 rd.155 col.C3</t>
  </si>
  <si>
    <t>Cap.5 Pct.1 rd.156 col.C3</t>
  </si>
  <si>
    <t>Cap.5 Pct.1 rd.157 col.C3</t>
  </si>
  <si>
    <t>Cap.5 Pct.1 rd.158 col.C3</t>
  </si>
  <si>
    <t>Cap.5 Pct.1 rd.159 col.C3</t>
  </si>
  <si>
    <t>Cap.5 Pct.1 rd.160 col.C3</t>
  </si>
  <si>
    <t>Cap.5 Pct.1 rd.161 col.C3</t>
  </si>
  <si>
    <t>Cap.5 Pct.1 rd.162 col.C3</t>
  </si>
  <si>
    <t>Cap.5 Pct.1 rd.163 col.C3</t>
  </si>
  <si>
    <t>Cap.5 Pct.1 rd.164 col.C3</t>
  </si>
  <si>
    <t>Cap.5 Pct.1 rd.165 col.C3</t>
  </si>
  <si>
    <t>Cap.5 Pct.1 rd.166 col.C3</t>
  </si>
  <si>
    <t>Cap.5 Pct.1 rd.167 col.C3</t>
  </si>
  <si>
    <t>Cap.5 Pct.1 rd.168 col.C3</t>
  </si>
  <si>
    <t>Cap.5 Pct.1 rd.169 col.C3</t>
  </si>
  <si>
    <t>Cap.5 Pct.1 rd.170 col.C3</t>
  </si>
  <si>
    <t>Cap.5 Pct.1 rd.171 col.C3</t>
  </si>
  <si>
    <t>Cap.5 Pct.1 rd.172 col.C3</t>
  </si>
  <si>
    <t>Cap.5 Pct.1 rd.173 col.C3</t>
  </si>
  <si>
    <t>Cap.5 Pct.1 rd.174 col.C3</t>
  </si>
  <si>
    <t>Cap.5 Pct.1 rd.175 col.C3</t>
  </si>
  <si>
    <t>Cap.5 Pct.1 rd.176 col.C3</t>
  </si>
  <si>
    <t>Cap.5 Pct.1 rd.177 col.C3</t>
  </si>
  <si>
    <t>Cap.5 Pct.1 rd.178 col.C3</t>
  </si>
  <si>
    <t>Cap.5 Pct.1 rd.179 col.C3</t>
  </si>
  <si>
    <t>Cap.5 Pct.1 rd.180 col.C3</t>
  </si>
  <si>
    <t>Cap.5 Pct.1 rd.181 col.C3</t>
  </si>
  <si>
    <t>Cap.5 Pct.1 rd.182 col.C3</t>
  </si>
  <si>
    <t>Cap.5 Pct.1 rd.183 col.C3</t>
  </si>
  <si>
    <t>Cap.5 Pct.1 rd.184 col.C3</t>
  </si>
  <si>
    <t>Cap.5 Pct.1 rd.185 col.C3</t>
  </si>
  <si>
    <t>Cap.5 Pct.1 rd.186 col.C3</t>
  </si>
  <si>
    <t>Cap.5 Pct.1 rd.187 col.C3</t>
  </si>
  <si>
    <t>Cap.5 Pct.1 rd.188 col.C3</t>
  </si>
  <si>
    <t>Cap.5 Pct.1 rd.189 col.C3</t>
  </si>
  <si>
    <t>Cap.5 Pct.1 rd.190 col.C3</t>
  </si>
  <si>
    <t>Cap.5 Pct.1 rd.191 col.C3</t>
  </si>
  <si>
    <t>Cap.5 Pct.1 rd.192 col.C3</t>
  </si>
  <si>
    <t>Cap.5 Pct.1 rd.193 col.C3</t>
  </si>
  <si>
    <t>Cap.5 Pct.1 rd.194 col.C3</t>
  </si>
  <si>
    <t>Cap.5 Pct.1 rd.195 col.C3</t>
  </si>
  <si>
    <t>Cap.5 Pct.1 rd.196 col.C3</t>
  </si>
  <si>
    <t>Cap.5 Pct.1 rd.197 col.C3</t>
  </si>
  <si>
    <t>Cap.5 Pct.1 rd.198 col.C3</t>
  </si>
  <si>
    <t>Cap.5 Pct.1 rd.199 col.C3</t>
  </si>
  <si>
    <t>Cap.5 Pct.1 rd.200 col.C3</t>
  </si>
  <si>
    <t>Cap.5 Pct.1 rd.2 col.4</t>
  </si>
  <si>
    <t>Cap.5 Pct.1 rd.3 col.4</t>
  </si>
  <si>
    <t>Cap.5 Pct.1 rd.4 col.4</t>
  </si>
  <si>
    <t>Cap.5 Pct.1 rd.5 col.4</t>
  </si>
  <si>
    <t>Cap.5 Pct.1 rd.6 col.4</t>
  </si>
  <si>
    <t>Cap.5 Pct.1 rd.7 col.4</t>
  </si>
  <si>
    <t>Cap.5 Pct.1 rd.8 col.4</t>
  </si>
  <si>
    <t>Cap.5 Pct.1 rd.9 col.4</t>
  </si>
  <si>
    <t>Cap.5 Pct.1 rd.10 col.4</t>
  </si>
  <si>
    <t>Cap.5 Pct.1 rd.11 col.4</t>
  </si>
  <si>
    <t>Cap.5 Pct.1 rd.12 col.4</t>
  </si>
  <si>
    <t>Cap.5 Pct.1 rd.13 col.4</t>
  </si>
  <si>
    <t>Cap.5 Pct.1 rd.14 col.4</t>
  </si>
  <si>
    <t>Cap.5 Pct.1 rd.15 col.4</t>
  </si>
  <si>
    <t>Cap.5 Pct.1 rd.16 col.4</t>
  </si>
  <si>
    <t>Cap.5 Pct.1 rd.17 col.4</t>
  </si>
  <si>
    <t>Cap.5 Pct.1 rd.18 col.4</t>
  </si>
  <si>
    <t>Cap.5 Pct.1 rd.19 col.4</t>
  </si>
  <si>
    <t>Cap.5 Pct.1 rd.20 col.4</t>
  </si>
  <si>
    <t>Cap.5 Pct.1 rd.21 col.4</t>
  </si>
  <si>
    <t>Cap.5 Pct.1 rd.22 col.4</t>
  </si>
  <si>
    <t>Cap.5 Pct.1 rd.23 col.4</t>
  </si>
  <si>
    <t>Cap.5 Pct.1 rd.24 col.4</t>
  </si>
  <si>
    <t>Cap.5 Pct.1 rd.25 col.4</t>
  </si>
  <si>
    <t>Cap.5 Pct.1 rd.26 col.4</t>
  </si>
  <si>
    <t>Cap.5 Pct.1 rd.27 col.4</t>
  </si>
  <si>
    <t>Cap.5 Pct.1 rd.28 col.4</t>
  </si>
  <si>
    <t>Cap.5 Pct.1 rd.29 col.4</t>
  </si>
  <si>
    <t>Cap.5 Pct.1 rd.30 col.4</t>
  </si>
  <si>
    <t>Cap.5 Pct.1 rd.31 col.4</t>
  </si>
  <si>
    <t>Cap.5 Pct.1 rd.32 col.4</t>
  </si>
  <si>
    <t>Cap.5 Pct.1 rd.33 col.4</t>
  </si>
  <si>
    <t>Cap.5 Pct.1 rd.34 col.4</t>
  </si>
  <si>
    <t>Cap.5 Pct.1 rd.35 col.4</t>
  </si>
  <si>
    <t>Cap.5 Pct.1 rd.36 col.4</t>
  </si>
  <si>
    <t>Cap.5 Pct.1 rd.37 col.4</t>
  </si>
  <si>
    <t>Cap.5 Pct.1 rd.38 col.4</t>
  </si>
  <si>
    <t>Cap.5 Pct.1 rd.39 col.4</t>
  </si>
  <si>
    <t>Cap.5 Pct.1 rd.40 col.4</t>
  </si>
  <si>
    <t>Cap.5 Pct.1 rd.41 col.4</t>
  </si>
  <si>
    <t>Cap.5 Pct.1 rd.42 col.4</t>
  </si>
  <si>
    <t>Cap.5 Pct.1 rd.43 col.4</t>
  </si>
  <si>
    <t>Cap.5 Pct.1 rd.44 col.4</t>
  </si>
  <si>
    <t>Cap.5 Pct.1 rd.45 col.4</t>
  </si>
  <si>
    <t>Cap.5 Pct.1 rd.46 col.4</t>
  </si>
  <si>
    <t>Cap.5 Pct.1 rd.47 col.4</t>
  </si>
  <si>
    <t>Cap.5 Pct.1 rd.48 col.4</t>
  </si>
  <si>
    <t>Cap.5 Pct.1 rd.49 col.4</t>
  </si>
  <si>
    <t>Cap.5 Pct.1 rd.50 col.4</t>
  </si>
  <si>
    <t>Cap.5 Pct.1 rd.51 col.4</t>
  </si>
  <si>
    <t>Cap.5 Pct.1 rd.52 col.4</t>
  </si>
  <si>
    <t>Cap.5 Pct.1 rd.53 col.4</t>
  </si>
  <si>
    <t>Cap.5 Pct.1 rd.54 col.4</t>
  </si>
  <si>
    <t>Cap.5 Pct.1 rd.55 col.4</t>
  </si>
  <si>
    <t>Cap.5 Pct.1 rd.56 col.4</t>
  </si>
  <si>
    <t>Cap.5 Pct.1 rd.57 col.4</t>
  </si>
  <si>
    <t>Cap.5 Pct.1 rd.58 col.4</t>
  </si>
  <si>
    <t>Cap.5 Pct.1 rd.59 col.4</t>
  </si>
  <si>
    <t>Cap.5 Pct.1 rd.60 col.4</t>
  </si>
  <si>
    <t>Cap.5 Pct.1 rd.61 col.4</t>
  </si>
  <si>
    <t>Cap.5 Pct.1 rd.62 col.4</t>
  </si>
  <si>
    <t>Cap.5 Pct.1 rd.63 col.4</t>
  </si>
  <si>
    <t>Cap.5 Pct.1 rd.64 col.4</t>
  </si>
  <si>
    <t>Cap.5 Pct.1 rd.65 col.4</t>
  </si>
  <si>
    <t>Cap.5 Pct.1 rd.66 col.4</t>
  </si>
  <si>
    <t>Cap.5 Pct.1 rd.67 col.4</t>
  </si>
  <si>
    <t>Cap.5 Pct.1 rd.68 col.4</t>
  </si>
  <si>
    <t>Cap.5 Pct.1 rd.69 col.4</t>
  </si>
  <si>
    <t>Cap.5 Pct.1 rd.70 col.4</t>
  </si>
  <si>
    <t>Cap.5 Pct.1 rd.71 col.4</t>
  </si>
  <si>
    <t>Cap.5 Pct.1 rd.72 col.4</t>
  </si>
  <si>
    <t>Cap.5 Pct.1 rd.73 col.4</t>
  </si>
  <si>
    <t>Cap.5 Pct.1 rd.74 col.4</t>
  </si>
  <si>
    <t>Cap.5 Pct.1 rd.75 col.4</t>
  </si>
  <si>
    <t>Cap.5 Pct.1 rd.76 col.4</t>
  </si>
  <si>
    <t>Cap.5 Pct.1 rd.77 col.4</t>
  </si>
  <si>
    <t>Cap.5 Pct.1 rd.78 col.4</t>
  </si>
  <si>
    <t>Cap.5 Pct.1 rd.79 col.4</t>
  </si>
  <si>
    <t>Cap.5 Pct.1 rd.80 col.4</t>
  </si>
  <si>
    <t>Cap.5 Pct.1 rd.81 col.4</t>
  </si>
  <si>
    <t>Cap.5 Pct.1 rd.82 col.4</t>
  </si>
  <si>
    <t>Cap.5 Pct.1 rd.83 col.4</t>
  </si>
  <si>
    <t>Cap.5 Pct.1 rd.84 col.4</t>
  </si>
  <si>
    <t>Cap.5 Pct.1 rd.85 col.4</t>
  </si>
  <si>
    <t>Cap.5 Pct.1 rd.86 col.4</t>
  </si>
  <si>
    <t>Cap.5 Pct.1 rd.87 col.4</t>
  </si>
  <si>
    <t>Cap.5 Pct.1 rd.88 col.4</t>
  </si>
  <si>
    <t>Cap.5 Pct.1 rd.89 col.4</t>
  </si>
  <si>
    <t>Cap.5 Pct.1 rd.90 col.4</t>
  </si>
  <si>
    <t>Cap.5 Pct.1 rd.91 col.4</t>
  </si>
  <si>
    <t>Cap.5 Pct.1 rd.92 col.4</t>
  </si>
  <si>
    <t>Cap.5 Pct.1 rd.93 col.4</t>
  </si>
  <si>
    <t>Cap.5 Pct.1 rd.94 col.4</t>
  </si>
  <si>
    <t>Cap.5 Pct.1 rd.95 col.4</t>
  </si>
  <si>
    <t>Cap.5 Pct.1 rd.96 col.4</t>
  </si>
  <si>
    <t>Cap.5 Pct.1 rd.97 col.4</t>
  </si>
  <si>
    <t>Cap.5 Pct.1 rd.98 col.4</t>
  </si>
  <si>
    <t>Cap.5 Pct.1 rd.99 col.4</t>
  </si>
  <si>
    <t>Cap.5 Pct.1 rd.100 col.4</t>
  </si>
  <si>
    <t>Cap.5 Pct.1 rd.101 col.4</t>
  </si>
  <si>
    <t>Cap.5 Pct.1 rd.102 col.4</t>
  </si>
  <si>
    <t>Cap.5 Pct.1 rd.103 col.4</t>
  </si>
  <si>
    <t>Cap.5 Pct.1 rd.104 col.4</t>
  </si>
  <si>
    <t>Cap.5 Pct.1 rd.105 col.4</t>
  </si>
  <si>
    <t>Cap.5 Pct.1 rd.106 col.4</t>
  </si>
  <si>
    <t>Cap.5 Pct.1 rd.107 col.4</t>
  </si>
  <si>
    <t>Cap.5 Pct.1 rd.108 col.4</t>
  </si>
  <si>
    <t>Cap.5 Pct.1 rd.109 col.4</t>
  </si>
  <si>
    <t>Cap.5 Pct.1 rd.110 col.4</t>
  </si>
  <si>
    <t>Cap.5 Pct.1 rd.111 col.4</t>
  </si>
  <si>
    <t>Cap.5 Pct.1 rd.112 col.4</t>
  </si>
  <si>
    <t>Cap.5 Pct.1 rd.113 col.4</t>
  </si>
  <si>
    <t>Cap.5 Pct.1 rd.114 col.4</t>
  </si>
  <si>
    <t>Cap.5 Pct.1 rd.115 col.4</t>
  </si>
  <si>
    <t>Cap.5 Pct.1 rd.116 col.4</t>
  </si>
  <si>
    <t>Cap.5 Pct.1 rd.117 col.4</t>
  </si>
  <si>
    <t>Cap.5 Pct.1 rd.118 col.4</t>
  </si>
  <si>
    <t>Cap.5 Pct.1 rd.119 col.4</t>
  </si>
  <si>
    <t>Cap.5 Pct.1 rd.120 col.4</t>
  </si>
  <si>
    <t>Cap.5 Pct.1 rd.121 col.4</t>
  </si>
  <si>
    <t>Cap.5 Pct.1 rd.122 col.4</t>
  </si>
  <si>
    <t>Cap.5 Pct.1 rd.123 col.4</t>
  </si>
  <si>
    <t>Cap.5 Pct.1 rd.124 col.4</t>
  </si>
  <si>
    <t>Cap.5 Pct.1 rd.125 col.4</t>
  </si>
  <si>
    <t>Cap.5 Pct.1 rd.126 col.4</t>
  </si>
  <si>
    <t>Cap.5 Pct.1 rd.127 col.4</t>
  </si>
  <si>
    <t>Cap.5 Pct.1 rd.128 col.4</t>
  </si>
  <si>
    <t>Cap.5 Pct.1 rd.129 col.4</t>
  </si>
  <si>
    <t>Cap.5 Pct.1 rd.130 col.4</t>
  </si>
  <si>
    <t>Cap.5 Pct.1 rd.131 col.4</t>
  </si>
  <si>
    <t>Cap.5 Pct.1 rd.132 col.4</t>
  </si>
  <si>
    <t>Cap.5 Pct.1 rd.133 col.4</t>
  </si>
  <si>
    <t>Cap.5 Pct.1 rd.134 col.4</t>
  </si>
  <si>
    <t>Cap.5 Pct.1 rd.135 col.4</t>
  </si>
  <si>
    <t>Cap.5 Pct.1 rd.136 col.4</t>
  </si>
  <si>
    <t>Cap.5 Pct.1 rd.137 col.4</t>
  </si>
  <si>
    <t>Cap.5 Pct.1 rd.138 col.4</t>
  </si>
  <si>
    <t>Cap.5 Pct.1 rd.139 col.4</t>
  </si>
  <si>
    <t>Cap.5 Pct.1 rd.140 col.4</t>
  </si>
  <si>
    <t>Cap.5 Pct.1 rd.141 col.4</t>
  </si>
  <si>
    <t>Cap.5 Pct.1 rd.142 col.4</t>
  </si>
  <si>
    <t>Cap.5 Pct.1 rd.143 col.4</t>
  </si>
  <si>
    <t>Cap.5 Pct.1 rd.144 col.4</t>
  </si>
  <si>
    <t>Cap.5 Pct.1 rd.145 col.4</t>
  </si>
  <si>
    <t>Cap.5 Pct.1 rd.146 col.4</t>
  </si>
  <si>
    <t>Cap.5 Pct.1 rd.147 col.4</t>
  </si>
  <si>
    <t>Cap.5 Pct.1 rd.148 col.4</t>
  </si>
  <si>
    <t>Cap.5 Pct.1 rd.149 col.4</t>
  </si>
  <si>
    <t>Cap.5 Pct.1 rd.150 col.4</t>
  </si>
  <si>
    <t>Cap.5 Pct.1 rd.151 col.4</t>
  </si>
  <si>
    <t>Cap.5 Pct.1 rd.152 col.4</t>
  </si>
  <si>
    <t>Cap.5 Pct.1 rd.153 col.4</t>
  </si>
  <si>
    <t>Cap.5 Pct.1 rd.154 col.4</t>
  </si>
  <si>
    <t>Cap.5 Pct.1 rd.155 col.4</t>
  </si>
  <si>
    <t>Cap.5 Pct.1 rd.156 col.4</t>
  </si>
  <si>
    <t>Cap.5 Pct.1 rd.157 col.4</t>
  </si>
  <si>
    <t>Cap.5 Pct.1 rd.158 col.4</t>
  </si>
  <si>
    <t>Cap.5 Pct.1 rd.159 col.4</t>
  </si>
  <si>
    <t>Cap.5 Pct.1 rd.160 col.4</t>
  </si>
  <si>
    <t>Cap.5 Pct.1 rd.161 col.4</t>
  </si>
  <si>
    <t>Cap.5 Pct.1 rd.162 col.4</t>
  </si>
  <si>
    <t>Cap.5 Pct.1 rd.163 col.4</t>
  </si>
  <si>
    <t>Cap.5 Pct.1 rd.164 col.4</t>
  </si>
  <si>
    <t>Cap.5 Pct.1 rd.165 col.4</t>
  </si>
  <si>
    <t>Cap.5 Pct.1 rd.166 col.4</t>
  </si>
  <si>
    <t>Cap.5 Pct.1 rd.167 col.4</t>
  </si>
  <si>
    <t>Cap.5 Pct.1 rd.168 col.4</t>
  </si>
  <si>
    <t>Cap.5 Pct.1 rd.169 col.4</t>
  </si>
  <si>
    <t>Cap.5 Pct.1 rd.170 col.4</t>
  </si>
  <si>
    <t>Cap.5 Pct.1 rd.171 col.4</t>
  </si>
  <si>
    <t>Cap.5 Pct.1 rd.172 col.4</t>
  </si>
  <si>
    <t>Cap.5 Pct.1 rd.173 col.4</t>
  </si>
  <si>
    <t>Cap.5 Pct.1 rd.174 col.4</t>
  </si>
  <si>
    <t>Cap.5 Pct.1 rd.175 col.4</t>
  </si>
  <si>
    <t>Cap.5 Pct.1 rd.176 col.4</t>
  </si>
  <si>
    <t>Cap.5 Pct.1 rd.177 col.4</t>
  </si>
  <si>
    <t>Cap.5 Pct.1 rd.178 col.4</t>
  </si>
  <si>
    <t>Cap.5 Pct.1 rd.179 col.4</t>
  </si>
  <si>
    <t>Cap.5 Pct.1 rd.180 col.4</t>
  </si>
  <si>
    <t>Cap.5 Pct.1 rd.181 col.4</t>
  </si>
  <si>
    <t>Cap.5 Pct.1 rd.182 col.4</t>
  </si>
  <si>
    <t>Cap.5 Pct.1 rd.183 col.4</t>
  </si>
  <si>
    <t>Cap.5 Pct.1 rd.184 col.4</t>
  </si>
  <si>
    <t>Cap.5 Pct.1 rd.185 col.4</t>
  </si>
  <si>
    <t>Cap.5 Pct.1 rd.186 col.4</t>
  </si>
  <si>
    <t>Cap.5 Pct.1 rd.187 col.4</t>
  </si>
  <si>
    <t>Cap.5 Pct.1 rd.188 col.4</t>
  </si>
  <si>
    <t>Cap.5 Pct.1 rd.189 col.4</t>
  </si>
  <si>
    <t>Cap.5 Pct.1 rd.190 col.4</t>
  </si>
  <si>
    <t>Cap.5 Pct.1 rd.191 col.4</t>
  </si>
  <si>
    <t>Cap.5 Pct.1 rd.192 col.4</t>
  </si>
  <si>
    <t>Cap.5 Pct.1 rd.193 col.4</t>
  </si>
  <si>
    <t>Cap.5 Pct.1 rd.194 col.4</t>
  </si>
  <si>
    <t>Cap.5 Pct.1 rd.195 col.4</t>
  </si>
  <si>
    <t>Cap.5 Pct.1 rd.196 col.4</t>
  </si>
  <si>
    <t>Cap.5 Pct.1 rd.197 col.4</t>
  </si>
  <si>
    <t>Cap.5 Pct.1 rd.198 col.4</t>
  </si>
  <si>
    <t>Cap.5 Pct.1 rd.199 col.4</t>
  </si>
  <si>
    <t>Cap.5 Pct.1 rd.2 Suma (col.1 la col.6)</t>
  </si>
  <si>
    <t>Cap.5 Pct.1 rd.3 Suma (col.1 la col.6)</t>
  </si>
  <si>
    <t>Cap.5 Pct.1 rd.4 Suma (col.1 la col.6)</t>
  </si>
  <si>
    <t>Cap.5 Pct.1 rd.5 Suma (col.1 la col.6)</t>
  </si>
  <si>
    <t>Cap.5 Pct.1 rd.6 Suma (col.1 la col.6)</t>
  </si>
  <si>
    <t>Cap.5 Pct.1 rd.7 Suma (col.1 la col.6)</t>
  </si>
  <si>
    <t>Cap.5 Pct.1 rd.8 Suma (col.1 la col.6)</t>
  </si>
  <si>
    <t>Cap.5 Pct.1 rd.9 Suma (col.1 la col.6)</t>
  </si>
  <si>
    <t>Cap.5 Pct.1 rd.10 Suma (col.1 la col.6)</t>
  </si>
  <si>
    <t>Cap.5 Pct.1 rd.11 Suma (col.1 la col.6)</t>
  </si>
  <si>
    <t>Cap.5 Pct.1 rd.12 Suma (col.1 la col.6)</t>
  </si>
  <si>
    <t>Cap.5 Pct.1 rd.13 Suma (col.1 la col.6)</t>
  </si>
  <si>
    <t>Cap.5 Pct.1 rd.14 Suma (col.1 la col.6)</t>
  </si>
  <si>
    <t>Cap.5 Pct.1 rd.15 Suma (col.1 la col.6)</t>
  </si>
  <si>
    <t>Cap.5 Pct.1 rd.16 Suma (col.1 la col.6)</t>
  </si>
  <si>
    <t>Cap.5 Pct.1 rd.17 Suma (col.1 la col.6)</t>
  </si>
  <si>
    <t>Cap.5 Pct.1 rd.18 Suma (col.1 la col.6)</t>
  </si>
  <si>
    <t>Cap.5 Pct.1 rd.19 Suma (col.1 la col.6)</t>
  </si>
  <si>
    <t>Cap.5 Pct.1 rd.20 Suma (col.1 la col.6)</t>
  </si>
  <si>
    <t>Cap.5 Pct.1 rd.21 Suma (col.1 la col.6)</t>
  </si>
  <si>
    <t>Cap.5 Pct.1 rd.22 Suma (col.1 la col.6)</t>
  </si>
  <si>
    <t>Cap.5 Pct.1 rd.23 Suma (col.1 la col.6)</t>
  </si>
  <si>
    <t>Cap.5 Pct.1 rd.24 Suma (col.1 la col.6)</t>
  </si>
  <si>
    <t>Cap.5 Pct.1 rd.25 Suma (col.1 la col.6)</t>
  </si>
  <si>
    <t>Cap.5 Pct.1 rd.26 Suma (col.1 la col.6)</t>
  </si>
  <si>
    <t>Cap.5 Pct.1 rd.27 Suma (col.1 la col.6)</t>
  </si>
  <si>
    <t>Cap.5 Pct.1 rd.28 Suma (col.1 la col.6)</t>
  </si>
  <si>
    <t>Cap.5 Pct.1 rd.29 Suma (col.1 la col.6)</t>
  </si>
  <si>
    <t>Cap.5 Pct.1 rd.30 Suma (col.1 la col.6)</t>
  </si>
  <si>
    <t>Cap.5 Pct.1 rd.31 Suma (col.1 la col.6)</t>
  </si>
  <si>
    <t>Cap.5 Pct.1 rd.32 Suma (col.1 la col.6)</t>
  </si>
  <si>
    <t>Cap.5 Pct.1 rd.33 Suma (col.1 la col.6)</t>
  </si>
  <si>
    <t>Cap.5 Pct.1 rd.34 Suma (col.1 la col.6)</t>
  </si>
  <si>
    <t>Cap.5 Pct.1 rd.35 Suma (col.1 la col.6)</t>
  </si>
  <si>
    <t>Cap.5 Pct.1 rd.36 Suma (col.1 la col.6)</t>
  </si>
  <si>
    <t>Cap.5 Pct.1 rd.37 Suma (col.1 la col.6)</t>
  </si>
  <si>
    <t>Cap.5 Pct.1 rd.38 Suma (col.1 la col.6)</t>
  </si>
  <si>
    <t>Cap.5 Pct.1 rd.39 Suma (col.1 la col.6)</t>
  </si>
  <si>
    <t>Cap.5 Pct.1 rd.40 Suma (col.1 la col.6)</t>
  </si>
  <si>
    <t>Cap.5 Pct.1 rd.41 Suma (col.1 la col.6)</t>
  </si>
  <si>
    <t>Cap.5 Pct.1 rd.42 Suma (col.1 la col.6)</t>
  </si>
  <si>
    <t>Cap.5 Pct.1 rd.43 Suma (col.1 la col.6)</t>
  </si>
  <si>
    <t>Cap.5 Pct.1 rd.44 Suma (col.1 la col.6)</t>
  </si>
  <si>
    <t>Cap.5 Pct.1 rd.45 Suma (col.1 la col.6)</t>
  </si>
  <si>
    <t>Cap.5 Pct.1 rd.46 Suma (col.1 la col.6)</t>
  </si>
  <si>
    <t>Cap.5 Pct.1 rd.47 Suma (col.1 la col.6)</t>
  </si>
  <si>
    <t>Cap.5 Pct.1 rd.48 Suma (col.1 la col.6)</t>
  </si>
  <si>
    <t>Cap.5 Pct.1 rd.49 Suma (col.1 la col.6)</t>
  </si>
  <si>
    <t>Cap.5 Pct.1 rd.50 Suma (col.1 la col.6)</t>
  </si>
  <si>
    <t>Cap.5 Pct.1 rd.51 Suma (col.1 la col.6)</t>
  </si>
  <si>
    <t>Cap.5 Pct.1 rd.52 Suma (col.1 la col.6)</t>
  </si>
  <si>
    <t>Cap.5 Pct.1 rd.53 Suma (col.1 la col.6)</t>
  </si>
  <si>
    <t>Cap.5 Pct.1 rd.54 Suma (col.1 la col.6)</t>
  </si>
  <si>
    <t>Cap.5 Pct.1 rd.55 Suma (col.1 la col.6)</t>
  </si>
  <si>
    <t>Cap.5 Pct.1 rd.56 Suma (col.1 la col.6)</t>
  </si>
  <si>
    <t>Cap.5 Pct.1 rd.57 Suma (col.1 la col.6)</t>
  </si>
  <si>
    <t>Cap.5 Pct.1 rd.58 Suma (col.1 la col.6)</t>
  </si>
  <si>
    <t>Cap.5 Pct.1 rd.59 Suma (col.1 la col.6)</t>
  </si>
  <si>
    <t>Cap.5 Pct.1 rd.60 Suma (col.1 la col.6)</t>
  </si>
  <si>
    <t>Cap.5 Pct.1 rd.61 Suma (col.1 la col.6)</t>
  </si>
  <si>
    <t>Cap.5 Pct.1 rd.62 Suma (col.1 la col.6)</t>
  </si>
  <si>
    <t>Cap.5 Pct.1 rd.63 Suma (col.1 la col.6)</t>
  </si>
  <si>
    <t>Cap.5 Pct.1 rd.64 Suma (col.1 la col.6)</t>
  </si>
  <si>
    <t>Cap.5 Pct.1 rd.65 Suma (col.1 la col.6)</t>
  </si>
  <si>
    <t>Cap.5 Pct.1 rd.66 Suma (col.1 la col.6)</t>
  </si>
  <si>
    <t>Cap.5 Pct.1 rd.67 Suma (col.1 la col.6)</t>
  </si>
  <si>
    <t>Cap.5 Pct.1 rd.68 Suma (col.1 la col.6)</t>
  </si>
  <si>
    <t>Cap.5 Pct.1 rd.69 Suma (col.1 la col.6)</t>
  </si>
  <si>
    <t>Cap.5 Pct.1 rd.70 Suma (col.1 la col.6)</t>
  </si>
  <si>
    <t>Cap.5 Pct.1 rd.71 Suma (col.1 la col.6)</t>
  </si>
  <si>
    <t>Cap.5 Pct.1 rd.72 Suma (col.1 la col.6)</t>
  </si>
  <si>
    <t>Cap.5 Pct.1 rd.73 Suma (col.1 la col.6)</t>
  </si>
  <si>
    <t>Cap.5 Pct.1 rd.74 Suma (col.1 la col.6)</t>
  </si>
  <si>
    <t>Cap.5 Pct.1 rd.75 Suma (col.1 la col.6)</t>
  </si>
  <si>
    <t>Cap.5 Pct.1 rd.76 Suma (col.1 la col.6)</t>
  </si>
  <si>
    <t>Cap.5 Pct.1 rd.77 Suma (col.1 la col.6)</t>
  </si>
  <si>
    <t>Cap.5 Pct.1 rd.78 Suma (col.1 la col.6)</t>
  </si>
  <si>
    <t>Cap.5 Pct.1 rd.79 Suma (col.1 la col.6)</t>
  </si>
  <si>
    <t>Cap.5 Pct.1 rd.80 Suma (col.1 la col.6)</t>
  </si>
  <si>
    <t>Cap.5 Pct.1 rd.81 Suma (col.1 la col.6)</t>
  </si>
  <si>
    <t>Cap.5 Pct.1 rd.82 Suma (col.1 la col.6)</t>
  </si>
  <si>
    <t>Cap.5 Pct.1 rd.83 Suma (col.1 la col.6)</t>
  </si>
  <si>
    <t>Cap.5 Pct.1 rd.84 Suma (col.1 la col.6)</t>
  </si>
  <si>
    <t>Cap.5 Pct.1 rd.85 Suma (col.1 la col.6)</t>
  </si>
  <si>
    <t>Cap.5 Pct.1 rd.86 Suma (col.1 la col.6)</t>
  </si>
  <si>
    <t>Cap.5 Pct.1 rd.87 Suma (col.1 la col.6)</t>
  </si>
  <si>
    <t>Cap.5 Pct.1 rd.88 Suma (col.1 la col.6)</t>
  </si>
  <si>
    <t>Cap.5 Pct.1 rd.89 Suma (col.1 la col.6)</t>
  </si>
  <si>
    <t>Cap.5 Pct.1 rd.90 Suma (col.1 la col.6)</t>
  </si>
  <si>
    <t>Cap.5 Pct.1 rd.91 Suma (col.1 la col.6)</t>
  </si>
  <si>
    <t>Cap.5 Pct.1 rd.92 Suma (col.1 la col.6)</t>
  </si>
  <si>
    <t>Cap.5 Pct.1 rd.93 Suma (col.1 la col.6)</t>
  </si>
  <si>
    <t>Cap.5 Pct.1 rd.94 Suma (col.1 la col.6)</t>
  </si>
  <si>
    <t>Cap.5 Pct.1 rd.95 Suma (col.1 la col.6)</t>
  </si>
  <si>
    <t>Cap.5 Pct.1 rd.96 Suma (col.1 la col.6)</t>
  </si>
  <si>
    <t>Cap.5 Pct.1 rd.97 Suma (col.1 la col.6)</t>
  </si>
  <si>
    <t>Cap.5 Pct.1 rd.98 Suma (col.1 la col.6)</t>
  </si>
  <si>
    <t>Cap.5 Pct.1 rd.99 Suma (col.1 la col.6)</t>
  </si>
  <si>
    <t>Cap.5 Pct.1 rd.100 Suma (col.1 la col.6)</t>
  </si>
  <si>
    <t>Cap.5 Pct.1 rd.101 Suma (col.1 la col.6)</t>
  </si>
  <si>
    <t>Cap.5 Pct.1 rd.102 Suma (col.1 la col.6)</t>
  </si>
  <si>
    <t>Cap.5 Pct.1 rd.103 Suma (col.1 la col.6)</t>
  </si>
  <si>
    <t>Cap.5 Pct.1 rd.104 Suma (col.1 la col.6)</t>
  </si>
  <si>
    <t>Cap.5 Pct.1 rd.105 Suma (col.1 la col.6)</t>
  </si>
  <si>
    <t>Cap.5 Pct.1 rd.106 Suma (col.1 la col.6)</t>
  </si>
  <si>
    <t>Cap.5 Pct.1 rd.107 Suma (col.1 la col.6)</t>
  </si>
  <si>
    <t>Cap.5 Pct.1 rd.108 Suma (col.1 la col.6)</t>
  </si>
  <si>
    <t>Cap.5 Pct.1 rd.109 Suma (col.1 la col.6)</t>
  </si>
  <si>
    <t>Cap.5 Pct.1 rd.110 Suma (col.1 la col.6)</t>
  </si>
  <si>
    <t>Cap.5 Pct.1 rd.111 Suma (col.1 la col.6)</t>
  </si>
  <si>
    <t>Cap.5 Pct.1 rd.112 Suma (col.1 la col.6)</t>
  </si>
  <si>
    <t>Cap.5 Pct.1 rd.113 Suma (col.1 la col.6)</t>
  </si>
  <si>
    <t>Cap.5 Pct.1 rd.114 Suma (col.1 la col.6)</t>
  </si>
  <si>
    <t>Cap.5 Pct.1 rd.115 Suma (col.1 la col.6)</t>
  </si>
  <si>
    <t>Cap.5 Pct.1 rd.116 Suma (col.1 la col.6)</t>
  </si>
  <si>
    <t>Cap.5 Pct.1 rd.117 Suma (col.1 la col.6)</t>
  </si>
  <si>
    <t>Cap.5 Pct.1 rd.118 Suma (col.1 la col.6)</t>
  </si>
  <si>
    <t>Cap.5 Pct.1 rd.119 Suma (col.1 la col.6)</t>
  </si>
  <si>
    <t>Cap.5 Pct.1 rd.120 Suma (col.1 la col.6)</t>
  </si>
  <si>
    <t>Cap.5 Pct.1 rd.121 Suma (col.1 la col.6)</t>
  </si>
  <si>
    <t>Cap.5 Pct.1 rd.122 Suma (col.1 la col.6)</t>
  </si>
  <si>
    <t>Cap.5 Pct.1 rd.123 Suma (col.1 la col.6)</t>
  </si>
  <si>
    <t>Cap.5 Pct.1 rd.124 Suma (col.1 la col.6)</t>
  </si>
  <si>
    <t>Cap.5 Pct.1 rd.125 Suma (col.1 la col.6)</t>
  </si>
  <si>
    <t>Cap.5 Pct.1 rd.126 Suma (col.1 la col.6)</t>
  </si>
  <si>
    <t>Cap.5 Pct.1 rd.127 Suma (col.1 la col.6)</t>
  </si>
  <si>
    <t>Cap.5 Pct.1 rd.128 Suma (col.1 la col.6)</t>
  </si>
  <si>
    <t>Cap.5 Pct.1 rd.129 Suma (col.1 la col.6)</t>
  </si>
  <si>
    <t>Cap.5 Pct.1 rd.130 Suma (col.1 la col.6)</t>
  </si>
  <si>
    <t>Cap.5 Pct.1 rd.131 Suma (col.1 la col.6)</t>
  </si>
  <si>
    <t>Cap.5 Pct.1 rd.132 Suma (col.1 la col.6)</t>
  </si>
  <si>
    <t>Cap.5 Pct.1 rd.133 Suma (col.1 la col.6)</t>
  </si>
  <si>
    <t>Cap.5 Pct.1 rd.134 Suma (col.1 la col.6)</t>
  </si>
  <si>
    <t>Cap.5 Pct.1 rd.135 Suma (col.1 la col.6)</t>
  </si>
  <si>
    <t>Cap.5 Pct.1 rd.136 Suma (col.1 la col.6)</t>
  </si>
  <si>
    <t>Cap.5 Pct.1 rd.137 Suma (col.1 la col.6)</t>
  </si>
  <si>
    <t>Cap.5 Pct.1 rd.138 Suma (col.1 la col.6)</t>
  </si>
  <si>
    <t>Cap.5 Pct.1 rd.139 Suma (col.1 la col.6)</t>
  </si>
  <si>
    <t>Cap.5 Pct.1 rd.140 Suma (col.1 la col.6)</t>
  </si>
  <si>
    <t>Cap.5 Pct.1 rd.141 Suma (col.1 la col.6)</t>
  </si>
  <si>
    <t>Cap.5 Pct.1 rd.142 Suma (col.1 la col.6)</t>
  </si>
  <si>
    <t>Cap.5 Pct.1 rd.143 Suma (col.1 la col.6)</t>
  </si>
  <si>
    <t>Cap.5 Pct.1 rd.144 Suma (col.1 la col.6)</t>
  </si>
  <si>
    <t>Cap.5 Pct.1 rd.145 Suma (col.1 la col.6)</t>
  </si>
  <si>
    <t>Cap.5 Pct.1 rd.146 Suma (col.1 la col.6)</t>
  </si>
  <si>
    <t>Cap.5 Pct.1 rd.147 Suma (col.1 la col.6)</t>
  </si>
  <si>
    <t>Cap.5 Pct.1 rd.148 Suma (col.1 la col.6)</t>
  </si>
  <si>
    <t>Cap.5 Pct.1 rd.149 Suma (col.1 la col.6)</t>
  </si>
  <si>
    <t>Cap.5 Pct.1 rd.150 Suma (col.1 la col.6)</t>
  </si>
  <si>
    <t>Cap.5 Pct.1 rd.151 Suma (col.1 la col.6)</t>
  </si>
  <si>
    <t>Cap.5 Pct.1 rd.152 Suma (col.1 la col.6)</t>
  </si>
  <si>
    <t>Cap.5 Pct.1 rd.153 Suma (col.1 la col.6)</t>
  </si>
  <si>
    <t>Cap.5 Pct.1 rd.154 Suma (col.1 la col.6)</t>
  </si>
  <si>
    <t>Cap.5 Pct.1 rd.155 Suma (col.1 la col.6)</t>
  </si>
  <si>
    <t>Cap.5 Pct.1 rd.156 Suma (col.1 la col.6)</t>
  </si>
  <si>
    <t>Cap.5 Pct.1 rd.157 Suma (col.1 la col.6)</t>
  </si>
  <si>
    <t>Cap.5 Pct.1 rd.158 Suma (col.1 la col.6)</t>
  </si>
  <si>
    <t>Cap.5 Pct.1 rd.159 Suma (col.1 la col.6)</t>
  </si>
  <si>
    <t>Cap.5 Pct.1 rd.160 Suma (col.1 la col.6)</t>
  </si>
  <si>
    <t>Cap.5 Pct.1 rd.161 Suma (col.1 la col.6)</t>
  </si>
  <si>
    <t>Cap.5 Pct.1 rd.162 Suma (col.1 la col.6)</t>
  </si>
  <si>
    <t>Cap.5 Pct.1 rd.163 Suma (col.1 la col.6)</t>
  </si>
  <si>
    <t>Cap.5 Pct.1 rd.164 Suma (col.1 la col.6)</t>
  </si>
  <si>
    <t>Cap.5 Pct.1 rd.165 Suma (col.1 la col.6)</t>
  </si>
  <si>
    <t>Cap.5 Pct.1 rd.166 Suma (col.1 la col.6)</t>
  </si>
  <si>
    <t>Cap.5 Pct.1 rd.167 Suma (col.1 la col.6)</t>
  </si>
  <si>
    <t>Cap.5 Pct.1 rd.168 Suma (col.1 la col.6)</t>
  </si>
  <si>
    <t>Cap.5 Pct.1 rd.169 Suma (col.1 la col.6)</t>
  </si>
  <si>
    <t>Cap.5 Pct.1 rd.170 Suma (col.1 la col.6)</t>
  </si>
  <si>
    <t>Cap.5 Pct.1 rd.171 Suma (col.1 la col.6)</t>
  </si>
  <si>
    <t>Cap.5 Pct.1 rd.172 Suma (col.1 la col.6)</t>
  </si>
  <si>
    <t>Cap.5 Pct.1 rd.173 Suma (col.1 la col.6)</t>
  </si>
  <si>
    <t>Cap.5 Pct.1 rd.174 Suma (col.1 la col.6)</t>
  </si>
  <si>
    <t>Cap.5 Pct.1 rd.175 Suma (col.1 la col.6)</t>
  </si>
  <si>
    <t>Cap.5 Pct.1 rd.176 Suma (col.1 la col.6)</t>
  </si>
  <si>
    <t>Cap.5 Pct.1 rd.177 Suma (col.1 la col.6)</t>
  </si>
  <si>
    <t>Cap.5 Pct.1 rd.178 Suma (col.1 la col.6)</t>
  </si>
  <si>
    <t>Cap.5 Pct.1 rd.179 Suma (col.1 la col.6)</t>
  </si>
  <si>
    <t>Cap.5 Pct.1 rd.180 Suma (col.1 la col.6)</t>
  </si>
  <si>
    <t>Cap.5 Pct.1 rd.181 Suma (col.1 la col.6)</t>
  </si>
  <si>
    <t>Cap.5 Pct.1 rd.182 Suma (col.1 la col.6)</t>
  </si>
  <si>
    <t>Cap.5 Pct.1 rd.183 Suma (col.1 la col.6)</t>
  </si>
  <si>
    <t>Cap.5 Pct.1 rd.184 Suma (col.1 la col.6)</t>
  </si>
  <si>
    <t>Cap.5 Pct.1 rd.185 Suma (col.1 la col.6)</t>
  </si>
  <si>
    <t>Cap.5 Pct.1 rd.186 Suma (col.1 la col.6)</t>
  </si>
  <si>
    <t>Cap.5 Pct.1 rd.187 Suma (col.1 la col.6)</t>
  </si>
  <si>
    <t>Cap.5 Pct.1 rd.188 Suma (col.1 la col.6)</t>
  </si>
  <si>
    <t>Cap.5 Pct.1 rd.189 Suma (col.1 la col.6)</t>
  </si>
  <si>
    <t>Cap.5 Pct.1 rd.190 Suma (col.1 la col.6)</t>
  </si>
  <si>
    <t>Cap.5 Pct.1 rd.191 Suma (col.1 la col.6)</t>
  </si>
  <si>
    <t>Cap.5 Pct.1 rd.192 Suma (col.1 la col.6)</t>
  </si>
  <si>
    <t>Cap.5 Pct.1 rd.193 Suma (col.1 la col.6)</t>
  </si>
  <si>
    <t>Cap.5 Pct.1 rd.194 Suma (col.1 la col.6)</t>
  </si>
  <si>
    <t>Cap.5 Pct.1 rd.195 Suma (col.1 la col.6)</t>
  </si>
  <si>
    <t>Cap.5 Pct.1 rd.196 Suma (col.1 la col.6)</t>
  </si>
  <si>
    <t>Cap.5 Pct.1 rd.197 Suma (col.1 la col.6)</t>
  </si>
  <si>
    <t>Cap.5 Pct.1 rd.198 Suma (col.1 la col.6)</t>
  </si>
  <si>
    <t>Cap.5 Pct.1 rd.199 Suma (col.1 la col.6)</t>
  </si>
  <si>
    <t>Cap.5 Pct.1 rd.2 col.2</t>
  </si>
  <si>
    <t>Cap.5 Pct.1 rd.3 col.2</t>
  </si>
  <si>
    <t>Cap.5 Pct.1 rd.4 col.2</t>
  </si>
  <si>
    <t>Cap.5 Pct.1 rd.5 col.2</t>
  </si>
  <si>
    <t>Cap.5 Pct.1 rd.6 col.2</t>
  </si>
  <si>
    <t>Cap.5 Pct.1 rd.7 col.2</t>
  </si>
  <si>
    <t>Cap.5 Pct.1 rd.8 col.2</t>
  </si>
  <si>
    <t>Cap.5 Pct.1 rd.9 col.2</t>
  </si>
  <si>
    <t>Cap.5 Pct.1 rd.10 col.2</t>
  </si>
  <si>
    <t>Cap.5 Pct.1 rd.11 col.2</t>
  </si>
  <si>
    <t>Cap.5 Pct.1 rd.12 col.2</t>
  </si>
  <si>
    <t>Cap.5 Pct.1 rd.13 col.2</t>
  </si>
  <si>
    <t>Cap.5 Pct.1 rd.14 col.2</t>
  </si>
  <si>
    <t>Cap.5 Pct.1 rd.15 col.2</t>
  </si>
  <si>
    <t>Cap.5 Pct.1 rd.16 col.2</t>
  </si>
  <si>
    <t>Cap.5 Pct.1 rd.17 col.2</t>
  </si>
  <si>
    <t>Cap.5 Pct.1 rd.18 col.2</t>
  </si>
  <si>
    <t>Cap.5 Pct.1 rd.19 col.2</t>
  </si>
  <si>
    <t>Cap.5 Pct.1 rd.20 col.2</t>
  </si>
  <si>
    <t>Cap.5 Pct.1 rd.21 col.2</t>
  </si>
  <si>
    <t>Cap.5 Pct.1 rd.22 col.2</t>
  </si>
  <si>
    <t>Cap.5 Pct.1 rd.23 col.2</t>
  </si>
  <si>
    <t>Cap.5 Pct.1 rd.24 col.2</t>
  </si>
  <si>
    <t>Cap.5 Pct.1 rd.25 col.2</t>
  </si>
  <si>
    <t>Cap.5 Pct.1 rd.26 col.2</t>
  </si>
  <si>
    <t>Cap.5 Pct.1 rd.27 col.2</t>
  </si>
  <si>
    <t>Cap.5 Pct.1 rd.28 col.2</t>
  </si>
  <si>
    <t>Cap.5 Pct.1 rd.29 col.2</t>
  </si>
  <si>
    <t>Cap.5 Pct.1 rd.30 col.2</t>
  </si>
  <si>
    <t>Cap.5 Pct.1 rd.31 col.2</t>
  </si>
  <si>
    <t>Cap.5 Pct.1 rd.32 col.2</t>
  </si>
  <si>
    <t>Cap.5 Pct.1 rd.33 col.2</t>
  </si>
  <si>
    <t>Cap.5 Pct.1 rd.34 col.2</t>
  </si>
  <si>
    <t>Cap.5 Pct.1 rd.35 col.2</t>
  </si>
  <si>
    <t>Cap.5 Pct.1 rd.36 col.2</t>
  </si>
  <si>
    <t>Cap.5 Pct.1 rd.37 col.2</t>
  </si>
  <si>
    <t>Cap.5 Pct.1 rd.38 col.2</t>
  </si>
  <si>
    <t>Cap.5 Pct.1 rd.39 col.2</t>
  </si>
  <si>
    <t>Cap.5 Pct.1 rd.40 col.2</t>
  </si>
  <si>
    <t>Cap.5 Pct.1 rd.41 col.2</t>
  </si>
  <si>
    <t>Cap.5 Pct.1 rd.42 col.2</t>
  </si>
  <si>
    <t>Cap.5 Pct.1 rd.43 col.2</t>
  </si>
  <si>
    <t>Cap.5 Pct.1 rd.44 col.2</t>
  </si>
  <si>
    <t>Cap.5 Pct.1 rd.45 col.2</t>
  </si>
  <si>
    <t>Cap.5 Pct.1 rd.46 col.2</t>
  </si>
  <si>
    <t>Cap.5 Pct.1 rd.47 col.2</t>
  </si>
  <si>
    <t>Cap.5 Pct.1 rd.48 col.2</t>
  </si>
  <si>
    <t>Cap.5 Pct.1 rd.49 col.2</t>
  </si>
  <si>
    <t>Cap.5 Pct.1 rd.50 col.2</t>
  </si>
  <si>
    <t>Cap.5 Pct.1 rd.51 col.2</t>
  </si>
  <si>
    <t>Cap.5 Pct.1 rd.52 col.2</t>
  </si>
  <si>
    <t>Cap.5 Pct.1 rd.53 col.2</t>
  </si>
  <si>
    <t>Cap.5 Pct.1 rd.54 col.2</t>
  </si>
  <si>
    <t>Cap.5 Pct.1 rd.55 col.2</t>
  </si>
  <si>
    <t>Cap.5 Pct.1 rd.56 col.2</t>
  </si>
  <si>
    <t>Cap.5 Pct.1 rd.57 col.2</t>
  </si>
  <si>
    <t>Cap.5 Pct.1 rd.58 col.2</t>
  </si>
  <si>
    <t>Cap.5 Pct.1 rd.59 col.2</t>
  </si>
  <si>
    <t>Cap.5 Pct.1 rd.60 col.2</t>
  </si>
  <si>
    <t>Cap.5 Pct.1 rd.61 col.2</t>
  </si>
  <si>
    <t>Cap.5 Pct.1 rd.62 col.2</t>
  </si>
  <si>
    <t>Cap.5 Pct.1 rd.63 col.2</t>
  </si>
  <si>
    <t>Cap.5 Pct.1 rd.64 col.2</t>
  </si>
  <si>
    <t>Cap.5 Pct.1 rd.65 col.2</t>
  </si>
  <si>
    <t>Cap.5 Pct.1 rd.66 col.2</t>
  </si>
  <si>
    <t>Cap.5 Pct.1 rd.67 col.2</t>
  </si>
  <si>
    <t>Cap.5 Pct.1 rd.68 col.2</t>
  </si>
  <si>
    <t>Cap.5 Pct.1 rd.69 col.2</t>
  </si>
  <si>
    <t>Cap.5 Pct.1 rd.70 col.2</t>
  </si>
  <si>
    <t>Cap.5 Pct.1 rd.71 col.2</t>
  </si>
  <si>
    <t>Cap.5 Pct.1 rd.72 col.2</t>
  </si>
  <si>
    <t>Cap.5 Pct.1 rd.73 col.2</t>
  </si>
  <si>
    <t>Cap.5 Pct.1 rd.74 col.2</t>
  </si>
  <si>
    <t>Cap.5 Pct.1 rd.75 col.2</t>
  </si>
  <si>
    <t>Cap.5 Pct.1 rd.76 col.2</t>
  </si>
  <si>
    <t>Cap.5 Pct.1 rd.77 col.2</t>
  </si>
  <si>
    <t>Cap.5 Pct.1 rd.78 col.2</t>
  </si>
  <si>
    <t>Cap.5 Pct.1 rd.79 col.2</t>
  </si>
  <si>
    <t>Cap.5 Pct.1 rd.80 col.2</t>
  </si>
  <si>
    <t>Cap.5 Pct.1 rd.81 col.2</t>
  </si>
  <si>
    <t>Cap.5 Pct.1 rd.82 col.2</t>
  </si>
  <si>
    <t>Cap.5 Pct.1 rd.83 col.2</t>
  </si>
  <si>
    <t>Cap.5 Pct.1 rd.84 col.2</t>
  </si>
  <si>
    <t>Cap.5 Pct.1 rd.85 col.2</t>
  </si>
  <si>
    <t>Cap.5 Pct.1 rd.86 col.2</t>
  </si>
  <si>
    <t>Cap.5 Pct.1 rd.87 col.2</t>
  </si>
  <si>
    <t>Cap.5 Pct.1 rd.88 col.2</t>
  </si>
  <si>
    <t>Cap.5 Pct.1 rd.89 col.2</t>
  </si>
  <si>
    <t>Cap.5 Pct.1 rd.90 col.2</t>
  </si>
  <si>
    <t>Cap.5 Pct.1 rd.91 col.2</t>
  </si>
  <si>
    <t>Cap.5 Pct.1 rd.92 col.2</t>
  </si>
  <si>
    <t>Cap.5 Pct.1 rd.93 col.2</t>
  </si>
  <si>
    <t>Cap.5 Pct.1 rd.94 col.2</t>
  </si>
  <si>
    <t>Cap.5 Pct.1 rd.95 col.2</t>
  </si>
  <si>
    <t>Cap.5 Pct.1 rd.96 col.2</t>
  </si>
  <si>
    <t>Cap.5 Pct.1 rd.97 col.2</t>
  </si>
  <si>
    <t>Cap.5 Pct.1 rd.98 col.2</t>
  </si>
  <si>
    <t>Cap.5 Pct.1 rd.99 col.2</t>
  </si>
  <si>
    <t>Cap.5 Pct.1 rd.100 col.2</t>
  </si>
  <si>
    <t>Cap.5 Pct.1 rd.101 col.2</t>
  </si>
  <si>
    <t>Cap.5 Pct.1 rd.102 col.2</t>
  </si>
  <si>
    <t>Cap.5 Pct.1 rd.103 col.2</t>
  </si>
  <si>
    <t>Cap.5 Pct.1 rd.104 col.2</t>
  </si>
  <si>
    <t>Cap.5 Pct.1 rd.105 col.2</t>
  </si>
  <si>
    <t>Cap.5 Pct.1 rd.106 col.2</t>
  </si>
  <si>
    <t>Cap.5 Pct.1 rd.107 col.2</t>
  </si>
  <si>
    <t>Cap.5 Pct.1 rd.108 col.2</t>
  </si>
  <si>
    <t>Cap.5 Pct.1 rd.109 col.2</t>
  </si>
  <si>
    <t>Cap.5 Pct.1 rd.110 col.2</t>
  </si>
  <si>
    <t>Cap.5 Pct.1 rd.111 col.2</t>
  </si>
  <si>
    <t>Cap.5 Pct.1 rd.112 col.2</t>
  </si>
  <si>
    <t>Cap.5 Pct.1 rd.113 col.2</t>
  </si>
  <si>
    <t>Cap.5 Pct.1 rd.114 col.2</t>
  </si>
  <si>
    <t>Cap.5 Pct.1 rd.115 col.2</t>
  </si>
  <si>
    <t>Cap.5 Pct.1 rd.116 col.2</t>
  </si>
  <si>
    <t>Cap.5 Pct.1 rd.117 col.2</t>
  </si>
  <si>
    <t>Cap.5 Pct.1 rd.118 col.2</t>
  </si>
  <si>
    <t>Cap.5 Pct.1 rd.119 col.2</t>
  </si>
  <si>
    <t>Cap.5 Pct.1 rd.120 col.2</t>
  </si>
  <si>
    <t>Cap.5 Pct.1 rd.121 col.2</t>
  </si>
  <si>
    <t>Cap.5 Pct.1 rd.122 col.2</t>
  </si>
  <si>
    <t>Cap.5 Pct.1 rd.123 col.2</t>
  </si>
  <si>
    <t>Cap.5 Pct.1 rd.124 col.2</t>
  </si>
  <si>
    <t>Cap.5 Pct.1 rd.125 col.2</t>
  </si>
  <si>
    <t>Cap.5 Pct.1 rd.126 col.2</t>
  </si>
  <si>
    <t>Cap.5 Pct.1 rd.127 col.2</t>
  </si>
  <si>
    <t>Cap.5 Pct.1 rd.128 col.2</t>
  </si>
  <si>
    <t>Cap.5 Pct.1 rd.129 col.2</t>
  </si>
  <si>
    <t>Cap.5 Pct.1 rd.130 col.2</t>
  </si>
  <si>
    <t>Cap.5 Pct.1 rd.131 col.2</t>
  </si>
  <si>
    <t>Cap.5 Pct.1 rd.132 col.2</t>
  </si>
  <si>
    <t>Cap.5 Pct.1 rd.133 col.2</t>
  </si>
  <si>
    <t>Cap.5 Pct.1 rd.134 col.2</t>
  </si>
  <si>
    <t>Cap.5 Pct.1 rd.135 col.2</t>
  </si>
  <si>
    <t>Cap.5 Pct.1 rd.136 col.2</t>
  </si>
  <si>
    <t>Cap.5 Pct.1 rd.137 col.2</t>
  </si>
  <si>
    <t>Cap.5 Pct.1 rd.138 col.2</t>
  </si>
  <si>
    <t>Cap.5 Pct.1 rd.139 col.2</t>
  </si>
  <si>
    <t>Cap.5 Pct.1 rd.140 col.2</t>
  </si>
  <si>
    <t>Cap.5 Pct.1 rd.141 col.2</t>
  </si>
  <si>
    <t>Cap.5 Pct.1 rd.142 col.2</t>
  </si>
  <si>
    <t>Cap.5 Pct.1 rd.143 col.2</t>
  </si>
  <si>
    <t>Cap.5 Pct.1 rd.144 col.2</t>
  </si>
  <si>
    <t>Cap.5 Pct.1 rd.145 col.2</t>
  </si>
  <si>
    <t>Cap.5 Pct.1 rd.146 col.2</t>
  </si>
  <si>
    <t>Cap.5 Pct.1 rd.147 col.2</t>
  </si>
  <si>
    <t>Cap.5 Pct.1 rd.148 col.2</t>
  </si>
  <si>
    <t>Cap.5 Pct.1 rd.149 col.2</t>
  </si>
  <si>
    <t>Cap.5 Pct.1 rd.150 col.2</t>
  </si>
  <si>
    <t>Cap.5 Pct.1 rd.151 col.2</t>
  </si>
  <si>
    <t>Cap.5 Pct.1 rd.152 col.2</t>
  </si>
  <si>
    <t>Cap.5 Pct.1 rd.153 col.2</t>
  </si>
  <si>
    <t>Cap.5 Pct.1 rd.154 col.2</t>
  </si>
  <si>
    <t>Cap.5 Pct.1 rd.155 col.2</t>
  </si>
  <si>
    <t>Cap.5 Pct.1 rd.156 col.2</t>
  </si>
  <si>
    <t>Cap.5 Pct.1 rd.157 col.2</t>
  </si>
  <si>
    <t>Cap.5 Pct.1 rd.158 col.2</t>
  </si>
  <si>
    <t>Cap.5 Pct.1 rd.159 col.2</t>
  </si>
  <si>
    <t>Cap.5 Pct.1 rd.160 col.2</t>
  </si>
  <si>
    <t>Cap.5 Pct.1 rd.161 col.2</t>
  </si>
  <si>
    <t>Cap.5 Pct.1 rd.162 col.2</t>
  </si>
  <si>
    <t>Cap.5 Pct.1 rd.163 col.2</t>
  </si>
  <si>
    <t>Cap.5 Pct.1 rd.164 col.2</t>
  </si>
  <si>
    <t>Cap.5 Pct.1 rd.165 col.2</t>
  </si>
  <si>
    <t>Cap.5 Pct.1 rd.166 col.2</t>
  </si>
  <si>
    <t>Cap.5 Pct.1 rd.167 col.2</t>
  </si>
  <si>
    <t>Cap.5 Pct.1 rd.168 col.2</t>
  </si>
  <si>
    <t>Cap.5 Pct.1 rd.169 col.2</t>
  </si>
  <si>
    <t>Cap.5 Pct.1 rd.170 col.2</t>
  </si>
  <si>
    <t>Cap.5 Pct.1 rd.171 col.2</t>
  </si>
  <si>
    <t>Cap.5 Pct.1 rd.172 col.2</t>
  </si>
  <si>
    <t>Cap.5 Pct.1 rd.173 col.2</t>
  </si>
  <si>
    <t>Cap.5 Pct.1 rd.174 col.2</t>
  </si>
  <si>
    <t>Cap.5 Pct.1 rd.175 col.2</t>
  </si>
  <si>
    <t>Cap.5 Pct.1 rd.176 col.2</t>
  </si>
  <si>
    <t>Cap.5 Pct.1 rd.177 col.2</t>
  </si>
  <si>
    <t>Cap.5 Pct.1 rd.178 col.2</t>
  </si>
  <si>
    <t>Cap.5 Pct.1 rd.179 col.2</t>
  </si>
  <si>
    <t>Cap.5 Pct.1 rd.180 col.2</t>
  </si>
  <si>
    <t>Cap.5 Pct.1 rd.181 col.2</t>
  </si>
  <si>
    <t>Cap.5 Pct.1 rd.182 col.2</t>
  </si>
  <si>
    <t>Cap.5 Pct.1 rd.183 col.2</t>
  </si>
  <si>
    <t>Cap.5 Pct.1 rd.184 col.2</t>
  </si>
  <si>
    <t>Cap.5 Pct.1 rd.185 col.2</t>
  </si>
  <si>
    <t>Cap.5 Pct.1 rd.186 col.2</t>
  </si>
  <si>
    <t>Cap.5 Pct.1 rd.187 col.2</t>
  </si>
  <si>
    <t>Cap.5 Pct.1 rd.188 col.2</t>
  </si>
  <si>
    <t>Cap.5 Pct.1 rd.189 col.2</t>
  </si>
  <si>
    <t>Cap.5 Pct.1 rd.190 col.2</t>
  </si>
  <si>
    <t>Cap.5 Pct.1 rd.191 col.2</t>
  </si>
  <si>
    <t>Cap.5 Pct.1 rd.192 col.2</t>
  </si>
  <si>
    <t>Cap.5 Pct.1 rd.193 col.2</t>
  </si>
  <si>
    <t>Cap.5 Pct.1 rd.194 col.2</t>
  </si>
  <si>
    <t>Cap.5 Pct.1 rd.195 col.2</t>
  </si>
  <si>
    <t>Cap.5 Pct.1 rd.196 col.2</t>
  </si>
  <si>
    <t>Cap.5 Pct.1 rd.197 col.2</t>
  </si>
  <si>
    <t>Cap.5 Pct.1 rd.198 col.2</t>
  </si>
  <si>
    <t>Cap.5 Pct.1 rd.199 col.2</t>
  </si>
  <si>
    <t>Cap.5 Pct.1 rd.2 col.6</t>
  </si>
  <si>
    <t>Cap.5 Pct.1 rd.3 col.6</t>
  </si>
  <si>
    <t>Cap.5 Pct.1 rd.4 col.6</t>
  </si>
  <si>
    <t>Cap.5 Pct.1 rd.5 col.6</t>
  </si>
  <si>
    <t>Cap.5 Pct.1 rd.6 col.6</t>
  </si>
  <si>
    <t>Cap.5 Pct.1 rd.7 col.6</t>
  </si>
  <si>
    <t>Cap.5 Pct.1 rd.8 col.6</t>
  </si>
  <si>
    <t>Cap.5 Pct.1 rd.9 col.6</t>
  </si>
  <si>
    <t>Cap.5 Pct.1 rd.10 col.6</t>
  </si>
  <si>
    <t>Cap.5 Pct.1 rd.11 col.6</t>
  </si>
  <si>
    <t>Cap.5 Pct.1 rd.12 col.6</t>
  </si>
  <si>
    <t>Cap.5 Pct.1 rd.13 col.6</t>
  </si>
  <si>
    <t>Cap.5 Pct.1 rd.14 col.6</t>
  </si>
  <si>
    <t>Cap.5 Pct.1 rd.15 col.6</t>
  </si>
  <si>
    <t>Cap.5 Pct.1 rd.16 col.6</t>
  </si>
  <si>
    <t>Cap.5 Pct.1 rd.17 col.6</t>
  </si>
  <si>
    <t>Cap.5 Pct.1 rd.18 col.6</t>
  </si>
  <si>
    <t>Cap.5 Pct.1 rd.19 col.6</t>
  </si>
  <si>
    <t>Cap.5 Pct.1 rd.20 col.6</t>
  </si>
  <si>
    <t>Cap.5 Pct.1 rd.21 col.6</t>
  </si>
  <si>
    <t>Cap.5 Pct.1 rd.22 col.6</t>
  </si>
  <si>
    <t>Cap.5 Pct.1 rd.23 col.6</t>
  </si>
  <si>
    <t>Cap.5 Pct.1 rd.24 col.6</t>
  </si>
  <si>
    <t>Cap.5 Pct.1 rd.25 col.6</t>
  </si>
  <si>
    <t>Cap.5 Pct.1 rd.26 col.6</t>
  </si>
  <si>
    <t>Cap.5 Pct.1 rd.27 col.6</t>
  </si>
  <si>
    <t>Cap.5 Pct.1 rd.28 col.6</t>
  </si>
  <si>
    <t>Cap.5 Pct.1 rd.29 col.6</t>
  </si>
  <si>
    <t>Cap.5 Pct.1 rd.30 col.6</t>
  </si>
  <si>
    <t>Cap.5 Pct.1 rd.31 col.6</t>
  </si>
  <si>
    <t>Cap.5 Pct.1 rd.32 col.6</t>
  </si>
  <si>
    <t>Cap.5 Pct.1 rd.33 col.6</t>
  </si>
  <si>
    <t>Cap.5 Pct.1 rd.34 col.6</t>
  </si>
  <si>
    <t>Cap.5 Pct.1 rd.35 col.6</t>
  </si>
  <si>
    <t>Cap.5 Pct.1 rd.36 col.6</t>
  </si>
  <si>
    <t>Cap.5 Pct.1 rd.37 col.6</t>
  </si>
  <si>
    <t>Cap.5 Pct.1 rd.38 col.6</t>
  </si>
  <si>
    <t>Cap.5 Pct.1 rd.39 col.6</t>
  </si>
  <si>
    <t>Cap.5 Pct.1 rd.40 col.6</t>
  </si>
  <si>
    <t>Cap.5 Pct.1 rd.41 col.6</t>
  </si>
  <si>
    <t>Cap.5 Pct.1 rd.42 col.6</t>
  </si>
  <si>
    <t>Cap.5 Pct.1 rd.43 col.6</t>
  </si>
  <si>
    <t>Cap.5 Pct.1 rd.44 col.6</t>
  </si>
  <si>
    <t>Cap.5 Pct.1 rd.45 col.6</t>
  </si>
  <si>
    <t>Cap.5 Pct.1 rd.46 col.6</t>
  </si>
  <si>
    <t>Cap.5 Pct.1 rd.47 col.6</t>
  </si>
  <si>
    <t>Cap.5 Pct.1 rd.48 col.6</t>
  </si>
  <si>
    <t>Cap.5 Pct.1 rd.49 col.6</t>
  </si>
  <si>
    <t>Cap.5 Pct.1 rd.50 col.6</t>
  </si>
  <si>
    <t>Cap.5 Pct.1 rd.51 col.6</t>
  </si>
  <si>
    <t>Cap.5 Pct.1 rd.52 col.6</t>
  </si>
  <si>
    <t>Cap.5 Pct.1 rd.53 col.6</t>
  </si>
  <si>
    <t>Cap.5 Pct.1 rd.54 col.6</t>
  </si>
  <si>
    <t>Cap.5 Pct.1 rd.55 col.6</t>
  </si>
  <si>
    <t>Cap.5 Pct.1 rd.56 col.6</t>
  </si>
  <si>
    <t>Cap.5 Pct.1 rd.57 col.6</t>
  </si>
  <si>
    <t>Cap.5 Pct.1 rd.58 col.6</t>
  </si>
  <si>
    <t>Cap.5 Pct.1 rd.59 col.6</t>
  </si>
  <si>
    <t>Cap.5 Pct.1 rd.60 col.6</t>
  </si>
  <si>
    <t>Cap.5 Pct.1 rd.61 col.6</t>
  </si>
  <si>
    <t>Cap.5 Pct.1 rd.62 col.6</t>
  </si>
  <si>
    <t>Cap.5 Pct.1 rd.63 col.6</t>
  </si>
  <si>
    <t>Cap.5 Pct.1 rd.64 col.6</t>
  </si>
  <si>
    <t>Cap.5 Pct.1 rd.65 col.6</t>
  </si>
  <si>
    <t>Cap.5 Pct.1 rd.66 col.6</t>
  </si>
  <si>
    <t>Cap.5 Pct.1 rd.67 col.6</t>
  </si>
  <si>
    <t>Cap.5 Pct.1 rd.68 col.6</t>
  </si>
  <si>
    <t>Cap.5 Pct.1 rd.69 col.6</t>
  </si>
  <si>
    <t>Cap.5 Pct.1 rd.70 col.6</t>
  </si>
  <si>
    <t>Cap.5 Pct.1 rd.71 col.6</t>
  </si>
  <si>
    <t>Cap.5 Pct.1 rd.72 col.6</t>
  </si>
  <si>
    <t>Cap.5 Pct.1 rd.73 col.6</t>
  </si>
  <si>
    <t>Cap.5 Pct.1 rd.74 col.6</t>
  </si>
  <si>
    <t>Cap.5 Pct.1 rd.75 col.6</t>
  </si>
  <si>
    <t>Cap.5 Pct.1 rd.76 col.6</t>
  </si>
  <si>
    <t>Cap.5 Pct.1 rd.77 col.6</t>
  </si>
  <si>
    <t>Cap.5 Pct.1 rd.78 col.6</t>
  </si>
  <si>
    <t>Cap.5 Pct.1 rd.79 col.6</t>
  </si>
  <si>
    <t>Cap.5 Pct.1 rd.80 col.6</t>
  </si>
  <si>
    <t>Cap.5 Pct.1 rd.81 col.6</t>
  </si>
  <si>
    <t>Cap.5 Pct.1 rd.82 col.6</t>
  </si>
  <si>
    <t>Cap.5 Pct.1 rd.83 col.6</t>
  </si>
  <si>
    <t>Cap.5 Pct.1 rd.84 col.6</t>
  </si>
  <si>
    <t>Cap.5 Pct.1 rd.85 col.6</t>
  </si>
  <si>
    <t>Cap.5 Pct.1 rd.86 col.6</t>
  </si>
  <si>
    <t>Cap.5 Pct.1 rd.87 col.6</t>
  </si>
  <si>
    <t>Cap.5 Pct.1 rd.88 col.6</t>
  </si>
  <si>
    <t>Cap.5 Pct.1 rd.89 col.6</t>
  </si>
  <si>
    <t>Cap.5 Pct.1 rd.90 col.6</t>
  </si>
  <si>
    <t>Cap.5 Pct.1 rd.91 col.6</t>
  </si>
  <si>
    <t>Cap.5 Pct.1 rd.92 col.6</t>
  </si>
  <si>
    <t>Cap.5 Pct.1 rd.93 col.6</t>
  </si>
  <si>
    <t>Cap.5 Pct.1 rd.94 col.6</t>
  </si>
  <si>
    <t>Cap.5 Pct.1 rd.95 col.6</t>
  </si>
  <si>
    <t>Cap.5 Pct.1 rd.96 col.6</t>
  </si>
  <si>
    <t>Cap.5 Pct.1 rd.97 col.6</t>
  </si>
  <si>
    <t>Cap.5 Pct.1 rd.98 col.6</t>
  </si>
  <si>
    <t>Cap.5 Pct.1 rd.99 col.6</t>
  </si>
  <si>
    <t>Cap.5 Pct.1 rd.100 col.6</t>
  </si>
  <si>
    <t>Cap.5 Pct.1 rd.101 col.6</t>
  </si>
  <si>
    <t>Cap.5 Pct.1 rd.102 col.6</t>
  </si>
  <si>
    <t>Cap.5 Pct.1 rd.103 col.6</t>
  </si>
  <si>
    <t>Cap.5 Pct.1 rd.104 col.6</t>
  </si>
  <si>
    <t>Cap.5 Pct.1 rd.105 col.6</t>
  </si>
  <si>
    <t>Cap.5 Pct.1 rd.106 col.6</t>
  </si>
  <si>
    <t>Cap.5 Pct.1 rd.107 col.6</t>
  </si>
  <si>
    <t>Cap.5 Pct.1 rd.108 col.6</t>
  </si>
  <si>
    <t>Cap.5 Pct.1 rd.109 col.6</t>
  </si>
  <si>
    <t>Cap.5 Pct.1 rd.110 col.6</t>
  </si>
  <si>
    <t>Cap.5 Pct.1 rd.111 col.6</t>
  </si>
  <si>
    <t>Cap.5 Pct.1 rd.112 col.6</t>
  </si>
  <si>
    <t>Cap.5 Pct.1 rd.113 col.6</t>
  </si>
  <si>
    <t>Cap.5 Pct.1 rd.114 col.6</t>
  </si>
  <si>
    <t>Cap.5 Pct.1 rd.115 col.6</t>
  </si>
  <si>
    <t>Cap.5 Pct.1 rd.116 col.6</t>
  </si>
  <si>
    <t>Cap.5 Pct.1 rd.117 col.6</t>
  </si>
  <si>
    <t>Cap.5 Pct.1 rd.118 col.6</t>
  </si>
  <si>
    <t>Cap.5 Pct.1 rd.119 col.6</t>
  </si>
  <si>
    <t>Cap.5 Pct.1 rd.120 col.6</t>
  </si>
  <si>
    <t>Cap.5 Pct.1 rd.121 col.6</t>
  </si>
  <si>
    <t>Cap.5 Pct.1 rd.122 col.6</t>
  </si>
  <si>
    <t>Cap.5 Pct.1 rd.123 col.6</t>
  </si>
  <si>
    <t>Cap.5 Pct.1 rd.124 col.6</t>
  </si>
  <si>
    <t>Cap.5 Pct.1 rd.125 col.6</t>
  </si>
  <si>
    <t>Cap.5 Pct.1 rd.126 col.6</t>
  </si>
  <si>
    <t>Cap.5 Pct.1 rd.127 col.6</t>
  </si>
  <si>
    <t>Cap.5 Pct.1 rd.128 col.6</t>
  </si>
  <si>
    <t>Cap.5 Pct.1 rd.129 col.6</t>
  </si>
  <si>
    <t>Cap.5 Pct.1 rd.130 col.6</t>
  </si>
  <si>
    <t>Cap.5 Pct.1 rd.131 col.6</t>
  </si>
  <si>
    <t>Cap.5 Pct.1 rd.132 col.6</t>
  </si>
  <si>
    <t>Cap.5 Pct.1 rd.133 col.6</t>
  </si>
  <si>
    <t>Cap.5 Pct.1 rd.134 col.6</t>
  </si>
  <si>
    <t>Cap.5 Pct.1 rd.135 col.6</t>
  </si>
  <si>
    <t>Cap.5 Pct.1 rd.136 col.6</t>
  </si>
  <si>
    <t>Cap.5 Pct.1 rd.137 col.6</t>
  </si>
  <si>
    <t>Cap.5 Pct.1 rd.138 col.6</t>
  </si>
  <si>
    <t>Cap.5 Pct.1 rd.139 col.6</t>
  </si>
  <si>
    <t>Cap.5 Pct.1 rd.140 col.6</t>
  </si>
  <si>
    <t>Cap.5 Pct.1 rd.141 col.6</t>
  </si>
  <si>
    <t>Cap.5 Pct.1 rd.142 col.6</t>
  </si>
  <si>
    <t>Cap.5 Pct.1 rd.143 col.6</t>
  </si>
  <si>
    <t>Cap.5 Pct.1 rd.144 col.6</t>
  </si>
  <si>
    <t>Cap.5 Pct.1 rd.145 col.6</t>
  </si>
  <si>
    <t>Cap.5 Pct.1 rd.146 col.6</t>
  </si>
  <si>
    <t>Cap.5 Pct.1 rd.147 col.6</t>
  </si>
  <si>
    <t>Cap.5 Pct.1 rd.148 col.6</t>
  </si>
  <si>
    <t>Cap.5 Pct.1 rd.149 col.6</t>
  </si>
  <si>
    <t>Cap.5 Pct.1 rd.150 col.6</t>
  </si>
  <si>
    <t>Cap.5 Pct.1 rd.151 col.6</t>
  </si>
  <si>
    <t>Cap.5 Pct.1 rd.152 col.6</t>
  </si>
  <si>
    <t>Cap.5 Pct.1 rd.153 col.6</t>
  </si>
  <si>
    <t>Cap.5 Pct.1 rd.154 col.6</t>
  </si>
  <si>
    <t>Cap.5 Pct.1 rd.155 col.6</t>
  </si>
  <si>
    <t>Cap.5 Pct.1 rd.156 col.6</t>
  </si>
  <si>
    <t>Cap.5 Pct.1 rd.157 col.6</t>
  </si>
  <si>
    <t>Cap.5 Pct.1 rd.158 col.6</t>
  </si>
  <si>
    <t>Cap.5 Pct.1 rd.159 col.6</t>
  </si>
  <si>
    <t>Cap.5 Pct.1 rd.160 col.6</t>
  </si>
  <si>
    <t>Cap.5 Pct.1 rd.161 col.6</t>
  </si>
  <si>
    <t>Cap.5 Pct.1 rd.162 col.6</t>
  </si>
  <si>
    <t>Cap.5 Pct.1 rd.163 col.6</t>
  </si>
  <si>
    <t>Cap.5 Pct.1 rd.164 col.6</t>
  </si>
  <si>
    <t>Cap.5 Pct.1 rd.165 col.6</t>
  </si>
  <si>
    <t>Cap.5 Pct.1 rd.166 col.6</t>
  </si>
  <si>
    <t>Cap.5 Pct.1 rd.167 col.6</t>
  </si>
  <si>
    <t>Cap.5 Pct.1 rd.168 col.6</t>
  </si>
  <si>
    <t>Cap.5 Pct.1 rd.169 col.6</t>
  </si>
  <si>
    <t>Cap.5 Pct.1 rd.170 col.6</t>
  </si>
  <si>
    <t>Cap.5 Pct.1 rd.171 col.6</t>
  </si>
  <si>
    <t>Cap.5 Pct.1 rd.172 col.6</t>
  </si>
  <si>
    <t>Cap.5 Pct.1 rd.173 col.6</t>
  </si>
  <si>
    <t>Cap.5 Pct.1 rd.174 col.6</t>
  </si>
  <si>
    <t>Cap.5 Pct.1 rd.175 col.6</t>
  </si>
  <si>
    <t>Cap.5 Pct.1 rd.176 col.6</t>
  </si>
  <si>
    <t>Cap.5 Pct.1 rd.177 col.6</t>
  </si>
  <si>
    <t>Cap.5 Pct.1 rd.178 col.6</t>
  </si>
  <si>
    <t>Cap.5 Pct.1 rd.179 col.6</t>
  </si>
  <si>
    <t>Cap.5 Pct.1 rd.180 col.6</t>
  </si>
  <si>
    <t>Cap.5 Pct.1 rd.181 col.6</t>
  </si>
  <si>
    <t>Cap.5 Pct.1 rd.182 col.6</t>
  </si>
  <si>
    <t>Cap.5 Pct.1 rd.183 col.6</t>
  </si>
  <si>
    <t>Cap.5 Pct.1 rd.184 col.6</t>
  </si>
  <si>
    <t>Cap.5 Pct.1 rd.185 col.6</t>
  </si>
  <si>
    <t>Cap.5 Pct.1 rd.186 col.6</t>
  </si>
  <si>
    <t>Cap.5 Pct.1 rd.187 col.6</t>
  </si>
  <si>
    <t>Cap.5 Pct.1 rd.188 col.6</t>
  </si>
  <si>
    <t>Cap.5 Pct.1 rd.189 col.6</t>
  </si>
  <si>
    <t>Cap.5 Pct.1 rd.190 col.6</t>
  </si>
  <si>
    <t>Cap.5 Pct.1 rd.191 col.6</t>
  </si>
  <si>
    <t>Cap.5 Pct.1 rd.192 col.6</t>
  </si>
  <si>
    <t>Cap.5 Pct.1 rd.193 col.6</t>
  </si>
  <si>
    <t>Cap.5 Pct.1 rd.194 col.6</t>
  </si>
  <si>
    <t>Cap.5 Pct.1 rd.195 col.6</t>
  </si>
  <si>
    <t>Cap.5 Pct.1 rd.196 col.6</t>
  </si>
  <si>
    <t>Cap.5 Pct.1 rd.197 col.6</t>
  </si>
  <si>
    <t>Cap.5 Pct.1 rd.198 col.6</t>
  </si>
  <si>
    <t>Cap.5 Pct.1 rd.199 col.6</t>
  </si>
  <si>
    <t>Cap.2 Pct.5.2</t>
  </si>
  <si>
    <t>Rd.1 Col.1 = Rd.(2+3+4+5+9+10+11+12+13+14+15+16+17+18) Col.1</t>
  </si>
  <si>
    <t>Rd.1 Col.2 = Rd.(2+3+4+5+9+10+11+12+13+14+15+16+17+18) Col.2</t>
  </si>
  <si>
    <t>Cap.2 Pct.5.2 Rd.1 Col.1 = Rd.(2+3+4+5+9+10+11+12+13+14+15+16+17+18) Col.1</t>
  </si>
  <si>
    <t>Cap.2 Pct.5.2 Rd.1 Col.2 = Rd.(2+3+4+5+9+10+11+12+13+14+15+16+17+18) Col.2</t>
  </si>
  <si>
    <t>Cap.2 Pct.5.2 Rd.5 Col.2 = Rd.(6+7+8) Col.2</t>
  </si>
  <si>
    <t>Cap.2 Pct.5.2 Rd.5 Col.1 = Rd.(6+7+8) Col.1</t>
  </si>
  <si>
    <t>Cap.2 Pct.5.2 Rd.1 Col.1</t>
  </si>
  <si>
    <t>Cap.2 Pct.5.2 Rd.1 Col.2</t>
  </si>
  <si>
    <t>Cap.2 Pct.5.2 Rd.5 Col.1</t>
  </si>
  <si>
    <t>Cap.2 Pct.5.2 Rd.5 Col.2</t>
  </si>
  <si>
    <t>Cap.2 Pct.5.2 Rd.(2+3+4+5+9+10+11+12+13+14+15+16+17+18) Col.1</t>
  </si>
  <si>
    <t>Cap.2 Pct.5.2 Rd.(2+3+4+5+9+10+11+12+13+14+15+16+17+18) Col.2</t>
  </si>
  <si>
    <t>Cap.2 Pct.5.2 Rd.(6+7+8) Col.1</t>
  </si>
  <si>
    <t>Cap.2 Pct.5.2 Rd.(6+7+8) Col.2</t>
  </si>
  <si>
    <t xml:space="preserve">Lista propr. </t>
  </si>
  <si>
    <t xml:space="preserve">Cod judet </t>
  </si>
  <si>
    <t xml:space="preserve">Numar de erori </t>
  </si>
  <si>
    <t xml:space="preserve">Numar de atentionari </t>
  </si>
  <si>
    <t xml:space="preserve">Lista erorilor constatate </t>
  </si>
  <si>
    <t xml:space="preserve">Validare </t>
  </si>
  <si>
    <t>Cap.5 Pct.1 rd.201 col.C1</t>
  </si>
  <si>
    <t>Cap.5 Pct.1 rd.201 col.C3</t>
  </si>
  <si>
    <t>Cap.5 Pct.1 rd.202 col.C1</t>
  </si>
  <si>
    <t>Cap.5 Pct.1 rd.202 col.C3</t>
  </si>
  <si>
    <t>Cap.5 Pct.1 rd.203 col.C1</t>
  </si>
  <si>
    <t>Cap.5 Pct.1 rd.203 col.C3</t>
  </si>
  <si>
    <t>Cap.5 Pct.1 rd.204 col.C1</t>
  </si>
  <si>
    <t>Cap.5 Pct.1 rd.204 col.C3</t>
  </si>
  <si>
    <t>Cap.5 Pct.1 rd.205 col.C1</t>
  </si>
  <si>
    <t>Cap.5 Pct.1 rd.205 col.C3</t>
  </si>
  <si>
    <t>Cap.5 Pct.1 rd.206 col.C1</t>
  </si>
  <si>
    <t>Cap.5 Pct.1 rd.206 col.C3</t>
  </si>
  <si>
    <t>Cap.5 Pct.1 rd.207 col.C1</t>
  </si>
  <si>
    <t>Cap.5 Pct.1 rd.207 col.C3</t>
  </si>
  <si>
    <t>Cap.5 Pct.1 rd.208 col.C1</t>
  </si>
  <si>
    <t>Cap.5 Pct.1 rd.208 col.C3</t>
  </si>
  <si>
    <t>Cap.5 Pct.1 rd.209 col.C1</t>
  </si>
  <si>
    <t>Cap.5 Pct.1 rd.209 col.C3</t>
  </si>
  <si>
    <t>Cap.5 Pct.1 rd.210 col.C1</t>
  </si>
  <si>
    <t>Cap.5 Pct.1 rd.210 col.C3</t>
  </si>
  <si>
    <t>Cap.5 Pct.1 rd.211 col.C1</t>
  </si>
  <si>
    <t>Cap.5 Pct.1 rd.211 col.C3</t>
  </si>
  <si>
    <t>Cap.5 Pct.1 rd.212 col.C1</t>
  </si>
  <si>
    <t>Cap.5 Pct.1 rd.212 col.C3</t>
  </si>
  <si>
    <t>Cap.5 Pct.1 rd.213 col.C1</t>
  </si>
  <si>
    <t>Cap.5 Pct.1 rd.213 col.C3</t>
  </si>
  <si>
    <t>Cap.5 Pct.1 rd.214 col.C1</t>
  </si>
  <si>
    <t>Cap.5 Pct.1 rd.214 col.C3</t>
  </si>
  <si>
    <t>Cap.5 Pct.1 rd.215 col.C1</t>
  </si>
  <si>
    <t>Cap.5 Pct.1 rd.215 col.C3</t>
  </si>
  <si>
    <t>Cap.5 Pct.1 rd.216 col.C1</t>
  </si>
  <si>
    <t>Cap.5 Pct.1 rd.216 col.C3</t>
  </si>
  <si>
    <t>Cap.5 Pct.1 rd.217 col.C1</t>
  </si>
  <si>
    <t>Cap.5 Pct.1 rd.217 col.C3</t>
  </si>
  <si>
    <t>Cap.5 Pct.1 rd.218 col.C1</t>
  </si>
  <si>
    <t>Cap.5 Pct.1 rd.218 col.C3</t>
  </si>
  <si>
    <t>Cap.5 Pct.1 rd.219 col.C1</t>
  </si>
  <si>
    <t>Cap.5 Pct.1 rd.219 col.C3</t>
  </si>
  <si>
    <t>Cap.5 Pct.1 rd.220 col.C1</t>
  </si>
  <si>
    <t>Cap.5 Pct.1 rd.220 col.C3</t>
  </si>
  <si>
    <t>Cap.5 Pct.1 rd.221 col.C1</t>
  </si>
  <si>
    <t>Cap.5 Pct.1 rd.221 col.C3</t>
  </si>
  <si>
    <t>Cap.5 Pct.1 rd.222 col.C1</t>
  </si>
  <si>
    <t>Cap.5 Pct.1 rd.222 col.C3</t>
  </si>
  <si>
    <t>Cap.5 Pct.1 rd.223 col.C1</t>
  </si>
  <si>
    <t>Cap.5 Pct.1 rd.223 col.C3</t>
  </si>
  <si>
    <t>Cap.5 Pct.1 rd.224 col.C1</t>
  </si>
  <si>
    <t>Cap.5 Pct.1 rd.224 col.C3</t>
  </si>
  <si>
    <t>Cap.5 Pct.1 rd.225 col.C1</t>
  </si>
  <si>
    <t>Cap.5 Pct.1 rd.225 col.C3</t>
  </si>
  <si>
    <t>Cap.5 Pct.1 rd.226 col.C1</t>
  </si>
  <si>
    <t>Cap.5 Pct.1 rd.226 col.C3</t>
  </si>
  <si>
    <t>Cap.5 Pct.1 rd.227 col.C1</t>
  </si>
  <si>
    <t>Cap.5 Pct.1 rd.227 col.C3</t>
  </si>
  <si>
    <t>Cap.5 Pct.1 rd.228 col.C1</t>
  </si>
  <si>
    <t>Cap.5 Pct.1 rd.228 col.C3</t>
  </si>
  <si>
    <t>Cap.5 Pct.1 rd.229 col.C1</t>
  </si>
  <si>
    <t>Cap.5 Pct.1 rd.229 col.C3</t>
  </si>
  <si>
    <t>Cap.5 Pct.1 rd.230 col.C1</t>
  </si>
  <si>
    <t>Cap.5 Pct.1 rd.230 col.C3</t>
  </si>
  <si>
    <t>Cap.5 Pct.1 rd.231 col.C1</t>
  </si>
  <si>
    <t>Cap.5 Pct.1 rd.231 col.C3</t>
  </si>
  <si>
    <t>Cap.5 Pct.1 rd.232 col.C1</t>
  </si>
  <si>
    <t>Cap.5 Pct.1 rd.232 col.C3</t>
  </si>
  <si>
    <t>Cap.5 Pct.1 rd.233 col.C1</t>
  </si>
  <si>
    <t>Cap.5 Pct.1 rd.233 col.C3</t>
  </si>
  <si>
    <t>Cap.5 Pct.1 rd.234 col.C1</t>
  </si>
  <si>
    <t>Cap.5 Pct.1 rd.234 col.C3</t>
  </si>
  <si>
    <t>Cap.5 Pct.1 rd.235 col.C1</t>
  </si>
  <si>
    <t>Cap.5 Pct.1 rd.235 col.C3</t>
  </si>
  <si>
    <t>Cap.5 Pct.1 rd.236 col.C1</t>
  </si>
  <si>
    <t>Cap.5 Pct.1 rd.236 col.C3</t>
  </si>
  <si>
    <t>Cap.5 Pct.1 rd.237 col.C1</t>
  </si>
  <si>
    <t>Cap.5 Pct.1 rd.237 col.C3</t>
  </si>
  <si>
    <t>Cap.5 Pct.1 rd.238 col.C1</t>
  </si>
  <si>
    <t>Cap.5 Pct.1 rd.238 col.C3</t>
  </si>
  <si>
    <t>Cap.5 Pct.1 rd.239 col.C1</t>
  </si>
  <si>
    <t>Cap.5 Pct.1 rd.239 col.C3</t>
  </si>
  <si>
    <t>Cap.5 Pct.1 rd.240 col.C1</t>
  </si>
  <si>
    <t>Cap.5 Pct.1 rd.240 col.C3</t>
  </si>
  <si>
    <t>Cap.5 Pct.1 rd.241 col.C1</t>
  </si>
  <si>
    <t>Cap.5 Pct.1 rd.241 col.C3</t>
  </si>
  <si>
    <t>Cap.5 Pct.1 rd.242 col.C1</t>
  </si>
  <si>
    <t>Cap.5 Pct.1 rd.242 col.C3</t>
  </si>
  <si>
    <t>Cap.5 Pct.1 rd.243 col.C1</t>
  </si>
  <si>
    <t>Cap.5 Pct.1 rd.243 col.C3</t>
  </si>
  <si>
    <t>Cap.5 Pct.1 rd.244 col.C1</t>
  </si>
  <si>
    <t>Cap.5 Pct.1 rd.244 col.C3</t>
  </si>
  <si>
    <t>Cap.5 Pct.1 rd.245 col.C1</t>
  </si>
  <si>
    <t>Cap.5 Pct.1 rd.245 col.C3</t>
  </si>
  <si>
    <t>Cap.5 Pct.1 rd.246 col.C1</t>
  </si>
  <si>
    <t>Cap.5 Pct.1 rd.246 col.C3</t>
  </si>
  <si>
    <t>Cap.5 Pct.1 rd.247 col.C1</t>
  </si>
  <si>
    <t>Cap.5 Pct.1 rd.247 col.C3</t>
  </si>
  <si>
    <t>Cap.5 Pct.1 rd.248 col.C1</t>
  </si>
  <si>
    <t>Cap.5 Pct.1 rd.248 col.C3</t>
  </si>
  <si>
    <t>Cap.5 Pct.1 rd.249 col.C1</t>
  </si>
  <si>
    <t>Cap.5 Pct.1 rd.249 col.C3</t>
  </si>
  <si>
    <t>Cap.5 Pct.1 rd.250 col.C1</t>
  </si>
  <si>
    <t>Cap.5 Pct.1 rd.250 col.C3</t>
  </si>
  <si>
    <t>Cap.5 Pct.1 rd.251 col.C1</t>
  </si>
  <si>
    <t>Cap.5 Pct.1 rd.251 col.C3</t>
  </si>
  <si>
    <t>Cap.5 Pct.1 rd.252 col.C1</t>
  </si>
  <si>
    <t>Cap.5 Pct.1 rd.252 col.C3</t>
  </si>
  <si>
    <t>Cap.5 Pct.1 rd.253 col.C1</t>
  </si>
  <si>
    <t>Cap.5 Pct.1 rd.253 col.C3</t>
  </si>
  <si>
    <t>Cap.5 Pct.1 rd.254 col.C1</t>
  </si>
  <si>
    <t>Cap.5 Pct.1 rd.254 col.C3</t>
  </si>
  <si>
    <t>Cap.5 Pct.1 rd.255 col.C1</t>
  </si>
  <si>
    <t>Cap.5 Pct.1 rd.255 col.C3</t>
  </si>
  <si>
    <t>Cap.5 Pct.1 rd.256 col.C1</t>
  </si>
  <si>
    <t>Cap.5 Pct.1 rd.256 col.C3</t>
  </si>
  <si>
    <t>Cap.5 Pct.1 rd.257 col.C1</t>
  </si>
  <si>
    <t>Cap.5 Pct.1 rd.257 col.C3</t>
  </si>
  <si>
    <t>Cap.5 Pct.1 rd.258 col.C1</t>
  </si>
  <si>
    <t>Cap.5 Pct.1 rd.258 col.C3</t>
  </si>
  <si>
    <t>Cap.5 Pct.1 rd.259 col.C1</t>
  </si>
  <si>
    <t>Cap.5 Pct.1 rd.259 col.C3</t>
  </si>
  <si>
    <t>Cap.5 Pct.1 rd.260 col.C1</t>
  </si>
  <si>
    <t>Cap.5 Pct.1 rd.260 col.C3</t>
  </si>
  <si>
    <t>Cap.5 Pct.1 rd.261 col.C1</t>
  </si>
  <si>
    <t>Cap.5 Pct.1 rd.261 col.C3</t>
  </si>
  <si>
    <t>Cap.5 Pct.1 rd.262 col.C1</t>
  </si>
  <si>
    <t>Cap.5 Pct.1 rd.262 col.C3</t>
  </si>
  <si>
    <t>Cap.5 Pct.1 rd.263 col.C1</t>
  </si>
  <si>
    <t>Cap.5 Pct.1 rd.263 col.C3</t>
  </si>
  <si>
    <t>Cap.5 Pct.1 rd.264 col.C1</t>
  </si>
  <si>
    <t>Cap.5 Pct.1 rd.264 col.C3</t>
  </si>
  <si>
    <t>Cap.5 Pct.1 rd.265 col.C1</t>
  </si>
  <si>
    <t>Cap.5 Pct.1 rd.265 col.C3</t>
  </si>
  <si>
    <t>Cap.5 Pct.1 rd.266 col.C1</t>
  </si>
  <si>
    <t>Cap.5 Pct.1 rd.266 col.C3</t>
  </si>
  <si>
    <t>Cap.5 Pct.1 rd.267 col.C1</t>
  </si>
  <si>
    <t>Cap.5 Pct.1 rd.267 col.C3</t>
  </si>
  <si>
    <t>Cap.5 Pct.1 rd.268 col.C1</t>
  </si>
  <si>
    <t>Cap.5 Pct.1 rd.268 col.C3</t>
  </si>
  <si>
    <t>Cap.5 Pct.1 rd.269 col.C1</t>
  </si>
  <si>
    <t>Cap.5 Pct.1 rd.269 col.C3</t>
  </si>
  <si>
    <t>Cap.5 Pct.1 rd.270 col.C1</t>
  </si>
  <si>
    <t>Cap.5 Pct.1 rd.270 col.C3</t>
  </si>
  <si>
    <t>Cap.5 Pct.1 rd.271 col.C1</t>
  </si>
  <si>
    <t>Cap.5 Pct.1 rd.271 col.C3</t>
  </si>
  <si>
    <t>Cap.5 Pct.1 rd.272 col.C1</t>
  </si>
  <si>
    <t>Cap.5 Pct.1 rd.272 col.C3</t>
  </si>
  <si>
    <t>Cap.5 Pct.1 rd.273 col.C1</t>
  </si>
  <si>
    <t>Cap.5 Pct.1 rd.273 col.C3</t>
  </si>
  <si>
    <t>Cap.5 Pct.1 rd.274 col.C1</t>
  </si>
  <si>
    <t>Cap.5 Pct.1 rd.274 col.C3</t>
  </si>
  <si>
    <t>Cap.5 Pct.1 rd.275 col.C1</t>
  </si>
  <si>
    <t>Cap.5 Pct.1 rd.275 col.C3</t>
  </si>
  <si>
    <t>Cap.5 Pct.1 rd.276 col.C1</t>
  </si>
  <si>
    <t>Cap.5 Pct.1 rd.276 col.C3</t>
  </si>
  <si>
    <t>Cap.5 Pct.1 rd.277 col.C1</t>
  </si>
  <si>
    <t>Cap.5 Pct.1 rd.277 col.C3</t>
  </si>
  <si>
    <t>Cap.5 Pct.1 rd.278 col.C1</t>
  </si>
  <si>
    <t>Cap.5 Pct.1 rd.278 col.C3</t>
  </si>
  <si>
    <t>Cap.5 Pct.1 rd.279 col.C1</t>
  </si>
  <si>
    <t>Cap.5 Pct.1 rd.279 col.C3</t>
  </si>
  <si>
    <t>Cap.5 Pct.1 rd.280 col.C1</t>
  </si>
  <si>
    <t>Cap.5 Pct.1 rd.280 col.C3</t>
  </si>
  <si>
    <t>Cap.5 Pct.1 rd.281 col.C1</t>
  </si>
  <si>
    <t>Cap.5 Pct.1 rd.281 col.C3</t>
  </si>
  <si>
    <t>Cap.5 Pct.1 rd.282 col.C1</t>
  </si>
  <si>
    <t>Cap.5 Pct.1 rd.282 col.C3</t>
  </si>
  <si>
    <t>Cap.5 Pct.1 rd.283 col.C1</t>
  </si>
  <si>
    <t>Cap.5 Pct.1 rd.283 col.C3</t>
  </si>
  <si>
    <t>Cap.5 Pct.1 rd.284 col.C1</t>
  </si>
  <si>
    <t>Cap.5 Pct.1 rd.284 col.C3</t>
  </si>
  <si>
    <t>Cap.5 Pct.1 rd.285 col.C1</t>
  </si>
  <si>
    <t>Cap.5 Pct.1 rd.285 col.C3</t>
  </si>
  <si>
    <t>Cap.5 Pct.1 rd.286 col.C1</t>
  </si>
  <si>
    <t>Cap.5 Pct.1 rd.286 col.C3</t>
  </si>
  <si>
    <t>Cap.5 Pct.1 rd.287 col.C1</t>
  </si>
  <si>
    <t>Cap.5 Pct.1 rd.287 col.C3</t>
  </si>
  <si>
    <t>Cap.5 Pct.1 rd.288 col.C1</t>
  </si>
  <si>
    <t>Cap.5 Pct.1 rd.288 col.C3</t>
  </si>
  <si>
    <t>Cap.5 Pct.1 rd.289 col.C1</t>
  </si>
  <si>
    <t>Cap.5 Pct.1 rd.289 col.C3</t>
  </si>
  <si>
    <t>Cap.5 Pct.1 rd.290 col.C1</t>
  </si>
  <si>
    <t>Cap.5 Pct.1 rd.290 col.C3</t>
  </si>
  <si>
    <t>Cap.5 Pct.1 rd.291 col.C1</t>
  </si>
  <si>
    <t>Cap.5 Pct.1 rd.291 col.C3</t>
  </si>
  <si>
    <t>Cap.5 Pct.1 rd.292 col.C1</t>
  </si>
  <si>
    <t>Cap.5 Pct.1 rd.292 col.C3</t>
  </si>
  <si>
    <t>Cap.5 Pct.1 rd.293 col.C1</t>
  </si>
  <si>
    <t>Cap.5 Pct.1 rd.293 col.C3</t>
  </si>
  <si>
    <t>Cap.5 Pct.1 rd.294 col.C1</t>
  </si>
  <si>
    <t>Cap.5 Pct.1 rd.294 col.C3</t>
  </si>
  <si>
    <t>Cap.5 Pct.1 rd.295 col.C1</t>
  </si>
  <si>
    <t>Cap.5 Pct.1 rd.295 col.C3</t>
  </si>
  <si>
    <t>Cap.5 Pct.1 rd.296 col.C1</t>
  </si>
  <si>
    <t>Cap.5 Pct.1 rd.296 col.C3</t>
  </si>
  <si>
    <t>Cap.5 Pct.1 rd.297 col.C1</t>
  </si>
  <si>
    <t>Cap.5 Pct.1 rd.297 col.C3</t>
  </si>
  <si>
    <t>Cap.5 Pct.1 rd.298 col.C1</t>
  </si>
  <si>
    <t>Cap.5 Pct.1 rd.298 col.C3</t>
  </si>
  <si>
    <t>Cap.5 Pct.1 rd.299 col.C1</t>
  </si>
  <si>
    <t>Cap.5 Pct.1 rd.299 col.C3</t>
  </si>
  <si>
    <t>Cap.5 Pct.1 rd.300 col.C1</t>
  </si>
  <si>
    <t>Cap.5 Pct.1 rd.300 col.C3</t>
  </si>
  <si>
    <t>Subunitatea 200</t>
  </si>
  <si>
    <t>Subunitatea 201</t>
  </si>
  <si>
    <t>Subunitatea 202</t>
  </si>
  <si>
    <t>Subunitatea 203</t>
  </si>
  <si>
    <t>Subunitatea 204</t>
  </si>
  <si>
    <t>Subunitatea 205</t>
  </si>
  <si>
    <t>Subunitatea 206</t>
  </si>
  <si>
    <t>Subunitatea 207</t>
  </si>
  <si>
    <t>Subunitatea 208</t>
  </si>
  <si>
    <t>Subunitatea 209</t>
  </si>
  <si>
    <t>Subunitatea 210</t>
  </si>
  <si>
    <t>Subunitatea 211</t>
  </si>
  <si>
    <t>Subunitatea 212</t>
  </si>
  <si>
    <t>Subunitatea 213</t>
  </si>
  <si>
    <t>Subunitatea 214</t>
  </si>
  <si>
    <t>Subunitatea 215</t>
  </si>
  <si>
    <t>Subunitatea 216</t>
  </si>
  <si>
    <t>Subunitatea 217</t>
  </si>
  <si>
    <t>Subunitatea 218</t>
  </si>
  <si>
    <t>Subunitatea 219</t>
  </si>
  <si>
    <t>Subunitatea 220</t>
  </si>
  <si>
    <t>Subunitatea 221</t>
  </si>
  <si>
    <t>Subunitatea 222</t>
  </si>
  <si>
    <t>Subunitatea 223</t>
  </si>
  <si>
    <t>Subunitatea 224</t>
  </si>
  <si>
    <t>Subunitatea 225</t>
  </si>
  <si>
    <t>Subunitatea 226</t>
  </si>
  <si>
    <t>Subunitatea 227</t>
  </si>
  <si>
    <t>Subunitatea 228</t>
  </si>
  <si>
    <t>Subunitatea 229</t>
  </si>
  <si>
    <t>Subunitatea 230</t>
  </si>
  <si>
    <t>Subunitatea 231</t>
  </si>
  <si>
    <t>Subunitatea 232</t>
  </si>
  <si>
    <t>Subunitatea 233</t>
  </si>
  <si>
    <t>Subunitatea 234</t>
  </si>
  <si>
    <t>Subunitatea 235</t>
  </si>
  <si>
    <t>Subunitatea 236</t>
  </si>
  <si>
    <t>Subunitatea 237</t>
  </si>
  <si>
    <t>Subunitatea 238</t>
  </si>
  <si>
    <t>Subunitatea 239</t>
  </si>
  <si>
    <t>Subunitatea 240</t>
  </si>
  <si>
    <t>Subunitatea 241</t>
  </si>
  <si>
    <t>Subunitatea 242</t>
  </si>
  <si>
    <t>Subunitatea 243</t>
  </si>
  <si>
    <t>Subunitatea 244</t>
  </si>
  <si>
    <t>Subunitatea 245</t>
  </si>
  <si>
    <t>Subunitatea 246</t>
  </si>
  <si>
    <t>Subunitatea 247</t>
  </si>
  <si>
    <t>Subunitatea 248</t>
  </si>
  <si>
    <t>Subunitatea 249</t>
  </si>
  <si>
    <t>Subunitatea 250</t>
  </si>
  <si>
    <t>Subunitatea 251</t>
  </si>
  <si>
    <t>Subunitatea 252</t>
  </si>
  <si>
    <t>Subunitatea 253</t>
  </si>
  <si>
    <t>Subunitatea 254</t>
  </si>
  <si>
    <t>Subunitatea 255</t>
  </si>
  <si>
    <t>Subunitatea 256</t>
  </si>
  <si>
    <t>Subunitatea 257</t>
  </si>
  <si>
    <t>Subunitatea 258</t>
  </si>
  <si>
    <t>Subunitatea 259</t>
  </si>
  <si>
    <t>Subunitatea 260</t>
  </si>
  <si>
    <t>Subunitatea 261</t>
  </si>
  <si>
    <t>Subunitatea 262</t>
  </si>
  <si>
    <t>Subunitatea 263</t>
  </si>
  <si>
    <t>Subunitatea 264</t>
  </si>
  <si>
    <t>Subunitatea 265</t>
  </si>
  <si>
    <t>Subunitatea 266</t>
  </si>
  <si>
    <t>Subunitatea 267</t>
  </si>
  <si>
    <t>Subunitatea 268</t>
  </si>
  <si>
    <t>Subunitatea 269</t>
  </si>
  <si>
    <t>Subunitatea 270</t>
  </si>
  <si>
    <t>Subunitatea 271</t>
  </si>
  <si>
    <t>Subunitatea 272</t>
  </si>
  <si>
    <t>Subunitatea 273</t>
  </si>
  <si>
    <t>Subunitatea 274</t>
  </si>
  <si>
    <t>Subunitatea 275</t>
  </si>
  <si>
    <t>Subunitatea 276</t>
  </si>
  <si>
    <t>Subunitatea 277</t>
  </si>
  <si>
    <t>Subunitatea 278</t>
  </si>
  <si>
    <t>Subunitatea 279</t>
  </si>
  <si>
    <t>Subunitatea 280</t>
  </si>
  <si>
    <t>Subunitatea 281</t>
  </si>
  <si>
    <t>Subunitatea 282</t>
  </si>
  <si>
    <t>Subunitatea 283</t>
  </si>
  <si>
    <t>Subunitatea 284</t>
  </si>
  <si>
    <t>Subunitatea 285</t>
  </si>
  <si>
    <t>Subunitatea 286</t>
  </si>
  <si>
    <t>Subunitatea 287</t>
  </si>
  <si>
    <t>Subunitatea 288</t>
  </si>
  <si>
    <t>Subunitatea 289</t>
  </si>
  <si>
    <t>Subunitatea 290</t>
  </si>
  <si>
    <t>Subunitatea 291</t>
  </si>
  <si>
    <t>Subunitatea 292</t>
  </si>
  <si>
    <t>Subunitatea 293</t>
  </si>
  <si>
    <t>Subunitatea 294</t>
  </si>
  <si>
    <t>Subunitatea 295</t>
  </si>
  <si>
    <t>Subunitatea 296</t>
  </si>
  <si>
    <t>Subunitatea 297</t>
  </si>
  <si>
    <t>Subunitatea 298</t>
  </si>
  <si>
    <t>Subunitatea 299</t>
  </si>
  <si>
    <t>Celulă care nu se completează</t>
  </si>
  <si>
    <t>Celulă în care trebuie să fie introdusă o valoare</t>
  </si>
  <si>
    <t>Celulă în care nu pot fi introduse valori</t>
  </si>
  <si>
    <t>Celulă care conține o valoare eronată</t>
  </si>
  <si>
    <t>Repartizarea pe activități a cifrei de afaceri, stocurilor, salariilor, etc.</t>
  </si>
  <si>
    <t>Repartizarea pe grupe de mărfuri a veniturilor si chelt. în comerț</t>
  </si>
  <si>
    <t>Versiune</t>
  </si>
  <si>
    <t>Cod forma de propr. = 21</t>
  </si>
  <si>
    <t>Cod forma de propr. = 22</t>
  </si>
  <si>
    <t>Cod forma de propr. = 23</t>
  </si>
  <si>
    <t>Cod forma de propr. = 26</t>
  </si>
  <si>
    <t>Cod forma de propr. = 27</t>
  </si>
  <si>
    <t>Cod forma de propr. = 28</t>
  </si>
  <si>
    <t>Cod forma de propr. = 31</t>
  </si>
  <si>
    <t>Cod forma de propr. = 32</t>
  </si>
  <si>
    <t>Cod forma de propr. = 10</t>
  </si>
  <si>
    <t xml:space="preserve">cap.2 pct.3 (rd.(2+3)/rd.1)*100 &gt;= 50 şi rd.(4+5+7) # 0 şi rd.(6+8) col.1 = 0 </t>
  </si>
  <si>
    <t xml:space="preserve">cap.2 pct.3 (rd.(2+3)/rd.1)*100 &gt;= 50 şi rd.(4+5+7) = 0 şi rd.(6+8) col.1 # 0 </t>
  </si>
  <si>
    <t xml:space="preserve">cap.2 pct.3 (rd.(2+3)/rd.1)*100 &gt;= 50 şi rd.(4+5+7) # 0 şi rd.(6+8) col.1 # 0 </t>
  </si>
  <si>
    <t xml:space="preserve">cap.2 pct.3 (rd.(2+3)/rd.1)*100 &lt; 50 şi rd.(4+5+7) # 0 şi rd.(6+8) col.1 = 0 </t>
  </si>
  <si>
    <t xml:space="preserve">cap.2 pct.3 (rd.(2+3)/rd.1)*100 &lt; 50 şi rd.(4+5+7) = 0 şi rd.(6+8) col.1 # 0 </t>
  </si>
  <si>
    <t xml:space="preserve">cap.2 pct.3 (rd.(2+3)/rd.1)*100 &lt; 50 şi rd.(4+5+7) # 0 şi rd.(6+8) col.1 # 0 </t>
  </si>
  <si>
    <t xml:space="preserve">cap.2 pct.3  rd.1 = rd.(4+5+7) </t>
  </si>
  <si>
    <t xml:space="preserve">cap.2 pct.3 rd.1 = rd.(4+5+6+7+8) şi rd.(4+5+7) # 0 şi rd.(6+8) #  0 </t>
  </si>
  <si>
    <t>Județ 15</t>
  </si>
  <si>
    <t>Județ 16</t>
  </si>
  <si>
    <t>Județ 17</t>
  </si>
  <si>
    <t>Județ 18</t>
  </si>
  <si>
    <t>Județ 19</t>
  </si>
  <si>
    <t>Județ 20</t>
  </si>
  <si>
    <t>Județ 21</t>
  </si>
  <si>
    <t>Județ 22</t>
  </si>
  <si>
    <t>Județ 23</t>
  </si>
  <si>
    <t>Județ 24</t>
  </si>
  <si>
    <t>Județ 25</t>
  </si>
  <si>
    <t>Județ 26</t>
  </si>
  <si>
    <t>Județ 27</t>
  </si>
  <si>
    <t>Județ 28</t>
  </si>
  <si>
    <t>Județ 29</t>
  </si>
  <si>
    <t>Județ 30</t>
  </si>
  <si>
    <t>Județ 31</t>
  </si>
  <si>
    <t>Județ 32</t>
  </si>
  <si>
    <t>Județ 33</t>
  </si>
  <si>
    <t>Județ 34</t>
  </si>
  <si>
    <t>Județ 35</t>
  </si>
  <si>
    <t>Județ 36</t>
  </si>
  <si>
    <t>Județ 37</t>
  </si>
  <si>
    <t>Județ 38</t>
  </si>
  <si>
    <t>Județ 39</t>
  </si>
  <si>
    <t>Județ 40</t>
  </si>
  <si>
    <t>Județ 41</t>
  </si>
  <si>
    <t>Cap.2 Pct.15.2 Suma pe col.1 Rd.(2 la 42)</t>
  </si>
  <si>
    <t>Cap.2 Pct.15.2 Suma pe col.2 Rd.(2 la 42)</t>
  </si>
  <si>
    <t>Cap.2 Pct.15.2 Suma pe col.3 Rd.(2 la 42)</t>
  </si>
  <si>
    <t>Cap.2 Pct.15.2 Suma pe col.4 Rd.(2 la 42)</t>
  </si>
  <si>
    <t>Cap.2 Pct.15.2 Suma pe col.5 Rd.(2 la 42)</t>
  </si>
  <si>
    <t>Cap.2 Pct.15.2 Rd.16 Col.1</t>
  </si>
  <si>
    <t>Cap.2 Pct.15.2 Rd.17 Col.1</t>
  </si>
  <si>
    <t>Cap.2 Pct.15.2 Rd.18 Col.1</t>
  </si>
  <si>
    <t>Cap.2 Pct.15.2 Rd.19 Col.1</t>
  </si>
  <si>
    <t>Cap.2 Pct.15.2 Rd.20 Col.1</t>
  </si>
  <si>
    <t>Cap.2 Pct.15.2 Rd.21 Col.1</t>
  </si>
  <si>
    <t>Cap.2 Pct.15.2 Rd.22 Col.1</t>
  </si>
  <si>
    <t>Cap.2 Pct.15.2 Rd.23 Col.1</t>
  </si>
  <si>
    <t>Cap.2 Pct.15.2 Rd.24 Col.1</t>
  </si>
  <si>
    <t>Cap.2 Pct.15.2 Rd.25 Col.1</t>
  </si>
  <si>
    <t>Cap.2 Pct.15.2 Rd.26 Col.1</t>
  </si>
  <si>
    <t>Cap.2 Pct.15.2 Rd.27 Col.1</t>
  </si>
  <si>
    <t>Cap.2 Pct.15.2 Rd.28 Col.1</t>
  </si>
  <si>
    <t>Cap.2 Pct.15.2 Rd.29 Col.1</t>
  </si>
  <si>
    <t>Cap.2 Pct.15.2 Rd.30 Col.1</t>
  </si>
  <si>
    <t>Cap.2 Pct.15.2 Rd.31 Col.1</t>
  </si>
  <si>
    <t>Cap.2 Pct.15.2 Rd.32 Col.1</t>
  </si>
  <si>
    <t>Cap.2 Pct.15.2 Rd.33 Col.1</t>
  </si>
  <si>
    <t>Cap.2 Pct.15.2 Rd.34 Col.1</t>
  </si>
  <si>
    <t>Cap.2 Pct.15.2 Rd.35 Col.1</t>
  </si>
  <si>
    <t>Cap.2 Pct.15.2 Rd.36 Col.1</t>
  </si>
  <si>
    <t>Cap.2 Pct.15.2 Rd.37 Col.1</t>
  </si>
  <si>
    <t>Cap.2 Pct.15.2 Rd.38 Col.1</t>
  </si>
  <si>
    <t>Cap.2 Pct.15.2 Rd.39 Col.1</t>
  </si>
  <si>
    <t>Cap.2 Pct.15.2 Rd.40 Col.1</t>
  </si>
  <si>
    <t>Cap.2 Pct.15.2 Rd.41 Col.1</t>
  </si>
  <si>
    <t>Cap.2 Pct.15.2 Rd.42 Col.1</t>
  </si>
  <si>
    <t>Cap.2 Pct.15.2 Rd.16 Col.B</t>
  </si>
  <si>
    <t>Cap.2 Pct.15.2 Rd.17 Col.B</t>
  </si>
  <si>
    <t>Cap.2 Pct.15.2 Rd.18 Col.B</t>
  </si>
  <si>
    <t>Cap.2 Pct.15.2 Rd.19 Col.B</t>
  </si>
  <si>
    <t>Cap.2 Pct.15.2 Rd.20 Col.B</t>
  </si>
  <si>
    <t>Cap.2 Pct.15.2 Rd.21 Col.B</t>
  </si>
  <si>
    <t>Cap.2 Pct.15.2 Rd.22 Col.B</t>
  </si>
  <si>
    <t>Cap.2 Pct.15.2 Rd.23 Col.B</t>
  </si>
  <si>
    <t>Cap.2 Pct.15.2 Rd.24 Col.B</t>
  </si>
  <si>
    <t>Cap.2 Pct.15.2 Rd.25 Col.B</t>
  </si>
  <si>
    <t>Cap.2 Pct.15.2 Rd.26 Col.B</t>
  </si>
  <si>
    <t>Cap.2 Pct.15.2 Rd.27 Col.B</t>
  </si>
  <si>
    <t>Cap.2 Pct.15.2 Rd.28 Col.B</t>
  </si>
  <si>
    <t>Cap.2 Pct.15.2 Rd.29 Col.B</t>
  </si>
  <si>
    <t>Cap.2 Pct.15.2 Rd.30 Col.B</t>
  </si>
  <si>
    <t>Cap.2 Pct.15.2 Rd.31 Col.B</t>
  </si>
  <si>
    <t>Cap.2 Pct.15.2 Rd.32 Col.B</t>
  </si>
  <si>
    <t>Cap.2 Pct.15.2 Rd.33 Col.B</t>
  </si>
  <si>
    <t>Cap.2 Pct.15.2 Rd.34 Col.B</t>
  </si>
  <si>
    <t>Cap.2 Pct.15.2 Rd.35 Col.B</t>
  </si>
  <si>
    <t>Cap.2 Pct.15.2 Rd.36 Col.B</t>
  </si>
  <si>
    <t>Cap.2 Pct.15.2 Rd.37 Col.B</t>
  </si>
  <si>
    <t>Cap.2 Pct.15.2 Rd.38 Col.B</t>
  </si>
  <si>
    <t>Cap.2 Pct.15.2 Rd.39 Col.B</t>
  </si>
  <si>
    <t>Cap.2 Pct.15.2 Rd.40 Col.B</t>
  </si>
  <si>
    <t>Cap.2 Pct.15.2 Rd.41 Col.B</t>
  </si>
  <si>
    <t>Cap.2 Pct.15.2 Rd.42 Col.B</t>
  </si>
  <si>
    <t>Cap.5 Pct.1 rd.200 col.D</t>
  </si>
  <si>
    <t>Cap.5 Pct.1 rd.201 col.D</t>
  </si>
  <si>
    <t>Cap.5 Pct.1 rd.202 col.D</t>
  </si>
  <si>
    <t>Cap.5 Pct.1 rd.203 col.D</t>
  </si>
  <si>
    <t>Cap.5 Pct.1 rd.204 col.D</t>
  </si>
  <si>
    <t>Cap.5 Pct.1 rd.205 col.D</t>
  </si>
  <si>
    <t>Cap.5 Pct.1 rd.206 col.D</t>
  </si>
  <si>
    <t>Cap.5 Pct.1 rd.207 col.D</t>
  </si>
  <si>
    <t>Cap.5 Pct.1 rd.208 col.D</t>
  </si>
  <si>
    <t>Cap.5 Pct.1 rd.209 col.D</t>
  </si>
  <si>
    <t>Cap.5 Pct.1 rd.210 col.D</t>
  </si>
  <si>
    <t>Cap.5 Pct.1 rd.211 col.D</t>
  </si>
  <si>
    <t>Cap.5 Pct.1 rd.212 col.D</t>
  </si>
  <si>
    <t>Cap.5 Pct.1 rd.213 col.D</t>
  </si>
  <si>
    <t>Cap.5 Pct.1 rd.214 col.D</t>
  </si>
  <si>
    <t>Cap.5 Pct.1 rd.215 col.D</t>
  </si>
  <si>
    <t>Cap.5 Pct.1 rd.216 col.D</t>
  </si>
  <si>
    <t>Cap.5 Pct.1 rd.217 col.D</t>
  </si>
  <si>
    <t>Cap.5 Pct.1 rd.218 col.D</t>
  </si>
  <si>
    <t>Cap.5 Pct.1 rd.219 col.D</t>
  </si>
  <si>
    <t>Cap.5 Pct.1 rd.220 col.D</t>
  </si>
  <si>
    <t>Cap.5 Pct.1 rd.221 col.D</t>
  </si>
  <si>
    <t>Cap.5 Pct.1 rd.222 col.D</t>
  </si>
  <si>
    <t>Cap.5 Pct.1 rd.223 col.D</t>
  </si>
  <si>
    <t>Cap.5 Pct.1 rd.224 col.D</t>
  </si>
  <si>
    <t>Cap.5 Pct.1 rd.225 col.D</t>
  </si>
  <si>
    <t>Cap.5 Pct.1 rd.226 col.D</t>
  </si>
  <si>
    <t>Cap.5 Pct.1 rd.227 col.D</t>
  </si>
  <si>
    <t>Cap.5 Pct.1 rd.228 col.D</t>
  </si>
  <si>
    <t>Cap.5 Pct.1 rd.229 col.D</t>
  </si>
  <si>
    <t>Cap.5 Pct.1 rd.230 col.D</t>
  </si>
  <si>
    <t>Cap.5 Pct.1 rd.231 col.D</t>
  </si>
  <si>
    <t>Cap.5 Pct.1 rd.232 col.D</t>
  </si>
  <si>
    <t>Cap.5 Pct.1 rd.233 col.D</t>
  </si>
  <si>
    <t>Cap.5 Pct.1 rd.234 col.D</t>
  </si>
  <si>
    <t>Cap.5 Pct.1 rd.235 col.D</t>
  </si>
  <si>
    <t>Cap.5 Pct.1 rd.236 col.D</t>
  </si>
  <si>
    <t>Cap.5 Pct.1 rd.237 col.D</t>
  </si>
  <si>
    <t>Cap.5 Pct.1 rd.238 col.D</t>
  </si>
  <si>
    <t>Cap.5 Pct.1 rd.239 col.D</t>
  </si>
  <si>
    <t>Cap.5 Pct.1 rd.240 col.D</t>
  </si>
  <si>
    <t>Cap.5 Pct.1 rd.241 col.D</t>
  </si>
  <si>
    <t>Cap.5 Pct.1 rd.242 col.D</t>
  </si>
  <si>
    <t>Cap.5 Pct.1 rd.243 col.D</t>
  </si>
  <si>
    <t>Cap.5 Pct.1 rd.244 col.D</t>
  </si>
  <si>
    <t>Cap.5 Pct.1 rd.245 col.D</t>
  </si>
  <si>
    <t>Cap.5 Pct.1 rd.246 col.D</t>
  </si>
  <si>
    <t>Cap.5 Pct.1 rd.247 col.D</t>
  </si>
  <si>
    <t>Cap.5 Pct.1 rd.248 col.D</t>
  </si>
  <si>
    <t>Cap.5 Pct.1 rd.249 col.D</t>
  </si>
  <si>
    <t>Cap.5 Pct.1 rd.250 col.D</t>
  </si>
  <si>
    <t>Cap.5 Pct.1 rd.251 col.D</t>
  </si>
  <si>
    <t>Cap.5 Pct.1 rd.252 col.D</t>
  </si>
  <si>
    <t>Cap.5 Pct.1 rd.253 col.D</t>
  </si>
  <si>
    <t>Cap.5 Pct.1 rd.254 col.D</t>
  </si>
  <si>
    <t>Cap.5 Pct.1 rd.255 col.D</t>
  </si>
  <si>
    <t>Cap.5 Pct.1 rd.256 col.D</t>
  </si>
  <si>
    <t>Cap.5 Pct.1 rd.257 col.D</t>
  </si>
  <si>
    <t>Cap.5 Pct.1 rd.258 col.D</t>
  </si>
  <si>
    <t>Cap.5 Pct.1 rd.259 col.D</t>
  </si>
  <si>
    <t>Cap.5 Pct.1 rd.260 col.D</t>
  </si>
  <si>
    <t>Cap.5 Pct.1 rd.261 col.D</t>
  </si>
  <si>
    <t>Cap.5 Pct.1 rd.262 col.D</t>
  </si>
  <si>
    <t>Cap.5 Pct.1 rd.263 col.D</t>
  </si>
  <si>
    <t>Cap.5 Pct.1 rd.264 col.D</t>
  </si>
  <si>
    <t>Cap.5 Pct.1 rd.265 col.D</t>
  </si>
  <si>
    <t>Cap.5 Pct.1 rd.266 col.D</t>
  </si>
  <si>
    <t>Cap.5 Pct.1 rd.267 col.D</t>
  </si>
  <si>
    <t>Cap.5 Pct.1 rd.268 col.D</t>
  </si>
  <si>
    <t>Cap.5 Pct.1 rd.269 col.D</t>
  </si>
  <si>
    <t>Cap.5 Pct.1 rd.270 col.D</t>
  </si>
  <si>
    <t>Cap.5 Pct.1 rd.271 col.D</t>
  </si>
  <si>
    <t>Cap.5 Pct.1 rd.272 col.D</t>
  </si>
  <si>
    <t>Cap.5 Pct.1 rd.273 col.D</t>
  </si>
  <si>
    <t>Cap.5 Pct.1 rd.274 col.D</t>
  </si>
  <si>
    <t>Cap.5 Pct.1 rd.275 col.D</t>
  </si>
  <si>
    <t>Cap.5 Pct.1 rd.276 col.D</t>
  </si>
  <si>
    <t>Cap.5 Pct.1 rd.277 col.D</t>
  </si>
  <si>
    <t>Cap.5 Pct.1 rd.278 col.D</t>
  </si>
  <si>
    <t>Cap.5 Pct.1 rd.279 col.D</t>
  </si>
  <si>
    <t>Cap.5 Pct.1 rd.280 col.D</t>
  </si>
  <si>
    <t>Cap.5 Pct.1 rd.281 col.D</t>
  </si>
  <si>
    <t>Cap.5 Pct.1 rd.282 col.D</t>
  </si>
  <si>
    <t>Cap.5 Pct.1 rd.283 col.D</t>
  </si>
  <si>
    <t>Cap.5 Pct.1 rd.284 col.D</t>
  </si>
  <si>
    <t>Cap.5 Pct.1 rd.285 col.D</t>
  </si>
  <si>
    <t>Cap.5 Pct.1 rd.286 col.D</t>
  </si>
  <si>
    <t>Cap.5 Pct.1 rd.287 col.D</t>
  </si>
  <si>
    <t>Cap.5 Pct.1 rd.288 col.D</t>
  </si>
  <si>
    <t>Cap.5 Pct.1 rd.289 col.D</t>
  </si>
  <si>
    <t>Cap.5 Pct.1 rd.290 col.D</t>
  </si>
  <si>
    <t>Cap.5 Pct.1 rd.291 col.D</t>
  </si>
  <si>
    <t>Cap.5 Pct.1 rd.292 col.D</t>
  </si>
  <si>
    <t>Cap.5 Pct.1 rd.293 col.D</t>
  </si>
  <si>
    <t>Cap.5 Pct.1 rd.294 col.D</t>
  </si>
  <si>
    <t>Cap.5 Pct.1 rd.295 col.D</t>
  </si>
  <si>
    <t>Cap.5 Pct.1 rd.296 col.D</t>
  </si>
  <si>
    <t>Cap.5 Pct.1 rd.297 col.D</t>
  </si>
  <si>
    <t>Cap.5 Pct.1 rd.298 col.D</t>
  </si>
  <si>
    <t>Cap.5 Pct.1 rd.299 col.D</t>
  </si>
  <si>
    <t>Cap.5 Pct.1 rd.300 col.D</t>
  </si>
  <si>
    <t>Cap.5 Pct.1 rd.200 col.3</t>
  </si>
  <si>
    <t>Cap.5 Pct.1 rd.201 col.3</t>
  </si>
  <si>
    <t>Cap.5 Pct.1 rd.202 col.3</t>
  </si>
  <si>
    <t>Cap.5 Pct.1 rd.203 col.3</t>
  </si>
  <si>
    <t>Cap.5 Pct.1 rd.204 col.3</t>
  </si>
  <si>
    <t>Cap.5 Pct.1 rd.205 col.3</t>
  </si>
  <si>
    <t>Cap.5 Pct.1 rd.206 col.3</t>
  </si>
  <si>
    <t>Cap.5 Pct.1 rd.207 col.3</t>
  </si>
  <si>
    <t>Cap.5 Pct.1 rd.208 col.3</t>
  </si>
  <si>
    <t>Cap.5 Pct.1 rd.209 col.3</t>
  </si>
  <si>
    <t>Cap.5 Pct.1 rd.210 col.3</t>
  </si>
  <si>
    <t>Cap.5 Pct.1 rd.211 col.3</t>
  </si>
  <si>
    <t>Cap.5 Pct.1 rd.212 col.3</t>
  </si>
  <si>
    <t>Cap.5 Pct.1 rd.213 col.3</t>
  </si>
  <si>
    <t>Cap.5 Pct.1 rd.214 col.3</t>
  </si>
  <si>
    <t>Cap.5 Pct.1 rd.215 col.3</t>
  </si>
  <si>
    <t>Cap.5 Pct.1 rd.216 col.3</t>
  </si>
  <si>
    <t>Cap.5 Pct.1 rd.217 col.3</t>
  </si>
  <si>
    <t>Cap.5 Pct.1 rd.218 col.3</t>
  </si>
  <si>
    <t>Cap.5 Pct.1 rd.219 col.3</t>
  </si>
  <si>
    <t>Cap.5 Pct.1 rd.220 col.3</t>
  </si>
  <si>
    <t>Cap.5 Pct.1 rd.221 col.3</t>
  </si>
  <si>
    <t>Cap.5 Pct.1 rd.222 col.3</t>
  </si>
  <si>
    <t>Cap.5 Pct.1 rd.223 col.3</t>
  </si>
  <si>
    <t>Cap.5 Pct.1 rd.224 col.3</t>
  </si>
  <si>
    <t>Cap.5 Pct.1 rd.225 col.3</t>
  </si>
  <si>
    <t>Cap.5 Pct.1 rd.226 col.3</t>
  </si>
  <si>
    <t>Cap.5 Pct.1 rd.227 col.3</t>
  </si>
  <si>
    <t>Cap.5 Pct.1 rd.228 col.3</t>
  </si>
  <si>
    <t>Cap.5 Pct.1 rd.229 col.3</t>
  </si>
  <si>
    <t>Cap.5 Pct.1 rd.230 col.3</t>
  </si>
  <si>
    <t>Cap.5 Pct.1 rd.231 col.3</t>
  </si>
  <si>
    <t>Cap.5 Pct.1 rd.232 col.3</t>
  </si>
  <si>
    <t>Cap.5 Pct.1 rd.233 col.3</t>
  </si>
  <si>
    <t>Cap.5 Pct.1 rd.234 col.3</t>
  </si>
  <si>
    <t>Cap.5 Pct.1 rd.235 col.3</t>
  </si>
  <si>
    <t>Cap.5 Pct.1 rd.236 col.3</t>
  </si>
  <si>
    <t>Cap.5 Pct.1 rd.237 col.3</t>
  </si>
  <si>
    <t>Cap.5 Pct.1 rd.238 col.3</t>
  </si>
  <si>
    <t>Cap.5 Pct.1 rd.239 col.3</t>
  </si>
  <si>
    <t>Cap.5 Pct.1 rd.240 col.3</t>
  </si>
  <si>
    <t>Cap.5 Pct.1 rd.241 col.3</t>
  </si>
  <si>
    <t>Cap.5 Pct.1 rd.242 col.3</t>
  </si>
  <si>
    <t>Cap.5 Pct.1 rd.243 col.3</t>
  </si>
  <si>
    <t>Cap.5 Pct.1 rd.244 col.3</t>
  </si>
  <si>
    <t>Cap.5 Pct.1 rd.245 col.3</t>
  </si>
  <si>
    <t>Cap.5 Pct.1 rd.246 col.3</t>
  </si>
  <si>
    <t>Cap.5 Pct.1 rd.247 col.3</t>
  </si>
  <si>
    <t>Cap.5 Pct.1 rd.248 col.3</t>
  </si>
  <si>
    <t>Cap.5 Pct.1 rd.249 col.3</t>
  </si>
  <si>
    <t>Cap.5 Pct.1 rd.250 col.3</t>
  </si>
  <si>
    <t>Cap.5 Pct.1 rd.251 col.3</t>
  </si>
  <si>
    <t>Cap.5 Pct.1 rd.252 col.3</t>
  </si>
  <si>
    <t>Cap.5 Pct.1 rd.253 col.3</t>
  </si>
  <si>
    <t>Cap.5 Pct.1 rd.254 col.3</t>
  </si>
  <si>
    <t>Cap.5 Pct.1 rd.255 col.3</t>
  </si>
  <si>
    <t>Cap.5 Pct.1 rd.256 col.3</t>
  </si>
  <si>
    <t>Cap.5 Pct.1 rd.257 col.3</t>
  </si>
  <si>
    <t>Cap.5 Pct.1 rd.258 col.3</t>
  </si>
  <si>
    <t>Cap.5 Pct.1 rd.259 col.3</t>
  </si>
  <si>
    <t>Cap.5 Pct.1 rd.260 col.3</t>
  </si>
  <si>
    <t>Cap.5 Pct.1 rd.261 col.3</t>
  </si>
  <si>
    <t>Cap.5 Pct.1 rd.262 col.3</t>
  </si>
  <si>
    <t>Cap.5 Pct.1 rd.263 col.3</t>
  </si>
  <si>
    <t>Cap.5 Pct.1 rd.264 col.3</t>
  </si>
  <si>
    <t>Cap.5 Pct.1 rd.265 col.3</t>
  </si>
  <si>
    <t>Cap.5 Pct.1 rd.266 col.3</t>
  </si>
  <si>
    <t>Cap.5 Pct.1 rd.267 col.3</t>
  </si>
  <si>
    <t>Cap.5 Pct.1 rd.268 col.3</t>
  </si>
  <si>
    <t>Cap.5 Pct.1 rd.269 col.3</t>
  </si>
  <si>
    <t>Cap.5 Pct.1 rd.270 col.3</t>
  </si>
  <si>
    <t>Cap.5 Pct.1 rd.271 col.3</t>
  </si>
  <si>
    <t>Cap.5 Pct.1 rd.272 col.3</t>
  </si>
  <si>
    <t>Cap.5 Pct.1 rd.273 col.3</t>
  </si>
  <si>
    <t>Cap.5 Pct.1 rd.274 col.3</t>
  </si>
  <si>
    <t>Cap.5 Pct.1 rd.275 col.3</t>
  </si>
  <si>
    <t>Cap.5 Pct.1 rd.276 col.3</t>
  </si>
  <si>
    <t>Cap.5 Pct.1 rd.277 col.3</t>
  </si>
  <si>
    <t>Cap.5 Pct.1 rd.278 col.3</t>
  </si>
  <si>
    <t>Cap.5 Pct.1 rd.279 col.3</t>
  </si>
  <si>
    <t>Cap.5 Pct.1 rd.280 col.3</t>
  </si>
  <si>
    <t>Cap.5 Pct.1 rd.281 col.3</t>
  </si>
  <si>
    <t>Cap.5 Pct.1 rd.282 col.3</t>
  </si>
  <si>
    <t>Cap.5 Pct.1 rd.283 col.3</t>
  </si>
  <si>
    <t>Cap.5 Pct.1 rd.284 col.3</t>
  </si>
  <si>
    <t>Cap.5 Pct.1 rd.285 col.3</t>
  </si>
  <si>
    <t>Cap.5 Pct.1 rd.286 col.3</t>
  </si>
  <si>
    <t>Cap.5 Pct.1 rd.287 col.3</t>
  </si>
  <si>
    <t>Cap.5 Pct.1 rd.288 col.3</t>
  </si>
  <si>
    <t>Cap.5 Pct.1 rd.289 col.3</t>
  </si>
  <si>
    <t>Cap.5 Pct.1 rd.290 col.3</t>
  </si>
  <si>
    <t>Cap.5 Pct.1 rd.291 col.3</t>
  </si>
  <si>
    <t>Cap.5 Pct.1 rd.292 col.3</t>
  </si>
  <si>
    <t>Cap.5 Pct.1 rd.293 col.3</t>
  </si>
  <si>
    <t>Cap.5 Pct.1 rd.294 col.3</t>
  </si>
  <si>
    <t>Cap.5 Pct.1 rd.295 col.3</t>
  </si>
  <si>
    <t>Cap.5 Pct.1 rd.296 col.3</t>
  </si>
  <si>
    <t>Cap.5 Pct.1 rd.297 col.3</t>
  </si>
  <si>
    <t>Cap.5 Pct.1 rd.298 col.3</t>
  </si>
  <si>
    <t>Cap.5 Pct.1 rd.299 col.3</t>
  </si>
  <si>
    <t>Cap.5 Pct.1 rd.300 col.3</t>
  </si>
  <si>
    <t>Cap.5 Pct.1 Rd.200 Col.1</t>
  </si>
  <si>
    <t>Cap.5 Pct.1 Rd.201 Col.1</t>
  </si>
  <si>
    <t>Cap.5 Pct.1 Rd.202 Col.1</t>
  </si>
  <si>
    <t>Cap.5 Pct.1 Rd.203 Col.1</t>
  </si>
  <si>
    <t>Cap.5 Pct.1 Rd.204 Col.1</t>
  </si>
  <si>
    <t>Cap.5 Pct.1 Rd.205 Col.1</t>
  </si>
  <si>
    <t>Cap.5 Pct.1 Rd.206 Col.1</t>
  </si>
  <si>
    <t>Cap.5 Pct.1 Rd.207 Col.1</t>
  </si>
  <si>
    <t>Cap.5 Pct.1 Rd.208 Col.1</t>
  </si>
  <si>
    <t>Cap.5 Pct.1 Rd.209 Col.1</t>
  </si>
  <si>
    <t>Cap.5 Pct.1 Rd.210 Col.1</t>
  </si>
  <si>
    <t>Cap.5 Pct.1 Rd.211 Col.1</t>
  </si>
  <si>
    <t>Cap.5 Pct.1 Rd.212 Col.1</t>
  </si>
  <si>
    <t>Cap.5 Pct.1 Rd.213 Col.1</t>
  </si>
  <si>
    <t>Cap.5 Pct.1 Rd.214 Col.1</t>
  </si>
  <si>
    <t>Cap.5 Pct.1 Rd.215 Col.1</t>
  </si>
  <si>
    <t>Cap.5 Pct.1 Rd.216 Col.1</t>
  </si>
  <si>
    <t>Cap.5 Pct.1 Rd.217 Col.1</t>
  </si>
  <si>
    <t>Cap.5 Pct.1 Rd.218 Col.1</t>
  </si>
  <si>
    <t>Cap.5 Pct.1 Rd.219 Col.1</t>
  </si>
  <si>
    <t>Cap.5 Pct.1 Rd.220 Col.1</t>
  </si>
  <si>
    <t>Cap.5 Pct.1 Rd.221 Col.1</t>
  </si>
  <si>
    <t>Cap.5 Pct.1 Rd.222 Col.1</t>
  </si>
  <si>
    <t>Cap.5 Pct.1 Rd.223 Col.1</t>
  </si>
  <si>
    <t>Cap.5 Pct.1 Rd.224 Col.1</t>
  </si>
  <si>
    <t>Cap.5 Pct.1 Rd.225 Col.1</t>
  </si>
  <si>
    <t>Cap.5 Pct.1 Rd.226 Col.1</t>
  </si>
  <si>
    <t>Cap.5 Pct.1 Rd.227 Col.1</t>
  </si>
  <si>
    <t>Cap.5 Pct.1 Rd.228 Col.1</t>
  </si>
  <si>
    <t>Cap.5 Pct.1 Rd.229 Col.1</t>
  </si>
  <si>
    <t>Cap.5 Pct.1 Rd.230 Col.1</t>
  </si>
  <si>
    <t>Cap.5 Pct.1 Rd.231 Col.1</t>
  </si>
  <si>
    <t>Cap.5 Pct.1 Rd.232 Col.1</t>
  </si>
  <si>
    <t>Cap.5 Pct.1 Rd.233 Col.1</t>
  </si>
  <si>
    <t>Cap.5 Pct.1 Rd.234 Col.1</t>
  </si>
  <si>
    <t>Cap.5 Pct.1 Rd.235 Col.1</t>
  </si>
  <si>
    <t>Cap.5 Pct.1 Rd.236 Col.1</t>
  </si>
  <si>
    <t>Cap.5 Pct.1 Rd.237 Col.1</t>
  </si>
  <si>
    <t>Cap.5 Pct.1 Rd.238 Col.1</t>
  </si>
  <si>
    <t>Cap.5 Pct.1 Rd.239 Col.1</t>
  </si>
  <si>
    <t>Cap.5 Pct.1 Rd.240 Col.1</t>
  </si>
  <si>
    <t>Cap.5 Pct.1 Rd.241 Col.1</t>
  </si>
  <si>
    <t>Cap.5 Pct.1 Rd.242 Col.1</t>
  </si>
  <si>
    <t>Cap.5 Pct.1 Rd.243 Col.1</t>
  </si>
  <si>
    <t>Cap.5 Pct.1 Rd.244 Col.1</t>
  </si>
  <si>
    <t>Cap.5 Pct.1 Rd.245 Col.1</t>
  </si>
  <si>
    <t>Cap.5 Pct.1 Rd.246 Col.1</t>
  </si>
  <si>
    <t>Cap.5 Pct.1 Rd.247 Col.1</t>
  </si>
  <si>
    <t>Cap.5 Pct.1 Rd.248 Col.1</t>
  </si>
  <si>
    <t>Cap.5 Pct.1 Rd.249 Col.1</t>
  </si>
  <si>
    <t>Cap.5 Pct.1 Rd.250 Col.1</t>
  </si>
  <si>
    <t>Cap.5 Pct.1 Rd.251 Col.1</t>
  </si>
  <si>
    <t>Cap.5 Pct.1 Rd.252 Col.1</t>
  </si>
  <si>
    <t>Cap.5 Pct.1 Rd.253 Col.1</t>
  </si>
  <si>
    <t>Cap.5 Pct.1 Rd.254 Col.1</t>
  </si>
  <si>
    <t>Cap.5 Pct.1 Rd.255 Col.1</t>
  </si>
  <si>
    <t>Cap.5 Pct.1 Rd.256 Col.1</t>
  </si>
  <si>
    <t>Cap.5 Pct.1 Rd.257 Col.1</t>
  </si>
  <si>
    <t>Cap.5 Pct.1 Rd.258 Col.1</t>
  </si>
  <si>
    <t>Cap.5 Pct.1 Rd.259 Col.1</t>
  </si>
  <si>
    <t>Cap.5 Pct.1 Rd.260 Col.1</t>
  </si>
  <si>
    <t>Cap.5 Pct.1 Rd.261 Col.1</t>
  </si>
  <si>
    <t>Cap.5 Pct.1 Rd.262 Col.1</t>
  </si>
  <si>
    <t>Cap.5 Pct.1 Rd.263 Col.1</t>
  </si>
  <si>
    <t>Cap.5 Pct.1 Rd.264 Col.1</t>
  </si>
  <si>
    <t>Cap.5 Pct.1 Rd.265 Col.1</t>
  </si>
  <si>
    <t>Cap.5 Pct.1 Rd.266 Col.1</t>
  </si>
  <si>
    <t>Cap.5 Pct.1 Rd.267 Col.1</t>
  </si>
  <si>
    <t>Cap.5 Pct.1 Rd.268 Col.1</t>
  </si>
  <si>
    <t>Cap.5 Pct.1 Rd.269 Col.1</t>
  </si>
  <si>
    <t>Cap.5 Pct.1 Rd.270 Col.1</t>
  </si>
  <si>
    <t>Cap.5 Pct.1 Rd.271 Col.1</t>
  </si>
  <si>
    <t>Cap.5 Pct.1 Rd.272 Col.1</t>
  </si>
  <si>
    <t>Cap.5 Pct.1 Rd.273 Col.1</t>
  </si>
  <si>
    <t>Cap.5 Pct.1 Rd.274 Col.1</t>
  </si>
  <si>
    <t>Cap.5 Pct.1 Rd.275 Col.1</t>
  </si>
  <si>
    <t>Cap.5 Pct.1 Rd.276 Col.1</t>
  </si>
  <si>
    <t>Cap.5 Pct.1 Rd.277 Col.1</t>
  </si>
  <si>
    <t>Cap.5 Pct.1 Rd.278 Col.1</t>
  </si>
  <si>
    <t>Cap.5 Pct.1 Rd.279 Col.1</t>
  </si>
  <si>
    <t>Cap.5 Pct.1 Rd.280 Col.1</t>
  </si>
  <si>
    <t>Cap.5 Pct.1 Rd.281 Col.1</t>
  </si>
  <si>
    <t>Cap.5 Pct.1 Rd.282 Col.1</t>
  </si>
  <si>
    <t>Cap.5 Pct.1 Rd.283 Col.1</t>
  </si>
  <si>
    <t>Cap.5 Pct.1 Rd.284 Col.1</t>
  </si>
  <si>
    <t>Cap.5 Pct.1 Rd.285 Col.1</t>
  </si>
  <si>
    <t>Cap.5 Pct.1 Rd.286 Col.1</t>
  </si>
  <si>
    <t>Cap.5 Pct.1 Rd.287 Col.1</t>
  </si>
  <si>
    <t>Cap.5 Pct.1 Rd.288 Col.1</t>
  </si>
  <si>
    <t>Cap.5 Pct.1 Rd.289 Col.1</t>
  </si>
  <si>
    <t>Cap.5 Pct.1 Rd.290 Col.1</t>
  </si>
  <si>
    <t>Cap.5 Pct.1 Rd.291 Col.1</t>
  </si>
  <si>
    <t>Cap.5 Pct.1 Rd.292 Col.1</t>
  </si>
  <si>
    <t>Cap.5 Pct.1 Rd.293 Col.1</t>
  </si>
  <si>
    <t>Cap.5 Pct.1 Rd.294 Col.1</t>
  </si>
  <si>
    <t>Cap.5 Pct.1 Rd.295 Col.1</t>
  </si>
  <si>
    <t>Cap.5 Pct.1 Rd.296 Col.1</t>
  </si>
  <si>
    <t>Cap.5 Pct.1 Rd.297 Col.1</t>
  </si>
  <si>
    <t>Cap.5 Pct.1 Rd.298 Col.1</t>
  </si>
  <si>
    <t>Cap.5 Pct.1 Rd.299 Col.1</t>
  </si>
  <si>
    <t>Cap.5 Pct.1 Rd.300 Col.1</t>
  </si>
  <si>
    <t>Cap.5 Pct.1 Rd.200 Col.D</t>
  </si>
  <si>
    <t>Cap.5 Pct.1 Rd.201 Col.D</t>
  </si>
  <si>
    <t>Cap.5 Pct.1 Rd.202 Col.D</t>
  </si>
  <si>
    <t>Cap.5 Pct.1 Rd.203 Col.D</t>
  </si>
  <si>
    <t>Cap.5 Pct.1 Rd.204 Col.D</t>
  </si>
  <si>
    <t>Cap.5 Pct.1 Rd.205 Col.D</t>
  </si>
  <si>
    <t>Cap.5 Pct.1 Rd.206 Col.D</t>
  </si>
  <si>
    <t>Cap.5 Pct.1 Rd.207 Col.D</t>
  </si>
  <si>
    <t>Cap.5 Pct.1 Rd.208 Col.D</t>
  </si>
  <si>
    <t>Cap.5 Pct.1 Rd.209 Col.D</t>
  </si>
  <si>
    <t>Cap.5 Pct.1 Rd.210 Col.D</t>
  </si>
  <si>
    <t>Cap.5 Pct.1 Rd.211 Col.D</t>
  </si>
  <si>
    <t>Cap.5 Pct.1 Rd.212 Col.D</t>
  </si>
  <si>
    <t>Cap.5 Pct.1 Rd.213 Col.D</t>
  </si>
  <si>
    <t>Cap.5 Pct.1 Rd.214 Col.D</t>
  </si>
  <si>
    <t>Cap.5 Pct.1 Rd.215 Col.D</t>
  </si>
  <si>
    <t>Cap.5 Pct.1 Rd.216 Col.D</t>
  </si>
  <si>
    <t>Cap.5 Pct.1 Rd.217 Col.D</t>
  </si>
  <si>
    <t>Cap.5 Pct.1 Rd.218 Col.D</t>
  </si>
  <si>
    <t>Cap.5 Pct.1 Rd.219 Col.D</t>
  </si>
  <si>
    <t>Cap.5 Pct.1 Rd.220 Col.D</t>
  </si>
  <si>
    <t>Cap.5 Pct.1 Rd.221 Col.D</t>
  </si>
  <si>
    <t>Cap.5 Pct.1 Rd.222 Col.D</t>
  </si>
  <si>
    <t>Cap.5 Pct.1 Rd.223 Col.D</t>
  </si>
  <si>
    <t>Cap.5 Pct.1 Rd.224 Col.D</t>
  </si>
  <si>
    <t>Cap.5 Pct.1 Rd.225 Col.D</t>
  </si>
  <si>
    <t>Cap.5 Pct.1 Rd.226 Col.D</t>
  </si>
  <si>
    <t>Cap.5 Pct.1 Rd.227 Col.D</t>
  </si>
  <si>
    <t>Cap.5 Pct.1 Rd.228 Col.D</t>
  </si>
  <si>
    <t>Cap.5 Pct.1 Rd.229 Col.D</t>
  </si>
  <si>
    <t>Cap.5 Pct.1 Rd.230 Col.D</t>
  </si>
  <si>
    <t>Cap.5 Pct.1 Rd.231 Col.D</t>
  </si>
  <si>
    <t>Cap.5 Pct.1 Rd.232 Col.D</t>
  </si>
  <si>
    <t>Cap.5 Pct.1 Rd.233 Col.D</t>
  </si>
  <si>
    <t>Cap.5 Pct.1 Rd.234 Col.D</t>
  </si>
  <si>
    <t>Cap.5 Pct.1 Rd.235 Col.D</t>
  </si>
  <si>
    <t>Cap.5 Pct.1 Rd.236 Col.D</t>
  </si>
  <si>
    <t>Cap.5 Pct.1 Rd.237 Col.D</t>
  </si>
  <si>
    <t>Cap.5 Pct.1 Rd.238 Col.D</t>
  </si>
  <si>
    <t>Cap.5 Pct.1 Rd.239 Col.D</t>
  </si>
  <si>
    <t>Cap.5 Pct.1 Rd.240 Col.D</t>
  </si>
  <si>
    <t>Cap.5 Pct.1 Rd.241 Col.D</t>
  </si>
  <si>
    <t>Cap.5 Pct.1 Rd.242 Col.D</t>
  </si>
  <si>
    <t>Cap.5 Pct.1 Rd.243 Col.D</t>
  </si>
  <si>
    <t>Cap.5 Pct.1 Rd.244 Col.D</t>
  </si>
  <si>
    <t>Cap.5 Pct.1 Rd.245 Col.D</t>
  </si>
  <si>
    <t>Cap.5 Pct.1 Rd.246 Col.D</t>
  </si>
  <si>
    <t>Cap.5 Pct.1 Rd.247 Col.D</t>
  </si>
  <si>
    <t>Cap.5 Pct.1 Rd.248 Col.D</t>
  </si>
  <si>
    <t>Cap.5 Pct.1 Rd.249 Col.D</t>
  </si>
  <si>
    <t>Cap.5 Pct.1 Rd.250 Col.D</t>
  </si>
  <si>
    <t>Cap.5 Pct.1 Rd.251 Col.D</t>
  </si>
  <si>
    <t>Cap.5 Pct.1 Rd.252 Col.D</t>
  </si>
  <si>
    <t>Cap.5 Pct.1 Rd.253 Col.D</t>
  </si>
  <si>
    <t>Cap.5 Pct.1 Rd.254 Col.D</t>
  </si>
  <si>
    <t>Cap.5 Pct.1 Rd.255 Col.D</t>
  </si>
  <si>
    <t>Cap.5 Pct.1 Rd.256 Col.D</t>
  </si>
  <si>
    <t>Cap.5 Pct.1 Rd.257 Col.D</t>
  </si>
  <si>
    <t>Cap.5 Pct.1 Rd.258 Col.D</t>
  </si>
  <si>
    <t>Cap.5 Pct.1 Rd.259 Col.D</t>
  </si>
  <si>
    <t>Cap.5 Pct.1 Rd.260 Col.D</t>
  </si>
  <si>
    <t>Cap.5 Pct.1 Rd.261 Col.D</t>
  </si>
  <si>
    <t>Cap.5 Pct.1 Rd.262 Col.D</t>
  </si>
  <si>
    <t>Cap.5 Pct.1 Rd.263 Col.D</t>
  </si>
  <si>
    <t>Cap.5 Pct.1 Rd.264 Col.D</t>
  </si>
  <si>
    <t>Cap.5 Pct.1 Rd.265 Col.D</t>
  </si>
  <si>
    <t>Cap.5 Pct.1 Rd.266 Col.D</t>
  </si>
  <si>
    <t>Cap.5 Pct.1 Rd.267 Col.D</t>
  </si>
  <si>
    <t>Cap.5 Pct.1 Rd.268 Col.D</t>
  </si>
  <si>
    <t>Cap.5 Pct.1 Rd.269 Col.D</t>
  </si>
  <si>
    <t>Cap.5 Pct.1 Rd.270 Col.D</t>
  </si>
  <si>
    <t>Cap.5 Pct.1 Rd.271 Col.D</t>
  </si>
  <si>
    <t>Cap.5 Pct.1 Rd.272 Col.D</t>
  </si>
  <si>
    <t>Cap.5 Pct.1 Rd.273 Col.D</t>
  </si>
  <si>
    <t>Cap.5 Pct.1 Rd.274 Col.D</t>
  </si>
  <si>
    <t>Cap.5 Pct.1 Rd.275 Col.D</t>
  </si>
  <si>
    <t>Cap.5 Pct.1 Rd.276 Col.D</t>
  </si>
  <si>
    <t>Cap.5 Pct.1 Rd.277 Col.D</t>
  </si>
  <si>
    <t>Cap.5 Pct.1 Rd.278 Col.D</t>
  </si>
  <si>
    <t>Cap.5 Pct.1 Rd.279 Col.D</t>
  </si>
  <si>
    <t>Cap.5 Pct.1 Rd.280 Col.D</t>
  </si>
  <si>
    <t>Cap.5 Pct.1 Rd.281 Col.D</t>
  </si>
  <si>
    <t>Cap.5 Pct.1 Rd.282 Col.D</t>
  </si>
  <si>
    <t>Cap.5 Pct.1 Rd.283 Col.D</t>
  </si>
  <si>
    <t>Cap.5 Pct.1 Rd.284 Col.D</t>
  </si>
  <si>
    <t>Cap.5 Pct.1 Rd.285 Col.D</t>
  </si>
  <si>
    <t>Cap.5 Pct.1 Rd.286 Col.D</t>
  </si>
  <si>
    <t>Cap.5 Pct.1 Rd.287 Col.D</t>
  </si>
  <si>
    <t>Cap.5 Pct.1 Rd.288 Col.D</t>
  </si>
  <si>
    <t>Cap.5 Pct.1 Rd.289 Col.D</t>
  </si>
  <si>
    <t>Cap.5 Pct.1 Rd.290 Col.D</t>
  </si>
  <si>
    <t>Cap.5 Pct.1 Rd.291 Col.D</t>
  </si>
  <si>
    <t>Cap.5 Pct.1 Rd.292 Col.D</t>
  </si>
  <si>
    <t>Cap.5 Pct.1 Rd.293 Col.D</t>
  </si>
  <si>
    <t>Cap.5 Pct.1 Rd.294 Col.D</t>
  </si>
  <si>
    <t>Cap.5 Pct.1 Rd.295 Col.D</t>
  </si>
  <si>
    <t>Cap.5 Pct.1 Rd.296 Col.D</t>
  </si>
  <si>
    <t>Cap.5 Pct.1 Rd.297 Col.D</t>
  </si>
  <si>
    <t>Cap.5 Pct.1 Rd.298 Col.D</t>
  </si>
  <si>
    <t>Cap.5 Pct.1 Rd.299 Col.D</t>
  </si>
  <si>
    <t>Cap.5 Pct.1 Rd.300 Col.D</t>
  </si>
  <si>
    <t>Cap.5 Pct.1 Rd.200 Col.5</t>
  </si>
  <si>
    <t>Cap.5 Pct.1 Rd.201 Col.5</t>
  </si>
  <si>
    <t>Cap.5 Pct.1 Rd.202 Col.5</t>
  </si>
  <si>
    <t>Cap.5 Pct.1 Rd.203 Col.5</t>
  </si>
  <si>
    <t>Cap.5 Pct.1 Rd.204 Col.5</t>
  </si>
  <si>
    <t>Cap.5 Pct.1 Rd.205 Col.5</t>
  </si>
  <si>
    <t>Cap.5 Pct.1 Rd.206 Col.5</t>
  </si>
  <si>
    <t>Cap.5 Pct.1 Rd.207 Col.5</t>
  </si>
  <si>
    <t>Cap.5 Pct.1 Rd.208 Col.5</t>
  </si>
  <si>
    <t>Cap.5 Pct.1 Rd.209 Col.5</t>
  </si>
  <si>
    <t>Cap.5 Pct.1 Rd.210 Col.5</t>
  </si>
  <si>
    <t>Cap.5 Pct.1 Rd.211 Col.5</t>
  </si>
  <si>
    <t>Cap.5 Pct.1 Rd.212 Col.5</t>
  </si>
  <si>
    <t>Cap.5 Pct.1 Rd.213 Col.5</t>
  </si>
  <si>
    <t>Cap.5 Pct.1 Rd.214 Col.5</t>
  </si>
  <si>
    <t>Cap.5 Pct.1 Rd.215 Col.5</t>
  </si>
  <si>
    <t>Cap.5 Pct.1 Rd.216 Col.5</t>
  </si>
  <si>
    <t>Cap.5 Pct.1 Rd.217 Col.5</t>
  </si>
  <si>
    <t>Cap.5 Pct.1 Rd.218 Col.5</t>
  </si>
  <si>
    <t>Cap.5 Pct.1 Rd.219 Col.5</t>
  </si>
  <si>
    <t>Cap.5 Pct.1 Rd.220 Col.5</t>
  </si>
  <si>
    <t>Cap.5 Pct.1 Rd.221 Col.5</t>
  </si>
  <si>
    <t>Cap.5 Pct.1 Rd.222 Col.5</t>
  </si>
  <si>
    <t>Cap.5 Pct.1 Rd.223 Col.5</t>
  </si>
  <si>
    <t>Cap.5 Pct.1 Rd.224 Col.5</t>
  </si>
  <si>
    <t>Cap.5 Pct.1 Rd.225 Col.5</t>
  </si>
  <si>
    <t>Cap.5 Pct.1 Rd.226 Col.5</t>
  </si>
  <si>
    <t>Cap.5 Pct.1 Rd.227 Col.5</t>
  </si>
  <si>
    <t>Cap.5 Pct.1 Rd.228 Col.5</t>
  </si>
  <si>
    <t>Cap.5 Pct.1 Rd.229 Col.5</t>
  </si>
  <si>
    <t>Cap.5 Pct.1 Rd.230 Col.5</t>
  </si>
  <si>
    <t>Cap.5 Pct.1 Rd.231 Col.5</t>
  </si>
  <si>
    <t>Cap.5 Pct.1 Rd.232 Col.5</t>
  </si>
  <si>
    <t>Cap.5 Pct.1 Rd.233 Col.5</t>
  </si>
  <si>
    <t>Cap.5 Pct.1 Rd.234 Col.5</t>
  </si>
  <si>
    <t>Cap.5 Pct.1 Rd.235 Col.5</t>
  </si>
  <si>
    <t>Cap.5 Pct.1 Rd.236 Col.5</t>
  </si>
  <si>
    <t>Cap.5 Pct.1 Rd.237 Col.5</t>
  </si>
  <si>
    <t>Cap.5 Pct.1 Rd.238 Col.5</t>
  </si>
  <si>
    <t>Cap.5 Pct.1 Rd.239 Col.5</t>
  </si>
  <si>
    <t>Cap.5 Pct.1 Rd.240 Col.5</t>
  </si>
  <si>
    <t>Cap.5 Pct.1 Rd.241 Col.5</t>
  </si>
  <si>
    <t>Cap.5 Pct.1 Rd.242 Col.5</t>
  </si>
  <si>
    <t>Cap.5 Pct.1 Rd.243 Col.5</t>
  </si>
  <si>
    <t>Cap.5 Pct.1 Rd.244 Col.5</t>
  </si>
  <si>
    <t>Cap.5 Pct.1 Rd.245 Col.5</t>
  </si>
  <si>
    <t>Cap.5 Pct.1 Rd.246 Col.5</t>
  </si>
  <si>
    <t>Cap.5 Pct.1 Rd.247 Col.5</t>
  </si>
  <si>
    <t>Cap.5 Pct.1 Rd.248 Col.5</t>
  </si>
  <si>
    <t>Cap.5 Pct.1 Rd.249 Col.5</t>
  </si>
  <si>
    <t>Cap.5 Pct.1 Rd.250 Col.5</t>
  </si>
  <si>
    <t>Cap.5 Pct.1 Rd.251 Col.5</t>
  </si>
  <si>
    <t>Cap.5 Pct.1 Rd.252 Col.5</t>
  </si>
  <si>
    <t>Cap.5 Pct.1 Rd.253 Col.5</t>
  </si>
  <si>
    <t>Cap.5 Pct.1 Rd.254 Col.5</t>
  </si>
  <si>
    <t>Cap.5 Pct.1 Rd.255 Col.5</t>
  </si>
  <si>
    <t>Cap.5 Pct.1 Rd.256 Col.5</t>
  </si>
  <si>
    <t>Cap.5 Pct.1 Rd.257 Col.5</t>
  </si>
  <si>
    <t>Cap.5 Pct.1 Rd.258 Col.5</t>
  </si>
  <si>
    <t>Cap.5 Pct.1 Rd.259 Col.5</t>
  </si>
  <si>
    <t>Cap.5 Pct.1 Rd.260 Col.5</t>
  </si>
  <si>
    <t>Cap.5 Pct.1 Rd.261 Col.5</t>
  </si>
  <si>
    <t>Cap.5 Pct.1 Rd.262 Col.5</t>
  </si>
  <si>
    <t>Cap.5 Pct.1 Rd.263 Col.5</t>
  </si>
  <si>
    <t>Cap.5 Pct.1 Rd.264 Col.5</t>
  </si>
  <si>
    <t>Cap.5 Pct.1 Rd.265 Col.5</t>
  </si>
  <si>
    <t>Cap.5 Pct.1 Rd.266 Col.5</t>
  </si>
  <si>
    <t>Cap.5 Pct.1 Rd.267 Col.5</t>
  </si>
  <si>
    <t>Cap.5 Pct.1 Rd.268 Col.5</t>
  </si>
  <si>
    <t>Cap.5 Pct.1 Rd.269 Col.5</t>
  </si>
  <si>
    <t>Cap.5 Pct.1 Rd.270 Col.5</t>
  </si>
  <si>
    <t>Cap.5 Pct.1 Rd.271 Col.5</t>
  </si>
  <si>
    <t>Cap.5 Pct.1 Rd.272 Col.5</t>
  </si>
  <si>
    <t>Cap.5 Pct.1 Rd.273 Col.5</t>
  </si>
  <si>
    <t>Cap.5 Pct.1 Rd.274 Col.5</t>
  </si>
  <si>
    <t>Cap.5 Pct.1 Rd.275 Col.5</t>
  </si>
  <si>
    <t>Cap.5 Pct.1 Rd.276 Col.5</t>
  </si>
  <si>
    <t>Cap.5 Pct.1 Rd.277 Col.5</t>
  </si>
  <si>
    <t>Cap.5 Pct.1 Rd.278 Col.5</t>
  </si>
  <si>
    <t>Cap.5 Pct.1 Rd.279 Col.5</t>
  </si>
  <si>
    <t>Cap.5 Pct.1 Rd.280 Col.5</t>
  </si>
  <si>
    <t>Cap.5 Pct.1 Rd.281 Col.5</t>
  </si>
  <si>
    <t>Cap.5 Pct.1 Rd.282 Col.5</t>
  </si>
  <si>
    <t>Cap.5 Pct.1 Rd.283 Col.5</t>
  </si>
  <si>
    <t>Cap.5 Pct.1 Rd.284 Col.5</t>
  </si>
  <si>
    <t>Cap.5 Pct.1 Rd.285 Col.5</t>
  </si>
  <si>
    <t>Cap.5 Pct.1 Rd.286 Col.5</t>
  </si>
  <si>
    <t>Cap.5 Pct.1 Rd.287 Col.5</t>
  </si>
  <si>
    <t>Cap.5 Pct.1 Rd.288 Col.5</t>
  </si>
  <si>
    <t>Cap.5 Pct.1 Rd.289 Col.5</t>
  </si>
  <si>
    <t>Cap.5 Pct.1 Rd.290 Col.5</t>
  </si>
  <si>
    <t>Cap.5 Pct.1 Rd.291 Col.5</t>
  </si>
  <si>
    <t>Cap.5 Pct.1 Rd.292 Col.5</t>
  </si>
  <si>
    <t>Cap.5 Pct.1 Rd.293 Col.5</t>
  </si>
  <si>
    <t>Cap.5 Pct.1 Rd.294 Col.5</t>
  </si>
  <si>
    <t>Cap.5 Pct.1 Rd.295 Col.5</t>
  </si>
  <si>
    <t>Cap.5 Pct.1 Rd.296 Col.5</t>
  </si>
  <si>
    <t>Cap.5 Pct.1 Rd.297 Col.5</t>
  </si>
  <si>
    <t>Cap.5 Pct.1 Rd.298 Col.5</t>
  </si>
  <si>
    <t>Cap.5 Pct.1 Rd.299 Col.5</t>
  </si>
  <si>
    <t>Cap.5 Pct.1 Rd.300 Col.5</t>
  </si>
  <si>
    <t>Jud</t>
  </si>
  <si>
    <t>AB</t>
  </si>
  <si>
    <t>AR</t>
  </si>
  <si>
    <t>AG</t>
  </si>
  <si>
    <t>BC</t>
  </si>
  <si>
    <t>BH</t>
  </si>
  <si>
    <t>BN</t>
  </si>
  <si>
    <t>BT</t>
  </si>
  <si>
    <t>BV</t>
  </si>
  <si>
    <t>BR</t>
  </si>
  <si>
    <t>BZ</t>
  </si>
  <si>
    <t>CS</t>
  </si>
  <si>
    <t>CJ</t>
  </si>
  <si>
    <t>CT</t>
  </si>
  <si>
    <t>CV</t>
  </si>
  <si>
    <t>DB</t>
  </si>
  <si>
    <t>DJ</t>
  </si>
  <si>
    <t>GL</t>
  </si>
  <si>
    <t>GJ</t>
  </si>
  <si>
    <t>HR</t>
  </si>
  <si>
    <t>HD</t>
  </si>
  <si>
    <t>IL</t>
  </si>
  <si>
    <t>IS</t>
  </si>
  <si>
    <t>IF</t>
  </si>
  <si>
    <t>MM</t>
  </si>
  <si>
    <t>MH</t>
  </si>
  <si>
    <t>MS</t>
  </si>
  <si>
    <t>NT</t>
  </si>
  <si>
    <t>OT</t>
  </si>
  <si>
    <t>PH</t>
  </si>
  <si>
    <t>SM</t>
  </si>
  <si>
    <t>SJ</t>
  </si>
  <si>
    <t>SB</t>
  </si>
  <si>
    <t>SV</t>
  </si>
  <si>
    <t>TR</t>
  </si>
  <si>
    <t>TM</t>
  </si>
  <si>
    <t>TL</t>
  </si>
  <si>
    <t>VS</t>
  </si>
  <si>
    <t>VL</t>
  </si>
  <si>
    <t>VN</t>
  </si>
  <si>
    <t>CL</t>
  </si>
  <si>
    <t>GR</t>
  </si>
  <si>
    <t>Județ 42</t>
  </si>
  <si>
    <t>cap.II pct.4 rd.7 col.1 # 0 atunci cap.II pct.7 col.B conține CAEN (div 45,47) exclusiv grupa 452 si caen 4531,4781,4782,4789,4791,4799</t>
  </si>
  <si>
    <t>Vorbe</t>
  </si>
  <si>
    <t>Cap.II pct.7 rd.(1 la n) col.(1-2) &gt;= col.15</t>
  </si>
  <si>
    <t>Tip chestionar</t>
  </si>
  <si>
    <t>Pentru tip chestionar = CG cap.II pct.8 rd.1 col.1 = pct.6 rd.1 col.1</t>
  </si>
  <si>
    <t>Pentru tip chestionar = CG cap.II pct.8 rd.1 col.2 = pct.6 rd.1 col.2</t>
  </si>
  <si>
    <t>Pentru tip chestionar = CG cap.II pct.8 rd.1 col.3 = pct.6 rd.5 col.1</t>
  </si>
  <si>
    <t>Pentru tip chestionar = CG cap.II pct.8 rd.1 col. 4 = pct.6 rd. 5 col.2</t>
  </si>
  <si>
    <t>Pentru tip chestionar = CG cap.II pct.8 rd.1 col.5 = pct.5 rd. 14 col.1</t>
  </si>
  <si>
    <t>Pentru tip chestionar = CG cap.II  pct.7 suma col.1 pentru col.B aparține (4920,4941,4950,5020,5040,5121)  = cap II pct.14 rd.1 col.1</t>
  </si>
  <si>
    <t>Dacă Cap.5 Pct.1 Rd.(2 la n) Col.D &gt; 0, atunci Col.3 &gt; 0</t>
  </si>
  <si>
    <t xml:space="preserve">Activitatea principala (CAEN) aparține Cap.5 rd.(2 la 300) Col.D </t>
  </si>
  <si>
    <t xml:space="preserve">Din partea întreprinderii: </t>
  </si>
  <si>
    <t xml:space="preserve">Din partea INS: </t>
  </si>
  <si>
    <t xml:space="preserve">Telefon: </t>
  </si>
  <si>
    <t xml:space="preserve">Denumirea unităţii economice </t>
  </si>
  <si>
    <t xml:space="preserve">Judeţul </t>
  </si>
  <si>
    <t xml:space="preserve">Sector </t>
  </si>
  <si>
    <t xml:space="preserve">Strada </t>
  </si>
  <si>
    <t xml:space="preserve">Cod poştal </t>
  </si>
  <si>
    <t xml:space="preserve">Telefon </t>
  </si>
  <si>
    <t xml:space="preserve">Fax </t>
  </si>
  <si>
    <t xml:space="preserve">E-mail </t>
  </si>
  <si>
    <t xml:space="preserve">Cod forma de proprietate </t>
  </si>
  <si>
    <t xml:space="preserve">Conducatorul unitatii: </t>
  </si>
  <si>
    <t xml:space="preserve">Data: </t>
  </si>
  <si>
    <t xml:space="preserve">Nume: </t>
  </si>
  <si>
    <t xml:space="preserve">Marca: </t>
  </si>
  <si>
    <t xml:space="preserve">Număr </t>
  </si>
  <si>
    <t xml:space="preserve">Scara </t>
  </si>
  <si>
    <t xml:space="preserve">Apartament </t>
  </si>
  <si>
    <t xml:space="preserve">Web </t>
  </si>
  <si>
    <t xml:space="preserve"> I.1.</t>
  </si>
  <si>
    <t xml:space="preserve"> II.1-3</t>
  </si>
  <si>
    <t xml:space="preserve"> II.4.</t>
  </si>
  <si>
    <t xml:space="preserve"> II.5.</t>
  </si>
  <si>
    <t xml:space="preserve"> II.5.1</t>
  </si>
  <si>
    <t xml:space="preserve"> II.5.2</t>
  </si>
  <si>
    <t xml:space="preserve"> II.6.</t>
  </si>
  <si>
    <t xml:space="preserve"> II.7.</t>
  </si>
  <si>
    <t xml:space="preserve"> II.7.1</t>
  </si>
  <si>
    <t xml:space="preserve"> II.8.</t>
  </si>
  <si>
    <t xml:space="preserve"> II.9-12</t>
  </si>
  <si>
    <t xml:space="preserve"> II.13.</t>
  </si>
  <si>
    <t xml:space="preserve"> II.14.</t>
  </si>
  <si>
    <t xml:space="preserve"> II.15.1-2</t>
  </si>
  <si>
    <t xml:space="preserve"> II.15.3-7</t>
  </si>
  <si>
    <t xml:space="preserve"> V.1.</t>
  </si>
  <si>
    <t xml:space="preserve"> Erori</t>
  </si>
  <si>
    <t xml:space="preserve"> CAEN</t>
  </si>
  <si>
    <t>Denumire 
indicator</t>
  </si>
  <si>
    <t xml:space="preserve">Cod județ </t>
  </si>
  <si>
    <t>Numele persoanelor care răspund de informaţiile înscrise în chestionar:</t>
  </si>
  <si>
    <t xml:space="preserve">Confidenţial </t>
  </si>
  <si>
    <t>Cod unic de identificare</t>
  </si>
  <si>
    <t xml:space="preserve">Legendă: </t>
  </si>
  <si>
    <t xml:space="preserve">  INSTITUTUL NAŢIONAL DE STATISTICĂ </t>
  </si>
  <si>
    <t>Cheltuieli cu materii prime şi materialele consumabile (ct.601+602 - ct.609 aferent)</t>
  </si>
  <si>
    <t>- Salarii și indemnizații (ct.641+642+643+644), inclusiv cheltuielile cu tichete de masă</t>
  </si>
  <si>
    <t>Denumire 
indicatori</t>
  </si>
  <si>
    <t>Total Rd.(2+7+12+15+18+24+25+28)</t>
  </si>
  <si>
    <t xml:space="preserve">7.2. Repartizarea  cifrei de afaceri  pe  activităţi  (clasa / subclasă CAEN Rev.2.)         </t>
  </si>
  <si>
    <t>Denumirea  claselor / subclaselor 
de activitate a întreprinderii</t>
  </si>
  <si>
    <t>Cifră de 
afaceri</t>
  </si>
  <si>
    <r>
      <t>Alte activităţi (cu excepţia celor de mai sus)</t>
    </r>
    <r>
      <rPr>
        <b/>
        <vertAlign val="superscript"/>
        <sz val="10"/>
        <rFont val="Arial"/>
        <family val="2"/>
      </rPr>
      <t>*)</t>
    </r>
  </si>
  <si>
    <t xml:space="preserve"> 8. Repartizarea stocului de materii prime, materiale consumabile, obiecte de inventar, baracamente şi stocul de mărfuri 
pe produse şi servicii consumate. </t>
  </si>
  <si>
    <t xml:space="preserve">Sheet-uri: </t>
  </si>
  <si>
    <t>*) ATENŢIE! Cheltuielile privind consumul intermediar pentru rândurile 41 la 48 cuprind de regulă piesele de schimb şi accesoriile.</t>
  </si>
  <si>
    <t>Alte cheltuieli materiale (ct.603+604+606+608 - ct.609 aferent)</t>
  </si>
  <si>
    <t>Cheltuieli privind mărfurile (ct.607 - ct.609 aferent)</t>
  </si>
  <si>
    <r>
      <t xml:space="preserve">Cheltuieli cu personalul </t>
    </r>
    <r>
      <rPr>
        <sz val="11"/>
        <rFont val="Calibri Light"/>
        <family val="2"/>
      </rPr>
      <t xml:space="preserve">(rd.6+7) </t>
    </r>
    <r>
      <rPr>
        <sz val="11"/>
        <color theme="1"/>
        <rFont val="Calibri Light"/>
        <family val="2"/>
      </rPr>
      <t>din care:</t>
    </r>
  </si>
  <si>
    <t>Ajustări de valoare privind activele circulante (ct.654+6814-754-7814)</t>
  </si>
  <si>
    <t>Alte cheltuieli de exploatare (rd.11+13+15+16+17+18+19+20)</t>
  </si>
  <si>
    <t>- Cheltuieli cu transportul de bunuri şi personal (ct.624 - ct.609 aferent acestui rând)</t>
  </si>
  <si>
    <t>Cheltuieli legate de activele imobilizate deţinute în vederea vânzării şi cheltuieli privind investiţiile imobiliare (ct.653+656)</t>
  </si>
  <si>
    <t>Cheltuieli cu alte impozite, taxe şi vărsăminte asimilate; cheltuieli reprezentând transferuri şi contribuţii datorate în baza unor acte normative speciale (ct.635+6586)</t>
  </si>
  <si>
    <t>Cheltuieli cu protecţia mediului înconjurător, active biologice şi produse agricole (ct.652+657)</t>
  </si>
  <si>
    <t>Cheltuieli din reevaluarea imobilizărilor corporale (ct.655)</t>
  </si>
  <si>
    <t>Cheltuieli privind calamităţile şi alte evenimente similare (ct.6587)</t>
  </si>
  <si>
    <t>Alte cheltuieli (ct.651+6581+6582+6583+6588)</t>
  </si>
  <si>
    <t>Cheltuieli cu dobânzile de refinanţare înregistrate de entităţile radiate din Registrul General şi care mai au în derulare contracte de leasing (ct.666)</t>
  </si>
  <si>
    <t>Ajustări privind provizioanele pentru riscuri şi cheltuieli (ct.6812-7812)</t>
  </si>
  <si>
    <t>CHELTUIELI DE EXPLOATARE - TOTAL (Rd.1+2+3+4+5+8+9+10+21)</t>
  </si>
  <si>
    <t>TOTAL CHELTUIELI DE REPARTIZAT (Rd.1+2+3+11)</t>
  </si>
  <si>
    <t>TOTAL CHELTUIELI DIN OPERAŢIUNI CURENTE (Rd.22+23)</t>
  </si>
  <si>
    <t>Reduceri comerciale primite (ct.609)</t>
  </si>
  <si>
    <t>Dividende plătite  în anul în curs, acţionarilor/asociaţiilor din profitul realizat în exerciţiile precedente (ct.457)</t>
  </si>
  <si>
    <t>Producţia vândută (ct.701 la 706 + ct.708) - ct.709 aferent (Rd.4+5)</t>
  </si>
  <si>
    <t>Venituri aferente costului producţiei în curs de execuţie (ct.711+712)  - Solduri creditoare</t>
  </si>
  <si>
    <t>Venituri din subvenţii de exploatare aferente cifrei de afaceri nete (ct.7411)</t>
  </si>
  <si>
    <t>Venituri din producţia de imobilizări necorporale şi corporale (ct.721+722), din care:</t>
  </si>
  <si>
    <t>- Producţia de imobilizări corporale (ct.722)</t>
  </si>
  <si>
    <t>Producţia exerciţiului (Rd.3+10-11+12)</t>
  </si>
  <si>
    <t>Venituri din reevaluarea imobilizărilor corporale (ct.755)</t>
  </si>
  <si>
    <t>Venituri din producţia de investiţii imobiliare (ct.725)</t>
  </si>
  <si>
    <t>Venituri din subvenţii de exploatare (ct.7412+7413+7414+7415+7416+7417+7419)</t>
  </si>
  <si>
    <t>Reduceri comerciale acordate (ct.709)</t>
  </si>
  <si>
    <t>Venituri din fondul comercial negativ (ct.7815)</t>
  </si>
  <si>
    <t>Din producția 
proprie</t>
  </si>
  <si>
    <t>Cu valoarea 
unitară a clădirii  
&gt; 380000 lei</t>
  </si>
  <si>
    <t>Lucrări de întreţinere 
şi reparaţii curente</t>
  </si>
  <si>
    <t xml:space="preserve">Total, din care: </t>
  </si>
  <si>
    <t>Specificație</t>
  </si>
  <si>
    <t xml:space="preserve">*) Pentru intreprinderi cu activitate principala de constructii si/sau intreprinderi care nu au activitate principala de constructii, dar au subunitati specializate
</t>
  </si>
  <si>
    <t>**) Pentru intreprinderi care nu au activitate principala de constructii si nici subunitati specializate</t>
  </si>
  <si>
    <r>
      <rPr>
        <b/>
        <sz val="11"/>
        <rFont val="Calibri Light"/>
        <family val="2"/>
        <scheme val="major"/>
      </rPr>
      <t>CORELAŢII</t>
    </r>
    <r>
      <rPr>
        <sz val="11"/>
        <rFont val="Calibri Light"/>
        <family val="2"/>
        <scheme val="major"/>
      </rPr>
      <t>: pct.15.3 rd.1 col.1 = pct.15.2 rd.1 col.1*);   pct.15.3 rd.1 col.1 &lt; pct.15.2 rd.1 col.1**);  pct.15.4 rd.1 col.1 &lt;= pct.15.3 rd.1 col.1</t>
    </r>
  </si>
  <si>
    <t>Cod forma de propr. = 40</t>
  </si>
  <si>
    <t>Cod forma de propr. = 50</t>
  </si>
  <si>
    <t>Cod forma de propr. = 60</t>
  </si>
  <si>
    <t>Cod forma de propr. = 70</t>
  </si>
  <si>
    <t xml:space="preserve">cap.II pct.4 rd.7 col.1 # 0 atunci cap.II pct.13.2 rd.1 col.1 # 0 </t>
  </si>
  <si>
    <t>Cap.2 Pct.3 Rd.1 Col.1 &gt; 200</t>
  </si>
  <si>
    <t xml:space="preserve">Durata de functionare: max. 12 luni </t>
  </si>
  <si>
    <t xml:space="preserve">Cap.2 Pct.1:  Rd.2 &lt;= Rd.3 </t>
  </si>
  <si>
    <t xml:space="preserve">Cap.2 Pct.3.6: Procentul de participare straina la investitia straina directa poate fi fie maxim 100%. </t>
  </si>
  <si>
    <t>Cap.2 Pct.3: Pentru capital social integral de stat (Cod 10) Rd.1 = Rd.2 + Rd.3</t>
  </si>
  <si>
    <t>Cap.2 Pct.3: Pentru capital social cooperatist (Cod 40) Rd.1 = Rd.7</t>
  </si>
  <si>
    <t>Cap.2 Pct.3: Pentru proprietate obsteasca (Cod 50) Rd.1 = Rd.7</t>
  </si>
  <si>
    <t>Cap.2 Pct.3: Pentru capital social integral strain (Cod 60) Rd.1 = Rd.6 + Rd.8</t>
  </si>
  <si>
    <t>Cap.2 Pct.3: Pentru proprietate publica (Cod 70) Rd.1 = Rd.2</t>
  </si>
  <si>
    <t>Cap.2 Pct.3: Pt. capital social majoritar de stat + privat rom. (Cod 21) Rd.1 = Rd.(2 + 3 + 4 + 5 + 7) si (Rd.2 + Rd.3)/Rd.1*100 &gt; 50% (Rd.6 + Rd.8 = 0)</t>
  </si>
  <si>
    <t>Cap.2 Pct.3: Pt. capital social majoritar de stat + capital strain (Cod 22) Rd.1 = Rd.(2 + 3 + 6 + 8) si (Rd.2 + Rd.3)/Rd.1*100 &gt; 50% (Rd.4 + Rd.5 + Rd.7 = 0)</t>
  </si>
  <si>
    <t xml:space="preserve">Cap.2 Pct.3: Pt. capital social majoritar de stat + privat rom. + cap. strain (Cod 23) Rd.(1, 2, 3, 4, 5, 6, 7, 8) &gt; 0 si (Rd.2 + Rd.3)/Rd.1*100 &gt; 50% </t>
  </si>
  <si>
    <t>Cap.2 Pct.3: Pt. capital social minoriar de stat + privat rom. (Cod 26) Rd.1 = Rd.(2 + 3 + 4 + 5 + 7) si (Rd.2 + Rd.3)/Rd.1*100 &lt; 50% (Rd.6 + Rd.8 = 0)</t>
  </si>
  <si>
    <t>Cap.2 Pct.3: Pt. capital social minoritar de stat + capital strain (Cod 27) Rd.1 = Rd.(2 + 3 + 6 + 8) si (Rd.2 + Rd.3)/Rd.1*100 &lt; 50% (Rd.4 + Rd.5 + Rd.7 = 0)</t>
  </si>
  <si>
    <t xml:space="preserve">Cap.2 Pct.3: Pt. capital social minoritar de stat + privat rom. + cap. strain (Cod 28) Rd.(1, 2, 3, 4, 5, 6, 7, 8) &gt; 0 si (Rd.2 + Rd.3)/Rd.1*100 &gt; 50% </t>
  </si>
  <si>
    <t>Cap.2 Pct.3: Pentru capital social privat rom. + capital strain  Rd.1 = Rd.(4+5+6+7+8) si Rd.2 + Rd.3 = 0 si Rd.6 + Rd.8 &gt; 0</t>
  </si>
  <si>
    <t xml:space="preserve">Valoarea minimă a capitalului social </t>
  </si>
  <si>
    <t>ER= 5/  cap.II pct.3.2 rd.1 col.1 &lt;= 99999999</t>
  </si>
  <si>
    <t>Daca exista participare straina directa (Cap.2 Pct.3.6 &gt; 0) atunci exista entitati nerezidente in structura capitalului social (Cap.2 Pct.3 Rd.(6+8) &gt; 0)</t>
  </si>
  <si>
    <t>Cap.2 Pct.3:  Valoarea totala a capitalul social (Rd.1) = Suma Rd.(2 la 8)</t>
  </si>
  <si>
    <t>Cap.2 Pct.3.1: Valoarea patrimoniului public</t>
  </si>
  <si>
    <t>Cap.2 Pct.3.1: Valoarea patrimoniului regiei</t>
  </si>
  <si>
    <t>Cap.2 Pct.4: Productia exercitiului (Rd.14) = Productia vanduta (Rd.3) + Dif. dintre soldurile cred. si deb. ale ven. aferente costului prod. in curs de exec. (Rd.10 - Rd.11) + Ven. din prod. de imobilizari (Rd.12)</t>
  </si>
  <si>
    <t>Cap.2 Pct.4: Veniturile din expl. (Rd.19) &gt; Veniturile finan. (Rd.20)</t>
  </si>
  <si>
    <t>Cap.2 Pct.4: Ven. din fond comercial negativ (Rd.23) &lt;= Alte ven. din expl. (Rd.18)</t>
  </si>
  <si>
    <t>Cap.2 Pct.4: Cifra de afaceri (Rd.2) &gt; Reducerile comerciale acordate (Rd.22)</t>
  </si>
  <si>
    <t>Cap.2 Pct.5: Cheltuielile cu salariile si indemniz. (Rd.6) &gt; Cheltuielile cu asigurarile si protectia sociala (Rd.7)</t>
  </si>
  <si>
    <t xml:space="preserve">Cap.2 Pct.4: Daca Cifra de afaceri (Rd.2) = Veniturile din vanzarea marfurilor (Rd.6), atunci Productia de imobilizari corporale (Rd.13) = 0 </t>
  </si>
  <si>
    <t xml:space="preserve">Cap.2 Pct.4: Daca Cifra de afaceri (Rd.2) = Veniturile din vanzarea marfurilor (Rd.6), atunci Veniturile din subventii de exploatare (Rd.9) = 0 </t>
  </si>
  <si>
    <t>Cap.2 Pct.5: Chelt. cu prestatiile externe (Rd.11) &gt;= Chelt. cu transportul de bunuri si personal (Rd.12)</t>
  </si>
  <si>
    <t>Cap.2 Pct.5: Total chelt. din op. curente (Rd.24) = Total chelt. de expl. (Rd.22) + Chelt. finan. (Rd.23)</t>
  </si>
  <si>
    <t>Cap.2 Pct.5: Chelt. cu prest. ext. (Rd.11) &gt; Chelt. cu leasing-ul oper. si inchirieri (Rd.25)</t>
  </si>
  <si>
    <t>Cap.2 Pct.5: Chelt. de expl. (Rd.22) &gt; Chelt. fin. (Rd.23)</t>
  </si>
  <si>
    <t>Cap.2 Pct.5.2: Rd.1 Col.1 = Rd.(2+3+4+5+9+10+11+12+13+14+15+16+17+18) Col.1</t>
  </si>
  <si>
    <t xml:space="preserve">Cap.2 Pct.5.2: Rd.1 Col.2 = Rd.(2+3+4+5+9+10+11+12+13+14+15+16+17+18) Col.2 </t>
  </si>
  <si>
    <t xml:space="preserve">Cap.2 Pct.5.2: Rd.5 Col.1 = Rd.(6+7+8) Col.1 </t>
  </si>
  <si>
    <t xml:space="preserve">Cap.2 Pct.5.2: Rd.5 Col.2 = Rd.(6+7+8) Col.2 </t>
  </si>
  <si>
    <t xml:space="preserve">Cap.2 Pct.7: Col.B trebuie sa contina cel putin un cod CAEN </t>
  </si>
  <si>
    <t>Cap.2 Pct.7 Col.B: codurile CAEN trebuie sa apartina nomenclatorului CAEN Rev.2</t>
  </si>
  <si>
    <t>Cap.2 Pct.7: Rd.1 (Total) = Suma Rd.(2 la n) pt fiecare coloana (Col.1 la Col.18)</t>
  </si>
  <si>
    <t>Cap.2 Pct.7: Daca salariile si indemniz. (Col.10) &gt; 0 atunci nr. mediu de salariati (Col.11) &gt; 0 si invers, pentru fiecare rand (Rd.1 la Rd.n).</t>
  </si>
  <si>
    <t xml:space="preserve">Cap.2 Pct.7: Cifra de afaceri totala (Col.1) &gt;= Cifra de afaceri impozabila (Col.2), pentru fiecare rand (Rd.1 la Rd.n). </t>
  </si>
  <si>
    <t>Cap.2 Pct.7: Daca cifra de afaceri (CA) totala (Col.1) si CA impozabila (Col.2) &gt; 0, atunci cifra de afaceri totala (Col.1) &gt; val. TVA colectata (Col.13), pentru fiecare rand</t>
  </si>
  <si>
    <t xml:space="preserve">cap.II pct.7 pentru CAEN Rev 2 din col. B  (351, 353)   cap.II col.(3, 4, 5, 8, 9) = 0 </t>
  </si>
  <si>
    <t>Cap.2 Pct.7: Pentru CAEN (Col.B) = Furniz. energiei electrice (Gr.351) sau Furniz. de abur si aer cond. (Gr.353), Prod. de im. corp. (Col.3) = 0, Stoc. prod. fin. (Col.4, 5) = 0 si Stoc. prod. neterm. (Col.8, 9) = 0.</t>
  </si>
  <si>
    <t>Lungime</t>
  </si>
  <si>
    <t xml:space="preserve">Cap.2 Pct.7: Din desfasurarea multor activitati nu se pot obtine imobilizari corporale (Col.3 = 0). </t>
  </si>
  <si>
    <t>Cap.II Pct.7 Col.2 * (% min TVA) / 100 &lt;= Col.13 &lt;= col.2*(% max TVA) / 100 si Rd.1 Col.1 &gt; (Val. Max. neplatitor TVA)</t>
  </si>
  <si>
    <t xml:space="preserve">Pt. B = div.72 rd.(2 la n) şi col.2 = 0 rd.(2 la n) =&gt; col.13 rd.(2 la n)=0; pt. B = 9200 rd.(2 la n) şi col.2 = 0 rd.(2 la n) =&gt; col.13 rd.(2 la n) = 0 </t>
  </si>
  <si>
    <t>Cap.2 Pct.7: Activitatile de cercetare-dezvoltare (Col.B = Div.72) si activitatile de jocuri de noroc (Col.B = 9200) sunt scutite de TVA (Col.2 = 0 si Col.13 = 0)</t>
  </si>
  <si>
    <t>Cap.2 Pct.7: Daca cifra de afaceri totala (Col.1) &gt; 0, atunci si numarul mediu de persoane ocupate (Col.12) &gt; 0, pentru toate randurile</t>
  </si>
  <si>
    <t xml:space="preserve">Cap.2 Pct.7: Daca cifra de afaceri totala (Col.1) # 0, atunci si totalul cheltuielilor pentru consumul intermediar (Col.17) # 0, pentru fiecare rand </t>
  </si>
  <si>
    <t>Cap.2 Pct.7: Totalul cheltuielilor pentru consumul intermediar (Col.17) &lt;= Cifra de afaceri totala (Col.1), pentru fiecare rand</t>
  </si>
  <si>
    <t xml:space="preserve">Cap.2 Pct.7: Diferenta dintre Valoarea cifrei de afaceri totala si Valoarea cifrei de afaceri impozabile (Col.1 - Col.2) &gt;= Valoarea totala a exporturilor (Col.15), pentru fiecare rand </t>
  </si>
  <si>
    <t xml:space="preserve">Cap.2 Pct.7: Nr. mediu de salariati (Col.11) &lt;= Nr. mediu de perosane ocupate (Col.12), pentru fiecare rand </t>
  </si>
  <si>
    <t xml:space="preserve">Cap.2 Pct.7: Daca CAEN (Col.B) = Div.45,46,47 (exclusiv grupele 452,454) [Comert] si Cifra de afaceri totala (Col.1) # 0, atunci si cheltuielile privind marfurile (Col.18) # 0, pentru fiecare rand </t>
  </si>
  <si>
    <t xml:space="preserve">Cap.2 Pct.7.1: Rd.1 Col.1 = Suma Rd.(2 la n) Col.1 </t>
  </si>
  <si>
    <t>Cap.2 Pct.7.1: Rd.1 Col.2 = Suma Rd.(2 la n) Col.2</t>
  </si>
  <si>
    <t>Cap.2 Pct.7.1: Rd.1 Col.3 = Suma Rd.(2 la n) Col.3</t>
  </si>
  <si>
    <t>Cap.2 Pct.7.1: Rd.1 Col.4 = Suma Rd.(2 la n) Col.4</t>
  </si>
  <si>
    <t>Cap.2 Pct.8: Rd.1 Col.1 =  Suma pe Col.1 Rd.(2 la n)</t>
  </si>
  <si>
    <t>Cap.2 Pct.8: Rd.1 Col.2 =  Suma pe Col.2 Rd.(2 la n)</t>
  </si>
  <si>
    <t>Cap.2 Pct.8: Rd.1 Col.3 =  Suma pe Col.3 Rd.(2 la n)</t>
  </si>
  <si>
    <t>Cap.2 Pct.8: Rd.1 Col.4 =  Suma pe Col.4 Rd.(2 la n)</t>
  </si>
  <si>
    <t>Cap.2 Pct.8: Rd.1 Col.5 =  Suma pe Col.5 Rd.(2 la n)</t>
  </si>
  <si>
    <t>Cap.2 Pct.9:  Val. exporturilor intracomunitare (Rd.2 Col.1) &lt;= Val. exporturilor directe (Rd.1 Col.1)</t>
  </si>
  <si>
    <t xml:space="preserve">Cap.2 Pct.9:  Val. cheltuielilor pentru importuri intracomunitare (Rd.4 Col.1) &lt;= Val. cheltuielilor pentru importuri directe (Rd.3 Col.1) </t>
  </si>
  <si>
    <t xml:space="preserve">cap.II pct.13.1 rd. (1 la 3) col.1 &gt;= 0 </t>
  </si>
  <si>
    <t>cap.II pct.13.1 rd.2 col.2 &gt;= 0</t>
  </si>
  <si>
    <t>Cap.2 Pct.13.1 Rd.1 Col.1</t>
  </si>
  <si>
    <t>Cap.2 Pct.13.1 Rd.3 Col.1</t>
  </si>
  <si>
    <t xml:space="preserve">Cap.2 Pct.13.1: Numarul de birouri de vanzari ( Rd.1 Col.1) nu poate fi negativ. </t>
  </si>
  <si>
    <t xml:space="preserve">Cap.2 Pct.13.1: Numarul de autoserviri cu ridicata (Rd.2 Col.1) nu poate fi negativ. </t>
  </si>
  <si>
    <t xml:space="preserve">Cap.2 Pct.13.1: Numarul de antrepozite (Rd.3 Col.1) nu poate fi negativ. </t>
  </si>
  <si>
    <t xml:space="preserve">Cap.2 Pct.13.1: Suprafata de vanzare a autoservirilor cu ridicata tip cash &amp; carry (Rd.2 Col.2) nu poate fi negativa. </t>
  </si>
  <si>
    <t xml:space="preserve">Cap.2 Pct.13.1: Daca numarul de autoserviri cu ridicata tip cash &amp; carry (Rd.2 Col.1) &gt; 0, atunci Suprafata de vanzare (Rd.2 Col.2) &gt; 0. </t>
  </si>
  <si>
    <t xml:space="preserve">Cap.2 Pct.13.2 Col.1: Nu sunt acceptate valori negative </t>
  </si>
  <si>
    <t>Cap.2 Pct.13.2: Rd.1 Col.1 = Suma pe Col.1 Rd.(2 la n) = suma pe coloana</t>
  </si>
  <si>
    <t>Cap.2 Pct.13.2: Rd.1 Col.2 = Suma pe Col.2 Rd.(2 la n) = suma pe coloana</t>
  </si>
  <si>
    <t>Cap.2 Pct.13.2: Valoarea de la Rd.9 Col.1 [nr. de magazine en-detail cu supr. intre 5000-9999mp] este cam mare. Este bine?</t>
  </si>
  <si>
    <t>Cap.2 Pct.13.2: Valoarea de la Rd.10 Col.1 [nr. de magazine en-detail cu supr. de 10000mp si peste] este cam mare. Este bine?</t>
  </si>
  <si>
    <t>Cap.2 Pct.13.2.1: Daca Nr. de magazine cu amanuntul (Cap.2 Pct.13.2 Rd.1 Col.1) &gt; 0, atunci Suprafata totala de vanzare a acestor magazine (Cap.2 Pct.13.2.1 Rd.1 Col.1) &gt; 0</t>
  </si>
  <si>
    <t>Cap.2 Pct.13.2.1: Suprafata totala de vanzare a magazinelor en-detail (Rd.1 Col.1) este cam mare. Este bine?</t>
  </si>
  <si>
    <t xml:space="preserve">Cap.2 Pct.13.2 Rd.1 Col.2 = 100 </t>
  </si>
  <si>
    <t>Cap.2 Pct.14 Rd.1 Col.2 = 100%</t>
  </si>
  <si>
    <t xml:space="preserve">Cap.2 Pct.7.2: Rd.1 Col.1 = Rd.(2+7+12+15+18+24+25+28) Col.1 </t>
  </si>
  <si>
    <t xml:space="preserve">Cap.2 Pct.7.2: Rd.2 Col.1 = Rd.(3+4+5+6) Col.1 </t>
  </si>
  <si>
    <t xml:space="preserve">Cap.2 Pct.7.2: Rd.7 Col.1 = Rd.(8+9+10+11) Col.1 </t>
  </si>
  <si>
    <t xml:space="preserve">Cap.2 Pct.7.2: Rd.12 Col.1 = Rd.(13+14) Col.1 </t>
  </si>
  <si>
    <t xml:space="preserve">Cap.2 Pct.7.2: Rd.15 Col.1 = Rd.(16+17) Col.1 </t>
  </si>
  <si>
    <t xml:space="preserve">Cap.2 Pct.7.2: Rd.18 Col.1 = Rd.(19+20+21+22+23) Col.1 </t>
  </si>
  <si>
    <t xml:space="preserve">Cap.2 Pct.7.2: Rd.25 Col.1 = Rd.(26+27) Col.1 </t>
  </si>
  <si>
    <t xml:space="preserve">Cap.2 Pct.14: Total val. Cifra de afaceri (Rd.1 Col.1) = Suma pe Col.1 Rd.(2 la n) </t>
  </si>
  <si>
    <t xml:space="preserve">Cap.2 Pct.14: Total val. % (Rd.2 Col.2) = Suma pe Col.2 Rd.(2 la n) </t>
  </si>
  <si>
    <t xml:space="preserve">Venituri din vânzarea mărfurilor (ct.707 - ct.709 aferent), din care: </t>
  </si>
  <si>
    <t xml:space="preserve">Cap.2 Pct.4: Valoarea productiei vandute (Rd.3) = Ven. din vanz. prod. finite, semifabr. (Rd.4) + Ven. din vanz. de lucrari si serv. prestate (Rd.5) </t>
  </si>
  <si>
    <t>Cap.2 Pct.4: Venituri din productia de imobilizari: imobilizarile corporale (Rd.13) &lt;=  imobilizarile corporale si necorporale (Rd.12) ["din care"]</t>
  </si>
  <si>
    <t>Cap.2 Pct.15.2: Val. totala a lucrarilor de constructii (Rd.1 Col.1) = Suma Rd.(2 la n) Col.1 [Suma pe coloana]</t>
  </si>
  <si>
    <t>Cap.2 Pct.15.2: Val. totala a constructiilor noi (Rd.1 Col.2) = Suma Rd.(2 la n) Col.2 [Suma pe coloana]</t>
  </si>
  <si>
    <t>Cap.2 Pct.15.2: Val. totala a reparatiilor capitale (Rd.1 Col.3) = Suma Rd.(2 la n) Col.3 [Suma pe coloana]</t>
  </si>
  <si>
    <t xml:space="preserve">Codul de judet (Col.B) trebuie sa fie valid (Col.B = 1 la 40, 51, 52), pentru toate randurile (Rd.2 la Rd.n) </t>
  </si>
  <si>
    <t xml:space="preserve">Cap.2 Pct.15.2: Daca val. totala a lucrarilor de constructii realizate (Rd.1 Col.1) # 0, atunci nr. mediu de salariati din constructii (Rd.1 Col.5) este # 0. </t>
  </si>
  <si>
    <t xml:space="preserve">Cap.2 Pct.15.5 Rd.1: Val. cladirilor noi (Col.1) = Cladiri noi cu val. &lt; 380000 lei si supr. &lt; 120 mp (Col.2) + Cladiri noi cu val. &lt; 380000 lei si supr. &gt; 120 mp (Col.3) + Cladiri noi cu val. &gt; 380000 lei (Col.4) </t>
  </si>
  <si>
    <t xml:space="preserve">Cap.2 Pct.15.6:  Valoarea terenurilor construibile (Rd.1 Col.1) &gt;= 0 </t>
  </si>
  <si>
    <t xml:space="preserve">Cap.2 Pct.15.5:  Valoarea lucrarilor de constructie a cladirilor noi (Rd.1 Col.1) &gt;= 0 </t>
  </si>
  <si>
    <t xml:space="preserve">Cap.2 Pct.15.7:  Suprafata terenurilor construibile (Rd.1 Col.1) &gt;= 0 </t>
  </si>
  <si>
    <t>Cap.2: Daca cifra de afaceri totala (Pct.7 Rd.1 Col.1) = Exporturile directe (Pct.9 Rd.1 Col.1), atunci TVA colectat  (Pct.7 Rd.1 Col.13) = 0 si invers</t>
  </si>
  <si>
    <t>Cap.2: Valoarea salariilor si indemnizatiilor (Pct.5 Rd.6 Col.1) = (Pct.7 Rd.1 Col.10)</t>
  </si>
  <si>
    <t xml:space="preserve">Cap.2: Valoarea cifrei de afaceri de repartizat (Pct.4 Rd.2 Col.1) = (Pct.7 Rd.1 Col.1) </t>
  </si>
  <si>
    <t>Cap.2: Val. productiei de imobiliz. corporale (Pct.4 Rd.13 Col.1) = (Pct.7 Rd.1 Col.3)</t>
  </si>
  <si>
    <t>Cap.2: Val. stocurilor initiale de produse finite (Pct.6 Rd.3 Col.1) = (Pct.7 Rd.1 Col.4)</t>
  </si>
  <si>
    <t>Cap.2: Val. stocurilor finale de produse finite (Pct.6 Rd.3 Col.2) = (Pct.7 Rd.1 Col.5)</t>
  </si>
  <si>
    <t>Cap.2: Valoarea stocurilor initiale de marfa (Pct.6 Rd.5 Col.1) = (Pct.7 Rd.1 Col.6)</t>
  </si>
  <si>
    <t>Cap.2: Valoarea stocurilor finale de marfa (Pct.6 Rd.5 Col.2 = Pct.7 Rd.1 Col.7)</t>
  </si>
  <si>
    <t>Cap.2: Valoarea stocurilor initiale de productie in curs de executie si semifabricate (Pct.6 Rd.2 Col.1 = Pct.7 Rd.1 Col.8)</t>
  </si>
  <si>
    <t xml:space="preserve">Cap.2: Valoarea stocurilor initiale de materii prime, materiale consumabile, obiecte de inventar si baracamente (Pct.6 Rd.1 Col.1 = Pct.8 Rd.1 Col.1) </t>
  </si>
  <si>
    <t xml:space="preserve">Cap.2: Valoarea stocurilor finale de materii prime, materiale consumabile, obiecte de inventar si baracamente (Pct.6 Rd.1 Col.2 = Pct.8 Rd.1 Col.2) </t>
  </si>
  <si>
    <t>Cap.2: Val. stocurilor de marfa la inceput de an (Pct.6 Rd.5 Col.1 = Pct.8 Rd.1 Col.3)</t>
  </si>
  <si>
    <t>Cap.2: Val. stocurilor de marfa la sfarsit de an (Pct.6 Rd.5 Col.2 =  Pct.8 Rd.1 Col.4)</t>
  </si>
  <si>
    <t>Cap.2: Val. chelt. totale de repartizat (Cap.2 Pct.5 Rd.14 Col.1 = Pct.8 Rd.1 Col.5)</t>
  </si>
  <si>
    <t xml:space="preserve">Cap.2: Valoarea stocurilor finale de productie in curs de executie si semifabricate (Pct.6 Rd.2 Col.2 = Pct.7 Rd.1 Col.9) </t>
  </si>
  <si>
    <t>Cap.2: Daca val. produselor realizate in unitate, vandute prin magazine proprii (Pct.4 Rd.7 Col.1) &gt; 0, atunci Nr total de magazine (Pct.13.2 Rd.1 Col.1) &gt; 0</t>
  </si>
  <si>
    <t>Cap.2: Veniturile realizate din sub-contractari (Pct.11 Rd.1 Col.1) &lt;= Cifra de afaceri de repartizat (Pct.4 Rd.2 Col.1)</t>
  </si>
  <si>
    <t xml:space="preserve">Cap.2: Daca veniturile din vanz. productiei realizate in unitate, prin magazine proprii (Pct.4 Rd.7 Col.1) # 0, atunci Pct.7 Col.B are macar un CAEN de comert cu amanuntul </t>
  </si>
  <si>
    <t>Cap.2: Cheltuielile cu sub-contractarile (Pct.12 Rd.1 Col.1) &lt;= Totalul cheltuielilor de repartizat (Pct.5 Rd.14 Col.1)</t>
  </si>
  <si>
    <t>Suma Cifrei de afaceri pt. CAEN de transport mărfuri în Cap.2 Pct.7</t>
  </si>
  <si>
    <t>Cap.2: Daca chelt. cu salariile (Pct.5 Rd.6) # 0, atunci Nr. mediu de salariati (Pct.7 Rd.1 Col.11) # 0, sau Nr. mediu de pers. ocup. (Pct.7 Rd.1 Col.12 ) # 0</t>
  </si>
  <si>
    <t>Cap.2: Valoarea salariilor si indemnizatiilor: (Pct.5 Rd.6 Col.1) = (Pct.7 Rd.1 Col.10)</t>
  </si>
  <si>
    <t>Cap.2 (CG): Val. serv. de transport (Pct.14 Rd.1 Col.1) = Suma cifrei de af. (Pct.7.Col.1), pt. CAEN (Pct.7 Col.B) = 4920, 4941, 4950, 5020, 5040, 5121 [Transport] Rd.(2 la n)</t>
  </si>
  <si>
    <t xml:space="preserve">Cap.2: Cifra de afaceri de repartizat (Pct.4 Rd.2 Col.10) &gt;= Val. exporturilor directe (Pct.9 Rd.1 Col.1) </t>
  </si>
  <si>
    <t>Cap.2: Suprafata totala de vanz. a magazinelor (Pct.13.2.1 Rd.1 Col.1) &gt;= Suma (Nr. de magazine (Pct.13.2 Col.1) * Supr. min. corespuzatoare Rd.(2 la 10))</t>
  </si>
  <si>
    <t>Cap.2: Suprafata totala de vanz. a magazinelor (Pct.13.2.1 Rd.1 Col.1) &lt;= Suma (Nr. de magazine (Pct.13.2 Col.1) * Supr. Max. corespunzatoare Rd.(2 la 10))</t>
  </si>
  <si>
    <t>Cap.2: Chelt. cu importurile directe (Pct.9 Rd.3 Col.1) &lt; Chelt. cu marfurile (Pct.5 Rd.4 Col.1) + Chelt. de repartizat (Pct.5 Rd.14 Col.1)</t>
  </si>
  <si>
    <t>Cap.2: Val. export (Pct.7 Rd.1 Col.15) = Val. export (Pct.9 Rd.1 Col.1)</t>
  </si>
  <si>
    <t>Cap.2: Val. export in zona EURO (Pct.7 Rd.1 Col.16) &lt;= Val. export intracomunitar (Pct.9 Rd.2 Col.1)</t>
  </si>
  <si>
    <t xml:space="preserve">Cap.2: Daca nr. total de magazine (Pct.13.2 Rd.1 Col.1) # 0, atunci Pct.7 Col.B are macar un CAEN de comert cu amanuntul. Si invers. </t>
  </si>
  <si>
    <t>Cap.2: Chelt. de repartizat (Pct.5 Rd.14 Col.1) = Chelt. pt. consumul intermediar (Pct.7 Rd.1 Col.17)</t>
  </si>
  <si>
    <t>Cap.2: Cheltuiala cu marfa (Pct.5 Rd.4 Col.1) = (Pct.7 Rd.1 Col.18)</t>
  </si>
  <si>
    <t>Cap.2: Venituri din vanz. marfuri (Pct.7.1 Rd.1 Col.(1+2)) &lt;= (Cap.2 Pct.4 Rd.6 Col.1)</t>
  </si>
  <si>
    <t>Cap.2: Cheltiala cu marfa (Pct.7.1 Rd.1 Col.(3+4)) &lt;= (Pct.5 Rd.4 Col.1)</t>
  </si>
  <si>
    <t>A1</t>
  </si>
  <si>
    <t xml:space="preserve">Cap.2: Veniturile din comertul cu ridicata (Pct.7.1 Rd.1 Col.1) = Suma cifrei de afaceri (Pct.7.Col.1), pentru CAEN (Pct.7 Col.B) = Div.(45, 46) exclusiv Gr.(452, 461) Rd.(2 la n) </t>
  </si>
  <si>
    <t xml:space="preserve">Cap.2: Veniturile din comertul cu amanuntul (Pct.7.1 Rd.1 Col.2) = Suma cifrei de afaceri (Pct.7.Col.1), pentru CAEN (Pct.7 Col.B) = Div.47 Rd.(2 la n) </t>
  </si>
  <si>
    <t xml:space="preserve">Cap.2: Chelt. cu marfa in comertului cu ridicata (Pct.7.1 Rd.1 Col.3) = Suma chelt. cu marfa (Pct.7 Col.18), pentru CAEN (Pct.7 Col.B) = Div.(45, 46) exclusiv Gr.(452, 461) Rd.(2 la n) </t>
  </si>
  <si>
    <t xml:space="preserve">Cap.2: Chelt. cu marfa in comertului cu amanuntul (Pct.7.1 Rd.1 Col.4) = Suma chelt. cu marfa (Pct.7 Col.18), pentru CAEN (Pct.7 Col.B) = Div.47 Rd.(2 la n) </t>
  </si>
  <si>
    <t>Chelt. cu prestatiile externe (Pct.5 Rd.11) &gt;= Chelt. cu sub-contractarile (Pct.12)</t>
  </si>
  <si>
    <t xml:space="preserve">Cap.3 Pct.1: Nr. total salariati (Rd.1 Col.2) = Nr. salariati cu norma intreaga (Rd.1 Col.3) + Nr. salariati cu norma redusa (Rd.1 Col.4). </t>
  </si>
  <si>
    <t>Cap.3 Pct.1: Nr. personal nesalariat (Rd.1 Col.5) = Nr. de patroni si asociati (Rd.1 Col.6) + Nr. de lucratori familiali neremunerati (Rd.1 Col.7)</t>
  </si>
  <si>
    <t>Cap.3 Pct.1: Nr. total de personal (Rd.1 Col.1) = Nr. total de personal salariat (Rd.1 Col.2) + Nr. total de personal nesalariat (Rd.1 Col.5)</t>
  </si>
  <si>
    <t>Cap.3 Pct.1: Nr. total de personal (Rd.1 Col.1) &gt;= Nr. de pers. din cercetare (Rd.2 Col.1)</t>
  </si>
  <si>
    <t>Cap.4 Pct.1: Val. invest. in curs de exec. la sf. an (Rd.1 Col.11) = Val. invest. in curs de exec. la incep. an (Rd.1 Col.1) + Cresteri (Rd.1 Col.(2+3+4+5)) - Diminuari (Rd.1 Col.(6+7+8+9+10))</t>
  </si>
  <si>
    <t>Cap.4 Pct.2: Valoarea totala a investitiilor nete (Rd.1) = Suma pe coloana (Rd.(2 la n)), pentru Col.(1 la 8)</t>
  </si>
  <si>
    <t>Cap.4 Pct.2: Valoarea totala a investitiilor nete (Col.1) = Suma pe rand (Col.(2 la 6)), pentru Rd.(1 la n)</t>
  </si>
  <si>
    <t>Cap.4 Pct.3 Rd.2 Col.A1</t>
  </si>
  <si>
    <t>Cap.4 Pct.3 Rd.3 Col.A1</t>
  </si>
  <si>
    <t>Cap.4 Pct.3 Rd.4 Col.A1</t>
  </si>
  <si>
    <t>Cap.4 Pct.3 Rd.5 Col.A1</t>
  </si>
  <si>
    <t>Cap.4 Pct.3 Rd.6 Col.A1</t>
  </si>
  <si>
    <t>Cap.4 Pct.3 Rd.7 Col.A1</t>
  </si>
  <si>
    <t>Cap.4 Pct.3 Rd.8 Col.A1</t>
  </si>
  <si>
    <t>Cap.4 Pct.3 Rd.9 Col.A1</t>
  </si>
  <si>
    <t>Cap.4 Pct.3 Rd.10 Col.A1</t>
  </si>
  <si>
    <t>Cap.4 Pct.3 Rd.11 Col.A1</t>
  </si>
  <si>
    <t>Cap.4 Pct.3 Rd.12 Col.A1</t>
  </si>
  <si>
    <t>Cap.4 Pct.3 Rd.13 Col.A1</t>
  </si>
  <si>
    <t>Cap.4 Pct.3 Rd.14 Col.A1</t>
  </si>
  <si>
    <t>Cap.4 Pct.3 Rd.15 Col.A1</t>
  </si>
  <si>
    <t>Cap.4 Pct.3 Rd.16 Col.A1</t>
  </si>
  <si>
    <t>Cap.4 Pct.3 Rd.17 Col.A1</t>
  </si>
  <si>
    <t>Cap.4 Pct.3 Rd.18 Col.A1</t>
  </si>
  <si>
    <t>Cap.4 Pct.3 Rd.19 Col.A1</t>
  </si>
  <si>
    <t>Cap.4 Pct.3 Rd.20 Col.A1</t>
  </si>
  <si>
    <t>Cap.4 Pct.3 Rd.21 Col.A1</t>
  </si>
  <si>
    <t>Cap.4 Pct.3 Rd.22 Col.A1</t>
  </si>
  <si>
    <t>Cap.4 Pct.3 Rd.23 Col.A1</t>
  </si>
  <si>
    <t>Cap.4 Pct.3 Rd.24 Col.A1</t>
  </si>
  <si>
    <t>Cap.4 Pct.3 Rd.25 Col.A1</t>
  </si>
  <si>
    <t>Cap.4 Pct.3 Rd.26 Col.A1</t>
  </si>
  <si>
    <t>Cap.4 Pct.3 Rd.27 Col.A1</t>
  </si>
  <si>
    <t>Cap.4 Pct.3 Rd.28 Col.A1</t>
  </si>
  <si>
    <t>Cap.4 Pct.3 Rd.29 Col.A1</t>
  </si>
  <si>
    <t>Cap.4 Pct.3 Rd.30 Col.A1</t>
  </si>
  <si>
    <t>Cap.4 Pct.3 Rd.31 Col.A1</t>
  </si>
  <si>
    <t>Cap.4 Pct.3 Rd.32 Col.A1</t>
  </si>
  <si>
    <t>Cap.4 Pct.3 Rd.33 Col.A1</t>
  </si>
  <si>
    <t>Cap.4 Pct.3 Rd.34 Col.A1</t>
  </si>
  <si>
    <t>Cap.4 Pct.3 Rd.35 Col.A1</t>
  </si>
  <si>
    <t>Cap.4 Pct.3 Rd.36 Col.A1</t>
  </si>
  <si>
    <t>Cap.4 Pct.3 Rd.37 Col.A1</t>
  </si>
  <si>
    <t>Cap.4 Pct.3 Rd.38 Col.A1</t>
  </si>
  <si>
    <t>Cap.4 Pct.3 Rd.39 Col.A1</t>
  </si>
  <si>
    <t>Cap.4 Pct.3 Rd.40 Col.A1</t>
  </si>
  <si>
    <t>Rd.32 Col.B</t>
  </si>
  <si>
    <t>Rd.33 Col.B</t>
  </si>
  <si>
    <t>Rd.34 Col.B</t>
  </si>
  <si>
    <t>Rd.35 Col.B</t>
  </si>
  <si>
    <t>Rd.36 Col.B</t>
  </si>
  <si>
    <t>Rd.37 Col.B</t>
  </si>
  <si>
    <t>Rd.38 Col.B</t>
  </si>
  <si>
    <t>Rd.39 Col.B</t>
  </si>
  <si>
    <t>Rd.40 Col.B</t>
  </si>
  <si>
    <t>Cap.4 pct.3 Rd.2 Col.B</t>
  </si>
  <si>
    <t>Cap.4 pct.3 Rd.3 Col.B</t>
  </si>
  <si>
    <t>Cap.4 pct.3 Rd.4 Col.B</t>
  </si>
  <si>
    <t>Cap.4 pct.3 Rd.5 Col.B</t>
  </si>
  <si>
    <t>Cap.4 pct.3 Rd.6 Col.B</t>
  </si>
  <si>
    <t>Cap.4 pct.3 Rd.7 Col.B</t>
  </si>
  <si>
    <t>Cap.4 pct.3 Rd.8 Col.B</t>
  </si>
  <si>
    <t>Cap.4 pct.3 Rd.9 Col.B</t>
  </si>
  <si>
    <t>Cap.4 pct.3 Rd.10 Col.B</t>
  </si>
  <si>
    <t>Cap.4 pct.3 Rd.11 Col.B</t>
  </si>
  <si>
    <t>Cap.4 pct.3 Rd.12 Col.B</t>
  </si>
  <si>
    <t>Cap.4 pct.3 Rd.13 Col.B</t>
  </si>
  <si>
    <t>Cap.4 pct.3 Rd.14 Col.B</t>
  </si>
  <si>
    <t>Cap.4 pct.3 Rd.15 Col.B</t>
  </si>
  <si>
    <t>Cap.4 pct.3 Rd.16 Col.B</t>
  </si>
  <si>
    <t>Cap.4 pct.3 Rd.17 Col.B</t>
  </si>
  <si>
    <t>Cap.4 pct.3 Rd.18 Col.B</t>
  </si>
  <si>
    <t>Cap.4 pct.3 Rd.19 Col.B</t>
  </si>
  <si>
    <t>Cap.4 pct.3 Rd.20 Col.B</t>
  </si>
  <si>
    <t>Cap.4 pct.3 Rd.21 Col.B</t>
  </si>
  <si>
    <t>Cap.4 pct.3 Rd.22 Col.B</t>
  </si>
  <si>
    <t>Cap.4 pct.3 Rd.23 Col.B</t>
  </si>
  <si>
    <t>Cap.4 pct.3 Rd.24 Col.B</t>
  </si>
  <si>
    <t>Cap.4 pct.3 Rd.25 Col.B</t>
  </si>
  <si>
    <t>Cap.4 pct.3 Rd.26 Col.B</t>
  </si>
  <si>
    <t>Cap.4 pct.3 Rd.27 Col.B</t>
  </si>
  <si>
    <t>Cap.4 pct.3 Rd.28 Col.B</t>
  </si>
  <si>
    <t>Cap.4 pct.3 Rd.29 Col.B</t>
  </si>
  <si>
    <t>Cap.4 pct.3 Rd.30 Col.B</t>
  </si>
  <si>
    <t>Cap.4 pct.3 Rd.31 Col.B</t>
  </si>
  <si>
    <t>Cap.4 pct.3 Rd.32 Col.B</t>
  </si>
  <si>
    <t>Cap.4 pct.3 Rd.33 Col.B</t>
  </si>
  <si>
    <t>Cap.4 pct.3 Rd.34 Col.B</t>
  </si>
  <si>
    <t>Cap.4 pct.3 Rd.35 Col.B</t>
  </si>
  <si>
    <t>Cap.4 pct.3 Rd.36 Col.B</t>
  </si>
  <si>
    <t>Cap.4 pct.3 Rd.37 Col.B</t>
  </si>
  <si>
    <t>Cap.4 pct.3 Rd.38 Col.B</t>
  </si>
  <si>
    <t>Cap.4 pct.3 Rd.39 Col.B</t>
  </si>
  <si>
    <t>Cap.4 pct.3 Rd.40 Col.B</t>
  </si>
  <si>
    <t>Cap.4 Pct.3 Rd.2 Col.B</t>
  </si>
  <si>
    <t>Cap.4 Pct.3 Rd.3 Col.B</t>
  </si>
  <si>
    <t>Cap.4 Pct.3 Rd.4 Col.B</t>
  </si>
  <si>
    <t>Cap.4 Pct.3 Rd.5 Col.B</t>
  </si>
  <si>
    <t>Cap.4 Pct.3 Rd.6 Col.B</t>
  </si>
  <si>
    <t>Cap.4 Pct.3 Rd.7 Col.B</t>
  </si>
  <si>
    <t>Cap.4 Pct.3 Rd.8 Col.B</t>
  </si>
  <si>
    <t>Cap.4 Pct.3 Rd.9 Col.B</t>
  </si>
  <si>
    <t>Cap.4 Pct.3 Rd.10 Col.B</t>
  </si>
  <si>
    <t>Cap.4 Pct.3 Rd.11 Col.B</t>
  </si>
  <si>
    <t>Cap.4 Pct.3 Rd.12 Col.B</t>
  </si>
  <si>
    <t>Cap.4 Pct.3 Rd.13 Col.B</t>
  </si>
  <si>
    <t>Cap.4 Pct.3 Rd.14 Col.B</t>
  </si>
  <si>
    <t>Cap.4 Pct.3 Rd.15 Col.B</t>
  </si>
  <si>
    <t>Cap.4 Pct.3 Rd.16 Col.B</t>
  </si>
  <si>
    <t>Cap.4 Pct.3 Rd.17 Col.B</t>
  </si>
  <si>
    <t>Cap.4 Pct.3 Rd.18 Col.B</t>
  </si>
  <si>
    <t>Cap.4 Pct.3 Rd.19 Col.B</t>
  </si>
  <si>
    <t>Cap.4 Pct.3 Rd.20 Col.B</t>
  </si>
  <si>
    <t>Cap.4 Pct.3 Rd.21 Col.B</t>
  </si>
  <si>
    <t>Cap.4 Pct.3 Rd.22 Col.B</t>
  </si>
  <si>
    <t>Cap.4 Pct.3 Rd.23 Col.B</t>
  </si>
  <si>
    <t>Cap.4 Pct.3 Rd.24 Col.B</t>
  </si>
  <si>
    <t>Cap.4 Pct.3 Rd.25 Col.B</t>
  </si>
  <si>
    <t>Cap.4 Pct.3 Rd.26 Col.B</t>
  </si>
  <si>
    <t>Cap.4 Pct.3 Rd.27 Col.B</t>
  </si>
  <si>
    <t>Cap.4 Pct.3 Rd.28 Col.B</t>
  </si>
  <si>
    <t>Cap.4 Pct.3 Rd.29 Col.B</t>
  </si>
  <si>
    <t>Cap.4 Pct.3 Rd.30 Col.B</t>
  </si>
  <si>
    <t>Cap.4 Pct.3 Rd.31 Col.B</t>
  </si>
  <si>
    <t>Cap.4 Pct.3 Rd.32 Col.B</t>
  </si>
  <si>
    <t>Cap.4 Pct.3 Rd.33 Col.B</t>
  </si>
  <si>
    <t>Cap.4 Pct.3 Rd.34 Col.B</t>
  </si>
  <si>
    <t>Cap.4 Pct.3 Rd.35 Col.B</t>
  </si>
  <si>
    <t>Cap.4 Pct.3 Rd.36 Col.B</t>
  </si>
  <si>
    <t>Cap.4 Pct.3 Rd.37 Col.B</t>
  </si>
  <si>
    <t>Cap.4 Pct.3 Rd.38 Col.B</t>
  </si>
  <si>
    <t>Cap.4 Pct.3 Rd.39 Col.B</t>
  </si>
  <si>
    <t>Cap.4 Pct.3 Rd.40 Col.B</t>
  </si>
  <si>
    <t xml:space="preserve"> Cap.4 Pct.3 Rd.(2 la 40) col.A1 aparține listei de categorii de investitii</t>
  </si>
  <si>
    <t xml:space="preserve">Total creșteri 
Col.(2+3+4+5): </t>
  </si>
  <si>
    <t xml:space="preserve">Total diminuări 
Col.(6+7+8+9+10): </t>
  </si>
  <si>
    <t>Corelatia nu este activa</t>
  </si>
  <si>
    <t xml:space="preserve">Bloc </t>
  </si>
  <si>
    <t>Cod CAEN</t>
  </si>
  <si>
    <t>Celulă în care se pot introduce valori</t>
  </si>
  <si>
    <t>Cap.4 Pct.4: Valoarea totala a investitiilor nete (Rd.1 Col.1) = Suma valorilor defalcate pe surse de finantare (Rd.1 col.(2 la n))</t>
  </si>
  <si>
    <t>Cap.4 Pct.5: Valoarea investitiilor nete in hardware (Rd.2 Col.1) &lt;= 999.999.999 Lei</t>
  </si>
  <si>
    <t>Cap.4 Pct.5: Val. investitiilor nete in software (Rd.3 Col.1) = Val. produselor software cumparate (Rd.4 Col.1) + Val. prod. realizate cu forte proprii (Rd.5 Col.1)</t>
  </si>
  <si>
    <t>Cap.4 Pct.5: Valoarea investitiilor (Rd.(1 la n) Col.1) &gt;= 2500 Lei [Valoarea minima a mijloacelor fixe]</t>
  </si>
  <si>
    <t>Cap.4: Valoarea ivestitiei nete (noi) Pct.1 Rd.1 Col.5 = Pct.2 Rd.1 Col.1</t>
  </si>
  <si>
    <t>Cap.4: Valoarea ivestitiei nete (noi) Pct.1 Rd.1 Col.5 = Pct.4 Rd.1 Col.1</t>
  </si>
  <si>
    <t>Cap.4: Valoarea investitilor noi Pct.2 Rd.1 in utilaje (Col.3) + mijl. de transport (Col.4) = Valoarea invest. noi in utilaje si mijloace de transport (Pct.3 Rd.1 Col.1)</t>
  </si>
  <si>
    <t>Cap.4: Valoarea mijl. fixe puse in functiune: Pct.1 Rd.1 Col.8 = Pct.2 Rd.1 Col.8</t>
  </si>
  <si>
    <t>Dacă cap.V pct.1 rd.(de la 2 la 300) col.D &gt; 0, atunci col.3 &gt; 0</t>
  </si>
  <si>
    <t xml:space="preserve">Cap.5 Pct.1: Nr. mediu de salariati (Col.3) &lt;= Nr. mediu de persoane ocupate (Col.4), pentru Rd.(1 la n). </t>
  </si>
  <si>
    <t>Activitatea principală (CAEN Rev.2)</t>
  </si>
  <si>
    <t xml:space="preserve">Cap.2: Supraf medie de vanz a magazinelor = Supraf. totala de vanz. (Pct 13.2.1 Rd.1 Col.1) / Nr. total de magazine (Pct.13.2 Rd.1 Col.1) &lt;= 11000 mp. </t>
  </si>
  <si>
    <t>Cap.2 Pct.5.1: Cump. de prod. energetice (Col.1) = Chelt. cu prod. energ. (Col.2) + Stoc final prod. energ. (Col.4) – Stoc init. prod. energ. (Col.3)</t>
  </si>
  <si>
    <t>VMDI</t>
  </si>
  <si>
    <t>Valoarea mărfurilor depreciate ireversibil</t>
  </si>
  <si>
    <t>Cap.2 Pct.5 Rd.29 &lt; Rd.4</t>
  </si>
  <si>
    <t>Cap.2 Pct.5 Rd.4</t>
  </si>
  <si>
    <t>Cap.2 Pct.5 Rd.29</t>
  </si>
  <si>
    <t>Cap.4 Pct.1 Rd.1: Valoarea reevaluarilor (Col.2) &gt;= 0</t>
  </si>
  <si>
    <t>Activitati de comert prin standuri sau piete</t>
  </si>
  <si>
    <t>Cap.2 Pct.3 Rd.1 Col.1 + Pct.3.1 Rd.1 Col.1 + Pct.3.2 Rd.1 Col..1</t>
  </si>
  <si>
    <t>Cap.2: Val. lucr. de constructii: Pct.15.2 Rd.1 Col.1 = Pct.7 Suma (Col.1 + Col.3), pentru Rd.(2 la n) , pentru Col.B = Div.41,42,43.</t>
  </si>
  <si>
    <t>Cap.2 Pct.3 (Rd.6+Rd.8)</t>
  </si>
  <si>
    <t>=IF(N14=0;0;ROUND((O14+P14)/N14;0))</t>
  </si>
  <si>
    <t>Cap.2 Pct.7: Valoarea totala a exportului direct (Col.15) &lt;= Cifra de afaceri totala (Col.1), rd.(1 la n)</t>
  </si>
  <si>
    <t>- Cheltuieli cu asigurările şi protecţia socială (ct.645+646)</t>
  </si>
  <si>
    <t>Cap.2 Pct.7: Valoarea totala a exportului direct in zona EURO (Col.16) &lt;= valoarea exportului direct total (Col.15), Rd.(1 la n)</t>
  </si>
  <si>
    <t>CG</t>
  </si>
  <si>
    <t xml:space="preserve">Activitatea principală (Clasa CAEN) </t>
  </si>
  <si>
    <t xml:space="preserve">Activitatea principală (Denumire) </t>
  </si>
  <si>
    <r>
      <t>Forma de proprietate</t>
    </r>
    <r>
      <rPr>
        <vertAlign val="superscript"/>
        <sz val="11"/>
        <rFont val="Calibri Light"/>
        <family val="2"/>
        <scheme val="major"/>
      </rPr>
      <t xml:space="preserve"> (1)</t>
    </r>
    <r>
      <rPr>
        <sz val="11"/>
        <rFont val="Calibri Light"/>
        <family val="2"/>
        <scheme val="major"/>
      </rPr>
      <t xml:space="preserve"> </t>
    </r>
  </si>
  <si>
    <r>
      <t>cu suprafaţa utilă 
&lt;= 120 m</t>
    </r>
    <r>
      <rPr>
        <b/>
        <vertAlign val="superscript"/>
        <sz val="10"/>
        <rFont val="Arial"/>
        <family val="2"/>
        <charset val="238"/>
      </rPr>
      <t>2</t>
    </r>
  </si>
  <si>
    <t>Cu valoarea unitară 
a clădirii &lt;= de 380000 lei</t>
  </si>
  <si>
    <t>Cap.2: Nr. mediu de salariati din constructii (Pct.15.2 Rd.1 Col.5) = Nr. mediu de salariati repartizati pe activitati (Pct.7 Suma (Col.11 Rd.(2 la n)) pt. Col.B = Div.41,42,43 [Constructii])</t>
  </si>
  <si>
    <t xml:space="preserve">Cap.2: Daca Activ. princip. este de constr. (c_caen = Div.41,42,43), atunci Val. lucr. de constr. in antrepriza (Pct.15.3 Rd.1 Col.1) = (Cifra de afaceri + Val. prod. de imobiliz. corp.) repartizate pe activit. de constr. (Pct.7 Suma (Col.(1+3) Rd.(2 la n)) pentru Col.B = Div.41,42,43 [Constr.]) </t>
  </si>
  <si>
    <t>Cap.2 Pct.7 Suma Rd.(2 la n) Col.1, pt. Col.B = Div.41,42,43</t>
  </si>
  <si>
    <t xml:space="preserve">Cap.2: Daca Activit. princ. nu este de constructii (c_caen # Div.41,42,43), dar exista activitati de constr. (Pct.7 Col.B = Div.41,42,43), atunci Val. lucr. in antrepriza (Pct.15.3 Rd.1 Col.1) = Cifra de afaceri din activit. de cons. (Pct.7 Suma (Col.1 Rd.(2 la n)), pt. Col.B = Div.41,42,43) 
</t>
  </si>
  <si>
    <t>Dacă C_CAEN # Div.41,42,43 și Cap.2 Pct.7 Col.B # Div.41,42,43, atunci Cap.2 Pct.15.2 Rd.1 Col.1 = Cap.2 Pct.15.3 Rd.1 Col.1 = 0</t>
  </si>
  <si>
    <t>C_CAEN = de la 4110 la 4399 (activități de construcții) atunci Cap.II pct.15.2 rd.1 col.1 &gt;= 0</t>
  </si>
  <si>
    <t>CAEN_PR (Cap.1 pct.1 rd.20 col.1)</t>
  </si>
  <si>
    <t>Cap.2 (Pct.15.2 Rd.1 Col.1 + Pct.15.3 Rd.1 Col.1)</t>
  </si>
  <si>
    <t>Activitati de construcții</t>
  </si>
  <si>
    <t>Dacă c_caen = activ. din sect. constr., atunci Cap.2 Pct.15.3 Rd.1 Col.1 = Cap.2 Pct.7 Suma Rd.(2 la 30) Col.(1+3) pentru Col.B = activ. din sect. constr.</t>
  </si>
  <si>
    <t>Cap.2 Pct.7 Suma Rd.(2 la 30) Col.(1+3) [Col.B = Div.41,42,43]</t>
  </si>
  <si>
    <t>Activitatile subunitatilor</t>
  </si>
  <si>
    <t>Foaie</t>
  </si>
  <si>
    <t>Referinta</t>
  </si>
  <si>
    <t>Explicatii</t>
  </si>
  <si>
    <t>Stare</t>
  </si>
  <si>
    <t>Observații</t>
  </si>
  <si>
    <t>Altele</t>
  </si>
  <si>
    <t>Cap.III pct.2 rd.1 col.1 &lt;= 30000</t>
  </si>
  <si>
    <t>Cap.III pct.2 rd.1 col.1 &gt; 0</t>
  </si>
  <si>
    <t xml:space="preserve">Cap.3 Pct.2: Nr. mediu de persoane ocupate (Rd.1 Col.1) &gt; 0 </t>
  </si>
  <si>
    <t>Cap.3 Pct.2: Nr. mediu de persoane ocupate (Rd.1 Col.1) &lt; 30000</t>
  </si>
  <si>
    <r>
      <t>Infrastructuri de transport - TOTAL</t>
    </r>
    <r>
      <rPr>
        <sz val="11"/>
        <color theme="1"/>
        <rFont val="Calibri Light"/>
        <family val="2"/>
        <charset val="238"/>
      </rPr>
      <t xml:space="preserve"> (rd. 15+17+18+19+20)</t>
    </r>
  </si>
  <si>
    <t>Foaia</t>
  </si>
  <si>
    <t>Adm</t>
  </si>
  <si>
    <t>Suma Rd.(2 la n) Col.1</t>
  </si>
  <si>
    <t>Suma Rd.(2 la n) Col.2</t>
  </si>
  <si>
    <t>Suma Rd.(2 la n) Col.3</t>
  </si>
  <si>
    <t>Suma Rd.(2 la n) Col.4</t>
  </si>
  <si>
    <t>Suma Rd.(2 la n) Col.5</t>
  </si>
  <si>
    <t>Suma Rd.(2 la n) Col.6</t>
  </si>
  <si>
    <t>Cap.4 Pct.2 Rd.1 Col.1</t>
  </si>
  <si>
    <t>Cap.4 Pct.2 Rd.2 Col.1</t>
  </si>
  <si>
    <t>Cap.4 Pct.2 Rd.3 Col.1</t>
  </si>
  <si>
    <t>Cap.4 Pct.2 Rd.4 Col.1</t>
  </si>
  <si>
    <t>Cap.4 Pct.2 Rd.5 Col.1</t>
  </si>
  <si>
    <t>Cap.4 Pct.2 Rd.6 Col.1</t>
  </si>
  <si>
    <t>Cap.4 Pct.2 Rd.7 Col.1</t>
  </si>
  <si>
    <t>Cap.4 Pct.2 Rd.8 Col.1</t>
  </si>
  <si>
    <t>Cap.4 Pct.2 Rd.9 Col.1</t>
  </si>
  <si>
    <t>Cap.4 Pct.2 Rd.10 Col.1</t>
  </si>
  <si>
    <t>Cap.4 Pct.2 Rd.11 Col.1</t>
  </si>
  <si>
    <t>Cap.4 Pct.2 Rd.12 Col.1</t>
  </si>
  <si>
    <t>Cap.4 Pct.2 Rd.13 Col.1</t>
  </si>
  <si>
    <t>Cap.4 Pct.2 Rd.14 Col.1</t>
  </si>
  <si>
    <t>Cap.4 Pct.2 Rd.15 Col.1</t>
  </si>
  <si>
    <t>Cap.4 Pct.2 Rd.16 Col.1</t>
  </si>
  <si>
    <t>Cap.4 Pct.2 Rd.17 Col.1</t>
  </si>
  <si>
    <t>Cap.4 Pct.2 Rd.18 Col.1</t>
  </si>
  <si>
    <t>Cap.4 Pct.2 Rd.19 Col.1</t>
  </si>
  <si>
    <t>Cap.4 Pct.2 Rd.20 Col.1</t>
  </si>
  <si>
    <t>Cap.4 Pct.2 Rd.21 Col.1</t>
  </si>
  <si>
    <t>Cap.4 Pct.2 Rd.22 Col.1</t>
  </si>
  <si>
    <t>Cap.4 Pct.2 Rd.23 Col.1</t>
  </si>
  <si>
    <t>Cap.4 Pct.2 Rd.24 Col.1</t>
  </si>
  <si>
    <t>Cap.4 Pct.2 Rd.25 Col.1</t>
  </si>
  <si>
    <t>Cap.4 Pct.2 Rd.26 Col.1</t>
  </si>
  <si>
    <t>Cap.4 Pct.2 Rd.27 Col.1</t>
  </si>
  <si>
    <t>Cap.4 Pct.2 Rd.28 Col.1</t>
  </si>
  <si>
    <t>Cap.4 Pct.2 Rd.29 Col.1</t>
  </si>
  <si>
    <t>Cap.4 Pct.2 Rd.30 Col.1</t>
  </si>
  <si>
    <t>Cap.4 Pct.2 Rd.31 Col.1</t>
  </si>
  <si>
    <t>Avansuri</t>
  </si>
  <si>
    <t>Cap.2 Pct.6 Rd.(1+2+3+4+5+6+7) Col.1</t>
  </si>
  <si>
    <t>Cap.2 Pct.6 Rd.(1+2+3+4+5+6+7) Col.2</t>
  </si>
  <si>
    <t>Județ</t>
  </si>
  <si>
    <t>SIAV</t>
  </si>
  <si>
    <t>SFAV</t>
  </si>
  <si>
    <t>=IF(OR(AND(K3385="";L3385=0);AND(K3385&lt;&gt;"";L3385&lt;&gt;0));0;1)</t>
  </si>
  <si>
    <t>Cap.2 pct.13.2 (Rd.2 * 20 + Rd.3 * 60 + Rd.4 * 120 + Rd.5 * 399 + Rd.6 * 999 + Rd.7 * 2499 + Rd.8 * 4999 + Rd.9 * 9999 + Rd.10 * 50000) Col.1</t>
  </si>
  <si>
    <t>cap II pct.13.2.1 rd.1 col.1 &lt;= cap II pct.13.2 (rd.2 * 20 + rd.3 * 60 + rd.4 * 120 + rd.5 * 399 + rd.6 * 999 + rd.7 * 2499 + rd.8 * 4999 + rd.9 * 9999 + rd.10 * 50000) col.1</t>
  </si>
  <si>
    <t>Imobilizări necorporale -TOTAL (rd. 2+3+6+7)</t>
  </si>
  <si>
    <t>Valoarea totala a capitalului social (Cap.2 Pct.3 Rd.1 Col.1) + Patrimoniul public (Cap.2 Pct.3.1 Rd.1 Col.1) + Patrimoniul regiei (Cap.2 Pct.3.2 Rd.1 Col.1) &gt; 0</t>
  </si>
  <si>
    <t xml:space="preserve">                                                                                                                             - Solduri debitoare</t>
  </si>
  <si>
    <t>Cap.2 Pct.5.5 Rd.1 Col.1</t>
  </si>
  <si>
    <t>Cap.2 Pct.5.5 Rd.1 Col.2</t>
  </si>
  <si>
    <t>Total parțial stocuri (Rd.1 la Rd.6)</t>
  </si>
  <si>
    <t>Active imobilizate deținute în vederea vânzării</t>
  </si>
  <si>
    <t>SIAIR</t>
  </si>
  <si>
    <t>SFAIR</t>
  </si>
  <si>
    <t>SPITS</t>
  </si>
  <si>
    <t>SPFTS</t>
  </si>
  <si>
    <t>Cap.2 Pct.6 Rd.7 Col.1</t>
  </si>
  <si>
    <t>Cap.2 Pct.6 Rd.7 Col.2</t>
  </si>
  <si>
    <t xml:space="preserve">Cap.2 Pct.6 Rd.10 Col.1 </t>
  </si>
  <si>
    <t>Cap.2 Pct.6 Rd.10 Col.2</t>
  </si>
  <si>
    <t>INT(Cap.2 Pct.5 Rd.5 Col.1)</t>
  </si>
  <si>
    <t>INT(Cap.2 Pct.5 Rd.10 Col.1)</t>
  </si>
  <si>
    <t>INT(Cap.2 Pct.5 Rd.14 Col.1)</t>
  </si>
  <si>
    <t>INT(Cap.2 Pct.5 Rd.22 Col.1)</t>
  </si>
  <si>
    <t>INT(Cap.2 Pct.5 Rd.24 Col.1)</t>
  </si>
  <si>
    <t>INT(Cap.2 Pct.4 Rd.1 Col.1)</t>
  </si>
  <si>
    <t>INT(Cap.2 Pct.4 Rd.2 Col.1)</t>
  </si>
  <si>
    <t>INT(Cap.2 Pct.4 Rd.3 Col.1)</t>
  </si>
  <si>
    <t>INT(Cap.2 Pct.4 Rd.14 Col.1)</t>
  </si>
  <si>
    <t>INT(Cap.2 Pct.4 Rd.19 Col.1)</t>
  </si>
  <si>
    <t>INT(Cap.2 Pct.4 Rd.21 Col.1)</t>
  </si>
  <si>
    <t>INT(Cap.2 Pct.3 Rd.1 Col.1)</t>
  </si>
  <si>
    <t>INT(Cap.2 Pct.5.1 Rd.1 Col.1)</t>
  </si>
  <si>
    <t>INT(Cap.2 Pct.5.2 Rd.1 Col.1)</t>
  </si>
  <si>
    <t>INT(Cap.2 Pct.5.2 Rd.1 Col.2)</t>
  </si>
  <si>
    <t>INT(Cap.2 Pct.5.5 Rd.1 Col.1)</t>
  </si>
  <si>
    <t>INT(Cap.2 Pct.5.5 Rd.1 Col.2)</t>
  </si>
  <si>
    <t>INT(Cap.2 Pct.6 Rd.7 Col.1)</t>
  </si>
  <si>
    <t>INT(Cap.2 Pct.6 Rd.7 Col.2)</t>
  </si>
  <si>
    <t>INT(Cap.2 Pct.6 Rd.10 Col.1)</t>
  </si>
  <si>
    <t>INT(Cap.2 Pct.6 Rd.10 Col.2)</t>
  </si>
  <si>
    <t>Cap.2 Pct.6: Soldul partial al stocurilor la inceputul anului (Rd.7 Col.1) = Rd.(1+2+3+4+5+6) Col.1</t>
  </si>
  <si>
    <t>Cap.2 Pct.6: Soldul partial al stocurilor la sfarsitul anului (Rd.7 Col.2) = Rd.(1+2+3+4+5+6) Col.2</t>
  </si>
  <si>
    <t>Cap.2 Pct.6: Soldul total al stocurilor la inceputul anului (Rd.10 Col.1) = Rd.(7+8+9) Col.1</t>
  </si>
  <si>
    <t>Cap.2 Pct.6: Soldul total al stocurilor la sfarsitul anului (Rd.10 Col.2) = Rd.(7+8+9) Col.2</t>
  </si>
  <si>
    <t>Cap.2 Pct.7.2 Rd.2 Col.1</t>
  </si>
  <si>
    <t>Cap.2 Pct.7.2 Rd.7 Col.1</t>
  </si>
  <si>
    <t>Cap.2 Pct.7.2 Rd.12 Col.1</t>
  </si>
  <si>
    <t>Cap.2 Pct.7.2 Rd.15 Col.1</t>
  </si>
  <si>
    <t>Cap.2 Pct.7.2 Rd.18 Col.1</t>
  </si>
  <si>
    <t>Cap.2 Pct.7.2 Rd.24 Col.1</t>
  </si>
  <si>
    <t>Cap.2 Pct.7.2 Rd.25 Col.1</t>
  </si>
  <si>
    <t>Cap.2 Pct.7.2 Rd.28 Col.1</t>
  </si>
  <si>
    <t>Cap.2 Pct.15.1 Rd.1 Col.2</t>
  </si>
  <si>
    <t>Cap.2 Pct.15.1 Rd.1 Col.3</t>
  </si>
  <si>
    <t>Cap.2 Pct.15.1 Rd.1 Col.4</t>
  </si>
  <si>
    <t>Cap.2 Pct.15.1 Rd.1 Col.5</t>
  </si>
  <si>
    <t>Cap.4 Pct.2 Rd.1 Col.2</t>
  </si>
  <si>
    <t>Cap.4 Pct.2 Rd.1 Col.3</t>
  </si>
  <si>
    <t>Cap.4 Pct.2 Rd.1 Col.4</t>
  </si>
  <si>
    <t>Cap.4 Pct.2 Rd.1 Col.5</t>
  </si>
  <si>
    <t>Cap.4 Pct.2 Rd.1 Col.6</t>
  </si>
  <si>
    <t>Cap.4 Pct.2 Rd.1 Col.7</t>
  </si>
  <si>
    <t>Cap.4 Pct.2 Rd.1 Col.8</t>
  </si>
  <si>
    <t>cap.IV pct.3 rd.1  0 ==&gt; rd. 0 NOM. INV.(clasele corespunzatoare diviziunilor CAEN Rev.2  25 - 30 si clasa 3250;</t>
  </si>
  <si>
    <t xml:space="preserve">    - drepturi de autor</t>
  </si>
  <si>
    <t>Cap.4 Pct.7</t>
  </si>
  <si>
    <t>Cap.5 Pct.1 Rd.1 Col.1</t>
  </si>
  <si>
    <t>Cap.5 Pct.1 Rd.1 Col.2</t>
  </si>
  <si>
    <t>Cap.5 Pct.1 Rd.1 Col.3</t>
  </si>
  <si>
    <t>Cap.5 Pct.1 Rd.1 Col.4</t>
  </si>
  <si>
    <t>Cap.5 Pct.1 Rd.1 Col.5</t>
  </si>
  <si>
    <t>Cap.5 Pct.1 Rd.1 Col.6</t>
  </si>
  <si>
    <t xml:space="preserve"> Sectiunea A:  Agricultura, silvicultura si pescuit </t>
  </si>
  <si>
    <t>Imobilizări corporale - TOTAL - (rd.9+11+14+17+18+20+21+22+23+24)</t>
  </si>
  <si>
    <t xml:space="preserve">Cap.2 Pct.13.3. Rd.1 Col.1 &lt;= 20 </t>
  </si>
  <si>
    <t>CAEN principal</t>
  </si>
  <si>
    <t>cap.II pct.4 rd. 1  = pct.4 rd. (3+6+9) col.1</t>
  </si>
  <si>
    <t>Cap.2 Pct.4 (Rd.3 + Rd.6 + Rd.9) Col.1</t>
  </si>
  <si>
    <t>cap.II pct.4 rd. 2  col.1 = pct.4 rd.(3+6) col.1</t>
  </si>
  <si>
    <t>Cap.2 Pct.4 (Rd.3 + Rd.6) Col.1</t>
  </si>
  <si>
    <t>cap.II pct.5 rd.10 col.1= pct.5 rd. (11+13+15+16+17+18+19) col.1</t>
  </si>
  <si>
    <t>Cap.2 Pct.5 Rd.(11+13+15+16+17+18+19) Col.1</t>
  </si>
  <si>
    <t xml:space="preserve">Cap.2 Pct.4: Cifra de afaceri de repartizat (Rd.1) = Val. Prod. vandute (Rd.3) + Ven. din vanz. marfuri (Rd.6) </t>
  </si>
  <si>
    <t xml:space="preserve">Cap.2 Pct.4: Cifra de afaceri neta (Rd.1) = Val. productiei vand. (Rd.3) + Venit. din vanz. marfuri (Rd.6) + Ven. din subv. de expl. (Rd.9) </t>
  </si>
  <si>
    <t>Corelatia nu este activa, pentru că înregistrarea calculatoarelor este diferita de la o unitate la alta (instalații tehnice și mașini (corect) sau Alte instalatii, utilaje și mobilier (greșit)</t>
  </si>
  <si>
    <t>Alte venituri din exploatare (ct.751+758+7815)</t>
  </si>
  <si>
    <t xml:space="preserve">cap.II pct.5  rd.7 col.1 &lt; 0,1 *cap.II pct.5 rd.6 col.1  </t>
  </si>
  <si>
    <t>Cap.2 Pct.5 Rd.6 Col.1 x 10%</t>
  </si>
  <si>
    <t xml:space="preserve">Contribuția unității la asig. sociale (Prag de atenționare) </t>
  </si>
  <si>
    <t xml:space="preserve">Cap.II pct.7 col. 6,7,18= 0 pt. B #  div. 45,46,47,55, 56 exclusiv grupele 452,454  </t>
  </si>
  <si>
    <t>Cap.2 Pct.7 Rd.2 Col.6+Col.7+Col.18</t>
  </si>
  <si>
    <t>Cap.2 Pct.7 Rd.3 Col.6+Col.7+Col.18</t>
  </si>
  <si>
    <t>Cap.2 Pct.7 Rd.4 Col.6+Col.7+Col.18</t>
  </si>
  <si>
    <t>Cap.2 Pct.7 Rd.5 Col.6+Col.7+Col.18</t>
  </si>
  <si>
    <t>Cap.2 Pct.7 Rd.6 Col.6+Col.7+Col.18</t>
  </si>
  <si>
    <t>Cap.2 Pct.7 Rd.7 Col.6+Col.7+Col.18</t>
  </si>
  <si>
    <t>Cap.2 Pct.7 Rd.8 Col.6+Col.7+Col.18</t>
  </si>
  <si>
    <t>Cap.2 Pct.7 Rd.9 Col.6+Col.7+Col.18</t>
  </si>
  <si>
    <t>Cap.2 Pct.7 Rd.10 Col.6+Col.7+Col.18</t>
  </si>
  <si>
    <t>Cap.2 Pct.7 Rd.11 Col.6+Col.7+Col.18</t>
  </si>
  <si>
    <t>Cap.2 Pct.7 Rd.12 Col.6+Col.7+Col.18</t>
  </si>
  <si>
    <t>Cap.2 Pct.7 Rd.13 Col.6+Col.7+Col.18</t>
  </si>
  <si>
    <t>Cap.2 Pct.7 Rd.14 Col.6+Col.7+Col.18</t>
  </si>
  <si>
    <t>Cap.2 Pct.7 Rd.15 Col.6+Col.7+Col.18</t>
  </si>
  <si>
    <t>Cap.2 Pct.7 Rd.16 Col.6+Col.7+Col.18</t>
  </si>
  <si>
    <t>Cap.2 Pct.7 Rd.17 Col.6+Col.7+Col.18</t>
  </si>
  <si>
    <t>Cap.2 Pct.7 Rd.18 Col.6+Col.7+Col.18</t>
  </si>
  <si>
    <t>Cap.2 Pct.7 Rd.19 Col.6+Col.7+Col.18</t>
  </si>
  <si>
    <t>Cap.2 Pct.7 Rd.20 Col.6+Col.7+Col.18</t>
  </si>
  <si>
    <t>Cap.2 Pct.7 Rd.21 Col.6+Col.7+Col.18</t>
  </si>
  <si>
    <t>Cap.2 Pct.7 Rd.22 Col.6+Col.7+Col.18</t>
  </si>
  <si>
    <t>Cap.2 Pct.7 Rd.23 Col.6+Col.7+Col.18</t>
  </si>
  <si>
    <t>Cap.2 Pct.7 Rd.24 Col.6+Col.7+Col.18</t>
  </si>
  <si>
    <t>Cap.2 Pct.7 Rd.25 Col.6+Col.7+Col.18</t>
  </si>
  <si>
    <t>Cap.2 Pct.7 Rd.26 Col.6+Col.7+Col.18</t>
  </si>
  <si>
    <t>Cap.2 Pct.7 Rd.27 Col.6+Col.7+Col.18</t>
  </si>
  <si>
    <t>Cap.2 Pct.7 Rd.28 Col.6+Col.7+Col.18</t>
  </si>
  <si>
    <t>Cap.2 Pct.7 Rd.29 Col.6+Col.7+Col.18</t>
  </si>
  <si>
    <t>Cap.2 Pct.7 Rd.30 Col.6+Col.7+Col.18</t>
  </si>
  <si>
    <t>cap.II pct.13.3. rd.1 col.1 # 0   pentru c_caen = 4781, 4782, 4789 sau Cap.2 Pct.7 Col.B = Gr.478</t>
  </si>
  <si>
    <t xml:space="preserve">Dacă Cap.2 Pct.7 ((Col.B &lt; 4511 OR Col.B = 4520 OR INT(Col.B/10) = 461 OR Col.B &gt; 4799) AND NOT INLIST(Col.B, 3514, 3523)) Rd.(2 la n), atunci Cap.2 Pct.4 Rd.6 Col.1 = 0. </t>
  </si>
  <si>
    <t xml:space="preserve">Activitati de comert </t>
  </si>
  <si>
    <t xml:space="preserve">Dacă Cap.2 Pct.7 ((Col.B &lt; 4511 OR Col.B = 4520 OR INT(Col.B/10) = 461 OR Col.B &gt; 4799) AND NOT INLIST(Col.B, 3514, 3523)) Rd.(2 la n), atunci Cap.2 Pct.5 Rd.4 Col.1 = 0. </t>
  </si>
  <si>
    <t xml:space="preserve">Dacă Cap.2 Pct.7 ((BETWEEN(Col.B, 3311, 3900)  AND  NOT INLIST(Col.B, 3511, 3514, 3521, 3523))  OR  Col.B = 4520  OR  INT(Col.B/10) = 461  OR  Col.B &gt; 4900) Rd.(2 la n), atunci Cap.2 Pct.6 (Rd.2 Col.1 = 0 și Col.2 = 0) și (Rd.3 Col.1 = 0 și Col.2 = 0) și (Rd.5 Col.1 = 0 și Col.2 = 0) </t>
  </si>
  <si>
    <t>Dacă în Cap.2 Pct.7 pe Col.B sunt numai activități de servicii, atunci în Cap.2 Pct.4 veniturile din vânzarea producției (Rd.4 Col.1) = 0 și veniturile din vânzarea mărfurilor (Rd.6 Col.1) = 0.</t>
  </si>
  <si>
    <t>Cap.2 Pct.6 Rd.3 Col.(1+2) + Rd.5 Col.(1+2)</t>
  </si>
  <si>
    <t>Cap.2 Pct.4 Rd.(4+6) Col.1</t>
  </si>
  <si>
    <t xml:space="preserve">Dacă Cap.2 Pct.7 ((BETWEEN(Col.B, 3311, 3900)  AND  NOT INLIST(Col.B, 3511, 3514, 3521, 3523))  OR  Col.B = 4520  OR  INT(Col.B/10) = 461  OR  Col.B &gt; 4900) Rd.(2 la n), atunci Cap.2 Pct.5 Rd.4 Col.1 = 0 </t>
  </si>
  <si>
    <t>Numai activitati de servicii</t>
  </si>
  <si>
    <t>Dacă Cap.2 Pct.7 (Caen = 3514  OR  Caen = 3523  OR  (BETWEEN(Caen, 4511, 4799)  AND  INT(Caen/10) # 461  AND  Caen # 4520)) Rd.(2 la n), atunci Cap.2 Pct.6 Rd.2 (Col.1 și Col.2) = 0 și Cap.2 Pct.6 Rd.3 (Col.1 și Col.2) = 0</t>
  </si>
  <si>
    <t>Numai activitati de comert</t>
  </si>
  <si>
    <t>Cap.2 Pct.6 Rd.2 Col.(1+2) + Rd.3 Col.(1+2)</t>
  </si>
  <si>
    <t>Dacă Cap.2 Pct.7 (Caen = 3514  OR  Caen = 3523  OR  (BETWEEN(Caen, 4511, 4799)  AND  INT(Caen/10) # 461  AND  Caen # 4520)) Rd.(2 la n), atunci Cap.2 Pct.4 Rd.4 Col.1 = 0 și Cap.2 Pct.4 Rd.5 Col.1 = 0</t>
  </si>
  <si>
    <t>Cap.2 Pct.4 Rd.(4+5) Col.1</t>
  </si>
  <si>
    <r>
      <t xml:space="preserve">Construcţii metalice, rezervoare, cisterne, containere, generatoare de abur, produse metalice obţinute prin deformare plastică, unelte de mână şi articole de fierărie,  armament şi munitie; alte produse </t>
    </r>
    <r>
      <rPr>
        <vertAlign val="superscript"/>
        <sz val="11"/>
        <color theme="1"/>
        <rFont val="Calibri Light"/>
        <family val="2"/>
      </rPr>
      <t>*)</t>
    </r>
  </si>
  <si>
    <r>
      <t xml:space="preserve">Maşini şi echipamente pentru industrie, agricultură, maşini forestiere, maşini unelte, alte maşini şi utilaje cu destinaţie specifică </t>
    </r>
    <r>
      <rPr>
        <vertAlign val="superscript"/>
        <sz val="11"/>
        <color theme="1"/>
        <rFont val="Calibri Light"/>
        <family val="2"/>
      </rPr>
      <t>*)</t>
    </r>
  </si>
  <si>
    <r>
      <t xml:space="preserve">Componente electonice (semiconductori şi alte componente pentru instalatii electronice); calculatoare şi echipamente periferice; echipamente de telefonie şi de comunicaţii; produse electronice de larg consum (tv,camere video etc); echipamente de măsură, control, verificare; echipamente medicale; instrumente şi lentile optice </t>
    </r>
    <r>
      <rPr>
        <vertAlign val="superscript"/>
        <sz val="11"/>
        <color theme="1"/>
        <rFont val="Calibri Light"/>
        <family val="2"/>
      </rPr>
      <t>*)</t>
    </r>
  </si>
  <si>
    <r>
      <t xml:space="preserve">Autovehicule pentru transport rutier de pasageri sau mărfuri </t>
    </r>
    <r>
      <rPr>
        <vertAlign val="superscript"/>
        <sz val="11"/>
        <color theme="1"/>
        <rFont val="Calibri Light"/>
        <family val="2"/>
      </rPr>
      <t>*)</t>
    </r>
  </si>
  <si>
    <r>
      <t xml:space="preserve">Motoare electrice, generatoare şi transformatoare electrice, acumulatori şi baterii, fire şi cabluri electrice, echipamente de iluminat, alte aparate, echipamente de uz casnice (ventilatoare, aspiratoare, maşini de spălat, frigidere, congelatoare etc);  alte echipamente electrice </t>
    </r>
    <r>
      <rPr>
        <vertAlign val="superscript"/>
        <sz val="11"/>
        <color theme="1"/>
        <rFont val="Calibri Light"/>
        <family val="2"/>
      </rPr>
      <t>*)</t>
    </r>
  </si>
  <si>
    <r>
      <t xml:space="preserve">Alte mijloace de transport: nave şi bărci, material rulant şi locomotive, feroviar, aeronave, vehicule militare de luptă, motociclete, biciclete și alte mijloace de transport </t>
    </r>
    <r>
      <rPr>
        <vertAlign val="superscript"/>
        <sz val="11"/>
        <color theme="1"/>
        <rFont val="Calibri Light"/>
        <family val="2"/>
      </rPr>
      <t>*)</t>
    </r>
  </si>
  <si>
    <r>
      <t xml:space="preserve">Mobilă şi produse conexe din orice material cu exceptia beton, ciment şi ceramică </t>
    </r>
    <r>
      <rPr>
        <vertAlign val="superscript"/>
        <sz val="11"/>
        <color theme="1"/>
        <rFont val="Calibri Light"/>
        <family val="2"/>
      </rPr>
      <t>*)</t>
    </r>
  </si>
  <si>
    <r>
      <t xml:space="preserve">Alte produse industriale (bijuterii, monede, medalii, instrumente muzicale, articole sportive, jocuri şi jucării, aparate şi instrumente medicale şi stomatologice; alte produse manufacturiere) </t>
    </r>
    <r>
      <rPr>
        <vertAlign val="superscript"/>
        <sz val="11"/>
        <color theme="1"/>
        <rFont val="Calibri Light"/>
        <family val="2"/>
      </rPr>
      <t>*)</t>
    </r>
  </si>
  <si>
    <t>AUTO</t>
  </si>
  <si>
    <t xml:space="preserve"> - </t>
  </si>
  <si>
    <t>Ref</t>
  </si>
  <si>
    <t xml:space="preserve">Cifra de afaceri de repartizat </t>
  </si>
  <si>
    <t xml:space="preserve">Producţia de imobilizări corporale </t>
  </si>
  <si>
    <t xml:space="preserve">Produse finite - SI </t>
  </si>
  <si>
    <t xml:space="preserve">Produse finite - SF </t>
  </si>
  <si>
    <t xml:space="preserve">Marfuri - SI </t>
  </si>
  <si>
    <t xml:space="preserve">Marfuri - SF </t>
  </si>
  <si>
    <t xml:space="preserve">Productia neterminata - SI </t>
  </si>
  <si>
    <t xml:space="preserve">Productia neterminata - SF </t>
  </si>
  <si>
    <t xml:space="preserve">Agricultura </t>
  </si>
  <si>
    <t xml:space="preserve">industrie </t>
  </si>
  <si>
    <t xml:space="preserve">Constructii </t>
  </si>
  <si>
    <t xml:space="preserve">Servicii </t>
  </si>
  <si>
    <t xml:space="preserve">Comert, din care: </t>
  </si>
  <si>
    <t xml:space="preserve">- Comert cu ridicata </t>
  </si>
  <si>
    <t xml:space="preserve">Transport marfa </t>
  </si>
  <si>
    <t>Simbol</t>
  </si>
  <si>
    <t>Productia de imobilizări</t>
  </si>
  <si>
    <t xml:space="preserve">Nr. de CAEN-uri de comert prin standuri </t>
  </si>
  <si>
    <t xml:space="preserve">Nr. de activitati declarate </t>
  </si>
  <si>
    <t xml:space="preserve">Cap.2 Pct.7 Rd.(2 la n) </t>
  </si>
  <si>
    <t xml:space="preserve">Salarii și indemnizații </t>
  </si>
  <si>
    <t xml:space="preserve">Numărul mediu de persoane ocupate </t>
  </si>
  <si>
    <t xml:space="preserve">Nr. mediu de persoane ocupate </t>
  </si>
  <si>
    <t xml:space="preserve">Investiţia brută </t>
  </si>
  <si>
    <t xml:space="preserve">Export total </t>
  </si>
  <si>
    <t xml:space="preserve">Export intracomunitar </t>
  </si>
  <si>
    <t xml:space="preserve">Cheltuiala cu marfa </t>
  </si>
  <si>
    <t xml:space="preserve">Total cheltuieli </t>
  </si>
  <si>
    <t xml:space="preserve">- Comert cu autovehicule </t>
  </si>
  <si>
    <t xml:space="preserve">- Comert cu gaze naturale 
   si energie electrica </t>
  </si>
  <si>
    <t xml:space="preserve">- Comert cu amanuntul </t>
  </si>
  <si>
    <t xml:space="preserve">Lista de CAEN-uri </t>
  </si>
  <si>
    <t xml:space="preserve">Anexa </t>
  </si>
  <si>
    <t xml:space="preserve">Numărul mediu de salariați </t>
  </si>
  <si>
    <t xml:space="preserve">Investiția netă </t>
  </si>
  <si>
    <t xml:space="preserve">Investiția brută </t>
  </si>
  <si>
    <t>Altele!Y5:Y46</t>
  </si>
  <si>
    <t xml:space="preserve">Lista judete preluare cod </t>
  </si>
  <si>
    <t xml:space="preserve">Lista simpla </t>
  </si>
  <si>
    <t>Natura tranzacției</t>
  </si>
  <si>
    <t xml:space="preserve">Nr. 
crt. </t>
  </si>
  <si>
    <t>Se completează cu informațiile raportate în notele explicative la situațiile financiare anuale, conform OMF 1802/2014</t>
  </si>
  <si>
    <t>II.5.3</t>
  </si>
  <si>
    <t>5.3  Informații privind tranzacțiile cu părțile legate</t>
  </si>
  <si>
    <t xml:space="preserve">4. Venituri - fără TVA  </t>
  </si>
  <si>
    <t>UTIL43</t>
  </si>
  <si>
    <t>IPUTL43</t>
  </si>
  <si>
    <t>MT43</t>
  </si>
  <si>
    <t>IPMT43</t>
  </si>
  <si>
    <t xml:space="preserve">Tranzacții cu părțile legate - Vânzări </t>
  </si>
  <si>
    <t xml:space="preserve">Tranzacții cu părțile legate - Achiziții </t>
  </si>
  <si>
    <t>Compania 1</t>
  </si>
  <si>
    <t>Compania 2</t>
  </si>
  <si>
    <t>Compania 3</t>
  </si>
  <si>
    <t>Compania 4</t>
  </si>
  <si>
    <t>Compania 5</t>
  </si>
  <si>
    <t>Compania 6</t>
  </si>
  <si>
    <t>Compania 7</t>
  </si>
  <si>
    <t>Compania 8</t>
  </si>
  <si>
    <t>Compania 9</t>
  </si>
  <si>
    <t>Compania 10</t>
  </si>
  <si>
    <t>Compania 11</t>
  </si>
  <si>
    <t>Compania 12</t>
  </si>
  <si>
    <t>Compania 13</t>
  </si>
  <si>
    <t>Compania 14</t>
  </si>
  <si>
    <t>Compania 15</t>
  </si>
  <si>
    <t xml:space="preserve">Utilaje 
- Total - </t>
  </si>
  <si>
    <t>Utilaje 
din import</t>
  </si>
  <si>
    <t>Mijloace de transport din import</t>
  </si>
  <si>
    <t xml:space="preserve">Mijloace de transport 
- Total - </t>
  </si>
  <si>
    <t xml:space="preserve">Alte investiții 
- Total - </t>
  </si>
  <si>
    <t>Alte investiții 
din import</t>
  </si>
  <si>
    <t>Denumirea 
unității legate</t>
  </si>
  <si>
    <t>Natura 
tranzacției</t>
  </si>
  <si>
    <t>Cod unic de 
identificare</t>
  </si>
  <si>
    <t>Seria</t>
  </si>
  <si>
    <t>Calcul</t>
  </si>
  <si>
    <t xml:space="preserve">Test </t>
  </si>
  <si>
    <t xml:space="preserve">CUI preluat </t>
  </si>
  <si>
    <t xml:space="preserve">Lungime </t>
  </si>
  <si>
    <t xml:space="preserve">Calcul 1 </t>
  </si>
  <si>
    <t xml:space="preserve">Calcul 2 </t>
  </si>
  <si>
    <t xml:space="preserve">Mesaj </t>
  </si>
  <si>
    <t xml:space="preserve"> II.5.3</t>
  </si>
  <si>
    <t>Tranzacții cu părțile legate</t>
  </si>
  <si>
    <t xml:space="preserve">Persoane juridice române cu filiale sau sucursale în străinătate. Dacă DA </t>
  </si>
  <si>
    <t>Cap.4 Pct.3 Rd.1 Col.5</t>
  </si>
  <si>
    <t>Cap.4 Pct.3 Rd.1 Col.6</t>
  </si>
  <si>
    <t>Rd.41 Col.B</t>
  </si>
  <si>
    <t>Cap.4 Pct.3 Rd.41 Col.A1</t>
  </si>
  <si>
    <t>Cap.4 pct.3 Rd.41 Col.B</t>
  </si>
  <si>
    <t>Cap.4 pct.3 Rd.2 (Col.1+Col.3+Col.5)</t>
  </si>
  <si>
    <t>Cap.4 pct.3 Rd.3 (Col.1+Col.3+Col.5)</t>
  </si>
  <si>
    <t>Cap.4 pct.3 Rd.4 (Col.1+Col.3+Col.5)</t>
  </si>
  <si>
    <t>Cap.4 pct.3 Rd.5 (Col.1+Col.3+Col.5)</t>
  </si>
  <si>
    <t>Cap.4 pct.3 Rd.6 (Col.1+Col.3+Col.5)</t>
  </si>
  <si>
    <t>Cap.4 pct.3 Rd.7 (Col.1+Col.3+Col.5)</t>
  </si>
  <si>
    <t>Cap.4 pct.3 Rd.8 (Col.1+Col.3+Col.5)</t>
  </si>
  <si>
    <t>Cap.4 pct.3 Rd.9 (Col.1+Col.3+Col.5)</t>
  </si>
  <si>
    <t>Cap.4 pct.3 Rd.10 (Col.1+Col.3+Col.5)</t>
  </si>
  <si>
    <t>Cap.4 pct.3 Rd.11 (Col.1+Col.3+Col.5)</t>
  </si>
  <si>
    <t>Cap.4 pct.3 Rd.12 (Col.1+Col.3+Col.5)</t>
  </si>
  <si>
    <t>Cap.4 pct.3 Rd.13 (Col.1+Col.3+Col.5)</t>
  </si>
  <si>
    <t>Cap.4 pct.3 Rd.14 (Col.1+Col.3+Col.5)</t>
  </si>
  <si>
    <t>Cap.4 pct.3 Rd.15 (Col.1+Col.3+Col.5)</t>
  </si>
  <si>
    <t>Cap.4 pct.3 Rd.16 (Col.1+Col.3+Col.5)</t>
  </si>
  <si>
    <t>Cap.4 pct.3 Rd.17 (Col.1+Col.3+Col.5)</t>
  </si>
  <si>
    <t>Cap.4 pct.3 Rd.18 (Col.1+Col.3+Col.5)</t>
  </si>
  <si>
    <t>Cap.4 pct.3 Rd.19 (Col.1+Col.3+Col.5)</t>
  </si>
  <si>
    <t>Cap.4 pct.3 Rd.20 (Col.1+Col.3+Col.5)</t>
  </si>
  <si>
    <t>Cap.4 pct.3 Rd.21 (Col.1+Col.3+Col.5)</t>
  </si>
  <si>
    <t>Cap.4 pct.3 Rd.22 (Col.1+Col.3+Col.5)</t>
  </si>
  <si>
    <t>Cap.4 pct.3 Rd.23 (Col.1+Col.3+Col.5)</t>
  </si>
  <si>
    <t>Cap.4 pct.3 Rd.24 (Col.1+Col.3+Col.5)</t>
  </si>
  <si>
    <t>Cap.4 pct.3 Rd.25 (Col.1+Col.3+Col.5)</t>
  </si>
  <si>
    <t>Cap.4 pct.3 Rd.26 (Col.1+Col.3+Col.5)</t>
  </si>
  <si>
    <t>Cap.4 pct.3 Rd.27 (Col.1+Col.3+Col.5)</t>
  </si>
  <si>
    <t>Cap.4 pct.3 Rd.28 (Col.1+Col.3+Col.5)</t>
  </si>
  <si>
    <t>Cap.4 pct.3 Rd.29 (Col.1+Col.3+Col.5)</t>
  </si>
  <si>
    <t>Cap.4 pct.3 Rd.30 (Col.1+Col.3+Col.5)</t>
  </si>
  <si>
    <t>Cap.4 pct.3 Rd.31 (Col.1+Col.3+Col.5)</t>
  </si>
  <si>
    <t>Cap.4 pct.3 Rd.32 (Col.1+Col.3+Col.5)</t>
  </si>
  <si>
    <t>Cap.4 pct.3 Rd.33 (Col.1+Col.3+Col.5)</t>
  </si>
  <si>
    <t>Cap.4 pct.3 Rd.34 (Col.1+Col.3+Col.5)</t>
  </si>
  <si>
    <t>Cap.4 pct.3 Rd.35 (Col.1+Col.3+Col.5)</t>
  </si>
  <si>
    <t>Cap.4 pct.3 Rd.36 (Col.1+Col.3+Col.5)</t>
  </si>
  <si>
    <t>Cap.4 pct.3 Rd.37 (Col.1+Col.3+Col.5)</t>
  </si>
  <si>
    <t>Cap.4 pct.3 Rd.38 (Col.1+Col.3+Col.5)</t>
  </si>
  <si>
    <t>Cap.4 pct.3 Rd.39 (Col.1+Col.3+Col.5)</t>
  </si>
  <si>
    <t>Cap.4 pct.3 Rd.40 (Col.1+Col.3+Col.5)</t>
  </si>
  <si>
    <t>Cap.4 pct.3 Rd.41 (Col.1+Col.3+Col.5)</t>
  </si>
  <si>
    <t xml:space="preserve"> Dacă cod CAEN (Col.B) # 0, atunci Total utilaje (Col.1) + Total mijl. de transp. (Col.3) + Total alte investiții (Col.5)  # 0 și invers, pentru Rd.(2 la n)</t>
  </si>
  <si>
    <t>Cap.4 Pct.3 Rd.41 Col.B</t>
  </si>
  <si>
    <t xml:space="preserve"> Cap.4 Pct.3 Rd.1 Col.1 = Suma (rd.2 la rd.41) Col.1</t>
  </si>
  <si>
    <t xml:space="preserve"> Cap.4 Pct.3 Rd.1 Col.2 = Suma (rd.2 la rd.41) Col.2</t>
  </si>
  <si>
    <t xml:space="preserve"> Cap.4 Pct.3 Rd.1 Col.3 = Suma (rd.2 la rd.41) Col.3</t>
  </si>
  <si>
    <t xml:space="preserve"> Cap.4 Pct.3 Rd.1 Col.4 = Suma (rd.2 la rd.41) Col.4</t>
  </si>
  <si>
    <t xml:space="preserve"> Cap.4 Pct.3 Rd.1 Col.5 = Suma (rd.2 la rd.41) Col.5</t>
  </si>
  <si>
    <t xml:space="preserve"> Cap.4 Pct.3 Rd.1 Col.6 = Suma (rd.2 la rd.41) Col.6</t>
  </si>
  <si>
    <t>Cap.4 Pct.3 Suma pe Col.1 Rd.(2 la 41)</t>
  </si>
  <si>
    <t>Cap.4 Pct.3 Suma pe Col.2 Rd.(2 la 41)</t>
  </si>
  <si>
    <t>Cap.4 Pct.3 Suma pe Col.3 Rd.(2 la 41)</t>
  </si>
  <si>
    <t>Cap.4 Pct.3 Suma pe Col.4 Rd.(2 la 41)</t>
  </si>
  <si>
    <t>Cap.4 Pct.3 Suma pe Col.5 Rd.(2 la 41)</t>
  </si>
  <si>
    <t>Cap.4 Pct.3 Suma pe Col.6 Rd.(2 la 41)</t>
  </si>
  <si>
    <t>Cap.4 Pct.3: Val. totala a investitiilor in mijl. de transp. &gt;= Val. investitiilor in mijl. de transp. aduse din import. (Rd.(1 la n) Col.3)  &gt;= Rd.(1 la n) Col.4)</t>
  </si>
  <si>
    <t>Cap.4 Pct.3: Val. totala a investitiilor in utilaje &gt;= Val. investitiilor in utilaje aduse din import. (Rd.(1 la n) Col.1)  &gt;= Rd.(1 la n) Col.2)</t>
  </si>
  <si>
    <t>Cap.4 Pct.3 Rd.2 Col.2</t>
  </si>
  <si>
    <t>Cap.4 Pct.3 Rd.3 Col.2</t>
  </si>
  <si>
    <t>Cap.4 Pct.3 Rd.4 Col.2</t>
  </si>
  <si>
    <t>Cap.4 Pct.3 Rd.5 Col.2</t>
  </si>
  <si>
    <t>Cap.4 Pct.3 Rd.6 Col.2</t>
  </si>
  <si>
    <t>Cap.4 Pct.3 Rd.7 Col.2</t>
  </si>
  <si>
    <t>Cap.4 Pct.3 Rd.8 Col.2</t>
  </si>
  <si>
    <t>Cap.4 Pct.3 Rd.9 Col.2</t>
  </si>
  <si>
    <t>Cap.4 Pct.3 Rd.10 Col.2</t>
  </si>
  <si>
    <t>Cap.4 Pct.3 Rd.11 Col.2</t>
  </si>
  <si>
    <t>Cap.4 Pct.3 Rd.12 Col.2</t>
  </si>
  <si>
    <t>Cap.4 Pct.3 Rd.13 Col.2</t>
  </si>
  <si>
    <t>Cap.4 Pct.3 Rd.14 Col.2</t>
  </si>
  <si>
    <t>Cap.4 Pct.3 Rd.15 Col.2</t>
  </si>
  <si>
    <t>Cap.4 Pct.3 Rd.16 Col.2</t>
  </si>
  <si>
    <t>Cap.4 Pct.3 Rd.17 Col.2</t>
  </si>
  <si>
    <t>Cap.4 Pct.3 Rd.18 Col.2</t>
  </si>
  <si>
    <t>Cap.4 Pct.3 Rd.19 Col.2</t>
  </si>
  <si>
    <t>Cap.4 Pct.3 Rd.20 Col.2</t>
  </si>
  <si>
    <t>Cap.4 Pct.3 Rd.21 Col.2</t>
  </si>
  <si>
    <t>Cap.4 Pct.3 Rd.22 Col.2</t>
  </si>
  <si>
    <t>Cap.4 Pct.3 Rd.23 Col.2</t>
  </si>
  <si>
    <t>Cap.4 Pct.3 Rd.24 Col.2</t>
  </si>
  <si>
    <t>Cap.4 Pct.3 Rd.25 Col.2</t>
  </si>
  <si>
    <t>Cap.4 Pct.3 Rd.26 Col.2</t>
  </si>
  <si>
    <t>Cap.4 Pct.3 Rd.27 Col.2</t>
  </si>
  <si>
    <t>Cap.4 Pct.3 Rd.28 Col.2</t>
  </si>
  <si>
    <t>Cap.4 Pct.3 Rd.29 Col.2</t>
  </si>
  <si>
    <t>Cap.4 Pct.3 Rd.30 Col.2</t>
  </si>
  <si>
    <t>Cap.4 Pct.3 Rd.31 Col.2</t>
  </si>
  <si>
    <t>Cap.4 Pct.3 Rd.32 Col.2</t>
  </si>
  <si>
    <t>Cap.4 Pct.3 Rd.33 Col.2</t>
  </si>
  <si>
    <t>Cap.4 Pct.3 Rd.34 Col.2</t>
  </si>
  <si>
    <t>Cap.4 Pct.3 Rd.35 Col.2</t>
  </si>
  <si>
    <t>Cap.4 Pct.3 Rd.36 Col.2</t>
  </si>
  <si>
    <t>Cap.4 Pct.3 Rd.37 Col.2</t>
  </si>
  <si>
    <t>Cap.4 Pct.3 Rd.38 Col.2</t>
  </si>
  <si>
    <t>Cap.4 Pct.3 Rd.39 Col.2</t>
  </si>
  <si>
    <t>Cap.4 Pct.3 Rd.40 Col.2</t>
  </si>
  <si>
    <t>Cap.4 Pct.3 Rd.41 Col.1</t>
  </si>
  <si>
    <t>Cap.4 Pct.3 Rd.41 Col.2</t>
  </si>
  <si>
    <t>Cap.4 Pct.3 Rd.2 Col.4</t>
  </si>
  <si>
    <t>Cap.4 Pct.3 Rd.3 Col.4</t>
  </si>
  <si>
    <t>Cap.4 Pct.3 Rd.4 Col.4</t>
  </si>
  <si>
    <t>Cap.4 Pct.3 Rd.5 Col.4</t>
  </si>
  <si>
    <t>Cap.4 Pct.3 Rd.6 Col.4</t>
  </si>
  <si>
    <t>Cap.4 Pct.3 Rd.7 Col.4</t>
  </si>
  <si>
    <t>Cap.4 Pct.3 Rd.8 Col.4</t>
  </si>
  <si>
    <t>Cap.4 Pct.3 Rd.9 Col.4</t>
  </si>
  <si>
    <t>Cap.4 Pct.3 Rd.10 Col.4</t>
  </si>
  <si>
    <t>Cap.4 Pct.3 Rd.11 Col.4</t>
  </si>
  <si>
    <t>Cap.4 Pct.3 Rd.12 Col.4</t>
  </si>
  <si>
    <t>Cap.4 Pct.3 Rd.13 Col.4</t>
  </si>
  <si>
    <t>Cap.4 Pct.3 Rd.14 Col.4</t>
  </si>
  <si>
    <t>Cap.4 Pct.3 Rd.15 Col.4</t>
  </si>
  <si>
    <t>Cap.4 Pct.3 Rd.16 Col.4</t>
  </si>
  <si>
    <t>Cap.4 Pct.3 Rd.17 Col.4</t>
  </si>
  <si>
    <t>Cap.4 Pct.3 Rd.18 Col.4</t>
  </si>
  <si>
    <t>Cap.4 Pct.3 Rd.19 Col.4</t>
  </si>
  <si>
    <t>Cap.4 Pct.3 Rd.20 Col.4</t>
  </si>
  <si>
    <t>Cap.4 Pct.3 Rd.21 Col.4</t>
  </si>
  <si>
    <t>Cap.4 Pct.3 Rd.22 Col.4</t>
  </si>
  <si>
    <t>Cap.4 Pct.3 Rd.23 Col.4</t>
  </si>
  <si>
    <t>Cap.4 Pct.3 Rd.24 Col.4</t>
  </si>
  <si>
    <t>Cap.4 Pct.3 Rd.25 Col.4</t>
  </si>
  <si>
    <t>Cap.4 Pct.3 Rd.26 Col.4</t>
  </si>
  <si>
    <t>Cap.4 Pct.3 Rd.27 Col.4</t>
  </si>
  <si>
    <t>Cap.4 Pct.3 Rd.28 Col.4</t>
  </si>
  <si>
    <t>Cap.4 Pct.3 Rd.29 Col.4</t>
  </si>
  <si>
    <t>Cap.4 Pct.3 Rd.30 Col.4</t>
  </si>
  <si>
    <t>Cap.4 Pct.3 Rd.31 Col.4</t>
  </si>
  <si>
    <t>Cap.4 Pct.3 Rd.32 Col.4</t>
  </si>
  <si>
    <t>Cap.4 Pct.3 Rd.33 Col.4</t>
  </si>
  <si>
    <t>Cap.4 Pct.3 Rd.34 Col.4</t>
  </si>
  <si>
    <t>Cap.4 Pct.3 Rd.35 Col.4</t>
  </si>
  <si>
    <t>Cap.4 Pct.3 Rd.36 Col.4</t>
  </si>
  <si>
    <t>Cap.4 Pct.3 Rd.37 Col.4</t>
  </si>
  <si>
    <t>Cap.4 Pct.3 Rd.38 Col.4</t>
  </si>
  <si>
    <t>Cap.4 Pct.3 Rd.39 Col.4</t>
  </si>
  <si>
    <t>Cap.4 Pct.3 Rd.40 Col.4</t>
  </si>
  <si>
    <t>Cap.4 Pct.3 Rd.41 Col.3</t>
  </si>
  <si>
    <t>Cap.4 Pct.3 Rd.41 Col.4</t>
  </si>
  <si>
    <t>Cap.4 Pct.3 Rd.2 Col.5</t>
  </si>
  <si>
    <t>Cap.4 Pct.3 Rd.2 Col.6</t>
  </si>
  <si>
    <t>Cap.4 Pct.3 Rd.3 Col.5</t>
  </si>
  <si>
    <t>Cap.4 Pct.3 Rd.3 Col.6</t>
  </si>
  <si>
    <t>Cap.4 Pct.3 Rd.4 Col.5</t>
  </si>
  <si>
    <t>Cap.4 Pct.3 Rd.4 Col.6</t>
  </si>
  <si>
    <t>Cap.4 Pct.3 Rd.5 Col.5</t>
  </si>
  <si>
    <t>Cap.4 Pct.3 Rd.5 Col.6</t>
  </si>
  <si>
    <t>Cap.4 Pct.3 Rd.6 Col.5</t>
  </si>
  <si>
    <t>Cap.4 Pct.3 Rd.6 Col.6</t>
  </si>
  <si>
    <t>Cap.4 Pct.3 Rd.7 Col.5</t>
  </si>
  <si>
    <t>Cap.4 Pct.3 Rd.7 Col.6</t>
  </si>
  <si>
    <t>Cap.4 Pct.3 Rd.8 Col.5</t>
  </si>
  <si>
    <t>Cap.4 Pct.3 Rd.8 Col.6</t>
  </si>
  <si>
    <t>Cap.4 Pct.3 Rd.9 Col.5</t>
  </si>
  <si>
    <t>Cap.4 Pct.3 Rd.9 Col.6</t>
  </si>
  <si>
    <t>Cap.4 Pct.3 Rd.10 Col.5</t>
  </si>
  <si>
    <t>Cap.4 Pct.3 Rd.10 Col.6</t>
  </si>
  <si>
    <t>Cap.4 Pct.3 Rd.11 Col.5</t>
  </si>
  <si>
    <t>Cap.4 Pct.3 Rd.11 Col.6</t>
  </si>
  <si>
    <t>Cap.4 Pct.3 Rd.12 Col.5</t>
  </si>
  <si>
    <t>Cap.4 Pct.3 Rd.12 Col.6</t>
  </si>
  <si>
    <t>Cap.4 Pct.3 Rd.13 Col.5</t>
  </si>
  <si>
    <t>Cap.4 Pct.3 Rd.13 Col.6</t>
  </si>
  <si>
    <t>Cap.4 Pct.3 Rd.14 Col.5</t>
  </si>
  <si>
    <t>Cap.4 Pct.3 Rd.14 Col.6</t>
  </si>
  <si>
    <t>Cap.4 Pct.3 Rd.15 Col.5</t>
  </si>
  <si>
    <t>Cap.4 Pct.3 Rd.15 Col.6</t>
  </si>
  <si>
    <t>Cap.4 Pct.3 Rd.16 Col.5</t>
  </si>
  <si>
    <t>Cap.4 Pct.3 Rd.16 Col.6</t>
  </si>
  <si>
    <t>Cap.4 Pct.3 Rd.17 Col.5</t>
  </si>
  <si>
    <t>Cap.4 Pct.3 Rd.17 Col.6</t>
  </si>
  <si>
    <t>Cap.4 Pct.3 Rd.18 Col.5</t>
  </si>
  <si>
    <t>Cap.4 Pct.3 Rd.18 Col.6</t>
  </si>
  <si>
    <t>Cap.4 Pct.3 Rd.19 Col.5</t>
  </si>
  <si>
    <t>Cap.4 Pct.3 Rd.19 Col.6</t>
  </si>
  <si>
    <t>Cap.4 Pct.3 Rd.20 Col.5</t>
  </si>
  <si>
    <t>Cap.4 Pct.3 Rd.20 Col.6</t>
  </si>
  <si>
    <t>Cap.4 Pct.3 Rd.21 Col.5</t>
  </si>
  <si>
    <t>Cap.4 Pct.3 Rd.21 Col.6</t>
  </si>
  <si>
    <t>Cap.4 Pct.3 Rd.22 Col.5</t>
  </si>
  <si>
    <t>Cap.4 Pct.3 Rd.22 Col.6</t>
  </si>
  <si>
    <t>Cap.4 Pct.3 Rd.23 Col.5</t>
  </si>
  <si>
    <t>Cap.4 Pct.3 Rd.23 Col.6</t>
  </si>
  <si>
    <t>Cap.4 Pct.3 Rd.24 Col.5</t>
  </si>
  <si>
    <t>Cap.4 Pct.3 Rd.24 Col.6</t>
  </si>
  <si>
    <t>Cap.4 Pct.3 Rd.25 Col.5</t>
  </si>
  <si>
    <t>Cap.4 Pct.3 Rd.25 Col.6</t>
  </si>
  <si>
    <t>Cap.4 Pct.3 Rd.26 Col.5</t>
  </si>
  <si>
    <t>Cap.4 Pct.3 Rd.26 Col.6</t>
  </si>
  <si>
    <t>Cap.4 Pct.3 Rd.27 Col.5</t>
  </si>
  <si>
    <t>Cap.4 Pct.3 Rd.27 Col.6</t>
  </si>
  <si>
    <t>Cap.4 Pct.3 Rd.28 Col.5</t>
  </si>
  <si>
    <t>Cap.4 Pct.3 Rd.28 Col.6</t>
  </si>
  <si>
    <t>Cap.4 Pct.3 Rd.29 Col.5</t>
  </si>
  <si>
    <t>Cap.4 Pct.3 Rd.29 Col.6</t>
  </si>
  <si>
    <t>Cap.4 Pct.3 Rd.30 Col.5</t>
  </si>
  <si>
    <t>Cap.4 Pct.3 Rd.30 Col.6</t>
  </si>
  <si>
    <t>Cap.4 Pct.3 Rd.31 Col.5</t>
  </si>
  <si>
    <t>Cap.4 Pct.3 Rd.31 Col.6</t>
  </si>
  <si>
    <t>Cap.4 Pct.3 Rd.32 Col.5</t>
  </si>
  <si>
    <t>Cap.4 Pct.3 Rd.32 Col.6</t>
  </si>
  <si>
    <t>Cap.4 Pct.3 Rd.33 Col.5</t>
  </si>
  <si>
    <t>Cap.4 Pct.3 Rd.33 Col.6</t>
  </si>
  <si>
    <t>Cap.4 Pct.3 Rd.34 Col.5</t>
  </si>
  <si>
    <t>Cap.4 Pct.3 Rd.34 Col.6</t>
  </si>
  <si>
    <t>Cap.4 Pct.3 Rd.35 Col.5</t>
  </si>
  <si>
    <t>Cap.4 Pct.3 Rd.35 Col.6</t>
  </si>
  <si>
    <t>Cap.4 Pct.3 Rd.36 Col.5</t>
  </si>
  <si>
    <t>Cap.4 Pct.3 Rd.36 Col.6</t>
  </si>
  <si>
    <t>Cap.4 Pct.3 Rd.37 Col.5</t>
  </si>
  <si>
    <t>Cap.4 Pct.3 Rd.37 Col.6</t>
  </si>
  <si>
    <t>Cap.4 Pct.3 Rd.38 Col.5</t>
  </si>
  <si>
    <t>Cap.4 Pct.3 Rd.38 Col.6</t>
  </si>
  <si>
    <t>Cap.4 Pct.3 Rd.39 Col.5</t>
  </si>
  <si>
    <t>Cap.4 Pct.3 Rd.39 Col.6</t>
  </si>
  <si>
    <t>Cap.4 Pct.3 Rd.40 Col.5</t>
  </si>
  <si>
    <t>Cap.4 Pct.3 Rd.40 Col.6</t>
  </si>
  <si>
    <t>Cap.4 Pct.3 Rd.41 Col.5</t>
  </si>
  <si>
    <t>Cap.4 Pct.3 Rd.41 Col.6</t>
  </si>
  <si>
    <t xml:space="preserve"> Cap.4 Pct.3 Rd.(1 la n) Col.1 &gt;= Rd.(1 la n) Col.2</t>
  </si>
  <si>
    <t xml:space="preserve"> Cap.4 Pct.3 Rd.(1 la n) Col.3 &gt;= Rd.(1 la n) Col.4</t>
  </si>
  <si>
    <t xml:space="preserve"> Cap.4 Pct.3 Rd.(1 la n) Col.5 &gt;= Rd.(1 la n) Col.6</t>
  </si>
  <si>
    <t>Cap.4 Pct.3: Val. totala a altor investitii &gt;= Val. altor investitii aduse din import. (Rd.(1 la n) Col.5)  &gt;= Rd.(1 la n) Col.6)</t>
  </si>
  <si>
    <t>Cap.4 Pct.3 dacă Col.1 # 0, atunci Col.3 = 0 și Col.5 = 0, pentru Rd.(2 la n)</t>
  </si>
  <si>
    <t>Cap.4 Pct.3 dacă Col.3 # 0, atunci Col.1 = 0 și Col.5 = 0, pentru Rd.(2 la n)</t>
  </si>
  <si>
    <t>Cap.4 Pct.3 dacă Col.5 # 0, atunci Col.1 = 0 și Col.3 = 0, pentru Rd.(2 la n)</t>
  </si>
  <si>
    <t>Cap.4 Pct.3 Rd.2 Col.(3+5)</t>
  </si>
  <si>
    <t>Cap.4 Pct.3 Rd.3 Col.(3+5)</t>
  </si>
  <si>
    <t>Cap.4 Pct.3 Rd.4 Col.(3+5)</t>
  </si>
  <si>
    <t>Cap.4 Pct.3 Rd.5 Col.(3+5)</t>
  </si>
  <si>
    <t>Cap.4 Pct.3 Rd.6 Col.(3+5)</t>
  </si>
  <si>
    <t>Cap.4 Pct.3 Rd.7 Col.(3+5)</t>
  </si>
  <si>
    <t>Cap.4 Pct.3 Rd.8 Col.(3+5)</t>
  </si>
  <si>
    <t>Cap.4 Pct.3 Rd.9 Col.(3+5)</t>
  </si>
  <si>
    <t>Cap.4 Pct.3 Rd.10 Col.(3+5)</t>
  </si>
  <si>
    <t>Cap.4 Pct.3 Rd.11 Col.(3+5)</t>
  </si>
  <si>
    <t>Cap.4 Pct.3 Rd.12 Col.(3+5)</t>
  </si>
  <si>
    <t>Cap.4 Pct.3 Rd.13 Col.(3+5)</t>
  </si>
  <si>
    <t>Cap.4 Pct.3 Rd.14 Col.(3+5)</t>
  </si>
  <si>
    <t>Cap.4 Pct.3 Rd.15 Col.(3+5)</t>
  </si>
  <si>
    <t>Cap.4 Pct.3 Rd.16 Col.(3+5)</t>
  </si>
  <si>
    <t>Cap.4 Pct.3 Rd.17 Col.(3+5)</t>
  </si>
  <si>
    <t>Cap.4 Pct.3 Rd.18 Col.(3+5)</t>
  </si>
  <si>
    <t>Cap.4 Pct.3 Rd.19 Col.(3+5)</t>
  </si>
  <si>
    <t>Cap.4 Pct.3 Rd.20 Col.(3+5)</t>
  </si>
  <si>
    <t>Cap.4 Pct.3 Rd.21 Col.(3+5)</t>
  </si>
  <si>
    <t>Cap.4 Pct.3 Rd.22 Col.(3+5)</t>
  </si>
  <si>
    <t>Cap.4 Pct.3 Rd.23 Col.(3+5)</t>
  </si>
  <si>
    <t>Cap.4 Pct.3 Rd.24 Col.(3+5)</t>
  </si>
  <si>
    <t>Cap.4 Pct.3 Rd.25 Col.(3+5)</t>
  </si>
  <si>
    <t>Cap.4 Pct.3 Rd.26 Col.(3+5)</t>
  </si>
  <si>
    <t>Cap.4 Pct.3 Rd.27 Col.(3+5)</t>
  </si>
  <si>
    <t>Cap.4 Pct.3 Rd.28 Col.(3+5)</t>
  </si>
  <si>
    <t>Cap.4 Pct.3 Rd.29 Col.(3+5)</t>
  </si>
  <si>
    <t>Cap.4 Pct.3 Rd.30 Col.(3+5)</t>
  </si>
  <si>
    <t>Cap.4 Pct.3 Rd.31 Col.(3+5)</t>
  </si>
  <si>
    <t>Cap.4 Pct.3 Rd.32 Col.(3+5)</t>
  </si>
  <si>
    <t>Cap.4 Pct.3 Rd.33 Col.(3+5)</t>
  </si>
  <si>
    <t>Cap.4 Pct.3 Rd.34 Col.(3+5)</t>
  </si>
  <si>
    <t>Cap.4 Pct.3 Rd.35 Col.(3+5)</t>
  </si>
  <si>
    <t>Cap.4 Pct.3 Rd.36 Col.(3+5)</t>
  </si>
  <si>
    <t>Cap.4 Pct.3 Rd.37 Col.(3+5)</t>
  </si>
  <si>
    <t>Cap.4 Pct.3 Rd.38 Col.(3+5)</t>
  </si>
  <si>
    <t>Cap.4 Pct.3 Rd.39 Col.(3+5)</t>
  </si>
  <si>
    <t>Cap.4 Pct.3 Rd.40 Col.(3+5)</t>
  </si>
  <si>
    <t>Cap.4 Pct.3 Rd.41 Col.(3+5)</t>
  </si>
  <si>
    <t>Cap.4 Pct.3 Rd.2 Col.(1+5)</t>
  </si>
  <si>
    <t>Cap.4 Pct.3 Rd.3 Col.(1+5)</t>
  </si>
  <si>
    <t>Cap.4 Pct.3 Rd.4 Col.(1+5)</t>
  </si>
  <si>
    <t>Cap.4 Pct.3 Rd.5 Col.(1+5)</t>
  </si>
  <si>
    <t>Cap.4 Pct.3 Rd.6 Col.(1+5)</t>
  </si>
  <si>
    <t>Cap.4 Pct.3 Rd.7 Col.(1+5)</t>
  </si>
  <si>
    <t>Cap.4 Pct.3 Rd.8 Col.(1+5)</t>
  </si>
  <si>
    <t>Cap.4 Pct.3 Rd.9 Col.(1+5)</t>
  </si>
  <si>
    <t>Cap.4 Pct.3 Rd.10 Col.(1+5)</t>
  </si>
  <si>
    <t>Cap.4 Pct.3 Rd.11 Col.(1+5)</t>
  </si>
  <si>
    <t>Cap.4 Pct.3 Rd.12 Col.(1+5)</t>
  </si>
  <si>
    <t>Cap.4 Pct.3 Rd.13 Col.(1+5)</t>
  </si>
  <si>
    <t>Cap.4 Pct.3 Rd.14 Col.(1+5)</t>
  </si>
  <si>
    <t>Cap.4 Pct.3 Rd.15 Col.(1+5)</t>
  </si>
  <si>
    <t>Cap.4 Pct.3 Rd.16 Col.(1+5)</t>
  </si>
  <si>
    <t>Cap.4 Pct.3 Rd.17 Col.(1+5)</t>
  </si>
  <si>
    <t>Cap.4 Pct.3 Rd.18 Col.(1+5)</t>
  </si>
  <si>
    <t>Cap.4 Pct.3 Rd.19 Col.(1+5)</t>
  </si>
  <si>
    <t>Cap.4 Pct.3 Rd.20 Col.(1+5)</t>
  </si>
  <si>
    <t>Cap.4 Pct.3 Rd.21 Col.(1+5)</t>
  </si>
  <si>
    <t>Cap.4 Pct.3 Rd.22 Col.(1+5)</t>
  </si>
  <si>
    <t>Cap.4 Pct.3 Rd.23 Col.(1+5)</t>
  </si>
  <si>
    <t>Cap.4 Pct.3 Rd.24 Col.(1+5)</t>
  </si>
  <si>
    <t>Cap.4 Pct.3 Rd.25 Col.(1+5)</t>
  </si>
  <si>
    <t>Cap.4 Pct.3 Rd.26 Col.(1+5)</t>
  </si>
  <si>
    <t>Cap.4 Pct.3 Rd.27 Col.(1+5)</t>
  </si>
  <si>
    <t>Cap.4 Pct.3 Rd.28 Col.(1+5)</t>
  </si>
  <si>
    <t>Cap.4 Pct.3 Rd.29 Col.(1+5)</t>
  </si>
  <si>
    <t>Cap.4 Pct.3 Rd.30 Col.(1+5)</t>
  </si>
  <si>
    <t>Cap.4 Pct.3 Rd.31 Col.(1+5)</t>
  </si>
  <si>
    <t>Cap.4 Pct.3 Rd.32 Col.(1+5)</t>
  </si>
  <si>
    <t>Cap.4 Pct.3 Rd.33 Col.(1+5)</t>
  </si>
  <si>
    <t>Cap.4 Pct.3 Rd.34 Col.(1+5)</t>
  </si>
  <si>
    <t>Cap.4 Pct.3 Rd.35 Col.(1+5)</t>
  </si>
  <si>
    <t>Cap.4 Pct.3 Rd.36 Col.(1+5)</t>
  </si>
  <si>
    <t>Cap.4 Pct.3 Rd.37 Col.(1+5)</t>
  </si>
  <si>
    <t>Cap.4 Pct.3 Rd.38 Col.(1+5)</t>
  </si>
  <si>
    <t>Cap.4 Pct.3 Rd.39 Col.(1+5)</t>
  </si>
  <si>
    <t>Cap.4 Pct.3 Rd.40 Col.(1+5)</t>
  </si>
  <si>
    <t>Cap.4 Pct.3 Rd.41 Col.(1+5)</t>
  </si>
  <si>
    <t>Cap.4 Pct.3 Rd.2 Col.(1+3)</t>
  </si>
  <si>
    <t>Cap.4 Pct.3 Rd.3 Col.(1+3)</t>
  </si>
  <si>
    <t>Cap.4 Pct.3 Rd.4 Col.(1+3)</t>
  </si>
  <si>
    <t>Cap.4 Pct.3 Rd.5 Col.(1+3)</t>
  </si>
  <si>
    <t>Cap.4 Pct.3 Rd.6 Col.(1+3)</t>
  </si>
  <si>
    <t>Cap.4 Pct.3 Rd.7 Col.(1+3)</t>
  </si>
  <si>
    <t>Cap.4 Pct.3 Rd.8 Col.(1+3)</t>
  </si>
  <si>
    <t>Cap.4 Pct.3 Rd.9 Col.(1+3)</t>
  </si>
  <si>
    <t>Cap.4 Pct.3 Rd.10 Col.(1+3)</t>
  </si>
  <si>
    <t>Cap.4 Pct.3 Rd.11 Col.(1+3)</t>
  </si>
  <si>
    <t>Cap.4 Pct.3 Rd.12 Col.(1+3)</t>
  </si>
  <si>
    <t>Cap.4 Pct.3 Rd.13 Col.(1+3)</t>
  </si>
  <si>
    <t>Cap.4 Pct.3 Rd.14 Col.(1+3)</t>
  </si>
  <si>
    <t>Cap.4 Pct.3 Rd.15 Col.(1+3)</t>
  </si>
  <si>
    <t>Cap.4 Pct.3 Rd.16 Col.(1+3)</t>
  </si>
  <si>
    <t>Cap.4 Pct.3 Rd.17 Col.(1+3)</t>
  </si>
  <si>
    <t>Cap.4 Pct.3 Rd.18 Col.(1+3)</t>
  </si>
  <si>
    <t>Cap.4 Pct.3 Rd.19 Col.(1+3)</t>
  </si>
  <si>
    <t>Cap.4 Pct.3 Rd.20 Col.(1+3)</t>
  </si>
  <si>
    <t>Cap.4 Pct.3 Rd.21 Col.(1+3)</t>
  </si>
  <si>
    <t>Cap.4 Pct.3 Rd.22 Col.(1+3)</t>
  </si>
  <si>
    <t>Cap.4 Pct.3 Rd.23 Col.(1+3)</t>
  </si>
  <si>
    <t>Cap.4 Pct.3 Rd.24 Col.(1+3)</t>
  </si>
  <si>
    <t>Cap.4 Pct.3 Rd.25 Col.(1+3)</t>
  </si>
  <si>
    <t>Cap.4 Pct.3 Rd.26 Col.(1+3)</t>
  </si>
  <si>
    <t>Cap.4 Pct.3 Rd.27 Col.(1+3)</t>
  </si>
  <si>
    <t>Cap.4 Pct.3 Rd.28 Col.(1+3)</t>
  </si>
  <si>
    <t>Cap.4 Pct.3 Rd.29 Col.(1+3)</t>
  </si>
  <si>
    <t>Cap.4 Pct.3 Rd.30 Col.(1+3)</t>
  </si>
  <si>
    <t>Cap.4 Pct.3 Rd.31 Col.(1+3)</t>
  </si>
  <si>
    <t>Cap.4 Pct.3 Rd.32 Col.(1+3)</t>
  </si>
  <si>
    <t>Cap.4 Pct.3 Rd.33 Col.(1+3)</t>
  </si>
  <si>
    <t>Cap.4 Pct.3 Rd.34 Col.(1+3)</t>
  </si>
  <si>
    <t>Cap.4 Pct.3 Rd.35 Col.(1+3)</t>
  </si>
  <si>
    <t>Cap.4 Pct.3 Rd.36 Col.(1+3)</t>
  </si>
  <si>
    <t>Cap.4 Pct.3 Rd.37 Col.(1+3)</t>
  </si>
  <si>
    <t>Cap.4 Pct.3 Rd.38 Col.(1+3)</t>
  </si>
  <si>
    <t>Cap.4 Pct.3 Rd.39 Col.(1+3)</t>
  </si>
  <si>
    <t>Cap.4 Pct.3 Rd.40 Col.(1+3)</t>
  </si>
  <si>
    <t>Cap.4 Pct.3 Rd.41 Col.(1+3)</t>
  </si>
  <si>
    <t>Cap.4 Pct.3 Rd.2 Col.(1 la 6)</t>
  </si>
  <si>
    <t>Cap.4 Pct.3 Rd.3 Col.(1 la 6)</t>
  </si>
  <si>
    <t>Cap.4 Pct.3 Rd.4 Col.(1 la 6)</t>
  </si>
  <si>
    <t>Cap.4 Pct.3 Rd.5 Col.(1 la 6)</t>
  </si>
  <si>
    <t>Cap.4 Pct.3 Rd.6 Col.(1 la 6)</t>
  </si>
  <si>
    <t>Cap.4 Pct.3 Rd.7 Col.(1 la 6)</t>
  </si>
  <si>
    <t>Cap.4 Pct.3 Rd.8 Col.(1 la 6)</t>
  </si>
  <si>
    <t>Cap.4 Pct.3 Rd.9 Col.(1 la 6)</t>
  </si>
  <si>
    <t>Cap.4 Pct.3 Rd.10 Col.(1 la 6)</t>
  </si>
  <si>
    <t>Cap.4 Pct.3 Rd.11 Col.(1 la 6)</t>
  </si>
  <si>
    <t>Cap.4 Pct.3 Rd.12 Col.(1 la 6)</t>
  </si>
  <si>
    <t>Cap.4 Pct.3 Rd.13 Col.(1 la 6)</t>
  </si>
  <si>
    <t>Cap.4 Pct.3 Rd.14 Col.(1 la 6)</t>
  </si>
  <si>
    <t>Cap.4 Pct.3 Rd.15 Col.(1 la 6)</t>
  </si>
  <si>
    <t>Cap.4 Pct.3 Rd.16 Col.(1 la 6)</t>
  </si>
  <si>
    <t>Cap.4 Pct.3 Rd.17 Col.(1 la 6)</t>
  </si>
  <si>
    <t>Cap.4 Pct.3 Rd.18 Col.(1 la 6)</t>
  </si>
  <si>
    <t>Cap.4 Pct.3 Rd.19 Col.(1 la 6)</t>
  </si>
  <si>
    <t>Cap.4 Pct.3 Rd.20 Col.(1 la 6)</t>
  </si>
  <si>
    <t>Cap.4 Pct.3 Rd.21 Col.(1 la 6)</t>
  </si>
  <si>
    <t>Cap.4 Pct.3 Rd.22 Col.(1 la 6)</t>
  </si>
  <si>
    <t>Cap.4 Pct.3 Rd.23 Col.(1 la 6)</t>
  </si>
  <si>
    <t>Cap.4 Pct.3 Rd.24 Col.(1 la 6)</t>
  </si>
  <si>
    <t>Cap.4 Pct.3 Rd.25 Col.(1 la 6)</t>
  </si>
  <si>
    <t>Cap.4 Pct.3 Rd.26 Col.(1 la 6)</t>
  </si>
  <si>
    <t>Cap.4 Pct.3 Rd.27 Col.(1 la 6)</t>
  </si>
  <si>
    <t>Cap.4 Pct.3 Rd.28 Col.(1 la 6)</t>
  </si>
  <si>
    <t>Cap.4 Pct.3 Rd.29 Col.(1 la 6)</t>
  </si>
  <si>
    <t>Cap.4 Pct.3 Rd.30 Col.(1 la 6)</t>
  </si>
  <si>
    <t>Cap.4 Pct.3 Rd.31 Col.(1 la 6)</t>
  </si>
  <si>
    <t>Cap.4 Pct.3 Rd.32 Col.(1 la 6)</t>
  </si>
  <si>
    <t>Cap.4 Pct.3 Rd.33 Col.(1 la 6)</t>
  </si>
  <si>
    <t>Cap.4 Pct.3 Rd.34 Col.(1 la 6)</t>
  </si>
  <si>
    <t>Cap.4 Pct.3 Rd.35 Col.(1 la 6)</t>
  </si>
  <si>
    <t>Cap.4 Pct.3 Rd.36 Col.(1 la 6)</t>
  </si>
  <si>
    <t>Cap.4 Pct.3 Rd.37 Col.(1 la 6)</t>
  </si>
  <si>
    <t>Cap.4 Pct.3 Rd.38 Col.(1 la 6)</t>
  </si>
  <si>
    <t>Cap.4 Pct.3 Rd.39 Col.(1 la 6)</t>
  </si>
  <si>
    <t>Cap.4 Pct.3 Rd.40 Col.(1 la 6)</t>
  </si>
  <si>
    <t>Cap.4 Pct.3 Rd.41 Col.(1 la 6)</t>
  </si>
  <si>
    <t>Cap.4 Pct.2 Rd.1 Col.6 = Cap.4 Pct.3 Rd.1 Col.5</t>
  </si>
  <si>
    <t>Cap.4 pct.3 rd.1 col.5</t>
  </si>
  <si>
    <t>Cap.4 Pct.2 Rd.1 Col.7 = Cap.4 Pct.3 Rd.1 Col.(2+4+6)</t>
  </si>
  <si>
    <t>Cap.4 pct.3 rd.1 col.2+4+6)</t>
  </si>
  <si>
    <t xml:space="preserve">Cap.4 Pct.2 Rd.1 Col.3 = Cap.4 Pct.3 Rd.1 Col.1 </t>
  </si>
  <si>
    <t xml:space="preserve">Cap.4 Pct.3 Rd.1 Col.1 </t>
  </si>
  <si>
    <t xml:space="preserve">Cap.4: Valoarea investitiilor nete (noi) in utilaje: Cap.4 Pct.2 Rd.1 Col.3 = Cap.4 Pct.3 Rd.1 Col.1 </t>
  </si>
  <si>
    <t xml:space="preserve"> Cap.4 Pct.2 Rd.1 Col.4 = Cap.4 Pct.3 Rd.1 Col.3</t>
  </si>
  <si>
    <t>Cap.4: Valoarea altor investitii nete (noi): Pct.2 Rd.1 Col.6 = Pct.3 Rd.1 Col.5</t>
  </si>
  <si>
    <t xml:space="preserve">Cap.4 Pct.3 Rd.(1 la n) Col.(1 la 6) &gt;= 2500 </t>
  </si>
  <si>
    <t>Cap.4: Valoarea investitiilor nete (noi) in mijloace de transport: Cap.4 Pct.2 Rd.1 Col.4 = Cap.4 Pct.3 Rd.1 Col.3</t>
  </si>
  <si>
    <t xml:space="preserve">Lista2 caen </t>
  </si>
  <si>
    <t>Bifa este obligatorie</t>
  </si>
  <si>
    <t>Nebifat</t>
  </si>
  <si>
    <t>Cap.2 Pct.3.1.1</t>
  </si>
  <si>
    <t xml:space="preserve">Valori initiale zero </t>
  </si>
  <si>
    <t>Cap.2 Pct.3.3</t>
  </si>
  <si>
    <t>Cap.2 Pct.3.3.1</t>
  </si>
  <si>
    <t>Filiala</t>
  </si>
  <si>
    <t>Sucursala</t>
  </si>
  <si>
    <t>Unitatea este filiala sau sucursala a unei firme straine?</t>
  </si>
  <si>
    <t xml:space="preserve">Cap.2 Pct.3.3: Trebuie bifat unul din cele doua butoane de optiune (DA sau NU), ca raspuns la intrebarea: "Unitatea este filiala sau sucursala unei firme straine?". </t>
  </si>
  <si>
    <t xml:space="preserve">Cap.2 Pct.3.3.1: Daca Cap.2 Pct.3.3 = "DA", se bifeaza corespunzator filiala sau sucursala unei firme straine. </t>
  </si>
  <si>
    <t xml:space="preserve">Cap.2 pct.7.2 Ccol.1 Rd.1 = Cap.2  Pct.7 Col.1 Rd.1 </t>
  </si>
  <si>
    <t xml:space="preserve">Se va completa (valoric şi în procente) numai de întreprinderile care au înscrise în Cap.2 Pct.7 Col.B activităţi de transport de mărfuri 
(CAEN 4920, 4941, 4950, 5020, 5040, 5121). </t>
  </si>
  <si>
    <t xml:space="preserve">Cap.2 Pct.14 Rd.1 Col.1 = Cap.2 Pct.7 Suma pe Col.1 pentru rândurile care au înscrise în col.B activităţi de transport de mărfuri.  </t>
  </si>
  <si>
    <t xml:space="preserve">    Comerţ cu amănuntul a fructelor, legumelor, cărnii, peştelui, produselor de brutărie şi lactatelor, ouălor 
   (CAEN 4721, 4722, 4723, 4724, 4729)</t>
  </si>
  <si>
    <t xml:space="preserve">    Comerţ cu amănuntul a produselor alimentare, băuturilor şi tutunului (CAEN 4725, 4726)</t>
  </si>
  <si>
    <r>
      <t>*)</t>
    </r>
    <r>
      <rPr>
        <sz val="10"/>
        <rFont val="Arial"/>
        <family val="2"/>
        <charset val="238"/>
      </rPr>
      <t xml:space="preserve"> Rd.28: cifra de afaceri cumulată, obținută prin desfășurarea tuturor celorlalte activități în afara celor detaliate, cum ar fi: activități din agricultură, industrie, construcţii sau servicii.</t>
    </r>
  </si>
  <si>
    <r>
      <t xml:space="preserve">Se completează numai de societățile care au </t>
    </r>
    <r>
      <rPr>
        <b/>
        <u/>
        <sz val="10"/>
        <rFont val="Arial"/>
        <family val="2"/>
      </rPr>
      <t>activitatea principală (CAEN) cuprinsă în Diviziunea 45</t>
    </r>
    <r>
      <rPr>
        <b/>
        <sz val="10"/>
        <rFont val="Arial"/>
        <family val="2"/>
      </rPr>
      <t xml:space="preserve"> (</t>
    </r>
    <r>
      <rPr>
        <b/>
        <i/>
        <sz val="10"/>
        <rFont val="Arial"/>
        <family val="2"/>
      </rPr>
      <t>Comerțul cu ridicata, comerțul cu amănuntul, întreținerea și repararea autovehiculelor și a motocicletelor</t>
    </r>
    <r>
      <rPr>
        <b/>
        <sz val="10"/>
        <rFont val="Arial"/>
        <family val="2"/>
      </rPr>
      <t xml:space="preserve">) </t>
    </r>
  </si>
  <si>
    <t>Dacă c_caen = Div.45, atunci Cap.2 Pct.7.2 Rd.1 Col.1 = Cap.2 Pct.7 Rd.1 Col.1</t>
  </si>
  <si>
    <t>Cap.2 Pct.7.2 Rd.1 Col.1</t>
  </si>
  <si>
    <t>Dacă c_caen = Div.45, atunci Cap.2 Pct.7.2 Rd.2 Col.1 = Cap.2 Pct.7 Rd.(2 la n) Col.1, pentru Col.B = CAEN 4511</t>
  </si>
  <si>
    <t>Cap.2 Pct.7 Rd.(2 la n) Col.1, pentru Col.B = CAEN 4511</t>
  </si>
  <si>
    <t>Dacă c_caen = Div.45, atunci Cap.2 Pct.7.2 Rd.7 Col.1 = Cap.2 Pct.7 Rd.(2 la n) Col.1, pentru Col.B = CAEN 4519</t>
  </si>
  <si>
    <t>Cap.2 Pct.7 Rd.(2 la n) Col.1, pentru Col.B = CAEN 4519</t>
  </si>
  <si>
    <t>Dacă c_caen = Div.45, atunci Cap.2 Pct.7.2 Rd.12 Col.1 = Cap.2 Pct.7 Rd.(2 la n) Col.1, pentru Col.B = CAEN 4531</t>
  </si>
  <si>
    <t>Cap.2 Pct.7 Rd.(2 la n) Col.1, pentru Col.B = CAEN 4531</t>
  </si>
  <si>
    <t>Dacă c_caen = Div.45, atunci Cap.2 Pct.7.2 Rd.15 Col.1 = Cap.2 Pct.7 Rd.(2 la n) Col.1, pentru Col.B = CAEN 4532</t>
  </si>
  <si>
    <t>Cap.2 Pct.7 Rd.(2 la n) Col.1, pentru Col.B = CAEN 4532</t>
  </si>
  <si>
    <t>Dacă c_caen = Div.45, atunci Cap.2 Pct.7.2 Rd.18 Col.1 = Cap.2 Pct.7 Rd.(2 la n) Col.1, pentru Col.B = CAEN 4540</t>
  </si>
  <si>
    <t>Cap.2 Pct.7 Rd.(2 la n) Col.1, pentru Col.B = CAEN 4540</t>
  </si>
  <si>
    <t>Comerţ cu ridicata cu excepţia comerţului cu autovehicule şi motociclete (Diviziunea 46)</t>
  </si>
  <si>
    <t>Dacă c_caen = Div.45, atunci Cap.2 Pct.7.2 Rd.24 Col.1 = Cap.2 Pct.7 Suma Rd.(2 la n) Col.1, pentru Col.B = Div.46</t>
  </si>
  <si>
    <t>Cap.2 Pct.7 Suma Rd.(2 la n) Col.1, pentru Col.B = Div.46</t>
  </si>
  <si>
    <t>Dacă c_caen = Div.45, atunci Cap.2 Pct.7.2 Rd.26 Col.1 = Cap.2 Pct.7 Suma Rd.(2 la n) Col.1, pentru CAEN (Col.B) = 4721, 4722, 4723, 4724, 4729</t>
  </si>
  <si>
    <t>Cap.2 Pct.7.2 Rd.26 Col.1</t>
  </si>
  <si>
    <t>Cap.2 Pct.7 Suma Rd.(2 la n) Col.1, pentru CAEN (Col.B) = 4721, 4722, 4723, 4724, 4729</t>
  </si>
  <si>
    <t xml:space="preserve">Restul </t>
  </si>
  <si>
    <t>Dacă c_caen = Div.45, atunci Cap.2 Pct.7.2 Rd.27 Col.1 = Cap.2 Pct.7 Suma Rd.(2 la n) Col.1, pentru CAEN (Col.B) = 4725, 4726</t>
  </si>
  <si>
    <t>Cap.2 Pct.7.2 Rd.27 Col.1</t>
  </si>
  <si>
    <t>Cap.2 Pct.7 Suma Rd.(2 la n) Col.1, pentru CAEN (Col.B) = 4725, 4726</t>
  </si>
  <si>
    <t xml:space="preserve">Dacă c_caen = Div.45, atunci Cap.2 Pct.7.2 Rd.28 Col.1 = Cap.2 Pct.7 Rd.1 Col.1 - (Cap.2 Pct.7 Suma Rd.(2 la n) Col.1, pentru Col.B # 4511, 4519, 4531, 4532, 4540, Div.46, Gr.472) </t>
  </si>
  <si>
    <t xml:space="preserve">Cap.2 Pct.7 Rd.1 Col.1 - (Cap.2 Pct.7 Suma Rd.(2 la n) Col.1, pentru Col.B # 4511, 4519, 4531, 4532, 4540, Div.46, Gr.472) </t>
  </si>
  <si>
    <t xml:space="preserve">Filiale în străinătate </t>
  </si>
  <si>
    <t xml:space="preserve">Parte dintr-un grup </t>
  </si>
  <si>
    <t xml:space="preserve">Filială străină </t>
  </si>
  <si>
    <t xml:space="preserve">Coloana "Natura tranzacției" cuprinde o scurtă descriere a tranzacției, cum ar fi: cumpărări de bunuri, (materii prime, mărfuri, etc.), cumpărări de </t>
  </si>
  <si>
    <t xml:space="preserve">proprietăți imobiliare sau alte active, servicii primite, lucrări recepționate, contracte de leasing, transferuri de cercetare-dezvoltare, etc. </t>
  </si>
  <si>
    <t xml:space="preserve">Coloana "Natura tranzacției" cuprinde o scurtă descriere a tranzacției, cum ar fi: vânzări de bunuri, (materii prime, mărfuri, etc.), vânzări de </t>
  </si>
  <si>
    <t xml:space="preserve">proprietăți imobiliare sau alte active, servicii prestate, lucrări executate, contracte de leasing, transferuri de cercetare-dezvoltare, etc. </t>
  </si>
  <si>
    <t>Lista SIRUTA</t>
  </si>
  <si>
    <t>Repartizarea stocurilor pe produse și servicii consumate (numai pentru CG)</t>
  </si>
  <si>
    <t>Repartizarea serviciilor de transport pe categorii de mărfuri (numai pentru CG)</t>
  </si>
  <si>
    <t>Activă</t>
  </si>
  <si>
    <t>Luna de început</t>
  </si>
  <si>
    <t>Luna de sfârşit</t>
  </si>
  <si>
    <t>Durata efectivă 
de funcţionare</t>
  </si>
  <si>
    <t>Selector</t>
  </si>
  <si>
    <t>Cifra de afaceri netă (Rd.3+6+9)</t>
  </si>
  <si>
    <t>Cifra de afaceri de repartizat (Rd.3+6)</t>
  </si>
  <si>
    <t>Rang</t>
  </si>
  <si>
    <t>ALBA IULIA</t>
  </si>
  <si>
    <t>Resedinta de judet</t>
  </si>
  <si>
    <t>AIUD</t>
  </si>
  <si>
    <t>Municipiu</t>
  </si>
  <si>
    <t>BLAJ</t>
  </si>
  <si>
    <t>SEBES</t>
  </si>
  <si>
    <t>ABRUD</t>
  </si>
  <si>
    <t>Oras</t>
  </si>
  <si>
    <t>CAMPENI</t>
  </si>
  <si>
    <t>CUGIR</t>
  </si>
  <si>
    <t>OCNA MURES</t>
  </si>
  <si>
    <t>TEIUS</t>
  </si>
  <si>
    <t>ZLATNA</t>
  </si>
  <si>
    <t>BAIA DE ARIES</t>
  </si>
  <si>
    <t>Comuna</t>
  </si>
  <si>
    <t>CHISINEU-CRIS</t>
  </si>
  <si>
    <t>CURTICI</t>
  </si>
  <si>
    <t>NADLAC</t>
  </si>
  <si>
    <t>PANCOTA</t>
  </si>
  <si>
    <t>SEBIS</t>
  </si>
  <si>
    <t>PECICA</t>
  </si>
  <si>
    <t>SANTANA</t>
  </si>
  <si>
    <t>PITESTI</t>
  </si>
  <si>
    <t>CAMPULUNG</t>
  </si>
  <si>
    <t>CURTEA DE ARGES</t>
  </si>
  <si>
    <t>MIOVENI</t>
  </si>
  <si>
    <t>TOPOLOVENI</t>
  </si>
  <si>
    <t>ONESTI</t>
  </si>
  <si>
    <t>MOINESTI</t>
  </si>
  <si>
    <t>BUHUSI</t>
  </si>
  <si>
    <t>SLANIC MOLDOVA</t>
  </si>
  <si>
    <t>TARGU OCNA</t>
  </si>
  <si>
    <t>ORADEA</t>
  </si>
  <si>
    <t>BEIUS</t>
  </si>
  <si>
    <t>MARGHITA</t>
  </si>
  <si>
    <t>SALONTA</t>
  </si>
  <si>
    <t>ALESD</t>
  </si>
  <si>
    <t>STEI</t>
  </si>
  <si>
    <t>VALEA LUI MIHAI</t>
  </si>
  <si>
    <t>VASCAU</t>
  </si>
  <si>
    <t>SACUENI</t>
  </si>
  <si>
    <t>BISTRITA</t>
  </si>
  <si>
    <t>NASAUD</t>
  </si>
  <si>
    <t>SANGEORZ-BAI</t>
  </si>
  <si>
    <t>DOROHOI</t>
  </si>
  <si>
    <t>DARABANI</t>
  </si>
  <si>
    <t>BUCECEA</t>
  </si>
  <si>
    <t>FLAMANZI</t>
  </si>
  <si>
    <t>FAGARAS</t>
  </si>
  <si>
    <t>CODLEA</t>
  </si>
  <si>
    <t>PREDEAL</t>
  </si>
  <si>
    <t>RASNOV</t>
  </si>
  <si>
    <t>RUPEA</t>
  </si>
  <si>
    <t>GHIMBAV</t>
  </si>
  <si>
    <t>INSURATEI</t>
  </si>
  <si>
    <t>RAMNICU SARAT</t>
  </si>
  <si>
    <t>NEHOIU</t>
  </si>
  <si>
    <t>POGOANELE</t>
  </si>
  <si>
    <t>PATARLAGELE</t>
  </si>
  <si>
    <t>RESITA</t>
  </si>
  <si>
    <t>CARANSEBES</t>
  </si>
  <si>
    <t>ANINA</t>
  </si>
  <si>
    <t>BAILE HERCULANE</t>
  </si>
  <si>
    <t>MOLDOVA NOUA</t>
  </si>
  <si>
    <t>ORAVITA</t>
  </si>
  <si>
    <t>OTELU ROSU</t>
  </si>
  <si>
    <t>CLUJ-NAPOCA</t>
  </si>
  <si>
    <t>DEJ</t>
  </si>
  <si>
    <t>TURDA</t>
  </si>
  <si>
    <t>CAMPIA TURZII</t>
  </si>
  <si>
    <t>GHERLA</t>
  </si>
  <si>
    <t>HUEDIN</t>
  </si>
  <si>
    <t>MANGALIA</t>
  </si>
  <si>
    <t>MEDGIDIA</t>
  </si>
  <si>
    <t>MURFATLAR</t>
  </si>
  <si>
    <t>CERNAVODA</t>
  </si>
  <si>
    <t>EFORIE</t>
  </si>
  <si>
    <t>HARSOVA</t>
  </si>
  <si>
    <t>NAVODARI</t>
  </si>
  <si>
    <t>NEGRU VODA</t>
  </si>
  <si>
    <t>OVIDIU</t>
  </si>
  <si>
    <t>TECHIRGHIOL</t>
  </si>
  <si>
    <t>TARGU SECUIESC</t>
  </si>
  <si>
    <t>BARAOLT</t>
  </si>
  <si>
    <t>INTORSURA BUZAULUI</t>
  </si>
  <si>
    <t>TARGOVISTE</t>
  </si>
  <si>
    <t xml:space="preserve"> MORENI</t>
  </si>
  <si>
    <t>FIENI</t>
  </si>
  <si>
    <t>GAESTI</t>
  </si>
  <si>
    <t>PUCIOASA</t>
  </si>
  <si>
    <t>TITU</t>
  </si>
  <si>
    <t>RACARI</t>
  </si>
  <si>
    <t>CRAIOVA</t>
  </si>
  <si>
    <t xml:space="preserve"> BAILESTI</t>
  </si>
  <si>
    <t>CALAFAT</t>
  </si>
  <si>
    <t>FILIASI</t>
  </si>
  <si>
    <t>SEGARCEA</t>
  </si>
  <si>
    <t>BECHET</t>
  </si>
  <si>
    <t>DABULENI</t>
  </si>
  <si>
    <t>TECUCI</t>
  </si>
  <si>
    <t>BERESTI</t>
  </si>
  <si>
    <t>TARGU BUJOR</t>
  </si>
  <si>
    <t>TARGU JIU</t>
  </si>
  <si>
    <t>MOTRU</t>
  </si>
  <si>
    <t>BUMBESTI-JIU</t>
  </si>
  <si>
    <t>NOVACI</t>
  </si>
  <si>
    <t>ROVINARI</t>
  </si>
  <si>
    <t>TICLENI</t>
  </si>
  <si>
    <t>TARGU CARBUNESTI</t>
  </si>
  <si>
    <t>TISMANA</t>
  </si>
  <si>
    <t>TURCENI</t>
  </si>
  <si>
    <t>MIERCUREA CIUC</t>
  </si>
  <si>
    <t>ODORHEIU SECUIESC</t>
  </si>
  <si>
    <t xml:space="preserve"> GHEORGHENI</t>
  </si>
  <si>
    <t xml:space="preserve"> TOPLITA</t>
  </si>
  <si>
    <t>BAILE TUSNAD</t>
  </si>
  <si>
    <t>BORSEC</t>
  </si>
  <si>
    <t>CRISTURU SECUIESC</t>
  </si>
  <si>
    <t>VLAHITA</t>
  </si>
  <si>
    <t>DEVA</t>
  </si>
  <si>
    <t>BRAD</t>
  </si>
  <si>
    <t>ORASTIE</t>
  </si>
  <si>
    <t>PETROSANI</t>
  </si>
  <si>
    <t xml:space="preserve"> VULCAN</t>
  </si>
  <si>
    <t>CALAN</t>
  </si>
  <si>
    <t>HATEG</t>
  </si>
  <si>
    <t>PETRILA</t>
  </si>
  <si>
    <t>SIMERIA</t>
  </si>
  <si>
    <t>URICANI</t>
  </si>
  <si>
    <t>GEOAGIU</t>
  </si>
  <si>
    <t>FETESTI</t>
  </si>
  <si>
    <t>TANDAREI</t>
  </si>
  <si>
    <t>AMARA</t>
  </si>
  <si>
    <t>FIERBINTI-TARG</t>
  </si>
  <si>
    <t>PASCANI</t>
  </si>
  <si>
    <t>HARLAU</t>
  </si>
  <si>
    <t>TARGU FRUMOS</t>
  </si>
  <si>
    <t>PODU ILOAIEI</t>
  </si>
  <si>
    <t>BUFTEA</t>
  </si>
  <si>
    <t>CHITILA</t>
  </si>
  <si>
    <t>OTOPENI</t>
  </si>
  <si>
    <t>POPESTI LEORDENI</t>
  </si>
  <si>
    <t>VOLUNTARI</t>
  </si>
  <si>
    <t>BAIA MARE</t>
  </si>
  <si>
    <t>SIGHETU MARMATIEI</t>
  </si>
  <si>
    <t>BAIA SPRIE</t>
  </si>
  <si>
    <t>CAVNIC</t>
  </si>
  <si>
    <t>SEINI</t>
  </si>
  <si>
    <t>TARGU LAPUS</t>
  </si>
  <si>
    <t>VISEU DE SUS</t>
  </si>
  <si>
    <t>SALISTEA DE SUS</t>
  </si>
  <si>
    <t>SOMCUTA MARE</t>
  </si>
  <si>
    <t>TAUTII-MAGHERAUS</t>
  </si>
  <si>
    <t>DROBETA-TURNU SEVERIN</t>
  </si>
  <si>
    <t>ORSOVA</t>
  </si>
  <si>
    <t>BAIA DE ARAMA</t>
  </si>
  <si>
    <t>STREHAIA</t>
  </si>
  <si>
    <t>VANJU MARE</t>
  </si>
  <si>
    <t>TARGU MURES</t>
  </si>
  <si>
    <t>REGHIN</t>
  </si>
  <si>
    <t>SIGHISOARA</t>
  </si>
  <si>
    <t>TARNAVENI</t>
  </si>
  <si>
    <t>IERNUT</t>
  </si>
  <si>
    <t>LUDUS</t>
  </si>
  <si>
    <t>SOVATA</t>
  </si>
  <si>
    <t>MIERCUREA NIRAJULUI</t>
  </si>
  <si>
    <t>SANGEORGIU DE PADURE</t>
  </si>
  <si>
    <t>SARMASU</t>
  </si>
  <si>
    <t>PIATRA NEAMT</t>
  </si>
  <si>
    <t>ROMAN</t>
  </si>
  <si>
    <t>TARGU NEAMT</t>
  </si>
  <si>
    <t>ROZNOV</t>
  </si>
  <si>
    <t>CARACAL</t>
  </si>
  <si>
    <t>CORABIA</t>
  </si>
  <si>
    <t>DRAGANESTI-OLT</t>
  </si>
  <si>
    <t>PIATRA-OLT</t>
  </si>
  <si>
    <t>SCORNICESTI</t>
  </si>
  <si>
    <t>POTCOAVA</t>
  </si>
  <si>
    <t>PLOIESTI</t>
  </si>
  <si>
    <t>CAMPINA</t>
  </si>
  <si>
    <t>AZUGA</t>
  </si>
  <si>
    <t>BAICOI</t>
  </si>
  <si>
    <t>BOLDESTI-SCAENI</t>
  </si>
  <si>
    <t>BUSTENI</t>
  </si>
  <si>
    <t>COMARNIC</t>
  </si>
  <si>
    <t>MIZIL</t>
  </si>
  <si>
    <t>PLOPENI</t>
  </si>
  <si>
    <t>SINAIA</t>
  </si>
  <si>
    <t>SLANIC</t>
  </si>
  <si>
    <t>URLATI</t>
  </si>
  <si>
    <t>VALENII DE MUNTE</t>
  </si>
  <si>
    <t>CAREI</t>
  </si>
  <si>
    <t>NEGRESTI-OAS</t>
  </si>
  <si>
    <t>TASNAD</t>
  </si>
  <si>
    <t>ARDUD</t>
  </si>
  <si>
    <t>ZALAU</t>
  </si>
  <si>
    <t>CEHU SILVANIEI</t>
  </si>
  <si>
    <t>JIBOU</t>
  </si>
  <si>
    <t>SIMLEU SILVANIEI</t>
  </si>
  <si>
    <t>MEDIAS</t>
  </si>
  <si>
    <t>AGNITA</t>
  </si>
  <si>
    <t>AVRIG</t>
  </si>
  <si>
    <t>CISNADIE</t>
  </si>
  <si>
    <t>COPSA MICA</t>
  </si>
  <si>
    <t>OCNA SIBIULUI</t>
  </si>
  <si>
    <t>TALMACIU</t>
  </si>
  <si>
    <t>MIERCUREA SIBIULUI</t>
  </si>
  <si>
    <t>SALISTE</t>
  </si>
  <si>
    <t>CAMPULUNG MOLDOVENESC</t>
  </si>
  <si>
    <t>FALTICENI</t>
  </si>
  <si>
    <t>RADAUTI</t>
  </si>
  <si>
    <t>VATRA DORNEI</t>
  </si>
  <si>
    <t>GURA HUMORULUI</t>
  </si>
  <si>
    <t>SIRET</t>
  </si>
  <si>
    <t>SOLCA</t>
  </si>
  <si>
    <t>CAJVANA</t>
  </si>
  <si>
    <t>DOLHASCA</t>
  </si>
  <si>
    <t>FRASIN</t>
  </si>
  <si>
    <t>LITENI</t>
  </si>
  <si>
    <t>MILISAUTI</t>
  </si>
  <si>
    <t>SALCEA</t>
  </si>
  <si>
    <t>VICOVU DE SUS</t>
  </si>
  <si>
    <t>ALEXANDRIA</t>
  </si>
  <si>
    <t>ROSIORI DE VEDE</t>
  </si>
  <si>
    <t>TURNU MAGURELE</t>
  </si>
  <si>
    <t>VIDELE</t>
  </si>
  <si>
    <t>ZIMNICEA</t>
  </si>
  <si>
    <t>TIMISOARA</t>
  </si>
  <si>
    <t>LUGOJ</t>
  </si>
  <si>
    <t>BUZIAS</t>
  </si>
  <si>
    <t>DETA</t>
  </si>
  <si>
    <t>FAGET</t>
  </si>
  <si>
    <t>JIMBOLIA</t>
  </si>
  <si>
    <t>SANNICOLAU MARE</t>
  </si>
  <si>
    <t>CIACOVA</t>
  </si>
  <si>
    <t>GATAIA</t>
  </si>
  <si>
    <t>RECAS</t>
  </si>
  <si>
    <t>BABADAG</t>
  </si>
  <si>
    <t>ISACCEA</t>
  </si>
  <si>
    <t>MACIN</t>
  </si>
  <si>
    <t>SULINA</t>
  </si>
  <si>
    <t>BARLAD</t>
  </si>
  <si>
    <t>HUSI</t>
  </si>
  <si>
    <t>MURGENI</t>
  </si>
  <si>
    <t>RAMNICU VALCEA</t>
  </si>
  <si>
    <t>DRAGASANI</t>
  </si>
  <si>
    <t>BAILE GOVORA</t>
  </si>
  <si>
    <t>BAILE OLANESTI</t>
  </si>
  <si>
    <t>BREZOI</t>
  </si>
  <si>
    <t>CALIMANESTI</t>
  </si>
  <si>
    <t>HOREZU</t>
  </si>
  <si>
    <t>OCNELE MARI</t>
  </si>
  <si>
    <t>BALCESTI</t>
  </si>
  <si>
    <t>BERBESTI</t>
  </si>
  <si>
    <t>FOCSANI</t>
  </si>
  <si>
    <t>ADJUD</t>
  </si>
  <si>
    <t>MARASESTI</t>
  </si>
  <si>
    <t>PANCIU</t>
  </si>
  <si>
    <t>OLTENITA</t>
  </si>
  <si>
    <t>FUNDULEA</t>
  </si>
  <si>
    <t>LEHLIU GARA</t>
  </si>
  <si>
    <t>BOLINTIN-VALE</t>
  </si>
  <si>
    <t>3.2.</t>
  </si>
  <si>
    <t>3.2.1</t>
  </si>
  <si>
    <t>1.</t>
  </si>
  <si>
    <t>2.</t>
  </si>
  <si>
    <t>3.</t>
  </si>
  <si>
    <t>NOU</t>
  </si>
  <si>
    <r>
      <t>Poziția unității 
în cadrul grupului *</t>
    </r>
    <r>
      <rPr>
        <b/>
        <vertAlign val="superscript"/>
        <sz val="11"/>
        <color theme="1"/>
        <rFont val="Arial"/>
        <family val="2"/>
      </rPr>
      <t>)</t>
    </r>
  </si>
  <si>
    <t>Nr. 
crt.</t>
  </si>
  <si>
    <t>Denumirea 
unității</t>
  </si>
  <si>
    <t xml:space="preserve">Cod unic de 
identificare </t>
  </si>
  <si>
    <t>3.1.</t>
  </si>
  <si>
    <t xml:space="preserve">3.3.  Unitatea dvs. are sucursale sau filiale în străinătate? </t>
  </si>
  <si>
    <t>3.1.1</t>
  </si>
  <si>
    <t xml:space="preserve">3.3.1  Dacă DA, bifaţi corespunzător: </t>
  </si>
  <si>
    <t>3.3.</t>
  </si>
  <si>
    <t>3.3.1.</t>
  </si>
  <si>
    <t>3.4. Unitatea dumneavoastră este filiala / sucursala a unei firme straine?</t>
  </si>
  <si>
    <t>3.4.1  Dacă DA, bifaţi coresponzător:</t>
  </si>
  <si>
    <t>3.1.1.</t>
  </si>
  <si>
    <t>3.1.2.</t>
  </si>
  <si>
    <t>3.1.3.</t>
  </si>
  <si>
    <t>3.4.</t>
  </si>
  <si>
    <t>3.4.1.</t>
  </si>
  <si>
    <t>3.2.1.</t>
  </si>
  <si>
    <t>Societate mamă</t>
  </si>
  <si>
    <t>Filială/Sucursală</t>
  </si>
  <si>
    <t xml:space="preserve">3.1.  Unitatea dumneavoastră face parte dintr-un grup de întreprinderi? </t>
  </si>
  <si>
    <t>Întocmire situații financiare consolidate</t>
  </si>
  <si>
    <r>
      <rPr>
        <b/>
        <sz val="11"/>
        <color theme="1"/>
        <rFont val="Arial"/>
        <family val="2"/>
      </rPr>
      <t>*</t>
    </r>
    <r>
      <rPr>
        <b/>
        <vertAlign val="superscript"/>
        <sz val="11"/>
        <color theme="1"/>
        <rFont val="Arial"/>
        <family val="2"/>
      </rPr>
      <t>)</t>
    </r>
    <r>
      <rPr>
        <b/>
        <sz val="11"/>
        <color theme="1"/>
        <rFont val="Arial"/>
        <family val="2"/>
      </rPr>
      <t xml:space="preserve"> </t>
    </r>
    <r>
      <rPr>
        <sz val="11"/>
        <color theme="1"/>
        <rFont val="Arial"/>
        <family val="2"/>
      </rPr>
      <t>Coloana „Poziția unității în cadrul grupului” se completează alegând una din urmatoarele opțiuni: 
(1) societate-mamă, 
(2) filială/sucursală, 
(3) alte forme de părți legate.</t>
    </r>
  </si>
  <si>
    <t>Poziția în grup</t>
  </si>
  <si>
    <t>Datele unităților din grup cu sediul în România. Dacă DA</t>
  </si>
  <si>
    <t>Alte forme de părți legate</t>
  </si>
  <si>
    <t>Părți legate</t>
  </si>
  <si>
    <t>AS_2020</t>
  </si>
  <si>
    <t>AS_2021</t>
  </si>
  <si>
    <t>5.3.1.1  Achiziții (cumpărări) de la părțile legate cu sediul în străinătate</t>
  </si>
  <si>
    <t>Total achiziții de la părțile legate cu sediul în afara României, din care</t>
  </si>
  <si>
    <t>Total achiziții de la părțile legate cu sediul în UE (exclusiv România)</t>
  </si>
  <si>
    <t>Poziția unității în cadrul grupului</t>
  </si>
  <si>
    <t>5.3.1.2  Achiziții (cumpărări) de la părțile legate cu sediul în România</t>
  </si>
  <si>
    <t>5.3.2.1  Vânzări către părțile legate cu sediul în străinătate</t>
  </si>
  <si>
    <t>Total vânzări către părțile legate cu sediul în afara României, din care</t>
  </si>
  <si>
    <t>Total vânzări către părțile legate cu sediul în UE (exclusiv România)</t>
  </si>
  <si>
    <t>5.3.2.2  Vânzări către părțile legate cu sediul în România</t>
  </si>
  <si>
    <t>Lista părți legate</t>
  </si>
  <si>
    <t>Tabel părți legate</t>
  </si>
  <si>
    <t>3.3.1.1.</t>
  </si>
  <si>
    <t>3.3.1.2.</t>
  </si>
  <si>
    <t>3.4.1.1.</t>
  </si>
  <si>
    <t>3.4.1.2.</t>
  </si>
  <si>
    <t>Nr. crt.</t>
  </si>
  <si>
    <t>Achiziții (cumpărări) de la părțile legate cu sediul în străinătate</t>
  </si>
  <si>
    <t>Vânzări către părțile legate cu sediul în străinătate</t>
  </si>
  <si>
    <t xml:space="preserve">Lista părți legate </t>
  </si>
  <si>
    <t xml:space="preserve">Nr. crt. </t>
  </si>
  <si>
    <t>Cap.2 Pct.5.3</t>
  </si>
  <si>
    <t>Cap.2 Pct.3.1.2 Rd.1 Col.1</t>
  </si>
  <si>
    <t>Cap.2 Pct.3.1.2</t>
  </si>
  <si>
    <t>Cap.2 Pct.3.1.3</t>
  </si>
  <si>
    <t>Cap.2 Pct.3.1: Trebuie bifat unul din cele doua butoane de optiune (DA sau NU), ca raspuns la intrebarea: "Unitatea face parte dintr-un grup de intreprinderi?"</t>
  </si>
  <si>
    <t>Cap.2 Pct.3.1.3: Daca unitatea face parte dintr-un grup de intreprinderi (Cap.2 Pct.3.1 = „DA”), atunci trebuie specificata tara de origine a unitatii lider de grup (Cap.2 Pct.3.1.3)</t>
  </si>
  <si>
    <t>Cap.2 Pct.3.1.1: Daca unitatea face parte dintr-un grup de intreprinderi (Cap.2 Pct.3.1 = „DA”), atunci trebuie specificat numele grupului (Cap.2 Pct.3.1.1)</t>
  </si>
  <si>
    <t xml:space="preserve">Cap.2 Pct.3.3: Trebuie bifat unul din cele doua butoane de optiune (DA sau NU), ca raspuns la intrebarea: "Aveti filiale sau sucursale in strainatate?". </t>
  </si>
  <si>
    <t xml:space="preserve">Cap.2 Pct.3.3.1: Daca Cap.2 Pct.3.3 = "DA", se bifeaza existenta filialelor sau sucursalelor in strainatate. </t>
  </si>
  <si>
    <t>Cap.2 Pct.3.1.1 Rd.1 Col.1</t>
  </si>
  <si>
    <t>Dacă Cap.2 Pct.3.1 = "DA", atunci Pct.3.1.1 Rd.1 Col.1 # " "</t>
  </si>
  <si>
    <t>Dacă Cap.2 Pct.3.1 = "DA", atunci Pct.3.1.2 Rd.1 Col.1 # 0</t>
  </si>
  <si>
    <t>Dacă Cap.2 Pct.3.1 = "DA", atunci Pct.3.1.3 Rd.1 Col.1 # " "</t>
  </si>
  <si>
    <r>
      <t xml:space="preserve">3.2.1.  Dacă DA, atunci precizați în tabelul de mai jos datele de identificare ale societății-mamă și ale celorlalte unități 
</t>
    </r>
    <r>
      <rPr>
        <b/>
        <u/>
        <sz val="11"/>
        <rFont val="Arial"/>
        <family val="2"/>
      </rPr>
      <t>cu sediul în România</t>
    </r>
    <r>
      <rPr>
        <b/>
        <sz val="11"/>
        <rFont val="Arial"/>
        <family val="2"/>
      </rPr>
      <t xml:space="preserve"> care fac parte din grupul de întreprinderi, pentru care se întocmesc situații financiare consolidate:</t>
    </r>
  </si>
  <si>
    <t>Cap.2 Pct.3.4</t>
  </si>
  <si>
    <t>Cap.2 Pct.3.4.1</t>
  </si>
  <si>
    <r>
      <t xml:space="preserve">Cap.2 Pct.3.3.1:  Dacă Cap.2 Pct.3.1 = "DA", atunci Cap.2 Pct.3.3.1 Rd.1 Filiale = TRUE și/sau </t>
    </r>
    <r>
      <rPr>
        <b/>
        <sz val="11"/>
        <color theme="1"/>
        <rFont val="Calibri Light"/>
        <family val="2"/>
      </rPr>
      <t>Pct.3.3.1 Rd.2 Sucursala = TRUE</t>
    </r>
  </si>
  <si>
    <t>Cap.2 Pct.3.4.1:  Dacă Cap.2 Pct.3.4 = "DA", atunci Cap.2 Pct.3.4.1 Rd.1 Filiale = TRUE și/sau Pct.3.4.1 Rd.2 Sucursala = TRUE</t>
  </si>
  <si>
    <t>Cap.2 Pct.3.1.3 Rd.1 Col.1</t>
  </si>
  <si>
    <t>3.1.1  Dacă DA, precizați următoarele detalii ale grupului de întreprinderi:</t>
  </si>
  <si>
    <t xml:space="preserve">1. Numele grupului </t>
  </si>
  <si>
    <t xml:space="preserve">2. Codul de identificare (CUI) </t>
  </si>
  <si>
    <t>3. Țara în care își are sediul societatea mamă</t>
  </si>
  <si>
    <t>Cap.2 Pct.3.2.1:  Dacă Cap.2 Pct.3.1 = "DA", atunci Cap.2 Pct.3.2.1 Rd.1 Col.1 [Denumire] # " ", Pct.3.2.1 Rd.1 Col2 [Poziția în grup] # " " și Pct.3.2.1 Rd.1 Col3 [CUI] # " "</t>
  </si>
  <si>
    <t>Cap.2 Pct.3.2.1 Rd.1</t>
  </si>
  <si>
    <t>Cap.2 Pct.3.1.2: Daca unitatea face parte dintr-un grup de intreprinderi (Cap.2 Pct.3.1 = „DA”), atunci trebuie specificat codul unic de identificare a societatii cap de grup (Cap.2 Pct.3.1.2)</t>
  </si>
  <si>
    <t xml:space="preserve">Cap.2 Pct.5.3.1.1 Rd.1 Col.1 &gt;=  Rd.2 Col.1 </t>
  </si>
  <si>
    <t xml:space="preserve">Cap.2 Pct.5.3.2.1 Rd.1 Col.1 &gt;=  Rd.2 Col.1 </t>
  </si>
  <si>
    <t xml:space="preserve">Cap.2 Pct.5.3.1.1 Rd.1 Col.1 </t>
  </si>
  <si>
    <t xml:space="preserve">Cap.2 Pct.5.3.1.1 Rd.2 Col.1 </t>
  </si>
  <si>
    <t xml:space="preserve">Cap.2 Pct.5.3.2.1 Rd.1 Col.1 </t>
  </si>
  <si>
    <t xml:space="preserve">Cap.2 Pct.5.3.2.1 Rd.2 Col.1 </t>
  </si>
  <si>
    <t>Coloana „Poziția unității în cadrul grupului” se completează alegând una din urmatoarele opțiuni: (1) societate-mamă, (2) filială/sucursală, (3) alte forme de părți legate.</t>
  </si>
  <si>
    <r>
      <t xml:space="preserve">*)  </t>
    </r>
    <r>
      <rPr>
        <i/>
        <sz val="10"/>
        <rFont val="Arial"/>
        <family val="2"/>
      </rPr>
      <t>Valorile veniturilor nu trebuie să cuprindă stornările și reglajele din anul anterior</t>
    </r>
  </si>
  <si>
    <t>Cap.2 Pct.4 Rd.22 &gt;= 0</t>
  </si>
  <si>
    <t>Cap.2 Pct.4 Rd.22</t>
  </si>
  <si>
    <t>Cap.2 Pct.5 Rd.27 &gt;= 0</t>
  </si>
  <si>
    <t>Cap.2 Pct.5 Rd.27</t>
  </si>
  <si>
    <t>5.3.1  Achiziții (cumpărări) de la părțile legate</t>
  </si>
  <si>
    <t>5.3.2  Vânzări către părțile legate</t>
  </si>
  <si>
    <t>Structura</t>
  </si>
  <si>
    <t xml:space="preserve">Denumire fișier cu date de transferat </t>
  </si>
  <si>
    <t xml:space="preserve">Preluare date din alt chestionar excel </t>
  </si>
  <si>
    <t>Lei, preţuri curente (fără zecimale)</t>
  </si>
  <si>
    <t>Anexa!D2:D597</t>
  </si>
  <si>
    <t>Anexa!D2:Z597</t>
  </si>
  <si>
    <t>INACTIV</t>
  </si>
  <si>
    <t>*)  Valorile cheltuielilor nu trebuie să cuprindă stornările și reglajele din anul anterior</t>
  </si>
  <si>
    <t xml:space="preserve">Terenuri și amenajări de terenuri, din care: </t>
  </si>
  <si>
    <t>Repartizarea cifrei de afaceri pe activităţi (clasa/subclasă CAEN)</t>
  </si>
  <si>
    <t xml:space="preserve">Repartizarea stocurilor pe produse și servicii consumate </t>
  </si>
  <si>
    <t>Numai CG</t>
  </si>
  <si>
    <t>Ciorna</t>
  </si>
  <si>
    <t xml:space="preserve">Denumirea fișierului de unde se preiau datele: </t>
  </si>
  <si>
    <t xml:space="preserve">Denumirea noului fișier excel generat: </t>
  </si>
  <si>
    <t xml:space="preserve">Exemplu: </t>
  </si>
  <si>
    <t>Dacă Cap.3 Pct.2 &gt; Nr. de activități declarate în Cap.2 Pct.7, atunci Cap.2 Pct.7 Col.12 &gt; 0, pentru toate rândurile</t>
  </si>
  <si>
    <t>Cap.2 Pct.5: Valoarea marfurilor depreciate ireversibil (Rd.29) &lt; Cheltuiala cu marfa (Rd.4)</t>
  </si>
  <si>
    <t xml:space="preserve">3.2.  Unitatea dumneavoastră întocmește și depune situații financiare anuale consolidate în România (tip BC, cod S1030)? </t>
  </si>
  <si>
    <t>Cap.2 Pct.1 Rd.3 Col.1 - Cap.2 Pct.1 Rd.2 Col.1 + 1</t>
  </si>
  <si>
    <t xml:space="preserve">Cap.2 Pct.1:  Rd.1 = Rd.3 - Rd.2 + 1 </t>
  </si>
  <si>
    <t xml:space="preserve"> Calcule</t>
  </si>
  <si>
    <t xml:space="preserve"> Verificări</t>
  </si>
  <si>
    <t xml:space="preserve"> VBA</t>
  </si>
  <si>
    <t>Va fi generat un fișier excel nou, care va conține datele preluate. Noul fișier generat va fi de tipul .xlsm</t>
  </si>
  <si>
    <t xml:space="preserve">Dacă c_formp = 32 atunci cap. II pct. 3 [(rd.4+5+6+7+8) / rd.1] col.1*100=100 şi cap. II pct. 3 [(rd.4+5+7)] col.1≠ 0 şi cap. II pct. 3 [(rd.6+8)] col.1≠ 0 </t>
  </si>
  <si>
    <t>Dacă c_formp = 23 atunci cap. II pct. 3 [(rd.2 +rd.3) / rd.1] col.1*100 ≥ 50 şi cap. II pct. 3 [(rd.4 +5+7)] col.1≠ 0 şi cap. II pct. 3 [(rd.6+8)] col.1≠ 0</t>
  </si>
  <si>
    <t xml:space="preserve">Dacă c_formp = 26 atunci cap. II pct. 3 [(rd.2 +rd.3) / rd.1] col.1*100 &lt; 50 şi cap. II pct. 3 [(rd.4 +5+7)] col.1≠ 0 şi cap. II pct. 3 [(rd.6+8)] col.1=0 </t>
  </si>
  <si>
    <t xml:space="preserve">Dacă c_formp = 27 atunci cap. II pct. 3 [(rd.2 +rd.3) / rd.1] col.1*100 &lt; 50 şi cap. II pct. 3 [(rd.6+8)] col.1≠ 0 şi cap. II pct. 3 [(rd.4+5+7)] col.1=0 </t>
  </si>
  <si>
    <t xml:space="preserve">Dacă c_formp = 28 atunci cap. II pct. 3 [(rd.2 +rd.3) / rd.1] col.1*100 &lt; 50 şi cap. II pct. 3 [(rd.4+5+7)] col.1≠ 0 şi cap. II pct. 3 [(rd.6+8)] col.1≠ 0 </t>
  </si>
  <si>
    <t xml:space="preserve">Dacă c_formp = 31 atunci cap. II pct. 3 [(rd.4+5+7) / rd.1] col.1*100=100 </t>
  </si>
  <si>
    <t>ENERG</t>
  </si>
  <si>
    <t>GNAT</t>
  </si>
  <si>
    <t>- Cheltuieli privind consumul de energie (ct.6051)</t>
  </si>
  <si>
    <t>- Cheltuieli privind consumul de gaze naturale (ct.6053)</t>
  </si>
  <si>
    <t>x1</t>
  </si>
  <si>
    <t>x2</t>
  </si>
  <si>
    <t>x3</t>
  </si>
  <si>
    <t>x4</t>
  </si>
  <si>
    <t xml:space="preserve">CORELAŢII:  </t>
  </si>
  <si>
    <t xml:space="preserve">Pct.5.1 Rd.(2+3) Col.2 &lt; Pct.5 Rd.3 Col.1 </t>
  </si>
  <si>
    <t>Pct.5.1 Rd.2 Col.2 &lt; Pct.5.1  Rd.1 Col.2</t>
  </si>
  <si>
    <t>Pct.5.1 Rd.3 Col.2 &lt; Pct.5.1  Rd.1 Col.2</t>
  </si>
  <si>
    <t>Cumpărări 
de produse 
energetice</t>
  </si>
  <si>
    <t>Cheltuieli 
cu produse 
energetice</t>
  </si>
  <si>
    <t>Rd.1:  Col.1 = Col.2 + (Col.4 - Col.3)</t>
  </si>
  <si>
    <t>Produse energetice, din care</t>
  </si>
  <si>
    <t>Total parțial stocuri (Rd.1 la Rd.7)</t>
  </si>
  <si>
    <t>Total stocuri (Rd.8+9)</t>
  </si>
  <si>
    <t xml:space="preserve">Produse energetice (din ct.6022+605), din care: </t>
  </si>
  <si>
    <t>X1</t>
  </si>
  <si>
    <t>X2</t>
  </si>
  <si>
    <t>X3</t>
  </si>
  <si>
    <t>Cod Col.1</t>
  </si>
  <si>
    <t>Cod Col.2</t>
  </si>
  <si>
    <t>Cap.2 Pct.6 Rd.8 Col.1 = Cap.2 Pct.6 Suma Rd.(1 la 7) Col.1</t>
  </si>
  <si>
    <t>Cap.2 Pct.6 Rd.8 Col.2 = Cap.2 Pct.6 Suma Rd.(1 la 7) Col.2</t>
  </si>
  <si>
    <t>Cap.2 Pct.6 Rd.10 Col.1 = Cap.2 Pct.6 Rd.(8+9) Col.1</t>
  </si>
  <si>
    <t>Cap.2 Pct.6 Rd.10 Col.2 = Cap.2 Pct.6 Rd.(8+9) Col.2</t>
  </si>
  <si>
    <t>Cap.2 Pct.6 Rd.8 Col.1</t>
  </si>
  <si>
    <t>Cap.2 Pct.6 Rd.8 Col.2</t>
  </si>
  <si>
    <t>Cap.2 Pct.6 Rd.(8+9) Col.1</t>
  </si>
  <si>
    <t>Cap.2 Pct.6 Rd.(8+9) Col.2</t>
  </si>
  <si>
    <t>Cap.2 Pct.5.1 Rd.1 Col.2</t>
  </si>
  <si>
    <t>Cap.2 Pct.5.1 Rd.2 Col.2</t>
  </si>
  <si>
    <t>Cap.2 Pct.5.1 Rd.3 Col.2</t>
  </si>
  <si>
    <t>INT(Cap.2 Pct.5.1 Rd.2 Col.2)</t>
  </si>
  <si>
    <t>INT(Cap.2 Pct.5.1 Rd.3 Col.2)</t>
  </si>
  <si>
    <t>Cap.2 Pct.5.1 Rd.(2+3) Col.2</t>
  </si>
  <si>
    <t>III.1-2</t>
  </si>
  <si>
    <t>Numărul mediu 
de salariați 
Col.(3+4)</t>
  </si>
  <si>
    <t>NMSNI</t>
  </si>
  <si>
    <t>NMPNS</t>
  </si>
  <si>
    <t>2. Numărul mediu de salariați, numărul mediu de persoane ocupate și numărul de ore lucrate în anul de referință</t>
  </si>
  <si>
    <t xml:space="preserve">Numărul total 
de ore lucrate 
de salariaţi 
în cursul anului </t>
  </si>
  <si>
    <t xml:space="preserve"> III.1-2</t>
  </si>
  <si>
    <t>TOTAL 
personal salariat 
Col.(3+4)</t>
  </si>
  <si>
    <t>TOTAL
personal nesalariat
Col.(6+7)</t>
  </si>
  <si>
    <t>TOTAL 
Col.(2+5)</t>
  </si>
  <si>
    <t>Cap.3 Pct.2 Rd.1 Col.1 = Cap.2 Pct.7 Rd.1 Col.12</t>
  </si>
  <si>
    <t>Cap.3 Pct.2 Rd.1 Col.2 = Cap.2 Pct.7 Rd.1 Col.11</t>
  </si>
  <si>
    <t>NMS3P</t>
  </si>
  <si>
    <t>Numărul mediu 
de persoane 
nesalariate 
care au activat 
în întreprindere</t>
  </si>
  <si>
    <t>Numărul mediu 
de salariați 
cu normă întreagă</t>
  </si>
  <si>
    <t>Număr de persoane / Număr de ore</t>
  </si>
  <si>
    <t>Nr. mediu de pers. ocupate</t>
  </si>
  <si>
    <t>Nr. mediu de salariați</t>
  </si>
  <si>
    <t>Nr. mediu de salariați cu normă întreagă</t>
  </si>
  <si>
    <t>Nr. mediu de salariați cu normă parțială</t>
  </si>
  <si>
    <t>Nr. mediu nesalariați din întreprindere</t>
  </si>
  <si>
    <t>Nr. total de ore lucrate</t>
  </si>
  <si>
    <t>Cap.3 Pct.2 Rd.1 Col.2</t>
  </si>
  <si>
    <t>Cap.3 Pct.4 Rd.1 Col.3</t>
  </si>
  <si>
    <t>Cap.3 Pct.5 Rd.1 Col.4</t>
  </si>
  <si>
    <t>Cap.3 Pct.5 Rd.1 Col.5</t>
  </si>
  <si>
    <t>Cap.3 Pct.5 Rd.1 Col.6</t>
  </si>
  <si>
    <t>Cap.3 Pct.5 Rd.1 Col.7</t>
  </si>
  <si>
    <t xml:space="preserve"> 0 &lt;= Cap.3 Pct.2 Rd.1 Col.2 &lt;= 25000</t>
  </si>
  <si>
    <t xml:space="preserve"> 0 &lt;= Cap.3 Pct.2 Rd.1 Col.3 &lt;= 25000</t>
  </si>
  <si>
    <t>Cap.3 Pct.2 Rd.1 Col.3</t>
  </si>
  <si>
    <t xml:space="preserve">Cap.3 Pct.2: 0 &lt; Nr. mediu de salariati cu norma redusa (Rd.1 Col.4) &lt; 25000 </t>
  </si>
  <si>
    <t xml:space="preserve"> 0 &lt;= Cap.3 Pct.2 Rd.1 Col.4 &lt;= 25000</t>
  </si>
  <si>
    <t>Cap.3 Pct.2 Rd.1 Col.4</t>
  </si>
  <si>
    <t xml:space="preserve"> 0 &lt;= Cap.3 Pct.2 Rd.1 Col.5 &lt;= 25000</t>
  </si>
  <si>
    <t>Cap.3 Pct.2 Rd.1 Col.5</t>
  </si>
  <si>
    <t>Cap.3 Pct.2 Rd.1 Col.6</t>
  </si>
  <si>
    <t xml:space="preserve">Cap.3 Pct.2: 0 &lt; Nr. mediu de salariati cu norma redusa - echivalent norma intreaga (Rd.1 Col.5) &lt; 25000 </t>
  </si>
  <si>
    <t xml:space="preserve">Cap.3 Pct.2: 0 &lt; Nr. mediu de salariati (Rd.1 Col.2) &lt; 25000 </t>
  </si>
  <si>
    <t>Cap.3 Pct.2 Rd.1 Col.7</t>
  </si>
  <si>
    <t>Cap.2 Pct.4: Totalul veniturilor din operatiuni curente (Rd.21) = Veniturile din exploatare (Rd.19) + Veniturile financiare (Rd.20)</t>
  </si>
  <si>
    <t xml:space="preserve">Cap.2 Pct.7: Pt. CAEN (Col.B) = comert sau servicii (Diviz. 45-96 fara Gr. 452, 454 si fara CAEN 7111, 7112), Prod. de imobiliz. corp. (Col.3) = 0, Stoc. prod. fin. (Col.4, 5) = 0 si Stoc. prod. neterm. (Col.8, 9) = 0. </t>
  </si>
  <si>
    <t xml:space="preserve"> Cap.4 Pct.3: Rd.(2 la 41) Col.A1 apartine listei de categorii de investitii</t>
  </si>
  <si>
    <t xml:space="preserve">Cap.5 Pct.1: Valoarea investitiei brute (Col.5) &gt;= Valoarea investitiei nete (Col.6), pentru Rd.(2 la n) </t>
  </si>
  <si>
    <t>Cap.2 Pct.5: Chelt. cu personalul (Rd.5) = Chelt. cu salariile si indemniz. (Rd.6) + Chelt. cu asig. si prot. sociala (Rd.7)</t>
  </si>
  <si>
    <t xml:space="preserve">Cap.2 Pct.5: Total chelt. de repartizat (Rd.14) = Chelt. cu materii prime si mat. cons. (Rd.1) + Alte chelt. materiale (Rd.2) + Alte chelt. externe (Rd.3) + Chelt. cu prest. externe (Rd.11) </t>
  </si>
  <si>
    <t xml:space="preserve">Cap.2 Pct.5: Total chelt. de expl. (Rd.22) = Chelt. cu mat. prime si mat. cons. (Rd.1) + Alte chelt. mat. (Rd.2) + Alte chelt. externe (Rd.3) + Chelt. cu marfa (Rd.4) + Chelt. cu pers. (Rd.5) + Ajust. de val. cu imobiliz. corp. si nec. (Rd.8) + Ajust. de val. la activele circ. (Rd.9) + Alte chelt. de expl. (Rd.10) + Ajust. la proviz. pentru riscuri si chelt. (Rd.21) </t>
  </si>
  <si>
    <t>Cap.2 Pct.5: Chelt. privind salariile si indemnizatiile (Rd.6) x 10% &gt; Chelt. cu asigurarile si protectia sociala (Rd.7)</t>
  </si>
  <si>
    <t>Cap.2 Pct.7: Pentru activitatile care nu sunt de comert (Col.B # Div.45,46,47,55,56 dar Col.B = Gr.452,454) Stocurile de marfuri (Col.6 si Col.7) = 0 si Cheltuiala cu marfa (Col.18) = 0.</t>
  </si>
  <si>
    <t>Cap.2 Pct.7: Daca nr. mediu de salariati (Col.11) &gt; 0, atunci si nr. mediu de perosane ocupate (Col.12) &gt; 0 si nr. mediu de salariati (Col.11) &lt;= nr. mediu de perosane ocupate (Col.12), pentru fiecare rand</t>
  </si>
  <si>
    <t>Cap.2 Pct.3: Valoarea capitalului social trebuie sa fie mai mare ca zero.</t>
  </si>
  <si>
    <t>Cap.2 Pct.4: Exista ven. din dob. ale entitatilor radiate, care mai deruleza contr. de leasing (Rd.8)?</t>
  </si>
  <si>
    <t>Cap.2 Pct.4: Reducerile comerciale acordate (Rd.22) &gt;= 0 [nu se accepta valori negative]</t>
  </si>
  <si>
    <t>Cap.2 Pct.5: Alte chelt. de expl. (Rd.10) = Chelt. cu prest. externe (Rd.11) + Chelt. cu activele imob. pt. vanzare si invest. Imobiliare (Rd.13) + Chelt. cu alte imp. si taxe (Rd.15) + Chelt. cu prot. mediului (Rd.16) + Chelt. din reev. imob. corp. (Rd.17) + Chelt. cu calamitatile (Rd.18) + Alte chelt. (Rd.19)</t>
  </si>
  <si>
    <t>Cap.2 Pct.5: Chelt. cu prest. externe (Rd.11) &gt; Sumele platite ag. de plas. a fortei de munca (Rd.26)</t>
  </si>
  <si>
    <t>Cap.2 Pct.5: Reducerile comerciale primite (Rd.27) &gt;= 0 [nu se accepta valori negative]</t>
  </si>
  <si>
    <t>Cap.2 Pct.7 Col.B: un cod CAEN trebuie sa fie unic</t>
  </si>
  <si>
    <t>Daca activitatea principala (CAEN) = Div.45, atunci pentru totalul cifrei de afaceri avem: Cap.2 Pct.7.2 Rd.1 Col.1 = Cap.2 Pct.7 Rd.1 Col.1</t>
  </si>
  <si>
    <t>Daca activitatea principala (CAEN) = Div.45, atunci pentru cifra de afaceri obtinuta din comertul cu autoturisme si autovehicule usoare (CAEN 4511), avem: Cap.2 Pct.7.2 Rd.2 Col.1 = Cap.2 Pct.7 Rd.(2 la n) Col.1, pentru CAEN (Col.B) = 4511</t>
  </si>
  <si>
    <t>Daca activitatea principala (CAEN) = Div.45, atunci pentru cifra de afaceri obtinuta din comertul cu alte autovehicule (CAEN 4519), avem: Cap.2 Pct.7.2 Rd.7 Col.1 = Cap.2 Pct.7 Rd.(2 la n) Col.1, pentru CAEN (Col.B) = 4519</t>
  </si>
  <si>
    <t>Daca activitatea principala (CAEN) = Div.45, atunci pentru cifra de afaceri obtinuta din comertul cu ridicata cu piese si accesorii pentru autovehicule (CAEN 4531), avem: Cap.2 Pct.7.2 Rd.12 Col.1 = Cap.2 Pct.7 Rd.(2 la n) Col.1, pentru CAEN (Col.B) = 4531</t>
  </si>
  <si>
    <t>Daca activitatea principala (CAEN) = Div.45, atunci pentru cifra de afaceri obtinuta din comertul cu amanuntul cu piese si accesorii pentru autovehicule (CAEN 4532), avem: Cap.2 Pct.7.2 Rd.15 Col.1 = Cap.2 Pct.7 Rd.(2 la n) Col.1, pentru CAEN (Col.B) = 4532</t>
  </si>
  <si>
    <t>Daca activitatea principala (CAEN) = Div.45, atunci pentru cifra de afaceri obtinuta din comertul cu ridicata cu exceptia comertului cu autovehicule si motociclete (Div.46), avem: Cap.2 Pct.7.2 Rd.18 Col.1 = Cap.2 Pct.7 Suma Rd.(2 la n) Col.1, pentru Col.B = Div.46</t>
  </si>
  <si>
    <t>Daca activitatea principala (CAEN) = Div.45, atunci pentru cifra de afaceri obtinuta din comertul cu amanuntul a fructelor, legumelor, carnii, pestelui, produselor de brutarie si lactatelor, oualor (CAEN 4721, 4722, 4723, 4724, 4729), avem: Cap.2 Pct.7.2 Rd.18 Col.1 = Cap.2 Pct.7 Suma Rd.(2 la n) Col.1, pentru CAEN (Col.B) = ca mai sus</t>
  </si>
  <si>
    <t>Daca activitatea principala (CAEN) = Div.45, atunci pentru cifra de afaceri obtinuta din comertul cu amanuntul a produselor alimentare, bauturilor si tutunului (CAEN 4725, 4726), avem: Cap.2 Pct.7.2 Rd.18 Col.1 = Cap.2 Pct.7 Suma Rd.(2 la n) Col.1, pentru CAEN (Col.B) = 4725, 4726</t>
  </si>
  <si>
    <t>Daca activitatea principala (CAEN) = Div.45, atunci pentru cifra de afaceri obtinuta din desfasurarea celorlalte activitati, avem: Cap.2 Pct.7.2 Rd.28 Col.1 = Cap.2 Pct.7 (Rd.1 Col.1 - Suma Rd.(2 la n) Col.1, pentru Col.B # 4511, 4519, 4531, 4532, 4540, Div.46, Gr.472) [CA totala - CA defalcata]</t>
  </si>
  <si>
    <t>Cap.2 Pct.11: Daca Pct.11 Rd.1 Col.1 [venituri din sub-contractari] &gt; 0 , atunci Pct.11.1 Rd.1 Col.1 [Cod fiscal] &gt; 0</t>
  </si>
  <si>
    <t>Cap.2 Pct.12: Daca Pct.12 Rd.1 Col.1 [cheltuieli cu sub-contractari] &gt; 0, atunci Pct.12.1 Rd.1 Col.1 [Cod fiscal] &gt; 0</t>
  </si>
  <si>
    <t>Cap.2 Pct.13.2: Rd.1 Col.2 = Totalul pe coloana = 100%</t>
  </si>
  <si>
    <t xml:space="preserve">Cap.2 Pct.14: Total val. procentuala (Rd.1 Col.2) = 100% </t>
  </si>
  <si>
    <t>Cap.2 Pct.15.2: Val. totala a reparatiilor curente (Rd.1 Col.4) = Suma Rd.(2 la n) Col.4 [Suma pe coloana]</t>
  </si>
  <si>
    <t>Cap.2 Pct.15.2: Numarul mediu de salariati din constructii  (Rd.1 Col.5) = Suma Rd.(2 la n) Col.5 [Suma pe coloana]</t>
  </si>
  <si>
    <t xml:space="preserve">Cap.2 Pct.15.2: Val. totala a lucrarilor de constructii realizate (Rd.1 Col.1) &gt;= 0  </t>
  </si>
  <si>
    <t>Cap.2 Pct.15.3:  Val. lucr. de constructii pentru austostrazi  (Rd.16 Col.1) &lt;= Val. lucr. de constructii pentru sosele, strazi si drumuri (Rd.15 Col.1) [din care]</t>
  </si>
  <si>
    <t>Cap.2 Pct.15.3:  Val. lucr. de reparatii pentru austostrazi  (Rd.16 Col.2) &lt;= Val. lucr. de reparatii pentru sosele, strazi si drumuri (Rd.15 Col.2) [din care]</t>
  </si>
  <si>
    <t>Daca Activitatea principala (C_Caen) = Gr.478 sau Cap.2 Pct.7 Col.B = Gr.478 [Comert cu amanuntul prin standuri, chioscuri si piete], atunci Nr. de standuri si pct. de vanz. in piata (Cap.2 Pct.13.3 Rd.1 Col.1) &gt; 0</t>
  </si>
  <si>
    <t xml:space="preserve">Daca nu exista activitati de comert (Cap.2 Pct.7 Col.B), atunci cheltuiala cu marfa (Cap.2 Pct.5 Rd.4 Col.1)  = 0. </t>
  </si>
  <si>
    <t>Cap.4 Pct.1 Rd.1: Valoarea investitiilor in curs de executie la inceput de an (Col.1) &gt;= 2500 Lei [Valoarea minima a mijloacelor fixe]</t>
  </si>
  <si>
    <t>Cap.4 Pct.1 Rd.1: Valoarea investitiilor Col.(3 la 11) &gt;= 2500 Lei [Valoarea minima a mijloacelor fixe]</t>
  </si>
  <si>
    <t>Cap.4 Pct.2: Daca sunt activitati cu investitii noi (Col.B # 0), atunci Valoarea totala (Col.1) # 0, sau Val. mijloacelor fixe puse in functiune (Col.8) # 0, Rd.(2 la n)</t>
  </si>
  <si>
    <t>Cap.4 Pct.2: Codul activitatilor CAEN (Col.B) trebuie sa apartina nomenclatorului CAEN Rev2, pentru Rd.(2 la n)</t>
  </si>
  <si>
    <t>Cap.4 Pct.2: Valoarea investitiilor (Rd.(1 la n) Col.(1 la 8)) &gt;= 2500 Lei [Valoarea minima a mijloacelor fixe]</t>
  </si>
  <si>
    <t>Cap.4 Pct.2: Codurile CAEN (Col.B) trebuie sa fie unice, pentru Rd.(2 la n)</t>
  </si>
  <si>
    <t>Cap.4 Pct.3: Codul activitatilor CAEN (Col.B) trebuie sa apartina nomenclatorului CAEN Rev2, pentru Rd.(2 la n)</t>
  </si>
  <si>
    <t>Cap.4 Pct.3: Daca cod CAEN (Col.B) # 0, atunci Total utilaje (Col.1) + Total mijl. de transp. (Col.3) + Total alte investitii (Col.5)  # 0 si invers,  pentru Rd.(2 la n)</t>
  </si>
  <si>
    <t xml:space="preserve">Cap.4 Pct.3: Codurile CAEN (Col.B) trebuie sa fie unice, pentru Rd.(2 la n) </t>
  </si>
  <si>
    <t>Cap.4 Pct.3 daca Valoarea totala de la utilaje (Col.1) # 0, atunci Valoarea totala de la mijloace de transport (Col.3) = 0 si Valoarea totala de la alte investitii (Col.5) = 0, pentru Rd.(2 la n)</t>
  </si>
  <si>
    <t>Cap.4 Pct.3 daca Valoarea totala de la mijloace de transport (Col.3) # 0, atunci Valoarea totala de la utilaje (Col.1) = 0 si Valoarea totala de la alte investitii (Col.5) = 0, pentru Rd.(2 la n)</t>
  </si>
  <si>
    <t>Cap.4 Pct.3 daca Valoarea totala de la alte investitii (Col.5) # 0, atunci Valoarea totala de la utilaje (Col.1) = 0 si Valoarea totala de la mijloace de transport (Col.3) = 0, pentru Rd.(2 la n)</t>
  </si>
  <si>
    <t xml:space="preserve">Cap.4 Pct.3: Daca Elementul de structura (Col.A1) = „Alte investitii”, atunci Codul CAEN (Col.B) = ... [conform listei derulante] si Total Alte investitii (Col.5) # 0, pentru Rd.(2 la n). </t>
  </si>
  <si>
    <t>Cap.4 Pct.3: Valoarea investitiilor (Rd.(1 la n) Col.(1 la 6)) &gt;= 2500 Lei [Valoarea minima a mijloacelor fixe]</t>
  </si>
  <si>
    <t>Cap.4 Pct.4: Valoarea investitiilor (Rd.(1 la n) Col.1) &gt;= 2500 Lei [Valoarea minima a mijloacelor fixe]</t>
  </si>
  <si>
    <t>Cap.5 Pct.1: Codul activitatilor CAEN (Col.D) trebuie sa apartina nomenclatorului CAEN Rev2, pentru Rd.(2 la n)</t>
  </si>
  <si>
    <t>Cap.5 Pct.1:  Valoarea totala a indicatorilor (Rd.1) = Suma pe coloana (Rd.(2 la n)), pentru Col.(1 la 6).</t>
  </si>
  <si>
    <t xml:space="preserve">Cap.5 Pct.1:  Daca cheltuielile cu personalul (Col.2) # 0, atunci Cifra de afaceri (Col.1) # 0 si invers, pentru Rd.(1 la n). </t>
  </si>
  <si>
    <t xml:space="preserve">Cap.5 Pct.1:  Daca Codul CAEN (Col.D) &gt; 0, atunci Nr. mediu de salariati (Col.3) &gt; 0, pentru Rd.(2 la n). </t>
  </si>
  <si>
    <t>Activitatea principala (Cap.1 Pct.1 Rd.20 Col.1) [C_CAEN] trebuie sa se regaseasca printre activitatile subunitatilor (Cap.5 Pct.1 Col.D), pentru Rd.(2 la n)</t>
  </si>
  <si>
    <t>Daca activitatea principala [C_CAEN] (Cap.1 Pct.1 Rd.20 Col.1) = (4110 la 4399) [constructii], atunci Valoarea lucrarilor de constructii realizate (Cap.2 Pct.15.2 Rd.1 Col.1) &gt;= 0</t>
  </si>
  <si>
    <t xml:space="preserve">Cap.2: Daca Activitatea princ. nu este de constructii (c_caen # Div.41,42,43) si nu exista alte activit. de cons. (Pct.7 Col.B Rd.(2 la n) # Div.41,42,43), 
atunci Val. lucr. in antrepriza si regie (Pct.15.2 Rd.1 Col.1) = Val. lucrar. in antrepriza (Pct.15.3 Rd.1 Col.1) = 0 
</t>
  </si>
  <si>
    <t>Totalul Cifrei de Afaceri din Repartizarea pe Activitati (Cap.2 Pct.7 Rd.1 Col.1) = Totalul Cifrei de Afaceri ale Subunitatilor (Cap.5 Pct.1 Rd.1 Col.1)</t>
  </si>
  <si>
    <t xml:space="preserve">Totalul cheltuielilor cu salariile si indemn. din Repartizarea pe Activitati (Cap.2 Pct.7 Rd.1 Col.10) = Totalul chelt. cu salariile ale Subunitatilor (Cap.5 Pct.1 Rd.1 Col.2). </t>
  </si>
  <si>
    <t>Nr. mediu de persoane ocupate din Datele privind Personalul (Cap.3 Pct.2) = Totalul nr. mediu de persoane ocupate ale subunitatilor (Cap.5 Pct.1 Rd.1 Col.4)</t>
  </si>
  <si>
    <t>Nr. mediu de salariati din Datele privind Personalul (Cap.3 Pct.3) = Totalul nr. mediu de salariati ai subunitatilor (Cap.5 Pct.1 Rd.1 Col.3)</t>
  </si>
  <si>
    <t xml:space="preserve">Nr. mediu de salariati din Datele privind Personalul (Cap.3 Pct.3) = Total nr. mediu de salariati din Repartizarea pe activitati (Cap.2 Pct.7 Rd.1 Col.11) </t>
  </si>
  <si>
    <t xml:space="preserve">Nr. mediu de persoane ocupate din Datele privind Personalul (Cap.3 Pct.2) = Total nr. mediu de pers. ocupate din Repartizarea pe activitati (Cap.2 Pct.7 Rd.1 Col.12) </t>
  </si>
  <si>
    <t xml:space="preserve">Totalul investitiei brute din Repartizarea pe activitati (Cap.2 Pct.7 Rd.1 Co.14) = Totalul investitiei brute din subunitati (Cap.5 Pct.1 Rd.1 Col.5) </t>
  </si>
  <si>
    <t>Valoarea salariilor si indemniz. din Capitolul Cheltuieli (Cap.2 Pct.5 Rd.6) = Totalul cheltuielilor cu remuneratiile personalului ale subunitatilor (Cap.5 Pct.1 Rd.1 Col.2)</t>
  </si>
  <si>
    <t xml:space="preserve">Valoarea investitiilor noi (Cap.4 Pct.1 Rd.1 Col.5) = Totalul investitiilor nete ale subunitatilor (Cap.5 Pct.1 Rd.1 Col.6). </t>
  </si>
  <si>
    <t xml:space="preserve">Investitia bruta &gt;= Investitia neta (Cap.2 Pct.7 Rd.1 Col.14 &gt;= Cap.4 Pct.1 Rd.1 Col.5) </t>
  </si>
  <si>
    <t>Luna de sfarsit &lt;= 12</t>
  </si>
  <si>
    <t>Cap.2 Pct.3: Pentru capital social privat romanesc integral  Rd.1 = Rd.(4+5+7) si Rd.2 + Rd.3 = 0 si Rd.6 + Rd.8 = 0</t>
  </si>
  <si>
    <t xml:space="preserve">Cap.2 Pct.7:  Daca cifra de afaceri (CA) totala (Col.1) # 0 si CA impozabila (Col.2) # 0, atunci si TVA colectata (Col.13) # 0, pentru fiecare rand (Rd.1 la Rd.n). </t>
  </si>
  <si>
    <t>Cap.2 Pct.14: Daca Val. cifrei de afaceri (Col.1) # 0, atunci si Val. % (Col.2) # 0 si invers, pentru toate randurile (Rd.2 la Rd.n).</t>
  </si>
  <si>
    <t xml:space="preserve">Cap.2 Pct.15.2: Val. lucrarilor de constr. (Col.1) = Constr. noi (Col.2) + Reparatii capitale (Col.3) + Reparatii curente (Col.4), pentru toate randurile (Rd.1 la Rd.n) </t>
  </si>
  <si>
    <t xml:space="preserve">Cap.2:  Daca exista activitati de comert cu ridicata (Pct.7 Col.B Rd.(2 la n)) = Gr.(462 la 469) sau CAEN 4531, atunci Nr. de puncte de vanzare cu ridicata (Birouri, Autoserviri Cash&amp;Carry, Antrepozite) (Pct.13.1 Suma Rd.(1 la 3) Col.1) # 0 </t>
  </si>
  <si>
    <t>Daca nu exista activitati de comert (Cap.2 Pct.7 Col.B), atunci veniturile din vanzarea marfurilor (Cap.2 Pct.4 Rd.6 Col.1) = 0.</t>
  </si>
  <si>
    <t>Cap.4 Pct.3: Valoarea depe randul de total (Rd.1) = Suma pe coloana (Rd.(2 la n)), pentru toate coloanele (Col.(1 la 6))</t>
  </si>
  <si>
    <t xml:space="preserve">Cap.5 Pct.1:  Daca Cod SIRUTA (Col.C1) # 0, atunci suma pe rand (Suma (Col.(1 la 6)) # 0, pentru Rd.(2 la n). </t>
  </si>
  <si>
    <t>Luna de inceput &lt;= 12</t>
  </si>
  <si>
    <t xml:space="preserve">Cap.2 Pct.3: Au fost introduse valori cu zecimale. Trebuie introduse valori fara zecimale, rotunjite la intreg. </t>
  </si>
  <si>
    <t>Cap.2 Pct.3.2: Trebuie bifat unul din cele doua butoane de optiune (DA sau NU), ca raspuns la intrebarea: "Unitatea dumneavoastra intocmeste situatii financiare consolidate?"</t>
  </si>
  <si>
    <t>Cap.2 Pct.3.2.1:  Daca firma completeaza bilant consolidat (Cap.2 Pct.3.1 = "DA"), atunci in Cap.2 Pct.3.2.1  se completeaza Denumirea (Col.1), Pozitia in grup (Col.2) si CUI (Col.3), cel putin pe Rd.1</t>
  </si>
  <si>
    <t xml:space="preserve">Cap.2 Pct.4: Au fost introduse valori cu zecimale. Trebuie introduse valori fara zecimale, rotunjite la intreg. </t>
  </si>
  <si>
    <t>Cap.2 Pct.4: Veniturile din vanzarea marfurilor (Rd.6) &gt;= Valoarea produselor realizate in unitate, vandute prin magazinele proprii (Rd.7)  ["din care"]</t>
  </si>
  <si>
    <t xml:space="preserve">Cap.2 Pct.5: Au fost introduse valori cu zecimale. Trebuie introduse valori fara zecimale, rotunjite la intreg. </t>
  </si>
  <si>
    <t>Cap.2 Pct.5: Chelt. cu prest. externe (Rd.11) &gt;= Chelt.cu achiz. de bunuri prin leasing si inchir. pe TL (Rd.25) + Sume platite ag. de plas. a fortei de munca (Rd.26)</t>
  </si>
  <si>
    <t xml:space="preserve">Cap.2 Pct.5.1: Au fost introduse valori cu zecimale. Trebuie introduse valori fara zecimale, rotunjite la intreg. </t>
  </si>
  <si>
    <t xml:space="preserve">Cap.2 Pct.5.1 Rd.2 Col.2: Au fost introduse valori cu zecimale. Trebuie introduse valori fara zecimale, rotunjite la intreg. </t>
  </si>
  <si>
    <t xml:space="preserve">Cap.2 Pct.5.1 Rd.3 Col.2: Au fost introduse valori cu zecimale. Trebuie introduse valori fara zecimale, rotunjite la intreg. </t>
  </si>
  <si>
    <t xml:space="preserve">Cap.2 Pct.5.2: Au fost introduse valori cu zecimale. Trebuie introduse valori fara zecimale, rotunjite la intreg. </t>
  </si>
  <si>
    <t xml:space="preserve">Cap.2 Pct.5.3.1.1: Achizitiile de la partile legate cu sediul in UE (Rd.2) nu trebuie sa depaseasca Totalul achizitiilor de la partile legate cu sediul in afara Romaniei (Rd.1) </t>
  </si>
  <si>
    <t xml:space="preserve">Cap.2 Pct.5.3.2.1:  Vanzarile catre partile legate cu sediul in UE (Rd.2) nu trebuie sa depaseasca Totalul vanzarilor catre partile legate cu sediul in afara Romaniei (Rd.1) </t>
  </si>
  <si>
    <t xml:space="preserve">Cap.2 Pct.6: Au fost introduse valori cu zecimale. Trebuie introduse valori fara zecimale, rotunjite la intreg. </t>
  </si>
  <si>
    <t xml:space="preserve">Cap.2 Pct.7: Au fost introduse valori cu zecimale. Trebuie introduse valori fara zecimale, rotunjite la intreg. </t>
  </si>
  <si>
    <t xml:space="preserve">Cap.2 Pct.7.1: Au fost introduse valori cu zecimale. Trebuie introduse valori fara zecimale, rotunjite la intreg. </t>
  </si>
  <si>
    <t xml:space="preserve">Cap.2 Pct.7.2: Au fost introduse valori cu zecimale. Trebuie introduse valori fara zecimale, rotunjite la intreg. </t>
  </si>
  <si>
    <t>Daca activitatea principala (CAEN) = Div.45, atunci pentru cifra de afaceri obtinuta din comertul cu motociclete, piese si accesorii aferente precum si din intretinerea si repararea motocicletelor (CAEN 4540), avem: Cap.2 Pct.7.2 Rd.18 Col.1 = Cap.2 Pct.7 Rd.(2 la n) Col.1, pentru CAEN (Col.B) = 4540</t>
  </si>
  <si>
    <t xml:space="preserve">Cap.2 Pct.8: Au fost introduse valori cu zecimale. Trebuie introduse valori fara zecimale, rotunjite la intreg. </t>
  </si>
  <si>
    <t xml:space="preserve">Cap.2 Pct.9: Au fost introduse valori cu zecimale. Trebuie introduse valori fara zecimale, rotunjite la intreg. </t>
  </si>
  <si>
    <t xml:space="preserve">Cap.2 Pct.13.1: Au fost introduse valori cu zecimale. Trebuie introduse valori fara zecimale, rotunjite la intreg. </t>
  </si>
  <si>
    <t xml:space="preserve">Cap.2 Pct.13.2: Au fost introduse valori cu zecimale. Trebuie introduse valori fara zecimale, rotunjite la intreg. </t>
  </si>
  <si>
    <t>Cap.2 Pct.13.2 Col.2: Procentele pot lua valori intre 0 si 100</t>
  </si>
  <si>
    <t xml:space="preserve">Cap.2 Pct.13.2.1: Au fost introduse valori cu zecimale. Trebuie introduse valori fara zecimale, rotunjite la intreg. </t>
  </si>
  <si>
    <t xml:space="preserve">Cap.2 Pct.13.3: Au fost introduse valori cu zecimale. Trebuie introduse valori fara zecimale, rotunjite la intreg. </t>
  </si>
  <si>
    <t>Cap.2 Pct.13.3: Valoarea de la Rd.1 Col.1 [nr. de standuri/puncte fixe existente in piata] este cam mare. Este bine?</t>
  </si>
  <si>
    <t xml:space="preserve">Cap.2 Pct.14: Au fost introduse valori cu zecimale. Trebuie introduse valori fara zecimale, rotunjite la intreg. </t>
  </si>
  <si>
    <t xml:space="preserve">Cap.2 Pct.15.1: Au fost introduse valori cu zecimale. Trebuie introduse valori fara zecimale, rotunjite la intreg. </t>
  </si>
  <si>
    <t>Cap.2 Pct.14: Val. lucrarilor de constructii realizate in strainatate (Rd.1 Col.1) &gt;= 0</t>
  </si>
  <si>
    <t xml:space="preserve">Cap.2 Pct.15.2: Au fost introduse valori cu zecimale. Trebuie introduse valori fara zecimale, rotunjite la intreg. </t>
  </si>
  <si>
    <t xml:space="preserve">Cap.2 Pct.15.3: Au fost introduse valori cu zecimale. Trebuie introduse valori fara zecimale, rotunjite la intreg. </t>
  </si>
  <si>
    <t>Cap.2 Pct.15.3:  Val. totala a constr. in antrepriza (Rd.1) = Total Cladiri rezid. (Rd.2)  + Nerez. (Rd.6) + Infr. de transp. (Rd.14) + Conducte, linii ... (Rd.21) + Constr. complexe (Rd.24) + Alte lucrari de ing. (Rd.25) Col.1</t>
  </si>
  <si>
    <t>Cap.2 Pct.15.3:  Val. totala a constr. in antrepriza (Rd.1) = Total Cladiri rezid. (Rd.2)  + Nerez. (Rd.6) + Infr. de transp. (Rd.14) + Conducte, linii ... (Rd.21) + Constr. complexe (Rd.24) + Alte lucrari de ing. (Rd.25) Col.2</t>
  </si>
  <si>
    <t>Cap.2 Pct.15.3:  Val. totala a cladirilor rezidentiale construite in antrepriza (Rd.2)  = Cladiri individ. (Rd.3) + Blocuri (Rd.4) + Rezid. comun. (Rd.5) Col.1</t>
  </si>
  <si>
    <t>Cap.2 Pct.15.3:  Val. totala a cladirilor rezidentiale construite in antrepriza (Rd.2)  = Cladiri individ. (Rd.3) + Blocuri (Rd.4) + Rezid. comun. (Rd.5) Col.2</t>
  </si>
  <si>
    <t>Cap.2 Pct.15.3:  Val. totala a cladirilor nerezidentiale construite in antrepriza (Rd.6)  = Suma Rd.(7 la 13) Col.1</t>
  </si>
  <si>
    <t>Cap.2 Pct.15.3:  Val. totala a cladirilor nerezidentiale construite in antrepriza (Rd.6)  = Suma Rd.(7 la 13) Col.2</t>
  </si>
  <si>
    <t>Cap.2 Pct.15.3:  Val. totala a infrastructurilor de transport construite in antrepriza (Rd.14)  = Suma Rd.(15 la 20) Col.1</t>
  </si>
  <si>
    <t>Cap.2 Pct.15.3:  Val. totala a infrastructurilor de transport construite in antrepriza (Rd.14)  = Suma Rd.(15 la 20) Col.2</t>
  </si>
  <si>
    <t>Cap.2 Pct.15.3:  Val. totala a conductelor, liniilor electrice si de comunicatii construite in antrepriza (Rd.21)  = Suma Rd.(22 la 24) Col.1</t>
  </si>
  <si>
    <t>Cap.2 Pct.15.3:  Val. totala a conductelor, liniilor electrice si de comunicatii construite in antrepriza (Rd.21)  = Suma Rd.(22 la 24) Col.2</t>
  </si>
  <si>
    <t>Cap.2 Pct.15.3:  Val. altor lucrari de inginerie civila construite in antrepriza (Rd.25)  = Suma Rd.(26 la 27) Col.1</t>
  </si>
  <si>
    <t>Cap.2 Pct.15.3:  Val. altor lucrari de inginerie civila construite in antrepriza (Rd.25)  = Suma Rd.(26 la 27) Col.2</t>
  </si>
  <si>
    <t>Cap.2 Pct.15.3:  Val. lucrarilor de constructii realizate in antrepriza (Col.1) &gt;= val. lucr. de intret. si reparatii curente (Col.2), pentru fiecare rand Rd.(1 la 27)</t>
  </si>
  <si>
    <t>Cap.2 Pct.15.3:  Val. lucrarilor de constructii in antrepriza (Rd.1 Col.1) &gt;= 0</t>
  </si>
  <si>
    <t xml:space="preserve">Cap.2 Pct.15.4: Au fost introduse valori cu zecimale. Trebuie introduse valori fara zecimale, rotunjite la intreg. </t>
  </si>
  <si>
    <t xml:space="preserve">Cap.2 Pct.15.4: Valoarea lucrarilor in regim de subantrepriza catre alte intreprinderi de constructii (Rd.1 Col.1) &gt;= 0 </t>
  </si>
  <si>
    <t xml:space="preserve">Cap.2 Pct.15.5: Au fost introduse valori cu zecimale. Trebuie introduse valori fara zecimale, rotunjite la intreg. </t>
  </si>
  <si>
    <t xml:space="preserve">Cap.2: Val. lucr. de constr. in antrepriza (Pct.15.3 Rd.1 Col.1) &gt;= Val. lucr. de constr. in subantrepriza (Pct.15.4 Rd.1 Col.1) </t>
  </si>
  <si>
    <t>Cap.2 Pct.15: Pentru activit. principala in constructii (c_caen = Div.41,42,43), Val. lucrarilor in antrepriza (Pct.15.3 Rd.1 Col.1) = Val. lucr. in antrepriza si regie (Pct.15.2 Rd.1 Col.1)</t>
  </si>
  <si>
    <t xml:space="preserve">Cap.2 Pct.15: Daca Val. lucrarilor in antrepriza (Pct.15.3 Rd.1 Col.1) = Val. lucr. in antrepr. si regie (Pct.15.2 Rd.1 Col.1), atunci Val. lucr. de intret. si repar. in antrep. (Pct.15.3 Rd.1 Col.4) = Val. lucr. de intret si rep. in antr. si regie (Pct.15.2 Rd.1 Col.2)
</t>
  </si>
  <si>
    <t xml:space="preserve">Cap.2 Pct.15: Daca val. constr. in antrep. pt. cladiri rezidentiale (Pct.15.3 Rd.2 Col.1) &gt; Val. lucrarilor de intret. si repar. in antrepriza la cladiri rezidentiale (Pct.15.3 Rd.2 Col.2), atunci Val. de constructie a cladirilor rezidentiale noi (Pct.15.5 Rd.1 Col.1) # 0. </t>
  </si>
  <si>
    <t xml:space="preserve">Daca in Cap.2 Pct.7 pe Col.B sunt numai activitati de servicii, atunci in Cap.2 Pct.6 stocurile de produse finite (Rd.3) = 0, stocurile de marfa (Rd.5) = 0. </t>
  </si>
  <si>
    <t>Daca in Cap.2 Pct.7 pe Col.B sunt numai activitati de servicii, atunci in Cap.2 Pct.4 veniturile din vanzarea productiei (Rd.4 Col.1) = 0 si veniturile din vanzarea marfurilor (Rd.6 Col.1) = 0.</t>
  </si>
  <si>
    <t>Daca in Cap.2 Pct.7 pe Col.B sunt numai activitati de servicii, atunci cheltuiala cu marfa (Cap.2 Pct.5 Rd.4 Col.1) = 0.</t>
  </si>
  <si>
    <t xml:space="preserve">Daca in Cap.2 Pct.7 Rd.(2 la n) Col.B sunt numai activitati de comert, atunci in Cap.2 Pct.6 stocurile de productie in curs (Rd.2 Col.1 si Col.2) = 0 si stocurile de produse finite (Rd.3 Col.1 si Col.2) = 0. </t>
  </si>
  <si>
    <t>Daca in Cap.2 Pct.7 Rd.(2 la n) Col.B sunt numai activitati de comert, atunci in Cap.2 Pct.4 veniturile din vanzarea productiei (Rd.4 Col.1) = 0 si veniturile din prestari de servicii (Rd.5 Col.1) = 0</t>
  </si>
  <si>
    <t xml:space="preserve">Cap.3 Pct.1 Rd.1 Col1: Au fost introduse valori cu zecimale. Trebuie introduse valori fara zecimale, rotunjite la intreg. </t>
  </si>
  <si>
    <t xml:space="preserve">Cap.3 Pct.1 Rd.2 Col1: Au fost introduse valori cu zecimale. Trebuie introduse valori fara zecimale, rotunjite la intreg. </t>
  </si>
  <si>
    <t xml:space="preserve">Cap.3 Pct.2 Rd.1 Col1: Au fost introduse valori cu zecimale. Trebuie introduse valori fara zecimale, rotunjite la intreg. </t>
  </si>
  <si>
    <t xml:space="preserve">Cap.3 Pct.2 Rd.1 Col2: Au fost introduse valori cu zecimale. Trebuie introduse valori fara zecimale, rotunjite la intreg. </t>
  </si>
  <si>
    <t xml:space="preserve">Cap.3 Pct.2 Rd.1 Col3: Au fost introduse valori cu zecimale. Trebuie introduse valori fara zecimale, rotunjite la intreg. </t>
  </si>
  <si>
    <t xml:space="preserve">Cap.3 Pct.2 Rd.1 Col4: Au fost introduse valori cu zecimale. Trebuie introduse valori fara zecimale, rotunjite la intreg. </t>
  </si>
  <si>
    <t xml:space="preserve">Cap.3 Pct.2 Rd.1 Col5: Au fost introduse valori cu zecimale. Trebuie introduse valori fara zecimale, rotunjite la intreg. </t>
  </si>
  <si>
    <t xml:space="preserve">Cap.3 Pct.2 Rd.1 Col6: Au fost introduse valori cu zecimale. Trebuie introduse valori fara zecimale, rotunjite la intreg. </t>
  </si>
  <si>
    <t xml:space="preserve">Cap.3 Pct.2 Rd.1 Col7: Au fost introduse valori cu zecimale. Trebuie introduse valori fara zecimale, rotunjite la intreg. </t>
  </si>
  <si>
    <t xml:space="preserve">Cap.3 Pct.2: 0 &lt; Nr. mediu de salariati cu norma intreaga (Rd.1 Col.3) &lt; 25000 </t>
  </si>
  <si>
    <t xml:space="preserve">Cap.4 Pct.1: Au fost introduse valori cu zecimale. Trebuie introduse valori fara zecimale, rotunjite la intreg. </t>
  </si>
  <si>
    <t xml:space="preserve">Cap.4 Pct.2: Au fost introduse valori cu zecimale. Trebuie introduse valori fara zecimale, rotunjite la intreg. </t>
  </si>
  <si>
    <t xml:space="preserve">Cap.4 Pct.2: Valoarea investitiilor nete din import (Col.7) &lt;= Valoarea investitiilor noi in utilaje (Col.3) + Mijloace de transport (Col.4) + Alte investitii (Col.6), pentru Rd.(1 la n) </t>
  </si>
  <si>
    <t xml:space="preserve">Cap.4 Pct.3: Au fost introduse valori cu zecimale. Trebuie introduse valori fara zecimale, rotunjite la intreg. </t>
  </si>
  <si>
    <t xml:space="preserve">Cap.4 Pct.3: Daca Elementul de structura (Col.A1) = „Utilaje” atunci Codul CAEN (Col.B) = (Div.(25 la 28) si Cls.3250) si Total investitii in utilaje (Col.1) # 0, pentru Rd.(2 la n). </t>
  </si>
  <si>
    <t xml:space="preserve">Cap.4 Pct.3: Daca Elementul de structura (Col.A1) = „Mijloace de transport” atunci Codul CAEN (Col.B) = Div.(29, 30) si Total investitii in mijloace de transport (Col.3) # 0, pentru Rd.(2 la n). </t>
  </si>
  <si>
    <t xml:space="preserve">Cap.4 Pct.4: Au fost introduse valori cu zecimale. Trebuie introduse valori fara zecimale, rotunjite la intreg. </t>
  </si>
  <si>
    <t xml:space="preserve">Cap.4 Pct.5: Au fost introduse valori cu zecimale. Trebuie introduse valori fara zecimale, rotunjite la intreg. </t>
  </si>
  <si>
    <t xml:space="preserve">Cap.4 Pct.6.1: Au fost introduse valori cu zecimale. Trebuie introduse valori fara zecimale, rotunjite la intreg. </t>
  </si>
  <si>
    <t xml:space="preserve">Cap.4 Pct.7: Au fost introduse valori cu zecimale. Trebuie introduse valori fara zecimale, rotunjite la intreg. </t>
  </si>
  <si>
    <t xml:space="preserve">Cap.4: Investitii in produse hardware: Pct.5 Rd.2 Col.1 = Pct.6 Rd.16 Col.(2-3) </t>
  </si>
  <si>
    <t>Cap.4: Investitii in produse software (Pct.5 Rd.3 Col.1) &lt;= Alte imobilizari (Pct.6 Rd.3 (Col.2 - Col.3)) [din care]</t>
  </si>
  <si>
    <t xml:space="preserve">Cap.4: Valoarea investitiilor noi in produse hardware (Pct.5 Rd.2 Col.1) = Cresterea valorii imobilizarilor corporale in echipamente hardware (Pct.6 Rd.16 Col.2) </t>
  </si>
  <si>
    <t xml:space="preserve">Cap.4: Valoarea investitiilor noi in produse software (Pct.5 Rd.3 Col.1) = Cresterea valorii imobilizarilor necorporale software si baze de date (Pct.6 Rd.4.1 Col.2) </t>
  </si>
  <si>
    <t xml:space="preserve">Cap.5 Pct.1: Au fost introduse valori cu zecimale. Trebuie introduse valori fara zecimale, rotunjite la intreg. </t>
  </si>
  <si>
    <t>Cap.5 Pct.1: Daca exista macar o valoare pe rand (Col.(1 la 6) # 0), atunci Cod SIRUTA (Col.C1) = SIRUTA Superior si Cod SIRUTA = in lista judetului corespunzator, pentru Rd.(2 la n)</t>
  </si>
  <si>
    <t>Activitatea principala (C_CAEN) nu se regaseste in Repartizarea pe Activitati (Cap.2 Pct.7 Col.B = Cap.1 Pct.1 Rd.20 Col.1 [C_CAEN]), pentru Rd.(2 la n))</t>
  </si>
  <si>
    <t>Daca activit. princ. [C_CAEN] (Cap.1 Pct.1 Rd.20 Col.1) = (0510 la 3900) [industrie], atunci (daca in Repartiz. pe Activit. Clasa CAEN (Cap.2 Pct.7 Col.B) = C_CAEN, atunci Nr. mediu de salariati (Cap.2 Pct.7 Col.11) # 0, pentru Cap.2 Pct.7 Rd.(2 la n))</t>
  </si>
  <si>
    <t>Daca activit. princ. [C_CAEN] (Cap.1 Pct.1 Rd.20 Col.1) = (4110 la 4399) [constructii], atunci (daca in Repartiz. pe Activit. Clasa CAEN (Cap.2 Pct.7 Col.B) = C_CAEN, atunci Nr. mediu de salariati (Cap.2 Pct.7 Col.11) # 0, pentru Cap.2 Pct.7 Rd.(2 la n))</t>
  </si>
  <si>
    <t xml:space="preserve">Daca in Repartiz. pe Activit. (Cap.2 Pct.7) Activit. (Col.B) = Diviz.72 [cercet.-dezv.] si (Ch. cu salariile (Col.10), Nr. salariati (Col.11), Nr. pers. ocup. (Col.11)) # 0, pt. Rd.(2 la n), atunci in Date personal (Cap.3) Nr. de pers. in cercet.-dezv. (Cap.3 Pct.1 Rd.2 Col.1) # 0. si invers. </t>
  </si>
  <si>
    <t xml:space="preserve">Activitatile subunitatilor [Cod CAEN] (Cap.5 Rd.(2 la n) Col.D) trebuie sa se regaseasca in Repartizarea pe activitati (Cap.2 Pct.7 Rd.(2 la n) Col.B) </t>
  </si>
  <si>
    <t xml:space="preserve">Activitatea pentru care se repartizeaza o investitie (Cap.4 Pct.2 Col.B, pentru Rd.(2 la n)) trebuie regasita printre activitatile declarate in Repartizarea pe activitati (Cap.2 Pct.7 Col.B, pentru Rd. (2 la n)) </t>
  </si>
  <si>
    <t>Daca Nr. de pers. ocupate (Cap.3 Pct.2) &gt; Nr. de activitati declarate in Cap.2 Pct.7, atunci Cap.2 Pct.7 Col.12 &gt; 0, pentru Rd.(2 la 30).</t>
  </si>
  <si>
    <t xml:space="preserve">1.1. Durata (efectivă) de funcţionare în cursul exerciţiului financiar - număr de luni </t>
  </si>
  <si>
    <t>Cap.3 Pct.2 Rd.1 Col.2 * 1450 * Cap.2 Pct.1.1 Rd.1 Col.1 / 12</t>
  </si>
  <si>
    <t xml:space="preserve">Cap.3 Pct.2 Rd.1 Col.2 * 2250 * Cap.2 Pct.1.1 Rd.1 Col.1 / 12 </t>
  </si>
  <si>
    <t xml:space="preserve">Cap.3 Pct.2 Rd.1 Col.2 &lt;= Cap.3 Pct.2 Rd.1 Col.1 </t>
  </si>
  <si>
    <t xml:space="preserve"> Dacă Cap.3 Pct 1 Rd 1 Col.4 # 0, atunci Cap.3 Pct.2 Rd.1 Col.4 # 0</t>
  </si>
  <si>
    <t xml:space="preserve">Cap.3 Pct.2: Nr. mediu de persoane ocupate (Rd.1 Col.1) &gt;= Nr. mediu de salariati (Rd.1 Col.2) </t>
  </si>
  <si>
    <t>Cap.3: Daca Nr. salariati cu norma redusa (Pct.1 Rd.1 Col.4) # 0, atunci Nr. mediu de salariati in timp partial (Pct.2 Rd.1 Col.4) # 0</t>
  </si>
  <si>
    <t>Nr. rând 2021</t>
  </si>
  <si>
    <t xml:space="preserve">    - software</t>
  </si>
  <si>
    <t xml:space="preserve">    - baze de date</t>
  </si>
  <si>
    <t xml:space="preserve">Cheltuieli de constituire </t>
  </si>
  <si>
    <t>Cheltuieli de dezvoltare</t>
  </si>
  <si>
    <t>Fond comercial</t>
  </si>
  <si>
    <t xml:space="preserve">    - Locuințe</t>
  </si>
  <si>
    <t xml:space="preserve">    - Alte clădiri</t>
  </si>
  <si>
    <t xml:space="preserve">    - Terenuri</t>
  </si>
  <si>
    <t xml:space="preserve">    - Amenajari de terenuri</t>
  </si>
  <si>
    <t xml:space="preserve">    - Mijloace de transport</t>
  </si>
  <si>
    <t xml:space="preserve">    - Echipamente hardware</t>
  </si>
  <si>
    <t>Nr. rând 2018</t>
  </si>
  <si>
    <t>Cheltuieli de constituire</t>
  </si>
  <si>
    <t>- software</t>
  </si>
  <si>
    <t>- baze de date</t>
  </si>
  <si>
    <t>imobilizări necorporale</t>
  </si>
  <si>
    <t>imobilizări corporale</t>
  </si>
  <si>
    <t>Cap.4 Pct.6.1</t>
  </si>
  <si>
    <t>Cap.4 Pct.6.1 Rd.1 Col.2</t>
  </si>
  <si>
    <t>Cap.4 Pct.6.1 Rd.1 Col.3</t>
  </si>
  <si>
    <t>Cap.4 Pct.6.1 Rd.1 Col.4</t>
  </si>
  <si>
    <t>Cap.4 Pct.6.2</t>
  </si>
  <si>
    <t>Cap.4 Pct.6.2 Rd.1 Col.1</t>
  </si>
  <si>
    <t>Cap.4 Pct.6.2 Rd.1 Col.2</t>
  </si>
  <si>
    <t>Cap.4 Pct.6.2 Rd.1 Col.3</t>
  </si>
  <si>
    <t>Cap.4 Pct.6.2 Rd.1 Col.4</t>
  </si>
  <si>
    <t>Cap.4 Pct.6.2 Rd.1 Col.5</t>
  </si>
  <si>
    <t>Cap.4 Pct.6.2: Active imobilizate: Soldul final (Col.6) = Soldul initial (Col.1) + Cresteri (Col.2) - Reduceri (Col.4), pentru Rd.(1 la n)</t>
  </si>
  <si>
    <t xml:space="preserve">Cap.4 Pct.6.2: Au fost introduse valori cu zecimale. Trebuie introduse valori fara zecimale, rotunjite la intreg. </t>
  </si>
  <si>
    <t>Cap.4 Pct.6.1: Active imobilizate: Soldul final (Col.6) = Soldul initial (Col.1) + Cresteri (Col.2) - Reduceri (Col.4), pentru Rd.(1 la n)</t>
  </si>
  <si>
    <t>- Terenuri</t>
  </si>
  <si>
    <t>- Locuințe</t>
  </si>
  <si>
    <t>- Alte clădiri</t>
  </si>
  <si>
    <t>Rd. 2021</t>
  </si>
  <si>
    <t>Rd. 2018</t>
  </si>
  <si>
    <t>Cap.4 Pct.6.1 Rd.1 Col.6</t>
  </si>
  <si>
    <t>Cap.4 Pct.6.1 Rd.2 Col.6</t>
  </si>
  <si>
    <t>Cap.4 Pct.6.1 Rd.3 Col.6</t>
  </si>
  <si>
    <t>Cap.4 Pct.6.1 Rd.4 Col.6</t>
  </si>
  <si>
    <t>Cap.4 Pct.6.1 Rd.5 Col.6</t>
  </si>
  <si>
    <t>Cap.4 Pct.6.1 Rd.6 Col.6</t>
  </si>
  <si>
    <t>Cap.4 Pct.6.1 Rd.7 Col.6</t>
  </si>
  <si>
    <t>Cap.4 Pct.6.1 Rd.8 Col.6</t>
  </si>
  <si>
    <t>Cap.4 Pct.6.1 Rd.9 Col.6</t>
  </si>
  <si>
    <t>Cap.4 Pct.6.1 Rd.10 Col.6</t>
  </si>
  <si>
    <t>Cap.4 Pct.6.1 d.1 (Col.1 + Col.2 - Col.4)</t>
  </si>
  <si>
    <t>Cap.4 Pct.6.1 Rd.2 (Col.1 + Col.2 - Col.4)</t>
  </si>
  <si>
    <t>Cap.4 Pct.6.1 Rd.3 (Col.1 + Col.2 - Col.4)</t>
  </si>
  <si>
    <t>Cap.4 Pct.6.1 Rd.4 (Col.1 + Col.2 - Col.4)</t>
  </si>
  <si>
    <t>Cap.4 Pct.6.1 Rd.5 (Col.1 + Col.2 - Col.4)</t>
  </si>
  <si>
    <t>Cap.4 Pct.6.1 Rd.6 (Col.1 + Col.2 - Col.4)</t>
  </si>
  <si>
    <t>Cap.4 Pct.6.1 Rd.7 (Col.1 + Col.2 - Col.4)</t>
  </si>
  <si>
    <t>Cap.4 Pct.6.1 Rd.8 (Col.1 + Col.2 - Col.4)</t>
  </si>
  <si>
    <t>Cap.4 Pct.6.1 Rd.9 (Col.1 + Col.2 - Col.4)</t>
  </si>
  <si>
    <t>Cap.4 Pct.6.1 Rd.10 (Col.1 + Col.2 - Col.4)</t>
  </si>
  <si>
    <t xml:space="preserve"> Cap.4 Pct.6.1 Rd.(1 la n) Col.6 = Rd.(1 la n) Col.(1+2-4)</t>
  </si>
  <si>
    <t xml:space="preserve"> Cap.4 Pct.6.2 Rd.(1 la n) Col.6 = Rd.(1 la n) Col.(1+2-4)</t>
  </si>
  <si>
    <t>Cap.4 Pct.6.2 Rd.1 Col.6</t>
  </si>
  <si>
    <t>Cap.4 Pct.6 Rd.(1 la 10) Col.2 &gt;= Rd.(1 la 10) Col.3</t>
  </si>
  <si>
    <t>Cap.4 Pct.6.1: Active imobilizate: Total cresteri (Col.2) &gt;= Cresteri din reevaluari (Col.3), pentru Rd.(1 la n) [din care]</t>
  </si>
  <si>
    <t>Cap.4 Pct.6.2: Active imobilizate: Total cresteri (Col.2) &gt;= Cresteri din reevaluari (Col.3), pentru Rd.(1 la n) [din care]</t>
  </si>
  <si>
    <t>Cap.4 Pct.6.1 Col.2: Nu se accepta valori negative pe Col.2 (Cresteri - Total). O crestere cu valoare negativa va fi tratata ca o reducere si trebuie inregistrata corespunzator pe Col.4 (Reduceri - Total).</t>
  </si>
  <si>
    <t>Cap.4 Pct.6.2 Col.2: Nu se accepta valori negative pe Col.2 (Cresteri - Total). O crestere cu valoare negativa va fi tratata ca o reducere si trebuie inregistrata corespunzator pe Col.4 (Reduceri - Total).</t>
  </si>
  <si>
    <t>Cap.4 Pct.6.1 Rd.(1 la 10) Col.2 &gt;= 0</t>
  </si>
  <si>
    <t>Cap.4 Pct.6.2 Rd.(1 la 19) Col.2 &gt;= 0</t>
  </si>
  <si>
    <t>Cap.4 Pct.6.1 Rd.1 Col.5</t>
  </si>
  <si>
    <t>Imobilizări necorporale - TOTAL Rd.(2+3+4+8+9+10)</t>
  </si>
  <si>
    <t>Cap.4 Pct.6.1 Rd.1 Col.(1 la 6) = Rd.(2+3+4+8+9+10) Col.(1 la 6)</t>
  </si>
  <si>
    <t>Cap.4 Pct.6.1 Rd.(2+3+4+8+9+10) Col.1</t>
  </si>
  <si>
    <t>Cap.4 Pct.6.1 Rd.(2+3+4+8+9+10) Col.2</t>
  </si>
  <si>
    <t>Cap.4 Pct.6.1 Rd.(2+3+4+8+9+10) Col.3</t>
  </si>
  <si>
    <t>Cap.4 Pct.6.1 Rd.(2+3+4+8+9+10) Col.4</t>
  </si>
  <si>
    <t>Cap.4 Pct.6.1 Rd.(2+3+4+8+9+10) Col.5</t>
  </si>
  <si>
    <t>Cap.4 Pct.6.1 Rd.(2+3+4+8+9+10) Col.6</t>
  </si>
  <si>
    <t xml:space="preserve"> Cap.4 Pct.6.2 Rd.1 Col.(1 la 6) = Rd.(2+4+7+10+11+15+16+17+18+19) Col.(1 la 6)</t>
  </si>
  <si>
    <t>Cap.4 Pct.6.2 Rd.(2+4+7+10+11+15+16+17+18+19) Col.1</t>
  </si>
  <si>
    <t>Cap.4 Pct.6.2 Rd.(2+4+7+10+11+15+16+17+18+19) Col.2</t>
  </si>
  <si>
    <t>Cap.4 Pct.6.2 Rd.(2+4+7+10+11+15+16+17+18+19) Col.3</t>
  </si>
  <si>
    <t>Cap.4 Pct.6.2 Rd.(2+4+7+10+11+15+16+17+18+19) Col.4</t>
  </si>
  <si>
    <t>Cap.4 Pct.6.2 Rd.(2+4+7+10+11+15+16+17+18+19) Col.5</t>
  </si>
  <si>
    <t>Cap.4 Pct.6.2 Rd.(2+4+7+10+11+15+16+17+18+19) Col.6</t>
  </si>
  <si>
    <t xml:space="preserve"> Cap.4 Pct.6.1 Rd.4 Col.(1 la 6) &gt;= Rd.(5+6+7) Col.(1 la 6)</t>
  </si>
  <si>
    <t>Cap.4 Pct.6.1 Rd.3 Col.1</t>
  </si>
  <si>
    <t>Cap.4 Pct.6.1 Rd.3 Col.2</t>
  </si>
  <si>
    <t>Cap.4 Pct.6.1 Rd.3 Col.3</t>
  </si>
  <si>
    <t>Cap.4 Pct.6.1 Rd.3 Col.4</t>
  </si>
  <si>
    <t>Cap.4 Pct.6.1 Rd.3 Col.5</t>
  </si>
  <si>
    <t>Cap.4 Pct.6.1 Rd.(5+6+7) Col.1</t>
  </si>
  <si>
    <t>Cap.4 Pct.6.1 Rd.(5+6+7) Col.2</t>
  </si>
  <si>
    <t>Cap.4 Pct.6.1 Rd.(5+6+7) Col.3</t>
  </si>
  <si>
    <t>Cap.4 Pct.6.1 Rd.(5+6+7) Col.4</t>
  </si>
  <si>
    <t>Cap.4 Pct.6.1 Rd.(5+6+7) Col.5</t>
  </si>
  <si>
    <t>Cap.4 Pct.6.1 Rd.(5+6+7) Col.6</t>
  </si>
  <si>
    <t>Cap.4 Pct.6.2 Rd.4 Col.(1 la 6) &gt;=  Rd.5 Col.(1 la 6)</t>
  </si>
  <si>
    <t>Cap.4 Pct.6.2 Rd.(1 la 4 şi 6 la 19) Col.2 &gt;= Rd.(1 la 4 şi 6 la 19) Col.3</t>
  </si>
  <si>
    <t>Cap.4 Pct.6.2: Total imobilizari corporale (Rd.1) = Rd.(2 + 4 + 7 + 10 + 11 + 15 + 16 + 17 + 18 + 19), pentru Col.(1 la n)</t>
  </si>
  <si>
    <t>Cap.4 Pct.6.1: Total imobilizari necorporale (Rd.1) = Rd.(2 + 3 + 4 + 8 + 9 + 10), pentru Col.(1 la n)</t>
  </si>
  <si>
    <t>Cap.4 Pct.6.1: Alte imobilizari (Rd.4) &gt;= Drepturi de autor (Rd.5) + Software  (Rd.6) + Baze de date (Rd.7), pentru Col.(1 la n)</t>
  </si>
  <si>
    <t>Cap.4 Pct.6.2: Constructii (Rd.4) &gt;= Constructii noi (Rd.5), pentru Col.(1 la n)</t>
  </si>
  <si>
    <t>Calcul 10</t>
  </si>
  <si>
    <t>Cap.4 Pct.6.2 Rd.(1, 4, 6 la 18) Col.4 &gt;= Rd.(1, 4, 6 la 18) Col.5</t>
  </si>
  <si>
    <t>Cap.4 Pct.6.2: Total reduceri (Col.4) &gt;= Reduceri din dezmembrari si casari (Col.5), pentru Rd.(1 la n), fara Rd.(2, 3, 5, 19)</t>
  </si>
  <si>
    <t>Cap.4 Pct.6.2 Rd.2 Col.(1 la 6) &gt;= Rd.3 Col.(1 la 6)</t>
  </si>
  <si>
    <t>Cap.4 Pct.6.2 Rd.4 Col.2</t>
  </si>
  <si>
    <t>Cap.4 Pct.6.2 Rd.5 Col.2</t>
  </si>
  <si>
    <t>Cap.4 Pct.6.2 Rd.4 Col.2 &gt;= Rd.5 Col.2</t>
  </si>
  <si>
    <t>Cap.4 Pct.6.2 Rd.4 Col.(1 la 6) &gt;= Rd.6 Col.(1 la 6)</t>
  </si>
  <si>
    <t>Cap.4 Pct.6.2: Terenuri (Rd.2) &gt;= Amenajari de terenuri (Rd.3), pentru Col.(1 la n)</t>
  </si>
  <si>
    <t>Cap.4 Pct.6.2: Totalul cresterii valorii constructiilor (Rd.4 Col.2) &gt;= Totalul cresterii valorii constructiilor noi (Rd.5 Col.2)</t>
  </si>
  <si>
    <t>Cap.4 Pct.6.2: Totalul cresterii valorii constructiilor (Rd.4) &gt;= Totalul cresterii valorii locuintelor (Rd.6), pentru Col.(1 la n)</t>
  </si>
  <si>
    <t>Cap.4 Pct.6.2 Rd.7 Col.(1 la 6) &gt;= Rd.8 Col.(1 la 6)</t>
  </si>
  <si>
    <t>Cap.4 Pct.6 Rd.7 Col.(1 la 6) &gt;= Rd.9 Col.(1 la 6)</t>
  </si>
  <si>
    <t>Cap.4 Pct.6.2 Rd.11 Col.(1 la 6) &gt;= Rd.12 Col.(1 la 6)</t>
  </si>
  <si>
    <t>Cap.4 Pct.6.2: Totalul cresterii valorii investitiilor imobiliare (Rd.13 Col.2) &gt;= Totalul cresterii valorii terenurilor (Rd.13.1 Col.2), pentru Col.(1 la n)</t>
  </si>
  <si>
    <t xml:space="preserve">Cap.4 Pct.6.2: Totalul cresterii valorii instalatiilor tehnice si a masinilor (Rd.7 Col.2) &gt;= Totalul cresterii valorii mijloacelor de transport (Rd.8 Col.2), pentru Col.(1 la n) </t>
  </si>
  <si>
    <t xml:space="preserve">Cap.4 Pct.6.2: Totalul cresterii valorii instalatiilor tehnice si a masinilor (Rd.7 Col.2) &gt;= Totalul cresterii valorii tehnicii de calcul (Rd.9 Col.2), pentru Col.(1 la n) </t>
  </si>
  <si>
    <t>Cap.4 Pct.6.2 Rd.11 Col.(1 la 6) &gt;= Rd.13 Col.(1 la 6)</t>
  </si>
  <si>
    <t>Cap.4 Pct.6.2 Rd.11 Col.(1 la 6) &gt;= Rd.14 Col.(1 la 6)</t>
  </si>
  <si>
    <t>Cap.4 Pct.6.1 Col.4: Nu se accepta valori negative pe Col.4 (Reduceri - Total). O reducere cu valoare negativa va fi tratata ca o crestere si trebuie inregistrata corespunzator pe Col.2 (Cresteri - Total).</t>
  </si>
  <si>
    <t>Cap.4 Pct.6.2 Col.4: Nu se accepta valori negative pe Col.4 (Reduceri - Total). O reducere cu valoare negativa va fi tratata ca o crestere si trebuie inregistrata corespunzator pe Col.2 (Cresteri - Total).</t>
  </si>
  <si>
    <t>Cap.4 Pct.6.1 Rd.(1 la 10) Col.4 &gt;= 0</t>
  </si>
  <si>
    <t>Cap.4 Pct.6.2 Rd.(1 la 19) Col.4 &gt;= 0</t>
  </si>
  <si>
    <t>Cap.4 Pct.6.4 Rd.1 Col.1</t>
  </si>
  <si>
    <t xml:space="preserve">Cap.4 Pct.6.4: Au fost introduse valori cu zecimale. Trebuie introduse valori fara zecimale, rotunjite la intreg. </t>
  </si>
  <si>
    <t>Cap.4 Pct.6.4: Valoarea imobilizarilor corporale (Col.1) &gt;=0, pentru Rd.(1, 2)</t>
  </si>
  <si>
    <t xml:space="preserve">Cap.3 Pct.2 Rd.1 Col.2 = Cap.5 Rd.1 Col.3 </t>
  </si>
  <si>
    <t>Cap.3 Pct.2 Rd.2 Col.1</t>
  </si>
  <si>
    <t>Cap.4 Pct.1 Rd.1 Col.1 = Cap.4 Pct.6.2 Rd.(17+18+19) Col.1</t>
  </si>
  <si>
    <t>Cap.4 Pct.6.2 Rd.(17+18+19) Col.1</t>
  </si>
  <si>
    <t xml:space="preserve">Cap.4: Val. investitii in curs la inceput de an (Pct.1 Rd.1 Col.1) = Sold initial al imobilz. corp. in curs (Pct.6.2 Rd.17 Col.1) + invest imobiliare in curs (Pct.6.2 Rd.18 Col.1) + Avans pt imobilizari corp. (Pct.6.2 Rd.19 Col.1) </t>
  </si>
  <si>
    <t>Cap.4 Pct.1 Rd.1 Col.11 = Cap.4 Pct.6.2 Rd.(22+23+24) Col.6</t>
  </si>
  <si>
    <t>Cap.4 Pct.6.2 Rd.(17+18+19) Col.6</t>
  </si>
  <si>
    <t xml:space="preserve">Cap.4: Val. investitii in curs la sfarsit an (Pct.1 Rd.1 Col.11) = Sold final al imobilz. corp. in curs (Pct.6.2 Rd.17 Col.6) + invest. imobiliare in curs (Pct.6.2 Rd.18 Col.6) + Avans pt imobilizari corp. (Pct.6.2 Rd.19 Col.6) </t>
  </si>
  <si>
    <t>Cap.4 Pct.6.2 Rd.1 Col.4 &gt;= Cap.4 Pct.6.4 Rd.1 Col.1</t>
  </si>
  <si>
    <t>Cap.4: Valoarea totala a reducerilor imobilizarilor corporale (Pct.6.2 Rd.1 Col.4) &gt;= Valoarea imobilizarilor corporale vandute (Pct.6.4 Rd.1 Col.1)</t>
  </si>
  <si>
    <t>Cap.5 Pct.1 Rd.1 Col.5 = Cap.4 Pct.6.2 Rd.[(2+4+7+10+11+15+16) Col.(2-3)+ Rd.(17+18+19) Col.(6-1)] + Cap.4 Pct.1 Rd.1 Col.(6+7+9+10)</t>
  </si>
  <si>
    <t xml:space="preserve">Totalul investitiei brute din subunitati (Cap.5 Pct.1 Rd.1 Col.5)  = Cap.4 Pct.6.2 Cresteri ale activelor fara reevaluari Col.(2-3)  Rd.(2+4+7+10+11+15+16) + Cap.4 Pct.6.2 Diferenta dintre Soldul final si Soldul initial Col.(6-1) Rd.(17+18+19) + Cap.4 Pct.1 Diminuari Col.(6+7+9+10) </t>
  </si>
  <si>
    <t>Cap.4 Pct.6.2 Rd.2 Col.6</t>
  </si>
  <si>
    <t>Dacă Cap.2 Pct.15.6 Rd.1 Col.1 # 0, atunci Cap.4 Pct.6.2 Rd.2 Col.6 # 0</t>
  </si>
  <si>
    <t xml:space="preserve">Daca valoarea terenurilor construibile (Cap.2 Pct.15.6) # 0, atunci Valoarea soldului final al activelor imobilizate in terenuri (Cap.4 Pct.6.2 Rd.2 Col.6) # 0. </t>
  </si>
  <si>
    <t>Cap.4 Pct.5 Rd.2 Col.1 &lt;= Cap.4 Pct.6.2 Rd.9 Col.(2-3)</t>
  </si>
  <si>
    <t>Cap.4 Pct.6.2 Rd.9 Col.(2-3)</t>
  </si>
  <si>
    <t xml:space="preserve"> Cap.4 Pct.5  Rd.3 Col.1 &lt;= Cap.4 Pct.6.1 Rd.4 Col.(2-3)</t>
  </si>
  <si>
    <t>Repartizarea cifrei de afaceri pe activităţi  (INACTIV)</t>
  </si>
  <si>
    <t>Sold final 
col. (1+2-4)</t>
  </si>
  <si>
    <t>Alte cheltuieli externe (cu energie şi apă) (ct.605-7413) - ct.609 aferent)</t>
  </si>
  <si>
    <t xml:space="preserve">Cap.4: Valoarea investitiilor nete achizitionate din import: Pct.2 Rd.1 Col.7 = Utilaje (Pct.3 Rd.1 Col.2) + mijloace de transport (Pct.3 Rd.1 Col.4) + Alte investitii (Pct.3 Rd.1 Col.6) </t>
  </si>
  <si>
    <t xml:space="preserve">Cap.3 Pct.2 Rd.1 Col.2 </t>
  </si>
  <si>
    <t xml:space="preserve">Numărul mediu de salariaţi din construcţii (Cap.2 Pct.15.2 Rd.1 Col.5) nu poate depăși numărul mediu de salariați ai societății (Cap.3 Pct.2 Rd.1 Col.2). </t>
  </si>
  <si>
    <t>Cap.2 Pct.7:  Daca CAEN (Col.B) = Div.52 [Depozitare] si Exportul total (Col.15) &gt; 0, atunci valoarea exportată trebuie să cuprindă numai contravaloarea prestării serviciului de depozitare, pentru fiecare rand</t>
  </si>
  <si>
    <t xml:space="preserve">Cap.2 Pct.7:  Daca CAEN (Col.B) = Gr.461 [intermedieri] și Exportul direct (Col.15) &gt; 0, trebuie valoarea exportului trebuie să cuprindă numai valoarea comisionului de intermediere, pentru fiecare rand </t>
  </si>
  <si>
    <t xml:space="preserve"> - clădiri industriale şi depozite, silozuri, rezervoare</t>
  </si>
  <si>
    <t xml:space="preserve"> - alte clădiri nerezidenţiale (ex.: pentru culte religioase, cu scop funerar, etc.)</t>
  </si>
  <si>
    <r>
      <rPr>
        <b/>
        <sz val="10"/>
        <color theme="1"/>
        <rFont val="Calibri Light"/>
        <family val="2"/>
      </rPr>
      <t>CORELAŢII</t>
    </r>
    <r>
      <rPr>
        <sz val="10"/>
        <color theme="1"/>
        <rFont val="Calibri Light"/>
        <family val="2"/>
      </rPr>
      <t>: Cap.4 Pct.1 Rd.1 Col.1 = Pct.6.2 Rd.(17+18+19) Col.1; Pct.1 Rd.1 Col.11 = Pct.6.2 Rd.(17+18+19) Col.6.</t>
    </r>
  </si>
  <si>
    <t>NMS echiv. normă întreagă</t>
  </si>
  <si>
    <t>Dacă cap.II pct.15.2 rd.1 col.1= pct.15.3 rd.1 col.1, atunci pct.15.2 rd.1 col.4 = pct.15.3 rd.1 col.2</t>
  </si>
  <si>
    <t>Pentru tip chestionar = CG cap.II  pct.8 rd. (50+51+52) col.5 &lt;= cap.II pct. 5 rd. 3 col.1</t>
  </si>
  <si>
    <t>Cap.2 (CG): Chelt. externe (cu energie si apa) (Pct.5 Rd.3) &gt;= Pct.8 Rd.(50+51+52) Col.1</t>
  </si>
  <si>
    <t xml:space="preserve">Cap.II  Pct.8 Rd. 9 Col.5 &lt;= Cap.II Pct. 5 Rd. 1 Col.1  </t>
  </si>
  <si>
    <t>Cap.2 Pct.5 Rd.1 Col.1</t>
  </si>
  <si>
    <t>Cap.2 (CG): Chelt. cu materiile prime și materialele consumabile (Pct.5 Rd.1) &gt;= Chelt. cu gazele naturale (Pct.8 Rd.9 Col.5)</t>
  </si>
  <si>
    <t>Cap.2 Pct.5 Rd.3 Col.1 &gt;= Cap.2 Pct.5.1 Rd.(2+3) Col.2</t>
  </si>
  <si>
    <t>Alte cheltuieli externe cu energia si apa (Cap.2 Pct.5 Rd.3 Col.1) &gt;= Chelt. cu consumul de energie (Cap.2 Pct.5.1 Rd.2 Col.2) + Chelt. cu consumul de gaze naturale (Cap.2 Pct.5.1 Rd.3 Col.2)</t>
  </si>
  <si>
    <t>V. SEDIUL CENTRAL, UNITĂŢILE LOCALE (SEDIILE SECUNDARE) ŞI PRINCIPALII INDICATORI AI ACESTORA</t>
  </si>
  <si>
    <t>Cap.2 Pct.5.1: Rd.1 Col.2 &gt;= Rd.3 Col.2</t>
  </si>
  <si>
    <t>Cap.2 Pct.5.1: Chelt. cu prod. energetice (Rd.1 Col.2) &gt;= Chelt. cu consumul de gaze naturale (Rd.3 Col.2)</t>
  </si>
  <si>
    <t>EFPNI</t>
  </si>
  <si>
    <t>Numărul mediu de 
salariați cu 
normă parțială</t>
  </si>
  <si>
    <t>NMS3PTC</t>
  </si>
  <si>
    <t>indicator</t>
  </si>
  <si>
    <t>A2</t>
  </si>
  <si>
    <t>RD</t>
  </si>
  <si>
    <t>GRUP</t>
  </si>
  <si>
    <t>A3</t>
  </si>
  <si>
    <t>Investiţii în produse I.T. (tehnologia informaţiei)  (rd. 2+3)</t>
  </si>
  <si>
    <t xml:space="preserve">Investiţii în produse hardware </t>
  </si>
  <si>
    <t>Investiţii în produse software (rd. 4+5)</t>
  </si>
  <si>
    <t xml:space="preserve">Investiţii în produse software cumpărate </t>
  </si>
  <si>
    <t xml:space="preserve">Investiţii în produse software realizate cu forţe proprii </t>
  </si>
  <si>
    <t>Denumire CAEN</t>
  </si>
  <si>
    <t>Numărul mediu de 
persoane ocupate
Col.(2+7)</t>
  </si>
  <si>
    <t>NMS3TC</t>
  </si>
  <si>
    <t>NMS, echivalent timp complet 
Col.(3+5)</t>
  </si>
  <si>
    <t>Altele!X5:X46</t>
  </si>
  <si>
    <t>Detalii</t>
  </si>
  <si>
    <t>Articulat</t>
  </si>
  <si>
    <t xml:space="preserve">MUNICIPIUL </t>
  </si>
  <si>
    <t xml:space="preserve">ORASUL </t>
  </si>
  <si>
    <t>Localitate 2</t>
  </si>
  <si>
    <r>
      <t xml:space="preserve">După completare se va trimite fişierul la adresa de e-mail menţionată pe chestionar (în general această adresă este </t>
    </r>
    <r>
      <rPr>
        <b/>
        <u/>
        <sz val="12"/>
        <color indexed="12"/>
        <rFont val="Arial"/>
        <family val="2"/>
      </rPr>
      <t>tele@jjjjj.insse.ro</t>
    </r>
    <r>
      <rPr>
        <b/>
        <sz val="12"/>
        <color indexed="10"/>
        <rFont val="Arial"/>
        <family val="2"/>
      </rPr>
      <t>, unde jjjjj este denumirea judeţului dumneavoastă)</t>
    </r>
  </si>
  <si>
    <t xml:space="preserve">                     ROMÂNIA</t>
  </si>
  <si>
    <t xml:space="preserve">Cod unic de identificare (CUI) </t>
  </si>
  <si>
    <t>C5.1</t>
  </si>
  <si>
    <t>Lista localități 1</t>
  </si>
  <si>
    <t>Lista localități 2</t>
  </si>
  <si>
    <t>9999</t>
  </si>
  <si>
    <t>VCADVV</t>
  </si>
  <si>
    <t>Venituri din cedarea activelor deținute în vederea vânzării (cont 7532)</t>
  </si>
  <si>
    <t>Ajustări de valoare privind imobilizările corporale şi necorporale (ct.6811+6813+6817-7813-7818)</t>
  </si>
  <si>
    <t>Comerţ cu amănuntul 
(Diviziune/CAEN 47 inclusiv 4532)</t>
  </si>
  <si>
    <t>Comerţ cu ridicata 
(Diviziunile/CAEN 45 şi 46 exclusiv 4532)</t>
  </si>
  <si>
    <t xml:space="preserve">8.  Vânzări de imobilizări corporale </t>
  </si>
  <si>
    <t>7.  Imobilizări corporale aferente patrimoniului public (reflectate în conturi extrabilanţiere conform Ordinului 1802/2014)</t>
  </si>
  <si>
    <t>6.1  Imobilizări necorporale</t>
  </si>
  <si>
    <t xml:space="preserve">6.  Situaţia activelor imobilizate </t>
  </si>
  <si>
    <t>6.2  Imobilizări corporale</t>
  </si>
  <si>
    <t>TOTAL VENITURI DIN OPERAŢIUNI CURENTE (Rd.19+20)</t>
  </si>
  <si>
    <t>Investiţii în date și baze de date (rd. 7+8)</t>
  </si>
  <si>
    <t xml:space="preserve">Investiţii în date și baze de date cumpărate </t>
  </si>
  <si>
    <t xml:space="preserve">Investiţii în date și baze de date realizate cu forţe proprii </t>
  </si>
  <si>
    <t>Utilaje 
(cu şi fără montaj)</t>
  </si>
  <si>
    <t xml:space="preserve">Investiţii nete în produse I.T. (Valoarea de intrare) </t>
  </si>
  <si>
    <t>Judet 8</t>
  </si>
  <si>
    <t>Judet 9</t>
  </si>
  <si>
    <t>Judet 10</t>
  </si>
  <si>
    <t>Judet 11</t>
  </si>
  <si>
    <t>Judet 12</t>
  </si>
  <si>
    <t>Judet 13</t>
  </si>
  <si>
    <t>Judet 14</t>
  </si>
  <si>
    <t>Judet 15</t>
  </si>
  <si>
    <t>Judet 16</t>
  </si>
  <si>
    <t>Judet 17</t>
  </si>
  <si>
    <t>Judet 18</t>
  </si>
  <si>
    <t>Judet 19</t>
  </si>
  <si>
    <t>Judet 20</t>
  </si>
  <si>
    <t>Judet 21</t>
  </si>
  <si>
    <t>Judet 22</t>
  </si>
  <si>
    <t>Judet 23</t>
  </si>
  <si>
    <t>Judet 24</t>
  </si>
  <si>
    <t>Judet 25</t>
  </si>
  <si>
    <t>Judet 26</t>
  </si>
  <si>
    <t>Judet 27</t>
  </si>
  <si>
    <t>Judet 28</t>
  </si>
  <si>
    <t>Judet 29</t>
  </si>
  <si>
    <t>Judet 30</t>
  </si>
  <si>
    <t>Judet 31</t>
  </si>
  <si>
    <t>Judet 32</t>
  </si>
  <si>
    <t>Judet 33</t>
  </si>
  <si>
    <t>Judet 34</t>
  </si>
  <si>
    <t>Judet 35</t>
  </si>
  <si>
    <t>Judet 36</t>
  </si>
  <si>
    <t>Judet 37</t>
  </si>
  <si>
    <t>Judet 38</t>
  </si>
  <si>
    <t>Judet 39</t>
  </si>
  <si>
    <t>Judet 40</t>
  </si>
  <si>
    <t>Judet 41</t>
  </si>
  <si>
    <t>Judet 42</t>
  </si>
  <si>
    <t>Luate cu chirie de la o altă întreprindere</t>
  </si>
  <si>
    <t>Date cu chirie altor întreprinderi</t>
  </si>
  <si>
    <t xml:space="preserve">Cap.4 Pct.9 Rd.1 </t>
  </si>
  <si>
    <t xml:space="preserve">Cap.4 Pct.9 Rd.2 </t>
  </si>
  <si>
    <t xml:space="preserve">Cap.4 Pct.9 Rd.3 </t>
  </si>
  <si>
    <t xml:space="preserve">Puncte de vânzare cu ridicata (birouri, autoserviri) şi antrepozite </t>
  </si>
  <si>
    <t>Ajustări de valoare privind imobilizările corporale şi necorporale (ct. 6811+6813+6817-7813-7818)</t>
  </si>
  <si>
    <t xml:space="preserve">       din care: autostrăzi</t>
  </si>
  <si>
    <t>VENITURI DIN EXPLOATARE - TOTAL (rd. 1+10-11+12+15+16+17+18+51)</t>
  </si>
  <si>
    <t xml:space="preserve"> 0 &lt;= Cap.3 Pct.2 Rd.1 Col.8 &lt;= 99999999</t>
  </si>
  <si>
    <t>Cap.3 Pct.2 Rd.1 Col.8</t>
  </si>
  <si>
    <t xml:space="preserve"> 0 &lt;= Cap.3 Pct.2 Rd.1 Col.7 &lt;= 25000</t>
  </si>
  <si>
    <t xml:space="preserve">Cap.3 Pct.2: 0 &lt; Nr. mediu de persoane nesalariate (Rd.1 Col.7) &lt; 25000 </t>
  </si>
  <si>
    <t>Cap.3 Pct.2: 0 &lt; Nr. total de ore lucrate (Rd.1 Col.8) &lt; 99999999</t>
  </si>
  <si>
    <t xml:space="preserve">Dacă Cap.3 Pct.2 Rd.1 Col.6 # 0, atunci Cap.3 Pct.2 Rd.1 Col.2 # 0 şi Cap.3 Pct.2 Rd.1 Col.1 # 0 </t>
  </si>
  <si>
    <t>Cap.3 Pct.2: Daca Nr. mediu de salariati in timp partial - echivalent timp complet (Rd.1 Col.6) # 0, atunci Nr. mediul de salariati (Rd.1 Col.2) # 0 si Nr. mediu de persoane ocupate (Rd.1 Col.1) # 0</t>
  </si>
  <si>
    <t>Cap.2 si Cap.3: Nr. total de ore lucrate (Cap.3 Pct.2 Rd.1 Col.8) &gt;= Nr. mediu de sal. (Cap.3 Pct.2 Rd.1 Col.2) * 1450 * Durata de functionare (Cap.2 Pct.1.1) / 12</t>
  </si>
  <si>
    <t xml:space="preserve">Cap.2 si Cap.3: Nr. total de ore lucrate (Cap.3 Pct.2 Rd.1 Col.8) &lt;= Nr. mediu de sal. (Cap.3 Pct.2 Rd.1 Col.2) * 2250 * Durata de functionare (Cap.2 Pct.1.1) / 12 </t>
  </si>
  <si>
    <t>Cap.3 Pct.2 Rd.1 Col.2 * 1450 &lt;= Cap.3 Pct.2 Rd.1 Col.8  &lt;= Cap.3 Pct.2 Rd.1 Col.2 * 2250</t>
  </si>
  <si>
    <t xml:space="preserve">Cap.3 Pct.2 Rd.1 Col.6 &lt;= Cap.3 Pct.2 Rd.1 Col.2  </t>
  </si>
  <si>
    <t>Cap.3 Pct.2 rd.1 col.6</t>
  </si>
  <si>
    <t xml:space="preserve">Cap.3 Pct.2: Nr. mediu de salariati (Rd.1 Col.2) &gt;= Nr. mediu de salariati in timp partial - echivalent timp complet (Rd.1 Col.6) </t>
  </si>
  <si>
    <t>Cap.3 Pct.2 Rd.1 Col.6 &lt;= Cap.3 Pct.2 Rd.1 Col.(3+5)</t>
  </si>
  <si>
    <t>Cap.3 Pct.2 Rd.1 Col.(3+5)</t>
  </si>
  <si>
    <t xml:space="preserve">Cap.3 Pct.2: Nr. mediu de salariați în timp parțial, echivalent timp complet (Rd.1 Col.6) = Nr. mediu de salariați în timp complet (Rd.1 Col.3) + Nr. mediu de salariați în timp parțial (Rd.1 Col.5) </t>
  </si>
  <si>
    <t>Cap.3 Pct.2: Rd.1 Col.1 = Rd.1 Col.2 + Rd.1 Col.7</t>
  </si>
  <si>
    <t xml:space="preserve">Cap.3 Pct.2: Nr. mediu de persoane ocupate (Rd.1 Col.1) = Nr. mediu de salariați (Rd.1 Col.2) + Nr. mediu de persoane nesalariate (Rd.1 Col.7) </t>
  </si>
  <si>
    <t xml:space="preserve">Cap.3 Pct.2: Nr. mediu de salariați (Rd.1 Col.2) = Nr. mediu de salariați cu normă întreagă (Rd.1 Col.3) + Nr. mediu de salariați cu normă parțială (Rd.1 Col.4) </t>
  </si>
  <si>
    <t xml:space="preserve">Cap.3 Pct.2: Rd.1 Col.2 = Rd.1 Col.3 + Rd.1 Col.4 </t>
  </si>
  <si>
    <t>Cap.3 Pct.2 Rd.1 Col.(3+4)</t>
  </si>
  <si>
    <t>Cap.3 Pct.2 Rd.1 Col.(2+7)</t>
  </si>
  <si>
    <t xml:space="preserve"> Cap.4 Pct.5:  Rd.1 Col.1 =  Rd.(2+3+6) Col.1     </t>
  </si>
  <si>
    <t>Cap.4 Pct.5 Rd.2 Col.1 + Rd.3 Col.1 + Rd.6 col.1</t>
  </si>
  <si>
    <t>Cap.4 Pct.5 Rd.6 Col.1</t>
  </si>
  <si>
    <t xml:space="preserve"> Cap.4 Pct.5:  Rd.3 Col.1  =  Rd.(4+5) Col.1</t>
  </si>
  <si>
    <t>Cap.4 Pct.5 Rd.(4+5) Col.1</t>
  </si>
  <si>
    <t xml:space="preserve">Cap.4 Pct.5: Val. investițiilor nete în IT (Rd.1 Col.1) = Val. investițiilor nete în hardware (Rd.2) + Val. investițiilor nete în software (Rd.3) + investiții în baze de date (Rd.6) </t>
  </si>
  <si>
    <t>Cap.4 Pct.5 Rd.2 Col.1 &gt;= 2500</t>
  </si>
  <si>
    <t>Cap.4 Pct.5 Rd.7 Col.1</t>
  </si>
  <si>
    <t>Cap.4 Pct.5 Rd.8 Col.1</t>
  </si>
  <si>
    <t>Cap.4 Pct.5: Valoarea investitiilor nete in software (Rd.4 Col.1) &lt;= 999.999.999 Lei</t>
  </si>
  <si>
    <t>Cap.4 Pct.5: Val. investitiilor nete in baze de date (Rd.5 Col.1) &lt;= 999.999.999 Lei</t>
  </si>
  <si>
    <t>Cap.4 Pct.5: Val. investitiilor nete in baze de date (Rd.7 Col.1) &lt;= 999.999.999 Lei</t>
  </si>
  <si>
    <t>Cap.4 Pct.5: Val. investitiilor nete in baze de date (Rd.8 Col.1) &lt;= 999.999.999 Lei</t>
  </si>
  <si>
    <t xml:space="preserve"> Cap.4 Pct.5:  Rd.6 Col.1  =  Rd.(7+8) Col.1</t>
  </si>
  <si>
    <t>Cap.4 Pct.5 Rd.(7+8) Col.1</t>
  </si>
  <si>
    <t xml:space="preserve">Cap.4 Pct.6.2 Rd.(4+7+10+11+15+16) Col.(2-3) &gt;= Pct.2 Rd.1 Col.8  </t>
  </si>
  <si>
    <t>Cap.4 Pct.6.2 Rd.(4+7+10+11+15+16) Col.(2-3)</t>
  </si>
  <si>
    <t>Total parțial stocuri Suma Rd.(1 la 7)</t>
  </si>
  <si>
    <t>Nr. de persoane (Col.1 la 7) / [Nr. de ore (Col.8)]</t>
  </si>
  <si>
    <t xml:space="preserve">Cap.4 Pct.7 Col.B: Between(b,1,40) or inlist(b,51,52) </t>
  </si>
  <si>
    <t xml:space="preserve">Cap.4 Pct.7: Codul judetului (Col.B) = (1 la 40, 51, 52) pentru Rd.(2 la n) </t>
  </si>
  <si>
    <t>Cap.4 Pct.8</t>
  </si>
  <si>
    <t>Cap.4 Pct.8:  Rd.1 Col.1 &gt;= 0 și Rd.2 Col.1 &gt;= 0</t>
  </si>
  <si>
    <t>Cap.4 Pct.8 Rd.1 Col.1</t>
  </si>
  <si>
    <t>Cap.4 Pct.8 Rd.2 Col.1</t>
  </si>
  <si>
    <r>
      <t xml:space="preserve">Imobilizări corporale - TOTAL </t>
    </r>
    <r>
      <rPr>
        <b/>
        <sz val="10"/>
        <rFont val="Arial"/>
        <family val="2"/>
      </rPr>
      <t>Rd.(2+4+7+10+11+15+16+17+18+19)</t>
    </r>
  </si>
  <si>
    <t xml:space="preserve">Cod statistic (Cheie) </t>
  </si>
  <si>
    <t xml:space="preserve">Numărul mediu de salariați cu normă parțială, 
echivalent 
timp complet </t>
  </si>
  <si>
    <t>Numărul mediu de salariați, echivalent timp complet 
Col.(3+5)</t>
  </si>
  <si>
    <t>1.  Investiții nete (noi) și mijloace fixe puse în funcțiune - valori fără TVA</t>
  </si>
  <si>
    <t xml:space="preserve">2. Investiții nete (noi) realizate în anul de referință pe elemente de structură, repartizate pe activități de destinație - valori fără TVA </t>
  </si>
  <si>
    <t xml:space="preserve">3. Gruparea investițiilor nete (noi) în utilaje, mijloace de transport și alte investiții după activități de proveniență - valori fără TVA                                                                                                       </t>
  </si>
  <si>
    <t xml:space="preserve">4. Investiții nete (noi) realizate pe surse de finanțare - valori fără TVA </t>
  </si>
  <si>
    <t>9.1.  Dacă ați bifat cu “Da” cel puţin una din situațiile de mai sus, vă rugăm completați tabelul:</t>
  </si>
  <si>
    <t xml:space="preserve"> 10. Valoarea lucrărilor de reparații capitale la utilajele existente în dotare - valori fără TVA -</t>
  </si>
  <si>
    <t>Valoarea lucrărilor de reparații capitale</t>
  </si>
  <si>
    <t>Obținute prin contract de leasing</t>
  </si>
  <si>
    <r>
      <rPr>
        <b/>
        <i/>
        <sz val="9"/>
        <rFont val="Arial"/>
        <family val="2"/>
      </rPr>
      <t>Notă</t>
    </r>
    <r>
      <rPr>
        <i/>
        <sz val="9"/>
        <rFont val="Arial"/>
        <family val="2"/>
      </rPr>
      <t xml:space="preserve">: Se referă la diminuările de imobilizări corporale care au fost puse în funcțiune </t>
    </r>
  </si>
  <si>
    <t>în cursul anului de referință, aferente patrimoniului public (respectiv ieșirile extrabilanțiere)</t>
  </si>
  <si>
    <t>Alte instalații, utilaje și mobilier</t>
  </si>
  <si>
    <t>Active corporale de exploatare și evaluare a resurselor minerale</t>
  </si>
  <si>
    <t>Imobilizări corporale în curs de execuție</t>
  </si>
  <si>
    <t>Investiții imobiliare în curs de execuție</t>
  </si>
  <si>
    <t>Construcții, din care:</t>
  </si>
  <si>
    <t xml:space="preserve">    - Construcții noi</t>
  </si>
  <si>
    <t xml:space="preserve">Instalații tehnice și mașini, din care: </t>
  </si>
  <si>
    <t>Concesiuni, brevete, licențe, marci comerciale, drepturi și active similare și alte imobilizări necorporale, din care:</t>
  </si>
  <si>
    <t>Active necorporale de exploatare și evaluare a resurselor minerale</t>
  </si>
  <si>
    <t>Investiții în produse I.T. (tehnologia informației)  (Rd.2+3+6)</t>
  </si>
  <si>
    <t xml:space="preserve">Investiții în produse hardware </t>
  </si>
  <si>
    <t>Investiții în produse software (Rd.4+5)</t>
  </si>
  <si>
    <t xml:space="preserve">Investiții în produse software cumpărate </t>
  </si>
  <si>
    <t xml:space="preserve">Investiții în produse software realizate cu forțe proprii </t>
  </si>
  <si>
    <t>Investiții în date și baze de date (Rd.7+8)</t>
  </si>
  <si>
    <t xml:space="preserve">Investiții în date și baze de date cumpărate </t>
  </si>
  <si>
    <t xml:space="preserve">Investiții în date și baze de date realizate cu forțe proprii </t>
  </si>
  <si>
    <t>Investiții nete (noi) realizate pe surse de finanțare</t>
  </si>
  <si>
    <t xml:space="preserve"> 5. Investiții nete în produse I.T. (Valoarea de intrare) </t>
  </si>
  <si>
    <t>pe surse de finanțare</t>
  </si>
  <si>
    <t xml:space="preserve">- Lei - (prețuri curente fără zecimale) </t>
  </si>
  <si>
    <t xml:space="preserve"> - Lei - (prețuri curente fără zecimale) </t>
  </si>
  <si>
    <t>Din care, 
Dezmembrări 
și casări</t>
  </si>
  <si>
    <t xml:space="preserve">Sold 
inițial </t>
  </si>
  <si>
    <t>Creșteri</t>
  </si>
  <si>
    <t>Alte investiții</t>
  </si>
  <si>
    <t>1) În valoarea investiţiilor realizate de unitățile scutite sau neplătitoare de TVA conform legii, se va cuprinde taxa pe valoarea adăugată înscrisă în facturile de cumpărare a utilajelor, mijloacelor de transport etc.</t>
  </si>
  <si>
    <t>2) Exclusiv reparațiile capitale și curente.</t>
  </si>
  <si>
    <t xml:space="preserve">Cod activitate utilizatoare 
a investiției 
(clasă CAEN Rev.2) </t>
  </si>
  <si>
    <r>
      <t>Investiții nete realizate</t>
    </r>
    <r>
      <rPr>
        <b/>
        <vertAlign val="superscript"/>
        <sz val="10"/>
        <rFont val="Arial"/>
        <family val="2"/>
      </rPr>
      <t>1)</t>
    </r>
    <r>
      <rPr>
        <b/>
        <sz val="10"/>
        <rFont val="Arial"/>
        <family val="2"/>
      </rPr>
      <t xml:space="preserve">
TOTAL (col.2+...+6)</t>
    </r>
  </si>
  <si>
    <r>
      <t>Lucrări de 
construcții</t>
    </r>
    <r>
      <rPr>
        <b/>
        <vertAlign val="superscript"/>
        <sz val="10"/>
        <rFont val="Arial"/>
        <family val="2"/>
      </rPr>
      <t>2)</t>
    </r>
  </si>
  <si>
    <t>Utilaje (cu montaj 
și fără montaj)</t>
  </si>
  <si>
    <t>Lucrări 
geologice 
și de foraj</t>
  </si>
  <si>
    <t>Mijloace fixe 
puse în funcțiune</t>
  </si>
  <si>
    <t>Investiții nete (noi) și mijloace fixe puse în funcțiune</t>
  </si>
  <si>
    <t>Investiții în curs de execuție 
la începutul anului</t>
  </si>
  <si>
    <t>Reevaluarea 
investițiilor în curs 
de execuție 
la începutul anului</t>
  </si>
  <si>
    <t>Investiții în curs de execuție cumpărate</t>
  </si>
  <si>
    <t>Investiții în curs de execuție obținute din aporturi</t>
  </si>
  <si>
    <r>
      <t>Investiții nete (noi) realizate în anul de referință</t>
    </r>
    <r>
      <rPr>
        <b/>
        <vertAlign val="superscript"/>
        <sz val="10"/>
        <rFont val="Arial"/>
        <family val="2"/>
      </rPr>
      <t>1)</t>
    </r>
  </si>
  <si>
    <t>Investiții definitiv sistate</t>
  </si>
  <si>
    <t>Mijloace fixe puse în funcțiune</t>
  </si>
  <si>
    <t>Investiții în curs de execuție vândute</t>
  </si>
  <si>
    <t>Investiții în curs de execuție cedate la terți</t>
  </si>
  <si>
    <t>Investiții în curs de execuție la sfârșitul anului (Col.1 + Col.(2+3+4+5) - Col.(6+7+8+9+10))</t>
  </si>
  <si>
    <t>Creșteri din:</t>
  </si>
  <si>
    <t>cap.II pct.4 rd.19 col.1 = pct.4 rd.(1+10-11+12+15+16+17+18+24) col.1</t>
  </si>
  <si>
    <t>Cap.2 Pct.4 Rd.(1+10-11+12+15+16+17+18+24) Col.1</t>
  </si>
  <si>
    <t>Cap.2 Pct.4: Ven. din expl. (Rd.19) = CA neta (Rd.1) + Dif. solduri (Cr-Deb) ven. af. costului prod. in curs de exec. (Rd.10 - Rd.11) + Ven. din prod. de im. (Rd.12) + Ven. din reev. im. corp. (Rd.15) + Ven. din prod. de inv. imobiliare (Rd.16) + Ven. din subv. de expl. (Rd.17) + Alte ven. din expl. (Rd.18) + + Ven. din cedarea activelor deținute pt. vânz. (Rd.24)</t>
  </si>
  <si>
    <t>Cap.4 Pct.9.1</t>
  </si>
  <si>
    <t xml:space="preserve"> Cap.4 Pct.9.1  Col.1 &gt;= Col.2 Rd.(1 la 4)</t>
  </si>
  <si>
    <t>Cap.4 Pct.9.1 Rd.1 Col.1</t>
  </si>
  <si>
    <t>Cap.4 Pct.9.1 Rd.2 Col.1</t>
  </si>
  <si>
    <t>Cap.4 Pct.9.1 Rd.3 Col.1</t>
  </si>
  <si>
    <t>Cap.4 Pct.9.1 Rd.4 Col.1</t>
  </si>
  <si>
    <t>Cap.4 Pct.9.1 Rd.1 Col.2</t>
  </si>
  <si>
    <t>Cap.4 Pct.9.1 Rd.2 Col.2</t>
  </si>
  <si>
    <t>Cap.4 Pct.9.1 Rd.3 Col.2</t>
  </si>
  <si>
    <t>Cap.4 Pct.9.1 Rd.4 Col.2</t>
  </si>
  <si>
    <t>Cap.4 Pct.9.1: Valoarea activelor imobilizate (Col.1) &gt;= Valoarea terenurilor (Col.2), pentru Rd.(1 la 4) [din care]</t>
  </si>
  <si>
    <t>Cap.4 Pct.10</t>
  </si>
  <si>
    <t>Cap.4 Pct.10 Rd.1 Col.1</t>
  </si>
  <si>
    <t xml:space="preserve">Cap.4 Pct.10: Au fost introduse valori cu zecimale. Trebuie introduse valori fara zecimale, rotunjite la intreg. </t>
  </si>
  <si>
    <t>Cap.4 Pct.10 Rd.1: Valoarea totala a lucrarilor de reparatii capitale (Col.1) = Valoarea lucrarilor de reparatii executate cu forte proprii (Col.2) + Valoarea lucrarilor de reparatii executate de terti (Col.3)</t>
  </si>
  <si>
    <t>Cap.4 Pct.10 Rd.1: Valoarea lucrarilor de reparatii Col.(1 la 3) &gt;= 0</t>
  </si>
  <si>
    <t xml:space="preserve">Cap.4 Pct.10 Rd.1 Col.(1 la 3) &gt;= 0 </t>
  </si>
  <si>
    <t>Cap.4 Pct.10 Rd.1 Col.1 = Rd.1 Col.(2+3)</t>
  </si>
  <si>
    <t>Cap.4 Pct.10 Rd.1 Col.2</t>
  </si>
  <si>
    <t>Cap.4 Pct.10 Rd.1 Col.3</t>
  </si>
  <si>
    <t>Cap.4 Pct.6.2 Rd.(4+7+10+11+15+16) Col.(2-3) &gt;= Pct.2 Rd.1 Col.1</t>
  </si>
  <si>
    <t>Cap.4: Val. mijl. fixe puse in funct. (Pct.2 Rd.1 Col.8) &lt;= Pct.6.2 (Constructii (Rd.4) + Instal. tehn. si mas. (Rd.7) + Alte instal. (Rd.10) + Invest. im. (Rd.11) + Expl. resure min. (Rd.15) + Active biol. prod. (Rd.16)) Col.(2-3)</t>
  </si>
  <si>
    <t>Cap.4: Val. investiției nete (Pct.2 Rd.1 Col.1) &lt;= Pct.6.2 (Constructii (Rd.4) + Instal. tehn. si mas. (Rd.7) + Alte instal. (Rd.10) + Invest. im. (Rd.11) + Expl. resure min. (Rd.15) + Active biol. prod. (Rd.16)) Col.(2-3)</t>
  </si>
  <si>
    <t>Cap.4 Pct.5 Rd.2 Col.1 = Cap.4 Pct.3 Rd.(2 la n) Col.1, pentru Col.A1 = "Utilaje" și Col.B = (2620 sau 2630)</t>
  </si>
  <si>
    <t>Cap.4 Pct.3 Rd.(2 la n) Col.1 pentru  Col.A1 = "Utilaje" si Col.B = (2620, 2630)</t>
  </si>
  <si>
    <t>Cap.4: Val. invest. nete (noi) in hardware: Pct.5 Rd.2 Col.1 = Pct.3 Rd.(2 la n) Col.1, pt. elem. de structura (Col.A1) = "Utilaje" si CAEN (Col.B) = 2620 [Fabricarea calculatoarelor si a echipamentelor periferice] și 2630 [Fabricarea echipamentelor de comunicații]</t>
  </si>
  <si>
    <t xml:space="preserve">Cap.4: Valoarea investitiilor noi in baze de date (Pct.5 Rd.6 Col.1) = Cresterea valorii imobilizarilor necorporale in baze de date (Pct.6.1 Rd.7 Col.2) </t>
  </si>
  <si>
    <t>Cap.4 Pct.9</t>
  </si>
  <si>
    <t>Cap.4 Pct.9.1 Rd.(1+2) Col.1</t>
  </si>
  <si>
    <t>Cap.4 Pct.9: Dacă exista active imobilizate obtinute prin contracte de leasing (Cap.4 Pct.9 Rd.1 Col.1 = 1(DA), atunci valoarea activelor imobilizate obținute prin contracte de leasing (Cap.4 Pct.9.1 Rd.(2+3) Col.1) &gt; 0</t>
  </si>
  <si>
    <t>Dacă Cap.4 Pct.9 Rd.1 Col.1 = 1 (DA), atunci Cap.4 Pct.9.1 Rd.(1+2) Col.1 &gt; 0</t>
  </si>
  <si>
    <t>Dacă Cap.4 Pct.9 Rd.2 Col.1 = 1 (DA), atunci Cap.4 Pct.9.1 Rd.3 Col.1 &gt; 0</t>
  </si>
  <si>
    <t>Cap.4 Pct.9 Rd.1 Col.1</t>
  </si>
  <si>
    <t>Cap.4 Pct.9 Rd.2 Col.1</t>
  </si>
  <si>
    <t xml:space="preserve">Cap.4 Pct.6.1 Rd.4 Col.(2-3)   </t>
  </si>
  <si>
    <t>qq</t>
  </si>
  <si>
    <t>ww</t>
  </si>
  <si>
    <t>Cap.2 Pct.15.3 Rd.17 Col.1 = Cap. 2 Pct.7 Col.1 pentru Col.B = 4212</t>
  </si>
  <si>
    <t>Cap. 2 Pct.7 Col.1 pentru Col.B = 4212</t>
  </si>
  <si>
    <t>Cap. 2 Pct.7 Col.1 pentru Col.B = 4213</t>
  </si>
  <si>
    <t>Cap.2 Pct.15.3 Rd.(15+18) Col.1 = Cap. 2 Pct.7 Col.1 pentru Col.B = 4211</t>
  </si>
  <si>
    <t>Cap. 2 Pct.7 Col.1 pentru Col.B = 4211</t>
  </si>
  <si>
    <t>Constructia de poduri si tuneluri</t>
  </si>
  <si>
    <t>Cap.2 Pct.15.3 Rd.19 Col.1 = Cap. 2 Pct.7 Col.1 pentru Col.B = 4211</t>
  </si>
  <si>
    <t>Cap.2 Pct.15.3 Rd.20 Col.1 = Cap. 2 Pct.7 Col.1 pentru Col.B = 4291</t>
  </si>
  <si>
    <t>Cap. 2 Pct.7 Col.1 pentru Col.B = 4291</t>
  </si>
  <si>
    <t>Cap.2 Pct.15.3 Rd.(15+18) Col.1</t>
  </si>
  <si>
    <t>Cap.2:  Valoarea lucrărilor de construcție de căi ferate: Pct.15.3 Rd.17 Col.1 = Pct.7 Col.1, pentru Col.B = 4212 (Lucrări de construcții a căilor ferate de suprafață  și subterane)</t>
  </si>
  <si>
    <t>Cap.2:  Valoarea lucrărilor de construcție de drumuri și piste pentru aeroporturi: Pct.15.3 Rd.(15+18) Col.1 = Pct.7 Col.1, pentru Col.B = 4211 (Lucrări de construcții a căilor ferate de suprafață  și subterane)</t>
  </si>
  <si>
    <t xml:space="preserve">Cap.2:  Valoarea lucrărilor de construcții de poduri și tuneluri: Pct.15.3 Rd.19 Col.1 = Pct.7 Col.1, pentru Col.B = 4213 (Construcția de poduri și tuneluri) </t>
  </si>
  <si>
    <t xml:space="preserve">Cap.2:  Valoarea lucrărilor de construcție de canale navigabile: Pct.15.3 Rd.20 Col.1 = Pct.7 Col.1, pentru Col.B = 4291 (Construcții hidrotehnice) </t>
  </si>
  <si>
    <t>Cap.2 Pct.15.3 Rd.21 Col.1 = Cap. 2 Pct.7 Col.1 pentru Col.B = 4222</t>
  </si>
  <si>
    <t>Cap. 2 Pct.7 Col.1 pentru Col.B = 4222</t>
  </si>
  <si>
    <t>TOTAL VENITURI DIN EXPLOATARE (Rd.1+10-11+12+15+16+17+18+24)</t>
  </si>
  <si>
    <t>Cap.2 Pct.4 Rd.4 Col.1</t>
  </si>
  <si>
    <t xml:space="preserve">Cap.2:  Val. lucrărilor de constr. de conducte, linii electrice și de comunicații: Pct.15.3 Rd.21 Col.1 = Pct.7 Col.1, pentru Col.B = 4222 (Lucrări de construcții a proiectelor utilitare pentru electricitate și telecomunicații) </t>
  </si>
  <si>
    <t>Cap.2:  Dacă se desfășoară activități de industrie sau agricultură (Pct.7 Rd.(2 la n) Col.1 [pt. Col.B = IND sau AGR] &gt; 0), atunci se obțin venituri din producția vândută (Pct.4 Rd.4 Col.1 &gt; 0)</t>
  </si>
  <si>
    <t>Cap.2:  Dacă se desfășoară activități de comerț (Pct.7 Rd.(2 la n) Col.1 [pt. Col.B = IND sau AGR] &gt; 0), atunci se obțin venituri din vânzarea mărfurilor (Pct.4 Rd.4 Col.1 &gt; 0)</t>
  </si>
  <si>
    <t>Cap.2 Pct.7 Suma Rd.(2 la n) Col.1 pentru Col.B = 111 la 3299 (inclusiv caen 3511 și 3521)</t>
  </si>
  <si>
    <t>Cap.2 Pct.7 Suma Rd.(2 la n) Col.1 pentru Col.B = 4511 la 4799 (inclusiv caen 3514 și 3523 fără caen 1520 și gr.461)</t>
  </si>
  <si>
    <t>Dacă Cap.2 Pct.7 Suma Rd.(2 la n) Col.1 pentru Col.B = 111 la 3299 inclusiv 3511 și 3521 &gt; 0, atunci Cap.2 Pct.4 Rd.4 Col.1 &gt; 0</t>
  </si>
  <si>
    <t>Dacă Cap.2 Pct.7 Suma Rd.(2 la n) Col.1 pentru Col.B = 4511 la 4799 (inclusiv 3514 și 3523 fără 1520 și gr.461) &gt; 0, atunci Cap.2 Pct.4 Rd.6 Col.1 &gt; 0</t>
  </si>
  <si>
    <t>Dacă Cap.2 Pct.7 Suma Rd.(2 la n) Col.1 [pentru Col.B = Div.33, CAEN 3530 la 3900, Gr.461, CAEN 4910 la 9609, CAEN 3512, 3513, 3522, 3530, 4520] &gt; 0, atunci Cap.2 Pct.4 Rd.5 Col.1 &gt; 0</t>
  </si>
  <si>
    <t>Cap.2 Pct.4 Rd.5 Col.1</t>
  </si>
  <si>
    <t>Cap.2:  Dacă se desfășoară activități de construcții sau servicii (Pct.7 Rd.(2 la n) Col.1 [pt. Col.B = CONS sau SERV] &gt; 0), atunci se obțin venituri din producția vândută (Pct.4 Rd.5 Col.1 &gt; 0)</t>
  </si>
  <si>
    <t>Activ</t>
  </si>
  <si>
    <t>CF</t>
  </si>
  <si>
    <t>Foaia sursa</t>
  </si>
  <si>
    <t>Celule Sursa</t>
  </si>
  <si>
    <t>Foaia destinatie</t>
  </si>
  <si>
    <t>Celule Destinatie</t>
  </si>
  <si>
    <t>Lipire transpusă</t>
  </si>
  <si>
    <t>Explicatie</t>
  </si>
  <si>
    <t>Fișier sursă</t>
  </si>
  <si>
    <t>Fișier destinatie</t>
  </si>
  <si>
    <t>D25:D28</t>
  </si>
  <si>
    <t>Cap.1 Pct.1 Rd.(1 la 4)</t>
  </si>
  <si>
    <t>D12:D15</t>
  </si>
  <si>
    <t>Cap.1 Pct.1 [Din partea intreprinderii]</t>
  </si>
  <si>
    <t>D30:D42</t>
  </si>
  <si>
    <t>Cap.1 Pct.1 Rd.(6 la 18)</t>
  </si>
  <si>
    <t>D17:D19</t>
  </si>
  <si>
    <t>Cap.1 Pct.1 [Din partea INS]</t>
  </si>
  <si>
    <t>D45</t>
  </si>
  <si>
    <t>Cap.1 Pct.1 Rd.19</t>
  </si>
  <si>
    <t>Diferențe CAEN bilanț</t>
  </si>
  <si>
    <t>P5</t>
  </si>
  <si>
    <t>Cap.2 Pct.4 Rd.1 (CA bilanț)</t>
  </si>
  <si>
    <t>N8:N10</t>
  </si>
  <si>
    <t>Cap.2 Pct.4 Rd.(6 la 8)</t>
  </si>
  <si>
    <t>G41:G42</t>
  </si>
  <si>
    <t>N13:N16</t>
  </si>
  <si>
    <t>Cap.2 Pct.4 Rd.(9 la 12)</t>
  </si>
  <si>
    <t>G5:G7</t>
  </si>
  <si>
    <t>Cap.2 Pct.1 (DUR, LIE, LSFE)</t>
  </si>
  <si>
    <t>N19:N23</t>
  </si>
  <si>
    <t>T13</t>
  </si>
  <si>
    <t>N25</t>
  </si>
  <si>
    <t>Cap.2 Pct.4 Rd.20</t>
  </si>
  <si>
    <t>E16:E18</t>
  </si>
  <si>
    <t>N27:N28</t>
  </si>
  <si>
    <t>Cap.2 Pct.4 Rd.(22 la 23)</t>
  </si>
  <si>
    <t>T21</t>
  </si>
  <si>
    <t>N5:N8</t>
  </si>
  <si>
    <t>Cap.2 Pct.5 Rd.(1 la 4)</t>
  </si>
  <si>
    <t>N10:N13</t>
  </si>
  <si>
    <t>Cap.2 Pct.5 Rd.(6 la 9)</t>
  </si>
  <si>
    <t>T37</t>
  </si>
  <si>
    <t>N15</t>
  </si>
  <si>
    <t>Cap.2 Pct.5 Rd.11</t>
  </si>
  <si>
    <t>T40:T41</t>
  </si>
  <si>
    <t>N17</t>
  </si>
  <si>
    <t>Cap.2 Pct.5 Rd.13</t>
  </si>
  <si>
    <t>T43</t>
  </si>
  <si>
    <t>Cap.2 Pct.5 Rd.(15 la 19)</t>
  </si>
  <si>
    <t>T46:T47</t>
  </si>
  <si>
    <t>Cap.2 Pct.5 Rd.21</t>
  </si>
  <si>
    <t>N27</t>
  </si>
  <si>
    <t>Cap.2 Pct.5 Rd.23</t>
  </si>
  <si>
    <t>N8:N11</t>
  </si>
  <si>
    <t>N31</t>
  </si>
  <si>
    <t>N13:N17</t>
  </si>
  <si>
    <t>P26</t>
  </si>
  <si>
    <t>Cap.2 Pct.5 Rd.22 (Chelt. de expl. bilanț)</t>
  </si>
  <si>
    <t>Cap.2 Pct.4 Rd.(15 la 18 și 24)</t>
  </si>
  <si>
    <t>N19:N22</t>
  </si>
  <si>
    <t>Cap.2 Pct.4 Rd.(15 la 18 și 24) [Rd.24 nu]</t>
  </si>
  <si>
    <t>J7:J8</t>
  </si>
  <si>
    <t>Cap.2 Pct.5.1 Rd.(2 si 3) Col.2</t>
  </si>
  <si>
    <t>N24</t>
  </si>
  <si>
    <t>I7:J13</t>
  </si>
  <si>
    <t>Cap.2 Pct.6 Rd.(1 la 7) Col.(1 si 2)</t>
  </si>
  <si>
    <t>N26:N27</t>
  </si>
  <si>
    <t>I15:J15</t>
  </si>
  <si>
    <t>Cap.2 Pct.6 Rd.9 Col.(1 si 2)</t>
  </si>
  <si>
    <t>L16:M16</t>
  </si>
  <si>
    <t>Cap.2 Pct.6 Rd.10 Col.(1 si 2)</t>
  </si>
  <si>
    <t>N15:N17</t>
  </si>
  <si>
    <t>Cap.2 Pct.5 Rd.(11 la 13)</t>
  </si>
  <si>
    <t>IV.1-10</t>
  </si>
  <si>
    <t>N29:N33</t>
  </si>
  <si>
    <t>Cap.2 Pct.5 Rd.(25 la 29)</t>
  </si>
  <si>
    <t>J6:L6</t>
  </si>
  <si>
    <t>Cap.2 Pct.5.1 Rd.1 Col.(2 la 4)</t>
  </si>
  <si>
    <t>E7:F9</t>
  </si>
  <si>
    <t>Cap.2 Pct.5.2 Rd.(2 la 4) Col.(1 și 2)</t>
  </si>
  <si>
    <t>F160:G160</t>
  </si>
  <si>
    <t>Cap.4 Pct.6.2 Rd.19 Col.(1 si 2)</t>
  </si>
  <si>
    <t>E11:F23</t>
  </si>
  <si>
    <t>Cap.2 Pct.5.2 Rd.(6 la 18) Col.(1 și 2)</t>
  </si>
  <si>
    <t>I160</t>
  </si>
  <si>
    <t>Cap.4 Pct.6.2 Rd.19 Col.4</t>
  </si>
  <si>
    <t>G11:G12</t>
  </si>
  <si>
    <t>Cap.2 Pct.5.3.1.1 Rd.(1 și 2) Col.1</t>
  </si>
  <si>
    <t>C3:D3</t>
  </si>
  <si>
    <t>C28:G42</t>
  </si>
  <si>
    <t>Cap.2 Pct.5.3.1.2 Rd.(1 la 15) Col.(B, C, D, E, 1)</t>
  </si>
  <si>
    <t>G148:G149</t>
  </si>
  <si>
    <t>Cap.2 Pct.5.3.2.1 Rd.(1 și 2) Col.1</t>
  </si>
  <si>
    <t>C165:G179</t>
  </si>
  <si>
    <t>Cap.2 Pct.5.3.2.2 Rd.(1 la 15) Col.(B, C, D, E, 1)</t>
  </si>
  <si>
    <t>B8:B36</t>
  </si>
  <si>
    <t>Cap.2 Pct.7 Rd.(2 la 30) Col.(B)</t>
  </si>
  <si>
    <t>G8:X36</t>
  </si>
  <si>
    <t>Cap.2 Pct.7 Rd.(2 la 30) Col.(1 la 18)</t>
  </si>
  <si>
    <t>D8:G51</t>
  </si>
  <si>
    <t>Cap.2 Pct.7.1 Rd.(2 la 45) Col.(1 la 4)</t>
  </si>
  <si>
    <t>E9:E12</t>
  </si>
  <si>
    <t>Cap.2 Pct.7.2 Rd.(3 la 6)</t>
  </si>
  <si>
    <t>E14:E17</t>
  </si>
  <si>
    <t>Cap.2 Pct.7.2 Rd.(8 la 11)</t>
  </si>
  <si>
    <t>E19:E20</t>
  </si>
  <si>
    <t>Cap.2 Pct.7.2 Rd.(13 la 14)</t>
  </si>
  <si>
    <t>E22:E23</t>
  </si>
  <si>
    <t>Cap.2 Pct.7.2 Rd.(16 la 17)</t>
  </si>
  <si>
    <t>E25:E30</t>
  </si>
  <si>
    <t>Cap.2 Pct.7.2 Rd.(19 la 24)</t>
  </si>
  <si>
    <t>E32:E34</t>
  </si>
  <si>
    <t>Cap.2 Pct.7.2 Rd.(26 la 28)</t>
  </si>
  <si>
    <t>C16:F17</t>
  </si>
  <si>
    <t>Cap.2 Pct.8 Rd.(2 și 3) Col.(1 la 4)</t>
  </si>
  <si>
    <t>C19:F26</t>
  </si>
  <si>
    <t>Cap.2 Pct.8 Rd.(5 la 12) Col.(1 la 4)</t>
  </si>
  <si>
    <t>C28:F62</t>
  </si>
  <si>
    <t>Cap.2 Pct.8 Rd.(14 la 48) Col.(1 la 4)</t>
  </si>
  <si>
    <t>C68:F68</t>
  </si>
  <si>
    <t>Cap.2 Pct.8 Rd.54 Col.(1 la 4)</t>
  </si>
  <si>
    <t>H16:H84</t>
  </si>
  <si>
    <t>Cap.2 Pct.8 Rd.(2 la 70) Col.5</t>
  </si>
  <si>
    <t>C5:C8</t>
  </si>
  <si>
    <t>Cap.2 Pct.9 Rd.(1 la 4) Col.1</t>
  </si>
  <si>
    <t>C37</t>
  </si>
  <si>
    <t>B40:D40</t>
  </si>
  <si>
    <t>Cap.2 Pct.11.1 Rd.1 Col.(1 la 3)</t>
  </si>
  <si>
    <t>C42</t>
  </si>
  <si>
    <t>B45:D45</t>
  </si>
  <si>
    <t>Cap.2 Pct.12.1 Rd.1 Col.(1 la 3)</t>
  </si>
  <si>
    <t>C8:C10</t>
  </si>
  <si>
    <t>Cap.2 Pct.13.1 Rd.(1 la 3) Col.1</t>
  </si>
  <si>
    <t>C19:D27</t>
  </si>
  <si>
    <t>Cap.2 Pct.13.2 Rd.(2 la 10) Col.(1 și 2)</t>
  </si>
  <si>
    <t>C30</t>
  </si>
  <si>
    <t>C35</t>
  </si>
  <si>
    <t>C8:D52</t>
  </si>
  <si>
    <t>Cap.2 Pct.14 Rd.(2 la 46) Col.(1 și 2)</t>
  </si>
  <si>
    <t>H3</t>
  </si>
  <si>
    <t>E11:E52</t>
  </si>
  <si>
    <t>Cap.2 Pct.15.2 Rd.(2 la 43) Col.C</t>
  </si>
  <si>
    <t>G11:J52</t>
  </si>
  <si>
    <t>Cap.2 Pct.15.2 Rd.(2 la 43) Col.(2 la 5)</t>
  </si>
  <si>
    <t>C11:D13</t>
  </si>
  <si>
    <t>Cap.2 Pct.15.3 Rd.(3 la 5) Col.(1 și 2)</t>
  </si>
  <si>
    <t>C15:D21</t>
  </si>
  <si>
    <t>Cap.2 Pct.15.3 Rd.(7 la 13) Col.(1 și 2)</t>
  </si>
  <si>
    <t>C23:D28</t>
  </si>
  <si>
    <t>Cap.2 Pct.15.3 Rd.(15 la 20) Col.(1 și 2)</t>
  </si>
  <si>
    <t>C30:D32</t>
  </si>
  <si>
    <t>Cap.2 Pct.15.3 Rd.(22 la 24) Col.(1 și 2)</t>
  </si>
  <si>
    <t>C34:D35</t>
  </si>
  <si>
    <t>Cap.2 Pct.15.3 Rd.(26 la 27) Col.(1 și 2)</t>
  </si>
  <si>
    <t>C43</t>
  </si>
  <si>
    <t>C55</t>
  </si>
  <si>
    <t>C57</t>
  </si>
  <si>
    <t>E9:F9</t>
  </si>
  <si>
    <t>Cap.3 Pct.1 Rd.1 Col.(3 și 4)</t>
  </si>
  <si>
    <t>H9:I9</t>
  </si>
  <si>
    <t>Cap.3 Pct.1 Rd.1 Col.(6 și 7)</t>
  </si>
  <si>
    <t>C10</t>
  </si>
  <si>
    <t>E22:G22</t>
  </si>
  <si>
    <t>Cap.3 Pct.2 Rd.1 Col.(3 la 5)</t>
  </si>
  <si>
    <t>I22:J22</t>
  </si>
  <si>
    <t>Cap.3 Pct.2 Rd.1 Col.(7 și 8)</t>
  </si>
  <si>
    <t>Cap.3 Pct.1 Rd.1 Col.1 (Efectivul de pers. Bilanț)</t>
  </si>
  <si>
    <t>Cap.3 Pct.2 Rd.1 Col.2 (Nr. mediu de sal. Bilanț)</t>
  </si>
  <si>
    <t>H10:P10</t>
  </si>
  <si>
    <t>Cap.4 Pct.1 Rd.1 Col.(2 la 10)</t>
  </si>
  <si>
    <t>D10:L10</t>
  </si>
  <si>
    <t>G23:G52</t>
  </si>
  <si>
    <t>Cap.4 Pct.2 Rd.(2 la 31) Col.B</t>
  </si>
  <si>
    <t>C23:C52</t>
  </si>
  <si>
    <t>I23:O52</t>
  </si>
  <si>
    <t>Cap.4 Pct.2 Rd.(2 la 31) Col.(2 la 8)</t>
  </si>
  <si>
    <t>E23:K52</t>
  </si>
  <si>
    <t>G65:N104</t>
  </si>
  <si>
    <t>Cap.4 Pct.3 Rd.(2 la 41) Col.(A3, B, 1 la 6)</t>
  </si>
  <si>
    <t>C65:J104</t>
  </si>
  <si>
    <t>H115:M115</t>
  </si>
  <si>
    <t>Cap.4 Pct.4 Rd.1 Col.(2 la 7)</t>
  </si>
  <si>
    <t>D115:I115</t>
  </si>
  <si>
    <t>G126</t>
  </si>
  <si>
    <t>G128:G129</t>
  </si>
  <si>
    <t>Cap.4 Pct.5 Rd.(4 și 5) Col.1</t>
  </si>
  <si>
    <t>G131:G132</t>
  </si>
  <si>
    <t>Cap.4 Pct.5 Rd.(7 și 8) Col.1</t>
  </si>
  <si>
    <t>G146:J154</t>
  </si>
  <si>
    <t>Cap.4 Pct.6.1 Rd.(2 la 10) Col.(1 la 4)</t>
  </si>
  <si>
    <t>F129:I137</t>
  </si>
  <si>
    <t>G166:J168</t>
  </si>
  <si>
    <t>Cap.4 Pct.6.2 Rd.(2 la 4) Col.(1 la 4)</t>
  </si>
  <si>
    <t>F143:I145</t>
  </si>
  <si>
    <t>K168</t>
  </si>
  <si>
    <t>Cap.4 Pct.6.2 Rd.4 Col.5</t>
  </si>
  <si>
    <t>J145</t>
  </si>
  <si>
    <t>H169</t>
  </si>
  <si>
    <t>G146</t>
  </si>
  <si>
    <t>G170:K175</t>
  </si>
  <si>
    <t>Cap.4 Pct.6.2 Rd.(6 la 11) Col.(1 la 5)</t>
  </si>
  <si>
    <t>F147:J152</t>
  </si>
  <si>
    <t>Cap.4 Pct.6.2 Rd.12 Col.(1 la 4)</t>
  </si>
  <si>
    <t>F153:I153</t>
  </si>
  <si>
    <t>G177:K182</t>
  </si>
  <si>
    <t>Cap.4 Pct.6.2 Rd.(13 la 18) Col.(1 la 5)</t>
  </si>
  <si>
    <t>F154:J159</t>
  </si>
  <si>
    <t>G183:H183</t>
  </si>
  <si>
    <t>J183</t>
  </si>
  <si>
    <t>H195:I236</t>
  </si>
  <si>
    <t>Cap.4 Pct.7 Rd.(2 la 43) Col.(1 și 2)</t>
  </si>
  <si>
    <t>D168:E174</t>
  </si>
  <si>
    <t>H195:I201</t>
  </si>
  <si>
    <t>Cap.4 Pct.7 Rd.(2 la 8) Col.(1 și 2) [numai 8 rânduri]</t>
  </si>
  <si>
    <t>G246:G247</t>
  </si>
  <si>
    <t>Cap.4 Pct.8 Rd.(1 și 2) Col.1</t>
  </si>
  <si>
    <t>F184:F185</t>
  </si>
  <si>
    <t>AD258:AD260</t>
  </si>
  <si>
    <t>Cap.4 Pct.9 Rd.(1 la 3) Col.1</t>
  </si>
  <si>
    <t>AC193:AC195</t>
  </si>
  <si>
    <t>G270:H273</t>
  </si>
  <si>
    <t>Cap.4 Pct.9.1 Rd.(1 la 4) Col.1</t>
  </si>
  <si>
    <t>F205:F208</t>
  </si>
  <si>
    <t>G270:G273</t>
  </si>
  <si>
    <t>H285:I285</t>
  </si>
  <si>
    <t>Cap.4 Pct.10 Rd.1 Col.(1 și 2)</t>
  </si>
  <si>
    <t>H205:H208</t>
  </si>
  <si>
    <t>H270:H273</t>
  </si>
  <si>
    <t>Cap.4 Pct.9.1 Rd.(1 la 4) Col.2</t>
  </si>
  <si>
    <t>B29:B327</t>
  </si>
  <si>
    <t>Cap.5 Pct.1 Rd.(2 la 300) Col.B</t>
  </si>
  <si>
    <t>F220:G220</t>
  </si>
  <si>
    <t>D29:D327</t>
  </si>
  <si>
    <t>Cap.5 Pct.1 Rd.(2 la 300) Col.C2</t>
  </si>
  <si>
    <t>F29:J327</t>
  </si>
  <si>
    <t>Cap.5 Pct.1 Rd.(2 la 300) Col.(C4 la C7, D)</t>
  </si>
  <si>
    <t>L29:Q327</t>
  </si>
  <si>
    <t>Cap.5 Pct.1 Rd.(2 la 300) Col.(1 la 6)</t>
  </si>
  <si>
    <t>investitia bruta calculată din Cap.4 Pct.6.2</t>
  </si>
  <si>
    <t xml:space="preserve"> IV.1-10</t>
  </si>
  <si>
    <t>D25:E34</t>
  </si>
  <si>
    <t>F25:F34</t>
  </si>
  <si>
    <t>Cap.2 Pct.3.2.1 Rd.(1 la 10) Col.(1 și 2)</t>
  </si>
  <si>
    <t>Cap.2 Pct.3.2.1 Rd.(1 la 10) Col.3</t>
  </si>
  <si>
    <t>D9</t>
  </si>
  <si>
    <t>Noul fișier excel va avea denumirea fișierului de unde au fost preluate datele, dar va avea lipită în față secvența: "aa_".</t>
  </si>
  <si>
    <t>G176:J176</t>
  </si>
  <si>
    <t>H22:I22</t>
  </si>
  <si>
    <t>Cap.5:  Dacă Col.B &gt; 0 sau Suma Col.(1 la 6) &gt; 0, atunci Col.B &gt; 0 și Suma Col.(1 la 6) &gt; 0 Rd.(2 la 300)</t>
  </si>
  <si>
    <t xml:space="preserve">Cap.5 Pct.1:  Dacă există măcar o valoare pe rând (Suma Col.(1 la 6) &gt; 0), atunci trebuie să existe CUI (Col.B &gt; 0), pentru toate rândurile (Rd.(2 la 300)). Și reciproc. </t>
  </si>
  <si>
    <t>Cap.5:  Dacă Col.D &gt; 0 sau Suma Col.(1 la 6) &gt; 0, atunci Col.D &gt; 0 și Suma Col.(1 la 6) &gt; 0 Rd.(2 la 300)</t>
  </si>
  <si>
    <t xml:space="preserve">Cap.5 Pct.1:  Dacă există măcar o valoare pe rând (Suma Col.(1 la 6) &gt; 0), atunci trebuie să existe CAEN (Col.D &gt; 0), pentru toate rândurile (Rd.(2 la 300)). Și reciproc. </t>
  </si>
  <si>
    <t>/Bilant1040</t>
  </si>
  <si>
    <t>/@adresa</t>
  </si>
  <si>
    <t>/@an</t>
  </si>
  <si>
    <t>/@bifaAA</t>
  </si>
  <si>
    <t>/@bifaDD</t>
  </si>
  <si>
    <t>/@bifaMC</t>
  </si>
  <si>
    <t>/@caen</t>
  </si>
  <si>
    <t>/@caen_1</t>
  </si>
  <si>
    <t>/@calit_intocmit</t>
  </si>
  <si>
    <t>/@codJJ</t>
  </si>
  <si>
    <t>/@codPP</t>
  </si>
  <si>
    <t>/@codTT</t>
  </si>
  <si>
    <t>/@cui</t>
  </si>
  <si>
    <t>/@den</t>
  </si>
  <si>
    <t>/@luna</t>
  </si>
  <si>
    <t>/@nume_admin</t>
  </si>
  <si>
    <t>/@nume_intocmit</t>
  </si>
  <si>
    <t>/@regCom</t>
  </si>
  <si>
    <t>/@tipBIL</t>
  </si>
  <si>
    <t>IR</t>
  </si>
  <si>
    <t>/@totalPlata_A</t>
  </si>
  <si>
    <t>/@xsi:schemaLocation</t>
  </si>
  <si>
    <t>/F10/@F10_0021</t>
  </si>
  <si>
    <t>/F10/@F10_0022</t>
  </si>
  <si>
    <t>/F10/@F10_0061</t>
  </si>
  <si>
    <t>/F10/@F10_0062</t>
  </si>
  <si>
    <t>/F10/@F10_0071</t>
  </si>
  <si>
    <t>/F10/@F10_0072</t>
  </si>
  <si>
    <t>/F10/@F10_0081</t>
  </si>
  <si>
    <t>/F10/@F10_0082</t>
  </si>
  <si>
    <t>/F10/@F10_0091</t>
  </si>
  <si>
    <t>/F10/@F10_0092</t>
  </si>
  <si>
    <t>/F10/@F10_0111</t>
  </si>
  <si>
    <t>/F10/@F10_0112</t>
  </si>
  <si>
    <t>/F10/@F10_0151</t>
  </si>
  <si>
    <t>/F10/@F10_0152</t>
  </si>
  <si>
    <t>/F10/@F10_0161</t>
  </si>
  <si>
    <t>/F10/@F10_0162</t>
  </si>
  <si>
    <t>/F10/@F10_0181</t>
  </si>
  <si>
    <t>/F10/@F10_0182</t>
  </si>
  <si>
    <t>/F10/@F10_0191</t>
  </si>
  <si>
    <t>/F10/@F10_0192</t>
  </si>
  <si>
    <t>/F10/@F10_0201</t>
  </si>
  <si>
    <t>/F10/@F10_0202</t>
  </si>
  <si>
    <t>/F10/@F10_0211</t>
  </si>
  <si>
    <t>/F10/@F10_0212</t>
  </si>
  <si>
    <t>/F10/@F10_0221</t>
  </si>
  <si>
    <t>/F10/@F10_0222</t>
  </si>
  <si>
    <t>/F10/@F10_0231</t>
  </si>
  <si>
    <t>/F10/@F10_0232</t>
  </si>
  <si>
    <t>/F10/@F10_0241</t>
  </si>
  <si>
    <t>/F10/@F10_0242</t>
  </si>
  <si>
    <t>/F10/@F10_0251</t>
  </si>
  <si>
    <t>/F10/@F10_0252</t>
  </si>
  <si>
    <t>/F10/@F10_0261</t>
  </si>
  <si>
    <t>/F10/@F10_0262</t>
  </si>
  <si>
    <t>/F10/@F10_0291</t>
  </si>
  <si>
    <t>/F10/@F10_0292</t>
  </si>
  <si>
    <t>/F10/@F10_0301</t>
  </si>
  <si>
    <t>/F10/@F10_0302</t>
  </si>
  <si>
    <t>/F10/@F10_0311</t>
  </si>
  <si>
    <t>/F10/@F10_0312</t>
  </si>
  <si>
    <t>/F10/@F10_0321</t>
  </si>
  <si>
    <t>/F10/@F10_0322</t>
  </si>
  <si>
    <t>/F10/@F10_0331</t>
  </si>
  <si>
    <t>/F10/@F10_0332</t>
  </si>
  <si>
    <t>/F10/@F10_0341</t>
  </si>
  <si>
    <t>/F10/@F10_0342</t>
  </si>
  <si>
    <t>/F10/@F10_0361</t>
  </si>
  <si>
    <t>/F10/@F10_0362</t>
  </si>
  <si>
    <t>/F10/@F10_0371</t>
  </si>
  <si>
    <t>/F10/@F10_0372</t>
  </si>
  <si>
    <t>/F10/@F10_0381</t>
  </si>
  <si>
    <t>/F10/@F10_0382</t>
  </si>
  <si>
    <t>/F10/@F10_0391</t>
  </si>
  <si>
    <t>/F10/@F10_0392</t>
  </si>
  <si>
    <t>/F10/@F10_0401</t>
  </si>
  <si>
    <t>/F10/@F10_0411</t>
  </si>
  <si>
    <t>/F10/@F10_0412</t>
  </si>
  <si>
    <t>/F10/@F10_0421</t>
  </si>
  <si>
    <t>/F10/@F10_0422</t>
  </si>
  <si>
    <t>/F10/@F10_0431</t>
  </si>
  <si>
    <t>/F10/@F10_0432</t>
  </si>
  <si>
    <t>/F10/@F10_0441</t>
  </si>
  <si>
    <t>/F10/@F10_0442</t>
  </si>
  <si>
    <t>/F10/@F10_0451</t>
  </si>
  <si>
    <t>/F10/@F10_0452</t>
  </si>
  <si>
    <t>/F10/@F10_0461</t>
  </si>
  <si>
    <t>/F10/@F10_0462</t>
  </si>
  <si>
    <t>/F10/@F10_0471</t>
  </si>
  <si>
    <t>/F10/@F10_0472</t>
  </si>
  <si>
    <t>/F10/@F10_0481</t>
  </si>
  <si>
    <t>/F10/@F10_0482</t>
  </si>
  <si>
    <t>/F10/@F10_0491</t>
  </si>
  <si>
    <t>/F10/@F10_0492</t>
  </si>
  <si>
    <t>/F10/@F10_0521</t>
  </si>
  <si>
    <t>/F10/@F10_0522</t>
  </si>
  <si>
    <t>/F10/@F10_0541</t>
  </si>
  <si>
    <t>/F10/@F10_0542</t>
  </si>
  <si>
    <t>/F10/@F10_0551</t>
  </si>
  <si>
    <t>/F10/@F10_0552</t>
  </si>
  <si>
    <t>/F10/@F10_0561</t>
  </si>
  <si>
    <t>/F10/@F10_0562</t>
  </si>
  <si>
    <t>/F10/@F10_0571</t>
  </si>
  <si>
    <t>/F10/@F10_0572</t>
  </si>
  <si>
    <t>/F10/@F10_0581</t>
  </si>
  <si>
    <t>/F10/@F10_0582</t>
  </si>
  <si>
    <t>/F10/@F10_0681</t>
  </si>
  <si>
    <t>/F10/@F10_0682</t>
  </si>
  <si>
    <t>/F10/@F10_0691</t>
  </si>
  <si>
    <t>/F10/@F10_0692</t>
  </si>
  <si>
    <t>/F10/@F10_0701</t>
  </si>
  <si>
    <t>/F10/@F10_0702</t>
  </si>
  <si>
    <t>/F10/@F10_0711</t>
  </si>
  <si>
    <t>/F10/@F10_0712</t>
  </si>
  <si>
    <t>/F10/@F10_0721</t>
  </si>
  <si>
    <t>/F10/@F10_0722</t>
  </si>
  <si>
    <t>/F10/@F10_0731</t>
  </si>
  <si>
    <t>/F10/@F10_0732</t>
  </si>
  <si>
    <t>/F10/@F10_0741</t>
  </si>
  <si>
    <t>/F10/@F10_0742</t>
  </si>
  <si>
    <t>/F10/@F10_0761</t>
  </si>
  <si>
    <t>/F10/@F10_0762</t>
  </si>
  <si>
    <t>/F10/@F10_0771</t>
  </si>
  <si>
    <t>/F10/@F10_0772</t>
  </si>
  <si>
    <t>/F10/@F10_0791</t>
  </si>
  <si>
    <t>/F10/@F10_0792</t>
  </si>
  <si>
    <t>/F10/@F10_0811</t>
  </si>
  <si>
    <t>/F10/@F10_0812</t>
  </si>
  <si>
    <t>/F10/@F10_0821</t>
  </si>
  <si>
    <t>/F10/@F10_0822</t>
  </si>
  <si>
    <t>/F10/@F10_0831</t>
  </si>
  <si>
    <t>/F10/@F10_0832</t>
  </si>
  <si>
    <t>/F10/@F10_0881</t>
  </si>
  <si>
    <t>/F10/@F10_0882</t>
  </si>
  <si>
    <t>/F10/@F10_0891</t>
  </si>
  <si>
    <t>/F10/@F10_0892</t>
  </si>
  <si>
    <t>/F10/@F10_0901</t>
  </si>
  <si>
    <t>/F10/@F10_0902</t>
  </si>
  <si>
    <t>/F10/@F10_0911</t>
  </si>
  <si>
    <t>/F10/@F10_0912</t>
  </si>
  <si>
    <t>/F10/@F10_0921</t>
  </si>
  <si>
    <t>/F10/@F10_0922</t>
  </si>
  <si>
    <t>/F10/@F10_0931</t>
  </si>
  <si>
    <t>/F10/@F10_0932</t>
  </si>
  <si>
    <t>/F10/@F10_0941</t>
  </si>
  <si>
    <t>/F10/@F10_0942</t>
  </si>
  <si>
    <t>/F10/@F10_0951</t>
  </si>
  <si>
    <t>/F10/@F10_0952</t>
  </si>
  <si>
    <t>/F10/@F10_0961</t>
  </si>
  <si>
    <t>/F10/@F10_0962</t>
  </si>
  <si>
    <t>/F10/@F10_1021</t>
  </si>
  <si>
    <t>/F10/@F10_1022</t>
  </si>
  <si>
    <t>/F10/@F10_3011</t>
  </si>
  <si>
    <t>/F10/@F10_3012</t>
  </si>
  <si>
    <t>/F10/@F10_3021</t>
  </si>
  <si>
    <t>/F10/@F10_3022</t>
  </si>
  <si>
    <t>/F20/@F20_0011</t>
  </si>
  <si>
    <t>/F20/@F20_0012</t>
  </si>
  <si>
    <t>/F20/@F20_0021</t>
  </si>
  <si>
    <t>/F20/@F20_0022</t>
  </si>
  <si>
    <t>/F20/@F20_0031</t>
  </si>
  <si>
    <t>/F20/@F20_0032</t>
  </si>
  <si>
    <t>/F20/@F20_0051</t>
  </si>
  <si>
    <t>/F20/@F20_0052</t>
  </si>
  <si>
    <t>/F20/@F20_0061</t>
  </si>
  <si>
    <t>/F20/@F20_0062</t>
  </si>
  <si>
    <t>/F20/@F20_0072</t>
  </si>
  <si>
    <t>/F20/@F20_0081</t>
  </si>
  <si>
    <t>/F20/@F20_0091</t>
  </si>
  <si>
    <t>/F20/@F20_0111</t>
  </si>
  <si>
    <t>/F20/@F20_0112</t>
  </si>
  <si>
    <t>/F20/@F20_0122</t>
  </si>
  <si>
    <t>/F20/@F20_0161</t>
  </si>
  <si>
    <t>/F20/@F20_0162</t>
  </si>
  <si>
    <t>/F20/@F20_0171</t>
  </si>
  <si>
    <t>/F20/@F20_0172</t>
  </si>
  <si>
    <t>/F20/@F20_0181</t>
  </si>
  <si>
    <t>/F20/@F20_0182</t>
  </si>
  <si>
    <t>/F20/@F20_0191</t>
  </si>
  <si>
    <t>/F20/@F20_0192</t>
  </si>
  <si>
    <t>/F20/@F20_0201</t>
  </si>
  <si>
    <t>/F20/@F20_0202</t>
  </si>
  <si>
    <t>/F20/@F20_0211</t>
  </si>
  <si>
    <t>/F20/@F20_0212</t>
  </si>
  <si>
    <t>/F20/@F20_0221</t>
  </si>
  <si>
    <t>/F20/@F20_0222</t>
  </si>
  <si>
    <t>/F20/@F20_0241</t>
  </si>
  <si>
    <t>/F20/@F20_0242</t>
  </si>
  <si>
    <t>/F20/@F20_0251</t>
  </si>
  <si>
    <t>/F20/@F20_0252</t>
  </si>
  <si>
    <t>/F20/@F20_0261</t>
  </si>
  <si>
    <t>/F20/@F20_0262</t>
  </si>
  <si>
    <t>/F20/@F20_0271</t>
  </si>
  <si>
    <t>/F20/@F20_0272</t>
  </si>
  <si>
    <t>/F20/@F20_0281</t>
  </si>
  <si>
    <t>/F20/@F20_0282</t>
  </si>
  <si>
    <t>/F20/@F20_0291</t>
  </si>
  <si>
    <t>/F20/@F20_0292</t>
  </si>
  <si>
    <t>/F20/@F20_0301</t>
  </si>
  <si>
    <t>/F20/@F20_0302</t>
  </si>
  <si>
    <t>/F20/@F20_0311</t>
  </si>
  <si>
    <t>/F20/@F20_0312</t>
  </si>
  <si>
    <t>/F20/@F20_0321</t>
  </si>
  <si>
    <t>/F20/@F20_0322</t>
  </si>
  <si>
    <t>/F20/@F20_0331</t>
  </si>
  <si>
    <t>/F20/@F20_0332</t>
  </si>
  <si>
    <t>/F20/@F20_0341</t>
  </si>
  <si>
    <t>/F20/@F20_0342</t>
  </si>
  <si>
    <t>/F20/@F20_0351</t>
  </si>
  <si>
    <t>/F20/@F20_0352</t>
  </si>
  <si>
    <t>/F20/@F20_0361</t>
  </si>
  <si>
    <t>/F20/@F20_0362</t>
  </si>
  <si>
    <t>/F20/@F20_0382</t>
  </si>
  <si>
    <t>/F20/@F20_0421</t>
  </si>
  <si>
    <t>/F20/@F20_0422</t>
  </si>
  <si>
    <t>/F20/@F20_0431</t>
  </si>
  <si>
    <t>/F20/@F20_0432</t>
  </si>
  <si>
    <t>/F20/@F20_0441</t>
  </si>
  <si>
    <t>/F20/@F20_0442</t>
  </si>
  <si>
    <t>/F20/@F20_0451</t>
  </si>
  <si>
    <t>/F20/@F20_0452</t>
  </si>
  <si>
    <t>/F20/@F20_0461</t>
  </si>
  <si>
    <t>/F20/@F20_0462</t>
  </si>
  <si>
    <t>/F20/@F20_0471</t>
  </si>
  <si>
    <t>/F20/@F20_0472</t>
  </si>
  <si>
    <t>/F20/@F20_0481</t>
  </si>
  <si>
    <t>/F20/@F20_0482</t>
  </si>
  <si>
    <t>/F20/@F20_0491</t>
  </si>
  <si>
    <t>/F20/@F20_0492</t>
  </si>
  <si>
    <t>/F20/@F20_0501</t>
  </si>
  <si>
    <t>/F20/@F20_0502</t>
  </si>
  <si>
    <t>/F20/@F20_0512</t>
  </si>
  <si>
    <t>/F20/@F20_0531</t>
  </si>
  <si>
    <t>/F20/@F20_0532</t>
  </si>
  <si>
    <t>/F20/@F20_0541</t>
  </si>
  <si>
    <t>/F20/@F20_0542</t>
  </si>
  <si>
    <t>/F20/@F20_0551</t>
  </si>
  <si>
    <t>/F20/@F20_0552</t>
  </si>
  <si>
    <t>/F20/@F20_0561</t>
  </si>
  <si>
    <t>/F20/@F20_0562</t>
  </si>
  <si>
    <t>/F20/@F20_0591</t>
  </si>
  <si>
    <t>/F20/@F20_0592</t>
  </si>
  <si>
    <t>/F20/@F20_0601</t>
  </si>
  <si>
    <t>/F20/@F20_0602</t>
  </si>
  <si>
    <t>/F20/@F20_0611</t>
  </si>
  <si>
    <t>/F20/@F20_0612</t>
  </si>
  <si>
    <t>/F20/@F20_0631</t>
  </si>
  <si>
    <t>/F20/@F20_0632</t>
  </si>
  <si>
    <t>/F20/@F20_0651</t>
  </si>
  <si>
    <t>/F20/@F20_0652</t>
  </si>
  <si>
    <t>/F20/@F20_0661</t>
  </si>
  <si>
    <t>/F20/@F20_0662</t>
  </si>
  <si>
    <t>/F20/@F20_0671</t>
  </si>
  <si>
    <t>/F20/@F20_0672</t>
  </si>
  <si>
    <t>/F20/@F20_0681</t>
  </si>
  <si>
    <t>/F20/@F20_0682</t>
  </si>
  <si>
    <t>/F20/@F20_0691</t>
  </si>
  <si>
    <t>/F20/@F20_0692</t>
  </si>
  <si>
    <t>/F20/@F20_0701</t>
  </si>
  <si>
    <t>/F20/@F20_0702</t>
  </si>
  <si>
    <t>/F20/@F20_3031</t>
  </si>
  <si>
    <t>/F20/@F20_3032</t>
  </si>
  <si>
    <t>/F20/@F20_3041</t>
  </si>
  <si>
    <t>/F20/@F20_3042</t>
  </si>
  <si>
    <t>/F20/@F20_3061</t>
  </si>
  <si>
    <t>/F20/@F20_3062</t>
  </si>
  <si>
    <t>/F20/@F20_3071</t>
  </si>
  <si>
    <t>/F20/@F20_3072</t>
  </si>
  <si>
    <t>/F20/@F20_3121</t>
  </si>
  <si>
    <t>/F20/@F20_3122</t>
  </si>
  <si>
    <t>/F30/@F30_0011</t>
  </si>
  <si>
    <t>/F30/@F30_0012</t>
  </si>
  <si>
    <t>/F30/@F30_0021</t>
  </si>
  <si>
    <t>/F30/@F30_0022</t>
  </si>
  <si>
    <t>/F30/@F30_0031</t>
  </si>
  <si>
    <t>/F30/@F30_0032</t>
  </si>
  <si>
    <t>/F30/@F30_0191</t>
  </si>
  <si>
    <t>/F30/@F30_0192</t>
  </si>
  <si>
    <t>/F30/@F30_0201</t>
  </si>
  <si>
    <t>/F30/@F30_0202</t>
  </si>
  <si>
    <t>/F30/@F30_0301</t>
  </si>
  <si>
    <t>/F30/@F30_0311</t>
  </si>
  <si>
    <t>/F30/@F30_0321</t>
  </si>
  <si>
    <t>/F30/@F30_0371</t>
  </si>
  <si>
    <t>/F30/@F30_0381</t>
  </si>
  <si>
    <t>/F30/@F30_0382</t>
  </si>
  <si>
    <t>/F30/@F30_0391</t>
  </si>
  <si>
    <t>/F30/@F30_0392</t>
  </si>
  <si>
    <t>/F30/@F30_0411</t>
  </si>
  <si>
    <t>/F30/@F30_0412</t>
  </si>
  <si>
    <t>/F30/@F30_0421</t>
  </si>
  <si>
    <t>/F30/@F30_0422</t>
  </si>
  <si>
    <t>/F30/@F30_0431</t>
  </si>
  <si>
    <t>/F30/@F30_0432</t>
  </si>
  <si>
    <t>/F30/@F30_0471</t>
  </si>
  <si>
    <t>/F30/@F30_0472</t>
  </si>
  <si>
    <t>/F30/@F30_0481</t>
  </si>
  <si>
    <t>/F30/@F30_0482</t>
  </si>
  <si>
    <t>/F30/@F30_0491</t>
  </si>
  <si>
    <t>/F30/@F30_0492</t>
  </si>
  <si>
    <t>/F30/@F30_0501</t>
  </si>
  <si>
    <t>/F30/@F30_0502</t>
  </si>
  <si>
    <t>/F30/@F30_0511</t>
  </si>
  <si>
    <t>/F30/@F30_0512</t>
  </si>
  <si>
    <t>/F30/@F30_0541</t>
  </si>
  <si>
    <t>/F30/@F30_0542</t>
  </si>
  <si>
    <t>/F30/@F30_0551</t>
  </si>
  <si>
    <t>/F30/@F30_0552</t>
  </si>
  <si>
    <t>/F30/@F30_0571</t>
  </si>
  <si>
    <t>/F30/@F30_0572</t>
  </si>
  <si>
    <t>/F30/@F30_0581</t>
  </si>
  <si>
    <t>/F30/@F30_0582</t>
  </si>
  <si>
    <t>/F30/@F30_0591</t>
  </si>
  <si>
    <t>/F30/@F30_0592</t>
  </si>
  <si>
    <t>/F30/@F30_0601</t>
  </si>
  <si>
    <t>/F30/@F30_0602</t>
  </si>
  <si>
    <t>/F30/@F30_0611</t>
  </si>
  <si>
    <t>/F30/@F30_0612</t>
  </si>
  <si>
    <t>/F30/@F30_0621</t>
  </si>
  <si>
    <t>/F30/@F30_0622</t>
  </si>
  <si>
    <t>/F30/@F30_0631</t>
  </si>
  <si>
    <t>/F30/@F30_0632</t>
  </si>
  <si>
    <t>/F30/@F30_0641</t>
  </si>
  <si>
    <t>/F30/@F30_0642</t>
  </si>
  <si>
    <t>/F30/@F30_0671</t>
  </si>
  <si>
    <t>/F30/@F30_0672</t>
  </si>
  <si>
    <t>/F30/@F30_0701</t>
  </si>
  <si>
    <t>/F30/@F30_0702</t>
  </si>
  <si>
    <t>/F30/@F30_0711</t>
  </si>
  <si>
    <t>/F30/@F30_0712</t>
  </si>
  <si>
    <t>/F30/@F30_0721</t>
  </si>
  <si>
    <t>/F30/@F30_0722</t>
  </si>
  <si>
    <t>/F30/@F30_0741</t>
  </si>
  <si>
    <t>/F30/@F30_0742</t>
  </si>
  <si>
    <t>/F30/@F30_0851</t>
  </si>
  <si>
    <t>/F30/@F30_0852</t>
  </si>
  <si>
    <t>/F30/@F30_0861</t>
  </si>
  <si>
    <t>/F30/@F30_0862</t>
  </si>
  <si>
    <t>/F30/@F30_0871</t>
  </si>
  <si>
    <t>/F30/@F30_0881</t>
  </si>
  <si>
    <t>/F30/@F30_0882</t>
  </si>
  <si>
    <t>/F30/@F30_0891</t>
  </si>
  <si>
    <t>/F30/@F30_0892</t>
  </si>
  <si>
    <t>/F30/@F30_0911</t>
  </si>
  <si>
    <t>/F30/@F30_0912</t>
  </si>
  <si>
    <t>/F30/@F30_0931</t>
  </si>
  <si>
    <t>/F30/@F30_0932</t>
  </si>
  <si>
    <t>/F30/@F30_0941</t>
  </si>
  <si>
    <t>/F30/@F30_0942</t>
  </si>
  <si>
    <t>/F30/@F30_0961</t>
  </si>
  <si>
    <t>/F30/@F30_0962</t>
  </si>
  <si>
    <t>/F30/@F30_1071</t>
  </si>
  <si>
    <t>/F30/@F30_1072</t>
  </si>
  <si>
    <t>/F30/@F30_1081</t>
  </si>
  <si>
    <t>/F30/@F30_1082</t>
  </si>
  <si>
    <t>/F30/@F30_1091</t>
  </si>
  <si>
    <t>/F30/@F30_1092</t>
  </si>
  <si>
    <t>/F30/@F30_1101</t>
  </si>
  <si>
    <t>/F30/@F30_1102</t>
  </si>
  <si>
    <t>/F30/@F30_1111</t>
  </si>
  <si>
    <t>/F30/@F30_1112</t>
  </si>
  <si>
    <t>/F30/@F30_1121</t>
  </si>
  <si>
    <t>/F30/@F30_1122</t>
  </si>
  <si>
    <t>/F30/@F30_1131</t>
  </si>
  <si>
    <t>/F30/@F30_1132</t>
  </si>
  <si>
    <t>/F30/@F30_1141</t>
  </si>
  <si>
    <t>/F30/@F30_1142</t>
  </si>
  <si>
    <t>/F30/@F30_1151</t>
  </si>
  <si>
    <t>/F30/@F30_1152</t>
  </si>
  <si>
    <t>/F30/@F30_1161</t>
  </si>
  <si>
    <t>/F30/@F30_1171</t>
  </si>
  <si>
    <t>/F30/@F30_1172</t>
  </si>
  <si>
    <t>/F30/@F30_1232</t>
  </si>
  <si>
    <t>/F30/@F30_1241</t>
  </si>
  <si>
    <t>/F30/@F30_1242</t>
  </si>
  <si>
    <t>/F30/@F30_1261</t>
  </si>
  <si>
    <t>/F30/@F30_1262</t>
  </si>
  <si>
    <t>/F30/@F30_1271</t>
  </si>
  <si>
    <t>/F30/@F30_1281</t>
  </si>
  <si>
    <t>/F30/@F30_1282</t>
  </si>
  <si>
    <t>/F30/@F30_1291</t>
  </si>
  <si>
    <t>/F30/@F30_1292</t>
  </si>
  <si>
    <t>/F30/@F30_1341</t>
  </si>
  <si>
    <t>/F30/@F30_1342</t>
  </si>
  <si>
    <t>/F30/@F30_1371</t>
  </si>
  <si>
    <t>/F30/@F30_1372</t>
  </si>
  <si>
    <t>/F30/@F30_1381</t>
  </si>
  <si>
    <t>/F30/@F30_1382</t>
  </si>
  <si>
    <t>/F30/@F30_1431</t>
  </si>
  <si>
    <t>/F30/@F30_1433</t>
  </si>
  <si>
    <t>/F30/@F30_1441</t>
  </si>
  <si>
    <t>/F30/@F30_1442</t>
  </si>
  <si>
    <t>/F30/@F30_1443</t>
  </si>
  <si>
    <t>/F30/@F30_1444</t>
  </si>
  <si>
    <t>/F30/@F30_1451</t>
  </si>
  <si>
    <t>/F30/@F30_1452</t>
  </si>
  <si>
    <t>/F30/@F30_1453</t>
  </si>
  <si>
    <t>/F30/@F30_1454</t>
  </si>
  <si>
    <t>/F30/@F30_1462</t>
  </si>
  <si>
    <t>/F30/@F30_1464</t>
  </si>
  <si>
    <t>/F30/@F30_1472</t>
  </si>
  <si>
    <t>/F30/@F30_1474</t>
  </si>
  <si>
    <t>/F30/@F30_1482</t>
  </si>
  <si>
    <t>/F30/@F30_1484</t>
  </si>
  <si>
    <t>/F30/@F30_1492</t>
  </si>
  <si>
    <t>/F30/@F30_1494</t>
  </si>
  <si>
    <t>/F30/@F30_1502</t>
  </si>
  <si>
    <t>/F30/@F30_1504</t>
  </si>
  <si>
    <t>/F30/@F30_1512</t>
  </si>
  <si>
    <t>/F30/@F30_1514</t>
  </si>
  <si>
    <t>/F30/@F30_1521</t>
  </si>
  <si>
    <t>/F30/@F30_1522</t>
  </si>
  <si>
    <t>/F30/@F30_1523</t>
  </si>
  <si>
    <t>/F30/@F30_1524</t>
  </si>
  <si>
    <t>/F30/@F30_1532</t>
  </si>
  <si>
    <t>/F30/@F30_1541</t>
  </si>
  <si>
    <t>/F30/@F30_1542</t>
  </si>
  <si>
    <t>/F30/@F30_3052</t>
  </si>
  <si>
    <t>/F30/@F30_3091</t>
  </si>
  <si>
    <t>/F30/@F30_3092</t>
  </si>
  <si>
    <t>/F40/@F40_0021</t>
  </si>
  <si>
    <t>/F40/@F40_0022</t>
  </si>
  <si>
    <t>/F40/@F40_0023</t>
  </si>
  <si>
    <t>/F40/@F40_0025</t>
  </si>
  <si>
    <t>/F40/@F40_0061</t>
  </si>
  <si>
    <t>/F40/@F40_0062</t>
  </si>
  <si>
    <t>/F40/@F40_0063</t>
  </si>
  <si>
    <t>/F40/@F40_0065</t>
  </si>
  <si>
    <t>/F40/@F40_0071</t>
  </si>
  <si>
    <t>/F40/@F40_0072</t>
  </si>
  <si>
    <t>/F40/@F40_0073</t>
  </si>
  <si>
    <t>/F40/@F40_0075</t>
  </si>
  <si>
    <t>/F40/@F40_0081</t>
  </si>
  <si>
    <t>/F40/@F40_0082</t>
  </si>
  <si>
    <t>/F40/@F40_0083</t>
  </si>
  <si>
    <t>/F40/@F40_0085</t>
  </si>
  <si>
    <t>/F40/@F40_0091</t>
  </si>
  <si>
    <t>/F40/@F40_0092</t>
  </si>
  <si>
    <t>/F40/@F40_0093</t>
  </si>
  <si>
    <t>/F40/@F40_0095</t>
  </si>
  <si>
    <t>/F40/@F40_0101</t>
  </si>
  <si>
    <t>/F40/@F40_0102</t>
  </si>
  <si>
    <t>/F40/@F40_0103</t>
  </si>
  <si>
    <t>/F40/@F40_0105</t>
  </si>
  <si>
    <t>/F40/@F40_0131</t>
  </si>
  <si>
    <t>/F40/@F40_0132</t>
  </si>
  <si>
    <t>/F40/@F40_0133</t>
  </si>
  <si>
    <t>/F40/@F40_0135</t>
  </si>
  <si>
    <t>/F40/@F40_0171</t>
  </si>
  <si>
    <t>/F40/@F40_0172</t>
  </si>
  <si>
    <t>/F40/@F40_0173</t>
  </si>
  <si>
    <t>/F40/@F40_0175</t>
  </si>
  <si>
    <t>/F40/@F40_0191</t>
  </si>
  <si>
    <t>/F40/@F40_0195</t>
  </si>
  <si>
    <t>/F40/@F40_0201</t>
  </si>
  <si>
    <t>/F40/@F40_0202</t>
  </si>
  <si>
    <t>/F40/@F40_0203</t>
  </si>
  <si>
    <t>/F40/@F40_0205</t>
  </si>
  <si>
    <t>/F40/@F40_0211</t>
  </si>
  <si>
    <t>/F40/@F40_0212</t>
  </si>
  <si>
    <t>/F40/@F40_0213</t>
  </si>
  <si>
    <t>/F40/@F40_0231</t>
  </si>
  <si>
    <t>/F40/@F40_0232</t>
  </si>
  <si>
    <t>/F40/@F40_0233</t>
  </si>
  <si>
    <t>/F40/@F40_0234</t>
  </si>
  <si>
    <t>/F40/@F40_0251</t>
  </si>
  <si>
    <t>/F40/@F40_0252</t>
  </si>
  <si>
    <t>/F40/@F40_0253</t>
  </si>
  <si>
    <t>/F40/@F40_0254</t>
  </si>
  <si>
    <t>/F40/@F40_0271</t>
  </si>
  <si>
    <t>/F40/@F40_0272</t>
  </si>
  <si>
    <t>/F40/@F40_0273</t>
  </si>
  <si>
    <t>/F40/@F40_0274</t>
  </si>
  <si>
    <t>/F40/@F40_0281</t>
  </si>
  <si>
    <t>/F40/@F40_0282</t>
  </si>
  <si>
    <t>/F40/@F40_0283</t>
  </si>
  <si>
    <t>/F40/@F40_0284</t>
  </si>
  <si>
    <t>/F40/@F40_0291</t>
  </si>
  <si>
    <t>/F40/@F40_0292</t>
  </si>
  <si>
    <t>/F40/@F40_0293</t>
  </si>
  <si>
    <t>/F40/@F40_0294</t>
  </si>
  <si>
    <t>/F40/@F40_0331</t>
  </si>
  <si>
    <t>/F40/@F40_0332</t>
  </si>
  <si>
    <t>/F40/@F40_0333</t>
  </si>
  <si>
    <t>/F40/@F40_0334</t>
  </si>
  <si>
    <t>/F40/@F40_0351</t>
  </si>
  <si>
    <t>/F40/@F40_0352</t>
  </si>
  <si>
    <t>/F40/@F40_0354</t>
  </si>
  <si>
    <t>/F40/@F40_0361</t>
  </si>
  <si>
    <t>/F40/@F40_0362</t>
  </si>
  <si>
    <t>/F40/@F40_0363</t>
  </si>
  <si>
    <t>/F40/@F40_0364</t>
  </si>
  <si>
    <t>/F40/@F40_0431</t>
  </si>
  <si>
    <t>/F40/@F40_0433</t>
  </si>
  <si>
    <t>/F40/@F40_0434</t>
  </si>
  <si>
    <t>/F40/@F40_0471</t>
  </si>
  <si>
    <t>/F40/@F40_0472</t>
  </si>
  <si>
    <t>/F40/@F40_0473</t>
  </si>
  <si>
    <t>/F40/@F40_0474</t>
  </si>
  <si>
    <t>/F40/@F40_0521</t>
  </si>
  <si>
    <t>/F40/@F40_0522</t>
  </si>
  <si>
    <t>/F40/@F40_0523</t>
  </si>
  <si>
    <t>/F40/@F40_0524</t>
  </si>
  <si>
    <t>Rd</t>
  </si>
  <si>
    <t>Col1</t>
  </si>
  <si>
    <t>Col2</t>
  </si>
  <si>
    <t>Col3</t>
  </si>
  <si>
    <t>Col4</t>
  </si>
  <si>
    <t>Col5</t>
  </si>
  <si>
    <t>Col6</t>
  </si>
  <si>
    <t>Col</t>
  </si>
  <si>
    <t>S1002 (BL)</t>
  </si>
  <si>
    <t>S1003 (BS)</t>
  </si>
  <si>
    <t>S1004 (SL)</t>
  </si>
  <si>
    <t>S1005 (UU)</t>
  </si>
  <si>
    <t>S1040 (IR)</t>
  </si>
  <si>
    <t>Valoare1</t>
  </si>
  <si>
    <t>Valoare2</t>
  </si>
  <si>
    <t>/Bilant1002</t>
  </si>
  <si>
    <t>S1002(BL)</t>
  </si>
  <si>
    <t>/Bilant1003</t>
  </si>
  <si>
    <t>S1003(BS)</t>
  </si>
  <si>
    <t>/Bilant1004</t>
  </si>
  <si>
    <t>S1004(SL)</t>
  </si>
  <si>
    <t>/Bilant1005</t>
  </si>
  <si>
    <t>Col xls</t>
  </si>
  <si>
    <t>Cod bilanț xml</t>
  </si>
  <si>
    <t>Cap.1 Pct.1</t>
  </si>
  <si>
    <t>Tipul de bilanț</t>
  </si>
  <si>
    <t>TIP</t>
  </si>
  <si>
    <t>tipBIL</t>
  </si>
  <si>
    <t>/@bifa_aprob</t>
  </si>
  <si>
    <t xml:space="preserve">Cod unic de identificare </t>
  </si>
  <si>
    <t>cui</t>
  </si>
  <si>
    <t>/@bifa_art27</t>
  </si>
  <si>
    <t>Den</t>
  </si>
  <si>
    <t>den</t>
  </si>
  <si>
    <t>Cod_jud</t>
  </si>
  <si>
    <t>codTT</t>
  </si>
  <si>
    <t>adresa</t>
  </si>
  <si>
    <t>/@bifaGG</t>
  </si>
  <si>
    <t xml:space="preserve">Activitatea preponderentă </t>
  </si>
  <si>
    <t xml:space="preserve">Activitatea preponderentă efectiv desfășurată </t>
  </si>
  <si>
    <t>CAEN2</t>
  </si>
  <si>
    <t>caenE</t>
  </si>
  <si>
    <t xml:space="preserve">Cod bilanț xml </t>
  </si>
  <si>
    <t xml:space="preserve">Venituri </t>
  </si>
  <si>
    <t xml:space="preserve">Pentru valoarea cifrei de afaceri (CANB) </t>
  </si>
  <si>
    <t>/@caenE</t>
  </si>
  <si>
    <t xml:space="preserve">Cifra de afaceri netă (Rd.3+6+9) </t>
  </si>
  <si>
    <t>CANB</t>
  </si>
  <si>
    <t>F20_0012</t>
  </si>
  <si>
    <t xml:space="preserve">Celula sursă reper </t>
  </si>
  <si>
    <t xml:space="preserve">Producţia vândută (ct.701 la 706 + ct.708) - ct.709 aferent (Rd.4+5) </t>
  </si>
  <si>
    <t>F20_0022</t>
  </si>
  <si>
    <t>F30_1682</t>
  </si>
  <si>
    <t xml:space="preserve">Coloană căutare reper </t>
  </si>
  <si>
    <t>F20_0032</t>
  </si>
  <si>
    <t>F30_1692</t>
  </si>
  <si>
    <t xml:space="preserve">Coloană valoare căutată </t>
  </si>
  <si>
    <t xml:space="preserve">Venituri din subvenţii de exploatare aferente cifrei de afaceri nete (ct.7411) </t>
  </si>
  <si>
    <t>F20_0062</t>
  </si>
  <si>
    <t>F30_1722</t>
  </si>
  <si>
    <t>F20_0052</t>
  </si>
  <si>
    <t xml:space="preserve">Valoare reper </t>
  </si>
  <si>
    <t xml:space="preserve">Venituri aferente costului producţiei în curs de execuţie (ct.711+712) - Solduri creditoare </t>
  </si>
  <si>
    <t>F20_0072</t>
  </si>
  <si>
    <t>F30_1732</t>
  </si>
  <si>
    <t xml:space="preserve">Poziție reper căutat </t>
  </si>
  <si>
    <t xml:space="preserve">Venituri aferente costului producţiei în curs de execuţie (ct.711+712) - Solduri debitoare </t>
  </si>
  <si>
    <t>F20_0082</t>
  </si>
  <si>
    <t>F30_1742</t>
  </si>
  <si>
    <t xml:space="preserve">Valoare căutată </t>
  </si>
  <si>
    <t xml:space="preserve">Venituri din producţia de imobilizări necorporale şi corporale (ct.721+722), din care: </t>
  </si>
  <si>
    <t>F20_0092</t>
  </si>
  <si>
    <t>F30_1752</t>
  </si>
  <si>
    <t>/@interes_public</t>
  </si>
  <si>
    <t xml:space="preserve">Venituri din reevaluarea imobilizărilor corporale (ct.755) </t>
  </si>
  <si>
    <t>F20_0102</t>
  </si>
  <si>
    <t>F30_1762</t>
  </si>
  <si>
    <t>F20_0122</t>
  </si>
  <si>
    <t xml:space="preserve">Venituri din producţia de investiţii imobiliare (ct.725) </t>
  </si>
  <si>
    <t>F20_0112</t>
  </si>
  <si>
    <t>F30_1772</t>
  </si>
  <si>
    <t xml:space="preserve">Venituri din subvenţii de exploatare (ct.7412+7413+7414+7415+7416+7417+7419) </t>
  </si>
  <si>
    <t>F30_1782</t>
  </si>
  <si>
    <t>F20_0152</t>
  </si>
  <si>
    <t xml:space="preserve">Alte venituri din exploatare (ct.751+758+7815) </t>
  </si>
  <si>
    <t>F20_0132</t>
  </si>
  <si>
    <t>F30_1792</t>
  </si>
  <si>
    <t>F20_0162</t>
  </si>
  <si>
    <t>F10_0011</t>
  </si>
  <si>
    <t>Venituri din cedarea activelor deţinute în vederea vânzării (ct. 7532)</t>
  </si>
  <si>
    <t>F20_3112</t>
  </si>
  <si>
    <t>/@tip_rapSL</t>
  </si>
  <si>
    <t>F10_0012</t>
  </si>
  <si>
    <t>V</t>
  </si>
  <si>
    <t xml:space="preserve">VENITURI DIN EXPLOATARE - TOTAL (Rd.1+10-11+12+15+16+17+18) </t>
  </si>
  <si>
    <t>F30_1822</t>
  </si>
  <si>
    <t>F20_0182</t>
  </si>
  <si>
    <t>F10_0021</t>
  </si>
  <si>
    <t>W</t>
  </si>
  <si>
    <t xml:space="preserve">Venituri financiare </t>
  </si>
  <si>
    <t>F20_0522</t>
  </si>
  <si>
    <t>F30_2182</t>
  </si>
  <si>
    <t>F20_0602</t>
  </si>
  <si>
    <t>F10_0022</t>
  </si>
  <si>
    <t xml:space="preserve">Reduceri comerciale acordate (ct.709) </t>
  </si>
  <si>
    <t>F20_0042</t>
  </si>
  <si>
    <t>F30_1702</t>
  </si>
  <si>
    <t>/F10/@F10_0011</t>
  </si>
  <si>
    <t>F10_0031</t>
  </si>
  <si>
    <t>Y</t>
  </si>
  <si>
    <t xml:space="preserve">Venituri din fondul comercial negativ (ct.7815) </t>
  </si>
  <si>
    <t>F30_1812</t>
  </si>
  <si>
    <t>/F10/@F10_0012</t>
  </si>
  <si>
    <t>F10_0032</t>
  </si>
  <si>
    <t>Z</t>
  </si>
  <si>
    <t xml:space="preserve">Cheltuieli </t>
  </si>
  <si>
    <t>F10_0041</t>
  </si>
  <si>
    <t>AA</t>
  </si>
  <si>
    <t xml:space="preserve">Cheltuieli cu materii prime şi materialele consumabile (ct.601+602 - ct.609 aferent) </t>
  </si>
  <si>
    <t>F20_0172</t>
  </si>
  <si>
    <t>F30_1832</t>
  </si>
  <si>
    <t>F20_0192</t>
  </si>
  <si>
    <t>F10_0042</t>
  </si>
  <si>
    <t xml:space="preserve">Alte cheltuieli materiale (ct.603+604+606+608 - ct.609 aferent) </t>
  </si>
  <si>
    <t>F30_1842</t>
  </si>
  <si>
    <t>F20_0202</t>
  </si>
  <si>
    <t>/F10/@F10_0031</t>
  </si>
  <si>
    <t>F10_0051</t>
  </si>
  <si>
    <t>AC</t>
  </si>
  <si>
    <t xml:space="preserve">Alte cheltuieli externe (cu energie şi apă)**) (ct.605-7413) - ct.609 aferent) </t>
  </si>
  <si>
    <t>F30_1852</t>
  </si>
  <si>
    <t>F20_0212</t>
  </si>
  <si>
    <t>/F10/@F10_0032</t>
  </si>
  <si>
    <t>F10_0052</t>
  </si>
  <si>
    <t>AD</t>
  </si>
  <si>
    <t xml:space="preserve">Cheltuieli privind mărfurile (ct.607 - ct.609 aferent) </t>
  </si>
  <si>
    <t>F30_1862</t>
  </si>
  <si>
    <t>F20_0222</t>
  </si>
  <si>
    <t>/F10/@F10_0041</t>
  </si>
  <si>
    <t>F10_0061</t>
  </si>
  <si>
    <t>AE</t>
  </si>
  <si>
    <t xml:space="preserve">Cheltuieli cu personalul (rd.6+7) din care: </t>
  </si>
  <si>
    <t>F30_1882</t>
  </si>
  <si>
    <t>F20_0242</t>
  </si>
  <si>
    <t>/F10/@F10_0042</t>
  </si>
  <si>
    <t>F10_0062</t>
  </si>
  <si>
    <t>AF</t>
  </si>
  <si>
    <t xml:space="preserve">- Salarii și indemnizații (ct.641+642+643+644), inclusiv cheltuielile cu tichete de masă </t>
  </si>
  <si>
    <t>F20_0232</t>
  </si>
  <si>
    <t>F30_1892</t>
  </si>
  <si>
    <t>F20_0252</t>
  </si>
  <si>
    <t>/F10/@F10_0051</t>
  </si>
  <si>
    <t>F10_0071</t>
  </si>
  <si>
    <t xml:space="preserve">- Cheltuieli cu asigurările şi protecţia socială (ct.645+646) </t>
  </si>
  <si>
    <t>F30_1902</t>
  </si>
  <si>
    <t>F20_0262</t>
  </si>
  <si>
    <t>/F10/@F10_0052</t>
  </si>
  <si>
    <t>F10_0072</t>
  </si>
  <si>
    <t>AH</t>
  </si>
  <si>
    <t xml:space="preserve">Ajustări de valoare privind imobilizările corporale şi necorporale (ct.6811+6813+6817-7813) </t>
  </si>
  <si>
    <t>F30_1912</t>
  </si>
  <si>
    <t>F20_0272</t>
  </si>
  <si>
    <t>F10_0081</t>
  </si>
  <si>
    <t>AI</t>
  </si>
  <si>
    <t xml:space="preserve">Ajustări de valoare privind activele circulante (ct.654+6814-754-7814) </t>
  </si>
  <si>
    <t>F20_0282</t>
  </si>
  <si>
    <t>F30_1942</t>
  </si>
  <si>
    <t>F20_0302</t>
  </si>
  <si>
    <t>F10_0082</t>
  </si>
  <si>
    <t>AJ</t>
  </si>
  <si>
    <t xml:space="preserve">Alte cheltuieli de exploatare (rd.11+13+15+16+17+18+19+20) </t>
  </si>
  <si>
    <t>F20_0312</t>
  </si>
  <si>
    <t>F30_1972</t>
  </si>
  <si>
    <t>F20_0332</t>
  </si>
  <si>
    <t>F10_0091</t>
  </si>
  <si>
    <t>AK</t>
  </si>
  <si>
    <t>F20_0322</t>
  </si>
  <si>
    <t>F30_1982</t>
  </si>
  <si>
    <t>F20_0342</t>
  </si>
  <si>
    <t>F10_0092</t>
  </si>
  <si>
    <t>AL</t>
  </si>
  <si>
    <t xml:space="preserve">Cheltuieli cu alte impozite, taxe şi vărsăminte asimilate; cheltuieli reprezentând transferuri şi contribuţii datorate în baza unor acte normative speciale (ct.635+6586) </t>
  </si>
  <si>
    <t>F30_1992</t>
  </si>
  <si>
    <t>F20_0352</t>
  </si>
  <si>
    <t>F10_0101</t>
  </si>
  <si>
    <t>AM</t>
  </si>
  <si>
    <t xml:space="preserve">Cheltuieli cu protecţia mediului înconjurător, active biologice şi produse agricole (ct.652+657) </t>
  </si>
  <si>
    <t>F30_2002</t>
  </si>
  <si>
    <t>F20_0362</t>
  </si>
  <si>
    <t>F10_0102</t>
  </si>
  <si>
    <t>AN</t>
  </si>
  <si>
    <t xml:space="preserve">Cheltuieli din reevaluarea imobilizărilor corporale (ct.655) </t>
  </si>
  <si>
    <t>F30_2012</t>
  </si>
  <si>
    <t>F20_0382</t>
  </si>
  <si>
    <t>F10_0111</t>
  </si>
  <si>
    <t>AO</t>
  </si>
  <si>
    <t xml:space="preserve">Cheltuieli privind calamităţile şi alte evenimente similare (ct.6587) </t>
  </si>
  <si>
    <t>F30_2022</t>
  </si>
  <si>
    <t>F20_0412</t>
  </si>
  <si>
    <t>F10_0112</t>
  </si>
  <si>
    <t>AP</t>
  </si>
  <si>
    <t xml:space="preserve">Alte cheltuieli (ct.651+6581+6582+6583+6588) </t>
  </si>
  <si>
    <t>F20_0372</t>
  </si>
  <si>
    <t>F30_2032</t>
  </si>
  <si>
    <t>F20_0422</t>
  </si>
  <si>
    <t>/F10/@F10_0101</t>
  </si>
  <si>
    <t>F10_0121</t>
  </si>
  <si>
    <t>AQ</t>
  </si>
  <si>
    <t xml:space="preserve">Ajustări privind provizioanele pentru riscuri şi cheltuieli (ct.6812-7812) </t>
  </si>
  <si>
    <t>F20_0392</t>
  </si>
  <si>
    <t>F30_2052</t>
  </si>
  <si>
    <t>F20_0432</t>
  </si>
  <si>
    <t>/F10/@F10_0102</t>
  </si>
  <si>
    <t>F10_0122</t>
  </si>
  <si>
    <t xml:space="preserve">CHELTUIELI DE EXPLOATARE - TOTAL (Rd.1+2+3+4+5+8+9+10+21) </t>
  </si>
  <si>
    <t>F30_2082</t>
  </si>
  <si>
    <t>F20_0462</t>
  </si>
  <si>
    <t>F10_0131</t>
  </si>
  <si>
    <t>AS</t>
  </si>
  <si>
    <t xml:space="preserve">Cheltuieli financiare </t>
  </si>
  <si>
    <t>F20_0592</t>
  </si>
  <si>
    <t>F30_2252</t>
  </si>
  <si>
    <t>F20_0692</t>
  </si>
  <si>
    <t>F10_0132</t>
  </si>
  <si>
    <t xml:space="preserve">Reduceri comerciale primite (ct.609) </t>
  </si>
  <si>
    <t>F30_1872</t>
  </si>
  <si>
    <t>/F10/@F10_0121</t>
  </si>
  <si>
    <t>F10_0141</t>
  </si>
  <si>
    <t>AU</t>
  </si>
  <si>
    <t xml:space="preserve">Produse energetice pentru consumul propriu </t>
  </si>
  <si>
    <t>/F10/@F10_0122</t>
  </si>
  <si>
    <t>F10_0142</t>
  </si>
  <si>
    <t>AV</t>
  </si>
  <si>
    <t xml:space="preserve">Cheltuieli privind consumul de energie (ct.6051) </t>
  </si>
  <si>
    <t>F20_3022</t>
  </si>
  <si>
    <t>F20_3072</t>
  </si>
  <si>
    <t>/F10/@F10_0131</t>
  </si>
  <si>
    <t>F10_0151</t>
  </si>
  <si>
    <t>AW</t>
  </si>
  <si>
    <t xml:space="preserve">Cheltuieli privind consumul de gaze naturale (ct.6053) </t>
  </si>
  <si>
    <t>F20_3032</t>
  </si>
  <si>
    <t>F20_3122</t>
  </si>
  <si>
    <t>/F10/@F10_0132</t>
  </si>
  <si>
    <t>F10_0152</t>
  </si>
  <si>
    <t>AX</t>
  </si>
  <si>
    <t xml:space="preserve">Stocuri </t>
  </si>
  <si>
    <t>/F10/@F10_0141</t>
  </si>
  <si>
    <t>F10_0161</t>
  </si>
  <si>
    <t>AY</t>
  </si>
  <si>
    <t xml:space="preserve">Materii prime, materiale consumabile, obiecte de inventar şi baracamente - Sold inițial </t>
  </si>
  <si>
    <t>F10_0261</t>
  </si>
  <si>
    <t>/F10/@F10_0142</t>
  </si>
  <si>
    <t>F10_0162</t>
  </si>
  <si>
    <t>AZ</t>
  </si>
  <si>
    <t xml:space="preserve">Materii prime, materiale consumabile, obiecte de inventar şi baracamente - Sold final </t>
  </si>
  <si>
    <t>F10_0262</t>
  </si>
  <si>
    <t>F10_0171</t>
  </si>
  <si>
    <t>BA</t>
  </si>
  <si>
    <t xml:space="preserve">Producţia în curs de execuţie şi semifabricate - Sold inițial </t>
  </si>
  <si>
    <t>F10_0271</t>
  </si>
  <si>
    <t>F10_0281</t>
  </si>
  <si>
    <t>F10_0172</t>
  </si>
  <si>
    <t>BB</t>
  </si>
  <si>
    <t xml:space="preserve">Producţia în curs de execuţie şi semifabricate - Sold final </t>
  </si>
  <si>
    <t>F10_0272</t>
  </si>
  <si>
    <t>F10_0282</t>
  </si>
  <si>
    <t>F10_0181</t>
  </si>
  <si>
    <t>F10_0291</t>
  </si>
  <si>
    <t>F10_0182</t>
  </si>
  <si>
    <t>BD</t>
  </si>
  <si>
    <t>F10_0292</t>
  </si>
  <si>
    <t>/F10/@F10_0171</t>
  </si>
  <si>
    <t>F10_0191</t>
  </si>
  <si>
    <t>BE</t>
  </si>
  <si>
    <t>/F10/@F10_0172</t>
  </si>
  <si>
    <t>F10_0192</t>
  </si>
  <si>
    <t>BF</t>
  </si>
  <si>
    <t>F10_0201</t>
  </si>
  <si>
    <t>BG</t>
  </si>
  <si>
    <t xml:space="preserve">Active imobilizate deținute în vederea vânzării - Sold inițial </t>
  </si>
  <si>
    <t>SIAIDVV26</t>
  </si>
  <si>
    <t>F10_0202</t>
  </si>
  <si>
    <t xml:space="preserve">Active imobilizate deținute în vederea vânzării - Sold final </t>
  </si>
  <si>
    <t>SFAIDVV26</t>
  </si>
  <si>
    <t>F10_0211</t>
  </si>
  <si>
    <t>BI</t>
  </si>
  <si>
    <t xml:space="preserve">Avansuri - Sold inițial </t>
  </si>
  <si>
    <t>SIAV26</t>
  </si>
  <si>
    <t>F10_0301</t>
  </si>
  <si>
    <t>F10_0212</t>
  </si>
  <si>
    <t>BJ</t>
  </si>
  <si>
    <t xml:space="preserve">Avansuri - Sold final </t>
  </si>
  <si>
    <t>SFAV26</t>
  </si>
  <si>
    <t>F10_0302</t>
  </si>
  <si>
    <t>F10_0221</t>
  </si>
  <si>
    <t>BK</t>
  </si>
  <si>
    <t xml:space="preserve">Total stocuri (Rd.7+8+9) - Sold inițial </t>
  </si>
  <si>
    <t>SITS26</t>
  </si>
  <si>
    <t>F10_0311</t>
  </si>
  <si>
    <t>F10_0222</t>
  </si>
  <si>
    <t>BL</t>
  </si>
  <si>
    <t xml:space="preserve">Total stocuri (Rd.7+8+9) - Sold final </t>
  </si>
  <si>
    <t>SFTS26</t>
  </si>
  <si>
    <t>F10_0312</t>
  </si>
  <si>
    <t>F10_0231</t>
  </si>
  <si>
    <t>BM</t>
  </si>
  <si>
    <t xml:space="preserve">Numărul efectiv de salariați existenți la sfârșitul perioadei, respectiv la data de  31 Decembrie </t>
  </si>
  <si>
    <t>F10_0232</t>
  </si>
  <si>
    <t xml:space="preserve">Total personal salariat Col.(3+4) </t>
  </si>
  <si>
    <t>F30_0202</t>
  </si>
  <si>
    <t>F10_0241</t>
  </si>
  <si>
    <t>BO</t>
  </si>
  <si>
    <t xml:space="preserve">Numărul mediu de salariați și numărul mediu de persoane ocupate în anul de referință </t>
  </si>
  <si>
    <t>F10_0242</t>
  </si>
  <si>
    <t>BP</t>
  </si>
  <si>
    <t xml:space="preserve">Numărul mediu de salariaţi Col.(3+4) </t>
  </si>
  <si>
    <t>F30_0192</t>
  </si>
  <si>
    <t>F10_0251</t>
  </si>
  <si>
    <t>BQ</t>
  </si>
  <si>
    <t xml:space="preserve">Situaţia activelor necorporale imobilizate </t>
  </si>
  <si>
    <t>F10_0252</t>
  </si>
  <si>
    <t xml:space="preserve">Sold initial - Imobilizări necorporale -Total </t>
  </si>
  <si>
    <t>INSI</t>
  </si>
  <si>
    <t>F40_0071</t>
  </si>
  <si>
    <t>F40_0061</t>
  </si>
  <si>
    <t>BS</t>
  </si>
  <si>
    <t xml:space="preserve">Cresteri - Imobilizări necorporale -Total </t>
  </si>
  <si>
    <t>INCR</t>
  </si>
  <si>
    <t>F40_0072</t>
  </si>
  <si>
    <t>F40_0062</t>
  </si>
  <si>
    <t xml:space="preserve">Reduceri - Imobilizări necorporale -Total </t>
  </si>
  <si>
    <t>F40_0073</t>
  </si>
  <si>
    <t>F40_0063</t>
  </si>
  <si>
    <t>BU</t>
  </si>
  <si>
    <t xml:space="preserve">Sold final - Imobilizări necorporale -Total </t>
  </si>
  <si>
    <t>INSF</t>
  </si>
  <si>
    <t>F40_0075</t>
  </si>
  <si>
    <t>F40_0065</t>
  </si>
  <si>
    <t xml:space="preserve">Sold initial - Cheltuieli de constituire </t>
  </si>
  <si>
    <t>CCSI</t>
  </si>
  <si>
    <t>F40_0011</t>
  </si>
  <si>
    <t>BW</t>
  </si>
  <si>
    <t xml:space="preserve">Cresteri - Cheltuieli de constituire </t>
  </si>
  <si>
    <t>CCCR</t>
  </si>
  <si>
    <t>F40_0012</t>
  </si>
  <si>
    <t>BX</t>
  </si>
  <si>
    <t xml:space="preserve">Reduceri - Cheltuieli de constituire </t>
  </si>
  <si>
    <t>CCD</t>
  </si>
  <si>
    <t>F40_0013</t>
  </si>
  <si>
    <t>/F10/@F10_0271</t>
  </si>
  <si>
    <t>BY</t>
  </si>
  <si>
    <t xml:space="preserve">Sold final - Cheltuieli de constituire </t>
  </si>
  <si>
    <t>CCSF</t>
  </si>
  <si>
    <t>F40_0015</t>
  </si>
  <si>
    <t>/F10/@F10_0272</t>
  </si>
  <si>
    <t xml:space="preserve">Sold initial - Cheltuieli de dezvoltare </t>
  </si>
  <si>
    <t>CDSI</t>
  </si>
  <si>
    <t>F40_0021</t>
  </si>
  <si>
    <t>/F10/@F10_0281</t>
  </si>
  <si>
    <t>CA</t>
  </si>
  <si>
    <t xml:space="preserve">Cresteri - Cheltuieli de dezvoltare </t>
  </si>
  <si>
    <t>CDCR</t>
  </si>
  <si>
    <t>F40_0022</t>
  </si>
  <si>
    <t>/F10/@F10_0282</t>
  </si>
  <si>
    <t>CB</t>
  </si>
  <si>
    <t xml:space="preserve">Reduceri - Cheltuieli de dezvoltare </t>
  </si>
  <si>
    <t>CDD</t>
  </si>
  <si>
    <t>F40_0023</t>
  </si>
  <si>
    <t>CC</t>
  </si>
  <si>
    <t xml:space="preserve">Sold final - Cheltuieli de dezvoltare </t>
  </si>
  <si>
    <t>CDSF</t>
  </si>
  <si>
    <t>F40_0025</t>
  </si>
  <si>
    <t>CD</t>
  </si>
  <si>
    <t xml:space="preserve">Sold initial - Concesiuni, brevete, licențe, mărci comerciale, drepturi și active similare și alte imobilizări necorporale </t>
  </si>
  <si>
    <t>CBLSI</t>
  </si>
  <si>
    <t>F40_0031</t>
  </si>
  <si>
    <t>F10_0321</t>
  </si>
  <si>
    <t>CE</t>
  </si>
  <si>
    <t xml:space="preserve">Cresteri - Concesiuni, brevete, licențe, mărci comerciale, drepturi și active similare și alte imobilizări necorporale </t>
  </si>
  <si>
    <t>CBLCR</t>
  </si>
  <si>
    <t>F40_0032</t>
  </si>
  <si>
    <t>F10_0322</t>
  </si>
  <si>
    <t xml:space="preserve">Reduceri - Concesiuni, brevete, licențe, mărci comerciale, drepturi și active similare și alte imobilizări necorporale </t>
  </si>
  <si>
    <t>CBLD</t>
  </si>
  <si>
    <t>F40_0033</t>
  </si>
  <si>
    <t>F10_0331</t>
  </si>
  <si>
    <t xml:space="preserve">Sold final - Concesiuni, brevete, licențe, mărci comerciale, drepturi și active similare și alte imobilizări necorporale </t>
  </si>
  <si>
    <t>CBLSF</t>
  </si>
  <si>
    <t>F40_0035</t>
  </si>
  <si>
    <t>F10_0332</t>
  </si>
  <si>
    <t>CH</t>
  </si>
  <si>
    <t xml:space="preserve">Sold initial - Fond comercial </t>
  </si>
  <si>
    <t>FCSI</t>
  </si>
  <si>
    <t>F40_0041</t>
  </si>
  <si>
    <t>F10_0341</t>
  </si>
  <si>
    <t>CI</t>
  </si>
  <si>
    <t xml:space="preserve">Cresteri - Fond comercial </t>
  </si>
  <si>
    <t>FCCR</t>
  </si>
  <si>
    <t>F40_0042</t>
  </si>
  <si>
    <t>F10_0342</t>
  </si>
  <si>
    <t xml:space="preserve">Reduceri - Fond comercial </t>
  </si>
  <si>
    <t>FCD</t>
  </si>
  <si>
    <t>F40_0043</t>
  </si>
  <si>
    <t>F10_0351</t>
  </si>
  <si>
    <t>CK</t>
  </si>
  <si>
    <t xml:space="preserve">Sold final - Fond comercial </t>
  </si>
  <si>
    <t>FCSF</t>
  </si>
  <si>
    <t>F40_0045</t>
  </si>
  <si>
    <t>F10_0352</t>
  </si>
  <si>
    <t xml:space="preserve">Sold initial - Active necorporale de exploatare şi evaluare a resurselor minerale </t>
  </si>
  <si>
    <t>ANRMSI</t>
  </si>
  <si>
    <t>F40_0051</t>
  </si>
  <si>
    <t>F10_0361</t>
  </si>
  <si>
    <t>CM</t>
  </si>
  <si>
    <t xml:space="preserve">Cresteri - Active necorporale de exploatare şi evaluare a resurselor minerale </t>
  </si>
  <si>
    <t>ANRMCR</t>
  </si>
  <si>
    <t>F40_0052</t>
  </si>
  <si>
    <t>F10_0362</t>
  </si>
  <si>
    <t>CN</t>
  </si>
  <si>
    <t xml:space="preserve">Reduceri - Active necorporale de exploatare şi evaluare a resurselor minerale </t>
  </si>
  <si>
    <t>ANRMD</t>
  </si>
  <si>
    <t>F40_0053</t>
  </si>
  <si>
    <t>/F10/@F10_0351</t>
  </si>
  <si>
    <t>F10_0371</t>
  </si>
  <si>
    <t>CO</t>
  </si>
  <si>
    <t xml:space="preserve">Sold final - Active necorporale de exploatare şi evaluare a resurselor minerale </t>
  </si>
  <si>
    <t>ANRMSF</t>
  </si>
  <si>
    <t>F40_0055</t>
  </si>
  <si>
    <t>/F10/@F10_0352</t>
  </si>
  <si>
    <t>F10_0372</t>
  </si>
  <si>
    <t>CP</t>
  </si>
  <si>
    <t xml:space="preserve">Sold initial - Avansuri acordate pentru imobilizări necorporale </t>
  </si>
  <si>
    <t>AVINSI</t>
  </si>
  <si>
    <t>F10_0381</t>
  </si>
  <si>
    <t>CQ</t>
  </si>
  <si>
    <t xml:space="preserve">Cresteri - Avansuri acordate pentru imobilizări necorporale </t>
  </si>
  <si>
    <t>AVINCR</t>
  </si>
  <si>
    <t>F10_0382</t>
  </si>
  <si>
    <t>CR</t>
  </si>
  <si>
    <t xml:space="preserve">Reduceri - Avansuri acordate pentru imobilizări necorporale </t>
  </si>
  <si>
    <t>AVIND</t>
  </si>
  <si>
    <t>F10_0391</t>
  </si>
  <si>
    <t xml:space="preserve">Sold final - Avansuri acordate pentru imobilizări necorporale </t>
  </si>
  <si>
    <t>AVINSF</t>
  </si>
  <si>
    <t>F10_0392</t>
  </si>
  <si>
    <t xml:space="preserve">Situaţia activelor corporale imobilizate </t>
  </si>
  <si>
    <t>F10_0401</t>
  </si>
  <si>
    <t>CU</t>
  </si>
  <si>
    <t xml:space="preserve">Sold initial - Imobilizări corporale - Total </t>
  </si>
  <si>
    <t>IMOCSI</t>
  </si>
  <si>
    <t>F40_0181</t>
  </si>
  <si>
    <t>F40_0171</t>
  </si>
  <si>
    <t>F10_0402</t>
  </si>
  <si>
    <t xml:space="preserve">Cresteri - Imobilizări corporale - Total </t>
  </si>
  <si>
    <t>IMOCCR</t>
  </si>
  <si>
    <t>F40_0182</t>
  </si>
  <si>
    <t>F40_0172</t>
  </si>
  <si>
    <t>F10_0411</t>
  </si>
  <si>
    <t>CW</t>
  </si>
  <si>
    <t xml:space="preserve">Reduceri - Imobilizări corporale - Total </t>
  </si>
  <si>
    <t>IMOCD</t>
  </si>
  <si>
    <t>F40_0183</t>
  </si>
  <si>
    <t>F40_0173</t>
  </si>
  <si>
    <t>F10_0412</t>
  </si>
  <si>
    <t>CX</t>
  </si>
  <si>
    <t xml:space="preserve">Dezmembrări și casări - Imobilizări corporale - Total </t>
  </si>
  <si>
    <t>IMOCDDC</t>
  </si>
  <si>
    <t>F40_0184</t>
  </si>
  <si>
    <t>F40_0174</t>
  </si>
  <si>
    <t>F10_0421</t>
  </si>
  <si>
    <t>CY</t>
  </si>
  <si>
    <t xml:space="preserve">Sold final - Imobilizări corporale - Total </t>
  </si>
  <si>
    <t>IMOCSF</t>
  </si>
  <si>
    <t>F40_0185</t>
  </si>
  <si>
    <t>F40_0175</t>
  </si>
  <si>
    <t>/F10/@F10_0402</t>
  </si>
  <si>
    <t>F10_0422</t>
  </si>
  <si>
    <t>CZ</t>
  </si>
  <si>
    <t xml:space="preserve">Sold initial - Terenuri și amenajări de terenuri </t>
  </si>
  <si>
    <t>TERSI</t>
  </si>
  <si>
    <t>F40_0081</t>
  </si>
  <si>
    <t>F10_0431</t>
  </si>
  <si>
    <t xml:space="preserve">Cresteri - Terenuri și amenajări de terenuri </t>
  </si>
  <si>
    <t>TERCR</t>
  </si>
  <si>
    <t>F40_0082</t>
  </si>
  <si>
    <t>F10_0432</t>
  </si>
  <si>
    <t xml:space="preserve">Reduceri - Terenuri și amenajări de terenuri </t>
  </si>
  <si>
    <t>TERD</t>
  </si>
  <si>
    <t>F40_0083</t>
  </si>
  <si>
    <t>F10_0441</t>
  </si>
  <si>
    <t>DC</t>
  </si>
  <si>
    <t xml:space="preserve">Sold final - Terenuri și amenajări de terenuri </t>
  </si>
  <si>
    <t>TERSF</t>
  </si>
  <si>
    <t>F40_0085</t>
  </si>
  <si>
    <t>F10_0442</t>
  </si>
  <si>
    <t>DD</t>
  </si>
  <si>
    <t xml:space="preserve">Sold initial - Construcţii </t>
  </si>
  <si>
    <t>CONAMSI</t>
  </si>
  <si>
    <t>F40_0091</t>
  </si>
  <si>
    <t>F10_0451</t>
  </si>
  <si>
    <t>DE</t>
  </si>
  <si>
    <t xml:space="preserve">Cresteri - Construcţii </t>
  </si>
  <si>
    <t>CONAMCR</t>
  </si>
  <si>
    <t>F40_0092</t>
  </si>
  <si>
    <t>F10_0452</t>
  </si>
  <si>
    <t>DF</t>
  </si>
  <si>
    <t xml:space="preserve">Reduceri - Construcţii </t>
  </si>
  <si>
    <t>CONAMD</t>
  </si>
  <si>
    <t>F40_0093</t>
  </si>
  <si>
    <t>F10_0461</t>
  </si>
  <si>
    <t>DG</t>
  </si>
  <si>
    <t xml:space="preserve">Dezmembrări și casări - Construcţii </t>
  </si>
  <si>
    <t>CONAMDDC</t>
  </si>
  <si>
    <t>F40_0094</t>
  </si>
  <si>
    <t>F40_0084</t>
  </si>
  <si>
    <t>F10_0462</t>
  </si>
  <si>
    <t>DH</t>
  </si>
  <si>
    <t xml:space="preserve">Sold final - Construcţii </t>
  </si>
  <si>
    <t>CONAMSF</t>
  </si>
  <si>
    <t>F40_0095</t>
  </si>
  <si>
    <t>F10_0471</t>
  </si>
  <si>
    <t>DI</t>
  </si>
  <si>
    <t xml:space="preserve">Sold initial - Instalaţii tehnice şi maşini </t>
  </si>
  <si>
    <t>ITMSI</t>
  </si>
  <si>
    <t>F40_0101</t>
  </si>
  <si>
    <t>F10_0472</t>
  </si>
  <si>
    <t xml:space="preserve">Cresteri - Instalaţii tehnice şi maşini </t>
  </si>
  <si>
    <t>ITMCR</t>
  </si>
  <si>
    <t>F40_0102</t>
  </si>
  <si>
    <t>F10_0481</t>
  </si>
  <si>
    <t>DK</t>
  </si>
  <si>
    <t xml:space="preserve">Reduceri - Instalaţii tehnice şi maşini, din care: </t>
  </si>
  <si>
    <t>ITMD</t>
  </si>
  <si>
    <t>F40_0103</t>
  </si>
  <si>
    <t>F10_0482</t>
  </si>
  <si>
    <t>DL</t>
  </si>
  <si>
    <t xml:space="preserve">Dezmembrări și casări - Instalaţii tehnice şi maşini </t>
  </si>
  <si>
    <t>ITMDDC</t>
  </si>
  <si>
    <t>F40_0104</t>
  </si>
  <si>
    <t>F10_0491</t>
  </si>
  <si>
    <t>DM</t>
  </si>
  <si>
    <t xml:space="preserve">Sold final - Instalaţii tehnice şi maşini </t>
  </si>
  <si>
    <t>ITMSF</t>
  </si>
  <si>
    <t>F40_0105</t>
  </si>
  <si>
    <t>F10_0492</t>
  </si>
  <si>
    <t>DN</t>
  </si>
  <si>
    <t xml:space="preserve">Sold initial - Alte instalaţii, utilaje şi mobilier </t>
  </si>
  <si>
    <t>AIUMSI</t>
  </si>
  <si>
    <t>F40_0111</t>
  </si>
  <si>
    <t>F10_0501</t>
  </si>
  <si>
    <t>DO</t>
  </si>
  <si>
    <t xml:space="preserve">Cresteri - Alte instalaţii, utilaje şi mobilier </t>
  </si>
  <si>
    <t>AIUMCR</t>
  </si>
  <si>
    <t>F40_0112</t>
  </si>
  <si>
    <t>F10_0502</t>
  </si>
  <si>
    <t>DP</t>
  </si>
  <si>
    <t xml:space="preserve">Reduceri - Alte instalaţii, utilaje şi mobilier, din care: </t>
  </si>
  <si>
    <t>AIUMD</t>
  </si>
  <si>
    <t>F40_0113</t>
  </si>
  <si>
    <t>F10_0521</t>
  </si>
  <si>
    <t>DQ</t>
  </si>
  <si>
    <t xml:space="preserve">Dezmembrări și casări - Alte instalaţii, utilaje şi mobilier </t>
  </si>
  <si>
    <t>AIUMDDC</t>
  </si>
  <si>
    <t>F40_0114</t>
  </si>
  <si>
    <t>F10_0522</t>
  </si>
  <si>
    <t>DR</t>
  </si>
  <si>
    <t xml:space="preserve">Sold final - Alte instalaţii, utilaje şi mobilier </t>
  </si>
  <si>
    <t>AIUMSF</t>
  </si>
  <si>
    <t>F40_0115</t>
  </si>
  <si>
    <t>/F10/@F10_0501</t>
  </si>
  <si>
    <t>F10_3011</t>
  </si>
  <si>
    <t>F10_0531</t>
  </si>
  <si>
    <t>DS</t>
  </si>
  <si>
    <t xml:space="preserve">Sold initial - Investiţii imobiliare </t>
  </si>
  <si>
    <t>IISI</t>
  </si>
  <si>
    <t>F40_0121</t>
  </si>
  <si>
    <t>/F10/@F10_0502</t>
  </si>
  <si>
    <t>F10_3012</t>
  </si>
  <si>
    <t>F10_0532</t>
  </si>
  <si>
    <t>DT</t>
  </si>
  <si>
    <t xml:space="preserve">Cresteri - Investiţii imobiliare </t>
  </si>
  <si>
    <t>IICR</t>
  </si>
  <si>
    <t>F40_0122</t>
  </si>
  <si>
    <t>/F10/@F10_0511</t>
  </si>
  <si>
    <t>F10_3021</t>
  </si>
  <si>
    <t>F10_0541</t>
  </si>
  <si>
    <t>DU</t>
  </si>
  <si>
    <t xml:space="preserve">Reduceri - Investiţii imobiliare, din care: </t>
  </si>
  <si>
    <t>IID</t>
  </si>
  <si>
    <t>F40_0123</t>
  </si>
  <si>
    <t>/F10/@F10_0512</t>
  </si>
  <si>
    <t>F10_3022</t>
  </si>
  <si>
    <t>F10_0542</t>
  </si>
  <si>
    <t>DV</t>
  </si>
  <si>
    <t xml:space="preserve">Dezmembrări și casări - Investiţii imobiliare </t>
  </si>
  <si>
    <t>IIDDC</t>
  </si>
  <si>
    <t>F40_0124</t>
  </si>
  <si>
    <t>F20_0011</t>
  </si>
  <si>
    <t>F10_0551</t>
  </si>
  <si>
    <t>DW</t>
  </si>
  <si>
    <t xml:space="preserve">Sold final - Investiţii imobiliare </t>
  </si>
  <si>
    <t>IISF</t>
  </si>
  <si>
    <t>F40_0125</t>
  </si>
  <si>
    <t>F10_0552</t>
  </si>
  <si>
    <t>DX</t>
  </si>
  <si>
    <t xml:space="preserve">Sold initial - Active corporale de exploatare şi evaluare a resurselor minerale </t>
  </si>
  <si>
    <t>ACRMSI</t>
  </si>
  <si>
    <t>F40_0151</t>
  </si>
  <si>
    <t>F40_0141</t>
  </si>
  <si>
    <t>/F10/@F10_0531</t>
  </si>
  <si>
    <t>F20_0021</t>
  </si>
  <si>
    <t>F10_0561</t>
  </si>
  <si>
    <t>DY</t>
  </si>
  <si>
    <t xml:space="preserve">Cresteri - Active corporale de exploatare şi evaluare a resurselor minerale </t>
  </si>
  <si>
    <t>ACRMCR</t>
  </si>
  <si>
    <t>F40_0152</t>
  </si>
  <si>
    <t>F40_0142</t>
  </si>
  <si>
    <t>/F10/@F10_0532</t>
  </si>
  <si>
    <t>F10_0562</t>
  </si>
  <si>
    <t>DZ</t>
  </si>
  <si>
    <t xml:space="preserve">Reduceri - Active corporale de exploatare şi evaluare a resurselor minerale, din care: </t>
  </si>
  <si>
    <t>ACRMD</t>
  </si>
  <si>
    <t>F40_0153</t>
  </si>
  <si>
    <t>F40_0143</t>
  </si>
  <si>
    <t>F20_0031</t>
  </si>
  <si>
    <t>F10_0571</t>
  </si>
  <si>
    <t>EA</t>
  </si>
  <si>
    <t xml:space="preserve">Dezmembrări și casări - Active corporale de exploatare şi evaluare a resurselor minerale </t>
  </si>
  <si>
    <t>ACRMDDC</t>
  </si>
  <si>
    <t>F40_0154</t>
  </si>
  <si>
    <t>F40_0144</t>
  </si>
  <si>
    <t>F10_0572</t>
  </si>
  <si>
    <t>EB</t>
  </si>
  <si>
    <t xml:space="preserve">Sold final - Active corporale de exploatare şi evaluare a resurselor minerale </t>
  </si>
  <si>
    <t>ACRMSF</t>
  </si>
  <si>
    <t>F40_0155</t>
  </si>
  <si>
    <t>F40_0145</t>
  </si>
  <si>
    <t>/F20/@F20_0041</t>
  </si>
  <si>
    <t>F20_0041</t>
  </si>
  <si>
    <t>F10_0581</t>
  </si>
  <si>
    <t>EC</t>
  </si>
  <si>
    <t xml:space="preserve">Sold initial - Active biologice productive </t>
  </si>
  <si>
    <t>ABPSI</t>
  </si>
  <si>
    <t>F40_0161</t>
  </si>
  <si>
    <t>/F20/@F20_0042</t>
  </si>
  <si>
    <t>F10_0582</t>
  </si>
  <si>
    <t>ED</t>
  </si>
  <si>
    <t xml:space="preserve">Cresteri - Active biologice productive </t>
  </si>
  <si>
    <t>ABPCR</t>
  </si>
  <si>
    <t>F40_0162</t>
  </si>
  <si>
    <t>F20_0051</t>
  </si>
  <si>
    <t>F10_0591</t>
  </si>
  <si>
    <t>EE</t>
  </si>
  <si>
    <t xml:space="preserve">Reduceri - Active biologice productive, din care: </t>
  </si>
  <si>
    <t>ABPD</t>
  </si>
  <si>
    <t>F40_0163</t>
  </si>
  <si>
    <t>F10_0592</t>
  </si>
  <si>
    <t>EF</t>
  </si>
  <si>
    <t xml:space="preserve">Dezmembrări și casări - Active biologice productive </t>
  </si>
  <si>
    <t>ABPDDC</t>
  </si>
  <si>
    <t>F40_0164</t>
  </si>
  <si>
    <t>F20_0061</t>
  </si>
  <si>
    <t>F10_0601</t>
  </si>
  <si>
    <t>EG</t>
  </si>
  <si>
    <t xml:space="preserve">Sold final - Active biologice productive </t>
  </si>
  <si>
    <t>ABPSF</t>
  </si>
  <si>
    <t>F40_0165</t>
  </si>
  <si>
    <t>F10_0602</t>
  </si>
  <si>
    <t>EH</t>
  </si>
  <si>
    <t xml:space="preserve">Sold initial - Imobilizări corporale în curs de execuţie </t>
  </si>
  <si>
    <t>IMOCESI</t>
  </si>
  <si>
    <t>F40_0131</t>
  </si>
  <si>
    <t>/F20/@F20_0071</t>
  </si>
  <si>
    <t>F20_0071</t>
  </si>
  <si>
    <t>F10_0611</t>
  </si>
  <si>
    <t>EI</t>
  </si>
  <si>
    <t xml:space="preserve">Cresteri - Imobilizări corporale în curs de execuţie </t>
  </si>
  <si>
    <t>IMOCECR</t>
  </si>
  <si>
    <t>F40_0132</t>
  </si>
  <si>
    <t>F10_0612</t>
  </si>
  <si>
    <t>EJ</t>
  </si>
  <si>
    <t xml:space="preserve">Reduceri - Imobilizări corporale în curs de execuţie, din care: </t>
  </si>
  <si>
    <t>IMOCED</t>
  </si>
  <si>
    <t>F40_0133</t>
  </si>
  <si>
    <t>/F10/@F10_0591</t>
  </si>
  <si>
    <t>F20_0081</t>
  </si>
  <si>
    <t>F10_0621</t>
  </si>
  <si>
    <t>EK</t>
  </si>
  <si>
    <t xml:space="preserve">Dezmembrări și casări - Imobilizări corporale în curs de execuţie </t>
  </si>
  <si>
    <t>IMOCEDDC</t>
  </si>
  <si>
    <t>F40_0134</t>
  </si>
  <si>
    <t>/F10/@F10_0592</t>
  </si>
  <si>
    <t>/F20/@F20_0082</t>
  </si>
  <si>
    <t>F10_0622</t>
  </si>
  <si>
    <t>EL</t>
  </si>
  <si>
    <t xml:space="preserve">Sold final - Imobilizări corporale în curs de execuţie </t>
  </si>
  <si>
    <t>IMOCESF</t>
  </si>
  <si>
    <t>F40_0135</t>
  </si>
  <si>
    <t>/F10/@F10_0601</t>
  </si>
  <si>
    <t>F20_0091</t>
  </si>
  <si>
    <t>F10_0631</t>
  </si>
  <si>
    <t>EM</t>
  </si>
  <si>
    <t xml:space="preserve">Sold initial - Investiţii imobiliare în curs de execuţie </t>
  </si>
  <si>
    <t>IIESI</t>
  </si>
  <si>
    <t>/F10/@F10_0602</t>
  </si>
  <si>
    <t>/F20/@F20_0092</t>
  </si>
  <si>
    <t>F10_0632</t>
  </si>
  <si>
    <t>EN</t>
  </si>
  <si>
    <t xml:space="preserve">Cresteri - Investiţii imobiliare în curs de execuţie </t>
  </si>
  <si>
    <t>IIECR</t>
  </si>
  <si>
    <t>/F10/@F10_0611</t>
  </si>
  <si>
    <t>/F20/@F20_0101</t>
  </si>
  <si>
    <t>F20_3011</t>
  </si>
  <si>
    <t>F10_0651</t>
  </si>
  <si>
    <t>EO</t>
  </si>
  <si>
    <t xml:space="preserve">Reduceri - Investiţii imobiliare în curs de execuţie, din care: </t>
  </si>
  <si>
    <t>IIED</t>
  </si>
  <si>
    <t>/F10/@F10_0612</t>
  </si>
  <si>
    <t>/F20/@F20_0102</t>
  </si>
  <si>
    <t>F20_3012</t>
  </si>
  <si>
    <t>F10_0652</t>
  </si>
  <si>
    <t>EP</t>
  </si>
  <si>
    <t xml:space="preserve">Dezmembrări și casări - Investiţii imobiliare în curs de execuţie </t>
  </si>
  <si>
    <t>IIEDDC</t>
  </si>
  <si>
    <t>/F10/@F10_0621</t>
  </si>
  <si>
    <t>F20_3021</t>
  </si>
  <si>
    <t>F10_0661</t>
  </si>
  <si>
    <t>EQ</t>
  </si>
  <si>
    <t xml:space="preserve">Sold final - Investiţii imobiliare în curs de execuţie </t>
  </si>
  <si>
    <t>IIESF</t>
  </si>
  <si>
    <t>/F10/@F10_0622</t>
  </si>
  <si>
    <t>F10_0662</t>
  </si>
  <si>
    <t xml:space="preserve">Sold initial - Avansuri acordate pentru imobilizări corporale </t>
  </si>
  <si>
    <t>AVICSI</t>
  </si>
  <si>
    <t>/F10/@F10_0631</t>
  </si>
  <si>
    <t>/F20/@F20_0121</t>
  </si>
  <si>
    <t>F20_3031</t>
  </si>
  <si>
    <t>F10_0671</t>
  </si>
  <si>
    <t>ES</t>
  </si>
  <si>
    <t xml:space="preserve">Cresteri - Avansuri acordate pentru imobilizări corporale </t>
  </si>
  <si>
    <t>AVICCR</t>
  </si>
  <si>
    <t>/F10/@F10_0632</t>
  </si>
  <si>
    <t>F10_0672</t>
  </si>
  <si>
    <t>ET</t>
  </si>
  <si>
    <t xml:space="preserve">Reduceri - Avansuri acordate pentru imobilizări corporale </t>
  </si>
  <si>
    <t>AVICD</t>
  </si>
  <si>
    <t>/F10/@F10_0641</t>
  </si>
  <si>
    <t>/F20/@F20_0131</t>
  </si>
  <si>
    <t>F20_3041</t>
  </si>
  <si>
    <t>F10_0681</t>
  </si>
  <si>
    <t>EU</t>
  </si>
  <si>
    <t xml:space="preserve">Sold final - Avansuri acordate pentru imobilizări corporale </t>
  </si>
  <si>
    <t>AVICDDC</t>
  </si>
  <si>
    <t>/F10/@F10_0642</t>
  </si>
  <si>
    <t>/F20/@F20_0132</t>
  </si>
  <si>
    <t>F20_3042</t>
  </si>
  <si>
    <t>F10_0682</t>
  </si>
  <si>
    <t>EV</t>
  </si>
  <si>
    <t xml:space="preserve">Reduceri - Avansuri acordate pentru imobilizări corporale, din care dezmembrări și casări </t>
  </si>
  <si>
    <t>AVICSF</t>
  </si>
  <si>
    <t>/F10/@F10_0651</t>
  </si>
  <si>
    <t>/F20/@F20_0141</t>
  </si>
  <si>
    <t>F30_0011</t>
  </si>
  <si>
    <t>F10_0691</t>
  </si>
  <si>
    <t>EW</t>
  </si>
  <si>
    <t>/F10/@F10_0652</t>
  </si>
  <si>
    <t>/F20/@F20_0142</t>
  </si>
  <si>
    <t>F30_0012</t>
  </si>
  <si>
    <t>F10_0692</t>
  </si>
  <si>
    <t>EX</t>
  </si>
  <si>
    <t>/F10/@F10_0661</t>
  </si>
  <si>
    <t>/F20/@F20_0151</t>
  </si>
  <si>
    <t>F30_0021</t>
  </si>
  <si>
    <t>F10_0701</t>
  </si>
  <si>
    <t>EY</t>
  </si>
  <si>
    <t>/F10/@F10_0662</t>
  </si>
  <si>
    <t>/F20/@F20_0152</t>
  </si>
  <si>
    <t>F30_0022</t>
  </si>
  <si>
    <t>F10_0702</t>
  </si>
  <si>
    <t>EZ</t>
  </si>
  <si>
    <t>/F10/@F10_0671</t>
  </si>
  <si>
    <t>F30_0031</t>
  </si>
  <si>
    <t>F10_0711</t>
  </si>
  <si>
    <t>FA</t>
  </si>
  <si>
    <t>/F10/@F10_0672</t>
  </si>
  <si>
    <t>F30_0032</t>
  </si>
  <si>
    <t>F10_0712</t>
  </si>
  <si>
    <t>FB</t>
  </si>
  <si>
    <t>F30_0041</t>
  </si>
  <si>
    <t>F10_0721</t>
  </si>
  <si>
    <t>FC</t>
  </si>
  <si>
    <t>F30_0042</t>
  </si>
  <si>
    <t>F10_0722</t>
  </si>
  <si>
    <t>FD</t>
  </si>
  <si>
    <t>F30_0043</t>
  </si>
  <si>
    <t>F10_0731</t>
  </si>
  <si>
    <t>FE</t>
  </si>
  <si>
    <t>F30_0051</t>
  </si>
  <si>
    <t>F10_0732</t>
  </si>
  <si>
    <t>FF</t>
  </si>
  <si>
    <t>F30_0052</t>
  </si>
  <si>
    <t>F10_0741</t>
  </si>
  <si>
    <t>FG</t>
  </si>
  <si>
    <t>F30_0053</t>
  </si>
  <si>
    <t>F10_0742</t>
  </si>
  <si>
    <t>FH</t>
  </si>
  <si>
    <t>F30_0061</t>
  </si>
  <si>
    <t>F10_0751</t>
  </si>
  <si>
    <t>FI</t>
  </si>
  <si>
    <t>F30_0062</t>
  </si>
  <si>
    <t>F10_0752</t>
  </si>
  <si>
    <t>FJ</t>
  </si>
  <si>
    <t>F30_0063</t>
  </si>
  <si>
    <t>F10_0761</t>
  </si>
  <si>
    <t>FK</t>
  </si>
  <si>
    <t>F30_0071</t>
  </si>
  <si>
    <t>F10_0762</t>
  </si>
  <si>
    <t>FL</t>
  </si>
  <si>
    <t>F30_0072</t>
  </si>
  <si>
    <t>F10_0771</t>
  </si>
  <si>
    <t>FM</t>
  </si>
  <si>
    <t>F30_0073</t>
  </si>
  <si>
    <t>F10_0772</t>
  </si>
  <si>
    <t>FN</t>
  </si>
  <si>
    <t>/F20/@F20_0231</t>
  </si>
  <si>
    <t>F30_0081</t>
  </si>
  <si>
    <t>F10_0781</t>
  </si>
  <si>
    <t>FO</t>
  </si>
  <si>
    <t>/F20/@F20_0232</t>
  </si>
  <si>
    <t>F30_0082</t>
  </si>
  <si>
    <t>F10_0782</t>
  </si>
  <si>
    <t>FP</t>
  </si>
  <si>
    <t>/F10/@F10_0751</t>
  </si>
  <si>
    <t>F30_0083</t>
  </si>
  <si>
    <t>F10_0791</t>
  </si>
  <si>
    <t>FQ</t>
  </si>
  <si>
    <t>/F10/@F10_0752</t>
  </si>
  <si>
    <t>F30_0091</t>
  </si>
  <si>
    <t>F10_0792</t>
  </si>
  <si>
    <t>FR</t>
  </si>
  <si>
    <t>F30_0092</t>
  </si>
  <si>
    <t>F10_0801</t>
  </si>
  <si>
    <t>FS</t>
  </si>
  <si>
    <t>F30_0093</t>
  </si>
  <si>
    <t>F10_0802</t>
  </si>
  <si>
    <t>FT</t>
  </si>
  <si>
    <t>F30_0101</t>
  </si>
  <si>
    <t>F10_0811</t>
  </si>
  <si>
    <t>FU</t>
  </si>
  <si>
    <t>F30_0102</t>
  </si>
  <si>
    <t>F10_0812</t>
  </si>
  <si>
    <t>FV</t>
  </si>
  <si>
    <t>/F10/@F10_0781</t>
  </si>
  <si>
    <t>F30_0103</t>
  </si>
  <si>
    <t>F10_0821</t>
  </si>
  <si>
    <t>FW</t>
  </si>
  <si>
    <t>/F10/@F10_0782</t>
  </si>
  <si>
    <t>F30_0111</t>
  </si>
  <si>
    <t>F10_0822</t>
  </si>
  <si>
    <t>FX</t>
  </si>
  <si>
    <t>F30_0112</t>
  </si>
  <si>
    <t>F10_0831</t>
  </si>
  <si>
    <t>FY</t>
  </si>
  <si>
    <t>F30_0113</t>
  </si>
  <si>
    <t>F10_0832</t>
  </si>
  <si>
    <t>FZ</t>
  </si>
  <si>
    <t>/F10/@F10_0801</t>
  </si>
  <si>
    <t>F30_0121</t>
  </si>
  <si>
    <t>F10_0841</t>
  </si>
  <si>
    <t>GA</t>
  </si>
  <si>
    <t>/F10/@F10_0802</t>
  </si>
  <si>
    <t>F30_0122</t>
  </si>
  <si>
    <t>F10_0842</t>
  </si>
  <si>
    <t>GB</t>
  </si>
  <si>
    <t>F30_0123</t>
  </si>
  <si>
    <t>F10_0851</t>
  </si>
  <si>
    <t>GC</t>
  </si>
  <si>
    <t>F30_0131</t>
  </si>
  <si>
    <t>F10_0852</t>
  </si>
  <si>
    <t>GD</t>
  </si>
  <si>
    <t>F30_0132</t>
  </si>
  <si>
    <t>F10_0861</t>
  </si>
  <si>
    <t>GE</t>
  </si>
  <si>
    <t>F30_0133</t>
  </si>
  <si>
    <t>F10_0862</t>
  </si>
  <si>
    <t>GF</t>
  </si>
  <si>
    <t>F30_0141</t>
  </si>
  <si>
    <t>F10_0871</t>
  </si>
  <si>
    <t>GG</t>
  </si>
  <si>
    <t>F30_0142</t>
  </si>
  <si>
    <t>F10_0872</t>
  </si>
  <si>
    <t>GH</t>
  </si>
  <si>
    <t>/F10/@F10_0841</t>
  </si>
  <si>
    <t>F30_0143</t>
  </si>
  <si>
    <t>F10_0881</t>
  </si>
  <si>
    <t>GI</t>
  </si>
  <si>
    <t>/F10/@F10_0842</t>
  </si>
  <si>
    <t>F30_0151</t>
  </si>
  <si>
    <t>F10_0882</t>
  </si>
  <si>
    <t>/F10/@F10_0851</t>
  </si>
  <si>
    <t>F30_0152</t>
  </si>
  <si>
    <t>F10_0891</t>
  </si>
  <si>
    <t>GK</t>
  </si>
  <si>
    <t>/F10/@F10_0852</t>
  </si>
  <si>
    <t>F30_0153</t>
  </si>
  <si>
    <t>F10_0892</t>
  </si>
  <si>
    <t>/F10/@F10_0861</t>
  </si>
  <si>
    <t>F30_0161</t>
  </si>
  <si>
    <t>F10_0901</t>
  </si>
  <si>
    <t>GM</t>
  </si>
  <si>
    <t>/F10/@F10_0862</t>
  </si>
  <si>
    <t>F30_0162</t>
  </si>
  <si>
    <t>F10_0902</t>
  </si>
  <si>
    <t>GN</t>
  </si>
  <si>
    <t>/F10/@F10_0871</t>
  </si>
  <si>
    <t>/F20/@F20_3081</t>
  </si>
  <si>
    <t>F30_0163</t>
  </si>
  <si>
    <t>F10_0911</t>
  </si>
  <si>
    <t>GO</t>
  </si>
  <si>
    <t>/F10/@F10_0872</t>
  </si>
  <si>
    <t>/F20/@F20_3082</t>
  </si>
  <si>
    <t>F30_0171</t>
  </si>
  <si>
    <t>F10_0912</t>
  </si>
  <si>
    <t>GP</t>
  </si>
  <si>
    <t>/F20/@F20_3091</t>
  </si>
  <si>
    <t>F30_0172</t>
  </si>
  <si>
    <t>F10_0921</t>
  </si>
  <si>
    <t>GQ</t>
  </si>
  <si>
    <t>/F20/@F20_3092</t>
  </si>
  <si>
    <t>F30_0173</t>
  </si>
  <si>
    <t>F10_0922</t>
  </si>
  <si>
    <t>/F20/@F20_3101</t>
  </si>
  <si>
    <t>F30_0181</t>
  </si>
  <si>
    <t>F10_0931</t>
  </si>
  <si>
    <t>GS</t>
  </si>
  <si>
    <t>/F20/@F20_3102</t>
  </si>
  <si>
    <t>F30_0182</t>
  </si>
  <si>
    <t>F10_0932</t>
  </si>
  <si>
    <t>GT</t>
  </si>
  <si>
    <t>/F20/@F20_3111</t>
  </si>
  <si>
    <t>F30_0183</t>
  </si>
  <si>
    <t>F10_0941</t>
  </si>
  <si>
    <t>GU</t>
  </si>
  <si>
    <t>/F20/@F20_3112</t>
  </si>
  <si>
    <t>F30_0191</t>
  </si>
  <si>
    <t>F10_0942</t>
  </si>
  <si>
    <t>GV</t>
  </si>
  <si>
    <t>F10_0951</t>
  </si>
  <si>
    <t>GW</t>
  </si>
  <si>
    <t>F30_0201</t>
  </si>
  <si>
    <t>F10_0952</t>
  </si>
  <si>
    <t>GX</t>
  </si>
  <si>
    <t>/F20/@F20_3131</t>
  </si>
  <si>
    <t>F10_0961</t>
  </si>
  <si>
    <t>GY</t>
  </si>
  <si>
    <t>/F20/@F20_3132</t>
  </si>
  <si>
    <t>F30_0211</t>
  </si>
  <si>
    <t>F10_0962</t>
  </si>
  <si>
    <t>GZ</t>
  </si>
  <si>
    <t>/F20/@F20_3141</t>
  </si>
  <si>
    <t>F30_0221</t>
  </si>
  <si>
    <t>F10_0971</t>
  </si>
  <si>
    <t>HA</t>
  </si>
  <si>
    <t>/F20/@F20_3142</t>
  </si>
  <si>
    <t>F30_0231</t>
  </si>
  <si>
    <t>F10_0972</t>
  </si>
  <si>
    <t>HB</t>
  </si>
  <si>
    <t>/F20/@F20_3151</t>
  </si>
  <si>
    <t>F30_0241</t>
  </si>
  <si>
    <t>F10_0981</t>
  </si>
  <si>
    <t>HC</t>
  </si>
  <si>
    <t>/F20/@F20_3152</t>
  </si>
  <si>
    <t>F30_0251</t>
  </si>
  <si>
    <t>F10_0982</t>
  </si>
  <si>
    <t>/F20/@F20_3161</t>
  </si>
  <si>
    <t>F30_0261</t>
  </si>
  <si>
    <t>F10_0991</t>
  </si>
  <si>
    <t>HE</t>
  </si>
  <si>
    <t>/F20/@F20_3162</t>
  </si>
  <si>
    <t>F30_0271</t>
  </si>
  <si>
    <t>F10_0992</t>
  </si>
  <si>
    <t>HF</t>
  </si>
  <si>
    <t>F30_0281</t>
  </si>
  <si>
    <t>F10_1001</t>
  </si>
  <si>
    <t>HG</t>
  </si>
  <si>
    <t>F30_0291</t>
  </si>
  <si>
    <t>F10_1002</t>
  </si>
  <si>
    <t>HH</t>
  </si>
  <si>
    <t>/F10/@F10_0971</t>
  </si>
  <si>
    <t>F30_0301</t>
  </si>
  <si>
    <t>F10_1011</t>
  </si>
  <si>
    <t>HI</t>
  </si>
  <si>
    <t>/F10/@F10_0972</t>
  </si>
  <si>
    <t>F30_0311</t>
  </si>
  <si>
    <t>F10_1012</t>
  </si>
  <si>
    <t>HJ</t>
  </si>
  <si>
    <t>/F10/@F10_0981</t>
  </si>
  <si>
    <t>F30_0321</t>
  </si>
  <si>
    <t>F10_1021</t>
  </si>
  <si>
    <t>HK</t>
  </si>
  <si>
    <t>/F10/@F10_0982</t>
  </si>
  <si>
    <t>F30_0331</t>
  </si>
  <si>
    <t>F10_1022</t>
  </si>
  <si>
    <t>HL</t>
  </si>
  <si>
    <t>/F10/@F10_0991</t>
  </si>
  <si>
    <t>/F20/@F20_0371</t>
  </si>
  <si>
    <t>F30_0341</t>
  </si>
  <si>
    <t>F10_1031</t>
  </si>
  <si>
    <t>HM</t>
  </si>
  <si>
    <t>/F10/@F10_0992</t>
  </si>
  <si>
    <t>/F20/@F20_0372</t>
  </si>
  <si>
    <t>F30_0351</t>
  </si>
  <si>
    <t>F10_1032</t>
  </si>
  <si>
    <t>HN</t>
  </si>
  <si>
    <t>/F10/@F10_1001</t>
  </si>
  <si>
    <t>/F20/@F20_0381</t>
  </si>
  <si>
    <t>F30_0361</t>
  </si>
  <si>
    <t>F10_1041</t>
  </si>
  <si>
    <t>HO</t>
  </si>
  <si>
    <t>/F10/@F10_1002</t>
  </si>
  <si>
    <t>F30_0371</t>
  </si>
  <si>
    <t>F10_1042</t>
  </si>
  <si>
    <t>HP</t>
  </si>
  <si>
    <t>/F10/@F10_1011</t>
  </si>
  <si>
    <t>/F20/@F20_0391</t>
  </si>
  <si>
    <t>F30_0381</t>
  </si>
  <si>
    <t>F10_1051</t>
  </si>
  <si>
    <t>HQ</t>
  </si>
  <si>
    <t>/F10/@F10_1012</t>
  </si>
  <si>
    <t>/F20/@F20_0392</t>
  </si>
  <si>
    <t>F30_0382</t>
  </si>
  <si>
    <t>F10_1052</t>
  </si>
  <si>
    <t>/F20/@F20_0401</t>
  </si>
  <si>
    <t>F30_0391</t>
  </si>
  <si>
    <t>F10_1061</t>
  </si>
  <si>
    <t>HS</t>
  </si>
  <si>
    <t>/F20/@F20_0402</t>
  </si>
  <si>
    <t>F30_0392</t>
  </si>
  <si>
    <t>F10_1062</t>
  </si>
  <si>
    <t>HT</t>
  </si>
  <si>
    <t>/F10/@F10_1031</t>
  </si>
  <si>
    <t>/F20/@F20_0411</t>
  </si>
  <si>
    <t>F30_0401</t>
  </si>
  <si>
    <t>F10_1071</t>
  </si>
  <si>
    <t>HU</t>
  </si>
  <si>
    <t>/F10/@F10_1032</t>
  </si>
  <si>
    <t>/F20/@F20_0412</t>
  </si>
  <si>
    <t>F30_0402</t>
  </si>
  <si>
    <t>F10_1072</t>
  </si>
  <si>
    <t>HV</t>
  </si>
  <si>
    <t>F30_0411</t>
  </si>
  <si>
    <t>F10_1081</t>
  </si>
  <si>
    <t>HW</t>
  </si>
  <si>
    <t>F30_0412</t>
  </si>
  <si>
    <t>F10_1082</t>
  </si>
  <si>
    <t>HX</t>
  </si>
  <si>
    <t>F30_0421</t>
  </si>
  <si>
    <t>F10_1091</t>
  </si>
  <si>
    <t>HY</t>
  </si>
  <si>
    <t>F30_0422</t>
  </si>
  <si>
    <t>F10_1092</t>
  </si>
  <si>
    <t>HZ</t>
  </si>
  <si>
    <t>F30_0431</t>
  </si>
  <si>
    <t>F10_1101</t>
  </si>
  <si>
    <t>IA</t>
  </si>
  <si>
    <t>F30_0432</t>
  </si>
  <si>
    <t>F10_1102</t>
  </si>
  <si>
    <t>IB</t>
  </si>
  <si>
    <t>F30_0441</t>
  </si>
  <si>
    <t>F10_1111</t>
  </si>
  <si>
    <t>IC</t>
  </si>
  <si>
    <t>F30_0442</t>
  </si>
  <si>
    <t>F10_1112</t>
  </si>
  <si>
    <t>F30_0451</t>
  </si>
  <si>
    <t>F10_1121</t>
  </si>
  <si>
    <t>IE</t>
  </si>
  <si>
    <t>F30_0452</t>
  </si>
  <si>
    <t>F10_1122</t>
  </si>
  <si>
    <t>F30_0461</t>
  </si>
  <si>
    <t>IG</t>
  </si>
  <si>
    <t>F30_0462</t>
  </si>
  <si>
    <t>IH</t>
  </si>
  <si>
    <t>F30_0471</t>
  </si>
  <si>
    <t>II</t>
  </si>
  <si>
    <t>F30_0472</t>
  </si>
  <si>
    <t>IJ</t>
  </si>
  <si>
    <t>F30_0481</t>
  </si>
  <si>
    <t>F10_3031</t>
  </si>
  <si>
    <t>IK</t>
  </si>
  <si>
    <t>F30_0482</t>
  </si>
  <si>
    <t>F10_3032</t>
  </si>
  <si>
    <t>F30_0491</t>
  </si>
  <si>
    <t>IM</t>
  </si>
  <si>
    <t>F30_0492</t>
  </si>
  <si>
    <t>IN</t>
  </si>
  <si>
    <t>/F20/@F20_0511</t>
  </si>
  <si>
    <t>F30_0501</t>
  </si>
  <si>
    <t>IO</t>
  </si>
  <si>
    <t>F30_0502</t>
  </si>
  <si>
    <t>/F20/@F20_0521</t>
  </si>
  <si>
    <t>F30_0511</t>
  </si>
  <si>
    <t>IQ</t>
  </si>
  <si>
    <t>/F20/@F20_0522</t>
  </si>
  <si>
    <t>F30_0512</t>
  </si>
  <si>
    <t>F30_0521</t>
  </si>
  <si>
    <t>F30_0522</t>
  </si>
  <si>
    <t>IT</t>
  </si>
  <si>
    <t>F30_0531</t>
  </si>
  <si>
    <t>IU</t>
  </si>
  <si>
    <t>F30_0532</t>
  </si>
  <si>
    <t>IV</t>
  </si>
  <si>
    <t>F30_0541</t>
  </si>
  <si>
    <t>F30_0542</t>
  </si>
  <si>
    <t>F30_0551</t>
  </si>
  <si>
    <t>F30_0552</t>
  </si>
  <si>
    <t>/F20/@F20_0571</t>
  </si>
  <si>
    <t>F30_0561</t>
  </si>
  <si>
    <t>/F20/@F20_0572</t>
  </si>
  <si>
    <t>F30_0562</t>
  </si>
  <si>
    <t>/F20/@F20_0581</t>
  </si>
  <si>
    <t>F30_0571</t>
  </si>
  <si>
    <t>/F20/@F20_0582</t>
  </si>
  <si>
    <t>F30_0572</t>
  </si>
  <si>
    <t>F30_0581</t>
  </si>
  <si>
    <t>F20_0101</t>
  </si>
  <si>
    <t>F30_0582</t>
  </si>
  <si>
    <t>F30_0591</t>
  </si>
  <si>
    <t>F20_0111</t>
  </si>
  <si>
    <t>F30_0592</t>
  </si>
  <si>
    <t>F30_0601</t>
  </si>
  <si>
    <t>F20_0121</t>
  </si>
  <si>
    <t>F30_0602</t>
  </si>
  <si>
    <t>/F20/@F20_0621</t>
  </si>
  <si>
    <t>F30_0611</t>
  </si>
  <si>
    <t>F20_0131</t>
  </si>
  <si>
    <t>/F20/@F20_0622</t>
  </si>
  <si>
    <t>F30_0612</t>
  </si>
  <si>
    <t>F30_0621</t>
  </si>
  <si>
    <t>F20_0141</t>
  </si>
  <si>
    <t>F30_0622</t>
  </si>
  <si>
    <t>F20_0142</t>
  </si>
  <si>
    <t>/F20/@F20_0641</t>
  </si>
  <si>
    <t>F30_0631</t>
  </si>
  <si>
    <t>F20_0151</t>
  </si>
  <si>
    <t>/F20/@F20_0642</t>
  </si>
  <si>
    <t>F30_0632</t>
  </si>
  <si>
    <t>F30_0641</t>
  </si>
  <si>
    <t>F20_0161</t>
  </si>
  <si>
    <t>F30_0642</t>
  </si>
  <si>
    <t>F30_0651</t>
  </si>
  <si>
    <t>F20_0171</t>
  </si>
  <si>
    <t>F30_0652</t>
  </si>
  <si>
    <t>F30_0661</t>
  </si>
  <si>
    <t>F20_0181</t>
  </si>
  <si>
    <t>F30_0662</t>
  </si>
  <si>
    <t>F30_0671</t>
  </si>
  <si>
    <t>F20_0191</t>
  </si>
  <si>
    <t>F30_0672</t>
  </si>
  <si>
    <t>F30_0681</t>
  </si>
  <si>
    <t>F20_0201</t>
  </si>
  <si>
    <t>F30_0682</t>
  </si>
  <si>
    <t>F30_0691</t>
  </si>
  <si>
    <t>F20_0211</t>
  </si>
  <si>
    <t>F30_0692</t>
  </si>
  <si>
    <t>/F20/@F20_3011</t>
  </si>
  <si>
    <t>F30_0701</t>
  </si>
  <si>
    <t>F20_0221</t>
  </si>
  <si>
    <t>/F20/@F20_3012</t>
  </si>
  <si>
    <t>F30_0702</t>
  </si>
  <si>
    <t>/F20/@F20_3021</t>
  </si>
  <si>
    <t>F30_0711</t>
  </si>
  <si>
    <t>F20_0231</t>
  </si>
  <si>
    <t>/F20/@F20_3022</t>
  </si>
  <si>
    <t>F30_0712</t>
  </si>
  <si>
    <t>F30_0721</t>
  </si>
  <si>
    <t>F20_0241</t>
  </si>
  <si>
    <t>F30_0722</t>
  </si>
  <si>
    <t>F30_0731</t>
  </si>
  <si>
    <t>F20_0251</t>
  </si>
  <si>
    <t>F30_0732</t>
  </si>
  <si>
    <t>/F20/@F20_3051</t>
  </si>
  <si>
    <t>F30_0741</t>
  </si>
  <si>
    <t>F20_0261</t>
  </si>
  <si>
    <t>/F20/@F20_3052</t>
  </si>
  <si>
    <t>F30_0742</t>
  </si>
  <si>
    <t>F30_0751</t>
  </si>
  <si>
    <t>F20_0271</t>
  </si>
  <si>
    <t>F30_0752</t>
  </si>
  <si>
    <t>F30_0761</t>
  </si>
  <si>
    <t>F20_0281</t>
  </si>
  <si>
    <t>F30_0762</t>
  </si>
  <si>
    <t>F30_0771</t>
  </si>
  <si>
    <t>F20_0291</t>
  </si>
  <si>
    <t>F30_0772</t>
  </si>
  <si>
    <t>F20_0292</t>
  </si>
  <si>
    <t>/F30/@F30_0041</t>
  </si>
  <si>
    <t>F30_0781</t>
  </si>
  <si>
    <t>F20_0301</t>
  </si>
  <si>
    <t>/F30/@F30_0042</t>
  </si>
  <si>
    <t>F30_0782</t>
  </si>
  <si>
    <t>/F30/@F30_0043</t>
  </si>
  <si>
    <t>F30_0791</t>
  </si>
  <si>
    <t>F20_0311</t>
  </si>
  <si>
    <t>/F30/@F30_0051</t>
  </si>
  <si>
    <t>F30_0792</t>
  </si>
  <si>
    <t>/F30/@F30_0052</t>
  </si>
  <si>
    <t>F30_0801</t>
  </si>
  <si>
    <t>F20_0321</t>
  </si>
  <si>
    <t>/F30/@F30_0053</t>
  </si>
  <si>
    <t>F30_0802</t>
  </si>
  <si>
    <t>/F30/@F30_0061</t>
  </si>
  <si>
    <t>F30_0811</t>
  </si>
  <si>
    <t>F20_0331</t>
  </si>
  <si>
    <t>/F30/@F30_0062</t>
  </si>
  <si>
    <t>F30_0812</t>
  </si>
  <si>
    <t>/F30/@F30_0063</t>
  </si>
  <si>
    <t>F30_0821</t>
  </si>
  <si>
    <t>F20_0341</t>
  </si>
  <si>
    <t>/F30/@F30_0071</t>
  </si>
  <si>
    <t>F30_0822</t>
  </si>
  <si>
    <t>/F30/@F30_0072</t>
  </si>
  <si>
    <t>F30_0831</t>
  </si>
  <si>
    <t>F20_0351</t>
  </si>
  <si>
    <t>/F30/@F30_0073</t>
  </si>
  <si>
    <t>F30_0832</t>
  </si>
  <si>
    <t>/F30/@F30_0081</t>
  </si>
  <si>
    <t>F30_0841</t>
  </si>
  <si>
    <t>F20_0361</t>
  </si>
  <si>
    <t>/F30/@F30_0082</t>
  </si>
  <si>
    <t>F30_0842</t>
  </si>
  <si>
    <t>/F30/@F30_0083</t>
  </si>
  <si>
    <t>F30_0851</t>
  </si>
  <si>
    <t>F20_0371</t>
  </si>
  <si>
    <t>/F30/@F30_0091</t>
  </si>
  <si>
    <t>F30_0852</t>
  </si>
  <si>
    <t>/F30/@F30_0092</t>
  </si>
  <si>
    <t>F30_0861</t>
  </si>
  <si>
    <t>F20_0381</t>
  </si>
  <si>
    <t>/F30/@F30_0093</t>
  </si>
  <si>
    <t>F30_0862</t>
  </si>
  <si>
    <t>/F30/@F30_0101</t>
  </si>
  <si>
    <t>F30_0871</t>
  </si>
  <si>
    <t>F20_0391</t>
  </si>
  <si>
    <t>/F30/@F30_0102</t>
  </si>
  <si>
    <t>F30_0872</t>
  </si>
  <si>
    <t>/F30/@F30_0103</t>
  </si>
  <si>
    <t>F30_0881</t>
  </si>
  <si>
    <t>F20_0401</t>
  </si>
  <si>
    <t>/F30/@F30_0111</t>
  </si>
  <si>
    <t>F30_0882</t>
  </si>
  <si>
    <t>F20_0402</t>
  </si>
  <si>
    <t>/F30/@F30_0112</t>
  </si>
  <si>
    <t>F30_0891</t>
  </si>
  <si>
    <t>F20_0411</t>
  </si>
  <si>
    <t>/F30/@F30_0113</t>
  </si>
  <si>
    <t>F30_0892</t>
  </si>
  <si>
    <t>/F30/@F30_0121</t>
  </si>
  <si>
    <t>F30_0901</t>
  </si>
  <si>
    <t>F20_0421</t>
  </si>
  <si>
    <t>/F30/@F30_0122</t>
  </si>
  <si>
    <t>F30_0902</t>
  </si>
  <si>
    <t>/F30/@F30_0123</t>
  </si>
  <si>
    <t>F30_0911</t>
  </si>
  <si>
    <t>F20_0431</t>
  </si>
  <si>
    <t>/F30/@F30_0131</t>
  </si>
  <si>
    <t>F30_0912</t>
  </si>
  <si>
    <t>/F30/@F30_0132</t>
  </si>
  <si>
    <t>F30_0921</t>
  </si>
  <si>
    <t>F20_0441</t>
  </si>
  <si>
    <t>/F30/@F30_0133</t>
  </si>
  <si>
    <t>F30_0922</t>
  </si>
  <si>
    <t>F20_0442</t>
  </si>
  <si>
    <t>/F30/@F30_0141</t>
  </si>
  <si>
    <t>F30_0931</t>
  </si>
  <si>
    <t>F20_0451</t>
  </si>
  <si>
    <t>/F30/@F30_0142</t>
  </si>
  <si>
    <t>F30_0932</t>
  </si>
  <si>
    <t>F20_0452</t>
  </si>
  <si>
    <t>/F30/@F30_0143</t>
  </si>
  <si>
    <t>F30_0941</t>
  </si>
  <si>
    <t>F20_0461</t>
  </si>
  <si>
    <t>/F30/@F30_0151</t>
  </si>
  <si>
    <t>F30_0942</t>
  </si>
  <si>
    <t>/F30/@F30_0152</t>
  </si>
  <si>
    <t>F30_0951</t>
  </si>
  <si>
    <t>F20_0471</t>
  </si>
  <si>
    <t>/F30/@F30_0153</t>
  </si>
  <si>
    <t>F30_0952</t>
  </si>
  <si>
    <t>F20_0472</t>
  </si>
  <si>
    <t>/F30/@F30_0161</t>
  </si>
  <si>
    <t>F30_0961</t>
  </si>
  <si>
    <t>F20_0481</t>
  </si>
  <si>
    <t>/F30/@F30_0162</t>
  </si>
  <si>
    <t>F30_0962</t>
  </si>
  <si>
    <t>F20_0482</t>
  </si>
  <si>
    <t>/F30/@F30_0163</t>
  </si>
  <si>
    <t>F30_0971</t>
  </si>
  <si>
    <t>F20_0491</t>
  </si>
  <si>
    <t>/F30/@F30_0171</t>
  </si>
  <si>
    <t>F30_0972</t>
  </si>
  <si>
    <t>F20_0492</t>
  </si>
  <si>
    <t>/F30/@F30_0172</t>
  </si>
  <si>
    <t>F30_0981</t>
  </si>
  <si>
    <t>F20_0501</t>
  </si>
  <si>
    <t>/F30/@F30_0173</t>
  </si>
  <si>
    <t>F30_0982</t>
  </si>
  <si>
    <t>F20_0502</t>
  </si>
  <si>
    <t>/F30/@F30_0181</t>
  </si>
  <si>
    <t>F30_0991</t>
  </si>
  <si>
    <t>F20_0511</t>
  </si>
  <si>
    <t>/F30/@F30_0182</t>
  </si>
  <si>
    <t>F30_0992</t>
  </si>
  <si>
    <t>F20_0512</t>
  </si>
  <si>
    <t>/F30/@F30_0183</t>
  </si>
  <si>
    <t>F30_1001</t>
  </si>
  <si>
    <t>F20_0521</t>
  </si>
  <si>
    <t>F30_1002</t>
  </si>
  <si>
    <t>F30_1011</t>
  </si>
  <si>
    <t>F20_0531</t>
  </si>
  <si>
    <t>F30_1012</t>
  </si>
  <si>
    <t>F20_0532</t>
  </si>
  <si>
    <t>F30_1021</t>
  </si>
  <si>
    <t>F20_0541</t>
  </si>
  <si>
    <t>/F30/@F30_0211</t>
  </si>
  <si>
    <t>F30_1022</t>
  </si>
  <si>
    <t>F20_0542</t>
  </si>
  <si>
    <t>/F30/@F30_0221</t>
  </si>
  <si>
    <t>F30_1031</t>
  </si>
  <si>
    <t>F20_0551</t>
  </si>
  <si>
    <t>/F30/@F30_0231</t>
  </si>
  <si>
    <t>F30_1032</t>
  </si>
  <si>
    <t>F20_0552</t>
  </si>
  <si>
    <t>/F30/@F30_0241</t>
  </si>
  <si>
    <t>F30_1041</t>
  </si>
  <si>
    <t>F20_0561</t>
  </si>
  <si>
    <t>/F30/@F30_0251</t>
  </si>
  <si>
    <t>F30_1042</t>
  </si>
  <si>
    <t>F20_0562</t>
  </si>
  <si>
    <t>/F30/@F30_0261</t>
  </si>
  <si>
    <t>F30_1051</t>
  </si>
  <si>
    <t>F20_0571</t>
  </si>
  <si>
    <t>/F30/@F30_0271</t>
  </si>
  <si>
    <t>F30_1052</t>
  </si>
  <si>
    <t>F20_0572</t>
  </si>
  <si>
    <t>/F30/@F30_0281</t>
  </si>
  <si>
    <t>F30_1061</t>
  </si>
  <si>
    <t>F20_0581</t>
  </si>
  <si>
    <t>/F30/@F30_0291</t>
  </si>
  <si>
    <t>F30_1062</t>
  </si>
  <si>
    <t>F20_0582</t>
  </si>
  <si>
    <t>F30_1071</t>
  </si>
  <si>
    <t>F20_0591</t>
  </si>
  <si>
    <t>F30_1072</t>
  </si>
  <si>
    <t>F30_1081</t>
  </si>
  <si>
    <t>F20_0601</t>
  </si>
  <si>
    <t>/F30/@F30_0331</t>
  </si>
  <si>
    <t>F30_1082</t>
  </si>
  <si>
    <t>/F30/@F30_0341</t>
  </si>
  <si>
    <t>F30_1091</t>
  </si>
  <si>
    <t>F20_0611</t>
  </si>
  <si>
    <t>/F30/@F30_0351</t>
  </si>
  <si>
    <t>F30_1092</t>
  </si>
  <si>
    <t>F20_0612</t>
  </si>
  <si>
    <t>/F30/@F30_0361</t>
  </si>
  <si>
    <t>F30_1101</t>
  </si>
  <si>
    <t>F20_0621</t>
  </si>
  <si>
    <t>F30_1102</t>
  </si>
  <si>
    <t>F20_0622</t>
  </si>
  <si>
    <t>F30_1111</t>
  </si>
  <si>
    <t>F20_0631</t>
  </si>
  <si>
    <t>F30_1112</t>
  </si>
  <si>
    <t>F20_0632</t>
  </si>
  <si>
    <t>F30_1121</t>
  </si>
  <si>
    <t>F20_0641</t>
  </si>
  <si>
    <t>F30_1122</t>
  </si>
  <si>
    <t>F20_0642</t>
  </si>
  <si>
    <t>/F30/@F30_0401</t>
  </si>
  <si>
    <t>F30_1131</t>
  </si>
  <si>
    <t>F20_0651</t>
  </si>
  <si>
    <t>/F30/@F30_0402</t>
  </si>
  <si>
    <t>F30_1132</t>
  </si>
  <si>
    <t>F20_0652</t>
  </si>
  <si>
    <t>F30_1141</t>
  </si>
  <si>
    <t>F20_0661</t>
  </si>
  <si>
    <t>F30_1142</t>
  </si>
  <si>
    <t>F20_0662</t>
  </si>
  <si>
    <t>F30_1151</t>
  </si>
  <si>
    <t>F20_0671</t>
  </si>
  <si>
    <t>F30_1152</t>
  </si>
  <si>
    <t>F20_0672</t>
  </si>
  <si>
    <t>F30_1161</t>
  </si>
  <si>
    <t>F20_0681</t>
  </si>
  <si>
    <t>F30_1162</t>
  </si>
  <si>
    <t>F20_0682</t>
  </si>
  <si>
    <t>/F30/@F30_0441</t>
  </si>
  <si>
    <t>F30_1171</t>
  </si>
  <si>
    <t>F20_0691</t>
  </si>
  <si>
    <t>/F30/@F30_0442</t>
  </si>
  <si>
    <t>F30_1172</t>
  </si>
  <si>
    <t>/F30/@F30_0451</t>
  </si>
  <si>
    <t>F30_1181</t>
  </si>
  <si>
    <t>F20_0701</t>
  </si>
  <si>
    <t>/F30/@F30_0452</t>
  </si>
  <si>
    <t>F30_1182</t>
  </si>
  <si>
    <t>F20_0702</t>
  </si>
  <si>
    <t>/F30/@F30_0461</t>
  </si>
  <si>
    <t>F30_1191</t>
  </si>
  <si>
    <t>F20_0711</t>
  </si>
  <si>
    <t>/F30/@F30_0462</t>
  </si>
  <si>
    <t>F30_1192</t>
  </si>
  <si>
    <t>F20_0712</t>
  </si>
  <si>
    <t>F30_1201</t>
  </si>
  <si>
    <t>F20_0721</t>
  </si>
  <si>
    <t>F30_1202</t>
  </si>
  <si>
    <t>F20_0722</t>
  </si>
  <si>
    <t>F30_1211</t>
  </si>
  <si>
    <t>F20_0731</t>
  </si>
  <si>
    <t>F30_1212</t>
  </si>
  <si>
    <t>F20_0732</t>
  </si>
  <si>
    <t>F30_1221</t>
  </si>
  <si>
    <t>F20_0741</t>
  </si>
  <si>
    <t>F30_1222</t>
  </si>
  <si>
    <t>F20_0742</t>
  </si>
  <si>
    <t>F30_1231</t>
  </si>
  <si>
    <t>F20_0751</t>
  </si>
  <si>
    <t>F30_1232</t>
  </si>
  <si>
    <t>F20_0752</t>
  </si>
  <si>
    <t>F30_1241</t>
  </si>
  <si>
    <t>F20_0761</t>
  </si>
  <si>
    <t>F30_1242</t>
  </si>
  <si>
    <t>F20_0762</t>
  </si>
  <si>
    <t>/F30/@F30_0521</t>
  </si>
  <si>
    <t>F30_1251</t>
  </si>
  <si>
    <t>F20_0771</t>
  </si>
  <si>
    <t>/F30/@F30_0522</t>
  </si>
  <si>
    <t>F30_1252</t>
  </si>
  <si>
    <t>F20_0772</t>
  </si>
  <si>
    <t>/F30/@F30_0531</t>
  </si>
  <si>
    <t>F30_1261</t>
  </si>
  <si>
    <t>F20_0781</t>
  </si>
  <si>
    <t>/F30/@F30_0532</t>
  </si>
  <si>
    <t>F30_1262</t>
  </si>
  <si>
    <t>F20_0782</t>
  </si>
  <si>
    <t>F30_1271</t>
  </si>
  <si>
    <t>F20_0791</t>
  </si>
  <si>
    <t>F30_1272</t>
  </si>
  <si>
    <t>F20_0792</t>
  </si>
  <si>
    <t>F30_1281</t>
  </si>
  <si>
    <t>F20_0801</t>
  </si>
  <si>
    <t>F30_1282</t>
  </si>
  <si>
    <t>F20_0802</t>
  </si>
  <si>
    <t>/F30/@F30_0561</t>
  </si>
  <si>
    <t>F30_1291</t>
  </si>
  <si>
    <t>F20_0811</t>
  </si>
  <si>
    <t>/F30/@F30_0562</t>
  </si>
  <si>
    <t>F30_1292</t>
  </si>
  <si>
    <t>F20_0812</t>
  </si>
  <si>
    <t>F30_1301</t>
  </si>
  <si>
    <t>F30_1302</t>
  </si>
  <si>
    <t>F30_1311</t>
  </si>
  <si>
    <t>F30_1312</t>
  </si>
  <si>
    <t>F30_1321</t>
  </si>
  <si>
    <t>F30_1322</t>
  </si>
  <si>
    <t>F30_1331</t>
  </si>
  <si>
    <t>F30_1332</t>
  </si>
  <si>
    <t>F30_1341</t>
  </si>
  <si>
    <t>F20_3051</t>
  </si>
  <si>
    <t>F30_1342</t>
  </si>
  <si>
    <t>F20_3052</t>
  </si>
  <si>
    <t>F30_1351</t>
  </si>
  <si>
    <t>F20_3061</t>
  </si>
  <si>
    <t>F30_1352</t>
  </si>
  <si>
    <t>F20_3062</t>
  </si>
  <si>
    <t>F30_1361</t>
  </si>
  <si>
    <t>F20_3071</t>
  </si>
  <si>
    <t>F30_1362</t>
  </si>
  <si>
    <t>F30_1371</t>
  </si>
  <si>
    <t>F20_3081</t>
  </si>
  <si>
    <t>F30_1373</t>
  </si>
  <si>
    <t>F20_3082</t>
  </si>
  <si>
    <t>/F30/@F30_0651</t>
  </si>
  <si>
    <t>F30_1381</t>
  </si>
  <si>
    <t>F20_3091</t>
  </si>
  <si>
    <t>/F30/@F30_0652</t>
  </si>
  <si>
    <t>F30_1382</t>
  </si>
  <si>
    <t>F20_3092</t>
  </si>
  <si>
    <t>/F30/@F30_0661</t>
  </si>
  <si>
    <t>F30_1383</t>
  </si>
  <si>
    <t>F20_3101</t>
  </si>
  <si>
    <t>/F30/@F30_0662</t>
  </si>
  <si>
    <t>F30_1384</t>
  </si>
  <si>
    <t>F20_3102</t>
  </si>
  <si>
    <t>F30_1391</t>
  </si>
  <si>
    <t>F20_3111</t>
  </si>
  <si>
    <t>F30_1392</t>
  </si>
  <si>
    <t>/F30/@F30_0681</t>
  </si>
  <si>
    <t>F30_1393</t>
  </si>
  <si>
    <t>F20_3121</t>
  </si>
  <si>
    <t>/F30/@F30_0682</t>
  </si>
  <si>
    <t>F30_1394</t>
  </si>
  <si>
    <t>/F30/@F30_0691</t>
  </si>
  <si>
    <t>F30_1401</t>
  </si>
  <si>
    <t>F20_3131</t>
  </si>
  <si>
    <t>/F30/@F30_0692</t>
  </si>
  <si>
    <t>F30_1402</t>
  </si>
  <si>
    <t>F20_3132</t>
  </si>
  <si>
    <t>F30_1403</t>
  </si>
  <si>
    <t>F20_3141</t>
  </si>
  <si>
    <t>F30_1404</t>
  </si>
  <si>
    <t>F20_3142</t>
  </si>
  <si>
    <t>F30_1411</t>
  </si>
  <si>
    <t>F20_3151</t>
  </si>
  <si>
    <t>F30_1412</t>
  </si>
  <si>
    <t>F20_3152</t>
  </si>
  <si>
    <t>F30_1413</t>
  </si>
  <si>
    <t>F20_3161</t>
  </si>
  <si>
    <t>F30_1414</t>
  </si>
  <si>
    <t>F20_3162</t>
  </si>
  <si>
    <t>/F30/@F30_0731</t>
  </si>
  <si>
    <t>F30_1421</t>
  </si>
  <si>
    <t>F20_3171</t>
  </si>
  <si>
    <t>/F30/@F30_0732</t>
  </si>
  <si>
    <t>F30_1422</t>
  </si>
  <si>
    <t>F20_3172</t>
  </si>
  <si>
    <t>F30_1423</t>
  </si>
  <si>
    <t>F20_3181</t>
  </si>
  <si>
    <t>F30_1424</t>
  </si>
  <si>
    <t>F20_3182</t>
  </si>
  <si>
    <t>/F30/@F30_0751</t>
  </si>
  <si>
    <t>F30_1431</t>
  </si>
  <si>
    <t>F20_3191</t>
  </si>
  <si>
    <t>/F30/@F30_0752</t>
  </si>
  <si>
    <t>F30_1432</t>
  </si>
  <si>
    <t>F20_3192</t>
  </si>
  <si>
    <t>/F30/@F30_0761</t>
  </si>
  <si>
    <t>F30_1433</t>
  </si>
  <si>
    <t>F20_3201</t>
  </si>
  <si>
    <t>/F30/@F30_0762</t>
  </si>
  <si>
    <t>F30_1434</t>
  </si>
  <si>
    <t>F20_3202</t>
  </si>
  <si>
    <t>/F30/@F30_0771</t>
  </si>
  <si>
    <t>F30_1441</t>
  </si>
  <si>
    <t>F20_3211</t>
  </si>
  <si>
    <t>/F30/@F30_0772</t>
  </si>
  <si>
    <t>F30_1442</t>
  </si>
  <si>
    <t>F20_3212</t>
  </si>
  <si>
    <t>/F30/@F30_0781</t>
  </si>
  <si>
    <t>F30_1443</t>
  </si>
  <si>
    <t>F20_3221</t>
  </si>
  <si>
    <t>/F30/@F30_0782</t>
  </si>
  <si>
    <t>F30_1444</t>
  </si>
  <si>
    <t>F20_3222</t>
  </si>
  <si>
    <t>/F30/@F30_0791</t>
  </si>
  <si>
    <t>F30_1451</t>
  </si>
  <si>
    <t>F20_3231</t>
  </si>
  <si>
    <t>/F30/@F30_0792</t>
  </si>
  <si>
    <t>F30_1452</t>
  </si>
  <si>
    <t>F20_3232</t>
  </si>
  <si>
    <t>/F30/@F30_0801</t>
  </si>
  <si>
    <t>F30_1453</t>
  </si>
  <si>
    <t>F20_3241</t>
  </si>
  <si>
    <t>/F30/@F30_0802</t>
  </si>
  <si>
    <t>F30_1454</t>
  </si>
  <si>
    <t>F20_3242</t>
  </si>
  <si>
    <t>/F30/@F30_0811</t>
  </si>
  <si>
    <t>F30_1461</t>
  </si>
  <si>
    <t>F20_3251</t>
  </si>
  <si>
    <t>/F30/@F30_0812</t>
  </si>
  <si>
    <t>F30_1462</t>
  </si>
  <si>
    <t>F20_3252</t>
  </si>
  <si>
    <t>/F30/@F30_0821</t>
  </si>
  <si>
    <t>F30_1463</t>
  </si>
  <si>
    <t>F20_3261</t>
  </si>
  <si>
    <t>/F30/@F30_0822</t>
  </si>
  <si>
    <t>F30_1464</t>
  </si>
  <si>
    <t>F20_3262</t>
  </si>
  <si>
    <t>/F30/@F30_0831</t>
  </si>
  <si>
    <t>F30_1471</t>
  </si>
  <si>
    <t>F20_3271</t>
  </si>
  <si>
    <t>/F30/@F30_0832</t>
  </si>
  <si>
    <t>F30_1472</t>
  </si>
  <si>
    <t>F20_3272</t>
  </si>
  <si>
    <t>/F30/@F30_0841</t>
  </si>
  <si>
    <t>F30_1473</t>
  </si>
  <si>
    <t>/F30/@F30_0842</t>
  </si>
  <si>
    <t>F30_1474</t>
  </si>
  <si>
    <t>F30_1481</t>
  </si>
  <si>
    <t>F30_1482</t>
  </si>
  <si>
    <t>F30_1483</t>
  </si>
  <si>
    <t>F30_1484</t>
  </si>
  <si>
    <t>F30_1491</t>
  </si>
  <si>
    <t>/F30/@F30_0872</t>
  </si>
  <si>
    <t>F30_1492</t>
  </si>
  <si>
    <t>F30_1501</t>
  </si>
  <si>
    <t>F30_1502</t>
  </si>
  <si>
    <t>F30_1511</t>
  </si>
  <si>
    <t>F30_1512</t>
  </si>
  <si>
    <t>/F30/@F30_0901</t>
  </si>
  <si>
    <t>F30_1521</t>
  </si>
  <si>
    <t>/F30/@F30_0902</t>
  </si>
  <si>
    <t>F30_1522</t>
  </si>
  <si>
    <t>F30_1531</t>
  </si>
  <si>
    <t>F30_1532</t>
  </si>
  <si>
    <t>/F30/@F30_3181</t>
  </si>
  <si>
    <t>/F30/@F30_0921</t>
  </si>
  <si>
    <t>F30_1541</t>
  </si>
  <si>
    <t>/F30/@F30_3182</t>
  </si>
  <si>
    <t>/F30/@F30_0922</t>
  </si>
  <si>
    <t>F30_1542</t>
  </si>
  <si>
    <t>F30_1551</t>
  </si>
  <si>
    <t>F30_1552</t>
  </si>
  <si>
    <t>F30_1561</t>
  </si>
  <si>
    <t>F30_1562</t>
  </si>
  <si>
    <t>/F30/@F30_0951</t>
  </si>
  <si>
    <t>F30_1571</t>
  </si>
  <si>
    <t>/F30/@F30_0952</t>
  </si>
  <si>
    <t>F30_1572</t>
  </si>
  <si>
    <t>F30_1581</t>
  </si>
  <si>
    <t>F30_1582</t>
  </si>
  <si>
    <t>/F30/@F30_0971</t>
  </si>
  <si>
    <t>F30_1591</t>
  </si>
  <si>
    <t>/F30/@F30_0972</t>
  </si>
  <si>
    <t>F30_1592</t>
  </si>
  <si>
    <t>/F30/@F30_0981</t>
  </si>
  <si>
    <t>F30_1601</t>
  </si>
  <si>
    <t>/F30/@F30_0982</t>
  </si>
  <si>
    <t>F30_1602</t>
  </si>
  <si>
    <t>/F30/@F30_0991</t>
  </si>
  <si>
    <t>F30_1611</t>
  </si>
  <si>
    <t>/F30/@F30_0992</t>
  </si>
  <si>
    <t>F30_1612</t>
  </si>
  <si>
    <t>/F30/@F30_1001</t>
  </si>
  <si>
    <t>F30_1621</t>
  </si>
  <si>
    <t>/F30/@F30_1002</t>
  </si>
  <si>
    <t>F30_1622</t>
  </si>
  <si>
    <t>/F30/@F30_1011</t>
  </si>
  <si>
    <t>F30_1631</t>
  </si>
  <si>
    <t>/F30/@F30_1012</t>
  </si>
  <si>
    <t>F30_1632</t>
  </si>
  <si>
    <t>/F30/@F30_1021</t>
  </si>
  <si>
    <t>F30_1641</t>
  </si>
  <si>
    <t>/F30/@F30_1022</t>
  </si>
  <si>
    <t>F30_1642</t>
  </si>
  <si>
    <t>/F30/@F30_1031</t>
  </si>
  <si>
    <t>F30_1651</t>
  </si>
  <si>
    <t>/F30/@F30_1032</t>
  </si>
  <si>
    <t>F30_1652</t>
  </si>
  <si>
    <t>/F30/@F30_1041</t>
  </si>
  <si>
    <t>F30_1661</t>
  </si>
  <si>
    <t>/F30/@F30_1042</t>
  </si>
  <si>
    <t>F30_1662</t>
  </si>
  <si>
    <t>/F30/@F30_1051</t>
  </si>
  <si>
    <t>F30_1671</t>
  </si>
  <si>
    <t>/F30/@F30_1052</t>
  </si>
  <si>
    <t>F30_1672</t>
  </si>
  <si>
    <t>/F30/@F30_1061</t>
  </si>
  <si>
    <t>F30_1681</t>
  </si>
  <si>
    <t>/F30/@F30_1062</t>
  </si>
  <si>
    <t>F30_1691</t>
  </si>
  <si>
    <t>F30_1701</t>
  </si>
  <si>
    <t>F30_1711</t>
  </si>
  <si>
    <t>F30_1712</t>
  </si>
  <si>
    <t>F30_1721</t>
  </si>
  <si>
    <t>F30_1731</t>
  </si>
  <si>
    <t>F30_1741</t>
  </si>
  <si>
    <t>F30_1751</t>
  </si>
  <si>
    <t>F30_1761</t>
  </si>
  <si>
    <t>F30_1771</t>
  </si>
  <si>
    <t>F30_1781</t>
  </si>
  <si>
    <t>/F30/@F30_1162</t>
  </si>
  <si>
    <t>F30_1791</t>
  </si>
  <si>
    <t>/F30/@F30_1181</t>
  </si>
  <si>
    <t>F30_1801</t>
  </si>
  <si>
    <t>/F30/@F30_1182</t>
  </si>
  <si>
    <t>F30_1802</t>
  </si>
  <si>
    <t>/F30/@F30_1191</t>
  </si>
  <si>
    <t>F30_1811</t>
  </si>
  <si>
    <t>/F30/@F30_1192</t>
  </si>
  <si>
    <t>/F30/@F30_1201</t>
  </si>
  <si>
    <t>F30_1821</t>
  </si>
  <si>
    <t>/F30/@F30_1202</t>
  </si>
  <si>
    <t>/F30/@F30_1211</t>
  </si>
  <si>
    <t>F30_1831</t>
  </si>
  <si>
    <t>/F30/@F30_1212</t>
  </si>
  <si>
    <t>/F30/@F30_1221</t>
  </si>
  <si>
    <t>F30_1841</t>
  </si>
  <si>
    <t>/F30/@F30_1222</t>
  </si>
  <si>
    <t>/F30/@F30_1231</t>
  </si>
  <si>
    <t>F30_1851</t>
  </si>
  <si>
    <t>F30_1861</t>
  </si>
  <si>
    <t>/F30/@F30_1251</t>
  </si>
  <si>
    <t>F30_1871</t>
  </si>
  <si>
    <t>/F30/@F30_1252</t>
  </si>
  <si>
    <t>F30_1881</t>
  </si>
  <si>
    <t>F30_1891</t>
  </si>
  <si>
    <t>/F30/@F30_1272</t>
  </si>
  <si>
    <t>F30_1901</t>
  </si>
  <si>
    <t>F30_1911</t>
  </si>
  <si>
    <t>/F30/@F30_1301</t>
  </si>
  <si>
    <t>F30_1921</t>
  </si>
  <si>
    <t>/F30/@F30_1302</t>
  </si>
  <si>
    <t>F30_1922</t>
  </si>
  <si>
    <t>/F30/@F30_1311</t>
  </si>
  <si>
    <t>F30_1931</t>
  </si>
  <si>
    <t>/F30/@F30_1312</t>
  </si>
  <si>
    <t>F30_1932</t>
  </si>
  <si>
    <t>/F30/@F30_1321</t>
  </si>
  <si>
    <t>F30_1941</t>
  </si>
  <si>
    <t>/F30/@F30_1322</t>
  </si>
  <si>
    <t>/F30/@F30_1331</t>
  </si>
  <si>
    <t>F30_1951</t>
  </si>
  <si>
    <t>/F30/@F30_1332</t>
  </si>
  <si>
    <t>F30_1952</t>
  </si>
  <si>
    <t>F30_1961</t>
  </si>
  <si>
    <t>F30_1962</t>
  </si>
  <si>
    <t>/F30/@F30_1351</t>
  </si>
  <si>
    <t>F30_1971</t>
  </si>
  <si>
    <t>/F30/@F30_1352</t>
  </si>
  <si>
    <t>/F30/@F30_1361</t>
  </si>
  <si>
    <t>F30_1981</t>
  </si>
  <si>
    <t>/F30/@F30_1362</t>
  </si>
  <si>
    <t>F30_1991</t>
  </si>
  <si>
    <t>F30_2001</t>
  </si>
  <si>
    <t>/F30/@F30_1391</t>
  </si>
  <si>
    <t>F30_2011</t>
  </si>
  <si>
    <t>/F30/@F30_1392</t>
  </si>
  <si>
    <t>/F30/@F30_1401</t>
  </si>
  <si>
    <t>F30_2021</t>
  </si>
  <si>
    <t>/F30/@F30_1402</t>
  </si>
  <si>
    <t>/F30/@F30_1411</t>
  </si>
  <si>
    <t>F30_2031</t>
  </si>
  <si>
    <t>/F30/@F30_1413</t>
  </si>
  <si>
    <t>/F30/@F30_1421</t>
  </si>
  <si>
    <t>F30_2041</t>
  </si>
  <si>
    <t>/F30/@F30_1422</t>
  </si>
  <si>
    <t>F30_2042</t>
  </si>
  <si>
    <t>/F30/@F30_1423</t>
  </si>
  <si>
    <t>F30_2051</t>
  </si>
  <si>
    <t>/F30/@F30_1424</t>
  </si>
  <si>
    <t>F30_2061</t>
  </si>
  <si>
    <t>/F30/@F30_1432</t>
  </si>
  <si>
    <t>F30_2062</t>
  </si>
  <si>
    <t>F30_2071</t>
  </si>
  <si>
    <t>/F30/@F30_1434</t>
  </si>
  <si>
    <t>F30_2072</t>
  </si>
  <si>
    <t>F30_2081</t>
  </si>
  <si>
    <t>F30_2091</t>
  </si>
  <si>
    <t>F30_2092</t>
  </si>
  <si>
    <t>F30_2101</t>
  </si>
  <si>
    <t>F30_2102</t>
  </si>
  <si>
    <t>F30_2111</t>
  </si>
  <si>
    <t>F30_2112</t>
  </si>
  <si>
    <t>/F30/@F30_1461</t>
  </si>
  <si>
    <t>F30_2121</t>
  </si>
  <si>
    <t>F30_2122</t>
  </si>
  <si>
    <t>/F30/@F30_1463</t>
  </si>
  <si>
    <t>F30_2131</t>
  </si>
  <si>
    <t>F30_2132</t>
  </si>
  <si>
    <t>/F30/@F30_1471</t>
  </si>
  <si>
    <t>F30_2141</t>
  </si>
  <si>
    <t>F30_2142</t>
  </si>
  <si>
    <t>/F30/@F30_1473</t>
  </si>
  <si>
    <t>F30_2151</t>
  </si>
  <si>
    <t>F30_2152</t>
  </si>
  <si>
    <t>/F30/@F30_1481</t>
  </si>
  <si>
    <t>F30_2161</t>
  </si>
  <si>
    <t>F30_2162</t>
  </si>
  <si>
    <t>/F30/@F30_1483</t>
  </si>
  <si>
    <t>F30_2171</t>
  </si>
  <si>
    <t>F30_2172</t>
  </si>
  <si>
    <t>/F30/@F30_1491</t>
  </si>
  <si>
    <t>F30_2181</t>
  </si>
  <si>
    <t>/F30/@F30_1493</t>
  </si>
  <si>
    <t>F30_2191</t>
  </si>
  <si>
    <t>F30_2192</t>
  </si>
  <si>
    <t>/F30/@F30_1501</t>
  </si>
  <si>
    <t>F30_2201</t>
  </si>
  <si>
    <t>F30_2202</t>
  </si>
  <si>
    <t>/F30/@F30_1503</t>
  </si>
  <si>
    <t>F30_2211</t>
  </si>
  <si>
    <t>F30_2212</t>
  </si>
  <si>
    <t>/F30/@F30_1511</t>
  </si>
  <si>
    <t>F30_2221</t>
  </si>
  <si>
    <t>F30_2222</t>
  </si>
  <si>
    <t>/F30/@F30_1513</t>
  </si>
  <si>
    <t>F30_2231</t>
  </si>
  <si>
    <t>F30_2232</t>
  </si>
  <si>
    <t>F30_2241</t>
  </si>
  <si>
    <t>F30_2242</t>
  </si>
  <si>
    <t>F30_2251</t>
  </si>
  <si>
    <t>/F30/@F30_1531</t>
  </si>
  <si>
    <t>F30_2261</t>
  </si>
  <si>
    <t>F30_2262</t>
  </si>
  <si>
    <t>F30_2271</t>
  </si>
  <si>
    <t>F30_2272</t>
  </si>
  <si>
    <t>/F30/@F30_1551</t>
  </si>
  <si>
    <t>F30_2281</t>
  </si>
  <si>
    <t>/F30/@F30_1552</t>
  </si>
  <si>
    <t>F30_2282</t>
  </si>
  <si>
    <t>/F30/@F30_1561</t>
  </si>
  <si>
    <t>F30_2291</t>
  </si>
  <si>
    <t>/F30/@F30_1562</t>
  </si>
  <si>
    <t>F30_2292</t>
  </si>
  <si>
    <t>/F30/@F30_1571</t>
  </si>
  <si>
    <t>F30_2301</t>
  </si>
  <si>
    <t>/F30/@F30_1572</t>
  </si>
  <si>
    <t>F30_2302</t>
  </si>
  <si>
    <t>/F30/@F30_1581</t>
  </si>
  <si>
    <t>F30_2311</t>
  </si>
  <si>
    <t>/F30/@F30_1582</t>
  </si>
  <si>
    <t>F30_2312</t>
  </si>
  <si>
    <t>/F30/@F30_1591</t>
  </si>
  <si>
    <t>F30_2321</t>
  </si>
  <si>
    <t>/F30/@F30_1592</t>
  </si>
  <si>
    <t>F30_2322</t>
  </si>
  <si>
    <t>/F30/@F30_1601</t>
  </si>
  <si>
    <t>F30_2331</t>
  </si>
  <si>
    <t>/F30/@F30_1602</t>
  </si>
  <si>
    <t>F30_2332</t>
  </si>
  <si>
    <t>/F30/@F30_1611</t>
  </si>
  <si>
    <t>F30_2341</t>
  </si>
  <si>
    <t>/F30/@F30_1612</t>
  </si>
  <si>
    <t>F30_2342</t>
  </si>
  <si>
    <t>/F30/@F30_1621</t>
  </si>
  <si>
    <t>F30_2351</t>
  </si>
  <si>
    <t>/F30/@F30_1622</t>
  </si>
  <si>
    <t>F30_2352</t>
  </si>
  <si>
    <t>/F30/@F30_1631</t>
  </si>
  <si>
    <t>F30_2361</t>
  </si>
  <si>
    <t>/F30/@F30_1632</t>
  </si>
  <si>
    <t>F30_2362</t>
  </si>
  <si>
    <t>/F30/@F30_1641</t>
  </si>
  <si>
    <t>F30_3011</t>
  </si>
  <si>
    <t>/F30/@F30_1642</t>
  </si>
  <si>
    <t>F30_3012</t>
  </si>
  <si>
    <t>/F30/@F30_1651</t>
  </si>
  <si>
    <t>F30_3013</t>
  </si>
  <si>
    <t>/F30/@F30_1652</t>
  </si>
  <si>
    <t>F30_3021</t>
  </si>
  <si>
    <t>/F30/@F30_1661</t>
  </si>
  <si>
    <t>F30_3031</t>
  </si>
  <si>
    <t>/F30/@F30_1662</t>
  </si>
  <si>
    <t>F30_3032</t>
  </si>
  <si>
    <t>/F30/@F30_1671</t>
  </si>
  <si>
    <t>F30_3041</t>
  </si>
  <si>
    <t>/F30/@F30_1672</t>
  </si>
  <si>
    <t>F30_3042</t>
  </si>
  <si>
    <t>/F30/@F30_1681</t>
  </si>
  <si>
    <t>F30_3051</t>
  </si>
  <si>
    <t>/F30/@F30_1682</t>
  </si>
  <si>
    <t>F30_3052</t>
  </si>
  <si>
    <t>/F30/@F30_1691</t>
  </si>
  <si>
    <t>F30_3061</t>
  </si>
  <si>
    <t>/F30/@F30_1692</t>
  </si>
  <si>
    <t>F30_3062</t>
  </si>
  <si>
    <t>/F30/@F30_1701</t>
  </si>
  <si>
    <t>F30_3071</t>
  </si>
  <si>
    <t>/F30/@F30_1702</t>
  </si>
  <si>
    <t>F30_3072</t>
  </si>
  <si>
    <t>/F30/@F30_3011</t>
  </si>
  <si>
    <t>F30_3161</t>
  </si>
  <si>
    <t>/F30/@F30_3012</t>
  </si>
  <si>
    <t>F30_3171</t>
  </si>
  <si>
    <t>/F30/@F30_3013</t>
  </si>
  <si>
    <t>F30_3181</t>
  </si>
  <si>
    <t>/F30/@F30_3021</t>
  </si>
  <si>
    <t>F30_3182</t>
  </si>
  <si>
    <t>/F30/@F30_3031</t>
  </si>
  <si>
    <t>F30_3191</t>
  </si>
  <si>
    <t>/F30/@F30_3032</t>
  </si>
  <si>
    <t>F30_3192</t>
  </si>
  <si>
    <t>/F30/@F30_3041</t>
  </si>
  <si>
    <t>F30_3201</t>
  </si>
  <si>
    <t>/F30/@F30_3042</t>
  </si>
  <si>
    <t>F30_3202</t>
  </si>
  <si>
    <t>/F30/@F30_3051</t>
  </si>
  <si>
    <t>F30_3211</t>
  </si>
  <si>
    <t>F30_3212</t>
  </si>
  <si>
    <t>/F30/@F30_3061</t>
  </si>
  <si>
    <t>F30_3221</t>
  </si>
  <si>
    <t>/F30/@F30_3062</t>
  </si>
  <si>
    <t>F30_3222</t>
  </si>
  <si>
    <t>/F30/@F30_3071</t>
  </si>
  <si>
    <t>F30_3231</t>
  </si>
  <si>
    <t>/F30/@F30_3072</t>
  </si>
  <si>
    <t>F30_3232</t>
  </si>
  <si>
    <t>/F30/@F30_3081</t>
  </si>
  <si>
    <t>F30_3241</t>
  </si>
  <si>
    <t>/F30/@F30_3082</t>
  </si>
  <si>
    <t>F30_3242</t>
  </si>
  <si>
    <t>F30_3251</t>
  </si>
  <si>
    <t>F30_3252</t>
  </si>
  <si>
    <t>/F30/@F30_3101</t>
  </si>
  <si>
    <t>F30_3261</t>
  </si>
  <si>
    <t>/F30/@F30_3102</t>
  </si>
  <si>
    <t>F30_3262</t>
  </si>
  <si>
    <t>/F30/@F30_3111</t>
  </si>
  <si>
    <t>F30_3271</t>
  </si>
  <si>
    <t>/F30/@F30_3112</t>
  </si>
  <si>
    <t>F30_3272</t>
  </si>
  <si>
    <t>/F30/@F30_3121</t>
  </si>
  <si>
    <t>F30_3281</t>
  </si>
  <si>
    <t>/F30/@F30_3122</t>
  </si>
  <si>
    <t>F30_3282</t>
  </si>
  <si>
    <t>/F30/@F30_3131</t>
  </si>
  <si>
    <t>F30_3291</t>
  </si>
  <si>
    <t>/F30/@F30_3132</t>
  </si>
  <si>
    <t>F30_3292</t>
  </si>
  <si>
    <t>/F30/@F30_3141</t>
  </si>
  <si>
    <t>F30_3301</t>
  </si>
  <si>
    <t>/F30/@F30_3142</t>
  </si>
  <si>
    <t>F30_3302</t>
  </si>
  <si>
    <t>/F30/@F30_3151</t>
  </si>
  <si>
    <t>F30_3311</t>
  </si>
  <si>
    <t>/F30/@F30_3152</t>
  </si>
  <si>
    <t>F30_3312</t>
  </si>
  <si>
    <t>/F30/@F30_3161</t>
  </si>
  <si>
    <t>F30_3321</t>
  </si>
  <si>
    <t>/F30/@F30_3171</t>
  </si>
  <si>
    <t>F30_3322</t>
  </si>
  <si>
    <t>F30_3331</t>
  </si>
  <si>
    <t>F30_3332</t>
  </si>
  <si>
    <t>/F30/@F30_3191</t>
  </si>
  <si>
    <t>F30_3341</t>
  </si>
  <si>
    <t>/F30/@F30_3192</t>
  </si>
  <si>
    <t>F30_3342</t>
  </si>
  <si>
    <t>/F30/@F30_3201</t>
  </si>
  <si>
    <t>F30_3351</t>
  </si>
  <si>
    <t>/F30/@F30_3202</t>
  </si>
  <si>
    <t>F30_3352</t>
  </si>
  <si>
    <t>/F30/@F30_3211</t>
  </si>
  <si>
    <t>F30_3361</t>
  </si>
  <si>
    <t>/F30/@F30_3212</t>
  </si>
  <si>
    <t>F30_3362</t>
  </si>
  <si>
    <t>/F30/@F30_3221</t>
  </si>
  <si>
    <t>F30_3371</t>
  </si>
  <si>
    <t>/F30/@F30_3222</t>
  </si>
  <si>
    <t>F30_3372</t>
  </si>
  <si>
    <t>/F30/@F30_3231</t>
  </si>
  <si>
    <t>F30_3381</t>
  </si>
  <si>
    <t>/F30/@F30_3232</t>
  </si>
  <si>
    <t>F30_3382</t>
  </si>
  <si>
    <t>/F30/@F30_3241</t>
  </si>
  <si>
    <t>F30_3391</t>
  </si>
  <si>
    <t>/F30/@F30_3242</t>
  </si>
  <si>
    <t>F30_3392</t>
  </si>
  <si>
    <t>/F30/@F30_3251</t>
  </si>
  <si>
    <t>F30_3401</t>
  </si>
  <si>
    <t>/F30/@F30_3252</t>
  </si>
  <si>
    <t>F30_3402</t>
  </si>
  <si>
    <t>/F40/@F40_0011</t>
  </si>
  <si>
    <t>/F40/@F40_0012</t>
  </si>
  <si>
    <t>/F40/@F40_0013</t>
  </si>
  <si>
    <t>/F40/@F40_0015</t>
  </si>
  <si>
    <t>/F40/@F40_0031</t>
  </si>
  <si>
    <t>/F40/@F40_0032</t>
  </si>
  <si>
    <t>/F40/@F40_0033</t>
  </si>
  <si>
    <t>/F40/@F40_0035</t>
  </si>
  <si>
    <t>/F40/@F40_0041</t>
  </si>
  <si>
    <t>/F40/@F40_0042</t>
  </si>
  <si>
    <t>/F40/@F40_0043</t>
  </si>
  <si>
    <t>/F40/@F40_0045</t>
  </si>
  <si>
    <t>/F40/@F40_0051</t>
  </si>
  <si>
    <t>/F40/@F40_0052</t>
  </si>
  <si>
    <t>/F40/@F40_0053</t>
  </si>
  <si>
    <t>/F40/@F40_0055</t>
  </si>
  <si>
    <t>F30_1372</t>
  </si>
  <si>
    <t>/F40/@F40_0094</t>
  </si>
  <si>
    <t>/F40/@F40_0104</t>
  </si>
  <si>
    <t>/F40/@F40_0111</t>
  </si>
  <si>
    <t>/F40/@F40_0112</t>
  </si>
  <si>
    <t>/F40/@F40_0113</t>
  </si>
  <si>
    <t>/F40/@F40_0114</t>
  </si>
  <si>
    <t>/F40/@F40_0115</t>
  </si>
  <si>
    <t>/F40/@F40_0121</t>
  </si>
  <si>
    <t>/F40/@F40_0122</t>
  </si>
  <si>
    <t>/F40/@F40_0123</t>
  </si>
  <si>
    <t>/F40/@F40_0124</t>
  </si>
  <si>
    <t>/F40/@F40_0125</t>
  </si>
  <si>
    <t>/F40/@F40_0134</t>
  </si>
  <si>
    <t>/F40/@F40_0141</t>
  </si>
  <si>
    <t>/F40/@F40_0142</t>
  </si>
  <si>
    <t>/F40/@F40_0143</t>
  </si>
  <si>
    <t>/F40/@F40_0144</t>
  </si>
  <si>
    <t>/F40/@F40_0145</t>
  </si>
  <si>
    <t>/F40/@F40_0151</t>
  </si>
  <si>
    <t>F30_1493</t>
  </si>
  <si>
    <t>/F40/@F40_0152</t>
  </si>
  <si>
    <t>F30_1494</t>
  </si>
  <si>
    <t>/F40/@F40_0153</t>
  </si>
  <si>
    <t>/F40/@F40_0154</t>
  </si>
  <si>
    <t>/F40/@F40_0155</t>
  </si>
  <si>
    <t>F30_1503</t>
  </si>
  <si>
    <t>/F40/@F40_0161</t>
  </si>
  <si>
    <t>F30_1504</t>
  </si>
  <si>
    <t>/F40/@F40_0162</t>
  </si>
  <si>
    <t>/F40/@F40_0163</t>
  </si>
  <si>
    <t>/F40/@F40_0164</t>
  </si>
  <si>
    <t>F30_1513</t>
  </si>
  <si>
    <t>/F40/@F40_0165</t>
  </si>
  <si>
    <t>F30_1514</t>
  </si>
  <si>
    <t>F30_1523</t>
  </si>
  <si>
    <t>/F40/@F40_0174</t>
  </si>
  <si>
    <t>F30_1524</t>
  </si>
  <si>
    <t>/F40/@F40_0181</t>
  </si>
  <si>
    <t>/F40/@F40_0182</t>
  </si>
  <si>
    <t>F30_1533</t>
  </si>
  <si>
    <t>/F40/@F40_0183</t>
  </si>
  <si>
    <t>F30_1534</t>
  </si>
  <si>
    <t>/F40/@F40_0184</t>
  </si>
  <si>
    <t>/F40/@F40_0185</t>
  </si>
  <si>
    <t>F40_0191</t>
  </si>
  <si>
    <t>F30_1543</t>
  </si>
  <si>
    <t>/F40/@F40_0192</t>
  </si>
  <si>
    <t>F40_0192</t>
  </si>
  <si>
    <t>F30_1544</t>
  </si>
  <si>
    <t>/F40/@F40_0193</t>
  </si>
  <si>
    <t>F40_0193</t>
  </si>
  <si>
    <t>F40_0195</t>
  </si>
  <si>
    <t>F40_0201</t>
  </si>
  <si>
    <t>F40_0202</t>
  </si>
  <si>
    <t>F40_0203</t>
  </si>
  <si>
    <t>/F40/@F40_0204</t>
  </si>
  <si>
    <t>F40_0204</t>
  </si>
  <si>
    <t>F40_0205</t>
  </si>
  <si>
    <t>F40_0211</t>
  </si>
  <si>
    <t>F40_0212</t>
  </si>
  <si>
    <t>F40_0213</t>
  </si>
  <si>
    <t>/F40/@F40_0214</t>
  </si>
  <si>
    <t>F40_0214</t>
  </si>
  <si>
    <t>/F40/@F40_0221</t>
  </si>
  <si>
    <t>F40_0221</t>
  </si>
  <si>
    <t>/F40/@F40_0222</t>
  </si>
  <si>
    <t>F40_0222</t>
  </si>
  <si>
    <t>/F40/@F40_0223</t>
  </si>
  <si>
    <t>F40_0223</t>
  </si>
  <si>
    <t>/F40/@F40_0224</t>
  </si>
  <si>
    <t>F40_0224</t>
  </si>
  <si>
    <t>F40_0231</t>
  </si>
  <si>
    <t>F40_0232</t>
  </si>
  <si>
    <t>F40_0233</t>
  </si>
  <si>
    <t>F40_0234</t>
  </si>
  <si>
    <t>/F40/@F40_0241</t>
  </si>
  <si>
    <t>F40_0241</t>
  </si>
  <si>
    <t>/F40/@F40_0242</t>
  </si>
  <si>
    <t>F40_0242</t>
  </si>
  <si>
    <t>/F40/@F40_0243</t>
  </si>
  <si>
    <t>F40_0243</t>
  </si>
  <si>
    <t>/F40/@F40_0244</t>
  </si>
  <si>
    <t>F40_0244</t>
  </si>
  <si>
    <t>F40_0251</t>
  </si>
  <si>
    <t>F40_0252</t>
  </si>
  <si>
    <t>F40_0253</t>
  </si>
  <si>
    <t>F40_0254</t>
  </si>
  <si>
    <t>/F40/@F40_0261</t>
  </si>
  <si>
    <t>F40_0261</t>
  </si>
  <si>
    <t>/F40/@F40_0262</t>
  </si>
  <si>
    <t>F40_0262</t>
  </si>
  <si>
    <t>/F40/@F40_0263</t>
  </si>
  <si>
    <t>F40_0263</t>
  </si>
  <si>
    <t>/F40/@F40_0264</t>
  </si>
  <si>
    <t>F40_0264</t>
  </si>
  <si>
    <t>F40_0271</t>
  </si>
  <si>
    <t>F40_0272</t>
  </si>
  <si>
    <t>F40_0273</t>
  </si>
  <si>
    <t>F40_0274</t>
  </si>
  <si>
    <t>F40_0281</t>
  </si>
  <si>
    <t>F40_0282</t>
  </si>
  <si>
    <t>F40_0283</t>
  </si>
  <si>
    <t>F40_0284</t>
  </si>
  <si>
    <t>F40_0291</t>
  </si>
  <si>
    <t>F40_0292</t>
  </si>
  <si>
    <t>F40_0293</t>
  </si>
  <si>
    <t>F40_0294</t>
  </si>
  <si>
    <t>/F40/@F40_0301</t>
  </si>
  <si>
    <t>F40_0301</t>
  </si>
  <si>
    <t>/F40/@F40_0302</t>
  </si>
  <si>
    <t>F40_0302</t>
  </si>
  <si>
    <t>/F40/@F40_0303</t>
  </si>
  <si>
    <t>F40_0303</t>
  </si>
  <si>
    <t>/F40/@F40_0304</t>
  </si>
  <si>
    <t>F40_0304</t>
  </si>
  <si>
    <t>/F40/@F40_0311</t>
  </si>
  <si>
    <t>F40_0311</t>
  </si>
  <si>
    <t>/F40/@F40_0312</t>
  </si>
  <si>
    <t>F40_0312</t>
  </si>
  <si>
    <t>/F40/@F40_0313</t>
  </si>
  <si>
    <t>F40_0313</t>
  </si>
  <si>
    <t>/F40/@F40_0314</t>
  </si>
  <si>
    <t>F40_0314</t>
  </si>
  <si>
    <t>F30_3081</t>
  </si>
  <si>
    <t>/F40/@F40_0321</t>
  </si>
  <si>
    <t>F40_0321</t>
  </si>
  <si>
    <t>F30_3082</t>
  </si>
  <si>
    <t>/F40/@F40_0322</t>
  </si>
  <si>
    <t>F40_0322</t>
  </si>
  <si>
    <t>F30_3091</t>
  </si>
  <si>
    <t>/F40/@F40_0323</t>
  </si>
  <si>
    <t>F40_0323</t>
  </si>
  <si>
    <t>F30_3092</t>
  </si>
  <si>
    <t>/F40/@F40_0324</t>
  </si>
  <si>
    <t>F40_0324</t>
  </si>
  <si>
    <t>F30_3101</t>
  </si>
  <si>
    <t>F40_0331</t>
  </si>
  <si>
    <t>F30_3102</t>
  </si>
  <si>
    <t>F40_0332</t>
  </si>
  <si>
    <t>F30_3111</t>
  </si>
  <si>
    <t>F40_0333</t>
  </si>
  <si>
    <t>F30_3112</t>
  </si>
  <si>
    <t>F40_0334</t>
  </si>
  <si>
    <t>F30_3121</t>
  </si>
  <si>
    <t>/F40/@F40_0341</t>
  </si>
  <si>
    <t>F40_0341</t>
  </si>
  <si>
    <t>F30_3122</t>
  </si>
  <si>
    <t>/F40/@F40_0342</t>
  </si>
  <si>
    <t>F40_0342</t>
  </si>
  <si>
    <t>F30_3131</t>
  </si>
  <si>
    <t>/F40/@F40_0343</t>
  </si>
  <si>
    <t>F40_0343</t>
  </si>
  <si>
    <t>F30_3132</t>
  </si>
  <si>
    <t>/F40/@F40_0344</t>
  </si>
  <si>
    <t>F40_0344</t>
  </si>
  <si>
    <t>F30_3141</t>
  </si>
  <si>
    <t>F40_0351</t>
  </si>
  <si>
    <t>F30_3142</t>
  </si>
  <si>
    <t>F40_0352</t>
  </si>
  <si>
    <t>F30_3151</t>
  </si>
  <si>
    <t>/F40/@F40_0353</t>
  </si>
  <si>
    <t>F40_0353</t>
  </si>
  <si>
    <t>F30_3152</t>
  </si>
  <si>
    <t>F40_0354</t>
  </si>
  <si>
    <t>F40_0361</t>
  </si>
  <si>
    <t>F40_0362</t>
  </si>
  <si>
    <t>F40_0363</t>
  </si>
  <si>
    <t>F40_0364</t>
  </si>
  <si>
    <t>/F40/@F40_0371</t>
  </si>
  <si>
    <t>F40_0371</t>
  </si>
  <si>
    <t>/F40/@F40_0372</t>
  </si>
  <si>
    <t>F40_0372</t>
  </si>
  <si>
    <t>/F40/@F40_0373</t>
  </si>
  <si>
    <t>F40_0373</t>
  </si>
  <si>
    <t>/F40/@F40_0374</t>
  </si>
  <si>
    <t>F40_0374</t>
  </si>
  <si>
    <t>/F40/@F40_0381</t>
  </si>
  <si>
    <t>F40_0381</t>
  </si>
  <si>
    <t>/F40/@F40_0382</t>
  </si>
  <si>
    <t>F40_0382</t>
  </si>
  <si>
    <t>/F40/@F40_0383</t>
  </si>
  <si>
    <t>F40_0383</t>
  </si>
  <si>
    <t>/F40/@F40_0384</t>
  </si>
  <si>
    <t>F40_0384</t>
  </si>
  <si>
    <t>/F40/@F40_0391</t>
  </si>
  <si>
    <t>F40_0391</t>
  </si>
  <si>
    <t>/F40/@F40_0392</t>
  </si>
  <si>
    <t>F40_0392</t>
  </si>
  <si>
    <t>/F40/@F40_0393</t>
  </si>
  <si>
    <t>F40_0393</t>
  </si>
  <si>
    <t>/F40/@F40_0394</t>
  </si>
  <si>
    <t>F40_0394</t>
  </si>
  <si>
    <t>/F40/@F40_0401</t>
  </si>
  <si>
    <t>F40_0401</t>
  </si>
  <si>
    <t>/F40/@F40_0402</t>
  </si>
  <si>
    <t>F40_0402</t>
  </si>
  <si>
    <t>/F40/@F40_0403</t>
  </si>
  <si>
    <t>F40_0403</t>
  </si>
  <si>
    <t>/F40/@F40_0404</t>
  </si>
  <si>
    <t>F40_0404</t>
  </si>
  <si>
    <t>/F40/@F40_0411</t>
  </si>
  <si>
    <t>F40_0411</t>
  </si>
  <si>
    <t>/F40/@F40_0412</t>
  </si>
  <si>
    <t>F40_0412</t>
  </si>
  <si>
    <t>/F40/@F40_0413</t>
  </si>
  <si>
    <t>F40_0413</t>
  </si>
  <si>
    <t>/F40/@F40_0414</t>
  </si>
  <si>
    <t>F40_0414</t>
  </si>
  <si>
    <t>/F40/@F40_0421</t>
  </si>
  <si>
    <t>F40_0421</t>
  </si>
  <si>
    <t>/F40/@F40_0422</t>
  </si>
  <si>
    <t>F40_0422</t>
  </si>
  <si>
    <t>/F40/@F40_0423</t>
  </si>
  <si>
    <t>F40_0423</t>
  </si>
  <si>
    <t>/F40/@F40_0424</t>
  </si>
  <si>
    <t>F40_0424</t>
  </si>
  <si>
    <t>F40_0431</t>
  </si>
  <si>
    <t>/F40/@F40_0432</t>
  </si>
  <si>
    <t>F40_0432</t>
  </si>
  <si>
    <t>F40_0433</t>
  </si>
  <si>
    <t>F40_0434</t>
  </si>
  <si>
    <t>/F40/@F40_0441</t>
  </si>
  <si>
    <t>F40_0441</t>
  </si>
  <si>
    <t>/F40/@F40_0442</t>
  </si>
  <si>
    <t>F40_0442</t>
  </si>
  <si>
    <t>/F40/@F40_0443</t>
  </si>
  <si>
    <t>F40_0443</t>
  </si>
  <si>
    <t>/F40/@F40_0444</t>
  </si>
  <si>
    <t>F40_0444</t>
  </si>
  <si>
    <t>/F40/@F40_0451</t>
  </si>
  <si>
    <t>F40_0451</t>
  </si>
  <si>
    <t>/F40/@F40_0452</t>
  </si>
  <si>
    <t>F40_0452</t>
  </si>
  <si>
    <t>/F40/@F40_0453</t>
  </si>
  <si>
    <t>F40_0453</t>
  </si>
  <si>
    <t>/F40/@F40_0454</t>
  </si>
  <si>
    <t>F40_0454</t>
  </si>
  <si>
    <t>/F40/@F40_0461</t>
  </si>
  <si>
    <t>F40_0461</t>
  </si>
  <si>
    <t>/F40/@F40_0462</t>
  </si>
  <si>
    <t>F40_0462</t>
  </si>
  <si>
    <t>/F40/@F40_0463</t>
  </si>
  <si>
    <t>F40_0463</t>
  </si>
  <si>
    <t>/F40/@F40_0464</t>
  </si>
  <si>
    <t>F40_0464</t>
  </si>
  <si>
    <t>F40_0471</t>
  </si>
  <si>
    <t>F40_0074</t>
  </si>
  <si>
    <t>F40_0472</t>
  </si>
  <si>
    <t>F40_0473</t>
  </si>
  <si>
    <t>F40_0474</t>
  </si>
  <si>
    <t>/F40/@F40_0481</t>
  </si>
  <si>
    <t>F40_0481</t>
  </si>
  <si>
    <t>/F40/@F40_0482</t>
  </si>
  <si>
    <t>F40_0482</t>
  </si>
  <si>
    <t>/F40/@F40_0483</t>
  </si>
  <si>
    <t>F40_0483</t>
  </si>
  <si>
    <t>/F40/@F40_0484</t>
  </si>
  <si>
    <t>F40_0484</t>
  </si>
  <si>
    <t>/F40/@F40_0491</t>
  </si>
  <si>
    <t>F40_0491</t>
  </si>
  <si>
    <t>/F40/@F40_0492</t>
  </si>
  <si>
    <t>F40_0492</t>
  </si>
  <si>
    <t>/F40/@F40_0493</t>
  </si>
  <si>
    <t>F40_0493</t>
  </si>
  <si>
    <t>/F40/@F40_0494</t>
  </si>
  <si>
    <t>F40_0494</t>
  </si>
  <si>
    <t>/F40/@F40_0501</t>
  </si>
  <si>
    <t>F40_0501</t>
  </si>
  <si>
    <t>/F40/@F40_0502</t>
  </si>
  <si>
    <t>F40_0502</t>
  </si>
  <si>
    <t>/F40/@F40_0503</t>
  </si>
  <si>
    <t>F40_0503</t>
  </si>
  <si>
    <t>/F40/@F40_0504</t>
  </si>
  <si>
    <t>F40_0504</t>
  </si>
  <si>
    <t>/F40/@F40_0511</t>
  </si>
  <si>
    <t>F40_0511</t>
  </si>
  <si>
    <t>/F40/@F40_0512</t>
  </si>
  <si>
    <t>F40_0512</t>
  </si>
  <si>
    <t>/F40/@F40_0513</t>
  </si>
  <si>
    <t>F40_0513</t>
  </si>
  <si>
    <t>/F40/@F40_0514</t>
  </si>
  <si>
    <t>F40_0514</t>
  </si>
  <si>
    <t>F40_0521</t>
  </si>
  <si>
    <t>F40_0522</t>
  </si>
  <si>
    <t>F40_0523</t>
  </si>
  <si>
    <t>F40_0524</t>
  </si>
  <si>
    <t>/F40/@F40_0531</t>
  </si>
  <si>
    <t>F40_0531</t>
  </si>
  <si>
    <t>/F40/@F40_0532</t>
  </si>
  <si>
    <t>F40_0532</t>
  </si>
  <si>
    <t>/F40/@F40_0533</t>
  </si>
  <si>
    <t>F40_0533</t>
  </si>
  <si>
    <t>/F40/@F40_0534</t>
  </si>
  <si>
    <t>F40_0534</t>
  </si>
  <si>
    <t>F40_0215</t>
  </si>
  <si>
    <t>F40_0541</t>
  </si>
  <si>
    <t>F40_0542</t>
  </si>
  <si>
    <t>F40_0543</t>
  </si>
  <si>
    <t>F40_0544</t>
  </si>
  <si>
    <t>F40_0551</t>
  </si>
  <si>
    <t>F40_0552</t>
  </si>
  <si>
    <t>F40_0553</t>
  </si>
  <si>
    <t>F40_0554</t>
  </si>
  <si>
    <t>F40_0561</t>
  </si>
  <si>
    <t>F40_0562</t>
  </si>
  <si>
    <t>F40_0563</t>
  </si>
  <si>
    <t>F40_0564</t>
  </si>
  <si>
    <t xml:space="preserve">Cifra de afaceri netă </t>
  </si>
  <si>
    <t xml:space="preserve">Județ </t>
  </si>
  <si>
    <t xml:space="preserve">Adresa </t>
  </si>
  <si>
    <t xml:space="preserve">CAEN </t>
  </si>
  <si>
    <t xml:space="preserve">CAEN2 </t>
  </si>
  <si>
    <t xml:space="preserve">Producţia vândută </t>
  </si>
  <si>
    <t xml:space="preserve">Venituri din vânzarea mărfurilor </t>
  </si>
  <si>
    <t xml:space="preserve">Venituri din subvenţii de exploatare </t>
  </si>
  <si>
    <t xml:space="preserve">Venituri din reevaluarea imobilizărilor corporale </t>
  </si>
  <si>
    <t xml:space="preserve">Venituri din producţia de investiţii imobiliare </t>
  </si>
  <si>
    <t xml:space="preserve">Alte venituri din exploatare </t>
  </si>
  <si>
    <t xml:space="preserve">Venituri din exploatare - Total </t>
  </si>
  <si>
    <t xml:space="preserve">Venit cost prod în curs - Solduri creditoare </t>
  </si>
  <si>
    <t xml:space="preserve">Venit cost prod în curs - Solduri debitoare </t>
  </si>
  <si>
    <t xml:space="preserve">Venituri din producţia de imobilizări, din care: </t>
  </si>
  <si>
    <t xml:space="preserve">Reduceri comerciale acordate </t>
  </si>
  <si>
    <t xml:space="preserve">Venituri din fondul comercial negativ </t>
  </si>
  <si>
    <t xml:space="preserve">Alte cheltuieli materiale </t>
  </si>
  <si>
    <t xml:space="preserve">Alte cheltuieli externe (cu energie şi apă) </t>
  </si>
  <si>
    <t xml:space="preserve">Cheltuieli privind mărfurile </t>
  </si>
  <si>
    <t xml:space="preserve"> - Cheltuieli cu asigurările şi protecţia socială </t>
  </si>
  <si>
    <t xml:space="preserve">Ajustări de valoare privind imobilizările </t>
  </si>
  <si>
    <t xml:space="preserve">Ajustări de valoare privind activele circulante </t>
  </si>
  <si>
    <t xml:space="preserve">Alte cheltuieli de exploatare </t>
  </si>
  <si>
    <t xml:space="preserve">Cheltuieli privind prestaţiile externe, din care: </t>
  </si>
  <si>
    <t xml:space="preserve">Cheltuieli cu personalul, din care: </t>
  </si>
  <si>
    <t xml:space="preserve"> - Salarii și indemnizații (inclusiv tichetele de masă) </t>
  </si>
  <si>
    <t xml:space="preserve">Venituri din cedarea activelor deţinute pt. vânzării </t>
  </si>
  <si>
    <t xml:space="preserve">Cheltuieli cu materii prime şi mat. consumabile </t>
  </si>
  <si>
    <t>- Venituri din vânzarea produselor finite, semifabricatelor şi produselor reziduale (ct.701+702+703) - ct.709 aferent acestui rând</t>
  </si>
  <si>
    <t>- Venituri din vânzarea de lucrări executate şi servicii prestate (ct.704+705+706+708) - ct.709 aferent acestui rând</t>
  </si>
  <si>
    <t xml:space="preserve">Venituri din dobânzi ale entităţilor radiate din Registrul general care derulează contracte de leasing </t>
  </si>
  <si>
    <t xml:space="preserve">- Valoarea produselor realizate în unitate, vândute prin magazinele proprii - ct.709 aferent </t>
  </si>
  <si>
    <t xml:space="preserve">Cheltuieli cu alte impozite, taxe </t>
  </si>
  <si>
    <t xml:space="preserve">Cheltuieli cu protecţia mediului înconjurător </t>
  </si>
  <si>
    <t xml:space="preserve">Cheltuieli din reevaluarea imobilizărilor corporale </t>
  </si>
  <si>
    <t xml:space="preserve">Cheltuieli cu calamităţile şi altele similare </t>
  </si>
  <si>
    <t xml:space="preserve">Alte cheltuieli </t>
  </si>
  <si>
    <t xml:space="preserve">Ajustări de provizioanele pentru riscuri şi cheltuieli </t>
  </si>
  <si>
    <t xml:space="preserve">CHELTUIELI DE EXPLOATARE - TOTAL </t>
  </si>
  <si>
    <t xml:space="preserve">Reduceri comerciale primite </t>
  </si>
  <si>
    <t xml:space="preserve">Cheltuieli privind consumul de energie </t>
  </si>
  <si>
    <t xml:space="preserve">Cheltuieli privind consumul de gaze naturale </t>
  </si>
  <si>
    <t xml:space="preserve">Materii prime, mat. consumabile, ob. de inventar </t>
  </si>
  <si>
    <t xml:space="preserve">Producţia în curs de execuţie şi semifabricate </t>
  </si>
  <si>
    <t xml:space="preserve">Produse finite </t>
  </si>
  <si>
    <t xml:space="preserve">Active imobilizate deținute în vederea vânzării </t>
  </si>
  <si>
    <t xml:space="preserve">Avansuri </t>
  </si>
  <si>
    <t xml:space="preserve">Total stocuri </t>
  </si>
  <si>
    <t xml:space="preserve">Numărul efectiv de salariați la sfârșitul anului </t>
  </si>
  <si>
    <t xml:space="preserve"> Imobilizări necorporale -Total </t>
  </si>
  <si>
    <t xml:space="preserve">Cheltuieli de dezvoltare </t>
  </si>
  <si>
    <t xml:space="preserve">Concesiuni, brevete și alte imobilizări necorporale </t>
  </si>
  <si>
    <t xml:space="preserve">Fond comercial </t>
  </si>
  <si>
    <t xml:space="preserve">Active necorp. de expl. a res. minerale </t>
  </si>
  <si>
    <t xml:space="preserve">Avansuri acordate pentru imobilizări necorporale </t>
  </si>
  <si>
    <t xml:space="preserve">Imobilizări corporale - Total </t>
  </si>
  <si>
    <t xml:space="preserve">Terenuri și amenajări de terenuri </t>
  </si>
  <si>
    <t xml:space="preserve">Construcții </t>
  </si>
  <si>
    <t xml:space="preserve">Instalaţii tehnice şi maşini </t>
  </si>
  <si>
    <t xml:space="preserve">Alte instalaţii, utilaje şi mobilier </t>
  </si>
  <si>
    <t xml:space="preserve">Investiţii imobiliare </t>
  </si>
  <si>
    <t xml:space="preserve">Active de exploatare a resurselor minerale </t>
  </si>
  <si>
    <t xml:space="preserve">Active biologice productive </t>
  </si>
  <si>
    <t xml:space="preserve">Imobilizări corporale în curs de execuţie </t>
  </si>
  <si>
    <t xml:space="preserve">Investiţii imobiliare în curs de execuţie </t>
  </si>
  <si>
    <t xml:space="preserve">Avansuri acordate pentru imobilizări corporale </t>
  </si>
  <si>
    <t xml:space="preserve">Ramura </t>
  </si>
  <si>
    <t>Lucrări executate şi servicii prestate</t>
  </si>
  <si>
    <t xml:space="preserve">Produselor finite, semifabricatelor şi reziduale </t>
  </si>
  <si>
    <t xml:space="preserve">Lucrări și servicii </t>
  </si>
  <si>
    <t xml:space="preserve"> Repartizarea producției vândute </t>
  </si>
  <si>
    <t xml:space="preserve">Tip bilanț </t>
  </si>
  <si>
    <t xml:space="preserve">Consumabile </t>
  </si>
  <si>
    <t xml:space="preserve">Marfă </t>
  </si>
  <si>
    <t>Stoc inițial</t>
  </si>
  <si>
    <t>Stoc final</t>
  </si>
  <si>
    <t xml:space="preserve">Produse finite și mărfuri - Sold inițial </t>
  </si>
  <si>
    <t xml:space="preserve">Produse finite și mărfuri - Sold final </t>
  </si>
  <si>
    <t xml:space="preserve"> Repartizare stocuri</t>
  </si>
  <si>
    <t xml:space="preserve"> Bilanțuri BL, SL, IR</t>
  </si>
  <si>
    <t xml:space="preserve"> Bilanțuri BS sau UU</t>
  </si>
  <si>
    <t>Preluare_xml</t>
  </si>
  <si>
    <t>J3:J5</t>
  </si>
  <si>
    <t>D26:D28</t>
  </si>
  <si>
    <t>Cap.1 Pct.1 Rd.(2 la 4)</t>
  </si>
  <si>
    <t>J6</t>
  </si>
  <si>
    <t>F30</t>
  </si>
  <si>
    <t xml:space="preserve">Adresa bilanț </t>
  </si>
  <si>
    <t xml:space="preserve">CAEN-uri, conform bilanț </t>
  </si>
  <si>
    <t>J9</t>
  </si>
  <si>
    <t>J10</t>
  </si>
  <si>
    <t>CA netă, conform bilanț</t>
  </si>
  <si>
    <t>J11</t>
  </si>
  <si>
    <t>P7</t>
  </si>
  <si>
    <t>Producția vândută, conform bilanț</t>
  </si>
  <si>
    <t>J12:J14</t>
  </si>
  <si>
    <t>Cap.2 Pct.4 Rd.(4 la 6)</t>
  </si>
  <si>
    <t>J15:J18</t>
  </si>
  <si>
    <t>J19:J23</t>
  </si>
  <si>
    <t>J24</t>
  </si>
  <si>
    <t>P24</t>
  </si>
  <si>
    <t>Venituri din exploatare, conform bilanț</t>
  </si>
  <si>
    <t>J25</t>
  </si>
  <si>
    <t>J26:J27</t>
  </si>
  <si>
    <t>J28:J31</t>
  </si>
  <si>
    <t>J32</t>
  </si>
  <si>
    <t>Cheltuieli cu personalul, conform bilanț</t>
  </si>
  <si>
    <t>J33:J36</t>
  </si>
  <si>
    <t>J37</t>
  </si>
  <si>
    <t>P14</t>
  </si>
  <si>
    <t>Alte cheltuieli de exploatare, conform bilanț</t>
  </si>
  <si>
    <t>J38</t>
  </si>
  <si>
    <t>NOU!</t>
  </si>
  <si>
    <t xml:space="preserve">  Aprobat de Institutul Naţional de Statistică în baza Legii nr. 226/2009 privind organizarea şi funcţionarea statisticii oficiale în România, cu modificările şi completările ulterioare, care prevede:
 -  “Institutul Naţional de Statistică este autorizat să solicite şi să obţină gratuit date statistice de la toate persoanele fizice şi juridice rezidente în România sau nerezidente care îşi desfăşoară activitatea pe teritoriul României”.
 - Constituie contravenţii faptele prevăzute la Art. 45 litera a),b),c) din Legea nr. 226/2009 privind organizarea şi funcţionarea statisticii oficiale în România. 
Cercetare statistică realizată în conformitate cu Regulamentul (UE) 2019/2152 al Parlamentului European și al Consiliului din 27 noiembrie 2019 privind statisticile europene de întreprindere, de abrogare a 10 acte juridice în domeniul statisticilor de întreprindere (art.25 paragr.4 nu aduce atingere asupra perioadei de referință) 
În colectarea datelor sunt respectate prevederile Regulamentului UE nr.2016/679 privind protecția persoanelor fizice în ceea ce privește prelucrarea datelor cu caracter personal și privind libera circulație a acestor date</t>
  </si>
  <si>
    <t xml:space="preserve">Chelt. cu activele imobiliz. de vânzare şi cu invest. imobiliare </t>
  </si>
  <si>
    <t>J39</t>
  </si>
  <si>
    <t>J40:J44</t>
  </si>
  <si>
    <t>J45</t>
  </si>
  <si>
    <t>J46</t>
  </si>
  <si>
    <t>Total cheltuieli de exploatare, conform bilanț</t>
  </si>
  <si>
    <t>J47</t>
  </si>
  <si>
    <t>J48</t>
  </si>
  <si>
    <t>Cap.2 Pct.6 Rd.(1 la 3) Col.(1 si 2)</t>
  </si>
  <si>
    <t>I11:J11</t>
  </si>
  <si>
    <t>Cap.2 Pct.6 Rd.5 Col.(1 si 2)</t>
  </si>
  <si>
    <t>J55:K55</t>
  </si>
  <si>
    <t>I13:J13</t>
  </si>
  <si>
    <t>Cap.2 Pct.6 Rd.7 Col.(1 si 2)</t>
  </si>
  <si>
    <t>J56:K56</t>
  </si>
  <si>
    <t>J57:K57</t>
  </si>
  <si>
    <t xml:space="preserve">Total stocuri, conform bilanț </t>
  </si>
  <si>
    <t>Numărul efectiv de salariați, conform bilanț</t>
  </si>
  <si>
    <t>Numărul mediu de salariaţi, conform bilanț</t>
  </si>
  <si>
    <t>G146:H148</t>
  </si>
  <si>
    <t>Cap.4 Pct.6.1 Rd.2 Col.(1 și 2)</t>
  </si>
  <si>
    <t>J146:J148</t>
  </si>
  <si>
    <t>Cap.4 Pct.6.1 Rd.2 Col.4</t>
  </si>
  <si>
    <t>G152:H154</t>
  </si>
  <si>
    <t>Cap.4 Pct.6.1 Rd.(8 la 10) Col.(1 și 2)</t>
  </si>
  <si>
    <t>J152:J154</t>
  </si>
  <si>
    <t>Cap.4 Pct.6.1 Rd.(8 la 10) Col.4</t>
  </si>
  <si>
    <t>G166:H166</t>
  </si>
  <si>
    <t>Cap.4 Pct.6.2 Rd.2 Col.(1 și 2)</t>
  </si>
  <si>
    <t>J166</t>
  </si>
  <si>
    <t>Cap.4 Pct.6.2 Rd.2 Col.4</t>
  </si>
  <si>
    <t>G168:H168</t>
  </si>
  <si>
    <t>Cap.4 Pct.6.2 Rd.4 Col.(1 și 2)</t>
  </si>
  <si>
    <t>J168:K168</t>
  </si>
  <si>
    <t>Cap.4 Pct.6.2 Rd.4 Col.(4 și 5)</t>
  </si>
  <si>
    <t>J70:K70</t>
  </si>
  <si>
    <t>G171:H171</t>
  </si>
  <si>
    <t>Cap.4 Pct.6.2 Rd.7 Col.(1 și 2)</t>
  </si>
  <si>
    <t>J171:K171</t>
  </si>
  <si>
    <t>Cap.4 Pct.6.2 Rd.7 Col.(4 și 5)</t>
  </si>
  <si>
    <t>G174:H175</t>
  </si>
  <si>
    <t>Cap.4 Pct.6.2 Rd.(10 si 11) Col.(1 și 2)</t>
  </si>
  <si>
    <t>J174:K175</t>
  </si>
  <si>
    <t>Cap.4 Pct.6.2 Rd.(10 si 11) Col.(3 și 4)</t>
  </si>
  <si>
    <t>G179:H183</t>
  </si>
  <si>
    <t>Cap.4 Pct.6.2 Rd.(15 la 19) Col.(1 și 2)</t>
  </si>
  <si>
    <t>J179:K182</t>
  </si>
  <si>
    <t>Cap.4 Pct.6.2 Rd.(15 la 18) Col.(3 și 4)</t>
  </si>
  <si>
    <t xml:space="preserve">investiția brută calculată conform valorilor din bilanț </t>
  </si>
  <si>
    <t>D3</t>
  </si>
  <si>
    <t>investiția brută titlu</t>
  </si>
  <si>
    <t>investiția brută, conform bilanț</t>
  </si>
  <si>
    <t xml:space="preserve">Pregătire denumire chestionar preluare xml </t>
  </si>
  <si>
    <t xml:space="preserve">Denumire preluată din xml </t>
  </si>
  <si>
    <t xml:space="preserve">Pregătire denumire chestionar nou generat </t>
  </si>
  <si>
    <t>E13</t>
  </si>
  <si>
    <t>E24</t>
  </si>
  <si>
    <t>P9</t>
  </si>
  <si>
    <t>Sold la 
începutul anului</t>
  </si>
  <si>
    <t>Sold la 
sfârşitul anului</t>
  </si>
  <si>
    <t xml:space="preserve">Mărfuri și produse finite </t>
  </si>
  <si>
    <t xml:space="preserve">Stoc de marfă și produse finite, conform bilanț </t>
  </si>
  <si>
    <t>L11:M11</t>
  </si>
  <si>
    <t>J58:K58</t>
  </si>
  <si>
    <t>J60</t>
  </si>
  <si>
    <t>J71:K71</t>
  </si>
  <si>
    <t>M71:N71</t>
  </si>
  <si>
    <t>Am golit lista cu modificările făcute în anii trecuți. 
Chestionarul a suferit mult prea multe modificări.</t>
  </si>
  <si>
    <t>v23.0</t>
  </si>
  <si>
    <t>Cap.2 Pct.5.1: Rd.1 Col.2 &gt;= Rd.(2+3) Col.2</t>
  </si>
  <si>
    <t>Cap.2 Pct.5.1: Chelt. cu prod. energetice (Rd.1 Col.2) &gt;= Chelt. cu consumul de energie (Rd.2 Col.2) + Chelt. cu consumul de gaze naturale (Rd.3 Col.2)</t>
  </si>
  <si>
    <t>J52:K54</t>
  </si>
  <si>
    <t>J59:K59</t>
  </si>
  <si>
    <t>J61</t>
  </si>
  <si>
    <t>J63:K65</t>
  </si>
  <si>
    <t>M63:M65</t>
  </si>
  <si>
    <t>J66:K68</t>
  </si>
  <si>
    <t>M66:M68</t>
  </si>
  <si>
    <t>J72:K72</t>
  </si>
  <si>
    <t>J73:K74</t>
  </si>
  <si>
    <t>M73:N74</t>
  </si>
  <si>
    <t>J75:K79</t>
  </si>
  <si>
    <t>M75:N78</t>
  </si>
  <si>
    <t>M79</t>
  </si>
  <si>
    <t>F80</t>
  </si>
  <si>
    <t>J80</t>
  </si>
  <si>
    <t>J49</t>
  </si>
  <si>
    <t>J50:J51</t>
  </si>
  <si>
    <t>Coloana</t>
  </si>
  <si>
    <t>Nr. de rânduri</t>
  </si>
  <si>
    <t>xls(N-1) la xls(N)</t>
  </si>
  <si>
    <t>xls(N) la xls(N)</t>
  </si>
  <si>
    <t>xml la xls</t>
  </si>
  <si>
    <t>M70</t>
  </si>
  <si>
    <t>M72:N72</t>
  </si>
  <si>
    <t>Cap.4 Pct.5 Rd.3 Col.1 &lt;= Cap.4 Pct.6.1 Rd.6 Col.(2-3)</t>
  </si>
  <si>
    <t>Cap.4 Pct.6.1 Rd.6 Col.(2-3)</t>
  </si>
  <si>
    <t>Cap.4 Pct.5 Rd.6 Col.1 &lt;= Cap.4 Pct.6.1 Rd.7 Col.(2-3)</t>
  </si>
  <si>
    <t>Cap.4 Pct.6.1 Rd.7 Col.(2-3)</t>
  </si>
  <si>
    <t>23.1</t>
  </si>
  <si>
    <t xml:space="preserve"> Datele din bilanț pot fi preluate direct în chestionar.</t>
  </si>
  <si>
    <t>AS_CG_2023 Orion impex.xls</t>
  </si>
  <si>
    <t>aa_AS_CG_2023_Orion_impex.xlsm</t>
  </si>
  <si>
    <t xml:space="preserve">Denumire fișier generat (cu talpă) </t>
  </si>
  <si>
    <t>Total cheltuieli 
pentru consumul 
intermediar</t>
  </si>
  <si>
    <t xml:space="preserve">cap.II pct.4 rd.20 col1 &lt; 10.000.000         </t>
  </si>
  <si>
    <t>Cap.2 Pct.4: Veniturile financiare (Rd.20) &lt; 10.000.000</t>
  </si>
  <si>
    <t xml:space="preserve">cap.II pct.5  rd.23 col.1 &lt; 10.000.000         </t>
  </si>
  <si>
    <t>Cap.2 Pct.5: Cheltuielile financiare (Rd.23) &lt; 10.000.000</t>
  </si>
  <si>
    <r>
      <t xml:space="preserve">Pentru aceasta, din formularul de bilanț </t>
    </r>
    <r>
      <rPr>
        <u/>
        <sz val="11"/>
        <color theme="1"/>
        <rFont val="Calibri"/>
        <family val="2"/>
      </rPr>
      <t>depus la ANAF</t>
    </r>
    <r>
      <rPr>
        <sz val="11"/>
        <color theme="1"/>
        <rFont val="Calibri Light"/>
        <family val="2"/>
        <charset val="238"/>
      </rPr>
      <t xml:space="preserve"> se descarcă fișierul atașat tip .xml în același director (folder) în care se află prezentul chestionar. 
Prin acționarea butonului "Preluare xml" informațiile de interes pentru ancheta structurală vor fi preluate din fișierul .xml în chestionar. </t>
    </r>
  </si>
  <si>
    <r>
      <t xml:space="preserve">Cheltuieli privind prestaţiile externe (ct. </t>
    </r>
    <r>
      <rPr>
        <b/>
        <u/>
        <sz val="11"/>
        <color theme="1"/>
        <rFont val="Calibri"/>
        <family val="2"/>
      </rPr>
      <t>611 la 618</t>
    </r>
    <r>
      <rPr>
        <sz val="11"/>
        <color theme="1"/>
        <rFont val="Calibri Light"/>
        <family val="2"/>
      </rPr>
      <t xml:space="preserve"> + ct. 621 la 628 - ct.609 aferent), din care:</t>
    </r>
  </si>
  <si>
    <t xml:space="preserve">Cheltuieli privind prestaţiile externe (ct.611, 613, 614, 615 + ct.621 la 628 - ct.609 aferent), din care: </t>
  </si>
  <si>
    <t>Cheltuieli cu redevențele, locațiile de gestiune și chiriile (ct. 612)</t>
  </si>
  <si>
    <t>Cheltuieli aferente drepturilor de proprietate intelectuală (ct. 616)</t>
  </si>
  <si>
    <t>Cheltuieli de management (ct. 617)</t>
  </si>
  <si>
    <t>Cheltuieli de consultanță (ct. 618)</t>
  </si>
  <si>
    <t>15. Valoarea lucrărilor de construcții</t>
  </si>
  <si>
    <t>15.1. Valoarea lucrărilor de construcții realizate în străinătate</t>
  </si>
  <si>
    <r>
      <t xml:space="preserve">15.2. Valoarea lucrărilor de construcții realizate în țară (fără TVA) și numărul 
mediu de salariați din activitatea de construcții pe șantiere și/sau puncte de lucru 
grupate pe județe (antrepriză și regie) </t>
    </r>
    <r>
      <rPr>
        <b/>
        <vertAlign val="superscript"/>
        <sz val="14"/>
        <rFont val="Arial"/>
        <family val="2"/>
      </rPr>
      <t>1)</t>
    </r>
  </si>
  <si>
    <t>Se va completa numai de întreprinderile care au înscrise în Cap.2 Pct.7 Col.B activități de lucrări de construcții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</si>
</sst>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quot;RON&quot;* #,##0.00_);_(&quot;RON&quot;* \(#,##0.00\);_(&quot;RON&quot;* &quot;-&quot;??_);_(@_)"/>
    <numFmt numFmtId="165" formatCode="00\ "/>
    <numFmt numFmtId="166" formatCode="000\ "/>
    <numFmt numFmtId="167" formatCode="0000\ "/>
    <numFmt numFmtId="168" formatCode="0_ ;[Red]\-0\ "/>
    <numFmt numFmtId="169" formatCode="#,##0_ ;[Red]\-#,##0\ "/>
    <numFmt numFmtId="170" formatCode="dd/mm/yyyy\ "/>
    <numFmt numFmtId="171" formatCode="00000"/>
    <numFmt numFmtId="172" formatCode="ddd\,\ dd/mm/yyyy\ "/>
  </numFmts>
  <fonts count="222" x14ac:knownFonts="1">
    <font>
      <sz val="11"/>
      <color theme="1"/>
      <name val="Calibri Light"/>
      <family val="2"/>
      <charset val="238"/>
    </font>
    <font>
      <sz val="11"/>
      <color theme="8"/>
      <name val="Calibri Light"/>
      <family val="2"/>
      <charset val="238"/>
    </font>
    <font>
      <sz val="11"/>
      <color theme="1"/>
      <name val="Arial Narrow"/>
      <family val="2"/>
    </font>
    <font>
      <sz val="10"/>
      <color theme="1"/>
      <name val="Arial Narrow"/>
      <family val="2"/>
    </font>
    <font>
      <sz val="11"/>
      <color theme="1"/>
      <name val="Calibri Light"/>
      <family val="2"/>
      <scheme val="major"/>
    </font>
    <font>
      <sz val="11"/>
      <name val="Calibri Light"/>
      <family val="2"/>
      <charset val="238"/>
    </font>
    <font>
      <sz val="11"/>
      <color theme="4"/>
      <name val="Calibri Light"/>
      <family val="2"/>
      <charset val="238"/>
    </font>
    <font>
      <sz val="14"/>
      <color theme="1"/>
      <name val="Calibri Light"/>
      <family val="2"/>
      <charset val="238"/>
    </font>
    <font>
      <sz val="14"/>
      <color theme="1"/>
      <name val="Arial Narrow"/>
      <family val="2"/>
    </font>
    <font>
      <sz val="10"/>
      <color theme="1"/>
      <name val="Calibri Light"/>
      <family val="2"/>
      <charset val="238"/>
    </font>
    <font>
      <sz val="14"/>
      <color theme="1"/>
      <name val="Calibri Light"/>
      <family val="2"/>
      <scheme val="major"/>
    </font>
    <font>
      <sz val="11"/>
      <color theme="1"/>
      <name val="Calibri Light"/>
      <family val="2"/>
    </font>
    <font>
      <sz val="10"/>
      <name val="Arial"/>
      <family val="2"/>
    </font>
    <font>
      <sz val="11"/>
      <name val="Calibri Light"/>
      <family val="2"/>
      <scheme val="major"/>
    </font>
    <font>
      <sz val="11"/>
      <color indexed="8"/>
      <name val="Calibri Light"/>
      <family val="2"/>
      <scheme val="major"/>
    </font>
    <font>
      <sz val="8"/>
      <name val="Calibri Light"/>
      <family val="2"/>
      <charset val="238"/>
    </font>
    <font>
      <sz val="8"/>
      <color theme="4"/>
      <name val="Calibri Light"/>
      <family val="2"/>
      <charset val="238"/>
    </font>
    <font>
      <sz val="10"/>
      <color theme="8"/>
      <name val="Arial Narrow"/>
      <family val="2"/>
    </font>
    <font>
      <sz val="11"/>
      <color rgb="FFFFFF00"/>
      <name val="Calibri Light"/>
      <family val="2"/>
      <charset val="238"/>
    </font>
    <font>
      <sz val="11"/>
      <color theme="8"/>
      <name val="Calibri Light"/>
      <family val="2"/>
      <scheme val="major"/>
    </font>
    <font>
      <sz val="9"/>
      <color indexed="81"/>
      <name val="Tahoma"/>
      <family val="2"/>
    </font>
    <font>
      <b/>
      <sz val="9"/>
      <color indexed="81"/>
      <name val="Tahoma"/>
      <family val="2"/>
    </font>
    <font>
      <sz val="11"/>
      <color rgb="FF0070C0"/>
      <name val="Calibri Light"/>
      <family val="2"/>
      <charset val="238"/>
    </font>
    <font>
      <sz val="10"/>
      <color rgb="FF0070C0"/>
      <name val="Arial Narrow"/>
      <family val="2"/>
    </font>
    <font>
      <sz val="10"/>
      <name val="Arial"/>
      <family val="2"/>
    </font>
    <font>
      <u/>
      <sz val="10"/>
      <color theme="10"/>
      <name val="Arial"/>
      <family val="2"/>
    </font>
    <font>
      <b/>
      <sz val="11"/>
      <color theme="1"/>
      <name val="Calibri Light"/>
      <family val="2"/>
    </font>
    <font>
      <sz val="11"/>
      <color theme="1"/>
      <name val="Calibri Light"/>
      <family val="2"/>
      <charset val="238"/>
    </font>
    <font>
      <sz val="20"/>
      <color theme="1"/>
      <name val="Calibri Light"/>
      <family val="2"/>
      <charset val="238"/>
    </font>
    <font>
      <b/>
      <sz val="10"/>
      <name val="Arial"/>
      <family val="2"/>
      <charset val="238"/>
    </font>
    <font>
      <sz val="8"/>
      <name val="Arial"/>
      <family val="2"/>
    </font>
    <font>
      <b/>
      <sz val="10"/>
      <name val="Arial"/>
      <family val="2"/>
    </font>
    <font>
      <b/>
      <sz val="20"/>
      <name val="Arial"/>
      <family val="2"/>
    </font>
    <font>
      <sz val="10"/>
      <color indexed="9"/>
      <name val="Arial"/>
      <family val="2"/>
    </font>
    <font>
      <b/>
      <sz val="8"/>
      <name val="Arial"/>
      <family val="2"/>
    </font>
    <font>
      <b/>
      <sz val="11"/>
      <name val="Arial"/>
      <family val="2"/>
    </font>
    <font>
      <b/>
      <sz val="14"/>
      <name val="Arial"/>
      <family val="2"/>
    </font>
    <font>
      <sz val="8"/>
      <color indexed="22"/>
      <name val="Arial"/>
      <family val="2"/>
    </font>
    <font>
      <sz val="10"/>
      <color indexed="22"/>
      <name val="Arial"/>
      <family val="2"/>
    </font>
    <font>
      <u/>
      <sz val="10"/>
      <color indexed="12"/>
      <name val="Arial"/>
      <family val="2"/>
    </font>
    <font>
      <b/>
      <sz val="8"/>
      <color indexed="8"/>
      <name val="Tahoma"/>
      <family val="2"/>
    </font>
    <font>
      <sz val="8"/>
      <color indexed="8"/>
      <name val="Tahoma"/>
      <family val="2"/>
      <charset val="238"/>
    </font>
    <font>
      <b/>
      <sz val="16"/>
      <name val="Arial"/>
      <family val="2"/>
    </font>
    <font>
      <sz val="9"/>
      <name val="Arial"/>
      <family val="2"/>
    </font>
    <font>
      <b/>
      <sz val="8"/>
      <name val="Arial"/>
      <family val="2"/>
      <charset val="238"/>
    </font>
    <font>
      <sz val="10"/>
      <color indexed="12"/>
      <name val="Arial"/>
      <family val="2"/>
    </font>
    <font>
      <sz val="11"/>
      <name val="Arial"/>
      <family val="2"/>
    </font>
    <font>
      <sz val="10"/>
      <name val="Arial"/>
      <family val="2"/>
      <charset val="238"/>
    </font>
    <font>
      <b/>
      <sz val="9"/>
      <name val="Arial"/>
      <family val="2"/>
      <charset val="238"/>
    </font>
    <font>
      <sz val="10"/>
      <color indexed="43"/>
      <name val="Arial"/>
      <family val="2"/>
    </font>
    <font>
      <sz val="10"/>
      <color indexed="13"/>
      <name val="Arial"/>
      <family val="2"/>
    </font>
    <font>
      <b/>
      <sz val="10"/>
      <color indexed="52"/>
      <name val="Arial"/>
      <family val="2"/>
    </font>
    <font>
      <b/>
      <sz val="10"/>
      <color indexed="8"/>
      <name val="Arial"/>
      <family val="2"/>
      <charset val="238"/>
    </font>
    <font>
      <b/>
      <sz val="10"/>
      <color indexed="10"/>
      <name val="Arial"/>
      <family val="2"/>
    </font>
    <font>
      <b/>
      <vertAlign val="superscript"/>
      <sz val="10"/>
      <name val="Arial"/>
      <family val="2"/>
    </font>
    <font>
      <b/>
      <i/>
      <vertAlign val="superscript"/>
      <sz val="10"/>
      <name val="Arial"/>
      <family val="2"/>
    </font>
    <font>
      <i/>
      <sz val="10"/>
      <name val="Arial"/>
      <family val="2"/>
    </font>
    <font>
      <i/>
      <sz val="9"/>
      <name val="Arial"/>
      <family val="2"/>
    </font>
    <font>
      <b/>
      <sz val="9"/>
      <color indexed="81"/>
      <name val="Tahoma"/>
      <family val="2"/>
      <charset val="238"/>
    </font>
    <font>
      <sz val="9"/>
      <color indexed="81"/>
      <name val="Tahoma"/>
      <family val="2"/>
      <charset val="238"/>
    </font>
    <font>
      <sz val="8"/>
      <color indexed="81"/>
      <name val="Tahoma"/>
      <family val="2"/>
    </font>
    <font>
      <b/>
      <sz val="10"/>
      <color indexed="10"/>
      <name val="Arial"/>
      <family val="2"/>
      <charset val="238"/>
    </font>
    <font>
      <b/>
      <sz val="8"/>
      <color indexed="13"/>
      <name val="Arial"/>
      <family val="2"/>
    </font>
    <font>
      <b/>
      <sz val="8"/>
      <color indexed="81"/>
      <name val="Tahoma"/>
      <family val="2"/>
    </font>
    <font>
      <sz val="8"/>
      <color indexed="8"/>
      <name val="Tahoma"/>
      <family val="2"/>
    </font>
    <font>
      <b/>
      <sz val="12"/>
      <name val="Calibri"/>
      <family val="2"/>
      <scheme val="minor"/>
    </font>
    <font>
      <sz val="11"/>
      <color theme="1"/>
      <name val="Calibri"/>
      <family val="2"/>
    </font>
    <font>
      <sz val="12"/>
      <color theme="1"/>
      <name val="Calibri"/>
      <family val="2"/>
      <scheme val="minor"/>
    </font>
    <font>
      <sz val="12"/>
      <name val="Calibri"/>
      <family val="2"/>
      <scheme val="minor"/>
    </font>
    <font>
      <sz val="12"/>
      <color theme="1"/>
      <name val="Calibri"/>
      <family val="2"/>
    </font>
    <font>
      <sz val="12"/>
      <color indexed="8"/>
      <name val="Calibri"/>
      <family val="2"/>
      <scheme val="minor"/>
    </font>
    <font>
      <b/>
      <vertAlign val="superscript"/>
      <sz val="8"/>
      <name val="Arial"/>
      <family val="2"/>
      <charset val="238"/>
    </font>
    <font>
      <sz val="10"/>
      <color indexed="30"/>
      <name val="Arial"/>
      <family val="2"/>
    </font>
    <font>
      <sz val="8"/>
      <name val="Arial Narrow"/>
      <family val="2"/>
    </font>
    <font>
      <b/>
      <sz val="12"/>
      <name val="Arial"/>
      <family val="2"/>
    </font>
    <font>
      <b/>
      <sz val="9"/>
      <color indexed="8"/>
      <name val="Tahoma"/>
      <family val="2"/>
      <charset val="238"/>
    </font>
    <font>
      <sz val="9"/>
      <color indexed="8"/>
      <name val="Tahoma"/>
      <family val="2"/>
      <charset val="238"/>
    </font>
    <font>
      <b/>
      <u/>
      <sz val="9"/>
      <color indexed="81"/>
      <name val="Tahoma"/>
      <family val="2"/>
      <charset val="238"/>
    </font>
    <font>
      <b/>
      <sz val="12"/>
      <name val="Calibri"/>
      <family val="2"/>
    </font>
    <font>
      <b/>
      <sz val="9.5"/>
      <name val="Times New Roman"/>
      <family val="1"/>
    </font>
    <font>
      <b/>
      <sz val="9.5"/>
      <name val="Arial"/>
      <family val="2"/>
      <charset val="238"/>
    </font>
    <font>
      <b/>
      <sz val="9"/>
      <name val="Arial"/>
      <family val="2"/>
    </font>
    <font>
      <b/>
      <sz val="9"/>
      <color indexed="30"/>
      <name val="Arial"/>
      <family val="2"/>
      <charset val="238"/>
    </font>
    <font>
      <b/>
      <i/>
      <sz val="10"/>
      <name val="Arial"/>
      <family val="2"/>
    </font>
    <font>
      <vertAlign val="superscript"/>
      <sz val="10"/>
      <name val="Arial"/>
      <family val="2"/>
      <charset val="238"/>
    </font>
    <font>
      <b/>
      <vertAlign val="superscript"/>
      <sz val="9"/>
      <name val="Arial"/>
      <family val="2"/>
      <charset val="238"/>
    </font>
    <font>
      <b/>
      <vertAlign val="superscript"/>
      <sz val="10"/>
      <name val="Arial"/>
      <family val="2"/>
      <charset val="238"/>
    </font>
    <font>
      <sz val="10"/>
      <color indexed="8"/>
      <name val="Arial"/>
      <family val="2"/>
    </font>
    <font>
      <b/>
      <sz val="8"/>
      <color indexed="81"/>
      <name val="Tahoma"/>
      <family val="2"/>
      <charset val="238"/>
    </font>
    <font>
      <b/>
      <u/>
      <sz val="22"/>
      <name val="Arial"/>
      <family val="2"/>
      <charset val="238"/>
    </font>
    <font>
      <u/>
      <sz val="10"/>
      <name val="Arial"/>
      <family val="2"/>
      <charset val="238"/>
    </font>
    <font>
      <b/>
      <sz val="10"/>
      <color indexed="39"/>
      <name val="Arial"/>
      <family val="2"/>
      <charset val="238"/>
    </font>
    <font>
      <sz val="10"/>
      <color indexed="39"/>
      <name val="Arial"/>
      <family val="2"/>
      <charset val="238"/>
    </font>
    <font>
      <i/>
      <sz val="10"/>
      <name val="Arial"/>
      <family val="2"/>
      <charset val="238"/>
    </font>
    <font>
      <i/>
      <sz val="9"/>
      <name val="Arial"/>
      <family val="2"/>
      <charset val="238"/>
    </font>
    <font>
      <sz val="10"/>
      <color theme="0" tint="-0.14999847407452621"/>
      <name val="Arial"/>
      <family val="2"/>
    </font>
    <font>
      <sz val="10"/>
      <color indexed="53"/>
      <name val="Arial"/>
      <family val="2"/>
    </font>
    <font>
      <b/>
      <sz val="12"/>
      <color indexed="8"/>
      <name val="Calibri"/>
      <family val="2"/>
      <scheme val="minor"/>
    </font>
    <font>
      <sz val="12"/>
      <color indexed="9"/>
      <name val="Calibri"/>
      <family val="2"/>
      <scheme val="minor"/>
    </font>
    <font>
      <b/>
      <sz val="14"/>
      <name val="Arial"/>
      <family val="2"/>
      <charset val="238"/>
    </font>
    <font>
      <b/>
      <i/>
      <sz val="9"/>
      <name val="Arial"/>
      <family val="2"/>
    </font>
    <font>
      <sz val="9"/>
      <name val="Times New Roman"/>
      <family val="1"/>
    </font>
    <font>
      <sz val="12"/>
      <name val="Calibri"/>
      <family val="2"/>
    </font>
    <font>
      <b/>
      <sz val="22"/>
      <name val="Arial"/>
      <family val="2"/>
    </font>
    <font>
      <b/>
      <sz val="10"/>
      <color indexed="81"/>
      <name val="Tahoma"/>
      <family val="2"/>
      <charset val="238"/>
    </font>
    <font>
      <sz val="10"/>
      <color indexed="81"/>
      <name val="Tahoma"/>
      <family val="2"/>
      <charset val="238"/>
    </font>
    <font>
      <sz val="10"/>
      <name val="Arial Narrow"/>
      <family val="2"/>
    </font>
    <font>
      <b/>
      <u/>
      <sz val="22"/>
      <name val="Arial"/>
      <family val="2"/>
    </font>
    <font>
      <sz val="10"/>
      <color indexed="12"/>
      <name val="Arial"/>
      <family val="2"/>
      <charset val="238"/>
    </font>
    <font>
      <b/>
      <sz val="10"/>
      <color indexed="53"/>
      <name val="Arial"/>
      <family val="2"/>
    </font>
    <font>
      <i/>
      <sz val="8"/>
      <name val="Times New Roman"/>
      <family val="1"/>
    </font>
    <font>
      <sz val="10"/>
      <color indexed="26"/>
      <name val="Arial"/>
      <family val="2"/>
    </font>
    <font>
      <sz val="8"/>
      <color indexed="81"/>
      <name val="Tahoma"/>
      <family val="2"/>
      <charset val="238"/>
    </font>
    <font>
      <i/>
      <sz val="10"/>
      <color indexed="8"/>
      <name val="Arial"/>
      <family val="2"/>
    </font>
    <font>
      <b/>
      <u/>
      <sz val="22"/>
      <color indexed="8"/>
      <name val="Arial"/>
      <family val="2"/>
    </font>
    <font>
      <b/>
      <sz val="22"/>
      <color indexed="8"/>
      <name val="Arial"/>
      <family val="2"/>
    </font>
    <font>
      <b/>
      <i/>
      <sz val="10"/>
      <color indexed="8"/>
      <name val="Arial"/>
      <family val="2"/>
      <charset val="238"/>
    </font>
    <font>
      <b/>
      <i/>
      <sz val="10"/>
      <color indexed="8"/>
      <name val="Arial"/>
      <family val="2"/>
    </font>
    <font>
      <b/>
      <sz val="10"/>
      <color indexed="8"/>
      <name val="Arial"/>
      <family val="2"/>
    </font>
    <font>
      <sz val="10"/>
      <color indexed="8"/>
      <name val="Arial"/>
      <family val="2"/>
      <charset val="238"/>
    </font>
    <font>
      <sz val="10"/>
      <color indexed="47"/>
      <name val="Arial"/>
      <family val="2"/>
    </font>
    <font>
      <i/>
      <vertAlign val="superscript"/>
      <sz val="10"/>
      <color indexed="8"/>
      <name val="Arial"/>
      <family val="2"/>
    </font>
    <font>
      <b/>
      <i/>
      <vertAlign val="superscript"/>
      <sz val="10"/>
      <color indexed="8"/>
      <name val="Arial"/>
      <family val="2"/>
    </font>
    <font>
      <b/>
      <u/>
      <sz val="10"/>
      <color indexed="81"/>
      <name val="Tahoma"/>
      <family val="2"/>
    </font>
    <font>
      <b/>
      <u/>
      <sz val="8"/>
      <color indexed="81"/>
      <name val="Tahoma"/>
      <family val="2"/>
    </font>
    <font>
      <b/>
      <sz val="8"/>
      <color indexed="10"/>
      <name val="Tahoma"/>
      <family val="2"/>
    </font>
    <font>
      <b/>
      <sz val="12"/>
      <color indexed="8"/>
      <name val="Calibri"/>
      <family val="2"/>
    </font>
    <font>
      <u/>
      <sz val="11"/>
      <color theme="1"/>
      <name val="Calibri Light"/>
      <family val="2"/>
      <charset val="238"/>
    </font>
    <font>
      <sz val="11"/>
      <color theme="9" tint="-0.249977111117893"/>
      <name val="Calibri Light"/>
      <family val="2"/>
      <charset val="238"/>
    </font>
    <font>
      <i/>
      <sz val="11"/>
      <color theme="1"/>
      <name val="Calibri Light"/>
      <family val="2"/>
    </font>
    <font>
      <b/>
      <i/>
      <sz val="11"/>
      <color theme="1"/>
      <name val="Calibri Light"/>
      <family val="2"/>
    </font>
    <font>
      <b/>
      <sz val="11"/>
      <name val="Calibri"/>
      <family val="2"/>
      <scheme val="minor"/>
    </font>
    <font>
      <sz val="11"/>
      <color theme="1"/>
      <name val="Calibri"/>
      <family val="2"/>
      <scheme val="minor"/>
    </font>
    <font>
      <b/>
      <sz val="11"/>
      <color theme="1"/>
      <name val="Calibri"/>
      <family val="2"/>
    </font>
    <font>
      <b/>
      <i/>
      <sz val="11"/>
      <color theme="1"/>
      <name val="Calibri"/>
      <family val="2"/>
    </font>
    <font>
      <i/>
      <sz val="11"/>
      <color theme="1"/>
      <name val="Calibri"/>
      <family val="2"/>
    </font>
    <font>
      <b/>
      <vertAlign val="superscript"/>
      <sz val="14"/>
      <name val="Arial"/>
      <family val="2"/>
    </font>
    <font>
      <b/>
      <sz val="14"/>
      <color theme="1"/>
      <name val="Calibri"/>
      <family val="2"/>
    </font>
    <font>
      <b/>
      <sz val="10"/>
      <color theme="1"/>
      <name val="Calibri"/>
      <family val="2"/>
    </font>
    <font>
      <b/>
      <vertAlign val="superscript"/>
      <sz val="11"/>
      <name val="Calibri"/>
      <family val="2"/>
      <scheme val="minor"/>
    </font>
    <font>
      <sz val="12"/>
      <name val="Calibri Light"/>
      <family val="2"/>
      <scheme val="major"/>
    </font>
    <font>
      <sz val="11"/>
      <color indexed="55"/>
      <name val="Calibri Light"/>
      <family val="2"/>
      <scheme val="major"/>
    </font>
    <font>
      <sz val="11"/>
      <color theme="0" tint="-0.34998626667073579"/>
      <name val="Calibri Light"/>
      <family val="2"/>
      <scheme val="major"/>
    </font>
    <font>
      <sz val="11"/>
      <name val="Calibri Light"/>
      <family val="2"/>
    </font>
    <font>
      <b/>
      <sz val="12"/>
      <color theme="1"/>
      <name val="Calibri"/>
      <family val="2"/>
    </font>
    <font>
      <b/>
      <u/>
      <sz val="11"/>
      <color theme="1"/>
      <name val="Calibri"/>
      <family val="2"/>
    </font>
    <font>
      <sz val="12"/>
      <color theme="1"/>
      <name val="Calibri"/>
      <family val="2"/>
      <charset val="238"/>
      <scheme val="minor"/>
    </font>
    <font>
      <sz val="12"/>
      <name val="Calibri"/>
      <family val="2"/>
      <charset val="238"/>
      <scheme val="minor"/>
    </font>
    <font>
      <sz val="10"/>
      <color theme="1"/>
      <name val="Arial"/>
      <family val="2"/>
    </font>
    <font>
      <b/>
      <sz val="10"/>
      <color indexed="8"/>
      <name val="Tahoma"/>
      <family val="2"/>
    </font>
    <font>
      <sz val="10"/>
      <color indexed="8"/>
      <name val="Tahoma"/>
      <family val="2"/>
    </font>
    <font>
      <sz val="10"/>
      <color indexed="81"/>
      <name val="Tahoma"/>
      <family val="2"/>
    </font>
    <font>
      <b/>
      <sz val="20"/>
      <name val="Arial"/>
      <family val="2"/>
      <charset val="238"/>
    </font>
    <font>
      <b/>
      <u/>
      <sz val="10"/>
      <color indexed="8"/>
      <name val="Tahoma"/>
      <family val="2"/>
    </font>
    <font>
      <u/>
      <sz val="8"/>
      <color theme="1"/>
      <name val="Calibri Light"/>
      <family val="2"/>
      <charset val="238"/>
    </font>
    <font>
      <b/>
      <sz val="11"/>
      <name val="Calibri Light"/>
      <family val="2"/>
      <scheme val="major"/>
    </font>
    <font>
      <b/>
      <sz val="11"/>
      <color theme="1"/>
      <name val="Calibri"/>
      <family val="2"/>
      <scheme val="minor"/>
    </font>
    <font>
      <sz val="10"/>
      <name val="Calibri Light"/>
      <family val="2"/>
      <scheme val="major"/>
    </font>
    <font>
      <b/>
      <sz val="10"/>
      <color theme="1"/>
      <name val="Arial"/>
      <family val="2"/>
    </font>
    <font>
      <b/>
      <i/>
      <sz val="11"/>
      <name val="Calibri"/>
      <family val="2"/>
      <scheme val="minor"/>
    </font>
    <font>
      <b/>
      <sz val="8"/>
      <color theme="1"/>
      <name val="Arial"/>
      <family val="2"/>
    </font>
    <font>
      <sz val="12"/>
      <color theme="1"/>
      <name val="Calibri Light"/>
      <family val="2"/>
      <charset val="238"/>
    </font>
    <font>
      <sz val="10"/>
      <color theme="8"/>
      <name val="Calibri Light"/>
      <family val="2"/>
      <charset val="238"/>
    </font>
    <font>
      <sz val="10"/>
      <color theme="1"/>
      <name val="Calibri Light"/>
      <family val="2"/>
    </font>
    <font>
      <b/>
      <sz val="10"/>
      <color theme="1"/>
      <name val="Calibri Light"/>
      <family val="2"/>
    </font>
    <font>
      <vertAlign val="superscript"/>
      <sz val="11"/>
      <name val="Calibri Light"/>
      <family val="2"/>
      <scheme val="major"/>
    </font>
    <font>
      <b/>
      <sz val="10"/>
      <color indexed="8"/>
      <name val="Courier New"/>
      <family val="3"/>
      <charset val="238"/>
    </font>
    <font>
      <sz val="10"/>
      <color indexed="8"/>
      <name val="Courier New"/>
      <family val="3"/>
      <charset val="238"/>
    </font>
    <font>
      <u/>
      <sz val="10"/>
      <color indexed="8"/>
      <name val="Courier New"/>
      <family val="3"/>
      <charset val="238"/>
    </font>
    <font>
      <sz val="11"/>
      <color rgb="FF0000CC"/>
      <name val="Calibri Light"/>
      <family val="2"/>
      <charset val="238"/>
    </font>
    <font>
      <sz val="10"/>
      <color theme="1"/>
      <name val="Arial"/>
      <family val="2"/>
      <charset val="238"/>
    </font>
    <font>
      <b/>
      <sz val="10"/>
      <color indexed="8"/>
      <name val="Tahoma"/>
      <family val="2"/>
      <charset val="238"/>
    </font>
    <font>
      <sz val="10"/>
      <color indexed="8"/>
      <name val="Tahoma"/>
      <family val="2"/>
      <charset val="238"/>
    </font>
    <font>
      <sz val="11"/>
      <color theme="4" tint="0.39997558519241921"/>
      <name val="Calibri Light"/>
      <family val="2"/>
      <scheme val="major"/>
    </font>
    <font>
      <sz val="11"/>
      <color theme="4" tint="0.59999389629810485"/>
      <name val="Calibri Light"/>
      <family val="2"/>
      <scheme val="major"/>
    </font>
    <font>
      <sz val="11"/>
      <color theme="4" tint="0.79998168889431442"/>
      <name val="Calibri Light"/>
      <family val="2"/>
      <scheme val="major"/>
    </font>
    <font>
      <sz val="11"/>
      <color theme="0" tint="-0.499984740745262"/>
      <name val="Calibri Light"/>
      <family val="2"/>
      <scheme val="major"/>
    </font>
    <font>
      <sz val="11"/>
      <color theme="1" tint="0.499984740745262"/>
      <name val="Calibri Light"/>
      <family val="2"/>
      <scheme val="major"/>
    </font>
    <font>
      <vertAlign val="superscript"/>
      <sz val="11"/>
      <color theme="1"/>
      <name val="Calibri Light"/>
      <family val="2"/>
    </font>
    <font>
      <sz val="11"/>
      <color rgb="FF0000CC"/>
      <name val="Calibri Light"/>
      <family val="2"/>
      <scheme val="major"/>
    </font>
    <font>
      <sz val="11"/>
      <color indexed="30"/>
      <name val="Calibri Light"/>
      <family val="2"/>
      <scheme val="major"/>
    </font>
    <font>
      <sz val="11"/>
      <color indexed="53"/>
      <name val="Calibri Light"/>
      <family val="2"/>
      <scheme val="major"/>
    </font>
    <font>
      <b/>
      <sz val="16"/>
      <color theme="1"/>
      <name val="Calibri"/>
      <family val="2"/>
    </font>
    <font>
      <sz val="9"/>
      <color indexed="81"/>
      <name val="Segoe UI"/>
      <family val="2"/>
      <charset val="238"/>
    </font>
    <font>
      <b/>
      <sz val="10"/>
      <color indexed="8"/>
      <name val="Arial Narrow"/>
      <family val="2"/>
    </font>
    <font>
      <sz val="10"/>
      <color rgb="FF0000CC"/>
      <name val="Arial Narrow"/>
      <family val="2"/>
    </font>
    <font>
      <b/>
      <u/>
      <sz val="10"/>
      <name val="Arial"/>
      <family val="2"/>
    </font>
    <font>
      <sz val="11"/>
      <color theme="1"/>
      <name val="Arial"/>
      <family val="2"/>
    </font>
    <font>
      <sz val="12"/>
      <color theme="1"/>
      <name val="Arial"/>
      <family val="2"/>
    </font>
    <font>
      <sz val="14"/>
      <name val="Arial"/>
      <family val="2"/>
    </font>
    <font>
      <b/>
      <sz val="11"/>
      <color theme="1"/>
      <name val="Arial"/>
      <family val="2"/>
    </font>
    <font>
      <b/>
      <vertAlign val="superscript"/>
      <sz val="11"/>
      <color theme="1"/>
      <name val="Arial"/>
      <family val="2"/>
    </font>
    <font>
      <b/>
      <u/>
      <sz val="11"/>
      <name val="Arial"/>
      <family val="2"/>
    </font>
    <font>
      <b/>
      <sz val="11"/>
      <color rgb="FFFF0000"/>
      <name val="Calibri"/>
      <family val="2"/>
      <scheme val="minor"/>
    </font>
    <font>
      <sz val="11"/>
      <color rgb="FF000099"/>
      <name val="Calibri Light"/>
      <family val="2"/>
      <charset val="238"/>
    </font>
    <font>
      <sz val="9"/>
      <color theme="1"/>
      <name val="Arial"/>
      <family val="2"/>
      <charset val="238"/>
    </font>
    <font>
      <b/>
      <sz val="9"/>
      <color theme="1"/>
      <name val="Arial"/>
      <family val="2"/>
      <charset val="238"/>
    </font>
    <font>
      <b/>
      <sz val="12"/>
      <color theme="1"/>
      <name val="Calibri"/>
      <family val="2"/>
      <charset val="238"/>
      <scheme val="minor"/>
    </font>
    <font>
      <sz val="11"/>
      <color theme="1"/>
      <name val="Calibri"/>
      <family val="2"/>
      <charset val="238"/>
    </font>
    <font>
      <b/>
      <u/>
      <sz val="9"/>
      <color theme="1"/>
      <name val="Arial"/>
      <family val="2"/>
      <charset val="238"/>
    </font>
    <font>
      <b/>
      <sz val="9"/>
      <color theme="1"/>
      <name val="Calibri Light"/>
      <family val="2"/>
      <charset val="238"/>
    </font>
    <font>
      <sz val="10"/>
      <name val="Arial Narrow"/>
      <family val="2"/>
      <charset val="238"/>
    </font>
    <font>
      <b/>
      <sz val="12"/>
      <color indexed="10"/>
      <name val="Arial"/>
      <family val="2"/>
    </font>
    <font>
      <b/>
      <u/>
      <sz val="12"/>
      <color indexed="12"/>
      <name val="Arial"/>
      <family val="2"/>
    </font>
    <font>
      <b/>
      <sz val="12"/>
      <color rgb="FFFFFFCC"/>
      <name val="Calibri"/>
      <family val="2"/>
    </font>
    <font>
      <sz val="8"/>
      <color rgb="FFFFFFCC"/>
      <name val="Calibri Light"/>
      <family val="2"/>
    </font>
    <font>
      <sz val="8"/>
      <color rgb="FFFFFFCC"/>
      <name val="Calibri Light"/>
      <family val="2"/>
      <scheme val="major"/>
    </font>
    <font>
      <sz val="11"/>
      <name val="Calibri"/>
      <family val="2"/>
    </font>
    <font>
      <sz val="8"/>
      <color theme="8"/>
      <name val="Arial Narrow"/>
      <family val="2"/>
    </font>
    <font>
      <b/>
      <sz val="11"/>
      <name val="Calibri"/>
      <family val="2"/>
    </font>
    <font>
      <u/>
      <sz val="11"/>
      <color theme="10"/>
      <name val="Calibri Light"/>
      <family val="2"/>
      <charset val="238"/>
    </font>
    <font>
      <b/>
      <sz val="10"/>
      <color rgb="FFFFFFCC"/>
      <name val="Arial"/>
      <family val="2"/>
      <charset val="238"/>
    </font>
    <font>
      <sz val="11"/>
      <color theme="0" tint="-0.499984740745262"/>
      <name val="Calibri Light"/>
      <family val="2"/>
      <charset val="238"/>
    </font>
    <font>
      <sz val="14"/>
      <color rgb="FF0000CC"/>
      <name val="Calibri Light"/>
      <family val="2"/>
      <charset val="238"/>
    </font>
    <font>
      <sz val="20"/>
      <color theme="1"/>
      <name val="Calibri"/>
      <family val="2"/>
      <charset val="238"/>
    </font>
    <font>
      <b/>
      <sz val="9"/>
      <color indexed="81"/>
      <name val="Segoe UI"/>
      <family val="2"/>
      <charset val="238"/>
    </font>
    <font>
      <sz val="11"/>
      <color rgb="FF000000"/>
      <name val="Calibri Light"/>
      <family val="2"/>
    </font>
    <font>
      <sz val="8"/>
      <color rgb="FF000000"/>
      <name val="Tahoma"/>
      <family val="2"/>
    </font>
    <font>
      <sz val="8"/>
      <color rgb="FF000000"/>
      <name val="Segoe UI"/>
      <family val="2"/>
    </font>
    <font>
      <u/>
      <sz val="11"/>
      <color theme="1"/>
      <name val="Calibri"/>
      <family val="2"/>
    </font>
    <font>
      <sz val="12"/>
      <color rgb="FFFFFF00"/>
      <name val="Calibri"/>
      <family val="2"/>
    </font>
    <font>
      <sz val="11"/>
      <color rgb="FF0000CC"/>
      <name val="Calibri Light"/>
      <family val="2"/>
    </font>
  </fonts>
  <fills count="59">
    <fill>
      <patternFill patternType="none"/>
    </fill>
    <fill>
      <patternFill patternType="gray125"/>
    </fill>
    <fill>
      <patternFill patternType="solid">
        <fgColor theme="7"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lightUp">
        <fgColor theme="0" tint="-0.24994659260841701"/>
        <bgColor theme="9" tint="0.39997558519241921"/>
      </patternFill>
    </fill>
    <fill>
      <patternFill patternType="lightUp">
        <fgColor theme="0" tint="-0.24994659260841701"/>
        <bgColor theme="9" tint="0.79998168889431442"/>
      </patternFill>
    </fill>
    <fill>
      <patternFill patternType="lightUp">
        <fgColor theme="0" tint="-0.24994659260841701"/>
        <bgColor indexed="65"/>
      </patternFill>
    </fill>
    <fill>
      <patternFill patternType="lightUp">
        <fgColor theme="0" tint="-0.24994659260841701"/>
        <bgColor theme="9" tint="0.59999389629810485"/>
      </patternFill>
    </fill>
    <fill>
      <patternFill patternType="lightUp">
        <fgColor theme="0" tint="-0.24994659260841701"/>
        <bgColor theme="9" tint="0.39994506668294322"/>
      </patternFill>
    </fill>
    <fill>
      <patternFill patternType="solid">
        <fgColor theme="7" tint="0.59999389629810485"/>
        <bgColor indexed="64"/>
      </patternFill>
    </fill>
    <fill>
      <patternFill patternType="solid">
        <fgColor theme="7" tint="0.39997558519241921"/>
        <bgColor indexed="64"/>
      </patternFill>
    </fill>
    <fill>
      <patternFill patternType="solid">
        <fgColor indexed="65"/>
        <bgColor auto="1"/>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7" tint="-0.249977111117893"/>
        <bgColor indexed="64"/>
      </patternFill>
    </fill>
    <fill>
      <patternFill patternType="solid">
        <fgColor theme="2"/>
        <bgColor indexed="64"/>
      </patternFill>
    </fill>
    <fill>
      <patternFill patternType="solid">
        <fgColor theme="5"/>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9" tint="0.79998168889431442"/>
        <bgColor auto="1"/>
      </patternFill>
    </fill>
    <fill>
      <patternFill patternType="solid">
        <fgColor theme="9" tint="0.39991454817346722"/>
        <bgColor theme="0" tint="-0.24994659260841701"/>
      </patternFill>
    </fill>
    <fill>
      <patternFill patternType="solid">
        <fgColor theme="9" tint="0.59999389629810485"/>
        <bgColor theme="0" tint="-0.24994659260841701"/>
      </patternFill>
    </fill>
    <fill>
      <patternFill patternType="lightUp">
        <fgColor theme="0" tint="-0.24994659260841701"/>
        <bgColor theme="9" tint="0.59996337778862885"/>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indexed="47"/>
        <bgColor indexed="64"/>
      </patternFill>
    </fill>
    <fill>
      <patternFill patternType="solid">
        <fgColor indexed="26"/>
        <bgColor indexed="13"/>
      </patternFill>
    </fill>
    <fill>
      <patternFill patternType="solid">
        <fgColor indexed="13"/>
        <bgColor indexed="64"/>
      </patternFill>
    </fill>
    <fill>
      <patternFill patternType="solid">
        <fgColor indexed="43"/>
        <bgColor indexed="64"/>
      </patternFill>
    </fill>
    <fill>
      <patternFill patternType="solid">
        <fgColor theme="7"/>
        <bgColor indexed="64"/>
      </patternFill>
    </fill>
    <fill>
      <patternFill patternType="lightUp">
        <bgColor indexed="26"/>
      </patternFill>
    </fill>
    <fill>
      <patternFill patternType="lightUp">
        <bgColor rgb="FFFFFF00"/>
      </patternFill>
    </fill>
    <fill>
      <patternFill patternType="lightUp">
        <fgColor theme="0" tint="-0.24994659260841701"/>
        <bgColor theme="9" tint="0.79995117038483843"/>
      </patternFill>
    </fill>
    <fill>
      <patternFill patternType="solid">
        <fgColor rgb="FFFFFFCC"/>
        <bgColor indexed="64"/>
      </patternFill>
    </fill>
    <fill>
      <patternFill patternType="solid">
        <fgColor theme="0"/>
        <bgColor indexed="64"/>
      </patternFill>
    </fill>
    <fill>
      <patternFill patternType="lightUp">
        <fgColor auto="1"/>
        <bgColor theme="7" tint="0.79995117038483843"/>
      </patternFill>
    </fill>
    <fill>
      <patternFill patternType="solid">
        <fgColor rgb="FFFF0000"/>
        <bgColor indexed="64"/>
      </patternFill>
    </fill>
    <fill>
      <patternFill patternType="lightUp">
        <fgColor theme="0" tint="-0.34998626667073579"/>
        <bgColor indexed="26"/>
      </patternFill>
    </fill>
    <fill>
      <patternFill patternType="lightUp">
        <fgColor theme="0" tint="-0.24994659260841701"/>
        <bgColor indexed="26"/>
      </patternFill>
    </fill>
    <fill>
      <patternFill patternType="solid">
        <fgColor theme="8" tint="0.79998168889431442"/>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lightUp">
        <fgColor theme="0" tint="-0.34998626667073579"/>
        <bgColor rgb="FFFFFFCC"/>
      </patternFill>
    </fill>
    <fill>
      <patternFill patternType="lightUp">
        <fgColor theme="0" tint="-0.24994659260841701"/>
        <bgColor rgb="FFFFFFCC"/>
      </patternFill>
    </fill>
    <fill>
      <patternFill patternType="solid">
        <fgColor theme="2" tint="-9.9978637043366805E-2"/>
        <bgColor indexed="64"/>
      </patternFill>
    </fill>
    <fill>
      <patternFill patternType="solid">
        <fgColor theme="8" tint="0.39997558519241921"/>
        <bgColor indexed="64"/>
      </patternFill>
    </fill>
    <fill>
      <patternFill patternType="solid">
        <fgColor rgb="FFFF99CC"/>
        <bgColor indexed="64"/>
      </patternFill>
    </fill>
    <fill>
      <patternFill patternType="solid">
        <fgColor theme="0" tint="-0.14996795556505021"/>
        <bgColor indexed="64"/>
      </patternFill>
    </fill>
    <fill>
      <patternFill patternType="lightUp">
        <bgColor theme="7" tint="0.79998168889431442"/>
      </patternFill>
    </fill>
    <fill>
      <patternFill patternType="lightUp">
        <fgColor theme="0" tint="-0.499984740745262"/>
        <bgColor indexed="26"/>
      </patternFill>
    </fill>
    <fill>
      <patternFill patternType="solid">
        <fgColor rgb="FFEAEAEA"/>
        <bgColor indexed="64"/>
      </patternFill>
    </fill>
    <fill>
      <patternFill patternType="solid">
        <fgColor theme="3" tint="0.79998168889431442"/>
        <bgColor indexed="64"/>
      </patternFill>
    </fill>
    <fill>
      <patternFill patternType="solid">
        <fgColor theme="8"/>
        <bgColor indexed="64"/>
      </patternFill>
    </fill>
  </fills>
  <borders count="36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ck">
        <color theme="5"/>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thin">
        <color theme="0" tint="-0.24994659260841701"/>
      </left>
      <right style="thick">
        <color theme="9" tint="-0.24994659260841701"/>
      </right>
      <top style="thick">
        <color theme="5"/>
      </top>
      <bottom style="thin">
        <color theme="0" tint="-0.24994659260841701"/>
      </bottom>
      <diagonal/>
    </border>
    <border>
      <left style="thin">
        <color theme="0" tint="-0.24994659260841701"/>
      </left>
      <right style="thick">
        <color theme="9" tint="-0.24994659260841701"/>
      </right>
      <top style="thin">
        <color theme="0" tint="-0.24994659260841701"/>
      </top>
      <bottom style="thin">
        <color theme="0" tint="-0.24994659260841701"/>
      </bottom>
      <diagonal/>
    </border>
    <border>
      <left style="thin">
        <color theme="0" tint="-0.24994659260841701"/>
      </left>
      <right style="thick">
        <color theme="9" tint="-0.24994659260841701"/>
      </right>
      <top style="thin">
        <color theme="0" tint="-0.24994659260841701"/>
      </top>
      <bottom style="double">
        <color theme="0" tint="-0.24994659260841701"/>
      </bottom>
      <diagonal/>
    </border>
    <border>
      <left style="thin">
        <color theme="0" tint="-0.24994659260841701"/>
      </left>
      <right style="thick">
        <color theme="9" tint="-0.24994659260841701"/>
      </right>
      <top style="thin">
        <color theme="0" tint="-0.24994659260841701"/>
      </top>
      <bottom style="thick">
        <color theme="5"/>
      </bottom>
      <diagonal/>
    </border>
    <border>
      <left style="thin">
        <color theme="0" tint="-0.24994659260841701"/>
      </left>
      <right style="thick">
        <color theme="9"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style="double">
        <color theme="0" tint="-0.24994659260841701"/>
      </bottom>
      <diagonal/>
    </border>
    <border>
      <left style="thin">
        <color theme="0" tint="-0.24994659260841701"/>
      </left>
      <right/>
      <top style="thin">
        <color theme="0" tint="-0.24994659260841701"/>
      </top>
      <bottom style="thick">
        <color theme="5"/>
      </bottom>
      <diagonal/>
    </border>
    <border>
      <left style="thin">
        <color theme="0" tint="-0.24994659260841701"/>
      </left>
      <right style="thin">
        <color theme="0" tint="-0.24994659260841701"/>
      </right>
      <top style="thick">
        <color theme="5"/>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style="thick">
        <color theme="9" tint="-0.24994659260841701"/>
      </right>
      <top style="thin">
        <color theme="0" tint="-0.24994659260841701"/>
      </top>
      <bottom/>
      <diagonal/>
    </border>
    <border>
      <left style="double">
        <color theme="0" tint="-0.24994659260841701"/>
      </left>
      <right style="double">
        <color theme="0" tint="-0.24994659260841701"/>
      </right>
      <top style="thin">
        <color theme="0" tint="-0.24994659260841701"/>
      </top>
      <bottom style="thick">
        <color theme="5"/>
      </bottom>
      <diagonal/>
    </border>
    <border>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ck">
        <color theme="5"/>
      </bottom>
      <diagonal/>
    </border>
    <border>
      <left style="double">
        <color theme="0" tint="-0.24994659260841701"/>
      </left>
      <right style="double">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double">
        <color theme="0" tint="-0.24994659260841701"/>
      </bottom>
      <diagonal/>
    </border>
    <border>
      <left style="thin">
        <color theme="0" tint="-0.24994659260841701"/>
      </left>
      <right style="thick">
        <color theme="9" tint="-0.24994659260841701"/>
      </right>
      <top/>
      <bottom style="double">
        <color theme="0" tint="-0.24994659260841701"/>
      </bottom>
      <diagonal/>
    </border>
    <border>
      <left style="thin">
        <color theme="0" tint="-0.24994659260841701"/>
      </left>
      <right/>
      <top/>
      <bottom/>
      <diagonal/>
    </border>
    <border>
      <left style="double">
        <color theme="0" tint="-0.24994659260841701"/>
      </left>
      <right style="thick">
        <color theme="9"/>
      </right>
      <top style="thin">
        <color theme="0" tint="-0.24994659260841701"/>
      </top>
      <bottom style="thin">
        <color theme="0" tint="-0.24994659260841701"/>
      </bottom>
      <diagonal/>
    </border>
    <border>
      <left style="double">
        <color theme="0" tint="-0.24994659260841701"/>
      </left>
      <right style="thick">
        <color theme="9"/>
      </right>
      <top style="thin">
        <color theme="0" tint="-0.24994659260841701"/>
      </top>
      <bottom style="thick">
        <color theme="5"/>
      </bottom>
      <diagonal/>
    </border>
    <border>
      <left style="thin">
        <color theme="0" tint="-0.24994659260841701"/>
      </left>
      <right style="thin">
        <color theme="0" tint="-0.24994659260841701"/>
      </right>
      <top style="thick">
        <color theme="5"/>
      </top>
      <bottom style="thick">
        <color theme="5"/>
      </bottom>
      <diagonal/>
    </border>
    <border>
      <left style="thick">
        <color indexed="64"/>
      </left>
      <right style="thin">
        <color indexed="55"/>
      </right>
      <top style="thick">
        <color indexed="64"/>
      </top>
      <bottom style="medium">
        <color indexed="64"/>
      </bottom>
      <diagonal/>
    </border>
    <border>
      <left style="thin">
        <color indexed="55"/>
      </left>
      <right style="thin">
        <color indexed="55"/>
      </right>
      <top style="thick">
        <color indexed="64"/>
      </top>
      <bottom style="medium">
        <color indexed="64"/>
      </bottom>
      <diagonal/>
    </border>
    <border>
      <left style="thin">
        <color indexed="55"/>
      </left>
      <right/>
      <top style="thick">
        <color indexed="64"/>
      </top>
      <bottom style="medium">
        <color indexed="64"/>
      </bottom>
      <diagonal/>
    </border>
    <border>
      <left style="thick">
        <color indexed="64"/>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style="thick">
        <color indexed="64"/>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55"/>
      </left>
      <right style="thin">
        <color indexed="55"/>
      </right>
      <top style="thin">
        <color indexed="55"/>
      </top>
      <bottom style="thin">
        <color indexed="64"/>
      </bottom>
      <diagonal/>
    </border>
    <border>
      <left style="thin">
        <color indexed="55"/>
      </left>
      <right/>
      <top style="thin">
        <color indexed="55"/>
      </top>
      <bottom style="thin">
        <color indexed="64"/>
      </bottom>
      <diagonal/>
    </border>
    <border>
      <left style="thin">
        <color indexed="55"/>
      </left>
      <right style="thin">
        <color indexed="55"/>
      </right>
      <top style="thin">
        <color indexed="64"/>
      </top>
      <bottom style="thin">
        <color indexed="64"/>
      </bottom>
      <diagonal/>
    </border>
    <border>
      <left style="thin">
        <color indexed="55"/>
      </left>
      <right/>
      <top style="thin">
        <color indexed="64"/>
      </top>
      <bottom style="thin">
        <color indexed="64"/>
      </bottom>
      <diagonal/>
    </border>
    <border>
      <left style="thin">
        <color indexed="55"/>
      </left>
      <right style="thin">
        <color indexed="55"/>
      </right>
      <top style="thin">
        <color indexed="55"/>
      </top>
      <bottom style="medium">
        <color indexed="64"/>
      </bottom>
      <diagonal/>
    </border>
    <border>
      <left style="thin">
        <color indexed="55"/>
      </left>
      <right style="thin">
        <color indexed="55"/>
      </right>
      <top/>
      <bottom style="medium">
        <color indexed="64"/>
      </bottom>
      <diagonal/>
    </border>
    <border>
      <left style="thin">
        <color indexed="55"/>
      </left>
      <right/>
      <top/>
      <bottom style="medium">
        <color indexed="64"/>
      </bottom>
      <diagonal/>
    </border>
    <border>
      <left style="thin">
        <color indexed="55"/>
      </left>
      <right style="thin">
        <color indexed="55"/>
      </right>
      <top style="medium">
        <color indexed="64"/>
      </top>
      <bottom style="thin">
        <color indexed="64"/>
      </bottom>
      <diagonal/>
    </border>
    <border>
      <left style="thin">
        <color indexed="55"/>
      </left>
      <right/>
      <top style="medium">
        <color indexed="64"/>
      </top>
      <bottom style="thin">
        <color indexed="64"/>
      </bottom>
      <diagonal/>
    </border>
    <border>
      <left style="thick">
        <color indexed="64"/>
      </left>
      <right style="thin">
        <color indexed="55"/>
      </right>
      <top style="thin">
        <color indexed="55"/>
      </top>
      <bottom style="thick">
        <color indexed="64"/>
      </bottom>
      <diagonal/>
    </border>
    <border>
      <left style="thin">
        <color indexed="55"/>
      </left>
      <right style="thin">
        <color indexed="55"/>
      </right>
      <top style="thin">
        <color indexed="55"/>
      </top>
      <bottom style="thick">
        <color indexed="64"/>
      </bottom>
      <diagonal/>
    </border>
    <border>
      <left style="thin">
        <color indexed="55"/>
      </left>
      <right/>
      <top style="thin">
        <color indexed="55"/>
      </top>
      <bottom style="thick">
        <color indexed="64"/>
      </bottom>
      <diagonal/>
    </border>
    <border>
      <left style="thin">
        <color indexed="55"/>
      </left>
      <right style="thin">
        <color indexed="55"/>
      </right>
      <top style="thick">
        <color indexed="64"/>
      </top>
      <bottom style="thin">
        <color indexed="64"/>
      </bottom>
      <diagonal/>
    </border>
    <border>
      <left style="thin">
        <color indexed="55"/>
      </left>
      <right/>
      <top style="thick">
        <color indexed="64"/>
      </top>
      <bottom style="thin">
        <color indexed="64"/>
      </bottom>
      <diagonal/>
    </border>
    <border>
      <left style="thin">
        <color indexed="55"/>
      </left>
      <right/>
      <top style="thin">
        <color indexed="55"/>
      </top>
      <bottom style="medium">
        <color indexed="64"/>
      </bottom>
      <diagonal/>
    </border>
    <border>
      <left style="thin">
        <color indexed="55"/>
      </left>
      <right style="thin">
        <color indexed="55"/>
      </right>
      <top/>
      <bottom style="thick">
        <color indexed="64"/>
      </bottom>
      <diagonal/>
    </border>
    <border>
      <left style="thin">
        <color indexed="55"/>
      </left>
      <right/>
      <top/>
      <bottom style="thick">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medium">
        <color indexed="64"/>
      </bottom>
      <diagonal/>
    </border>
    <border>
      <left style="thin">
        <color theme="0" tint="-0.24994659260841701"/>
      </left>
      <right style="thick">
        <color theme="9" tint="-0.24994659260841701"/>
      </right>
      <top style="thick">
        <color theme="5"/>
      </top>
      <bottom style="thick">
        <color theme="5"/>
      </bottom>
      <diagonal/>
    </border>
    <border>
      <left/>
      <right/>
      <top style="thin">
        <color theme="0" tint="-0.24994659260841701"/>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right/>
      <top/>
      <bottom style="thin">
        <color indexed="64"/>
      </bottom>
      <diagonal/>
    </border>
    <border>
      <left style="thin">
        <color theme="0" tint="-0.24994659260841701"/>
      </left>
      <right style="medium">
        <color theme="0" tint="-0.24994659260841701"/>
      </right>
      <top style="thin">
        <color theme="0" tint="-0.24994659260841701"/>
      </top>
      <bottom style="thin">
        <color theme="0" tint="-0.24994659260841701"/>
      </bottom>
      <diagonal/>
    </border>
    <border>
      <left/>
      <right style="thin">
        <color theme="0" tint="-0.24994659260841701"/>
      </right>
      <top style="thick">
        <color theme="5"/>
      </top>
      <bottom style="thin">
        <color theme="0" tint="-0.24994659260841701"/>
      </bottom>
      <diagonal/>
    </border>
    <border>
      <left/>
      <right style="thin">
        <color theme="0" tint="-0.24994659260841701"/>
      </right>
      <top style="thin">
        <color theme="0" tint="-0.24994659260841701"/>
      </top>
      <bottom/>
      <diagonal/>
    </border>
    <border>
      <left/>
      <right style="thin">
        <color theme="0" tint="-0.24994659260841701"/>
      </right>
      <top style="thin">
        <color theme="0" tint="-0.24994659260841701"/>
      </top>
      <bottom style="double">
        <color theme="0" tint="-0.24994659260841701"/>
      </bottom>
      <diagonal/>
    </border>
    <border>
      <left/>
      <right style="thin">
        <color theme="0" tint="-0.24994659260841701"/>
      </right>
      <top/>
      <bottom style="double">
        <color theme="0" tint="-0.24994659260841701"/>
      </bottom>
      <diagonal/>
    </border>
    <border>
      <left/>
      <right style="thin">
        <color theme="0" tint="-0.24994659260841701"/>
      </right>
      <top style="thick">
        <color theme="5"/>
      </top>
      <bottom style="thick">
        <color theme="5"/>
      </bottom>
      <diagonal/>
    </border>
    <border>
      <left style="thin">
        <color theme="0" tint="-0.24994659260841701"/>
      </left>
      <right style="medium">
        <color theme="0" tint="-0.24994659260841701"/>
      </right>
      <top style="thick">
        <color theme="5"/>
      </top>
      <bottom style="thin">
        <color theme="0" tint="-0.24994659260841701"/>
      </bottom>
      <diagonal/>
    </border>
    <border>
      <left style="thin">
        <color theme="0" tint="-0.24994659260841701"/>
      </left>
      <right style="medium">
        <color theme="0" tint="-0.24994659260841701"/>
      </right>
      <top style="thin">
        <color theme="0" tint="-0.24994659260841701"/>
      </top>
      <bottom style="double">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ck">
        <color theme="9" tint="-0.24994659260841701"/>
      </right>
      <top style="thin">
        <color theme="0" tint="-0.24994659260841701"/>
      </top>
      <bottom style="thin">
        <color theme="0" tint="-0.24994659260841701"/>
      </bottom>
      <diagonal/>
    </border>
    <border>
      <left/>
      <right style="thick">
        <color theme="9" tint="-0.24994659260841701"/>
      </right>
      <top style="thick">
        <color theme="5"/>
      </top>
      <bottom style="thin">
        <color theme="0" tint="-0.24994659260841701"/>
      </bottom>
      <diagonal/>
    </border>
    <border>
      <left style="double">
        <color theme="0" tint="-0.24994659260841701"/>
      </left>
      <right style="thick">
        <color theme="9" tint="-0.24994659260841701"/>
      </right>
      <top style="thick">
        <color theme="5"/>
      </top>
      <bottom style="thin">
        <color theme="0" tint="-0.24994659260841701"/>
      </bottom>
      <diagonal/>
    </border>
    <border>
      <left style="thin">
        <color theme="0" tint="-0.24994659260841701"/>
      </left>
      <right/>
      <top style="thick">
        <color theme="5"/>
      </top>
      <bottom style="thin">
        <color theme="0" tint="-0.24994659260841701"/>
      </bottom>
      <diagonal/>
    </border>
    <border>
      <left style="double">
        <color theme="0" tint="-0.24994659260841701"/>
      </left>
      <right style="thick">
        <color theme="9" tint="-0.24994659260841701"/>
      </right>
      <top style="thin">
        <color theme="0" tint="-0.24994659260841701"/>
      </top>
      <bottom style="double">
        <color theme="0" tint="-0.24994659260841701"/>
      </bottom>
      <diagonal/>
    </border>
    <border>
      <left style="double">
        <color theme="0" tint="-0.24994659260841701"/>
      </left>
      <right style="thick">
        <color theme="9" tint="-0.24994659260841701"/>
      </right>
      <top/>
      <bottom style="thin">
        <color theme="0" tint="-0.24994659260841701"/>
      </bottom>
      <diagonal/>
    </border>
    <border>
      <left style="thin">
        <color theme="0" tint="-0.24994659260841701"/>
      </left>
      <right style="thin">
        <color theme="0" tint="-0.24994659260841701"/>
      </right>
      <top/>
      <bottom style="double">
        <color theme="9" tint="-0.24994659260841701"/>
      </bottom>
      <diagonal/>
    </border>
    <border>
      <left/>
      <right style="thin">
        <color theme="0" tint="-0.24994659260841701"/>
      </right>
      <top/>
      <bottom style="double">
        <color theme="9" tint="-0.24994659260841701"/>
      </bottom>
      <diagonal/>
    </border>
    <border>
      <left style="thin">
        <color theme="0" tint="-0.24994659260841701"/>
      </left>
      <right/>
      <top/>
      <bottom style="double">
        <color theme="9" tint="-0.24994659260841701"/>
      </bottom>
      <diagonal/>
    </border>
    <border>
      <left style="thin">
        <color theme="0" tint="-0.24994659260841701"/>
      </left>
      <right style="thick">
        <color theme="9" tint="-0.24994659260841701"/>
      </right>
      <top/>
      <bottom style="double">
        <color theme="9" tint="-0.24994659260841701"/>
      </bottom>
      <diagonal/>
    </border>
    <border>
      <left style="thin">
        <color theme="0" tint="-0.24994659260841701"/>
      </left>
      <right style="thin">
        <color theme="0" tint="-0.24994659260841701"/>
      </right>
      <top style="thin">
        <color theme="0" tint="-0.24994659260841701"/>
      </top>
      <bottom style="medium">
        <color theme="5" tint="-0.24994659260841701"/>
      </bottom>
      <diagonal/>
    </border>
    <border>
      <left style="thin">
        <color theme="0" tint="-0.24994659260841701"/>
      </left>
      <right style="thin">
        <color theme="0" tint="-0.24994659260841701"/>
      </right>
      <top style="medium">
        <color theme="5" tint="-0.24994659260841701"/>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bottom style="thin">
        <color indexed="64"/>
      </bottom>
      <diagonal/>
    </border>
    <border>
      <left style="thin">
        <color theme="0" tint="-0.24994659260841701"/>
      </left>
      <right style="thin">
        <color theme="0" tint="-0.24994659260841701"/>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medium">
        <color indexed="64"/>
      </top>
      <bottom style="thin">
        <color indexed="64"/>
      </bottom>
      <diagonal/>
    </border>
    <border>
      <left style="thin">
        <color indexed="55"/>
      </left>
      <right/>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8"/>
      </bottom>
      <diagonal/>
    </border>
    <border>
      <left style="thin">
        <color indexed="64"/>
      </left>
      <right style="thin">
        <color indexed="64"/>
      </right>
      <top/>
      <bottom style="thin">
        <color indexed="8"/>
      </bottom>
      <diagonal/>
    </border>
    <border>
      <left/>
      <right style="thin">
        <color indexed="8"/>
      </right>
      <top style="thin">
        <color indexed="64"/>
      </top>
      <bottom style="medium">
        <color indexed="64"/>
      </bottom>
      <diagonal/>
    </border>
    <border>
      <left style="medium">
        <color indexed="64"/>
      </left>
      <right style="thin">
        <color indexed="64"/>
      </right>
      <top/>
      <bottom/>
      <diagonal/>
    </border>
    <border>
      <left/>
      <right style="thin">
        <color indexed="8"/>
      </right>
      <top style="thin">
        <color indexed="64"/>
      </top>
      <bottom style="thin">
        <color indexed="64"/>
      </bottom>
      <diagonal/>
    </border>
    <border>
      <left style="thin">
        <color indexed="64"/>
      </left>
      <right style="thin">
        <color indexed="8"/>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8"/>
      </right>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medium">
        <color indexed="64"/>
      </bottom>
      <diagonal/>
    </border>
    <border>
      <left style="thin">
        <color indexed="53"/>
      </left>
      <right style="thin">
        <color indexed="53"/>
      </right>
      <top style="thin">
        <color indexed="53"/>
      </top>
      <bottom style="thin">
        <color indexed="53"/>
      </bottom>
      <diagonal/>
    </border>
    <border>
      <left style="medium">
        <color indexed="64"/>
      </left>
      <right style="medium">
        <color indexed="64"/>
      </right>
      <top/>
      <bottom style="thin">
        <color indexed="64"/>
      </bottom>
      <diagonal/>
    </border>
    <border>
      <left style="thin">
        <color indexed="53"/>
      </left>
      <right style="thin">
        <color indexed="53"/>
      </right>
      <top/>
      <bottom style="thin">
        <color indexed="53"/>
      </bottom>
      <diagonal/>
    </border>
    <border>
      <left style="thin">
        <color indexed="53"/>
      </left>
      <right style="thin">
        <color indexed="53"/>
      </right>
      <top style="thin">
        <color indexed="53"/>
      </top>
      <bottom style="medium">
        <color indexed="53"/>
      </bottom>
      <diagonal/>
    </border>
    <border>
      <left style="thin">
        <color indexed="53"/>
      </left>
      <right style="thin">
        <color indexed="53"/>
      </right>
      <top style="thin">
        <color indexed="53"/>
      </top>
      <bottom/>
      <diagonal/>
    </border>
    <border>
      <left style="medium">
        <color indexed="53"/>
      </left>
      <right style="thin">
        <color indexed="53"/>
      </right>
      <top style="medium">
        <color indexed="53"/>
      </top>
      <bottom style="medium">
        <color indexed="53"/>
      </bottom>
      <diagonal/>
    </border>
    <border>
      <left style="thin">
        <color indexed="53"/>
      </left>
      <right style="thin">
        <color indexed="53"/>
      </right>
      <top style="medium">
        <color indexed="53"/>
      </top>
      <bottom style="medium">
        <color indexed="53"/>
      </bottom>
      <diagonal/>
    </border>
    <border>
      <left style="thin">
        <color indexed="53"/>
      </left>
      <right style="medium">
        <color indexed="53"/>
      </right>
      <top style="medium">
        <color indexed="53"/>
      </top>
      <bottom style="medium">
        <color indexed="53"/>
      </bottom>
      <diagonal/>
    </border>
    <border>
      <left style="medium">
        <color indexed="53"/>
      </left>
      <right style="thin">
        <color indexed="53"/>
      </right>
      <top style="medium">
        <color indexed="53"/>
      </top>
      <bottom style="thin">
        <color indexed="53"/>
      </bottom>
      <diagonal/>
    </border>
    <border>
      <left style="thin">
        <color indexed="53"/>
      </left>
      <right style="thin">
        <color indexed="53"/>
      </right>
      <top style="medium">
        <color indexed="53"/>
      </top>
      <bottom style="thin">
        <color indexed="53"/>
      </bottom>
      <diagonal/>
    </border>
    <border>
      <left style="thin">
        <color indexed="53"/>
      </left>
      <right style="medium">
        <color indexed="53"/>
      </right>
      <top style="medium">
        <color indexed="53"/>
      </top>
      <bottom style="thin">
        <color indexed="53"/>
      </bottom>
      <diagonal/>
    </border>
    <border>
      <left style="medium">
        <color indexed="53"/>
      </left>
      <right style="thin">
        <color indexed="53"/>
      </right>
      <top style="thin">
        <color indexed="53"/>
      </top>
      <bottom style="thin">
        <color indexed="53"/>
      </bottom>
      <diagonal/>
    </border>
    <border>
      <left style="thin">
        <color indexed="53"/>
      </left>
      <right style="medium">
        <color indexed="53"/>
      </right>
      <top style="thin">
        <color indexed="53"/>
      </top>
      <bottom style="thin">
        <color indexed="53"/>
      </bottom>
      <diagonal/>
    </border>
    <border>
      <left style="medium">
        <color indexed="53"/>
      </left>
      <right style="thin">
        <color indexed="53"/>
      </right>
      <top style="thin">
        <color indexed="53"/>
      </top>
      <bottom style="medium">
        <color indexed="53"/>
      </bottom>
      <diagonal/>
    </border>
    <border>
      <left style="thin">
        <color indexed="53"/>
      </left>
      <right style="medium">
        <color indexed="53"/>
      </right>
      <top style="thin">
        <color indexed="53"/>
      </top>
      <bottom style="medium">
        <color indexed="53"/>
      </bottom>
      <diagonal/>
    </border>
    <border>
      <left style="medium">
        <color indexed="53"/>
      </left>
      <right style="thin">
        <color indexed="53"/>
      </right>
      <top/>
      <bottom style="thin">
        <color indexed="53"/>
      </bottom>
      <diagonal/>
    </border>
    <border>
      <left style="thin">
        <color indexed="53"/>
      </left>
      <right style="medium">
        <color indexed="53"/>
      </right>
      <top/>
      <bottom style="thin">
        <color indexed="53"/>
      </bottom>
      <diagonal/>
    </border>
    <border>
      <left style="medium">
        <color indexed="64"/>
      </left>
      <right style="medium">
        <color indexed="64"/>
      </right>
      <top style="thin">
        <color indexed="64"/>
      </top>
      <bottom style="medium">
        <color indexed="64"/>
      </bottom>
      <diagonal/>
    </border>
    <border>
      <left style="medium">
        <color indexed="53"/>
      </left>
      <right style="thin">
        <color indexed="53"/>
      </right>
      <top/>
      <bottom style="medium">
        <color indexed="53"/>
      </bottom>
      <diagonal/>
    </border>
    <border>
      <left style="thin">
        <color indexed="53"/>
      </left>
      <right style="medium">
        <color indexed="53"/>
      </right>
      <top/>
      <bottom style="medium">
        <color indexed="53"/>
      </bottom>
      <diagonal/>
    </border>
    <border>
      <left style="thin">
        <color indexed="53"/>
      </left>
      <right style="thin">
        <color indexed="53"/>
      </right>
      <top/>
      <bottom style="medium">
        <color indexed="53"/>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8"/>
      </right>
      <top style="medium">
        <color indexed="64"/>
      </top>
      <bottom style="medium">
        <color indexed="64"/>
      </bottom>
      <diagonal/>
    </border>
    <border>
      <left/>
      <right style="medium">
        <color indexed="8"/>
      </right>
      <top/>
      <bottom/>
      <diagonal/>
    </border>
    <border>
      <left/>
      <right style="medium">
        <color indexed="8"/>
      </right>
      <top style="medium">
        <color indexed="64"/>
      </top>
      <bottom style="medium">
        <color indexed="64"/>
      </bottom>
      <diagonal/>
    </border>
    <border>
      <left/>
      <right style="thin">
        <color indexed="8"/>
      </right>
      <top style="medium">
        <color indexed="64"/>
      </top>
      <bottom/>
      <diagonal/>
    </border>
    <border>
      <left style="thin">
        <color indexed="8"/>
      </left>
      <right/>
      <top style="medium">
        <color indexed="64"/>
      </top>
      <bottom style="thin">
        <color indexed="64"/>
      </bottom>
      <diagonal/>
    </border>
    <border>
      <left/>
      <right style="medium">
        <color indexed="8"/>
      </right>
      <top style="medium">
        <color indexed="64"/>
      </top>
      <bottom style="thin">
        <color indexed="64"/>
      </bottom>
      <diagonal/>
    </border>
    <border>
      <left style="thin">
        <color indexed="64"/>
      </left>
      <right/>
      <top/>
      <bottom style="thin">
        <color indexed="8"/>
      </bottom>
      <diagonal/>
    </border>
    <border>
      <left/>
      <right/>
      <top/>
      <bottom style="thin">
        <color indexed="8"/>
      </bottom>
      <diagonal/>
    </border>
    <border>
      <left/>
      <right style="thin">
        <color indexed="8"/>
      </right>
      <top/>
      <bottom style="thin">
        <color indexed="8"/>
      </bottom>
      <diagonal/>
    </border>
    <border>
      <left/>
      <right style="medium">
        <color indexed="64"/>
      </right>
      <top style="thin">
        <color indexed="64"/>
      </top>
      <bottom/>
      <diagonal/>
    </border>
    <border>
      <left style="thin">
        <color indexed="64"/>
      </left>
      <right style="medium">
        <color indexed="64"/>
      </right>
      <top/>
      <bottom style="thin">
        <color indexed="8"/>
      </bottom>
      <diagonal/>
    </border>
    <border>
      <left style="thin">
        <color indexed="64"/>
      </left>
      <right/>
      <top style="medium">
        <color indexed="64"/>
      </top>
      <bottom style="thin">
        <color indexed="8"/>
      </bottom>
      <diagonal/>
    </border>
    <border>
      <left/>
      <right style="medium">
        <color indexed="64"/>
      </right>
      <top style="medium">
        <color indexed="64"/>
      </top>
      <bottom style="thin">
        <color indexed="8"/>
      </bottom>
      <diagonal/>
    </border>
    <border>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theme="0" tint="-0.24994659260841701"/>
      </left>
      <right style="thin">
        <color theme="0" tint="-0.24994659260841701"/>
      </right>
      <top/>
      <bottom style="thick">
        <color theme="5"/>
      </bottom>
      <diagonal/>
    </border>
    <border>
      <left style="medium">
        <color theme="0" tint="-0.24994659260841701"/>
      </left>
      <right style="thin">
        <color theme="0" tint="-0.24994659260841701"/>
      </right>
      <top style="thick">
        <color theme="5"/>
      </top>
      <bottom style="thin">
        <color theme="0" tint="-0.24994659260841701"/>
      </bottom>
      <diagonal/>
    </border>
    <border>
      <left style="medium">
        <color theme="0" tint="-0.24994659260841701"/>
      </left>
      <right style="thin">
        <color theme="0" tint="-0.24994659260841701"/>
      </right>
      <top style="thin">
        <color theme="0" tint="-0.24994659260841701"/>
      </top>
      <bottom style="double">
        <color theme="0" tint="-0.24994659260841701"/>
      </bottom>
      <diagonal/>
    </border>
    <border>
      <left style="medium">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theme="9" tint="-0.24994659260841701"/>
      </right>
      <top/>
      <bottom style="thick">
        <color theme="5"/>
      </bottom>
      <diagonal/>
    </border>
    <border>
      <left/>
      <right style="thin">
        <color theme="0" tint="-0.24994659260841701"/>
      </right>
      <top/>
      <bottom/>
      <diagonal/>
    </border>
    <border>
      <left style="thin">
        <color theme="0" tint="-0.24994659260841701"/>
      </left>
      <right style="thin">
        <color theme="0" tint="-0.24994659260841701"/>
      </right>
      <top style="thin">
        <color auto="1"/>
      </top>
      <bottom style="medium">
        <color auto="1"/>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bottom style="thin">
        <color theme="9" tint="-0.24994659260841701"/>
      </bottom>
      <diagonal/>
    </border>
    <border>
      <left/>
      <right style="thin">
        <color theme="0" tint="-0.24994659260841701"/>
      </right>
      <top/>
      <bottom style="thin">
        <color theme="9" tint="-0.24994659260841701"/>
      </bottom>
      <diagonal/>
    </border>
    <border>
      <left style="thin">
        <color theme="0" tint="-0.24994659260841701"/>
      </left>
      <right/>
      <top/>
      <bottom style="thin">
        <color theme="9" tint="-0.24994659260841701"/>
      </bottom>
      <diagonal/>
    </border>
    <border>
      <left style="thin">
        <color theme="0" tint="-0.24994659260841701"/>
      </left>
      <right style="thick">
        <color theme="9" tint="-0.24994659260841701"/>
      </right>
      <top/>
      <bottom style="thin">
        <color theme="9" tint="-0.24994659260841701"/>
      </bottom>
      <diagonal/>
    </border>
    <border>
      <left style="thin">
        <color indexed="64"/>
      </left>
      <right/>
      <top style="thin">
        <color indexed="64"/>
      </top>
      <bottom style="thin">
        <color theme="0" tint="-0.24994659260841701"/>
      </bottom>
      <diagonal/>
    </border>
    <border>
      <left style="thin">
        <color indexed="64"/>
      </left>
      <right/>
      <top style="thin">
        <color theme="0" tint="-0.24994659260841701"/>
      </top>
      <bottom style="thin">
        <color theme="0" tint="-0.24994659260841701"/>
      </bottom>
      <diagonal/>
    </border>
    <border>
      <left style="thin">
        <color indexed="64"/>
      </left>
      <right/>
      <top style="thin">
        <color theme="0" tint="-0.24994659260841701"/>
      </top>
      <bottom style="thin">
        <color indexed="64"/>
      </bottom>
      <diagonal/>
    </border>
    <border>
      <left/>
      <right style="thin">
        <color indexed="64"/>
      </right>
      <top style="thin">
        <color indexed="64"/>
      </top>
      <bottom style="thin">
        <color theme="0" tint="-0.24994659260841701"/>
      </bottom>
      <diagonal/>
    </border>
    <border>
      <left/>
      <right style="thin">
        <color indexed="64"/>
      </right>
      <top style="thin">
        <color theme="0" tint="-0.24994659260841701"/>
      </top>
      <bottom style="thin">
        <color theme="0" tint="-0.24994659260841701"/>
      </bottom>
      <diagonal/>
    </border>
    <border>
      <left/>
      <right style="thin">
        <color indexed="64"/>
      </right>
      <top style="thin">
        <color theme="0" tint="-0.24994659260841701"/>
      </top>
      <bottom style="thin">
        <color indexed="64"/>
      </bottom>
      <diagonal/>
    </border>
    <border>
      <left style="thin">
        <color theme="0" tint="-0.24994659260841701"/>
      </left>
      <right/>
      <top style="thin">
        <color indexed="64"/>
      </top>
      <bottom style="thin">
        <color theme="0" tint="-0.24994659260841701"/>
      </bottom>
      <diagonal/>
    </border>
    <border>
      <left style="thin">
        <color indexed="64"/>
      </left>
      <right/>
      <top style="medium">
        <color indexed="64"/>
      </top>
      <bottom style="medium">
        <color indexed="64"/>
      </bottom>
      <diagonal/>
    </border>
    <border>
      <left style="thin">
        <color indexed="8"/>
      </left>
      <right style="thin">
        <color indexed="64"/>
      </right>
      <top style="medium">
        <color indexed="64"/>
      </top>
      <bottom style="medium">
        <color indexed="64"/>
      </bottom>
      <diagonal/>
    </border>
    <border>
      <left style="medium">
        <color indexed="64"/>
      </left>
      <right style="medium">
        <color indexed="64"/>
      </right>
      <top/>
      <bottom style="thin">
        <color indexed="8"/>
      </bottom>
      <diagonal/>
    </border>
    <border>
      <left/>
      <right style="medium">
        <color indexed="64"/>
      </right>
      <top/>
      <bottom style="thin">
        <color indexed="8"/>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theme="0" tint="-0.24994659260841701"/>
      </right>
      <top style="medium">
        <color theme="5" tint="-0.24994659260841701"/>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34998626667073579"/>
      </bottom>
      <diagonal/>
    </border>
    <border>
      <left style="thin">
        <color theme="0" tint="-0.24994659260841701"/>
      </left>
      <right/>
      <top style="thin">
        <color indexed="64"/>
      </top>
      <bottom style="thin">
        <color indexed="64"/>
      </bottom>
      <diagonal/>
    </border>
    <border>
      <left/>
      <right style="thin">
        <color theme="0" tint="-0.24994659260841701"/>
      </right>
      <top style="thin">
        <color indexed="64"/>
      </top>
      <bottom style="thin">
        <color indexed="64"/>
      </bottom>
      <diagonal/>
    </border>
    <border>
      <left style="medium">
        <color indexed="53"/>
      </left>
      <right style="thin">
        <color indexed="53"/>
      </right>
      <top style="medium">
        <color indexed="53"/>
      </top>
      <bottom style="double">
        <color indexed="53"/>
      </bottom>
      <diagonal/>
    </border>
    <border>
      <left style="thin">
        <color indexed="53"/>
      </left>
      <right style="thin">
        <color indexed="53"/>
      </right>
      <top style="medium">
        <color indexed="53"/>
      </top>
      <bottom style="double">
        <color indexed="53"/>
      </bottom>
      <diagonal/>
    </border>
    <border>
      <left style="thin">
        <color indexed="53"/>
      </left>
      <right style="medium">
        <color indexed="53"/>
      </right>
      <top style="medium">
        <color indexed="53"/>
      </top>
      <bottom style="double">
        <color indexed="53"/>
      </bottom>
      <diagonal/>
    </border>
    <border>
      <left style="thin">
        <color indexed="53"/>
      </left>
      <right/>
      <top/>
      <bottom/>
      <diagonal/>
    </border>
    <border>
      <left style="medium">
        <color indexed="53"/>
      </left>
      <right/>
      <top/>
      <bottom/>
      <diagonal/>
    </border>
    <border>
      <left style="thin">
        <color rgb="FFFF3300"/>
      </left>
      <right style="thin">
        <color rgb="FFFF3300"/>
      </right>
      <top style="thin">
        <color rgb="FFFF3300"/>
      </top>
      <bottom style="thin">
        <color rgb="FFFF3300"/>
      </bottom>
      <diagonal/>
    </border>
    <border>
      <left style="thin">
        <color rgb="FFFF6600"/>
      </left>
      <right style="thin">
        <color rgb="FFFF6600"/>
      </right>
      <top style="thin">
        <color rgb="FFFF6600"/>
      </top>
      <bottom style="thin">
        <color rgb="FFFF6600"/>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bottom style="medium">
        <color indexed="64"/>
      </bottom>
      <diagonal/>
    </border>
    <border>
      <left style="thin">
        <color theme="0" tint="-0.24994659260841701"/>
      </left>
      <right style="thin">
        <color theme="0" tint="-0.24994659260841701"/>
      </right>
      <top style="thin">
        <color indexed="64"/>
      </top>
      <bottom style="medium">
        <color indexed="64"/>
      </bottom>
      <diagonal/>
    </border>
    <border>
      <left style="thin">
        <color theme="0" tint="-0.24994659260841701"/>
      </left>
      <right style="thick">
        <color theme="9" tint="-0.499984740745262"/>
      </right>
      <top style="thick">
        <color theme="5"/>
      </top>
      <bottom style="thin">
        <color theme="0" tint="-0.24994659260841701"/>
      </bottom>
      <diagonal/>
    </border>
    <border>
      <left style="thin">
        <color theme="0" tint="-0.24994659260841701"/>
      </left>
      <right style="thick">
        <color theme="9" tint="-0.499984740745262"/>
      </right>
      <top style="thin">
        <color theme="0" tint="-0.24994659260841701"/>
      </top>
      <bottom style="thick">
        <color theme="5"/>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style="thin">
        <color indexed="64"/>
      </top>
      <bottom style="thin">
        <color indexed="64"/>
      </bottom>
      <diagonal/>
    </border>
    <border>
      <left style="thin">
        <color auto="1"/>
      </left>
      <right style="thin">
        <color auto="1"/>
      </right>
      <top style="thin">
        <color auto="1"/>
      </top>
      <bottom style="medium">
        <color indexed="64"/>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indexed="64"/>
      </right>
      <top/>
      <bottom style="thin">
        <color indexed="8"/>
      </bottom>
      <diagonal/>
    </border>
    <border>
      <left style="thin">
        <color indexed="64"/>
      </left>
      <right/>
      <top/>
      <bottom style="thin">
        <color indexed="8"/>
      </bottom>
      <diagonal/>
    </border>
    <border>
      <left style="thin">
        <color indexed="64"/>
      </left>
      <right/>
      <top style="thin">
        <color indexed="8"/>
      </top>
      <bottom style="medium">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theme="0" tint="-0.24994659260841701"/>
      </left>
      <right style="thin">
        <color theme="0" tint="-0.24994659260841701"/>
      </right>
      <top style="thin">
        <color indexed="64"/>
      </top>
      <bottom style="thin">
        <color indexed="64"/>
      </bottom>
      <diagonal/>
    </border>
    <border>
      <left/>
      <right style="thin">
        <color theme="0" tint="-0.24994659260841701"/>
      </right>
      <top/>
      <bottom style="thick">
        <color theme="5"/>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0" tint="-0.24994659260841701"/>
      </left>
      <right/>
      <top style="thin">
        <color indexed="64"/>
      </top>
      <bottom style="thin">
        <color indexed="64"/>
      </bottom>
      <diagonal/>
    </border>
    <border>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diagonal/>
    </border>
    <border>
      <left style="thin">
        <color auto="1"/>
      </left>
      <right style="thin">
        <color auto="1"/>
      </right>
      <top/>
      <bottom style="medium">
        <color indexed="64"/>
      </bottom>
      <diagonal/>
    </border>
    <border>
      <left style="medium">
        <color indexed="64"/>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indexed="64"/>
      </top>
      <bottom style="thin">
        <color theme="0" tint="-0.499984740745262"/>
      </bottom>
      <diagonal/>
    </border>
    <border>
      <left style="medium">
        <color indexed="64"/>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double">
        <color theme="0" tint="-0.24994659260841701"/>
      </left>
      <right style="thick">
        <color theme="9" tint="-0.24994659260841701"/>
      </right>
      <top/>
      <bottom/>
      <diagonal/>
    </border>
    <border>
      <left style="thick">
        <color theme="9" tint="-0.24994659260841701"/>
      </left>
      <right/>
      <top/>
      <bottom style="thin">
        <color indexed="64"/>
      </bottom>
      <diagonal/>
    </border>
    <border>
      <left style="thin">
        <color indexed="64"/>
      </left>
      <right/>
      <top style="thin">
        <color indexed="64"/>
      </top>
      <bottom style="medium">
        <color indexed="64"/>
      </bottom>
      <diagonal/>
    </border>
    <border>
      <left/>
      <right/>
      <top/>
      <bottom style="thin">
        <color indexed="8"/>
      </bottom>
      <diagonal/>
    </border>
    <border>
      <left style="medium">
        <color indexed="64"/>
      </left>
      <right style="thin">
        <color indexed="64"/>
      </right>
      <top/>
      <bottom style="thin">
        <color indexed="8"/>
      </bottom>
      <diagonal/>
    </border>
    <border>
      <left/>
      <right style="thin">
        <color indexed="64"/>
      </right>
      <top/>
      <bottom style="thin">
        <color indexed="8"/>
      </bottom>
      <diagonal/>
    </border>
    <border>
      <left style="thin">
        <color indexed="64"/>
      </left>
      <right/>
      <top/>
      <bottom style="medium">
        <color indexed="64"/>
      </bottom>
      <diagonal/>
    </border>
    <border>
      <left/>
      <right/>
      <top style="medium">
        <color auto="1"/>
      </top>
      <bottom/>
      <diagonal/>
    </border>
    <border>
      <left/>
      <right style="thin">
        <color indexed="8"/>
      </right>
      <top style="thin">
        <color indexed="64"/>
      </top>
      <bottom/>
      <diagonal/>
    </border>
    <border>
      <left style="thin">
        <color indexed="8"/>
      </left>
      <right style="thin">
        <color indexed="64"/>
      </right>
      <top style="thin">
        <color indexed="64"/>
      </top>
      <bottom/>
      <diagonal/>
    </border>
    <border>
      <left style="thin">
        <color auto="1"/>
      </left>
      <right style="thin">
        <color auto="1"/>
      </right>
      <top style="thin">
        <color theme="0" tint="-0.24994659260841701"/>
      </top>
      <bottom style="thick">
        <color theme="5"/>
      </bottom>
      <diagonal/>
    </border>
    <border>
      <left style="thin">
        <color auto="1"/>
      </left>
      <right style="thin">
        <color auto="1"/>
      </right>
      <top style="thin">
        <color theme="0" tint="-0.24994659260841701"/>
      </top>
      <bottom style="thin">
        <color theme="0" tint="-0.24994659260841701"/>
      </bottom>
      <diagonal/>
    </border>
    <border>
      <left style="thin">
        <color auto="1"/>
      </left>
      <right style="thin">
        <color auto="1"/>
      </right>
      <top/>
      <bottom style="thin">
        <color theme="9" tint="-0.24994659260841701"/>
      </bottom>
      <diagonal/>
    </border>
    <border>
      <left style="thin">
        <color auto="1"/>
      </left>
      <right style="thin">
        <color auto="1"/>
      </right>
      <top/>
      <bottom style="double">
        <color theme="9" tint="-0.24994659260841701"/>
      </bottom>
      <diagonal/>
    </border>
    <border>
      <left style="thin">
        <color auto="1"/>
      </left>
      <right style="thin">
        <color auto="1"/>
      </right>
      <top/>
      <bottom style="thin">
        <color theme="0" tint="-0.24994659260841701"/>
      </bottom>
      <diagonal/>
    </border>
    <border>
      <left style="thin">
        <color auto="1"/>
      </left>
      <right style="thin">
        <color auto="1"/>
      </right>
      <top style="thin">
        <color theme="0" tint="-0.24994659260841701"/>
      </top>
      <bottom/>
      <diagonal/>
    </border>
    <border>
      <left style="thin">
        <color auto="1"/>
      </left>
      <right style="thin">
        <color auto="1"/>
      </right>
      <top style="thick">
        <color theme="5"/>
      </top>
      <bottom style="thin">
        <color theme="0" tint="-0.24994659260841701"/>
      </bottom>
      <diagonal/>
    </border>
    <border>
      <left style="thin">
        <color auto="1"/>
      </left>
      <right style="thin">
        <color auto="1"/>
      </right>
      <top style="thin">
        <color theme="0" tint="-0.24994659260841701"/>
      </top>
      <bottom style="double">
        <color theme="0" tint="-0.24994659260841701"/>
      </bottom>
      <diagonal/>
    </border>
    <border>
      <left style="thin">
        <color auto="1"/>
      </left>
      <right style="thin">
        <color auto="1"/>
      </right>
      <top/>
      <bottom style="thick">
        <color theme="5"/>
      </bottom>
      <diagonal/>
    </border>
    <border>
      <left style="thin">
        <color auto="1"/>
      </left>
      <right style="thin">
        <color auto="1"/>
      </right>
      <top/>
      <bottom style="double">
        <color theme="0" tint="-0.24994659260841701"/>
      </bottom>
      <diagonal/>
    </border>
    <border>
      <left style="thin">
        <color auto="1"/>
      </left>
      <right style="thin">
        <color auto="1"/>
      </right>
      <top style="thick">
        <color theme="5"/>
      </top>
      <bottom style="thick">
        <color theme="5"/>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top style="thick">
        <color theme="5"/>
      </top>
      <bottom/>
      <diagonal/>
    </border>
    <border>
      <left/>
      <right/>
      <top style="thick">
        <color theme="5"/>
      </top>
      <bottom/>
      <diagonal/>
    </border>
    <border>
      <left style="thin">
        <color theme="0" tint="-0.24994659260841701"/>
      </left>
      <right style="thin">
        <color theme="0" tint="-0.24994659260841701"/>
      </right>
      <top style="thin">
        <color indexed="64"/>
      </top>
      <bottom style="medium">
        <color rgb="FFC00000"/>
      </bottom>
      <diagonal/>
    </border>
    <border>
      <left style="thin">
        <color theme="0" tint="-0.24994659260841701"/>
      </left>
      <right/>
      <top style="thin">
        <color indexed="64"/>
      </top>
      <bottom style="medium">
        <color rgb="FFC00000"/>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bottom style="thin">
        <color theme="0" tint="-0.24994659260841701"/>
      </bottom>
      <diagonal/>
    </border>
    <border>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8"/>
      </bottom>
      <diagonal/>
    </border>
    <border>
      <left style="thin">
        <color indexed="64"/>
      </left>
      <right/>
      <top style="thin">
        <color theme="0" tint="-0.24994659260841701"/>
      </top>
      <bottom style="thin">
        <color theme="8"/>
      </bottom>
      <diagonal/>
    </border>
    <border>
      <left style="thin">
        <color theme="0" tint="-0.24994659260841701"/>
      </left>
      <right style="thin">
        <color theme="0" tint="-0.24994659260841701"/>
      </right>
      <top style="thin">
        <color theme="0" tint="-0.24994659260841701"/>
      </top>
      <bottom style="thin">
        <color theme="8"/>
      </bottom>
      <diagonal/>
    </border>
    <border>
      <left/>
      <right style="thin">
        <color theme="0" tint="-0.24994659260841701"/>
      </right>
      <top style="thin">
        <color theme="0" tint="-0.24994659260841701"/>
      </top>
      <bottom style="thin">
        <color theme="8"/>
      </bottom>
      <diagonal/>
    </border>
    <border>
      <left style="thin">
        <color theme="0" tint="-0.24994659260841701"/>
      </left>
      <right style="thin">
        <color indexed="64"/>
      </right>
      <top style="thin">
        <color theme="0" tint="-0.24994659260841701"/>
      </top>
      <bottom style="thin">
        <color theme="8"/>
      </bottom>
      <diagonal/>
    </border>
    <border>
      <left/>
      <right style="thin">
        <color indexed="64"/>
      </right>
      <top style="thin">
        <color theme="0" tint="-0.24994659260841701"/>
      </top>
      <bottom style="thin">
        <color theme="8"/>
      </bottom>
      <diagonal/>
    </border>
    <border>
      <left style="thin">
        <color indexed="64"/>
      </left>
      <right style="thin">
        <color indexed="64"/>
      </right>
      <top style="thin">
        <color theme="0" tint="-0.24994659260841701"/>
      </top>
      <bottom style="thin">
        <color theme="8"/>
      </bottom>
      <diagonal/>
    </border>
    <border>
      <left style="thin">
        <color indexed="64"/>
      </left>
      <right style="thin">
        <color theme="0" tint="-0.24994659260841701"/>
      </right>
      <top/>
      <bottom style="thin">
        <color indexed="64"/>
      </bottom>
      <diagonal/>
    </border>
    <border>
      <left/>
      <right style="thin">
        <color theme="0" tint="-0.24994659260841701"/>
      </right>
      <top/>
      <bottom style="thin">
        <color indexed="64"/>
      </bottom>
      <diagonal/>
    </border>
    <border>
      <left style="thin">
        <color theme="0" tint="-0.24994659260841701"/>
      </left>
      <right style="thin">
        <color indexed="64"/>
      </right>
      <top/>
      <bottom style="thin">
        <color indexed="64"/>
      </bottom>
      <diagonal/>
    </border>
    <border>
      <left style="thin">
        <color indexed="64"/>
      </left>
      <right style="thin">
        <color indexed="64"/>
      </right>
      <top style="thin">
        <color theme="8"/>
      </top>
      <bottom style="thin">
        <color rgb="FF0000CC"/>
      </bottom>
      <diagonal/>
    </border>
    <border>
      <left style="thin">
        <color indexed="64"/>
      </left>
      <right style="thin">
        <color theme="0" tint="-0.24994659260841701"/>
      </right>
      <top style="thin">
        <color theme="8"/>
      </top>
      <bottom style="thin">
        <color rgb="FF0000CC"/>
      </bottom>
      <diagonal/>
    </border>
    <border>
      <left style="thin">
        <color theme="0" tint="-0.24994659260841701"/>
      </left>
      <right style="thin">
        <color theme="0" tint="-0.24994659260841701"/>
      </right>
      <top style="thin">
        <color theme="8"/>
      </top>
      <bottom style="thin">
        <color rgb="FF0000CC"/>
      </bottom>
      <diagonal/>
    </border>
    <border>
      <left style="thin">
        <color theme="0" tint="-0.24994659260841701"/>
      </left>
      <right style="thin">
        <color indexed="64"/>
      </right>
      <top style="thin">
        <color theme="8"/>
      </top>
      <bottom style="thin">
        <color rgb="FF0000CC"/>
      </bottom>
      <diagonal/>
    </border>
    <border>
      <left/>
      <right style="thin">
        <color theme="0" tint="-0.24994659260841701"/>
      </right>
      <top style="thin">
        <color theme="8"/>
      </top>
      <bottom style="thin">
        <color rgb="FF0000CC"/>
      </bottom>
      <diagonal/>
    </border>
    <border>
      <left/>
      <right style="thin">
        <color indexed="64"/>
      </right>
      <top style="thin">
        <color theme="8"/>
      </top>
      <bottom style="thin">
        <color rgb="FF0000CC"/>
      </bottom>
      <diagonal/>
    </border>
    <border>
      <left style="thin">
        <color indexed="64"/>
      </left>
      <right style="thin">
        <color indexed="64"/>
      </right>
      <top style="thin">
        <color theme="0" tint="-0.24994659260841701"/>
      </top>
      <bottom style="thin">
        <color rgb="FF0000CC"/>
      </bottom>
      <diagonal/>
    </border>
    <border>
      <left style="thin">
        <color indexed="64"/>
      </left>
      <right style="thin">
        <color theme="0" tint="-0.24994659260841701"/>
      </right>
      <top style="thin">
        <color theme="0" tint="-0.24994659260841701"/>
      </top>
      <bottom style="thin">
        <color rgb="FF0000CC"/>
      </bottom>
      <diagonal/>
    </border>
    <border>
      <left style="thin">
        <color theme="0" tint="-0.24994659260841701"/>
      </left>
      <right style="thin">
        <color theme="0" tint="-0.24994659260841701"/>
      </right>
      <top style="thin">
        <color theme="0" tint="-0.24994659260841701"/>
      </top>
      <bottom style="thin">
        <color rgb="FF0000CC"/>
      </bottom>
      <diagonal/>
    </border>
    <border>
      <left style="thin">
        <color theme="0" tint="-0.24994659260841701"/>
      </left>
      <right style="thin">
        <color indexed="64"/>
      </right>
      <top style="thin">
        <color theme="0" tint="-0.24994659260841701"/>
      </top>
      <bottom style="thin">
        <color rgb="FF0000CC"/>
      </bottom>
      <diagonal/>
    </border>
    <border>
      <left/>
      <right style="thin">
        <color theme="0" tint="-0.24994659260841701"/>
      </right>
      <top style="thin">
        <color theme="0" tint="-0.24994659260841701"/>
      </top>
      <bottom style="thin">
        <color rgb="FF0000CC"/>
      </bottom>
      <diagonal/>
    </border>
    <border>
      <left/>
      <right style="thin">
        <color indexed="64"/>
      </right>
      <top style="thin">
        <color theme="0" tint="-0.24994659260841701"/>
      </top>
      <bottom style="thin">
        <color rgb="FF0000CC"/>
      </bottom>
      <diagonal/>
    </border>
    <border>
      <left/>
      <right/>
      <top style="thin">
        <color theme="0" tint="-0.24994659260841701"/>
      </top>
      <bottom style="thin">
        <color theme="8"/>
      </bottom>
      <diagonal/>
    </border>
    <border>
      <left/>
      <right/>
      <top/>
      <bottom style="thin">
        <color theme="0" tint="-0.24994659260841701"/>
      </bottom>
      <diagonal/>
    </border>
    <border>
      <left/>
      <right/>
      <top style="thin">
        <color theme="8"/>
      </top>
      <bottom style="thin">
        <color rgb="FF0000CC"/>
      </bottom>
      <diagonal/>
    </border>
    <border>
      <left/>
      <right/>
      <top style="thin">
        <color theme="0" tint="-0.24994659260841701"/>
      </top>
      <bottom style="thin">
        <color rgb="FF0000CC"/>
      </bottom>
      <diagonal/>
    </border>
    <border>
      <left style="thick">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theme="0" tint="-0.24994659260841701"/>
      </right>
      <top style="thin">
        <color theme="0" tint="-0.24994659260841701"/>
      </top>
      <bottom style="thin">
        <color theme="0" tint="-0.24994659260841701"/>
      </bottom>
      <diagonal/>
    </border>
    <border>
      <left style="thick">
        <color theme="0" tint="-0.24994659260841701"/>
      </left>
      <right style="thick">
        <color theme="0" tint="-0.24994659260841701"/>
      </right>
      <top style="thin">
        <color theme="0" tint="-0.24994659260841701"/>
      </top>
      <bottom style="thin">
        <color theme="0" tint="-0.24994659260841701"/>
      </bottom>
      <diagonal/>
    </border>
    <border>
      <left style="thick">
        <color theme="0" tint="-0.24994659260841701"/>
      </left>
      <right style="thin">
        <color theme="0" tint="-0.24994659260841701"/>
      </right>
      <top/>
      <bottom style="thin">
        <color theme="0" tint="-0.24994659260841701"/>
      </bottom>
      <diagonal/>
    </border>
    <border>
      <left style="thin">
        <color theme="0" tint="-0.24994659260841701"/>
      </left>
      <right style="thick">
        <color theme="0" tint="-0.24994659260841701"/>
      </right>
      <top/>
      <bottom style="thin">
        <color theme="0" tint="-0.24994659260841701"/>
      </bottom>
      <diagonal/>
    </border>
    <border>
      <left style="thick">
        <color theme="0" tint="-0.24994659260841701"/>
      </left>
      <right style="thick">
        <color theme="0" tint="-0.24994659260841701"/>
      </right>
      <top/>
      <bottom style="thin">
        <color theme="0" tint="-0.24994659260841701"/>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double">
        <color indexed="64"/>
      </bottom>
      <diagonal/>
    </border>
    <border>
      <left style="thin">
        <color theme="0" tint="-0.24994659260841701"/>
      </left>
      <right/>
      <top style="thin">
        <color theme="0" tint="-0.24994659260841701"/>
      </top>
      <bottom style="double">
        <color indexed="64"/>
      </bottom>
      <diagonal/>
    </border>
    <border>
      <left style="thin">
        <color indexed="64"/>
      </left>
      <right style="thin">
        <color indexed="64"/>
      </right>
      <top style="thin">
        <color theme="0" tint="-0.24994659260841701"/>
      </top>
      <bottom style="double">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indexed="64"/>
      </right>
      <top/>
      <bottom style="double">
        <color indexed="64"/>
      </bottom>
      <diagonal/>
    </border>
    <border>
      <left/>
      <right/>
      <top/>
      <bottom style="double">
        <color indexed="64"/>
      </bottom>
      <diagonal/>
    </border>
    <border>
      <left style="thin">
        <color indexed="64"/>
      </left>
      <right style="thin">
        <color theme="0" tint="-0.24994659260841701"/>
      </right>
      <top style="thin">
        <color indexed="64"/>
      </top>
      <bottom style="double">
        <color indexed="64"/>
      </bottom>
      <diagonal/>
    </border>
    <border>
      <left style="thin">
        <color theme="0" tint="-0.24994659260841701"/>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style="double">
        <color indexed="64"/>
      </bottom>
      <diagonal/>
    </border>
    <border>
      <left/>
      <right/>
      <top style="thin">
        <color theme="0" tint="-0.24994659260841701"/>
      </top>
      <bottom style="thin">
        <color indexed="64"/>
      </bottom>
      <diagonal/>
    </border>
    <border>
      <left style="thin">
        <color theme="0" tint="-0.24994659260841701"/>
      </left>
      <right style="thick">
        <color theme="0" tint="-0.24994659260841701"/>
      </right>
      <top style="thin">
        <color theme="0" tint="-0.24994659260841701"/>
      </top>
      <bottom style="thin">
        <color indexed="64"/>
      </bottom>
      <diagonal/>
    </border>
    <border>
      <left style="thick">
        <color theme="0" tint="-0.24994659260841701"/>
      </left>
      <right style="thin">
        <color theme="0" tint="-0.24994659260841701"/>
      </right>
      <top style="thin">
        <color theme="0" tint="-0.24994659260841701"/>
      </top>
      <bottom style="thin">
        <color indexed="64"/>
      </bottom>
      <diagonal/>
    </border>
    <border>
      <left style="thick">
        <color theme="0" tint="-0.24994659260841701"/>
      </left>
      <right style="thick">
        <color theme="0" tint="-0.24994659260841701"/>
      </right>
      <top style="thin">
        <color theme="0" tint="-0.24994659260841701"/>
      </top>
      <bottom style="thin">
        <color indexed="64"/>
      </bottom>
      <diagonal/>
    </border>
    <border>
      <left style="thin">
        <color indexed="64"/>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style="thin">
        <color theme="0" tint="-0.34998626667073579"/>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right/>
      <top style="thin">
        <color theme="0" tint="-0.34998626667073579"/>
      </top>
      <bottom style="thin">
        <color indexed="64"/>
      </bottom>
      <diagonal/>
    </border>
    <border>
      <left style="thin">
        <color theme="0" tint="-0.24994659260841701"/>
      </left>
      <right style="thin">
        <color indexed="64"/>
      </right>
      <top style="thin">
        <color theme="0" tint="-0.24994659260841701"/>
      </top>
      <bottom/>
      <diagonal/>
    </border>
  </borders>
  <cellStyleXfs count="12">
    <xf numFmtId="0" fontId="0" fillId="0" borderId="0"/>
    <xf numFmtId="0" fontId="12" fillId="0" borderId="0"/>
    <xf numFmtId="0" fontId="24" fillId="0" borderId="0"/>
    <xf numFmtId="0" fontId="25" fillId="0" borderId="0" applyNumberFormat="0" applyFill="0" applyBorder="0" applyAlignment="0" applyProtection="0"/>
    <xf numFmtId="0" fontId="27" fillId="0" borderId="0"/>
    <xf numFmtId="0" fontId="39" fillId="0" borderId="0" applyNumberFormat="0" applyFill="0" applyBorder="0" applyAlignment="0" applyProtection="0">
      <alignment vertical="top"/>
      <protection locked="0"/>
    </xf>
    <xf numFmtId="164" fontId="12" fillId="0" borderId="0" applyFont="0" applyFill="0" applyBorder="0" applyAlignment="0" applyProtection="0"/>
    <xf numFmtId="0" fontId="12" fillId="0" borderId="0"/>
    <xf numFmtId="0" fontId="12" fillId="0" borderId="0"/>
    <xf numFmtId="0" fontId="47" fillId="0" borderId="0"/>
    <xf numFmtId="0" fontId="27" fillId="0" borderId="0"/>
    <xf numFmtId="0" fontId="210" fillId="0" borderId="0" applyNumberFormat="0" applyFill="0" applyBorder="0" applyAlignment="0" applyProtection="0"/>
  </cellStyleXfs>
  <cellXfs count="3381">
    <xf numFmtId="0" fontId="0" fillId="0" borderId="0" xfId="0"/>
    <xf numFmtId="0" fontId="0" fillId="0" borderId="1" xfId="0" applyBorder="1"/>
    <xf numFmtId="0" fontId="0" fillId="2" borderId="1" xfId="0" applyFill="1" applyBorder="1"/>
    <xf numFmtId="0" fontId="0" fillId="0" borderId="1" xfId="0" applyBorder="1" applyAlignment="1">
      <alignment horizontal="center"/>
    </xf>
    <xf numFmtId="0" fontId="0" fillId="0" borderId="0" xfId="0" applyAlignment="1">
      <alignment horizontal="center"/>
    </xf>
    <xf numFmtId="0" fontId="0" fillId="2" borderId="1" xfId="0" applyFill="1" applyBorder="1" applyAlignment="1">
      <alignment horizontal="left"/>
    </xf>
    <xf numFmtId="0" fontId="13" fillId="0" borderId="28" xfId="1" applyFont="1" applyBorder="1" applyAlignment="1">
      <alignment horizontal="center" vertical="center" wrapText="1"/>
    </xf>
    <xf numFmtId="165" fontId="13" fillId="0" borderId="29" xfId="1" applyNumberFormat="1" applyFont="1" applyBorder="1" applyAlignment="1">
      <alignment horizontal="center" vertical="center" wrapText="1"/>
    </xf>
    <xf numFmtId="166" fontId="13" fillId="0" borderId="29" xfId="1" applyNumberFormat="1" applyFont="1" applyBorder="1" applyAlignment="1">
      <alignment horizontal="center" vertical="center" wrapText="1"/>
    </xf>
    <xf numFmtId="167" fontId="13" fillId="14" borderId="29" xfId="1" applyNumberFormat="1" applyFont="1" applyFill="1" applyBorder="1" applyAlignment="1">
      <alignment horizontal="center" vertical="center" wrapText="1"/>
    </xf>
    <xf numFmtId="0" fontId="13" fillId="0" borderId="29" xfId="1" applyFont="1" applyBorder="1" applyAlignment="1">
      <alignment horizontal="center" vertical="center" wrapText="1"/>
    </xf>
    <xf numFmtId="0" fontId="13" fillId="0" borderId="30" xfId="1" applyFont="1" applyBorder="1" applyAlignment="1">
      <alignment horizontal="center" vertical="center" wrapText="1"/>
    </xf>
    <xf numFmtId="0" fontId="13" fillId="0" borderId="0" xfId="1" applyFont="1"/>
    <xf numFmtId="0" fontId="13" fillId="0" borderId="31" xfId="1" applyFont="1" applyBorder="1" applyAlignment="1">
      <alignment horizontal="center"/>
    </xf>
    <xf numFmtId="165" fontId="13" fillId="0" borderId="32" xfId="1" applyNumberFormat="1" applyFont="1" applyBorder="1"/>
    <xf numFmtId="166" fontId="13" fillId="0" borderId="32" xfId="1" applyNumberFormat="1" applyFont="1" applyBorder="1"/>
    <xf numFmtId="167" fontId="13" fillId="14" borderId="32" xfId="1" applyNumberFormat="1" applyFont="1" applyFill="1" applyBorder="1"/>
    <xf numFmtId="0" fontId="14" fillId="0" borderId="32" xfId="1" applyFont="1" applyBorder="1" applyAlignment="1">
      <alignment horizontal="left" indent="1"/>
    </xf>
    <xf numFmtId="0" fontId="13" fillId="0" borderId="32" xfId="1" applyFont="1" applyBorder="1" applyAlignment="1">
      <alignment horizontal="left" indent="1"/>
    </xf>
    <xf numFmtId="0" fontId="13" fillId="0" borderId="33" xfId="1" applyFont="1" applyBorder="1" applyAlignment="1">
      <alignment horizontal="left" indent="1"/>
    </xf>
    <xf numFmtId="0" fontId="13" fillId="0" borderId="34" xfId="1" applyFont="1" applyBorder="1" applyAlignment="1">
      <alignment horizontal="center"/>
    </xf>
    <xf numFmtId="165" fontId="13" fillId="0" borderId="35" xfId="1" applyNumberFormat="1" applyFont="1" applyBorder="1"/>
    <xf numFmtId="166" fontId="13" fillId="0" borderId="35" xfId="1" applyNumberFormat="1" applyFont="1" applyBorder="1"/>
    <xf numFmtId="167" fontId="13" fillId="14" borderId="35" xfId="1" applyNumberFormat="1" applyFont="1" applyFill="1" applyBorder="1"/>
    <xf numFmtId="0" fontId="14" fillId="0" borderId="35" xfId="1" applyFont="1" applyBorder="1" applyAlignment="1">
      <alignment horizontal="left" indent="1"/>
    </xf>
    <xf numFmtId="0" fontId="13" fillId="0" borderId="35" xfId="1" applyFont="1" applyBorder="1" applyAlignment="1">
      <alignment horizontal="left" indent="1"/>
    </xf>
    <xf numFmtId="0" fontId="13" fillId="0" borderId="36" xfId="1" applyFont="1" applyBorder="1" applyAlignment="1">
      <alignment horizontal="left" indent="1"/>
    </xf>
    <xf numFmtId="166" fontId="13" fillId="0" borderId="37" xfId="1" applyNumberFormat="1" applyFont="1" applyBorder="1"/>
    <xf numFmtId="167" fontId="13" fillId="14" borderId="37" xfId="1" applyNumberFormat="1" applyFont="1" applyFill="1" applyBorder="1"/>
    <xf numFmtId="0" fontId="14" fillId="0" borderId="37" xfId="1" applyFont="1" applyBorder="1" applyAlignment="1">
      <alignment horizontal="left" indent="1"/>
    </xf>
    <xf numFmtId="0" fontId="13" fillId="0" borderId="37" xfId="1" applyFont="1" applyBorder="1" applyAlignment="1">
      <alignment horizontal="left" indent="1"/>
    </xf>
    <xf numFmtId="0" fontId="13" fillId="0" borderId="38" xfId="1" applyFont="1" applyBorder="1" applyAlignment="1">
      <alignment horizontal="left" indent="1"/>
    </xf>
    <xf numFmtId="166" fontId="13" fillId="0" borderId="39" xfId="1" applyNumberFormat="1" applyFont="1" applyBorder="1"/>
    <xf numFmtId="167" fontId="13" fillId="14" borderId="39" xfId="1" applyNumberFormat="1" applyFont="1" applyFill="1" applyBorder="1"/>
    <xf numFmtId="0" fontId="14" fillId="0" borderId="39" xfId="1" applyFont="1" applyBorder="1" applyAlignment="1">
      <alignment horizontal="left" indent="1"/>
    </xf>
    <xf numFmtId="0" fontId="13" fillId="0" borderId="39" xfId="1" applyFont="1" applyBorder="1" applyAlignment="1">
      <alignment horizontal="left" indent="1"/>
    </xf>
    <xf numFmtId="0" fontId="13" fillId="0" borderId="40" xfId="1" applyFont="1" applyBorder="1" applyAlignment="1">
      <alignment horizontal="left" indent="1"/>
    </xf>
    <xf numFmtId="165" fontId="13" fillId="0" borderId="41" xfId="1" applyNumberFormat="1" applyFont="1" applyBorder="1"/>
    <xf numFmtId="166" fontId="13" fillId="0" borderId="42" xfId="1" applyNumberFormat="1" applyFont="1" applyBorder="1"/>
    <xf numFmtId="167" fontId="13" fillId="14" borderId="42" xfId="1" applyNumberFormat="1" applyFont="1" applyFill="1" applyBorder="1"/>
    <xf numFmtId="0" fontId="14" fillId="0" borderId="42" xfId="1" applyFont="1" applyBorder="1" applyAlignment="1">
      <alignment horizontal="left" indent="1"/>
    </xf>
    <xf numFmtId="0" fontId="13" fillId="0" borderId="42" xfId="1" applyFont="1" applyBorder="1" applyAlignment="1">
      <alignment horizontal="left" indent="1"/>
    </xf>
    <xf numFmtId="0" fontId="13" fillId="0" borderId="43" xfId="1" applyFont="1" applyBorder="1" applyAlignment="1">
      <alignment horizontal="left" indent="1"/>
    </xf>
    <xf numFmtId="166" fontId="13" fillId="0" borderId="44" xfId="1" applyNumberFormat="1" applyFont="1" applyBorder="1"/>
    <xf numFmtId="167" fontId="13" fillId="14" borderId="44" xfId="1" applyNumberFormat="1" applyFont="1" applyFill="1" applyBorder="1"/>
    <xf numFmtId="0" fontId="14" fillId="0" borderId="44" xfId="1" applyFont="1" applyBorder="1" applyAlignment="1">
      <alignment horizontal="left" indent="1"/>
    </xf>
    <xf numFmtId="0" fontId="13" fillId="0" borderId="44" xfId="1" applyFont="1" applyBorder="1" applyAlignment="1">
      <alignment horizontal="left" indent="1"/>
    </xf>
    <xf numFmtId="0" fontId="13" fillId="0" borderId="45" xfId="1" applyFont="1" applyBorder="1" applyAlignment="1">
      <alignment horizontal="left" indent="1"/>
    </xf>
    <xf numFmtId="0" fontId="13" fillId="0" borderId="46" xfId="1" applyFont="1" applyBorder="1" applyAlignment="1">
      <alignment horizontal="center"/>
    </xf>
    <xf numFmtId="165" fontId="13" fillId="0" borderId="47" xfId="1" applyNumberFormat="1" applyFont="1" applyBorder="1"/>
    <xf numFmtId="166" fontId="13" fillId="0" borderId="47" xfId="1" applyNumberFormat="1" applyFont="1" applyBorder="1"/>
    <xf numFmtId="167" fontId="13" fillId="14" borderId="47" xfId="1" applyNumberFormat="1" applyFont="1" applyFill="1" applyBorder="1"/>
    <xf numFmtId="0" fontId="14" fillId="0" borderId="47" xfId="1" applyFont="1" applyBorder="1" applyAlignment="1">
      <alignment horizontal="left" indent="1"/>
    </xf>
    <xf numFmtId="0" fontId="13" fillId="0" borderId="47" xfId="1" applyFont="1" applyBorder="1" applyAlignment="1">
      <alignment horizontal="left" indent="1"/>
    </xf>
    <xf numFmtId="0" fontId="13" fillId="0" borderId="48" xfId="1" applyFont="1" applyBorder="1" applyAlignment="1">
      <alignment horizontal="left" indent="1"/>
    </xf>
    <xf numFmtId="166" fontId="13" fillId="0" borderId="49" xfId="1" applyNumberFormat="1" applyFont="1" applyBorder="1"/>
    <xf numFmtId="167" fontId="13" fillId="14" borderId="49" xfId="1" applyNumberFormat="1" applyFont="1" applyFill="1" applyBorder="1"/>
    <xf numFmtId="0" fontId="14" fillId="0" borderId="49" xfId="1" applyFont="1" applyBorder="1" applyAlignment="1">
      <alignment horizontal="left" indent="1"/>
    </xf>
    <xf numFmtId="0" fontId="13" fillId="0" borderId="49" xfId="1" applyFont="1" applyBorder="1" applyAlignment="1">
      <alignment horizontal="left" indent="1"/>
    </xf>
    <xf numFmtId="0" fontId="13" fillId="0" borderId="50" xfId="1" applyFont="1" applyBorder="1" applyAlignment="1">
      <alignment horizontal="left" indent="1"/>
    </xf>
    <xf numFmtId="166" fontId="13" fillId="0" borderId="41" xfId="1" applyNumberFormat="1" applyFont="1" applyBorder="1"/>
    <xf numFmtId="167" fontId="13" fillId="14" borderId="41" xfId="1" applyNumberFormat="1" applyFont="1" applyFill="1" applyBorder="1"/>
    <xf numFmtId="0" fontId="14" fillId="0" borderId="41" xfId="1" applyFont="1" applyBorder="1" applyAlignment="1">
      <alignment horizontal="left" indent="1"/>
    </xf>
    <xf numFmtId="0" fontId="13" fillId="0" borderId="41" xfId="1" applyFont="1" applyBorder="1" applyAlignment="1">
      <alignment horizontal="left" indent="1"/>
    </xf>
    <xf numFmtId="0" fontId="13" fillId="0" borderId="51" xfId="1" applyFont="1" applyBorder="1" applyAlignment="1">
      <alignment horizontal="left" indent="1"/>
    </xf>
    <xf numFmtId="166" fontId="13" fillId="0" borderId="52" xfId="1" applyNumberFormat="1" applyFont="1" applyBorder="1"/>
    <xf numFmtId="167" fontId="13" fillId="14" borderId="52" xfId="1" applyNumberFormat="1" applyFont="1" applyFill="1" applyBorder="1"/>
    <xf numFmtId="0" fontId="14" fillId="0" borderId="52" xfId="1" applyFont="1" applyBorder="1" applyAlignment="1">
      <alignment horizontal="left" indent="1"/>
    </xf>
    <xf numFmtId="0" fontId="13" fillId="0" borderId="52" xfId="1" applyFont="1" applyBorder="1" applyAlignment="1">
      <alignment horizontal="left" indent="1"/>
    </xf>
    <xf numFmtId="0" fontId="13" fillId="0" borderId="53" xfId="1" applyFont="1" applyBorder="1" applyAlignment="1">
      <alignment horizontal="left" indent="1"/>
    </xf>
    <xf numFmtId="165" fontId="13" fillId="0" borderId="42" xfId="1" applyNumberFormat="1" applyFont="1" applyBorder="1"/>
    <xf numFmtId="165" fontId="13" fillId="0" borderId="52" xfId="1" applyNumberFormat="1" applyFont="1" applyBorder="1"/>
    <xf numFmtId="166" fontId="13" fillId="0" borderId="0" xfId="1" applyNumberFormat="1" applyFont="1"/>
    <xf numFmtId="167" fontId="13" fillId="0" borderId="0" xfId="1" applyNumberFormat="1" applyFont="1"/>
    <xf numFmtId="0" fontId="0" fillId="0" borderId="1" xfId="0" applyBorder="1" applyAlignment="1">
      <alignment horizontal="left" indent="1"/>
    </xf>
    <xf numFmtId="0" fontId="0" fillId="0" borderId="0" xfId="0" applyAlignment="1">
      <alignment horizontal="left" indent="1"/>
    </xf>
    <xf numFmtId="0" fontId="0" fillId="14" borderId="0" xfId="0" applyFill="1"/>
    <xf numFmtId="0" fontId="0" fillId="16" borderId="0" xfId="0" applyFill="1"/>
    <xf numFmtId="0" fontId="0" fillId="14" borderId="0" xfId="0" applyFill="1" applyAlignment="1">
      <alignment horizontal="left" indent="1"/>
    </xf>
    <xf numFmtId="169" fontId="0" fillId="5" borderId="5" xfId="0" applyNumberFormat="1" applyFill="1" applyBorder="1" applyAlignment="1">
      <alignment horizontal="center" vertical="center"/>
    </xf>
    <xf numFmtId="0" fontId="3" fillId="0" borderId="1" xfId="0" applyFont="1" applyBorder="1" applyAlignment="1">
      <alignment horizontal="right" vertical="center" indent="1"/>
    </xf>
    <xf numFmtId="0" fontId="3" fillId="0" borderId="15" xfId="0" applyFont="1" applyBorder="1" applyAlignment="1">
      <alignment horizontal="right" vertical="center" indent="1"/>
    </xf>
    <xf numFmtId="0" fontId="0" fillId="2" borderId="15" xfId="0" applyFill="1" applyBorder="1" applyAlignment="1">
      <alignment vertical="center"/>
    </xf>
    <xf numFmtId="0" fontId="0" fillId="2" borderId="3" xfId="0" applyFill="1" applyBorder="1" applyAlignment="1">
      <alignment vertical="center"/>
    </xf>
    <xf numFmtId="0" fontId="0" fillId="11" borderId="15" xfId="0" applyFill="1" applyBorder="1" applyAlignment="1">
      <alignment vertical="center"/>
    </xf>
    <xf numFmtId="0" fontId="0" fillId="11" borderId="3" xfId="0" applyFill="1" applyBorder="1" applyAlignment="1">
      <alignment vertical="center"/>
    </xf>
    <xf numFmtId="14" fontId="0" fillId="0" borderId="0" xfId="0" applyNumberFormat="1"/>
    <xf numFmtId="0" fontId="13" fillId="0" borderId="1" xfId="0" applyFont="1" applyBorder="1"/>
    <xf numFmtId="170" fontId="13" fillId="0" borderId="1" xfId="0" applyNumberFormat="1" applyFont="1" applyBorder="1"/>
    <xf numFmtId="168" fontId="13" fillId="0" borderId="1" xfId="0" applyNumberFormat="1" applyFont="1" applyBorder="1"/>
    <xf numFmtId="0" fontId="13" fillId="2" borderId="3" xfId="0" applyFont="1" applyFill="1" applyBorder="1" applyAlignment="1">
      <alignment horizontal="center" vertical="center" wrapText="1"/>
    </xf>
    <xf numFmtId="14" fontId="0" fillId="11" borderId="60" xfId="0" applyNumberFormat="1" applyFill="1" applyBorder="1" applyAlignment="1">
      <alignment horizontal="left" indent="1"/>
    </xf>
    <xf numFmtId="0" fontId="0" fillId="11" borderId="59" xfId="0" applyFill="1" applyBorder="1" applyAlignment="1">
      <alignment horizontal="left" indent="1"/>
    </xf>
    <xf numFmtId="0" fontId="0" fillId="11" borderId="60" xfId="0" applyFill="1" applyBorder="1" applyAlignment="1">
      <alignment horizontal="left" indent="1"/>
    </xf>
    <xf numFmtId="0" fontId="0" fillId="11" borderId="59" xfId="0" applyFill="1" applyBorder="1"/>
    <xf numFmtId="0" fontId="0" fillId="12" borderId="11" xfId="0" applyFill="1" applyBorder="1" applyAlignment="1">
      <alignment vertical="center"/>
    </xf>
    <xf numFmtId="0" fontId="0" fillId="12" borderId="16" xfId="0" applyFill="1" applyBorder="1" applyAlignment="1">
      <alignment vertical="center"/>
    </xf>
    <xf numFmtId="0" fontId="13" fillId="0" borderId="1" xfId="0" applyFont="1" applyBorder="1" applyAlignment="1">
      <alignment horizontal="right"/>
    </xf>
    <xf numFmtId="0" fontId="13" fillId="2" borderId="24" xfId="0" applyFont="1" applyFill="1" applyBorder="1" applyAlignment="1">
      <alignment horizontal="center" vertical="center" wrapText="1"/>
    </xf>
    <xf numFmtId="0" fontId="0" fillId="2" borderId="1" xfId="0" applyFill="1" applyBorder="1" applyAlignment="1">
      <alignment horizontal="left" indent="1"/>
    </xf>
    <xf numFmtId="0" fontId="0" fillId="0" borderId="0" xfId="0" applyAlignment="1">
      <alignment horizontal="center" vertical="center"/>
    </xf>
    <xf numFmtId="0" fontId="0" fillId="14" borderId="0" xfId="0" applyFill="1" applyAlignment="1">
      <alignment horizontal="center"/>
    </xf>
    <xf numFmtId="0" fontId="0" fillId="0" borderId="1" xfId="0" applyBorder="1" applyAlignment="1">
      <alignment horizontal="center" vertical="center"/>
    </xf>
    <xf numFmtId="0" fontId="0" fillId="11" borderId="11" xfId="0" applyFill="1" applyBorder="1"/>
    <xf numFmtId="0" fontId="0" fillId="11" borderId="57" xfId="0" applyFill="1" applyBorder="1"/>
    <xf numFmtId="0" fontId="0" fillId="11" borderId="19" xfId="0" applyFill="1" applyBorder="1"/>
    <xf numFmtId="168" fontId="19" fillId="0" borderId="1" xfId="0" applyNumberFormat="1" applyFont="1" applyBorder="1"/>
    <xf numFmtId="0" fontId="4" fillId="2" borderId="2" xfId="0" applyFont="1" applyFill="1" applyBorder="1" applyAlignment="1" applyProtection="1">
      <alignment horizontal="right" vertical="center" indent="1"/>
      <protection hidden="1"/>
    </xf>
    <xf numFmtId="0" fontId="0" fillId="11" borderId="2" xfId="0" applyFill="1" applyBorder="1" applyAlignment="1" applyProtection="1">
      <alignment vertical="center"/>
      <protection hidden="1"/>
    </xf>
    <xf numFmtId="0" fontId="0" fillId="12" borderId="2" xfId="0" applyFill="1" applyBorder="1" applyAlignment="1" applyProtection="1">
      <alignment vertical="center"/>
      <protection hidden="1"/>
    </xf>
    <xf numFmtId="0" fontId="18" fillId="17" borderId="2" xfId="0" applyFont="1" applyFill="1" applyBorder="1" applyAlignment="1" applyProtection="1">
      <alignment vertical="center"/>
      <protection hidden="1"/>
    </xf>
    <xf numFmtId="0" fontId="4" fillId="2" borderId="2" xfId="0" applyFont="1" applyFill="1" applyBorder="1" applyAlignment="1" applyProtection="1">
      <alignment horizontal="center" vertical="center" wrapText="1"/>
      <protection hidden="1"/>
    </xf>
    <xf numFmtId="169" fontId="0" fillId="2" borderId="2" xfId="0" applyNumberFormat="1" applyFill="1" applyBorder="1" applyAlignment="1" applyProtection="1">
      <alignment horizontal="center" vertical="center"/>
      <protection hidden="1"/>
    </xf>
    <xf numFmtId="0" fontId="0" fillId="0" borderId="0" xfId="0" applyAlignment="1" applyProtection="1">
      <alignment vertical="center"/>
      <protection hidden="1"/>
    </xf>
    <xf numFmtId="0" fontId="8" fillId="5" borderId="1" xfId="0" applyFont="1" applyFill="1" applyBorder="1" applyAlignment="1" applyProtection="1">
      <alignment horizontal="right" vertical="center" indent="1"/>
      <protection hidden="1"/>
    </xf>
    <xf numFmtId="0" fontId="7" fillId="5" borderId="1" xfId="0" applyFont="1" applyFill="1" applyBorder="1" applyAlignment="1" applyProtection="1">
      <alignment vertical="center"/>
      <protection hidden="1"/>
    </xf>
    <xf numFmtId="0" fontId="7" fillId="5" borderId="1" xfId="0" applyFont="1" applyFill="1" applyBorder="1" applyAlignment="1" applyProtection="1">
      <alignment horizontal="center" vertical="center"/>
      <protection hidden="1"/>
    </xf>
    <xf numFmtId="169" fontId="0" fillId="5" borderId="6" xfId="0" applyNumberFormat="1" applyFill="1" applyBorder="1" applyAlignment="1" applyProtection="1">
      <alignment horizontal="center" vertical="center"/>
      <protection hidden="1"/>
    </xf>
    <xf numFmtId="0" fontId="7" fillId="0" borderId="0" xfId="0" applyFont="1" applyAlignment="1" applyProtection="1">
      <alignment vertical="center"/>
      <protection hidden="1"/>
    </xf>
    <xf numFmtId="169" fontId="7" fillId="0" borderId="0" xfId="0" applyNumberFormat="1" applyFont="1" applyAlignment="1" applyProtection="1">
      <alignment vertical="center"/>
      <protection hidden="1"/>
    </xf>
    <xf numFmtId="169" fontId="0" fillId="0" borderId="0" xfId="0" applyNumberFormat="1" applyAlignment="1" applyProtection="1">
      <alignment vertical="center"/>
      <protection hidden="1"/>
    </xf>
    <xf numFmtId="0" fontId="3" fillId="0" borderId="78" xfId="0" applyFont="1" applyBorder="1" applyAlignment="1" applyProtection="1">
      <alignment horizontal="right" vertical="center" indent="1"/>
      <protection hidden="1"/>
    </xf>
    <xf numFmtId="0" fontId="0" fillId="2" borderId="78" xfId="0" applyFill="1" applyBorder="1" applyAlignment="1" applyProtection="1">
      <alignment vertical="center"/>
      <protection hidden="1"/>
    </xf>
    <xf numFmtId="0" fontId="0" fillId="11" borderId="78" xfId="0" applyFill="1" applyBorder="1" applyAlignment="1" applyProtection="1">
      <alignment vertical="center"/>
      <protection hidden="1"/>
    </xf>
    <xf numFmtId="0" fontId="0" fillId="12" borderId="78" xfId="0" applyFill="1" applyBorder="1" applyAlignment="1" applyProtection="1">
      <alignment vertical="center"/>
      <protection hidden="1"/>
    </xf>
    <xf numFmtId="0" fontId="3" fillId="8" borderId="80" xfId="0" applyFont="1" applyFill="1" applyBorder="1" applyAlignment="1" applyProtection="1">
      <alignment horizontal="left" vertical="center" wrapText="1" indent="1"/>
      <protection hidden="1"/>
    </xf>
    <xf numFmtId="168" fontId="1" fillId="0" borderId="81" xfId="0" applyNumberFormat="1" applyFont="1" applyBorder="1" applyAlignment="1" applyProtection="1">
      <alignment horizontal="left" vertical="center"/>
      <protection hidden="1"/>
    </xf>
    <xf numFmtId="0" fontId="3" fillId="0" borderId="3" xfId="0" applyFont="1" applyBorder="1" applyAlignment="1" applyProtection="1">
      <alignment horizontal="right" vertical="center" indent="1"/>
      <protection hidden="1"/>
    </xf>
    <xf numFmtId="0" fontId="0" fillId="2" borderId="3" xfId="0" applyFill="1" applyBorder="1" applyAlignment="1" applyProtection="1">
      <alignment vertical="center"/>
      <protection hidden="1"/>
    </xf>
    <xf numFmtId="0" fontId="0" fillId="11" borderId="3" xfId="0" applyFill="1" applyBorder="1" applyAlignment="1" applyProtection="1">
      <alignment vertical="center"/>
      <protection hidden="1"/>
    </xf>
    <xf numFmtId="0" fontId="0" fillId="12" borderId="3" xfId="0" applyFill="1" applyBorder="1" applyAlignment="1" applyProtection="1">
      <alignment vertical="center"/>
      <protection hidden="1"/>
    </xf>
    <xf numFmtId="0" fontId="3" fillId="8" borderId="10" xfId="0" applyFont="1" applyFill="1" applyBorder="1" applyAlignment="1" applyProtection="1">
      <alignment horizontal="left" vertical="center" wrapText="1" indent="1"/>
      <protection hidden="1"/>
    </xf>
    <xf numFmtId="169" fontId="1" fillId="0" borderId="9" xfId="0" applyNumberFormat="1" applyFont="1" applyBorder="1" applyAlignment="1" applyProtection="1">
      <alignment horizontal="left" vertical="center"/>
      <protection hidden="1"/>
    </xf>
    <xf numFmtId="0" fontId="3" fillId="0" borderId="1" xfId="0" applyFont="1" applyBorder="1" applyAlignment="1" applyProtection="1">
      <alignment horizontal="right" vertical="center" indent="1"/>
      <protection hidden="1"/>
    </xf>
    <xf numFmtId="0" fontId="0" fillId="2" borderId="1" xfId="0" applyFill="1" applyBorder="1" applyAlignment="1" applyProtection="1">
      <alignment vertical="center"/>
      <protection hidden="1"/>
    </xf>
    <xf numFmtId="0" fontId="0" fillId="11" borderId="1" xfId="0" applyFill="1" applyBorder="1" applyAlignment="1" applyProtection="1">
      <alignment vertical="center"/>
      <protection hidden="1"/>
    </xf>
    <xf numFmtId="0" fontId="0" fillId="12" borderId="1" xfId="0" applyFill="1" applyBorder="1" applyAlignment="1" applyProtection="1">
      <alignment vertical="center"/>
      <protection hidden="1"/>
    </xf>
    <xf numFmtId="0" fontId="3" fillId="8" borderId="11" xfId="0" applyFont="1" applyFill="1" applyBorder="1" applyAlignment="1" applyProtection="1">
      <alignment horizontal="left" vertical="center" wrapText="1" indent="1"/>
      <protection hidden="1"/>
    </xf>
    <xf numFmtId="169" fontId="1" fillId="0" borderId="6" xfId="0" applyNumberFormat="1" applyFont="1" applyBorder="1" applyAlignment="1" applyProtection="1">
      <alignment horizontal="left" vertical="center"/>
      <protection hidden="1"/>
    </xf>
    <xf numFmtId="168" fontId="1" fillId="0" borderId="6" xfId="0" applyNumberFormat="1" applyFont="1" applyBorder="1" applyAlignment="1" applyProtection="1">
      <alignment horizontal="left" vertical="center"/>
      <protection hidden="1"/>
    </xf>
    <xf numFmtId="0" fontId="1" fillId="0" borderId="6" xfId="0" applyFont="1" applyBorder="1" applyAlignment="1" applyProtection="1">
      <alignment horizontal="left" vertical="center"/>
      <protection hidden="1"/>
    </xf>
    <xf numFmtId="0" fontId="3" fillId="0" borderId="15" xfId="0" applyFont="1" applyBorder="1" applyAlignment="1" applyProtection="1">
      <alignment horizontal="right" vertical="center" indent="1"/>
      <protection hidden="1"/>
    </xf>
    <xf numFmtId="0" fontId="0" fillId="2" borderId="15" xfId="0" applyFill="1" applyBorder="1" applyAlignment="1" applyProtection="1">
      <alignment vertical="center"/>
      <protection hidden="1"/>
    </xf>
    <xf numFmtId="0" fontId="0" fillId="11" borderId="15" xfId="0" applyFill="1" applyBorder="1" applyAlignment="1" applyProtection="1">
      <alignment vertical="center"/>
      <protection hidden="1"/>
    </xf>
    <xf numFmtId="0" fontId="0" fillId="12" borderId="15" xfId="0" applyFill="1" applyBorder="1" applyAlignment="1" applyProtection="1">
      <alignment vertical="center"/>
      <protection hidden="1"/>
    </xf>
    <xf numFmtId="0" fontId="3" fillId="8" borderId="16" xfId="0" applyFont="1" applyFill="1" applyBorder="1" applyAlignment="1" applyProtection="1">
      <alignment horizontal="left" vertical="center" wrapText="1" indent="1"/>
      <protection hidden="1"/>
    </xf>
    <xf numFmtId="168" fontId="1" fillId="0" borderId="17" xfId="0" applyNumberFormat="1" applyFont="1" applyBorder="1" applyAlignment="1" applyProtection="1">
      <alignment horizontal="left" vertical="center"/>
      <protection hidden="1"/>
    </xf>
    <xf numFmtId="0" fontId="10" fillId="5" borderId="14" xfId="0" applyFont="1" applyFill="1" applyBorder="1" applyAlignment="1" applyProtection="1">
      <alignment horizontal="right" vertical="center" indent="1"/>
      <protection hidden="1"/>
    </xf>
    <xf numFmtId="0" fontId="7" fillId="5" borderId="14" xfId="0" applyFont="1" applyFill="1" applyBorder="1" applyAlignment="1" applyProtection="1">
      <alignment vertical="center"/>
      <protection hidden="1"/>
    </xf>
    <xf numFmtId="0" fontId="7" fillId="10" borderId="14" xfId="0" applyFont="1" applyFill="1" applyBorder="1" applyAlignment="1" applyProtection="1">
      <alignment horizontal="center" vertical="center"/>
      <protection hidden="1"/>
    </xf>
    <xf numFmtId="0" fontId="3" fillId="0" borderId="2" xfId="0" applyFont="1" applyBorder="1" applyAlignment="1" applyProtection="1">
      <alignment horizontal="right" vertical="center" indent="1"/>
      <protection hidden="1"/>
    </xf>
    <xf numFmtId="0" fontId="0" fillId="2" borderId="2" xfId="0" applyFill="1" applyBorder="1" applyAlignment="1" applyProtection="1">
      <alignment vertical="center"/>
      <protection hidden="1"/>
    </xf>
    <xf numFmtId="0" fontId="3" fillId="8" borderId="13" xfId="0" applyFont="1" applyFill="1" applyBorder="1" applyAlignment="1" applyProtection="1">
      <alignment horizontal="left" vertical="center" wrapText="1" indent="1"/>
      <protection hidden="1"/>
    </xf>
    <xf numFmtId="169" fontId="0" fillId="5" borderId="5" xfId="0" applyNumberFormat="1" applyFill="1" applyBorder="1" applyAlignment="1" applyProtection="1">
      <alignment horizontal="center" vertical="center"/>
      <protection hidden="1"/>
    </xf>
    <xf numFmtId="0" fontId="3" fillId="3" borderId="4" xfId="0" applyFont="1" applyFill="1" applyBorder="1" applyAlignment="1" applyProtection="1">
      <alignment horizontal="right" vertical="center" indent="1"/>
      <protection hidden="1"/>
    </xf>
    <xf numFmtId="0" fontId="0" fillId="3" borderId="4" xfId="0" applyFill="1" applyBorder="1" applyAlignment="1" applyProtection="1">
      <alignment vertical="center"/>
      <protection hidden="1"/>
    </xf>
    <xf numFmtId="0" fontId="3" fillId="7" borderId="12" xfId="0" applyFont="1" applyFill="1" applyBorder="1" applyAlignment="1" applyProtection="1">
      <alignment horizontal="left" vertical="center" wrapText="1" indent="1"/>
      <protection hidden="1"/>
    </xf>
    <xf numFmtId="169" fontId="1" fillId="3" borderId="7" xfId="0" applyNumberFormat="1" applyFont="1" applyFill="1" applyBorder="1" applyAlignment="1" applyProtection="1">
      <alignment vertical="center" shrinkToFit="1"/>
      <protection hidden="1"/>
    </xf>
    <xf numFmtId="169" fontId="1" fillId="0" borderId="6" xfId="0" applyNumberFormat="1" applyFont="1" applyBorder="1" applyAlignment="1" applyProtection="1">
      <alignment vertical="center"/>
      <protection hidden="1"/>
    </xf>
    <xf numFmtId="0" fontId="3" fillId="3" borderId="1" xfId="0" applyFont="1" applyFill="1" applyBorder="1" applyAlignment="1" applyProtection="1">
      <alignment horizontal="right" vertical="center" indent="1"/>
      <protection hidden="1"/>
    </xf>
    <xf numFmtId="0" fontId="0" fillId="3" borderId="1" xfId="0" applyFill="1" applyBorder="1" applyAlignment="1" applyProtection="1">
      <alignment vertical="center"/>
      <protection hidden="1"/>
    </xf>
    <xf numFmtId="0" fontId="3" fillId="7" borderId="11" xfId="0" applyFont="1" applyFill="1" applyBorder="1" applyAlignment="1" applyProtection="1">
      <alignment horizontal="left" vertical="center" wrapText="1" indent="1"/>
      <protection hidden="1"/>
    </xf>
    <xf numFmtId="169" fontId="1" fillId="3" borderId="6" xfId="0" applyNumberFormat="1" applyFont="1" applyFill="1" applyBorder="1" applyAlignment="1" applyProtection="1">
      <alignment vertical="center" shrinkToFit="1"/>
      <protection hidden="1"/>
    </xf>
    <xf numFmtId="0" fontId="3" fillId="4" borderId="1" xfId="0" applyFont="1" applyFill="1" applyBorder="1" applyAlignment="1" applyProtection="1">
      <alignment horizontal="right" vertical="center" indent="1"/>
      <protection hidden="1"/>
    </xf>
    <xf numFmtId="0" fontId="0" fillId="4" borderId="1" xfId="0" applyFill="1" applyBorder="1" applyAlignment="1" applyProtection="1">
      <alignment vertical="center"/>
      <protection hidden="1"/>
    </xf>
    <xf numFmtId="0" fontId="3" fillId="9" borderId="11" xfId="0" applyFont="1" applyFill="1" applyBorder="1" applyAlignment="1" applyProtection="1">
      <alignment horizontal="left" vertical="center" wrapText="1" indent="1"/>
      <protection hidden="1"/>
    </xf>
    <xf numFmtId="169" fontId="1" fillId="4" borderId="6" xfId="0" applyNumberFormat="1" applyFont="1" applyFill="1" applyBorder="1" applyAlignment="1" applyProtection="1">
      <alignment vertical="center" shrinkToFit="1"/>
      <protection hidden="1"/>
    </xf>
    <xf numFmtId="0" fontId="3" fillId="0" borderId="1" xfId="0" quotePrefix="1" applyFont="1" applyBorder="1" applyAlignment="1" applyProtection="1">
      <alignment horizontal="right" vertical="center" indent="1"/>
      <protection hidden="1"/>
    </xf>
    <xf numFmtId="169" fontId="1" fillId="0" borderId="6" xfId="0" applyNumberFormat="1" applyFont="1" applyBorder="1" applyAlignment="1" applyProtection="1">
      <alignment vertical="center" shrinkToFit="1"/>
      <protection hidden="1"/>
    </xf>
    <xf numFmtId="0" fontId="3" fillId="4" borderId="4" xfId="0" applyFont="1" applyFill="1" applyBorder="1" applyAlignment="1" applyProtection="1">
      <alignment horizontal="right" vertical="center" indent="1"/>
      <protection hidden="1"/>
    </xf>
    <xf numFmtId="0" fontId="0" fillId="4" borderId="4" xfId="0" applyFill="1" applyBorder="1" applyAlignment="1" applyProtection="1">
      <alignment vertical="center"/>
      <protection hidden="1"/>
    </xf>
    <xf numFmtId="0" fontId="3" fillId="9" borderId="12" xfId="0" applyFont="1" applyFill="1" applyBorder="1" applyAlignment="1" applyProtection="1">
      <alignment horizontal="left" vertical="center" wrapText="1" indent="1"/>
      <protection hidden="1"/>
    </xf>
    <xf numFmtId="169" fontId="1" fillId="4" borderId="7" xfId="0" applyNumberFormat="1" applyFont="1" applyFill="1" applyBorder="1" applyAlignment="1" applyProtection="1">
      <alignment vertical="center" shrinkToFit="1"/>
      <protection hidden="1"/>
    </xf>
    <xf numFmtId="169" fontId="1" fillId="0" borderId="8" xfId="0" applyNumberFormat="1" applyFont="1" applyBorder="1" applyAlignment="1" applyProtection="1">
      <alignment vertical="center" shrinkToFit="1"/>
      <protection hidden="1"/>
    </xf>
    <xf numFmtId="169" fontId="0" fillId="5" borderId="6" xfId="0" applyNumberFormat="1" applyFill="1" applyBorder="1" applyAlignment="1" applyProtection="1">
      <alignment horizontal="center" vertical="center" shrinkToFit="1"/>
      <protection hidden="1"/>
    </xf>
    <xf numFmtId="169" fontId="1" fillId="0" borderId="9" xfId="0" applyNumberFormat="1" applyFont="1" applyBorder="1" applyAlignment="1" applyProtection="1">
      <alignment vertical="center" shrinkToFit="1"/>
      <protection hidden="1"/>
    </xf>
    <xf numFmtId="0" fontId="8" fillId="5" borderId="14" xfId="0" applyFont="1" applyFill="1" applyBorder="1" applyAlignment="1" applyProtection="1">
      <alignment horizontal="right" vertical="center"/>
      <protection hidden="1"/>
    </xf>
    <xf numFmtId="0" fontId="7" fillId="5" borderId="14" xfId="0" applyFont="1" applyFill="1" applyBorder="1" applyAlignment="1" applyProtection="1">
      <alignment vertical="center" wrapText="1"/>
      <protection hidden="1"/>
    </xf>
    <xf numFmtId="0" fontId="2" fillId="10" borderId="14" xfId="0" applyFont="1" applyFill="1" applyBorder="1" applyAlignment="1" applyProtection="1">
      <alignment horizontal="center" vertical="center" wrapText="1"/>
      <protection hidden="1"/>
    </xf>
    <xf numFmtId="169" fontId="0" fillId="5" borderId="14" xfId="0" applyNumberFormat="1" applyFill="1" applyBorder="1" applyAlignment="1" applyProtection="1">
      <alignment horizontal="center" vertical="center" wrapText="1"/>
      <protection hidden="1"/>
    </xf>
    <xf numFmtId="169" fontId="0" fillId="5" borderId="5" xfId="0" applyNumberFormat="1" applyFill="1" applyBorder="1" applyAlignment="1" applyProtection="1">
      <alignment horizontal="center" vertical="center" wrapText="1"/>
      <protection hidden="1"/>
    </xf>
    <xf numFmtId="0" fontId="3" fillId="8" borderId="2" xfId="0" applyFont="1" applyFill="1" applyBorder="1" applyAlignment="1" applyProtection="1">
      <alignment horizontal="left" vertical="center" wrapText="1" indent="1"/>
      <protection hidden="1"/>
    </xf>
    <xf numFmtId="169" fontId="1" fillId="0" borderId="2" xfId="0" applyNumberFormat="1" applyFont="1" applyBorder="1" applyAlignment="1" applyProtection="1">
      <alignment vertical="center"/>
      <protection hidden="1"/>
    </xf>
    <xf numFmtId="169" fontId="1" fillId="0" borderId="8" xfId="0" applyNumberFormat="1" applyFont="1" applyBorder="1" applyAlignment="1" applyProtection="1">
      <alignment vertical="center"/>
      <protection hidden="1"/>
    </xf>
    <xf numFmtId="0" fontId="0" fillId="10" borderId="1" xfId="0" applyFill="1" applyBorder="1" applyAlignment="1" applyProtection="1">
      <alignment horizontal="center" vertical="center"/>
      <protection hidden="1"/>
    </xf>
    <xf numFmtId="169" fontId="0" fillId="5" borderId="1" xfId="0" applyNumberFormat="1" applyFill="1" applyBorder="1" applyAlignment="1" applyProtection="1">
      <alignment horizontal="center" vertical="center" wrapText="1"/>
      <protection hidden="1"/>
    </xf>
    <xf numFmtId="0" fontId="3" fillId="8" borderId="3" xfId="0" applyFont="1" applyFill="1" applyBorder="1" applyAlignment="1" applyProtection="1">
      <alignment horizontal="left" vertical="center" wrapText="1" indent="1"/>
      <protection hidden="1"/>
    </xf>
    <xf numFmtId="169" fontId="1" fillId="0" borderId="1" xfId="0" applyNumberFormat="1" applyFont="1" applyBorder="1" applyAlignment="1" applyProtection="1">
      <alignment horizontal="right" vertical="center"/>
      <protection hidden="1"/>
    </xf>
    <xf numFmtId="169" fontId="1" fillId="0" borderId="6" xfId="0" applyNumberFormat="1" applyFont="1" applyBorder="1" applyAlignment="1" applyProtection="1">
      <alignment horizontal="right" vertical="center"/>
      <protection hidden="1"/>
    </xf>
    <xf numFmtId="0" fontId="3" fillId="8" borderId="1" xfId="0" applyFont="1" applyFill="1" applyBorder="1" applyAlignment="1" applyProtection="1">
      <alignment horizontal="left" vertical="center" wrapText="1" indent="1"/>
      <protection hidden="1"/>
    </xf>
    <xf numFmtId="169" fontId="1" fillId="4" borderId="17" xfId="0" applyNumberFormat="1" applyFont="1" applyFill="1" applyBorder="1" applyAlignment="1" applyProtection="1">
      <alignment vertical="center"/>
      <protection hidden="1"/>
    </xf>
    <xf numFmtId="0" fontId="2" fillId="5" borderId="14" xfId="0" applyFont="1" applyFill="1" applyBorder="1" applyAlignment="1" applyProtection="1">
      <alignment horizontal="center" vertical="center" wrapText="1"/>
      <protection hidden="1"/>
    </xf>
    <xf numFmtId="0" fontId="2" fillId="6" borderId="14" xfId="0" applyFont="1" applyFill="1" applyBorder="1" applyAlignment="1" applyProtection="1">
      <alignment horizontal="center" vertical="center" wrapText="1"/>
      <protection hidden="1"/>
    </xf>
    <xf numFmtId="169" fontId="9" fillId="5" borderId="14" xfId="0" applyNumberFormat="1" applyFont="1" applyFill="1" applyBorder="1" applyAlignment="1" applyProtection="1">
      <alignment horizontal="center" vertical="center" wrapText="1"/>
      <protection hidden="1"/>
    </xf>
    <xf numFmtId="0" fontId="7" fillId="0" borderId="0" xfId="0" applyFont="1" applyAlignment="1" applyProtection="1">
      <alignment vertical="center" wrapText="1"/>
      <protection hidden="1"/>
    </xf>
    <xf numFmtId="0" fontId="23" fillId="4" borderId="4" xfId="0" applyFont="1" applyFill="1" applyBorder="1" applyAlignment="1" applyProtection="1">
      <alignment horizontal="left" vertical="center" indent="1"/>
      <protection hidden="1"/>
    </xf>
    <xf numFmtId="0" fontId="19" fillId="9" borderId="4" xfId="0" applyFont="1" applyFill="1" applyBorder="1" applyAlignment="1" applyProtection="1">
      <alignment horizontal="left" vertical="center" wrapText="1" indent="1"/>
      <protection hidden="1"/>
    </xf>
    <xf numFmtId="0" fontId="17" fillId="9" borderId="4" xfId="0" applyFont="1" applyFill="1" applyBorder="1" applyAlignment="1" applyProtection="1">
      <alignment horizontal="left" vertical="center" wrapText="1" indent="1"/>
      <protection hidden="1"/>
    </xf>
    <xf numFmtId="169" fontId="1" fillId="4" borderId="4" xfId="0" applyNumberFormat="1" applyFont="1" applyFill="1" applyBorder="1" applyAlignment="1" applyProtection="1">
      <alignment vertical="center"/>
      <protection hidden="1"/>
    </xf>
    <xf numFmtId="0" fontId="23" fillId="0" borderId="3" xfId="0" applyFont="1" applyBorder="1" applyAlignment="1" applyProtection="1">
      <alignment horizontal="left" vertical="center" indent="1"/>
      <protection hidden="1"/>
    </xf>
    <xf numFmtId="0" fontId="19" fillId="0" borderId="3" xfId="0" applyFont="1" applyBorder="1" applyAlignment="1" applyProtection="1">
      <alignment horizontal="left" vertical="center" wrapText="1" indent="1"/>
      <protection hidden="1"/>
    </xf>
    <xf numFmtId="0" fontId="17" fillId="8" borderId="3" xfId="0" applyFont="1" applyFill="1" applyBorder="1" applyAlignment="1" applyProtection="1">
      <alignment horizontal="left" vertical="center" wrapText="1" indent="1"/>
      <protection hidden="1"/>
    </xf>
    <xf numFmtId="169" fontId="1" fillId="0" borderId="3" xfId="0" applyNumberFormat="1" applyFont="1" applyBorder="1" applyAlignment="1" applyProtection="1">
      <alignment vertical="center"/>
      <protection hidden="1"/>
    </xf>
    <xf numFmtId="0" fontId="19" fillId="0" borderId="1" xfId="0" applyFont="1" applyBorder="1" applyAlignment="1" applyProtection="1">
      <alignment horizontal="left" vertical="center" wrapText="1" indent="1"/>
      <protection hidden="1"/>
    </xf>
    <xf numFmtId="0" fontId="17" fillId="8" borderId="1" xfId="0" applyFont="1" applyFill="1" applyBorder="1" applyAlignment="1" applyProtection="1">
      <alignment horizontal="left" vertical="center" wrapText="1" indent="1"/>
      <protection hidden="1"/>
    </xf>
    <xf numFmtId="169" fontId="1" fillId="0" borderId="1" xfId="0" applyNumberFormat="1" applyFont="1" applyBorder="1" applyAlignment="1" applyProtection="1">
      <alignment vertical="center"/>
      <protection hidden="1"/>
    </xf>
    <xf numFmtId="0" fontId="23" fillId="0" borderId="2" xfId="0" applyFont="1" applyBorder="1" applyAlignment="1" applyProtection="1">
      <alignment horizontal="left" vertical="center" indent="1"/>
      <protection hidden="1"/>
    </xf>
    <xf numFmtId="0" fontId="19" fillId="0" borderId="2" xfId="0" applyFont="1" applyBorder="1" applyAlignment="1" applyProtection="1">
      <alignment horizontal="left" vertical="center" wrapText="1" indent="1"/>
      <protection hidden="1"/>
    </xf>
    <xf numFmtId="0" fontId="17" fillId="8" borderId="2" xfId="0" applyFont="1" applyFill="1" applyBorder="1" applyAlignment="1" applyProtection="1">
      <alignment horizontal="left" vertical="center" wrapText="1" indent="1"/>
      <protection hidden="1"/>
    </xf>
    <xf numFmtId="0" fontId="0" fillId="10" borderId="1" xfId="0" applyFill="1" applyBorder="1" applyAlignment="1" applyProtection="1">
      <alignment horizontal="center" vertical="center" wrapText="1"/>
      <protection hidden="1"/>
    </xf>
    <xf numFmtId="0" fontId="3" fillId="9" borderId="4" xfId="0" applyFont="1" applyFill="1" applyBorder="1" applyAlignment="1" applyProtection="1">
      <alignment horizontal="left" vertical="center" wrapText="1" indent="1"/>
      <protection hidden="1"/>
    </xf>
    <xf numFmtId="169" fontId="1" fillId="4" borderId="7" xfId="0" applyNumberFormat="1" applyFont="1" applyFill="1" applyBorder="1" applyAlignment="1" applyProtection="1">
      <alignment vertical="center"/>
      <protection hidden="1"/>
    </xf>
    <xf numFmtId="169" fontId="1" fillId="0" borderId="15" xfId="0" applyNumberFormat="1" applyFont="1" applyBorder="1" applyAlignment="1" applyProtection="1">
      <alignment vertical="center"/>
      <protection hidden="1"/>
    </xf>
    <xf numFmtId="0" fontId="7" fillId="23" borderId="14" xfId="0" applyFont="1" applyFill="1" applyBorder="1" applyAlignment="1" applyProtection="1">
      <alignment horizontal="center" vertical="center"/>
      <protection hidden="1"/>
    </xf>
    <xf numFmtId="0" fontId="3" fillId="24" borderId="11" xfId="0" applyFont="1" applyFill="1" applyBorder="1" applyAlignment="1" applyProtection="1">
      <alignment horizontal="left" vertical="center" wrapText="1" indent="1"/>
      <protection hidden="1"/>
    </xf>
    <xf numFmtId="0" fontId="3" fillId="25" borderId="11" xfId="0" applyFont="1" applyFill="1" applyBorder="1" applyAlignment="1" applyProtection="1">
      <alignment horizontal="left" vertical="center" wrapText="1" indent="1"/>
      <protection hidden="1"/>
    </xf>
    <xf numFmtId="0" fontId="3" fillId="22" borderId="12" xfId="0" applyFont="1" applyFill="1" applyBorder="1" applyAlignment="1" applyProtection="1">
      <alignment horizontal="left" vertical="center" wrapText="1" indent="1"/>
      <protection hidden="1"/>
    </xf>
    <xf numFmtId="0" fontId="17" fillId="7" borderId="4" xfId="0" applyFont="1" applyFill="1" applyBorder="1" applyAlignment="1" applyProtection="1">
      <alignment horizontal="left" vertical="center" wrapText="1" indent="1"/>
      <protection hidden="1"/>
    </xf>
    <xf numFmtId="0" fontId="3" fillId="13" borderId="11" xfId="0" applyFont="1" applyFill="1" applyBorder="1" applyAlignment="1" applyProtection="1">
      <alignment horizontal="left" vertical="center" wrapText="1" indent="1"/>
      <protection hidden="1"/>
    </xf>
    <xf numFmtId="0" fontId="8" fillId="5" borderId="14" xfId="0" applyFont="1" applyFill="1" applyBorder="1" applyAlignment="1" applyProtection="1">
      <alignment horizontal="right" vertical="center" indent="1"/>
      <protection hidden="1"/>
    </xf>
    <xf numFmtId="0" fontId="8" fillId="6" borderId="14" xfId="0" applyFont="1" applyFill="1" applyBorder="1" applyAlignment="1" applyProtection="1">
      <alignment horizontal="left" vertical="center" wrapText="1" indent="1"/>
      <protection hidden="1"/>
    </xf>
    <xf numFmtId="169" fontId="1" fillId="3" borderId="4" xfId="0" applyNumberFormat="1" applyFont="1" applyFill="1" applyBorder="1" applyAlignment="1" applyProtection="1">
      <alignment vertical="center"/>
      <protection hidden="1"/>
    </xf>
    <xf numFmtId="169" fontId="1" fillId="3" borderId="7" xfId="0" applyNumberFormat="1" applyFont="1" applyFill="1" applyBorder="1" applyAlignment="1" applyProtection="1">
      <alignment vertical="center"/>
      <protection hidden="1"/>
    </xf>
    <xf numFmtId="169" fontId="0" fillId="0" borderId="1" xfId="0" applyNumberFormat="1" applyBorder="1" applyAlignment="1" applyProtection="1">
      <alignment vertical="center"/>
      <protection hidden="1"/>
    </xf>
    <xf numFmtId="169" fontId="0" fillId="0" borderId="6" xfId="0" applyNumberFormat="1" applyBorder="1" applyAlignment="1" applyProtection="1">
      <alignment vertical="center"/>
      <protection hidden="1"/>
    </xf>
    <xf numFmtId="169" fontId="0" fillId="0" borderId="8" xfId="0" applyNumberFormat="1" applyBorder="1" applyAlignment="1" applyProtection="1">
      <alignment vertical="center"/>
      <protection hidden="1"/>
    </xf>
    <xf numFmtId="0" fontId="8" fillId="6" borderId="1" xfId="0" applyFont="1" applyFill="1" applyBorder="1" applyAlignment="1" applyProtection="1">
      <alignment horizontal="left" vertical="center" wrapText="1" indent="1"/>
      <protection hidden="1"/>
    </xf>
    <xf numFmtId="169" fontId="1" fillId="0" borderId="17" xfId="0" applyNumberFormat="1" applyFont="1" applyBorder="1" applyAlignment="1" applyProtection="1">
      <alignment vertical="center"/>
      <protection hidden="1"/>
    </xf>
    <xf numFmtId="169" fontId="1" fillId="0" borderId="2" xfId="0" applyNumberFormat="1" applyFont="1" applyBorder="1" applyAlignment="1" applyProtection="1">
      <alignment horizontal="left" vertical="center"/>
      <protection hidden="1"/>
    </xf>
    <xf numFmtId="168" fontId="1" fillId="0" borderId="2" xfId="0" applyNumberFormat="1" applyFont="1" applyBorder="1" applyAlignment="1" applyProtection="1">
      <alignment horizontal="right" vertical="center"/>
      <protection hidden="1"/>
    </xf>
    <xf numFmtId="0" fontId="8" fillId="5" borderId="3" xfId="0" applyFont="1" applyFill="1" applyBorder="1" applyAlignment="1" applyProtection="1">
      <alignment horizontal="right" vertical="center" indent="1"/>
      <protection hidden="1"/>
    </xf>
    <xf numFmtId="0" fontId="7" fillId="5" borderId="3" xfId="0" applyFont="1" applyFill="1" applyBorder="1" applyAlignment="1" applyProtection="1">
      <alignment vertical="center"/>
      <protection hidden="1"/>
    </xf>
    <xf numFmtId="0" fontId="8" fillId="6" borderId="3" xfId="0" applyFont="1" applyFill="1" applyBorder="1" applyAlignment="1" applyProtection="1">
      <alignment horizontal="left" vertical="center" wrapText="1" indent="1"/>
      <protection hidden="1"/>
    </xf>
    <xf numFmtId="169" fontId="0" fillId="5" borderId="9" xfId="0" applyNumberFormat="1" applyFill="1" applyBorder="1" applyAlignment="1" applyProtection="1">
      <alignment horizontal="center" vertical="center" wrapText="1"/>
      <protection hidden="1"/>
    </xf>
    <xf numFmtId="169" fontId="6" fillId="0" borderId="1" xfId="0" applyNumberFormat="1" applyFont="1" applyBorder="1" applyAlignment="1" applyProtection="1">
      <alignment horizontal="right" vertical="center"/>
      <protection hidden="1"/>
    </xf>
    <xf numFmtId="169" fontId="0" fillId="8" borderId="9" xfId="0" applyNumberFormat="1" applyFill="1" applyBorder="1" applyAlignment="1" applyProtection="1">
      <alignment horizontal="right" vertical="center"/>
      <protection hidden="1"/>
    </xf>
    <xf numFmtId="169" fontId="6" fillId="0" borderId="2" xfId="0" applyNumberFormat="1" applyFont="1" applyBorder="1" applyAlignment="1" applyProtection="1">
      <alignment horizontal="right" vertical="center"/>
      <protection hidden="1"/>
    </xf>
    <xf numFmtId="169" fontId="0" fillId="8" borderId="8" xfId="0" applyNumberFormat="1" applyFill="1" applyBorder="1" applyAlignment="1" applyProtection="1">
      <alignment horizontal="right" vertical="center"/>
      <protection hidden="1"/>
    </xf>
    <xf numFmtId="169" fontId="0" fillId="5" borderId="3" xfId="0" applyNumberFormat="1" applyFill="1" applyBorder="1" applyAlignment="1" applyProtection="1">
      <alignment horizontal="center" vertical="center" wrapText="1"/>
      <protection hidden="1"/>
    </xf>
    <xf numFmtId="169" fontId="1" fillId="3" borderId="23" xfId="0" applyNumberFormat="1" applyFont="1" applyFill="1" applyBorder="1" applyAlignment="1" applyProtection="1">
      <alignment vertical="center"/>
      <protection hidden="1"/>
    </xf>
    <xf numFmtId="169" fontId="0" fillId="0" borderId="17" xfId="0" applyNumberFormat="1" applyBorder="1" applyAlignment="1" applyProtection="1">
      <alignment vertical="center"/>
      <protection hidden="1"/>
    </xf>
    <xf numFmtId="0" fontId="0" fillId="5" borderId="14" xfId="0" applyFill="1" applyBorder="1" applyAlignment="1" applyProtection="1">
      <alignment horizontal="center" vertical="center" wrapText="1"/>
      <protection hidden="1"/>
    </xf>
    <xf numFmtId="0" fontId="3" fillId="7" borderId="4" xfId="0" applyFont="1" applyFill="1" applyBorder="1" applyAlignment="1" applyProtection="1">
      <alignment horizontal="left" vertical="center" wrapText="1" indent="1"/>
      <protection hidden="1"/>
    </xf>
    <xf numFmtId="169" fontId="1" fillId="3" borderId="15" xfId="0" applyNumberFormat="1" applyFont="1" applyFill="1" applyBorder="1" applyAlignment="1" applyProtection="1">
      <alignment vertical="center"/>
      <protection hidden="1"/>
    </xf>
    <xf numFmtId="0" fontId="0" fillId="0" borderId="1" xfId="0" applyBorder="1" applyAlignment="1" applyProtection="1">
      <alignment vertical="center"/>
      <protection hidden="1"/>
    </xf>
    <xf numFmtId="0" fontId="0" fillId="0" borderId="11" xfId="0" applyBorder="1" applyAlignment="1" applyProtection="1">
      <alignment vertical="center"/>
      <protection hidden="1"/>
    </xf>
    <xf numFmtId="169" fontId="1" fillId="3" borderId="21" xfId="0" applyNumberFormat="1" applyFont="1" applyFill="1" applyBorder="1" applyAlignment="1" applyProtection="1">
      <alignment vertical="center"/>
      <protection hidden="1"/>
    </xf>
    <xf numFmtId="169" fontId="0" fillId="0" borderId="19" xfId="0" applyNumberFormat="1" applyBorder="1" applyAlignment="1" applyProtection="1">
      <alignment vertical="center"/>
      <protection hidden="1"/>
    </xf>
    <xf numFmtId="0" fontId="0" fillId="0" borderId="2" xfId="0" applyBorder="1" applyAlignment="1" applyProtection="1">
      <alignment vertical="center"/>
      <protection hidden="1"/>
    </xf>
    <xf numFmtId="0" fontId="0" fillId="0" borderId="13" xfId="0" applyBorder="1" applyAlignment="1" applyProtection="1">
      <alignment vertical="center"/>
      <protection hidden="1"/>
    </xf>
    <xf numFmtId="169" fontId="1" fillId="3" borderId="18" xfId="0" applyNumberFormat="1" applyFont="1" applyFill="1" applyBorder="1" applyAlignment="1" applyProtection="1">
      <alignment vertical="center"/>
      <protection hidden="1"/>
    </xf>
    <xf numFmtId="169" fontId="0" fillId="0" borderId="20" xfId="0" applyNumberFormat="1" applyBorder="1" applyAlignment="1" applyProtection="1">
      <alignment vertical="center"/>
      <protection hidden="1"/>
    </xf>
    <xf numFmtId="169" fontId="0" fillId="0" borderId="2" xfId="0" applyNumberFormat="1" applyBorder="1" applyAlignment="1" applyProtection="1">
      <alignment vertical="center"/>
      <protection hidden="1"/>
    </xf>
    <xf numFmtId="0" fontId="3" fillId="7" borderId="1" xfId="0" applyFont="1" applyFill="1" applyBorder="1" applyAlignment="1" applyProtection="1">
      <alignment horizontal="left" vertical="center" wrapText="1" indent="1"/>
      <protection hidden="1"/>
    </xf>
    <xf numFmtId="169" fontId="1" fillId="3" borderId="1" xfId="0" applyNumberFormat="1" applyFont="1" applyFill="1" applyBorder="1" applyAlignment="1" applyProtection="1">
      <alignment vertical="center"/>
      <protection hidden="1"/>
    </xf>
    <xf numFmtId="169" fontId="1" fillId="3" borderId="72" xfId="0" applyNumberFormat="1" applyFont="1" applyFill="1" applyBorder="1" applyAlignment="1" applyProtection="1">
      <alignment vertical="center"/>
      <protection hidden="1"/>
    </xf>
    <xf numFmtId="0" fontId="3" fillId="3" borderId="22" xfId="0" applyFont="1" applyFill="1" applyBorder="1" applyAlignment="1" applyProtection="1">
      <alignment horizontal="right" vertical="center" indent="1"/>
      <protection hidden="1"/>
    </xf>
    <xf numFmtId="0" fontId="0" fillId="3" borderId="22" xfId="0" applyFill="1" applyBorder="1" applyAlignment="1" applyProtection="1">
      <alignment vertical="center"/>
      <protection hidden="1"/>
    </xf>
    <xf numFmtId="0" fontId="3" fillId="7" borderId="22" xfId="0" applyFont="1" applyFill="1" applyBorder="1" applyAlignment="1" applyProtection="1">
      <alignment horizontal="left" vertical="center" wrapText="1" indent="1"/>
      <protection hidden="1"/>
    </xf>
    <xf numFmtId="169" fontId="1" fillId="3" borderId="22" xfId="0" applyNumberFormat="1" applyFont="1" applyFill="1" applyBorder="1" applyAlignment="1" applyProtection="1">
      <alignment vertical="center"/>
      <protection hidden="1"/>
    </xf>
    <xf numFmtId="0" fontId="3" fillId="0" borderId="2" xfId="0" quotePrefix="1" applyFont="1" applyBorder="1" applyAlignment="1" applyProtection="1">
      <alignment horizontal="right" vertical="center" indent="1"/>
      <protection hidden="1"/>
    </xf>
    <xf numFmtId="169" fontId="1" fillId="0" borderId="19" xfId="0" applyNumberFormat="1" applyFont="1" applyBorder="1" applyAlignment="1" applyProtection="1">
      <alignment vertical="center"/>
      <protection hidden="1"/>
    </xf>
    <xf numFmtId="169" fontId="1" fillId="8" borderId="2" xfId="0" applyNumberFormat="1" applyFont="1" applyFill="1" applyBorder="1" applyAlignment="1" applyProtection="1">
      <alignment vertical="center"/>
      <protection hidden="1"/>
    </xf>
    <xf numFmtId="169" fontId="1" fillId="8" borderId="8" xfId="0" applyNumberFormat="1" applyFont="1" applyFill="1" applyBorder="1" applyAlignment="1" applyProtection="1">
      <alignment vertical="center"/>
      <protection hidden="1"/>
    </xf>
    <xf numFmtId="169" fontId="0" fillId="5" borderId="68" xfId="0" applyNumberFormat="1" applyFill="1" applyBorder="1" applyAlignment="1" applyProtection="1">
      <alignment horizontal="center" vertical="center" wrapText="1"/>
      <protection hidden="1"/>
    </xf>
    <xf numFmtId="169" fontId="0" fillId="5" borderId="63" xfId="0" applyNumberFormat="1" applyFill="1" applyBorder="1" applyAlignment="1" applyProtection="1">
      <alignment horizontal="center" vertical="center" wrapText="1"/>
      <protection hidden="1"/>
    </xf>
    <xf numFmtId="169" fontId="1" fillId="3" borderId="69" xfId="0" applyNumberFormat="1" applyFont="1" applyFill="1" applyBorder="1" applyAlignment="1" applyProtection="1">
      <alignment vertical="center"/>
      <protection hidden="1"/>
    </xf>
    <xf numFmtId="169" fontId="1" fillId="3" borderId="65" xfId="0" applyNumberFormat="1" applyFont="1" applyFill="1" applyBorder="1" applyAlignment="1" applyProtection="1">
      <alignment vertical="center"/>
      <protection hidden="1"/>
    </xf>
    <xf numFmtId="0" fontId="17" fillId="0" borderId="1" xfId="0" applyFont="1" applyBorder="1" applyAlignment="1" applyProtection="1">
      <alignment horizontal="left" vertical="center" indent="1"/>
      <protection hidden="1"/>
    </xf>
    <xf numFmtId="168" fontId="1" fillId="0" borderId="1" xfId="0" applyNumberFormat="1" applyFont="1" applyBorder="1" applyAlignment="1" applyProtection="1">
      <alignment vertical="center"/>
      <protection hidden="1"/>
    </xf>
    <xf numFmtId="169" fontId="1" fillId="0" borderId="62" xfId="0" applyNumberFormat="1" applyFont="1" applyBorder="1" applyAlignment="1" applyProtection="1">
      <alignment vertical="center"/>
      <protection hidden="1"/>
    </xf>
    <xf numFmtId="169" fontId="1" fillId="0" borderId="20" xfId="0" applyNumberFormat="1" applyFont="1" applyBorder="1" applyAlignment="1" applyProtection="1">
      <alignment vertical="center"/>
      <protection hidden="1"/>
    </xf>
    <xf numFmtId="169" fontId="1" fillId="0" borderId="1" xfId="0" applyNumberFormat="1" applyFont="1" applyBorder="1" applyAlignment="1" applyProtection="1">
      <alignment horizontal="left" vertical="center" indent="1"/>
      <protection hidden="1"/>
    </xf>
    <xf numFmtId="169" fontId="0" fillId="5" borderId="73" xfId="0" applyNumberFormat="1" applyFill="1" applyBorder="1" applyAlignment="1" applyProtection="1">
      <alignment horizontal="center" vertical="center" wrapText="1"/>
      <protection hidden="1"/>
    </xf>
    <xf numFmtId="169" fontId="0" fillId="5" borderId="75" xfId="0" applyNumberFormat="1" applyFill="1" applyBorder="1" applyAlignment="1" applyProtection="1">
      <alignment horizontal="center" vertical="center" wrapText="1"/>
      <protection hidden="1"/>
    </xf>
    <xf numFmtId="169" fontId="0" fillId="5" borderId="74" xfId="0" applyNumberFormat="1" applyFill="1" applyBorder="1" applyAlignment="1" applyProtection="1">
      <alignment horizontal="center" vertical="center" wrapText="1"/>
      <protection hidden="1"/>
    </xf>
    <xf numFmtId="169" fontId="1" fillId="3" borderId="12" xfId="0" applyNumberFormat="1" applyFont="1" applyFill="1" applyBorder="1" applyAlignment="1" applyProtection="1">
      <alignment vertical="center"/>
      <protection hidden="1"/>
    </xf>
    <xf numFmtId="169" fontId="1" fillId="3" borderId="76" xfId="0" applyNumberFormat="1" applyFont="1" applyFill="1" applyBorder="1" applyAlignment="1" applyProtection="1">
      <alignment vertical="center"/>
      <protection hidden="1"/>
    </xf>
    <xf numFmtId="169" fontId="1" fillId="8" borderId="11" xfId="0" applyNumberFormat="1" applyFont="1" applyFill="1" applyBorder="1" applyAlignment="1" applyProtection="1">
      <alignment vertical="center"/>
      <protection hidden="1"/>
    </xf>
    <xf numFmtId="169" fontId="1" fillId="3" borderId="77" xfId="0" applyNumberFormat="1" applyFont="1" applyFill="1" applyBorder="1" applyAlignment="1" applyProtection="1">
      <alignment vertical="center"/>
      <protection hidden="1"/>
    </xf>
    <xf numFmtId="169" fontId="1" fillId="8" borderId="10" xfId="0" applyNumberFormat="1" applyFont="1" applyFill="1" applyBorder="1" applyAlignment="1" applyProtection="1">
      <alignment vertical="center"/>
      <protection hidden="1"/>
    </xf>
    <xf numFmtId="169" fontId="1" fillId="0" borderId="11" xfId="0" applyNumberFormat="1" applyFont="1" applyBorder="1" applyAlignment="1" applyProtection="1">
      <alignment vertical="center"/>
      <protection hidden="1"/>
    </xf>
    <xf numFmtId="169" fontId="1" fillId="3" borderId="25" xfId="0" applyNumberFormat="1" applyFont="1" applyFill="1" applyBorder="1" applyAlignment="1" applyProtection="1">
      <alignment vertical="center"/>
      <protection hidden="1"/>
    </xf>
    <xf numFmtId="169" fontId="1" fillId="8" borderId="1" xfId="0" applyNumberFormat="1" applyFont="1" applyFill="1" applyBorder="1" applyAlignment="1" applyProtection="1">
      <alignment vertical="center"/>
      <protection hidden="1"/>
    </xf>
    <xf numFmtId="169" fontId="1" fillId="8" borderId="13" xfId="0" applyNumberFormat="1" applyFont="1" applyFill="1" applyBorder="1" applyAlignment="1" applyProtection="1">
      <alignment vertical="center"/>
      <protection hidden="1"/>
    </xf>
    <xf numFmtId="169" fontId="1" fillId="3" borderId="26" xfId="0" applyNumberFormat="1" applyFont="1" applyFill="1" applyBorder="1" applyAlignment="1" applyProtection="1">
      <alignment vertical="center"/>
      <protection hidden="1"/>
    </xf>
    <xf numFmtId="0" fontId="17" fillId="13" borderId="1" xfId="0" applyFont="1" applyFill="1" applyBorder="1" applyAlignment="1" applyProtection="1">
      <alignment horizontal="left" vertical="center" wrapText="1" indent="1"/>
      <protection hidden="1"/>
    </xf>
    <xf numFmtId="0" fontId="17" fillId="13" borderId="2" xfId="0" applyFont="1" applyFill="1" applyBorder="1" applyAlignment="1" applyProtection="1">
      <alignment horizontal="left" vertical="center" wrapText="1" indent="1"/>
      <protection hidden="1"/>
    </xf>
    <xf numFmtId="0" fontId="3" fillId="8" borderId="15" xfId="0" applyFont="1" applyFill="1" applyBorder="1" applyAlignment="1" applyProtection="1">
      <alignment horizontal="left" vertical="center" wrapText="1" indent="1"/>
      <protection hidden="1"/>
    </xf>
    <xf numFmtId="0" fontId="4" fillId="2" borderId="27" xfId="0" applyFont="1" applyFill="1" applyBorder="1" applyAlignment="1" applyProtection="1">
      <alignment horizontal="right" vertical="center" indent="1"/>
      <protection hidden="1"/>
    </xf>
    <xf numFmtId="0" fontId="0" fillId="2" borderId="27" xfId="0" applyFill="1" applyBorder="1" applyAlignment="1" applyProtection="1">
      <alignment vertical="center"/>
      <protection hidden="1"/>
    </xf>
    <xf numFmtId="0" fontId="0" fillId="2" borderId="27" xfId="0" applyFill="1" applyBorder="1" applyAlignment="1" applyProtection="1">
      <alignment horizontal="center" vertical="center"/>
      <protection hidden="1"/>
    </xf>
    <xf numFmtId="0" fontId="4" fillId="2" borderId="27" xfId="0" applyFont="1" applyFill="1" applyBorder="1" applyAlignment="1" applyProtection="1">
      <alignment horizontal="center" vertical="center" wrapText="1"/>
      <protection hidden="1"/>
    </xf>
    <xf numFmtId="169" fontId="4" fillId="2" borderId="27" xfId="0" applyNumberFormat="1" applyFont="1" applyFill="1" applyBorder="1" applyAlignment="1" applyProtection="1">
      <alignment horizontal="center" vertical="center" wrapText="1"/>
      <protection hidden="1"/>
    </xf>
    <xf numFmtId="169" fontId="0" fillId="2" borderId="27" xfId="0" applyNumberFormat="1" applyFill="1" applyBorder="1" applyAlignment="1" applyProtection="1">
      <alignment horizontal="center" vertical="center"/>
      <protection hidden="1"/>
    </xf>
    <xf numFmtId="169" fontId="0" fillId="2" borderId="56" xfId="0" applyNumberFormat="1" applyFill="1" applyBorder="1" applyAlignment="1" applyProtection="1">
      <alignment horizontal="center" vertical="center"/>
      <protection hidden="1"/>
    </xf>
    <xf numFmtId="0" fontId="0" fillId="5" borderId="14" xfId="0" applyFill="1" applyBorder="1" applyAlignment="1" applyProtection="1">
      <alignment horizontal="center" vertical="center"/>
      <protection hidden="1"/>
    </xf>
    <xf numFmtId="0" fontId="1" fillId="3" borderId="4" xfId="0" applyFont="1" applyFill="1" applyBorder="1" applyAlignment="1" applyProtection="1">
      <alignment vertical="center"/>
      <protection hidden="1"/>
    </xf>
    <xf numFmtId="0" fontId="1" fillId="7" borderId="4" xfId="0" applyFont="1" applyFill="1" applyBorder="1" applyAlignment="1" applyProtection="1">
      <alignment vertical="center"/>
      <protection hidden="1"/>
    </xf>
    <xf numFmtId="0" fontId="1" fillId="0" borderId="3" xfId="0" applyFont="1" applyBorder="1" applyAlignment="1" applyProtection="1">
      <alignment vertical="center"/>
      <protection hidden="1"/>
    </xf>
    <xf numFmtId="169" fontId="1" fillId="0" borderId="9" xfId="0" applyNumberFormat="1" applyFont="1" applyBorder="1" applyAlignment="1" applyProtection="1">
      <alignment vertical="center"/>
      <protection hidden="1"/>
    </xf>
    <xf numFmtId="0" fontId="1" fillId="0" borderId="1" xfId="0" applyFont="1" applyBorder="1" applyAlignment="1" applyProtection="1">
      <alignment vertical="center"/>
      <protection hidden="1"/>
    </xf>
    <xf numFmtId="0" fontId="3" fillId="0" borderId="0" xfId="0" applyFont="1" applyAlignment="1" applyProtection="1">
      <alignment horizontal="right" vertical="center" indent="1"/>
      <protection hidden="1"/>
    </xf>
    <xf numFmtId="168" fontId="16" fillId="0" borderId="0" xfId="0" applyNumberFormat="1" applyFont="1" applyAlignment="1" applyProtection="1">
      <alignment horizontal="right" vertical="center"/>
      <protection hidden="1"/>
    </xf>
    <xf numFmtId="0" fontId="3" fillId="0" borderId="0" xfId="0" applyFont="1" applyAlignment="1" applyProtection="1">
      <alignment horizontal="left" vertical="center" wrapText="1" indent="1"/>
      <protection hidden="1"/>
    </xf>
    <xf numFmtId="0" fontId="13" fillId="0" borderId="97" xfId="1" applyFont="1" applyBorder="1" applyAlignment="1">
      <alignment horizontal="left" indent="1"/>
    </xf>
    <xf numFmtId="0" fontId="0" fillId="2" borderId="1" xfId="0" applyFill="1" applyBorder="1" applyAlignment="1">
      <alignment horizontal="center"/>
    </xf>
    <xf numFmtId="0" fontId="28" fillId="14" borderId="0" xfId="0" applyFont="1" applyFill="1"/>
    <xf numFmtId="0" fontId="0" fillId="2" borderId="1" xfId="0" quotePrefix="1" applyFill="1" applyBorder="1" applyAlignment="1">
      <alignment horizontal="center"/>
    </xf>
    <xf numFmtId="168" fontId="68" fillId="0" borderId="138" xfId="0" applyNumberFormat="1" applyFont="1" applyBorder="1" applyAlignment="1" applyProtection="1">
      <alignment vertical="center" shrinkToFit="1"/>
      <protection locked="0"/>
    </xf>
    <xf numFmtId="168" fontId="68" fillId="0" borderId="95" xfId="0" applyNumberFormat="1" applyFont="1" applyBorder="1" applyAlignment="1" applyProtection="1">
      <alignment vertical="center" shrinkToFit="1"/>
      <protection locked="0"/>
    </xf>
    <xf numFmtId="168" fontId="68" fillId="0" borderId="138" xfId="0" applyNumberFormat="1" applyFont="1" applyBorder="1" applyAlignment="1" applyProtection="1">
      <alignment horizontal="right" vertical="center" shrinkToFit="1"/>
      <protection locked="0"/>
    </xf>
    <xf numFmtId="168" fontId="68" fillId="0" borderId="106" xfId="0" applyNumberFormat="1" applyFont="1" applyBorder="1" applyAlignment="1" applyProtection="1">
      <alignment vertical="center" shrinkToFit="1"/>
      <protection locked="0"/>
    </xf>
    <xf numFmtId="168" fontId="68" fillId="0" borderId="110" xfId="0" applyNumberFormat="1" applyFont="1" applyBorder="1" applyAlignment="1" applyProtection="1">
      <alignment vertical="center" shrinkToFit="1"/>
      <protection locked="0"/>
    </xf>
    <xf numFmtId="168" fontId="68" fillId="0" borderId="106" xfId="0" applyNumberFormat="1" applyFont="1" applyBorder="1" applyAlignment="1" applyProtection="1">
      <alignment horizontal="right" vertical="center" shrinkToFit="1"/>
      <protection locked="0"/>
    </xf>
    <xf numFmtId="168" fontId="68" fillId="0" borderId="113" xfId="0" applyNumberFormat="1" applyFont="1" applyBorder="1" applyAlignment="1" applyProtection="1">
      <alignment vertical="center" shrinkToFit="1"/>
      <protection locked="0"/>
    </xf>
    <xf numFmtId="168" fontId="68" fillId="0" borderId="101" xfId="0" applyNumberFormat="1" applyFont="1" applyBorder="1" applyAlignment="1" applyProtection="1">
      <alignment vertical="center" shrinkToFit="1"/>
      <protection locked="0"/>
    </xf>
    <xf numFmtId="168" fontId="68" fillId="0" borderId="113" xfId="0" applyNumberFormat="1" applyFont="1" applyBorder="1" applyAlignment="1" applyProtection="1">
      <alignment horizontal="right" vertical="center" shrinkToFit="1"/>
      <protection locked="0"/>
    </xf>
    <xf numFmtId="1" fontId="69" fillId="0" borderId="95" xfId="0" applyNumberFormat="1" applyFont="1" applyBorder="1" applyAlignment="1" applyProtection="1">
      <alignment horizontal="center" vertical="center" shrinkToFit="1"/>
      <protection locked="0"/>
    </xf>
    <xf numFmtId="1" fontId="69" fillId="0" borderId="112" xfId="0" applyNumberFormat="1" applyFont="1" applyBorder="1" applyAlignment="1" applyProtection="1">
      <alignment horizontal="center" vertical="center" shrinkToFit="1"/>
      <protection locked="0"/>
    </xf>
    <xf numFmtId="0" fontId="65" fillId="0" borderId="135" xfId="0" applyFont="1" applyBorder="1" applyAlignment="1" applyProtection="1">
      <alignment horizontal="left" vertical="center" shrinkToFit="1"/>
      <protection locked="0"/>
    </xf>
    <xf numFmtId="49" fontId="68" fillId="0" borderId="112" xfId="0" applyNumberFormat="1" applyFont="1" applyBorder="1" applyAlignment="1" applyProtection="1">
      <alignment horizontal="left" vertical="center" shrinkToFit="1"/>
      <protection locked="0"/>
    </xf>
    <xf numFmtId="168" fontId="67" fillId="0" borderId="95" xfId="0" applyNumberFormat="1" applyFont="1" applyBorder="1" applyAlignment="1" applyProtection="1">
      <alignment vertical="center" shrinkToFit="1"/>
      <protection locked="0"/>
    </xf>
    <xf numFmtId="168" fontId="67" fillId="26" borderId="95" xfId="0" applyNumberFormat="1" applyFont="1" applyFill="1" applyBorder="1" applyAlignment="1" applyProtection="1">
      <alignment vertical="center" shrinkToFit="1"/>
      <protection locked="0"/>
    </xf>
    <xf numFmtId="168" fontId="67" fillId="0" borderId="106" xfId="0" applyNumberFormat="1" applyFont="1" applyBorder="1" applyAlignment="1" applyProtection="1">
      <alignment vertical="center" shrinkToFit="1"/>
      <protection locked="0"/>
    </xf>
    <xf numFmtId="168" fontId="67" fillId="0" borderId="88" xfId="0" applyNumberFormat="1" applyFont="1" applyBorder="1" applyAlignment="1" applyProtection="1">
      <alignment vertical="center" shrinkToFit="1"/>
      <protection locked="0"/>
    </xf>
    <xf numFmtId="168" fontId="70" fillId="0" borderId="95" xfId="0" applyNumberFormat="1" applyFont="1" applyBorder="1" applyAlignment="1" applyProtection="1">
      <alignment horizontal="center" vertical="center" shrinkToFit="1"/>
      <protection locked="0"/>
    </xf>
    <xf numFmtId="168" fontId="67" fillId="0" borderId="113" xfId="0" applyNumberFormat="1" applyFont="1" applyBorder="1" applyAlignment="1" applyProtection="1">
      <alignment vertical="center" shrinkToFit="1"/>
      <protection locked="0"/>
    </xf>
    <xf numFmtId="0" fontId="101" fillId="29" borderId="0" xfId="0" applyFont="1" applyFill="1" applyAlignment="1">
      <alignment horizontal="left" indent="3"/>
    </xf>
    <xf numFmtId="0" fontId="29" fillId="29" borderId="93" xfId="0" quotePrefix="1" applyFont="1" applyFill="1" applyBorder="1" applyAlignment="1">
      <alignment horizontal="right"/>
    </xf>
    <xf numFmtId="0" fontId="29" fillId="29" borderId="88" xfId="0" applyFont="1" applyFill="1" applyBorder="1" applyAlignment="1">
      <alignment horizontal="center" wrapText="1"/>
    </xf>
    <xf numFmtId="0" fontId="47" fillId="29" borderId="116" xfId="0" applyFont="1" applyFill="1" applyBorder="1" applyAlignment="1">
      <alignment horizontal="left" vertical="center" indent="1"/>
    </xf>
    <xf numFmtId="0" fontId="29" fillId="16" borderId="0" xfId="0" applyFont="1" applyFill="1" applyAlignment="1">
      <alignment horizontal="justify"/>
    </xf>
    <xf numFmtId="0" fontId="29" fillId="16" borderId="0" xfId="0" applyFont="1" applyFill="1"/>
    <xf numFmtId="0" fontId="47" fillId="16" borderId="0" xfId="0" applyFont="1" applyFill="1"/>
    <xf numFmtId="0" fontId="47" fillId="16" borderId="0" xfId="0" applyFont="1" applyFill="1" applyAlignment="1">
      <alignment horizontal="left" indent="1"/>
    </xf>
    <xf numFmtId="0" fontId="101" fillId="16" borderId="0" xfId="0" applyFont="1" applyFill="1" applyAlignment="1">
      <alignment horizontal="justify"/>
    </xf>
    <xf numFmtId="0" fontId="102" fillId="0" borderId="95" xfId="0" applyFont="1" applyBorder="1" applyAlignment="1" applyProtection="1">
      <alignment vertical="center"/>
      <protection locked="0"/>
    </xf>
    <xf numFmtId="0" fontId="69" fillId="0" borderId="95" xfId="0" applyFont="1" applyBorder="1" applyAlignment="1" applyProtection="1">
      <alignment vertical="center"/>
      <protection locked="0"/>
    </xf>
    <xf numFmtId="0" fontId="69" fillId="0" borderId="61" xfId="0" applyFont="1" applyBorder="1" applyAlignment="1" applyProtection="1">
      <alignment vertical="center"/>
      <protection locked="0"/>
    </xf>
    <xf numFmtId="0" fontId="102" fillId="0" borderId="88" xfId="0" applyFont="1" applyBorder="1" applyAlignment="1" applyProtection="1">
      <alignment horizontal="left" vertical="center" indent="1" shrinkToFit="1"/>
      <protection locked="0"/>
    </xf>
    <xf numFmtId="0" fontId="102" fillId="0" borderId="95" xfId="0" applyFont="1" applyBorder="1" applyAlignment="1" applyProtection="1">
      <alignment horizontal="left" vertical="center" indent="1" shrinkToFit="1"/>
      <protection locked="0"/>
    </xf>
    <xf numFmtId="1" fontId="69" fillId="0" borderId="61" xfId="0" applyNumberFormat="1" applyFont="1" applyBorder="1" applyAlignment="1" applyProtection="1">
      <alignment horizontal="center" vertical="center"/>
      <protection locked="0"/>
    </xf>
    <xf numFmtId="1" fontId="78" fillId="0" borderId="157" xfId="0" applyNumberFormat="1" applyFont="1" applyBorder="1" applyAlignment="1" applyProtection="1">
      <alignment horizontal="center" vertical="center"/>
      <protection locked="0"/>
    </xf>
    <xf numFmtId="1" fontId="69" fillId="0" borderId="88" xfId="0" applyNumberFormat="1" applyFont="1" applyBorder="1" applyAlignment="1" applyProtection="1">
      <alignment vertical="center"/>
      <protection locked="0"/>
    </xf>
    <xf numFmtId="1" fontId="69" fillId="0" borderId="95" xfId="0" applyNumberFormat="1" applyFont="1" applyBorder="1" applyAlignment="1" applyProtection="1">
      <alignment vertical="center"/>
      <protection locked="0"/>
    </xf>
    <xf numFmtId="1" fontId="69" fillId="0" borderId="61" xfId="0" applyNumberFormat="1" applyFont="1" applyBorder="1" applyAlignment="1" applyProtection="1">
      <alignment vertical="center"/>
      <protection locked="0"/>
    </xf>
    <xf numFmtId="0" fontId="69" fillId="0" borderId="138" xfId="0" applyFont="1" applyBorder="1" applyAlignment="1" applyProtection="1">
      <alignment vertical="center"/>
      <protection locked="0"/>
    </xf>
    <xf numFmtId="0" fontId="69" fillId="0" borderId="88" xfId="0" applyFont="1" applyBorder="1" applyAlignment="1" applyProtection="1">
      <alignment vertical="center"/>
      <protection locked="0"/>
    </xf>
    <xf numFmtId="0" fontId="69" fillId="0" borderId="61" xfId="0" applyFont="1" applyBorder="1" applyAlignment="1" applyProtection="1">
      <alignment horizontal="left" vertical="center" indent="1"/>
      <protection locked="0"/>
    </xf>
    <xf numFmtId="0" fontId="69" fillId="0" borderId="95" xfId="0" applyFont="1" applyBorder="1" applyAlignment="1" applyProtection="1">
      <alignment horizontal="left" vertical="center" indent="1"/>
      <protection locked="0"/>
    </xf>
    <xf numFmtId="169" fontId="0" fillId="5" borderId="63" xfId="0" applyNumberFormat="1" applyFill="1" applyBorder="1" applyAlignment="1">
      <alignment horizontal="center" vertical="center"/>
    </xf>
    <xf numFmtId="169" fontId="17" fillId="8" borderId="1" xfId="0" applyNumberFormat="1" applyFont="1" applyFill="1" applyBorder="1" applyAlignment="1" applyProtection="1">
      <alignment horizontal="left" vertical="center" wrapText="1" indent="1"/>
      <protection hidden="1"/>
    </xf>
    <xf numFmtId="169" fontId="17" fillId="8" borderId="13" xfId="0" applyNumberFormat="1" applyFont="1" applyFill="1" applyBorder="1" applyAlignment="1" applyProtection="1">
      <alignment horizontal="left" vertical="center" wrapText="1" indent="1"/>
      <protection hidden="1"/>
    </xf>
    <xf numFmtId="0" fontId="67" fillId="0" borderId="95" xfId="0" applyFont="1" applyBorder="1" applyAlignment="1" applyProtection="1">
      <alignment vertical="center" shrinkToFit="1"/>
      <protection locked="0"/>
    </xf>
    <xf numFmtId="0" fontId="67" fillId="0" borderId="132" xfId="0" applyFont="1" applyBorder="1" applyAlignment="1" applyProtection="1">
      <alignment vertical="center" shrinkToFit="1"/>
      <protection locked="0"/>
    </xf>
    <xf numFmtId="0" fontId="67" fillId="0" borderId="123" xfId="0" applyFont="1" applyBorder="1" applyAlignment="1" applyProtection="1">
      <alignment vertical="center" shrinkToFit="1"/>
      <protection locked="0"/>
    </xf>
    <xf numFmtId="0" fontId="67" fillId="0" borderId="134" xfId="0" applyFont="1" applyBorder="1" applyAlignment="1" applyProtection="1">
      <alignment vertical="center" shrinkToFit="1"/>
      <protection locked="0"/>
    </xf>
    <xf numFmtId="0" fontId="68" fillId="0" borderId="152" xfId="0" applyFont="1" applyBorder="1" applyAlignment="1" applyProtection="1">
      <alignment horizontal="right" vertical="center" shrinkToFit="1"/>
      <protection locked="0"/>
    </xf>
    <xf numFmtId="0" fontId="68" fillId="0" borderId="155" xfId="0" applyFont="1" applyBorder="1" applyAlignment="1" applyProtection="1">
      <alignment horizontal="right" vertical="center" shrinkToFit="1"/>
      <protection locked="0"/>
    </xf>
    <xf numFmtId="0" fontId="68" fillId="0" borderId="193" xfId="0" applyFont="1" applyBorder="1" applyAlignment="1" applyProtection="1">
      <alignment horizontal="right" vertical="center" shrinkToFit="1"/>
      <protection locked="0"/>
    </xf>
    <xf numFmtId="168" fontId="69" fillId="0" borderId="61" xfId="0" applyNumberFormat="1" applyFont="1" applyBorder="1" applyAlignment="1" applyProtection="1">
      <alignment horizontal="center" vertical="center" shrinkToFit="1"/>
      <protection locked="0"/>
    </xf>
    <xf numFmtId="168" fontId="69" fillId="0" borderId="113" xfId="0" applyNumberFormat="1" applyFont="1" applyBorder="1" applyAlignment="1" applyProtection="1">
      <alignment horizontal="center" vertical="center" shrinkToFit="1"/>
      <protection locked="0"/>
    </xf>
    <xf numFmtId="0" fontId="3" fillId="8" borderId="195" xfId="0" applyFont="1" applyFill="1" applyBorder="1" applyAlignment="1" applyProtection="1">
      <alignment horizontal="left" vertical="center" wrapText="1" indent="1"/>
      <protection hidden="1"/>
    </xf>
    <xf numFmtId="168" fontId="67" fillId="0" borderId="193" xfId="0" applyNumberFormat="1" applyFont="1" applyBorder="1" applyAlignment="1" applyProtection="1">
      <alignment vertical="center" shrinkToFit="1"/>
      <protection locked="0"/>
    </xf>
    <xf numFmtId="168" fontId="67" fillId="0" borderId="117" xfId="0" applyNumberFormat="1" applyFont="1" applyBorder="1" applyAlignment="1" applyProtection="1">
      <alignment vertical="center" shrinkToFit="1"/>
      <protection locked="0"/>
    </xf>
    <xf numFmtId="0" fontId="127" fillId="16" borderId="0" xfId="0" applyFont="1" applyFill="1" applyAlignment="1">
      <alignment horizontal="center"/>
    </xf>
    <xf numFmtId="0" fontId="0" fillId="5" borderId="75" xfId="0" applyFill="1" applyBorder="1" applyAlignment="1" applyProtection="1">
      <alignment horizontal="center" vertical="center" wrapText="1"/>
      <protection hidden="1"/>
    </xf>
    <xf numFmtId="168" fontId="17" fillId="7" borderId="12" xfId="0" applyNumberFormat="1" applyFont="1" applyFill="1" applyBorder="1" applyAlignment="1" applyProtection="1">
      <alignment horizontal="left" vertical="center" wrapText="1" indent="1"/>
      <protection hidden="1"/>
    </xf>
    <xf numFmtId="168" fontId="1" fillId="0" borderId="11" xfId="0" applyNumberFormat="1" applyFont="1" applyBorder="1" applyAlignment="1" applyProtection="1">
      <alignment vertical="center"/>
      <protection hidden="1"/>
    </xf>
    <xf numFmtId="169" fontId="0" fillId="5" borderId="196" xfId="0" applyNumberFormat="1" applyFill="1" applyBorder="1" applyAlignment="1" applyProtection="1">
      <alignment horizontal="center" vertical="center" wrapText="1"/>
      <protection hidden="1"/>
    </xf>
    <xf numFmtId="169" fontId="1" fillId="3" borderId="197" xfId="0" applyNumberFormat="1" applyFont="1" applyFill="1" applyBorder="1" applyAlignment="1" applyProtection="1">
      <alignment vertical="center"/>
      <protection hidden="1"/>
    </xf>
    <xf numFmtId="169" fontId="1" fillId="0" borderId="198" xfId="0" applyNumberFormat="1" applyFont="1" applyBorder="1" applyAlignment="1" applyProtection="1">
      <alignment vertical="center"/>
      <protection hidden="1"/>
    </xf>
    <xf numFmtId="169" fontId="1" fillId="3" borderId="2" xfId="0" applyNumberFormat="1" applyFont="1" applyFill="1" applyBorder="1" applyAlignment="1" applyProtection="1">
      <alignment vertical="center"/>
      <protection hidden="1"/>
    </xf>
    <xf numFmtId="0" fontId="0" fillId="10" borderId="3" xfId="0" applyFill="1" applyBorder="1" applyAlignment="1" applyProtection="1">
      <alignment horizontal="center" vertical="center"/>
      <protection hidden="1"/>
    </xf>
    <xf numFmtId="169" fontId="1" fillId="0" borderId="0" xfId="0" applyNumberFormat="1" applyFont="1" applyAlignment="1" applyProtection="1">
      <alignment vertical="center"/>
      <protection hidden="1"/>
    </xf>
    <xf numFmtId="169" fontId="1" fillId="0" borderId="2" xfId="0" applyNumberFormat="1" applyFont="1" applyBorder="1" applyAlignment="1" applyProtection="1">
      <alignment horizontal="right" vertical="center"/>
      <protection hidden="1"/>
    </xf>
    <xf numFmtId="169" fontId="1" fillId="0" borderId="8" xfId="0" applyNumberFormat="1" applyFont="1" applyBorder="1" applyAlignment="1" applyProtection="1">
      <alignment horizontal="right" vertical="center"/>
      <protection hidden="1"/>
    </xf>
    <xf numFmtId="168" fontId="70" fillId="0" borderId="106" xfId="0" applyNumberFormat="1" applyFont="1" applyBorder="1" applyAlignment="1" applyProtection="1">
      <alignment vertical="center" shrinkToFit="1"/>
      <protection locked="0"/>
    </xf>
    <xf numFmtId="168" fontId="70" fillId="0" borderId="113" xfId="0" applyNumberFormat="1" applyFont="1" applyBorder="1" applyAlignment="1" applyProtection="1">
      <alignment vertical="center" shrinkToFit="1"/>
      <protection locked="0"/>
    </xf>
    <xf numFmtId="168" fontId="69" fillId="0" borderId="132" xfId="0" applyNumberFormat="1" applyFont="1" applyBorder="1" applyAlignment="1" applyProtection="1">
      <alignment vertical="center"/>
      <protection locked="0"/>
    </xf>
    <xf numFmtId="168" fontId="67" fillId="0" borderId="132" xfId="0" applyNumberFormat="1" applyFont="1" applyBorder="1" applyAlignment="1" applyProtection="1">
      <alignment horizontal="right" vertical="center" shrinkToFit="1"/>
      <protection locked="0"/>
    </xf>
    <xf numFmtId="168" fontId="67" fillId="0" borderId="134" xfId="0" applyNumberFormat="1" applyFont="1" applyBorder="1" applyAlignment="1" applyProtection="1">
      <alignment horizontal="right" vertical="center" shrinkToFit="1"/>
      <protection locked="0"/>
    </xf>
    <xf numFmtId="168" fontId="68" fillId="0" borderId="117" xfId="0" applyNumberFormat="1" applyFont="1" applyBorder="1" applyAlignment="1" applyProtection="1">
      <alignment horizontal="right" vertical="center" shrinkToFit="1"/>
      <protection locked="0"/>
    </xf>
    <xf numFmtId="168" fontId="68" fillId="0" borderId="123" xfId="0" applyNumberFormat="1" applyFont="1" applyBorder="1" applyAlignment="1" applyProtection="1">
      <alignment horizontal="center" vertical="center" shrinkToFit="1"/>
      <protection locked="0"/>
    </xf>
    <xf numFmtId="168" fontId="69" fillId="0" borderId="95" xfId="0" applyNumberFormat="1" applyFont="1" applyBorder="1" applyAlignment="1" applyProtection="1">
      <alignment horizontal="center" vertical="center" shrinkToFit="1"/>
      <protection locked="0"/>
    </xf>
    <xf numFmtId="168" fontId="69" fillId="0" borderId="123" xfId="0" applyNumberFormat="1" applyFont="1" applyBorder="1" applyAlignment="1" applyProtection="1">
      <alignment horizontal="center" vertical="center" shrinkToFit="1"/>
      <protection locked="0"/>
    </xf>
    <xf numFmtId="168" fontId="69" fillId="0" borderId="132" xfId="0" applyNumberFormat="1" applyFont="1" applyBorder="1" applyAlignment="1" applyProtection="1">
      <alignment horizontal="center" vertical="center" shrinkToFit="1"/>
      <protection locked="0"/>
    </xf>
    <xf numFmtId="168" fontId="69" fillId="0" borderId="112" xfId="0" applyNumberFormat="1" applyFont="1" applyBorder="1" applyAlignment="1" applyProtection="1">
      <alignment horizontal="center" vertical="center" shrinkToFit="1"/>
      <protection locked="0"/>
    </xf>
    <xf numFmtId="168" fontId="69" fillId="27" borderId="95" xfId="0" applyNumberFormat="1" applyFont="1" applyFill="1" applyBorder="1" applyAlignment="1" applyProtection="1">
      <alignment horizontal="right" vertical="center" shrinkToFit="1"/>
      <protection locked="0"/>
    </xf>
    <xf numFmtId="168" fontId="69" fillId="27" borderId="132" xfId="0" applyNumberFormat="1" applyFont="1" applyFill="1" applyBorder="1" applyAlignment="1" applyProtection="1">
      <alignment horizontal="right" vertical="center" shrinkToFit="1"/>
      <protection locked="0"/>
    </xf>
    <xf numFmtId="168" fontId="69" fillId="27" borderId="123" xfId="0" applyNumberFormat="1" applyFont="1" applyFill="1" applyBorder="1" applyAlignment="1" applyProtection="1">
      <alignment horizontal="right" vertical="center" shrinkToFit="1"/>
      <protection locked="0"/>
    </xf>
    <xf numFmtId="168" fontId="69" fillId="27" borderId="134" xfId="0" applyNumberFormat="1" applyFont="1" applyFill="1" applyBorder="1" applyAlignment="1" applyProtection="1">
      <alignment horizontal="right" vertical="center" shrinkToFit="1"/>
      <protection locked="0"/>
    </xf>
    <xf numFmtId="0" fontId="13" fillId="0" borderId="1" xfId="1" applyFont="1" applyBorder="1" applyAlignment="1">
      <alignment horizontal="center" vertical="center" wrapText="1"/>
    </xf>
    <xf numFmtId="0" fontId="13" fillId="0" borderId="1" xfId="1" applyFont="1" applyBorder="1" applyAlignment="1">
      <alignment horizontal="center"/>
    </xf>
    <xf numFmtId="165" fontId="13" fillId="0" borderId="1" xfId="1" applyNumberFormat="1" applyFont="1" applyBorder="1"/>
    <xf numFmtId="166" fontId="13" fillId="0" borderId="1" xfId="1" applyNumberFormat="1" applyFont="1" applyBorder="1"/>
    <xf numFmtId="0" fontId="14" fillId="0" borderId="1" xfId="1" applyFont="1" applyBorder="1" applyAlignment="1">
      <alignment horizontal="left" indent="1"/>
    </xf>
    <xf numFmtId="0" fontId="13" fillId="0" borderId="1" xfId="1" applyFont="1" applyBorder="1" applyAlignment="1">
      <alignment horizontal="left" indent="1"/>
    </xf>
    <xf numFmtId="168" fontId="69" fillId="0" borderId="71" xfId="0" applyNumberFormat="1" applyFont="1" applyBorder="1" applyAlignment="1" applyProtection="1">
      <alignment vertical="center" shrinkToFit="1"/>
      <protection locked="0"/>
    </xf>
    <xf numFmtId="168" fontId="69" fillId="0" borderId="138" xfId="0" applyNumberFormat="1" applyFont="1" applyBorder="1" applyAlignment="1" applyProtection="1">
      <alignment vertical="center" shrinkToFit="1"/>
      <protection locked="0"/>
    </xf>
    <xf numFmtId="168" fontId="69" fillId="0" borderId="88" xfId="0" applyNumberFormat="1" applyFont="1" applyBorder="1" applyAlignment="1" applyProtection="1">
      <alignment vertical="center" shrinkToFit="1"/>
      <protection locked="0"/>
    </xf>
    <xf numFmtId="168" fontId="69" fillId="0" borderId="106" xfId="0" applyNumberFormat="1" applyFont="1" applyBorder="1" applyAlignment="1" applyProtection="1">
      <alignment vertical="center" shrinkToFit="1"/>
      <protection locked="0"/>
    </xf>
    <xf numFmtId="168" fontId="69" fillId="0" borderId="112" xfId="0" applyNumberFormat="1" applyFont="1" applyBorder="1" applyAlignment="1" applyProtection="1">
      <alignment vertical="center" shrinkToFit="1"/>
      <protection locked="0"/>
    </xf>
    <xf numFmtId="168" fontId="69" fillId="0" borderId="113" xfId="0" applyNumberFormat="1" applyFont="1" applyBorder="1" applyAlignment="1" applyProtection="1">
      <alignment vertical="center" shrinkToFit="1"/>
      <protection locked="0"/>
    </xf>
    <xf numFmtId="169" fontId="144" fillId="38" borderId="88" xfId="0" applyNumberFormat="1" applyFont="1" applyFill="1" applyBorder="1" applyAlignment="1">
      <alignment vertical="center" shrinkToFit="1"/>
    </xf>
    <xf numFmtId="169" fontId="144" fillId="38" borderId="106" xfId="0" applyNumberFormat="1" applyFont="1" applyFill="1" applyBorder="1" applyAlignment="1">
      <alignment vertical="center" shrinkToFit="1"/>
    </xf>
    <xf numFmtId="14" fontId="28" fillId="14" borderId="0" xfId="0" applyNumberFormat="1" applyFont="1" applyFill="1"/>
    <xf numFmtId="0" fontId="28" fillId="14" borderId="0" xfId="0" applyFont="1" applyFill="1" applyAlignment="1">
      <alignment horizontal="center" vertical="center"/>
    </xf>
    <xf numFmtId="0" fontId="28" fillId="14" borderId="0" xfId="0" applyFont="1" applyFill="1" applyAlignment="1">
      <alignment horizontal="center"/>
    </xf>
    <xf numFmtId="168" fontId="147" fillId="0" borderId="152" xfId="0" applyNumberFormat="1" applyFont="1" applyBorder="1" applyAlignment="1" applyProtection="1">
      <alignment vertical="center" shrinkToFit="1"/>
      <protection locked="0"/>
    </xf>
    <xf numFmtId="0" fontId="36" fillId="29" borderId="89" xfId="0" applyFont="1" applyFill="1" applyBorder="1" applyAlignment="1" applyProtection="1">
      <alignment horizontal="left" vertical="center" indent="1"/>
      <protection hidden="1"/>
    </xf>
    <xf numFmtId="0" fontId="0" fillId="27" borderId="0" xfId="0" applyFill="1"/>
    <xf numFmtId="0" fontId="0" fillId="16" borderId="0" xfId="0" applyFill="1" applyAlignment="1">
      <alignment vertical="center"/>
    </xf>
    <xf numFmtId="0" fontId="0" fillId="19" borderId="0" xfId="0" applyFill="1"/>
    <xf numFmtId="0" fontId="5" fillId="16" borderId="0" xfId="0" applyFont="1" applyFill="1"/>
    <xf numFmtId="0" fontId="0" fillId="21" borderId="0" xfId="0" applyFill="1"/>
    <xf numFmtId="0" fontId="30" fillId="16" borderId="0" xfId="0" applyFont="1" applyFill="1"/>
    <xf numFmtId="0" fontId="33" fillId="16" borderId="0" xfId="0" applyFont="1" applyFill="1" applyAlignment="1">
      <alignment vertical="center"/>
    </xf>
    <xf numFmtId="0" fontId="35" fillId="16" borderId="0" xfId="0" applyFont="1" applyFill="1" applyAlignment="1">
      <alignment horizontal="center" vertical="center"/>
    </xf>
    <xf numFmtId="0" fontId="36" fillId="29" borderId="99" xfId="0" applyFont="1" applyFill="1" applyBorder="1" applyAlignment="1">
      <alignment horizontal="left" vertical="center" indent="1"/>
    </xf>
    <xf numFmtId="0" fontId="37" fillId="16" borderId="0" xfId="0" applyFont="1" applyFill="1" applyAlignment="1">
      <alignment horizontal="left" vertical="center"/>
    </xf>
    <xf numFmtId="0" fontId="38" fillId="16" borderId="0" xfId="0" applyFont="1" applyFill="1" applyAlignment="1">
      <alignment horizontal="left" vertical="center"/>
    </xf>
    <xf numFmtId="0" fontId="38" fillId="16" borderId="0" xfId="0" applyFont="1" applyFill="1" applyAlignment="1">
      <alignment horizontal="center" vertical="center"/>
    </xf>
    <xf numFmtId="0" fontId="38" fillId="16" borderId="0" xfId="0" applyFont="1" applyFill="1" applyAlignment="1">
      <alignment vertical="center"/>
    </xf>
    <xf numFmtId="0" fontId="37" fillId="16" borderId="0" xfId="0" applyFont="1" applyFill="1" applyAlignment="1">
      <alignment vertical="center"/>
    </xf>
    <xf numFmtId="0" fontId="38" fillId="16" borderId="0" xfId="0" applyFont="1" applyFill="1"/>
    <xf numFmtId="0" fontId="12" fillId="16" borderId="0" xfId="0" applyFont="1" applyFill="1"/>
    <xf numFmtId="0" fontId="30" fillId="16" borderId="0" xfId="0" applyFont="1" applyFill="1" applyAlignment="1">
      <alignment horizontal="left" vertical="center"/>
    </xf>
    <xf numFmtId="0" fontId="12" fillId="16" borderId="0" xfId="0" applyFont="1" applyFill="1" applyAlignment="1">
      <alignment horizontal="center" vertical="center"/>
    </xf>
    <xf numFmtId="0" fontId="5" fillId="21" borderId="0" xfId="0" applyFont="1" applyFill="1"/>
    <xf numFmtId="0" fontId="0" fillId="28" borderId="0" xfId="0" applyFill="1"/>
    <xf numFmtId="0" fontId="0" fillId="29" borderId="116" xfId="0" applyFill="1" applyBorder="1"/>
    <xf numFmtId="0" fontId="0" fillId="29" borderId="117" xfId="0" applyFill="1" applyBorder="1"/>
    <xf numFmtId="0" fontId="42" fillId="28" borderId="0" xfId="0" applyFont="1" applyFill="1" applyAlignment="1">
      <alignment horizontal="left" vertical="center"/>
    </xf>
    <xf numFmtId="0" fontId="31" fillId="28" borderId="0" xfId="0" applyFont="1" applyFill="1" applyAlignment="1">
      <alignment horizontal="left"/>
    </xf>
    <xf numFmtId="0" fontId="0" fillId="28" borderId="0" xfId="0" applyFill="1" applyAlignment="1">
      <alignment vertical="center"/>
    </xf>
    <xf numFmtId="0" fontId="30" fillId="28" borderId="0" xfId="0" applyFont="1" applyFill="1" applyAlignment="1">
      <alignment horizontal="left" vertical="top"/>
    </xf>
    <xf numFmtId="0" fontId="33" fillId="28" borderId="0" xfId="0" applyFont="1" applyFill="1"/>
    <xf numFmtId="0" fontId="36" fillId="29" borderId="89" xfId="0" applyFont="1" applyFill="1" applyBorder="1" applyAlignment="1">
      <alignment horizontal="left" vertical="center" indent="1"/>
    </xf>
    <xf numFmtId="0" fontId="36" fillId="29" borderId="90" xfId="0" applyFont="1" applyFill="1" applyBorder="1" applyAlignment="1">
      <alignment horizontal="left"/>
    </xf>
    <xf numFmtId="0" fontId="0" fillId="29" borderId="90" xfId="0" applyFill="1" applyBorder="1"/>
    <xf numFmtId="0" fontId="0" fillId="29" borderId="91" xfId="0" applyFill="1" applyBorder="1"/>
    <xf numFmtId="0" fontId="0" fillId="29" borderId="114" xfId="0" applyFill="1" applyBorder="1"/>
    <xf numFmtId="0" fontId="0" fillId="29" borderId="123" xfId="0" applyFill="1" applyBorder="1"/>
    <xf numFmtId="0" fontId="12" fillId="29" borderId="0" xfId="0" applyFont="1" applyFill="1"/>
    <xf numFmtId="0" fontId="0" fillId="29" borderId="93" xfId="0" applyFill="1" applyBorder="1"/>
    <xf numFmtId="0" fontId="0" fillId="29" borderId="0" xfId="0" applyFill="1"/>
    <xf numFmtId="0" fontId="0" fillId="29" borderId="92" xfId="0" applyFill="1" applyBorder="1"/>
    <xf numFmtId="0" fontId="0" fillId="29" borderId="122" xfId="0" applyFill="1" applyBorder="1"/>
    <xf numFmtId="0" fontId="31" fillId="29" borderId="102" xfId="0" applyFont="1" applyFill="1" applyBorder="1" applyAlignment="1">
      <alignment horizontal="center" vertical="center" wrapText="1"/>
    </xf>
    <xf numFmtId="0" fontId="31" fillId="29" borderId="104" xfId="0" applyFont="1" applyFill="1" applyBorder="1" applyAlignment="1">
      <alignment horizontal="center" vertical="center" wrapText="1"/>
    </xf>
    <xf numFmtId="0" fontId="31" fillId="29" borderId="125" xfId="0" applyFont="1" applyFill="1" applyBorder="1" applyAlignment="1">
      <alignment horizontal="left" wrapText="1"/>
    </xf>
    <xf numFmtId="0" fontId="31" fillId="29" borderId="0" xfId="0" applyFont="1" applyFill="1" applyAlignment="1">
      <alignment horizontal="left" wrapText="1"/>
    </xf>
    <xf numFmtId="0" fontId="12" fillId="29" borderId="0" xfId="0" applyFont="1" applyFill="1" applyAlignment="1">
      <alignment horizontal="right" vertical="center"/>
    </xf>
    <xf numFmtId="0" fontId="50" fillId="29" borderId="130" xfId="0" applyFont="1" applyFill="1" applyBorder="1"/>
    <xf numFmtId="0" fontId="31" fillId="29" borderId="0" xfId="0" applyFont="1" applyFill="1"/>
    <xf numFmtId="0" fontId="51" fillId="29" borderId="0" xfId="0" applyFont="1" applyFill="1" applyAlignment="1">
      <alignment horizontal="left" wrapText="1"/>
    </xf>
    <xf numFmtId="0" fontId="51" fillId="31" borderId="130" xfId="0" applyFont="1" applyFill="1" applyBorder="1" applyAlignment="1">
      <alignment horizontal="left" wrapText="1"/>
    </xf>
    <xf numFmtId="0" fontId="51" fillId="31" borderId="134" xfId="0" applyFont="1" applyFill="1" applyBorder="1" applyAlignment="1">
      <alignment horizontal="left" wrapText="1"/>
    </xf>
    <xf numFmtId="0" fontId="36" fillId="29" borderId="89" xfId="0" applyFont="1" applyFill="1" applyBorder="1" applyAlignment="1">
      <alignment horizontal="left" indent="1"/>
    </xf>
    <xf numFmtId="0" fontId="31" fillId="29" borderId="90" xfId="0" applyFont="1" applyFill="1" applyBorder="1"/>
    <xf numFmtId="0" fontId="0" fillId="28" borderId="0" xfId="0" applyFill="1" applyAlignment="1">
      <alignment horizontal="left"/>
    </xf>
    <xf numFmtId="0" fontId="29" fillId="29" borderId="123" xfId="0" quotePrefix="1" applyFont="1" applyFill="1" applyBorder="1" applyAlignment="1">
      <alignment horizontal="right"/>
    </xf>
    <xf numFmtId="0" fontId="31" fillId="28" borderId="0" xfId="0" applyFont="1" applyFill="1" applyAlignment="1">
      <alignment horizontal="center" vertical="center" wrapText="1"/>
    </xf>
    <xf numFmtId="0" fontId="34" fillId="29" borderId="111" xfId="0" applyFont="1" applyFill="1" applyBorder="1" applyAlignment="1">
      <alignment horizontal="center" vertical="center"/>
    </xf>
    <xf numFmtId="0" fontId="34" fillId="29" borderId="113" xfId="0" applyFont="1" applyFill="1" applyBorder="1" applyAlignment="1">
      <alignment horizontal="center" vertical="center"/>
    </xf>
    <xf numFmtId="169" fontId="65" fillId="29" borderId="138" xfId="0" applyNumberFormat="1" applyFont="1" applyFill="1" applyBorder="1" applyAlignment="1">
      <alignment vertical="center" shrinkToFit="1"/>
    </xf>
    <xf numFmtId="169" fontId="65" fillId="29" borderId="106" xfId="0" applyNumberFormat="1" applyFont="1" applyFill="1" applyBorder="1" applyAlignment="1">
      <alignment vertical="center" shrinkToFit="1"/>
    </xf>
    <xf numFmtId="0" fontId="57" fillId="28" borderId="0" xfId="0" applyFont="1" applyFill="1"/>
    <xf numFmtId="0" fontId="0" fillId="16" borderId="0" xfId="0" applyFill="1" applyAlignment="1">
      <alignment horizontal="left" vertical="center"/>
    </xf>
    <xf numFmtId="0" fontId="0" fillId="16" borderId="0" xfId="0" applyFill="1" applyAlignment="1">
      <alignment horizontal="center" vertical="center"/>
    </xf>
    <xf numFmtId="0" fontId="0" fillId="29" borderId="100" xfId="0" applyFill="1" applyBorder="1"/>
    <xf numFmtId="0" fontId="34" fillId="16" borderId="0" xfId="0" applyFont="1" applyFill="1"/>
    <xf numFmtId="0" fontId="31" fillId="16" borderId="0" xfId="0" applyFont="1" applyFill="1"/>
    <xf numFmtId="0" fontId="31" fillId="16" borderId="0" xfId="0" applyFont="1" applyFill="1" applyAlignment="1">
      <alignment horizontal="center" vertical="center"/>
    </xf>
    <xf numFmtId="1" fontId="38" fillId="16" borderId="0" xfId="0" applyNumberFormat="1" applyFont="1" applyFill="1"/>
    <xf numFmtId="0" fontId="66" fillId="18" borderId="0" xfId="0" applyFont="1" applyFill="1" applyAlignment="1">
      <alignment horizontal="left" vertical="center" indent="1"/>
    </xf>
    <xf numFmtId="0" fontId="66" fillId="18" borderId="0" xfId="0" applyFont="1" applyFill="1"/>
    <xf numFmtId="0" fontId="133" fillId="38" borderId="102" xfId="0" applyFont="1" applyFill="1" applyBorder="1" applyAlignment="1">
      <alignment horizontal="center" vertical="center" wrapText="1"/>
    </xf>
    <xf numFmtId="0" fontId="133" fillId="38" borderId="103" xfId="0" applyFont="1" applyFill="1" applyBorder="1" applyAlignment="1">
      <alignment horizontal="center" vertical="center" wrapText="1"/>
    </xf>
    <xf numFmtId="0" fontId="133" fillId="38" borderId="104" xfId="0" applyFont="1" applyFill="1" applyBorder="1" applyAlignment="1">
      <alignment horizontal="center" vertical="center" wrapText="1"/>
    </xf>
    <xf numFmtId="0" fontId="138" fillId="38" borderId="111" xfId="0" applyFont="1" applyFill="1" applyBorder="1" applyAlignment="1">
      <alignment horizontal="center"/>
    </xf>
    <xf numFmtId="0" fontId="138" fillId="38" borderId="112" xfId="0" applyFont="1" applyFill="1" applyBorder="1" applyAlignment="1">
      <alignment horizontal="center"/>
    </xf>
    <xf numFmtId="0" fontId="138" fillId="38" borderId="113" xfId="0" applyFont="1" applyFill="1" applyBorder="1" applyAlignment="1">
      <alignment horizontal="center"/>
    </xf>
    <xf numFmtId="0" fontId="66" fillId="38" borderId="103" xfId="0" applyFont="1" applyFill="1" applyBorder="1"/>
    <xf numFmtId="169" fontId="144" fillId="38" borderId="103" xfId="0" applyNumberFormat="1" applyFont="1" applyFill="1" applyBorder="1" applyAlignment="1">
      <alignment vertical="center" shrinkToFit="1"/>
    </xf>
    <xf numFmtId="169" fontId="144" fillId="38" borderId="104" xfId="0" applyNumberFormat="1" applyFont="1" applyFill="1" applyBorder="1" applyAlignment="1">
      <alignment vertical="center" shrinkToFit="1"/>
    </xf>
    <xf numFmtId="0" fontId="66" fillId="26" borderId="71" xfId="0" applyFont="1" applyFill="1" applyBorder="1"/>
    <xf numFmtId="0" fontId="66" fillId="26" borderId="88" xfId="0" applyFont="1" applyFill="1" applyBorder="1"/>
    <xf numFmtId="0" fontId="66" fillId="26" borderId="112" xfId="0" applyFont="1" applyFill="1" applyBorder="1"/>
    <xf numFmtId="0" fontId="31" fillId="29" borderId="95" xfId="0" applyFont="1" applyFill="1" applyBorder="1" applyAlignment="1">
      <alignment horizontal="center" vertical="center" wrapText="1"/>
    </xf>
    <xf numFmtId="0" fontId="36" fillId="29" borderId="0" xfId="0" applyFont="1" applyFill="1" applyAlignment="1">
      <alignment horizontal="left" vertical="center" indent="1"/>
    </xf>
    <xf numFmtId="0" fontId="36" fillId="29" borderId="0" xfId="0" applyFont="1" applyFill="1" applyAlignment="1">
      <alignment vertical="center"/>
    </xf>
    <xf numFmtId="0" fontId="36" fillId="26" borderId="0" xfId="0" applyFont="1" applyFill="1" applyAlignment="1">
      <alignment vertical="center"/>
    </xf>
    <xf numFmtId="0" fontId="31" fillId="29" borderId="0" xfId="0" applyFont="1" applyFill="1" applyAlignment="1">
      <alignment horizontal="left" vertical="center" wrapText="1"/>
    </xf>
    <xf numFmtId="0" fontId="34" fillId="29" borderId="0" xfId="0" applyFont="1" applyFill="1" applyAlignment="1">
      <alignment vertical="center"/>
    </xf>
    <xf numFmtId="0" fontId="0" fillId="29" borderId="0" xfId="0" applyFill="1" applyAlignment="1">
      <alignment vertical="center"/>
    </xf>
    <xf numFmtId="0" fontId="12" fillId="30" borderId="114" xfId="0" applyFont="1" applyFill="1" applyBorder="1" applyAlignment="1">
      <alignment vertical="center"/>
    </xf>
    <xf numFmtId="0" fontId="12" fillId="16" borderId="0" xfId="0" applyFont="1" applyFill="1" applyAlignment="1">
      <alignment vertical="center"/>
    </xf>
    <xf numFmtId="0" fontId="0" fillId="29" borderId="0" xfId="0" applyFill="1" applyAlignment="1">
      <alignment vertical="center" wrapText="1"/>
    </xf>
    <xf numFmtId="0" fontId="50" fillId="26" borderId="0" xfId="0" applyFont="1" applyFill="1" applyAlignment="1">
      <alignment vertical="center"/>
    </xf>
    <xf numFmtId="0" fontId="0" fillId="26" borderId="0" xfId="0" applyFill="1" applyAlignment="1">
      <alignment vertical="center"/>
    </xf>
    <xf numFmtId="0" fontId="31" fillId="29" borderId="0" xfId="0" quotePrefix="1" applyFont="1" applyFill="1" applyAlignment="1">
      <alignment horizontal="right" vertical="center" indent="1"/>
    </xf>
    <xf numFmtId="0" fontId="131" fillId="26" borderId="103" xfId="0" applyFont="1" applyFill="1" applyBorder="1" applyAlignment="1">
      <alignment horizontal="center" vertical="center" wrapText="1"/>
    </xf>
    <xf numFmtId="0" fontId="131" fillId="26" borderId="149" xfId="0" applyFont="1" applyFill="1" applyBorder="1" applyAlignment="1">
      <alignment vertical="center"/>
    </xf>
    <xf numFmtId="0" fontId="131" fillId="26" borderId="120" xfId="0" applyFont="1" applyFill="1" applyBorder="1" applyAlignment="1">
      <alignment horizontal="center" vertical="center"/>
    </xf>
    <xf numFmtId="0" fontId="131" fillId="26" borderId="114" xfId="0" applyFont="1" applyFill="1" applyBorder="1" applyAlignment="1">
      <alignment horizontal="center" vertical="center" wrapText="1"/>
    </xf>
    <xf numFmtId="0" fontId="131" fillId="26" borderId="153" xfId="0" applyFont="1" applyFill="1" applyBorder="1" applyAlignment="1">
      <alignment vertical="center"/>
    </xf>
    <xf numFmtId="0" fontId="131" fillId="26" borderId="123" xfId="0" applyFont="1" applyFill="1" applyBorder="1" applyAlignment="1">
      <alignment horizontal="center" vertical="center"/>
    </xf>
    <xf numFmtId="0" fontId="131" fillId="29" borderId="135" xfId="0" applyFont="1" applyFill="1" applyBorder="1" applyAlignment="1">
      <alignment horizontal="center" vertical="center"/>
    </xf>
    <xf numFmtId="0" fontId="131" fillId="29" borderId="114" xfId="0" applyFont="1" applyFill="1" applyBorder="1" applyAlignment="1">
      <alignment horizontal="center" vertical="center" wrapText="1"/>
    </xf>
    <xf numFmtId="0" fontId="131" fillId="29" borderId="135" xfId="0" applyFont="1" applyFill="1" applyBorder="1" applyAlignment="1">
      <alignment horizontal="center" vertical="center" wrapText="1"/>
    </xf>
    <xf numFmtId="0" fontId="131" fillId="29" borderId="134" xfId="0" applyFont="1" applyFill="1" applyBorder="1" applyAlignment="1">
      <alignment horizontal="center" vertical="center" wrapText="1"/>
    </xf>
    <xf numFmtId="0" fontId="131" fillId="29" borderId="123" xfId="0" applyFont="1" applyFill="1" applyBorder="1" applyAlignment="1">
      <alignment horizontal="center" vertical="center" wrapText="1"/>
    </xf>
    <xf numFmtId="0" fontId="34" fillId="29" borderId="137" xfId="0" applyFont="1" applyFill="1" applyBorder="1" applyAlignment="1">
      <alignment vertical="center"/>
    </xf>
    <xf numFmtId="0" fontId="34" fillId="29" borderId="95" xfId="0" applyFont="1" applyFill="1" applyBorder="1" applyAlignment="1">
      <alignment horizontal="center" vertical="center" wrapText="1"/>
    </xf>
    <xf numFmtId="0" fontId="62" fillId="26" borderId="95" xfId="0" applyFont="1" applyFill="1" applyBorder="1" applyAlignment="1">
      <alignment vertical="center"/>
    </xf>
    <xf numFmtId="0" fontId="34" fillId="26" borderId="95" xfId="0" applyFont="1" applyFill="1" applyBorder="1" applyAlignment="1">
      <alignment vertical="center"/>
    </xf>
    <xf numFmtId="0" fontId="34" fillId="29" borderId="61" xfId="0" applyFont="1" applyFill="1" applyBorder="1" applyAlignment="1">
      <alignment horizontal="center" vertical="center" wrapText="1"/>
    </xf>
    <xf numFmtId="0" fontId="34" fillId="29" borderId="137" xfId="0" applyFont="1" applyFill="1" applyBorder="1" applyAlignment="1">
      <alignment horizontal="center" vertical="center"/>
    </xf>
    <xf numFmtId="0" fontId="34" fillId="29" borderId="61" xfId="0" applyFont="1" applyFill="1" applyBorder="1" applyAlignment="1">
      <alignment horizontal="center" vertical="center"/>
    </xf>
    <xf numFmtId="0" fontId="34" fillId="29" borderId="157" xfId="0" applyFont="1" applyFill="1" applyBorder="1" applyAlignment="1">
      <alignment horizontal="center" vertical="center"/>
    </xf>
    <xf numFmtId="0" fontId="34" fillId="29" borderId="132" xfId="0" applyFont="1" applyFill="1" applyBorder="1" applyAlignment="1">
      <alignment horizontal="center" vertical="center"/>
    </xf>
    <xf numFmtId="0" fontId="34" fillId="29" borderId="95" xfId="0" applyFont="1" applyFill="1" applyBorder="1" applyAlignment="1">
      <alignment horizontal="center" vertical="center"/>
    </xf>
    <xf numFmtId="0" fontId="34" fillId="29" borderId="139" xfId="0" applyFont="1" applyFill="1" applyBorder="1" applyAlignment="1">
      <alignment horizontal="center" vertical="center"/>
    </xf>
    <xf numFmtId="0" fontId="34" fillId="29" borderId="71" xfId="0" applyFont="1" applyFill="1" applyBorder="1" applyAlignment="1">
      <alignment horizontal="center" vertical="center"/>
    </xf>
    <xf numFmtId="0" fontId="34" fillId="29" borderId="132" xfId="0" applyFont="1" applyFill="1" applyBorder="1" applyAlignment="1">
      <alignment horizontal="center" vertical="center" wrapText="1"/>
    </xf>
    <xf numFmtId="0" fontId="34" fillId="29" borderId="135" xfId="0" applyFont="1" applyFill="1" applyBorder="1" applyAlignment="1">
      <alignment horizontal="center" vertical="center"/>
    </xf>
    <xf numFmtId="0" fontId="34" fillId="29" borderId="123" xfId="0" applyFont="1" applyFill="1" applyBorder="1" applyAlignment="1">
      <alignment horizontal="center" vertical="center" wrapText="1"/>
    </xf>
    <xf numFmtId="0" fontId="62" fillId="26" borderId="123" xfId="0" applyFont="1" applyFill="1" applyBorder="1" applyAlignment="1">
      <alignment vertical="center"/>
    </xf>
    <xf numFmtId="0" fontId="34" fillId="26" borderId="123" xfId="0" applyFont="1" applyFill="1" applyBorder="1" applyAlignment="1">
      <alignment vertical="center"/>
    </xf>
    <xf numFmtId="0" fontId="34" fillId="29" borderId="114" xfId="0" applyFont="1" applyFill="1" applyBorder="1" applyAlignment="1">
      <alignment horizontal="center" vertical="center" wrapText="1"/>
    </xf>
    <xf numFmtId="0" fontId="34" fillId="29" borderId="114" xfId="0" applyFont="1" applyFill="1" applyBorder="1" applyAlignment="1">
      <alignment horizontal="center" vertical="center"/>
    </xf>
    <xf numFmtId="0" fontId="34" fillId="29" borderId="154" xfId="0" applyFont="1" applyFill="1" applyBorder="1" applyAlignment="1">
      <alignment horizontal="center" vertical="center"/>
    </xf>
    <xf numFmtId="0" fontId="34" fillId="29" borderId="134" xfId="0" applyFont="1" applyFill="1" applyBorder="1" applyAlignment="1">
      <alignment horizontal="center" vertical="center"/>
    </xf>
    <xf numFmtId="0" fontId="34" fillId="29" borderId="123" xfId="0" applyFont="1" applyFill="1" applyBorder="1" applyAlignment="1">
      <alignment horizontal="center" vertical="center"/>
    </xf>
    <xf numFmtId="0" fontId="34" fillId="29" borderId="155" xfId="0" applyFont="1" applyFill="1" applyBorder="1" applyAlignment="1">
      <alignment horizontal="center" vertical="center"/>
    </xf>
    <xf numFmtId="0" fontId="62" fillId="26" borderId="103" xfId="0" applyFont="1" applyFill="1" applyBorder="1" applyAlignment="1">
      <alignment vertical="center"/>
    </xf>
    <xf numFmtId="0" fontId="49" fillId="26" borderId="95" xfId="0" applyFont="1" applyFill="1" applyBorder="1" applyAlignment="1">
      <alignment vertical="center"/>
    </xf>
    <xf numFmtId="169" fontId="78" fillId="29" borderId="137" xfId="0" applyNumberFormat="1" applyFont="1" applyFill="1" applyBorder="1" applyAlignment="1">
      <alignment vertical="center" shrinkToFit="1"/>
    </xf>
    <xf numFmtId="169" fontId="78" fillId="29" borderId="61" xfId="0" applyNumberFormat="1" applyFont="1" applyFill="1" applyBorder="1" applyAlignment="1">
      <alignment vertical="center" shrinkToFit="1"/>
    </xf>
    <xf numFmtId="169" fontId="78" fillId="29" borderId="157" xfId="0" applyNumberFormat="1" applyFont="1" applyFill="1" applyBorder="1" applyAlignment="1">
      <alignment vertical="center" shrinkToFit="1"/>
    </xf>
    <xf numFmtId="169" fontId="78" fillId="29" borderId="138" xfId="0" applyNumberFormat="1" applyFont="1" applyFill="1" applyBorder="1" applyAlignment="1">
      <alignment vertical="center" shrinkToFit="1"/>
    </xf>
    <xf numFmtId="169" fontId="78" fillId="29" borderId="95" xfId="0" applyNumberFormat="1" applyFont="1" applyFill="1" applyBorder="1" applyAlignment="1">
      <alignment vertical="center" shrinkToFit="1"/>
    </xf>
    <xf numFmtId="169" fontId="78" fillId="29" borderId="94" xfId="0" applyNumberFormat="1" applyFont="1" applyFill="1" applyBorder="1" applyAlignment="1">
      <alignment vertical="center" shrinkToFit="1"/>
    </xf>
    <xf numFmtId="169" fontId="78" fillId="29" borderId="71" xfId="0" applyNumberFormat="1" applyFont="1" applyFill="1" applyBorder="1" applyAlignment="1">
      <alignment vertical="center" shrinkToFit="1"/>
    </xf>
    <xf numFmtId="0" fontId="73" fillId="29" borderId="61" xfId="0" applyFont="1" applyFill="1" applyBorder="1" applyAlignment="1">
      <alignment vertical="top" wrapText="1"/>
    </xf>
    <xf numFmtId="0" fontId="73" fillId="29" borderId="113" xfId="0" applyFont="1" applyFill="1" applyBorder="1" applyAlignment="1">
      <alignment vertical="top" wrapText="1"/>
    </xf>
    <xf numFmtId="0" fontId="0" fillId="16" borderId="0" xfId="0" applyFill="1" applyAlignment="1">
      <alignment vertical="center" wrapText="1"/>
    </xf>
    <xf numFmtId="0" fontId="50" fillId="16" borderId="0" xfId="0" applyFont="1" applyFill="1" applyAlignment="1">
      <alignment vertical="center"/>
    </xf>
    <xf numFmtId="0" fontId="26" fillId="16" borderId="0" xfId="0" applyFont="1" applyFill="1" applyAlignment="1">
      <alignment vertical="center"/>
    </xf>
    <xf numFmtId="0" fontId="0" fillId="16" borderId="0" xfId="0" applyFill="1" applyAlignment="1">
      <alignment horizontal="left" indent="1"/>
    </xf>
    <xf numFmtId="0" fontId="11" fillId="16" borderId="0" xfId="0" applyFont="1" applyFill="1"/>
    <xf numFmtId="0" fontId="130" fillId="16" borderId="0" xfId="0" applyFont="1" applyFill="1"/>
    <xf numFmtId="0" fontId="129" fillId="16" borderId="0" xfId="0" applyFont="1" applyFill="1" applyAlignment="1">
      <alignment horizontal="left" indent="1"/>
    </xf>
    <xf numFmtId="168" fontId="68" fillId="0" borderId="95" xfId="0" applyNumberFormat="1" applyFont="1" applyBorder="1" applyAlignment="1" applyProtection="1">
      <alignment horizontal="center" vertical="center" wrapText="1"/>
      <protection locked="0"/>
    </xf>
    <xf numFmtId="1" fontId="12" fillId="26" borderId="95" xfId="0" applyNumberFormat="1" applyFont="1" applyFill="1" applyBorder="1" applyAlignment="1" applyProtection="1">
      <alignment horizontal="center" vertical="center"/>
      <protection locked="0"/>
    </xf>
    <xf numFmtId="0" fontId="0" fillId="26" borderId="95" xfId="0" applyFill="1" applyBorder="1" applyAlignment="1" applyProtection="1">
      <alignment vertical="center"/>
      <protection locked="0"/>
    </xf>
    <xf numFmtId="168" fontId="69" fillId="0" borderId="137" xfId="0" applyNumberFormat="1" applyFont="1" applyBorder="1" applyAlignment="1" applyProtection="1">
      <alignment vertical="center" shrinkToFit="1"/>
      <protection locked="0"/>
    </xf>
    <xf numFmtId="168" fontId="69" fillId="0" borderId="61" xfId="0" applyNumberFormat="1" applyFont="1" applyBorder="1" applyAlignment="1" applyProtection="1">
      <alignment vertical="center" shrinkToFit="1"/>
      <protection locked="0"/>
    </xf>
    <xf numFmtId="168" fontId="69" fillId="0" borderId="157" xfId="0" applyNumberFormat="1" applyFont="1" applyBorder="1" applyAlignment="1" applyProtection="1">
      <alignment vertical="center" shrinkToFit="1"/>
      <protection locked="0"/>
    </xf>
    <xf numFmtId="168" fontId="69" fillId="0" borderId="132" xfId="0" applyNumberFormat="1" applyFont="1" applyBorder="1" applyAlignment="1" applyProtection="1">
      <alignment vertical="center" shrinkToFit="1"/>
      <protection locked="0"/>
    </xf>
    <xf numFmtId="168" fontId="69" fillId="0" borderId="95" xfId="0" applyNumberFormat="1" applyFont="1" applyBorder="1" applyAlignment="1" applyProtection="1">
      <alignment vertical="center" shrinkToFit="1"/>
      <protection locked="0"/>
    </xf>
    <xf numFmtId="168" fontId="68" fillId="0" borderId="112" xfId="0" applyNumberFormat="1" applyFont="1" applyBorder="1" applyAlignment="1" applyProtection="1">
      <alignment horizontal="center" vertical="center" wrapText="1"/>
      <protection locked="0"/>
    </xf>
    <xf numFmtId="1" fontId="12" fillId="26" borderId="112" xfId="0" applyNumberFormat="1" applyFont="1" applyFill="1" applyBorder="1" applyAlignment="1" applyProtection="1">
      <alignment horizontal="center" vertical="center"/>
      <protection locked="0"/>
    </xf>
    <xf numFmtId="0" fontId="0" fillId="26" borderId="123" xfId="0" applyFill="1" applyBorder="1" applyAlignment="1" applyProtection="1">
      <alignment vertical="center"/>
      <protection locked="0"/>
    </xf>
    <xf numFmtId="168" fontId="69" fillId="0" borderId="111" xfId="0" applyNumberFormat="1" applyFont="1" applyBorder="1" applyAlignment="1" applyProtection="1">
      <alignment vertical="center" shrinkToFit="1"/>
      <protection locked="0"/>
    </xf>
    <xf numFmtId="168" fontId="69" fillId="0" borderId="100" xfId="0" applyNumberFormat="1" applyFont="1" applyBorder="1" applyAlignment="1" applyProtection="1">
      <alignment vertical="center" shrinkToFit="1"/>
      <protection locked="0"/>
    </xf>
    <xf numFmtId="168" fontId="69" fillId="0" borderId="173" xfId="0" applyNumberFormat="1" applyFont="1" applyBorder="1" applyAlignment="1" applyProtection="1">
      <alignment vertical="center" shrinkToFit="1"/>
      <protection locked="0"/>
    </xf>
    <xf numFmtId="168" fontId="69" fillId="0" borderId="136" xfId="0" applyNumberFormat="1" applyFont="1" applyBorder="1" applyAlignment="1" applyProtection="1">
      <alignment vertical="center" shrinkToFit="1"/>
      <protection locked="0"/>
    </xf>
    <xf numFmtId="168" fontId="69" fillId="0" borderId="101" xfId="0" applyNumberFormat="1" applyFont="1" applyBorder="1" applyAlignment="1" applyProtection="1">
      <alignment vertical="center" shrinkToFit="1"/>
      <protection locked="0"/>
    </xf>
    <xf numFmtId="0" fontId="79" fillId="29" borderId="114" xfId="0" applyFont="1" applyFill="1" applyBorder="1"/>
    <xf numFmtId="0" fontId="29" fillId="26" borderId="103" xfId="0" applyFont="1" applyFill="1" applyBorder="1" applyAlignment="1">
      <alignment horizontal="center" vertical="center" wrapText="1"/>
    </xf>
    <xf numFmtId="0" fontId="0" fillId="16" borderId="0" xfId="0" applyFill="1" applyAlignment="1">
      <alignment horizontal="centerContinuous" vertical="center"/>
    </xf>
    <xf numFmtId="0" fontId="29" fillId="26" borderId="112" xfId="0" applyFont="1" applyFill="1" applyBorder="1" applyAlignment="1">
      <alignment horizontal="center" vertical="center" wrapText="1"/>
    </xf>
    <xf numFmtId="0" fontId="44" fillId="26" borderId="71" xfId="0" applyFont="1" applyFill="1" applyBorder="1" applyAlignment="1">
      <alignment horizontal="center" vertical="center" wrapText="1"/>
    </xf>
    <xf numFmtId="0" fontId="31" fillId="26" borderId="112" xfId="0" applyFont="1" applyFill="1" applyBorder="1" applyAlignment="1">
      <alignment horizontal="center" vertical="center" wrapText="1"/>
    </xf>
    <xf numFmtId="0" fontId="31" fillId="26" borderId="71" xfId="0" applyFont="1" applyFill="1" applyBorder="1" applyAlignment="1">
      <alignment horizontal="right" vertical="center" wrapText="1"/>
    </xf>
    <xf numFmtId="0" fontId="31" fillId="26" borderId="88" xfId="0" applyFont="1" applyFill="1" applyBorder="1" applyAlignment="1">
      <alignment horizontal="right" vertical="center" wrapText="1"/>
    </xf>
    <xf numFmtId="0" fontId="82" fillId="16" borderId="161" xfId="0" applyFont="1" applyFill="1" applyBorder="1" applyAlignment="1">
      <alignment horizontal="center" vertical="center" wrapText="1"/>
    </xf>
    <xf numFmtId="0" fontId="82" fillId="16" borderId="162" xfId="0" applyFont="1" applyFill="1" applyBorder="1" applyAlignment="1">
      <alignment horizontal="center" vertical="center" wrapText="1"/>
    </xf>
    <xf numFmtId="0" fontId="82" fillId="16" borderId="163" xfId="0" applyFont="1" applyFill="1" applyBorder="1" applyAlignment="1">
      <alignment horizontal="center" vertical="center" wrapText="1"/>
    </xf>
    <xf numFmtId="0" fontId="72" fillId="16" borderId="164" xfId="0" applyFont="1" applyFill="1" applyBorder="1" applyAlignment="1">
      <alignment horizontal="right" vertical="center" indent="1"/>
    </xf>
    <xf numFmtId="0" fontId="72" fillId="16" borderId="165" xfId="0" applyFont="1" applyFill="1" applyBorder="1" applyAlignment="1">
      <alignment vertical="center"/>
    </xf>
    <xf numFmtId="0" fontId="72" fillId="16" borderId="166" xfId="0" applyFont="1" applyFill="1" applyBorder="1" applyAlignment="1">
      <alignment vertical="center"/>
    </xf>
    <xf numFmtId="0" fontId="72" fillId="16" borderId="164" xfId="0" quotePrefix="1" applyFont="1" applyFill="1" applyBorder="1" applyAlignment="1">
      <alignment horizontal="center" vertical="center"/>
    </xf>
    <xf numFmtId="0" fontId="72" fillId="16" borderId="166" xfId="0" quotePrefix="1" applyFont="1" applyFill="1" applyBorder="1" applyAlignment="1">
      <alignment horizontal="center" vertical="center"/>
    </xf>
    <xf numFmtId="0" fontId="72" fillId="16" borderId="167" xfId="0" applyFont="1" applyFill="1" applyBorder="1" applyAlignment="1">
      <alignment horizontal="right" vertical="center" indent="1"/>
    </xf>
    <xf numFmtId="0" fontId="72" fillId="16" borderId="158" xfId="0" applyFont="1" applyFill="1" applyBorder="1" applyAlignment="1">
      <alignment vertical="center"/>
    </xf>
    <xf numFmtId="0" fontId="72" fillId="16" borderId="172" xfId="0" applyFont="1" applyFill="1" applyBorder="1" applyAlignment="1">
      <alignment vertical="center"/>
    </xf>
    <xf numFmtId="1" fontId="72" fillId="16" borderId="174" xfId="0" applyNumberFormat="1" applyFont="1" applyFill="1" applyBorder="1" applyAlignment="1">
      <alignment vertical="center"/>
    </xf>
    <xf numFmtId="1" fontId="72" fillId="16" borderId="175" xfId="0" applyNumberFormat="1" applyFont="1" applyFill="1" applyBorder="1" applyAlignment="1">
      <alignment vertical="center"/>
    </xf>
    <xf numFmtId="0" fontId="72" fillId="16" borderId="169" xfId="0" applyFont="1" applyFill="1" applyBorder="1" applyAlignment="1">
      <alignment horizontal="right" vertical="center" indent="1"/>
    </xf>
    <xf numFmtId="0" fontId="72" fillId="16" borderId="176" xfId="0" applyFont="1" applyFill="1" applyBorder="1" applyAlignment="1">
      <alignment vertical="center"/>
    </xf>
    <xf numFmtId="0" fontId="72" fillId="16" borderId="175" xfId="0" applyFont="1" applyFill="1" applyBorder="1" applyAlignment="1">
      <alignment vertical="center"/>
    </xf>
    <xf numFmtId="0" fontId="12" fillId="26" borderId="88" xfId="0" applyFont="1" applyFill="1" applyBorder="1" applyAlignment="1">
      <alignment horizontal="right" vertical="center" wrapText="1"/>
    </xf>
    <xf numFmtId="0" fontId="31" fillId="26" borderId="112" xfId="0" applyFont="1" applyFill="1" applyBorder="1" applyAlignment="1">
      <alignment horizontal="right" vertical="center" wrapText="1"/>
    </xf>
    <xf numFmtId="0" fontId="83" fillId="16" borderId="0" xfId="0" applyFont="1" applyFill="1"/>
    <xf numFmtId="0" fontId="26" fillId="16" borderId="0" xfId="0" applyFont="1" applyFill="1"/>
    <xf numFmtId="0" fontId="0" fillId="34" borderId="114" xfId="0" applyFill="1" applyBorder="1"/>
    <xf numFmtId="0" fontId="31" fillId="29" borderId="103" xfId="0" applyFont="1" applyFill="1" applyBorder="1" applyAlignment="1">
      <alignment horizontal="center" vertical="center" wrapText="1"/>
    </xf>
    <xf numFmtId="169" fontId="65" fillId="29" borderId="179" xfId="0" applyNumberFormat="1" applyFont="1" applyFill="1" applyBorder="1" applyAlignment="1">
      <alignment horizontal="right" vertical="center" shrinkToFit="1"/>
    </xf>
    <xf numFmtId="168" fontId="98" fillId="16" borderId="0" xfId="0" applyNumberFormat="1" applyFont="1" applyFill="1" applyAlignment="1">
      <alignment shrinkToFit="1"/>
    </xf>
    <xf numFmtId="169" fontId="65" fillId="29" borderId="138" xfId="0" applyNumberFormat="1" applyFont="1" applyFill="1" applyBorder="1" applyAlignment="1">
      <alignment horizontal="right" vertical="center" shrinkToFit="1"/>
    </xf>
    <xf numFmtId="168" fontId="67" fillId="16" borderId="0" xfId="0" applyNumberFormat="1" applyFont="1" applyFill="1" applyAlignment="1">
      <alignment shrinkToFit="1"/>
    </xf>
    <xf numFmtId="169" fontId="68" fillId="16" borderId="61" xfId="0" applyNumberFormat="1" applyFont="1" applyFill="1" applyBorder="1" applyAlignment="1">
      <alignment shrinkToFit="1"/>
    </xf>
    <xf numFmtId="169" fontId="68" fillId="16" borderId="0" xfId="0" applyNumberFormat="1" applyFont="1" applyFill="1" applyAlignment="1">
      <alignment shrinkToFit="1"/>
    </xf>
    <xf numFmtId="0" fontId="48" fillId="34" borderId="161" xfId="0" applyFont="1" applyFill="1" applyBorder="1" applyAlignment="1">
      <alignment horizontal="center" vertical="center" wrapText="1"/>
    </xf>
    <xf numFmtId="0" fontId="48" fillId="34" borderId="163" xfId="0" applyFont="1" applyFill="1" applyBorder="1" applyAlignment="1">
      <alignment horizontal="center" vertical="center" wrapText="1"/>
    </xf>
    <xf numFmtId="0" fontId="72" fillId="11" borderId="164" xfId="0" applyFont="1" applyFill="1" applyBorder="1" applyAlignment="1">
      <alignment horizontal="right" vertical="center" indent="1"/>
    </xf>
    <xf numFmtId="0" fontId="72" fillId="11" borderId="166" xfId="0" applyFont="1" applyFill="1" applyBorder="1" applyAlignment="1">
      <alignment vertical="center"/>
    </xf>
    <xf numFmtId="0" fontId="72" fillId="11" borderId="167" xfId="0" applyFont="1" applyFill="1" applyBorder="1" applyAlignment="1">
      <alignment horizontal="right" vertical="center" indent="1"/>
    </xf>
    <xf numFmtId="0" fontId="72" fillId="11" borderId="168" xfId="0" applyFont="1" applyFill="1" applyBorder="1" applyAlignment="1">
      <alignment vertical="center"/>
    </xf>
    <xf numFmtId="0" fontId="72" fillId="11" borderId="169" xfId="0" applyFont="1" applyFill="1" applyBorder="1" applyAlignment="1">
      <alignment horizontal="right" vertical="center" indent="1"/>
    </xf>
    <xf numFmtId="0" fontId="72" fillId="11" borderId="170" xfId="0" applyFont="1" applyFill="1" applyBorder="1" applyAlignment="1">
      <alignment vertical="center"/>
    </xf>
    <xf numFmtId="0" fontId="72" fillId="11" borderId="171" xfId="0" applyFont="1" applyFill="1" applyBorder="1" applyAlignment="1">
      <alignment horizontal="right" vertical="center" indent="1"/>
    </xf>
    <xf numFmtId="0" fontId="72" fillId="11" borderId="172" xfId="0" applyFont="1" applyFill="1" applyBorder="1" applyAlignment="1">
      <alignment vertical="center"/>
    </xf>
    <xf numFmtId="1" fontId="72" fillId="11" borderId="170" xfId="0" applyNumberFormat="1" applyFont="1" applyFill="1" applyBorder="1" applyAlignment="1">
      <alignment vertical="center"/>
    </xf>
    <xf numFmtId="169" fontId="65" fillId="29" borderId="104" xfId="0" applyNumberFormat="1" applyFont="1" applyFill="1" applyBorder="1" applyAlignment="1">
      <alignment horizontal="right" vertical="center" shrinkToFit="1"/>
    </xf>
    <xf numFmtId="169" fontId="0" fillId="16" borderId="0" xfId="0" applyNumberFormat="1" applyFill="1"/>
    <xf numFmtId="169" fontId="0" fillId="16" borderId="0" xfId="0" applyNumberFormat="1" applyFill="1" applyAlignment="1">
      <alignment vertical="center"/>
    </xf>
    <xf numFmtId="169" fontId="0" fillId="26" borderId="95" xfId="0" applyNumberFormat="1" applyFill="1" applyBorder="1" applyAlignment="1">
      <alignment vertical="center"/>
    </xf>
    <xf numFmtId="169" fontId="48" fillId="29" borderId="88" xfId="0" applyNumberFormat="1" applyFont="1" applyFill="1" applyBorder="1" applyAlignment="1">
      <alignment horizontal="center" vertical="center" wrapText="1"/>
    </xf>
    <xf numFmtId="169" fontId="29" fillId="29" borderId="88" xfId="0" applyNumberFormat="1" applyFont="1" applyFill="1" applyBorder="1" applyAlignment="1">
      <alignment horizontal="center" vertical="center" wrapText="1"/>
    </xf>
    <xf numFmtId="169" fontId="29" fillId="26" borderId="0" xfId="0" applyNumberFormat="1" applyFont="1" applyFill="1" applyAlignment="1">
      <alignment horizontal="right" vertical="center"/>
    </xf>
    <xf numFmtId="169" fontId="29" fillId="26" borderId="70" xfId="0" applyNumberFormat="1" applyFont="1" applyFill="1" applyBorder="1" applyAlignment="1">
      <alignment horizontal="right" vertical="center"/>
    </xf>
    <xf numFmtId="169" fontId="29" fillId="26" borderId="93" xfId="0" applyNumberFormat="1" applyFont="1" applyFill="1" applyBorder="1" applyAlignment="1">
      <alignment horizontal="right" vertical="center"/>
    </xf>
    <xf numFmtId="169" fontId="29" fillId="26" borderId="130" xfId="0" applyNumberFormat="1" applyFont="1" applyFill="1" applyBorder="1" applyAlignment="1">
      <alignment horizontal="right" vertical="center"/>
    </xf>
    <xf numFmtId="0" fontId="0" fillId="16" borderId="0" xfId="0" applyFill="1" applyAlignment="1">
      <alignment horizontal="right" vertical="center"/>
    </xf>
    <xf numFmtId="0" fontId="0" fillId="16" borderId="130" xfId="0" applyFill="1" applyBorder="1" applyAlignment="1">
      <alignment horizontal="right" vertical="center"/>
    </xf>
    <xf numFmtId="169" fontId="29" fillId="26" borderId="71" xfId="0" applyNumberFormat="1" applyFont="1" applyFill="1" applyBorder="1" applyAlignment="1">
      <alignment vertical="center"/>
    </xf>
    <xf numFmtId="169" fontId="29" fillId="26" borderId="95" xfId="0" applyNumberFormat="1" applyFont="1" applyFill="1" applyBorder="1" applyAlignment="1">
      <alignment vertical="center"/>
    </xf>
    <xf numFmtId="169" fontId="29" fillId="26" borderId="132" xfId="0" applyNumberFormat="1" applyFont="1" applyFill="1" applyBorder="1" applyAlignment="1">
      <alignment vertical="center"/>
    </xf>
    <xf numFmtId="0" fontId="0" fillId="16" borderId="130" xfId="0" applyFill="1" applyBorder="1" applyAlignment="1">
      <alignment vertical="center"/>
    </xf>
    <xf numFmtId="169" fontId="29" fillId="29" borderId="95" xfId="0" applyNumberFormat="1" applyFont="1" applyFill="1" applyBorder="1" applyAlignment="1">
      <alignment horizontal="center" vertical="center"/>
    </xf>
    <xf numFmtId="169" fontId="29" fillId="26" borderId="95" xfId="0" applyNumberFormat="1" applyFont="1" applyFill="1" applyBorder="1" applyAlignment="1">
      <alignment horizontal="center" vertical="center"/>
    </xf>
    <xf numFmtId="169" fontId="29" fillId="29" borderId="132" xfId="0" applyNumberFormat="1" applyFont="1" applyFill="1" applyBorder="1" applyAlignment="1">
      <alignment horizontal="center" vertical="center"/>
    </xf>
    <xf numFmtId="169" fontId="29" fillId="29" borderId="123" xfId="0" applyNumberFormat="1" applyFont="1" applyFill="1" applyBorder="1" applyAlignment="1">
      <alignment horizontal="center" vertical="center"/>
    </xf>
    <xf numFmtId="169" fontId="29" fillId="26" borderId="123" xfId="0" applyNumberFormat="1" applyFont="1" applyFill="1" applyBorder="1" applyAlignment="1">
      <alignment horizontal="center" vertical="center"/>
    </xf>
    <xf numFmtId="169" fontId="29" fillId="29" borderId="134" xfId="0" applyNumberFormat="1" applyFont="1" applyFill="1" applyBorder="1" applyAlignment="1">
      <alignment horizontal="center" vertical="center"/>
    </xf>
    <xf numFmtId="2" fontId="0" fillId="32" borderId="103" xfId="0" applyNumberFormat="1" applyFill="1" applyBorder="1" applyAlignment="1">
      <alignment horizontal="center" vertical="center"/>
    </xf>
    <xf numFmtId="169" fontId="0" fillId="32" borderId="103" xfId="0" applyNumberFormat="1" applyFill="1" applyBorder="1" applyAlignment="1">
      <alignment horizontal="center" vertical="center"/>
    </xf>
    <xf numFmtId="169" fontId="0" fillId="26" borderId="103" xfId="0" applyNumberFormat="1" applyFill="1" applyBorder="1" applyAlignment="1">
      <alignment horizontal="center" vertical="center"/>
    </xf>
    <xf numFmtId="169" fontId="0" fillId="32" borderId="104" xfId="0" applyNumberFormat="1" applyFill="1" applyBorder="1" applyAlignment="1">
      <alignment horizontal="center" vertical="center"/>
    </xf>
    <xf numFmtId="169" fontId="12" fillId="34" borderId="88" xfId="0" applyNumberFormat="1" applyFont="1" applyFill="1" applyBorder="1" applyAlignment="1">
      <alignment horizontal="center" vertical="center"/>
    </xf>
    <xf numFmtId="169" fontId="12" fillId="34" borderId="106" xfId="0" applyNumberFormat="1" applyFont="1" applyFill="1" applyBorder="1" applyAlignment="1">
      <alignment horizontal="center" vertical="center"/>
    </xf>
    <xf numFmtId="0" fontId="0" fillId="16" borderId="61" xfId="0" applyFill="1" applyBorder="1" applyAlignment="1">
      <alignment vertical="center"/>
    </xf>
    <xf numFmtId="169" fontId="65" fillId="29" borderId="110" xfId="0" applyNumberFormat="1" applyFont="1" applyFill="1" applyBorder="1" applyAlignment="1">
      <alignment vertical="center" shrinkToFit="1"/>
    </xf>
    <xf numFmtId="169" fontId="65" fillId="26" borderId="110" xfId="0" applyNumberFormat="1" applyFont="1" applyFill="1" applyBorder="1" applyAlignment="1">
      <alignment vertical="center" shrinkToFit="1"/>
    </xf>
    <xf numFmtId="169" fontId="65" fillId="29" borderId="109" xfId="0" applyNumberFormat="1" applyFont="1" applyFill="1" applyBorder="1" applyAlignment="1">
      <alignment vertical="center" shrinkToFit="1"/>
    </xf>
    <xf numFmtId="169" fontId="0" fillId="16" borderId="0" xfId="0" applyNumberFormat="1" applyFill="1" applyAlignment="1">
      <alignment horizontal="center" vertical="center"/>
    </xf>
    <xf numFmtId="168" fontId="67" fillId="26" borderId="95" xfId="0" applyNumberFormat="1" applyFont="1" applyFill="1" applyBorder="1" applyAlignment="1">
      <alignment vertical="center" shrinkToFit="1"/>
    </xf>
    <xf numFmtId="1" fontId="0" fillId="16" borderId="0" xfId="0" applyNumberFormat="1" applyFill="1" applyAlignment="1">
      <alignment horizontal="center" vertical="center"/>
    </xf>
    <xf numFmtId="168" fontId="97" fillId="35" borderId="95" xfId="0" applyNumberFormat="1" applyFont="1" applyFill="1" applyBorder="1" applyAlignment="1">
      <alignment horizontal="center" vertical="center" shrinkToFit="1"/>
    </xf>
    <xf numFmtId="168" fontId="67" fillId="35" borderId="88" xfId="0" applyNumberFormat="1" applyFont="1" applyFill="1" applyBorder="1" applyAlignment="1">
      <alignment vertical="center" shrinkToFit="1"/>
    </xf>
    <xf numFmtId="0" fontId="0" fillId="29" borderId="0" xfId="0" applyFill="1" applyAlignment="1">
      <alignment horizontal="left" vertical="center" wrapText="1" indent="1"/>
    </xf>
    <xf numFmtId="168" fontId="67" fillId="35" borderId="95" xfId="0" applyNumberFormat="1" applyFont="1" applyFill="1" applyBorder="1" applyAlignment="1">
      <alignment vertical="center" shrinkToFit="1"/>
    </xf>
    <xf numFmtId="168" fontId="70" fillId="35" borderId="95" xfId="0" applyNumberFormat="1" applyFont="1" applyFill="1" applyBorder="1" applyAlignment="1">
      <alignment horizontal="center" vertical="center" shrinkToFit="1"/>
    </xf>
    <xf numFmtId="168" fontId="70" fillId="35" borderId="123" xfId="0" applyNumberFormat="1" applyFont="1" applyFill="1" applyBorder="1" applyAlignment="1">
      <alignment horizontal="center" vertical="center" shrinkToFit="1"/>
    </xf>
    <xf numFmtId="168" fontId="67" fillId="26" borderId="123" xfId="0" applyNumberFormat="1" applyFont="1" applyFill="1" applyBorder="1" applyAlignment="1">
      <alignment vertical="center" shrinkToFit="1"/>
    </xf>
    <xf numFmtId="0" fontId="0" fillId="26" borderId="71" xfId="0" applyFill="1" applyBorder="1" applyAlignment="1">
      <alignment horizontal="center" vertical="center"/>
    </xf>
    <xf numFmtId="169" fontId="87" fillId="36" borderId="95" xfId="0" applyNumberFormat="1" applyFont="1" applyFill="1" applyBorder="1" applyAlignment="1">
      <alignment horizontal="center" vertical="center"/>
    </xf>
    <xf numFmtId="169" fontId="0" fillId="26" borderId="106" xfId="0" applyNumberFormat="1" applyFill="1" applyBorder="1" applyAlignment="1">
      <alignment vertical="center"/>
    </xf>
    <xf numFmtId="169" fontId="0" fillId="26" borderId="88" xfId="0" applyNumberFormat="1" applyFill="1" applyBorder="1" applyAlignment="1">
      <alignment vertical="center"/>
    </xf>
    <xf numFmtId="1" fontId="0" fillId="16" borderId="0" xfId="0" applyNumberFormat="1" applyFill="1" applyAlignment="1">
      <alignment vertical="center"/>
    </xf>
    <xf numFmtId="0" fontId="133" fillId="16" borderId="0" xfId="0" applyFont="1" applyFill="1" applyAlignment="1">
      <alignment horizontal="left" indent="1"/>
    </xf>
    <xf numFmtId="0" fontId="66" fillId="16" borderId="0" xfId="0" applyFont="1" applyFill="1" applyAlignment="1">
      <alignment horizontal="left" indent="1"/>
    </xf>
    <xf numFmtId="0" fontId="134" fillId="16" borderId="0" xfId="0" applyFont="1" applyFill="1" applyAlignment="1">
      <alignment horizontal="left" indent="1"/>
    </xf>
    <xf numFmtId="0" fontId="135" fillId="16" borderId="0" xfId="0" applyFont="1" applyFill="1" applyAlignment="1">
      <alignment horizontal="left" indent="1"/>
    </xf>
    <xf numFmtId="0" fontId="66" fillId="16" borderId="0" xfId="0" applyFont="1" applyFill="1"/>
    <xf numFmtId="168" fontId="67" fillId="0" borderId="71" xfId="0" applyNumberFormat="1" applyFont="1" applyBorder="1" applyAlignment="1" applyProtection="1">
      <alignment vertical="center" shrinkToFit="1"/>
      <protection locked="0"/>
    </xf>
    <xf numFmtId="0" fontId="31" fillId="29" borderId="120" xfId="0" applyFont="1" applyFill="1" applyBorder="1" applyAlignment="1">
      <alignment horizontal="center" vertical="center"/>
    </xf>
    <xf numFmtId="0" fontId="31" fillId="29" borderId="128" xfId="0" applyFont="1" applyFill="1" applyBorder="1" applyAlignment="1">
      <alignment horizontal="center" vertical="center" wrapText="1"/>
    </xf>
    <xf numFmtId="0" fontId="12" fillId="29" borderId="95" xfId="0" applyFont="1" applyFill="1" applyBorder="1" applyAlignment="1">
      <alignment horizontal="left" vertical="center" wrapText="1" indent="1"/>
    </xf>
    <xf numFmtId="0" fontId="12" fillId="29" borderId="95" xfId="0" quotePrefix="1" applyFont="1" applyFill="1" applyBorder="1" applyAlignment="1">
      <alignment horizontal="left" vertical="center" wrapText="1" indent="2"/>
    </xf>
    <xf numFmtId="0" fontId="12" fillId="29" borderId="123" xfId="0" quotePrefix="1" applyFont="1" applyFill="1" applyBorder="1" applyAlignment="1">
      <alignment horizontal="left" vertical="center" wrapText="1" indent="2"/>
    </xf>
    <xf numFmtId="0" fontId="0" fillId="32" borderId="137" xfId="0" applyFill="1" applyBorder="1" applyAlignment="1">
      <alignment horizontal="center"/>
    </xf>
    <xf numFmtId="0" fontId="0" fillId="32" borderId="95" xfId="0" applyFill="1" applyBorder="1"/>
    <xf numFmtId="1" fontId="0" fillId="33" borderId="132" xfId="0" applyNumberFormat="1" applyFill="1" applyBorder="1" applyAlignment="1">
      <alignment horizontal="center"/>
    </xf>
    <xf numFmtId="0" fontId="0" fillId="32" borderId="95" xfId="0" applyFill="1" applyBorder="1" applyAlignment="1">
      <alignment wrapText="1"/>
    </xf>
    <xf numFmtId="0" fontId="0" fillId="32" borderId="135" xfId="0" applyFill="1" applyBorder="1" applyAlignment="1">
      <alignment horizontal="center"/>
    </xf>
    <xf numFmtId="0" fontId="0" fillId="32" borderId="123" xfId="0" applyFill="1" applyBorder="1"/>
    <xf numFmtId="1" fontId="0" fillId="33" borderId="134" xfId="0" applyNumberFormat="1" applyFill="1" applyBorder="1" applyAlignment="1">
      <alignment horizontal="center"/>
    </xf>
    <xf numFmtId="0" fontId="0" fillId="16" borderId="61" xfId="0" applyFill="1" applyBorder="1"/>
    <xf numFmtId="0" fontId="49" fillId="33" borderId="117" xfId="0" applyFont="1" applyFill="1" applyBorder="1"/>
    <xf numFmtId="0" fontId="0" fillId="28" borderId="0" xfId="0" applyFill="1" applyAlignment="1">
      <alignment horizontal="left" wrapText="1"/>
    </xf>
    <xf numFmtId="0" fontId="49" fillId="28" borderId="61" xfId="0" applyFont="1" applyFill="1" applyBorder="1"/>
    <xf numFmtId="0" fontId="47" fillId="16" borderId="0" xfId="0" applyFont="1" applyFill="1" applyAlignment="1">
      <alignment horizontal="center" wrapText="1"/>
    </xf>
    <xf numFmtId="0" fontId="0" fillId="16" borderId="93" xfId="0" applyFill="1" applyBorder="1" applyAlignment="1">
      <alignment horizontal="center" wrapText="1"/>
    </xf>
    <xf numFmtId="0" fontId="0" fillId="16" borderId="130" xfId="0" applyFill="1" applyBorder="1" applyAlignment="1">
      <alignment horizontal="center" wrapText="1"/>
    </xf>
    <xf numFmtId="0" fontId="34" fillId="32" borderId="137" xfId="0" applyFont="1" applyFill="1" applyBorder="1"/>
    <xf numFmtId="0" fontId="34" fillId="32" borderId="61" xfId="0" applyFont="1" applyFill="1" applyBorder="1" applyAlignment="1">
      <alignment horizontal="center" wrapText="1"/>
    </xf>
    <xf numFmtId="0" fontId="34" fillId="32" borderId="94" xfId="0" applyFont="1" applyFill="1" applyBorder="1" applyAlignment="1">
      <alignment horizontal="center" wrapText="1"/>
    </xf>
    <xf numFmtId="0" fontId="34" fillId="32" borderId="95" xfId="0" applyFont="1" applyFill="1" applyBorder="1"/>
    <xf numFmtId="0" fontId="0" fillId="16" borderId="93" xfId="0" applyFill="1" applyBorder="1"/>
    <xf numFmtId="0" fontId="0" fillId="16" borderId="130" xfId="0" applyFill="1" applyBorder="1"/>
    <xf numFmtId="0" fontId="34" fillId="32" borderId="147" xfId="0" applyFont="1" applyFill="1" applyBorder="1" applyAlignment="1">
      <alignment horizontal="center"/>
    </xf>
    <xf numFmtId="0" fontId="0" fillId="32" borderId="0" xfId="0" applyFill="1"/>
    <xf numFmtId="0" fontId="0" fillId="16" borderId="91" xfId="0" applyFill="1" applyBorder="1" applyAlignment="1">
      <alignment horizontal="center"/>
    </xf>
    <xf numFmtId="0" fontId="0" fillId="16" borderId="189" xfId="0" applyFill="1" applyBorder="1" applyAlignment="1">
      <alignment horizontal="center"/>
    </xf>
    <xf numFmtId="0" fontId="0" fillId="32" borderId="105" xfId="0" applyFill="1" applyBorder="1" applyAlignment="1">
      <alignment horizontal="center"/>
    </xf>
    <xf numFmtId="0" fontId="12" fillId="32" borderId="110" xfId="0" applyFont="1" applyFill="1" applyBorder="1" applyAlignment="1">
      <alignment horizontal="center" wrapText="1"/>
    </xf>
    <xf numFmtId="1" fontId="12" fillId="33" borderId="95" xfId="0" applyNumberFormat="1" applyFont="1" applyFill="1" applyBorder="1" applyAlignment="1">
      <alignment horizontal="center"/>
    </xf>
    <xf numFmtId="0" fontId="50" fillId="32" borderId="95" xfId="0" applyFont="1" applyFill="1" applyBorder="1"/>
    <xf numFmtId="1" fontId="12" fillId="16" borderId="110" xfId="0" applyNumberFormat="1" applyFont="1" applyFill="1" applyBorder="1"/>
    <xf numFmtId="1" fontId="12" fillId="16" borderId="109" xfId="0" applyNumberFormat="1" applyFont="1" applyFill="1" applyBorder="1"/>
    <xf numFmtId="0" fontId="12" fillId="32" borderId="95" xfId="0" applyFont="1" applyFill="1" applyBorder="1" applyAlignment="1">
      <alignment horizontal="center" wrapText="1"/>
    </xf>
    <xf numFmtId="1" fontId="12" fillId="16" borderId="95" xfId="0" applyNumberFormat="1" applyFont="1" applyFill="1" applyBorder="1"/>
    <xf numFmtId="1" fontId="12" fillId="16" borderId="132" xfId="0" applyNumberFormat="1" applyFont="1" applyFill="1" applyBorder="1"/>
    <xf numFmtId="0" fontId="0" fillId="32" borderId="147" xfId="0" applyFill="1" applyBorder="1" applyAlignment="1">
      <alignment horizontal="center"/>
    </xf>
    <xf numFmtId="0" fontId="0" fillId="32" borderId="111" xfId="0" applyFill="1" applyBorder="1" applyAlignment="1">
      <alignment horizontal="center"/>
    </xf>
    <xf numFmtId="0" fontId="12" fillId="32" borderId="123" xfId="0" applyFont="1" applyFill="1" applyBorder="1" applyAlignment="1">
      <alignment horizontal="center" wrapText="1"/>
    </xf>
    <xf numFmtId="1" fontId="12" fillId="33" borderId="123" xfId="0" applyNumberFormat="1" applyFont="1" applyFill="1" applyBorder="1" applyAlignment="1">
      <alignment horizontal="center"/>
    </xf>
    <xf numFmtId="0" fontId="50" fillId="32" borderId="123" xfId="0" applyFont="1" applyFill="1" applyBorder="1"/>
    <xf numFmtId="1" fontId="12" fillId="16" borderId="123" xfId="0" applyNumberFormat="1" applyFont="1" applyFill="1" applyBorder="1"/>
    <xf numFmtId="1" fontId="12" fillId="16" borderId="134" xfId="0" applyNumberFormat="1" applyFont="1" applyFill="1" applyBorder="1"/>
    <xf numFmtId="0" fontId="57" fillId="28" borderId="0" xfId="0" applyFont="1" applyFill="1" applyAlignment="1">
      <alignment wrapText="1"/>
    </xf>
    <xf numFmtId="0" fontId="34" fillId="28" borderId="0" xfId="0" applyFont="1" applyFill="1"/>
    <xf numFmtId="0" fontId="36" fillId="29" borderId="115" xfId="0" applyFont="1" applyFill="1" applyBorder="1" applyAlignment="1">
      <alignment horizontal="left" vertical="center" indent="1"/>
    </xf>
    <xf numFmtId="0" fontId="31" fillId="29" borderId="180" xfId="0" applyFont="1" applyFill="1" applyBorder="1" applyAlignment="1">
      <alignment horizontal="left" vertical="center" indent="1"/>
    </xf>
    <xf numFmtId="0" fontId="34" fillId="29" borderId="93" xfId="0" quotePrefix="1" applyFont="1" applyFill="1" applyBorder="1" applyAlignment="1">
      <alignment horizontal="left" indent="1"/>
    </xf>
    <xf numFmtId="0" fontId="36" fillId="29" borderId="125" xfId="0" applyFont="1" applyFill="1" applyBorder="1" applyAlignment="1">
      <alignment horizontal="left" indent="1"/>
    </xf>
    <xf numFmtId="1" fontId="12" fillId="29" borderId="93" xfId="0" applyNumberFormat="1" applyFont="1" applyFill="1" applyBorder="1" applyAlignment="1">
      <alignment horizontal="center"/>
    </xf>
    <xf numFmtId="0" fontId="31" fillId="29" borderId="0" xfId="0" applyFont="1" applyFill="1" applyAlignment="1">
      <alignment wrapText="1"/>
    </xf>
    <xf numFmtId="1" fontId="29" fillId="29" borderId="102" xfId="0" applyNumberFormat="1" applyFont="1" applyFill="1" applyBorder="1" applyAlignment="1">
      <alignment horizontal="center" vertical="center"/>
    </xf>
    <xf numFmtId="0" fontId="29" fillId="29" borderId="120" xfId="0" applyFont="1" applyFill="1" applyBorder="1" applyAlignment="1">
      <alignment horizontal="center" vertical="center" wrapText="1"/>
    </xf>
    <xf numFmtId="1" fontId="29" fillId="29" borderId="103" xfId="0" applyNumberFormat="1" applyFont="1" applyFill="1" applyBorder="1" applyAlignment="1">
      <alignment horizontal="center" vertical="center"/>
    </xf>
    <xf numFmtId="0" fontId="31" fillId="29" borderId="132" xfId="0" applyFont="1" applyFill="1" applyBorder="1" applyAlignment="1">
      <alignment horizontal="left" wrapText="1"/>
    </xf>
    <xf numFmtId="0" fontId="0" fillId="16" borderId="119" xfId="0" applyFill="1" applyBorder="1"/>
    <xf numFmtId="0" fontId="90" fillId="29" borderId="116" xfId="0" applyFont="1" applyFill="1" applyBorder="1"/>
    <xf numFmtId="0" fontId="90" fillId="29" borderId="117" xfId="0" applyFont="1" applyFill="1" applyBorder="1"/>
    <xf numFmtId="0" fontId="31" fillId="29" borderId="92" xfId="0" applyFont="1" applyFill="1" applyBorder="1" applyAlignment="1">
      <alignment horizontal="left" indent="1"/>
    </xf>
    <xf numFmtId="0" fontId="95" fillId="16" borderId="0" xfId="0" applyFont="1" applyFill="1"/>
    <xf numFmtId="0" fontId="31" fillId="29" borderId="120" xfId="0" applyFont="1" applyFill="1" applyBorder="1" applyAlignment="1">
      <alignment horizontal="center" vertical="center" wrapText="1"/>
    </xf>
    <xf numFmtId="1" fontId="29" fillId="29" borderId="95" xfId="0" applyNumberFormat="1" applyFont="1" applyFill="1" applyBorder="1" applyAlignment="1">
      <alignment horizontal="center" vertical="center" shrinkToFit="1"/>
    </xf>
    <xf numFmtId="1" fontId="29" fillId="29" borderId="138" xfId="0" applyNumberFormat="1" applyFont="1" applyFill="1" applyBorder="1" applyAlignment="1">
      <alignment horizontal="center" vertical="center" shrinkToFit="1"/>
    </xf>
    <xf numFmtId="0" fontId="91" fillId="34" borderId="156" xfId="0" applyFont="1" applyFill="1" applyBorder="1" applyAlignment="1">
      <alignment horizontal="center" vertical="center"/>
    </xf>
    <xf numFmtId="0" fontId="92" fillId="11" borderId="156" xfId="0" applyFont="1" applyFill="1" applyBorder="1" applyAlignment="1">
      <alignment vertical="center"/>
    </xf>
    <xf numFmtId="0" fontId="93" fillId="16" borderId="0" xfId="0" applyFont="1" applyFill="1" applyAlignment="1">
      <alignment horizontal="left" vertical="top"/>
    </xf>
    <xf numFmtId="0" fontId="93" fillId="16" borderId="0" xfId="0" applyFont="1" applyFill="1" applyAlignment="1">
      <alignment horizontal="left" wrapText="1"/>
    </xf>
    <xf numFmtId="0" fontId="92" fillId="12" borderId="156" xfId="0" applyFont="1" applyFill="1" applyBorder="1" applyAlignment="1">
      <alignment vertical="center"/>
    </xf>
    <xf numFmtId="0" fontId="91" fillId="12" borderId="156" xfId="0" applyFont="1" applyFill="1" applyBorder="1" applyAlignment="1">
      <alignment horizontal="center" vertical="center"/>
    </xf>
    <xf numFmtId="0" fontId="91" fillId="12" borderId="156" xfId="0" applyFont="1" applyFill="1" applyBorder="1" applyAlignment="1">
      <alignment vertical="center"/>
    </xf>
    <xf numFmtId="0" fontId="92" fillId="16" borderId="0" xfId="0" applyFont="1" applyFill="1" applyAlignment="1">
      <alignment vertical="center"/>
    </xf>
    <xf numFmtId="0" fontId="92" fillId="34" borderId="156" xfId="0" applyFont="1" applyFill="1" applyBorder="1" applyAlignment="1">
      <alignment horizontal="center" vertical="center" wrapText="1"/>
    </xf>
    <xf numFmtId="1" fontId="91" fillId="11" borderId="156" xfId="0" applyNumberFormat="1" applyFont="1" applyFill="1" applyBorder="1" applyAlignment="1">
      <alignment vertical="center"/>
    </xf>
    <xf numFmtId="0" fontId="93" fillId="16" borderId="0" xfId="0" applyFont="1" applyFill="1"/>
    <xf numFmtId="169" fontId="78" fillId="29" borderId="71" xfId="0" applyNumberFormat="1" applyFont="1" applyFill="1" applyBorder="1" applyAlignment="1">
      <alignment horizontal="right" vertical="center" shrinkToFit="1"/>
    </xf>
    <xf numFmtId="169" fontId="78" fillId="29" borderId="138" xfId="0" applyNumberFormat="1" applyFont="1" applyFill="1" applyBorder="1" applyAlignment="1">
      <alignment horizontal="right" vertical="center" shrinkToFit="1"/>
    </xf>
    <xf numFmtId="169" fontId="65" fillId="16" borderId="61" xfId="0" applyNumberFormat="1" applyFont="1" applyFill="1" applyBorder="1" applyAlignment="1">
      <alignment vertical="center"/>
    </xf>
    <xf numFmtId="0" fontId="132" fillId="16" borderId="0" xfId="0" applyFont="1" applyFill="1" applyAlignment="1">
      <alignment horizontal="left" indent="1"/>
    </xf>
    <xf numFmtId="0" fontId="31" fillId="29" borderId="117" xfId="0" applyFont="1" applyFill="1" applyBorder="1" applyAlignment="1">
      <alignment horizontal="left" wrapText="1"/>
    </xf>
    <xf numFmtId="0" fontId="31" fillId="28" borderId="0" xfId="0" applyFont="1" applyFill="1" applyAlignment="1">
      <alignment horizontal="left" wrapText="1"/>
    </xf>
    <xf numFmtId="0" fontId="29" fillId="29" borderId="122" xfId="0" applyFont="1" applyFill="1" applyBorder="1" applyAlignment="1">
      <alignment horizontal="left" vertical="center" indent="1"/>
    </xf>
    <xf numFmtId="0" fontId="30" fillId="28" borderId="0" xfId="0" applyFont="1" applyFill="1" applyAlignment="1">
      <alignment vertical="center"/>
    </xf>
    <xf numFmtId="0" fontId="29" fillId="29" borderId="135" xfId="0" applyFont="1" applyFill="1" applyBorder="1" applyAlignment="1">
      <alignment horizontal="center"/>
    </xf>
    <xf numFmtId="0" fontId="29" fillId="29" borderId="123" xfId="0" applyFont="1" applyFill="1" applyBorder="1" applyAlignment="1">
      <alignment horizontal="center"/>
    </xf>
    <xf numFmtId="0" fontId="29" fillId="26" borderId="123" xfId="0" applyFont="1" applyFill="1" applyBorder="1" applyAlignment="1">
      <alignment horizontal="center"/>
    </xf>
    <xf numFmtId="0" fontId="29" fillId="29" borderId="134" xfId="0" applyFont="1" applyFill="1" applyBorder="1" applyAlignment="1">
      <alignment horizontal="center"/>
    </xf>
    <xf numFmtId="0" fontId="65" fillId="29" borderId="95" xfId="0" applyFont="1" applyFill="1" applyBorder="1" applyAlignment="1">
      <alignment horizontal="center" vertical="center"/>
    </xf>
    <xf numFmtId="0" fontId="67" fillId="26" borderId="0" xfId="0" applyFont="1" applyFill="1" applyAlignment="1">
      <alignment vertical="center"/>
    </xf>
    <xf numFmtId="168" fontId="29" fillId="28" borderId="61" xfId="0" applyNumberFormat="1" applyFont="1" applyFill="1" applyBorder="1" applyAlignment="1">
      <alignment vertical="center"/>
    </xf>
    <xf numFmtId="0" fontId="96" fillId="30" borderId="88" xfId="0" applyFont="1" applyFill="1" applyBorder="1" applyAlignment="1">
      <alignment horizontal="right" vertical="center"/>
    </xf>
    <xf numFmtId="0" fontId="96" fillId="30" borderId="88" xfId="0" applyFont="1" applyFill="1" applyBorder="1" applyAlignment="1">
      <alignment horizontal="left" vertical="center" indent="1"/>
    </xf>
    <xf numFmtId="0" fontId="67" fillId="29" borderId="95" xfId="0" applyFont="1" applyFill="1" applyBorder="1" applyAlignment="1">
      <alignment horizontal="center" vertical="center"/>
    </xf>
    <xf numFmtId="0" fontId="67" fillId="26" borderId="110" xfId="0" applyFont="1" applyFill="1" applyBorder="1" applyAlignment="1">
      <alignment vertical="center"/>
    </xf>
    <xf numFmtId="0" fontId="67" fillId="26" borderId="95" xfId="0" applyFont="1" applyFill="1" applyBorder="1" applyAlignment="1">
      <alignment vertical="center"/>
    </xf>
    <xf numFmtId="0" fontId="12" fillId="30" borderId="88" xfId="0" applyFont="1" applyFill="1" applyBorder="1" applyAlignment="1">
      <alignment horizontal="left" vertical="center" indent="1"/>
    </xf>
    <xf numFmtId="0" fontId="66" fillId="28" borderId="0" xfId="0" applyFont="1" applyFill="1"/>
    <xf numFmtId="0" fontId="134" fillId="28" borderId="0" xfId="0" applyFont="1" applyFill="1"/>
    <xf numFmtId="0" fontId="135" fillId="28" borderId="0" xfId="0" applyFont="1" applyFill="1"/>
    <xf numFmtId="0" fontId="66" fillId="28" borderId="0" xfId="0" applyFont="1" applyFill="1" applyAlignment="1">
      <alignment wrapText="1"/>
    </xf>
    <xf numFmtId="0" fontId="0" fillId="16" borderId="0" xfId="0" applyFill="1" applyAlignment="1">
      <alignment horizontal="center"/>
    </xf>
    <xf numFmtId="0" fontId="31" fillId="29" borderId="0" xfId="0" applyFont="1" applyFill="1" applyAlignment="1">
      <alignment horizontal="center" vertical="center"/>
    </xf>
    <xf numFmtId="0" fontId="31" fillId="29" borderId="138" xfId="0" applyFont="1" applyFill="1" applyBorder="1" applyAlignment="1">
      <alignment horizontal="center" vertical="center" wrapText="1"/>
    </xf>
    <xf numFmtId="0" fontId="47" fillId="29" borderId="117" xfId="0" applyFont="1" applyFill="1" applyBorder="1" applyAlignment="1">
      <alignment vertical="center"/>
    </xf>
    <xf numFmtId="0" fontId="96" fillId="34" borderId="88" xfId="0" applyFont="1" applyFill="1" applyBorder="1" applyAlignment="1">
      <alignment horizontal="right" vertical="center"/>
    </xf>
    <xf numFmtId="0" fontId="96" fillId="11" borderId="88" xfId="0" applyFont="1" applyFill="1" applyBorder="1" applyAlignment="1">
      <alignment horizontal="right" vertical="center"/>
    </xf>
    <xf numFmtId="0" fontId="66" fillId="16" borderId="0" xfId="0" applyFont="1" applyFill="1" applyAlignment="1">
      <alignment vertical="top"/>
    </xf>
    <xf numFmtId="0" fontId="103" fillId="29" borderId="115" xfId="0" applyFont="1" applyFill="1" applyBorder="1" applyAlignment="1">
      <alignment horizontal="left" vertical="center" indent="1"/>
    </xf>
    <xf numFmtId="0" fontId="31" fillId="29" borderId="116" xfId="0" applyFont="1" applyFill="1" applyBorder="1"/>
    <xf numFmtId="0" fontId="31" fillId="28" borderId="0" xfId="0" applyFont="1" applyFill="1"/>
    <xf numFmtId="0" fontId="0" fillId="29" borderId="101" xfId="0" applyFill="1" applyBorder="1"/>
    <xf numFmtId="0" fontId="0" fillId="28" borderId="0" xfId="0" applyFill="1" applyAlignment="1">
      <alignment horizontal="center"/>
    </xf>
    <xf numFmtId="0" fontId="29" fillId="29" borderId="88" xfId="0" applyFont="1" applyFill="1" applyBorder="1" applyAlignment="1">
      <alignment horizontal="center" vertical="center"/>
    </xf>
    <xf numFmtId="1" fontId="53" fillId="35" borderId="112" xfId="0" applyNumberFormat="1" applyFont="1" applyFill="1" applyBorder="1" applyAlignment="1">
      <alignment vertical="center" shrinkToFit="1"/>
    </xf>
    <xf numFmtId="1" fontId="53" fillId="35" borderId="113" xfId="0" applyNumberFormat="1" applyFont="1" applyFill="1" applyBorder="1" applyAlignment="1">
      <alignment vertical="center" shrinkToFit="1"/>
    </xf>
    <xf numFmtId="0" fontId="0" fillId="28" borderId="0" xfId="0" applyFill="1" applyAlignment="1">
      <alignment wrapText="1"/>
    </xf>
    <xf numFmtId="0" fontId="31" fillId="32" borderId="115" xfId="0" applyFont="1" applyFill="1" applyBorder="1" applyAlignment="1">
      <alignment horizontal="left" vertical="center"/>
    </xf>
    <xf numFmtId="0" fontId="31" fillId="32" borderId="116" xfId="0" applyFont="1" applyFill="1" applyBorder="1" applyAlignment="1">
      <alignment horizontal="left" vertical="center"/>
    </xf>
    <xf numFmtId="0" fontId="12" fillId="33" borderId="116" xfId="0" applyFont="1" applyFill="1" applyBorder="1" applyAlignment="1">
      <alignment vertical="center"/>
    </xf>
    <xf numFmtId="0" fontId="31" fillId="32" borderId="116" xfId="0" applyFont="1" applyFill="1" applyBorder="1" applyAlignment="1">
      <alignment horizontal="left" vertical="center" wrapText="1"/>
    </xf>
    <xf numFmtId="0" fontId="31" fillId="32" borderId="182" xfId="0" applyFont="1" applyFill="1" applyBorder="1" applyAlignment="1">
      <alignment horizontal="left" vertical="center" wrapText="1"/>
    </xf>
    <xf numFmtId="0" fontId="12" fillId="28" borderId="0" xfId="0" applyFont="1" applyFill="1"/>
    <xf numFmtId="0" fontId="135" fillId="28" borderId="0" xfId="0" applyFont="1" applyFill="1" applyAlignment="1">
      <alignment horizontal="left" indent="1"/>
    </xf>
    <xf numFmtId="169" fontId="0" fillId="19" borderId="0" xfId="0" applyNumberFormat="1" applyFill="1"/>
    <xf numFmtId="0" fontId="107" fillId="29" borderId="115" xfId="0" applyFont="1" applyFill="1" applyBorder="1" applyAlignment="1">
      <alignment horizontal="left" vertical="center" indent="1"/>
    </xf>
    <xf numFmtId="169" fontId="0" fillId="29" borderId="116" xfId="0" applyNumberFormat="1" applyFill="1" applyBorder="1"/>
    <xf numFmtId="169" fontId="31" fillId="29" borderId="116" xfId="0" applyNumberFormat="1" applyFont="1" applyFill="1" applyBorder="1"/>
    <xf numFmtId="169" fontId="31" fillId="29" borderId="117" xfId="0" applyNumberFormat="1" applyFont="1" applyFill="1" applyBorder="1"/>
    <xf numFmtId="169" fontId="0" fillId="16" borderId="88" xfId="0" applyNumberFormat="1" applyFill="1" applyBorder="1" applyAlignment="1">
      <alignment horizontal="right" vertical="center"/>
    </xf>
    <xf numFmtId="169" fontId="45" fillId="16" borderId="88" xfId="0" applyNumberFormat="1" applyFont="1" applyFill="1" applyBorder="1" applyAlignment="1">
      <alignment horizontal="left" vertical="center" indent="1"/>
    </xf>
    <xf numFmtId="0" fontId="36" fillId="29" borderId="92" xfId="0" applyFont="1" applyFill="1" applyBorder="1" applyAlignment="1">
      <alignment horizontal="left" indent="1"/>
    </xf>
    <xf numFmtId="169" fontId="31" fillId="29" borderId="0" xfId="0" applyNumberFormat="1" applyFont="1" applyFill="1" applyAlignment="1">
      <alignment horizontal="left"/>
    </xf>
    <xf numFmtId="169" fontId="0" fillId="29" borderId="0" xfId="0" applyNumberFormat="1" applyFill="1"/>
    <xf numFmtId="169" fontId="0" fillId="29" borderId="0" xfId="0" applyNumberFormat="1" applyFill="1" applyAlignment="1">
      <alignment horizontal="left" indent="1"/>
    </xf>
    <xf numFmtId="169" fontId="0" fillId="29" borderId="114" xfId="0" applyNumberFormat="1" applyFill="1" applyBorder="1"/>
    <xf numFmtId="169" fontId="0" fillId="29" borderId="114" xfId="0" applyNumberFormat="1" applyFill="1" applyBorder="1" applyAlignment="1">
      <alignment horizontal="left" indent="1"/>
    </xf>
    <xf numFmtId="169" fontId="31" fillId="29" borderId="123" xfId="0" quotePrefix="1" applyNumberFormat="1" applyFont="1" applyFill="1" applyBorder="1" applyAlignment="1">
      <alignment horizontal="right"/>
    </xf>
    <xf numFmtId="169" fontId="47" fillId="16" borderId="88" xfId="0" applyNumberFormat="1" applyFont="1" applyFill="1" applyBorder="1" applyAlignment="1">
      <alignment horizontal="right" vertical="center"/>
    </xf>
    <xf numFmtId="169" fontId="31" fillId="29" borderId="95" xfId="0" applyNumberFormat="1" applyFont="1" applyFill="1" applyBorder="1" applyAlignment="1">
      <alignment horizontal="center" vertical="center" wrapText="1"/>
    </xf>
    <xf numFmtId="169" fontId="12" fillId="16" borderId="88" xfId="0" applyNumberFormat="1" applyFont="1" applyFill="1" applyBorder="1" applyAlignment="1">
      <alignment horizontal="right"/>
    </xf>
    <xf numFmtId="169" fontId="45" fillId="16" borderId="88" xfId="0" applyNumberFormat="1" applyFont="1" applyFill="1" applyBorder="1" applyAlignment="1">
      <alignment horizontal="left" indent="1"/>
    </xf>
    <xf numFmtId="169" fontId="108" fillId="16" borderId="88" xfId="0" applyNumberFormat="1" applyFont="1" applyFill="1" applyBorder="1" applyAlignment="1">
      <alignment horizontal="left" vertical="center" indent="1"/>
    </xf>
    <xf numFmtId="169" fontId="0" fillId="16" borderId="88" xfId="0" applyNumberFormat="1" applyFill="1" applyBorder="1" applyAlignment="1">
      <alignment horizontal="right"/>
    </xf>
    <xf numFmtId="0" fontId="31" fillId="29" borderId="90" xfId="0" applyFont="1" applyFill="1" applyBorder="1" applyAlignment="1">
      <alignment horizontal="left"/>
    </xf>
    <xf numFmtId="169" fontId="31" fillId="29" borderId="90" xfId="0" applyNumberFormat="1" applyFont="1" applyFill="1" applyBorder="1" applyAlignment="1">
      <alignment horizontal="left"/>
    </xf>
    <xf numFmtId="169" fontId="0" fillId="29" borderId="90" xfId="0" applyNumberFormat="1" applyFill="1" applyBorder="1"/>
    <xf numFmtId="169" fontId="0" fillId="29" borderId="90" xfId="0" applyNumberFormat="1" applyFill="1" applyBorder="1" applyAlignment="1">
      <alignment horizontal="left" indent="1"/>
    </xf>
    <xf numFmtId="169" fontId="0" fillId="29" borderId="91" xfId="0" applyNumberFormat="1" applyFill="1" applyBorder="1"/>
    <xf numFmtId="169" fontId="29" fillId="29" borderId="0" xfId="0" applyNumberFormat="1" applyFont="1" applyFill="1" applyAlignment="1">
      <alignment horizontal="left" indent="1"/>
    </xf>
    <xf numFmtId="169" fontId="29" fillId="29" borderId="0" xfId="0" applyNumberFormat="1" applyFont="1" applyFill="1" applyAlignment="1">
      <alignment horizontal="center"/>
    </xf>
    <xf numFmtId="169" fontId="29" fillId="29" borderId="123" xfId="0" quotePrefix="1" applyNumberFormat="1" applyFont="1" applyFill="1" applyBorder="1" applyAlignment="1">
      <alignment horizontal="right"/>
    </xf>
    <xf numFmtId="169" fontId="0" fillId="16" borderId="0" xfId="0" applyNumberFormat="1" applyFill="1" applyAlignment="1">
      <alignment vertical="center" wrapText="1"/>
    </xf>
    <xf numFmtId="169" fontId="31" fillId="29" borderId="152" xfId="0" applyNumberFormat="1" applyFont="1" applyFill="1" applyBorder="1" applyAlignment="1">
      <alignment horizontal="center" vertical="center" wrapText="1"/>
    </xf>
    <xf numFmtId="169" fontId="31" fillId="29" borderId="123" xfId="0" applyNumberFormat="1" applyFont="1" applyFill="1" applyBorder="1" applyAlignment="1">
      <alignment horizontal="center" vertical="center" wrapText="1"/>
    </xf>
    <xf numFmtId="169" fontId="0" fillId="16" borderId="0" xfId="0" applyNumberFormat="1" applyFill="1" applyAlignment="1">
      <alignment wrapText="1"/>
    </xf>
    <xf numFmtId="169" fontId="65" fillId="29" borderId="94" xfId="0" applyNumberFormat="1" applyFont="1" applyFill="1" applyBorder="1" applyAlignment="1">
      <alignment vertical="center" shrinkToFit="1"/>
    </xf>
    <xf numFmtId="169" fontId="65" fillId="29" borderId="71" xfId="0" applyNumberFormat="1" applyFont="1" applyFill="1" applyBorder="1" applyAlignment="1">
      <alignment vertical="center" shrinkToFit="1"/>
    </xf>
    <xf numFmtId="169" fontId="96" fillId="29" borderId="95" xfId="0" applyNumberFormat="1" applyFont="1" applyFill="1" applyBorder="1" applyAlignment="1">
      <alignment horizontal="left" vertical="center" wrapText="1"/>
    </xf>
    <xf numFmtId="169" fontId="65" fillId="29" borderId="98" xfId="0" applyNumberFormat="1" applyFont="1" applyFill="1" applyBorder="1" applyAlignment="1">
      <alignment vertical="center" shrinkToFit="1"/>
    </xf>
    <xf numFmtId="169" fontId="65" fillId="29" borderId="99" xfId="0" applyNumberFormat="1" applyFont="1" applyFill="1" applyBorder="1" applyAlignment="1">
      <alignment vertical="center" shrinkToFit="1"/>
    </xf>
    <xf numFmtId="169" fontId="31" fillId="29" borderId="111" xfId="0" applyNumberFormat="1" applyFont="1" applyFill="1" applyBorder="1" applyAlignment="1">
      <alignment horizontal="center" vertical="center"/>
    </xf>
    <xf numFmtId="169" fontId="31" fillId="29" borderId="113" xfId="0" applyNumberFormat="1" applyFont="1" applyFill="1" applyBorder="1" applyAlignment="1">
      <alignment horizontal="center" vertical="center"/>
    </xf>
    <xf numFmtId="169" fontId="31" fillId="29" borderId="101" xfId="0" applyNumberFormat="1" applyFont="1" applyFill="1" applyBorder="1" applyAlignment="1">
      <alignment horizontal="center" vertical="center"/>
    </xf>
    <xf numFmtId="169" fontId="78" fillId="29" borderId="102" xfId="0" applyNumberFormat="1" applyFont="1" applyFill="1" applyBorder="1" applyAlignment="1">
      <alignment vertical="center" shrinkToFit="1"/>
    </xf>
    <xf numFmtId="169" fontId="78" fillId="29" borderId="104" xfId="0" applyNumberFormat="1" applyFont="1" applyFill="1" applyBorder="1" applyAlignment="1">
      <alignment vertical="center" shrinkToFit="1"/>
    </xf>
    <xf numFmtId="169" fontId="78" fillId="29" borderId="120" xfId="0" applyNumberFormat="1" applyFont="1" applyFill="1" applyBorder="1" applyAlignment="1">
      <alignment vertical="center" shrinkToFit="1"/>
    </xf>
    <xf numFmtId="169" fontId="56" fillId="16" borderId="0" xfId="0" applyNumberFormat="1" applyFont="1" applyFill="1"/>
    <xf numFmtId="169" fontId="0" fillId="29" borderId="91" xfId="0" applyNumberFormat="1" applyFill="1" applyBorder="1" applyAlignment="1">
      <alignment horizontal="left" indent="1"/>
    </xf>
    <xf numFmtId="169" fontId="31" fillId="29" borderId="0" xfId="0" applyNumberFormat="1" applyFont="1" applyFill="1"/>
    <xf numFmtId="169" fontId="31" fillId="29" borderId="93" xfId="0" quotePrefix="1" applyNumberFormat="1" applyFont="1" applyFill="1" applyBorder="1" applyAlignment="1">
      <alignment horizontal="right"/>
    </xf>
    <xf numFmtId="169" fontId="31" fillId="29" borderId="132" xfId="0" applyNumberFormat="1" applyFont="1" applyFill="1" applyBorder="1" applyAlignment="1">
      <alignment horizontal="center" vertical="center" wrapText="1"/>
    </xf>
    <xf numFmtId="169" fontId="34" fillId="29" borderId="113" xfId="0" applyNumberFormat="1" applyFont="1" applyFill="1" applyBorder="1" applyAlignment="1">
      <alignment horizontal="center" vertical="center"/>
    </xf>
    <xf numFmtId="169" fontId="65" fillId="29" borderId="104" xfId="0" applyNumberFormat="1" applyFont="1" applyFill="1" applyBorder="1" applyAlignment="1">
      <alignment vertical="center" shrinkToFit="1"/>
    </xf>
    <xf numFmtId="0" fontId="29" fillId="29" borderId="90" xfId="0" applyFont="1" applyFill="1" applyBorder="1" applyAlignment="1">
      <alignment horizontal="left" vertical="top"/>
    </xf>
    <xf numFmtId="169" fontId="29" fillId="29" borderId="90" xfId="0" applyNumberFormat="1" applyFont="1" applyFill="1" applyBorder="1" applyAlignment="1">
      <alignment horizontal="left" vertical="top"/>
    </xf>
    <xf numFmtId="0" fontId="31" fillId="29" borderId="114" xfId="0" applyFont="1" applyFill="1" applyBorder="1" applyAlignment="1">
      <alignment horizontal="left"/>
    </xf>
    <xf numFmtId="169" fontId="31" fillId="29" borderId="114" xfId="0" applyNumberFormat="1" applyFont="1" applyFill="1" applyBorder="1" applyAlignment="1">
      <alignment horizontal="left"/>
    </xf>
    <xf numFmtId="169" fontId="12" fillId="29" borderId="114" xfId="0" applyNumberFormat="1" applyFont="1" applyFill="1" applyBorder="1" applyAlignment="1">
      <alignment horizontal="center"/>
    </xf>
    <xf numFmtId="169" fontId="31" fillId="29" borderId="105" xfId="0" applyNumberFormat="1" applyFont="1" applyFill="1" applyBorder="1" applyAlignment="1">
      <alignment horizontal="center" vertical="center"/>
    </xf>
    <xf numFmtId="169" fontId="31" fillId="29" borderId="95" xfId="0" applyNumberFormat="1" applyFont="1" applyFill="1" applyBorder="1" applyAlignment="1">
      <alignment horizontal="center" vertical="center"/>
    </xf>
    <xf numFmtId="169" fontId="31" fillId="29" borderId="143" xfId="0" applyNumberFormat="1" applyFont="1" applyFill="1" applyBorder="1" applyAlignment="1">
      <alignment horizontal="center" vertical="center" wrapText="1"/>
    </xf>
    <xf numFmtId="169" fontId="31" fillId="29" borderId="103" xfId="0" applyNumberFormat="1" applyFont="1" applyFill="1" applyBorder="1" applyAlignment="1">
      <alignment horizontal="center" vertical="center" wrapText="1"/>
    </xf>
    <xf numFmtId="0" fontId="36" fillId="29" borderId="90" xfId="0" applyFont="1" applyFill="1" applyBorder="1" applyAlignment="1">
      <alignment horizontal="left" vertical="center" indent="1"/>
    </xf>
    <xf numFmtId="169" fontId="36" fillId="29" borderId="90" xfId="0" applyNumberFormat="1" applyFont="1" applyFill="1" applyBorder="1" applyAlignment="1">
      <alignment horizontal="left" vertical="center" indent="1"/>
    </xf>
    <xf numFmtId="169" fontId="31" fillId="29" borderId="123" xfId="0" quotePrefix="1" applyNumberFormat="1" applyFont="1" applyFill="1" applyBorder="1" applyAlignment="1">
      <alignment horizontal="right" indent="1"/>
    </xf>
    <xf numFmtId="169" fontId="111" fillId="29" borderId="104" xfId="0" applyNumberFormat="1" applyFont="1" applyFill="1" applyBorder="1" applyAlignment="1">
      <alignment vertical="center"/>
    </xf>
    <xf numFmtId="169" fontId="111" fillId="29" borderId="106" xfId="0" applyNumberFormat="1" applyFont="1" applyFill="1" applyBorder="1" applyAlignment="1">
      <alignment vertical="center"/>
    </xf>
    <xf numFmtId="169" fontId="111" fillId="29" borderId="113" xfId="0" applyNumberFormat="1" applyFont="1" applyFill="1" applyBorder="1" applyAlignment="1">
      <alignment vertical="center"/>
    </xf>
    <xf numFmtId="0" fontId="31" fillId="29" borderId="122" xfId="0" applyFont="1" applyFill="1" applyBorder="1" applyAlignment="1">
      <alignment horizontal="left"/>
    </xf>
    <xf numFmtId="169" fontId="31" fillId="29" borderId="123" xfId="0" quotePrefix="1" applyNumberFormat="1" applyFont="1" applyFill="1" applyBorder="1" applyAlignment="1">
      <alignment horizontal="right" vertical="center" indent="1"/>
    </xf>
    <xf numFmtId="0" fontId="31" fillId="29" borderId="92" xfId="0" applyFont="1" applyFill="1" applyBorder="1"/>
    <xf numFmtId="169" fontId="31" fillId="29" borderId="93" xfId="0" quotePrefix="1" applyNumberFormat="1" applyFont="1" applyFill="1" applyBorder="1" applyAlignment="1">
      <alignment horizontal="right" vertical="center"/>
    </xf>
    <xf numFmtId="168" fontId="146" fillId="0" borderId="152" xfId="0" applyNumberFormat="1" applyFont="1" applyBorder="1" applyAlignment="1" applyProtection="1">
      <alignment vertical="center" shrinkToFit="1"/>
      <protection locked="0"/>
    </xf>
    <xf numFmtId="168" fontId="67" fillId="0" borderId="132" xfId="0" applyNumberFormat="1" applyFont="1" applyBorder="1" applyAlignment="1" applyProtection="1">
      <alignment vertical="center" shrinkToFit="1"/>
      <protection locked="0"/>
    </xf>
    <xf numFmtId="168" fontId="67" fillId="0" borderId="112" xfId="0" applyNumberFormat="1" applyFont="1" applyBorder="1" applyAlignment="1" applyProtection="1">
      <alignment vertical="center" shrinkToFit="1"/>
      <protection locked="0"/>
    </xf>
    <xf numFmtId="168" fontId="67" fillId="0" borderId="101" xfId="0" applyNumberFormat="1" applyFont="1" applyBorder="1" applyAlignment="1" applyProtection="1">
      <alignment vertical="center" shrinkToFit="1"/>
      <protection locked="0"/>
    </xf>
    <xf numFmtId="168" fontId="67" fillId="0" borderId="136" xfId="0" applyNumberFormat="1" applyFont="1" applyBorder="1" applyAlignment="1" applyProtection="1">
      <alignment vertical="center" shrinkToFit="1"/>
      <protection locked="0"/>
    </xf>
    <xf numFmtId="168" fontId="102" fillId="0" borderId="105" xfId="0" applyNumberFormat="1" applyFont="1" applyBorder="1" applyAlignment="1" applyProtection="1">
      <alignment vertical="center" shrinkToFit="1"/>
      <protection locked="0"/>
    </xf>
    <xf numFmtId="168" fontId="102" fillId="0" borderId="106" xfId="0" applyNumberFormat="1" applyFont="1" applyBorder="1" applyAlignment="1" applyProtection="1">
      <alignment vertical="center" shrinkToFit="1"/>
      <protection locked="0"/>
    </xf>
    <xf numFmtId="168" fontId="102" fillId="0" borderId="110" xfId="0" applyNumberFormat="1" applyFont="1" applyBorder="1" applyAlignment="1" applyProtection="1">
      <alignment vertical="center" shrinkToFit="1"/>
      <protection locked="0"/>
    </xf>
    <xf numFmtId="168" fontId="102" fillId="0" borderId="111" xfId="0" applyNumberFormat="1" applyFont="1" applyBorder="1" applyAlignment="1" applyProtection="1">
      <alignment vertical="center" shrinkToFit="1"/>
      <protection locked="0"/>
    </xf>
    <xf numFmtId="168" fontId="102" fillId="0" borderId="113" xfId="0" applyNumberFormat="1" applyFont="1" applyBorder="1" applyAlignment="1" applyProtection="1">
      <alignment vertical="center" shrinkToFit="1"/>
      <protection locked="0"/>
    </xf>
    <xf numFmtId="168" fontId="102" fillId="0" borderId="101" xfId="0" applyNumberFormat="1" applyFont="1" applyBorder="1" applyAlignment="1" applyProtection="1">
      <alignment vertical="center" shrinkToFit="1"/>
      <protection locked="0"/>
    </xf>
    <xf numFmtId="0" fontId="113" fillId="16" borderId="0" xfId="0" applyFont="1" applyFill="1" applyAlignment="1">
      <alignment horizontal="left"/>
    </xf>
    <xf numFmtId="0" fontId="0" fillId="34" borderId="0" xfId="0" applyFill="1"/>
    <xf numFmtId="0" fontId="96" fillId="34" borderId="0" xfId="0" applyFont="1" applyFill="1"/>
    <xf numFmtId="0" fontId="115" fillId="16" borderId="0" xfId="0" applyFont="1" applyFill="1" applyAlignment="1">
      <alignment horizontal="left" vertical="center" wrapText="1" indent="1"/>
    </xf>
    <xf numFmtId="0" fontId="96" fillId="16" borderId="0" xfId="0" applyFont="1" applyFill="1"/>
    <xf numFmtId="0" fontId="87" fillId="16" borderId="0" xfId="0" applyFont="1" applyFill="1"/>
    <xf numFmtId="0" fontId="87" fillId="16" borderId="0" xfId="0" applyFont="1" applyFill="1" applyAlignment="1">
      <alignment horizontal="center" vertical="center"/>
    </xf>
    <xf numFmtId="0" fontId="87" fillId="16" borderId="0" xfId="0" applyFont="1" applyFill="1" applyAlignment="1">
      <alignment horizontal="left" vertical="center" indent="1"/>
    </xf>
    <xf numFmtId="1" fontId="87" fillId="16" borderId="0" xfId="0" applyNumberFormat="1" applyFont="1" applyFill="1" applyAlignment="1">
      <alignment horizontal="center"/>
    </xf>
    <xf numFmtId="49" fontId="87" fillId="16" borderId="0" xfId="0" applyNumberFormat="1" applyFont="1" applyFill="1"/>
    <xf numFmtId="0" fontId="116" fillId="33" borderId="88" xfId="0" applyFont="1" applyFill="1" applyBorder="1" applyAlignment="1">
      <alignment horizontal="center" vertical="center"/>
    </xf>
    <xf numFmtId="0" fontId="117" fillId="33" borderId="88" xfId="0" applyFont="1" applyFill="1" applyBorder="1" applyAlignment="1">
      <alignment horizontal="center" vertical="center"/>
    </xf>
    <xf numFmtId="0" fontId="116" fillId="27" borderId="0" xfId="0" applyFont="1" applyFill="1" applyAlignment="1">
      <alignment horizontal="left" indent="1"/>
    </xf>
    <xf numFmtId="0" fontId="118" fillId="27" borderId="0" xfId="0" applyFont="1" applyFill="1" applyAlignment="1">
      <alignment horizontal="left" indent="1"/>
    </xf>
    <xf numFmtId="0" fontId="87" fillId="27" borderId="0" xfId="0" applyFont="1" applyFill="1" applyAlignment="1">
      <alignment horizontal="left" indent="1"/>
    </xf>
    <xf numFmtId="0" fontId="87" fillId="27" borderId="0" xfId="0" applyFont="1" applyFill="1" applyAlignment="1">
      <alignment horizontal="left" vertical="center" indent="1"/>
    </xf>
    <xf numFmtId="0" fontId="87" fillId="27" borderId="0" xfId="0" applyFont="1" applyFill="1" applyAlignment="1">
      <alignment horizontal="left" vertical="center" indent="2"/>
    </xf>
    <xf numFmtId="1" fontId="87" fillId="27" borderId="0" xfId="0" applyNumberFormat="1" applyFont="1" applyFill="1" applyAlignment="1">
      <alignment horizontal="left" indent="1"/>
    </xf>
    <xf numFmtId="49" fontId="87" fillId="27" borderId="0" xfId="0" applyNumberFormat="1" applyFont="1" applyFill="1" applyAlignment="1">
      <alignment horizontal="left" indent="1"/>
    </xf>
    <xf numFmtId="0" fontId="119" fillId="27" borderId="0" xfId="0" applyFont="1" applyFill="1" applyAlignment="1">
      <alignment horizontal="left" vertical="top" wrapText="1" indent="1"/>
    </xf>
    <xf numFmtId="0" fontId="53" fillId="27" borderId="0" xfId="0" applyFont="1" applyFill="1" applyAlignment="1">
      <alignment horizontal="left" indent="1"/>
    </xf>
    <xf numFmtId="0" fontId="53" fillId="27" borderId="0" xfId="0" applyFont="1" applyFill="1" applyAlignment="1">
      <alignment horizontal="left" wrapText="1" indent="1"/>
    </xf>
    <xf numFmtId="0" fontId="53" fillId="27" borderId="0" xfId="0" applyFont="1" applyFill="1" applyAlignment="1">
      <alignment horizontal="left" vertical="center" wrapText="1" indent="1"/>
    </xf>
    <xf numFmtId="0" fontId="53" fillId="27" borderId="0" xfId="0" applyFont="1" applyFill="1" applyAlignment="1">
      <alignment horizontal="left" vertical="center" wrapText="1" indent="2"/>
    </xf>
    <xf numFmtId="0" fontId="87" fillId="27" borderId="0" xfId="0" applyFont="1" applyFill="1" applyAlignment="1">
      <alignment horizontal="left" wrapText="1" indent="1"/>
    </xf>
    <xf numFmtId="0" fontId="87" fillId="27" borderId="0" xfId="0" applyFont="1" applyFill="1" applyAlignment="1">
      <alignment horizontal="left" vertical="center" wrapText="1" indent="1"/>
    </xf>
    <xf numFmtId="0" fontId="87" fillId="27" borderId="0" xfId="0" applyFont="1" applyFill="1" applyAlignment="1">
      <alignment horizontal="left" vertical="center" wrapText="1" indent="2"/>
    </xf>
    <xf numFmtId="0" fontId="118" fillId="27" borderId="0" xfId="0" applyFont="1" applyFill="1" applyAlignment="1">
      <alignment horizontal="left" vertical="center" indent="1"/>
    </xf>
    <xf numFmtId="0" fontId="118" fillId="27" borderId="0" xfId="0" applyFont="1" applyFill="1" applyAlignment="1">
      <alignment horizontal="left" vertical="center" indent="2"/>
    </xf>
    <xf numFmtId="0" fontId="113" fillId="27" borderId="0" xfId="0" applyFont="1" applyFill="1" applyAlignment="1">
      <alignment horizontal="left" indent="1"/>
    </xf>
    <xf numFmtId="0" fontId="113" fillId="27" borderId="0" xfId="0" applyFont="1" applyFill="1" applyAlignment="1">
      <alignment horizontal="left" vertical="center" indent="1"/>
    </xf>
    <xf numFmtId="0" fontId="113" fillId="27" borderId="0" xfId="0" applyFont="1" applyFill="1" applyAlignment="1">
      <alignment horizontal="left" vertical="center" indent="2"/>
    </xf>
    <xf numFmtId="0" fontId="120" fillId="30" borderId="114" xfId="0" applyFont="1" applyFill="1" applyBorder="1"/>
    <xf numFmtId="0" fontId="96" fillId="30" borderId="114" xfId="0" applyFont="1" applyFill="1" applyBorder="1"/>
    <xf numFmtId="0" fontId="113" fillId="27" borderId="0" xfId="0" applyFont="1" applyFill="1" applyAlignment="1">
      <alignment horizontal="left" wrapText="1" indent="1"/>
    </xf>
    <xf numFmtId="0" fontId="113" fillId="27" borderId="0" xfId="0" applyFont="1" applyFill="1" applyAlignment="1">
      <alignment horizontal="left" vertical="center" wrapText="1" indent="1"/>
    </xf>
    <xf numFmtId="0" fontId="113" fillId="27" borderId="0" xfId="0" applyFont="1" applyFill="1" applyAlignment="1">
      <alignment horizontal="left" vertical="center" wrapText="1" indent="2"/>
    </xf>
    <xf numFmtId="1" fontId="113" fillId="27" borderId="0" xfId="0" applyNumberFormat="1" applyFont="1" applyFill="1" applyAlignment="1">
      <alignment horizontal="left" indent="1"/>
    </xf>
    <xf numFmtId="0" fontId="0" fillId="16" borderId="0" xfId="0" quotePrefix="1" applyFill="1"/>
    <xf numFmtId="0" fontId="61" fillId="27" borderId="114" xfId="0" applyFont="1" applyFill="1" applyBorder="1" applyAlignment="1">
      <alignment horizontal="left" vertical="center" indent="1"/>
    </xf>
    <xf numFmtId="0" fontId="0" fillId="27" borderId="0" xfId="0" applyFill="1" applyAlignment="1">
      <alignment horizontal="left" vertical="center" indent="1"/>
    </xf>
    <xf numFmtId="1" fontId="0" fillId="27" borderId="0" xfId="0" applyNumberFormat="1" applyFill="1" applyAlignment="1">
      <alignment horizontal="left" vertical="center" indent="1"/>
    </xf>
    <xf numFmtId="49" fontId="0" fillId="27" borderId="0" xfId="0" applyNumberFormat="1" applyFill="1" applyAlignment="1">
      <alignment horizontal="left" vertical="center" indent="1"/>
    </xf>
    <xf numFmtId="0" fontId="31" fillId="29" borderId="119" xfId="0" applyFont="1" applyFill="1" applyBorder="1" applyAlignment="1">
      <alignment horizontal="center" vertical="center" wrapText="1"/>
    </xf>
    <xf numFmtId="0" fontId="31" fillId="29" borderId="103" xfId="0" applyFont="1" applyFill="1" applyBorder="1" applyAlignment="1">
      <alignment horizontal="center" vertical="center" wrapText="1" shrinkToFit="1"/>
    </xf>
    <xf numFmtId="1" fontId="31" fillId="29" borderId="119" xfId="0" applyNumberFormat="1" applyFont="1" applyFill="1" applyBorder="1" applyAlignment="1">
      <alignment horizontal="center" vertical="center" wrapText="1"/>
    </xf>
    <xf numFmtId="49" fontId="31" fillId="29" borderId="139" xfId="0" applyNumberFormat="1" applyFont="1" applyFill="1" applyBorder="1" applyAlignment="1">
      <alignment horizontal="center" vertical="center" wrapText="1"/>
    </xf>
    <xf numFmtId="49" fontId="31" fillId="26" borderId="120" xfId="0" applyNumberFormat="1" applyFont="1" applyFill="1" applyBorder="1" applyAlignment="1">
      <alignment horizontal="center" vertical="center" wrapText="1"/>
    </xf>
    <xf numFmtId="0" fontId="96" fillId="16" borderId="0" xfId="0" applyFont="1" applyFill="1" applyAlignment="1">
      <alignment horizontal="center" vertical="center"/>
    </xf>
    <xf numFmtId="49" fontId="69" fillId="26" borderId="95" xfId="0" applyNumberFormat="1" applyFont="1" applyFill="1" applyBorder="1" applyAlignment="1">
      <alignment horizontal="center" vertical="center"/>
    </xf>
    <xf numFmtId="49" fontId="69" fillId="26" borderId="95" xfId="0" applyNumberFormat="1" applyFont="1" applyFill="1" applyBorder="1" applyAlignment="1">
      <alignment vertical="center"/>
    </xf>
    <xf numFmtId="3" fontId="78" fillId="29" borderId="71" xfId="0" applyNumberFormat="1" applyFont="1" applyFill="1" applyBorder="1" applyAlignment="1">
      <alignment vertical="center"/>
    </xf>
    <xf numFmtId="3" fontId="78" fillId="29" borderId="94" xfId="0" applyNumberFormat="1" applyFont="1" applyFill="1" applyBorder="1" applyAlignment="1">
      <alignment vertical="center"/>
    </xf>
    <xf numFmtId="3" fontId="78" fillId="29" borderId="138" xfId="0" applyNumberFormat="1" applyFont="1" applyFill="1" applyBorder="1" applyAlignment="1">
      <alignment vertical="center"/>
    </xf>
    <xf numFmtId="0" fontId="0" fillId="19" borderId="114" xfId="0" applyFill="1" applyBorder="1"/>
    <xf numFmtId="0" fontId="0" fillId="30" borderId="88" xfId="0" applyFill="1" applyBorder="1" applyAlignment="1" applyProtection="1">
      <alignment vertical="center"/>
      <protection locked="0" hidden="1"/>
    </xf>
    <xf numFmtId="0" fontId="0" fillId="30" borderId="88" xfId="0" applyFill="1" applyBorder="1" applyAlignment="1" applyProtection="1">
      <alignment horizontal="center" vertical="center"/>
      <protection locked="0" hidden="1"/>
    </xf>
    <xf numFmtId="0" fontId="1" fillId="0" borderId="0" xfId="0" applyFont="1" applyAlignment="1" applyProtection="1">
      <alignment horizontal="center" vertical="center" shrinkToFit="1"/>
      <protection hidden="1"/>
    </xf>
    <xf numFmtId="168" fontId="1" fillId="0" borderId="0" xfId="0" applyNumberFormat="1" applyFont="1" applyAlignment="1" applyProtection="1">
      <alignment horizontal="center" vertical="center"/>
      <protection hidden="1"/>
    </xf>
    <xf numFmtId="0" fontId="128" fillId="0" borderId="0" xfId="0" applyFont="1" applyAlignment="1" applyProtection="1">
      <alignment horizontal="center" vertical="center" wrapText="1" shrinkToFit="1"/>
      <protection hidden="1"/>
    </xf>
    <xf numFmtId="169" fontId="1" fillId="0" borderId="0" xfId="0" applyNumberFormat="1" applyFont="1" applyAlignment="1" applyProtection="1">
      <alignment horizontal="center" vertical="center" shrinkToFit="1"/>
      <protection hidden="1"/>
    </xf>
    <xf numFmtId="0" fontId="1" fillId="0" borderId="0" xfId="0" applyFont="1" applyAlignment="1" applyProtection="1">
      <alignment horizontal="center" vertical="center" wrapText="1" shrinkToFit="1"/>
      <protection hidden="1"/>
    </xf>
    <xf numFmtId="0" fontId="1" fillId="0" borderId="0" xfId="0" applyFont="1" applyAlignment="1" applyProtection="1">
      <alignment vertical="top" shrinkToFit="1"/>
      <protection hidden="1"/>
    </xf>
    <xf numFmtId="168" fontId="1" fillId="0" borderId="0" xfId="0" applyNumberFormat="1" applyFont="1" applyAlignment="1" applyProtection="1">
      <alignment vertical="top"/>
      <protection hidden="1"/>
    </xf>
    <xf numFmtId="168" fontId="1" fillId="0" borderId="0" xfId="0" applyNumberFormat="1" applyFont="1" applyAlignment="1" applyProtection="1">
      <alignment horizontal="left" vertical="top"/>
      <protection hidden="1"/>
    </xf>
    <xf numFmtId="0" fontId="128" fillId="0" borderId="0" xfId="0" applyFont="1" applyAlignment="1" applyProtection="1">
      <alignment horizontal="left" vertical="top" wrapText="1" indent="1" shrinkToFit="1"/>
      <protection hidden="1"/>
    </xf>
    <xf numFmtId="169" fontId="1" fillId="0" borderId="0" xfId="0" applyNumberFormat="1" applyFont="1" applyAlignment="1" applyProtection="1">
      <alignment vertical="top" shrinkToFit="1"/>
      <protection hidden="1"/>
    </xf>
    <xf numFmtId="0" fontId="1" fillId="0" borderId="0" xfId="0" applyFont="1" applyAlignment="1" applyProtection="1">
      <alignment horizontal="center" vertical="top" wrapText="1" shrinkToFit="1"/>
      <protection hidden="1"/>
    </xf>
    <xf numFmtId="0" fontId="128" fillId="0" borderId="0" xfId="0" applyFont="1" applyAlignment="1" applyProtection="1">
      <alignment horizontal="right" vertical="top" wrapText="1" indent="1" shrinkToFit="1"/>
      <protection hidden="1"/>
    </xf>
    <xf numFmtId="0" fontId="0" fillId="0" borderId="0" xfId="0" applyProtection="1">
      <protection hidden="1"/>
    </xf>
    <xf numFmtId="169" fontId="12" fillId="16" borderId="88" xfId="0" applyNumberFormat="1" applyFont="1" applyFill="1" applyBorder="1" applyAlignment="1" applyProtection="1">
      <alignment vertical="center"/>
      <protection locked="0" hidden="1"/>
    </xf>
    <xf numFmtId="169" fontId="65" fillId="29" borderId="95" xfId="0" applyNumberFormat="1" applyFont="1" applyFill="1" applyBorder="1" applyAlignment="1">
      <alignment vertical="center" shrinkToFit="1"/>
    </xf>
    <xf numFmtId="169" fontId="65" fillId="29" borderId="88" xfId="0" applyNumberFormat="1" applyFont="1" applyFill="1" applyBorder="1" applyAlignment="1">
      <alignment vertical="center" shrinkToFit="1"/>
    </xf>
    <xf numFmtId="0" fontId="68" fillId="0" borderId="178" xfId="0" applyFont="1" applyBorder="1" applyAlignment="1" applyProtection="1">
      <alignment horizontal="right" vertical="center" shrinkToFit="1"/>
      <protection locked="0"/>
    </xf>
    <xf numFmtId="169" fontId="1" fillId="4" borderId="4" xfId="0" applyNumberFormat="1" applyFont="1" applyFill="1" applyBorder="1" applyAlignment="1" applyProtection="1">
      <alignment vertical="center" shrinkToFit="1"/>
      <protection hidden="1"/>
    </xf>
    <xf numFmtId="0" fontId="3" fillId="0" borderId="87" xfId="0" applyFont="1" applyBorder="1" applyAlignment="1" applyProtection="1">
      <alignment horizontal="right" vertical="center" indent="1"/>
      <protection hidden="1"/>
    </xf>
    <xf numFmtId="0" fontId="0" fillId="2" borderId="87" xfId="0" applyFill="1" applyBorder="1" applyAlignment="1" applyProtection="1">
      <alignment vertical="center"/>
      <protection hidden="1"/>
    </xf>
    <xf numFmtId="0" fontId="0" fillId="11" borderId="87" xfId="0" applyFill="1" applyBorder="1" applyAlignment="1" applyProtection="1">
      <alignment vertical="center"/>
      <protection hidden="1"/>
    </xf>
    <xf numFmtId="0" fontId="0" fillId="12" borderId="87" xfId="0" applyFill="1" applyBorder="1" applyAlignment="1" applyProtection="1">
      <alignment vertical="center"/>
      <protection hidden="1"/>
    </xf>
    <xf numFmtId="0" fontId="3" fillId="8" borderId="87" xfId="0" applyFont="1" applyFill="1" applyBorder="1" applyAlignment="1" applyProtection="1">
      <alignment horizontal="left" vertical="center" wrapText="1" indent="1"/>
      <protection hidden="1"/>
    </xf>
    <xf numFmtId="169" fontId="1" fillId="0" borderId="3" xfId="0" applyNumberFormat="1" applyFont="1" applyBorder="1" applyAlignment="1" applyProtection="1">
      <alignment horizontal="right" vertical="center"/>
      <protection hidden="1"/>
    </xf>
    <xf numFmtId="169" fontId="1" fillId="0" borderId="9" xfId="0" applyNumberFormat="1" applyFont="1" applyBorder="1" applyAlignment="1" applyProtection="1">
      <alignment horizontal="right" vertical="center"/>
      <protection hidden="1"/>
    </xf>
    <xf numFmtId="0" fontId="3" fillId="0" borderId="4" xfId="0" applyFont="1" applyBorder="1" applyAlignment="1" applyProtection="1">
      <alignment horizontal="right" vertical="center" indent="1"/>
      <protection hidden="1"/>
    </xf>
    <xf numFmtId="0" fontId="0" fillId="2" borderId="4" xfId="0" applyFill="1" applyBorder="1" applyAlignment="1" applyProtection="1">
      <alignment vertical="center"/>
      <protection hidden="1"/>
    </xf>
    <xf numFmtId="0" fontId="0" fillId="11" borderId="4" xfId="0" applyFill="1" applyBorder="1" applyAlignment="1" applyProtection="1">
      <alignment vertical="center"/>
      <protection hidden="1"/>
    </xf>
    <xf numFmtId="0" fontId="0" fillId="12" borderId="4" xfId="0" applyFill="1" applyBorder="1" applyAlignment="1" applyProtection="1">
      <alignment vertical="center"/>
      <protection hidden="1"/>
    </xf>
    <xf numFmtId="0" fontId="3" fillId="8" borderId="4" xfId="0" applyFont="1" applyFill="1" applyBorder="1" applyAlignment="1" applyProtection="1">
      <alignment horizontal="left" vertical="center" wrapText="1" indent="1"/>
      <protection hidden="1"/>
    </xf>
    <xf numFmtId="169" fontId="1" fillId="0" borderId="4" xfId="0" applyNumberFormat="1" applyFont="1" applyBorder="1" applyAlignment="1" applyProtection="1">
      <alignment horizontal="right" vertical="center"/>
      <protection hidden="1"/>
    </xf>
    <xf numFmtId="169" fontId="1" fillId="0" borderId="7" xfId="0" applyNumberFormat="1" applyFont="1" applyBorder="1" applyAlignment="1" applyProtection="1">
      <alignment horizontal="right" vertical="center"/>
      <protection hidden="1"/>
    </xf>
    <xf numFmtId="0" fontId="28" fillId="16" borderId="0" xfId="0" applyFont="1" applyFill="1"/>
    <xf numFmtId="0" fontId="0" fillId="14" borderId="1" xfId="0" applyFill="1" applyBorder="1" applyAlignment="1">
      <alignment horizontal="right"/>
    </xf>
    <xf numFmtId="168" fontId="1" fillId="0" borderId="0" xfId="0" applyNumberFormat="1" applyFont="1" applyAlignment="1" applyProtection="1">
      <alignment horizontal="center" vertical="center" shrinkToFit="1"/>
      <protection hidden="1"/>
    </xf>
    <xf numFmtId="168" fontId="1" fillId="0" borderId="0" xfId="0" applyNumberFormat="1" applyFont="1" applyAlignment="1" applyProtection="1">
      <alignment vertical="top" shrinkToFit="1"/>
      <protection hidden="1"/>
    </xf>
    <xf numFmtId="0" fontId="0" fillId="21" borderId="0" xfId="0" applyFill="1" applyAlignment="1">
      <alignment horizontal="left"/>
    </xf>
    <xf numFmtId="0" fontId="0" fillId="21" borderId="0" xfId="0" applyFill="1" applyAlignment="1">
      <alignment vertical="center"/>
    </xf>
    <xf numFmtId="0" fontId="0" fillId="21" borderId="88" xfId="0" applyFill="1" applyBorder="1"/>
    <xf numFmtId="0" fontId="0" fillId="0" borderId="82" xfId="0" applyBorder="1" applyProtection="1">
      <protection hidden="1"/>
    </xf>
    <xf numFmtId="0" fontId="0" fillId="0" borderId="82" xfId="0" applyBorder="1" applyAlignment="1" applyProtection="1">
      <alignment horizontal="left"/>
      <protection hidden="1"/>
    </xf>
    <xf numFmtId="0" fontId="0" fillId="0" borderId="82" xfId="0" applyBorder="1" applyAlignment="1" applyProtection="1">
      <alignment horizontal="left" indent="1" shrinkToFit="1"/>
      <protection hidden="1"/>
    </xf>
    <xf numFmtId="169" fontId="1" fillId="0" borderId="82" xfId="0" applyNumberFormat="1" applyFont="1" applyBorder="1" applyAlignment="1" applyProtection="1">
      <alignment horizontal="left" shrinkToFit="1"/>
      <protection hidden="1"/>
    </xf>
    <xf numFmtId="169" fontId="1" fillId="2" borderId="82" xfId="0" applyNumberFormat="1" applyFont="1" applyFill="1" applyBorder="1" applyAlignment="1" applyProtection="1">
      <alignment horizontal="left" shrinkToFit="1"/>
      <protection hidden="1"/>
    </xf>
    <xf numFmtId="169" fontId="1" fillId="0" borderId="82" xfId="0" applyNumberFormat="1" applyFont="1" applyBorder="1" applyAlignment="1" applyProtection="1">
      <alignment shrinkToFit="1"/>
      <protection hidden="1"/>
    </xf>
    <xf numFmtId="169" fontId="1" fillId="0" borderId="82" xfId="0" applyNumberFormat="1" applyFont="1" applyBorder="1" applyAlignment="1" applyProtection="1">
      <alignment horizontal="left" indent="1" shrinkToFit="1"/>
      <protection hidden="1"/>
    </xf>
    <xf numFmtId="169" fontId="1" fillId="0" borderId="87" xfId="0" applyNumberFormat="1" applyFont="1" applyBorder="1" applyAlignment="1" applyProtection="1">
      <alignment shrinkToFit="1"/>
      <protection hidden="1"/>
    </xf>
    <xf numFmtId="0" fontId="0" fillId="0" borderId="83" xfId="0" applyBorder="1" applyProtection="1">
      <protection hidden="1"/>
    </xf>
    <xf numFmtId="0" fontId="0" fillId="0" borderId="83" xfId="0" applyBorder="1" applyAlignment="1" applyProtection="1">
      <alignment horizontal="left" indent="1"/>
      <protection hidden="1"/>
    </xf>
    <xf numFmtId="0" fontId="0" fillId="0" borderId="83" xfId="0" applyBorder="1" applyAlignment="1" applyProtection="1">
      <alignment horizontal="center"/>
      <protection hidden="1"/>
    </xf>
    <xf numFmtId="0" fontId="0" fillId="0" borderId="83" xfId="0" applyBorder="1" applyAlignment="1" applyProtection="1">
      <alignment horizontal="left" indent="1" shrinkToFit="1"/>
      <protection hidden="1"/>
    </xf>
    <xf numFmtId="0" fontId="0" fillId="0" borderId="83" xfId="0" quotePrefix="1" applyBorder="1" applyAlignment="1" applyProtection="1">
      <alignment horizontal="center"/>
      <protection hidden="1"/>
    </xf>
    <xf numFmtId="169" fontId="1" fillId="0" borderId="83" xfId="0" applyNumberFormat="1" applyFont="1" applyBorder="1" applyAlignment="1" applyProtection="1">
      <alignment shrinkToFit="1"/>
      <protection hidden="1"/>
    </xf>
    <xf numFmtId="0" fontId="1" fillId="0" borderId="83" xfId="0" applyFont="1" applyBorder="1" applyAlignment="1" applyProtection="1">
      <alignment horizontal="left" indent="1"/>
      <protection hidden="1"/>
    </xf>
    <xf numFmtId="0" fontId="0" fillId="0" borderId="84" xfId="0" applyBorder="1" applyProtection="1">
      <protection hidden="1"/>
    </xf>
    <xf numFmtId="0" fontId="0" fillId="0" borderId="84" xfId="0" applyBorder="1" applyAlignment="1" applyProtection="1">
      <alignment horizontal="left" indent="1"/>
      <protection hidden="1"/>
    </xf>
    <xf numFmtId="0" fontId="0" fillId="0" borderId="84" xfId="0" applyBorder="1" applyAlignment="1" applyProtection="1">
      <alignment horizontal="center"/>
      <protection hidden="1"/>
    </xf>
    <xf numFmtId="0" fontId="0" fillId="0" borderId="84" xfId="0" applyBorder="1" applyAlignment="1" applyProtection="1">
      <alignment horizontal="left" indent="1" shrinkToFit="1"/>
      <protection hidden="1"/>
    </xf>
    <xf numFmtId="0" fontId="0" fillId="0" borderId="84" xfId="0" quotePrefix="1" applyBorder="1" applyAlignment="1" applyProtection="1">
      <alignment horizontal="center"/>
      <protection hidden="1"/>
    </xf>
    <xf numFmtId="169" fontId="1" fillId="0" borderId="84" xfId="0" applyNumberFormat="1" applyFont="1" applyBorder="1" applyAlignment="1" applyProtection="1">
      <alignment shrinkToFit="1"/>
      <protection hidden="1"/>
    </xf>
    <xf numFmtId="0" fontId="1" fillId="0" borderId="84" xfId="0" applyFont="1" applyBorder="1" applyAlignment="1" applyProtection="1">
      <alignment horizontal="left" indent="1"/>
      <protection hidden="1"/>
    </xf>
    <xf numFmtId="0" fontId="0" fillId="0" borderId="3" xfId="0" applyBorder="1" applyProtection="1">
      <protection hidden="1"/>
    </xf>
    <xf numFmtId="0" fontId="0" fillId="0" borderId="3" xfId="0" applyBorder="1" applyAlignment="1" applyProtection="1">
      <alignment horizontal="left" indent="1"/>
      <protection hidden="1"/>
    </xf>
    <xf numFmtId="0" fontId="0" fillId="0" borderId="3" xfId="0" applyBorder="1" applyAlignment="1" applyProtection="1">
      <alignment horizontal="center"/>
      <protection hidden="1"/>
    </xf>
    <xf numFmtId="0" fontId="0" fillId="0" borderId="1" xfId="0" applyBorder="1" applyAlignment="1" applyProtection="1">
      <alignment horizontal="left" indent="1" shrinkToFit="1"/>
      <protection hidden="1"/>
    </xf>
    <xf numFmtId="0" fontId="0" fillId="0" borderId="3" xfId="0" quotePrefix="1" applyBorder="1" applyAlignment="1" applyProtection="1">
      <alignment horizontal="center"/>
      <protection hidden="1"/>
    </xf>
    <xf numFmtId="0" fontId="0" fillId="0" borderId="3" xfId="0" applyBorder="1" applyAlignment="1" applyProtection="1">
      <alignment horizontal="left" indent="1" shrinkToFit="1"/>
      <protection hidden="1"/>
    </xf>
    <xf numFmtId="169" fontId="1" fillId="0" borderId="3" xfId="0" applyNumberFormat="1" applyFont="1" applyBorder="1" applyAlignment="1" applyProtection="1">
      <alignment shrinkToFit="1"/>
      <protection hidden="1"/>
    </xf>
    <xf numFmtId="0" fontId="1" fillId="0" borderId="3" xfId="0" applyFont="1" applyBorder="1" applyAlignment="1" applyProtection="1">
      <alignment horizontal="left" indent="1"/>
      <protection hidden="1"/>
    </xf>
    <xf numFmtId="0" fontId="0" fillId="0" borderId="1" xfId="0" applyBorder="1" applyProtection="1">
      <protection hidden="1"/>
    </xf>
    <xf numFmtId="0" fontId="0" fillId="0" borderId="1" xfId="0" applyBorder="1" applyAlignment="1" applyProtection="1">
      <alignment horizontal="left" indent="1"/>
      <protection hidden="1"/>
    </xf>
    <xf numFmtId="0" fontId="0" fillId="0" borderId="1" xfId="0" quotePrefix="1" applyBorder="1" applyAlignment="1" applyProtection="1">
      <alignment horizontal="center"/>
      <protection hidden="1"/>
    </xf>
    <xf numFmtId="169" fontId="1" fillId="0" borderId="1" xfId="0" applyNumberFormat="1" applyFont="1" applyBorder="1" applyAlignment="1" applyProtection="1">
      <alignment shrinkToFit="1"/>
      <protection hidden="1"/>
    </xf>
    <xf numFmtId="0" fontId="1" fillId="0" borderId="1" xfId="0" applyFont="1" applyBorder="1" applyAlignment="1" applyProtection="1">
      <alignment horizontal="left" indent="1"/>
      <protection hidden="1"/>
    </xf>
    <xf numFmtId="0" fontId="0" fillId="0" borderId="54" xfId="0" applyBorder="1" applyProtection="1">
      <protection hidden="1"/>
    </xf>
    <xf numFmtId="0" fontId="0" fillId="0" borderId="54" xfId="0" applyBorder="1" applyAlignment="1" applyProtection="1">
      <alignment horizontal="left" indent="1"/>
      <protection hidden="1"/>
    </xf>
    <xf numFmtId="0" fontId="0" fillId="0" borderId="54" xfId="0" applyBorder="1" applyAlignment="1" applyProtection="1">
      <alignment horizontal="center"/>
      <protection hidden="1"/>
    </xf>
    <xf numFmtId="0" fontId="0" fillId="0" borderId="54" xfId="0" applyBorder="1" applyAlignment="1" applyProtection="1">
      <alignment horizontal="left" indent="1" shrinkToFit="1"/>
      <protection hidden="1"/>
    </xf>
    <xf numFmtId="0" fontId="0" fillId="0" borderId="54" xfId="0" quotePrefix="1" applyBorder="1" applyAlignment="1" applyProtection="1">
      <alignment horizontal="center"/>
      <protection hidden="1"/>
    </xf>
    <xf numFmtId="169" fontId="1" fillId="0" borderId="54" xfId="0" applyNumberFormat="1" applyFont="1" applyBorder="1" applyAlignment="1" applyProtection="1">
      <alignment shrinkToFit="1"/>
      <protection hidden="1"/>
    </xf>
    <xf numFmtId="0" fontId="1" fillId="0" borderId="54" xfId="0" applyFont="1" applyBorder="1" applyAlignment="1" applyProtection="1">
      <alignment horizontal="left" indent="1"/>
      <protection hidden="1"/>
    </xf>
    <xf numFmtId="169" fontId="5" fillId="0" borderId="3" xfId="0" applyNumberFormat="1" applyFont="1" applyBorder="1" applyAlignment="1" applyProtection="1">
      <alignment shrinkToFit="1"/>
      <protection hidden="1"/>
    </xf>
    <xf numFmtId="169" fontId="5" fillId="0" borderId="54" xfId="0" applyNumberFormat="1" applyFont="1" applyBorder="1" applyAlignment="1" applyProtection="1">
      <alignment shrinkToFit="1"/>
      <protection hidden="1"/>
    </xf>
    <xf numFmtId="0" fontId="0" fillId="0" borderId="1" xfId="0" applyBorder="1" applyAlignment="1" applyProtection="1">
      <alignment horizontal="center"/>
      <protection hidden="1"/>
    </xf>
    <xf numFmtId="0" fontId="0" fillId="0" borderId="55" xfId="0" applyBorder="1" applyProtection="1">
      <protection hidden="1"/>
    </xf>
    <xf numFmtId="0" fontId="0" fillId="0" borderId="55" xfId="0" applyBorder="1" applyAlignment="1" applyProtection="1">
      <alignment horizontal="left" indent="1"/>
      <protection hidden="1"/>
    </xf>
    <xf numFmtId="0" fontId="0" fillId="0" borderId="55" xfId="0" applyBorder="1" applyAlignment="1" applyProtection="1">
      <alignment horizontal="center"/>
      <protection hidden="1"/>
    </xf>
    <xf numFmtId="0" fontId="0" fillId="0" borderId="55" xfId="0" quotePrefix="1" applyBorder="1" applyAlignment="1" applyProtection="1">
      <alignment horizontal="center"/>
      <protection hidden="1"/>
    </xf>
    <xf numFmtId="169" fontId="1" fillId="0" borderId="55" xfId="0" applyNumberFormat="1" applyFont="1" applyBorder="1" applyAlignment="1" applyProtection="1">
      <alignment shrinkToFit="1"/>
      <protection hidden="1"/>
    </xf>
    <xf numFmtId="0" fontId="1" fillId="0" borderId="55" xfId="0" applyFont="1" applyBorder="1" applyAlignment="1" applyProtection="1">
      <alignment horizontal="left" indent="1"/>
      <protection hidden="1"/>
    </xf>
    <xf numFmtId="169" fontId="5" fillId="16" borderId="1" xfId="0" applyNumberFormat="1" applyFont="1" applyFill="1" applyBorder="1" applyAlignment="1" applyProtection="1">
      <alignment shrinkToFit="1"/>
      <protection hidden="1"/>
    </xf>
    <xf numFmtId="0" fontId="0" fillId="15" borderId="1" xfId="0" applyFill="1" applyBorder="1" applyAlignment="1" applyProtection="1">
      <alignment horizontal="left" indent="1" shrinkToFit="1"/>
      <protection hidden="1"/>
    </xf>
    <xf numFmtId="0" fontId="0" fillId="15" borderId="1" xfId="0" applyFill="1" applyBorder="1" applyAlignment="1" applyProtection="1">
      <alignment horizontal="center"/>
      <protection hidden="1"/>
    </xf>
    <xf numFmtId="169" fontId="1" fillId="15" borderId="1" xfId="0" applyNumberFormat="1" applyFont="1" applyFill="1" applyBorder="1" applyAlignment="1" applyProtection="1">
      <alignment shrinkToFit="1"/>
      <protection hidden="1"/>
    </xf>
    <xf numFmtId="169" fontId="1" fillId="15" borderId="1" xfId="0" applyNumberFormat="1" applyFont="1" applyFill="1" applyBorder="1" applyAlignment="1" applyProtection="1">
      <alignment horizontal="center" shrinkToFit="1"/>
      <protection hidden="1"/>
    </xf>
    <xf numFmtId="0" fontId="0" fillId="0" borderId="55" xfId="0" applyBorder="1" applyAlignment="1" applyProtection="1">
      <alignment horizontal="left" indent="1" shrinkToFit="1"/>
      <protection hidden="1"/>
    </xf>
    <xf numFmtId="0" fontId="11" fillId="0" borderId="1" xfId="0" applyFont="1" applyBorder="1" applyAlignment="1" applyProtection="1">
      <alignment horizontal="left" indent="1" shrinkToFit="1"/>
      <protection hidden="1"/>
    </xf>
    <xf numFmtId="0" fontId="0" fillId="0" borderId="96" xfId="0" applyBorder="1" applyProtection="1">
      <protection hidden="1"/>
    </xf>
    <xf numFmtId="0" fontId="0" fillId="0" borderId="96" xfId="0" applyBorder="1" applyAlignment="1" applyProtection="1">
      <alignment horizontal="left" indent="1"/>
      <protection hidden="1"/>
    </xf>
    <xf numFmtId="0" fontId="0" fillId="0" borderId="96" xfId="0" applyBorder="1" applyAlignment="1" applyProtection="1">
      <alignment horizontal="center"/>
      <protection hidden="1"/>
    </xf>
    <xf numFmtId="0" fontId="0" fillId="0" borderId="96" xfId="0" applyBorder="1" applyAlignment="1" applyProtection="1">
      <alignment horizontal="left" indent="1" shrinkToFit="1"/>
      <protection hidden="1"/>
    </xf>
    <xf numFmtId="169" fontId="1" fillId="0" borderId="96" xfId="0" applyNumberFormat="1" applyFont="1" applyBorder="1" applyAlignment="1" applyProtection="1">
      <alignment shrinkToFit="1"/>
      <protection hidden="1"/>
    </xf>
    <xf numFmtId="0" fontId="1" fillId="0" borderId="96" xfId="0" applyFont="1" applyBorder="1" applyAlignment="1" applyProtection="1">
      <alignment horizontal="left" indent="1"/>
      <protection hidden="1"/>
    </xf>
    <xf numFmtId="0" fontId="11" fillId="0" borderId="84" xfId="0" applyFont="1" applyBorder="1" applyAlignment="1" applyProtection="1">
      <alignment horizontal="left" indent="1" shrinkToFit="1"/>
      <protection hidden="1"/>
    </xf>
    <xf numFmtId="0" fontId="0" fillId="0" borderId="201" xfId="0" applyBorder="1" applyProtection="1">
      <protection hidden="1"/>
    </xf>
    <xf numFmtId="0" fontId="0" fillId="0" borderId="201" xfId="0" applyBorder="1" applyAlignment="1" applyProtection="1">
      <alignment horizontal="left" indent="1"/>
      <protection hidden="1"/>
    </xf>
    <xf numFmtId="0" fontId="0" fillId="0" borderId="201" xfId="0" applyBorder="1" applyAlignment="1" applyProtection="1">
      <alignment horizontal="center"/>
      <protection hidden="1"/>
    </xf>
    <xf numFmtId="0" fontId="0" fillId="0" borderId="201" xfId="0" applyBorder="1" applyAlignment="1" applyProtection="1">
      <alignment horizontal="left" indent="1" shrinkToFit="1"/>
      <protection hidden="1"/>
    </xf>
    <xf numFmtId="0" fontId="0" fillId="0" borderId="201" xfId="0" quotePrefix="1" applyBorder="1" applyAlignment="1" applyProtection="1">
      <alignment horizontal="center"/>
      <protection hidden="1"/>
    </xf>
    <xf numFmtId="0" fontId="11" fillId="0" borderId="201" xfId="0" applyFont="1" applyBorder="1" applyAlignment="1" applyProtection="1">
      <alignment horizontal="left" indent="1" shrinkToFit="1"/>
      <protection hidden="1"/>
    </xf>
    <xf numFmtId="169" fontId="1" fillId="0" borderId="201" xfId="0" applyNumberFormat="1" applyFont="1" applyBorder="1" applyAlignment="1" applyProtection="1">
      <alignment shrinkToFit="1"/>
      <protection hidden="1"/>
    </xf>
    <xf numFmtId="0" fontId="1" fillId="0" borderId="201" xfId="0" applyFont="1" applyBorder="1" applyAlignment="1" applyProtection="1">
      <alignment horizontal="left" indent="1"/>
      <protection hidden="1"/>
    </xf>
    <xf numFmtId="168" fontId="1" fillId="0" borderId="96" xfId="0" applyNumberFormat="1" applyFont="1" applyBorder="1" applyAlignment="1" applyProtection="1">
      <alignment shrinkToFit="1"/>
      <protection hidden="1"/>
    </xf>
    <xf numFmtId="169" fontId="143" fillId="0" borderId="96" xfId="0" applyNumberFormat="1" applyFont="1" applyBorder="1" applyAlignment="1" applyProtection="1">
      <alignment shrinkToFit="1"/>
      <protection hidden="1"/>
    </xf>
    <xf numFmtId="168" fontId="1" fillId="0" borderId="3" xfId="0" applyNumberFormat="1" applyFont="1" applyBorder="1" applyAlignment="1" applyProtection="1">
      <alignment shrinkToFit="1"/>
      <protection hidden="1"/>
    </xf>
    <xf numFmtId="168" fontId="1" fillId="0" borderId="54" xfId="0" applyNumberFormat="1" applyFont="1" applyBorder="1" applyAlignment="1" applyProtection="1">
      <alignment shrinkToFit="1"/>
      <protection hidden="1"/>
    </xf>
    <xf numFmtId="0" fontId="0" fillId="0" borderId="87" xfId="0" applyBorder="1" applyProtection="1">
      <protection hidden="1"/>
    </xf>
    <xf numFmtId="0" fontId="0" fillId="0" borderId="85" xfId="0" applyBorder="1" applyProtection="1">
      <protection hidden="1"/>
    </xf>
    <xf numFmtId="0" fontId="0" fillId="0" borderId="85" xfId="0" applyBorder="1" applyAlignment="1" applyProtection="1">
      <alignment horizontal="center"/>
      <protection hidden="1"/>
    </xf>
    <xf numFmtId="0" fontId="0" fillId="0" borderId="85" xfId="0" applyBorder="1" applyAlignment="1" applyProtection="1">
      <alignment horizontal="left" indent="1" shrinkToFit="1"/>
      <protection hidden="1"/>
    </xf>
    <xf numFmtId="168" fontId="1" fillId="0" borderId="85" xfId="0" applyNumberFormat="1" applyFont="1" applyBorder="1" applyAlignment="1" applyProtection="1">
      <alignment shrinkToFit="1"/>
      <protection hidden="1"/>
    </xf>
    <xf numFmtId="169" fontId="1" fillId="0" borderId="85" xfId="0" applyNumberFormat="1" applyFont="1" applyBorder="1" applyAlignment="1" applyProtection="1">
      <alignment shrinkToFit="1"/>
      <protection hidden="1"/>
    </xf>
    <xf numFmtId="169" fontId="5" fillId="0" borderId="84" xfId="0" applyNumberFormat="1" applyFont="1" applyBorder="1" applyAlignment="1" applyProtection="1">
      <alignment shrinkToFit="1"/>
      <protection hidden="1"/>
    </xf>
    <xf numFmtId="0" fontId="1" fillId="0" borderId="85" xfId="0" applyFont="1" applyBorder="1" applyAlignment="1" applyProtection="1">
      <alignment horizontal="left" indent="1"/>
      <protection hidden="1"/>
    </xf>
    <xf numFmtId="0" fontId="0" fillId="0" borderId="87" xfId="0" applyBorder="1" applyAlignment="1" applyProtection="1">
      <alignment horizontal="left" indent="1"/>
      <protection hidden="1"/>
    </xf>
    <xf numFmtId="0" fontId="0" fillId="0" borderId="87" xfId="0" applyBorder="1" applyAlignment="1" applyProtection="1">
      <alignment horizontal="center"/>
      <protection hidden="1"/>
    </xf>
    <xf numFmtId="0" fontId="0" fillId="0" borderId="87" xfId="0" applyBorder="1" applyAlignment="1" applyProtection="1">
      <alignment horizontal="left" indent="1" shrinkToFit="1"/>
      <protection hidden="1"/>
    </xf>
    <xf numFmtId="0" fontId="1" fillId="0" borderId="87" xfId="0" applyFont="1" applyBorder="1" applyAlignment="1" applyProtection="1">
      <alignment horizontal="left" indent="1"/>
      <protection hidden="1"/>
    </xf>
    <xf numFmtId="0" fontId="0" fillId="0" borderId="86" xfId="0" applyBorder="1" applyProtection="1">
      <protection hidden="1"/>
    </xf>
    <xf numFmtId="0" fontId="0" fillId="0" borderId="86" xfId="0" applyBorder="1" applyAlignment="1" applyProtection="1">
      <alignment horizontal="left" indent="1"/>
      <protection hidden="1"/>
    </xf>
    <xf numFmtId="0" fontId="0" fillId="0" borderId="86" xfId="0" applyBorder="1" applyAlignment="1" applyProtection="1">
      <alignment horizontal="center"/>
      <protection hidden="1"/>
    </xf>
    <xf numFmtId="0" fontId="0" fillId="0" borderId="86" xfId="0" applyBorder="1" applyAlignment="1" applyProtection="1">
      <alignment horizontal="left" indent="1" shrinkToFit="1"/>
      <protection hidden="1"/>
    </xf>
    <xf numFmtId="169" fontId="1" fillId="0" borderId="86" xfId="0" applyNumberFormat="1" applyFont="1" applyBorder="1" applyAlignment="1" applyProtection="1">
      <alignment shrinkToFit="1"/>
      <protection hidden="1"/>
    </xf>
    <xf numFmtId="0" fontId="1" fillId="0" borderId="86" xfId="0" applyFont="1" applyBorder="1" applyAlignment="1" applyProtection="1">
      <alignment horizontal="left" indent="1"/>
      <protection hidden="1"/>
    </xf>
    <xf numFmtId="0" fontId="0" fillId="0" borderId="87" xfId="0" quotePrefix="1" applyBorder="1" applyAlignment="1" applyProtection="1">
      <alignment horizontal="center"/>
      <protection hidden="1"/>
    </xf>
    <xf numFmtId="0" fontId="0" fillId="0" borderId="86" xfId="0" quotePrefix="1" applyBorder="1" applyAlignment="1" applyProtection="1">
      <alignment horizontal="center"/>
      <protection hidden="1"/>
    </xf>
    <xf numFmtId="168" fontId="1" fillId="0" borderId="87" xfId="0" applyNumberFormat="1" applyFont="1" applyBorder="1" applyAlignment="1" applyProtection="1">
      <alignment shrinkToFit="1"/>
      <protection hidden="1"/>
    </xf>
    <xf numFmtId="168" fontId="1" fillId="0" borderId="86" xfId="0" applyNumberFormat="1" applyFont="1" applyBorder="1" applyAlignment="1" applyProtection="1">
      <alignment shrinkToFit="1"/>
      <protection hidden="1"/>
    </xf>
    <xf numFmtId="169" fontId="5" fillId="0" borderId="87" xfId="0" applyNumberFormat="1" applyFont="1" applyBorder="1" applyAlignment="1" applyProtection="1">
      <alignment shrinkToFit="1"/>
      <protection hidden="1"/>
    </xf>
    <xf numFmtId="169" fontId="5" fillId="0" borderId="86" xfId="0" applyNumberFormat="1" applyFont="1" applyBorder="1" applyAlignment="1" applyProtection="1">
      <alignment shrinkToFit="1"/>
      <protection hidden="1"/>
    </xf>
    <xf numFmtId="168" fontId="1" fillId="0" borderId="84" xfId="0" applyNumberFormat="1" applyFont="1" applyBorder="1" applyAlignment="1" applyProtection="1">
      <alignment shrinkToFit="1"/>
      <protection hidden="1"/>
    </xf>
    <xf numFmtId="0" fontId="0" fillId="0" borderId="0" xfId="0" applyAlignment="1" applyProtection="1">
      <alignment vertical="top"/>
      <protection hidden="1"/>
    </xf>
    <xf numFmtId="0" fontId="0" fillId="0" borderId="84" xfId="0" applyBorder="1" applyAlignment="1" applyProtection="1">
      <alignment vertical="top"/>
      <protection hidden="1"/>
    </xf>
    <xf numFmtId="0" fontId="0" fillId="0" borderId="84" xfId="0" applyBorder="1" applyAlignment="1" applyProtection="1">
      <alignment horizontal="left" vertical="top" indent="1"/>
      <protection hidden="1"/>
    </xf>
    <xf numFmtId="0" fontId="0" fillId="0" borderId="84" xfId="0" applyBorder="1" applyAlignment="1" applyProtection="1">
      <alignment horizontal="center" vertical="top"/>
      <protection hidden="1"/>
    </xf>
    <xf numFmtId="0" fontId="0" fillId="0" borderId="84" xfId="0" applyBorder="1" applyAlignment="1" applyProtection="1">
      <alignment horizontal="left" vertical="top" indent="1" shrinkToFit="1"/>
      <protection hidden="1"/>
    </xf>
    <xf numFmtId="0" fontId="0" fillId="0" borderId="84" xfId="0" quotePrefix="1" applyBorder="1" applyAlignment="1" applyProtection="1">
      <alignment horizontal="center" vertical="top"/>
      <protection hidden="1"/>
    </xf>
    <xf numFmtId="169" fontId="1" fillId="0" borderId="84" xfId="0" applyNumberFormat="1" applyFont="1" applyBorder="1" applyAlignment="1" applyProtection="1">
      <alignment vertical="top" shrinkToFit="1"/>
      <protection hidden="1"/>
    </xf>
    <xf numFmtId="0" fontId="1" fillId="0" borderId="84" xfId="0" applyFont="1" applyBorder="1" applyAlignment="1" applyProtection="1">
      <alignment horizontal="left" vertical="top"/>
      <protection hidden="1"/>
    </xf>
    <xf numFmtId="0" fontId="0" fillId="0" borderId="84" xfId="0" applyBorder="1" applyAlignment="1" applyProtection="1">
      <alignment horizontal="left" vertical="center" indent="1" shrinkToFit="1"/>
      <protection hidden="1"/>
    </xf>
    <xf numFmtId="169" fontId="1" fillId="0" borderId="84" xfId="0" applyNumberFormat="1" applyFont="1" applyBorder="1" applyAlignment="1" applyProtection="1">
      <alignment horizontal="right" shrinkToFit="1"/>
      <protection hidden="1"/>
    </xf>
    <xf numFmtId="169" fontId="1" fillId="0" borderId="84" xfId="0" applyNumberFormat="1" applyFont="1" applyBorder="1" applyAlignment="1" applyProtection="1">
      <alignment horizontal="left" indent="1" shrinkToFit="1"/>
      <protection hidden="1"/>
    </xf>
    <xf numFmtId="169" fontId="5" fillId="0" borderId="84" xfId="0" applyNumberFormat="1" applyFont="1" applyBorder="1" applyAlignment="1" applyProtection="1">
      <alignment horizontal="right" shrinkToFit="1"/>
      <protection hidden="1"/>
    </xf>
    <xf numFmtId="169" fontId="1" fillId="0" borderId="87" xfId="0" applyNumberFormat="1" applyFont="1" applyBorder="1" applyAlignment="1" applyProtection="1">
      <alignment horizontal="right" shrinkToFit="1"/>
      <protection hidden="1"/>
    </xf>
    <xf numFmtId="169" fontId="1" fillId="0" borderId="87" xfId="0" applyNumberFormat="1" applyFont="1" applyBorder="1" applyAlignment="1" applyProtection="1">
      <alignment horizontal="left" indent="1" shrinkToFit="1"/>
      <protection hidden="1"/>
    </xf>
    <xf numFmtId="0" fontId="0" fillId="0" borderId="85" xfId="0" applyBorder="1" applyAlignment="1" applyProtection="1">
      <alignment horizontal="left" indent="1"/>
      <protection hidden="1"/>
    </xf>
    <xf numFmtId="168" fontId="1" fillId="0" borderId="3" xfId="0" applyNumberFormat="1" applyFont="1" applyBorder="1" applyAlignment="1" applyProtection="1">
      <alignment horizontal="left" indent="1"/>
      <protection hidden="1"/>
    </xf>
    <xf numFmtId="168" fontId="1" fillId="0" borderId="1" xfId="0" applyNumberFormat="1" applyFont="1" applyBorder="1" applyAlignment="1" applyProtection="1">
      <alignment shrinkToFit="1"/>
      <protection hidden="1"/>
    </xf>
    <xf numFmtId="169" fontId="5" fillId="0" borderId="3" xfId="0" applyNumberFormat="1" applyFont="1" applyBorder="1" applyAlignment="1" applyProtection="1">
      <alignment horizontal="left" indent="1" shrinkToFit="1"/>
      <protection hidden="1"/>
    </xf>
    <xf numFmtId="169" fontId="5" fillId="0" borderId="54" xfId="0" applyNumberFormat="1" applyFont="1" applyBorder="1" applyAlignment="1" applyProtection="1">
      <alignment horizontal="left" indent="1" shrinkToFit="1"/>
      <protection hidden="1"/>
    </xf>
    <xf numFmtId="169" fontId="5" fillId="0" borderId="84" xfId="0" applyNumberFormat="1" applyFont="1" applyBorder="1" applyAlignment="1" applyProtection="1">
      <alignment horizontal="left" indent="1" shrinkToFit="1"/>
      <protection hidden="1"/>
    </xf>
    <xf numFmtId="169" fontId="5" fillId="0" borderId="85" xfId="0" applyNumberFormat="1" applyFont="1" applyBorder="1" applyAlignment="1" applyProtection="1">
      <alignment horizontal="left" indent="1" shrinkToFit="1"/>
      <protection hidden="1"/>
    </xf>
    <xf numFmtId="169" fontId="5" fillId="0" borderId="86" xfId="0" applyNumberFormat="1" applyFont="1" applyBorder="1" applyAlignment="1" applyProtection="1">
      <alignment horizontal="left" indent="1" shrinkToFit="1"/>
      <protection hidden="1"/>
    </xf>
    <xf numFmtId="169" fontId="5" fillId="0" borderId="1" xfId="0" applyNumberFormat="1" applyFont="1" applyBorder="1" applyAlignment="1" applyProtection="1">
      <alignment horizontal="left" indent="1" shrinkToFit="1"/>
      <protection hidden="1"/>
    </xf>
    <xf numFmtId="169" fontId="1" fillId="0" borderId="3" xfId="0" quotePrefix="1" applyNumberFormat="1" applyFont="1" applyBorder="1" applyAlignment="1" applyProtection="1">
      <alignment shrinkToFit="1"/>
      <protection hidden="1"/>
    </xf>
    <xf numFmtId="169" fontId="1" fillId="0" borderId="54" xfId="0" quotePrefix="1" applyNumberFormat="1" applyFont="1" applyBorder="1" applyAlignment="1" applyProtection="1">
      <alignment shrinkToFit="1"/>
      <protection hidden="1"/>
    </xf>
    <xf numFmtId="0" fontId="0" fillId="0" borderId="203" xfId="0" applyBorder="1" applyAlignment="1" applyProtection="1">
      <alignment horizontal="left" indent="1" shrinkToFit="1"/>
      <protection hidden="1"/>
    </xf>
    <xf numFmtId="0" fontId="0" fillId="0" borderId="203" xfId="0" quotePrefix="1" applyBorder="1" applyAlignment="1" applyProtection="1">
      <alignment horizontal="center"/>
      <protection hidden="1"/>
    </xf>
    <xf numFmtId="169" fontId="5" fillId="0" borderId="87" xfId="0" applyNumberFormat="1" applyFont="1" applyBorder="1" applyAlignment="1" applyProtection="1">
      <alignment horizontal="left" indent="1" shrinkToFit="1"/>
      <protection hidden="1"/>
    </xf>
    <xf numFmtId="168" fontId="5" fillId="0" borderId="84" xfId="0" applyNumberFormat="1" applyFont="1" applyBorder="1" applyAlignment="1" applyProtection="1">
      <alignment shrinkToFit="1"/>
      <protection hidden="1"/>
    </xf>
    <xf numFmtId="0" fontId="0" fillId="0" borderId="202" xfId="0" applyBorder="1" applyProtection="1">
      <protection hidden="1"/>
    </xf>
    <xf numFmtId="0" fontId="0" fillId="0" borderId="202" xfId="0" applyBorder="1" applyAlignment="1" applyProtection="1">
      <alignment horizontal="left" indent="1"/>
      <protection hidden="1"/>
    </xf>
    <xf numFmtId="0" fontId="0" fillId="0" borderId="202" xfId="0" applyBorder="1" applyAlignment="1" applyProtection="1">
      <alignment horizontal="center"/>
      <protection hidden="1"/>
    </xf>
    <xf numFmtId="0" fontId="0" fillId="0" borderId="202" xfId="0" quotePrefix="1" applyBorder="1" applyAlignment="1" applyProtection="1">
      <alignment horizontal="center"/>
      <protection hidden="1"/>
    </xf>
    <xf numFmtId="0" fontId="0" fillId="0" borderId="202" xfId="0" applyBorder="1" applyAlignment="1" applyProtection="1">
      <alignment horizontal="left" indent="1" shrinkToFit="1"/>
      <protection hidden="1"/>
    </xf>
    <xf numFmtId="169" fontId="1" fillId="0" borderId="202" xfId="0" applyNumberFormat="1" applyFont="1" applyBorder="1" applyAlignment="1" applyProtection="1">
      <alignment shrinkToFit="1"/>
      <protection hidden="1"/>
    </xf>
    <xf numFmtId="0" fontId="1" fillId="0" borderId="202" xfId="0" applyFont="1" applyBorder="1" applyAlignment="1" applyProtection="1">
      <alignment horizontal="left" indent="1"/>
      <protection hidden="1"/>
    </xf>
    <xf numFmtId="0" fontId="0" fillId="0" borderId="15" xfId="0" applyBorder="1" applyProtection="1">
      <protection hidden="1"/>
    </xf>
    <xf numFmtId="0" fontId="1" fillId="0" borderId="15" xfId="0" applyFont="1" applyBorder="1" applyAlignment="1" applyProtection="1">
      <alignment horizontal="left" indent="1"/>
      <protection hidden="1"/>
    </xf>
    <xf numFmtId="0" fontId="5" fillId="2" borderId="88" xfId="0" applyFont="1" applyFill="1" applyBorder="1"/>
    <xf numFmtId="0" fontId="5" fillId="39" borderId="88" xfId="0" applyFont="1" applyFill="1" applyBorder="1"/>
    <xf numFmtId="0" fontId="5" fillId="4" borderId="88" xfId="0" applyFont="1" applyFill="1" applyBorder="1"/>
    <xf numFmtId="0" fontId="5" fillId="40" borderId="88" xfId="0" applyFont="1" applyFill="1" applyBorder="1"/>
    <xf numFmtId="0" fontId="5" fillId="41" borderId="88" xfId="0" applyFont="1" applyFill="1" applyBorder="1"/>
    <xf numFmtId="0" fontId="1" fillId="0" borderId="2" xfId="0" applyFont="1" applyBorder="1" applyAlignment="1" applyProtection="1">
      <alignment vertical="center"/>
      <protection hidden="1"/>
    </xf>
    <xf numFmtId="169" fontId="1" fillId="20" borderId="6" xfId="0" applyNumberFormat="1" applyFont="1" applyFill="1" applyBorder="1" applyAlignment="1" applyProtection="1">
      <alignment vertical="center"/>
      <protection hidden="1"/>
    </xf>
    <xf numFmtId="0" fontId="3" fillId="8" borderId="206" xfId="0" applyFont="1" applyFill="1" applyBorder="1" applyAlignment="1" applyProtection="1">
      <alignment horizontal="left" vertical="center" wrapText="1" indent="1"/>
      <protection hidden="1"/>
    </xf>
    <xf numFmtId="0" fontId="3" fillId="0" borderId="204" xfId="0" applyFont="1" applyBorder="1" applyAlignment="1" applyProtection="1">
      <alignment horizontal="right" vertical="center" indent="1"/>
      <protection hidden="1"/>
    </xf>
    <xf numFmtId="0" fontId="0" fillId="2" borderId="204" xfId="0" applyFill="1" applyBorder="1" applyAlignment="1" applyProtection="1">
      <alignment vertical="center"/>
      <protection hidden="1"/>
    </xf>
    <xf numFmtId="0" fontId="0" fillId="11" borderId="204" xfId="0" applyFill="1" applyBorder="1" applyAlignment="1" applyProtection="1">
      <alignment vertical="center"/>
      <protection hidden="1"/>
    </xf>
    <xf numFmtId="0" fontId="0" fillId="12" borderId="204" xfId="0" applyFill="1" applyBorder="1" applyAlignment="1" applyProtection="1">
      <alignment vertical="center"/>
      <protection hidden="1"/>
    </xf>
    <xf numFmtId="168" fontId="1" fillId="0" borderId="207" xfId="0" applyNumberFormat="1" applyFont="1" applyBorder="1" applyAlignment="1" applyProtection="1">
      <alignment horizontal="left" vertical="center"/>
      <protection hidden="1"/>
    </xf>
    <xf numFmtId="168" fontId="1" fillId="0" borderId="8" xfId="0" applyNumberFormat="1" applyFont="1" applyBorder="1" applyAlignment="1" applyProtection="1">
      <alignment horizontal="left" vertical="center"/>
      <protection hidden="1"/>
    </xf>
    <xf numFmtId="0" fontId="65" fillId="0" borderId="104" xfId="0" applyFont="1" applyBorder="1" applyAlignment="1" applyProtection="1">
      <alignment horizontal="left" vertical="center" indent="1"/>
      <protection locked="0"/>
    </xf>
    <xf numFmtId="169" fontId="5" fillId="0" borderId="202" xfId="0" applyNumberFormat="1" applyFont="1" applyBorder="1" applyAlignment="1" applyProtection="1">
      <alignment horizontal="left" indent="1" shrinkToFit="1"/>
      <protection hidden="1"/>
    </xf>
    <xf numFmtId="0" fontId="34" fillId="29" borderId="91" xfId="0" applyFont="1" applyFill="1" applyBorder="1" applyAlignment="1">
      <alignment horizontal="center"/>
    </xf>
    <xf numFmtId="0" fontId="31" fillId="29" borderId="71" xfId="0" applyFont="1" applyFill="1" applyBorder="1" applyAlignment="1">
      <alignment horizontal="center" vertical="center" wrapText="1"/>
    </xf>
    <xf numFmtId="0" fontId="34" fillId="29" borderId="112" xfId="0" applyFont="1" applyFill="1" applyBorder="1" applyAlignment="1">
      <alignment horizontal="center" vertical="center"/>
    </xf>
    <xf numFmtId="0" fontId="0" fillId="29" borderId="108" xfId="0" applyFill="1" applyBorder="1" applyAlignment="1">
      <alignment horizontal="left" vertical="center" wrapText="1" indent="1"/>
    </xf>
    <xf numFmtId="0" fontId="0" fillId="29" borderId="61" xfId="0" applyFill="1" applyBorder="1" applyAlignment="1">
      <alignment horizontal="left" vertical="center" wrapText="1" indent="1"/>
    </xf>
    <xf numFmtId="0" fontId="34" fillId="29" borderId="101" xfId="0" applyFont="1" applyFill="1" applyBorder="1" applyAlignment="1">
      <alignment horizontal="center" vertical="center"/>
    </xf>
    <xf numFmtId="0" fontId="30" fillId="29" borderId="91" xfId="0" applyFont="1" applyFill="1" applyBorder="1" applyAlignment="1">
      <alignment horizontal="left" vertical="center"/>
    </xf>
    <xf numFmtId="0" fontId="5" fillId="16" borderId="0" xfId="0" applyFont="1" applyFill="1" applyAlignment="1">
      <alignment horizontal="right"/>
    </xf>
    <xf numFmtId="0" fontId="0" fillId="16" borderId="0" xfId="0" applyFill="1" applyAlignment="1">
      <alignment horizontal="right"/>
    </xf>
    <xf numFmtId="0" fontId="13" fillId="29" borderId="102" xfId="0" applyFont="1" applyFill="1" applyBorder="1" applyAlignment="1">
      <alignment horizontal="right" vertical="center"/>
    </xf>
    <xf numFmtId="0" fontId="13" fillId="29" borderId="111" xfId="0" applyFont="1" applyFill="1" applyBorder="1" applyAlignment="1">
      <alignment horizontal="right" vertical="center"/>
    </xf>
    <xf numFmtId="0" fontId="12" fillId="29" borderId="111" xfId="0" applyFont="1" applyFill="1" applyBorder="1" applyAlignment="1">
      <alignment horizontal="right" vertical="center"/>
    </xf>
    <xf numFmtId="0" fontId="13" fillId="29" borderId="105" xfId="0" applyFont="1" applyFill="1" applyBorder="1" applyAlignment="1">
      <alignment horizontal="right" vertical="center"/>
    </xf>
    <xf numFmtId="0" fontId="65" fillId="0" borderId="106" xfId="0" applyFont="1" applyBorder="1" applyAlignment="1" applyProtection="1">
      <alignment horizontal="left" vertical="center" indent="1" shrinkToFit="1"/>
      <protection locked="0"/>
    </xf>
    <xf numFmtId="0" fontId="67" fillId="0" borderId="106" xfId="0" applyFont="1" applyBorder="1" applyAlignment="1" applyProtection="1">
      <alignment horizontal="left" vertical="center" indent="1" shrinkToFit="1"/>
      <protection locked="0"/>
    </xf>
    <xf numFmtId="0" fontId="67" fillId="0" borderId="106" xfId="0" applyFont="1" applyBorder="1" applyAlignment="1" applyProtection="1">
      <alignment horizontal="left" vertical="center" indent="1"/>
      <protection locked="0"/>
    </xf>
    <xf numFmtId="0" fontId="4" fillId="29" borderId="105" xfId="0" applyFont="1" applyFill="1" applyBorder="1" applyAlignment="1">
      <alignment horizontal="right" vertical="center"/>
    </xf>
    <xf numFmtId="49" fontId="67" fillId="0" borderId="106" xfId="0" applyNumberFormat="1" applyFont="1" applyBorder="1" applyAlignment="1" applyProtection="1">
      <alignment horizontal="left" vertical="center" indent="1"/>
      <protection locked="0"/>
    </xf>
    <xf numFmtId="0" fontId="68" fillId="0" borderId="106" xfId="0" applyFont="1" applyBorder="1" applyAlignment="1" applyProtection="1">
      <alignment horizontal="left" vertical="center" indent="1"/>
      <protection locked="0"/>
    </xf>
    <xf numFmtId="0" fontId="12" fillId="29" borderId="105" xfId="0" applyFont="1" applyFill="1" applyBorder="1" applyAlignment="1">
      <alignment horizontal="right" vertical="center" wrapText="1"/>
    </xf>
    <xf numFmtId="0" fontId="12" fillId="29" borderId="105" xfId="0" applyFont="1" applyFill="1" applyBorder="1" applyAlignment="1">
      <alignment horizontal="right" vertical="center"/>
    </xf>
    <xf numFmtId="0" fontId="148" fillId="29" borderId="105" xfId="0" applyFont="1" applyFill="1" applyBorder="1" applyAlignment="1">
      <alignment horizontal="right" vertical="center"/>
    </xf>
    <xf numFmtId="0" fontId="36" fillId="29" borderId="122" xfId="0" applyFont="1" applyFill="1" applyBorder="1" applyAlignment="1">
      <alignment horizontal="left" vertical="center" indent="1"/>
    </xf>
    <xf numFmtId="0" fontId="36" fillId="29" borderId="114" xfId="0" applyFont="1" applyFill="1" applyBorder="1" applyAlignment="1">
      <alignment horizontal="left" vertical="center" indent="1"/>
    </xf>
    <xf numFmtId="0" fontId="30" fillId="29" borderId="123" xfId="0" applyFont="1" applyFill="1" applyBorder="1" applyAlignment="1">
      <alignment horizontal="left" vertical="center"/>
    </xf>
    <xf numFmtId="0" fontId="148" fillId="29" borderId="111" xfId="0" applyFont="1" applyFill="1" applyBorder="1" applyAlignment="1">
      <alignment horizontal="right" vertical="center"/>
    </xf>
    <xf numFmtId="0" fontId="127" fillId="16" borderId="0" xfId="0" applyFont="1" applyFill="1" applyAlignment="1" applyProtection="1">
      <alignment horizontal="left" indent="1"/>
      <protection hidden="1"/>
    </xf>
    <xf numFmtId="0" fontId="35" fillId="21" borderId="110" xfId="0" applyFont="1" applyFill="1" applyBorder="1" applyAlignment="1">
      <alignment horizontal="left" vertical="center" indent="1"/>
    </xf>
    <xf numFmtId="0" fontId="0" fillId="2" borderId="88" xfId="0" applyFill="1" applyBorder="1" applyAlignment="1">
      <alignment horizontal="right" vertical="center"/>
    </xf>
    <xf numFmtId="0" fontId="0" fillId="2" borderId="88" xfId="0" applyFill="1" applyBorder="1" applyAlignment="1">
      <alignment horizontal="left" vertical="center" indent="1"/>
    </xf>
    <xf numFmtId="0" fontId="0" fillId="21" borderId="110" xfId="0" applyFill="1" applyBorder="1"/>
    <xf numFmtId="0" fontId="31" fillId="27" borderId="91" xfId="0" applyFont="1" applyFill="1" applyBorder="1" applyAlignment="1" applyProtection="1">
      <alignment horizontal="right"/>
      <protection hidden="1"/>
    </xf>
    <xf numFmtId="0" fontId="67" fillId="38" borderId="106" xfId="0" applyFont="1" applyFill="1" applyBorder="1" applyAlignment="1">
      <alignment horizontal="left" vertical="center" indent="1"/>
    </xf>
    <xf numFmtId="0" fontId="152" fillId="27" borderId="0" xfId="0" applyFont="1" applyFill="1" applyAlignment="1" applyProtection="1">
      <alignment horizontal="center" vertical="top"/>
      <protection hidden="1"/>
    </xf>
    <xf numFmtId="0" fontId="133" fillId="38" borderId="103" xfId="0" applyFont="1" applyFill="1" applyBorder="1" applyAlignment="1">
      <alignment horizontal="center" vertical="center"/>
    </xf>
    <xf numFmtId="0" fontId="34" fillId="29" borderId="113" xfId="0" applyFont="1" applyFill="1" applyBorder="1" applyAlignment="1">
      <alignment horizontal="center" vertical="center" wrapText="1"/>
    </xf>
    <xf numFmtId="0" fontId="31" fillId="29" borderId="104" xfId="0" applyFont="1" applyFill="1" applyBorder="1" applyAlignment="1">
      <alignment horizontal="center" vertical="center"/>
    </xf>
    <xf numFmtId="168" fontId="67" fillId="0" borderId="104" xfId="0" applyNumberFormat="1" applyFont="1" applyBorder="1" applyAlignment="1" applyProtection="1">
      <alignment vertical="center" shrinkToFit="1"/>
      <protection locked="0"/>
    </xf>
    <xf numFmtId="0" fontId="133" fillId="38" borderId="120" xfId="0" applyFont="1" applyFill="1" applyBorder="1" applyAlignment="1">
      <alignment horizontal="center" vertical="center" wrapText="1"/>
    </xf>
    <xf numFmtId="0" fontId="138" fillId="38" borderId="101" xfId="0" applyFont="1" applyFill="1" applyBorder="1" applyAlignment="1">
      <alignment horizontal="center"/>
    </xf>
    <xf numFmtId="0" fontId="145" fillId="18" borderId="0" xfId="0" applyFont="1" applyFill="1" applyAlignment="1">
      <alignment horizontal="left" indent="1"/>
    </xf>
    <xf numFmtId="0" fontId="66" fillId="18" borderId="0" xfId="0" applyFont="1" applyFill="1" applyAlignment="1">
      <alignment horizontal="left" indent="1"/>
    </xf>
    <xf numFmtId="0" fontId="34" fillId="29" borderId="134" xfId="0" applyFont="1" applyFill="1" applyBorder="1" applyAlignment="1">
      <alignment horizontal="center"/>
    </xf>
    <xf numFmtId="0" fontId="31" fillId="29" borderId="122" xfId="0" applyFont="1" applyFill="1" applyBorder="1" applyAlignment="1">
      <alignment horizontal="left" vertical="center" wrapText="1" indent="1"/>
    </xf>
    <xf numFmtId="0" fontId="44" fillId="29" borderId="133" xfId="0" applyFont="1" applyFill="1" applyBorder="1" applyAlignment="1">
      <alignment horizontal="center" vertical="center" wrapText="1"/>
    </xf>
    <xf numFmtId="0" fontId="44" fillId="29" borderId="123" xfId="0" applyFont="1" applyFill="1" applyBorder="1" applyAlignment="1">
      <alignment horizontal="center" vertical="center" wrapText="1"/>
    </xf>
    <xf numFmtId="0" fontId="44" fillId="29" borderId="155" xfId="0" applyFont="1" applyFill="1" applyBorder="1" applyAlignment="1">
      <alignment horizontal="center" vertical="center" wrapText="1"/>
    </xf>
    <xf numFmtId="169" fontId="65" fillId="29" borderId="120" xfId="0" applyNumberFormat="1" applyFont="1" applyFill="1" applyBorder="1" applyAlignment="1">
      <alignment vertical="center" shrinkToFit="1"/>
    </xf>
    <xf numFmtId="169" fontId="65" fillId="29" borderId="102" xfId="0" applyNumberFormat="1" applyFont="1" applyFill="1" applyBorder="1" applyAlignment="1">
      <alignment vertical="center" shrinkToFit="1"/>
    </xf>
    <xf numFmtId="0" fontId="31" fillId="29" borderId="118" xfId="0" applyFont="1" applyFill="1" applyBorder="1" applyAlignment="1">
      <alignment horizontal="left" vertical="center" wrapText="1" indent="1"/>
    </xf>
    <xf numFmtId="0" fontId="44" fillId="29" borderId="135" xfId="0" applyFont="1" applyFill="1" applyBorder="1" applyAlignment="1">
      <alignment horizontal="center" vertical="center" wrapText="1"/>
    </xf>
    <xf numFmtId="0" fontId="48" fillId="29" borderId="110" xfId="0" applyFont="1" applyFill="1" applyBorder="1" applyAlignment="1">
      <alignment horizontal="center" vertical="center" wrapText="1"/>
    </xf>
    <xf numFmtId="0" fontId="48" fillId="29" borderId="106" xfId="0" applyFont="1" applyFill="1" applyBorder="1" applyAlignment="1">
      <alignment horizontal="center" vertical="center" wrapText="1"/>
    </xf>
    <xf numFmtId="0" fontId="0" fillId="21" borderId="108" xfId="0" applyFill="1" applyBorder="1"/>
    <xf numFmtId="0" fontId="143" fillId="16" borderId="208" xfId="0" applyFont="1" applyFill="1" applyBorder="1" applyAlignment="1">
      <alignment horizontal="left" indent="1"/>
    </xf>
    <xf numFmtId="0" fontId="143" fillId="16" borderId="209" xfId="0" applyFont="1" applyFill="1" applyBorder="1" applyAlignment="1">
      <alignment horizontal="left" indent="1"/>
    </xf>
    <xf numFmtId="0" fontId="143" fillId="16" borderId="210" xfId="0" applyFont="1" applyFill="1" applyBorder="1" applyAlignment="1">
      <alignment horizontal="left" indent="1"/>
    </xf>
    <xf numFmtId="0" fontId="143" fillId="16" borderId="211" xfId="0" applyFont="1" applyFill="1" applyBorder="1" applyAlignment="1">
      <alignment horizontal="left" indent="1"/>
    </xf>
    <xf numFmtId="0" fontId="143" fillId="16" borderId="212" xfId="0" applyFont="1" applyFill="1" applyBorder="1" applyAlignment="1">
      <alignment horizontal="left" indent="1"/>
    </xf>
    <xf numFmtId="0" fontId="143" fillId="16" borderId="213" xfId="0" applyFont="1" applyFill="1" applyBorder="1" applyAlignment="1">
      <alignment horizontal="left" indent="1"/>
    </xf>
    <xf numFmtId="0" fontId="35" fillId="21" borderId="108" xfId="0" applyFont="1" applyFill="1" applyBorder="1" applyAlignment="1">
      <alignment horizontal="left" vertical="center" indent="1"/>
    </xf>
    <xf numFmtId="0" fontId="13" fillId="21" borderId="98" xfId="0" applyFont="1" applyFill="1" applyBorder="1" applyAlignment="1">
      <alignment horizontal="right" vertical="center" indent="1"/>
    </xf>
    <xf numFmtId="0" fontId="4" fillId="21" borderId="98" xfId="0" applyFont="1" applyFill="1" applyBorder="1" applyAlignment="1">
      <alignment horizontal="right" indent="1"/>
    </xf>
    <xf numFmtId="168" fontId="133" fillId="38" borderId="120" xfId="0" applyNumberFormat="1" applyFont="1" applyFill="1" applyBorder="1" applyAlignment="1">
      <alignment horizontal="right" vertical="center" wrapText="1" indent="1"/>
    </xf>
    <xf numFmtId="168" fontId="133" fillId="38" borderId="95" xfId="0" applyNumberFormat="1" applyFont="1" applyFill="1" applyBorder="1" applyAlignment="1">
      <alignment horizontal="right" vertical="center" wrapText="1" indent="1"/>
    </xf>
    <xf numFmtId="168" fontId="133" fillId="38" borderId="110" xfId="0" applyNumberFormat="1" applyFont="1" applyFill="1" applyBorder="1" applyAlignment="1">
      <alignment horizontal="right" vertical="center" wrapText="1" indent="1"/>
    </xf>
    <xf numFmtId="168" fontId="133" fillId="38" borderId="101" xfId="0" applyNumberFormat="1" applyFont="1" applyFill="1" applyBorder="1" applyAlignment="1">
      <alignment horizontal="right" vertical="center" wrapText="1" indent="1"/>
    </xf>
    <xf numFmtId="0" fontId="31" fillId="29" borderId="215" xfId="0" applyFont="1" applyFill="1" applyBorder="1" applyAlignment="1">
      <alignment horizontal="left" vertical="center" wrapText="1" indent="1"/>
    </xf>
    <xf numFmtId="0" fontId="31" fillId="29" borderId="94" xfId="0" applyFont="1" applyFill="1" applyBorder="1" applyAlignment="1">
      <alignment horizontal="left" vertical="center" wrapText="1" indent="1"/>
    </xf>
    <xf numFmtId="0" fontId="12" fillId="29" borderId="98" xfId="0" applyFont="1" applyFill="1" applyBorder="1" applyAlignment="1">
      <alignment vertical="center" wrapText="1"/>
    </xf>
    <xf numFmtId="0" fontId="12" fillId="29" borderId="99" xfId="0" applyFont="1" applyFill="1" applyBorder="1" applyAlignment="1">
      <alignment vertical="center" wrapText="1"/>
    </xf>
    <xf numFmtId="0" fontId="34" fillId="29" borderId="111" xfId="0" applyFont="1" applyFill="1" applyBorder="1" applyAlignment="1">
      <alignment horizontal="center" vertical="center" wrapText="1"/>
    </xf>
    <xf numFmtId="0" fontId="34" fillId="29" borderId="99" xfId="0" applyFont="1" applyFill="1" applyBorder="1" applyAlignment="1">
      <alignment horizontal="center" vertical="center" wrapText="1"/>
    </xf>
    <xf numFmtId="0" fontId="34" fillId="29" borderId="112" xfId="0" applyFont="1" applyFill="1" applyBorder="1" applyAlignment="1">
      <alignment horizontal="center" vertical="center" wrapText="1"/>
    </xf>
    <xf numFmtId="0" fontId="31" fillId="29" borderId="177" xfId="0" applyFont="1" applyFill="1" applyBorder="1" applyAlignment="1">
      <alignment horizontal="right" vertical="center" wrapText="1" indent="1"/>
    </xf>
    <xf numFmtId="0" fontId="31" fillId="29" borderId="137" xfId="0" applyFont="1" applyFill="1" applyBorder="1" applyAlignment="1">
      <alignment horizontal="right" vertical="center" wrapText="1" indent="1"/>
    </xf>
    <xf numFmtId="0" fontId="12" fillId="29" borderId="105" xfId="0" applyFont="1" applyFill="1" applyBorder="1" applyAlignment="1">
      <alignment horizontal="right" vertical="center" wrapText="1" indent="1"/>
    </xf>
    <xf numFmtId="0" fontId="12" fillId="29" borderId="111" xfId="0" applyFont="1" applyFill="1" applyBorder="1" applyAlignment="1">
      <alignment horizontal="right" vertical="center" wrapText="1" indent="1"/>
    </xf>
    <xf numFmtId="0" fontId="31" fillId="29" borderId="135" xfId="0" applyFont="1" applyFill="1" applyBorder="1" applyAlignment="1">
      <alignment horizontal="right" vertical="center" wrapText="1" indent="1"/>
    </xf>
    <xf numFmtId="0" fontId="29" fillId="26" borderId="0" xfId="0" applyFont="1" applyFill="1" applyAlignment="1">
      <alignment horizontal="right" vertical="center"/>
    </xf>
    <xf numFmtId="0" fontId="29" fillId="26" borderId="0" xfId="0" applyFont="1" applyFill="1" applyAlignment="1">
      <alignment vertical="center"/>
    </xf>
    <xf numFmtId="0" fontId="29" fillId="29" borderId="108" xfId="0" applyFont="1" applyFill="1" applyBorder="1" applyAlignment="1">
      <alignment horizontal="center" vertical="center"/>
    </xf>
    <xf numFmtId="0" fontId="29" fillId="29" borderId="114" xfId="0" applyFont="1" applyFill="1" applyBorder="1" applyAlignment="1">
      <alignment horizontal="center" vertical="center"/>
    </xf>
    <xf numFmtId="2" fontId="0" fillId="32" borderId="142" xfId="0" applyNumberFormat="1" applyFill="1" applyBorder="1" applyAlignment="1">
      <alignment horizontal="center" vertical="center"/>
    </xf>
    <xf numFmtId="2" fontId="0" fillId="32" borderId="98" xfId="0" applyNumberFormat="1" applyFill="1" applyBorder="1" applyAlignment="1">
      <alignment horizontal="center" vertical="center"/>
    </xf>
    <xf numFmtId="0" fontId="29" fillId="29" borderId="61" xfId="0" applyFont="1" applyFill="1" applyBorder="1" applyAlignment="1">
      <alignment horizontal="left" vertical="center" wrapText="1" indent="1"/>
    </xf>
    <xf numFmtId="0" fontId="0" fillId="29" borderId="114" xfId="0" applyFill="1" applyBorder="1" applyAlignment="1">
      <alignment horizontal="left" vertical="center" wrapText="1" indent="1"/>
    </xf>
    <xf numFmtId="0" fontId="0" fillId="26" borderId="61" xfId="0" applyFill="1" applyBorder="1" applyAlignment="1">
      <alignment vertical="center" wrapText="1"/>
    </xf>
    <xf numFmtId="0" fontId="29" fillId="26" borderId="70" xfId="0" applyFont="1" applyFill="1" applyBorder="1" applyAlignment="1">
      <alignment horizontal="right" vertical="center"/>
    </xf>
    <xf numFmtId="0" fontId="29" fillId="26" borderId="70" xfId="0" applyFont="1" applyFill="1" applyBorder="1" applyAlignment="1">
      <alignment vertical="center"/>
    </xf>
    <xf numFmtId="0" fontId="29" fillId="29" borderId="152" xfId="0" applyFont="1" applyFill="1" applyBorder="1" applyAlignment="1">
      <alignment vertical="center"/>
    </xf>
    <xf numFmtId="1" fontId="0" fillId="32" borderId="88" xfId="0" applyNumberFormat="1" applyFill="1" applyBorder="1" applyAlignment="1">
      <alignment horizontal="center" vertical="center"/>
    </xf>
    <xf numFmtId="0" fontId="13" fillId="29" borderId="107" xfId="0" applyFont="1" applyFill="1" applyBorder="1" applyAlignment="1">
      <alignment horizontal="left" vertical="center" wrapText="1" indent="1"/>
    </xf>
    <xf numFmtId="0" fontId="31" fillId="29" borderId="118" xfId="0" applyFont="1" applyFill="1" applyBorder="1" applyAlignment="1">
      <alignment horizontal="center" vertical="center" wrapText="1"/>
    </xf>
    <xf numFmtId="0" fontId="31" fillId="29" borderId="118" xfId="0" applyFont="1" applyFill="1" applyBorder="1" applyAlignment="1">
      <alignment horizontal="center" vertical="center"/>
    </xf>
    <xf numFmtId="0" fontId="31" fillId="29" borderId="143" xfId="0" applyFont="1" applyFill="1" applyBorder="1" applyAlignment="1">
      <alignment horizontal="center" vertical="center" wrapText="1"/>
    </xf>
    <xf numFmtId="0" fontId="34" fillId="29" borderId="133" xfId="0" applyFont="1" applyFill="1" applyBorder="1" applyAlignment="1">
      <alignment horizontal="center"/>
    </xf>
    <xf numFmtId="0" fontId="34" fillId="29" borderId="123" xfId="0" applyFont="1" applyFill="1" applyBorder="1" applyAlignment="1">
      <alignment horizontal="center"/>
    </xf>
    <xf numFmtId="0" fontId="131" fillId="29" borderId="152" xfId="0" applyFont="1" applyFill="1" applyBorder="1" applyAlignment="1">
      <alignment horizontal="center" vertical="center" wrapText="1"/>
    </xf>
    <xf numFmtId="0" fontId="131" fillId="16" borderId="0" xfId="0" applyFont="1" applyFill="1" applyAlignment="1">
      <alignment horizontal="left" indent="1"/>
    </xf>
    <xf numFmtId="0" fontId="43" fillId="16" borderId="0" xfId="0" applyFont="1" applyFill="1" applyAlignment="1">
      <alignment horizontal="left" vertical="center" wrapText="1"/>
    </xf>
    <xf numFmtId="0" fontId="154" fillId="16" borderId="0" xfId="0" applyFont="1" applyFill="1" applyAlignment="1" applyProtection="1">
      <alignment horizontal="left" vertical="top" indent="1"/>
      <protection hidden="1"/>
    </xf>
    <xf numFmtId="0" fontId="31" fillId="29" borderId="132" xfId="0" applyFont="1" applyFill="1" applyBorder="1" applyAlignment="1">
      <alignment horizontal="center" vertical="center"/>
    </xf>
    <xf numFmtId="169" fontId="34" fillId="29" borderId="123" xfId="0" applyNumberFormat="1" applyFont="1" applyFill="1" applyBorder="1" applyAlignment="1">
      <alignment horizontal="center"/>
    </xf>
    <xf numFmtId="169" fontId="34" fillId="29" borderId="134" xfId="0" applyNumberFormat="1" applyFont="1" applyFill="1" applyBorder="1" applyAlignment="1">
      <alignment horizontal="center"/>
    </xf>
    <xf numFmtId="0" fontId="34" fillId="29" borderId="100" xfId="0" applyFont="1" applyFill="1" applyBorder="1" applyAlignment="1">
      <alignment horizontal="center" vertical="center" wrapText="1" shrinkToFit="1"/>
    </xf>
    <xf numFmtId="0" fontId="34" fillId="29" borderId="135" xfId="0" applyFont="1" applyFill="1" applyBorder="1" applyAlignment="1">
      <alignment horizontal="center" vertical="center" wrapText="1"/>
    </xf>
    <xf numFmtId="0" fontId="34" fillId="29" borderId="154" xfId="0" applyFont="1" applyFill="1" applyBorder="1" applyAlignment="1">
      <alignment horizontal="center" vertical="center" wrapText="1"/>
    </xf>
    <xf numFmtId="0" fontId="34" fillId="26" borderId="123" xfId="0" applyFont="1" applyFill="1" applyBorder="1" applyAlignment="1">
      <alignment horizontal="center" vertical="center" wrapText="1"/>
    </xf>
    <xf numFmtId="0" fontId="34" fillId="29" borderId="155" xfId="0" applyFont="1" applyFill="1" applyBorder="1" applyAlignment="1">
      <alignment horizontal="center" vertical="center" wrapText="1"/>
    </xf>
    <xf numFmtId="0" fontId="34" fillId="29" borderId="112" xfId="0" applyFont="1" applyFill="1" applyBorder="1" applyAlignment="1">
      <alignment horizontal="center" vertical="center" wrapText="1" shrinkToFit="1"/>
    </xf>
    <xf numFmtId="169" fontId="31" fillId="29" borderId="104" xfId="0" applyNumberFormat="1" applyFont="1" applyFill="1" applyBorder="1" applyAlignment="1">
      <alignment horizontal="center" vertical="center" wrapText="1"/>
    </xf>
    <xf numFmtId="169" fontId="34" fillId="29" borderId="112" xfId="0" applyNumberFormat="1" applyFont="1" applyFill="1" applyBorder="1" applyAlignment="1">
      <alignment horizontal="center" vertical="center" wrapText="1"/>
    </xf>
    <xf numFmtId="169" fontId="34" fillId="29" borderId="113" xfId="0" applyNumberFormat="1" applyFont="1" applyFill="1" applyBorder="1" applyAlignment="1">
      <alignment horizontal="center" vertical="center" wrapText="1"/>
    </xf>
    <xf numFmtId="168" fontId="69" fillId="38" borderId="95" xfId="0" applyNumberFormat="1" applyFont="1" applyFill="1" applyBorder="1" applyAlignment="1">
      <alignment vertical="center"/>
    </xf>
    <xf numFmtId="1" fontId="69" fillId="29" borderId="88" xfId="0" applyNumberFormat="1" applyFont="1" applyFill="1" applyBorder="1" applyAlignment="1">
      <alignment horizontal="center" vertical="center"/>
    </xf>
    <xf numFmtId="0" fontId="131" fillId="29" borderId="103" xfId="0" applyFont="1" applyFill="1" applyBorder="1" applyAlignment="1">
      <alignment horizontal="center" vertical="center"/>
    </xf>
    <xf numFmtId="0" fontId="131" fillId="29" borderId="88" xfId="0" applyFont="1" applyFill="1" applyBorder="1" applyAlignment="1">
      <alignment horizontal="center" vertical="center"/>
    </xf>
    <xf numFmtId="0" fontId="156" fillId="29" borderId="88" xfId="0" applyFont="1" applyFill="1" applyBorder="1" applyAlignment="1">
      <alignment horizontal="center" vertical="center"/>
    </xf>
    <xf numFmtId="0" fontId="131" fillId="29" borderId="112" xfId="0" applyFont="1" applyFill="1" applyBorder="1" applyAlignment="1">
      <alignment horizontal="center" vertical="center"/>
    </xf>
    <xf numFmtId="0" fontId="131" fillId="29" borderId="95" xfId="0" applyFont="1" applyFill="1" applyBorder="1" applyAlignment="1">
      <alignment horizontal="right" vertical="center" indent="1"/>
    </xf>
    <xf numFmtId="0" fontId="131" fillId="29" borderId="110" xfId="0" applyFont="1" applyFill="1" applyBorder="1" applyAlignment="1">
      <alignment horizontal="right" vertical="center" indent="1"/>
    </xf>
    <xf numFmtId="0" fontId="131" fillId="29" borderId="101" xfId="0" applyFont="1" applyFill="1" applyBorder="1" applyAlignment="1">
      <alignment horizontal="right" vertical="center" indent="1"/>
    </xf>
    <xf numFmtId="0" fontId="157" fillId="29" borderId="71" xfId="0" applyFont="1" applyFill="1" applyBorder="1" applyAlignment="1">
      <alignment horizontal="center" vertical="center"/>
    </xf>
    <xf numFmtId="0" fontId="157" fillId="29" borderId="88" xfId="0" applyFont="1" applyFill="1" applyBorder="1" applyAlignment="1">
      <alignment horizontal="center" vertical="center"/>
    </xf>
    <xf numFmtId="0" fontId="157" fillId="29" borderId="112" xfId="0" applyFont="1" applyFill="1" applyBorder="1" applyAlignment="1">
      <alignment horizontal="center" vertical="center"/>
    </xf>
    <xf numFmtId="0" fontId="157" fillId="29" borderId="103" xfId="0" applyFont="1" applyFill="1" applyBorder="1" applyAlignment="1">
      <alignment horizontal="center" vertical="center"/>
    </xf>
    <xf numFmtId="0" fontId="158" fillId="38" borderId="102" xfId="0" applyFont="1" applyFill="1" applyBorder="1" applyAlignment="1">
      <alignment horizontal="left" vertical="center" wrapText="1" indent="1"/>
    </xf>
    <xf numFmtId="0" fontId="11" fillId="38" borderId="137" xfId="0" applyFont="1" applyFill="1" applyBorder="1" applyAlignment="1">
      <alignment horizontal="left" vertical="center" wrapText="1" indent="1"/>
    </xf>
    <xf numFmtId="0" fontId="11" fillId="38" borderId="105" xfId="0" applyFont="1" applyFill="1" applyBorder="1" applyAlignment="1">
      <alignment horizontal="left" vertical="center" wrapText="1" indent="1"/>
    </xf>
    <xf numFmtId="0" fontId="11" fillId="38" borderId="105" xfId="0" applyFont="1" applyFill="1" applyBorder="1" applyAlignment="1">
      <alignment horizontal="left" vertical="center" wrapText="1" indent="2"/>
    </xf>
    <xf numFmtId="0" fontId="11" fillId="38" borderId="111" xfId="0" applyFont="1" applyFill="1" applyBorder="1" applyAlignment="1">
      <alignment horizontal="left" vertical="center" wrapText="1" indent="1"/>
    </xf>
    <xf numFmtId="0" fontId="133" fillId="29" borderId="137" xfId="0" applyFont="1" applyFill="1" applyBorder="1" applyAlignment="1">
      <alignment horizontal="center" vertical="center"/>
    </xf>
    <xf numFmtId="0" fontId="133" fillId="29" borderId="135" xfId="0" applyFont="1" applyFill="1" applyBorder="1" applyAlignment="1">
      <alignment horizontal="center" vertical="center"/>
    </xf>
    <xf numFmtId="0" fontId="13" fillId="29" borderId="131" xfId="0" applyFont="1" applyFill="1" applyBorder="1" applyAlignment="1">
      <alignment horizontal="left" vertical="center" wrapText="1" indent="1"/>
    </xf>
    <xf numFmtId="0" fontId="13" fillId="29" borderId="121" xfId="0" applyFont="1" applyFill="1" applyBorder="1" applyAlignment="1">
      <alignment horizontal="left" vertical="center" wrapText="1" indent="1"/>
    </xf>
    <xf numFmtId="0" fontId="133" fillId="29" borderId="71" xfId="0" applyFont="1" applyFill="1" applyBorder="1" applyAlignment="1">
      <alignment horizontal="center" vertical="center"/>
    </xf>
    <xf numFmtId="0" fontId="133" fillId="29" borderId="152" xfId="0" applyFont="1" applyFill="1" applyBorder="1" applyAlignment="1">
      <alignment horizontal="center" vertical="center"/>
    </xf>
    <xf numFmtId="0" fontId="89" fillId="29" borderId="115" xfId="0" applyFont="1" applyFill="1" applyBorder="1" applyAlignment="1">
      <alignment horizontal="left" vertical="center" indent="1"/>
    </xf>
    <xf numFmtId="0" fontId="0" fillId="29" borderId="61" xfId="0" applyFill="1" applyBorder="1" applyAlignment="1">
      <alignment horizontal="left" vertical="center" indent="1"/>
    </xf>
    <xf numFmtId="0" fontId="0" fillId="29" borderId="114" xfId="0" applyFill="1" applyBorder="1" applyAlignment="1">
      <alignment horizontal="left" vertical="center" indent="1"/>
    </xf>
    <xf numFmtId="0" fontId="0" fillId="29" borderId="131" xfId="0" applyFill="1" applyBorder="1" applyAlignment="1">
      <alignment horizontal="left" vertical="center" indent="1"/>
    </xf>
    <xf numFmtId="0" fontId="0" fillId="29" borderId="133" xfId="0" applyFill="1" applyBorder="1" applyAlignment="1">
      <alignment horizontal="left" vertical="center" indent="1"/>
    </xf>
    <xf numFmtId="0" fontId="0" fillId="38" borderId="0" xfId="0" applyFill="1"/>
    <xf numFmtId="0" fontId="29" fillId="29" borderId="61" xfId="0" applyFont="1" applyFill="1" applyBorder="1" applyAlignment="1">
      <alignment horizontal="left" vertical="center" indent="1"/>
    </xf>
    <xf numFmtId="0" fontId="29" fillId="29" borderId="131" xfId="0" applyFont="1" applyFill="1" applyBorder="1" applyAlignment="1">
      <alignment horizontal="left" vertical="center" indent="1"/>
    </xf>
    <xf numFmtId="0" fontId="94" fillId="16" borderId="0" xfId="0" applyFont="1" applyFill="1" applyAlignment="1">
      <alignment horizontal="left"/>
    </xf>
    <xf numFmtId="168" fontId="69" fillId="0" borderId="179" xfId="0" applyNumberFormat="1" applyFont="1" applyBorder="1" applyAlignment="1" applyProtection="1">
      <alignment horizontal="center" vertical="center" shrinkToFit="1"/>
      <protection locked="0"/>
    </xf>
    <xf numFmtId="0" fontId="131" fillId="29" borderId="104" xfId="0" applyFont="1" applyFill="1" applyBorder="1" applyAlignment="1">
      <alignment horizontal="center" vertical="center" wrapText="1"/>
    </xf>
    <xf numFmtId="0" fontId="131" fillId="29" borderId="138" xfId="0" applyFont="1" applyFill="1" applyBorder="1" applyAlignment="1">
      <alignment horizontal="center" vertical="center" wrapText="1"/>
    </xf>
    <xf numFmtId="0" fontId="131" fillId="29" borderId="106" xfId="0" applyFont="1" applyFill="1" applyBorder="1" applyAlignment="1">
      <alignment horizontal="center" vertical="center" wrapText="1"/>
    </xf>
    <xf numFmtId="0" fontId="131" fillId="29" borderId="113" xfId="0" applyFont="1" applyFill="1" applyBorder="1" applyAlignment="1">
      <alignment horizontal="center" vertical="center" wrapText="1"/>
    </xf>
    <xf numFmtId="0" fontId="159" fillId="16" borderId="0" xfId="0" applyFont="1" applyFill="1" applyAlignment="1">
      <alignment wrapText="1"/>
    </xf>
    <xf numFmtId="0" fontId="131" fillId="29" borderId="178" xfId="0" applyFont="1" applyFill="1" applyBorder="1" applyAlignment="1">
      <alignment horizontal="center" vertical="center" wrapText="1"/>
    </xf>
    <xf numFmtId="0" fontId="131" fillId="29" borderId="71" xfId="0" applyFont="1" applyFill="1" applyBorder="1" applyAlignment="1">
      <alignment horizontal="center" vertical="center" wrapText="1"/>
    </xf>
    <xf numFmtId="0" fontId="131" fillId="29" borderId="88" xfId="0" applyFont="1" applyFill="1" applyBorder="1" applyAlignment="1">
      <alignment horizontal="center" vertical="center" wrapText="1"/>
    </xf>
    <xf numFmtId="0" fontId="131" fillId="29" borderId="112" xfId="0" applyFont="1" applyFill="1" applyBorder="1" applyAlignment="1">
      <alignment horizontal="center" vertical="center" wrapText="1"/>
    </xf>
    <xf numFmtId="0" fontId="133" fillId="29" borderId="137" xfId="0" applyFont="1" applyFill="1" applyBorder="1" applyAlignment="1">
      <alignment horizontal="center"/>
    </xf>
    <xf numFmtId="0" fontId="133" fillId="29" borderId="135" xfId="0" applyFont="1" applyFill="1" applyBorder="1" applyAlignment="1">
      <alignment horizontal="center"/>
    </xf>
    <xf numFmtId="0" fontId="131" fillId="16" borderId="0" xfId="0" applyFont="1" applyFill="1"/>
    <xf numFmtId="0" fontId="31" fillId="29" borderId="131" xfId="0" applyFont="1" applyFill="1" applyBorder="1" applyAlignment="1">
      <alignment horizontal="left" vertical="center" indent="1"/>
    </xf>
    <xf numFmtId="0" fontId="4" fillId="29" borderId="131" xfId="0" applyFont="1" applyFill="1" applyBorder="1" applyAlignment="1">
      <alignment horizontal="left" vertical="center" indent="1"/>
    </xf>
    <xf numFmtId="0" fontId="4" fillId="29" borderId="131" xfId="0" applyFont="1" applyFill="1" applyBorder="1" applyAlignment="1">
      <alignment horizontal="left" vertical="center" indent="1" shrinkToFit="1"/>
    </xf>
    <xf numFmtId="0" fontId="4" fillId="29" borderId="131" xfId="0" applyFont="1" applyFill="1" applyBorder="1" applyAlignment="1">
      <alignment horizontal="left" vertical="center" wrapText="1" indent="1"/>
    </xf>
    <xf numFmtId="0" fontId="4" fillId="29" borderId="133" xfId="0" applyFont="1" applyFill="1" applyBorder="1" applyAlignment="1">
      <alignment horizontal="left" vertical="center" wrapText="1" indent="1"/>
    </xf>
    <xf numFmtId="0" fontId="34" fillId="29" borderId="152" xfId="0" applyFont="1" applyFill="1" applyBorder="1" applyAlignment="1">
      <alignment horizontal="center"/>
    </xf>
    <xf numFmtId="168" fontId="0" fillId="0" borderId="216" xfId="0" applyNumberFormat="1" applyBorder="1" applyProtection="1">
      <protection locked="0"/>
    </xf>
    <xf numFmtId="0" fontId="131" fillId="29" borderId="152" xfId="0" applyFont="1" applyFill="1" applyBorder="1" applyAlignment="1">
      <alignment horizontal="center" wrapText="1"/>
    </xf>
    <xf numFmtId="169" fontId="65" fillId="29" borderId="152" xfId="0" applyNumberFormat="1" applyFont="1" applyFill="1" applyBorder="1" applyAlignment="1">
      <alignment horizontal="right" wrapText="1"/>
    </xf>
    <xf numFmtId="0" fontId="140" fillId="29" borderId="122" xfId="0" applyFont="1" applyFill="1" applyBorder="1" applyAlignment="1">
      <alignment horizontal="left" vertical="center" wrapText="1" indent="1"/>
    </xf>
    <xf numFmtId="0" fontId="44" fillId="29" borderId="114" xfId="0" applyFont="1" applyFill="1" applyBorder="1" applyAlignment="1">
      <alignment horizontal="center" vertical="center"/>
    </xf>
    <xf numFmtId="0" fontId="44" fillId="29" borderId="152" xfId="0" applyFont="1" applyFill="1" applyBorder="1" applyAlignment="1">
      <alignment horizontal="center" vertical="center"/>
    </xf>
    <xf numFmtId="0" fontId="44" fillId="29" borderId="101" xfId="0" applyFont="1" applyFill="1" applyBorder="1" applyAlignment="1">
      <alignment horizontal="center" vertical="center"/>
    </xf>
    <xf numFmtId="0" fontId="44" fillId="29" borderId="134" xfId="0" applyFont="1" applyFill="1" applyBorder="1" applyAlignment="1">
      <alignment horizontal="center" vertical="center"/>
    </xf>
    <xf numFmtId="0" fontId="44" fillId="29" borderId="99" xfId="0" applyFont="1" applyFill="1" applyBorder="1" applyAlignment="1">
      <alignment horizontal="center" vertical="center" wrapText="1"/>
    </xf>
    <xf numFmtId="0" fontId="44" fillId="29" borderId="112" xfId="0" applyFont="1" applyFill="1" applyBorder="1" applyAlignment="1">
      <alignment horizontal="center" vertical="center" wrapText="1"/>
    </xf>
    <xf numFmtId="0" fontId="44" fillId="29" borderId="113" xfId="0" applyFont="1" applyFill="1" applyBorder="1" applyAlignment="1">
      <alignment horizontal="center" vertical="center" wrapText="1"/>
    </xf>
    <xf numFmtId="0" fontId="34" fillId="29" borderId="136" xfId="0" applyFont="1" applyFill="1" applyBorder="1" applyAlignment="1">
      <alignment horizontal="center" vertical="center"/>
    </xf>
    <xf numFmtId="0" fontId="0" fillId="16" borderId="0" xfId="0" applyFill="1" applyAlignment="1">
      <alignment vertical="top"/>
    </xf>
    <xf numFmtId="0" fontId="4" fillId="16" borderId="0" xfId="0" applyFont="1" applyFill="1" applyAlignment="1">
      <alignment vertical="center"/>
    </xf>
    <xf numFmtId="0" fontId="4" fillId="16" borderId="0" xfId="0" applyFont="1" applyFill="1" applyAlignment="1">
      <alignment vertical="top"/>
    </xf>
    <xf numFmtId="0" fontId="13" fillId="16" borderId="0" xfId="0" applyFont="1" applyFill="1" applyAlignment="1">
      <alignment horizontal="left"/>
    </xf>
    <xf numFmtId="169" fontId="9" fillId="29" borderId="95" xfId="0" applyNumberFormat="1" applyFont="1" applyFill="1" applyBorder="1" applyAlignment="1">
      <alignment horizontal="center" vertical="center"/>
    </xf>
    <xf numFmtId="169" fontId="9" fillId="29" borderId="132" xfId="0" applyNumberFormat="1" applyFont="1" applyFill="1" applyBorder="1" applyAlignment="1">
      <alignment horizontal="center" vertical="center"/>
    </xf>
    <xf numFmtId="0" fontId="157" fillId="29" borderId="137" xfId="0" applyFont="1" applyFill="1" applyBorder="1" applyAlignment="1">
      <alignment horizontal="center" vertical="center" wrapText="1"/>
    </xf>
    <xf numFmtId="0" fontId="157" fillId="29" borderId="103" xfId="0" applyFont="1" applyFill="1" applyBorder="1" applyAlignment="1">
      <alignment horizontal="center" vertical="center" wrapText="1"/>
    </xf>
    <xf numFmtId="169" fontId="157" fillId="29" borderId="61" xfId="0" applyNumberFormat="1" applyFont="1" applyFill="1" applyBorder="1" applyAlignment="1">
      <alignment horizontal="center" vertical="center" wrapText="1"/>
    </xf>
    <xf numFmtId="169" fontId="157" fillId="29" borderId="71" xfId="0" applyNumberFormat="1" applyFont="1" applyFill="1" applyBorder="1" applyAlignment="1">
      <alignment horizontal="center" vertical="center" wrapText="1"/>
    </xf>
    <xf numFmtId="169" fontId="157" fillId="29" borderId="95" xfId="0" applyNumberFormat="1" applyFont="1" applyFill="1" applyBorder="1" applyAlignment="1">
      <alignment horizontal="center" vertical="center" wrapText="1"/>
    </xf>
    <xf numFmtId="169" fontId="157" fillId="29" borderId="132" xfId="0" applyNumberFormat="1" applyFont="1" applyFill="1" applyBorder="1" applyAlignment="1">
      <alignment horizontal="center" vertical="center" wrapText="1"/>
    </xf>
    <xf numFmtId="169" fontId="34" fillId="29" borderId="114" xfId="0" applyNumberFormat="1" applyFont="1" applyFill="1" applyBorder="1" applyAlignment="1">
      <alignment horizontal="center" vertical="center"/>
    </xf>
    <xf numFmtId="169" fontId="34" fillId="29" borderId="152" xfId="0" applyNumberFormat="1" applyFont="1" applyFill="1" applyBorder="1" applyAlignment="1">
      <alignment horizontal="center" vertical="center"/>
    </xf>
    <xf numFmtId="169" fontId="34" fillId="29" borderId="123" xfId="0" applyNumberFormat="1" applyFont="1" applyFill="1" applyBorder="1" applyAlignment="1">
      <alignment horizontal="center" vertical="center"/>
    </xf>
    <xf numFmtId="169" fontId="34" fillId="29" borderId="134" xfId="0" applyNumberFormat="1" applyFont="1" applyFill="1" applyBorder="1" applyAlignment="1">
      <alignment horizontal="center" vertical="center"/>
    </xf>
    <xf numFmtId="169" fontId="157" fillId="29" borderId="137" xfId="0" applyNumberFormat="1" applyFont="1" applyFill="1" applyBorder="1" applyAlignment="1">
      <alignment horizontal="center" vertical="center"/>
    </xf>
    <xf numFmtId="169" fontId="157" fillId="29" borderId="138" xfId="0" applyNumberFormat="1" applyFont="1" applyFill="1" applyBorder="1" applyAlignment="1">
      <alignment horizontal="center" vertical="center"/>
    </xf>
    <xf numFmtId="169" fontId="157" fillId="29" borderId="95" xfId="0" applyNumberFormat="1" applyFont="1" applyFill="1" applyBorder="1" applyAlignment="1">
      <alignment horizontal="center" vertical="center"/>
    </xf>
    <xf numFmtId="169" fontId="34" fillId="29" borderId="135" xfId="0" applyNumberFormat="1" applyFont="1" applyFill="1" applyBorder="1" applyAlignment="1">
      <alignment horizontal="center" vertical="center"/>
    </xf>
    <xf numFmtId="0" fontId="9" fillId="29" borderId="95" xfId="0" applyFont="1" applyFill="1" applyBorder="1" applyAlignment="1">
      <alignment horizontal="center"/>
    </xf>
    <xf numFmtId="169" fontId="9" fillId="29" borderId="95" xfId="0" applyNumberFormat="1" applyFont="1" applyFill="1" applyBorder="1" applyAlignment="1">
      <alignment horizontal="center"/>
    </xf>
    <xf numFmtId="169" fontId="9" fillId="29" borderId="132" xfId="0" applyNumberFormat="1" applyFont="1" applyFill="1" applyBorder="1" applyAlignment="1">
      <alignment horizontal="center"/>
    </xf>
    <xf numFmtId="0" fontId="160" fillId="29" borderId="123" xfId="0" applyFont="1" applyFill="1" applyBorder="1" applyAlignment="1">
      <alignment horizontal="center"/>
    </xf>
    <xf numFmtId="169" fontId="160" fillId="29" borderId="123" xfId="0" applyNumberFormat="1" applyFont="1" applyFill="1" applyBorder="1" applyAlignment="1">
      <alignment horizontal="center"/>
    </xf>
    <xf numFmtId="169" fontId="160" fillId="29" borderId="134" xfId="0" applyNumberFormat="1" applyFont="1" applyFill="1" applyBorder="1" applyAlignment="1">
      <alignment horizontal="center"/>
    </xf>
    <xf numFmtId="169" fontId="65" fillId="29" borderId="104" xfId="0" applyNumberFormat="1" applyFont="1" applyFill="1" applyBorder="1" applyAlignment="1">
      <alignment horizontal="right" vertical="center" wrapText="1"/>
    </xf>
    <xf numFmtId="169" fontId="161" fillId="0" borderId="155" xfId="0" applyNumberFormat="1" applyFont="1" applyBorder="1" applyAlignment="1" applyProtection="1">
      <alignment vertical="center"/>
      <protection locked="0"/>
    </xf>
    <xf numFmtId="168" fontId="69" fillId="0" borderId="134" xfId="0" applyNumberFormat="1" applyFont="1" applyBorder="1" applyAlignment="1" applyProtection="1">
      <alignment vertical="center"/>
      <protection locked="0"/>
    </xf>
    <xf numFmtId="169" fontId="69" fillId="0" borderId="138" xfId="0" applyNumberFormat="1" applyFont="1" applyBorder="1" applyAlignment="1" applyProtection="1">
      <alignment vertical="center"/>
      <protection locked="0"/>
    </xf>
    <xf numFmtId="169" fontId="69" fillId="0" borderId="134" xfId="0" applyNumberFormat="1" applyFont="1" applyBorder="1" applyAlignment="1" applyProtection="1">
      <alignment vertical="center"/>
      <protection locked="0"/>
    </xf>
    <xf numFmtId="0" fontId="148" fillId="29" borderId="102" xfId="0" applyFont="1" applyFill="1" applyBorder="1" applyAlignment="1">
      <alignment horizontal="right" vertical="center"/>
    </xf>
    <xf numFmtId="0" fontId="156" fillId="29" borderId="103" xfId="0" applyFont="1" applyFill="1" applyBorder="1" applyAlignment="1">
      <alignment horizontal="center" vertical="center"/>
    </xf>
    <xf numFmtId="0" fontId="156" fillId="29" borderId="112" xfId="0" applyFont="1" applyFill="1" applyBorder="1" applyAlignment="1">
      <alignment horizontal="center" vertical="center"/>
    </xf>
    <xf numFmtId="0" fontId="12" fillId="29" borderId="102" xfId="0" applyFont="1" applyFill="1" applyBorder="1" applyAlignment="1">
      <alignment horizontal="right" vertical="center" wrapText="1"/>
    </xf>
    <xf numFmtId="0" fontId="5" fillId="0" borderId="83" xfId="0" applyFont="1" applyBorder="1" applyAlignment="1" applyProtection="1">
      <alignment horizontal="left" indent="1"/>
      <protection hidden="1"/>
    </xf>
    <xf numFmtId="0" fontId="5" fillId="0" borderId="84" xfId="0" applyFont="1" applyBorder="1" applyAlignment="1" applyProtection="1">
      <alignment horizontal="left" indent="1"/>
      <protection hidden="1"/>
    </xf>
    <xf numFmtId="0" fontId="5" fillId="0" borderId="3" xfId="0" applyFont="1" applyBorder="1" applyAlignment="1" applyProtection="1">
      <alignment horizontal="left" indent="1"/>
      <protection hidden="1"/>
    </xf>
    <xf numFmtId="0" fontId="5" fillId="0" borderId="54" xfId="0" applyFont="1" applyBorder="1" applyAlignment="1" applyProtection="1">
      <alignment horizontal="left" indent="1"/>
      <protection hidden="1"/>
    </xf>
    <xf numFmtId="0" fontId="5" fillId="0" borderId="1" xfId="0" applyFont="1" applyBorder="1" applyAlignment="1" applyProtection="1">
      <alignment horizontal="left" indent="1"/>
      <protection hidden="1"/>
    </xf>
    <xf numFmtId="0" fontId="5" fillId="0" borderId="55" xfId="0" applyFont="1" applyBorder="1" applyAlignment="1" applyProtection="1">
      <alignment horizontal="left" indent="1"/>
      <protection hidden="1"/>
    </xf>
    <xf numFmtId="0" fontId="143" fillId="0" borderId="1" xfId="0" applyFont="1" applyBorder="1" applyAlignment="1" applyProtection="1">
      <alignment horizontal="left" indent="1"/>
      <protection hidden="1"/>
    </xf>
    <xf numFmtId="0" fontId="162" fillId="0" borderId="0" xfId="0" applyFont="1" applyAlignment="1" applyProtection="1">
      <alignment horizontal="left" vertical="top" wrapText="1" indent="1"/>
      <protection hidden="1"/>
    </xf>
    <xf numFmtId="0" fontId="5" fillId="0" borderId="96" xfId="0" applyFont="1" applyBorder="1" applyAlignment="1" applyProtection="1">
      <alignment horizontal="left" indent="1"/>
      <protection hidden="1"/>
    </xf>
    <xf numFmtId="0" fontId="5" fillId="0" borderId="201" xfId="0" applyFont="1" applyBorder="1" applyAlignment="1" applyProtection="1">
      <alignment horizontal="left" indent="1"/>
      <protection hidden="1"/>
    </xf>
    <xf numFmtId="0" fontId="5" fillId="0" borderId="85" xfId="0" applyFont="1" applyBorder="1" applyAlignment="1" applyProtection="1">
      <alignment horizontal="left" indent="1"/>
      <protection hidden="1"/>
    </xf>
    <xf numFmtId="0" fontId="5" fillId="0" borderId="87" xfId="0" applyFont="1" applyBorder="1" applyAlignment="1" applyProtection="1">
      <alignment horizontal="left" indent="1"/>
      <protection hidden="1"/>
    </xf>
    <xf numFmtId="0" fontId="162" fillId="0" borderId="0" xfId="0" applyFont="1" applyAlignment="1" applyProtection="1">
      <alignment horizontal="left" vertical="center" wrapText="1" indent="1" shrinkToFit="1"/>
      <protection hidden="1"/>
    </xf>
    <xf numFmtId="169" fontId="1" fillId="8" borderId="203" xfId="0" applyNumberFormat="1" applyFont="1" applyFill="1" applyBorder="1" applyAlignment="1" applyProtection="1">
      <alignment shrinkToFit="1"/>
      <protection hidden="1"/>
    </xf>
    <xf numFmtId="0" fontId="0" fillId="29" borderId="108" xfId="0" applyFill="1" applyBorder="1" applyAlignment="1">
      <alignment horizontal="left" vertical="center" indent="1"/>
    </xf>
    <xf numFmtId="0" fontId="5" fillId="0" borderId="86" xfId="0" applyFont="1" applyBorder="1" applyAlignment="1" applyProtection="1">
      <alignment horizontal="left" indent="1"/>
      <protection hidden="1"/>
    </xf>
    <xf numFmtId="0" fontId="31" fillId="42" borderId="132" xfId="0" applyFont="1" applyFill="1" applyBorder="1" applyAlignment="1">
      <alignment horizontal="center" vertical="center"/>
    </xf>
    <xf numFmtId="0" fontId="31" fillId="42" borderId="134" xfId="0" applyFont="1" applyFill="1" applyBorder="1" applyAlignment="1">
      <alignment horizontal="center" vertical="center"/>
    </xf>
    <xf numFmtId="0" fontId="5" fillId="0" borderId="202" xfId="0" applyFont="1" applyBorder="1" applyAlignment="1" applyProtection="1">
      <alignment horizontal="left" indent="1"/>
      <protection hidden="1"/>
    </xf>
    <xf numFmtId="0" fontId="133" fillId="29" borderId="88" xfId="0" applyFont="1" applyFill="1" applyBorder="1" applyAlignment="1">
      <alignment horizontal="center" vertical="center"/>
    </xf>
    <xf numFmtId="0" fontId="67" fillId="0" borderId="110" xfId="0" applyFont="1" applyBorder="1" applyAlignment="1" applyProtection="1">
      <alignment vertical="center" shrinkToFit="1"/>
      <protection locked="0"/>
    </xf>
    <xf numFmtId="0" fontId="67" fillId="0" borderId="109" xfId="0" applyFont="1" applyBorder="1" applyAlignment="1" applyProtection="1">
      <alignment vertical="center" shrinkToFit="1"/>
      <protection locked="0"/>
    </xf>
    <xf numFmtId="0" fontId="5" fillId="0" borderId="84" xfId="0" applyFont="1" applyBorder="1" applyAlignment="1" applyProtection="1">
      <alignment horizontal="left" vertical="top" indent="1"/>
      <protection hidden="1"/>
    </xf>
    <xf numFmtId="168" fontId="147" fillId="0" borderId="155" xfId="0" applyNumberFormat="1" applyFont="1" applyBorder="1" applyAlignment="1" applyProtection="1">
      <alignment vertical="center" shrinkToFit="1"/>
      <protection locked="0"/>
    </xf>
    <xf numFmtId="169" fontId="65" fillId="29" borderId="179" xfId="0" applyNumberFormat="1" applyFont="1" applyFill="1" applyBorder="1" applyAlignment="1">
      <alignment vertical="center" shrinkToFit="1"/>
    </xf>
    <xf numFmtId="169" fontId="31" fillId="29" borderId="137" xfId="0" applyNumberFormat="1" applyFont="1" applyFill="1" applyBorder="1" applyAlignment="1">
      <alignment horizontal="center" vertical="center" wrapText="1"/>
    </xf>
    <xf numFmtId="169" fontId="9" fillId="29" borderId="137" xfId="0" applyNumberFormat="1" applyFont="1" applyFill="1" applyBorder="1" applyAlignment="1">
      <alignment horizontal="center" vertical="center"/>
    </xf>
    <xf numFmtId="169" fontId="34" fillId="29" borderId="135" xfId="0" applyNumberFormat="1" applyFont="1" applyFill="1" applyBorder="1" applyAlignment="1">
      <alignment horizontal="center"/>
    </xf>
    <xf numFmtId="168" fontId="146" fillId="0" borderId="135" xfId="0" applyNumberFormat="1" applyFont="1" applyBorder="1" applyAlignment="1" applyProtection="1">
      <alignment vertical="center" shrinkToFit="1"/>
      <protection locked="0"/>
    </xf>
    <xf numFmtId="0" fontId="9" fillId="29" borderId="157" xfId="0" applyFont="1" applyFill="1" applyBorder="1" applyAlignment="1">
      <alignment horizontal="center" vertical="center"/>
    </xf>
    <xf numFmtId="0" fontId="34" fillId="29" borderId="154" xfId="0" applyFont="1" applyFill="1" applyBorder="1" applyAlignment="1">
      <alignment horizontal="center"/>
    </xf>
    <xf numFmtId="169" fontId="65" fillId="29" borderId="134" xfId="0" applyNumberFormat="1" applyFont="1" applyFill="1" applyBorder="1" applyAlignment="1">
      <alignment vertical="center" shrinkToFit="1"/>
    </xf>
    <xf numFmtId="168" fontId="1" fillId="0" borderId="1" xfId="0" applyNumberFormat="1" applyFont="1" applyBorder="1" applyAlignment="1" applyProtection="1">
      <alignment horizontal="left" indent="1"/>
      <protection hidden="1"/>
    </xf>
    <xf numFmtId="168" fontId="1" fillId="0" borderId="54" xfId="0" applyNumberFormat="1" applyFont="1" applyBorder="1" applyAlignment="1" applyProtection="1">
      <alignment horizontal="left" indent="1"/>
      <protection hidden="1"/>
    </xf>
    <xf numFmtId="168" fontId="5" fillId="0" borderId="3" xfId="0" applyNumberFormat="1" applyFont="1" applyBorder="1" applyAlignment="1" applyProtection="1">
      <alignment horizontal="left" indent="1"/>
      <protection hidden="1"/>
    </xf>
    <xf numFmtId="0" fontId="69" fillId="43" borderId="95" xfId="0" applyFont="1" applyFill="1" applyBorder="1" applyAlignment="1">
      <alignment horizontal="center" vertical="center" shrinkToFit="1"/>
    </xf>
    <xf numFmtId="49" fontId="68" fillId="0" borderId="113" xfId="0" applyNumberFormat="1" applyFont="1" applyBorder="1" applyAlignment="1" applyProtection="1">
      <alignment horizontal="left" vertical="center" indent="1" shrinkToFit="1"/>
      <protection locked="0"/>
    </xf>
    <xf numFmtId="171" fontId="67" fillId="0" borderId="106" xfId="0" applyNumberFormat="1" applyFont="1" applyBorder="1" applyAlignment="1" applyProtection="1">
      <alignment horizontal="left" vertical="center" indent="1" shrinkToFit="1"/>
      <protection locked="0"/>
    </xf>
    <xf numFmtId="0" fontId="67" fillId="0" borderId="104" xfId="0" applyFont="1" applyBorder="1" applyAlignment="1" applyProtection="1">
      <alignment horizontal="left" vertical="center" indent="1" shrinkToFit="1"/>
      <protection locked="0"/>
    </xf>
    <xf numFmtId="49" fontId="68" fillId="0" borderId="106" xfId="0" applyNumberFormat="1" applyFont="1" applyBorder="1" applyAlignment="1" applyProtection="1">
      <alignment horizontal="left" vertical="center" indent="1" shrinkToFit="1"/>
      <protection locked="0"/>
    </xf>
    <xf numFmtId="14" fontId="67" fillId="0" borderId="113" xfId="0" applyNumberFormat="1" applyFont="1" applyBorder="1" applyAlignment="1" applyProtection="1">
      <alignment horizontal="left" vertical="center" indent="1" shrinkToFit="1"/>
      <protection locked="0"/>
    </xf>
    <xf numFmtId="0" fontId="31" fillId="29" borderId="177" xfId="0" applyFont="1" applyFill="1" applyBorder="1" applyAlignment="1">
      <alignment horizontal="center" vertical="center" wrapText="1" shrinkToFit="1"/>
    </xf>
    <xf numFmtId="1" fontId="43" fillId="0" borderId="106" xfId="0" applyNumberFormat="1" applyFont="1" applyBorder="1" applyAlignment="1" applyProtection="1">
      <alignment horizontal="left" vertical="center" wrapText="1" indent="1"/>
      <protection locked="0"/>
    </xf>
    <xf numFmtId="0" fontId="106" fillId="29" borderId="113" xfId="0" applyFont="1" applyFill="1" applyBorder="1" applyAlignment="1" applyProtection="1">
      <alignment horizontal="left" vertical="center" wrapText="1" indent="1"/>
      <protection hidden="1"/>
    </xf>
    <xf numFmtId="168" fontId="133" fillId="29" borderId="137" xfId="0" applyNumberFormat="1" applyFont="1" applyFill="1" applyBorder="1" applyAlignment="1">
      <alignment vertical="center"/>
    </xf>
    <xf numFmtId="168" fontId="133" fillId="38" borderId="137" xfId="0" applyNumberFormat="1" applyFont="1" applyFill="1" applyBorder="1" applyAlignment="1">
      <alignment vertical="center"/>
    </xf>
    <xf numFmtId="0" fontId="30" fillId="27" borderId="89" xfId="0" applyFont="1" applyFill="1" applyBorder="1" applyAlignment="1" applyProtection="1">
      <alignment horizontal="left"/>
      <protection hidden="1"/>
    </xf>
    <xf numFmtId="0" fontId="30" fillId="27" borderId="90" xfId="0" applyFont="1" applyFill="1" applyBorder="1" applyAlignment="1" applyProtection="1">
      <alignment horizontal="right"/>
      <protection hidden="1"/>
    </xf>
    <xf numFmtId="0" fontId="0" fillId="27" borderId="92" xfId="0" applyFill="1" applyBorder="1" applyAlignment="1" applyProtection="1">
      <alignment horizontal="center"/>
      <protection hidden="1"/>
    </xf>
    <xf numFmtId="0" fontId="0" fillId="27" borderId="0" xfId="0" applyFill="1" applyProtection="1">
      <protection hidden="1"/>
    </xf>
    <xf numFmtId="0" fontId="0" fillId="27" borderId="93" xfId="0" applyFill="1" applyBorder="1" applyProtection="1">
      <protection hidden="1"/>
    </xf>
    <xf numFmtId="0" fontId="30" fillId="27" borderId="92" xfId="0" applyFont="1" applyFill="1" applyBorder="1" applyAlignment="1" applyProtection="1">
      <alignment horizontal="left" vertical="top"/>
      <protection hidden="1"/>
    </xf>
    <xf numFmtId="0" fontId="83" fillId="27" borderId="93" xfId="0" applyFont="1" applyFill="1" applyBorder="1" applyAlignment="1" applyProtection="1">
      <alignment horizontal="right"/>
      <protection hidden="1"/>
    </xf>
    <xf numFmtId="0" fontId="30" fillId="27" borderId="94" xfId="0" applyFont="1" applyFill="1" applyBorder="1" applyProtection="1">
      <protection hidden="1"/>
    </xf>
    <xf numFmtId="0" fontId="30" fillId="27" borderId="61" xfId="0" applyFont="1" applyFill="1" applyBorder="1" applyProtection="1">
      <protection hidden="1"/>
    </xf>
    <xf numFmtId="0" fontId="34" fillId="27" borderId="95" xfId="0" applyFont="1" applyFill="1" applyBorder="1" applyAlignment="1" applyProtection="1">
      <alignment horizontal="right" vertical="top"/>
      <protection hidden="1"/>
    </xf>
    <xf numFmtId="0" fontId="5" fillId="16" borderId="0" xfId="0" applyFont="1" applyFill="1" applyProtection="1">
      <protection hidden="1"/>
    </xf>
    <xf numFmtId="169" fontId="1" fillId="0" borderId="15" xfId="0" applyNumberFormat="1" applyFont="1" applyBorder="1" applyAlignment="1" applyProtection="1">
      <alignment shrinkToFit="1"/>
      <protection hidden="1"/>
    </xf>
    <xf numFmtId="0" fontId="0" fillId="0" borderId="117" xfId="0" applyBorder="1" applyAlignment="1" applyProtection="1">
      <alignment horizontal="center" vertical="center"/>
      <protection locked="0"/>
    </xf>
    <xf numFmtId="172" fontId="0" fillId="2" borderId="55" xfId="0" applyNumberFormat="1" applyFill="1" applyBorder="1" applyAlignment="1">
      <alignment horizontal="center" vertical="center"/>
    </xf>
    <xf numFmtId="0" fontId="0" fillId="2" borderId="55" xfId="0" applyFill="1" applyBorder="1" applyAlignment="1">
      <alignment horizontal="left" vertical="center" indent="1"/>
    </xf>
    <xf numFmtId="0" fontId="0" fillId="2" borderId="55" xfId="0" applyFill="1" applyBorder="1" applyAlignment="1">
      <alignment horizontal="left" vertical="center" wrapText="1" indent="1"/>
    </xf>
    <xf numFmtId="0" fontId="0" fillId="0" borderId="0" xfId="0" applyAlignment="1">
      <alignment vertical="top"/>
    </xf>
    <xf numFmtId="168" fontId="0" fillId="0" borderId="1" xfId="0" applyNumberFormat="1" applyBorder="1" applyAlignment="1">
      <alignment vertical="top"/>
    </xf>
    <xf numFmtId="172" fontId="0" fillId="0" borderId="1" xfId="0" applyNumberFormat="1" applyBorder="1" applyAlignment="1">
      <alignment vertical="top"/>
    </xf>
    <xf numFmtId="0" fontId="0" fillId="0" borderId="1" xfId="0" applyBorder="1" applyAlignment="1">
      <alignment horizontal="left" vertical="top" indent="1"/>
    </xf>
    <xf numFmtId="0" fontId="0" fillId="0" borderId="1" xfId="0" applyBorder="1" applyAlignment="1">
      <alignment horizontal="left" vertical="top" wrapText="1" indent="1"/>
    </xf>
    <xf numFmtId="169" fontId="1" fillId="0" borderId="202" xfId="0" applyNumberFormat="1" applyFont="1" applyBorder="1" applyAlignment="1" applyProtection="1">
      <alignment horizontal="right" shrinkToFit="1"/>
      <protection hidden="1"/>
    </xf>
    <xf numFmtId="169" fontId="5" fillId="0" borderId="202" xfId="0" applyNumberFormat="1" applyFont="1" applyBorder="1" applyAlignment="1" applyProtection="1">
      <alignment horizontal="right" shrinkToFit="1"/>
      <protection hidden="1"/>
    </xf>
    <xf numFmtId="169" fontId="1" fillId="0" borderId="202" xfId="0" applyNumberFormat="1" applyFont="1" applyBorder="1" applyAlignment="1" applyProtection="1">
      <alignment horizontal="left" indent="1" shrinkToFit="1"/>
      <protection hidden="1"/>
    </xf>
    <xf numFmtId="0" fontId="7" fillId="5" borderId="1" xfId="0" applyFont="1" applyFill="1" applyBorder="1" applyAlignment="1" applyProtection="1">
      <alignment horizontal="left" vertical="center" indent="1"/>
      <protection hidden="1"/>
    </xf>
    <xf numFmtId="0" fontId="0" fillId="2" borderId="2" xfId="0" applyFill="1" applyBorder="1" applyAlignment="1" applyProtection="1">
      <alignment horizontal="left" vertical="center" indent="1"/>
      <protection hidden="1"/>
    </xf>
    <xf numFmtId="0" fontId="0" fillId="2" borderId="204" xfId="0" applyFill="1" applyBorder="1" applyAlignment="1" applyProtection="1">
      <alignment horizontal="left" vertical="center" indent="1"/>
      <protection hidden="1"/>
    </xf>
    <xf numFmtId="0" fontId="0" fillId="2" borderId="78" xfId="0" applyFill="1" applyBorder="1" applyAlignment="1" applyProtection="1">
      <alignment horizontal="left" vertical="center" indent="1"/>
      <protection hidden="1"/>
    </xf>
    <xf numFmtId="0" fontId="0" fillId="2" borderId="3" xfId="0" applyFill="1" applyBorder="1" applyAlignment="1" applyProtection="1">
      <alignment horizontal="left" vertical="center" indent="1"/>
      <protection hidden="1"/>
    </xf>
    <xf numFmtId="0" fontId="0" fillId="2" borderId="1" xfId="0" applyFill="1" applyBorder="1" applyAlignment="1" applyProtection="1">
      <alignment horizontal="left" vertical="center" indent="1"/>
      <protection hidden="1"/>
    </xf>
    <xf numFmtId="0" fontId="0" fillId="2" borderId="15" xfId="0" applyFill="1" applyBorder="1" applyAlignment="1" applyProtection="1">
      <alignment horizontal="left" vertical="center" indent="1"/>
      <protection hidden="1"/>
    </xf>
    <xf numFmtId="0" fontId="7" fillId="5" borderId="14" xfId="0" applyFont="1" applyFill="1" applyBorder="1" applyAlignment="1" applyProtection="1">
      <alignment horizontal="left" vertical="center" indent="1"/>
      <protection hidden="1"/>
    </xf>
    <xf numFmtId="0" fontId="0" fillId="3" borderId="4" xfId="0" applyFill="1" applyBorder="1" applyAlignment="1" applyProtection="1">
      <alignment horizontal="left" vertical="center" indent="1"/>
      <protection hidden="1"/>
    </xf>
    <xf numFmtId="0" fontId="0" fillId="3" borderId="1" xfId="0" applyFill="1" applyBorder="1" applyAlignment="1" applyProtection="1">
      <alignment horizontal="left" vertical="center" indent="1"/>
      <protection hidden="1"/>
    </xf>
    <xf numFmtId="0" fontId="0" fillId="4" borderId="1" xfId="0" applyFill="1" applyBorder="1" applyAlignment="1" applyProtection="1">
      <alignment horizontal="left" vertical="center" indent="1"/>
      <protection hidden="1"/>
    </xf>
    <xf numFmtId="0" fontId="0" fillId="4" borderId="4" xfId="0" applyFill="1" applyBorder="1" applyAlignment="1" applyProtection="1">
      <alignment horizontal="left" vertical="center" indent="1"/>
      <protection hidden="1"/>
    </xf>
    <xf numFmtId="0" fontId="7" fillId="5" borderId="14" xfId="0" applyFont="1" applyFill="1" applyBorder="1" applyAlignment="1" applyProtection="1">
      <alignment horizontal="left" vertical="center" wrapText="1" indent="1"/>
      <protection hidden="1"/>
    </xf>
    <xf numFmtId="0" fontId="0" fillId="2" borderId="4" xfId="0" applyFill="1" applyBorder="1" applyAlignment="1" applyProtection="1">
      <alignment horizontal="left" vertical="center" indent="1"/>
      <protection hidden="1"/>
    </xf>
    <xf numFmtId="0" fontId="0" fillId="2" borderId="87" xfId="0" applyFill="1" applyBorder="1" applyAlignment="1" applyProtection="1">
      <alignment horizontal="left" vertical="center" indent="1"/>
      <protection hidden="1"/>
    </xf>
    <xf numFmtId="0" fontId="7" fillId="5" borderId="3" xfId="0" applyFont="1" applyFill="1" applyBorder="1" applyAlignment="1" applyProtection="1">
      <alignment horizontal="left" vertical="center" indent="1"/>
      <protection hidden="1"/>
    </xf>
    <xf numFmtId="0" fontId="0" fillId="3" borderId="22" xfId="0" applyFill="1" applyBorder="1" applyAlignment="1" applyProtection="1">
      <alignment horizontal="left" vertical="center" indent="1"/>
      <protection hidden="1"/>
    </xf>
    <xf numFmtId="0" fontId="0" fillId="2" borderId="27" xfId="0" applyFill="1" applyBorder="1" applyAlignment="1" applyProtection="1">
      <alignment horizontal="left" vertical="center" indent="1"/>
      <protection hidden="1"/>
    </xf>
    <xf numFmtId="0" fontId="0" fillId="0" borderId="0" xfId="0" applyAlignment="1" applyProtection="1">
      <alignment horizontal="left" vertical="center" indent="1"/>
      <protection hidden="1"/>
    </xf>
    <xf numFmtId="0" fontId="0" fillId="2" borderId="3" xfId="0" applyFill="1" applyBorder="1" applyAlignment="1">
      <alignment horizontal="left" vertical="center" indent="1"/>
    </xf>
    <xf numFmtId="0" fontId="0" fillId="2" borderId="15" xfId="0" applyFill="1" applyBorder="1" applyAlignment="1">
      <alignment horizontal="left" vertical="center" indent="1"/>
    </xf>
    <xf numFmtId="0" fontId="67" fillId="0" borderId="148" xfId="0" applyFont="1" applyBorder="1" applyAlignment="1" applyProtection="1">
      <alignment horizontal="left" vertical="center" indent="1"/>
      <protection locked="0"/>
    </xf>
    <xf numFmtId="0" fontId="29" fillId="29" borderId="146" xfId="0" applyFont="1" applyFill="1" applyBorder="1" applyAlignment="1">
      <alignment horizontal="center"/>
    </xf>
    <xf numFmtId="0" fontId="31" fillId="26" borderId="71" xfId="0" applyFont="1" applyFill="1" applyBorder="1" applyAlignment="1">
      <alignment horizontal="center" vertical="center"/>
    </xf>
    <xf numFmtId="0" fontId="29" fillId="26" borderId="112" xfId="0" applyFont="1" applyFill="1" applyBorder="1" applyAlignment="1">
      <alignment horizontal="center"/>
    </xf>
    <xf numFmtId="0" fontId="65" fillId="26" borderId="71" xfId="0" applyFont="1" applyFill="1" applyBorder="1" applyAlignment="1">
      <alignment horizontal="center" vertical="center"/>
    </xf>
    <xf numFmtId="0" fontId="67" fillId="26" borderId="88" xfId="0" applyFont="1" applyFill="1" applyBorder="1" applyAlignment="1" applyProtection="1">
      <alignment horizontal="left" vertical="center" indent="1"/>
      <protection locked="0"/>
    </xf>
    <xf numFmtId="0" fontId="1" fillId="0" borderId="202" xfId="0" applyFont="1" applyBorder="1" applyAlignment="1" applyProtection="1">
      <alignment horizontal="right" shrinkToFit="1"/>
      <protection hidden="1"/>
    </xf>
    <xf numFmtId="0" fontId="1" fillId="0" borderId="3" xfId="0" applyFont="1" applyBorder="1" applyAlignment="1" applyProtection="1">
      <alignment horizontal="right" shrinkToFit="1"/>
      <protection hidden="1"/>
    </xf>
    <xf numFmtId="0" fontId="1" fillId="0" borderId="54" xfId="0" applyFont="1" applyBorder="1" applyAlignment="1" applyProtection="1">
      <alignment horizontal="right" shrinkToFit="1"/>
      <protection hidden="1"/>
    </xf>
    <xf numFmtId="0" fontId="0" fillId="44" borderId="202" xfId="0" applyFill="1" applyBorder="1" applyProtection="1">
      <protection hidden="1"/>
    </xf>
    <xf numFmtId="0" fontId="0" fillId="44" borderId="3" xfId="0" applyFill="1" applyBorder="1" applyProtection="1">
      <protection hidden="1"/>
    </xf>
    <xf numFmtId="0" fontId="0" fillId="44" borderId="1" xfId="0" applyFill="1" applyBorder="1" applyProtection="1">
      <protection hidden="1"/>
    </xf>
    <xf numFmtId="0" fontId="0" fillId="44" borderId="54" xfId="0" applyFill="1" applyBorder="1" applyProtection="1">
      <protection hidden="1"/>
    </xf>
    <xf numFmtId="0" fontId="3" fillId="4" borderId="87" xfId="0" applyFont="1" applyFill="1" applyBorder="1" applyAlignment="1" applyProtection="1">
      <alignment horizontal="right" vertical="center" indent="1"/>
      <protection hidden="1"/>
    </xf>
    <xf numFmtId="0" fontId="0" fillId="4" borderId="87" xfId="0" applyFill="1" applyBorder="1" applyAlignment="1" applyProtection="1">
      <alignment horizontal="left" vertical="center" indent="1"/>
      <protection hidden="1"/>
    </xf>
    <xf numFmtId="0" fontId="0" fillId="4" borderId="87" xfId="0" applyFill="1" applyBorder="1" applyAlignment="1" applyProtection="1">
      <alignment vertical="center"/>
      <protection hidden="1"/>
    </xf>
    <xf numFmtId="0" fontId="3" fillId="9" borderId="87" xfId="0" applyFont="1" applyFill="1" applyBorder="1" applyAlignment="1" applyProtection="1">
      <alignment horizontal="left" vertical="center" wrapText="1" indent="1"/>
      <protection hidden="1"/>
    </xf>
    <xf numFmtId="169" fontId="1" fillId="4" borderId="87" xfId="0" applyNumberFormat="1" applyFont="1" applyFill="1" applyBorder="1" applyAlignment="1" applyProtection="1">
      <alignment vertical="center"/>
      <protection hidden="1"/>
    </xf>
    <xf numFmtId="169" fontId="1" fillId="0" borderId="87" xfId="0" quotePrefix="1" applyNumberFormat="1" applyFont="1" applyBorder="1" applyAlignment="1" applyProtection="1">
      <alignment shrinkToFit="1"/>
      <protection hidden="1"/>
    </xf>
    <xf numFmtId="0" fontId="5" fillId="0" borderId="3" xfId="0" applyFont="1" applyBorder="1" applyAlignment="1" applyProtection="1">
      <alignment horizontal="left" indent="1" shrinkToFit="1"/>
      <protection hidden="1"/>
    </xf>
    <xf numFmtId="0" fontId="5" fillId="0" borderId="1" xfId="0" applyFont="1" applyBorder="1" applyAlignment="1" applyProtection="1">
      <alignment horizontal="left" indent="1" shrinkToFit="1"/>
      <protection hidden="1"/>
    </xf>
    <xf numFmtId="0" fontId="5" fillId="0" borderId="54" xfId="0" applyFont="1" applyBorder="1" applyAlignment="1" applyProtection="1">
      <alignment horizontal="left" indent="1" shrinkToFit="1"/>
      <protection hidden="1"/>
    </xf>
    <xf numFmtId="0" fontId="0" fillId="44" borderId="86" xfId="0" applyFill="1" applyBorder="1" applyProtection="1">
      <protection hidden="1"/>
    </xf>
    <xf numFmtId="0" fontId="1" fillId="0" borderId="86" xfId="0" applyFont="1" applyBorder="1" applyAlignment="1" applyProtection="1">
      <alignment horizontal="right" shrinkToFit="1"/>
      <protection hidden="1"/>
    </xf>
    <xf numFmtId="0" fontId="0" fillId="44" borderId="96" xfId="0" applyFill="1" applyBorder="1" applyProtection="1">
      <protection hidden="1"/>
    </xf>
    <xf numFmtId="169" fontId="5" fillId="0" borderId="96" xfId="0" applyNumberFormat="1" applyFont="1" applyBorder="1" applyAlignment="1" applyProtection="1">
      <alignment horizontal="left" indent="1" shrinkToFit="1"/>
      <protection hidden="1"/>
    </xf>
    <xf numFmtId="0" fontId="0" fillId="0" borderId="96" xfId="0" quotePrefix="1" applyBorder="1" applyAlignment="1" applyProtection="1">
      <alignment horizontal="center"/>
      <protection hidden="1"/>
    </xf>
    <xf numFmtId="0" fontId="1" fillId="0" borderId="96" xfId="0" applyFont="1" applyBorder="1" applyAlignment="1" applyProtection="1">
      <alignment horizontal="right" shrinkToFit="1"/>
      <protection hidden="1"/>
    </xf>
    <xf numFmtId="0" fontId="11" fillId="0" borderId="86" xfId="0" applyFont="1" applyBorder="1" applyAlignment="1" applyProtection="1">
      <alignment horizontal="left" indent="1" shrinkToFit="1"/>
      <protection hidden="1"/>
    </xf>
    <xf numFmtId="0" fontId="0" fillId="44" borderId="87" xfId="0" applyFill="1" applyBorder="1" applyProtection="1">
      <protection hidden="1"/>
    </xf>
    <xf numFmtId="0" fontId="169" fillId="0" borderId="87" xfId="0" applyFont="1" applyBorder="1" applyAlignment="1" applyProtection="1">
      <alignment horizontal="left" indent="1"/>
      <protection hidden="1"/>
    </xf>
    <xf numFmtId="0" fontId="169" fillId="0" borderId="86" xfId="0" applyFont="1" applyBorder="1" applyAlignment="1" applyProtection="1">
      <alignment horizontal="left" indent="1"/>
      <protection hidden="1"/>
    </xf>
    <xf numFmtId="0" fontId="0" fillId="0" borderId="203" xfId="0" applyBorder="1" applyProtection="1">
      <protection hidden="1"/>
    </xf>
    <xf numFmtId="0" fontId="0" fillId="0" borderId="203" xfId="0" applyBorder="1" applyAlignment="1" applyProtection="1">
      <alignment horizontal="left" indent="1"/>
      <protection hidden="1"/>
    </xf>
    <xf numFmtId="0" fontId="0" fillId="0" borderId="203" xfId="0" applyBorder="1" applyAlignment="1" applyProtection="1">
      <alignment horizontal="center"/>
      <protection hidden="1"/>
    </xf>
    <xf numFmtId="169" fontId="1" fillId="0" borderId="203" xfId="0" applyNumberFormat="1" applyFont="1" applyBorder="1" applyAlignment="1" applyProtection="1">
      <alignment shrinkToFit="1"/>
      <protection hidden="1"/>
    </xf>
    <xf numFmtId="0" fontId="1" fillId="0" borderId="203" xfId="0" applyFont="1" applyBorder="1" applyAlignment="1" applyProtection="1">
      <alignment horizontal="left" indent="1"/>
      <protection hidden="1"/>
    </xf>
    <xf numFmtId="0" fontId="0" fillId="44" borderId="203" xfId="0" applyFill="1" applyBorder="1" applyProtection="1">
      <protection hidden="1"/>
    </xf>
    <xf numFmtId="169" fontId="1" fillId="0" borderId="1" xfId="0" applyNumberFormat="1" applyFont="1" applyBorder="1" applyAlignment="1" applyProtection="1">
      <alignment horizontal="right" shrinkToFit="1"/>
      <protection hidden="1"/>
    </xf>
    <xf numFmtId="169" fontId="1" fillId="0" borderId="54" xfId="0" applyNumberFormat="1" applyFont="1" applyBorder="1" applyAlignment="1" applyProtection="1">
      <alignment horizontal="right" shrinkToFit="1"/>
      <protection hidden="1"/>
    </xf>
    <xf numFmtId="169" fontId="65" fillId="29" borderId="179" xfId="0" applyNumberFormat="1" applyFont="1" applyFill="1" applyBorder="1" applyAlignment="1">
      <alignment horizontal="right" vertical="center" indent="1" shrinkToFit="1"/>
    </xf>
    <xf numFmtId="168" fontId="146" fillId="0" borderId="155" xfId="0" applyNumberFormat="1" applyFont="1" applyBorder="1" applyAlignment="1" applyProtection="1">
      <alignment horizontal="right" vertical="center" indent="1" shrinkToFit="1"/>
      <protection locked="0"/>
    </xf>
    <xf numFmtId="0" fontId="169" fillId="0" borderId="54" xfId="0" applyFont="1" applyBorder="1" applyAlignment="1" applyProtection="1">
      <alignment horizontal="left" indent="1"/>
      <protection hidden="1"/>
    </xf>
    <xf numFmtId="0" fontId="5" fillId="0" borderId="203" xfId="0" applyFont="1" applyBorder="1" applyAlignment="1" applyProtection="1">
      <alignment horizontal="left" indent="1"/>
      <protection hidden="1"/>
    </xf>
    <xf numFmtId="0" fontId="0" fillId="44" borderId="220" xfId="0" applyFill="1" applyBorder="1" applyProtection="1">
      <protection hidden="1"/>
    </xf>
    <xf numFmtId="0" fontId="0" fillId="0" borderId="220" xfId="0" applyBorder="1" applyProtection="1">
      <protection hidden="1"/>
    </xf>
    <xf numFmtId="0" fontId="0" fillId="0" borderId="220" xfId="0" applyBorder="1" applyAlignment="1" applyProtection="1">
      <alignment horizontal="left" indent="1"/>
      <protection hidden="1"/>
    </xf>
    <xf numFmtId="0" fontId="0" fillId="0" borderId="220" xfId="0" applyBorder="1" applyAlignment="1" applyProtection="1">
      <alignment horizontal="center"/>
      <protection hidden="1"/>
    </xf>
    <xf numFmtId="0" fontId="0" fillId="0" borderId="220" xfId="0" applyBorder="1" applyAlignment="1" applyProtection="1">
      <alignment horizontal="left" indent="1" shrinkToFit="1"/>
      <protection hidden="1"/>
    </xf>
    <xf numFmtId="0" fontId="0" fillId="0" borderId="220" xfId="0" quotePrefix="1" applyBorder="1" applyAlignment="1" applyProtection="1">
      <alignment horizontal="center"/>
      <protection hidden="1"/>
    </xf>
    <xf numFmtId="169" fontId="1" fillId="0" borderId="220" xfId="0" applyNumberFormat="1" applyFont="1" applyBorder="1" applyAlignment="1" applyProtection="1">
      <alignment horizontal="right" shrinkToFit="1"/>
      <protection hidden="1"/>
    </xf>
    <xf numFmtId="169" fontId="1" fillId="0" borderId="220" xfId="0" applyNumberFormat="1" applyFont="1" applyBorder="1" applyAlignment="1" applyProtection="1">
      <alignment shrinkToFit="1"/>
      <protection hidden="1"/>
    </xf>
    <xf numFmtId="169" fontId="1" fillId="0" borderId="220" xfId="0" applyNumberFormat="1" applyFont="1" applyBorder="1" applyAlignment="1" applyProtection="1">
      <alignment horizontal="left" indent="1" shrinkToFit="1"/>
      <protection hidden="1"/>
    </xf>
    <xf numFmtId="169" fontId="5" fillId="0" borderId="220" xfId="0" applyNumberFormat="1" applyFont="1" applyBorder="1" applyAlignment="1" applyProtection="1">
      <alignment horizontal="left" indent="1" shrinkToFit="1"/>
      <protection hidden="1"/>
    </xf>
    <xf numFmtId="169" fontId="1" fillId="0" borderId="1" xfId="0" applyNumberFormat="1" applyFont="1" applyBorder="1" applyAlignment="1" applyProtection="1">
      <alignment horizontal="left" indent="1" shrinkToFit="1"/>
      <protection hidden="1"/>
    </xf>
    <xf numFmtId="169" fontId="1" fillId="0" borderId="54" xfId="0" applyNumberFormat="1" applyFont="1" applyBorder="1" applyAlignment="1" applyProtection="1">
      <alignment horizontal="left" indent="1" shrinkToFit="1"/>
      <protection hidden="1"/>
    </xf>
    <xf numFmtId="169" fontId="169" fillId="0" borderId="1" xfId="0" applyNumberFormat="1" applyFont="1" applyBorder="1" applyAlignment="1" applyProtection="1">
      <alignment horizontal="left" indent="1" shrinkToFit="1"/>
      <protection hidden="1"/>
    </xf>
    <xf numFmtId="169" fontId="169" fillId="0" borderId="54" xfId="0" applyNumberFormat="1" applyFont="1" applyBorder="1" applyAlignment="1" applyProtection="1">
      <alignment horizontal="left" indent="1" shrinkToFit="1"/>
      <protection hidden="1"/>
    </xf>
    <xf numFmtId="169" fontId="1" fillId="0" borderId="86" xfId="0" applyNumberFormat="1" applyFont="1" applyBorder="1" applyAlignment="1" applyProtection="1">
      <alignment horizontal="right" shrinkToFit="1"/>
      <protection hidden="1"/>
    </xf>
    <xf numFmtId="0" fontId="0" fillId="44" borderId="221" xfId="0" applyFill="1" applyBorder="1" applyProtection="1">
      <protection hidden="1"/>
    </xf>
    <xf numFmtId="0" fontId="0" fillId="0" borderId="221" xfId="0" applyBorder="1" applyProtection="1">
      <protection hidden="1"/>
    </xf>
    <xf numFmtId="0" fontId="0" fillId="0" borderId="221" xfId="0" applyBorder="1" applyAlignment="1" applyProtection="1">
      <alignment horizontal="left" indent="1"/>
      <protection hidden="1"/>
    </xf>
    <xf numFmtId="0" fontId="0" fillId="0" borderId="221" xfId="0" applyBorder="1" applyAlignment="1" applyProtection="1">
      <alignment horizontal="center"/>
      <protection hidden="1"/>
    </xf>
    <xf numFmtId="0" fontId="0" fillId="0" borderId="221" xfId="0" applyBorder="1" applyAlignment="1" applyProtection="1">
      <alignment horizontal="left" indent="1" shrinkToFit="1"/>
      <protection hidden="1"/>
    </xf>
    <xf numFmtId="0" fontId="0" fillId="0" borderId="221" xfId="0" quotePrefix="1" applyBorder="1" applyAlignment="1" applyProtection="1">
      <alignment horizontal="center"/>
      <protection hidden="1"/>
    </xf>
    <xf numFmtId="169" fontId="1" fillId="0" borderId="221" xfId="0" applyNumberFormat="1" applyFont="1" applyBorder="1" applyAlignment="1" applyProtection="1">
      <alignment horizontal="right" shrinkToFit="1"/>
      <protection hidden="1"/>
    </xf>
    <xf numFmtId="169" fontId="1" fillId="0" borderId="221" xfId="0" applyNumberFormat="1" applyFont="1" applyBorder="1" applyAlignment="1" applyProtection="1">
      <alignment shrinkToFit="1"/>
      <protection hidden="1"/>
    </xf>
    <xf numFmtId="0" fontId="1" fillId="0" borderId="221" xfId="0" applyFont="1" applyBorder="1" applyAlignment="1" applyProtection="1">
      <alignment horizontal="left" indent="1"/>
      <protection hidden="1"/>
    </xf>
    <xf numFmtId="169" fontId="5" fillId="0" borderId="221" xfId="0" applyNumberFormat="1" applyFont="1" applyBorder="1" applyAlignment="1" applyProtection="1">
      <alignment horizontal="left" indent="1" shrinkToFit="1"/>
      <protection hidden="1"/>
    </xf>
    <xf numFmtId="169" fontId="1" fillId="0" borderId="3" xfId="0" applyNumberFormat="1" applyFont="1" applyBorder="1" applyAlignment="1" applyProtection="1">
      <alignment horizontal="right" shrinkToFit="1"/>
      <protection hidden="1"/>
    </xf>
    <xf numFmtId="0" fontId="169" fillId="0" borderId="1" xfId="0" applyFont="1" applyBorder="1" applyAlignment="1" applyProtection="1">
      <alignment horizontal="left" indent="1"/>
      <protection hidden="1"/>
    </xf>
    <xf numFmtId="0" fontId="5" fillId="44" borderId="3" xfId="0" applyFont="1" applyFill="1" applyBorder="1" applyProtection="1">
      <protection hidden="1"/>
    </xf>
    <xf numFmtId="0" fontId="5" fillId="44" borderId="54" xfId="0" applyFont="1" applyFill="1" applyBorder="1" applyProtection="1">
      <protection hidden="1"/>
    </xf>
    <xf numFmtId="169" fontId="1" fillId="0" borderId="203" xfId="0" applyNumberFormat="1" applyFont="1" applyBorder="1" applyAlignment="1" applyProtection="1">
      <alignment horizontal="right" shrinkToFit="1"/>
      <protection hidden="1"/>
    </xf>
    <xf numFmtId="169" fontId="5" fillId="0" borderId="203" xfId="0" applyNumberFormat="1" applyFont="1" applyBorder="1" applyAlignment="1" applyProtection="1">
      <alignment horizontal="left" indent="1" shrinkToFit="1"/>
      <protection hidden="1"/>
    </xf>
    <xf numFmtId="169" fontId="169" fillId="0" borderId="3" xfId="0" applyNumberFormat="1" applyFont="1" applyBorder="1" applyAlignment="1" applyProtection="1">
      <alignment horizontal="left" indent="1" shrinkToFit="1"/>
      <protection hidden="1"/>
    </xf>
    <xf numFmtId="168" fontId="169" fillId="0" borderId="1" xfId="0" applyNumberFormat="1" applyFont="1" applyBorder="1" applyAlignment="1" applyProtection="1">
      <alignment shrinkToFit="1"/>
      <protection hidden="1"/>
    </xf>
    <xf numFmtId="169" fontId="169" fillId="0" borderId="1" xfId="0" applyNumberFormat="1" applyFont="1" applyBorder="1" applyAlignment="1" applyProtection="1">
      <alignment shrinkToFit="1"/>
      <protection hidden="1"/>
    </xf>
    <xf numFmtId="168" fontId="169" fillId="0" borderId="54" xfId="0" applyNumberFormat="1" applyFont="1" applyBorder="1" applyAlignment="1" applyProtection="1">
      <alignment shrinkToFit="1"/>
      <protection hidden="1"/>
    </xf>
    <xf numFmtId="169" fontId="169" fillId="0" borderId="54" xfId="0" applyNumberFormat="1" applyFont="1" applyBorder="1" applyAlignment="1" applyProtection="1">
      <alignment shrinkToFit="1"/>
      <protection hidden="1"/>
    </xf>
    <xf numFmtId="0" fontId="0" fillId="0" borderId="15" xfId="0" quotePrefix="1" applyBorder="1" applyAlignment="1" applyProtection="1">
      <alignment horizontal="center"/>
      <protection hidden="1"/>
    </xf>
    <xf numFmtId="168" fontId="169" fillId="0" borderId="15" xfId="0" applyNumberFormat="1" applyFont="1" applyBorder="1" applyAlignment="1" applyProtection="1">
      <alignment shrinkToFit="1"/>
      <protection hidden="1"/>
    </xf>
    <xf numFmtId="169" fontId="169" fillId="0" borderId="15" xfId="0" applyNumberFormat="1" applyFont="1" applyBorder="1" applyAlignment="1" applyProtection="1">
      <alignment shrinkToFit="1"/>
      <protection hidden="1"/>
    </xf>
    <xf numFmtId="0" fontId="0" fillId="44" borderId="15" xfId="0" applyFill="1" applyBorder="1" applyProtection="1">
      <protection hidden="1"/>
    </xf>
    <xf numFmtId="0" fontId="141" fillId="0" borderId="1" xfId="1" applyFont="1" applyBorder="1" applyAlignment="1">
      <alignment horizontal="left" indent="1"/>
    </xf>
    <xf numFmtId="0" fontId="142" fillId="0" borderId="1" xfId="1" applyFont="1" applyBorder="1" applyAlignment="1">
      <alignment horizontal="left" indent="1"/>
    </xf>
    <xf numFmtId="0" fontId="141" fillId="0" borderId="1" xfId="1" applyFont="1" applyBorder="1" applyAlignment="1">
      <alignment horizontal="center"/>
    </xf>
    <xf numFmtId="165" fontId="141" fillId="0" borderId="1" xfId="1" applyNumberFormat="1" applyFont="1" applyBorder="1"/>
    <xf numFmtId="166" fontId="141" fillId="0" borderId="1" xfId="1" applyNumberFormat="1" applyFont="1" applyBorder="1"/>
    <xf numFmtId="0" fontId="142" fillId="0" borderId="1" xfId="1" applyFont="1" applyBorder="1" applyAlignment="1">
      <alignment horizontal="center"/>
    </xf>
    <xf numFmtId="165" fontId="142" fillId="0" borderId="1" xfId="1" applyNumberFormat="1" applyFont="1" applyBorder="1"/>
    <xf numFmtId="166" fontId="142" fillId="0" borderId="1" xfId="1" applyNumberFormat="1" applyFont="1" applyBorder="1"/>
    <xf numFmtId="0" fontId="141" fillId="0" borderId="222" xfId="1" applyFont="1" applyBorder="1" applyAlignment="1">
      <alignment horizontal="center"/>
    </xf>
    <xf numFmtId="165" fontId="141" fillId="0" borderId="222" xfId="1" applyNumberFormat="1" applyFont="1" applyBorder="1"/>
    <xf numFmtId="166" fontId="141" fillId="0" borderId="222" xfId="1" applyNumberFormat="1" applyFont="1" applyBorder="1"/>
    <xf numFmtId="0" fontId="141" fillId="0" borderId="222" xfId="1" applyFont="1" applyBorder="1" applyAlignment="1">
      <alignment horizontal="left" indent="1"/>
    </xf>
    <xf numFmtId="0" fontId="13" fillId="45" borderId="1" xfId="1" applyFont="1" applyFill="1" applyBorder="1" applyAlignment="1">
      <alignment horizontal="center"/>
    </xf>
    <xf numFmtId="165" fontId="14" fillId="45" borderId="1" xfId="1" applyNumberFormat="1" applyFont="1" applyFill="1" applyBorder="1" applyAlignment="1">
      <alignment horizontal="left" indent="1"/>
    </xf>
    <xf numFmtId="0" fontId="13" fillId="45" borderId="1" xfId="1" applyFont="1" applyFill="1" applyBorder="1" applyAlignment="1">
      <alignment horizontal="left" indent="1"/>
    </xf>
    <xf numFmtId="0" fontId="13" fillId="46" borderId="1" xfId="1" applyFont="1" applyFill="1" applyBorder="1" applyAlignment="1">
      <alignment horizontal="center"/>
    </xf>
    <xf numFmtId="165" fontId="13" fillId="46" borderId="1" xfId="1" applyNumberFormat="1" applyFont="1" applyFill="1" applyBorder="1"/>
    <xf numFmtId="166" fontId="14" fillId="46" borderId="1" xfId="1" applyNumberFormat="1" applyFont="1" applyFill="1" applyBorder="1" applyAlignment="1">
      <alignment horizontal="left" indent="1"/>
    </xf>
    <xf numFmtId="0" fontId="13" fillId="46" borderId="1" xfId="1" applyFont="1" applyFill="1" applyBorder="1" applyAlignment="1">
      <alignment horizontal="left" indent="1"/>
    </xf>
    <xf numFmtId="0" fontId="13" fillId="47" borderId="1" xfId="1" applyFont="1" applyFill="1" applyBorder="1" applyAlignment="1">
      <alignment horizontal="center"/>
    </xf>
    <xf numFmtId="165" fontId="13" fillId="47" borderId="1" xfId="1" applyNumberFormat="1" applyFont="1" applyFill="1" applyBorder="1"/>
    <xf numFmtId="166" fontId="13" fillId="47" borderId="1" xfId="1" applyNumberFormat="1" applyFont="1" applyFill="1" applyBorder="1"/>
    <xf numFmtId="167" fontId="14" fillId="47" borderId="1" xfId="1" applyNumberFormat="1" applyFont="1" applyFill="1" applyBorder="1" applyAlignment="1">
      <alignment horizontal="left" indent="1"/>
    </xf>
    <xf numFmtId="0" fontId="13" fillId="47" borderId="1" xfId="1" applyFont="1" applyFill="1" applyBorder="1" applyAlignment="1">
      <alignment horizontal="left" indent="1"/>
    </xf>
    <xf numFmtId="165" fontId="173" fillId="45" borderId="1" xfId="1" applyNumberFormat="1" applyFont="1" applyFill="1" applyBorder="1"/>
    <xf numFmtId="166" fontId="173" fillId="45" borderId="1" xfId="1" applyNumberFormat="1" applyFont="1" applyFill="1" applyBorder="1"/>
    <xf numFmtId="167" fontId="173" fillId="45" borderId="1" xfId="1" applyNumberFormat="1" applyFont="1" applyFill="1" applyBorder="1"/>
    <xf numFmtId="166" fontId="174" fillId="46" borderId="1" xfId="1" applyNumberFormat="1" applyFont="1" applyFill="1" applyBorder="1"/>
    <xf numFmtId="167" fontId="174" fillId="46" borderId="1" xfId="1" applyNumberFormat="1" applyFont="1" applyFill="1" applyBorder="1"/>
    <xf numFmtId="167" fontId="175" fillId="47" borderId="1" xfId="1" applyNumberFormat="1" applyFont="1" applyFill="1" applyBorder="1"/>
    <xf numFmtId="167" fontId="13" fillId="0" borderId="1" xfId="1" applyNumberFormat="1" applyFont="1" applyBorder="1" applyAlignment="1">
      <alignment horizontal="center" vertical="top" wrapText="1"/>
    </xf>
    <xf numFmtId="167" fontId="13" fillId="0" borderId="1" xfId="1" applyNumberFormat="1" applyFont="1" applyBorder="1"/>
    <xf numFmtId="167" fontId="141" fillId="0" borderId="1" xfId="1" applyNumberFormat="1" applyFont="1" applyBorder="1"/>
    <xf numFmtId="167" fontId="142" fillId="0" borderId="1" xfId="1" applyNumberFormat="1" applyFont="1" applyBorder="1"/>
    <xf numFmtId="167" fontId="141" fillId="0" borderId="222" xfId="1" applyNumberFormat="1" applyFont="1" applyBorder="1"/>
    <xf numFmtId="166" fontId="176" fillId="46" borderId="1" xfId="1" applyNumberFormat="1" applyFont="1" applyFill="1" applyBorder="1" applyAlignment="1">
      <alignment horizontal="left" indent="1"/>
    </xf>
    <xf numFmtId="167" fontId="176" fillId="47" borderId="1" xfId="1" applyNumberFormat="1" applyFont="1" applyFill="1" applyBorder="1" applyAlignment="1">
      <alignment horizontal="left" indent="1"/>
    </xf>
    <xf numFmtId="0" fontId="176" fillId="0" borderId="1" xfId="1" applyFont="1" applyBorder="1" applyAlignment="1">
      <alignment horizontal="left" indent="1"/>
    </xf>
    <xf numFmtId="0" fontId="176" fillId="46" borderId="1" xfId="1" applyFont="1" applyFill="1" applyBorder="1" applyAlignment="1">
      <alignment horizontal="left" indent="1"/>
    </xf>
    <xf numFmtId="0" fontId="176" fillId="47" borderId="1" xfId="1" applyFont="1" applyFill="1" applyBorder="1" applyAlignment="1">
      <alignment horizontal="left" indent="1"/>
    </xf>
    <xf numFmtId="165" fontId="176" fillId="46" borderId="1" xfId="1" applyNumberFormat="1" applyFont="1" applyFill="1" applyBorder="1"/>
    <xf numFmtId="165" fontId="176" fillId="47" borderId="1" xfId="1" applyNumberFormat="1" applyFont="1" applyFill="1" applyBorder="1"/>
    <xf numFmtId="165" fontId="176" fillId="0" borderId="1" xfId="1" applyNumberFormat="1" applyFont="1" applyBorder="1"/>
    <xf numFmtId="0" fontId="176" fillId="45" borderId="1" xfId="1" applyFont="1" applyFill="1" applyBorder="1" applyAlignment="1">
      <alignment horizontal="center"/>
    </xf>
    <xf numFmtId="0" fontId="176" fillId="46" borderId="1" xfId="1" applyFont="1" applyFill="1" applyBorder="1" applyAlignment="1">
      <alignment horizontal="center"/>
    </xf>
    <xf numFmtId="0" fontId="176" fillId="47" borderId="1" xfId="1" applyFont="1" applyFill="1" applyBorder="1" applyAlignment="1">
      <alignment horizontal="center"/>
    </xf>
    <xf numFmtId="0" fontId="176" fillId="0" borderId="1" xfId="1" applyFont="1" applyBorder="1" applyAlignment="1">
      <alignment horizontal="center"/>
    </xf>
    <xf numFmtId="166" fontId="176" fillId="47" borderId="1" xfId="1" applyNumberFormat="1" applyFont="1" applyFill="1" applyBorder="1"/>
    <xf numFmtId="166" fontId="176" fillId="0" borderId="1" xfId="1" applyNumberFormat="1" applyFont="1" applyBorder="1"/>
    <xf numFmtId="165" fontId="177" fillId="45" borderId="1" xfId="1" applyNumberFormat="1" applyFont="1" applyFill="1" applyBorder="1" applyAlignment="1">
      <alignment horizontal="left" indent="1"/>
    </xf>
    <xf numFmtId="0" fontId="177" fillId="45" borderId="1" xfId="1" applyFont="1" applyFill="1" applyBorder="1" applyAlignment="1">
      <alignment horizontal="left" indent="1"/>
    </xf>
    <xf numFmtId="0" fontId="177" fillId="45" borderId="1" xfId="1" applyFont="1" applyFill="1" applyBorder="1" applyAlignment="1">
      <alignment horizontal="center"/>
    </xf>
    <xf numFmtId="168" fontId="0" fillId="2" borderId="55" xfId="0" applyNumberFormat="1" applyFill="1" applyBorder="1" applyAlignment="1">
      <alignment horizontal="left" vertical="center" indent="1"/>
    </xf>
    <xf numFmtId="0" fontId="47" fillId="34" borderId="156" xfId="0" applyFont="1" applyFill="1" applyBorder="1" applyAlignment="1">
      <alignment horizontal="center" vertical="center" wrapText="1"/>
    </xf>
    <xf numFmtId="168" fontId="92" fillId="11" borderId="156" xfId="0" applyNumberFormat="1" applyFont="1" applyFill="1" applyBorder="1" applyAlignment="1">
      <alignment vertical="center"/>
    </xf>
    <xf numFmtId="0" fontId="13" fillId="45" borderId="1" xfId="1" applyFont="1" applyFill="1" applyBorder="1" applyAlignment="1">
      <alignment horizontal="center" vertical="top" wrapText="1"/>
    </xf>
    <xf numFmtId="165" fontId="13" fillId="46" borderId="1" xfId="1" applyNumberFormat="1" applyFont="1" applyFill="1" applyBorder="1" applyAlignment="1">
      <alignment horizontal="center" vertical="top" wrapText="1"/>
    </xf>
    <xf numFmtId="166" fontId="13" fillId="47" borderId="1" xfId="1" applyNumberFormat="1" applyFont="1" applyFill="1" applyBorder="1" applyAlignment="1">
      <alignment horizontal="center" vertical="top" wrapText="1"/>
    </xf>
    <xf numFmtId="168" fontId="67" fillId="48" borderId="106" xfId="0" applyNumberFormat="1" applyFont="1" applyFill="1" applyBorder="1" applyAlignment="1">
      <alignment vertical="center" shrinkToFit="1"/>
    </xf>
    <xf numFmtId="1" fontId="68" fillId="49" borderId="106" xfId="0" applyNumberFormat="1" applyFont="1" applyFill="1" applyBorder="1" applyAlignment="1">
      <alignment vertical="center" shrinkToFit="1"/>
    </xf>
    <xf numFmtId="169" fontId="1" fillId="7" borderId="6" xfId="0" applyNumberFormat="1" applyFont="1" applyFill="1" applyBorder="1" applyAlignment="1" applyProtection="1">
      <alignment vertical="center" shrinkToFit="1"/>
      <protection hidden="1"/>
    </xf>
    <xf numFmtId="169" fontId="1" fillId="37" borderId="6" xfId="0" applyNumberFormat="1" applyFont="1" applyFill="1" applyBorder="1" applyAlignment="1" applyProtection="1">
      <alignment vertical="center" shrinkToFit="1"/>
      <protection hidden="1"/>
    </xf>
    <xf numFmtId="0" fontId="1" fillId="0" borderId="223" xfId="0" applyFont="1" applyBorder="1" applyAlignment="1" applyProtection="1">
      <alignment shrinkToFit="1"/>
      <protection hidden="1"/>
    </xf>
    <xf numFmtId="0" fontId="1" fillId="0" borderId="224" xfId="0" applyFont="1" applyBorder="1" applyAlignment="1" applyProtection="1">
      <alignment shrinkToFit="1"/>
      <protection hidden="1"/>
    </xf>
    <xf numFmtId="169" fontId="1" fillId="0" borderId="24" xfId="0" applyNumberFormat="1" applyFont="1" applyBorder="1" applyAlignment="1" applyProtection="1">
      <alignment shrinkToFit="1"/>
      <protection hidden="1"/>
    </xf>
    <xf numFmtId="169" fontId="1" fillId="0" borderId="0" xfId="0" applyNumberFormat="1" applyFont="1" applyProtection="1">
      <protection hidden="1"/>
    </xf>
    <xf numFmtId="168" fontId="1" fillId="0" borderId="200" xfId="0" applyNumberFormat="1" applyFont="1" applyBorder="1" applyAlignment="1" applyProtection="1">
      <alignment shrinkToFit="1"/>
      <protection hidden="1"/>
    </xf>
    <xf numFmtId="0" fontId="4" fillId="16" borderId="0" xfId="0" applyFont="1" applyFill="1"/>
    <xf numFmtId="0" fontId="13" fillId="30" borderId="114" xfId="0" applyFont="1" applyFill="1" applyBorder="1" applyAlignment="1">
      <alignment vertical="center"/>
    </xf>
    <xf numFmtId="0" fontId="13" fillId="16" borderId="0" xfId="0" applyFont="1" applyFill="1" applyAlignment="1">
      <alignment vertical="center"/>
    </xf>
    <xf numFmtId="0" fontId="13" fillId="16" borderId="0" xfId="0" applyFont="1" applyFill="1" applyAlignment="1">
      <alignment vertical="center" wrapText="1"/>
    </xf>
    <xf numFmtId="0" fontId="155" fillId="16" borderId="0" xfId="0" applyFont="1" applyFill="1" applyAlignment="1">
      <alignment vertical="center"/>
    </xf>
    <xf numFmtId="0" fontId="179" fillId="0" borderId="29" xfId="1" applyFont="1" applyBorder="1" applyAlignment="1">
      <alignment horizontal="center" vertical="center" wrapText="1"/>
    </xf>
    <xf numFmtId="167" fontId="179" fillId="0" borderId="32" xfId="1" applyNumberFormat="1" applyFont="1" applyBorder="1" applyAlignment="1">
      <alignment horizontal="left" indent="1"/>
    </xf>
    <xf numFmtId="0" fontId="179" fillId="0" borderId="35" xfId="1" applyFont="1" applyBorder="1" applyAlignment="1">
      <alignment horizontal="left" indent="1"/>
    </xf>
    <xf numFmtId="0" fontId="179" fillId="0" borderId="37" xfId="1" applyFont="1" applyBorder="1" applyAlignment="1">
      <alignment horizontal="left" indent="1"/>
    </xf>
    <xf numFmtId="0" fontId="179" fillId="0" borderId="32" xfId="1" applyFont="1" applyBorder="1" applyAlignment="1">
      <alignment horizontal="left" indent="1"/>
    </xf>
    <xf numFmtId="0" fontId="179" fillId="0" borderId="39" xfId="1" applyFont="1" applyBorder="1" applyAlignment="1">
      <alignment horizontal="left" indent="1"/>
    </xf>
    <xf numFmtId="0" fontId="179" fillId="0" borderId="42" xfId="1" applyFont="1" applyBorder="1" applyAlignment="1">
      <alignment horizontal="left" indent="1"/>
    </xf>
    <xf numFmtId="0" fontId="179" fillId="0" borderId="44" xfId="1" applyFont="1" applyBorder="1" applyAlignment="1">
      <alignment horizontal="left" indent="1"/>
    </xf>
    <xf numFmtId="0" fontId="179" fillId="0" borderId="47" xfId="1" applyFont="1" applyBorder="1" applyAlignment="1">
      <alignment horizontal="left" indent="1"/>
    </xf>
    <xf numFmtId="0" fontId="179" fillId="0" borderId="49" xfId="1" applyFont="1" applyBorder="1" applyAlignment="1">
      <alignment horizontal="left" indent="1"/>
    </xf>
    <xf numFmtId="0" fontId="179" fillId="0" borderId="41" xfId="1" applyFont="1" applyBorder="1" applyAlignment="1">
      <alignment horizontal="left" indent="1"/>
    </xf>
    <xf numFmtId="0" fontId="179" fillId="0" borderId="52" xfId="1" applyFont="1" applyBorder="1" applyAlignment="1">
      <alignment horizontal="left" indent="1"/>
    </xf>
    <xf numFmtId="0" fontId="179" fillId="0" borderId="0" xfId="1" applyFont="1"/>
    <xf numFmtId="169" fontId="13" fillId="30" borderId="114" xfId="0" applyNumberFormat="1" applyFont="1" applyFill="1" applyBorder="1" applyAlignment="1">
      <alignment horizontal="right" vertical="center"/>
    </xf>
    <xf numFmtId="169" fontId="13" fillId="16" borderId="0" xfId="0" applyNumberFormat="1" applyFont="1" applyFill="1" applyAlignment="1">
      <alignment horizontal="right" vertical="center"/>
    </xf>
    <xf numFmtId="169" fontId="4" fillId="16" borderId="0" xfId="0" applyNumberFormat="1" applyFont="1" applyFill="1" applyAlignment="1">
      <alignment horizontal="right"/>
    </xf>
    <xf numFmtId="169" fontId="13" fillId="30" borderId="114" xfId="0" applyNumberFormat="1" applyFont="1" applyFill="1" applyBorder="1" applyAlignment="1">
      <alignment vertical="center"/>
    </xf>
    <xf numFmtId="169" fontId="13" fillId="16" borderId="0" xfId="0" applyNumberFormat="1" applyFont="1" applyFill="1" applyAlignment="1">
      <alignment vertical="center"/>
    </xf>
    <xf numFmtId="169" fontId="4" fillId="16" borderId="0" xfId="0" applyNumberFormat="1" applyFont="1" applyFill="1"/>
    <xf numFmtId="0" fontId="157" fillId="50" borderId="156" xfId="0" applyFont="1" applyFill="1" applyBorder="1" applyAlignment="1">
      <alignment horizontal="center" vertical="center"/>
    </xf>
    <xf numFmtId="0" fontId="157" fillId="50" borderId="156" xfId="0" applyFont="1" applyFill="1" applyBorder="1" applyAlignment="1">
      <alignment horizontal="center" vertical="center" wrapText="1"/>
    </xf>
    <xf numFmtId="0" fontId="13" fillId="50" borderId="156" xfId="0" applyFont="1" applyFill="1" applyBorder="1" applyAlignment="1">
      <alignment horizontal="center" vertical="center"/>
    </xf>
    <xf numFmtId="1" fontId="180" fillId="16" borderId="156" xfId="0" applyNumberFormat="1" applyFont="1" applyFill="1" applyBorder="1" applyAlignment="1">
      <alignment horizontal="center" vertical="center"/>
    </xf>
    <xf numFmtId="0" fontId="13" fillId="16" borderId="156" xfId="0" applyFont="1" applyFill="1" applyBorder="1" applyAlignment="1">
      <alignment horizontal="center" vertical="center"/>
    </xf>
    <xf numFmtId="0" fontId="13" fillId="21" borderId="0" xfId="0" applyFont="1" applyFill="1" applyAlignment="1">
      <alignment vertical="center"/>
    </xf>
    <xf numFmtId="169" fontId="180" fillId="18" borderId="226" xfId="0" applyNumberFormat="1" applyFont="1" applyFill="1" applyBorder="1" applyAlignment="1">
      <alignment vertical="center"/>
    </xf>
    <xf numFmtId="169" fontId="180" fillId="18" borderId="227" xfId="0" applyNumberFormat="1" applyFont="1" applyFill="1" applyBorder="1" applyAlignment="1">
      <alignment vertical="center"/>
    </xf>
    <xf numFmtId="0" fontId="13" fillId="50" borderId="156" xfId="0" applyFont="1" applyFill="1" applyBorder="1" applyAlignment="1">
      <alignment horizontal="center" vertical="center" wrapText="1"/>
    </xf>
    <xf numFmtId="169" fontId="13" fillId="50" borderId="156" xfId="0" applyNumberFormat="1" applyFont="1" applyFill="1" applyBorder="1" applyAlignment="1">
      <alignment horizontal="center" vertical="center" wrapText="1"/>
    </xf>
    <xf numFmtId="1" fontId="13" fillId="16" borderId="156" xfId="0" applyNumberFormat="1" applyFont="1" applyFill="1" applyBorder="1" applyAlignment="1">
      <alignment horizontal="center" vertical="center"/>
    </xf>
    <xf numFmtId="0" fontId="13" fillId="16" borderId="160" xfId="0" applyFont="1" applyFill="1" applyBorder="1" applyAlignment="1">
      <alignment horizontal="right" vertical="center"/>
    </xf>
    <xf numFmtId="0" fontId="13" fillId="16" borderId="160" xfId="0" applyFont="1" applyFill="1" applyBorder="1" applyAlignment="1">
      <alignment horizontal="left" vertical="center" indent="1"/>
    </xf>
    <xf numFmtId="169" fontId="180" fillId="16" borderId="160" xfId="0" applyNumberFormat="1" applyFont="1" applyFill="1" applyBorder="1" applyAlignment="1">
      <alignment horizontal="right" vertical="center"/>
    </xf>
    <xf numFmtId="0" fontId="13" fillId="16" borderId="156" xfId="0" applyFont="1" applyFill="1" applyBorder="1" applyAlignment="1">
      <alignment horizontal="right" vertical="center"/>
    </xf>
    <xf numFmtId="169" fontId="180" fillId="16" borderId="156" xfId="0" applyNumberFormat="1" applyFont="1" applyFill="1" applyBorder="1" applyAlignment="1">
      <alignment vertical="center"/>
    </xf>
    <xf numFmtId="169" fontId="180" fillId="16" borderId="160" xfId="0" applyNumberFormat="1" applyFont="1" applyFill="1" applyBorder="1" applyAlignment="1">
      <alignment vertical="center"/>
    </xf>
    <xf numFmtId="169" fontId="180" fillId="16" borderId="158" xfId="0" applyNumberFormat="1" applyFont="1" applyFill="1" applyBorder="1" applyAlignment="1">
      <alignment vertical="center"/>
    </xf>
    <xf numFmtId="0" fontId="13" fillId="16" borderId="160" xfId="0" applyFont="1" applyFill="1" applyBorder="1" applyAlignment="1">
      <alignment horizontal="center" vertical="center"/>
    </xf>
    <xf numFmtId="0" fontId="13" fillId="16" borderId="158" xfId="0" applyFont="1" applyFill="1" applyBorder="1" applyAlignment="1">
      <alignment horizontal="right" vertical="center"/>
    </xf>
    <xf numFmtId="169" fontId="180" fillId="16" borderId="156" xfId="0" applyNumberFormat="1" applyFont="1" applyFill="1" applyBorder="1" applyAlignment="1">
      <alignment horizontal="right" vertical="center"/>
    </xf>
    <xf numFmtId="0" fontId="13" fillId="16" borderId="160" xfId="0" applyFont="1" applyFill="1" applyBorder="1" applyAlignment="1">
      <alignment horizontal="left" vertical="center"/>
    </xf>
    <xf numFmtId="0" fontId="13" fillId="16" borderId="156" xfId="0" applyFont="1" applyFill="1" applyBorder="1" applyAlignment="1">
      <alignment horizontal="left" vertical="center"/>
    </xf>
    <xf numFmtId="169" fontId="180" fillId="18" borderId="158" xfId="0" applyNumberFormat="1" applyFont="1" applyFill="1" applyBorder="1" applyAlignment="1">
      <alignment vertical="center"/>
    </xf>
    <xf numFmtId="169" fontId="180" fillId="18" borderId="172" xfId="0" applyNumberFormat="1" applyFont="1" applyFill="1" applyBorder="1" applyAlignment="1">
      <alignment vertical="center"/>
    </xf>
    <xf numFmtId="169" fontId="180" fillId="18" borderId="156" xfId="0" applyNumberFormat="1" applyFont="1" applyFill="1" applyBorder="1" applyAlignment="1">
      <alignment vertical="center"/>
    </xf>
    <xf numFmtId="169" fontId="180" fillId="18" borderId="168" xfId="0" applyNumberFormat="1" applyFont="1" applyFill="1" applyBorder="1" applyAlignment="1">
      <alignment vertical="center"/>
    </xf>
    <xf numFmtId="169" fontId="180" fillId="18" borderId="159" xfId="0" applyNumberFormat="1" applyFont="1" applyFill="1" applyBorder="1" applyAlignment="1">
      <alignment vertical="center"/>
    </xf>
    <xf numFmtId="169" fontId="180" fillId="18" borderId="170" xfId="0" applyNumberFormat="1" applyFont="1" applyFill="1" applyBorder="1" applyAlignment="1">
      <alignment vertical="center"/>
    </xf>
    <xf numFmtId="0" fontId="13" fillId="16" borderId="156" xfId="0" applyFont="1" applyFill="1" applyBorder="1" applyAlignment="1">
      <alignment horizontal="right" vertical="center" wrapText="1"/>
    </xf>
    <xf numFmtId="169" fontId="13" fillId="16" borderId="156" xfId="0" applyNumberFormat="1" applyFont="1" applyFill="1" applyBorder="1" applyAlignment="1">
      <alignment horizontal="right" vertical="center" wrapText="1"/>
    </xf>
    <xf numFmtId="1" fontId="13" fillId="50" borderId="156" xfId="0" applyNumberFormat="1" applyFont="1" applyFill="1" applyBorder="1" applyAlignment="1">
      <alignment horizontal="center" vertical="center"/>
    </xf>
    <xf numFmtId="0" fontId="13" fillId="18" borderId="171" xfId="0" quotePrefix="1" applyFont="1" applyFill="1" applyBorder="1" applyAlignment="1">
      <alignment horizontal="left" vertical="center" indent="1"/>
    </xf>
    <xf numFmtId="0" fontId="13" fillId="18" borderId="167" xfId="0" quotePrefix="1" applyFont="1" applyFill="1" applyBorder="1" applyAlignment="1">
      <alignment horizontal="left" vertical="center" indent="1"/>
    </xf>
    <xf numFmtId="0" fontId="13" fillId="18" borderId="167" xfId="0" quotePrefix="1" applyFont="1" applyFill="1" applyBorder="1" applyAlignment="1">
      <alignment horizontal="left" vertical="center" wrapText="1" indent="1"/>
    </xf>
    <xf numFmtId="0" fontId="13" fillId="18" borderId="169" xfId="0" quotePrefix="1" applyFont="1" applyFill="1" applyBorder="1" applyAlignment="1">
      <alignment horizontal="left" vertical="center" indent="1"/>
    </xf>
    <xf numFmtId="0" fontId="13" fillId="30" borderId="114" xfId="0" applyFont="1" applyFill="1" applyBorder="1" applyAlignment="1">
      <alignment horizontal="center" vertical="center"/>
    </xf>
    <xf numFmtId="0" fontId="13" fillId="16" borderId="0" xfId="0" applyFont="1" applyFill="1" applyAlignment="1">
      <alignment horizontal="center" vertical="center"/>
    </xf>
    <xf numFmtId="0" fontId="13" fillId="18" borderId="225" xfId="0" applyFont="1" applyFill="1" applyBorder="1" applyAlignment="1">
      <alignment horizontal="center" vertical="center"/>
    </xf>
    <xf numFmtId="0" fontId="13" fillId="18" borderId="171" xfId="0" applyFont="1" applyFill="1" applyBorder="1" applyAlignment="1">
      <alignment horizontal="center" vertical="center"/>
    </xf>
    <xf numFmtId="0" fontId="13" fillId="18" borderId="167" xfId="0" applyFont="1" applyFill="1" applyBorder="1" applyAlignment="1">
      <alignment horizontal="center" vertical="center"/>
    </xf>
    <xf numFmtId="0" fontId="13" fillId="18" borderId="169" xfId="0" applyFont="1" applyFill="1" applyBorder="1" applyAlignment="1">
      <alignment horizontal="center" vertical="center"/>
    </xf>
    <xf numFmtId="0" fontId="13" fillId="16" borderId="158" xfId="0" applyFont="1" applyFill="1" applyBorder="1" applyAlignment="1">
      <alignment horizontal="center" vertical="center"/>
    </xf>
    <xf numFmtId="0" fontId="4" fillId="16" borderId="0" xfId="0" applyFont="1" applyFill="1" applyAlignment="1">
      <alignment horizontal="center"/>
    </xf>
    <xf numFmtId="169" fontId="180" fillId="16" borderId="228" xfId="0" applyNumberFormat="1" applyFont="1" applyFill="1" applyBorder="1" applyAlignment="1">
      <alignment vertical="center"/>
    </xf>
    <xf numFmtId="169" fontId="13" fillId="16" borderId="229" xfId="0" applyNumberFormat="1" applyFont="1" applyFill="1" applyBorder="1" applyAlignment="1">
      <alignment vertical="center"/>
    </xf>
    <xf numFmtId="169" fontId="180" fillId="16" borderId="160" xfId="0" applyNumberFormat="1" applyFont="1" applyFill="1" applyBorder="1" applyAlignment="1">
      <alignment horizontal="center" vertical="center"/>
    </xf>
    <xf numFmtId="169" fontId="180" fillId="16" borderId="156" xfId="0" applyNumberFormat="1" applyFont="1" applyFill="1" applyBorder="1" applyAlignment="1">
      <alignment horizontal="center" vertical="center"/>
    </xf>
    <xf numFmtId="169" fontId="0" fillId="16" borderId="0" xfId="0" applyNumberFormat="1" applyFill="1" applyAlignment="1">
      <alignment vertical="top"/>
    </xf>
    <xf numFmtId="0" fontId="13" fillId="16" borderId="230" xfId="0" applyFont="1" applyFill="1" applyBorder="1" applyAlignment="1">
      <alignment horizontal="right" vertical="center"/>
    </xf>
    <xf numFmtId="0" fontId="13" fillId="16" borderId="230" xfId="0" applyFont="1" applyFill="1" applyBorder="1" applyAlignment="1">
      <alignment horizontal="left" vertical="center" indent="1"/>
    </xf>
    <xf numFmtId="0" fontId="4" fillId="34" borderId="0" xfId="0" applyFont="1" applyFill="1"/>
    <xf numFmtId="0" fontId="4" fillId="30" borderId="114" xfId="0" applyFont="1" applyFill="1" applyBorder="1"/>
    <xf numFmtId="0" fontId="4" fillId="16" borderId="0" xfId="0" applyFont="1" applyFill="1" applyAlignment="1">
      <alignment horizontal="center" vertical="center"/>
    </xf>
    <xf numFmtId="0" fontId="181" fillId="34" borderId="0" xfId="0" applyFont="1" applyFill="1"/>
    <xf numFmtId="0" fontId="181" fillId="34" borderId="0" xfId="0" applyFont="1" applyFill="1" applyAlignment="1">
      <alignment vertical="center"/>
    </xf>
    <xf numFmtId="0" fontId="181" fillId="16" borderId="0" xfId="0" applyFont="1" applyFill="1"/>
    <xf numFmtId="0" fontId="181" fillId="16" borderId="0" xfId="0" applyFont="1" applyFill="1" applyAlignment="1">
      <alignment vertical="center"/>
    </xf>
    <xf numFmtId="0" fontId="181" fillId="30" borderId="114" xfId="0" applyFont="1" applyFill="1" applyBorder="1"/>
    <xf numFmtId="0" fontId="181" fillId="30" borderId="114" xfId="0" applyFont="1" applyFill="1" applyBorder="1" applyAlignment="1">
      <alignment vertical="center"/>
    </xf>
    <xf numFmtId="0" fontId="181" fillId="16" borderId="0" xfId="0" applyFont="1" applyFill="1" applyAlignment="1">
      <alignment horizontal="center" vertical="center"/>
    </xf>
    <xf numFmtId="169" fontId="179" fillId="16" borderId="230" xfId="0" applyNumberFormat="1" applyFont="1" applyFill="1" applyBorder="1" applyAlignment="1">
      <alignment vertical="center"/>
    </xf>
    <xf numFmtId="169" fontId="179" fillId="16" borderId="230" xfId="0" applyNumberFormat="1" applyFont="1" applyFill="1" applyBorder="1" applyAlignment="1">
      <alignment horizontal="left" vertical="center" indent="1"/>
    </xf>
    <xf numFmtId="0" fontId="4" fillId="16" borderId="0" xfId="0" applyFont="1" applyFill="1" applyAlignment="1">
      <alignment horizontal="left" indent="1"/>
    </xf>
    <xf numFmtId="0" fontId="181" fillId="34" borderId="0" xfId="0" applyFont="1" applyFill="1" applyAlignment="1">
      <alignment horizontal="left" indent="1"/>
    </xf>
    <xf numFmtId="0" fontId="181" fillId="16" borderId="0" xfId="0" applyFont="1" applyFill="1" applyAlignment="1">
      <alignment horizontal="left" indent="1"/>
    </xf>
    <xf numFmtId="0" fontId="181" fillId="30" borderId="114" xfId="0" applyFont="1" applyFill="1" applyBorder="1" applyAlignment="1">
      <alignment horizontal="left" indent="1"/>
    </xf>
    <xf numFmtId="0" fontId="181" fillId="16" borderId="0" xfId="0" applyFont="1" applyFill="1" applyAlignment="1">
      <alignment horizontal="left" vertical="center" wrapText="1" indent="1"/>
    </xf>
    <xf numFmtId="0" fontId="66" fillId="14" borderId="0" xfId="0" applyFont="1" applyFill="1"/>
    <xf numFmtId="0" fontId="66" fillId="14" borderId="0" xfId="0" applyFont="1" applyFill="1" applyAlignment="1">
      <alignment horizontal="left" vertical="center" indent="1"/>
    </xf>
    <xf numFmtId="0" fontId="138" fillId="38" borderId="232" xfId="0" applyFont="1" applyFill="1" applyBorder="1" applyAlignment="1">
      <alignment horizontal="center"/>
    </xf>
    <xf numFmtId="0" fontId="138" fillId="38" borderId="91" xfId="0" applyFont="1" applyFill="1" applyBorder="1" applyAlignment="1">
      <alignment horizontal="center"/>
    </xf>
    <xf numFmtId="0" fontId="138" fillId="38" borderId="194" xfId="0" applyFont="1" applyFill="1" applyBorder="1" applyAlignment="1">
      <alignment horizontal="center"/>
    </xf>
    <xf numFmtId="0" fontId="138" fillId="38" borderId="233" xfId="0" applyFont="1" applyFill="1" applyBorder="1" applyAlignment="1">
      <alignment horizontal="center"/>
    </xf>
    <xf numFmtId="168" fontId="133" fillId="38" borderId="102" xfId="0" applyNumberFormat="1" applyFont="1" applyFill="1" applyBorder="1" applyAlignment="1">
      <alignment vertical="center"/>
    </xf>
    <xf numFmtId="168" fontId="133" fillId="38" borderId="105" xfId="0" applyNumberFormat="1" applyFont="1" applyFill="1" applyBorder="1" applyAlignment="1">
      <alignment vertical="center"/>
    </xf>
    <xf numFmtId="168" fontId="133" fillId="38" borderId="111" xfId="0" applyNumberFormat="1" applyFont="1" applyFill="1" applyBorder="1" applyAlignment="1">
      <alignment vertical="center"/>
    </xf>
    <xf numFmtId="0" fontId="0" fillId="10" borderId="14" xfId="0" applyFill="1" applyBorder="1" applyAlignment="1" applyProtection="1">
      <alignment horizontal="center" vertical="center"/>
      <protection hidden="1"/>
    </xf>
    <xf numFmtId="168" fontId="69" fillId="0" borderId="100" xfId="0" applyNumberFormat="1" applyFont="1" applyBorder="1" applyAlignment="1" applyProtection="1">
      <alignment horizontal="center" vertical="center" shrinkToFit="1"/>
      <protection locked="0"/>
    </xf>
    <xf numFmtId="0" fontId="3" fillId="14" borderId="1" xfId="0" applyFont="1" applyFill="1" applyBorder="1"/>
    <xf numFmtId="1" fontId="184" fillId="44" borderId="1" xfId="1" applyNumberFormat="1" applyFont="1" applyFill="1" applyBorder="1" applyAlignment="1">
      <alignment horizontal="right" vertical="center"/>
    </xf>
    <xf numFmtId="0" fontId="3" fillId="16" borderId="1" xfId="0" applyFont="1" applyFill="1" applyBorder="1"/>
    <xf numFmtId="0" fontId="184" fillId="16" borderId="1" xfId="1" applyFont="1" applyFill="1" applyBorder="1" applyAlignment="1">
      <alignment horizontal="center" vertical="center"/>
    </xf>
    <xf numFmtId="0" fontId="3" fillId="0" borderId="1" xfId="0" applyFont="1" applyBorder="1" applyAlignment="1">
      <alignment horizontal="center" vertical="center"/>
    </xf>
    <xf numFmtId="1" fontId="185" fillId="44" borderId="1" xfId="1" applyNumberFormat="1" applyFont="1" applyFill="1" applyBorder="1" applyAlignment="1">
      <alignment horizontal="center" vertical="center"/>
    </xf>
    <xf numFmtId="0" fontId="185" fillId="44" borderId="1" xfId="1" applyFont="1" applyFill="1" applyBorder="1" applyAlignment="1">
      <alignment horizontal="center" vertical="center"/>
    </xf>
    <xf numFmtId="0" fontId="185" fillId="44" borderId="1" xfId="1" applyFont="1" applyFill="1" applyBorder="1" applyAlignment="1">
      <alignment vertical="center"/>
    </xf>
    <xf numFmtId="0" fontId="185" fillId="14" borderId="1" xfId="0" applyFont="1" applyFill="1" applyBorder="1"/>
    <xf numFmtId="1" fontId="0" fillId="14" borderId="0" xfId="0" applyNumberFormat="1" applyFill="1"/>
    <xf numFmtId="0" fontId="0" fillId="14" borderId="1" xfId="0" applyFill="1" applyBorder="1"/>
    <xf numFmtId="0" fontId="169" fillId="14" borderId="1" xfId="0" applyFont="1" applyFill="1" applyBorder="1"/>
    <xf numFmtId="0" fontId="0" fillId="16" borderId="11" xfId="0" applyFill="1" applyBorder="1" applyAlignment="1">
      <alignment horizontal="left" indent="1"/>
    </xf>
    <xf numFmtId="0" fontId="0" fillId="51" borderId="1" xfId="0" applyFill="1" applyBorder="1" applyProtection="1">
      <protection hidden="1"/>
    </xf>
    <xf numFmtId="0" fontId="0" fillId="51" borderId="54" xfId="0" applyFill="1" applyBorder="1" applyProtection="1">
      <protection hidden="1"/>
    </xf>
    <xf numFmtId="0" fontId="0" fillId="44" borderId="1" xfId="0" applyFill="1" applyBorder="1" applyAlignment="1" applyProtection="1">
      <alignment horizontal="left" indent="1" shrinkToFit="1"/>
      <protection hidden="1"/>
    </xf>
    <xf numFmtId="0" fontId="0" fillId="44" borderId="1" xfId="0" applyFill="1" applyBorder="1" applyAlignment="1" applyProtection="1">
      <alignment horizontal="center"/>
      <protection hidden="1"/>
    </xf>
    <xf numFmtId="0" fontId="0" fillId="44" borderId="85" xfId="0" applyFill="1" applyBorder="1" applyAlignment="1" applyProtection="1">
      <alignment horizontal="left" indent="1" shrinkToFit="1"/>
      <protection hidden="1"/>
    </xf>
    <xf numFmtId="168" fontId="169" fillId="0" borderId="82" xfId="0" applyNumberFormat="1" applyFont="1" applyBorder="1" applyAlignment="1" applyProtection="1">
      <alignment horizontal="left" indent="1"/>
      <protection hidden="1"/>
    </xf>
    <xf numFmtId="168" fontId="169" fillId="0" borderId="83" xfId="0" applyNumberFormat="1" applyFont="1" applyBorder="1" applyProtection="1">
      <protection hidden="1"/>
    </xf>
    <xf numFmtId="168" fontId="169" fillId="0" borderId="84" xfId="0" applyNumberFormat="1" applyFont="1" applyBorder="1" applyProtection="1">
      <protection hidden="1"/>
    </xf>
    <xf numFmtId="168" fontId="169" fillId="0" borderId="202" xfId="0" applyNumberFormat="1" applyFont="1" applyBorder="1" applyProtection="1">
      <protection hidden="1"/>
    </xf>
    <xf numFmtId="168" fontId="169" fillId="0" borderId="3" xfId="0" applyNumberFormat="1" applyFont="1" applyBorder="1" applyProtection="1">
      <protection hidden="1"/>
    </xf>
    <xf numFmtId="168" fontId="169" fillId="0" borderId="1" xfId="0" applyNumberFormat="1" applyFont="1" applyBorder="1" applyProtection="1">
      <protection hidden="1"/>
    </xf>
    <xf numFmtId="168" fontId="169" fillId="0" borderId="54" xfId="0" applyNumberFormat="1" applyFont="1" applyBorder="1" applyProtection="1">
      <protection hidden="1"/>
    </xf>
    <xf numFmtId="168" fontId="169" fillId="0" borderId="55" xfId="0" applyNumberFormat="1" applyFont="1" applyBorder="1" applyProtection="1">
      <protection hidden="1"/>
    </xf>
    <xf numFmtId="168" fontId="169" fillId="0" borderId="96" xfId="0" applyNumberFormat="1" applyFont="1" applyBorder="1" applyProtection="1">
      <protection hidden="1"/>
    </xf>
    <xf numFmtId="168" fontId="169" fillId="0" borderId="201" xfId="0" applyNumberFormat="1" applyFont="1" applyBorder="1" applyProtection="1">
      <protection hidden="1"/>
    </xf>
    <xf numFmtId="168" fontId="169" fillId="0" borderId="86" xfId="0" applyNumberFormat="1" applyFont="1" applyBorder="1" applyProtection="1">
      <protection hidden="1"/>
    </xf>
    <xf numFmtId="168" fontId="169" fillId="0" borderId="87" xfId="0" applyNumberFormat="1" applyFont="1" applyBorder="1" applyProtection="1">
      <protection hidden="1"/>
    </xf>
    <xf numFmtId="168" fontId="169" fillId="0" borderId="203" xfId="0" applyNumberFormat="1" applyFont="1" applyBorder="1" applyProtection="1">
      <protection hidden="1"/>
    </xf>
    <xf numFmtId="168" fontId="169" fillId="0" borderId="84" xfId="0" applyNumberFormat="1" applyFont="1" applyBorder="1" applyAlignment="1" applyProtection="1">
      <alignment vertical="top"/>
      <protection hidden="1"/>
    </xf>
    <xf numFmtId="168" fontId="169" fillId="0" borderId="220" xfId="0" applyNumberFormat="1" applyFont="1" applyBorder="1" applyProtection="1">
      <protection hidden="1"/>
    </xf>
    <xf numFmtId="168" fontId="169" fillId="0" borderId="85" xfId="0" applyNumberFormat="1" applyFont="1" applyBorder="1" applyProtection="1">
      <protection hidden="1"/>
    </xf>
    <xf numFmtId="168" fontId="169" fillId="0" borderId="221" xfId="0" applyNumberFormat="1" applyFont="1" applyBorder="1" applyProtection="1">
      <protection hidden="1"/>
    </xf>
    <xf numFmtId="168" fontId="169" fillId="0" borderId="15" xfId="0" applyNumberFormat="1" applyFont="1" applyBorder="1" applyProtection="1">
      <protection hidden="1"/>
    </xf>
    <xf numFmtId="169" fontId="1" fillId="2" borderId="84" xfId="0" applyNumberFormat="1" applyFont="1" applyFill="1" applyBorder="1" applyAlignment="1" applyProtection="1">
      <alignment horizontal="center" shrinkToFit="1"/>
      <protection hidden="1"/>
    </xf>
    <xf numFmtId="169" fontId="1" fillId="2" borderId="83" xfId="0" applyNumberFormat="1" applyFont="1" applyFill="1" applyBorder="1" applyAlignment="1" applyProtection="1">
      <alignment horizontal="center" shrinkToFit="1"/>
      <protection hidden="1"/>
    </xf>
    <xf numFmtId="169" fontId="1" fillId="2" borderId="3" xfId="0" applyNumberFormat="1" applyFont="1" applyFill="1" applyBorder="1" applyAlignment="1" applyProtection="1">
      <alignment horizontal="center" shrinkToFit="1"/>
      <protection hidden="1"/>
    </xf>
    <xf numFmtId="169" fontId="1" fillId="2" borderId="1" xfId="0" applyNumberFormat="1" applyFont="1" applyFill="1" applyBorder="1" applyAlignment="1" applyProtection="1">
      <alignment horizontal="center" shrinkToFit="1"/>
      <protection hidden="1"/>
    </xf>
    <xf numFmtId="169" fontId="1" fillId="2" borderId="55" xfId="0" applyNumberFormat="1" applyFont="1" applyFill="1" applyBorder="1" applyAlignment="1" applyProtection="1">
      <alignment horizontal="center" shrinkToFit="1"/>
      <protection hidden="1"/>
    </xf>
    <xf numFmtId="169" fontId="1" fillId="2" borderId="54" xfId="0" applyNumberFormat="1" applyFont="1" applyFill="1" applyBorder="1" applyAlignment="1" applyProtection="1">
      <alignment horizontal="center" shrinkToFit="1"/>
      <protection hidden="1"/>
    </xf>
    <xf numFmtId="169" fontId="1" fillId="2" borderId="96" xfId="0" applyNumberFormat="1" applyFont="1" applyFill="1" applyBorder="1" applyAlignment="1" applyProtection="1">
      <alignment horizontal="center" shrinkToFit="1"/>
      <protection hidden="1"/>
    </xf>
    <xf numFmtId="169" fontId="1" fillId="2" borderId="201" xfId="0" applyNumberFormat="1" applyFont="1" applyFill="1" applyBorder="1" applyAlignment="1" applyProtection="1">
      <alignment horizontal="center" shrinkToFit="1"/>
      <protection hidden="1"/>
    </xf>
    <xf numFmtId="169" fontId="1" fillId="2" borderId="86" xfId="0" applyNumberFormat="1" applyFont="1" applyFill="1" applyBorder="1" applyAlignment="1" applyProtection="1">
      <alignment horizontal="center" shrinkToFit="1"/>
      <protection hidden="1"/>
    </xf>
    <xf numFmtId="169" fontId="1" fillId="2" borderId="85" xfId="0" applyNumberFormat="1" applyFont="1" applyFill="1" applyBorder="1" applyAlignment="1" applyProtection="1">
      <alignment horizontal="center" shrinkToFit="1"/>
      <protection hidden="1"/>
    </xf>
    <xf numFmtId="169" fontId="1" fillId="2" borderId="202" xfId="0" applyNumberFormat="1" applyFont="1" applyFill="1" applyBorder="1" applyAlignment="1" applyProtection="1">
      <alignment horizontal="center" shrinkToFit="1"/>
      <protection hidden="1"/>
    </xf>
    <xf numFmtId="169" fontId="1" fillId="2" borderId="203" xfId="0" applyNumberFormat="1" applyFont="1" applyFill="1" applyBorder="1" applyAlignment="1" applyProtection="1">
      <alignment horizontal="center" shrinkToFit="1"/>
      <protection hidden="1"/>
    </xf>
    <xf numFmtId="169" fontId="1" fillId="2" borderId="87" xfId="0" applyNumberFormat="1" applyFont="1" applyFill="1" applyBorder="1" applyAlignment="1" applyProtection="1">
      <alignment horizontal="center" shrinkToFit="1"/>
      <protection hidden="1"/>
    </xf>
    <xf numFmtId="169" fontId="1" fillId="2" borderId="84" xfId="0" applyNumberFormat="1" applyFont="1" applyFill="1" applyBorder="1" applyAlignment="1" applyProtection="1">
      <alignment horizontal="center" vertical="top" shrinkToFit="1"/>
      <protection hidden="1"/>
    </xf>
    <xf numFmtId="169" fontId="1" fillId="2" borderId="220" xfId="0" applyNumberFormat="1" applyFont="1" applyFill="1" applyBorder="1" applyAlignment="1" applyProtection="1">
      <alignment horizontal="center" shrinkToFit="1"/>
      <protection hidden="1"/>
    </xf>
    <xf numFmtId="169" fontId="1" fillId="2" borderId="221" xfId="0" applyNumberFormat="1" applyFont="1" applyFill="1" applyBorder="1" applyAlignment="1" applyProtection="1">
      <alignment horizontal="center" shrinkToFit="1"/>
      <protection hidden="1"/>
    </xf>
    <xf numFmtId="169" fontId="1" fillId="0" borderId="1" xfId="0" applyNumberFormat="1" applyFont="1" applyBorder="1" applyAlignment="1" applyProtection="1">
      <alignment horizontal="center" shrinkToFit="1"/>
      <protection hidden="1"/>
    </xf>
    <xf numFmtId="169" fontId="1" fillId="52" borderId="84" xfId="0" applyNumberFormat="1" applyFont="1" applyFill="1" applyBorder="1" applyAlignment="1" applyProtection="1">
      <alignment horizontal="center" shrinkToFit="1"/>
      <protection hidden="1"/>
    </xf>
    <xf numFmtId="0" fontId="0" fillId="52" borderId="84" xfId="0" applyFill="1" applyBorder="1" applyProtection="1">
      <protection hidden="1"/>
    </xf>
    <xf numFmtId="0" fontId="68" fillId="0" borderId="106" xfId="0" applyFont="1" applyBorder="1" applyAlignment="1" applyProtection="1">
      <alignment horizontal="left" vertical="center" indent="1"/>
      <protection hidden="1"/>
    </xf>
    <xf numFmtId="169" fontId="1" fillId="3" borderId="202" xfId="0" applyNumberFormat="1" applyFont="1" applyFill="1" applyBorder="1" applyAlignment="1" applyProtection="1">
      <alignment shrinkToFit="1"/>
      <protection hidden="1"/>
    </xf>
    <xf numFmtId="169" fontId="1" fillId="44" borderId="202" xfId="0" applyNumberFormat="1" applyFont="1" applyFill="1" applyBorder="1" applyAlignment="1" applyProtection="1">
      <alignment shrinkToFit="1"/>
      <protection hidden="1"/>
    </xf>
    <xf numFmtId="169" fontId="1" fillId="3" borderId="86" xfId="0" applyNumberFormat="1" applyFont="1" applyFill="1" applyBorder="1" applyAlignment="1" applyProtection="1">
      <alignment shrinkToFit="1"/>
      <protection hidden="1"/>
    </xf>
    <xf numFmtId="169" fontId="1" fillId="3" borderId="201" xfId="0" applyNumberFormat="1" applyFont="1" applyFill="1" applyBorder="1" applyAlignment="1" applyProtection="1">
      <alignment shrinkToFit="1"/>
      <protection hidden="1"/>
    </xf>
    <xf numFmtId="169" fontId="1" fillId="44" borderId="201" xfId="0" applyNumberFormat="1" applyFont="1" applyFill="1" applyBorder="1" applyAlignment="1" applyProtection="1">
      <alignment shrinkToFit="1"/>
      <protection hidden="1"/>
    </xf>
    <xf numFmtId="168" fontId="169" fillId="0" borderId="236" xfId="0" applyNumberFormat="1" applyFont="1" applyBorder="1" applyProtection="1">
      <protection hidden="1"/>
    </xf>
    <xf numFmtId="0" fontId="0" fillId="0" borderId="236" xfId="0" applyBorder="1" applyProtection="1">
      <protection hidden="1"/>
    </xf>
    <xf numFmtId="169" fontId="1" fillId="3" borderId="54" xfId="0" applyNumberFormat="1" applyFont="1" applyFill="1" applyBorder="1" applyAlignment="1" applyProtection="1">
      <alignment shrinkToFit="1"/>
      <protection hidden="1"/>
    </xf>
    <xf numFmtId="169" fontId="1" fillId="44" borderId="54" xfId="0" applyNumberFormat="1" applyFont="1" applyFill="1" applyBorder="1" applyAlignment="1" applyProtection="1">
      <alignment shrinkToFit="1"/>
      <protection hidden="1"/>
    </xf>
    <xf numFmtId="169" fontId="1" fillId="0" borderId="236" xfId="0" applyNumberFormat="1" applyFont="1" applyBorder="1" applyAlignment="1" applyProtection="1">
      <alignment shrinkToFit="1"/>
      <protection hidden="1"/>
    </xf>
    <xf numFmtId="0" fontId="1" fillId="0" borderId="236" xfId="0" applyFont="1" applyBorder="1" applyAlignment="1" applyProtection="1">
      <alignment horizontal="left" indent="1"/>
      <protection hidden="1"/>
    </xf>
    <xf numFmtId="0" fontId="5" fillId="0" borderId="236" xfId="0" applyFont="1" applyBorder="1" applyAlignment="1" applyProtection="1">
      <alignment horizontal="left" indent="1"/>
      <protection hidden="1"/>
    </xf>
    <xf numFmtId="0" fontId="84" fillId="16" borderId="0" xfId="0" applyFont="1" applyFill="1" applyAlignment="1">
      <alignment horizontal="left" indent="1"/>
    </xf>
    <xf numFmtId="0" fontId="36" fillId="16" borderId="0" xfId="0" applyFont="1" applyFill="1" applyAlignment="1">
      <alignment horizontal="left" indent="1"/>
    </xf>
    <xf numFmtId="0" fontId="81" fillId="29" borderId="137" xfId="0" applyFont="1" applyFill="1" applyBorder="1" applyAlignment="1">
      <alignment horizontal="center" vertical="center" wrapText="1"/>
    </xf>
    <xf numFmtId="0" fontId="31" fillId="29" borderId="94" xfId="0" applyFont="1" applyFill="1" applyBorder="1" applyAlignment="1">
      <alignment horizontal="center" vertical="center" wrapText="1"/>
    </xf>
    <xf numFmtId="0" fontId="31" fillId="29" borderId="123" xfId="0" quotePrefix="1" applyFont="1" applyFill="1" applyBorder="1" applyAlignment="1">
      <alignment horizontal="center" vertical="center"/>
    </xf>
    <xf numFmtId="0" fontId="3" fillId="13" borderId="10" xfId="0" applyFont="1" applyFill="1" applyBorder="1" applyAlignment="1" applyProtection="1">
      <alignment horizontal="left" vertical="center" wrapText="1" indent="1"/>
      <protection hidden="1"/>
    </xf>
    <xf numFmtId="0" fontId="3" fillId="13" borderId="12" xfId="0" applyFont="1" applyFill="1" applyBorder="1" applyAlignment="1" applyProtection="1">
      <alignment horizontal="left" vertical="center" wrapText="1" indent="1"/>
      <protection hidden="1"/>
    </xf>
    <xf numFmtId="0" fontId="17" fillId="8" borderId="4" xfId="0" applyFont="1" applyFill="1" applyBorder="1" applyAlignment="1" applyProtection="1">
      <alignment horizontal="left" vertical="center" wrapText="1" indent="1"/>
      <protection hidden="1"/>
    </xf>
    <xf numFmtId="169" fontId="1" fillId="0" borderId="7" xfId="0" applyNumberFormat="1" applyFont="1" applyBorder="1" applyAlignment="1" applyProtection="1">
      <alignment vertical="center" shrinkToFit="1"/>
      <protection hidden="1"/>
    </xf>
    <xf numFmtId="0" fontId="0" fillId="0" borderId="236" xfId="0" applyBorder="1" applyAlignment="1" applyProtection="1">
      <alignment horizontal="left" indent="1"/>
      <protection hidden="1"/>
    </xf>
    <xf numFmtId="0" fontId="0" fillId="0" borderId="236" xfId="0" applyBorder="1" applyAlignment="1" applyProtection="1">
      <alignment horizontal="center"/>
      <protection hidden="1"/>
    </xf>
    <xf numFmtId="0" fontId="0" fillId="0" borderId="236" xfId="0" applyBorder="1" applyAlignment="1" applyProtection="1">
      <alignment horizontal="left" indent="1" shrinkToFit="1"/>
      <protection hidden="1"/>
    </xf>
    <xf numFmtId="0" fontId="0" fillId="0" borderId="236" xfId="0" quotePrefix="1" applyBorder="1" applyAlignment="1" applyProtection="1">
      <alignment horizontal="center"/>
      <protection hidden="1"/>
    </xf>
    <xf numFmtId="169" fontId="1" fillId="2" borderId="236" xfId="0" applyNumberFormat="1" applyFont="1" applyFill="1" applyBorder="1" applyAlignment="1" applyProtection="1">
      <alignment horizontal="center" shrinkToFit="1"/>
      <protection hidden="1"/>
    </xf>
    <xf numFmtId="0" fontId="0" fillId="38" borderId="91" xfId="0" applyFill="1" applyBorder="1"/>
    <xf numFmtId="168" fontId="169" fillId="0" borderId="237" xfId="0" applyNumberFormat="1" applyFont="1" applyBorder="1" applyProtection="1">
      <protection hidden="1"/>
    </xf>
    <xf numFmtId="0" fontId="0" fillId="0" borderId="237" xfId="0" applyBorder="1" applyProtection="1">
      <protection hidden="1"/>
    </xf>
    <xf numFmtId="0" fontId="0" fillId="0" borderId="237" xfId="0" applyBorder="1" applyAlignment="1" applyProtection="1">
      <alignment horizontal="left" indent="1"/>
      <protection hidden="1"/>
    </xf>
    <xf numFmtId="0" fontId="0" fillId="0" borderId="237" xfId="0" applyBorder="1" applyAlignment="1" applyProtection="1">
      <alignment horizontal="center"/>
      <protection hidden="1"/>
    </xf>
    <xf numFmtId="0" fontId="0" fillId="0" borderId="237" xfId="0" applyBorder="1" applyAlignment="1" applyProtection="1">
      <alignment horizontal="left" indent="1" shrinkToFit="1"/>
      <protection hidden="1"/>
    </xf>
    <xf numFmtId="0" fontId="0" fillId="0" borderId="237" xfId="0" quotePrefix="1" applyBorder="1" applyAlignment="1" applyProtection="1">
      <alignment horizontal="center"/>
      <protection hidden="1"/>
    </xf>
    <xf numFmtId="169" fontId="1" fillId="0" borderId="237" xfId="0" applyNumberFormat="1" applyFont="1" applyBorder="1" applyAlignment="1" applyProtection="1">
      <alignment shrinkToFit="1"/>
      <protection hidden="1"/>
    </xf>
    <xf numFmtId="169" fontId="1" fillId="2" borderId="237" xfId="0" applyNumberFormat="1" applyFont="1" applyFill="1" applyBorder="1" applyAlignment="1" applyProtection="1">
      <alignment horizontal="center" shrinkToFit="1"/>
      <protection hidden="1"/>
    </xf>
    <xf numFmtId="0" fontId="1" fillId="0" borderId="237" xfId="0" applyFont="1" applyBorder="1" applyAlignment="1" applyProtection="1">
      <alignment horizontal="left" indent="1"/>
      <protection hidden="1"/>
    </xf>
    <xf numFmtId="0" fontId="5" fillId="0" borderId="237" xfId="0" applyFont="1" applyBorder="1" applyAlignment="1" applyProtection="1">
      <alignment horizontal="left" indent="1"/>
      <protection hidden="1"/>
    </xf>
    <xf numFmtId="168" fontId="5" fillId="0" borderId="86" xfId="0" applyNumberFormat="1" applyFont="1" applyBorder="1" applyAlignment="1" applyProtection="1">
      <alignment shrinkToFit="1"/>
      <protection hidden="1"/>
    </xf>
    <xf numFmtId="169" fontId="5" fillId="0" borderId="237" xfId="0" applyNumberFormat="1" applyFont="1" applyBorder="1" applyAlignment="1" applyProtection="1">
      <alignment horizontal="right" shrinkToFit="1"/>
      <protection hidden="1"/>
    </xf>
    <xf numFmtId="168" fontId="1" fillId="0" borderId="237" xfId="0" applyNumberFormat="1" applyFont="1" applyBorder="1" applyAlignment="1" applyProtection="1">
      <alignment shrinkToFit="1"/>
      <protection hidden="1"/>
    </xf>
    <xf numFmtId="0" fontId="1" fillId="16" borderId="19" xfId="0" applyFont="1" applyFill="1" applyBorder="1" applyAlignment="1" applyProtection="1">
      <alignment horizontal="center"/>
      <protection locked="0"/>
    </xf>
    <xf numFmtId="0" fontId="0" fillId="0" borderId="103" xfId="0" applyBorder="1" applyAlignment="1" applyProtection="1">
      <alignment horizontal="left" vertical="center" indent="1"/>
      <protection locked="0"/>
    </xf>
    <xf numFmtId="168" fontId="0" fillId="0" borderId="104" xfId="0" applyNumberFormat="1" applyBorder="1" applyAlignment="1" applyProtection="1">
      <alignment vertical="center"/>
      <protection locked="0"/>
    </xf>
    <xf numFmtId="0" fontId="0" fillId="0" borderId="88" xfId="0" applyBorder="1" applyAlignment="1" applyProtection="1">
      <alignment horizontal="left" vertical="center" indent="1"/>
      <protection locked="0"/>
    </xf>
    <xf numFmtId="168" fontId="0" fillId="0" borderId="106" xfId="0" applyNumberFormat="1" applyBorder="1" applyAlignment="1" applyProtection="1">
      <alignment vertical="center"/>
      <protection locked="0"/>
    </xf>
    <xf numFmtId="0" fontId="0" fillId="0" borderId="112" xfId="0" applyBorder="1" applyAlignment="1" applyProtection="1">
      <alignment horizontal="left" vertical="center" indent="1"/>
      <protection locked="0"/>
    </xf>
    <xf numFmtId="168" fontId="0" fillId="0" borderId="113" xfId="0" applyNumberFormat="1" applyBorder="1" applyAlignment="1" applyProtection="1">
      <alignment vertical="center"/>
      <protection locked="0"/>
    </xf>
    <xf numFmtId="168" fontId="65" fillId="0" borderId="106" xfId="0" applyNumberFormat="1" applyFont="1" applyBorder="1" applyAlignment="1" applyProtection="1">
      <alignment horizontal="right" vertical="center" shrinkToFit="1"/>
      <protection locked="0"/>
    </xf>
    <xf numFmtId="168" fontId="65" fillId="0" borderId="113" xfId="0" applyNumberFormat="1" applyFont="1" applyBorder="1" applyAlignment="1" applyProtection="1">
      <alignment horizontal="right" vertical="center" shrinkToFit="1"/>
      <protection locked="0"/>
    </xf>
    <xf numFmtId="168" fontId="0" fillId="0" borderId="103" xfId="0" applyNumberFormat="1" applyBorder="1" applyAlignment="1" applyProtection="1">
      <alignment vertical="center" shrinkToFit="1"/>
      <protection locked="0"/>
    </xf>
    <xf numFmtId="169" fontId="5" fillId="14" borderId="83" xfId="0" applyNumberFormat="1" applyFont="1" applyFill="1" applyBorder="1" applyAlignment="1" applyProtection="1">
      <alignment horizontal="left" indent="1" shrinkToFit="1"/>
      <protection hidden="1"/>
    </xf>
    <xf numFmtId="169" fontId="5" fillId="14" borderId="82" xfId="0" applyNumberFormat="1" applyFont="1" applyFill="1" applyBorder="1" applyAlignment="1" applyProtection="1">
      <alignment shrinkToFit="1"/>
      <protection hidden="1"/>
    </xf>
    <xf numFmtId="0" fontId="0" fillId="14" borderId="84" xfId="0" applyFill="1" applyBorder="1" applyAlignment="1" applyProtection="1">
      <alignment horizontal="left" indent="1"/>
      <protection hidden="1"/>
    </xf>
    <xf numFmtId="0" fontId="0" fillId="14" borderId="202" xfId="0" applyFill="1" applyBorder="1" applyAlignment="1" applyProtection="1">
      <alignment horizontal="left" indent="1"/>
      <protection hidden="1"/>
    </xf>
    <xf numFmtId="0" fontId="0" fillId="14" borderId="3" xfId="0" applyFill="1" applyBorder="1" applyAlignment="1" applyProtection="1">
      <alignment horizontal="left" indent="1"/>
      <protection hidden="1"/>
    </xf>
    <xf numFmtId="0" fontId="0" fillId="14" borderId="1" xfId="0" applyFill="1" applyBorder="1" applyAlignment="1" applyProtection="1">
      <alignment horizontal="left" indent="1"/>
      <protection hidden="1"/>
    </xf>
    <xf numFmtId="0" fontId="0" fillId="14" borderId="54" xfId="0" applyFill="1" applyBorder="1" applyAlignment="1" applyProtection="1">
      <alignment horizontal="left" indent="1"/>
      <protection hidden="1"/>
    </xf>
    <xf numFmtId="0" fontId="0" fillId="14" borderId="86" xfId="0" applyFill="1" applyBorder="1" applyAlignment="1" applyProtection="1">
      <alignment horizontal="left" indent="1"/>
      <protection hidden="1"/>
    </xf>
    <xf numFmtId="0" fontId="0" fillId="14" borderId="236" xfId="0" applyFill="1" applyBorder="1" applyAlignment="1" applyProtection="1">
      <alignment horizontal="left" indent="1"/>
      <protection hidden="1"/>
    </xf>
    <xf numFmtId="0" fontId="0" fillId="14" borderId="55" xfId="0" applyFill="1" applyBorder="1" applyAlignment="1" applyProtection="1">
      <alignment horizontal="left" indent="1"/>
      <protection hidden="1"/>
    </xf>
    <xf numFmtId="0" fontId="0" fillId="14" borderId="96" xfId="0" applyFill="1" applyBorder="1" applyAlignment="1" applyProtection="1">
      <alignment horizontal="left" indent="1"/>
      <protection hidden="1"/>
    </xf>
    <xf numFmtId="0" fontId="0" fillId="14" borderId="201" xfId="0" applyFill="1" applyBorder="1" applyAlignment="1" applyProtection="1">
      <alignment horizontal="left" indent="1"/>
      <protection hidden="1"/>
    </xf>
    <xf numFmtId="0" fontId="0" fillId="14" borderId="87" xfId="0" applyFill="1" applyBorder="1" applyAlignment="1" applyProtection="1">
      <alignment horizontal="left" indent="1"/>
      <protection hidden="1"/>
    </xf>
    <xf numFmtId="0" fontId="0" fillId="14" borderId="237" xfId="0" applyFill="1" applyBorder="1" applyAlignment="1" applyProtection="1">
      <alignment horizontal="left" indent="1"/>
      <protection hidden="1"/>
    </xf>
    <xf numFmtId="0" fontId="0" fillId="14" borderId="203" xfId="0" applyFill="1" applyBorder="1" applyAlignment="1" applyProtection="1">
      <alignment horizontal="left" indent="1"/>
      <protection hidden="1"/>
    </xf>
    <xf numFmtId="0" fontId="0" fillId="14" borderId="84" xfId="0" applyFill="1" applyBorder="1" applyAlignment="1" applyProtection="1">
      <alignment horizontal="left" vertical="top" indent="1"/>
      <protection hidden="1"/>
    </xf>
    <xf numFmtId="0" fontId="0" fillId="14" borderId="220" xfId="0" applyFill="1" applyBorder="1" applyAlignment="1" applyProtection="1">
      <alignment horizontal="left" indent="1"/>
      <protection hidden="1"/>
    </xf>
    <xf numFmtId="0" fontId="0" fillId="14" borderId="85" xfId="0" applyFill="1" applyBorder="1" applyAlignment="1" applyProtection="1">
      <alignment horizontal="left" indent="1"/>
      <protection hidden="1"/>
    </xf>
    <xf numFmtId="0" fontId="0" fillId="14" borderId="221" xfId="0" applyFill="1" applyBorder="1" applyAlignment="1" applyProtection="1">
      <alignment horizontal="left" indent="1"/>
      <protection hidden="1"/>
    </xf>
    <xf numFmtId="169" fontId="5" fillId="0" borderId="237" xfId="0" applyNumberFormat="1" applyFont="1" applyBorder="1" applyAlignment="1" applyProtection="1">
      <alignment shrinkToFit="1"/>
      <protection hidden="1"/>
    </xf>
    <xf numFmtId="169" fontId="0" fillId="5" borderId="238" xfId="0" applyNumberFormat="1" applyFill="1" applyBorder="1" applyAlignment="1" applyProtection="1">
      <alignment horizontal="center" vertical="center" wrapText="1"/>
      <protection hidden="1"/>
    </xf>
    <xf numFmtId="169" fontId="1" fillId="0" borderId="239" xfId="0" applyNumberFormat="1" applyFont="1" applyBorder="1" applyAlignment="1" applyProtection="1">
      <alignment vertical="center" shrinkToFit="1"/>
      <protection hidden="1"/>
    </xf>
    <xf numFmtId="167" fontId="179" fillId="14" borderId="29" xfId="1" applyNumberFormat="1" applyFont="1" applyFill="1" applyBorder="1" applyAlignment="1">
      <alignment horizontal="center" vertical="center" wrapText="1"/>
    </xf>
    <xf numFmtId="167" fontId="179" fillId="14" borderId="32" xfId="1" applyNumberFormat="1" applyFont="1" applyFill="1" applyBorder="1"/>
    <xf numFmtId="167" fontId="179" fillId="14" borderId="35" xfId="1" applyNumberFormat="1" applyFont="1" applyFill="1" applyBorder="1"/>
    <xf numFmtId="167" fontId="179" fillId="14" borderId="37" xfId="1" applyNumberFormat="1" applyFont="1" applyFill="1" applyBorder="1"/>
    <xf numFmtId="167" fontId="179" fillId="14" borderId="39" xfId="1" applyNumberFormat="1" applyFont="1" applyFill="1" applyBorder="1"/>
    <xf numFmtId="167" fontId="179" fillId="14" borderId="42" xfId="1" applyNumberFormat="1" applyFont="1" applyFill="1" applyBorder="1"/>
    <xf numFmtId="167" fontId="179" fillId="14" borderId="44" xfId="1" applyNumberFormat="1" applyFont="1" applyFill="1" applyBorder="1"/>
    <xf numFmtId="167" fontId="179" fillId="14" borderId="47" xfId="1" applyNumberFormat="1" applyFont="1" applyFill="1" applyBorder="1"/>
    <xf numFmtId="167" fontId="179" fillId="14" borderId="49" xfId="1" applyNumberFormat="1" applyFont="1" applyFill="1" applyBorder="1"/>
    <xf numFmtId="167" fontId="179" fillId="14" borderId="41" xfId="1" applyNumberFormat="1" applyFont="1" applyFill="1" applyBorder="1"/>
    <xf numFmtId="167" fontId="179" fillId="14" borderId="52" xfId="1" applyNumberFormat="1" applyFont="1" applyFill="1" applyBorder="1"/>
    <xf numFmtId="167" fontId="179" fillId="0" borderId="0" xfId="1" applyNumberFormat="1" applyFont="1"/>
    <xf numFmtId="0" fontId="5" fillId="0" borderId="0" xfId="0" applyFont="1"/>
    <xf numFmtId="0" fontId="5" fillId="14" borderId="0" xfId="0" applyFont="1" applyFill="1"/>
    <xf numFmtId="0" fontId="5" fillId="11" borderId="19" xfId="0" applyFont="1" applyFill="1" applyBorder="1"/>
    <xf numFmtId="0" fontId="5" fillId="2" borderId="1" xfId="0" applyFont="1" applyFill="1" applyBorder="1"/>
    <xf numFmtId="0" fontId="0" fillId="0" borderId="54" xfId="0" applyBorder="1"/>
    <xf numFmtId="168" fontId="0" fillId="11" borderId="57" xfId="0" applyNumberFormat="1" applyFill="1" applyBorder="1"/>
    <xf numFmtId="0" fontId="0" fillId="11" borderId="57" xfId="0" applyFill="1" applyBorder="1" applyAlignment="1">
      <alignment horizontal="left" indent="1"/>
    </xf>
    <xf numFmtId="0" fontId="5" fillId="11" borderId="19" xfId="0" applyFont="1" applyFill="1" applyBorder="1" applyAlignment="1">
      <alignment horizontal="center"/>
    </xf>
    <xf numFmtId="0" fontId="5" fillId="11" borderId="19" xfId="0" applyFont="1" applyFill="1" applyBorder="1" applyAlignment="1">
      <alignment horizontal="left" indent="1"/>
    </xf>
    <xf numFmtId="168" fontId="0" fillId="2" borderId="1" xfId="0" applyNumberFormat="1" applyFill="1" applyBorder="1"/>
    <xf numFmtId="0" fontId="5" fillId="2" borderId="1" xfId="0" applyFont="1" applyFill="1" applyBorder="1" applyAlignment="1">
      <alignment horizontal="center"/>
    </xf>
    <xf numFmtId="0" fontId="5" fillId="2" borderId="1" xfId="0" applyFont="1" applyFill="1" applyBorder="1" applyAlignment="1">
      <alignment horizontal="left" indent="1"/>
    </xf>
    <xf numFmtId="0" fontId="5" fillId="26" borderId="1" xfId="0" applyFont="1" applyFill="1" applyBorder="1" applyAlignment="1">
      <alignment horizontal="left" indent="1"/>
    </xf>
    <xf numFmtId="168" fontId="0" fillId="14" borderId="1" xfId="0" applyNumberFormat="1" applyFill="1" applyBorder="1"/>
    <xf numFmtId="0" fontId="0" fillId="14" borderId="1" xfId="0" applyFill="1" applyBorder="1" applyAlignment="1">
      <alignment horizontal="left" indent="1"/>
    </xf>
    <xf numFmtId="0" fontId="5" fillId="14" borderId="1" xfId="0" applyFont="1" applyFill="1" applyBorder="1" applyAlignment="1">
      <alignment horizontal="center"/>
    </xf>
    <xf numFmtId="0" fontId="5" fillId="14" borderId="1" xfId="0" applyFont="1" applyFill="1" applyBorder="1" applyAlignment="1">
      <alignment horizontal="left" indent="1"/>
    </xf>
    <xf numFmtId="168" fontId="0" fillId="0" borderId="1" xfId="0" applyNumberFormat="1" applyBorder="1"/>
    <xf numFmtId="0" fontId="5" fillId="0" borderId="1" xfId="0" applyFont="1" applyBorder="1" applyAlignment="1">
      <alignment horizontal="center"/>
    </xf>
    <xf numFmtId="0" fontId="5" fillId="0" borderId="1" xfId="0" applyFont="1" applyBorder="1" applyAlignment="1">
      <alignment horizontal="left" indent="1"/>
    </xf>
    <xf numFmtId="168" fontId="0" fillId="0" borderId="54" xfId="0" applyNumberFormat="1" applyBorder="1"/>
    <xf numFmtId="0" fontId="0" fillId="0" borderId="54" xfId="0" applyBorder="1" applyAlignment="1">
      <alignment horizontal="left" indent="1"/>
    </xf>
    <xf numFmtId="0" fontId="5" fillId="0" borderId="54" xfId="0" applyFont="1" applyBorder="1" applyAlignment="1">
      <alignment horizontal="center"/>
    </xf>
    <xf numFmtId="0" fontId="5" fillId="0" borderId="54" xfId="0" applyFont="1" applyBorder="1" applyAlignment="1">
      <alignment horizontal="left" indent="1"/>
    </xf>
    <xf numFmtId="0" fontId="0" fillId="14" borderId="3" xfId="0" applyFill="1" applyBorder="1"/>
    <xf numFmtId="168" fontId="0" fillId="14" borderId="3" xfId="0" applyNumberFormat="1" applyFill="1" applyBorder="1"/>
    <xf numFmtId="0" fontId="0" fillId="14" borderId="3" xfId="0" applyFill="1" applyBorder="1" applyAlignment="1">
      <alignment horizontal="left" indent="1"/>
    </xf>
    <xf numFmtId="0" fontId="5" fillId="14" borderId="3" xfId="0" applyFont="1" applyFill="1" applyBorder="1" applyAlignment="1">
      <alignment horizontal="center"/>
    </xf>
    <xf numFmtId="0" fontId="5" fillId="14" borderId="3" xfId="0" applyFont="1" applyFill="1" applyBorder="1" applyAlignment="1">
      <alignment horizontal="left" indent="1"/>
    </xf>
    <xf numFmtId="0" fontId="169" fillId="14" borderId="0" xfId="0" applyFont="1" applyFill="1"/>
    <xf numFmtId="0" fontId="169" fillId="0" borderId="0" xfId="0" applyFont="1"/>
    <xf numFmtId="0" fontId="169" fillId="11" borderId="57" xfId="0" applyFont="1" applyFill="1" applyBorder="1"/>
    <xf numFmtId="0" fontId="169" fillId="11" borderId="19" xfId="0" applyFont="1" applyFill="1" applyBorder="1"/>
    <xf numFmtId="0" fontId="169" fillId="2" borderId="1" xfId="0" applyFont="1" applyFill="1" applyBorder="1"/>
    <xf numFmtId="0" fontId="169" fillId="0" borderId="1" xfId="0" applyFont="1" applyBorder="1"/>
    <xf numFmtId="0" fontId="36" fillId="29" borderId="129" xfId="0" applyFont="1" applyFill="1" applyBorder="1" applyAlignment="1">
      <alignment horizontal="left" vertical="center" wrapText="1" indent="1"/>
    </xf>
    <xf numFmtId="0" fontId="36" fillId="29" borderId="0" xfId="0" applyFont="1" applyFill="1" applyAlignment="1">
      <alignment horizontal="left" vertical="center" wrapText="1" indent="1"/>
    </xf>
    <xf numFmtId="0" fontId="36" fillId="29" borderId="130" xfId="0" applyFont="1" applyFill="1" applyBorder="1" applyAlignment="1">
      <alignment horizontal="left" vertical="center" wrapText="1" indent="1"/>
    </xf>
    <xf numFmtId="0" fontId="36" fillId="29" borderId="0" xfId="0" applyFont="1" applyFill="1" applyAlignment="1">
      <alignment vertical="center" wrapText="1"/>
    </xf>
    <xf numFmtId="0" fontId="36" fillId="29" borderId="130" xfId="0" applyFont="1" applyFill="1" applyBorder="1" applyAlignment="1">
      <alignment vertical="center" wrapText="1"/>
    </xf>
    <xf numFmtId="0" fontId="36" fillId="29" borderId="130" xfId="0" applyFont="1" applyFill="1" applyBorder="1" applyAlignment="1">
      <alignment vertical="center"/>
    </xf>
    <xf numFmtId="0" fontId="36" fillId="38" borderId="0" xfId="0" applyFont="1" applyFill="1" applyAlignment="1">
      <alignment horizontal="left" vertical="center" wrapText="1" indent="1"/>
    </xf>
    <xf numFmtId="0" fontId="50" fillId="38" borderId="0" xfId="0" applyFont="1" applyFill="1"/>
    <xf numFmtId="0" fontId="187" fillId="28" borderId="0" xfId="0" applyFont="1" applyFill="1"/>
    <xf numFmtId="0" fontId="34" fillId="29" borderId="103" xfId="0" applyFont="1" applyFill="1" applyBorder="1" applyAlignment="1">
      <alignment horizontal="left" vertical="center" indent="1"/>
    </xf>
    <xf numFmtId="0" fontId="188" fillId="0" borderId="103" xfId="0" applyFont="1" applyBorder="1" applyAlignment="1" applyProtection="1">
      <alignment horizontal="center" vertical="center"/>
      <protection locked="0"/>
    </xf>
    <xf numFmtId="0" fontId="187" fillId="29" borderId="104" xfId="0" applyFont="1" applyFill="1" applyBorder="1" applyAlignment="1" applyProtection="1">
      <alignment horizontal="center" vertical="center"/>
      <protection hidden="1"/>
    </xf>
    <xf numFmtId="0" fontId="34" fillId="29" borderId="88" xfId="0" applyFont="1" applyFill="1" applyBorder="1" applyAlignment="1">
      <alignment horizontal="left" vertical="center" indent="1"/>
    </xf>
    <xf numFmtId="0" fontId="188" fillId="0" borderId="88" xfId="0" applyFont="1" applyBorder="1" applyAlignment="1" applyProtection="1">
      <alignment horizontal="center" vertical="center"/>
      <protection locked="0"/>
    </xf>
    <xf numFmtId="0" fontId="187" fillId="29" borderId="106" xfId="0" applyFont="1" applyFill="1" applyBorder="1" applyAlignment="1" applyProtection="1">
      <alignment horizontal="center" vertical="center"/>
      <protection hidden="1"/>
    </xf>
    <xf numFmtId="0" fontId="34" fillId="29" borderId="112" xfId="0" applyFont="1" applyFill="1" applyBorder="1" applyAlignment="1">
      <alignment horizontal="left" vertical="center" indent="1"/>
    </xf>
    <xf numFmtId="0" fontId="188" fillId="0" borderId="112" xfId="0" applyFont="1" applyBorder="1" applyAlignment="1" applyProtection="1">
      <alignment horizontal="center" vertical="center"/>
      <protection locked="0"/>
    </xf>
    <xf numFmtId="0" fontId="187" fillId="29" borderId="113" xfId="0" applyFont="1" applyFill="1" applyBorder="1" applyAlignment="1" applyProtection="1">
      <alignment horizontal="center" vertical="center"/>
      <protection hidden="1"/>
    </xf>
    <xf numFmtId="0" fontId="187" fillId="38" borderId="0" xfId="0" applyFont="1" applyFill="1"/>
    <xf numFmtId="0" fontId="187" fillId="38" borderId="130" xfId="0" applyFont="1" applyFill="1" applyBorder="1"/>
    <xf numFmtId="0" fontId="187" fillId="29" borderId="129" xfId="0" applyFont="1" applyFill="1" applyBorder="1"/>
    <xf numFmtId="0" fontId="187" fillId="29" borderId="0" xfId="0" applyFont="1" applyFill="1"/>
    <xf numFmtId="0" fontId="187" fillId="29" borderId="108" xfId="0" applyFont="1" applyFill="1" applyBorder="1"/>
    <xf numFmtId="0" fontId="51" fillId="38" borderId="0" xfId="0" applyFont="1" applyFill="1"/>
    <xf numFmtId="1" fontId="187" fillId="38" borderId="0" xfId="0" applyNumberFormat="1" applyFont="1" applyFill="1"/>
    <xf numFmtId="0" fontId="187" fillId="29" borderId="0" xfId="0" applyFont="1" applyFill="1" applyAlignment="1">
      <alignment horizontal="left" vertical="center" indent="1"/>
    </xf>
    <xf numFmtId="0" fontId="51" fillId="29" borderId="0" xfId="0" applyFont="1" applyFill="1"/>
    <xf numFmtId="0" fontId="187" fillId="29" borderId="130" xfId="0" applyFont="1" applyFill="1" applyBorder="1"/>
    <xf numFmtId="0" fontId="118" fillId="29" borderId="0" xfId="0" applyFont="1" applyFill="1"/>
    <xf numFmtId="0" fontId="12" fillId="29" borderId="129" xfId="0" applyFont="1" applyFill="1" applyBorder="1"/>
    <xf numFmtId="0" fontId="12" fillId="31" borderId="130" xfId="0" applyFont="1" applyFill="1" applyBorder="1" applyAlignment="1">
      <alignment horizontal="left" wrapText="1"/>
    </xf>
    <xf numFmtId="0" fontId="187" fillId="29" borderId="133" xfId="0" applyFont="1" applyFill="1" applyBorder="1"/>
    <xf numFmtId="0" fontId="187" fillId="29" borderId="114" xfId="0" applyFont="1" applyFill="1" applyBorder="1"/>
    <xf numFmtId="0" fontId="32" fillId="38" borderId="115" xfId="0" applyFont="1" applyFill="1" applyBorder="1" applyAlignment="1">
      <alignment horizontal="left" vertical="center"/>
    </xf>
    <xf numFmtId="0" fontId="31" fillId="38" borderId="116" xfId="0" applyFont="1" applyFill="1" applyBorder="1" applyAlignment="1">
      <alignment horizontal="left"/>
    </xf>
    <xf numFmtId="0" fontId="187" fillId="38" borderId="116" xfId="0" applyFont="1" applyFill="1" applyBorder="1"/>
    <xf numFmtId="0" fontId="187" fillId="38" borderId="117" xfId="0" applyFont="1" applyFill="1" applyBorder="1"/>
    <xf numFmtId="0" fontId="42" fillId="29" borderId="125" xfId="0" applyFont="1" applyFill="1" applyBorder="1" applyAlignment="1" applyProtection="1">
      <alignment horizontal="left" vertical="center" wrapText="1" indent="1"/>
      <protection hidden="1"/>
    </xf>
    <xf numFmtId="0" fontId="42" fillId="29" borderId="124" xfId="0" applyFont="1" applyFill="1" applyBorder="1" applyAlignment="1" applyProtection="1">
      <alignment horizontal="left" vertical="center" wrapText="1" indent="1"/>
      <protection hidden="1"/>
    </xf>
    <xf numFmtId="0" fontId="42" fillId="29" borderId="128" xfId="0" applyFont="1" applyFill="1" applyBorder="1" applyAlignment="1" applyProtection="1">
      <alignment horizontal="left" vertical="center" wrapText="1" indent="1"/>
      <protection hidden="1"/>
    </xf>
    <xf numFmtId="0" fontId="189" fillId="29" borderId="0" xfId="0" applyFont="1" applyFill="1" applyAlignment="1">
      <alignment vertical="center" wrapText="1"/>
    </xf>
    <xf numFmtId="168" fontId="158" fillId="29" borderId="105" xfId="0" applyNumberFormat="1" applyFont="1" applyFill="1" applyBorder="1" applyAlignment="1">
      <alignment vertical="center"/>
    </xf>
    <xf numFmtId="168" fontId="158" fillId="29" borderId="111" xfId="0" applyNumberFormat="1" applyFont="1" applyFill="1" applyBorder="1" applyAlignment="1">
      <alignment vertical="center"/>
    </xf>
    <xf numFmtId="168" fontId="158" fillId="29" borderId="137" xfId="0" applyNumberFormat="1" applyFont="1" applyFill="1" applyBorder="1" applyAlignment="1">
      <alignment vertical="center"/>
    </xf>
    <xf numFmtId="0" fontId="190" fillId="29" borderId="177" xfId="0" applyFont="1" applyFill="1" applyBorder="1" applyAlignment="1">
      <alignment horizontal="center" vertical="center" wrapText="1"/>
    </xf>
    <xf numFmtId="0" fontId="190" fillId="29" borderId="178" xfId="0" applyFont="1" applyFill="1" applyBorder="1" applyAlignment="1">
      <alignment horizontal="center" vertical="center" wrapText="1"/>
    </xf>
    <xf numFmtId="0" fontId="187" fillId="29" borderId="118" xfId="0" applyFont="1" applyFill="1" applyBorder="1" applyAlignment="1">
      <alignment horizontal="left" vertical="center" indent="1"/>
    </xf>
    <xf numFmtId="0" fontId="187" fillId="29" borderId="119" xfId="0" applyFont="1" applyFill="1" applyBorder="1"/>
    <xf numFmtId="0" fontId="188" fillId="0" borderId="104" xfId="0" applyFont="1" applyBorder="1" applyAlignment="1" applyProtection="1">
      <alignment horizontal="left" vertical="center" indent="1" shrinkToFit="1"/>
      <protection locked="0"/>
    </xf>
    <xf numFmtId="0" fontId="187" fillId="29" borderId="107" xfId="0" applyFont="1" applyFill="1" applyBorder="1" applyAlignment="1">
      <alignment horizontal="left" vertical="center" indent="1"/>
    </xf>
    <xf numFmtId="1" fontId="188" fillId="0" borderId="106" xfId="0" applyNumberFormat="1" applyFont="1" applyBorder="1" applyAlignment="1" applyProtection="1">
      <alignment horizontal="left" vertical="center" indent="1" shrinkToFit="1"/>
      <protection locked="0"/>
    </xf>
    <xf numFmtId="0" fontId="187" fillId="29" borderId="121" xfId="0" applyFont="1" applyFill="1" applyBorder="1" applyAlignment="1">
      <alignment horizontal="left" vertical="center" indent="1"/>
    </xf>
    <xf numFmtId="0" fontId="187" fillId="29" borderId="100" xfId="0" applyFont="1" applyFill="1" applyBorder="1"/>
    <xf numFmtId="0" fontId="188" fillId="0" borderId="113" xfId="0" applyFont="1" applyBorder="1" applyAlignment="1" applyProtection="1">
      <alignment horizontal="left" vertical="center" indent="1" shrinkToFit="1"/>
      <protection locked="0"/>
    </xf>
    <xf numFmtId="0" fontId="187" fillId="0" borderId="240" xfId="0" applyFont="1" applyBorder="1" applyAlignment="1" applyProtection="1">
      <alignment horizontal="left" vertical="center" indent="1" shrinkToFit="1"/>
      <protection locked="0"/>
    </xf>
    <xf numFmtId="0" fontId="187" fillId="0" borderId="235" xfId="0" applyFont="1" applyBorder="1" applyAlignment="1" applyProtection="1">
      <alignment horizontal="left" vertical="center" indent="1" shrinkToFit="1"/>
      <protection locked="0"/>
    </xf>
    <xf numFmtId="0" fontId="187" fillId="0" borderId="112" xfId="0" applyFont="1" applyBorder="1" applyAlignment="1" applyProtection="1">
      <alignment horizontal="left" vertical="center" indent="1" shrinkToFit="1"/>
      <protection locked="0"/>
    </xf>
    <xf numFmtId="0" fontId="36" fillId="38" borderId="0" xfId="0" applyFont="1" applyFill="1" applyAlignment="1">
      <alignment vertical="center"/>
    </xf>
    <xf numFmtId="0" fontId="31" fillId="29" borderId="0" xfId="0" applyFont="1" applyFill="1" applyAlignment="1">
      <alignment horizontal="left" vertical="center"/>
    </xf>
    <xf numFmtId="0" fontId="74" fillId="29" borderId="0" xfId="0" applyFont="1" applyFill="1" applyAlignment="1">
      <alignment horizontal="left" vertical="center" indent="1"/>
    </xf>
    <xf numFmtId="0" fontId="74" fillId="29" borderId="129" xfId="0" applyFont="1" applyFill="1" applyBorder="1" applyAlignment="1">
      <alignment horizontal="left" vertical="center" indent="1"/>
    </xf>
    <xf numFmtId="0" fontId="35" fillId="29" borderId="129" xfId="0" applyFont="1" applyFill="1" applyBorder="1" applyAlignment="1">
      <alignment horizontal="left" vertical="center" indent="1"/>
    </xf>
    <xf numFmtId="0" fontId="35" fillId="29" borderId="129" xfId="0" applyFont="1" applyFill="1" applyBorder="1" applyAlignment="1">
      <alignment horizontal="left" indent="1"/>
    </xf>
    <xf numFmtId="0" fontId="0" fillId="0" borderId="0" xfId="0" quotePrefix="1" applyAlignment="1" applyProtection="1">
      <alignment vertical="center"/>
      <protection hidden="1"/>
    </xf>
    <xf numFmtId="169" fontId="169" fillId="0" borderId="19" xfId="0" applyNumberFormat="1" applyFont="1" applyBorder="1" applyAlignment="1">
      <alignment horizontal="left" vertical="center" indent="1"/>
    </xf>
    <xf numFmtId="169" fontId="169" fillId="0" borderId="2" xfId="0" applyNumberFormat="1" applyFont="1" applyBorder="1" applyAlignment="1">
      <alignment horizontal="left" vertical="center" indent="1"/>
    </xf>
    <xf numFmtId="169" fontId="169" fillId="44" borderId="6" xfId="0" applyNumberFormat="1" applyFont="1" applyFill="1" applyBorder="1" applyAlignment="1">
      <alignment horizontal="left" vertical="center" indent="1"/>
    </xf>
    <xf numFmtId="169" fontId="169" fillId="44" borderId="8" xfId="0" applyNumberFormat="1" applyFont="1" applyFill="1" applyBorder="1" applyAlignment="1">
      <alignment horizontal="left" vertical="center" indent="1"/>
    </xf>
    <xf numFmtId="0" fontId="169" fillId="0" borderId="1" xfId="0" applyFont="1" applyBorder="1" applyAlignment="1">
      <alignment horizontal="center"/>
    </xf>
    <xf numFmtId="0" fontId="0" fillId="0" borderId="241" xfId="0" applyBorder="1" applyAlignment="1" applyProtection="1">
      <alignment vertical="center"/>
      <protection hidden="1"/>
    </xf>
    <xf numFmtId="0" fontId="169" fillId="2" borderId="1" xfId="0" applyFont="1" applyFill="1" applyBorder="1" applyAlignment="1">
      <alignment horizontal="center"/>
    </xf>
    <xf numFmtId="0" fontId="0" fillId="16" borderId="235" xfId="0" applyFill="1" applyBorder="1" applyAlignment="1">
      <alignment horizontal="center" vertical="center"/>
    </xf>
    <xf numFmtId="0" fontId="0" fillId="16" borderId="88" xfId="0" applyFill="1" applyBorder="1" applyAlignment="1" applyProtection="1">
      <alignment horizontal="center" vertical="center"/>
      <protection locked="0" hidden="1"/>
    </xf>
    <xf numFmtId="169" fontId="169" fillId="0" borderId="1" xfId="0" applyNumberFormat="1" applyFont="1" applyBorder="1" applyAlignment="1" applyProtection="1">
      <alignment vertical="center"/>
      <protection hidden="1"/>
    </xf>
    <xf numFmtId="169" fontId="169" fillId="0" borderId="6" xfId="0" applyNumberFormat="1" applyFont="1" applyBorder="1" applyAlignment="1" applyProtection="1">
      <alignment vertical="center"/>
      <protection hidden="1"/>
    </xf>
    <xf numFmtId="169" fontId="169" fillId="0" borderId="2" xfId="0" applyNumberFormat="1" applyFont="1" applyBorder="1" applyAlignment="1" applyProtection="1">
      <alignment vertical="center"/>
      <protection hidden="1"/>
    </xf>
    <xf numFmtId="169" fontId="169" fillId="0" borderId="8" xfId="0" applyNumberFormat="1" applyFont="1" applyBorder="1" applyAlignment="1" applyProtection="1">
      <alignment vertical="center"/>
      <protection hidden="1"/>
    </xf>
    <xf numFmtId="169" fontId="169" fillId="0" borderId="6" xfId="0" applyNumberFormat="1" applyFont="1" applyBorder="1" applyAlignment="1">
      <alignment vertical="center"/>
    </xf>
    <xf numFmtId="169" fontId="169" fillId="0" borderId="17" xfId="0" applyNumberFormat="1" applyFont="1" applyBorder="1" applyAlignment="1">
      <alignment vertical="center"/>
    </xf>
    <xf numFmtId="0" fontId="0" fillId="14" borderId="108" xfId="0" applyFill="1" applyBorder="1"/>
    <xf numFmtId="0" fontId="169" fillId="0" borderId="221" xfId="0" applyFont="1" applyBorder="1" applyProtection="1">
      <protection hidden="1"/>
    </xf>
    <xf numFmtId="0" fontId="1" fillId="0" borderId="221" xfId="0" applyFont="1" applyBorder="1" applyAlignment="1" applyProtection="1">
      <alignment shrinkToFit="1"/>
      <protection hidden="1"/>
    </xf>
    <xf numFmtId="0" fontId="1" fillId="2" borderId="221" xfId="0" applyFont="1" applyFill="1" applyBorder="1" applyAlignment="1" applyProtection="1">
      <alignment horizontal="center" shrinkToFit="1"/>
      <protection hidden="1"/>
    </xf>
    <xf numFmtId="0" fontId="5" fillId="0" borderId="221" xfId="0" applyFont="1" applyBorder="1" applyAlignment="1" applyProtection="1">
      <alignment horizontal="left" indent="1"/>
      <protection hidden="1"/>
    </xf>
    <xf numFmtId="0" fontId="169" fillId="0" borderId="54" xfId="0" applyFont="1" applyBorder="1" applyProtection="1">
      <protection hidden="1"/>
    </xf>
    <xf numFmtId="0" fontId="1" fillId="0" borderId="54" xfId="0" applyFont="1" applyBorder="1" applyAlignment="1" applyProtection="1">
      <alignment shrinkToFit="1"/>
      <protection hidden="1"/>
    </xf>
    <xf numFmtId="0" fontId="1" fillId="2" borderId="54" xfId="0" applyFont="1" applyFill="1" applyBorder="1" applyAlignment="1" applyProtection="1">
      <alignment horizontal="center" shrinkToFit="1"/>
      <protection hidden="1"/>
    </xf>
    <xf numFmtId="0" fontId="5" fillId="0" borderId="202" xfId="0" applyFont="1" applyBorder="1" applyAlignment="1" applyProtection="1">
      <alignment horizontal="left" indent="1" shrinkToFit="1"/>
      <protection hidden="1"/>
    </xf>
    <xf numFmtId="169" fontId="5" fillId="0" borderId="84" xfId="0" quotePrefix="1" applyNumberFormat="1" applyFont="1" applyBorder="1" applyAlignment="1" applyProtection="1">
      <alignment shrinkToFit="1"/>
      <protection hidden="1"/>
    </xf>
    <xf numFmtId="169" fontId="5" fillId="0" borderId="202" xfId="0" applyNumberFormat="1" applyFont="1" applyBorder="1" applyAlignment="1" applyProtection="1">
      <alignment shrinkToFit="1"/>
      <protection hidden="1"/>
    </xf>
    <xf numFmtId="169" fontId="1" fillId="5" borderId="86" xfId="0" applyNumberFormat="1" applyFont="1" applyFill="1" applyBorder="1" applyAlignment="1" applyProtection="1">
      <alignment shrinkToFit="1"/>
      <protection hidden="1"/>
    </xf>
    <xf numFmtId="169" fontId="1" fillId="44" borderId="86" xfId="0" applyNumberFormat="1" applyFont="1" applyFill="1" applyBorder="1" applyAlignment="1" applyProtection="1">
      <alignment shrinkToFit="1"/>
      <protection hidden="1"/>
    </xf>
    <xf numFmtId="0" fontId="0" fillId="44" borderId="203" xfId="0" applyFill="1" applyBorder="1" applyAlignment="1" applyProtection="1">
      <alignment horizontal="center"/>
      <protection hidden="1"/>
    </xf>
    <xf numFmtId="169" fontId="1" fillId="3" borderId="203" xfId="0" applyNumberFormat="1" applyFont="1" applyFill="1" applyBorder="1" applyAlignment="1" applyProtection="1">
      <alignment shrinkToFit="1"/>
      <protection hidden="1"/>
    </xf>
    <xf numFmtId="169" fontId="1" fillId="44" borderId="203" xfId="0" applyNumberFormat="1" applyFont="1" applyFill="1" applyBorder="1" applyAlignment="1" applyProtection="1">
      <alignment shrinkToFit="1"/>
      <protection hidden="1"/>
    </xf>
    <xf numFmtId="0" fontId="0" fillId="44" borderId="54" xfId="0" applyFill="1" applyBorder="1" applyAlignment="1" applyProtection="1">
      <alignment horizontal="center"/>
      <protection hidden="1"/>
    </xf>
    <xf numFmtId="0" fontId="0" fillId="20" borderId="86" xfId="0" applyFill="1" applyBorder="1" applyAlignment="1" applyProtection="1">
      <alignment horizontal="center"/>
      <protection hidden="1"/>
    </xf>
    <xf numFmtId="0" fontId="0" fillId="28" borderId="0" xfId="0" applyFill="1" applyAlignment="1">
      <alignment vertical="top"/>
    </xf>
    <xf numFmtId="0" fontId="31" fillId="26" borderId="139" xfId="0" applyFont="1" applyFill="1" applyBorder="1" applyAlignment="1">
      <alignment vertical="center" wrapText="1"/>
    </xf>
    <xf numFmtId="0" fontId="34" fillId="26" borderId="154" xfId="0" applyFont="1" applyFill="1" applyBorder="1" applyAlignment="1">
      <alignment horizontal="center"/>
    </xf>
    <xf numFmtId="0" fontId="0" fillId="26" borderId="157" xfId="0" applyFill="1" applyBorder="1" applyAlignment="1">
      <alignment horizontal="center" vertical="center"/>
    </xf>
    <xf numFmtId="0" fontId="0" fillId="26" borderId="154" xfId="0" applyFill="1" applyBorder="1" applyAlignment="1">
      <alignment horizontal="center" vertical="center"/>
    </xf>
    <xf numFmtId="168" fontId="132" fillId="27" borderId="71" xfId="0" applyNumberFormat="1" applyFont="1" applyFill="1" applyBorder="1" applyAlignment="1" applyProtection="1">
      <alignment vertical="center"/>
      <protection locked="0"/>
    </xf>
    <xf numFmtId="168" fontId="132" fillId="27" borderId="138" xfId="0" applyNumberFormat="1" applyFont="1" applyFill="1" applyBorder="1" applyAlignment="1" applyProtection="1">
      <alignment vertical="center"/>
      <protection locked="0"/>
    </xf>
    <xf numFmtId="168" fontId="132" fillId="0" borderId="71" xfId="0" applyNumberFormat="1" applyFont="1" applyBorder="1" applyAlignment="1" applyProtection="1">
      <alignment vertical="center"/>
      <protection locked="0"/>
    </xf>
    <xf numFmtId="168" fontId="132" fillId="0" borderId="138" xfId="0" applyNumberFormat="1" applyFont="1" applyBorder="1" applyAlignment="1" applyProtection="1">
      <alignment vertical="center"/>
      <protection locked="0"/>
    </xf>
    <xf numFmtId="169" fontId="131" fillId="29" borderId="235" xfId="0" applyNumberFormat="1" applyFont="1" applyFill="1" applyBorder="1" applyAlignment="1">
      <alignment vertical="center"/>
    </xf>
    <xf numFmtId="169" fontId="131" fillId="29" borderId="106" xfId="0" applyNumberFormat="1" applyFont="1" applyFill="1" applyBorder="1" applyAlignment="1">
      <alignment vertical="center"/>
    </xf>
    <xf numFmtId="169" fontId="131" fillId="29" borderId="152" xfId="0" applyNumberFormat="1" applyFont="1" applyFill="1" applyBorder="1" applyAlignment="1">
      <alignment vertical="center"/>
    </xf>
    <xf numFmtId="169" fontId="131" fillId="29" borderId="155" xfId="0" applyNumberFormat="1" applyFont="1" applyFill="1" applyBorder="1" applyAlignment="1">
      <alignment vertical="center"/>
    </xf>
    <xf numFmtId="168" fontId="0" fillId="0" borderId="235" xfId="0" applyNumberFormat="1" applyBorder="1" applyAlignment="1" applyProtection="1">
      <alignment vertical="center" shrinkToFit="1"/>
      <protection locked="0"/>
    </xf>
    <xf numFmtId="168" fontId="0" fillId="0" borderId="243" xfId="0" applyNumberFormat="1" applyBorder="1" applyAlignment="1" applyProtection="1">
      <alignment vertical="center" shrinkToFit="1"/>
      <protection locked="0"/>
    </xf>
    <xf numFmtId="168" fontId="0" fillId="0" borderId="240" xfId="0" applyNumberFormat="1" applyBorder="1" applyAlignment="1" applyProtection="1">
      <alignment vertical="center" shrinkToFit="1"/>
      <protection locked="0"/>
    </xf>
    <xf numFmtId="0" fontId="138" fillId="38" borderId="243" xfId="0" applyFont="1" applyFill="1" applyBorder="1" applyAlignment="1">
      <alignment horizontal="center"/>
    </xf>
    <xf numFmtId="0" fontId="193" fillId="14" borderId="0" xfId="0" applyFont="1" applyFill="1" applyAlignment="1">
      <alignment horizontal="left" vertical="center" indent="1"/>
    </xf>
    <xf numFmtId="0" fontId="169" fillId="0" borderId="1" xfId="0" applyFont="1" applyBorder="1" applyAlignment="1" applyProtection="1">
      <alignment horizontal="left" indent="1" shrinkToFit="1"/>
      <protection hidden="1"/>
    </xf>
    <xf numFmtId="0" fontId="169" fillId="0" borderId="54" xfId="0" applyFont="1" applyBorder="1" applyAlignment="1" applyProtection="1">
      <alignment horizontal="left" indent="1" shrinkToFit="1"/>
      <protection hidden="1"/>
    </xf>
    <xf numFmtId="169" fontId="65" fillId="29" borderId="154" xfId="0" applyNumberFormat="1" applyFont="1" applyFill="1" applyBorder="1" applyAlignment="1">
      <alignment vertical="center" shrinkToFit="1"/>
    </xf>
    <xf numFmtId="168" fontId="169" fillId="0" borderId="244" xfId="0" applyNumberFormat="1" applyFont="1" applyBorder="1" applyProtection="1">
      <protection hidden="1"/>
    </xf>
    <xf numFmtId="0" fontId="0" fillId="0" borderId="244" xfId="0" applyBorder="1" applyProtection="1">
      <protection hidden="1"/>
    </xf>
    <xf numFmtId="0" fontId="0" fillId="14" borderId="244" xfId="0" applyFill="1" applyBorder="1" applyAlignment="1" applyProtection="1">
      <alignment horizontal="left" indent="1"/>
      <protection hidden="1"/>
    </xf>
    <xf numFmtId="0" fontId="0" fillId="0" borderId="244" xfId="0" applyBorder="1" applyAlignment="1" applyProtection="1">
      <alignment horizontal="center"/>
      <protection hidden="1"/>
    </xf>
    <xf numFmtId="0" fontId="0" fillId="0" borderId="244" xfId="0" quotePrefix="1" applyBorder="1" applyAlignment="1" applyProtection="1">
      <alignment horizontal="center"/>
      <protection hidden="1"/>
    </xf>
    <xf numFmtId="0" fontId="0" fillId="0" borderId="244" xfId="0" applyBorder="1" applyAlignment="1" applyProtection="1">
      <alignment horizontal="left" indent="1" shrinkToFit="1"/>
      <protection hidden="1"/>
    </xf>
    <xf numFmtId="169" fontId="1" fillId="0" borderId="244" xfId="0" applyNumberFormat="1" applyFont="1" applyBorder="1" applyAlignment="1" applyProtection="1">
      <alignment shrinkToFit="1"/>
      <protection hidden="1"/>
    </xf>
    <xf numFmtId="169" fontId="1" fillId="2" borderId="244" xfId="0" applyNumberFormat="1" applyFont="1" applyFill="1" applyBorder="1" applyAlignment="1" applyProtection="1">
      <alignment horizontal="center" shrinkToFit="1"/>
      <protection hidden="1"/>
    </xf>
    <xf numFmtId="0" fontId="1" fillId="0" borderId="244" xfId="0" applyFont="1" applyBorder="1" applyAlignment="1" applyProtection="1">
      <alignment horizontal="left" indent="1"/>
      <protection hidden="1"/>
    </xf>
    <xf numFmtId="0" fontId="5" fillId="0" borderId="244" xfId="0" applyFont="1" applyBorder="1" applyAlignment="1" applyProtection="1">
      <alignment horizontal="left" wrapText="1" indent="1"/>
      <protection hidden="1"/>
    </xf>
    <xf numFmtId="0" fontId="169" fillId="0" borderId="1" xfId="0" applyFont="1" applyBorder="1" applyAlignment="1" applyProtection="1">
      <alignment horizontal="left" wrapText="1" indent="1"/>
      <protection hidden="1"/>
    </xf>
    <xf numFmtId="0" fontId="169" fillId="0" borderId="54" xfId="0" applyFont="1" applyBorder="1" applyAlignment="1" applyProtection="1">
      <alignment horizontal="left" wrapText="1" indent="1"/>
      <protection hidden="1"/>
    </xf>
    <xf numFmtId="0" fontId="74" fillId="38" borderId="89" xfId="0" applyFont="1" applyFill="1" applyBorder="1" applyAlignment="1" applyProtection="1">
      <alignment horizontal="left" vertical="center" indent="1"/>
      <protection hidden="1"/>
    </xf>
    <xf numFmtId="0" fontId="34" fillId="38" borderId="90" xfId="0" applyFont="1" applyFill="1" applyBorder="1" applyAlignment="1" applyProtection="1">
      <alignment horizontal="left" vertical="center" wrapText="1" indent="1"/>
      <protection hidden="1"/>
    </xf>
    <xf numFmtId="0" fontId="65" fillId="38" borderId="91" xfId="0" applyFont="1" applyFill="1" applyBorder="1" applyAlignment="1" applyProtection="1">
      <alignment horizontal="left" vertical="center" indent="1" shrinkToFit="1"/>
      <protection hidden="1"/>
    </xf>
    <xf numFmtId="0" fontId="31" fillId="38" borderId="115" xfId="0" applyFont="1" applyFill="1" applyBorder="1" applyAlignment="1">
      <alignment horizontal="left" vertical="center" wrapText="1" indent="1"/>
    </xf>
    <xf numFmtId="0" fontId="34" fillId="38" borderId="116" xfId="0" applyFont="1" applyFill="1" applyBorder="1" applyAlignment="1">
      <alignment horizontal="left" vertical="center" wrapText="1" indent="1"/>
    </xf>
    <xf numFmtId="0" fontId="65" fillId="38" borderId="117" xfId="0" applyFont="1" applyFill="1" applyBorder="1" applyAlignment="1">
      <alignment horizontal="left" vertical="center" indent="1" shrinkToFit="1"/>
    </xf>
    <xf numFmtId="0" fontId="31" fillId="38" borderId="116" xfId="0" applyFont="1" applyFill="1" applyBorder="1" applyAlignment="1">
      <alignment vertical="center" wrapText="1"/>
    </xf>
    <xf numFmtId="14" fontId="67" fillId="38" borderId="117" xfId="0" applyNumberFormat="1" applyFont="1" applyFill="1" applyBorder="1" applyAlignment="1">
      <alignment horizontal="center" vertical="center" shrinkToFit="1"/>
    </xf>
    <xf numFmtId="0" fontId="31" fillId="38" borderId="104" xfId="0" applyFont="1" applyFill="1" applyBorder="1" applyAlignment="1">
      <alignment horizontal="center" vertical="center"/>
    </xf>
    <xf numFmtId="0" fontId="34" fillId="38" borderId="113" xfId="0" applyFont="1" applyFill="1" applyBorder="1" applyAlignment="1">
      <alignment horizontal="center" vertical="center"/>
    </xf>
    <xf numFmtId="0" fontId="28" fillId="16" borderId="0" xfId="0" applyFont="1" applyFill="1" applyAlignment="1">
      <alignment horizontal="left" indent="1"/>
    </xf>
    <xf numFmtId="0" fontId="0" fillId="16" borderId="86" xfId="0" applyFill="1" applyBorder="1" applyAlignment="1">
      <alignment horizontal="left" indent="1"/>
    </xf>
    <xf numFmtId="0" fontId="0" fillId="18" borderId="244" xfId="0" applyFill="1" applyBorder="1" applyAlignment="1">
      <alignment horizontal="left" indent="1"/>
    </xf>
    <xf numFmtId="0" fontId="0" fillId="53" borderId="1" xfId="0" applyFill="1" applyBorder="1" applyAlignment="1">
      <alignment horizontal="left" indent="1"/>
    </xf>
    <xf numFmtId="0" fontId="5" fillId="53" borderId="208" xfId="0" applyFont="1" applyFill="1" applyBorder="1" applyAlignment="1">
      <alignment horizontal="right" vertical="top" indent="1"/>
    </xf>
    <xf numFmtId="0" fontId="5" fillId="53" borderId="214" xfId="0" applyFont="1" applyFill="1" applyBorder="1" applyAlignment="1">
      <alignment horizontal="left" vertical="top" indent="1"/>
    </xf>
    <xf numFmtId="0" fontId="5" fillId="53" borderId="211" xfId="0" applyFont="1" applyFill="1" applyBorder="1" applyAlignment="1">
      <alignment horizontal="left" vertical="top" wrapText="1" indent="1"/>
    </xf>
    <xf numFmtId="0" fontId="5" fillId="53" borderId="209" xfId="0" applyFont="1" applyFill="1" applyBorder="1" applyAlignment="1">
      <alignment horizontal="right" vertical="top" indent="1"/>
    </xf>
    <xf numFmtId="0" fontId="5" fillId="53" borderId="11" xfId="0" applyFont="1" applyFill="1" applyBorder="1" applyAlignment="1">
      <alignment horizontal="left" vertical="top" indent="1"/>
    </xf>
    <xf numFmtId="0" fontId="5" fillId="53" borderId="212" xfId="0" applyFont="1" applyFill="1" applyBorder="1" applyAlignment="1">
      <alignment horizontal="left" vertical="top" wrapText="1" indent="1"/>
    </xf>
    <xf numFmtId="0" fontId="5" fillId="53" borderId="210" xfId="0" applyFont="1" applyFill="1" applyBorder="1" applyAlignment="1">
      <alignment horizontal="right" vertical="top" indent="1"/>
    </xf>
    <xf numFmtId="0" fontId="5" fillId="53" borderId="60" xfId="0" applyFont="1" applyFill="1" applyBorder="1" applyAlignment="1">
      <alignment horizontal="left" vertical="top" indent="1"/>
    </xf>
    <xf numFmtId="0" fontId="5" fillId="53" borderId="213" xfId="0" applyFont="1" applyFill="1" applyBorder="1" applyAlignment="1">
      <alignment horizontal="left" vertical="top" wrapText="1" indent="1"/>
    </xf>
    <xf numFmtId="0" fontId="0" fillId="14" borderId="1" xfId="0" applyFill="1" applyBorder="1" applyAlignment="1" applyProtection="1">
      <alignment horizontal="left" indent="1"/>
      <protection locked="0"/>
    </xf>
    <xf numFmtId="0" fontId="194" fillId="14" borderId="1" xfId="0" applyFont="1" applyFill="1" applyBorder="1" applyAlignment="1" applyProtection="1">
      <alignment horizontal="left" indent="1"/>
      <protection locked="0"/>
    </xf>
    <xf numFmtId="0" fontId="194" fillId="14" borderId="1" xfId="0" applyFont="1" applyFill="1" applyBorder="1" applyAlignment="1" applyProtection="1">
      <alignment horizontal="center"/>
      <protection locked="0"/>
    </xf>
    <xf numFmtId="0" fontId="0" fillId="16" borderId="11" xfId="0" applyFill="1" applyBorder="1" applyAlignment="1">
      <alignment horizontal="center"/>
    </xf>
    <xf numFmtId="169" fontId="65" fillId="38" borderId="178" xfId="0" applyNumberFormat="1" applyFont="1" applyFill="1" applyBorder="1" applyAlignment="1">
      <alignment vertical="center" shrinkToFit="1"/>
    </xf>
    <xf numFmtId="0" fontId="31" fillId="29" borderId="95" xfId="0" applyFont="1" applyFill="1" applyBorder="1" applyAlignment="1">
      <alignment horizontal="center" vertical="center"/>
    </xf>
    <xf numFmtId="169" fontId="65" fillId="29" borderId="120" xfId="0" applyNumberFormat="1" applyFont="1" applyFill="1" applyBorder="1" applyAlignment="1">
      <alignment horizontal="right" vertical="center"/>
    </xf>
    <xf numFmtId="168" fontId="67" fillId="0" borderId="120" xfId="0" applyNumberFormat="1" applyFont="1" applyBorder="1" applyAlignment="1" applyProtection="1">
      <alignment horizontal="right" vertical="center"/>
      <protection locked="0"/>
    </xf>
    <xf numFmtId="168" fontId="67" fillId="0" borderId="143" xfId="0" applyNumberFormat="1" applyFont="1" applyBorder="1" applyAlignment="1" applyProtection="1">
      <alignment horizontal="right" vertical="center"/>
      <protection locked="0"/>
    </xf>
    <xf numFmtId="0" fontId="31" fillId="26" borderId="126" xfId="0" applyFont="1" applyFill="1" applyBorder="1" applyAlignment="1">
      <alignment horizontal="center" vertical="center"/>
    </xf>
    <xf numFmtId="0" fontId="31" fillId="26" borderId="94" xfId="0" applyFont="1" applyFill="1" applyBorder="1" applyAlignment="1">
      <alignment horizontal="center" vertical="center"/>
    </xf>
    <xf numFmtId="0" fontId="31" fillId="26" borderId="122" xfId="0" applyFont="1" applyFill="1" applyBorder="1" applyAlignment="1">
      <alignment horizontal="center" vertical="center"/>
    </xf>
    <xf numFmtId="0" fontId="47" fillId="26" borderId="142" xfId="0" applyFont="1" applyFill="1" applyBorder="1" applyAlignment="1">
      <alignment horizontal="left" vertical="center" indent="1"/>
    </xf>
    <xf numFmtId="0" fontId="47" fillId="29" borderId="118" xfId="0" applyFont="1" applyFill="1" applyBorder="1" applyAlignment="1">
      <alignment horizontal="left" vertical="center" indent="1"/>
    </xf>
    <xf numFmtId="0" fontId="47" fillId="29" borderId="248" xfId="0" quotePrefix="1" applyFont="1" applyFill="1" applyBorder="1" applyAlignment="1">
      <alignment horizontal="left" vertical="center" indent="1"/>
    </xf>
    <xf numFmtId="0" fontId="47" fillId="26" borderId="249" xfId="0" quotePrefix="1" applyFont="1" applyFill="1" applyBorder="1" applyAlignment="1">
      <alignment horizontal="left" vertical="center" indent="1"/>
    </xf>
    <xf numFmtId="168" fontId="67" fillId="0" borderId="251" xfId="0" applyNumberFormat="1" applyFont="1" applyBorder="1" applyAlignment="1" applyProtection="1">
      <alignment horizontal="right" vertical="center"/>
      <protection locked="0"/>
    </xf>
    <xf numFmtId="0" fontId="47" fillId="29" borderId="121" xfId="0" quotePrefix="1" applyFont="1" applyFill="1" applyBorder="1" applyAlignment="1">
      <alignment horizontal="left" vertical="center" indent="1"/>
    </xf>
    <xf numFmtId="0" fontId="47" fillId="26" borderId="99" xfId="0" quotePrefix="1" applyFont="1" applyFill="1" applyBorder="1" applyAlignment="1">
      <alignment horizontal="left" vertical="center" indent="1"/>
    </xf>
    <xf numFmtId="168" fontId="67" fillId="0" borderId="253" xfId="0" applyNumberFormat="1" applyFont="1" applyBorder="1" applyAlignment="1" applyProtection="1">
      <alignment horizontal="right" vertical="center"/>
      <protection locked="0"/>
    </xf>
    <xf numFmtId="0" fontId="31" fillId="29" borderId="255" xfId="0" applyFont="1" applyFill="1" applyBorder="1" applyAlignment="1">
      <alignment horizontal="left"/>
    </xf>
    <xf numFmtId="0" fontId="36" fillId="29" borderId="255" xfId="0" applyFont="1" applyFill="1" applyBorder="1" applyAlignment="1">
      <alignment horizontal="left" vertical="center" indent="1"/>
    </xf>
    <xf numFmtId="0" fontId="0" fillId="29" borderId="255" xfId="0" applyFill="1" applyBorder="1"/>
    <xf numFmtId="0" fontId="31" fillId="29" borderId="253" xfId="0" applyFont="1" applyFill="1" applyBorder="1" applyAlignment="1">
      <alignment horizontal="right"/>
    </xf>
    <xf numFmtId="169" fontId="65" fillId="42" borderId="251" xfId="0" applyNumberFormat="1" applyFont="1" applyFill="1" applyBorder="1" applyAlignment="1">
      <alignment horizontal="right" vertical="center"/>
    </xf>
    <xf numFmtId="169" fontId="65" fillId="42" borderId="253" xfId="0" applyNumberFormat="1" applyFont="1" applyFill="1" applyBorder="1" applyAlignment="1">
      <alignment horizontal="right" vertical="center"/>
    </xf>
    <xf numFmtId="168" fontId="67" fillId="48" borderId="251" xfId="0" applyNumberFormat="1" applyFont="1" applyFill="1" applyBorder="1" applyAlignment="1" applyProtection="1">
      <alignment horizontal="right" vertical="center"/>
      <protection locked="0"/>
    </xf>
    <xf numFmtId="168" fontId="67" fillId="48" borderId="252" xfId="0" applyNumberFormat="1" applyFont="1" applyFill="1" applyBorder="1" applyAlignment="1" applyProtection="1">
      <alignment horizontal="right" vertical="center"/>
      <protection locked="0"/>
    </xf>
    <xf numFmtId="168" fontId="67" fillId="48" borderId="253" xfId="0" applyNumberFormat="1" applyFont="1" applyFill="1" applyBorder="1" applyAlignment="1" applyProtection="1">
      <alignment horizontal="right" vertical="center"/>
      <protection locked="0"/>
    </xf>
    <xf numFmtId="168" fontId="67" fillId="48" borderId="254" xfId="0" applyNumberFormat="1" applyFont="1" applyFill="1" applyBorder="1" applyAlignment="1" applyProtection="1">
      <alignment horizontal="right" vertical="center"/>
      <protection locked="0"/>
    </xf>
    <xf numFmtId="169" fontId="1" fillId="4" borderId="15" xfId="0" applyNumberFormat="1" applyFont="1" applyFill="1" applyBorder="1" applyAlignment="1" applyProtection="1">
      <alignment vertical="center"/>
      <protection hidden="1"/>
    </xf>
    <xf numFmtId="0" fontId="0" fillId="2" borderId="195" xfId="0" applyFill="1" applyBorder="1" applyAlignment="1" applyProtection="1">
      <alignment horizontal="left" vertical="center" indent="1"/>
      <protection hidden="1"/>
    </xf>
    <xf numFmtId="0" fontId="0" fillId="2" borderId="195" xfId="0" applyFill="1" applyBorder="1" applyAlignment="1" applyProtection="1">
      <alignment vertical="center"/>
      <protection hidden="1"/>
    </xf>
    <xf numFmtId="0" fontId="0" fillId="11" borderId="195" xfId="0" applyFill="1" applyBorder="1" applyAlignment="1" applyProtection="1">
      <alignment vertical="center"/>
      <protection hidden="1"/>
    </xf>
    <xf numFmtId="0" fontId="0" fillId="12" borderId="195" xfId="0" applyFill="1" applyBorder="1" applyAlignment="1" applyProtection="1">
      <alignment vertical="center"/>
      <protection hidden="1"/>
    </xf>
    <xf numFmtId="169" fontId="1" fillId="0" borderId="195" xfId="0" applyNumberFormat="1" applyFont="1" applyBorder="1" applyAlignment="1" applyProtection="1">
      <alignment vertical="center"/>
      <protection hidden="1"/>
    </xf>
    <xf numFmtId="0" fontId="3" fillId="0" borderId="195" xfId="0" quotePrefix="1" applyFont="1" applyBorder="1" applyAlignment="1" applyProtection="1">
      <alignment horizontal="right" vertical="center" indent="1"/>
      <protection hidden="1"/>
    </xf>
    <xf numFmtId="169" fontId="1" fillId="37" borderId="1" xfId="0" applyNumberFormat="1" applyFont="1" applyFill="1" applyBorder="1" applyAlignment="1" applyProtection="1">
      <alignment vertical="center"/>
      <protection hidden="1"/>
    </xf>
    <xf numFmtId="169" fontId="1" fillId="37" borderId="6" xfId="0" applyNumberFormat="1" applyFont="1" applyFill="1" applyBorder="1" applyAlignment="1" applyProtection="1">
      <alignment vertical="center"/>
      <protection hidden="1"/>
    </xf>
    <xf numFmtId="169" fontId="1" fillId="37" borderId="195" xfId="0" applyNumberFormat="1" applyFont="1" applyFill="1" applyBorder="1" applyAlignment="1" applyProtection="1">
      <alignment vertical="center"/>
      <protection hidden="1"/>
    </xf>
    <xf numFmtId="169" fontId="1" fillId="37" borderId="199" xfId="0" applyNumberFormat="1" applyFont="1" applyFill="1" applyBorder="1" applyAlignment="1" applyProtection="1">
      <alignment vertical="center"/>
      <protection hidden="1"/>
    </xf>
    <xf numFmtId="169" fontId="1" fillId="9" borderId="1" xfId="0" applyNumberFormat="1" applyFont="1" applyFill="1" applyBorder="1" applyAlignment="1" applyProtection="1">
      <alignment vertical="center"/>
      <protection hidden="1"/>
    </xf>
    <xf numFmtId="169" fontId="1" fillId="9" borderId="195" xfId="0" applyNumberFormat="1" applyFont="1" applyFill="1" applyBorder="1" applyAlignment="1" applyProtection="1">
      <alignment vertical="center"/>
      <protection hidden="1"/>
    </xf>
    <xf numFmtId="0" fontId="133" fillId="29" borderId="103" xfId="0" applyFont="1" applyFill="1" applyBorder="1" applyAlignment="1">
      <alignment horizontal="center" vertical="center"/>
    </xf>
    <xf numFmtId="0" fontId="133" fillId="29" borderId="250" xfId="0" applyFont="1" applyFill="1" applyBorder="1" applyAlignment="1">
      <alignment horizontal="center" vertical="center"/>
    </xf>
    <xf numFmtId="0" fontId="133" fillId="29" borderId="112" xfId="0" applyFont="1" applyFill="1" applyBorder="1" applyAlignment="1">
      <alignment horizontal="center" vertical="center"/>
    </xf>
    <xf numFmtId="0" fontId="81" fillId="29" borderId="121" xfId="0" applyFont="1" applyFill="1" applyBorder="1" applyAlignment="1">
      <alignment horizontal="center" vertical="center"/>
    </xf>
    <xf numFmtId="0" fontId="81" fillId="29" borderId="247" xfId="0" applyFont="1" applyFill="1" applyBorder="1" applyAlignment="1">
      <alignment horizontal="center" vertical="center"/>
    </xf>
    <xf numFmtId="0" fontId="81" fillId="29" borderId="152" xfId="0" applyFont="1" applyFill="1" applyBorder="1" applyAlignment="1">
      <alignment horizontal="center" vertical="center"/>
    </xf>
    <xf numFmtId="0" fontId="81" fillId="29" borderId="123" xfId="0" applyFont="1" applyFill="1" applyBorder="1" applyAlignment="1">
      <alignment horizontal="center" vertical="center"/>
    </xf>
    <xf numFmtId="0" fontId="81" fillId="29" borderId="134" xfId="0" applyFont="1" applyFill="1" applyBorder="1" applyAlignment="1">
      <alignment horizontal="center" vertical="center"/>
    </xf>
    <xf numFmtId="0" fontId="0" fillId="29" borderId="142" xfId="0" applyFill="1" applyBorder="1" applyAlignment="1">
      <alignment horizontal="left" vertical="center" indent="1"/>
    </xf>
    <xf numFmtId="0" fontId="0" fillId="29" borderId="249" xfId="0" applyFill="1" applyBorder="1" applyAlignment="1">
      <alignment horizontal="left" vertical="center" indent="1"/>
    </xf>
    <xf numFmtId="0" fontId="0" fillId="29" borderId="99" xfId="0" applyFill="1" applyBorder="1" applyAlignment="1">
      <alignment horizontal="left" vertical="center" indent="1"/>
    </xf>
    <xf numFmtId="0" fontId="36" fillId="26" borderId="90" xfId="0" applyFont="1" applyFill="1" applyBorder="1" applyAlignment="1">
      <alignment vertical="center"/>
    </xf>
    <xf numFmtId="0" fontId="34" fillId="26" borderId="114" xfId="0" applyFont="1" applyFill="1" applyBorder="1"/>
    <xf numFmtId="0" fontId="132" fillId="26" borderId="119" xfId="0" applyFont="1" applyFill="1" applyBorder="1" applyAlignment="1">
      <alignment vertical="center" wrapText="1"/>
    </xf>
    <xf numFmtId="0" fontId="131" fillId="16" borderId="61" xfId="0" applyFont="1" applyFill="1" applyBorder="1" applyAlignment="1">
      <alignment vertical="center" wrapText="1"/>
    </xf>
    <xf numFmtId="0" fontId="131" fillId="16" borderId="241" xfId="0" applyFont="1" applyFill="1" applyBorder="1" applyAlignment="1">
      <alignment vertical="center" wrapText="1"/>
    </xf>
    <xf numFmtId="0" fontId="131" fillId="16" borderId="241" xfId="0" applyFont="1" applyFill="1" applyBorder="1" applyAlignment="1">
      <alignment horizontal="center" vertical="center" wrapText="1"/>
    </xf>
    <xf numFmtId="0" fontId="131" fillId="26" borderId="255" xfId="0" applyFont="1" applyFill="1" applyBorder="1" applyAlignment="1">
      <alignment vertical="center" wrapText="1"/>
    </xf>
    <xf numFmtId="0" fontId="0" fillId="26" borderId="114" xfId="0" applyFill="1" applyBorder="1"/>
    <xf numFmtId="0" fontId="31" fillId="16" borderId="241" xfId="0" applyFont="1" applyFill="1" applyBorder="1" applyAlignment="1">
      <alignment horizontal="center" vertical="center" wrapText="1"/>
    </xf>
    <xf numFmtId="0" fontId="131" fillId="26" borderId="119" xfId="0" applyFont="1" applyFill="1" applyBorder="1" applyAlignment="1">
      <alignment vertical="center" wrapText="1"/>
    </xf>
    <xf numFmtId="0" fontId="131" fillId="26" borderId="118" xfId="0" applyFont="1" applyFill="1" applyBorder="1" applyAlignment="1">
      <alignment vertical="center" wrapText="1"/>
    </xf>
    <xf numFmtId="0" fontId="132" fillId="26" borderId="118" xfId="0" applyFont="1" applyFill="1" applyBorder="1" applyAlignment="1">
      <alignment vertical="center" wrapText="1"/>
    </xf>
    <xf numFmtId="0" fontId="132" fillId="26" borderId="248" xfId="0" applyFont="1" applyFill="1" applyBorder="1" applyAlignment="1">
      <alignment vertical="center" wrapText="1"/>
    </xf>
    <xf numFmtId="0" fontId="132" fillId="26" borderId="259" xfId="0" applyFont="1" applyFill="1" applyBorder="1" applyAlignment="1">
      <alignment vertical="center" wrapText="1"/>
    </xf>
    <xf numFmtId="0" fontId="131" fillId="26" borderId="248" xfId="0" applyFont="1" applyFill="1" applyBorder="1" applyAlignment="1">
      <alignment vertical="center" wrapText="1"/>
    </xf>
    <xf numFmtId="0" fontId="131" fillId="26" borderId="259" xfId="0" applyFont="1" applyFill="1" applyBorder="1" applyAlignment="1">
      <alignment vertical="center" wrapText="1"/>
    </xf>
    <xf numFmtId="0" fontId="0" fillId="26" borderId="261" xfId="0" applyFill="1" applyBorder="1" applyAlignment="1">
      <alignment horizontal="center" vertical="center"/>
    </xf>
    <xf numFmtId="0" fontId="131" fillId="26" borderId="121" xfId="0" applyFont="1" applyFill="1" applyBorder="1" applyAlignment="1">
      <alignment vertical="center" wrapText="1"/>
    </xf>
    <xf numFmtId="0" fontId="36" fillId="26" borderId="262" xfId="0" applyFont="1" applyFill="1" applyBorder="1" applyAlignment="1">
      <alignment vertical="center"/>
    </xf>
    <xf numFmtId="0" fontId="34" fillId="26" borderId="122" xfId="0" applyFont="1" applyFill="1" applyBorder="1"/>
    <xf numFmtId="0" fontId="131" fillId="26" borderId="104" xfId="0" applyFont="1" applyFill="1" applyBorder="1" applyAlignment="1">
      <alignment horizontal="center" vertical="center" wrapText="1"/>
    </xf>
    <xf numFmtId="0" fontId="131" fillId="26" borderId="155" xfId="0" applyFont="1" applyFill="1" applyBorder="1" applyAlignment="1">
      <alignment horizontal="center"/>
    </xf>
    <xf numFmtId="0" fontId="132" fillId="26" borderId="138" xfId="0" applyFont="1" applyFill="1" applyBorder="1" applyAlignment="1">
      <alignment horizontal="center" vertical="center"/>
    </xf>
    <xf numFmtId="0" fontId="132" fillId="26" borderId="258" xfId="0" applyFont="1" applyFill="1" applyBorder="1" applyAlignment="1">
      <alignment horizontal="center" vertical="center"/>
    </xf>
    <xf numFmtId="0" fontId="132" fillId="26" borderId="155" xfId="0" applyFont="1" applyFill="1" applyBorder="1" applyAlignment="1">
      <alignment horizontal="center" vertical="center"/>
    </xf>
    <xf numFmtId="0" fontId="132" fillId="26" borderId="258" xfId="0" applyFont="1" applyFill="1" applyBorder="1"/>
    <xf numFmtId="0" fontId="0" fillId="26" borderId="261" xfId="0" applyFill="1" applyBorder="1"/>
    <xf numFmtId="0" fontId="131" fillId="26" borderId="133" xfId="0" applyFont="1" applyFill="1" applyBorder="1" applyAlignment="1">
      <alignment horizontal="center"/>
    </xf>
    <xf numFmtId="0" fontId="131" fillId="26" borderId="114" xfId="0" applyFont="1" applyFill="1" applyBorder="1" applyAlignment="1">
      <alignment horizontal="center"/>
    </xf>
    <xf numFmtId="0" fontId="131" fillId="26" borderId="103" xfId="0" applyFont="1" applyFill="1" applyBorder="1" applyAlignment="1">
      <alignment vertical="center" wrapText="1"/>
    </xf>
    <xf numFmtId="0" fontId="131" fillId="26" borderId="250" xfId="0" applyFont="1" applyFill="1" applyBorder="1" applyAlignment="1">
      <alignment vertical="center" wrapText="1"/>
    </xf>
    <xf numFmtId="0" fontId="131" fillId="26" borderId="152" xfId="0" applyFont="1" applyFill="1" applyBorder="1" applyAlignment="1">
      <alignment horizontal="center"/>
    </xf>
    <xf numFmtId="0" fontId="132" fillId="26" borderId="103" xfId="0" applyFont="1" applyFill="1" applyBorder="1" applyAlignment="1">
      <alignment vertical="center" wrapText="1"/>
    </xf>
    <xf numFmtId="0" fontId="132" fillId="26" borderId="250" xfId="0" applyFont="1" applyFill="1" applyBorder="1" applyAlignment="1">
      <alignment vertical="center" wrapText="1"/>
    </xf>
    <xf numFmtId="0" fontId="131" fillId="26" borderId="112" xfId="0" applyFont="1" applyFill="1" applyBorder="1" applyAlignment="1">
      <alignment vertical="center" wrapText="1"/>
    </xf>
    <xf numFmtId="168" fontId="169" fillId="0" borderId="256" xfId="0" applyNumberFormat="1" applyFont="1" applyBorder="1" applyProtection="1">
      <protection hidden="1"/>
    </xf>
    <xf numFmtId="0" fontId="0" fillId="0" borderId="256" xfId="0" applyBorder="1" applyProtection="1">
      <protection hidden="1"/>
    </xf>
    <xf numFmtId="0" fontId="0" fillId="14" borderId="256" xfId="0" applyFill="1" applyBorder="1" applyAlignment="1" applyProtection="1">
      <alignment horizontal="left" indent="1"/>
      <protection hidden="1"/>
    </xf>
    <xf numFmtId="0" fontId="0" fillId="0" borderId="256" xfId="0" applyBorder="1" applyAlignment="1" applyProtection="1">
      <alignment horizontal="left" indent="1"/>
      <protection hidden="1"/>
    </xf>
    <xf numFmtId="0" fontId="0" fillId="0" borderId="256" xfId="0" applyBorder="1" applyAlignment="1" applyProtection="1">
      <alignment horizontal="center"/>
      <protection hidden="1"/>
    </xf>
    <xf numFmtId="0" fontId="0" fillId="0" borderId="256" xfId="0" applyBorder="1" applyAlignment="1" applyProtection="1">
      <alignment horizontal="left" indent="1" shrinkToFit="1"/>
      <protection hidden="1"/>
    </xf>
    <xf numFmtId="0" fontId="0" fillId="0" borderId="256" xfId="0" quotePrefix="1" applyBorder="1" applyAlignment="1" applyProtection="1">
      <alignment horizontal="center"/>
      <protection hidden="1"/>
    </xf>
    <xf numFmtId="169" fontId="1" fillId="0" borderId="256" xfId="0" applyNumberFormat="1" applyFont="1" applyBorder="1" applyAlignment="1" applyProtection="1">
      <alignment shrinkToFit="1"/>
      <protection hidden="1"/>
    </xf>
    <xf numFmtId="169" fontId="1" fillId="2" borderId="256" xfId="0" applyNumberFormat="1" applyFont="1" applyFill="1" applyBorder="1" applyAlignment="1" applyProtection="1">
      <alignment horizontal="center" shrinkToFit="1"/>
      <protection hidden="1"/>
    </xf>
    <xf numFmtId="0" fontId="1" fillId="0" borderId="256" xfId="0" applyFont="1" applyBorder="1" applyAlignment="1" applyProtection="1">
      <alignment horizontal="left" indent="1"/>
      <protection hidden="1"/>
    </xf>
    <xf numFmtId="0" fontId="5" fillId="0" borderId="256" xfId="0" applyFont="1" applyBorder="1" applyAlignment="1" applyProtection="1">
      <alignment horizontal="left" indent="1"/>
      <protection hidden="1"/>
    </xf>
    <xf numFmtId="169" fontId="1" fillId="0" borderId="266" xfId="0" applyNumberFormat="1" applyFont="1" applyBorder="1" applyAlignment="1" applyProtection="1">
      <alignment shrinkToFit="1"/>
      <protection hidden="1"/>
    </xf>
    <xf numFmtId="169" fontId="1" fillId="0" borderId="267" xfId="0" applyNumberFormat="1" applyFont="1" applyBorder="1" applyAlignment="1" applyProtection="1">
      <alignment shrinkToFit="1"/>
      <protection hidden="1"/>
    </xf>
    <xf numFmtId="169" fontId="1" fillId="2" borderId="265" xfId="0" applyNumberFormat="1" applyFont="1" applyFill="1" applyBorder="1" applyAlignment="1" applyProtection="1">
      <alignment horizontal="center" shrinkToFit="1"/>
      <protection hidden="1"/>
    </xf>
    <xf numFmtId="0" fontId="1" fillId="0" borderId="256" xfId="0" applyFont="1" applyBorder="1" applyAlignment="1" applyProtection="1">
      <alignment horizontal="right" shrinkToFit="1"/>
      <protection hidden="1"/>
    </xf>
    <xf numFmtId="0" fontId="5" fillId="0" borderId="267" xfId="0" applyFont="1" applyBorder="1" applyAlignment="1" applyProtection="1">
      <alignment horizontal="left" indent="1"/>
      <protection hidden="1"/>
    </xf>
    <xf numFmtId="0" fontId="0" fillId="20" borderId="256" xfId="0" applyFill="1" applyBorder="1" applyProtection="1">
      <protection hidden="1"/>
    </xf>
    <xf numFmtId="168" fontId="1" fillId="0" borderId="256" xfId="0" applyNumberFormat="1" applyFont="1" applyBorder="1" applyAlignment="1" applyProtection="1">
      <alignment shrinkToFit="1"/>
      <protection hidden="1"/>
    </xf>
    <xf numFmtId="169" fontId="1" fillId="0" borderId="265" xfId="0" applyNumberFormat="1" applyFont="1" applyBorder="1" applyAlignment="1" applyProtection="1">
      <alignment shrinkToFit="1"/>
      <protection hidden="1"/>
    </xf>
    <xf numFmtId="169" fontId="1" fillId="0" borderId="259" xfId="0" applyNumberFormat="1" applyFont="1" applyBorder="1" applyProtection="1">
      <protection hidden="1"/>
    </xf>
    <xf numFmtId="168" fontId="1" fillId="0" borderId="266" xfId="0" applyNumberFormat="1" applyFont="1" applyBorder="1" applyAlignment="1" applyProtection="1">
      <alignment shrinkToFit="1"/>
      <protection hidden="1"/>
    </xf>
    <xf numFmtId="0" fontId="0" fillId="4" borderId="87" xfId="0" applyFill="1" applyBorder="1" applyProtection="1">
      <protection hidden="1"/>
    </xf>
    <xf numFmtId="0" fontId="48" fillId="38" borderId="250" xfId="0" applyFont="1" applyFill="1" applyBorder="1" applyAlignment="1">
      <alignment horizontal="center" vertical="center"/>
    </xf>
    <xf numFmtId="0" fontId="196" fillId="38" borderId="250" xfId="0" applyFont="1" applyFill="1" applyBorder="1" applyAlignment="1">
      <alignment horizontal="center" vertical="center"/>
    </xf>
    <xf numFmtId="0" fontId="48" fillId="29" borderId="88" xfId="0" applyFont="1" applyFill="1" applyBorder="1" applyAlignment="1">
      <alignment horizontal="center" vertical="center" wrapText="1"/>
    </xf>
    <xf numFmtId="0" fontId="196" fillId="38" borderId="102" xfId="0" applyFont="1" applyFill="1" applyBorder="1" applyAlignment="1">
      <alignment horizontal="center" vertical="center" wrapText="1"/>
    </xf>
    <xf numFmtId="0" fontId="196" fillId="38" borderId="103" xfId="0" applyFont="1" applyFill="1" applyBorder="1" applyAlignment="1">
      <alignment horizontal="center" vertical="center" wrapText="1"/>
    </xf>
    <xf numFmtId="0" fontId="48" fillId="38" borderId="103" xfId="0" applyFont="1" applyFill="1" applyBorder="1" applyAlignment="1">
      <alignment horizontal="center" vertical="center" wrapText="1"/>
    </xf>
    <xf numFmtId="0" fontId="48" fillId="38" borderId="104" xfId="0" applyFont="1" applyFill="1" applyBorder="1" applyAlignment="1">
      <alignment horizontal="center" vertical="center" wrapText="1"/>
    </xf>
    <xf numFmtId="0" fontId="48" fillId="38" borderId="260" xfId="0" applyFont="1" applyFill="1" applyBorder="1" applyAlignment="1">
      <alignment vertical="center"/>
    </xf>
    <xf numFmtId="0" fontId="48" fillId="38" borderId="258" xfId="0" applyFont="1" applyFill="1" applyBorder="1" applyAlignment="1">
      <alignment horizontal="center" vertical="center"/>
    </xf>
    <xf numFmtId="0" fontId="48" fillId="29" borderId="88" xfId="0" applyFont="1" applyFill="1" applyBorder="1" applyAlignment="1">
      <alignment horizontal="center" vertical="center"/>
    </xf>
    <xf numFmtId="0" fontId="48" fillId="29" borderId="105" xfId="0" applyFont="1" applyFill="1" applyBorder="1" applyAlignment="1">
      <alignment vertical="center"/>
    </xf>
    <xf numFmtId="0" fontId="48" fillId="29" borderId="106" xfId="0" applyFont="1" applyFill="1" applyBorder="1" applyAlignment="1">
      <alignment horizontal="center" vertical="center"/>
    </xf>
    <xf numFmtId="0" fontId="48" fillId="29" borderId="111" xfId="0" applyFont="1" applyFill="1" applyBorder="1" applyAlignment="1">
      <alignment horizontal="center" vertical="center"/>
    </xf>
    <xf numFmtId="0" fontId="48" fillId="29" borderId="112" xfId="0" applyFont="1" applyFill="1" applyBorder="1" applyAlignment="1">
      <alignment horizontal="center" vertical="center"/>
    </xf>
    <xf numFmtId="0" fontId="48" fillId="29" borderId="113" xfId="0" applyFont="1" applyFill="1" applyBorder="1" applyAlignment="1">
      <alignment horizontal="center" vertical="center"/>
    </xf>
    <xf numFmtId="0" fontId="195" fillId="29" borderId="71" xfId="0" applyFont="1" applyFill="1" applyBorder="1" applyAlignment="1">
      <alignment horizontal="left" vertical="center" indent="1"/>
    </xf>
    <xf numFmtId="0" fontId="195" fillId="29" borderId="112" xfId="0" applyFont="1" applyFill="1" applyBorder="1" applyAlignment="1">
      <alignment horizontal="left" vertical="center" wrapText="1" indent="1"/>
    </xf>
    <xf numFmtId="0" fontId="196" fillId="29" borderId="137" xfId="0" applyFont="1" applyFill="1" applyBorder="1" applyAlignment="1">
      <alignment horizontal="center" vertical="center"/>
    </xf>
    <xf numFmtId="0" fontId="196" fillId="29" borderId="111" xfId="0" applyFont="1" applyFill="1" applyBorder="1" applyAlignment="1">
      <alignment horizontal="center" vertical="center"/>
    </xf>
    <xf numFmtId="0" fontId="196" fillId="38" borderId="135" xfId="0" applyFont="1" applyFill="1" applyBorder="1" applyAlignment="1">
      <alignment horizontal="center" vertical="center"/>
    </xf>
    <xf numFmtId="0" fontId="195" fillId="29" borderId="268" xfId="0" applyFont="1" applyFill="1" applyBorder="1" applyAlignment="1">
      <alignment horizontal="left" vertical="center" indent="1"/>
    </xf>
    <xf numFmtId="0" fontId="48" fillId="38" borderId="111" xfId="0" applyFont="1" applyFill="1" applyBorder="1" applyAlignment="1">
      <alignment horizontal="center" vertical="center"/>
    </xf>
    <xf numFmtId="0" fontId="48" fillId="38" borderId="243" xfId="0" applyFont="1" applyFill="1" applyBorder="1" applyAlignment="1">
      <alignment horizontal="center" vertical="center"/>
    </xf>
    <xf numFmtId="0" fontId="196" fillId="38" borderId="243" xfId="0" applyFont="1" applyFill="1" applyBorder="1" applyAlignment="1">
      <alignment horizontal="center"/>
    </xf>
    <xf numFmtId="0" fontId="196" fillId="38" borderId="113" xfId="0" applyFont="1" applyFill="1" applyBorder="1" applyAlignment="1">
      <alignment horizontal="center"/>
    </xf>
    <xf numFmtId="0" fontId="48" fillId="29" borderId="250" xfId="0" applyFont="1" applyFill="1" applyBorder="1" applyAlignment="1">
      <alignment horizontal="center" vertical="center" wrapText="1"/>
    </xf>
    <xf numFmtId="0" fontId="48" fillId="29" borderId="258" xfId="0" applyFont="1" applyFill="1" applyBorder="1" applyAlignment="1">
      <alignment horizontal="center" vertical="center" wrapText="1"/>
    </xf>
    <xf numFmtId="0" fontId="195" fillId="29" borderId="102" xfId="0" applyFont="1" applyFill="1" applyBorder="1" applyAlignment="1">
      <alignment horizontal="left" vertical="center" wrapText="1" indent="1"/>
    </xf>
    <xf numFmtId="0" fontId="195" fillId="29" borderId="260" xfId="0" applyFont="1" applyFill="1" applyBorder="1" applyAlignment="1">
      <alignment horizontal="left" vertical="center" wrapText="1" indent="1"/>
    </xf>
    <xf numFmtId="0" fontId="48" fillId="29" borderId="260" xfId="0" applyFont="1" applyFill="1" applyBorder="1" applyAlignment="1">
      <alignment horizontal="left" vertical="center" wrapText="1" indent="1"/>
    </xf>
    <xf numFmtId="0" fontId="48" fillId="29" borderId="111" xfId="0" applyFont="1" applyFill="1" applyBorder="1" applyAlignment="1">
      <alignment horizontal="left" vertical="center" wrapText="1" indent="1"/>
    </xf>
    <xf numFmtId="0" fontId="48" fillId="29" borderId="135" xfId="0" applyFont="1" applyFill="1" applyBorder="1" applyAlignment="1">
      <alignment horizontal="center"/>
    </xf>
    <xf numFmtId="0" fontId="48" fillId="29" borderId="123" xfId="0" applyFont="1" applyFill="1" applyBorder="1" applyAlignment="1">
      <alignment horizontal="center"/>
    </xf>
    <xf numFmtId="0" fontId="48" fillId="29" borderId="152" xfId="0" applyFont="1" applyFill="1" applyBorder="1" applyAlignment="1">
      <alignment horizontal="center"/>
    </xf>
    <xf numFmtId="0" fontId="48" fillId="29" borderId="155" xfId="0" applyFont="1" applyFill="1" applyBorder="1" applyAlignment="1">
      <alignment horizontal="center"/>
    </xf>
    <xf numFmtId="0" fontId="196" fillId="29" borderId="95" xfId="0" applyFont="1" applyFill="1" applyBorder="1" applyAlignment="1">
      <alignment horizontal="center" vertical="center"/>
    </xf>
    <xf numFmtId="0" fontId="196" fillId="29" borderId="123" xfId="0" applyFont="1" applyFill="1" applyBorder="1" applyAlignment="1">
      <alignment horizontal="center" vertical="center"/>
    </xf>
    <xf numFmtId="0" fontId="195" fillId="28" borderId="0" xfId="0" applyFont="1" applyFill="1" applyAlignment="1">
      <alignment horizontal="left" indent="1"/>
    </xf>
    <xf numFmtId="0" fontId="199" fillId="28" borderId="0" xfId="0" applyFont="1" applyFill="1" applyAlignment="1">
      <alignment horizontal="left" indent="1"/>
    </xf>
    <xf numFmtId="168" fontId="146" fillId="0" borderId="268" xfId="0" applyNumberFormat="1" applyFont="1" applyBorder="1" applyAlignment="1" applyProtection="1">
      <alignment vertical="center"/>
      <protection locked="0"/>
    </xf>
    <xf numFmtId="168" fontId="146" fillId="0" borderId="268" xfId="0" applyNumberFormat="1" applyFont="1" applyBorder="1" applyAlignment="1" applyProtection="1">
      <alignment vertical="center" shrinkToFit="1"/>
      <protection locked="0"/>
    </xf>
    <xf numFmtId="169" fontId="197" fillId="38" borderId="268" xfId="0" applyNumberFormat="1" applyFont="1" applyFill="1" applyBorder="1" applyAlignment="1">
      <alignment vertical="center" shrinkToFit="1"/>
    </xf>
    <xf numFmtId="168" fontId="67" fillId="0" borderId="138" xfId="0" applyNumberFormat="1" applyFont="1" applyBorder="1" applyAlignment="1" applyProtection="1">
      <alignment vertical="center" shrinkToFit="1"/>
      <protection locked="0"/>
    </xf>
    <xf numFmtId="169" fontId="1" fillId="0" borderId="3" xfId="0" applyNumberFormat="1" applyFont="1" applyBorder="1" applyAlignment="1" applyProtection="1">
      <alignment horizontal="left" indent="1" shrinkToFit="1"/>
      <protection hidden="1"/>
    </xf>
    <xf numFmtId="0" fontId="169" fillId="0" borderId="220" xfId="0" applyFont="1" applyBorder="1" applyAlignment="1" applyProtection="1">
      <alignment horizontal="left" indent="1" shrinkToFit="1"/>
      <protection hidden="1"/>
    </xf>
    <xf numFmtId="169" fontId="1" fillId="0" borderId="256" xfId="0" applyNumberFormat="1" applyFont="1" applyBorder="1" applyAlignment="1" applyProtection="1">
      <alignment horizontal="right" shrinkToFit="1"/>
      <protection hidden="1"/>
    </xf>
    <xf numFmtId="169" fontId="1" fillId="0" borderId="256" xfId="0" applyNumberFormat="1" applyFont="1" applyBorder="1" applyAlignment="1" applyProtection="1">
      <alignment horizontal="left" indent="1" shrinkToFit="1"/>
      <protection hidden="1"/>
    </xf>
    <xf numFmtId="0" fontId="5" fillId="0" borderId="84" xfId="0" applyFont="1" applyBorder="1" applyAlignment="1" applyProtection="1">
      <alignment horizontal="left" vertical="top" wrapText="1" indent="1"/>
      <protection hidden="1"/>
    </xf>
    <xf numFmtId="0" fontId="5" fillId="0" borderId="202" xfId="0" applyFont="1" applyBorder="1" applyAlignment="1" applyProtection="1">
      <alignment horizontal="left" wrapText="1" indent="1"/>
      <protection hidden="1"/>
    </xf>
    <xf numFmtId="0" fontId="0" fillId="20" borderId="3" xfId="0" applyFill="1" applyBorder="1" applyProtection="1">
      <protection hidden="1"/>
    </xf>
    <xf numFmtId="0" fontId="0" fillId="20" borderId="1" xfId="0" applyFill="1" applyBorder="1" applyProtection="1">
      <protection hidden="1"/>
    </xf>
    <xf numFmtId="0" fontId="36" fillId="29" borderId="249" xfId="0" applyFont="1" applyFill="1" applyBorder="1" applyAlignment="1">
      <alignment horizontal="left" vertical="center" indent="1"/>
    </xf>
    <xf numFmtId="0" fontId="29" fillId="29" borderId="259" xfId="0" applyFont="1" applyFill="1" applyBorder="1" applyAlignment="1">
      <alignment horizontal="left" vertical="top"/>
    </xf>
    <xf numFmtId="169" fontId="29" fillId="29" borderId="259" xfId="0" applyNumberFormat="1" applyFont="1" applyFill="1" applyBorder="1" applyAlignment="1">
      <alignment horizontal="left" vertical="top"/>
    </xf>
    <xf numFmtId="169" fontId="0" fillId="29" borderId="259" xfId="0" applyNumberFormat="1" applyFill="1" applyBorder="1"/>
    <xf numFmtId="169" fontId="0" fillId="29" borderId="259" xfId="0" applyNumberFormat="1" applyFill="1" applyBorder="1" applyAlignment="1">
      <alignment horizontal="left" indent="1"/>
    </xf>
    <xf numFmtId="169" fontId="0" fillId="29" borderId="251" xfId="0" applyNumberFormat="1" applyFill="1" applyBorder="1"/>
    <xf numFmtId="169" fontId="1" fillId="8" borderId="16" xfId="0" applyNumberFormat="1" applyFont="1" applyFill="1" applyBorder="1" applyAlignment="1" applyProtection="1">
      <alignment vertical="center"/>
      <protection hidden="1"/>
    </xf>
    <xf numFmtId="169" fontId="1" fillId="3" borderId="273" xfId="0" applyNumberFormat="1" applyFont="1" applyFill="1" applyBorder="1" applyAlignment="1" applyProtection="1">
      <alignment vertical="center"/>
      <protection hidden="1"/>
    </xf>
    <xf numFmtId="169" fontId="5" fillId="11" borderId="1" xfId="0" applyNumberFormat="1" applyFont="1" applyFill="1" applyBorder="1" applyAlignment="1" applyProtection="1">
      <alignment horizontal="center" shrinkToFit="1"/>
      <protection hidden="1"/>
    </xf>
    <xf numFmtId="169" fontId="5" fillId="11" borderId="54" xfId="0" applyNumberFormat="1" applyFont="1" applyFill="1" applyBorder="1" applyAlignment="1" applyProtection="1">
      <alignment horizontal="center" shrinkToFit="1"/>
      <protection hidden="1"/>
    </xf>
    <xf numFmtId="0" fontId="169" fillId="0" borderId="3" xfId="0" applyFont="1" applyBorder="1" applyAlignment="1" applyProtection="1">
      <alignment horizontal="left" indent="1"/>
      <protection hidden="1"/>
    </xf>
    <xf numFmtId="169" fontId="0" fillId="0" borderId="0" xfId="0" applyNumberFormat="1" applyAlignment="1" applyProtection="1">
      <alignment horizontal="center" vertical="center"/>
      <protection hidden="1"/>
    </xf>
    <xf numFmtId="169" fontId="0" fillId="26" borderId="0" xfId="0" applyNumberFormat="1" applyFill="1" applyAlignment="1" applyProtection="1">
      <alignment horizontal="center" vertical="center"/>
      <protection hidden="1"/>
    </xf>
    <xf numFmtId="0" fontId="0" fillId="0" borderId="0" xfId="0" applyAlignment="1" applyProtection="1">
      <alignment horizontal="center" vertical="center"/>
      <protection hidden="1"/>
    </xf>
    <xf numFmtId="169" fontId="0" fillId="0" borderId="274" xfId="0" applyNumberFormat="1" applyBorder="1" applyAlignment="1" applyProtection="1">
      <alignment horizontal="center" vertical="center"/>
      <protection hidden="1"/>
    </xf>
    <xf numFmtId="0" fontId="0" fillId="0" borderId="61" xfId="0" applyBorder="1" applyAlignment="1" applyProtection="1">
      <alignment horizontal="center" vertical="center"/>
      <protection hidden="1"/>
    </xf>
    <xf numFmtId="0" fontId="169" fillId="0" borderId="3" xfId="0" applyFont="1" applyBorder="1" applyAlignment="1" applyProtection="1">
      <alignment horizontal="left" indent="1" shrinkToFit="1"/>
      <protection hidden="1"/>
    </xf>
    <xf numFmtId="0" fontId="0" fillId="4" borderId="3" xfId="0" applyFill="1" applyBorder="1" applyProtection="1">
      <protection hidden="1"/>
    </xf>
    <xf numFmtId="0" fontId="0" fillId="4" borderId="54" xfId="0" applyFill="1" applyBorder="1" applyProtection="1">
      <protection hidden="1"/>
    </xf>
    <xf numFmtId="0" fontId="0" fillId="0" borderId="15" xfId="0" applyBorder="1" applyAlignment="1" applyProtection="1">
      <alignment horizontal="left" indent="1"/>
      <protection hidden="1"/>
    </xf>
    <xf numFmtId="0" fontId="0" fillId="4" borderId="1" xfId="0" applyFill="1" applyBorder="1" applyProtection="1">
      <protection hidden="1"/>
    </xf>
    <xf numFmtId="169" fontId="169" fillId="0" borderId="203" xfId="0" applyNumberFormat="1" applyFont="1" applyBorder="1" applyAlignment="1" applyProtection="1">
      <alignment horizontal="left" indent="1" shrinkToFit="1"/>
      <protection hidden="1"/>
    </xf>
    <xf numFmtId="0" fontId="169" fillId="0" borderId="203" xfId="0" applyFont="1" applyBorder="1" applyAlignment="1" applyProtection="1">
      <alignment horizontal="left" indent="1" shrinkToFit="1"/>
      <protection hidden="1"/>
    </xf>
    <xf numFmtId="169" fontId="169" fillId="0" borderId="86" xfId="0" applyNumberFormat="1" applyFont="1" applyBorder="1" applyAlignment="1" applyProtection="1">
      <alignment horizontal="left" indent="1" shrinkToFit="1"/>
      <protection hidden="1"/>
    </xf>
    <xf numFmtId="0" fontId="169" fillId="0" borderId="86" xfId="0" applyFont="1" applyBorder="1" applyAlignment="1" applyProtection="1">
      <alignment horizontal="left" indent="1" shrinkToFit="1"/>
      <protection hidden="1"/>
    </xf>
    <xf numFmtId="0" fontId="5" fillId="0" borderId="203" xfId="0" quotePrefix="1" applyFont="1" applyBorder="1" applyAlignment="1" applyProtection="1">
      <alignment horizontal="center"/>
      <protection hidden="1"/>
    </xf>
    <xf numFmtId="0" fontId="5" fillId="0" borderId="3" xfId="0" quotePrefix="1" applyFont="1" applyBorder="1" applyAlignment="1" applyProtection="1">
      <alignment horizontal="center"/>
      <protection hidden="1"/>
    </xf>
    <xf numFmtId="0" fontId="5" fillId="0" borderId="86" xfId="0" quotePrefix="1" applyFont="1" applyBorder="1" applyAlignment="1" applyProtection="1">
      <alignment horizontal="center"/>
      <protection hidden="1"/>
    </xf>
    <xf numFmtId="169" fontId="22" fillId="0" borderId="1" xfId="0" applyNumberFormat="1" applyFont="1" applyBorder="1" applyAlignment="1" applyProtection="1">
      <alignment shrinkToFit="1"/>
      <protection hidden="1"/>
    </xf>
    <xf numFmtId="0" fontId="22" fillId="0" borderId="1" xfId="0" applyFont="1" applyBorder="1" applyProtection="1">
      <protection hidden="1"/>
    </xf>
    <xf numFmtId="0" fontId="22" fillId="0" borderId="1" xfId="0" applyFont="1" applyBorder="1" applyAlignment="1" applyProtection="1">
      <alignment vertical="top"/>
      <protection hidden="1"/>
    </xf>
    <xf numFmtId="0" fontId="169" fillId="3" borderId="1" xfId="0" applyFont="1" applyFill="1" applyBorder="1" applyProtection="1">
      <protection hidden="1"/>
    </xf>
    <xf numFmtId="169" fontId="1" fillId="0" borderId="256" xfId="0" applyNumberFormat="1" applyFont="1" applyBorder="1" applyAlignment="1" applyProtection="1">
      <alignment vertical="top" shrinkToFit="1"/>
      <protection hidden="1"/>
    </xf>
    <xf numFmtId="0" fontId="3" fillId="14" borderId="1" xfId="0" quotePrefix="1" applyFont="1" applyFill="1" applyBorder="1" applyAlignment="1" applyProtection="1">
      <alignment horizontal="right" vertical="center" indent="1"/>
      <protection hidden="1"/>
    </xf>
    <xf numFmtId="0" fontId="3" fillId="14" borderId="3" xfId="0" quotePrefix="1" applyFont="1" applyFill="1" applyBorder="1" applyAlignment="1" applyProtection="1">
      <alignment horizontal="right" vertical="center" indent="1"/>
      <protection hidden="1"/>
    </xf>
    <xf numFmtId="0" fontId="3" fillId="14" borderId="1" xfId="0" applyFont="1" applyFill="1" applyBorder="1" applyAlignment="1" applyProtection="1">
      <alignment horizontal="right" vertical="center" indent="1"/>
      <protection hidden="1"/>
    </xf>
    <xf numFmtId="0" fontId="5" fillId="0" borderId="54" xfId="0" quotePrefix="1" applyFont="1" applyBorder="1" applyAlignment="1" applyProtection="1">
      <alignment horizontal="center"/>
      <protection hidden="1"/>
    </xf>
    <xf numFmtId="169" fontId="169" fillId="0" borderId="15" xfId="0" applyNumberFormat="1" applyFont="1" applyBorder="1" applyAlignment="1" applyProtection="1">
      <alignment horizontal="left" indent="1" shrinkToFit="1"/>
      <protection hidden="1"/>
    </xf>
    <xf numFmtId="0" fontId="169" fillId="0" borderId="87" xfId="0" applyFont="1" applyBorder="1" applyAlignment="1" applyProtection="1">
      <alignment horizontal="left" indent="1" shrinkToFit="1"/>
      <protection hidden="1"/>
    </xf>
    <xf numFmtId="0" fontId="169" fillId="0" borderId="221" xfId="0" applyFont="1" applyBorder="1" applyAlignment="1" applyProtection="1">
      <alignment horizontal="left" indent="1" shrinkToFit="1"/>
      <protection hidden="1"/>
    </xf>
    <xf numFmtId="0" fontId="169" fillId="0" borderId="202" xfId="0" applyFont="1" applyBorder="1" applyAlignment="1" applyProtection="1">
      <alignment horizontal="left" indent="1" shrinkToFit="1"/>
      <protection hidden="1"/>
    </xf>
    <xf numFmtId="0" fontId="169" fillId="0" borderId="219" xfId="0" applyFont="1" applyBorder="1" applyAlignment="1" applyProtection="1">
      <alignment horizontal="left" indent="1" shrinkToFit="1"/>
      <protection hidden="1"/>
    </xf>
    <xf numFmtId="0" fontId="143" fillId="0" borderId="96" xfId="0" applyFont="1" applyBorder="1" applyAlignment="1" applyProtection="1">
      <alignment horizontal="left" indent="1" shrinkToFit="1"/>
      <protection hidden="1"/>
    </xf>
    <xf numFmtId="0" fontId="143" fillId="0" borderId="256" xfId="0" applyFont="1" applyBorder="1" applyAlignment="1" applyProtection="1">
      <alignment horizontal="left" indent="1" shrinkToFit="1"/>
      <protection hidden="1"/>
    </xf>
    <xf numFmtId="0" fontId="143" fillId="0" borderId="265" xfId="0" applyFont="1" applyBorder="1" applyAlignment="1" applyProtection="1">
      <alignment horizontal="left" indent="1" shrinkToFit="1"/>
      <protection hidden="1"/>
    </xf>
    <xf numFmtId="0" fontId="143" fillId="0" borderId="237" xfId="0" applyFont="1" applyBorder="1" applyAlignment="1" applyProtection="1">
      <alignment horizontal="left" indent="1" shrinkToFit="1"/>
      <protection hidden="1"/>
    </xf>
    <xf numFmtId="0" fontId="143" fillId="0" borderId="3" xfId="0" applyFont="1" applyBorder="1" applyAlignment="1" applyProtection="1">
      <alignment horizontal="left" indent="1" shrinkToFit="1"/>
      <protection hidden="1"/>
    </xf>
    <xf numFmtId="0" fontId="143" fillId="0" borderId="1" xfId="0" applyFont="1" applyBorder="1" applyAlignment="1" applyProtection="1">
      <alignment horizontal="left" indent="1" shrinkToFit="1"/>
      <protection hidden="1"/>
    </xf>
    <xf numFmtId="0" fontId="143" fillId="0" borderId="54" xfId="0" applyFont="1" applyBorder="1" applyAlignment="1" applyProtection="1">
      <alignment horizontal="left" indent="1" shrinkToFit="1"/>
      <protection hidden="1"/>
    </xf>
    <xf numFmtId="0" fontId="5" fillId="0" borderId="86" xfId="0" applyFont="1" applyBorder="1" applyAlignment="1" applyProtection="1">
      <alignment horizontal="left" indent="1" shrinkToFit="1"/>
      <protection hidden="1"/>
    </xf>
    <xf numFmtId="0" fontId="5" fillId="21" borderId="209" xfId="0" applyFont="1" applyFill="1" applyBorder="1" applyAlignment="1">
      <alignment horizontal="right" vertical="top" indent="1"/>
    </xf>
    <xf numFmtId="0" fontId="5" fillId="21" borderId="11" xfId="0" applyFont="1" applyFill="1" applyBorder="1" applyAlignment="1">
      <alignment horizontal="left" vertical="top" indent="1"/>
    </xf>
    <xf numFmtId="0" fontId="5" fillId="21" borderId="212" xfId="0" applyFont="1" applyFill="1" applyBorder="1" applyAlignment="1">
      <alignment horizontal="left" vertical="top" wrapText="1" indent="1"/>
    </xf>
    <xf numFmtId="0" fontId="36" fillId="29" borderId="262" xfId="0" applyFont="1" applyFill="1" applyBorder="1" applyAlignment="1">
      <alignment horizontal="left" vertical="center" indent="1"/>
    </xf>
    <xf numFmtId="0" fontId="29" fillId="29" borderId="263" xfId="0" applyFont="1" applyFill="1" applyBorder="1" applyAlignment="1">
      <alignment horizontal="left" vertical="top"/>
    </xf>
    <xf numFmtId="169" fontId="29" fillId="29" borderId="263" xfId="0" applyNumberFormat="1" applyFont="1" applyFill="1" applyBorder="1" applyAlignment="1">
      <alignment horizontal="left" vertical="top"/>
    </xf>
    <xf numFmtId="169" fontId="0" fillId="29" borderId="263" xfId="0" applyNumberFormat="1" applyFill="1" applyBorder="1"/>
    <xf numFmtId="169" fontId="0" fillId="29" borderId="263" xfId="0" applyNumberFormat="1" applyFill="1" applyBorder="1" applyAlignment="1">
      <alignment horizontal="left" indent="1"/>
    </xf>
    <xf numFmtId="169" fontId="31" fillId="29" borderId="264" xfId="0" quotePrefix="1" applyNumberFormat="1" applyFont="1" applyFill="1" applyBorder="1" applyAlignment="1">
      <alignment horizontal="right"/>
    </xf>
    <xf numFmtId="169" fontId="81" fillId="29" borderId="154" xfId="0" applyNumberFormat="1" applyFont="1" applyFill="1" applyBorder="1" applyAlignment="1">
      <alignment horizontal="center" vertical="center"/>
    </xf>
    <xf numFmtId="169" fontId="81" fillId="29" borderId="123" xfId="0" applyNumberFormat="1" applyFont="1" applyFill="1" applyBorder="1" applyAlignment="1">
      <alignment horizontal="center" vertical="center"/>
    </xf>
    <xf numFmtId="169" fontId="81" fillId="29" borderId="134" xfId="0" applyNumberFormat="1" applyFont="1" applyFill="1" applyBorder="1" applyAlignment="1">
      <alignment horizontal="center" vertical="center"/>
    </xf>
    <xf numFmtId="0" fontId="113" fillId="34" borderId="0" xfId="0" applyFont="1" applyFill="1" applyAlignment="1">
      <alignment horizontal="left"/>
    </xf>
    <xf numFmtId="0" fontId="34" fillId="29" borderId="121" xfId="0" applyFont="1" applyFill="1" applyBorder="1" applyAlignment="1">
      <alignment horizontal="center" vertical="center"/>
    </xf>
    <xf numFmtId="0" fontId="36" fillId="29" borderId="90" xfId="0" applyFont="1" applyFill="1" applyBorder="1" applyAlignment="1">
      <alignment horizontal="left" vertical="center" wrapText="1" indent="1"/>
    </xf>
    <xf numFmtId="0" fontId="36" fillId="29" borderId="91" xfId="0" applyFont="1" applyFill="1" applyBorder="1" applyAlignment="1">
      <alignment horizontal="left" vertical="center" wrapText="1" indent="1"/>
    </xf>
    <xf numFmtId="0" fontId="31" fillId="29" borderId="137" xfId="0" applyFont="1" applyFill="1" applyBorder="1" applyAlignment="1">
      <alignment horizontal="left" vertical="center" indent="1" shrinkToFit="1"/>
    </xf>
    <xf numFmtId="0" fontId="0" fillId="29" borderId="111" xfId="0" applyFill="1" applyBorder="1" applyAlignment="1">
      <alignment horizontal="left" vertical="center" indent="1"/>
    </xf>
    <xf numFmtId="0" fontId="12" fillId="29" borderId="102" xfId="0" applyFont="1" applyFill="1" applyBorder="1" applyAlignment="1">
      <alignment horizontal="left" vertical="center" indent="1"/>
    </xf>
    <xf numFmtId="164" fontId="81" fillId="29" borderId="111" xfId="6" applyFont="1" applyFill="1" applyBorder="1" applyAlignment="1" applyProtection="1">
      <alignment horizontal="center" vertical="center"/>
    </xf>
    <xf numFmtId="0" fontId="12" fillId="29" borderId="105" xfId="0" applyFont="1" applyFill="1" applyBorder="1" applyAlignment="1">
      <alignment horizontal="left" vertical="center" indent="1"/>
    </xf>
    <xf numFmtId="0" fontId="12" fillId="29" borderId="111" xfId="6" applyNumberFormat="1" applyFont="1" applyFill="1" applyBorder="1" applyAlignment="1" applyProtection="1">
      <alignment horizontal="left" vertical="center" indent="1"/>
    </xf>
    <xf numFmtId="0" fontId="200" fillId="29" borderId="121" xfId="0" applyFont="1" applyFill="1" applyBorder="1" applyAlignment="1">
      <alignment horizontal="center"/>
    </xf>
    <xf numFmtId="169" fontId="31" fillId="29" borderId="122" xfId="0" quotePrefix="1" applyNumberFormat="1" applyFont="1" applyFill="1" applyBorder="1" applyAlignment="1">
      <alignment horizontal="right"/>
    </xf>
    <xf numFmtId="169" fontId="31" fillId="29" borderId="114" xfId="0" quotePrefix="1" applyNumberFormat="1" applyFont="1" applyFill="1" applyBorder="1" applyAlignment="1">
      <alignment horizontal="right"/>
    </xf>
    <xf numFmtId="169" fontId="31" fillId="29" borderId="137" xfId="0" applyNumberFormat="1" applyFont="1" applyFill="1" applyBorder="1" applyAlignment="1">
      <alignment horizontal="center" vertical="center"/>
    </xf>
    <xf numFmtId="0" fontId="81" fillId="38" borderId="103" xfId="0" applyFont="1" applyFill="1" applyBorder="1" applyAlignment="1">
      <alignment horizontal="center" vertical="center" wrapText="1"/>
    </xf>
    <xf numFmtId="0" fontId="36" fillId="29" borderId="263" xfId="0" applyFont="1" applyFill="1" applyBorder="1" applyAlignment="1">
      <alignment horizontal="left" vertical="center" wrapText="1" indent="1"/>
    </xf>
    <xf numFmtId="169" fontId="31" fillId="29" borderId="263" xfId="0" applyNumberFormat="1" applyFont="1" applyFill="1" applyBorder="1" applyAlignment="1">
      <alignment horizontal="left"/>
    </xf>
    <xf numFmtId="169" fontId="34" fillId="29" borderId="268" xfId="0" applyNumberFormat="1" applyFont="1" applyFill="1" applyBorder="1" applyAlignment="1">
      <alignment horizontal="center" vertical="center"/>
    </xf>
    <xf numFmtId="168" fontId="69" fillId="0" borderId="71" xfId="0" applyNumberFormat="1" applyFont="1" applyBorder="1" applyAlignment="1" applyProtection="1">
      <alignment vertical="center"/>
      <protection locked="0"/>
    </xf>
    <xf numFmtId="168" fontId="69" fillId="0" borderId="250" xfId="0" applyNumberFormat="1" applyFont="1" applyBorder="1" applyAlignment="1" applyProtection="1">
      <alignment vertical="center"/>
      <protection locked="0"/>
    </xf>
    <xf numFmtId="168" fontId="69" fillId="0" borderId="243" xfId="0" applyNumberFormat="1" applyFont="1" applyBorder="1" applyAlignment="1" applyProtection="1">
      <alignment vertical="center"/>
      <protection locked="0"/>
    </xf>
    <xf numFmtId="0" fontId="36" fillId="29" borderId="263" xfId="0" applyFont="1" applyFill="1" applyBorder="1" applyAlignment="1">
      <alignment horizontal="left" vertical="center" shrinkToFit="1"/>
    </xf>
    <xf numFmtId="0" fontId="36" fillId="29" borderId="264" xfId="0" applyFont="1" applyFill="1" applyBorder="1" applyAlignment="1">
      <alignment horizontal="left" vertical="center" shrinkToFit="1"/>
    </xf>
    <xf numFmtId="0" fontId="36" fillId="29" borderId="262" xfId="0" applyFont="1" applyFill="1" applyBorder="1" applyAlignment="1">
      <alignment horizontal="left" vertical="center"/>
    </xf>
    <xf numFmtId="0" fontId="0" fillId="18" borderId="0" xfId="0" applyFill="1"/>
    <xf numFmtId="0" fontId="0" fillId="18" borderId="0" xfId="0" applyFill="1" applyAlignment="1">
      <alignment vertical="center"/>
    </xf>
    <xf numFmtId="0" fontId="0" fillId="18" borderId="0" xfId="0" applyFill="1" applyAlignment="1">
      <alignment vertical="center" wrapText="1"/>
    </xf>
    <xf numFmtId="0" fontId="0" fillId="18" borderId="0" xfId="0" applyFill="1" applyAlignment="1">
      <alignment wrapText="1"/>
    </xf>
    <xf numFmtId="0" fontId="96" fillId="18" borderId="0" xfId="0" applyFont="1" applyFill="1"/>
    <xf numFmtId="0" fontId="56" fillId="18" borderId="0" xfId="0" applyFont="1" applyFill="1"/>
    <xf numFmtId="169" fontId="0" fillId="18" borderId="0" xfId="0" applyNumberFormat="1" applyFill="1"/>
    <xf numFmtId="169" fontId="0" fillId="18" borderId="0" xfId="0" applyNumberFormat="1" applyFill="1" applyAlignment="1">
      <alignment vertical="center"/>
    </xf>
    <xf numFmtId="169" fontId="0" fillId="18" borderId="0" xfId="0" applyNumberFormat="1" applyFill="1" applyAlignment="1">
      <alignment vertical="center" wrapText="1"/>
    </xf>
    <xf numFmtId="169" fontId="0" fillId="18" borderId="0" xfId="0" applyNumberFormat="1" applyFill="1" applyAlignment="1">
      <alignment wrapText="1"/>
    </xf>
    <xf numFmtId="169" fontId="38" fillId="18" borderId="0" xfId="0" applyNumberFormat="1" applyFont="1" applyFill="1" applyAlignment="1">
      <alignment horizontal="right"/>
    </xf>
    <xf numFmtId="169" fontId="96" fillId="18" borderId="0" xfId="0" applyNumberFormat="1" applyFont="1" applyFill="1"/>
    <xf numFmtId="169" fontId="96" fillId="18" borderId="0" xfId="0" applyNumberFormat="1" applyFont="1" applyFill="1" applyAlignment="1">
      <alignment horizontal="right"/>
    </xf>
    <xf numFmtId="169" fontId="38" fillId="18" borderId="0" xfId="0" applyNumberFormat="1" applyFont="1" applyFill="1"/>
    <xf numFmtId="169" fontId="56" fillId="18" borderId="0" xfId="0" applyNumberFormat="1" applyFont="1" applyFill="1"/>
    <xf numFmtId="169" fontId="0" fillId="18" borderId="0" xfId="0" applyNumberFormat="1" applyFill="1" applyAlignment="1">
      <alignment horizontal="left" indent="1"/>
    </xf>
    <xf numFmtId="0" fontId="0" fillId="18" borderId="0" xfId="0" applyFill="1" applyAlignment="1">
      <alignment horizontal="left" indent="1"/>
    </xf>
    <xf numFmtId="169" fontId="0" fillId="53" borderId="0" xfId="0" applyNumberFormat="1" applyFill="1"/>
    <xf numFmtId="169" fontId="96" fillId="53" borderId="0" xfId="0" applyNumberFormat="1" applyFont="1" applyFill="1"/>
    <xf numFmtId="169" fontId="0" fillId="53" borderId="0" xfId="0" applyNumberFormat="1" applyFill="1" applyAlignment="1">
      <alignment vertical="center"/>
    </xf>
    <xf numFmtId="169" fontId="56" fillId="53" borderId="0" xfId="0" applyNumberFormat="1" applyFont="1" applyFill="1"/>
    <xf numFmtId="0" fontId="0" fillId="53" borderId="0" xfId="0" applyFill="1"/>
    <xf numFmtId="0" fontId="157" fillId="29" borderId="95" xfId="0" applyFont="1" applyFill="1" applyBorder="1" applyAlignment="1">
      <alignment horizontal="center" vertical="center" wrapText="1"/>
    </xf>
    <xf numFmtId="0" fontId="133" fillId="29" borderId="95" xfId="0" applyFont="1" applyFill="1" applyBorder="1" applyAlignment="1">
      <alignment horizontal="center" vertical="center"/>
    </xf>
    <xf numFmtId="0" fontId="133" fillId="29" borderId="253" xfId="0" applyFont="1" applyFill="1" applyBorder="1" applyAlignment="1">
      <alignment horizontal="center" vertical="center"/>
    </xf>
    <xf numFmtId="0" fontId="157" fillId="29" borderId="95" xfId="0" applyFont="1" applyFill="1" applyBorder="1" applyAlignment="1">
      <alignment horizontal="center" vertical="center"/>
    </xf>
    <xf numFmtId="169" fontId="157" fillId="29" borderId="94" xfId="0" applyNumberFormat="1" applyFont="1" applyFill="1" applyBorder="1" applyAlignment="1">
      <alignment horizontal="center" vertical="center"/>
    </xf>
    <xf numFmtId="0" fontId="133" fillId="29" borderId="120" xfId="0" applyFont="1" applyFill="1" applyBorder="1" applyAlignment="1">
      <alignment horizontal="center" vertical="center"/>
    </xf>
    <xf numFmtId="0" fontId="133" fillId="29" borderId="251" xfId="0" applyFont="1" applyFill="1" applyBorder="1" applyAlignment="1">
      <alignment horizontal="center" vertical="center"/>
    </xf>
    <xf numFmtId="0" fontId="9" fillId="29" borderId="241" xfId="0" applyFont="1" applyFill="1" applyBorder="1" applyAlignment="1">
      <alignment horizontal="center" vertical="center"/>
    </xf>
    <xf numFmtId="0" fontId="34" fillId="29" borderId="114" xfId="0" applyFont="1" applyFill="1" applyBorder="1" applyAlignment="1">
      <alignment horizontal="center"/>
    </xf>
    <xf numFmtId="0" fontId="133" fillId="29" borderId="114" xfId="0" applyFont="1" applyFill="1" applyBorder="1" applyAlignment="1">
      <alignment horizontal="center" vertical="center"/>
    </xf>
    <xf numFmtId="0" fontId="9" fillId="29" borderId="137" xfId="0" applyFont="1" applyFill="1" applyBorder="1" applyAlignment="1">
      <alignment horizontal="center" vertical="center"/>
    </xf>
    <xf numFmtId="0" fontId="34" fillId="29" borderId="135" xfId="0" applyFont="1" applyFill="1" applyBorder="1" applyAlignment="1">
      <alignment horizontal="center"/>
    </xf>
    <xf numFmtId="0" fontId="148" fillId="29" borderId="135" xfId="0" applyFont="1" applyFill="1" applyBorder="1" applyAlignment="1">
      <alignment horizontal="left" vertical="center" indent="1"/>
    </xf>
    <xf numFmtId="0" fontId="133" fillId="29" borderId="193" xfId="0" applyFont="1" applyFill="1" applyBorder="1" applyAlignment="1">
      <alignment horizontal="center" vertical="center"/>
    </xf>
    <xf numFmtId="0" fontId="31" fillId="29" borderId="102" xfId="0" applyFont="1" applyFill="1" applyBorder="1" applyAlignment="1">
      <alignment horizontal="center" vertical="center"/>
    </xf>
    <xf numFmtId="0" fontId="12" fillId="29" borderId="137" xfId="0" applyFont="1" applyFill="1" applyBorder="1" applyAlignment="1">
      <alignment horizontal="left" vertical="center" wrapText="1" indent="1"/>
    </xf>
    <xf numFmtId="0" fontId="31" fillId="18" borderId="0" xfId="0" applyFont="1" applyFill="1" applyAlignment="1">
      <alignment horizontal="left"/>
    </xf>
    <xf numFmtId="0" fontId="0" fillId="18" borderId="0" xfId="0" applyFill="1" applyAlignment="1">
      <alignment horizontal="left" wrapText="1"/>
    </xf>
    <xf numFmtId="0" fontId="0" fillId="18" borderId="0" xfId="0" applyFill="1" applyAlignment="1">
      <alignment horizontal="center"/>
    </xf>
    <xf numFmtId="0" fontId="31" fillId="18" borderId="0" xfId="0" applyFont="1" applyFill="1" applyAlignment="1">
      <alignment horizontal="left" vertical="center"/>
    </xf>
    <xf numFmtId="0" fontId="83" fillId="18" borderId="0" xfId="0" applyFont="1" applyFill="1" applyAlignment="1">
      <alignment horizontal="left" vertical="center" wrapText="1"/>
    </xf>
    <xf numFmtId="0" fontId="56" fillId="18" borderId="0" xfId="0" applyFont="1" applyFill="1" applyAlignment="1">
      <alignment horizontal="left"/>
    </xf>
    <xf numFmtId="0" fontId="83" fillId="18" borderId="0" xfId="0" applyFont="1" applyFill="1" applyAlignment="1">
      <alignment horizontal="left"/>
    </xf>
    <xf numFmtId="0" fontId="57" fillId="18" borderId="0" xfId="0" applyFont="1" applyFill="1" applyAlignment="1">
      <alignment horizontal="left"/>
    </xf>
    <xf numFmtId="0" fontId="43" fillId="18" borderId="0" xfId="0" applyFont="1" applyFill="1" applyAlignment="1">
      <alignment horizontal="left" wrapText="1"/>
    </xf>
    <xf numFmtId="0" fontId="93" fillId="18" borderId="0" xfId="0" applyFont="1" applyFill="1"/>
    <xf numFmtId="169" fontId="31" fillId="18" borderId="0" xfId="0" applyNumberFormat="1" applyFont="1" applyFill="1" applyAlignment="1">
      <alignment wrapText="1"/>
    </xf>
    <xf numFmtId="169" fontId="31" fillId="18" borderId="0" xfId="0" applyNumberFormat="1" applyFont="1" applyFill="1" applyAlignment="1">
      <alignment horizontal="left" wrapText="1"/>
    </xf>
    <xf numFmtId="169" fontId="31" fillId="18" borderId="0" xfId="0" applyNumberFormat="1" applyFont="1" applyFill="1" applyAlignment="1">
      <alignment horizontal="left" wrapText="1" indent="1"/>
    </xf>
    <xf numFmtId="169" fontId="111" fillId="18" borderId="0" xfId="0" applyNumberFormat="1" applyFont="1" applyFill="1"/>
    <xf numFmtId="169" fontId="43" fillId="18" borderId="125" xfId="0" applyNumberFormat="1" applyFont="1" applyFill="1" applyBorder="1" applyAlignment="1">
      <alignment horizontal="left" wrapText="1"/>
    </xf>
    <xf numFmtId="169" fontId="83" fillId="18" borderId="0" xfId="0" applyNumberFormat="1" applyFont="1" applyFill="1" applyAlignment="1">
      <alignment horizontal="left" indent="1"/>
    </xf>
    <xf numFmtId="169" fontId="31" fillId="18" borderId="0" xfId="0" applyNumberFormat="1" applyFont="1" applyFill="1"/>
    <xf numFmtId="169" fontId="101" fillId="18" borderId="129" xfId="0" applyNumberFormat="1" applyFont="1" applyFill="1" applyBorder="1" applyAlignment="1">
      <alignment vertical="top" wrapText="1"/>
    </xf>
    <xf numFmtId="169" fontId="31" fillId="18" borderId="0" xfId="0" applyNumberFormat="1" applyFont="1" applyFill="1" applyAlignment="1">
      <alignment horizontal="center"/>
    </xf>
    <xf numFmtId="169" fontId="101" fillId="18" borderId="0" xfId="0" applyNumberFormat="1" applyFont="1" applyFill="1" applyAlignment="1">
      <alignment vertical="top" wrapText="1"/>
    </xf>
    <xf numFmtId="169" fontId="31" fillId="18" borderId="0" xfId="0" applyNumberFormat="1" applyFont="1" applyFill="1" applyAlignment="1">
      <alignment horizontal="left" indent="1"/>
    </xf>
    <xf numFmtId="169" fontId="110" fillId="18" borderId="0" xfId="0" applyNumberFormat="1" applyFont="1" applyFill="1" applyAlignment="1">
      <alignment vertical="center" wrapText="1"/>
    </xf>
    <xf numFmtId="169" fontId="0" fillId="18" borderId="0" xfId="0" applyNumberFormat="1" applyFill="1" applyAlignment="1">
      <alignment horizontal="center"/>
    </xf>
    <xf numFmtId="169" fontId="56" fillId="18" borderId="0" xfId="0" applyNumberFormat="1" applyFont="1" applyFill="1" applyAlignment="1">
      <alignment horizontal="left"/>
    </xf>
    <xf numFmtId="169" fontId="83" fillId="18" borderId="0" xfId="0" applyNumberFormat="1" applyFont="1" applyFill="1" applyAlignment="1">
      <alignment horizontal="left"/>
    </xf>
    <xf numFmtId="169" fontId="56" fillId="18" borderId="0" xfId="0" applyNumberFormat="1" applyFont="1" applyFill="1" applyAlignment="1">
      <alignment horizontal="center" vertical="center"/>
    </xf>
    <xf numFmtId="169" fontId="56" fillId="18" borderId="0" xfId="0" applyNumberFormat="1" applyFont="1" applyFill="1" applyAlignment="1">
      <alignment horizontal="left" indent="1"/>
    </xf>
    <xf numFmtId="169" fontId="0" fillId="18" borderId="61" xfId="0" applyNumberFormat="1" applyFill="1" applyBorder="1" applyAlignment="1">
      <alignment horizontal="left" indent="1"/>
    </xf>
    <xf numFmtId="169" fontId="31" fillId="18" borderId="0" xfId="0" applyNumberFormat="1" applyFont="1" applyFill="1" applyAlignment="1">
      <alignment horizontal="left"/>
    </xf>
    <xf numFmtId="169" fontId="0" fillId="18" borderId="0" xfId="0" applyNumberFormat="1" applyFill="1" applyAlignment="1">
      <alignment horizontal="left"/>
    </xf>
    <xf numFmtId="169" fontId="31" fillId="18" borderId="0" xfId="0" applyNumberFormat="1" applyFont="1" applyFill="1" applyAlignment="1">
      <alignment horizontal="right"/>
    </xf>
    <xf numFmtId="169" fontId="0" fillId="18" borderId="0" xfId="0" applyNumberFormat="1" applyFill="1" applyAlignment="1">
      <alignment horizontal="left" vertical="center" indent="1"/>
    </xf>
    <xf numFmtId="169" fontId="83" fillId="18" borderId="0" xfId="0" applyNumberFormat="1" applyFont="1" applyFill="1" applyAlignment="1">
      <alignment horizontal="left" vertical="center" wrapText="1"/>
    </xf>
    <xf numFmtId="169" fontId="83" fillId="18" borderId="0" xfId="0" applyNumberFormat="1" applyFont="1" applyFill="1" applyAlignment="1">
      <alignment horizontal="left" vertical="center" wrapText="1" indent="1"/>
    </xf>
    <xf numFmtId="169" fontId="0" fillId="18" borderId="0" xfId="0" applyNumberFormat="1" applyFill="1" applyAlignment="1">
      <alignment horizontal="left" wrapText="1"/>
    </xf>
    <xf numFmtId="169" fontId="0" fillId="18" borderId="0" xfId="0" applyNumberFormat="1" applyFill="1" applyAlignment="1">
      <alignment horizontal="left" wrapText="1" indent="1"/>
    </xf>
    <xf numFmtId="169" fontId="109" fillId="18" borderId="0" xfId="0" applyNumberFormat="1" applyFont="1" applyFill="1" applyAlignment="1">
      <alignment horizontal="center"/>
    </xf>
    <xf numFmtId="169" fontId="96" fillId="18" borderId="0" xfId="0" applyNumberFormat="1" applyFont="1" applyFill="1" applyAlignment="1">
      <alignment horizontal="center"/>
    </xf>
    <xf numFmtId="169" fontId="96" fillId="18" borderId="0" xfId="0" applyNumberFormat="1" applyFont="1" applyFill="1" applyAlignment="1">
      <alignment horizontal="left" indent="1"/>
    </xf>
    <xf numFmtId="169" fontId="0" fillId="18" borderId="0" xfId="0" applyNumberFormat="1" applyFill="1" applyProtection="1">
      <protection locked="0"/>
    </xf>
    <xf numFmtId="169" fontId="0" fillId="18" borderId="0" xfId="0" applyNumberFormat="1" applyFill="1" applyAlignment="1">
      <alignment horizontal="left" vertical="center" wrapText="1" indent="1"/>
    </xf>
    <xf numFmtId="169" fontId="0" fillId="18" borderId="0" xfId="0" quotePrefix="1" applyNumberFormat="1" applyFill="1"/>
    <xf numFmtId="169" fontId="0" fillId="18" borderId="0" xfId="0" applyNumberFormat="1" applyFill="1" applyAlignment="1">
      <alignment horizontal="left" vertical="center"/>
    </xf>
    <xf numFmtId="169" fontId="0" fillId="18" borderId="0" xfId="0" applyNumberFormat="1" applyFill="1" applyAlignment="1" applyProtection="1">
      <alignment vertical="center"/>
      <protection locked="0"/>
    </xf>
    <xf numFmtId="169" fontId="0" fillId="18" borderId="61" xfId="0" applyNumberFormat="1" applyFill="1" applyBorder="1"/>
    <xf numFmtId="0" fontId="12" fillId="18" borderId="0" xfId="0" applyFont="1" applyFill="1" applyAlignment="1">
      <alignment horizontal="left" indent="1"/>
    </xf>
    <xf numFmtId="0" fontId="130" fillId="18" borderId="0" xfId="0" applyFont="1" applyFill="1" applyAlignment="1">
      <alignment horizontal="left" indent="1"/>
    </xf>
    <xf numFmtId="0" fontId="129" fillId="18" borderId="0" xfId="0" applyFont="1" applyFill="1" applyAlignment="1">
      <alignment horizontal="left" indent="1"/>
    </xf>
    <xf numFmtId="0" fontId="34" fillId="29" borderId="253" xfId="0" applyFont="1" applyFill="1" applyBorder="1" applyAlignment="1">
      <alignment horizontal="center" vertical="center" wrapText="1"/>
    </xf>
    <xf numFmtId="0" fontId="31" fillId="38" borderId="102" xfId="0" applyFont="1" applyFill="1" applyBorder="1" applyAlignment="1">
      <alignment horizontal="center" vertical="center"/>
    </xf>
    <xf numFmtId="0" fontId="200" fillId="29" borderId="111" xfId="0" applyFont="1" applyFill="1" applyBorder="1" applyAlignment="1">
      <alignment horizontal="center"/>
    </xf>
    <xf numFmtId="0" fontId="0" fillId="29" borderId="260" xfId="0" applyFill="1" applyBorder="1" applyAlignment="1">
      <alignment horizontal="left" vertical="center" indent="1"/>
    </xf>
    <xf numFmtId="169" fontId="31" fillId="29" borderId="250" xfId="0" applyNumberFormat="1" applyFont="1" applyFill="1" applyBorder="1" applyAlignment="1">
      <alignment horizontal="center" vertical="center" wrapText="1"/>
    </xf>
    <xf numFmtId="169" fontId="31" fillId="29" borderId="258" xfId="0" applyNumberFormat="1" applyFont="1" applyFill="1" applyBorder="1" applyAlignment="1">
      <alignment horizontal="center" vertical="center" wrapText="1"/>
    </xf>
    <xf numFmtId="0" fontId="157" fillId="29" borderId="248" xfId="0" applyFont="1" applyFill="1" applyBorder="1" applyAlignment="1">
      <alignment horizontal="center" vertical="center"/>
    </xf>
    <xf numFmtId="0" fontId="157" fillId="29" borderId="260" xfId="0" applyFont="1" applyFill="1" applyBorder="1" applyAlignment="1">
      <alignment horizontal="center" vertical="center"/>
    </xf>
    <xf numFmtId="169" fontId="157" fillId="29" borderId="250" xfId="0" applyNumberFormat="1" applyFont="1" applyFill="1" applyBorder="1" applyAlignment="1">
      <alignment horizontal="center" vertical="center"/>
    </xf>
    <xf numFmtId="169" fontId="157" fillId="29" borderId="258" xfId="0" applyNumberFormat="1" applyFont="1" applyFill="1" applyBorder="1" applyAlignment="1">
      <alignment horizontal="center" vertical="center"/>
    </xf>
    <xf numFmtId="169" fontId="34" fillId="29" borderId="243" xfId="0" applyNumberFormat="1" applyFont="1" applyFill="1" applyBorder="1" applyAlignment="1">
      <alignment horizontal="center" vertical="center"/>
    </xf>
    <xf numFmtId="0" fontId="170" fillId="29" borderId="115" xfId="0" applyFont="1" applyFill="1" applyBorder="1" applyAlignment="1">
      <alignment horizontal="left" vertical="center" indent="1"/>
    </xf>
    <xf numFmtId="169" fontId="65" fillId="29" borderId="268" xfId="0" applyNumberFormat="1" applyFont="1" applyFill="1" applyBorder="1" applyAlignment="1">
      <alignment vertical="center"/>
    </xf>
    <xf numFmtId="169" fontId="161" fillId="0" borderId="268" xfId="0" applyNumberFormat="1" applyFont="1" applyBorder="1" applyAlignment="1" applyProtection="1">
      <alignment vertical="center"/>
      <protection locked="0"/>
    </xf>
    <xf numFmtId="169" fontId="47" fillId="18" borderId="0" xfId="0" applyNumberFormat="1" applyFont="1" applyFill="1" applyAlignment="1">
      <alignment horizontal="left"/>
    </xf>
    <xf numFmtId="169" fontId="148" fillId="18" borderId="0" xfId="0" applyNumberFormat="1" applyFont="1" applyFill="1" applyAlignment="1">
      <alignment horizontal="center"/>
    </xf>
    <xf numFmtId="169" fontId="148" fillId="18" borderId="0" xfId="0" applyNumberFormat="1" applyFont="1" applyFill="1" applyAlignment="1">
      <alignment horizontal="left"/>
    </xf>
    <xf numFmtId="0" fontId="12" fillId="29" borderId="131" xfId="0" applyFont="1" applyFill="1" applyBorder="1" applyAlignment="1">
      <alignment horizontal="left" vertical="center" indent="1"/>
    </xf>
    <xf numFmtId="0" fontId="12" fillId="29" borderId="248" xfId="0" applyFont="1" applyFill="1" applyBorder="1" applyAlignment="1">
      <alignment horizontal="left" vertical="center" indent="1"/>
    </xf>
    <xf numFmtId="0" fontId="12" fillId="29" borderId="121" xfId="0" applyFont="1" applyFill="1" applyBorder="1" applyAlignment="1">
      <alignment horizontal="left" vertical="center" indent="1"/>
    </xf>
    <xf numFmtId="0" fontId="56" fillId="38" borderId="263" xfId="0" applyFont="1" applyFill="1" applyBorder="1" applyAlignment="1">
      <alignment horizontal="left"/>
    </xf>
    <xf numFmtId="0" fontId="36" fillId="38" borderId="262" xfId="0" applyFont="1" applyFill="1" applyBorder="1" applyAlignment="1">
      <alignment horizontal="left" vertical="center" indent="1"/>
    </xf>
    <xf numFmtId="169" fontId="56" fillId="38" borderId="264" xfId="0" applyNumberFormat="1" applyFont="1" applyFill="1" applyBorder="1" applyAlignment="1">
      <alignment horizontal="left"/>
    </xf>
    <xf numFmtId="0" fontId="0" fillId="38" borderId="279" xfId="0" applyFill="1" applyBorder="1"/>
    <xf numFmtId="0" fontId="0" fillId="38" borderId="114" xfId="0" applyFill="1" applyBorder="1"/>
    <xf numFmtId="169" fontId="29" fillId="38" borderId="123" xfId="0" quotePrefix="1" applyNumberFormat="1" applyFont="1" applyFill="1" applyBorder="1" applyAlignment="1">
      <alignment horizontal="right"/>
    </xf>
    <xf numFmtId="169" fontId="48" fillId="29" borderId="275" xfId="0" applyNumberFormat="1" applyFont="1" applyFill="1" applyBorder="1" applyAlignment="1">
      <alignment horizontal="center"/>
    </xf>
    <xf numFmtId="169" fontId="48" fillId="29" borderId="173" xfId="0" applyNumberFormat="1" applyFont="1" applyFill="1" applyBorder="1" applyAlignment="1">
      <alignment horizontal="center"/>
    </xf>
    <xf numFmtId="169" fontId="31" fillId="29" borderId="260" xfId="0" applyNumberFormat="1" applyFont="1" applyFill="1" applyBorder="1" applyAlignment="1">
      <alignment horizontal="center" vertical="center"/>
    </xf>
    <xf numFmtId="169" fontId="48" fillId="29" borderId="111" xfId="0" applyNumberFormat="1" applyFont="1" applyFill="1" applyBorder="1" applyAlignment="1">
      <alignment horizontal="center"/>
    </xf>
    <xf numFmtId="169" fontId="48" fillId="29" borderId="113" xfId="0" applyNumberFormat="1" applyFont="1" applyFill="1" applyBorder="1" applyAlignment="1">
      <alignment horizontal="center"/>
    </xf>
    <xf numFmtId="169" fontId="48" fillId="29" borderId="254" xfId="0" quotePrefix="1" applyNumberFormat="1" applyFont="1" applyFill="1" applyBorder="1" applyAlignment="1">
      <alignment horizontal="center"/>
    </xf>
    <xf numFmtId="169" fontId="200" fillId="29" borderId="111" xfId="0" applyNumberFormat="1" applyFont="1" applyFill="1" applyBorder="1" applyAlignment="1">
      <alignment horizontal="center"/>
    </xf>
    <xf numFmtId="168" fontId="68" fillId="0" borderId="258" xfId="0" applyNumberFormat="1" applyFont="1" applyBorder="1" applyAlignment="1" applyProtection="1">
      <alignment horizontal="right" vertical="center" shrinkToFit="1"/>
      <protection locked="0"/>
    </xf>
    <xf numFmtId="169" fontId="140" fillId="0" borderId="88" xfId="0" applyNumberFormat="1" applyFont="1" applyBorder="1" applyAlignment="1" applyProtection="1">
      <alignment horizontal="left" vertical="center" indent="1" shrinkToFit="1"/>
      <protection locked="0"/>
    </xf>
    <xf numFmtId="169" fontId="140" fillId="0" borderId="250" xfId="0" applyNumberFormat="1" applyFont="1" applyBorder="1" applyAlignment="1" applyProtection="1">
      <alignment horizontal="left" vertical="center" indent="1" shrinkToFit="1"/>
      <protection locked="0"/>
    </xf>
    <xf numFmtId="169" fontId="140" fillId="0" borderId="112" xfId="0" applyNumberFormat="1" applyFont="1" applyBorder="1" applyAlignment="1" applyProtection="1">
      <alignment horizontal="left" vertical="center" indent="1" shrinkToFit="1"/>
      <protection locked="0"/>
    </xf>
    <xf numFmtId="0" fontId="163" fillId="18" borderId="0" xfId="0" applyFont="1" applyFill="1" applyAlignment="1">
      <alignment vertical="center"/>
    </xf>
    <xf numFmtId="169" fontId="0" fillId="29" borderId="264" xfId="0" applyNumberFormat="1" applyFill="1" applyBorder="1"/>
    <xf numFmtId="0" fontId="106" fillId="29" borderId="260" xfId="0" applyFont="1" applyFill="1" applyBorder="1" applyAlignment="1">
      <alignment horizontal="left" vertical="top" wrapText="1" indent="1"/>
    </xf>
    <xf numFmtId="0" fontId="201" fillId="29" borderId="260" xfId="0" applyFont="1" applyFill="1" applyBorder="1" applyAlignment="1">
      <alignment horizontal="left" vertical="top" wrapText="1" indent="1"/>
    </xf>
    <xf numFmtId="0" fontId="106" fillId="29" borderId="111" xfId="0" applyFont="1" applyFill="1" applyBorder="1" applyAlignment="1">
      <alignment horizontal="left" vertical="top" wrapText="1" indent="1"/>
    </xf>
    <xf numFmtId="0" fontId="31" fillId="26" borderId="141" xfId="0" applyFont="1" applyFill="1" applyBorder="1" applyAlignment="1">
      <alignment horizontal="center" vertical="center"/>
    </xf>
    <xf numFmtId="0" fontId="5" fillId="2" borderId="1" xfId="10" applyFont="1" applyFill="1" applyBorder="1" applyAlignment="1">
      <alignment horizontal="left" indent="1"/>
    </xf>
    <xf numFmtId="0" fontId="27" fillId="0" borderId="1" xfId="10" applyBorder="1" applyAlignment="1">
      <alignment horizontal="left" indent="1"/>
    </xf>
    <xf numFmtId="0" fontId="169" fillId="11" borderId="19" xfId="0" applyFont="1" applyFill="1" applyBorder="1" applyAlignment="1">
      <alignment horizontal="left" indent="1"/>
    </xf>
    <xf numFmtId="0" fontId="169" fillId="2" borderId="1" xfId="0" applyFont="1" applyFill="1" applyBorder="1" applyAlignment="1">
      <alignment horizontal="left" indent="1"/>
    </xf>
    <xf numFmtId="0" fontId="169" fillId="14" borderId="1" xfId="0" applyFont="1" applyFill="1" applyBorder="1" applyAlignment="1">
      <alignment horizontal="left" indent="1"/>
    </xf>
    <xf numFmtId="0" fontId="169" fillId="0" borderId="1" xfId="0" applyFont="1" applyBorder="1" applyAlignment="1">
      <alignment horizontal="left" indent="1"/>
    </xf>
    <xf numFmtId="0" fontId="169" fillId="0" borderId="54" xfId="0" applyFont="1" applyBorder="1" applyAlignment="1">
      <alignment horizontal="left" indent="1"/>
    </xf>
    <xf numFmtId="0" fontId="169" fillId="14" borderId="3" xfId="0" applyFont="1" applyFill="1" applyBorder="1" applyAlignment="1">
      <alignment horizontal="left" indent="1"/>
    </xf>
    <xf numFmtId="0" fontId="5" fillId="11" borderId="1" xfId="0" applyFont="1" applyFill="1" applyBorder="1" applyAlignment="1">
      <alignment horizontal="left" indent="1"/>
    </xf>
    <xf numFmtId="0" fontId="179" fillId="16" borderId="231" xfId="0" applyFont="1" applyFill="1" applyBorder="1" applyAlignment="1">
      <alignment horizontal="left" vertical="center" indent="1"/>
    </xf>
    <xf numFmtId="0" fontId="46" fillId="29" borderId="88" xfId="0" applyFont="1" applyFill="1" applyBorder="1" applyAlignment="1">
      <alignment horizontal="center" vertical="center" wrapText="1"/>
    </xf>
    <xf numFmtId="0" fontId="46" fillId="29" borderId="243" xfId="0" applyFont="1" applyFill="1" applyBorder="1" applyAlignment="1">
      <alignment horizontal="center" vertical="center" wrapText="1"/>
    </xf>
    <xf numFmtId="0" fontId="133" fillId="29" borderId="232" xfId="0" applyFont="1" applyFill="1" applyBorder="1" applyAlignment="1">
      <alignment horizontal="center" vertical="center"/>
    </xf>
    <xf numFmtId="0" fontId="67" fillId="29" borderId="93" xfId="0" applyFont="1" applyFill="1" applyBorder="1" applyAlignment="1">
      <alignment horizontal="center" vertical="center"/>
    </xf>
    <xf numFmtId="0" fontId="67" fillId="26" borderId="93" xfId="0" applyFont="1" applyFill="1" applyBorder="1" applyAlignment="1">
      <alignment vertical="center"/>
    </xf>
    <xf numFmtId="0" fontId="67" fillId="26" borderId="194" xfId="0" applyFont="1" applyFill="1" applyBorder="1" applyAlignment="1" applyProtection="1">
      <alignment horizontal="left" vertical="center" indent="1"/>
      <protection locked="0"/>
    </xf>
    <xf numFmtId="0" fontId="67" fillId="0" borderId="281" xfId="0" applyFont="1" applyBorder="1" applyAlignment="1" applyProtection="1">
      <alignment horizontal="left" vertical="center" indent="1"/>
      <protection locked="0"/>
    </xf>
    <xf numFmtId="169" fontId="65" fillId="29" borderId="282" xfId="0" applyNumberFormat="1" applyFont="1" applyFill="1" applyBorder="1" applyAlignment="1">
      <alignment vertical="center" shrinkToFit="1"/>
    </xf>
    <xf numFmtId="0" fontId="67" fillId="0" borderId="93" xfId="0" applyFont="1" applyBorder="1" applyAlignment="1" applyProtection="1">
      <alignment vertical="center" shrinkToFit="1"/>
      <protection locked="0"/>
    </xf>
    <xf numFmtId="0" fontId="67" fillId="0" borderId="130" xfId="0" applyFont="1" applyBorder="1" applyAlignment="1" applyProtection="1">
      <alignment vertical="center" shrinkToFit="1"/>
      <protection locked="0"/>
    </xf>
    <xf numFmtId="0" fontId="0" fillId="28" borderId="280" xfId="0" applyFill="1" applyBorder="1"/>
    <xf numFmtId="0" fontId="5" fillId="16" borderId="0" xfId="0" applyFont="1" applyFill="1" applyAlignment="1">
      <alignment horizontal="center"/>
    </xf>
    <xf numFmtId="0" fontId="5" fillId="19" borderId="61" xfId="0" applyFont="1" applyFill="1" applyBorder="1"/>
    <xf numFmtId="168" fontId="65" fillId="0" borderId="106" xfId="0" applyNumberFormat="1" applyFont="1" applyBorder="1" applyAlignment="1" applyProtection="1">
      <alignment horizontal="left" vertical="center" indent="1"/>
      <protection locked="0"/>
    </xf>
    <xf numFmtId="0" fontId="4" fillId="2" borderId="20" xfId="0" applyFont="1" applyFill="1" applyBorder="1" applyAlignment="1" applyProtection="1">
      <alignment horizontal="right" vertical="center" indent="1"/>
      <protection hidden="1"/>
    </xf>
    <xf numFmtId="0" fontId="8" fillId="5" borderId="19" xfId="0" applyFont="1" applyFill="1" applyBorder="1" applyAlignment="1" applyProtection="1">
      <alignment horizontal="right" vertical="center" indent="1"/>
      <protection hidden="1"/>
    </xf>
    <xf numFmtId="0" fontId="3" fillId="0" borderId="20" xfId="0" applyFont="1" applyBorder="1" applyAlignment="1" applyProtection="1">
      <alignment horizontal="right" vertical="center" indent="1"/>
      <protection hidden="1"/>
    </xf>
    <xf numFmtId="0" fontId="3" fillId="0" borderId="205" xfId="0" applyFont="1" applyBorder="1" applyAlignment="1" applyProtection="1">
      <alignment horizontal="right" vertical="center" indent="1"/>
      <protection hidden="1"/>
    </xf>
    <xf numFmtId="0" fontId="3" fillId="0" borderId="79" xfId="0" applyFont="1" applyBorder="1" applyAlignment="1" applyProtection="1">
      <alignment horizontal="right" vertical="center" indent="1"/>
      <protection hidden="1"/>
    </xf>
    <xf numFmtId="0" fontId="3" fillId="0" borderId="58" xfId="0" applyFont="1" applyBorder="1" applyAlignment="1" applyProtection="1">
      <alignment horizontal="right" vertical="center" indent="1"/>
      <protection hidden="1"/>
    </xf>
    <xf numFmtId="0" fontId="3" fillId="0" borderId="19" xfId="0" applyFont="1" applyBorder="1" applyAlignment="1" applyProtection="1">
      <alignment horizontal="right" vertical="center" indent="1"/>
      <protection hidden="1"/>
    </xf>
    <xf numFmtId="0" fontId="3" fillId="0" borderId="64" xfId="0" applyFont="1" applyBorder="1" applyAlignment="1" applyProtection="1">
      <alignment horizontal="right" vertical="center" indent="1"/>
      <protection hidden="1"/>
    </xf>
    <xf numFmtId="0" fontId="8" fillId="5" borderId="63" xfId="0" applyFont="1" applyFill="1" applyBorder="1" applyAlignment="1" applyProtection="1">
      <alignment horizontal="right" vertical="center" indent="1"/>
      <protection hidden="1"/>
    </xf>
    <xf numFmtId="0" fontId="3" fillId="3" borderId="19" xfId="0" applyFont="1" applyFill="1" applyBorder="1" applyAlignment="1" applyProtection="1">
      <alignment horizontal="right" vertical="center" indent="1"/>
      <protection hidden="1"/>
    </xf>
    <xf numFmtId="0" fontId="3" fillId="4" borderId="19" xfId="0" applyFont="1" applyFill="1" applyBorder="1" applyAlignment="1" applyProtection="1">
      <alignment horizontal="right" vertical="center" indent="1"/>
      <protection hidden="1"/>
    </xf>
    <xf numFmtId="0" fontId="3" fillId="3" borderId="65" xfId="0" applyFont="1" applyFill="1" applyBorder="1" applyAlignment="1" applyProtection="1">
      <alignment horizontal="right" vertical="center" indent="1"/>
      <protection hidden="1"/>
    </xf>
    <xf numFmtId="0" fontId="3" fillId="0" borderId="19" xfId="0" quotePrefix="1" applyFont="1" applyBorder="1" applyAlignment="1" applyProtection="1">
      <alignment horizontal="right" vertical="center" indent="1"/>
      <protection hidden="1"/>
    </xf>
    <xf numFmtId="0" fontId="3" fillId="4" borderId="65" xfId="0" applyFont="1" applyFill="1" applyBorder="1" applyAlignment="1" applyProtection="1">
      <alignment horizontal="right" vertical="center" indent="1"/>
      <protection hidden="1"/>
    </xf>
    <xf numFmtId="0" fontId="8" fillId="5" borderId="63" xfId="0" applyFont="1" applyFill="1" applyBorder="1" applyAlignment="1" applyProtection="1">
      <alignment horizontal="right" vertical="center"/>
      <protection hidden="1"/>
    </xf>
    <xf numFmtId="0" fontId="3" fillId="0" borderId="257" xfId="0" quotePrefix="1" applyFont="1" applyBorder="1" applyAlignment="1" applyProtection="1">
      <alignment horizontal="right" vertical="center" indent="1"/>
      <protection hidden="1"/>
    </xf>
    <xf numFmtId="0" fontId="3" fillId="0" borderId="65" xfId="0" applyFont="1" applyBorder="1" applyAlignment="1" applyProtection="1">
      <alignment horizontal="right" vertical="center" indent="1"/>
      <protection hidden="1"/>
    </xf>
    <xf numFmtId="0" fontId="3" fillId="0" borderId="200" xfId="0" applyFont="1" applyBorder="1" applyAlignment="1" applyProtection="1">
      <alignment horizontal="right" vertical="center" indent="1"/>
      <protection hidden="1"/>
    </xf>
    <xf numFmtId="0" fontId="3" fillId="0" borderId="19" xfId="0" applyFont="1" applyBorder="1" applyAlignment="1">
      <alignment horizontal="right" vertical="center" indent="1"/>
    </xf>
    <xf numFmtId="0" fontId="3" fillId="0" borderId="64" xfId="0" applyFont="1" applyBorder="1" applyAlignment="1">
      <alignment horizontal="right" vertical="center" indent="1"/>
    </xf>
    <xf numFmtId="0" fontId="8" fillId="5" borderId="58" xfId="0" applyFont="1" applyFill="1" applyBorder="1" applyAlignment="1" applyProtection="1">
      <alignment horizontal="right" vertical="center" indent="1"/>
      <protection hidden="1"/>
    </xf>
    <xf numFmtId="0" fontId="3" fillId="4" borderId="200" xfId="0" applyFont="1" applyFill="1" applyBorder="1" applyAlignment="1" applyProtection="1">
      <alignment horizontal="right" vertical="center" indent="1"/>
      <protection hidden="1"/>
    </xf>
    <xf numFmtId="0" fontId="23" fillId="4" borderId="65" xfId="0" applyFont="1" applyFill="1" applyBorder="1" applyAlignment="1" applyProtection="1">
      <alignment horizontal="left" vertical="center" indent="1"/>
      <protection hidden="1"/>
    </xf>
    <xf numFmtId="0" fontId="23" fillId="0" borderId="58" xfId="0" applyFont="1" applyBorder="1" applyAlignment="1" applyProtection="1">
      <alignment horizontal="left" vertical="center" indent="1"/>
      <protection hidden="1"/>
    </xf>
    <xf numFmtId="0" fontId="23" fillId="0" borderId="20" xfId="0" applyFont="1" applyBorder="1" applyAlignment="1" applyProtection="1">
      <alignment horizontal="left" vertical="center" indent="1"/>
      <protection hidden="1"/>
    </xf>
    <xf numFmtId="0" fontId="10" fillId="5" borderId="63" xfId="0" applyFont="1" applyFill="1" applyBorder="1" applyAlignment="1" applyProtection="1">
      <alignment horizontal="right" vertical="center" indent="1"/>
      <protection hidden="1"/>
    </xf>
    <xf numFmtId="0" fontId="3" fillId="3" borderId="66" xfId="0" applyFont="1" applyFill="1" applyBorder="1" applyAlignment="1" applyProtection="1">
      <alignment horizontal="right" vertical="center" indent="1"/>
      <protection hidden="1"/>
    </xf>
    <xf numFmtId="0" fontId="3" fillId="0" borderId="20" xfId="0" quotePrefix="1" applyFont="1" applyBorder="1" applyAlignment="1" applyProtection="1">
      <alignment horizontal="right" vertical="center" indent="1"/>
      <protection hidden="1"/>
    </xf>
    <xf numFmtId="0" fontId="3" fillId="7" borderId="65" xfId="0" applyFont="1" applyFill="1" applyBorder="1" applyAlignment="1" applyProtection="1">
      <alignment horizontal="left" vertical="center" wrapText="1" indent="1"/>
      <protection hidden="1"/>
    </xf>
    <xf numFmtId="0" fontId="17" fillId="0" borderId="19" xfId="0" applyFont="1" applyBorder="1" applyAlignment="1" applyProtection="1">
      <alignment horizontal="left" vertical="center" indent="1"/>
      <protection hidden="1"/>
    </xf>
    <xf numFmtId="0" fontId="3" fillId="14" borderId="19" xfId="0" quotePrefix="1" applyFont="1" applyFill="1" applyBorder="1" applyAlignment="1" applyProtection="1">
      <alignment horizontal="right" vertical="center" indent="1"/>
      <protection hidden="1"/>
    </xf>
    <xf numFmtId="0" fontId="3" fillId="14" borderId="58" xfId="0" quotePrefix="1" applyFont="1" applyFill="1" applyBorder="1" applyAlignment="1" applyProtection="1">
      <alignment horizontal="right" vertical="center" indent="1"/>
      <protection hidden="1"/>
    </xf>
    <xf numFmtId="0" fontId="3" fillId="14" borderId="19" xfId="0" applyFont="1" applyFill="1" applyBorder="1" applyAlignment="1" applyProtection="1">
      <alignment horizontal="right" vertical="center" indent="1"/>
      <protection hidden="1"/>
    </xf>
    <xf numFmtId="0" fontId="4" fillId="2" borderId="67" xfId="0" applyFont="1" applyFill="1" applyBorder="1" applyAlignment="1" applyProtection="1">
      <alignment horizontal="right" vertical="center" indent="1"/>
      <protection hidden="1"/>
    </xf>
    <xf numFmtId="168" fontId="16" fillId="5" borderId="284" xfId="0" applyNumberFormat="1" applyFont="1" applyFill="1" applyBorder="1" applyAlignment="1" applyProtection="1">
      <alignment horizontal="right" vertical="center"/>
      <protection hidden="1"/>
    </xf>
    <xf numFmtId="168" fontId="16" fillId="0" borderId="283" xfId="0" applyNumberFormat="1" applyFont="1" applyBorder="1" applyAlignment="1" applyProtection="1">
      <alignment horizontal="right" vertical="center"/>
      <protection hidden="1"/>
    </xf>
    <xf numFmtId="168" fontId="16" fillId="0" borderId="285" xfId="0" applyNumberFormat="1" applyFont="1" applyBorder="1" applyAlignment="1" applyProtection="1">
      <alignment horizontal="right" vertical="center"/>
      <protection hidden="1"/>
    </xf>
    <xf numFmtId="168" fontId="16" fillId="0" borderId="286" xfId="0" applyNumberFormat="1" applyFont="1" applyBorder="1" applyAlignment="1" applyProtection="1">
      <alignment horizontal="right" vertical="center"/>
      <protection hidden="1"/>
    </xf>
    <xf numFmtId="168" fontId="16" fillId="0" borderId="287" xfId="0" applyNumberFormat="1" applyFont="1" applyBorder="1" applyAlignment="1" applyProtection="1">
      <alignment horizontal="right" vertical="center"/>
      <protection hidden="1"/>
    </xf>
    <xf numFmtId="168" fontId="16" fillId="0" borderId="284" xfId="0" applyNumberFormat="1" applyFont="1" applyBorder="1" applyAlignment="1" applyProtection="1">
      <alignment horizontal="right" vertical="center"/>
      <protection hidden="1"/>
    </xf>
    <xf numFmtId="168" fontId="16" fillId="0" borderId="288" xfId="0" applyNumberFormat="1" applyFont="1" applyBorder="1" applyAlignment="1" applyProtection="1">
      <alignment horizontal="right" vertical="center"/>
      <protection hidden="1"/>
    </xf>
    <xf numFmtId="168" fontId="16" fillId="5" borderId="289" xfId="0" applyNumberFormat="1" applyFont="1" applyFill="1" applyBorder="1" applyAlignment="1" applyProtection="1">
      <alignment horizontal="right" vertical="center"/>
      <protection hidden="1"/>
    </xf>
    <xf numFmtId="168" fontId="16" fillId="3" borderId="284" xfId="0" applyNumberFormat="1" applyFont="1" applyFill="1" applyBorder="1" applyAlignment="1" applyProtection="1">
      <alignment horizontal="right" vertical="center"/>
      <protection hidden="1"/>
    </xf>
    <xf numFmtId="168" fontId="16" fillId="4" borderId="284" xfId="0" applyNumberFormat="1" applyFont="1" applyFill="1" applyBorder="1" applyAlignment="1" applyProtection="1">
      <alignment horizontal="right" vertical="center"/>
      <protection hidden="1"/>
    </xf>
    <xf numFmtId="168" fontId="16" fillId="3" borderId="290" xfId="0" applyNumberFormat="1" applyFont="1" applyFill="1" applyBorder="1" applyAlignment="1" applyProtection="1">
      <alignment horizontal="right" vertical="center"/>
      <protection hidden="1"/>
    </xf>
    <xf numFmtId="168" fontId="16" fillId="4" borderId="290" xfId="0" applyNumberFormat="1" applyFont="1" applyFill="1" applyBorder="1" applyAlignment="1" applyProtection="1">
      <alignment horizontal="right" vertical="center"/>
      <protection hidden="1"/>
    </xf>
    <xf numFmtId="168" fontId="16" fillId="5" borderId="289" xfId="0" applyNumberFormat="1" applyFont="1" applyFill="1" applyBorder="1" applyAlignment="1" applyProtection="1">
      <alignment horizontal="right" vertical="center" wrapText="1"/>
      <protection hidden="1"/>
    </xf>
    <xf numFmtId="168" fontId="16" fillId="0" borderId="291" xfId="0" applyNumberFormat="1" applyFont="1" applyBorder="1" applyAlignment="1" applyProtection="1">
      <alignment horizontal="right" vertical="center"/>
      <protection hidden="1"/>
    </xf>
    <xf numFmtId="168" fontId="16" fillId="0" borderId="290" xfId="0" applyNumberFormat="1" applyFont="1" applyBorder="1" applyAlignment="1" applyProtection="1">
      <alignment horizontal="right" vertical="center"/>
      <protection hidden="1"/>
    </xf>
    <xf numFmtId="168" fontId="16" fillId="0" borderId="70" xfId="0" applyNumberFormat="1" applyFont="1" applyBorder="1" applyAlignment="1" applyProtection="1">
      <alignment horizontal="right" vertical="center"/>
      <protection hidden="1"/>
    </xf>
    <xf numFmtId="168" fontId="16" fillId="0" borderId="284" xfId="0" applyNumberFormat="1" applyFont="1" applyBorder="1" applyAlignment="1">
      <alignment horizontal="right" vertical="center"/>
    </xf>
    <xf numFmtId="168" fontId="16" fillId="0" borderId="288" xfId="0" applyNumberFormat="1" applyFont="1" applyBorder="1" applyAlignment="1">
      <alignment horizontal="right" vertical="center"/>
    </xf>
    <xf numFmtId="168" fontId="16" fillId="5" borderId="287" xfId="0" applyNumberFormat="1" applyFont="1" applyFill="1" applyBorder="1" applyAlignment="1" applyProtection="1">
      <alignment horizontal="right" vertical="center"/>
      <protection hidden="1"/>
    </xf>
    <xf numFmtId="168" fontId="16" fillId="4" borderId="70" xfId="0" applyNumberFormat="1" applyFont="1" applyFill="1" applyBorder="1" applyAlignment="1" applyProtection="1">
      <alignment horizontal="right" vertical="center"/>
      <protection hidden="1"/>
    </xf>
    <xf numFmtId="168" fontId="16" fillId="3" borderId="292" xfId="0" applyNumberFormat="1" applyFont="1" applyFill="1" applyBorder="1" applyAlignment="1" applyProtection="1">
      <alignment horizontal="right" vertical="center"/>
      <protection hidden="1"/>
    </xf>
    <xf numFmtId="168" fontId="15" fillId="2" borderId="293" xfId="0" applyNumberFormat="1" applyFont="1" applyFill="1" applyBorder="1" applyAlignment="1" applyProtection="1">
      <alignment horizontal="right" vertical="center"/>
      <protection hidden="1"/>
    </xf>
    <xf numFmtId="168" fontId="5" fillId="2" borderId="283" xfId="0" applyNumberFormat="1" applyFont="1" applyFill="1" applyBorder="1" applyAlignment="1" applyProtection="1">
      <alignment horizontal="center" vertical="center"/>
      <protection hidden="1"/>
    </xf>
    <xf numFmtId="0" fontId="106" fillId="44" borderId="1" xfId="1" applyFont="1" applyFill="1" applyBorder="1" applyAlignment="1">
      <alignment horizontal="center" vertical="center"/>
    </xf>
    <xf numFmtId="0" fontId="5" fillId="19" borderId="61" xfId="0" applyFont="1" applyFill="1" applyBorder="1" applyAlignment="1">
      <alignment horizontal="center"/>
    </xf>
    <xf numFmtId="0" fontId="106" fillId="44" borderId="294" xfId="1" applyFont="1" applyFill="1" applyBorder="1" applyAlignment="1">
      <alignment horizontal="center" vertical="center"/>
    </xf>
    <xf numFmtId="0" fontId="185" fillId="44" borderId="295" xfId="1" applyFont="1" applyFill="1" applyBorder="1" applyAlignment="1">
      <alignment horizontal="center" vertical="center"/>
    </xf>
    <xf numFmtId="0" fontId="106" fillId="44" borderId="296" xfId="1" applyFont="1" applyFill="1" applyBorder="1" applyAlignment="1">
      <alignment horizontal="center" vertical="center"/>
    </xf>
    <xf numFmtId="0" fontId="185" fillId="16" borderId="54" xfId="0" applyFont="1" applyFill="1" applyBorder="1"/>
    <xf numFmtId="0" fontId="185" fillId="44" borderId="54" xfId="1" applyFont="1" applyFill="1" applyBorder="1" applyAlignment="1">
      <alignment horizontal="center" vertical="center"/>
    </xf>
    <xf numFmtId="0" fontId="185" fillId="44" borderId="297" xfId="1" applyFont="1" applyFill="1" applyBorder="1" applyAlignment="1">
      <alignment horizontal="center" vertical="center"/>
    </xf>
    <xf numFmtId="0" fontId="106" fillId="44" borderId="298" xfId="1" applyFont="1" applyFill="1" applyBorder="1" applyAlignment="1">
      <alignment horizontal="center" vertical="center"/>
    </xf>
    <xf numFmtId="0" fontId="106" fillId="44" borderId="3" xfId="1" applyFont="1" applyFill="1" applyBorder="1" applyAlignment="1">
      <alignment horizontal="center" vertical="center"/>
    </xf>
    <xf numFmtId="0" fontId="185" fillId="44" borderId="3" xfId="1" applyFont="1" applyFill="1" applyBorder="1" applyAlignment="1">
      <alignment horizontal="center" vertical="center"/>
    </xf>
    <xf numFmtId="0" fontId="185" fillId="44" borderId="299" xfId="1" applyFont="1" applyFill="1" applyBorder="1" applyAlignment="1">
      <alignment horizontal="center" vertical="center"/>
    </xf>
    <xf numFmtId="0" fontId="184" fillId="16" borderId="300" xfId="1" applyFont="1" applyFill="1" applyBorder="1" applyAlignment="1">
      <alignment horizontal="center" vertical="center"/>
    </xf>
    <xf numFmtId="0" fontId="184" fillId="16" borderId="256" xfId="1" applyFont="1" applyFill="1" applyBorder="1" applyAlignment="1">
      <alignment horizontal="center" vertical="center"/>
    </xf>
    <xf numFmtId="0" fontId="184" fillId="16" borderId="301" xfId="1" applyFont="1" applyFill="1" applyBorder="1" applyAlignment="1">
      <alignment horizontal="center" vertical="center"/>
    </xf>
    <xf numFmtId="1" fontId="184" fillId="44" borderId="294" xfId="1" applyNumberFormat="1" applyFont="1" applyFill="1" applyBorder="1" applyAlignment="1">
      <alignment horizontal="right" vertical="center"/>
    </xf>
    <xf numFmtId="1" fontId="185" fillId="44" borderId="295" xfId="1" applyNumberFormat="1" applyFont="1" applyFill="1" applyBorder="1" applyAlignment="1">
      <alignment horizontal="center" vertical="center"/>
    </xf>
    <xf numFmtId="0" fontId="3" fillId="16" borderId="294" xfId="0" applyFont="1" applyFill="1" applyBorder="1"/>
    <xf numFmtId="0" fontId="185" fillId="16" borderId="295" xfId="0" applyFont="1" applyFill="1" applyBorder="1"/>
    <xf numFmtId="0" fontId="3" fillId="16" borderId="296" xfId="0" applyFont="1" applyFill="1" applyBorder="1"/>
    <xf numFmtId="0" fontId="185" fillId="16" borderId="297" xfId="0" applyFont="1" applyFill="1" applyBorder="1"/>
    <xf numFmtId="1" fontId="184" fillId="44" borderId="298" xfId="1" applyNumberFormat="1" applyFont="1" applyFill="1" applyBorder="1" applyAlignment="1">
      <alignment horizontal="right" vertical="center"/>
    </xf>
    <xf numFmtId="1" fontId="185" fillId="20" borderId="299" xfId="1" applyNumberFormat="1" applyFont="1" applyFill="1" applyBorder="1" applyAlignment="1">
      <alignment horizontal="center" vertical="center"/>
    </xf>
    <xf numFmtId="0" fontId="3" fillId="16" borderId="300" xfId="0" applyFont="1" applyFill="1" applyBorder="1"/>
    <xf numFmtId="0" fontId="31" fillId="38" borderId="139" xfId="0" applyFont="1" applyFill="1" applyBorder="1" applyAlignment="1">
      <alignment horizontal="center" vertical="center" wrapText="1"/>
    </xf>
    <xf numFmtId="0" fontId="34" fillId="38" borderId="154" xfId="0" applyFont="1" applyFill="1" applyBorder="1" applyAlignment="1">
      <alignment horizontal="center" wrapText="1"/>
    </xf>
    <xf numFmtId="0" fontId="29" fillId="38" borderId="157" xfId="0" applyFont="1" applyFill="1" applyBorder="1" applyAlignment="1">
      <alignment horizontal="center" vertical="center"/>
    </xf>
    <xf numFmtId="0" fontId="0" fillId="38" borderId="157" xfId="0" applyFill="1" applyBorder="1" applyAlignment="1">
      <alignment vertical="center"/>
    </xf>
    <xf numFmtId="0" fontId="190" fillId="29" borderId="61" xfId="0" applyFont="1" applyFill="1" applyBorder="1" applyAlignment="1">
      <alignment horizontal="center" vertical="center" wrapText="1"/>
    </xf>
    <xf numFmtId="1" fontId="126" fillId="42" borderId="95" xfId="0" applyNumberFormat="1" applyFont="1" applyFill="1" applyBorder="1" applyAlignment="1">
      <alignment horizontal="center" vertical="center"/>
    </xf>
    <xf numFmtId="0" fontId="78" fillId="42" borderId="95" xfId="0" applyFont="1" applyFill="1" applyBorder="1" applyAlignment="1">
      <alignment horizontal="center" vertical="center"/>
    </xf>
    <xf numFmtId="0" fontId="78" fillId="42" borderId="61" xfId="0" applyFont="1" applyFill="1" applyBorder="1" applyAlignment="1">
      <alignment horizontal="center" vertical="center"/>
    </xf>
    <xf numFmtId="0" fontId="78" fillId="42" borderId="103" xfId="0" applyFont="1" applyFill="1" applyBorder="1" applyAlignment="1">
      <alignment horizontal="center" vertical="center"/>
    </xf>
    <xf numFmtId="1" fontId="78" fillId="42" borderId="61" xfId="0" applyNumberFormat="1" applyFont="1" applyFill="1" applyBorder="1" applyAlignment="1">
      <alignment horizontal="center" vertical="center"/>
    </xf>
    <xf numFmtId="49" fontId="204" fillId="42" borderId="157" xfId="0" applyNumberFormat="1" applyFont="1" applyFill="1" applyBorder="1" applyAlignment="1">
      <alignment horizontal="center" vertical="center"/>
    </xf>
    <xf numFmtId="169" fontId="205" fillId="43" borderId="142" xfId="0" applyNumberFormat="1" applyFont="1" applyFill="1" applyBorder="1" applyAlignment="1">
      <alignment horizontal="center" vertical="center" shrinkToFit="1"/>
    </xf>
    <xf numFmtId="0" fontId="206" fillId="55" borderId="95" xfId="0" applyFont="1" applyFill="1" applyBorder="1" applyAlignment="1">
      <alignment horizontal="center" vertical="center" shrinkToFit="1"/>
    </xf>
    <xf numFmtId="0" fontId="206" fillId="43" borderId="103" xfId="0" applyFont="1" applyFill="1" applyBorder="1" applyAlignment="1">
      <alignment horizontal="center" vertical="center" wrapText="1"/>
    </xf>
    <xf numFmtId="168" fontId="68" fillId="0" borderId="258" xfId="0" applyNumberFormat="1" applyFont="1" applyBorder="1" applyAlignment="1" applyProtection="1">
      <alignment vertical="center" shrinkToFit="1"/>
      <protection locked="0"/>
    </xf>
    <xf numFmtId="0" fontId="131" fillId="26" borderId="251" xfId="0" applyFont="1" applyFill="1" applyBorder="1" applyAlignment="1">
      <alignment horizontal="right" vertical="center" indent="1"/>
    </xf>
    <xf numFmtId="169" fontId="1" fillId="16" borderId="1" xfId="0" applyNumberFormat="1" applyFont="1" applyFill="1" applyBorder="1" applyAlignment="1" applyProtection="1">
      <alignment vertical="center"/>
      <protection hidden="1"/>
    </xf>
    <xf numFmtId="169" fontId="1" fillId="16" borderId="2" xfId="0" applyNumberFormat="1" applyFont="1" applyFill="1" applyBorder="1" applyAlignment="1" applyProtection="1">
      <alignment vertical="center"/>
      <protection hidden="1"/>
    </xf>
    <xf numFmtId="169" fontId="1" fillId="16" borderId="8" xfId="0" applyNumberFormat="1" applyFont="1" applyFill="1" applyBorder="1" applyAlignment="1" applyProtection="1">
      <alignment vertical="center"/>
      <protection hidden="1"/>
    </xf>
    <xf numFmtId="0" fontId="201" fillId="29" borderId="111" xfId="0" applyFont="1" applyFill="1" applyBorder="1" applyAlignment="1">
      <alignment horizontal="left" vertical="top" wrapText="1" indent="1"/>
    </xf>
    <xf numFmtId="168" fontId="185" fillId="16" borderId="301" xfId="0" applyNumberFormat="1" applyFont="1" applyFill="1" applyBorder="1" applyAlignment="1">
      <alignment horizontal="center"/>
    </xf>
    <xf numFmtId="0" fontId="66" fillId="0" borderId="95" xfId="0" applyFont="1" applyBorder="1" applyAlignment="1" applyProtection="1">
      <alignment horizontal="left" vertical="center" wrapText="1" indent="1" shrinkToFit="1"/>
      <protection locked="0"/>
    </xf>
    <xf numFmtId="0" fontId="207" fillId="0" borderId="95" xfId="0" applyFont="1" applyBorder="1" applyAlignment="1" applyProtection="1">
      <alignment horizontal="left" vertical="center" wrapText="1" indent="1" shrinkToFit="1"/>
      <protection locked="0"/>
    </xf>
    <xf numFmtId="0" fontId="66" fillId="0" borderId="101" xfId="0" applyFont="1" applyBorder="1" applyAlignment="1" applyProtection="1">
      <alignment horizontal="left" vertical="center" wrapText="1" indent="1" shrinkToFit="1"/>
      <protection locked="0"/>
    </xf>
    <xf numFmtId="169" fontId="1" fillId="0" borderId="24" xfId="0" applyNumberFormat="1" applyFont="1" applyBorder="1" applyAlignment="1" applyProtection="1">
      <alignment vertical="center"/>
      <protection hidden="1"/>
    </xf>
    <xf numFmtId="169" fontId="0" fillId="0" borderId="302" xfId="0" applyNumberFormat="1" applyBorder="1" applyAlignment="1" applyProtection="1">
      <alignment horizontal="center" vertical="center" wrapText="1"/>
      <protection hidden="1"/>
    </xf>
    <xf numFmtId="169" fontId="0" fillId="0" borderId="303" xfId="0" applyNumberFormat="1" applyBorder="1" applyAlignment="1" applyProtection="1">
      <alignment horizontal="center" vertical="center" wrapText="1"/>
      <protection hidden="1"/>
    </xf>
    <xf numFmtId="168" fontId="16" fillId="3" borderId="288" xfId="0" applyNumberFormat="1" applyFont="1" applyFill="1" applyBorder="1" applyAlignment="1" applyProtection="1">
      <alignment horizontal="right" vertical="center"/>
      <protection hidden="1"/>
    </xf>
    <xf numFmtId="0" fontId="3" fillId="3" borderId="64" xfId="0" applyFont="1" applyFill="1" applyBorder="1" applyAlignment="1" applyProtection="1">
      <alignment horizontal="right" vertical="center" indent="1"/>
      <protection hidden="1"/>
    </xf>
    <xf numFmtId="0" fontId="0" fillId="3" borderId="15" xfId="0" applyFill="1" applyBorder="1" applyAlignment="1" applyProtection="1">
      <alignment horizontal="left" vertical="center" indent="1"/>
      <protection hidden="1"/>
    </xf>
    <xf numFmtId="0" fontId="0" fillId="3" borderId="15" xfId="0" applyFill="1" applyBorder="1" applyAlignment="1" applyProtection="1">
      <alignment vertical="center"/>
      <protection hidden="1"/>
    </xf>
    <xf numFmtId="0" fontId="3" fillId="7" borderId="15" xfId="0" applyFont="1" applyFill="1" applyBorder="1" applyAlignment="1" applyProtection="1">
      <alignment horizontal="left" vertical="center" wrapText="1" indent="1"/>
      <protection hidden="1"/>
    </xf>
    <xf numFmtId="169" fontId="1" fillId="3" borderId="3" xfId="0" applyNumberFormat="1" applyFont="1" applyFill="1" applyBorder="1" applyAlignment="1" applyProtection="1">
      <alignment vertical="center"/>
      <protection hidden="1"/>
    </xf>
    <xf numFmtId="0" fontId="208" fillId="13" borderId="1" xfId="0" applyFont="1" applyFill="1" applyBorder="1" applyAlignment="1" applyProtection="1">
      <alignment vertical="center"/>
      <protection hidden="1"/>
    </xf>
    <xf numFmtId="0" fontId="208" fillId="13" borderId="2" xfId="0" applyFont="1" applyFill="1" applyBorder="1" applyAlignment="1" applyProtection="1">
      <alignment vertical="center"/>
      <protection hidden="1"/>
    </xf>
    <xf numFmtId="0" fontId="7" fillId="0" borderId="0" xfId="0" applyFont="1" applyAlignment="1" applyProtection="1">
      <alignment horizontal="center" vertical="center"/>
      <protection hidden="1"/>
    </xf>
    <xf numFmtId="0" fontId="7" fillId="26" borderId="88" xfId="0" applyFont="1" applyFill="1" applyBorder="1" applyAlignment="1" applyProtection="1">
      <alignment horizontal="center" vertical="center"/>
      <protection hidden="1"/>
    </xf>
    <xf numFmtId="0" fontId="7" fillId="26" borderId="88" xfId="0" applyFont="1" applyFill="1" applyBorder="1" applyAlignment="1" applyProtection="1">
      <alignment horizontal="center" vertical="center" wrapText="1"/>
      <protection hidden="1"/>
    </xf>
    <xf numFmtId="0" fontId="7" fillId="0" borderId="0" xfId="0" applyFont="1" applyAlignment="1">
      <alignment horizontal="center"/>
    </xf>
    <xf numFmtId="0" fontId="209" fillId="44" borderId="1" xfId="0" applyFont="1" applyFill="1" applyBorder="1" applyAlignment="1" applyProtection="1">
      <alignment vertical="center"/>
      <protection hidden="1"/>
    </xf>
    <xf numFmtId="0" fontId="133" fillId="44" borderId="1" xfId="0" applyFont="1" applyFill="1" applyBorder="1" applyAlignment="1" applyProtection="1">
      <alignment vertical="center"/>
      <protection hidden="1"/>
    </xf>
    <xf numFmtId="169" fontId="1" fillId="0" borderId="87" xfId="0" applyNumberFormat="1" applyFont="1" applyBorder="1" applyAlignment="1" applyProtection="1">
      <alignment vertical="center"/>
      <protection hidden="1"/>
    </xf>
    <xf numFmtId="0" fontId="0" fillId="4" borderId="202" xfId="0" applyFill="1" applyBorder="1" applyProtection="1">
      <protection hidden="1"/>
    </xf>
    <xf numFmtId="0" fontId="0" fillId="4" borderId="84" xfId="0" applyFill="1" applyBorder="1" applyProtection="1">
      <protection hidden="1"/>
    </xf>
    <xf numFmtId="169" fontId="169" fillId="2" borderId="84" xfId="0" applyNumberFormat="1" applyFont="1" applyFill="1" applyBorder="1" applyAlignment="1" applyProtection="1">
      <alignment horizontal="center" shrinkToFit="1"/>
      <protection hidden="1"/>
    </xf>
    <xf numFmtId="169" fontId="169" fillId="2" borderId="1" xfId="0" applyNumberFormat="1" applyFont="1" applyFill="1" applyBorder="1" applyAlignment="1" applyProtection="1">
      <alignment horizontal="center" shrinkToFit="1"/>
      <protection hidden="1"/>
    </xf>
    <xf numFmtId="169" fontId="5" fillId="11" borderId="3" xfId="0" applyNumberFormat="1" applyFont="1" applyFill="1" applyBorder="1" applyAlignment="1" applyProtection="1">
      <alignment horizontal="center" shrinkToFit="1"/>
      <protection hidden="1"/>
    </xf>
    <xf numFmtId="169" fontId="169" fillId="2" borderId="256" xfId="0" applyNumberFormat="1" applyFont="1" applyFill="1" applyBorder="1" applyAlignment="1" applyProtection="1">
      <alignment horizontal="center" shrinkToFit="1"/>
      <protection hidden="1"/>
    </xf>
    <xf numFmtId="0" fontId="0" fillId="5" borderId="1" xfId="0" applyFill="1" applyBorder="1" applyProtection="1">
      <protection hidden="1"/>
    </xf>
    <xf numFmtId="0" fontId="187" fillId="29" borderId="105" xfId="0" applyFont="1" applyFill="1" applyBorder="1" applyAlignment="1">
      <alignment horizontal="left" vertical="center" indent="1"/>
    </xf>
    <xf numFmtId="0" fontId="187" fillId="2" borderId="105" xfId="0" quotePrefix="1" applyFont="1" applyFill="1" applyBorder="1" applyAlignment="1">
      <alignment horizontal="left" vertical="center" indent="1"/>
    </xf>
    <xf numFmtId="0" fontId="187" fillId="29" borderId="105" xfId="0" applyFont="1" applyFill="1" applyBorder="1" applyAlignment="1">
      <alignment horizontal="left" vertical="center" wrapText="1" indent="1"/>
    </xf>
    <xf numFmtId="0" fontId="187" fillId="2" borderId="260" xfId="0" quotePrefix="1" applyFont="1" applyFill="1" applyBorder="1" applyAlignment="1">
      <alignment horizontal="left" vertical="center" wrapText="1" indent="1"/>
    </xf>
    <xf numFmtId="0" fontId="187" fillId="29" borderId="111" xfId="0" applyFont="1" applyFill="1" applyBorder="1" applyAlignment="1">
      <alignment horizontal="left" vertical="center" indent="1"/>
    </xf>
    <xf numFmtId="0" fontId="35" fillId="29" borderId="137" xfId="0" applyFont="1" applyFill="1" applyBorder="1" applyAlignment="1">
      <alignment horizontal="left" vertical="center" indent="1" shrinkToFit="1"/>
    </xf>
    <xf numFmtId="169" fontId="35" fillId="29" borderId="157" xfId="0" applyNumberFormat="1" applyFont="1" applyFill="1" applyBorder="1" applyAlignment="1">
      <alignment horizontal="right" vertical="center" shrinkToFit="1"/>
    </xf>
    <xf numFmtId="169" fontId="35" fillId="29" borderId="137" xfId="0" applyNumberFormat="1" applyFont="1" applyFill="1" applyBorder="1" applyAlignment="1">
      <alignment horizontal="right" vertical="center" shrinkToFit="1"/>
    </xf>
    <xf numFmtId="169" fontId="35" fillId="29" borderId="132" xfId="0" applyNumberFormat="1" applyFont="1" applyFill="1" applyBorder="1" applyAlignment="1">
      <alignment horizontal="right" vertical="center" shrinkToFit="1"/>
    </xf>
    <xf numFmtId="169" fontId="35" fillId="29" borderId="137" xfId="0" applyNumberFormat="1" applyFont="1" applyFill="1" applyBorder="1" applyAlignment="1">
      <alignment vertical="center" shrinkToFit="1"/>
    </xf>
    <xf numFmtId="168" fontId="187" fillId="0" borderId="157" xfId="0" applyNumberFormat="1" applyFont="1" applyBorder="1" applyAlignment="1" applyProtection="1">
      <alignment horizontal="right" vertical="center" shrinkToFit="1"/>
      <protection locked="0"/>
    </xf>
    <xf numFmtId="168" fontId="187" fillId="0" borderId="260" xfId="0" applyNumberFormat="1" applyFont="1" applyBorder="1" applyAlignment="1" applyProtection="1">
      <alignment horizontal="right" vertical="center" shrinkToFit="1"/>
      <protection locked="0"/>
    </xf>
    <xf numFmtId="168" fontId="187" fillId="0" borderId="132" xfId="0" applyNumberFormat="1" applyFont="1" applyBorder="1" applyAlignment="1" applyProtection="1">
      <alignment horizontal="right" vertical="center" shrinkToFit="1"/>
      <protection locked="0"/>
    </xf>
    <xf numFmtId="168" fontId="187" fillId="0" borderId="137" xfId="0" applyNumberFormat="1" applyFont="1" applyBorder="1" applyAlignment="1" applyProtection="1">
      <alignment vertical="center" shrinkToFit="1"/>
      <protection locked="0"/>
    </xf>
    <xf numFmtId="168" fontId="35" fillId="35" borderId="132" xfId="0" applyNumberFormat="1" applyFont="1" applyFill="1" applyBorder="1" applyAlignment="1">
      <alignment horizontal="right" vertical="center" shrinkToFit="1"/>
    </xf>
    <xf numFmtId="168" fontId="35" fillId="54" borderId="132" xfId="0" applyNumberFormat="1" applyFont="1" applyFill="1" applyBorder="1" applyAlignment="1">
      <alignment horizontal="right" vertical="center" shrinkToFit="1"/>
    </xf>
    <xf numFmtId="169" fontId="35" fillId="2" borderId="132" xfId="0" applyNumberFormat="1" applyFont="1" applyFill="1" applyBorder="1" applyAlignment="1">
      <alignment horizontal="right" vertical="center" shrinkToFit="1"/>
    </xf>
    <xf numFmtId="168" fontId="187" fillId="0" borderId="260" xfId="0" applyNumberFormat="1" applyFont="1" applyBorder="1" applyAlignment="1" applyProtection="1">
      <alignment vertical="center" shrinkToFit="1"/>
      <protection locked="0"/>
    </xf>
    <xf numFmtId="168" fontId="35" fillId="54" borderId="157" xfId="0" applyNumberFormat="1" applyFont="1" applyFill="1" applyBorder="1" applyAlignment="1">
      <alignment horizontal="right" vertical="center" shrinkToFit="1"/>
    </xf>
    <xf numFmtId="168" fontId="187" fillId="0" borderId="137" xfId="0" applyNumberFormat="1" applyFont="1" applyBorder="1" applyAlignment="1" applyProtection="1">
      <alignment horizontal="right" vertical="center" shrinkToFit="1"/>
      <protection locked="0"/>
    </xf>
    <xf numFmtId="168" fontId="35" fillId="54" borderId="260" xfId="0" applyNumberFormat="1" applyFont="1" applyFill="1" applyBorder="1" applyAlignment="1">
      <alignment vertical="center" shrinkToFit="1"/>
    </xf>
    <xf numFmtId="168" fontId="187" fillId="0" borderId="258" xfId="0" applyNumberFormat="1" applyFont="1" applyBorder="1" applyAlignment="1" applyProtection="1">
      <alignment horizontal="right" vertical="center" shrinkToFit="1"/>
      <protection locked="0"/>
    </xf>
    <xf numFmtId="168" fontId="187" fillId="0" borderId="173" xfId="0" applyNumberFormat="1" applyFont="1" applyBorder="1" applyAlignment="1" applyProtection="1">
      <alignment horizontal="right" vertical="center" shrinkToFit="1"/>
      <protection locked="0"/>
    </xf>
    <xf numFmtId="168" fontId="187" fillId="0" borderId="111" xfId="0" applyNumberFormat="1" applyFont="1" applyBorder="1" applyAlignment="1" applyProtection="1">
      <alignment horizontal="right" vertical="center" shrinkToFit="1"/>
      <protection locked="0"/>
    </xf>
    <xf numFmtId="168" fontId="35" fillId="35" borderId="134" xfId="0" applyNumberFormat="1" applyFont="1" applyFill="1" applyBorder="1" applyAlignment="1">
      <alignment horizontal="right" vertical="center" shrinkToFit="1"/>
    </xf>
    <xf numFmtId="168" fontId="187" fillId="0" borderId="111" xfId="0" applyNumberFormat="1" applyFont="1" applyBorder="1" applyAlignment="1" applyProtection="1">
      <alignment vertical="center" shrinkToFit="1"/>
      <protection locked="0"/>
    </xf>
    <xf numFmtId="169" fontId="35" fillId="29" borderId="254" xfId="0" applyNumberFormat="1" applyFont="1" applyFill="1" applyBorder="1" applyAlignment="1">
      <alignment horizontal="right" vertical="center" shrinkToFit="1"/>
    </xf>
    <xf numFmtId="0" fontId="35" fillId="29" borderId="102" xfId="0" applyFont="1" applyFill="1" applyBorder="1" applyAlignment="1">
      <alignment horizontal="left" vertical="center" indent="1"/>
    </xf>
    <xf numFmtId="169" fontId="35" fillId="29" borderId="71" xfId="0" applyNumberFormat="1" applyFont="1" applyFill="1" applyBorder="1" applyAlignment="1">
      <alignment horizontal="right" vertical="center" shrinkToFit="1"/>
    </xf>
    <xf numFmtId="169" fontId="35" fillId="29" borderId="138" xfId="0" applyNumberFormat="1" applyFont="1" applyFill="1" applyBorder="1" applyAlignment="1">
      <alignment horizontal="right" vertical="center" shrinkToFit="1"/>
    </xf>
    <xf numFmtId="169" fontId="35" fillId="29" borderId="71" xfId="0" applyNumberFormat="1" applyFont="1" applyFill="1" applyBorder="1" applyAlignment="1">
      <alignment vertical="center" shrinkToFit="1"/>
    </xf>
    <xf numFmtId="169" fontId="35" fillId="35" borderId="132" xfId="0" applyNumberFormat="1" applyFont="1" applyFill="1" applyBorder="1" applyAlignment="1">
      <alignment horizontal="right" vertical="center" shrinkToFit="1"/>
    </xf>
    <xf numFmtId="168" fontId="187" fillId="0" borderId="88" xfId="0" applyNumberFormat="1" applyFont="1" applyBorder="1" applyAlignment="1" applyProtection="1">
      <alignment horizontal="right" vertical="center" shrinkToFit="1"/>
      <protection locked="0"/>
    </xf>
    <xf numFmtId="168" fontId="187" fillId="0" borderId="95" xfId="0" applyNumberFormat="1" applyFont="1" applyBorder="1" applyAlignment="1" applyProtection="1">
      <alignment vertical="center" shrinkToFit="1"/>
      <protection locked="0"/>
    </xf>
    <xf numFmtId="168" fontId="187" fillId="0" borderId="243" xfId="0" applyNumberFormat="1" applyFont="1" applyBorder="1" applyAlignment="1" applyProtection="1">
      <alignment horizontal="right" vertical="center" shrinkToFit="1"/>
      <protection locked="0"/>
    </xf>
    <xf numFmtId="168" fontId="187" fillId="0" borderId="254" xfId="0" applyNumberFormat="1" applyFont="1" applyBorder="1" applyAlignment="1" applyProtection="1">
      <alignment horizontal="right" vertical="center" shrinkToFit="1"/>
      <protection locked="0"/>
    </xf>
    <xf numFmtId="168" fontId="187" fillId="0" borderId="253" xfId="0" applyNumberFormat="1" applyFont="1" applyBorder="1" applyAlignment="1" applyProtection="1">
      <alignment vertical="center" shrinkToFit="1"/>
      <protection locked="0"/>
    </xf>
    <xf numFmtId="168" fontId="35" fillId="35" borderId="254" xfId="0" applyNumberFormat="1" applyFont="1" applyFill="1" applyBorder="1" applyAlignment="1">
      <alignment horizontal="right" vertical="center" shrinkToFit="1"/>
    </xf>
    <xf numFmtId="0" fontId="187" fillId="29" borderId="260" xfId="0" applyFont="1" applyFill="1" applyBorder="1" applyAlignment="1">
      <alignment horizontal="left" vertical="center" indent="1"/>
    </xf>
    <xf numFmtId="0" fontId="35" fillId="29" borderId="260" xfId="0" applyFont="1" applyFill="1" applyBorder="1" applyAlignment="1">
      <alignment horizontal="left" vertical="center" indent="1"/>
    </xf>
    <xf numFmtId="169" fontId="35" fillId="29" borderId="258" xfId="0" applyNumberFormat="1" applyFont="1" applyFill="1" applyBorder="1" applyAlignment="1">
      <alignment horizontal="right" vertical="center" shrinkToFit="1"/>
    </xf>
    <xf numFmtId="0" fontId="35" fillId="29" borderId="137" xfId="0" applyFont="1" applyFill="1" applyBorder="1" applyAlignment="1">
      <alignment horizontal="left" vertical="center" indent="1"/>
    </xf>
    <xf numFmtId="168" fontId="187" fillId="0" borderId="113" xfId="0" applyNumberFormat="1" applyFont="1" applyBorder="1" applyAlignment="1" applyProtection="1">
      <alignment horizontal="right" vertical="center" shrinkToFit="1"/>
      <protection locked="0"/>
    </xf>
    <xf numFmtId="0" fontId="0" fillId="4" borderId="256" xfId="0" applyFill="1" applyBorder="1" applyProtection="1">
      <protection hidden="1"/>
    </xf>
    <xf numFmtId="168" fontId="169" fillId="0" borderId="267" xfId="0" applyNumberFormat="1" applyFont="1" applyBorder="1" applyProtection="1">
      <protection hidden="1"/>
    </xf>
    <xf numFmtId="0" fontId="0" fillId="4" borderId="267" xfId="0" applyFill="1" applyBorder="1" applyProtection="1">
      <protection hidden="1"/>
    </xf>
    <xf numFmtId="0" fontId="0" fillId="14" borderId="267" xfId="0" applyFill="1" applyBorder="1" applyAlignment="1" applyProtection="1">
      <alignment horizontal="left" indent="1"/>
      <protection hidden="1"/>
    </xf>
    <xf numFmtId="0" fontId="0" fillId="0" borderId="267" xfId="0" applyBorder="1" applyProtection="1">
      <protection hidden="1"/>
    </xf>
    <xf numFmtId="0" fontId="1" fillId="0" borderId="267" xfId="0" applyFont="1" applyBorder="1" applyAlignment="1" applyProtection="1">
      <alignment horizontal="left" indent="1"/>
      <protection hidden="1"/>
    </xf>
    <xf numFmtId="168" fontId="169" fillId="0" borderId="3" xfId="0" applyNumberFormat="1" applyFont="1" applyBorder="1" applyAlignment="1" applyProtection="1">
      <alignment shrinkToFit="1"/>
      <protection hidden="1"/>
    </xf>
    <xf numFmtId="169" fontId="169" fillId="0" borderId="3" xfId="0" applyNumberFormat="1" applyFont="1" applyBorder="1" applyAlignment="1" applyProtection="1">
      <alignment shrinkToFit="1"/>
      <protection hidden="1"/>
    </xf>
    <xf numFmtId="0" fontId="0" fillId="5" borderId="202" xfId="0" applyFill="1" applyBorder="1" applyProtection="1">
      <protection hidden="1"/>
    </xf>
    <xf numFmtId="0" fontId="0" fillId="5" borderId="54" xfId="0" applyFill="1" applyBorder="1" applyProtection="1">
      <protection hidden="1"/>
    </xf>
    <xf numFmtId="168" fontId="169" fillId="0" borderId="304" xfId="0" applyNumberFormat="1" applyFont="1" applyBorder="1" applyProtection="1">
      <protection hidden="1"/>
    </xf>
    <xf numFmtId="0" fontId="210" fillId="0" borderId="106" xfId="11" applyBorder="1" applyAlignment="1" applyProtection="1">
      <alignment horizontal="left" indent="1"/>
      <protection locked="0"/>
    </xf>
    <xf numFmtId="169" fontId="5" fillId="0" borderId="256" xfId="0" applyNumberFormat="1" applyFont="1" applyBorder="1" applyAlignment="1" applyProtection="1">
      <alignment horizontal="right" indent="1" shrinkToFit="1"/>
      <protection hidden="1"/>
    </xf>
    <xf numFmtId="0" fontId="0" fillId="4" borderId="304" xfId="0" applyFill="1" applyBorder="1" applyProtection="1">
      <protection hidden="1"/>
    </xf>
    <xf numFmtId="0" fontId="0" fillId="14" borderId="304" xfId="0" applyFill="1" applyBorder="1" applyAlignment="1" applyProtection="1">
      <alignment horizontal="left" indent="1"/>
      <protection hidden="1"/>
    </xf>
    <xf numFmtId="0" fontId="0" fillId="0" borderId="304" xfId="0" applyBorder="1" applyProtection="1">
      <protection hidden="1"/>
    </xf>
    <xf numFmtId="0" fontId="0" fillId="0" borderId="304" xfId="0" applyBorder="1" applyAlignment="1" applyProtection="1">
      <alignment horizontal="left" indent="1"/>
      <protection hidden="1"/>
    </xf>
    <xf numFmtId="0" fontId="0" fillId="0" borderId="304" xfId="0" applyBorder="1" applyAlignment="1" applyProtection="1">
      <alignment horizontal="center"/>
      <protection hidden="1"/>
    </xf>
    <xf numFmtId="0" fontId="0" fillId="0" borderId="304" xfId="0" applyBorder="1" applyAlignment="1" applyProtection="1">
      <alignment horizontal="left" indent="1" shrinkToFit="1"/>
      <protection hidden="1"/>
    </xf>
    <xf numFmtId="0" fontId="0" fillId="0" borderId="304" xfId="0" quotePrefix="1" applyBorder="1" applyAlignment="1" applyProtection="1">
      <alignment horizontal="center"/>
      <protection hidden="1"/>
    </xf>
    <xf numFmtId="169" fontId="1" fillId="0" borderId="304" xfId="0" applyNumberFormat="1" applyFont="1" applyBorder="1" applyAlignment="1" applyProtection="1">
      <alignment shrinkToFit="1"/>
      <protection hidden="1"/>
    </xf>
    <xf numFmtId="169" fontId="1" fillId="2" borderId="304" xfId="0" applyNumberFormat="1" applyFont="1" applyFill="1" applyBorder="1" applyAlignment="1" applyProtection="1">
      <alignment horizontal="center" shrinkToFit="1"/>
      <protection hidden="1"/>
    </xf>
    <xf numFmtId="169" fontId="1" fillId="0" borderId="305" xfId="0" applyNumberFormat="1" applyFont="1" applyBorder="1" applyAlignment="1" applyProtection="1">
      <alignment shrinkToFit="1"/>
      <protection hidden="1"/>
    </xf>
    <xf numFmtId="169" fontId="5" fillId="0" borderId="304" xfId="0" applyNumberFormat="1" applyFont="1" applyBorder="1" applyAlignment="1" applyProtection="1">
      <alignment horizontal="right" indent="1" shrinkToFit="1"/>
      <protection hidden="1"/>
    </xf>
    <xf numFmtId="0" fontId="1" fillId="0" borderId="304" xfId="0" applyFont="1" applyBorder="1" applyAlignment="1" applyProtection="1">
      <alignment horizontal="left" indent="1"/>
      <protection hidden="1"/>
    </xf>
    <xf numFmtId="0" fontId="5" fillId="0" borderId="304" xfId="0" applyFont="1" applyBorder="1" applyAlignment="1" applyProtection="1">
      <alignment horizontal="left" indent="1"/>
      <protection hidden="1"/>
    </xf>
    <xf numFmtId="0" fontId="211" fillId="38" borderId="95" xfId="0" applyFont="1" applyFill="1" applyBorder="1" applyAlignment="1">
      <alignment horizontal="center" vertical="center" wrapText="1"/>
    </xf>
    <xf numFmtId="0" fontId="5" fillId="16" borderId="3" xfId="0" applyFont="1" applyFill="1" applyBorder="1" applyAlignment="1" applyProtection="1">
      <alignment horizontal="right" vertical="center" indent="1"/>
      <protection locked="0"/>
    </xf>
    <xf numFmtId="0" fontId="5" fillId="16" borderId="1" xfId="0" applyFont="1" applyFill="1" applyBorder="1" applyAlignment="1" applyProtection="1">
      <alignment horizontal="right" vertical="center" indent="1"/>
      <protection locked="0"/>
    </xf>
    <xf numFmtId="0" fontId="158" fillId="29" borderId="71" xfId="0" applyFont="1" applyFill="1" applyBorder="1" applyAlignment="1">
      <alignment horizontal="center" vertical="center"/>
    </xf>
    <xf numFmtId="0" fontId="158" fillId="29" borderId="250" xfId="0" applyFont="1" applyFill="1" applyBorder="1" applyAlignment="1">
      <alignment horizontal="center" vertical="center"/>
    </xf>
    <xf numFmtId="0" fontId="158" fillId="29" borderId="88" xfId="0" applyFont="1" applyFill="1" applyBorder="1" applyAlignment="1">
      <alignment horizontal="center" vertical="center"/>
    </xf>
    <xf numFmtId="0" fontId="158" fillId="29" borderId="243" xfId="0" applyFont="1" applyFill="1" applyBorder="1" applyAlignment="1">
      <alignment horizontal="center" vertical="center"/>
    </xf>
    <xf numFmtId="0" fontId="158" fillId="29" borderId="95" xfId="0" applyFont="1" applyFill="1" applyBorder="1" applyAlignment="1">
      <alignment horizontal="center" vertical="center"/>
    </xf>
    <xf numFmtId="0" fontId="158" fillId="2" borderId="95" xfId="0" applyFont="1" applyFill="1" applyBorder="1" applyAlignment="1">
      <alignment horizontal="center" vertical="center"/>
    </xf>
    <xf numFmtId="0" fontId="158" fillId="29" borderId="113" xfId="0" applyFont="1" applyFill="1" applyBorder="1" applyAlignment="1">
      <alignment horizontal="center" vertical="center"/>
    </xf>
    <xf numFmtId="0" fontId="158" fillId="29" borderId="241" xfId="0" applyFont="1" applyFill="1" applyBorder="1" applyAlignment="1">
      <alignment horizontal="center" vertical="center"/>
    </xf>
    <xf numFmtId="0" fontId="158" fillId="2" borderId="241" xfId="0" applyFont="1" applyFill="1" applyBorder="1" applyAlignment="1">
      <alignment horizontal="center" vertical="center"/>
    </xf>
    <xf numFmtId="0" fontId="158" fillId="29" borderId="275" xfId="0" applyFont="1" applyFill="1" applyBorder="1" applyAlignment="1">
      <alignment horizontal="center" vertical="center"/>
    </xf>
    <xf numFmtId="0" fontId="31" fillId="29" borderId="251" xfId="0" applyFont="1" applyFill="1" applyBorder="1" applyAlignment="1">
      <alignment horizontal="center" vertical="center" wrapText="1"/>
    </xf>
    <xf numFmtId="0" fontId="31" fillId="29" borderId="253" xfId="0" applyFont="1" applyFill="1" applyBorder="1" applyAlignment="1">
      <alignment horizontal="center" vertical="center"/>
    </xf>
    <xf numFmtId="0" fontId="158" fillId="29" borderId="123" xfId="0" applyFont="1" applyFill="1" applyBorder="1" applyAlignment="1">
      <alignment horizontal="center" vertical="center"/>
    </xf>
    <xf numFmtId="0" fontId="158" fillId="29" borderId="137" xfId="0" applyFont="1" applyFill="1" applyBorder="1" applyAlignment="1">
      <alignment horizontal="center" vertical="center"/>
    </xf>
    <xf numFmtId="0" fontId="158" fillId="29" borderId="135" xfId="0" applyFont="1" applyFill="1" applyBorder="1" applyAlignment="1">
      <alignment horizontal="center" vertical="center"/>
    </xf>
    <xf numFmtId="169" fontId="212" fillId="18" borderId="61" xfId="0" applyNumberFormat="1" applyFont="1" applyFill="1" applyBorder="1" applyAlignment="1">
      <alignment horizontal="left" indent="1"/>
    </xf>
    <xf numFmtId="169" fontId="212" fillId="18" borderId="269" xfId="0" applyNumberFormat="1" applyFont="1" applyFill="1" applyBorder="1" applyAlignment="1">
      <alignment horizontal="left" vertical="top" indent="1"/>
    </xf>
    <xf numFmtId="169" fontId="212" fillId="18" borderId="270" xfId="0" applyNumberFormat="1" applyFont="1" applyFill="1" applyBorder="1" applyAlignment="1">
      <alignment horizontal="left" vertical="top" indent="1"/>
    </xf>
    <xf numFmtId="169" fontId="212" fillId="18" borderId="271" xfId="0" applyNumberFormat="1" applyFont="1" applyFill="1" applyBorder="1" applyAlignment="1">
      <alignment horizontal="left" vertical="top" indent="1"/>
    </xf>
    <xf numFmtId="169" fontId="212" fillId="18" borderId="272" xfId="0" applyNumberFormat="1" applyFont="1" applyFill="1" applyBorder="1" applyAlignment="1">
      <alignment horizontal="left" vertical="top" indent="1"/>
    </xf>
    <xf numFmtId="169" fontId="212" fillId="16" borderId="271" xfId="0" applyNumberFormat="1" applyFont="1" applyFill="1" applyBorder="1" applyAlignment="1">
      <alignment horizontal="left" vertical="top" indent="1"/>
    </xf>
    <xf numFmtId="169" fontId="212" fillId="16" borderId="272" xfId="0" applyNumberFormat="1" applyFont="1" applyFill="1" applyBorder="1" applyAlignment="1">
      <alignment horizontal="left" vertical="top" indent="1"/>
    </xf>
    <xf numFmtId="169" fontId="212" fillId="11" borderId="271" xfId="0" applyNumberFormat="1" applyFont="1" applyFill="1" applyBorder="1" applyAlignment="1">
      <alignment horizontal="left" vertical="top" indent="1"/>
    </xf>
    <xf numFmtId="169" fontId="212" fillId="11" borderId="272" xfId="0" applyNumberFormat="1" applyFont="1" applyFill="1" applyBorder="1" applyAlignment="1">
      <alignment horizontal="left" vertical="top" indent="1"/>
    </xf>
    <xf numFmtId="0" fontId="12" fillId="29" borderId="111" xfId="0" applyFont="1" applyFill="1" applyBorder="1" applyAlignment="1">
      <alignment horizontal="left" vertical="center" wrapText="1" indent="1"/>
    </xf>
    <xf numFmtId="0" fontId="5" fillId="16" borderId="60" xfId="0" applyFont="1" applyFill="1" applyBorder="1" applyAlignment="1">
      <alignment horizontal="left" indent="1"/>
    </xf>
    <xf numFmtId="0" fontId="5" fillId="16" borderId="59" xfId="0" applyFont="1" applyFill="1" applyBorder="1"/>
    <xf numFmtId="0" fontId="0" fillId="53" borderId="0" xfId="0" applyFill="1" applyAlignment="1">
      <alignment horizontal="left"/>
    </xf>
    <xf numFmtId="0" fontId="0" fillId="53" borderId="0" xfId="0" applyFill="1" applyAlignment="1">
      <alignment horizontal="left" vertical="center"/>
    </xf>
    <xf numFmtId="0" fontId="0" fillId="53" borderId="0" xfId="0" applyFill="1" applyAlignment="1">
      <alignment vertical="center"/>
    </xf>
    <xf numFmtId="169" fontId="0" fillId="53" borderId="0" xfId="0" applyNumberFormat="1" applyFill="1" applyAlignment="1">
      <alignment horizontal="left" vertical="center"/>
    </xf>
    <xf numFmtId="0" fontId="55" fillId="16" borderId="0" xfId="0" applyFont="1" applyFill="1" applyAlignment="1">
      <alignment horizontal="left" indent="1"/>
    </xf>
    <xf numFmtId="0" fontId="57" fillId="16" borderId="0" xfId="0" applyFont="1" applyFill="1"/>
    <xf numFmtId="0" fontId="31" fillId="16" borderId="0" xfId="0" applyFont="1" applyFill="1" applyAlignment="1">
      <alignment horizontal="center" vertical="center" wrapText="1"/>
    </xf>
    <xf numFmtId="0" fontId="0" fillId="16" borderId="0" xfId="0" applyFill="1" applyAlignment="1">
      <alignment horizontal="left" vertical="center" indent="1"/>
    </xf>
    <xf numFmtId="0" fontId="57" fillId="16" borderId="125" xfId="0" applyFont="1" applyFill="1" applyBorder="1" applyAlignment="1">
      <alignment horizontal="left" indent="1"/>
    </xf>
    <xf numFmtId="0" fontId="57" fillId="16" borderId="0" xfId="0" applyFont="1" applyFill="1" applyAlignment="1">
      <alignment horizontal="left" vertical="top" wrapText="1"/>
    </xf>
    <xf numFmtId="0" fontId="57" fillId="16" borderId="0" xfId="0" applyFont="1" applyFill="1" applyAlignment="1">
      <alignment vertical="top"/>
    </xf>
    <xf numFmtId="0" fontId="57" fillId="16" borderId="0" xfId="0" applyFont="1" applyFill="1" applyAlignment="1">
      <alignment horizontal="center" vertical="top" wrapText="1"/>
    </xf>
    <xf numFmtId="0" fontId="57" fillId="16" borderId="0" xfId="0" applyFont="1" applyFill="1" applyAlignment="1">
      <alignment horizontal="left" indent="1"/>
    </xf>
    <xf numFmtId="0" fontId="12" fillId="16" borderId="0" xfId="0" applyFont="1" applyFill="1" applyAlignment="1">
      <alignment horizontal="left" wrapText="1"/>
    </xf>
    <xf numFmtId="169" fontId="0" fillId="16" borderId="3" xfId="0" applyNumberFormat="1" applyFill="1" applyBorder="1" applyAlignment="1" applyProtection="1">
      <alignment vertical="center"/>
      <protection locked="0"/>
    </xf>
    <xf numFmtId="0" fontId="0" fillId="15" borderId="300" xfId="0" applyFill="1" applyBorder="1" applyAlignment="1">
      <alignment horizontal="center" vertical="center"/>
    </xf>
    <xf numFmtId="0" fontId="0" fillId="38" borderId="300" xfId="0" applyFill="1" applyBorder="1" applyAlignment="1">
      <alignment horizontal="center" vertical="center"/>
    </xf>
    <xf numFmtId="0" fontId="0" fillId="38" borderId="301" xfId="0" applyFill="1" applyBorder="1" applyAlignment="1">
      <alignment horizontal="center" vertical="center"/>
    </xf>
    <xf numFmtId="0" fontId="0" fillId="3" borderId="300" xfId="0" applyFill="1" applyBorder="1" applyAlignment="1">
      <alignment horizontal="center" vertical="center"/>
    </xf>
    <xf numFmtId="0" fontId="0" fillId="3" borderId="301" xfId="0" applyFill="1" applyBorder="1" applyAlignment="1">
      <alignment horizontal="center" vertical="center"/>
    </xf>
    <xf numFmtId="0" fontId="0" fillId="3" borderId="251" xfId="0" applyFill="1" applyBorder="1" applyAlignment="1">
      <alignment horizontal="center" vertical="center"/>
    </xf>
    <xf numFmtId="0" fontId="0" fillId="44" borderId="88" xfId="0" applyFill="1" applyBorder="1" applyAlignment="1">
      <alignment horizontal="center" vertical="center"/>
    </xf>
    <xf numFmtId="0" fontId="0" fillId="56" borderId="0" xfId="0" applyFill="1"/>
    <xf numFmtId="0" fontId="0" fillId="26" borderId="295" xfId="0" applyFill="1" applyBorder="1" applyAlignment="1">
      <alignment horizontal="center" vertical="center"/>
    </xf>
    <xf numFmtId="0" fontId="5" fillId="15" borderId="88" xfId="0" applyFont="1" applyFill="1" applyBorder="1" applyAlignment="1">
      <alignment horizontal="center" vertical="center"/>
    </xf>
    <xf numFmtId="0" fontId="0" fillId="38" borderId="266" xfId="0" applyFill="1" applyBorder="1" applyAlignment="1">
      <alignment horizontal="center" vertical="center"/>
    </xf>
    <xf numFmtId="0" fontId="0" fillId="3" borderId="266" xfId="0" applyFill="1" applyBorder="1" applyAlignment="1">
      <alignment horizontal="center" vertical="center"/>
    </xf>
    <xf numFmtId="0" fontId="5" fillId="3" borderId="251" xfId="0" applyFont="1" applyFill="1" applyBorder="1" applyAlignment="1">
      <alignment horizontal="center" vertical="center"/>
    </xf>
    <xf numFmtId="0" fontId="0" fillId="0" borderId="298" xfId="0" applyBorder="1" applyAlignment="1">
      <alignment horizontal="left" vertical="center" indent="1"/>
    </xf>
    <xf numFmtId="0" fontId="0" fillId="0" borderId="307" xfId="0" applyBorder="1" applyAlignment="1">
      <alignment horizontal="left" vertical="center" indent="1"/>
    </xf>
    <xf numFmtId="0" fontId="0" fillId="0" borderId="3" xfId="0" applyBorder="1" applyAlignment="1">
      <alignment horizontal="left" vertical="center" indent="1"/>
    </xf>
    <xf numFmtId="0" fontId="0" fillId="0" borderId="58" xfId="0" applyBorder="1" applyAlignment="1">
      <alignment horizontal="left" vertical="center" indent="1"/>
    </xf>
    <xf numFmtId="0" fontId="0" fillId="0" borderId="299" xfId="0" applyBorder="1" applyAlignment="1">
      <alignment horizontal="left" vertical="center" indent="1"/>
    </xf>
    <xf numFmtId="0" fontId="0" fillId="0" borderId="308" xfId="0" applyBorder="1" applyAlignment="1">
      <alignment horizontal="left" vertical="center" indent="1"/>
    </xf>
    <xf numFmtId="0" fontId="0" fillId="0" borderId="287" xfId="0" applyBorder="1" applyAlignment="1">
      <alignment horizontal="left" vertical="center" indent="1"/>
    </xf>
    <xf numFmtId="0" fontId="5" fillId="0" borderId="284" xfId="0" applyFont="1" applyBorder="1" applyAlignment="1">
      <alignment horizontal="left" vertical="center" indent="1"/>
    </xf>
    <xf numFmtId="0" fontId="5" fillId="0" borderId="294" xfId="0" applyFont="1" applyBorder="1" applyAlignment="1">
      <alignment horizontal="left" vertical="center" indent="1"/>
    </xf>
    <xf numFmtId="0" fontId="5" fillId="0" borderId="1" xfId="0" applyFont="1" applyBorder="1" applyAlignment="1">
      <alignment horizontal="left" vertical="center" indent="1"/>
    </xf>
    <xf numFmtId="0" fontId="5" fillId="0" borderId="295" xfId="0" applyFont="1" applyBorder="1" applyAlignment="1">
      <alignment horizontal="left" vertical="center" indent="1"/>
    </xf>
    <xf numFmtId="0" fontId="0" fillId="0" borderId="294" xfId="0" applyBorder="1" applyAlignment="1">
      <alignment horizontal="left" vertical="center" indent="1"/>
    </xf>
    <xf numFmtId="0" fontId="0" fillId="14" borderId="19" xfId="0" applyFill="1" applyBorder="1" applyAlignment="1">
      <alignment horizontal="left" vertical="center" indent="1"/>
    </xf>
    <xf numFmtId="0" fontId="0" fillId="0" borderId="295" xfId="0" applyBorder="1" applyAlignment="1">
      <alignment horizontal="left" vertical="center" indent="1"/>
    </xf>
    <xf numFmtId="0" fontId="169" fillId="0" borderId="19" xfId="0" applyFont="1" applyBorder="1" applyAlignment="1">
      <alignment horizontal="left" vertical="center" indent="1"/>
    </xf>
    <xf numFmtId="0" fontId="169" fillId="0" borderId="295" xfId="0" applyFont="1" applyBorder="1" applyAlignment="1">
      <alignment horizontal="left" vertical="center" indent="1"/>
    </xf>
    <xf numFmtId="0" fontId="5" fillId="0" borderId="308" xfId="0" applyFont="1" applyBorder="1" applyAlignment="1">
      <alignment horizontal="left" vertical="center" indent="1"/>
    </xf>
    <xf numFmtId="0" fontId="0" fillId="0" borderId="309" xfId="0" applyBorder="1" applyAlignment="1">
      <alignment horizontal="left" vertical="center" indent="1"/>
    </xf>
    <xf numFmtId="0" fontId="0" fillId="0" borderId="310" xfId="0" applyBorder="1" applyAlignment="1">
      <alignment horizontal="left" vertical="center" indent="1"/>
    </xf>
    <xf numFmtId="0" fontId="0" fillId="0" borderId="311" xfId="0" applyBorder="1" applyAlignment="1">
      <alignment horizontal="left" vertical="center" indent="1"/>
    </xf>
    <xf numFmtId="0" fontId="0" fillId="0" borderId="312" xfId="0" applyBorder="1" applyAlignment="1">
      <alignment horizontal="left" vertical="center" indent="1"/>
    </xf>
    <xf numFmtId="0" fontId="0" fillId="0" borderId="313" xfId="0" applyBorder="1" applyAlignment="1">
      <alignment horizontal="left" vertical="center" indent="1"/>
    </xf>
    <xf numFmtId="0" fontId="0" fillId="0" borderId="314" xfId="0" applyBorder="1" applyAlignment="1">
      <alignment horizontal="left" vertical="center" indent="1"/>
    </xf>
    <xf numFmtId="0" fontId="0" fillId="15" borderId="315" xfId="0" applyFill="1" applyBorder="1" applyAlignment="1">
      <alignment horizontal="left" vertical="center" indent="1"/>
    </xf>
    <xf numFmtId="169" fontId="0" fillId="0" borderId="298" xfId="0" applyNumberFormat="1" applyBorder="1" applyAlignment="1">
      <alignment horizontal="left" vertical="center" indent="1"/>
    </xf>
    <xf numFmtId="169" fontId="0" fillId="0" borderId="299" xfId="0" applyNumberFormat="1" applyBorder="1" applyAlignment="1">
      <alignment horizontal="left" vertical="center" indent="1"/>
    </xf>
    <xf numFmtId="169" fontId="0" fillId="0" borderId="308" xfId="0" applyNumberFormat="1" applyBorder="1" applyAlignment="1">
      <alignment horizontal="left" vertical="center" indent="1"/>
    </xf>
    <xf numFmtId="0" fontId="0" fillId="15" borderId="287" xfId="0" applyFill="1" applyBorder="1" applyAlignment="1">
      <alignment horizontal="left" vertical="center" indent="1"/>
    </xf>
    <xf numFmtId="0" fontId="5" fillId="0" borderId="315" xfId="0" applyFont="1" applyBorder="1" applyAlignment="1">
      <alignment horizontal="left" vertical="center" indent="1"/>
    </xf>
    <xf numFmtId="0" fontId="5" fillId="0" borderId="309" xfId="0" applyFont="1" applyBorder="1" applyAlignment="1">
      <alignment horizontal="left" vertical="center" indent="1"/>
    </xf>
    <xf numFmtId="0" fontId="5" fillId="0" borderId="311" xfId="0" applyFont="1" applyBorder="1" applyAlignment="1">
      <alignment horizontal="left" vertical="center" indent="1"/>
    </xf>
    <xf numFmtId="0" fontId="5" fillId="0" borderId="313" xfId="0" applyFont="1" applyBorder="1" applyAlignment="1">
      <alignment horizontal="left" vertical="center" indent="1"/>
    </xf>
    <xf numFmtId="0" fontId="169" fillId="0" borderId="312" xfId="0" applyFont="1" applyBorder="1" applyAlignment="1">
      <alignment horizontal="left" vertical="center" indent="1"/>
    </xf>
    <xf numFmtId="0" fontId="169" fillId="0" borderId="313" xfId="0" applyFont="1" applyBorder="1" applyAlignment="1">
      <alignment horizontal="left" vertical="center" indent="1"/>
    </xf>
    <xf numFmtId="0" fontId="5" fillId="0" borderId="314" xfId="0" applyFont="1" applyBorder="1" applyAlignment="1">
      <alignment horizontal="left" vertical="center" indent="1"/>
    </xf>
    <xf numFmtId="169" fontId="0" fillId="0" borderId="295" xfId="0" applyNumberFormat="1" applyBorder="1" applyAlignment="1">
      <alignment horizontal="left" vertical="center" indent="1"/>
    </xf>
    <xf numFmtId="169" fontId="0" fillId="0" borderId="294" xfId="0" applyNumberFormat="1" applyBorder="1" applyAlignment="1">
      <alignment horizontal="left" vertical="center" indent="1"/>
    </xf>
    <xf numFmtId="169" fontId="0" fillId="14" borderId="19" xfId="0" applyNumberFormat="1" applyFill="1" applyBorder="1" applyAlignment="1">
      <alignment horizontal="left" vertical="center" indent="1"/>
    </xf>
    <xf numFmtId="169" fontId="169" fillId="0" borderId="295" xfId="0" applyNumberFormat="1" applyFont="1" applyBorder="1" applyAlignment="1">
      <alignment horizontal="left" vertical="center" indent="1"/>
    </xf>
    <xf numFmtId="169" fontId="5" fillId="0" borderId="308" xfId="0" applyNumberFormat="1" applyFont="1" applyBorder="1" applyAlignment="1">
      <alignment horizontal="left" vertical="center" indent="1"/>
    </xf>
    <xf numFmtId="0" fontId="0" fillId="0" borderId="315" xfId="0" applyBorder="1" applyAlignment="1">
      <alignment horizontal="left" vertical="center" indent="1"/>
    </xf>
    <xf numFmtId="0" fontId="0" fillId="0" borderId="209" xfId="0" applyBorder="1" applyAlignment="1">
      <alignment horizontal="left" vertical="center" indent="1"/>
    </xf>
    <xf numFmtId="0" fontId="0" fillId="0" borderId="1" xfId="0" applyBorder="1" applyAlignment="1">
      <alignment horizontal="left" vertical="center" indent="1"/>
    </xf>
    <xf numFmtId="0" fontId="0" fillId="0" borderId="19" xfId="0" applyBorder="1" applyAlignment="1">
      <alignment horizontal="left" vertical="center" indent="1"/>
    </xf>
    <xf numFmtId="169" fontId="5" fillId="0" borderId="284" xfId="0" applyNumberFormat="1" applyFont="1" applyBorder="1" applyAlignment="1">
      <alignment horizontal="left" vertical="center" indent="1"/>
    </xf>
    <xf numFmtId="169" fontId="5" fillId="0" borderId="294" xfId="0" applyNumberFormat="1" applyFont="1" applyBorder="1" applyAlignment="1">
      <alignment horizontal="left" vertical="center" indent="1"/>
    </xf>
    <xf numFmtId="169" fontId="5" fillId="0" borderId="1" xfId="0" applyNumberFormat="1" applyFont="1" applyBorder="1" applyAlignment="1">
      <alignment horizontal="left" vertical="center" indent="1"/>
    </xf>
    <xf numFmtId="169" fontId="5" fillId="0" borderId="295" xfId="0" applyNumberFormat="1" applyFont="1" applyBorder="1" applyAlignment="1">
      <alignment horizontal="left" vertical="center" indent="1"/>
    </xf>
    <xf numFmtId="169" fontId="5" fillId="0" borderId="287" xfId="0" applyNumberFormat="1" applyFont="1" applyBorder="1" applyAlignment="1">
      <alignment horizontal="left" vertical="center" indent="1"/>
    </xf>
    <xf numFmtId="169" fontId="5" fillId="0" borderId="298" xfId="0" applyNumberFormat="1" applyFont="1" applyBorder="1" applyAlignment="1">
      <alignment horizontal="left" vertical="center" indent="1"/>
    </xf>
    <xf numFmtId="169" fontId="5" fillId="0" borderId="3" xfId="0" applyNumberFormat="1" applyFont="1" applyBorder="1" applyAlignment="1">
      <alignment horizontal="left" vertical="center" indent="1"/>
    </xf>
    <xf numFmtId="169" fontId="5" fillId="0" borderId="299" xfId="0" applyNumberFormat="1" applyFont="1" applyBorder="1" applyAlignment="1">
      <alignment horizontal="left" vertical="center" indent="1"/>
    </xf>
    <xf numFmtId="169" fontId="169" fillId="0" borderId="58" xfId="0" applyNumberFormat="1" applyFont="1" applyBorder="1" applyAlignment="1">
      <alignment horizontal="left" vertical="center" indent="1"/>
    </xf>
    <xf numFmtId="169" fontId="169" fillId="0" borderId="299" xfId="0" applyNumberFormat="1" applyFont="1" applyBorder="1" applyAlignment="1">
      <alignment horizontal="left" vertical="center" indent="1"/>
    </xf>
    <xf numFmtId="0" fontId="0" fillId="44" borderId="287" xfId="0" applyFill="1" applyBorder="1" applyAlignment="1">
      <alignment horizontal="left" vertical="center" indent="1"/>
    </xf>
    <xf numFmtId="169" fontId="0" fillId="0" borderId="313" xfId="0" applyNumberFormat="1" applyBorder="1" applyAlignment="1">
      <alignment horizontal="left" vertical="center" indent="1"/>
    </xf>
    <xf numFmtId="0" fontId="5" fillId="14" borderId="295" xfId="0" applyFont="1" applyFill="1" applyBorder="1" applyAlignment="1">
      <alignment horizontal="left" vertical="center" indent="1"/>
    </xf>
    <xf numFmtId="0" fontId="0" fillId="47" borderId="287" xfId="0" applyFill="1" applyBorder="1" applyAlignment="1">
      <alignment horizontal="left" vertical="center" indent="1"/>
    </xf>
    <xf numFmtId="0" fontId="5" fillId="14" borderId="313" xfId="0" applyFont="1" applyFill="1" applyBorder="1" applyAlignment="1">
      <alignment horizontal="left" vertical="center" indent="1"/>
    </xf>
    <xf numFmtId="0" fontId="0" fillId="47" borderId="315" xfId="0" applyFill="1" applyBorder="1" applyAlignment="1">
      <alignment horizontal="left" vertical="center" indent="1"/>
    </xf>
    <xf numFmtId="0" fontId="0" fillId="0" borderId="212" xfId="0" applyBorder="1" applyAlignment="1">
      <alignment horizontal="left" vertical="center" indent="1"/>
    </xf>
    <xf numFmtId="0" fontId="0" fillId="0" borderId="284" xfId="0" applyBorder="1" applyAlignment="1">
      <alignment horizontal="left" vertical="center" indent="1"/>
    </xf>
    <xf numFmtId="0" fontId="0" fillId="0" borderId="316" xfId="0" applyBorder="1" applyAlignment="1">
      <alignment horizontal="left" vertical="center" indent="1"/>
    </xf>
    <xf numFmtId="0" fontId="0" fillId="0" borderId="318" xfId="0" applyBorder="1" applyAlignment="1">
      <alignment horizontal="left" vertical="center" indent="1"/>
    </xf>
    <xf numFmtId="0" fontId="0" fillId="0" borderId="71" xfId="0" applyBorder="1" applyAlignment="1">
      <alignment horizontal="left" vertical="center" indent="1"/>
    </xf>
    <xf numFmtId="0" fontId="0" fillId="0" borderId="0" xfId="0" applyAlignment="1">
      <alignment vertical="center"/>
    </xf>
    <xf numFmtId="0" fontId="5" fillId="0" borderId="212" xfId="0" applyFont="1" applyBorder="1" applyAlignment="1">
      <alignment horizontal="left" vertical="center" indent="1"/>
    </xf>
    <xf numFmtId="169" fontId="5" fillId="0" borderId="319" xfId="0" applyNumberFormat="1" applyFont="1" applyBorder="1" applyAlignment="1">
      <alignment horizontal="left" vertical="center" indent="1"/>
    </xf>
    <xf numFmtId="169" fontId="5" fillId="0" borderId="320" xfId="0" applyNumberFormat="1" applyFont="1" applyBorder="1" applyAlignment="1">
      <alignment horizontal="left" vertical="center" indent="1"/>
    </xf>
    <xf numFmtId="169" fontId="5" fillId="0" borderId="321" xfId="0" applyNumberFormat="1" applyFont="1" applyBorder="1" applyAlignment="1">
      <alignment horizontal="left" vertical="center" indent="1"/>
    </xf>
    <xf numFmtId="169" fontId="5" fillId="0" borderId="322" xfId="0" applyNumberFormat="1" applyFont="1" applyBorder="1" applyAlignment="1">
      <alignment horizontal="left" vertical="center" indent="1"/>
    </xf>
    <xf numFmtId="0" fontId="0" fillId="0" borderId="320" xfId="0" applyBorder="1" applyAlignment="1">
      <alignment horizontal="left" vertical="center" indent="1"/>
    </xf>
    <xf numFmtId="169" fontId="0" fillId="14" borderId="323" xfId="0" applyNumberFormat="1" applyFill="1" applyBorder="1" applyAlignment="1">
      <alignment horizontal="left" vertical="center" indent="1"/>
    </xf>
    <xf numFmtId="0" fontId="0" fillId="0" borderId="322" xfId="0" applyBorder="1" applyAlignment="1">
      <alignment horizontal="left" vertical="center" indent="1"/>
    </xf>
    <xf numFmtId="169" fontId="169" fillId="0" borderId="323" xfId="0" applyNumberFormat="1" applyFont="1" applyBorder="1" applyAlignment="1">
      <alignment horizontal="left" vertical="center" indent="1"/>
    </xf>
    <xf numFmtId="0" fontId="169" fillId="0" borderId="322" xfId="0" applyFont="1" applyBorder="1" applyAlignment="1">
      <alignment horizontal="left" vertical="center" indent="1"/>
    </xf>
    <xf numFmtId="0" fontId="5" fillId="0" borderId="324" xfId="0" applyFont="1" applyBorder="1" applyAlignment="1">
      <alignment horizontal="left" vertical="center" indent="1"/>
    </xf>
    <xf numFmtId="0" fontId="0" fillId="0" borderId="319" xfId="0" applyBorder="1" applyAlignment="1">
      <alignment horizontal="left" vertical="center" indent="1"/>
    </xf>
    <xf numFmtId="0" fontId="5" fillId="56" borderId="295" xfId="0" applyFont="1" applyFill="1" applyBorder="1" applyAlignment="1">
      <alignment horizontal="left" vertical="center" indent="1"/>
    </xf>
    <xf numFmtId="0" fontId="5" fillId="0" borderId="326" xfId="0" applyFont="1" applyBorder="1" applyAlignment="1">
      <alignment horizontal="left" vertical="center" indent="1"/>
    </xf>
    <xf numFmtId="0" fontId="5" fillId="0" borderId="327" xfId="0" applyFont="1" applyBorder="1" applyAlignment="1">
      <alignment horizontal="left" vertical="center" indent="1"/>
    </xf>
    <xf numFmtId="0" fontId="5" fillId="56" borderId="328" xfId="0" applyFont="1" applyFill="1" applyBorder="1" applyAlignment="1">
      <alignment horizontal="left" vertical="center" indent="1"/>
    </xf>
    <xf numFmtId="0" fontId="0" fillId="0" borderId="326" xfId="0" applyBorder="1" applyAlignment="1">
      <alignment horizontal="left" vertical="center" indent="1"/>
    </xf>
    <xf numFmtId="169" fontId="169" fillId="0" borderId="329" xfId="0" applyNumberFormat="1" applyFont="1" applyBorder="1" applyAlignment="1">
      <alignment horizontal="left" vertical="center" indent="1"/>
    </xf>
    <xf numFmtId="0" fontId="0" fillId="0" borderId="328" xfId="0" applyBorder="1" applyAlignment="1">
      <alignment horizontal="left" vertical="center" indent="1"/>
    </xf>
    <xf numFmtId="0" fontId="169" fillId="0" borderId="329" xfId="0" applyFont="1" applyBorder="1" applyAlignment="1">
      <alignment horizontal="left" vertical="center" indent="1"/>
    </xf>
    <xf numFmtId="0" fontId="169" fillId="0" borderId="328" xfId="0" applyFont="1" applyBorder="1" applyAlignment="1">
      <alignment horizontal="left" vertical="center" indent="1"/>
    </xf>
    <xf numFmtId="0" fontId="5" fillId="0" borderId="330" xfId="0" applyFont="1" applyBorder="1" applyAlignment="1">
      <alignment horizontal="left" vertical="center" indent="1"/>
    </xf>
    <xf numFmtId="0" fontId="0" fillId="0" borderId="325" xfId="0" applyBorder="1" applyAlignment="1">
      <alignment horizontal="left" vertical="center" indent="1"/>
    </xf>
    <xf numFmtId="0" fontId="5" fillId="56" borderId="1" xfId="0" applyFont="1" applyFill="1" applyBorder="1" applyAlignment="1">
      <alignment horizontal="left" vertical="center" indent="1"/>
    </xf>
    <xf numFmtId="0" fontId="5" fillId="0" borderId="325" xfId="0" applyFont="1" applyBorder="1" applyAlignment="1">
      <alignment horizontal="left" vertical="center" indent="1"/>
    </xf>
    <xf numFmtId="0" fontId="5" fillId="56" borderId="327" xfId="0" applyFont="1" applyFill="1" applyBorder="1" applyAlignment="1">
      <alignment horizontal="left" vertical="center" indent="1"/>
    </xf>
    <xf numFmtId="0" fontId="5" fillId="0" borderId="328" xfId="0" applyFont="1" applyBorder="1" applyAlignment="1">
      <alignment horizontal="left" vertical="center" indent="1"/>
    </xf>
    <xf numFmtId="169" fontId="5" fillId="56" borderId="321" xfId="0" applyNumberFormat="1" applyFont="1" applyFill="1" applyBorder="1" applyAlignment="1">
      <alignment horizontal="left" vertical="center" indent="1"/>
    </xf>
    <xf numFmtId="169" fontId="5" fillId="56" borderId="322" xfId="0" applyNumberFormat="1" applyFont="1" applyFill="1" applyBorder="1" applyAlignment="1">
      <alignment horizontal="left" vertical="center" indent="1"/>
    </xf>
    <xf numFmtId="0" fontId="5" fillId="56" borderId="313" xfId="0" applyFont="1" applyFill="1" applyBorder="1" applyAlignment="1">
      <alignment horizontal="left" vertical="center" indent="1"/>
    </xf>
    <xf numFmtId="0" fontId="5" fillId="0" borderId="287" xfId="0" applyFont="1" applyBorder="1" applyAlignment="1">
      <alignment horizontal="left" vertical="center" indent="1"/>
    </xf>
    <xf numFmtId="0" fontId="5" fillId="0" borderId="298" xfId="0" applyFont="1" applyBorder="1" applyAlignment="1">
      <alignment horizontal="left" vertical="center" indent="1"/>
    </xf>
    <xf numFmtId="0" fontId="5" fillId="0" borderId="3" xfId="0" applyFont="1" applyBorder="1" applyAlignment="1">
      <alignment horizontal="left" vertical="center" indent="1"/>
    </xf>
    <xf numFmtId="0" fontId="5" fillId="0" borderId="299" xfId="0" applyFont="1" applyBorder="1" applyAlignment="1">
      <alignment horizontal="left" vertical="center" indent="1"/>
    </xf>
    <xf numFmtId="0" fontId="169" fillId="0" borderId="58" xfId="0" applyFont="1" applyBorder="1" applyAlignment="1">
      <alignment horizontal="left" vertical="center" indent="1"/>
    </xf>
    <xf numFmtId="0" fontId="169" fillId="0" borderId="299" xfId="0" applyFont="1" applyBorder="1" applyAlignment="1">
      <alignment horizontal="left" vertical="center" indent="1"/>
    </xf>
    <xf numFmtId="0" fontId="5" fillId="14" borderId="19" xfId="0" applyFont="1" applyFill="1" applyBorder="1" applyAlignment="1">
      <alignment horizontal="left" vertical="center" indent="1"/>
    </xf>
    <xf numFmtId="0" fontId="0" fillId="44" borderId="284" xfId="0" applyFill="1" applyBorder="1" applyAlignment="1">
      <alignment horizontal="left" vertical="center" indent="1"/>
    </xf>
    <xf numFmtId="0" fontId="5" fillId="14" borderId="299" xfId="0" applyFont="1" applyFill="1" applyBorder="1" applyAlignment="1">
      <alignment horizontal="left" vertical="center" indent="1"/>
    </xf>
    <xf numFmtId="0" fontId="0" fillId="47" borderId="284" xfId="0" applyFill="1" applyBorder="1" applyAlignment="1">
      <alignment horizontal="left" vertical="center" indent="1"/>
    </xf>
    <xf numFmtId="0" fontId="5" fillId="14" borderId="328" xfId="0" applyFont="1" applyFill="1" applyBorder="1" applyAlignment="1">
      <alignment horizontal="left" vertical="center" indent="1"/>
    </xf>
    <xf numFmtId="0" fontId="5" fillId="0" borderId="71" xfId="0" applyFont="1" applyBorder="1" applyAlignment="1">
      <alignment horizontal="left" vertical="center" indent="1"/>
    </xf>
    <xf numFmtId="0" fontId="5" fillId="0" borderId="316" xfId="0" applyFont="1" applyBorder="1" applyAlignment="1">
      <alignment horizontal="left" vertical="center" indent="1"/>
    </xf>
    <xf numFmtId="0" fontId="5" fillId="0" borderId="86" xfId="0" applyFont="1" applyBorder="1" applyAlignment="1">
      <alignment horizontal="left" vertical="center" indent="1"/>
    </xf>
    <xf numFmtId="0" fontId="5" fillId="0" borderId="318" xfId="0" applyFont="1" applyBorder="1" applyAlignment="1">
      <alignment horizontal="left" vertical="center" indent="1"/>
    </xf>
    <xf numFmtId="0" fontId="0" fillId="14" borderId="317" xfId="0" applyFill="1" applyBorder="1" applyAlignment="1">
      <alignment horizontal="left" vertical="center" indent="1"/>
    </xf>
    <xf numFmtId="0" fontId="169" fillId="0" borderId="317" xfId="0" applyFont="1" applyBorder="1" applyAlignment="1">
      <alignment horizontal="left" vertical="center" indent="1"/>
    </xf>
    <xf numFmtId="0" fontId="169" fillId="0" borderId="318" xfId="0" applyFont="1" applyBorder="1" applyAlignment="1">
      <alignment horizontal="left" vertical="center" indent="1"/>
    </xf>
    <xf numFmtId="0" fontId="5" fillId="0" borderId="95" xfId="0" applyFont="1" applyBorder="1" applyAlignment="1">
      <alignment horizontal="left" vertical="center" indent="1"/>
    </xf>
    <xf numFmtId="0" fontId="5" fillId="0" borderId="0" xfId="0" applyFont="1" applyAlignment="1">
      <alignment vertical="center"/>
    </xf>
    <xf numFmtId="0" fontId="5" fillId="2" borderId="300" xfId="0" applyFont="1" applyFill="1" applyBorder="1" applyAlignment="1">
      <alignment horizontal="center" vertical="center"/>
    </xf>
    <xf numFmtId="0" fontId="5" fillId="2" borderId="256" xfId="0" applyFont="1" applyFill="1" applyBorder="1" applyAlignment="1">
      <alignment horizontal="center" vertical="center"/>
    </xf>
    <xf numFmtId="0" fontId="5" fillId="2" borderId="301" xfId="0" applyFont="1" applyFill="1" applyBorder="1" applyAlignment="1">
      <alignment horizontal="center" vertical="center"/>
    </xf>
    <xf numFmtId="0" fontId="5" fillId="2" borderId="259" xfId="0" applyFont="1" applyFill="1" applyBorder="1" applyAlignment="1">
      <alignment horizontal="center" vertical="center"/>
    </xf>
    <xf numFmtId="0" fontId="5" fillId="0" borderId="57" xfId="0" applyFont="1" applyBorder="1" applyAlignment="1">
      <alignment horizontal="left" vertical="center" indent="1"/>
    </xf>
    <xf numFmtId="0" fontId="5" fillId="0" borderId="331" xfId="0" applyFont="1" applyBorder="1" applyAlignment="1">
      <alignment horizontal="left" vertical="center" indent="1"/>
    </xf>
    <xf numFmtId="169" fontId="5" fillId="0" borderId="57" xfId="0" applyNumberFormat="1" applyFont="1" applyBorder="1" applyAlignment="1">
      <alignment horizontal="left" vertical="center" indent="1"/>
    </xf>
    <xf numFmtId="169" fontId="5" fillId="0" borderId="332" xfId="0" applyNumberFormat="1" applyFont="1" applyBorder="1" applyAlignment="1">
      <alignment horizontal="left" vertical="center" indent="1"/>
    </xf>
    <xf numFmtId="169" fontId="5" fillId="0" borderId="333" xfId="0" applyNumberFormat="1" applyFont="1" applyBorder="1" applyAlignment="1">
      <alignment horizontal="left" vertical="center" indent="1"/>
    </xf>
    <xf numFmtId="0" fontId="5" fillId="0" borderId="334" xfId="0" applyFont="1" applyBorder="1" applyAlignment="1">
      <alignment horizontal="left" vertical="center" indent="1"/>
    </xf>
    <xf numFmtId="0" fontId="5" fillId="0" borderId="332" xfId="0" applyFont="1" applyBorder="1" applyAlignment="1">
      <alignment horizontal="left" vertical="center" indent="1"/>
    </xf>
    <xf numFmtId="0" fontId="5" fillId="0" borderId="61" xfId="0" applyFont="1" applyBorder="1" applyAlignment="1">
      <alignment horizontal="left" vertical="center" indent="1"/>
    </xf>
    <xf numFmtId="169" fontId="0" fillId="14" borderId="58" xfId="0" applyNumberFormat="1" applyFill="1" applyBorder="1" applyAlignment="1">
      <alignment horizontal="left" vertical="center" indent="1"/>
    </xf>
    <xf numFmtId="0" fontId="5" fillId="56" borderId="284" xfId="0" applyFont="1" applyFill="1" applyBorder="1" applyAlignment="1">
      <alignment horizontal="left" vertical="center" indent="1"/>
    </xf>
    <xf numFmtId="0" fontId="5" fillId="56" borderId="325" xfId="0" applyFont="1" applyFill="1" applyBorder="1" applyAlignment="1">
      <alignment horizontal="left" vertical="center" indent="1"/>
    </xf>
    <xf numFmtId="0" fontId="0" fillId="14" borderId="3" xfId="0" applyFill="1" applyBorder="1" applyAlignment="1">
      <alignment horizontal="right"/>
    </xf>
    <xf numFmtId="0" fontId="0" fillId="16" borderId="60" xfId="0" applyFill="1" applyBorder="1" applyAlignment="1">
      <alignment horizontal="center"/>
    </xf>
    <xf numFmtId="0" fontId="0" fillId="16" borderId="59" xfId="0" applyFill="1" applyBorder="1"/>
    <xf numFmtId="0" fontId="31" fillId="29" borderId="107" xfId="0" applyFont="1" applyFill="1" applyBorder="1" applyAlignment="1">
      <alignment horizontal="left" vertical="center" indent="1"/>
    </xf>
    <xf numFmtId="0" fontId="0" fillId="0" borderId="0" xfId="0" applyAlignment="1">
      <alignment horizontal="left" vertical="center"/>
    </xf>
    <xf numFmtId="0" fontId="7" fillId="16" borderId="1" xfId="0" applyFont="1" applyFill="1" applyBorder="1" applyAlignment="1">
      <alignment vertical="center"/>
    </xf>
    <xf numFmtId="0" fontId="7" fillId="11" borderId="1" xfId="0" applyFont="1" applyFill="1" applyBorder="1" applyAlignment="1">
      <alignment vertical="center"/>
    </xf>
    <xf numFmtId="0" fontId="7" fillId="12" borderId="11" xfId="0" applyFont="1" applyFill="1" applyBorder="1" applyAlignment="1">
      <alignment vertical="center"/>
    </xf>
    <xf numFmtId="0" fontId="7" fillId="0" borderId="0" xfId="0" applyFont="1" applyAlignment="1">
      <alignment vertical="center"/>
    </xf>
    <xf numFmtId="0" fontId="7" fillId="0" borderId="0" xfId="0" applyFont="1" applyAlignment="1">
      <alignment horizontal="left" vertical="center"/>
    </xf>
    <xf numFmtId="0" fontId="0" fillId="57" borderId="1" xfId="0" applyFill="1" applyBorder="1" applyAlignment="1">
      <alignment vertical="center"/>
    </xf>
    <xf numFmtId="0" fontId="0" fillId="18" borderId="1" xfId="0" applyFill="1" applyBorder="1" applyAlignment="1">
      <alignment horizontal="center" vertical="center"/>
    </xf>
    <xf numFmtId="0" fontId="5" fillId="18" borderId="1" xfId="0" applyFont="1" applyFill="1" applyBorder="1" applyAlignment="1">
      <alignment horizontal="center" vertical="center"/>
    </xf>
    <xf numFmtId="0" fontId="7" fillId="16" borderId="1" xfId="0" applyFont="1" applyFill="1" applyBorder="1" applyAlignment="1">
      <alignment horizontal="center" vertical="center"/>
    </xf>
    <xf numFmtId="0" fontId="0" fillId="0" borderId="57" xfId="0" applyBorder="1" applyAlignment="1">
      <alignment vertical="center"/>
    </xf>
    <xf numFmtId="0" fontId="0" fillId="0" borderId="1" xfId="0" applyBorder="1" applyAlignment="1">
      <alignment vertical="center"/>
    </xf>
    <xf numFmtId="0" fontId="0" fillId="11" borderId="11" xfId="0" applyFill="1" applyBorder="1" applyAlignment="1">
      <alignment vertical="center"/>
    </xf>
    <xf numFmtId="0" fontId="0" fillId="0" borderId="0" xfId="0" applyAlignment="1">
      <alignment horizontal="left" vertical="center" indent="1"/>
    </xf>
    <xf numFmtId="169" fontId="169" fillId="0" borderId="1" xfId="0" applyNumberFormat="1" applyFont="1" applyBorder="1"/>
    <xf numFmtId="0" fontId="0" fillId="0" borderId="11" xfId="0" applyBorder="1" applyAlignment="1">
      <alignment vertical="center"/>
    </xf>
    <xf numFmtId="0" fontId="0" fillId="0" borderId="3" xfId="0" applyBorder="1" applyAlignment="1">
      <alignment vertical="center"/>
    </xf>
    <xf numFmtId="0" fontId="0" fillId="0" borderId="10" xfId="0" applyBorder="1" applyAlignment="1">
      <alignment vertical="center"/>
    </xf>
    <xf numFmtId="0" fontId="0" fillId="0" borderId="1" xfId="0" applyBorder="1" applyAlignment="1">
      <alignment horizontal="right" vertical="center"/>
    </xf>
    <xf numFmtId="0" fontId="0" fillId="57" borderId="1" xfId="0" applyFill="1" applyBorder="1" applyAlignment="1">
      <alignment horizontal="left" vertical="center" indent="1"/>
    </xf>
    <xf numFmtId="0" fontId="0" fillId="3" borderId="16" xfId="0" applyFill="1" applyBorder="1" applyAlignment="1">
      <alignment horizontal="left" vertical="center" indent="1"/>
    </xf>
    <xf numFmtId="0" fontId="0" fillId="3" borderId="64" xfId="0" applyFill="1" applyBorder="1" applyAlignment="1">
      <alignment horizontal="left" vertical="center" indent="1"/>
    </xf>
    <xf numFmtId="169" fontId="0" fillId="3" borderId="1" xfId="0" applyNumberFormat="1" applyFill="1" applyBorder="1" applyAlignment="1">
      <alignment horizontal="center" vertical="center"/>
    </xf>
    <xf numFmtId="0" fontId="169" fillId="0" borderId="54" xfId="0" applyFont="1" applyBorder="1"/>
    <xf numFmtId="169" fontId="169" fillId="0" borderId="54" xfId="0" applyNumberFormat="1" applyFont="1" applyBorder="1"/>
    <xf numFmtId="0" fontId="169" fillId="0" borderId="3" xfId="0" applyFont="1" applyBorder="1" applyAlignment="1">
      <alignment horizontal="left" indent="1"/>
    </xf>
    <xf numFmtId="0" fontId="5" fillId="0" borderId="3" xfId="0" applyFont="1" applyBorder="1"/>
    <xf numFmtId="169" fontId="169" fillId="0" borderId="3" xfId="0" applyNumberFormat="1" applyFont="1" applyBorder="1"/>
    <xf numFmtId="0" fontId="0" fillId="26" borderId="1" xfId="0" applyFill="1" applyBorder="1" applyAlignment="1">
      <alignment vertical="center"/>
    </xf>
    <xf numFmtId="0" fontId="0" fillId="15" borderId="1" xfId="0" applyFill="1" applyBorder="1" applyAlignment="1">
      <alignment vertical="center"/>
    </xf>
    <xf numFmtId="0" fontId="5" fillId="0" borderId="1" xfId="0" applyFont="1" applyBorder="1"/>
    <xf numFmtId="0" fontId="0" fillId="0" borderId="3" xfId="0" applyBorder="1"/>
    <xf numFmtId="0" fontId="169" fillId="0" borderId="3" xfId="0" applyFont="1" applyBorder="1"/>
    <xf numFmtId="0" fontId="0" fillId="0" borderId="3" xfId="0" applyBorder="1" applyAlignment="1">
      <alignment horizontal="left" indent="1"/>
    </xf>
    <xf numFmtId="0" fontId="0" fillId="2" borderId="1" xfId="0" applyFill="1" applyBorder="1" applyAlignment="1">
      <alignment vertical="center"/>
    </xf>
    <xf numFmtId="0" fontId="169" fillId="0" borderId="0" xfId="0" applyFont="1" applyAlignment="1">
      <alignment horizontal="left" indent="1"/>
    </xf>
    <xf numFmtId="169" fontId="169" fillId="0" borderId="0" xfId="0" applyNumberFormat="1" applyFont="1"/>
    <xf numFmtId="169" fontId="0" fillId="0" borderId="0" xfId="0" applyNumberFormat="1"/>
    <xf numFmtId="0" fontId="13" fillId="29" borderId="107" xfId="0" applyFont="1" applyFill="1" applyBorder="1" applyAlignment="1">
      <alignment horizontal="left" vertical="center" indent="1"/>
    </xf>
    <xf numFmtId="0" fontId="13" fillId="29" borderId="248" xfId="0" applyFont="1" applyFill="1" applyBorder="1" applyAlignment="1">
      <alignment horizontal="left" vertical="center" indent="1"/>
    </xf>
    <xf numFmtId="0" fontId="13" fillId="29" borderId="121" xfId="0" applyFont="1" applyFill="1" applyBorder="1" applyAlignment="1">
      <alignment horizontal="left" vertical="center" indent="1"/>
    </xf>
    <xf numFmtId="0" fontId="13" fillId="29" borderId="107" xfId="0" quotePrefix="1" applyFont="1" applyFill="1" applyBorder="1" applyAlignment="1">
      <alignment horizontal="left" vertical="center" wrapText="1" indent="2"/>
    </xf>
    <xf numFmtId="0" fontId="13" fillId="29" borderId="107" xfId="0" quotePrefix="1" applyFont="1" applyFill="1" applyBorder="1" applyAlignment="1">
      <alignment horizontal="left" vertical="center" indent="3"/>
    </xf>
    <xf numFmtId="168" fontId="66" fillId="53" borderId="3" xfId="0" applyNumberFormat="1" applyFont="1" applyFill="1" applyBorder="1" applyAlignment="1" applyProtection="1">
      <alignment horizontal="center" vertical="center"/>
      <protection locked="0"/>
    </xf>
    <xf numFmtId="0" fontId="12" fillId="16" borderId="54" xfId="0" applyFont="1" applyFill="1" applyBorder="1" applyAlignment="1">
      <alignment horizontal="left" indent="1"/>
    </xf>
    <xf numFmtId="0" fontId="5" fillId="16" borderId="54" xfId="0" applyFont="1" applyFill="1" applyBorder="1" applyAlignment="1" applyProtection="1">
      <alignment horizontal="left" indent="1"/>
      <protection locked="0"/>
    </xf>
    <xf numFmtId="0" fontId="0" fillId="0" borderId="1" xfId="0" applyBorder="1" applyAlignment="1">
      <alignment horizontal="right"/>
    </xf>
    <xf numFmtId="0" fontId="0" fillId="0" borderId="3" xfId="0" applyBorder="1" applyAlignment="1">
      <alignment horizontal="right"/>
    </xf>
    <xf numFmtId="0" fontId="169" fillId="3" borderId="341" xfId="0" applyFont="1" applyFill="1" applyBorder="1"/>
    <xf numFmtId="0" fontId="0" fillId="0" borderId="343" xfId="0" applyBorder="1" applyAlignment="1">
      <alignment horizontal="right"/>
    </xf>
    <xf numFmtId="0" fontId="0" fillId="0" borderId="1" xfId="0" quotePrefix="1" applyBorder="1" applyAlignment="1">
      <alignment horizontal="right"/>
    </xf>
    <xf numFmtId="0" fontId="169" fillId="14" borderId="341" xfId="0" applyFont="1" applyFill="1" applyBorder="1"/>
    <xf numFmtId="169" fontId="169" fillId="4" borderId="88" xfId="0" applyNumberFormat="1" applyFont="1" applyFill="1" applyBorder="1"/>
    <xf numFmtId="169" fontId="169" fillId="3" borderId="88" xfId="0" applyNumberFormat="1" applyFont="1" applyFill="1" applyBorder="1"/>
    <xf numFmtId="0" fontId="169" fillId="3" borderId="284" xfId="0" applyFont="1" applyFill="1" applyBorder="1" applyAlignment="1">
      <alignment horizontal="left" indent="1"/>
    </xf>
    <xf numFmtId="0" fontId="169" fillId="3" borderId="342" xfId="0" applyFont="1" applyFill="1" applyBorder="1" applyAlignment="1">
      <alignment horizontal="left" indent="1"/>
    </xf>
    <xf numFmtId="0" fontId="169" fillId="14" borderId="88" xfId="0" applyFont="1" applyFill="1" applyBorder="1" applyAlignment="1">
      <alignment horizontal="left" indent="1"/>
    </xf>
    <xf numFmtId="168" fontId="0" fillId="0" borderId="1" xfId="0" applyNumberFormat="1" applyBorder="1" applyAlignment="1">
      <alignment horizontal="center" vertical="center"/>
    </xf>
    <xf numFmtId="168" fontId="0" fillId="0" borderId="0" xfId="0" applyNumberFormat="1"/>
    <xf numFmtId="168" fontId="0" fillId="0" borderId="11" xfId="0" applyNumberFormat="1" applyBorder="1"/>
    <xf numFmtId="168" fontId="0" fillId="0" borderId="343" xfId="0" applyNumberFormat="1" applyBorder="1"/>
    <xf numFmtId="168" fontId="0" fillId="0" borderId="344" xfId="0" applyNumberFormat="1" applyBorder="1"/>
    <xf numFmtId="168" fontId="0" fillId="0" borderId="3" xfId="0" applyNumberFormat="1" applyBorder="1"/>
    <xf numFmtId="168" fontId="0" fillId="0" borderId="10" xfId="0" applyNumberFormat="1" applyBorder="1"/>
    <xf numFmtId="0" fontId="0" fillId="0" borderId="61" xfId="0" applyBorder="1"/>
    <xf numFmtId="168" fontId="0" fillId="0" borderId="61" xfId="0" applyNumberFormat="1" applyBorder="1"/>
    <xf numFmtId="169" fontId="169" fillId="3" borderId="346" xfId="0" applyNumberFormat="1" applyFont="1" applyFill="1" applyBorder="1"/>
    <xf numFmtId="169" fontId="169" fillId="3" borderId="347" xfId="0" applyNumberFormat="1" applyFont="1" applyFill="1" applyBorder="1"/>
    <xf numFmtId="169" fontId="169" fillId="3" borderId="294" xfId="0" applyNumberFormat="1" applyFont="1" applyFill="1" applyBorder="1"/>
    <xf numFmtId="169" fontId="169" fillId="3" borderId="296" xfId="0" applyNumberFormat="1" applyFont="1" applyFill="1" applyBorder="1"/>
    <xf numFmtId="169" fontId="169" fillId="4" borderId="300" xfId="0" applyNumberFormat="1" applyFont="1" applyFill="1" applyBorder="1"/>
    <xf numFmtId="169" fontId="169" fillId="4" borderId="301" xfId="0" applyNumberFormat="1" applyFont="1" applyFill="1" applyBorder="1"/>
    <xf numFmtId="169" fontId="169" fillId="3" borderId="300" xfId="0" applyNumberFormat="1" applyFont="1" applyFill="1" applyBorder="1"/>
    <xf numFmtId="169" fontId="169" fillId="3" borderId="301" xfId="0" applyNumberFormat="1" applyFont="1" applyFill="1" applyBorder="1"/>
    <xf numFmtId="0" fontId="0" fillId="38" borderId="1" xfId="0" applyFill="1" applyBorder="1" applyAlignment="1">
      <alignment vertical="center"/>
    </xf>
    <xf numFmtId="169" fontId="169" fillId="14" borderId="71" xfId="0" applyNumberFormat="1" applyFont="1" applyFill="1" applyBorder="1" applyAlignment="1">
      <alignment shrinkToFit="1"/>
    </xf>
    <xf numFmtId="0" fontId="0" fillId="0" borderId="0" xfId="0" applyAlignment="1">
      <alignment shrinkToFit="1"/>
    </xf>
    <xf numFmtId="169" fontId="169" fillId="14" borderId="88" xfId="0" applyNumberFormat="1" applyFont="1" applyFill="1" applyBorder="1" applyAlignment="1">
      <alignment shrinkToFit="1"/>
    </xf>
    <xf numFmtId="169" fontId="169" fillId="4" borderId="88" xfId="0" applyNumberFormat="1" applyFont="1" applyFill="1" applyBorder="1" applyAlignment="1">
      <alignment shrinkToFit="1"/>
    </xf>
    <xf numFmtId="169" fontId="169" fillId="3" borderId="341" xfId="0" applyNumberFormat="1" applyFont="1" applyFill="1" applyBorder="1" applyAlignment="1">
      <alignment shrinkToFit="1"/>
    </xf>
    <xf numFmtId="169" fontId="169" fillId="3" borderId="284" xfId="0" applyNumberFormat="1" applyFont="1" applyFill="1" applyBorder="1" applyAlignment="1">
      <alignment shrinkToFit="1"/>
    </xf>
    <xf numFmtId="169" fontId="169" fillId="3" borderId="342" xfId="0" applyNumberFormat="1" applyFont="1" applyFill="1" applyBorder="1" applyAlignment="1">
      <alignment shrinkToFit="1"/>
    </xf>
    <xf numFmtId="169" fontId="169" fillId="4" borderId="341" xfId="0" applyNumberFormat="1" applyFont="1" applyFill="1" applyBorder="1" applyAlignment="1">
      <alignment shrinkToFit="1"/>
    </xf>
    <xf numFmtId="169" fontId="169" fillId="4" borderId="287" xfId="0" applyNumberFormat="1" applyFont="1" applyFill="1" applyBorder="1" applyAlignment="1">
      <alignment shrinkToFit="1"/>
    </xf>
    <xf numFmtId="169" fontId="169" fillId="4" borderId="71" xfId="0" applyNumberFormat="1" applyFont="1" applyFill="1" applyBorder="1" applyAlignment="1">
      <alignment shrinkToFit="1"/>
    </xf>
    <xf numFmtId="169" fontId="169" fillId="3" borderId="88" xfId="0" applyNumberFormat="1" applyFont="1" applyFill="1" applyBorder="1" applyAlignment="1">
      <alignment shrinkToFit="1"/>
    </xf>
    <xf numFmtId="169" fontId="169" fillId="4" borderId="345" xfId="0" applyNumberFormat="1" applyFont="1" applyFill="1" applyBorder="1" applyAlignment="1">
      <alignment shrinkToFit="1"/>
    </xf>
    <xf numFmtId="169" fontId="169" fillId="3" borderId="287" xfId="0" applyNumberFormat="1" applyFont="1" applyFill="1" applyBorder="1" applyAlignment="1">
      <alignment shrinkToFit="1"/>
    </xf>
    <xf numFmtId="169" fontId="169" fillId="3" borderId="71" xfId="0" applyNumberFormat="1" applyFont="1" applyFill="1" applyBorder="1" applyAlignment="1">
      <alignment shrinkToFit="1"/>
    </xf>
    <xf numFmtId="169" fontId="169" fillId="4" borderId="284" xfId="0" applyNumberFormat="1" applyFont="1" applyFill="1" applyBorder="1" applyAlignment="1">
      <alignment shrinkToFit="1"/>
    </xf>
    <xf numFmtId="169" fontId="169" fillId="4" borderId="342" xfId="0" applyNumberFormat="1" applyFont="1" applyFill="1" applyBorder="1" applyAlignment="1">
      <alignment shrinkToFit="1"/>
    </xf>
    <xf numFmtId="169" fontId="169" fillId="3" borderId="353" xfId="0" applyNumberFormat="1" applyFont="1" applyFill="1" applyBorder="1" applyAlignment="1">
      <alignment shrinkToFit="1"/>
    </xf>
    <xf numFmtId="169" fontId="169" fillId="4" borderId="348" xfId="0" applyNumberFormat="1" applyFont="1" applyFill="1" applyBorder="1" applyAlignment="1">
      <alignment shrinkToFit="1"/>
    </xf>
    <xf numFmtId="0" fontId="0" fillId="0" borderId="349" xfId="0" applyBorder="1" applyAlignment="1">
      <alignment shrinkToFit="1"/>
    </xf>
    <xf numFmtId="169" fontId="169" fillId="3" borderId="298" xfId="0" applyNumberFormat="1" applyFont="1" applyFill="1" applyBorder="1" applyAlignment="1">
      <alignment shrinkToFit="1"/>
    </xf>
    <xf numFmtId="169" fontId="169" fillId="3" borderId="299" xfId="0" applyNumberFormat="1" applyFont="1" applyFill="1" applyBorder="1" applyAlignment="1">
      <alignment shrinkToFit="1"/>
    </xf>
    <xf numFmtId="169" fontId="169" fillId="3" borderId="294" xfId="0" applyNumberFormat="1" applyFont="1" applyFill="1" applyBorder="1" applyAlignment="1">
      <alignment shrinkToFit="1"/>
    </xf>
    <xf numFmtId="169" fontId="169" fillId="3" borderId="296" xfId="0" applyNumberFormat="1" applyFont="1" applyFill="1" applyBorder="1" applyAlignment="1">
      <alignment shrinkToFit="1"/>
    </xf>
    <xf numFmtId="169" fontId="169" fillId="3" borderId="318" xfId="0" applyNumberFormat="1" applyFont="1" applyFill="1" applyBorder="1" applyAlignment="1">
      <alignment shrinkToFit="1"/>
    </xf>
    <xf numFmtId="169" fontId="169" fillId="4" borderId="300" xfId="0" applyNumberFormat="1" applyFont="1" applyFill="1" applyBorder="1" applyAlignment="1">
      <alignment shrinkToFit="1"/>
    </xf>
    <xf numFmtId="169" fontId="169" fillId="4" borderId="301" xfId="0" applyNumberFormat="1" applyFont="1" applyFill="1" applyBorder="1" applyAlignment="1">
      <alignment shrinkToFit="1"/>
    </xf>
    <xf numFmtId="169" fontId="169" fillId="3" borderId="300" xfId="0" applyNumberFormat="1" applyFont="1" applyFill="1" applyBorder="1" applyAlignment="1">
      <alignment shrinkToFit="1"/>
    </xf>
    <xf numFmtId="169" fontId="169" fillId="3" borderId="301" xfId="0" applyNumberFormat="1" applyFont="1" applyFill="1" applyBorder="1" applyAlignment="1">
      <alignment shrinkToFit="1"/>
    </xf>
    <xf numFmtId="169" fontId="169" fillId="14" borderId="350" xfId="0" applyNumberFormat="1" applyFont="1" applyFill="1" applyBorder="1" applyAlignment="1">
      <alignment shrinkToFit="1"/>
    </xf>
    <xf numFmtId="169" fontId="169" fillId="14" borderId="351" xfId="0" applyNumberFormat="1" applyFont="1" applyFill="1" applyBorder="1" applyAlignment="1">
      <alignment shrinkToFit="1"/>
    </xf>
    <xf numFmtId="169" fontId="169" fillId="3" borderId="352" xfId="0" applyNumberFormat="1" applyFont="1" applyFill="1" applyBorder="1" applyAlignment="1">
      <alignment shrinkToFit="1"/>
    </xf>
    <xf numFmtId="169" fontId="169" fillId="4" borderId="353" xfId="0" applyNumberFormat="1" applyFont="1" applyFill="1" applyBorder="1" applyAlignment="1">
      <alignment shrinkToFit="1"/>
    </xf>
    <xf numFmtId="169" fontId="169" fillId="0" borderId="3" xfId="0" applyNumberFormat="1" applyFont="1" applyBorder="1" applyAlignment="1">
      <alignment shrinkToFit="1"/>
    </xf>
    <xf numFmtId="169" fontId="169" fillId="0" borderId="1" xfId="0" applyNumberFormat="1" applyFont="1" applyBorder="1" applyAlignment="1">
      <alignment shrinkToFit="1"/>
    </xf>
    <xf numFmtId="0" fontId="0" fillId="0" borderId="54" xfId="0" applyBorder="1" applyAlignment="1">
      <alignment horizontal="right"/>
    </xf>
    <xf numFmtId="168" fontId="0" fillId="0" borderId="60" xfId="0" applyNumberFormat="1" applyBorder="1"/>
    <xf numFmtId="169" fontId="169" fillId="0" borderId="54" xfId="0" applyNumberFormat="1" applyFont="1" applyBorder="1" applyAlignment="1">
      <alignment shrinkToFit="1"/>
    </xf>
    <xf numFmtId="169" fontId="213" fillId="16" borderId="335" xfId="0" applyNumberFormat="1" applyFont="1" applyFill="1" applyBorder="1" applyAlignment="1">
      <alignment vertical="center"/>
    </xf>
    <xf numFmtId="169" fontId="213" fillId="16" borderId="336" xfId="0" applyNumberFormat="1" applyFont="1" applyFill="1" applyBorder="1" applyAlignment="1">
      <alignment vertical="center"/>
    </xf>
    <xf numFmtId="169" fontId="213" fillId="16" borderId="337" xfId="0" applyNumberFormat="1" applyFont="1" applyFill="1" applyBorder="1" applyAlignment="1">
      <alignment vertical="center"/>
    </xf>
    <xf numFmtId="169" fontId="169" fillId="0" borderId="335" xfId="0" applyNumberFormat="1" applyFont="1" applyBorder="1" applyAlignment="1">
      <alignment vertical="center"/>
    </xf>
    <xf numFmtId="169" fontId="169" fillId="0" borderId="336" xfId="0" applyNumberFormat="1" applyFont="1" applyBorder="1" applyAlignment="1">
      <alignment vertical="center"/>
    </xf>
    <xf numFmtId="169" fontId="169" fillId="0" borderId="337" xfId="0" applyNumberFormat="1" applyFont="1" applyBorder="1" applyAlignment="1">
      <alignment vertical="center"/>
    </xf>
    <xf numFmtId="0" fontId="169" fillId="0" borderId="335" xfId="0" applyFont="1" applyBorder="1" applyAlignment="1">
      <alignment horizontal="left" vertical="center" indent="1"/>
    </xf>
    <xf numFmtId="0" fontId="169" fillId="0" borderId="336" xfId="0" applyFont="1" applyBorder="1" applyAlignment="1">
      <alignment horizontal="left" vertical="center" indent="1"/>
    </xf>
    <xf numFmtId="0" fontId="169" fillId="0" borderId="337" xfId="0" applyFont="1" applyBorder="1" applyAlignment="1">
      <alignment horizontal="left" vertical="center" indent="1"/>
    </xf>
    <xf numFmtId="0" fontId="169" fillId="0" borderId="338" xfId="0" applyFont="1" applyBorder="1" applyAlignment="1">
      <alignment horizontal="left" vertical="center" indent="1"/>
    </xf>
    <xf numFmtId="0" fontId="169" fillId="0" borderId="339" xfId="0" applyFont="1" applyBorder="1" applyAlignment="1">
      <alignment horizontal="left" vertical="center" indent="1"/>
    </xf>
    <xf numFmtId="169" fontId="169" fillId="0" borderId="338" xfId="0" applyNumberFormat="1" applyFont="1" applyBorder="1" applyAlignment="1">
      <alignment vertical="center"/>
    </xf>
    <xf numFmtId="169" fontId="169" fillId="0" borderId="339" xfId="0" applyNumberFormat="1" applyFont="1" applyBorder="1" applyAlignment="1">
      <alignment vertical="center"/>
    </xf>
    <xf numFmtId="169" fontId="169" fillId="0" borderId="340" xfId="0" applyNumberFormat="1" applyFont="1" applyBorder="1" applyAlignment="1">
      <alignment vertical="center"/>
    </xf>
    <xf numFmtId="169" fontId="169" fillId="3" borderId="335" xfId="0" applyNumberFormat="1" applyFont="1" applyFill="1" applyBorder="1" applyAlignment="1">
      <alignment vertical="center"/>
    </xf>
    <xf numFmtId="169" fontId="169" fillId="2" borderId="335" xfId="0" applyNumberFormat="1" applyFont="1" applyFill="1" applyBorder="1" applyAlignment="1">
      <alignment vertical="center"/>
    </xf>
    <xf numFmtId="169" fontId="169" fillId="11" borderId="336" xfId="0" applyNumberFormat="1" applyFont="1" applyFill="1" applyBorder="1" applyAlignment="1">
      <alignment vertical="center"/>
    </xf>
    <xf numFmtId="169" fontId="169" fillId="2" borderId="337" xfId="0" applyNumberFormat="1" applyFont="1" applyFill="1" applyBorder="1" applyAlignment="1">
      <alignment vertical="center"/>
    </xf>
    <xf numFmtId="169" fontId="169" fillId="0" borderId="0" xfId="0" applyNumberFormat="1" applyFont="1" applyAlignment="1">
      <alignment vertical="center"/>
    </xf>
    <xf numFmtId="0" fontId="0" fillId="38" borderId="3" xfId="0" applyFill="1" applyBorder="1" applyAlignment="1">
      <alignment vertical="center"/>
    </xf>
    <xf numFmtId="0" fontId="0" fillId="0" borderId="54" xfId="0" applyBorder="1" applyAlignment="1">
      <alignment vertical="center"/>
    </xf>
    <xf numFmtId="0" fontId="0" fillId="26" borderId="54" xfId="0" applyFill="1" applyBorder="1" applyAlignment="1">
      <alignment vertical="center"/>
    </xf>
    <xf numFmtId="0" fontId="0" fillId="2" borderId="54" xfId="0" applyFill="1" applyBorder="1" applyAlignment="1">
      <alignment vertical="center"/>
    </xf>
    <xf numFmtId="0" fontId="0" fillId="11" borderId="60" xfId="0" applyFill="1" applyBorder="1" applyAlignment="1">
      <alignment vertical="center"/>
    </xf>
    <xf numFmtId="169" fontId="169" fillId="2" borderId="356" xfId="0" applyNumberFormat="1" applyFont="1" applyFill="1" applyBorder="1" applyAlignment="1">
      <alignment vertical="center"/>
    </xf>
    <xf numFmtId="169" fontId="169" fillId="11" borderId="355" xfId="0" applyNumberFormat="1" applyFont="1" applyFill="1" applyBorder="1" applyAlignment="1">
      <alignment vertical="center"/>
    </xf>
    <xf numFmtId="169" fontId="169" fillId="0" borderId="357" xfId="0" applyNumberFormat="1" applyFont="1" applyBorder="1" applyAlignment="1">
      <alignment vertical="center"/>
    </xf>
    <xf numFmtId="0" fontId="0" fillId="26" borderId="3" xfId="0" applyFill="1" applyBorder="1" applyAlignment="1">
      <alignment vertical="center"/>
    </xf>
    <xf numFmtId="0" fontId="0" fillId="38" borderId="54" xfId="0" applyFill="1" applyBorder="1" applyAlignment="1">
      <alignment vertical="center"/>
    </xf>
    <xf numFmtId="0" fontId="0" fillId="0" borderId="60" xfId="0" applyBorder="1" applyAlignment="1">
      <alignment vertical="center"/>
    </xf>
    <xf numFmtId="169" fontId="169" fillId="0" borderId="356" xfId="0" applyNumberFormat="1" applyFont="1" applyBorder="1" applyAlignment="1">
      <alignment vertical="center"/>
    </xf>
    <xf numFmtId="169" fontId="169" fillId="0" borderId="355" xfId="0" applyNumberFormat="1" applyFont="1" applyBorder="1" applyAlignment="1">
      <alignment vertical="center"/>
    </xf>
    <xf numFmtId="0" fontId="0" fillId="11" borderId="10" xfId="0" applyFill="1" applyBorder="1" applyAlignment="1">
      <alignment vertical="center"/>
    </xf>
    <xf numFmtId="169" fontId="169" fillId="2" borderId="338" xfId="0" applyNumberFormat="1" applyFont="1" applyFill="1" applyBorder="1" applyAlignment="1">
      <alignment vertical="center"/>
    </xf>
    <xf numFmtId="169" fontId="169" fillId="11" borderId="339" xfId="0" applyNumberFormat="1" applyFont="1" applyFill="1" applyBorder="1" applyAlignment="1">
      <alignment vertical="center"/>
    </xf>
    <xf numFmtId="169" fontId="169" fillId="2" borderId="340" xfId="0" applyNumberFormat="1" applyFont="1" applyFill="1" applyBorder="1" applyAlignment="1">
      <alignment vertical="center"/>
    </xf>
    <xf numFmtId="169" fontId="169" fillId="2" borderId="357" xfId="0" applyNumberFormat="1" applyFont="1" applyFill="1" applyBorder="1" applyAlignment="1">
      <alignment vertical="center"/>
    </xf>
    <xf numFmtId="0" fontId="0" fillId="0" borderId="317" xfId="0" applyBorder="1" applyAlignment="1">
      <alignment vertical="center"/>
    </xf>
    <xf numFmtId="0" fontId="0" fillId="15" borderId="54" xfId="0" applyFill="1" applyBorder="1" applyAlignment="1">
      <alignment vertical="center"/>
    </xf>
    <xf numFmtId="0" fontId="0" fillId="15" borderId="3" xfId="0" applyFill="1" applyBorder="1" applyAlignment="1">
      <alignment vertical="center"/>
    </xf>
    <xf numFmtId="0" fontId="0" fillId="0" borderId="61" xfId="0" applyBorder="1" applyAlignment="1">
      <alignment vertical="center"/>
    </xf>
    <xf numFmtId="169" fontId="169" fillId="3" borderId="346" xfId="0" applyNumberFormat="1" applyFont="1" applyFill="1" applyBorder="1" applyAlignment="1">
      <alignment shrinkToFit="1"/>
    </xf>
    <xf numFmtId="169" fontId="169" fillId="3" borderId="347" xfId="0" applyNumberFormat="1" applyFont="1" applyFill="1" applyBorder="1" applyAlignment="1">
      <alignment shrinkToFit="1"/>
    </xf>
    <xf numFmtId="169" fontId="169" fillId="4" borderId="298" xfId="0" applyNumberFormat="1" applyFont="1" applyFill="1" applyBorder="1" applyAlignment="1">
      <alignment shrinkToFit="1"/>
    </xf>
    <xf numFmtId="169" fontId="169" fillId="4" borderId="299" xfId="0" applyNumberFormat="1" applyFont="1" applyFill="1" applyBorder="1" applyAlignment="1">
      <alignment shrinkToFit="1"/>
    </xf>
    <xf numFmtId="169" fontId="169" fillId="4" borderId="294" xfId="0" applyNumberFormat="1" applyFont="1" applyFill="1" applyBorder="1" applyAlignment="1">
      <alignment shrinkToFit="1"/>
    </xf>
    <xf numFmtId="169" fontId="169" fillId="4" borderId="296" xfId="0" applyNumberFormat="1" applyFont="1" applyFill="1" applyBorder="1" applyAlignment="1">
      <alignment shrinkToFit="1"/>
    </xf>
    <xf numFmtId="169" fontId="169" fillId="4" borderId="297" xfId="0" applyNumberFormat="1" applyFont="1" applyFill="1" applyBorder="1" applyAlignment="1">
      <alignment shrinkToFit="1"/>
    </xf>
    <xf numFmtId="169" fontId="169" fillId="3" borderId="358" xfId="0" applyNumberFormat="1" applyFont="1" applyFill="1" applyBorder="1"/>
    <xf numFmtId="169" fontId="169" fillId="3" borderId="359" xfId="0" applyNumberFormat="1" applyFont="1" applyFill="1" applyBorder="1"/>
    <xf numFmtId="169" fontId="169" fillId="4" borderId="346" xfId="0" applyNumberFormat="1" applyFont="1" applyFill="1" applyBorder="1"/>
    <xf numFmtId="169" fontId="169" fillId="4" borderId="347" xfId="0" applyNumberFormat="1" applyFont="1" applyFill="1" applyBorder="1"/>
    <xf numFmtId="169" fontId="169" fillId="4" borderId="296" xfId="0" applyNumberFormat="1" applyFont="1" applyFill="1" applyBorder="1"/>
    <xf numFmtId="169" fontId="169" fillId="4" borderId="297" xfId="0" applyNumberFormat="1" applyFont="1" applyFill="1" applyBorder="1"/>
    <xf numFmtId="169" fontId="169" fillId="3" borderId="295" xfId="0" applyNumberFormat="1" applyFont="1" applyFill="1" applyBorder="1"/>
    <xf numFmtId="169" fontId="169" fillId="3" borderId="297" xfId="0" applyNumberFormat="1" applyFont="1" applyFill="1" applyBorder="1"/>
    <xf numFmtId="0" fontId="169" fillId="14" borderId="342" xfId="0" applyFont="1" applyFill="1" applyBorder="1"/>
    <xf numFmtId="0" fontId="0" fillId="0" borderId="1" xfId="0" applyBorder="1" applyAlignment="1">
      <alignment horizontal="right" shrinkToFit="1"/>
    </xf>
    <xf numFmtId="0" fontId="0" fillId="18" borderId="1" xfId="0" applyFill="1" applyBorder="1"/>
    <xf numFmtId="0" fontId="169" fillId="4" borderId="348" xfId="0" applyFont="1" applyFill="1" applyBorder="1"/>
    <xf numFmtId="0" fontId="0" fillId="0" borderId="3" xfId="0" applyBorder="1" applyAlignment="1">
      <alignment horizontal="right" shrinkToFit="1"/>
    </xf>
    <xf numFmtId="0" fontId="0" fillId="0" borderId="54" xfId="0" applyBorder="1" applyAlignment="1">
      <alignment horizontal="right" shrinkToFit="1"/>
    </xf>
    <xf numFmtId="0" fontId="0" fillId="50" borderId="54" xfId="0" applyFill="1" applyBorder="1"/>
    <xf numFmtId="0" fontId="0" fillId="18" borderId="24" xfId="0" applyFill="1" applyBorder="1"/>
    <xf numFmtId="0" fontId="0" fillId="18" borderId="200" xfId="0" applyFill="1" applyBorder="1"/>
    <xf numFmtId="0" fontId="0" fillId="57" borderId="24" xfId="0" applyFill="1" applyBorder="1"/>
    <xf numFmtId="0" fontId="0" fillId="57" borderId="0" xfId="0" applyFill="1"/>
    <xf numFmtId="0" fontId="0" fillId="57" borderId="200" xfId="0" applyFill="1" applyBorder="1"/>
    <xf numFmtId="0" fontId="169" fillId="0" borderId="298" xfId="0" applyFont="1" applyBorder="1" applyAlignment="1">
      <alignment horizontal="left" vertical="center" indent="1"/>
    </xf>
    <xf numFmtId="0" fontId="169" fillId="0" borderId="309" xfId="0" applyFont="1" applyBorder="1" applyAlignment="1">
      <alignment horizontal="left" vertical="center" indent="1"/>
    </xf>
    <xf numFmtId="0" fontId="169" fillId="0" borderId="294" xfId="0" applyFont="1" applyBorder="1" applyAlignment="1">
      <alignment horizontal="left" vertical="center" indent="1"/>
    </xf>
    <xf numFmtId="0" fontId="214" fillId="38" borderId="194" xfId="0" applyFont="1" applyFill="1" applyBorder="1" applyAlignment="1">
      <alignment horizontal="left" vertical="center" indent="1"/>
    </xf>
    <xf numFmtId="0" fontId="198" fillId="38" borderId="88" xfId="0" applyFont="1" applyFill="1" applyBorder="1" applyAlignment="1">
      <alignment horizontal="left" vertical="center" indent="1"/>
    </xf>
    <xf numFmtId="169" fontId="169" fillId="5" borderId="194" xfId="0" applyNumberFormat="1" applyFont="1" applyFill="1" applyBorder="1" applyAlignment="1">
      <alignment shrinkToFit="1"/>
    </xf>
    <xf numFmtId="169" fontId="161" fillId="28" borderId="306" xfId="0" applyNumberFormat="1" applyFont="1" applyFill="1" applyBorder="1" applyAlignment="1" applyProtection="1">
      <alignment horizontal="center" vertical="center"/>
      <protection locked="0"/>
    </xf>
    <xf numFmtId="0" fontId="0" fillId="28" borderId="361" xfId="0" applyFill="1" applyBorder="1" applyAlignment="1">
      <alignment horizontal="right" vertical="center"/>
    </xf>
    <xf numFmtId="168" fontId="0" fillId="0" borderId="1" xfId="0" applyNumberFormat="1" applyBorder="1" applyAlignment="1">
      <alignment horizontal="center"/>
    </xf>
    <xf numFmtId="168" fontId="0" fillId="0" borderId="11" xfId="0" applyNumberFormat="1" applyBorder="1" applyAlignment="1">
      <alignment horizontal="center"/>
    </xf>
    <xf numFmtId="0" fontId="0" fillId="0" borderId="296" xfId="0" applyBorder="1" applyAlignment="1">
      <alignment horizontal="left" vertical="center" indent="1"/>
    </xf>
    <xf numFmtId="0" fontId="0" fillId="0" borderId="210" xfId="0" applyBorder="1" applyAlignment="1">
      <alignment horizontal="left" vertical="center" indent="1"/>
    </xf>
    <xf numFmtId="0" fontId="0" fillId="0" borderId="54" xfId="0" applyBorder="1" applyAlignment="1">
      <alignment horizontal="left" vertical="center" indent="1"/>
    </xf>
    <xf numFmtId="0" fontId="0" fillId="0" borderId="59" xfId="0" applyBorder="1" applyAlignment="1">
      <alignment horizontal="left" vertical="center" indent="1"/>
    </xf>
    <xf numFmtId="0" fontId="169" fillId="0" borderId="296" xfId="0" applyFont="1" applyBorder="1" applyAlignment="1">
      <alignment horizontal="left" vertical="center" indent="1"/>
    </xf>
    <xf numFmtId="169" fontId="0" fillId="0" borderId="297" xfId="0" applyNumberFormat="1" applyBorder="1" applyAlignment="1">
      <alignment horizontal="left" vertical="center" indent="1"/>
    </xf>
    <xf numFmtId="0" fontId="0" fillId="0" borderId="297" xfId="0" applyBorder="1" applyAlignment="1">
      <alignment horizontal="left" vertical="center" indent="1"/>
    </xf>
    <xf numFmtId="0" fontId="0" fillId="0" borderId="213" xfId="0" applyBorder="1" applyAlignment="1">
      <alignment horizontal="left" vertical="center" indent="1"/>
    </xf>
    <xf numFmtId="0" fontId="0" fillId="0" borderId="342" xfId="0" applyBorder="1" applyAlignment="1">
      <alignment horizontal="left" vertical="center" indent="1"/>
    </xf>
    <xf numFmtId="168" fontId="0" fillId="0" borderId="19" xfId="0" applyNumberFormat="1" applyBorder="1" applyAlignment="1">
      <alignment horizontal="center"/>
    </xf>
    <xf numFmtId="0" fontId="0" fillId="0" borderId="15" xfId="0" applyBorder="1" applyAlignment="1">
      <alignment horizontal="right"/>
    </xf>
    <xf numFmtId="0" fontId="0" fillId="4" borderId="88" xfId="0" applyFill="1" applyBorder="1" applyAlignment="1">
      <alignment horizontal="right"/>
    </xf>
    <xf numFmtId="0" fontId="0" fillId="28" borderId="360" xfId="0" applyFill="1" applyBorder="1"/>
    <xf numFmtId="0" fontId="0" fillId="28" borderId="362" xfId="0" applyFill="1" applyBorder="1"/>
    <xf numFmtId="0" fontId="0" fillId="28" borderId="362" xfId="0" applyFill="1" applyBorder="1" applyAlignment="1">
      <alignment horizontal="left" indent="1"/>
    </xf>
    <xf numFmtId="169" fontId="66" fillId="53" borderId="3" xfId="0" applyNumberFormat="1" applyFont="1" applyFill="1" applyBorder="1" applyAlignment="1" applyProtection="1">
      <alignment horizontal="left" vertical="center" indent="1"/>
      <protection locked="0"/>
    </xf>
    <xf numFmtId="169" fontId="66" fillId="53" borderId="54" xfId="0" applyNumberFormat="1" applyFont="1" applyFill="1" applyBorder="1" applyAlignment="1" applyProtection="1">
      <alignment horizontal="left" vertical="center" indent="1"/>
      <protection locked="0"/>
    </xf>
    <xf numFmtId="169" fontId="0" fillId="53" borderId="306" xfId="0" applyNumberFormat="1" applyFill="1" applyBorder="1" applyAlignment="1">
      <alignment horizontal="left" vertical="center" indent="1"/>
    </xf>
    <xf numFmtId="169" fontId="66" fillId="16" borderId="54" xfId="0" applyNumberFormat="1" applyFont="1" applyFill="1" applyBorder="1" applyAlignment="1" applyProtection="1">
      <alignment horizontal="left" vertical="center" indent="1"/>
      <protection locked="0"/>
    </xf>
    <xf numFmtId="169" fontId="0" fillId="16" borderId="306" xfId="0" applyNumberFormat="1" applyFill="1" applyBorder="1" applyAlignment="1">
      <alignment horizontal="left" vertical="center" indent="1"/>
    </xf>
    <xf numFmtId="169" fontId="5" fillId="14" borderId="358" xfId="0" applyNumberFormat="1" applyFont="1" applyFill="1" applyBorder="1" applyAlignment="1">
      <alignment shrinkToFit="1"/>
    </xf>
    <xf numFmtId="169" fontId="5" fillId="14" borderId="359" xfId="0" applyNumberFormat="1" applyFont="1" applyFill="1" applyBorder="1" applyAlignment="1">
      <alignment shrinkToFit="1"/>
    </xf>
    <xf numFmtId="169" fontId="0" fillId="16" borderId="60" xfId="0" applyNumberFormat="1" applyFill="1" applyBorder="1" applyAlignment="1">
      <alignment horizontal="center"/>
    </xf>
    <xf numFmtId="169" fontId="0" fillId="16" borderId="59" xfId="0" applyNumberFormat="1" applyFill="1" applyBorder="1" applyAlignment="1">
      <alignment horizontal="center"/>
    </xf>
    <xf numFmtId="169" fontId="169" fillId="8" borderId="15" xfId="0" applyNumberFormat="1" applyFont="1" applyFill="1" applyBorder="1"/>
    <xf numFmtId="0" fontId="169" fillId="8" borderId="1" xfId="0" applyFont="1" applyFill="1" applyBorder="1"/>
    <xf numFmtId="169" fontId="169" fillId="8" borderId="1" xfId="0" applyNumberFormat="1" applyFont="1" applyFill="1" applyBorder="1"/>
    <xf numFmtId="169" fontId="169" fillId="8" borderId="19" xfId="0" applyNumberFormat="1" applyFont="1" applyFill="1" applyBorder="1"/>
    <xf numFmtId="169" fontId="169" fillId="8" borderId="332" xfId="0" applyNumberFormat="1" applyFont="1" applyFill="1" applyBorder="1" applyAlignment="1">
      <alignment shrinkToFit="1"/>
    </xf>
    <xf numFmtId="169" fontId="169" fillId="8" borderId="354" xfId="0" applyNumberFormat="1" applyFont="1" applyFill="1" applyBorder="1" applyAlignment="1">
      <alignment shrinkToFit="1"/>
    </xf>
    <xf numFmtId="0" fontId="169" fillId="8" borderId="57" xfId="0" applyFont="1" applyFill="1" applyBorder="1"/>
    <xf numFmtId="169" fontId="169" fillId="8" borderId="58" xfId="0" applyNumberFormat="1" applyFont="1" applyFill="1" applyBorder="1" applyAlignment="1">
      <alignment shrinkToFit="1"/>
    </xf>
    <xf numFmtId="169" fontId="169" fillId="8" borderId="59" xfId="0" applyNumberFormat="1" applyFont="1" applyFill="1" applyBorder="1" applyAlignment="1">
      <alignment shrinkToFit="1"/>
    </xf>
    <xf numFmtId="0" fontId="169" fillId="8" borderId="15" xfId="0" applyFont="1" applyFill="1" applyBorder="1"/>
    <xf numFmtId="169" fontId="169" fillId="8" borderId="3" xfId="0" applyNumberFormat="1" applyFont="1" applyFill="1" applyBorder="1" applyAlignment="1">
      <alignment shrinkToFit="1"/>
    </xf>
    <xf numFmtId="169" fontId="169" fillId="8" borderId="54" xfId="0" applyNumberFormat="1" applyFont="1" applyFill="1" applyBorder="1" applyAlignment="1">
      <alignment shrinkToFit="1"/>
    </xf>
    <xf numFmtId="169" fontId="169" fillId="8" borderId="58" xfId="0" applyNumberFormat="1" applyFont="1" applyFill="1" applyBorder="1"/>
    <xf numFmtId="0" fontId="0" fillId="0" borderId="309" xfId="0" applyFill="1" applyBorder="1" applyAlignment="1">
      <alignment horizontal="left" vertical="center" indent="1"/>
    </xf>
    <xf numFmtId="0" fontId="196" fillId="26" borderId="243" xfId="0" applyFont="1" applyFill="1" applyBorder="1" applyAlignment="1">
      <alignment horizontal="center"/>
    </xf>
    <xf numFmtId="0" fontId="169" fillId="0" borderId="1" xfId="0" applyFont="1" applyBorder="1" applyProtection="1">
      <protection hidden="1"/>
    </xf>
    <xf numFmtId="0" fontId="169" fillId="44" borderId="1" xfId="0" applyFont="1" applyFill="1" applyBorder="1" applyProtection="1">
      <protection hidden="1"/>
    </xf>
    <xf numFmtId="169" fontId="169" fillId="5" borderId="352" xfId="0" applyNumberFormat="1" applyFont="1" applyFill="1" applyBorder="1" applyAlignment="1">
      <alignment shrinkToFit="1"/>
    </xf>
    <xf numFmtId="0" fontId="0" fillId="26" borderId="363" xfId="0" applyFill="1" applyBorder="1" applyAlignment="1">
      <alignment horizontal="center" vertical="center"/>
    </xf>
    <xf numFmtId="0" fontId="0" fillId="18" borderId="341" xfId="0" applyFill="1" applyBorder="1" applyAlignment="1">
      <alignment horizontal="center"/>
    </xf>
    <xf numFmtId="0" fontId="0" fillId="57" borderId="287" xfId="0" applyFill="1" applyBorder="1" applyAlignment="1">
      <alignment horizontal="center"/>
    </xf>
    <xf numFmtId="0" fontId="169" fillId="57" borderId="342" xfId="0" applyFont="1" applyFill="1" applyBorder="1" applyAlignment="1">
      <alignment horizontal="center"/>
    </xf>
    <xf numFmtId="0" fontId="5" fillId="2" borderId="98" xfId="0" applyFont="1" applyFill="1" applyBorder="1" applyAlignment="1">
      <alignment horizontal="center" vertical="center"/>
    </xf>
    <xf numFmtId="0" fontId="169" fillId="18" borderId="342" xfId="0" applyFont="1" applyFill="1" applyBorder="1" applyAlignment="1">
      <alignment horizontal="center"/>
    </xf>
    <xf numFmtId="0" fontId="194" fillId="14" borderId="1" xfId="0" applyFont="1" applyFill="1" applyBorder="1" applyAlignment="1" applyProtection="1">
      <alignment horizontal="left" vertical="center" indent="1"/>
    </xf>
    <xf numFmtId="168" fontId="169" fillId="0" borderId="256" xfId="0" applyNumberFormat="1" applyFont="1" applyBorder="1" applyAlignment="1" applyProtection="1">
      <alignment shrinkToFit="1"/>
      <protection hidden="1"/>
    </xf>
    <xf numFmtId="169" fontId="169" fillId="0" borderId="256" xfId="0" applyNumberFormat="1" applyFont="1" applyBorder="1" applyAlignment="1" applyProtection="1">
      <alignment shrinkToFit="1"/>
      <protection hidden="1"/>
    </xf>
    <xf numFmtId="0" fontId="0" fillId="26" borderId="84" xfId="0" applyFill="1" applyBorder="1" applyAlignment="1" applyProtection="1">
      <alignment horizontal="left" indent="1" shrinkToFit="1"/>
      <protection hidden="1"/>
    </xf>
    <xf numFmtId="0" fontId="0" fillId="39" borderId="3" xfId="0" applyFill="1" applyBorder="1" applyAlignment="1" applyProtection="1">
      <alignment horizontal="left" vertical="center" indent="1"/>
      <protection locked="0"/>
    </xf>
    <xf numFmtId="0" fontId="0" fillId="16" borderId="60" xfId="0" applyFill="1" applyBorder="1" applyAlignment="1">
      <alignment horizontal="right"/>
    </xf>
    <xf numFmtId="0" fontId="1" fillId="16" borderId="59" xfId="0" applyFont="1" applyFill="1" applyBorder="1" applyAlignment="1">
      <alignment horizontal="center"/>
    </xf>
    <xf numFmtId="0" fontId="0" fillId="0" borderId="1" xfId="0" applyFill="1" applyBorder="1" applyAlignment="1">
      <alignment vertical="center"/>
    </xf>
    <xf numFmtId="0" fontId="0" fillId="53" borderId="0" xfId="0" applyFill="1" applyProtection="1">
      <protection locked="0"/>
    </xf>
    <xf numFmtId="0" fontId="0" fillId="53" borderId="0" xfId="0" applyFill="1" applyAlignment="1" applyProtection="1">
      <alignment vertical="center"/>
      <protection locked="0"/>
    </xf>
    <xf numFmtId="0" fontId="0" fillId="53" borderId="0" xfId="0" applyFill="1" applyAlignment="1" applyProtection="1">
      <alignment horizontal="left" vertical="center"/>
      <protection locked="0"/>
    </xf>
    <xf numFmtId="0" fontId="0" fillId="53" borderId="0" xfId="0" applyFill="1" applyAlignment="1" applyProtection="1">
      <alignment horizontal="left"/>
      <protection locked="0"/>
    </xf>
    <xf numFmtId="0" fontId="31" fillId="16" borderId="0" xfId="0" applyFont="1" applyFill="1" applyAlignment="1" applyProtection="1">
      <alignment horizontal="center" vertical="center" wrapText="1"/>
      <protection locked="0"/>
    </xf>
    <xf numFmtId="0" fontId="0" fillId="16" borderId="0" xfId="0" applyFill="1" applyAlignment="1" applyProtection="1">
      <alignment vertical="center"/>
      <protection locked="0"/>
    </xf>
    <xf numFmtId="0" fontId="0" fillId="16" borderId="0" xfId="0" applyFill="1" applyAlignment="1" applyProtection="1">
      <alignment horizontal="center" vertical="center"/>
      <protection locked="0"/>
    </xf>
    <xf numFmtId="0" fontId="61" fillId="16" borderId="0" xfId="0" applyFont="1" applyFill="1" applyAlignment="1" applyProtection="1">
      <alignment horizontal="center" vertical="center"/>
      <protection locked="0"/>
    </xf>
    <xf numFmtId="0" fontId="220" fillId="58" borderId="1" xfId="0" applyFont="1" applyFill="1" applyBorder="1" applyAlignment="1">
      <alignment vertical="center"/>
    </xf>
    <xf numFmtId="0" fontId="220" fillId="58" borderId="11" xfId="0" applyFont="1" applyFill="1" applyBorder="1" applyAlignment="1">
      <alignment vertical="center"/>
    </xf>
    <xf numFmtId="0" fontId="220" fillId="51" borderId="1" xfId="0" applyFont="1" applyFill="1" applyBorder="1" applyAlignment="1">
      <alignment vertical="center"/>
    </xf>
    <xf numFmtId="0" fontId="220" fillId="51" borderId="11" xfId="0" applyFont="1" applyFill="1" applyBorder="1" applyAlignment="1">
      <alignment vertical="center"/>
    </xf>
    <xf numFmtId="169" fontId="220" fillId="58" borderId="88" xfId="0" applyNumberFormat="1" applyFont="1" applyFill="1" applyBorder="1" applyAlignment="1">
      <alignment shrinkToFit="1"/>
    </xf>
    <xf numFmtId="169" fontId="221" fillId="58" borderId="335" xfId="0" applyNumberFormat="1" applyFont="1" applyFill="1" applyBorder="1" applyAlignment="1">
      <alignment vertical="center"/>
    </xf>
    <xf numFmtId="169" fontId="221" fillId="58" borderId="336" xfId="0" applyNumberFormat="1" applyFont="1" applyFill="1" applyBorder="1" applyAlignment="1">
      <alignment vertical="center"/>
    </xf>
    <xf numFmtId="169" fontId="221" fillId="58" borderId="337" xfId="0" applyNumberFormat="1" applyFont="1" applyFill="1" applyBorder="1" applyAlignment="1">
      <alignment vertical="center"/>
    </xf>
    <xf numFmtId="169" fontId="221" fillId="51" borderId="335" xfId="0" applyNumberFormat="1" applyFont="1" applyFill="1" applyBorder="1" applyAlignment="1">
      <alignment vertical="center"/>
    </xf>
    <xf numFmtId="169" fontId="221" fillId="51" borderId="336" xfId="0" applyNumberFormat="1" applyFont="1" applyFill="1" applyBorder="1" applyAlignment="1">
      <alignment vertical="center"/>
    </xf>
    <xf numFmtId="169" fontId="221" fillId="51" borderId="337" xfId="0" applyNumberFormat="1" applyFont="1" applyFill="1" applyBorder="1" applyAlignment="1">
      <alignment vertical="center"/>
    </xf>
    <xf numFmtId="0" fontId="43" fillId="27" borderId="98" xfId="0" applyFont="1" applyFill="1" applyBorder="1" applyAlignment="1" applyProtection="1">
      <alignment horizontal="left" vertical="center" wrapText="1"/>
      <protection hidden="1"/>
    </xf>
    <xf numFmtId="0" fontId="43" fillId="27" borderId="108" xfId="0" applyFont="1" applyFill="1" applyBorder="1" applyAlignment="1" applyProtection="1">
      <alignment horizontal="left" vertical="center" wrapText="1"/>
      <protection hidden="1"/>
    </xf>
    <xf numFmtId="0" fontId="43" fillId="27" borderId="110" xfId="0" applyFont="1" applyFill="1" applyBorder="1" applyAlignment="1" applyProtection="1">
      <alignment horizontal="left" vertical="center" wrapText="1"/>
      <protection hidden="1"/>
    </xf>
    <xf numFmtId="0" fontId="202" fillId="27" borderId="194" xfId="0" applyFont="1" applyFill="1" applyBorder="1" applyAlignment="1">
      <alignment horizontal="center" vertical="center" wrapText="1"/>
    </xf>
    <xf numFmtId="0" fontId="202" fillId="27" borderId="70" xfId="0" applyFont="1" applyFill="1" applyBorder="1" applyAlignment="1">
      <alignment horizontal="center" vertical="center" wrapText="1"/>
    </xf>
    <xf numFmtId="0" fontId="202" fillId="27" borderId="71" xfId="0" applyFont="1" applyFill="1" applyBorder="1" applyAlignment="1">
      <alignment horizontal="center" vertical="center" wrapText="1"/>
    </xf>
    <xf numFmtId="0" fontId="0" fillId="38" borderId="194" xfId="0" applyFill="1" applyBorder="1" applyAlignment="1">
      <alignment horizontal="left" vertical="top" wrapText="1" indent="1"/>
    </xf>
    <xf numFmtId="0" fontId="0" fillId="38" borderId="70" xfId="0" applyFill="1" applyBorder="1" applyAlignment="1">
      <alignment horizontal="left" vertical="top" wrapText="1" indent="1"/>
    </xf>
    <xf numFmtId="0" fontId="0" fillId="38" borderId="71" xfId="0" applyFill="1" applyBorder="1" applyAlignment="1">
      <alignment horizontal="left" vertical="top" wrapText="1" indent="1"/>
    </xf>
    <xf numFmtId="0" fontId="148" fillId="39" borderId="262" xfId="0" applyFont="1" applyFill="1" applyBorder="1" applyAlignment="1">
      <alignment horizontal="left" vertical="center" wrapText="1" indent="1"/>
    </xf>
    <xf numFmtId="0" fontId="148" fillId="39" borderId="263" xfId="0" applyFont="1" applyFill="1" applyBorder="1" applyAlignment="1">
      <alignment horizontal="left" vertical="center" wrapText="1" indent="1"/>
    </xf>
    <xf numFmtId="0" fontId="148" fillId="39" borderId="264" xfId="0" applyFont="1" applyFill="1" applyBorder="1" applyAlignment="1">
      <alignment horizontal="left" vertical="center" wrapText="1" indent="1"/>
    </xf>
    <xf numFmtId="0" fontId="148" fillId="39" borderId="92" xfId="0" applyFont="1" applyFill="1" applyBorder="1" applyAlignment="1">
      <alignment horizontal="left" vertical="center" wrapText="1" indent="1"/>
    </xf>
    <xf numFmtId="0" fontId="148" fillId="39" borderId="0" xfId="0" applyFont="1" applyFill="1" applyAlignment="1">
      <alignment horizontal="left" vertical="center" wrapText="1" indent="1"/>
    </xf>
    <xf numFmtId="0" fontId="148" fillId="39" borderId="93" xfId="0" applyFont="1" applyFill="1" applyBorder="1" applyAlignment="1">
      <alignment horizontal="left" vertical="center" wrapText="1" indent="1"/>
    </xf>
    <xf numFmtId="0" fontId="148" fillId="39" borderId="94" xfId="0" applyFont="1" applyFill="1" applyBorder="1" applyAlignment="1">
      <alignment horizontal="left" vertical="center" wrapText="1" indent="1"/>
    </xf>
    <xf numFmtId="0" fontId="148" fillId="39" borderId="61" xfId="0" applyFont="1" applyFill="1" applyBorder="1" applyAlignment="1">
      <alignment horizontal="left" vertical="center" wrapText="1" indent="1"/>
    </xf>
    <xf numFmtId="0" fontId="148" fillId="39" borderId="95" xfId="0" applyFont="1" applyFill="1" applyBorder="1" applyAlignment="1">
      <alignment horizontal="left" vertical="center" wrapText="1" indent="1"/>
    </xf>
    <xf numFmtId="0" fontId="42" fillId="29" borderId="89" xfId="0" applyFont="1" applyFill="1" applyBorder="1" applyAlignment="1" applyProtection="1">
      <alignment horizontal="left" vertical="center" wrapText="1" indent="1"/>
      <protection hidden="1"/>
    </xf>
    <xf numFmtId="0" fontId="42" fillId="29" borderId="90" xfId="0" applyFont="1" applyFill="1" applyBorder="1" applyAlignment="1" applyProtection="1">
      <alignment horizontal="left" vertical="center" wrapText="1" indent="1"/>
      <protection hidden="1"/>
    </xf>
    <xf numFmtId="0" fontId="42" fillId="29" borderId="91" xfId="0" applyFont="1" applyFill="1" applyBorder="1" applyAlignment="1" applyProtection="1">
      <alignment horizontal="left" vertical="center" wrapText="1" indent="1"/>
      <protection hidden="1"/>
    </xf>
    <xf numFmtId="0" fontId="46" fillId="29" borderId="118" xfId="0" applyFont="1" applyFill="1" applyBorder="1" applyAlignment="1">
      <alignment horizontal="left" vertical="center" indent="1"/>
    </xf>
    <xf numFmtId="0" fontId="46" fillId="29" borderId="119" xfId="0" applyFont="1" applyFill="1" applyBorder="1" applyAlignment="1">
      <alignment horizontal="left" vertical="center" indent="1"/>
    </xf>
    <xf numFmtId="0" fontId="46" fillId="29" borderId="107" xfId="0" applyFont="1" applyFill="1" applyBorder="1" applyAlignment="1">
      <alignment horizontal="left" vertical="center" indent="1"/>
    </xf>
    <xf numFmtId="0" fontId="46" fillId="29" borderId="108" xfId="0" applyFont="1" applyFill="1" applyBorder="1" applyAlignment="1">
      <alignment horizontal="left" vertical="center" indent="1"/>
    </xf>
    <xf numFmtId="0" fontId="46" fillId="29" borderId="121" xfId="0" applyFont="1" applyFill="1" applyBorder="1" applyAlignment="1">
      <alignment horizontal="left" vertical="center" indent="1"/>
    </xf>
    <xf numFmtId="0" fontId="46" fillId="29" borderId="100" xfId="0" applyFont="1" applyFill="1" applyBorder="1" applyAlignment="1">
      <alignment horizontal="left" vertical="center" indent="1"/>
    </xf>
    <xf numFmtId="168" fontId="187" fillId="0" borderId="235" xfId="0" applyNumberFormat="1" applyFont="1" applyBorder="1" applyAlignment="1" applyProtection="1">
      <alignment vertical="center" shrinkToFit="1"/>
      <protection locked="0"/>
    </xf>
    <xf numFmtId="168" fontId="187" fillId="0" borderId="106" xfId="0" applyNumberFormat="1" applyFont="1" applyBorder="1" applyAlignment="1" applyProtection="1">
      <alignment vertical="center" shrinkToFit="1"/>
      <protection locked="0"/>
    </xf>
    <xf numFmtId="0" fontId="42" fillId="29" borderId="99" xfId="0" applyFont="1" applyFill="1" applyBorder="1" applyAlignment="1" applyProtection="1">
      <alignment horizontal="left" vertical="center" wrapText="1" indent="1"/>
      <protection hidden="1"/>
    </xf>
    <xf numFmtId="0" fontId="42" fillId="29" borderId="100" xfId="0" applyFont="1" applyFill="1" applyBorder="1" applyAlignment="1" applyProtection="1">
      <alignment horizontal="left" vertical="center" wrapText="1" indent="1"/>
      <protection hidden="1"/>
    </xf>
    <xf numFmtId="0" fontId="42" fillId="29" borderId="101" xfId="0" applyFont="1" applyFill="1" applyBorder="1" applyAlignment="1" applyProtection="1">
      <alignment horizontal="left" vertical="center" wrapText="1" indent="1"/>
      <protection hidden="1"/>
    </xf>
    <xf numFmtId="0" fontId="35" fillId="29" borderId="129" xfId="0" applyFont="1" applyFill="1" applyBorder="1" applyAlignment="1">
      <alignment horizontal="left" vertical="center" wrapText="1" indent="1"/>
    </xf>
    <xf numFmtId="0" fontId="35" fillId="29" borderId="0" xfId="0" applyFont="1" applyFill="1" applyAlignment="1">
      <alignment horizontal="left" vertical="center" wrapText="1" indent="1"/>
    </xf>
    <xf numFmtId="0" fontId="35" fillId="29" borderId="130" xfId="0" applyFont="1" applyFill="1" applyBorder="1" applyAlignment="1">
      <alignment horizontal="left" vertical="center" wrapText="1" indent="1"/>
    </xf>
    <xf numFmtId="1" fontId="190" fillId="38" borderId="178" xfId="0" applyNumberFormat="1" applyFont="1" applyFill="1" applyBorder="1" applyAlignment="1">
      <alignment horizontal="center" vertical="center" wrapText="1"/>
    </xf>
    <xf numFmtId="1" fontId="190" fillId="38" borderId="179" xfId="0" applyNumberFormat="1" applyFont="1" applyFill="1" applyBorder="1" applyAlignment="1">
      <alignment horizontal="center" vertical="center"/>
    </xf>
    <xf numFmtId="168" fontId="187" fillId="0" borderId="240" xfId="0" applyNumberFormat="1" applyFont="1" applyBorder="1" applyAlignment="1" applyProtection="1">
      <alignment vertical="center" shrinkToFit="1"/>
      <protection locked="0"/>
    </xf>
    <xf numFmtId="168" fontId="187" fillId="0" borderId="138" xfId="0" applyNumberFormat="1" applyFont="1" applyBorder="1" applyAlignment="1" applyProtection="1">
      <alignment vertical="center" shrinkToFit="1"/>
      <protection locked="0"/>
    </xf>
    <xf numFmtId="168" fontId="187" fillId="0" borderId="112" xfId="0" applyNumberFormat="1" applyFont="1" applyBorder="1" applyAlignment="1" applyProtection="1">
      <alignment vertical="center" shrinkToFit="1"/>
      <protection locked="0"/>
    </xf>
    <xf numFmtId="168" fontId="187" fillId="0" borderId="113" xfId="0" applyNumberFormat="1" applyFont="1" applyBorder="1" applyAlignment="1" applyProtection="1">
      <alignment vertical="center" shrinkToFit="1"/>
      <protection locked="0"/>
    </xf>
    <xf numFmtId="0" fontId="187" fillId="29" borderId="125" xfId="0" applyFont="1" applyFill="1" applyBorder="1" applyAlignment="1">
      <alignment horizontal="left" vertical="top" wrapText="1" indent="1"/>
    </xf>
    <xf numFmtId="0" fontId="34" fillId="29" borderId="121" xfId="0" applyFont="1" applyFill="1" applyBorder="1" applyAlignment="1">
      <alignment horizontal="center" vertical="center"/>
    </xf>
    <xf numFmtId="0" fontId="34" fillId="29" borderId="100" xfId="0" applyFont="1" applyFill="1" applyBorder="1" applyAlignment="1">
      <alignment horizontal="center" vertical="center"/>
    </xf>
    <xf numFmtId="0" fontId="34" fillId="29" borderId="101" xfId="0" applyFont="1" applyFill="1" applyBorder="1" applyAlignment="1">
      <alignment horizontal="center" vertical="center"/>
    </xf>
    <xf numFmtId="0" fontId="11" fillId="29" borderId="118" xfId="0" applyFont="1" applyFill="1" applyBorder="1" applyAlignment="1">
      <alignment horizontal="left" vertical="center" indent="1"/>
    </xf>
    <xf numFmtId="0" fontId="11" fillId="29" borderId="119" xfId="0" applyFont="1" applyFill="1" applyBorder="1" applyAlignment="1">
      <alignment horizontal="left" vertical="center" indent="1"/>
    </xf>
    <xf numFmtId="0" fontId="11" fillId="29" borderId="120" xfId="0" applyFont="1" applyFill="1" applyBorder="1" applyAlignment="1">
      <alignment horizontal="left" vertical="center" indent="1"/>
    </xf>
    <xf numFmtId="0" fontId="11" fillId="29" borderId="107" xfId="0" applyFont="1" applyFill="1" applyBorder="1" applyAlignment="1">
      <alignment horizontal="left" vertical="center" indent="1"/>
    </xf>
    <xf numFmtId="0" fontId="11" fillId="29" borderId="108" xfId="0" applyFont="1" applyFill="1" applyBorder="1" applyAlignment="1">
      <alignment horizontal="left" vertical="center" indent="1"/>
    </xf>
    <xf numFmtId="0" fontId="11" fillId="29" borderId="110" xfId="0" applyFont="1" applyFill="1" applyBorder="1" applyAlignment="1">
      <alignment horizontal="left" vertical="center" indent="1"/>
    </xf>
    <xf numFmtId="0" fontId="11" fillId="29" borderId="107" xfId="0" applyFont="1" applyFill="1" applyBorder="1" applyAlignment="1">
      <alignment horizontal="left" vertical="center" wrapText="1" indent="1"/>
    </xf>
    <xf numFmtId="0" fontId="11" fillId="29" borderId="108" xfId="0" applyFont="1" applyFill="1" applyBorder="1" applyAlignment="1">
      <alignment horizontal="left" vertical="center" wrapText="1" indent="1"/>
    </xf>
    <xf numFmtId="0" fontId="11" fillId="29" borderId="110" xfId="0" applyFont="1" applyFill="1" applyBorder="1" applyAlignment="1">
      <alignment horizontal="left" vertical="center" wrapText="1" indent="1"/>
    </xf>
    <xf numFmtId="0" fontId="31" fillId="29" borderId="107" xfId="0" applyFont="1" applyFill="1" applyBorder="1" applyAlignment="1">
      <alignment horizontal="left" vertical="center" indent="1"/>
    </xf>
    <xf numFmtId="0" fontId="31" fillId="29" borderId="108" xfId="0" applyFont="1" applyFill="1" applyBorder="1" applyAlignment="1">
      <alignment horizontal="left" vertical="center" indent="1"/>
    </xf>
    <xf numFmtId="0" fontId="31" fillId="29" borderId="110" xfId="0" applyFont="1" applyFill="1" applyBorder="1" applyAlignment="1">
      <alignment horizontal="left" vertical="center" indent="1"/>
    </xf>
    <xf numFmtId="0" fontId="11" fillId="29" borderId="107" xfId="0" quotePrefix="1" applyFont="1" applyFill="1" applyBorder="1" applyAlignment="1">
      <alignment horizontal="left" vertical="center" indent="3"/>
    </xf>
    <xf numFmtId="0" fontId="11" fillId="29" borderId="108" xfId="0" quotePrefix="1" applyFont="1" applyFill="1" applyBorder="1" applyAlignment="1">
      <alignment horizontal="left" vertical="center" indent="3"/>
    </xf>
    <xf numFmtId="0" fontId="11" fillId="29" borderId="110" xfId="0" quotePrefix="1" applyFont="1" applyFill="1" applyBorder="1" applyAlignment="1">
      <alignment horizontal="left" vertical="center" indent="3"/>
    </xf>
    <xf numFmtId="0" fontId="0" fillId="29" borderId="107" xfId="0" applyFill="1" applyBorder="1" applyAlignment="1">
      <alignment horizontal="left" vertical="center" wrapText="1" indent="1"/>
    </xf>
    <xf numFmtId="0" fontId="0" fillId="29" borderId="108" xfId="0" applyFill="1" applyBorder="1" applyAlignment="1">
      <alignment horizontal="left" vertical="center" wrapText="1" indent="1"/>
    </xf>
    <xf numFmtId="0" fontId="0" fillId="29" borderId="110" xfId="0" applyFill="1" applyBorder="1" applyAlignment="1">
      <alignment horizontal="left" vertical="center" wrapText="1" indent="1"/>
    </xf>
    <xf numFmtId="0" fontId="0" fillId="29" borderId="107" xfId="0" applyFill="1" applyBorder="1" applyAlignment="1">
      <alignment horizontal="left" vertical="center" indent="1"/>
    </xf>
    <xf numFmtId="0" fontId="0" fillId="29" borderId="108" xfId="0" applyFill="1" applyBorder="1" applyAlignment="1">
      <alignment horizontal="left" vertical="center" indent="1"/>
    </xf>
    <xf numFmtId="0" fontId="0" fillId="29" borderId="110" xfId="0" applyFill="1" applyBorder="1" applyAlignment="1">
      <alignment horizontal="left" vertical="center" indent="1"/>
    </xf>
    <xf numFmtId="0" fontId="0" fillId="29" borderId="121" xfId="0" applyFill="1" applyBorder="1" applyAlignment="1">
      <alignment horizontal="left" vertical="center" wrapText="1" indent="1"/>
    </xf>
    <xf numFmtId="0" fontId="0" fillId="29" borderId="100" xfId="0" applyFill="1" applyBorder="1" applyAlignment="1">
      <alignment horizontal="left" vertical="center" wrapText="1" indent="1"/>
    </xf>
    <xf numFmtId="0" fontId="0" fillId="29" borderId="101" xfId="0" applyFill="1" applyBorder="1" applyAlignment="1">
      <alignment horizontal="left" vertical="center" wrapText="1" indent="1"/>
    </xf>
    <xf numFmtId="0" fontId="36" fillId="29" borderId="124" xfId="0" applyFont="1" applyFill="1" applyBorder="1" applyAlignment="1">
      <alignment horizontal="left" indent="1"/>
    </xf>
    <xf numFmtId="0" fontId="36" fillId="29" borderId="125" xfId="0" applyFont="1" applyFill="1" applyBorder="1" applyAlignment="1">
      <alignment horizontal="left" indent="1"/>
    </xf>
    <xf numFmtId="0" fontId="36" fillId="29" borderId="128" xfId="0" applyFont="1" applyFill="1" applyBorder="1" applyAlignment="1">
      <alignment horizontal="left" indent="1"/>
    </xf>
    <xf numFmtId="0" fontId="29" fillId="29" borderId="133" xfId="0" quotePrefix="1" applyFont="1" applyFill="1" applyBorder="1" applyAlignment="1">
      <alignment horizontal="right"/>
    </xf>
    <xf numFmtId="0" fontId="29" fillId="29" borderId="114" xfId="0" quotePrefix="1" applyFont="1" applyFill="1" applyBorder="1" applyAlignment="1">
      <alignment horizontal="right"/>
    </xf>
    <xf numFmtId="0" fontId="29" fillId="29" borderId="134" xfId="0" quotePrefix="1" applyFont="1" applyFill="1" applyBorder="1" applyAlignment="1">
      <alignment horizontal="right"/>
    </xf>
    <xf numFmtId="0" fontId="143" fillId="29" borderId="107" xfId="0" applyFont="1" applyFill="1" applyBorder="1" applyAlignment="1">
      <alignment horizontal="left" vertical="center" indent="1"/>
    </xf>
    <xf numFmtId="0" fontId="143" fillId="29" borderId="108" xfId="0" applyFont="1" applyFill="1" applyBorder="1" applyAlignment="1">
      <alignment horizontal="left" vertical="center" indent="1"/>
    </xf>
    <xf numFmtId="0" fontId="143" fillId="29" borderId="110" xfId="0" applyFont="1" applyFill="1" applyBorder="1" applyAlignment="1">
      <alignment horizontal="left" vertical="center" indent="1"/>
    </xf>
    <xf numFmtId="0" fontId="31" fillId="29" borderId="118" xfId="0" applyFont="1" applyFill="1" applyBorder="1" applyAlignment="1">
      <alignment horizontal="center" vertical="center"/>
    </xf>
    <xf numFmtId="0" fontId="31" fillId="29" borderId="119" xfId="0" applyFont="1" applyFill="1" applyBorder="1" applyAlignment="1">
      <alignment horizontal="center" vertical="center"/>
    </xf>
    <xf numFmtId="0" fontId="31" fillId="29" borderId="120" xfId="0" applyFont="1" applyFill="1" applyBorder="1" applyAlignment="1">
      <alignment horizontal="center" vertical="center"/>
    </xf>
    <xf numFmtId="0" fontId="31" fillId="29" borderId="142" xfId="0" applyFont="1" applyFill="1" applyBorder="1" applyAlignment="1">
      <alignment horizontal="center" vertical="center"/>
    </xf>
    <xf numFmtId="0" fontId="31" fillId="29" borderId="143" xfId="0" applyFont="1" applyFill="1" applyBorder="1" applyAlignment="1">
      <alignment horizontal="center" vertical="center"/>
    </xf>
    <xf numFmtId="0" fontId="31" fillId="29" borderId="141" xfId="0" applyFont="1" applyFill="1" applyBorder="1" applyAlignment="1">
      <alignment horizontal="center" vertical="center" wrapText="1"/>
    </xf>
    <xf numFmtId="0" fontId="31" fillId="29" borderId="245" xfId="0" applyFont="1" applyFill="1" applyBorder="1" applyAlignment="1">
      <alignment horizontal="center" vertical="center" wrapText="1"/>
    </xf>
    <xf numFmtId="0" fontId="31" fillId="29" borderId="124" xfId="0" applyFont="1" applyFill="1" applyBorder="1" applyAlignment="1">
      <alignment horizontal="center" vertical="center"/>
    </xf>
    <xf numFmtId="0" fontId="31" fillId="29" borderId="131" xfId="0" applyFont="1" applyFill="1" applyBorder="1" applyAlignment="1">
      <alignment horizontal="center" vertical="center"/>
    </xf>
    <xf numFmtId="0" fontId="31" fillId="29" borderId="126" xfId="0" applyFont="1" applyFill="1" applyBorder="1" applyAlignment="1">
      <alignment horizontal="center" vertical="center"/>
    </xf>
    <xf numFmtId="0" fontId="31" fillId="29" borderId="246" xfId="0" applyFont="1" applyFill="1" applyBorder="1" applyAlignment="1">
      <alignment horizontal="center" vertical="center"/>
    </xf>
    <xf numFmtId="0" fontId="137" fillId="38" borderId="89" xfId="0" applyFont="1" applyFill="1" applyBorder="1" applyAlignment="1">
      <alignment horizontal="left" vertical="center" indent="1"/>
    </xf>
    <xf numFmtId="0" fontId="137" fillId="38" borderId="90" xfId="0" applyFont="1" applyFill="1" applyBorder="1" applyAlignment="1">
      <alignment horizontal="left" vertical="center" indent="1"/>
    </xf>
    <xf numFmtId="0" fontId="137" fillId="38" borderId="91" xfId="0" applyFont="1" applyFill="1" applyBorder="1" applyAlignment="1">
      <alignment horizontal="left" vertical="center" indent="1"/>
    </xf>
    <xf numFmtId="0" fontId="133" fillId="38" borderId="122" xfId="0" applyFont="1" applyFill="1" applyBorder="1" applyAlignment="1">
      <alignment horizontal="right"/>
    </xf>
    <xf numFmtId="0" fontId="133" fillId="38" borderId="114" xfId="0" applyFont="1" applyFill="1" applyBorder="1" applyAlignment="1">
      <alignment horizontal="right"/>
    </xf>
    <xf numFmtId="0" fontId="133" fillId="38" borderId="123" xfId="0" applyFont="1" applyFill="1" applyBorder="1" applyAlignment="1">
      <alignment horizontal="right"/>
    </xf>
    <xf numFmtId="0" fontId="182" fillId="38" borderId="89" xfId="0" applyFont="1" applyFill="1" applyBorder="1" applyAlignment="1">
      <alignment horizontal="left" vertical="center" indent="1"/>
    </xf>
    <xf numFmtId="0" fontId="182" fillId="38" borderId="90" xfId="0" applyFont="1" applyFill="1" applyBorder="1" applyAlignment="1">
      <alignment horizontal="left" vertical="center" indent="1"/>
    </xf>
    <xf numFmtId="0" fontId="182" fillId="38" borderId="91" xfId="0" applyFont="1" applyFill="1" applyBorder="1" applyAlignment="1">
      <alignment horizontal="left" vertical="center" indent="1"/>
    </xf>
    <xf numFmtId="0" fontId="133" fillId="38" borderId="94" xfId="0" applyFont="1" applyFill="1" applyBorder="1" applyAlignment="1">
      <alignment horizontal="left" vertical="center" indent="1"/>
    </xf>
    <xf numFmtId="0" fontId="133" fillId="38" borderId="61" xfId="0" applyFont="1" applyFill="1" applyBorder="1" applyAlignment="1">
      <alignment horizontal="left" vertical="center" indent="1"/>
    </xf>
    <xf numFmtId="0" fontId="133" fillId="38" borderId="95" xfId="0" applyFont="1" applyFill="1" applyBorder="1" applyAlignment="1">
      <alignment horizontal="left" vertical="center" indent="1"/>
    </xf>
    <xf numFmtId="0" fontId="137" fillId="38" borderId="89" xfId="0" applyFont="1" applyFill="1" applyBorder="1" applyAlignment="1">
      <alignment horizontal="left" indent="1"/>
    </xf>
    <xf numFmtId="0" fontId="137" fillId="38" borderId="90" xfId="0" applyFont="1" applyFill="1" applyBorder="1" applyAlignment="1">
      <alignment horizontal="left" indent="1"/>
    </xf>
    <xf numFmtId="0" fontId="137" fillId="38" borderId="91" xfId="0" applyFont="1" applyFill="1" applyBorder="1" applyAlignment="1">
      <alignment horizontal="left" indent="1"/>
    </xf>
    <xf numFmtId="0" fontId="133" fillId="38" borderId="122" xfId="0" quotePrefix="1" applyFont="1" applyFill="1" applyBorder="1" applyAlignment="1">
      <alignment horizontal="right"/>
    </xf>
    <xf numFmtId="0" fontId="133" fillId="38" borderId="142" xfId="0" applyFont="1" applyFill="1" applyBorder="1" applyAlignment="1">
      <alignment horizontal="center" vertical="center" wrapText="1"/>
    </xf>
    <xf numFmtId="0" fontId="133" fillId="38" borderId="119" xfId="0" applyFont="1" applyFill="1" applyBorder="1" applyAlignment="1">
      <alignment horizontal="center" vertical="center" wrapText="1"/>
    </xf>
    <xf numFmtId="0" fontId="133" fillId="38" borderId="120" xfId="0" applyFont="1" applyFill="1" applyBorder="1" applyAlignment="1">
      <alignment horizontal="center" vertical="center" wrapText="1"/>
    </xf>
    <xf numFmtId="0" fontId="138" fillId="38" borderId="99" xfId="0" applyFont="1" applyFill="1" applyBorder="1" applyAlignment="1">
      <alignment horizontal="center"/>
    </xf>
    <xf numFmtId="0" fontId="138" fillId="38" borderId="100" xfId="0" applyFont="1" applyFill="1" applyBorder="1" applyAlignment="1">
      <alignment horizontal="center"/>
    </xf>
    <xf numFmtId="0" fontId="138" fillId="38" borderId="101" xfId="0" applyFont="1" applyFill="1" applyBorder="1" applyAlignment="1">
      <alignment horizontal="center"/>
    </xf>
    <xf numFmtId="0" fontId="11" fillId="38" borderId="103" xfId="0" applyFont="1" applyFill="1" applyBorder="1" applyAlignment="1">
      <alignment horizontal="left" vertical="center" wrapText="1" indent="1"/>
    </xf>
    <xf numFmtId="0" fontId="11" fillId="38" borderId="112" xfId="0" applyFont="1" applyFill="1" applyBorder="1" applyAlignment="1">
      <alignment horizontal="left" vertical="center" wrapText="1" indent="1"/>
    </xf>
    <xf numFmtId="0" fontId="137" fillId="38" borderId="242" xfId="0" applyFont="1" applyFill="1" applyBorder="1" applyAlignment="1">
      <alignment horizontal="left" vertical="center" indent="1"/>
    </xf>
    <xf numFmtId="0" fontId="137" fillId="38" borderId="108" xfId="0" applyFont="1" applyFill="1" applyBorder="1" applyAlignment="1">
      <alignment horizontal="left" vertical="center" indent="1"/>
    </xf>
    <xf numFmtId="0" fontId="137" fillId="38" borderId="110" xfId="0" applyFont="1" applyFill="1" applyBorder="1" applyAlignment="1">
      <alignment horizontal="left" vertical="center" indent="1"/>
    </xf>
    <xf numFmtId="0" fontId="36" fillId="29" borderId="262" xfId="0" applyFont="1" applyFill="1" applyBorder="1" applyAlignment="1">
      <alignment vertical="center"/>
    </xf>
    <xf numFmtId="0" fontId="36" fillId="29" borderId="263" xfId="0" applyFont="1" applyFill="1" applyBorder="1" applyAlignment="1">
      <alignment vertical="center"/>
    </xf>
    <xf numFmtId="0" fontId="36" fillId="29" borderId="264" xfId="0" applyFont="1" applyFill="1" applyBorder="1" applyAlignment="1">
      <alignment vertical="center"/>
    </xf>
    <xf numFmtId="0" fontId="34" fillId="29" borderId="122" xfId="0" applyFont="1" applyFill="1" applyBorder="1" applyAlignment="1">
      <alignment horizontal="right"/>
    </xf>
    <xf numFmtId="0" fontId="34" fillId="29" borderId="114" xfId="0" applyFont="1" applyFill="1" applyBorder="1" applyAlignment="1">
      <alignment horizontal="right"/>
    </xf>
    <xf numFmtId="0" fontId="34" fillId="29" borderId="123" xfId="0" applyFont="1" applyFill="1" applyBorder="1" applyAlignment="1">
      <alignment horizontal="right"/>
    </xf>
    <xf numFmtId="0" fontId="48" fillId="29" borderId="140" xfId="0" applyFont="1" applyFill="1" applyBorder="1" applyAlignment="1">
      <alignment horizontal="center" vertical="center" wrapText="1"/>
    </xf>
    <xf numFmtId="0" fontId="48" fillId="29" borderId="137" xfId="0" applyFont="1" applyFill="1" applyBorder="1" applyAlignment="1">
      <alignment horizontal="center" vertical="center" wrapText="1"/>
    </xf>
    <xf numFmtId="0" fontId="48" fillId="29" borderId="141" xfId="0" applyFont="1" applyFill="1" applyBorder="1" applyAlignment="1">
      <alignment horizontal="center" vertical="center" wrapText="1"/>
    </xf>
    <xf numFmtId="0" fontId="48" fillId="29" borderId="71" xfId="0" applyFont="1" applyFill="1" applyBorder="1" applyAlignment="1">
      <alignment horizontal="center" vertical="center" wrapText="1"/>
    </xf>
    <xf numFmtId="0" fontId="48" fillId="29" borderId="142" xfId="0" applyFont="1" applyFill="1" applyBorder="1" applyAlignment="1">
      <alignment horizontal="center" vertical="center" wrapText="1"/>
    </xf>
    <xf numFmtId="0" fontId="48" fillId="29" borderId="143" xfId="0" applyFont="1" applyFill="1" applyBorder="1" applyAlignment="1">
      <alignment horizontal="center" vertical="center" wrapText="1"/>
    </xf>
    <xf numFmtId="0" fontId="131" fillId="29" borderId="118" xfId="0" applyFont="1" applyFill="1" applyBorder="1" applyAlignment="1">
      <alignment horizontal="center" vertical="center" wrapText="1"/>
    </xf>
    <xf numFmtId="0" fontId="131" fillId="29" borderId="143" xfId="0" applyFont="1" applyFill="1" applyBorder="1" applyAlignment="1">
      <alignment horizontal="center" vertical="center"/>
    </xf>
    <xf numFmtId="0" fontId="131" fillId="29" borderId="140" xfId="0" applyFont="1" applyFill="1" applyBorder="1" applyAlignment="1">
      <alignment horizontal="center" vertical="center" wrapText="1"/>
    </xf>
    <xf numFmtId="0" fontId="131" fillId="29" borderId="135" xfId="0" applyFont="1" applyFill="1" applyBorder="1" applyAlignment="1">
      <alignment horizontal="center" vertical="center"/>
    </xf>
    <xf numFmtId="0" fontId="131" fillId="29" borderId="141" xfId="0" applyFont="1" applyFill="1" applyBorder="1" applyAlignment="1">
      <alignment horizontal="center" vertical="center" wrapText="1"/>
    </xf>
    <xf numFmtId="0" fontId="131" fillId="29" borderId="152" xfId="0" applyFont="1" applyFill="1" applyBorder="1" applyAlignment="1">
      <alignment horizontal="center" vertical="center" wrapText="1"/>
    </xf>
    <xf numFmtId="0" fontId="131" fillId="29" borderId="126" xfId="0" applyFont="1" applyFill="1" applyBorder="1" applyAlignment="1">
      <alignment horizontal="center" vertical="center" wrapText="1"/>
    </xf>
    <xf numFmtId="0" fontId="131" fillId="29" borderId="122" xfId="0" applyFont="1" applyFill="1" applyBorder="1" applyAlignment="1">
      <alignment horizontal="center" vertical="center" wrapText="1"/>
    </xf>
    <xf numFmtId="0" fontId="131" fillId="29" borderId="119" xfId="0" applyFont="1" applyFill="1" applyBorder="1" applyAlignment="1">
      <alignment horizontal="center" vertical="center" wrapText="1"/>
    </xf>
    <xf numFmtId="0" fontId="131" fillId="29" borderId="150" xfId="0" applyFont="1" applyFill="1" applyBorder="1" applyAlignment="1">
      <alignment horizontal="center" vertical="center" wrapText="1"/>
    </xf>
    <xf numFmtId="0" fontId="131" fillId="29" borderId="154" xfId="0" applyFont="1" applyFill="1" applyBorder="1" applyAlignment="1">
      <alignment horizontal="center" vertical="center" wrapText="1"/>
    </xf>
    <xf numFmtId="0" fontId="131" fillId="29" borderId="127" xfId="0" applyFont="1" applyFill="1" applyBorder="1" applyAlignment="1">
      <alignment horizontal="center" vertical="center" wrapText="1"/>
    </xf>
    <xf numFmtId="0" fontId="131" fillId="29" borderId="123" xfId="0" applyFont="1" applyFill="1" applyBorder="1" applyAlignment="1">
      <alignment horizontal="center" vertical="center" wrapText="1"/>
    </xf>
    <xf numFmtId="0" fontId="131" fillId="29" borderId="142" xfId="0" applyFont="1" applyFill="1" applyBorder="1" applyAlignment="1">
      <alignment horizontal="center" vertical="center" wrapText="1"/>
    </xf>
    <xf numFmtId="0" fontId="131" fillId="29" borderId="120" xfId="0" applyFont="1" applyFill="1" applyBorder="1" applyAlignment="1">
      <alignment horizontal="center" vertical="center" wrapText="1"/>
    </xf>
    <xf numFmtId="0" fontId="131" fillId="29" borderId="151" xfId="0" applyFont="1" applyFill="1" applyBorder="1" applyAlignment="1">
      <alignment horizontal="center" vertical="center" wrapText="1"/>
    </xf>
    <xf numFmtId="0" fontId="131" fillId="29" borderId="155" xfId="0" applyFont="1" applyFill="1" applyBorder="1" applyAlignment="1">
      <alignment horizontal="center" vertical="center" wrapText="1"/>
    </xf>
    <xf numFmtId="0" fontId="131" fillId="29" borderId="135" xfId="0" applyFont="1" applyFill="1" applyBorder="1" applyAlignment="1">
      <alignment horizontal="center" vertical="center" wrapText="1"/>
    </xf>
    <xf numFmtId="0" fontId="29" fillId="29" borderId="104" xfId="0" applyFont="1" applyFill="1" applyBorder="1" applyAlignment="1">
      <alignment horizontal="center" vertical="center" wrapText="1"/>
    </xf>
    <xf numFmtId="0" fontId="29" fillId="29" borderId="106" xfId="0" applyFont="1" applyFill="1" applyBorder="1" applyAlignment="1">
      <alignment horizontal="center" vertical="center" wrapText="1"/>
    </xf>
    <xf numFmtId="0" fontId="29" fillId="29" borderId="118" xfId="0" applyFont="1" applyFill="1" applyBorder="1" applyAlignment="1">
      <alignment horizontal="center" vertical="center" wrapText="1"/>
    </xf>
    <xf numFmtId="0" fontId="29" fillId="29" borderId="107" xfId="0" applyFont="1" applyFill="1" applyBorder="1" applyAlignment="1">
      <alignment horizontal="center" vertical="center" wrapText="1"/>
    </xf>
    <xf numFmtId="0" fontId="29" fillId="29" borderId="120" xfId="0" applyFont="1" applyFill="1" applyBorder="1" applyAlignment="1">
      <alignment horizontal="center" vertical="center" wrapText="1"/>
    </xf>
    <xf numFmtId="0" fontId="36" fillId="29" borderId="89" xfId="0" applyFont="1" applyFill="1" applyBorder="1" applyAlignment="1">
      <alignment horizontal="left" vertical="center" wrapText="1" indent="1"/>
    </xf>
    <xf numFmtId="0" fontId="36" fillId="29" borderId="90" xfId="0" applyFont="1" applyFill="1" applyBorder="1" applyAlignment="1">
      <alignment horizontal="left" vertical="center" wrapText="1" indent="1"/>
    </xf>
    <xf numFmtId="0" fontId="36" fillId="29" borderId="91" xfId="0" applyFont="1" applyFill="1" applyBorder="1" applyAlignment="1">
      <alignment horizontal="left" vertical="center" wrapText="1" indent="1"/>
    </xf>
    <xf numFmtId="0" fontId="80" fillId="29" borderId="92" xfId="0" quotePrefix="1" applyFont="1" applyFill="1" applyBorder="1" applyAlignment="1">
      <alignment horizontal="right"/>
    </xf>
    <xf numFmtId="0" fontId="80" fillId="29" borderId="0" xfId="0" quotePrefix="1" applyFont="1" applyFill="1" applyAlignment="1">
      <alignment horizontal="right"/>
    </xf>
    <xf numFmtId="0" fontId="80" fillId="29" borderId="93" xfId="0" quotePrefix="1" applyFont="1" applyFill="1" applyBorder="1" applyAlignment="1">
      <alignment horizontal="right"/>
    </xf>
    <xf numFmtId="0" fontId="31" fillId="38" borderId="92" xfId="0" applyFont="1" applyFill="1" applyBorder="1" applyAlignment="1">
      <alignment horizontal="left" vertical="center" wrapText="1" indent="1"/>
    </xf>
    <xf numFmtId="0" fontId="31" fillId="38" borderId="0" xfId="0" applyFont="1" applyFill="1" applyAlignment="1">
      <alignment horizontal="left" vertical="center" wrapText="1" indent="1"/>
    </xf>
    <xf numFmtId="0" fontId="31" fillId="38" borderId="93" xfId="0" applyFont="1" applyFill="1" applyBorder="1" applyAlignment="1">
      <alignment horizontal="left" vertical="center" wrapText="1" indent="1"/>
    </xf>
    <xf numFmtId="0" fontId="36" fillId="29" borderId="92" xfId="0" applyFont="1" applyFill="1" applyBorder="1" applyAlignment="1">
      <alignment horizontal="left" vertical="center" wrapText="1" indent="1"/>
    </xf>
    <xf numFmtId="0" fontId="36" fillId="29" borderId="0" xfId="0" applyFont="1" applyFill="1" applyAlignment="1">
      <alignment horizontal="left" vertical="center" wrapText="1" indent="1"/>
    </xf>
    <xf numFmtId="0" fontId="36" fillId="29" borderId="93" xfId="0" applyFont="1" applyFill="1" applyBorder="1" applyAlignment="1">
      <alignment horizontal="left" vertical="center" wrapText="1" indent="1"/>
    </xf>
    <xf numFmtId="0" fontId="29" fillId="29" borderId="103" xfId="0" applyFont="1" applyFill="1" applyBorder="1" applyAlignment="1">
      <alignment horizontal="center" vertical="center" wrapText="1"/>
    </xf>
    <xf numFmtId="0" fontId="29" fillId="29" borderId="88" xfId="0" applyFont="1" applyFill="1" applyBorder="1" applyAlignment="1">
      <alignment horizontal="center" vertical="center" wrapText="1"/>
    </xf>
    <xf numFmtId="0" fontId="29" fillId="29" borderId="142" xfId="0" applyFont="1" applyFill="1" applyBorder="1" applyAlignment="1">
      <alignment horizontal="center" vertical="center" wrapText="1"/>
    </xf>
    <xf numFmtId="0" fontId="29" fillId="29" borderId="98" xfId="0" applyFont="1" applyFill="1" applyBorder="1" applyAlignment="1">
      <alignment horizontal="center" vertical="center" wrapText="1"/>
    </xf>
    <xf numFmtId="169" fontId="48" fillId="29" borderId="103" xfId="0" applyNumberFormat="1" applyFont="1" applyFill="1" applyBorder="1" applyAlignment="1">
      <alignment horizontal="center" vertical="center" wrapText="1"/>
    </xf>
    <xf numFmtId="169" fontId="29" fillId="29" borderId="103" xfId="0" applyNumberFormat="1" applyFont="1" applyFill="1" applyBorder="1" applyAlignment="1">
      <alignment horizontal="center" vertical="center"/>
    </xf>
    <xf numFmtId="169" fontId="29" fillId="26" borderId="103" xfId="0" applyNumberFormat="1" applyFont="1" applyFill="1" applyBorder="1" applyAlignment="1">
      <alignment horizontal="center" vertical="center" wrapText="1"/>
    </xf>
    <xf numFmtId="169" fontId="29" fillId="26" borderId="88" xfId="0" applyNumberFormat="1" applyFont="1" applyFill="1" applyBorder="1" applyAlignment="1">
      <alignment horizontal="center" vertical="center" wrapText="1"/>
    </xf>
    <xf numFmtId="169" fontId="29" fillId="29" borderId="104" xfId="0" applyNumberFormat="1" applyFont="1" applyFill="1" applyBorder="1" applyAlignment="1">
      <alignment horizontal="center" vertical="center" wrapText="1"/>
    </xf>
    <xf numFmtId="169" fontId="29" fillId="29" borderId="106" xfId="0" applyNumberFormat="1" applyFont="1" applyFill="1" applyBorder="1" applyAlignment="1">
      <alignment horizontal="center" vertical="center" wrapText="1"/>
    </xf>
    <xf numFmtId="0" fontId="0" fillId="26" borderId="92" xfId="0" applyFill="1" applyBorder="1" applyAlignment="1">
      <alignment vertical="center"/>
    </xf>
    <xf numFmtId="0" fontId="0" fillId="26" borderId="0" xfId="0" applyFill="1" applyAlignment="1">
      <alignment vertical="center"/>
    </xf>
    <xf numFmtId="0" fontId="0" fillId="26" borderId="93" xfId="0" applyFill="1" applyBorder="1" applyAlignment="1">
      <alignment vertical="center"/>
    </xf>
    <xf numFmtId="169" fontId="34" fillId="29" borderId="122" xfId="0" quotePrefix="1" applyNumberFormat="1" applyFont="1" applyFill="1" applyBorder="1" applyAlignment="1">
      <alignment horizontal="right"/>
    </xf>
    <xf numFmtId="169" fontId="34" fillId="29" borderId="114" xfId="0" quotePrefix="1" applyNumberFormat="1" applyFont="1" applyFill="1" applyBorder="1" applyAlignment="1">
      <alignment horizontal="right"/>
    </xf>
    <xf numFmtId="169" fontId="34" fillId="29" borderId="123" xfId="0" quotePrefix="1" applyNumberFormat="1" applyFont="1" applyFill="1" applyBorder="1" applyAlignment="1">
      <alignment horizontal="right"/>
    </xf>
    <xf numFmtId="0" fontId="34" fillId="32" borderId="140" xfId="0" applyFont="1" applyFill="1" applyBorder="1" applyAlignment="1">
      <alignment horizontal="center"/>
    </xf>
    <xf numFmtId="0" fontId="34" fillId="32" borderId="147" xfId="0" applyFont="1" applyFill="1" applyBorder="1" applyAlignment="1">
      <alignment horizontal="center"/>
    </xf>
    <xf numFmtId="0" fontId="74" fillId="32" borderId="126" xfId="0" applyFont="1" applyFill="1" applyBorder="1" applyAlignment="1">
      <alignment horizontal="center" vertical="center"/>
    </xf>
    <xf numFmtId="0" fontId="74" fillId="32" borderId="125" xfId="0" applyFont="1" applyFill="1" applyBorder="1" applyAlignment="1">
      <alignment horizontal="center" vertical="center"/>
    </xf>
    <xf numFmtId="0" fontId="74" fillId="32" borderId="183" xfId="0" applyFont="1" applyFill="1" applyBorder="1" applyAlignment="1">
      <alignment horizontal="center" vertical="center"/>
    </xf>
    <xf numFmtId="0" fontId="74" fillId="32" borderId="186" xfId="0" applyFont="1" applyFill="1" applyBorder="1" applyAlignment="1">
      <alignment horizontal="center" vertical="center"/>
    </xf>
    <xf numFmtId="0" fontId="74" fillId="32" borderId="187" xfId="0" applyFont="1" applyFill="1" applyBorder="1" applyAlignment="1">
      <alignment horizontal="center" vertical="center"/>
    </xf>
    <xf numFmtId="0" fontId="74" fillId="32" borderId="188" xfId="0" applyFont="1" applyFill="1" applyBorder="1" applyAlignment="1">
      <alignment horizontal="center" vertical="center"/>
    </xf>
    <xf numFmtId="0" fontId="31" fillId="16" borderId="184" xfId="0" applyFont="1" applyFill="1" applyBorder="1" applyAlignment="1">
      <alignment horizontal="center"/>
    </xf>
    <xf numFmtId="0" fontId="31" fillId="16" borderId="185" xfId="0" applyFont="1" applyFill="1" applyBorder="1" applyAlignment="1">
      <alignment horizontal="center"/>
    </xf>
    <xf numFmtId="0" fontId="31" fillId="27" borderId="114" xfId="0" applyFont="1" applyFill="1" applyBorder="1" applyAlignment="1">
      <alignment horizontal="left"/>
    </xf>
    <xf numFmtId="0" fontId="0" fillId="32" borderId="115" xfId="0" applyFill="1" applyBorder="1" applyAlignment="1">
      <alignment horizontal="left" wrapText="1"/>
    </xf>
    <xf numFmtId="0" fontId="0" fillId="32" borderId="116" xfId="0" applyFill="1" applyBorder="1" applyAlignment="1">
      <alignment horizontal="left" wrapText="1"/>
    </xf>
    <xf numFmtId="0" fontId="0" fillId="32" borderId="180" xfId="0" applyFill="1" applyBorder="1" applyAlignment="1">
      <alignment horizontal="left" wrapText="1"/>
    </xf>
    <xf numFmtId="0" fontId="47" fillId="16" borderId="129" xfId="0" applyFont="1" applyFill="1" applyBorder="1" applyAlignment="1">
      <alignment horizontal="center" wrapText="1"/>
    </xf>
    <xf numFmtId="0" fontId="47" fillId="16" borderId="181" xfId="0" applyFont="1" applyFill="1" applyBorder="1" applyAlignment="1">
      <alignment horizontal="center" wrapText="1"/>
    </xf>
    <xf numFmtId="0" fontId="0" fillId="32" borderId="182" xfId="0" applyFill="1" applyBorder="1" applyAlignment="1">
      <alignment horizontal="left" wrapText="1"/>
    </xf>
    <xf numFmtId="0" fontId="36" fillId="29" borderId="89" xfId="0" applyFont="1" applyFill="1" applyBorder="1" applyAlignment="1" applyProtection="1">
      <alignment horizontal="left" vertical="center" wrapText="1" indent="1"/>
      <protection hidden="1"/>
    </xf>
    <xf numFmtId="0" fontId="36" fillId="29" borderId="90" xfId="0" applyFont="1" applyFill="1" applyBorder="1" applyAlignment="1" applyProtection="1">
      <alignment horizontal="left" vertical="center" wrapText="1" indent="1"/>
      <protection hidden="1"/>
    </xf>
    <xf numFmtId="0" fontId="36" fillId="29" borderId="91" xfId="0" applyFont="1" applyFill="1" applyBorder="1" applyAlignment="1" applyProtection="1">
      <alignment horizontal="left" vertical="center" wrapText="1" indent="1"/>
      <protection hidden="1"/>
    </xf>
    <xf numFmtId="0" fontId="36" fillId="29" borderId="89" xfId="0" applyFont="1" applyFill="1" applyBorder="1" applyAlignment="1" applyProtection="1">
      <alignment horizontal="left" vertical="center" wrapText="1" indent="2"/>
      <protection hidden="1"/>
    </xf>
    <xf numFmtId="0" fontId="36" fillId="29" borderId="90" xfId="0" applyFont="1" applyFill="1" applyBorder="1" applyAlignment="1" applyProtection="1">
      <alignment horizontal="left" vertical="center" wrapText="1" indent="2"/>
      <protection hidden="1"/>
    </xf>
    <xf numFmtId="0" fontId="36" fillId="29" borderId="91" xfId="0" applyFont="1" applyFill="1" applyBorder="1" applyAlignment="1" applyProtection="1">
      <alignment horizontal="left" vertical="center" wrapText="1" indent="2"/>
      <protection hidden="1"/>
    </xf>
    <xf numFmtId="0" fontId="31" fillId="29" borderId="177" xfId="0" applyFont="1" applyFill="1" applyBorder="1" applyAlignment="1">
      <alignment horizontal="left" vertical="center" indent="1"/>
    </xf>
    <xf numFmtId="0" fontId="31" fillId="29" borderId="178" xfId="0" applyFont="1" applyFill="1" applyBorder="1" applyAlignment="1">
      <alignment horizontal="left" vertical="center" indent="1"/>
    </xf>
    <xf numFmtId="0" fontId="36" fillId="29" borderId="0" xfId="0" applyFont="1" applyFill="1" applyAlignment="1" applyProtection="1">
      <alignment horizontal="left" vertical="center" wrapText="1" indent="1"/>
      <protection hidden="1"/>
    </xf>
    <xf numFmtId="0" fontId="36" fillId="29" borderId="93" xfId="0" applyFont="1" applyFill="1" applyBorder="1" applyAlignment="1" applyProtection="1">
      <alignment horizontal="left" vertical="center" wrapText="1" indent="1"/>
      <protection hidden="1"/>
    </xf>
    <xf numFmtId="0" fontId="31" fillId="29" borderId="0" xfId="0" applyFont="1" applyFill="1" applyAlignment="1">
      <alignment horizontal="left" wrapText="1" indent="1" shrinkToFit="1"/>
    </xf>
    <xf numFmtId="0" fontId="31" fillId="29" borderId="93" xfId="0" applyFont="1" applyFill="1" applyBorder="1" applyAlignment="1">
      <alignment horizontal="left" wrapText="1" indent="1" shrinkToFit="1"/>
    </xf>
    <xf numFmtId="0" fontId="158" fillId="29" borderId="114" xfId="0" applyFont="1" applyFill="1" applyBorder="1" applyAlignment="1">
      <alignment horizontal="left" vertical="top" indent="1"/>
    </xf>
    <xf numFmtId="0" fontId="158" fillId="29" borderId="123" xfId="0" applyFont="1" applyFill="1" applyBorder="1" applyAlignment="1">
      <alignment horizontal="left" vertical="top" indent="1"/>
    </xf>
    <xf numFmtId="0" fontId="31" fillId="29" borderId="71" xfId="0" applyFont="1" applyFill="1" applyBorder="1" applyAlignment="1">
      <alignment horizontal="center" vertical="center" wrapText="1"/>
    </xf>
    <xf numFmtId="0" fontId="31" fillId="29" borderId="124" xfId="0" applyFont="1" applyFill="1" applyBorder="1" applyAlignment="1">
      <alignment horizontal="center" vertical="center" wrapText="1"/>
    </xf>
    <xf numFmtId="0" fontId="31" fillId="29" borderId="131" xfId="0" applyFont="1" applyFill="1" applyBorder="1" applyAlignment="1">
      <alignment horizontal="center" vertical="center" wrapText="1"/>
    </xf>
    <xf numFmtId="0" fontId="31" fillId="29" borderId="142" xfId="0" applyFont="1" applyFill="1" applyBorder="1" applyAlignment="1">
      <alignment horizontal="center" vertical="center" wrapText="1"/>
    </xf>
    <xf numFmtId="0" fontId="31" fillId="29" borderId="143" xfId="0" applyFont="1" applyFill="1" applyBorder="1" applyAlignment="1">
      <alignment horizontal="center" vertical="center" wrapText="1"/>
    </xf>
    <xf numFmtId="0" fontId="31" fillId="29" borderId="115" xfId="0" applyFont="1" applyFill="1" applyBorder="1" applyAlignment="1">
      <alignment horizontal="left" vertical="center"/>
    </xf>
    <xf numFmtId="0" fontId="31" fillId="29" borderId="116" xfId="0" applyFont="1" applyFill="1" applyBorder="1" applyAlignment="1">
      <alignment horizontal="left" vertical="center"/>
    </xf>
    <xf numFmtId="0" fontId="31" fillId="29" borderId="180" xfId="0" applyFont="1" applyFill="1" applyBorder="1" applyAlignment="1">
      <alignment horizontal="left" vertical="center"/>
    </xf>
    <xf numFmtId="0" fontId="31" fillId="29" borderId="140" xfId="0" applyFont="1" applyFill="1" applyBorder="1" applyAlignment="1">
      <alignment horizontal="center" vertical="center" wrapText="1"/>
    </xf>
    <xf numFmtId="0" fontId="31" fillId="29" borderId="144" xfId="0" applyFont="1" applyFill="1" applyBorder="1" applyAlignment="1">
      <alignment horizontal="center" vertical="center"/>
    </xf>
    <xf numFmtId="0" fontId="31" fillId="29" borderId="145" xfId="0" applyFont="1" applyFill="1" applyBorder="1" applyAlignment="1">
      <alignment horizontal="center" vertical="center"/>
    </xf>
    <xf numFmtId="0" fontId="31" fillId="26" borderId="141" xfId="0" applyFont="1" applyFill="1" applyBorder="1" applyAlignment="1">
      <alignment horizontal="center" vertical="center"/>
    </xf>
    <xf numFmtId="0" fontId="31" fillId="26" borderId="145" xfId="0" applyFont="1" applyFill="1" applyBorder="1" applyAlignment="1">
      <alignment horizontal="center" vertical="center"/>
    </xf>
    <xf numFmtId="0" fontId="31" fillId="29" borderId="145" xfId="0" applyFont="1" applyFill="1" applyBorder="1" applyAlignment="1">
      <alignment horizontal="center" vertical="center" wrapText="1"/>
    </xf>
    <xf numFmtId="0" fontId="31" fillId="29" borderId="119" xfId="0" applyFont="1" applyFill="1" applyBorder="1" applyAlignment="1">
      <alignment horizontal="center" vertical="center" wrapText="1"/>
    </xf>
    <xf numFmtId="0" fontId="31" fillId="29" borderId="120" xfId="0" applyFont="1" applyFill="1" applyBorder="1" applyAlignment="1">
      <alignment horizontal="center" vertical="center" wrapText="1"/>
    </xf>
    <xf numFmtId="0" fontId="31" fillId="29" borderId="151" xfId="0" applyFont="1" applyFill="1" applyBorder="1" applyAlignment="1">
      <alignment horizontal="center" vertical="center" wrapText="1"/>
    </xf>
    <xf numFmtId="0" fontId="31" fillId="29" borderId="190" xfId="0" applyFont="1" applyFill="1" applyBorder="1" applyAlignment="1">
      <alignment horizontal="center" vertical="center" wrapText="1"/>
    </xf>
    <xf numFmtId="0" fontId="31" fillId="29" borderId="141" xfId="0" applyFont="1" applyFill="1" applyBorder="1" applyAlignment="1">
      <alignment horizontal="center" vertical="center"/>
    </xf>
    <xf numFmtId="0" fontId="31" fillId="29" borderId="71" xfId="0" applyFont="1" applyFill="1" applyBorder="1" applyAlignment="1">
      <alignment horizontal="center" vertical="center"/>
    </xf>
    <xf numFmtId="0" fontId="13" fillId="29" borderId="115" xfId="0" applyFont="1" applyFill="1" applyBorder="1" applyAlignment="1">
      <alignment horizontal="left" vertical="center" wrapText="1" indent="1"/>
    </xf>
    <xf numFmtId="0" fontId="13" fillId="29" borderId="193" xfId="0" applyFont="1" applyFill="1" applyBorder="1" applyAlignment="1">
      <alignment horizontal="left" vertical="center" wrapText="1" indent="1"/>
    </xf>
    <xf numFmtId="0" fontId="31" fillId="29" borderId="126" xfId="0" applyFont="1" applyFill="1" applyBorder="1" applyAlignment="1">
      <alignment horizontal="center" vertical="center" wrapText="1"/>
    </xf>
    <xf numFmtId="0" fontId="31" fillId="29" borderId="186" xfId="0" applyFont="1" applyFill="1" applyBorder="1" applyAlignment="1">
      <alignment horizontal="center" vertical="center"/>
    </xf>
    <xf numFmtId="0" fontId="31" fillId="29" borderId="191" xfId="0" applyFont="1" applyFill="1" applyBorder="1" applyAlignment="1">
      <alignment horizontal="center" vertical="center" wrapText="1"/>
    </xf>
    <xf numFmtId="0" fontId="31" fillId="29" borderId="192" xfId="0" applyFont="1" applyFill="1" applyBorder="1" applyAlignment="1">
      <alignment horizontal="center" vertical="center" wrapText="1"/>
    </xf>
    <xf numFmtId="0" fontId="31" fillId="29" borderId="122" xfId="0" quotePrefix="1" applyFont="1" applyFill="1" applyBorder="1" applyAlignment="1">
      <alignment horizontal="right"/>
    </xf>
    <xf numFmtId="0" fontId="31" fillId="29" borderId="114" xfId="0" quotePrefix="1" applyFont="1" applyFill="1" applyBorder="1" applyAlignment="1">
      <alignment horizontal="right"/>
    </xf>
    <xf numFmtId="0" fontId="31" fillId="29" borderId="123" xfId="0" quotePrefix="1" applyFont="1" applyFill="1" applyBorder="1" applyAlignment="1">
      <alignment horizontal="right"/>
    </xf>
    <xf numFmtId="0" fontId="99" fillId="29" borderId="89" xfId="0" applyFont="1" applyFill="1" applyBorder="1" applyAlignment="1">
      <alignment vertical="center" wrapText="1"/>
    </xf>
    <xf numFmtId="0" fontId="99" fillId="29" borderId="90" xfId="0" applyFont="1" applyFill="1" applyBorder="1" applyAlignment="1">
      <alignment vertical="center" wrapText="1"/>
    </xf>
    <xf numFmtId="0" fontId="99" fillId="29" borderId="91" xfId="0" applyFont="1" applyFill="1" applyBorder="1" applyAlignment="1">
      <alignment vertical="center" wrapText="1"/>
    </xf>
    <xf numFmtId="0" fontId="29" fillId="29" borderId="115" xfId="0" applyFont="1" applyFill="1" applyBorder="1" applyAlignment="1" applyProtection="1">
      <alignment horizontal="left" vertical="center" indent="1"/>
      <protection hidden="1"/>
    </xf>
    <xf numFmtId="0" fontId="29" fillId="29" borderId="193" xfId="0" applyFont="1" applyFill="1" applyBorder="1" applyAlignment="1" applyProtection="1">
      <alignment horizontal="left" vertical="center" indent="1"/>
      <protection hidden="1"/>
    </xf>
    <xf numFmtId="0" fontId="48" fillId="29" borderId="103" xfId="0" applyFont="1" applyFill="1" applyBorder="1" applyAlignment="1">
      <alignment horizontal="center" vertical="center"/>
    </xf>
    <xf numFmtId="0" fontId="48" fillId="29" borderId="88" xfId="0" applyFont="1" applyFill="1" applyBorder="1" applyAlignment="1">
      <alignment horizontal="center" vertical="center"/>
    </xf>
    <xf numFmtId="0" fontId="48" fillId="29" borderId="103" xfId="0" applyFont="1" applyFill="1" applyBorder="1" applyAlignment="1">
      <alignment horizontal="center" vertical="center" wrapText="1"/>
    </xf>
    <xf numFmtId="0" fontId="48" fillId="29" borderId="104" xfId="0" applyFont="1" applyFill="1" applyBorder="1" applyAlignment="1">
      <alignment horizontal="center" vertical="center"/>
    </xf>
    <xf numFmtId="0" fontId="31" fillId="29" borderId="102" xfId="0" applyFont="1" applyFill="1" applyBorder="1" applyAlignment="1">
      <alignment horizontal="center" vertical="center" wrapText="1"/>
    </xf>
    <xf numFmtId="0" fontId="31" fillId="29" borderId="260" xfId="0" applyFont="1" applyFill="1" applyBorder="1" applyAlignment="1">
      <alignment horizontal="center" vertical="center"/>
    </xf>
    <xf numFmtId="169" fontId="31" fillId="29" borderId="103" xfId="0" applyNumberFormat="1" applyFont="1" applyFill="1" applyBorder="1" applyAlignment="1">
      <alignment horizontal="center" vertical="center" wrapText="1"/>
    </xf>
    <xf numFmtId="169" fontId="31" fillId="29" borderId="250" xfId="0" applyNumberFormat="1" applyFont="1" applyFill="1" applyBorder="1" applyAlignment="1">
      <alignment horizontal="center" vertical="center" wrapText="1"/>
    </xf>
    <xf numFmtId="169" fontId="31" fillId="29" borderId="150" xfId="0" applyNumberFormat="1" applyFont="1" applyFill="1" applyBorder="1" applyAlignment="1">
      <alignment horizontal="center" vertical="center" wrapText="1"/>
    </xf>
    <xf numFmtId="169" fontId="31" fillId="29" borderId="157" xfId="0" applyNumberFormat="1" applyFont="1" applyFill="1" applyBorder="1" applyAlignment="1">
      <alignment horizontal="center" vertical="center"/>
    </xf>
    <xf numFmtId="169" fontId="31" fillId="29" borderId="118" xfId="0" applyNumberFormat="1" applyFont="1" applyFill="1" applyBorder="1" applyAlignment="1">
      <alignment horizontal="center" vertical="center"/>
    </xf>
    <xf numFmtId="169" fontId="31" fillId="29" borderId="143" xfId="0" applyNumberFormat="1" applyFont="1" applyFill="1" applyBorder="1" applyAlignment="1">
      <alignment horizontal="center" vertical="center"/>
    </xf>
    <xf numFmtId="0" fontId="31" fillId="29" borderId="138" xfId="0" applyFont="1" applyFill="1" applyBorder="1" applyAlignment="1">
      <alignment horizontal="center" vertical="center"/>
    </xf>
    <xf numFmtId="0" fontId="31" fillId="29" borderId="94" xfId="0" applyFont="1" applyFill="1" applyBorder="1" applyAlignment="1">
      <alignment horizontal="center" vertical="center"/>
    </xf>
    <xf numFmtId="169" fontId="31" fillId="29" borderId="142" xfId="0" applyNumberFormat="1" applyFont="1" applyFill="1" applyBorder="1" applyAlignment="1">
      <alignment horizontal="center" vertical="center"/>
    </xf>
    <xf numFmtId="0" fontId="36" fillId="29" borderId="262" xfId="0" applyFont="1" applyFill="1" applyBorder="1" applyAlignment="1">
      <alignment horizontal="left" vertical="center" wrapText="1" indent="1"/>
    </xf>
    <xf numFmtId="0" fontId="36" fillId="29" borderId="263" xfId="0" applyFont="1" applyFill="1" applyBorder="1" applyAlignment="1">
      <alignment horizontal="left" vertical="center" wrapText="1" indent="1"/>
    </xf>
    <xf numFmtId="0" fontId="36" fillId="29" borderId="264" xfId="0" applyFont="1" applyFill="1" applyBorder="1" applyAlignment="1">
      <alignment horizontal="left" vertical="center" wrapText="1" indent="1"/>
    </xf>
    <xf numFmtId="0" fontId="31" fillId="29" borderId="150" xfId="0" applyFont="1" applyFill="1" applyBorder="1" applyAlignment="1">
      <alignment horizontal="center" vertical="center"/>
    </xf>
    <xf numFmtId="0" fontId="31" fillId="29" borderId="157" xfId="0" applyFont="1" applyFill="1" applyBorder="1" applyAlignment="1">
      <alignment horizontal="center" vertical="center"/>
    </xf>
    <xf numFmtId="169" fontId="31" fillId="29" borderId="128" xfId="0" applyNumberFormat="1" applyFont="1" applyFill="1" applyBorder="1" applyAlignment="1">
      <alignment horizontal="center" vertical="center" wrapText="1"/>
    </xf>
    <xf numFmtId="169" fontId="31" fillId="29" borderId="218" xfId="0" applyNumberFormat="1" applyFont="1" applyFill="1" applyBorder="1" applyAlignment="1">
      <alignment horizontal="center" vertical="center" wrapText="1"/>
    </xf>
    <xf numFmtId="169" fontId="31" fillId="29" borderId="151" xfId="0" applyNumberFormat="1" applyFont="1" applyFill="1" applyBorder="1" applyAlignment="1">
      <alignment horizontal="center" vertical="center" wrapText="1"/>
    </xf>
    <xf numFmtId="169" fontId="31" fillId="29" borderId="155" xfId="0" applyNumberFormat="1" applyFont="1" applyFill="1" applyBorder="1" applyAlignment="1">
      <alignment horizontal="center" vertical="center" wrapText="1"/>
    </xf>
    <xf numFmtId="0" fontId="31" fillId="29" borderId="95" xfId="0" applyFont="1" applyFill="1" applyBorder="1" applyAlignment="1">
      <alignment horizontal="center" vertical="center" wrapText="1"/>
    </xf>
    <xf numFmtId="0" fontId="31" fillId="29" borderId="253" xfId="0" applyFont="1" applyFill="1" applyBorder="1" applyAlignment="1">
      <alignment horizontal="center" vertical="center" wrapText="1"/>
    </xf>
    <xf numFmtId="0" fontId="31" fillId="29" borderId="70" xfId="0" applyFont="1" applyFill="1" applyBorder="1" applyAlignment="1">
      <alignment horizontal="center" vertical="center" wrapText="1"/>
    </xf>
    <xf numFmtId="0" fontId="31" fillId="29" borderId="152" xfId="0" applyFont="1" applyFill="1" applyBorder="1" applyAlignment="1">
      <alignment horizontal="center" vertical="center" wrapText="1"/>
    </xf>
    <xf numFmtId="169" fontId="31" fillId="29" borderId="234" xfId="0" applyNumberFormat="1" applyFont="1" applyFill="1" applyBorder="1" applyAlignment="1">
      <alignment horizontal="center" vertical="center" wrapText="1"/>
    </xf>
    <xf numFmtId="169" fontId="31" fillId="29" borderId="137" xfId="0" applyNumberFormat="1" applyFont="1" applyFill="1" applyBorder="1" applyAlignment="1">
      <alignment horizontal="center" vertical="center"/>
    </xf>
    <xf numFmtId="169" fontId="31" fillId="29" borderId="138" xfId="0" applyNumberFormat="1" applyFont="1" applyFill="1" applyBorder="1" applyAlignment="1">
      <alignment horizontal="center" vertical="center"/>
    </xf>
    <xf numFmtId="169" fontId="31" fillId="29" borderId="61" xfId="0" applyNumberFormat="1" applyFont="1" applyFill="1" applyBorder="1" applyAlignment="1">
      <alignment horizontal="center" vertical="center"/>
    </xf>
    <xf numFmtId="169" fontId="31" fillId="29" borderId="132" xfId="0" applyNumberFormat="1" applyFont="1" applyFill="1" applyBorder="1" applyAlignment="1">
      <alignment horizontal="center" vertical="center"/>
    </xf>
    <xf numFmtId="0" fontId="31" fillId="29" borderId="127" xfId="0" applyFont="1" applyFill="1" applyBorder="1" applyAlignment="1">
      <alignment horizontal="center" vertical="center" wrapText="1"/>
    </xf>
    <xf numFmtId="0" fontId="31" fillId="29" borderId="123" xfId="0" applyFont="1" applyFill="1" applyBorder="1" applyAlignment="1">
      <alignment horizontal="center" vertical="center" wrapText="1"/>
    </xf>
    <xf numFmtId="169" fontId="31" fillId="29" borderId="126" xfId="0" applyNumberFormat="1" applyFont="1" applyFill="1" applyBorder="1" applyAlignment="1">
      <alignment horizontal="center" vertical="center" wrapText="1"/>
    </xf>
    <xf numFmtId="169" fontId="31" fillId="29" borderId="122" xfId="0" applyNumberFormat="1" applyFont="1" applyFill="1" applyBorder="1" applyAlignment="1">
      <alignment horizontal="center" vertical="center" wrapText="1"/>
    </xf>
    <xf numFmtId="169" fontId="31" fillId="29" borderId="142" xfId="0" applyNumberFormat="1" applyFont="1" applyFill="1" applyBorder="1" applyAlignment="1">
      <alignment horizontal="center" vertical="center" wrapText="1"/>
    </xf>
    <xf numFmtId="169" fontId="31" fillId="29" borderId="119" xfId="0" applyNumberFormat="1" applyFont="1" applyFill="1" applyBorder="1" applyAlignment="1">
      <alignment horizontal="center" vertical="center" wrapText="1"/>
    </xf>
    <xf numFmtId="169" fontId="31" fillId="29" borderId="120" xfId="0" applyNumberFormat="1" applyFont="1" applyFill="1" applyBorder="1" applyAlignment="1">
      <alignment horizontal="center" vertical="center" wrapText="1"/>
    </xf>
    <xf numFmtId="169" fontId="31" fillId="29" borderId="141" xfId="0" applyNumberFormat="1" applyFont="1" applyFill="1" applyBorder="1" applyAlignment="1">
      <alignment horizontal="center" vertical="center" wrapText="1"/>
    </xf>
    <xf numFmtId="169" fontId="31" fillId="29" borderId="152" xfId="0" applyNumberFormat="1" applyFont="1" applyFill="1" applyBorder="1" applyAlignment="1">
      <alignment horizontal="center" vertical="center" wrapText="1"/>
    </xf>
    <xf numFmtId="0" fontId="31" fillId="29" borderId="125" xfId="0" applyFont="1" applyFill="1" applyBorder="1" applyAlignment="1">
      <alignment horizontal="center" vertical="center" wrapText="1"/>
    </xf>
    <xf numFmtId="0" fontId="31" fillId="29" borderId="276" xfId="0" applyFont="1" applyFill="1" applyBorder="1" applyAlignment="1">
      <alignment horizontal="center" vertical="center"/>
    </xf>
    <xf numFmtId="169" fontId="31" fillId="29" borderId="132" xfId="0" applyNumberFormat="1" applyFont="1" applyFill="1" applyBorder="1" applyAlignment="1">
      <alignment horizontal="center" vertical="center" wrapText="1"/>
    </xf>
    <xf numFmtId="0" fontId="31" fillId="29" borderId="140" xfId="0" applyFont="1" applyFill="1" applyBorder="1" applyAlignment="1">
      <alignment horizontal="center" vertical="center"/>
    </xf>
    <xf numFmtId="0" fontId="31" fillId="29" borderId="137" xfId="0" applyFont="1" applyFill="1" applyBorder="1" applyAlignment="1">
      <alignment horizontal="center" vertical="center"/>
    </xf>
    <xf numFmtId="169" fontId="31" fillId="29" borderId="157" xfId="0" applyNumberFormat="1" applyFont="1" applyFill="1" applyBorder="1" applyAlignment="1">
      <alignment horizontal="center" vertical="center" wrapText="1"/>
    </xf>
    <xf numFmtId="0" fontId="31" fillId="29" borderId="150" xfId="0" applyFont="1" applyFill="1" applyBorder="1" applyAlignment="1">
      <alignment horizontal="center" vertical="center" wrapText="1"/>
    </xf>
    <xf numFmtId="0" fontId="31" fillId="29" borderId="217" xfId="0" applyFont="1" applyFill="1" applyBorder="1" applyAlignment="1">
      <alignment horizontal="center" vertical="center" wrapText="1"/>
    </xf>
    <xf numFmtId="169" fontId="31" fillId="29" borderId="119" xfId="0" applyNumberFormat="1" applyFont="1" applyFill="1" applyBorder="1" applyAlignment="1">
      <alignment horizontal="center" vertical="center"/>
    </xf>
    <xf numFmtId="0" fontId="31" fillId="29" borderId="278" xfId="0" applyFont="1" applyFill="1" applyBorder="1" applyAlignment="1">
      <alignment horizontal="center" vertical="center"/>
    </xf>
    <xf numFmtId="0" fontId="31" fillId="29" borderId="135" xfId="0" applyFont="1" applyFill="1" applyBorder="1" applyAlignment="1">
      <alignment horizontal="center" vertical="center" wrapText="1"/>
    </xf>
    <xf numFmtId="0" fontId="31" fillId="29" borderId="277" xfId="0" applyFont="1" applyFill="1" applyBorder="1" applyAlignment="1">
      <alignment horizontal="center" vertical="center"/>
    </xf>
    <xf numFmtId="0" fontId="114" fillId="29" borderId="115" xfId="0" applyFont="1" applyFill="1" applyBorder="1" applyAlignment="1">
      <alignment horizontal="center" vertical="center" shrinkToFit="1"/>
    </xf>
    <xf numFmtId="0" fontId="114" fillId="29" borderId="116" xfId="0" applyFont="1" applyFill="1" applyBorder="1" applyAlignment="1">
      <alignment horizontal="center" vertical="center" shrinkToFit="1"/>
    </xf>
    <xf numFmtId="0" fontId="114" fillId="29" borderId="117" xfId="0" applyFont="1" applyFill="1" applyBorder="1" applyAlignment="1">
      <alignment horizontal="center" vertical="center" shrinkToFit="1"/>
    </xf>
    <xf numFmtId="0" fontId="87" fillId="27" borderId="0" xfId="0" applyFont="1" applyFill="1" applyAlignment="1">
      <alignment horizontal="left" wrapText="1" indent="1"/>
    </xf>
    <xf numFmtId="0" fontId="113" fillId="27" borderId="0" xfId="0" applyFont="1" applyFill="1" applyAlignment="1">
      <alignment horizontal="left" vertical="top" wrapText="1" indent="1"/>
    </xf>
    <xf numFmtId="0" fontId="52" fillId="27" borderId="0" xfId="0" applyFont="1" applyFill="1" applyAlignment="1">
      <alignment horizontal="left" wrapText="1" indent="1"/>
    </xf>
    <xf numFmtId="0" fontId="119" fillId="27" borderId="0" xfId="0" applyFont="1" applyFill="1" applyAlignment="1">
      <alignment horizontal="left" wrapText="1" indent="1"/>
    </xf>
    <xf numFmtId="0" fontId="119" fillId="27" borderId="0" xfId="0" applyFont="1" applyFill="1" applyAlignment="1">
      <alignment horizontal="left" vertical="top" wrapText="1"/>
    </xf>
    <xf numFmtId="0" fontId="119" fillId="27" borderId="0" xfId="0" applyFont="1" applyFill="1" applyAlignment="1">
      <alignment horizontal="left" indent="1"/>
    </xf>
    <xf numFmtId="0" fontId="87" fillId="27" borderId="0" xfId="0" applyFont="1" applyFill="1" applyAlignment="1">
      <alignment horizontal="left" vertical="top" wrapText="1" indent="1"/>
    </xf>
    <xf numFmtId="0" fontId="118" fillId="27" borderId="0" xfId="0" applyFont="1" applyFill="1" applyAlignment="1">
      <alignment horizontal="left" indent="1"/>
    </xf>
  </cellXfs>
  <cellStyles count="12">
    <cellStyle name="Currency 2" xfId="6" xr:uid="{00000000-0005-0000-0000-000000000000}"/>
    <cellStyle name="Hyperlink" xfId="11" builtinId="8"/>
    <cellStyle name="Hyperlink 2" xfId="3" xr:uid="{00000000-0005-0000-0000-000001000000}"/>
    <cellStyle name="Hyperlink 3" xfId="5" xr:uid="{00000000-0005-0000-0000-000002000000}"/>
    <cellStyle name="Normal" xfId="0" builtinId="0"/>
    <cellStyle name="Normal 2" xfId="1" xr:uid="{00000000-0005-0000-0000-000004000000}"/>
    <cellStyle name="Normal 2 2" xfId="4" xr:uid="{00000000-0005-0000-0000-000005000000}"/>
    <cellStyle name="Normal 3" xfId="2" xr:uid="{00000000-0005-0000-0000-000006000000}"/>
    <cellStyle name="Normal 3 2" xfId="7" xr:uid="{00000000-0005-0000-0000-000004000000}"/>
    <cellStyle name="Normal 4" xfId="8" xr:uid="{00000000-0005-0000-0000-000005000000}"/>
    <cellStyle name="Normal 5" xfId="9" xr:uid="{00000000-0005-0000-0000-000007000000}"/>
    <cellStyle name="Normal 8" xfId="10" xr:uid="{C1715764-E4D7-4C89-852C-71A4D2D2941C}"/>
  </cellStyles>
  <dxfs count="418">
    <dxf>
      <font>
        <condense val="0"/>
        <extend val="0"/>
        <color indexed="10"/>
      </font>
    </dxf>
    <dxf>
      <font>
        <b/>
        <i val="0"/>
        <condense val="0"/>
        <extend val="0"/>
        <color indexed="17"/>
      </font>
    </dxf>
    <dxf>
      <font>
        <condense val="0"/>
        <extend val="0"/>
        <color indexed="10"/>
      </font>
    </dxf>
    <dxf>
      <font>
        <b/>
        <i val="0"/>
        <condense val="0"/>
        <extend val="0"/>
        <color indexed="17"/>
      </font>
    </dxf>
    <dxf>
      <font>
        <condense val="0"/>
        <extend val="0"/>
        <color indexed="10"/>
      </font>
    </dxf>
    <dxf>
      <font>
        <b/>
        <i val="0"/>
        <condense val="0"/>
        <extend val="0"/>
        <color indexed="17"/>
      </font>
    </dxf>
    <dxf>
      <font>
        <condense val="0"/>
        <extend val="0"/>
        <color indexed="10"/>
      </font>
    </dxf>
    <dxf>
      <font>
        <b/>
        <i val="0"/>
        <condense val="0"/>
        <extend val="0"/>
        <color indexed="17"/>
      </font>
    </dxf>
    <dxf>
      <font>
        <condense val="0"/>
        <extend val="0"/>
        <color indexed="10"/>
      </font>
    </dxf>
    <dxf>
      <font>
        <b/>
        <i val="0"/>
        <condense val="0"/>
        <extend val="0"/>
        <color indexed="17"/>
      </font>
    </dxf>
    <dxf>
      <font>
        <condense val="0"/>
        <extend val="0"/>
        <color indexed="10"/>
      </font>
    </dxf>
    <dxf>
      <font>
        <b/>
        <i val="0"/>
        <condense val="0"/>
        <extend val="0"/>
        <color indexed="17"/>
      </font>
    </dxf>
    <dxf>
      <font>
        <condense val="0"/>
        <extend val="0"/>
        <color indexed="10"/>
      </font>
    </dxf>
    <dxf>
      <font>
        <b/>
        <i val="0"/>
        <condense val="0"/>
        <extend val="0"/>
        <color indexed="17"/>
      </font>
    </dxf>
    <dxf>
      <font>
        <condense val="0"/>
        <extend val="0"/>
        <color indexed="10"/>
      </font>
    </dxf>
    <dxf>
      <font>
        <b/>
        <i val="0"/>
        <condense val="0"/>
        <extend val="0"/>
        <color indexed="17"/>
      </font>
    </dxf>
    <dxf>
      <font>
        <condense val="0"/>
        <extend val="0"/>
        <color indexed="10"/>
      </font>
    </dxf>
    <dxf>
      <font>
        <b/>
        <i val="0"/>
        <condense val="0"/>
        <extend val="0"/>
        <color indexed="17"/>
      </font>
    </dxf>
    <dxf>
      <font>
        <condense val="0"/>
        <extend val="0"/>
        <color indexed="10"/>
      </font>
    </dxf>
    <dxf>
      <font>
        <b/>
        <i val="0"/>
        <condense val="0"/>
        <extend val="0"/>
        <color indexed="17"/>
      </font>
    </dxf>
    <dxf>
      <font>
        <condense val="0"/>
        <extend val="0"/>
        <color indexed="10"/>
      </font>
    </dxf>
    <dxf>
      <font>
        <b/>
        <i val="0"/>
        <condense val="0"/>
        <extend val="0"/>
        <color indexed="17"/>
      </font>
    </dxf>
    <dxf>
      <font>
        <condense val="0"/>
        <extend val="0"/>
        <color indexed="10"/>
      </font>
    </dxf>
    <dxf>
      <font>
        <b/>
        <i val="0"/>
        <condense val="0"/>
        <extend val="0"/>
        <color indexed="17"/>
      </font>
    </dxf>
    <dxf>
      <font>
        <condense val="0"/>
        <extend val="0"/>
        <color indexed="10"/>
      </font>
    </dxf>
    <dxf>
      <font>
        <b/>
        <i val="0"/>
        <condense val="0"/>
        <extend val="0"/>
        <color indexed="17"/>
      </font>
    </dxf>
    <dxf>
      <font>
        <condense val="0"/>
        <extend val="0"/>
        <color indexed="10"/>
      </font>
    </dxf>
    <dxf>
      <font>
        <b/>
        <i val="0"/>
        <condense val="0"/>
        <extend val="0"/>
        <color indexed="17"/>
      </font>
    </dxf>
    <dxf>
      <font>
        <condense val="0"/>
        <extend val="0"/>
        <color indexed="10"/>
      </font>
    </dxf>
    <dxf>
      <font>
        <b/>
        <i val="0"/>
        <condense val="0"/>
        <extend val="0"/>
        <color indexed="17"/>
      </font>
    </dxf>
    <dxf>
      <font>
        <condense val="0"/>
        <extend val="0"/>
        <color indexed="10"/>
      </font>
    </dxf>
    <dxf>
      <font>
        <b/>
        <i val="0"/>
        <condense val="0"/>
        <extend val="0"/>
        <color indexed="17"/>
      </font>
    </dxf>
    <dxf>
      <font>
        <condense val="0"/>
        <extend val="0"/>
        <color indexed="10"/>
      </font>
    </dxf>
    <dxf>
      <font>
        <b/>
        <i val="0"/>
        <condense val="0"/>
        <extend val="0"/>
        <color indexed="17"/>
      </font>
    </dxf>
    <dxf>
      <font>
        <b/>
        <i val="0"/>
        <color theme="9" tint="-0.24994659260841701"/>
      </font>
      <fill>
        <patternFill>
          <bgColor theme="9" tint="0.79998168889431442"/>
        </patternFill>
      </fill>
    </dxf>
    <dxf>
      <font>
        <b/>
        <i val="0"/>
        <color rgb="FFFF0000"/>
      </font>
      <fill>
        <patternFill>
          <bgColor theme="7" tint="0.59996337778862885"/>
        </patternFill>
      </fill>
    </dxf>
    <dxf>
      <font>
        <b/>
        <i val="0"/>
        <color theme="9" tint="-0.24994659260841701"/>
      </font>
      <fill>
        <patternFill>
          <bgColor theme="9" tint="0.79998168889431442"/>
        </patternFill>
      </fill>
    </dxf>
    <dxf>
      <font>
        <b/>
        <i val="0"/>
        <color rgb="FFFF0000"/>
      </font>
      <fill>
        <patternFill>
          <bgColor theme="7" tint="0.59996337778862885"/>
        </patternFill>
      </fill>
    </dxf>
    <dxf>
      <font>
        <b/>
        <i val="0"/>
        <color theme="9" tint="-0.24994659260841701"/>
      </font>
      <fill>
        <patternFill>
          <bgColor theme="9" tint="0.79998168889431442"/>
        </patternFill>
      </fill>
    </dxf>
    <dxf>
      <font>
        <b/>
        <i val="0"/>
        <color rgb="FFFF0000"/>
      </font>
      <fill>
        <patternFill>
          <bgColor theme="7" tint="0.59996337778862885"/>
        </patternFill>
      </fill>
    </dxf>
    <dxf>
      <font>
        <b/>
        <i val="0"/>
        <color theme="9" tint="-0.24994659260841701"/>
      </font>
      <fill>
        <patternFill>
          <bgColor theme="9" tint="0.79998168889431442"/>
        </patternFill>
      </fill>
    </dxf>
    <dxf>
      <font>
        <b/>
        <i val="0"/>
        <color rgb="FFFF0000"/>
      </font>
      <fill>
        <patternFill>
          <bgColor theme="7" tint="0.59996337778862885"/>
        </patternFill>
      </fill>
    </dxf>
    <dxf>
      <font>
        <b/>
        <i val="0"/>
        <color theme="9" tint="-0.24994659260841701"/>
      </font>
      <fill>
        <patternFill>
          <bgColor theme="9" tint="0.79998168889431442"/>
        </patternFill>
      </fill>
    </dxf>
    <dxf>
      <font>
        <b/>
        <i val="0"/>
        <color rgb="FFFF0000"/>
      </font>
      <fill>
        <patternFill>
          <bgColor theme="7" tint="0.59996337778862885"/>
        </patternFill>
      </fill>
    </dxf>
    <dxf>
      <font>
        <b/>
        <i val="0"/>
        <color theme="9" tint="-0.24994659260841701"/>
      </font>
      <fill>
        <patternFill>
          <bgColor theme="9" tint="0.79998168889431442"/>
        </patternFill>
      </fill>
    </dxf>
    <dxf>
      <font>
        <b/>
        <i val="0"/>
        <color rgb="FFFF0000"/>
      </font>
      <fill>
        <patternFill>
          <bgColor theme="7" tint="0.59996337778862885"/>
        </patternFill>
      </fill>
    </dxf>
    <dxf>
      <font>
        <b/>
        <i val="0"/>
        <color theme="9" tint="-0.24994659260841701"/>
      </font>
      <fill>
        <patternFill>
          <bgColor theme="9" tint="0.79998168889431442"/>
        </patternFill>
      </fill>
    </dxf>
    <dxf>
      <font>
        <b/>
        <i val="0"/>
        <color rgb="FFFF0000"/>
      </font>
      <fill>
        <patternFill>
          <bgColor theme="7" tint="0.59996337778862885"/>
        </patternFill>
      </fill>
    </dxf>
    <dxf>
      <font>
        <b/>
        <i val="0"/>
        <color theme="9" tint="-0.24994659260841701"/>
      </font>
      <fill>
        <patternFill>
          <bgColor theme="9" tint="0.79998168889431442"/>
        </patternFill>
      </fill>
    </dxf>
    <dxf>
      <font>
        <b/>
        <i val="0"/>
        <color rgb="FFFF0000"/>
      </font>
      <fill>
        <patternFill>
          <bgColor theme="7" tint="0.59996337778862885"/>
        </patternFill>
      </fill>
    </dxf>
    <dxf>
      <font>
        <b/>
        <i val="0"/>
        <color theme="9" tint="-0.24994659260841701"/>
      </font>
      <fill>
        <patternFill>
          <bgColor theme="9" tint="0.79998168889431442"/>
        </patternFill>
      </fill>
    </dxf>
    <dxf>
      <font>
        <b/>
        <i val="0"/>
        <color rgb="FFFF0000"/>
      </font>
      <fill>
        <patternFill>
          <bgColor theme="7" tint="0.59996337778862885"/>
        </patternFill>
      </fill>
    </dxf>
    <dxf>
      <font>
        <b/>
        <i val="0"/>
        <color theme="9" tint="-0.24994659260841701"/>
      </font>
      <fill>
        <patternFill>
          <bgColor theme="9" tint="0.79998168889431442"/>
        </patternFill>
      </fill>
    </dxf>
    <dxf>
      <font>
        <b/>
        <i val="0"/>
        <color rgb="FFFF0000"/>
      </font>
      <fill>
        <patternFill>
          <bgColor theme="7" tint="0.59996337778862885"/>
        </patternFill>
      </fill>
    </dxf>
    <dxf>
      <font>
        <b/>
        <i val="0"/>
        <color theme="9" tint="-0.24994659260841701"/>
      </font>
      <fill>
        <patternFill>
          <bgColor theme="9" tint="0.79998168889431442"/>
        </patternFill>
      </fill>
    </dxf>
    <dxf>
      <font>
        <b/>
        <i val="0"/>
        <color rgb="FFFF0000"/>
      </font>
      <fill>
        <patternFill>
          <bgColor theme="7" tint="0.59996337778862885"/>
        </patternFill>
      </fill>
    </dxf>
    <dxf>
      <font>
        <b/>
        <i val="0"/>
        <color theme="9" tint="-0.24994659260841701"/>
      </font>
      <fill>
        <patternFill>
          <bgColor theme="9" tint="0.79998168889431442"/>
        </patternFill>
      </fill>
    </dxf>
    <dxf>
      <font>
        <b/>
        <i val="0"/>
        <color rgb="FFFF0000"/>
      </font>
      <fill>
        <patternFill>
          <bgColor theme="7" tint="0.59996337778862885"/>
        </patternFill>
      </fill>
    </dxf>
    <dxf>
      <font>
        <b/>
        <i val="0"/>
        <color theme="9" tint="-0.24994659260841701"/>
      </font>
      <fill>
        <patternFill>
          <bgColor theme="9" tint="0.79998168889431442"/>
        </patternFill>
      </fill>
    </dxf>
    <dxf>
      <font>
        <b/>
        <i val="0"/>
        <color rgb="FFFF0000"/>
      </font>
      <fill>
        <patternFill>
          <bgColor theme="7" tint="0.59996337778862885"/>
        </patternFill>
      </fill>
    </dxf>
    <dxf>
      <font>
        <b/>
        <i val="0"/>
        <color theme="9" tint="-0.24994659260841701"/>
      </font>
      <fill>
        <patternFill>
          <bgColor theme="9" tint="0.79998168889431442"/>
        </patternFill>
      </fill>
    </dxf>
    <dxf>
      <font>
        <b/>
        <i val="0"/>
        <color rgb="FFFF0000"/>
      </font>
      <fill>
        <patternFill>
          <bgColor theme="7" tint="0.59996337778862885"/>
        </patternFill>
      </fill>
    </dxf>
    <dxf>
      <font>
        <b/>
        <i val="0"/>
        <color theme="9" tint="-0.24994659260841701"/>
      </font>
      <fill>
        <patternFill>
          <bgColor theme="9" tint="0.79998168889431442"/>
        </patternFill>
      </fill>
    </dxf>
    <dxf>
      <font>
        <b/>
        <i val="0"/>
        <color rgb="FFFF0000"/>
      </font>
      <fill>
        <patternFill>
          <bgColor theme="7" tint="0.59996337778862885"/>
        </patternFill>
      </fill>
    </dxf>
    <dxf>
      <font>
        <b/>
        <i val="0"/>
        <color theme="9" tint="-0.24994659260841701"/>
      </font>
      <fill>
        <patternFill>
          <bgColor theme="9" tint="0.79998168889431442"/>
        </patternFill>
      </fill>
    </dxf>
    <dxf>
      <font>
        <b/>
        <i val="0"/>
        <color rgb="FFFF0000"/>
      </font>
      <fill>
        <patternFill>
          <bgColor theme="7" tint="0.59996337778862885"/>
        </patternFill>
      </fill>
    </dxf>
    <dxf>
      <font>
        <b/>
        <i val="0"/>
        <color theme="9" tint="-0.24994659260841701"/>
      </font>
      <fill>
        <patternFill>
          <bgColor theme="9" tint="0.79998168889431442"/>
        </patternFill>
      </fill>
    </dxf>
    <dxf>
      <font>
        <b/>
        <i val="0"/>
        <color rgb="FFFF0000"/>
      </font>
      <fill>
        <patternFill>
          <bgColor theme="7" tint="0.59996337778862885"/>
        </patternFill>
      </fill>
    </dxf>
    <dxf>
      <fill>
        <patternFill>
          <bgColor theme="2"/>
        </patternFill>
      </fill>
    </dxf>
    <dxf>
      <fill>
        <patternFill>
          <bgColor theme="2"/>
        </patternFill>
      </fill>
    </dxf>
    <dxf>
      <font>
        <b/>
        <i val="0"/>
        <color rgb="FFFFFF00"/>
      </font>
      <fill>
        <patternFill>
          <bgColor rgb="FFFF0000"/>
        </patternFill>
      </fill>
      <border>
        <left style="thin">
          <color theme="5" tint="-0.24994659260841701"/>
        </left>
        <right style="thin">
          <color theme="5" tint="-0.24994659260841701"/>
        </right>
        <top style="thin">
          <color theme="5" tint="-0.24994659260841701"/>
        </top>
        <bottom style="thin">
          <color theme="5" tint="-0.24994659260841701"/>
        </bottom>
      </border>
    </dxf>
    <dxf>
      <font>
        <b/>
        <i val="0"/>
        <color theme="5" tint="0.39994506668294322"/>
      </font>
      <fill>
        <patternFill>
          <bgColor theme="7" tint="0.79998168889431442"/>
        </patternFill>
      </fill>
      <border>
        <left style="thin">
          <color rgb="FFFFC000"/>
        </left>
        <right style="thin">
          <color rgb="FFFFC000"/>
        </right>
        <top style="thin">
          <color rgb="FFFFC000"/>
        </top>
        <bottom style="thin">
          <color rgb="FFFFC000"/>
        </bottom>
      </border>
    </dxf>
    <dxf>
      <fill>
        <patternFill>
          <bgColor rgb="FFCCFFCC"/>
        </patternFill>
      </fill>
    </dxf>
    <dxf>
      <fill>
        <patternFill>
          <bgColor rgb="FFCCFFCC"/>
        </patternFill>
      </fill>
    </dxf>
    <dxf>
      <font>
        <b/>
        <i val="0"/>
        <color rgb="FFFFFF00"/>
      </font>
      <fill>
        <patternFill>
          <bgColor rgb="FFFF0000"/>
        </patternFill>
      </fill>
    </dxf>
    <dxf>
      <font>
        <b/>
        <i val="0"/>
        <condense val="0"/>
        <extend val="0"/>
        <color indexed="13"/>
      </font>
      <fill>
        <patternFill>
          <bgColor indexed="1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border>
        <left style="thin">
          <color rgb="FFFFFF00"/>
        </left>
        <right style="thin">
          <color rgb="FFFFFF00"/>
        </right>
        <top style="thin">
          <color rgb="FFFFFF00"/>
        </top>
        <bottom style="thin">
          <color rgb="FFFFFF00"/>
        </bottom>
        <vertical/>
        <horizontal/>
      </border>
    </dxf>
    <dxf>
      <fill>
        <patternFill>
          <bgColor rgb="FFCCFFCC"/>
        </patternFill>
      </fill>
    </dxf>
    <dxf>
      <fill>
        <patternFill>
          <bgColor indexed="10"/>
        </patternFill>
      </fill>
    </dxf>
    <dxf>
      <font>
        <b/>
        <i val="0"/>
        <color rgb="FFFFFF00"/>
      </font>
      <fill>
        <patternFill>
          <bgColor rgb="FFFF0000"/>
        </patternFill>
      </fill>
    </dxf>
    <dxf>
      <font>
        <b/>
        <i val="0"/>
        <color rgb="FFFFFF00"/>
      </font>
      <fill>
        <patternFill>
          <bgColor indexed="10"/>
        </patternFill>
      </fill>
    </dxf>
    <dxf>
      <font>
        <b/>
        <i val="0"/>
        <color rgb="FFFFFF00"/>
      </font>
      <fill>
        <patternFill>
          <bgColor rgb="FFFF0000"/>
        </patternFill>
      </fill>
    </dxf>
    <dxf>
      <font>
        <b/>
        <i val="0"/>
        <color rgb="FFFFFF00"/>
      </font>
      <fill>
        <patternFill>
          <bgColor indexed="10"/>
        </patternFill>
      </fill>
    </dxf>
    <dxf>
      <fill>
        <patternFill>
          <bgColor rgb="FFCCFFCC"/>
        </patternFill>
      </fill>
    </dxf>
    <dxf>
      <fill>
        <patternFill>
          <bgColor indexed="10"/>
        </patternFill>
      </fill>
    </dxf>
    <dxf>
      <font>
        <b/>
        <i val="0"/>
        <color rgb="FFFFFF00"/>
      </font>
      <fill>
        <patternFill>
          <bgColor indexed="10"/>
        </patternFill>
      </fill>
    </dxf>
    <dxf>
      <font>
        <b/>
        <i val="0"/>
        <color rgb="FFFFFF00"/>
      </font>
      <fill>
        <patternFill>
          <bgColor indexed="10"/>
        </patternFill>
      </fill>
    </dxf>
    <dxf>
      <font>
        <b/>
        <i val="0"/>
        <color rgb="FFFFFF00"/>
      </font>
      <fill>
        <patternFill>
          <bgColor indexed="10"/>
        </patternFill>
      </fill>
    </dxf>
    <dxf>
      <font>
        <b/>
        <i val="0"/>
        <color rgb="FFFFFF00"/>
      </font>
      <fill>
        <patternFill>
          <bgColor rgb="FFFF0000"/>
        </patternFill>
      </fill>
    </dxf>
    <dxf>
      <font>
        <b/>
        <i val="0"/>
        <color indexed="13"/>
      </font>
      <fill>
        <patternFill>
          <bgColor indexed="10"/>
        </patternFill>
      </fill>
    </dxf>
    <dxf>
      <font>
        <b/>
        <i val="0"/>
        <color indexed="13"/>
      </font>
      <fill>
        <patternFill>
          <bgColor indexed="10"/>
        </patternFill>
      </fill>
    </dxf>
    <dxf>
      <font>
        <b/>
        <i/>
        <color rgb="FFFFFF00"/>
      </font>
      <fill>
        <patternFill>
          <bgColor rgb="FFFF0000"/>
        </patternFill>
      </fill>
    </dxf>
    <dxf>
      <font>
        <b val="0"/>
        <i val="0"/>
        <color auto="1"/>
      </font>
      <fill>
        <patternFill>
          <bgColor theme="9" tint="0.59996337778862885"/>
        </patternFill>
      </fill>
    </dxf>
    <dxf>
      <fill>
        <patternFill>
          <bgColor indexed="10"/>
        </patternFill>
      </fill>
    </dxf>
    <dxf>
      <fill>
        <patternFill>
          <bgColor indexed="10"/>
        </patternFill>
      </fill>
    </dxf>
    <dxf>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patternType="lightUp">
          <bgColor indexed="10"/>
        </patternFill>
      </fill>
    </dxf>
    <dxf>
      <fill>
        <patternFill patternType="lightUp">
          <bgColor indexed="26"/>
        </patternFill>
      </fill>
    </dxf>
    <dxf>
      <font>
        <b/>
        <i val="0"/>
        <condense val="0"/>
        <extend val="0"/>
        <color indexed="13"/>
      </font>
      <fill>
        <patternFill>
          <bgColor indexed="10"/>
        </patternFill>
      </fill>
    </dxf>
    <dxf>
      <font>
        <b/>
        <i val="0"/>
        <condense val="0"/>
        <extend val="0"/>
        <color indexed="13"/>
      </font>
      <fill>
        <patternFill patternType="lightUp">
          <fgColor indexed="64"/>
          <bgColor indexed="10"/>
        </patternFill>
      </fill>
    </dxf>
    <dxf>
      <fill>
        <patternFill patternType="lightUp">
          <bgColor indexed="26"/>
        </patternFill>
      </fill>
    </dxf>
    <dxf>
      <font>
        <b/>
        <i val="0"/>
        <condense val="0"/>
        <extend val="0"/>
        <color indexed="13"/>
      </font>
      <fill>
        <patternFill patternType="lightUp">
          <bgColor indexed="10"/>
        </patternFill>
      </fill>
    </dxf>
    <dxf>
      <fill>
        <patternFill patternType="lightUp">
          <bgColor indexed="26"/>
        </patternFill>
      </fill>
    </dxf>
    <dxf>
      <font>
        <b/>
        <i val="0"/>
        <condense val="0"/>
        <extend val="0"/>
        <color indexed="13"/>
      </font>
      <fill>
        <patternFill>
          <bgColor indexed="10"/>
        </patternFill>
      </fill>
    </dxf>
    <dxf>
      <font>
        <b/>
        <i val="0"/>
        <condense val="0"/>
        <extend val="0"/>
        <color indexed="13"/>
      </font>
      <fill>
        <patternFill patternType="lightUp">
          <bgColor indexed="10"/>
        </patternFill>
      </fill>
    </dxf>
    <dxf>
      <fill>
        <patternFill patternType="lightUp">
          <bgColor indexed="26"/>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patternType="lightUp">
          <bgColor indexed="10"/>
        </patternFill>
      </fill>
    </dxf>
    <dxf>
      <fill>
        <patternFill patternType="lightUp">
          <bgColor indexed="26"/>
        </patternFill>
      </fill>
    </dxf>
    <dxf>
      <font>
        <b/>
        <i val="0"/>
        <color rgb="FFFFFF00"/>
      </font>
      <fill>
        <patternFill>
          <bgColor rgb="FFFF000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lor indexed="13"/>
      </font>
      <fill>
        <patternFill>
          <bgColor indexed="10"/>
        </patternFill>
      </fill>
    </dxf>
    <dxf>
      <font>
        <b/>
        <i val="0"/>
        <color indexed="13"/>
      </font>
      <fill>
        <patternFill>
          <bgColor indexed="10"/>
        </patternFill>
      </fill>
    </dxf>
    <dxf>
      <font>
        <b/>
        <i val="0"/>
        <color indexed="13"/>
      </font>
      <fill>
        <patternFill>
          <bgColor indexed="10"/>
        </patternFill>
      </fill>
    </dxf>
    <dxf>
      <font>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indexed="13"/>
      </font>
      <fill>
        <patternFill>
          <bgColor indexed="10"/>
        </patternFill>
      </fill>
    </dxf>
    <dxf>
      <font>
        <b/>
        <i val="0"/>
        <color rgb="FFFFFF00"/>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indexed="13"/>
      </font>
      <fill>
        <patternFill>
          <fgColor indexed="47"/>
          <bgColor indexed="10"/>
        </patternFill>
      </fill>
    </dxf>
    <dxf>
      <font>
        <b/>
        <i val="0"/>
        <condense val="0"/>
        <extend val="0"/>
        <color indexed="10"/>
      </font>
      <fill>
        <patternFill patternType="lightUp">
          <fgColor indexed="64"/>
          <bgColor indexed="26"/>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fgColor indexed="47"/>
          <bgColor indexed="10"/>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lor rgb="FFFFFF00"/>
      </font>
      <fill>
        <patternFill>
          <bgColor rgb="FFFF0000"/>
        </patternFill>
      </fill>
    </dxf>
    <dxf>
      <font>
        <b/>
        <i val="0"/>
        <color rgb="FFFFFF00"/>
      </font>
      <fill>
        <patternFill>
          <bgColor rgb="FFFF0000"/>
        </patternFill>
      </fill>
    </dxf>
    <dxf>
      <font>
        <b/>
        <i val="0"/>
        <color rgb="FFFFFF00"/>
      </font>
      <fill>
        <patternFill patternType="darkUp">
          <bgColor rgb="FFFF0000"/>
        </patternFill>
      </fill>
    </dxf>
    <dxf>
      <font>
        <b/>
        <i val="0"/>
        <color rgb="FFFF0000"/>
      </font>
      <fill>
        <patternFill patternType="lightUp">
          <bgColor rgb="FFFFFFCC"/>
        </patternFill>
      </fill>
    </dxf>
    <dxf>
      <fill>
        <patternFill>
          <bgColor theme="9" tint="0.59996337778862885"/>
        </patternFill>
      </fill>
    </dxf>
    <dxf>
      <fill>
        <patternFill>
          <bgColor theme="9" tint="0.59996337778862885"/>
        </patternFill>
      </fill>
    </dxf>
    <dxf>
      <fill>
        <patternFill>
          <bgColor theme="9" tint="0.59996337778862885"/>
        </patternFill>
      </fill>
    </dxf>
    <dxf>
      <font>
        <color rgb="FFFFFF00"/>
      </font>
      <fill>
        <patternFill>
          <bgColor rgb="FFFF0000"/>
        </patternFill>
      </fill>
    </dxf>
    <dxf>
      <fill>
        <patternFill>
          <bgColor theme="9" tint="0.59996337778862885"/>
        </patternFill>
      </fill>
    </dxf>
    <dxf>
      <font>
        <b/>
        <i val="0"/>
        <color rgb="FFFFFF00"/>
      </font>
      <fill>
        <patternFill>
          <bgColor rgb="FFFF0000"/>
        </patternFill>
      </fill>
    </dxf>
    <dxf>
      <font>
        <b/>
        <i val="0"/>
        <condense val="0"/>
        <extend val="0"/>
        <color indexed="13"/>
      </font>
      <fill>
        <patternFill>
          <bgColor indexed="10"/>
        </patternFill>
      </fill>
    </dxf>
    <dxf>
      <fill>
        <patternFill>
          <bgColor theme="9" tint="0.59996337778862885"/>
        </patternFill>
      </fill>
    </dxf>
    <dxf>
      <font>
        <b val="0"/>
        <i val="0"/>
        <color auto="1"/>
      </font>
      <fill>
        <patternFill>
          <bgColor theme="9" tint="0.59996337778862885"/>
        </patternFill>
      </fill>
    </dxf>
    <dxf>
      <font>
        <b/>
        <i val="0"/>
        <color rgb="FFFFFF00"/>
      </font>
      <fill>
        <patternFill>
          <bgColor rgb="FFFF0000"/>
        </patternFill>
      </fill>
    </dxf>
    <dxf>
      <fill>
        <patternFill>
          <bgColor theme="9" tint="0.59996337778862885"/>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indexed="13"/>
      </font>
      <fill>
        <patternFill>
          <bgColor indexed="10"/>
        </patternFill>
      </fill>
    </dxf>
    <dxf>
      <font>
        <b/>
        <i val="0"/>
        <condense val="0"/>
        <extend val="0"/>
        <color indexed="13"/>
      </font>
      <fill>
        <patternFill>
          <bgColor indexed="10"/>
        </patternFill>
      </fill>
    </dxf>
    <dxf>
      <fill>
        <patternFill>
          <bgColor theme="9" tint="0.59996337778862885"/>
        </patternFill>
      </fill>
    </dxf>
    <dxf>
      <font>
        <b/>
        <i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fgColor indexed="47"/>
          <bgColor indexed="10"/>
        </patternFill>
      </fill>
    </dxf>
    <dxf>
      <font>
        <b/>
        <i val="0"/>
        <condense val="0"/>
        <extend val="0"/>
        <color indexed="10"/>
      </font>
      <fill>
        <patternFill patternType="lightUp">
          <fgColor indexed="64"/>
          <bgColor indexed="26"/>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fgColor indexed="47"/>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val="0"/>
        <i val="0"/>
        <color auto="1"/>
      </font>
      <fill>
        <patternFill>
          <bgColor theme="9" tint="0.59996337778862885"/>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indexed="10"/>
        </patternFill>
      </fill>
    </dxf>
    <dxf>
      <fill>
        <patternFill>
          <bgColor rgb="FFFFFFCC"/>
        </patternFill>
      </fill>
    </dxf>
    <dxf>
      <fill>
        <patternFill>
          <bgColor rgb="FFFFFFCC"/>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indexed="10"/>
        </patternFill>
      </fill>
    </dxf>
    <dxf>
      <font>
        <b/>
        <i val="0"/>
        <color rgb="FFFFFF00"/>
      </font>
      <fill>
        <patternFill>
          <bgColor indexed="10"/>
        </patternFill>
      </fill>
    </dxf>
    <dxf>
      <font>
        <b/>
        <i val="0"/>
        <color rgb="FFFFFF00"/>
      </font>
      <fill>
        <patternFill>
          <bgColor indexed="10"/>
        </patternFill>
      </fill>
    </dxf>
    <dxf>
      <font>
        <b/>
        <i val="0"/>
        <color rgb="FFFFFF00"/>
      </font>
      <fill>
        <patternFill>
          <bgColor indexed="10"/>
        </patternFill>
      </fill>
    </dxf>
    <dxf>
      <font>
        <b/>
        <i val="0"/>
        <color rgb="FFFFFF00"/>
      </font>
      <fill>
        <patternFill>
          <bgColor indexed="10"/>
        </patternFill>
      </fill>
    </dxf>
    <dxf>
      <font>
        <b/>
        <i val="0"/>
        <condense val="0"/>
        <extend val="0"/>
        <color indexed="13"/>
      </font>
      <fill>
        <patternFill>
          <bgColor indexed="10"/>
        </patternFill>
      </fill>
    </dxf>
    <dxf>
      <font>
        <b/>
        <i val="0"/>
        <color rgb="FFFFFF00"/>
      </font>
      <fill>
        <patternFill>
          <bgColor indexed="10"/>
        </patternFill>
      </fill>
    </dxf>
    <dxf>
      <font>
        <b/>
        <i val="0"/>
        <color rgb="FFFFFF00"/>
      </font>
      <fill>
        <patternFill>
          <bgColor indexed="10"/>
        </patternFill>
      </fill>
    </dxf>
    <dxf>
      <font>
        <b/>
        <i val="0"/>
        <color rgb="FFFFFF00"/>
      </font>
      <fill>
        <patternFill>
          <bgColor indexed="10"/>
        </patternFill>
      </fill>
    </dxf>
    <dxf>
      <font>
        <b/>
        <i val="0"/>
        <color rgb="FFFFFF00"/>
      </font>
      <fill>
        <patternFill>
          <bgColor indexed="10"/>
        </patternFill>
      </fill>
    </dxf>
    <dxf>
      <fill>
        <patternFill>
          <bgColor indexed="10"/>
        </patternFill>
      </fill>
    </dxf>
    <dxf>
      <font>
        <b/>
        <i val="0"/>
        <color rgb="FFFFFF00"/>
      </font>
      <fill>
        <patternFill>
          <bgColor rgb="FFFF0000"/>
        </patternFill>
      </fill>
    </dxf>
    <dxf>
      <font>
        <b/>
        <i val="0"/>
        <condense val="0"/>
        <extend val="0"/>
        <color indexed="13"/>
      </font>
      <fill>
        <patternFill>
          <bgColor indexed="10"/>
        </patternFill>
      </fill>
    </dxf>
    <dxf>
      <font>
        <b/>
        <i val="0"/>
        <condense val="0"/>
        <extend val="0"/>
      </font>
      <fill>
        <patternFill>
          <bgColor indexed="42"/>
        </patternFill>
      </fill>
    </dxf>
    <dxf>
      <fill>
        <patternFill>
          <bgColor indexed="10"/>
        </patternFill>
      </fill>
    </dxf>
    <dxf>
      <font>
        <b/>
        <i val="0"/>
        <condense val="0"/>
        <extend val="0"/>
        <color indexed="13"/>
      </font>
      <fill>
        <patternFill>
          <bgColor indexed="10"/>
        </patternFill>
      </fill>
    </dxf>
    <dxf>
      <font>
        <b/>
        <i val="0"/>
        <condense val="0"/>
        <extend val="0"/>
      </font>
      <fill>
        <patternFill>
          <bgColor indexed="42"/>
        </patternFill>
      </fill>
    </dxf>
    <dxf>
      <font>
        <b/>
        <i val="0"/>
        <condense val="0"/>
        <extend val="0"/>
        <color indexed="13"/>
      </font>
      <fill>
        <patternFill>
          <bgColor indexed="10"/>
        </patternFill>
      </fill>
    </dxf>
    <dxf>
      <fill>
        <patternFill>
          <bgColor indexed="10"/>
        </patternFill>
      </fill>
    </dxf>
    <dxf>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lor rgb="FFFFFF00"/>
      </font>
      <fill>
        <patternFill>
          <bgColor rgb="FFFF0000"/>
        </patternFill>
      </fill>
    </dxf>
    <dxf>
      <fill>
        <patternFill>
          <bgColor indexed="10"/>
        </patternFill>
      </fill>
    </dxf>
    <dxf>
      <fill>
        <patternFill>
          <bgColor indexed="10"/>
        </patternFill>
      </fill>
    </dxf>
    <dxf>
      <font>
        <b/>
        <i val="0"/>
        <condense val="0"/>
        <extend val="0"/>
        <color indexed="10"/>
      </font>
      <fill>
        <patternFill patternType="lightUp">
          <bgColor indexed="26"/>
        </patternFill>
      </fill>
    </dxf>
    <dxf>
      <fill>
        <patternFill>
          <bgColor indexed="42"/>
        </patternFill>
      </fill>
    </dxf>
    <dxf>
      <font>
        <b/>
        <i val="0"/>
        <condense val="0"/>
        <extend val="0"/>
        <color indexed="13"/>
      </font>
      <fill>
        <patternFill>
          <bgColor indexed="10"/>
        </patternFill>
      </fill>
    </dxf>
    <dxf>
      <fill>
        <patternFill>
          <bgColor rgb="FFCCFFCC"/>
        </patternFill>
      </fill>
    </dxf>
    <dxf>
      <font>
        <condense val="0"/>
        <extend val="0"/>
        <color auto="1"/>
      </font>
      <fill>
        <patternFill>
          <bgColor indexed="42"/>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condense val="0"/>
        <extend val="0"/>
        <color auto="1"/>
      </font>
      <fill>
        <patternFill>
          <bgColor indexed="42"/>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i val="0"/>
        <condense val="0"/>
        <extend val="0"/>
        <color auto="1"/>
      </font>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3"/>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ill>
        <patternFill>
          <bgColor indexed="10"/>
        </patternFill>
      </fill>
    </dxf>
    <dxf>
      <fill>
        <patternFill>
          <bgColor indexed="43"/>
        </patternFill>
      </fill>
    </dxf>
    <dxf>
      <font>
        <b/>
        <i val="0"/>
        <condense val="0"/>
        <extend val="0"/>
        <color indexed="13"/>
      </font>
      <fill>
        <patternFill>
          <bgColor indexed="10"/>
        </patternFill>
      </fill>
    </dxf>
    <dxf>
      <font>
        <b/>
        <i val="0"/>
        <condense val="0"/>
        <extend val="0"/>
      </font>
      <fill>
        <patternFill>
          <bgColor indexed="42"/>
        </patternFill>
      </fill>
    </dxf>
    <dxf>
      <font>
        <b/>
        <i val="0"/>
        <condense val="0"/>
        <extend val="0"/>
        <color indexed="13"/>
      </font>
      <fill>
        <patternFill>
          <bgColor indexed="10"/>
        </patternFill>
      </fill>
    </dxf>
    <dxf>
      <font>
        <b/>
        <i val="0"/>
        <condense val="0"/>
        <extend val="0"/>
      </font>
      <fill>
        <patternFill>
          <bgColor indexed="42"/>
        </patternFill>
      </fill>
    </dxf>
    <dxf>
      <font>
        <b/>
        <i val="0"/>
        <condense val="0"/>
        <extend val="0"/>
      </font>
      <fill>
        <patternFill>
          <bgColor indexed="42"/>
        </patternFill>
      </fill>
    </dxf>
    <dxf>
      <font>
        <b/>
        <i val="0"/>
        <condense val="0"/>
        <extend val="0"/>
      </font>
      <fill>
        <patternFill>
          <bgColor indexed="42"/>
        </patternFill>
      </fill>
    </dxf>
    <dxf>
      <font>
        <b/>
        <i val="0"/>
        <condense val="0"/>
        <extend val="0"/>
      </font>
      <fill>
        <patternFill>
          <bgColor indexed="42"/>
        </patternFill>
      </fill>
    </dxf>
    <dxf>
      <font>
        <b/>
        <i val="0"/>
        <condense val="0"/>
        <extend val="0"/>
      </font>
      <fill>
        <patternFill>
          <bgColor indexed="42"/>
        </patternFill>
      </fill>
    </dxf>
    <dxf>
      <font>
        <b/>
        <i val="0"/>
        <condense val="0"/>
        <extend val="0"/>
      </font>
      <fill>
        <patternFill>
          <bgColor indexed="42"/>
        </patternFill>
      </fill>
    </dxf>
    <dxf>
      <font>
        <b/>
        <i val="0"/>
        <condense val="0"/>
        <extend val="0"/>
      </font>
      <fill>
        <patternFill>
          <bgColor indexed="42"/>
        </patternFill>
      </fill>
    </dxf>
    <dxf>
      <font>
        <b/>
        <i val="0"/>
        <condense val="0"/>
        <extend val="0"/>
      </font>
      <fill>
        <patternFill>
          <bgColor indexed="42"/>
        </patternFill>
      </fill>
    </dxf>
    <dxf>
      <font>
        <b/>
        <i val="0"/>
        <condense val="0"/>
        <extend val="0"/>
      </font>
      <fill>
        <patternFill>
          <bgColor indexed="42"/>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auto="1"/>
      </font>
      <fill>
        <patternFill>
          <bgColor indexed="42"/>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auto="1"/>
      </font>
      <fill>
        <patternFill>
          <bgColor indexed="42"/>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auto="1"/>
      </font>
      <fill>
        <patternFill>
          <bgColor indexed="42"/>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auto="1"/>
      </font>
      <fill>
        <patternFill>
          <bgColor indexed="42"/>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color auto="1"/>
      </font>
      <fill>
        <patternFill>
          <bgColor indexed="42"/>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auto="1"/>
      </font>
      <fill>
        <patternFill>
          <bgColor indexed="42"/>
        </patternFill>
      </fill>
    </dxf>
    <dxf>
      <font>
        <b/>
        <i val="0"/>
        <condense val="0"/>
        <extend val="0"/>
        <color indexed="13"/>
      </font>
      <fill>
        <patternFill>
          <bgColor indexed="10"/>
        </patternFill>
      </fill>
    </dxf>
    <dxf>
      <font>
        <b/>
        <i val="0"/>
        <condense val="0"/>
        <extend val="0"/>
        <color auto="1"/>
      </font>
      <fill>
        <patternFill>
          <bgColor indexed="42"/>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ill>
        <patternFill>
          <bgColor indexed="10"/>
        </patternFill>
      </fill>
    </dxf>
    <dxf>
      <fill>
        <patternFill>
          <bgColor rgb="FFFFFFCC"/>
        </patternFill>
      </fill>
      <border>
        <left style="thin">
          <color auto="1"/>
        </left>
        <right style="thin">
          <color auto="1"/>
        </right>
        <top style="thin">
          <color auto="1"/>
        </top>
        <bottom style="thin">
          <color auto="1"/>
        </bottom>
        <vertical/>
        <horizontal/>
      </border>
    </dxf>
    <dxf>
      <fill>
        <patternFill>
          <bgColor rgb="FFFFFFCC"/>
        </patternFill>
      </fill>
      <border>
        <left style="thin">
          <color auto="1"/>
        </left>
        <right style="thin">
          <color auto="1"/>
        </right>
        <top style="thin">
          <color auto="1"/>
        </top>
        <bottom style="thin">
          <color auto="1"/>
        </bottom>
        <vertical/>
        <horizontal/>
      </border>
    </dxf>
    <dxf>
      <fill>
        <patternFill>
          <bgColor theme="7" tint="0.79998168889431442"/>
        </patternFill>
      </fill>
      <border>
        <left style="thin">
          <color rgb="FFFF0000"/>
        </left>
        <right style="thin">
          <color rgb="FFFF0000"/>
        </right>
        <top style="thin">
          <color rgb="FFFF0000"/>
        </top>
        <bottom style="thin">
          <color rgb="FFFF0000"/>
        </bottom>
        <vertical/>
        <horizontal/>
      </border>
    </dxf>
    <dxf>
      <font>
        <color rgb="FFFFFF00"/>
      </font>
      <fill>
        <patternFill>
          <bgColor rgb="FFFF0000"/>
        </patternFill>
      </fill>
      <border>
        <left style="thin">
          <color rgb="FFFFFF00"/>
        </left>
        <right style="thin">
          <color rgb="FFFFFF00"/>
        </right>
        <top style="thin">
          <color rgb="FFFFFF00"/>
        </top>
        <bottom style="thin">
          <color rgb="FFFFFF00"/>
        </bottom>
        <vertical/>
        <horizontal/>
      </border>
    </dxf>
    <dxf>
      <font>
        <color rgb="FFFFFF00"/>
      </font>
      <fill>
        <patternFill>
          <bgColor rgb="FFFF0000"/>
        </patternFill>
      </fill>
      <border>
        <left style="thin">
          <color rgb="FFFFFF00"/>
        </left>
        <right style="thin">
          <color rgb="FFFFFF00"/>
        </right>
        <top style="thin">
          <color rgb="FFFFFF00"/>
        </top>
        <bottom style="thin">
          <color rgb="FFFFFF00"/>
        </bottom>
        <vertical/>
        <horizontal/>
      </border>
    </dxf>
    <dxf>
      <fill>
        <patternFill>
          <bgColor theme="7" tint="0.79998168889431442"/>
        </patternFill>
      </fill>
      <border>
        <left style="thin">
          <color rgb="FFFF0000"/>
        </left>
        <right style="thin">
          <color rgb="FFFF0000"/>
        </right>
        <top style="thin">
          <color rgb="FFFF0000"/>
        </top>
        <bottom style="thin">
          <color rgb="FFFF0000"/>
        </bottom>
        <vertical/>
        <horizontal/>
      </border>
    </dxf>
    <dxf>
      <font>
        <color rgb="FFFFFF00"/>
      </font>
      <fill>
        <patternFill>
          <bgColor rgb="FFFF0000"/>
        </patternFill>
      </fill>
      <border>
        <left style="thin">
          <color rgb="FFFFFF00"/>
        </left>
        <right style="thin">
          <color rgb="FFFFFF00"/>
        </right>
        <top style="thin">
          <color rgb="FFFFFF00"/>
        </top>
        <bottom style="thin">
          <color rgb="FFFFFF00"/>
        </bottom>
        <vertical/>
        <horizontal/>
      </border>
    </dxf>
    <dxf>
      <font>
        <b/>
        <i val="0"/>
        <color rgb="FFFFFF00"/>
      </font>
      <fill>
        <patternFill>
          <bgColor rgb="FFFF0000"/>
        </patternFill>
      </fill>
    </dxf>
    <dxf>
      <font>
        <b/>
        <i val="0"/>
        <color rgb="FFFFFF00"/>
      </font>
      <fill>
        <patternFill>
          <bgColor rgb="FFFF0000"/>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rgb="FFFFFFCC"/>
        </patternFill>
      </fill>
      <border>
        <left style="thin">
          <color auto="1"/>
        </left>
        <right style="thin">
          <color auto="1"/>
        </right>
        <top style="thin">
          <color auto="1"/>
        </top>
        <bottom style="thin">
          <color auto="1"/>
        </bottom>
        <vertical/>
        <horizontal/>
      </border>
    </dxf>
    <dxf>
      <fill>
        <patternFill>
          <bgColor rgb="FFFFFFCC"/>
        </patternFill>
      </fill>
      <border>
        <left style="thin">
          <color auto="1"/>
        </left>
        <right style="thin">
          <color auto="1"/>
        </right>
        <top style="thin">
          <color auto="1"/>
        </top>
        <bottom style="thin">
          <color auto="1"/>
        </bottom>
        <vertical/>
        <horizontal/>
      </border>
    </dxf>
    <dxf>
      <fill>
        <patternFill>
          <bgColor rgb="FFFFFFCC"/>
        </patternFill>
      </fill>
      <border>
        <left style="thin">
          <color auto="1"/>
        </left>
        <right style="thin">
          <color auto="1"/>
        </right>
        <top style="thin">
          <color auto="1"/>
        </top>
        <bottom style="thin">
          <color auto="1"/>
        </bottom>
        <vertical/>
        <horizontal/>
      </border>
    </dxf>
    <dxf>
      <fill>
        <patternFill>
          <bgColor rgb="FFFFFFCC"/>
        </patternFill>
      </fill>
      <border>
        <left style="thin">
          <color auto="1"/>
        </left>
        <right style="thin">
          <color auto="1"/>
        </right>
        <top style="thin">
          <color auto="1"/>
        </top>
        <bottom style="thin">
          <color auto="1"/>
        </bottom>
      </border>
    </dxf>
    <dxf>
      <font>
        <b/>
        <i val="0"/>
        <color indexed="13"/>
      </font>
      <fill>
        <patternFill>
          <bgColor indexed="10"/>
        </patternFill>
      </fill>
    </dxf>
    <dxf>
      <font>
        <b/>
        <i val="0"/>
        <color indexed="22"/>
      </font>
      <fill>
        <patternFill>
          <bgColor indexed="53"/>
        </patternFill>
      </fill>
    </dxf>
    <dxf>
      <font>
        <b/>
        <i val="0"/>
        <color indexed="13"/>
      </font>
      <fill>
        <patternFill>
          <bgColor indexed="10"/>
        </patternFill>
      </fill>
    </dxf>
    <dxf>
      <font>
        <b/>
        <i val="0"/>
        <condense val="0"/>
        <extend val="0"/>
        <color indexed="13"/>
      </font>
      <fill>
        <patternFill>
          <bgColor indexed="10"/>
        </patternFill>
      </fill>
    </dxf>
    <dxf>
      <font>
        <b/>
        <i val="0"/>
        <color indexed="22"/>
      </font>
      <fill>
        <patternFill>
          <bgColor indexed="52"/>
        </patternFill>
      </fill>
    </dxf>
    <dxf>
      <font>
        <b/>
        <i val="0"/>
        <color indexed="13"/>
      </font>
      <fill>
        <patternFill>
          <bgColor indexed="10"/>
        </patternFill>
      </fill>
    </dxf>
    <dxf>
      <font>
        <b/>
        <i val="0"/>
        <color indexed="13"/>
      </font>
      <fill>
        <patternFill>
          <bgColor indexed="10"/>
        </patternFill>
      </fill>
    </dxf>
    <dxf>
      <font>
        <b/>
        <i val="0"/>
        <condense val="0"/>
        <extend val="0"/>
        <color indexed="13"/>
      </font>
      <fill>
        <patternFill>
          <bgColor indexed="10"/>
        </patternFill>
      </fill>
    </dxf>
    <dxf>
      <fill>
        <patternFill>
          <bgColor rgb="FFFFFFCC"/>
        </patternFill>
      </fill>
      <border>
        <left style="thin">
          <color auto="1"/>
        </left>
        <right style="thin">
          <color auto="1"/>
        </right>
        <top style="thin">
          <color auto="1"/>
        </top>
        <bottom style="thin">
          <color auto="1"/>
        </bottom>
      </border>
    </dxf>
    <dxf>
      <fill>
        <patternFill>
          <bgColor rgb="FFFFFFCC"/>
        </patternFill>
      </fill>
      <border>
        <left style="thin">
          <color auto="1"/>
        </left>
        <right style="thin">
          <color auto="1"/>
        </right>
        <top style="thin">
          <color auto="1"/>
        </top>
        <bottom style="thin">
          <color auto="1"/>
        </bottom>
      </border>
    </dxf>
    <dxf>
      <fill>
        <patternFill>
          <bgColor rgb="FFFFFFCC"/>
        </patternFill>
      </fill>
      <border>
        <left style="thin">
          <color auto="1"/>
        </left>
        <right style="thin">
          <color auto="1"/>
        </right>
        <top style="thin">
          <color auto="1"/>
        </top>
        <bottom style="thin">
          <color auto="1"/>
        </bottom>
      </border>
    </dxf>
    <dxf>
      <fill>
        <patternFill>
          <bgColor rgb="FFFFFFCC"/>
        </patternFill>
      </fill>
      <border>
        <left style="thin">
          <color auto="1"/>
        </left>
        <right style="thin">
          <color auto="1"/>
        </right>
        <top style="thin">
          <color auto="1"/>
        </top>
        <bottom style="thin">
          <color auto="1"/>
        </bottom>
      </border>
    </dxf>
    <dxf>
      <font>
        <b/>
        <i val="0"/>
        <color indexed="13"/>
      </font>
      <fill>
        <patternFill>
          <bgColor indexed="10"/>
        </patternFill>
      </fill>
    </dxf>
    <dxf>
      <font>
        <b/>
        <i val="0"/>
        <color indexed="13"/>
      </font>
      <fill>
        <patternFill>
          <bgColor indexed="10"/>
        </patternFill>
      </fill>
    </dxf>
    <dxf>
      <font>
        <b/>
        <i val="0"/>
        <color indexed="13"/>
      </font>
      <fill>
        <patternFill>
          <bgColor indexed="10"/>
        </patternFill>
      </fill>
    </dxf>
    <dxf>
      <fill>
        <patternFill>
          <bgColor theme="9" tint="0.79998168889431442"/>
        </patternFill>
      </fill>
    </dxf>
    <dxf>
      <fill>
        <patternFill patternType="lightUp">
          <fgColor theme="0" tint="-0.499984740745262"/>
          <bgColor rgb="FFFFFFCC"/>
        </patternFill>
      </fill>
    </dxf>
    <dxf>
      <font>
        <b/>
        <i val="0"/>
        <color rgb="FFFF0000"/>
      </font>
      <fill>
        <patternFill patternType="lightUp">
          <fgColor theme="0" tint="-0.34998626667073579"/>
          <bgColor rgb="FFFFFFCC"/>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font>
      <fill>
        <patternFill>
          <bgColor indexed="42"/>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font>
      <fill>
        <patternFill>
          <bgColor indexed="42"/>
        </patternFill>
      </fill>
    </dxf>
    <dxf>
      <font>
        <b/>
        <i val="0"/>
        <condense val="0"/>
        <extend val="0"/>
        <color indexed="10"/>
      </font>
      <fill>
        <patternFill patternType="lightUp">
          <bgColor indexed="26"/>
        </patternFill>
      </fill>
    </dxf>
    <dxf>
      <font>
        <b/>
        <i val="0"/>
        <condense val="0"/>
        <extend val="0"/>
        <color indexed="13"/>
      </font>
      <fill>
        <patternFill>
          <bgColor indexed="10"/>
        </patternFill>
      </fill>
    </dxf>
    <dxf>
      <font>
        <b/>
        <i val="0"/>
        <condense val="0"/>
        <extend val="0"/>
      </font>
      <fill>
        <patternFill>
          <bgColor indexed="42"/>
        </patternFill>
      </fill>
    </dxf>
    <dxf>
      <font>
        <b/>
        <i val="0"/>
        <condense val="0"/>
        <extend val="0"/>
        <color indexed="13"/>
      </font>
      <fill>
        <patternFill>
          <bgColor indexed="10"/>
        </patternFill>
      </fill>
    </dxf>
    <dxf>
      <font>
        <b/>
        <i val="0"/>
        <condense val="0"/>
        <extend val="0"/>
        <color auto="1"/>
      </font>
      <fill>
        <patternFill>
          <bgColor indexed="42"/>
        </patternFill>
      </fill>
    </dxf>
    <dxf>
      <font>
        <b/>
        <i val="0"/>
        <condense val="0"/>
        <extend val="0"/>
        <color indexed="13"/>
      </font>
      <fill>
        <patternFill>
          <bgColor indexed="10"/>
        </patternFill>
      </fill>
    </dxf>
    <dxf>
      <font>
        <b/>
        <i val="0"/>
        <condense val="0"/>
        <extend val="0"/>
        <color auto="1"/>
      </font>
      <fill>
        <patternFill>
          <bgColor indexed="42"/>
        </patternFill>
      </fill>
    </dxf>
    <dxf>
      <font>
        <b/>
        <i val="0"/>
        <condense val="0"/>
        <extend val="0"/>
        <color indexed="13"/>
      </font>
      <fill>
        <patternFill>
          <bgColor indexed="10"/>
        </patternFill>
      </fill>
    </dxf>
    <dxf>
      <font>
        <b/>
        <i val="0"/>
        <condense val="0"/>
        <extend val="0"/>
        <color auto="1"/>
      </font>
      <fill>
        <patternFill>
          <bgColor indexed="42"/>
        </patternFill>
      </fill>
    </dxf>
    <dxf>
      <font>
        <b/>
        <i val="0"/>
        <color rgb="FFFFFF00"/>
      </font>
      <fill>
        <patternFill>
          <bgColor rgb="FFFF0000"/>
        </patternFill>
      </fill>
    </dxf>
    <dxf>
      <fill>
        <patternFill>
          <bgColor rgb="FFFFFFCC"/>
        </patternFill>
      </fill>
    </dxf>
    <dxf>
      <fill>
        <patternFill>
          <bgColor rgb="FFFFFFCC"/>
        </patternFill>
      </fill>
    </dxf>
    <dxf>
      <fill>
        <patternFill>
          <bgColor rgb="FFFFFFCC"/>
        </patternFill>
      </fill>
      <border>
        <left style="thin">
          <color auto="1"/>
        </left>
        <right style="thin">
          <color auto="1"/>
        </right>
        <top style="thin">
          <color auto="1"/>
        </top>
        <bottom style="thin">
          <color auto="1"/>
        </bottom>
      </border>
    </dxf>
    <dxf>
      <font>
        <b/>
        <i val="0"/>
        <color rgb="FFFF0000"/>
      </font>
      <fill>
        <patternFill patternType="lightUp">
          <fgColor theme="0" tint="-0.24994659260841701"/>
          <bgColor rgb="FFFFFFCC"/>
        </patternFill>
      </fill>
    </dxf>
    <dxf>
      <font>
        <b/>
        <i val="0"/>
        <color rgb="FFFFFF00"/>
      </font>
      <fill>
        <patternFill>
          <bgColor rgb="FFFF0000"/>
        </patternFill>
      </fill>
    </dxf>
    <dxf>
      <font>
        <b/>
        <i val="0"/>
        <color rgb="FFFFFF00"/>
      </font>
      <fill>
        <patternFill>
          <bgColor rgb="FFFF0000"/>
        </patternFill>
      </fill>
      <border>
        <left style="thin">
          <color rgb="FFC00000"/>
        </left>
        <right style="thin">
          <color rgb="FFC00000"/>
        </right>
        <top style="thin">
          <color rgb="FFC00000"/>
        </top>
        <bottom style="thin">
          <color rgb="FFC00000"/>
        </bottom>
        <vertical/>
        <horizontal/>
      </border>
    </dxf>
    <dxf>
      <fill>
        <patternFill>
          <bgColor theme="9" tint="0.79998168889431442"/>
        </patternFill>
      </fill>
    </dxf>
    <dxf>
      <fill>
        <patternFill>
          <bgColor theme="9" tint="0.79998168889431442"/>
        </patternFill>
      </fill>
    </dxf>
    <dxf>
      <fill>
        <patternFill patternType="solid">
          <bgColor indexed="10"/>
        </patternFill>
      </fill>
    </dxf>
    <dxf>
      <fill>
        <patternFill>
          <bgColor indexed="10"/>
        </patternFill>
      </fill>
    </dxf>
    <dxf>
      <fill>
        <patternFill>
          <bgColor indexed="10"/>
        </patternFill>
      </fill>
    </dxf>
    <dxf>
      <fill>
        <patternFill patternType="solid">
          <bgColor indexed="10"/>
        </patternFill>
      </fill>
    </dxf>
  </dxfs>
  <tableStyles count="0" defaultTableStyle="TableStyleMedium2" defaultPivotStyle="PivotStyleLight16"/>
  <colors>
    <mruColors>
      <color rgb="FF0000CC"/>
      <color rgb="FFFFFFCC"/>
      <color rgb="FFFFFF66"/>
      <color rgb="FFFFFF99"/>
      <color rgb="FFEAEAEA"/>
      <color rgb="FFCCFFCC"/>
      <color rgb="FFFF0000"/>
      <color rgb="FF000099"/>
      <color rgb="FFC0C0C0"/>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T40" lockText="1" noThreeD="1"/>
</file>

<file path=xl/ctrlProps/ctrlProp4.xml><?xml version="1.0" encoding="utf-8"?>
<formControlPr xmlns="http://schemas.microsoft.com/office/spreadsheetml/2009/9/main" objectType="CheckBox" fmlaLink="T41" lockText="1" noThreeD="1"/>
</file>

<file path=xl/ctrlProps/ctrlProp5.xml><?xml version="1.0" encoding="utf-8"?>
<formControlPr xmlns="http://schemas.microsoft.com/office/spreadsheetml/2009/9/main" objectType="CheckBox" fmlaLink="T46" lockText="1" noThreeD="1"/>
</file>

<file path=xl/ctrlProps/ctrlProp6.xml><?xml version="1.0" encoding="utf-8"?>
<formControlPr xmlns="http://schemas.microsoft.com/office/spreadsheetml/2009/9/main" objectType="CheckBox" fmlaLink="T47"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firstButton="1" fmlaLink="$T$13"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Radio" firstButton="1" fmlaLink="$T$43"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fmlaLink="$T$37"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fmlaLink="$T$2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Radio" firstButton="1" fmlaLink="$AD$258" lockText="1" noThreeD="1"/>
</file>

<file path=xl/ctrlProps/ctrlProp21.xml><?xml version="1.0" encoding="utf-8"?>
<formControlPr xmlns="http://schemas.microsoft.com/office/spreadsheetml/2009/9/main" objectType="Radio" checked="Checked"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firstButton="1" fmlaLink="$AD$259"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Radio" firstButton="1" fmlaLink="$AD$260" lockText="1" noThreeD="1"/>
</file>

<file path=xl/ctrlProps/ctrlProp27.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1019175</xdr:colOff>
          <xdr:row>31</xdr:row>
          <xdr:rowOff>19050</xdr:rowOff>
        </xdr:from>
        <xdr:to>
          <xdr:col>5</xdr:col>
          <xdr:colOff>2457450</xdr:colOff>
          <xdr:row>32</xdr:row>
          <xdr:rowOff>133350</xdr:rowOff>
        </xdr:to>
        <xdr:sp macro="" textlink="">
          <xdr:nvSpPr>
            <xdr:cNvPr id="50206" name="Button 30" hidden="1">
              <a:extLst>
                <a:ext uri="{63B3BB69-23CF-44E3-9099-C40C66FF867C}">
                  <a14:compatExt spid="_x0000_s50206"/>
                </a:ext>
                <a:ext uri="{FF2B5EF4-FFF2-40B4-BE49-F238E27FC236}">
                  <a16:creationId xmlns:a16="http://schemas.microsoft.com/office/drawing/2014/main" id="{00000000-0008-0000-0000-00001E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o-RO" sz="1100" b="0" i="0" u="none" strike="noStrike" baseline="0">
                  <a:solidFill>
                    <a:srgbClr val="000000"/>
                  </a:solidFill>
                  <a:latin typeface="Calibri Light"/>
                  <a:cs typeface="Calibri Light"/>
                </a:rPr>
                <a:t>Salvare fisier</a:t>
              </a:r>
            </a:p>
          </xdr:txBody>
        </xdr:sp>
        <xdr:clientData fPrintsWithSheet="0"/>
      </xdr:twoCellAnchor>
    </mc:Choice>
    <mc:Fallback/>
  </mc:AlternateContent>
  <xdr:twoCellAnchor editAs="oneCell">
    <xdr:from>
      <xdr:col>1</xdr:col>
      <xdr:colOff>558165</xdr:colOff>
      <xdr:row>2</xdr:row>
      <xdr:rowOff>28575</xdr:rowOff>
    </xdr:from>
    <xdr:to>
      <xdr:col>1</xdr:col>
      <xdr:colOff>1137204</xdr:colOff>
      <xdr:row>4</xdr:row>
      <xdr:rowOff>285669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8185" y="394335"/>
          <a:ext cx="579039" cy="56189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962025</xdr:colOff>
          <xdr:row>17</xdr:row>
          <xdr:rowOff>9525</xdr:rowOff>
        </xdr:from>
        <xdr:to>
          <xdr:col>5</xdr:col>
          <xdr:colOff>2400300</xdr:colOff>
          <xdr:row>18</xdr:row>
          <xdr:rowOff>123825</xdr:rowOff>
        </xdr:to>
        <xdr:sp macro="" textlink="">
          <xdr:nvSpPr>
            <xdr:cNvPr id="50209" name="Button 33" hidden="1">
              <a:extLst>
                <a:ext uri="{63B3BB69-23CF-44E3-9099-C40C66FF867C}">
                  <a14:compatExt spid="_x0000_s50209"/>
                </a:ext>
                <a:ext uri="{FF2B5EF4-FFF2-40B4-BE49-F238E27FC236}">
                  <a16:creationId xmlns:a16="http://schemas.microsoft.com/office/drawing/2014/main" id="{00000000-0008-0000-0000-000021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o-RO" sz="1100" b="0" i="0" u="none" strike="noStrike" baseline="0">
                  <a:solidFill>
                    <a:srgbClr val="000000"/>
                  </a:solidFill>
                  <a:latin typeface="Calibri Light"/>
                  <a:cs typeface="Calibri Light"/>
                </a:rPr>
                <a:t>Preluare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209550</xdr:colOff>
          <xdr:row>39</xdr:row>
          <xdr:rowOff>0</xdr:rowOff>
        </xdr:from>
        <xdr:to>
          <xdr:col>3</xdr:col>
          <xdr:colOff>1085850</xdr:colOff>
          <xdr:row>40</xdr:row>
          <xdr:rowOff>9525</xdr:rowOff>
        </xdr:to>
        <xdr:sp macro="" textlink="">
          <xdr:nvSpPr>
            <xdr:cNvPr id="51214" name="Check Box 14" hidden="1">
              <a:extLst>
                <a:ext uri="{63B3BB69-23CF-44E3-9099-C40C66FF867C}">
                  <a14:compatExt spid="_x0000_s51214"/>
                </a:ext>
                <a:ext uri="{FF2B5EF4-FFF2-40B4-BE49-F238E27FC236}">
                  <a16:creationId xmlns:a16="http://schemas.microsoft.com/office/drawing/2014/main" id="{00000000-0008-0000-0100-00000E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o-RO" sz="800" b="0" i="0" u="none" strike="noStrike" baseline="0">
                  <a:solidFill>
                    <a:srgbClr val="000000"/>
                  </a:solidFill>
                  <a:latin typeface="Tahoma"/>
                  <a:ea typeface="Tahoma"/>
                  <a:cs typeface="Tahoma"/>
                </a:rPr>
                <a:t> 1. Filiale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40</xdr:row>
          <xdr:rowOff>0</xdr:rowOff>
        </xdr:from>
        <xdr:to>
          <xdr:col>3</xdr:col>
          <xdr:colOff>1323975</xdr:colOff>
          <xdr:row>41</xdr:row>
          <xdr:rowOff>38100</xdr:rowOff>
        </xdr:to>
        <xdr:sp macro="" textlink="">
          <xdr:nvSpPr>
            <xdr:cNvPr id="51215" name="Check Box 15" hidden="1">
              <a:extLst>
                <a:ext uri="{63B3BB69-23CF-44E3-9099-C40C66FF867C}">
                  <a14:compatExt spid="_x0000_s51215"/>
                </a:ext>
                <a:ext uri="{FF2B5EF4-FFF2-40B4-BE49-F238E27FC236}">
                  <a16:creationId xmlns:a16="http://schemas.microsoft.com/office/drawing/2014/main" id="{00000000-0008-0000-0100-00000F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o-RO" sz="800" b="0" i="0" u="none" strike="noStrike" baseline="0">
                  <a:solidFill>
                    <a:srgbClr val="000000"/>
                  </a:solidFill>
                  <a:latin typeface="Tahoma"/>
                  <a:ea typeface="Tahoma"/>
                  <a:cs typeface="Tahoma"/>
                </a:rPr>
                <a:t> 2. Sucursale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45</xdr:row>
          <xdr:rowOff>19050</xdr:rowOff>
        </xdr:from>
        <xdr:to>
          <xdr:col>3</xdr:col>
          <xdr:colOff>1219200</xdr:colOff>
          <xdr:row>46</xdr:row>
          <xdr:rowOff>19050</xdr:rowOff>
        </xdr:to>
        <xdr:sp macro="" textlink="">
          <xdr:nvSpPr>
            <xdr:cNvPr id="51216" name="Check Box 16" hidden="1">
              <a:extLst>
                <a:ext uri="{63B3BB69-23CF-44E3-9099-C40C66FF867C}">
                  <a14:compatExt spid="_x0000_s51216"/>
                </a:ext>
                <a:ext uri="{FF2B5EF4-FFF2-40B4-BE49-F238E27FC236}">
                  <a16:creationId xmlns:a16="http://schemas.microsoft.com/office/drawing/2014/main" id="{00000000-0008-0000-0100-000010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o-RO" sz="800" b="0" i="0" u="none" strike="noStrike" baseline="0">
                  <a:solidFill>
                    <a:srgbClr val="000000"/>
                  </a:solidFill>
                  <a:latin typeface="Tahoma"/>
                  <a:ea typeface="Tahoma"/>
                  <a:cs typeface="Tahoma"/>
                </a:rPr>
                <a:t> 1. Filiala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46</xdr:row>
          <xdr:rowOff>19050</xdr:rowOff>
        </xdr:from>
        <xdr:to>
          <xdr:col>3</xdr:col>
          <xdr:colOff>1238250</xdr:colOff>
          <xdr:row>47</xdr:row>
          <xdr:rowOff>28575</xdr:rowOff>
        </xdr:to>
        <xdr:sp macro="" textlink="">
          <xdr:nvSpPr>
            <xdr:cNvPr id="51217" name="Check Box 17" hidden="1">
              <a:extLst>
                <a:ext uri="{63B3BB69-23CF-44E3-9099-C40C66FF867C}">
                  <a14:compatExt spid="_x0000_s51217"/>
                </a:ext>
                <a:ext uri="{FF2B5EF4-FFF2-40B4-BE49-F238E27FC236}">
                  <a16:creationId xmlns:a16="http://schemas.microsoft.com/office/drawing/2014/main" id="{00000000-0008-0000-0100-00001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o-RO" sz="800" b="0" i="0" u="none" strike="noStrike" baseline="0">
                  <a:solidFill>
                    <a:srgbClr val="000000"/>
                  </a:solidFill>
                  <a:latin typeface="Tahoma"/>
                  <a:ea typeface="Tahoma"/>
                  <a:cs typeface="Tahoma"/>
                </a:rPr>
                <a:t> 2. Sucursala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581025</xdr:rowOff>
        </xdr:from>
        <xdr:to>
          <xdr:col>3</xdr:col>
          <xdr:colOff>1085850</xdr:colOff>
          <xdr:row>13</xdr:row>
          <xdr:rowOff>59055</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628650" y="3295636"/>
              <a:ext cx="1666876" cy="325755"/>
              <a:chOff x="628643" y="5313675"/>
              <a:chExt cx="1657352" cy="333378"/>
            </a:xfrm>
          </xdr:grpSpPr>
          <xdr:sp macro="" textlink="">
            <xdr:nvSpPr>
              <xdr:cNvPr id="51218" name="Group Box 18" hidden="1">
                <a:extLst>
                  <a:ext uri="{63B3BB69-23CF-44E3-9099-C40C66FF867C}">
                    <a14:compatExt spid="_x0000_s51218"/>
                  </a:ext>
                  <a:ext uri="{FF2B5EF4-FFF2-40B4-BE49-F238E27FC236}">
                    <a16:creationId xmlns:a16="http://schemas.microsoft.com/office/drawing/2014/main" id="{00000000-0008-0000-0100-000012C80000}"/>
                  </a:ext>
                </a:extLst>
              </xdr:cNvPr>
              <xdr:cNvSpPr/>
            </xdr:nvSpPr>
            <xdr:spPr bwMode="auto">
              <a:xfrm>
                <a:off x="628643" y="5313675"/>
                <a:ext cx="1657352" cy="333378"/>
              </a:xfrm>
              <a:prstGeom prst="rect">
                <a:avLst/>
              </a:prstGeom>
              <a:noFill/>
              <a:ln w="9525">
                <a:miter lim="800000"/>
                <a:headEnd/>
                <a:tailEnd/>
              </a:ln>
              <a:extLst>
                <a:ext uri="{909E8E84-426E-40DD-AFC4-6F175D3DCCD1}">
                  <a14:hiddenFill>
                    <a:noFill/>
                  </a14:hiddenFill>
                </a:ext>
              </a:extLst>
            </xdr:spPr>
          </xdr:sp>
          <xdr:sp macro="" textlink="">
            <xdr:nvSpPr>
              <xdr:cNvPr id="51220" name="Option Button 20" hidden="1">
                <a:extLst>
                  <a:ext uri="{63B3BB69-23CF-44E3-9099-C40C66FF867C}">
                    <a14:compatExt spid="_x0000_s51220"/>
                  </a:ext>
                  <a:ext uri="{FF2B5EF4-FFF2-40B4-BE49-F238E27FC236}">
                    <a16:creationId xmlns:a16="http://schemas.microsoft.com/office/drawing/2014/main" id="{00000000-0008-0000-0100-000014C80000}"/>
                  </a:ext>
                </a:extLst>
              </xdr:cNvPr>
              <xdr:cNvSpPr/>
            </xdr:nvSpPr>
            <xdr:spPr bwMode="auto">
              <a:xfrm>
                <a:off x="977958" y="5376275"/>
                <a:ext cx="492183" cy="21907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o-RO" sz="800" b="0" i="0" u="none" strike="noStrike" baseline="0">
                    <a:solidFill>
                      <a:srgbClr val="000000"/>
                    </a:solidFill>
                    <a:latin typeface="Segoe UI"/>
                    <a:cs typeface="Segoe UI"/>
                  </a:rPr>
                  <a:t>Da</a:t>
                </a:r>
              </a:p>
            </xdr:txBody>
          </xdr:sp>
          <xdr:sp macro="" textlink="">
            <xdr:nvSpPr>
              <xdr:cNvPr id="51221" name="Option Button 21" hidden="1">
                <a:extLst>
                  <a:ext uri="{63B3BB69-23CF-44E3-9099-C40C66FF867C}">
                    <a14:compatExt spid="_x0000_s51221"/>
                  </a:ext>
                  <a:ext uri="{FF2B5EF4-FFF2-40B4-BE49-F238E27FC236}">
                    <a16:creationId xmlns:a16="http://schemas.microsoft.com/office/drawing/2014/main" id="{00000000-0008-0000-0100-000015C80000}"/>
                  </a:ext>
                </a:extLst>
              </xdr:cNvPr>
              <xdr:cNvSpPr/>
            </xdr:nvSpPr>
            <xdr:spPr bwMode="auto">
              <a:xfrm>
                <a:off x="1590676" y="5376275"/>
                <a:ext cx="492183" cy="21907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o-RO" sz="800" b="0" i="0" u="none" strike="noStrike" baseline="0">
                    <a:solidFill>
                      <a:srgbClr val="000000"/>
                    </a:solidFill>
                    <a:latin typeface="Segoe UI"/>
                    <a:cs typeface="Segoe UI"/>
                  </a:rPr>
                  <a:t>Nu</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42</xdr:row>
          <xdr:rowOff>0</xdr:rowOff>
        </xdr:from>
        <xdr:to>
          <xdr:col>3</xdr:col>
          <xdr:colOff>1085940</xdr:colOff>
          <xdr:row>43</xdr:row>
          <xdr:rowOff>57150</xdr:rowOff>
        </xdr:to>
        <xdr:grpSp>
          <xdr:nvGrpSpPr>
            <xdr:cNvPr id="7" name="Group 6">
              <a:extLst>
                <a:ext uri="{FF2B5EF4-FFF2-40B4-BE49-F238E27FC236}">
                  <a16:creationId xmlns:a16="http://schemas.microsoft.com/office/drawing/2014/main" id="{00000000-0008-0000-0100-000007000000}"/>
                </a:ext>
              </a:extLst>
            </xdr:cNvPr>
            <xdr:cNvGrpSpPr/>
          </xdr:nvGrpSpPr>
          <xdr:grpSpPr>
            <a:xfrm>
              <a:off x="628650" y="11972935"/>
              <a:ext cx="1666965" cy="323850"/>
              <a:chOff x="628649" y="7201945"/>
              <a:chExt cx="1657437" cy="314327"/>
            </a:xfrm>
          </xdr:grpSpPr>
          <xdr:sp macro="" textlink="">
            <xdr:nvSpPr>
              <xdr:cNvPr id="51225" name="Group Box 25" hidden="1">
                <a:extLst>
                  <a:ext uri="{63B3BB69-23CF-44E3-9099-C40C66FF867C}">
                    <a14:compatExt spid="_x0000_s51225"/>
                  </a:ext>
                  <a:ext uri="{FF2B5EF4-FFF2-40B4-BE49-F238E27FC236}">
                    <a16:creationId xmlns:a16="http://schemas.microsoft.com/office/drawing/2014/main" id="{00000000-0008-0000-0100-000019C80000}"/>
                  </a:ext>
                </a:extLst>
              </xdr:cNvPr>
              <xdr:cNvSpPr/>
            </xdr:nvSpPr>
            <xdr:spPr bwMode="auto">
              <a:xfrm>
                <a:off x="628649" y="7201945"/>
                <a:ext cx="1657437" cy="314327"/>
              </a:xfrm>
              <a:prstGeom prst="rect">
                <a:avLst/>
              </a:prstGeom>
              <a:noFill/>
              <a:ln w="9525">
                <a:miter lim="800000"/>
                <a:headEnd/>
                <a:tailEnd/>
              </a:ln>
              <a:extLst>
                <a:ext uri="{909E8E84-426E-40DD-AFC4-6F175D3DCCD1}">
                  <a14:hiddenFill>
                    <a:noFill/>
                  </a14:hiddenFill>
                </a:ext>
              </a:extLst>
            </xdr:spPr>
          </xdr:sp>
          <xdr:sp macro="" textlink="">
            <xdr:nvSpPr>
              <xdr:cNvPr id="51231" name="Option Button 31" hidden="1">
                <a:extLst>
                  <a:ext uri="{63B3BB69-23CF-44E3-9099-C40C66FF867C}">
                    <a14:compatExt spid="_x0000_s51231"/>
                  </a:ext>
                  <a:ext uri="{FF2B5EF4-FFF2-40B4-BE49-F238E27FC236}">
                    <a16:creationId xmlns:a16="http://schemas.microsoft.com/office/drawing/2014/main" id="{00000000-0008-0000-0100-00001FC80000}"/>
                  </a:ext>
                </a:extLst>
              </xdr:cNvPr>
              <xdr:cNvSpPr/>
            </xdr:nvSpPr>
            <xdr:spPr bwMode="auto">
              <a:xfrm>
                <a:off x="960658" y="7245522"/>
                <a:ext cx="511955"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o-RO" sz="800" b="0" i="0" u="none" strike="noStrike" baseline="0">
                    <a:solidFill>
                      <a:srgbClr val="000000"/>
                    </a:solidFill>
                    <a:latin typeface="Segoe UI"/>
                    <a:cs typeface="Segoe UI"/>
                  </a:rPr>
                  <a:t>Da</a:t>
                </a:r>
              </a:p>
            </xdr:txBody>
          </xdr:sp>
          <xdr:sp macro="" textlink="">
            <xdr:nvSpPr>
              <xdr:cNvPr id="51232" name="Option Button 32" hidden="1">
                <a:extLst>
                  <a:ext uri="{63B3BB69-23CF-44E3-9099-C40C66FF867C}">
                    <a14:compatExt spid="_x0000_s51232"/>
                  </a:ext>
                  <a:ext uri="{FF2B5EF4-FFF2-40B4-BE49-F238E27FC236}">
                    <a16:creationId xmlns:a16="http://schemas.microsoft.com/office/drawing/2014/main" id="{00000000-0008-0000-0100-000020C80000}"/>
                  </a:ext>
                </a:extLst>
              </xdr:cNvPr>
              <xdr:cNvSpPr/>
            </xdr:nvSpPr>
            <xdr:spPr bwMode="auto">
              <a:xfrm>
                <a:off x="1581494" y="7245522"/>
                <a:ext cx="511955"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o-RO" sz="800" b="0" i="0" u="none" strike="noStrike" baseline="0">
                    <a:solidFill>
                      <a:srgbClr val="000000"/>
                    </a:solidFill>
                    <a:latin typeface="Segoe UI"/>
                    <a:cs typeface="Segoe UI"/>
                  </a:rPr>
                  <a:t>Nu</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438151</xdr:colOff>
          <xdr:row>36</xdr:row>
          <xdr:rowOff>0</xdr:rowOff>
        </xdr:from>
        <xdr:to>
          <xdr:col>3</xdr:col>
          <xdr:colOff>1082041</xdr:colOff>
          <xdr:row>37</xdr:row>
          <xdr:rowOff>59055</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619126" y="10487021"/>
              <a:ext cx="1672590" cy="325755"/>
              <a:chOff x="628652" y="3542757"/>
              <a:chExt cx="1657350" cy="333376"/>
            </a:xfrm>
          </xdr:grpSpPr>
          <xdr:sp macro="" textlink="">
            <xdr:nvSpPr>
              <xdr:cNvPr id="51236" name="Group Box 36" hidden="1">
                <a:extLst>
                  <a:ext uri="{63B3BB69-23CF-44E3-9099-C40C66FF867C}">
                    <a14:compatExt spid="_x0000_s51236"/>
                  </a:ext>
                  <a:ext uri="{FF2B5EF4-FFF2-40B4-BE49-F238E27FC236}">
                    <a16:creationId xmlns:a16="http://schemas.microsoft.com/office/drawing/2014/main" id="{00000000-0008-0000-0100-000024C80000}"/>
                  </a:ext>
                </a:extLst>
              </xdr:cNvPr>
              <xdr:cNvSpPr/>
            </xdr:nvSpPr>
            <xdr:spPr bwMode="auto">
              <a:xfrm>
                <a:off x="628652" y="3542757"/>
                <a:ext cx="1657350" cy="333376"/>
              </a:xfrm>
              <a:prstGeom prst="rect">
                <a:avLst/>
              </a:prstGeom>
              <a:noFill/>
              <a:ln w="9525">
                <a:miter lim="800000"/>
                <a:headEnd/>
                <a:tailEnd/>
              </a:ln>
              <a:extLst>
                <a:ext uri="{909E8E84-426E-40DD-AFC4-6F175D3DCCD1}">
                  <a14:hiddenFill>
                    <a:noFill/>
                  </a14:hiddenFill>
                </a:ext>
              </a:extLst>
            </xdr:spPr>
          </xdr:sp>
          <xdr:sp macro="" textlink="">
            <xdr:nvSpPr>
              <xdr:cNvPr id="51237" name="Option Button 37" hidden="1">
                <a:extLst>
                  <a:ext uri="{63B3BB69-23CF-44E3-9099-C40C66FF867C}">
                    <a14:compatExt spid="_x0000_s51237"/>
                  </a:ext>
                  <a:ext uri="{FF2B5EF4-FFF2-40B4-BE49-F238E27FC236}">
                    <a16:creationId xmlns:a16="http://schemas.microsoft.com/office/drawing/2014/main" id="{00000000-0008-0000-0100-000025C80000}"/>
                  </a:ext>
                </a:extLst>
              </xdr:cNvPr>
              <xdr:cNvSpPr/>
            </xdr:nvSpPr>
            <xdr:spPr bwMode="auto">
              <a:xfrm>
                <a:off x="968432" y="3604620"/>
                <a:ext cx="492183" cy="219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o-RO" sz="800" b="0" i="0" u="none" strike="noStrike" baseline="0">
                    <a:solidFill>
                      <a:srgbClr val="000000"/>
                    </a:solidFill>
                    <a:latin typeface="Segoe UI"/>
                    <a:cs typeface="Segoe UI"/>
                  </a:rPr>
                  <a:t>Da</a:t>
                </a:r>
              </a:p>
            </xdr:txBody>
          </xdr:sp>
          <xdr:sp macro="" textlink="">
            <xdr:nvSpPr>
              <xdr:cNvPr id="51238" name="Option Button 38" hidden="1">
                <a:extLst>
                  <a:ext uri="{63B3BB69-23CF-44E3-9099-C40C66FF867C}">
                    <a14:compatExt spid="_x0000_s51238"/>
                  </a:ext>
                  <a:ext uri="{FF2B5EF4-FFF2-40B4-BE49-F238E27FC236}">
                    <a16:creationId xmlns:a16="http://schemas.microsoft.com/office/drawing/2014/main" id="{00000000-0008-0000-0100-000026C80000}"/>
                  </a:ext>
                </a:extLst>
              </xdr:cNvPr>
              <xdr:cNvSpPr/>
            </xdr:nvSpPr>
            <xdr:spPr bwMode="auto">
              <a:xfrm>
                <a:off x="1581149" y="3604627"/>
                <a:ext cx="492183" cy="219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o-RO" sz="800" b="0" i="0" u="none" strike="noStrike" baseline="0">
                    <a:solidFill>
                      <a:srgbClr val="000000"/>
                    </a:solidFill>
                    <a:latin typeface="Segoe UI"/>
                    <a:cs typeface="Segoe UI"/>
                  </a:rPr>
                  <a:t>Nu</a:t>
                </a:r>
              </a:p>
            </xdr:txBody>
          </xdr:sp>
        </xdr:grpSp>
        <xdr:clientData/>
      </xdr:twoCellAnchor>
    </mc:Choice>
    <mc:Fallback/>
  </mc:AlternateContent>
  <mc:AlternateContent xmlns:mc="http://schemas.openxmlformats.org/markup-compatibility/2006">
    <mc:Choice xmlns:a14="http://schemas.microsoft.com/office/drawing/2010/main" Requires="a14">
      <xdr:oneCellAnchor>
        <xdr:from>
          <xdr:col>2</xdr:col>
          <xdr:colOff>0</xdr:colOff>
          <xdr:row>20</xdr:row>
          <xdr:rowOff>0</xdr:rowOff>
        </xdr:from>
        <xdr:ext cx="1657350" cy="333375"/>
        <xdr:grpSp>
          <xdr:nvGrpSpPr>
            <xdr:cNvPr id="22" name="Group 21">
              <a:extLst>
                <a:ext uri="{FF2B5EF4-FFF2-40B4-BE49-F238E27FC236}">
                  <a16:creationId xmlns:a16="http://schemas.microsoft.com/office/drawing/2014/main" id="{00000000-0008-0000-0100-000016000000}"/>
                </a:ext>
              </a:extLst>
            </xdr:cNvPr>
            <xdr:cNvGrpSpPr/>
          </xdr:nvGrpSpPr>
          <xdr:grpSpPr>
            <a:xfrm>
              <a:off x="628650" y="5353036"/>
              <a:ext cx="1657350" cy="333375"/>
              <a:chOff x="628650" y="5313022"/>
              <a:chExt cx="1657350" cy="333377"/>
            </a:xfrm>
          </xdr:grpSpPr>
          <xdr:sp macro="" textlink="">
            <xdr:nvSpPr>
              <xdr:cNvPr id="51242" name="Group Box 42" hidden="1">
                <a:extLst>
                  <a:ext uri="{63B3BB69-23CF-44E3-9099-C40C66FF867C}">
                    <a14:compatExt spid="_x0000_s51242"/>
                  </a:ext>
                  <a:ext uri="{FF2B5EF4-FFF2-40B4-BE49-F238E27FC236}">
                    <a16:creationId xmlns:a16="http://schemas.microsoft.com/office/drawing/2014/main" id="{00000000-0008-0000-0100-00002AC80000}"/>
                  </a:ext>
                </a:extLst>
              </xdr:cNvPr>
              <xdr:cNvSpPr/>
            </xdr:nvSpPr>
            <xdr:spPr bwMode="auto">
              <a:xfrm>
                <a:off x="628650" y="5313022"/>
                <a:ext cx="1657350" cy="333377"/>
              </a:xfrm>
              <a:prstGeom prst="rect">
                <a:avLst/>
              </a:prstGeom>
              <a:noFill/>
              <a:ln w="9525">
                <a:miter lim="800000"/>
                <a:headEnd/>
                <a:tailEnd/>
              </a:ln>
              <a:extLst>
                <a:ext uri="{909E8E84-426E-40DD-AFC4-6F175D3DCCD1}">
                  <a14:hiddenFill>
                    <a:noFill/>
                  </a14:hiddenFill>
                </a:ext>
              </a:extLst>
            </xdr:spPr>
          </xdr:sp>
          <xdr:sp macro="" textlink="">
            <xdr:nvSpPr>
              <xdr:cNvPr id="51243" name="Option Button 43" hidden="1">
                <a:extLst>
                  <a:ext uri="{63B3BB69-23CF-44E3-9099-C40C66FF867C}">
                    <a14:compatExt spid="_x0000_s51243"/>
                  </a:ext>
                  <a:ext uri="{FF2B5EF4-FFF2-40B4-BE49-F238E27FC236}">
                    <a16:creationId xmlns:a16="http://schemas.microsoft.com/office/drawing/2014/main" id="{00000000-0008-0000-0100-00002BC80000}"/>
                  </a:ext>
                </a:extLst>
              </xdr:cNvPr>
              <xdr:cNvSpPr/>
            </xdr:nvSpPr>
            <xdr:spPr bwMode="auto">
              <a:xfrm>
                <a:off x="977958" y="5376272"/>
                <a:ext cx="492183" cy="21907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o-RO" sz="800" b="0" i="0" u="none" strike="noStrike" baseline="0">
                    <a:solidFill>
                      <a:srgbClr val="000000"/>
                    </a:solidFill>
                    <a:latin typeface="Segoe UI"/>
                    <a:cs typeface="Segoe UI"/>
                  </a:rPr>
                  <a:t>Da</a:t>
                </a:r>
              </a:p>
            </xdr:txBody>
          </xdr:sp>
          <xdr:sp macro="" textlink="">
            <xdr:nvSpPr>
              <xdr:cNvPr id="51244" name="Option Button 44" hidden="1">
                <a:extLst>
                  <a:ext uri="{63B3BB69-23CF-44E3-9099-C40C66FF867C}">
                    <a14:compatExt spid="_x0000_s51244"/>
                  </a:ext>
                  <a:ext uri="{FF2B5EF4-FFF2-40B4-BE49-F238E27FC236}">
                    <a16:creationId xmlns:a16="http://schemas.microsoft.com/office/drawing/2014/main" id="{00000000-0008-0000-0100-00002CC80000}"/>
                  </a:ext>
                </a:extLst>
              </xdr:cNvPr>
              <xdr:cNvSpPr/>
            </xdr:nvSpPr>
            <xdr:spPr bwMode="auto">
              <a:xfrm>
                <a:off x="1590675" y="5376275"/>
                <a:ext cx="492183" cy="21907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o-RO" sz="800" b="0" i="0" u="none" strike="noStrike" baseline="0">
                    <a:solidFill>
                      <a:srgbClr val="000000"/>
                    </a:solidFill>
                    <a:latin typeface="Segoe UI"/>
                    <a:cs typeface="Segoe UI"/>
                  </a:rPr>
                  <a:t>Nu</a:t>
                </a:r>
              </a:p>
            </xdr:txBody>
          </xdr:sp>
        </xdr:grpSp>
        <xdr:clientData/>
      </xdr:one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301</xdr:colOff>
          <xdr:row>257</xdr:row>
          <xdr:rowOff>0</xdr:rowOff>
        </xdr:from>
        <xdr:to>
          <xdr:col>7</xdr:col>
          <xdr:colOff>1770</xdr:colOff>
          <xdr:row>258</xdr:row>
          <xdr:rowOff>3471</xdr:rowOff>
        </xdr:to>
        <xdr:grpSp>
          <xdr:nvGrpSpPr>
            <xdr:cNvPr id="3" name="Group 2">
              <a:extLst>
                <a:ext uri="{FF2B5EF4-FFF2-40B4-BE49-F238E27FC236}">
                  <a16:creationId xmlns:a16="http://schemas.microsoft.com/office/drawing/2014/main" id="{00000000-0008-0000-1200-000003000000}"/>
                </a:ext>
              </a:extLst>
            </xdr:cNvPr>
            <xdr:cNvGrpSpPr/>
          </xdr:nvGrpSpPr>
          <xdr:grpSpPr>
            <a:xfrm>
              <a:off x="5353351" y="73990200"/>
              <a:ext cx="1420694" cy="251121"/>
              <a:chOff x="3552902" y="51393276"/>
              <a:chExt cx="1438944" cy="256305"/>
            </a:xfrm>
          </xdr:grpSpPr>
          <xdr:sp macro="" textlink="">
            <xdr:nvSpPr>
              <xdr:cNvPr id="90113" name="Group Box 1" hidden="1">
                <a:extLst>
                  <a:ext uri="{63B3BB69-23CF-44E3-9099-C40C66FF867C}">
                    <a14:compatExt spid="_x0000_s90113"/>
                  </a:ext>
                  <a:ext uri="{FF2B5EF4-FFF2-40B4-BE49-F238E27FC236}">
                    <a16:creationId xmlns:a16="http://schemas.microsoft.com/office/drawing/2014/main" id="{00000000-0008-0000-1200-000001600100}"/>
                  </a:ext>
                </a:extLst>
              </xdr:cNvPr>
              <xdr:cNvSpPr/>
            </xdr:nvSpPr>
            <xdr:spPr bwMode="auto">
              <a:xfrm>
                <a:off x="3552902" y="51393276"/>
                <a:ext cx="1438944" cy="256305"/>
              </a:xfrm>
              <a:prstGeom prst="rect">
                <a:avLst/>
              </a:prstGeom>
              <a:noFill/>
              <a:ln w="9525">
                <a:miter lim="800000"/>
                <a:headEnd/>
                <a:tailEnd/>
              </a:ln>
              <a:extLst>
                <a:ext uri="{909E8E84-426E-40DD-AFC4-6F175D3DCCD1}">
                  <a14:hiddenFill>
                    <a:noFill/>
                  </a14:hiddenFill>
                </a:ext>
              </a:extLst>
            </xdr:spPr>
          </xdr:sp>
          <xdr:sp macro="" textlink="">
            <xdr:nvSpPr>
              <xdr:cNvPr id="90114" name="Option Button 2" hidden="1">
                <a:extLst>
                  <a:ext uri="{63B3BB69-23CF-44E3-9099-C40C66FF867C}">
                    <a14:compatExt spid="_x0000_s90114"/>
                  </a:ext>
                  <a:ext uri="{FF2B5EF4-FFF2-40B4-BE49-F238E27FC236}">
                    <a16:creationId xmlns:a16="http://schemas.microsoft.com/office/drawing/2014/main" id="{00000000-0008-0000-1200-000002600100}"/>
                  </a:ext>
                </a:extLst>
              </xdr:cNvPr>
              <xdr:cNvSpPr/>
            </xdr:nvSpPr>
            <xdr:spPr bwMode="auto">
              <a:xfrm>
                <a:off x="3733802" y="51444518"/>
                <a:ext cx="476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o-RO" sz="800" b="0" i="0" u="none" strike="noStrike" baseline="0">
                    <a:solidFill>
                      <a:srgbClr val="000000"/>
                    </a:solidFill>
                    <a:latin typeface="Segoe UI"/>
                    <a:cs typeface="Segoe UI"/>
                  </a:rPr>
                  <a:t>Da</a:t>
                </a:r>
              </a:p>
            </xdr:txBody>
          </xdr:sp>
          <xdr:sp macro="" textlink="">
            <xdr:nvSpPr>
              <xdr:cNvPr id="90115" name="Option Button 3" hidden="1">
                <a:extLst>
                  <a:ext uri="{63B3BB69-23CF-44E3-9099-C40C66FF867C}">
                    <a14:compatExt spid="_x0000_s90115"/>
                  </a:ext>
                  <a:ext uri="{FF2B5EF4-FFF2-40B4-BE49-F238E27FC236}">
                    <a16:creationId xmlns:a16="http://schemas.microsoft.com/office/drawing/2014/main" id="{00000000-0008-0000-1200-000003600100}"/>
                  </a:ext>
                </a:extLst>
              </xdr:cNvPr>
              <xdr:cNvSpPr/>
            </xdr:nvSpPr>
            <xdr:spPr bwMode="auto">
              <a:xfrm>
                <a:off x="4371974" y="51444518"/>
                <a:ext cx="476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o-RO" sz="800" b="0" i="0" u="none" strike="noStrike" baseline="0">
                    <a:solidFill>
                      <a:srgbClr val="000000"/>
                    </a:solidFill>
                    <a:latin typeface="Segoe UI"/>
                    <a:cs typeface="Segoe UI"/>
                  </a:rPr>
                  <a:t>Nu</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232</xdr:colOff>
          <xdr:row>258</xdr:row>
          <xdr:rowOff>961</xdr:rowOff>
        </xdr:from>
        <xdr:to>
          <xdr:col>7</xdr:col>
          <xdr:colOff>1701</xdr:colOff>
          <xdr:row>259</xdr:row>
          <xdr:rowOff>1711</xdr:rowOff>
        </xdr:to>
        <xdr:grpSp>
          <xdr:nvGrpSpPr>
            <xdr:cNvPr id="5" name="Group 899">
              <a:extLst>
                <a:ext uri="{FF2B5EF4-FFF2-40B4-BE49-F238E27FC236}">
                  <a16:creationId xmlns:a16="http://schemas.microsoft.com/office/drawing/2014/main" id="{00000000-0008-0000-1200-000005000000}"/>
                </a:ext>
              </a:extLst>
            </xdr:cNvPr>
            <xdr:cNvGrpSpPr>
              <a:grpSpLocks/>
            </xdr:cNvGrpSpPr>
          </xdr:nvGrpSpPr>
          <xdr:grpSpPr bwMode="auto">
            <a:xfrm>
              <a:off x="5353282" y="74238811"/>
              <a:ext cx="1420694" cy="248400"/>
              <a:chOff x="369" y="5113"/>
              <a:chExt cx="145" cy="26"/>
            </a:xfrm>
          </xdr:grpSpPr>
          <xdr:sp macro="" textlink="">
            <xdr:nvSpPr>
              <xdr:cNvPr id="90116" name="Group Box 4" hidden="1">
                <a:extLst>
                  <a:ext uri="{63B3BB69-23CF-44E3-9099-C40C66FF867C}">
                    <a14:compatExt spid="_x0000_s90116"/>
                  </a:ext>
                  <a:ext uri="{FF2B5EF4-FFF2-40B4-BE49-F238E27FC236}">
                    <a16:creationId xmlns:a16="http://schemas.microsoft.com/office/drawing/2014/main" id="{00000000-0008-0000-1200-000004600100}"/>
                  </a:ext>
                </a:extLst>
              </xdr:cNvPr>
              <xdr:cNvSpPr/>
            </xdr:nvSpPr>
            <xdr:spPr bwMode="auto">
              <a:xfrm>
                <a:off x="369" y="5113"/>
                <a:ext cx="145" cy="26"/>
              </a:xfrm>
              <a:prstGeom prst="rect">
                <a:avLst/>
              </a:prstGeom>
              <a:noFill/>
              <a:ln w="9525">
                <a:miter lim="800000"/>
                <a:headEnd/>
                <a:tailEnd/>
              </a:ln>
              <a:extLst>
                <a:ext uri="{909E8E84-426E-40DD-AFC4-6F175D3DCCD1}">
                  <a14:hiddenFill>
                    <a:noFill/>
                  </a14:hiddenFill>
                </a:ext>
              </a:extLst>
            </xdr:spPr>
          </xdr:sp>
          <xdr:sp macro="" textlink="">
            <xdr:nvSpPr>
              <xdr:cNvPr id="90117" name="Option Button 5" hidden="1">
                <a:extLst>
                  <a:ext uri="{63B3BB69-23CF-44E3-9099-C40C66FF867C}">
                    <a14:compatExt spid="_x0000_s90117"/>
                  </a:ext>
                  <a:ext uri="{FF2B5EF4-FFF2-40B4-BE49-F238E27FC236}">
                    <a16:creationId xmlns:a16="http://schemas.microsoft.com/office/drawing/2014/main" id="{00000000-0008-0000-1200-000005600100}"/>
                  </a:ext>
                </a:extLst>
              </xdr:cNvPr>
              <xdr:cNvSpPr/>
            </xdr:nvSpPr>
            <xdr:spPr bwMode="auto">
              <a:xfrm>
                <a:off x="388" y="5118"/>
                <a:ext cx="50" cy="1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o-RO" sz="800" b="0" i="0" u="none" strike="noStrike" baseline="0">
                    <a:solidFill>
                      <a:srgbClr val="000000"/>
                    </a:solidFill>
                    <a:latin typeface="Segoe UI"/>
                    <a:cs typeface="Segoe UI"/>
                  </a:rPr>
                  <a:t>Da</a:t>
                </a:r>
              </a:p>
            </xdr:txBody>
          </xdr:sp>
          <xdr:sp macro="" textlink="">
            <xdr:nvSpPr>
              <xdr:cNvPr id="90118" name="Option Button 6" hidden="1">
                <a:extLst>
                  <a:ext uri="{63B3BB69-23CF-44E3-9099-C40C66FF867C}">
                    <a14:compatExt spid="_x0000_s90118"/>
                  </a:ext>
                  <a:ext uri="{FF2B5EF4-FFF2-40B4-BE49-F238E27FC236}">
                    <a16:creationId xmlns:a16="http://schemas.microsoft.com/office/drawing/2014/main" id="{00000000-0008-0000-1200-000006600100}"/>
                  </a:ext>
                </a:extLst>
              </xdr:cNvPr>
              <xdr:cNvSpPr/>
            </xdr:nvSpPr>
            <xdr:spPr bwMode="auto">
              <a:xfrm>
                <a:off x="451" y="5117"/>
                <a:ext cx="50" cy="1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o-RO" sz="800" b="0" i="0" u="none" strike="noStrike" baseline="0">
                    <a:solidFill>
                      <a:srgbClr val="000000"/>
                    </a:solidFill>
                    <a:latin typeface="Segoe UI"/>
                    <a:cs typeface="Segoe UI"/>
                  </a:rPr>
                  <a:t>Nu</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554</xdr:colOff>
          <xdr:row>258</xdr:row>
          <xdr:rowOff>247485</xdr:rowOff>
        </xdr:from>
        <xdr:to>
          <xdr:col>7</xdr:col>
          <xdr:colOff>2023</xdr:colOff>
          <xdr:row>260</xdr:row>
          <xdr:rowOff>585</xdr:rowOff>
        </xdr:to>
        <xdr:grpSp>
          <xdr:nvGrpSpPr>
            <xdr:cNvPr id="9" name="Group 900">
              <a:extLst>
                <a:ext uri="{FF2B5EF4-FFF2-40B4-BE49-F238E27FC236}">
                  <a16:creationId xmlns:a16="http://schemas.microsoft.com/office/drawing/2014/main" id="{00000000-0008-0000-1200-000009000000}"/>
                </a:ext>
              </a:extLst>
            </xdr:cNvPr>
            <xdr:cNvGrpSpPr>
              <a:grpSpLocks/>
            </xdr:cNvGrpSpPr>
          </xdr:nvGrpSpPr>
          <xdr:grpSpPr bwMode="auto">
            <a:xfrm>
              <a:off x="5353604" y="74485335"/>
              <a:ext cx="1420694" cy="248400"/>
              <a:chOff x="363" y="5141"/>
              <a:chExt cx="145" cy="24"/>
            </a:xfrm>
          </xdr:grpSpPr>
          <xdr:sp macro="" textlink="">
            <xdr:nvSpPr>
              <xdr:cNvPr id="90119" name="Group Box 7" hidden="1">
                <a:extLst>
                  <a:ext uri="{63B3BB69-23CF-44E3-9099-C40C66FF867C}">
                    <a14:compatExt spid="_x0000_s90119"/>
                  </a:ext>
                  <a:ext uri="{FF2B5EF4-FFF2-40B4-BE49-F238E27FC236}">
                    <a16:creationId xmlns:a16="http://schemas.microsoft.com/office/drawing/2014/main" id="{00000000-0008-0000-1200-000007600100}"/>
                  </a:ext>
                </a:extLst>
              </xdr:cNvPr>
              <xdr:cNvSpPr/>
            </xdr:nvSpPr>
            <xdr:spPr bwMode="auto">
              <a:xfrm>
                <a:off x="363" y="5141"/>
                <a:ext cx="145" cy="24"/>
              </a:xfrm>
              <a:prstGeom prst="rect">
                <a:avLst/>
              </a:prstGeom>
              <a:noFill/>
              <a:ln w="9525">
                <a:miter lim="800000"/>
                <a:headEnd/>
                <a:tailEnd/>
              </a:ln>
              <a:extLst>
                <a:ext uri="{909E8E84-426E-40DD-AFC4-6F175D3DCCD1}">
                  <a14:hiddenFill>
                    <a:noFill/>
                  </a14:hiddenFill>
                </a:ext>
              </a:extLst>
            </xdr:spPr>
          </xdr:sp>
          <xdr:sp macro="" textlink="">
            <xdr:nvSpPr>
              <xdr:cNvPr id="90120" name="Option Button 8" hidden="1">
                <a:extLst>
                  <a:ext uri="{63B3BB69-23CF-44E3-9099-C40C66FF867C}">
                    <a14:compatExt spid="_x0000_s90120"/>
                  </a:ext>
                  <a:ext uri="{FF2B5EF4-FFF2-40B4-BE49-F238E27FC236}">
                    <a16:creationId xmlns:a16="http://schemas.microsoft.com/office/drawing/2014/main" id="{00000000-0008-0000-1200-000008600100}"/>
                  </a:ext>
                </a:extLst>
              </xdr:cNvPr>
              <xdr:cNvSpPr/>
            </xdr:nvSpPr>
            <xdr:spPr bwMode="auto">
              <a:xfrm>
                <a:off x="381" y="5143"/>
                <a:ext cx="50" cy="2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o-RO" sz="800" b="0" i="0" u="none" strike="noStrike" baseline="0">
                    <a:solidFill>
                      <a:srgbClr val="000000"/>
                    </a:solidFill>
                    <a:latin typeface="Segoe UI"/>
                    <a:cs typeface="Segoe UI"/>
                  </a:rPr>
                  <a:t>Da</a:t>
                </a:r>
              </a:p>
            </xdr:txBody>
          </xdr:sp>
          <xdr:sp macro="" textlink="">
            <xdr:nvSpPr>
              <xdr:cNvPr id="90121" name="Option Button 9" hidden="1">
                <a:extLst>
                  <a:ext uri="{63B3BB69-23CF-44E3-9099-C40C66FF867C}">
                    <a14:compatExt spid="_x0000_s90121"/>
                  </a:ext>
                  <a:ext uri="{FF2B5EF4-FFF2-40B4-BE49-F238E27FC236}">
                    <a16:creationId xmlns:a16="http://schemas.microsoft.com/office/drawing/2014/main" id="{00000000-0008-0000-1200-000009600100}"/>
                  </a:ext>
                </a:extLst>
              </xdr:cNvPr>
              <xdr:cNvSpPr/>
            </xdr:nvSpPr>
            <xdr:spPr bwMode="auto">
              <a:xfrm>
                <a:off x="446" y="5143"/>
                <a:ext cx="50" cy="2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o-RO" sz="800" b="0" i="0" u="none" strike="noStrike" baseline="0">
                    <a:solidFill>
                      <a:srgbClr val="000000"/>
                    </a:solidFill>
                    <a:latin typeface="Segoe UI"/>
                    <a:cs typeface="Segoe UI"/>
                  </a:rPr>
                  <a:t>Nu</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7</xdr:col>
      <xdr:colOff>36194</xdr:colOff>
      <xdr:row>12</xdr:row>
      <xdr:rowOff>22860</xdr:rowOff>
    </xdr:from>
    <xdr:ext cx="3060000" cy="360000"/>
    <xdr:sp macro="[0]!TransferDateDinChestionarAnCurent" textlink="">
      <xdr:nvSpPr>
        <xdr:cNvPr id="2" name="CasetăText 1">
          <a:extLst>
            <a:ext uri="{FF2B5EF4-FFF2-40B4-BE49-F238E27FC236}">
              <a16:creationId xmlns:a16="http://schemas.microsoft.com/office/drawing/2014/main" id="{00000000-0008-0000-1E00-000002000000}"/>
            </a:ext>
          </a:extLst>
        </xdr:cNvPr>
        <xdr:cNvSpPr txBox="1"/>
      </xdr:nvSpPr>
      <xdr:spPr>
        <a:xfrm>
          <a:off x="7328534" y="2415540"/>
          <a:ext cx="3060000" cy="360000"/>
        </a:xfrm>
        <a:prstGeom prst="rect">
          <a:avLst/>
        </a:prstGeom>
        <a:effectLst>
          <a:outerShdw blurRad="50800" dist="38100" dir="2700000" algn="tl" rotWithShape="0">
            <a:prstClr val="black">
              <a:alpha val="40000"/>
            </a:prstClr>
          </a:outerShdw>
        </a:effectLst>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noAutofit/>
        </a:bodyPr>
        <a:lstStyle/>
        <a:p>
          <a:pPr algn="ctr"/>
          <a:r>
            <a:rPr lang="en-US" sz="1400"/>
            <a:t>Preluare date</a:t>
          </a:r>
          <a:r>
            <a:rPr lang="ro-RO" sz="1400"/>
            <a:t> în chestionar nou</a:t>
          </a:r>
        </a:p>
      </xdr:txBody>
    </xdr:sp>
    <xdr:clientData/>
  </xdr:oneCellAnchor>
  <xdr:oneCellAnchor>
    <xdr:from>
      <xdr:col>8</xdr:col>
      <xdr:colOff>676274</xdr:colOff>
      <xdr:row>12</xdr:row>
      <xdr:rowOff>22860</xdr:rowOff>
    </xdr:from>
    <xdr:ext cx="3420000" cy="360000"/>
    <xdr:sp macro="[0]!TransferDateDinChestionarDeAnulTrecut" textlink="">
      <xdr:nvSpPr>
        <xdr:cNvPr id="3" name="CasetăText 1">
          <a:extLst>
            <a:ext uri="{FF2B5EF4-FFF2-40B4-BE49-F238E27FC236}">
              <a16:creationId xmlns:a16="http://schemas.microsoft.com/office/drawing/2014/main" id="{00000000-0008-0000-1E00-000003000000}"/>
            </a:ext>
          </a:extLst>
        </xdr:cNvPr>
        <xdr:cNvSpPr txBox="1"/>
      </xdr:nvSpPr>
      <xdr:spPr>
        <a:xfrm>
          <a:off x="10772774" y="2415540"/>
          <a:ext cx="3420000" cy="360000"/>
        </a:xfrm>
        <a:prstGeom prst="rect">
          <a:avLst/>
        </a:prstGeom>
        <a:solidFill>
          <a:schemeClr val="accent3"/>
        </a:solidFill>
        <a:ln>
          <a:solidFill>
            <a:schemeClr val="bg1">
              <a:lumMod val="50000"/>
              <a:alpha val="93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noAutofit/>
        </a:bodyPr>
        <a:lstStyle/>
        <a:p>
          <a:pPr algn="ctr"/>
          <a:r>
            <a:rPr lang="en-US" sz="1400"/>
            <a:t>Preluare</a:t>
          </a:r>
          <a:r>
            <a:rPr lang="ro-RO" sz="1400" baseline="0"/>
            <a:t> date din chestionar de anul trecut</a:t>
          </a:r>
          <a:endParaRPr lang="ro-RO" sz="1400"/>
        </a:p>
      </xdr:txBody>
    </xdr:sp>
    <xdr:clientData/>
  </xdr:oneCellAnchor>
  <xdr:twoCellAnchor>
    <xdr:from>
      <xdr:col>7</xdr:col>
      <xdr:colOff>190500</xdr:colOff>
      <xdr:row>20</xdr:row>
      <xdr:rowOff>152400</xdr:rowOff>
    </xdr:from>
    <xdr:to>
      <xdr:col>7</xdr:col>
      <xdr:colOff>1882140</xdr:colOff>
      <xdr:row>22</xdr:row>
      <xdr:rowOff>137160</xdr:rowOff>
    </xdr:to>
    <xdr:sp macro="[0]!GolireChestionar" textlink="">
      <xdr:nvSpPr>
        <xdr:cNvPr id="4" name="Dreptunghi: colțuri rotunjite 3">
          <a:extLst>
            <a:ext uri="{FF2B5EF4-FFF2-40B4-BE49-F238E27FC236}">
              <a16:creationId xmlns:a16="http://schemas.microsoft.com/office/drawing/2014/main" id="{00000000-0008-0000-1E00-000004000000}"/>
            </a:ext>
          </a:extLst>
        </xdr:cNvPr>
        <xdr:cNvSpPr/>
      </xdr:nvSpPr>
      <xdr:spPr>
        <a:xfrm>
          <a:off x="7482840" y="4008120"/>
          <a:ext cx="1691640" cy="350520"/>
        </a:xfrm>
        <a:prstGeom prst="roundRect">
          <a:avLst/>
        </a:prstGeom>
        <a:ln w="3175"/>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ro-RO" sz="1400"/>
            <a:t>Golire chestionar</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14.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comments" Target="../comments13.xml"/><Relationship Id="rId3" Type="http://schemas.openxmlformats.org/officeDocument/2006/relationships/vmlDrawing" Target="../drawings/vmlDrawing14.vml"/><Relationship Id="rId7" Type="http://schemas.openxmlformats.org/officeDocument/2006/relationships/ctrlProp" Target="../ctrlProps/ctrlProp22.xml"/><Relationship Id="rId12" Type="http://schemas.openxmlformats.org/officeDocument/2006/relationships/ctrlProp" Target="../ctrlProps/ctrlProp27.xml"/><Relationship Id="rId2" Type="http://schemas.openxmlformats.org/officeDocument/2006/relationships/drawing" Target="../drawings/drawing3.xml"/><Relationship Id="rId1" Type="http://schemas.openxmlformats.org/officeDocument/2006/relationships/printerSettings" Target="../printerSettings/printerSettings16.bin"/><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AJ101"/>
  <sheetViews>
    <sheetView tabSelected="1" workbookViewId="0">
      <selection activeCell="D25" sqref="D25"/>
    </sheetView>
  </sheetViews>
  <sheetFormatPr defaultColWidth="6.375" defaultRowHeight="12.75" customHeight="1" x14ac:dyDescent="0.25"/>
  <cols>
    <col min="1" max="1" width="2.375" style="415" customWidth="1"/>
    <col min="2" max="2" width="35.625" style="415" customWidth="1"/>
    <col min="3" max="3" width="5.625" style="415" customWidth="1"/>
    <col min="4" max="4" width="64.75" style="415" customWidth="1"/>
    <col min="5" max="5" width="2.625" style="415" customWidth="1"/>
    <col min="6" max="6" width="50.75" style="415" customWidth="1"/>
    <col min="7" max="7" width="10.625" style="415" customWidth="1"/>
    <col min="8" max="20" width="9" style="415" customWidth="1"/>
    <col min="21" max="21" width="3.625" style="415" customWidth="1"/>
    <col min="22" max="22" width="11.25" style="430" hidden="1" customWidth="1"/>
    <col min="23" max="23" width="16.75" style="430" hidden="1" customWidth="1"/>
    <col min="24" max="24" width="3.625" style="415" customWidth="1"/>
    <col min="25" max="25" width="11.25" style="415" customWidth="1"/>
    <col min="26" max="26" width="11.75" style="415" customWidth="1"/>
    <col min="27" max="30" width="6.75" style="415" customWidth="1"/>
    <col min="31" max="31" width="6.75" style="2412" customWidth="1"/>
    <col min="32" max="16384" width="6.375" style="415"/>
  </cols>
  <sheetData>
    <row r="1" spans="1:36" ht="15" x14ac:dyDescent="0.25">
      <c r="A1" s="77"/>
      <c r="E1" s="77"/>
      <c r="F1" s="1154" t="str">
        <f>W2</f>
        <v>CS</v>
      </c>
      <c r="G1" s="413"/>
      <c r="H1" s="413"/>
      <c r="I1" s="413"/>
      <c r="J1" s="413"/>
      <c r="K1" s="77"/>
      <c r="L1" s="77"/>
      <c r="M1" s="77"/>
      <c r="N1" s="77"/>
      <c r="O1" s="77"/>
      <c r="P1" s="77"/>
      <c r="Q1" s="77"/>
      <c r="R1" s="77"/>
      <c r="S1" s="77"/>
      <c r="T1" s="77"/>
      <c r="U1" s="77" t="s">
        <v>215</v>
      </c>
      <c r="V1" s="414"/>
      <c r="W1" s="414" t="s">
        <v>215</v>
      </c>
      <c r="X1" s="2413"/>
      <c r="Y1" s="2413" t="s">
        <v>215</v>
      </c>
      <c r="Z1" s="2413"/>
      <c r="AA1" s="2413" t="s">
        <v>215</v>
      </c>
      <c r="AB1" s="2413"/>
      <c r="AC1" s="2413"/>
      <c r="AD1" s="2413" t="s">
        <v>215</v>
      </c>
      <c r="AE1" s="2473"/>
      <c r="AJ1" s="415" t="s">
        <v>215</v>
      </c>
    </row>
    <row r="2" spans="1:36" ht="15" x14ac:dyDescent="0.25">
      <c r="A2" s="77"/>
      <c r="B2" s="1387" t="s">
        <v>11314</v>
      </c>
      <c r="C2" s="1388"/>
      <c r="D2" s="1159" t="str">
        <f>"AS - Chestionar "&amp;IF(W2="CS","Simplificat ","General ")</f>
        <v xml:space="preserve">AS - Chestionar Simplificat </v>
      </c>
      <c r="E2" s="77"/>
      <c r="F2" s="1229" t="str">
        <f>W3</f>
        <v>23.1</v>
      </c>
      <c r="G2" s="413"/>
      <c r="H2" s="413"/>
      <c r="I2" s="413"/>
      <c r="J2" s="413"/>
      <c r="K2" s="77"/>
      <c r="L2" s="77"/>
      <c r="M2" s="77"/>
      <c r="N2" s="77"/>
      <c r="O2" s="77"/>
      <c r="P2" s="77"/>
      <c r="Q2" s="77"/>
      <c r="R2" s="77"/>
      <c r="S2" s="77"/>
      <c r="T2" s="77"/>
      <c r="U2" s="77"/>
      <c r="V2" s="971" t="s">
        <v>1088</v>
      </c>
      <c r="W2" s="971" t="str">
        <f>Adm!A6</f>
        <v>CS</v>
      </c>
      <c r="Y2" s="2495"/>
      <c r="Z2" s="2516"/>
      <c r="AA2" s="2484" t="s">
        <v>4225</v>
      </c>
      <c r="AB2" s="2485" t="s">
        <v>10008</v>
      </c>
      <c r="AC2" s="2485" t="s">
        <v>410</v>
      </c>
      <c r="AD2" s="2485" t="s">
        <v>10008</v>
      </c>
      <c r="AE2" s="2486" t="s">
        <v>10009</v>
      </c>
    </row>
    <row r="3" spans="1:36" ht="12" customHeight="1" x14ac:dyDescent="0.25">
      <c r="A3" s="77"/>
      <c r="B3" s="1389"/>
      <c r="C3" s="1390"/>
      <c r="D3" s="1391"/>
      <c r="E3" s="77"/>
      <c r="G3" s="413"/>
      <c r="H3" s="413"/>
      <c r="I3" s="413"/>
      <c r="J3" s="413"/>
      <c r="K3" s="77"/>
      <c r="L3" s="77"/>
      <c r="M3" s="77"/>
      <c r="N3" s="77"/>
      <c r="O3" s="77"/>
      <c r="P3" s="77"/>
      <c r="Q3" s="77"/>
      <c r="R3" s="77"/>
      <c r="S3" s="77"/>
      <c r="T3" s="77"/>
      <c r="U3" s="77"/>
      <c r="V3" s="971" t="s">
        <v>8639</v>
      </c>
      <c r="W3" s="971" t="str">
        <f>Adm!A8</f>
        <v>23.1</v>
      </c>
      <c r="Y3" s="2493" t="s">
        <v>10011</v>
      </c>
      <c r="Z3" s="2494">
        <f>D26</f>
        <v>0</v>
      </c>
      <c r="AA3" s="2480">
        <v>1</v>
      </c>
      <c r="AB3" s="2481">
        <v>2</v>
      </c>
      <c r="AC3" s="2482" t="str">
        <f t="shared" ref="AC3:AC12" si="0">IF(AA3&gt;Z$5,"",VALUE(MID(Z$4,AA3,1)))</f>
        <v/>
      </c>
      <c r="AD3" s="2482" t="str">
        <f t="shared" ref="AD3:AD12" si="1">IF(OR(Z$4="",Z$5&gt;10,AA3&gt;=Z$5),"",VLOOKUP(ABS(AA3-Z$5),AA$3:AB$11,2,FALSE))</f>
        <v/>
      </c>
      <c r="AE3" s="2483">
        <f t="shared" ref="AE3:AE12" si="2">IF(OR(Z$4="",Z$5&gt;10,AA3&gt;=Z$5),0,AC3*AD3)</f>
        <v>0</v>
      </c>
    </row>
    <row r="4" spans="1:36" ht="12" customHeight="1" x14ac:dyDescent="0.25">
      <c r="A4" s="77"/>
      <c r="B4" s="1389"/>
      <c r="C4" s="1390"/>
      <c r="D4" s="1391"/>
      <c r="E4" s="77"/>
      <c r="G4" s="413"/>
      <c r="H4" s="413"/>
      <c r="I4" s="413"/>
      <c r="J4" s="413"/>
      <c r="K4" s="77"/>
      <c r="L4" s="77"/>
      <c r="M4" s="77"/>
      <c r="N4" s="77"/>
      <c r="O4" s="77"/>
      <c r="P4" s="77"/>
      <c r="Q4" s="77"/>
      <c r="R4" s="77"/>
      <c r="S4" s="77"/>
      <c r="T4" s="77"/>
      <c r="U4" s="77"/>
      <c r="V4" s="416"/>
      <c r="Y4" s="2487" t="s">
        <v>10010</v>
      </c>
      <c r="Z4" s="2488" t="str">
        <f>IF(OR(Z3="",Z3=0),"",Z3)</f>
        <v/>
      </c>
      <c r="AA4" s="2474">
        <v>2</v>
      </c>
      <c r="AB4" s="2472">
        <v>3</v>
      </c>
      <c r="AC4" s="1692" t="str">
        <f t="shared" si="0"/>
        <v/>
      </c>
      <c r="AD4" s="1692" t="str">
        <f t="shared" si="1"/>
        <v/>
      </c>
      <c r="AE4" s="2475">
        <f t="shared" si="2"/>
        <v>0</v>
      </c>
    </row>
    <row r="5" spans="1:36" ht="26.25" x14ac:dyDescent="0.25">
      <c r="A5" s="77"/>
      <c r="B5" s="1389"/>
      <c r="C5" s="1161" t="str">
        <f>".                 Ancheta Structurală "&amp;'II.1-3'!H5</f>
        <v>.                 Ancheta Structurală 2023</v>
      </c>
      <c r="D5" s="1391"/>
      <c r="E5" s="77"/>
      <c r="G5" s="413"/>
      <c r="H5" s="413"/>
      <c r="I5" s="413"/>
      <c r="J5" s="413"/>
      <c r="K5" s="77"/>
      <c r="L5" s="77"/>
      <c r="M5" s="77"/>
      <c r="N5" s="77"/>
      <c r="O5" s="77"/>
      <c r="P5" s="77"/>
      <c r="Q5" s="77"/>
      <c r="R5" s="77"/>
      <c r="S5" s="77"/>
      <c r="T5" s="77"/>
      <c r="U5" s="77"/>
      <c r="V5" s="416"/>
      <c r="W5" s="416"/>
      <c r="Y5" s="2487" t="s">
        <v>10012</v>
      </c>
      <c r="Z5" s="2488">
        <f>LEN(Z4)</f>
        <v>0</v>
      </c>
      <c r="AA5" s="2474">
        <v>3</v>
      </c>
      <c r="AB5" s="2472">
        <v>5</v>
      </c>
      <c r="AC5" s="1692" t="str">
        <f t="shared" si="0"/>
        <v/>
      </c>
      <c r="AD5" s="1692" t="str">
        <f t="shared" si="1"/>
        <v/>
      </c>
      <c r="AE5" s="2475">
        <f t="shared" si="2"/>
        <v>0</v>
      </c>
    </row>
    <row r="6" spans="1:36" ht="15" x14ac:dyDescent="0.25">
      <c r="A6" s="417"/>
      <c r="B6" s="1392" t="s">
        <v>9347</v>
      </c>
      <c r="C6" s="1390"/>
      <c r="D6" s="1393" t="s">
        <v>9344</v>
      </c>
      <c r="E6" s="77"/>
      <c r="G6" s="413"/>
      <c r="H6" s="413"/>
      <c r="I6" s="413"/>
      <c r="J6" s="413"/>
      <c r="K6" s="77"/>
      <c r="L6" s="77"/>
      <c r="M6" s="77"/>
      <c r="N6" s="77"/>
      <c r="O6" s="77"/>
      <c r="P6" s="77"/>
      <c r="Q6" s="77"/>
      <c r="R6" s="77"/>
      <c r="S6" s="77"/>
      <c r="T6" s="77"/>
      <c r="U6" s="77"/>
      <c r="V6" s="416"/>
      <c r="W6" s="416"/>
      <c r="Y6" s="2487" t="s">
        <v>10013</v>
      </c>
      <c r="Z6" s="2475" t="str">
        <f>IF(OR(Z4="",Z5&gt;10),"",INDEX(AC3:AC12,MATCH(Z5,AA3:AA12,0),))</f>
        <v/>
      </c>
      <c r="AA6" s="2474">
        <v>4</v>
      </c>
      <c r="AB6" s="2472">
        <v>7</v>
      </c>
      <c r="AC6" s="1692" t="str">
        <f t="shared" si="0"/>
        <v/>
      </c>
      <c r="AD6" s="1692" t="str">
        <f t="shared" si="1"/>
        <v/>
      </c>
      <c r="AE6" s="2475">
        <f t="shared" si="2"/>
        <v>0</v>
      </c>
    </row>
    <row r="7" spans="1:36" ht="15" x14ac:dyDescent="0.25">
      <c r="A7" s="77"/>
      <c r="B7" s="1394"/>
      <c r="C7" s="1395"/>
      <c r="D7" s="1396" t="s">
        <v>6962</v>
      </c>
      <c r="E7" s="77"/>
      <c r="G7" s="413"/>
      <c r="H7" s="413"/>
      <c r="I7" s="413"/>
      <c r="J7" s="413"/>
      <c r="K7" s="77"/>
      <c r="L7" s="77"/>
      <c r="M7" s="77"/>
      <c r="N7" s="77"/>
      <c r="O7" s="77"/>
      <c r="P7" s="77"/>
      <c r="Q7" s="77"/>
      <c r="R7" s="77"/>
      <c r="S7" s="77"/>
      <c r="T7" s="77"/>
      <c r="U7" s="77"/>
      <c r="V7" s="416"/>
      <c r="W7" s="416"/>
      <c r="Y7" s="2487" t="s">
        <v>10014</v>
      </c>
      <c r="Z7" s="2475" t="str">
        <f>IF(OR(Z4="",Z5&gt;10),"",IF(MOD(SUM(AE3:AE12)*10,11)=10,0,MOD(SUM(AE3:AE12)*10,11)))</f>
        <v/>
      </c>
      <c r="AA7" s="2474">
        <v>5</v>
      </c>
      <c r="AB7" s="2472">
        <v>1</v>
      </c>
      <c r="AC7" s="1692" t="str">
        <f t="shared" si="0"/>
        <v/>
      </c>
      <c r="AD7" s="1692" t="str">
        <f t="shared" si="1"/>
        <v/>
      </c>
      <c r="AE7" s="2475">
        <f t="shared" si="2"/>
        <v>0</v>
      </c>
    </row>
    <row r="8" spans="1:36" ht="15" x14ac:dyDescent="0.25">
      <c r="A8" s="413"/>
      <c r="B8" s="1397"/>
      <c r="C8" s="1397"/>
      <c r="D8" s="1397"/>
      <c r="E8" s="77"/>
      <c r="F8" s="77"/>
      <c r="G8" s="413"/>
      <c r="H8" s="413"/>
      <c r="I8" s="413"/>
      <c r="J8" s="413"/>
      <c r="K8" s="77"/>
      <c r="L8" s="77"/>
      <c r="M8" s="77"/>
      <c r="N8" s="77"/>
      <c r="O8" s="77"/>
      <c r="P8" s="77"/>
      <c r="Q8" s="77"/>
      <c r="R8" s="77"/>
      <c r="S8" s="77"/>
      <c r="T8" s="77"/>
      <c r="U8" s="77"/>
      <c r="V8" s="416"/>
      <c r="W8" s="416"/>
      <c r="Y8" s="2487" t="s">
        <v>8332</v>
      </c>
      <c r="Z8" s="2488" t="str">
        <f>IF(Z4="","",IF(AND(ISNUMBER(Z4)=TRUE,Z5&lt;=10,Z6=Z7),0,1))</f>
        <v/>
      </c>
      <c r="AA8" s="2474">
        <v>6</v>
      </c>
      <c r="AB8" s="2472">
        <v>2</v>
      </c>
      <c r="AC8" s="1692" t="str">
        <f t="shared" si="0"/>
        <v/>
      </c>
      <c r="AD8" s="1692" t="str">
        <f t="shared" si="1"/>
        <v/>
      </c>
      <c r="AE8" s="2475">
        <f t="shared" si="2"/>
        <v>0</v>
      </c>
    </row>
    <row r="9" spans="1:36" ht="30" customHeight="1" x14ac:dyDescent="0.25">
      <c r="A9" s="418"/>
      <c r="B9" s="3072" t="str">
        <f>"   Acest formular se transmite la Institutul Naţional de Statistică, Direcţia Regională de Statistică (Direcţia Regională de Statistică 
   Bucureşti) sau Direcţia Judeţeană de Statistică, până la data de 15-06-"&amp;'II.1-3'!H5+1&amp;""</f>
        <v xml:space="preserve">   Acest formular se transmite la Institutul Naţional de Statistică, Direcţia Regională de Statistică (Direcţia Regională de Statistică 
   Bucureşti) sau Direcţia Judeţeană de Statistică, până la data de 15-06-2024</v>
      </c>
      <c r="C9" s="3073"/>
      <c r="D9" s="3074"/>
      <c r="E9" s="77"/>
      <c r="H9" s="413"/>
      <c r="I9" s="413"/>
      <c r="J9" s="413"/>
      <c r="K9" s="77"/>
      <c r="L9" s="77"/>
      <c r="M9" s="77"/>
      <c r="N9" s="77"/>
      <c r="O9" s="77"/>
      <c r="P9" s="77"/>
      <c r="Q9" s="77"/>
      <c r="R9" s="77"/>
      <c r="S9" s="77"/>
      <c r="T9" s="77"/>
      <c r="U9" s="77"/>
      <c r="V9" s="416"/>
      <c r="W9" s="416"/>
      <c r="Y9" s="2487" t="s">
        <v>10015</v>
      </c>
      <c r="Z9" s="2475" t="str">
        <f>IF(Z4="","",IF(Z5&gt;10,"Prea multe caractere!",IF(Z6=Z7,"CUI Corect!","CUI Gresit!")))</f>
        <v/>
      </c>
      <c r="AA9" s="2474">
        <v>7</v>
      </c>
      <c r="AB9" s="2472">
        <v>3</v>
      </c>
      <c r="AC9" s="1692" t="str">
        <f t="shared" si="0"/>
        <v/>
      </c>
      <c r="AD9" s="1692" t="str">
        <f t="shared" si="1"/>
        <v/>
      </c>
      <c r="AE9" s="2475">
        <f t="shared" si="2"/>
        <v>0</v>
      </c>
    </row>
    <row r="10" spans="1:36" ht="30" customHeight="1" thickBot="1" x14ac:dyDescent="0.3">
      <c r="A10" s="413"/>
      <c r="B10" s="1991" t="s">
        <v>9343</v>
      </c>
      <c r="C10" s="1992"/>
      <c r="D10" s="1993"/>
      <c r="E10" s="77"/>
      <c r="F10" s="2990" t="s">
        <v>14699</v>
      </c>
      <c r="H10" s="413"/>
      <c r="I10" s="413"/>
      <c r="J10" s="413"/>
      <c r="K10" s="77"/>
      <c r="L10" s="77"/>
      <c r="M10" s="77"/>
      <c r="N10" s="77"/>
      <c r="O10" s="77"/>
      <c r="P10" s="77"/>
      <c r="Q10" s="77"/>
      <c r="R10" s="77"/>
      <c r="S10" s="77"/>
      <c r="T10" s="77"/>
      <c r="U10" s="77"/>
      <c r="V10" s="416"/>
      <c r="W10" s="416"/>
      <c r="Y10" s="2489"/>
      <c r="Z10" s="2490"/>
      <c r="AA10" s="2474">
        <v>8</v>
      </c>
      <c r="AB10" s="2472">
        <v>5</v>
      </c>
      <c r="AC10" s="1692" t="str">
        <f t="shared" si="0"/>
        <v/>
      </c>
      <c r="AD10" s="1692" t="str">
        <f t="shared" si="1"/>
        <v/>
      </c>
      <c r="AE10" s="2475">
        <f t="shared" si="2"/>
        <v>0</v>
      </c>
    </row>
    <row r="11" spans="1:36" ht="19.5" customHeight="1" thickBot="1" x14ac:dyDescent="0.3">
      <c r="A11" s="413"/>
      <c r="B11" s="1994" t="s">
        <v>9303</v>
      </c>
      <c r="C11" s="1995"/>
      <c r="D11" s="1996"/>
      <c r="E11" s="77"/>
      <c r="F11" s="2991" t="s">
        <v>14801</v>
      </c>
      <c r="H11" s="413"/>
      <c r="I11" s="413"/>
      <c r="J11" s="413"/>
      <c r="K11" s="77"/>
      <c r="L11" s="77"/>
      <c r="M11" s="77"/>
      <c r="N11" s="77"/>
      <c r="O11" s="77"/>
      <c r="P11" s="77"/>
      <c r="Q11" s="77"/>
      <c r="R11" s="77"/>
      <c r="S11" s="77"/>
      <c r="T11" s="77"/>
      <c r="U11" s="77"/>
      <c r="V11" s="416"/>
      <c r="W11" s="416"/>
      <c r="Y11" s="2489"/>
      <c r="Z11" s="2490"/>
      <c r="AA11" s="2474">
        <v>9</v>
      </c>
      <c r="AB11" s="2472">
        <v>7</v>
      </c>
      <c r="AC11" s="1692" t="str">
        <f t="shared" si="0"/>
        <v/>
      </c>
      <c r="AD11" s="1692" t="str">
        <f t="shared" si="1"/>
        <v/>
      </c>
      <c r="AE11" s="2475">
        <f t="shared" si="2"/>
        <v>0</v>
      </c>
    </row>
    <row r="12" spans="1:36" ht="19.5" customHeight="1" x14ac:dyDescent="0.25">
      <c r="A12" s="413"/>
      <c r="B12" s="1340" t="s">
        <v>9317</v>
      </c>
      <c r="C12" s="1338">
        <v>1</v>
      </c>
      <c r="D12" s="1379"/>
      <c r="E12" s="77" t="s">
        <v>215</v>
      </c>
      <c r="F12" s="3078" t="s">
        <v>14810</v>
      </c>
      <c r="H12" s="413"/>
      <c r="I12" s="413"/>
      <c r="J12" s="413"/>
      <c r="K12" s="77"/>
      <c r="L12" s="77"/>
      <c r="M12" s="77"/>
      <c r="N12" s="77"/>
      <c r="O12" s="77"/>
      <c r="P12" s="77"/>
      <c r="Q12" s="77"/>
      <c r="R12" s="77"/>
      <c r="S12" s="77"/>
      <c r="T12" s="77"/>
      <c r="U12" s="77"/>
      <c r="V12" s="416"/>
      <c r="W12" s="416"/>
      <c r="Y12" s="2491"/>
      <c r="Z12" s="2492"/>
      <c r="AA12" s="2476">
        <v>10</v>
      </c>
      <c r="AB12" s="2477"/>
      <c r="AC12" s="2478" t="str">
        <f t="shared" si="0"/>
        <v/>
      </c>
      <c r="AD12" s="2478" t="str">
        <f t="shared" si="1"/>
        <v/>
      </c>
      <c r="AE12" s="2479">
        <f t="shared" si="2"/>
        <v>0</v>
      </c>
    </row>
    <row r="13" spans="1:36" ht="19.5" customHeight="1" x14ac:dyDescent="0.25">
      <c r="A13" s="413"/>
      <c r="B13" s="1147" t="s">
        <v>9315</v>
      </c>
      <c r="C13" s="1246">
        <v>2</v>
      </c>
      <c r="D13" s="1142"/>
      <c r="E13" s="77" t="s">
        <v>215</v>
      </c>
      <c r="F13" s="3079"/>
      <c r="H13" s="413"/>
      <c r="I13" s="413"/>
      <c r="J13" s="413"/>
      <c r="K13" s="77"/>
      <c r="L13" s="77"/>
      <c r="M13" s="77"/>
      <c r="N13" s="77"/>
      <c r="O13" s="77"/>
      <c r="P13" s="77"/>
      <c r="Q13" s="77"/>
      <c r="R13" s="77"/>
      <c r="S13" s="77"/>
      <c r="T13" s="77"/>
      <c r="U13" s="77"/>
      <c r="V13" s="416"/>
      <c r="W13" s="416"/>
    </row>
    <row r="14" spans="1:36" ht="19.5" customHeight="1" x14ac:dyDescent="0.25">
      <c r="A14" s="413"/>
      <c r="B14" s="1148" t="s">
        <v>9305</v>
      </c>
      <c r="C14" s="1246">
        <v>3</v>
      </c>
      <c r="D14" s="1380"/>
      <c r="E14" s="77" t="s">
        <v>215</v>
      </c>
      <c r="F14" s="3079"/>
      <c r="H14" s="413"/>
      <c r="I14" s="413"/>
      <c r="J14" s="413"/>
      <c r="K14" s="77"/>
      <c r="L14" s="77"/>
      <c r="M14" s="77"/>
      <c r="N14" s="77"/>
      <c r="O14" s="77"/>
      <c r="P14" s="77"/>
      <c r="Q14" s="77"/>
      <c r="R14" s="77"/>
      <c r="S14" s="77"/>
      <c r="T14" s="77"/>
      <c r="U14" s="77"/>
      <c r="V14" s="416"/>
      <c r="W14" s="416"/>
    </row>
    <row r="15" spans="1:36" ht="19.5" customHeight="1" thickBot="1" x14ac:dyDescent="0.3">
      <c r="A15" s="413"/>
      <c r="B15" s="1153" t="s">
        <v>9316</v>
      </c>
      <c r="C15" s="1339">
        <v>4</v>
      </c>
      <c r="D15" s="1381"/>
      <c r="E15" s="77" t="s">
        <v>215</v>
      </c>
      <c r="F15" s="3079"/>
      <c r="H15" s="413"/>
      <c r="I15" s="413"/>
      <c r="J15" s="413"/>
      <c r="K15" s="77"/>
      <c r="L15" s="77"/>
      <c r="M15" s="77"/>
      <c r="N15" s="77"/>
      <c r="O15" s="77"/>
      <c r="P15" s="77"/>
      <c r="Q15" s="77"/>
      <c r="R15" s="77"/>
      <c r="S15" s="77"/>
      <c r="T15" s="77"/>
      <c r="U15" s="77"/>
      <c r="V15" s="416"/>
      <c r="W15" s="416"/>
    </row>
    <row r="16" spans="1:36" ht="19.5" customHeight="1" thickBot="1" x14ac:dyDescent="0.3">
      <c r="A16" s="413"/>
      <c r="B16" s="1994" t="s">
        <v>9304</v>
      </c>
      <c r="C16" s="1997"/>
      <c r="D16" s="1998"/>
      <c r="E16" s="77" t="s">
        <v>215</v>
      </c>
      <c r="F16" s="3080"/>
      <c r="H16" s="413"/>
      <c r="I16" s="413"/>
      <c r="J16" s="413"/>
      <c r="K16" s="77"/>
      <c r="L16" s="77"/>
      <c r="M16" s="77"/>
      <c r="N16" s="77"/>
      <c r="O16" s="77"/>
      <c r="P16" s="77"/>
      <c r="Q16" s="77"/>
      <c r="R16" s="77"/>
      <c r="S16" s="77"/>
      <c r="T16" s="77"/>
      <c r="U16" s="77"/>
      <c r="V16" s="416"/>
      <c r="W16" s="416"/>
    </row>
    <row r="17" spans="1:23" ht="19.5" customHeight="1" x14ac:dyDescent="0.25">
      <c r="A17" s="413"/>
      <c r="B17" s="1337" t="s">
        <v>9317</v>
      </c>
      <c r="C17" s="1338">
        <v>1</v>
      </c>
      <c r="D17" s="1379"/>
      <c r="E17" s="77" t="s">
        <v>215</v>
      </c>
      <c r="F17" s="1306"/>
      <c r="H17" s="413"/>
      <c r="I17" s="413"/>
      <c r="J17" s="413"/>
      <c r="K17" s="77"/>
      <c r="L17" s="77"/>
      <c r="M17" s="77"/>
      <c r="N17" s="77"/>
      <c r="O17" s="77"/>
      <c r="P17" s="77"/>
      <c r="Q17" s="77"/>
      <c r="R17" s="77"/>
      <c r="S17" s="77"/>
      <c r="T17" s="77"/>
      <c r="U17" s="77"/>
      <c r="V17" s="416"/>
      <c r="W17" s="416"/>
    </row>
    <row r="18" spans="1:23" ht="19.5" customHeight="1" x14ac:dyDescent="0.25">
      <c r="A18" s="419"/>
      <c r="B18" s="1149" t="s">
        <v>9318</v>
      </c>
      <c r="C18" s="1246">
        <v>2</v>
      </c>
      <c r="D18" s="1378"/>
      <c r="E18" s="77" t="s">
        <v>215</v>
      </c>
      <c r="F18" s="1306"/>
      <c r="H18" s="413"/>
      <c r="I18" s="413"/>
      <c r="J18" s="413"/>
      <c r="K18" s="77"/>
      <c r="L18" s="77"/>
      <c r="M18" s="77"/>
      <c r="N18" s="77"/>
      <c r="O18" s="77"/>
      <c r="P18" s="77"/>
      <c r="Q18" s="77"/>
      <c r="R18" s="77"/>
      <c r="S18" s="77"/>
      <c r="T18" s="77"/>
      <c r="U18" s="77"/>
      <c r="V18" s="416"/>
      <c r="W18" s="416"/>
    </row>
    <row r="19" spans="1:23" ht="19.5" customHeight="1" thickBot="1" x14ac:dyDescent="0.3">
      <c r="A19" s="413"/>
      <c r="B19" s="1139" t="s">
        <v>9305</v>
      </c>
      <c r="C19" s="1339">
        <v>3</v>
      </c>
      <c r="D19" s="1377"/>
      <c r="E19" s="77" t="s">
        <v>215</v>
      </c>
      <c r="F19" s="1306"/>
      <c r="H19" s="421"/>
      <c r="I19" s="421"/>
      <c r="J19" s="421"/>
      <c r="K19" s="421"/>
      <c r="L19" s="77"/>
      <c r="M19" s="77"/>
      <c r="N19" s="77"/>
      <c r="O19" s="77"/>
      <c r="P19" s="77"/>
      <c r="Q19" s="77"/>
      <c r="R19" s="77"/>
      <c r="S19" s="77"/>
      <c r="T19" s="77"/>
      <c r="U19" s="77"/>
      <c r="V19" s="416"/>
      <c r="W19" s="416"/>
    </row>
    <row r="20" spans="1:23" ht="21" customHeight="1" x14ac:dyDescent="0.25">
      <c r="A20" s="413"/>
      <c r="B20" s="1135"/>
      <c r="E20" s="77"/>
      <c r="H20" s="422"/>
      <c r="I20" s="422"/>
      <c r="J20" s="422"/>
      <c r="K20" s="422"/>
      <c r="L20" s="77"/>
      <c r="M20" s="77"/>
      <c r="N20" s="77"/>
      <c r="O20" s="77"/>
      <c r="P20" s="77"/>
      <c r="Q20" s="77"/>
      <c r="R20" s="77"/>
      <c r="S20" s="77"/>
      <c r="T20" s="77"/>
      <c r="U20" s="77"/>
      <c r="V20" s="416"/>
      <c r="W20" s="416"/>
    </row>
    <row r="21" spans="1:23" ht="30" customHeight="1" x14ac:dyDescent="0.25">
      <c r="A21" s="413"/>
      <c r="B21" s="439" t="s">
        <v>1234</v>
      </c>
      <c r="C21" s="855"/>
      <c r="D21" s="1134"/>
      <c r="E21" s="77" t="s">
        <v>215</v>
      </c>
      <c r="H21" s="423"/>
      <c r="I21" s="423"/>
      <c r="J21" s="423"/>
      <c r="K21" s="423"/>
      <c r="L21" s="77"/>
      <c r="M21" s="77"/>
      <c r="N21" s="77"/>
      <c r="O21" s="77"/>
      <c r="P21" s="77"/>
      <c r="Q21" s="77"/>
      <c r="R21" s="77"/>
      <c r="S21" s="77"/>
      <c r="T21" s="77"/>
      <c r="U21" s="77"/>
      <c r="V21" s="416"/>
      <c r="W21" s="416"/>
    </row>
    <row r="22" spans="1:23" ht="15.75" customHeight="1" thickBot="1" x14ac:dyDescent="0.3">
      <c r="A22" s="413"/>
      <c r="B22" s="1150"/>
      <c r="C22" s="1151"/>
      <c r="D22" s="1152"/>
      <c r="E22" s="77" t="s">
        <v>215</v>
      </c>
      <c r="F22" s="426"/>
      <c r="H22" s="422"/>
      <c r="I22" s="422"/>
      <c r="J22" s="422"/>
      <c r="K22" s="422"/>
      <c r="L22" s="77"/>
      <c r="M22" s="77"/>
      <c r="N22" s="77"/>
      <c r="O22" s="77"/>
      <c r="P22" s="77"/>
      <c r="Q22" s="77"/>
      <c r="R22" s="77"/>
      <c r="S22" s="77"/>
      <c r="T22" s="77"/>
      <c r="U22" s="77"/>
      <c r="V22" s="416"/>
      <c r="W22" s="416"/>
    </row>
    <row r="23" spans="1:23" ht="30" customHeight="1" x14ac:dyDescent="0.25">
      <c r="A23" s="413"/>
      <c r="B23" s="450" t="s">
        <v>9341</v>
      </c>
      <c r="C23" s="601" t="s">
        <v>5080</v>
      </c>
      <c r="D23" s="1999" t="s">
        <v>44</v>
      </c>
      <c r="E23" s="77" t="s">
        <v>215</v>
      </c>
      <c r="F23" s="426"/>
      <c r="H23" s="421"/>
      <c r="I23" s="421"/>
      <c r="J23" s="421"/>
      <c r="K23" s="421"/>
      <c r="L23" s="77"/>
      <c r="M23" s="77"/>
      <c r="N23" s="77"/>
      <c r="O23" s="77"/>
      <c r="P23" s="77"/>
      <c r="Q23" s="77"/>
      <c r="R23" s="77"/>
      <c r="S23" s="77"/>
      <c r="T23" s="77"/>
      <c r="U23" s="77"/>
      <c r="V23" s="416"/>
      <c r="W23" s="416"/>
    </row>
    <row r="24" spans="1:23" ht="15.75" customHeight="1" thickBot="1" x14ac:dyDescent="0.3">
      <c r="A24" s="413"/>
      <c r="B24" s="465" t="s">
        <v>443</v>
      </c>
      <c r="C24" s="1130" t="s">
        <v>120</v>
      </c>
      <c r="D24" s="2000">
        <v>1</v>
      </c>
      <c r="E24" s="77" t="s">
        <v>215</v>
      </c>
      <c r="F24" s="426"/>
      <c r="H24" s="424"/>
      <c r="I24" s="424"/>
      <c r="J24" s="424"/>
      <c r="K24" s="424"/>
      <c r="L24" s="77"/>
      <c r="M24" s="77"/>
      <c r="N24" s="77"/>
      <c r="O24" s="77"/>
      <c r="P24" s="77"/>
      <c r="Q24" s="77"/>
      <c r="R24" s="77"/>
      <c r="S24" s="77"/>
      <c r="T24" s="77"/>
      <c r="U24" s="77"/>
      <c r="V24" s="416"/>
      <c r="W24" s="416"/>
    </row>
    <row r="25" spans="1:23" ht="19.5" customHeight="1" x14ac:dyDescent="0.25">
      <c r="A25" s="413"/>
      <c r="B25" s="1137" t="s">
        <v>11428</v>
      </c>
      <c r="C25" s="1244">
        <v>1</v>
      </c>
      <c r="D25" s="1126"/>
      <c r="E25" s="77" t="s">
        <v>215</v>
      </c>
      <c r="H25" s="423"/>
      <c r="I25" s="423"/>
      <c r="J25" s="424"/>
      <c r="K25" s="424"/>
      <c r="L25" s="77"/>
      <c r="M25" s="77"/>
      <c r="N25" s="77"/>
      <c r="O25" s="77"/>
      <c r="P25" s="77"/>
      <c r="Q25" s="77"/>
      <c r="R25" s="77"/>
      <c r="S25" s="77"/>
      <c r="T25" s="77"/>
      <c r="U25" s="77"/>
      <c r="V25" s="416"/>
      <c r="W25" s="416"/>
    </row>
    <row r="26" spans="1:23" ht="19.5" customHeight="1" x14ac:dyDescent="0.25">
      <c r="A26" s="413"/>
      <c r="B26" s="1140" t="s">
        <v>11315</v>
      </c>
      <c r="C26" s="1245">
        <v>2</v>
      </c>
      <c r="D26" s="2414"/>
      <c r="E26" s="77" t="s">
        <v>215</v>
      </c>
      <c r="F26" s="2851" t="str">
        <f>Z9</f>
        <v/>
      </c>
      <c r="H26" s="422"/>
      <c r="I26" s="424"/>
      <c r="J26" s="424"/>
      <c r="K26" s="424"/>
      <c r="L26" s="77"/>
      <c r="M26" s="77"/>
      <c r="N26" s="77"/>
      <c r="O26" s="77"/>
      <c r="P26" s="77"/>
      <c r="Q26" s="77"/>
      <c r="R26" s="77"/>
      <c r="S26" s="77"/>
      <c r="T26" s="77"/>
      <c r="U26" s="77"/>
      <c r="V26" s="416"/>
      <c r="W26" s="416"/>
    </row>
    <row r="27" spans="1:23" ht="19.5" customHeight="1" x14ac:dyDescent="0.25">
      <c r="A27" s="413"/>
      <c r="B27" s="1140" t="s">
        <v>9306</v>
      </c>
      <c r="C27" s="1245">
        <v>3</v>
      </c>
      <c r="D27" s="1141"/>
      <c r="E27" s="77" t="s">
        <v>215</v>
      </c>
      <c r="G27" s="422"/>
      <c r="H27" s="425"/>
      <c r="I27" s="424"/>
      <c r="J27" s="424"/>
      <c r="K27" s="424"/>
      <c r="L27" s="77"/>
      <c r="M27" s="77"/>
      <c r="N27" s="77"/>
      <c r="O27" s="77"/>
      <c r="P27" s="77"/>
      <c r="Q27" s="77"/>
      <c r="R27" s="77"/>
      <c r="S27" s="77"/>
      <c r="T27" s="77"/>
      <c r="U27" s="77"/>
      <c r="V27" s="416"/>
      <c r="W27" s="416"/>
    </row>
    <row r="28" spans="1:23" ht="19.5" customHeight="1" x14ac:dyDescent="0.25">
      <c r="A28" s="413"/>
      <c r="B28" s="1140" t="s">
        <v>9307</v>
      </c>
      <c r="C28" s="1245">
        <v>4</v>
      </c>
      <c r="D28" s="1142"/>
      <c r="E28" s="77" t="s">
        <v>215</v>
      </c>
      <c r="F28" s="426"/>
      <c r="G28" s="424"/>
      <c r="H28" s="424"/>
      <c r="I28" s="424"/>
      <c r="J28" s="424"/>
      <c r="K28" s="424"/>
      <c r="L28" s="77"/>
      <c r="M28" s="77"/>
      <c r="N28" s="77"/>
      <c r="O28" s="77"/>
      <c r="P28" s="77"/>
      <c r="Q28" s="77"/>
      <c r="R28" s="77"/>
      <c r="S28" s="77"/>
      <c r="T28" s="77"/>
      <c r="U28" s="77"/>
      <c r="V28" s="416"/>
      <c r="W28" s="416"/>
    </row>
    <row r="29" spans="1:23" ht="19.5" customHeight="1" x14ac:dyDescent="0.25">
      <c r="A29" s="413"/>
      <c r="B29" s="1140" t="s">
        <v>9342</v>
      </c>
      <c r="C29" s="1245">
        <v>5</v>
      </c>
      <c r="D29" s="1160" t="str">
        <f>W36</f>
        <v/>
      </c>
      <c r="E29" s="77" t="s">
        <v>215</v>
      </c>
      <c r="F29" s="2852" t="str">
        <f>IF(F30="",""," Adresa preluată din bilanț: ")</f>
        <v/>
      </c>
      <c r="G29" s="424"/>
      <c r="H29" s="424"/>
      <c r="I29" s="424"/>
      <c r="J29" s="424"/>
      <c r="K29" s="424"/>
      <c r="L29" s="77"/>
      <c r="M29" s="77"/>
      <c r="N29" s="77"/>
      <c r="O29" s="77"/>
      <c r="P29" s="77"/>
      <c r="Q29" s="77"/>
      <c r="R29" s="77"/>
      <c r="S29" s="77"/>
      <c r="T29" s="77"/>
      <c r="U29" s="77"/>
      <c r="V29" s="416"/>
      <c r="W29" s="416"/>
    </row>
    <row r="30" spans="1:23" ht="19.5" customHeight="1" x14ac:dyDescent="0.25">
      <c r="A30" s="413"/>
      <c r="B30" s="1140" t="s">
        <v>400</v>
      </c>
      <c r="C30" s="1245">
        <v>6</v>
      </c>
      <c r="D30" s="1143"/>
      <c r="E30" s="77" t="s">
        <v>215</v>
      </c>
      <c r="F30" s="3012"/>
      <c r="G30" s="421"/>
      <c r="H30" s="421"/>
      <c r="I30" s="422"/>
      <c r="J30" s="422"/>
      <c r="K30" s="422"/>
      <c r="L30" s="77"/>
      <c r="M30" s="77"/>
      <c r="N30" s="77"/>
      <c r="O30" s="77"/>
      <c r="P30" s="77"/>
      <c r="Q30" s="77"/>
      <c r="R30" s="77"/>
      <c r="S30" s="77"/>
      <c r="T30" s="77"/>
      <c r="U30" s="77"/>
      <c r="V30" s="1156" t="s">
        <v>8327</v>
      </c>
      <c r="W30" s="1157" t="str">
        <f>"Altele!AN5:AN"&amp;COUNTA(Altele!AZ:AZ)+3</f>
        <v>Altele!AN5:AN18</v>
      </c>
    </row>
    <row r="31" spans="1:23" ht="19.5" customHeight="1" x14ac:dyDescent="0.25">
      <c r="A31" s="413"/>
      <c r="B31" s="1144" t="s">
        <v>9308</v>
      </c>
      <c r="C31" s="1246">
        <v>7</v>
      </c>
      <c r="D31" s="1143"/>
      <c r="E31" s="77" t="s">
        <v>215</v>
      </c>
      <c r="F31" s="426"/>
      <c r="G31" s="421"/>
      <c r="H31" s="421"/>
      <c r="I31" s="423"/>
      <c r="J31" s="423"/>
      <c r="K31" s="423"/>
      <c r="L31" s="77"/>
      <c r="M31" s="77"/>
      <c r="N31" s="77"/>
      <c r="O31" s="77"/>
      <c r="P31" s="77"/>
      <c r="Q31" s="77"/>
      <c r="R31" s="77"/>
      <c r="S31" s="77"/>
      <c r="T31" s="77"/>
      <c r="U31" s="77"/>
      <c r="V31" s="1156" t="s">
        <v>5320</v>
      </c>
      <c r="W31" s="1157" t="str">
        <f>"Anexa!D2:D"&amp;COUNTA(Anexa!D:D)</f>
        <v>Anexa!D2:D597</v>
      </c>
    </row>
    <row r="32" spans="1:23" ht="19.5" customHeight="1" x14ac:dyDescent="0.25">
      <c r="A32" s="77"/>
      <c r="B32" s="1140" t="s">
        <v>1219</v>
      </c>
      <c r="C32" s="1245">
        <v>8</v>
      </c>
      <c r="D32" s="1143"/>
      <c r="E32" s="77" t="s">
        <v>215</v>
      </c>
      <c r="F32" s="426"/>
      <c r="G32" s="426"/>
      <c r="H32" s="426"/>
      <c r="I32" s="426"/>
      <c r="J32" s="426"/>
      <c r="K32" s="426"/>
      <c r="L32" s="77"/>
      <c r="M32" s="77"/>
      <c r="N32" s="77"/>
      <c r="O32" s="77"/>
      <c r="P32" s="77"/>
      <c r="Q32" s="77"/>
      <c r="R32" s="77"/>
      <c r="S32" s="77"/>
      <c r="T32" s="77"/>
      <c r="U32" s="77"/>
      <c r="V32" s="1156" t="s">
        <v>3980</v>
      </c>
      <c r="W32" s="1157" t="str">
        <f>"Altele!Y5:Y46"</f>
        <v>Altele!Y5:Y46</v>
      </c>
    </row>
    <row r="33" spans="1:23" ht="19.5" customHeight="1" x14ac:dyDescent="0.25">
      <c r="A33" s="77"/>
      <c r="B33" s="1140" t="s">
        <v>9309</v>
      </c>
      <c r="C33" s="1245">
        <v>9</v>
      </c>
      <c r="D33" s="1143"/>
      <c r="E33" s="77" t="s">
        <v>215</v>
      </c>
      <c r="F33" s="426"/>
      <c r="G33" s="426"/>
      <c r="H33" s="426"/>
      <c r="I33" s="426"/>
      <c r="J33" s="426"/>
      <c r="K33" s="426"/>
      <c r="L33" s="77"/>
      <c r="M33" s="77"/>
      <c r="N33" s="77"/>
      <c r="O33" s="77"/>
      <c r="P33" s="77"/>
      <c r="Q33" s="77"/>
      <c r="R33" s="77"/>
      <c r="S33" s="77"/>
      <c r="T33" s="77"/>
      <c r="U33" s="77"/>
      <c r="V33" s="1156" t="s">
        <v>10420</v>
      </c>
      <c r="W33" s="1157" t="str">
        <f>"Anexa!X2:XD"&amp;COUNTA(Anexa!D:D)</f>
        <v>Anexa!X2:XD597</v>
      </c>
    </row>
    <row r="34" spans="1:23" ht="19.5" customHeight="1" x14ac:dyDescent="0.25">
      <c r="A34" s="77"/>
      <c r="B34" s="1140" t="s">
        <v>9319</v>
      </c>
      <c r="C34" s="1245">
        <v>10</v>
      </c>
      <c r="D34" s="1145"/>
      <c r="E34" s="77" t="s">
        <v>215</v>
      </c>
      <c r="F34" s="3075" t="s">
        <v>11313</v>
      </c>
      <c r="G34" s="426"/>
      <c r="H34" s="426"/>
      <c r="I34" s="426"/>
      <c r="J34" s="426"/>
      <c r="K34" s="426"/>
      <c r="L34" s="77"/>
      <c r="M34" s="77"/>
      <c r="N34" s="77"/>
      <c r="O34" s="77"/>
      <c r="P34" s="77"/>
      <c r="Q34" s="77"/>
      <c r="R34" s="77"/>
      <c r="S34" s="77"/>
      <c r="T34" s="77"/>
      <c r="U34" s="77"/>
      <c r="V34" s="1156"/>
      <c r="W34" s="1157"/>
    </row>
    <row r="35" spans="1:23" ht="19.5" customHeight="1" x14ac:dyDescent="0.25">
      <c r="A35" s="77"/>
      <c r="B35" s="1140" t="s">
        <v>9685</v>
      </c>
      <c r="C35" s="1245">
        <v>11</v>
      </c>
      <c r="D35" s="1143"/>
      <c r="E35" s="77" t="s">
        <v>215</v>
      </c>
      <c r="F35" s="3076"/>
      <c r="G35" s="426"/>
      <c r="H35" s="426"/>
      <c r="I35" s="426"/>
      <c r="J35" s="426"/>
      <c r="K35" s="426"/>
      <c r="L35" s="77"/>
      <c r="M35" s="77"/>
      <c r="N35" s="77"/>
      <c r="O35" s="77"/>
      <c r="P35" s="77"/>
      <c r="Q35" s="77"/>
      <c r="R35" s="77"/>
      <c r="S35" s="77"/>
      <c r="T35" s="77"/>
      <c r="U35" s="77"/>
      <c r="V35" s="1156"/>
      <c r="W35" s="1157"/>
    </row>
    <row r="36" spans="1:23" ht="19.5" customHeight="1" x14ac:dyDescent="0.25">
      <c r="B36" s="1144" t="s">
        <v>9320</v>
      </c>
      <c r="C36" s="1246">
        <v>12</v>
      </c>
      <c r="D36" s="1143"/>
      <c r="E36" s="415" t="s">
        <v>215</v>
      </c>
      <c r="F36" s="3076"/>
      <c r="G36" s="427"/>
      <c r="H36" s="428"/>
      <c r="I36" s="429"/>
      <c r="J36" s="429"/>
      <c r="K36" s="429"/>
      <c r="V36" s="1156" t="s">
        <v>8328</v>
      </c>
      <c r="W36" s="1157" t="str">
        <f>IF(D28="","",INDEX(Altele!X:X,MATCH(D28,Altele!Y:Y,0),))</f>
        <v/>
      </c>
    </row>
    <row r="37" spans="1:23" ht="19.5" customHeight="1" x14ac:dyDescent="0.25">
      <c r="B37" s="1140" t="s">
        <v>9321</v>
      </c>
      <c r="C37" s="1245">
        <v>13</v>
      </c>
      <c r="D37" s="1143"/>
      <c r="E37" s="415" t="s">
        <v>215</v>
      </c>
      <c r="F37" s="3076"/>
      <c r="G37" s="427"/>
      <c r="H37" s="428"/>
      <c r="I37" s="429"/>
      <c r="J37" s="429"/>
      <c r="K37" s="429"/>
    </row>
    <row r="38" spans="1:23" ht="19.5" customHeight="1" x14ac:dyDescent="0.25">
      <c r="B38" s="1144" t="s">
        <v>9310</v>
      </c>
      <c r="C38" s="1246">
        <v>14</v>
      </c>
      <c r="D38" s="1143"/>
      <c r="E38" s="415" t="s">
        <v>215</v>
      </c>
      <c r="F38" s="3077"/>
      <c r="G38" s="427"/>
      <c r="H38" s="427"/>
      <c r="I38" s="427"/>
      <c r="J38" s="427"/>
      <c r="K38" s="427"/>
    </row>
    <row r="39" spans="1:23" ht="19.5" customHeight="1" x14ac:dyDescent="0.25">
      <c r="B39" s="1140" t="s">
        <v>9311</v>
      </c>
      <c r="C39" s="1245">
        <v>15</v>
      </c>
      <c r="D39" s="1145"/>
      <c r="E39" s="415" t="s">
        <v>215</v>
      </c>
      <c r="G39" s="427"/>
      <c r="H39" s="427"/>
      <c r="I39" s="427"/>
      <c r="J39" s="427"/>
      <c r="K39" s="427"/>
    </row>
    <row r="40" spans="1:23" ht="19.5" customHeight="1" x14ac:dyDescent="0.25">
      <c r="B40" s="1144" t="s">
        <v>9312</v>
      </c>
      <c r="C40" s="1246">
        <v>16</v>
      </c>
      <c r="D40" s="1143"/>
      <c r="E40" s="415" t="s">
        <v>215</v>
      </c>
      <c r="F40" s="2642" t="str">
        <f>IF(AND(G42="",G41=""),"","Activități declarate în bilanț: ")</f>
        <v/>
      </c>
      <c r="G40" s="2643"/>
    </row>
    <row r="41" spans="1:23" ht="19.5" customHeight="1" x14ac:dyDescent="0.25">
      <c r="B41" s="1140" t="s">
        <v>9313</v>
      </c>
      <c r="C41" s="1245">
        <v>17</v>
      </c>
      <c r="D41" s="2599"/>
      <c r="E41" s="415" t="s">
        <v>215</v>
      </c>
      <c r="F41" s="2615" t="str">
        <f>IF(G41="","","Activitatea preponderentă conform bilanț ")</f>
        <v/>
      </c>
      <c r="G41" s="2850"/>
    </row>
    <row r="42" spans="1:23" ht="19.5" customHeight="1" x14ac:dyDescent="0.25">
      <c r="B42" s="1140" t="s">
        <v>9322</v>
      </c>
      <c r="C42" s="1245">
        <v>18</v>
      </c>
      <c r="D42" s="1143"/>
      <c r="E42" s="415" t="s">
        <v>215</v>
      </c>
      <c r="F42" s="2616" t="str">
        <f>IF(G42="","","Activitatea efectiv desfășurată conform bilanț ")</f>
        <v/>
      </c>
      <c r="G42" s="2850"/>
    </row>
    <row r="43" spans="1:23" ht="19.5" hidden="1" customHeight="1" x14ac:dyDescent="0.25">
      <c r="B43" s="1140" t="s">
        <v>9718</v>
      </c>
      <c r="C43" s="1245"/>
      <c r="D43" s="1146"/>
      <c r="E43" s="415" t="s">
        <v>215</v>
      </c>
    </row>
    <row r="44" spans="1:23" ht="40.5" hidden="1" customHeight="1" x14ac:dyDescent="0.25">
      <c r="B44" s="1140" t="s">
        <v>9314</v>
      </c>
      <c r="C44" s="1245"/>
      <c r="D44" s="1741"/>
      <c r="E44" s="415" t="s">
        <v>215</v>
      </c>
    </row>
    <row r="45" spans="1:23" ht="19.5" customHeight="1" x14ac:dyDescent="0.25">
      <c r="B45" s="1140" t="s">
        <v>9716</v>
      </c>
      <c r="C45" s="1245">
        <v>19</v>
      </c>
      <c r="D45" s="1383"/>
      <c r="E45" s="415" t="s">
        <v>215</v>
      </c>
    </row>
    <row r="46" spans="1:23" ht="30" customHeight="1" thickBot="1" x14ac:dyDescent="0.3">
      <c r="B46" s="1138" t="s">
        <v>9717</v>
      </c>
      <c r="C46" s="1247"/>
      <c r="D46" s="1384" t="str">
        <f>IF(D45=""," - ",IF(COUNTIF(Anexa!D:D,D45)=1,VLOOKUP(D45,Anexa!D:E,2,FALSE)," Cod CAEN introdus gresit. Alege din lista derulanta."))</f>
        <v xml:space="preserve"> - </v>
      </c>
      <c r="E46" s="415" t="s">
        <v>215</v>
      </c>
    </row>
    <row r="47" spans="1:23" ht="15" customHeight="1" x14ac:dyDescent="0.25">
      <c r="B47" s="1136"/>
      <c r="C47" s="77"/>
      <c r="D47" s="77"/>
    </row>
    <row r="48" spans="1:23" ht="15" customHeight="1" x14ac:dyDescent="0.25">
      <c r="B48" s="1136"/>
      <c r="C48" s="77"/>
      <c r="D48" s="77"/>
    </row>
    <row r="49" spans="2:4" ht="15" x14ac:dyDescent="0.25">
      <c r="B49" s="1190" t="s">
        <v>9346</v>
      </c>
      <c r="C49" s="1181"/>
      <c r="D49" s="1158"/>
    </row>
    <row r="50" spans="2:4" ht="15" customHeight="1" x14ac:dyDescent="0.25">
      <c r="B50" s="1112"/>
      <c r="C50" s="1182" t="s">
        <v>8633</v>
      </c>
      <c r="D50" s="1185"/>
    </row>
    <row r="51" spans="2:4" ht="15" customHeight="1" x14ac:dyDescent="0.25">
      <c r="B51" s="1113"/>
      <c r="C51" s="1183" t="s">
        <v>9687</v>
      </c>
      <c r="D51" s="1186"/>
    </row>
    <row r="52" spans="2:4" ht="15" x14ac:dyDescent="0.25">
      <c r="B52" s="1115"/>
      <c r="C52" s="1183" t="s">
        <v>8635</v>
      </c>
      <c r="D52" s="1186"/>
    </row>
    <row r="53" spans="2:4" ht="15" x14ac:dyDescent="0.25">
      <c r="B53" s="1114"/>
      <c r="C53" s="1183" t="s">
        <v>8634</v>
      </c>
      <c r="D53" s="1186"/>
    </row>
    <row r="54" spans="2:4" ht="15" x14ac:dyDescent="0.25">
      <c r="B54" s="1116"/>
      <c r="C54" s="1184" t="s">
        <v>8636</v>
      </c>
      <c r="D54" s="1187"/>
    </row>
    <row r="55" spans="2:4" ht="15" x14ac:dyDescent="0.25">
      <c r="B55" s="77"/>
      <c r="D55" s="77"/>
    </row>
    <row r="56" spans="2:4" ht="15" customHeight="1" x14ac:dyDescent="0.25">
      <c r="B56" s="1189" t="s">
        <v>9357</v>
      </c>
      <c r="C56" s="1188"/>
      <c r="D56" s="1155"/>
    </row>
    <row r="57" spans="2:4" ht="15" customHeight="1" x14ac:dyDescent="0.25">
      <c r="B57" s="2005" t="s">
        <v>9323</v>
      </c>
      <c r="C57" s="2006" t="s">
        <v>1230</v>
      </c>
      <c r="D57" s="2007"/>
    </row>
    <row r="58" spans="2:4" ht="15" customHeight="1" x14ac:dyDescent="0.25">
      <c r="B58" s="2008" t="s">
        <v>9324</v>
      </c>
      <c r="C58" s="2009" t="s">
        <v>1249</v>
      </c>
      <c r="D58" s="2010"/>
    </row>
    <row r="59" spans="2:4" ht="15" customHeight="1" x14ac:dyDescent="0.25">
      <c r="B59" s="2008" t="s">
        <v>9325</v>
      </c>
      <c r="C59" s="2009" t="s">
        <v>1248</v>
      </c>
      <c r="D59" s="2010"/>
    </row>
    <row r="60" spans="2:4" ht="15" customHeight="1" x14ac:dyDescent="0.25">
      <c r="B60" s="2008" t="s">
        <v>9326</v>
      </c>
      <c r="C60" s="2009" t="s">
        <v>108</v>
      </c>
      <c r="D60" s="2010"/>
    </row>
    <row r="61" spans="2:4" ht="15" customHeight="1" x14ac:dyDescent="0.25">
      <c r="B61" s="2008" t="s">
        <v>9327</v>
      </c>
      <c r="C61" s="2009" t="s">
        <v>1266</v>
      </c>
      <c r="D61" s="2010"/>
    </row>
    <row r="62" spans="2:4" ht="15" customHeight="1" x14ac:dyDescent="0.25">
      <c r="B62" s="2008" t="s">
        <v>9328</v>
      </c>
      <c r="C62" s="2009" t="s">
        <v>5536</v>
      </c>
      <c r="D62" s="2010"/>
    </row>
    <row r="63" spans="2:4" ht="15" customHeight="1" x14ac:dyDescent="0.25">
      <c r="B63" s="2008" t="s">
        <v>10016</v>
      </c>
      <c r="C63" s="2009" t="s">
        <v>10017</v>
      </c>
      <c r="D63" s="2010"/>
    </row>
    <row r="64" spans="2:4" ht="15" customHeight="1" x14ac:dyDescent="0.25">
      <c r="B64" s="2008" t="s">
        <v>9329</v>
      </c>
      <c r="C64" s="2009" t="s">
        <v>1250</v>
      </c>
      <c r="D64" s="2010"/>
    </row>
    <row r="65" spans="2:4" ht="15" customHeight="1" x14ac:dyDescent="0.25">
      <c r="B65" s="2008" t="s">
        <v>9330</v>
      </c>
      <c r="C65" s="2009" t="s">
        <v>8637</v>
      </c>
      <c r="D65" s="2010"/>
    </row>
    <row r="66" spans="2:4" ht="15" customHeight="1" x14ac:dyDescent="0.25">
      <c r="B66" s="2008" t="s">
        <v>9331</v>
      </c>
      <c r="C66" s="2009" t="s">
        <v>8638</v>
      </c>
      <c r="D66" s="2010"/>
    </row>
    <row r="67" spans="2:4" ht="15" customHeight="1" x14ac:dyDescent="0.25">
      <c r="B67" s="2226" t="s">
        <v>4512</v>
      </c>
      <c r="C67" s="2227" t="s">
        <v>11267</v>
      </c>
      <c r="D67" s="2228"/>
    </row>
    <row r="68" spans="2:4" ht="15" customHeight="1" x14ac:dyDescent="0.25">
      <c r="B68" s="2008" t="s">
        <v>9332</v>
      </c>
      <c r="C68" s="2009" t="s">
        <v>10471</v>
      </c>
      <c r="D68" s="2010"/>
    </row>
    <row r="69" spans="2:4" ht="15" customHeight="1" x14ac:dyDescent="0.25">
      <c r="B69" s="2008" t="s">
        <v>9333</v>
      </c>
      <c r="C69" s="2009" t="s">
        <v>5265</v>
      </c>
      <c r="D69" s="2010"/>
    </row>
    <row r="70" spans="2:4" ht="15" customHeight="1" x14ac:dyDescent="0.25">
      <c r="B70" s="2008" t="s">
        <v>9334</v>
      </c>
      <c r="C70" s="2009" t="s">
        <v>1251</v>
      </c>
      <c r="D70" s="2010"/>
    </row>
    <row r="71" spans="2:4" ht="15" customHeight="1" x14ac:dyDescent="0.25">
      <c r="B71" s="2008" t="s">
        <v>9335</v>
      </c>
      <c r="C71" s="2009" t="s">
        <v>10472</v>
      </c>
      <c r="D71" s="2010"/>
    </row>
    <row r="72" spans="2:4" ht="15" customHeight="1" x14ac:dyDescent="0.25">
      <c r="B72" s="2008" t="s">
        <v>9336</v>
      </c>
      <c r="C72" s="2009" t="s">
        <v>1253</v>
      </c>
      <c r="D72" s="2010"/>
    </row>
    <row r="73" spans="2:4" ht="15" customHeight="1" x14ac:dyDescent="0.25">
      <c r="B73" s="2008" t="s">
        <v>9337</v>
      </c>
      <c r="C73" s="2009" t="s">
        <v>1254</v>
      </c>
      <c r="D73" s="2010"/>
    </row>
    <row r="74" spans="2:4" ht="15" customHeight="1" x14ac:dyDescent="0.25">
      <c r="B74" s="2008" t="s">
        <v>10913</v>
      </c>
      <c r="C74" s="2009" t="s">
        <v>1255</v>
      </c>
      <c r="D74" s="2010"/>
    </row>
    <row r="75" spans="2:4" ht="15" customHeight="1" x14ac:dyDescent="0.25">
      <c r="B75" s="2008" t="s">
        <v>11795</v>
      </c>
      <c r="C75" s="2009" t="s">
        <v>1256</v>
      </c>
      <c r="D75" s="2010"/>
    </row>
    <row r="76" spans="2:4" ht="15" customHeight="1" x14ac:dyDescent="0.25">
      <c r="B76" s="2008" t="s">
        <v>9338</v>
      </c>
      <c r="C76" s="2009" t="s">
        <v>5298</v>
      </c>
      <c r="D76" s="2010"/>
    </row>
    <row r="77" spans="2:4" ht="15" customHeight="1" x14ac:dyDescent="0.25">
      <c r="B77" s="2008" t="s">
        <v>9339</v>
      </c>
      <c r="C77" s="2009" t="s">
        <v>8331</v>
      </c>
      <c r="D77" s="2010"/>
    </row>
    <row r="78" spans="2:4" ht="15" customHeight="1" x14ac:dyDescent="0.25">
      <c r="B78" s="2011" t="s">
        <v>9340</v>
      </c>
      <c r="C78" s="2012" t="s">
        <v>5559</v>
      </c>
      <c r="D78" s="2013"/>
    </row>
    <row r="79" spans="2:4" ht="15" customHeight="1" x14ac:dyDescent="0.25"/>
    <row r="80" spans="2:4" ht="15" customHeight="1" x14ac:dyDescent="0.25">
      <c r="B80" s="3081" t="s">
        <v>14700</v>
      </c>
      <c r="C80" s="3082"/>
      <c r="D80" s="3083"/>
    </row>
    <row r="81" spans="2:4" ht="15" customHeight="1" x14ac:dyDescent="0.25">
      <c r="B81" s="3084"/>
      <c r="C81" s="3085"/>
      <c r="D81" s="3086"/>
    </row>
    <row r="82" spans="2:4" ht="15" customHeight="1" x14ac:dyDescent="0.25">
      <c r="B82" s="3084"/>
      <c r="C82" s="3085"/>
      <c r="D82" s="3086"/>
    </row>
    <row r="83" spans="2:4" ht="15" customHeight="1" x14ac:dyDescent="0.25">
      <c r="B83" s="3084"/>
      <c r="C83" s="3085"/>
      <c r="D83" s="3086"/>
    </row>
    <row r="84" spans="2:4" ht="15" customHeight="1" x14ac:dyDescent="0.25">
      <c r="B84" s="3084"/>
      <c r="C84" s="3085"/>
      <c r="D84" s="3086"/>
    </row>
    <row r="85" spans="2:4" ht="15" customHeight="1" x14ac:dyDescent="0.25">
      <c r="B85" s="3084"/>
      <c r="C85" s="3085"/>
      <c r="D85" s="3086"/>
    </row>
    <row r="86" spans="2:4" ht="15" customHeight="1" x14ac:dyDescent="0.25">
      <c r="B86" s="3084"/>
      <c r="C86" s="3085"/>
      <c r="D86" s="3086"/>
    </row>
    <row r="87" spans="2:4" ht="15" customHeight="1" x14ac:dyDescent="0.25">
      <c r="B87" s="3084"/>
      <c r="C87" s="3085"/>
      <c r="D87" s="3086"/>
    </row>
    <row r="88" spans="2:4" ht="15" customHeight="1" x14ac:dyDescent="0.25">
      <c r="B88" s="3084"/>
      <c r="C88" s="3085"/>
      <c r="D88" s="3086"/>
    </row>
    <row r="89" spans="2:4" ht="15" customHeight="1" x14ac:dyDescent="0.25">
      <c r="B89" s="3084"/>
      <c r="C89" s="3085"/>
      <c r="D89" s="3086"/>
    </row>
    <row r="90" spans="2:4" ht="15" customHeight="1" x14ac:dyDescent="0.25">
      <c r="B90" s="3084"/>
      <c r="C90" s="3085"/>
      <c r="D90" s="3086"/>
    </row>
    <row r="91" spans="2:4" ht="15" customHeight="1" x14ac:dyDescent="0.25">
      <c r="B91" s="3084"/>
      <c r="C91" s="3085"/>
      <c r="D91" s="3086"/>
    </row>
    <row r="92" spans="2:4" ht="15" customHeight="1" x14ac:dyDescent="0.25">
      <c r="B92" s="3087"/>
      <c r="C92" s="3088"/>
      <c r="D92" s="3089"/>
    </row>
    <row r="93" spans="2:4" ht="15" customHeight="1" x14ac:dyDescent="0.25"/>
    <row r="94" spans="2:4" ht="15" customHeight="1" x14ac:dyDescent="0.25"/>
    <row r="95" spans="2:4" ht="15" customHeight="1" x14ac:dyDescent="0.25"/>
    <row r="96" spans="2:4" ht="15" customHeight="1" x14ac:dyDescent="0.25"/>
    <row r="97" ht="15" customHeight="1" x14ac:dyDescent="0.25"/>
    <row r="98" ht="15" customHeight="1" x14ac:dyDescent="0.25"/>
    <row r="99" ht="15" customHeight="1" x14ac:dyDescent="0.25"/>
    <row r="100" ht="15" customHeight="1" x14ac:dyDescent="0.25"/>
    <row r="101" ht="15" customHeight="1" x14ac:dyDescent="0.25"/>
  </sheetData>
  <sheetProtection algorithmName="SHA-512" hashValue="GGZwGFDeFh5aoLOkks4OCcYCM+ZQI0GM4NJdx447xk2EkWLIlR0gOXpJoIZ5o5MmDB8vtpQ35uOxcEDkb0HpNQ==" saltValue="Zh3HHCBOnOAlrXUHyD4J5Q==" spinCount="100000" sheet="1" objects="1" scenarios="1"/>
  <mergeCells count="4">
    <mergeCell ref="B9:D9"/>
    <mergeCell ref="F34:F38"/>
    <mergeCell ref="F12:F16"/>
    <mergeCell ref="B80:D92"/>
  </mergeCells>
  <conditionalFormatting sqref="D11">
    <cfRule type="expression" dxfId="417" priority="12" stopIfTrue="1">
      <formula>"if(g9=1)"</formula>
    </cfRule>
  </conditionalFormatting>
  <conditionalFormatting sqref="D18">
    <cfRule type="cellIs" dxfId="416" priority="14" stopIfTrue="1" operator="lessThan">
      <formula>0</formula>
    </cfRule>
    <cfRule type="cellIs" dxfId="415" priority="15" stopIfTrue="1" operator="greaterThan">
      <formula>99999</formula>
    </cfRule>
  </conditionalFormatting>
  <conditionalFormatting sqref="D10">
    <cfRule type="expression" dxfId="414" priority="11" stopIfTrue="1">
      <formula>"if(g9=1)"</formula>
    </cfRule>
  </conditionalFormatting>
  <conditionalFormatting sqref="D25:D28">
    <cfRule type="expression" dxfId="413" priority="10">
      <formula>D25=""</formula>
    </cfRule>
  </conditionalFormatting>
  <conditionalFormatting sqref="D30">
    <cfRule type="expression" dxfId="412" priority="9">
      <formula>D30=""</formula>
    </cfRule>
  </conditionalFormatting>
  <conditionalFormatting sqref="F26">
    <cfRule type="expression" dxfId="411" priority="8">
      <formula>AND(D26&gt;0,F26&lt;&gt;"CUI Corect!")</formula>
    </cfRule>
  </conditionalFormatting>
  <conditionalFormatting sqref="D26">
    <cfRule type="expression" dxfId="410" priority="7">
      <formula>AND(D26&gt;0,F26&lt;&gt;"CUI Corect!")</formula>
    </cfRule>
  </conditionalFormatting>
  <conditionalFormatting sqref="D31">
    <cfRule type="expression" dxfId="409" priority="6">
      <formula>NOT(OR(D28="",D28="BUCURESTI"))</formula>
    </cfRule>
  </conditionalFormatting>
  <conditionalFormatting sqref="F30">
    <cfRule type="expression" dxfId="408" priority="4">
      <formula>$F$30&lt;&gt;""</formula>
    </cfRule>
  </conditionalFormatting>
  <conditionalFormatting sqref="G41">
    <cfRule type="expression" dxfId="407" priority="3">
      <formula>$G$41&lt;&gt;""</formula>
    </cfRule>
  </conditionalFormatting>
  <conditionalFormatting sqref="G42">
    <cfRule type="expression" dxfId="406" priority="2">
      <formula>$G$42&lt;&gt;""</formula>
    </cfRule>
  </conditionalFormatting>
  <conditionalFormatting sqref="D45:D46">
    <cfRule type="expression" dxfId="405" priority="1">
      <formula>$D$46=" Cod CAEN introdus gresit. Alege din lista derulanta."</formula>
    </cfRule>
  </conditionalFormatting>
  <dataValidations count="6">
    <dataValidation type="whole" operator="greaterThan" allowBlank="1" showInputMessage="1" showErrorMessage="1" errorTitle="Atentie" error="Va rugam introduceti un numar intreg pozitiv!" sqref="D40 D32 D29" xr:uid="{00000000-0002-0000-0000-000000000000}">
      <formula1>0</formula1>
    </dataValidation>
    <dataValidation type="whole" operator="greaterThan" allowBlank="1" showInputMessage="1" showErrorMessage="1" errorTitle="Eroare" error="Va rugam introduceti un numar intreg pozitiv!" sqref="D26" xr:uid="{00000000-0002-0000-0000-000001000000}">
      <formula1>0</formula1>
    </dataValidation>
    <dataValidation type="whole" operator="lessThan" allowBlank="1" showInputMessage="1" showErrorMessage="1" errorTitle="Atentie!" error="Cod SIRUES eronat." sqref="D65570 D983074 D917538 D852002 D786466 D720930 D655394 D589858 D524322 D458786 D393250 D327714 D262178 D196642 D131106 D25" xr:uid="{00000000-0002-0000-0000-000002000000}">
      <formula1>999999999</formula1>
    </dataValidation>
    <dataValidation type="list" allowBlank="1" showInputMessage="1" showErrorMessage="1" errorTitle="INS" error="Valoarea introdusa nu se regaseste_x000a_in nomenclatorul de coduri CAEN Rev. 2._x000a_Alege din lista derulanta." sqref="D45" xr:uid="{00000000-0002-0000-0000-000006000000}">
      <formula1>INDIRECT($W$31)</formula1>
    </dataValidation>
    <dataValidation type="list" allowBlank="1" showInputMessage="1" showErrorMessage="1" errorTitle="INS" error="Cod eronat. _x000a_Alege din lista derulanta." sqref="D43" xr:uid="{00000000-0002-0000-0000-000007000000}">
      <formula1>INDIRECT($W$30)</formula1>
    </dataValidation>
    <dataValidation type="list" allowBlank="1" showInputMessage="1" showErrorMessage="1" errorTitle="INS" error="Alege din lista derulanta." sqref="D28" xr:uid="{00000000-0002-0000-0000-000008000000}">
      <formula1>INDIRECT(W32)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206" r:id="rId4" name="Button 30">
              <controlPr defaultSize="0" print="0" autoFill="0" autoPict="0" macro="[0]!Save_Click">
                <anchor moveWithCells="1">
                  <from>
                    <xdr:col>5</xdr:col>
                    <xdr:colOff>1019175</xdr:colOff>
                    <xdr:row>31</xdr:row>
                    <xdr:rowOff>19050</xdr:rowOff>
                  </from>
                  <to>
                    <xdr:col>5</xdr:col>
                    <xdr:colOff>2457450</xdr:colOff>
                    <xdr:row>32</xdr:row>
                    <xdr:rowOff>133350</xdr:rowOff>
                  </to>
                </anchor>
              </controlPr>
            </control>
          </mc:Choice>
        </mc:AlternateContent>
        <mc:AlternateContent xmlns:mc="http://schemas.openxmlformats.org/markup-compatibility/2006">
          <mc:Choice Requires="x14">
            <control shapeId="50209" r:id="rId5" name="Button 33">
              <controlPr defaultSize="0" print="0" autoFill="0" autoPict="0" macro="[0]!Preluare_xml">
                <anchor moveWithCells="1">
                  <from>
                    <xdr:col>5</xdr:col>
                    <xdr:colOff>962025</xdr:colOff>
                    <xdr:row>17</xdr:row>
                    <xdr:rowOff>9525</xdr:rowOff>
                  </from>
                  <to>
                    <xdr:col>5</xdr:col>
                    <xdr:colOff>2400300</xdr:colOff>
                    <xdr:row>18</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U52"/>
  <sheetViews>
    <sheetView zoomScaleNormal="100" workbookViewId="0">
      <selection activeCell="G5" sqref="G5"/>
    </sheetView>
  </sheetViews>
  <sheetFormatPr defaultRowHeight="19.5" customHeight="1" x14ac:dyDescent="0.25"/>
  <cols>
    <col min="1" max="1" width="2.375" style="431" customWidth="1"/>
    <col min="2" max="2" width="5.875" style="1869" customWidth="1"/>
    <col min="3" max="3" width="7.625" style="1869" customWidth="1"/>
    <col min="4" max="5" width="42.75" style="1869" customWidth="1"/>
    <col min="6" max="6" width="9.75" style="1869" customWidth="1"/>
    <col min="7" max="7" width="12.75" style="1869" customWidth="1"/>
    <col min="8" max="8" width="9.75" style="1869" customWidth="1"/>
    <col min="9" max="9" width="5.875" style="431" customWidth="1"/>
    <col min="10" max="11" width="9" style="436" customWidth="1"/>
    <col min="12" max="16" width="9" style="431" customWidth="1"/>
    <col min="17" max="17" width="3.625" style="431" customWidth="1"/>
    <col min="18" max="18" width="5.625" style="431" hidden="1" customWidth="1"/>
    <col min="19" max="20" width="17.625" style="431" hidden="1" customWidth="1"/>
    <col min="21" max="21" width="5.625" style="431" hidden="1" customWidth="1"/>
    <col min="22" max="23" width="3.625" style="431" customWidth="1"/>
    <col min="24" max="256" width="9" style="431"/>
    <col min="257" max="257" width="2.375" style="431" customWidth="1"/>
    <col min="258" max="258" width="5.875" style="431" customWidth="1"/>
    <col min="259" max="259" width="19.875" style="431" customWidth="1"/>
    <col min="260" max="261" width="5.875" style="431" customWidth="1"/>
    <col min="262" max="262" width="19.875" style="431" customWidth="1"/>
    <col min="263" max="264" width="5.875" style="431" customWidth="1"/>
    <col min="265" max="265" width="19.875" style="431" customWidth="1"/>
    <col min="266" max="266" width="9.375" style="431" customWidth="1"/>
    <col min="267" max="267" width="5.875" style="431" customWidth="1"/>
    <col min="268" max="268" width="19.875" style="431" customWidth="1"/>
    <col min="269" max="269" width="5.875" style="431" customWidth="1"/>
    <col min="270" max="270" width="3.875" style="431" customWidth="1"/>
    <col min="271" max="274" width="2.125" style="431" customWidth="1"/>
    <col min="275" max="277" width="0" style="431" hidden="1" customWidth="1"/>
    <col min="278" max="512" width="9" style="431"/>
    <col min="513" max="513" width="2.375" style="431" customWidth="1"/>
    <col min="514" max="514" width="5.875" style="431" customWidth="1"/>
    <col min="515" max="515" width="19.875" style="431" customWidth="1"/>
    <col min="516" max="517" width="5.875" style="431" customWidth="1"/>
    <col min="518" max="518" width="19.875" style="431" customWidth="1"/>
    <col min="519" max="520" width="5.875" style="431" customWidth="1"/>
    <col min="521" max="521" width="19.875" style="431" customWidth="1"/>
    <col min="522" max="522" width="9.375" style="431" customWidth="1"/>
    <col min="523" max="523" width="5.875" style="431" customWidth="1"/>
    <col min="524" max="524" width="19.875" style="431" customWidth="1"/>
    <col min="525" max="525" width="5.875" style="431" customWidth="1"/>
    <col min="526" max="526" width="3.875" style="431" customWidth="1"/>
    <col min="527" max="530" width="2.125" style="431" customWidth="1"/>
    <col min="531" max="533" width="0" style="431" hidden="1" customWidth="1"/>
    <col min="534" max="768" width="9" style="431"/>
    <col min="769" max="769" width="2.375" style="431" customWidth="1"/>
    <col min="770" max="770" width="5.875" style="431" customWidth="1"/>
    <col min="771" max="771" width="19.875" style="431" customWidth="1"/>
    <col min="772" max="773" width="5.875" style="431" customWidth="1"/>
    <col min="774" max="774" width="19.875" style="431" customWidth="1"/>
    <col min="775" max="776" width="5.875" style="431" customWidth="1"/>
    <col min="777" max="777" width="19.875" style="431" customWidth="1"/>
    <col min="778" max="778" width="9.375" style="431" customWidth="1"/>
    <col min="779" max="779" width="5.875" style="431" customWidth="1"/>
    <col min="780" max="780" width="19.875" style="431" customWidth="1"/>
    <col min="781" max="781" width="5.875" style="431" customWidth="1"/>
    <col min="782" max="782" width="3.875" style="431" customWidth="1"/>
    <col min="783" max="786" width="2.125" style="431" customWidth="1"/>
    <col min="787" max="789" width="0" style="431" hidden="1" customWidth="1"/>
    <col min="790" max="1024" width="9" style="431"/>
    <col min="1025" max="1025" width="2.375" style="431" customWidth="1"/>
    <col min="1026" max="1026" width="5.875" style="431" customWidth="1"/>
    <col min="1027" max="1027" width="19.875" style="431" customWidth="1"/>
    <col min="1028" max="1029" width="5.875" style="431" customWidth="1"/>
    <col min="1030" max="1030" width="19.875" style="431" customWidth="1"/>
    <col min="1031" max="1032" width="5.875" style="431" customWidth="1"/>
    <col min="1033" max="1033" width="19.875" style="431" customWidth="1"/>
    <col min="1034" max="1034" width="9.375" style="431" customWidth="1"/>
    <col min="1035" max="1035" width="5.875" style="431" customWidth="1"/>
    <col min="1036" max="1036" width="19.875" style="431" customWidth="1"/>
    <col min="1037" max="1037" width="5.875" style="431" customWidth="1"/>
    <col min="1038" max="1038" width="3.875" style="431" customWidth="1"/>
    <col min="1039" max="1042" width="2.125" style="431" customWidth="1"/>
    <col min="1043" max="1045" width="0" style="431" hidden="1" customWidth="1"/>
    <col min="1046" max="1280" width="9" style="431"/>
    <col min="1281" max="1281" width="2.375" style="431" customWidth="1"/>
    <col min="1282" max="1282" width="5.875" style="431" customWidth="1"/>
    <col min="1283" max="1283" width="19.875" style="431" customWidth="1"/>
    <col min="1284" max="1285" width="5.875" style="431" customWidth="1"/>
    <col min="1286" max="1286" width="19.875" style="431" customWidth="1"/>
    <col min="1287" max="1288" width="5.875" style="431" customWidth="1"/>
    <col min="1289" max="1289" width="19.875" style="431" customWidth="1"/>
    <col min="1290" max="1290" width="9.375" style="431" customWidth="1"/>
    <col min="1291" max="1291" width="5.875" style="431" customWidth="1"/>
    <col min="1292" max="1292" width="19.875" style="431" customWidth="1"/>
    <col min="1293" max="1293" width="5.875" style="431" customWidth="1"/>
    <col min="1294" max="1294" width="3.875" style="431" customWidth="1"/>
    <col min="1295" max="1298" width="2.125" style="431" customWidth="1"/>
    <col min="1299" max="1301" width="0" style="431" hidden="1" customWidth="1"/>
    <col min="1302" max="1536" width="9" style="431"/>
    <col min="1537" max="1537" width="2.375" style="431" customWidth="1"/>
    <col min="1538" max="1538" width="5.875" style="431" customWidth="1"/>
    <col min="1539" max="1539" width="19.875" style="431" customWidth="1"/>
    <col min="1540" max="1541" width="5.875" style="431" customWidth="1"/>
    <col min="1542" max="1542" width="19.875" style="431" customWidth="1"/>
    <col min="1543" max="1544" width="5.875" style="431" customWidth="1"/>
    <col min="1545" max="1545" width="19.875" style="431" customWidth="1"/>
    <col min="1546" max="1546" width="9.375" style="431" customWidth="1"/>
    <col min="1547" max="1547" width="5.875" style="431" customWidth="1"/>
    <col min="1548" max="1548" width="19.875" style="431" customWidth="1"/>
    <col min="1549" max="1549" width="5.875" style="431" customWidth="1"/>
    <col min="1550" max="1550" width="3.875" style="431" customWidth="1"/>
    <col min="1551" max="1554" width="2.125" style="431" customWidth="1"/>
    <col min="1555" max="1557" width="0" style="431" hidden="1" customWidth="1"/>
    <col min="1558" max="1792" width="9" style="431"/>
    <col min="1793" max="1793" width="2.375" style="431" customWidth="1"/>
    <col min="1794" max="1794" width="5.875" style="431" customWidth="1"/>
    <col min="1795" max="1795" width="19.875" style="431" customWidth="1"/>
    <col min="1796" max="1797" width="5.875" style="431" customWidth="1"/>
    <col min="1798" max="1798" width="19.875" style="431" customWidth="1"/>
    <col min="1799" max="1800" width="5.875" style="431" customWidth="1"/>
    <col min="1801" max="1801" width="19.875" style="431" customWidth="1"/>
    <col min="1802" max="1802" width="9.375" style="431" customWidth="1"/>
    <col min="1803" max="1803" width="5.875" style="431" customWidth="1"/>
    <col min="1804" max="1804" width="19.875" style="431" customWidth="1"/>
    <col min="1805" max="1805" width="5.875" style="431" customWidth="1"/>
    <col min="1806" max="1806" width="3.875" style="431" customWidth="1"/>
    <col min="1807" max="1810" width="2.125" style="431" customWidth="1"/>
    <col min="1811" max="1813" width="0" style="431" hidden="1" customWidth="1"/>
    <col min="1814" max="2048" width="9" style="431"/>
    <col min="2049" max="2049" width="2.375" style="431" customWidth="1"/>
    <col min="2050" max="2050" width="5.875" style="431" customWidth="1"/>
    <col min="2051" max="2051" width="19.875" style="431" customWidth="1"/>
    <col min="2052" max="2053" width="5.875" style="431" customWidth="1"/>
    <col min="2054" max="2054" width="19.875" style="431" customWidth="1"/>
    <col min="2055" max="2056" width="5.875" style="431" customWidth="1"/>
    <col min="2057" max="2057" width="19.875" style="431" customWidth="1"/>
    <col min="2058" max="2058" width="9.375" style="431" customWidth="1"/>
    <col min="2059" max="2059" width="5.875" style="431" customWidth="1"/>
    <col min="2060" max="2060" width="19.875" style="431" customWidth="1"/>
    <col min="2061" max="2061" width="5.875" style="431" customWidth="1"/>
    <col min="2062" max="2062" width="3.875" style="431" customWidth="1"/>
    <col min="2063" max="2066" width="2.125" style="431" customWidth="1"/>
    <col min="2067" max="2069" width="0" style="431" hidden="1" customWidth="1"/>
    <col min="2070" max="2304" width="9" style="431"/>
    <col min="2305" max="2305" width="2.375" style="431" customWidth="1"/>
    <col min="2306" max="2306" width="5.875" style="431" customWidth="1"/>
    <col min="2307" max="2307" width="19.875" style="431" customWidth="1"/>
    <col min="2308" max="2309" width="5.875" style="431" customWidth="1"/>
    <col min="2310" max="2310" width="19.875" style="431" customWidth="1"/>
    <col min="2311" max="2312" width="5.875" style="431" customWidth="1"/>
    <col min="2313" max="2313" width="19.875" style="431" customWidth="1"/>
    <col min="2314" max="2314" width="9.375" style="431" customWidth="1"/>
    <col min="2315" max="2315" width="5.875" style="431" customWidth="1"/>
    <col min="2316" max="2316" width="19.875" style="431" customWidth="1"/>
    <col min="2317" max="2317" width="5.875" style="431" customWidth="1"/>
    <col min="2318" max="2318" width="3.875" style="431" customWidth="1"/>
    <col min="2319" max="2322" width="2.125" style="431" customWidth="1"/>
    <col min="2323" max="2325" width="0" style="431" hidden="1" customWidth="1"/>
    <col min="2326" max="2560" width="9" style="431"/>
    <col min="2561" max="2561" width="2.375" style="431" customWidth="1"/>
    <col min="2562" max="2562" width="5.875" style="431" customWidth="1"/>
    <col min="2563" max="2563" width="19.875" style="431" customWidth="1"/>
    <col min="2564" max="2565" width="5.875" style="431" customWidth="1"/>
    <col min="2566" max="2566" width="19.875" style="431" customWidth="1"/>
    <col min="2567" max="2568" width="5.875" style="431" customWidth="1"/>
    <col min="2569" max="2569" width="19.875" style="431" customWidth="1"/>
    <col min="2570" max="2570" width="9.375" style="431" customWidth="1"/>
    <col min="2571" max="2571" width="5.875" style="431" customWidth="1"/>
    <col min="2572" max="2572" width="19.875" style="431" customWidth="1"/>
    <col min="2573" max="2573" width="5.875" style="431" customWidth="1"/>
    <col min="2574" max="2574" width="3.875" style="431" customWidth="1"/>
    <col min="2575" max="2578" width="2.125" style="431" customWidth="1"/>
    <col min="2579" max="2581" width="0" style="431" hidden="1" customWidth="1"/>
    <col min="2582" max="2816" width="9" style="431"/>
    <col min="2817" max="2817" width="2.375" style="431" customWidth="1"/>
    <col min="2818" max="2818" width="5.875" style="431" customWidth="1"/>
    <col min="2819" max="2819" width="19.875" style="431" customWidth="1"/>
    <col min="2820" max="2821" width="5.875" style="431" customWidth="1"/>
    <col min="2822" max="2822" width="19.875" style="431" customWidth="1"/>
    <col min="2823" max="2824" width="5.875" style="431" customWidth="1"/>
    <col min="2825" max="2825" width="19.875" style="431" customWidth="1"/>
    <col min="2826" max="2826" width="9.375" style="431" customWidth="1"/>
    <col min="2827" max="2827" width="5.875" style="431" customWidth="1"/>
    <col min="2828" max="2828" width="19.875" style="431" customWidth="1"/>
    <col min="2829" max="2829" width="5.875" style="431" customWidth="1"/>
    <col min="2830" max="2830" width="3.875" style="431" customWidth="1"/>
    <col min="2831" max="2834" width="2.125" style="431" customWidth="1"/>
    <col min="2835" max="2837" width="0" style="431" hidden="1" customWidth="1"/>
    <col min="2838" max="3072" width="9" style="431"/>
    <col min="3073" max="3073" width="2.375" style="431" customWidth="1"/>
    <col min="3074" max="3074" width="5.875" style="431" customWidth="1"/>
    <col min="3075" max="3075" width="19.875" style="431" customWidth="1"/>
    <col min="3076" max="3077" width="5.875" style="431" customWidth="1"/>
    <col min="3078" max="3078" width="19.875" style="431" customWidth="1"/>
    <col min="3079" max="3080" width="5.875" style="431" customWidth="1"/>
    <col min="3081" max="3081" width="19.875" style="431" customWidth="1"/>
    <col min="3082" max="3082" width="9.375" style="431" customWidth="1"/>
    <col min="3083" max="3083" width="5.875" style="431" customWidth="1"/>
    <col min="3084" max="3084" width="19.875" style="431" customWidth="1"/>
    <col min="3085" max="3085" width="5.875" style="431" customWidth="1"/>
    <col min="3086" max="3086" width="3.875" style="431" customWidth="1"/>
    <col min="3087" max="3090" width="2.125" style="431" customWidth="1"/>
    <col min="3091" max="3093" width="0" style="431" hidden="1" customWidth="1"/>
    <col min="3094" max="3328" width="9" style="431"/>
    <col min="3329" max="3329" width="2.375" style="431" customWidth="1"/>
    <col min="3330" max="3330" width="5.875" style="431" customWidth="1"/>
    <col min="3331" max="3331" width="19.875" style="431" customWidth="1"/>
    <col min="3332" max="3333" width="5.875" style="431" customWidth="1"/>
    <col min="3334" max="3334" width="19.875" style="431" customWidth="1"/>
    <col min="3335" max="3336" width="5.875" style="431" customWidth="1"/>
    <col min="3337" max="3337" width="19.875" style="431" customWidth="1"/>
    <col min="3338" max="3338" width="9.375" style="431" customWidth="1"/>
    <col min="3339" max="3339" width="5.875" style="431" customWidth="1"/>
    <col min="3340" max="3340" width="19.875" style="431" customWidth="1"/>
    <col min="3341" max="3341" width="5.875" style="431" customWidth="1"/>
    <col min="3342" max="3342" width="3.875" style="431" customWidth="1"/>
    <col min="3343" max="3346" width="2.125" style="431" customWidth="1"/>
    <col min="3347" max="3349" width="0" style="431" hidden="1" customWidth="1"/>
    <col min="3350" max="3584" width="9" style="431"/>
    <col min="3585" max="3585" width="2.375" style="431" customWidth="1"/>
    <col min="3586" max="3586" width="5.875" style="431" customWidth="1"/>
    <col min="3587" max="3587" width="19.875" style="431" customWidth="1"/>
    <col min="3588" max="3589" width="5.875" style="431" customWidth="1"/>
    <col min="3590" max="3590" width="19.875" style="431" customWidth="1"/>
    <col min="3591" max="3592" width="5.875" style="431" customWidth="1"/>
    <col min="3593" max="3593" width="19.875" style="431" customWidth="1"/>
    <col min="3594" max="3594" width="9.375" style="431" customWidth="1"/>
    <col min="3595" max="3595" width="5.875" style="431" customWidth="1"/>
    <col min="3596" max="3596" width="19.875" style="431" customWidth="1"/>
    <col min="3597" max="3597" width="5.875" style="431" customWidth="1"/>
    <col min="3598" max="3598" width="3.875" style="431" customWidth="1"/>
    <col min="3599" max="3602" width="2.125" style="431" customWidth="1"/>
    <col min="3603" max="3605" width="0" style="431" hidden="1" customWidth="1"/>
    <col min="3606" max="3840" width="9" style="431"/>
    <col min="3841" max="3841" width="2.375" style="431" customWidth="1"/>
    <col min="3842" max="3842" width="5.875" style="431" customWidth="1"/>
    <col min="3843" max="3843" width="19.875" style="431" customWidth="1"/>
    <col min="3844" max="3845" width="5.875" style="431" customWidth="1"/>
    <col min="3846" max="3846" width="19.875" style="431" customWidth="1"/>
    <col min="3847" max="3848" width="5.875" style="431" customWidth="1"/>
    <col min="3849" max="3849" width="19.875" style="431" customWidth="1"/>
    <col min="3850" max="3850" width="9.375" style="431" customWidth="1"/>
    <col min="3851" max="3851" width="5.875" style="431" customWidth="1"/>
    <col min="3852" max="3852" width="19.875" style="431" customWidth="1"/>
    <col min="3853" max="3853" width="5.875" style="431" customWidth="1"/>
    <col min="3854" max="3854" width="3.875" style="431" customWidth="1"/>
    <col min="3855" max="3858" width="2.125" style="431" customWidth="1"/>
    <col min="3859" max="3861" width="0" style="431" hidden="1" customWidth="1"/>
    <col min="3862" max="4096" width="9" style="431"/>
    <col min="4097" max="4097" width="2.375" style="431" customWidth="1"/>
    <col min="4098" max="4098" width="5.875" style="431" customWidth="1"/>
    <col min="4099" max="4099" width="19.875" style="431" customWidth="1"/>
    <col min="4100" max="4101" width="5.875" style="431" customWidth="1"/>
    <col min="4102" max="4102" width="19.875" style="431" customWidth="1"/>
    <col min="4103" max="4104" width="5.875" style="431" customWidth="1"/>
    <col min="4105" max="4105" width="19.875" style="431" customWidth="1"/>
    <col min="4106" max="4106" width="9.375" style="431" customWidth="1"/>
    <col min="4107" max="4107" width="5.875" style="431" customWidth="1"/>
    <col min="4108" max="4108" width="19.875" style="431" customWidth="1"/>
    <col min="4109" max="4109" width="5.875" style="431" customWidth="1"/>
    <col min="4110" max="4110" width="3.875" style="431" customWidth="1"/>
    <col min="4111" max="4114" width="2.125" style="431" customWidth="1"/>
    <col min="4115" max="4117" width="0" style="431" hidden="1" customWidth="1"/>
    <col min="4118" max="4352" width="9" style="431"/>
    <col min="4353" max="4353" width="2.375" style="431" customWidth="1"/>
    <col min="4354" max="4354" width="5.875" style="431" customWidth="1"/>
    <col min="4355" max="4355" width="19.875" style="431" customWidth="1"/>
    <col min="4356" max="4357" width="5.875" style="431" customWidth="1"/>
    <col min="4358" max="4358" width="19.875" style="431" customWidth="1"/>
    <col min="4359" max="4360" width="5.875" style="431" customWidth="1"/>
    <col min="4361" max="4361" width="19.875" style="431" customWidth="1"/>
    <col min="4362" max="4362" width="9.375" style="431" customWidth="1"/>
    <col min="4363" max="4363" width="5.875" style="431" customWidth="1"/>
    <col min="4364" max="4364" width="19.875" style="431" customWidth="1"/>
    <col min="4365" max="4365" width="5.875" style="431" customWidth="1"/>
    <col min="4366" max="4366" width="3.875" style="431" customWidth="1"/>
    <col min="4367" max="4370" width="2.125" style="431" customWidth="1"/>
    <col min="4371" max="4373" width="0" style="431" hidden="1" customWidth="1"/>
    <col min="4374" max="4608" width="9" style="431"/>
    <col min="4609" max="4609" width="2.375" style="431" customWidth="1"/>
    <col min="4610" max="4610" width="5.875" style="431" customWidth="1"/>
    <col min="4611" max="4611" width="19.875" style="431" customWidth="1"/>
    <col min="4612" max="4613" width="5.875" style="431" customWidth="1"/>
    <col min="4614" max="4614" width="19.875" style="431" customWidth="1"/>
    <col min="4615" max="4616" width="5.875" style="431" customWidth="1"/>
    <col min="4617" max="4617" width="19.875" style="431" customWidth="1"/>
    <col min="4618" max="4618" width="9.375" style="431" customWidth="1"/>
    <col min="4619" max="4619" width="5.875" style="431" customWidth="1"/>
    <col min="4620" max="4620" width="19.875" style="431" customWidth="1"/>
    <col min="4621" max="4621" width="5.875" style="431" customWidth="1"/>
    <col min="4622" max="4622" width="3.875" style="431" customWidth="1"/>
    <col min="4623" max="4626" width="2.125" style="431" customWidth="1"/>
    <col min="4627" max="4629" width="0" style="431" hidden="1" customWidth="1"/>
    <col min="4630" max="4864" width="9" style="431"/>
    <col min="4865" max="4865" width="2.375" style="431" customWidth="1"/>
    <col min="4866" max="4866" width="5.875" style="431" customWidth="1"/>
    <col min="4867" max="4867" width="19.875" style="431" customWidth="1"/>
    <col min="4868" max="4869" width="5.875" style="431" customWidth="1"/>
    <col min="4870" max="4870" width="19.875" style="431" customWidth="1"/>
    <col min="4871" max="4872" width="5.875" style="431" customWidth="1"/>
    <col min="4873" max="4873" width="19.875" style="431" customWidth="1"/>
    <col min="4874" max="4874" width="9.375" style="431" customWidth="1"/>
    <col min="4875" max="4875" width="5.875" style="431" customWidth="1"/>
    <col min="4876" max="4876" width="19.875" style="431" customWidth="1"/>
    <col min="4877" max="4877" width="5.875" style="431" customWidth="1"/>
    <col min="4878" max="4878" width="3.875" style="431" customWidth="1"/>
    <col min="4879" max="4882" width="2.125" style="431" customWidth="1"/>
    <col min="4883" max="4885" width="0" style="431" hidden="1" customWidth="1"/>
    <col min="4886" max="5120" width="9" style="431"/>
    <col min="5121" max="5121" width="2.375" style="431" customWidth="1"/>
    <col min="5122" max="5122" width="5.875" style="431" customWidth="1"/>
    <col min="5123" max="5123" width="19.875" style="431" customWidth="1"/>
    <col min="5124" max="5125" width="5.875" style="431" customWidth="1"/>
    <col min="5126" max="5126" width="19.875" style="431" customWidth="1"/>
    <col min="5127" max="5128" width="5.875" style="431" customWidth="1"/>
    <col min="5129" max="5129" width="19.875" style="431" customWidth="1"/>
    <col min="5130" max="5130" width="9.375" style="431" customWidth="1"/>
    <col min="5131" max="5131" width="5.875" style="431" customWidth="1"/>
    <col min="5132" max="5132" width="19.875" style="431" customWidth="1"/>
    <col min="5133" max="5133" width="5.875" style="431" customWidth="1"/>
    <col min="5134" max="5134" width="3.875" style="431" customWidth="1"/>
    <col min="5135" max="5138" width="2.125" style="431" customWidth="1"/>
    <col min="5139" max="5141" width="0" style="431" hidden="1" customWidth="1"/>
    <col min="5142" max="5376" width="9" style="431"/>
    <col min="5377" max="5377" width="2.375" style="431" customWidth="1"/>
    <col min="5378" max="5378" width="5.875" style="431" customWidth="1"/>
    <col min="5379" max="5379" width="19.875" style="431" customWidth="1"/>
    <col min="5380" max="5381" width="5.875" style="431" customWidth="1"/>
    <col min="5382" max="5382" width="19.875" style="431" customWidth="1"/>
    <col min="5383" max="5384" width="5.875" style="431" customWidth="1"/>
    <col min="5385" max="5385" width="19.875" style="431" customWidth="1"/>
    <col min="5386" max="5386" width="9.375" style="431" customWidth="1"/>
    <col min="5387" max="5387" width="5.875" style="431" customWidth="1"/>
    <col min="5388" max="5388" width="19.875" style="431" customWidth="1"/>
    <col min="5389" max="5389" width="5.875" style="431" customWidth="1"/>
    <col min="5390" max="5390" width="3.875" style="431" customWidth="1"/>
    <col min="5391" max="5394" width="2.125" style="431" customWidth="1"/>
    <col min="5395" max="5397" width="0" style="431" hidden="1" customWidth="1"/>
    <col min="5398" max="5632" width="9" style="431"/>
    <col min="5633" max="5633" width="2.375" style="431" customWidth="1"/>
    <col min="5634" max="5634" width="5.875" style="431" customWidth="1"/>
    <col min="5635" max="5635" width="19.875" style="431" customWidth="1"/>
    <col min="5636" max="5637" width="5.875" style="431" customWidth="1"/>
    <col min="5638" max="5638" width="19.875" style="431" customWidth="1"/>
    <col min="5639" max="5640" width="5.875" style="431" customWidth="1"/>
    <col min="5641" max="5641" width="19.875" style="431" customWidth="1"/>
    <col min="5642" max="5642" width="9.375" style="431" customWidth="1"/>
    <col min="5643" max="5643" width="5.875" style="431" customWidth="1"/>
    <col min="5644" max="5644" width="19.875" style="431" customWidth="1"/>
    <col min="5645" max="5645" width="5.875" style="431" customWidth="1"/>
    <col min="5646" max="5646" width="3.875" style="431" customWidth="1"/>
    <col min="5647" max="5650" width="2.125" style="431" customWidth="1"/>
    <col min="5651" max="5653" width="0" style="431" hidden="1" customWidth="1"/>
    <col min="5654" max="5888" width="9" style="431"/>
    <col min="5889" max="5889" width="2.375" style="431" customWidth="1"/>
    <col min="5890" max="5890" width="5.875" style="431" customWidth="1"/>
    <col min="5891" max="5891" width="19.875" style="431" customWidth="1"/>
    <col min="5892" max="5893" width="5.875" style="431" customWidth="1"/>
    <col min="5894" max="5894" width="19.875" style="431" customWidth="1"/>
    <col min="5895" max="5896" width="5.875" style="431" customWidth="1"/>
    <col min="5897" max="5897" width="19.875" style="431" customWidth="1"/>
    <col min="5898" max="5898" width="9.375" style="431" customWidth="1"/>
    <col min="5899" max="5899" width="5.875" style="431" customWidth="1"/>
    <col min="5900" max="5900" width="19.875" style="431" customWidth="1"/>
    <col min="5901" max="5901" width="5.875" style="431" customWidth="1"/>
    <col min="5902" max="5902" width="3.875" style="431" customWidth="1"/>
    <col min="5903" max="5906" width="2.125" style="431" customWidth="1"/>
    <col min="5907" max="5909" width="0" style="431" hidden="1" customWidth="1"/>
    <col min="5910" max="6144" width="9" style="431"/>
    <col min="6145" max="6145" width="2.375" style="431" customWidth="1"/>
    <col min="6146" max="6146" width="5.875" style="431" customWidth="1"/>
    <col min="6147" max="6147" width="19.875" style="431" customWidth="1"/>
    <col min="6148" max="6149" width="5.875" style="431" customWidth="1"/>
    <col min="6150" max="6150" width="19.875" style="431" customWidth="1"/>
    <col min="6151" max="6152" width="5.875" style="431" customWidth="1"/>
    <col min="6153" max="6153" width="19.875" style="431" customWidth="1"/>
    <col min="6154" max="6154" width="9.375" style="431" customWidth="1"/>
    <col min="6155" max="6155" width="5.875" style="431" customWidth="1"/>
    <col min="6156" max="6156" width="19.875" style="431" customWidth="1"/>
    <col min="6157" max="6157" width="5.875" style="431" customWidth="1"/>
    <col min="6158" max="6158" width="3.875" style="431" customWidth="1"/>
    <col min="6159" max="6162" width="2.125" style="431" customWidth="1"/>
    <col min="6163" max="6165" width="0" style="431" hidden="1" customWidth="1"/>
    <col min="6166" max="6400" width="9" style="431"/>
    <col min="6401" max="6401" width="2.375" style="431" customWidth="1"/>
    <col min="6402" max="6402" width="5.875" style="431" customWidth="1"/>
    <col min="6403" max="6403" width="19.875" style="431" customWidth="1"/>
    <col min="6404" max="6405" width="5.875" style="431" customWidth="1"/>
    <col min="6406" max="6406" width="19.875" style="431" customWidth="1"/>
    <col min="6407" max="6408" width="5.875" style="431" customWidth="1"/>
    <col min="6409" max="6409" width="19.875" style="431" customWidth="1"/>
    <col min="6410" max="6410" width="9.375" style="431" customWidth="1"/>
    <col min="6411" max="6411" width="5.875" style="431" customWidth="1"/>
    <col min="6412" max="6412" width="19.875" style="431" customWidth="1"/>
    <col min="6413" max="6413" width="5.875" style="431" customWidth="1"/>
    <col min="6414" max="6414" width="3.875" style="431" customWidth="1"/>
    <col min="6415" max="6418" width="2.125" style="431" customWidth="1"/>
    <col min="6419" max="6421" width="0" style="431" hidden="1" customWidth="1"/>
    <col min="6422" max="6656" width="9" style="431"/>
    <col min="6657" max="6657" width="2.375" style="431" customWidth="1"/>
    <col min="6658" max="6658" width="5.875" style="431" customWidth="1"/>
    <col min="6659" max="6659" width="19.875" style="431" customWidth="1"/>
    <col min="6660" max="6661" width="5.875" style="431" customWidth="1"/>
    <col min="6662" max="6662" width="19.875" style="431" customWidth="1"/>
    <col min="6663" max="6664" width="5.875" style="431" customWidth="1"/>
    <col min="6665" max="6665" width="19.875" style="431" customWidth="1"/>
    <col min="6666" max="6666" width="9.375" style="431" customWidth="1"/>
    <col min="6667" max="6667" width="5.875" style="431" customWidth="1"/>
    <col min="6668" max="6668" width="19.875" style="431" customWidth="1"/>
    <col min="6669" max="6669" width="5.875" style="431" customWidth="1"/>
    <col min="6670" max="6670" width="3.875" style="431" customWidth="1"/>
    <col min="6671" max="6674" width="2.125" style="431" customWidth="1"/>
    <col min="6675" max="6677" width="0" style="431" hidden="1" customWidth="1"/>
    <col min="6678" max="6912" width="9" style="431"/>
    <col min="6913" max="6913" width="2.375" style="431" customWidth="1"/>
    <col min="6914" max="6914" width="5.875" style="431" customWidth="1"/>
    <col min="6915" max="6915" width="19.875" style="431" customWidth="1"/>
    <col min="6916" max="6917" width="5.875" style="431" customWidth="1"/>
    <col min="6918" max="6918" width="19.875" style="431" customWidth="1"/>
    <col min="6919" max="6920" width="5.875" style="431" customWidth="1"/>
    <col min="6921" max="6921" width="19.875" style="431" customWidth="1"/>
    <col min="6922" max="6922" width="9.375" style="431" customWidth="1"/>
    <col min="6923" max="6923" width="5.875" style="431" customWidth="1"/>
    <col min="6924" max="6924" width="19.875" style="431" customWidth="1"/>
    <col min="6925" max="6925" width="5.875" style="431" customWidth="1"/>
    <col min="6926" max="6926" width="3.875" style="431" customWidth="1"/>
    <col min="6927" max="6930" width="2.125" style="431" customWidth="1"/>
    <col min="6931" max="6933" width="0" style="431" hidden="1" customWidth="1"/>
    <col min="6934" max="7168" width="9" style="431"/>
    <col min="7169" max="7169" width="2.375" style="431" customWidth="1"/>
    <col min="7170" max="7170" width="5.875" style="431" customWidth="1"/>
    <col min="7171" max="7171" width="19.875" style="431" customWidth="1"/>
    <col min="7172" max="7173" width="5.875" style="431" customWidth="1"/>
    <col min="7174" max="7174" width="19.875" style="431" customWidth="1"/>
    <col min="7175" max="7176" width="5.875" style="431" customWidth="1"/>
    <col min="7177" max="7177" width="19.875" style="431" customWidth="1"/>
    <col min="7178" max="7178" width="9.375" style="431" customWidth="1"/>
    <col min="7179" max="7179" width="5.875" style="431" customWidth="1"/>
    <col min="7180" max="7180" width="19.875" style="431" customWidth="1"/>
    <col min="7181" max="7181" width="5.875" style="431" customWidth="1"/>
    <col min="7182" max="7182" width="3.875" style="431" customWidth="1"/>
    <col min="7183" max="7186" width="2.125" style="431" customWidth="1"/>
    <col min="7187" max="7189" width="0" style="431" hidden="1" customWidth="1"/>
    <col min="7190" max="7424" width="9" style="431"/>
    <col min="7425" max="7425" width="2.375" style="431" customWidth="1"/>
    <col min="7426" max="7426" width="5.875" style="431" customWidth="1"/>
    <col min="7427" max="7427" width="19.875" style="431" customWidth="1"/>
    <col min="7428" max="7429" width="5.875" style="431" customWidth="1"/>
    <col min="7430" max="7430" width="19.875" style="431" customWidth="1"/>
    <col min="7431" max="7432" width="5.875" style="431" customWidth="1"/>
    <col min="7433" max="7433" width="19.875" style="431" customWidth="1"/>
    <col min="7434" max="7434" width="9.375" style="431" customWidth="1"/>
    <col min="7435" max="7435" width="5.875" style="431" customWidth="1"/>
    <col min="7436" max="7436" width="19.875" style="431" customWidth="1"/>
    <col min="7437" max="7437" width="5.875" style="431" customWidth="1"/>
    <col min="7438" max="7438" width="3.875" style="431" customWidth="1"/>
    <col min="7439" max="7442" width="2.125" style="431" customWidth="1"/>
    <col min="7443" max="7445" width="0" style="431" hidden="1" customWidth="1"/>
    <col min="7446" max="7680" width="9" style="431"/>
    <col min="7681" max="7681" width="2.375" style="431" customWidth="1"/>
    <col min="7682" max="7682" width="5.875" style="431" customWidth="1"/>
    <col min="7683" max="7683" width="19.875" style="431" customWidth="1"/>
    <col min="7684" max="7685" width="5.875" style="431" customWidth="1"/>
    <col min="7686" max="7686" width="19.875" style="431" customWidth="1"/>
    <col min="7687" max="7688" width="5.875" style="431" customWidth="1"/>
    <col min="7689" max="7689" width="19.875" style="431" customWidth="1"/>
    <col min="7690" max="7690" width="9.375" style="431" customWidth="1"/>
    <col min="7691" max="7691" width="5.875" style="431" customWidth="1"/>
    <col min="7692" max="7692" width="19.875" style="431" customWidth="1"/>
    <col min="7693" max="7693" width="5.875" style="431" customWidth="1"/>
    <col min="7694" max="7694" width="3.875" style="431" customWidth="1"/>
    <col min="7695" max="7698" width="2.125" style="431" customWidth="1"/>
    <col min="7699" max="7701" width="0" style="431" hidden="1" customWidth="1"/>
    <col min="7702" max="7936" width="9" style="431"/>
    <col min="7937" max="7937" width="2.375" style="431" customWidth="1"/>
    <col min="7938" max="7938" width="5.875" style="431" customWidth="1"/>
    <col min="7939" max="7939" width="19.875" style="431" customWidth="1"/>
    <col min="7940" max="7941" width="5.875" style="431" customWidth="1"/>
    <col min="7942" max="7942" width="19.875" style="431" customWidth="1"/>
    <col min="7943" max="7944" width="5.875" style="431" customWidth="1"/>
    <col min="7945" max="7945" width="19.875" style="431" customWidth="1"/>
    <col min="7946" max="7946" width="9.375" style="431" customWidth="1"/>
    <col min="7947" max="7947" width="5.875" style="431" customWidth="1"/>
    <col min="7948" max="7948" width="19.875" style="431" customWidth="1"/>
    <col min="7949" max="7949" width="5.875" style="431" customWidth="1"/>
    <col min="7950" max="7950" width="3.875" style="431" customWidth="1"/>
    <col min="7951" max="7954" width="2.125" style="431" customWidth="1"/>
    <col min="7955" max="7957" width="0" style="431" hidden="1" customWidth="1"/>
    <col min="7958" max="8192" width="9" style="431"/>
    <col min="8193" max="8193" width="2.375" style="431" customWidth="1"/>
    <col min="8194" max="8194" width="5.875" style="431" customWidth="1"/>
    <col min="8195" max="8195" width="19.875" style="431" customWidth="1"/>
    <col min="8196" max="8197" width="5.875" style="431" customWidth="1"/>
    <col min="8198" max="8198" width="19.875" style="431" customWidth="1"/>
    <col min="8199" max="8200" width="5.875" style="431" customWidth="1"/>
    <col min="8201" max="8201" width="19.875" style="431" customWidth="1"/>
    <col min="8202" max="8202" width="9.375" style="431" customWidth="1"/>
    <col min="8203" max="8203" width="5.875" style="431" customWidth="1"/>
    <col min="8204" max="8204" width="19.875" style="431" customWidth="1"/>
    <col min="8205" max="8205" width="5.875" style="431" customWidth="1"/>
    <col min="8206" max="8206" width="3.875" style="431" customWidth="1"/>
    <col min="8207" max="8210" width="2.125" style="431" customWidth="1"/>
    <col min="8211" max="8213" width="0" style="431" hidden="1" customWidth="1"/>
    <col min="8214" max="8448" width="9" style="431"/>
    <col min="8449" max="8449" width="2.375" style="431" customWidth="1"/>
    <col min="8450" max="8450" width="5.875" style="431" customWidth="1"/>
    <col min="8451" max="8451" width="19.875" style="431" customWidth="1"/>
    <col min="8452" max="8453" width="5.875" style="431" customWidth="1"/>
    <col min="8454" max="8454" width="19.875" style="431" customWidth="1"/>
    <col min="8455" max="8456" width="5.875" style="431" customWidth="1"/>
    <col min="8457" max="8457" width="19.875" style="431" customWidth="1"/>
    <col min="8458" max="8458" width="9.375" style="431" customWidth="1"/>
    <col min="8459" max="8459" width="5.875" style="431" customWidth="1"/>
    <col min="8460" max="8460" width="19.875" style="431" customWidth="1"/>
    <col min="8461" max="8461" width="5.875" style="431" customWidth="1"/>
    <col min="8462" max="8462" width="3.875" style="431" customWidth="1"/>
    <col min="8463" max="8466" width="2.125" style="431" customWidth="1"/>
    <col min="8467" max="8469" width="0" style="431" hidden="1" customWidth="1"/>
    <col min="8470" max="8704" width="9" style="431"/>
    <col min="8705" max="8705" width="2.375" style="431" customWidth="1"/>
    <col min="8706" max="8706" width="5.875" style="431" customWidth="1"/>
    <col min="8707" max="8707" width="19.875" style="431" customWidth="1"/>
    <col min="8708" max="8709" width="5.875" style="431" customWidth="1"/>
    <col min="8710" max="8710" width="19.875" style="431" customWidth="1"/>
    <col min="8711" max="8712" width="5.875" style="431" customWidth="1"/>
    <col min="8713" max="8713" width="19.875" style="431" customWidth="1"/>
    <col min="8714" max="8714" width="9.375" style="431" customWidth="1"/>
    <col min="8715" max="8715" width="5.875" style="431" customWidth="1"/>
    <col min="8716" max="8716" width="19.875" style="431" customWidth="1"/>
    <col min="8717" max="8717" width="5.875" style="431" customWidth="1"/>
    <col min="8718" max="8718" width="3.875" style="431" customWidth="1"/>
    <col min="8719" max="8722" width="2.125" style="431" customWidth="1"/>
    <col min="8723" max="8725" width="0" style="431" hidden="1" customWidth="1"/>
    <col min="8726" max="8960" width="9" style="431"/>
    <col min="8961" max="8961" width="2.375" style="431" customWidth="1"/>
    <col min="8962" max="8962" width="5.875" style="431" customWidth="1"/>
    <col min="8963" max="8963" width="19.875" style="431" customWidth="1"/>
    <col min="8964" max="8965" width="5.875" style="431" customWidth="1"/>
    <col min="8966" max="8966" width="19.875" style="431" customWidth="1"/>
    <col min="8967" max="8968" width="5.875" style="431" customWidth="1"/>
    <col min="8969" max="8969" width="19.875" style="431" customWidth="1"/>
    <col min="8970" max="8970" width="9.375" style="431" customWidth="1"/>
    <col min="8971" max="8971" width="5.875" style="431" customWidth="1"/>
    <col min="8972" max="8972" width="19.875" style="431" customWidth="1"/>
    <col min="8973" max="8973" width="5.875" style="431" customWidth="1"/>
    <col min="8974" max="8974" width="3.875" style="431" customWidth="1"/>
    <col min="8975" max="8978" width="2.125" style="431" customWidth="1"/>
    <col min="8979" max="8981" width="0" style="431" hidden="1" customWidth="1"/>
    <col min="8982" max="9216" width="9" style="431"/>
    <col min="9217" max="9217" width="2.375" style="431" customWidth="1"/>
    <col min="9218" max="9218" width="5.875" style="431" customWidth="1"/>
    <col min="9219" max="9219" width="19.875" style="431" customWidth="1"/>
    <col min="9220" max="9221" width="5.875" style="431" customWidth="1"/>
    <col min="9222" max="9222" width="19.875" style="431" customWidth="1"/>
    <col min="9223" max="9224" width="5.875" style="431" customWidth="1"/>
    <col min="9225" max="9225" width="19.875" style="431" customWidth="1"/>
    <col min="9226" max="9226" width="9.375" style="431" customWidth="1"/>
    <col min="9227" max="9227" width="5.875" style="431" customWidth="1"/>
    <col min="9228" max="9228" width="19.875" style="431" customWidth="1"/>
    <col min="9229" max="9229" width="5.875" style="431" customWidth="1"/>
    <col min="9230" max="9230" width="3.875" style="431" customWidth="1"/>
    <col min="9231" max="9234" width="2.125" style="431" customWidth="1"/>
    <col min="9235" max="9237" width="0" style="431" hidden="1" customWidth="1"/>
    <col min="9238" max="9472" width="9" style="431"/>
    <col min="9473" max="9473" width="2.375" style="431" customWidth="1"/>
    <col min="9474" max="9474" width="5.875" style="431" customWidth="1"/>
    <col min="9475" max="9475" width="19.875" style="431" customWidth="1"/>
    <col min="9476" max="9477" width="5.875" style="431" customWidth="1"/>
    <col min="9478" max="9478" width="19.875" style="431" customWidth="1"/>
    <col min="9479" max="9480" width="5.875" style="431" customWidth="1"/>
    <col min="9481" max="9481" width="19.875" style="431" customWidth="1"/>
    <col min="9482" max="9482" width="9.375" style="431" customWidth="1"/>
    <col min="9483" max="9483" width="5.875" style="431" customWidth="1"/>
    <col min="9484" max="9484" width="19.875" style="431" customWidth="1"/>
    <col min="9485" max="9485" width="5.875" style="431" customWidth="1"/>
    <col min="9486" max="9486" width="3.875" style="431" customWidth="1"/>
    <col min="9487" max="9490" width="2.125" style="431" customWidth="1"/>
    <col min="9491" max="9493" width="0" style="431" hidden="1" customWidth="1"/>
    <col min="9494" max="9728" width="9" style="431"/>
    <col min="9729" max="9729" width="2.375" style="431" customWidth="1"/>
    <col min="9730" max="9730" width="5.875" style="431" customWidth="1"/>
    <col min="9731" max="9731" width="19.875" style="431" customWidth="1"/>
    <col min="9732" max="9733" width="5.875" style="431" customWidth="1"/>
    <col min="9734" max="9734" width="19.875" style="431" customWidth="1"/>
    <col min="9735" max="9736" width="5.875" style="431" customWidth="1"/>
    <col min="9737" max="9737" width="19.875" style="431" customWidth="1"/>
    <col min="9738" max="9738" width="9.375" style="431" customWidth="1"/>
    <col min="9739" max="9739" width="5.875" style="431" customWidth="1"/>
    <col min="9740" max="9740" width="19.875" style="431" customWidth="1"/>
    <col min="9741" max="9741" width="5.875" style="431" customWidth="1"/>
    <col min="9742" max="9742" width="3.875" style="431" customWidth="1"/>
    <col min="9743" max="9746" width="2.125" style="431" customWidth="1"/>
    <col min="9747" max="9749" width="0" style="431" hidden="1" customWidth="1"/>
    <col min="9750" max="9984" width="9" style="431"/>
    <col min="9985" max="9985" width="2.375" style="431" customWidth="1"/>
    <col min="9986" max="9986" width="5.875" style="431" customWidth="1"/>
    <col min="9987" max="9987" width="19.875" style="431" customWidth="1"/>
    <col min="9988" max="9989" width="5.875" style="431" customWidth="1"/>
    <col min="9990" max="9990" width="19.875" style="431" customWidth="1"/>
    <col min="9991" max="9992" width="5.875" style="431" customWidth="1"/>
    <col min="9993" max="9993" width="19.875" style="431" customWidth="1"/>
    <col min="9994" max="9994" width="9.375" style="431" customWidth="1"/>
    <col min="9995" max="9995" width="5.875" style="431" customWidth="1"/>
    <col min="9996" max="9996" width="19.875" style="431" customWidth="1"/>
    <col min="9997" max="9997" width="5.875" style="431" customWidth="1"/>
    <col min="9998" max="9998" width="3.875" style="431" customWidth="1"/>
    <col min="9999" max="10002" width="2.125" style="431" customWidth="1"/>
    <col min="10003" max="10005" width="0" style="431" hidden="1" customWidth="1"/>
    <col min="10006" max="10240" width="9" style="431"/>
    <col min="10241" max="10241" width="2.375" style="431" customWidth="1"/>
    <col min="10242" max="10242" width="5.875" style="431" customWidth="1"/>
    <col min="10243" max="10243" width="19.875" style="431" customWidth="1"/>
    <col min="10244" max="10245" width="5.875" style="431" customWidth="1"/>
    <col min="10246" max="10246" width="19.875" style="431" customWidth="1"/>
    <col min="10247" max="10248" width="5.875" style="431" customWidth="1"/>
    <col min="10249" max="10249" width="19.875" style="431" customWidth="1"/>
    <col min="10250" max="10250" width="9.375" style="431" customWidth="1"/>
    <col min="10251" max="10251" width="5.875" style="431" customWidth="1"/>
    <col min="10252" max="10252" width="19.875" style="431" customWidth="1"/>
    <col min="10253" max="10253" width="5.875" style="431" customWidth="1"/>
    <col min="10254" max="10254" width="3.875" style="431" customWidth="1"/>
    <col min="10255" max="10258" width="2.125" style="431" customWidth="1"/>
    <col min="10259" max="10261" width="0" style="431" hidden="1" customWidth="1"/>
    <col min="10262" max="10496" width="9" style="431"/>
    <col min="10497" max="10497" width="2.375" style="431" customWidth="1"/>
    <col min="10498" max="10498" width="5.875" style="431" customWidth="1"/>
    <col min="10499" max="10499" width="19.875" style="431" customWidth="1"/>
    <col min="10500" max="10501" width="5.875" style="431" customWidth="1"/>
    <col min="10502" max="10502" width="19.875" style="431" customWidth="1"/>
    <col min="10503" max="10504" width="5.875" style="431" customWidth="1"/>
    <col min="10505" max="10505" width="19.875" style="431" customWidth="1"/>
    <col min="10506" max="10506" width="9.375" style="431" customWidth="1"/>
    <col min="10507" max="10507" width="5.875" style="431" customWidth="1"/>
    <col min="10508" max="10508" width="19.875" style="431" customWidth="1"/>
    <col min="10509" max="10509" width="5.875" style="431" customWidth="1"/>
    <col min="10510" max="10510" width="3.875" style="431" customWidth="1"/>
    <col min="10511" max="10514" width="2.125" style="431" customWidth="1"/>
    <col min="10515" max="10517" width="0" style="431" hidden="1" customWidth="1"/>
    <col min="10518" max="10752" width="9" style="431"/>
    <col min="10753" max="10753" width="2.375" style="431" customWidth="1"/>
    <col min="10754" max="10754" width="5.875" style="431" customWidth="1"/>
    <col min="10755" max="10755" width="19.875" style="431" customWidth="1"/>
    <col min="10756" max="10757" width="5.875" style="431" customWidth="1"/>
    <col min="10758" max="10758" width="19.875" style="431" customWidth="1"/>
    <col min="10759" max="10760" width="5.875" style="431" customWidth="1"/>
    <col min="10761" max="10761" width="19.875" style="431" customWidth="1"/>
    <col min="10762" max="10762" width="9.375" style="431" customWidth="1"/>
    <col min="10763" max="10763" width="5.875" style="431" customWidth="1"/>
    <col min="10764" max="10764" width="19.875" style="431" customWidth="1"/>
    <col min="10765" max="10765" width="5.875" style="431" customWidth="1"/>
    <col min="10766" max="10766" width="3.875" style="431" customWidth="1"/>
    <col min="10767" max="10770" width="2.125" style="431" customWidth="1"/>
    <col min="10771" max="10773" width="0" style="431" hidden="1" customWidth="1"/>
    <col min="10774" max="11008" width="9" style="431"/>
    <col min="11009" max="11009" width="2.375" style="431" customWidth="1"/>
    <col min="11010" max="11010" width="5.875" style="431" customWidth="1"/>
    <col min="11011" max="11011" width="19.875" style="431" customWidth="1"/>
    <col min="11012" max="11013" width="5.875" style="431" customWidth="1"/>
    <col min="11014" max="11014" width="19.875" style="431" customWidth="1"/>
    <col min="11015" max="11016" width="5.875" style="431" customWidth="1"/>
    <col min="11017" max="11017" width="19.875" style="431" customWidth="1"/>
    <col min="11018" max="11018" width="9.375" style="431" customWidth="1"/>
    <col min="11019" max="11019" width="5.875" style="431" customWidth="1"/>
    <col min="11020" max="11020" width="19.875" style="431" customWidth="1"/>
    <col min="11021" max="11021" width="5.875" style="431" customWidth="1"/>
    <col min="11022" max="11022" width="3.875" style="431" customWidth="1"/>
    <col min="11023" max="11026" width="2.125" style="431" customWidth="1"/>
    <col min="11027" max="11029" width="0" style="431" hidden="1" customWidth="1"/>
    <col min="11030" max="11264" width="9" style="431"/>
    <col min="11265" max="11265" width="2.375" style="431" customWidth="1"/>
    <col min="11266" max="11266" width="5.875" style="431" customWidth="1"/>
    <col min="11267" max="11267" width="19.875" style="431" customWidth="1"/>
    <col min="11268" max="11269" width="5.875" style="431" customWidth="1"/>
    <col min="11270" max="11270" width="19.875" style="431" customWidth="1"/>
    <col min="11271" max="11272" width="5.875" style="431" customWidth="1"/>
    <col min="11273" max="11273" width="19.875" style="431" customWidth="1"/>
    <col min="11274" max="11274" width="9.375" style="431" customWidth="1"/>
    <col min="11275" max="11275" width="5.875" style="431" customWidth="1"/>
    <col min="11276" max="11276" width="19.875" style="431" customWidth="1"/>
    <col min="11277" max="11277" width="5.875" style="431" customWidth="1"/>
    <col min="11278" max="11278" width="3.875" style="431" customWidth="1"/>
    <col min="11279" max="11282" width="2.125" style="431" customWidth="1"/>
    <col min="11283" max="11285" width="0" style="431" hidden="1" customWidth="1"/>
    <col min="11286" max="11520" width="9" style="431"/>
    <col min="11521" max="11521" width="2.375" style="431" customWidth="1"/>
    <col min="11522" max="11522" width="5.875" style="431" customWidth="1"/>
    <col min="11523" max="11523" width="19.875" style="431" customWidth="1"/>
    <col min="11524" max="11525" width="5.875" style="431" customWidth="1"/>
    <col min="11526" max="11526" width="19.875" style="431" customWidth="1"/>
    <col min="11527" max="11528" width="5.875" style="431" customWidth="1"/>
    <col min="11529" max="11529" width="19.875" style="431" customWidth="1"/>
    <col min="11530" max="11530" width="9.375" style="431" customWidth="1"/>
    <col min="11531" max="11531" width="5.875" style="431" customWidth="1"/>
    <col min="11532" max="11532" width="19.875" style="431" customWidth="1"/>
    <col min="11533" max="11533" width="5.875" style="431" customWidth="1"/>
    <col min="11534" max="11534" width="3.875" style="431" customWidth="1"/>
    <col min="11535" max="11538" width="2.125" style="431" customWidth="1"/>
    <col min="11539" max="11541" width="0" style="431" hidden="1" customWidth="1"/>
    <col min="11542" max="11776" width="9" style="431"/>
    <col min="11777" max="11777" width="2.375" style="431" customWidth="1"/>
    <col min="11778" max="11778" width="5.875" style="431" customWidth="1"/>
    <col min="11779" max="11779" width="19.875" style="431" customWidth="1"/>
    <col min="11780" max="11781" width="5.875" style="431" customWidth="1"/>
    <col min="11782" max="11782" width="19.875" style="431" customWidth="1"/>
    <col min="11783" max="11784" width="5.875" style="431" customWidth="1"/>
    <col min="11785" max="11785" width="19.875" style="431" customWidth="1"/>
    <col min="11786" max="11786" width="9.375" style="431" customWidth="1"/>
    <col min="11787" max="11787" width="5.875" style="431" customWidth="1"/>
    <col min="11788" max="11788" width="19.875" style="431" customWidth="1"/>
    <col min="11789" max="11789" width="5.875" style="431" customWidth="1"/>
    <col min="11790" max="11790" width="3.875" style="431" customWidth="1"/>
    <col min="11791" max="11794" width="2.125" style="431" customWidth="1"/>
    <col min="11795" max="11797" width="0" style="431" hidden="1" customWidth="1"/>
    <col min="11798" max="12032" width="9" style="431"/>
    <col min="12033" max="12033" width="2.375" style="431" customWidth="1"/>
    <col min="12034" max="12034" width="5.875" style="431" customWidth="1"/>
    <col min="12035" max="12035" width="19.875" style="431" customWidth="1"/>
    <col min="12036" max="12037" width="5.875" style="431" customWidth="1"/>
    <col min="12038" max="12038" width="19.875" style="431" customWidth="1"/>
    <col min="12039" max="12040" width="5.875" style="431" customWidth="1"/>
    <col min="12041" max="12041" width="19.875" style="431" customWidth="1"/>
    <col min="12042" max="12042" width="9.375" style="431" customWidth="1"/>
    <col min="12043" max="12043" width="5.875" style="431" customWidth="1"/>
    <col min="12044" max="12044" width="19.875" style="431" customWidth="1"/>
    <col min="12045" max="12045" width="5.875" style="431" customWidth="1"/>
    <col min="12046" max="12046" width="3.875" style="431" customWidth="1"/>
    <col min="12047" max="12050" width="2.125" style="431" customWidth="1"/>
    <col min="12051" max="12053" width="0" style="431" hidden="1" customWidth="1"/>
    <col min="12054" max="12288" width="9" style="431"/>
    <col min="12289" max="12289" width="2.375" style="431" customWidth="1"/>
    <col min="12290" max="12290" width="5.875" style="431" customWidth="1"/>
    <col min="12291" max="12291" width="19.875" style="431" customWidth="1"/>
    <col min="12292" max="12293" width="5.875" style="431" customWidth="1"/>
    <col min="12294" max="12294" width="19.875" style="431" customWidth="1"/>
    <col min="12295" max="12296" width="5.875" style="431" customWidth="1"/>
    <col min="12297" max="12297" width="19.875" style="431" customWidth="1"/>
    <col min="12298" max="12298" width="9.375" style="431" customWidth="1"/>
    <col min="12299" max="12299" width="5.875" style="431" customWidth="1"/>
    <col min="12300" max="12300" width="19.875" style="431" customWidth="1"/>
    <col min="12301" max="12301" width="5.875" style="431" customWidth="1"/>
    <col min="12302" max="12302" width="3.875" style="431" customWidth="1"/>
    <col min="12303" max="12306" width="2.125" style="431" customWidth="1"/>
    <col min="12307" max="12309" width="0" style="431" hidden="1" customWidth="1"/>
    <col min="12310" max="12544" width="9" style="431"/>
    <col min="12545" max="12545" width="2.375" style="431" customWidth="1"/>
    <col min="12546" max="12546" width="5.875" style="431" customWidth="1"/>
    <col min="12547" max="12547" width="19.875" style="431" customWidth="1"/>
    <col min="12548" max="12549" width="5.875" style="431" customWidth="1"/>
    <col min="12550" max="12550" width="19.875" style="431" customWidth="1"/>
    <col min="12551" max="12552" width="5.875" style="431" customWidth="1"/>
    <col min="12553" max="12553" width="19.875" style="431" customWidth="1"/>
    <col min="12554" max="12554" width="9.375" style="431" customWidth="1"/>
    <col min="12555" max="12555" width="5.875" style="431" customWidth="1"/>
    <col min="12556" max="12556" width="19.875" style="431" customWidth="1"/>
    <col min="12557" max="12557" width="5.875" style="431" customWidth="1"/>
    <col min="12558" max="12558" width="3.875" style="431" customWidth="1"/>
    <col min="12559" max="12562" width="2.125" style="431" customWidth="1"/>
    <col min="12563" max="12565" width="0" style="431" hidden="1" customWidth="1"/>
    <col min="12566" max="12800" width="9" style="431"/>
    <col min="12801" max="12801" width="2.375" style="431" customWidth="1"/>
    <col min="12802" max="12802" width="5.875" style="431" customWidth="1"/>
    <col min="12803" max="12803" width="19.875" style="431" customWidth="1"/>
    <col min="12804" max="12805" width="5.875" style="431" customWidth="1"/>
    <col min="12806" max="12806" width="19.875" style="431" customWidth="1"/>
    <col min="12807" max="12808" width="5.875" style="431" customWidth="1"/>
    <col min="12809" max="12809" width="19.875" style="431" customWidth="1"/>
    <col min="12810" max="12810" width="9.375" style="431" customWidth="1"/>
    <col min="12811" max="12811" width="5.875" style="431" customWidth="1"/>
    <col min="12812" max="12812" width="19.875" style="431" customWidth="1"/>
    <col min="12813" max="12813" width="5.875" style="431" customWidth="1"/>
    <col min="12814" max="12814" width="3.875" style="431" customWidth="1"/>
    <col min="12815" max="12818" width="2.125" style="431" customWidth="1"/>
    <col min="12819" max="12821" width="0" style="431" hidden="1" customWidth="1"/>
    <col min="12822" max="13056" width="9" style="431"/>
    <col min="13057" max="13057" width="2.375" style="431" customWidth="1"/>
    <col min="13058" max="13058" width="5.875" style="431" customWidth="1"/>
    <col min="13059" max="13059" width="19.875" style="431" customWidth="1"/>
    <col min="13060" max="13061" width="5.875" style="431" customWidth="1"/>
    <col min="13062" max="13062" width="19.875" style="431" customWidth="1"/>
    <col min="13063" max="13064" width="5.875" style="431" customWidth="1"/>
    <col min="13065" max="13065" width="19.875" style="431" customWidth="1"/>
    <col min="13066" max="13066" width="9.375" style="431" customWidth="1"/>
    <col min="13067" max="13067" width="5.875" style="431" customWidth="1"/>
    <col min="13068" max="13068" width="19.875" style="431" customWidth="1"/>
    <col min="13069" max="13069" width="5.875" style="431" customWidth="1"/>
    <col min="13070" max="13070" width="3.875" style="431" customWidth="1"/>
    <col min="13071" max="13074" width="2.125" style="431" customWidth="1"/>
    <col min="13075" max="13077" width="0" style="431" hidden="1" customWidth="1"/>
    <col min="13078" max="13312" width="9" style="431"/>
    <col min="13313" max="13313" width="2.375" style="431" customWidth="1"/>
    <col min="13314" max="13314" width="5.875" style="431" customWidth="1"/>
    <col min="13315" max="13315" width="19.875" style="431" customWidth="1"/>
    <col min="13316" max="13317" width="5.875" style="431" customWidth="1"/>
    <col min="13318" max="13318" width="19.875" style="431" customWidth="1"/>
    <col min="13319" max="13320" width="5.875" style="431" customWidth="1"/>
    <col min="13321" max="13321" width="19.875" style="431" customWidth="1"/>
    <col min="13322" max="13322" width="9.375" style="431" customWidth="1"/>
    <col min="13323" max="13323" width="5.875" style="431" customWidth="1"/>
    <col min="13324" max="13324" width="19.875" style="431" customWidth="1"/>
    <col min="13325" max="13325" width="5.875" style="431" customWidth="1"/>
    <col min="13326" max="13326" width="3.875" style="431" customWidth="1"/>
    <col min="13327" max="13330" width="2.125" style="431" customWidth="1"/>
    <col min="13331" max="13333" width="0" style="431" hidden="1" customWidth="1"/>
    <col min="13334" max="13568" width="9" style="431"/>
    <col min="13569" max="13569" width="2.375" style="431" customWidth="1"/>
    <col min="13570" max="13570" width="5.875" style="431" customWidth="1"/>
    <col min="13571" max="13571" width="19.875" style="431" customWidth="1"/>
    <col min="13572" max="13573" width="5.875" style="431" customWidth="1"/>
    <col min="13574" max="13574" width="19.875" style="431" customWidth="1"/>
    <col min="13575" max="13576" width="5.875" style="431" customWidth="1"/>
    <col min="13577" max="13577" width="19.875" style="431" customWidth="1"/>
    <col min="13578" max="13578" width="9.375" style="431" customWidth="1"/>
    <col min="13579" max="13579" width="5.875" style="431" customWidth="1"/>
    <col min="13580" max="13580" width="19.875" style="431" customWidth="1"/>
    <col min="13581" max="13581" width="5.875" style="431" customWidth="1"/>
    <col min="13582" max="13582" width="3.875" style="431" customWidth="1"/>
    <col min="13583" max="13586" width="2.125" style="431" customWidth="1"/>
    <col min="13587" max="13589" width="0" style="431" hidden="1" customWidth="1"/>
    <col min="13590" max="13824" width="9" style="431"/>
    <col min="13825" max="13825" width="2.375" style="431" customWidth="1"/>
    <col min="13826" max="13826" width="5.875" style="431" customWidth="1"/>
    <col min="13827" max="13827" width="19.875" style="431" customWidth="1"/>
    <col min="13828" max="13829" width="5.875" style="431" customWidth="1"/>
    <col min="13830" max="13830" width="19.875" style="431" customWidth="1"/>
    <col min="13831" max="13832" width="5.875" style="431" customWidth="1"/>
    <col min="13833" max="13833" width="19.875" style="431" customWidth="1"/>
    <col min="13834" max="13834" width="9.375" style="431" customWidth="1"/>
    <col min="13835" max="13835" width="5.875" style="431" customWidth="1"/>
    <col min="13836" max="13836" width="19.875" style="431" customWidth="1"/>
    <col min="13837" max="13837" width="5.875" style="431" customWidth="1"/>
    <col min="13838" max="13838" width="3.875" style="431" customWidth="1"/>
    <col min="13839" max="13842" width="2.125" style="431" customWidth="1"/>
    <col min="13843" max="13845" width="0" style="431" hidden="1" customWidth="1"/>
    <col min="13846" max="14080" width="9" style="431"/>
    <col min="14081" max="14081" width="2.375" style="431" customWidth="1"/>
    <col min="14082" max="14082" width="5.875" style="431" customWidth="1"/>
    <col min="14083" max="14083" width="19.875" style="431" customWidth="1"/>
    <col min="14084" max="14085" width="5.875" style="431" customWidth="1"/>
    <col min="14086" max="14086" width="19.875" style="431" customWidth="1"/>
    <col min="14087" max="14088" width="5.875" style="431" customWidth="1"/>
    <col min="14089" max="14089" width="19.875" style="431" customWidth="1"/>
    <col min="14090" max="14090" width="9.375" style="431" customWidth="1"/>
    <col min="14091" max="14091" width="5.875" style="431" customWidth="1"/>
    <col min="14092" max="14092" width="19.875" style="431" customWidth="1"/>
    <col min="14093" max="14093" width="5.875" style="431" customWidth="1"/>
    <col min="14094" max="14094" width="3.875" style="431" customWidth="1"/>
    <col min="14095" max="14098" width="2.125" style="431" customWidth="1"/>
    <col min="14099" max="14101" width="0" style="431" hidden="1" customWidth="1"/>
    <col min="14102" max="14336" width="9" style="431"/>
    <col min="14337" max="14337" width="2.375" style="431" customWidth="1"/>
    <col min="14338" max="14338" width="5.875" style="431" customWidth="1"/>
    <col min="14339" max="14339" width="19.875" style="431" customWidth="1"/>
    <col min="14340" max="14341" width="5.875" style="431" customWidth="1"/>
    <col min="14342" max="14342" width="19.875" style="431" customWidth="1"/>
    <col min="14343" max="14344" width="5.875" style="431" customWidth="1"/>
    <col min="14345" max="14345" width="19.875" style="431" customWidth="1"/>
    <col min="14346" max="14346" width="9.375" style="431" customWidth="1"/>
    <col min="14347" max="14347" width="5.875" style="431" customWidth="1"/>
    <col min="14348" max="14348" width="19.875" style="431" customWidth="1"/>
    <col min="14349" max="14349" width="5.875" style="431" customWidth="1"/>
    <col min="14350" max="14350" width="3.875" style="431" customWidth="1"/>
    <col min="14351" max="14354" width="2.125" style="431" customWidth="1"/>
    <col min="14355" max="14357" width="0" style="431" hidden="1" customWidth="1"/>
    <col min="14358" max="14592" width="9" style="431"/>
    <col min="14593" max="14593" width="2.375" style="431" customWidth="1"/>
    <col min="14594" max="14594" width="5.875" style="431" customWidth="1"/>
    <col min="14595" max="14595" width="19.875" style="431" customWidth="1"/>
    <col min="14596" max="14597" width="5.875" style="431" customWidth="1"/>
    <col min="14598" max="14598" width="19.875" style="431" customWidth="1"/>
    <col min="14599" max="14600" width="5.875" style="431" customWidth="1"/>
    <col min="14601" max="14601" width="19.875" style="431" customWidth="1"/>
    <col min="14602" max="14602" width="9.375" style="431" customWidth="1"/>
    <col min="14603" max="14603" width="5.875" style="431" customWidth="1"/>
    <col min="14604" max="14604" width="19.875" style="431" customWidth="1"/>
    <col min="14605" max="14605" width="5.875" style="431" customWidth="1"/>
    <col min="14606" max="14606" width="3.875" style="431" customWidth="1"/>
    <col min="14607" max="14610" width="2.125" style="431" customWidth="1"/>
    <col min="14611" max="14613" width="0" style="431" hidden="1" customWidth="1"/>
    <col min="14614" max="14848" width="9" style="431"/>
    <col min="14849" max="14849" width="2.375" style="431" customWidth="1"/>
    <col min="14850" max="14850" width="5.875" style="431" customWidth="1"/>
    <col min="14851" max="14851" width="19.875" style="431" customWidth="1"/>
    <col min="14852" max="14853" width="5.875" style="431" customWidth="1"/>
    <col min="14854" max="14854" width="19.875" style="431" customWidth="1"/>
    <col min="14855" max="14856" width="5.875" style="431" customWidth="1"/>
    <col min="14857" max="14857" width="19.875" style="431" customWidth="1"/>
    <col min="14858" max="14858" width="9.375" style="431" customWidth="1"/>
    <col min="14859" max="14859" width="5.875" style="431" customWidth="1"/>
    <col min="14860" max="14860" width="19.875" style="431" customWidth="1"/>
    <col min="14861" max="14861" width="5.875" style="431" customWidth="1"/>
    <col min="14862" max="14862" width="3.875" style="431" customWidth="1"/>
    <col min="14863" max="14866" width="2.125" style="431" customWidth="1"/>
    <col min="14867" max="14869" width="0" style="431" hidden="1" customWidth="1"/>
    <col min="14870" max="15104" width="9" style="431"/>
    <col min="15105" max="15105" width="2.375" style="431" customWidth="1"/>
    <col min="15106" max="15106" width="5.875" style="431" customWidth="1"/>
    <col min="15107" max="15107" width="19.875" style="431" customWidth="1"/>
    <col min="15108" max="15109" width="5.875" style="431" customWidth="1"/>
    <col min="15110" max="15110" width="19.875" style="431" customWidth="1"/>
    <col min="15111" max="15112" width="5.875" style="431" customWidth="1"/>
    <col min="15113" max="15113" width="19.875" style="431" customWidth="1"/>
    <col min="15114" max="15114" width="9.375" style="431" customWidth="1"/>
    <col min="15115" max="15115" width="5.875" style="431" customWidth="1"/>
    <col min="15116" max="15116" width="19.875" style="431" customWidth="1"/>
    <col min="15117" max="15117" width="5.875" style="431" customWidth="1"/>
    <col min="15118" max="15118" width="3.875" style="431" customWidth="1"/>
    <col min="15119" max="15122" width="2.125" style="431" customWidth="1"/>
    <col min="15123" max="15125" width="0" style="431" hidden="1" customWidth="1"/>
    <col min="15126" max="15360" width="9" style="431"/>
    <col min="15361" max="15361" width="2.375" style="431" customWidth="1"/>
    <col min="15362" max="15362" width="5.875" style="431" customWidth="1"/>
    <col min="15363" max="15363" width="19.875" style="431" customWidth="1"/>
    <col min="15364" max="15365" width="5.875" style="431" customWidth="1"/>
    <col min="15366" max="15366" width="19.875" style="431" customWidth="1"/>
    <col min="15367" max="15368" width="5.875" style="431" customWidth="1"/>
    <col min="15369" max="15369" width="19.875" style="431" customWidth="1"/>
    <col min="15370" max="15370" width="9.375" style="431" customWidth="1"/>
    <col min="15371" max="15371" width="5.875" style="431" customWidth="1"/>
    <col min="15372" max="15372" width="19.875" style="431" customWidth="1"/>
    <col min="15373" max="15373" width="5.875" style="431" customWidth="1"/>
    <col min="15374" max="15374" width="3.875" style="431" customWidth="1"/>
    <col min="15375" max="15378" width="2.125" style="431" customWidth="1"/>
    <col min="15379" max="15381" width="0" style="431" hidden="1" customWidth="1"/>
    <col min="15382" max="15616" width="9" style="431"/>
    <col min="15617" max="15617" width="2.375" style="431" customWidth="1"/>
    <col min="15618" max="15618" width="5.875" style="431" customWidth="1"/>
    <col min="15619" max="15619" width="19.875" style="431" customWidth="1"/>
    <col min="15620" max="15621" width="5.875" style="431" customWidth="1"/>
    <col min="15622" max="15622" width="19.875" style="431" customWidth="1"/>
    <col min="15623" max="15624" width="5.875" style="431" customWidth="1"/>
    <col min="15625" max="15625" width="19.875" style="431" customWidth="1"/>
    <col min="15626" max="15626" width="9.375" style="431" customWidth="1"/>
    <col min="15627" max="15627" width="5.875" style="431" customWidth="1"/>
    <col min="15628" max="15628" width="19.875" style="431" customWidth="1"/>
    <col min="15629" max="15629" width="5.875" style="431" customWidth="1"/>
    <col min="15630" max="15630" width="3.875" style="431" customWidth="1"/>
    <col min="15631" max="15634" width="2.125" style="431" customWidth="1"/>
    <col min="15635" max="15637" width="0" style="431" hidden="1" customWidth="1"/>
    <col min="15638" max="15872" width="9" style="431"/>
    <col min="15873" max="15873" width="2.375" style="431" customWidth="1"/>
    <col min="15874" max="15874" width="5.875" style="431" customWidth="1"/>
    <col min="15875" max="15875" width="19.875" style="431" customWidth="1"/>
    <col min="15876" max="15877" width="5.875" style="431" customWidth="1"/>
    <col min="15878" max="15878" width="19.875" style="431" customWidth="1"/>
    <col min="15879" max="15880" width="5.875" style="431" customWidth="1"/>
    <col min="15881" max="15881" width="19.875" style="431" customWidth="1"/>
    <col min="15882" max="15882" width="9.375" style="431" customWidth="1"/>
    <col min="15883" max="15883" width="5.875" style="431" customWidth="1"/>
    <col min="15884" max="15884" width="19.875" style="431" customWidth="1"/>
    <col min="15885" max="15885" width="5.875" style="431" customWidth="1"/>
    <col min="15886" max="15886" width="3.875" style="431" customWidth="1"/>
    <col min="15887" max="15890" width="2.125" style="431" customWidth="1"/>
    <col min="15891" max="15893" width="0" style="431" hidden="1" customWidth="1"/>
    <col min="15894" max="16128" width="9" style="431"/>
    <col min="16129" max="16129" width="2.375" style="431" customWidth="1"/>
    <col min="16130" max="16130" width="5.875" style="431" customWidth="1"/>
    <col min="16131" max="16131" width="19.875" style="431" customWidth="1"/>
    <col min="16132" max="16133" width="5.875" style="431" customWidth="1"/>
    <col min="16134" max="16134" width="19.875" style="431" customWidth="1"/>
    <col min="16135" max="16136" width="5.875" style="431" customWidth="1"/>
    <col min="16137" max="16137" width="19.875" style="431" customWidth="1"/>
    <col min="16138" max="16138" width="9.375" style="431" customWidth="1"/>
    <col min="16139" max="16139" width="5.875" style="431" customWidth="1"/>
    <col min="16140" max="16140" width="19.875" style="431" customWidth="1"/>
    <col min="16141" max="16141" width="5.875" style="431" customWidth="1"/>
    <col min="16142" max="16142" width="3.875" style="431" customWidth="1"/>
    <col min="16143" max="16146" width="2.125" style="431" customWidth="1"/>
    <col min="16147" max="16149" width="0" style="431" hidden="1" customWidth="1"/>
    <col min="16150" max="16384" width="9" style="431"/>
  </cols>
  <sheetData>
    <row r="1" spans="1:21" ht="10.5" customHeight="1" thickBot="1" x14ac:dyDescent="0.3">
      <c r="R1" s="930"/>
      <c r="S1" s="930"/>
      <c r="T1" s="930"/>
      <c r="U1" s="930"/>
    </row>
    <row r="2" spans="1:21" ht="50.25" customHeight="1" thickBot="1" x14ac:dyDescent="0.3">
      <c r="B2" s="1894" t="s">
        <v>5073</v>
      </c>
      <c r="C2" s="1895"/>
      <c r="D2" s="1896"/>
      <c r="E2" s="1896"/>
      <c r="F2" s="1896"/>
      <c r="G2" s="1896"/>
      <c r="H2" s="1897"/>
      <c r="R2" s="77"/>
      <c r="S2" s="77"/>
      <c r="T2" s="77"/>
      <c r="U2" s="77"/>
    </row>
    <row r="3" spans="1:21" ht="12.75" customHeight="1" x14ac:dyDescent="0.25">
      <c r="B3" s="434"/>
      <c r="C3" s="435"/>
      <c r="R3" s="77"/>
      <c r="S3" s="77"/>
      <c r="T3" s="77"/>
      <c r="U3" s="77"/>
    </row>
    <row r="4" spans="1:21" ht="30" customHeight="1" thickBot="1" x14ac:dyDescent="0.3">
      <c r="B4" s="3090" t="str">
        <f>" 1.  Informaţii privind exerciţiul financiar încheiat pentru anul "&amp;H5</f>
        <v xml:space="preserve"> 1.  Informaţii privind exerciţiul financiar încheiat pentru anul 2023</v>
      </c>
      <c r="C4" s="3091"/>
      <c r="D4" s="3091"/>
      <c r="E4" s="3091"/>
      <c r="F4" s="3091"/>
      <c r="G4" s="3091"/>
      <c r="H4" s="3092"/>
      <c r="R4" s="77"/>
      <c r="S4" s="77"/>
      <c r="T4" s="77"/>
      <c r="U4" s="77"/>
    </row>
    <row r="5" spans="1:21" ht="19.5" customHeight="1" x14ac:dyDescent="0.25">
      <c r="B5" s="3093" t="s">
        <v>11116</v>
      </c>
      <c r="C5" s="3094"/>
      <c r="D5" s="3094"/>
      <c r="E5" s="3094"/>
      <c r="F5" s="1870" t="s">
        <v>5074</v>
      </c>
      <c r="G5" s="1871"/>
      <c r="H5" s="1872">
        <f>Adm!A4</f>
        <v>2023</v>
      </c>
      <c r="R5" s="77"/>
      <c r="S5" s="77"/>
      <c r="T5" s="77"/>
      <c r="U5" s="77"/>
    </row>
    <row r="6" spans="1:21" s="436" customFormat="1" ht="19.5" customHeight="1" x14ac:dyDescent="0.25">
      <c r="B6" s="3095" t="s">
        <v>5075</v>
      </c>
      <c r="C6" s="3096"/>
      <c r="D6" s="3096"/>
      <c r="E6" s="3096"/>
      <c r="F6" s="1873" t="s">
        <v>5076</v>
      </c>
      <c r="G6" s="1874"/>
      <c r="H6" s="1875">
        <f>H5</f>
        <v>2023</v>
      </c>
      <c r="R6" s="77"/>
      <c r="S6" s="1932" t="s">
        <v>10787</v>
      </c>
      <c r="T6" s="932" t="str">
        <f>"Altele!AW5:AW"&amp;5+COUNT(Altele!AV:AV)-1</f>
        <v>Altele!AW5:AW7</v>
      </c>
      <c r="U6" s="413"/>
    </row>
    <row r="7" spans="1:21" s="436" customFormat="1" ht="19.5" customHeight="1" thickBot="1" x14ac:dyDescent="0.3">
      <c r="B7" s="3097" t="s">
        <v>5077</v>
      </c>
      <c r="C7" s="3098"/>
      <c r="D7" s="3098"/>
      <c r="E7" s="3098"/>
      <c r="F7" s="1876" t="s">
        <v>5078</v>
      </c>
      <c r="G7" s="1877"/>
      <c r="H7" s="1878">
        <f>H5</f>
        <v>2023</v>
      </c>
      <c r="Q7" s="431"/>
      <c r="R7" s="77"/>
      <c r="S7" s="1932" t="s">
        <v>10788</v>
      </c>
      <c r="T7" s="932" t="str">
        <f>"Altele!AW5:AX"&amp;5+COUNT(Altele!AV:AV)-1</f>
        <v>Altele!AW5:AX7</v>
      </c>
      <c r="U7" s="413"/>
    </row>
    <row r="8" spans="1:21" ht="15" x14ac:dyDescent="0.25">
      <c r="B8" s="437" t="s">
        <v>5483</v>
      </c>
      <c r="C8" s="437"/>
      <c r="R8" s="77"/>
      <c r="S8" s="77"/>
      <c r="T8" s="77"/>
      <c r="U8" s="77"/>
    </row>
    <row r="9" spans="1:21" ht="15" x14ac:dyDescent="0.25">
      <c r="A9" s="438"/>
      <c r="B9" s="438"/>
      <c r="C9" s="438"/>
      <c r="D9" s="438"/>
      <c r="E9" s="438"/>
      <c r="F9" s="438"/>
      <c r="G9" s="438"/>
      <c r="H9" s="438"/>
      <c r="I9" s="438"/>
      <c r="R9" s="77"/>
      <c r="S9" s="77"/>
      <c r="T9" s="77"/>
      <c r="U9" s="77"/>
    </row>
    <row r="10" spans="1:21" ht="30" customHeight="1" thickBot="1" x14ac:dyDescent="0.3">
      <c r="B10" s="3101" t="str">
        <f>"3.  Informații despre grupuri de întreprinderi în anul "&amp;H5</f>
        <v>3.  Informații despre grupuri de întreprinderi în anul 2023</v>
      </c>
      <c r="C10" s="3102"/>
      <c r="D10" s="3102"/>
      <c r="E10" s="3102"/>
      <c r="F10" s="3102"/>
      <c r="G10" s="3102"/>
      <c r="H10" s="3103"/>
      <c r="R10" s="77"/>
      <c r="S10" s="77"/>
      <c r="T10" s="77"/>
      <c r="U10" s="77"/>
    </row>
    <row r="11" spans="1:21" ht="7.5" customHeight="1" x14ac:dyDescent="0.25">
      <c r="B11" s="1899"/>
      <c r="C11" s="1898"/>
      <c r="D11" s="1898"/>
      <c r="E11" s="1898"/>
      <c r="F11" s="1898"/>
      <c r="G11" s="1898"/>
      <c r="H11" s="1900"/>
      <c r="R11" s="77"/>
      <c r="S11" s="77"/>
      <c r="T11" s="77"/>
      <c r="U11" s="77"/>
    </row>
    <row r="12" spans="1:21" ht="30" customHeight="1" x14ac:dyDescent="0.25">
      <c r="B12" s="1921" t="s">
        <v>10769</v>
      </c>
      <c r="C12" s="1864"/>
      <c r="D12" s="1864"/>
      <c r="E12" s="1864"/>
      <c r="F12" s="1864"/>
      <c r="G12" s="1864"/>
      <c r="H12" s="1865"/>
      <c r="R12" s="77"/>
      <c r="S12" s="77"/>
      <c r="T12" s="77"/>
      <c r="U12" s="77"/>
    </row>
    <row r="13" spans="1:21" ht="21" customHeight="1" x14ac:dyDescent="0.25">
      <c r="B13" s="1861"/>
      <c r="C13" s="1862"/>
      <c r="D13" s="1862"/>
      <c r="E13" s="1862"/>
      <c r="F13" s="1867"/>
      <c r="G13" s="1879"/>
      <c r="H13" s="1880"/>
      <c r="R13" s="77"/>
      <c r="S13" s="1933" t="s">
        <v>10753</v>
      </c>
      <c r="T13" s="932"/>
      <c r="U13" s="77"/>
    </row>
    <row r="14" spans="1:21" ht="15" customHeight="1" x14ac:dyDescent="0.25">
      <c r="B14" s="1861"/>
      <c r="C14" s="1862"/>
      <c r="D14" s="1862"/>
      <c r="E14" s="1862"/>
      <c r="F14" s="1867"/>
      <c r="G14" s="1879"/>
      <c r="H14" s="1880"/>
      <c r="R14" s="77"/>
      <c r="S14" s="77"/>
      <c r="T14" s="77"/>
      <c r="U14" s="77"/>
    </row>
    <row r="15" spans="1:21" ht="25.5" customHeight="1" thickBot="1" x14ac:dyDescent="0.3">
      <c r="B15" s="1922" t="s">
        <v>10817</v>
      </c>
      <c r="C15" s="1920"/>
      <c r="D15" s="456"/>
      <c r="E15" s="1882"/>
      <c r="F15" s="1868"/>
      <c r="G15" s="1879"/>
      <c r="H15" s="1880"/>
      <c r="R15" s="77"/>
      <c r="S15" s="77"/>
      <c r="T15" s="77"/>
      <c r="U15" s="77"/>
    </row>
    <row r="16" spans="1:21" ht="19.5" customHeight="1" x14ac:dyDescent="0.25">
      <c r="B16" s="1881"/>
      <c r="C16" s="1907" t="s">
        <v>10818</v>
      </c>
      <c r="D16" s="1908"/>
      <c r="E16" s="1909"/>
      <c r="F16" s="1884"/>
      <c r="G16" s="1879"/>
      <c r="H16" s="1880"/>
      <c r="R16" s="77"/>
      <c r="S16" s="77"/>
      <c r="T16" s="77"/>
      <c r="U16" s="77"/>
    </row>
    <row r="17" spans="2:21" ht="19.5" customHeight="1" x14ac:dyDescent="0.25">
      <c r="B17" s="1881"/>
      <c r="C17" s="1910" t="s">
        <v>10819</v>
      </c>
      <c r="D17" s="1883"/>
      <c r="E17" s="1911"/>
      <c r="F17" s="1879"/>
      <c r="G17" s="1879"/>
      <c r="H17" s="1880"/>
      <c r="R17" s="77"/>
      <c r="S17" s="77"/>
      <c r="T17" s="77"/>
      <c r="U17" s="77"/>
    </row>
    <row r="18" spans="2:21" ht="19.5" customHeight="1" thickBot="1" x14ac:dyDescent="0.3">
      <c r="B18" s="1881"/>
      <c r="C18" s="1912" t="s">
        <v>10820</v>
      </c>
      <c r="D18" s="1913"/>
      <c r="E18" s="1914"/>
      <c r="F18" s="1885"/>
      <c r="G18" s="1879"/>
      <c r="H18" s="1880"/>
      <c r="R18" s="77"/>
      <c r="S18" s="77"/>
      <c r="T18" s="77"/>
      <c r="U18" s="77"/>
    </row>
    <row r="19" spans="2:21" ht="12" customHeight="1" x14ac:dyDescent="0.25">
      <c r="B19" s="1881"/>
      <c r="C19" s="1886"/>
      <c r="D19" s="1882"/>
      <c r="E19" s="1901"/>
      <c r="F19" s="1885"/>
      <c r="G19" s="1879"/>
      <c r="H19" s="1880"/>
      <c r="R19" s="77"/>
      <c r="S19" s="77"/>
      <c r="T19" s="77"/>
      <c r="U19" s="77"/>
    </row>
    <row r="20" spans="2:21" ht="30" customHeight="1" x14ac:dyDescent="0.25">
      <c r="B20" s="1921" t="s">
        <v>10856</v>
      </c>
      <c r="C20" s="1864"/>
      <c r="D20" s="1864"/>
      <c r="E20" s="1901"/>
      <c r="F20" s="1864"/>
      <c r="G20" s="1864"/>
      <c r="H20" s="1865"/>
      <c r="R20" s="77"/>
      <c r="S20" s="77"/>
      <c r="T20" s="77"/>
      <c r="U20" s="77"/>
    </row>
    <row r="21" spans="2:21" ht="21" customHeight="1" x14ac:dyDescent="0.25">
      <c r="B21" s="1861"/>
      <c r="C21" s="1862"/>
      <c r="D21" s="1862"/>
      <c r="E21" s="1862"/>
      <c r="F21" s="1867"/>
      <c r="G21" s="1879"/>
      <c r="H21" s="1880"/>
      <c r="R21" s="77"/>
      <c r="S21" s="1933" t="s">
        <v>10743</v>
      </c>
      <c r="T21" s="932"/>
      <c r="U21" s="77"/>
    </row>
    <row r="22" spans="2:21" ht="15" customHeight="1" x14ac:dyDescent="0.25">
      <c r="B22" s="1861"/>
      <c r="C22" s="1862"/>
      <c r="D22" s="1862"/>
      <c r="E22" s="1862"/>
      <c r="F22" s="1867"/>
      <c r="G22" s="1879"/>
      <c r="H22" s="1880"/>
      <c r="R22" s="77"/>
      <c r="S22" s="77"/>
      <c r="T22" s="77"/>
      <c r="U22" s="77"/>
    </row>
    <row r="23" spans="2:21" ht="44.25" customHeight="1" thickBot="1" x14ac:dyDescent="0.3">
      <c r="B23" s="3104" t="s">
        <v>10811</v>
      </c>
      <c r="C23" s="3105"/>
      <c r="D23" s="3105"/>
      <c r="E23" s="3105"/>
      <c r="F23" s="3105"/>
      <c r="G23" s="3105"/>
      <c r="H23" s="3106"/>
      <c r="R23" s="77"/>
      <c r="S23" s="77"/>
      <c r="T23" s="77"/>
      <c r="U23" s="77"/>
    </row>
    <row r="24" spans="2:21" ht="39.950000000000003" customHeight="1" thickBot="1" x14ac:dyDescent="0.3">
      <c r="B24" s="1881"/>
      <c r="C24" s="1905" t="s">
        <v>10750</v>
      </c>
      <c r="D24" s="1906" t="s">
        <v>10751</v>
      </c>
      <c r="E24" s="1906" t="s">
        <v>10749</v>
      </c>
      <c r="F24" s="3107" t="s">
        <v>10752</v>
      </c>
      <c r="G24" s="3108"/>
      <c r="H24" s="1880"/>
      <c r="R24" s="77"/>
      <c r="S24" s="1932" t="s">
        <v>10793</v>
      </c>
      <c r="T24" s="1932" t="s">
        <v>10772</v>
      </c>
      <c r="U24" s="77"/>
    </row>
    <row r="25" spans="2:21" ht="19.5" customHeight="1" x14ac:dyDescent="0.25">
      <c r="B25" s="1881"/>
      <c r="C25" s="1904">
        <v>1</v>
      </c>
      <c r="D25" s="1915"/>
      <c r="E25" s="1915"/>
      <c r="F25" s="3109"/>
      <c r="G25" s="3110"/>
      <c r="H25" s="1880"/>
      <c r="R25" s="413"/>
      <c r="S25" s="1933">
        <v>1</v>
      </c>
      <c r="T25" s="932" t="str">
        <f t="shared" ref="T25:T34" ca="1" si="0">IF(OR(ISERROR(VLOOKUP(E25,INDIRECT(T$7),2,FALSE)),E25=""),"",VLOOKUP(E25,INDIRECT(T$7),2,FALSE))</f>
        <v/>
      </c>
      <c r="U25" s="77"/>
    </row>
    <row r="26" spans="2:21" ht="19.5" customHeight="1" x14ac:dyDescent="0.25">
      <c r="B26" s="1881"/>
      <c r="C26" s="1902">
        <v>2</v>
      </c>
      <c r="D26" s="1916"/>
      <c r="E26" s="1915"/>
      <c r="F26" s="3099"/>
      <c r="G26" s="3100"/>
      <c r="H26" s="1880"/>
      <c r="R26" s="413"/>
      <c r="S26" s="1933">
        <v>2</v>
      </c>
      <c r="T26" s="932" t="str">
        <f t="shared" ca="1" si="0"/>
        <v/>
      </c>
      <c r="U26" s="77"/>
    </row>
    <row r="27" spans="2:21" ht="19.5" customHeight="1" x14ac:dyDescent="0.25">
      <c r="B27" s="1881"/>
      <c r="C27" s="1902">
        <v>3</v>
      </c>
      <c r="D27" s="1916"/>
      <c r="E27" s="1915"/>
      <c r="F27" s="3099"/>
      <c r="G27" s="3100"/>
      <c r="H27" s="1880"/>
      <c r="R27" s="413"/>
      <c r="S27" s="1933">
        <v>3</v>
      </c>
      <c r="T27" s="932" t="str">
        <f t="shared" ca="1" si="0"/>
        <v/>
      </c>
      <c r="U27" s="77"/>
    </row>
    <row r="28" spans="2:21" ht="19.5" customHeight="1" x14ac:dyDescent="0.25">
      <c r="B28" s="1881"/>
      <c r="C28" s="1902">
        <v>4</v>
      </c>
      <c r="D28" s="1916"/>
      <c r="E28" s="1915"/>
      <c r="F28" s="3099"/>
      <c r="G28" s="3100"/>
      <c r="H28" s="1880"/>
      <c r="R28" s="413"/>
      <c r="S28" s="1933">
        <v>4</v>
      </c>
      <c r="T28" s="932" t="str">
        <f t="shared" ca="1" si="0"/>
        <v/>
      </c>
      <c r="U28" s="77"/>
    </row>
    <row r="29" spans="2:21" ht="19.5" customHeight="1" x14ac:dyDescent="0.25">
      <c r="B29" s="1881"/>
      <c r="C29" s="1902">
        <v>5</v>
      </c>
      <c r="D29" s="1916"/>
      <c r="E29" s="1915"/>
      <c r="F29" s="3099"/>
      <c r="G29" s="3100"/>
      <c r="H29" s="1880"/>
      <c r="R29" s="413"/>
      <c r="S29" s="1933">
        <v>5</v>
      </c>
      <c r="T29" s="932" t="str">
        <f t="shared" ca="1" si="0"/>
        <v/>
      </c>
      <c r="U29" s="77"/>
    </row>
    <row r="30" spans="2:21" ht="19.5" customHeight="1" x14ac:dyDescent="0.25">
      <c r="B30" s="1881"/>
      <c r="C30" s="1902">
        <v>6</v>
      </c>
      <c r="D30" s="1916"/>
      <c r="E30" s="1915"/>
      <c r="F30" s="3099"/>
      <c r="G30" s="3100"/>
      <c r="H30" s="1880"/>
      <c r="R30" s="413"/>
      <c r="S30" s="1933">
        <v>6</v>
      </c>
      <c r="T30" s="932" t="str">
        <f t="shared" ca="1" si="0"/>
        <v/>
      </c>
      <c r="U30" s="77"/>
    </row>
    <row r="31" spans="2:21" ht="19.5" customHeight="1" x14ac:dyDescent="0.25">
      <c r="B31" s="1881"/>
      <c r="C31" s="1902">
        <v>7</v>
      </c>
      <c r="D31" s="1916"/>
      <c r="E31" s="1915"/>
      <c r="F31" s="3099"/>
      <c r="G31" s="3100"/>
      <c r="H31" s="1880"/>
      <c r="R31" s="413"/>
      <c r="S31" s="1933">
        <v>7</v>
      </c>
      <c r="T31" s="932" t="str">
        <f t="shared" ca="1" si="0"/>
        <v/>
      </c>
      <c r="U31" s="77"/>
    </row>
    <row r="32" spans="2:21" ht="19.5" customHeight="1" x14ac:dyDescent="0.25">
      <c r="B32" s="1881"/>
      <c r="C32" s="1902">
        <v>8</v>
      </c>
      <c r="D32" s="1916"/>
      <c r="E32" s="1915"/>
      <c r="F32" s="3099"/>
      <c r="G32" s="3100"/>
      <c r="H32" s="1880"/>
      <c r="R32" s="413"/>
      <c r="S32" s="1933">
        <v>8</v>
      </c>
      <c r="T32" s="932" t="str">
        <f t="shared" ca="1" si="0"/>
        <v/>
      </c>
      <c r="U32" s="77"/>
    </row>
    <row r="33" spans="2:21" ht="19.5" customHeight="1" x14ac:dyDescent="0.25">
      <c r="B33" s="1881"/>
      <c r="C33" s="1902">
        <v>9</v>
      </c>
      <c r="D33" s="1916"/>
      <c r="E33" s="1915"/>
      <c r="F33" s="3099"/>
      <c r="G33" s="3100"/>
      <c r="H33" s="1880"/>
      <c r="R33" s="413"/>
      <c r="S33" s="1933">
        <v>9</v>
      </c>
      <c r="T33" s="932" t="str">
        <f t="shared" ca="1" si="0"/>
        <v/>
      </c>
      <c r="U33" s="77"/>
    </row>
    <row r="34" spans="2:21" ht="19.5" customHeight="1" thickBot="1" x14ac:dyDescent="0.3">
      <c r="B34" s="1881"/>
      <c r="C34" s="1903">
        <v>10</v>
      </c>
      <c r="D34" s="1917"/>
      <c r="E34" s="1917"/>
      <c r="F34" s="3111"/>
      <c r="G34" s="3112"/>
      <c r="H34" s="1880"/>
      <c r="R34" s="413"/>
      <c r="S34" s="1933">
        <v>10</v>
      </c>
      <c r="T34" s="932" t="str">
        <f t="shared" ca="1" si="0"/>
        <v/>
      </c>
      <c r="U34" s="77"/>
    </row>
    <row r="35" spans="2:21" ht="59.25" customHeight="1" x14ac:dyDescent="0.25">
      <c r="B35" s="1881"/>
      <c r="C35" s="3113" t="s">
        <v>10771</v>
      </c>
      <c r="D35" s="3113"/>
      <c r="E35" s="3113"/>
      <c r="F35" s="3113"/>
      <c r="G35" s="3113"/>
      <c r="H35" s="1880"/>
      <c r="J35" s="1958"/>
      <c r="K35" s="1958"/>
      <c r="R35" s="1306"/>
      <c r="S35" s="1306"/>
      <c r="T35" s="1306"/>
      <c r="U35" s="77"/>
    </row>
    <row r="36" spans="2:21" ht="30" customHeight="1" x14ac:dyDescent="0.25">
      <c r="B36" s="1921" t="s">
        <v>10754</v>
      </c>
      <c r="C36" s="493"/>
      <c r="D36" s="493"/>
      <c r="E36" s="493"/>
      <c r="F36" s="1918"/>
      <c r="G36" s="1879"/>
      <c r="H36" s="1880"/>
      <c r="R36" s="77"/>
      <c r="S36" s="77"/>
      <c r="T36" s="77"/>
      <c r="U36" s="77"/>
    </row>
    <row r="37" spans="2:21" ht="21" customHeight="1" x14ac:dyDescent="0.25">
      <c r="B37" s="1861"/>
      <c r="C37" s="1862"/>
      <c r="D37" s="1862"/>
      <c r="E37" s="1862"/>
      <c r="F37" s="1862"/>
      <c r="G37" s="1862"/>
      <c r="H37" s="1863"/>
      <c r="R37" s="77"/>
      <c r="S37" s="1933" t="s">
        <v>10757</v>
      </c>
      <c r="T37" s="932"/>
      <c r="U37" s="77"/>
    </row>
    <row r="38" spans="2:21" ht="15" customHeight="1" x14ac:dyDescent="0.25">
      <c r="B38" s="1861"/>
      <c r="C38" s="1862"/>
      <c r="D38" s="1862"/>
      <c r="E38" s="1862"/>
      <c r="F38" s="1862"/>
      <c r="G38" s="1862"/>
      <c r="H38" s="1863"/>
      <c r="R38" s="77"/>
      <c r="S38" s="77"/>
      <c r="T38" s="77"/>
      <c r="U38" s="77"/>
    </row>
    <row r="39" spans="2:21" ht="21" customHeight="1" x14ac:dyDescent="0.25">
      <c r="B39" s="1922" t="s">
        <v>10756</v>
      </c>
      <c r="C39" s="1919"/>
      <c r="D39" s="1862"/>
      <c r="E39" s="1862"/>
      <c r="F39" s="1862"/>
      <c r="G39" s="1862"/>
      <c r="H39" s="1863"/>
      <c r="R39" s="77"/>
      <c r="S39" s="77"/>
      <c r="T39" s="77"/>
      <c r="U39" s="77"/>
    </row>
    <row r="40" spans="2:21" ht="15" customHeight="1" x14ac:dyDescent="0.25">
      <c r="B40" s="1881"/>
      <c r="C40" s="454"/>
      <c r="D40" s="1887"/>
      <c r="E40" s="1887"/>
      <c r="F40" s="1887"/>
      <c r="G40" s="1887"/>
      <c r="H40" s="455"/>
      <c r="R40" s="77"/>
      <c r="S40" s="1933" t="s">
        <v>10789</v>
      </c>
      <c r="T40" s="931"/>
      <c r="U40" s="77"/>
    </row>
    <row r="41" spans="2:21" ht="15" customHeight="1" x14ac:dyDescent="0.25">
      <c r="B41" s="1881"/>
      <c r="C41" s="454"/>
      <c r="D41" s="1882"/>
      <c r="E41" s="1882"/>
      <c r="F41" s="1882"/>
      <c r="G41" s="1882"/>
      <c r="H41" s="1888"/>
      <c r="R41" s="77"/>
      <c r="S41" s="1933" t="s">
        <v>10790</v>
      </c>
      <c r="T41" s="931"/>
      <c r="U41" s="77"/>
    </row>
    <row r="42" spans="2:21" ht="30" customHeight="1" x14ac:dyDescent="0.25">
      <c r="B42" s="1921" t="s">
        <v>10759</v>
      </c>
      <c r="C42" s="493"/>
      <c r="D42" s="493"/>
      <c r="E42" s="493"/>
      <c r="F42" s="493"/>
      <c r="G42" s="493"/>
      <c r="H42" s="1866"/>
      <c r="R42" s="77"/>
      <c r="S42" s="773"/>
      <c r="T42" s="77"/>
      <c r="U42" s="77"/>
    </row>
    <row r="43" spans="2:21" ht="21" customHeight="1" x14ac:dyDescent="0.25">
      <c r="B43" s="1881"/>
      <c r="C43" s="453"/>
      <c r="D43" s="453"/>
      <c r="E43" s="457"/>
      <c r="F43" s="457"/>
      <c r="G43" s="457"/>
      <c r="H43" s="458"/>
      <c r="R43" s="77"/>
      <c r="S43" s="1933" t="s">
        <v>10764</v>
      </c>
      <c r="T43" s="932"/>
      <c r="U43" s="77"/>
    </row>
    <row r="44" spans="2:21" ht="15" customHeight="1" x14ac:dyDescent="0.25">
      <c r="B44" s="1881"/>
      <c r="C44" s="453"/>
      <c r="D44" s="453"/>
      <c r="E44" s="457"/>
      <c r="F44" s="457"/>
      <c r="G44" s="457"/>
      <c r="H44" s="458"/>
      <c r="R44" s="77"/>
      <c r="S44" s="773"/>
      <c r="T44" s="77"/>
      <c r="U44" s="77"/>
    </row>
    <row r="45" spans="2:21" ht="21" customHeight="1" x14ac:dyDescent="0.25">
      <c r="B45" s="1923" t="s">
        <v>10760</v>
      </c>
      <c r="C45" s="1889"/>
      <c r="D45" s="1889"/>
      <c r="E45" s="1887"/>
      <c r="F45" s="1887"/>
      <c r="G45" s="1887"/>
      <c r="H45" s="458"/>
      <c r="R45" s="77"/>
      <c r="S45" s="773"/>
      <c r="T45" s="77"/>
      <c r="U45" s="77"/>
    </row>
    <row r="46" spans="2:21" ht="15" customHeight="1" x14ac:dyDescent="0.25">
      <c r="B46" s="1890"/>
      <c r="C46" s="445"/>
      <c r="D46" s="445"/>
      <c r="E46" s="445"/>
      <c r="F46" s="445"/>
      <c r="G46" s="445"/>
      <c r="H46" s="1891"/>
      <c r="R46" s="77"/>
      <c r="S46" s="1933" t="s">
        <v>10791</v>
      </c>
      <c r="T46" s="931"/>
      <c r="U46" s="77"/>
    </row>
    <row r="47" spans="2:21" ht="15.75" customHeight="1" x14ac:dyDescent="0.25">
      <c r="B47" s="1890"/>
      <c r="C47" s="445"/>
      <c r="D47" s="445"/>
      <c r="E47" s="445"/>
      <c r="F47" s="445"/>
      <c r="G47" s="445"/>
      <c r="H47" s="1891"/>
      <c r="R47" s="77"/>
      <c r="S47" s="1933" t="s">
        <v>10792</v>
      </c>
      <c r="T47" s="931"/>
      <c r="U47" s="77"/>
    </row>
    <row r="48" spans="2:21" ht="15" customHeight="1" thickBot="1" x14ac:dyDescent="0.3">
      <c r="B48" s="1892"/>
      <c r="C48" s="1893"/>
      <c r="D48" s="1893"/>
      <c r="E48" s="1893"/>
      <c r="F48" s="1893"/>
      <c r="G48" s="1893"/>
      <c r="H48" s="459"/>
      <c r="R48" s="77"/>
      <c r="S48" s="77"/>
      <c r="T48" s="77"/>
      <c r="U48" s="77"/>
    </row>
    <row r="49" spans="18:21" ht="19.5" customHeight="1" x14ac:dyDescent="0.25">
      <c r="R49" s="77"/>
      <c r="S49" s="77"/>
      <c r="T49" s="77"/>
      <c r="U49" s="77"/>
    </row>
    <row r="50" spans="18:21" ht="19.5" customHeight="1" x14ac:dyDescent="0.25">
      <c r="R50" s="77"/>
      <c r="S50" s="77"/>
      <c r="T50" s="77"/>
      <c r="U50" s="77"/>
    </row>
    <row r="51" spans="18:21" ht="19.5" customHeight="1" x14ac:dyDescent="0.25">
      <c r="R51" s="77"/>
      <c r="S51" s="77"/>
      <c r="T51" s="77"/>
      <c r="U51" s="77"/>
    </row>
    <row r="52" spans="18:21" ht="19.5" customHeight="1" x14ac:dyDescent="0.25">
      <c r="R52" s="77"/>
      <c r="S52" s="77"/>
      <c r="T52" s="77"/>
      <c r="U52" s="77"/>
    </row>
  </sheetData>
  <sheetProtection algorithmName="SHA-512" hashValue="oZuqZkVIvcZy+XiAH3qrPLtH97eJd5H9ahcKmPMV0786sh164pV/Ghz8krnW1zpmmiNmqyJgd/9WMj69seH5PA==" saltValue="0NsZQg6keooFxIBt0YvpeQ==" spinCount="100000" sheet="1" objects="1" scenarios="1"/>
  <mergeCells count="18">
    <mergeCell ref="F32:G32"/>
    <mergeCell ref="F33:G33"/>
    <mergeCell ref="F34:G34"/>
    <mergeCell ref="C35:G35"/>
    <mergeCell ref="F28:G28"/>
    <mergeCell ref="F29:G29"/>
    <mergeCell ref="F30:G30"/>
    <mergeCell ref="F31:G31"/>
    <mergeCell ref="B4:H4"/>
    <mergeCell ref="B5:E5"/>
    <mergeCell ref="B6:E6"/>
    <mergeCell ref="B7:E7"/>
    <mergeCell ref="F27:G27"/>
    <mergeCell ref="B10:H10"/>
    <mergeCell ref="B23:H23"/>
    <mergeCell ref="F24:G24"/>
    <mergeCell ref="F25:G25"/>
    <mergeCell ref="F26:G26"/>
  </mergeCells>
  <conditionalFormatting sqref="G5">
    <cfRule type="expression" dxfId="404" priority="4" stopIfTrue="1">
      <formula>G5=""</formula>
    </cfRule>
    <cfRule type="expression" dxfId="403" priority="5" stopIfTrue="1">
      <formula>AND(G5&lt;&gt;"",G6&lt;&gt;"",G7&lt;&gt;"",G7-G6+1-G5&lt;&gt;0)</formula>
    </cfRule>
  </conditionalFormatting>
  <conditionalFormatting sqref="G6">
    <cfRule type="expression" dxfId="402" priority="6" stopIfTrue="1">
      <formula>G6=""</formula>
    </cfRule>
    <cfRule type="expression" dxfId="401" priority="7" stopIfTrue="1">
      <formula>AND(G5&lt;&gt;"",G6&lt;&gt;"",G7&lt;&gt;"",G7-G6+1-G5&lt;&gt;0)</formula>
    </cfRule>
  </conditionalFormatting>
  <conditionalFormatting sqref="G7">
    <cfRule type="expression" dxfId="400" priority="8" stopIfTrue="1">
      <formula>G7=""</formula>
    </cfRule>
    <cfRule type="expression" dxfId="399" priority="9" stopIfTrue="1">
      <formula>AND(G5&lt;&gt;"",G6&lt;&gt;"",G7&lt;&gt;"",G7-G6+1-G5&lt;&gt;0)</formula>
    </cfRule>
  </conditionalFormatting>
  <conditionalFormatting sqref="E16">
    <cfRule type="expression" dxfId="398" priority="14" stopIfTrue="1">
      <formula>AND(T13=1,E16="")</formula>
    </cfRule>
    <cfRule type="expression" dxfId="397" priority="15" stopIfTrue="1">
      <formula>AND(T13=2,E16&lt;&gt;"")</formula>
    </cfRule>
    <cfRule type="expression" dxfId="396" priority="16" stopIfTrue="1">
      <formula>AND(T13=2,E16="")</formula>
    </cfRule>
  </conditionalFormatting>
  <conditionalFormatting sqref="E17">
    <cfRule type="expression" dxfId="395" priority="17" stopIfTrue="1">
      <formula>AND(T13=1,E17="")</formula>
    </cfRule>
    <cfRule type="expression" dxfId="394" priority="18" stopIfTrue="1">
      <formula>AND(T13=2,E17&lt;&gt;"")</formula>
    </cfRule>
    <cfRule type="expression" dxfId="393" priority="19" stopIfTrue="1">
      <formula>AND(T13=2,E17="")</formula>
    </cfRule>
  </conditionalFormatting>
  <conditionalFormatting sqref="E18">
    <cfRule type="expression" dxfId="392" priority="20" stopIfTrue="1">
      <formula>AND(T13=1,E18="")</formula>
    </cfRule>
    <cfRule type="expression" dxfId="391" priority="21" stopIfTrue="1">
      <formula>AND(T13=2,E18&lt;&gt;"")</formula>
    </cfRule>
    <cfRule type="expression" dxfId="390" priority="22" stopIfTrue="1">
      <formula>AND(T13=2,E18="")</formula>
    </cfRule>
  </conditionalFormatting>
  <conditionalFormatting sqref="D25:G34">
    <cfRule type="expression" dxfId="389" priority="2">
      <formula>AND($T$21=2,D25&lt;&gt;"")</formula>
    </cfRule>
    <cfRule type="expression" dxfId="388" priority="3">
      <formula>$T$21=2</formula>
    </cfRule>
  </conditionalFormatting>
  <conditionalFormatting sqref="D25:G25">
    <cfRule type="expression" dxfId="387" priority="1">
      <formula>AND($T$21=1,D25="")</formula>
    </cfRule>
  </conditionalFormatting>
  <dataValidations count="37">
    <dataValidation type="list" allowBlank="1" showInputMessage="1" showErrorMessage="1" errorTitle="INS" error="Alege din lista derulanta." sqref="G65520 JE65520 TA65520 ACW65520 AMS65520 AWO65520 BGK65520 BQG65520 CAC65520 CJY65520 CTU65520 DDQ65520 DNM65520 DXI65520 EHE65520 ERA65520 FAW65520 FKS65520 FUO65520 GEK65520 GOG65520 GYC65520 HHY65520 HRU65520 IBQ65520 ILM65520 IVI65520 JFE65520 JPA65520 JYW65520 KIS65520 KSO65520 LCK65520 LMG65520 LWC65520 MFY65520 MPU65520 MZQ65520 NJM65520 NTI65520 ODE65520 ONA65520 OWW65520 PGS65520 PQO65520 QAK65520 QKG65520 QUC65520 RDY65520 RNU65520 RXQ65520 SHM65520 SRI65520 TBE65520 TLA65520 TUW65520 UES65520 UOO65520 UYK65520 VIG65520 VSC65520 WBY65520 WLU65520 WVQ65520 G131056 JE131056 TA131056 ACW131056 AMS131056 AWO131056 BGK131056 BQG131056 CAC131056 CJY131056 CTU131056 DDQ131056 DNM131056 DXI131056 EHE131056 ERA131056 FAW131056 FKS131056 FUO131056 GEK131056 GOG131056 GYC131056 HHY131056 HRU131056 IBQ131056 ILM131056 IVI131056 JFE131056 JPA131056 JYW131056 KIS131056 KSO131056 LCK131056 LMG131056 LWC131056 MFY131056 MPU131056 MZQ131056 NJM131056 NTI131056 ODE131056 ONA131056 OWW131056 PGS131056 PQO131056 QAK131056 QKG131056 QUC131056 RDY131056 RNU131056 RXQ131056 SHM131056 SRI131056 TBE131056 TLA131056 TUW131056 UES131056 UOO131056 UYK131056 VIG131056 VSC131056 WBY131056 WLU131056 WVQ131056 G196592 JE196592 TA196592 ACW196592 AMS196592 AWO196592 BGK196592 BQG196592 CAC196592 CJY196592 CTU196592 DDQ196592 DNM196592 DXI196592 EHE196592 ERA196592 FAW196592 FKS196592 FUO196592 GEK196592 GOG196592 GYC196592 HHY196592 HRU196592 IBQ196592 ILM196592 IVI196592 JFE196592 JPA196592 JYW196592 KIS196592 KSO196592 LCK196592 LMG196592 LWC196592 MFY196592 MPU196592 MZQ196592 NJM196592 NTI196592 ODE196592 ONA196592 OWW196592 PGS196592 PQO196592 QAK196592 QKG196592 QUC196592 RDY196592 RNU196592 RXQ196592 SHM196592 SRI196592 TBE196592 TLA196592 TUW196592 UES196592 UOO196592 UYK196592 VIG196592 VSC196592 WBY196592 WLU196592 WVQ196592 G262128 JE262128 TA262128 ACW262128 AMS262128 AWO262128 BGK262128 BQG262128 CAC262128 CJY262128 CTU262128 DDQ262128 DNM262128 DXI262128 EHE262128 ERA262128 FAW262128 FKS262128 FUO262128 GEK262128 GOG262128 GYC262128 HHY262128 HRU262128 IBQ262128 ILM262128 IVI262128 JFE262128 JPA262128 JYW262128 KIS262128 KSO262128 LCK262128 LMG262128 LWC262128 MFY262128 MPU262128 MZQ262128 NJM262128 NTI262128 ODE262128 ONA262128 OWW262128 PGS262128 PQO262128 QAK262128 QKG262128 QUC262128 RDY262128 RNU262128 RXQ262128 SHM262128 SRI262128 TBE262128 TLA262128 TUW262128 UES262128 UOO262128 UYK262128 VIG262128 VSC262128 WBY262128 WLU262128 WVQ262128 G327664 JE327664 TA327664 ACW327664 AMS327664 AWO327664 BGK327664 BQG327664 CAC327664 CJY327664 CTU327664 DDQ327664 DNM327664 DXI327664 EHE327664 ERA327664 FAW327664 FKS327664 FUO327664 GEK327664 GOG327664 GYC327664 HHY327664 HRU327664 IBQ327664 ILM327664 IVI327664 JFE327664 JPA327664 JYW327664 KIS327664 KSO327664 LCK327664 LMG327664 LWC327664 MFY327664 MPU327664 MZQ327664 NJM327664 NTI327664 ODE327664 ONA327664 OWW327664 PGS327664 PQO327664 QAK327664 QKG327664 QUC327664 RDY327664 RNU327664 RXQ327664 SHM327664 SRI327664 TBE327664 TLA327664 TUW327664 UES327664 UOO327664 UYK327664 VIG327664 VSC327664 WBY327664 WLU327664 WVQ327664 G393200 JE393200 TA393200 ACW393200 AMS393200 AWO393200 BGK393200 BQG393200 CAC393200 CJY393200 CTU393200 DDQ393200 DNM393200 DXI393200 EHE393200 ERA393200 FAW393200 FKS393200 FUO393200 GEK393200 GOG393200 GYC393200 HHY393200 HRU393200 IBQ393200 ILM393200 IVI393200 JFE393200 JPA393200 JYW393200 KIS393200 KSO393200 LCK393200 LMG393200 LWC393200 MFY393200 MPU393200 MZQ393200 NJM393200 NTI393200 ODE393200 ONA393200 OWW393200 PGS393200 PQO393200 QAK393200 QKG393200 QUC393200 RDY393200 RNU393200 RXQ393200 SHM393200 SRI393200 TBE393200 TLA393200 TUW393200 UES393200 UOO393200 UYK393200 VIG393200 VSC393200 WBY393200 WLU393200 WVQ393200 G458736 JE458736 TA458736 ACW458736 AMS458736 AWO458736 BGK458736 BQG458736 CAC458736 CJY458736 CTU458736 DDQ458736 DNM458736 DXI458736 EHE458736 ERA458736 FAW458736 FKS458736 FUO458736 GEK458736 GOG458736 GYC458736 HHY458736 HRU458736 IBQ458736 ILM458736 IVI458736 JFE458736 JPA458736 JYW458736 KIS458736 KSO458736 LCK458736 LMG458736 LWC458736 MFY458736 MPU458736 MZQ458736 NJM458736 NTI458736 ODE458736 ONA458736 OWW458736 PGS458736 PQO458736 QAK458736 QKG458736 QUC458736 RDY458736 RNU458736 RXQ458736 SHM458736 SRI458736 TBE458736 TLA458736 TUW458736 UES458736 UOO458736 UYK458736 VIG458736 VSC458736 WBY458736 WLU458736 WVQ458736 G524272 JE524272 TA524272 ACW524272 AMS524272 AWO524272 BGK524272 BQG524272 CAC524272 CJY524272 CTU524272 DDQ524272 DNM524272 DXI524272 EHE524272 ERA524272 FAW524272 FKS524272 FUO524272 GEK524272 GOG524272 GYC524272 HHY524272 HRU524272 IBQ524272 ILM524272 IVI524272 JFE524272 JPA524272 JYW524272 KIS524272 KSO524272 LCK524272 LMG524272 LWC524272 MFY524272 MPU524272 MZQ524272 NJM524272 NTI524272 ODE524272 ONA524272 OWW524272 PGS524272 PQO524272 QAK524272 QKG524272 QUC524272 RDY524272 RNU524272 RXQ524272 SHM524272 SRI524272 TBE524272 TLA524272 TUW524272 UES524272 UOO524272 UYK524272 VIG524272 VSC524272 WBY524272 WLU524272 WVQ524272 G589808 JE589808 TA589808 ACW589808 AMS589808 AWO589808 BGK589808 BQG589808 CAC589808 CJY589808 CTU589808 DDQ589808 DNM589808 DXI589808 EHE589808 ERA589808 FAW589808 FKS589808 FUO589808 GEK589808 GOG589808 GYC589808 HHY589808 HRU589808 IBQ589808 ILM589808 IVI589808 JFE589808 JPA589808 JYW589808 KIS589808 KSO589808 LCK589808 LMG589808 LWC589808 MFY589808 MPU589808 MZQ589808 NJM589808 NTI589808 ODE589808 ONA589808 OWW589808 PGS589808 PQO589808 QAK589808 QKG589808 QUC589808 RDY589808 RNU589808 RXQ589808 SHM589808 SRI589808 TBE589808 TLA589808 TUW589808 UES589808 UOO589808 UYK589808 VIG589808 VSC589808 WBY589808 WLU589808 WVQ589808 G655344 JE655344 TA655344 ACW655344 AMS655344 AWO655344 BGK655344 BQG655344 CAC655344 CJY655344 CTU655344 DDQ655344 DNM655344 DXI655344 EHE655344 ERA655344 FAW655344 FKS655344 FUO655344 GEK655344 GOG655344 GYC655344 HHY655344 HRU655344 IBQ655344 ILM655344 IVI655344 JFE655344 JPA655344 JYW655344 KIS655344 KSO655344 LCK655344 LMG655344 LWC655344 MFY655344 MPU655344 MZQ655344 NJM655344 NTI655344 ODE655344 ONA655344 OWW655344 PGS655344 PQO655344 QAK655344 QKG655344 QUC655344 RDY655344 RNU655344 RXQ655344 SHM655344 SRI655344 TBE655344 TLA655344 TUW655344 UES655344 UOO655344 UYK655344 VIG655344 VSC655344 WBY655344 WLU655344 WVQ655344 G720880 JE720880 TA720880 ACW720880 AMS720880 AWO720880 BGK720880 BQG720880 CAC720880 CJY720880 CTU720880 DDQ720880 DNM720880 DXI720880 EHE720880 ERA720880 FAW720880 FKS720880 FUO720880 GEK720880 GOG720880 GYC720880 HHY720880 HRU720880 IBQ720880 ILM720880 IVI720880 JFE720880 JPA720880 JYW720880 KIS720880 KSO720880 LCK720880 LMG720880 LWC720880 MFY720880 MPU720880 MZQ720880 NJM720880 NTI720880 ODE720880 ONA720880 OWW720880 PGS720880 PQO720880 QAK720880 QKG720880 QUC720880 RDY720880 RNU720880 RXQ720880 SHM720880 SRI720880 TBE720880 TLA720880 TUW720880 UES720880 UOO720880 UYK720880 VIG720880 VSC720880 WBY720880 WLU720880 WVQ720880 G786416 JE786416 TA786416 ACW786416 AMS786416 AWO786416 BGK786416 BQG786416 CAC786416 CJY786416 CTU786416 DDQ786416 DNM786416 DXI786416 EHE786416 ERA786416 FAW786416 FKS786416 FUO786416 GEK786416 GOG786416 GYC786416 HHY786416 HRU786416 IBQ786416 ILM786416 IVI786416 JFE786416 JPA786416 JYW786416 KIS786416 KSO786416 LCK786416 LMG786416 LWC786416 MFY786416 MPU786416 MZQ786416 NJM786416 NTI786416 ODE786416 ONA786416 OWW786416 PGS786416 PQO786416 QAK786416 QKG786416 QUC786416 RDY786416 RNU786416 RXQ786416 SHM786416 SRI786416 TBE786416 TLA786416 TUW786416 UES786416 UOO786416 UYK786416 VIG786416 VSC786416 WBY786416 WLU786416 WVQ786416 G851952 JE851952 TA851952 ACW851952 AMS851952 AWO851952 BGK851952 BQG851952 CAC851952 CJY851952 CTU851952 DDQ851952 DNM851952 DXI851952 EHE851952 ERA851952 FAW851952 FKS851952 FUO851952 GEK851952 GOG851952 GYC851952 HHY851952 HRU851952 IBQ851952 ILM851952 IVI851952 JFE851952 JPA851952 JYW851952 KIS851952 KSO851952 LCK851952 LMG851952 LWC851952 MFY851952 MPU851952 MZQ851952 NJM851952 NTI851952 ODE851952 ONA851952 OWW851952 PGS851952 PQO851952 QAK851952 QKG851952 QUC851952 RDY851952 RNU851952 RXQ851952 SHM851952 SRI851952 TBE851952 TLA851952 TUW851952 UES851952 UOO851952 UYK851952 VIG851952 VSC851952 WBY851952 WLU851952 WVQ851952 G917488 JE917488 TA917488 ACW917488 AMS917488 AWO917488 BGK917488 BQG917488 CAC917488 CJY917488 CTU917488 DDQ917488 DNM917488 DXI917488 EHE917488 ERA917488 FAW917488 FKS917488 FUO917488 GEK917488 GOG917488 GYC917488 HHY917488 HRU917488 IBQ917488 ILM917488 IVI917488 JFE917488 JPA917488 JYW917488 KIS917488 KSO917488 LCK917488 LMG917488 LWC917488 MFY917488 MPU917488 MZQ917488 NJM917488 NTI917488 ODE917488 ONA917488 OWW917488 PGS917488 PQO917488 QAK917488 QKG917488 QUC917488 RDY917488 RNU917488 RXQ917488 SHM917488 SRI917488 TBE917488 TLA917488 TUW917488 UES917488 UOO917488 UYK917488 VIG917488 VSC917488 WBY917488 WLU917488 WVQ917488 G983024 JE983024 TA983024 ACW983024 AMS983024 AWO983024 BGK983024 BQG983024 CAC983024 CJY983024 CTU983024 DDQ983024 DNM983024 DXI983024 EHE983024 ERA983024 FAW983024 FKS983024 FUO983024 GEK983024 GOG983024 GYC983024 HHY983024 HRU983024 IBQ983024 ILM983024 IVI983024 JFE983024 JPA983024 JYW983024 KIS983024 KSO983024 LCK983024 LMG983024 LWC983024 MFY983024 MPU983024 MZQ983024 NJM983024 NTI983024 ODE983024 ONA983024 OWW983024 PGS983024 PQO983024 QAK983024 QKG983024 QUC983024 RDY983024 RNU983024 RXQ983024 SHM983024 SRI983024 TBE983024 TLA983024 TUW983024 UES983024 UOO983024 UYK983024 VIG983024 VSC983024 WBY983024 WLU983024 WVQ983024" xr:uid="{BD7DDD47-2560-4DAE-8BB1-09EC19F92727}">
      <formula1>"Reluarea activitatii"</formula1>
    </dataValidation>
    <dataValidation type="whole" operator="greaterThanOrEqual" allowBlank="1" showInputMessage="1" showErrorMessage="1" errorTitle="Eroare" error="Introduceti un număr mai mare sau egal cu 0!" sqref="G65545:G65552 JE65545:JE65552 TA65545:TA65552 ACW65545:ACW65552 AMS65545:AMS65552 AWO65545:AWO65552 BGK65545:BGK65552 BQG65545:BQG65552 CAC65545:CAC65552 CJY65545:CJY65552 CTU65545:CTU65552 DDQ65545:DDQ65552 DNM65545:DNM65552 DXI65545:DXI65552 EHE65545:EHE65552 ERA65545:ERA65552 FAW65545:FAW65552 FKS65545:FKS65552 FUO65545:FUO65552 GEK65545:GEK65552 GOG65545:GOG65552 GYC65545:GYC65552 HHY65545:HHY65552 HRU65545:HRU65552 IBQ65545:IBQ65552 ILM65545:ILM65552 IVI65545:IVI65552 JFE65545:JFE65552 JPA65545:JPA65552 JYW65545:JYW65552 KIS65545:KIS65552 KSO65545:KSO65552 LCK65545:LCK65552 LMG65545:LMG65552 LWC65545:LWC65552 MFY65545:MFY65552 MPU65545:MPU65552 MZQ65545:MZQ65552 NJM65545:NJM65552 NTI65545:NTI65552 ODE65545:ODE65552 ONA65545:ONA65552 OWW65545:OWW65552 PGS65545:PGS65552 PQO65545:PQO65552 QAK65545:QAK65552 QKG65545:QKG65552 QUC65545:QUC65552 RDY65545:RDY65552 RNU65545:RNU65552 RXQ65545:RXQ65552 SHM65545:SHM65552 SRI65545:SRI65552 TBE65545:TBE65552 TLA65545:TLA65552 TUW65545:TUW65552 UES65545:UES65552 UOO65545:UOO65552 UYK65545:UYK65552 VIG65545:VIG65552 VSC65545:VSC65552 WBY65545:WBY65552 WLU65545:WLU65552 WVQ65545:WVQ65552 G131081:G131088 JE131081:JE131088 TA131081:TA131088 ACW131081:ACW131088 AMS131081:AMS131088 AWO131081:AWO131088 BGK131081:BGK131088 BQG131081:BQG131088 CAC131081:CAC131088 CJY131081:CJY131088 CTU131081:CTU131088 DDQ131081:DDQ131088 DNM131081:DNM131088 DXI131081:DXI131088 EHE131081:EHE131088 ERA131081:ERA131088 FAW131081:FAW131088 FKS131081:FKS131088 FUO131081:FUO131088 GEK131081:GEK131088 GOG131081:GOG131088 GYC131081:GYC131088 HHY131081:HHY131088 HRU131081:HRU131088 IBQ131081:IBQ131088 ILM131081:ILM131088 IVI131081:IVI131088 JFE131081:JFE131088 JPA131081:JPA131088 JYW131081:JYW131088 KIS131081:KIS131088 KSO131081:KSO131088 LCK131081:LCK131088 LMG131081:LMG131088 LWC131081:LWC131088 MFY131081:MFY131088 MPU131081:MPU131088 MZQ131081:MZQ131088 NJM131081:NJM131088 NTI131081:NTI131088 ODE131081:ODE131088 ONA131081:ONA131088 OWW131081:OWW131088 PGS131081:PGS131088 PQO131081:PQO131088 QAK131081:QAK131088 QKG131081:QKG131088 QUC131081:QUC131088 RDY131081:RDY131088 RNU131081:RNU131088 RXQ131081:RXQ131088 SHM131081:SHM131088 SRI131081:SRI131088 TBE131081:TBE131088 TLA131081:TLA131088 TUW131081:TUW131088 UES131081:UES131088 UOO131081:UOO131088 UYK131081:UYK131088 VIG131081:VIG131088 VSC131081:VSC131088 WBY131081:WBY131088 WLU131081:WLU131088 WVQ131081:WVQ131088 G196617:G196624 JE196617:JE196624 TA196617:TA196624 ACW196617:ACW196624 AMS196617:AMS196624 AWO196617:AWO196624 BGK196617:BGK196624 BQG196617:BQG196624 CAC196617:CAC196624 CJY196617:CJY196624 CTU196617:CTU196624 DDQ196617:DDQ196624 DNM196617:DNM196624 DXI196617:DXI196624 EHE196617:EHE196624 ERA196617:ERA196624 FAW196617:FAW196624 FKS196617:FKS196624 FUO196617:FUO196624 GEK196617:GEK196624 GOG196617:GOG196624 GYC196617:GYC196624 HHY196617:HHY196624 HRU196617:HRU196624 IBQ196617:IBQ196624 ILM196617:ILM196624 IVI196617:IVI196624 JFE196617:JFE196624 JPA196617:JPA196624 JYW196617:JYW196624 KIS196617:KIS196624 KSO196617:KSO196624 LCK196617:LCK196624 LMG196617:LMG196624 LWC196617:LWC196624 MFY196617:MFY196624 MPU196617:MPU196624 MZQ196617:MZQ196624 NJM196617:NJM196624 NTI196617:NTI196624 ODE196617:ODE196624 ONA196617:ONA196624 OWW196617:OWW196624 PGS196617:PGS196624 PQO196617:PQO196624 QAK196617:QAK196624 QKG196617:QKG196624 QUC196617:QUC196624 RDY196617:RDY196624 RNU196617:RNU196624 RXQ196617:RXQ196624 SHM196617:SHM196624 SRI196617:SRI196624 TBE196617:TBE196624 TLA196617:TLA196624 TUW196617:TUW196624 UES196617:UES196624 UOO196617:UOO196624 UYK196617:UYK196624 VIG196617:VIG196624 VSC196617:VSC196624 WBY196617:WBY196624 WLU196617:WLU196624 WVQ196617:WVQ196624 G262153:G262160 JE262153:JE262160 TA262153:TA262160 ACW262153:ACW262160 AMS262153:AMS262160 AWO262153:AWO262160 BGK262153:BGK262160 BQG262153:BQG262160 CAC262153:CAC262160 CJY262153:CJY262160 CTU262153:CTU262160 DDQ262153:DDQ262160 DNM262153:DNM262160 DXI262153:DXI262160 EHE262153:EHE262160 ERA262153:ERA262160 FAW262153:FAW262160 FKS262153:FKS262160 FUO262153:FUO262160 GEK262153:GEK262160 GOG262153:GOG262160 GYC262153:GYC262160 HHY262153:HHY262160 HRU262153:HRU262160 IBQ262153:IBQ262160 ILM262153:ILM262160 IVI262153:IVI262160 JFE262153:JFE262160 JPA262153:JPA262160 JYW262153:JYW262160 KIS262153:KIS262160 KSO262153:KSO262160 LCK262153:LCK262160 LMG262153:LMG262160 LWC262153:LWC262160 MFY262153:MFY262160 MPU262153:MPU262160 MZQ262153:MZQ262160 NJM262153:NJM262160 NTI262153:NTI262160 ODE262153:ODE262160 ONA262153:ONA262160 OWW262153:OWW262160 PGS262153:PGS262160 PQO262153:PQO262160 QAK262153:QAK262160 QKG262153:QKG262160 QUC262153:QUC262160 RDY262153:RDY262160 RNU262153:RNU262160 RXQ262153:RXQ262160 SHM262153:SHM262160 SRI262153:SRI262160 TBE262153:TBE262160 TLA262153:TLA262160 TUW262153:TUW262160 UES262153:UES262160 UOO262153:UOO262160 UYK262153:UYK262160 VIG262153:VIG262160 VSC262153:VSC262160 WBY262153:WBY262160 WLU262153:WLU262160 WVQ262153:WVQ262160 G327689:G327696 JE327689:JE327696 TA327689:TA327696 ACW327689:ACW327696 AMS327689:AMS327696 AWO327689:AWO327696 BGK327689:BGK327696 BQG327689:BQG327696 CAC327689:CAC327696 CJY327689:CJY327696 CTU327689:CTU327696 DDQ327689:DDQ327696 DNM327689:DNM327696 DXI327689:DXI327696 EHE327689:EHE327696 ERA327689:ERA327696 FAW327689:FAW327696 FKS327689:FKS327696 FUO327689:FUO327696 GEK327689:GEK327696 GOG327689:GOG327696 GYC327689:GYC327696 HHY327689:HHY327696 HRU327689:HRU327696 IBQ327689:IBQ327696 ILM327689:ILM327696 IVI327689:IVI327696 JFE327689:JFE327696 JPA327689:JPA327696 JYW327689:JYW327696 KIS327689:KIS327696 KSO327689:KSO327696 LCK327689:LCK327696 LMG327689:LMG327696 LWC327689:LWC327696 MFY327689:MFY327696 MPU327689:MPU327696 MZQ327689:MZQ327696 NJM327689:NJM327696 NTI327689:NTI327696 ODE327689:ODE327696 ONA327689:ONA327696 OWW327689:OWW327696 PGS327689:PGS327696 PQO327689:PQO327696 QAK327689:QAK327696 QKG327689:QKG327696 QUC327689:QUC327696 RDY327689:RDY327696 RNU327689:RNU327696 RXQ327689:RXQ327696 SHM327689:SHM327696 SRI327689:SRI327696 TBE327689:TBE327696 TLA327689:TLA327696 TUW327689:TUW327696 UES327689:UES327696 UOO327689:UOO327696 UYK327689:UYK327696 VIG327689:VIG327696 VSC327689:VSC327696 WBY327689:WBY327696 WLU327689:WLU327696 WVQ327689:WVQ327696 G393225:G393232 JE393225:JE393232 TA393225:TA393232 ACW393225:ACW393232 AMS393225:AMS393232 AWO393225:AWO393232 BGK393225:BGK393232 BQG393225:BQG393232 CAC393225:CAC393232 CJY393225:CJY393232 CTU393225:CTU393232 DDQ393225:DDQ393232 DNM393225:DNM393232 DXI393225:DXI393232 EHE393225:EHE393232 ERA393225:ERA393232 FAW393225:FAW393232 FKS393225:FKS393232 FUO393225:FUO393232 GEK393225:GEK393232 GOG393225:GOG393232 GYC393225:GYC393232 HHY393225:HHY393232 HRU393225:HRU393232 IBQ393225:IBQ393232 ILM393225:ILM393232 IVI393225:IVI393232 JFE393225:JFE393232 JPA393225:JPA393232 JYW393225:JYW393232 KIS393225:KIS393232 KSO393225:KSO393232 LCK393225:LCK393232 LMG393225:LMG393232 LWC393225:LWC393232 MFY393225:MFY393232 MPU393225:MPU393232 MZQ393225:MZQ393232 NJM393225:NJM393232 NTI393225:NTI393232 ODE393225:ODE393232 ONA393225:ONA393232 OWW393225:OWW393232 PGS393225:PGS393232 PQO393225:PQO393232 QAK393225:QAK393232 QKG393225:QKG393232 QUC393225:QUC393232 RDY393225:RDY393232 RNU393225:RNU393232 RXQ393225:RXQ393232 SHM393225:SHM393232 SRI393225:SRI393232 TBE393225:TBE393232 TLA393225:TLA393232 TUW393225:TUW393232 UES393225:UES393232 UOO393225:UOO393232 UYK393225:UYK393232 VIG393225:VIG393232 VSC393225:VSC393232 WBY393225:WBY393232 WLU393225:WLU393232 WVQ393225:WVQ393232 G458761:G458768 JE458761:JE458768 TA458761:TA458768 ACW458761:ACW458768 AMS458761:AMS458768 AWO458761:AWO458768 BGK458761:BGK458768 BQG458761:BQG458768 CAC458761:CAC458768 CJY458761:CJY458768 CTU458761:CTU458768 DDQ458761:DDQ458768 DNM458761:DNM458768 DXI458761:DXI458768 EHE458761:EHE458768 ERA458761:ERA458768 FAW458761:FAW458768 FKS458761:FKS458768 FUO458761:FUO458768 GEK458761:GEK458768 GOG458761:GOG458768 GYC458761:GYC458768 HHY458761:HHY458768 HRU458761:HRU458768 IBQ458761:IBQ458768 ILM458761:ILM458768 IVI458761:IVI458768 JFE458761:JFE458768 JPA458761:JPA458768 JYW458761:JYW458768 KIS458761:KIS458768 KSO458761:KSO458768 LCK458761:LCK458768 LMG458761:LMG458768 LWC458761:LWC458768 MFY458761:MFY458768 MPU458761:MPU458768 MZQ458761:MZQ458768 NJM458761:NJM458768 NTI458761:NTI458768 ODE458761:ODE458768 ONA458761:ONA458768 OWW458761:OWW458768 PGS458761:PGS458768 PQO458761:PQO458768 QAK458761:QAK458768 QKG458761:QKG458768 QUC458761:QUC458768 RDY458761:RDY458768 RNU458761:RNU458768 RXQ458761:RXQ458768 SHM458761:SHM458768 SRI458761:SRI458768 TBE458761:TBE458768 TLA458761:TLA458768 TUW458761:TUW458768 UES458761:UES458768 UOO458761:UOO458768 UYK458761:UYK458768 VIG458761:VIG458768 VSC458761:VSC458768 WBY458761:WBY458768 WLU458761:WLU458768 WVQ458761:WVQ458768 G524297:G524304 JE524297:JE524304 TA524297:TA524304 ACW524297:ACW524304 AMS524297:AMS524304 AWO524297:AWO524304 BGK524297:BGK524304 BQG524297:BQG524304 CAC524297:CAC524304 CJY524297:CJY524304 CTU524297:CTU524304 DDQ524297:DDQ524304 DNM524297:DNM524304 DXI524297:DXI524304 EHE524297:EHE524304 ERA524297:ERA524304 FAW524297:FAW524304 FKS524297:FKS524304 FUO524297:FUO524304 GEK524297:GEK524304 GOG524297:GOG524304 GYC524297:GYC524304 HHY524297:HHY524304 HRU524297:HRU524304 IBQ524297:IBQ524304 ILM524297:ILM524304 IVI524297:IVI524304 JFE524297:JFE524304 JPA524297:JPA524304 JYW524297:JYW524304 KIS524297:KIS524304 KSO524297:KSO524304 LCK524297:LCK524304 LMG524297:LMG524304 LWC524297:LWC524304 MFY524297:MFY524304 MPU524297:MPU524304 MZQ524297:MZQ524304 NJM524297:NJM524304 NTI524297:NTI524304 ODE524297:ODE524304 ONA524297:ONA524304 OWW524297:OWW524304 PGS524297:PGS524304 PQO524297:PQO524304 QAK524297:QAK524304 QKG524297:QKG524304 QUC524297:QUC524304 RDY524297:RDY524304 RNU524297:RNU524304 RXQ524297:RXQ524304 SHM524297:SHM524304 SRI524297:SRI524304 TBE524297:TBE524304 TLA524297:TLA524304 TUW524297:TUW524304 UES524297:UES524304 UOO524297:UOO524304 UYK524297:UYK524304 VIG524297:VIG524304 VSC524297:VSC524304 WBY524297:WBY524304 WLU524297:WLU524304 WVQ524297:WVQ524304 G589833:G589840 JE589833:JE589840 TA589833:TA589840 ACW589833:ACW589840 AMS589833:AMS589840 AWO589833:AWO589840 BGK589833:BGK589840 BQG589833:BQG589840 CAC589833:CAC589840 CJY589833:CJY589840 CTU589833:CTU589840 DDQ589833:DDQ589840 DNM589833:DNM589840 DXI589833:DXI589840 EHE589833:EHE589840 ERA589833:ERA589840 FAW589833:FAW589840 FKS589833:FKS589840 FUO589833:FUO589840 GEK589833:GEK589840 GOG589833:GOG589840 GYC589833:GYC589840 HHY589833:HHY589840 HRU589833:HRU589840 IBQ589833:IBQ589840 ILM589833:ILM589840 IVI589833:IVI589840 JFE589833:JFE589840 JPA589833:JPA589840 JYW589833:JYW589840 KIS589833:KIS589840 KSO589833:KSO589840 LCK589833:LCK589840 LMG589833:LMG589840 LWC589833:LWC589840 MFY589833:MFY589840 MPU589833:MPU589840 MZQ589833:MZQ589840 NJM589833:NJM589840 NTI589833:NTI589840 ODE589833:ODE589840 ONA589833:ONA589840 OWW589833:OWW589840 PGS589833:PGS589840 PQO589833:PQO589840 QAK589833:QAK589840 QKG589833:QKG589840 QUC589833:QUC589840 RDY589833:RDY589840 RNU589833:RNU589840 RXQ589833:RXQ589840 SHM589833:SHM589840 SRI589833:SRI589840 TBE589833:TBE589840 TLA589833:TLA589840 TUW589833:TUW589840 UES589833:UES589840 UOO589833:UOO589840 UYK589833:UYK589840 VIG589833:VIG589840 VSC589833:VSC589840 WBY589833:WBY589840 WLU589833:WLU589840 WVQ589833:WVQ589840 G655369:G655376 JE655369:JE655376 TA655369:TA655376 ACW655369:ACW655376 AMS655369:AMS655376 AWO655369:AWO655376 BGK655369:BGK655376 BQG655369:BQG655376 CAC655369:CAC655376 CJY655369:CJY655376 CTU655369:CTU655376 DDQ655369:DDQ655376 DNM655369:DNM655376 DXI655369:DXI655376 EHE655369:EHE655376 ERA655369:ERA655376 FAW655369:FAW655376 FKS655369:FKS655376 FUO655369:FUO655376 GEK655369:GEK655376 GOG655369:GOG655376 GYC655369:GYC655376 HHY655369:HHY655376 HRU655369:HRU655376 IBQ655369:IBQ655376 ILM655369:ILM655376 IVI655369:IVI655376 JFE655369:JFE655376 JPA655369:JPA655376 JYW655369:JYW655376 KIS655369:KIS655376 KSO655369:KSO655376 LCK655369:LCK655376 LMG655369:LMG655376 LWC655369:LWC655376 MFY655369:MFY655376 MPU655369:MPU655376 MZQ655369:MZQ655376 NJM655369:NJM655376 NTI655369:NTI655376 ODE655369:ODE655376 ONA655369:ONA655376 OWW655369:OWW655376 PGS655369:PGS655376 PQO655369:PQO655376 QAK655369:QAK655376 QKG655369:QKG655376 QUC655369:QUC655376 RDY655369:RDY655376 RNU655369:RNU655376 RXQ655369:RXQ655376 SHM655369:SHM655376 SRI655369:SRI655376 TBE655369:TBE655376 TLA655369:TLA655376 TUW655369:TUW655376 UES655369:UES655376 UOO655369:UOO655376 UYK655369:UYK655376 VIG655369:VIG655376 VSC655369:VSC655376 WBY655369:WBY655376 WLU655369:WLU655376 WVQ655369:WVQ655376 G720905:G720912 JE720905:JE720912 TA720905:TA720912 ACW720905:ACW720912 AMS720905:AMS720912 AWO720905:AWO720912 BGK720905:BGK720912 BQG720905:BQG720912 CAC720905:CAC720912 CJY720905:CJY720912 CTU720905:CTU720912 DDQ720905:DDQ720912 DNM720905:DNM720912 DXI720905:DXI720912 EHE720905:EHE720912 ERA720905:ERA720912 FAW720905:FAW720912 FKS720905:FKS720912 FUO720905:FUO720912 GEK720905:GEK720912 GOG720905:GOG720912 GYC720905:GYC720912 HHY720905:HHY720912 HRU720905:HRU720912 IBQ720905:IBQ720912 ILM720905:ILM720912 IVI720905:IVI720912 JFE720905:JFE720912 JPA720905:JPA720912 JYW720905:JYW720912 KIS720905:KIS720912 KSO720905:KSO720912 LCK720905:LCK720912 LMG720905:LMG720912 LWC720905:LWC720912 MFY720905:MFY720912 MPU720905:MPU720912 MZQ720905:MZQ720912 NJM720905:NJM720912 NTI720905:NTI720912 ODE720905:ODE720912 ONA720905:ONA720912 OWW720905:OWW720912 PGS720905:PGS720912 PQO720905:PQO720912 QAK720905:QAK720912 QKG720905:QKG720912 QUC720905:QUC720912 RDY720905:RDY720912 RNU720905:RNU720912 RXQ720905:RXQ720912 SHM720905:SHM720912 SRI720905:SRI720912 TBE720905:TBE720912 TLA720905:TLA720912 TUW720905:TUW720912 UES720905:UES720912 UOO720905:UOO720912 UYK720905:UYK720912 VIG720905:VIG720912 VSC720905:VSC720912 WBY720905:WBY720912 WLU720905:WLU720912 WVQ720905:WVQ720912 G786441:G786448 JE786441:JE786448 TA786441:TA786448 ACW786441:ACW786448 AMS786441:AMS786448 AWO786441:AWO786448 BGK786441:BGK786448 BQG786441:BQG786448 CAC786441:CAC786448 CJY786441:CJY786448 CTU786441:CTU786448 DDQ786441:DDQ786448 DNM786441:DNM786448 DXI786441:DXI786448 EHE786441:EHE786448 ERA786441:ERA786448 FAW786441:FAW786448 FKS786441:FKS786448 FUO786441:FUO786448 GEK786441:GEK786448 GOG786441:GOG786448 GYC786441:GYC786448 HHY786441:HHY786448 HRU786441:HRU786448 IBQ786441:IBQ786448 ILM786441:ILM786448 IVI786441:IVI786448 JFE786441:JFE786448 JPA786441:JPA786448 JYW786441:JYW786448 KIS786441:KIS786448 KSO786441:KSO786448 LCK786441:LCK786448 LMG786441:LMG786448 LWC786441:LWC786448 MFY786441:MFY786448 MPU786441:MPU786448 MZQ786441:MZQ786448 NJM786441:NJM786448 NTI786441:NTI786448 ODE786441:ODE786448 ONA786441:ONA786448 OWW786441:OWW786448 PGS786441:PGS786448 PQO786441:PQO786448 QAK786441:QAK786448 QKG786441:QKG786448 QUC786441:QUC786448 RDY786441:RDY786448 RNU786441:RNU786448 RXQ786441:RXQ786448 SHM786441:SHM786448 SRI786441:SRI786448 TBE786441:TBE786448 TLA786441:TLA786448 TUW786441:TUW786448 UES786441:UES786448 UOO786441:UOO786448 UYK786441:UYK786448 VIG786441:VIG786448 VSC786441:VSC786448 WBY786441:WBY786448 WLU786441:WLU786448 WVQ786441:WVQ786448 G851977:G851984 JE851977:JE851984 TA851977:TA851984 ACW851977:ACW851984 AMS851977:AMS851984 AWO851977:AWO851984 BGK851977:BGK851984 BQG851977:BQG851984 CAC851977:CAC851984 CJY851977:CJY851984 CTU851977:CTU851984 DDQ851977:DDQ851984 DNM851977:DNM851984 DXI851977:DXI851984 EHE851977:EHE851984 ERA851977:ERA851984 FAW851977:FAW851984 FKS851977:FKS851984 FUO851977:FUO851984 GEK851977:GEK851984 GOG851977:GOG851984 GYC851977:GYC851984 HHY851977:HHY851984 HRU851977:HRU851984 IBQ851977:IBQ851984 ILM851977:ILM851984 IVI851977:IVI851984 JFE851977:JFE851984 JPA851977:JPA851984 JYW851977:JYW851984 KIS851977:KIS851984 KSO851977:KSO851984 LCK851977:LCK851984 LMG851977:LMG851984 LWC851977:LWC851984 MFY851977:MFY851984 MPU851977:MPU851984 MZQ851977:MZQ851984 NJM851977:NJM851984 NTI851977:NTI851984 ODE851977:ODE851984 ONA851977:ONA851984 OWW851977:OWW851984 PGS851977:PGS851984 PQO851977:PQO851984 QAK851977:QAK851984 QKG851977:QKG851984 QUC851977:QUC851984 RDY851977:RDY851984 RNU851977:RNU851984 RXQ851977:RXQ851984 SHM851977:SHM851984 SRI851977:SRI851984 TBE851977:TBE851984 TLA851977:TLA851984 TUW851977:TUW851984 UES851977:UES851984 UOO851977:UOO851984 UYK851977:UYK851984 VIG851977:VIG851984 VSC851977:VSC851984 WBY851977:WBY851984 WLU851977:WLU851984 WVQ851977:WVQ851984 G917513:G917520 JE917513:JE917520 TA917513:TA917520 ACW917513:ACW917520 AMS917513:AMS917520 AWO917513:AWO917520 BGK917513:BGK917520 BQG917513:BQG917520 CAC917513:CAC917520 CJY917513:CJY917520 CTU917513:CTU917520 DDQ917513:DDQ917520 DNM917513:DNM917520 DXI917513:DXI917520 EHE917513:EHE917520 ERA917513:ERA917520 FAW917513:FAW917520 FKS917513:FKS917520 FUO917513:FUO917520 GEK917513:GEK917520 GOG917513:GOG917520 GYC917513:GYC917520 HHY917513:HHY917520 HRU917513:HRU917520 IBQ917513:IBQ917520 ILM917513:ILM917520 IVI917513:IVI917520 JFE917513:JFE917520 JPA917513:JPA917520 JYW917513:JYW917520 KIS917513:KIS917520 KSO917513:KSO917520 LCK917513:LCK917520 LMG917513:LMG917520 LWC917513:LWC917520 MFY917513:MFY917520 MPU917513:MPU917520 MZQ917513:MZQ917520 NJM917513:NJM917520 NTI917513:NTI917520 ODE917513:ODE917520 ONA917513:ONA917520 OWW917513:OWW917520 PGS917513:PGS917520 PQO917513:PQO917520 QAK917513:QAK917520 QKG917513:QKG917520 QUC917513:QUC917520 RDY917513:RDY917520 RNU917513:RNU917520 RXQ917513:RXQ917520 SHM917513:SHM917520 SRI917513:SRI917520 TBE917513:TBE917520 TLA917513:TLA917520 TUW917513:TUW917520 UES917513:UES917520 UOO917513:UOO917520 UYK917513:UYK917520 VIG917513:VIG917520 VSC917513:VSC917520 WBY917513:WBY917520 WLU917513:WLU917520 WVQ917513:WVQ917520 G983049:G983056 JE983049:JE983056 TA983049:TA983056 ACW983049:ACW983056 AMS983049:AMS983056 AWO983049:AWO983056 BGK983049:BGK983056 BQG983049:BQG983056 CAC983049:CAC983056 CJY983049:CJY983056 CTU983049:CTU983056 DDQ983049:DDQ983056 DNM983049:DNM983056 DXI983049:DXI983056 EHE983049:EHE983056 ERA983049:ERA983056 FAW983049:FAW983056 FKS983049:FKS983056 FUO983049:FUO983056 GEK983049:GEK983056 GOG983049:GOG983056 GYC983049:GYC983056 HHY983049:HHY983056 HRU983049:HRU983056 IBQ983049:IBQ983056 ILM983049:ILM983056 IVI983049:IVI983056 JFE983049:JFE983056 JPA983049:JPA983056 JYW983049:JYW983056 KIS983049:KIS983056 KSO983049:KSO983056 LCK983049:LCK983056 LMG983049:LMG983056 LWC983049:LWC983056 MFY983049:MFY983056 MPU983049:MPU983056 MZQ983049:MZQ983056 NJM983049:NJM983056 NTI983049:NTI983056 ODE983049:ODE983056 ONA983049:ONA983056 OWW983049:OWW983056 PGS983049:PGS983056 PQO983049:PQO983056 QAK983049:QAK983056 QKG983049:QKG983056 QUC983049:QUC983056 RDY983049:RDY983056 RNU983049:RNU983056 RXQ983049:RXQ983056 SHM983049:SHM983056 SRI983049:SRI983056 TBE983049:TBE983056 TLA983049:TLA983056 TUW983049:TUW983056 UES983049:UES983056 UOO983049:UOO983056 UYK983049:UYK983056 VIG983049:VIG983056 VSC983049:VSC983056 WBY983049:WBY983056 WLU983049:WLU983056 WVQ983049:WVQ983056" xr:uid="{C3B0B1C3-D477-49FF-97C4-F636DBB1E2A9}">
      <formula1>0</formula1>
    </dataValidation>
    <dataValidation type="whole" allowBlank="1" showInputMessage="1" showErrorMessage="1" errorTitle=" INS" error="Introduceti numarul de luni efective de functionare in cadrul exercitiului financiar." sqref="WVQ983015 JE5 TA5 ACW5 AMS5 AWO5 BGK5 BQG5 CAC5 CJY5 CTU5 DDQ5 DNM5 DXI5 EHE5 ERA5 FAW5 FKS5 FUO5 GEK5 GOG5 GYC5 HHY5 HRU5 IBQ5 ILM5 IVI5 JFE5 JPA5 JYW5 KIS5 KSO5 LCK5 LMG5 LWC5 MFY5 MPU5 MZQ5 NJM5 NTI5 ODE5 ONA5 OWW5 PGS5 PQO5 QAK5 QKG5 QUC5 RDY5 RNU5 RXQ5 SHM5 SRI5 TBE5 TLA5 TUW5 UES5 UOO5 UYK5 VIG5 VSC5 WBY5 WLU5 WVQ5 G65511 JE65511 TA65511 ACW65511 AMS65511 AWO65511 BGK65511 BQG65511 CAC65511 CJY65511 CTU65511 DDQ65511 DNM65511 DXI65511 EHE65511 ERA65511 FAW65511 FKS65511 FUO65511 GEK65511 GOG65511 GYC65511 HHY65511 HRU65511 IBQ65511 ILM65511 IVI65511 JFE65511 JPA65511 JYW65511 KIS65511 KSO65511 LCK65511 LMG65511 LWC65511 MFY65511 MPU65511 MZQ65511 NJM65511 NTI65511 ODE65511 ONA65511 OWW65511 PGS65511 PQO65511 QAK65511 QKG65511 QUC65511 RDY65511 RNU65511 RXQ65511 SHM65511 SRI65511 TBE65511 TLA65511 TUW65511 UES65511 UOO65511 UYK65511 VIG65511 VSC65511 WBY65511 WLU65511 WVQ65511 G131047 JE131047 TA131047 ACW131047 AMS131047 AWO131047 BGK131047 BQG131047 CAC131047 CJY131047 CTU131047 DDQ131047 DNM131047 DXI131047 EHE131047 ERA131047 FAW131047 FKS131047 FUO131047 GEK131047 GOG131047 GYC131047 HHY131047 HRU131047 IBQ131047 ILM131047 IVI131047 JFE131047 JPA131047 JYW131047 KIS131047 KSO131047 LCK131047 LMG131047 LWC131047 MFY131047 MPU131047 MZQ131047 NJM131047 NTI131047 ODE131047 ONA131047 OWW131047 PGS131047 PQO131047 QAK131047 QKG131047 QUC131047 RDY131047 RNU131047 RXQ131047 SHM131047 SRI131047 TBE131047 TLA131047 TUW131047 UES131047 UOO131047 UYK131047 VIG131047 VSC131047 WBY131047 WLU131047 WVQ131047 G196583 JE196583 TA196583 ACW196583 AMS196583 AWO196583 BGK196583 BQG196583 CAC196583 CJY196583 CTU196583 DDQ196583 DNM196583 DXI196583 EHE196583 ERA196583 FAW196583 FKS196583 FUO196583 GEK196583 GOG196583 GYC196583 HHY196583 HRU196583 IBQ196583 ILM196583 IVI196583 JFE196583 JPA196583 JYW196583 KIS196583 KSO196583 LCK196583 LMG196583 LWC196583 MFY196583 MPU196583 MZQ196583 NJM196583 NTI196583 ODE196583 ONA196583 OWW196583 PGS196583 PQO196583 QAK196583 QKG196583 QUC196583 RDY196583 RNU196583 RXQ196583 SHM196583 SRI196583 TBE196583 TLA196583 TUW196583 UES196583 UOO196583 UYK196583 VIG196583 VSC196583 WBY196583 WLU196583 WVQ196583 G262119 JE262119 TA262119 ACW262119 AMS262119 AWO262119 BGK262119 BQG262119 CAC262119 CJY262119 CTU262119 DDQ262119 DNM262119 DXI262119 EHE262119 ERA262119 FAW262119 FKS262119 FUO262119 GEK262119 GOG262119 GYC262119 HHY262119 HRU262119 IBQ262119 ILM262119 IVI262119 JFE262119 JPA262119 JYW262119 KIS262119 KSO262119 LCK262119 LMG262119 LWC262119 MFY262119 MPU262119 MZQ262119 NJM262119 NTI262119 ODE262119 ONA262119 OWW262119 PGS262119 PQO262119 QAK262119 QKG262119 QUC262119 RDY262119 RNU262119 RXQ262119 SHM262119 SRI262119 TBE262119 TLA262119 TUW262119 UES262119 UOO262119 UYK262119 VIG262119 VSC262119 WBY262119 WLU262119 WVQ262119 G327655 JE327655 TA327655 ACW327655 AMS327655 AWO327655 BGK327655 BQG327655 CAC327655 CJY327655 CTU327655 DDQ327655 DNM327655 DXI327655 EHE327655 ERA327655 FAW327655 FKS327655 FUO327655 GEK327655 GOG327655 GYC327655 HHY327655 HRU327655 IBQ327655 ILM327655 IVI327655 JFE327655 JPA327655 JYW327655 KIS327655 KSO327655 LCK327655 LMG327655 LWC327655 MFY327655 MPU327655 MZQ327655 NJM327655 NTI327655 ODE327655 ONA327655 OWW327655 PGS327655 PQO327655 QAK327655 QKG327655 QUC327655 RDY327655 RNU327655 RXQ327655 SHM327655 SRI327655 TBE327655 TLA327655 TUW327655 UES327655 UOO327655 UYK327655 VIG327655 VSC327655 WBY327655 WLU327655 WVQ327655 G393191 JE393191 TA393191 ACW393191 AMS393191 AWO393191 BGK393191 BQG393191 CAC393191 CJY393191 CTU393191 DDQ393191 DNM393191 DXI393191 EHE393191 ERA393191 FAW393191 FKS393191 FUO393191 GEK393191 GOG393191 GYC393191 HHY393191 HRU393191 IBQ393191 ILM393191 IVI393191 JFE393191 JPA393191 JYW393191 KIS393191 KSO393191 LCK393191 LMG393191 LWC393191 MFY393191 MPU393191 MZQ393191 NJM393191 NTI393191 ODE393191 ONA393191 OWW393191 PGS393191 PQO393191 QAK393191 QKG393191 QUC393191 RDY393191 RNU393191 RXQ393191 SHM393191 SRI393191 TBE393191 TLA393191 TUW393191 UES393191 UOO393191 UYK393191 VIG393191 VSC393191 WBY393191 WLU393191 WVQ393191 G458727 JE458727 TA458727 ACW458727 AMS458727 AWO458727 BGK458727 BQG458727 CAC458727 CJY458727 CTU458727 DDQ458727 DNM458727 DXI458727 EHE458727 ERA458727 FAW458727 FKS458727 FUO458727 GEK458727 GOG458727 GYC458727 HHY458727 HRU458727 IBQ458727 ILM458727 IVI458727 JFE458727 JPA458727 JYW458727 KIS458727 KSO458727 LCK458727 LMG458727 LWC458727 MFY458727 MPU458727 MZQ458727 NJM458727 NTI458727 ODE458727 ONA458727 OWW458727 PGS458727 PQO458727 QAK458727 QKG458727 QUC458727 RDY458727 RNU458727 RXQ458727 SHM458727 SRI458727 TBE458727 TLA458727 TUW458727 UES458727 UOO458727 UYK458727 VIG458727 VSC458727 WBY458727 WLU458727 WVQ458727 G524263 JE524263 TA524263 ACW524263 AMS524263 AWO524263 BGK524263 BQG524263 CAC524263 CJY524263 CTU524263 DDQ524263 DNM524263 DXI524263 EHE524263 ERA524263 FAW524263 FKS524263 FUO524263 GEK524263 GOG524263 GYC524263 HHY524263 HRU524263 IBQ524263 ILM524263 IVI524263 JFE524263 JPA524263 JYW524263 KIS524263 KSO524263 LCK524263 LMG524263 LWC524263 MFY524263 MPU524263 MZQ524263 NJM524263 NTI524263 ODE524263 ONA524263 OWW524263 PGS524263 PQO524263 QAK524263 QKG524263 QUC524263 RDY524263 RNU524263 RXQ524263 SHM524263 SRI524263 TBE524263 TLA524263 TUW524263 UES524263 UOO524263 UYK524263 VIG524263 VSC524263 WBY524263 WLU524263 WVQ524263 G589799 JE589799 TA589799 ACW589799 AMS589799 AWO589799 BGK589799 BQG589799 CAC589799 CJY589799 CTU589799 DDQ589799 DNM589799 DXI589799 EHE589799 ERA589799 FAW589799 FKS589799 FUO589799 GEK589799 GOG589799 GYC589799 HHY589799 HRU589799 IBQ589799 ILM589799 IVI589799 JFE589799 JPA589799 JYW589799 KIS589799 KSO589799 LCK589799 LMG589799 LWC589799 MFY589799 MPU589799 MZQ589799 NJM589799 NTI589799 ODE589799 ONA589799 OWW589799 PGS589799 PQO589799 QAK589799 QKG589799 QUC589799 RDY589799 RNU589799 RXQ589799 SHM589799 SRI589799 TBE589799 TLA589799 TUW589799 UES589799 UOO589799 UYK589799 VIG589799 VSC589799 WBY589799 WLU589799 WVQ589799 G655335 JE655335 TA655335 ACW655335 AMS655335 AWO655335 BGK655335 BQG655335 CAC655335 CJY655335 CTU655335 DDQ655335 DNM655335 DXI655335 EHE655335 ERA655335 FAW655335 FKS655335 FUO655335 GEK655335 GOG655335 GYC655335 HHY655335 HRU655335 IBQ655335 ILM655335 IVI655335 JFE655335 JPA655335 JYW655335 KIS655335 KSO655335 LCK655335 LMG655335 LWC655335 MFY655335 MPU655335 MZQ655335 NJM655335 NTI655335 ODE655335 ONA655335 OWW655335 PGS655335 PQO655335 QAK655335 QKG655335 QUC655335 RDY655335 RNU655335 RXQ655335 SHM655335 SRI655335 TBE655335 TLA655335 TUW655335 UES655335 UOO655335 UYK655335 VIG655335 VSC655335 WBY655335 WLU655335 WVQ655335 G720871 JE720871 TA720871 ACW720871 AMS720871 AWO720871 BGK720871 BQG720871 CAC720871 CJY720871 CTU720871 DDQ720871 DNM720871 DXI720871 EHE720871 ERA720871 FAW720871 FKS720871 FUO720871 GEK720871 GOG720871 GYC720871 HHY720871 HRU720871 IBQ720871 ILM720871 IVI720871 JFE720871 JPA720871 JYW720871 KIS720871 KSO720871 LCK720871 LMG720871 LWC720871 MFY720871 MPU720871 MZQ720871 NJM720871 NTI720871 ODE720871 ONA720871 OWW720871 PGS720871 PQO720871 QAK720871 QKG720871 QUC720871 RDY720871 RNU720871 RXQ720871 SHM720871 SRI720871 TBE720871 TLA720871 TUW720871 UES720871 UOO720871 UYK720871 VIG720871 VSC720871 WBY720871 WLU720871 WVQ720871 G786407 JE786407 TA786407 ACW786407 AMS786407 AWO786407 BGK786407 BQG786407 CAC786407 CJY786407 CTU786407 DDQ786407 DNM786407 DXI786407 EHE786407 ERA786407 FAW786407 FKS786407 FUO786407 GEK786407 GOG786407 GYC786407 HHY786407 HRU786407 IBQ786407 ILM786407 IVI786407 JFE786407 JPA786407 JYW786407 KIS786407 KSO786407 LCK786407 LMG786407 LWC786407 MFY786407 MPU786407 MZQ786407 NJM786407 NTI786407 ODE786407 ONA786407 OWW786407 PGS786407 PQO786407 QAK786407 QKG786407 QUC786407 RDY786407 RNU786407 RXQ786407 SHM786407 SRI786407 TBE786407 TLA786407 TUW786407 UES786407 UOO786407 UYK786407 VIG786407 VSC786407 WBY786407 WLU786407 WVQ786407 G851943 JE851943 TA851943 ACW851943 AMS851943 AWO851943 BGK851943 BQG851943 CAC851943 CJY851943 CTU851943 DDQ851943 DNM851943 DXI851943 EHE851943 ERA851943 FAW851943 FKS851943 FUO851943 GEK851943 GOG851943 GYC851943 HHY851943 HRU851943 IBQ851943 ILM851943 IVI851943 JFE851943 JPA851943 JYW851943 KIS851943 KSO851943 LCK851943 LMG851943 LWC851943 MFY851943 MPU851943 MZQ851943 NJM851943 NTI851943 ODE851943 ONA851943 OWW851943 PGS851943 PQO851943 QAK851943 QKG851943 QUC851943 RDY851943 RNU851943 RXQ851943 SHM851943 SRI851943 TBE851943 TLA851943 TUW851943 UES851943 UOO851943 UYK851943 VIG851943 VSC851943 WBY851943 WLU851943 WVQ851943 G917479 JE917479 TA917479 ACW917479 AMS917479 AWO917479 BGK917479 BQG917479 CAC917479 CJY917479 CTU917479 DDQ917479 DNM917479 DXI917479 EHE917479 ERA917479 FAW917479 FKS917479 FUO917479 GEK917479 GOG917479 GYC917479 HHY917479 HRU917479 IBQ917479 ILM917479 IVI917479 JFE917479 JPA917479 JYW917479 KIS917479 KSO917479 LCK917479 LMG917479 LWC917479 MFY917479 MPU917479 MZQ917479 NJM917479 NTI917479 ODE917479 ONA917479 OWW917479 PGS917479 PQO917479 QAK917479 QKG917479 QUC917479 RDY917479 RNU917479 RXQ917479 SHM917479 SRI917479 TBE917479 TLA917479 TUW917479 UES917479 UOO917479 UYK917479 VIG917479 VSC917479 WBY917479 WLU917479 WVQ917479 G983015 JE983015 TA983015 ACW983015 AMS983015 AWO983015 BGK983015 BQG983015 CAC983015 CJY983015 CTU983015 DDQ983015 DNM983015 DXI983015 EHE983015 ERA983015 FAW983015 FKS983015 FUO983015 GEK983015 GOG983015 GYC983015 HHY983015 HRU983015 IBQ983015 ILM983015 IVI983015 JFE983015 JPA983015 JYW983015 KIS983015 KSO983015 LCK983015 LMG983015 LWC983015 MFY983015 MPU983015 MZQ983015 NJM983015 NTI983015 ODE983015 ONA983015 OWW983015 PGS983015 PQO983015 QAK983015 QKG983015 QUC983015 RDY983015 RNU983015 RXQ983015 SHM983015 SRI983015 TBE983015 TLA983015 TUW983015 UES983015 UOO983015 UYK983015 VIG983015 VSC983015 WBY983015 WLU983015" xr:uid="{7E456713-BF3B-4062-93EC-AB46964576BE}">
      <formula1>1</formula1>
      <formula2>12</formula2>
    </dataValidation>
    <dataValidation type="whole" allowBlank="1" showInputMessage="1" showErrorMessage="1" errorTitle=" INS" error="Introduceti numarul lunii de inceput al exercitiului financiar pentru anul de raportare." sqref="G6 JE6 TA6 ACW6 AMS6 AWO6 BGK6 BQG6 CAC6 CJY6 CTU6 DDQ6 DNM6 DXI6 EHE6 ERA6 FAW6 FKS6 FUO6 GEK6 GOG6 GYC6 HHY6 HRU6 IBQ6 ILM6 IVI6 JFE6 JPA6 JYW6 KIS6 KSO6 LCK6 LMG6 LWC6 MFY6 MPU6 MZQ6 NJM6 NTI6 ODE6 ONA6 OWW6 PGS6 PQO6 QAK6 QKG6 QUC6 RDY6 RNU6 RXQ6 SHM6 SRI6 TBE6 TLA6 TUW6 UES6 UOO6 UYK6 VIG6 VSC6 WBY6 WLU6 WVQ6 G65512 JE65512 TA65512 ACW65512 AMS65512 AWO65512 BGK65512 BQG65512 CAC65512 CJY65512 CTU65512 DDQ65512 DNM65512 DXI65512 EHE65512 ERA65512 FAW65512 FKS65512 FUO65512 GEK65512 GOG65512 GYC65512 HHY65512 HRU65512 IBQ65512 ILM65512 IVI65512 JFE65512 JPA65512 JYW65512 KIS65512 KSO65512 LCK65512 LMG65512 LWC65512 MFY65512 MPU65512 MZQ65512 NJM65512 NTI65512 ODE65512 ONA65512 OWW65512 PGS65512 PQO65512 QAK65512 QKG65512 QUC65512 RDY65512 RNU65512 RXQ65512 SHM65512 SRI65512 TBE65512 TLA65512 TUW65512 UES65512 UOO65512 UYK65512 VIG65512 VSC65512 WBY65512 WLU65512 WVQ65512 G131048 JE131048 TA131048 ACW131048 AMS131048 AWO131048 BGK131048 BQG131048 CAC131048 CJY131048 CTU131048 DDQ131048 DNM131048 DXI131048 EHE131048 ERA131048 FAW131048 FKS131048 FUO131048 GEK131048 GOG131048 GYC131048 HHY131048 HRU131048 IBQ131048 ILM131048 IVI131048 JFE131048 JPA131048 JYW131048 KIS131048 KSO131048 LCK131048 LMG131048 LWC131048 MFY131048 MPU131048 MZQ131048 NJM131048 NTI131048 ODE131048 ONA131048 OWW131048 PGS131048 PQO131048 QAK131048 QKG131048 QUC131048 RDY131048 RNU131048 RXQ131048 SHM131048 SRI131048 TBE131048 TLA131048 TUW131048 UES131048 UOO131048 UYK131048 VIG131048 VSC131048 WBY131048 WLU131048 WVQ131048 G196584 JE196584 TA196584 ACW196584 AMS196584 AWO196584 BGK196584 BQG196584 CAC196584 CJY196584 CTU196584 DDQ196584 DNM196584 DXI196584 EHE196584 ERA196584 FAW196584 FKS196584 FUO196584 GEK196584 GOG196584 GYC196584 HHY196584 HRU196584 IBQ196584 ILM196584 IVI196584 JFE196584 JPA196584 JYW196584 KIS196584 KSO196584 LCK196584 LMG196584 LWC196584 MFY196584 MPU196584 MZQ196584 NJM196584 NTI196584 ODE196584 ONA196584 OWW196584 PGS196584 PQO196584 QAK196584 QKG196584 QUC196584 RDY196584 RNU196584 RXQ196584 SHM196584 SRI196584 TBE196584 TLA196584 TUW196584 UES196584 UOO196584 UYK196584 VIG196584 VSC196584 WBY196584 WLU196584 WVQ196584 G262120 JE262120 TA262120 ACW262120 AMS262120 AWO262120 BGK262120 BQG262120 CAC262120 CJY262120 CTU262120 DDQ262120 DNM262120 DXI262120 EHE262120 ERA262120 FAW262120 FKS262120 FUO262120 GEK262120 GOG262120 GYC262120 HHY262120 HRU262120 IBQ262120 ILM262120 IVI262120 JFE262120 JPA262120 JYW262120 KIS262120 KSO262120 LCK262120 LMG262120 LWC262120 MFY262120 MPU262120 MZQ262120 NJM262120 NTI262120 ODE262120 ONA262120 OWW262120 PGS262120 PQO262120 QAK262120 QKG262120 QUC262120 RDY262120 RNU262120 RXQ262120 SHM262120 SRI262120 TBE262120 TLA262120 TUW262120 UES262120 UOO262120 UYK262120 VIG262120 VSC262120 WBY262120 WLU262120 WVQ262120 G327656 JE327656 TA327656 ACW327656 AMS327656 AWO327656 BGK327656 BQG327656 CAC327656 CJY327656 CTU327656 DDQ327656 DNM327656 DXI327656 EHE327656 ERA327656 FAW327656 FKS327656 FUO327656 GEK327656 GOG327656 GYC327656 HHY327656 HRU327656 IBQ327656 ILM327656 IVI327656 JFE327656 JPA327656 JYW327656 KIS327656 KSO327656 LCK327656 LMG327656 LWC327656 MFY327656 MPU327656 MZQ327656 NJM327656 NTI327656 ODE327656 ONA327656 OWW327656 PGS327656 PQO327656 QAK327656 QKG327656 QUC327656 RDY327656 RNU327656 RXQ327656 SHM327656 SRI327656 TBE327656 TLA327656 TUW327656 UES327656 UOO327656 UYK327656 VIG327656 VSC327656 WBY327656 WLU327656 WVQ327656 G393192 JE393192 TA393192 ACW393192 AMS393192 AWO393192 BGK393192 BQG393192 CAC393192 CJY393192 CTU393192 DDQ393192 DNM393192 DXI393192 EHE393192 ERA393192 FAW393192 FKS393192 FUO393192 GEK393192 GOG393192 GYC393192 HHY393192 HRU393192 IBQ393192 ILM393192 IVI393192 JFE393192 JPA393192 JYW393192 KIS393192 KSO393192 LCK393192 LMG393192 LWC393192 MFY393192 MPU393192 MZQ393192 NJM393192 NTI393192 ODE393192 ONA393192 OWW393192 PGS393192 PQO393192 QAK393192 QKG393192 QUC393192 RDY393192 RNU393192 RXQ393192 SHM393192 SRI393192 TBE393192 TLA393192 TUW393192 UES393192 UOO393192 UYK393192 VIG393192 VSC393192 WBY393192 WLU393192 WVQ393192 G458728 JE458728 TA458728 ACW458728 AMS458728 AWO458728 BGK458728 BQG458728 CAC458728 CJY458728 CTU458728 DDQ458728 DNM458728 DXI458728 EHE458728 ERA458728 FAW458728 FKS458728 FUO458728 GEK458728 GOG458728 GYC458728 HHY458728 HRU458728 IBQ458728 ILM458728 IVI458728 JFE458728 JPA458728 JYW458728 KIS458728 KSO458728 LCK458728 LMG458728 LWC458728 MFY458728 MPU458728 MZQ458728 NJM458728 NTI458728 ODE458728 ONA458728 OWW458728 PGS458728 PQO458728 QAK458728 QKG458728 QUC458728 RDY458728 RNU458728 RXQ458728 SHM458728 SRI458728 TBE458728 TLA458728 TUW458728 UES458728 UOO458728 UYK458728 VIG458728 VSC458728 WBY458728 WLU458728 WVQ458728 G524264 JE524264 TA524264 ACW524264 AMS524264 AWO524264 BGK524264 BQG524264 CAC524264 CJY524264 CTU524264 DDQ524264 DNM524264 DXI524264 EHE524264 ERA524264 FAW524264 FKS524264 FUO524264 GEK524264 GOG524264 GYC524264 HHY524264 HRU524264 IBQ524264 ILM524264 IVI524264 JFE524264 JPA524264 JYW524264 KIS524264 KSO524264 LCK524264 LMG524264 LWC524264 MFY524264 MPU524264 MZQ524264 NJM524264 NTI524264 ODE524264 ONA524264 OWW524264 PGS524264 PQO524264 QAK524264 QKG524264 QUC524264 RDY524264 RNU524264 RXQ524264 SHM524264 SRI524264 TBE524264 TLA524264 TUW524264 UES524264 UOO524264 UYK524264 VIG524264 VSC524264 WBY524264 WLU524264 WVQ524264 G589800 JE589800 TA589800 ACW589800 AMS589800 AWO589800 BGK589800 BQG589800 CAC589800 CJY589800 CTU589800 DDQ589800 DNM589800 DXI589800 EHE589800 ERA589800 FAW589800 FKS589800 FUO589800 GEK589800 GOG589800 GYC589800 HHY589800 HRU589800 IBQ589800 ILM589800 IVI589800 JFE589800 JPA589800 JYW589800 KIS589800 KSO589800 LCK589800 LMG589800 LWC589800 MFY589800 MPU589800 MZQ589800 NJM589800 NTI589800 ODE589800 ONA589800 OWW589800 PGS589800 PQO589800 QAK589800 QKG589800 QUC589800 RDY589800 RNU589800 RXQ589800 SHM589800 SRI589800 TBE589800 TLA589800 TUW589800 UES589800 UOO589800 UYK589800 VIG589800 VSC589800 WBY589800 WLU589800 WVQ589800 G655336 JE655336 TA655336 ACW655336 AMS655336 AWO655336 BGK655336 BQG655336 CAC655336 CJY655336 CTU655336 DDQ655336 DNM655336 DXI655336 EHE655336 ERA655336 FAW655336 FKS655336 FUO655336 GEK655336 GOG655336 GYC655336 HHY655336 HRU655336 IBQ655336 ILM655336 IVI655336 JFE655336 JPA655336 JYW655336 KIS655336 KSO655336 LCK655336 LMG655336 LWC655336 MFY655336 MPU655336 MZQ655336 NJM655336 NTI655336 ODE655336 ONA655336 OWW655336 PGS655336 PQO655336 QAK655336 QKG655336 QUC655336 RDY655336 RNU655336 RXQ655336 SHM655336 SRI655336 TBE655336 TLA655336 TUW655336 UES655336 UOO655336 UYK655336 VIG655336 VSC655336 WBY655336 WLU655336 WVQ655336 G720872 JE720872 TA720872 ACW720872 AMS720872 AWO720872 BGK720872 BQG720872 CAC720872 CJY720872 CTU720872 DDQ720872 DNM720872 DXI720872 EHE720872 ERA720872 FAW720872 FKS720872 FUO720872 GEK720872 GOG720872 GYC720872 HHY720872 HRU720872 IBQ720872 ILM720872 IVI720872 JFE720872 JPA720872 JYW720872 KIS720872 KSO720872 LCK720872 LMG720872 LWC720872 MFY720872 MPU720872 MZQ720872 NJM720872 NTI720872 ODE720872 ONA720872 OWW720872 PGS720872 PQO720872 QAK720872 QKG720872 QUC720872 RDY720872 RNU720872 RXQ720872 SHM720872 SRI720872 TBE720872 TLA720872 TUW720872 UES720872 UOO720872 UYK720872 VIG720872 VSC720872 WBY720872 WLU720872 WVQ720872 G786408 JE786408 TA786408 ACW786408 AMS786408 AWO786408 BGK786408 BQG786408 CAC786408 CJY786408 CTU786408 DDQ786408 DNM786408 DXI786408 EHE786408 ERA786408 FAW786408 FKS786408 FUO786408 GEK786408 GOG786408 GYC786408 HHY786408 HRU786408 IBQ786408 ILM786408 IVI786408 JFE786408 JPA786408 JYW786408 KIS786408 KSO786408 LCK786408 LMG786408 LWC786408 MFY786408 MPU786408 MZQ786408 NJM786408 NTI786408 ODE786408 ONA786408 OWW786408 PGS786408 PQO786408 QAK786408 QKG786408 QUC786408 RDY786408 RNU786408 RXQ786408 SHM786408 SRI786408 TBE786408 TLA786408 TUW786408 UES786408 UOO786408 UYK786408 VIG786408 VSC786408 WBY786408 WLU786408 WVQ786408 G851944 JE851944 TA851944 ACW851944 AMS851944 AWO851944 BGK851944 BQG851944 CAC851944 CJY851944 CTU851944 DDQ851944 DNM851944 DXI851944 EHE851944 ERA851944 FAW851944 FKS851944 FUO851944 GEK851944 GOG851944 GYC851944 HHY851944 HRU851944 IBQ851944 ILM851944 IVI851944 JFE851944 JPA851944 JYW851944 KIS851944 KSO851944 LCK851944 LMG851944 LWC851944 MFY851944 MPU851944 MZQ851944 NJM851944 NTI851944 ODE851944 ONA851944 OWW851944 PGS851944 PQO851944 QAK851944 QKG851944 QUC851944 RDY851944 RNU851944 RXQ851944 SHM851944 SRI851944 TBE851944 TLA851944 TUW851944 UES851944 UOO851944 UYK851944 VIG851944 VSC851944 WBY851944 WLU851944 WVQ851944 G917480 JE917480 TA917480 ACW917480 AMS917480 AWO917480 BGK917480 BQG917480 CAC917480 CJY917480 CTU917480 DDQ917480 DNM917480 DXI917480 EHE917480 ERA917480 FAW917480 FKS917480 FUO917480 GEK917480 GOG917480 GYC917480 HHY917480 HRU917480 IBQ917480 ILM917480 IVI917480 JFE917480 JPA917480 JYW917480 KIS917480 KSO917480 LCK917480 LMG917480 LWC917480 MFY917480 MPU917480 MZQ917480 NJM917480 NTI917480 ODE917480 ONA917480 OWW917480 PGS917480 PQO917480 QAK917480 QKG917480 QUC917480 RDY917480 RNU917480 RXQ917480 SHM917480 SRI917480 TBE917480 TLA917480 TUW917480 UES917480 UOO917480 UYK917480 VIG917480 VSC917480 WBY917480 WLU917480 WVQ917480 G983016 JE983016 TA983016 ACW983016 AMS983016 AWO983016 BGK983016 BQG983016 CAC983016 CJY983016 CTU983016 DDQ983016 DNM983016 DXI983016 EHE983016 ERA983016 FAW983016 FKS983016 FUO983016 GEK983016 GOG983016 GYC983016 HHY983016 HRU983016 IBQ983016 ILM983016 IVI983016 JFE983016 JPA983016 JYW983016 KIS983016 KSO983016 LCK983016 LMG983016 LWC983016 MFY983016 MPU983016 MZQ983016 NJM983016 NTI983016 ODE983016 ONA983016 OWW983016 PGS983016 PQO983016 QAK983016 QKG983016 QUC983016 RDY983016 RNU983016 RXQ983016 SHM983016 SRI983016 TBE983016 TLA983016 TUW983016 UES983016 UOO983016 UYK983016 VIG983016 VSC983016 WBY983016 WLU983016 WVQ983016" xr:uid="{C66BA374-1F4F-488F-8AEC-252F38FB70E4}">
      <formula1>1</formula1>
      <formula2>12</formula2>
    </dataValidation>
    <dataValidation type="whole" allowBlank="1" showInputMessage="1" showErrorMessage="1" errorTitle=" INS" error="Introduceti numarul lunii de sfarsit al exercitiului financiar. " sqref="G7 JE7 TA7 ACW7 AMS7 AWO7 BGK7 BQG7 CAC7 CJY7 CTU7 DDQ7 DNM7 DXI7 EHE7 ERA7 FAW7 FKS7 FUO7 GEK7 GOG7 GYC7 HHY7 HRU7 IBQ7 ILM7 IVI7 JFE7 JPA7 JYW7 KIS7 KSO7 LCK7 LMG7 LWC7 MFY7 MPU7 MZQ7 NJM7 NTI7 ODE7 ONA7 OWW7 PGS7 PQO7 QAK7 QKG7 QUC7 RDY7 RNU7 RXQ7 SHM7 SRI7 TBE7 TLA7 TUW7 UES7 UOO7 UYK7 VIG7 VSC7 WBY7 WLU7 WVQ7 G65513 JE65513 TA65513 ACW65513 AMS65513 AWO65513 BGK65513 BQG65513 CAC65513 CJY65513 CTU65513 DDQ65513 DNM65513 DXI65513 EHE65513 ERA65513 FAW65513 FKS65513 FUO65513 GEK65513 GOG65513 GYC65513 HHY65513 HRU65513 IBQ65513 ILM65513 IVI65513 JFE65513 JPA65513 JYW65513 KIS65513 KSO65513 LCK65513 LMG65513 LWC65513 MFY65513 MPU65513 MZQ65513 NJM65513 NTI65513 ODE65513 ONA65513 OWW65513 PGS65513 PQO65513 QAK65513 QKG65513 QUC65513 RDY65513 RNU65513 RXQ65513 SHM65513 SRI65513 TBE65513 TLA65513 TUW65513 UES65513 UOO65513 UYK65513 VIG65513 VSC65513 WBY65513 WLU65513 WVQ65513 G131049 JE131049 TA131049 ACW131049 AMS131049 AWO131049 BGK131049 BQG131049 CAC131049 CJY131049 CTU131049 DDQ131049 DNM131049 DXI131049 EHE131049 ERA131049 FAW131049 FKS131049 FUO131049 GEK131049 GOG131049 GYC131049 HHY131049 HRU131049 IBQ131049 ILM131049 IVI131049 JFE131049 JPA131049 JYW131049 KIS131049 KSO131049 LCK131049 LMG131049 LWC131049 MFY131049 MPU131049 MZQ131049 NJM131049 NTI131049 ODE131049 ONA131049 OWW131049 PGS131049 PQO131049 QAK131049 QKG131049 QUC131049 RDY131049 RNU131049 RXQ131049 SHM131049 SRI131049 TBE131049 TLA131049 TUW131049 UES131049 UOO131049 UYK131049 VIG131049 VSC131049 WBY131049 WLU131049 WVQ131049 G196585 JE196585 TA196585 ACW196585 AMS196585 AWO196585 BGK196585 BQG196585 CAC196585 CJY196585 CTU196585 DDQ196585 DNM196585 DXI196585 EHE196585 ERA196585 FAW196585 FKS196585 FUO196585 GEK196585 GOG196585 GYC196585 HHY196585 HRU196585 IBQ196585 ILM196585 IVI196585 JFE196585 JPA196585 JYW196585 KIS196585 KSO196585 LCK196585 LMG196585 LWC196585 MFY196585 MPU196585 MZQ196585 NJM196585 NTI196585 ODE196585 ONA196585 OWW196585 PGS196585 PQO196585 QAK196585 QKG196585 QUC196585 RDY196585 RNU196585 RXQ196585 SHM196585 SRI196585 TBE196585 TLA196585 TUW196585 UES196585 UOO196585 UYK196585 VIG196585 VSC196585 WBY196585 WLU196585 WVQ196585 G262121 JE262121 TA262121 ACW262121 AMS262121 AWO262121 BGK262121 BQG262121 CAC262121 CJY262121 CTU262121 DDQ262121 DNM262121 DXI262121 EHE262121 ERA262121 FAW262121 FKS262121 FUO262121 GEK262121 GOG262121 GYC262121 HHY262121 HRU262121 IBQ262121 ILM262121 IVI262121 JFE262121 JPA262121 JYW262121 KIS262121 KSO262121 LCK262121 LMG262121 LWC262121 MFY262121 MPU262121 MZQ262121 NJM262121 NTI262121 ODE262121 ONA262121 OWW262121 PGS262121 PQO262121 QAK262121 QKG262121 QUC262121 RDY262121 RNU262121 RXQ262121 SHM262121 SRI262121 TBE262121 TLA262121 TUW262121 UES262121 UOO262121 UYK262121 VIG262121 VSC262121 WBY262121 WLU262121 WVQ262121 G327657 JE327657 TA327657 ACW327657 AMS327657 AWO327657 BGK327657 BQG327657 CAC327657 CJY327657 CTU327657 DDQ327657 DNM327657 DXI327657 EHE327657 ERA327657 FAW327657 FKS327657 FUO327657 GEK327657 GOG327657 GYC327657 HHY327657 HRU327657 IBQ327657 ILM327657 IVI327657 JFE327657 JPA327657 JYW327657 KIS327657 KSO327657 LCK327657 LMG327657 LWC327657 MFY327657 MPU327657 MZQ327657 NJM327657 NTI327657 ODE327657 ONA327657 OWW327657 PGS327657 PQO327657 QAK327657 QKG327657 QUC327657 RDY327657 RNU327657 RXQ327657 SHM327657 SRI327657 TBE327657 TLA327657 TUW327657 UES327657 UOO327657 UYK327657 VIG327657 VSC327657 WBY327657 WLU327657 WVQ327657 G393193 JE393193 TA393193 ACW393193 AMS393193 AWO393193 BGK393193 BQG393193 CAC393193 CJY393193 CTU393193 DDQ393193 DNM393193 DXI393193 EHE393193 ERA393193 FAW393193 FKS393193 FUO393193 GEK393193 GOG393193 GYC393193 HHY393193 HRU393193 IBQ393193 ILM393193 IVI393193 JFE393193 JPA393193 JYW393193 KIS393193 KSO393193 LCK393193 LMG393193 LWC393193 MFY393193 MPU393193 MZQ393193 NJM393193 NTI393193 ODE393193 ONA393193 OWW393193 PGS393193 PQO393193 QAK393193 QKG393193 QUC393193 RDY393193 RNU393193 RXQ393193 SHM393193 SRI393193 TBE393193 TLA393193 TUW393193 UES393193 UOO393193 UYK393193 VIG393193 VSC393193 WBY393193 WLU393193 WVQ393193 G458729 JE458729 TA458729 ACW458729 AMS458729 AWO458729 BGK458729 BQG458729 CAC458729 CJY458729 CTU458729 DDQ458729 DNM458729 DXI458729 EHE458729 ERA458729 FAW458729 FKS458729 FUO458729 GEK458729 GOG458729 GYC458729 HHY458729 HRU458729 IBQ458729 ILM458729 IVI458729 JFE458729 JPA458729 JYW458729 KIS458729 KSO458729 LCK458729 LMG458729 LWC458729 MFY458729 MPU458729 MZQ458729 NJM458729 NTI458729 ODE458729 ONA458729 OWW458729 PGS458729 PQO458729 QAK458729 QKG458729 QUC458729 RDY458729 RNU458729 RXQ458729 SHM458729 SRI458729 TBE458729 TLA458729 TUW458729 UES458729 UOO458729 UYK458729 VIG458729 VSC458729 WBY458729 WLU458729 WVQ458729 G524265 JE524265 TA524265 ACW524265 AMS524265 AWO524265 BGK524265 BQG524265 CAC524265 CJY524265 CTU524265 DDQ524265 DNM524265 DXI524265 EHE524265 ERA524265 FAW524265 FKS524265 FUO524265 GEK524265 GOG524265 GYC524265 HHY524265 HRU524265 IBQ524265 ILM524265 IVI524265 JFE524265 JPA524265 JYW524265 KIS524265 KSO524265 LCK524265 LMG524265 LWC524265 MFY524265 MPU524265 MZQ524265 NJM524265 NTI524265 ODE524265 ONA524265 OWW524265 PGS524265 PQO524265 QAK524265 QKG524265 QUC524265 RDY524265 RNU524265 RXQ524265 SHM524265 SRI524265 TBE524265 TLA524265 TUW524265 UES524265 UOO524265 UYK524265 VIG524265 VSC524265 WBY524265 WLU524265 WVQ524265 G589801 JE589801 TA589801 ACW589801 AMS589801 AWO589801 BGK589801 BQG589801 CAC589801 CJY589801 CTU589801 DDQ589801 DNM589801 DXI589801 EHE589801 ERA589801 FAW589801 FKS589801 FUO589801 GEK589801 GOG589801 GYC589801 HHY589801 HRU589801 IBQ589801 ILM589801 IVI589801 JFE589801 JPA589801 JYW589801 KIS589801 KSO589801 LCK589801 LMG589801 LWC589801 MFY589801 MPU589801 MZQ589801 NJM589801 NTI589801 ODE589801 ONA589801 OWW589801 PGS589801 PQO589801 QAK589801 QKG589801 QUC589801 RDY589801 RNU589801 RXQ589801 SHM589801 SRI589801 TBE589801 TLA589801 TUW589801 UES589801 UOO589801 UYK589801 VIG589801 VSC589801 WBY589801 WLU589801 WVQ589801 G655337 JE655337 TA655337 ACW655337 AMS655337 AWO655337 BGK655337 BQG655337 CAC655337 CJY655337 CTU655337 DDQ655337 DNM655337 DXI655337 EHE655337 ERA655337 FAW655337 FKS655337 FUO655337 GEK655337 GOG655337 GYC655337 HHY655337 HRU655337 IBQ655337 ILM655337 IVI655337 JFE655337 JPA655337 JYW655337 KIS655337 KSO655337 LCK655337 LMG655337 LWC655337 MFY655337 MPU655337 MZQ655337 NJM655337 NTI655337 ODE655337 ONA655337 OWW655337 PGS655337 PQO655337 QAK655337 QKG655337 QUC655337 RDY655337 RNU655337 RXQ655337 SHM655337 SRI655337 TBE655337 TLA655337 TUW655337 UES655337 UOO655337 UYK655337 VIG655337 VSC655337 WBY655337 WLU655337 WVQ655337 G720873 JE720873 TA720873 ACW720873 AMS720873 AWO720873 BGK720873 BQG720873 CAC720873 CJY720873 CTU720873 DDQ720873 DNM720873 DXI720873 EHE720873 ERA720873 FAW720873 FKS720873 FUO720873 GEK720873 GOG720873 GYC720873 HHY720873 HRU720873 IBQ720873 ILM720873 IVI720873 JFE720873 JPA720873 JYW720873 KIS720873 KSO720873 LCK720873 LMG720873 LWC720873 MFY720873 MPU720873 MZQ720873 NJM720873 NTI720873 ODE720873 ONA720873 OWW720873 PGS720873 PQO720873 QAK720873 QKG720873 QUC720873 RDY720873 RNU720873 RXQ720873 SHM720873 SRI720873 TBE720873 TLA720873 TUW720873 UES720873 UOO720873 UYK720873 VIG720873 VSC720873 WBY720873 WLU720873 WVQ720873 G786409 JE786409 TA786409 ACW786409 AMS786409 AWO786409 BGK786409 BQG786409 CAC786409 CJY786409 CTU786409 DDQ786409 DNM786409 DXI786409 EHE786409 ERA786409 FAW786409 FKS786409 FUO786409 GEK786409 GOG786409 GYC786409 HHY786409 HRU786409 IBQ786409 ILM786409 IVI786409 JFE786409 JPA786409 JYW786409 KIS786409 KSO786409 LCK786409 LMG786409 LWC786409 MFY786409 MPU786409 MZQ786409 NJM786409 NTI786409 ODE786409 ONA786409 OWW786409 PGS786409 PQO786409 QAK786409 QKG786409 QUC786409 RDY786409 RNU786409 RXQ786409 SHM786409 SRI786409 TBE786409 TLA786409 TUW786409 UES786409 UOO786409 UYK786409 VIG786409 VSC786409 WBY786409 WLU786409 WVQ786409 G851945 JE851945 TA851945 ACW851945 AMS851945 AWO851945 BGK851945 BQG851945 CAC851945 CJY851945 CTU851945 DDQ851945 DNM851945 DXI851945 EHE851945 ERA851945 FAW851945 FKS851945 FUO851945 GEK851945 GOG851945 GYC851945 HHY851945 HRU851945 IBQ851945 ILM851945 IVI851945 JFE851945 JPA851945 JYW851945 KIS851945 KSO851945 LCK851945 LMG851945 LWC851945 MFY851945 MPU851945 MZQ851945 NJM851945 NTI851945 ODE851945 ONA851945 OWW851945 PGS851945 PQO851945 QAK851945 QKG851945 QUC851945 RDY851945 RNU851945 RXQ851945 SHM851945 SRI851945 TBE851945 TLA851945 TUW851945 UES851945 UOO851945 UYK851945 VIG851945 VSC851945 WBY851945 WLU851945 WVQ851945 G917481 JE917481 TA917481 ACW917481 AMS917481 AWO917481 BGK917481 BQG917481 CAC917481 CJY917481 CTU917481 DDQ917481 DNM917481 DXI917481 EHE917481 ERA917481 FAW917481 FKS917481 FUO917481 GEK917481 GOG917481 GYC917481 HHY917481 HRU917481 IBQ917481 ILM917481 IVI917481 JFE917481 JPA917481 JYW917481 KIS917481 KSO917481 LCK917481 LMG917481 LWC917481 MFY917481 MPU917481 MZQ917481 NJM917481 NTI917481 ODE917481 ONA917481 OWW917481 PGS917481 PQO917481 QAK917481 QKG917481 QUC917481 RDY917481 RNU917481 RXQ917481 SHM917481 SRI917481 TBE917481 TLA917481 TUW917481 UES917481 UOO917481 UYK917481 VIG917481 VSC917481 WBY917481 WLU917481 WVQ917481 G983017 JE983017 TA983017 ACW983017 AMS983017 AWO983017 BGK983017 BQG983017 CAC983017 CJY983017 CTU983017 DDQ983017 DNM983017 DXI983017 EHE983017 ERA983017 FAW983017 FKS983017 FUO983017 GEK983017 GOG983017 GYC983017 HHY983017 HRU983017 IBQ983017 ILM983017 IVI983017 JFE983017 JPA983017 JYW983017 KIS983017 KSO983017 LCK983017 LMG983017 LWC983017 MFY983017 MPU983017 MZQ983017 NJM983017 NTI983017 ODE983017 ONA983017 OWW983017 PGS983017 PQO983017 QAK983017 QKG983017 QUC983017 RDY983017 RNU983017 RXQ983017 SHM983017 SRI983017 TBE983017 TLA983017 TUW983017 UES983017 UOO983017 UYK983017 VIG983017 VSC983017 WBY983017 WLU983017 WVQ983017" xr:uid="{CDD45E30-CDD1-425C-9CED-148B635CED03}">
      <formula1>1</formula1>
      <formula2>12</formula2>
    </dataValidation>
    <dataValidation type="whole" allowBlank="1" showInputMessage="1" showErrorMessage="1" errorTitle="Eroare!!!!" error="introduceti un numar intre 0 si 999999999999." sqref="E65558 JB65558 SX65558 ACT65558 AMP65558 AWL65558 BGH65558 BQD65558 BZZ65558 CJV65558 CTR65558 DDN65558 DNJ65558 DXF65558 EHB65558 EQX65558 FAT65558 FKP65558 FUL65558 GEH65558 GOD65558 GXZ65558 HHV65558 HRR65558 IBN65558 ILJ65558 IVF65558 JFB65558 JOX65558 JYT65558 KIP65558 KSL65558 LCH65558 LMD65558 LVZ65558 MFV65558 MPR65558 MZN65558 NJJ65558 NTF65558 ODB65558 OMX65558 OWT65558 PGP65558 PQL65558 QAH65558 QKD65558 QTZ65558 RDV65558 RNR65558 RXN65558 SHJ65558 SRF65558 TBB65558 TKX65558 TUT65558 UEP65558 UOL65558 UYH65558 VID65558 VRZ65558 WBV65558 WLR65558 WVN65558 E131094 JB131094 SX131094 ACT131094 AMP131094 AWL131094 BGH131094 BQD131094 BZZ131094 CJV131094 CTR131094 DDN131094 DNJ131094 DXF131094 EHB131094 EQX131094 FAT131094 FKP131094 FUL131094 GEH131094 GOD131094 GXZ131094 HHV131094 HRR131094 IBN131094 ILJ131094 IVF131094 JFB131094 JOX131094 JYT131094 KIP131094 KSL131094 LCH131094 LMD131094 LVZ131094 MFV131094 MPR131094 MZN131094 NJJ131094 NTF131094 ODB131094 OMX131094 OWT131094 PGP131094 PQL131094 QAH131094 QKD131094 QTZ131094 RDV131094 RNR131094 RXN131094 SHJ131094 SRF131094 TBB131094 TKX131094 TUT131094 UEP131094 UOL131094 UYH131094 VID131094 VRZ131094 WBV131094 WLR131094 WVN131094 E196630 JB196630 SX196630 ACT196630 AMP196630 AWL196630 BGH196630 BQD196630 BZZ196630 CJV196630 CTR196630 DDN196630 DNJ196630 DXF196630 EHB196630 EQX196630 FAT196630 FKP196630 FUL196630 GEH196630 GOD196630 GXZ196630 HHV196630 HRR196630 IBN196630 ILJ196630 IVF196630 JFB196630 JOX196630 JYT196630 KIP196630 KSL196630 LCH196630 LMD196630 LVZ196630 MFV196630 MPR196630 MZN196630 NJJ196630 NTF196630 ODB196630 OMX196630 OWT196630 PGP196630 PQL196630 QAH196630 QKD196630 QTZ196630 RDV196630 RNR196630 RXN196630 SHJ196630 SRF196630 TBB196630 TKX196630 TUT196630 UEP196630 UOL196630 UYH196630 VID196630 VRZ196630 WBV196630 WLR196630 WVN196630 E262166 JB262166 SX262166 ACT262166 AMP262166 AWL262166 BGH262166 BQD262166 BZZ262166 CJV262166 CTR262166 DDN262166 DNJ262166 DXF262166 EHB262166 EQX262166 FAT262166 FKP262166 FUL262166 GEH262166 GOD262166 GXZ262166 HHV262166 HRR262166 IBN262166 ILJ262166 IVF262166 JFB262166 JOX262166 JYT262166 KIP262166 KSL262166 LCH262166 LMD262166 LVZ262166 MFV262166 MPR262166 MZN262166 NJJ262166 NTF262166 ODB262166 OMX262166 OWT262166 PGP262166 PQL262166 QAH262166 QKD262166 QTZ262166 RDV262166 RNR262166 RXN262166 SHJ262166 SRF262166 TBB262166 TKX262166 TUT262166 UEP262166 UOL262166 UYH262166 VID262166 VRZ262166 WBV262166 WLR262166 WVN262166 E327702 JB327702 SX327702 ACT327702 AMP327702 AWL327702 BGH327702 BQD327702 BZZ327702 CJV327702 CTR327702 DDN327702 DNJ327702 DXF327702 EHB327702 EQX327702 FAT327702 FKP327702 FUL327702 GEH327702 GOD327702 GXZ327702 HHV327702 HRR327702 IBN327702 ILJ327702 IVF327702 JFB327702 JOX327702 JYT327702 KIP327702 KSL327702 LCH327702 LMD327702 LVZ327702 MFV327702 MPR327702 MZN327702 NJJ327702 NTF327702 ODB327702 OMX327702 OWT327702 PGP327702 PQL327702 QAH327702 QKD327702 QTZ327702 RDV327702 RNR327702 RXN327702 SHJ327702 SRF327702 TBB327702 TKX327702 TUT327702 UEP327702 UOL327702 UYH327702 VID327702 VRZ327702 WBV327702 WLR327702 WVN327702 E393238 JB393238 SX393238 ACT393238 AMP393238 AWL393238 BGH393238 BQD393238 BZZ393238 CJV393238 CTR393238 DDN393238 DNJ393238 DXF393238 EHB393238 EQX393238 FAT393238 FKP393238 FUL393238 GEH393238 GOD393238 GXZ393238 HHV393238 HRR393238 IBN393238 ILJ393238 IVF393238 JFB393238 JOX393238 JYT393238 KIP393238 KSL393238 LCH393238 LMD393238 LVZ393238 MFV393238 MPR393238 MZN393238 NJJ393238 NTF393238 ODB393238 OMX393238 OWT393238 PGP393238 PQL393238 QAH393238 QKD393238 QTZ393238 RDV393238 RNR393238 RXN393238 SHJ393238 SRF393238 TBB393238 TKX393238 TUT393238 UEP393238 UOL393238 UYH393238 VID393238 VRZ393238 WBV393238 WLR393238 WVN393238 E458774 JB458774 SX458774 ACT458774 AMP458774 AWL458774 BGH458774 BQD458774 BZZ458774 CJV458774 CTR458774 DDN458774 DNJ458774 DXF458774 EHB458774 EQX458774 FAT458774 FKP458774 FUL458774 GEH458774 GOD458774 GXZ458774 HHV458774 HRR458774 IBN458774 ILJ458774 IVF458774 JFB458774 JOX458774 JYT458774 KIP458774 KSL458774 LCH458774 LMD458774 LVZ458774 MFV458774 MPR458774 MZN458774 NJJ458774 NTF458774 ODB458774 OMX458774 OWT458774 PGP458774 PQL458774 QAH458774 QKD458774 QTZ458774 RDV458774 RNR458774 RXN458774 SHJ458774 SRF458774 TBB458774 TKX458774 TUT458774 UEP458774 UOL458774 UYH458774 VID458774 VRZ458774 WBV458774 WLR458774 WVN458774 E524310 JB524310 SX524310 ACT524310 AMP524310 AWL524310 BGH524310 BQD524310 BZZ524310 CJV524310 CTR524310 DDN524310 DNJ524310 DXF524310 EHB524310 EQX524310 FAT524310 FKP524310 FUL524310 GEH524310 GOD524310 GXZ524310 HHV524310 HRR524310 IBN524310 ILJ524310 IVF524310 JFB524310 JOX524310 JYT524310 KIP524310 KSL524310 LCH524310 LMD524310 LVZ524310 MFV524310 MPR524310 MZN524310 NJJ524310 NTF524310 ODB524310 OMX524310 OWT524310 PGP524310 PQL524310 QAH524310 QKD524310 QTZ524310 RDV524310 RNR524310 RXN524310 SHJ524310 SRF524310 TBB524310 TKX524310 TUT524310 UEP524310 UOL524310 UYH524310 VID524310 VRZ524310 WBV524310 WLR524310 WVN524310 E589846 JB589846 SX589846 ACT589846 AMP589846 AWL589846 BGH589846 BQD589846 BZZ589846 CJV589846 CTR589846 DDN589846 DNJ589846 DXF589846 EHB589846 EQX589846 FAT589846 FKP589846 FUL589846 GEH589846 GOD589846 GXZ589846 HHV589846 HRR589846 IBN589846 ILJ589846 IVF589846 JFB589846 JOX589846 JYT589846 KIP589846 KSL589846 LCH589846 LMD589846 LVZ589846 MFV589846 MPR589846 MZN589846 NJJ589846 NTF589846 ODB589846 OMX589846 OWT589846 PGP589846 PQL589846 QAH589846 QKD589846 QTZ589846 RDV589846 RNR589846 RXN589846 SHJ589846 SRF589846 TBB589846 TKX589846 TUT589846 UEP589846 UOL589846 UYH589846 VID589846 VRZ589846 WBV589846 WLR589846 WVN589846 E655382 JB655382 SX655382 ACT655382 AMP655382 AWL655382 BGH655382 BQD655382 BZZ655382 CJV655382 CTR655382 DDN655382 DNJ655382 DXF655382 EHB655382 EQX655382 FAT655382 FKP655382 FUL655382 GEH655382 GOD655382 GXZ655382 HHV655382 HRR655382 IBN655382 ILJ655382 IVF655382 JFB655382 JOX655382 JYT655382 KIP655382 KSL655382 LCH655382 LMD655382 LVZ655382 MFV655382 MPR655382 MZN655382 NJJ655382 NTF655382 ODB655382 OMX655382 OWT655382 PGP655382 PQL655382 QAH655382 QKD655382 QTZ655382 RDV655382 RNR655382 RXN655382 SHJ655382 SRF655382 TBB655382 TKX655382 TUT655382 UEP655382 UOL655382 UYH655382 VID655382 VRZ655382 WBV655382 WLR655382 WVN655382 E720918 JB720918 SX720918 ACT720918 AMP720918 AWL720918 BGH720918 BQD720918 BZZ720918 CJV720918 CTR720918 DDN720918 DNJ720918 DXF720918 EHB720918 EQX720918 FAT720918 FKP720918 FUL720918 GEH720918 GOD720918 GXZ720918 HHV720918 HRR720918 IBN720918 ILJ720918 IVF720918 JFB720918 JOX720918 JYT720918 KIP720918 KSL720918 LCH720918 LMD720918 LVZ720918 MFV720918 MPR720918 MZN720918 NJJ720918 NTF720918 ODB720918 OMX720918 OWT720918 PGP720918 PQL720918 QAH720918 QKD720918 QTZ720918 RDV720918 RNR720918 RXN720918 SHJ720918 SRF720918 TBB720918 TKX720918 TUT720918 UEP720918 UOL720918 UYH720918 VID720918 VRZ720918 WBV720918 WLR720918 WVN720918 E786454 JB786454 SX786454 ACT786454 AMP786454 AWL786454 BGH786454 BQD786454 BZZ786454 CJV786454 CTR786454 DDN786454 DNJ786454 DXF786454 EHB786454 EQX786454 FAT786454 FKP786454 FUL786454 GEH786454 GOD786454 GXZ786454 HHV786454 HRR786454 IBN786454 ILJ786454 IVF786454 JFB786454 JOX786454 JYT786454 KIP786454 KSL786454 LCH786454 LMD786454 LVZ786454 MFV786454 MPR786454 MZN786454 NJJ786454 NTF786454 ODB786454 OMX786454 OWT786454 PGP786454 PQL786454 QAH786454 QKD786454 QTZ786454 RDV786454 RNR786454 RXN786454 SHJ786454 SRF786454 TBB786454 TKX786454 TUT786454 UEP786454 UOL786454 UYH786454 VID786454 VRZ786454 WBV786454 WLR786454 WVN786454 E851990 JB851990 SX851990 ACT851990 AMP851990 AWL851990 BGH851990 BQD851990 BZZ851990 CJV851990 CTR851990 DDN851990 DNJ851990 DXF851990 EHB851990 EQX851990 FAT851990 FKP851990 FUL851990 GEH851990 GOD851990 GXZ851990 HHV851990 HRR851990 IBN851990 ILJ851990 IVF851990 JFB851990 JOX851990 JYT851990 KIP851990 KSL851990 LCH851990 LMD851990 LVZ851990 MFV851990 MPR851990 MZN851990 NJJ851990 NTF851990 ODB851990 OMX851990 OWT851990 PGP851990 PQL851990 QAH851990 QKD851990 QTZ851990 RDV851990 RNR851990 RXN851990 SHJ851990 SRF851990 TBB851990 TKX851990 TUT851990 UEP851990 UOL851990 UYH851990 VID851990 VRZ851990 WBV851990 WLR851990 WVN851990 E917526 JB917526 SX917526 ACT917526 AMP917526 AWL917526 BGH917526 BQD917526 BZZ917526 CJV917526 CTR917526 DDN917526 DNJ917526 DXF917526 EHB917526 EQX917526 FAT917526 FKP917526 FUL917526 GEH917526 GOD917526 GXZ917526 HHV917526 HRR917526 IBN917526 ILJ917526 IVF917526 JFB917526 JOX917526 JYT917526 KIP917526 KSL917526 LCH917526 LMD917526 LVZ917526 MFV917526 MPR917526 MZN917526 NJJ917526 NTF917526 ODB917526 OMX917526 OWT917526 PGP917526 PQL917526 QAH917526 QKD917526 QTZ917526 RDV917526 RNR917526 RXN917526 SHJ917526 SRF917526 TBB917526 TKX917526 TUT917526 UEP917526 UOL917526 UYH917526 VID917526 VRZ917526 WBV917526 WLR917526 WVN917526 E983062 JB983062 SX983062 ACT983062 AMP983062 AWL983062 BGH983062 BQD983062 BZZ983062 CJV983062 CTR983062 DDN983062 DNJ983062 DXF983062 EHB983062 EQX983062 FAT983062 FKP983062 FUL983062 GEH983062 GOD983062 GXZ983062 HHV983062 HRR983062 IBN983062 ILJ983062 IVF983062 JFB983062 JOX983062 JYT983062 KIP983062 KSL983062 LCH983062 LMD983062 LVZ983062 MFV983062 MPR983062 MZN983062 NJJ983062 NTF983062 ODB983062 OMX983062 OWT983062 PGP983062 PQL983062 QAH983062 QKD983062 QTZ983062 RDV983062 RNR983062 RXN983062 SHJ983062 SRF983062 TBB983062 TKX983062 TUT983062 UEP983062 UOL983062 UYH983062 VID983062 VRZ983062 WBV983062 WLR983062 WVN983062 WVN983066 E65562 JB65562 SX65562 ACT65562 AMP65562 AWL65562 BGH65562 BQD65562 BZZ65562 CJV65562 CTR65562 DDN65562 DNJ65562 DXF65562 EHB65562 EQX65562 FAT65562 FKP65562 FUL65562 GEH65562 GOD65562 GXZ65562 HHV65562 HRR65562 IBN65562 ILJ65562 IVF65562 JFB65562 JOX65562 JYT65562 KIP65562 KSL65562 LCH65562 LMD65562 LVZ65562 MFV65562 MPR65562 MZN65562 NJJ65562 NTF65562 ODB65562 OMX65562 OWT65562 PGP65562 PQL65562 QAH65562 QKD65562 QTZ65562 RDV65562 RNR65562 RXN65562 SHJ65562 SRF65562 TBB65562 TKX65562 TUT65562 UEP65562 UOL65562 UYH65562 VID65562 VRZ65562 WBV65562 WLR65562 WVN65562 E131098 JB131098 SX131098 ACT131098 AMP131098 AWL131098 BGH131098 BQD131098 BZZ131098 CJV131098 CTR131098 DDN131098 DNJ131098 DXF131098 EHB131098 EQX131098 FAT131098 FKP131098 FUL131098 GEH131098 GOD131098 GXZ131098 HHV131098 HRR131098 IBN131098 ILJ131098 IVF131098 JFB131098 JOX131098 JYT131098 KIP131098 KSL131098 LCH131098 LMD131098 LVZ131098 MFV131098 MPR131098 MZN131098 NJJ131098 NTF131098 ODB131098 OMX131098 OWT131098 PGP131098 PQL131098 QAH131098 QKD131098 QTZ131098 RDV131098 RNR131098 RXN131098 SHJ131098 SRF131098 TBB131098 TKX131098 TUT131098 UEP131098 UOL131098 UYH131098 VID131098 VRZ131098 WBV131098 WLR131098 WVN131098 E196634 JB196634 SX196634 ACT196634 AMP196634 AWL196634 BGH196634 BQD196634 BZZ196634 CJV196634 CTR196634 DDN196634 DNJ196634 DXF196634 EHB196634 EQX196634 FAT196634 FKP196634 FUL196634 GEH196634 GOD196634 GXZ196634 HHV196634 HRR196634 IBN196634 ILJ196634 IVF196634 JFB196634 JOX196634 JYT196634 KIP196634 KSL196634 LCH196634 LMD196634 LVZ196634 MFV196634 MPR196634 MZN196634 NJJ196634 NTF196634 ODB196634 OMX196634 OWT196634 PGP196634 PQL196634 QAH196634 QKD196634 QTZ196634 RDV196634 RNR196634 RXN196634 SHJ196634 SRF196634 TBB196634 TKX196634 TUT196634 UEP196634 UOL196634 UYH196634 VID196634 VRZ196634 WBV196634 WLR196634 WVN196634 E262170 JB262170 SX262170 ACT262170 AMP262170 AWL262170 BGH262170 BQD262170 BZZ262170 CJV262170 CTR262170 DDN262170 DNJ262170 DXF262170 EHB262170 EQX262170 FAT262170 FKP262170 FUL262170 GEH262170 GOD262170 GXZ262170 HHV262170 HRR262170 IBN262170 ILJ262170 IVF262170 JFB262170 JOX262170 JYT262170 KIP262170 KSL262170 LCH262170 LMD262170 LVZ262170 MFV262170 MPR262170 MZN262170 NJJ262170 NTF262170 ODB262170 OMX262170 OWT262170 PGP262170 PQL262170 QAH262170 QKD262170 QTZ262170 RDV262170 RNR262170 RXN262170 SHJ262170 SRF262170 TBB262170 TKX262170 TUT262170 UEP262170 UOL262170 UYH262170 VID262170 VRZ262170 WBV262170 WLR262170 WVN262170 E327706 JB327706 SX327706 ACT327706 AMP327706 AWL327706 BGH327706 BQD327706 BZZ327706 CJV327706 CTR327706 DDN327706 DNJ327706 DXF327706 EHB327706 EQX327706 FAT327706 FKP327706 FUL327706 GEH327706 GOD327706 GXZ327706 HHV327706 HRR327706 IBN327706 ILJ327706 IVF327706 JFB327706 JOX327706 JYT327706 KIP327706 KSL327706 LCH327706 LMD327706 LVZ327706 MFV327706 MPR327706 MZN327706 NJJ327706 NTF327706 ODB327706 OMX327706 OWT327706 PGP327706 PQL327706 QAH327706 QKD327706 QTZ327706 RDV327706 RNR327706 RXN327706 SHJ327706 SRF327706 TBB327706 TKX327706 TUT327706 UEP327706 UOL327706 UYH327706 VID327706 VRZ327706 WBV327706 WLR327706 WVN327706 E393242 JB393242 SX393242 ACT393242 AMP393242 AWL393242 BGH393242 BQD393242 BZZ393242 CJV393242 CTR393242 DDN393242 DNJ393242 DXF393242 EHB393242 EQX393242 FAT393242 FKP393242 FUL393242 GEH393242 GOD393242 GXZ393242 HHV393242 HRR393242 IBN393242 ILJ393242 IVF393242 JFB393242 JOX393242 JYT393242 KIP393242 KSL393242 LCH393242 LMD393242 LVZ393242 MFV393242 MPR393242 MZN393242 NJJ393242 NTF393242 ODB393242 OMX393242 OWT393242 PGP393242 PQL393242 QAH393242 QKD393242 QTZ393242 RDV393242 RNR393242 RXN393242 SHJ393242 SRF393242 TBB393242 TKX393242 TUT393242 UEP393242 UOL393242 UYH393242 VID393242 VRZ393242 WBV393242 WLR393242 WVN393242 E458778 JB458778 SX458778 ACT458778 AMP458778 AWL458778 BGH458778 BQD458778 BZZ458778 CJV458778 CTR458778 DDN458778 DNJ458778 DXF458778 EHB458778 EQX458778 FAT458778 FKP458778 FUL458778 GEH458778 GOD458778 GXZ458778 HHV458778 HRR458778 IBN458778 ILJ458778 IVF458778 JFB458778 JOX458778 JYT458778 KIP458778 KSL458778 LCH458778 LMD458778 LVZ458778 MFV458778 MPR458778 MZN458778 NJJ458778 NTF458778 ODB458778 OMX458778 OWT458778 PGP458778 PQL458778 QAH458778 QKD458778 QTZ458778 RDV458778 RNR458778 RXN458778 SHJ458778 SRF458778 TBB458778 TKX458778 TUT458778 UEP458778 UOL458778 UYH458778 VID458778 VRZ458778 WBV458778 WLR458778 WVN458778 E524314 JB524314 SX524314 ACT524314 AMP524314 AWL524314 BGH524314 BQD524314 BZZ524314 CJV524314 CTR524314 DDN524314 DNJ524314 DXF524314 EHB524314 EQX524314 FAT524314 FKP524314 FUL524314 GEH524314 GOD524314 GXZ524314 HHV524314 HRR524314 IBN524314 ILJ524314 IVF524314 JFB524314 JOX524314 JYT524314 KIP524314 KSL524314 LCH524314 LMD524314 LVZ524314 MFV524314 MPR524314 MZN524314 NJJ524314 NTF524314 ODB524314 OMX524314 OWT524314 PGP524314 PQL524314 QAH524314 QKD524314 QTZ524314 RDV524314 RNR524314 RXN524314 SHJ524314 SRF524314 TBB524314 TKX524314 TUT524314 UEP524314 UOL524314 UYH524314 VID524314 VRZ524314 WBV524314 WLR524314 WVN524314 E589850 JB589850 SX589850 ACT589850 AMP589850 AWL589850 BGH589850 BQD589850 BZZ589850 CJV589850 CTR589850 DDN589850 DNJ589850 DXF589850 EHB589850 EQX589850 FAT589850 FKP589850 FUL589850 GEH589850 GOD589850 GXZ589850 HHV589850 HRR589850 IBN589850 ILJ589850 IVF589850 JFB589850 JOX589850 JYT589850 KIP589850 KSL589850 LCH589850 LMD589850 LVZ589850 MFV589850 MPR589850 MZN589850 NJJ589850 NTF589850 ODB589850 OMX589850 OWT589850 PGP589850 PQL589850 QAH589850 QKD589850 QTZ589850 RDV589850 RNR589850 RXN589850 SHJ589850 SRF589850 TBB589850 TKX589850 TUT589850 UEP589850 UOL589850 UYH589850 VID589850 VRZ589850 WBV589850 WLR589850 WVN589850 E655386 JB655386 SX655386 ACT655386 AMP655386 AWL655386 BGH655386 BQD655386 BZZ655386 CJV655386 CTR655386 DDN655386 DNJ655386 DXF655386 EHB655386 EQX655386 FAT655386 FKP655386 FUL655386 GEH655386 GOD655386 GXZ655386 HHV655386 HRR655386 IBN655386 ILJ655386 IVF655386 JFB655386 JOX655386 JYT655386 KIP655386 KSL655386 LCH655386 LMD655386 LVZ655386 MFV655386 MPR655386 MZN655386 NJJ655386 NTF655386 ODB655386 OMX655386 OWT655386 PGP655386 PQL655386 QAH655386 QKD655386 QTZ655386 RDV655386 RNR655386 RXN655386 SHJ655386 SRF655386 TBB655386 TKX655386 TUT655386 UEP655386 UOL655386 UYH655386 VID655386 VRZ655386 WBV655386 WLR655386 WVN655386 E720922 JB720922 SX720922 ACT720922 AMP720922 AWL720922 BGH720922 BQD720922 BZZ720922 CJV720922 CTR720922 DDN720922 DNJ720922 DXF720922 EHB720922 EQX720922 FAT720922 FKP720922 FUL720922 GEH720922 GOD720922 GXZ720922 HHV720922 HRR720922 IBN720922 ILJ720922 IVF720922 JFB720922 JOX720922 JYT720922 KIP720922 KSL720922 LCH720922 LMD720922 LVZ720922 MFV720922 MPR720922 MZN720922 NJJ720922 NTF720922 ODB720922 OMX720922 OWT720922 PGP720922 PQL720922 QAH720922 QKD720922 QTZ720922 RDV720922 RNR720922 RXN720922 SHJ720922 SRF720922 TBB720922 TKX720922 TUT720922 UEP720922 UOL720922 UYH720922 VID720922 VRZ720922 WBV720922 WLR720922 WVN720922 E786458 JB786458 SX786458 ACT786458 AMP786458 AWL786458 BGH786458 BQD786458 BZZ786458 CJV786458 CTR786458 DDN786458 DNJ786458 DXF786458 EHB786458 EQX786458 FAT786458 FKP786458 FUL786458 GEH786458 GOD786458 GXZ786458 HHV786458 HRR786458 IBN786458 ILJ786458 IVF786458 JFB786458 JOX786458 JYT786458 KIP786458 KSL786458 LCH786458 LMD786458 LVZ786458 MFV786458 MPR786458 MZN786458 NJJ786458 NTF786458 ODB786458 OMX786458 OWT786458 PGP786458 PQL786458 QAH786458 QKD786458 QTZ786458 RDV786458 RNR786458 RXN786458 SHJ786458 SRF786458 TBB786458 TKX786458 TUT786458 UEP786458 UOL786458 UYH786458 VID786458 VRZ786458 WBV786458 WLR786458 WVN786458 E851994 JB851994 SX851994 ACT851994 AMP851994 AWL851994 BGH851994 BQD851994 BZZ851994 CJV851994 CTR851994 DDN851994 DNJ851994 DXF851994 EHB851994 EQX851994 FAT851994 FKP851994 FUL851994 GEH851994 GOD851994 GXZ851994 HHV851994 HRR851994 IBN851994 ILJ851994 IVF851994 JFB851994 JOX851994 JYT851994 KIP851994 KSL851994 LCH851994 LMD851994 LVZ851994 MFV851994 MPR851994 MZN851994 NJJ851994 NTF851994 ODB851994 OMX851994 OWT851994 PGP851994 PQL851994 QAH851994 QKD851994 QTZ851994 RDV851994 RNR851994 RXN851994 SHJ851994 SRF851994 TBB851994 TKX851994 TUT851994 UEP851994 UOL851994 UYH851994 VID851994 VRZ851994 WBV851994 WLR851994 WVN851994 E917530 JB917530 SX917530 ACT917530 AMP917530 AWL917530 BGH917530 BQD917530 BZZ917530 CJV917530 CTR917530 DDN917530 DNJ917530 DXF917530 EHB917530 EQX917530 FAT917530 FKP917530 FUL917530 GEH917530 GOD917530 GXZ917530 HHV917530 HRR917530 IBN917530 ILJ917530 IVF917530 JFB917530 JOX917530 JYT917530 KIP917530 KSL917530 LCH917530 LMD917530 LVZ917530 MFV917530 MPR917530 MZN917530 NJJ917530 NTF917530 ODB917530 OMX917530 OWT917530 PGP917530 PQL917530 QAH917530 QKD917530 QTZ917530 RDV917530 RNR917530 RXN917530 SHJ917530 SRF917530 TBB917530 TKX917530 TUT917530 UEP917530 UOL917530 UYH917530 VID917530 VRZ917530 WBV917530 WLR917530 WVN917530 E983066 JB983066 SX983066 ACT983066 AMP983066 AWL983066 BGH983066 BQD983066 BZZ983066 CJV983066 CTR983066 DDN983066 DNJ983066 DXF983066 EHB983066 EQX983066 FAT983066 FKP983066 FUL983066 GEH983066 GOD983066 GXZ983066 HHV983066 HRR983066 IBN983066 ILJ983066 IVF983066 JFB983066 JOX983066 JYT983066 KIP983066 KSL983066 LCH983066 LMD983066 LVZ983066 MFV983066 MPR983066 MZN983066 NJJ983066 NTF983066 ODB983066 OMX983066 OWT983066 PGP983066 PQL983066 QAH983066 QKD983066 QTZ983066 RDV983066 RNR983066 RXN983066 SHJ983066 SRF983066 TBB983066 TKX983066 TUT983066 UEP983066 UOL983066 UYH983066 VID983066 VRZ983066 WBV983066 WLR983066 SX10:SX35 E21:E22 JB10:JB35 WVN10:WVN35 WLR10:WLR35 WBV10:WBV35 VRZ10:VRZ35 VID10:VID35 UYH10:UYH35 UOL10:UOL35 UEP10:UEP35 TUT10:TUT35 TKX10:TKX35 TBB10:TBB35 SRF10:SRF35 SHJ10:SHJ35 RXN10:RXN35 RNR10:RNR35 RDV10:RDV35 QTZ10:QTZ35 QKD10:QKD35 QAH10:QAH35 PQL10:PQL35 PGP10:PGP35 OWT10:OWT35 OMX10:OMX35 ODB10:ODB35 NTF10:NTF35 NJJ10:NJJ35 MZN10:MZN35 MPR10:MPR35 MFV10:MFV35 LVZ10:LVZ35 LMD10:LMD35 LCH10:LCH35 KSL10:KSL35 KIP10:KIP35 JYT10:JYT35 JOX10:JOX35 JFB10:JFB35 IVF10:IVF35 ILJ10:ILJ35 IBN10:IBN35 HRR10:HRR35 HHV10:HHV35 GXZ10:GXZ35 GOD10:GOD35 GEH10:GEH35 FUL10:FUL35 FKP10:FKP35 FAT10:FAT35 EQX10:EQX35 EHB10:EHB35 DXF10:DXF35 DNJ10:DNJ35 DDN10:DDN35 CTR10:CTR35 CJV10:CJV35 BZZ10:BZZ35 BQD10:BQD35 BGH10:BGH35 AWL10:AWL35 AMP10:AMP35 ACT10:ACT35 E13:E15 E19" xr:uid="{CC3D01A1-CEB5-4ACA-BC67-F40B76453E9A}">
      <formula1>0</formula1>
      <formula2>999999999999</formula2>
    </dataValidation>
    <dataValidation type="whole" allowBlank="1" showInputMessage="1" showErrorMessage="1" errorTitle="Atentie!" error="Se introduce un numar intreg." sqref="JC18:JD35 SY18:SZ35 ACU18:ACV35 AMQ18:AMR35 AWM18:AWN35 BGI18:BGJ35 BQE18:BQF35 CAA18:CAB35 CJW18:CJX35 CTS18:CTT35 DDO18:DDP35 DNK18:DNL35 DXG18:DXH35 EHC18:EHD35 EQY18:EQZ35 FAU18:FAV35 FKQ18:FKR35 FUM18:FUN35 GEI18:GEJ35 GOE18:GOF35 GYA18:GYB35 HHW18:HHX35 HRS18:HRT35 IBO18:IBP35 ILK18:ILL35 IVG18:IVH35 JFC18:JFD35 JOY18:JOZ35 JYU18:JYV35 KIQ18:KIR35 KSM18:KSN35 LCI18:LCJ35 LME18:LMF35 LWA18:LWB35 MFW18:MFX35 MPS18:MPT35 MZO18:MZP35 NJK18:NJL35 NTG18:NTH35 ODC18:ODD35 OMY18:OMZ35 OWU18:OWV35 PGQ18:PGR35 PQM18:PQN35 QAI18:QAJ35 QKE18:QKF35 QUA18:QUB35 RDW18:RDX35 RNS18:RNT35 RXO18:RXP35 SHK18:SHL35 SRG18:SRH35 TBC18:TBD35 TKY18:TKZ35 TUU18:TUV35 UEQ18:UER35 UOM18:UON35 UYI18:UYJ35 VIE18:VIF35 VSA18:VSB35 WBW18:WBX35 WLS18:WLT35 WVO18:WVP35 JC65574:JD65574 SY65574:SZ65574 ACU65574:ACV65574 AMQ65574:AMR65574 AWM65574:AWN65574 BGI65574:BGJ65574 BQE65574:BQF65574 CAA65574:CAB65574 CJW65574:CJX65574 CTS65574:CTT65574 DDO65574:DDP65574 DNK65574:DNL65574 DXG65574:DXH65574 EHC65574:EHD65574 EQY65574:EQZ65574 FAU65574:FAV65574 FKQ65574:FKR65574 FUM65574:FUN65574 GEI65574:GEJ65574 GOE65574:GOF65574 GYA65574:GYB65574 HHW65574:HHX65574 HRS65574:HRT65574 IBO65574:IBP65574 ILK65574:ILL65574 IVG65574:IVH65574 JFC65574:JFD65574 JOY65574:JOZ65574 JYU65574:JYV65574 KIQ65574:KIR65574 KSM65574:KSN65574 LCI65574:LCJ65574 LME65574:LMF65574 LWA65574:LWB65574 MFW65574:MFX65574 MPS65574:MPT65574 MZO65574:MZP65574 NJK65574:NJL65574 NTG65574:NTH65574 ODC65574:ODD65574 OMY65574:OMZ65574 OWU65574:OWV65574 PGQ65574:PGR65574 PQM65574:PQN65574 QAI65574:QAJ65574 QKE65574:QKF65574 QUA65574:QUB65574 RDW65574:RDX65574 RNS65574:RNT65574 RXO65574:RXP65574 SHK65574:SHL65574 SRG65574:SRH65574 TBC65574:TBD65574 TKY65574:TKZ65574 TUU65574:TUV65574 UEQ65574:UER65574 UOM65574:UON65574 UYI65574:UYJ65574 VIE65574:VIF65574 VSA65574:VSB65574 WBW65574:WBX65574 WLS65574:WLT65574 WVO65574:WVP65574 JC131110:JD131110 SY131110:SZ131110 ACU131110:ACV131110 AMQ131110:AMR131110 AWM131110:AWN131110 BGI131110:BGJ131110 BQE131110:BQF131110 CAA131110:CAB131110 CJW131110:CJX131110 CTS131110:CTT131110 DDO131110:DDP131110 DNK131110:DNL131110 DXG131110:DXH131110 EHC131110:EHD131110 EQY131110:EQZ131110 FAU131110:FAV131110 FKQ131110:FKR131110 FUM131110:FUN131110 GEI131110:GEJ131110 GOE131110:GOF131110 GYA131110:GYB131110 HHW131110:HHX131110 HRS131110:HRT131110 IBO131110:IBP131110 ILK131110:ILL131110 IVG131110:IVH131110 JFC131110:JFD131110 JOY131110:JOZ131110 JYU131110:JYV131110 KIQ131110:KIR131110 KSM131110:KSN131110 LCI131110:LCJ131110 LME131110:LMF131110 LWA131110:LWB131110 MFW131110:MFX131110 MPS131110:MPT131110 MZO131110:MZP131110 NJK131110:NJL131110 NTG131110:NTH131110 ODC131110:ODD131110 OMY131110:OMZ131110 OWU131110:OWV131110 PGQ131110:PGR131110 PQM131110:PQN131110 QAI131110:QAJ131110 QKE131110:QKF131110 QUA131110:QUB131110 RDW131110:RDX131110 RNS131110:RNT131110 RXO131110:RXP131110 SHK131110:SHL131110 SRG131110:SRH131110 TBC131110:TBD131110 TKY131110:TKZ131110 TUU131110:TUV131110 UEQ131110:UER131110 UOM131110:UON131110 UYI131110:UYJ131110 VIE131110:VIF131110 VSA131110:VSB131110 WBW131110:WBX131110 WLS131110:WLT131110 WVO131110:WVP131110 JC196646:JD196646 SY196646:SZ196646 ACU196646:ACV196646 AMQ196646:AMR196646 AWM196646:AWN196646 BGI196646:BGJ196646 BQE196646:BQF196646 CAA196646:CAB196646 CJW196646:CJX196646 CTS196646:CTT196646 DDO196646:DDP196646 DNK196646:DNL196646 DXG196646:DXH196646 EHC196646:EHD196646 EQY196646:EQZ196646 FAU196646:FAV196646 FKQ196646:FKR196646 FUM196646:FUN196646 GEI196646:GEJ196646 GOE196646:GOF196646 GYA196646:GYB196646 HHW196646:HHX196646 HRS196646:HRT196646 IBO196646:IBP196646 ILK196646:ILL196646 IVG196646:IVH196646 JFC196646:JFD196646 JOY196646:JOZ196646 JYU196646:JYV196646 KIQ196646:KIR196646 KSM196646:KSN196646 LCI196646:LCJ196646 LME196646:LMF196646 LWA196646:LWB196646 MFW196646:MFX196646 MPS196646:MPT196646 MZO196646:MZP196646 NJK196646:NJL196646 NTG196646:NTH196646 ODC196646:ODD196646 OMY196646:OMZ196646 OWU196646:OWV196646 PGQ196646:PGR196646 PQM196646:PQN196646 QAI196646:QAJ196646 QKE196646:QKF196646 QUA196646:QUB196646 RDW196646:RDX196646 RNS196646:RNT196646 RXO196646:RXP196646 SHK196646:SHL196646 SRG196646:SRH196646 TBC196646:TBD196646 TKY196646:TKZ196646 TUU196646:TUV196646 UEQ196646:UER196646 UOM196646:UON196646 UYI196646:UYJ196646 VIE196646:VIF196646 VSA196646:VSB196646 WBW196646:WBX196646 WLS196646:WLT196646 WVO196646:WVP196646 JC262182:JD262182 SY262182:SZ262182 ACU262182:ACV262182 AMQ262182:AMR262182 AWM262182:AWN262182 BGI262182:BGJ262182 BQE262182:BQF262182 CAA262182:CAB262182 CJW262182:CJX262182 CTS262182:CTT262182 DDO262182:DDP262182 DNK262182:DNL262182 DXG262182:DXH262182 EHC262182:EHD262182 EQY262182:EQZ262182 FAU262182:FAV262182 FKQ262182:FKR262182 FUM262182:FUN262182 GEI262182:GEJ262182 GOE262182:GOF262182 GYA262182:GYB262182 HHW262182:HHX262182 HRS262182:HRT262182 IBO262182:IBP262182 ILK262182:ILL262182 IVG262182:IVH262182 JFC262182:JFD262182 JOY262182:JOZ262182 JYU262182:JYV262182 KIQ262182:KIR262182 KSM262182:KSN262182 LCI262182:LCJ262182 LME262182:LMF262182 LWA262182:LWB262182 MFW262182:MFX262182 MPS262182:MPT262182 MZO262182:MZP262182 NJK262182:NJL262182 NTG262182:NTH262182 ODC262182:ODD262182 OMY262182:OMZ262182 OWU262182:OWV262182 PGQ262182:PGR262182 PQM262182:PQN262182 QAI262182:QAJ262182 QKE262182:QKF262182 QUA262182:QUB262182 RDW262182:RDX262182 RNS262182:RNT262182 RXO262182:RXP262182 SHK262182:SHL262182 SRG262182:SRH262182 TBC262182:TBD262182 TKY262182:TKZ262182 TUU262182:TUV262182 UEQ262182:UER262182 UOM262182:UON262182 UYI262182:UYJ262182 VIE262182:VIF262182 VSA262182:VSB262182 WBW262182:WBX262182 WLS262182:WLT262182 WVO262182:WVP262182 JC327718:JD327718 SY327718:SZ327718 ACU327718:ACV327718 AMQ327718:AMR327718 AWM327718:AWN327718 BGI327718:BGJ327718 BQE327718:BQF327718 CAA327718:CAB327718 CJW327718:CJX327718 CTS327718:CTT327718 DDO327718:DDP327718 DNK327718:DNL327718 DXG327718:DXH327718 EHC327718:EHD327718 EQY327718:EQZ327718 FAU327718:FAV327718 FKQ327718:FKR327718 FUM327718:FUN327718 GEI327718:GEJ327718 GOE327718:GOF327718 GYA327718:GYB327718 HHW327718:HHX327718 HRS327718:HRT327718 IBO327718:IBP327718 ILK327718:ILL327718 IVG327718:IVH327718 JFC327718:JFD327718 JOY327718:JOZ327718 JYU327718:JYV327718 KIQ327718:KIR327718 KSM327718:KSN327718 LCI327718:LCJ327718 LME327718:LMF327718 LWA327718:LWB327718 MFW327718:MFX327718 MPS327718:MPT327718 MZO327718:MZP327718 NJK327718:NJL327718 NTG327718:NTH327718 ODC327718:ODD327718 OMY327718:OMZ327718 OWU327718:OWV327718 PGQ327718:PGR327718 PQM327718:PQN327718 QAI327718:QAJ327718 QKE327718:QKF327718 QUA327718:QUB327718 RDW327718:RDX327718 RNS327718:RNT327718 RXO327718:RXP327718 SHK327718:SHL327718 SRG327718:SRH327718 TBC327718:TBD327718 TKY327718:TKZ327718 TUU327718:TUV327718 UEQ327718:UER327718 UOM327718:UON327718 UYI327718:UYJ327718 VIE327718:VIF327718 VSA327718:VSB327718 WBW327718:WBX327718 WLS327718:WLT327718 WVO327718:WVP327718 JC393254:JD393254 SY393254:SZ393254 ACU393254:ACV393254 AMQ393254:AMR393254 AWM393254:AWN393254 BGI393254:BGJ393254 BQE393254:BQF393254 CAA393254:CAB393254 CJW393254:CJX393254 CTS393254:CTT393254 DDO393254:DDP393254 DNK393254:DNL393254 DXG393254:DXH393254 EHC393254:EHD393254 EQY393254:EQZ393254 FAU393254:FAV393254 FKQ393254:FKR393254 FUM393254:FUN393254 GEI393254:GEJ393254 GOE393254:GOF393254 GYA393254:GYB393254 HHW393254:HHX393254 HRS393254:HRT393254 IBO393254:IBP393254 ILK393254:ILL393254 IVG393254:IVH393254 JFC393254:JFD393254 JOY393254:JOZ393254 JYU393254:JYV393254 KIQ393254:KIR393254 KSM393254:KSN393254 LCI393254:LCJ393254 LME393254:LMF393254 LWA393254:LWB393254 MFW393254:MFX393254 MPS393254:MPT393254 MZO393254:MZP393254 NJK393254:NJL393254 NTG393254:NTH393254 ODC393254:ODD393254 OMY393254:OMZ393254 OWU393254:OWV393254 PGQ393254:PGR393254 PQM393254:PQN393254 QAI393254:QAJ393254 QKE393254:QKF393254 QUA393254:QUB393254 RDW393254:RDX393254 RNS393254:RNT393254 RXO393254:RXP393254 SHK393254:SHL393254 SRG393254:SRH393254 TBC393254:TBD393254 TKY393254:TKZ393254 TUU393254:TUV393254 UEQ393254:UER393254 UOM393254:UON393254 UYI393254:UYJ393254 VIE393254:VIF393254 VSA393254:VSB393254 WBW393254:WBX393254 WLS393254:WLT393254 WVO393254:WVP393254 JC458790:JD458790 SY458790:SZ458790 ACU458790:ACV458790 AMQ458790:AMR458790 AWM458790:AWN458790 BGI458790:BGJ458790 BQE458790:BQF458790 CAA458790:CAB458790 CJW458790:CJX458790 CTS458790:CTT458790 DDO458790:DDP458790 DNK458790:DNL458790 DXG458790:DXH458790 EHC458790:EHD458790 EQY458790:EQZ458790 FAU458790:FAV458790 FKQ458790:FKR458790 FUM458790:FUN458790 GEI458790:GEJ458790 GOE458790:GOF458790 GYA458790:GYB458790 HHW458790:HHX458790 HRS458790:HRT458790 IBO458790:IBP458790 ILK458790:ILL458790 IVG458790:IVH458790 JFC458790:JFD458790 JOY458790:JOZ458790 JYU458790:JYV458790 KIQ458790:KIR458790 KSM458790:KSN458790 LCI458790:LCJ458790 LME458790:LMF458790 LWA458790:LWB458790 MFW458790:MFX458790 MPS458790:MPT458790 MZO458790:MZP458790 NJK458790:NJL458790 NTG458790:NTH458790 ODC458790:ODD458790 OMY458790:OMZ458790 OWU458790:OWV458790 PGQ458790:PGR458790 PQM458790:PQN458790 QAI458790:QAJ458790 QKE458790:QKF458790 QUA458790:QUB458790 RDW458790:RDX458790 RNS458790:RNT458790 RXO458790:RXP458790 SHK458790:SHL458790 SRG458790:SRH458790 TBC458790:TBD458790 TKY458790:TKZ458790 TUU458790:TUV458790 UEQ458790:UER458790 UOM458790:UON458790 UYI458790:UYJ458790 VIE458790:VIF458790 VSA458790:VSB458790 WBW458790:WBX458790 WLS458790:WLT458790 WVO458790:WVP458790 JC524326:JD524326 SY524326:SZ524326 ACU524326:ACV524326 AMQ524326:AMR524326 AWM524326:AWN524326 BGI524326:BGJ524326 BQE524326:BQF524326 CAA524326:CAB524326 CJW524326:CJX524326 CTS524326:CTT524326 DDO524326:DDP524326 DNK524326:DNL524326 DXG524326:DXH524326 EHC524326:EHD524326 EQY524326:EQZ524326 FAU524326:FAV524326 FKQ524326:FKR524326 FUM524326:FUN524326 GEI524326:GEJ524326 GOE524326:GOF524326 GYA524326:GYB524326 HHW524326:HHX524326 HRS524326:HRT524326 IBO524326:IBP524326 ILK524326:ILL524326 IVG524326:IVH524326 JFC524326:JFD524326 JOY524326:JOZ524326 JYU524326:JYV524326 KIQ524326:KIR524326 KSM524326:KSN524326 LCI524326:LCJ524326 LME524326:LMF524326 LWA524326:LWB524326 MFW524326:MFX524326 MPS524326:MPT524326 MZO524326:MZP524326 NJK524326:NJL524326 NTG524326:NTH524326 ODC524326:ODD524326 OMY524326:OMZ524326 OWU524326:OWV524326 PGQ524326:PGR524326 PQM524326:PQN524326 QAI524326:QAJ524326 QKE524326:QKF524326 QUA524326:QUB524326 RDW524326:RDX524326 RNS524326:RNT524326 RXO524326:RXP524326 SHK524326:SHL524326 SRG524326:SRH524326 TBC524326:TBD524326 TKY524326:TKZ524326 TUU524326:TUV524326 UEQ524326:UER524326 UOM524326:UON524326 UYI524326:UYJ524326 VIE524326:VIF524326 VSA524326:VSB524326 WBW524326:WBX524326 WLS524326:WLT524326 WVO524326:WVP524326 JC589862:JD589862 SY589862:SZ589862 ACU589862:ACV589862 AMQ589862:AMR589862 AWM589862:AWN589862 BGI589862:BGJ589862 BQE589862:BQF589862 CAA589862:CAB589862 CJW589862:CJX589862 CTS589862:CTT589862 DDO589862:DDP589862 DNK589862:DNL589862 DXG589862:DXH589862 EHC589862:EHD589862 EQY589862:EQZ589862 FAU589862:FAV589862 FKQ589862:FKR589862 FUM589862:FUN589862 GEI589862:GEJ589862 GOE589862:GOF589862 GYA589862:GYB589862 HHW589862:HHX589862 HRS589862:HRT589862 IBO589862:IBP589862 ILK589862:ILL589862 IVG589862:IVH589862 JFC589862:JFD589862 JOY589862:JOZ589862 JYU589862:JYV589862 KIQ589862:KIR589862 KSM589862:KSN589862 LCI589862:LCJ589862 LME589862:LMF589862 LWA589862:LWB589862 MFW589862:MFX589862 MPS589862:MPT589862 MZO589862:MZP589862 NJK589862:NJL589862 NTG589862:NTH589862 ODC589862:ODD589862 OMY589862:OMZ589862 OWU589862:OWV589862 PGQ589862:PGR589862 PQM589862:PQN589862 QAI589862:QAJ589862 QKE589862:QKF589862 QUA589862:QUB589862 RDW589862:RDX589862 RNS589862:RNT589862 RXO589862:RXP589862 SHK589862:SHL589862 SRG589862:SRH589862 TBC589862:TBD589862 TKY589862:TKZ589862 TUU589862:TUV589862 UEQ589862:UER589862 UOM589862:UON589862 UYI589862:UYJ589862 VIE589862:VIF589862 VSA589862:VSB589862 WBW589862:WBX589862 WLS589862:WLT589862 WVO589862:WVP589862 JC655398:JD655398 SY655398:SZ655398 ACU655398:ACV655398 AMQ655398:AMR655398 AWM655398:AWN655398 BGI655398:BGJ655398 BQE655398:BQF655398 CAA655398:CAB655398 CJW655398:CJX655398 CTS655398:CTT655398 DDO655398:DDP655398 DNK655398:DNL655398 DXG655398:DXH655398 EHC655398:EHD655398 EQY655398:EQZ655398 FAU655398:FAV655398 FKQ655398:FKR655398 FUM655398:FUN655398 GEI655398:GEJ655398 GOE655398:GOF655398 GYA655398:GYB655398 HHW655398:HHX655398 HRS655398:HRT655398 IBO655398:IBP655398 ILK655398:ILL655398 IVG655398:IVH655398 JFC655398:JFD655398 JOY655398:JOZ655398 JYU655398:JYV655398 KIQ655398:KIR655398 KSM655398:KSN655398 LCI655398:LCJ655398 LME655398:LMF655398 LWA655398:LWB655398 MFW655398:MFX655398 MPS655398:MPT655398 MZO655398:MZP655398 NJK655398:NJL655398 NTG655398:NTH655398 ODC655398:ODD655398 OMY655398:OMZ655398 OWU655398:OWV655398 PGQ655398:PGR655398 PQM655398:PQN655398 QAI655398:QAJ655398 QKE655398:QKF655398 QUA655398:QUB655398 RDW655398:RDX655398 RNS655398:RNT655398 RXO655398:RXP655398 SHK655398:SHL655398 SRG655398:SRH655398 TBC655398:TBD655398 TKY655398:TKZ655398 TUU655398:TUV655398 UEQ655398:UER655398 UOM655398:UON655398 UYI655398:UYJ655398 VIE655398:VIF655398 VSA655398:VSB655398 WBW655398:WBX655398 WLS655398:WLT655398 WVO655398:WVP655398 JC720934:JD720934 SY720934:SZ720934 ACU720934:ACV720934 AMQ720934:AMR720934 AWM720934:AWN720934 BGI720934:BGJ720934 BQE720934:BQF720934 CAA720934:CAB720934 CJW720934:CJX720934 CTS720934:CTT720934 DDO720934:DDP720934 DNK720934:DNL720934 DXG720934:DXH720934 EHC720934:EHD720934 EQY720934:EQZ720934 FAU720934:FAV720934 FKQ720934:FKR720934 FUM720934:FUN720934 GEI720934:GEJ720934 GOE720934:GOF720934 GYA720934:GYB720934 HHW720934:HHX720934 HRS720934:HRT720934 IBO720934:IBP720934 ILK720934:ILL720934 IVG720934:IVH720934 JFC720934:JFD720934 JOY720934:JOZ720934 JYU720934:JYV720934 KIQ720934:KIR720934 KSM720934:KSN720934 LCI720934:LCJ720934 LME720934:LMF720934 LWA720934:LWB720934 MFW720934:MFX720934 MPS720934:MPT720934 MZO720934:MZP720934 NJK720934:NJL720934 NTG720934:NTH720934 ODC720934:ODD720934 OMY720934:OMZ720934 OWU720934:OWV720934 PGQ720934:PGR720934 PQM720934:PQN720934 QAI720934:QAJ720934 QKE720934:QKF720934 QUA720934:QUB720934 RDW720934:RDX720934 RNS720934:RNT720934 RXO720934:RXP720934 SHK720934:SHL720934 SRG720934:SRH720934 TBC720934:TBD720934 TKY720934:TKZ720934 TUU720934:TUV720934 UEQ720934:UER720934 UOM720934:UON720934 UYI720934:UYJ720934 VIE720934:VIF720934 VSA720934:VSB720934 WBW720934:WBX720934 WLS720934:WLT720934 WVO720934:WVP720934 JC786470:JD786470 SY786470:SZ786470 ACU786470:ACV786470 AMQ786470:AMR786470 AWM786470:AWN786470 BGI786470:BGJ786470 BQE786470:BQF786470 CAA786470:CAB786470 CJW786470:CJX786470 CTS786470:CTT786470 DDO786470:DDP786470 DNK786470:DNL786470 DXG786470:DXH786470 EHC786470:EHD786470 EQY786470:EQZ786470 FAU786470:FAV786470 FKQ786470:FKR786470 FUM786470:FUN786470 GEI786470:GEJ786470 GOE786470:GOF786470 GYA786470:GYB786470 HHW786470:HHX786470 HRS786470:HRT786470 IBO786470:IBP786470 ILK786470:ILL786470 IVG786470:IVH786470 JFC786470:JFD786470 JOY786470:JOZ786470 JYU786470:JYV786470 KIQ786470:KIR786470 KSM786470:KSN786470 LCI786470:LCJ786470 LME786470:LMF786470 LWA786470:LWB786470 MFW786470:MFX786470 MPS786470:MPT786470 MZO786470:MZP786470 NJK786470:NJL786470 NTG786470:NTH786470 ODC786470:ODD786470 OMY786470:OMZ786470 OWU786470:OWV786470 PGQ786470:PGR786470 PQM786470:PQN786470 QAI786470:QAJ786470 QKE786470:QKF786470 QUA786470:QUB786470 RDW786470:RDX786470 RNS786470:RNT786470 RXO786470:RXP786470 SHK786470:SHL786470 SRG786470:SRH786470 TBC786470:TBD786470 TKY786470:TKZ786470 TUU786470:TUV786470 UEQ786470:UER786470 UOM786470:UON786470 UYI786470:UYJ786470 VIE786470:VIF786470 VSA786470:VSB786470 WBW786470:WBX786470 WLS786470:WLT786470 WVO786470:WVP786470 JC852006:JD852006 SY852006:SZ852006 ACU852006:ACV852006 AMQ852006:AMR852006 AWM852006:AWN852006 BGI852006:BGJ852006 BQE852006:BQF852006 CAA852006:CAB852006 CJW852006:CJX852006 CTS852006:CTT852006 DDO852006:DDP852006 DNK852006:DNL852006 DXG852006:DXH852006 EHC852006:EHD852006 EQY852006:EQZ852006 FAU852006:FAV852006 FKQ852006:FKR852006 FUM852006:FUN852006 GEI852006:GEJ852006 GOE852006:GOF852006 GYA852006:GYB852006 HHW852006:HHX852006 HRS852006:HRT852006 IBO852006:IBP852006 ILK852006:ILL852006 IVG852006:IVH852006 JFC852006:JFD852006 JOY852006:JOZ852006 JYU852006:JYV852006 KIQ852006:KIR852006 KSM852006:KSN852006 LCI852006:LCJ852006 LME852006:LMF852006 LWA852006:LWB852006 MFW852006:MFX852006 MPS852006:MPT852006 MZO852006:MZP852006 NJK852006:NJL852006 NTG852006:NTH852006 ODC852006:ODD852006 OMY852006:OMZ852006 OWU852006:OWV852006 PGQ852006:PGR852006 PQM852006:PQN852006 QAI852006:QAJ852006 QKE852006:QKF852006 QUA852006:QUB852006 RDW852006:RDX852006 RNS852006:RNT852006 RXO852006:RXP852006 SHK852006:SHL852006 SRG852006:SRH852006 TBC852006:TBD852006 TKY852006:TKZ852006 TUU852006:TUV852006 UEQ852006:UER852006 UOM852006:UON852006 UYI852006:UYJ852006 VIE852006:VIF852006 VSA852006:VSB852006 WBW852006:WBX852006 WLS852006:WLT852006 WVO852006:WVP852006 JC917542:JD917542 SY917542:SZ917542 ACU917542:ACV917542 AMQ917542:AMR917542 AWM917542:AWN917542 BGI917542:BGJ917542 BQE917542:BQF917542 CAA917542:CAB917542 CJW917542:CJX917542 CTS917542:CTT917542 DDO917542:DDP917542 DNK917542:DNL917542 DXG917542:DXH917542 EHC917542:EHD917542 EQY917542:EQZ917542 FAU917542:FAV917542 FKQ917542:FKR917542 FUM917542:FUN917542 GEI917542:GEJ917542 GOE917542:GOF917542 GYA917542:GYB917542 HHW917542:HHX917542 HRS917542:HRT917542 IBO917542:IBP917542 ILK917542:ILL917542 IVG917542:IVH917542 JFC917542:JFD917542 JOY917542:JOZ917542 JYU917542:JYV917542 KIQ917542:KIR917542 KSM917542:KSN917542 LCI917542:LCJ917542 LME917542:LMF917542 LWA917542:LWB917542 MFW917542:MFX917542 MPS917542:MPT917542 MZO917542:MZP917542 NJK917542:NJL917542 NTG917542:NTH917542 ODC917542:ODD917542 OMY917542:OMZ917542 OWU917542:OWV917542 PGQ917542:PGR917542 PQM917542:PQN917542 QAI917542:QAJ917542 QKE917542:QKF917542 QUA917542:QUB917542 RDW917542:RDX917542 RNS917542:RNT917542 RXO917542:RXP917542 SHK917542:SHL917542 SRG917542:SRH917542 TBC917542:TBD917542 TKY917542:TKZ917542 TUU917542:TUV917542 UEQ917542:UER917542 UOM917542:UON917542 UYI917542:UYJ917542 VIE917542:VIF917542 VSA917542:VSB917542 WBW917542:WBX917542 WLS917542:WLT917542 WVO917542:WVP917542 JC983078:JD983078 SY983078:SZ983078 ACU983078:ACV983078 AMQ983078:AMR983078 AWM983078:AWN983078 BGI983078:BGJ983078 BQE983078:BQF983078 CAA983078:CAB983078 CJW983078:CJX983078 CTS983078:CTT983078 DDO983078:DDP983078 DNK983078:DNL983078 DXG983078:DXH983078 EHC983078:EHD983078 EQY983078:EQZ983078 FAU983078:FAV983078 FKQ983078:FKR983078 FUM983078:FUN983078 GEI983078:GEJ983078 GOE983078:GOF983078 GYA983078:GYB983078 HHW983078:HHX983078 HRS983078:HRT983078 IBO983078:IBP983078 ILK983078:ILL983078 IVG983078:IVH983078 JFC983078:JFD983078 JOY983078:JOZ983078 JYU983078:JYV983078 KIQ983078:KIR983078 KSM983078:KSN983078 LCI983078:LCJ983078 LME983078:LMF983078 LWA983078:LWB983078 MFW983078:MFX983078 MPS983078:MPT983078 MZO983078:MZP983078 NJK983078:NJL983078 NTG983078:NTH983078 ODC983078:ODD983078 OMY983078:OMZ983078 OWU983078:OWV983078 PGQ983078:PGR983078 PQM983078:PQN983078 QAI983078:QAJ983078 QKE983078:QKF983078 QUA983078:QUB983078 RDW983078:RDX983078 RNS983078:RNT983078 RXO983078:RXP983078 SHK983078:SHL983078 SRG983078:SRH983078 TBC983078:TBD983078 TKY983078:TKZ983078 TUU983078:TUV983078 UEQ983078:UER983078 UOM983078:UON983078 UYI983078:UYJ983078 VIE983078:VIF983078 VSA983078:VSB983078 WBW983078:WBX983078 WLS983078:WLT983078 WVO983078:WVP983078 WVM983077:WVN983077 JA17:JB17 SW17:SX17 ACS17:ACT17 AMO17:AMP17 AWK17:AWL17 BGG17:BGH17 BQC17:BQD17 BZY17:BZZ17 CJU17:CJV17 CTQ17:CTR17 DDM17:DDN17 DNI17:DNJ17 DXE17:DXF17 EHA17:EHB17 EQW17:EQX17 FAS17:FAT17 FKO17:FKP17 FUK17:FUL17 GEG17:GEH17 GOC17:GOD17 GXY17:GXZ17 HHU17:HHV17 HRQ17:HRR17 IBM17:IBN17 ILI17:ILJ17 IVE17:IVF17 JFA17:JFB17 JOW17:JOX17 JYS17:JYT17 KIO17:KIP17 KSK17:KSL17 LCG17:LCH17 LMC17:LMD17 LVY17:LVZ17 MFU17:MFV17 MPQ17:MPR17 MZM17:MZN17 NJI17:NJJ17 NTE17:NTF17 ODA17:ODB17 OMW17:OMX17 OWS17:OWT17 PGO17:PGP17 PQK17:PQL17 QAG17:QAH17 QKC17:QKD17 QTY17:QTZ17 RDU17:RDV17 RNQ17:RNR17 RXM17:RXN17 SHI17:SHJ17 SRE17:SRF17 TBA17:TBB17 TKW17:TKX17 TUS17:TUT17 UEO17:UEP17 UOK17:UOL17 UYG17:UYH17 VIC17:VID17 VRY17:VRZ17 WBU17:WBV17 WLQ17:WLR17 WVM17:WVN17 JA65573:JB65573 SW65573:SX65573 ACS65573:ACT65573 AMO65573:AMP65573 AWK65573:AWL65573 BGG65573:BGH65573 BQC65573:BQD65573 BZY65573:BZZ65573 CJU65573:CJV65573 CTQ65573:CTR65573 DDM65573:DDN65573 DNI65573:DNJ65573 DXE65573:DXF65573 EHA65573:EHB65573 EQW65573:EQX65573 FAS65573:FAT65573 FKO65573:FKP65573 FUK65573:FUL65573 GEG65573:GEH65573 GOC65573:GOD65573 GXY65573:GXZ65573 HHU65573:HHV65573 HRQ65573:HRR65573 IBM65573:IBN65573 ILI65573:ILJ65573 IVE65573:IVF65573 JFA65573:JFB65573 JOW65573:JOX65573 JYS65573:JYT65573 KIO65573:KIP65573 KSK65573:KSL65573 LCG65573:LCH65573 LMC65573:LMD65573 LVY65573:LVZ65573 MFU65573:MFV65573 MPQ65573:MPR65573 MZM65573:MZN65573 NJI65573:NJJ65573 NTE65573:NTF65573 ODA65573:ODB65573 OMW65573:OMX65573 OWS65573:OWT65573 PGO65573:PGP65573 PQK65573:PQL65573 QAG65573:QAH65573 QKC65573:QKD65573 QTY65573:QTZ65573 RDU65573:RDV65573 RNQ65573:RNR65573 RXM65573:RXN65573 SHI65573:SHJ65573 SRE65573:SRF65573 TBA65573:TBB65573 TKW65573:TKX65573 TUS65573:TUT65573 UEO65573:UEP65573 UOK65573:UOL65573 UYG65573:UYH65573 VIC65573:VID65573 VRY65573:VRZ65573 WBU65573:WBV65573 WLQ65573:WLR65573 WVM65573:WVN65573 JA131109:JB131109 SW131109:SX131109 ACS131109:ACT131109 AMO131109:AMP131109 AWK131109:AWL131109 BGG131109:BGH131109 BQC131109:BQD131109 BZY131109:BZZ131109 CJU131109:CJV131109 CTQ131109:CTR131109 DDM131109:DDN131109 DNI131109:DNJ131109 DXE131109:DXF131109 EHA131109:EHB131109 EQW131109:EQX131109 FAS131109:FAT131109 FKO131109:FKP131109 FUK131109:FUL131109 GEG131109:GEH131109 GOC131109:GOD131109 GXY131109:GXZ131109 HHU131109:HHV131109 HRQ131109:HRR131109 IBM131109:IBN131109 ILI131109:ILJ131109 IVE131109:IVF131109 JFA131109:JFB131109 JOW131109:JOX131109 JYS131109:JYT131109 KIO131109:KIP131109 KSK131109:KSL131109 LCG131109:LCH131109 LMC131109:LMD131109 LVY131109:LVZ131109 MFU131109:MFV131109 MPQ131109:MPR131109 MZM131109:MZN131109 NJI131109:NJJ131109 NTE131109:NTF131109 ODA131109:ODB131109 OMW131109:OMX131109 OWS131109:OWT131109 PGO131109:PGP131109 PQK131109:PQL131109 QAG131109:QAH131109 QKC131109:QKD131109 QTY131109:QTZ131109 RDU131109:RDV131109 RNQ131109:RNR131109 RXM131109:RXN131109 SHI131109:SHJ131109 SRE131109:SRF131109 TBA131109:TBB131109 TKW131109:TKX131109 TUS131109:TUT131109 UEO131109:UEP131109 UOK131109:UOL131109 UYG131109:UYH131109 VIC131109:VID131109 VRY131109:VRZ131109 WBU131109:WBV131109 WLQ131109:WLR131109 WVM131109:WVN131109 JA196645:JB196645 SW196645:SX196645 ACS196645:ACT196645 AMO196645:AMP196645 AWK196645:AWL196645 BGG196645:BGH196645 BQC196645:BQD196645 BZY196645:BZZ196645 CJU196645:CJV196645 CTQ196645:CTR196645 DDM196645:DDN196645 DNI196645:DNJ196645 DXE196645:DXF196645 EHA196645:EHB196645 EQW196645:EQX196645 FAS196645:FAT196645 FKO196645:FKP196645 FUK196645:FUL196645 GEG196645:GEH196645 GOC196645:GOD196645 GXY196645:GXZ196645 HHU196645:HHV196645 HRQ196645:HRR196645 IBM196645:IBN196645 ILI196645:ILJ196645 IVE196645:IVF196645 JFA196645:JFB196645 JOW196645:JOX196645 JYS196645:JYT196645 KIO196645:KIP196645 KSK196645:KSL196645 LCG196645:LCH196645 LMC196645:LMD196645 LVY196645:LVZ196645 MFU196645:MFV196645 MPQ196645:MPR196645 MZM196645:MZN196645 NJI196645:NJJ196645 NTE196645:NTF196645 ODA196645:ODB196645 OMW196645:OMX196645 OWS196645:OWT196645 PGO196645:PGP196645 PQK196645:PQL196645 QAG196645:QAH196645 QKC196645:QKD196645 QTY196645:QTZ196645 RDU196645:RDV196645 RNQ196645:RNR196645 RXM196645:RXN196645 SHI196645:SHJ196645 SRE196645:SRF196645 TBA196645:TBB196645 TKW196645:TKX196645 TUS196645:TUT196645 UEO196645:UEP196645 UOK196645:UOL196645 UYG196645:UYH196645 VIC196645:VID196645 VRY196645:VRZ196645 WBU196645:WBV196645 WLQ196645:WLR196645 WVM196645:WVN196645 JA262181:JB262181 SW262181:SX262181 ACS262181:ACT262181 AMO262181:AMP262181 AWK262181:AWL262181 BGG262181:BGH262181 BQC262181:BQD262181 BZY262181:BZZ262181 CJU262181:CJV262181 CTQ262181:CTR262181 DDM262181:DDN262181 DNI262181:DNJ262181 DXE262181:DXF262181 EHA262181:EHB262181 EQW262181:EQX262181 FAS262181:FAT262181 FKO262181:FKP262181 FUK262181:FUL262181 GEG262181:GEH262181 GOC262181:GOD262181 GXY262181:GXZ262181 HHU262181:HHV262181 HRQ262181:HRR262181 IBM262181:IBN262181 ILI262181:ILJ262181 IVE262181:IVF262181 JFA262181:JFB262181 JOW262181:JOX262181 JYS262181:JYT262181 KIO262181:KIP262181 KSK262181:KSL262181 LCG262181:LCH262181 LMC262181:LMD262181 LVY262181:LVZ262181 MFU262181:MFV262181 MPQ262181:MPR262181 MZM262181:MZN262181 NJI262181:NJJ262181 NTE262181:NTF262181 ODA262181:ODB262181 OMW262181:OMX262181 OWS262181:OWT262181 PGO262181:PGP262181 PQK262181:PQL262181 QAG262181:QAH262181 QKC262181:QKD262181 QTY262181:QTZ262181 RDU262181:RDV262181 RNQ262181:RNR262181 RXM262181:RXN262181 SHI262181:SHJ262181 SRE262181:SRF262181 TBA262181:TBB262181 TKW262181:TKX262181 TUS262181:TUT262181 UEO262181:UEP262181 UOK262181:UOL262181 UYG262181:UYH262181 VIC262181:VID262181 VRY262181:VRZ262181 WBU262181:WBV262181 WLQ262181:WLR262181 WVM262181:WVN262181 JA327717:JB327717 SW327717:SX327717 ACS327717:ACT327717 AMO327717:AMP327717 AWK327717:AWL327717 BGG327717:BGH327717 BQC327717:BQD327717 BZY327717:BZZ327717 CJU327717:CJV327717 CTQ327717:CTR327717 DDM327717:DDN327717 DNI327717:DNJ327717 DXE327717:DXF327717 EHA327717:EHB327717 EQW327717:EQX327717 FAS327717:FAT327717 FKO327717:FKP327717 FUK327717:FUL327717 GEG327717:GEH327717 GOC327717:GOD327717 GXY327717:GXZ327717 HHU327717:HHV327717 HRQ327717:HRR327717 IBM327717:IBN327717 ILI327717:ILJ327717 IVE327717:IVF327717 JFA327717:JFB327717 JOW327717:JOX327717 JYS327717:JYT327717 KIO327717:KIP327717 KSK327717:KSL327717 LCG327717:LCH327717 LMC327717:LMD327717 LVY327717:LVZ327717 MFU327717:MFV327717 MPQ327717:MPR327717 MZM327717:MZN327717 NJI327717:NJJ327717 NTE327717:NTF327717 ODA327717:ODB327717 OMW327717:OMX327717 OWS327717:OWT327717 PGO327717:PGP327717 PQK327717:PQL327717 QAG327717:QAH327717 QKC327717:QKD327717 QTY327717:QTZ327717 RDU327717:RDV327717 RNQ327717:RNR327717 RXM327717:RXN327717 SHI327717:SHJ327717 SRE327717:SRF327717 TBA327717:TBB327717 TKW327717:TKX327717 TUS327717:TUT327717 UEO327717:UEP327717 UOK327717:UOL327717 UYG327717:UYH327717 VIC327717:VID327717 VRY327717:VRZ327717 WBU327717:WBV327717 WLQ327717:WLR327717 WVM327717:WVN327717 JA393253:JB393253 SW393253:SX393253 ACS393253:ACT393253 AMO393253:AMP393253 AWK393253:AWL393253 BGG393253:BGH393253 BQC393253:BQD393253 BZY393253:BZZ393253 CJU393253:CJV393253 CTQ393253:CTR393253 DDM393253:DDN393253 DNI393253:DNJ393253 DXE393253:DXF393253 EHA393253:EHB393253 EQW393253:EQX393253 FAS393253:FAT393253 FKO393253:FKP393253 FUK393253:FUL393253 GEG393253:GEH393253 GOC393253:GOD393253 GXY393253:GXZ393253 HHU393253:HHV393253 HRQ393253:HRR393253 IBM393253:IBN393253 ILI393253:ILJ393253 IVE393253:IVF393253 JFA393253:JFB393253 JOW393253:JOX393253 JYS393253:JYT393253 KIO393253:KIP393253 KSK393253:KSL393253 LCG393253:LCH393253 LMC393253:LMD393253 LVY393253:LVZ393253 MFU393253:MFV393253 MPQ393253:MPR393253 MZM393253:MZN393253 NJI393253:NJJ393253 NTE393253:NTF393253 ODA393253:ODB393253 OMW393253:OMX393253 OWS393253:OWT393253 PGO393253:PGP393253 PQK393253:PQL393253 QAG393253:QAH393253 QKC393253:QKD393253 QTY393253:QTZ393253 RDU393253:RDV393253 RNQ393253:RNR393253 RXM393253:RXN393253 SHI393253:SHJ393253 SRE393253:SRF393253 TBA393253:TBB393253 TKW393253:TKX393253 TUS393253:TUT393253 UEO393253:UEP393253 UOK393253:UOL393253 UYG393253:UYH393253 VIC393253:VID393253 VRY393253:VRZ393253 WBU393253:WBV393253 WLQ393253:WLR393253 WVM393253:WVN393253 JA458789:JB458789 SW458789:SX458789 ACS458789:ACT458789 AMO458789:AMP458789 AWK458789:AWL458789 BGG458789:BGH458789 BQC458789:BQD458789 BZY458789:BZZ458789 CJU458789:CJV458789 CTQ458789:CTR458789 DDM458789:DDN458789 DNI458789:DNJ458789 DXE458789:DXF458789 EHA458789:EHB458789 EQW458789:EQX458789 FAS458789:FAT458789 FKO458789:FKP458789 FUK458789:FUL458789 GEG458789:GEH458789 GOC458789:GOD458789 GXY458789:GXZ458789 HHU458789:HHV458789 HRQ458789:HRR458789 IBM458789:IBN458789 ILI458789:ILJ458789 IVE458789:IVF458789 JFA458789:JFB458789 JOW458789:JOX458789 JYS458789:JYT458789 KIO458789:KIP458789 KSK458789:KSL458789 LCG458789:LCH458789 LMC458789:LMD458789 LVY458789:LVZ458789 MFU458789:MFV458789 MPQ458789:MPR458789 MZM458789:MZN458789 NJI458789:NJJ458789 NTE458789:NTF458789 ODA458789:ODB458789 OMW458789:OMX458789 OWS458789:OWT458789 PGO458789:PGP458789 PQK458789:PQL458789 QAG458789:QAH458789 QKC458789:QKD458789 QTY458789:QTZ458789 RDU458789:RDV458789 RNQ458789:RNR458789 RXM458789:RXN458789 SHI458789:SHJ458789 SRE458789:SRF458789 TBA458789:TBB458789 TKW458789:TKX458789 TUS458789:TUT458789 UEO458789:UEP458789 UOK458789:UOL458789 UYG458789:UYH458789 VIC458789:VID458789 VRY458789:VRZ458789 WBU458789:WBV458789 WLQ458789:WLR458789 WVM458789:WVN458789 JA524325:JB524325 SW524325:SX524325 ACS524325:ACT524325 AMO524325:AMP524325 AWK524325:AWL524325 BGG524325:BGH524325 BQC524325:BQD524325 BZY524325:BZZ524325 CJU524325:CJV524325 CTQ524325:CTR524325 DDM524325:DDN524325 DNI524325:DNJ524325 DXE524325:DXF524325 EHA524325:EHB524325 EQW524325:EQX524325 FAS524325:FAT524325 FKO524325:FKP524325 FUK524325:FUL524325 GEG524325:GEH524325 GOC524325:GOD524325 GXY524325:GXZ524325 HHU524325:HHV524325 HRQ524325:HRR524325 IBM524325:IBN524325 ILI524325:ILJ524325 IVE524325:IVF524325 JFA524325:JFB524325 JOW524325:JOX524325 JYS524325:JYT524325 KIO524325:KIP524325 KSK524325:KSL524325 LCG524325:LCH524325 LMC524325:LMD524325 LVY524325:LVZ524325 MFU524325:MFV524325 MPQ524325:MPR524325 MZM524325:MZN524325 NJI524325:NJJ524325 NTE524325:NTF524325 ODA524325:ODB524325 OMW524325:OMX524325 OWS524325:OWT524325 PGO524325:PGP524325 PQK524325:PQL524325 QAG524325:QAH524325 QKC524325:QKD524325 QTY524325:QTZ524325 RDU524325:RDV524325 RNQ524325:RNR524325 RXM524325:RXN524325 SHI524325:SHJ524325 SRE524325:SRF524325 TBA524325:TBB524325 TKW524325:TKX524325 TUS524325:TUT524325 UEO524325:UEP524325 UOK524325:UOL524325 UYG524325:UYH524325 VIC524325:VID524325 VRY524325:VRZ524325 WBU524325:WBV524325 WLQ524325:WLR524325 WVM524325:WVN524325 JA589861:JB589861 SW589861:SX589861 ACS589861:ACT589861 AMO589861:AMP589861 AWK589861:AWL589861 BGG589861:BGH589861 BQC589861:BQD589861 BZY589861:BZZ589861 CJU589861:CJV589861 CTQ589861:CTR589861 DDM589861:DDN589861 DNI589861:DNJ589861 DXE589861:DXF589861 EHA589861:EHB589861 EQW589861:EQX589861 FAS589861:FAT589861 FKO589861:FKP589861 FUK589861:FUL589861 GEG589861:GEH589861 GOC589861:GOD589861 GXY589861:GXZ589861 HHU589861:HHV589861 HRQ589861:HRR589861 IBM589861:IBN589861 ILI589861:ILJ589861 IVE589861:IVF589861 JFA589861:JFB589861 JOW589861:JOX589861 JYS589861:JYT589861 KIO589861:KIP589861 KSK589861:KSL589861 LCG589861:LCH589861 LMC589861:LMD589861 LVY589861:LVZ589861 MFU589861:MFV589861 MPQ589861:MPR589861 MZM589861:MZN589861 NJI589861:NJJ589861 NTE589861:NTF589861 ODA589861:ODB589861 OMW589861:OMX589861 OWS589861:OWT589861 PGO589861:PGP589861 PQK589861:PQL589861 QAG589861:QAH589861 QKC589861:QKD589861 QTY589861:QTZ589861 RDU589861:RDV589861 RNQ589861:RNR589861 RXM589861:RXN589861 SHI589861:SHJ589861 SRE589861:SRF589861 TBA589861:TBB589861 TKW589861:TKX589861 TUS589861:TUT589861 UEO589861:UEP589861 UOK589861:UOL589861 UYG589861:UYH589861 VIC589861:VID589861 VRY589861:VRZ589861 WBU589861:WBV589861 WLQ589861:WLR589861 WVM589861:WVN589861 JA655397:JB655397 SW655397:SX655397 ACS655397:ACT655397 AMO655397:AMP655397 AWK655397:AWL655397 BGG655397:BGH655397 BQC655397:BQD655397 BZY655397:BZZ655397 CJU655397:CJV655397 CTQ655397:CTR655397 DDM655397:DDN655397 DNI655397:DNJ655397 DXE655397:DXF655397 EHA655397:EHB655397 EQW655397:EQX655397 FAS655397:FAT655397 FKO655397:FKP655397 FUK655397:FUL655397 GEG655397:GEH655397 GOC655397:GOD655397 GXY655397:GXZ655397 HHU655397:HHV655397 HRQ655397:HRR655397 IBM655397:IBN655397 ILI655397:ILJ655397 IVE655397:IVF655397 JFA655397:JFB655397 JOW655397:JOX655397 JYS655397:JYT655397 KIO655397:KIP655397 KSK655397:KSL655397 LCG655397:LCH655397 LMC655397:LMD655397 LVY655397:LVZ655397 MFU655397:MFV655397 MPQ655397:MPR655397 MZM655397:MZN655397 NJI655397:NJJ655397 NTE655397:NTF655397 ODA655397:ODB655397 OMW655397:OMX655397 OWS655397:OWT655397 PGO655397:PGP655397 PQK655397:PQL655397 QAG655397:QAH655397 QKC655397:QKD655397 QTY655397:QTZ655397 RDU655397:RDV655397 RNQ655397:RNR655397 RXM655397:RXN655397 SHI655397:SHJ655397 SRE655397:SRF655397 TBA655397:TBB655397 TKW655397:TKX655397 TUS655397:TUT655397 UEO655397:UEP655397 UOK655397:UOL655397 UYG655397:UYH655397 VIC655397:VID655397 VRY655397:VRZ655397 WBU655397:WBV655397 WLQ655397:WLR655397 WVM655397:WVN655397 JA720933:JB720933 SW720933:SX720933 ACS720933:ACT720933 AMO720933:AMP720933 AWK720933:AWL720933 BGG720933:BGH720933 BQC720933:BQD720933 BZY720933:BZZ720933 CJU720933:CJV720933 CTQ720933:CTR720933 DDM720933:DDN720933 DNI720933:DNJ720933 DXE720933:DXF720933 EHA720933:EHB720933 EQW720933:EQX720933 FAS720933:FAT720933 FKO720933:FKP720933 FUK720933:FUL720933 GEG720933:GEH720933 GOC720933:GOD720933 GXY720933:GXZ720933 HHU720933:HHV720933 HRQ720933:HRR720933 IBM720933:IBN720933 ILI720933:ILJ720933 IVE720933:IVF720933 JFA720933:JFB720933 JOW720933:JOX720933 JYS720933:JYT720933 KIO720933:KIP720933 KSK720933:KSL720933 LCG720933:LCH720933 LMC720933:LMD720933 LVY720933:LVZ720933 MFU720933:MFV720933 MPQ720933:MPR720933 MZM720933:MZN720933 NJI720933:NJJ720933 NTE720933:NTF720933 ODA720933:ODB720933 OMW720933:OMX720933 OWS720933:OWT720933 PGO720933:PGP720933 PQK720933:PQL720933 QAG720933:QAH720933 QKC720933:QKD720933 QTY720933:QTZ720933 RDU720933:RDV720933 RNQ720933:RNR720933 RXM720933:RXN720933 SHI720933:SHJ720933 SRE720933:SRF720933 TBA720933:TBB720933 TKW720933:TKX720933 TUS720933:TUT720933 UEO720933:UEP720933 UOK720933:UOL720933 UYG720933:UYH720933 VIC720933:VID720933 VRY720933:VRZ720933 WBU720933:WBV720933 WLQ720933:WLR720933 WVM720933:WVN720933 JA786469:JB786469 SW786469:SX786469 ACS786469:ACT786469 AMO786469:AMP786469 AWK786469:AWL786469 BGG786469:BGH786469 BQC786469:BQD786469 BZY786469:BZZ786469 CJU786469:CJV786469 CTQ786469:CTR786469 DDM786469:DDN786469 DNI786469:DNJ786469 DXE786469:DXF786469 EHA786469:EHB786469 EQW786469:EQX786469 FAS786469:FAT786469 FKO786469:FKP786469 FUK786469:FUL786469 GEG786469:GEH786469 GOC786469:GOD786469 GXY786469:GXZ786469 HHU786469:HHV786469 HRQ786469:HRR786469 IBM786469:IBN786469 ILI786469:ILJ786469 IVE786469:IVF786469 JFA786469:JFB786469 JOW786469:JOX786469 JYS786469:JYT786469 KIO786469:KIP786469 KSK786469:KSL786469 LCG786469:LCH786469 LMC786469:LMD786469 LVY786469:LVZ786469 MFU786469:MFV786469 MPQ786469:MPR786469 MZM786469:MZN786469 NJI786469:NJJ786469 NTE786469:NTF786469 ODA786469:ODB786469 OMW786469:OMX786469 OWS786469:OWT786469 PGO786469:PGP786469 PQK786469:PQL786469 QAG786469:QAH786469 QKC786469:QKD786469 QTY786469:QTZ786469 RDU786469:RDV786469 RNQ786469:RNR786469 RXM786469:RXN786469 SHI786469:SHJ786469 SRE786469:SRF786469 TBA786469:TBB786469 TKW786469:TKX786469 TUS786469:TUT786469 UEO786469:UEP786469 UOK786469:UOL786469 UYG786469:UYH786469 VIC786469:VID786469 VRY786469:VRZ786469 WBU786469:WBV786469 WLQ786469:WLR786469 WVM786469:WVN786469 JA852005:JB852005 SW852005:SX852005 ACS852005:ACT852005 AMO852005:AMP852005 AWK852005:AWL852005 BGG852005:BGH852005 BQC852005:BQD852005 BZY852005:BZZ852005 CJU852005:CJV852005 CTQ852005:CTR852005 DDM852005:DDN852005 DNI852005:DNJ852005 DXE852005:DXF852005 EHA852005:EHB852005 EQW852005:EQX852005 FAS852005:FAT852005 FKO852005:FKP852005 FUK852005:FUL852005 GEG852005:GEH852005 GOC852005:GOD852005 GXY852005:GXZ852005 HHU852005:HHV852005 HRQ852005:HRR852005 IBM852005:IBN852005 ILI852005:ILJ852005 IVE852005:IVF852005 JFA852005:JFB852005 JOW852005:JOX852005 JYS852005:JYT852005 KIO852005:KIP852005 KSK852005:KSL852005 LCG852005:LCH852005 LMC852005:LMD852005 LVY852005:LVZ852005 MFU852005:MFV852005 MPQ852005:MPR852005 MZM852005:MZN852005 NJI852005:NJJ852005 NTE852005:NTF852005 ODA852005:ODB852005 OMW852005:OMX852005 OWS852005:OWT852005 PGO852005:PGP852005 PQK852005:PQL852005 QAG852005:QAH852005 QKC852005:QKD852005 QTY852005:QTZ852005 RDU852005:RDV852005 RNQ852005:RNR852005 RXM852005:RXN852005 SHI852005:SHJ852005 SRE852005:SRF852005 TBA852005:TBB852005 TKW852005:TKX852005 TUS852005:TUT852005 UEO852005:UEP852005 UOK852005:UOL852005 UYG852005:UYH852005 VIC852005:VID852005 VRY852005:VRZ852005 WBU852005:WBV852005 WLQ852005:WLR852005 WVM852005:WVN852005 JA917541:JB917541 SW917541:SX917541 ACS917541:ACT917541 AMO917541:AMP917541 AWK917541:AWL917541 BGG917541:BGH917541 BQC917541:BQD917541 BZY917541:BZZ917541 CJU917541:CJV917541 CTQ917541:CTR917541 DDM917541:DDN917541 DNI917541:DNJ917541 DXE917541:DXF917541 EHA917541:EHB917541 EQW917541:EQX917541 FAS917541:FAT917541 FKO917541:FKP917541 FUK917541:FUL917541 GEG917541:GEH917541 GOC917541:GOD917541 GXY917541:GXZ917541 HHU917541:HHV917541 HRQ917541:HRR917541 IBM917541:IBN917541 ILI917541:ILJ917541 IVE917541:IVF917541 JFA917541:JFB917541 JOW917541:JOX917541 JYS917541:JYT917541 KIO917541:KIP917541 KSK917541:KSL917541 LCG917541:LCH917541 LMC917541:LMD917541 LVY917541:LVZ917541 MFU917541:MFV917541 MPQ917541:MPR917541 MZM917541:MZN917541 NJI917541:NJJ917541 NTE917541:NTF917541 ODA917541:ODB917541 OMW917541:OMX917541 OWS917541:OWT917541 PGO917541:PGP917541 PQK917541:PQL917541 QAG917541:QAH917541 QKC917541:QKD917541 QTY917541:QTZ917541 RDU917541:RDV917541 RNQ917541:RNR917541 RXM917541:RXN917541 SHI917541:SHJ917541 SRE917541:SRF917541 TBA917541:TBB917541 TKW917541:TKX917541 TUS917541:TUT917541 UEO917541:UEP917541 UOK917541:UOL917541 UYG917541:UYH917541 VIC917541:VID917541 VRY917541:VRZ917541 WBU917541:WBV917541 WLQ917541:WLR917541 WVM917541:WVN917541 JA983077:JB983077 SW983077:SX983077 ACS983077:ACT983077 AMO983077:AMP983077 AWK983077:AWL983077 BGG983077:BGH983077 BQC983077:BQD983077 BZY983077:BZZ983077 CJU983077:CJV983077 CTQ983077:CTR983077 DDM983077:DDN983077 DNI983077:DNJ983077 DXE983077:DXF983077 EHA983077:EHB983077 EQW983077:EQX983077 FAS983077:FAT983077 FKO983077:FKP983077 FUK983077:FUL983077 GEG983077:GEH983077 GOC983077:GOD983077 GXY983077:GXZ983077 HHU983077:HHV983077 HRQ983077:HRR983077 IBM983077:IBN983077 ILI983077:ILJ983077 IVE983077:IVF983077 JFA983077:JFB983077 JOW983077:JOX983077 JYS983077:JYT983077 KIO983077:KIP983077 KSK983077:KSL983077 LCG983077:LCH983077 LMC983077:LMD983077 LVY983077:LVZ983077 MFU983077:MFV983077 MPQ983077:MPR983077 MZM983077:MZN983077 NJI983077:NJJ983077 NTE983077:NTF983077 ODA983077:ODB983077 OMW983077:OMX983077 OWS983077:OWT983077 PGO983077:PGP983077 PQK983077:PQL983077 QAG983077:QAH983077 QKC983077:QKD983077 QTY983077:QTZ983077 RDU983077:RDV983077 RNQ983077:RNR983077 RXM983077:RXN983077 SHI983077:SHJ983077 SRE983077:SRF983077 TBA983077:TBB983077 TKW983077:TKX983077 TUS983077:TUT983077 UEO983077:UEP983077 UOK983077:UOL983077 UYG983077:UYH983077 VIC983077:VID983077 VRY983077:VRZ983077 WBU983077:WBV983077 WLQ983077:WLR983077 E983077 E917541 E852005 E786469 E720933 E655397 E589861 E524325 E458789 E393253 E327717 E262181 E196645 E131109 E65573 F65574 F18:F19 F983078 F917542 F852006 F786470 F720934 F655398 F589862 F524326 F458790 F393254 F327718 F262182 F196646 F131110" xr:uid="{E869E14F-09C0-4DE7-8E3F-762D3A806112}">
      <formula1>0</formula1>
      <formula2>1000000000000000</formula2>
    </dataValidation>
    <dataValidation type="custom" allowBlank="1" showInputMessage="1" showErrorMessage="1" errorTitle="Eroare!!!!" error="Acest camp nu se completează cand a-ti completat campul II.3 r.1 c.1" sqref="D46:D47 IZ46:IZ47 SV46:SV47 ACR46:ACR47 AMN46:AMN47 AWJ46:AWJ47 BGF46:BGF47 BQB46:BQB47 BZX46:BZX47 CJT46:CJT47 CTP46:CTP47 DDL46:DDL47 DNH46:DNH47 DXD46:DXD47 EGZ46:EGZ47 EQV46:EQV47 FAR46:FAR47 FKN46:FKN47 FUJ46:FUJ47 GEF46:GEF47 GOB46:GOB47 GXX46:GXX47 HHT46:HHT47 HRP46:HRP47 IBL46:IBL47 ILH46:ILH47 IVD46:IVD47 JEZ46:JEZ47 JOV46:JOV47 JYR46:JYR47 KIN46:KIN47 KSJ46:KSJ47 LCF46:LCF47 LMB46:LMB47 LVX46:LVX47 MFT46:MFT47 MPP46:MPP47 MZL46:MZL47 NJH46:NJH47 NTD46:NTD47 OCZ46:OCZ47 OMV46:OMV47 OWR46:OWR47 PGN46:PGN47 PQJ46:PQJ47 QAF46:QAF47 QKB46:QKB47 QTX46:QTX47 RDT46:RDT47 RNP46:RNP47 RXL46:RXL47 SHH46:SHH47 SRD46:SRD47 TAZ46:TAZ47 TKV46:TKV47 TUR46:TUR47 UEN46:UEN47 UOJ46:UOJ47 UYF46:UYF47 VIB46:VIB47 VRX46:VRX47 WBT46:WBT47 WLP46:WLP47 WVL46:WVL47 D65578:D65580 IZ65578:IZ65580 SV65578:SV65580 ACR65578:ACR65580 AMN65578:AMN65580 AWJ65578:AWJ65580 BGF65578:BGF65580 BQB65578:BQB65580 BZX65578:BZX65580 CJT65578:CJT65580 CTP65578:CTP65580 DDL65578:DDL65580 DNH65578:DNH65580 DXD65578:DXD65580 EGZ65578:EGZ65580 EQV65578:EQV65580 FAR65578:FAR65580 FKN65578:FKN65580 FUJ65578:FUJ65580 GEF65578:GEF65580 GOB65578:GOB65580 GXX65578:GXX65580 HHT65578:HHT65580 HRP65578:HRP65580 IBL65578:IBL65580 ILH65578:ILH65580 IVD65578:IVD65580 JEZ65578:JEZ65580 JOV65578:JOV65580 JYR65578:JYR65580 KIN65578:KIN65580 KSJ65578:KSJ65580 LCF65578:LCF65580 LMB65578:LMB65580 LVX65578:LVX65580 MFT65578:MFT65580 MPP65578:MPP65580 MZL65578:MZL65580 NJH65578:NJH65580 NTD65578:NTD65580 OCZ65578:OCZ65580 OMV65578:OMV65580 OWR65578:OWR65580 PGN65578:PGN65580 PQJ65578:PQJ65580 QAF65578:QAF65580 QKB65578:QKB65580 QTX65578:QTX65580 RDT65578:RDT65580 RNP65578:RNP65580 RXL65578:RXL65580 SHH65578:SHH65580 SRD65578:SRD65580 TAZ65578:TAZ65580 TKV65578:TKV65580 TUR65578:TUR65580 UEN65578:UEN65580 UOJ65578:UOJ65580 UYF65578:UYF65580 VIB65578:VIB65580 VRX65578:VRX65580 WBT65578:WBT65580 WLP65578:WLP65580 WVL65578:WVL65580 D131114:D131116 IZ131114:IZ131116 SV131114:SV131116 ACR131114:ACR131116 AMN131114:AMN131116 AWJ131114:AWJ131116 BGF131114:BGF131116 BQB131114:BQB131116 BZX131114:BZX131116 CJT131114:CJT131116 CTP131114:CTP131116 DDL131114:DDL131116 DNH131114:DNH131116 DXD131114:DXD131116 EGZ131114:EGZ131116 EQV131114:EQV131116 FAR131114:FAR131116 FKN131114:FKN131116 FUJ131114:FUJ131116 GEF131114:GEF131116 GOB131114:GOB131116 GXX131114:GXX131116 HHT131114:HHT131116 HRP131114:HRP131116 IBL131114:IBL131116 ILH131114:ILH131116 IVD131114:IVD131116 JEZ131114:JEZ131116 JOV131114:JOV131116 JYR131114:JYR131116 KIN131114:KIN131116 KSJ131114:KSJ131116 LCF131114:LCF131116 LMB131114:LMB131116 LVX131114:LVX131116 MFT131114:MFT131116 MPP131114:MPP131116 MZL131114:MZL131116 NJH131114:NJH131116 NTD131114:NTD131116 OCZ131114:OCZ131116 OMV131114:OMV131116 OWR131114:OWR131116 PGN131114:PGN131116 PQJ131114:PQJ131116 QAF131114:QAF131116 QKB131114:QKB131116 QTX131114:QTX131116 RDT131114:RDT131116 RNP131114:RNP131116 RXL131114:RXL131116 SHH131114:SHH131116 SRD131114:SRD131116 TAZ131114:TAZ131116 TKV131114:TKV131116 TUR131114:TUR131116 UEN131114:UEN131116 UOJ131114:UOJ131116 UYF131114:UYF131116 VIB131114:VIB131116 VRX131114:VRX131116 WBT131114:WBT131116 WLP131114:WLP131116 WVL131114:WVL131116 D196650:D196652 IZ196650:IZ196652 SV196650:SV196652 ACR196650:ACR196652 AMN196650:AMN196652 AWJ196650:AWJ196652 BGF196650:BGF196652 BQB196650:BQB196652 BZX196650:BZX196652 CJT196650:CJT196652 CTP196650:CTP196652 DDL196650:DDL196652 DNH196650:DNH196652 DXD196650:DXD196652 EGZ196650:EGZ196652 EQV196650:EQV196652 FAR196650:FAR196652 FKN196650:FKN196652 FUJ196650:FUJ196652 GEF196650:GEF196652 GOB196650:GOB196652 GXX196650:GXX196652 HHT196650:HHT196652 HRP196650:HRP196652 IBL196650:IBL196652 ILH196650:ILH196652 IVD196650:IVD196652 JEZ196650:JEZ196652 JOV196650:JOV196652 JYR196650:JYR196652 KIN196650:KIN196652 KSJ196650:KSJ196652 LCF196650:LCF196652 LMB196650:LMB196652 LVX196650:LVX196652 MFT196650:MFT196652 MPP196650:MPP196652 MZL196650:MZL196652 NJH196650:NJH196652 NTD196650:NTD196652 OCZ196650:OCZ196652 OMV196650:OMV196652 OWR196650:OWR196652 PGN196650:PGN196652 PQJ196650:PQJ196652 QAF196650:QAF196652 QKB196650:QKB196652 QTX196650:QTX196652 RDT196650:RDT196652 RNP196650:RNP196652 RXL196650:RXL196652 SHH196650:SHH196652 SRD196650:SRD196652 TAZ196650:TAZ196652 TKV196650:TKV196652 TUR196650:TUR196652 UEN196650:UEN196652 UOJ196650:UOJ196652 UYF196650:UYF196652 VIB196650:VIB196652 VRX196650:VRX196652 WBT196650:WBT196652 WLP196650:WLP196652 WVL196650:WVL196652 D262186:D262188 IZ262186:IZ262188 SV262186:SV262188 ACR262186:ACR262188 AMN262186:AMN262188 AWJ262186:AWJ262188 BGF262186:BGF262188 BQB262186:BQB262188 BZX262186:BZX262188 CJT262186:CJT262188 CTP262186:CTP262188 DDL262186:DDL262188 DNH262186:DNH262188 DXD262186:DXD262188 EGZ262186:EGZ262188 EQV262186:EQV262188 FAR262186:FAR262188 FKN262186:FKN262188 FUJ262186:FUJ262188 GEF262186:GEF262188 GOB262186:GOB262188 GXX262186:GXX262188 HHT262186:HHT262188 HRP262186:HRP262188 IBL262186:IBL262188 ILH262186:ILH262188 IVD262186:IVD262188 JEZ262186:JEZ262188 JOV262186:JOV262188 JYR262186:JYR262188 KIN262186:KIN262188 KSJ262186:KSJ262188 LCF262186:LCF262188 LMB262186:LMB262188 LVX262186:LVX262188 MFT262186:MFT262188 MPP262186:MPP262188 MZL262186:MZL262188 NJH262186:NJH262188 NTD262186:NTD262188 OCZ262186:OCZ262188 OMV262186:OMV262188 OWR262186:OWR262188 PGN262186:PGN262188 PQJ262186:PQJ262188 QAF262186:QAF262188 QKB262186:QKB262188 QTX262186:QTX262188 RDT262186:RDT262188 RNP262186:RNP262188 RXL262186:RXL262188 SHH262186:SHH262188 SRD262186:SRD262188 TAZ262186:TAZ262188 TKV262186:TKV262188 TUR262186:TUR262188 UEN262186:UEN262188 UOJ262186:UOJ262188 UYF262186:UYF262188 VIB262186:VIB262188 VRX262186:VRX262188 WBT262186:WBT262188 WLP262186:WLP262188 WVL262186:WVL262188 D327722:D327724 IZ327722:IZ327724 SV327722:SV327724 ACR327722:ACR327724 AMN327722:AMN327724 AWJ327722:AWJ327724 BGF327722:BGF327724 BQB327722:BQB327724 BZX327722:BZX327724 CJT327722:CJT327724 CTP327722:CTP327724 DDL327722:DDL327724 DNH327722:DNH327724 DXD327722:DXD327724 EGZ327722:EGZ327724 EQV327722:EQV327724 FAR327722:FAR327724 FKN327722:FKN327724 FUJ327722:FUJ327724 GEF327722:GEF327724 GOB327722:GOB327724 GXX327722:GXX327724 HHT327722:HHT327724 HRP327722:HRP327724 IBL327722:IBL327724 ILH327722:ILH327724 IVD327722:IVD327724 JEZ327722:JEZ327724 JOV327722:JOV327724 JYR327722:JYR327724 KIN327722:KIN327724 KSJ327722:KSJ327724 LCF327722:LCF327724 LMB327722:LMB327724 LVX327722:LVX327724 MFT327722:MFT327724 MPP327722:MPP327724 MZL327722:MZL327724 NJH327722:NJH327724 NTD327722:NTD327724 OCZ327722:OCZ327724 OMV327722:OMV327724 OWR327722:OWR327724 PGN327722:PGN327724 PQJ327722:PQJ327724 QAF327722:QAF327724 QKB327722:QKB327724 QTX327722:QTX327724 RDT327722:RDT327724 RNP327722:RNP327724 RXL327722:RXL327724 SHH327722:SHH327724 SRD327722:SRD327724 TAZ327722:TAZ327724 TKV327722:TKV327724 TUR327722:TUR327724 UEN327722:UEN327724 UOJ327722:UOJ327724 UYF327722:UYF327724 VIB327722:VIB327724 VRX327722:VRX327724 WBT327722:WBT327724 WLP327722:WLP327724 WVL327722:WVL327724 D393258:D393260 IZ393258:IZ393260 SV393258:SV393260 ACR393258:ACR393260 AMN393258:AMN393260 AWJ393258:AWJ393260 BGF393258:BGF393260 BQB393258:BQB393260 BZX393258:BZX393260 CJT393258:CJT393260 CTP393258:CTP393260 DDL393258:DDL393260 DNH393258:DNH393260 DXD393258:DXD393260 EGZ393258:EGZ393260 EQV393258:EQV393260 FAR393258:FAR393260 FKN393258:FKN393260 FUJ393258:FUJ393260 GEF393258:GEF393260 GOB393258:GOB393260 GXX393258:GXX393260 HHT393258:HHT393260 HRP393258:HRP393260 IBL393258:IBL393260 ILH393258:ILH393260 IVD393258:IVD393260 JEZ393258:JEZ393260 JOV393258:JOV393260 JYR393258:JYR393260 KIN393258:KIN393260 KSJ393258:KSJ393260 LCF393258:LCF393260 LMB393258:LMB393260 LVX393258:LVX393260 MFT393258:MFT393260 MPP393258:MPP393260 MZL393258:MZL393260 NJH393258:NJH393260 NTD393258:NTD393260 OCZ393258:OCZ393260 OMV393258:OMV393260 OWR393258:OWR393260 PGN393258:PGN393260 PQJ393258:PQJ393260 QAF393258:QAF393260 QKB393258:QKB393260 QTX393258:QTX393260 RDT393258:RDT393260 RNP393258:RNP393260 RXL393258:RXL393260 SHH393258:SHH393260 SRD393258:SRD393260 TAZ393258:TAZ393260 TKV393258:TKV393260 TUR393258:TUR393260 UEN393258:UEN393260 UOJ393258:UOJ393260 UYF393258:UYF393260 VIB393258:VIB393260 VRX393258:VRX393260 WBT393258:WBT393260 WLP393258:WLP393260 WVL393258:WVL393260 D458794:D458796 IZ458794:IZ458796 SV458794:SV458796 ACR458794:ACR458796 AMN458794:AMN458796 AWJ458794:AWJ458796 BGF458794:BGF458796 BQB458794:BQB458796 BZX458794:BZX458796 CJT458794:CJT458796 CTP458794:CTP458796 DDL458794:DDL458796 DNH458794:DNH458796 DXD458794:DXD458796 EGZ458794:EGZ458796 EQV458794:EQV458796 FAR458794:FAR458796 FKN458794:FKN458796 FUJ458794:FUJ458796 GEF458794:GEF458796 GOB458794:GOB458796 GXX458794:GXX458796 HHT458794:HHT458796 HRP458794:HRP458796 IBL458794:IBL458796 ILH458794:ILH458796 IVD458794:IVD458796 JEZ458794:JEZ458796 JOV458794:JOV458796 JYR458794:JYR458796 KIN458794:KIN458796 KSJ458794:KSJ458796 LCF458794:LCF458796 LMB458794:LMB458796 LVX458794:LVX458796 MFT458794:MFT458796 MPP458794:MPP458796 MZL458794:MZL458796 NJH458794:NJH458796 NTD458794:NTD458796 OCZ458794:OCZ458796 OMV458794:OMV458796 OWR458794:OWR458796 PGN458794:PGN458796 PQJ458794:PQJ458796 QAF458794:QAF458796 QKB458794:QKB458796 QTX458794:QTX458796 RDT458794:RDT458796 RNP458794:RNP458796 RXL458794:RXL458796 SHH458794:SHH458796 SRD458794:SRD458796 TAZ458794:TAZ458796 TKV458794:TKV458796 TUR458794:TUR458796 UEN458794:UEN458796 UOJ458794:UOJ458796 UYF458794:UYF458796 VIB458794:VIB458796 VRX458794:VRX458796 WBT458794:WBT458796 WLP458794:WLP458796 WVL458794:WVL458796 D524330:D524332 IZ524330:IZ524332 SV524330:SV524332 ACR524330:ACR524332 AMN524330:AMN524332 AWJ524330:AWJ524332 BGF524330:BGF524332 BQB524330:BQB524332 BZX524330:BZX524332 CJT524330:CJT524332 CTP524330:CTP524332 DDL524330:DDL524332 DNH524330:DNH524332 DXD524330:DXD524332 EGZ524330:EGZ524332 EQV524330:EQV524332 FAR524330:FAR524332 FKN524330:FKN524332 FUJ524330:FUJ524332 GEF524330:GEF524332 GOB524330:GOB524332 GXX524330:GXX524332 HHT524330:HHT524332 HRP524330:HRP524332 IBL524330:IBL524332 ILH524330:ILH524332 IVD524330:IVD524332 JEZ524330:JEZ524332 JOV524330:JOV524332 JYR524330:JYR524332 KIN524330:KIN524332 KSJ524330:KSJ524332 LCF524330:LCF524332 LMB524330:LMB524332 LVX524330:LVX524332 MFT524330:MFT524332 MPP524330:MPP524332 MZL524330:MZL524332 NJH524330:NJH524332 NTD524330:NTD524332 OCZ524330:OCZ524332 OMV524330:OMV524332 OWR524330:OWR524332 PGN524330:PGN524332 PQJ524330:PQJ524332 QAF524330:QAF524332 QKB524330:QKB524332 QTX524330:QTX524332 RDT524330:RDT524332 RNP524330:RNP524332 RXL524330:RXL524332 SHH524330:SHH524332 SRD524330:SRD524332 TAZ524330:TAZ524332 TKV524330:TKV524332 TUR524330:TUR524332 UEN524330:UEN524332 UOJ524330:UOJ524332 UYF524330:UYF524332 VIB524330:VIB524332 VRX524330:VRX524332 WBT524330:WBT524332 WLP524330:WLP524332 WVL524330:WVL524332 D589866:D589868 IZ589866:IZ589868 SV589866:SV589868 ACR589866:ACR589868 AMN589866:AMN589868 AWJ589866:AWJ589868 BGF589866:BGF589868 BQB589866:BQB589868 BZX589866:BZX589868 CJT589866:CJT589868 CTP589866:CTP589868 DDL589866:DDL589868 DNH589866:DNH589868 DXD589866:DXD589868 EGZ589866:EGZ589868 EQV589866:EQV589868 FAR589866:FAR589868 FKN589866:FKN589868 FUJ589866:FUJ589868 GEF589866:GEF589868 GOB589866:GOB589868 GXX589866:GXX589868 HHT589866:HHT589868 HRP589866:HRP589868 IBL589866:IBL589868 ILH589866:ILH589868 IVD589866:IVD589868 JEZ589866:JEZ589868 JOV589866:JOV589868 JYR589866:JYR589868 KIN589866:KIN589868 KSJ589866:KSJ589868 LCF589866:LCF589868 LMB589866:LMB589868 LVX589866:LVX589868 MFT589866:MFT589868 MPP589866:MPP589868 MZL589866:MZL589868 NJH589866:NJH589868 NTD589866:NTD589868 OCZ589866:OCZ589868 OMV589866:OMV589868 OWR589866:OWR589868 PGN589866:PGN589868 PQJ589866:PQJ589868 QAF589866:QAF589868 QKB589866:QKB589868 QTX589866:QTX589868 RDT589866:RDT589868 RNP589866:RNP589868 RXL589866:RXL589868 SHH589866:SHH589868 SRD589866:SRD589868 TAZ589866:TAZ589868 TKV589866:TKV589868 TUR589866:TUR589868 UEN589866:UEN589868 UOJ589866:UOJ589868 UYF589866:UYF589868 VIB589866:VIB589868 VRX589866:VRX589868 WBT589866:WBT589868 WLP589866:WLP589868 WVL589866:WVL589868 D655402:D655404 IZ655402:IZ655404 SV655402:SV655404 ACR655402:ACR655404 AMN655402:AMN655404 AWJ655402:AWJ655404 BGF655402:BGF655404 BQB655402:BQB655404 BZX655402:BZX655404 CJT655402:CJT655404 CTP655402:CTP655404 DDL655402:DDL655404 DNH655402:DNH655404 DXD655402:DXD655404 EGZ655402:EGZ655404 EQV655402:EQV655404 FAR655402:FAR655404 FKN655402:FKN655404 FUJ655402:FUJ655404 GEF655402:GEF655404 GOB655402:GOB655404 GXX655402:GXX655404 HHT655402:HHT655404 HRP655402:HRP655404 IBL655402:IBL655404 ILH655402:ILH655404 IVD655402:IVD655404 JEZ655402:JEZ655404 JOV655402:JOV655404 JYR655402:JYR655404 KIN655402:KIN655404 KSJ655402:KSJ655404 LCF655402:LCF655404 LMB655402:LMB655404 LVX655402:LVX655404 MFT655402:MFT655404 MPP655402:MPP655404 MZL655402:MZL655404 NJH655402:NJH655404 NTD655402:NTD655404 OCZ655402:OCZ655404 OMV655402:OMV655404 OWR655402:OWR655404 PGN655402:PGN655404 PQJ655402:PQJ655404 QAF655402:QAF655404 QKB655402:QKB655404 QTX655402:QTX655404 RDT655402:RDT655404 RNP655402:RNP655404 RXL655402:RXL655404 SHH655402:SHH655404 SRD655402:SRD655404 TAZ655402:TAZ655404 TKV655402:TKV655404 TUR655402:TUR655404 UEN655402:UEN655404 UOJ655402:UOJ655404 UYF655402:UYF655404 VIB655402:VIB655404 VRX655402:VRX655404 WBT655402:WBT655404 WLP655402:WLP655404 WVL655402:WVL655404 D720938:D720940 IZ720938:IZ720940 SV720938:SV720940 ACR720938:ACR720940 AMN720938:AMN720940 AWJ720938:AWJ720940 BGF720938:BGF720940 BQB720938:BQB720940 BZX720938:BZX720940 CJT720938:CJT720940 CTP720938:CTP720940 DDL720938:DDL720940 DNH720938:DNH720940 DXD720938:DXD720940 EGZ720938:EGZ720940 EQV720938:EQV720940 FAR720938:FAR720940 FKN720938:FKN720940 FUJ720938:FUJ720940 GEF720938:GEF720940 GOB720938:GOB720940 GXX720938:GXX720940 HHT720938:HHT720940 HRP720938:HRP720940 IBL720938:IBL720940 ILH720938:ILH720940 IVD720938:IVD720940 JEZ720938:JEZ720940 JOV720938:JOV720940 JYR720938:JYR720940 KIN720938:KIN720940 KSJ720938:KSJ720940 LCF720938:LCF720940 LMB720938:LMB720940 LVX720938:LVX720940 MFT720938:MFT720940 MPP720938:MPP720940 MZL720938:MZL720940 NJH720938:NJH720940 NTD720938:NTD720940 OCZ720938:OCZ720940 OMV720938:OMV720940 OWR720938:OWR720940 PGN720938:PGN720940 PQJ720938:PQJ720940 QAF720938:QAF720940 QKB720938:QKB720940 QTX720938:QTX720940 RDT720938:RDT720940 RNP720938:RNP720940 RXL720938:RXL720940 SHH720938:SHH720940 SRD720938:SRD720940 TAZ720938:TAZ720940 TKV720938:TKV720940 TUR720938:TUR720940 UEN720938:UEN720940 UOJ720938:UOJ720940 UYF720938:UYF720940 VIB720938:VIB720940 VRX720938:VRX720940 WBT720938:WBT720940 WLP720938:WLP720940 WVL720938:WVL720940 D786474:D786476 IZ786474:IZ786476 SV786474:SV786476 ACR786474:ACR786476 AMN786474:AMN786476 AWJ786474:AWJ786476 BGF786474:BGF786476 BQB786474:BQB786476 BZX786474:BZX786476 CJT786474:CJT786476 CTP786474:CTP786476 DDL786474:DDL786476 DNH786474:DNH786476 DXD786474:DXD786476 EGZ786474:EGZ786476 EQV786474:EQV786476 FAR786474:FAR786476 FKN786474:FKN786476 FUJ786474:FUJ786476 GEF786474:GEF786476 GOB786474:GOB786476 GXX786474:GXX786476 HHT786474:HHT786476 HRP786474:HRP786476 IBL786474:IBL786476 ILH786474:ILH786476 IVD786474:IVD786476 JEZ786474:JEZ786476 JOV786474:JOV786476 JYR786474:JYR786476 KIN786474:KIN786476 KSJ786474:KSJ786476 LCF786474:LCF786476 LMB786474:LMB786476 LVX786474:LVX786476 MFT786474:MFT786476 MPP786474:MPP786476 MZL786474:MZL786476 NJH786474:NJH786476 NTD786474:NTD786476 OCZ786474:OCZ786476 OMV786474:OMV786476 OWR786474:OWR786476 PGN786474:PGN786476 PQJ786474:PQJ786476 QAF786474:QAF786476 QKB786474:QKB786476 QTX786474:QTX786476 RDT786474:RDT786476 RNP786474:RNP786476 RXL786474:RXL786476 SHH786474:SHH786476 SRD786474:SRD786476 TAZ786474:TAZ786476 TKV786474:TKV786476 TUR786474:TUR786476 UEN786474:UEN786476 UOJ786474:UOJ786476 UYF786474:UYF786476 VIB786474:VIB786476 VRX786474:VRX786476 WBT786474:WBT786476 WLP786474:WLP786476 WVL786474:WVL786476 D852010:D852012 IZ852010:IZ852012 SV852010:SV852012 ACR852010:ACR852012 AMN852010:AMN852012 AWJ852010:AWJ852012 BGF852010:BGF852012 BQB852010:BQB852012 BZX852010:BZX852012 CJT852010:CJT852012 CTP852010:CTP852012 DDL852010:DDL852012 DNH852010:DNH852012 DXD852010:DXD852012 EGZ852010:EGZ852012 EQV852010:EQV852012 FAR852010:FAR852012 FKN852010:FKN852012 FUJ852010:FUJ852012 GEF852010:GEF852012 GOB852010:GOB852012 GXX852010:GXX852012 HHT852010:HHT852012 HRP852010:HRP852012 IBL852010:IBL852012 ILH852010:ILH852012 IVD852010:IVD852012 JEZ852010:JEZ852012 JOV852010:JOV852012 JYR852010:JYR852012 KIN852010:KIN852012 KSJ852010:KSJ852012 LCF852010:LCF852012 LMB852010:LMB852012 LVX852010:LVX852012 MFT852010:MFT852012 MPP852010:MPP852012 MZL852010:MZL852012 NJH852010:NJH852012 NTD852010:NTD852012 OCZ852010:OCZ852012 OMV852010:OMV852012 OWR852010:OWR852012 PGN852010:PGN852012 PQJ852010:PQJ852012 QAF852010:QAF852012 QKB852010:QKB852012 QTX852010:QTX852012 RDT852010:RDT852012 RNP852010:RNP852012 RXL852010:RXL852012 SHH852010:SHH852012 SRD852010:SRD852012 TAZ852010:TAZ852012 TKV852010:TKV852012 TUR852010:TUR852012 UEN852010:UEN852012 UOJ852010:UOJ852012 UYF852010:UYF852012 VIB852010:VIB852012 VRX852010:VRX852012 WBT852010:WBT852012 WLP852010:WLP852012 WVL852010:WVL852012 D917546:D917548 IZ917546:IZ917548 SV917546:SV917548 ACR917546:ACR917548 AMN917546:AMN917548 AWJ917546:AWJ917548 BGF917546:BGF917548 BQB917546:BQB917548 BZX917546:BZX917548 CJT917546:CJT917548 CTP917546:CTP917548 DDL917546:DDL917548 DNH917546:DNH917548 DXD917546:DXD917548 EGZ917546:EGZ917548 EQV917546:EQV917548 FAR917546:FAR917548 FKN917546:FKN917548 FUJ917546:FUJ917548 GEF917546:GEF917548 GOB917546:GOB917548 GXX917546:GXX917548 HHT917546:HHT917548 HRP917546:HRP917548 IBL917546:IBL917548 ILH917546:ILH917548 IVD917546:IVD917548 JEZ917546:JEZ917548 JOV917546:JOV917548 JYR917546:JYR917548 KIN917546:KIN917548 KSJ917546:KSJ917548 LCF917546:LCF917548 LMB917546:LMB917548 LVX917546:LVX917548 MFT917546:MFT917548 MPP917546:MPP917548 MZL917546:MZL917548 NJH917546:NJH917548 NTD917546:NTD917548 OCZ917546:OCZ917548 OMV917546:OMV917548 OWR917546:OWR917548 PGN917546:PGN917548 PQJ917546:PQJ917548 QAF917546:QAF917548 QKB917546:QKB917548 QTX917546:QTX917548 RDT917546:RDT917548 RNP917546:RNP917548 RXL917546:RXL917548 SHH917546:SHH917548 SRD917546:SRD917548 TAZ917546:TAZ917548 TKV917546:TKV917548 TUR917546:TUR917548 UEN917546:UEN917548 UOJ917546:UOJ917548 UYF917546:UYF917548 VIB917546:VIB917548 VRX917546:VRX917548 WBT917546:WBT917548 WLP917546:WLP917548 WVL917546:WVL917548 D983082:D983084 IZ983082:IZ983084 SV983082:SV983084 ACR983082:ACR983084 AMN983082:AMN983084 AWJ983082:AWJ983084 BGF983082:BGF983084 BQB983082:BQB983084 BZX983082:BZX983084 CJT983082:CJT983084 CTP983082:CTP983084 DDL983082:DDL983084 DNH983082:DNH983084 DXD983082:DXD983084 EGZ983082:EGZ983084 EQV983082:EQV983084 FAR983082:FAR983084 FKN983082:FKN983084 FUJ983082:FUJ983084 GEF983082:GEF983084 GOB983082:GOB983084 GXX983082:GXX983084 HHT983082:HHT983084 HRP983082:HRP983084 IBL983082:IBL983084 ILH983082:ILH983084 IVD983082:IVD983084 JEZ983082:JEZ983084 JOV983082:JOV983084 JYR983082:JYR983084 KIN983082:KIN983084 KSJ983082:KSJ983084 LCF983082:LCF983084 LMB983082:LMB983084 LVX983082:LVX983084 MFT983082:MFT983084 MPP983082:MPP983084 MZL983082:MZL983084 NJH983082:NJH983084 NTD983082:NTD983084 OCZ983082:OCZ983084 OMV983082:OMV983084 OWR983082:OWR983084 PGN983082:PGN983084 PQJ983082:PQJ983084 QAF983082:QAF983084 QKB983082:QKB983084 QTX983082:QTX983084 RDT983082:RDT983084 RNP983082:RNP983084 RXL983082:RXL983084 SHH983082:SHH983084 SRD983082:SRD983084 TAZ983082:TAZ983084 TKV983082:TKV983084 TUR983082:TUR983084 UEN983082:UEN983084 UOJ983082:UOJ983084 UYF983082:UYF983084 VIB983082:VIB983084 VRX983082:VRX983084 WBT983082:WBT983084 WLP983082:WLP983084 WVL983082:WVL983084 C65580 IY65580 SU65580 ACQ65580 AMM65580 AWI65580 BGE65580 BQA65580 BZW65580 CJS65580 CTO65580 DDK65580 DNG65580 DXC65580 EGY65580 EQU65580 FAQ65580 FKM65580 FUI65580 GEE65580 GOA65580 GXW65580 HHS65580 HRO65580 IBK65580 ILG65580 IVC65580 JEY65580 JOU65580 JYQ65580 KIM65580 KSI65580 LCE65580 LMA65580 LVW65580 MFS65580 MPO65580 MZK65580 NJG65580 NTC65580 OCY65580 OMU65580 OWQ65580 PGM65580 PQI65580 QAE65580 QKA65580 QTW65580 RDS65580 RNO65580 RXK65580 SHG65580 SRC65580 TAY65580 TKU65580 TUQ65580 UEM65580 UOI65580 UYE65580 VIA65580 VRW65580 WBS65580 WLO65580 WVK65580 C131116 IY131116 SU131116 ACQ131116 AMM131116 AWI131116 BGE131116 BQA131116 BZW131116 CJS131116 CTO131116 DDK131116 DNG131116 DXC131116 EGY131116 EQU131116 FAQ131116 FKM131116 FUI131116 GEE131116 GOA131116 GXW131116 HHS131116 HRO131116 IBK131116 ILG131116 IVC131116 JEY131116 JOU131116 JYQ131116 KIM131116 KSI131116 LCE131116 LMA131116 LVW131116 MFS131116 MPO131116 MZK131116 NJG131116 NTC131116 OCY131116 OMU131116 OWQ131116 PGM131116 PQI131116 QAE131116 QKA131116 QTW131116 RDS131116 RNO131116 RXK131116 SHG131116 SRC131116 TAY131116 TKU131116 TUQ131116 UEM131116 UOI131116 UYE131116 VIA131116 VRW131116 WBS131116 WLO131116 WVK131116 C196652 IY196652 SU196652 ACQ196652 AMM196652 AWI196652 BGE196652 BQA196652 BZW196652 CJS196652 CTO196652 DDK196652 DNG196652 DXC196652 EGY196652 EQU196652 FAQ196652 FKM196652 FUI196652 GEE196652 GOA196652 GXW196652 HHS196652 HRO196652 IBK196652 ILG196652 IVC196652 JEY196652 JOU196652 JYQ196652 KIM196652 KSI196652 LCE196652 LMA196652 LVW196652 MFS196652 MPO196652 MZK196652 NJG196652 NTC196652 OCY196652 OMU196652 OWQ196652 PGM196652 PQI196652 QAE196652 QKA196652 QTW196652 RDS196652 RNO196652 RXK196652 SHG196652 SRC196652 TAY196652 TKU196652 TUQ196652 UEM196652 UOI196652 UYE196652 VIA196652 VRW196652 WBS196652 WLO196652 WVK196652 C262188 IY262188 SU262188 ACQ262188 AMM262188 AWI262188 BGE262188 BQA262188 BZW262188 CJS262188 CTO262188 DDK262188 DNG262188 DXC262188 EGY262188 EQU262188 FAQ262188 FKM262188 FUI262188 GEE262188 GOA262188 GXW262188 HHS262188 HRO262188 IBK262188 ILG262188 IVC262188 JEY262188 JOU262188 JYQ262188 KIM262188 KSI262188 LCE262188 LMA262188 LVW262188 MFS262188 MPO262188 MZK262188 NJG262188 NTC262188 OCY262188 OMU262188 OWQ262188 PGM262188 PQI262188 QAE262188 QKA262188 QTW262188 RDS262188 RNO262188 RXK262188 SHG262188 SRC262188 TAY262188 TKU262188 TUQ262188 UEM262188 UOI262188 UYE262188 VIA262188 VRW262188 WBS262188 WLO262188 WVK262188 C327724 IY327724 SU327724 ACQ327724 AMM327724 AWI327724 BGE327724 BQA327724 BZW327724 CJS327724 CTO327724 DDK327724 DNG327724 DXC327724 EGY327724 EQU327724 FAQ327724 FKM327724 FUI327724 GEE327724 GOA327724 GXW327724 HHS327724 HRO327724 IBK327724 ILG327724 IVC327724 JEY327724 JOU327724 JYQ327724 KIM327724 KSI327724 LCE327724 LMA327724 LVW327724 MFS327724 MPO327724 MZK327724 NJG327724 NTC327724 OCY327724 OMU327724 OWQ327724 PGM327724 PQI327724 QAE327724 QKA327724 QTW327724 RDS327724 RNO327724 RXK327724 SHG327724 SRC327724 TAY327724 TKU327724 TUQ327724 UEM327724 UOI327724 UYE327724 VIA327724 VRW327724 WBS327724 WLO327724 WVK327724 C393260 IY393260 SU393260 ACQ393260 AMM393260 AWI393260 BGE393260 BQA393260 BZW393260 CJS393260 CTO393260 DDK393260 DNG393260 DXC393260 EGY393260 EQU393260 FAQ393260 FKM393260 FUI393260 GEE393260 GOA393260 GXW393260 HHS393260 HRO393260 IBK393260 ILG393260 IVC393260 JEY393260 JOU393260 JYQ393260 KIM393260 KSI393260 LCE393260 LMA393260 LVW393260 MFS393260 MPO393260 MZK393260 NJG393260 NTC393260 OCY393260 OMU393260 OWQ393260 PGM393260 PQI393260 QAE393260 QKA393260 QTW393260 RDS393260 RNO393260 RXK393260 SHG393260 SRC393260 TAY393260 TKU393260 TUQ393260 UEM393260 UOI393260 UYE393260 VIA393260 VRW393260 WBS393260 WLO393260 WVK393260 C458796 IY458796 SU458796 ACQ458796 AMM458796 AWI458796 BGE458796 BQA458796 BZW458796 CJS458796 CTO458796 DDK458796 DNG458796 DXC458796 EGY458796 EQU458796 FAQ458796 FKM458796 FUI458796 GEE458796 GOA458796 GXW458796 HHS458796 HRO458796 IBK458796 ILG458796 IVC458796 JEY458796 JOU458796 JYQ458796 KIM458796 KSI458796 LCE458796 LMA458796 LVW458796 MFS458796 MPO458796 MZK458796 NJG458796 NTC458796 OCY458796 OMU458796 OWQ458796 PGM458796 PQI458796 QAE458796 QKA458796 QTW458796 RDS458796 RNO458796 RXK458796 SHG458796 SRC458796 TAY458796 TKU458796 TUQ458796 UEM458796 UOI458796 UYE458796 VIA458796 VRW458796 WBS458796 WLO458796 WVK458796 C524332 IY524332 SU524332 ACQ524332 AMM524332 AWI524332 BGE524332 BQA524332 BZW524332 CJS524332 CTO524332 DDK524332 DNG524332 DXC524332 EGY524332 EQU524332 FAQ524332 FKM524332 FUI524332 GEE524332 GOA524332 GXW524332 HHS524332 HRO524332 IBK524332 ILG524332 IVC524332 JEY524332 JOU524332 JYQ524332 KIM524332 KSI524332 LCE524332 LMA524332 LVW524332 MFS524332 MPO524332 MZK524332 NJG524332 NTC524332 OCY524332 OMU524332 OWQ524332 PGM524332 PQI524332 QAE524332 QKA524332 QTW524332 RDS524332 RNO524332 RXK524332 SHG524332 SRC524332 TAY524332 TKU524332 TUQ524332 UEM524332 UOI524332 UYE524332 VIA524332 VRW524332 WBS524332 WLO524332 WVK524332 C589868 IY589868 SU589868 ACQ589868 AMM589868 AWI589868 BGE589868 BQA589868 BZW589868 CJS589868 CTO589868 DDK589868 DNG589868 DXC589868 EGY589868 EQU589868 FAQ589868 FKM589868 FUI589868 GEE589868 GOA589868 GXW589868 HHS589868 HRO589868 IBK589868 ILG589868 IVC589868 JEY589868 JOU589868 JYQ589868 KIM589868 KSI589868 LCE589868 LMA589868 LVW589868 MFS589868 MPO589868 MZK589868 NJG589868 NTC589868 OCY589868 OMU589868 OWQ589868 PGM589868 PQI589868 QAE589868 QKA589868 QTW589868 RDS589868 RNO589868 RXK589868 SHG589868 SRC589868 TAY589868 TKU589868 TUQ589868 UEM589868 UOI589868 UYE589868 VIA589868 VRW589868 WBS589868 WLO589868 WVK589868 C655404 IY655404 SU655404 ACQ655404 AMM655404 AWI655404 BGE655404 BQA655404 BZW655404 CJS655404 CTO655404 DDK655404 DNG655404 DXC655404 EGY655404 EQU655404 FAQ655404 FKM655404 FUI655404 GEE655404 GOA655404 GXW655404 HHS655404 HRO655404 IBK655404 ILG655404 IVC655404 JEY655404 JOU655404 JYQ655404 KIM655404 KSI655404 LCE655404 LMA655404 LVW655404 MFS655404 MPO655404 MZK655404 NJG655404 NTC655404 OCY655404 OMU655404 OWQ655404 PGM655404 PQI655404 QAE655404 QKA655404 QTW655404 RDS655404 RNO655404 RXK655404 SHG655404 SRC655404 TAY655404 TKU655404 TUQ655404 UEM655404 UOI655404 UYE655404 VIA655404 VRW655404 WBS655404 WLO655404 WVK655404 C720940 IY720940 SU720940 ACQ720940 AMM720940 AWI720940 BGE720940 BQA720940 BZW720940 CJS720940 CTO720940 DDK720940 DNG720940 DXC720940 EGY720940 EQU720940 FAQ720940 FKM720940 FUI720940 GEE720940 GOA720940 GXW720940 HHS720940 HRO720940 IBK720940 ILG720940 IVC720940 JEY720940 JOU720940 JYQ720940 KIM720940 KSI720940 LCE720940 LMA720940 LVW720940 MFS720940 MPO720940 MZK720940 NJG720940 NTC720940 OCY720940 OMU720940 OWQ720940 PGM720940 PQI720940 QAE720940 QKA720940 QTW720940 RDS720940 RNO720940 RXK720940 SHG720940 SRC720940 TAY720940 TKU720940 TUQ720940 UEM720940 UOI720940 UYE720940 VIA720940 VRW720940 WBS720940 WLO720940 WVK720940 C786476 IY786476 SU786476 ACQ786476 AMM786476 AWI786476 BGE786476 BQA786476 BZW786476 CJS786476 CTO786476 DDK786476 DNG786476 DXC786476 EGY786476 EQU786476 FAQ786476 FKM786476 FUI786476 GEE786476 GOA786476 GXW786476 HHS786476 HRO786476 IBK786476 ILG786476 IVC786476 JEY786476 JOU786476 JYQ786476 KIM786476 KSI786476 LCE786476 LMA786476 LVW786476 MFS786476 MPO786476 MZK786476 NJG786476 NTC786476 OCY786476 OMU786476 OWQ786476 PGM786476 PQI786476 QAE786476 QKA786476 QTW786476 RDS786476 RNO786476 RXK786476 SHG786476 SRC786476 TAY786476 TKU786476 TUQ786476 UEM786476 UOI786476 UYE786476 VIA786476 VRW786476 WBS786476 WLO786476 WVK786476 C852012 IY852012 SU852012 ACQ852012 AMM852012 AWI852012 BGE852012 BQA852012 BZW852012 CJS852012 CTO852012 DDK852012 DNG852012 DXC852012 EGY852012 EQU852012 FAQ852012 FKM852012 FUI852012 GEE852012 GOA852012 GXW852012 HHS852012 HRO852012 IBK852012 ILG852012 IVC852012 JEY852012 JOU852012 JYQ852012 KIM852012 KSI852012 LCE852012 LMA852012 LVW852012 MFS852012 MPO852012 MZK852012 NJG852012 NTC852012 OCY852012 OMU852012 OWQ852012 PGM852012 PQI852012 QAE852012 QKA852012 QTW852012 RDS852012 RNO852012 RXK852012 SHG852012 SRC852012 TAY852012 TKU852012 TUQ852012 UEM852012 UOI852012 UYE852012 VIA852012 VRW852012 WBS852012 WLO852012 WVK852012 C917548 IY917548 SU917548 ACQ917548 AMM917548 AWI917548 BGE917548 BQA917548 BZW917548 CJS917548 CTO917548 DDK917548 DNG917548 DXC917548 EGY917548 EQU917548 FAQ917548 FKM917548 FUI917548 GEE917548 GOA917548 GXW917548 HHS917548 HRO917548 IBK917548 ILG917548 IVC917548 JEY917548 JOU917548 JYQ917548 KIM917548 KSI917548 LCE917548 LMA917548 LVW917548 MFS917548 MPO917548 MZK917548 NJG917548 NTC917548 OCY917548 OMU917548 OWQ917548 PGM917548 PQI917548 QAE917548 QKA917548 QTW917548 RDS917548 RNO917548 RXK917548 SHG917548 SRC917548 TAY917548 TKU917548 TUQ917548 UEM917548 UOI917548 UYE917548 VIA917548 VRW917548 WBS917548 WLO917548 WVK917548 C983084 IY983084 SU983084 ACQ983084 AMM983084 AWI983084 BGE983084 BQA983084 BZW983084 CJS983084 CTO983084 DDK983084 DNG983084 DXC983084 EGY983084 EQU983084 FAQ983084 FKM983084 FUI983084 GEE983084 GOA983084 GXW983084 HHS983084 HRO983084 IBK983084 ILG983084 IVC983084 JEY983084 JOU983084 JYQ983084 KIM983084 KSI983084 LCE983084 LMA983084 LVW983084 MFS983084 MPO983084 MZK983084 NJG983084 NTC983084 OCY983084 OMU983084 OWQ983084 PGM983084 PQI983084 QAE983084 QKA983084 QTW983084 RDS983084 RNO983084 RXK983084 SHG983084 SRC983084 TAY983084 TKU983084 TUQ983084 UEM983084 UOI983084 UYE983084 VIA983084 VRW983084 WBS983084 WLO983084 WVK983084" xr:uid="{2354F97B-5791-4738-B7D2-9C6F805B6460}">
      <formula1>#REF!=0</formula1>
    </dataValidation>
    <dataValidation type="whole" allowBlank="1" showInputMessage="1" showErrorMessage="1" errorTitle=" INS" error="Pentru investitia straina directa _x000a_participatia straina trebuie sa fie_x000a_de minim 10% pana la maxim 100%." sqref="C65583 IY65583 SU65583 ACQ65583 AMM65583 AWI65583 BGE65583 BQA65583 BZW65583 CJS65583 CTO65583 DDK65583 DNG65583 DXC65583 EGY65583 EQU65583 FAQ65583 FKM65583 FUI65583 GEE65583 GOA65583 GXW65583 HHS65583 HRO65583 IBK65583 ILG65583 IVC65583 JEY65583 JOU65583 JYQ65583 KIM65583 KSI65583 LCE65583 LMA65583 LVW65583 MFS65583 MPO65583 MZK65583 NJG65583 NTC65583 OCY65583 OMU65583 OWQ65583 PGM65583 PQI65583 QAE65583 QKA65583 QTW65583 RDS65583 RNO65583 RXK65583 SHG65583 SRC65583 TAY65583 TKU65583 TUQ65583 UEM65583 UOI65583 UYE65583 VIA65583 VRW65583 WBS65583 WLO65583 WVK65583 C131119 IY131119 SU131119 ACQ131119 AMM131119 AWI131119 BGE131119 BQA131119 BZW131119 CJS131119 CTO131119 DDK131119 DNG131119 DXC131119 EGY131119 EQU131119 FAQ131119 FKM131119 FUI131119 GEE131119 GOA131119 GXW131119 HHS131119 HRO131119 IBK131119 ILG131119 IVC131119 JEY131119 JOU131119 JYQ131119 KIM131119 KSI131119 LCE131119 LMA131119 LVW131119 MFS131119 MPO131119 MZK131119 NJG131119 NTC131119 OCY131119 OMU131119 OWQ131119 PGM131119 PQI131119 QAE131119 QKA131119 QTW131119 RDS131119 RNO131119 RXK131119 SHG131119 SRC131119 TAY131119 TKU131119 TUQ131119 UEM131119 UOI131119 UYE131119 VIA131119 VRW131119 WBS131119 WLO131119 WVK131119 C196655 IY196655 SU196655 ACQ196655 AMM196655 AWI196655 BGE196655 BQA196655 BZW196655 CJS196655 CTO196655 DDK196655 DNG196655 DXC196655 EGY196655 EQU196655 FAQ196655 FKM196655 FUI196655 GEE196655 GOA196655 GXW196655 HHS196655 HRO196655 IBK196655 ILG196655 IVC196655 JEY196655 JOU196655 JYQ196655 KIM196655 KSI196655 LCE196655 LMA196655 LVW196655 MFS196655 MPO196655 MZK196655 NJG196655 NTC196655 OCY196655 OMU196655 OWQ196655 PGM196655 PQI196655 QAE196655 QKA196655 QTW196655 RDS196655 RNO196655 RXK196655 SHG196655 SRC196655 TAY196655 TKU196655 TUQ196655 UEM196655 UOI196655 UYE196655 VIA196655 VRW196655 WBS196655 WLO196655 WVK196655 C262191 IY262191 SU262191 ACQ262191 AMM262191 AWI262191 BGE262191 BQA262191 BZW262191 CJS262191 CTO262191 DDK262191 DNG262191 DXC262191 EGY262191 EQU262191 FAQ262191 FKM262191 FUI262191 GEE262191 GOA262191 GXW262191 HHS262191 HRO262191 IBK262191 ILG262191 IVC262191 JEY262191 JOU262191 JYQ262191 KIM262191 KSI262191 LCE262191 LMA262191 LVW262191 MFS262191 MPO262191 MZK262191 NJG262191 NTC262191 OCY262191 OMU262191 OWQ262191 PGM262191 PQI262191 QAE262191 QKA262191 QTW262191 RDS262191 RNO262191 RXK262191 SHG262191 SRC262191 TAY262191 TKU262191 TUQ262191 UEM262191 UOI262191 UYE262191 VIA262191 VRW262191 WBS262191 WLO262191 WVK262191 C327727 IY327727 SU327727 ACQ327727 AMM327727 AWI327727 BGE327727 BQA327727 BZW327727 CJS327727 CTO327727 DDK327727 DNG327727 DXC327727 EGY327727 EQU327727 FAQ327727 FKM327727 FUI327727 GEE327727 GOA327727 GXW327727 HHS327727 HRO327727 IBK327727 ILG327727 IVC327727 JEY327727 JOU327727 JYQ327727 KIM327727 KSI327727 LCE327727 LMA327727 LVW327727 MFS327727 MPO327727 MZK327727 NJG327727 NTC327727 OCY327727 OMU327727 OWQ327727 PGM327727 PQI327727 QAE327727 QKA327727 QTW327727 RDS327727 RNO327727 RXK327727 SHG327727 SRC327727 TAY327727 TKU327727 TUQ327727 UEM327727 UOI327727 UYE327727 VIA327727 VRW327727 WBS327727 WLO327727 WVK327727 C393263 IY393263 SU393263 ACQ393263 AMM393263 AWI393263 BGE393263 BQA393263 BZW393263 CJS393263 CTO393263 DDK393263 DNG393263 DXC393263 EGY393263 EQU393263 FAQ393263 FKM393263 FUI393263 GEE393263 GOA393263 GXW393263 HHS393263 HRO393263 IBK393263 ILG393263 IVC393263 JEY393263 JOU393263 JYQ393263 KIM393263 KSI393263 LCE393263 LMA393263 LVW393263 MFS393263 MPO393263 MZK393263 NJG393263 NTC393263 OCY393263 OMU393263 OWQ393263 PGM393263 PQI393263 QAE393263 QKA393263 QTW393263 RDS393263 RNO393263 RXK393263 SHG393263 SRC393263 TAY393263 TKU393263 TUQ393263 UEM393263 UOI393263 UYE393263 VIA393263 VRW393263 WBS393263 WLO393263 WVK393263 C458799 IY458799 SU458799 ACQ458799 AMM458799 AWI458799 BGE458799 BQA458799 BZW458799 CJS458799 CTO458799 DDK458799 DNG458799 DXC458799 EGY458799 EQU458799 FAQ458799 FKM458799 FUI458799 GEE458799 GOA458799 GXW458799 HHS458799 HRO458799 IBK458799 ILG458799 IVC458799 JEY458799 JOU458799 JYQ458799 KIM458799 KSI458799 LCE458799 LMA458799 LVW458799 MFS458799 MPO458799 MZK458799 NJG458799 NTC458799 OCY458799 OMU458799 OWQ458799 PGM458799 PQI458799 QAE458799 QKA458799 QTW458799 RDS458799 RNO458799 RXK458799 SHG458799 SRC458799 TAY458799 TKU458799 TUQ458799 UEM458799 UOI458799 UYE458799 VIA458799 VRW458799 WBS458799 WLO458799 WVK458799 C524335 IY524335 SU524335 ACQ524335 AMM524335 AWI524335 BGE524335 BQA524335 BZW524335 CJS524335 CTO524335 DDK524335 DNG524335 DXC524335 EGY524335 EQU524335 FAQ524335 FKM524335 FUI524335 GEE524335 GOA524335 GXW524335 HHS524335 HRO524335 IBK524335 ILG524335 IVC524335 JEY524335 JOU524335 JYQ524335 KIM524335 KSI524335 LCE524335 LMA524335 LVW524335 MFS524335 MPO524335 MZK524335 NJG524335 NTC524335 OCY524335 OMU524335 OWQ524335 PGM524335 PQI524335 QAE524335 QKA524335 QTW524335 RDS524335 RNO524335 RXK524335 SHG524335 SRC524335 TAY524335 TKU524335 TUQ524335 UEM524335 UOI524335 UYE524335 VIA524335 VRW524335 WBS524335 WLO524335 WVK524335 C589871 IY589871 SU589871 ACQ589871 AMM589871 AWI589871 BGE589871 BQA589871 BZW589871 CJS589871 CTO589871 DDK589871 DNG589871 DXC589871 EGY589871 EQU589871 FAQ589871 FKM589871 FUI589871 GEE589871 GOA589871 GXW589871 HHS589871 HRO589871 IBK589871 ILG589871 IVC589871 JEY589871 JOU589871 JYQ589871 KIM589871 KSI589871 LCE589871 LMA589871 LVW589871 MFS589871 MPO589871 MZK589871 NJG589871 NTC589871 OCY589871 OMU589871 OWQ589871 PGM589871 PQI589871 QAE589871 QKA589871 QTW589871 RDS589871 RNO589871 RXK589871 SHG589871 SRC589871 TAY589871 TKU589871 TUQ589871 UEM589871 UOI589871 UYE589871 VIA589871 VRW589871 WBS589871 WLO589871 WVK589871 C655407 IY655407 SU655407 ACQ655407 AMM655407 AWI655407 BGE655407 BQA655407 BZW655407 CJS655407 CTO655407 DDK655407 DNG655407 DXC655407 EGY655407 EQU655407 FAQ655407 FKM655407 FUI655407 GEE655407 GOA655407 GXW655407 HHS655407 HRO655407 IBK655407 ILG655407 IVC655407 JEY655407 JOU655407 JYQ655407 KIM655407 KSI655407 LCE655407 LMA655407 LVW655407 MFS655407 MPO655407 MZK655407 NJG655407 NTC655407 OCY655407 OMU655407 OWQ655407 PGM655407 PQI655407 QAE655407 QKA655407 QTW655407 RDS655407 RNO655407 RXK655407 SHG655407 SRC655407 TAY655407 TKU655407 TUQ655407 UEM655407 UOI655407 UYE655407 VIA655407 VRW655407 WBS655407 WLO655407 WVK655407 C720943 IY720943 SU720943 ACQ720943 AMM720943 AWI720943 BGE720943 BQA720943 BZW720943 CJS720943 CTO720943 DDK720943 DNG720943 DXC720943 EGY720943 EQU720943 FAQ720943 FKM720943 FUI720943 GEE720943 GOA720943 GXW720943 HHS720943 HRO720943 IBK720943 ILG720943 IVC720943 JEY720943 JOU720943 JYQ720943 KIM720943 KSI720943 LCE720943 LMA720943 LVW720943 MFS720943 MPO720943 MZK720943 NJG720943 NTC720943 OCY720943 OMU720943 OWQ720943 PGM720943 PQI720943 QAE720943 QKA720943 QTW720943 RDS720943 RNO720943 RXK720943 SHG720943 SRC720943 TAY720943 TKU720943 TUQ720943 UEM720943 UOI720943 UYE720943 VIA720943 VRW720943 WBS720943 WLO720943 WVK720943 C786479 IY786479 SU786479 ACQ786479 AMM786479 AWI786479 BGE786479 BQA786479 BZW786479 CJS786479 CTO786479 DDK786479 DNG786479 DXC786479 EGY786479 EQU786479 FAQ786479 FKM786479 FUI786479 GEE786479 GOA786479 GXW786479 HHS786479 HRO786479 IBK786479 ILG786479 IVC786479 JEY786479 JOU786479 JYQ786479 KIM786479 KSI786479 LCE786479 LMA786479 LVW786479 MFS786479 MPO786479 MZK786479 NJG786479 NTC786479 OCY786479 OMU786479 OWQ786479 PGM786479 PQI786479 QAE786479 QKA786479 QTW786479 RDS786479 RNO786479 RXK786479 SHG786479 SRC786479 TAY786479 TKU786479 TUQ786479 UEM786479 UOI786479 UYE786479 VIA786479 VRW786479 WBS786479 WLO786479 WVK786479 C852015 IY852015 SU852015 ACQ852015 AMM852015 AWI852015 BGE852015 BQA852015 BZW852015 CJS852015 CTO852015 DDK852015 DNG852015 DXC852015 EGY852015 EQU852015 FAQ852015 FKM852015 FUI852015 GEE852015 GOA852015 GXW852015 HHS852015 HRO852015 IBK852015 ILG852015 IVC852015 JEY852015 JOU852015 JYQ852015 KIM852015 KSI852015 LCE852015 LMA852015 LVW852015 MFS852015 MPO852015 MZK852015 NJG852015 NTC852015 OCY852015 OMU852015 OWQ852015 PGM852015 PQI852015 QAE852015 QKA852015 QTW852015 RDS852015 RNO852015 RXK852015 SHG852015 SRC852015 TAY852015 TKU852015 TUQ852015 UEM852015 UOI852015 UYE852015 VIA852015 VRW852015 WBS852015 WLO852015 WVK852015 C917551 IY917551 SU917551 ACQ917551 AMM917551 AWI917551 BGE917551 BQA917551 BZW917551 CJS917551 CTO917551 DDK917551 DNG917551 DXC917551 EGY917551 EQU917551 FAQ917551 FKM917551 FUI917551 GEE917551 GOA917551 GXW917551 HHS917551 HRO917551 IBK917551 ILG917551 IVC917551 JEY917551 JOU917551 JYQ917551 KIM917551 KSI917551 LCE917551 LMA917551 LVW917551 MFS917551 MPO917551 MZK917551 NJG917551 NTC917551 OCY917551 OMU917551 OWQ917551 PGM917551 PQI917551 QAE917551 QKA917551 QTW917551 RDS917551 RNO917551 RXK917551 SHG917551 SRC917551 TAY917551 TKU917551 TUQ917551 UEM917551 UOI917551 UYE917551 VIA917551 VRW917551 WBS917551 WLO917551 WVK917551 C983087 IY983087 SU983087 ACQ983087 AMM983087 AWI983087 BGE983087 BQA983087 BZW983087 CJS983087 CTO983087 DDK983087 DNG983087 DXC983087 EGY983087 EQU983087 FAQ983087 FKM983087 FUI983087 GEE983087 GOA983087 GXW983087 HHS983087 HRO983087 IBK983087 ILG983087 IVC983087 JEY983087 JOU983087 JYQ983087 KIM983087 KSI983087 LCE983087 LMA983087 LVW983087 MFS983087 MPO983087 MZK983087 NJG983087 NTC983087 OCY983087 OMU983087 OWQ983087 PGM983087 PQI983087 QAE983087 QKA983087 QTW983087 RDS983087 RNO983087 RXK983087 SHG983087 SRC983087 TAY983087 TKU983087 TUQ983087 UEM983087 UOI983087 UYE983087 VIA983087 VRW983087 WBS983087 WLO983087 WVK983087" xr:uid="{DDB5AA79-3092-47C1-B6BA-B77F6A446CAC}">
      <formula1>10</formula1>
      <formula2>100</formula2>
    </dataValidation>
    <dataValidation type="whole" operator="greaterThanOrEqual" allowBlank="1" showInputMessage="1" showErrorMessage="1" errorTitle="Eroare" error="Introduceti un numar intreg pozitiv!" sqref="D65583 IZ65583 SV65583 ACR65583 AMN65583 AWJ65583 BGF65583 BQB65583 BZX65583 CJT65583 CTP65583 DDL65583 DNH65583 DXD65583 EGZ65583 EQV65583 FAR65583 FKN65583 FUJ65583 GEF65583 GOB65583 GXX65583 HHT65583 HRP65583 IBL65583 ILH65583 IVD65583 JEZ65583 JOV65583 JYR65583 KIN65583 KSJ65583 LCF65583 LMB65583 LVX65583 MFT65583 MPP65583 MZL65583 NJH65583 NTD65583 OCZ65583 OMV65583 OWR65583 PGN65583 PQJ65583 QAF65583 QKB65583 QTX65583 RDT65583 RNP65583 RXL65583 SHH65583 SRD65583 TAZ65583 TKV65583 TUR65583 UEN65583 UOJ65583 UYF65583 VIB65583 VRX65583 WBT65583 WLP65583 WVL65583 D131119 IZ131119 SV131119 ACR131119 AMN131119 AWJ131119 BGF131119 BQB131119 BZX131119 CJT131119 CTP131119 DDL131119 DNH131119 DXD131119 EGZ131119 EQV131119 FAR131119 FKN131119 FUJ131119 GEF131119 GOB131119 GXX131119 HHT131119 HRP131119 IBL131119 ILH131119 IVD131119 JEZ131119 JOV131119 JYR131119 KIN131119 KSJ131119 LCF131119 LMB131119 LVX131119 MFT131119 MPP131119 MZL131119 NJH131119 NTD131119 OCZ131119 OMV131119 OWR131119 PGN131119 PQJ131119 QAF131119 QKB131119 QTX131119 RDT131119 RNP131119 RXL131119 SHH131119 SRD131119 TAZ131119 TKV131119 TUR131119 UEN131119 UOJ131119 UYF131119 VIB131119 VRX131119 WBT131119 WLP131119 WVL131119 D196655 IZ196655 SV196655 ACR196655 AMN196655 AWJ196655 BGF196655 BQB196655 BZX196655 CJT196655 CTP196655 DDL196655 DNH196655 DXD196655 EGZ196655 EQV196655 FAR196655 FKN196655 FUJ196655 GEF196655 GOB196655 GXX196655 HHT196655 HRP196655 IBL196655 ILH196655 IVD196655 JEZ196655 JOV196655 JYR196655 KIN196655 KSJ196655 LCF196655 LMB196655 LVX196655 MFT196655 MPP196655 MZL196655 NJH196655 NTD196655 OCZ196655 OMV196655 OWR196655 PGN196655 PQJ196655 QAF196655 QKB196655 QTX196655 RDT196655 RNP196655 RXL196655 SHH196655 SRD196655 TAZ196655 TKV196655 TUR196655 UEN196655 UOJ196655 UYF196655 VIB196655 VRX196655 WBT196655 WLP196655 WVL196655 D262191 IZ262191 SV262191 ACR262191 AMN262191 AWJ262191 BGF262191 BQB262191 BZX262191 CJT262191 CTP262191 DDL262191 DNH262191 DXD262191 EGZ262191 EQV262191 FAR262191 FKN262191 FUJ262191 GEF262191 GOB262191 GXX262191 HHT262191 HRP262191 IBL262191 ILH262191 IVD262191 JEZ262191 JOV262191 JYR262191 KIN262191 KSJ262191 LCF262191 LMB262191 LVX262191 MFT262191 MPP262191 MZL262191 NJH262191 NTD262191 OCZ262191 OMV262191 OWR262191 PGN262191 PQJ262191 QAF262191 QKB262191 QTX262191 RDT262191 RNP262191 RXL262191 SHH262191 SRD262191 TAZ262191 TKV262191 TUR262191 UEN262191 UOJ262191 UYF262191 VIB262191 VRX262191 WBT262191 WLP262191 WVL262191 D327727 IZ327727 SV327727 ACR327727 AMN327727 AWJ327727 BGF327727 BQB327727 BZX327727 CJT327727 CTP327727 DDL327727 DNH327727 DXD327727 EGZ327727 EQV327727 FAR327727 FKN327727 FUJ327727 GEF327727 GOB327727 GXX327727 HHT327727 HRP327727 IBL327727 ILH327727 IVD327727 JEZ327727 JOV327727 JYR327727 KIN327727 KSJ327727 LCF327727 LMB327727 LVX327727 MFT327727 MPP327727 MZL327727 NJH327727 NTD327727 OCZ327727 OMV327727 OWR327727 PGN327727 PQJ327727 QAF327727 QKB327727 QTX327727 RDT327727 RNP327727 RXL327727 SHH327727 SRD327727 TAZ327727 TKV327727 TUR327727 UEN327727 UOJ327727 UYF327727 VIB327727 VRX327727 WBT327727 WLP327727 WVL327727 D393263 IZ393263 SV393263 ACR393263 AMN393263 AWJ393263 BGF393263 BQB393263 BZX393263 CJT393263 CTP393263 DDL393263 DNH393263 DXD393263 EGZ393263 EQV393263 FAR393263 FKN393263 FUJ393263 GEF393263 GOB393263 GXX393263 HHT393263 HRP393263 IBL393263 ILH393263 IVD393263 JEZ393263 JOV393263 JYR393263 KIN393263 KSJ393263 LCF393263 LMB393263 LVX393263 MFT393263 MPP393263 MZL393263 NJH393263 NTD393263 OCZ393263 OMV393263 OWR393263 PGN393263 PQJ393263 QAF393263 QKB393263 QTX393263 RDT393263 RNP393263 RXL393263 SHH393263 SRD393263 TAZ393263 TKV393263 TUR393263 UEN393263 UOJ393263 UYF393263 VIB393263 VRX393263 WBT393263 WLP393263 WVL393263 D458799 IZ458799 SV458799 ACR458799 AMN458799 AWJ458799 BGF458799 BQB458799 BZX458799 CJT458799 CTP458799 DDL458799 DNH458799 DXD458799 EGZ458799 EQV458799 FAR458799 FKN458799 FUJ458799 GEF458799 GOB458799 GXX458799 HHT458799 HRP458799 IBL458799 ILH458799 IVD458799 JEZ458799 JOV458799 JYR458799 KIN458799 KSJ458799 LCF458799 LMB458799 LVX458799 MFT458799 MPP458799 MZL458799 NJH458799 NTD458799 OCZ458799 OMV458799 OWR458799 PGN458799 PQJ458799 QAF458799 QKB458799 QTX458799 RDT458799 RNP458799 RXL458799 SHH458799 SRD458799 TAZ458799 TKV458799 TUR458799 UEN458799 UOJ458799 UYF458799 VIB458799 VRX458799 WBT458799 WLP458799 WVL458799 D524335 IZ524335 SV524335 ACR524335 AMN524335 AWJ524335 BGF524335 BQB524335 BZX524335 CJT524335 CTP524335 DDL524335 DNH524335 DXD524335 EGZ524335 EQV524335 FAR524335 FKN524335 FUJ524335 GEF524335 GOB524335 GXX524335 HHT524335 HRP524335 IBL524335 ILH524335 IVD524335 JEZ524335 JOV524335 JYR524335 KIN524335 KSJ524335 LCF524335 LMB524335 LVX524335 MFT524335 MPP524335 MZL524335 NJH524335 NTD524335 OCZ524335 OMV524335 OWR524335 PGN524335 PQJ524335 QAF524335 QKB524335 QTX524335 RDT524335 RNP524335 RXL524335 SHH524335 SRD524335 TAZ524335 TKV524335 TUR524335 UEN524335 UOJ524335 UYF524335 VIB524335 VRX524335 WBT524335 WLP524335 WVL524335 D589871 IZ589871 SV589871 ACR589871 AMN589871 AWJ589871 BGF589871 BQB589871 BZX589871 CJT589871 CTP589871 DDL589871 DNH589871 DXD589871 EGZ589871 EQV589871 FAR589871 FKN589871 FUJ589871 GEF589871 GOB589871 GXX589871 HHT589871 HRP589871 IBL589871 ILH589871 IVD589871 JEZ589871 JOV589871 JYR589871 KIN589871 KSJ589871 LCF589871 LMB589871 LVX589871 MFT589871 MPP589871 MZL589871 NJH589871 NTD589871 OCZ589871 OMV589871 OWR589871 PGN589871 PQJ589871 QAF589871 QKB589871 QTX589871 RDT589871 RNP589871 RXL589871 SHH589871 SRD589871 TAZ589871 TKV589871 TUR589871 UEN589871 UOJ589871 UYF589871 VIB589871 VRX589871 WBT589871 WLP589871 WVL589871 D655407 IZ655407 SV655407 ACR655407 AMN655407 AWJ655407 BGF655407 BQB655407 BZX655407 CJT655407 CTP655407 DDL655407 DNH655407 DXD655407 EGZ655407 EQV655407 FAR655407 FKN655407 FUJ655407 GEF655407 GOB655407 GXX655407 HHT655407 HRP655407 IBL655407 ILH655407 IVD655407 JEZ655407 JOV655407 JYR655407 KIN655407 KSJ655407 LCF655407 LMB655407 LVX655407 MFT655407 MPP655407 MZL655407 NJH655407 NTD655407 OCZ655407 OMV655407 OWR655407 PGN655407 PQJ655407 QAF655407 QKB655407 QTX655407 RDT655407 RNP655407 RXL655407 SHH655407 SRD655407 TAZ655407 TKV655407 TUR655407 UEN655407 UOJ655407 UYF655407 VIB655407 VRX655407 WBT655407 WLP655407 WVL655407 D720943 IZ720943 SV720943 ACR720943 AMN720943 AWJ720943 BGF720943 BQB720943 BZX720943 CJT720943 CTP720943 DDL720943 DNH720943 DXD720943 EGZ720943 EQV720943 FAR720943 FKN720943 FUJ720943 GEF720943 GOB720943 GXX720943 HHT720943 HRP720943 IBL720943 ILH720943 IVD720943 JEZ720943 JOV720943 JYR720943 KIN720943 KSJ720943 LCF720943 LMB720943 LVX720943 MFT720943 MPP720943 MZL720943 NJH720943 NTD720943 OCZ720943 OMV720943 OWR720943 PGN720943 PQJ720943 QAF720943 QKB720943 QTX720943 RDT720943 RNP720943 RXL720943 SHH720943 SRD720943 TAZ720943 TKV720943 TUR720943 UEN720943 UOJ720943 UYF720943 VIB720943 VRX720943 WBT720943 WLP720943 WVL720943 D786479 IZ786479 SV786479 ACR786479 AMN786479 AWJ786479 BGF786479 BQB786479 BZX786479 CJT786479 CTP786479 DDL786479 DNH786479 DXD786479 EGZ786479 EQV786479 FAR786479 FKN786479 FUJ786479 GEF786479 GOB786479 GXX786479 HHT786479 HRP786479 IBL786479 ILH786479 IVD786479 JEZ786479 JOV786479 JYR786479 KIN786479 KSJ786479 LCF786479 LMB786479 LVX786479 MFT786479 MPP786479 MZL786479 NJH786479 NTD786479 OCZ786479 OMV786479 OWR786479 PGN786479 PQJ786479 QAF786479 QKB786479 QTX786479 RDT786479 RNP786479 RXL786479 SHH786479 SRD786479 TAZ786479 TKV786479 TUR786479 UEN786479 UOJ786479 UYF786479 VIB786479 VRX786479 WBT786479 WLP786479 WVL786479 D852015 IZ852015 SV852015 ACR852015 AMN852015 AWJ852015 BGF852015 BQB852015 BZX852015 CJT852015 CTP852015 DDL852015 DNH852015 DXD852015 EGZ852015 EQV852015 FAR852015 FKN852015 FUJ852015 GEF852015 GOB852015 GXX852015 HHT852015 HRP852015 IBL852015 ILH852015 IVD852015 JEZ852015 JOV852015 JYR852015 KIN852015 KSJ852015 LCF852015 LMB852015 LVX852015 MFT852015 MPP852015 MZL852015 NJH852015 NTD852015 OCZ852015 OMV852015 OWR852015 PGN852015 PQJ852015 QAF852015 QKB852015 QTX852015 RDT852015 RNP852015 RXL852015 SHH852015 SRD852015 TAZ852015 TKV852015 TUR852015 UEN852015 UOJ852015 UYF852015 VIB852015 VRX852015 WBT852015 WLP852015 WVL852015 D917551 IZ917551 SV917551 ACR917551 AMN917551 AWJ917551 BGF917551 BQB917551 BZX917551 CJT917551 CTP917551 DDL917551 DNH917551 DXD917551 EGZ917551 EQV917551 FAR917551 FKN917551 FUJ917551 GEF917551 GOB917551 GXX917551 HHT917551 HRP917551 IBL917551 ILH917551 IVD917551 JEZ917551 JOV917551 JYR917551 KIN917551 KSJ917551 LCF917551 LMB917551 LVX917551 MFT917551 MPP917551 MZL917551 NJH917551 NTD917551 OCZ917551 OMV917551 OWR917551 PGN917551 PQJ917551 QAF917551 QKB917551 QTX917551 RDT917551 RNP917551 RXL917551 SHH917551 SRD917551 TAZ917551 TKV917551 TUR917551 UEN917551 UOJ917551 UYF917551 VIB917551 VRX917551 WBT917551 WLP917551 WVL917551 D983087 IZ983087 SV983087 ACR983087 AMN983087 AWJ983087 BGF983087 BQB983087 BZX983087 CJT983087 CTP983087 DDL983087 DNH983087 DXD983087 EGZ983087 EQV983087 FAR983087 FKN983087 FUJ983087 GEF983087 GOB983087 GXX983087 HHT983087 HRP983087 IBL983087 ILH983087 IVD983087 JEZ983087 JOV983087 JYR983087 KIN983087 KSJ983087 LCF983087 LMB983087 LVX983087 MFT983087 MPP983087 MZL983087 NJH983087 NTD983087 OCZ983087 OMV983087 OWR983087 PGN983087 PQJ983087 QAF983087 QKB983087 QTX983087 RDT983087 RNP983087 RXL983087 SHH983087 SRD983087 TAZ983087 TKV983087 TUR983087 UEN983087 UOJ983087 UYF983087 VIB983087 VRX983087 WBT983087 WLP983087 WVL983087" xr:uid="{FB752038-EC36-4ECE-8464-2FFB296DC4A2}">
      <formula1>0</formula1>
    </dataValidation>
    <dataValidation type="list" allowBlank="1" showInputMessage="1" showErrorMessage="1" errorTitle="INS" error="Alege din lista derulanta." sqref="JB65529 SX65529 ACT65529 AMP65529 AWL65529 BGH65529 BQD65529 BZZ65529 CJV65529 CTR65529 DDN65529 DNJ65529 DXF65529 EHB65529 EQX65529 FAT65529 FKP65529 FUL65529 GEH65529 GOD65529 GXZ65529 HHV65529 HRR65529 IBN65529 ILJ65529 IVF65529 JFB65529 JOX65529 JYT65529 KIP65529 KSL65529 LCH65529 LMD65529 LVZ65529 MFV65529 MPR65529 MZN65529 NJJ65529 NTF65529 ODB65529 OMX65529 OWT65529 PGP65529 PQL65529 QAH65529 QKD65529 QTZ65529 RDV65529 RNR65529 RXN65529 SHJ65529 SRF65529 TBB65529 TKX65529 TUT65529 UEP65529 UOL65529 UYH65529 VID65529 VRZ65529 WBV65529 WLR65529 WVN65529 JB131065 SX131065 ACT131065 AMP131065 AWL131065 BGH131065 BQD131065 BZZ131065 CJV131065 CTR131065 DDN131065 DNJ131065 DXF131065 EHB131065 EQX131065 FAT131065 FKP131065 FUL131065 GEH131065 GOD131065 GXZ131065 HHV131065 HRR131065 IBN131065 ILJ131065 IVF131065 JFB131065 JOX131065 JYT131065 KIP131065 KSL131065 LCH131065 LMD131065 LVZ131065 MFV131065 MPR131065 MZN131065 NJJ131065 NTF131065 ODB131065 OMX131065 OWT131065 PGP131065 PQL131065 QAH131065 QKD131065 QTZ131065 RDV131065 RNR131065 RXN131065 SHJ131065 SRF131065 TBB131065 TKX131065 TUT131065 UEP131065 UOL131065 UYH131065 VID131065 VRZ131065 WBV131065 WLR131065 WVN131065 JB196601 SX196601 ACT196601 AMP196601 AWL196601 BGH196601 BQD196601 BZZ196601 CJV196601 CTR196601 DDN196601 DNJ196601 DXF196601 EHB196601 EQX196601 FAT196601 FKP196601 FUL196601 GEH196601 GOD196601 GXZ196601 HHV196601 HRR196601 IBN196601 ILJ196601 IVF196601 JFB196601 JOX196601 JYT196601 KIP196601 KSL196601 LCH196601 LMD196601 LVZ196601 MFV196601 MPR196601 MZN196601 NJJ196601 NTF196601 ODB196601 OMX196601 OWT196601 PGP196601 PQL196601 QAH196601 QKD196601 QTZ196601 RDV196601 RNR196601 RXN196601 SHJ196601 SRF196601 TBB196601 TKX196601 TUT196601 UEP196601 UOL196601 UYH196601 VID196601 VRZ196601 WBV196601 WLR196601 WVN196601 JB262137 SX262137 ACT262137 AMP262137 AWL262137 BGH262137 BQD262137 BZZ262137 CJV262137 CTR262137 DDN262137 DNJ262137 DXF262137 EHB262137 EQX262137 FAT262137 FKP262137 FUL262137 GEH262137 GOD262137 GXZ262137 HHV262137 HRR262137 IBN262137 ILJ262137 IVF262137 JFB262137 JOX262137 JYT262137 KIP262137 KSL262137 LCH262137 LMD262137 LVZ262137 MFV262137 MPR262137 MZN262137 NJJ262137 NTF262137 ODB262137 OMX262137 OWT262137 PGP262137 PQL262137 QAH262137 QKD262137 QTZ262137 RDV262137 RNR262137 RXN262137 SHJ262137 SRF262137 TBB262137 TKX262137 TUT262137 UEP262137 UOL262137 UYH262137 VID262137 VRZ262137 WBV262137 WLR262137 WVN262137 JB327673 SX327673 ACT327673 AMP327673 AWL327673 BGH327673 BQD327673 BZZ327673 CJV327673 CTR327673 DDN327673 DNJ327673 DXF327673 EHB327673 EQX327673 FAT327673 FKP327673 FUL327673 GEH327673 GOD327673 GXZ327673 HHV327673 HRR327673 IBN327673 ILJ327673 IVF327673 JFB327673 JOX327673 JYT327673 KIP327673 KSL327673 LCH327673 LMD327673 LVZ327673 MFV327673 MPR327673 MZN327673 NJJ327673 NTF327673 ODB327673 OMX327673 OWT327673 PGP327673 PQL327673 QAH327673 QKD327673 QTZ327673 RDV327673 RNR327673 RXN327673 SHJ327673 SRF327673 TBB327673 TKX327673 TUT327673 UEP327673 UOL327673 UYH327673 VID327673 VRZ327673 WBV327673 WLR327673 WVN327673 JB393209 SX393209 ACT393209 AMP393209 AWL393209 BGH393209 BQD393209 BZZ393209 CJV393209 CTR393209 DDN393209 DNJ393209 DXF393209 EHB393209 EQX393209 FAT393209 FKP393209 FUL393209 GEH393209 GOD393209 GXZ393209 HHV393209 HRR393209 IBN393209 ILJ393209 IVF393209 JFB393209 JOX393209 JYT393209 KIP393209 KSL393209 LCH393209 LMD393209 LVZ393209 MFV393209 MPR393209 MZN393209 NJJ393209 NTF393209 ODB393209 OMX393209 OWT393209 PGP393209 PQL393209 QAH393209 QKD393209 QTZ393209 RDV393209 RNR393209 RXN393209 SHJ393209 SRF393209 TBB393209 TKX393209 TUT393209 UEP393209 UOL393209 UYH393209 VID393209 VRZ393209 WBV393209 WLR393209 WVN393209 JB458745 SX458745 ACT458745 AMP458745 AWL458745 BGH458745 BQD458745 BZZ458745 CJV458745 CTR458745 DDN458745 DNJ458745 DXF458745 EHB458745 EQX458745 FAT458745 FKP458745 FUL458745 GEH458745 GOD458745 GXZ458745 HHV458745 HRR458745 IBN458745 ILJ458745 IVF458745 JFB458745 JOX458745 JYT458745 KIP458745 KSL458745 LCH458745 LMD458745 LVZ458745 MFV458745 MPR458745 MZN458745 NJJ458745 NTF458745 ODB458745 OMX458745 OWT458745 PGP458745 PQL458745 QAH458745 QKD458745 QTZ458745 RDV458745 RNR458745 RXN458745 SHJ458745 SRF458745 TBB458745 TKX458745 TUT458745 UEP458745 UOL458745 UYH458745 VID458745 VRZ458745 WBV458745 WLR458745 WVN458745 JB524281 SX524281 ACT524281 AMP524281 AWL524281 BGH524281 BQD524281 BZZ524281 CJV524281 CTR524281 DDN524281 DNJ524281 DXF524281 EHB524281 EQX524281 FAT524281 FKP524281 FUL524281 GEH524281 GOD524281 GXZ524281 HHV524281 HRR524281 IBN524281 ILJ524281 IVF524281 JFB524281 JOX524281 JYT524281 KIP524281 KSL524281 LCH524281 LMD524281 LVZ524281 MFV524281 MPR524281 MZN524281 NJJ524281 NTF524281 ODB524281 OMX524281 OWT524281 PGP524281 PQL524281 QAH524281 QKD524281 QTZ524281 RDV524281 RNR524281 RXN524281 SHJ524281 SRF524281 TBB524281 TKX524281 TUT524281 UEP524281 UOL524281 UYH524281 VID524281 VRZ524281 WBV524281 WLR524281 WVN524281 JB589817 SX589817 ACT589817 AMP589817 AWL589817 BGH589817 BQD589817 BZZ589817 CJV589817 CTR589817 DDN589817 DNJ589817 DXF589817 EHB589817 EQX589817 FAT589817 FKP589817 FUL589817 GEH589817 GOD589817 GXZ589817 HHV589817 HRR589817 IBN589817 ILJ589817 IVF589817 JFB589817 JOX589817 JYT589817 KIP589817 KSL589817 LCH589817 LMD589817 LVZ589817 MFV589817 MPR589817 MZN589817 NJJ589817 NTF589817 ODB589817 OMX589817 OWT589817 PGP589817 PQL589817 QAH589817 QKD589817 QTZ589817 RDV589817 RNR589817 RXN589817 SHJ589817 SRF589817 TBB589817 TKX589817 TUT589817 UEP589817 UOL589817 UYH589817 VID589817 VRZ589817 WBV589817 WLR589817 WVN589817 JB655353 SX655353 ACT655353 AMP655353 AWL655353 BGH655353 BQD655353 BZZ655353 CJV655353 CTR655353 DDN655353 DNJ655353 DXF655353 EHB655353 EQX655353 FAT655353 FKP655353 FUL655353 GEH655353 GOD655353 GXZ655353 HHV655353 HRR655353 IBN655353 ILJ655353 IVF655353 JFB655353 JOX655353 JYT655353 KIP655353 KSL655353 LCH655353 LMD655353 LVZ655353 MFV655353 MPR655353 MZN655353 NJJ655353 NTF655353 ODB655353 OMX655353 OWT655353 PGP655353 PQL655353 QAH655353 QKD655353 QTZ655353 RDV655353 RNR655353 RXN655353 SHJ655353 SRF655353 TBB655353 TKX655353 TUT655353 UEP655353 UOL655353 UYH655353 VID655353 VRZ655353 WBV655353 WLR655353 WVN655353 JB720889 SX720889 ACT720889 AMP720889 AWL720889 BGH720889 BQD720889 BZZ720889 CJV720889 CTR720889 DDN720889 DNJ720889 DXF720889 EHB720889 EQX720889 FAT720889 FKP720889 FUL720889 GEH720889 GOD720889 GXZ720889 HHV720889 HRR720889 IBN720889 ILJ720889 IVF720889 JFB720889 JOX720889 JYT720889 KIP720889 KSL720889 LCH720889 LMD720889 LVZ720889 MFV720889 MPR720889 MZN720889 NJJ720889 NTF720889 ODB720889 OMX720889 OWT720889 PGP720889 PQL720889 QAH720889 QKD720889 QTZ720889 RDV720889 RNR720889 RXN720889 SHJ720889 SRF720889 TBB720889 TKX720889 TUT720889 UEP720889 UOL720889 UYH720889 VID720889 VRZ720889 WBV720889 WLR720889 WVN720889 JB786425 SX786425 ACT786425 AMP786425 AWL786425 BGH786425 BQD786425 BZZ786425 CJV786425 CTR786425 DDN786425 DNJ786425 DXF786425 EHB786425 EQX786425 FAT786425 FKP786425 FUL786425 GEH786425 GOD786425 GXZ786425 HHV786425 HRR786425 IBN786425 ILJ786425 IVF786425 JFB786425 JOX786425 JYT786425 KIP786425 KSL786425 LCH786425 LMD786425 LVZ786425 MFV786425 MPR786425 MZN786425 NJJ786425 NTF786425 ODB786425 OMX786425 OWT786425 PGP786425 PQL786425 QAH786425 QKD786425 QTZ786425 RDV786425 RNR786425 RXN786425 SHJ786425 SRF786425 TBB786425 TKX786425 TUT786425 UEP786425 UOL786425 UYH786425 VID786425 VRZ786425 WBV786425 WLR786425 WVN786425 JB851961 SX851961 ACT851961 AMP851961 AWL851961 BGH851961 BQD851961 BZZ851961 CJV851961 CTR851961 DDN851961 DNJ851961 DXF851961 EHB851961 EQX851961 FAT851961 FKP851961 FUL851961 GEH851961 GOD851961 GXZ851961 HHV851961 HRR851961 IBN851961 ILJ851961 IVF851961 JFB851961 JOX851961 JYT851961 KIP851961 KSL851961 LCH851961 LMD851961 LVZ851961 MFV851961 MPR851961 MZN851961 NJJ851961 NTF851961 ODB851961 OMX851961 OWT851961 PGP851961 PQL851961 QAH851961 QKD851961 QTZ851961 RDV851961 RNR851961 RXN851961 SHJ851961 SRF851961 TBB851961 TKX851961 TUT851961 UEP851961 UOL851961 UYH851961 VID851961 VRZ851961 WBV851961 WLR851961 WVN851961 JB917497 SX917497 ACT917497 AMP917497 AWL917497 BGH917497 BQD917497 BZZ917497 CJV917497 CTR917497 DDN917497 DNJ917497 DXF917497 EHB917497 EQX917497 FAT917497 FKP917497 FUL917497 GEH917497 GOD917497 GXZ917497 HHV917497 HRR917497 IBN917497 ILJ917497 IVF917497 JFB917497 JOX917497 JYT917497 KIP917497 KSL917497 LCH917497 LMD917497 LVZ917497 MFV917497 MPR917497 MZN917497 NJJ917497 NTF917497 ODB917497 OMX917497 OWT917497 PGP917497 PQL917497 QAH917497 QKD917497 QTZ917497 RDV917497 RNR917497 RXN917497 SHJ917497 SRF917497 TBB917497 TKX917497 TUT917497 UEP917497 UOL917497 UYH917497 VID917497 VRZ917497 WBV917497 WLR917497 WVN917497 JB983033 SX983033 ACT983033 AMP983033 AWL983033 BGH983033 BQD983033 BZZ983033 CJV983033 CTR983033 DDN983033 DNJ983033 DXF983033 EHB983033 EQX983033 FAT983033 FKP983033 FUL983033 GEH983033 GOD983033 GXZ983033 HHV983033 HRR983033 IBN983033 ILJ983033 IVF983033 JFB983033 JOX983033 JYT983033 KIP983033 KSL983033 LCH983033 LMD983033 LVZ983033 MFV983033 MPR983033 MZN983033 NJJ983033 NTF983033 ODB983033 OMX983033 OWT983033 PGP983033 PQL983033 QAH983033 QKD983033 QTZ983033 RDV983033 RNR983033 RXN983033 SHJ983033 SRF983033 TBB983033 TKX983033 TUT983033 UEP983033 UOL983033 UYH983033 VID983033 VRZ983033 WBV983033 WLR983033 WVN983033" xr:uid="{F2AF0D6F-2A59-4C8F-9CD5-DB0B87CD151F}">
      <formula1>INDIRECT(JP65514)</formula1>
    </dataValidation>
    <dataValidation type="list" allowBlank="1" showInputMessage="1" showErrorMessage="1" errorTitle="INS" error="Alege din lista derulanta." sqref="IY65535 SU65535 ACQ65535 AMM65535 AWI65535 BGE65535 BQA65535 BZW65535 CJS65535 CTO65535 DDK65535 DNG65535 DXC65535 EGY65535 EQU65535 FAQ65535 FKM65535 FUI65535 GEE65535 GOA65535 GXW65535 HHS65535 HRO65535 IBK65535 ILG65535 IVC65535 JEY65535 JOU65535 JYQ65535 KIM65535 KSI65535 LCE65535 LMA65535 LVW65535 MFS65535 MPO65535 MZK65535 NJG65535 NTC65535 OCY65535 OMU65535 OWQ65535 PGM65535 PQI65535 QAE65535 QKA65535 QTW65535 RDS65535 RNO65535 RXK65535 SHG65535 SRC65535 TAY65535 TKU65535 TUQ65535 UEM65535 UOI65535 UYE65535 VIA65535 VRW65535 WBS65535 WLO65535 WVK65535 IY131071 SU131071 ACQ131071 AMM131071 AWI131071 BGE131071 BQA131071 BZW131071 CJS131071 CTO131071 DDK131071 DNG131071 DXC131071 EGY131071 EQU131071 FAQ131071 FKM131071 FUI131071 GEE131071 GOA131071 GXW131071 HHS131071 HRO131071 IBK131071 ILG131071 IVC131071 JEY131071 JOU131071 JYQ131071 KIM131071 KSI131071 LCE131071 LMA131071 LVW131071 MFS131071 MPO131071 MZK131071 NJG131071 NTC131071 OCY131071 OMU131071 OWQ131071 PGM131071 PQI131071 QAE131071 QKA131071 QTW131071 RDS131071 RNO131071 RXK131071 SHG131071 SRC131071 TAY131071 TKU131071 TUQ131071 UEM131071 UOI131071 UYE131071 VIA131071 VRW131071 WBS131071 WLO131071 WVK131071 IY196607 SU196607 ACQ196607 AMM196607 AWI196607 BGE196607 BQA196607 BZW196607 CJS196607 CTO196607 DDK196607 DNG196607 DXC196607 EGY196607 EQU196607 FAQ196607 FKM196607 FUI196607 GEE196607 GOA196607 GXW196607 HHS196607 HRO196607 IBK196607 ILG196607 IVC196607 JEY196607 JOU196607 JYQ196607 KIM196607 KSI196607 LCE196607 LMA196607 LVW196607 MFS196607 MPO196607 MZK196607 NJG196607 NTC196607 OCY196607 OMU196607 OWQ196607 PGM196607 PQI196607 QAE196607 QKA196607 QTW196607 RDS196607 RNO196607 RXK196607 SHG196607 SRC196607 TAY196607 TKU196607 TUQ196607 UEM196607 UOI196607 UYE196607 VIA196607 VRW196607 WBS196607 WLO196607 WVK196607 IY262143 SU262143 ACQ262143 AMM262143 AWI262143 BGE262143 BQA262143 BZW262143 CJS262143 CTO262143 DDK262143 DNG262143 DXC262143 EGY262143 EQU262143 FAQ262143 FKM262143 FUI262143 GEE262143 GOA262143 GXW262143 HHS262143 HRO262143 IBK262143 ILG262143 IVC262143 JEY262143 JOU262143 JYQ262143 KIM262143 KSI262143 LCE262143 LMA262143 LVW262143 MFS262143 MPO262143 MZK262143 NJG262143 NTC262143 OCY262143 OMU262143 OWQ262143 PGM262143 PQI262143 QAE262143 QKA262143 QTW262143 RDS262143 RNO262143 RXK262143 SHG262143 SRC262143 TAY262143 TKU262143 TUQ262143 UEM262143 UOI262143 UYE262143 VIA262143 VRW262143 WBS262143 WLO262143 WVK262143 IY327679 SU327679 ACQ327679 AMM327679 AWI327679 BGE327679 BQA327679 BZW327679 CJS327679 CTO327679 DDK327679 DNG327679 DXC327679 EGY327679 EQU327679 FAQ327679 FKM327679 FUI327679 GEE327679 GOA327679 GXW327679 HHS327679 HRO327679 IBK327679 ILG327679 IVC327679 JEY327679 JOU327679 JYQ327679 KIM327679 KSI327679 LCE327679 LMA327679 LVW327679 MFS327679 MPO327679 MZK327679 NJG327679 NTC327679 OCY327679 OMU327679 OWQ327679 PGM327679 PQI327679 QAE327679 QKA327679 QTW327679 RDS327679 RNO327679 RXK327679 SHG327679 SRC327679 TAY327679 TKU327679 TUQ327679 UEM327679 UOI327679 UYE327679 VIA327679 VRW327679 WBS327679 WLO327679 WVK327679 IY393215 SU393215 ACQ393215 AMM393215 AWI393215 BGE393215 BQA393215 BZW393215 CJS393215 CTO393215 DDK393215 DNG393215 DXC393215 EGY393215 EQU393215 FAQ393215 FKM393215 FUI393215 GEE393215 GOA393215 GXW393215 HHS393215 HRO393215 IBK393215 ILG393215 IVC393215 JEY393215 JOU393215 JYQ393215 KIM393215 KSI393215 LCE393215 LMA393215 LVW393215 MFS393215 MPO393215 MZK393215 NJG393215 NTC393215 OCY393215 OMU393215 OWQ393215 PGM393215 PQI393215 QAE393215 QKA393215 QTW393215 RDS393215 RNO393215 RXK393215 SHG393215 SRC393215 TAY393215 TKU393215 TUQ393215 UEM393215 UOI393215 UYE393215 VIA393215 VRW393215 WBS393215 WLO393215 WVK393215 IY458751 SU458751 ACQ458751 AMM458751 AWI458751 BGE458751 BQA458751 BZW458751 CJS458751 CTO458751 DDK458751 DNG458751 DXC458751 EGY458751 EQU458751 FAQ458751 FKM458751 FUI458751 GEE458751 GOA458751 GXW458751 HHS458751 HRO458751 IBK458751 ILG458751 IVC458751 JEY458751 JOU458751 JYQ458751 KIM458751 KSI458751 LCE458751 LMA458751 LVW458751 MFS458751 MPO458751 MZK458751 NJG458751 NTC458751 OCY458751 OMU458751 OWQ458751 PGM458751 PQI458751 QAE458751 QKA458751 QTW458751 RDS458751 RNO458751 RXK458751 SHG458751 SRC458751 TAY458751 TKU458751 TUQ458751 UEM458751 UOI458751 UYE458751 VIA458751 VRW458751 WBS458751 WLO458751 WVK458751 IY524287 SU524287 ACQ524287 AMM524287 AWI524287 BGE524287 BQA524287 BZW524287 CJS524287 CTO524287 DDK524287 DNG524287 DXC524287 EGY524287 EQU524287 FAQ524287 FKM524287 FUI524287 GEE524287 GOA524287 GXW524287 HHS524287 HRO524287 IBK524287 ILG524287 IVC524287 JEY524287 JOU524287 JYQ524287 KIM524287 KSI524287 LCE524287 LMA524287 LVW524287 MFS524287 MPO524287 MZK524287 NJG524287 NTC524287 OCY524287 OMU524287 OWQ524287 PGM524287 PQI524287 QAE524287 QKA524287 QTW524287 RDS524287 RNO524287 RXK524287 SHG524287 SRC524287 TAY524287 TKU524287 TUQ524287 UEM524287 UOI524287 UYE524287 VIA524287 VRW524287 WBS524287 WLO524287 WVK524287 IY589823 SU589823 ACQ589823 AMM589823 AWI589823 BGE589823 BQA589823 BZW589823 CJS589823 CTO589823 DDK589823 DNG589823 DXC589823 EGY589823 EQU589823 FAQ589823 FKM589823 FUI589823 GEE589823 GOA589823 GXW589823 HHS589823 HRO589823 IBK589823 ILG589823 IVC589823 JEY589823 JOU589823 JYQ589823 KIM589823 KSI589823 LCE589823 LMA589823 LVW589823 MFS589823 MPO589823 MZK589823 NJG589823 NTC589823 OCY589823 OMU589823 OWQ589823 PGM589823 PQI589823 QAE589823 QKA589823 QTW589823 RDS589823 RNO589823 RXK589823 SHG589823 SRC589823 TAY589823 TKU589823 TUQ589823 UEM589823 UOI589823 UYE589823 VIA589823 VRW589823 WBS589823 WLO589823 WVK589823 IY655359 SU655359 ACQ655359 AMM655359 AWI655359 BGE655359 BQA655359 BZW655359 CJS655359 CTO655359 DDK655359 DNG655359 DXC655359 EGY655359 EQU655359 FAQ655359 FKM655359 FUI655359 GEE655359 GOA655359 GXW655359 HHS655359 HRO655359 IBK655359 ILG655359 IVC655359 JEY655359 JOU655359 JYQ655359 KIM655359 KSI655359 LCE655359 LMA655359 LVW655359 MFS655359 MPO655359 MZK655359 NJG655359 NTC655359 OCY655359 OMU655359 OWQ655359 PGM655359 PQI655359 QAE655359 QKA655359 QTW655359 RDS655359 RNO655359 RXK655359 SHG655359 SRC655359 TAY655359 TKU655359 TUQ655359 UEM655359 UOI655359 UYE655359 VIA655359 VRW655359 WBS655359 WLO655359 WVK655359 IY720895 SU720895 ACQ720895 AMM720895 AWI720895 BGE720895 BQA720895 BZW720895 CJS720895 CTO720895 DDK720895 DNG720895 DXC720895 EGY720895 EQU720895 FAQ720895 FKM720895 FUI720895 GEE720895 GOA720895 GXW720895 HHS720895 HRO720895 IBK720895 ILG720895 IVC720895 JEY720895 JOU720895 JYQ720895 KIM720895 KSI720895 LCE720895 LMA720895 LVW720895 MFS720895 MPO720895 MZK720895 NJG720895 NTC720895 OCY720895 OMU720895 OWQ720895 PGM720895 PQI720895 QAE720895 QKA720895 QTW720895 RDS720895 RNO720895 RXK720895 SHG720895 SRC720895 TAY720895 TKU720895 TUQ720895 UEM720895 UOI720895 UYE720895 VIA720895 VRW720895 WBS720895 WLO720895 WVK720895 IY786431 SU786431 ACQ786431 AMM786431 AWI786431 BGE786431 BQA786431 BZW786431 CJS786431 CTO786431 DDK786431 DNG786431 DXC786431 EGY786431 EQU786431 FAQ786431 FKM786431 FUI786431 GEE786431 GOA786431 GXW786431 HHS786431 HRO786431 IBK786431 ILG786431 IVC786431 JEY786431 JOU786431 JYQ786431 KIM786431 KSI786431 LCE786431 LMA786431 LVW786431 MFS786431 MPO786431 MZK786431 NJG786431 NTC786431 OCY786431 OMU786431 OWQ786431 PGM786431 PQI786431 QAE786431 QKA786431 QTW786431 RDS786431 RNO786431 RXK786431 SHG786431 SRC786431 TAY786431 TKU786431 TUQ786431 UEM786431 UOI786431 UYE786431 VIA786431 VRW786431 WBS786431 WLO786431 WVK786431 IY851967 SU851967 ACQ851967 AMM851967 AWI851967 BGE851967 BQA851967 BZW851967 CJS851967 CTO851967 DDK851967 DNG851967 DXC851967 EGY851967 EQU851967 FAQ851967 FKM851967 FUI851967 GEE851967 GOA851967 GXW851967 HHS851967 HRO851967 IBK851967 ILG851967 IVC851967 JEY851967 JOU851967 JYQ851967 KIM851967 KSI851967 LCE851967 LMA851967 LVW851967 MFS851967 MPO851967 MZK851967 NJG851967 NTC851967 OCY851967 OMU851967 OWQ851967 PGM851967 PQI851967 QAE851967 QKA851967 QTW851967 RDS851967 RNO851967 RXK851967 SHG851967 SRC851967 TAY851967 TKU851967 TUQ851967 UEM851967 UOI851967 UYE851967 VIA851967 VRW851967 WBS851967 WLO851967 WVK851967 IY917503 SU917503 ACQ917503 AMM917503 AWI917503 BGE917503 BQA917503 BZW917503 CJS917503 CTO917503 DDK917503 DNG917503 DXC917503 EGY917503 EQU917503 FAQ917503 FKM917503 FUI917503 GEE917503 GOA917503 GXW917503 HHS917503 HRO917503 IBK917503 ILG917503 IVC917503 JEY917503 JOU917503 JYQ917503 KIM917503 KSI917503 LCE917503 LMA917503 LVW917503 MFS917503 MPO917503 MZK917503 NJG917503 NTC917503 OCY917503 OMU917503 OWQ917503 PGM917503 PQI917503 QAE917503 QKA917503 QTW917503 RDS917503 RNO917503 RXK917503 SHG917503 SRC917503 TAY917503 TKU917503 TUQ917503 UEM917503 UOI917503 UYE917503 VIA917503 VRW917503 WBS917503 WLO917503 WVK917503 IY983039 SU983039 ACQ983039 AMM983039 AWI983039 BGE983039 BQA983039 BZW983039 CJS983039 CTO983039 DDK983039 DNG983039 DXC983039 EGY983039 EQU983039 FAQ983039 FKM983039 FUI983039 GEE983039 GOA983039 GXW983039 HHS983039 HRO983039 IBK983039 ILG983039 IVC983039 JEY983039 JOU983039 JYQ983039 KIM983039 KSI983039 LCE983039 LMA983039 LVW983039 MFS983039 MPO983039 MZK983039 NJG983039 NTC983039 OCY983039 OMU983039 OWQ983039 PGM983039 PQI983039 QAE983039 QKA983039 QTW983039 RDS983039 RNO983039 RXK983039 SHG983039 SRC983039 TAY983039 TKU983039 TUQ983039 UEM983039 UOI983039 UYE983039 VIA983039 VRW983039 WBS983039 WLO983039 WVK983039 C327679 C393215 C458751 C524287 C589823 C655359 C720895 C786431 C851967 C917503 C983039 C65535 C131071 C196607 C262143" xr:uid="{60DB4B4D-0C38-4F13-B547-A6D17BD05A30}">
      <formula1>INDIRECT(T65515)</formula1>
    </dataValidation>
    <dataValidation type="list" allowBlank="1" showInputMessage="1" showErrorMessage="1" errorTitle="INS" error="Alege din lista derulanta." sqref="IY65529 SU65529 ACQ65529 AMM65529 AWI65529 BGE65529 BQA65529 BZW65529 CJS65529 CTO65529 DDK65529 DNG65529 DXC65529 EGY65529 EQU65529 FAQ65529 FKM65529 FUI65529 GEE65529 GOA65529 GXW65529 HHS65529 HRO65529 IBK65529 ILG65529 IVC65529 JEY65529 JOU65529 JYQ65529 KIM65529 KSI65529 LCE65529 LMA65529 LVW65529 MFS65529 MPO65529 MZK65529 NJG65529 NTC65529 OCY65529 OMU65529 OWQ65529 PGM65529 PQI65529 QAE65529 QKA65529 QTW65529 RDS65529 RNO65529 RXK65529 SHG65529 SRC65529 TAY65529 TKU65529 TUQ65529 UEM65529 UOI65529 UYE65529 VIA65529 VRW65529 WBS65529 WLO65529 WVK65529 IY131065 SU131065 ACQ131065 AMM131065 AWI131065 BGE131065 BQA131065 BZW131065 CJS131065 CTO131065 DDK131065 DNG131065 DXC131065 EGY131065 EQU131065 FAQ131065 FKM131065 FUI131065 GEE131065 GOA131065 GXW131065 HHS131065 HRO131065 IBK131065 ILG131065 IVC131065 JEY131065 JOU131065 JYQ131065 KIM131065 KSI131065 LCE131065 LMA131065 LVW131065 MFS131065 MPO131065 MZK131065 NJG131065 NTC131065 OCY131065 OMU131065 OWQ131065 PGM131065 PQI131065 QAE131065 QKA131065 QTW131065 RDS131065 RNO131065 RXK131065 SHG131065 SRC131065 TAY131065 TKU131065 TUQ131065 UEM131065 UOI131065 UYE131065 VIA131065 VRW131065 WBS131065 WLO131065 WVK131065 IY196601 SU196601 ACQ196601 AMM196601 AWI196601 BGE196601 BQA196601 BZW196601 CJS196601 CTO196601 DDK196601 DNG196601 DXC196601 EGY196601 EQU196601 FAQ196601 FKM196601 FUI196601 GEE196601 GOA196601 GXW196601 HHS196601 HRO196601 IBK196601 ILG196601 IVC196601 JEY196601 JOU196601 JYQ196601 KIM196601 KSI196601 LCE196601 LMA196601 LVW196601 MFS196601 MPO196601 MZK196601 NJG196601 NTC196601 OCY196601 OMU196601 OWQ196601 PGM196601 PQI196601 QAE196601 QKA196601 QTW196601 RDS196601 RNO196601 RXK196601 SHG196601 SRC196601 TAY196601 TKU196601 TUQ196601 UEM196601 UOI196601 UYE196601 VIA196601 VRW196601 WBS196601 WLO196601 WVK196601 IY262137 SU262137 ACQ262137 AMM262137 AWI262137 BGE262137 BQA262137 BZW262137 CJS262137 CTO262137 DDK262137 DNG262137 DXC262137 EGY262137 EQU262137 FAQ262137 FKM262137 FUI262137 GEE262137 GOA262137 GXW262137 HHS262137 HRO262137 IBK262137 ILG262137 IVC262137 JEY262137 JOU262137 JYQ262137 KIM262137 KSI262137 LCE262137 LMA262137 LVW262137 MFS262137 MPO262137 MZK262137 NJG262137 NTC262137 OCY262137 OMU262137 OWQ262137 PGM262137 PQI262137 QAE262137 QKA262137 QTW262137 RDS262137 RNO262137 RXK262137 SHG262137 SRC262137 TAY262137 TKU262137 TUQ262137 UEM262137 UOI262137 UYE262137 VIA262137 VRW262137 WBS262137 WLO262137 WVK262137 IY327673 SU327673 ACQ327673 AMM327673 AWI327673 BGE327673 BQA327673 BZW327673 CJS327673 CTO327673 DDK327673 DNG327673 DXC327673 EGY327673 EQU327673 FAQ327673 FKM327673 FUI327673 GEE327673 GOA327673 GXW327673 HHS327673 HRO327673 IBK327673 ILG327673 IVC327673 JEY327673 JOU327673 JYQ327673 KIM327673 KSI327673 LCE327673 LMA327673 LVW327673 MFS327673 MPO327673 MZK327673 NJG327673 NTC327673 OCY327673 OMU327673 OWQ327673 PGM327673 PQI327673 QAE327673 QKA327673 QTW327673 RDS327673 RNO327673 RXK327673 SHG327673 SRC327673 TAY327673 TKU327673 TUQ327673 UEM327673 UOI327673 UYE327673 VIA327673 VRW327673 WBS327673 WLO327673 WVK327673 IY393209 SU393209 ACQ393209 AMM393209 AWI393209 BGE393209 BQA393209 BZW393209 CJS393209 CTO393209 DDK393209 DNG393209 DXC393209 EGY393209 EQU393209 FAQ393209 FKM393209 FUI393209 GEE393209 GOA393209 GXW393209 HHS393209 HRO393209 IBK393209 ILG393209 IVC393209 JEY393209 JOU393209 JYQ393209 KIM393209 KSI393209 LCE393209 LMA393209 LVW393209 MFS393209 MPO393209 MZK393209 NJG393209 NTC393209 OCY393209 OMU393209 OWQ393209 PGM393209 PQI393209 QAE393209 QKA393209 QTW393209 RDS393209 RNO393209 RXK393209 SHG393209 SRC393209 TAY393209 TKU393209 TUQ393209 UEM393209 UOI393209 UYE393209 VIA393209 VRW393209 WBS393209 WLO393209 WVK393209 IY458745 SU458745 ACQ458745 AMM458745 AWI458745 BGE458745 BQA458745 BZW458745 CJS458745 CTO458745 DDK458745 DNG458745 DXC458745 EGY458745 EQU458745 FAQ458745 FKM458745 FUI458745 GEE458745 GOA458745 GXW458745 HHS458745 HRO458745 IBK458745 ILG458745 IVC458745 JEY458745 JOU458745 JYQ458745 KIM458745 KSI458745 LCE458745 LMA458745 LVW458745 MFS458745 MPO458745 MZK458745 NJG458745 NTC458745 OCY458745 OMU458745 OWQ458745 PGM458745 PQI458745 QAE458745 QKA458745 QTW458745 RDS458745 RNO458745 RXK458745 SHG458745 SRC458745 TAY458745 TKU458745 TUQ458745 UEM458745 UOI458745 UYE458745 VIA458745 VRW458745 WBS458745 WLO458745 WVK458745 IY524281 SU524281 ACQ524281 AMM524281 AWI524281 BGE524281 BQA524281 BZW524281 CJS524281 CTO524281 DDK524281 DNG524281 DXC524281 EGY524281 EQU524281 FAQ524281 FKM524281 FUI524281 GEE524281 GOA524281 GXW524281 HHS524281 HRO524281 IBK524281 ILG524281 IVC524281 JEY524281 JOU524281 JYQ524281 KIM524281 KSI524281 LCE524281 LMA524281 LVW524281 MFS524281 MPO524281 MZK524281 NJG524281 NTC524281 OCY524281 OMU524281 OWQ524281 PGM524281 PQI524281 QAE524281 QKA524281 QTW524281 RDS524281 RNO524281 RXK524281 SHG524281 SRC524281 TAY524281 TKU524281 TUQ524281 UEM524281 UOI524281 UYE524281 VIA524281 VRW524281 WBS524281 WLO524281 WVK524281 IY589817 SU589817 ACQ589817 AMM589817 AWI589817 BGE589817 BQA589817 BZW589817 CJS589817 CTO589817 DDK589817 DNG589817 DXC589817 EGY589817 EQU589817 FAQ589817 FKM589817 FUI589817 GEE589817 GOA589817 GXW589817 HHS589817 HRO589817 IBK589817 ILG589817 IVC589817 JEY589817 JOU589817 JYQ589817 KIM589817 KSI589817 LCE589817 LMA589817 LVW589817 MFS589817 MPO589817 MZK589817 NJG589817 NTC589817 OCY589817 OMU589817 OWQ589817 PGM589817 PQI589817 QAE589817 QKA589817 QTW589817 RDS589817 RNO589817 RXK589817 SHG589817 SRC589817 TAY589817 TKU589817 TUQ589817 UEM589817 UOI589817 UYE589817 VIA589817 VRW589817 WBS589817 WLO589817 WVK589817 IY655353 SU655353 ACQ655353 AMM655353 AWI655353 BGE655353 BQA655353 BZW655353 CJS655353 CTO655353 DDK655353 DNG655353 DXC655353 EGY655353 EQU655353 FAQ655353 FKM655353 FUI655353 GEE655353 GOA655353 GXW655353 HHS655353 HRO655353 IBK655353 ILG655353 IVC655353 JEY655353 JOU655353 JYQ655353 KIM655353 KSI655353 LCE655353 LMA655353 LVW655353 MFS655353 MPO655353 MZK655353 NJG655353 NTC655353 OCY655353 OMU655353 OWQ655353 PGM655353 PQI655353 QAE655353 QKA655353 QTW655353 RDS655353 RNO655353 RXK655353 SHG655353 SRC655353 TAY655353 TKU655353 TUQ655353 UEM655353 UOI655353 UYE655353 VIA655353 VRW655353 WBS655353 WLO655353 WVK655353 IY720889 SU720889 ACQ720889 AMM720889 AWI720889 BGE720889 BQA720889 BZW720889 CJS720889 CTO720889 DDK720889 DNG720889 DXC720889 EGY720889 EQU720889 FAQ720889 FKM720889 FUI720889 GEE720889 GOA720889 GXW720889 HHS720889 HRO720889 IBK720889 ILG720889 IVC720889 JEY720889 JOU720889 JYQ720889 KIM720889 KSI720889 LCE720889 LMA720889 LVW720889 MFS720889 MPO720889 MZK720889 NJG720889 NTC720889 OCY720889 OMU720889 OWQ720889 PGM720889 PQI720889 QAE720889 QKA720889 QTW720889 RDS720889 RNO720889 RXK720889 SHG720889 SRC720889 TAY720889 TKU720889 TUQ720889 UEM720889 UOI720889 UYE720889 VIA720889 VRW720889 WBS720889 WLO720889 WVK720889 IY786425 SU786425 ACQ786425 AMM786425 AWI786425 BGE786425 BQA786425 BZW786425 CJS786425 CTO786425 DDK786425 DNG786425 DXC786425 EGY786425 EQU786425 FAQ786425 FKM786425 FUI786425 GEE786425 GOA786425 GXW786425 HHS786425 HRO786425 IBK786425 ILG786425 IVC786425 JEY786425 JOU786425 JYQ786425 KIM786425 KSI786425 LCE786425 LMA786425 LVW786425 MFS786425 MPO786425 MZK786425 NJG786425 NTC786425 OCY786425 OMU786425 OWQ786425 PGM786425 PQI786425 QAE786425 QKA786425 QTW786425 RDS786425 RNO786425 RXK786425 SHG786425 SRC786425 TAY786425 TKU786425 TUQ786425 UEM786425 UOI786425 UYE786425 VIA786425 VRW786425 WBS786425 WLO786425 WVK786425 IY851961 SU851961 ACQ851961 AMM851961 AWI851961 BGE851961 BQA851961 BZW851961 CJS851961 CTO851961 DDK851961 DNG851961 DXC851961 EGY851961 EQU851961 FAQ851961 FKM851961 FUI851961 GEE851961 GOA851961 GXW851961 HHS851961 HRO851961 IBK851961 ILG851961 IVC851961 JEY851961 JOU851961 JYQ851961 KIM851961 KSI851961 LCE851961 LMA851961 LVW851961 MFS851961 MPO851961 MZK851961 NJG851961 NTC851961 OCY851961 OMU851961 OWQ851961 PGM851961 PQI851961 QAE851961 QKA851961 QTW851961 RDS851961 RNO851961 RXK851961 SHG851961 SRC851961 TAY851961 TKU851961 TUQ851961 UEM851961 UOI851961 UYE851961 VIA851961 VRW851961 WBS851961 WLO851961 WVK851961 IY917497 SU917497 ACQ917497 AMM917497 AWI917497 BGE917497 BQA917497 BZW917497 CJS917497 CTO917497 DDK917497 DNG917497 DXC917497 EGY917497 EQU917497 FAQ917497 FKM917497 FUI917497 GEE917497 GOA917497 GXW917497 HHS917497 HRO917497 IBK917497 ILG917497 IVC917497 JEY917497 JOU917497 JYQ917497 KIM917497 KSI917497 LCE917497 LMA917497 LVW917497 MFS917497 MPO917497 MZK917497 NJG917497 NTC917497 OCY917497 OMU917497 OWQ917497 PGM917497 PQI917497 QAE917497 QKA917497 QTW917497 RDS917497 RNO917497 RXK917497 SHG917497 SRC917497 TAY917497 TKU917497 TUQ917497 UEM917497 UOI917497 UYE917497 VIA917497 VRW917497 WBS917497 WLO917497 WVK917497 IY983033 SU983033 ACQ983033 AMM983033 AWI983033 BGE983033 BQA983033 BZW983033 CJS983033 CTO983033 DDK983033 DNG983033 DXC983033 EGY983033 EQU983033 FAQ983033 FKM983033 FUI983033 GEE983033 GOA983033 GXW983033 HHS983033 HRO983033 IBK983033 ILG983033 IVC983033 JEY983033 JOU983033 JYQ983033 KIM983033 KSI983033 LCE983033 LMA983033 LVW983033 MFS983033 MPO983033 MZK983033 NJG983033 NTC983033 OCY983033 OMU983033 OWQ983033 PGM983033 PQI983033 QAE983033 QKA983033 QTW983033 RDS983033 RNO983033 RXK983033 SHG983033 SRC983033 TAY983033 TKU983033 TUQ983033 UEM983033 UOI983033 UYE983033 VIA983033 VRW983033 WBS983033 WLO983033 WVK983033 C327673 C393209 C458745 C524281 C589817 C655353 C720889 C786425 C851961 C917497 C983033 C65529 C131065 C196601 C262137" xr:uid="{57C63C82-6587-4F39-B7F1-7225ABFC53E0}">
      <formula1>INDIRECT(T65515)</formula1>
    </dataValidation>
    <dataValidation type="list" allowBlank="1" showInputMessage="1" showErrorMessage="1" errorTitle="INS" error="Alege din lista derulanta." sqref="JB65520 SX65520 ACT65520 AMP65520 AWL65520 BGH65520 BQD65520 BZZ65520 CJV65520 CTR65520 DDN65520 DNJ65520 DXF65520 EHB65520 EQX65520 FAT65520 FKP65520 FUL65520 GEH65520 GOD65520 GXZ65520 HHV65520 HRR65520 IBN65520 ILJ65520 IVF65520 JFB65520 JOX65520 JYT65520 KIP65520 KSL65520 LCH65520 LMD65520 LVZ65520 MFV65520 MPR65520 MZN65520 NJJ65520 NTF65520 ODB65520 OMX65520 OWT65520 PGP65520 PQL65520 QAH65520 QKD65520 QTZ65520 RDV65520 RNR65520 RXN65520 SHJ65520 SRF65520 TBB65520 TKX65520 TUT65520 UEP65520 UOL65520 UYH65520 VID65520 VRZ65520 WBV65520 WLR65520 WVN65520 JB131056 SX131056 ACT131056 AMP131056 AWL131056 BGH131056 BQD131056 BZZ131056 CJV131056 CTR131056 DDN131056 DNJ131056 DXF131056 EHB131056 EQX131056 FAT131056 FKP131056 FUL131056 GEH131056 GOD131056 GXZ131056 HHV131056 HRR131056 IBN131056 ILJ131056 IVF131056 JFB131056 JOX131056 JYT131056 KIP131056 KSL131056 LCH131056 LMD131056 LVZ131056 MFV131056 MPR131056 MZN131056 NJJ131056 NTF131056 ODB131056 OMX131056 OWT131056 PGP131056 PQL131056 QAH131056 QKD131056 QTZ131056 RDV131056 RNR131056 RXN131056 SHJ131056 SRF131056 TBB131056 TKX131056 TUT131056 UEP131056 UOL131056 UYH131056 VID131056 VRZ131056 WBV131056 WLR131056 WVN131056 JB196592 SX196592 ACT196592 AMP196592 AWL196592 BGH196592 BQD196592 BZZ196592 CJV196592 CTR196592 DDN196592 DNJ196592 DXF196592 EHB196592 EQX196592 FAT196592 FKP196592 FUL196592 GEH196592 GOD196592 GXZ196592 HHV196592 HRR196592 IBN196592 ILJ196592 IVF196592 JFB196592 JOX196592 JYT196592 KIP196592 KSL196592 LCH196592 LMD196592 LVZ196592 MFV196592 MPR196592 MZN196592 NJJ196592 NTF196592 ODB196592 OMX196592 OWT196592 PGP196592 PQL196592 QAH196592 QKD196592 QTZ196592 RDV196592 RNR196592 RXN196592 SHJ196592 SRF196592 TBB196592 TKX196592 TUT196592 UEP196592 UOL196592 UYH196592 VID196592 VRZ196592 WBV196592 WLR196592 WVN196592 JB262128 SX262128 ACT262128 AMP262128 AWL262128 BGH262128 BQD262128 BZZ262128 CJV262128 CTR262128 DDN262128 DNJ262128 DXF262128 EHB262128 EQX262128 FAT262128 FKP262128 FUL262128 GEH262128 GOD262128 GXZ262128 HHV262128 HRR262128 IBN262128 ILJ262128 IVF262128 JFB262128 JOX262128 JYT262128 KIP262128 KSL262128 LCH262128 LMD262128 LVZ262128 MFV262128 MPR262128 MZN262128 NJJ262128 NTF262128 ODB262128 OMX262128 OWT262128 PGP262128 PQL262128 QAH262128 QKD262128 QTZ262128 RDV262128 RNR262128 RXN262128 SHJ262128 SRF262128 TBB262128 TKX262128 TUT262128 UEP262128 UOL262128 UYH262128 VID262128 VRZ262128 WBV262128 WLR262128 WVN262128 JB327664 SX327664 ACT327664 AMP327664 AWL327664 BGH327664 BQD327664 BZZ327664 CJV327664 CTR327664 DDN327664 DNJ327664 DXF327664 EHB327664 EQX327664 FAT327664 FKP327664 FUL327664 GEH327664 GOD327664 GXZ327664 HHV327664 HRR327664 IBN327664 ILJ327664 IVF327664 JFB327664 JOX327664 JYT327664 KIP327664 KSL327664 LCH327664 LMD327664 LVZ327664 MFV327664 MPR327664 MZN327664 NJJ327664 NTF327664 ODB327664 OMX327664 OWT327664 PGP327664 PQL327664 QAH327664 QKD327664 QTZ327664 RDV327664 RNR327664 RXN327664 SHJ327664 SRF327664 TBB327664 TKX327664 TUT327664 UEP327664 UOL327664 UYH327664 VID327664 VRZ327664 WBV327664 WLR327664 WVN327664 JB393200 SX393200 ACT393200 AMP393200 AWL393200 BGH393200 BQD393200 BZZ393200 CJV393200 CTR393200 DDN393200 DNJ393200 DXF393200 EHB393200 EQX393200 FAT393200 FKP393200 FUL393200 GEH393200 GOD393200 GXZ393200 HHV393200 HRR393200 IBN393200 ILJ393200 IVF393200 JFB393200 JOX393200 JYT393200 KIP393200 KSL393200 LCH393200 LMD393200 LVZ393200 MFV393200 MPR393200 MZN393200 NJJ393200 NTF393200 ODB393200 OMX393200 OWT393200 PGP393200 PQL393200 QAH393200 QKD393200 QTZ393200 RDV393200 RNR393200 RXN393200 SHJ393200 SRF393200 TBB393200 TKX393200 TUT393200 UEP393200 UOL393200 UYH393200 VID393200 VRZ393200 WBV393200 WLR393200 WVN393200 JB458736 SX458736 ACT458736 AMP458736 AWL458736 BGH458736 BQD458736 BZZ458736 CJV458736 CTR458736 DDN458736 DNJ458736 DXF458736 EHB458736 EQX458736 FAT458736 FKP458736 FUL458736 GEH458736 GOD458736 GXZ458736 HHV458736 HRR458736 IBN458736 ILJ458736 IVF458736 JFB458736 JOX458736 JYT458736 KIP458736 KSL458736 LCH458736 LMD458736 LVZ458736 MFV458736 MPR458736 MZN458736 NJJ458736 NTF458736 ODB458736 OMX458736 OWT458736 PGP458736 PQL458736 QAH458736 QKD458736 QTZ458736 RDV458736 RNR458736 RXN458736 SHJ458736 SRF458736 TBB458736 TKX458736 TUT458736 UEP458736 UOL458736 UYH458736 VID458736 VRZ458736 WBV458736 WLR458736 WVN458736 JB524272 SX524272 ACT524272 AMP524272 AWL524272 BGH524272 BQD524272 BZZ524272 CJV524272 CTR524272 DDN524272 DNJ524272 DXF524272 EHB524272 EQX524272 FAT524272 FKP524272 FUL524272 GEH524272 GOD524272 GXZ524272 HHV524272 HRR524272 IBN524272 ILJ524272 IVF524272 JFB524272 JOX524272 JYT524272 KIP524272 KSL524272 LCH524272 LMD524272 LVZ524272 MFV524272 MPR524272 MZN524272 NJJ524272 NTF524272 ODB524272 OMX524272 OWT524272 PGP524272 PQL524272 QAH524272 QKD524272 QTZ524272 RDV524272 RNR524272 RXN524272 SHJ524272 SRF524272 TBB524272 TKX524272 TUT524272 UEP524272 UOL524272 UYH524272 VID524272 VRZ524272 WBV524272 WLR524272 WVN524272 JB589808 SX589808 ACT589808 AMP589808 AWL589808 BGH589808 BQD589808 BZZ589808 CJV589808 CTR589808 DDN589808 DNJ589808 DXF589808 EHB589808 EQX589808 FAT589808 FKP589808 FUL589808 GEH589808 GOD589808 GXZ589808 HHV589808 HRR589808 IBN589808 ILJ589808 IVF589808 JFB589808 JOX589808 JYT589808 KIP589808 KSL589808 LCH589808 LMD589808 LVZ589808 MFV589808 MPR589808 MZN589808 NJJ589808 NTF589808 ODB589808 OMX589808 OWT589808 PGP589808 PQL589808 QAH589808 QKD589808 QTZ589808 RDV589808 RNR589808 RXN589808 SHJ589808 SRF589808 TBB589808 TKX589808 TUT589808 UEP589808 UOL589808 UYH589808 VID589808 VRZ589808 WBV589808 WLR589808 WVN589808 JB655344 SX655344 ACT655344 AMP655344 AWL655344 BGH655344 BQD655344 BZZ655344 CJV655344 CTR655344 DDN655344 DNJ655344 DXF655344 EHB655344 EQX655344 FAT655344 FKP655344 FUL655344 GEH655344 GOD655344 GXZ655344 HHV655344 HRR655344 IBN655344 ILJ655344 IVF655344 JFB655344 JOX655344 JYT655344 KIP655344 KSL655344 LCH655344 LMD655344 LVZ655344 MFV655344 MPR655344 MZN655344 NJJ655344 NTF655344 ODB655344 OMX655344 OWT655344 PGP655344 PQL655344 QAH655344 QKD655344 QTZ655344 RDV655344 RNR655344 RXN655344 SHJ655344 SRF655344 TBB655344 TKX655344 TUT655344 UEP655344 UOL655344 UYH655344 VID655344 VRZ655344 WBV655344 WLR655344 WVN655344 JB720880 SX720880 ACT720880 AMP720880 AWL720880 BGH720880 BQD720880 BZZ720880 CJV720880 CTR720880 DDN720880 DNJ720880 DXF720880 EHB720880 EQX720880 FAT720880 FKP720880 FUL720880 GEH720880 GOD720880 GXZ720880 HHV720880 HRR720880 IBN720880 ILJ720880 IVF720880 JFB720880 JOX720880 JYT720880 KIP720880 KSL720880 LCH720880 LMD720880 LVZ720880 MFV720880 MPR720880 MZN720880 NJJ720880 NTF720880 ODB720880 OMX720880 OWT720880 PGP720880 PQL720880 QAH720880 QKD720880 QTZ720880 RDV720880 RNR720880 RXN720880 SHJ720880 SRF720880 TBB720880 TKX720880 TUT720880 UEP720880 UOL720880 UYH720880 VID720880 VRZ720880 WBV720880 WLR720880 WVN720880 JB786416 SX786416 ACT786416 AMP786416 AWL786416 BGH786416 BQD786416 BZZ786416 CJV786416 CTR786416 DDN786416 DNJ786416 DXF786416 EHB786416 EQX786416 FAT786416 FKP786416 FUL786416 GEH786416 GOD786416 GXZ786416 HHV786416 HRR786416 IBN786416 ILJ786416 IVF786416 JFB786416 JOX786416 JYT786416 KIP786416 KSL786416 LCH786416 LMD786416 LVZ786416 MFV786416 MPR786416 MZN786416 NJJ786416 NTF786416 ODB786416 OMX786416 OWT786416 PGP786416 PQL786416 QAH786416 QKD786416 QTZ786416 RDV786416 RNR786416 RXN786416 SHJ786416 SRF786416 TBB786416 TKX786416 TUT786416 UEP786416 UOL786416 UYH786416 VID786416 VRZ786416 WBV786416 WLR786416 WVN786416 JB851952 SX851952 ACT851952 AMP851952 AWL851952 BGH851952 BQD851952 BZZ851952 CJV851952 CTR851952 DDN851952 DNJ851952 DXF851952 EHB851952 EQX851952 FAT851952 FKP851952 FUL851952 GEH851952 GOD851952 GXZ851952 HHV851952 HRR851952 IBN851952 ILJ851952 IVF851952 JFB851952 JOX851952 JYT851952 KIP851952 KSL851952 LCH851952 LMD851952 LVZ851952 MFV851952 MPR851952 MZN851952 NJJ851952 NTF851952 ODB851952 OMX851952 OWT851952 PGP851952 PQL851952 QAH851952 QKD851952 QTZ851952 RDV851952 RNR851952 RXN851952 SHJ851952 SRF851952 TBB851952 TKX851952 TUT851952 UEP851952 UOL851952 UYH851952 VID851952 VRZ851952 WBV851952 WLR851952 WVN851952 JB917488 SX917488 ACT917488 AMP917488 AWL917488 BGH917488 BQD917488 BZZ917488 CJV917488 CTR917488 DDN917488 DNJ917488 DXF917488 EHB917488 EQX917488 FAT917488 FKP917488 FUL917488 GEH917488 GOD917488 GXZ917488 HHV917488 HRR917488 IBN917488 ILJ917488 IVF917488 JFB917488 JOX917488 JYT917488 KIP917488 KSL917488 LCH917488 LMD917488 LVZ917488 MFV917488 MPR917488 MZN917488 NJJ917488 NTF917488 ODB917488 OMX917488 OWT917488 PGP917488 PQL917488 QAH917488 QKD917488 QTZ917488 RDV917488 RNR917488 RXN917488 SHJ917488 SRF917488 TBB917488 TKX917488 TUT917488 UEP917488 UOL917488 UYH917488 VID917488 VRZ917488 WBV917488 WLR917488 WVN917488 JB983024 SX983024 ACT983024 AMP983024 AWL983024 BGH983024 BQD983024 BZZ983024 CJV983024 CTR983024 DDN983024 DNJ983024 DXF983024 EHB983024 EQX983024 FAT983024 FKP983024 FUL983024 GEH983024 GOD983024 GXZ983024 HHV983024 HRR983024 IBN983024 ILJ983024 IVF983024 JFB983024 JOX983024 JYT983024 KIP983024 KSL983024 LCH983024 LMD983024 LVZ983024 MFV983024 MPR983024 MZN983024 NJJ983024 NTF983024 ODB983024 OMX983024 OWT983024 PGP983024 PQL983024 QAH983024 QKD983024 QTZ983024 RDV983024 RNR983024 RXN983024 SHJ983024 SRF983024 TBB983024 TKX983024 TUT983024 UEP983024 UOL983024 UYH983024 VID983024 VRZ983024 WBV983024 WLR983024 WVN983024" xr:uid="{3511BAB4-4323-4E7D-BE8C-CD75187FFCAF}">
      <formula1>INDIRECT(JP65513)</formula1>
    </dataValidation>
    <dataValidation type="custom" allowBlank="1" showInputMessage="1" showErrorMessage="1" errorTitle="INS" error="Data luarii in locatie de gestiune trebuie _x000a_sa apartina anului de reaportare." sqref="J65533 JH65533 TD65533 ACZ65533 AMV65533 AWR65533 BGN65533 BQJ65533 CAF65533 CKB65533 CTX65533 DDT65533 DNP65533 DXL65533 EHH65533 ERD65533 FAZ65533 FKV65533 FUR65533 GEN65533 GOJ65533 GYF65533 HIB65533 HRX65533 IBT65533 ILP65533 IVL65533 JFH65533 JPD65533 JYZ65533 KIV65533 KSR65533 LCN65533 LMJ65533 LWF65533 MGB65533 MPX65533 MZT65533 NJP65533 NTL65533 ODH65533 OND65533 OWZ65533 PGV65533 PQR65533 QAN65533 QKJ65533 QUF65533 REB65533 RNX65533 RXT65533 SHP65533 SRL65533 TBH65533 TLD65533 TUZ65533 UEV65533 UOR65533 UYN65533 VIJ65533 VSF65533 WCB65533 WLX65533 WVT65533 J131069 JH131069 TD131069 ACZ131069 AMV131069 AWR131069 BGN131069 BQJ131069 CAF131069 CKB131069 CTX131069 DDT131069 DNP131069 DXL131069 EHH131069 ERD131069 FAZ131069 FKV131069 FUR131069 GEN131069 GOJ131069 GYF131069 HIB131069 HRX131069 IBT131069 ILP131069 IVL131069 JFH131069 JPD131069 JYZ131069 KIV131069 KSR131069 LCN131069 LMJ131069 LWF131069 MGB131069 MPX131069 MZT131069 NJP131069 NTL131069 ODH131069 OND131069 OWZ131069 PGV131069 PQR131069 QAN131069 QKJ131069 QUF131069 REB131069 RNX131069 RXT131069 SHP131069 SRL131069 TBH131069 TLD131069 TUZ131069 UEV131069 UOR131069 UYN131069 VIJ131069 VSF131069 WCB131069 WLX131069 WVT131069 J196605 JH196605 TD196605 ACZ196605 AMV196605 AWR196605 BGN196605 BQJ196605 CAF196605 CKB196605 CTX196605 DDT196605 DNP196605 DXL196605 EHH196605 ERD196605 FAZ196605 FKV196605 FUR196605 GEN196605 GOJ196605 GYF196605 HIB196605 HRX196605 IBT196605 ILP196605 IVL196605 JFH196605 JPD196605 JYZ196605 KIV196605 KSR196605 LCN196605 LMJ196605 LWF196605 MGB196605 MPX196605 MZT196605 NJP196605 NTL196605 ODH196605 OND196605 OWZ196605 PGV196605 PQR196605 QAN196605 QKJ196605 QUF196605 REB196605 RNX196605 RXT196605 SHP196605 SRL196605 TBH196605 TLD196605 TUZ196605 UEV196605 UOR196605 UYN196605 VIJ196605 VSF196605 WCB196605 WLX196605 WVT196605 J262141 JH262141 TD262141 ACZ262141 AMV262141 AWR262141 BGN262141 BQJ262141 CAF262141 CKB262141 CTX262141 DDT262141 DNP262141 DXL262141 EHH262141 ERD262141 FAZ262141 FKV262141 FUR262141 GEN262141 GOJ262141 GYF262141 HIB262141 HRX262141 IBT262141 ILP262141 IVL262141 JFH262141 JPD262141 JYZ262141 KIV262141 KSR262141 LCN262141 LMJ262141 LWF262141 MGB262141 MPX262141 MZT262141 NJP262141 NTL262141 ODH262141 OND262141 OWZ262141 PGV262141 PQR262141 QAN262141 QKJ262141 QUF262141 REB262141 RNX262141 RXT262141 SHP262141 SRL262141 TBH262141 TLD262141 TUZ262141 UEV262141 UOR262141 UYN262141 VIJ262141 VSF262141 WCB262141 WLX262141 WVT262141 J327677 JH327677 TD327677 ACZ327677 AMV327677 AWR327677 BGN327677 BQJ327677 CAF327677 CKB327677 CTX327677 DDT327677 DNP327677 DXL327677 EHH327677 ERD327677 FAZ327677 FKV327677 FUR327677 GEN327677 GOJ327677 GYF327677 HIB327677 HRX327677 IBT327677 ILP327677 IVL327677 JFH327677 JPD327677 JYZ327677 KIV327677 KSR327677 LCN327677 LMJ327677 LWF327677 MGB327677 MPX327677 MZT327677 NJP327677 NTL327677 ODH327677 OND327677 OWZ327677 PGV327677 PQR327677 QAN327677 QKJ327677 QUF327677 REB327677 RNX327677 RXT327677 SHP327677 SRL327677 TBH327677 TLD327677 TUZ327677 UEV327677 UOR327677 UYN327677 VIJ327677 VSF327677 WCB327677 WLX327677 WVT327677 J393213 JH393213 TD393213 ACZ393213 AMV393213 AWR393213 BGN393213 BQJ393213 CAF393213 CKB393213 CTX393213 DDT393213 DNP393213 DXL393213 EHH393213 ERD393213 FAZ393213 FKV393213 FUR393213 GEN393213 GOJ393213 GYF393213 HIB393213 HRX393213 IBT393213 ILP393213 IVL393213 JFH393213 JPD393213 JYZ393213 KIV393213 KSR393213 LCN393213 LMJ393213 LWF393213 MGB393213 MPX393213 MZT393213 NJP393213 NTL393213 ODH393213 OND393213 OWZ393213 PGV393213 PQR393213 QAN393213 QKJ393213 QUF393213 REB393213 RNX393213 RXT393213 SHP393213 SRL393213 TBH393213 TLD393213 TUZ393213 UEV393213 UOR393213 UYN393213 VIJ393213 VSF393213 WCB393213 WLX393213 WVT393213 J458749 JH458749 TD458749 ACZ458749 AMV458749 AWR458749 BGN458749 BQJ458749 CAF458749 CKB458749 CTX458749 DDT458749 DNP458749 DXL458749 EHH458749 ERD458749 FAZ458749 FKV458749 FUR458749 GEN458749 GOJ458749 GYF458749 HIB458749 HRX458749 IBT458749 ILP458749 IVL458749 JFH458749 JPD458749 JYZ458749 KIV458749 KSR458749 LCN458749 LMJ458749 LWF458749 MGB458749 MPX458749 MZT458749 NJP458749 NTL458749 ODH458749 OND458749 OWZ458749 PGV458749 PQR458749 QAN458749 QKJ458749 QUF458749 REB458749 RNX458749 RXT458749 SHP458749 SRL458749 TBH458749 TLD458749 TUZ458749 UEV458749 UOR458749 UYN458749 VIJ458749 VSF458749 WCB458749 WLX458749 WVT458749 J524285 JH524285 TD524285 ACZ524285 AMV524285 AWR524285 BGN524285 BQJ524285 CAF524285 CKB524285 CTX524285 DDT524285 DNP524285 DXL524285 EHH524285 ERD524285 FAZ524285 FKV524285 FUR524285 GEN524285 GOJ524285 GYF524285 HIB524285 HRX524285 IBT524285 ILP524285 IVL524285 JFH524285 JPD524285 JYZ524285 KIV524285 KSR524285 LCN524285 LMJ524285 LWF524285 MGB524285 MPX524285 MZT524285 NJP524285 NTL524285 ODH524285 OND524285 OWZ524285 PGV524285 PQR524285 QAN524285 QKJ524285 QUF524285 REB524285 RNX524285 RXT524285 SHP524285 SRL524285 TBH524285 TLD524285 TUZ524285 UEV524285 UOR524285 UYN524285 VIJ524285 VSF524285 WCB524285 WLX524285 WVT524285 J589821 JH589821 TD589821 ACZ589821 AMV589821 AWR589821 BGN589821 BQJ589821 CAF589821 CKB589821 CTX589821 DDT589821 DNP589821 DXL589821 EHH589821 ERD589821 FAZ589821 FKV589821 FUR589821 GEN589821 GOJ589821 GYF589821 HIB589821 HRX589821 IBT589821 ILP589821 IVL589821 JFH589821 JPD589821 JYZ589821 KIV589821 KSR589821 LCN589821 LMJ589821 LWF589821 MGB589821 MPX589821 MZT589821 NJP589821 NTL589821 ODH589821 OND589821 OWZ589821 PGV589821 PQR589821 QAN589821 QKJ589821 QUF589821 REB589821 RNX589821 RXT589821 SHP589821 SRL589821 TBH589821 TLD589821 TUZ589821 UEV589821 UOR589821 UYN589821 VIJ589821 VSF589821 WCB589821 WLX589821 WVT589821 J655357 JH655357 TD655357 ACZ655357 AMV655357 AWR655357 BGN655357 BQJ655357 CAF655357 CKB655357 CTX655357 DDT655357 DNP655357 DXL655357 EHH655357 ERD655357 FAZ655357 FKV655357 FUR655357 GEN655357 GOJ655357 GYF655357 HIB655357 HRX655357 IBT655357 ILP655357 IVL655357 JFH655357 JPD655357 JYZ655357 KIV655357 KSR655357 LCN655357 LMJ655357 LWF655357 MGB655357 MPX655357 MZT655357 NJP655357 NTL655357 ODH655357 OND655357 OWZ655357 PGV655357 PQR655357 QAN655357 QKJ655357 QUF655357 REB655357 RNX655357 RXT655357 SHP655357 SRL655357 TBH655357 TLD655357 TUZ655357 UEV655357 UOR655357 UYN655357 VIJ655357 VSF655357 WCB655357 WLX655357 WVT655357 J720893 JH720893 TD720893 ACZ720893 AMV720893 AWR720893 BGN720893 BQJ720893 CAF720893 CKB720893 CTX720893 DDT720893 DNP720893 DXL720893 EHH720893 ERD720893 FAZ720893 FKV720893 FUR720893 GEN720893 GOJ720893 GYF720893 HIB720893 HRX720893 IBT720893 ILP720893 IVL720893 JFH720893 JPD720893 JYZ720893 KIV720893 KSR720893 LCN720893 LMJ720893 LWF720893 MGB720893 MPX720893 MZT720893 NJP720893 NTL720893 ODH720893 OND720893 OWZ720893 PGV720893 PQR720893 QAN720893 QKJ720893 QUF720893 REB720893 RNX720893 RXT720893 SHP720893 SRL720893 TBH720893 TLD720893 TUZ720893 UEV720893 UOR720893 UYN720893 VIJ720893 VSF720893 WCB720893 WLX720893 WVT720893 J786429 JH786429 TD786429 ACZ786429 AMV786429 AWR786429 BGN786429 BQJ786429 CAF786429 CKB786429 CTX786429 DDT786429 DNP786429 DXL786429 EHH786429 ERD786429 FAZ786429 FKV786429 FUR786429 GEN786429 GOJ786429 GYF786429 HIB786429 HRX786429 IBT786429 ILP786429 IVL786429 JFH786429 JPD786429 JYZ786429 KIV786429 KSR786429 LCN786429 LMJ786429 LWF786429 MGB786429 MPX786429 MZT786429 NJP786429 NTL786429 ODH786429 OND786429 OWZ786429 PGV786429 PQR786429 QAN786429 QKJ786429 QUF786429 REB786429 RNX786429 RXT786429 SHP786429 SRL786429 TBH786429 TLD786429 TUZ786429 UEV786429 UOR786429 UYN786429 VIJ786429 VSF786429 WCB786429 WLX786429 WVT786429 J851965 JH851965 TD851965 ACZ851965 AMV851965 AWR851965 BGN851965 BQJ851965 CAF851965 CKB851965 CTX851965 DDT851965 DNP851965 DXL851965 EHH851965 ERD851965 FAZ851965 FKV851965 FUR851965 GEN851965 GOJ851965 GYF851965 HIB851965 HRX851965 IBT851965 ILP851965 IVL851965 JFH851965 JPD851965 JYZ851965 KIV851965 KSR851965 LCN851965 LMJ851965 LWF851965 MGB851965 MPX851965 MZT851965 NJP851965 NTL851965 ODH851965 OND851965 OWZ851965 PGV851965 PQR851965 QAN851965 QKJ851965 QUF851965 REB851965 RNX851965 RXT851965 SHP851965 SRL851965 TBH851965 TLD851965 TUZ851965 UEV851965 UOR851965 UYN851965 VIJ851965 VSF851965 WCB851965 WLX851965 WVT851965 J917501 JH917501 TD917501 ACZ917501 AMV917501 AWR917501 BGN917501 BQJ917501 CAF917501 CKB917501 CTX917501 DDT917501 DNP917501 DXL917501 EHH917501 ERD917501 FAZ917501 FKV917501 FUR917501 GEN917501 GOJ917501 GYF917501 HIB917501 HRX917501 IBT917501 ILP917501 IVL917501 JFH917501 JPD917501 JYZ917501 KIV917501 KSR917501 LCN917501 LMJ917501 LWF917501 MGB917501 MPX917501 MZT917501 NJP917501 NTL917501 ODH917501 OND917501 OWZ917501 PGV917501 PQR917501 QAN917501 QKJ917501 QUF917501 REB917501 RNX917501 RXT917501 SHP917501 SRL917501 TBH917501 TLD917501 TUZ917501 UEV917501 UOR917501 UYN917501 VIJ917501 VSF917501 WCB917501 WLX917501 WVT917501 J983037 JH983037 TD983037 ACZ983037 AMV983037 AWR983037 BGN983037 BQJ983037 CAF983037 CKB983037 CTX983037 DDT983037 DNP983037 DXL983037 EHH983037 ERD983037 FAZ983037 FKV983037 FUR983037 GEN983037 GOJ983037 GYF983037 HIB983037 HRX983037 IBT983037 ILP983037 IVL983037 JFH983037 JPD983037 JYZ983037 KIV983037 KSR983037 LCN983037 LMJ983037 LWF983037 MGB983037 MPX983037 MZT983037 NJP983037 NTL983037 ODH983037 OND983037 OWZ983037 PGV983037 PQR983037 QAN983037 QKJ983037 QUF983037 REB983037 RNX983037 RXT983037 SHP983037 SRL983037 TBH983037 TLD983037 TUZ983037 UEV983037 UOR983037 UYN983037 VIJ983037 VSF983037 WCB983037 WLX983037 WVT983037" xr:uid="{792FB8E6-F78B-433D-9137-BA127168FA0F}">
      <formula1>YEAR(J65533)=H65511</formula1>
    </dataValidation>
    <dataValidation type="custom" allowBlank="1" showInputMessage="1" showErrorMessage="1" errorTitle="INS" error="Data cedarii in locatie de gestiune trebuie _x000a_sa apartina anului de reaportare." sqref="J65532 JH65532 TD65532 ACZ65532 AMV65532 AWR65532 BGN65532 BQJ65532 CAF65532 CKB65532 CTX65532 DDT65532 DNP65532 DXL65532 EHH65532 ERD65532 FAZ65532 FKV65532 FUR65532 GEN65532 GOJ65532 GYF65532 HIB65532 HRX65532 IBT65532 ILP65532 IVL65532 JFH65532 JPD65532 JYZ65532 KIV65532 KSR65532 LCN65532 LMJ65532 LWF65532 MGB65532 MPX65532 MZT65532 NJP65532 NTL65532 ODH65532 OND65532 OWZ65532 PGV65532 PQR65532 QAN65532 QKJ65532 QUF65532 REB65532 RNX65532 RXT65532 SHP65532 SRL65532 TBH65532 TLD65532 TUZ65532 UEV65532 UOR65532 UYN65532 VIJ65532 VSF65532 WCB65532 WLX65532 WVT65532 J131068 JH131068 TD131068 ACZ131068 AMV131068 AWR131068 BGN131068 BQJ131068 CAF131068 CKB131068 CTX131068 DDT131068 DNP131068 DXL131068 EHH131068 ERD131068 FAZ131068 FKV131068 FUR131068 GEN131068 GOJ131068 GYF131068 HIB131068 HRX131068 IBT131068 ILP131068 IVL131068 JFH131068 JPD131068 JYZ131068 KIV131068 KSR131068 LCN131068 LMJ131068 LWF131068 MGB131068 MPX131068 MZT131068 NJP131068 NTL131068 ODH131068 OND131068 OWZ131068 PGV131068 PQR131068 QAN131068 QKJ131068 QUF131068 REB131068 RNX131068 RXT131068 SHP131068 SRL131068 TBH131068 TLD131068 TUZ131068 UEV131068 UOR131068 UYN131068 VIJ131068 VSF131068 WCB131068 WLX131068 WVT131068 J196604 JH196604 TD196604 ACZ196604 AMV196604 AWR196604 BGN196604 BQJ196604 CAF196604 CKB196604 CTX196604 DDT196604 DNP196604 DXL196604 EHH196604 ERD196604 FAZ196604 FKV196604 FUR196604 GEN196604 GOJ196604 GYF196604 HIB196604 HRX196604 IBT196604 ILP196604 IVL196604 JFH196604 JPD196604 JYZ196604 KIV196604 KSR196604 LCN196604 LMJ196604 LWF196604 MGB196604 MPX196604 MZT196604 NJP196604 NTL196604 ODH196604 OND196604 OWZ196604 PGV196604 PQR196604 QAN196604 QKJ196604 QUF196604 REB196604 RNX196604 RXT196604 SHP196604 SRL196604 TBH196604 TLD196604 TUZ196604 UEV196604 UOR196604 UYN196604 VIJ196604 VSF196604 WCB196604 WLX196604 WVT196604 J262140 JH262140 TD262140 ACZ262140 AMV262140 AWR262140 BGN262140 BQJ262140 CAF262140 CKB262140 CTX262140 DDT262140 DNP262140 DXL262140 EHH262140 ERD262140 FAZ262140 FKV262140 FUR262140 GEN262140 GOJ262140 GYF262140 HIB262140 HRX262140 IBT262140 ILP262140 IVL262140 JFH262140 JPD262140 JYZ262140 KIV262140 KSR262140 LCN262140 LMJ262140 LWF262140 MGB262140 MPX262140 MZT262140 NJP262140 NTL262140 ODH262140 OND262140 OWZ262140 PGV262140 PQR262140 QAN262140 QKJ262140 QUF262140 REB262140 RNX262140 RXT262140 SHP262140 SRL262140 TBH262140 TLD262140 TUZ262140 UEV262140 UOR262140 UYN262140 VIJ262140 VSF262140 WCB262140 WLX262140 WVT262140 J327676 JH327676 TD327676 ACZ327676 AMV327676 AWR327676 BGN327676 BQJ327676 CAF327676 CKB327676 CTX327676 DDT327676 DNP327676 DXL327676 EHH327676 ERD327676 FAZ327676 FKV327676 FUR327676 GEN327676 GOJ327676 GYF327676 HIB327676 HRX327676 IBT327676 ILP327676 IVL327676 JFH327676 JPD327676 JYZ327676 KIV327676 KSR327676 LCN327676 LMJ327676 LWF327676 MGB327676 MPX327676 MZT327676 NJP327676 NTL327676 ODH327676 OND327676 OWZ327676 PGV327676 PQR327676 QAN327676 QKJ327676 QUF327676 REB327676 RNX327676 RXT327676 SHP327676 SRL327676 TBH327676 TLD327676 TUZ327676 UEV327676 UOR327676 UYN327676 VIJ327676 VSF327676 WCB327676 WLX327676 WVT327676 J393212 JH393212 TD393212 ACZ393212 AMV393212 AWR393212 BGN393212 BQJ393212 CAF393212 CKB393212 CTX393212 DDT393212 DNP393212 DXL393212 EHH393212 ERD393212 FAZ393212 FKV393212 FUR393212 GEN393212 GOJ393212 GYF393212 HIB393212 HRX393212 IBT393212 ILP393212 IVL393212 JFH393212 JPD393212 JYZ393212 KIV393212 KSR393212 LCN393212 LMJ393212 LWF393212 MGB393212 MPX393212 MZT393212 NJP393212 NTL393212 ODH393212 OND393212 OWZ393212 PGV393212 PQR393212 QAN393212 QKJ393212 QUF393212 REB393212 RNX393212 RXT393212 SHP393212 SRL393212 TBH393212 TLD393212 TUZ393212 UEV393212 UOR393212 UYN393212 VIJ393212 VSF393212 WCB393212 WLX393212 WVT393212 J458748 JH458748 TD458748 ACZ458748 AMV458748 AWR458748 BGN458748 BQJ458748 CAF458748 CKB458748 CTX458748 DDT458748 DNP458748 DXL458748 EHH458748 ERD458748 FAZ458748 FKV458748 FUR458748 GEN458748 GOJ458748 GYF458748 HIB458748 HRX458748 IBT458748 ILP458748 IVL458748 JFH458748 JPD458748 JYZ458748 KIV458748 KSR458748 LCN458748 LMJ458748 LWF458748 MGB458748 MPX458748 MZT458748 NJP458748 NTL458748 ODH458748 OND458748 OWZ458748 PGV458748 PQR458748 QAN458748 QKJ458748 QUF458748 REB458748 RNX458748 RXT458748 SHP458748 SRL458748 TBH458748 TLD458748 TUZ458748 UEV458748 UOR458748 UYN458748 VIJ458748 VSF458748 WCB458748 WLX458748 WVT458748 J524284 JH524284 TD524284 ACZ524284 AMV524284 AWR524284 BGN524284 BQJ524284 CAF524284 CKB524284 CTX524284 DDT524284 DNP524284 DXL524284 EHH524284 ERD524284 FAZ524284 FKV524284 FUR524284 GEN524284 GOJ524284 GYF524284 HIB524284 HRX524284 IBT524284 ILP524284 IVL524284 JFH524284 JPD524284 JYZ524284 KIV524284 KSR524284 LCN524284 LMJ524284 LWF524284 MGB524284 MPX524284 MZT524284 NJP524284 NTL524284 ODH524284 OND524284 OWZ524284 PGV524284 PQR524284 QAN524284 QKJ524284 QUF524284 REB524284 RNX524284 RXT524284 SHP524284 SRL524284 TBH524284 TLD524284 TUZ524284 UEV524284 UOR524284 UYN524284 VIJ524284 VSF524284 WCB524284 WLX524284 WVT524284 J589820 JH589820 TD589820 ACZ589820 AMV589820 AWR589820 BGN589820 BQJ589820 CAF589820 CKB589820 CTX589820 DDT589820 DNP589820 DXL589820 EHH589820 ERD589820 FAZ589820 FKV589820 FUR589820 GEN589820 GOJ589820 GYF589820 HIB589820 HRX589820 IBT589820 ILP589820 IVL589820 JFH589820 JPD589820 JYZ589820 KIV589820 KSR589820 LCN589820 LMJ589820 LWF589820 MGB589820 MPX589820 MZT589820 NJP589820 NTL589820 ODH589820 OND589820 OWZ589820 PGV589820 PQR589820 QAN589820 QKJ589820 QUF589820 REB589820 RNX589820 RXT589820 SHP589820 SRL589820 TBH589820 TLD589820 TUZ589820 UEV589820 UOR589820 UYN589820 VIJ589820 VSF589820 WCB589820 WLX589820 WVT589820 J655356 JH655356 TD655356 ACZ655356 AMV655356 AWR655356 BGN655356 BQJ655356 CAF655356 CKB655356 CTX655356 DDT655356 DNP655356 DXL655356 EHH655356 ERD655356 FAZ655356 FKV655356 FUR655356 GEN655356 GOJ655356 GYF655356 HIB655356 HRX655356 IBT655356 ILP655356 IVL655356 JFH655356 JPD655356 JYZ655356 KIV655356 KSR655356 LCN655356 LMJ655356 LWF655356 MGB655356 MPX655356 MZT655356 NJP655356 NTL655356 ODH655356 OND655356 OWZ655356 PGV655356 PQR655356 QAN655356 QKJ655356 QUF655356 REB655356 RNX655356 RXT655356 SHP655356 SRL655356 TBH655356 TLD655356 TUZ655356 UEV655356 UOR655356 UYN655356 VIJ655356 VSF655356 WCB655356 WLX655356 WVT655356 J720892 JH720892 TD720892 ACZ720892 AMV720892 AWR720892 BGN720892 BQJ720892 CAF720892 CKB720892 CTX720892 DDT720892 DNP720892 DXL720892 EHH720892 ERD720892 FAZ720892 FKV720892 FUR720892 GEN720892 GOJ720892 GYF720892 HIB720892 HRX720892 IBT720892 ILP720892 IVL720892 JFH720892 JPD720892 JYZ720892 KIV720892 KSR720892 LCN720892 LMJ720892 LWF720892 MGB720892 MPX720892 MZT720892 NJP720892 NTL720892 ODH720892 OND720892 OWZ720892 PGV720892 PQR720892 QAN720892 QKJ720892 QUF720892 REB720892 RNX720892 RXT720892 SHP720892 SRL720892 TBH720892 TLD720892 TUZ720892 UEV720892 UOR720892 UYN720892 VIJ720892 VSF720892 WCB720892 WLX720892 WVT720892 J786428 JH786428 TD786428 ACZ786428 AMV786428 AWR786428 BGN786428 BQJ786428 CAF786428 CKB786428 CTX786428 DDT786428 DNP786428 DXL786428 EHH786428 ERD786428 FAZ786428 FKV786428 FUR786428 GEN786428 GOJ786428 GYF786428 HIB786428 HRX786428 IBT786428 ILP786428 IVL786428 JFH786428 JPD786428 JYZ786428 KIV786428 KSR786428 LCN786428 LMJ786428 LWF786428 MGB786428 MPX786428 MZT786428 NJP786428 NTL786428 ODH786428 OND786428 OWZ786428 PGV786428 PQR786428 QAN786428 QKJ786428 QUF786428 REB786428 RNX786428 RXT786428 SHP786428 SRL786428 TBH786428 TLD786428 TUZ786428 UEV786428 UOR786428 UYN786428 VIJ786428 VSF786428 WCB786428 WLX786428 WVT786428 J851964 JH851964 TD851964 ACZ851964 AMV851964 AWR851964 BGN851964 BQJ851964 CAF851964 CKB851964 CTX851964 DDT851964 DNP851964 DXL851964 EHH851964 ERD851964 FAZ851964 FKV851964 FUR851964 GEN851964 GOJ851964 GYF851964 HIB851964 HRX851964 IBT851964 ILP851964 IVL851964 JFH851964 JPD851964 JYZ851964 KIV851964 KSR851964 LCN851964 LMJ851964 LWF851964 MGB851964 MPX851964 MZT851964 NJP851964 NTL851964 ODH851964 OND851964 OWZ851964 PGV851964 PQR851964 QAN851964 QKJ851964 QUF851964 REB851964 RNX851964 RXT851964 SHP851964 SRL851964 TBH851964 TLD851964 TUZ851964 UEV851964 UOR851964 UYN851964 VIJ851964 VSF851964 WCB851964 WLX851964 WVT851964 J917500 JH917500 TD917500 ACZ917500 AMV917500 AWR917500 BGN917500 BQJ917500 CAF917500 CKB917500 CTX917500 DDT917500 DNP917500 DXL917500 EHH917500 ERD917500 FAZ917500 FKV917500 FUR917500 GEN917500 GOJ917500 GYF917500 HIB917500 HRX917500 IBT917500 ILP917500 IVL917500 JFH917500 JPD917500 JYZ917500 KIV917500 KSR917500 LCN917500 LMJ917500 LWF917500 MGB917500 MPX917500 MZT917500 NJP917500 NTL917500 ODH917500 OND917500 OWZ917500 PGV917500 PQR917500 QAN917500 QKJ917500 QUF917500 REB917500 RNX917500 RXT917500 SHP917500 SRL917500 TBH917500 TLD917500 TUZ917500 UEV917500 UOR917500 UYN917500 VIJ917500 VSF917500 WCB917500 WLX917500 WVT917500 J983036 JH983036 TD983036 ACZ983036 AMV983036 AWR983036 BGN983036 BQJ983036 CAF983036 CKB983036 CTX983036 DDT983036 DNP983036 DXL983036 EHH983036 ERD983036 FAZ983036 FKV983036 FUR983036 GEN983036 GOJ983036 GYF983036 HIB983036 HRX983036 IBT983036 ILP983036 IVL983036 JFH983036 JPD983036 JYZ983036 KIV983036 KSR983036 LCN983036 LMJ983036 LWF983036 MGB983036 MPX983036 MZT983036 NJP983036 NTL983036 ODH983036 OND983036 OWZ983036 PGV983036 PQR983036 QAN983036 QKJ983036 QUF983036 REB983036 RNX983036 RXT983036 SHP983036 SRL983036 TBH983036 TLD983036 TUZ983036 UEV983036 UOR983036 UYN983036 VIJ983036 VSF983036 WCB983036 WLX983036 WVT983036" xr:uid="{DAE2433B-D44A-4EB1-AEA1-8F9C9A490E39}">
      <formula1>YEAR(J65532)=H65511</formula1>
    </dataValidation>
    <dataValidation type="custom" allowBlank="1" showInputMessage="1" showErrorMessage="1" errorTitle="INS" error="Data cedarii de active trebuie _x000a_sa apartina anului de reaportare." sqref="J65531 JH65531 TD65531 ACZ65531 AMV65531 AWR65531 BGN65531 BQJ65531 CAF65531 CKB65531 CTX65531 DDT65531 DNP65531 DXL65531 EHH65531 ERD65531 FAZ65531 FKV65531 FUR65531 GEN65531 GOJ65531 GYF65531 HIB65531 HRX65531 IBT65531 ILP65531 IVL65531 JFH65531 JPD65531 JYZ65531 KIV65531 KSR65531 LCN65531 LMJ65531 LWF65531 MGB65531 MPX65531 MZT65531 NJP65531 NTL65531 ODH65531 OND65531 OWZ65531 PGV65531 PQR65531 QAN65531 QKJ65531 QUF65531 REB65531 RNX65531 RXT65531 SHP65531 SRL65531 TBH65531 TLD65531 TUZ65531 UEV65531 UOR65531 UYN65531 VIJ65531 VSF65531 WCB65531 WLX65531 WVT65531 J131067 JH131067 TD131067 ACZ131067 AMV131067 AWR131067 BGN131067 BQJ131067 CAF131067 CKB131067 CTX131067 DDT131067 DNP131067 DXL131067 EHH131067 ERD131067 FAZ131067 FKV131067 FUR131067 GEN131067 GOJ131067 GYF131067 HIB131067 HRX131067 IBT131067 ILP131067 IVL131067 JFH131067 JPD131067 JYZ131067 KIV131067 KSR131067 LCN131067 LMJ131067 LWF131067 MGB131067 MPX131067 MZT131067 NJP131067 NTL131067 ODH131067 OND131067 OWZ131067 PGV131067 PQR131067 QAN131067 QKJ131067 QUF131067 REB131067 RNX131067 RXT131067 SHP131067 SRL131067 TBH131067 TLD131067 TUZ131067 UEV131067 UOR131067 UYN131067 VIJ131067 VSF131067 WCB131067 WLX131067 WVT131067 J196603 JH196603 TD196603 ACZ196603 AMV196603 AWR196603 BGN196603 BQJ196603 CAF196603 CKB196603 CTX196603 DDT196603 DNP196603 DXL196603 EHH196603 ERD196603 FAZ196603 FKV196603 FUR196603 GEN196603 GOJ196603 GYF196603 HIB196603 HRX196603 IBT196603 ILP196603 IVL196603 JFH196603 JPD196603 JYZ196603 KIV196603 KSR196603 LCN196603 LMJ196603 LWF196603 MGB196603 MPX196603 MZT196603 NJP196603 NTL196603 ODH196603 OND196603 OWZ196603 PGV196603 PQR196603 QAN196603 QKJ196603 QUF196603 REB196603 RNX196603 RXT196603 SHP196603 SRL196603 TBH196603 TLD196603 TUZ196603 UEV196603 UOR196603 UYN196603 VIJ196603 VSF196603 WCB196603 WLX196603 WVT196603 J262139 JH262139 TD262139 ACZ262139 AMV262139 AWR262139 BGN262139 BQJ262139 CAF262139 CKB262139 CTX262139 DDT262139 DNP262139 DXL262139 EHH262139 ERD262139 FAZ262139 FKV262139 FUR262139 GEN262139 GOJ262139 GYF262139 HIB262139 HRX262139 IBT262139 ILP262139 IVL262139 JFH262139 JPD262139 JYZ262139 KIV262139 KSR262139 LCN262139 LMJ262139 LWF262139 MGB262139 MPX262139 MZT262139 NJP262139 NTL262139 ODH262139 OND262139 OWZ262139 PGV262139 PQR262139 QAN262139 QKJ262139 QUF262139 REB262139 RNX262139 RXT262139 SHP262139 SRL262139 TBH262139 TLD262139 TUZ262139 UEV262139 UOR262139 UYN262139 VIJ262139 VSF262139 WCB262139 WLX262139 WVT262139 J327675 JH327675 TD327675 ACZ327675 AMV327675 AWR327675 BGN327675 BQJ327675 CAF327675 CKB327675 CTX327675 DDT327675 DNP327675 DXL327675 EHH327675 ERD327675 FAZ327675 FKV327675 FUR327675 GEN327675 GOJ327675 GYF327675 HIB327675 HRX327675 IBT327675 ILP327675 IVL327675 JFH327675 JPD327675 JYZ327675 KIV327675 KSR327675 LCN327675 LMJ327675 LWF327675 MGB327675 MPX327675 MZT327675 NJP327675 NTL327675 ODH327675 OND327675 OWZ327675 PGV327675 PQR327675 QAN327675 QKJ327675 QUF327675 REB327675 RNX327675 RXT327675 SHP327675 SRL327675 TBH327675 TLD327675 TUZ327675 UEV327675 UOR327675 UYN327675 VIJ327675 VSF327675 WCB327675 WLX327675 WVT327675 J393211 JH393211 TD393211 ACZ393211 AMV393211 AWR393211 BGN393211 BQJ393211 CAF393211 CKB393211 CTX393211 DDT393211 DNP393211 DXL393211 EHH393211 ERD393211 FAZ393211 FKV393211 FUR393211 GEN393211 GOJ393211 GYF393211 HIB393211 HRX393211 IBT393211 ILP393211 IVL393211 JFH393211 JPD393211 JYZ393211 KIV393211 KSR393211 LCN393211 LMJ393211 LWF393211 MGB393211 MPX393211 MZT393211 NJP393211 NTL393211 ODH393211 OND393211 OWZ393211 PGV393211 PQR393211 QAN393211 QKJ393211 QUF393211 REB393211 RNX393211 RXT393211 SHP393211 SRL393211 TBH393211 TLD393211 TUZ393211 UEV393211 UOR393211 UYN393211 VIJ393211 VSF393211 WCB393211 WLX393211 WVT393211 J458747 JH458747 TD458747 ACZ458747 AMV458747 AWR458747 BGN458747 BQJ458747 CAF458747 CKB458747 CTX458747 DDT458747 DNP458747 DXL458747 EHH458747 ERD458747 FAZ458747 FKV458747 FUR458747 GEN458747 GOJ458747 GYF458747 HIB458747 HRX458747 IBT458747 ILP458747 IVL458747 JFH458747 JPD458747 JYZ458747 KIV458747 KSR458747 LCN458747 LMJ458747 LWF458747 MGB458747 MPX458747 MZT458747 NJP458747 NTL458747 ODH458747 OND458747 OWZ458747 PGV458747 PQR458747 QAN458747 QKJ458747 QUF458747 REB458747 RNX458747 RXT458747 SHP458747 SRL458747 TBH458747 TLD458747 TUZ458747 UEV458747 UOR458747 UYN458747 VIJ458747 VSF458747 WCB458747 WLX458747 WVT458747 J524283 JH524283 TD524283 ACZ524283 AMV524283 AWR524283 BGN524283 BQJ524283 CAF524283 CKB524283 CTX524283 DDT524283 DNP524283 DXL524283 EHH524283 ERD524283 FAZ524283 FKV524283 FUR524283 GEN524283 GOJ524283 GYF524283 HIB524283 HRX524283 IBT524283 ILP524283 IVL524283 JFH524283 JPD524283 JYZ524283 KIV524283 KSR524283 LCN524283 LMJ524283 LWF524283 MGB524283 MPX524283 MZT524283 NJP524283 NTL524283 ODH524283 OND524283 OWZ524283 PGV524283 PQR524283 QAN524283 QKJ524283 QUF524283 REB524283 RNX524283 RXT524283 SHP524283 SRL524283 TBH524283 TLD524283 TUZ524283 UEV524283 UOR524283 UYN524283 VIJ524283 VSF524283 WCB524283 WLX524283 WVT524283 J589819 JH589819 TD589819 ACZ589819 AMV589819 AWR589819 BGN589819 BQJ589819 CAF589819 CKB589819 CTX589819 DDT589819 DNP589819 DXL589819 EHH589819 ERD589819 FAZ589819 FKV589819 FUR589819 GEN589819 GOJ589819 GYF589819 HIB589819 HRX589819 IBT589819 ILP589819 IVL589819 JFH589819 JPD589819 JYZ589819 KIV589819 KSR589819 LCN589819 LMJ589819 LWF589819 MGB589819 MPX589819 MZT589819 NJP589819 NTL589819 ODH589819 OND589819 OWZ589819 PGV589819 PQR589819 QAN589819 QKJ589819 QUF589819 REB589819 RNX589819 RXT589819 SHP589819 SRL589819 TBH589819 TLD589819 TUZ589819 UEV589819 UOR589819 UYN589819 VIJ589819 VSF589819 WCB589819 WLX589819 WVT589819 J655355 JH655355 TD655355 ACZ655355 AMV655355 AWR655355 BGN655355 BQJ655355 CAF655355 CKB655355 CTX655355 DDT655355 DNP655355 DXL655355 EHH655355 ERD655355 FAZ655355 FKV655355 FUR655355 GEN655355 GOJ655355 GYF655355 HIB655355 HRX655355 IBT655355 ILP655355 IVL655355 JFH655355 JPD655355 JYZ655355 KIV655355 KSR655355 LCN655355 LMJ655355 LWF655355 MGB655355 MPX655355 MZT655355 NJP655355 NTL655355 ODH655355 OND655355 OWZ655355 PGV655355 PQR655355 QAN655355 QKJ655355 QUF655355 REB655355 RNX655355 RXT655355 SHP655355 SRL655355 TBH655355 TLD655355 TUZ655355 UEV655355 UOR655355 UYN655355 VIJ655355 VSF655355 WCB655355 WLX655355 WVT655355 J720891 JH720891 TD720891 ACZ720891 AMV720891 AWR720891 BGN720891 BQJ720891 CAF720891 CKB720891 CTX720891 DDT720891 DNP720891 DXL720891 EHH720891 ERD720891 FAZ720891 FKV720891 FUR720891 GEN720891 GOJ720891 GYF720891 HIB720891 HRX720891 IBT720891 ILP720891 IVL720891 JFH720891 JPD720891 JYZ720891 KIV720891 KSR720891 LCN720891 LMJ720891 LWF720891 MGB720891 MPX720891 MZT720891 NJP720891 NTL720891 ODH720891 OND720891 OWZ720891 PGV720891 PQR720891 QAN720891 QKJ720891 QUF720891 REB720891 RNX720891 RXT720891 SHP720891 SRL720891 TBH720891 TLD720891 TUZ720891 UEV720891 UOR720891 UYN720891 VIJ720891 VSF720891 WCB720891 WLX720891 WVT720891 J786427 JH786427 TD786427 ACZ786427 AMV786427 AWR786427 BGN786427 BQJ786427 CAF786427 CKB786427 CTX786427 DDT786427 DNP786427 DXL786427 EHH786427 ERD786427 FAZ786427 FKV786427 FUR786427 GEN786427 GOJ786427 GYF786427 HIB786427 HRX786427 IBT786427 ILP786427 IVL786427 JFH786427 JPD786427 JYZ786427 KIV786427 KSR786427 LCN786427 LMJ786427 LWF786427 MGB786427 MPX786427 MZT786427 NJP786427 NTL786427 ODH786427 OND786427 OWZ786427 PGV786427 PQR786427 QAN786427 QKJ786427 QUF786427 REB786427 RNX786427 RXT786427 SHP786427 SRL786427 TBH786427 TLD786427 TUZ786427 UEV786427 UOR786427 UYN786427 VIJ786427 VSF786427 WCB786427 WLX786427 WVT786427 J851963 JH851963 TD851963 ACZ851963 AMV851963 AWR851963 BGN851963 BQJ851963 CAF851963 CKB851963 CTX851963 DDT851963 DNP851963 DXL851963 EHH851963 ERD851963 FAZ851963 FKV851963 FUR851963 GEN851963 GOJ851963 GYF851963 HIB851963 HRX851963 IBT851963 ILP851963 IVL851963 JFH851963 JPD851963 JYZ851963 KIV851963 KSR851963 LCN851963 LMJ851963 LWF851963 MGB851963 MPX851963 MZT851963 NJP851963 NTL851963 ODH851963 OND851963 OWZ851963 PGV851963 PQR851963 QAN851963 QKJ851963 QUF851963 REB851963 RNX851963 RXT851963 SHP851963 SRL851963 TBH851963 TLD851963 TUZ851963 UEV851963 UOR851963 UYN851963 VIJ851963 VSF851963 WCB851963 WLX851963 WVT851963 J917499 JH917499 TD917499 ACZ917499 AMV917499 AWR917499 BGN917499 BQJ917499 CAF917499 CKB917499 CTX917499 DDT917499 DNP917499 DXL917499 EHH917499 ERD917499 FAZ917499 FKV917499 FUR917499 GEN917499 GOJ917499 GYF917499 HIB917499 HRX917499 IBT917499 ILP917499 IVL917499 JFH917499 JPD917499 JYZ917499 KIV917499 KSR917499 LCN917499 LMJ917499 LWF917499 MGB917499 MPX917499 MZT917499 NJP917499 NTL917499 ODH917499 OND917499 OWZ917499 PGV917499 PQR917499 QAN917499 QKJ917499 QUF917499 REB917499 RNX917499 RXT917499 SHP917499 SRL917499 TBH917499 TLD917499 TUZ917499 UEV917499 UOR917499 UYN917499 VIJ917499 VSF917499 WCB917499 WLX917499 WVT917499 J983035 JH983035 TD983035 ACZ983035 AMV983035 AWR983035 BGN983035 BQJ983035 CAF983035 CKB983035 CTX983035 DDT983035 DNP983035 DXL983035 EHH983035 ERD983035 FAZ983035 FKV983035 FUR983035 GEN983035 GOJ983035 GYF983035 HIB983035 HRX983035 IBT983035 ILP983035 IVL983035 JFH983035 JPD983035 JYZ983035 KIV983035 KSR983035 LCN983035 LMJ983035 LWF983035 MGB983035 MPX983035 MZT983035 NJP983035 NTL983035 ODH983035 OND983035 OWZ983035 PGV983035 PQR983035 QAN983035 QKJ983035 QUF983035 REB983035 RNX983035 RXT983035 SHP983035 SRL983035 TBH983035 TLD983035 TUZ983035 UEV983035 UOR983035 UYN983035 VIJ983035 VSF983035 WCB983035 WLX983035 WVT983035" xr:uid="{D557DF2F-AB03-40FB-8F8A-BDE827D64EE1}">
      <formula1>YEAR(J65531)=H65511</formula1>
    </dataValidation>
    <dataValidation type="custom" allowBlank="1" showInputMessage="1" showErrorMessage="1" errorTitle="INS" error="Data preluarii trebuie _x000a_sa apartina anului de reaportare." sqref="J65530 JH65530 TD65530 ACZ65530 AMV65530 AWR65530 BGN65530 BQJ65530 CAF65530 CKB65530 CTX65530 DDT65530 DNP65530 DXL65530 EHH65530 ERD65530 FAZ65530 FKV65530 FUR65530 GEN65530 GOJ65530 GYF65530 HIB65530 HRX65530 IBT65530 ILP65530 IVL65530 JFH65530 JPD65530 JYZ65530 KIV65530 KSR65530 LCN65530 LMJ65530 LWF65530 MGB65530 MPX65530 MZT65530 NJP65530 NTL65530 ODH65530 OND65530 OWZ65530 PGV65530 PQR65530 QAN65530 QKJ65530 QUF65530 REB65530 RNX65530 RXT65530 SHP65530 SRL65530 TBH65530 TLD65530 TUZ65530 UEV65530 UOR65530 UYN65530 VIJ65530 VSF65530 WCB65530 WLX65530 WVT65530 J131066 JH131066 TD131066 ACZ131066 AMV131066 AWR131066 BGN131066 BQJ131066 CAF131066 CKB131066 CTX131066 DDT131066 DNP131066 DXL131066 EHH131066 ERD131066 FAZ131066 FKV131066 FUR131066 GEN131066 GOJ131066 GYF131066 HIB131066 HRX131066 IBT131066 ILP131066 IVL131066 JFH131066 JPD131066 JYZ131066 KIV131066 KSR131066 LCN131066 LMJ131066 LWF131066 MGB131066 MPX131066 MZT131066 NJP131066 NTL131066 ODH131066 OND131066 OWZ131066 PGV131066 PQR131066 QAN131066 QKJ131066 QUF131066 REB131066 RNX131066 RXT131066 SHP131066 SRL131066 TBH131066 TLD131066 TUZ131066 UEV131066 UOR131066 UYN131066 VIJ131066 VSF131066 WCB131066 WLX131066 WVT131066 J196602 JH196602 TD196602 ACZ196602 AMV196602 AWR196602 BGN196602 BQJ196602 CAF196602 CKB196602 CTX196602 DDT196602 DNP196602 DXL196602 EHH196602 ERD196602 FAZ196602 FKV196602 FUR196602 GEN196602 GOJ196602 GYF196602 HIB196602 HRX196602 IBT196602 ILP196602 IVL196602 JFH196602 JPD196602 JYZ196602 KIV196602 KSR196602 LCN196602 LMJ196602 LWF196602 MGB196602 MPX196602 MZT196602 NJP196602 NTL196602 ODH196602 OND196602 OWZ196602 PGV196602 PQR196602 QAN196602 QKJ196602 QUF196602 REB196602 RNX196602 RXT196602 SHP196602 SRL196602 TBH196602 TLD196602 TUZ196602 UEV196602 UOR196602 UYN196602 VIJ196602 VSF196602 WCB196602 WLX196602 WVT196602 J262138 JH262138 TD262138 ACZ262138 AMV262138 AWR262138 BGN262138 BQJ262138 CAF262138 CKB262138 CTX262138 DDT262138 DNP262138 DXL262138 EHH262138 ERD262138 FAZ262138 FKV262138 FUR262138 GEN262138 GOJ262138 GYF262138 HIB262138 HRX262138 IBT262138 ILP262138 IVL262138 JFH262138 JPD262138 JYZ262138 KIV262138 KSR262138 LCN262138 LMJ262138 LWF262138 MGB262138 MPX262138 MZT262138 NJP262138 NTL262138 ODH262138 OND262138 OWZ262138 PGV262138 PQR262138 QAN262138 QKJ262138 QUF262138 REB262138 RNX262138 RXT262138 SHP262138 SRL262138 TBH262138 TLD262138 TUZ262138 UEV262138 UOR262138 UYN262138 VIJ262138 VSF262138 WCB262138 WLX262138 WVT262138 J327674 JH327674 TD327674 ACZ327674 AMV327674 AWR327674 BGN327674 BQJ327674 CAF327674 CKB327674 CTX327674 DDT327674 DNP327674 DXL327674 EHH327674 ERD327674 FAZ327674 FKV327674 FUR327674 GEN327674 GOJ327674 GYF327674 HIB327674 HRX327674 IBT327674 ILP327674 IVL327674 JFH327674 JPD327674 JYZ327674 KIV327674 KSR327674 LCN327674 LMJ327674 LWF327674 MGB327674 MPX327674 MZT327674 NJP327674 NTL327674 ODH327674 OND327674 OWZ327674 PGV327674 PQR327674 QAN327674 QKJ327674 QUF327674 REB327674 RNX327674 RXT327674 SHP327674 SRL327674 TBH327674 TLD327674 TUZ327674 UEV327674 UOR327674 UYN327674 VIJ327674 VSF327674 WCB327674 WLX327674 WVT327674 J393210 JH393210 TD393210 ACZ393210 AMV393210 AWR393210 BGN393210 BQJ393210 CAF393210 CKB393210 CTX393210 DDT393210 DNP393210 DXL393210 EHH393210 ERD393210 FAZ393210 FKV393210 FUR393210 GEN393210 GOJ393210 GYF393210 HIB393210 HRX393210 IBT393210 ILP393210 IVL393210 JFH393210 JPD393210 JYZ393210 KIV393210 KSR393210 LCN393210 LMJ393210 LWF393210 MGB393210 MPX393210 MZT393210 NJP393210 NTL393210 ODH393210 OND393210 OWZ393210 PGV393210 PQR393210 QAN393210 QKJ393210 QUF393210 REB393210 RNX393210 RXT393210 SHP393210 SRL393210 TBH393210 TLD393210 TUZ393210 UEV393210 UOR393210 UYN393210 VIJ393210 VSF393210 WCB393210 WLX393210 WVT393210 J458746 JH458746 TD458746 ACZ458746 AMV458746 AWR458746 BGN458746 BQJ458746 CAF458746 CKB458746 CTX458746 DDT458746 DNP458746 DXL458746 EHH458746 ERD458746 FAZ458746 FKV458746 FUR458746 GEN458746 GOJ458746 GYF458746 HIB458746 HRX458746 IBT458746 ILP458746 IVL458746 JFH458746 JPD458746 JYZ458746 KIV458746 KSR458746 LCN458746 LMJ458746 LWF458746 MGB458746 MPX458746 MZT458746 NJP458746 NTL458746 ODH458746 OND458746 OWZ458746 PGV458746 PQR458746 QAN458746 QKJ458746 QUF458746 REB458746 RNX458746 RXT458746 SHP458746 SRL458746 TBH458746 TLD458746 TUZ458746 UEV458746 UOR458746 UYN458746 VIJ458746 VSF458746 WCB458746 WLX458746 WVT458746 J524282 JH524282 TD524282 ACZ524282 AMV524282 AWR524282 BGN524282 BQJ524282 CAF524282 CKB524282 CTX524282 DDT524282 DNP524282 DXL524282 EHH524282 ERD524282 FAZ524282 FKV524282 FUR524282 GEN524282 GOJ524282 GYF524282 HIB524282 HRX524282 IBT524282 ILP524282 IVL524282 JFH524282 JPD524282 JYZ524282 KIV524282 KSR524282 LCN524282 LMJ524282 LWF524282 MGB524282 MPX524282 MZT524282 NJP524282 NTL524282 ODH524282 OND524282 OWZ524282 PGV524282 PQR524282 QAN524282 QKJ524282 QUF524282 REB524282 RNX524282 RXT524282 SHP524282 SRL524282 TBH524282 TLD524282 TUZ524282 UEV524282 UOR524282 UYN524282 VIJ524282 VSF524282 WCB524282 WLX524282 WVT524282 J589818 JH589818 TD589818 ACZ589818 AMV589818 AWR589818 BGN589818 BQJ589818 CAF589818 CKB589818 CTX589818 DDT589818 DNP589818 DXL589818 EHH589818 ERD589818 FAZ589818 FKV589818 FUR589818 GEN589818 GOJ589818 GYF589818 HIB589818 HRX589818 IBT589818 ILP589818 IVL589818 JFH589818 JPD589818 JYZ589818 KIV589818 KSR589818 LCN589818 LMJ589818 LWF589818 MGB589818 MPX589818 MZT589818 NJP589818 NTL589818 ODH589818 OND589818 OWZ589818 PGV589818 PQR589818 QAN589818 QKJ589818 QUF589818 REB589818 RNX589818 RXT589818 SHP589818 SRL589818 TBH589818 TLD589818 TUZ589818 UEV589818 UOR589818 UYN589818 VIJ589818 VSF589818 WCB589818 WLX589818 WVT589818 J655354 JH655354 TD655354 ACZ655354 AMV655354 AWR655354 BGN655354 BQJ655354 CAF655354 CKB655354 CTX655354 DDT655354 DNP655354 DXL655354 EHH655354 ERD655354 FAZ655354 FKV655354 FUR655354 GEN655354 GOJ655354 GYF655354 HIB655354 HRX655354 IBT655354 ILP655354 IVL655354 JFH655354 JPD655354 JYZ655354 KIV655354 KSR655354 LCN655354 LMJ655354 LWF655354 MGB655354 MPX655354 MZT655354 NJP655354 NTL655354 ODH655354 OND655354 OWZ655354 PGV655354 PQR655354 QAN655354 QKJ655354 QUF655354 REB655354 RNX655354 RXT655354 SHP655354 SRL655354 TBH655354 TLD655354 TUZ655354 UEV655354 UOR655354 UYN655354 VIJ655354 VSF655354 WCB655354 WLX655354 WVT655354 J720890 JH720890 TD720890 ACZ720890 AMV720890 AWR720890 BGN720890 BQJ720890 CAF720890 CKB720890 CTX720890 DDT720890 DNP720890 DXL720890 EHH720890 ERD720890 FAZ720890 FKV720890 FUR720890 GEN720890 GOJ720890 GYF720890 HIB720890 HRX720890 IBT720890 ILP720890 IVL720890 JFH720890 JPD720890 JYZ720890 KIV720890 KSR720890 LCN720890 LMJ720890 LWF720890 MGB720890 MPX720890 MZT720890 NJP720890 NTL720890 ODH720890 OND720890 OWZ720890 PGV720890 PQR720890 QAN720890 QKJ720890 QUF720890 REB720890 RNX720890 RXT720890 SHP720890 SRL720890 TBH720890 TLD720890 TUZ720890 UEV720890 UOR720890 UYN720890 VIJ720890 VSF720890 WCB720890 WLX720890 WVT720890 J786426 JH786426 TD786426 ACZ786426 AMV786426 AWR786426 BGN786426 BQJ786426 CAF786426 CKB786426 CTX786426 DDT786426 DNP786426 DXL786426 EHH786426 ERD786426 FAZ786426 FKV786426 FUR786426 GEN786426 GOJ786426 GYF786426 HIB786426 HRX786426 IBT786426 ILP786426 IVL786426 JFH786426 JPD786426 JYZ786426 KIV786426 KSR786426 LCN786426 LMJ786426 LWF786426 MGB786426 MPX786426 MZT786426 NJP786426 NTL786426 ODH786426 OND786426 OWZ786426 PGV786426 PQR786426 QAN786426 QKJ786426 QUF786426 REB786426 RNX786426 RXT786426 SHP786426 SRL786426 TBH786426 TLD786426 TUZ786426 UEV786426 UOR786426 UYN786426 VIJ786426 VSF786426 WCB786426 WLX786426 WVT786426 J851962 JH851962 TD851962 ACZ851962 AMV851962 AWR851962 BGN851962 BQJ851962 CAF851962 CKB851962 CTX851962 DDT851962 DNP851962 DXL851962 EHH851962 ERD851962 FAZ851962 FKV851962 FUR851962 GEN851962 GOJ851962 GYF851962 HIB851962 HRX851962 IBT851962 ILP851962 IVL851962 JFH851962 JPD851962 JYZ851962 KIV851962 KSR851962 LCN851962 LMJ851962 LWF851962 MGB851962 MPX851962 MZT851962 NJP851962 NTL851962 ODH851962 OND851962 OWZ851962 PGV851962 PQR851962 QAN851962 QKJ851962 QUF851962 REB851962 RNX851962 RXT851962 SHP851962 SRL851962 TBH851962 TLD851962 TUZ851962 UEV851962 UOR851962 UYN851962 VIJ851962 VSF851962 WCB851962 WLX851962 WVT851962 J917498 JH917498 TD917498 ACZ917498 AMV917498 AWR917498 BGN917498 BQJ917498 CAF917498 CKB917498 CTX917498 DDT917498 DNP917498 DXL917498 EHH917498 ERD917498 FAZ917498 FKV917498 FUR917498 GEN917498 GOJ917498 GYF917498 HIB917498 HRX917498 IBT917498 ILP917498 IVL917498 JFH917498 JPD917498 JYZ917498 KIV917498 KSR917498 LCN917498 LMJ917498 LWF917498 MGB917498 MPX917498 MZT917498 NJP917498 NTL917498 ODH917498 OND917498 OWZ917498 PGV917498 PQR917498 QAN917498 QKJ917498 QUF917498 REB917498 RNX917498 RXT917498 SHP917498 SRL917498 TBH917498 TLD917498 TUZ917498 UEV917498 UOR917498 UYN917498 VIJ917498 VSF917498 WCB917498 WLX917498 WVT917498 J983034 JH983034 TD983034 ACZ983034 AMV983034 AWR983034 BGN983034 BQJ983034 CAF983034 CKB983034 CTX983034 DDT983034 DNP983034 DXL983034 EHH983034 ERD983034 FAZ983034 FKV983034 FUR983034 GEN983034 GOJ983034 GYF983034 HIB983034 HRX983034 IBT983034 ILP983034 IVL983034 JFH983034 JPD983034 JYZ983034 KIV983034 KSR983034 LCN983034 LMJ983034 LWF983034 MGB983034 MPX983034 MZT983034 NJP983034 NTL983034 ODH983034 OND983034 OWZ983034 PGV983034 PQR983034 QAN983034 QKJ983034 QUF983034 REB983034 RNX983034 RXT983034 SHP983034 SRL983034 TBH983034 TLD983034 TUZ983034 UEV983034 UOR983034 UYN983034 VIJ983034 VSF983034 WCB983034 WLX983034 WVT983034" xr:uid="{7B6F09C0-4DBE-471C-9368-EE583233F66C}">
      <formula1>YEAR(J65530)=H65511</formula1>
    </dataValidation>
    <dataValidation type="custom" allowBlank="1" showInputMessage="1" showErrorMessage="1" errorTitle="INS" error="Data desprinderii trebuie _x000a_sa apartina anului de reaportare." sqref="J65529 JH65529 TD65529 ACZ65529 AMV65529 AWR65529 BGN65529 BQJ65529 CAF65529 CKB65529 CTX65529 DDT65529 DNP65529 DXL65529 EHH65529 ERD65529 FAZ65529 FKV65529 FUR65529 GEN65529 GOJ65529 GYF65529 HIB65529 HRX65529 IBT65529 ILP65529 IVL65529 JFH65529 JPD65529 JYZ65529 KIV65529 KSR65529 LCN65529 LMJ65529 LWF65529 MGB65529 MPX65529 MZT65529 NJP65529 NTL65529 ODH65529 OND65529 OWZ65529 PGV65529 PQR65529 QAN65529 QKJ65529 QUF65529 REB65529 RNX65529 RXT65529 SHP65529 SRL65529 TBH65529 TLD65529 TUZ65529 UEV65529 UOR65529 UYN65529 VIJ65529 VSF65529 WCB65529 WLX65529 WVT65529 J131065 JH131065 TD131065 ACZ131065 AMV131065 AWR131065 BGN131065 BQJ131065 CAF131065 CKB131065 CTX131065 DDT131065 DNP131065 DXL131065 EHH131065 ERD131065 FAZ131065 FKV131065 FUR131065 GEN131065 GOJ131065 GYF131065 HIB131065 HRX131065 IBT131065 ILP131065 IVL131065 JFH131065 JPD131065 JYZ131065 KIV131065 KSR131065 LCN131065 LMJ131065 LWF131065 MGB131065 MPX131065 MZT131065 NJP131065 NTL131065 ODH131065 OND131065 OWZ131065 PGV131065 PQR131065 QAN131065 QKJ131065 QUF131065 REB131065 RNX131065 RXT131065 SHP131065 SRL131065 TBH131065 TLD131065 TUZ131065 UEV131065 UOR131065 UYN131065 VIJ131065 VSF131065 WCB131065 WLX131065 WVT131065 J196601 JH196601 TD196601 ACZ196601 AMV196601 AWR196601 BGN196601 BQJ196601 CAF196601 CKB196601 CTX196601 DDT196601 DNP196601 DXL196601 EHH196601 ERD196601 FAZ196601 FKV196601 FUR196601 GEN196601 GOJ196601 GYF196601 HIB196601 HRX196601 IBT196601 ILP196601 IVL196601 JFH196601 JPD196601 JYZ196601 KIV196601 KSR196601 LCN196601 LMJ196601 LWF196601 MGB196601 MPX196601 MZT196601 NJP196601 NTL196601 ODH196601 OND196601 OWZ196601 PGV196601 PQR196601 QAN196601 QKJ196601 QUF196601 REB196601 RNX196601 RXT196601 SHP196601 SRL196601 TBH196601 TLD196601 TUZ196601 UEV196601 UOR196601 UYN196601 VIJ196601 VSF196601 WCB196601 WLX196601 WVT196601 J262137 JH262137 TD262137 ACZ262137 AMV262137 AWR262137 BGN262137 BQJ262137 CAF262137 CKB262137 CTX262137 DDT262137 DNP262137 DXL262137 EHH262137 ERD262137 FAZ262137 FKV262137 FUR262137 GEN262137 GOJ262137 GYF262137 HIB262137 HRX262137 IBT262137 ILP262137 IVL262137 JFH262137 JPD262137 JYZ262137 KIV262137 KSR262137 LCN262137 LMJ262137 LWF262137 MGB262137 MPX262137 MZT262137 NJP262137 NTL262137 ODH262137 OND262137 OWZ262137 PGV262137 PQR262137 QAN262137 QKJ262137 QUF262137 REB262137 RNX262137 RXT262137 SHP262137 SRL262137 TBH262137 TLD262137 TUZ262137 UEV262137 UOR262137 UYN262137 VIJ262137 VSF262137 WCB262137 WLX262137 WVT262137 J327673 JH327673 TD327673 ACZ327673 AMV327673 AWR327673 BGN327673 BQJ327673 CAF327673 CKB327673 CTX327673 DDT327673 DNP327673 DXL327673 EHH327673 ERD327673 FAZ327673 FKV327673 FUR327673 GEN327673 GOJ327673 GYF327673 HIB327673 HRX327673 IBT327673 ILP327673 IVL327673 JFH327673 JPD327673 JYZ327673 KIV327673 KSR327673 LCN327673 LMJ327673 LWF327673 MGB327673 MPX327673 MZT327673 NJP327673 NTL327673 ODH327673 OND327673 OWZ327673 PGV327673 PQR327673 QAN327673 QKJ327673 QUF327673 REB327673 RNX327673 RXT327673 SHP327673 SRL327673 TBH327673 TLD327673 TUZ327673 UEV327673 UOR327673 UYN327673 VIJ327673 VSF327673 WCB327673 WLX327673 WVT327673 J393209 JH393209 TD393209 ACZ393209 AMV393209 AWR393209 BGN393209 BQJ393209 CAF393209 CKB393209 CTX393209 DDT393209 DNP393209 DXL393209 EHH393209 ERD393209 FAZ393209 FKV393209 FUR393209 GEN393209 GOJ393209 GYF393209 HIB393209 HRX393209 IBT393209 ILP393209 IVL393209 JFH393209 JPD393209 JYZ393209 KIV393209 KSR393209 LCN393209 LMJ393209 LWF393209 MGB393209 MPX393209 MZT393209 NJP393209 NTL393209 ODH393209 OND393209 OWZ393209 PGV393209 PQR393209 QAN393209 QKJ393209 QUF393209 REB393209 RNX393209 RXT393209 SHP393209 SRL393209 TBH393209 TLD393209 TUZ393209 UEV393209 UOR393209 UYN393209 VIJ393209 VSF393209 WCB393209 WLX393209 WVT393209 J458745 JH458745 TD458745 ACZ458745 AMV458745 AWR458745 BGN458745 BQJ458745 CAF458745 CKB458745 CTX458745 DDT458745 DNP458745 DXL458745 EHH458745 ERD458745 FAZ458745 FKV458745 FUR458745 GEN458745 GOJ458745 GYF458745 HIB458745 HRX458745 IBT458745 ILP458745 IVL458745 JFH458745 JPD458745 JYZ458745 KIV458745 KSR458745 LCN458745 LMJ458745 LWF458745 MGB458745 MPX458745 MZT458745 NJP458745 NTL458745 ODH458745 OND458745 OWZ458745 PGV458745 PQR458745 QAN458745 QKJ458745 QUF458745 REB458745 RNX458745 RXT458745 SHP458745 SRL458745 TBH458745 TLD458745 TUZ458745 UEV458745 UOR458745 UYN458745 VIJ458745 VSF458745 WCB458745 WLX458745 WVT458745 J524281 JH524281 TD524281 ACZ524281 AMV524281 AWR524281 BGN524281 BQJ524281 CAF524281 CKB524281 CTX524281 DDT524281 DNP524281 DXL524281 EHH524281 ERD524281 FAZ524281 FKV524281 FUR524281 GEN524281 GOJ524281 GYF524281 HIB524281 HRX524281 IBT524281 ILP524281 IVL524281 JFH524281 JPD524281 JYZ524281 KIV524281 KSR524281 LCN524281 LMJ524281 LWF524281 MGB524281 MPX524281 MZT524281 NJP524281 NTL524281 ODH524281 OND524281 OWZ524281 PGV524281 PQR524281 QAN524281 QKJ524281 QUF524281 REB524281 RNX524281 RXT524281 SHP524281 SRL524281 TBH524281 TLD524281 TUZ524281 UEV524281 UOR524281 UYN524281 VIJ524281 VSF524281 WCB524281 WLX524281 WVT524281 J589817 JH589817 TD589817 ACZ589817 AMV589817 AWR589817 BGN589817 BQJ589817 CAF589817 CKB589817 CTX589817 DDT589817 DNP589817 DXL589817 EHH589817 ERD589817 FAZ589817 FKV589817 FUR589817 GEN589817 GOJ589817 GYF589817 HIB589817 HRX589817 IBT589817 ILP589817 IVL589817 JFH589817 JPD589817 JYZ589817 KIV589817 KSR589817 LCN589817 LMJ589817 LWF589817 MGB589817 MPX589817 MZT589817 NJP589817 NTL589817 ODH589817 OND589817 OWZ589817 PGV589817 PQR589817 QAN589817 QKJ589817 QUF589817 REB589817 RNX589817 RXT589817 SHP589817 SRL589817 TBH589817 TLD589817 TUZ589817 UEV589817 UOR589817 UYN589817 VIJ589817 VSF589817 WCB589817 WLX589817 WVT589817 J655353 JH655353 TD655353 ACZ655353 AMV655353 AWR655353 BGN655353 BQJ655353 CAF655353 CKB655353 CTX655353 DDT655353 DNP655353 DXL655353 EHH655353 ERD655353 FAZ655353 FKV655353 FUR655353 GEN655353 GOJ655353 GYF655353 HIB655353 HRX655353 IBT655353 ILP655353 IVL655353 JFH655353 JPD655353 JYZ655353 KIV655353 KSR655353 LCN655353 LMJ655353 LWF655353 MGB655353 MPX655353 MZT655353 NJP655353 NTL655353 ODH655353 OND655353 OWZ655353 PGV655353 PQR655353 QAN655353 QKJ655353 QUF655353 REB655353 RNX655353 RXT655353 SHP655353 SRL655353 TBH655353 TLD655353 TUZ655353 UEV655353 UOR655353 UYN655353 VIJ655353 VSF655353 WCB655353 WLX655353 WVT655353 J720889 JH720889 TD720889 ACZ720889 AMV720889 AWR720889 BGN720889 BQJ720889 CAF720889 CKB720889 CTX720889 DDT720889 DNP720889 DXL720889 EHH720889 ERD720889 FAZ720889 FKV720889 FUR720889 GEN720889 GOJ720889 GYF720889 HIB720889 HRX720889 IBT720889 ILP720889 IVL720889 JFH720889 JPD720889 JYZ720889 KIV720889 KSR720889 LCN720889 LMJ720889 LWF720889 MGB720889 MPX720889 MZT720889 NJP720889 NTL720889 ODH720889 OND720889 OWZ720889 PGV720889 PQR720889 QAN720889 QKJ720889 QUF720889 REB720889 RNX720889 RXT720889 SHP720889 SRL720889 TBH720889 TLD720889 TUZ720889 UEV720889 UOR720889 UYN720889 VIJ720889 VSF720889 WCB720889 WLX720889 WVT720889 J786425 JH786425 TD786425 ACZ786425 AMV786425 AWR786425 BGN786425 BQJ786425 CAF786425 CKB786425 CTX786425 DDT786425 DNP786425 DXL786425 EHH786425 ERD786425 FAZ786425 FKV786425 FUR786425 GEN786425 GOJ786425 GYF786425 HIB786425 HRX786425 IBT786425 ILP786425 IVL786425 JFH786425 JPD786425 JYZ786425 KIV786425 KSR786425 LCN786425 LMJ786425 LWF786425 MGB786425 MPX786425 MZT786425 NJP786425 NTL786425 ODH786425 OND786425 OWZ786425 PGV786425 PQR786425 QAN786425 QKJ786425 QUF786425 REB786425 RNX786425 RXT786425 SHP786425 SRL786425 TBH786425 TLD786425 TUZ786425 UEV786425 UOR786425 UYN786425 VIJ786425 VSF786425 WCB786425 WLX786425 WVT786425 J851961 JH851961 TD851961 ACZ851961 AMV851961 AWR851961 BGN851961 BQJ851961 CAF851961 CKB851961 CTX851961 DDT851961 DNP851961 DXL851961 EHH851961 ERD851961 FAZ851961 FKV851961 FUR851961 GEN851961 GOJ851961 GYF851961 HIB851961 HRX851961 IBT851961 ILP851961 IVL851961 JFH851961 JPD851961 JYZ851961 KIV851961 KSR851961 LCN851961 LMJ851961 LWF851961 MGB851961 MPX851961 MZT851961 NJP851961 NTL851961 ODH851961 OND851961 OWZ851961 PGV851961 PQR851961 QAN851961 QKJ851961 QUF851961 REB851961 RNX851961 RXT851961 SHP851961 SRL851961 TBH851961 TLD851961 TUZ851961 UEV851961 UOR851961 UYN851961 VIJ851961 VSF851961 WCB851961 WLX851961 WVT851961 J917497 JH917497 TD917497 ACZ917497 AMV917497 AWR917497 BGN917497 BQJ917497 CAF917497 CKB917497 CTX917497 DDT917497 DNP917497 DXL917497 EHH917497 ERD917497 FAZ917497 FKV917497 FUR917497 GEN917497 GOJ917497 GYF917497 HIB917497 HRX917497 IBT917497 ILP917497 IVL917497 JFH917497 JPD917497 JYZ917497 KIV917497 KSR917497 LCN917497 LMJ917497 LWF917497 MGB917497 MPX917497 MZT917497 NJP917497 NTL917497 ODH917497 OND917497 OWZ917497 PGV917497 PQR917497 QAN917497 QKJ917497 QUF917497 REB917497 RNX917497 RXT917497 SHP917497 SRL917497 TBH917497 TLD917497 TUZ917497 UEV917497 UOR917497 UYN917497 VIJ917497 VSF917497 WCB917497 WLX917497 WVT917497 J983033 JH983033 TD983033 ACZ983033 AMV983033 AWR983033 BGN983033 BQJ983033 CAF983033 CKB983033 CTX983033 DDT983033 DNP983033 DXL983033 EHH983033 ERD983033 FAZ983033 FKV983033 FUR983033 GEN983033 GOJ983033 GYF983033 HIB983033 HRX983033 IBT983033 ILP983033 IVL983033 JFH983033 JPD983033 JYZ983033 KIV983033 KSR983033 LCN983033 LMJ983033 LWF983033 MGB983033 MPX983033 MZT983033 NJP983033 NTL983033 ODH983033 OND983033 OWZ983033 PGV983033 PQR983033 QAN983033 QKJ983033 QUF983033 REB983033 RNX983033 RXT983033 SHP983033 SRL983033 TBH983033 TLD983033 TUZ983033 UEV983033 UOR983033 UYN983033 VIJ983033 VSF983033 WCB983033 WLX983033 WVT983033" xr:uid="{C99F8307-9440-4815-902A-828ABD50DB05}">
      <formula1>YEAR(J65529)=H65511</formula1>
    </dataValidation>
    <dataValidation type="custom" allowBlank="1" showInputMessage="1" showErrorMessage="1" errorTitle="INS" error="Data absorbtiei trebuie _x000a_sa apartina anului de reaportare." sqref="J65528 JH65528 TD65528 ACZ65528 AMV65528 AWR65528 BGN65528 BQJ65528 CAF65528 CKB65528 CTX65528 DDT65528 DNP65528 DXL65528 EHH65528 ERD65528 FAZ65528 FKV65528 FUR65528 GEN65528 GOJ65528 GYF65528 HIB65528 HRX65528 IBT65528 ILP65528 IVL65528 JFH65528 JPD65528 JYZ65528 KIV65528 KSR65528 LCN65528 LMJ65528 LWF65528 MGB65528 MPX65528 MZT65528 NJP65528 NTL65528 ODH65528 OND65528 OWZ65528 PGV65528 PQR65528 QAN65528 QKJ65528 QUF65528 REB65528 RNX65528 RXT65528 SHP65528 SRL65528 TBH65528 TLD65528 TUZ65528 UEV65528 UOR65528 UYN65528 VIJ65528 VSF65528 WCB65528 WLX65528 WVT65528 J131064 JH131064 TD131064 ACZ131064 AMV131064 AWR131064 BGN131064 BQJ131064 CAF131064 CKB131064 CTX131064 DDT131064 DNP131064 DXL131064 EHH131064 ERD131064 FAZ131064 FKV131064 FUR131064 GEN131064 GOJ131064 GYF131064 HIB131064 HRX131064 IBT131064 ILP131064 IVL131064 JFH131064 JPD131064 JYZ131064 KIV131064 KSR131064 LCN131064 LMJ131064 LWF131064 MGB131064 MPX131064 MZT131064 NJP131064 NTL131064 ODH131064 OND131064 OWZ131064 PGV131064 PQR131064 QAN131064 QKJ131064 QUF131064 REB131064 RNX131064 RXT131064 SHP131064 SRL131064 TBH131064 TLD131064 TUZ131064 UEV131064 UOR131064 UYN131064 VIJ131064 VSF131064 WCB131064 WLX131064 WVT131064 J196600 JH196600 TD196600 ACZ196600 AMV196600 AWR196600 BGN196600 BQJ196600 CAF196600 CKB196600 CTX196600 DDT196600 DNP196600 DXL196600 EHH196600 ERD196600 FAZ196600 FKV196600 FUR196600 GEN196600 GOJ196600 GYF196600 HIB196600 HRX196600 IBT196600 ILP196600 IVL196600 JFH196600 JPD196600 JYZ196600 KIV196600 KSR196600 LCN196600 LMJ196600 LWF196600 MGB196600 MPX196600 MZT196600 NJP196600 NTL196600 ODH196600 OND196600 OWZ196600 PGV196600 PQR196600 QAN196600 QKJ196600 QUF196600 REB196600 RNX196600 RXT196600 SHP196600 SRL196600 TBH196600 TLD196600 TUZ196600 UEV196600 UOR196600 UYN196600 VIJ196600 VSF196600 WCB196600 WLX196600 WVT196600 J262136 JH262136 TD262136 ACZ262136 AMV262136 AWR262136 BGN262136 BQJ262136 CAF262136 CKB262136 CTX262136 DDT262136 DNP262136 DXL262136 EHH262136 ERD262136 FAZ262136 FKV262136 FUR262136 GEN262136 GOJ262136 GYF262136 HIB262136 HRX262136 IBT262136 ILP262136 IVL262136 JFH262136 JPD262136 JYZ262136 KIV262136 KSR262136 LCN262136 LMJ262136 LWF262136 MGB262136 MPX262136 MZT262136 NJP262136 NTL262136 ODH262136 OND262136 OWZ262136 PGV262136 PQR262136 QAN262136 QKJ262136 QUF262136 REB262136 RNX262136 RXT262136 SHP262136 SRL262136 TBH262136 TLD262136 TUZ262136 UEV262136 UOR262136 UYN262136 VIJ262136 VSF262136 WCB262136 WLX262136 WVT262136 J327672 JH327672 TD327672 ACZ327672 AMV327672 AWR327672 BGN327672 BQJ327672 CAF327672 CKB327672 CTX327672 DDT327672 DNP327672 DXL327672 EHH327672 ERD327672 FAZ327672 FKV327672 FUR327672 GEN327672 GOJ327672 GYF327672 HIB327672 HRX327672 IBT327672 ILP327672 IVL327672 JFH327672 JPD327672 JYZ327672 KIV327672 KSR327672 LCN327672 LMJ327672 LWF327672 MGB327672 MPX327672 MZT327672 NJP327672 NTL327672 ODH327672 OND327672 OWZ327672 PGV327672 PQR327672 QAN327672 QKJ327672 QUF327672 REB327672 RNX327672 RXT327672 SHP327672 SRL327672 TBH327672 TLD327672 TUZ327672 UEV327672 UOR327672 UYN327672 VIJ327672 VSF327672 WCB327672 WLX327672 WVT327672 J393208 JH393208 TD393208 ACZ393208 AMV393208 AWR393208 BGN393208 BQJ393208 CAF393208 CKB393208 CTX393208 DDT393208 DNP393208 DXL393208 EHH393208 ERD393208 FAZ393208 FKV393208 FUR393208 GEN393208 GOJ393208 GYF393208 HIB393208 HRX393208 IBT393208 ILP393208 IVL393208 JFH393208 JPD393208 JYZ393208 KIV393208 KSR393208 LCN393208 LMJ393208 LWF393208 MGB393208 MPX393208 MZT393208 NJP393208 NTL393208 ODH393208 OND393208 OWZ393208 PGV393208 PQR393208 QAN393208 QKJ393208 QUF393208 REB393208 RNX393208 RXT393208 SHP393208 SRL393208 TBH393208 TLD393208 TUZ393208 UEV393208 UOR393208 UYN393208 VIJ393208 VSF393208 WCB393208 WLX393208 WVT393208 J458744 JH458744 TD458744 ACZ458744 AMV458744 AWR458744 BGN458744 BQJ458744 CAF458744 CKB458744 CTX458744 DDT458744 DNP458744 DXL458744 EHH458744 ERD458744 FAZ458744 FKV458744 FUR458744 GEN458744 GOJ458744 GYF458744 HIB458744 HRX458744 IBT458744 ILP458744 IVL458744 JFH458744 JPD458744 JYZ458744 KIV458744 KSR458744 LCN458744 LMJ458744 LWF458744 MGB458744 MPX458744 MZT458744 NJP458744 NTL458744 ODH458744 OND458744 OWZ458744 PGV458744 PQR458744 QAN458744 QKJ458744 QUF458744 REB458744 RNX458744 RXT458744 SHP458744 SRL458744 TBH458744 TLD458744 TUZ458744 UEV458744 UOR458744 UYN458744 VIJ458744 VSF458744 WCB458744 WLX458744 WVT458744 J524280 JH524280 TD524280 ACZ524280 AMV524280 AWR524280 BGN524280 BQJ524280 CAF524280 CKB524280 CTX524280 DDT524280 DNP524280 DXL524280 EHH524280 ERD524280 FAZ524280 FKV524280 FUR524280 GEN524280 GOJ524280 GYF524280 HIB524280 HRX524280 IBT524280 ILP524280 IVL524280 JFH524280 JPD524280 JYZ524280 KIV524280 KSR524280 LCN524280 LMJ524280 LWF524280 MGB524280 MPX524280 MZT524280 NJP524280 NTL524280 ODH524280 OND524280 OWZ524280 PGV524280 PQR524280 QAN524280 QKJ524280 QUF524280 REB524280 RNX524280 RXT524280 SHP524280 SRL524280 TBH524280 TLD524280 TUZ524280 UEV524280 UOR524280 UYN524280 VIJ524280 VSF524280 WCB524280 WLX524280 WVT524280 J589816 JH589816 TD589816 ACZ589816 AMV589816 AWR589816 BGN589816 BQJ589816 CAF589816 CKB589816 CTX589816 DDT589816 DNP589816 DXL589816 EHH589816 ERD589816 FAZ589816 FKV589816 FUR589816 GEN589816 GOJ589816 GYF589816 HIB589816 HRX589816 IBT589816 ILP589816 IVL589816 JFH589816 JPD589816 JYZ589816 KIV589816 KSR589816 LCN589816 LMJ589816 LWF589816 MGB589816 MPX589816 MZT589816 NJP589816 NTL589816 ODH589816 OND589816 OWZ589816 PGV589816 PQR589816 QAN589816 QKJ589816 QUF589816 REB589816 RNX589816 RXT589816 SHP589816 SRL589816 TBH589816 TLD589816 TUZ589816 UEV589816 UOR589816 UYN589816 VIJ589816 VSF589816 WCB589816 WLX589816 WVT589816 J655352 JH655352 TD655352 ACZ655352 AMV655352 AWR655352 BGN655352 BQJ655352 CAF655352 CKB655352 CTX655352 DDT655352 DNP655352 DXL655352 EHH655352 ERD655352 FAZ655352 FKV655352 FUR655352 GEN655352 GOJ655352 GYF655352 HIB655352 HRX655352 IBT655352 ILP655352 IVL655352 JFH655352 JPD655352 JYZ655352 KIV655352 KSR655352 LCN655352 LMJ655352 LWF655352 MGB655352 MPX655352 MZT655352 NJP655352 NTL655352 ODH655352 OND655352 OWZ655352 PGV655352 PQR655352 QAN655352 QKJ655352 QUF655352 REB655352 RNX655352 RXT655352 SHP655352 SRL655352 TBH655352 TLD655352 TUZ655352 UEV655352 UOR655352 UYN655352 VIJ655352 VSF655352 WCB655352 WLX655352 WVT655352 J720888 JH720888 TD720888 ACZ720888 AMV720888 AWR720888 BGN720888 BQJ720888 CAF720888 CKB720888 CTX720888 DDT720888 DNP720888 DXL720888 EHH720888 ERD720888 FAZ720888 FKV720888 FUR720888 GEN720888 GOJ720888 GYF720888 HIB720888 HRX720888 IBT720888 ILP720888 IVL720888 JFH720888 JPD720888 JYZ720888 KIV720888 KSR720888 LCN720888 LMJ720888 LWF720888 MGB720888 MPX720888 MZT720888 NJP720888 NTL720888 ODH720888 OND720888 OWZ720888 PGV720888 PQR720888 QAN720888 QKJ720888 QUF720888 REB720888 RNX720888 RXT720888 SHP720888 SRL720888 TBH720888 TLD720888 TUZ720888 UEV720888 UOR720888 UYN720888 VIJ720888 VSF720888 WCB720888 WLX720888 WVT720888 J786424 JH786424 TD786424 ACZ786424 AMV786424 AWR786424 BGN786424 BQJ786424 CAF786424 CKB786424 CTX786424 DDT786424 DNP786424 DXL786424 EHH786424 ERD786424 FAZ786424 FKV786424 FUR786424 GEN786424 GOJ786424 GYF786424 HIB786424 HRX786424 IBT786424 ILP786424 IVL786424 JFH786424 JPD786424 JYZ786424 KIV786424 KSR786424 LCN786424 LMJ786424 LWF786424 MGB786424 MPX786424 MZT786424 NJP786424 NTL786424 ODH786424 OND786424 OWZ786424 PGV786424 PQR786424 QAN786424 QKJ786424 QUF786424 REB786424 RNX786424 RXT786424 SHP786424 SRL786424 TBH786424 TLD786424 TUZ786424 UEV786424 UOR786424 UYN786424 VIJ786424 VSF786424 WCB786424 WLX786424 WVT786424 J851960 JH851960 TD851960 ACZ851960 AMV851960 AWR851960 BGN851960 BQJ851960 CAF851960 CKB851960 CTX851960 DDT851960 DNP851960 DXL851960 EHH851960 ERD851960 FAZ851960 FKV851960 FUR851960 GEN851960 GOJ851960 GYF851960 HIB851960 HRX851960 IBT851960 ILP851960 IVL851960 JFH851960 JPD851960 JYZ851960 KIV851960 KSR851960 LCN851960 LMJ851960 LWF851960 MGB851960 MPX851960 MZT851960 NJP851960 NTL851960 ODH851960 OND851960 OWZ851960 PGV851960 PQR851960 QAN851960 QKJ851960 QUF851960 REB851960 RNX851960 RXT851960 SHP851960 SRL851960 TBH851960 TLD851960 TUZ851960 UEV851960 UOR851960 UYN851960 VIJ851960 VSF851960 WCB851960 WLX851960 WVT851960 J917496 JH917496 TD917496 ACZ917496 AMV917496 AWR917496 BGN917496 BQJ917496 CAF917496 CKB917496 CTX917496 DDT917496 DNP917496 DXL917496 EHH917496 ERD917496 FAZ917496 FKV917496 FUR917496 GEN917496 GOJ917496 GYF917496 HIB917496 HRX917496 IBT917496 ILP917496 IVL917496 JFH917496 JPD917496 JYZ917496 KIV917496 KSR917496 LCN917496 LMJ917496 LWF917496 MGB917496 MPX917496 MZT917496 NJP917496 NTL917496 ODH917496 OND917496 OWZ917496 PGV917496 PQR917496 QAN917496 QKJ917496 QUF917496 REB917496 RNX917496 RXT917496 SHP917496 SRL917496 TBH917496 TLD917496 TUZ917496 UEV917496 UOR917496 UYN917496 VIJ917496 VSF917496 WCB917496 WLX917496 WVT917496 J983032 JH983032 TD983032 ACZ983032 AMV983032 AWR983032 BGN983032 BQJ983032 CAF983032 CKB983032 CTX983032 DDT983032 DNP983032 DXL983032 EHH983032 ERD983032 FAZ983032 FKV983032 FUR983032 GEN983032 GOJ983032 GYF983032 HIB983032 HRX983032 IBT983032 ILP983032 IVL983032 JFH983032 JPD983032 JYZ983032 KIV983032 KSR983032 LCN983032 LMJ983032 LWF983032 MGB983032 MPX983032 MZT983032 NJP983032 NTL983032 ODH983032 OND983032 OWZ983032 PGV983032 PQR983032 QAN983032 QKJ983032 QUF983032 REB983032 RNX983032 RXT983032 SHP983032 SRL983032 TBH983032 TLD983032 TUZ983032 UEV983032 UOR983032 UYN983032 VIJ983032 VSF983032 WCB983032 WLX983032 WVT983032" xr:uid="{ED472E85-EF7E-4A73-B775-FD76F6A29CDC}">
      <formula1>YEAR(J65528)=H65511</formula1>
    </dataValidation>
    <dataValidation type="custom" allowBlank="1" showInputMessage="1" showErrorMessage="1" errorTitle="INS" error="Data modificarii de structura trebuie _x000a_sa apartina anului de reaportare." sqref="J65534 JH65534 TD65534 ACZ65534 AMV65534 AWR65534 BGN65534 BQJ65534 CAF65534 CKB65534 CTX65534 DDT65534 DNP65534 DXL65534 EHH65534 ERD65534 FAZ65534 FKV65534 FUR65534 GEN65534 GOJ65534 GYF65534 HIB65534 HRX65534 IBT65534 ILP65534 IVL65534 JFH65534 JPD65534 JYZ65534 KIV65534 KSR65534 LCN65534 LMJ65534 LWF65534 MGB65534 MPX65534 MZT65534 NJP65534 NTL65534 ODH65534 OND65534 OWZ65534 PGV65534 PQR65534 QAN65534 QKJ65534 QUF65534 REB65534 RNX65534 RXT65534 SHP65534 SRL65534 TBH65534 TLD65534 TUZ65534 UEV65534 UOR65534 UYN65534 VIJ65534 VSF65534 WCB65534 WLX65534 WVT65534 J131070 JH131070 TD131070 ACZ131070 AMV131070 AWR131070 BGN131070 BQJ131070 CAF131070 CKB131070 CTX131070 DDT131070 DNP131070 DXL131070 EHH131070 ERD131070 FAZ131070 FKV131070 FUR131070 GEN131070 GOJ131070 GYF131070 HIB131070 HRX131070 IBT131070 ILP131070 IVL131070 JFH131070 JPD131070 JYZ131070 KIV131070 KSR131070 LCN131070 LMJ131070 LWF131070 MGB131070 MPX131070 MZT131070 NJP131070 NTL131070 ODH131070 OND131070 OWZ131070 PGV131070 PQR131070 QAN131070 QKJ131070 QUF131070 REB131070 RNX131070 RXT131070 SHP131070 SRL131070 TBH131070 TLD131070 TUZ131070 UEV131070 UOR131070 UYN131070 VIJ131070 VSF131070 WCB131070 WLX131070 WVT131070 J196606 JH196606 TD196606 ACZ196606 AMV196606 AWR196606 BGN196606 BQJ196606 CAF196606 CKB196606 CTX196606 DDT196606 DNP196606 DXL196606 EHH196606 ERD196606 FAZ196606 FKV196606 FUR196606 GEN196606 GOJ196606 GYF196606 HIB196606 HRX196606 IBT196606 ILP196606 IVL196606 JFH196606 JPD196606 JYZ196606 KIV196606 KSR196606 LCN196606 LMJ196606 LWF196606 MGB196606 MPX196606 MZT196606 NJP196606 NTL196606 ODH196606 OND196606 OWZ196606 PGV196606 PQR196606 QAN196606 QKJ196606 QUF196606 REB196606 RNX196606 RXT196606 SHP196606 SRL196606 TBH196606 TLD196606 TUZ196606 UEV196606 UOR196606 UYN196606 VIJ196606 VSF196606 WCB196606 WLX196606 WVT196606 J262142 JH262142 TD262142 ACZ262142 AMV262142 AWR262142 BGN262142 BQJ262142 CAF262142 CKB262142 CTX262142 DDT262142 DNP262142 DXL262142 EHH262142 ERD262142 FAZ262142 FKV262142 FUR262142 GEN262142 GOJ262142 GYF262142 HIB262142 HRX262142 IBT262142 ILP262142 IVL262142 JFH262142 JPD262142 JYZ262142 KIV262142 KSR262142 LCN262142 LMJ262142 LWF262142 MGB262142 MPX262142 MZT262142 NJP262142 NTL262142 ODH262142 OND262142 OWZ262142 PGV262142 PQR262142 QAN262142 QKJ262142 QUF262142 REB262142 RNX262142 RXT262142 SHP262142 SRL262142 TBH262142 TLD262142 TUZ262142 UEV262142 UOR262142 UYN262142 VIJ262142 VSF262142 WCB262142 WLX262142 WVT262142 J327678 JH327678 TD327678 ACZ327678 AMV327678 AWR327678 BGN327678 BQJ327678 CAF327678 CKB327678 CTX327678 DDT327678 DNP327678 DXL327678 EHH327678 ERD327678 FAZ327678 FKV327678 FUR327678 GEN327678 GOJ327678 GYF327678 HIB327678 HRX327678 IBT327678 ILP327678 IVL327678 JFH327678 JPD327678 JYZ327678 KIV327678 KSR327678 LCN327678 LMJ327678 LWF327678 MGB327678 MPX327678 MZT327678 NJP327678 NTL327678 ODH327678 OND327678 OWZ327678 PGV327678 PQR327678 QAN327678 QKJ327678 QUF327678 REB327678 RNX327678 RXT327678 SHP327678 SRL327678 TBH327678 TLD327678 TUZ327678 UEV327678 UOR327678 UYN327678 VIJ327678 VSF327678 WCB327678 WLX327678 WVT327678 J393214 JH393214 TD393214 ACZ393214 AMV393214 AWR393214 BGN393214 BQJ393214 CAF393214 CKB393214 CTX393214 DDT393214 DNP393214 DXL393214 EHH393214 ERD393214 FAZ393214 FKV393214 FUR393214 GEN393214 GOJ393214 GYF393214 HIB393214 HRX393214 IBT393214 ILP393214 IVL393214 JFH393214 JPD393214 JYZ393214 KIV393214 KSR393214 LCN393214 LMJ393214 LWF393214 MGB393214 MPX393214 MZT393214 NJP393214 NTL393214 ODH393214 OND393214 OWZ393214 PGV393214 PQR393214 QAN393214 QKJ393214 QUF393214 REB393214 RNX393214 RXT393214 SHP393214 SRL393214 TBH393214 TLD393214 TUZ393214 UEV393214 UOR393214 UYN393214 VIJ393214 VSF393214 WCB393214 WLX393214 WVT393214 J458750 JH458750 TD458750 ACZ458750 AMV458750 AWR458750 BGN458750 BQJ458750 CAF458750 CKB458750 CTX458750 DDT458750 DNP458750 DXL458750 EHH458750 ERD458750 FAZ458750 FKV458750 FUR458750 GEN458750 GOJ458750 GYF458750 HIB458750 HRX458750 IBT458750 ILP458750 IVL458750 JFH458750 JPD458750 JYZ458750 KIV458750 KSR458750 LCN458750 LMJ458750 LWF458750 MGB458750 MPX458750 MZT458750 NJP458750 NTL458750 ODH458750 OND458750 OWZ458750 PGV458750 PQR458750 QAN458750 QKJ458750 QUF458750 REB458750 RNX458750 RXT458750 SHP458750 SRL458750 TBH458750 TLD458750 TUZ458750 UEV458750 UOR458750 UYN458750 VIJ458750 VSF458750 WCB458750 WLX458750 WVT458750 J524286 JH524286 TD524286 ACZ524286 AMV524286 AWR524286 BGN524286 BQJ524286 CAF524286 CKB524286 CTX524286 DDT524286 DNP524286 DXL524286 EHH524286 ERD524286 FAZ524286 FKV524286 FUR524286 GEN524286 GOJ524286 GYF524286 HIB524286 HRX524286 IBT524286 ILP524286 IVL524286 JFH524286 JPD524286 JYZ524286 KIV524286 KSR524286 LCN524286 LMJ524286 LWF524286 MGB524286 MPX524286 MZT524286 NJP524286 NTL524286 ODH524286 OND524286 OWZ524286 PGV524286 PQR524286 QAN524286 QKJ524286 QUF524286 REB524286 RNX524286 RXT524286 SHP524286 SRL524286 TBH524286 TLD524286 TUZ524286 UEV524286 UOR524286 UYN524286 VIJ524286 VSF524286 WCB524286 WLX524286 WVT524286 J589822 JH589822 TD589822 ACZ589822 AMV589822 AWR589822 BGN589822 BQJ589822 CAF589822 CKB589822 CTX589822 DDT589822 DNP589822 DXL589822 EHH589822 ERD589822 FAZ589822 FKV589822 FUR589822 GEN589822 GOJ589822 GYF589822 HIB589822 HRX589822 IBT589822 ILP589822 IVL589822 JFH589822 JPD589822 JYZ589822 KIV589822 KSR589822 LCN589822 LMJ589822 LWF589822 MGB589822 MPX589822 MZT589822 NJP589822 NTL589822 ODH589822 OND589822 OWZ589822 PGV589822 PQR589822 QAN589822 QKJ589822 QUF589822 REB589822 RNX589822 RXT589822 SHP589822 SRL589822 TBH589822 TLD589822 TUZ589822 UEV589822 UOR589822 UYN589822 VIJ589822 VSF589822 WCB589822 WLX589822 WVT589822 J655358 JH655358 TD655358 ACZ655358 AMV655358 AWR655358 BGN655358 BQJ655358 CAF655358 CKB655358 CTX655358 DDT655358 DNP655358 DXL655358 EHH655358 ERD655358 FAZ655358 FKV655358 FUR655358 GEN655358 GOJ655358 GYF655358 HIB655358 HRX655358 IBT655358 ILP655358 IVL655358 JFH655358 JPD655358 JYZ655358 KIV655358 KSR655358 LCN655358 LMJ655358 LWF655358 MGB655358 MPX655358 MZT655358 NJP655358 NTL655358 ODH655358 OND655358 OWZ655358 PGV655358 PQR655358 QAN655358 QKJ655358 QUF655358 REB655358 RNX655358 RXT655358 SHP655358 SRL655358 TBH655358 TLD655358 TUZ655358 UEV655358 UOR655358 UYN655358 VIJ655358 VSF655358 WCB655358 WLX655358 WVT655358 J720894 JH720894 TD720894 ACZ720894 AMV720894 AWR720894 BGN720894 BQJ720894 CAF720894 CKB720894 CTX720894 DDT720894 DNP720894 DXL720894 EHH720894 ERD720894 FAZ720894 FKV720894 FUR720894 GEN720894 GOJ720894 GYF720894 HIB720894 HRX720894 IBT720894 ILP720894 IVL720894 JFH720894 JPD720894 JYZ720894 KIV720894 KSR720894 LCN720894 LMJ720894 LWF720894 MGB720894 MPX720894 MZT720894 NJP720894 NTL720894 ODH720894 OND720894 OWZ720894 PGV720894 PQR720894 QAN720894 QKJ720894 QUF720894 REB720894 RNX720894 RXT720894 SHP720894 SRL720894 TBH720894 TLD720894 TUZ720894 UEV720894 UOR720894 UYN720894 VIJ720894 VSF720894 WCB720894 WLX720894 WVT720894 J786430 JH786430 TD786430 ACZ786430 AMV786430 AWR786430 BGN786430 BQJ786430 CAF786430 CKB786430 CTX786430 DDT786430 DNP786430 DXL786430 EHH786430 ERD786430 FAZ786430 FKV786430 FUR786430 GEN786430 GOJ786430 GYF786430 HIB786430 HRX786430 IBT786430 ILP786430 IVL786430 JFH786430 JPD786430 JYZ786430 KIV786430 KSR786430 LCN786430 LMJ786430 LWF786430 MGB786430 MPX786430 MZT786430 NJP786430 NTL786430 ODH786430 OND786430 OWZ786430 PGV786430 PQR786430 QAN786430 QKJ786430 QUF786430 REB786430 RNX786430 RXT786430 SHP786430 SRL786430 TBH786430 TLD786430 TUZ786430 UEV786430 UOR786430 UYN786430 VIJ786430 VSF786430 WCB786430 WLX786430 WVT786430 J851966 JH851966 TD851966 ACZ851966 AMV851966 AWR851966 BGN851966 BQJ851966 CAF851966 CKB851966 CTX851966 DDT851966 DNP851966 DXL851966 EHH851966 ERD851966 FAZ851966 FKV851966 FUR851966 GEN851966 GOJ851966 GYF851966 HIB851966 HRX851966 IBT851966 ILP851966 IVL851966 JFH851966 JPD851966 JYZ851966 KIV851966 KSR851966 LCN851966 LMJ851966 LWF851966 MGB851966 MPX851966 MZT851966 NJP851966 NTL851966 ODH851966 OND851966 OWZ851966 PGV851966 PQR851966 QAN851966 QKJ851966 QUF851966 REB851966 RNX851966 RXT851966 SHP851966 SRL851966 TBH851966 TLD851966 TUZ851966 UEV851966 UOR851966 UYN851966 VIJ851966 VSF851966 WCB851966 WLX851966 WVT851966 J917502 JH917502 TD917502 ACZ917502 AMV917502 AWR917502 BGN917502 BQJ917502 CAF917502 CKB917502 CTX917502 DDT917502 DNP917502 DXL917502 EHH917502 ERD917502 FAZ917502 FKV917502 FUR917502 GEN917502 GOJ917502 GYF917502 HIB917502 HRX917502 IBT917502 ILP917502 IVL917502 JFH917502 JPD917502 JYZ917502 KIV917502 KSR917502 LCN917502 LMJ917502 LWF917502 MGB917502 MPX917502 MZT917502 NJP917502 NTL917502 ODH917502 OND917502 OWZ917502 PGV917502 PQR917502 QAN917502 QKJ917502 QUF917502 REB917502 RNX917502 RXT917502 SHP917502 SRL917502 TBH917502 TLD917502 TUZ917502 UEV917502 UOR917502 UYN917502 VIJ917502 VSF917502 WCB917502 WLX917502 WVT917502 J983038 JH983038 TD983038 ACZ983038 AMV983038 AWR983038 BGN983038 BQJ983038 CAF983038 CKB983038 CTX983038 DDT983038 DNP983038 DXL983038 EHH983038 ERD983038 FAZ983038 FKV983038 FUR983038 GEN983038 GOJ983038 GYF983038 HIB983038 HRX983038 IBT983038 ILP983038 IVL983038 JFH983038 JPD983038 JYZ983038 KIV983038 KSR983038 LCN983038 LMJ983038 LWF983038 MGB983038 MPX983038 MZT983038 NJP983038 NTL983038 ODH983038 OND983038 OWZ983038 PGV983038 PQR983038 QAN983038 QKJ983038 QUF983038 REB983038 RNX983038 RXT983038 SHP983038 SRL983038 TBH983038 TLD983038 TUZ983038 UEV983038 UOR983038 UYN983038 VIJ983038 VSF983038 WCB983038 WLX983038 WVT983038" xr:uid="{C94E0456-B724-4DCE-97D7-D887E066E640}">
      <formula1>YEAR(J65534)=H65511</formula1>
    </dataValidation>
    <dataValidation type="custom" allowBlank="1" showInputMessage="1" showErrorMessage="1" errorTitle="INS" error="Data incetarii definitive a activitatii trebuie _x000a_sa apartina anului de reaportare." sqref="JB65531 SX65531 ACT65531 AMP65531 AWL65531 BGH65531 BQD65531 BZZ65531 CJV65531 CTR65531 DDN65531 DNJ65531 DXF65531 EHB65531 EQX65531 FAT65531 FKP65531 FUL65531 GEH65531 GOD65531 GXZ65531 HHV65531 HRR65531 IBN65531 ILJ65531 IVF65531 JFB65531 JOX65531 JYT65531 KIP65531 KSL65531 LCH65531 LMD65531 LVZ65531 MFV65531 MPR65531 MZN65531 NJJ65531 NTF65531 ODB65531 OMX65531 OWT65531 PGP65531 PQL65531 QAH65531 QKD65531 QTZ65531 RDV65531 RNR65531 RXN65531 SHJ65531 SRF65531 TBB65531 TKX65531 TUT65531 UEP65531 UOL65531 UYH65531 VID65531 VRZ65531 WBV65531 WLR65531 WVN65531 JB131067 SX131067 ACT131067 AMP131067 AWL131067 BGH131067 BQD131067 BZZ131067 CJV131067 CTR131067 DDN131067 DNJ131067 DXF131067 EHB131067 EQX131067 FAT131067 FKP131067 FUL131067 GEH131067 GOD131067 GXZ131067 HHV131067 HRR131067 IBN131067 ILJ131067 IVF131067 JFB131067 JOX131067 JYT131067 KIP131067 KSL131067 LCH131067 LMD131067 LVZ131067 MFV131067 MPR131067 MZN131067 NJJ131067 NTF131067 ODB131067 OMX131067 OWT131067 PGP131067 PQL131067 QAH131067 QKD131067 QTZ131067 RDV131067 RNR131067 RXN131067 SHJ131067 SRF131067 TBB131067 TKX131067 TUT131067 UEP131067 UOL131067 UYH131067 VID131067 VRZ131067 WBV131067 WLR131067 WVN131067 JB196603 SX196603 ACT196603 AMP196603 AWL196603 BGH196603 BQD196603 BZZ196603 CJV196603 CTR196603 DDN196603 DNJ196603 DXF196603 EHB196603 EQX196603 FAT196603 FKP196603 FUL196603 GEH196603 GOD196603 GXZ196603 HHV196603 HRR196603 IBN196603 ILJ196603 IVF196603 JFB196603 JOX196603 JYT196603 KIP196603 KSL196603 LCH196603 LMD196603 LVZ196603 MFV196603 MPR196603 MZN196603 NJJ196603 NTF196603 ODB196603 OMX196603 OWT196603 PGP196603 PQL196603 QAH196603 QKD196603 QTZ196603 RDV196603 RNR196603 RXN196603 SHJ196603 SRF196603 TBB196603 TKX196603 TUT196603 UEP196603 UOL196603 UYH196603 VID196603 VRZ196603 WBV196603 WLR196603 WVN196603 JB262139 SX262139 ACT262139 AMP262139 AWL262139 BGH262139 BQD262139 BZZ262139 CJV262139 CTR262139 DDN262139 DNJ262139 DXF262139 EHB262139 EQX262139 FAT262139 FKP262139 FUL262139 GEH262139 GOD262139 GXZ262139 HHV262139 HRR262139 IBN262139 ILJ262139 IVF262139 JFB262139 JOX262139 JYT262139 KIP262139 KSL262139 LCH262139 LMD262139 LVZ262139 MFV262139 MPR262139 MZN262139 NJJ262139 NTF262139 ODB262139 OMX262139 OWT262139 PGP262139 PQL262139 QAH262139 QKD262139 QTZ262139 RDV262139 RNR262139 RXN262139 SHJ262139 SRF262139 TBB262139 TKX262139 TUT262139 UEP262139 UOL262139 UYH262139 VID262139 VRZ262139 WBV262139 WLR262139 WVN262139 JB327675 SX327675 ACT327675 AMP327675 AWL327675 BGH327675 BQD327675 BZZ327675 CJV327675 CTR327675 DDN327675 DNJ327675 DXF327675 EHB327675 EQX327675 FAT327675 FKP327675 FUL327675 GEH327675 GOD327675 GXZ327675 HHV327675 HRR327675 IBN327675 ILJ327675 IVF327675 JFB327675 JOX327675 JYT327675 KIP327675 KSL327675 LCH327675 LMD327675 LVZ327675 MFV327675 MPR327675 MZN327675 NJJ327675 NTF327675 ODB327675 OMX327675 OWT327675 PGP327675 PQL327675 QAH327675 QKD327675 QTZ327675 RDV327675 RNR327675 RXN327675 SHJ327675 SRF327675 TBB327675 TKX327675 TUT327675 UEP327675 UOL327675 UYH327675 VID327675 VRZ327675 WBV327675 WLR327675 WVN327675 JB393211 SX393211 ACT393211 AMP393211 AWL393211 BGH393211 BQD393211 BZZ393211 CJV393211 CTR393211 DDN393211 DNJ393211 DXF393211 EHB393211 EQX393211 FAT393211 FKP393211 FUL393211 GEH393211 GOD393211 GXZ393211 HHV393211 HRR393211 IBN393211 ILJ393211 IVF393211 JFB393211 JOX393211 JYT393211 KIP393211 KSL393211 LCH393211 LMD393211 LVZ393211 MFV393211 MPR393211 MZN393211 NJJ393211 NTF393211 ODB393211 OMX393211 OWT393211 PGP393211 PQL393211 QAH393211 QKD393211 QTZ393211 RDV393211 RNR393211 RXN393211 SHJ393211 SRF393211 TBB393211 TKX393211 TUT393211 UEP393211 UOL393211 UYH393211 VID393211 VRZ393211 WBV393211 WLR393211 WVN393211 JB458747 SX458747 ACT458747 AMP458747 AWL458747 BGH458747 BQD458747 BZZ458747 CJV458747 CTR458747 DDN458747 DNJ458747 DXF458747 EHB458747 EQX458747 FAT458747 FKP458747 FUL458747 GEH458747 GOD458747 GXZ458747 HHV458747 HRR458747 IBN458747 ILJ458747 IVF458747 JFB458747 JOX458747 JYT458747 KIP458747 KSL458747 LCH458747 LMD458747 LVZ458747 MFV458747 MPR458747 MZN458747 NJJ458747 NTF458747 ODB458747 OMX458747 OWT458747 PGP458747 PQL458747 QAH458747 QKD458747 QTZ458747 RDV458747 RNR458747 RXN458747 SHJ458747 SRF458747 TBB458747 TKX458747 TUT458747 UEP458747 UOL458747 UYH458747 VID458747 VRZ458747 WBV458747 WLR458747 WVN458747 JB524283 SX524283 ACT524283 AMP524283 AWL524283 BGH524283 BQD524283 BZZ524283 CJV524283 CTR524283 DDN524283 DNJ524283 DXF524283 EHB524283 EQX524283 FAT524283 FKP524283 FUL524283 GEH524283 GOD524283 GXZ524283 HHV524283 HRR524283 IBN524283 ILJ524283 IVF524283 JFB524283 JOX524283 JYT524283 KIP524283 KSL524283 LCH524283 LMD524283 LVZ524283 MFV524283 MPR524283 MZN524283 NJJ524283 NTF524283 ODB524283 OMX524283 OWT524283 PGP524283 PQL524283 QAH524283 QKD524283 QTZ524283 RDV524283 RNR524283 RXN524283 SHJ524283 SRF524283 TBB524283 TKX524283 TUT524283 UEP524283 UOL524283 UYH524283 VID524283 VRZ524283 WBV524283 WLR524283 WVN524283 JB589819 SX589819 ACT589819 AMP589819 AWL589819 BGH589819 BQD589819 BZZ589819 CJV589819 CTR589819 DDN589819 DNJ589819 DXF589819 EHB589819 EQX589819 FAT589819 FKP589819 FUL589819 GEH589819 GOD589819 GXZ589819 HHV589819 HRR589819 IBN589819 ILJ589819 IVF589819 JFB589819 JOX589819 JYT589819 KIP589819 KSL589819 LCH589819 LMD589819 LVZ589819 MFV589819 MPR589819 MZN589819 NJJ589819 NTF589819 ODB589819 OMX589819 OWT589819 PGP589819 PQL589819 QAH589819 QKD589819 QTZ589819 RDV589819 RNR589819 RXN589819 SHJ589819 SRF589819 TBB589819 TKX589819 TUT589819 UEP589819 UOL589819 UYH589819 VID589819 VRZ589819 WBV589819 WLR589819 WVN589819 JB655355 SX655355 ACT655355 AMP655355 AWL655355 BGH655355 BQD655355 BZZ655355 CJV655355 CTR655355 DDN655355 DNJ655355 DXF655355 EHB655355 EQX655355 FAT655355 FKP655355 FUL655355 GEH655355 GOD655355 GXZ655355 HHV655355 HRR655355 IBN655355 ILJ655355 IVF655355 JFB655355 JOX655355 JYT655355 KIP655355 KSL655355 LCH655355 LMD655355 LVZ655355 MFV655355 MPR655355 MZN655355 NJJ655355 NTF655355 ODB655355 OMX655355 OWT655355 PGP655355 PQL655355 QAH655355 QKD655355 QTZ655355 RDV655355 RNR655355 RXN655355 SHJ655355 SRF655355 TBB655355 TKX655355 TUT655355 UEP655355 UOL655355 UYH655355 VID655355 VRZ655355 WBV655355 WLR655355 WVN655355 JB720891 SX720891 ACT720891 AMP720891 AWL720891 BGH720891 BQD720891 BZZ720891 CJV720891 CTR720891 DDN720891 DNJ720891 DXF720891 EHB720891 EQX720891 FAT720891 FKP720891 FUL720891 GEH720891 GOD720891 GXZ720891 HHV720891 HRR720891 IBN720891 ILJ720891 IVF720891 JFB720891 JOX720891 JYT720891 KIP720891 KSL720891 LCH720891 LMD720891 LVZ720891 MFV720891 MPR720891 MZN720891 NJJ720891 NTF720891 ODB720891 OMX720891 OWT720891 PGP720891 PQL720891 QAH720891 QKD720891 QTZ720891 RDV720891 RNR720891 RXN720891 SHJ720891 SRF720891 TBB720891 TKX720891 TUT720891 UEP720891 UOL720891 UYH720891 VID720891 VRZ720891 WBV720891 WLR720891 WVN720891 JB786427 SX786427 ACT786427 AMP786427 AWL786427 BGH786427 BQD786427 BZZ786427 CJV786427 CTR786427 DDN786427 DNJ786427 DXF786427 EHB786427 EQX786427 FAT786427 FKP786427 FUL786427 GEH786427 GOD786427 GXZ786427 HHV786427 HRR786427 IBN786427 ILJ786427 IVF786427 JFB786427 JOX786427 JYT786427 KIP786427 KSL786427 LCH786427 LMD786427 LVZ786427 MFV786427 MPR786427 MZN786427 NJJ786427 NTF786427 ODB786427 OMX786427 OWT786427 PGP786427 PQL786427 QAH786427 QKD786427 QTZ786427 RDV786427 RNR786427 RXN786427 SHJ786427 SRF786427 TBB786427 TKX786427 TUT786427 UEP786427 UOL786427 UYH786427 VID786427 VRZ786427 WBV786427 WLR786427 WVN786427 JB851963 SX851963 ACT851963 AMP851963 AWL851963 BGH851963 BQD851963 BZZ851963 CJV851963 CTR851963 DDN851963 DNJ851963 DXF851963 EHB851963 EQX851963 FAT851963 FKP851963 FUL851963 GEH851963 GOD851963 GXZ851963 HHV851963 HRR851963 IBN851963 ILJ851963 IVF851963 JFB851963 JOX851963 JYT851963 KIP851963 KSL851963 LCH851963 LMD851963 LVZ851963 MFV851963 MPR851963 MZN851963 NJJ851963 NTF851963 ODB851963 OMX851963 OWT851963 PGP851963 PQL851963 QAH851963 QKD851963 QTZ851963 RDV851963 RNR851963 RXN851963 SHJ851963 SRF851963 TBB851963 TKX851963 TUT851963 UEP851963 UOL851963 UYH851963 VID851963 VRZ851963 WBV851963 WLR851963 WVN851963 JB917499 SX917499 ACT917499 AMP917499 AWL917499 BGH917499 BQD917499 BZZ917499 CJV917499 CTR917499 DDN917499 DNJ917499 DXF917499 EHB917499 EQX917499 FAT917499 FKP917499 FUL917499 GEH917499 GOD917499 GXZ917499 HHV917499 HRR917499 IBN917499 ILJ917499 IVF917499 JFB917499 JOX917499 JYT917499 KIP917499 KSL917499 LCH917499 LMD917499 LVZ917499 MFV917499 MPR917499 MZN917499 NJJ917499 NTF917499 ODB917499 OMX917499 OWT917499 PGP917499 PQL917499 QAH917499 QKD917499 QTZ917499 RDV917499 RNR917499 RXN917499 SHJ917499 SRF917499 TBB917499 TKX917499 TUT917499 UEP917499 UOL917499 UYH917499 VID917499 VRZ917499 WBV917499 WLR917499 WVN917499 JB983035 SX983035 ACT983035 AMP983035 AWL983035 BGH983035 BQD983035 BZZ983035 CJV983035 CTR983035 DDN983035 DNJ983035 DXF983035 EHB983035 EQX983035 FAT983035 FKP983035 FUL983035 GEH983035 GOD983035 GXZ983035 HHV983035 HRR983035 IBN983035 ILJ983035 IVF983035 JFB983035 JOX983035 JYT983035 KIP983035 KSL983035 LCH983035 LMD983035 LVZ983035 MFV983035 MPR983035 MZN983035 NJJ983035 NTF983035 ODB983035 OMX983035 OWT983035 PGP983035 PQL983035 QAH983035 QKD983035 QTZ983035 RDV983035 RNR983035 RXN983035 SHJ983035 SRF983035 TBB983035 TKX983035 TUT983035 UEP983035 UOL983035 UYH983035 VID983035 VRZ983035 WBV983035 WLR983035 WVN983035" xr:uid="{CB8A828D-513A-4C7A-9704-9F5E6EA9654D}">
      <formula1>YEAR(JB65531)=JF65511</formula1>
    </dataValidation>
    <dataValidation type="custom" allowBlank="1" showInputMessage="1" showErrorMessage="1" errorTitle="INS" error="Data mutarii sediului din alt judet trebuie _x000a_sa apartina anului de reaportare." sqref="IY65537 SU65537 ACQ65537 AMM65537 AWI65537 BGE65537 BQA65537 BZW65537 CJS65537 CTO65537 DDK65537 DNG65537 DXC65537 EGY65537 EQU65537 FAQ65537 FKM65537 FUI65537 GEE65537 GOA65537 GXW65537 HHS65537 HRO65537 IBK65537 ILG65537 IVC65537 JEY65537 JOU65537 JYQ65537 KIM65537 KSI65537 LCE65537 LMA65537 LVW65537 MFS65537 MPO65537 MZK65537 NJG65537 NTC65537 OCY65537 OMU65537 OWQ65537 PGM65537 PQI65537 QAE65537 QKA65537 QTW65537 RDS65537 RNO65537 RXK65537 SHG65537 SRC65537 TAY65537 TKU65537 TUQ65537 UEM65537 UOI65537 UYE65537 VIA65537 VRW65537 WBS65537 WLO65537 WVK65537 IY131073 SU131073 ACQ131073 AMM131073 AWI131073 BGE131073 BQA131073 BZW131073 CJS131073 CTO131073 DDK131073 DNG131073 DXC131073 EGY131073 EQU131073 FAQ131073 FKM131073 FUI131073 GEE131073 GOA131073 GXW131073 HHS131073 HRO131073 IBK131073 ILG131073 IVC131073 JEY131073 JOU131073 JYQ131073 KIM131073 KSI131073 LCE131073 LMA131073 LVW131073 MFS131073 MPO131073 MZK131073 NJG131073 NTC131073 OCY131073 OMU131073 OWQ131073 PGM131073 PQI131073 QAE131073 QKA131073 QTW131073 RDS131073 RNO131073 RXK131073 SHG131073 SRC131073 TAY131073 TKU131073 TUQ131073 UEM131073 UOI131073 UYE131073 VIA131073 VRW131073 WBS131073 WLO131073 WVK131073 IY196609 SU196609 ACQ196609 AMM196609 AWI196609 BGE196609 BQA196609 BZW196609 CJS196609 CTO196609 DDK196609 DNG196609 DXC196609 EGY196609 EQU196609 FAQ196609 FKM196609 FUI196609 GEE196609 GOA196609 GXW196609 HHS196609 HRO196609 IBK196609 ILG196609 IVC196609 JEY196609 JOU196609 JYQ196609 KIM196609 KSI196609 LCE196609 LMA196609 LVW196609 MFS196609 MPO196609 MZK196609 NJG196609 NTC196609 OCY196609 OMU196609 OWQ196609 PGM196609 PQI196609 QAE196609 QKA196609 QTW196609 RDS196609 RNO196609 RXK196609 SHG196609 SRC196609 TAY196609 TKU196609 TUQ196609 UEM196609 UOI196609 UYE196609 VIA196609 VRW196609 WBS196609 WLO196609 WVK196609 IY262145 SU262145 ACQ262145 AMM262145 AWI262145 BGE262145 BQA262145 BZW262145 CJS262145 CTO262145 DDK262145 DNG262145 DXC262145 EGY262145 EQU262145 FAQ262145 FKM262145 FUI262145 GEE262145 GOA262145 GXW262145 HHS262145 HRO262145 IBK262145 ILG262145 IVC262145 JEY262145 JOU262145 JYQ262145 KIM262145 KSI262145 LCE262145 LMA262145 LVW262145 MFS262145 MPO262145 MZK262145 NJG262145 NTC262145 OCY262145 OMU262145 OWQ262145 PGM262145 PQI262145 QAE262145 QKA262145 QTW262145 RDS262145 RNO262145 RXK262145 SHG262145 SRC262145 TAY262145 TKU262145 TUQ262145 UEM262145 UOI262145 UYE262145 VIA262145 VRW262145 WBS262145 WLO262145 WVK262145 IY327681 SU327681 ACQ327681 AMM327681 AWI327681 BGE327681 BQA327681 BZW327681 CJS327681 CTO327681 DDK327681 DNG327681 DXC327681 EGY327681 EQU327681 FAQ327681 FKM327681 FUI327681 GEE327681 GOA327681 GXW327681 HHS327681 HRO327681 IBK327681 ILG327681 IVC327681 JEY327681 JOU327681 JYQ327681 KIM327681 KSI327681 LCE327681 LMA327681 LVW327681 MFS327681 MPO327681 MZK327681 NJG327681 NTC327681 OCY327681 OMU327681 OWQ327681 PGM327681 PQI327681 QAE327681 QKA327681 QTW327681 RDS327681 RNO327681 RXK327681 SHG327681 SRC327681 TAY327681 TKU327681 TUQ327681 UEM327681 UOI327681 UYE327681 VIA327681 VRW327681 WBS327681 WLO327681 WVK327681 IY393217 SU393217 ACQ393217 AMM393217 AWI393217 BGE393217 BQA393217 BZW393217 CJS393217 CTO393217 DDK393217 DNG393217 DXC393217 EGY393217 EQU393217 FAQ393217 FKM393217 FUI393217 GEE393217 GOA393217 GXW393217 HHS393217 HRO393217 IBK393217 ILG393217 IVC393217 JEY393217 JOU393217 JYQ393217 KIM393217 KSI393217 LCE393217 LMA393217 LVW393217 MFS393217 MPO393217 MZK393217 NJG393217 NTC393217 OCY393217 OMU393217 OWQ393217 PGM393217 PQI393217 QAE393217 QKA393217 QTW393217 RDS393217 RNO393217 RXK393217 SHG393217 SRC393217 TAY393217 TKU393217 TUQ393217 UEM393217 UOI393217 UYE393217 VIA393217 VRW393217 WBS393217 WLO393217 WVK393217 IY458753 SU458753 ACQ458753 AMM458753 AWI458753 BGE458753 BQA458753 BZW458753 CJS458753 CTO458753 DDK458753 DNG458753 DXC458753 EGY458753 EQU458753 FAQ458753 FKM458753 FUI458753 GEE458753 GOA458753 GXW458753 HHS458753 HRO458753 IBK458753 ILG458753 IVC458753 JEY458753 JOU458753 JYQ458753 KIM458753 KSI458753 LCE458753 LMA458753 LVW458753 MFS458753 MPO458753 MZK458753 NJG458753 NTC458753 OCY458753 OMU458753 OWQ458753 PGM458753 PQI458753 QAE458753 QKA458753 QTW458753 RDS458753 RNO458753 RXK458753 SHG458753 SRC458753 TAY458753 TKU458753 TUQ458753 UEM458753 UOI458753 UYE458753 VIA458753 VRW458753 WBS458753 WLO458753 WVK458753 IY524289 SU524289 ACQ524289 AMM524289 AWI524289 BGE524289 BQA524289 BZW524289 CJS524289 CTO524289 DDK524289 DNG524289 DXC524289 EGY524289 EQU524289 FAQ524289 FKM524289 FUI524289 GEE524289 GOA524289 GXW524289 HHS524289 HRO524289 IBK524289 ILG524289 IVC524289 JEY524289 JOU524289 JYQ524289 KIM524289 KSI524289 LCE524289 LMA524289 LVW524289 MFS524289 MPO524289 MZK524289 NJG524289 NTC524289 OCY524289 OMU524289 OWQ524289 PGM524289 PQI524289 QAE524289 QKA524289 QTW524289 RDS524289 RNO524289 RXK524289 SHG524289 SRC524289 TAY524289 TKU524289 TUQ524289 UEM524289 UOI524289 UYE524289 VIA524289 VRW524289 WBS524289 WLO524289 WVK524289 IY589825 SU589825 ACQ589825 AMM589825 AWI589825 BGE589825 BQA589825 BZW589825 CJS589825 CTO589825 DDK589825 DNG589825 DXC589825 EGY589825 EQU589825 FAQ589825 FKM589825 FUI589825 GEE589825 GOA589825 GXW589825 HHS589825 HRO589825 IBK589825 ILG589825 IVC589825 JEY589825 JOU589825 JYQ589825 KIM589825 KSI589825 LCE589825 LMA589825 LVW589825 MFS589825 MPO589825 MZK589825 NJG589825 NTC589825 OCY589825 OMU589825 OWQ589825 PGM589825 PQI589825 QAE589825 QKA589825 QTW589825 RDS589825 RNO589825 RXK589825 SHG589825 SRC589825 TAY589825 TKU589825 TUQ589825 UEM589825 UOI589825 UYE589825 VIA589825 VRW589825 WBS589825 WLO589825 WVK589825 IY655361 SU655361 ACQ655361 AMM655361 AWI655361 BGE655361 BQA655361 BZW655361 CJS655361 CTO655361 DDK655361 DNG655361 DXC655361 EGY655361 EQU655361 FAQ655361 FKM655361 FUI655361 GEE655361 GOA655361 GXW655361 HHS655361 HRO655361 IBK655361 ILG655361 IVC655361 JEY655361 JOU655361 JYQ655361 KIM655361 KSI655361 LCE655361 LMA655361 LVW655361 MFS655361 MPO655361 MZK655361 NJG655361 NTC655361 OCY655361 OMU655361 OWQ655361 PGM655361 PQI655361 QAE655361 QKA655361 QTW655361 RDS655361 RNO655361 RXK655361 SHG655361 SRC655361 TAY655361 TKU655361 TUQ655361 UEM655361 UOI655361 UYE655361 VIA655361 VRW655361 WBS655361 WLO655361 WVK655361 IY720897 SU720897 ACQ720897 AMM720897 AWI720897 BGE720897 BQA720897 BZW720897 CJS720897 CTO720897 DDK720897 DNG720897 DXC720897 EGY720897 EQU720897 FAQ720897 FKM720897 FUI720897 GEE720897 GOA720897 GXW720897 HHS720897 HRO720897 IBK720897 ILG720897 IVC720897 JEY720897 JOU720897 JYQ720897 KIM720897 KSI720897 LCE720897 LMA720897 LVW720897 MFS720897 MPO720897 MZK720897 NJG720897 NTC720897 OCY720897 OMU720897 OWQ720897 PGM720897 PQI720897 QAE720897 QKA720897 QTW720897 RDS720897 RNO720897 RXK720897 SHG720897 SRC720897 TAY720897 TKU720897 TUQ720897 UEM720897 UOI720897 UYE720897 VIA720897 VRW720897 WBS720897 WLO720897 WVK720897 IY786433 SU786433 ACQ786433 AMM786433 AWI786433 BGE786433 BQA786433 BZW786433 CJS786433 CTO786433 DDK786433 DNG786433 DXC786433 EGY786433 EQU786433 FAQ786433 FKM786433 FUI786433 GEE786433 GOA786433 GXW786433 HHS786433 HRO786433 IBK786433 ILG786433 IVC786433 JEY786433 JOU786433 JYQ786433 KIM786433 KSI786433 LCE786433 LMA786433 LVW786433 MFS786433 MPO786433 MZK786433 NJG786433 NTC786433 OCY786433 OMU786433 OWQ786433 PGM786433 PQI786433 QAE786433 QKA786433 QTW786433 RDS786433 RNO786433 RXK786433 SHG786433 SRC786433 TAY786433 TKU786433 TUQ786433 UEM786433 UOI786433 UYE786433 VIA786433 VRW786433 WBS786433 WLO786433 WVK786433 IY851969 SU851969 ACQ851969 AMM851969 AWI851969 BGE851969 BQA851969 BZW851969 CJS851969 CTO851969 DDK851969 DNG851969 DXC851969 EGY851969 EQU851969 FAQ851969 FKM851969 FUI851969 GEE851969 GOA851969 GXW851969 HHS851969 HRO851969 IBK851969 ILG851969 IVC851969 JEY851969 JOU851969 JYQ851969 KIM851969 KSI851969 LCE851969 LMA851969 LVW851969 MFS851969 MPO851969 MZK851969 NJG851969 NTC851969 OCY851969 OMU851969 OWQ851969 PGM851969 PQI851969 QAE851969 QKA851969 QTW851969 RDS851969 RNO851969 RXK851969 SHG851969 SRC851969 TAY851969 TKU851969 TUQ851969 UEM851969 UOI851969 UYE851969 VIA851969 VRW851969 WBS851969 WLO851969 WVK851969 IY917505 SU917505 ACQ917505 AMM917505 AWI917505 BGE917505 BQA917505 BZW917505 CJS917505 CTO917505 DDK917505 DNG917505 DXC917505 EGY917505 EQU917505 FAQ917505 FKM917505 FUI917505 GEE917505 GOA917505 GXW917505 HHS917505 HRO917505 IBK917505 ILG917505 IVC917505 JEY917505 JOU917505 JYQ917505 KIM917505 KSI917505 LCE917505 LMA917505 LVW917505 MFS917505 MPO917505 MZK917505 NJG917505 NTC917505 OCY917505 OMU917505 OWQ917505 PGM917505 PQI917505 QAE917505 QKA917505 QTW917505 RDS917505 RNO917505 RXK917505 SHG917505 SRC917505 TAY917505 TKU917505 TUQ917505 UEM917505 UOI917505 UYE917505 VIA917505 VRW917505 WBS917505 WLO917505 WVK917505 IY983041 SU983041 ACQ983041 AMM983041 AWI983041 BGE983041 BQA983041 BZW983041 CJS983041 CTO983041 DDK983041 DNG983041 DXC983041 EGY983041 EQU983041 FAQ983041 FKM983041 FUI983041 GEE983041 GOA983041 GXW983041 HHS983041 HRO983041 IBK983041 ILG983041 IVC983041 JEY983041 JOU983041 JYQ983041 KIM983041 KSI983041 LCE983041 LMA983041 LVW983041 MFS983041 MPO983041 MZK983041 NJG983041 NTC983041 OCY983041 OMU983041 OWQ983041 PGM983041 PQI983041 QAE983041 QKA983041 QTW983041 RDS983041 RNO983041 RXK983041 SHG983041 SRC983041 TAY983041 TKU983041 TUQ983041 UEM983041 UOI983041 UYE983041 VIA983041 VRW983041 WBS983041 WLO983041 WVK983041" xr:uid="{91E10DB9-4DF6-4A52-9052-AC14F3812282}">
      <formula1>YEAR(IY65537)=JF65511</formula1>
    </dataValidation>
    <dataValidation type="custom" allowBlank="1" showInputMessage="1" showErrorMessage="1" errorTitle="INS" error="Data mutarii sediului in alt judet _x000a_trebuie sa fie o data valida si _x000a_sa apartina anului de reaportare." sqref="IY65531 SU65531 ACQ65531 AMM65531 AWI65531 BGE65531 BQA65531 BZW65531 CJS65531 CTO65531 DDK65531 DNG65531 DXC65531 EGY65531 EQU65531 FAQ65531 FKM65531 FUI65531 GEE65531 GOA65531 GXW65531 HHS65531 HRO65531 IBK65531 ILG65531 IVC65531 JEY65531 JOU65531 JYQ65531 KIM65531 KSI65531 LCE65531 LMA65531 LVW65531 MFS65531 MPO65531 MZK65531 NJG65531 NTC65531 OCY65531 OMU65531 OWQ65531 PGM65531 PQI65531 QAE65531 QKA65531 QTW65531 RDS65531 RNO65531 RXK65531 SHG65531 SRC65531 TAY65531 TKU65531 TUQ65531 UEM65531 UOI65531 UYE65531 VIA65531 VRW65531 WBS65531 WLO65531 WVK65531 IY131067 SU131067 ACQ131067 AMM131067 AWI131067 BGE131067 BQA131067 BZW131067 CJS131067 CTO131067 DDK131067 DNG131067 DXC131067 EGY131067 EQU131067 FAQ131067 FKM131067 FUI131067 GEE131067 GOA131067 GXW131067 HHS131067 HRO131067 IBK131067 ILG131067 IVC131067 JEY131067 JOU131067 JYQ131067 KIM131067 KSI131067 LCE131067 LMA131067 LVW131067 MFS131067 MPO131067 MZK131067 NJG131067 NTC131067 OCY131067 OMU131067 OWQ131067 PGM131067 PQI131067 QAE131067 QKA131067 QTW131067 RDS131067 RNO131067 RXK131067 SHG131067 SRC131067 TAY131067 TKU131067 TUQ131067 UEM131067 UOI131067 UYE131067 VIA131067 VRW131067 WBS131067 WLO131067 WVK131067 IY196603 SU196603 ACQ196603 AMM196603 AWI196603 BGE196603 BQA196603 BZW196603 CJS196603 CTO196603 DDK196603 DNG196603 DXC196603 EGY196603 EQU196603 FAQ196603 FKM196603 FUI196603 GEE196603 GOA196603 GXW196603 HHS196603 HRO196603 IBK196603 ILG196603 IVC196603 JEY196603 JOU196603 JYQ196603 KIM196603 KSI196603 LCE196603 LMA196603 LVW196603 MFS196603 MPO196603 MZK196603 NJG196603 NTC196603 OCY196603 OMU196603 OWQ196603 PGM196603 PQI196603 QAE196603 QKA196603 QTW196603 RDS196603 RNO196603 RXK196603 SHG196603 SRC196603 TAY196603 TKU196603 TUQ196603 UEM196603 UOI196603 UYE196603 VIA196603 VRW196603 WBS196603 WLO196603 WVK196603 IY262139 SU262139 ACQ262139 AMM262139 AWI262139 BGE262139 BQA262139 BZW262139 CJS262139 CTO262139 DDK262139 DNG262139 DXC262139 EGY262139 EQU262139 FAQ262139 FKM262139 FUI262139 GEE262139 GOA262139 GXW262139 HHS262139 HRO262139 IBK262139 ILG262139 IVC262139 JEY262139 JOU262139 JYQ262139 KIM262139 KSI262139 LCE262139 LMA262139 LVW262139 MFS262139 MPO262139 MZK262139 NJG262139 NTC262139 OCY262139 OMU262139 OWQ262139 PGM262139 PQI262139 QAE262139 QKA262139 QTW262139 RDS262139 RNO262139 RXK262139 SHG262139 SRC262139 TAY262139 TKU262139 TUQ262139 UEM262139 UOI262139 UYE262139 VIA262139 VRW262139 WBS262139 WLO262139 WVK262139 IY327675 SU327675 ACQ327675 AMM327675 AWI327675 BGE327675 BQA327675 BZW327675 CJS327675 CTO327675 DDK327675 DNG327675 DXC327675 EGY327675 EQU327675 FAQ327675 FKM327675 FUI327675 GEE327675 GOA327675 GXW327675 HHS327675 HRO327675 IBK327675 ILG327675 IVC327675 JEY327675 JOU327675 JYQ327675 KIM327675 KSI327675 LCE327675 LMA327675 LVW327675 MFS327675 MPO327675 MZK327675 NJG327675 NTC327675 OCY327675 OMU327675 OWQ327675 PGM327675 PQI327675 QAE327675 QKA327675 QTW327675 RDS327675 RNO327675 RXK327675 SHG327675 SRC327675 TAY327675 TKU327675 TUQ327675 UEM327675 UOI327675 UYE327675 VIA327675 VRW327675 WBS327675 WLO327675 WVK327675 IY393211 SU393211 ACQ393211 AMM393211 AWI393211 BGE393211 BQA393211 BZW393211 CJS393211 CTO393211 DDK393211 DNG393211 DXC393211 EGY393211 EQU393211 FAQ393211 FKM393211 FUI393211 GEE393211 GOA393211 GXW393211 HHS393211 HRO393211 IBK393211 ILG393211 IVC393211 JEY393211 JOU393211 JYQ393211 KIM393211 KSI393211 LCE393211 LMA393211 LVW393211 MFS393211 MPO393211 MZK393211 NJG393211 NTC393211 OCY393211 OMU393211 OWQ393211 PGM393211 PQI393211 QAE393211 QKA393211 QTW393211 RDS393211 RNO393211 RXK393211 SHG393211 SRC393211 TAY393211 TKU393211 TUQ393211 UEM393211 UOI393211 UYE393211 VIA393211 VRW393211 WBS393211 WLO393211 WVK393211 IY458747 SU458747 ACQ458747 AMM458747 AWI458747 BGE458747 BQA458747 BZW458747 CJS458747 CTO458747 DDK458747 DNG458747 DXC458747 EGY458747 EQU458747 FAQ458747 FKM458747 FUI458747 GEE458747 GOA458747 GXW458747 HHS458747 HRO458747 IBK458747 ILG458747 IVC458747 JEY458747 JOU458747 JYQ458747 KIM458747 KSI458747 LCE458747 LMA458747 LVW458747 MFS458747 MPO458747 MZK458747 NJG458747 NTC458747 OCY458747 OMU458747 OWQ458747 PGM458747 PQI458747 QAE458747 QKA458747 QTW458747 RDS458747 RNO458747 RXK458747 SHG458747 SRC458747 TAY458747 TKU458747 TUQ458747 UEM458747 UOI458747 UYE458747 VIA458747 VRW458747 WBS458747 WLO458747 WVK458747 IY524283 SU524283 ACQ524283 AMM524283 AWI524283 BGE524283 BQA524283 BZW524283 CJS524283 CTO524283 DDK524283 DNG524283 DXC524283 EGY524283 EQU524283 FAQ524283 FKM524283 FUI524283 GEE524283 GOA524283 GXW524283 HHS524283 HRO524283 IBK524283 ILG524283 IVC524283 JEY524283 JOU524283 JYQ524283 KIM524283 KSI524283 LCE524283 LMA524283 LVW524283 MFS524283 MPO524283 MZK524283 NJG524283 NTC524283 OCY524283 OMU524283 OWQ524283 PGM524283 PQI524283 QAE524283 QKA524283 QTW524283 RDS524283 RNO524283 RXK524283 SHG524283 SRC524283 TAY524283 TKU524283 TUQ524283 UEM524283 UOI524283 UYE524283 VIA524283 VRW524283 WBS524283 WLO524283 WVK524283 IY589819 SU589819 ACQ589819 AMM589819 AWI589819 BGE589819 BQA589819 BZW589819 CJS589819 CTO589819 DDK589819 DNG589819 DXC589819 EGY589819 EQU589819 FAQ589819 FKM589819 FUI589819 GEE589819 GOA589819 GXW589819 HHS589819 HRO589819 IBK589819 ILG589819 IVC589819 JEY589819 JOU589819 JYQ589819 KIM589819 KSI589819 LCE589819 LMA589819 LVW589819 MFS589819 MPO589819 MZK589819 NJG589819 NTC589819 OCY589819 OMU589819 OWQ589819 PGM589819 PQI589819 QAE589819 QKA589819 QTW589819 RDS589819 RNO589819 RXK589819 SHG589819 SRC589819 TAY589819 TKU589819 TUQ589819 UEM589819 UOI589819 UYE589819 VIA589819 VRW589819 WBS589819 WLO589819 WVK589819 IY655355 SU655355 ACQ655355 AMM655355 AWI655355 BGE655355 BQA655355 BZW655355 CJS655355 CTO655355 DDK655355 DNG655355 DXC655355 EGY655355 EQU655355 FAQ655355 FKM655355 FUI655355 GEE655355 GOA655355 GXW655355 HHS655355 HRO655355 IBK655355 ILG655355 IVC655355 JEY655355 JOU655355 JYQ655355 KIM655355 KSI655355 LCE655355 LMA655355 LVW655355 MFS655355 MPO655355 MZK655355 NJG655355 NTC655355 OCY655355 OMU655355 OWQ655355 PGM655355 PQI655355 QAE655355 QKA655355 QTW655355 RDS655355 RNO655355 RXK655355 SHG655355 SRC655355 TAY655355 TKU655355 TUQ655355 UEM655355 UOI655355 UYE655355 VIA655355 VRW655355 WBS655355 WLO655355 WVK655355 IY720891 SU720891 ACQ720891 AMM720891 AWI720891 BGE720891 BQA720891 BZW720891 CJS720891 CTO720891 DDK720891 DNG720891 DXC720891 EGY720891 EQU720891 FAQ720891 FKM720891 FUI720891 GEE720891 GOA720891 GXW720891 HHS720891 HRO720891 IBK720891 ILG720891 IVC720891 JEY720891 JOU720891 JYQ720891 KIM720891 KSI720891 LCE720891 LMA720891 LVW720891 MFS720891 MPO720891 MZK720891 NJG720891 NTC720891 OCY720891 OMU720891 OWQ720891 PGM720891 PQI720891 QAE720891 QKA720891 QTW720891 RDS720891 RNO720891 RXK720891 SHG720891 SRC720891 TAY720891 TKU720891 TUQ720891 UEM720891 UOI720891 UYE720891 VIA720891 VRW720891 WBS720891 WLO720891 WVK720891 IY786427 SU786427 ACQ786427 AMM786427 AWI786427 BGE786427 BQA786427 BZW786427 CJS786427 CTO786427 DDK786427 DNG786427 DXC786427 EGY786427 EQU786427 FAQ786427 FKM786427 FUI786427 GEE786427 GOA786427 GXW786427 HHS786427 HRO786427 IBK786427 ILG786427 IVC786427 JEY786427 JOU786427 JYQ786427 KIM786427 KSI786427 LCE786427 LMA786427 LVW786427 MFS786427 MPO786427 MZK786427 NJG786427 NTC786427 OCY786427 OMU786427 OWQ786427 PGM786427 PQI786427 QAE786427 QKA786427 QTW786427 RDS786427 RNO786427 RXK786427 SHG786427 SRC786427 TAY786427 TKU786427 TUQ786427 UEM786427 UOI786427 UYE786427 VIA786427 VRW786427 WBS786427 WLO786427 WVK786427 IY851963 SU851963 ACQ851963 AMM851963 AWI851963 BGE851963 BQA851963 BZW851963 CJS851963 CTO851963 DDK851963 DNG851963 DXC851963 EGY851963 EQU851963 FAQ851963 FKM851963 FUI851963 GEE851963 GOA851963 GXW851963 HHS851963 HRO851963 IBK851963 ILG851963 IVC851963 JEY851963 JOU851963 JYQ851963 KIM851963 KSI851963 LCE851963 LMA851963 LVW851963 MFS851963 MPO851963 MZK851963 NJG851963 NTC851963 OCY851963 OMU851963 OWQ851963 PGM851963 PQI851963 QAE851963 QKA851963 QTW851963 RDS851963 RNO851963 RXK851963 SHG851963 SRC851963 TAY851963 TKU851963 TUQ851963 UEM851963 UOI851963 UYE851963 VIA851963 VRW851963 WBS851963 WLO851963 WVK851963 IY917499 SU917499 ACQ917499 AMM917499 AWI917499 BGE917499 BQA917499 BZW917499 CJS917499 CTO917499 DDK917499 DNG917499 DXC917499 EGY917499 EQU917499 FAQ917499 FKM917499 FUI917499 GEE917499 GOA917499 GXW917499 HHS917499 HRO917499 IBK917499 ILG917499 IVC917499 JEY917499 JOU917499 JYQ917499 KIM917499 KSI917499 LCE917499 LMA917499 LVW917499 MFS917499 MPO917499 MZK917499 NJG917499 NTC917499 OCY917499 OMU917499 OWQ917499 PGM917499 PQI917499 QAE917499 QKA917499 QTW917499 RDS917499 RNO917499 RXK917499 SHG917499 SRC917499 TAY917499 TKU917499 TUQ917499 UEM917499 UOI917499 UYE917499 VIA917499 VRW917499 WBS917499 WLO917499 WVK917499 IY983035 SU983035 ACQ983035 AMM983035 AWI983035 BGE983035 BQA983035 BZW983035 CJS983035 CTO983035 DDK983035 DNG983035 DXC983035 EGY983035 EQU983035 FAQ983035 FKM983035 FUI983035 GEE983035 GOA983035 GXW983035 HHS983035 HRO983035 IBK983035 ILG983035 IVC983035 JEY983035 JOU983035 JYQ983035 KIM983035 KSI983035 LCE983035 LMA983035 LVW983035 MFS983035 MPO983035 MZK983035 NJG983035 NTC983035 OCY983035 OMU983035 OWQ983035 PGM983035 PQI983035 QAE983035 QKA983035 QTW983035 RDS983035 RNO983035 RXK983035 SHG983035 SRC983035 TAY983035 TKU983035 TUQ983035 UEM983035 UOI983035 UYE983035 VIA983035 VRW983035 WBS983035 WLO983035 WVK983035" xr:uid="{C955F8C6-CDEA-46B6-B2BA-9E42D7BA0253}">
      <formula1>YEAR(IY65531)=JF65511</formula1>
    </dataValidation>
    <dataValidation type="custom" allowBlank="1" showInputMessage="1" showErrorMessage="1" errorTitle="INS" error="Data reluarii activitatii trebuie _x000a_sa fie o data valida si _x000a_sa apartina anului de reaportare." sqref="G65522 JE65522 TA65522 ACW65522 AMS65522 AWO65522 BGK65522 BQG65522 CAC65522 CJY65522 CTU65522 DDQ65522 DNM65522 DXI65522 EHE65522 ERA65522 FAW65522 FKS65522 FUO65522 GEK65522 GOG65522 GYC65522 HHY65522 HRU65522 IBQ65522 ILM65522 IVI65522 JFE65522 JPA65522 JYW65522 KIS65522 KSO65522 LCK65522 LMG65522 LWC65522 MFY65522 MPU65522 MZQ65522 NJM65522 NTI65522 ODE65522 ONA65522 OWW65522 PGS65522 PQO65522 QAK65522 QKG65522 QUC65522 RDY65522 RNU65522 RXQ65522 SHM65522 SRI65522 TBE65522 TLA65522 TUW65522 UES65522 UOO65522 UYK65522 VIG65522 VSC65522 WBY65522 WLU65522 WVQ65522 G131058 JE131058 TA131058 ACW131058 AMS131058 AWO131058 BGK131058 BQG131058 CAC131058 CJY131058 CTU131058 DDQ131058 DNM131058 DXI131058 EHE131058 ERA131058 FAW131058 FKS131058 FUO131058 GEK131058 GOG131058 GYC131058 HHY131058 HRU131058 IBQ131058 ILM131058 IVI131058 JFE131058 JPA131058 JYW131058 KIS131058 KSO131058 LCK131058 LMG131058 LWC131058 MFY131058 MPU131058 MZQ131058 NJM131058 NTI131058 ODE131058 ONA131058 OWW131058 PGS131058 PQO131058 QAK131058 QKG131058 QUC131058 RDY131058 RNU131058 RXQ131058 SHM131058 SRI131058 TBE131058 TLA131058 TUW131058 UES131058 UOO131058 UYK131058 VIG131058 VSC131058 WBY131058 WLU131058 WVQ131058 G196594 JE196594 TA196594 ACW196594 AMS196594 AWO196594 BGK196594 BQG196594 CAC196594 CJY196594 CTU196594 DDQ196594 DNM196594 DXI196594 EHE196594 ERA196594 FAW196594 FKS196594 FUO196594 GEK196594 GOG196594 GYC196594 HHY196594 HRU196594 IBQ196594 ILM196594 IVI196594 JFE196594 JPA196594 JYW196594 KIS196594 KSO196594 LCK196594 LMG196594 LWC196594 MFY196594 MPU196594 MZQ196594 NJM196594 NTI196594 ODE196594 ONA196594 OWW196594 PGS196594 PQO196594 QAK196594 QKG196594 QUC196594 RDY196594 RNU196594 RXQ196594 SHM196594 SRI196594 TBE196594 TLA196594 TUW196594 UES196594 UOO196594 UYK196594 VIG196594 VSC196594 WBY196594 WLU196594 WVQ196594 G262130 JE262130 TA262130 ACW262130 AMS262130 AWO262130 BGK262130 BQG262130 CAC262130 CJY262130 CTU262130 DDQ262130 DNM262130 DXI262130 EHE262130 ERA262130 FAW262130 FKS262130 FUO262130 GEK262130 GOG262130 GYC262130 HHY262130 HRU262130 IBQ262130 ILM262130 IVI262130 JFE262130 JPA262130 JYW262130 KIS262130 KSO262130 LCK262130 LMG262130 LWC262130 MFY262130 MPU262130 MZQ262130 NJM262130 NTI262130 ODE262130 ONA262130 OWW262130 PGS262130 PQO262130 QAK262130 QKG262130 QUC262130 RDY262130 RNU262130 RXQ262130 SHM262130 SRI262130 TBE262130 TLA262130 TUW262130 UES262130 UOO262130 UYK262130 VIG262130 VSC262130 WBY262130 WLU262130 WVQ262130 G327666 JE327666 TA327666 ACW327666 AMS327666 AWO327666 BGK327666 BQG327666 CAC327666 CJY327666 CTU327666 DDQ327666 DNM327666 DXI327666 EHE327666 ERA327666 FAW327666 FKS327666 FUO327666 GEK327666 GOG327666 GYC327666 HHY327666 HRU327666 IBQ327666 ILM327666 IVI327666 JFE327666 JPA327666 JYW327666 KIS327666 KSO327666 LCK327666 LMG327666 LWC327666 MFY327666 MPU327666 MZQ327666 NJM327666 NTI327666 ODE327666 ONA327666 OWW327666 PGS327666 PQO327666 QAK327666 QKG327666 QUC327666 RDY327666 RNU327666 RXQ327666 SHM327666 SRI327666 TBE327666 TLA327666 TUW327666 UES327666 UOO327666 UYK327666 VIG327666 VSC327666 WBY327666 WLU327666 WVQ327666 G393202 JE393202 TA393202 ACW393202 AMS393202 AWO393202 BGK393202 BQG393202 CAC393202 CJY393202 CTU393202 DDQ393202 DNM393202 DXI393202 EHE393202 ERA393202 FAW393202 FKS393202 FUO393202 GEK393202 GOG393202 GYC393202 HHY393202 HRU393202 IBQ393202 ILM393202 IVI393202 JFE393202 JPA393202 JYW393202 KIS393202 KSO393202 LCK393202 LMG393202 LWC393202 MFY393202 MPU393202 MZQ393202 NJM393202 NTI393202 ODE393202 ONA393202 OWW393202 PGS393202 PQO393202 QAK393202 QKG393202 QUC393202 RDY393202 RNU393202 RXQ393202 SHM393202 SRI393202 TBE393202 TLA393202 TUW393202 UES393202 UOO393202 UYK393202 VIG393202 VSC393202 WBY393202 WLU393202 WVQ393202 G458738 JE458738 TA458738 ACW458738 AMS458738 AWO458738 BGK458738 BQG458738 CAC458738 CJY458738 CTU458738 DDQ458738 DNM458738 DXI458738 EHE458738 ERA458738 FAW458738 FKS458738 FUO458738 GEK458738 GOG458738 GYC458738 HHY458738 HRU458738 IBQ458738 ILM458738 IVI458738 JFE458738 JPA458738 JYW458738 KIS458738 KSO458738 LCK458738 LMG458738 LWC458738 MFY458738 MPU458738 MZQ458738 NJM458738 NTI458738 ODE458738 ONA458738 OWW458738 PGS458738 PQO458738 QAK458738 QKG458738 QUC458738 RDY458738 RNU458738 RXQ458738 SHM458738 SRI458738 TBE458738 TLA458738 TUW458738 UES458738 UOO458738 UYK458738 VIG458738 VSC458738 WBY458738 WLU458738 WVQ458738 G524274 JE524274 TA524274 ACW524274 AMS524274 AWO524274 BGK524274 BQG524274 CAC524274 CJY524274 CTU524274 DDQ524274 DNM524274 DXI524274 EHE524274 ERA524274 FAW524274 FKS524274 FUO524274 GEK524274 GOG524274 GYC524274 HHY524274 HRU524274 IBQ524274 ILM524274 IVI524274 JFE524274 JPA524274 JYW524274 KIS524274 KSO524274 LCK524274 LMG524274 LWC524274 MFY524274 MPU524274 MZQ524274 NJM524274 NTI524274 ODE524274 ONA524274 OWW524274 PGS524274 PQO524274 QAK524274 QKG524274 QUC524274 RDY524274 RNU524274 RXQ524274 SHM524274 SRI524274 TBE524274 TLA524274 TUW524274 UES524274 UOO524274 UYK524274 VIG524274 VSC524274 WBY524274 WLU524274 WVQ524274 G589810 JE589810 TA589810 ACW589810 AMS589810 AWO589810 BGK589810 BQG589810 CAC589810 CJY589810 CTU589810 DDQ589810 DNM589810 DXI589810 EHE589810 ERA589810 FAW589810 FKS589810 FUO589810 GEK589810 GOG589810 GYC589810 HHY589810 HRU589810 IBQ589810 ILM589810 IVI589810 JFE589810 JPA589810 JYW589810 KIS589810 KSO589810 LCK589810 LMG589810 LWC589810 MFY589810 MPU589810 MZQ589810 NJM589810 NTI589810 ODE589810 ONA589810 OWW589810 PGS589810 PQO589810 QAK589810 QKG589810 QUC589810 RDY589810 RNU589810 RXQ589810 SHM589810 SRI589810 TBE589810 TLA589810 TUW589810 UES589810 UOO589810 UYK589810 VIG589810 VSC589810 WBY589810 WLU589810 WVQ589810 G655346 JE655346 TA655346 ACW655346 AMS655346 AWO655346 BGK655346 BQG655346 CAC655346 CJY655346 CTU655346 DDQ655346 DNM655346 DXI655346 EHE655346 ERA655346 FAW655346 FKS655346 FUO655346 GEK655346 GOG655346 GYC655346 HHY655346 HRU655346 IBQ655346 ILM655346 IVI655346 JFE655346 JPA655346 JYW655346 KIS655346 KSO655346 LCK655346 LMG655346 LWC655346 MFY655346 MPU655346 MZQ655346 NJM655346 NTI655346 ODE655346 ONA655346 OWW655346 PGS655346 PQO655346 QAK655346 QKG655346 QUC655346 RDY655346 RNU655346 RXQ655346 SHM655346 SRI655346 TBE655346 TLA655346 TUW655346 UES655346 UOO655346 UYK655346 VIG655346 VSC655346 WBY655346 WLU655346 WVQ655346 G720882 JE720882 TA720882 ACW720882 AMS720882 AWO720882 BGK720882 BQG720882 CAC720882 CJY720882 CTU720882 DDQ720882 DNM720882 DXI720882 EHE720882 ERA720882 FAW720882 FKS720882 FUO720882 GEK720882 GOG720882 GYC720882 HHY720882 HRU720882 IBQ720882 ILM720882 IVI720882 JFE720882 JPA720882 JYW720882 KIS720882 KSO720882 LCK720882 LMG720882 LWC720882 MFY720882 MPU720882 MZQ720882 NJM720882 NTI720882 ODE720882 ONA720882 OWW720882 PGS720882 PQO720882 QAK720882 QKG720882 QUC720882 RDY720882 RNU720882 RXQ720882 SHM720882 SRI720882 TBE720882 TLA720882 TUW720882 UES720882 UOO720882 UYK720882 VIG720882 VSC720882 WBY720882 WLU720882 WVQ720882 G786418 JE786418 TA786418 ACW786418 AMS786418 AWO786418 BGK786418 BQG786418 CAC786418 CJY786418 CTU786418 DDQ786418 DNM786418 DXI786418 EHE786418 ERA786418 FAW786418 FKS786418 FUO786418 GEK786418 GOG786418 GYC786418 HHY786418 HRU786418 IBQ786418 ILM786418 IVI786418 JFE786418 JPA786418 JYW786418 KIS786418 KSO786418 LCK786418 LMG786418 LWC786418 MFY786418 MPU786418 MZQ786418 NJM786418 NTI786418 ODE786418 ONA786418 OWW786418 PGS786418 PQO786418 QAK786418 QKG786418 QUC786418 RDY786418 RNU786418 RXQ786418 SHM786418 SRI786418 TBE786418 TLA786418 TUW786418 UES786418 UOO786418 UYK786418 VIG786418 VSC786418 WBY786418 WLU786418 WVQ786418 G851954 JE851954 TA851954 ACW851954 AMS851954 AWO851954 BGK851954 BQG851954 CAC851954 CJY851954 CTU851954 DDQ851954 DNM851954 DXI851954 EHE851954 ERA851954 FAW851954 FKS851954 FUO851954 GEK851954 GOG851954 GYC851954 HHY851954 HRU851954 IBQ851954 ILM851954 IVI851954 JFE851954 JPA851954 JYW851954 KIS851954 KSO851954 LCK851954 LMG851954 LWC851954 MFY851954 MPU851954 MZQ851954 NJM851954 NTI851954 ODE851954 ONA851954 OWW851954 PGS851954 PQO851954 QAK851954 QKG851954 QUC851954 RDY851954 RNU851954 RXQ851954 SHM851954 SRI851954 TBE851954 TLA851954 TUW851954 UES851954 UOO851954 UYK851954 VIG851954 VSC851954 WBY851954 WLU851954 WVQ851954 G917490 JE917490 TA917490 ACW917490 AMS917490 AWO917490 BGK917490 BQG917490 CAC917490 CJY917490 CTU917490 DDQ917490 DNM917490 DXI917490 EHE917490 ERA917490 FAW917490 FKS917490 FUO917490 GEK917490 GOG917490 GYC917490 HHY917490 HRU917490 IBQ917490 ILM917490 IVI917490 JFE917490 JPA917490 JYW917490 KIS917490 KSO917490 LCK917490 LMG917490 LWC917490 MFY917490 MPU917490 MZQ917490 NJM917490 NTI917490 ODE917490 ONA917490 OWW917490 PGS917490 PQO917490 QAK917490 QKG917490 QUC917490 RDY917490 RNU917490 RXQ917490 SHM917490 SRI917490 TBE917490 TLA917490 TUW917490 UES917490 UOO917490 UYK917490 VIG917490 VSC917490 WBY917490 WLU917490 WVQ917490 G983026 JE983026 TA983026 ACW983026 AMS983026 AWO983026 BGK983026 BQG983026 CAC983026 CJY983026 CTU983026 DDQ983026 DNM983026 DXI983026 EHE983026 ERA983026 FAW983026 FKS983026 FUO983026 GEK983026 GOG983026 GYC983026 HHY983026 HRU983026 IBQ983026 ILM983026 IVI983026 JFE983026 JPA983026 JYW983026 KIS983026 KSO983026 LCK983026 LMG983026 LWC983026 MFY983026 MPU983026 MZQ983026 NJM983026 NTI983026 ODE983026 ONA983026 OWW983026 PGS983026 PQO983026 QAK983026 QKG983026 QUC983026 RDY983026 RNU983026 RXQ983026 SHM983026 SRI983026 TBE983026 TLA983026 TUW983026 UES983026 UOO983026 UYK983026 VIG983026 VSC983026 WBY983026 WLU983026 WVQ983026" xr:uid="{EBCA18C0-FFC9-4723-84DC-95387F67F68D}">
      <formula1>YEAR(G65522)=H65511</formula1>
    </dataValidation>
    <dataValidation type="custom" allowBlank="1" showInputMessage="1" showErrorMessage="1" errorTitle="INS" error="Data incetarii temporare  _x000a_sa fie o data valida si _x000a_sa apartina anului de reaportare." sqref="JB65522 SX65522 ACT65522 AMP65522 AWL65522 BGH65522 BQD65522 BZZ65522 CJV65522 CTR65522 DDN65522 DNJ65522 DXF65522 EHB65522 EQX65522 FAT65522 FKP65522 FUL65522 GEH65522 GOD65522 GXZ65522 HHV65522 HRR65522 IBN65522 ILJ65522 IVF65522 JFB65522 JOX65522 JYT65522 KIP65522 KSL65522 LCH65522 LMD65522 LVZ65522 MFV65522 MPR65522 MZN65522 NJJ65522 NTF65522 ODB65522 OMX65522 OWT65522 PGP65522 PQL65522 QAH65522 QKD65522 QTZ65522 RDV65522 RNR65522 RXN65522 SHJ65522 SRF65522 TBB65522 TKX65522 TUT65522 UEP65522 UOL65522 UYH65522 VID65522 VRZ65522 WBV65522 WLR65522 WVN65522 JB131058 SX131058 ACT131058 AMP131058 AWL131058 BGH131058 BQD131058 BZZ131058 CJV131058 CTR131058 DDN131058 DNJ131058 DXF131058 EHB131058 EQX131058 FAT131058 FKP131058 FUL131058 GEH131058 GOD131058 GXZ131058 HHV131058 HRR131058 IBN131058 ILJ131058 IVF131058 JFB131058 JOX131058 JYT131058 KIP131058 KSL131058 LCH131058 LMD131058 LVZ131058 MFV131058 MPR131058 MZN131058 NJJ131058 NTF131058 ODB131058 OMX131058 OWT131058 PGP131058 PQL131058 QAH131058 QKD131058 QTZ131058 RDV131058 RNR131058 RXN131058 SHJ131058 SRF131058 TBB131058 TKX131058 TUT131058 UEP131058 UOL131058 UYH131058 VID131058 VRZ131058 WBV131058 WLR131058 WVN131058 JB196594 SX196594 ACT196594 AMP196594 AWL196594 BGH196594 BQD196594 BZZ196594 CJV196594 CTR196594 DDN196594 DNJ196594 DXF196594 EHB196594 EQX196594 FAT196594 FKP196594 FUL196594 GEH196594 GOD196594 GXZ196594 HHV196594 HRR196594 IBN196594 ILJ196594 IVF196594 JFB196594 JOX196594 JYT196594 KIP196594 KSL196594 LCH196594 LMD196594 LVZ196594 MFV196594 MPR196594 MZN196594 NJJ196594 NTF196594 ODB196594 OMX196594 OWT196594 PGP196594 PQL196594 QAH196594 QKD196594 QTZ196594 RDV196594 RNR196594 RXN196594 SHJ196594 SRF196594 TBB196594 TKX196594 TUT196594 UEP196594 UOL196594 UYH196594 VID196594 VRZ196594 WBV196594 WLR196594 WVN196594 JB262130 SX262130 ACT262130 AMP262130 AWL262130 BGH262130 BQD262130 BZZ262130 CJV262130 CTR262130 DDN262130 DNJ262130 DXF262130 EHB262130 EQX262130 FAT262130 FKP262130 FUL262130 GEH262130 GOD262130 GXZ262130 HHV262130 HRR262130 IBN262130 ILJ262130 IVF262130 JFB262130 JOX262130 JYT262130 KIP262130 KSL262130 LCH262130 LMD262130 LVZ262130 MFV262130 MPR262130 MZN262130 NJJ262130 NTF262130 ODB262130 OMX262130 OWT262130 PGP262130 PQL262130 QAH262130 QKD262130 QTZ262130 RDV262130 RNR262130 RXN262130 SHJ262130 SRF262130 TBB262130 TKX262130 TUT262130 UEP262130 UOL262130 UYH262130 VID262130 VRZ262130 WBV262130 WLR262130 WVN262130 JB327666 SX327666 ACT327666 AMP327666 AWL327666 BGH327666 BQD327666 BZZ327666 CJV327666 CTR327666 DDN327666 DNJ327666 DXF327666 EHB327666 EQX327666 FAT327666 FKP327666 FUL327666 GEH327666 GOD327666 GXZ327666 HHV327666 HRR327666 IBN327666 ILJ327666 IVF327666 JFB327666 JOX327666 JYT327666 KIP327666 KSL327666 LCH327666 LMD327666 LVZ327666 MFV327666 MPR327666 MZN327666 NJJ327666 NTF327666 ODB327666 OMX327666 OWT327666 PGP327666 PQL327666 QAH327666 QKD327666 QTZ327666 RDV327666 RNR327666 RXN327666 SHJ327666 SRF327666 TBB327666 TKX327666 TUT327666 UEP327666 UOL327666 UYH327666 VID327666 VRZ327666 WBV327666 WLR327666 WVN327666 JB393202 SX393202 ACT393202 AMP393202 AWL393202 BGH393202 BQD393202 BZZ393202 CJV393202 CTR393202 DDN393202 DNJ393202 DXF393202 EHB393202 EQX393202 FAT393202 FKP393202 FUL393202 GEH393202 GOD393202 GXZ393202 HHV393202 HRR393202 IBN393202 ILJ393202 IVF393202 JFB393202 JOX393202 JYT393202 KIP393202 KSL393202 LCH393202 LMD393202 LVZ393202 MFV393202 MPR393202 MZN393202 NJJ393202 NTF393202 ODB393202 OMX393202 OWT393202 PGP393202 PQL393202 QAH393202 QKD393202 QTZ393202 RDV393202 RNR393202 RXN393202 SHJ393202 SRF393202 TBB393202 TKX393202 TUT393202 UEP393202 UOL393202 UYH393202 VID393202 VRZ393202 WBV393202 WLR393202 WVN393202 JB458738 SX458738 ACT458738 AMP458738 AWL458738 BGH458738 BQD458738 BZZ458738 CJV458738 CTR458738 DDN458738 DNJ458738 DXF458738 EHB458738 EQX458738 FAT458738 FKP458738 FUL458738 GEH458738 GOD458738 GXZ458738 HHV458738 HRR458738 IBN458738 ILJ458738 IVF458738 JFB458738 JOX458738 JYT458738 KIP458738 KSL458738 LCH458738 LMD458738 LVZ458738 MFV458738 MPR458738 MZN458738 NJJ458738 NTF458738 ODB458738 OMX458738 OWT458738 PGP458738 PQL458738 QAH458738 QKD458738 QTZ458738 RDV458738 RNR458738 RXN458738 SHJ458738 SRF458738 TBB458738 TKX458738 TUT458738 UEP458738 UOL458738 UYH458738 VID458738 VRZ458738 WBV458738 WLR458738 WVN458738 JB524274 SX524274 ACT524274 AMP524274 AWL524274 BGH524274 BQD524274 BZZ524274 CJV524274 CTR524274 DDN524274 DNJ524274 DXF524274 EHB524274 EQX524274 FAT524274 FKP524274 FUL524274 GEH524274 GOD524274 GXZ524274 HHV524274 HRR524274 IBN524274 ILJ524274 IVF524274 JFB524274 JOX524274 JYT524274 KIP524274 KSL524274 LCH524274 LMD524274 LVZ524274 MFV524274 MPR524274 MZN524274 NJJ524274 NTF524274 ODB524274 OMX524274 OWT524274 PGP524274 PQL524274 QAH524274 QKD524274 QTZ524274 RDV524274 RNR524274 RXN524274 SHJ524274 SRF524274 TBB524274 TKX524274 TUT524274 UEP524274 UOL524274 UYH524274 VID524274 VRZ524274 WBV524274 WLR524274 WVN524274 JB589810 SX589810 ACT589810 AMP589810 AWL589810 BGH589810 BQD589810 BZZ589810 CJV589810 CTR589810 DDN589810 DNJ589810 DXF589810 EHB589810 EQX589810 FAT589810 FKP589810 FUL589810 GEH589810 GOD589810 GXZ589810 HHV589810 HRR589810 IBN589810 ILJ589810 IVF589810 JFB589810 JOX589810 JYT589810 KIP589810 KSL589810 LCH589810 LMD589810 LVZ589810 MFV589810 MPR589810 MZN589810 NJJ589810 NTF589810 ODB589810 OMX589810 OWT589810 PGP589810 PQL589810 QAH589810 QKD589810 QTZ589810 RDV589810 RNR589810 RXN589810 SHJ589810 SRF589810 TBB589810 TKX589810 TUT589810 UEP589810 UOL589810 UYH589810 VID589810 VRZ589810 WBV589810 WLR589810 WVN589810 JB655346 SX655346 ACT655346 AMP655346 AWL655346 BGH655346 BQD655346 BZZ655346 CJV655346 CTR655346 DDN655346 DNJ655346 DXF655346 EHB655346 EQX655346 FAT655346 FKP655346 FUL655346 GEH655346 GOD655346 GXZ655346 HHV655346 HRR655346 IBN655346 ILJ655346 IVF655346 JFB655346 JOX655346 JYT655346 KIP655346 KSL655346 LCH655346 LMD655346 LVZ655346 MFV655346 MPR655346 MZN655346 NJJ655346 NTF655346 ODB655346 OMX655346 OWT655346 PGP655346 PQL655346 QAH655346 QKD655346 QTZ655346 RDV655346 RNR655346 RXN655346 SHJ655346 SRF655346 TBB655346 TKX655346 TUT655346 UEP655346 UOL655346 UYH655346 VID655346 VRZ655346 WBV655346 WLR655346 WVN655346 JB720882 SX720882 ACT720882 AMP720882 AWL720882 BGH720882 BQD720882 BZZ720882 CJV720882 CTR720882 DDN720882 DNJ720882 DXF720882 EHB720882 EQX720882 FAT720882 FKP720882 FUL720882 GEH720882 GOD720882 GXZ720882 HHV720882 HRR720882 IBN720882 ILJ720882 IVF720882 JFB720882 JOX720882 JYT720882 KIP720882 KSL720882 LCH720882 LMD720882 LVZ720882 MFV720882 MPR720882 MZN720882 NJJ720882 NTF720882 ODB720882 OMX720882 OWT720882 PGP720882 PQL720882 QAH720882 QKD720882 QTZ720882 RDV720882 RNR720882 RXN720882 SHJ720882 SRF720882 TBB720882 TKX720882 TUT720882 UEP720882 UOL720882 UYH720882 VID720882 VRZ720882 WBV720882 WLR720882 WVN720882 JB786418 SX786418 ACT786418 AMP786418 AWL786418 BGH786418 BQD786418 BZZ786418 CJV786418 CTR786418 DDN786418 DNJ786418 DXF786418 EHB786418 EQX786418 FAT786418 FKP786418 FUL786418 GEH786418 GOD786418 GXZ786418 HHV786418 HRR786418 IBN786418 ILJ786418 IVF786418 JFB786418 JOX786418 JYT786418 KIP786418 KSL786418 LCH786418 LMD786418 LVZ786418 MFV786418 MPR786418 MZN786418 NJJ786418 NTF786418 ODB786418 OMX786418 OWT786418 PGP786418 PQL786418 QAH786418 QKD786418 QTZ786418 RDV786418 RNR786418 RXN786418 SHJ786418 SRF786418 TBB786418 TKX786418 TUT786418 UEP786418 UOL786418 UYH786418 VID786418 VRZ786418 WBV786418 WLR786418 WVN786418 JB851954 SX851954 ACT851954 AMP851954 AWL851954 BGH851954 BQD851954 BZZ851954 CJV851954 CTR851954 DDN851954 DNJ851954 DXF851954 EHB851954 EQX851954 FAT851954 FKP851954 FUL851954 GEH851954 GOD851954 GXZ851954 HHV851954 HRR851954 IBN851954 ILJ851954 IVF851954 JFB851954 JOX851954 JYT851954 KIP851954 KSL851954 LCH851954 LMD851954 LVZ851954 MFV851954 MPR851954 MZN851954 NJJ851954 NTF851954 ODB851954 OMX851954 OWT851954 PGP851954 PQL851954 QAH851954 QKD851954 QTZ851954 RDV851954 RNR851954 RXN851954 SHJ851954 SRF851954 TBB851954 TKX851954 TUT851954 UEP851954 UOL851954 UYH851954 VID851954 VRZ851954 WBV851954 WLR851954 WVN851954 JB917490 SX917490 ACT917490 AMP917490 AWL917490 BGH917490 BQD917490 BZZ917490 CJV917490 CTR917490 DDN917490 DNJ917490 DXF917490 EHB917490 EQX917490 FAT917490 FKP917490 FUL917490 GEH917490 GOD917490 GXZ917490 HHV917490 HRR917490 IBN917490 ILJ917490 IVF917490 JFB917490 JOX917490 JYT917490 KIP917490 KSL917490 LCH917490 LMD917490 LVZ917490 MFV917490 MPR917490 MZN917490 NJJ917490 NTF917490 ODB917490 OMX917490 OWT917490 PGP917490 PQL917490 QAH917490 QKD917490 QTZ917490 RDV917490 RNR917490 RXN917490 SHJ917490 SRF917490 TBB917490 TKX917490 TUT917490 UEP917490 UOL917490 UYH917490 VID917490 VRZ917490 WBV917490 WLR917490 WVN917490 JB983026 SX983026 ACT983026 AMP983026 AWL983026 BGH983026 BQD983026 BZZ983026 CJV983026 CTR983026 DDN983026 DNJ983026 DXF983026 EHB983026 EQX983026 FAT983026 FKP983026 FUL983026 GEH983026 GOD983026 GXZ983026 HHV983026 HRR983026 IBN983026 ILJ983026 IVF983026 JFB983026 JOX983026 JYT983026 KIP983026 KSL983026 LCH983026 LMD983026 LVZ983026 MFV983026 MPR983026 MZN983026 NJJ983026 NTF983026 ODB983026 OMX983026 OWT983026 PGP983026 PQL983026 QAH983026 QKD983026 QTZ983026 RDV983026 RNR983026 RXN983026 SHJ983026 SRF983026 TBB983026 TKX983026 TUT983026 UEP983026 UOL983026 UYH983026 VID983026 VRZ983026 WBV983026 WLR983026 WVN983026" xr:uid="{BE1CD149-1C81-4076-8CF2-2D3D74505422}">
      <formula1>YEAR(JB65522)=JF65511</formula1>
    </dataValidation>
    <dataValidation type="custom" allowBlank="1" showInputMessage="1" showErrorMessage="1" errorTitle="INS" error="Data crearii trebuie _x000a_sa fie o data valida si _x000a_sa apartina anului de reaportare." sqref="IY65522 SU65522 ACQ65522 AMM65522 AWI65522 BGE65522 BQA65522 BZW65522 CJS65522 CTO65522 DDK65522 DNG65522 DXC65522 EGY65522 EQU65522 FAQ65522 FKM65522 FUI65522 GEE65522 GOA65522 GXW65522 HHS65522 HRO65522 IBK65522 ILG65522 IVC65522 JEY65522 JOU65522 JYQ65522 KIM65522 KSI65522 LCE65522 LMA65522 LVW65522 MFS65522 MPO65522 MZK65522 NJG65522 NTC65522 OCY65522 OMU65522 OWQ65522 PGM65522 PQI65522 QAE65522 QKA65522 QTW65522 RDS65522 RNO65522 RXK65522 SHG65522 SRC65522 TAY65522 TKU65522 TUQ65522 UEM65522 UOI65522 UYE65522 VIA65522 VRW65522 WBS65522 WLO65522 WVK65522 IY131058 SU131058 ACQ131058 AMM131058 AWI131058 BGE131058 BQA131058 BZW131058 CJS131058 CTO131058 DDK131058 DNG131058 DXC131058 EGY131058 EQU131058 FAQ131058 FKM131058 FUI131058 GEE131058 GOA131058 GXW131058 HHS131058 HRO131058 IBK131058 ILG131058 IVC131058 JEY131058 JOU131058 JYQ131058 KIM131058 KSI131058 LCE131058 LMA131058 LVW131058 MFS131058 MPO131058 MZK131058 NJG131058 NTC131058 OCY131058 OMU131058 OWQ131058 PGM131058 PQI131058 QAE131058 QKA131058 QTW131058 RDS131058 RNO131058 RXK131058 SHG131058 SRC131058 TAY131058 TKU131058 TUQ131058 UEM131058 UOI131058 UYE131058 VIA131058 VRW131058 WBS131058 WLO131058 WVK131058 IY196594 SU196594 ACQ196594 AMM196594 AWI196594 BGE196594 BQA196594 BZW196594 CJS196594 CTO196594 DDK196594 DNG196594 DXC196594 EGY196594 EQU196594 FAQ196594 FKM196594 FUI196594 GEE196594 GOA196594 GXW196594 HHS196594 HRO196594 IBK196594 ILG196594 IVC196594 JEY196594 JOU196594 JYQ196594 KIM196594 KSI196594 LCE196594 LMA196594 LVW196594 MFS196594 MPO196594 MZK196594 NJG196594 NTC196594 OCY196594 OMU196594 OWQ196594 PGM196594 PQI196594 QAE196594 QKA196594 QTW196594 RDS196594 RNO196594 RXK196594 SHG196594 SRC196594 TAY196594 TKU196594 TUQ196594 UEM196594 UOI196594 UYE196594 VIA196594 VRW196594 WBS196594 WLO196594 WVK196594 IY262130 SU262130 ACQ262130 AMM262130 AWI262130 BGE262130 BQA262130 BZW262130 CJS262130 CTO262130 DDK262130 DNG262130 DXC262130 EGY262130 EQU262130 FAQ262130 FKM262130 FUI262130 GEE262130 GOA262130 GXW262130 HHS262130 HRO262130 IBK262130 ILG262130 IVC262130 JEY262130 JOU262130 JYQ262130 KIM262130 KSI262130 LCE262130 LMA262130 LVW262130 MFS262130 MPO262130 MZK262130 NJG262130 NTC262130 OCY262130 OMU262130 OWQ262130 PGM262130 PQI262130 QAE262130 QKA262130 QTW262130 RDS262130 RNO262130 RXK262130 SHG262130 SRC262130 TAY262130 TKU262130 TUQ262130 UEM262130 UOI262130 UYE262130 VIA262130 VRW262130 WBS262130 WLO262130 WVK262130 IY327666 SU327666 ACQ327666 AMM327666 AWI327666 BGE327666 BQA327666 BZW327666 CJS327666 CTO327666 DDK327666 DNG327666 DXC327666 EGY327666 EQU327666 FAQ327666 FKM327666 FUI327666 GEE327666 GOA327666 GXW327666 HHS327666 HRO327666 IBK327666 ILG327666 IVC327666 JEY327666 JOU327666 JYQ327666 KIM327666 KSI327666 LCE327666 LMA327666 LVW327666 MFS327666 MPO327666 MZK327666 NJG327666 NTC327666 OCY327666 OMU327666 OWQ327666 PGM327666 PQI327666 QAE327666 QKA327666 QTW327666 RDS327666 RNO327666 RXK327666 SHG327666 SRC327666 TAY327666 TKU327666 TUQ327666 UEM327666 UOI327666 UYE327666 VIA327666 VRW327666 WBS327666 WLO327666 WVK327666 IY393202 SU393202 ACQ393202 AMM393202 AWI393202 BGE393202 BQA393202 BZW393202 CJS393202 CTO393202 DDK393202 DNG393202 DXC393202 EGY393202 EQU393202 FAQ393202 FKM393202 FUI393202 GEE393202 GOA393202 GXW393202 HHS393202 HRO393202 IBK393202 ILG393202 IVC393202 JEY393202 JOU393202 JYQ393202 KIM393202 KSI393202 LCE393202 LMA393202 LVW393202 MFS393202 MPO393202 MZK393202 NJG393202 NTC393202 OCY393202 OMU393202 OWQ393202 PGM393202 PQI393202 QAE393202 QKA393202 QTW393202 RDS393202 RNO393202 RXK393202 SHG393202 SRC393202 TAY393202 TKU393202 TUQ393202 UEM393202 UOI393202 UYE393202 VIA393202 VRW393202 WBS393202 WLO393202 WVK393202 IY458738 SU458738 ACQ458738 AMM458738 AWI458738 BGE458738 BQA458738 BZW458738 CJS458738 CTO458738 DDK458738 DNG458738 DXC458738 EGY458738 EQU458738 FAQ458738 FKM458738 FUI458738 GEE458738 GOA458738 GXW458738 HHS458738 HRO458738 IBK458738 ILG458738 IVC458738 JEY458738 JOU458738 JYQ458738 KIM458738 KSI458738 LCE458738 LMA458738 LVW458738 MFS458738 MPO458738 MZK458738 NJG458738 NTC458738 OCY458738 OMU458738 OWQ458738 PGM458738 PQI458738 QAE458738 QKA458738 QTW458738 RDS458738 RNO458738 RXK458738 SHG458738 SRC458738 TAY458738 TKU458738 TUQ458738 UEM458738 UOI458738 UYE458738 VIA458738 VRW458738 WBS458738 WLO458738 WVK458738 IY524274 SU524274 ACQ524274 AMM524274 AWI524274 BGE524274 BQA524274 BZW524274 CJS524274 CTO524274 DDK524274 DNG524274 DXC524274 EGY524274 EQU524274 FAQ524274 FKM524274 FUI524274 GEE524274 GOA524274 GXW524274 HHS524274 HRO524274 IBK524274 ILG524274 IVC524274 JEY524274 JOU524274 JYQ524274 KIM524274 KSI524274 LCE524274 LMA524274 LVW524274 MFS524274 MPO524274 MZK524274 NJG524274 NTC524274 OCY524274 OMU524274 OWQ524274 PGM524274 PQI524274 QAE524274 QKA524274 QTW524274 RDS524274 RNO524274 RXK524274 SHG524274 SRC524274 TAY524274 TKU524274 TUQ524274 UEM524274 UOI524274 UYE524274 VIA524274 VRW524274 WBS524274 WLO524274 WVK524274 IY589810 SU589810 ACQ589810 AMM589810 AWI589810 BGE589810 BQA589810 BZW589810 CJS589810 CTO589810 DDK589810 DNG589810 DXC589810 EGY589810 EQU589810 FAQ589810 FKM589810 FUI589810 GEE589810 GOA589810 GXW589810 HHS589810 HRO589810 IBK589810 ILG589810 IVC589810 JEY589810 JOU589810 JYQ589810 KIM589810 KSI589810 LCE589810 LMA589810 LVW589810 MFS589810 MPO589810 MZK589810 NJG589810 NTC589810 OCY589810 OMU589810 OWQ589810 PGM589810 PQI589810 QAE589810 QKA589810 QTW589810 RDS589810 RNO589810 RXK589810 SHG589810 SRC589810 TAY589810 TKU589810 TUQ589810 UEM589810 UOI589810 UYE589810 VIA589810 VRW589810 WBS589810 WLO589810 WVK589810 IY655346 SU655346 ACQ655346 AMM655346 AWI655346 BGE655346 BQA655346 BZW655346 CJS655346 CTO655346 DDK655346 DNG655346 DXC655346 EGY655346 EQU655346 FAQ655346 FKM655346 FUI655346 GEE655346 GOA655346 GXW655346 HHS655346 HRO655346 IBK655346 ILG655346 IVC655346 JEY655346 JOU655346 JYQ655346 KIM655346 KSI655346 LCE655346 LMA655346 LVW655346 MFS655346 MPO655346 MZK655346 NJG655346 NTC655346 OCY655346 OMU655346 OWQ655346 PGM655346 PQI655346 QAE655346 QKA655346 QTW655346 RDS655346 RNO655346 RXK655346 SHG655346 SRC655346 TAY655346 TKU655346 TUQ655346 UEM655346 UOI655346 UYE655346 VIA655346 VRW655346 WBS655346 WLO655346 WVK655346 IY720882 SU720882 ACQ720882 AMM720882 AWI720882 BGE720882 BQA720882 BZW720882 CJS720882 CTO720882 DDK720882 DNG720882 DXC720882 EGY720882 EQU720882 FAQ720882 FKM720882 FUI720882 GEE720882 GOA720882 GXW720882 HHS720882 HRO720882 IBK720882 ILG720882 IVC720882 JEY720882 JOU720882 JYQ720882 KIM720882 KSI720882 LCE720882 LMA720882 LVW720882 MFS720882 MPO720882 MZK720882 NJG720882 NTC720882 OCY720882 OMU720882 OWQ720882 PGM720882 PQI720882 QAE720882 QKA720882 QTW720882 RDS720882 RNO720882 RXK720882 SHG720882 SRC720882 TAY720882 TKU720882 TUQ720882 UEM720882 UOI720882 UYE720882 VIA720882 VRW720882 WBS720882 WLO720882 WVK720882 IY786418 SU786418 ACQ786418 AMM786418 AWI786418 BGE786418 BQA786418 BZW786418 CJS786418 CTO786418 DDK786418 DNG786418 DXC786418 EGY786418 EQU786418 FAQ786418 FKM786418 FUI786418 GEE786418 GOA786418 GXW786418 HHS786418 HRO786418 IBK786418 ILG786418 IVC786418 JEY786418 JOU786418 JYQ786418 KIM786418 KSI786418 LCE786418 LMA786418 LVW786418 MFS786418 MPO786418 MZK786418 NJG786418 NTC786418 OCY786418 OMU786418 OWQ786418 PGM786418 PQI786418 QAE786418 QKA786418 QTW786418 RDS786418 RNO786418 RXK786418 SHG786418 SRC786418 TAY786418 TKU786418 TUQ786418 UEM786418 UOI786418 UYE786418 VIA786418 VRW786418 WBS786418 WLO786418 WVK786418 IY851954 SU851954 ACQ851954 AMM851954 AWI851954 BGE851954 BQA851954 BZW851954 CJS851954 CTO851954 DDK851954 DNG851954 DXC851954 EGY851954 EQU851954 FAQ851954 FKM851954 FUI851954 GEE851954 GOA851954 GXW851954 HHS851954 HRO851954 IBK851954 ILG851954 IVC851954 JEY851954 JOU851954 JYQ851954 KIM851954 KSI851954 LCE851954 LMA851954 LVW851954 MFS851954 MPO851954 MZK851954 NJG851954 NTC851954 OCY851954 OMU851954 OWQ851954 PGM851954 PQI851954 QAE851954 QKA851954 QTW851954 RDS851954 RNO851954 RXK851954 SHG851954 SRC851954 TAY851954 TKU851954 TUQ851954 UEM851954 UOI851954 UYE851954 VIA851954 VRW851954 WBS851954 WLO851954 WVK851954 IY917490 SU917490 ACQ917490 AMM917490 AWI917490 BGE917490 BQA917490 BZW917490 CJS917490 CTO917490 DDK917490 DNG917490 DXC917490 EGY917490 EQU917490 FAQ917490 FKM917490 FUI917490 GEE917490 GOA917490 GXW917490 HHS917490 HRO917490 IBK917490 ILG917490 IVC917490 JEY917490 JOU917490 JYQ917490 KIM917490 KSI917490 LCE917490 LMA917490 LVW917490 MFS917490 MPO917490 MZK917490 NJG917490 NTC917490 OCY917490 OMU917490 OWQ917490 PGM917490 PQI917490 QAE917490 QKA917490 QTW917490 RDS917490 RNO917490 RXK917490 SHG917490 SRC917490 TAY917490 TKU917490 TUQ917490 UEM917490 UOI917490 UYE917490 VIA917490 VRW917490 WBS917490 WLO917490 WVK917490 IY983026 SU983026 ACQ983026 AMM983026 AWI983026 BGE983026 BQA983026 BZW983026 CJS983026 CTO983026 DDK983026 DNG983026 DXC983026 EGY983026 EQU983026 FAQ983026 FKM983026 FUI983026 GEE983026 GOA983026 GXW983026 HHS983026 HRO983026 IBK983026 ILG983026 IVC983026 JEY983026 JOU983026 JYQ983026 KIM983026 KSI983026 LCE983026 LMA983026 LVW983026 MFS983026 MPO983026 MZK983026 NJG983026 NTC983026 OCY983026 OMU983026 OWQ983026 PGM983026 PQI983026 QAE983026 QKA983026 QTW983026 RDS983026 RNO983026 RXK983026 SHG983026 SRC983026 TAY983026 TKU983026 TUQ983026 UEM983026 UOI983026 UYE983026 VIA983026 VRW983026 WBS983026 WLO983026 WVK983026" xr:uid="{8F6DBFC2-1034-4116-B4EC-18181FF287B4}">
      <formula1>YEAR(IY65522)=JF65511</formula1>
    </dataValidation>
    <dataValidation type="whole" allowBlank="1" showInputMessage="1" showErrorMessage="1" errorTitle=" INS" error="Introduceti numarul de luni efective de functionare in cadrul exercitiului financiar. _x000a_Valoarea trebuie sa fie minim 1 si maxim 12. " sqref="G5" xr:uid="{141CA67E-5F76-4155-BC17-30A9B2DA6CF5}">
      <formula1>1</formula1>
      <formula2>12</formula2>
    </dataValidation>
    <dataValidation type="custom" allowBlank="1" showInputMessage="1" showErrorMessage="1" errorTitle="INS" error="Data mutarii sediului din alt judet trebuie _x000a_sa apartina anului de reaportare." sqref="C131073 C196609 C262145 C327681 C393217 C458753 C524289 C589825 C655361 C720897 C786433 C851969 C917505 C983041 C65537" xr:uid="{C05C423D-4AC3-48D4-B11B-C42B56EAFBEE}">
      <formula1>YEAR(C65537)=H65511</formula1>
    </dataValidation>
    <dataValidation type="custom" allowBlank="1" showInputMessage="1" showErrorMessage="1" errorTitle="INS" error="Data mutarii sediului in alt judet _x000a_trebuie sa fie o data valida si _x000a_sa apartina anului de reaportare." sqref="C131067 C196603 C262139 C327675 C393211 C458747 C524283 C589819 C655355 C720891 C786427 C851963 C917499 C983035 C65531" xr:uid="{C4779C27-9A60-4D1F-AEC4-7B1FAFC88B85}">
      <formula1>YEAR(C65531)=H65511</formula1>
    </dataValidation>
    <dataValidation type="custom" allowBlank="1" showInputMessage="1" showErrorMessage="1" errorTitle="INS" error="Data crearii trebuie _x000a_sa fie o data valida si _x000a_sa apartina anului de reaportare." sqref="C131058 C196594 C262130 C327666 C393202 C458738 C524274 C589810 C655346 C720882 C786418 C851954 C917490 C983026 C65522" xr:uid="{DB8D1EE5-7966-4A8B-88C1-CAF34EAD453C}">
      <formula1>YEAR(C65522)=H65511</formula1>
    </dataValidation>
    <dataValidation type="custom" allowBlank="1" showInputMessage="1" showErrorMessage="1" errorTitle="INS" error="Data incetarii definitive a activitatii trebuie _x000a_sa apartina anului de reaportare." sqref="E131067 E65531 E983035 E917499 E851963 E786427 E720891 E655355 E589819 E524283 E458747 E393211 E327675 E262139 E196603" xr:uid="{8C79DCEB-2E1A-4942-A44C-B4228F94F679}">
      <formula1>YEAR(E65531)=H65511</formula1>
    </dataValidation>
    <dataValidation type="custom" allowBlank="1" showInputMessage="1" showErrorMessage="1" errorTitle="INS" error="Data incetarii temporare  _x000a_sa fie o data valida si _x000a_sa apartina anului de reaportare." sqref="E131058 E65522 E983026 E917490 E851954 E786418 E720882 E655346 E589810 E524274 E458738 E393202 E327666 E262130 E196594" xr:uid="{CF36C3E1-0CFC-44BD-BDC0-9FF3E625B048}">
      <formula1>YEAR(E65522)=H65511</formula1>
    </dataValidation>
    <dataValidation type="list" allowBlank="1" showInputMessage="1" showErrorMessage="1" errorTitle="INS" error="Alege din lista derulanta." sqref="E262137 E196601 E131065 E65529 E983033 E917497 E851961 E786425 E720889 E655353 E589817 E524281 E458745 E393209 E327673" xr:uid="{17DA354D-4FF9-401F-B7F8-773D1FC356A4}">
      <formula1>INDIRECT(T65514)</formula1>
    </dataValidation>
    <dataValidation type="list" allowBlank="1" showInputMessage="1" showErrorMessage="1" errorTitle="INS" error="Alege din lista derulanta." sqref="E262128 E196592 E131056 E65520 E983024 E917488 E851952 E786416 E720880 E655344 E589808 E524272 E458736 E393200 E327664" xr:uid="{B9E01871-B768-4BE2-B7C7-6C5B4E1CD78C}">
      <formula1>INDIRECT(T65513)</formula1>
    </dataValidation>
    <dataValidation type="list" allowBlank="1" showInputMessage="1" showErrorMessage="1" errorTitle="INS" error="Alege din lista derulanta." sqref="C65520 WVK983024 WLO983024 WBS983024 VRW983024 VIA983024 UYE983024 UOI983024 UEM983024 TUQ983024 TKU983024 TAY983024 SRC983024 SHG983024 RXK983024 RNO983024 RDS983024 QTW983024 QKA983024 QAE983024 PQI983024 PGM983024 OWQ983024 OMU983024 OCY983024 NTC983024 NJG983024 MZK983024 MPO983024 MFS983024 LVW983024 LMA983024 LCE983024 KSI983024 KIM983024 JYQ983024 JOU983024 JEY983024 IVC983024 ILG983024 IBK983024 HRO983024 HHS983024 GXW983024 GOA983024 GEE983024 FUI983024 FKM983024 FAQ983024 EQU983024 EGY983024 DXC983024 DNG983024 DDK983024 CTO983024 CJS983024 BZW983024 BQA983024 BGE983024 AWI983024 AMM983024 ACQ983024 SU983024 IY983024 C983024 WVK917488 WLO917488 WBS917488 VRW917488 VIA917488 UYE917488 UOI917488 UEM917488 TUQ917488 TKU917488 TAY917488 SRC917488 SHG917488 RXK917488 RNO917488 RDS917488 QTW917488 QKA917488 QAE917488 PQI917488 PGM917488 OWQ917488 OMU917488 OCY917488 NTC917488 NJG917488 MZK917488 MPO917488 MFS917488 LVW917488 LMA917488 LCE917488 KSI917488 KIM917488 JYQ917488 JOU917488 JEY917488 IVC917488 ILG917488 IBK917488 HRO917488 HHS917488 GXW917488 GOA917488 GEE917488 FUI917488 FKM917488 FAQ917488 EQU917488 EGY917488 DXC917488 DNG917488 DDK917488 CTO917488 CJS917488 BZW917488 BQA917488 BGE917488 AWI917488 AMM917488 ACQ917488 SU917488 IY917488 C917488 WVK851952 WLO851952 WBS851952 VRW851952 VIA851952 UYE851952 UOI851952 UEM851952 TUQ851952 TKU851952 TAY851952 SRC851952 SHG851952 RXK851952 RNO851952 RDS851952 QTW851952 QKA851952 QAE851952 PQI851952 PGM851952 OWQ851952 OMU851952 OCY851952 NTC851952 NJG851952 MZK851952 MPO851952 MFS851952 LVW851952 LMA851952 LCE851952 KSI851952 KIM851952 JYQ851952 JOU851952 JEY851952 IVC851952 ILG851952 IBK851952 HRO851952 HHS851952 GXW851952 GOA851952 GEE851952 FUI851952 FKM851952 FAQ851952 EQU851952 EGY851952 DXC851952 DNG851952 DDK851952 CTO851952 CJS851952 BZW851952 BQA851952 BGE851952 AWI851952 AMM851952 ACQ851952 SU851952 IY851952 C851952 WVK786416 WLO786416 WBS786416 VRW786416 VIA786416 UYE786416 UOI786416 UEM786416 TUQ786416 TKU786416 TAY786416 SRC786416 SHG786416 RXK786416 RNO786416 RDS786416 QTW786416 QKA786416 QAE786416 PQI786416 PGM786416 OWQ786416 OMU786416 OCY786416 NTC786416 NJG786416 MZK786416 MPO786416 MFS786416 LVW786416 LMA786416 LCE786416 KSI786416 KIM786416 JYQ786416 JOU786416 JEY786416 IVC786416 ILG786416 IBK786416 HRO786416 HHS786416 GXW786416 GOA786416 GEE786416 FUI786416 FKM786416 FAQ786416 EQU786416 EGY786416 DXC786416 DNG786416 DDK786416 CTO786416 CJS786416 BZW786416 BQA786416 BGE786416 AWI786416 AMM786416 ACQ786416 SU786416 IY786416 C786416 WVK720880 WLO720880 WBS720880 VRW720880 VIA720880 UYE720880 UOI720880 UEM720880 TUQ720880 TKU720880 TAY720880 SRC720880 SHG720880 RXK720880 RNO720880 RDS720880 QTW720880 QKA720880 QAE720880 PQI720880 PGM720880 OWQ720880 OMU720880 OCY720880 NTC720880 NJG720880 MZK720880 MPO720880 MFS720880 LVW720880 LMA720880 LCE720880 KSI720880 KIM720880 JYQ720880 JOU720880 JEY720880 IVC720880 ILG720880 IBK720880 HRO720880 HHS720880 GXW720880 GOA720880 GEE720880 FUI720880 FKM720880 FAQ720880 EQU720880 EGY720880 DXC720880 DNG720880 DDK720880 CTO720880 CJS720880 BZW720880 BQA720880 BGE720880 AWI720880 AMM720880 ACQ720880 SU720880 IY720880 C720880 WVK655344 WLO655344 WBS655344 VRW655344 VIA655344 UYE655344 UOI655344 UEM655344 TUQ655344 TKU655344 TAY655344 SRC655344 SHG655344 RXK655344 RNO655344 RDS655344 QTW655344 QKA655344 QAE655344 PQI655344 PGM655344 OWQ655344 OMU655344 OCY655344 NTC655344 NJG655344 MZK655344 MPO655344 MFS655344 LVW655344 LMA655344 LCE655344 KSI655344 KIM655344 JYQ655344 JOU655344 JEY655344 IVC655344 ILG655344 IBK655344 HRO655344 HHS655344 GXW655344 GOA655344 GEE655344 FUI655344 FKM655344 FAQ655344 EQU655344 EGY655344 DXC655344 DNG655344 DDK655344 CTO655344 CJS655344 BZW655344 BQA655344 BGE655344 AWI655344 AMM655344 ACQ655344 SU655344 IY655344 C655344 WVK589808 WLO589808 WBS589808 VRW589808 VIA589808 UYE589808 UOI589808 UEM589808 TUQ589808 TKU589808 TAY589808 SRC589808 SHG589808 RXK589808 RNO589808 RDS589808 QTW589808 QKA589808 QAE589808 PQI589808 PGM589808 OWQ589808 OMU589808 OCY589808 NTC589808 NJG589808 MZK589808 MPO589808 MFS589808 LVW589808 LMA589808 LCE589808 KSI589808 KIM589808 JYQ589808 JOU589808 JEY589808 IVC589808 ILG589808 IBK589808 HRO589808 HHS589808 GXW589808 GOA589808 GEE589808 FUI589808 FKM589808 FAQ589808 EQU589808 EGY589808 DXC589808 DNG589808 DDK589808 CTO589808 CJS589808 BZW589808 BQA589808 BGE589808 AWI589808 AMM589808 ACQ589808 SU589808 IY589808 C589808 WVK524272 WLO524272 WBS524272 VRW524272 VIA524272 UYE524272 UOI524272 UEM524272 TUQ524272 TKU524272 TAY524272 SRC524272 SHG524272 RXK524272 RNO524272 RDS524272 QTW524272 QKA524272 QAE524272 PQI524272 PGM524272 OWQ524272 OMU524272 OCY524272 NTC524272 NJG524272 MZK524272 MPO524272 MFS524272 LVW524272 LMA524272 LCE524272 KSI524272 KIM524272 JYQ524272 JOU524272 JEY524272 IVC524272 ILG524272 IBK524272 HRO524272 HHS524272 GXW524272 GOA524272 GEE524272 FUI524272 FKM524272 FAQ524272 EQU524272 EGY524272 DXC524272 DNG524272 DDK524272 CTO524272 CJS524272 BZW524272 BQA524272 BGE524272 AWI524272 AMM524272 ACQ524272 SU524272 IY524272 C524272 WVK458736 WLO458736 WBS458736 VRW458736 VIA458736 UYE458736 UOI458736 UEM458736 TUQ458736 TKU458736 TAY458736 SRC458736 SHG458736 RXK458736 RNO458736 RDS458736 QTW458736 QKA458736 QAE458736 PQI458736 PGM458736 OWQ458736 OMU458736 OCY458736 NTC458736 NJG458736 MZK458736 MPO458736 MFS458736 LVW458736 LMA458736 LCE458736 KSI458736 KIM458736 JYQ458736 JOU458736 JEY458736 IVC458736 ILG458736 IBK458736 HRO458736 HHS458736 GXW458736 GOA458736 GEE458736 FUI458736 FKM458736 FAQ458736 EQU458736 EGY458736 DXC458736 DNG458736 DDK458736 CTO458736 CJS458736 BZW458736 BQA458736 BGE458736 AWI458736 AMM458736 ACQ458736 SU458736 IY458736 C458736 WVK393200 WLO393200 WBS393200 VRW393200 VIA393200 UYE393200 UOI393200 UEM393200 TUQ393200 TKU393200 TAY393200 SRC393200 SHG393200 RXK393200 RNO393200 RDS393200 QTW393200 QKA393200 QAE393200 PQI393200 PGM393200 OWQ393200 OMU393200 OCY393200 NTC393200 NJG393200 MZK393200 MPO393200 MFS393200 LVW393200 LMA393200 LCE393200 KSI393200 KIM393200 JYQ393200 JOU393200 JEY393200 IVC393200 ILG393200 IBK393200 HRO393200 HHS393200 GXW393200 GOA393200 GEE393200 FUI393200 FKM393200 FAQ393200 EQU393200 EGY393200 DXC393200 DNG393200 DDK393200 CTO393200 CJS393200 BZW393200 BQA393200 BGE393200 AWI393200 AMM393200 ACQ393200 SU393200 IY393200 C393200 WVK327664 WLO327664 WBS327664 VRW327664 VIA327664 UYE327664 UOI327664 UEM327664 TUQ327664 TKU327664 TAY327664 SRC327664 SHG327664 RXK327664 RNO327664 RDS327664 QTW327664 QKA327664 QAE327664 PQI327664 PGM327664 OWQ327664 OMU327664 OCY327664 NTC327664 NJG327664 MZK327664 MPO327664 MFS327664 LVW327664 LMA327664 LCE327664 KSI327664 KIM327664 JYQ327664 JOU327664 JEY327664 IVC327664 ILG327664 IBK327664 HRO327664 HHS327664 GXW327664 GOA327664 GEE327664 FUI327664 FKM327664 FAQ327664 EQU327664 EGY327664 DXC327664 DNG327664 DDK327664 CTO327664 CJS327664 BZW327664 BQA327664 BGE327664 AWI327664 AMM327664 ACQ327664 SU327664 IY327664 C327664 WVK262128 WLO262128 WBS262128 VRW262128 VIA262128 UYE262128 UOI262128 UEM262128 TUQ262128 TKU262128 TAY262128 SRC262128 SHG262128 RXK262128 RNO262128 RDS262128 QTW262128 QKA262128 QAE262128 PQI262128 PGM262128 OWQ262128 OMU262128 OCY262128 NTC262128 NJG262128 MZK262128 MPO262128 MFS262128 LVW262128 LMA262128 LCE262128 KSI262128 KIM262128 JYQ262128 JOU262128 JEY262128 IVC262128 ILG262128 IBK262128 HRO262128 HHS262128 GXW262128 GOA262128 GEE262128 FUI262128 FKM262128 FAQ262128 EQU262128 EGY262128 DXC262128 DNG262128 DDK262128 CTO262128 CJS262128 BZW262128 BQA262128 BGE262128 AWI262128 AMM262128 ACQ262128 SU262128 IY262128 C262128 WVK196592 WLO196592 WBS196592 VRW196592 VIA196592 UYE196592 UOI196592 UEM196592 TUQ196592 TKU196592 TAY196592 SRC196592 SHG196592 RXK196592 RNO196592 RDS196592 QTW196592 QKA196592 QAE196592 PQI196592 PGM196592 OWQ196592 OMU196592 OCY196592 NTC196592 NJG196592 MZK196592 MPO196592 MFS196592 LVW196592 LMA196592 LCE196592 KSI196592 KIM196592 JYQ196592 JOU196592 JEY196592 IVC196592 ILG196592 IBK196592 HRO196592 HHS196592 GXW196592 GOA196592 GEE196592 FUI196592 FKM196592 FAQ196592 EQU196592 EGY196592 DXC196592 DNG196592 DDK196592 CTO196592 CJS196592 BZW196592 BQA196592 BGE196592 AWI196592 AMM196592 ACQ196592 SU196592 IY196592 C196592 WVK131056 WLO131056 WBS131056 VRW131056 VIA131056 UYE131056 UOI131056 UEM131056 TUQ131056 TKU131056 TAY131056 SRC131056 SHG131056 RXK131056 RNO131056 RDS131056 QTW131056 QKA131056 QAE131056 PQI131056 PGM131056 OWQ131056 OMU131056 OCY131056 NTC131056 NJG131056 MZK131056 MPO131056 MFS131056 LVW131056 LMA131056 LCE131056 KSI131056 KIM131056 JYQ131056 JOU131056 JEY131056 IVC131056 ILG131056 IBK131056 HRO131056 HHS131056 GXW131056 GOA131056 GEE131056 FUI131056 FKM131056 FAQ131056 EQU131056 EGY131056 DXC131056 DNG131056 DDK131056 CTO131056 CJS131056 BZW131056 BQA131056 BGE131056 AWI131056 AMM131056 ACQ131056 SU131056 IY131056 C131056 WVK65520 WLO65520 WBS65520 VRW65520 VIA65520 UYE65520 UOI65520 UEM65520 TUQ65520 TKU65520 TAY65520 SRC65520 SHG65520 RXK65520 RNO65520 RDS65520 QTW65520 QKA65520 QAE65520 PQI65520 PGM65520 OWQ65520 OMU65520 OCY65520 NTC65520 NJG65520 MZK65520 MPO65520 MFS65520 LVW65520 LMA65520 LCE65520 KSI65520 KIM65520 JYQ65520 JOU65520 JEY65520 IVC65520 ILG65520 IBK65520 HRO65520 HHS65520 GXW65520 GOA65520 GEE65520 FUI65520 FKM65520 FAQ65520 EQU65520 EGY65520 DXC65520 DNG65520 DDK65520 CTO65520 CJS65520 BZW65520 BQA65520 BGE65520 AWI65520 AMM65520 ACQ65520 SU65520 IY65520" xr:uid="{45039910-AA56-41F5-8B6C-085F22B3B5BC}">
      <formula1>INDIRECT(#REF!)</formula1>
    </dataValidation>
    <dataValidation type="list" allowBlank="1" showInputMessage="1" showErrorMessage="1" errorTitle="Dan Tacu" error="Alege din lista derulanta." sqref="E25:E34" xr:uid="{53C0D82F-7F62-48B6-95DC-9CDCEB00CF59}">
      <formula1>INDIRECT($T$6)</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4" r:id="rId4" name="Check Box 14">
              <controlPr locked="0" defaultSize="0" autoFill="0" autoLine="0" autoPict="0">
                <anchor moveWithCells="1">
                  <from>
                    <xdr:col>2</xdr:col>
                    <xdr:colOff>209550</xdr:colOff>
                    <xdr:row>39</xdr:row>
                    <xdr:rowOff>0</xdr:rowOff>
                  </from>
                  <to>
                    <xdr:col>3</xdr:col>
                    <xdr:colOff>1085850</xdr:colOff>
                    <xdr:row>40</xdr:row>
                    <xdr:rowOff>9525</xdr:rowOff>
                  </to>
                </anchor>
              </controlPr>
            </control>
          </mc:Choice>
        </mc:AlternateContent>
        <mc:AlternateContent xmlns:mc="http://schemas.openxmlformats.org/markup-compatibility/2006">
          <mc:Choice Requires="x14">
            <control shapeId="51215" r:id="rId5" name="Check Box 15">
              <controlPr locked="0" defaultSize="0" autoFill="0" autoLine="0" autoPict="0">
                <anchor moveWithCells="1">
                  <from>
                    <xdr:col>2</xdr:col>
                    <xdr:colOff>209550</xdr:colOff>
                    <xdr:row>40</xdr:row>
                    <xdr:rowOff>0</xdr:rowOff>
                  </from>
                  <to>
                    <xdr:col>3</xdr:col>
                    <xdr:colOff>1323975</xdr:colOff>
                    <xdr:row>41</xdr:row>
                    <xdr:rowOff>38100</xdr:rowOff>
                  </to>
                </anchor>
              </controlPr>
            </control>
          </mc:Choice>
        </mc:AlternateContent>
        <mc:AlternateContent xmlns:mc="http://schemas.openxmlformats.org/markup-compatibility/2006">
          <mc:Choice Requires="x14">
            <control shapeId="51216" r:id="rId6" name="Check Box 16">
              <controlPr locked="0" defaultSize="0" autoFill="0" autoLine="0" autoPict="0">
                <anchor moveWithCells="1">
                  <from>
                    <xdr:col>2</xdr:col>
                    <xdr:colOff>180975</xdr:colOff>
                    <xdr:row>45</xdr:row>
                    <xdr:rowOff>19050</xdr:rowOff>
                  </from>
                  <to>
                    <xdr:col>3</xdr:col>
                    <xdr:colOff>1219200</xdr:colOff>
                    <xdr:row>46</xdr:row>
                    <xdr:rowOff>19050</xdr:rowOff>
                  </to>
                </anchor>
              </controlPr>
            </control>
          </mc:Choice>
        </mc:AlternateContent>
        <mc:AlternateContent xmlns:mc="http://schemas.openxmlformats.org/markup-compatibility/2006">
          <mc:Choice Requires="x14">
            <control shapeId="51217" r:id="rId7" name="Check Box 17">
              <controlPr locked="0" defaultSize="0" autoFill="0" autoLine="0" autoPict="0">
                <anchor moveWithCells="1">
                  <from>
                    <xdr:col>2</xdr:col>
                    <xdr:colOff>180975</xdr:colOff>
                    <xdr:row>46</xdr:row>
                    <xdr:rowOff>19050</xdr:rowOff>
                  </from>
                  <to>
                    <xdr:col>3</xdr:col>
                    <xdr:colOff>1238250</xdr:colOff>
                    <xdr:row>47</xdr:row>
                    <xdr:rowOff>28575</xdr:rowOff>
                  </to>
                </anchor>
              </controlPr>
            </control>
          </mc:Choice>
        </mc:AlternateContent>
        <mc:AlternateContent xmlns:mc="http://schemas.openxmlformats.org/markup-compatibility/2006">
          <mc:Choice Requires="x14">
            <control shapeId="51218" r:id="rId8" name="Group Box 18">
              <controlPr defaultSize="0" autoFill="0" autoPict="0">
                <anchor moveWithCells="1">
                  <from>
                    <xdr:col>2</xdr:col>
                    <xdr:colOff>0</xdr:colOff>
                    <xdr:row>12</xdr:row>
                    <xdr:rowOff>0</xdr:rowOff>
                  </from>
                  <to>
                    <xdr:col>3</xdr:col>
                    <xdr:colOff>1085850</xdr:colOff>
                    <xdr:row>13</xdr:row>
                    <xdr:rowOff>57150</xdr:rowOff>
                  </to>
                </anchor>
              </controlPr>
            </control>
          </mc:Choice>
        </mc:AlternateContent>
        <mc:AlternateContent xmlns:mc="http://schemas.openxmlformats.org/markup-compatibility/2006">
          <mc:Choice Requires="x14">
            <control shapeId="51220" r:id="rId9" name="Option Button 20">
              <controlPr locked="0" defaultSize="0" autoFill="0" autoLine="0" autoPict="0">
                <anchor moveWithCells="1">
                  <from>
                    <xdr:col>2</xdr:col>
                    <xdr:colOff>352425</xdr:colOff>
                    <xdr:row>12</xdr:row>
                    <xdr:rowOff>57150</xdr:rowOff>
                  </from>
                  <to>
                    <xdr:col>3</xdr:col>
                    <xdr:colOff>266700</xdr:colOff>
                    <xdr:row>13</xdr:row>
                    <xdr:rowOff>9525</xdr:rowOff>
                  </to>
                </anchor>
              </controlPr>
            </control>
          </mc:Choice>
        </mc:AlternateContent>
        <mc:AlternateContent xmlns:mc="http://schemas.openxmlformats.org/markup-compatibility/2006">
          <mc:Choice Requires="x14">
            <control shapeId="51221" r:id="rId10" name="Option Button 21">
              <controlPr locked="0" defaultSize="0" autoFill="0" autoLine="0" autoPict="0">
                <anchor moveWithCells="1">
                  <from>
                    <xdr:col>3</xdr:col>
                    <xdr:colOff>390525</xdr:colOff>
                    <xdr:row>12</xdr:row>
                    <xdr:rowOff>57150</xdr:rowOff>
                  </from>
                  <to>
                    <xdr:col>3</xdr:col>
                    <xdr:colOff>885825</xdr:colOff>
                    <xdr:row>13</xdr:row>
                    <xdr:rowOff>9525</xdr:rowOff>
                  </to>
                </anchor>
              </controlPr>
            </control>
          </mc:Choice>
        </mc:AlternateContent>
        <mc:AlternateContent xmlns:mc="http://schemas.openxmlformats.org/markup-compatibility/2006">
          <mc:Choice Requires="x14">
            <control shapeId="51225" r:id="rId11" name="Group Box 25">
              <controlPr locked="0" defaultSize="0" autoFill="0" autoPict="0">
                <anchor moveWithCells="1">
                  <from>
                    <xdr:col>2</xdr:col>
                    <xdr:colOff>0</xdr:colOff>
                    <xdr:row>42</xdr:row>
                    <xdr:rowOff>0</xdr:rowOff>
                  </from>
                  <to>
                    <xdr:col>3</xdr:col>
                    <xdr:colOff>1085850</xdr:colOff>
                    <xdr:row>43</xdr:row>
                    <xdr:rowOff>57150</xdr:rowOff>
                  </to>
                </anchor>
              </controlPr>
            </control>
          </mc:Choice>
        </mc:AlternateContent>
        <mc:AlternateContent xmlns:mc="http://schemas.openxmlformats.org/markup-compatibility/2006">
          <mc:Choice Requires="x14">
            <control shapeId="51231" r:id="rId12" name="Option Button 31">
              <controlPr locked="0" defaultSize="0" autoFill="0" autoLine="0" autoPict="0">
                <anchor moveWithCells="1">
                  <from>
                    <xdr:col>2</xdr:col>
                    <xdr:colOff>333375</xdr:colOff>
                    <xdr:row>42</xdr:row>
                    <xdr:rowOff>47625</xdr:rowOff>
                  </from>
                  <to>
                    <xdr:col>3</xdr:col>
                    <xdr:colOff>266700</xdr:colOff>
                    <xdr:row>43</xdr:row>
                    <xdr:rowOff>0</xdr:rowOff>
                  </to>
                </anchor>
              </controlPr>
            </control>
          </mc:Choice>
        </mc:AlternateContent>
        <mc:AlternateContent xmlns:mc="http://schemas.openxmlformats.org/markup-compatibility/2006">
          <mc:Choice Requires="x14">
            <control shapeId="51232" r:id="rId13" name="Option Button 32">
              <controlPr locked="0" defaultSize="0" autoFill="0" autoLine="0" autoPict="0">
                <anchor moveWithCells="1">
                  <from>
                    <xdr:col>3</xdr:col>
                    <xdr:colOff>381000</xdr:colOff>
                    <xdr:row>42</xdr:row>
                    <xdr:rowOff>47625</xdr:rowOff>
                  </from>
                  <to>
                    <xdr:col>3</xdr:col>
                    <xdr:colOff>895350</xdr:colOff>
                    <xdr:row>43</xdr:row>
                    <xdr:rowOff>0</xdr:rowOff>
                  </to>
                </anchor>
              </controlPr>
            </control>
          </mc:Choice>
        </mc:AlternateContent>
        <mc:AlternateContent xmlns:mc="http://schemas.openxmlformats.org/markup-compatibility/2006">
          <mc:Choice Requires="x14">
            <control shapeId="51236" r:id="rId14" name="Group Box 36">
              <controlPr defaultSize="0" autoFill="0" autoPict="0">
                <anchor moveWithCells="1">
                  <from>
                    <xdr:col>1</xdr:col>
                    <xdr:colOff>438150</xdr:colOff>
                    <xdr:row>36</xdr:row>
                    <xdr:rowOff>0</xdr:rowOff>
                  </from>
                  <to>
                    <xdr:col>3</xdr:col>
                    <xdr:colOff>1085850</xdr:colOff>
                    <xdr:row>37</xdr:row>
                    <xdr:rowOff>57150</xdr:rowOff>
                  </to>
                </anchor>
              </controlPr>
            </control>
          </mc:Choice>
        </mc:AlternateContent>
        <mc:AlternateContent xmlns:mc="http://schemas.openxmlformats.org/markup-compatibility/2006">
          <mc:Choice Requires="x14">
            <control shapeId="51237" r:id="rId15" name="Option Button 37">
              <controlPr locked="0" defaultSize="0" autoFill="0" autoLine="0" autoPict="0">
                <anchor moveWithCells="1">
                  <from>
                    <xdr:col>2</xdr:col>
                    <xdr:colOff>333375</xdr:colOff>
                    <xdr:row>36</xdr:row>
                    <xdr:rowOff>57150</xdr:rowOff>
                  </from>
                  <to>
                    <xdr:col>3</xdr:col>
                    <xdr:colOff>247650</xdr:colOff>
                    <xdr:row>37</xdr:row>
                    <xdr:rowOff>9525</xdr:rowOff>
                  </to>
                </anchor>
              </controlPr>
            </control>
          </mc:Choice>
        </mc:AlternateContent>
        <mc:AlternateContent xmlns:mc="http://schemas.openxmlformats.org/markup-compatibility/2006">
          <mc:Choice Requires="x14">
            <control shapeId="51238" r:id="rId16" name="Option Button 38">
              <controlPr locked="0" defaultSize="0" autoFill="0" autoLine="0" autoPict="0">
                <anchor moveWithCells="1">
                  <from>
                    <xdr:col>3</xdr:col>
                    <xdr:colOff>371475</xdr:colOff>
                    <xdr:row>36</xdr:row>
                    <xdr:rowOff>57150</xdr:rowOff>
                  </from>
                  <to>
                    <xdr:col>3</xdr:col>
                    <xdr:colOff>866775</xdr:colOff>
                    <xdr:row>37</xdr:row>
                    <xdr:rowOff>9525</xdr:rowOff>
                  </to>
                </anchor>
              </controlPr>
            </control>
          </mc:Choice>
        </mc:AlternateContent>
        <mc:AlternateContent xmlns:mc="http://schemas.openxmlformats.org/markup-compatibility/2006">
          <mc:Choice Requires="x14">
            <control shapeId="51242" r:id="rId17" name="Group Box 42">
              <controlPr defaultSize="0" autoFill="0" autoPict="0">
                <anchor moveWithCells="1">
                  <from>
                    <xdr:col>2</xdr:col>
                    <xdr:colOff>0</xdr:colOff>
                    <xdr:row>20</xdr:row>
                    <xdr:rowOff>0</xdr:rowOff>
                  </from>
                  <to>
                    <xdr:col>3</xdr:col>
                    <xdr:colOff>1076325</xdr:colOff>
                    <xdr:row>21</xdr:row>
                    <xdr:rowOff>66675</xdr:rowOff>
                  </to>
                </anchor>
              </controlPr>
            </control>
          </mc:Choice>
        </mc:AlternateContent>
        <mc:AlternateContent xmlns:mc="http://schemas.openxmlformats.org/markup-compatibility/2006">
          <mc:Choice Requires="x14">
            <control shapeId="51243" r:id="rId18" name="Option Button 43">
              <controlPr locked="0" defaultSize="0" autoFill="0" autoLine="0" autoPict="0">
                <anchor moveWithCells="1">
                  <from>
                    <xdr:col>2</xdr:col>
                    <xdr:colOff>352425</xdr:colOff>
                    <xdr:row>20</xdr:row>
                    <xdr:rowOff>66675</xdr:rowOff>
                  </from>
                  <to>
                    <xdr:col>3</xdr:col>
                    <xdr:colOff>257175</xdr:colOff>
                    <xdr:row>21</xdr:row>
                    <xdr:rowOff>19050</xdr:rowOff>
                  </to>
                </anchor>
              </controlPr>
            </control>
          </mc:Choice>
        </mc:AlternateContent>
        <mc:AlternateContent xmlns:mc="http://schemas.openxmlformats.org/markup-compatibility/2006">
          <mc:Choice Requires="x14">
            <control shapeId="51244" r:id="rId19" name="Option Button 44">
              <controlPr locked="0" defaultSize="0" autoFill="0" autoLine="0" autoPict="0">
                <anchor moveWithCells="1">
                  <from>
                    <xdr:col>3</xdr:col>
                    <xdr:colOff>381000</xdr:colOff>
                    <xdr:row>20</xdr:row>
                    <xdr:rowOff>66675</xdr:rowOff>
                  </from>
                  <to>
                    <xdr:col>3</xdr:col>
                    <xdr:colOff>876300</xdr:colOff>
                    <xdr:row>21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dimension ref="A1:Q30"/>
  <sheetViews>
    <sheetView zoomScaleNormal="100" workbookViewId="0">
      <selection activeCell="N8" sqref="N8"/>
    </sheetView>
  </sheetViews>
  <sheetFormatPr defaultColWidth="9" defaultRowHeight="15" x14ac:dyDescent="0.25"/>
  <cols>
    <col min="1" max="1" width="2.625" style="77" customWidth="1"/>
    <col min="2" max="10" width="8" style="431" hidden="1" customWidth="1"/>
    <col min="11" max="11" width="82.625" style="77" customWidth="1"/>
    <col min="12" max="12" width="8.625" style="77" customWidth="1"/>
    <col min="13" max="13" width="5.625" style="77" customWidth="1"/>
    <col min="14" max="14" width="18.625" style="77" customWidth="1"/>
    <col min="15" max="15" width="2.625" style="2644" customWidth="1"/>
    <col min="16" max="16" width="29.875" style="2283" customWidth="1"/>
    <col min="17" max="17" width="20.75" style="2644" customWidth="1"/>
    <col min="18" max="16384" width="9" style="2283"/>
  </cols>
  <sheetData>
    <row r="1" spans="1:17" ht="30" customHeight="1" x14ac:dyDescent="0.25">
      <c r="G1" s="469"/>
      <c r="K1" s="460" t="s">
        <v>9977</v>
      </c>
      <c r="L1" s="461"/>
      <c r="M1" s="461"/>
      <c r="N1" s="1128"/>
    </row>
    <row r="2" spans="1:17" ht="15.75" thickBot="1" x14ac:dyDescent="0.3">
      <c r="G2" s="469"/>
      <c r="K2" s="449"/>
      <c r="L2" s="443"/>
      <c r="M2" s="443"/>
      <c r="N2" s="463" t="s">
        <v>5079</v>
      </c>
    </row>
    <row r="3" spans="1:17" s="2646" customFormat="1" ht="32.25" customHeight="1" x14ac:dyDescent="0.25">
      <c r="A3" s="413"/>
      <c r="B3" s="431"/>
      <c r="C3" s="431"/>
      <c r="D3" s="431"/>
      <c r="E3" s="431"/>
      <c r="F3" s="431"/>
      <c r="G3" s="469"/>
      <c r="H3" s="431"/>
      <c r="I3" s="431"/>
      <c r="J3" s="431"/>
      <c r="K3" s="1221" t="s">
        <v>5082</v>
      </c>
      <c r="L3" s="734" t="s">
        <v>5083</v>
      </c>
      <c r="M3" s="734" t="s">
        <v>5080</v>
      </c>
      <c r="N3" s="1164" t="s">
        <v>44</v>
      </c>
      <c r="O3" s="2645"/>
      <c r="P3" s="3054"/>
      <c r="Q3" s="3055"/>
    </row>
    <row r="4" spans="1:17" ht="15.75" thickBot="1" x14ac:dyDescent="0.3">
      <c r="G4" s="469"/>
      <c r="K4" s="2239" t="s">
        <v>443</v>
      </c>
      <c r="L4" s="1133" t="s">
        <v>120</v>
      </c>
      <c r="M4" s="1133" t="s">
        <v>332</v>
      </c>
      <c r="N4" s="466">
        <v>1</v>
      </c>
      <c r="P4" s="2283" t="str">
        <f>IF(P5="",""," Cifra de afaceri netă, conform bilanț: ")</f>
        <v/>
      </c>
      <c r="Q4" s="3056"/>
    </row>
    <row r="5" spans="1:17" ht="21" customHeight="1" x14ac:dyDescent="0.25">
      <c r="G5" s="469"/>
      <c r="K5" s="1288" t="s">
        <v>10478</v>
      </c>
      <c r="L5" s="1251" t="s">
        <v>21</v>
      </c>
      <c r="M5" s="1248">
        <v>1</v>
      </c>
      <c r="N5" s="467">
        <f>N7+N10+N13</f>
        <v>0</v>
      </c>
      <c r="O5" s="2645"/>
      <c r="P5" s="3013"/>
      <c r="Q5" s="3056"/>
    </row>
    <row r="6" spans="1:17" ht="21" customHeight="1" x14ac:dyDescent="0.25">
      <c r="G6" s="469"/>
      <c r="K6" s="2806" t="s">
        <v>10479</v>
      </c>
      <c r="L6" s="1252" t="s">
        <v>22</v>
      </c>
      <c r="M6" s="1249">
        <v>2</v>
      </c>
      <c r="N6" s="468">
        <f>N7+N10</f>
        <v>0</v>
      </c>
      <c r="O6" s="2645"/>
      <c r="P6" s="2283" t="str">
        <f>IF(P7="",""," Valoare producției vândute, conform bilanț: ")</f>
        <v/>
      </c>
      <c r="Q6" s="3055"/>
    </row>
    <row r="7" spans="1:17" ht="21" customHeight="1" x14ac:dyDescent="0.25">
      <c r="G7" s="469"/>
      <c r="K7" s="2806" t="s">
        <v>9378</v>
      </c>
      <c r="L7" s="1252" t="s">
        <v>23</v>
      </c>
      <c r="M7" s="1249">
        <v>3</v>
      </c>
      <c r="N7" s="468">
        <f>N8+N9</f>
        <v>0</v>
      </c>
      <c r="O7" s="2645"/>
      <c r="P7" s="3013"/>
      <c r="Q7" s="3056"/>
    </row>
    <row r="8" spans="1:17" ht="30" customHeight="1" x14ac:dyDescent="0.25">
      <c r="G8" s="469"/>
      <c r="K8" s="2848" t="s">
        <v>14615</v>
      </c>
      <c r="L8" s="1252" t="s">
        <v>24</v>
      </c>
      <c r="M8" s="1249">
        <v>4</v>
      </c>
      <c r="N8" s="312"/>
      <c r="O8" s="2645"/>
      <c r="P8" s="3053"/>
      <c r="Q8" s="3055"/>
    </row>
    <row r="9" spans="1:17" ht="30" customHeight="1" x14ac:dyDescent="0.25">
      <c r="G9" s="469"/>
      <c r="K9" s="2848" t="s">
        <v>14616</v>
      </c>
      <c r="L9" s="1252" t="s">
        <v>25</v>
      </c>
      <c r="M9" s="1249">
        <v>5</v>
      </c>
      <c r="N9" s="312"/>
      <c r="O9" s="2645"/>
      <c r="P9" s="3053"/>
      <c r="Q9" s="3055"/>
    </row>
    <row r="10" spans="1:17" ht="21" customHeight="1" x14ac:dyDescent="0.25">
      <c r="G10" s="469"/>
      <c r="K10" s="2845" t="s">
        <v>9496</v>
      </c>
      <c r="L10" s="1252" t="s">
        <v>26</v>
      </c>
      <c r="M10" s="1249">
        <v>6</v>
      </c>
      <c r="N10" s="312"/>
      <c r="O10" s="2645"/>
      <c r="P10" s="3053"/>
      <c r="Q10" s="3055"/>
    </row>
    <row r="11" spans="1:17" ht="21" customHeight="1" x14ac:dyDescent="0.25">
      <c r="G11" s="469"/>
      <c r="K11" s="2848" t="s">
        <v>14618</v>
      </c>
      <c r="L11" s="1252" t="s">
        <v>27</v>
      </c>
      <c r="M11" s="1249">
        <v>7</v>
      </c>
      <c r="N11" s="312"/>
      <c r="O11" s="2645"/>
      <c r="P11" s="3053"/>
      <c r="Q11" s="3055"/>
    </row>
    <row r="12" spans="1:17" ht="21" customHeight="1" x14ac:dyDescent="0.25">
      <c r="G12" s="469"/>
      <c r="K12" s="1220" t="s">
        <v>14617</v>
      </c>
      <c r="L12" s="1252" t="s">
        <v>28</v>
      </c>
      <c r="M12" s="1249">
        <v>8</v>
      </c>
      <c r="N12" s="1575"/>
      <c r="O12" s="2645"/>
      <c r="P12" s="3053"/>
      <c r="Q12" s="3055"/>
    </row>
    <row r="13" spans="1:17" ht="21" customHeight="1" x14ac:dyDescent="0.25">
      <c r="G13" s="469"/>
      <c r="K13" s="2845" t="s">
        <v>9380</v>
      </c>
      <c r="L13" s="1252" t="s">
        <v>29</v>
      </c>
      <c r="M13" s="1249">
        <v>9</v>
      </c>
      <c r="N13" s="312"/>
      <c r="O13" s="2645"/>
      <c r="P13" s="3053"/>
      <c r="Q13" s="3055"/>
    </row>
    <row r="14" spans="1:17" ht="21" customHeight="1" x14ac:dyDescent="0.25">
      <c r="G14" s="469"/>
      <c r="K14" s="2845" t="s">
        <v>9379</v>
      </c>
      <c r="L14" s="1252" t="s">
        <v>30</v>
      </c>
      <c r="M14" s="1249">
        <v>10</v>
      </c>
      <c r="N14" s="312"/>
      <c r="O14" s="2645"/>
      <c r="P14" s="3053"/>
      <c r="Q14" s="3055"/>
    </row>
    <row r="15" spans="1:17" ht="21" customHeight="1" x14ac:dyDescent="0.25">
      <c r="G15" s="469"/>
      <c r="K15" s="2845" t="s">
        <v>9794</v>
      </c>
      <c r="L15" s="1252" t="s">
        <v>31</v>
      </c>
      <c r="M15" s="1249">
        <v>11</v>
      </c>
      <c r="N15" s="312"/>
      <c r="O15" s="2645"/>
      <c r="P15" s="3053"/>
      <c r="Q15" s="3055"/>
    </row>
    <row r="16" spans="1:17" ht="21" customHeight="1" x14ac:dyDescent="0.25">
      <c r="G16" s="469"/>
      <c r="K16" s="2845" t="s">
        <v>9381</v>
      </c>
      <c r="L16" s="1252" t="s">
        <v>32</v>
      </c>
      <c r="M16" s="1249">
        <v>12</v>
      </c>
      <c r="N16" s="312"/>
      <c r="O16" s="2645"/>
      <c r="P16" s="3053"/>
      <c r="Q16" s="3055"/>
    </row>
    <row r="17" spans="7:17" ht="21" customHeight="1" x14ac:dyDescent="0.25">
      <c r="G17" s="469"/>
      <c r="K17" s="2849" t="s">
        <v>9382</v>
      </c>
      <c r="L17" s="1252" t="s">
        <v>33</v>
      </c>
      <c r="M17" s="1249">
        <v>13</v>
      </c>
      <c r="N17" s="312"/>
      <c r="O17" s="2645"/>
      <c r="P17" s="3053"/>
      <c r="Q17" s="3055"/>
    </row>
    <row r="18" spans="7:17" ht="21" customHeight="1" x14ac:dyDescent="0.25">
      <c r="G18" s="469"/>
      <c r="K18" s="2806" t="s">
        <v>9383</v>
      </c>
      <c r="L18" s="1252" t="s">
        <v>34</v>
      </c>
      <c r="M18" s="1249">
        <v>14</v>
      </c>
      <c r="N18" s="468">
        <f>N7+N14-N15+N16</f>
        <v>0</v>
      </c>
      <c r="O18" s="2645"/>
      <c r="P18" s="3053"/>
      <c r="Q18" s="3055"/>
    </row>
    <row r="19" spans="7:17" ht="21" customHeight="1" x14ac:dyDescent="0.25">
      <c r="G19" s="469"/>
      <c r="K19" s="2845" t="s">
        <v>9384</v>
      </c>
      <c r="L19" s="1252" t="s">
        <v>35</v>
      </c>
      <c r="M19" s="1249">
        <v>15</v>
      </c>
      <c r="N19" s="312"/>
      <c r="O19" s="2645"/>
      <c r="P19" s="3053"/>
      <c r="Q19" s="3055"/>
    </row>
    <row r="20" spans="7:17" ht="21" customHeight="1" x14ac:dyDescent="0.25">
      <c r="G20" s="469"/>
      <c r="K20" s="2845" t="s">
        <v>9385</v>
      </c>
      <c r="L20" s="1252" t="s">
        <v>36</v>
      </c>
      <c r="M20" s="1249">
        <v>16</v>
      </c>
      <c r="N20" s="312"/>
      <c r="O20" s="2645"/>
      <c r="P20" s="3053"/>
      <c r="Q20" s="3055"/>
    </row>
    <row r="21" spans="7:17" ht="21" customHeight="1" x14ac:dyDescent="0.25">
      <c r="G21" s="469"/>
      <c r="K21" s="2845" t="s">
        <v>9386</v>
      </c>
      <c r="L21" s="1252" t="s">
        <v>37</v>
      </c>
      <c r="M21" s="1249">
        <v>17</v>
      </c>
      <c r="N21" s="312"/>
      <c r="O21" s="2645"/>
      <c r="P21" s="3053"/>
      <c r="Q21" s="3055"/>
    </row>
    <row r="22" spans="7:17" ht="21" customHeight="1" x14ac:dyDescent="0.25">
      <c r="G22" s="469"/>
      <c r="K22" s="2845" t="s">
        <v>9873</v>
      </c>
      <c r="L22" s="1252" t="s">
        <v>38</v>
      </c>
      <c r="M22" s="1249">
        <v>18</v>
      </c>
      <c r="N22" s="312"/>
      <c r="O22" s="2645"/>
      <c r="P22" s="3053"/>
      <c r="Q22" s="3055"/>
    </row>
    <row r="23" spans="7:17" ht="21" customHeight="1" x14ac:dyDescent="0.25">
      <c r="G23" s="469"/>
      <c r="K23" s="2846" t="s">
        <v>11321</v>
      </c>
      <c r="L23" s="1252" t="s">
        <v>11320</v>
      </c>
      <c r="M23" s="2511">
        <v>24</v>
      </c>
      <c r="N23" s="2510"/>
      <c r="O23" s="2645"/>
      <c r="P23" s="2283" t="str">
        <f>IF(P24="",""," Total venituri din exploatare, conform bilanț: ")</f>
        <v/>
      </c>
      <c r="Q23" s="3055"/>
    </row>
    <row r="24" spans="7:17" ht="21" customHeight="1" x14ac:dyDescent="0.25">
      <c r="G24" s="469"/>
      <c r="K24" s="2806" t="s">
        <v>11543</v>
      </c>
      <c r="L24" s="1252" t="s">
        <v>39</v>
      </c>
      <c r="M24" s="1249">
        <v>19</v>
      </c>
      <c r="N24" s="468">
        <f>N5+N14-N15+N16+N19+N20+N21+N22+N23</f>
        <v>0</v>
      </c>
      <c r="O24" s="2647"/>
      <c r="P24" s="3013"/>
      <c r="Q24" s="3056"/>
    </row>
    <row r="25" spans="7:17" ht="21" customHeight="1" x14ac:dyDescent="0.25">
      <c r="G25" s="469"/>
      <c r="K25" s="2845" t="s">
        <v>16</v>
      </c>
      <c r="L25" s="1252" t="s">
        <v>40</v>
      </c>
      <c r="M25" s="1249">
        <v>20</v>
      </c>
      <c r="N25" s="312"/>
      <c r="O25" s="2645"/>
      <c r="P25" s="3053"/>
      <c r="Q25" s="3055"/>
    </row>
    <row r="26" spans="7:17" ht="21" customHeight="1" x14ac:dyDescent="0.25">
      <c r="G26" s="469"/>
      <c r="K26" s="2806" t="s">
        <v>11330</v>
      </c>
      <c r="L26" s="1252" t="s">
        <v>41</v>
      </c>
      <c r="M26" s="1249">
        <v>21</v>
      </c>
      <c r="N26" s="468">
        <f>N24+N25</f>
        <v>0</v>
      </c>
      <c r="O26" s="2645"/>
      <c r="P26" s="3053"/>
      <c r="Q26" s="3055"/>
    </row>
    <row r="27" spans="7:17" ht="21" customHeight="1" x14ac:dyDescent="0.25">
      <c r="G27" s="469"/>
      <c r="K27" s="2845" t="s">
        <v>9387</v>
      </c>
      <c r="L27" s="1252" t="s">
        <v>42</v>
      </c>
      <c r="M27" s="1249">
        <v>22</v>
      </c>
      <c r="N27" s="312"/>
      <c r="O27" s="2645"/>
      <c r="P27" s="3014" t="str">
        <f>IF(OR(N27=0,N27=""),""," Valoarea RCA nu este distribuită ")</f>
        <v/>
      </c>
      <c r="Q27" s="3055"/>
    </row>
    <row r="28" spans="7:17" ht="21" customHeight="1" thickBot="1" x14ac:dyDescent="0.3">
      <c r="G28" s="469"/>
      <c r="K28" s="2847" t="s">
        <v>9388</v>
      </c>
      <c r="L28" s="1253" t="s">
        <v>43</v>
      </c>
      <c r="M28" s="1250">
        <v>23</v>
      </c>
      <c r="N28" s="315"/>
      <c r="O28" s="2645"/>
      <c r="P28" s="3053"/>
      <c r="Q28" s="3055"/>
    </row>
    <row r="29" spans="7:17" ht="19.5" customHeight="1" x14ac:dyDescent="0.25">
      <c r="G29" s="469"/>
      <c r="K29" s="2648" t="s">
        <v>10831</v>
      </c>
    </row>
    <row r="30" spans="7:17" x14ac:dyDescent="0.25">
      <c r="G30" s="469"/>
      <c r="K30" s="553"/>
      <c r="L30" s="2649"/>
      <c r="M30" s="2649"/>
      <c r="N30" s="2649"/>
    </row>
  </sheetData>
  <sheetProtection algorithmName="SHA-512" hashValue="U3I+d6Je9y6UaRzfTVEhowgvbEEem18swCLbmx2NctjD61Wwh/jRobYoYQf+oo/uUSpZoF+2M0CQ3Y6ZyFWfdA==" saltValue="UCyE+F5k3AC6qfXVKwVwEw==" spinCount="100000" sheet="1" objects="1" scenarios="1"/>
  <conditionalFormatting sqref="N25">
    <cfRule type="expression" dxfId="386" priority="9" stopIfTrue="1">
      <formula>AND(N25&gt;0,N25&gt;=N24)</formula>
    </cfRule>
  </conditionalFormatting>
  <conditionalFormatting sqref="N28">
    <cfRule type="expression" dxfId="385" priority="10" stopIfTrue="1">
      <formula>N28&gt;N22</formula>
    </cfRule>
  </conditionalFormatting>
  <conditionalFormatting sqref="N11 N17">
    <cfRule type="expression" dxfId="384" priority="11" stopIfTrue="1">
      <formula>N11&gt;N10</formula>
    </cfRule>
  </conditionalFormatting>
  <conditionalFormatting sqref="P5">
    <cfRule type="expression" dxfId="383" priority="4">
      <formula>$P$5&lt;&gt;""</formula>
    </cfRule>
  </conditionalFormatting>
  <conditionalFormatting sqref="P27">
    <cfRule type="expression" dxfId="382" priority="3">
      <formula>$P$27&lt;&gt;""</formula>
    </cfRule>
  </conditionalFormatting>
  <conditionalFormatting sqref="P7">
    <cfRule type="expression" dxfId="381" priority="2">
      <formula>$P$7&lt;&gt;""</formula>
    </cfRule>
  </conditionalFormatting>
  <conditionalFormatting sqref="P24">
    <cfRule type="expression" dxfId="380" priority="1">
      <formula>$P$24&lt;&gt;""</formula>
    </cfRule>
  </conditionalFormatting>
  <dataValidations count="4">
    <dataValidation type="whole" errorStyle="warning" operator="greaterThanOrEqual" allowBlank="1" showInputMessage="1" showErrorMessage="1" errorTitle=" INS" error="Introduceti un număr mai mare sau egal cu 0!_x000a_Introduceti numere negative doar in cazuri exceptionale!" sqref="N28 N65564 N131100 N196636 N262172 N327708 N393244 N458780 N524316 N589852 N655388 N720924 N786460 N851996 N917532 N983068 N25 N65561 N131097 N196633 N262169 N327705 N393241 N458777 N524313 N589849 N655385 N720921 N786457 N851993 N917529 N983065 N19:N23 N65556:N65559 N131092:N131095 N196628:N196631 N262164:N262167 N327700:N327703 N393236:N393239 N458772:N458775 N524308:N524311 N589844:N589847 N655380:N655383 N720916:N720919 N786452:N786455 N851988:N851991 N917524:N917527 N983060:N983063 N13:N17 N65550:N65554 N131086:N131090 N196622:N196626 N262158:N262162 N327694:N327698 N393230:N393234 N458766:N458770 N524302:N524306 N589838:N589842 N655374:N655378 N720910:N720914 N786446:N786450 N851982:N851986 N917518:N917522 N983054:N983058 N8:N11 N65545:N65548 N131081:N131084 N196617:N196620 N262153:N262156 N327689:N327692 N393225:N393228 N458761:N458764 N524297:N524300 N589833:N589836 N655369:N655372 N720905:N720908 N786441:N786444 N851977:N851980 N917513:N917516 N983049:N983052" xr:uid="{B9F2E5D9-6C96-4FD8-99CB-F4C35187F6D1}">
      <formula1>0</formula1>
    </dataValidation>
    <dataValidation type="custom" errorStyle="warning" operator="greaterThanOrEqual" allowBlank="1" showErrorMessage="1" errorTitle="INS" error="Valoarea reducerilor comerciale acordate _x000a_este mai mare decat valoarea cifrei de afaceri. _x000a_Daca este corect, apasati YES._x000a_" sqref="N65563 N131099 N196635 N262171 N327707 N393243 N458779 N524315 N589851 N655387 N720923 N786459 N851995 N917531 N983067" xr:uid="{838F9924-BA84-4DC7-A082-AD432D5F90A5}">
      <formula1>N65563&lt;N65543</formula1>
    </dataValidation>
    <dataValidation type="textLength" errorStyle="warning" operator="greaterThan" allowBlank="1" showInputMessage="1" showErrorMessage="1" errorTitle=" INS" error="Confirmati corectitudinea valorii introduse?_x000a_Daca valoarea este corecta, apasati YES." sqref="N12 N65549 N131085 N196621 N262157 N327693 N393229 N458765 N524301 N589837 N655373 N720909 N786445 N851981 N917517 N983053" xr:uid="{97A00DC7-7778-41B4-80EC-695DB9BE07D6}">
      <formula1>9999</formula1>
    </dataValidation>
    <dataValidation type="whole" errorStyle="warning" operator="greaterThanOrEqual" allowBlank="1" showInputMessage="1" showErrorMessage="1" errorTitle="Atentie !!!" error="Introduceti un număr mai mare sau egal cu 0!_x000a_Introduceti numere negative doar in cazuri exceptionale!" sqref="O5:O28 O65542:O65564 O131078:O131100 O196614:O196636 O262150:O262172 O327686:O327708 O393222:O393244 O458758:O458780 O524294:O524316 O589830:O589852 O655366:O655388 O720902:O720924 O786438:O786460 O851974:O851996 O917510:O917532 O983046:O983068 N18 N65555 N131091 N196627 N262163 N327699 N393235 N458771 N524307 N589843 N655379 N720915 N786451 N851987 N917523 N983059 N26 N65562 N131098 N196634 N262170 N327706 N393242 N458778 N524314 N589850 N655386 N720922 N786458 N851994 N917530 N983066 N24 N65560 N131096 N196632 N262168 N327704 N393240 N458776 N524312 N589848 N655384 N720920 N786456 N851992 N917528 N983064 N5:N7 N65542:N65544 N131078:N131080 N196614:N196616 N262150:N262152 N327686:N327688 N393222:N393224 N458758:N458760 N524294:N524296 N589830:N589832 N655366:N655368 N720902:N720904 N786438:N786440 N851974:N851976 N917510:N917512 N983046:N983048" xr:uid="{DBE83E4D-72FA-493F-BE8F-7414EC8FB092}">
      <formula1>0</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4"/>
  <dimension ref="A1:Q35"/>
  <sheetViews>
    <sheetView topLeftCell="B1" zoomScaleNormal="100" workbookViewId="0">
      <selection activeCell="N5" sqref="N5"/>
    </sheetView>
  </sheetViews>
  <sheetFormatPr defaultRowHeight="15" x14ac:dyDescent="0.25"/>
  <cols>
    <col min="1" max="1" width="2.625" style="431" customWidth="1"/>
    <col min="2" max="6" width="9" style="77"/>
    <col min="7" max="7" width="5.875" style="77" customWidth="1"/>
    <col min="8" max="10" width="9" style="77"/>
    <col min="11" max="11" width="10.75" style="77" customWidth="1"/>
    <col min="12" max="12" width="8.625" style="773" customWidth="1"/>
    <col min="13" max="13" width="5.625" style="77" customWidth="1"/>
    <col min="14" max="14" width="18.625" style="77" customWidth="1"/>
    <col min="15" max="15" width="2.625" style="77" customWidth="1"/>
    <col min="16" max="16" width="38.75" style="413" customWidth="1"/>
    <col min="17" max="17" width="20.75" style="413" customWidth="1"/>
    <col min="18" max="256" width="9" style="77"/>
    <col min="257" max="257" width="5.875" style="77" customWidth="1"/>
    <col min="258" max="266" width="9" style="77"/>
    <col min="267" max="267" width="10.75" style="77" customWidth="1"/>
    <col min="268" max="268" width="9" style="77"/>
    <col min="269" max="269" width="0" style="77" hidden="1" customWidth="1"/>
    <col min="270" max="270" width="16.375" style="77" customWidth="1"/>
    <col min="271" max="271" width="0" style="77" hidden="1" customWidth="1"/>
    <col min="272" max="512" width="9" style="77"/>
    <col min="513" max="513" width="5.875" style="77" customWidth="1"/>
    <col min="514" max="522" width="9" style="77"/>
    <col min="523" max="523" width="10.75" style="77" customWidth="1"/>
    <col min="524" max="524" width="9" style="77"/>
    <col min="525" max="525" width="0" style="77" hidden="1" customWidth="1"/>
    <col min="526" max="526" width="16.375" style="77" customWidth="1"/>
    <col min="527" max="527" width="0" style="77" hidden="1" customWidth="1"/>
    <col min="528" max="768" width="9" style="77"/>
    <col min="769" max="769" width="5.875" style="77" customWidth="1"/>
    <col min="770" max="778" width="9" style="77"/>
    <col min="779" max="779" width="10.75" style="77" customWidth="1"/>
    <col min="780" max="780" width="9" style="77"/>
    <col min="781" max="781" width="0" style="77" hidden="1" customWidth="1"/>
    <col min="782" max="782" width="16.375" style="77" customWidth="1"/>
    <col min="783" max="783" width="0" style="77" hidden="1" customWidth="1"/>
    <col min="784" max="1024" width="9" style="77"/>
    <col min="1025" max="1025" width="5.875" style="77" customWidth="1"/>
    <col min="1026" max="1034" width="9" style="77"/>
    <col min="1035" max="1035" width="10.75" style="77" customWidth="1"/>
    <col min="1036" max="1036" width="9" style="77"/>
    <col min="1037" max="1037" width="0" style="77" hidden="1" customWidth="1"/>
    <col min="1038" max="1038" width="16.375" style="77" customWidth="1"/>
    <col min="1039" max="1039" width="0" style="77" hidden="1" customWidth="1"/>
    <col min="1040" max="1280" width="9" style="77"/>
    <col min="1281" max="1281" width="5.875" style="77" customWidth="1"/>
    <col min="1282" max="1290" width="9" style="77"/>
    <col min="1291" max="1291" width="10.75" style="77" customWidth="1"/>
    <col min="1292" max="1292" width="9" style="77"/>
    <col min="1293" max="1293" width="0" style="77" hidden="1" customWidth="1"/>
    <col min="1294" max="1294" width="16.375" style="77" customWidth="1"/>
    <col min="1295" max="1295" width="0" style="77" hidden="1" customWidth="1"/>
    <col min="1296" max="1536" width="9" style="77"/>
    <col min="1537" max="1537" width="5.875" style="77" customWidth="1"/>
    <col min="1538" max="1546" width="9" style="77"/>
    <col min="1547" max="1547" width="10.75" style="77" customWidth="1"/>
    <col min="1548" max="1548" width="9" style="77"/>
    <col min="1549" max="1549" width="0" style="77" hidden="1" customWidth="1"/>
    <col min="1550" max="1550" width="16.375" style="77" customWidth="1"/>
    <col min="1551" max="1551" width="0" style="77" hidden="1" customWidth="1"/>
    <col min="1552" max="1792" width="9" style="77"/>
    <col min="1793" max="1793" width="5.875" style="77" customWidth="1"/>
    <col min="1794" max="1802" width="9" style="77"/>
    <col min="1803" max="1803" width="10.75" style="77" customWidth="1"/>
    <col min="1804" max="1804" width="9" style="77"/>
    <col min="1805" max="1805" width="0" style="77" hidden="1" customWidth="1"/>
    <col min="1806" max="1806" width="16.375" style="77" customWidth="1"/>
    <col min="1807" max="1807" width="0" style="77" hidden="1" customWidth="1"/>
    <col min="1808" max="2048" width="9" style="77"/>
    <col min="2049" max="2049" width="5.875" style="77" customWidth="1"/>
    <col min="2050" max="2058" width="9" style="77"/>
    <col min="2059" max="2059" width="10.75" style="77" customWidth="1"/>
    <col min="2060" max="2060" width="9" style="77"/>
    <col min="2061" max="2061" width="0" style="77" hidden="1" customWidth="1"/>
    <col min="2062" max="2062" width="16.375" style="77" customWidth="1"/>
    <col min="2063" max="2063" width="0" style="77" hidden="1" customWidth="1"/>
    <col min="2064" max="2304" width="9" style="77"/>
    <col min="2305" max="2305" width="5.875" style="77" customWidth="1"/>
    <col min="2306" max="2314" width="9" style="77"/>
    <col min="2315" max="2315" width="10.75" style="77" customWidth="1"/>
    <col min="2316" max="2316" width="9" style="77"/>
    <col min="2317" max="2317" width="0" style="77" hidden="1" customWidth="1"/>
    <col min="2318" max="2318" width="16.375" style="77" customWidth="1"/>
    <col min="2319" max="2319" width="0" style="77" hidden="1" customWidth="1"/>
    <col min="2320" max="2560" width="9" style="77"/>
    <col min="2561" max="2561" width="5.875" style="77" customWidth="1"/>
    <col min="2562" max="2570" width="9" style="77"/>
    <col min="2571" max="2571" width="10.75" style="77" customWidth="1"/>
    <col min="2572" max="2572" width="9" style="77"/>
    <col min="2573" max="2573" width="0" style="77" hidden="1" customWidth="1"/>
    <col min="2574" max="2574" width="16.375" style="77" customWidth="1"/>
    <col min="2575" max="2575" width="0" style="77" hidden="1" customWidth="1"/>
    <col min="2576" max="2816" width="9" style="77"/>
    <col min="2817" max="2817" width="5.875" style="77" customWidth="1"/>
    <col min="2818" max="2826" width="9" style="77"/>
    <col min="2827" max="2827" width="10.75" style="77" customWidth="1"/>
    <col min="2828" max="2828" width="9" style="77"/>
    <col min="2829" max="2829" width="0" style="77" hidden="1" customWidth="1"/>
    <col min="2830" max="2830" width="16.375" style="77" customWidth="1"/>
    <col min="2831" max="2831" width="0" style="77" hidden="1" customWidth="1"/>
    <col min="2832" max="3072" width="9" style="77"/>
    <col min="3073" max="3073" width="5.875" style="77" customWidth="1"/>
    <col min="3074" max="3082" width="9" style="77"/>
    <col min="3083" max="3083" width="10.75" style="77" customWidth="1"/>
    <col min="3084" max="3084" width="9" style="77"/>
    <col min="3085" max="3085" width="0" style="77" hidden="1" customWidth="1"/>
    <col min="3086" max="3086" width="16.375" style="77" customWidth="1"/>
    <col min="3087" max="3087" width="0" style="77" hidden="1" customWidth="1"/>
    <col min="3088" max="3328" width="9" style="77"/>
    <col min="3329" max="3329" width="5.875" style="77" customWidth="1"/>
    <col min="3330" max="3338" width="9" style="77"/>
    <col min="3339" max="3339" width="10.75" style="77" customWidth="1"/>
    <col min="3340" max="3340" width="9" style="77"/>
    <col min="3341" max="3341" width="0" style="77" hidden="1" customWidth="1"/>
    <col min="3342" max="3342" width="16.375" style="77" customWidth="1"/>
    <col min="3343" max="3343" width="0" style="77" hidden="1" customWidth="1"/>
    <col min="3344" max="3584" width="9" style="77"/>
    <col min="3585" max="3585" width="5.875" style="77" customWidth="1"/>
    <col min="3586" max="3594" width="9" style="77"/>
    <col min="3595" max="3595" width="10.75" style="77" customWidth="1"/>
    <col min="3596" max="3596" width="9" style="77"/>
    <col min="3597" max="3597" width="0" style="77" hidden="1" customWidth="1"/>
    <col min="3598" max="3598" width="16.375" style="77" customWidth="1"/>
    <col min="3599" max="3599" width="0" style="77" hidden="1" customWidth="1"/>
    <col min="3600" max="3840" width="9" style="77"/>
    <col min="3841" max="3841" width="5.875" style="77" customWidth="1"/>
    <col min="3842" max="3850" width="9" style="77"/>
    <col min="3851" max="3851" width="10.75" style="77" customWidth="1"/>
    <col min="3852" max="3852" width="9" style="77"/>
    <col min="3853" max="3853" width="0" style="77" hidden="1" customWidth="1"/>
    <col min="3854" max="3854" width="16.375" style="77" customWidth="1"/>
    <col min="3855" max="3855" width="0" style="77" hidden="1" customWidth="1"/>
    <col min="3856" max="4096" width="9" style="77"/>
    <col min="4097" max="4097" width="5.875" style="77" customWidth="1"/>
    <col min="4098" max="4106" width="9" style="77"/>
    <col min="4107" max="4107" width="10.75" style="77" customWidth="1"/>
    <col min="4108" max="4108" width="9" style="77"/>
    <col min="4109" max="4109" width="0" style="77" hidden="1" customWidth="1"/>
    <col min="4110" max="4110" width="16.375" style="77" customWidth="1"/>
    <col min="4111" max="4111" width="0" style="77" hidden="1" customWidth="1"/>
    <col min="4112" max="4352" width="9" style="77"/>
    <col min="4353" max="4353" width="5.875" style="77" customWidth="1"/>
    <col min="4354" max="4362" width="9" style="77"/>
    <col min="4363" max="4363" width="10.75" style="77" customWidth="1"/>
    <col min="4364" max="4364" width="9" style="77"/>
    <col min="4365" max="4365" width="0" style="77" hidden="1" customWidth="1"/>
    <col min="4366" max="4366" width="16.375" style="77" customWidth="1"/>
    <col min="4367" max="4367" width="0" style="77" hidden="1" customWidth="1"/>
    <col min="4368" max="4608" width="9" style="77"/>
    <col min="4609" max="4609" width="5.875" style="77" customWidth="1"/>
    <col min="4610" max="4618" width="9" style="77"/>
    <col min="4619" max="4619" width="10.75" style="77" customWidth="1"/>
    <col min="4620" max="4620" width="9" style="77"/>
    <col min="4621" max="4621" width="0" style="77" hidden="1" customWidth="1"/>
    <col min="4622" max="4622" width="16.375" style="77" customWidth="1"/>
    <col min="4623" max="4623" width="0" style="77" hidden="1" customWidth="1"/>
    <col min="4624" max="4864" width="9" style="77"/>
    <col min="4865" max="4865" width="5.875" style="77" customWidth="1"/>
    <col min="4866" max="4874" width="9" style="77"/>
    <col min="4875" max="4875" width="10.75" style="77" customWidth="1"/>
    <col min="4876" max="4876" width="9" style="77"/>
    <col min="4877" max="4877" width="0" style="77" hidden="1" customWidth="1"/>
    <col min="4878" max="4878" width="16.375" style="77" customWidth="1"/>
    <col min="4879" max="4879" width="0" style="77" hidden="1" customWidth="1"/>
    <col min="4880" max="5120" width="9" style="77"/>
    <col min="5121" max="5121" width="5.875" style="77" customWidth="1"/>
    <col min="5122" max="5130" width="9" style="77"/>
    <col min="5131" max="5131" width="10.75" style="77" customWidth="1"/>
    <col min="5132" max="5132" width="9" style="77"/>
    <col min="5133" max="5133" width="0" style="77" hidden="1" customWidth="1"/>
    <col min="5134" max="5134" width="16.375" style="77" customWidth="1"/>
    <col min="5135" max="5135" width="0" style="77" hidden="1" customWidth="1"/>
    <col min="5136" max="5376" width="9" style="77"/>
    <col min="5377" max="5377" width="5.875" style="77" customWidth="1"/>
    <col min="5378" max="5386" width="9" style="77"/>
    <col min="5387" max="5387" width="10.75" style="77" customWidth="1"/>
    <col min="5388" max="5388" width="9" style="77"/>
    <col min="5389" max="5389" width="0" style="77" hidden="1" customWidth="1"/>
    <col min="5390" max="5390" width="16.375" style="77" customWidth="1"/>
    <col min="5391" max="5391" width="0" style="77" hidden="1" customWidth="1"/>
    <col min="5392" max="5632" width="9" style="77"/>
    <col min="5633" max="5633" width="5.875" style="77" customWidth="1"/>
    <col min="5634" max="5642" width="9" style="77"/>
    <col min="5643" max="5643" width="10.75" style="77" customWidth="1"/>
    <col min="5644" max="5644" width="9" style="77"/>
    <col min="5645" max="5645" width="0" style="77" hidden="1" customWidth="1"/>
    <col min="5646" max="5646" width="16.375" style="77" customWidth="1"/>
    <col min="5647" max="5647" width="0" style="77" hidden="1" customWidth="1"/>
    <col min="5648" max="5888" width="9" style="77"/>
    <col min="5889" max="5889" width="5.875" style="77" customWidth="1"/>
    <col min="5890" max="5898" width="9" style="77"/>
    <col min="5899" max="5899" width="10.75" style="77" customWidth="1"/>
    <col min="5900" max="5900" width="9" style="77"/>
    <col min="5901" max="5901" width="0" style="77" hidden="1" customWidth="1"/>
    <col min="5902" max="5902" width="16.375" style="77" customWidth="1"/>
    <col min="5903" max="5903" width="0" style="77" hidden="1" customWidth="1"/>
    <col min="5904" max="6144" width="9" style="77"/>
    <col min="6145" max="6145" width="5.875" style="77" customWidth="1"/>
    <col min="6146" max="6154" width="9" style="77"/>
    <col min="6155" max="6155" width="10.75" style="77" customWidth="1"/>
    <col min="6156" max="6156" width="9" style="77"/>
    <col min="6157" max="6157" width="0" style="77" hidden="1" customWidth="1"/>
    <col min="6158" max="6158" width="16.375" style="77" customWidth="1"/>
    <col min="6159" max="6159" width="0" style="77" hidden="1" customWidth="1"/>
    <col min="6160" max="6400" width="9" style="77"/>
    <col min="6401" max="6401" width="5.875" style="77" customWidth="1"/>
    <col min="6402" max="6410" width="9" style="77"/>
    <col min="6411" max="6411" width="10.75" style="77" customWidth="1"/>
    <col min="6412" max="6412" width="9" style="77"/>
    <col min="6413" max="6413" width="0" style="77" hidden="1" customWidth="1"/>
    <col min="6414" max="6414" width="16.375" style="77" customWidth="1"/>
    <col min="6415" max="6415" width="0" style="77" hidden="1" customWidth="1"/>
    <col min="6416" max="6656" width="9" style="77"/>
    <col min="6657" max="6657" width="5.875" style="77" customWidth="1"/>
    <col min="6658" max="6666" width="9" style="77"/>
    <col min="6667" max="6667" width="10.75" style="77" customWidth="1"/>
    <col min="6668" max="6668" width="9" style="77"/>
    <col min="6669" max="6669" width="0" style="77" hidden="1" customWidth="1"/>
    <col min="6670" max="6670" width="16.375" style="77" customWidth="1"/>
    <col min="6671" max="6671" width="0" style="77" hidden="1" customWidth="1"/>
    <col min="6672" max="6912" width="9" style="77"/>
    <col min="6913" max="6913" width="5.875" style="77" customWidth="1"/>
    <col min="6914" max="6922" width="9" style="77"/>
    <col min="6923" max="6923" width="10.75" style="77" customWidth="1"/>
    <col min="6924" max="6924" width="9" style="77"/>
    <col min="6925" max="6925" width="0" style="77" hidden="1" customWidth="1"/>
    <col min="6926" max="6926" width="16.375" style="77" customWidth="1"/>
    <col min="6927" max="6927" width="0" style="77" hidden="1" customWidth="1"/>
    <col min="6928" max="7168" width="9" style="77"/>
    <col min="7169" max="7169" width="5.875" style="77" customWidth="1"/>
    <col min="7170" max="7178" width="9" style="77"/>
    <col min="7179" max="7179" width="10.75" style="77" customWidth="1"/>
    <col min="7180" max="7180" width="9" style="77"/>
    <col min="7181" max="7181" width="0" style="77" hidden="1" customWidth="1"/>
    <col min="7182" max="7182" width="16.375" style="77" customWidth="1"/>
    <col min="7183" max="7183" width="0" style="77" hidden="1" customWidth="1"/>
    <col min="7184" max="7424" width="9" style="77"/>
    <col min="7425" max="7425" width="5.875" style="77" customWidth="1"/>
    <col min="7426" max="7434" width="9" style="77"/>
    <col min="7435" max="7435" width="10.75" style="77" customWidth="1"/>
    <col min="7436" max="7436" width="9" style="77"/>
    <col min="7437" max="7437" width="0" style="77" hidden="1" customWidth="1"/>
    <col min="7438" max="7438" width="16.375" style="77" customWidth="1"/>
    <col min="7439" max="7439" width="0" style="77" hidden="1" customWidth="1"/>
    <col min="7440" max="7680" width="9" style="77"/>
    <col min="7681" max="7681" width="5.875" style="77" customWidth="1"/>
    <col min="7682" max="7690" width="9" style="77"/>
    <col min="7691" max="7691" width="10.75" style="77" customWidth="1"/>
    <col min="7692" max="7692" width="9" style="77"/>
    <col min="7693" max="7693" width="0" style="77" hidden="1" customWidth="1"/>
    <col min="7694" max="7694" width="16.375" style="77" customWidth="1"/>
    <col min="7695" max="7695" width="0" style="77" hidden="1" customWidth="1"/>
    <col min="7696" max="7936" width="9" style="77"/>
    <col min="7937" max="7937" width="5.875" style="77" customWidth="1"/>
    <col min="7938" max="7946" width="9" style="77"/>
    <col min="7947" max="7947" width="10.75" style="77" customWidth="1"/>
    <col min="7948" max="7948" width="9" style="77"/>
    <col min="7949" max="7949" width="0" style="77" hidden="1" customWidth="1"/>
    <col min="7950" max="7950" width="16.375" style="77" customWidth="1"/>
    <col min="7951" max="7951" width="0" style="77" hidden="1" customWidth="1"/>
    <col min="7952" max="8192" width="9" style="77"/>
    <col min="8193" max="8193" width="5.875" style="77" customWidth="1"/>
    <col min="8194" max="8202" width="9" style="77"/>
    <col min="8203" max="8203" width="10.75" style="77" customWidth="1"/>
    <col min="8204" max="8204" width="9" style="77"/>
    <col min="8205" max="8205" width="0" style="77" hidden="1" customWidth="1"/>
    <col min="8206" max="8206" width="16.375" style="77" customWidth="1"/>
    <col min="8207" max="8207" width="0" style="77" hidden="1" customWidth="1"/>
    <col min="8208" max="8448" width="9" style="77"/>
    <col min="8449" max="8449" width="5.875" style="77" customWidth="1"/>
    <col min="8450" max="8458" width="9" style="77"/>
    <col min="8459" max="8459" width="10.75" style="77" customWidth="1"/>
    <col min="8460" max="8460" width="9" style="77"/>
    <col min="8461" max="8461" width="0" style="77" hidden="1" customWidth="1"/>
    <col min="8462" max="8462" width="16.375" style="77" customWidth="1"/>
    <col min="8463" max="8463" width="0" style="77" hidden="1" customWidth="1"/>
    <col min="8464" max="8704" width="9" style="77"/>
    <col min="8705" max="8705" width="5.875" style="77" customWidth="1"/>
    <col min="8706" max="8714" width="9" style="77"/>
    <col min="8715" max="8715" width="10.75" style="77" customWidth="1"/>
    <col min="8716" max="8716" width="9" style="77"/>
    <col min="8717" max="8717" width="0" style="77" hidden="1" customWidth="1"/>
    <col min="8718" max="8718" width="16.375" style="77" customWidth="1"/>
    <col min="8719" max="8719" width="0" style="77" hidden="1" customWidth="1"/>
    <col min="8720" max="8960" width="9" style="77"/>
    <col min="8961" max="8961" width="5.875" style="77" customWidth="1"/>
    <col min="8962" max="8970" width="9" style="77"/>
    <col min="8971" max="8971" width="10.75" style="77" customWidth="1"/>
    <col min="8972" max="8972" width="9" style="77"/>
    <col min="8973" max="8973" width="0" style="77" hidden="1" customWidth="1"/>
    <col min="8974" max="8974" width="16.375" style="77" customWidth="1"/>
    <col min="8975" max="8975" width="0" style="77" hidden="1" customWidth="1"/>
    <col min="8976" max="9216" width="9" style="77"/>
    <col min="9217" max="9217" width="5.875" style="77" customWidth="1"/>
    <col min="9218" max="9226" width="9" style="77"/>
    <col min="9227" max="9227" width="10.75" style="77" customWidth="1"/>
    <col min="9228" max="9228" width="9" style="77"/>
    <col min="9229" max="9229" width="0" style="77" hidden="1" customWidth="1"/>
    <col min="9230" max="9230" width="16.375" style="77" customWidth="1"/>
    <col min="9231" max="9231" width="0" style="77" hidden="1" customWidth="1"/>
    <col min="9232" max="9472" width="9" style="77"/>
    <col min="9473" max="9473" width="5.875" style="77" customWidth="1"/>
    <col min="9474" max="9482" width="9" style="77"/>
    <col min="9483" max="9483" width="10.75" style="77" customWidth="1"/>
    <col min="9484" max="9484" width="9" style="77"/>
    <col min="9485" max="9485" width="0" style="77" hidden="1" customWidth="1"/>
    <col min="9486" max="9486" width="16.375" style="77" customWidth="1"/>
    <col min="9487" max="9487" width="0" style="77" hidden="1" customWidth="1"/>
    <col min="9488" max="9728" width="9" style="77"/>
    <col min="9729" max="9729" width="5.875" style="77" customWidth="1"/>
    <col min="9730" max="9738" width="9" style="77"/>
    <col min="9739" max="9739" width="10.75" style="77" customWidth="1"/>
    <col min="9740" max="9740" width="9" style="77"/>
    <col min="9741" max="9741" width="0" style="77" hidden="1" customWidth="1"/>
    <col min="9742" max="9742" width="16.375" style="77" customWidth="1"/>
    <col min="9743" max="9743" width="0" style="77" hidden="1" customWidth="1"/>
    <col min="9744" max="9984" width="9" style="77"/>
    <col min="9985" max="9985" width="5.875" style="77" customWidth="1"/>
    <col min="9986" max="9994" width="9" style="77"/>
    <col min="9995" max="9995" width="10.75" style="77" customWidth="1"/>
    <col min="9996" max="9996" width="9" style="77"/>
    <col min="9997" max="9997" width="0" style="77" hidden="1" customWidth="1"/>
    <col min="9998" max="9998" width="16.375" style="77" customWidth="1"/>
    <col min="9999" max="9999" width="0" style="77" hidden="1" customWidth="1"/>
    <col min="10000" max="10240" width="9" style="77"/>
    <col min="10241" max="10241" width="5.875" style="77" customWidth="1"/>
    <col min="10242" max="10250" width="9" style="77"/>
    <col min="10251" max="10251" width="10.75" style="77" customWidth="1"/>
    <col min="10252" max="10252" width="9" style="77"/>
    <col min="10253" max="10253" width="0" style="77" hidden="1" customWidth="1"/>
    <col min="10254" max="10254" width="16.375" style="77" customWidth="1"/>
    <col min="10255" max="10255" width="0" style="77" hidden="1" customWidth="1"/>
    <col min="10256" max="10496" width="9" style="77"/>
    <col min="10497" max="10497" width="5.875" style="77" customWidth="1"/>
    <col min="10498" max="10506" width="9" style="77"/>
    <col min="10507" max="10507" width="10.75" style="77" customWidth="1"/>
    <col min="10508" max="10508" width="9" style="77"/>
    <col min="10509" max="10509" width="0" style="77" hidden="1" customWidth="1"/>
    <col min="10510" max="10510" width="16.375" style="77" customWidth="1"/>
    <col min="10511" max="10511" width="0" style="77" hidden="1" customWidth="1"/>
    <col min="10512" max="10752" width="9" style="77"/>
    <col min="10753" max="10753" width="5.875" style="77" customWidth="1"/>
    <col min="10754" max="10762" width="9" style="77"/>
    <col min="10763" max="10763" width="10.75" style="77" customWidth="1"/>
    <col min="10764" max="10764" width="9" style="77"/>
    <col min="10765" max="10765" width="0" style="77" hidden="1" customWidth="1"/>
    <col min="10766" max="10766" width="16.375" style="77" customWidth="1"/>
    <col min="10767" max="10767" width="0" style="77" hidden="1" customWidth="1"/>
    <col min="10768" max="11008" width="9" style="77"/>
    <col min="11009" max="11009" width="5.875" style="77" customWidth="1"/>
    <col min="11010" max="11018" width="9" style="77"/>
    <col min="11019" max="11019" width="10.75" style="77" customWidth="1"/>
    <col min="11020" max="11020" width="9" style="77"/>
    <col min="11021" max="11021" width="0" style="77" hidden="1" customWidth="1"/>
    <col min="11022" max="11022" width="16.375" style="77" customWidth="1"/>
    <col min="11023" max="11023" width="0" style="77" hidden="1" customWidth="1"/>
    <col min="11024" max="11264" width="9" style="77"/>
    <col min="11265" max="11265" width="5.875" style="77" customWidth="1"/>
    <col min="11266" max="11274" width="9" style="77"/>
    <col min="11275" max="11275" width="10.75" style="77" customWidth="1"/>
    <col min="11276" max="11276" width="9" style="77"/>
    <col min="11277" max="11277" width="0" style="77" hidden="1" customWidth="1"/>
    <col min="11278" max="11278" width="16.375" style="77" customWidth="1"/>
    <col min="11279" max="11279" width="0" style="77" hidden="1" customWidth="1"/>
    <col min="11280" max="11520" width="9" style="77"/>
    <col min="11521" max="11521" width="5.875" style="77" customWidth="1"/>
    <col min="11522" max="11530" width="9" style="77"/>
    <col min="11531" max="11531" width="10.75" style="77" customWidth="1"/>
    <col min="11532" max="11532" width="9" style="77"/>
    <col min="11533" max="11533" width="0" style="77" hidden="1" customWidth="1"/>
    <col min="11534" max="11534" width="16.375" style="77" customWidth="1"/>
    <col min="11535" max="11535" width="0" style="77" hidden="1" customWidth="1"/>
    <col min="11536" max="11776" width="9" style="77"/>
    <col min="11777" max="11777" width="5.875" style="77" customWidth="1"/>
    <col min="11778" max="11786" width="9" style="77"/>
    <col min="11787" max="11787" width="10.75" style="77" customWidth="1"/>
    <col min="11788" max="11788" width="9" style="77"/>
    <col min="11789" max="11789" width="0" style="77" hidden="1" customWidth="1"/>
    <col min="11790" max="11790" width="16.375" style="77" customWidth="1"/>
    <col min="11791" max="11791" width="0" style="77" hidden="1" customWidth="1"/>
    <col min="11792" max="12032" width="9" style="77"/>
    <col min="12033" max="12033" width="5.875" style="77" customWidth="1"/>
    <col min="12034" max="12042" width="9" style="77"/>
    <col min="12043" max="12043" width="10.75" style="77" customWidth="1"/>
    <col min="12044" max="12044" width="9" style="77"/>
    <col min="12045" max="12045" width="0" style="77" hidden="1" customWidth="1"/>
    <col min="12046" max="12046" width="16.375" style="77" customWidth="1"/>
    <col min="12047" max="12047" width="0" style="77" hidden="1" customWidth="1"/>
    <col min="12048" max="12288" width="9" style="77"/>
    <col min="12289" max="12289" width="5.875" style="77" customWidth="1"/>
    <col min="12290" max="12298" width="9" style="77"/>
    <col min="12299" max="12299" width="10.75" style="77" customWidth="1"/>
    <col min="12300" max="12300" width="9" style="77"/>
    <col min="12301" max="12301" width="0" style="77" hidden="1" customWidth="1"/>
    <col min="12302" max="12302" width="16.375" style="77" customWidth="1"/>
    <col min="12303" max="12303" width="0" style="77" hidden="1" customWidth="1"/>
    <col min="12304" max="12544" width="9" style="77"/>
    <col min="12545" max="12545" width="5.875" style="77" customWidth="1"/>
    <col min="12546" max="12554" width="9" style="77"/>
    <col min="12555" max="12555" width="10.75" style="77" customWidth="1"/>
    <col min="12556" max="12556" width="9" style="77"/>
    <col min="12557" max="12557" width="0" style="77" hidden="1" customWidth="1"/>
    <col min="12558" max="12558" width="16.375" style="77" customWidth="1"/>
    <col min="12559" max="12559" width="0" style="77" hidden="1" customWidth="1"/>
    <col min="12560" max="12800" width="9" style="77"/>
    <col min="12801" max="12801" width="5.875" style="77" customWidth="1"/>
    <col min="12802" max="12810" width="9" style="77"/>
    <col min="12811" max="12811" width="10.75" style="77" customWidth="1"/>
    <col min="12812" max="12812" width="9" style="77"/>
    <col min="12813" max="12813" width="0" style="77" hidden="1" customWidth="1"/>
    <col min="12814" max="12814" width="16.375" style="77" customWidth="1"/>
    <col min="12815" max="12815" width="0" style="77" hidden="1" customWidth="1"/>
    <col min="12816" max="13056" width="9" style="77"/>
    <col min="13057" max="13057" width="5.875" style="77" customWidth="1"/>
    <col min="13058" max="13066" width="9" style="77"/>
    <col min="13067" max="13067" width="10.75" style="77" customWidth="1"/>
    <col min="13068" max="13068" width="9" style="77"/>
    <col min="13069" max="13069" width="0" style="77" hidden="1" customWidth="1"/>
    <col min="13070" max="13070" width="16.375" style="77" customWidth="1"/>
    <col min="13071" max="13071" width="0" style="77" hidden="1" customWidth="1"/>
    <col min="13072" max="13312" width="9" style="77"/>
    <col min="13313" max="13313" width="5.875" style="77" customWidth="1"/>
    <col min="13314" max="13322" width="9" style="77"/>
    <col min="13323" max="13323" width="10.75" style="77" customWidth="1"/>
    <col min="13324" max="13324" width="9" style="77"/>
    <col min="13325" max="13325" width="0" style="77" hidden="1" customWidth="1"/>
    <col min="13326" max="13326" width="16.375" style="77" customWidth="1"/>
    <col min="13327" max="13327" width="0" style="77" hidden="1" customWidth="1"/>
    <col min="13328" max="13568" width="9" style="77"/>
    <col min="13569" max="13569" width="5.875" style="77" customWidth="1"/>
    <col min="13570" max="13578" width="9" style="77"/>
    <col min="13579" max="13579" width="10.75" style="77" customWidth="1"/>
    <col min="13580" max="13580" width="9" style="77"/>
    <col min="13581" max="13581" width="0" style="77" hidden="1" customWidth="1"/>
    <col min="13582" max="13582" width="16.375" style="77" customWidth="1"/>
    <col min="13583" max="13583" width="0" style="77" hidden="1" customWidth="1"/>
    <col min="13584" max="13824" width="9" style="77"/>
    <col min="13825" max="13825" width="5.875" style="77" customWidth="1"/>
    <col min="13826" max="13834" width="9" style="77"/>
    <col min="13835" max="13835" width="10.75" style="77" customWidth="1"/>
    <col min="13836" max="13836" width="9" style="77"/>
    <col min="13837" max="13837" width="0" style="77" hidden="1" customWidth="1"/>
    <col min="13838" max="13838" width="16.375" style="77" customWidth="1"/>
    <col min="13839" max="13839" width="0" style="77" hidden="1" customWidth="1"/>
    <col min="13840" max="14080" width="9" style="77"/>
    <col min="14081" max="14081" width="5.875" style="77" customWidth="1"/>
    <col min="14082" max="14090" width="9" style="77"/>
    <col min="14091" max="14091" width="10.75" style="77" customWidth="1"/>
    <col min="14092" max="14092" width="9" style="77"/>
    <col min="14093" max="14093" width="0" style="77" hidden="1" customWidth="1"/>
    <col min="14094" max="14094" width="16.375" style="77" customWidth="1"/>
    <col min="14095" max="14095" width="0" style="77" hidden="1" customWidth="1"/>
    <col min="14096" max="14336" width="9" style="77"/>
    <col min="14337" max="14337" width="5.875" style="77" customWidth="1"/>
    <col min="14338" max="14346" width="9" style="77"/>
    <col min="14347" max="14347" width="10.75" style="77" customWidth="1"/>
    <col min="14348" max="14348" width="9" style="77"/>
    <col min="14349" max="14349" width="0" style="77" hidden="1" customWidth="1"/>
    <col min="14350" max="14350" width="16.375" style="77" customWidth="1"/>
    <col min="14351" max="14351" width="0" style="77" hidden="1" customWidth="1"/>
    <col min="14352" max="14592" width="9" style="77"/>
    <col min="14593" max="14593" width="5.875" style="77" customWidth="1"/>
    <col min="14594" max="14602" width="9" style="77"/>
    <col min="14603" max="14603" width="10.75" style="77" customWidth="1"/>
    <col min="14604" max="14604" width="9" style="77"/>
    <col min="14605" max="14605" width="0" style="77" hidden="1" customWidth="1"/>
    <col min="14606" max="14606" width="16.375" style="77" customWidth="1"/>
    <col min="14607" max="14607" width="0" style="77" hidden="1" customWidth="1"/>
    <col min="14608" max="14848" width="9" style="77"/>
    <col min="14849" max="14849" width="5.875" style="77" customWidth="1"/>
    <col min="14850" max="14858" width="9" style="77"/>
    <col min="14859" max="14859" width="10.75" style="77" customWidth="1"/>
    <col min="14860" max="14860" width="9" style="77"/>
    <col min="14861" max="14861" width="0" style="77" hidden="1" customWidth="1"/>
    <col min="14862" max="14862" width="16.375" style="77" customWidth="1"/>
    <col min="14863" max="14863" width="0" style="77" hidden="1" customWidth="1"/>
    <col min="14864" max="15104" width="9" style="77"/>
    <col min="15105" max="15105" width="5.875" style="77" customWidth="1"/>
    <col min="15106" max="15114" width="9" style="77"/>
    <col min="15115" max="15115" width="10.75" style="77" customWidth="1"/>
    <col min="15116" max="15116" width="9" style="77"/>
    <col min="15117" max="15117" width="0" style="77" hidden="1" customWidth="1"/>
    <col min="15118" max="15118" width="16.375" style="77" customWidth="1"/>
    <col min="15119" max="15119" width="0" style="77" hidden="1" customWidth="1"/>
    <col min="15120" max="15360" width="9" style="77"/>
    <col min="15361" max="15361" width="5.875" style="77" customWidth="1"/>
    <col min="15362" max="15370" width="9" style="77"/>
    <col min="15371" max="15371" width="10.75" style="77" customWidth="1"/>
    <col min="15372" max="15372" width="9" style="77"/>
    <col min="15373" max="15373" width="0" style="77" hidden="1" customWidth="1"/>
    <col min="15374" max="15374" width="16.375" style="77" customWidth="1"/>
    <col min="15375" max="15375" width="0" style="77" hidden="1" customWidth="1"/>
    <col min="15376" max="15616" width="9" style="77"/>
    <col min="15617" max="15617" width="5.875" style="77" customWidth="1"/>
    <col min="15618" max="15626" width="9" style="77"/>
    <col min="15627" max="15627" width="10.75" style="77" customWidth="1"/>
    <col min="15628" max="15628" width="9" style="77"/>
    <col min="15629" max="15629" width="0" style="77" hidden="1" customWidth="1"/>
    <col min="15630" max="15630" width="16.375" style="77" customWidth="1"/>
    <col min="15631" max="15631" width="0" style="77" hidden="1" customWidth="1"/>
    <col min="15632" max="15872" width="9" style="77"/>
    <col min="15873" max="15873" width="5.875" style="77" customWidth="1"/>
    <col min="15874" max="15882" width="9" style="77"/>
    <col min="15883" max="15883" width="10.75" style="77" customWidth="1"/>
    <col min="15884" max="15884" width="9" style="77"/>
    <col min="15885" max="15885" width="0" style="77" hidden="1" customWidth="1"/>
    <col min="15886" max="15886" width="16.375" style="77" customWidth="1"/>
    <col min="15887" max="15887" width="0" style="77" hidden="1" customWidth="1"/>
    <col min="15888" max="16128" width="9" style="77"/>
    <col min="16129" max="16129" width="5.875" style="77" customWidth="1"/>
    <col min="16130" max="16138" width="9" style="77"/>
    <col min="16139" max="16139" width="10.75" style="77" customWidth="1"/>
    <col min="16140" max="16140" width="9" style="77"/>
    <col min="16141" max="16141" width="0" style="77" hidden="1" customWidth="1"/>
    <col min="16142" max="16142" width="16.375" style="77" customWidth="1"/>
    <col min="16143" max="16143" width="0" style="77" hidden="1" customWidth="1"/>
    <col min="16144" max="16384" width="9" style="77"/>
  </cols>
  <sheetData>
    <row r="1" spans="2:17" ht="30" customHeight="1" x14ac:dyDescent="0.25">
      <c r="B1" s="3141" t="s">
        <v>5084</v>
      </c>
      <c r="C1" s="3142"/>
      <c r="D1" s="3142"/>
      <c r="E1" s="3142"/>
      <c r="F1" s="3142"/>
      <c r="G1" s="3142"/>
      <c r="H1" s="3142"/>
      <c r="I1" s="3142"/>
      <c r="J1" s="3142"/>
      <c r="K1" s="3142"/>
      <c r="L1" s="3142"/>
      <c r="M1" s="3142"/>
      <c r="N1" s="3143"/>
    </row>
    <row r="2" spans="2:17" ht="15.75" thickBot="1" x14ac:dyDescent="0.3">
      <c r="B2" s="3144" t="s">
        <v>5079</v>
      </c>
      <c r="C2" s="3145"/>
      <c r="D2" s="3145"/>
      <c r="E2" s="3145"/>
      <c r="F2" s="3145"/>
      <c r="G2" s="3145"/>
      <c r="H2" s="3145"/>
      <c r="I2" s="3145"/>
      <c r="J2" s="3145"/>
      <c r="K2" s="3145"/>
      <c r="L2" s="3145"/>
      <c r="M2" s="3145"/>
      <c r="N2" s="3146"/>
    </row>
    <row r="3" spans="2:17" ht="32.25" customHeight="1" x14ac:dyDescent="0.25">
      <c r="B3" s="3150" t="s">
        <v>5082</v>
      </c>
      <c r="C3" s="3151"/>
      <c r="D3" s="3151"/>
      <c r="E3" s="3151"/>
      <c r="F3" s="3151"/>
      <c r="G3" s="3151"/>
      <c r="H3" s="3151"/>
      <c r="I3" s="3151"/>
      <c r="J3" s="3151"/>
      <c r="K3" s="3152"/>
      <c r="L3" s="601" t="s">
        <v>5086</v>
      </c>
      <c r="M3" s="1129" t="s">
        <v>5085</v>
      </c>
      <c r="N3" s="1164" t="s">
        <v>44</v>
      </c>
      <c r="O3" s="2650"/>
      <c r="P3" s="3057"/>
      <c r="Q3" s="3057"/>
    </row>
    <row r="4" spans="2:17" ht="15.75" thickBot="1" x14ac:dyDescent="0.3">
      <c r="B4" s="3114" t="s">
        <v>443</v>
      </c>
      <c r="C4" s="3115"/>
      <c r="D4" s="3115"/>
      <c r="E4" s="3115"/>
      <c r="F4" s="3115"/>
      <c r="G4" s="3115"/>
      <c r="H4" s="3115"/>
      <c r="I4" s="3115"/>
      <c r="J4" s="3115"/>
      <c r="K4" s="3116"/>
      <c r="L4" s="1130" t="s">
        <v>120</v>
      </c>
      <c r="M4" s="1130" t="s">
        <v>332</v>
      </c>
      <c r="N4" s="466">
        <v>1</v>
      </c>
      <c r="P4" s="3058"/>
      <c r="Q4" s="3058"/>
    </row>
    <row r="5" spans="2:17" ht="19.5" customHeight="1" x14ac:dyDescent="0.25">
      <c r="B5" s="3117" t="s">
        <v>9348</v>
      </c>
      <c r="C5" s="3118"/>
      <c r="D5" s="3118"/>
      <c r="E5" s="3118"/>
      <c r="F5" s="3118"/>
      <c r="G5" s="3118"/>
      <c r="H5" s="3118"/>
      <c r="I5" s="3118"/>
      <c r="J5" s="3118"/>
      <c r="K5" s="3119"/>
      <c r="L5" s="1254" t="s">
        <v>56</v>
      </c>
      <c r="M5" s="1244">
        <v>1</v>
      </c>
      <c r="N5" s="1165"/>
      <c r="O5" s="2651"/>
      <c r="P5" s="3059"/>
      <c r="Q5" s="3059"/>
    </row>
    <row r="6" spans="2:17" ht="19.5" customHeight="1" x14ac:dyDescent="0.25">
      <c r="B6" s="3120" t="s">
        <v>9359</v>
      </c>
      <c r="C6" s="3121"/>
      <c r="D6" s="3121"/>
      <c r="E6" s="3121"/>
      <c r="F6" s="3121"/>
      <c r="G6" s="3121"/>
      <c r="H6" s="3121"/>
      <c r="I6" s="3121"/>
      <c r="J6" s="3121"/>
      <c r="K6" s="3122"/>
      <c r="L6" s="1252" t="s">
        <v>57</v>
      </c>
      <c r="M6" s="1245">
        <v>2</v>
      </c>
      <c r="N6" s="324"/>
      <c r="O6" s="2651"/>
      <c r="P6" s="3059"/>
      <c r="Q6" s="3059"/>
    </row>
    <row r="7" spans="2:17" ht="19.5" customHeight="1" x14ac:dyDescent="0.25">
      <c r="B7" s="3120" t="s">
        <v>11269</v>
      </c>
      <c r="C7" s="3121"/>
      <c r="D7" s="3121"/>
      <c r="E7" s="3121"/>
      <c r="F7" s="3121"/>
      <c r="G7" s="3121"/>
      <c r="H7" s="3121"/>
      <c r="I7" s="3121"/>
      <c r="J7" s="3121"/>
      <c r="K7" s="3122"/>
      <c r="L7" s="1252" t="s">
        <v>58</v>
      </c>
      <c r="M7" s="1245">
        <v>3</v>
      </c>
      <c r="N7" s="324"/>
      <c r="O7" s="2651"/>
      <c r="P7" s="3059"/>
      <c r="Q7" s="3059"/>
    </row>
    <row r="8" spans="2:17" ht="19.5" customHeight="1" x14ac:dyDescent="0.25">
      <c r="B8" s="3120" t="s">
        <v>9360</v>
      </c>
      <c r="C8" s="3121"/>
      <c r="D8" s="3121"/>
      <c r="E8" s="3121"/>
      <c r="F8" s="3121"/>
      <c r="G8" s="3121"/>
      <c r="H8" s="3121"/>
      <c r="I8" s="3121"/>
      <c r="J8" s="3121"/>
      <c r="K8" s="3122"/>
      <c r="L8" s="1252" t="s">
        <v>60</v>
      </c>
      <c r="M8" s="1245">
        <v>4</v>
      </c>
      <c r="N8" s="324"/>
      <c r="O8" s="2651"/>
      <c r="P8" s="470" t="str">
        <f>IF(P9="",""," Cheltuieli cu personalul, conform bilanț: ")</f>
        <v/>
      </c>
      <c r="Q8" s="3059"/>
    </row>
    <row r="9" spans="2:17" ht="19.5" customHeight="1" x14ac:dyDescent="0.25">
      <c r="B9" s="3120" t="s">
        <v>9361</v>
      </c>
      <c r="C9" s="3121"/>
      <c r="D9" s="3121"/>
      <c r="E9" s="3121"/>
      <c r="F9" s="3121"/>
      <c r="G9" s="3121"/>
      <c r="H9" s="3121"/>
      <c r="I9" s="3121"/>
      <c r="J9" s="3121"/>
      <c r="K9" s="3122"/>
      <c r="L9" s="1252" t="s">
        <v>62</v>
      </c>
      <c r="M9" s="1245">
        <v>5</v>
      </c>
      <c r="N9" s="468">
        <f>N10+N11</f>
        <v>0</v>
      </c>
      <c r="O9" s="2651"/>
      <c r="P9" s="3015"/>
      <c r="Q9" s="3058"/>
    </row>
    <row r="10" spans="2:17" ht="19.5" customHeight="1" x14ac:dyDescent="0.25">
      <c r="B10" s="3129" t="s">
        <v>9349</v>
      </c>
      <c r="C10" s="3130"/>
      <c r="D10" s="3130"/>
      <c r="E10" s="3130"/>
      <c r="F10" s="3130"/>
      <c r="G10" s="3130"/>
      <c r="H10" s="3130"/>
      <c r="I10" s="3130"/>
      <c r="J10" s="3130"/>
      <c r="K10" s="3131"/>
      <c r="L10" s="1252" t="s">
        <v>64</v>
      </c>
      <c r="M10" s="1245">
        <v>6</v>
      </c>
      <c r="N10" s="324"/>
      <c r="O10" s="2651"/>
      <c r="P10" s="3059"/>
      <c r="Q10" s="3059"/>
    </row>
    <row r="11" spans="2:17" ht="19.5" customHeight="1" x14ac:dyDescent="0.25">
      <c r="B11" s="3129" t="s">
        <v>9713</v>
      </c>
      <c r="C11" s="3130"/>
      <c r="D11" s="3130"/>
      <c r="E11" s="3130"/>
      <c r="F11" s="3130"/>
      <c r="G11" s="3130"/>
      <c r="H11" s="3130"/>
      <c r="I11" s="3130"/>
      <c r="J11" s="3130"/>
      <c r="K11" s="3131"/>
      <c r="L11" s="1252" t="s">
        <v>66</v>
      </c>
      <c r="M11" s="1245">
        <v>7</v>
      </c>
      <c r="N11" s="324"/>
      <c r="O11" s="2651"/>
      <c r="P11" s="3059"/>
      <c r="Q11" s="3059"/>
    </row>
    <row r="12" spans="2:17" ht="19.5" customHeight="1" x14ac:dyDescent="0.25">
      <c r="B12" s="3120" t="s">
        <v>11322</v>
      </c>
      <c r="C12" s="3121"/>
      <c r="D12" s="3121"/>
      <c r="E12" s="3121"/>
      <c r="F12" s="3121"/>
      <c r="G12" s="3121"/>
      <c r="H12" s="3121"/>
      <c r="I12" s="3121"/>
      <c r="J12" s="3121"/>
      <c r="K12" s="3122"/>
      <c r="L12" s="1252" t="s">
        <v>68</v>
      </c>
      <c r="M12" s="1245">
        <v>8</v>
      </c>
      <c r="N12" s="324"/>
      <c r="O12" s="2651"/>
      <c r="P12" s="3059"/>
      <c r="Q12" s="3059"/>
    </row>
    <row r="13" spans="2:17" ht="19.5" customHeight="1" x14ac:dyDescent="0.25">
      <c r="B13" s="3120" t="s">
        <v>9362</v>
      </c>
      <c r="C13" s="3121"/>
      <c r="D13" s="3121"/>
      <c r="E13" s="3121"/>
      <c r="F13" s="3121"/>
      <c r="G13" s="3121"/>
      <c r="H13" s="3121"/>
      <c r="I13" s="3121"/>
      <c r="J13" s="3121"/>
      <c r="K13" s="3122"/>
      <c r="L13" s="1252" t="s">
        <v>70</v>
      </c>
      <c r="M13" s="1245">
        <v>9</v>
      </c>
      <c r="N13" s="324"/>
      <c r="O13" s="2651"/>
      <c r="P13" s="470" t="str">
        <f>IF(P14="",""," Alte cheltuieli de exploatare, conform bilanț: ")</f>
        <v/>
      </c>
      <c r="Q13" s="3059"/>
    </row>
    <row r="14" spans="2:17" ht="19.5" customHeight="1" x14ac:dyDescent="0.25">
      <c r="B14" s="3147" t="s">
        <v>9363</v>
      </c>
      <c r="C14" s="3148"/>
      <c r="D14" s="3148"/>
      <c r="E14" s="3148"/>
      <c r="F14" s="3148"/>
      <c r="G14" s="3148"/>
      <c r="H14" s="3148"/>
      <c r="I14" s="3148"/>
      <c r="J14" s="3148"/>
      <c r="K14" s="3149"/>
      <c r="L14" s="1252" t="s">
        <v>72</v>
      </c>
      <c r="M14" s="1245">
        <v>10</v>
      </c>
      <c r="N14" s="468">
        <f>N15+N17+N19+N20+N21+N22+N23</f>
        <v>0</v>
      </c>
      <c r="O14" s="2651"/>
      <c r="P14" s="3015"/>
      <c r="Q14" s="3058"/>
    </row>
    <row r="15" spans="2:17" ht="19.5" customHeight="1" x14ac:dyDescent="0.25">
      <c r="B15" s="3120" t="s">
        <v>14811</v>
      </c>
      <c r="C15" s="3121"/>
      <c r="D15" s="3121"/>
      <c r="E15" s="3121"/>
      <c r="F15" s="3121"/>
      <c r="G15" s="3121"/>
      <c r="H15" s="3121"/>
      <c r="I15" s="3121"/>
      <c r="J15" s="3121"/>
      <c r="K15" s="3122"/>
      <c r="L15" s="1252" t="s">
        <v>74</v>
      </c>
      <c r="M15" s="1245">
        <v>11</v>
      </c>
      <c r="N15" s="324"/>
      <c r="O15" s="2651"/>
      <c r="P15" s="3059"/>
      <c r="Q15" s="3059"/>
    </row>
    <row r="16" spans="2:17" ht="19.5" customHeight="1" x14ac:dyDescent="0.25">
      <c r="B16" s="3129" t="s">
        <v>9364</v>
      </c>
      <c r="C16" s="3130"/>
      <c r="D16" s="3130"/>
      <c r="E16" s="3130"/>
      <c r="F16" s="3130"/>
      <c r="G16" s="3130"/>
      <c r="H16" s="3130"/>
      <c r="I16" s="3130"/>
      <c r="J16" s="3130"/>
      <c r="K16" s="3131"/>
      <c r="L16" s="1252" t="s">
        <v>76</v>
      </c>
      <c r="M16" s="1245">
        <v>12</v>
      </c>
      <c r="N16" s="324"/>
      <c r="O16" s="2651"/>
      <c r="P16" s="3059"/>
      <c r="Q16" s="3059"/>
    </row>
    <row r="17" spans="2:17" ht="30" customHeight="1" x14ac:dyDescent="0.25">
      <c r="B17" s="3123" t="s">
        <v>9365</v>
      </c>
      <c r="C17" s="3124"/>
      <c r="D17" s="3124"/>
      <c r="E17" s="3124"/>
      <c r="F17" s="3124"/>
      <c r="G17" s="3124"/>
      <c r="H17" s="3124"/>
      <c r="I17" s="3124"/>
      <c r="J17" s="3124"/>
      <c r="K17" s="3125"/>
      <c r="L17" s="1252" t="s">
        <v>77</v>
      </c>
      <c r="M17" s="1245">
        <v>13</v>
      </c>
      <c r="N17" s="324"/>
      <c r="O17" s="2651"/>
      <c r="P17" s="3059"/>
      <c r="Q17" s="3059"/>
    </row>
    <row r="18" spans="2:17" ht="19.5" customHeight="1" x14ac:dyDescent="0.25">
      <c r="B18" s="3126" t="s">
        <v>9374</v>
      </c>
      <c r="C18" s="3127"/>
      <c r="D18" s="3127"/>
      <c r="E18" s="3127"/>
      <c r="F18" s="3127"/>
      <c r="G18" s="3127"/>
      <c r="H18" s="3127"/>
      <c r="I18" s="3127"/>
      <c r="J18" s="3127"/>
      <c r="K18" s="3128"/>
      <c r="L18" s="1252" t="s">
        <v>79</v>
      </c>
      <c r="M18" s="1245">
        <v>14</v>
      </c>
      <c r="N18" s="468">
        <f>N5+N6+N7+N15</f>
        <v>0</v>
      </c>
      <c r="O18" s="2651"/>
      <c r="P18" s="3059"/>
      <c r="Q18" s="3059"/>
    </row>
    <row r="19" spans="2:17" ht="30" customHeight="1" x14ac:dyDescent="0.25">
      <c r="B19" s="3132" t="s">
        <v>9366</v>
      </c>
      <c r="C19" s="3133"/>
      <c r="D19" s="3133"/>
      <c r="E19" s="3133"/>
      <c r="F19" s="3133"/>
      <c r="G19" s="3133"/>
      <c r="H19" s="3133"/>
      <c r="I19" s="3133"/>
      <c r="J19" s="3133"/>
      <c r="K19" s="3134"/>
      <c r="L19" s="1252" t="s">
        <v>81</v>
      </c>
      <c r="M19" s="1245">
        <v>15</v>
      </c>
      <c r="N19" s="324"/>
      <c r="O19" s="2651"/>
      <c r="P19" s="3059"/>
      <c r="Q19" s="3059"/>
    </row>
    <row r="20" spans="2:17" ht="19.5" customHeight="1" x14ac:dyDescent="0.25">
      <c r="B20" s="3132" t="s">
        <v>9367</v>
      </c>
      <c r="C20" s="3133"/>
      <c r="D20" s="3133"/>
      <c r="E20" s="3133"/>
      <c r="F20" s="3133"/>
      <c r="G20" s="3133"/>
      <c r="H20" s="3133"/>
      <c r="I20" s="3133"/>
      <c r="J20" s="3133"/>
      <c r="K20" s="3134"/>
      <c r="L20" s="1252" t="s">
        <v>83</v>
      </c>
      <c r="M20" s="1245">
        <v>16</v>
      </c>
      <c r="N20" s="324"/>
      <c r="O20" s="2651"/>
      <c r="P20" s="3059"/>
      <c r="Q20" s="3059"/>
    </row>
    <row r="21" spans="2:17" ht="19.5" customHeight="1" x14ac:dyDescent="0.25">
      <c r="B21" s="3132" t="s">
        <v>9368</v>
      </c>
      <c r="C21" s="3133"/>
      <c r="D21" s="3133"/>
      <c r="E21" s="3133"/>
      <c r="F21" s="3133"/>
      <c r="G21" s="3133"/>
      <c r="H21" s="3133"/>
      <c r="I21" s="3133"/>
      <c r="J21" s="3133"/>
      <c r="K21" s="3134"/>
      <c r="L21" s="1252" t="s">
        <v>85</v>
      </c>
      <c r="M21" s="1245">
        <v>17</v>
      </c>
      <c r="N21" s="324"/>
      <c r="O21" s="2651"/>
      <c r="P21" s="3059"/>
      <c r="Q21" s="3059"/>
    </row>
    <row r="22" spans="2:17" ht="19.5" customHeight="1" x14ac:dyDescent="0.25">
      <c r="B22" s="3132" t="s">
        <v>9369</v>
      </c>
      <c r="C22" s="3133"/>
      <c r="D22" s="3133"/>
      <c r="E22" s="3133"/>
      <c r="F22" s="3133"/>
      <c r="G22" s="3133"/>
      <c r="H22" s="3133"/>
      <c r="I22" s="3133"/>
      <c r="J22" s="3133"/>
      <c r="K22" s="3134"/>
      <c r="L22" s="1252" t="s">
        <v>87</v>
      </c>
      <c r="M22" s="1245">
        <v>18</v>
      </c>
      <c r="N22" s="324"/>
      <c r="O22" s="2651"/>
      <c r="P22" s="3059"/>
      <c r="Q22" s="3059"/>
    </row>
    <row r="23" spans="2:17" ht="19.5" customHeight="1" x14ac:dyDescent="0.25">
      <c r="B23" s="3132" t="s">
        <v>9370</v>
      </c>
      <c r="C23" s="3133"/>
      <c r="D23" s="3133"/>
      <c r="E23" s="3133"/>
      <c r="F23" s="3133"/>
      <c r="G23" s="3133"/>
      <c r="H23" s="3133"/>
      <c r="I23" s="3133"/>
      <c r="J23" s="3133"/>
      <c r="K23" s="3134"/>
      <c r="L23" s="1252" t="s">
        <v>89</v>
      </c>
      <c r="M23" s="1245">
        <v>19</v>
      </c>
      <c r="N23" s="324"/>
      <c r="O23" s="2651"/>
      <c r="P23" s="3059"/>
      <c r="Q23" s="3059"/>
    </row>
    <row r="24" spans="2:17" ht="30" customHeight="1" x14ac:dyDescent="0.25">
      <c r="B24" s="3132" t="s">
        <v>9371</v>
      </c>
      <c r="C24" s="3133"/>
      <c r="D24" s="3133"/>
      <c r="E24" s="3133"/>
      <c r="F24" s="3133"/>
      <c r="G24" s="3133"/>
      <c r="H24" s="3133"/>
      <c r="I24" s="3133"/>
      <c r="J24" s="3133"/>
      <c r="K24" s="3134"/>
      <c r="L24" s="1252" t="s">
        <v>91</v>
      </c>
      <c r="M24" s="1245">
        <v>20</v>
      </c>
      <c r="N24" s="1574"/>
      <c r="O24" s="2651"/>
      <c r="P24" s="3059"/>
      <c r="Q24" s="3059"/>
    </row>
    <row r="25" spans="2:17" ht="19.5" customHeight="1" x14ac:dyDescent="0.25">
      <c r="B25" s="3135" t="s">
        <v>9372</v>
      </c>
      <c r="C25" s="3136"/>
      <c r="D25" s="3136"/>
      <c r="E25" s="3136"/>
      <c r="F25" s="3136"/>
      <c r="G25" s="3136"/>
      <c r="H25" s="3136"/>
      <c r="I25" s="3136"/>
      <c r="J25" s="3136"/>
      <c r="K25" s="3137"/>
      <c r="L25" s="1252" t="s">
        <v>93</v>
      </c>
      <c r="M25" s="1245">
        <v>21</v>
      </c>
      <c r="N25" s="324"/>
      <c r="O25" s="2651"/>
      <c r="P25" s="470" t="str">
        <f>IF(P26="",""," Cheltuieli de exploatare - Total, conform bilanț: ")</f>
        <v/>
      </c>
      <c r="Q25" s="3059"/>
    </row>
    <row r="26" spans="2:17" ht="19.5" customHeight="1" x14ac:dyDescent="0.25">
      <c r="B26" s="3126" t="s">
        <v>9373</v>
      </c>
      <c r="C26" s="3127"/>
      <c r="D26" s="3127"/>
      <c r="E26" s="3127"/>
      <c r="F26" s="3127"/>
      <c r="G26" s="3127"/>
      <c r="H26" s="3127"/>
      <c r="I26" s="3127"/>
      <c r="J26" s="3127"/>
      <c r="K26" s="3128"/>
      <c r="L26" s="1252" t="s">
        <v>95</v>
      </c>
      <c r="M26" s="1245">
        <v>22</v>
      </c>
      <c r="N26" s="468">
        <f>N5+N6+N7+N8+N9+N12+N13+N14+N25</f>
        <v>0</v>
      </c>
      <c r="O26" s="2651"/>
      <c r="P26" s="3015"/>
      <c r="Q26" s="3058"/>
    </row>
    <row r="27" spans="2:17" ht="19.5" customHeight="1" x14ac:dyDescent="0.25">
      <c r="B27" s="3135" t="s">
        <v>96</v>
      </c>
      <c r="C27" s="3136"/>
      <c r="D27" s="3136"/>
      <c r="E27" s="3136"/>
      <c r="F27" s="3136"/>
      <c r="G27" s="3136"/>
      <c r="H27" s="3136"/>
      <c r="I27" s="3136"/>
      <c r="J27" s="3136"/>
      <c r="K27" s="3137"/>
      <c r="L27" s="1252" t="s">
        <v>97</v>
      </c>
      <c r="M27" s="1245">
        <v>23</v>
      </c>
      <c r="N27" s="324"/>
      <c r="O27" s="2651"/>
      <c r="P27" s="3059"/>
      <c r="Q27" s="3059"/>
    </row>
    <row r="28" spans="2:17" ht="19.5" customHeight="1" x14ac:dyDescent="0.25">
      <c r="B28" s="3126" t="s">
        <v>9375</v>
      </c>
      <c r="C28" s="3127"/>
      <c r="D28" s="3127"/>
      <c r="E28" s="3127"/>
      <c r="F28" s="3127"/>
      <c r="G28" s="3127"/>
      <c r="H28" s="3127"/>
      <c r="I28" s="3127"/>
      <c r="J28" s="3127"/>
      <c r="K28" s="3128"/>
      <c r="L28" s="1252" t="s">
        <v>99</v>
      </c>
      <c r="M28" s="1245">
        <v>24</v>
      </c>
      <c r="N28" s="468">
        <f>N26+N27</f>
        <v>0</v>
      </c>
      <c r="O28" s="2651"/>
      <c r="P28" s="3059"/>
      <c r="Q28" s="3059"/>
    </row>
    <row r="29" spans="2:17" ht="19.5" customHeight="1" x14ac:dyDescent="0.25">
      <c r="B29" s="3135" t="s">
        <v>100</v>
      </c>
      <c r="C29" s="3136"/>
      <c r="D29" s="3136"/>
      <c r="E29" s="3136"/>
      <c r="F29" s="3136"/>
      <c r="G29" s="3136"/>
      <c r="H29" s="3136"/>
      <c r="I29" s="3136"/>
      <c r="J29" s="3136"/>
      <c r="K29" s="3137"/>
      <c r="L29" s="1252" t="s">
        <v>101</v>
      </c>
      <c r="M29" s="1245">
        <v>25</v>
      </c>
      <c r="N29" s="324"/>
      <c r="O29" s="2651"/>
      <c r="P29" s="3060"/>
      <c r="Q29" s="3060"/>
    </row>
    <row r="30" spans="2:17" ht="19.5" customHeight="1" x14ac:dyDescent="0.25">
      <c r="B30" s="3135" t="s">
        <v>102</v>
      </c>
      <c r="C30" s="3136"/>
      <c r="D30" s="3136"/>
      <c r="E30" s="3136"/>
      <c r="F30" s="3136"/>
      <c r="G30" s="3136"/>
      <c r="H30" s="3136"/>
      <c r="I30" s="3136"/>
      <c r="J30" s="3136"/>
      <c r="K30" s="3137"/>
      <c r="L30" s="1252" t="s">
        <v>103</v>
      </c>
      <c r="M30" s="1245">
        <v>26</v>
      </c>
      <c r="N30" s="324"/>
      <c r="O30" s="2651"/>
      <c r="P30" s="3060"/>
      <c r="Q30" s="3060"/>
    </row>
    <row r="31" spans="2:17" ht="19.5" customHeight="1" x14ac:dyDescent="0.25">
      <c r="B31" s="3135" t="s">
        <v>9376</v>
      </c>
      <c r="C31" s="3136"/>
      <c r="D31" s="3136"/>
      <c r="E31" s="3136"/>
      <c r="F31" s="3136"/>
      <c r="G31" s="3136"/>
      <c r="H31" s="3136"/>
      <c r="I31" s="3136"/>
      <c r="J31" s="3136"/>
      <c r="K31" s="3137"/>
      <c r="L31" s="1252" t="s">
        <v>105</v>
      </c>
      <c r="M31" s="1245">
        <v>27</v>
      </c>
      <c r="N31" s="378"/>
      <c r="O31" s="2651"/>
      <c r="P31" s="3016" t="str">
        <f>IF(OR(N31=0,N31=""),""," Valoare RCP nedistribuită ")</f>
        <v/>
      </c>
      <c r="Q31" s="3059"/>
    </row>
    <row r="32" spans="2:17" ht="19.5" customHeight="1" x14ac:dyDescent="0.25">
      <c r="B32" s="3135" t="s">
        <v>9377</v>
      </c>
      <c r="C32" s="3136"/>
      <c r="D32" s="3136"/>
      <c r="E32" s="3136"/>
      <c r="F32" s="3136"/>
      <c r="G32" s="3136"/>
      <c r="H32" s="3136"/>
      <c r="I32" s="3136"/>
      <c r="J32" s="3136"/>
      <c r="K32" s="3137"/>
      <c r="L32" s="1252" t="s">
        <v>107</v>
      </c>
      <c r="M32" s="1245">
        <v>28</v>
      </c>
      <c r="N32" s="378"/>
      <c r="O32" s="2651"/>
      <c r="P32" s="3059"/>
      <c r="Q32" s="3059"/>
    </row>
    <row r="33" spans="2:17" ht="19.5" customHeight="1" thickBot="1" x14ac:dyDescent="0.3">
      <c r="B33" s="3138" t="s">
        <v>9702</v>
      </c>
      <c r="C33" s="3139"/>
      <c r="D33" s="3139"/>
      <c r="E33" s="3139"/>
      <c r="F33" s="3139"/>
      <c r="G33" s="3139"/>
      <c r="H33" s="3139"/>
      <c r="I33" s="3139"/>
      <c r="J33" s="3139"/>
      <c r="K33" s="3140"/>
      <c r="L33" s="1253" t="s">
        <v>9701</v>
      </c>
      <c r="M33" s="1247">
        <v>29</v>
      </c>
      <c r="N33" s="379"/>
      <c r="P33" s="3058"/>
      <c r="Q33" s="3058"/>
    </row>
    <row r="34" spans="2:17" x14ac:dyDescent="0.25">
      <c r="B34" s="2652" t="s">
        <v>10845</v>
      </c>
      <c r="C34" s="2653"/>
      <c r="D34" s="2653"/>
      <c r="E34" s="2653"/>
      <c r="F34" s="2653"/>
      <c r="G34" s="2654"/>
      <c r="H34" s="2653"/>
      <c r="I34" s="2653"/>
      <c r="J34" s="2653"/>
      <c r="K34" s="2653"/>
      <c r="L34" s="2655"/>
      <c r="M34" s="2653"/>
      <c r="N34" s="2653"/>
    </row>
    <row r="35" spans="2:17" x14ac:dyDescent="0.25">
      <c r="B35" s="2656"/>
      <c r="C35" s="2657"/>
      <c r="D35" s="2657"/>
      <c r="E35" s="2657"/>
      <c r="F35" s="2657"/>
      <c r="H35" s="2657"/>
      <c r="I35" s="2657"/>
      <c r="J35" s="2657"/>
      <c r="K35" s="2657"/>
    </row>
  </sheetData>
  <sheetProtection algorithmName="SHA-512" hashValue="iTncAoft37ddZukYverBzrbvDZX90ebXzQZcvszbjq4irxaBck7ceWniHnldKeYDm1pCeIHBlW3NtPCpjuDIJA==" saltValue="4gQHgXI2aGvjg1E2bq5sIA==" spinCount="100000" sheet="1" objects="1" scenarios="1"/>
  <mergeCells count="33">
    <mergeCell ref="B33:K33"/>
    <mergeCell ref="B1:N1"/>
    <mergeCell ref="B2:N2"/>
    <mergeCell ref="B26:K26"/>
    <mergeCell ref="B27:K27"/>
    <mergeCell ref="B28:K28"/>
    <mergeCell ref="B12:K12"/>
    <mergeCell ref="B13:K13"/>
    <mergeCell ref="B14:K14"/>
    <mergeCell ref="B15:K15"/>
    <mergeCell ref="B16:K16"/>
    <mergeCell ref="B7:K7"/>
    <mergeCell ref="B8:K8"/>
    <mergeCell ref="B9:K9"/>
    <mergeCell ref="B3:K3"/>
    <mergeCell ref="B19:K19"/>
    <mergeCell ref="B20:K20"/>
    <mergeCell ref="B31:K31"/>
    <mergeCell ref="B11:K11"/>
    <mergeCell ref="B25:K25"/>
    <mergeCell ref="B32:K32"/>
    <mergeCell ref="B29:K29"/>
    <mergeCell ref="B30:K30"/>
    <mergeCell ref="B21:K21"/>
    <mergeCell ref="B22:K22"/>
    <mergeCell ref="B23:K23"/>
    <mergeCell ref="B24:K24"/>
    <mergeCell ref="B4:K4"/>
    <mergeCell ref="B5:K5"/>
    <mergeCell ref="B6:K6"/>
    <mergeCell ref="B17:K17"/>
    <mergeCell ref="B18:K18"/>
    <mergeCell ref="B10:K10"/>
  </mergeCells>
  <conditionalFormatting sqref="N11">
    <cfRule type="expression" dxfId="379" priority="5" stopIfTrue="1">
      <formula>AND(N9&gt;0,N11=0)</formula>
    </cfRule>
  </conditionalFormatting>
  <conditionalFormatting sqref="N16">
    <cfRule type="expression" dxfId="378" priority="6" stopIfTrue="1">
      <formula>N16&gt;N15</formula>
    </cfRule>
  </conditionalFormatting>
  <conditionalFormatting sqref="N29">
    <cfRule type="expression" dxfId="377" priority="7" stopIfTrue="1">
      <formula>N29&gt;N15</formula>
    </cfRule>
    <cfRule type="expression" dxfId="376" priority="8" stopIfTrue="1">
      <formula>AND(N29&lt;&gt;"",N29+N30&gt;N15)</formula>
    </cfRule>
  </conditionalFormatting>
  <conditionalFormatting sqref="N10">
    <cfRule type="expression" dxfId="375" priority="9" stopIfTrue="1">
      <formula>AND(N9&gt;0,N10=0)</formula>
    </cfRule>
  </conditionalFormatting>
  <conditionalFormatting sqref="N30">
    <cfRule type="expression" dxfId="374" priority="10" stopIfTrue="1">
      <formula>N30&gt;N15</formula>
    </cfRule>
    <cfRule type="expression" dxfId="373" priority="11" stopIfTrue="1">
      <formula>AND(N30&lt;&gt;"",N29+N30&gt;N15)</formula>
    </cfRule>
  </conditionalFormatting>
  <conditionalFormatting sqref="N27">
    <cfRule type="expression" dxfId="372" priority="12" stopIfTrue="1">
      <formula>N27&gt;N26</formula>
    </cfRule>
  </conditionalFormatting>
  <conditionalFormatting sqref="P31">
    <cfRule type="expression" dxfId="371" priority="4">
      <formula>$P$31&lt;&gt;""</formula>
    </cfRule>
  </conditionalFormatting>
  <conditionalFormatting sqref="P26">
    <cfRule type="expression" dxfId="370" priority="3">
      <formula>$P$26&lt;&gt;""</formula>
    </cfRule>
  </conditionalFormatting>
  <conditionalFormatting sqref="P9">
    <cfRule type="expression" dxfId="369" priority="2">
      <formula>$P$9&lt;&gt;""</formula>
    </cfRule>
  </conditionalFormatting>
  <conditionalFormatting sqref="P14">
    <cfRule type="expression" dxfId="368" priority="1">
      <formula>$P$14&lt;&gt;""</formula>
    </cfRule>
  </conditionalFormatting>
  <dataValidations count="4">
    <dataValidation type="custom" errorStyle="warning" operator="greaterThanOrEqual" allowBlank="1" showInputMessage="1" showErrorMessage="1" errorTitle=" INS" error="Valoarea reducerilor comerciale primite este mai mare _x000a_decat valoarea totala a cheltuielilor de exploatare. _x000a_Daca este corect, apasati YES._x000a_" sqref="WVV983071 JJ31 TF31 ADB31 AMX31 AWT31 BGP31 BQL31 CAH31 CKD31 CTZ31 DDV31 DNR31 DXN31 EHJ31 ERF31 FBB31 FKX31 FUT31 GEP31 GOL31 GYH31 HID31 HRZ31 IBV31 ILR31 IVN31 JFJ31 JPF31 JZB31 KIX31 KST31 LCP31 LML31 LWH31 MGD31 MPZ31 MZV31 NJR31 NTN31 ODJ31 ONF31 OXB31 PGX31 PQT31 QAP31 QKL31 QUH31 RED31 RNZ31 RXV31 SHR31 SRN31 TBJ31 TLF31 TVB31 UEX31 UOT31 UYP31 VIL31 VSH31 WCD31 WLZ31 WVV31 N65567 JJ65567 TF65567 ADB65567 AMX65567 AWT65567 BGP65567 BQL65567 CAH65567 CKD65567 CTZ65567 DDV65567 DNR65567 DXN65567 EHJ65567 ERF65567 FBB65567 FKX65567 FUT65567 GEP65567 GOL65567 GYH65567 HID65567 HRZ65567 IBV65567 ILR65567 IVN65567 JFJ65567 JPF65567 JZB65567 KIX65567 KST65567 LCP65567 LML65567 LWH65567 MGD65567 MPZ65567 MZV65567 NJR65567 NTN65567 ODJ65567 ONF65567 OXB65567 PGX65567 PQT65567 QAP65567 QKL65567 QUH65567 RED65567 RNZ65567 RXV65567 SHR65567 SRN65567 TBJ65567 TLF65567 TVB65567 UEX65567 UOT65567 UYP65567 VIL65567 VSH65567 WCD65567 WLZ65567 WVV65567 N131103 JJ131103 TF131103 ADB131103 AMX131103 AWT131103 BGP131103 BQL131103 CAH131103 CKD131103 CTZ131103 DDV131103 DNR131103 DXN131103 EHJ131103 ERF131103 FBB131103 FKX131103 FUT131103 GEP131103 GOL131103 GYH131103 HID131103 HRZ131103 IBV131103 ILR131103 IVN131103 JFJ131103 JPF131103 JZB131103 KIX131103 KST131103 LCP131103 LML131103 LWH131103 MGD131103 MPZ131103 MZV131103 NJR131103 NTN131103 ODJ131103 ONF131103 OXB131103 PGX131103 PQT131103 QAP131103 QKL131103 QUH131103 RED131103 RNZ131103 RXV131103 SHR131103 SRN131103 TBJ131103 TLF131103 TVB131103 UEX131103 UOT131103 UYP131103 VIL131103 VSH131103 WCD131103 WLZ131103 WVV131103 N196639 JJ196639 TF196639 ADB196639 AMX196639 AWT196639 BGP196639 BQL196639 CAH196639 CKD196639 CTZ196639 DDV196639 DNR196639 DXN196639 EHJ196639 ERF196639 FBB196639 FKX196639 FUT196639 GEP196639 GOL196639 GYH196639 HID196639 HRZ196639 IBV196639 ILR196639 IVN196639 JFJ196639 JPF196639 JZB196639 KIX196639 KST196639 LCP196639 LML196639 LWH196639 MGD196639 MPZ196639 MZV196639 NJR196639 NTN196639 ODJ196639 ONF196639 OXB196639 PGX196639 PQT196639 QAP196639 QKL196639 QUH196639 RED196639 RNZ196639 RXV196639 SHR196639 SRN196639 TBJ196639 TLF196639 TVB196639 UEX196639 UOT196639 UYP196639 VIL196639 VSH196639 WCD196639 WLZ196639 WVV196639 N262175 JJ262175 TF262175 ADB262175 AMX262175 AWT262175 BGP262175 BQL262175 CAH262175 CKD262175 CTZ262175 DDV262175 DNR262175 DXN262175 EHJ262175 ERF262175 FBB262175 FKX262175 FUT262175 GEP262175 GOL262175 GYH262175 HID262175 HRZ262175 IBV262175 ILR262175 IVN262175 JFJ262175 JPF262175 JZB262175 KIX262175 KST262175 LCP262175 LML262175 LWH262175 MGD262175 MPZ262175 MZV262175 NJR262175 NTN262175 ODJ262175 ONF262175 OXB262175 PGX262175 PQT262175 QAP262175 QKL262175 QUH262175 RED262175 RNZ262175 RXV262175 SHR262175 SRN262175 TBJ262175 TLF262175 TVB262175 UEX262175 UOT262175 UYP262175 VIL262175 VSH262175 WCD262175 WLZ262175 WVV262175 N327711 JJ327711 TF327711 ADB327711 AMX327711 AWT327711 BGP327711 BQL327711 CAH327711 CKD327711 CTZ327711 DDV327711 DNR327711 DXN327711 EHJ327711 ERF327711 FBB327711 FKX327711 FUT327711 GEP327711 GOL327711 GYH327711 HID327711 HRZ327711 IBV327711 ILR327711 IVN327711 JFJ327711 JPF327711 JZB327711 KIX327711 KST327711 LCP327711 LML327711 LWH327711 MGD327711 MPZ327711 MZV327711 NJR327711 NTN327711 ODJ327711 ONF327711 OXB327711 PGX327711 PQT327711 QAP327711 QKL327711 QUH327711 RED327711 RNZ327711 RXV327711 SHR327711 SRN327711 TBJ327711 TLF327711 TVB327711 UEX327711 UOT327711 UYP327711 VIL327711 VSH327711 WCD327711 WLZ327711 WVV327711 N393247 JJ393247 TF393247 ADB393247 AMX393247 AWT393247 BGP393247 BQL393247 CAH393247 CKD393247 CTZ393247 DDV393247 DNR393247 DXN393247 EHJ393247 ERF393247 FBB393247 FKX393247 FUT393247 GEP393247 GOL393247 GYH393247 HID393247 HRZ393247 IBV393247 ILR393247 IVN393247 JFJ393247 JPF393247 JZB393247 KIX393247 KST393247 LCP393247 LML393247 LWH393247 MGD393247 MPZ393247 MZV393247 NJR393247 NTN393247 ODJ393247 ONF393247 OXB393247 PGX393247 PQT393247 QAP393247 QKL393247 QUH393247 RED393247 RNZ393247 RXV393247 SHR393247 SRN393247 TBJ393247 TLF393247 TVB393247 UEX393247 UOT393247 UYP393247 VIL393247 VSH393247 WCD393247 WLZ393247 WVV393247 N458783 JJ458783 TF458783 ADB458783 AMX458783 AWT458783 BGP458783 BQL458783 CAH458783 CKD458783 CTZ458783 DDV458783 DNR458783 DXN458783 EHJ458783 ERF458783 FBB458783 FKX458783 FUT458783 GEP458783 GOL458783 GYH458783 HID458783 HRZ458783 IBV458783 ILR458783 IVN458783 JFJ458783 JPF458783 JZB458783 KIX458783 KST458783 LCP458783 LML458783 LWH458783 MGD458783 MPZ458783 MZV458783 NJR458783 NTN458783 ODJ458783 ONF458783 OXB458783 PGX458783 PQT458783 QAP458783 QKL458783 QUH458783 RED458783 RNZ458783 RXV458783 SHR458783 SRN458783 TBJ458783 TLF458783 TVB458783 UEX458783 UOT458783 UYP458783 VIL458783 VSH458783 WCD458783 WLZ458783 WVV458783 N524319 JJ524319 TF524319 ADB524319 AMX524319 AWT524319 BGP524319 BQL524319 CAH524319 CKD524319 CTZ524319 DDV524319 DNR524319 DXN524319 EHJ524319 ERF524319 FBB524319 FKX524319 FUT524319 GEP524319 GOL524319 GYH524319 HID524319 HRZ524319 IBV524319 ILR524319 IVN524319 JFJ524319 JPF524319 JZB524319 KIX524319 KST524319 LCP524319 LML524319 LWH524319 MGD524319 MPZ524319 MZV524319 NJR524319 NTN524319 ODJ524319 ONF524319 OXB524319 PGX524319 PQT524319 QAP524319 QKL524319 QUH524319 RED524319 RNZ524319 RXV524319 SHR524319 SRN524319 TBJ524319 TLF524319 TVB524319 UEX524319 UOT524319 UYP524319 VIL524319 VSH524319 WCD524319 WLZ524319 WVV524319 N589855 JJ589855 TF589855 ADB589855 AMX589855 AWT589855 BGP589855 BQL589855 CAH589855 CKD589855 CTZ589855 DDV589855 DNR589855 DXN589855 EHJ589855 ERF589855 FBB589855 FKX589855 FUT589855 GEP589855 GOL589855 GYH589855 HID589855 HRZ589855 IBV589855 ILR589855 IVN589855 JFJ589855 JPF589855 JZB589855 KIX589855 KST589855 LCP589855 LML589855 LWH589855 MGD589855 MPZ589855 MZV589855 NJR589855 NTN589855 ODJ589855 ONF589855 OXB589855 PGX589855 PQT589855 QAP589855 QKL589855 QUH589855 RED589855 RNZ589855 RXV589855 SHR589855 SRN589855 TBJ589855 TLF589855 TVB589855 UEX589855 UOT589855 UYP589855 VIL589855 VSH589855 WCD589855 WLZ589855 WVV589855 N655391 JJ655391 TF655391 ADB655391 AMX655391 AWT655391 BGP655391 BQL655391 CAH655391 CKD655391 CTZ655391 DDV655391 DNR655391 DXN655391 EHJ655391 ERF655391 FBB655391 FKX655391 FUT655391 GEP655391 GOL655391 GYH655391 HID655391 HRZ655391 IBV655391 ILR655391 IVN655391 JFJ655391 JPF655391 JZB655391 KIX655391 KST655391 LCP655391 LML655391 LWH655391 MGD655391 MPZ655391 MZV655391 NJR655391 NTN655391 ODJ655391 ONF655391 OXB655391 PGX655391 PQT655391 QAP655391 QKL655391 QUH655391 RED655391 RNZ655391 RXV655391 SHR655391 SRN655391 TBJ655391 TLF655391 TVB655391 UEX655391 UOT655391 UYP655391 VIL655391 VSH655391 WCD655391 WLZ655391 WVV655391 N720927 JJ720927 TF720927 ADB720927 AMX720927 AWT720927 BGP720927 BQL720927 CAH720927 CKD720927 CTZ720927 DDV720927 DNR720927 DXN720927 EHJ720927 ERF720927 FBB720927 FKX720927 FUT720927 GEP720927 GOL720927 GYH720927 HID720927 HRZ720927 IBV720927 ILR720927 IVN720927 JFJ720927 JPF720927 JZB720927 KIX720927 KST720927 LCP720927 LML720927 LWH720927 MGD720927 MPZ720927 MZV720927 NJR720927 NTN720927 ODJ720927 ONF720927 OXB720927 PGX720927 PQT720927 QAP720927 QKL720927 QUH720927 RED720927 RNZ720927 RXV720927 SHR720927 SRN720927 TBJ720927 TLF720927 TVB720927 UEX720927 UOT720927 UYP720927 VIL720927 VSH720927 WCD720927 WLZ720927 WVV720927 N786463 JJ786463 TF786463 ADB786463 AMX786463 AWT786463 BGP786463 BQL786463 CAH786463 CKD786463 CTZ786463 DDV786463 DNR786463 DXN786463 EHJ786463 ERF786463 FBB786463 FKX786463 FUT786463 GEP786463 GOL786463 GYH786463 HID786463 HRZ786463 IBV786463 ILR786463 IVN786463 JFJ786463 JPF786463 JZB786463 KIX786463 KST786463 LCP786463 LML786463 LWH786463 MGD786463 MPZ786463 MZV786463 NJR786463 NTN786463 ODJ786463 ONF786463 OXB786463 PGX786463 PQT786463 QAP786463 QKL786463 QUH786463 RED786463 RNZ786463 RXV786463 SHR786463 SRN786463 TBJ786463 TLF786463 TVB786463 UEX786463 UOT786463 UYP786463 VIL786463 VSH786463 WCD786463 WLZ786463 WVV786463 N851999 JJ851999 TF851999 ADB851999 AMX851999 AWT851999 BGP851999 BQL851999 CAH851999 CKD851999 CTZ851999 DDV851999 DNR851999 DXN851999 EHJ851999 ERF851999 FBB851999 FKX851999 FUT851999 GEP851999 GOL851999 GYH851999 HID851999 HRZ851999 IBV851999 ILR851999 IVN851999 JFJ851999 JPF851999 JZB851999 KIX851999 KST851999 LCP851999 LML851999 LWH851999 MGD851999 MPZ851999 MZV851999 NJR851999 NTN851999 ODJ851999 ONF851999 OXB851999 PGX851999 PQT851999 QAP851999 QKL851999 QUH851999 RED851999 RNZ851999 RXV851999 SHR851999 SRN851999 TBJ851999 TLF851999 TVB851999 UEX851999 UOT851999 UYP851999 VIL851999 VSH851999 WCD851999 WLZ851999 WVV851999 N917535 JJ917535 TF917535 ADB917535 AMX917535 AWT917535 BGP917535 BQL917535 CAH917535 CKD917535 CTZ917535 DDV917535 DNR917535 DXN917535 EHJ917535 ERF917535 FBB917535 FKX917535 FUT917535 GEP917535 GOL917535 GYH917535 HID917535 HRZ917535 IBV917535 ILR917535 IVN917535 JFJ917535 JPF917535 JZB917535 KIX917535 KST917535 LCP917535 LML917535 LWH917535 MGD917535 MPZ917535 MZV917535 NJR917535 NTN917535 ODJ917535 ONF917535 OXB917535 PGX917535 PQT917535 QAP917535 QKL917535 QUH917535 RED917535 RNZ917535 RXV917535 SHR917535 SRN917535 TBJ917535 TLF917535 TVB917535 UEX917535 UOT917535 UYP917535 VIL917535 VSH917535 WCD917535 WLZ917535 WVV917535 N983071 JJ983071 TF983071 ADB983071 AMX983071 AWT983071 BGP983071 BQL983071 CAH983071 CKD983071 CTZ983071 DDV983071 DNR983071 DXN983071 EHJ983071 ERF983071 FBB983071 FKX983071 FUT983071 GEP983071 GOL983071 GYH983071 HID983071 HRZ983071 IBV983071 ILR983071 IVN983071 JFJ983071 JPF983071 JZB983071 KIX983071 KST983071 LCP983071 LML983071 LWH983071 MGD983071 MPZ983071 MZV983071 NJR983071 NTN983071 ODJ983071 ONF983071 OXB983071 PGX983071 PQT983071 QAP983071 QKL983071 QUH983071 RED983071 RNZ983071 RXV983071 SHR983071 SRN983071 TBJ983071 TLF983071 TVB983071 UEX983071 UOT983071 UYP983071 VIL983071 VSH983071 WCD983071 WLZ983071" xr:uid="{00000000-0002-0000-0300-000000000000}">
      <formula1>N26&gt;N31</formula1>
    </dataValidation>
    <dataValidation type="textLength" errorStyle="warning" operator="greaterThanOrEqual" allowBlank="1" showInputMessage="1" showErrorMessage="1" errorTitle="INS" error="Confirmati corectitudinea valorii introduse?_x000a_Daca valoarea este corecta, apasati YES." sqref="N24 JJ24 TF24 ADB24 AMX24 AWT24 BGP24 BQL24 CAH24 CKD24 CTZ24 DDV24 DNR24 DXN24 EHJ24 ERF24 FBB24 FKX24 FUT24 GEP24 GOL24 GYH24 HID24 HRZ24 IBV24 ILR24 IVN24 JFJ24 JPF24 JZB24 KIX24 KST24 LCP24 LML24 LWH24 MGD24 MPZ24 MZV24 NJR24 NTN24 ODJ24 ONF24 OXB24 PGX24 PQT24 QAP24 QKL24 QUH24 RED24 RNZ24 RXV24 SHR24 SRN24 TBJ24 TLF24 TVB24 UEX24 UOT24 UYP24 VIL24 VSH24 WCD24 WLZ24 WVV24 N65560 JJ65560 TF65560 ADB65560 AMX65560 AWT65560 BGP65560 BQL65560 CAH65560 CKD65560 CTZ65560 DDV65560 DNR65560 DXN65560 EHJ65560 ERF65560 FBB65560 FKX65560 FUT65560 GEP65560 GOL65560 GYH65560 HID65560 HRZ65560 IBV65560 ILR65560 IVN65560 JFJ65560 JPF65560 JZB65560 KIX65560 KST65560 LCP65560 LML65560 LWH65560 MGD65560 MPZ65560 MZV65560 NJR65560 NTN65560 ODJ65560 ONF65560 OXB65560 PGX65560 PQT65560 QAP65560 QKL65560 QUH65560 RED65560 RNZ65560 RXV65560 SHR65560 SRN65560 TBJ65560 TLF65560 TVB65560 UEX65560 UOT65560 UYP65560 VIL65560 VSH65560 WCD65560 WLZ65560 WVV65560 N131096 JJ131096 TF131096 ADB131096 AMX131096 AWT131096 BGP131096 BQL131096 CAH131096 CKD131096 CTZ131096 DDV131096 DNR131096 DXN131096 EHJ131096 ERF131096 FBB131096 FKX131096 FUT131096 GEP131096 GOL131096 GYH131096 HID131096 HRZ131096 IBV131096 ILR131096 IVN131096 JFJ131096 JPF131096 JZB131096 KIX131096 KST131096 LCP131096 LML131096 LWH131096 MGD131096 MPZ131096 MZV131096 NJR131096 NTN131096 ODJ131096 ONF131096 OXB131096 PGX131096 PQT131096 QAP131096 QKL131096 QUH131096 RED131096 RNZ131096 RXV131096 SHR131096 SRN131096 TBJ131096 TLF131096 TVB131096 UEX131096 UOT131096 UYP131096 VIL131096 VSH131096 WCD131096 WLZ131096 WVV131096 N196632 JJ196632 TF196632 ADB196632 AMX196632 AWT196632 BGP196632 BQL196632 CAH196632 CKD196632 CTZ196632 DDV196632 DNR196632 DXN196632 EHJ196632 ERF196632 FBB196632 FKX196632 FUT196632 GEP196632 GOL196632 GYH196632 HID196632 HRZ196632 IBV196632 ILR196632 IVN196632 JFJ196632 JPF196632 JZB196632 KIX196632 KST196632 LCP196632 LML196632 LWH196632 MGD196632 MPZ196632 MZV196632 NJR196632 NTN196632 ODJ196632 ONF196632 OXB196632 PGX196632 PQT196632 QAP196632 QKL196632 QUH196632 RED196632 RNZ196632 RXV196632 SHR196632 SRN196632 TBJ196632 TLF196632 TVB196632 UEX196632 UOT196632 UYP196632 VIL196632 VSH196632 WCD196632 WLZ196632 WVV196632 N262168 JJ262168 TF262168 ADB262168 AMX262168 AWT262168 BGP262168 BQL262168 CAH262168 CKD262168 CTZ262168 DDV262168 DNR262168 DXN262168 EHJ262168 ERF262168 FBB262168 FKX262168 FUT262168 GEP262168 GOL262168 GYH262168 HID262168 HRZ262168 IBV262168 ILR262168 IVN262168 JFJ262168 JPF262168 JZB262168 KIX262168 KST262168 LCP262168 LML262168 LWH262168 MGD262168 MPZ262168 MZV262168 NJR262168 NTN262168 ODJ262168 ONF262168 OXB262168 PGX262168 PQT262168 QAP262168 QKL262168 QUH262168 RED262168 RNZ262168 RXV262168 SHR262168 SRN262168 TBJ262168 TLF262168 TVB262168 UEX262168 UOT262168 UYP262168 VIL262168 VSH262168 WCD262168 WLZ262168 WVV262168 N327704 JJ327704 TF327704 ADB327704 AMX327704 AWT327704 BGP327704 BQL327704 CAH327704 CKD327704 CTZ327704 DDV327704 DNR327704 DXN327704 EHJ327704 ERF327704 FBB327704 FKX327704 FUT327704 GEP327704 GOL327704 GYH327704 HID327704 HRZ327704 IBV327704 ILR327704 IVN327704 JFJ327704 JPF327704 JZB327704 KIX327704 KST327704 LCP327704 LML327704 LWH327704 MGD327704 MPZ327704 MZV327704 NJR327704 NTN327704 ODJ327704 ONF327704 OXB327704 PGX327704 PQT327704 QAP327704 QKL327704 QUH327704 RED327704 RNZ327704 RXV327704 SHR327704 SRN327704 TBJ327704 TLF327704 TVB327704 UEX327704 UOT327704 UYP327704 VIL327704 VSH327704 WCD327704 WLZ327704 WVV327704 N393240 JJ393240 TF393240 ADB393240 AMX393240 AWT393240 BGP393240 BQL393240 CAH393240 CKD393240 CTZ393240 DDV393240 DNR393240 DXN393240 EHJ393240 ERF393240 FBB393240 FKX393240 FUT393240 GEP393240 GOL393240 GYH393240 HID393240 HRZ393240 IBV393240 ILR393240 IVN393240 JFJ393240 JPF393240 JZB393240 KIX393240 KST393240 LCP393240 LML393240 LWH393240 MGD393240 MPZ393240 MZV393240 NJR393240 NTN393240 ODJ393240 ONF393240 OXB393240 PGX393240 PQT393240 QAP393240 QKL393240 QUH393240 RED393240 RNZ393240 RXV393240 SHR393240 SRN393240 TBJ393240 TLF393240 TVB393240 UEX393240 UOT393240 UYP393240 VIL393240 VSH393240 WCD393240 WLZ393240 WVV393240 N458776 JJ458776 TF458776 ADB458776 AMX458776 AWT458776 BGP458776 BQL458776 CAH458776 CKD458776 CTZ458776 DDV458776 DNR458776 DXN458776 EHJ458776 ERF458776 FBB458776 FKX458776 FUT458776 GEP458776 GOL458776 GYH458776 HID458776 HRZ458776 IBV458776 ILR458776 IVN458776 JFJ458776 JPF458776 JZB458776 KIX458776 KST458776 LCP458776 LML458776 LWH458776 MGD458776 MPZ458776 MZV458776 NJR458776 NTN458776 ODJ458776 ONF458776 OXB458776 PGX458776 PQT458776 QAP458776 QKL458776 QUH458776 RED458776 RNZ458776 RXV458776 SHR458776 SRN458776 TBJ458776 TLF458776 TVB458776 UEX458776 UOT458776 UYP458776 VIL458776 VSH458776 WCD458776 WLZ458776 WVV458776 N524312 JJ524312 TF524312 ADB524312 AMX524312 AWT524312 BGP524312 BQL524312 CAH524312 CKD524312 CTZ524312 DDV524312 DNR524312 DXN524312 EHJ524312 ERF524312 FBB524312 FKX524312 FUT524312 GEP524312 GOL524312 GYH524312 HID524312 HRZ524312 IBV524312 ILR524312 IVN524312 JFJ524312 JPF524312 JZB524312 KIX524312 KST524312 LCP524312 LML524312 LWH524312 MGD524312 MPZ524312 MZV524312 NJR524312 NTN524312 ODJ524312 ONF524312 OXB524312 PGX524312 PQT524312 QAP524312 QKL524312 QUH524312 RED524312 RNZ524312 RXV524312 SHR524312 SRN524312 TBJ524312 TLF524312 TVB524312 UEX524312 UOT524312 UYP524312 VIL524312 VSH524312 WCD524312 WLZ524312 WVV524312 N589848 JJ589848 TF589848 ADB589848 AMX589848 AWT589848 BGP589848 BQL589848 CAH589848 CKD589848 CTZ589848 DDV589848 DNR589848 DXN589848 EHJ589848 ERF589848 FBB589848 FKX589848 FUT589848 GEP589848 GOL589848 GYH589848 HID589848 HRZ589848 IBV589848 ILR589848 IVN589848 JFJ589848 JPF589848 JZB589848 KIX589848 KST589848 LCP589848 LML589848 LWH589848 MGD589848 MPZ589848 MZV589848 NJR589848 NTN589848 ODJ589848 ONF589848 OXB589848 PGX589848 PQT589848 QAP589848 QKL589848 QUH589848 RED589848 RNZ589848 RXV589848 SHR589848 SRN589848 TBJ589848 TLF589848 TVB589848 UEX589848 UOT589848 UYP589848 VIL589848 VSH589848 WCD589848 WLZ589848 WVV589848 N655384 JJ655384 TF655384 ADB655384 AMX655384 AWT655384 BGP655384 BQL655384 CAH655384 CKD655384 CTZ655384 DDV655384 DNR655384 DXN655384 EHJ655384 ERF655384 FBB655384 FKX655384 FUT655384 GEP655384 GOL655384 GYH655384 HID655384 HRZ655384 IBV655384 ILR655384 IVN655384 JFJ655384 JPF655384 JZB655384 KIX655384 KST655384 LCP655384 LML655384 LWH655384 MGD655384 MPZ655384 MZV655384 NJR655384 NTN655384 ODJ655384 ONF655384 OXB655384 PGX655384 PQT655384 QAP655384 QKL655384 QUH655384 RED655384 RNZ655384 RXV655384 SHR655384 SRN655384 TBJ655384 TLF655384 TVB655384 UEX655384 UOT655384 UYP655384 VIL655384 VSH655384 WCD655384 WLZ655384 WVV655384 N720920 JJ720920 TF720920 ADB720920 AMX720920 AWT720920 BGP720920 BQL720920 CAH720920 CKD720920 CTZ720920 DDV720920 DNR720920 DXN720920 EHJ720920 ERF720920 FBB720920 FKX720920 FUT720920 GEP720920 GOL720920 GYH720920 HID720920 HRZ720920 IBV720920 ILR720920 IVN720920 JFJ720920 JPF720920 JZB720920 KIX720920 KST720920 LCP720920 LML720920 LWH720920 MGD720920 MPZ720920 MZV720920 NJR720920 NTN720920 ODJ720920 ONF720920 OXB720920 PGX720920 PQT720920 QAP720920 QKL720920 QUH720920 RED720920 RNZ720920 RXV720920 SHR720920 SRN720920 TBJ720920 TLF720920 TVB720920 UEX720920 UOT720920 UYP720920 VIL720920 VSH720920 WCD720920 WLZ720920 WVV720920 N786456 JJ786456 TF786456 ADB786456 AMX786456 AWT786456 BGP786456 BQL786456 CAH786456 CKD786456 CTZ786456 DDV786456 DNR786456 DXN786456 EHJ786456 ERF786456 FBB786456 FKX786456 FUT786456 GEP786456 GOL786456 GYH786456 HID786456 HRZ786456 IBV786456 ILR786456 IVN786456 JFJ786456 JPF786456 JZB786456 KIX786456 KST786456 LCP786456 LML786456 LWH786456 MGD786456 MPZ786456 MZV786456 NJR786456 NTN786456 ODJ786456 ONF786456 OXB786456 PGX786456 PQT786456 QAP786456 QKL786456 QUH786456 RED786456 RNZ786456 RXV786456 SHR786456 SRN786456 TBJ786456 TLF786456 TVB786456 UEX786456 UOT786456 UYP786456 VIL786456 VSH786456 WCD786456 WLZ786456 WVV786456 N851992 JJ851992 TF851992 ADB851992 AMX851992 AWT851992 BGP851992 BQL851992 CAH851992 CKD851992 CTZ851992 DDV851992 DNR851992 DXN851992 EHJ851992 ERF851992 FBB851992 FKX851992 FUT851992 GEP851992 GOL851992 GYH851992 HID851992 HRZ851992 IBV851992 ILR851992 IVN851992 JFJ851992 JPF851992 JZB851992 KIX851992 KST851992 LCP851992 LML851992 LWH851992 MGD851992 MPZ851992 MZV851992 NJR851992 NTN851992 ODJ851992 ONF851992 OXB851992 PGX851992 PQT851992 QAP851992 QKL851992 QUH851992 RED851992 RNZ851992 RXV851992 SHR851992 SRN851992 TBJ851992 TLF851992 TVB851992 UEX851992 UOT851992 UYP851992 VIL851992 VSH851992 WCD851992 WLZ851992 WVV851992 N917528 JJ917528 TF917528 ADB917528 AMX917528 AWT917528 BGP917528 BQL917528 CAH917528 CKD917528 CTZ917528 DDV917528 DNR917528 DXN917528 EHJ917528 ERF917528 FBB917528 FKX917528 FUT917528 GEP917528 GOL917528 GYH917528 HID917528 HRZ917528 IBV917528 ILR917528 IVN917528 JFJ917528 JPF917528 JZB917528 KIX917528 KST917528 LCP917528 LML917528 LWH917528 MGD917528 MPZ917528 MZV917528 NJR917528 NTN917528 ODJ917528 ONF917528 OXB917528 PGX917528 PQT917528 QAP917528 QKL917528 QUH917528 RED917528 RNZ917528 RXV917528 SHR917528 SRN917528 TBJ917528 TLF917528 TVB917528 UEX917528 UOT917528 UYP917528 VIL917528 VSH917528 WCD917528 WLZ917528 WVV917528 N983064 JJ983064 TF983064 ADB983064 AMX983064 AWT983064 BGP983064 BQL983064 CAH983064 CKD983064 CTZ983064 DDV983064 DNR983064 DXN983064 EHJ983064 ERF983064 FBB983064 FKX983064 FUT983064 GEP983064 GOL983064 GYH983064 HID983064 HRZ983064 IBV983064 ILR983064 IVN983064 JFJ983064 JPF983064 JZB983064 KIX983064 KST983064 LCP983064 LML983064 LWH983064 MGD983064 MPZ983064 MZV983064 NJR983064 NTN983064 ODJ983064 ONF983064 OXB983064 PGX983064 PQT983064 QAP983064 QKL983064 QUH983064 RED983064 RNZ983064 RXV983064 SHR983064 SRN983064 TBJ983064 TLF983064 TVB983064 UEX983064 UOT983064 UYP983064 VIL983064 VSH983064 WCD983064 WLZ983064 WVV983064" xr:uid="{00000000-0002-0000-0300-000001000000}">
      <formula1>99999</formula1>
    </dataValidation>
    <dataValidation type="custom" errorStyle="warning" operator="greaterThanOrEqual" allowBlank="1" showInputMessage="1" showErrorMessage="1" errorTitle=" INS" error="Valoarea cheltuielilor cu asigurarile si protectia sociala _x000a_este mai mare decat valoarea salariilor si indemnizatiilor. _x000a_Daca este corect, apasa YES." sqref="N11 JJ11 TF11 ADB11 AMX11 AWT11 BGP11 BQL11 CAH11 CKD11 CTZ11 DDV11 DNR11 DXN11 EHJ11 ERF11 FBB11 FKX11 FUT11 GEP11 GOL11 GYH11 HID11 HRZ11 IBV11 ILR11 IVN11 JFJ11 JPF11 JZB11 KIX11 KST11 LCP11 LML11 LWH11 MGD11 MPZ11 MZV11 NJR11 NTN11 ODJ11 ONF11 OXB11 PGX11 PQT11 QAP11 QKL11 QUH11 RED11 RNZ11 RXV11 SHR11 SRN11 TBJ11 TLF11 TVB11 UEX11 UOT11 UYP11 VIL11 VSH11 WCD11 WLZ11 WVV11 N65547 JJ65547 TF65547 ADB65547 AMX65547 AWT65547 BGP65547 BQL65547 CAH65547 CKD65547 CTZ65547 DDV65547 DNR65547 DXN65547 EHJ65547 ERF65547 FBB65547 FKX65547 FUT65547 GEP65547 GOL65547 GYH65547 HID65547 HRZ65547 IBV65547 ILR65547 IVN65547 JFJ65547 JPF65547 JZB65547 KIX65547 KST65547 LCP65547 LML65547 LWH65547 MGD65547 MPZ65547 MZV65547 NJR65547 NTN65547 ODJ65547 ONF65547 OXB65547 PGX65547 PQT65547 QAP65547 QKL65547 QUH65547 RED65547 RNZ65547 RXV65547 SHR65547 SRN65547 TBJ65547 TLF65547 TVB65547 UEX65547 UOT65547 UYP65547 VIL65547 VSH65547 WCD65547 WLZ65547 WVV65547 N131083 JJ131083 TF131083 ADB131083 AMX131083 AWT131083 BGP131083 BQL131083 CAH131083 CKD131083 CTZ131083 DDV131083 DNR131083 DXN131083 EHJ131083 ERF131083 FBB131083 FKX131083 FUT131083 GEP131083 GOL131083 GYH131083 HID131083 HRZ131083 IBV131083 ILR131083 IVN131083 JFJ131083 JPF131083 JZB131083 KIX131083 KST131083 LCP131083 LML131083 LWH131083 MGD131083 MPZ131083 MZV131083 NJR131083 NTN131083 ODJ131083 ONF131083 OXB131083 PGX131083 PQT131083 QAP131083 QKL131083 QUH131083 RED131083 RNZ131083 RXV131083 SHR131083 SRN131083 TBJ131083 TLF131083 TVB131083 UEX131083 UOT131083 UYP131083 VIL131083 VSH131083 WCD131083 WLZ131083 WVV131083 N196619 JJ196619 TF196619 ADB196619 AMX196619 AWT196619 BGP196619 BQL196619 CAH196619 CKD196619 CTZ196619 DDV196619 DNR196619 DXN196619 EHJ196619 ERF196619 FBB196619 FKX196619 FUT196619 GEP196619 GOL196619 GYH196619 HID196619 HRZ196619 IBV196619 ILR196619 IVN196619 JFJ196619 JPF196619 JZB196619 KIX196619 KST196619 LCP196619 LML196619 LWH196619 MGD196619 MPZ196619 MZV196619 NJR196619 NTN196619 ODJ196619 ONF196619 OXB196619 PGX196619 PQT196619 QAP196619 QKL196619 QUH196619 RED196619 RNZ196619 RXV196619 SHR196619 SRN196619 TBJ196619 TLF196619 TVB196619 UEX196619 UOT196619 UYP196619 VIL196619 VSH196619 WCD196619 WLZ196619 WVV196619 N262155 JJ262155 TF262155 ADB262155 AMX262155 AWT262155 BGP262155 BQL262155 CAH262155 CKD262155 CTZ262155 DDV262155 DNR262155 DXN262155 EHJ262155 ERF262155 FBB262155 FKX262155 FUT262155 GEP262155 GOL262155 GYH262155 HID262155 HRZ262155 IBV262155 ILR262155 IVN262155 JFJ262155 JPF262155 JZB262155 KIX262155 KST262155 LCP262155 LML262155 LWH262155 MGD262155 MPZ262155 MZV262155 NJR262155 NTN262155 ODJ262155 ONF262155 OXB262155 PGX262155 PQT262155 QAP262155 QKL262155 QUH262155 RED262155 RNZ262155 RXV262155 SHR262155 SRN262155 TBJ262155 TLF262155 TVB262155 UEX262155 UOT262155 UYP262155 VIL262155 VSH262155 WCD262155 WLZ262155 WVV262155 N327691 JJ327691 TF327691 ADB327691 AMX327691 AWT327691 BGP327691 BQL327691 CAH327691 CKD327691 CTZ327691 DDV327691 DNR327691 DXN327691 EHJ327691 ERF327691 FBB327691 FKX327691 FUT327691 GEP327691 GOL327691 GYH327691 HID327691 HRZ327691 IBV327691 ILR327691 IVN327691 JFJ327691 JPF327691 JZB327691 KIX327691 KST327691 LCP327691 LML327691 LWH327691 MGD327691 MPZ327691 MZV327691 NJR327691 NTN327691 ODJ327691 ONF327691 OXB327691 PGX327691 PQT327691 QAP327691 QKL327691 QUH327691 RED327691 RNZ327691 RXV327691 SHR327691 SRN327691 TBJ327691 TLF327691 TVB327691 UEX327691 UOT327691 UYP327691 VIL327691 VSH327691 WCD327691 WLZ327691 WVV327691 N393227 JJ393227 TF393227 ADB393227 AMX393227 AWT393227 BGP393227 BQL393227 CAH393227 CKD393227 CTZ393227 DDV393227 DNR393227 DXN393227 EHJ393227 ERF393227 FBB393227 FKX393227 FUT393227 GEP393227 GOL393227 GYH393227 HID393227 HRZ393227 IBV393227 ILR393227 IVN393227 JFJ393227 JPF393227 JZB393227 KIX393227 KST393227 LCP393227 LML393227 LWH393227 MGD393227 MPZ393227 MZV393227 NJR393227 NTN393227 ODJ393227 ONF393227 OXB393227 PGX393227 PQT393227 QAP393227 QKL393227 QUH393227 RED393227 RNZ393227 RXV393227 SHR393227 SRN393227 TBJ393227 TLF393227 TVB393227 UEX393227 UOT393227 UYP393227 VIL393227 VSH393227 WCD393227 WLZ393227 WVV393227 N458763 JJ458763 TF458763 ADB458763 AMX458763 AWT458763 BGP458763 BQL458763 CAH458763 CKD458763 CTZ458763 DDV458763 DNR458763 DXN458763 EHJ458763 ERF458763 FBB458763 FKX458763 FUT458763 GEP458763 GOL458763 GYH458763 HID458763 HRZ458763 IBV458763 ILR458763 IVN458763 JFJ458763 JPF458763 JZB458763 KIX458763 KST458763 LCP458763 LML458763 LWH458763 MGD458763 MPZ458763 MZV458763 NJR458763 NTN458763 ODJ458763 ONF458763 OXB458763 PGX458763 PQT458763 QAP458763 QKL458763 QUH458763 RED458763 RNZ458763 RXV458763 SHR458763 SRN458763 TBJ458763 TLF458763 TVB458763 UEX458763 UOT458763 UYP458763 VIL458763 VSH458763 WCD458763 WLZ458763 WVV458763 N524299 JJ524299 TF524299 ADB524299 AMX524299 AWT524299 BGP524299 BQL524299 CAH524299 CKD524299 CTZ524299 DDV524299 DNR524299 DXN524299 EHJ524299 ERF524299 FBB524299 FKX524299 FUT524299 GEP524299 GOL524299 GYH524299 HID524299 HRZ524299 IBV524299 ILR524299 IVN524299 JFJ524299 JPF524299 JZB524299 KIX524299 KST524299 LCP524299 LML524299 LWH524299 MGD524299 MPZ524299 MZV524299 NJR524299 NTN524299 ODJ524299 ONF524299 OXB524299 PGX524299 PQT524299 QAP524299 QKL524299 QUH524299 RED524299 RNZ524299 RXV524299 SHR524299 SRN524299 TBJ524299 TLF524299 TVB524299 UEX524299 UOT524299 UYP524299 VIL524299 VSH524299 WCD524299 WLZ524299 WVV524299 N589835 JJ589835 TF589835 ADB589835 AMX589835 AWT589835 BGP589835 BQL589835 CAH589835 CKD589835 CTZ589835 DDV589835 DNR589835 DXN589835 EHJ589835 ERF589835 FBB589835 FKX589835 FUT589835 GEP589835 GOL589835 GYH589835 HID589835 HRZ589835 IBV589835 ILR589835 IVN589835 JFJ589835 JPF589835 JZB589835 KIX589835 KST589835 LCP589835 LML589835 LWH589835 MGD589835 MPZ589835 MZV589835 NJR589835 NTN589835 ODJ589835 ONF589835 OXB589835 PGX589835 PQT589835 QAP589835 QKL589835 QUH589835 RED589835 RNZ589835 RXV589835 SHR589835 SRN589835 TBJ589835 TLF589835 TVB589835 UEX589835 UOT589835 UYP589835 VIL589835 VSH589835 WCD589835 WLZ589835 WVV589835 N655371 JJ655371 TF655371 ADB655371 AMX655371 AWT655371 BGP655371 BQL655371 CAH655371 CKD655371 CTZ655371 DDV655371 DNR655371 DXN655371 EHJ655371 ERF655371 FBB655371 FKX655371 FUT655371 GEP655371 GOL655371 GYH655371 HID655371 HRZ655371 IBV655371 ILR655371 IVN655371 JFJ655371 JPF655371 JZB655371 KIX655371 KST655371 LCP655371 LML655371 LWH655371 MGD655371 MPZ655371 MZV655371 NJR655371 NTN655371 ODJ655371 ONF655371 OXB655371 PGX655371 PQT655371 QAP655371 QKL655371 QUH655371 RED655371 RNZ655371 RXV655371 SHR655371 SRN655371 TBJ655371 TLF655371 TVB655371 UEX655371 UOT655371 UYP655371 VIL655371 VSH655371 WCD655371 WLZ655371 WVV655371 N720907 JJ720907 TF720907 ADB720907 AMX720907 AWT720907 BGP720907 BQL720907 CAH720907 CKD720907 CTZ720907 DDV720907 DNR720907 DXN720907 EHJ720907 ERF720907 FBB720907 FKX720907 FUT720907 GEP720907 GOL720907 GYH720907 HID720907 HRZ720907 IBV720907 ILR720907 IVN720907 JFJ720907 JPF720907 JZB720907 KIX720907 KST720907 LCP720907 LML720907 LWH720907 MGD720907 MPZ720907 MZV720907 NJR720907 NTN720907 ODJ720907 ONF720907 OXB720907 PGX720907 PQT720907 QAP720907 QKL720907 QUH720907 RED720907 RNZ720907 RXV720907 SHR720907 SRN720907 TBJ720907 TLF720907 TVB720907 UEX720907 UOT720907 UYP720907 VIL720907 VSH720907 WCD720907 WLZ720907 WVV720907 N786443 JJ786443 TF786443 ADB786443 AMX786443 AWT786443 BGP786443 BQL786443 CAH786443 CKD786443 CTZ786443 DDV786443 DNR786443 DXN786443 EHJ786443 ERF786443 FBB786443 FKX786443 FUT786443 GEP786443 GOL786443 GYH786443 HID786443 HRZ786443 IBV786443 ILR786443 IVN786443 JFJ786443 JPF786443 JZB786443 KIX786443 KST786443 LCP786443 LML786443 LWH786443 MGD786443 MPZ786443 MZV786443 NJR786443 NTN786443 ODJ786443 ONF786443 OXB786443 PGX786443 PQT786443 QAP786443 QKL786443 QUH786443 RED786443 RNZ786443 RXV786443 SHR786443 SRN786443 TBJ786443 TLF786443 TVB786443 UEX786443 UOT786443 UYP786443 VIL786443 VSH786443 WCD786443 WLZ786443 WVV786443 N851979 JJ851979 TF851979 ADB851979 AMX851979 AWT851979 BGP851979 BQL851979 CAH851979 CKD851979 CTZ851979 DDV851979 DNR851979 DXN851979 EHJ851979 ERF851979 FBB851979 FKX851979 FUT851979 GEP851979 GOL851979 GYH851979 HID851979 HRZ851979 IBV851979 ILR851979 IVN851979 JFJ851979 JPF851979 JZB851979 KIX851979 KST851979 LCP851979 LML851979 LWH851979 MGD851979 MPZ851979 MZV851979 NJR851979 NTN851979 ODJ851979 ONF851979 OXB851979 PGX851979 PQT851979 QAP851979 QKL851979 QUH851979 RED851979 RNZ851979 RXV851979 SHR851979 SRN851979 TBJ851979 TLF851979 TVB851979 UEX851979 UOT851979 UYP851979 VIL851979 VSH851979 WCD851979 WLZ851979 WVV851979 N917515 JJ917515 TF917515 ADB917515 AMX917515 AWT917515 BGP917515 BQL917515 CAH917515 CKD917515 CTZ917515 DDV917515 DNR917515 DXN917515 EHJ917515 ERF917515 FBB917515 FKX917515 FUT917515 GEP917515 GOL917515 GYH917515 HID917515 HRZ917515 IBV917515 ILR917515 IVN917515 JFJ917515 JPF917515 JZB917515 KIX917515 KST917515 LCP917515 LML917515 LWH917515 MGD917515 MPZ917515 MZV917515 NJR917515 NTN917515 ODJ917515 ONF917515 OXB917515 PGX917515 PQT917515 QAP917515 QKL917515 QUH917515 RED917515 RNZ917515 RXV917515 SHR917515 SRN917515 TBJ917515 TLF917515 TVB917515 UEX917515 UOT917515 UYP917515 VIL917515 VSH917515 WCD917515 WLZ917515 WVV917515 N983051 JJ983051 TF983051 ADB983051 AMX983051 AWT983051 BGP983051 BQL983051 CAH983051 CKD983051 CTZ983051 DDV983051 DNR983051 DXN983051 EHJ983051 ERF983051 FBB983051 FKX983051 FUT983051 GEP983051 GOL983051 GYH983051 HID983051 HRZ983051 IBV983051 ILR983051 IVN983051 JFJ983051 JPF983051 JZB983051 KIX983051 KST983051 LCP983051 LML983051 LWH983051 MGD983051 MPZ983051 MZV983051 NJR983051 NTN983051 ODJ983051 ONF983051 OXB983051 PGX983051 PQT983051 QAP983051 QKL983051 QUH983051 RED983051 RNZ983051 RXV983051 SHR983051 SRN983051 TBJ983051 TLF983051 TVB983051 UEX983051 UOT983051 UYP983051 VIL983051 VSH983051 WCD983051 WLZ983051 WVV983051" xr:uid="{00000000-0002-0000-0300-000002000000}">
      <formula1>N10&gt;N11</formula1>
    </dataValidation>
    <dataValidation type="whole" errorStyle="warning" operator="greaterThanOrEqual" allowBlank="1" showInputMessage="1" showErrorMessage="1" errorTitle="Atentie !!!!" error="Introduceti un număr mai mare sau egal cu 0!_x000a_Introduceti numere negative doar in cazuri exceptionale!" sqref="O5:O32 JK5:JK32 TG5:TG32 ADC5:ADC32 AMY5:AMY32 AWU5:AWU32 BGQ5:BGQ32 BQM5:BQM32 CAI5:CAI32 CKE5:CKE32 CUA5:CUA32 DDW5:DDW32 DNS5:DNS32 DXO5:DXO32 EHK5:EHK32 ERG5:ERG32 FBC5:FBC32 FKY5:FKY32 FUU5:FUU32 GEQ5:GEQ32 GOM5:GOM32 GYI5:GYI32 HIE5:HIE32 HSA5:HSA32 IBW5:IBW32 ILS5:ILS32 IVO5:IVO32 JFK5:JFK32 JPG5:JPG32 JZC5:JZC32 KIY5:KIY32 KSU5:KSU32 LCQ5:LCQ32 LMM5:LMM32 LWI5:LWI32 MGE5:MGE32 MQA5:MQA32 MZW5:MZW32 NJS5:NJS32 NTO5:NTO32 ODK5:ODK32 ONG5:ONG32 OXC5:OXC32 PGY5:PGY32 PQU5:PQU32 QAQ5:QAQ32 QKM5:QKM32 QUI5:QUI32 REE5:REE32 ROA5:ROA32 RXW5:RXW32 SHS5:SHS32 SRO5:SRO32 TBK5:TBK32 TLG5:TLG32 TVC5:TVC32 UEY5:UEY32 UOU5:UOU32 UYQ5:UYQ32 VIM5:VIM32 VSI5:VSI32 WCE5:WCE32 WMA5:WMA32 WVW5:WVW32 O65541:O65568 JK65541:JK65568 TG65541:TG65568 ADC65541:ADC65568 AMY65541:AMY65568 AWU65541:AWU65568 BGQ65541:BGQ65568 BQM65541:BQM65568 CAI65541:CAI65568 CKE65541:CKE65568 CUA65541:CUA65568 DDW65541:DDW65568 DNS65541:DNS65568 DXO65541:DXO65568 EHK65541:EHK65568 ERG65541:ERG65568 FBC65541:FBC65568 FKY65541:FKY65568 FUU65541:FUU65568 GEQ65541:GEQ65568 GOM65541:GOM65568 GYI65541:GYI65568 HIE65541:HIE65568 HSA65541:HSA65568 IBW65541:IBW65568 ILS65541:ILS65568 IVO65541:IVO65568 JFK65541:JFK65568 JPG65541:JPG65568 JZC65541:JZC65568 KIY65541:KIY65568 KSU65541:KSU65568 LCQ65541:LCQ65568 LMM65541:LMM65568 LWI65541:LWI65568 MGE65541:MGE65568 MQA65541:MQA65568 MZW65541:MZW65568 NJS65541:NJS65568 NTO65541:NTO65568 ODK65541:ODK65568 ONG65541:ONG65568 OXC65541:OXC65568 PGY65541:PGY65568 PQU65541:PQU65568 QAQ65541:QAQ65568 QKM65541:QKM65568 QUI65541:QUI65568 REE65541:REE65568 ROA65541:ROA65568 RXW65541:RXW65568 SHS65541:SHS65568 SRO65541:SRO65568 TBK65541:TBK65568 TLG65541:TLG65568 TVC65541:TVC65568 UEY65541:UEY65568 UOU65541:UOU65568 UYQ65541:UYQ65568 VIM65541:VIM65568 VSI65541:VSI65568 WCE65541:WCE65568 WMA65541:WMA65568 WVW65541:WVW65568 O131077:O131104 JK131077:JK131104 TG131077:TG131104 ADC131077:ADC131104 AMY131077:AMY131104 AWU131077:AWU131104 BGQ131077:BGQ131104 BQM131077:BQM131104 CAI131077:CAI131104 CKE131077:CKE131104 CUA131077:CUA131104 DDW131077:DDW131104 DNS131077:DNS131104 DXO131077:DXO131104 EHK131077:EHK131104 ERG131077:ERG131104 FBC131077:FBC131104 FKY131077:FKY131104 FUU131077:FUU131104 GEQ131077:GEQ131104 GOM131077:GOM131104 GYI131077:GYI131104 HIE131077:HIE131104 HSA131077:HSA131104 IBW131077:IBW131104 ILS131077:ILS131104 IVO131077:IVO131104 JFK131077:JFK131104 JPG131077:JPG131104 JZC131077:JZC131104 KIY131077:KIY131104 KSU131077:KSU131104 LCQ131077:LCQ131104 LMM131077:LMM131104 LWI131077:LWI131104 MGE131077:MGE131104 MQA131077:MQA131104 MZW131077:MZW131104 NJS131077:NJS131104 NTO131077:NTO131104 ODK131077:ODK131104 ONG131077:ONG131104 OXC131077:OXC131104 PGY131077:PGY131104 PQU131077:PQU131104 QAQ131077:QAQ131104 QKM131077:QKM131104 QUI131077:QUI131104 REE131077:REE131104 ROA131077:ROA131104 RXW131077:RXW131104 SHS131077:SHS131104 SRO131077:SRO131104 TBK131077:TBK131104 TLG131077:TLG131104 TVC131077:TVC131104 UEY131077:UEY131104 UOU131077:UOU131104 UYQ131077:UYQ131104 VIM131077:VIM131104 VSI131077:VSI131104 WCE131077:WCE131104 WMA131077:WMA131104 WVW131077:WVW131104 O196613:O196640 JK196613:JK196640 TG196613:TG196640 ADC196613:ADC196640 AMY196613:AMY196640 AWU196613:AWU196640 BGQ196613:BGQ196640 BQM196613:BQM196640 CAI196613:CAI196640 CKE196613:CKE196640 CUA196613:CUA196640 DDW196613:DDW196640 DNS196613:DNS196640 DXO196613:DXO196640 EHK196613:EHK196640 ERG196613:ERG196640 FBC196613:FBC196640 FKY196613:FKY196640 FUU196613:FUU196640 GEQ196613:GEQ196640 GOM196613:GOM196640 GYI196613:GYI196640 HIE196613:HIE196640 HSA196613:HSA196640 IBW196613:IBW196640 ILS196613:ILS196640 IVO196613:IVO196640 JFK196613:JFK196640 JPG196613:JPG196640 JZC196613:JZC196640 KIY196613:KIY196640 KSU196613:KSU196640 LCQ196613:LCQ196640 LMM196613:LMM196640 LWI196613:LWI196640 MGE196613:MGE196640 MQA196613:MQA196640 MZW196613:MZW196640 NJS196613:NJS196640 NTO196613:NTO196640 ODK196613:ODK196640 ONG196613:ONG196640 OXC196613:OXC196640 PGY196613:PGY196640 PQU196613:PQU196640 QAQ196613:QAQ196640 QKM196613:QKM196640 QUI196613:QUI196640 REE196613:REE196640 ROA196613:ROA196640 RXW196613:RXW196640 SHS196613:SHS196640 SRO196613:SRO196640 TBK196613:TBK196640 TLG196613:TLG196640 TVC196613:TVC196640 UEY196613:UEY196640 UOU196613:UOU196640 UYQ196613:UYQ196640 VIM196613:VIM196640 VSI196613:VSI196640 WCE196613:WCE196640 WMA196613:WMA196640 WVW196613:WVW196640 O262149:O262176 JK262149:JK262176 TG262149:TG262176 ADC262149:ADC262176 AMY262149:AMY262176 AWU262149:AWU262176 BGQ262149:BGQ262176 BQM262149:BQM262176 CAI262149:CAI262176 CKE262149:CKE262176 CUA262149:CUA262176 DDW262149:DDW262176 DNS262149:DNS262176 DXO262149:DXO262176 EHK262149:EHK262176 ERG262149:ERG262176 FBC262149:FBC262176 FKY262149:FKY262176 FUU262149:FUU262176 GEQ262149:GEQ262176 GOM262149:GOM262176 GYI262149:GYI262176 HIE262149:HIE262176 HSA262149:HSA262176 IBW262149:IBW262176 ILS262149:ILS262176 IVO262149:IVO262176 JFK262149:JFK262176 JPG262149:JPG262176 JZC262149:JZC262176 KIY262149:KIY262176 KSU262149:KSU262176 LCQ262149:LCQ262176 LMM262149:LMM262176 LWI262149:LWI262176 MGE262149:MGE262176 MQA262149:MQA262176 MZW262149:MZW262176 NJS262149:NJS262176 NTO262149:NTO262176 ODK262149:ODK262176 ONG262149:ONG262176 OXC262149:OXC262176 PGY262149:PGY262176 PQU262149:PQU262176 QAQ262149:QAQ262176 QKM262149:QKM262176 QUI262149:QUI262176 REE262149:REE262176 ROA262149:ROA262176 RXW262149:RXW262176 SHS262149:SHS262176 SRO262149:SRO262176 TBK262149:TBK262176 TLG262149:TLG262176 TVC262149:TVC262176 UEY262149:UEY262176 UOU262149:UOU262176 UYQ262149:UYQ262176 VIM262149:VIM262176 VSI262149:VSI262176 WCE262149:WCE262176 WMA262149:WMA262176 WVW262149:WVW262176 O327685:O327712 JK327685:JK327712 TG327685:TG327712 ADC327685:ADC327712 AMY327685:AMY327712 AWU327685:AWU327712 BGQ327685:BGQ327712 BQM327685:BQM327712 CAI327685:CAI327712 CKE327685:CKE327712 CUA327685:CUA327712 DDW327685:DDW327712 DNS327685:DNS327712 DXO327685:DXO327712 EHK327685:EHK327712 ERG327685:ERG327712 FBC327685:FBC327712 FKY327685:FKY327712 FUU327685:FUU327712 GEQ327685:GEQ327712 GOM327685:GOM327712 GYI327685:GYI327712 HIE327685:HIE327712 HSA327685:HSA327712 IBW327685:IBW327712 ILS327685:ILS327712 IVO327685:IVO327712 JFK327685:JFK327712 JPG327685:JPG327712 JZC327685:JZC327712 KIY327685:KIY327712 KSU327685:KSU327712 LCQ327685:LCQ327712 LMM327685:LMM327712 LWI327685:LWI327712 MGE327685:MGE327712 MQA327685:MQA327712 MZW327685:MZW327712 NJS327685:NJS327712 NTO327685:NTO327712 ODK327685:ODK327712 ONG327685:ONG327712 OXC327685:OXC327712 PGY327685:PGY327712 PQU327685:PQU327712 QAQ327685:QAQ327712 QKM327685:QKM327712 QUI327685:QUI327712 REE327685:REE327712 ROA327685:ROA327712 RXW327685:RXW327712 SHS327685:SHS327712 SRO327685:SRO327712 TBK327685:TBK327712 TLG327685:TLG327712 TVC327685:TVC327712 UEY327685:UEY327712 UOU327685:UOU327712 UYQ327685:UYQ327712 VIM327685:VIM327712 VSI327685:VSI327712 WCE327685:WCE327712 WMA327685:WMA327712 WVW327685:WVW327712 O393221:O393248 JK393221:JK393248 TG393221:TG393248 ADC393221:ADC393248 AMY393221:AMY393248 AWU393221:AWU393248 BGQ393221:BGQ393248 BQM393221:BQM393248 CAI393221:CAI393248 CKE393221:CKE393248 CUA393221:CUA393248 DDW393221:DDW393248 DNS393221:DNS393248 DXO393221:DXO393248 EHK393221:EHK393248 ERG393221:ERG393248 FBC393221:FBC393248 FKY393221:FKY393248 FUU393221:FUU393248 GEQ393221:GEQ393248 GOM393221:GOM393248 GYI393221:GYI393248 HIE393221:HIE393248 HSA393221:HSA393248 IBW393221:IBW393248 ILS393221:ILS393248 IVO393221:IVO393248 JFK393221:JFK393248 JPG393221:JPG393248 JZC393221:JZC393248 KIY393221:KIY393248 KSU393221:KSU393248 LCQ393221:LCQ393248 LMM393221:LMM393248 LWI393221:LWI393248 MGE393221:MGE393248 MQA393221:MQA393248 MZW393221:MZW393248 NJS393221:NJS393248 NTO393221:NTO393248 ODK393221:ODK393248 ONG393221:ONG393248 OXC393221:OXC393248 PGY393221:PGY393248 PQU393221:PQU393248 QAQ393221:QAQ393248 QKM393221:QKM393248 QUI393221:QUI393248 REE393221:REE393248 ROA393221:ROA393248 RXW393221:RXW393248 SHS393221:SHS393248 SRO393221:SRO393248 TBK393221:TBK393248 TLG393221:TLG393248 TVC393221:TVC393248 UEY393221:UEY393248 UOU393221:UOU393248 UYQ393221:UYQ393248 VIM393221:VIM393248 VSI393221:VSI393248 WCE393221:WCE393248 WMA393221:WMA393248 WVW393221:WVW393248 O458757:O458784 JK458757:JK458784 TG458757:TG458784 ADC458757:ADC458784 AMY458757:AMY458784 AWU458757:AWU458784 BGQ458757:BGQ458784 BQM458757:BQM458784 CAI458757:CAI458784 CKE458757:CKE458784 CUA458757:CUA458784 DDW458757:DDW458784 DNS458757:DNS458784 DXO458757:DXO458784 EHK458757:EHK458784 ERG458757:ERG458784 FBC458757:FBC458784 FKY458757:FKY458784 FUU458757:FUU458784 GEQ458757:GEQ458784 GOM458757:GOM458784 GYI458757:GYI458784 HIE458757:HIE458784 HSA458757:HSA458784 IBW458757:IBW458784 ILS458757:ILS458784 IVO458757:IVO458784 JFK458757:JFK458784 JPG458757:JPG458784 JZC458757:JZC458784 KIY458757:KIY458784 KSU458757:KSU458784 LCQ458757:LCQ458784 LMM458757:LMM458784 LWI458757:LWI458784 MGE458757:MGE458784 MQA458757:MQA458784 MZW458757:MZW458784 NJS458757:NJS458784 NTO458757:NTO458784 ODK458757:ODK458784 ONG458757:ONG458784 OXC458757:OXC458784 PGY458757:PGY458784 PQU458757:PQU458784 QAQ458757:QAQ458784 QKM458757:QKM458784 QUI458757:QUI458784 REE458757:REE458784 ROA458757:ROA458784 RXW458757:RXW458784 SHS458757:SHS458784 SRO458757:SRO458784 TBK458757:TBK458784 TLG458757:TLG458784 TVC458757:TVC458784 UEY458757:UEY458784 UOU458757:UOU458784 UYQ458757:UYQ458784 VIM458757:VIM458784 VSI458757:VSI458784 WCE458757:WCE458784 WMA458757:WMA458784 WVW458757:WVW458784 O524293:O524320 JK524293:JK524320 TG524293:TG524320 ADC524293:ADC524320 AMY524293:AMY524320 AWU524293:AWU524320 BGQ524293:BGQ524320 BQM524293:BQM524320 CAI524293:CAI524320 CKE524293:CKE524320 CUA524293:CUA524320 DDW524293:DDW524320 DNS524293:DNS524320 DXO524293:DXO524320 EHK524293:EHK524320 ERG524293:ERG524320 FBC524293:FBC524320 FKY524293:FKY524320 FUU524293:FUU524320 GEQ524293:GEQ524320 GOM524293:GOM524320 GYI524293:GYI524320 HIE524293:HIE524320 HSA524293:HSA524320 IBW524293:IBW524320 ILS524293:ILS524320 IVO524293:IVO524320 JFK524293:JFK524320 JPG524293:JPG524320 JZC524293:JZC524320 KIY524293:KIY524320 KSU524293:KSU524320 LCQ524293:LCQ524320 LMM524293:LMM524320 LWI524293:LWI524320 MGE524293:MGE524320 MQA524293:MQA524320 MZW524293:MZW524320 NJS524293:NJS524320 NTO524293:NTO524320 ODK524293:ODK524320 ONG524293:ONG524320 OXC524293:OXC524320 PGY524293:PGY524320 PQU524293:PQU524320 QAQ524293:QAQ524320 QKM524293:QKM524320 QUI524293:QUI524320 REE524293:REE524320 ROA524293:ROA524320 RXW524293:RXW524320 SHS524293:SHS524320 SRO524293:SRO524320 TBK524293:TBK524320 TLG524293:TLG524320 TVC524293:TVC524320 UEY524293:UEY524320 UOU524293:UOU524320 UYQ524293:UYQ524320 VIM524293:VIM524320 VSI524293:VSI524320 WCE524293:WCE524320 WMA524293:WMA524320 WVW524293:WVW524320 O589829:O589856 JK589829:JK589856 TG589829:TG589856 ADC589829:ADC589856 AMY589829:AMY589856 AWU589829:AWU589856 BGQ589829:BGQ589856 BQM589829:BQM589856 CAI589829:CAI589856 CKE589829:CKE589856 CUA589829:CUA589856 DDW589829:DDW589856 DNS589829:DNS589856 DXO589829:DXO589856 EHK589829:EHK589856 ERG589829:ERG589856 FBC589829:FBC589856 FKY589829:FKY589856 FUU589829:FUU589856 GEQ589829:GEQ589856 GOM589829:GOM589856 GYI589829:GYI589856 HIE589829:HIE589856 HSA589829:HSA589856 IBW589829:IBW589856 ILS589829:ILS589856 IVO589829:IVO589856 JFK589829:JFK589856 JPG589829:JPG589856 JZC589829:JZC589856 KIY589829:KIY589856 KSU589829:KSU589856 LCQ589829:LCQ589856 LMM589829:LMM589856 LWI589829:LWI589856 MGE589829:MGE589856 MQA589829:MQA589856 MZW589829:MZW589856 NJS589829:NJS589856 NTO589829:NTO589856 ODK589829:ODK589856 ONG589829:ONG589856 OXC589829:OXC589856 PGY589829:PGY589856 PQU589829:PQU589856 QAQ589829:QAQ589856 QKM589829:QKM589856 QUI589829:QUI589856 REE589829:REE589856 ROA589829:ROA589856 RXW589829:RXW589856 SHS589829:SHS589856 SRO589829:SRO589856 TBK589829:TBK589856 TLG589829:TLG589856 TVC589829:TVC589856 UEY589829:UEY589856 UOU589829:UOU589856 UYQ589829:UYQ589856 VIM589829:VIM589856 VSI589829:VSI589856 WCE589829:WCE589856 WMA589829:WMA589856 WVW589829:WVW589856 O655365:O655392 JK655365:JK655392 TG655365:TG655392 ADC655365:ADC655392 AMY655365:AMY655392 AWU655365:AWU655392 BGQ655365:BGQ655392 BQM655365:BQM655392 CAI655365:CAI655392 CKE655365:CKE655392 CUA655365:CUA655392 DDW655365:DDW655392 DNS655365:DNS655392 DXO655365:DXO655392 EHK655365:EHK655392 ERG655365:ERG655392 FBC655365:FBC655392 FKY655365:FKY655392 FUU655365:FUU655392 GEQ655365:GEQ655392 GOM655365:GOM655392 GYI655365:GYI655392 HIE655365:HIE655392 HSA655365:HSA655392 IBW655365:IBW655392 ILS655365:ILS655392 IVO655365:IVO655392 JFK655365:JFK655392 JPG655365:JPG655392 JZC655365:JZC655392 KIY655365:KIY655392 KSU655365:KSU655392 LCQ655365:LCQ655392 LMM655365:LMM655392 LWI655365:LWI655392 MGE655365:MGE655392 MQA655365:MQA655392 MZW655365:MZW655392 NJS655365:NJS655392 NTO655365:NTO655392 ODK655365:ODK655392 ONG655365:ONG655392 OXC655365:OXC655392 PGY655365:PGY655392 PQU655365:PQU655392 QAQ655365:QAQ655392 QKM655365:QKM655392 QUI655365:QUI655392 REE655365:REE655392 ROA655365:ROA655392 RXW655365:RXW655392 SHS655365:SHS655392 SRO655365:SRO655392 TBK655365:TBK655392 TLG655365:TLG655392 TVC655365:TVC655392 UEY655365:UEY655392 UOU655365:UOU655392 UYQ655365:UYQ655392 VIM655365:VIM655392 VSI655365:VSI655392 WCE655365:WCE655392 WMA655365:WMA655392 WVW655365:WVW655392 O720901:O720928 JK720901:JK720928 TG720901:TG720928 ADC720901:ADC720928 AMY720901:AMY720928 AWU720901:AWU720928 BGQ720901:BGQ720928 BQM720901:BQM720928 CAI720901:CAI720928 CKE720901:CKE720928 CUA720901:CUA720928 DDW720901:DDW720928 DNS720901:DNS720928 DXO720901:DXO720928 EHK720901:EHK720928 ERG720901:ERG720928 FBC720901:FBC720928 FKY720901:FKY720928 FUU720901:FUU720928 GEQ720901:GEQ720928 GOM720901:GOM720928 GYI720901:GYI720928 HIE720901:HIE720928 HSA720901:HSA720928 IBW720901:IBW720928 ILS720901:ILS720928 IVO720901:IVO720928 JFK720901:JFK720928 JPG720901:JPG720928 JZC720901:JZC720928 KIY720901:KIY720928 KSU720901:KSU720928 LCQ720901:LCQ720928 LMM720901:LMM720928 LWI720901:LWI720928 MGE720901:MGE720928 MQA720901:MQA720928 MZW720901:MZW720928 NJS720901:NJS720928 NTO720901:NTO720928 ODK720901:ODK720928 ONG720901:ONG720928 OXC720901:OXC720928 PGY720901:PGY720928 PQU720901:PQU720928 QAQ720901:QAQ720928 QKM720901:QKM720928 QUI720901:QUI720928 REE720901:REE720928 ROA720901:ROA720928 RXW720901:RXW720928 SHS720901:SHS720928 SRO720901:SRO720928 TBK720901:TBK720928 TLG720901:TLG720928 TVC720901:TVC720928 UEY720901:UEY720928 UOU720901:UOU720928 UYQ720901:UYQ720928 VIM720901:VIM720928 VSI720901:VSI720928 WCE720901:WCE720928 WMA720901:WMA720928 WVW720901:WVW720928 O786437:O786464 JK786437:JK786464 TG786437:TG786464 ADC786437:ADC786464 AMY786437:AMY786464 AWU786437:AWU786464 BGQ786437:BGQ786464 BQM786437:BQM786464 CAI786437:CAI786464 CKE786437:CKE786464 CUA786437:CUA786464 DDW786437:DDW786464 DNS786437:DNS786464 DXO786437:DXO786464 EHK786437:EHK786464 ERG786437:ERG786464 FBC786437:FBC786464 FKY786437:FKY786464 FUU786437:FUU786464 GEQ786437:GEQ786464 GOM786437:GOM786464 GYI786437:GYI786464 HIE786437:HIE786464 HSA786437:HSA786464 IBW786437:IBW786464 ILS786437:ILS786464 IVO786437:IVO786464 JFK786437:JFK786464 JPG786437:JPG786464 JZC786437:JZC786464 KIY786437:KIY786464 KSU786437:KSU786464 LCQ786437:LCQ786464 LMM786437:LMM786464 LWI786437:LWI786464 MGE786437:MGE786464 MQA786437:MQA786464 MZW786437:MZW786464 NJS786437:NJS786464 NTO786437:NTO786464 ODK786437:ODK786464 ONG786437:ONG786464 OXC786437:OXC786464 PGY786437:PGY786464 PQU786437:PQU786464 QAQ786437:QAQ786464 QKM786437:QKM786464 QUI786437:QUI786464 REE786437:REE786464 ROA786437:ROA786464 RXW786437:RXW786464 SHS786437:SHS786464 SRO786437:SRO786464 TBK786437:TBK786464 TLG786437:TLG786464 TVC786437:TVC786464 UEY786437:UEY786464 UOU786437:UOU786464 UYQ786437:UYQ786464 VIM786437:VIM786464 VSI786437:VSI786464 WCE786437:WCE786464 WMA786437:WMA786464 WVW786437:WVW786464 O851973:O852000 JK851973:JK852000 TG851973:TG852000 ADC851973:ADC852000 AMY851973:AMY852000 AWU851973:AWU852000 BGQ851973:BGQ852000 BQM851973:BQM852000 CAI851973:CAI852000 CKE851973:CKE852000 CUA851973:CUA852000 DDW851973:DDW852000 DNS851973:DNS852000 DXO851973:DXO852000 EHK851973:EHK852000 ERG851973:ERG852000 FBC851973:FBC852000 FKY851973:FKY852000 FUU851973:FUU852000 GEQ851973:GEQ852000 GOM851973:GOM852000 GYI851973:GYI852000 HIE851973:HIE852000 HSA851973:HSA852000 IBW851973:IBW852000 ILS851973:ILS852000 IVO851973:IVO852000 JFK851973:JFK852000 JPG851973:JPG852000 JZC851973:JZC852000 KIY851973:KIY852000 KSU851973:KSU852000 LCQ851973:LCQ852000 LMM851973:LMM852000 LWI851973:LWI852000 MGE851973:MGE852000 MQA851973:MQA852000 MZW851973:MZW852000 NJS851973:NJS852000 NTO851973:NTO852000 ODK851973:ODK852000 ONG851973:ONG852000 OXC851973:OXC852000 PGY851973:PGY852000 PQU851973:PQU852000 QAQ851973:QAQ852000 QKM851973:QKM852000 QUI851973:QUI852000 REE851973:REE852000 ROA851973:ROA852000 RXW851973:RXW852000 SHS851973:SHS852000 SRO851973:SRO852000 TBK851973:TBK852000 TLG851973:TLG852000 TVC851973:TVC852000 UEY851973:UEY852000 UOU851973:UOU852000 UYQ851973:UYQ852000 VIM851973:VIM852000 VSI851973:VSI852000 WCE851973:WCE852000 WMA851973:WMA852000 WVW851973:WVW852000 O917509:O917536 JK917509:JK917536 TG917509:TG917536 ADC917509:ADC917536 AMY917509:AMY917536 AWU917509:AWU917536 BGQ917509:BGQ917536 BQM917509:BQM917536 CAI917509:CAI917536 CKE917509:CKE917536 CUA917509:CUA917536 DDW917509:DDW917536 DNS917509:DNS917536 DXO917509:DXO917536 EHK917509:EHK917536 ERG917509:ERG917536 FBC917509:FBC917536 FKY917509:FKY917536 FUU917509:FUU917536 GEQ917509:GEQ917536 GOM917509:GOM917536 GYI917509:GYI917536 HIE917509:HIE917536 HSA917509:HSA917536 IBW917509:IBW917536 ILS917509:ILS917536 IVO917509:IVO917536 JFK917509:JFK917536 JPG917509:JPG917536 JZC917509:JZC917536 KIY917509:KIY917536 KSU917509:KSU917536 LCQ917509:LCQ917536 LMM917509:LMM917536 LWI917509:LWI917536 MGE917509:MGE917536 MQA917509:MQA917536 MZW917509:MZW917536 NJS917509:NJS917536 NTO917509:NTO917536 ODK917509:ODK917536 ONG917509:ONG917536 OXC917509:OXC917536 PGY917509:PGY917536 PQU917509:PQU917536 QAQ917509:QAQ917536 QKM917509:QKM917536 QUI917509:QUI917536 REE917509:REE917536 ROA917509:ROA917536 RXW917509:RXW917536 SHS917509:SHS917536 SRO917509:SRO917536 TBK917509:TBK917536 TLG917509:TLG917536 TVC917509:TVC917536 UEY917509:UEY917536 UOU917509:UOU917536 UYQ917509:UYQ917536 VIM917509:VIM917536 VSI917509:VSI917536 WCE917509:WCE917536 WMA917509:WMA917536 WVW917509:WVW917536 O983045:O983072 JK983045:JK983072 TG983045:TG983072 ADC983045:ADC983072 AMY983045:AMY983072 AWU983045:AWU983072 BGQ983045:BGQ983072 BQM983045:BQM983072 CAI983045:CAI983072 CKE983045:CKE983072 CUA983045:CUA983072 DDW983045:DDW983072 DNS983045:DNS983072 DXO983045:DXO983072 EHK983045:EHK983072 ERG983045:ERG983072 FBC983045:FBC983072 FKY983045:FKY983072 FUU983045:FUU983072 GEQ983045:GEQ983072 GOM983045:GOM983072 GYI983045:GYI983072 HIE983045:HIE983072 HSA983045:HSA983072 IBW983045:IBW983072 ILS983045:ILS983072 IVO983045:IVO983072 JFK983045:JFK983072 JPG983045:JPG983072 JZC983045:JZC983072 KIY983045:KIY983072 KSU983045:KSU983072 LCQ983045:LCQ983072 LMM983045:LMM983072 LWI983045:LWI983072 MGE983045:MGE983072 MQA983045:MQA983072 MZW983045:MZW983072 NJS983045:NJS983072 NTO983045:NTO983072 ODK983045:ODK983072 ONG983045:ONG983072 OXC983045:OXC983072 PGY983045:PGY983072 PQU983045:PQU983072 QAQ983045:QAQ983072 QKM983045:QKM983072 QUI983045:QUI983072 REE983045:REE983072 ROA983045:ROA983072 RXW983045:RXW983072 SHS983045:SHS983072 SRO983045:SRO983072 TBK983045:TBK983072 TLG983045:TLG983072 TVC983045:TVC983072 UEY983045:UEY983072 UOU983045:UOU983072 UYQ983045:UYQ983072 VIM983045:VIM983072 VSI983045:VSI983072 WCE983045:WCE983072 WMA983045:WMA983072 WVW983045:WVW983072 N5:N10 JJ5:JJ10 TF5:TF10 ADB5:ADB10 AMX5:AMX10 AWT5:AWT10 BGP5:BGP10 BQL5:BQL10 CAH5:CAH10 CKD5:CKD10 CTZ5:CTZ10 DDV5:DDV10 DNR5:DNR10 DXN5:DXN10 EHJ5:EHJ10 ERF5:ERF10 FBB5:FBB10 FKX5:FKX10 FUT5:FUT10 GEP5:GEP10 GOL5:GOL10 GYH5:GYH10 HID5:HID10 HRZ5:HRZ10 IBV5:IBV10 ILR5:ILR10 IVN5:IVN10 JFJ5:JFJ10 JPF5:JPF10 JZB5:JZB10 KIX5:KIX10 KST5:KST10 LCP5:LCP10 LML5:LML10 LWH5:LWH10 MGD5:MGD10 MPZ5:MPZ10 MZV5:MZV10 NJR5:NJR10 NTN5:NTN10 ODJ5:ODJ10 ONF5:ONF10 OXB5:OXB10 PGX5:PGX10 PQT5:PQT10 QAP5:QAP10 QKL5:QKL10 QUH5:QUH10 RED5:RED10 RNZ5:RNZ10 RXV5:RXV10 SHR5:SHR10 SRN5:SRN10 TBJ5:TBJ10 TLF5:TLF10 TVB5:TVB10 UEX5:UEX10 UOT5:UOT10 UYP5:UYP10 VIL5:VIL10 VSH5:VSH10 WCD5:WCD10 WLZ5:WLZ10 WVV5:WVV10 N65541:N65546 JJ65541:JJ65546 TF65541:TF65546 ADB65541:ADB65546 AMX65541:AMX65546 AWT65541:AWT65546 BGP65541:BGP65546 BQL65541:BQL65546 CAH65541:CAH65546 CKD65541:CKD65546 CTZ65541:CTZ65546 DDV65541:DDV65546 DNR65541:DNR65546 DXN65541:DXN65546 EHJ65541:EHJ65546 ERF65541:ERF65546 FBB65541:FBB65546 FKX65541:FKX65546 FUT65541:FUT65546 GEP65541:GEP65546 GOL65541:GOL65546 GYH65541:GYH65546 HID65541:HID65546 HRZ65541:HRZ65546 IBV65541:IBV65546 ILR65541:ILR65546 IVN65541:IVN65546 JFJ65541:JFJ65546 JPF65541:JPF65546 JZB65541:JZB65546 KIX65541:KIX65546 KST65541:KST65546 LCP65541:LCP65546 LML65541:LML65546 LWH65541:LWH65546 MGD65541:MGD65546 MPZ65541:MPZ65546 MZV65541:MZV65546 NJR65541:NJR65546 NTN65541:NTN65546 ODJ65541:ODJ65546 ONF65541:ONF65546 OXB65541:OXB65546 PGX65541:PGX65546 PQT65541:PQT65546 QAP65541:QAP65546 QKL65541:QKL65546 QUH65541:QUH65546 RED65541:RED65546 RNZ65541:RNZ65546 RXV65541:RXV65546 SHR65541:SHR65546 SRN65541:SRN65546 TBJ65541:TBJ65546 TLF65541:TLF65546 TVB65541:TVB65546 UEX65541:UEX65546 UOT65541:UOT65546 UYP65541:UYP65546 VIL65541:VIL65546 VSH65541:VSH65546 WCD65541:WCD65546 WLZ65541:WLZ65546 WVV65541:WVV65546 N131077:N131082 JJ131077:JJ131082 TF131077:TF131082 ADB131077:ADB131082 AMX131077:AMX131082 AWT131077:AWT131082 BGP131077:BGP131082 BQL131077:BQL131082 CAH131077:CAH131082 CKD131077:CKD131082 CTZ131077:CTZ131082 DDV131077:DDV131082 DNR131077:DNR131082 DXN131077:DXN131082 EHJ131077:EHJ131082 ERF131077:ERF131082 FBB131077:FBB131082 FKX131077:FKX131082 FUT131077:FUT131082 GEP131077:GEP131082 GOL131077:GOL131082 GYH131077:GYH131082 HID131077:HID131082 HRZ131077:HRZ131082 IBV131077:IBV131082 ILR131077:ILR131082 IVN131077:IVN131082 JFJ131077:JFJ131082 JPF131077:JPF131082 JZB131077:JZB131082 KIX131077:KIX131082 KST131077:KST131082 LCP131077:LCP131082 LML131077:LML131082 LWH131077:LWH131082 MGD131077:MGD131082 MPZ131077:MPZ131082 MZV131077:MZV131082 NJR131077:NJR131082 NTN131077:NTN131082 ODJ131077:ODJ131082 ONF131077:ONF131082 OXB131077:OXB131082 PGX131077:PGX131082 PQT131077:PQT131082 QAP131077:QAP131082 QKL131077:QKL131082 QUH131077:QUH131082 RED131077:RED131082 RNZ131077:RNZ131082 RXV131077:RXV131082 SHR131077:SHR131082 SRN131077:SRN131082 TBJ131077:TBJ131082 TLF131077:TLF131082 TVB131077:TVB131082 UEX131077:UEX131082 UOT131077:UOT131082 UYP131077:UYP131082 VIL131077:VIL131082 VSH131077:VSH131082 WCD131077:WCD131082 WLZ131077:WLZ131082 WVV131077:WVV131082 N196613:N196618 JJ196613:JJ196618 TF196613:TF196618 ADB196613:ADB196618 AMX196613:AMX196618 AWT196613:AWT196618 BGP196613:BGP196618 BQL196613:BQL196618 CAH196613:CAH196618 CKD196613:CKD196618 CTZ196613:CTZ196618 DDV196613:DDV196618 DNR196613:DNR196618 DXN196613:DXN196618 EHJ196613:EHJ196618 ERF196613:ERF196618 FBB196613:FBB196618 FKX196613:FKX196618 FUT196613:FUT196618 GEP196613:GEP196618 GOL196613:GOL196618 GYH196613:GYH196618 HID196613:HID196618 HRZ196613:HRZ196618 IBV196613:IBV196618 ILR196613:ILR196618 IVN196613:IVN196618 JFJ196613:JFJ196618 JPF196613:JPF196618 JZB196613:JZB196618 KIX196613:KIX196618 KST196613:KST196618 LCP196613:LCP196618 LML196613:LML196618 LWH196613:LWH196618 MGD196613:MGD196618 MPZ196613:MPZ196618 MZV196613:MZV196618 NJR196613:NJR196618 NTN196613:NTN196618 ODJ196613:ODJ196618 ONF196613:ONF196618 OXB196613:OXB196618 PGX196613:PGX196618 PQT196613:PQT196618 QAP196613:QAP196618 QKL196613:QKL196618 QUH196613:QUH196618 RED196613:RED196618 RNZ196613:RNZ196618 RXV196613:RXV196618 SHR196613:SHR196618 SRN196613:SRN196618 TBJ196613:TBJ196618 TLF196613:TLF196618 TVB196613:TVB196618 UEX196613:UEX196618 UOT196613:UOT196618 UYP196613:UYP196618 VIL196613:VIL196618 VSH196613:VSH196618 WCD196613:WCD196618 WLZ196613:WLZ196618 WVV196613:WVV196618 N262149:N262154 JJ262149:JJ262154 TF262149:TF262154 ADB262149:ADB262154 AMX262149:AMX262154 AWT262149:AWT262154 BGP262149:BGP262154 BQL262149:BQL262154 CAH262149:CAH262154 CKD262149:CKD262154 CTZ262149:CTZ262154 DDV262149:DDV262154 DNR262149:DNR262154 DXN262149:DXN262154 EHJ262149:EHJ262154 ERF262149:ERF262154 FBB262149:FBB262154 FKX262149:FKX262154 FUT262149:FUT262154 GEP262149:GEP262154 GOL262149:GOL262154 GYH262149:GYH262154 HID262149:HID262154 HRZ262149:HRZ262154 IBV262149:IBV262154 ILR262149:ILR262154 IVN262149:IVN262154 JFJ262149:JFJ262154 JPF262149:JPF262154 JZB262149:JZB262154 KIX262149:KIX262154 KST262149:KST262154 LCP262149:LCP262154 LML262149:LML262154 LWH262149:LWH262154 MGD262149:MGD262154 MPZ262149:MPZ262154 MZV262149:MZV262154 NJR262149:NJR262154 NTN262149:NTN262154 ODJ262149:ODJ262154 ONF262149:ONF262154 OXB262149:OXB262154 PGX262149:PGX262154 PQT262149:PQT262154 QAP262149:QAP262154 QKL262149:QKL262154 QUH262149:QUH262154 RED262149:RED262154 RNZ262149:RNZ262154 RXV262149:RXV262154 SHR262149:SHR262154 SRN262149:SRN262154 TBJ262149:TBJ262154 TLF262149:TLF262154 TVB262149:TVB262154 UEX262149:UEX262154 UOT262149:UOT262154 UYP262149:UYP262154 VIL262149:VIL262154 VSH262149:VSH262154 WCD262149:WCD262154 WLZ262149:WLZ262154 WVV262149:WVV262154 N327685:N327690 JJ327685:JJ327690 TF327685:TF327690 ADB327685:ADB327690 AMX327685:AMX327690 AWT327685:AWT327690 BGP327685:BGP327690 BQL327685:BQL327690 CAH327685:CAH327690 CKD327685:CKD327690 CTZ327685:CTZ327690 DDV327685:DDV327690 DNR327685:DNR327690 DXN327685:DXN327690 EHJ327685:EHJ327690 ERF327685:ERF327690 FBB327685:FBB327690 FKX327685:FKX327690 FUT327685:FUT327690 GEP327685:GEP327690 GOL327685:GOL327690 GYH327685:GYH327690 HID327685:HID327690 HRZ327685:HRZ327690 IBV327685:IBV327690 ILR327685:ILR327690 IVN327685:IVN327690 JFJ327685:JFJ327690 JPF327685:JPF327690 JZB327685:JZB327690 KIX327685:KIX327690 KST327685:KST327690 LCP327685:LCP327690 LML327685:LML327690 LWH327685:LWH327690 MGD327685:MGD327690 MPZ327685:MPZ327690 MZV327685:MZV327690 NJR327685:NJR327690 NTN327685:NTN327690 ODJ327685:ODJ327690 ONF327685:ONF327690 OXB327685:OXB327690 PGX327685:PGX327690 PQT327685:PQT327690 QAP327685:QAP327690 QKL327685:QKL327690 QUH327685:QUH327690 RED327685:RED327690 RNZ327685:RNZ327690 RXV327685:RXV327690 SHR327685:SHR327690 SRN327685:SRN327690 TBJ327685:TBJ327690 TLF327685:TLF327690 TVB327685:TVB327690 UEX327685:UEX327690 UOT327685:UOT327690 UYP327685:UYP327690 VIL327685:VIL327690 VSH327685:VSH327690 WCD327685:WCD327690 WLZ327685:WLZ327690 WVV327685:WVV327690 N393221:N393226 JJ393221:JJ393226 TF393221:TF393226 ADB393221:ADB393226 AMX393221:AMX393226 AWT393221:AWT393226 BGP393221:BGP393226 BQL393221:BQL393226 CAH393221:CAH393226 CKD393221:CKD393226 CTZ393221:CTZ393226 DDV393221:DDV393226 DNR393221:DNR393226 DXN393221:DXN393226 EHJ393221:EHJ393226 ERF393221:ERF393226 FBB393221:FBB393226 FKX393221:FKX393226 FUT393221:FUT393226 GEP393221:GEP393226 GOL393221:GOL393226 GYH393221:GYH393226 HID393221:HID393226 HRZ393221:HRZ393226 IBV393221:IBV393226 ILR393221:ILR393226 IVN393221:IVN393226 JFJ393221:JFJ393226 JPF393221:JPF393226 JZB393221:JZB393226 KIX393221:KIX393226 KST393221:KST393226 LCP393221:LCP393226 LML393221:LML393226 LWH393221:LWH393226 MGD393221:MGD393226 MPZ393221:MPZ393226 MZV393221:MZV393226 NJR393221:NJR393226 NTN393221:NTN393226 ODJ393221:ODJ393226 ONF393221:ONF393226 OXB393221:OXB393226 PGX393221:PGX393226 PQT393221:PQT393226 QAP393221:QAP393226 QKL393221:QKL393226 QUH393221:QUH393226 RED393221:RED393226 RNZ393221:RNZ393226 RXV393221:RXV393226 SHR393221:SHR393226 SRN393221:SRN393226 TBJ393221:TBJ393226 TLF393221:TLF393226 TVB393221:TVB393226 UEX393221:UEX393226 UOT393221:UOT393226 UYP393221:UYP393226 VIL393221:VIL393226 VSH393221:VSH393226 WCD393221:WCD393226 WLZ393221:WLZ393226 WVV393221:WVV393226 N458757:N458762 JJ458757:JJ458762 TF458757:TF458762 ADB458757:ADB458762 AMX458757:AMX458762 AWT458757:AWT458762 BGP458757:BGP458762 BQL458757:BQL458762 CAH458757:CAH458762 CKD458757:CKD458762 CTZ458757:CTZ458762 DDV458757:DDV458762 DNR458757:DNR458762 DXN458757:DXN458762 EHJ458757:EHJ458762 ERF458757:ERF458762 FBB458757:FBB458762 FKX458757:FKX458762 FUT458757:FUT458762 GEP458757:GEP458762 GOL458757:GOL458762 GYH458757:GYH458762 HID458757:HID458762 HRZ458757:HRZ458762 IBV458757:IBV458762 ILR458757:ILR458762 IVN458757:IVN458762 JFJ458757:JFJ458762 JPF458757:JPF458762 JZB458757:JZB458762 KIX458757:KIX458762 KST458757:KST458762 LCP458757:LCP458762 LML458757:LML458762 LWH458757:LWH458762 MGD458757:MGD458762 MPZ458757:MPZ458762 MZV458757:MZV458762 NJR458757:NJR458762 NTN458757:NTN458762 ODJ458757:ODJ458762 ONF458757:ONF458762 OXB458757:OXB458762 PGX458757:PGX458762 PQT458757:PQT458762 QAP458757:QAP458762 QKL458757:QKL458762 QUH458757:QUH458762 RED458757:RED458762 RNZ458757:RNZ458762 RXV458757:RXV458762 SHR458757:SHR458762 SRN458757:SRN458762 TBJ458757:TBJ458762 TLF458757:TLF458762 TVB458757:TVB458762 UEX458757:UEX458762 UOT458757:UOT458762 UYP458757:UYP458762 VIL458757:VIL458762 VSH458757:VSH458762 WCD458757:WCD458762 WLZ458757:WLZ458762 WVV458757:WVV458762 N524293:N524298 JJ524293:JJ524298 TF524293:TF524298 ADB524293:ADB524298 AMX524293:AMX524298 AWT524293:AWT524298 BGP524293:BGP524298 BQL524293:BQL524298 CAH524293:CAH524298 CKD524293:CKD524298 CTZ524293:CTZ524298 DDV524293:DDV524298 DNR524293:DNR524298 DXN524293:DXN524298 EHJ524293:EHJ524298 ERF524293:ERF524298 FBB524293:FBB524298 FKX524293:FKX524298 FUT524293:FUT524298 GEP524293:GEP524298 GOL524293:GOL524298 GYH524293:GYH524298 HID524293:HID524298 HRZ524293:HRZ524298 IBV524293:IBV524298 ILR524293:ILR524298 IVN524293:IVN524298 JFJ524293:JFJ524298 JPF524293:JPF524298 JZB524293:JZB524298 KIX524293:KIX524298 KST524293:KST524298 LCP524293:LCP524298 LML524293:LML524298 LWH524293:LWH524298 MGD524293:MGD524298 MPZ524293:MPZ524298 MZV524293:MZV524298 NJR524293:NJR524298 NTN524293:NTN524298 ODJ524293:ODJ524298 ONF524293:ONF524298 OXB524293:OXB524298 PGX524293:PGX524298 PQT524293:PQT524298 QAP524293:QAP524298 QKL524293:QKL524298 QUH524293:QUH524298 RED524293:RED524298 RNZ524293:RNZ524298 RXV524293:RXV524298 SHR524293:SHR524298 SRN524293:SRN524298 TBJ524293:TBJ524298 TLF524293:TLF524298 TVB524293:TVB524298 UEX524293:UEX524298 UOT524293:UOT524298 UYP524293:UYP524298 VIL524293:VIL524298 VSH524293:VSH524298 WCD524293:WCD524298 WLZ524293:WLZ524298 WVV524293:WVV524298 N589829:N589834 JJ589829:JJ589834 TF589829:TF589834 ADB589829:ADB589834 AMX589829:AMX589834 AWT589829:AWT589834 BGP589829:BGP589834 BQL589829:BQL589834 CAH589829:CAH589834 CKD589829:CKD589834 CTZ589829:CTZ589834 DDV589829:DDV589834 DNR589829:DNR589834 DXN589829:DXN589834 EHJ589829:EHJ589834 ERF589829:ERF589834 FBB589829:FBB589834 FKX589829:FKX589834 FUT589829:FUT589834 GEP589829:GEP589834 GOL589829:GOL589834 GYH589829:GYH589834 HID589829:HID589834 HRZ589829:HRZ589834 IBV589829:IBV589834 ILR589829:ILR589834 IVN589829:IVN589834 JFJ589829:JFJ589834 JPF589829:JPF589834 JZB589829:JZB589834 KIX589829:KIX589834 KST589829:KST589834 LCP589829:LCP589834 LML589829:LML589834 LWH589829:LWH589834 MGD589829:MGD589834 MPZ589829:MPZ589834 MZV589829:MZV589834 NJR589829:NJR589834 NTN589829:NTN589834 ODJ589829:ODJ589834 ONF589829:ONF589834 OXB589829:OXB589834 PGX589829:PGX589834 PQT589829:PQT589834 QAP589829:QAP589834 QKL589829:QKL589834 QUH589829:QUH589834 RED589829:RED589834 RNZ589829:RNZ589834 RXV589829:RXV589834 SHR589829:SHR589834 SRN589829:SRN589834 TBJ589829:TBJ589834 TLF589829:TLF589834 TVB589829:TVB589834 UEX589829:UEX589834 UOT589829:UOT589834 UYP589829:UYP589834 VIL589829:VIL589834 VSH589829:VSH589834 WCD589829:WCD589834 WLZ589829:WLZ589834 WVV589829:WVV589834 N655365:N655370 JJ655365:JJ655370 TF655365:TF655370 ADB655365:ADB655370 AMX655365:AMX655370 AWT655365:AWT655370 BGP655365:BGP655370 BQL655365:BQL655370 CAH655365:CAH655370 CKD655365:CKD655370 CTZ655365:CTZ655370 DDV655365:DDV655370 DNR655365:DNR655370 DXN655365:DXN655370 EHJ655365:EHJ655370 ERF655365:ERF655370 FBB655365:FBB655370 FKX655365:FKX655370 FUT655365:FUT655370 GEP655365:GEP655370 GOL655365:GOL655370 GYH655365:GYH655370 HID655365:HID655370 HRZ655365:HRZ655370 IBV655365:IBV655370 ILR655365:ILR655370 IVN655365:IVN655370 JFJ655365:JFJ655370 JPF655365:JPF655370 JZB655365:JZB655370 KIX655365:KIX655370 KST655365:KST655370 LCP655365:LCP655370 LML655365:LML655370 LWH655365:LWH655370 MGD655365:MGD655370 MPZ655365:MPZ655370 MZV655365:MZV655370 NJR655365:NJR655370 NTN655365:NTN655370 ODJ655365:ODJ655370 ONF655365:ONF655370 OXB655365:OXB655370 PGX655365:PGX655370 PQT655365:PQT655370 QAP655365:QAP655370 QKL655365:QKL655370 QUH655365:QUH655370 RED655365:RED655370 RNZ655365:RNZ655370 RXV655365:RXV655370 SHR655365:SHR655370 SRN655365:SRN655370 TBJ655365:TBJ655370 TLF655365:TLF655370 TVB655365:TVB655370 UEX655365:UEX655370 UOT655365:UOT655370 UYP655365:UYP655370 VIL655365:VIL655370 VSH655365:VSH655370 WCD655365:WCD655370 WLZ655365:WLZ655370 WVV655365:WVV655370 N720901:N720906 JJ720901:JJ720906 TF720901:TF720906 ADB720901:ADB720906 AMX720901:AMX720906 AWT720901:AWT720906 BGP720901:BGP720906 BQL720901:BQL720906 CAH720901:CAH720906 CKD720901:CKD720906 CTZ720901:CTZ720906 DDV720901:DDV720906 DNR720901:DNR720906 DXN720901:DXN720906 EHJ720901:EHJ720906 ERF720901:ERF720906 FBB720901:FBB720906 FKX720901:FKX720906 FUT720901:FUT720906 GEP720901:GEP720906 GOL720901:GOL720906 GYH720901:GYH720906 HID720901:HID720906 HRZ720901:HRZ720906 IBV720901:IBV720906 ILR720901:ILR720906 IVN720901:IVN720906 JFJ720901:JFJ720906 JPF720901:JPF720906 JZB720901:JZB720906 KIX720901:KIX720906 KST720901:KST720906 LCP720901:LCP720906 LML720901:LML720906 LWH720901:LWH720906 MGD720901:MGD720906 MPZ720901:MPZ720906 MZV720901:MZV720906 NJR720901:NJR720906 NTN720901:NTN720906 ODJ720901:ODJ720906 ONF720901:ONF720906 OXB720901:OXB720906 PGX720901:PGX720906 PQT720901:PQT720906 QAP720901:QAP720906 QKL720901:QKL720906 QUH720901:QUH720906 RED720901:RED720906 RNZ720901:RNZ720906 RXV720901:RXV720906 SHR720901:SHR720906 SRN720901:SRN720906 TBJ720901:TBJ720906 TLF720901:TLF720906 TVB720901:TVB720906 UEX720901:UEX720906 UOT720901:UOT720906 UYP720901:UYP720906 VIL720901:VIL720906 VSH720901:VSH720906 WCD720901:WCD720906 WLZ720901:WLZ720906 WVV720901:WVV720906 N786437:N786442 JJ786437:JJ786442 TF786437:TF786442 ADB786437:ADB786442 AMX786437:AMX786442 AWT786437:AWT786442 BGP786437:BGP786442 BQL786437:BQL786442 CAH786437:CAH786442 CKD786437:CKD786442 CTZ786437:CTZ786442 DDV786437:DDV786442 DNR786437:DNR786442 DXN786437:DXN786442 EHJ786437:EHJ786442 ERF786437:ERF786442 FBB786437:FBB786442 FKX786437:FKX786442 FUT786437:FUT786442 GEP786437:GEP786442 GOL786437:GOL786442 GYH786437:GYH786442 HID786437:HID786442 HRZ786437:HRZ786442 IBV786437:IBV786442 ILR786437:ILR786442 IVN786437:IVN786442 JFJ786437:JFJ786442 JPF786437:JPF786442 JZB786437:JZB786442 KIX786437:KIX786442 KST786437:KST786442 LCP786437:LCP786442 LML786437:LML786442 LWH786437:LWH786442 MGD786437:MGD786442 MPZ786437:MPZ786442 MZV786437:MZV786442 NJR786437:NJR786442 NTN786437:NTN786442 ODJ786437:ODJ786442 ONF786437:ONF786442 OXB786437:OXB786442 PGX786437:PGX786442 PQT786437:PQT786442 QAP786437:QAP786442 QKL786437:QKL786442 QUH786437:QUH786442 RED786437:RED786442 RNZ786437:RNZ786442 RXV786437:RXV786442 SHR786437:SHR786442 SRN786437:SRN786442 TBJ786437:TBJ786442 TLF786437:TLF786442 TVB786437:TVB786442 UEX786437:UEX786442 UOT786437:UOT786442 UYP786437:UYP786442 VIL786437:VIL786442 VSH786437:VSH786442 WCD786437:WCD786442 WLZ786437:WLZ786442 WVV786437:WVV786442 N851973:N851978 JJ851973:JJ851978 TF851973:TF851978 ADB851973:ADB851978 AMX851973:AMX851978 AWT851973:AWT851978 BGP851973:BGP851978 BQL851973:BQL851978 CAH851973:CAH851978 CKD851973:CKD851978 CTZ851973:CTZ851978 DDV851973:DDV851978 DNR851973:DNR851978 DXN851973:DXN851978 EHJ851973:EHJ851978 ERF851973:ERF851978 FBB851973:FBB851978 FKX851973:FKX851978 FUT851973:FUT851978 GEP851973:GEP851978 GOL851973:GOL851978 GYH851973:GYH851978 HID851973:HID851978 HRZ851973:HRZ851978 IBV851973:IBV851978 ILR851973:ILR851978 IVN851973:IVN851978 JFJ851973:JFJ851978 JPF851973:JPF851978 JZB851973:JZB851978 KIX851973:KIX851978 KST851973:KST851978 LCP851973:LCP851978 LML851973:LML851978 LWH851973:LWH851978 MGD851973:MGD851978 MPZ851973:MPZ851978 MZV851973:MZV851978 NJR851973:NJR851978 NTN851973:NTN851978 ODJ851973:ODJ851978 ONF851973:ONF851978 OXB851973:OXB851978 PGX851973:PGX851978 PQT851973:PQT851978 QAP851973:QAP851978 QKL851973:QKL851978 QUH851973:QUH851978 RED851973:RED851978 RNZ851973:RNZ851978 RXV851973:RXV851978 SHR851973:SHR851978 SRN851973:SRN851978 TBJ851973:TBJ851978 TLF851973:TLF851978 TVB851973:TVB851978 UEX851973:UEX851978 UOT851973:UOT851978 UYP851973:UYP851978 VIL851973:VIL851978 VSH851973:VSH851978 WCD851973:WCD851978 WLZ851973:WLZ851978 WVV851973:WVV851978 N917509:N917514 JJ917509:JJ917514 TF917509:TF917514 ADB917509:ADB917514 AMX917509:AMX917514 AWT917509:AWT917514 BGP917509:BGP917514 BQL917509:BQL917514 CAH917509:CAH917514 CKD917509:CKD917514 CTZ917509:CTZ917514 DDV917509:DDV917514 DNR917509:DNR917514 DXN917509:DXN917514 EHJ917509:EHJ917514 ERF917509:ERF917514 FBB917509:FBB917514 FKX917509:FKX917514 FUT917509:FUT917514 GEP917509:GEP917514 GOL917509:GOL917514 GYH917509:GYH917514 HID917509:HID917514 HRZ917509:HRZ917514 IBV917509:IBV917514 ILR917509:ILR917514 IVN917509:IVN917514 JFJ917509:JFJ917514 JPF917509:JPF917514 JZB917509:JZB917514 KIX917509:KIX917514 KST917509:KST917514 LCP917509:LCP917514 LML917509:LML917514 LWH917509:LWH917514 MGD917509:MGD917514 MPZ917509:MPZ917514 MZV917509:MZV917514 NJR917509:NJR917514 NTN917509:NTN917514 ODJ917509:ODJ917514 ONF917509:ONF917514 OXB917509:OXB917514 PGX917509:PGX917514 PQT917509:PQT917514 QAP917509:QAP917514 QKL917509:QKL917514 QUH917509:QUH917514 RED917509:RED917514 RNZ917509:RNZ917514 RXV917509:RXV917514 SHR917509:SHR917514 SRN917509:SRN917514 TBJ917509:TBJ917514 TLF917509:TLF917514 TVB917509:TVB917514 UEX917509:UEX917514 UOT917509:UOT917514 UYP917509:UYP917514 VIL917509:VIL917514 VSH917509:VSH917514 WCD917509:WCD917514 WLZ917509:WLZ917514 WVV917509:WVV917514 N983045:N983050 JJ983045:JJ983050 TF983045:TF983050 ADB983045:ADB983050 AMX983045:AMX983050 AWT983045:AWT983050 BGP983045:BGP983050 BQL983045:BQL983050 CAH983045:CAH983050 CKD983045:CKD983050 CTZ983045:CTZ983050 DDV983045:DDV983050 DNR983045:DNR983050 DXN983045:DXN983050 EHJ983045:EHJ983050 ERF983045:ERF983050 FBB983045:FBB983050 FKX983045:FKX983050 FUT983045:FUT983050 GEP983045:GEP983050 GOL983045:GOL983050 GYH983045:GYH983050 HID983045:HID983050 HRZ983045:HRZ983050 IBV983045:IBV983050 ILR983045:ILR983050 IVN983045:IVN983050 JFJ983045:JFJ983050 JPF983045:JPF983050 JZB983045:JZB983050 KIX983045:KIX983050 KST983045:KST983050 LCP983045:LCP983050 LML983045:LML983050 LWH983045:LWH983050 MGD983045:MGD983050 MPZ983045:MPZ983050 MZV983045:MZV983050 NJR983045:NJR983050 NTN983045:NTN983050 ODJ983045:ODJ983050 ONF983045:ONF983050 OXB983045:OXB983050 PGX983045:PGX983050 PQT983045:PQT983050 QAP983045:QAP983050 QKL983045:QKL983050 QUH983045:QUH983050 RED983045:RED983050 RNZ983045:RNZ983050 RXV983045:RXV983050 SHR983045:SHR983050 SRN983045:SRN983050 TBJ983045:TBJ983050 TLF983045:TLF983050 TVB983045:TVB983050 UEX983045:UEX983050 UOT983045:UOT983050 UYP983045:UYP983050 VIL983045:VIL983050 VSH983045:VSH983050 WCD983045:WCD983050 WLZ983045:WLZ983050 WVV983045:WVV983050 N12:N23 JJ12:JJ23 TF12:TF23 ADB12:ADB23 AMX12:AMX23 AWT12:AWT23 BGP12:BGP23 BQL12:BQL23 CAH12:CAH23 CKD12:CKD23 CTZ12:CTZ23 DDV12:DDV23 DNR12:DNR23 DXN12:DXN23 EHJ12:EHJ23 ERF12:ERF23 FBB12:FBB23 FKX12:FKX23 FUT12:FUT23 GEP12:GEP23 GOL12:GOL23 GYH12:GYH23 HID12:HID23 HRZ12:HRZ23 IBV12:IBV23 ILR12:ILR23 IVN12:IVN23 JFJ12:JFJ23 JPF12:JPF23 JZB12:JZB23 KIX12:KIX23 KST12:KST23 LCP12:LCP23 LML12:LML23 LWH12:LWH23 MGD12:MGD23 MPZ12:MPZ23 MZV12:MZV23 NJR12:NJR23 NTN12:NTN23 ODJ12:ODJ23 ONF12:ONF23 OXB12:OXB23 PGX12:PGX23 PQT12:PQT23 QAP12:QAP23 QKL12:QKL23 QUH12:QUH23 RED12:RED23 RNZ12:RNZ23 RXV12:RXV23 SHR12:SHR23 SRN12:SRN23 TBJ12:TBJ23 TLF12:TLF23 TVB12:TVB23 UEX12:UEX23 UOT12:UOT23 UYP12:UYP23 VIL12:VIL23 VSH12:VSH23 WCD12:WCD23 WLZ12:WLZ23 WVV12:WVV23 N65548:N65559 JJ65548:JJ65559 TF65548:TF65559 ADB65548:ADB65559 AMX65548:AMX65559 AWT65548:AWT65559 BGP65548:BGP65559 BQL65548:BQL65559 CAH65548:CAH65559 CKD65548:CKD65559 CTZ65548:CTZ65559 DDV65548:DDV65559 DNR65548:DNR65559 DXN65548:DXN65559 EHJ65548:EHJ65559 ERF65548:ERF65559 FBB65548:FBB65559 FKX65548:FKX65559 FUT65548:FUT65559 GEP65548:GEP65559 GOL65548:GOL65559 GYH65548:GYH65559 HID65548:HID65559 HRZ65548:HRZ65559 IBV65548:IBV65559 ILR65548:ILR65559 IVN65548:IVN65559 JFJ65548:JFJ65559 JPF65548:JPF65559 JZB65548:JZB65559 KIX65548:KIX65559 KST65548:KST65559 LCP65548:LCP65559 LML65548:LML65559 LWH65548:LWH65559 MGD65548:MGD65559 MPZ65548:MPZ65559 MZV65548:MZV65559 NJR65548:NJR65559 NTN65548:NTN65559 ODJ65548:ODJ65559 ONF65548:ONF65559 OXB65548:OXB65559 PGX65548:PGX65559 PQT65548:PQT65559 QAP65548:QAP65559 QKL65548:QKL65559 QUH65548:QUH65559 RED65548:RED65559 RNZ65548:RNZ65559 RXV65548:RXV65559 SHR65548:SHR65559 SRN65548:SRN65559 TBJ65548:TBJ65559 TLF65548:TLF65559 TVB65548:TVB65559 UEX65548:UEX65559 UOT65548:UOT65559 UYP65548:UYP65559 VIL65548:VIL65559 VSH65548:VSH65559 WCD65548:WCD65559 WLZ65548:WLZ65559 WVV65548:WVV65559 N131084:N131095 JJ131084:JJ131095 TF131084:TF131095 ADB131084:ADB131095 AMX131084:AMX131095 AWT131084:AWT131095 BGP131084:BGP131095 BQL131084:BQL131095 CAH131084:CAH131095 CKD131084:CKD131095 CTZ131084:CTZ131095 DDV131084:DDV131095 DNR131084:DNR131095 DXN131084:DXN131095 EHJ131084:EHJ131095 ERF131084:ERF131095 FBB131084:FBB131095 FKX131084:FKX131095 FUT131084:FUT131095 GEP131084:GEP131095 GOL131084:GOL131095 GYH131084:GYH131095 HID131084:HID131095 HRZ131084:HRZ131095 IBV131084:IBV131095 ILR131084:ILR131095 IVN131084:IVN131095 JFJ131084:JFJ131095 JPF131084:JPF131095 JZB131084:JZB131095 KIX131084:KIX131095 KST131084:KST131095 LCP131084:LCP131095 LML131084:LML131095 LWH131084:LWH131095 MGD131084:MGD131095 MPZ131084:MPZ131095 MZV131084:MZV131095 NJR131084:NJR131095 NTN131084:NTN131095 ODJ131084:ODJ131095 ONF131084:ONF131095 OXB131084:OXB131095 PGX131084:PGX131095 PQT131084:PQT131095 QAP131084:QAP131095 QKL131084:QKL131095 QUH131084:QUH131095 RED131084:RED131095 RNZ131084:RNZ131095 RXV131084:RXV131095 SHR131084:SHR131095 SRN131084:SRN131095 TBJ131084:TBJ131095 TLF131084:TLF131095 TVB131084:TVB131095 UEX131084:UEX131095 UOT131084:UOT131095 UYP131084:UYP131095 VIL131084:VIL131095 VSH131084:VSH131095 WCD131084:WCD131095 WLZ131084:WLZ131095 WVV131084:WVV131095 N196620:N196631 JJ196620:JJ196631 TF196620:TF196631 ADB196620:ADB196631 AMX196620:AMX196631 AWT196620:AWT196631 BGP196620:BGP196631 BQL196620:BQL196631 CAH196620:CAH196631 CKD196620:CKD196631 CTZ196620:CTZ196631 DDV196620:DDV196631 DNR196620:DNR196631 DXN196620:DXN196631 EHJ196620:EHJ196631 ERF196620:ERF196631 FBB196620:FBB196631 FKX196620:FKX196631 FUT196620:FUT196631 GEP196620:GEP196631 GOL196620:GOL196631 GYH196620:GYH196631 HID196620:HID196631 HRZ196620:HRZ196631 IBV196620:IBV196631 ILR196620:ILR196631 IVN196620:IVN196631 JFJ196620:JFJ196631 JPF196620:JPF196631 JZB196620:JZB196631 KIX196620:KIX196631 KST196620:KST196631 LCP196620:LCP196631 LML196620:LML196631 LWH196620:LWH196631 MGD196620:MGD196631 MPZ196620:MPZ196631 MZV196620:MZV196631 NJR196620:NJR196631 NTN196620:NTN196631 ODJ196620:ODJ196631 ONF196620:ONF196631 OXB196620:OXB196631 PGX196620:PGX196631 PQT196620:PQT196631 QAP196620:QAP196631 QKL196620:QKL196631 QUH196620:QUH196631 RED196620:RED196631 RNZ196620:RNZ196631 RXV196620:RXV196631 SHR196620:SHR196631 SRN196620:SRN196631 TBJ196620:TBJ196631 TLF196620:TLF196631 TVB196620:TVB196631 UEX196620:UEX196631 UOT196620:UOT196631 UYP196620:UYP196631 VIL196620:VIL196631 VSH196620:VSH196631 WCD196620:WCD196631 WLZ196620:WLZ196631 WVV196620:WVV196631 N262156:N262167 JJ262156:JJ262167 TF262156:TF262167 ADB262156:ADB262167 AMX262156:AMX262167 AWT262156:AWT262167 BGP262156:BGP262167 BQL262156:BQL262167 CAH262156:CAH262167 CKD262156:CKD262167 CTZ262156:CTZ262167 DDV262156:DDV262167 DNR262156:DNR262167 DXN262156:DXN262167 EHJ262156:EHJ262167 ERF262156:ERF262167 FBB262156:FBB262167 FKX262156:FKX262167 FUT262156:FUT262167 GEP262156:GEP262167 GOL262156:GOL262167 GYH262156:GYH262167 HID262156:HID262167 HRZ262156:HRZ262167 IBV262156:IBV262167 ILR262156:ILR262167 IVN262156:IVN262167 JFJ262156:JFJ262167 JPF262156:JPF262167 JZB262156:JZB262167 KIX262156:KIX262167 KST262156:KST262167 LCP262156:LCP262167 LML262156:LML262167 LWH262156:LWH262167 MGD262156:MGD262167 MPZ262156:MPZ262167 MZV262156:MZV262167 NJR262156:NJR262167 NTN262156:NTN262167 ODJ262156:ODJ262167 ONF262156:ONF262167 OXB262156:OXB262167 PGX262156:PGX262167 PQT262156:PQT262167 QAP262156:QAP262167 QKL262156:QKL262167 QUH262156:QUH262167 RED262156:RED262167 RNZ262156:RNZ262167 RXV262156:RXV262167 SHR262156:SHR262167 SRN262156:SRN262167 TBJ262156:TBJ262167 TLF262156:TLF262167 TVB262156:TVB262167 UEX262156:UEX262167 UOT262156:UOT262167 UYP262156:UYP262167 VIL262156:VIL262167 VSH262156:VSH262167 WCD262156:WCD262167 WLZ262156:WLZ262167 WVV262156:WVV262167 N327692:N327703 JJ327692:JJ327703 TF327692:TF327703 ADB327692:ADB327703 AMX327692:AMX327703 AWT327692:AWT327703 BGP327692:BGP327703 BQL327692:BQL327703 CAH327692:CAH327703 CKD327692:CKD327703 CTZ327692:CTZ327703 DDV327692:DDV327703 DNR327692:DNR327703 DXN327692:DXN327703 EHJ327692:EHJ327703 ERF327692:ERF327703 FBB327692:FBB327703 FKX327692:FKX327703 FUT327692:FUT327703 GEP327692:GEP327703 GOL327692:GOL327703 GYH327692:GYH327703 HID327692:HID327703 HRZ327692:HRZ327703 IBV327692:IBV327703 ILR327692:ILR327703 IVN327692:IVN327703 JFJ327692:JFJ327703 JPF327692:JPF327703 JZB327692:JZB327703 KIX327692:KIX327703 KST327692:KST327703 LCP327692:LCP327703 LML327692:LML327703 LWH327692:LWH327703 MGD327692:MGD327703 MPZ327692:MPZ327703 MZV327692:MZV327703 NJR327692:NJR327703 NTN327692:NTN327703 ODJ327692:ODJ327703 ONF327692:ONF327703 OXB327692:OXB327703 PGX327692:PGX327703 PQT327692:PQT327703 QAP327692:QAP327703 QKL327692:QKL327703 QUH327692:QUH327703 RED327692:RED327703 RNZ327692:RNZ327703 RXV327692:RXV327703 SHR327692:SHR327703 SRN327692:SRN327703 TBJ327692:TBJ327703 TLF327692:TLF327703 TVB327692:TVB327703 UEX327692:UEX327703 UOT327692:UOT327703 UYP327692:UYP327703 VIL327692:VIL327703 VSH327692:VSH327703 WCD327692:WCD327703 WLZ327692:WLZ327703 WVV327692:WVV327703 N393228:N393239 JJ393228:JJ393239 TF393228:TF393239 ADB393228:ADB393239 AMX393228:AMX393239 AWT393228:AWT393239 BGP393228:BGP393239 BQL393228:BQL393239 CAH393228:CAH393239 CKD393228:CKD393239 CTZ393228:CTZ393239 DDV393228:DDV393239 DNR393228:DNR393239 DXN393228:DXN393239 EHJ393228:EHJ393239 ERF393228:ERF393239 FBB393228:FBB393239 FKX393228:FKX393239 FUT393228:FUT393239 GEP393228:GEP393239 GOL393228:GOL393239 GYH393228:GYH393239 HID393228:HID393239 HRZ393228:HRZ393239 IBV393228:IBV393239 ILR393228:ILR393239 IVN393228:IVN393239 JFJ393228:JFJ393239 JPF393228:JPF393239 JZB393228:JZB393239 KIX393228:KIX393239 KST393228:KST393239 LCP393228:LCP393239 LML393228:LML393239 LWH393228:LWH393239 MGD393228:MGD393239 MPZ393228:MPZ393239 MZV393228:MZV393239 NJR393228:NJR393239 NTN393228:NTN393239 ODJ393228:ODJ393239 ONF393228:ONF393239 OXB393228:OXB393239 PGX393228:PGX393239 PQT393228:PQT393239 QAP393228:QAP393239 QKL393228:QKL393239 QUH393228:QUH393239 RED393228:RED393239 RNZ393228:RNZ393239 RXV393228:RXV393239 SHR393228:SHR393239 SRN393228:SRN393239 TBJ393228:TBJ393239 TLF393228:TLF393239 TVB393228:TVB393239 UEX393228:UEX393239 UOT393228:UOT393239 UYP393228:UYP393239 VIL393228:VIL393239 VSH393228:VSH393239 WCD393228:WCD393239 WLZ393228:WLZ393239 WVV393228:WVV393239 N458764:N458775 JJ458764:JJ458775 TF458764:TF458775 ADB458764:ADB458775 AMX458764:AMX458775 AWT458764:AWT458775 BGP458764:BGP458775 BQL458764:BQL458775 CAH458764:CAH458775 CKD458764:CKD458775 CTZ458764:CTZ458775 DDV458764:DDV458775 DNR458764:DNR458775 DXN458764:DXN458775 EHJ458764:EHJ458775 ERF458764:ERF458775 FBB458764:FBB458775 FKX458764:FKX458775 FUT458764:FUT458775 GEP458764:GEP458775 GOL458764:GOL458775 GYH458764:GYH458775 HID458764:HID458775 HRZ458764:HRZ458775 IBV458764:IBV458775 ILR458764:ILR458775 IVN458764:IVN458775 JFJ458764:JFJ458775 JPF458764:JPF458775 JZB458764:JZB458775 KIX458764:KIX458775 KST458764:KST458775 LCP458764:LCP458775 LML458764:LML458775 LWH458764:LWH458775 MGD458764:MGD458775 MPZ458764:MPZ458775 MZV458764:MZV458775 NJR458764:NJR458775 NTN458764:NTN458775 ODJ458764:ODJ458775 ONF458764:ONF458775 OXB458764:OXB458775 PGX458764:PGX458775 PQT458764:PQT458775 QAP458764:QAP458775 QKL458764:QKL458775 QUH458764:QUH458775 RED458764:RED458775 RNZ458764:RNZ458775 RXV458764:RXV458775 SHR458764:SHR458775 SRN458764:SRN458775 TBJ458764:TBJ458775 TLF458764:TLF458775 TVB458764:TVB458775 UEX458764:UEX458775 UOT458764:UOT458775 UYP458764:UYP458775 VIL458764:VIL458775 VSH458764:VSH458775 WCD458764:WCD458775 WLZ458764:WLZ458775 WVV458764:WVV458775 N524300:N524311 JJ524300:JJ524311 TF524300:TF524311 ADB524300:ADB524311 AMX524300:AMX524311 AWT524300:AWT524311 BGP524300:BGP524311 BQL524300:BQL524311 CAH524300:CAH524311 CKD524300:CKD524311 CTZ524300:CTZ524311 DDV524300:DDV524311 DNR524300:DNR524311 DXN524300:DXN524311 EHJ524300:EHJ524311 ERF524300:ERF524311 FBB524300:FBB524311 FKX524300:FKX524311 FUT524300:FUT524311 GEP524300:GEP524311 GOL524300:GOL524311 GYH524300:GYH524311 HID524300:HID524311 HRZ524300:HRZ524311 IBV524300:IBV524311 ILR524300:ILR524311 IVN524300:IVN524311 JFJ524300:JFJ524311 JPF524300:JPF524311 JZB524300:JZB524311 KIX524300:KIX524311 KST524300:KST524311 LCP524300:LCP524311 LML524300:LML524311 LWH524300:LWH524311 MGD524300:MGD524311 MPZ524300:MPZ524311 MZV524300:MZV524311 NJR524300:NJR524311 NTN524300:NTN524311 ODJ524300:ODJ524311 ONF524300:ONF524311 OXB524300:OXB524311 PGX524300:PGX524311 PQT524300:PQT524311 QAP524300:QAP524311 QKL524300:QKL524311 QUH524300:QUH524311 RED524300:RED524311 RNZ524300:RNZ524311 RXV524300:RXV524311 SHR524300:SHR524311 SRN524300:SRN524311 TBJ524300:TBJ524311 TLF524300:TLF524311 TVB524300:TVB524311 UEX524300:UEX524311 UOT524300:UOT524311 UYP524300:UYP524311 VIL524300:VIL524311 VSH524300:VSH524311 WCD524300:WCD524311 WLZ524300:WLZ524311 WVV524300:WVV524311 N589836:N589847 JJ589836:JJ589847 TF589836:TF589847 ADB589836:ADB589847 AMX589836:AMX589847 AWT589836:AWT589847 BGP589836:BGP589847 BQL589836:BQL589847 CAH589836:CAH589847 CKD589836:CKD589847 CTZ589836:CTZ589847 DDV589836:DDV589847 DNR589836:DNR589847 DXN589836:DXN589847 EHJ589836:EHJ589847 ERF589836:ERF589847 FBB589836:FBB589847 FKX589836:FKX589847 FUT589836:FUT589847 GEP589836:GEP589847 GOL589836:GOL589847 GYH589836:GYH589847 HID589836:HID589847 HRZ589836:HRZ589847 IBV589836:IBV589847 ILR589836:ILR589847 IVN589836:IVN589847 JFJ589836:JFJ589847 JPF589836:JPF589847 JZB589836:JZB589847 KIX589836:KIX589847 KST589836:KST589847 LCP589836:LCP589847 LML589836:LML589847 LWH589836:LWH589847 MGD589836:MGD589847 MPZ589836:MPZ589847 MZV589836:MZV589847 NJR589836:NJR589847 NTN589836:NTN589847 ODJ589836:ODJ589847 ONF589836:ONF589847 OXB589836:OXB589847 PGX589836:PGX589847 PQT589836:PQT589847 QAP589836:QAP589847 QKL589836:QKL589847 QUH589836:QUH589847 RED589836:RED589847 RNZ589836:RNZ589847 RXV589836:RXV589847 SHR589836:SHR589847 SRN589836:SRN589847 TBJ589836:TBJ589847 TLF589836:TLF589847 TVB589836:TVB589847 UEX589836:UEX589847 UOT589836:UOT589847 UYP589836:UYP589847 VIL589836:VIL589847 VSH589836:VSH589847 WCD589836:WCD589847 WLZ589836:WLZ589847 WVV589836:WVV589847 N655372:N655383 JJ655372:JJ655383 TF655372:TF655383 ADB655372:ADB655383 AMX655372:AMX655383 AWT655372:AWT655383 BGP655372:BGP655383 BQL655372:BQL655383 CAH655372:CAH655383 CKD655372:CKD655383 CTZ655372:CTZ655383 DDV655372:DDV655383 DNR655372:DNR655383 DXN655372:DXN655383 EHJ655372:EHJ655383 ERF655372:ERF655383 FBB655372:FBB655383 FKX655372:FKX655383 FUT655372:FUT655383 GEP655372:GEP655383 GOL655372:GOL655383 GYH655372:GYH655383 HID655372:HID655383 HRZ655372:HRZ655383 IBV655372:IBV655383 ILR655372:ILR655383 IVN655372:IVN655383 JFJ655372:JFJ655383 JPF655372:JPF655383 JZB655372:JZB655383 KIX655372:KIX655383 KST655372:KST655383 LCP655372:LCP655383 LML655372:LML655383 LWH655372:LWH655383 MGD655372:MGD655383 MPZ655372:MPZ655383 MZV655372:MZV655383 NJR655372:NJR655383 NTN655372:NTN655383 ODJ655372:ODJ655383 ONF655372:ONF655383 OXB655372:OXB655383 PGX655372:PGX655383 PQT655372:PQT655383 QAP655372:QAP655383 QKL655372:QKL655383 QUH655372:QUH655383 RED655372:RED655383 RNZ655372:RNZ655383 RXV655372:RXV655383 SHR655372:SHR655383 SRN655372:SRN655383 TBJ655372:TBJ655383 TLF655372:TLF655383 TVB655372:TVB655383 UEX655372:UEX655383 UOT655372:UOT655383 UYP655372:UYP655383 VIL655372:VIL655383 VSH655372:VSH655383 WCD655372:WCD655383 WLZ655372:WLZ655383 WVV655372:WVV655383 N720908:N720919 JJ720908:JJ720919 TF720908:TF720919 ADB720908:ADB720919 AMX720908:AMX720919 AWT720908:AWT720919 BGP720908:BGP720919 BQL720908:BQL720919 CAH720908:CAH720919 CKD720908:CKD720919 CTZ720908:CTZ720919 DDV720908:DDV720919 DNR720908:DNR720919 DXN720908:DXN720919 EHJ720908:EHJ720919 ERF720908:ERF720919 FBB720908:FBB720919 FKX720908:FKX720919 FUT720908:FUT720919 GEP720908:GEP720919 GOL720908:GOL720919 GYH720908:GYH720919 HID720908:HID720919 HRZ720908:HRZ720919 IBV720908:IBV720919 ILR720908:ILR720919 IVN720908:IVN720919 JFJ720908:JFJ720919 JPF720908:JPF720919 JZB720908:JZB720919 KIX720908:KIX720919 KST720908:KST720919 LCP720908:LCP720919 LML720908:LML720919 LWH720908:LWH720919 MGD720908:MGD720919 MPZ720908:MPZ720919 MZV720908:MZV720919 NJR720908:NJR720919 NTN720908:NTN720919 ODJ720908:ODJ720919 ONF720908:ONF720919 OXB720908:OXB720919 PGX720908:PGX720919 PQT720908:PQT720919 QAP720908:QAP720919 QKL720908:QKL720919 QUH720908:QUH720919 RED720908:RED720919 RNZ720908:RNZ720919 RXV720908:RXV720919 SHR720908:SHR720919 SRN720908:SRN720919 TBJ720908:TBJ720919 TLF720908:TLF720919 TVB720908:TVB720919 UEX720908:UEX720919 UOT720908:UOT720919 UYP720908:UYP720919 VIL720908:VIL720919 VSH720908:VSH720919 WCD720908:WCD720919 WLZ720908:WLZ720919 WVV720908:WVV720919 N786444:N786455 JJ786444:JJ786455 TF786444:TF786455 ADB786444:ADB786455 AMX786444:AMX786455 AWT786444:AWT786455 BGP786444:BGP786455 BQL786444:BQL786455 CAH786444:CAH786455 CKD786444:CKD786455 CTZ786444:CTZ786455 DDV786444:DDV786455 DNR786444:DNR786455 DXN786444:DXN786455 EHJ786444:EHJ786455 ERF786444:ERF786455 FBB786444:FBB786455 FKX786444:FKX786455 FUT786444:FUT786455 GEP786444:GEP786455 GOL786444:GOL786455 GYH786444:GYH786455 HID786444:HID786455 HRZ786444:HRZ786455 IBV786444:IBV786455 ILR786444:ILR786455 IVN786444:IVN786455 JFJ786444:JFJ786455 JPF786444:JPF786455 JZB786444:JZB786455 KIX786444:KIX786455 KST786444:KST786455 LCP786444:LCP786455 LML786444:LML786455 LWH786444:LWH786455 MGD786444:MGD786455 MPZ786444:MPZ786455 MZV786444:MZV786455 NJR786444:NJR786455 NTN786444:NTN786455 ODJ786444:ODJ786455 ONF786444:ONF786455 OXB786444:OXB786455 PGX786444:PGX786455 PQT786444:PQT786455 QAP786444:QAP786455 QKL786444:QKL786455 QUH786444:QUH786455 RED786444:RED786455 RNZ786444:RNZ786455 RXV786444:RXV786455 SHR786444:SHR786455 SRN786444:SRN786455 TBJ786444:TBJ786455 TLF786444:TLF786455 TVB786444:TVB786455 UEX786444:UEX786455 UOT786444:UOT786455 UYP786444:UYP786455 VIL786444:VIL786455 VSH786444:VSH786455 WCD786444:WCD786455 WLZ786444:WLZ786455 WVV786444:WVV786455 N851980:N851991 JJ851980:JJ851991 TF851980:TF851991 ADB851980:ADB851991 AMX851980:AMX851991 AWT851980:AWT851991 BGP851980:BGP851991 BQL851980:BQL851991 CAH851980:CAH851991 CKD851980:CKD851991 CTZ851980:CTZ851991 DDV851980:DDV851991 DNR851980:DNR851991 DXN851980:DXN851991 EHJ851980:EHJ851991 ERF851980:ERF851991 FBB851980:FBB851991 FKX851980:FKX851991 FUT851980:FUT851991 GEP851980:GEP851991 GOL851980:GOL851991 GYH851980:GYH851991 HID851980:HID851991 HRZ851980:HRZ851991 IBV851980:IBV851991 ILR851980:ILR851991 IVN851980:IVN851991 JFJ851980:JFJ851991 JPF851980:JPF851991 JZB851980:JZB851991 KIX851980:KIX851991 KST851980:KST851991 LCP851980:LCP851991 LML851980:LML851991 LWH851980:LWH851991 MGD851980:MGD851991 MPZ851980:MPZ851991 MZV851980:MZV851991 NJR851980:NJR851991 NTN851980:NTN851991 ODJ851980:ODJ851991 ONF851980:ONF851991 OXB851980:OXB851991 PGX851980:PGX851991 PQT851980:PQT851991 QAP851980:QAP851991 QKL851980:QKL851991 QUH851980:QUH851991 RED851980:RED851991 RNZ851980:RNZ851991 RXV851980:RXV851991 SHR851980:SHR851991 SRN851980:SRN851991 TBJ851980:TBJ851991 TLF851980:TLF851991 TVB851980:TVB851991 UEX851980:UEX851991 UOT851980:UOT851991 UYP851980:UYP851991 VIL851980:VIL851991 VSH851980:VSH851991 WCD851980:WCD851991 WLZ851980:WLZ851991 WVV851980:WVV851991 N917516:N917527 JJ917516:JJ917527 TF917516:TF917527 ADB917516:ADB917527 AMX917516:AMX917527 AWT917516:AWT917527 BGP917516:BGP917527 BQL917516:BQL917527 CAH917516:CAH917527 CKD917516:CKD917527 CTZ917516:CTZ917527 DDV917516:DDV917527 DNR917516:DNR917527 DXN917516:DXN917527 EHJ917516:EHJ917527 ERF917516:ERF917527 FBB917516:FBB917527 FKX917516:FKX917527 FUT917516:FUT917527 GEP917516:GEP917527 GOL917516:GOL917527 GYH917516:GYH917527 HID917516:HID917527 HRZ917516:HRZ917527 IBV917516:IBV917527 ILR917516:ILR917527 IVN917516:IVN917527 JFJ917516:JFJ917527 JPF917516:JPF917527 JZB917516:JZB917527 KIX917516:KIX917527 KST917516:KST917527 LCP917516:LCP917527 LML917516:LML917527 LWH917516:LWH917527 MGD917516:MGD917527 MPZ917516:MPZ917527 MZV917516:MZV917527 NJR917516:NJR917527 NTN917516:NTN917527 ODJ917516:ODJ917527 ONF917516:ONF917527 OXB917516:OXB917527 PGX917516:PGX917527 PQT917516:PQT917527 QAP917516:QAP917527 QKL917516:QKL917527 QUH917516:QUH917527 RED917516:RED917527 RNZ917516:RNZ917527 RXV917516:RXV917527 SHR917516:SHR917527 SRN917516:SRN917527 TBJ917516:TBJ917527 TLF917516:TLF917527 TVB917516:TVB917527 UEX917516:UEX917527 UOT917516:UOT917527 UYP917516:UYP917527 VIL917516:VIL917527 VSH917516:VSH917527 WCD917516:WCD917527 WLZ917516:WLZ917527 WVV917516:WVV917527 N983052:N983063 JJ983052:JJ983063 TF983052:TF983063 ADB983052:ADB983063 AMX983052:AMX983063 AWT983052:AWT983063 BGP983052:BGP983063 BQL983052:BQL983063 CAH983052:CAH983063 CKD983052:CKD983063 CTZ983052:CTZ983063 DDV983052:DDV983063 DNR983052:DNR983063 DXN983052:DXN983063 EHJ983052:EHJ983063 ERF983052:ERF983063 FBB983052:FBB983063 FKX983052:FKX983063 FUT983052:FUT983063 GEP983052:GEP983063 GOL983052:GOL983063 GYH983052:GYH983063 HID983052:HID983063 HRZ983052:HRZ983063 IBV983052:IBV983063 ILR983052:ILR983063 IVN983052:IVN983063 JFJ983052:JFJ983063 JPF983052:JPF983063 JZB983052:JZB983063 KIX983052:KIX983063 KST983052:KST983063 LCP983052:LCP983063 LML983052:LML983063 LWH983052:LWH983063 MGD983052:MGD983063 MPZ983052:MPZ983063 MZV983052:MZV983063 NJR983052:NJR983063 NTN983052:NTN983063 ODJ983052:ODJ983063 ONF983052:ONF983063 OXB983052:OXB983063 PGX983052:PGX983063 PQT983052:PQT983063 QAP983052:QAP983063 QKL983052:QKL983063 QUH983052:QUH983063 RED983052:RED983063 RNZ983052:RNZ983063 RXV983052:RXV983063 SHR983052:SHR983063 SRN983052:SRN983063 TBJ983052:TBJ983063 TLF983052:TLF983063 TVB983052:TVB983063 UEX983052:UEX983063 UOT983052:UOT983063 UYP983052:UYP983063 VIL983052:VIL983063 VSH983052:VSH983063 WCD983052:WCD983063 WLZ983052:WLZ983063 WVV983052:WVV983063 N25:N30 JJ25:JJ30 TF25:TF30 ADB25:ADB30 AMX25:AMX30 AWT25:AWT30 BGP25:BGP30 BQL25:BQL30 CAH25:CAH30 CKD25:CKD30 CTZ25:CTZ30 DDV25:DDV30 DNR25:DNR30 DXN25:DXN30 EHJ25:EHJ30 ERF25:ERF30 FBB25:FBB30 FKX25:FKX30 FUT25:FUT30 GEP25:GEP30 GOL25:GOL30 GYH25:GYH30 HID25:HID30 HRZ25:HRZ30 IBV25:IBV30 ILR25:ILR30 IVN25:IVN30 JFJ25:JFJ30 JPF25:JPF30 JZB25:JZB30 KIX25:KIX30 KST25:KST30 LCP25:LCP30 LML25:LML30 LWH25:LWH30 MGD25:MGD30 MPZ25:MPZ30 MZV25:MZV30 NJR25:NJR30 NTN25:NTN30 ODJ25:ODJ30 ONF25:ONF30 OXB25:OXB30 PGX25:PGX30 PQT25:PQT30 QAP25:QAP30 QKL25:QKL30 QUH25:QUH30 RED25:RED30 RNZ25:RNZ30 RXV25:RXV30 SHR25:SHR30 SRN25:SRN30 TBJ25:TBJ30 TLF25:TLF30 TVB25:TVB30 UEX25:UEX30 UOT25:UOT30 UYP25:UYP30 VIL25:VIL30 VSH25:VSH30 WCD25:WCD30 WLZ25:WLZ30 WVV25:WVV30 N65561:N65566 JJ65561:JJ65566 TF65561:TF65566 ADB65561:ADB65566 AMX65561:AMX65566 AWT65561:AWT65566 BGP65561:BGP65566 BQL65561:BQL65566 CAH65561:CAH65566 CKD65561:CKD65566 CTZ65561:CTZ65566 DDV65561:DDV65566 DNR65561:DNR65566 DXN65561:DXN65566 EHJ65561:EHJ65566 ERF65561:ERF65566 FBB65561:FBB65566 FKX65561:FKX65566 FUT65561:FUT65566 GEP65561:GEP65566 GOL65561:GOL65566 GYH65561:GYH65566 HID65561:HID65566 HRZ65561:HRZ65566 IBV65561:IBV65566 ILR65561:ILR65566 IVN65561:IVN65566 JFJ65561:JFJ65566 JPF65561:JPF65566 JZB65561:JZB65566 KIX65561:KIX65566 KST65561:KST65566 LCP65561:LCP65566 LML65561:LML65566 LWH65561:LWH65566 MGD65561:MGD65566 MPZ65561:MPZ65566 MZV65561:MZV65566 NJR65561:NJR65566 NTN65561:NTN65566 ODJ65561:ODJ65566 ONF65561:ONF65566 OXB65561:OXB65566 PGX65561:PGX65566 PQT65561:PQT65566 QAP65561:QAP65566 QKL65561:QKL65566 QUH65561:QUH65566 RED65561:RED65566 RNZ65561:RNZ65566 RXV65561:RXV65566 SHR65561:SHR65566 SRN65561:SRN65566 TBJ65561:TBJ65566 TLF65561:TLF65566 TVB65561:TVB65566 UEX65561:UEX65566 UOT65561:UOT65566 UYP65561:UYP65566 VIL65561:VIL65566 VSH65561:VSH65566 WCD65561:WCD65566 WLZ65561:WLZ65566 WVV65561:WVV65566 N131097:N131102 JJ131097:JJ131102 TF131097:TF131102 ADB131097:ADB131102 AMX131097:AMX131102 AWT131097:AWT131102 BGP131097:BGP131102 BQL131097:BQL131102 CAH131097:CAH131102 CKD131097:CKD131102 CTZ131097:CTZ131102 DDV131097:DDV131102 DNR131097:DNR131102 DXN131097:DXN131102 EHJ131097:EHJ131102 ERF131097:ERF131102 FBB131097:FBB131102 FKX131097:FKX131102 FUT131097:FUT131102 GEP131097:GEP131102 GOL131097:GOL131102 GYH131097:GYH131102 HID131097:HID131102 HRZ131097:HRZ131102 IBV131097:IBV131102 ILR131097:ILR131102 IVN131097:IVN131102 JFJ131097:JFJ131102 JPF131097:JPF131102 JZB131097:JZB131102 KIX131097:KIX131102 KST131097:KST131102 LCP131097:LCP131102 LML131097:LML131102 LWH131097:LWH131102 MGD131097:MGD131102 MPZ131097:MPZ131102 MZV131097:MZV131102 NJR131097:NJR131102 NTN131097:NTN131102 ODJ131097:ODJ131102 ONF131097:ONF131102 OXB131097:OXB131102 PGX131097:PGX131102 PQT131097:PQT131102 QAP131097:QAP131102 QKL131097:QKL131102 QUH131097:QUH131102 RED131097:RED131102 RNZ131097:RNZ131102 RXV131097:RXV131102 SHR131097:SHR131102 SRN131097:SRN131102 TBJ131097:TBJ131102 TLF131097:TLF131102 TVB131097:TVB131102 UEX131097:UEX131102 UOT131097:UOT131102 UYP131097:UYP131102 VIL131097:VIL131102 VSH131097:VSH131102 WCD131097:WCD131102 WLZ131097:WLZ131102 WVV131097:WVV131102 N196633:N196638 JJ196633:JJ196638 TF196633:TF196638 ADB196633:ADB196638 AMX196633:AMX196638 AWT196633:AWT196638 BGP196633:BGP196638 BQL196633:BQL196638 CAH196633:CAH196638 CKD196633:CKD196638 CTZ196633:CTZ196638 DDV196633:DDV196638 DNR196633:DNR196638 DXN196633:DXN196638 EHJ196633:EHJ196638 ERF196633:ERF196638 FBB196633:FBB196638 FKX196633:FKX196638 FUT196633:FUT196638 GEP196633:GEP196638 GOL196633:GOL196638 GYH196633:GYH196638 HID196633:HID196638 HRZ196633:HRZ196638 IBV196633:IBV196638 ILR196633:ILR196638 IVN196633:IVN196638 JFJ196633:JFJ196638 JPF196633:JPF196638 JZB196633:JZB196638 KIX196633:KIX196638 KST196633:KST196638 LCP196633:LCP196638 LML196633:LML196638 LWH196633:LWH196638 MGD196633:MGD196638 MPZ196633:MPZ196638 MZV196633:MZV196638 NJR196633:NJR196638 NTN196633:NTN196638 ODJ196633:ODJ196638 ONF196633:ONF196638 OXB196633:OXB196638 PGX196633:PGX196638 PQT196633:PQT196638 QAP196633:QAP196638 QKL196633:QKL196638 QUH196633:QUH196638 RED196633:RED196638 RNZ196633:RNZ196638 RXV196633:RXV196638 SHR196633:SHR196638 SRN196633:SRN196638 TBJ196633:TBJ196638 TLF196633:TLF196638 TVB196633:TVB196638 UEX196633:UEX196638 UOT196633:UOT196638 UYP196633:UYP196638 VIL196633:VIL196638 VSH196633:VSH196638 WCD196633:WCD196638 WLZ196633:WLZ196638 WVV196633:WVV196638 N262169:N262174 JJ262169:JJ262174 TF262169:TF262174 ADB262169:ADB262174 AMX262169:AMX262174 AWT262169:AWT262174 BGP262169:BGP262174 BQL262169:BQL262174 CAH262169:CAH262174 CKD262169:CKD262174 CTZ262169:CTZ262174 DDV262169:DDV262174 DNR262169:DNR262174 DXN262169:DXN262174 EHJ262169:EHJ262174 ERF262169:ERF262174 FBB262169:FBB262174 FKX262169:FKX262174 FUT262169:FUT262174 GEP262169:GEP262174 GOL262169:GOL262174 GYH262169:GYH262174 HID262169:HID262174 HRZ262169:HRZ262174 IBV262169:IBV262174 ILR262169:ILR262174 IVN262169:IVN262174 JFJ262169:JFJ262174 JPF262169:JPF262174 JZB262169:JZB262174 KIX262169:KIX262174 KST262169:KST262174 LCP262169:LCP262174 LML262169:LML262174 LWH262169:LWH262174 MGD262169:MGD262174 MPZ262169:MPZ262174 MZV262169:MZV262174 NJR262169:NJR262174 NTN262169:NTN262174 ODJ262169:ODJ262174 ONF262169:ONF262174 OXB262169:OXB262174 PGX262169:PGX262174 PQT262169:PQT262174 QAP262169:QAP262174 QKL262169:QKL262174 QUH262169:QUH262174 RED262169:RED262174 RNZ262169:RNZ262174 RXV262169:RXV262174 SHR262169:SHR262174 SRN262169:SRN262174 TBJ262169:TBJ262174 TLF262169:TLF262174 TVB262169:TVB262174 UEX262169:UEX262174 UOT262169:UOT262174 UYP262169:UYP262174 VIL262169:VIL262174 VSH262169:VSH262174 WCD262169:WCD262174 WLZ262169:WLZ262174 WVV262169:WVV262174 N327705:N327710 JJ327705:JJ327710 TF327705:TF327710 ADB327705:ADB327710 AMX327705:AMX327710 AWT327705:AWT327710 BGP327705:BGP327710 BQL327705:BQL327710 CAH327705:CAH327710 CKD327705:CKD327710 CTZ327705:CTZ327710 DDV327705:DDV327710 DNR327705:DNR327710 DXN327705:DXN327710 EHJ327705:EHJ327710 ERF327705:ERF327710 FBB327705:FBB327710 FKX327705:FKX327710 FUT327705:FUT327710 GEP327705:GEP327710 GOL327705:GOL327710 GYH327705:GYH327710 HID327705:HID327710 HRZ327705:HRZ327710 IBV327705:IBV327710 ILR327705:ILR327710 IVN327705:IVN327710 JFJ327705:JFJ327710 JPF327705:JPF327710 JZB327705:JZB327710 KIX327705:KIX327710 KST327705:KST327710 LCP327705:LCP327710 LML327705:LML327710 LWH327705:LWH327710 MGD327705:MGD327710 MPZ327705:MPZ327710 MZV327705:MZV327710 NJR327705:NJR327710 NTN327705:NTN327710 ODJ327705:ODJ327710 ONF327705:ONF327710 OXB327705:OXB327710 PGX327705:PGX327710 PQT327705:PQT327710 QAP327705:QAP327710 QKL327705:QKL327710 QUH327705:QUH327710 RED327705:RED327710 RNZ327705:RNZ327710 RXV327705:RXV327710 SHR327705:SHR327710 SRN327705:SRN327710 TBJ327705:TBJ327710 TLF327705:TLF327710 TVB327705:TVB327710 UEX327705:UEX327710 UOT327705:UOT327710 UYP327705:UYP327710 VIL327705:VIL327710 VSH327705:VSH327710 WCD327705:WCD327710 WLZ327705:WLZ327710 WVV327705:WVV327710 N393241:N393246 JJ393241:JJ393246 TF393241:TF393246 ADB393241:ADB393246 AMX393241:AMX393246 AWT393241:AWT393246 BGP393241:BGP393246 BQL393241:BQL393246 CAH393241:CAH393246 CKD393241:CKD393246 CTZ393241:CTZ393246 DDV393241:DDV393246 DNR393241:DNR393246 DXN393241:DXN393246 EHJ393241:EHJ393246 ERF393241:ERF393246 FBB393241:FBB393246 FKX393241:FKX393246 FUT393241:FUT393246 GEP393241:GEP393246 GOL393241:GOL393246 GYH393241:GYH393246 HID393241:HID393246 HRZ393241:HRZ393246 IBV393241:IBV393246 ILR393241:ILR393246 IVN393241:IVN393246 JFJ393241:JFJ393246 JPF393241:JPF393246 JZB393241:JZB393246 KIX393241:KIX393246 KST393241:KST393246 LCP393241:LCP393246 LML393241:LML393246 LWH393241:LWH393246 MGD393241:MGD393246 MPZ393241:MPZ393246 MZV393241:MZV393246 NJR393241:NJR393246 NTN393241:NTN393246 ODJ393241:ODJ393246 ONF393241:ONF393246 OXB393241:OXB393246 PGX393241:PGX393246 PQT393241:PQT393246 QAP393241:QAP393246 QKL393241:QKL393246 QUH393241:QUH393246 RED393241:RED393246 RNZ393241:RNZ393246 RXV393241:RXV393246 SHR393241:SHR393246 SRN393241:SRN393246 TBJ393241:TBJ393246 TLF393241:TLF393246 TVB393241:TVB393246 UEX393241:UEX393246 UOT393241:UOT393246 UYP393241:UYP393246 VIL393241:VIL393246 VSH393241:VSH393246 WCD393241:WCD393246 WLZ393241:WLZ393246 WVV393241:WVV393246 N458777:N458782 JJ458777:JJ458782 TF458777:TF458782 ADB458777:ADB458782 AMX458777:AMX458782 AWT458777:AWT458782 BGP458777:BGP458782 BQL458777:BQL458782 CAH458777:CAH458782 CKD458777:CKD458782 CTZ458777:CTZ458782 DDV458777:DDV458782 DNR458777:DNR458782 DXN458777:DXN458782 EHJ458777:EHJ458782 ERF458777:ERF458782 FBB458777:FBB458782 FKX458777:FKX458782 FUT458777:FUT458782 GEP458777:GEP458782 GOL458777:GOL458782 GYH458777:GYH458782 HID458777:HID458782 HRZ458777:HRZ458782 IBV458777:IBV458782 ILR458777:ILR458782 IVN458777:IVN458782 JFJ458777:JFJ458782 JPF458777:JPF458782 JZB458777:JZB458782 KIX458777:KIX458782 KST458777:KST458782 LCP458777:LCP458782 LML458777:LML458782 LWH458777:LWH458782 MGD458777:MGD458782 MPZ458777:MPZ458782 MZV458777:MZV458782 NJR458777:NJR458782 NTN458777:NTN458782 ODJ458777:ODJ458782 ONF458777:ONF458782 OXB458777:OXB458782 PGX458777:PGX458782 PQT458777:PQT458782 QAP458777:QAP458782 QKL458777:QKL458782 QUH458777:QUH458782 RED458777:RED458782 RNZ458777:RNZ458782 RXV458777:RXV458782 SHR458777:SHR458782 SRN458777:SRN458782 TBJ458777:TBJ458782 TLF458777:TLF458782 TVB458777:TVB458782 UEX458777:UEX458782 UOT458777:UOT458782 UYP458777:UYP458782 VIL458777:VIL458782 VSH458777:VSH458782 WCD458777:WCD458782 WLZ458777:WLZ458782 WVV458777:WVV458782 N524313:N524318 JJ524313:JJ524318 TF524313:TF524318 ADB524313:ADB524318 AMX524313:AMX524318 AWT524313:AWT524318 BGP524313:BGP524318 BQL524313:BQL524318 CAH524313:CAH524318 CKD524313:CKD524318 CTZ524313:CTZ524318 DDV524313:DDV524318 DNR524313:DNR524318 DXN524313:DXN524318 EHJ524313:EHJ524318 ERF524313:ERF524318 FBB524313:FBB524318 FKX524313:FKX524318 FUT524313:FUT524318 GEP524313:GEP524318 GOL524313:GOL524318 GYH524313:GYH524318 HID524313:HID524318 HRZ524313:HRZ524318 IBV524313:IBV524318 ILR524313:ILR524318 IVN524313:IVN524318 JFJ524313:JFJ524318 JPF524313:JPF524318 JZB524313:JZB524318 KIX524313:KIX524318 KST524313:KST524318 LCP524313:LCP524318 LML524313:LML524318 LWH524313:LWH524318 MGD524313:MGD524318 MPZ524313:MPZ524318 MZV524313:MZV524318 NJR524313:NJR524318 NTN524313:NTN524318 ODJ524313:ODJ524318 ONF524313:ONF524318 OXB524313:OXB524318 PGX524313:PGX524318 PQT524313:PQT524318 QAP524313:QAP524318 QKL524313:QKL524318 QUH524313:QUH524318 RED524313:RED524318 RNZ524313:RNZ524318 RXV524313:RXV524318 SHR524313:SHR524318 SRN524313:SRN524318 TBJ524313:TBJ524318 TLF524313:TLF524318 TVB524313:TVB524318 UEX524313:UEX524318 UOT524313:UOT524318 UYP524313:UYP524318 VIL524313:VIL524318 VSH524313:VSH524318 WCD524313:WCD524318 WLZ524313:WLZ524318 WVV524313:WVV524318 N589849:N589854 JJ589849:JJ589854 TF589849:TF589854 ADB589849:ADB589854 AMX589849:AMX589854 AWT589849:AWT589854 BGP589849:BGP589854 BQL589849:BQL589854 CAH589849:CAH589854 CKD589849:CKD589854 CTZ589849:CTZ589854 DDV589849:DDV589854 DNR589849:DNR589854 DXN589849:DXN589854 EHJ589849:EHJ589854 ERF589849:ERF589854 FBB589849:FBB589854 FKX589849:FKX589854 FUT589849:FUT589854 GEP589849:GEP589854 GOL589849:GOL589854 GYH589849:GYH589854 HID589849:HID589854 HRZ589849:HRZ589854 IBV589849:IBV589854 ILR589849:ILR589854 IVN589849:IVN589854 JFJ589849:JFJ589854 JPF589849:JPF589854 JZB589849:JZB589854 KIX589849:KIX589854 KST589849:KST589854 LCP589849:LCP589854 LML589849:LML589854 LWH589849:LWH589854 MGD589849:MGD589854 MPZ589849:MPZ589854 MZV589849:MZV589854 NJR589849:NJR589854 NTN589849:NTN589854 ODJ589849:ODJ589854 ONF589849:ONF589854 OXB589849:OXB589854 PGX589849:PGX589854 PQT589849:PQT589854 QAP589849:QAP589854 QKL589849:QKL589854 QUH589849:QUH589854 RED589849:RED589854 RNZ589849:RNZ589854 RXV589849:RXV589854 SHR589849:SHR589854 SRN589849:SRN589854 TBJ589849:TBJ589854 TLF589849:TLF589854 TVB589849:TVB589854 UEX589849:UEX589854 UOT589849:UOT589854 UYP589849:UYP589854 VIL589849:VIL589854 VSH589849:VSH589854 WCD589849:WCD589854 WLZ589849:WLZ589854 WVV589849:WVV589854 N655385:N655390 JJ655385:JJ655390 TF655385:TF655390 ADB655385:ADB655390 AMX655385:AMX655390 AWT655385:AWT655390 BGP655385:BGP655390 BQL655385:BQL655390 CAH655385:CAH655390 CKD655385:CKD655390 CTZ655385:CTZ655390 DDV655385:DDV655390 DNR655385:DNR655390 DXN655385:DXN655390 EHJ655385:EHJ655390 ERF655385:ERF655390 FBB655385:FBB655390 FKX655385:FKX655390 FUT655385:FUT655390 GEP655385:GEP655390 GOL655385:GOL655390 GYH655385:GYH655390 HID655385:HID655390 HRZ655385:HRZ655390 IBV655385:IBV655390 ILR655385:ILR655390 IVN655385:IVN655390 JFJ655385:JFJ655390 JPF655385:JPF655390 JZB655385:JZB655390 KIX655385:KIX655390 KST655385:KST655390 LCP655385:LCP655390 LML655385:LML655390 LWH655385:LWH655390 MGD655385:MGD655390 MPZ655385:MPZ655390 MZV655385:MZV655390 NJR655385:NJR655390 NTN655385:NTN655390 ODJ655385:ODJ655390 ONF655385:ONF655390 OXB655385:OXB655390 PGX655385:PGX655390 PQT655385:PQT655390 QAP655385:QAP655390 QKL655385:QKL655390 QUH655385:QUH655390 RED655385:RED655390 RNZ655385:RNZ655390 RXV655385:RXV655390 SHR655385:SHR655390 SRN655385:SRN655390 TBJ655385:TBJ655390 TLF655385:TLF655390 TVB655385:TVB655390 UEX655385:UEX655390 UOT655385:UOT655390 UYP655385:UYP655390 VIL655385:VIL655390 VSH655385:VSH655390 WCD655385:WCD655390 WLZ655385:WLZ655390 WVV655385:WVV655390 N720921:N720926 JJ720921:JJ720926 TF720921:TF720926 ADB720921:ADB720926 AMX720921:AMX720926 AWT720921:AWT720926 BGP720921:BGP720926 BQL720921:BQL720926 CAH720921:CAH720926 CKD720921:CKD720926 CTZ720921:CTZ720926 DDV720921:DDV720926 DNR720921:DNR720926 DXN720921:DXN720926 EHJ720921:EHJ720926 ERF720921:ERF720926 FBB720921:FBB720926 FKX720921:FKX720926 FUT720921:FUT720926 GEP720921:GEP720926 GOL720921:GOL720926 GYH720921:GYH720926 HID720921:HID720926 HRZ720921:HRZ720926 IBV720921:IBV720926 ILR720921:ILR720926 IVN720921:IVN720926 JFJ720921:JFJ720926 JPF720921:JPF720926 JZB720921:JZB720926 KIX720921:KIX720926 KST720921:KST720926 LCP720921:LCP720926 LML720921:LML720926 LWH720921:LWH720926 MGD720921:MGD720926 MPZ720921:MPZ720926 MZV720921:MZV720926 NJR720921:NJR720926 NTN720921:NTN720926 ODJ720921:ODJ720926 ONF720921:ONF720926 OXB720921:OXB720926 PGX720921:PGX720926 PQT720921:PQT720926 QAP720921:QAP720926 QKL720921:QKL720926 QUH720921:QUH720926 RED720921:RED720926 RNZ720921:RNZ720926 RXV720921:RXV720926 SHR720921:SHR720926 SRN720921:SRN720926 TBJ720921:TBJ720926 TLF720921:TLF720926 TVB720921:TVB720926 UEX720921:UEX720926 UOT720921:UOT720926 UYP720921:UYP720926 VIL720921:VIL720926 VSH720921:VSH720926 WCD720921:WCD720926 WLZ720921:WLZ720926 WVV720921:WVV720926 N786457:N786462 JJ786457:JJ786462 TF786457:TF786462 ADB786457:ADB786462 AMX786457:AMX786462 AWT786457:AWT786462 BGP786457:BGP786462 BQL786457:BQL786462 CAH786457:CAH786462 CKD786457:CKD786462 CTZ786457:CTZ786462 DDV786457:DDV786462 DNR786457:DNR786462 DXN786457:DXN786462 EHJ786457:EHJ786462 ERF786457:ERF786462 FBB786457:FBB786462 FKX786457:FKX786462 FUT786457:FUT786462 GEP786457:GEP786462 GOL786457:GOL786462 GYH786457:GYH786462 HID786457:HID786462 HRZ786457:HRZ786462 IBV786457:IBV786462 ILR786457:ILR786462 IVN786457:IVN786462 JFJ786457:JFJ786462 JPF786457:JPF786462 JZB786457:JZB786462 KIX786457:KIX786462 KST786457:KST786462 LCP786457:LCP786462 LML786457:LML786462 LWH786457:LWH786462 MGD786457:MGD786462 MPZ786457:MPZ786462 MZV786457:MZV786462 NJR786457:NJR786462 NTN786457:NTN786462 ODJ786457:ODJ786462 ONF786457:ONF786462 OXB786457:OXB786462 PGX786457:PGX786462 PQT786457:PQT786462 QAP786457:QAP786462 QKL786457:QKL786462 QUH786457:QUH786462 RED786457:RED786462 RNZ786457:RNZ786462 RXV786457:RXV786462 SHR786457:SHR786462 SRN786457:SRN786462 TBJ786457:TBJ786462 TLF786457:TLF786462 TVB786457:TVB786462 UEX786457:UEX786462 UOT786457:UOT786462 UYP786457:UYP786462 VIL786457:VIL786462 VSH786457:VSH786462 WCD786457:WCD786462 WLZ786457:WLZ786462 WVV786457:WVV786462 N851993:N851998 JJ851993:JJ851998 TF851993:TF851998 ADB851993:ADB851998 AMX851993:AMX851998 AWT851993:AWT851998 BGP851993:BGP851998 BQL851993:BQL851998 CAH851993:CAH851998 CKD851993:CKD851998 CTZ851993:CTZ851998 DDV851993:DDV851998 DNR851993:DNR851998 DXN851993:DXN851998 EHJ851993:EHJ851998 ERF851993:ERF851998 FBB851993:FBB851998 FKX851993:FKX851998 FUT851993:FUT851998 GEP851993:GEP851998 GOL851993:GOL851998 GYH851993:GYH851998 HID851993:HID851998 HRZ851993:HRZ851998 IBV851993:IBV851998 ILR851993:ILR851998 IVN851993:IVN851998 JFJ851993:JFJ851998 JPF851993:JPF851998 JZB851993:JZB851998 KIX851993:KIX851998 KST851993:KST851998 LCP851993:LCP851998 LML851993:LML851998 LWH851993:LWH851998 MGD851993:MGD851998 MPZ851993:MPZ851998 MZV851993:MZV851998 NJR851993:NJR851998 NTN851993:NTN851998 ODJ851993:ODJ851998 ONF851993:ONF851998 OXB851993:OXB851998 PGX851993:PGX851998 PQT851993:PQT851998 QAP851993:QAP851998 QKL851993:QKL851998 QUH851993:QUH851998 RED851993:RED851998 RNZ851993:RNZ851998 RXV851993:RXV851998 SHR851993:SHR851998 SRN851993:SRN851998 TBJ851993:TBJ851998 TLF851993:TLF851998 TVB851993:TVB851998 UEX851993:UEX851998 UOT851993:UOT851998 UYP851993:UYP851998 VIL851993:VIL851998 VSH851993:VSH851998 WCD851993:WCD851998 WLZ851993:WLZ851998 WVV851993:WVV851998 N917529:N917534 JJ917529:JJ917534 TF917529:TF917534 ADB917529:ADB917534 AMX917529:AMX917534 AWT917529:AWT917534 BGP917529:BGP917534 BQL917529:BQL917534 CAH917529:CAH917534 CKD917529:CKD917534 CTZ917529:CTZ917534 DDV917529:DDV917534 DNR917529:DNR917534 DXN917529:DXN917534 EHJ917529:EHJ917534 ERF917529:ERF917534 FBB917529:FBB917534 FKX917529:FKX917534 FUT917529:FUT917534 GEP917529:GEP917534 GOL917529:GOL917534 GYH917529:GYH917534 HID917529:HID917534 HRZ917529:HRZ917534 IBV917529:IBV917534 ILR917529:ILR917534 IVN917529:IVN917534 JFJ917529:JFJ917534 JPF917529:JPF917534 JZB917529:JZB917534 KIX917529:KIX917534 KST917529:KST917534 LCP917529:LCP917534 LML917529:LML917534 LWH917529:LWH917534 MGD917529:MGD917534 MPZ917529:MPZ917534 MZV917529:MZV917534 NJR917529:NJR917534 NTN917529:NTN917534 ODJ917529:ODJ917534 ONF917529:ONF917534 OXB917529:OXB917534 PGX917529:PGX917534 PQT917529:PQT917534 QAP917529:QAP917534 QKL917529:QKL917534 QUH917529:QUH917534 RED917529:RED917534 RNZ917529:RNZ917534 RXV917529:RXV917534 SHR917529:SHR917534 SRN917529:SRN917534 TBJ917529:TBJ917534 TLF917529:TLF917534 TVB917529:TVB917534 UEX917529:UEX917534 UOT917529:UOT917534 UYP917529:UYP917534 VIL917529:VIL917534 VSH917529:VSH917534 WCD917529:WCD917534 WLZ917529:WLZ917534 WVV917529:WVV917534 N983065:N983070 JJ983065:JJ983070 TF983065:TF983070 ADB983065:ADB983070 AMX983065:AMX983070 AWT983065:AWT983070 BGP983065:BGP983070 BQL983065:BQL983070 CAH983065:CAH983070 CKD983065:CKD983070 CTZ983065:CTZ983070 DDV983065:DDV983070 DNR983065:DNR983070 DXN983065:DXN983070 EHJ983065:EHJ983070 ERF983065:ERF983070 FBB983065:FBB983070 FKX983065:FKX983070 FUT983065:FUT983070 GEP983065:GEP983070 GOL983065:GOL983070 GYH983065:GYH983070 HID983065:HID983070 HRZ983065:HRZ983070 IBV983065:IBV983070 ILR983065:ILR983070 IVN983065:IVN983070 JFJ983065:JFJ983070 JPF983065:JPF983070 JZB983065:JZB983070 KIX983065:KIX983070 KST983065:KST983070 LCP983065:LCP983070 LML983065:LML983070 LWH983065:LWH983070 MGD983065:MGD983070 MPZ983065:MPZ983070 MZV983065:MZV983070 NJR983065:NJR983070 NTN983065:NTN983070 ODJ983065:ODJ983070 ONF983065:ONF983070 OXB983065:OXB983070 PGX983065:PGX983070 PQT983065:PQT983070 QAP983065:QAP983070 QKL983065:QKL983070 QUH983065:QUH983070 RED983065:RED983070 RNZ983065:RNZ983070 RXV983065:RXV983070 SHR983065:SHR983070 SRN983065:SRN983070 TBJ983065:TBJ983070 TLF983065:TLF983070 TVB983065:TVB983070 UEX983065:UEX983070 UOT983065:UOT983070 UYP983065:UYP983070 VIL983065:VIL983070 VSH983065:VSH983070 WCD983065:WCD983070 WLZ983065:WLZ983070 WVV983065:WVV983070 N32 JJ32 TF32 ADB32 AMX32 AWT32 BGP32 BQL32 CAH32 CKD32 CTZ32 DDV32 DNR32 DXN32 EHJ32 ERF32 FBB32 FKX32 FUT32 GEP32 GOL32 GYH32 HID32 HRZ32 IBV32 ILR32 IVN32 JFJ32 JPF32 JZB32 KIX32 KST32 LCP32 LML32 LWH32 MGD32 MPZ32 MZV32 NJR32 NTN32 ODJ32 ONF32 OXB32 PGX32 PQT32 QAP32 QKL32 QUH32 RED32 RNZ32 RXV32 SHR32 SRN32 TBJ32 TLF32 TVB32 UEX32 UOT32 UYP32 VIL32 VSH32 WCD32 WLZ32 WVV32 N65568 JJ65568 TF65568 ADB65568 AMX65568 AWT65568 BGP65568 BQL65568 CAH65568 CKD65568 CTZ65568 DDV65568 DNR65568 DXN65568 EHJ65568 ERF65568 FBB65568 FKX65568 FUT65568 GEP65568 GOL65568 GYH65568 HID65568 HRZ65568 IBV65568 ILR65568 IVN65568 JFJ65568 JPF65568 JZB65568 KIX65568 KST65568 LCP65568 LML65568 LWH65568 MGD65568 MPZ65568 MZV65568 NJR65568 NTN65568 ODJ65568 ONF65568 OXB65568 PGX65568 PQT65568 QAP65568 QKL65568 QUH65568 RED65568 RNZ65568 RXV65568 SHR65568 SRN65568 TBJ65568 TLF65568 TVB65568 UEX65568 UOT65568 UYP65568 VIL65568 VSH65568 WCD65568 WLZ65568 WVV65568 N131104 JJ131104 TF131104 ADB131104 AMX131104 AWT131104 BGP131104 BQL131104 CAH131104 CKD131104 CTZ131104 DDV131104 DNR131104 DXN131104 EHJ131104 ERF131104 FBB131104 FKX131104 FUT131104 GEP131104 GOL131104 GYH131104 HID131104 HRZ131104 IBV131104 ILR131104 IVN131104 JFJ131104 JPF131104 JZB131104 KIX131104 KST131104 LCP131104 LML131104 LWH131104 MGD131104 MPZ131104 MZV131104 NJR131104 NTN131104 ODJ131104 ONF131104 OXB131104 PGX131104 PQT131104 QAP131104 QKL131104 QUH131104 RED131104 RNZ131104 RXV131104 SHR131104 SRN131104 TBJ131104 TLF131104 TVB131104 UEX131104 UOT131104 UYP131104 VIL131104 VSH131104 WCD131104 WLZ131104 WVV131104 N196640 JJ196640 TF196640 ADB196640 AMX196640 AWT196640 BGP196640 BQL196640 CAH196640 CKD196640 CTZ196640 DDV196640 DNR196640 DXN196640 EHJ196640 ERF196640 FBB196640 FKX196640 FUT196640 GEP196640 GOL196640 GYH196640 HID196640 HRZ196640 IBV196640 ILR196640 IVN196640 JFJ196640 JPF196640 JZB196640 KIX196640 KST196640 LCP196640 LML196640 LWH196640 MGD196640 MPZ196640 MZV196640 NJR196640 NTN196640 ODJ196640 ONF196640 OXB196640 PGX196640 PQT196640 QAP196640 QKL196640 QUH196640 RED196640 RNZ196640 RXV196640 SHR196640 SRN196640 TBJ196640 TLF196640 TVB196640 UEX196640 UOT196640 UYP196640 VIL196640 VSH196640 WCD196640 WLZ196640 WVV196640 N262176 JJ262176 TF262176 ADB262176 AMX262176 AWT262176 BGP262176 BQL262176 CAH262176 CKD262176 CTZ262176 DDV262176 DNR262176 DXN262176 EHJ262176 ERF262176 FBB262176 FKX262176 FUT262176 GEP262176 GOL262176 GYH262176 HID262176 HRZ262176 IBV262176 ILR262176 IVN262176 JFJ262176 JPF262176 JZB262176 KIX262176 KST262176 LCP262176 LML262176 LWH262176 MGD262176 MPZ262176 MZV262176 NJR262176 NTN262176 ODJ262176 ONF262176 OXB262176 PGX262176 PQT262176 QAP262176 QKL262176 QUH262176 RED262176 RNZ262176 RXV262176 SHR262176 SRN262176 TBJ262176 TLF262176 TVB262176 UEX262176 UOT262176 UYP262176 VIL262176 VSH262176 WCD262176 WLZ262176 WVV262176 N327712 JJ327712 TF327712 ADB327712 AMX327712 AWT327712 BGP327712 BQL327712 CAH327712 CKD327712 CTZ327712 DDV327712 DNR327712 DXN327712 EHJ327712 ERF327712 FBB327712 FKX327712 FUT327712 GEP327712 GOL327712 GYH327712 HID327712 HRZ327712 IBV327712 ILR327712 IVN327712 JFJ327712 JPF327712 JZB327712 KIX327712 KST327712 LCP327712 LML327712 LWH327712 MGD327712 MPZ327712 MZV327712 NJR327712 NTN327712 ODJ327712 ONF327712 OXB327712 PGX327712 PQT327712 QAP327712 QKL327712 QUH327712 RED327712 RNZ327712 RXV327712 SHR327712 SRN327712 TBJ327712 TLF327712 TVB327712 UEX327712 UOT327712 UYP327712 VIL327712 VSH327712 WCD327712 WLZ327712 WVV327712 N393248 JJ393248 TF393248 ADB393248 AMX393248 AWT393248 BGP393248 BQL393248 CAH393248 CKD393248 CTZ393248 DDV393248 DNR393248 DXN393248 EHJ393248 ERF393248 FBB393248 FKX393248 FUT393248 GEP393248 GOL393248 GYH393248 HID393248 HRZ393248 IBV393248 ILR393248 IVN393248 JFJ393248 JPF393248 JZB393248 KIX393248 KST393248 LCP393248 LML393248 LWH393248 MGD393248 MPZ393248 MZV393248 NJR393248 NTN393248 ODJ393248 ONF393248 OXB393248 PGX393248 PQT393248 QAP393248 QKL393248 QUH393248 RED393248 RNZ393248 RXV393248 SHR393248 SRN393248 TBJ393248 TLF393248 TVB393248 UEX393248 UOT393248 UYP393248 VIL393248 VSH393248 WCD393248 WLZ393248 WVV393248 N458784 JJ458784 TF458784 ADB458784 AMX458784 AWT458784 BGP458784 BQL458784 CAH458784 CKD458784 CTZ458784 DDV458784 DNR458784 DXN458784 EHJ458784 ERF458784 FBB458784 FKX458784 FUT458784 GEP458784 GOL458784 GYH458784 HID458784 HRZ458784 IBV458784 ILR458784 IVN458784 JFJ458784 JPF458784 JZB458784 KIX458784 KST458784 LCP458784 LML458784 LWH458784 MGD458784 MPZ458784 MZV458784 NJR458784 NTN458784 ODJ458784 ONF458784 OXB458784 PGX458784 PQT458784 QAP458784 QKL458784 QUH458784 RED458784 RNZ458784 RXV458784 SHR458784 SRN458784 TBJ458784 TLF458784 TVB458784 UEX458784 UOT458784 UYP458784 VIL458784 VSH458784 WCD458784 WLZ458784 WVV458784 N524320 JJ524320 TF524320 ADB524320 AMX524320 AWT524320 BGP524320 BQL524320 CAH524320 CKD524320 CTZ524320 DDV524320 DNR524320 DXN524320 EHJ524320 ERF524320 FBB524320 FKX524320 FUT524320 GEP524320 GOL524320 GYH524320 HID524320 HRZ524320 IBV524320 ILR524320 IVN524320 JFJ524320 JPF524320 JZB524320 KIX524320 KST524320 LCP524320 LML524320 LWH524320 MGD524320 MPZ524320 MZV524320 NJR524320 NTN524320 ODJ524320 ONF524320 OXB524320 PGX524320 PQT524320 QAP524320 QKL524320 QUH524320 RED524320 RNZ524320 RXV524320 SHR524320 SRN524320 TBJ524320 TLF524320 TVB524320 UEX524320 UOT524320 UYP524320 VIL524320 VSH524320 WCD524320 WLZ524320 WVV524320 N589856 JJ589856 TF589856 ADB589856 AMX589856 AWT589856 BGP589856 BQL589856 CAH589856 CKD589856 CTZ589856 DDV589856 DNR589856 DXN589856 EHJ589856 ERF589856 FBB589856 FKX589856 FUT589856 GEP589856 GOL589856 GYH589856 HID589856 HRZ589856 IBV589856 ILR589856 IVN589856 JFJ589856 JPF589856 JZB589856 KIX589856 KST589856 LCP589856 LML589856 LWH589856 MGD589856 MPZ589856 MZV589856 NJR589856 NTN589856 ODJ589856 ONF589856 OXB589856 PGX589856 PQT589856 QAP589856 QKL589856 QUH589856 RED589856 RNZ589856 RXV589856 SHR589856 SRN589856 TBJ589856 TLF589856 TVB589856 UEX589856 UOT589856 UYP589856 VIL589856 VSH589856 WCD589856 WLZ589856 WVV589856 N655392 JJ655392 TF655392 ADB655392 AMX655392 AWT655392 BGP655392 BQL655392 CAH655392 CKD655392 CTZ655392 DDV655392 DNR655392 DXN655392 EHJ655392 ERF655392 FBB655392 FKX655392 FUT655392 GEP655392 GOL655392 GYH655392 HID655392 HRZ655392 IBV655392 ILR655392 IVN655392 JFJ655392 JPF655392 JZB655392 KIX655392 KST655392 LCP655392 LML655392 LWH655392 MGD655392 MPZ655392 MZV655392 NJR655392 NTN655392 ODJ655392 ONF655392 OXB655392 PGX655392 PQT655392 QAP655392 QKL655392 QUH655392 RED655392 RNZ655392 RXV655392 SHR655392 SRN655392 TBJ655392 TLF655392 TVB655392 UEX655392 UOT655392 UYP655392 VIL655392 VSH655392 WCD655392 WLZ655392 WVV655392 N720928 JJ720928 TF720928 ADB720928 AMX720928 AWT720928 BGP720928 BQL720928 CAH720928 CKD720928 CTZ720928 DDV720928 DNR720928 DXN720928 EHJ720928 ERF720928 FBB720928 FKX720928 FUT720928 GEP720928 GOL720928 GYH720928 HID720928 HRZ720928 IBV720928 ILR720928 IVN720928 JFJ720928 JPF720928 JZB720928 KIX720928 KST720928 LCP720928 LML720928 LWH720928 MGD720928 MPZ720928 MZV720928 NJR720928 NTN720928 ODJ720928 ONF720928 OXB720928 PGX720928 PQT720928 QAP720928 QKL720928 QUH720928 RED720928 RNZ720928 RXV720928 SHR720928 SRN720928 TBJ720928 TLF720928 TVB720928 UEX720928 UOT720928 UYP720928 VIL720928 VSH720928 WCD720928 WLZ720928 WVV720928 N786464 JJ786464 TF786464 ADB786464 AMX786464 AWT786464 BGP786464 BQL786464 CAH786464 CKD786464 CTZ786464 DDV786464 DNR786464 DXN786464 EHJ786464 ERF786464 FBB786464 FKX786464 FUT786464 GEP786464 GOL786464 GYH786464 HID786464 HRZ786464 IBV786464 ILR786464 IVN786464 JFJ786464 JPF786464 JZB786464 KIX786464 KST786464 LCP786464 LML786464 LWH786464 MGD786464 MPZ786464 MZV786464 NJR786464 NTN786464 ODJ786464 ONF786464 OXB786464 PGX786464 PQT786464 QAP786464 QKL786464 QUH786464 RED786464 RNZ786464 RXV786464 SHR786464 SRN786464 TBJ786464 TLF786464 TVB786464 UEX786464 UOT786464 UYP786464 VIL786464 VSH786464 WCD786464 WLZ786464 WVV786464 N852000 JJ852000 TF852000 ADB852000 AMX852000 AWT852000 BGP852000 BQL852000 CAH852000 CKD852000 CTZ852000 DDV852000 DNR852000 DXN852000 EHJ852000 ERF852000 FBB852000 FKX852000 FUT852000 GEP852000 GOL852000 GYH852000 HID852000 HRZ852000 IBV852000 ILR852000 IVN852000 JFJ852000 JPF852000 JZB852000 KIX852000 KST852000 LCP852000 LML852000 LWH852000 MGD852000 MPZ852000 MZV852000 NJR852000 NTN852000 ODJ852000 ONF852000 OXB852000 PGX852000 PQT852000 QAP852000 QKL852000 QUH852000 RED852000 RNZ852000 RXV852000 SHR852000 SRN852000 TBJ852000 TLF852000 TVB852000 UEX852000 UOT852000 UYP852000 VIL852000 VSH852000 WCD852000 WLZ852000 WVV852000 N917536 JJ917536 TF917536 ADB917536 AMX917536 AWT917536 BGP917536 BQL917536 CAH917536 CKD917536 CTZ917536 DDV917536 DNR917536 DXN917536 EHJ917536 ERF917536 FBB917536 FKX917536 FUT917536 GEP917536 GOL917536 GYH917536 HID917536 HRZ917536 IBV917536 ILR917536 IVN917536 JFJ917536 JPF917536 JZB917536 KIX917536 KST917536 LCP917536 LML917536 LWH917536 MGD917536 MPZ917536 MZV917536 NJR917536 NTN917536 ODJ917536 ONF917536 OXB917536 PGX917536 PQT917536 QAP917536 QKL917536 QUH917536 RED917536 RNZ917536 RXV917536 SHR917536 SRN917536 TBJ917536 TLF917536 TVB917536 UEX917536 UOT917536 UYP917536 VIL917536 VSH917536 WCD917536 WLZ917536 WVV917536 N983072 JJ983072 TF983072 ADB983072 AMX983072 AWT983072 BGP983072 BQL983072 CAH983072 CKD983072 CTZ983072 DDV983072 DNR983072 DXN983072 EHJ983072 ERF983072 FBB983072 FKX983072 FUT983072 GEP983072 GOL983072 GYH983072 HID983072 HRZ983072 IBV983072 ILR983072 IVN983072 JFJ983072 JPF983072 JZB983072 KIX983072 KST983072 LCP983072 LML983072 LWH983072 MGD983072 MPZ983072 MZV983072 NJR983072 NTN983072 ODJ983072 ONF983072 OXB983072 PGX983072 PQT983072 QAP983072 QKL983072 QUH983072 RED983072 RNZ983072 RXV983072 SHR983072 SRN983072 TBJ983072 TLF983072 TVB983072 UEX983072 UOT983072 UYP983072 VIL983072 VSH983072 WCD983072 WLZ983072 WVV983072" xr:uid="{00000000-0002-0000-0300-000003000000}">
      <formula1>0</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5"/>
  <dimension ref="A1:N14"/>
  <sheetViews>
    <sheetView workbookViewId="0">
      <selection activeCell="J6" sqref="J6"/>
    </sheetView>
  </sheetViews>
  <sheetFormatPr defaultColWidth="7.875" defaultRowHeight="15" x14ac:dyDescent="0.25"/>
  <cols>
    <col min="1" max="1" width="2.375" style="77" customWidth="1"/>
    <col min="2" max="5" width="6.625" style="77" hidden="1" customWidth="1"/>
    <col min="6" max="6" width="43.625" style="77" customWidth="1"/>
    <col min="7" max="7" width="7.875" style="77" customWidth="1"/>
    <col min="8" max="8" width="5.75" style="77" customWidth="1"/>
    <col min="9" max="12" width="18.625" style="77" customWidth="1"/>
    <col min="13" max="256" width="7.875" style="77"/>
    <col min="257" max="257" width="2.375" style="77" customWidth="1"/>
    <col min="258" max="258" width="5.75" style="77" customWidth="1"/>
    <col min="259" max="264" width="7.875" style="77" customWidth="1"/>
    <col min="265" max="268" width="18.125" style="77" customWidth="1"/>
    <col min="269" max="512" width="7.875" style="77"/>
    <col min="513" max="513" width="2.375" style="77" customWidth="1"/>
    <col min="514" max="514" width="5.75" style="77" customWidth="1"/>
    <col min="515" max="520" width="7.875" style="77" customWidth="1"/>
    <col min="521" max="524" width="18.125" style="77" customWidth="1"/>
    <col min="525" max="768" width="7.875" style="77"/>
    <col min="769" max="769" width="2.375" style="77" customWidth="1"/>
    <col min="770" max="770" width="5.75" style="77" customWidth="1"/>
    <col min="771" max="776" width="7.875" style="77" customWidth="1"/>
    <col min="777" max="780" width="18.125" style="77" customWidth="1"/>
    <col min="781" max="1024" width="7.875" style="77"/>
    <col min="1025" max="1025" width="2.375" style="77" customWidth="1"/>
    <col min="1026" max="1026" width="5.75" style="77" customWidth="1"/>
    <col min="1027" max="1032" width="7.875" style="77" customWidth="1"/>
    <col min="1033" max="1036" width="18.125" style="77" customWidth="1"/>
    <col min="1037" max="1280" width="7.875" style="77"/>
    <col min="1281" max="1281" width="2.375" style="77" customWidth="1"/>
    <col min="1282" max="1282" width="5.75" style="77" customWidth="1"/>
    <col min="1283" max="1288" width="7.875" style="77" customWidth="1"/>
    <col min="1289" max="1292" width="18.125" style="77" customWidth="1"/>
    <col min="1293" max="1536" width="7.875" style="77"/>
    <col min="1537" max="1537" width="2.375" style="77" customWidth="1"/>
    <col min="1538" max="1538" width="5.75" style="77" customWidth="1"/>
    <col min="1539" max="1544" width="7.875" style="77" customWidth="1"/>
    <col min="1545" max="1548" width="18.125" style="77" customWidth="1"/>
    <col min="1549" max="1792" width="7.875" style="77"/>
    <col min="1793" max="1793" width="2.375" style="77" customWidth="1"/>
    <col min="1794" max="1794" width="5.75" style="77" customWidth="1"/>
    <col min="1795" max="1800" width="7.875" style="77" customWidth="1"/>
    <col min="1801" max="1804" width="18.125" style="77" customWidth="1"/>
    <col min="1805" max="2048" width="7.875" style="77"/>
    <col min="2049" max="2049" width="2.375" style="77" customWidth="1"/>
    <col min="2050" max="2050" width="5.75" style="77" customWidth="1"/>
    <col min="2051" max="2056" width="7.875" style="77" customWidth="1"/>
    <col min="2057" max="2060" width="18.125" style="77" customWidth="1"/>
    <col min="2061" max="2304" width="7.875" style="77"/>
    <col min="2305" max="2305" width="2.375" style="77" customWidth="1"/>
    <col min="2306" max="2306" width="5.75" style="77" customWidth="1"/>
    <col min="2307" max="2312" width="7.875" style="77" customWidth="1"/>
    <col min="2313" max="2316" width="18.125" style="77" customWidth="1"/>
    <col min="2317" max="2560" width="7.875" style="77"/>
    <col min="2561" max="2561" width="2.375" style="77" customWidth="1"/>
    <col min="2562" max="2562" width="5.75" style="77" customWidth="1"/>
    <col min="2563" max="2568" width="7.875" style="77" customWidth="1"/>
    <col min="2569" max="2572" width="18.125" style="77" customWidth="1"/>
    <col min="2573" max="2816" width="7.875" style="77"/>
    <col min="2817" max="2817" width="2.375" style="77" customWidth="1"/>
    <col min="2818" max="2818" width="5.75" style="77" customWidth="1"/>
    <col min="2819" max="2824" width="7.875" style="77" customWidth="1"/>
    <col min="2825" max="2828" width="18.125" style="77" customWidth="1"/>
    <col min="2829" max="3072" width="7.875" style="77"/>
    <col min="3073" max="3073" width="2.375" style="77" customWidth="1"/>
    <col min="3074" max="3074" width="5.75" style="77" customWidth="1"/>
    <col min="3075" max="3080" width="7.875" style="77" customWidth="1"/>
    <col min="3081" max="3084" width="18.125" style="77" customWidth="1"/>
    <col min="3085" max="3328" width="7.875" style="77"/>
    <col min="3329" max="3329" width="2.375" style="77" customWidth="1"/>
    <col min="3330" max="3330" width="5.75" style="77" customWidth="1"/>
    <col min="3331" max="3336" width="7.875" style="77" customWidth="1"/>
    <col min="3337" max="3340" width="18.125" style="77" customWidth="1"/>
    <col min="3341" max="3584" width="7.875" style="77"/>
    <col min="3585" max="3585" width="2.375" style="77" customWidth="1"/>
    <col min="3586" max="3586" width="5.75" style="77" customWidth="1"/>
    <col min="3587" max="3592" width="7.875" style="77" customWidth="1"/>
    <col min="3593" max="3596" width="18.125" style="77" customWidth="1"/>
    <col min="3597" max="3840" width="7.875" style="77"/>
    <col min="3841" max="3841" width="2.375" style="77" customWidth="1"/>
    <col min="3842" max="3842" width="5.75" style="77" customWidth="1"/>
    <col min="3843" max="3848" width="7.875" style="77" customWidth="1"/>
    <col min="3849" max="3852" width="18.125" style="77" customWidth="1"/>
    <col min="3853" max="4096" width="7.875" style="77"/>
    <col min="4097" max="4097" width="2.375" style="77" customWidth="1"/>
    <col min="4098" max="4098" width="5.75" style="77" customWidth="1"/>
    <col min="4099" max="4104" width="7.875" style="77" customWidth="1"/>
    <col min="4105" max="4108" width="18.125" style="77" customWidth="1"/>
    <col min="4109" max="4352" width="7.875" style="77"/>
    <col min="4353" max="4353" width="2.375" style="77" customWidth="1"/>
    <col min="4354" max="4354" width="5.75" style="77" customWidth="1"/>
    <col min="4355" max="4360" width="7.875" style="77" customWidth="1"/>
    <col min="4361" max="4364" width="18.125" style="77" customWidth="1"/>
    <col min="4365" max="4608" width="7.875" style="77"/>
    <col min="4609" max="4609" width="2.375" style="77" customWidth="1"/>
    <col min="4610" max="4610" width="5.75" style="77" customWidth="1"/>
    <col min="4611" max="4616" width="7.875" style="77" customWidth="1"/>
    <col min="4617" max="4620" width="18.125" style="77" customWidth="1"/>
    <col min="4621" max="4864" width="7.875" style="77"/>
    <col min="4865" max="4865" width="2.375" style="77" customWidth="1"/>
    <col min="4866" max="4866" width="5.75" style="77" customWidth="1"/>
    <col min="4867" max="4872" width="7.875" style="77" customWidth="1"/>
    <col min="4873" max="4876" width="18.125" style="77" customWidth="1"/>
    <col min="4877" max="5120" width="7.875" style="77"/>
    <col min="5121" max="5121" width="2.375" style="77" customWidth="1"/>
    <col min="5122" max="5122" width="5.75" style="77" customWidth="1"/>
    <col min="5123" max="5128" width="7.875" style="77" customWidth="1"/>
    <col min="5129" max="5132" width="18.125" style="77" customWidth="1"/>
    <col min="5133" max="5376" width="7.875" style="77"/>
    <col min="5377" max="5377" width="2.375" style="77" customWidth="1"/>
    <col min="5378" max="5378" width="5.75" style="77" customWidth="1"/>
    <col min="5379" max="5384" width="7.875" style="77" customWidth="1"/>
    <col min="5385" max="5388" width="18.125" style="77" customWidth="1"/>
    <col min="5389" max="5632" width="7.875" style="77"/>
    <col min="5633" max="5633" width="2.375" style="77" customWidth="1"/>
    <col min="5634" max="5634" width="5.75" style="77" customWidth="1"/>
    <col min="5635" max="5640" width="7.875" style="77" customWidth="1"/>
    <col min="5641" max="5644" width="18.125" style="77" customWidth="1"/>
    <col min="5645" max="5888" width="7.875" style="77"/>
    <col min="5889" max="5889" width="2.375" style="77" customWidth="1"/>
    <col min="5890" max="5890" width="5.75" style="77" customWidth="1"/>
    <col min="5891" max="5896" width="7.875" style="77" customWidth="1"/>
    <col min="5897" max="5900" width="18.125" style="77" customWidth="1"/>
    <col min="5901" max="6144" width="7.875" style="77"/>
    <col min="6145" max="6145" width="2.375" style="77" customWidth="1"/>
    <col min="6146" max="6146" width="5.75" style="77" customWidth="1"/>
    <col min="6147" max="6152" width="7.875" style="77" customWidth="1"/>
    <col min="6153" max="6156" width="18.125" style="77" customWidth="1"/>
    <col min="6157" max="6400" width="7.875" style="77"/>
    <col min="6401" max="6401" width="2.375" style="77" customWidth="1"/>
    <col min="6402" max="6402" width="5.75" style="77" customWidth="1"/>
    <col min="6403" max="6408" width="7.875" style="77" customWidth="1"/>
    <col min="6409" max="6412" width="18.125" style="77" customWidth="1"/>
    <col min="6413" max="6656" width="7.875" style="77"/>
    <col min="6657" max="6657" width="2.375" style="77" customWidth="1"/>
    <col min="6658" max="6658" width="5.75" style="77" customWidth="1"/>
    <col min="6659" max="6664" width="7.875" style="77" customWidth="1"/>
    <col min="6665" max="6668" width="18.125" style="77" customWidth="1"/>
    <col min="6669" max="6912" width="7.875" style="77"/>
    <col min="6913" max="6913" width="2.375" style="77" customWidth="1"/>
    <col min="6914" max="6914" width="5.75" style="77" customWidth="1"/>
    <col min="6915" max="6920" width="7.875" style="77" customWidth="1"/>
    <col min="6921" max="6924" width="18.125" style="77" customWidth="1"/>
    <col min="6925" max="7168" width="7.875" style="77"/>
    <col min="7169" max="7169" width="2.375" style="77" customWidth="1"/>
    <col min="7170" max="7170" width="5.75" style="77" customWidth="1"/>
    <col min="7171" max="7176" width="7.875" style="77" customWidth="1"/>
    <col min="7177" max="7180" width="18.125" style="77" customWidth="1"/>
    <col min="7181" max="7424" width="7.875" style="77"/>
    <col min="7425" max="7425" width="2.375" style="77" customWidth="1"/>
    <col min="7426" max="7426" width="5.75" style="77" customWidth="1"/>
    <col min="7427" max="7432" width="7.875" style="77" customWidth="1"/>
    <col min="7433" max="7436" width="18.125" style="77" customWidth="1"/>
    <col min="7437" max="7680" width="7.875" style="77"/>
    <col min="7681" max="7681" width="2.375" style="77" customWidth="1"/>
    <col min="7682" max="7682" width="5.75" style="77" customWidth="1"/>
    <col min="7683" max="7688" width="7.875" style="77" customWidth="1"/>
    <col min="7689" max="7692" width="18.125" style="77" customWidth="1"/>
    <col min="7693" max="7936" width="7.875" style="77"/>
    <col min="7937" max="7937" width="2.375" style="77" customWidth="1"/>
    <col min="7938" max="7938" width="5.75" style="77" customWidth="1"/>
    <col min="7939" max="7944" width="7.875" style="77" customWidth="1"/>
    <col min="7945" max="7948" width="18.125" style="77" customWidth="1"/>
    <col min="7949" max="8192" width="7.875" style="77"/>
    <col min="8193" max="8193" width="2.375" style="77" customWidth="1"/>
    <col min="8194" max="8194" width="5.75" style="77" customWidth="1"/>
    <col min="8195" max="8200" width="7.875" style="77" customWidth="1"/>
    <col min="8201" max="8204" width="18.125" style="77" customWidth="1"/>
    <col min="8205" max="8448" width="7.875" style="77"/>
    <col min="8449" max="8449" width="2.375" style="77" customWidth="1"/>
    <col min="8450" max="8450" width="5.75" style="77" customWidth="1"/>
    <col min="8451" max="8456" width="7.875" style="77" customWidth="1"/>
    <col min="8457" max="8460" width="18.125" style="77" customWidth="1"/>
    <col min="8461" max="8704" width="7.875" style="77"/>
    <col min="8705" max="8705" width="2.375" style="77" customWidth="1"/>
    <col min="8706" max="8706" width="5.75" style="77" customWidth="1"/>
    <col min="8707" max="8712" width="7.875" style="77" customWidth="1"/>
    <col min="8713" max="8716" width="18.125" style="77" customWidth="1"/>
    <col min="8717" max="8960" width="7.875" style="77"/>
    <col min="8961" max="8961" width="2.375" style="77" customWidth="1"/>
    <col min="8962" max="8962" width="5.75" style="77" customWidth="1"/>
    <col min="8963" max="8968" width="7.875" style="77" customWidth="1"/>
    <col min="8969" max="8972" width="18.125" style="77" customWidth="1"/>
    <col min="8973" max="9216" width="7.875" style="77"/>
    <col min="9217" max="9217" width="2.375" style="77" customWidth="1"/>
    <col min="9218" max="9218" width="5.75" style="77" customWidth="1"/>
    <col min="9219" max="9224" width="7.875" style="77" customWidth="1"/>
    <col min="9225" max="9228" width="18.125" style="77" customWidth="1"/>
    <col min="9229" max="9472" width="7.875" style="77"/>
    <col min="9473" max="9473" width="2.375" style="77" customWidth="1"/>
    <col min="9474" max="9474" width="5.75" style="77" customWidth="1"/>
    <col min="9475" max="9480" width="7.875" style="77" customWidth="1"/>
    <col min="9481" max="9484" width="18.125" style="77" customWidth="1"/>
    <col min="9485" max="9728" width="7.875" style="77"/>
    <col min="9729" max="9729" width="2.375" style="77" customWidth="1"/>
    <col min="9730" max="9730" width="5.75" style="77" customWidth="1"/>
    <col min="9731" max="9736" width="7.875" style="77" customWidth="1"/>
    <col min="9737" max="9740" width="18.125" style="77" customWidth="1"/>
    <col min="9741" max="9984" width="7.875" style="77"/>
    <col min="9985" max="9985" width="2.375" style="77" customWidth="1"/>
    <col min="9986" max="9986" width="5.75" style="77" customWidth="1"/>
    <col min="9987" max="9992" width="7.875" style="77" customWidth="1"/>
    <col min="9993" max="9996" width="18.125" style="77" customWidth="1"/>
    <col min="9997" max="10240" width="7.875" style="77"/>
    <col min="10241" max="10241" width="2.375" style="77" customWidth="1"/>
    <col min="10242" max="10242" width="5.75" style="77" customWidth="1"/>
    <col min="10243" max="10248" width="7.875" style="77" customWidth="1"/>
    <col min="10249" max="10252" width="18.125" style="77" customWidth="1"/>
    <col min="10253" max="10496" width="7.875" style="77"/>
    <col min="10497" max="10497" width="2.375" style="77" customWidth="1"/>
    <col min="10498" max="10498" width="5.75" style="77" customWidth="1"/>
    <col min="10499" max="10504" width="7.875" style="77" customWidth="1"/>
    <col min="10505" max="10508" width="18.125" style="77" customWidth="1"/>
    <col min="10509" max="10752" width="7.875" style="77"/>
    <col min="10753" max="10753" width="2.375" style="77" customWidth="1"/>
    <col min="10754" max="10754" width="5.75" style="77" customWidth="1"/>
    <col min="10755" max="10760" width="7.875" style="77" customWidth="1"/>
    <col min="10761" max="10764" width="18.125" style="77" customWidth="1"/>
    <col min="10765" max="11008" width="7.875" style="77"/>
    <col min="11009" max="11009" width="2.375" style="77" customWidth="1"/>
    <col min="11010" max="11010" width="5.75" style="77" customWidth="1"/>
    <col min="11011" max="11016" width="7.875" style="77" customWidth="1"/>
    <col min="11017" max="11020" width="18.125" style="77" customWidth="1"/>
    <col min="11021" max="11264" width="7.875" style="77"/>
    <col min="11265" max="11265" width="2.375" style="77" customWidth="1"/>
    <col min="11266" max="11266" width="5.75" style="77" customWidth="1"/>
    <col min="11267" max="11272" width="7.875" style="77" customWidth="1"/>
    <col min="11273" max="11276" width="18.125" style="77" customWidth="1"/>
    <col min="11277" max="11520" width="7.875" style="77"/>
    <col min="11521" max="11521" width="2.375" style="77" customWidth="1"/>
    <col min="11522" max="11522" width="5.75" style="77" customWidth="1"/>
    <col min="11523" max="11528" width="7.875" style="77" customWidth="1"/>
    <col min="11529" max="11532" width="18.125" style="77" customWidth="1"/>
    <col min="11533" max="11776" width="7.875" style="77"/>
    <col min="11777" max="11777" width="2.375" style="77" customWidth="1"/>
    <col min="11778" max="11778" width="5.75" style="77" customWidth="1"/>
    <col min="11779" max="11784" width="7.875" style="77" customWidth="1"/>
    <col min="11785" max="11788" width="18.125" style="77" customWidth="1"/>
    <col min="11789" max="12032" width="7.875" style="77"/>
    <col min="12033" max="12033" width="2.375" style="77" customWidth="1"/>
    <col min="12034" max="12034" width="5.75" style="77" customWidth="1"/>
    <col min="12035" max="12040" width="7.875" style="77" customWidth="1"/>
    <col min="12041" max="12044" width="18.125" style="77" customWidth="1"/>
    <col min="12045" max="12288" width="7.875" style="77"/>
    <col min="12289" max="12289" width="2.375" style="77" customWidth="1"/>
    <col min="12290" max="12290" width="5.75" style="77" customWidth="1"/>
    <col min="12291" max="12296" width="7.875" style="77" customWidth="1"/>
    <col min="12297" max="12300" width="18.125" style="77" customWidth="1"/>
    <col min="12301" max="12544" width="7.875" style="77"/>
    <col min="12545" max="12545" width="2.375" style="77" customWidth="1"/>
    <col min="12546" max="12546" width="5.75" style="77" customWidth="1"/>
    <col min="12547" max="12552" width="7.875" style="77" customWidth="1"/>
    <col min="12553" max="12556" width="18.125" style="77" customWidth="1"/>
    <col min="12557" max="12800" width="7.875" style="77"/>
    <col min="12801" max="12801" width="2.375" style="77" customWidth="1"/>
    <col min="12802" max="12802" width="5.75" style="77" customWidth="1"/>
    <col min="12803" max="12808" width="7.875" style="77" customWidth="1"/>
    <col min="12809" max="12812" width="18.125" style="77" customWidth="1"/>
    <col min="12813" max="13056" width="7.875" style="77"/>
    <col min="13057" max="13057" width="2.375" style="77" customWidth="1"/>
    <col min="13058" max="13058" width="5.75" style="77" customWidth="1"/>
    <col min="13059" max="13064" width="7.875" style="77" customWidth="1"/>
    <col min="13065" max="13068" width="18.125" style="77" customWidth="1"/>
    <col min="13069" max="13312" width="7.875" style="77"/>
    <col min="13313" max="13313" width="2.375" style="77" customWidth="1"/>
    <col min="13314" max="13314" width="5.75" style="77" customWidth="1"/>
    <col min="13315" max="13320" width="7.875" style="77" customWidth="1"/>
    <col min="13321" max="13324" width="18.125" style="77" customWidth="1"/>
    <col min="13325" max="13568" width="7.875" style="77"/>
    <col min="13569" max="13569" width="2.375" style="77" customWidth="1"/>
    <col min="13570" max="13570" width="5.75" style="77" customWidth="1"/>
    <col min="13571" max="13576" width="7.875" style="77" customWidth="1"/>
    <col min="13577" max="13580" width="18.125" style="77" customWidth="1"/>
    <col min="13581" max="13824" width="7.875" style="77"/>
    <col min="13825" max="13825" width="2.375" style="77" customWidth="1"/>
    <col min="13826" max="13826" width="5.75" style="77" customWidth="1"/>
    <col min="13827" max="13832" width="7.875" style="77" customWidth="1"/>
    <col min="13833" max="13836" width="18.125" style="77" customWidth="1"/>
    <col min="13837" max="14080" width="7.875" style="77"/>
    <col min="14081" max="14081" width="2.375" style="77" customWidth="1"/>
    <col min="14082" max="14082" width="5.75" style="77" customWidth="1"/>
    <col min="14083" max="14088" width="7.875" style="77" customWidth="1"/>
    <col min="14089" max="14092" width="18.125" style="77" customWidth="1"/>
    <col min="14093" max="14336" width="7.875" style="77"/>
    <col min="14337" max="14337" width="2.375" style="77" customWidth="1"/>
    <col min="14338" max="14338" width="5.75" style="77" customWidth="1"/>
    <col min="14339" max="14344" width="7.875" style="77" customWidth="1"/>
    <col min="14345" max="14348" width="18.125" style="77" customWidth="1"/>
    <col min="14349" max="14592" width="7.875" style="77"/>
    <col min="14593" max="14593" width="2.375" style="77" customWidth="1"/>
    <col min="14594" max="14594" width="5.75" style="77" customWidth="1"/>
    <col min="14595" max="14600" width="7.875" style="77" customWidth="1"/>
    <col min="14601" max="14604" width="18.125" style="77" customWidth="1"/>
    <col min="14605" max="14848" width="7.875" style="77"/>
    <col min="14849" max="14849" width="2.375" style="77" customWidth="1"/>
    <col min="14850" max="14850" width="5.75" style="77" customWidth="1"/>
    <col min="14851" max="14856" width="7.875" style="77" customWidth="1"/>
    <col min="14857" max="14860" width="18.125" style="77" customWidth="1"/>
    <col min="14861" max="15104" width="7.875" style="77"/>
    <col min="15105" max="15105" width="2.375" style="77" customWidth="1"/>
    <col min="15106" max="15106" width="5.75" style="77" customWidth="1"/>
    <col min="15107" max="15112" width="7.875" style="77" customWidth="1"/>
    <col min="15113" max="15116" width="18.125" style="77" customWidth="1"/>
    <col min="15117" max="15360" width="7.875" style="77"/>
    <col min="15361" max="15361" width="2.375" style="77" customWidth="1"/>
    <col min="15362" max="15362" width="5.75" style="77" customWidth="1"/>
    <col min="15363" max="15368" width="7.875" style="77" customWidth="1"/>
    <col min="15369" max="15372" width="18.125" style="77" customWidth="1"/>
    <col min="15373" max="15616" width="7.875" style="77"/>
    <col min="15617" max="15617" width="2.375" style="77" customWidth="1"/>
    <col min="15618" max="15618" width="5.75" style="77" customWidth="1"/>
    <col min="15619" max="15624" width="7.875" style="77" customWidth="1"/>
    <col min="15625" max="15628" width="18.125" style="77" customWidth="1"/>
    <col min="15629" max="15872" width="7.875" style="77"/>
    <col min="15873" max="15873" width="2.375" style="77" customWidth="1"/>
    <col min="15874" max="15874" width="5.75" style="77" customWidth="1"/>
    <col min="15875" max="15880" width="7.875" style="77" customWidth="1"/>
    <col min="15881" max="15884" width="18.125" style="77" customWidth="1"/>
    <col min="15885" max="16128" width="7.875" style="77"/>
    <col min="16129" max="16129" width="2.375" style="77" customWidth="1"/>
    <col min="16130" max="16130" width="5.75" style="77" customWidth="1"/>
    <col min="16131" max="16136" width="7.875" style="77" customWidth="1"/>
    <col min="16137" max="16140" width="18.125" style="77" customWidth="1"/>
    <col min="16141" max="16384" width="7.875" style="77"/>
  </cols>
  <sheetData>
    <row r="1" spans="1:14" s="470" customFormat="1" ht="14.25" customHeight="1" x14ac:dyDescent="0.25"/>
    <row r="2" spans="1:14" ht="45.75" customHeight="1" thickBot="1" x14ac:dyDescent="0.3">
      <c r="A2" s="471"/>
      <c r="B2" s="2034"/>
      <c r="C2" s="2034"/>
      <c r="D2" s="2034"/>
      <c r="E2" s="2034"/>
      <c r="F2" s="420" t="s">
        <v>5093</v>
      </c>
      <c r="G2" s="2034"/>
      <c r="H2" s="2035"/>
      <c r="I2" s="2036"/>
      <c r="J2" s="2036"/>
      <c r="K2" s="2036"/>
      <c r="L2" s="2037" t="s">
        <v>5094</v>
      </c>
      <c r="M2" s="473"/>
      <c r="N2" s="474"/>
    </row>
    <row r="3" spans="1:14" s="471" customFormat="1" ht="30" customHeight="1" x14ac:dyDescent="0.25">
      <c r="B3" s="2023"/>
      <c r="C3" s="2023"/>
      <c r="D3" s="2023"/>
      <c r="E3" s="2023"/>
      <c r="F3" s="3157" t="s">
        <v>20</v>
      </c>
      <c r="G3" s="3159" t="s">
        <v>45</v>
      </c>
      <c r="H3" s="3155" t="s">
        <v>5085</v>
      </c>
      <c r="I3" s="3155" t="s">
        <v>10881</v>
      </c>
      <c r="J3" s="3155" t="s">
        <v>10882</v>
      </c>
      <c r="K3" s="3153" t="s">
        <v>5095</v>
      </c>
      <c r="L3" s="3154"/>
      <c r="N3" s="475"/>
    </row>
    <row r="4" spans="1:14" s="471" customFormat="1" ht="30" customHeight="1" x14ac:dyDescent="0.25">
      <c r="B4" s="2024"/>
      <c r="C4" s="2024"/>
      <c r="D4" s="2024"/>
      <c r="E4" s="1434"/>
      <c r="F4" s="3158"/>
      <c r="G4" s="3160"/>
      <c r="H4" s="3156"/>
      <c r="I4" s="3156"/>
      <c r="J4" s="3156"/>
      <c r="K4" s="2019" t="s">
        <v>5096</v>
      </c>
      <c r="L4" s="1230" t="s">
        <v>5097</v>
      </c>
    </row>
    <row r="5" spans="1:14" ht="15.75" thickBot="1" x14ac:dyDescent="0.3">
      <c r="B5" s="2025" t="s">
        <v>10873</v>
      </c>
      <c r="C5" s="2025" t="s">
        <v>10874</v>
      </c>
      <c r="D5" s="2025" t="s">
        <v>10875</v>
      </c>
      <c r="E5" s="2025" t="s">
        <v>10876</v>
      </c>
      <c r="F5" s="2060" t="s">
        <v>443</v>
      </c>
      <c r="G5" s="2061" t="s">
        <v>120</v>
      </c>
      <c r="H5" s="2062" t="s">
        <v>332</v>
      </c>
      <c r="I5" s="2063">
        <v>1</v>
      </c>
      <c r="J5" s="2063">
        <v>2</v>
      </c>
      <c r="K5" s="2063">
        <v>3</v>
      </c>
      <c r="L5" s="2064">
        <v>4</v>
      </c>
      <c r="N5" s="476"/>
    </row>
    <row r="6" spans="1:14" ht="19.5" customHeight="1" x14ac:dyDescent="0.25">
      <c r="B6" s="2026"/>
      <c r="C6" s="2026"/>
      <c r="D6" s="2026"/>
      <c r="E6" s="2026"/>
      <c r="F6" s="2027" t="s">
        <v>10887</v>
      </c>
      <c r="G6" s="2065" t="s">
        <v>5098</v>
      </c>
      <c r="H6" s="2057">
        <v>1</v>
      </c>
      <c r="I6" s="2020">
        <f>J6-K6+L6</f>
        <v>0</v>
      </c>
      <c r="J6" s="2021"/>
      <c r="K6" s="2021"/>
      <c r="L6" s="2022"/>
      <c r="N6" s="476"/>
    </row>
    <row r="7" spans="1:14" ht="19.5" customHeight="1" x14ac:dyDescent="0.25">
      <c r="B7" s="2029"/>
      <c r="C7" s="2029"/>
      <c r="D7" s="2029"/>
      <c r="E7" s="2029"/>
      <c r="F7" s="2028" t="s">
        <v>10871</v>
      </c>
      <c r="G7" s="2066" t="s">
        <v>10869</v>
      </c>
      <c r="H7" s="2058">
        <v>2</v>
      </c>
      <c r="I7" s="2038"/>
      <c r="J7" s="2030"/>
      <c r="K7" s="2040"/>
      <c r="L7" s="2041"/>
      <c r="N7" s="476"/>
    </row>
    <row r="8" spans="1:14" ht="19.5" customHeight="1" thickBot="1" x14ac:dyDescent="0.3">
      <c r="B8" s="2032"/>
      <c r="C8" s="2032"/>
      <c r="D8" s="2032"/>
      <c r="E8" s="2032"/>
      <c r="F8" s="2031" t="s">
        <v>10872</v>
      </c>
      <c r="G8" s="2067" t="s">
        <v>10870</v>
      </c>
      <c r="H8" s="2059">
        <v>3</v>
      </c>
      <c r="I8" s="2039"/>
      <c r="J8" s="2033"/>
      <c r="K8" s="2042"/>
      <c r="L8" s="2043"/>
      <c r="N8" s="476"/>
    </row>
    <row r="10" spans="1:14" x14ac:dyDescent="0.25">
      <c r="F10" s="77" t="s">
        <v>10877</v>
      </c>
    </row>
    <row r="11" spans="1:14" x14ac:dyDescent="0.25">
      <c r="F11" s="77" t="s">
        <v>10883</v>
      </c>
    </row>
    <row r="12" spans="1:14" x14ac:dyDescent="0.25">
      <c r="F12" s="415" t="s">
        <v>10878</v>
      </c>
    </row>
    <row r="13" spans="1:14" x14ac:dyDescent="0.25">
      <c r="F13" s="77" t="s">
        <v>10879</v>
      </c>
    </row>
    <row r="14" spans="1:14" x14ac:dyDescent="0.25">
      <c r="F14" s="77" t="s">
        <v>10880</v>
      </c>
    </row>
  </sheetData>
  <sheetProtection algorithmName="SHA-512" hashValue="QpfZ5bhJGAIT8w206+/ZV94TeaU6r6O/iIRqoxPQeePo1EB1w2W9EFMtvtgz0f7IWyhF+AXHrhe1KQP1683Jkg==" saltValue="8eeaIg0l1tumw9jaCzQr6w==" spinCount="100000" sheet="1" objects="1" scenarios="1"/>
  <mergeCells count="6">
    <mergeCell ref="K3:L3"/>
    <mergeCell ref="H3:H4"/>
    <mergeCell ref="F3:F4"/>
    <mergeCell ref="G3:G4"/>
    <mergeCell ref="I3:I4"/>
    <mergeCell ref="J3:J4"/>
  </mergeCells>
  <conditionalFormatting sqref="J6">
    <cfRule type="cellIs" dxfId="367" priority="5" stopIfTrue="1" operator="equal">
      <formula>#REF!+#REF!+#REF!+#REF!+#REF!+#REF!+#REF!+#REF!+#REF!+#REF!+#REF!</formula>
    </cfRule>
    <cfRule type="cellIs" dxfId="366" priority="6" stopIfTrue="1" operator="notEqual">
      <formula>#REF!+#REF!+#REF!+#REF!+#REF!+#REF!+#REF!+#REF!+#REF!+#REF!+#REF!</formula>
    </cfRule>
  </conditionalFormatting>
  <conditionalFormatting sqref="K6:L6">
    <cfRule type="cellIs" dxfId="365" priority="7" stopIfTrue="1" operator="equal">
      <formula>#REF!+#REF!+#REF!+#REF!+#REF!+#REF!</formula>
    </cfRule>
    <cfRule type="cellIs" dxfId="364" priority="8" stopIfTrue="1" operator="notEqual">
      <formula>#REF!+#REF!+#REF!+#REF!+#REF!+#REF!</formula>
    </cfRule>
  </conditionalFormatting>
  <conditionalFormatting sqref="J7:J8">
    <cfRule type="cellIs" dxfId="363" priority="1" stopIfTrue="1" operator="equal">
      <formula>#REF!+#REF!+#REF!+#REF!+#REF!+#REF!+#REF!+#REF!+#REF!+#REF!+#REF!</formula>
    </cfRule>
    <cfRule type="cellIs" dxfId="362" priority="2" stopIfTrue="1" operator="notEqual">
      <formula>#REF!+#REF!+#REF!+#REF!+#REF!+#REF!+#REF!+#REF!+#REF!+#REF!+#REF!</formula>
    </cfRule>
  </conditionalFormatting>
  <conditionalFormatting sqref="K7:L8">
    <cfRule type="cellIs" dxfId="361" priority="3" stopIfTrue="1" operator="equal">
      <formula>#REF!+#REF!+#REF!+#REF!+#REF!+#REF!</formula>
    </cfRule>
    <cfRule type="cellIs" dxfId="360" priority="4" stopIfTrue="1" operator="notEqual">
      <formula>#REF!+#REF!+#REF!+#REF!+#REF!+#REF!</formula>
    </cfRule>
  </conditionalFormatting>
  <dataValidations count="1">
    <dataValidation type="whole" operator="greaterThanOrEqual" allowBlank="1" showInputMessage="1" showErrorMessage="1" errorTitle="EROARE!!!!1" error="INTRODUCETI UN NUMAR POZITIV" sqref="I6:L6 JE6:JH6 TA6:TD6 ACW6:ACZ6 AMS6:AMV6 AWO6:AWR6 BGK6:BGN6 BQG6:BQJ6 CAC6:CAF6 CJY6:CKB6 CTU6:CTX6 DDQ6:DDT6 DNM6:DNP6 DXI6:DXL6 EHE6:EHH6 ERA6:ERD6 FAW6:FAZ6 FKS6:FKV6 FUO6:FUR6 GEK6:GEN6 GOG6:GOJ6 GYC6:GYF6 HHY6:HIB6 HRU6:HRX6 IBQ6:IBT6 ILM6:ILP6 IVI6:IVL6 JFE6:JFH6 JPA6:JPD6 JYW6:JYZ6 KIS6:KIV6 KSO6:KSR6 LCK6:LCN6 LMG6:LMJ6 LWC6:LWF6 MFY6:MGB6 MPU6:MPX6 MZQ6:MZT6 NJM6:NJP6 NTI6:NTL6 ODE6:ODH6 ONA6:OND6 OWW6:OWZ6 PGS6:PGV6 PQO6:PQR6 QAK6:QAN6 QKG6:QKJ6 QUC6:QUF6 RDY6:REB6 RNU6:RNX6 RXQ6:RXT6 SHM6:SHP6 SRI6:SRL6 TBE6:TBH6 TLA6:TLD6 TUW6:TUZ6 UES6:UEV6 UOO6:UOR6 UYK6:UYN6 VIG6:VIJ6 VSC6:VSF6 WBY6:WCB6 WLU6:WLX6 WVQ6:WVT6" xr:uid="{00000000-0002-0000-0400-000000000000}">
      <formula1>0</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6"/>
  <dimension ref="B2:F29"/>
  <sheetViews>
    <sheetView workbookViewId="0">
      <selection activeCell="E7" sqref="E7"/>
    </sheetView>
  </sheetViews>
  <sheetFormatPr defaultColWidth="9" defaultRowHeight="15" x14ac:dyDescent="0.25"/>
  <cols>
    <col min="1" max="1" width="2.75" style="478" customWidth="1"/>
    <col min="2" max="2" width="63.375" style="478" customWidth="1"/>
    <col min="3" max="3" width="5.625" style="478" customWidth="1"/>
    <col min="4" max="4" width="9" style="478" hidden="1" customWidth="1"/>
    <col min="5" max="6" width="18.625" style="478" customWidth="1"/>
    <col min="7" max="16384" width="9" style="478"/>
  </cols>
  <sheetData>
    <row r="2" spans="2:6" s="477" customFormat="1" ht="30" customHeight="1" x14ac:dyDescent="0.25">
      <c r="B2" s="3161" t="s">
        <v>5517</v>
      </c>
      <c r="C2" s="3162"/>
      <c r="D2" s="3162"/>
      <c r="E2" s="3162"/>
      <c r="F2" s="3163"/>
    </row>
    <row r="3" spans="2:6" ht="15.75" thickBot="1" x14ac:dyDescent="0.3">
      <c r="B3" s="3164" t="s">
        <v>5094</v>
      </c>
      <c r="C3" s="3165"/>
      <c r="D3" s="3165"/>
      <c r="E3" s="3165"/>
      <c r="F3" s="3166"/>
    </row>
    <row r="4" spans="2:6" ht="30" x14ac:dyDescent="0.25">
      <c r="B4" s="479" t="s">
        <v>5082</v>
      </c>
      <c r="C4" s="1166" t="s">
        <v>5085</v>
      </c>
      <c r="D4" s="1162" t="s">
        <v>4249</v>
      </c>
      <c r="E4" s="480" t="s">
        <v>9389</v>
      </c>
      <c r="F4" s="481" t="s">
        <v>5553</v>
      </c>
    </row>
    <row r="5" spans="2:6" ht="15.75" thickBot="1" x14ac:dyDescent="0.3">
      <c r="B5" s="482" t="s">
        <v>443</v>
      </c>
      <c r="C5" s="1167" t="s">
        <v>120</v>
      </c>
      <c r="D5" s="483" t="s">
        <v>332</v>
      </c>
      <c r="E5" s="483">
        <v>1</v>
      </c>
      <c r="F5" s="484">
        <v>2</v>
      </c>
    </row>
    <row r="6" spans="2:6" ht="19.5" customHeight="1" x14ac:dyDescent="0.25">
      <c r="B6" s="1255" t="s">
        <v>5558</v>
      </c>
      <c r="C6" s="1191">
        <v>1</v>
      </c>
      <c r="D6" s="485"/>
      <c r="E6" s="486">
        <f>SUM(E7:E10)+SUM(E14:E23)</f>
        <v>0</v>
      </c>
      <c r="F6" s="487">
        <f>SUM(F7:F10)+SUM(F14:F23)</f>
        <v>0</v>
      </c>
    </row>
    <row r="7" spans="2:6" ht="19.5" customHeight="1" x14ac:dyDescent="0.25">
      <c r="B7" s="1256" t="s">
        <v>5540</v>
      </c>
      <c r="C7" s="1192">
        <v>2</v>
      </c>
      <c r="D7" s="488"/>
      <c r="E7" s="399"/>
      <c r="F7" s="400"/>
    </row>
    <row r="8" spans="2:6" ht="30" x14ac:dyDescent="0.25">
      <c r="B8" s="1257" t="s">
        <v>5541</v>
      </c>
      <c r="C8" s="1193">
        <v>3</v>
      </c>
      <c r="D8" s="489"/>
      <c r="E8" s="401"/>
      <c r="F8" s="402"/>
    </row>
    <row r="9" spans="2:6" ht="30" x14ac:dyDescent="0.25">
      <c r="B9" s="1257" t="s">
        <v>5542</v>
      </c>
      <c r="C9" s="1193">
        <v>4</v>
      </c>
      <c r="D9" s="489"/>
      <c r="E9" s="401"/>
      <c r="F9" s="400"/>
    </row>
    <row r="10" spans="2:6" ht="30" x14ac:dyDescent="0.25">
      <c r="B10" s="1257" t="s">
        <v>5557</v>
      </c>
      <c r="C10" s="1193">
        <v>5</v>
      </c>
      <c r="D10" s="489"/>
      <c r="E10" s="405">
        <f>SUM(E11:E13)</f>
        <v>0</v>
      </c>
      <c r="F10" s="406">
        <f>SUM(F11:F13)</f>
        <v>0</v>
      </c>
    </row>
    <row r="11" spans="2:6" ht="19.5" customHeight="1" x14ac:dyDescent="0.25">
      <c r="B11" s="1258" t="s">
        <v>5531</v>
      </c>
      <c r="C11" s="1193">
        <v>6</v>
      </c>
      <c r="D11" s="489"/>
      <c r="E11" s="401"/>
      <c r="F11" s="400"/>
    </row>
    <row r="12" spans="2:6" ht="19.5" customHeight="1" x14ac:dyDescent="0.25">
      <c r="B12" s="1258" t="s">
        <v>5532</v>
      </c>
      <c r="C12" s="1193">
        <v>7</v>
      </c>
      <c r="D12" s="489"/>
      <c r="E12" s="401"/>
      <c r="F12" s="402"/>
    </row>
    <row r="13" spans="2:6" ht="19.5" customHeight="1" x14ac:dyDescent="0.25">
      <c r="B13" s="1258" t="s">
        <v>5533</v>
      </c>
      <c r="C13" s="1193">
        <v>8</v>
      </c>
      <c r="D13" s="489"/>
      <c r="E13" s="401"/>
      <c r="F13" s="400"/>
    </row>
    <row r="14" spans="2:6" ht="19.5" customHeight="1" x14ac:dyDescent="0.25">
      <c r="B14" s="1257" t="s">
        <v>5543</v>
      </c>
      <c r="C14" s="1193">
        <v>9</v>
      </c>
      <c r="D14" s="489"/>
      <c r="E14" s="401"/>
      <c r="F14" s="402"/>
    </row>
    <row r="15" spans="2:6" ht="19.5" customHeight="1" x14ac:dyDescent="0.25">
      <c r="B15" s="1257" t="s">
        <v>5544</v>
      </c>
      <c r="C15" s="1193">
        <v>10</v>
      </c>
      <c r="D15" s="489"/>
      <c r="E15" s="401"/>
      <c r="F15" s="400"/>
    </row>
    <row r="16" spans="2:6" ht="19.5" customHeight="1" x14ac:dyDescent="0.25">
      <c r="B16" s="1257" t="s">
        <v>5545</v>
      </c>
      <c r="C16" s="1193">
        <v>11</v>
      </c>
      <c r="D16" s="489"/>
      <c r="E16" s="401"/>
      <c r="F16" s="402"/>
    </row>
    <row r="17" spans="2:6" ht="30" x14ac:dyDescent="0.25">
      <c r="B17" s="1257" t="s">
        <v>5546</v>
      </c>
      <c r="C17" s="1193">
        <v>12</v>
      </c>
      <c r="D17" s="489"/>
      <c r="E17" s="401"/>
      <c r="F17" s="400"/>
    </row>
    <row r="18" spans="2:6" ht="19.5" customHeight="1" x14ac:dyDescent="0.25">
      <c r="B18" s="1257" t="s">
        <v>5547</v>
      </c>
      <c r="C18" s="1193">
        <v>13</v>
      </c>
      <c r="D18" s="489"/>
      <c r="E18" s="401"/>
      <c r="F18" s="402"/>
    </row>
    <row r="19" spans="2:6" ht="30" x14ac:dyDescent="0.25">
      <c r="B19" s="1257" t="s">
        <v>5548</v>
      </c>
      <c r="C19" s="1193">
        <v>14</v>
      </c>
      <c r="D19" s="489"/>
      <c r="E19" s="401"/>
      <c r="F19" s="400"/>
    </row>
    <row r="20" spans="2:6" ht="30" x14ac:dyDescent="0.25">
      <c r="B20" s="1257" t="s">
        <v>5549</v>
      </c>
      <c r="C20" s="1193">
        <v>15</v>
      </c>
      <c r="D20" s="489"/>
      <c r="E20" s="401"/>
      <c r="F20" s="402"/>
    </row>
    <row r="21" spans="2:6" ht="30" x14ac:dyDescent="0.25">
      <c r="B21" s="1257" t="s">
        <v>5550</v>
      </c>
      <c r="C21" s="1193">
        <v>16</v>
      </c>
      <c r="D21" s="489"/>
      <c r="E21" s="401"/>
      <c r="F21" s="400"/>
    </row>
    <row r="22" spans="2:6" ht="30" x14ac:dyDescent="0.25">
      <c r="B22" s="1257" t="s">
        <v>5551</v>
      </c>
      <c r="C22" s="1193">
        <v>17</v>
      </c>
      <c r="D22" s="489"/>
      <c r="E22" s="401"/>
      <c r="F22" s="402"/>
    </row>
    <row r="23" spans="2:6" ht="19.5" customHeight="1" thickBot="1" x14ac:dyDescent="0.3">
      <c r="B23" s="1259" t="s">
        <v>5552</v>
      </c>
      <c r="C23" s="1194">
        <v>18</v>
      </c>
      <c r="D23" s="490"/>
      <c r="E23" s="403"/>
      <c r="F23" s="404"/>
    </row>
    <row r="25" spans="2:6" x14ac:dyDescent="0.25">
      <c r="B25" s="1168" t="s">
        <v>5203</v>
      </c>
    </row>
    <row r="26" spans="2:6" x14ac:dyDescent="0.25">
      <c r="B26" s="1169" t="s">
        <v>8313</v>
      </c>
    </row>
    <row r="27" spans="2:6" x14ac:dyDescent="0.25">
      <c r="B27" s="1169" t="s">
        <v>8314</v>
      </c>
    </row>
    <row r="28" spans="2:6" x14ac:dyDescent="0.25">
      <c r="B28" s="1169" t="s">
        <v>6957</v>
      </c>
    </row>
    <row r="29" spans="2:6" x14ac:dyDescent="0.25">
      <c r="B29" s="1169" t="s">
        <v>6958</v>
      </c>
    </row>
  </sheetData>
  <sheetProtection algorithmName="SHA-512" hashValue="ODh4oZvmEqMAT5wXqp4Pbcd5QABulCO9hv1vJj4Gm6Nd6cOAxurJpR8WNG/z2p7XvJGObehv4mRia7zMOUUOmQ==" saltValue="/Y0tPxXXATe/nESwXhExYw==" spinCount="100000" sheet="1" objects="1" scenarios="1"/>
  <mergeCells count="2">
    <mergeCell ref="B2:F2"/>
    <mergeCell ref="B3:F3"/>
  </mergeCells>
  <conditionalFormatting sqref="E6:F6">
    <cfRule type="expression" dxfId="359" priority="2">
      <formula>E6&lt;&gt;SUM(E7:E10)+SUM(E14:E23)</formula>
    </cfRule>
  </conditionalFormatting>
  <conditionalFormatting sqref="E10:F10">
    <cfRule type="expression" dxfId="358" priority="1">
      <formula>E10&lt;&gt;SUM(E11:E13)</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FG182"/>
  <sheetViews>
    <sheetView workbookViewId="0">
      <selection activeCell="G11" sqref="G11"/>
    </sheetView>
  </sheetViews>
  <sheetFormatPr defaultColWidth="9" defaultRowHeight="15" x14ac:dyDescent="0.25"/>
  <cols>
    <col min="1" max="1" width="2.625" style="76" customWidth="1"/>
    <col min="2" max="2" width="7.625" style="76" customWidth="1"/>
    <col min="3" max="3" width="12.75" style="76" customWidth="1"/>
    <col min="4" max="4" width="40.625" style="76" customWidth="1"/>
    <col min="5" max="5" width="15.625" style="76" customWidth="1"/>
    <col min="6" max="6" width="35.625" style="76" customWidth="1"/>
    <col min="7" max="7" width="18.625" style="76" customWidth="1"/>
    <col min="8" max="8" width="15.75" style="78" customWidth="1"/>
    <col min="9" max="11" width="9" style="76"/>
    <col min="12" max="12" width="11.125" style="76" customWidth="1"/>
    <col min="13" max="13" width="10.625" style="76" customWidth="1"/>
    <col min="14" max="25" width="9" style="76"/>
    <col min="26" max="26" width="3.625" style="76" customWidth="1"/>
    <col min="27" max="27" width="18" style="76" customWidth="1"/>
    <col min="28" max="28" width="15.5" style="76" customWidth="1"/>
    <col min="29" max="29" width="9" style="76" customWidth="1"/>
    <col min="30" max="31" width="10.75" style="76" customWidth="1"/>
    <col min="32" max="163" width="9" style="76" customWidth="1"/>
    <col min="164" max="164" width="3.625" style="76" customWidth="1"/>
    <col min="165" max="16384" width="9" style="76"/>
  </cols>
  <sheetData>
    <row r="1" spans="1:163" x14ac:dyDescent="0.25">
      <c r="A1" s="1675"/>
      <c r="B1" s="1675"/>
      <c r="C1" s="1675"/>
      <c r="D1" s="1675"/>
      <c r="E1" s="1675"/>
      <c r="F1" s="1675"/>
      <c r="G1" s="1675"/>
      <c r="AA1" s="414"/>
      <c r="AB1" s="414"/>
      <c r="AC1" s="414"/>
      <c r="AD1" s="414"/>
      <c r="AE1" s="414"/>
      <c r="AF1" s="414"/>
      <c r="AG1" s="414"/>
      <c r="AH1" s="414"/>
      <c r="AI1" s="414"/>
      <c r="AJ1" s="414"/>
      <c r="AK1" s="414"/>
      <c r="AL1" s="414"/>
      <c r="AM1" s="414"/>
      <c r="AN1" s="414"/>
      <c r="AO1" s="414"/>
      <c r="AP1" s="414"/>
      <c r="AQ1" s="414"/>
      <c r="AR1" s="414"/>
      <c r="AS1" s="414"/>
      <c r="AT1" s="414"/>
      <c r="AU1" s="414"/>
      <c r="AV1" s="414"/>
      <c r="AW1" s="414"/>
      <c r="AX1" s="414"/>
      <c r="AY1" s="414"/>
      <c r="AZ1" s="414"/>
      <c r="BA1" s="414"/>
      <c r="BB1" s="414"/>
      <c r="BC1" s="414"/>
      <c r="BD1" s="414"/>
      <c r="BE1" s="414"/>
      <c r="BF1" s="414"/>
      <c r="BG1" s="414"/>
      <c r="BH1" s="414"/>
      <c r="BI1" s="414"/>
      <c r="BJ1" s="414"/>
      <c r="BK1" s="414"/>
      <c r="BL1" s="414"/>
      <c r="BM1" s="414"/>
      <c r="BN1" s="414"/>
      <c r="BO1" s="414"/>
      <c r="BP1" s="414"/>
      <c r="BQ1" s="414"/>
      <c r="BR1" s="414"/>
      <c r="BS1" s="414"/>
      <c r="BT1" s="414"/>
      <c r="BU1" s="414"/>
      <c r="BV1" s="414"/>
      <c r="BW1" s="414"/>
      <c r="BX1" s="414"/>
      <c r="BY1" s="414"/>
      <c r="BZ1" s="414"/>
      <c r="CA1" s="414"/>
      <c r="CB1" s="414"/>
      <c r="CC1" s="414"/>
      <c r="CD1" s="414"/>
      <c r="CE1" s="414"/>
      <c r="CF1" s="414"/>
      <c r="CG1" s="414"/>
      <c r="CH1" s="414"/>
      <c r="CI1" s="414"/>
      <c r="CJ1" s="414"/>
      <c r="CK1" s="414"/>
      <c r="CL1" s="414"/>
      <c r="CM1" s="414"/>
      <c r="CN1" s="414"/>
      <c r="CO1" s="414"/>
      <c r="CP1" s="414"/>
      <c r="CQ1" s="414"/>
      <c r="CR1" s="414"/>
      <c r="CS1" s="414"/>
      <c r="CT1" s="414"/>
      <c r="CU1" s="414"/>
      <c r="CV1" s="414"/>
      <c r="CW1" s="414"/>
      <c r="CX1" s="414"/>
      <c r="CY1" s="414"/>
      <c r="CZ1" s="414"/>
      <c r="DA1" s="414"/>
      <c r="DB1" s="414"/>
      <c r="DC1" s="414"/>
      <c r="DD1" s="414"/>
      <c r="DE1" s="414"/>
      <c r="DF1" s="414"/>
      <c r="DG1" s="414"/>
      <c r="DH1" s="414"/>
      <c r="DI1" s="414"/>
      <c r="DJ1" s="414"/>
      <c r="DK1" s="414"/>
      <c r="DL1" s="414"/>
      <c r="DM1" s="414"/>
      <c r="DN1" s="414"/>
      <c r="DO1" s="414"/>
      <c r="DP1" s="414"/>
      <c r="DQ1" s="414"/>
      <c r="DR1" s="414"/>
      <c r="DS1" s="414"/>
      <c r="DT1" s="414"/>
      <c r="DU1" s="414"/>
      <c r="DV1" s="414"/>
      <c r="DW1" s="414"/>
      <c r="DX1" s="414"/>
      <c r="DY1" s="414"/>
      <c r="DZ1" s="414"/>
      <c r="EA1" s="414"/>
      <c r="EB1" s="414"/>
      <c r="EC1" s="414"/>
      <c r="ED1" s="414"/>
      <c r="EE1" s="414"/>
      <c r="EF1" s="414"/>
      <c r="EG1" s="414"/>
      <c r="EH1" s="414"/>
      <c r="EI1" s="414"/>
      <c r="EJ1" s="414"/>
      <c r="EK1" s="414"/>
      <c r="EL1" s="414"/>
      <c r="EM1" s="414"/>
      <c r="EN1" s="414"/>
      <c r="EO1" s="414"/>
      <c r="EP1" s="414"/>
      <c r="EQ1" s="414"/>
      <c r="ER1" s="414"/>
      <c r="ES1" s="414"/>
      <c r="ET1" s="414"/>
      <c r="EU1" s="414"/>
      <c r="EV1" s="414"/>
      <c r="EW1" s="414"/>
      <c r="EX1" s="414"/>
      <c r="EY1" s="414"/>
      <c r="EZ1" s="414"/>
      <c r="FA1" s="414"/>
      <c r="FB1" s="414"/>
      <c r="FC1" s="414"/>
      <c r="FD1" s="414"/>
      <c r="FE1" s="414"/>
      <c r="FF1" s="414"/>
      <c r="FG1" s="414"/>
    </row>
    <row r="2" spans="1:163" ht="30" customHeight="1" x14ac:dyDescent="0.25">
      <c r="A2" s="1676"/>
      <c r="B2" s="3167" t="s">
        <v>9976</v>
      </c>
      <c r="C2" s="3168"/>
      <c r="D2" s="3168"/>
      <c r="E2" s="3168"/>
      <c r="F2" s="3168"/>
      <c r="G2" s="3169"/>
    </row>
    <row r="3" spans="1:163" ht="22.5" customHeight="1" x14ac:dyDescent="0.25">
      <c r="A3" s="1675"/>
      <c r="B3" s="3170" t="s">
        <v>9974</v>
      </c>
      <c r="C3" s="3171"/>
      <c r="D3" s="3171"/>
      <c r="E3" s="3171"/>
      <c r="F3" s="3171"/>
      <c r="G3" s="3172"/>
    </row>
    <row r="5" spans="1:163" ht="30" customHeight="1" x14ac:dyDescent="0.25">
      <c r="A5" s="1676"/>
      <c r="B5" s="3185" t="s">
        <v>10836</v>
      </c>
      <c r="C5" s="3186"/>
      <c r="D5" s="3186"/>
      <c r="E5" s="3186"/>
      <c r="F5" s="3186"/>
      <c r="G5" s="3187"/>
    </row>
    <row r="7" spans="1:163" ht="30" customHeight="1" x14ac:dyDescent="0.3">
      <c r="A7" s="1676"/>
      <c r="B7" s="3173" t="s">
        <v>10778</v>
      </c>
      <c r="C7" s="3174"/>
      <c r="D7" s="3174"/>
      <c r="E7" s="3174"/>
      <c r="F7" s="3174"/>
      <c r="G7" s="3175"/>
    </row>
    <row r="8" spans="1:163" ht="15.75" thickBot="1" x14ac:dyDescent="0.3">
      <c r="A8" s="1675"/>
      <c r="B8" s="3176" t="s">
        <v>5079</v>
      </c>
      <c r="C8" s="3165"/>
      <c r="D8" s="3165"/>
      <c r="E8" s="3165"/>
      <c r="F8" s="3165"/>
      <c r="G8" s="3166"/>
    </row>
    <row r="9" spans="1:163" ht="21" customHeight="1" x14ac:dyDescent="0.25">
      <c r="A9" s="1675"/>
      <c r="B9" s="479" t="s">
        <v>10797</v>
      </c>
      <c r="C9" s="3177" t="s">
        <v>1270</v>
      </c>
      <c r="D9" s="3178"/>
      <c r="E9" s="3178"/>
      <c r="F9" s="3179"/>
      <c r="G9" s="481" t="s">
        <v>322</v>
      </c>
    </row>
    <row r="10" spans="1:163" ht="15.75" thickBot="1" x14ac:dyDescent="0.3">
      <c r="A10" s="1675"/>
      <c r="B10" s="482" t="s">
        <v>443</v>
      </c>
      <c r="C10" s="3180" t="s">
        <v>120</v>
      </c>
      <c r="D10" s="3181"/>
      <c r="E10" s="3181"/>
      <c r="F10" s="3182"/>
      <c r="G10" s="484">
        <v>1</v>
      </c>
    </row>
    <row r="11" spans="1:163" ht="19.5" customHeight="1" x14ac:dyDescent="0.25">
      <c r="B11" s="1681">
        <v>1</v>
      </c>
      <c r="C11" s="3183" t="s">
        <v>10779</v>
      </c>
      <c r="D11" s="3183"/>
      <c r="E11" s="3183"/>
      <c r="F11" s="3183"/>
      <c r="G11" s="1784"/>
      <c r="J11" s="1695"/>
      <c r="K11" s="1695"/>
      <c r="N11" s="101"/>
    </row>
    <row r="12" spans="1:163" ht="19.5" customHeight="1" thickBot="1" x14ac:dyDescent="0.3">
      <c r="B12" s="1683">
        <v>2</v>
      </c>
      <c r="C12" s="3184" t="s">
        <v>10780</v>
      </c>
      <c r="D12" s="3184"/>
      <c r="E12" s="3184"/>
      <c r="F12" s="3184"/>
      <c r="G12" s="1788"/>
      <c r="J12" s="1695"/>
      <c r="N12" s="101"/>
    </row>
    <row r="13" spans="1:163" ht="19.5" hidden="1" customHeight="1" x14ac:dyDescent="0.25">
      <c r="J13" s="1695"/>
      <c r="N13" s="101"/>
    </row>
    <row r="14" spans="1:163" ht="19.5" hidden="1" customHeight="1" x14ac:dyDescent="0.25">
      <c r="J14" s="1695"/>
      <c r="N14" s="101"/>
    </row>
    <row r="15" spans="1:163" ht="19.5" hidden="1" customHeight="1" x14ac:dyDescent="0.25">
      <c r="J15" s="1695"/>
      <c r="N15" s="101"/>
    </row>
    <row r="16" spans="1:163" ht="19.5" hidden="1" customHeight="1" x14ac:dyDescent="0.25">
      <c r="J16" s="1695"/>
      <c r="N16" s="101"/>
    </row>
    <row r="17" spans="1:163" ht="19.5" hidden="1" customHeight="1" x14ac:dyDescent="0.25">
      <c r="J17" s="1695"/>
      <c r="N17" s="101"/>
    </row>
    <row r="18" spans="1:163" ht="19.5" hidden="1" customHeight="1" x14ac:dyDescent="0.25">
      <c r="J18" s="1695"/>
      <c r="N18" s="101"/>
    </row>
    <row r="19" spans="1:163" ht="19.5" hidden="1" customHeight="1" x14ac:dyDescent="0.25">
      <c r="J19" s="1695"/>
      <c r="N19" s="101"/>
    </row>
    <row r="20" spans="1:163" ht="19.5" hidden="1" customHeight="1" x14ac:dyDescent="0.25">
      <c r="J20" s="1695"/>
      <c r="N20" s="101"/>
    </row>
    <row r="21" spans="1:163" ht="19.5" hidden="1" customHeight="1" x14ac:dyDescent="0.25">
      <c r="J21" s="1695"/>
      <c r="N21" s="101"/>
    </row>
    <row r="22" spans="1:163" ht="19.5" hidden="1" customHeight="1" x14ac:dyDescent="0.25">
      <c r="J22" s="1695"/>
      <c r="N22" s="101"/>
    </row>
    <row r="24" spans="1:163" ht="30" customHeight="1" x14ac:dyDescent="0.3">
      <c r="A24" s="1676"/>
      <c r="B24" s="3173" t="s">
        <v>10782</v>
      </c>
      <c r="C24" s="3174"/>
      <c r="D24" s="3174"/>
      <c r="E24" s="3174"/>
      <c r="F24" s="3174"/>
      <c r="G24" s="3175"/>
    </row>
    <row r="25" spans="1:163" ht="15.75" thickBot="1" x14ac:dyDescent="0.3">
      <c r="A25" s="1675"/>
      <c r="B25" s="3164" t="s">
        <v>5094</v>
      </c>
      <c r="C25" s="3165"/>
      <c r="D25" s="3165"/>
      <c r="E25" s="3165"/>
      <c r="F25" s="3165"/>
      <c r="G25" s="3166"/>
    </row>
    <row r="26" spans="1:163" ht="39.950000000000003" customHeight="1" x14ac:dyDescent="0.25">
      <c r="A26" s="1675"/>
      <c r="B26" s="479" t="s">
        <v>9973</v>
      </c>
      <c r="C26" s="1166" t="s">
        <v>9345</v>
      </c>
      <c r="D26" s="480" t="s">
        <v>10005</v>
      </c>
      <c r="E26" s="480" t="s">
        <v>10781</v>
      </c>
      <c r="F26" s="480" t="s">
        <v>10006</v>
      </c>
      <c r="G26" s="481" t="s">
        <v>322</v>
      </c>
    </row>
    <row r="27" spans="1:163" ht="15.75" thickBot="1" x14ac:dyDescent="0.3">
      <c r="A27" s="1675"/>
      <c r="B27" s="1677" t="s">
        <v>443</v>
      </c>
      <c r="C27" s="1974" t="s">
        <v>120</v>
      </c>
      <c r="D27" s="1679" t="s">
        <v>332</v>
      </c>
      <c r="E27" s="1679" t="s">
        <v>416</v>
      </c>
      <c r="F27" s="1679" t="s">
        <v>741</v>
      </c>
      <c r="G27" s="1680">
        <v>1</v>
      </c>
      <c r="AA27" s="966" t="s">
        <v>10796</v>
      </c>
      <c r="AB27" s="1931" t="str">
        <f>"Altele!AW5:AW"&amp;5+COUNT(Altele!AV:AV)-1</f>
        <v>Altele!AW5:AW7</v>
      </c>
    </row>
    <row r="28" spans="1:163" ht="19.5" customHeight="1" x14ac:dyDescent="0.25">
      <c r="B28" s="1681">
        <v>1</v>
      </c>
      <c r="C28" s="1791"/>
      <c r="D28" s="1783"/>
      <c r="E28" s="1783"/>
      <c r="F28" s="1783"/>
      <c r="G28" s="1784"/>
      <c r="H28" s="1975" t="str">
        <f ca="1">IF(AB28=1," CUI incorect! ",IF(AND(C28="",OR(D28&lt;&gt;"",G28&gt;0))," CUI Lipsa! ", ""))</f>
        <v/>
      </c>
      <c r="J28" s="1695"/>
      <c r="K28" s="1695"/>
      <c r="N28" s="101"/>
      <c r="AA28" s="1696">
        <v>1</v>
      </c>
      <c r="AB28" s="1697" t="str">
        <f ca="1">INDIRECT(ADDRESS(34,29+MATCH(AA28,AD28:FG28,0),4,1))</f>
        <v/>
      </c>
      <c r="AD28" s="1688"/>
      <c r="AE28" s="1690">
        <v>1</v>
      </c>
      <c r="AF28" s="1689" t="s">
        <v>4225</v>
      </c>
      <c r="AG28" s="1689" t="s">
        <v>410</v>
      </c>
      <c r="AH28" s="1689" t="s">
        <v>10008</v>
      </c>
      <c r="AI28" s="1689" t="s">
        <v>10009</v>
      </c>
      <c r="AJ28" s="1689" t="s">
        <v>4225</v>
      </c>
      <c r="AK28" s="1689" t="s">
        <v>10008</v>
      </c>
      <c r="AM28" s="1688"/>
      <c r="AN28" s="1690">
        <v>2</v>
      </c>
      <c r="AO28" s="1689" t="s">
        <v>4225</v>
      </c>
      <c r="AP28" s="1689" t="s">
        <v>410</v>
      </c>
      <c r="AQ28" s="1689" t="s">
        <v>10008</v>
      </c>
      <c r="AR28" s="1689" t="s">
        <v>10009</v>
      </c>
      <c r="AS28" s="1689" t="s">
        <v>4225</v>
      </c>
      <c r="AT28" s="1689" t="s">
        <v>10008</v>
      </c>
      <c r="AV28" s="1688"/>
      <c r="AW28" s="1690">
        <v>3</v>
      </c>
      <c r="AX28" s="1689" t="s">
        <v>4225</v>
      </c>
      <c r="AY28" s="1689" t="s">
        <v>410</v>
      </c>
      <c r="AZ28" s="1689" t="s">
        <v>10008</v>
      </c>
      <c r="BA28" s="1689" t="s">
        <v>10009</v>
      </c>
      <c r="BB28" s="1689" t="s">
        <v>4225</v>
      </c>
      <c r="BC28" s="1689" t="s">
        <v>10008</v>
      </c>
      <c r="BE28" s="1688"/>
      <c r="BF28" s="1690">
        <v>4</v>
      </c>
      <c r="BG28" s="1689" t="s">
        <v>4225</v>
      </c>
      <c r="BH28" s="1689" t="s">
        <v>410</v>
      </c>
      <c r="BI28" s="1689" t="s">
        <v>10008</v>
      </c>
      <c r="BJ28" s="1689" t="s">
        <v>10009</v>
      </c>
      <c r="BK28" s="1689" t="s">
        <v>4225</v>
      </c>
      <c r="BL28" s="1689" t="s">
        <v>10008</v>
      </c>
      <c r="BN28" s="1688"/>
      <c r="BO28" s="1690">
        <v>5</v>
      </c>
      <c r="BP28" s="1689" t="s">
        <v>4225</v>
      </c>
      <c r="BQ28" s="1689" t="s">
        <v>410</v>
      </c>
      <c r="BR28" s="1689" t="s">
        <v>10008</v>
      </c>
      <c r="BS28" s="1689" t="s">
        <v>10009</v>
      </c>
      <c r="BT28" s="1689" t="s">
        <v>4225</v>
      </c>
      <c r="BU28" s="1689" t="s">
        <v>10008</v>
      </c>
      <c r="BW28" s="1688"/>
      <c r="BX28" s="1690">
        <v>6</v>
      </c>
      <c r="BY28" s="1689" t="s">
        <v>4225</v>
      </c>
      <c r="BZ28" s="1689" t="s">
        <v>410</v>
      </c>
      <c r="CA28" s="1689" t="s">
        <v>10008</v>
      </c>
      <c r="CB28" s="1689" t="s">
        <v>10009</v>
      </c>
      <c r="CC28" s="1689" t="s">
        <v>4225</v>
      </c>
      <c r="CD28" s="1689" t="s">
        <v>10008</v>
      </c>
      <c r="CF28" s="1688"/>
      <c r="CG28" s="1690">
        <v>7</v>
      </c>
      <c r="CH28" s="1689" t="s">
        <v>4225</v>
      </c>
      <c r="CI28" s="1689" t="s">
        <v>410</v>
      </c>
      <c r="CJ28" s="1689" t="s">
        <v>10008</v>
      </c>
      <c r="CK28" s="1689" t="s">
        <v>10009</v>
      </c>
      <c r="CL28" s="1689" t="s">
        <v>4225</v>
      </c>
      <c r="CM28" s="1689" t="s">
        <v>10008</v>
      </c>
      <c r="CO28" s="1688"/>
      <c r="CP28" s="1690">
        <v>8</v>
      </c>
      <c r="CQ28" s="1689" t="s">
        <v>4225</v>
      </c>
      <c r="CR28" s="1689" t="s">
        <v>410</v>
      </c>
      <c r="CS28" s="1689" t="s">
        <v>10008</v>
      </c>
      <c r="CT28" s="1689" t="s">
        <v>10009</v>
      </c>
      <c r="CU28" s="1689" t="s">
        <v>4225</v>
      </c>
      <c r="CV28" s="1689" t="s">
        <v>10008</v>
      </c>
      <c r="CX28" s="1688"/>
      <c r="CY28" s="1690">
        <v>9</v>
      </c>
      <c r="CZ28" s="1689" t="s">
        <v>4225</v>
      </c>
      <c r="DA28" s="1689" t="s">
        <v>410</v>
      </c>
      <c r="DB28" s="1689" t="s">
        <v>10008</v>
      </c>
      <c r="DC28" s="1689" t="s">
        <v>10009</v>
      </c>
      <c r="DD28" s="1689" t="s">
        <v>4225</v>
      </c>
      <c r="DE28" s="1689" t="s">
        <v>10008</v>
      </c>
      <c r="DG28" s="1688"/>
      <c r="DH28" s="1690">
        <v>10</v>
      </c>
      <c r="DI28" s="1689" t="s">
        <v>4225</v>
      </c>
      <c r="DJ28" s="1689" t="s">
        <v>410</v>
      </c>
      <c r="DK28" s="1689" t="s">
        <v>10008</v>
      </c>
      <c r="DL28" s="1689" t="s">
        <v>10009</v>
      </c>
      <c r="DM28" s="1689" t="s">
        <v>4225</v>
      </c>
      <c r="DN28" s="1689" t="s">
        <v>10008</v>
      </c>
      <c r="DP28" s="1688"/>
      <c r="DQ28" s="1690">
        <v>11</v>
      </c>
      <c r="DR28" s="1689" t="s">
        <v>4225</v>
      </c>
      <c r="DS28" s="1689" t="s">
        <v>410</v>
      </c>
      <c r="DT28" s="1689" t="s">
        <v>10008</v>
      </c>
      <c r="DU28" s="1689" t="s">
        <v>10009</v>
      </c>
      <c r="DV28" s="1689" t="s">
        <v>4225</v>
      </c>
      <c r="DW28" s="1689" t="s">
        <v>10008</v>
      </c>
      <c r="DY28" s="1688"/>
      <c r="DZ28" s="1690">
        <v>12</v>
      </c>
      <c r="EA28" s="1689" t="s">
        <v>4225</v>
      </c>
      <c r="EB28" s="1689" t="s">
        <v>410</v>
      </c>
      <c r="EC28" s="1689" t="s">
        <v>10008</v>
      </c>
      <c r="ED28" s="1689" t="s">
        <v>10009</v>
      </c>
      <c r="EE28" s="1689" t="s">
        <v>4225</v>
      </c>
      <c r="EF28" s="1689" t="s">
        <v>10008</v>
      </c>
      <c r="EH28" s="1688"/>
      <c r="EI28" s="1690">
        <v>13</v>
      </c>
      <c r="EJ28" s="1689" t="s">
        <v>4225</v>
      </c>
      <c r="EK28" s="1689" t="s">
        <v>410</v>
      </c>
      <c r="EL28" s="1689" t="s">
        <v>10008</v>
      </c>
      <c r="EM28" s="1689" t="s">
        <v>10009</v>
      </c>
      <c r="EN28" s="1689" t="s">
        <v>4225</v>
      </c>
      <c r="EO28" s="1689" t="s">
        <v>10008</v>
      </c>
      <c r="EQ28" s="1688"/>
      <c r="ER28" s="1690">
        <v>14</v>
      </c>
      <c r="ES28" s="1689" t="s">
        <v>4225</v>
      </c>
      <c r="ET28" s="1689" t="s">
        <v>410</v>
      </c>
      <c r="EU28" s="1689" t="s">
        <v>10008</v>
      </c>
      <c r="EV28" s="1689" t="s">
        <v>10009</v>
      </c>
      <c r="EW28" s="1689" t="s">
        <v>4225</v>
      </c>
      <c r="EX28" s="1689" t="s">
        <v>10008</v>
      </c>
      <c r="EZ28" s="1688"/>
      <c r="FA28" s="1690">
        <v>15</v>
      </c>
      <c r="FB28" s="1689" t="s">
        <v>4225</v>
      </c>
      <c r="FC28" s="1689" t="s">
        <v>410</v>
      </c>
      <c r="FD28" s="1689" t="s">
        <v>10008</v>
      </c>
      <c r="FE28" s="1689" t="s">
        <v>10009</v>
      </c>
      <c r="FF28" s="1689" t="s">
        <v>4225</v>
      </c>
      <c r="FG28" s="1689" t="s">
        <v>10008</v>
      </c>
    </row>
    <row r="29" spans="1:163" ht="19.5" customHeight="1" x14ac:dyDescent="0.25">
      <c r="B29" s="1682">
        <v>2</v>
      </c>
      <c r="C29" s="1971"/>
      <c r="D29" s="1785"/>
      <c r="E29" s="1785"/>
      <c r="F29" s="1785"/>
      <c r="G29" s="1786"/>
      <c r="H29" s="1975" t="str">
        <f t="shared" ref="H29:H42" ca="1" si="0">IF(AB29=1," CUI incorect! ",IF(AND(C29="",OR(D29&lt;&gt;"",G29&gt;0))," CUI Lipsa! ", ""))</f>
        <v/>
      </c>
      <c r="J29" s="1695"/>
      <c r="N29" s="101"/>
      <c r="AA29" s="1696">
        <v>2</v>
      </c>
      <c r="AB29" s="1697" t="str">
        <f ca="1">INDIRECT(ADDRESS(34,29+MATCH(AA29,AD28:FG28,0),4,1))</f>
        <v/>
      </c>
      <c r="AD29" s="1687" t="s">
        <v>10011</v>
      </c>
      <c r="AE29" s="1691">
        <f>VLOOKUP(AE28,B28:C42,2,FALSE)</f>
        <v>0</v>
      </c>
      <c r="AF29" s="1692">
        <v>1</v>
      </c>
      <c r="AG29" s="1692" t="str">
        <f>IF(AF29&gt;AE31,"",VALUE(MID(AE30,AF29,1)))</f>
        <v/>
      </c>
      <c r="AH29" s="1692" t="str">
        <f>IF(OR(AE30="",AE31&gt;10,AF29&gt;=AE31),"",VLOOKUP(ABS(AF29-AE31),AJ29:AK37,2,FALSE))</f>
        <v/>
      </c>
      <c r="AI29" s="1693">
        <f>IF(OR(AE30="",AE31&gt;10,AF29&gt;=AE31),0,AG29*AH29)</f>
        <v>0</v>
      </c>
      <c r="AJ29" s="1692">
        <v>1</v>
      </c>
      <c r="AK29" s="1692">
        <v>2</v>
      </c>
      <c r="AM29" s="1687" t="s">
        <v>10011</v>
      </c>
      <c r="AN29" s="1691">
        <f>VLOOKUP(AN28,B28:C42,2,FALSE)</f>
        <v>0</v>
      </c>
      <c r="AO29" s="1692">
        <v>1</v>
      </c>
      <c r="AP29" s="1692" t="str">
        <f>IF(AO29&gt;AN31,"",VALUE(MID(AN30,AO29,1)))</f>
        <v/>
      </c>
      <c r="AQ29" s="1692" t="str">
        <f>IF(OR(AN30="",AN31&gt;10,AO29&gt;=AN31),"",VLOOKUP(ABS(AO29-AN31),AS29:AT37,2,FALSE))</f>
        <v/>
      </c>
      <c r="AR29" s="1693">
        <f>IF(OR(AN30="",AN31&gt;10,AO29&gt;=AN31),0,AP29*AQ29)</f>
        <v>0</v>
      </c>
      <c r="AS29" s="1692">
        <v>1</v>
      </c>
      <c r="AT29" s="1692">
        <v>2</v>
      </c>
      <c r="AV29" s="1687" t="s">
        <v>10011</v>
      </c>
      <c r="AW29" s="1691">
        <f>VLOOKUP(AW28,B28:C42,2,FALSE)</f>
        <v>0</v>
      </c>
      <c r="AX29" s="1692">
        <v>1</v>
      </c>
      <c r="AY29" s="1692" t="str">
        <f>IF(AX29&gt;AW31,"",VALUE(MID(AW30,AX29,1)))</f>
        <v/>
      </c>
      <c r="AZ29" s="1692" t="str">
        <f>IF(OR(AW30="",AW31&gt;10,AX29&gt;=AW31),"",VLOOKUP(ABS(AX29-AW31),BB29:BC37,2,FALSE))</f>
        <v/>
      </c>
      <c r="BA29" s="1693">
        <f>IF(OR(AW30="",AW31&gt;10,AX29&gt;=AW31),0,AY29*AZ29)</f>
        <v>0</v>
      </c>
      <c r="BB29" s="1692">
        <v>1</v>
      </c>
      <c r="BC29" s="1692">
        <v>2</v>
      </c>
      <c r="BE29" s="1687" t="s">
        <v>10011</v>
      </c>
      <c r="BF29" s="1691">
        <f>VLOOKUP(BF28,B28:C42,2,FALSE)</f>
        <v>0</v>
      </c>
      <c r="BG29" s="1692">
        <v>1</v>
      </c>
      <c r="BH29" s="1692" t="str">
        <f>IF(BG29&gt;BF31,"",VALUE(MID(BF30,BG29,1)))</f>
        <v/>
      </c>
      <c r="BI29" s="1692" t="str">
        <f>IF(OR(BF30="",BF31&gt;10,BG29&gt;=BF31),"",VLOOKUP(ABS(BG29-BF31),BK29:BL37,2,FALSE))</f>
        <v/>
      </c>
      <c r="BJ29" s="1693">
        <f>IF(OR(BF30="",BF31&gt;10,BG29&gt;=BF31),0,BH29*BI29)</f>
        <v>0</v>
      </c>
      <c r="BK29" s="1692">
        <v>1</v>
      </c>
      <c r="BL29" s="1692">
        <v>2</v>
      </c>
      <c r="BN29" s="1687" t="s">
        <v>10011</v>
      </c>
      <c r="BO29" s="1691">
        <f>VLOOKUP(BO28,B28:C42,2,FALSE)</f>
        <v>0</v>
      </c>
      <c r="BP29" s="1692">
        <v>1</v>
      </c>
      <c r="BQ29" s="1692" t="str">
        <f>IF(BP29&gt;BO31,"",VALUE(MID(BO30,BP29,1)))</f>
        <v/>
      </c>
      <c r="BR29" s="1692" t="str">
        <f>IF(OR(BO30="",BO31&gt;10,BP29&gt;=BO31),"",VLOOKUP(ABS(BP29-BO31),BT29:BU37,2,FALSE))</f>
        <v/>
      </c>
      <c r="BS29" s="1693">
        <f>IF(OR(BO30="",BO31&gt;10,BP29&gt;=BO31),0,BQ29*BR29)</f>
        <v>0</v>
      </c>
      <c r="BT29" s="1692">
        <v>1</v>
      </c>
      <c r="BU29" s="1692">
        <v>2</v>
      </c>
      <c r="BW29" s="1687" t="s">
        <v>10011</v>
      </c>
      <c r="BX29" s="1691">
        <f>VLOOKUP(BX28,B28:C42,2,FALSE)</f>
        <v>0</v>
      </c>
      <c r="BY29" s="1692">
        <v>1</v>
      </c>
      <c r="BZ29" s="1692" t="str">
        <f>IF(BY29&gt;BX31,"",VALUE(MID(BX30,BY29,1)))</f>
        <v/>
      </c>
      <c r="CA29" s="1692" t="str">
        <f>IF(OR(BX30="",BX31&gt;10,BY29&gt;=BX31),"",VLOOKUP(ABS(BY29-BX31),CC29:CD37,2,FALSE))</f>
        <v/>
      </c>
      <c r="CB29" s="1693">
        <f>IF(OR(BX30="",BX31&gt;10,BY29&gt;=BX31),0,BZ29*CA29)</f>
        <v>0</v>
      </c>
      <c r="CC29" s="1692">
        <v>1</v>
      </c>
      <c r="CD29" s="1692">
        <v>2</v>
      </c>
      <c r="CF29" s="1687" t="s">
        <v>10011</v>
      </c>
      <c r="CG29" s="1691">
        <f>VLOOKUP(CG28,B28:C42,2,FALSE)</f>
        <v>0</v>
      </c>
      <c r="CH29" s="1692">
        <v>1</v>
      </c>
      <c r="CI29" s="1692" t="str">
        <f>IF(CH29&gt;CG31,"",VALUE(MID(CG30,CH29,1)))</f>
        <v/>
      </c>
      <c r="CJ29" s="1692" t="str">
        <f>IF(OR(CG30="",CG31&gt;10,CH29&gt;=CG31),"",VLOOKUP(ABS(CH29-CG31),CL29:CM37,2,FALSE))</f>
        <v/>
      </c>
      <c r="CK29" s="1693">
        <f>IF(OR(CG30="",CG31&gt;10,CH29&gt;=CG31),0,CI29*CJ29)</f>
        <v>0</v>
      </c>
      <c r="CL29" s="1692">
        <v>1</v>
      </c>
      <c r="CM29" s="1692">
        <v>2</v>
      </c>
      <c r="CO29" s="1687" t="s">
        <v>10011</v>
      </c>
      <c r="CP29" s="1691">
        <f>VLOOKUP(CP28,B28:C42,2,FALSE)</f>
        <v>0</v>
      </c>
      <c r="CQ29" s="1692">
        <v>1</v>
      </c>
      <c r="CR29" s="1692" t="str">
        <f>IF(CQ29&gt;CP31,"",VALUE(MID(CP30,CQ29,1)))</f>
        <v/>
      </c>
      <c r="CS29" s="1692" t="str">
        <f>IF(OR(CP30="",CP31&gt;10,CQ29&gt;=CP31),"",VLOOKUP(ABS(CQ29-CP31),CU29:CV37,2,FALSE))</f>
        <v/>
      </c>
      <c r="CT29" s="1693">
        <f>IF(OR(CP30="",CP31&gt;10,CQ29&gt;=CP31),0,CR29*CS29)</f>
        <v>0</v>
      </c>
      <c r="CU29" s="1692">
        <v>1</v>
      </c>
      <c r="CV29" s="1692">
        <v>2</v>
      </c>
      <c r="CX29" s="1687" t="s">
        <v>10011</v>
      </c>
      <c r="CY29" s="1691">
        <f>VLOOKUP(CY28,B28:C42,2,FALSE)</f>
        <v>0</v>
      </c>
      <c r="CZ29" s="1692">
        <v>1</v>
      </c>
      <c r="DA29" s="1692" t="str">
        <f>IF(CZ29&gt;CY31,"",VALUE(MID(CY30,CZ29,1)))</f>
        <v/>
      </c>
      <c r="DB29" s="1692" t="str">
        <f>IF(OR(CY30="",CY31&gt;10,CZ29&gt;=CY31),"",VLOOKUP(ABS(CZ29-CY31),DD29:DE37,2,FALSE))</f>
        <v/>
      </c>
      <c r="DC29" s="1693">
        <f>IF(OR(CY30="",CY31&gt;10,CZ29&gt;=CY31),0,DA29*DB29)</f>
        <v>0</v>
      </c>
      <c r="DD29" s="1692">
        <v>1</v>
      </c>
      <c r="DE29" s="1692">
        <v>2</v>
      </c>
      <c r="DG29" s="1687" t="s">
        <v>10011</v>
      </c>
      <c r="DH29" s="1691">
        <f>VLOOKUP(DH28,B28:C42,2,FALSE)</f>
        <v>0</v>
      </c>
      <c r="DI29" s="1692">
        <v>1</v>
      </c>
      <c r="DJ29" s="1692" t="str">
        <f>IF(DI29&gt;DH31,"",VALUE(MID(DH30,DI29,1)))</f>
        <v/>
      </c>
      <c r="DK29" s="1692" t="str">
        <f>IF(OR(DH30="",DH31&gt;10,DI29&gt;=DH31),"",VLOOKUP(ABS(DI29-DH31),DM29:DN37,2,FALSE))</f>
        <v/>
      </c>
      <c r="DL29" s="1693">
        <f>IF(OR(DH30="",DH31&gt;10,DI29&gt;=DH31),0,DJ29*DK29)</f>
        <v>0</v>
      </c>
      <c r="DM29" s="1692">
        <v>1</v>
      </c>
      <c r="DN29" s="1692">
        <v>2</v>
      </c>
      <c r="DP29" s="1687" t="s">
        <v>10011</v>
      </c>
      <c r="DQ29" s="1691">
        <f>VLOOKUP(DQ28,B28:C42,2,FALSE)</f>
        <v>0</v>
      </c>
      <c r="DR29" s="1692">
        <v>1</v>
      </c>
      <c r="DS29" s="1692" t="str">
        <f>IF(DR29&gt;DQ31,"",VALUE(MID(DQ30,DR29,1)))</f>
        <v/>
      </c>
      <c r="DT29" s="1692" t="str">
        <f>IF(OR(DQ30="",DQ31&gt;10,DR29&gt;=DQ31),"",VLOOKUP(ABS(DR29-DQ31),DV29:DW37,2,FALSE))</f>
        <v/>
      </c>
      <c r="DU29" s="1693">
        <f>IF(OR(DQ30="",DQ31&gt;10,DR29&gt;=DQ31),0,DS29*DT29)</f>
        <v>0</v>
      </c>
      <c r="DV29" s="1692">
        <v>1</v>
      </c>
      <c r="DW29" s="1692">
        <v>2</v>
      </c>
      <c r="DY29" s="1687" t="s">
        <v>10011</v>
      </c>
      <c r="DZ29" s="1691">
        <f>VLOOKUP(DZ28,B28:C42,2,FALSE)</f>
        <v>0</v>
      </c>
      <c r="EA29" s="1692">
        <v>1</v>
      </c>
      <c r="EB29" s="1692" t="str">
        <f>IF(EA29&gt;DZ31,"",VALUE(MID(DZ30,EA29,1)))</f>
        <v/>
      </c>
      <c r="EC29" s="1692" t="str">
        <f>IF(OR(DZ30="",DZ31&gt;10,EA29&gt;=DZ31),"",VLOOKUP(ABS(EA29-DZ31),EE29:EF37,2,FALSE))</f>
        <v/>
      </c>
      <c r="ED29" s="1693">
        <f>IF(OR(DZ30="",DZ31&gt;10,EA29&gt;=DZ31),0,EB29*EC29)</f>
        <v>0</v>
      </c>
      <c r="EE29" s="1692">
        <v>1</v>
      </c>
      <c r="EF29" s="1692">
        <v>2</v>
      </c>
      <c r="EH29" s="1687" t="s">
        <v>10011</v>
      </c>
      <c r="EI29" s="1691">
        <f>VLOOKUP(EI28,B28:C42,2,FALSE)</f>
        <v>0</v>
      </c>
      <c r="EJ29" s="1692">
        <v>1</v>
      </c>
      <c r="EK29" s="1692" t="str">
        <f>IF(EJ29&gt;EI31,"",VALUE(MID(EI30,EJ29,1)))</f>
        <v/>
      </c>
      <c r="EL29" s="1692" t="str">
        <f>IF(OR(EI30="",EI31&gt;10,EJ29&gt;=EI31),"",VLOOKUP(ABS(EJ29-EI31),EN29:EO37,2,FALSE))</f>
        <v/>
      </c>
      <c r="EM29" s="1693">
        <f>IF(OR(EI30="",EI31&gt;10,EJ29&gt;=EI31),0,EK29*EL29)</f>
        <v>0</v>
      </c>
      <c r="EN29" s="1692">
        <v>1</v>
      </c>
      <c r="EO29" s="1692">
        <v>2</v>
      </c>
      <c r="EQ29" s="1687" t="s">
        <v>10011</v>
      </c>
      <c r="ER29" s="1691">
        <f>VLOOKUP(ER28,B28:C42,2,FALSE)</f>
        <v>0</v>
      </c>
      <c r="ES29" s="1692">
        <v>1</v>
      </c>
      <c r="ET29" s="1692" t="str">
        <f>IF(ES29&gt;ER31,"",VALUE(MID(ER30,ES29,1)))</f>
        <v/>
      </c>
      <c r="EU29" s="1692" t="str">
        <f>IF(OR(ER30="",ER31&gt;10,ES29&gt;=ER31),"",VLOOKUP(ABS(ES29-ER31),EW29:EX37,2,FALSE))</f>
        <v/>
      </c>
      <c r="EV29" s="1693">
        <f>IF(OR(ER30="",ER31&gt;10,ES29&gt;=ER31),0,ET29*EU29)</f>
        <v>0</v>
      </c>
      <c r="EW29" s="1692">
        <v>1</v>
      </c>
      <c r="EX29" s="1692">
        <v>2</v>
      </c>
      <c r="EZ29" s="1687" t="s">
        <v>10011</v>
      </c>
      <c r="FA29" s="1691">
        <f>VLOOKUP(FA28,B28:C42,2,FALSE)</f>
        <v>0</v>
      </c>
      <c r="FB29" s="1692">
        <v>1</v>
      </c>
      <c r="FC29" s="1692" t="str">
        <f>IF(FB29&gt;FA31,"",VALUE(MID(FA30,FB29,1)))</f>
        <v/>
      </c>
      <c r="FD29" s="1692" t="str">
        <f>IF(OR(FA30="",FA31&gt;10,FB29&gt;=FA31),"",VLOOKUP(ABS(FB29-FA31),FF29:FG37,2,FALSE))</f>
        <v/>
      </c>
      <c r="FE29" s="1693">
        <f>IF(OR(FA30="",FA31&gt;10,FB29&gt;=FA31),0,FC29*FD29)</f>
        <v>0</v>
      </c>
      <c r="FF29" s="1692">
        <v>1</v>
      </c>
      <c r="FG29" s="1692">
        <v>2</v>
      </c>
    </row>
    <row r="30" spans="1:163" ht="19.5" customHeight="1" x14ac:dyDescent="0.25">
      <c r="B30" s="1682">
        <v>3</v>
      </c>
      <c r="C30" s="1971"/>
      <c r="D30" s="1785"/>
      <c r="E30" s="1785"/>
      <c r="F30" s="1785"/>
      <c r="G30" s="1786"/>
      <c r="H30" s="1975" t="str">
        <f t="shared" ca="1" si="0"/>
        <v/>
      </c>
      <c r="N30" s="101"/>
      <c r="AA30" s="1696">
        <v>3</v>
      </c>
      <c r="AB30" s="1697" t="str">
        <f ca="1">INDIRECT(ADDRESS(34,29+MATCH(AA30,AD28:FG28,0),4,1))</f>
        <v/>
      </c>
      <c r="AD30" s="1687" t="s">
        <v>10010</v>
      </c>
      <c r="AE30" s="1691" t="str">
        <f>IF(OR(AE29="",AE29=0),"",AE29)</f>
        <v/>
      </c>
      <c r="AF30" s="1692">
        <v>2</v>
      </c>
      <c r="AG30" s="1692" t="str">
        <f>IF(AF30&gt;AE31,"",VALUE(MID(AE30,AF30,1)))</f>
        <v/>
      </c>
      <c r="AH30" s="1692" t="str">
        <f>IF(OR(AE30="",AE31&gt;10,AF30&gt;=AE31),"",VLOOKUP(ABS(AF30-AE31),AJ29:AK37,2,FALSE))</f>
        <v/>
      </c>
      <c r="AI30" s="1693">
        <f>IF(OR(AE30="",AE31&gt;10,AF30&gt;=AE31),0,AG30*AH30)</f>
        <v>0</v>
      </c>
      <c r="AJ30" s="1692">
        <v>2</v>
      </c>
      <c r="AK30" s="1692">
        <v>3</v>
      </c>
      <c r="AM30" s="1687" t="s">
        <v>10010</v>
      </c>
      <c r="AN30" s="1691" t="str">
        <f>IF(OR(AN29="",AN29=0),"",AN29)</f>
        <v/>
      </c>
      <c r="AO30" s="1692">
        <v>2</v>
      </c>
      <c r="AP30" s="1692" t="str">
        <f>IF(AO30&gt;AN31,"",VALUE(MID(AN30,AO30,1)))</f>
        <v/>
      </c>
      <c r="AQ30" s="1692" t="str">
        <f>IF(OR(AN30="",AN31&gt;10,AO30&gt;=AN31),"",VLOOKUP(ABS(AO30-AN31),AS29:AT37,2,FALSE))</f>
        <v/>
      </c>
      <c r="AR30" s="1693">
        <f>IF(OR(AN30="",AN31&gt;10,AO30&gt;=AN31),0,AP30*AQ30)</f>
        <v>0</v>
      </c>
      <c r="AS30" s="1692">
        <v>2</v>
      </c>
      <c r="AT30" s="1692">
        <v>3</v>
      </c>
      <c r="AV30" s="1687" t="s">
        <v>10010</v>
      </c>
      <c r="AW30" s="1691" t="str">
        <f>IF(OR(AW29="",AW29=0),"",AW29)</f>
        <v/>
      </c>
      <c r="AX30" s="1692">
        <v>2</v>
      </c>
      <c r="AY30" s="1692" t="str">
        <f>IF(AX30&gt;AW31,"",VALUE(MID(AW30,AX30,1)))</f>
        <v/>
      </c>
      <c r="AZ30" s="1692" t="str">
        <f>IF(OR(AW30="",AW31&gt;10,AX30&gt;=AW31),"",VLOOKUP(ABS(AX30-AW31),BB29:BC37,2,FALSE))</f>
        <v/>
      </c>
      <c r="BA30" s="1693">
        <f>IF(OR(AW30="",AW31&gt;10,AX30&gt;=AW31),0,AY30*AZ30)</f>
        <v>0</v>
      </c>
      <c r="BB30" s="1692">
        <v>2</v>
      </c>
      <c r="BC30" s="1692">
        <v>3</v>
      </c>
      <c r="BE30" s="1687" t="s">
        <v>10010</v>
      </c>
      <c r="BF30" s="1691" t="str">
        <f>IF(OR(BF29="",BF29=0),"",BF29)</f>
        <v/>
      </c>
      <c r="BG30" s="1692">
        <v>2</v>
      </c>
      <c r="BH30" s="1692" t="str">
        <f>IF(BG30&gt;BF31,"",VALUE(MID(BF30,BG30,1)))</f>
        <v/>
      </c>
      <c r="BI30" s="1692" t="str">
        <f>IF(OR(BF30="",BF31&gt;10,BG30&gt;=BF31),"",VLOOKUP(ABS(BG30-BF31),BK29:BL37,2,FALSE))</f>
        <v/>
      </c>
      <c r="BJ30" s="1693">
        <f>IF(OR(BF30="",BF31&gt;10,BG30&gt;=BF31),0,BH30*BI30)</f>
        <v>0</v>
      </c>
      <c r="BK30" s="1692">
        <v>2</v>
      </c>
      <c r="BL30" s="1692">
        <v>3</v>
      </c>
      <c r="BN30" s="1687" t="s">
        <v>10010</v>
      </c>
      <c r="BO30" s="1691" t="str">
        <f>IF(OR(BO29="",BO29=0),"",BO29)</f>
        <v/>
      </c>
      <c r="BP30" s="1692">
        <v>2</v>
      </c>
      <c r="BQ30" s="1692" t="str">
        <f>IF(BP30&gt;BO31,"",VALUE(MID(BO30,BP30,1)))</f>
        <v/>
      </c>
      <c r="BR30" s="1692" t="str">
        <f>IF(OR(BO30="",BO31&gt;10,BP30&gt;=BO31),"",VLOOKUP(ABS(BP30-BO31),BT29:BU37,2,FALSE))</f>
        <v/>
      </c>
      <c r="BS30" s="1693">
        <f>IF(OR(BO30="",BO31&gt;10,BP30&gt;=BO31),0,BQ30*BR30)</f>
        <v>0</v>
      </c>
      <c r="BT30" s="1692">
        <v>2</v>
      </c>
      <c r="BU30" s="1692">
        <v>3</v>
      </c>
      <c r="BW30" s="1687" t="s">
        <v>10010</v>
      </c>
      <c r="BX30" s="1691" t="str">
        <f>IF(OR(BX29="",BX29=0),"",BX29)</f>
        <v/>
      </c>
      <c r="BY30" s="1692">
        <v>2</v>
      </c>
      <c r="BZ30" s="1692" t="str">
        <f>IF(BY30&gt;BX31,"",VALUE(MID(BX30,BY30,1)))</f>
        <v/>
      </c>
      <c r="CA30" s="1692" t="str">
        <f>IF(OR(BX30="",BX31&gt;10,BY30&gt;=BX31),"",VLOOKUP(ABS(BY30-BX31),CC29:CD37,2,FALSE))</f>
        <v/>
      </c>
      <c r="CB30" s="1693">
        <f>IF(OR(BX30="",BX31&gt;10,BY30&gt;=BX31),0,BZ30*CA30)</f>
        <v>0</v>
      </c>
      <c r="CC30" s="1692">
        <v>2</v>
      </c>
      <c r="CD30" s="1692">
        <v>3</v>
      </c>
      <c r="CF30" s="1687" t="s">
        <v>10010</v>
      </c>
      <c r="CG30" s="1691" t="str">
        <f>IF(OR(CG29="",CG29=0),"",CG29)</f>
        <v/>
      </c>
      <c r="CH30" s="1692">
        <v>2</v>
      </c>
      <c r="CI30" s="1692" t="str">
        <f>IF(CH30&gt;CG31,"",VALUE(MID(CG30,CH30,1)))</f>
        <v/>
      </c>
      <c r="CJ30" s="1692" t="str">
        <f>IF(OR(CG30="",CG31&gt;10,CH30&gt;=CG31),"",VLOOKUP(ABS(CH30-CG31),CL29:CM37,2,FALSE))</f>
        <v/>
      </c>
      <c r="CK30" s="1693">
        <f>IF(OR(CG30="",CG31&gt;10,CH30&gt;=CG31),0,CI30*CJ30)</f>
        <v>0</v>
      </c>
      <c r="CL30" s="1692">
        <v>2</v>
      </c>
      <c r="CM30" s="1692">
        <v>3</v>
      </c>
      <c r="CO30" s="1687" t="s">
        <v>10010</v>
      </c>
      <c r="CP30" s="1691" t="str">
        <f>IF(OR(CP29="",CP29=0),"",CP29)</f>
        <v/>
      </c>
      <c r="CQ30" s="1692">
        <v>2</v>
      </c>
      <c r="CR30" s="1692" t="str">
        <f>IF(CQ30&gt;CP31,"",VALUE(MID(CP30,CQ30,1)))</f>
        <v/>
      </c>
      <c r="CS30" s="1692" t="str">
        <f>IF(OR(CP30="",CP31&gt;10,CQ30&gt;=CP31),"",VLOOKUP(ABS(CQ30-CP31),CU29:CV37,2,FALSE))</f>
        <v/>
      </c>
      <c r="CT30" s="1693">
        <f>IF(OR(CP30="",CP31&gt;10,CQ30&gt;=CP31),0,CR30*CS30)</f>
        <v>0</v>
      </c>
      <c r="CU30" s="1692">
        <v>2</v>
      </c>
      <c r="CV30" s="1692">
        <v>3</v>
      </c>
      <c r="CX30" s="1687" t="s">
        <v>10010</v>
      </c>
      <c r="CY30" s="1691" t="str">
        <f>IF(OR(CY29="",CY29=0),"",CY29)</f>
        <v/>
      </c>
      <c r="CZ30" s="1692">
        <v>2</v>
      </c>
      <c r="DA30" s="1692" t="str">
        <f>IF(CZ30&gt;CY31,"",VALUE(MID(CY30,CZ30,1)))</f>
        <v/>
      </c>
      <c r="DB30" s="1692" t="str">
        <f>IF(OR(CY30="",CY31&gt;10,CZ30&gt;=CY31),"",VLOOKUP(ABS(CZ30-CY31),DD29:DE37,2,FALSE))</f>
        <v/>
      </c>
      <c r="DC30" s="1693">
        <f>IF(OR(CY30="",CY31&gt;10,CZ30&gt;=CY31),0,DA30*DB30)</f>
        <v>0</v>
      </c>
      <c r="DD30" s="1692">
        <v>2</v>
      </c>
      <c r="DE30" s="1692">
        <v>3</v>
      </c>
      <c r="DG30" s="1687" t="s">
        <v>10010</v>
      </c>
      <c r="DH30" s="1691" t="str">
        <f>IF(OR(DH29="",DH29=0),"",DH29)</f>
        <v/>
      </c>
      <c r="DI30" s="1692">
        <v>2</v>
      </c>
      <c r="DJ30" s="1692" t="str">
        <f>IF(DI30&gt;DH31,"",VALUE(MID(DH30,DI30,1)))</f>
        <v/>
      </c>
      <c r="DK30" s="1692" t="str">
        <f>IF(OR(DH30="",DH31&gt;10,DI30&gt;=DH31),"",VLOOKUP(ABS(DI30-DH31),DM29:DN37,2,FALSE))</f>
        <v/>
      </c>
      <c r="DL30" s="1693">
        <f>IF(OR(DH30="",DH31&gt;10,DI30&gt;=DH31),0,DJ30*DK30)</f>
        <v>0</v>
      </c>
      <c r="DM30" s="1692">
        <v>2</v>
      </c>
      <c r="DN30" s="1692">
        <v>3</v>
      </c>
      <c r="DP30" s="1687" t="s">
        <v>10010</v>
      </c>
      <c r="DQ30" s="1691" t="str">
        <f>IF(OR(DQ29="",DQ29=0),"",DQ29)</f>
        <v/>
      </c>
      <c r="DR30" s="1692">
        <v>2</v>
      </c>
      <c r="DS30" s="1692" t="str">
        <f>IF(DR30&gt;DQ31,"",VALUE(MID(DQ30,DR30,1)))</f>
        <v/>
      </c>
      <c r="DT30" s="1692" t="str">
        <f>IF(OR(DQ30="",DQ31&gt;10,DR30&gt;=DQ31),"",VLOOKUP(ABS(DR30-DQ31),DV29:DW37,2,FALSE))</f>
        <v/>
      </c>
      <c r="DU30" s="1693">
        <f>IF(OR(DQ30="",DQ31&gt;10,DR30&gt;=DQ31),0,DS30*DT30)</f>
        <v>0</v>
      </c>
      <c r="DV30" s="1692">
        <v>2</v>
      </c>
      <c r="DW30" s="1692">
        <v>3</v>
      </c>
      <c r="DY30" s="1687" t="s">
        <v>10010</v>
      </c>
      <c r="DZ30" s="1691" t="str">
        <f>IF(OR(DZ29="",DZ29=0),"",DZ29)</f>
        <v/>
      </c>
      <c r="EA30" s="1692">
        <v>2</v>
      </c>
      <c r="EB30" s="1692" t="str">
        <f>IF(EA30&gt;DZ31,"",VALUE(MID(DZ30,EA30,1)))</f>
        <v/>
      </c>
      <c r="EC30" s="1692" t="str">
        <f>IF(OR(DZ30="",DZ31&gt;10,EA30&gt;=DZ31),"",VLOOKUP(ABS(EA30-DZ31),EE29:EF37,2,FALSE))</f>
        <v/>
      </c>
      <c r="ED30" s="1693">
        <f>IF(OR(DZ30="",DZ31&gt;10,EA30&gt;=DZ31),0,EB30*EC30)</f>
        <v>0</v>
      </c>
      <c r="EE30" s="1692">
        <v>2</v>
      </c>
      <c r="EF30" s="1692">
        <v>3</v>
      </c>
      <c r="EH30" s="1687" t="s">
        <v>10010</v>
      </c>
      <c r="EI30" s="1691" t="str">
        <f>IF(OR(EI29="",EI29=0),"",EI29)</f>
        <v/>
      </c>
      <c r="EJ30" s="1692">
        <v>2</v>
      </c>
      <c r="EK30" s="1692" t="str">
        <f>IF(EJ30&gt;EI31,"",VALUE(MID(EI30,EJ30,1)))</f>
        <v/>
      </c>
      <c r="EL30" s="1692" t="str">
        <f>IF(OR(EI30="",EI31&gt;10,EJ30&gt;=EI31),"",VLOOKUP(ABS(EJ30-EI31),EN29:EO37,2,FALSE))</f>
        <v/>
      </c>
      <c r="EM30" s="1693">
        <f>IF(OR(EI30="",EI31&gt;10,EJ30&gt;=EI31),0,EK30*EL30)</f>
        <v>0</v>
      </c>
      <c r="EN30" s="1692">
        <v>2</v>
      </c>
      <c r="EO30" s="1692">
        <v>3</v>
      </c>
      <c r="EQ30" s="1687" t="s">
        <v>10010</v>
      </c>
      <c r="ER30" s="1691" t="str">
        <f>IF(OR(ER29="",ER29=0),"",ER29)</f>
        <v/>
      </c>
      <c r="ES30" s="1692">
        <v>2</v>
      </c>
      <c r="ET30" s="1692" t="str">
        <f>IF(ES30&gt;ER31,"",VALUE(MID(ER30,ES30,1)))</f>
        <v/>
      </c>
      <c r="EU30" s="1692" t="str">
        <f>IF(OR(ER30="",ER31&gt;10,ES30&gt;=ER31),"",VLOOKUP(ABS(ES30-ER31),EW29:EX37,2,FALSE))</f>
        <v/>
      </c>
      <c r="EV30" s="1693">
        <f>IF(OR(ER30="",ER31&gt;10,ES30&gt;=ER31),0,ET30*EU30)</f>
        <v>0</v>
      </c>
      <c r="EW30" s="1692">
        <v>2</v>
      </c>
      <c r="EX30" s="1692">
        <v>3</v>
      </c>
      <c r="EZ30" s="1687" t="s">
        <v>10010</v>
      </c>
      <c r="FA30" s="1691" t="str">
        <f>IF(OR(FA29="",FA29=0),"",FA29)</f>
        <v/>
      </c>
      <c r="FB30" s="1692">
        <v>2</v>
      </c>
      <c r="FC30" s="1692" t="str">
        <f>IF(FB30&gt;FA31,"",VALUE(MID(FA30,FB30,1)))</f>
        <v/>
      </c>
      <c r="FD30" s="1692" t="str">
        <f>IF(OR(FA30="",FA31&gt;10,FB30&gt;=FA31),"",VLOOKUP(ABS(FB30-FA31),FF29:FG37,2,FALSE))</f>
        <v/>
      </c>
      <c r="FE30" s="1693">
        <f>IF(OR(FA30="",FA31&gt;10,FB30&gt;=FA31),0,FC30*FD30)</f>
        <v>0</v>
      </c>
      <c r="FF30" s="1692">
        <v>2</v>
      </c>
      <c r="FG30" s="1692">
        <v>3</v>
      </c>
    </row>
    <row r="31" spans="1:163" ht="19.5" customHeight="1" x14ac:dyDescent="0.25">
      <c r="B31" s="1682">
        <v>4</v>
      </c>
      <c r="C31" s="1971"/>
      <c r="D31" s="1785"/>
      <c r="E31" s="1785"/>
      <c r="F31" s="1785"/>
      <c r="G31" s="1786"/>
      <c r="H31" s="1975" t="str">
        <f t="shared" ca="1" si="0"/>
        <v/>
      </c>
      <c r="N31" s="101"/>
      <c r="AA31" s="1696">
        <v>4</v>
      </c>
      <c r="AB31" s="1697" t="str">
        <f ca="1">INDIRECT(ADDRESS(34,29+MATCH(AA31,AD28:FG28,0),4,1))</f>
        <v/>
      </c>
      <c r="AD31" s="1687" t="s">
        <v>10012</v>
      </c>
      <c r="AE31" s="1691">
        <f>LEN(AE30)</f>
        <v>0</v>
      </c>
      <c r="AF31" s="1692">
        <v>3</v>
      </c>
      <c r="AG31" s="1692" t="str">
        <f>IF(AF31&gt;AE31,"",VALUE(MID(AE30,AF31,1)))</f>
        <v/>
      </c>
      <c r="AH31" s="1692" t="str">
        <f>IF(OR(AE30="",AE31&gt;10,AF31&gt;=AE31),"",VLOOKUP(ABS(AF31-AE31),AJ29:AK37,2,FALSE))</f>
        <v/>
      </c>
      <c r="AI31" s="1693">
        <f>IF(OR(AE30="",AE31&gt;10,AF31&gt;=AE31),0,AG31*AH31)</f>
        <v>0</v>
      </c>
      <c r="AJ31" s="1692">
        <v>3</v>
      </c>
      <c r="AK31" s="1692">
        <v>5</v>
      </c>
      <c r="AM31" s="1687" t="s">
        <v>10012</v>
      </c>
      <c r="AN31" s="1691">
        <f>LEN(AN30)</f>
        <v>0</v>
      </c>
      <c r="AO31" s="1692">
        <v>3</v>
      </c>
      <c r="AP31" s="1692" t="str">
        <f>IF(AO31&gt;AN31,"",VALUE(MID(AN30,AO31,1)))</f>
        <v/>
      </c>
      <c r="AQ31" s="1692" t="str">
        <f>IF(OR(AN30="",AN31&gt;10,AO31&gt;=AN31),"",VLOOKUP(ABS(AO31-AN31),AS29:AT37,2,FALSE))</f>
        <v/>
      </c>
      <c r="AR31" s="1693">
        <f>IF(OR(AN30="",AN31&gt;10,AO31&gt;=AN31),0,AP31*AQ31)</f>
        <v>0</v>
      </c>
      <c r="AS31" s="1692">
        <v>3</v>
      </c>
      <c r="AT31" s="1692">
        <v>5</v>
      </c>
      <c r="AV31" s="1687" t="s">
        <v>10012</v>
      </c>
      <c r="AW31" s="1691">
        <f>LEN(AW30)</f>
        <v>0</v>
      </c>
      <c r="AX31" s="1692">
        <v>3</v>
      </c>
      <c r="AY31" s="1692" t="str">
        <f>IF(AX31&gt;AW31,"",VALUE(MID(AW30,AX31,1)))</f>
        <v/>
      </c>
      <c r="AZ31" s="1692" t="str">
        <f>IF(OR(AW30="",AW31&gt;10,AX31&gt;=AW31),"",VLOOKUP(ABS(AX31-AW31),BB29:BC37,2,FALSE))</f>
        <v/>
      </c>
      <c r="BA31" s="1693">
        <f>IF(OR(AW30="",AW31&gt;10,AX31&gt;=AW31),0,AY31*AZ31)</f>
        <v>0</v>
      </c>
      <c r="BB31" s="1692">
        <v>3</v>
      </c>
      <c r="BC31" s="1692">
        <v>5</v>
      </c>
      <c r="BE31" s="1687" t="s">
        <v>10012</v>
      </c>
      <c r="BF31" s="1691">
        <f>LEN(BF30)</f>
        <v>0</v>
      </c>
      <c r="BG31" s="1692">
        <v>3</v>
      </c>
      <c r="BH31" s="1692" t="str">
        <f>IF(BG31&gt;BF31,"",VALUE(MID(BF30,BG31,1)))</f>
        <v/>
      </c>
      <c r="BI31" s="1692" t="str">
        <f>IF(OR(BF30="",BF31&gt;10,BG31&gt;=BF31),"",VLOOKUP(ABS(BG31-BF31),BK29:BL37,2,FALSE))</f>
        <v/>
      </c>
      <c r="BJ31" s="1693">
        <f>IF(OR(BF30="",BF31&gt;10,BG31&gt;=BF31),0,BH31*BI31)</f>
        <v>0</v>
      </c>
      <c r="BK31" s="1692">
        <v>3</v>
      </c>
      <c r="BL31" s="1692">
        <v>5</v>
      </c>
      <c r="BN31" s="1687" t="s">
        <v>10012</v>
      </c>
      <c r="BO31" s="1691">
        <f>LEN(BO30)</f>
        <v>0</v>
      </c>
      <c r="BP31" s="1692">
        <v>3</v>
      </c>
      <c r="BQ31" s="1692" t="str">
        <f>IF(BP31&gt;BO31,"",VALUE(MID(BO30,BP31,1)))</f>
        <v/>
      </c>
      <c r="BR31" s="1692" t="str">
        <f>IF(OR(BO30="",BO31&gt;10,BP31&gt;=BO31),"",VLOOKUP(ABS(BP31-BO31),BT29:BU37,2,FALSE))</f>
        <v/>
      </c>
      <c r="BS31" s="1693">
        <f>IF(OR(BO30="",BO31&gt;10,BP31&gt;=BO31),0,BQ31*BR31)</f>
        <v>0</v>
      </c>
      <c r="BT31" s="1692">
        <v>3</v>
      </c>
      <c r="BU31" s="1692">
        <v>5</v>
      </c>
      <c r="BW31" s="1687" t="s">
        <v>10012</v>
      </c>
      <c r="BX31" s="1691">
        <f>LEN(BX30)</f>
        <v>0</v>
      </c>
      <c r="BY31" s="1692">
        <v>3</v>
      </c>
      <c r="BZ31" s="1692" t="str">
        <f>IF(BY31&gt;BX31,"",VALUE(MID(BX30,BY31,1)))</f>
        <v/>
      </c>
      <c r="CA31" s="1692" t="str">
        <f>IF(OR(BX30="",BX31&gt;10,BY31&gt;=BX31),"",VLOOKUP(ABS(BY31-BX31),CC29:CD37,2,FALSE))</f>
        <v/>
      </c>
      <c r="CB31" s="1693">
        <f>IF(OR(BX30="",BX31&gt;10,BY31&gt;=BX31),0,BZ31*CA31)</f>
        <v>0</v>
      </c>
      <c r="CC31" s="1692">
        <v>3</v>
      </c>
      <c r="CD31" s="1692">
        <v>5</v>
      </c>
      <c r="CF31" s="1687" t="s">
        <v>10012</v>
      </c>
      <c r="CG31" s="1691">
        <f>LEN(CG30)</f>
        <v>0</v>
      </c>
      <c r="CH31" s="1692">
        <v>3</v>
      </c>
      <c r="CI31" s="1692" t="str">
        <f>IF(CH31&gt;CG31,"",VALUE(MID(CG30,CH31,1)))</f>
        <v/>
      </c>
      <c r="CJ31" s="1692" t="str">
        <f>IF(OR(CG30="",CG31&gt;10,CH31&gt;=CG31),"",VLOOKUP(ABS(CH31-CG31),CL29:CM37,2,FALSE))</f>
        <v/>
      </c>
      <c r="CK31" s="1693">
        <f>IF(OR(CG30="",CG31&gt;10,CH31&gt;=CG31),0,CI31*CJ31)</f>
        <v>0</v>
      </c>
      <c r="CL31" s="1692">
        <v>3</v>
      </c>
      <c r="CM31" s="1692">
        <v>5</v>
      </c>
      <c r="CO31" s="1687" t="s">
        <v>10012</v>
      </c>
      <c r="CP31" s="1691">
        <f>LEN(CP30)</f>
        <v>0</v>
      </c>
      <c r="CQ31" s="1692">
        <v>3</v>
      </c>
      <c r="CR31" s="1692" t="str">
        <f>IF(CQ31&gt;CP31,"",VALUE(MID(CP30,CQ31,1)))</f>
        <v/>
      </c>
      <c r="CS31" s="1692" t="str">
        <f>IF(OR(CP30="",CP31&gt;10,CQ31&gt;=CP31),"",VLOOKUP(ABS(CQ31-CP31),CU29:CV37,2,FALSE))</f>
        <v/>
      </c>
      <c r="CT31" s="1693">
        <f>IF(OR(CP30="",CP31&gt;10,CQ31&gt;=CP31),0,CR31*CS31)</f>
        <v>0</v>
      </c>
      <c r="CU31" s="1692">
        <v>3</v>
      </c>
      <c r="CV31" s="1692">
        <v>5</v>
      </c>
      <c r="CX31" s="1687" t="s">
        <v>10012</v>
      </c>
      <c r="CY31" s="1691">
        <f>LEN(CY30)</f>
        <v>0</v>
      </c>
      <c r="CZ31" s="1692">
        <v>3</v>
      </c>
      <c r="DA31" s="1692" t="str">
        <f>IF(CZ31&gt;CY31,"",VALUE(MID(CY30,CZ31,1)))</f>
        <v/>
      </c>
      <c r="DB31" s="1692" t="str">
        <f>IF(OR(CY30="",CY31&gt;10,CZ31&gt;=CY31),"",VLOOKUP(ABS(CZ31-CY31),DD29:DE37,2,FALSE))</f>
        <v/>
      </c>
      <c r="DC31" s="1693">
        <f>IF(OR(CY30="",CY31&gt;10,CZ31&gt;=CY31),0,DA31*DB31)</f>
        <v>0</v>
      </c>
      <c r="DD31" s="1692">
        <v>3</v>
      </c>
      <c r="DE31" s="1692">
        <v>5</v>
      </c>
      <c r="DG31" s="1687" t="s">
        <v>10012</v>
      </c>
      <c r="DH31" s="1691">
        <f>LEN(DH30)</f>
        <v>0</v>
      </c>
      <c r="DI31" s="1692">
        <v>3</v>
      </c>
      <c r="DJ31" s="1692" t="str">
        <f>IF(DI31&gt;DH31,"",VALUE(MID(DH30,DI31,1)))</f>
        <v/>
      </c>
      <c r="DK31" s="1692" t="str">
        <f>IF(OR(DH30="",DH31&gt;10,DI31&gt;=DH31),"",VLOOKUP(ABS(DI31-DH31),DM29:DN37,2,FALSE))</f>
        <v/>
      </c>
      <c r="DL31" s="1693">
        <f>IF(OR(DH30="",DH31&gt;10,DI31&gt;=DH31),0,DJ31*DK31)</f>
        <v>0</v>
      </c>
      <c r="DM31" s="1692">
        <v>3</v>
      </c>
      <c r="DN31" s="1692">
        <v>5</v>
      </c>
      <c r="DP31" s="1687" t="s">
        <v>10012</v>
      </c>
      <c r="DQ31" s="1691">
        <f>LEN(DQ30)</f>
        <v>0</v>
      </c>
      <c r="DR31" s="1692">
        <v>3</v>
      </c>
      <c r="DS31" s="1692" t="str">
        <f>IF(DR31&gt;DQ31,"",VALUE(MID(DQ30,DR31,1)))</f>
        <v/>
      </c>
      <c r="DT31" s="1692" t="str">
        <f>IF(OR(DQ30="",DQ31&gt;10,DR31&gt;=DQ31),"",VLOOKUP(ABS(DR31-DQ31),DV29:DW37,2,FALSE))</f>
        <v/>
      </c>
      <c r="DU31" s="1693">
        <f>IF(OR(DQ30="",DQ31&gt;10,DR31&gt;=DQ31),0,DS31*DT31)</f>
        <v>0</v>
      </c>
      <c r="DV31" s="1692">
        <v>3</v>
      </c>
      <c r="DW31" s="1692">
        <v>5</v>
      </c>
      <c r="DY31" s="1687" t="s">
        <v>10012</v>
      </c>
      <c r="DZ31" s="1691">
        <f>LEN(DZ30)</f>
        <v>0</v>
      </c>
      <c r="EA31" s="1692">
        <v>3</v>
      </c>
      <c r="EB31" s="1692" t="str">
        <f>IF(EA31&gt;DZ31,"",VALUE(MID(DZ30,EA31,1)))</f>
        <v/>
      </c>
      <c r="EC31" s="1692" t="str">
        <f>IF(OR(DZ30="",DZ31&gt;10,EA31&gt;=DZ31),"",VLOOKUP(ABS(EA31-DZ31),EE29:EF37,2,FALSE))</f>
        <v/>
      </c>
      <c r="ED31" s="1693">
        <f>IF(OR(DZ30="",DZ31&gt;10,EA31&gt;=DZ31),0,EB31*EC31)</f>
        <v>0</v>
      </c>
      <c r="EE31" s="1692">
        <v>3</v>
      </c>
      <c r="EF31" s="1692">
        <v>5</v>
      </c>
      <c r="EH31" s="1687" t="s">
        <v>10012</v>
      </c>
      <c r="EI31" s="1691">
        <f>LEN(EI30)</f>
        <v>0</v>
      </c>
      <c r="EJ31" s="1692">
        <v>3</v>
      </c>
      <c r="EK31" s="1692" t="str">
        <f>IF(EJ31&gt;EI31,"",VALUE(MID(EI30,EJ31,1)))</f>
        <v/>
      </c>
      <c r="EL31" s="1692" t="str">
        <f>IF(OR(EI30="",EI31&gt;10,EJ31&gt;=EI31),"",VLOOKUP(ABS(EJ31-EI31),EN29:EO37,2,FALSE))</f>
        <v/>
      </c>
      <c r="EM31" s="1693">
        <f>IF(OR(EI30="",EI31&gt;10,EJ31&gt;=EI31),0,EK31*EL31)</f>
        <v>0</v>
      </c>
      <c r="EN31" s="1692">
        <v>3</v>
      </c>
      <c r="EO31" s="1692">
        <v>5</v>
      </c>
      <c r="EQ31" s="1687" t="s">
        <v>10012</v>
      </c>
      <c r="ER31" s="1691">
        <f>LEN(ER30)</f>
        <v>0</v>
      </c>
      <c r="ES31" s="1692">
        <v>3</v>
      </c>
      <c r="ET31" s="1692" t="str">
        <f>IF(ES31&gt;ER31,"",VALUE(MID(ER30,ES31,1)))</f>
        <v/>
      </c>
      <c r="EU31" s="1692" t="str">
        <f>IF(OR(ER30="",ER31&gt;10,ES31&gt;=ER31),"",VLOOKUP(ABS(ES31-ER31),EW29:EX37,2,FALSE))</f>
        <v/>
      </c>
      <c r="EV31" s="1693">
        <f>IF(OR(ER30="",ER31&gt;10,ES31&gt;=ER31),0,ET31*EU31)</f>
        <v>0</v>
      </c>
      <c r="EW31" s="1692">
        <v>3</v>
      </c>
      <c r="EX31" s="1692">
        <v>5</v>
      </c>
      <c r="EZ31" s="1687" t="s">
        <v>10012</v>
      </c>
      <c r="FA31" s="1691">
        <f>LEN(FA30)</f>
        <v>0</v>
      </c>
      <c r="FB31" s="1692">
        <v>3</v>
      </c>
      <c r="FC31" s="1692" t="str">
        <f>IF(FB31&gt;FA31,"",VALUE(MID(FA30,FB31,1)))</f>
        <v/>
      </c>
      <c r="FD31" s="1692" t="str">
        <f>IF(OR(FA30="",FA31&gt;10,FB31&gt;=FA31),"",VLOOKUP(ABS(FB31-FA31),FF29:FG37,2,FALSE))</f>
        <v/>
      </c>
      <c r="FE31" s="1693">
        <f>IF(OR(FA30="",FA31&gt;10,FB31&gt;=FA31),0,FC31*FD31)</f>
        <v>0</v>
      </c>
      <c r="FF31" s="1692">
        <v>3</v>
      </c>
      <c r="FG31" s="1692">
        <v>5</v>
      </c>
    </row>
    <row r="32" spans="1:163" ht="19.5" customHeight="1" x14ac:dyDescent="0.25">
      <c r="B32" s="1682">
        <v>5</v>
      </c>
      <c r="C32" s="1971"/>
      <c r="D32" s="1785"/>
      <c r="E32" s="1785"/>
      <c r="F32" s="1785"/>
      <c r="G32" s="1786"/>
      <c r="H32" s="1975" t="str">
        <f t="shared" ca="1" si="0"/>
        <v/>
      </c>
      <c r="N32" s="101"/>
      <c r="AA32" s="1696">
        <v>5</v>
      </c>
      <c r="AB32" s="1697" t="str">
        <f ca="1">INDIRECT(ADDRESS(34,29+MATCH(AA32,AD28:FG28,0),4,1))</f>
        <v/>
      </c>
      <c r="AD32" s="1687" t="s">
        <v>10013</v>
      </c>
      <c r="AE32" s="1692" t="str">
        <f>IF(OR(AE30="",AE31&gt;10),"",VLOOKUP(AE31,AF29:AG38,2,FALSE))</f>
        <v/>
      </c>
      <c r="AF32" s="1692">
        <v>4</v>
      </c>
      <c r="AG32" s="1692" t="str">
        <f>IF(AF32&gt;AE31,"",VALUE(MID(AE30,AF32,1)))</f>
        <v/>
      </c>
      <c r="AH32" s="1692" t="str">
        <f>IF(OR(AE30="",AE31&gt;10,AF32&gt;=AE31),"",VLOOKUP(ABS(AF32-AE31),AJ29:AK37,2,FALSE))</f>
        <v/>
      </c>
      <c r="AI32" s="1693">
        <f>IF(OR(AE30="",AE31&gt;10,AF32&gt;=AE31),0,AG32*AH32)</f>
        <v>0</v>
      </c>
      <c r="AJ32" s="1692">
        <v>4</v>
      </c>
      <c r="AK32" s="1692">
        <v>7</v>
      </c>
      <c r="AM32" s="1687" t="s">
        <v>10013</v>
      </c>
      <c r="AN32" s="1692" t="str">
        <f>IF(OR(AN30="",AN31&gt;10),"",VLOOKUP(AN31,AO29:AP38,2,FALSE))</f>
        <v/>
      </c>
      <c r="AO32" s="1692">
        <v>4</v>
      </c>
      <c r="AP32" s="1692" t="str">
        <f>IF(AO32&gt;AN31,"",VALUE(MID(AN30,AO32,1)))</f>
        <v/>
      </c>
      <c r="AQ32" s="1692" t="str">
        <f>IF(OR(AN30="",AN31&gt;10,AO32&gt;=AN31),"",VLOOKUP(ABS(AO32-AN31),AS29:AT37,2,FALSE))</f>
        <v/>
      </c>
      <c r="AR32" s="1693">
        <f>IF(OR(AN30="",AN31&gt;10,AO32&gt;=AN31),0,AP32*AQ32)</f>
        <v>0</v>
      </c>
      <c r="AS32" s="1692">
        <v>4</v>
      </c>
      <c r="AT32" s="1692">
        <v>7</v>
      </c>
      <c r="AV32" s="1687" t="s">
        <v>10013</v>
      </c>
      <c r="AW32" s="1692" t="str">
        <f>IF(OR(AW30="",AW31&gt;10),"",VLOOKUP(AW31,AX29:AY38,2,FALSE))</f>
        <v/>
      </c>
      <c r="AX32" s="1692">
        <v>4</v>
      </c>
      <c r="AY32" s="1692" t="str">
        <f>IF(AX32&gt;AW31,"",VALUE(MID(AW30,AX32,1)))</f>
        <v/>
      </c>
      <c r="AZ32" s="1692" t="str">
        <f>IF(OR(AW30="",AW31&gt;10,AX32&gt;=AW31),"",VLOOKUP(ABS(AX32-AW31),BB29:BC37,2,FALSE))</f>
        <v/>
      </c>
      <c r="BA32" s="1693">
        <f>IF(OR(AW30="",AW31&gt;10,AX32&gt;=AW31),0,AY32*AZ32)</f>
        <v>0</v>
      </c>
      <c r="BB32" s="1692">
        <v>4</v>
      </c>
      <c r="BC32" s="1692">
        <v>7</v>
      </c>
      <c r="BE32" s="1687" t="s">
        <v>10013</v>
      </c>
      <c r="BF32" s="1692" t="str">
        <f>IF(OR(BF30="",BF31&gt;10),"",VLOOKUP(BF31,BG29:BH38,2,FALSE))</f>
        <v/>
      </c>
      <c r="BG32" s="1692">
        <v>4</v>
      </c>
      <c r="BH32" s="1692" t="str">
        <f>IF(BG32&gt;BF31,"",VALUE(MID(BF30,BG32,1)))</f>
        <v/>
      </c>
      <c r="BI32" s="1692" t="str">
        <f>IF(OR(BF30="",BF31&gt;10,BG32&gt;=BF31),"",VLOOKUP(ABS(BG32-BF31),BK29:BL37,2,FALSE))</f>
        <v/>
      </c>
      <c r="BJ32" s="1693">
        <f>IF(OR(BF30="",BF31&gt;10,BG32&gt;=BF31),0,BH32*BI32)</f>
        <v>0</v>
      </c>
      <c r="BK32" s="1692">
        <v>4</v>
      </c>
      <c r="BL32" s="1692">
        <v>7</v>
      </c>
      <c r="BN32" s="1687" t="s">
        <v>10013</v>
      </c>
      <c r="BO32" s="1692" t="str">
        <f>IF(OR(BO30="",BO31&gt;10),"",VLOOKUP(BO31,BP29:BQ38,2,FALSE))</f>
        <v/>
      </c>
      <c r="BP32" s="1692">
        <v>4</v>
      </c>
      <c r="BQ32" s="1692" t="str">
        <f>IF(BP32&gt;BO31,"",VALUE(MID(BO30,BP32,1)))</f>
        <v/>
      </c>
      <c r="BR32" s="1692" t="str">
        <f>IF(OR(BO30="",BO31&gt;10,BP32&gt;=BO31),"",VLOOKUP(ABS(BP32-BO31),BT29:BU37,2,FALSE))</f>
        <v/>
      </c>
      <c r="BS32" s="1693">
        <f>IF(OR(BO30="",BO31&gt;10,BP32&gt;=BO31),0,BQ32*BR32)</f>
        <v>0</v>
      </c>
      <c r="BT32" s="1692">
        <v>4</v>
      </c>
      <c r="BU32" s="1692">
        <v>7</v>
      </c>
      <c r="BW32" s="1687" t="s">
        <v>10013</v>
      </c>
      <c r="BX32" s="1692" t="str">
        <f>IF(OR(BX30="",BX31&gt;10),"",VLOOKUP(BX31,BY29:BZ38,2,FALSE))</f>
        <v/>
      </c>
      <c r="BY32" s="1692">
        <v>4</v>
      </c>
      <c r="BZ32" s="1692" t="str">
        <f>IF(BY32&gt;BX31,"",VALUE(MID(BX30,BY32,1)))</f>
        <v/>
      </c>
      <c r="CA32" s="1692" t="str">
        <f>IF(OR(BX30="",BX31&gt;10,BY32&gt;=BX31),"",VLOOKUP(ABS(BY32-BX31),CC29:CD37,2,FALSE))</f>
        <v/>
      </c>
      <c r="CB32" s="1693">
        <f>IF(OR(BX30="",BX31&gt;10,BY32&gt;=BX31),0,BZ32*CA32)</f>
        <v>0</v>
      </c>
      <c r="CC32" s="1692">
        <v>4</v>
      </c>
      <c r="CD32" s="1692">
        <v>7</v>
      </c>
      <c r="CF32" s="1687" t="s">
        <v>10013</v>
      </c>
      <c r="CG32" s="1692" t="str">
        <f>IF(OR(CG30="",CG31&gt;10),"",VLOOKUP(CG31,CH29:CI38,2,FALSE))</f>
        <v/>
      </c>
      <c r="CH32" s="1692">
        <v>4</v>
      </c>
      <c r="CI32" s="1692" t="str">
        <f>IF(CH32&gt;CG31,"",VALUE(MID(CG30,CH32,1)))</f>
        <v/>
      </c>
      <c r="CJ32" s="1692" t="str">
        <f>IF(OR(CG30="",CG31&gt;10,CH32&gt;=CG31),"",VLOOKUP(ABS(CH32-CG31),CL29:CM37,2,FALSE))</f>
        <v/>
      </c>
      <c r="CK32" s="1693">
        <f>IF(OR(CG30="",CG31&gt;10,CH32&gt;=CG31),0,CI32*CJ32)</f>
        <v>0</v>
      </c>
      <c r="CL32" s="1692">
        <v>4</v>
      </c>
      <c r="CM32" s="1692">
        <v>7</v>
      </c>
      <c r="CO32" s="1687" t="s">
        <v>10013</v>
      </c>
      <c r="CP32" s="1692" t="str">
        <f>IF(OR(CP30="",CP31&gt;10),"",VLOOKUP(CP31,CQ29:CR38,2,FALSE))</f>
        <v/>
      </c>
      <c r="CQ32" s="1692">
        <v>4</v>
      </c>
      <c r="CR32" s="1692" t="str">
        <f>IF(CQ32&gt;CP31,"",VALUE(MID(CP30,CQ32,1)))</f>
        <v/>
      </c>
      <c r="CS32" s="1692" t="str">
        <f>IF(OR(CP30="",CP31&gt;10,CQ32&gt;=CP31),"",VLOOKUP(ABS(CQ32-CP31),CU29:CV37,2,FALSE))</f>
        <v/>
      </c>
      <c r="CT32" s="1693">
        <f>IF(OR(CP30="",CP31&gt;10,CQ32&gt;=CP31),0,CR32*CS32)</f>
        <v>0</v>
      </c>
      <c r="CU32" s="1692">
        <v>4</v>
      </c>
      <c r="CV32" s="1692">
        <v>7</v>
      </c>
      <c r="CX32" s="1687" t="s">
        <v>10013</v>
      </c>
      <c r="CY32" s="1692" t="str">
        <f>IF(OR(CY30="",CY31&gt;10),"",VLOOKUP(CY31,CZ29:DA38,2,FALSE))</f>
        <v/>
      </c>
      <c r="CZ32" s="1692">
        <v>4</v>
      </c>
      <c r="DA32" s="1692" t="str">
        <f>IF(CZ32&gt;CY31,"",VALUE(MID(CY30,CZ32,1)))</f>
        <v/>
      </c>
      <c r="DB32" s="1692" t="str">
        <f>IF(OR(CY30="",CY31&gt;10,CZ32&gt;=CY31),"",VLOOKUP(ABS(CZ32-CY31),DD29:DE37,2,FALSE))</f>
        <v/>
      </c>
      <c r="DC32" s="1693">
        <f>IF(OR(CY30="",CY31&gt;10,CZ32&gt;=CY31),0,DA32*DB32)</f>
        <v>0</v>
      </c>
      <c r="DD32" s="1692">
        <v>4</v>
      </c>
      <c r="DE32" s="1692">
        <v>7</v>
      </c>
      <c r="DG32" s="1687" t="s">
        <v>10013</v>
      </c>
      <c r="DH32" s="1692" t="str">
        <f>IF(OR(DH30="",DH31&gt;10),"",VLOOKUP(DH31,DI29:DJ38,2,FALSE))</f>
        <v/>
      </c>
      <c r="DI32" s="1692">
        <v>4</v>
      </c>
      <c r="DJ32" s="1692" t="str">
        <f>IF(DI32&gt;DH31,"",VALUE(MID(DH30,DI32,1)))</f>
        <v/>
      </c>
      <c r="DK32" s="1692" t="str">
        <f>IF(OR(DH30="",DH31&gt;10,DI32&gt;=DH31),"",VLOOKUP(ABS(DI32-DH31),DM29:DN37,2,FALSE))</f>
        <v/>
      </c>
      <c r="DL32" s="1693">
        <f>IF(OR(DH30="",DH31&gt;10,DI32&gt;=DH31),0,DJ32*DK32)</f>
        <v>0</v>
      </c>
      <c r="DM32" s="1692">
        <v>4</v>
      </c>
      <c r="DN32" s="1692">
        <v>7</v>
      </c>
      <c r="DP32" s="1687" t="s">
        <v>10013</v>
      </c>
      <c r="DQ32" s="1692" t="str">
        <f>IF(OR(DQ30="",DQ31&gt;10),"",VLOOKUP(DQ31,DR29:DS38,2,FALSE))</f>
        <v/>
      </c>
      <c r="DR32" s="1692">
        <v>4</v>
      </c>
      <c r="DS32" s="1692" t="str">
        <f>IF(DR32&gt;DQ31,"",VALUE(MID(DQ30,DR32,1)))</f>
        <v/>
      </c>
      <c r="DT32" s="1692" t="str">
        <f>IF(OR(DQ30="",DQ31&gt;10,DR32&gt;=DQ31),"",VLOOKUP(ABS(DR32-DQ31),DV29:DW37,2,FALSE))</f>
        <v/>
      </c>
      <c r="DU32" s="1693">
        <f>IF(OR(DQ30="",DQ31&gt;10,DR32&gt;=DQ31),0,DS32*DT32)</f>
        <v>0</v>
      </c>
      <c r="DV32" s="1692">
        <v>4</v>
      </c>
      <c r="DW32" s="1692">
        <v>7</v>
      </c>
      <c r="DY32" s="1687" t="s">
        <v>10013</v>
      </c>
      <c r="DZ32" s="1692" t="str">
        <f>IF(OR(DZ30="",DZ31&gt;10),"",VLOOKUP(DZ31,EA29:EB38,2,FALSE))</f>
        <v/>
      </c>
      <c r="EA32" s="1692">
        <v>4</v>
      </c>
      <c r="EB32" s="1692" t="str">
        <f>IF(EA32&gt;DZ31,"",VALUE(MID(DZ30,EA32,1)))</f>
        <v/>
      </c>
      <c r="EC32" s="1692" t="str">
        <f>IF(OR(DZ30="",DZ31&gt;10,EA32&gt;=DZ31),"",VLOOKUP(ABS(EA32-DZ31),EE29:EF37,2,FALSE))</f>
        <v/>
      </c>
      <c r="ED32" s="1693">
        <f>IF(OR(DZ30="",DZ31&gt;10,EA32&gt;=DZ31),0,EB32*EC32)</f>
        <v>0</v>
      </c>
      <c r="EE32" s="1692">
        <v>4</v>
      </c>
      <c r="EF32" s="1692">
        <v>7</v>
      </c>
      <c r="EH32" s="1687" t="s">
        <v>10013</v>
      </c>
      <c r="EI32" s="1692" t="str">
        <f>IF(OR(EI30="",EI31&gt;10),"",VLOOKUP(EI31,EJ29:EK38,2,FALSE))</f>
        <v/>
      </c>
      <c r="EJ32" s="1692">
        <v>4</v>
      </c>
      <c r="EK32" s="1692" t="str">
        <f>IF(EJ32&gt;EI31,"",VALUE(MID(EI30,EJ32,1)))</f>
        <v/>
      </c>
      <c r="EL32" s="1692" t="str">
        <f>IF(OR(EI30="",EI31&gt;10,EJ32&gt;=EI31),"",VLOOKUP(ABS(EJ32-EI31),EN29:EO37,2,FALSE))</f>
        <v/>
      </c>
      <c r="EM32" s="1693">
        <f>IF(OR(EI30="",EI31&gt;10,EJ32&gt;=EI31),0,EK32*EL32)</f>
        <v>0</v>
      </c>
      <c r="EN32" s="1692">
        <v>4</v>
      </c>
      <c r="EO32" s="1692">
        <v>7</v>
      </c>
      <c r="EQ32" s="1687" t="s">
        <v>10013</v>
      </c>
      <c r="ER32" s="1692" t="str">
        <f>IF(OR(ER30="",ER31&gt;10),"",VLOOKUP(ER31,ES29:ET38,2,FALSE))</f>
        <v/>
      </c>
      <c r="ES32" s="1692">
        <v>4</v>
      </c>
      <c r="ET32" s="1692" t="str">
        <f>IF(ES32&gt;ER31,"",VALUE(MID(ER30,ES32,1)))</f>
        <v/>
      </c>
      <c r="EU32" s="1692" t="str">
        <f>IF(OR(ER30="",ER31&gt;10,ES32&gt;=ER31),"",VLOOKUP(ABS(ES32-ER31),EW29:EX37,2,FALSE))</f>
        <v/>
      </c>
      <c r="EV32" s="1693">
        <f>IF(OR(ER30="",ER31&gt;10,ES32&gt;=ER31),0,ET32*EU32)</f>
        <v>0</v>
      </c>
      <c r="EW32" s="1692">
        <v>4</v>
      </c>
      <c r="EX32" s="1692">
        <v>7</v>
      </c>
      <c r="EZ32" s="1687" t="s">
        <v>10013</v>
      </c>
      <c r="FA32" s="1692" t="str">
        <f>IF(OR(FA30="",FA31&gt;10),"",VLOOKUP(FA31,FB29:FC38,2,FALSE))</f>
        <v/>
      </c>
      <c r="FB32" s="1692">
        <v>4</v>
      </c>
      <c r="FC32" s="1692" t="str">
        <f>IF(FB32&gt;FA31,"",VALUE(MID(FA30,FB32,1)))</f>
        <v/>
      </c>
      <c r="FD32" s="1692" t="str">
        <f>IF(OR(FA30="",FA31&gt;10,FB32&gt;=FA31),"",VLOOKUP(ABS(FB32-FA31),FF29:FG37,2,FALSE))</f>
        <v/>
      </c>
      <c r="FE32" s="1693">
        <f>IF(OR(FA30="",FA31&gt;10,FB32&gt;=FA31),0,FC32*FD32)</f>
        <v>0</v>
      </c>
      <c r="FF32" s="1692">
        <v>4</v>
      </c>
      <c r="FG32" s="1692">
        <v>7</v>
      </c>
    </row>
    <row r="33" spans="2:163" ht="19.5" customHeight="1" x14ac:dyDescent="0.25">
      <c r="B33" s="1682">
        <v>6</v>
      </c>
      <c r="C33" s="1971"/>
      <c r="D33" s="1785"/>
      <c r="E33" s="1785"/>
      <c r="F33" s="1785"/>
      <c r="G33" s="1786"/>
      <c r="H33" s="1975" t="str">
        <f t="shared" ca="1" si="0"/>
        <v/>
      </c>
      <c r="N33" s="101"/>
      <c r="AA33" s="1696">
        <v>6</v>
      </c>
      <c r="AB33" s="1697" t="str">
        <f ca="1">INDIRECT(ADDRESS(34,29+MATCH(AA33,AD28:FG28,0),4,1))</f>
        <v/>
      </c>
      <c r="AD33" s="1687" t="s">
        <v>10014</v>
      </c>
      <c r="AE33" s="1692" t="str">
        <f>IF(OR(AE30="",AE31&gt;10),"",IF(MOD(SUM(AI29:AI38)*10,11)=10,0,MOD(SUM(AI29:AI38)*10,11)))</f>
        <v/>
      </c>
      <c r="AF33" s="1692">
        <v>5</v>
      </c>
      <c r="AG33" s="1692" t="str">
        <f>IF(AF33&gt;AE31,"",VALUE(MID(AE30,AF33,1)))</f>
        <v/>
      </c>
      <c r="AH33" s="1692" t="str">
        <f>IF(OR(AE30="",AE31&gt;10,AF33&gt;=AE31),"",VLOOKUP(ABS(AF33-AE31),AJ29:AK37,2,FALSE))</f>
        <v/>
      </c>
      <c r="AI33" s="1693">
        <f>IF(OR(AE30="",AE31&gt;10,AF33&gt;=AE31),0,AG33*AH33)</f>
        <v>0</v>
      </c>
      <c r="AJ33" s="1692">
        <v>5</v>
      </c>
      <c r="AK33" s="1692">
        <v>1</v>
      </c>
      <c r="AM33" s="1687" t="s">
        <v>10014</v>
      </c>
      <c r="AN33" s="1692" t="str">
        <f>IF(OR(AN30="",AN31&gt;10),"",IF(MOD(SUM(AR29:AR38)*10,11)=10,0,MOD(SUM(AR29:AR38)*10,11)))</f>
        <v/>
      </c>
      <c r="AO33" s="1692">
        <v>5</v>
      </c>
      <c r="AP33" s="1692" t="str">
        <f>IF(AO33&gt;AN31,"",VALUE(MID(AN30,AO33,1)))</f>
        <v/>
      </c>
      <c r="AQ33" s="1692" t="str">
        <f>IF(OR(AN30="",AN31&gt;10,AO33&gt;=AN31),"",VLOOKUP(ABS(AO33-AN31),AS29:AT37,2,FALSE))</f>
        <v/>
      </c>
      <c r="AR33" s="1693">
        <f>IF(OR(AN30="",AN31&gt;10,AO33&gt;=AN31),0,AP33*AQ33)</f>
        <v>0</v>
      </c>
      <c r="AS33" s="1692">
        <v>5</v>
      </c>
      <c r="AT33" s="1692">
        <v>1</v>
      </c>
      <c r="AV33" s="1687" t="s">
        <v>10014</v>
      </c>
      <c r="AW33" s="1692" t="str">
        <f>IF(OR(AW30="",AW31&gt;10),"",IF(MOD(SUM(BA29:BA38)*10,11)=10,0,MOD(SUM(BA29:BA38)*10,11)))</f>
        <v/>
      </c>
      <c r="AX33" s="1692">
        <v>5</v>
      </c>
      <c r="AY33" s="1692" t="str">
        <f>IF(AX33&gt;AW31,"",VALUE(MID(AW30,AX33,1)))</f>
        <v/>
      </c>
      <c r="AZ33" s="1692" t="str">
        <f>IF(OR(AW30="",AW31&gt;10,AX33&gt;=AW31),"",VLOOKUP(ABS(AX33-AW31),BB29:BC37,2,FALSE))</f>
        <v/>
      </c>
      <c r="BA33" s="1693">
        <f>IF(OR(AW30="",AW31&gt;10,AX33&gt;=AW31),0,AY33*AZ33)</f>
        <v>0</v>
      </c>
      <c r="BB33" s="1692">
        <v>5</v>
      </c>
      <c r="BC33" s="1692">
        <v>1</v>
      </c>
      <c r="BE33" s="1687" t="s">
        <v>10014</v>
      </c>
      <c r="BF33" s="1692" t="str">
        <f>IF(OR(BF30="",BF31&gt;10),"",IF(MOD(SUM(BJ29:BJ38)*10,11)=10,0,MOD(SUM(BJ29:BJ38)*10,11)))</f>
        <v/>
      </c>
      <c r="BG33" s="1692">
        <v>5</v>
      </c>
      <c r="BH33" s="1692" t="str">
        <f>IF(BG33&gt;BF31,"",VALUE(MID(BF30,BG33,1)))</f>
        <v/>
      </c>
      <c r="BI33" s="1692" t="str">
        <f>IF(OR(BF30="",BF31&gt;10,BG33&gt;=BF31),"",VLOOKUP(ABS(BG33-BF31),BK29:BL37,2,FALSE))</f>
        <v/>
      </c>
      <c r="BJ33" s="1693">
        <f>IF(OR(BF30="",BF31&gt;10,BG33&gt;=BF31),0,BH33*BI33)</f>
        <v>0</v>
      </c>
      <c r="BK33" s="1692">
        <v>5</v>
      </c>
      <c r="BL33" s="1692">
        <v>1</v>
      </c>
      <c r="BN33" s="1687" t="s">
        <v>10014</v>
      </c>
      <c r="BO33" s="1692" t="str">
        <f>IF(OR(BO30="",BO31&gt;10),"",IF(MOD(SUM(BS29:BS38)*10,11)=10,0,MOD(SUM(BS29:BS38)*10,11)))</f>
        <v/>
      </c>
      <c r="BP33" s="1692">
        <v>5</v>
      </c>
      <c r="BQ33" s="1692" t="str">
        <f>IF(BP33&gt;BO31,"",VALUE(MID(BO30,BP33,1)))</f>
        <v/>
      </c>
      <c r="BR33" s="1692" t="str">
        <f>IF(OR(BO30="",BO31&gt;10,BP33&gt;=BO31),"",VLOOKUP(ABS(BP33-BO31),BT29:BU37,2,FALSE))</f>
        <v/>
      </c>
      <c r="BS33" s="1693">
        <f>IF(OR(BO30="",BO31&gt;10,BP33&gt;=BO31),0,BQ33*BR33)</f>
        <v>0</v>
      </c>
      <c r="BT33" s="1692">
        <v>5</v>
      </c>
      <c r="BU33" s="1692">
        <v>1</v>
      </c>
      <c r="BW33" s="1687" t="s">
        <v>10014</v>
      </c>
      <c r="BX33" s="1692" t="str">
        <f>IF(OR(BX30="",BX31&gt;10),"",IF(MOD(SUM(CB29:CB38)*10,11)=10,0,MOD(SUM(CB29:CB38)*10,11)))</f>
        <v/>
      </c>
      <c r="BY33" s="1692">
        <v>5</v>
      </c>
      <c r="BZ33" s="1692" t="str">
        <f>IF(BY33&gt;BX31,"",VALUE(MID(BX30,BY33,1)))</f>
        <v/>
      </c>
      <c r="CA33" s="1692" t="str">
        <f>IF(OR(BX30="",BX31&gt;10,BY33&gt;=BX31),"",VLOOKUP(ABS(BY33-BX31),CC29:CD37,2,FALSE))</f>
        <v/>
      </c>
      <c r="CB33" s="1693">
        <f>IF(OR(BX30="",BX31&gt;10,BY33&gt;=BX31),0,BZ33*CA33)</f>
        <v>0</v>
      </c>
      <c r="CC33" s="1692">
        <v>5</v>
      </c>
      <c r="CD33" s="1692">
        <v>1</v>
      </c>
      <c r="CF33" s="1687" t="s">
        <v>10014</v>
      </c>
      <c r="CG33" s="1692" t="str">
        <f>IF(OR(CG30="",CG31&gt;10),"",IF(MOD(SUM(CK29:CK38)*10,11)=10,0,MOD(SUM(CK29:CK38)*10,11)))</f>
        <v/>
      </c>
      <c r="CH33" s="1692">
        <v>5</v>
      </c>
      <c r="CI33" s="1692" t="str">
        <f>IF(CH33&gt;CG31,"",VALUE(MID(CG30,CH33,1)))</f>
        <v/>
      </c>
      <c r="CJ33" s="1692" t="str">
        <f>IF(OR(CG30="",CG31&gt;10,CH33&gt;=CG31),"",VLOOKUP(ABS(CH33-CG31),CL29:CM37,2,FALSE))</f>
        <v/>
      </c>
      <c r="CK33" s="1693">
        <f>IF(OR(CG30="",CG31&gt;10,CH33&gt;=CG31),0,CI33*CJ33)</f>
        <v>0</v>
      </c>
      <c r="CL33" s="1692">
        <v>5</v>
      </c>
      <c r="CM33" s="1692">
        <v>1</v>
      </c>
      <c r="CO33" s="1687" t="s">
        <v>10014</v>
      </c>
      <c r="CP33" s="1692" t="str">
        <f>IF(OR(CP30="",CP31&gt;10),"",IF(MOD(SUM(CT29:CT38)*10,11)=10,0,MOD(SUM(CT29:CT38)*10,11)))</f>
        <v/>
      </c>
      <c r="CQ33" s="1692">
        <v>5</v>
      </c>
      <c r="CR33" s="1692" t="str">
        <f>IF(CQ33&gt;CP31,"",VALUE(MID(CP30,CQ33,1)))</f>
        <v/>
      </c>
      <c r="CS33" s="1692" t="str">
        <f>IF(OR(CP30="",CP31&gt;10,CQ33&gt;=CP31),"",VLOOKUP(ABS(CQ33-CP31),CU29:CV37,2,FALSE))</f>
        <v/>
      </c>
      <c r="CT33" s="1693">
        <f>IF(OR(CP30="",CP31&gt;10,CQ33&gt;=CP31),0,CR33*CS33)</f>
        <v>0</v>
      </c>
      <c r="CU33" s="1692">
        <v>5</v>
      </c>
      <c r="CV33" s="1692">
        <v>1</v>
      </c>
      <c r="CX33" s="1687" t="s">
        <v>10014</v>
      </c>
      <c r="CY33" s="1692" t="str">
        <f>IF(OR(CY30="",CY31&gt;10),"",IF(MOD(SUM(DC29:DC38)*10,11)=10,0,MOD(SUM(DC29:DC38)*10,11)))</f>
        <v/>
      </c>
      <c r="CZ33" s="1692">
        <v>5</v>
      </c>
      <c r="DA33" s="1692" t="str">
        <f>IF(CZ33&gt;CY31,"",VALUE(MID(CY30,CZ33,1)))</f>
        <v/>
      </c>
      <c r="DB33" s="1692" t="str">
        <f>IF(OR(CY30="",CY31&gt;10,CZ33&gt;=CY31),"",VLOOKUP(ABS(CZ33-CY31),DD29:DE37,2,FALSE))</f>
        <v/>
      </c>
      <c r="DC33" s="1693">
        <f>IF(OR(CY30="",CY31&gt;10,CZ33&gt;=CY31),0,DA33*DB33)</f>
        <v>0</v>
      </c>
      <c r="DD33" s="1692">
        <v>5</v>
      </c>
      <c r="DE33" s="1692">
        <v>1</v>
      </c>
      <c r="DG33" s="1687" t="s">
        <v>10014</v>
      </c>
      <c r="DH33" s="1692" t="str">
        <f>IF(OR(DH30="",DH31&gt;10),"",IF(MOD(SUM(DL29:DL38)*10,11)=10,0,MOD(SUM(DL29:DL38)*10,11)))</f>
        <v/>
      </c>
      <c r="DI33" s="1692">
        <v>5</v>
      </c>
      <c r="DJ33" s="1692" t="str">
        <f>IF(DI33&gt;DH31,"",VALUE(MID(DH30,DI33,1)))</f>
        <v/>
      </c>
      <c r="DK33" s="1692" t="str">
        <f>IF(OR(DH30="",DH31&gt;10,DI33&gt;=DH31),"",VLOOKUP(ABS(DI33-DH31),DM29:DN37,2,FALSE))</f>
        <v/>
      </c>
      <c r="DL33" s="1693">
        <f>IF(OR(DH30="",DH31&gt;10,DI33&gt;=DH31),0,DJ33*DK33)</f>
        <v>0</v>
      </c>
      <c r="DM33" s="1692">
        <v>5</v>
      </c>
      <c r="DN33" s="1692">
        <v>1</v>
      </c>
      <c r="DP33" s="1687" t="s">
        <v>10014</v>
      </c>
      <c r="DQ33" s="1692" t="str">
        <f>IF(OR(DQ30="",DQ31&gt;10),"",IF(MOD(SUM(DU29:DU38)*10,11)=10,0,MOD(SUM(DU29:DU38)*10,11)))</f>
        <v/>
      </c>
      <c r="DR33" s="1692">
        <v>5</v>
      </c>
      <c r="DS33" s="1692" t="str">
        <f>IF(DR33&gt;DQ31,"",VALUE(MID(DQ30,DR33,1)))</f>
        <v/>
      </c>
      <c r="DT33" s="1692" t="str">
        <f>IF(OR(DQ30="",DQ31&gt;10,DR33&gt;=DQ31),"",VLOOKUP(ABS(DR33-DQ31),DV29:DW37,2,FALSE))</f>
        <v/>
      </c>
      <c r="DU33" s="1693">
        <f>IF(OR(DQ30="",DQ31&gt;10,DR33&gt;=DQ31),0,DS33*DT33)</f>
        <v>0</v>
      </c>
      <c r="DV33" s="1692">
        <v>5</v>
      </c>
      <c r="DW33" s="1692">
        <v>1</v>
      </c>
      <c r="DY33" s="1687" t="s">
        <v>10014</v>
      </c>
      <c r="DZ33" s="1692" t="str">
        <f>IF(OR(DZ30="",DZ31&gt;10),"",IF(MOD(SUM(ED29:ED38)*10,11)=10,0,MOD(SUM(ED29:ED38)*10,11)))</f>
        <v/>
      </c>
      <c r="EA33" s="1692">
        <v>5</v>
      </c>
      <c r="EB33" s="1692" t="str">
        <f>IF(EA33&gt;DZ31,"",VALUE(MID(DZ30,EA33,1)))</f>
        <v/>
      </c>
      <c r="EC33" s="1692" t="str">
        <f>IF(OR(DZ30="",DZ31&gt;10,EA33&gt;=DZ31),"",VLOOKUP(ABS(EA33-DZ31),EE29:EF37,2,FALSE))</f>
        <v/>
      </c>
      <c r="ED33" s="1693">
        <f>IF(OR(DZ30="",DZ31&gt;10,EA33&gt;=DZ31),0,EB33*EC33)</f>
        <v>0</v>
      </c>
      <c r="EE33" s="1692">
        <v>5</v>
      </c>
      <c r="EF33" s="1692">
        <v>1</v>
      </c>
      <c r="EH33" s="1687" t="s">
        <v>10014</v>
      </c>
      <c r="EI33" s="1692" t="str">
        <f>IF(OR(EI30="",EI31&gt;10),"",IF(MOD(SUM(EM29:EM38)*10,11)=10,0,MOD(SUM(EM29:EM38)*10,11)))</f>
        <v/>
      </c>
      <c r="EJ33" s="1692">
        <v>5</v>
      </c>
      <c r="EK33" s="1692" t="str">
        <f>IF(EJ33&gt;EI31,"",VALUE(MID(EI30,EJ33,1)))</f>
        <v/>
      </c>
      <c r="EL33" s="1692" t="str">
        <f>IF(OR(EI30="",EI31&gt;10,EJ33&gt;=EI31),"",VLOOKUP(ABS(EJ33-EI31),EN29:EO37,2,FALSE))</f>
        <v/>
      </c>
      <c r="EM33" s="1693">
        <f>IF(OR(EI30="",EI31&gt;10,EJ33&gt;=EI31),0,EK33*EL33)</f>
        <v>0</v>
      </c>
      <c r="EN33" s="1692">
        <v>5</v>
      </c>
      <c r="EO33" s="1692">
        <v>1</v>
      </c>
      <c r="EQ33" s="1687" t="s">
        <v>10014</v>
      </c>
      <c r="ER33" s="1692" t="str">
        <f>IF(OR(ER30="",ER31&gt;10),"",IF(MOD(SUM(EV29:EV38)*10,11)=10,0,MOD(SUM(EV29:EV38)*10,11)))</f>
        <v/>
      </c>
      <c r="ES33" s="1692">
        <v>5</v>
      </c>
      <c r="ET33" s="1692" t="str">
        <f>IF(ES33&gt;ER31,"",VALUE(MID(ER30,ES33,1)))</f>
        <v/>
      </c>
      <c r="EU33" s="1692" t="str">
        <f>IF(OR(ER30="",ER31&gt;10,ES33&gt;=ER31),"",VLOOKUP(ABS(ES33-ER31),EW29:EX37,2,FALSE))</f>
        <v/>
      </c>
      <c r="EV33" s="1693">
        <f>IF(OR(ER30="",ER31&gt;10,ES33&gt;=ER31),0,ET33*EU33)</f>
        <v>0</v>
      </c>
      <c r="EW33" s="1692">
        <v>5</v>
      </c>
      <c r="EX33" s="1692">
        <v>1</v>
      </c>
      <c r="EZ33" s="1687" t="s">
        <v>10014</v>
      </c>
      <c r="FA33" s="1692" t="str">
        <f>IF(OR(FA30="",FA31&gt;10),"",IF(MOD(SUM(FE29:FE38)*10,11)=10,0,MOD(SUM(FE29:FE38)*10,11)))</f>
        <v/>
      </c>
      <c r="FB33" s="1692">
        <v>5</v>
      </c>
      <c r="FC33" s="1692" t="str">
        <f>IF(FB33&gt;FA31,"",VALUE(MID(FA30,FB33,1)))</f>
        <v/>
      </c>
      <c r="FD33" s="1692" t="str">
        <f>IF(OR(FA30="",FA31&gt;10,FB33&gt;=FA31),"",VLOOKUP(ABS(FB33-FA31),FF29:FG37,2,FALSE))</f>
        <v/>
      </c>
      <c r="FE33" s="1693">
        <f>IF(OR(FA30="",FA31&gt;10,FB33&gt;=FA31),0,FC33*FD33)</f>
        <v>0</v>
      </c>
      <c r="FF33" s="1692">
        <v>5</v>
      </c>
      <c r="FG33" s="1692">
        <v>1</v>
      </c>
    </row>
    <row r="34" spans="2:163" ht="19.5" customHeight="1" x14ac:dyDescent="0.25">
      <c r="B34" s="1682">
        <v>7</v>
      </c>
      <c r="C34" s="1971"/>
      <c r="D34" s="1785"/>
      <c r="E34" s="1785"/>
      <c r="F34" s="1785"/>
      <c r="G34" s="1786"/>
      <c r="H34" s="1975" t="str">
        <f t="shared" ca="1" si="0"/>
        <v/>
      </c>
      <c r="N34" s="101"/>
      <c r="AA34" s="1696">
        <v>7</v>
      </c>
      <c r="AB34" s="1697" t="str">
        <f ca="1">INDIRECT(ADDRESS(34,29+MATCH(AA34,AD28:FG28,0),4,1))</f>
        <v/>
      </c>
      <c r="AD34" s="1687" t="s">
        <v>8332</v>
      </c>
      <c r="AE34" s="1691" t="str">
        <f>IF(AE30="","",IF(AND(ISNUMBER(AE30)=TRUE,AE31&lt;=10,AE32=AE33),0,1))</f>
        <v/>
      </c>
      <c r="AF34" s="1692">
        <v>6</v>
      </c>
      <c r="AG34" s="1692" t="str">
        <f>IF(AF34&gt;AE31,"",VALUE(MID(AE30,AF34,1)))</f>
        <v/>
      </c>
      <c r="AH34" s="1692" t="str">
        <f>IF(OR(AE30="",AE31&gt;10,AF34&gt;=AE31),"",VLOOKUP(ABS(AF34-AE31),AJ29:AK37,2,FALSE))</f>
        <v/>
      </c>
      <c r="AI34" s="1693">
        <f>IF(OR(AE30="",AE31&gt;10,AF34&gt;=AE31),0,AG34*AH34)</f>
        <v>0</v>
      </c>
      <c r="AJ34" s="1692">
        <v>6</v>
      </c>
      <c r="AK34" s="1692">
        <v>2</v>
      </c>
      <c r="AM34" s="1687" t="s">
        <v>8332</v>
      </c>
      <c r="AN34" s="1691" t="str">
        <f>IF(AN30="","",IF(AND(ISNUMBER(AN30)=TRUE,AN31&lt;=10,AN32=AN33),0,1))</f>
        <v/>
      </c>
      <c r="AO34" s="1692">
        <v>6</v>
      </c>
      <c r="AP34" s="1692" t="str">
        <f>IF(AO34&gt;AN31,"",VALUE(MID(AN30,AO34,1)))</f>
        <v/>
      </c>
      <c r="AQ34" s="1692" t="str">
        <f>IF(OR(AN30="",AN31&gt;10,AO34&gt;=AN31),"",VLOOKUP(ABS(AO34-AN31),AS29:AT37,2,FALSE))</f>
        <v/>
      </c>
      <c r="AR34" s="1693">
        <f>IF(OR(AN30="",AN31&gt;10,AO34&gt;=AN31),0,AP34*AQ34)</f>
        <v>0</v>
      </c>
      <c r="AS34" s="1692">
        <v>6</v>
      </c>
      <c r="AT34" s="1692">
        <v>2</v>
      </c>
      <c r="AV34" s="1687" t="s">
        <v>8332</v>
      </c>
      <c r="AW34" s="1691" t="str">
        <f>IF(AW30="","",IF(AND(ISNUMBER(AW30)=TRUE,AW31&lt;=10,AW32=AW33),0,1))</f>
        <v/>
      </c>
      <c r="AX34" s="1692">
        <v>6</v>
      </c>
      <c r="AY34" s="1692" t="str">
        <f>IF(AX34&gt;AW31,"",VALUE(MID(AW30,AX34,1)))</f>
        <v/>
      </c>
      <c r="AZ34" s="1692" t="str">
        <f>IF(OR(AW30="",AW31&gt;10,AX34&gt;=AW31),"",VLOOKUP(ABS(AX34-AW31),BB29:BC37,2,FALSE))</f>
        <v/>
      </c>
      <c r="BA34" s="1693">
        <f>IF(OR(AW30="",AW31&gt;10,AX34&gt;=AW31),0,AY34*AZ34)</f>
        <v>0</v>
      </c>
      <c r="BB34" s="1692">
        <v>6</v>
      </c>
      <c r="BC34" s="1692">
        <v>2</v>
      </c>
      <c r="BE34" s="1687" t="s">
        <v>8332</v>
      </c>
      <c r="BF34" s="1691" t="str">
        <f>IF(BF30="","",IF(AND(ISNUMBER(BF30)=TRUE,BF31&lt;=10,BF32=BF33),0,1))</f>
        <v/>
      </c>
      <c r="BG34" s="1692">
        <v>6</v>
      </c>
      <c r="BH34" s="1692" t="str">
        <f>IF(BG34&gt;BF31,"",VALUE(MID(BF30,BG34,1)))</f>
        <v/>
      </c>
      <c r="BI34" s="1692" t="str">
        <f>IF(OR(BF30="",BF31&gt;10,BG34&gt;=BF31),"",VLOOKUP(ABS(BG34-BF31),BK29:BL37,2,FALSE))</f>
        <v/>
      </c>
      <c r="BJ34" s="1693">
        <f>IF(OR(BF30="",BF31&gt;10,BG34&gt;=BF31),0,BH34*BI34)</f>
        <v>0</v>
      </c>
      <c r="BK34" s="1692">
        <v>6</v>
      </c>
      <c r="BL34" s="1692">
        <v>2</v>
      </c>
      <c r="BN34" s="1687" t="s">
        <v>8332</v>
      </c>
      <c r="BO34" s="1691" t="str">
        <f>IF(BO30="","",IF(AND(ISNUMBER(BO30)=TRUE,BO31&lt;=10,BO32=BO33),0,1))</f>
        <v/>
      </c>
      <c r="BP34" s="1692">
        <v>6</v>
      </c>
      <c r="BQ34" s="1692" t="str">
        <f>IF(BP34&gt;BO31,"",VALUE(MID(BO30,BP34,1)))</f>
        <v/>
      </c>
      <c r="BR34" s="1692" t="str">
        <f>IF(OR(BO30="",BO31&gt;10,BP34&gt;=BO31),"",VLOOKUP(ABS(BP34-BO31),BT29:BU37,2,FALSE))</f>
        <v/>
      </c>
      <c r="BS34" s="1693">
        <f>IF(OR(BO30="",BO31&gt;10,BP34&gt;=BO31),0,BQ34*BR34)</f>
        <v>0</v>
      </c>
      <c r="BT34" s="1692">
        <v>6</v>
      </c>
      <c r="BU34" s="1692">
        <v>2</v>
      </c>
      <c r="BW34" s="1687" t="s">
        <v>8332</v>
      </c>
      <c r="BX34" s="1691" t="str">
        <f>IF(BX30="","",IF(AND(ISNUMBER(BX30)=TRUE,BX31&lt;=10,BX32=BX33),0,1))</f>
        <v/>
      </c>
      <c r="BY34" s="1692">
        <v>6</v>
      </c>
      <c r="BZ34" s="1692" t="str">
        <f>IF(BY34&gt;BX31,"",VALUE(MID(BX30,BY34,1)))</f>
        <v/>
      </c>
      <c r="CA34" s="1692" t="str">
        <f>IF(OR(BX30="",BX31&gt;10,BY34&gt;=BX31),"",VLOOKUP(ABS(BY34-BX31),CC29:CD37,2,FALSE))</f>
        <v/>
      </c>
      <c r="CB34" s="1693">
        <f>IF(OR(BX30="",BX31&gt;10,BY34&gt;=BX31),0,BZ34*CA34)</f>
        <v>0</v>
      </c>
      <c r="CC34" s="1692">
        <v>6</v>
      </c>
      <c r="CD34" s="1692">
        <v>2</v>
      </c>
      <c r="CF34" s="1687" t="s">
        <v>8332</v>
      </c>
      <c r="CG34" s="1691" t="str">
        <f>IF(CG30="","",IF(AND(ISNUMBER(CG30)=TRUE,CG31&lt;=10,CG32=CG33),0,1))</f>
        <v/>
      </c>
      <c r="CH34" s="1692">
        <v>6</v>
      </c>
      <c r="CI34" s="1692" t="str">
        <f>IF(CH34&gt;CG31,"",VALUE(MID(CG30,CH34,1)))</f>
        <v/>
      </c>
      <c r="CJ34" s="1692" t="str">
        <f>IF(OR(CG30="",CG31&gt;10,CH34&gt;=CG31),"",VLOOKUP(ABS(CH34-CG31),CL29:CM37,2,FALSE))</f>
        <v/>
      </c>
      <c r="CK34" s="1693">
        <f>IF(OR(CG30="",CG31&gt;10,CH34&gt;=CG31),0,CI34*CJ34)</f>
        <v>0</v>
      </c>
      <c r="CL34" s="1692">
        <v>6</v>
      </c>
      <c r="CM34" s="1692">
        <v>2</v>
      </c>
      <c r="CO34" s="1687" t="s">
        <v>8332</v>
      </c>
      <c r="CP34" s="1691" t="str">
        <f>IF(CP30="","",IF(AND(ISNUMBER(CP30)=TRUE,CP31&lt;=10,CP32=CP33),0,1))</f>
        <v/>
      </c>
      <c r="CQ34" s="1692">
        <v>6</v>
      </c>
      <c r="CR34" s="1692" t="str">
        <f>IF(CQ34&gt;CP31,"",VALUE(MID(CP30,CQ34,1)))</f>
        <v/>
      </c>
      <c r="CS34" s="1692" t="str">
        <f>IF(OR(CP30="",CP31&gt;10,CQ34&gt;=CP31),"",VLOOKUP(ABS(CQ34-CP31),CU29:CV37,2,FALSE))</f>
        <v/>
      </c>
      <c r="CT34" s="1693">
        <f>IF(OR(CP30="",CP31&gt;10,CQ34&gt;=CP31),0,CR34*CS34)</f>
        <v>0</v>
      </c>
      <c r="CU34" s="1692">
        <v>6</v>
      </c>
      <c r="CV34" s="1692">
        <v>2</v>
      </c>
      <c r="CX34" s="1687" t="s">
        <v>8332</v>
      </c>
      <c r="CY34" s="1691" t="str">
        <f>IF(CY30="","",IF(AND(ISNUMBER(CY30)=TRUE,CY31&lt;=10,CY32=CY33),0,1))</f>
        <v/>
      </c>
      <c r="CZ34" s="1692">
        <v>6</v>
      </c>
      <c r="DA34" s="1692" t="str">
        <f>IF(CZ34&gt;CY31,"",VALUE(MID(CY30,CZ34,1)))</f>
        <v/>
      </c>
      <c r="DB34" s="1692" t="str">
        <f>IF(OR(CY30="",CY31&gt;10,CZ34&gt;=CY31),"",VLOOKUP(ABS(CZ34-CY31),DD29:DE37,2,FALSE))</f>
        <v/>
      </c>
      <c r="DC34" s="1693">
        <f>IF(OR(CY30="",CY31&gt;10,CZ34&gt;=CY31),0,DA34*DB34)</f>
        <v>0</v>
      </c>
      <c r="DD34" s="1692">
        <v>6</v>
      </c>
      <c r="DE34" s="1692">
        <v>2</v>
      </c>
      <c r="DG34" s="1687" t="s">
        <v>8332</v>
      </c>
      <c r="DH34" s="1691" t="str">
        <f>IF(DH30="","",IF(AND(ISNUMBER(DH30)=TRUE,DH31&lt;=10,DH32=DH33),0,1))</f>
        <v/>
      </c>
      <c r="DI34" s="1692">
        <v>6</v>
      </c>
      <c r="DJ34" s="1692" t="str">
        <f>IF(DI34&gt;DH31,"",VALUE(MID(DH30,DI34,1)))</f>
        <v/>
      </c>
      <c r="DK34" s="1692" t="str">
        <f>IF(OR(DH30="",DH31&gt;10,DI34&gt;=DH31),"",VLOOKUP(ABS(DI34-DH31),DM29:DN37,2,FALSE))</f>
        <v/>
      </c>
      <c r="DL34" s="1693">
        <f>IF(OR(DH30="",DH31&gt;10,DI34&gt;=DH31),0,DJ34*DK34)</f>
        <v>0</v>
      </c>
      <c r="DM34" s="1692">
        <v>6</v>
      </c>
      <c r="DN34" s="1692">
        <v>2</v>
      </c>
      <c r="DP34" s="1687" t="s">
        <v>8332</v>
      </c>
      <c r="DQ34" s="1691" t="str">
        <f>IF(DQ30="","",IF(AND(ISNUMBER(DQ30)=TRUE,DQ31&lt;=10,DQ32=DQ33),0,1))</f>
        <v/>
      </c>
      <c r="DR34" s="1692">
        <v>6</v>
      </c>
      <c r="DS34" s="1692" t="str">
        <f>IF(DR34&gt;DQ31,"",VALUE(MID(DQ30,DR34,1)))</f>
        <v/>
      </c>
      <c r="DT34" s="1692" t="str">
        <f>IF(OR(DQ30="",DQ31&gt;10,DR34&gt;=DQ31),"",VLOOKUP(ABS(DR34-DQ31),DV29:DW37,2,FALSE))</f>
        <v/>
      </c>
      <c r="DU34" s="1693">
        <f>IF(OR(DQ30="",DQ31&gt;10,DR34&gt;=DQ31),0,DS34*DT34)</f>
        <v>0</v>
      </c>
      <c r="DV34" s="1692">
        <v>6</v>
      </c>
      <c r="DW34" s="1692">
        <v>2</v>
      </c>
      <c r="DY34" s="1687" t="s">
        <v>8332</v>
      </c>
      <c r="DZ34" s="1691" t="str">
        <f>IF(DZ30="","",IF(AND(ISNUMBER(DZ30)=TRUE,DZ31&lt;=10,DZ32=DZ33),0,1))</f>
        <v/>
      </c>
      <c r="EA34" s="1692">
        <v>6</v>
      </c>
      <c r="EB34" s="1692" t="str">
        <f>IF(EA34&gt;DZ31,"",VALUE(MID(DZ30,EA34,1)))</f>
        <v/>
      </c>
      <c r="EC34" s="1692" t="str">
        <f>IF(OR(DZ30="",DZ31&gt;10,EA34&gt;=DZ31),"",VLOOKUP(ABS(EA34-DZ31),EE29:EF37,2,FALSE))</f>
        <v/>
      </c>
      <c r="ED34" s="1693">
        <f>IF(OR(DZ30="",DZ31&gt;10,EA34&gt;=DZ31),0,EB34*EC34)</f>
        <v>0</v>
      </c>
      <c r="EE34" s="1692">
        <v>6</v>
      </c>
      <c r="EF34" s="1692">
        <v>2</v>
      </c>
      <c r="EH34" s="1687" t="s">
        <v>8332</v>
      </c>
      <c r="EI34" s="1691" t="str">
        <f>IF(EI30="","",IF(AND(ISNUMBER(EI30)=TRUE,EI31&lt;=10,EI32=EI33),0,1))</f>
        <v/>
      </c>
      <c r="EJ34" s="1692">
        <v>6</v>
      </c>
      <c r="EK34" s="1692" t="str">
        <f>IF(EJ34&gt;EI31,"",VALUE(MID(EI30,EJ34,1)))</f>
        <v/>
      </c>
      <c r="EL34" s="1692" t="str">
        <f>IF(OR(EI30="",EI31&gt;10,EJ34&gt;=EI31),"",VLOOKUP(ABS(EJ34-EI31),EN29:EO37,2,FALSE))</f>
        <v/>
      </c>
      <c r="EM34" s="1693">
        <f>IF(OR(EI30="",EI31&gt;10,EJ34&gt;=EI31),0,EK34*EL34)</f>
        <v>0</v>
      </c>
      <c r="EN34" s="1692">
        <v>6</v>
      </c>
      <c r="EO34" s="1692">
        <v>2</v>
      </c>
      <c r="EQ34" s="1687" t="s">
        <v>8332</v>
      </c>
      <c r="ER34" s="1691" t="str">
        <f>IF(ER30="","",IF(AND(ISNUMBER(ER30)=TRUE,ER31&lt;=10,ER32=ER33),0,1))</f>
        <v/>
      </c>
      <c r="ES34" s="1692">
        <v>6</v>
      </c>
      <c r="ET34" s="1692" t="str">
        <f>IF(ES34&gt;ER31,"",VALUE(MID(ER30,ES34,1)))</f>
        <v/>
      </c>
      <c r="EU34" s="1692" t="str">
        <f>IF(OR(ER30="",ER31&gt;10,ES34&gt;=ER31),"",VLOOKUP(ABS(ES34-ER31),EW29:EX37,2,FALSE))</f>
        <v/>
      </c>
      <c r="EV34" s="1693">
        <f>IF(OR(ER30="",ER31&gt;10,ES34&gt;=ER31),0,ET34*EU34)</f>
        <v>0</v>
      </c>
      <c r="EW34" s="1692">
        <v>6</v>
      </c>
      <c r="EX34" s="1692">
        <v>2</v>
      </c>
      <c r="EZ34" s="1687" t="s">
        <v>8332</v>
      </c>
      <c r="FA34" s="1691" t="str">
        <f>IF(FA30="","",IF(AND(ISNUMBER(FA30)=TRUE,FA31&lt;=10,FA32=FA33),0,1))</f>
        <v/>
      </c>
      <c r="FB34" s="1692">
        <v>6</v>
      </c>
      <c r="FC34" s="1692" t="str">
        <f>IF(FB34&gt;FA31,"",VALUE(MID(FA30,FB34,1)))</f>
        <v/>
      </c>
      <c r="FD34" s="1692" t="str">
        <f>IF(OR(FA30="",FA31&gt;10,FB34&gt;=FA31),"",VLOOKUP(ABS(FB34-FA31),FF29:FG37,2,FALSE))</f>
        <v/>
      </c>
      <c r="FE34" s="1693">
        <f>IF(OR(FA30="",FA31&gt;10,FB34&gt;=FA31),0,FC34*FD34)</f>
        <v>0</v>
      </c>
      <c r="FF34" s="1692">
        <v>6</v>
      </c>
      <c r="FG34" s="1692">
        <v>2</v>
      </c>
    </row>
    <row r="35" spans="2:163" ht="19.5" customHeight="1" x14ac:dyDescent="0.25">
      <c r="B35" s="1682">
        <v>8</v>
      </c>
      <c r="C35" s="1971"/>
      <c r="D35" s="1785"/>
      <c r="E35" s="1785"/>
      <c r="F35" s="1785"/>
      <c r="G35" s="1786"/>
      <c r="H35" s="1975" t="str">
        <f t="shared" ca="1" si="0"/>
        <v/>
      </c>
      <c r="N35" s="101"/>
      <c r="AA35" s="1696">
        <v>8</v>
      </c>
      <c r="AB35" s="1697" t="str">
        <f ca="1">INDIRECT(ADDRESS(34,29+MATCH(AA35,AD28:FG28,0),4,1))</f>
        <v/>
      </c>
      <c r="AD35" s="1687" t="s">
        <v>10015</v>
      </c>
      <c r="AE35" s="1692" t="str">
        <f>IF(AE30="","",IF(AE31&gt;10,"Prea multe caractere!",IF(AE32=AE33,"Corect!","CUI Gresit!")))</f>
        <v/>
      </c>
      <c r="AF35" s="1692">
        <v>7</v>
      </c>
      <c r="AG35" s="1692" t="str">
        <f>IF(AF35&gt;AE31,"",VALUE(MID(AE30,AF35,1)))</f>
        <v/>
      </c>
      <c r="AH35" s="1692" t="str">
        <f>IF(OR(AE30="",AE31&gt;10,AF35&gt;=AE31),"",VLOOKUP(ABS(AF35-AE31),AJ29:AK37,2,FALSE))</f>
        <v/>
      </c>
      <c r="AI35" s="1693">
        <f>IF(OR(AE30="",AE31&gt;10,AF35&gt;=AE31),0,AG35*AH35)</f>
        <v>0</v>
      </c>
      <c r="AJ35" s="1692">
        <v>7</v>
      </c>
      <c r="AK35" s="1692">
        <v>3</v>
      </c>
      <c r="AM35" s="1687" t="s">
        <v>10015</v>
      </c>
      <c r="AN35" s="1692" t="str">
        <f>IF(AN30="","",IF(AN31&gt;10,"Prea multe caractere!",IF(AN32=AN33,"Corect!","CUI Gresit!")))</f>
        <v/>
      </c>
      <c r="AO35" s="1692">
        <v>7</v>
      </c>
      <c r="AP35" s="1692" t="str">
        <f>IF(AO35&gt;AN31,"",VALUE(MID(AN30,AO35,1)))</f>
        <v/>
      </c>
      <c r="AQ35" s="1692" t="str">
        <f>IF(OR(AN30="",AN31&gt;10,AO35&gt;=AN31),"",VLOOKUP(ABS(AO35-AN31),AS29:AT37,2,FALSE))</f>
        <v/>
      </c>
      <c r="AR35" s="1693">
        <f>IF(OR(AN30="",AN31&gt;10,AO35&gt;=AN31),0,AP35*AQ35)</f>
        <v>0</v>
      </c>
      <c r="AS35" s="1692">
        <v>7</v>
      </c>
      <c r="AT35" s="1692">
        <v>3</v>
      </c>
      <c r="AV35" s="1687" t="s">
        <v>10015</v>
      </c>
      <c r="AW35" s="1692" t="str">
        <f>IF(AW30="","",IF(AW31&gt;10,"Prea multe caractere!",IF(AW32=AW33,"Corect!","CUI Gresit!")))</f>
        <v/>
      </c>
      <c r="AX35" s="1692">
        <v>7</v>
      </c>
      <c r="AY35" s="1692" t="str">
        <f>IF(AX35&gt;AW31,"",VALUE(MID(AW30,AX35,1)))</f>
        <v/>
      </c>
      <c r="AZ35" s="1692" t="str">
        <f>IF(OR(AW30="",AW31&gt;10,AX35&gt;=AW31),"",VLOOKUP(ABS(AX35-AW31),BB29:BC37,2,FALSE))</f>
        <v/>
      </c>
      <c r="BA35" s="1693">
        <f>IF(OR(AW30="",AW31&gt;10,AX35&gt;=AW31),0,AY35*AZ35)</f>
        <v>0</v>
      </c>
      <c r="BB35" s="1692">
        <v>7</v>
      </c>
      <c r="BC35" s="1692">
        <v>3</v>
      </c>
      <c r="BE35" s="1687" t="s">
        <v>10015</v>
      </c>
      <c r="BF35" s="1692" t="str">
        <f>IF(BF30="","",IF(BF31&gt;10,"Prea multe caractere!",IF(BF32=BF33,"Corect!","CUI Gresit!")))</f>
        <v/>
      </c>
      <c r="BG35" s="1692">
        <v>7</v>
      </c>
      <c r="BH35" s="1692" t="str">
        <f>IF(BG35&gt;BF31,"",VALUE(MID(BF30,BG35,1)))</f>
        <v/>
      </c>
      <c r="BI35" s="1692" t="str">
        <f>IF(OR(BF30="",BF31&gt;10,BG35&gt;=BF31),"",VLOOKUP(ABS(BG35-BF31),BK29:BL37,2,FALSE))</f>
        <v/>
      </c>
      <c r="BJ35" s="1693">
        <f>IF(OR(BF30="",BF31&gt;10,BG35&gt;=BF31),0,BH35*BI35)</f>
        <v>0</v>
      </c>
      <c r="BK35" s="1692">
        <v>7</v>
      </c>
      <c r="BL35" s="1692">
        <v>3</v>
      </c>
      <c r="BN35" s="1687" t="s">
        <v>10015</v>
      </c>
      <c r="BO35" s="1692" t="str">
        <f>IF(BO30="","",IF(BO31&gt;10,"Prea multe caractere!",IF(BO32=BO33,"Corect!","CUI Gresit!")))</f>
        <v/>
      </c>
      <c r="BP35" s="1692">
        <v>7</v>
      </c>
      <c r="BQ35" s="1692" t="str">
        <f>IF(BP35&gt;BO31,"",VALUE(MID(BO30,BP35,1)))</f>
        <v/>
      </c>
      <c r="BR35" s="1692" t="str">
        <f>IF(OR(BO30="",BO31&gt;10,BP35&gt;=BO31),"",VLOOKUP(ABS(BP35-BO31),BT29:BU37,2,FALSE))</f>
        <v/>
      </c>
      <c r="BS35" s="1693">
        <f>IF(OR(BO30="",BO31&gt;10,BP35&gt;=BO31),0,BQ35*BR35)</f>
        <v>0</v>
      </c>
      <c r="BT35" s="1692">
        <v>7</v>
      </c>
      <c r="BU35" s="1692">
        <v>3</v>
      </c>
      <c r="BW35" s="1687" t="s">
        <v>10015</v>
      </c>
      <c r="BX35" s="1692" t="str">
        <f>IF(BX30="","",IF(BX31&gt;10,"Prea multe caractere!",IF(BX32=BX33,"Corect!","CUI Gresit!")))</f>
        <v/>
      </c>
      <c r="BY35" s="1692">
        <v>7</v>
      </c>
      <c r="BZ35" s="1692" t="str">
        <f>IF(BY35&gt;BX31,"",VALUE(MID(BX30,BY35,1)))</f>
        <v/>
      </c>
      <c r="CA35" s="1692" t="str">
        <f>IF(OR(BX30="",BX31&gt;10,BY35&gt;=BX31),"",VLOOKUP(ABS(BY35-BX31),CC29:CD37,2,FALSE))</f>
        <v/>
      </c>
      <c r="CB35" s="1693">
        <f>IF(OR(BX30="",BX31&gt;10,BY35&gt;=BX31),0,BZ35*CA35)</f>
        <v>0</v>
      </c>
      <c r="CC35" s="1692">
        <v>7</v>
      </c>
      <c r="CD35" s="1692">
        <v>3</v>
      </c>
      <c r="CF35" s="1687" t="s">
        <v>10015</v>
      </c>
      <c r="CG35" s="1692" t="str">
        <f>IF(CG30="","",IF(CG31&gt;10,"Prea multe caractere!",IF(CG32=CG33,"Corect!","CUI Gresit!")))</f>
        <v/>
      </c>
      <c r="CH35" s="1692">
        <v>7</v>
      </c>
      <c r="CI35" s="1692" t="str">
        <f>IF(CH35&gt;CG31,"",VALUE(MID(CG30,CH35,1)))</f>
        <v/>
      </c>
      <c r="CJ35" s="1692" t="str">
        <f>IF(OR(CG30="",CG31&gt;10,CH35&gt;=CG31),"",VLOOKUP(ABS(CH35-CG31),CL29:CM37,2,FALSE))</f>
        <v/>
      </c>
      <c r="CK35" s="1693">
        <f>IF(OR(CG30="",CG31&gt;10,CH35&gt;=CG31),0,CI35*CJ35)</f>
        <v>0</v>
      </c>
      <c r="CL35" s="1692">
        <v>7</v>
      </c>
      <c r="CM35" s="1692">
        <v>3</v>
      </c>
      <c r="CO35" s="1687" t="s">
        <v>10015</v>
      </c>
      <c r="CP35" s="1692" t="str">
        <f>IF(CP30="","",IF(CP31&gt;10,"Prea multe caractere!",IF(CP32=CP33,"Corect!","CUI Gresit!")))</f>
        <v/>
      </c>
      <c r="CQ35" s="1692">
        <v>7</v>
      </c>
      <c r="CR35" s="1692" t="str">
        <f>IF(CQ35&gt;CP31,"",VALUE(MID(CP30,CQ35,1)))</f>
        <v/>
      </c>
      <c r="CS35" s="1692" t="str">
        <f>IF(OR(CP30="",CP31&gt;10,CQ35&gt;=CP31),"",VLOOKUP(ABS(CQ35-CP31),CU29:CV37,2,FALSE))</f>
        <v/>
      </c>
      <c r="CT35" s="1693">
        <f>IF(OR(CP30="",CP31&gt;10,CQ35&gt;=CP31),0,CR35*CS35)</f>
        <v>0</v>
      </c>
      <c r="CU35" s="1692">
        <v>7</v>
      </c>
      <c r="CV35" s="1692">
        <v>3</v>
      </c>
      <c r="CX35" s="1687" t="s">
        <v>10015</v>
      </c>
      <c r="CY35" s="1692" t="str">
        <f>IF(CY30="","",IF(CY31&gt;10,"Prea multe caractere!",IF(CY32=CY33,"Corect!","CUI Gresit!")))</f>
        <v/>
      </c>
      <c r="CZ35" s="1692">
        <v>7</v>
      </c>
      <c r="DA35" s="1692" t="str">
        <f>IF(CZ35&gt;CY31,"",VALUE(MID(CY30,CZ35,1)))</f>
        <v/>
      </c>
      <c r="DB35" s="1692" t="str">
        <f>IF(OR(CY30="",CY31&gt;10,CZ35&gt;=CY31),"",VLOOKUP(ABS(CZ35-CY31),DD29:DE37,2,FALSE))</f>
        <v/>
      </c>
      <c r="DC35" s="1693">
        <f>IF(OR(CY30="",CY31&gt;10,CZ35&gt;=CY31),0,DA35*DB35)</f>
        <v>0</v>
      </c>
      <c r="DD35" s="1692">
        <v>7</v>
      </c>
      <c r="DE35" s="1692">
        <v>3</v>
      </c>
      <c r="DG35" s="1687" t="s">
        <v>10015</v>
      </c>
      <c r="DH35" s="1692" t="str">
        <f>IF(DH30="","",IF(DH31&gt;10,"Prea multe caractere!",IF(DH32=DH33,"Corect!","CUI Gresit!")))</f>
        <v/>
      </c>
      <c r="DI35" s="1692">
        <v>7</v>
      </c>
      <c r="DJ35" s="1692" t="str">
        <f>IF(DI35&gt;DH31,"",VALUE(MID(DH30,DI35,1)))</f>
        <v/>
      </c>
      <c r="DK35" s="1692" t="str">
        <f>IF(OR(DH30="",DH31&gt;10,DI35&gt;=DH31),"",VLOOKUP(ABS(DI35-DH31),DM29:DN37,2,FALSE))</f>
        <v/>
      </c>
      <c r="DL35" s="1693">
        <f>IF(OR(DH30="",DH31&gt;10,DI35&gt;=DH31),0,DJ35*DK35)</f>
        <v>0</v>
      </c>
      <c r="DM35" s="1692">
        <v>7</v>
      </c>
      <c r="DN35" s="1692">
        <v>3</v>
      </c>
      <c r="DP35" s="1687" t="s">
        <v>10015</v>
      </c>
      <c r="DQ35" s="1692" t="str">
        <f>IF(DQ30="","",IF(DQ31&gt;10,"Prea multe caractere!",IF(DQ32=DQ33,"Corect!","CUI Gresit!")))</f>
        <v/>
      </c>
      <c r="DR35" s="1692">
        <v>7</v>
      </c>
      <c r="DS35" s="1692" t="str">
        <f>IF(DR35&gt;DQ31,"",VALUE(MID(DQ30,DR35,1)))</f>
        <v/>
      </c>
      <c r="DT35" s="1692" t="str">
        <f>IF(OR(DQ30="",DQ31&gt;10,DR35&gt;=DQ31),"",VLOOKUP(ABS(DR35-DQ31),DV29:DW37,2,FALSE))</f>
        <v/>
      </c>
      <c r="DU35" s="1693">
        <f>IF(OR(DQ30="",DQ31&gt;10,DR35&gt;=DQ31),0,DS35*DT35)</f>
        <v>0</v>
      </c>
      <c r="DV35" s="1692">
        <v>7</v>
      </c>
      <c r="DW35" s="1692">
        <v>3</v>
      </c>
      <c r="DY35" s="1687" t="s">
        <v>10015</v>
      </c>
      <c r="DZ35" s="1692" t="str">
        <f>IF(DZ30="","",IF(DZ31&gt;10,"Prea multe caractere!",IF(DZ32=DZ33,"Corect!","CUI Gresit!")))</f>
        <v/>
      </c>
      <c r="EA35" s="1692">
        <v>7</v>
      </c>
      <c r="EB35" s="1692" t="str">
        <f>IF(EA35&gt;DZ31,"",VALUE(MID(DZ30,EA35,1)))</f>
        <v/>
      </c>
      <c r="EC35" s="1692" t="str">
        <f>IF(OR(DZ30="",DZ31&gt;10,EA35&gt;=DZ31),"",VLOOKUP(ABS(EA35-DZ31),EE29:EF37,2,FALSE))</f>
        <v/>
      </c>
      <c r="ED35" s="1693">
        <f>IF(OR(DZ30="",DZ31&gt;10,EA35&gt;=DZ31),0,EB35*EC35)</f>
        <v>0</v>
      </c>
      <c r="EE35" s="1692">
        <v>7</v>
      </c>
      <c r="EF35" s="1692">
        <v>3</v>
      </c>
      <c r="EH35" s="1687" t="s">
        <v>10015</v>
      </c>
      <c r="EI35" s="1692" t="str">
        <f>IF(EI30="","",IF(EI31&gt;10,"Prea multe caractere!",IF(EI32=EI33,"Corect!","CUI Gresit!")))</f>
        <v/>
      </c>
      <c r="EJ35" s="1692">
        <v>7</v>
      </c>
      <c r="EK35" s="1692" t="str">
        <f>IF(EJ35&gt;EI31,"",VALUE(MID(EI30,EJ35,1)))</f>
        <v/>
      </c>
      <c r="EL35" s="1692" t="str">
        <f>IF(OR(EI30="",EI31&gt;10,EJ35&gt;=EI31),"",VLOOKUP(ABS(EJ35-EI31),EN29:EO37,2,FALSE))</f>
        <v/>
      </c>
      <c r="EM35" s="1693">
        <f>IF(OR(EI30="",EI31&gt;10,EJ35&gt;=EI31),0,EK35*EL35)</f>
        <v>0</v>
      </c>
      <c r="EN35" s="1692">
        <v>7</v>
      </c>
      <c r="EO35" s="1692">
        <v>3</v>
      </c>
      <c r="EQ35" s="1687" t="s">
        <v>10015</v>
      </c>
      <c r="ER35" s="1692" t="str">
        <f>IF(ER30="","",IF(ER31&gt;10,"Prea multe caractere!",IF(ER32=ER33,"Corect!","CUI Gresit!")))</f>
        <v/>
      </c>
      <c r="ES35" s="1692">
        <v>7</v>
      </c>
      <c r="ET35" s="1692" t="str">
        <f>IF(ES35&gt;ER31,"",VALUE(MID(ER30,ES35,1)))</f>
        <v/>
      </c>
      <c r="EU35" s="1692" t="str">
        <f>IF(OR(ER30="",ER31&gt;10,ES35&gt;=ER31),"",VLOOKUP(ABS(ES35-ER31),EW29:EX37,2,FALSE))</f>
        <v/>
      </c>
      <c r="EV35" s="1693">
        <f>IF(OR(ER30="",ER31&gt;10,ES35&gt;=ER31),0,ET35*EU35)</f>
        <v>0</v>
      </c>
      <c r="EW35" s="1692">
        <v>7</v>
      </c>
      <c r="EX35" s="1692">
        <v>3</v>
      </c>
      <c r="EZ35" s="1687" t="s">
        <v>10015</v>
      </c>
      <c r="FA35" s="1692" t="str">
        <f>IF(FA30="","",IF(FA31&gt;10,"Prea multe caractere!",IF(FA32=FA33,"Corect!","CUI Gresit!")))</f>
        <v/>
      </c>
      <c r="FB35" s="1692">
        <v>7</v>
      </c>
      <c r="FC35" s="1692" t="str">
        <f>IF(FB35&gt;FA31,"",VALUE(MID(FA30,FB35,1)))</f>
        <v/>
      </c>
      <c r="FD35" s="1692" t="str">
        <f>IF(OR(FA30="",FA31&gt;10,FB35&gt;=FA31),"",VLOOKUP(ABS(FB35-FA31),FF29:FG37,2,FALSE))</f>
        <v/>
      </c>
      <c r="FE35" s="1693">
        <f>IF(OR(FA30="",FA31&gt;10,FB35&gt;=FA31),0,FC35*FD35)</f>
        <v>0</v>
      </c>
      <c r="FF35" s="1692">
        <v>7</v>
      </c>
      <c r="FG35" s="1692">
        <v>3</v>
      </c>
    </row>
    <row r="36" spans="2:163" ht="19.5" customHeight="1" x14ac:dyDescent="0.25">
      <c r="B36" s="1682">
        <v>9</v>
      </c>
      <c r="C36" s="1971"/>
      <c r="D36" s="1785"/>
      <c r="E36" s="1785"/>
      <c r="F36" s="1785"/>
      <c r="G36" s="1786"/>
      <c r="H36" s="1975" t="str">
        <f t="shared" ca="1" si="0"/>
        <v/>
      </c>
      <c r="N36" s="101"/>
      <c r="AA36" s="1696">
        <v>9</v>
      </c>
      <c r="AB36" s="1697" t="str">
        <f ca="1">INDIRECT(ADDRESS(34,29+MATCH(AA36,AD28:FG28,0),4,1))</f>
        <v/>
      </c>
      <c r="AD36" s="1686"/>
      <c r="AE36" s="1694"/>
      <c r="AF36" s="1692">
        <v>8</v>
      </c>
      <c r="AG36" s="1692" t="str">
        <f>IF(AF36&gt;AE31,"",VALUE(MID(AE30,AF36,1)))</f>
        <v/>
      </c>
      <c r="AH36" s="1692" t="str">
        <f>IF(OR(AE30="",AE31&gt;10,AF36&gt;=AE31),"",VLOOKUP(ABS(AF36-AE31),AJ29:AK37,2,FALSE))</f>
        <v/>
      </c>
      <c r="AI36" s="1693">
        <f>IF(OR(AE30="",AE31&gt;10,AF36&gt;=AE31),0,AG36*AH36)</f>
        <v>0</v>
      </c>
      <c r="AJ36" s="1692">
        <v>8</v>
      </c>
      <c r="AK36" s="1692">
        <v>5</v>
      </c>
      <c r="AM36" s="1686"/>
      <c r="AN36" s="1694"/>
      <c r="AO36" s="1692">
        <v>8</v>
      </c>
      <c r="AP36" s="1692" t="str">
        <f>IF(AO36&gt;AN31,"",VALUE(MID(AN30,AO36,1)))</f>
        <v/>
      </c>
      <c r="AQ36" s="1692" t="str">
        <f>IF(OR(AN30="",AN31&gt;10,AO36&gt;=AN31),"",VLOOKUP(ABS(AO36-AN31),AS29:AT37,2,FALSE))</f>
        <v/>
      </c>
      <c r="AR36" s="1693">
        <f>IF(OR(AN30="",AN31&gt;10,AO36&gt;=AN31),0,AP36*AQ36)</f>
        <v>0</v>
      </c>
      <c r="AS36" s="1692">
        <v>8</v>
      </c>
      <c r="AT36" s="1692">
        <v>5</v>
      </c>
      <c r="AV36" s="1686"/>
      <c r="AW36" s="1694"/>
      <c r="AX36" s="1692">
        <v>8</v>
      </c>
      <c r="AY36" s="1692" t="str">
        <f>IF(AX36&gt;AW31,"",VALUE(MID(AW30,AX36,1)))</f>
        <v/>
      </c>
      <c r="AZ36" s="1692" t="str">
        <f>IF(OR(AW30="",AW31&gt;10,AX36&gt;=AW31),"",VLOOKUP(ABS(AX36-AW31),BB29:BC37,2,FALSE))</f>
        <v/>
      </c>
      <c r="BA36" s="1693">
        <f>IF(OR(AW30="",AW31&gt;10,AX36&gt;=AW31),0,AY36*AZ36)</f>
        <v>0</v>
      </c>
      <c r="BB36" s="1692">
        <v>8</v>
      </c>
      <c r="BC36" s="1692">
        <v>5</v>
      </c>
      <c r="BE36" s="1686"/>
      <c r="BF36" s="1694"/>
      <c r="BG36" s="1692">
        <v>8</v>
      </c>
      <c r="BH36" s="1692" t="str">
        <f>IF(BG36&gt;BF31,"",VALUE(MID(BF30,BG36,1)))</f>
        <v/>
      </c>
      <c r="BI36" s="1692" t="str">
        <f>IF(OR(BF30="",BF31&gt;10,BG36&gt;=BF31),"",VLOOKUP(ABS(BG36-BF31),BK29:BL37,2,FALSE))</f>
        <v/>
      </c>
      <c r="BJ36" s="1693">
        <f>IF(OR(BF30="",BF31&gt;10,BG36&gt;=BF31),0,BH36*BI36)</f>
        <v>0</v>
      </c>
      <c r="BK36" s="1692">
        <v>8</v>
      </c>
      <c r="BL36" s="1692">
        <v>5</v>
      </c>
      <c r="BN36" s="1686"/>
      <c r="BO36" s="1694"/>
      <c r="BP36" s="1692">
        <v>8</v>
      </c>
      <c r="BQ36" s="1692" t="str">
        <f>IF(BP36&gt;BO31,"",VALUE(MID(BO30,BP36,1)))</f>
        <v/>
      </c>
      <c r="BR36" s="1692" t="str">
        <f>IF(OR(BO30="",BO31&gt;10,BP36&gt;=BO31),"",VLOOKUP(ABS(BP36-BO31),BT29:BU37,2,FALSE))</f>
        <v/>
      </c>
      <c r="BS36" s="1693">
        <f>IF(OR(BO30="",BO31&gt;10,BP36&gt;=BO31),0,BQ36*BR36)</f>
        <v>0</v>
      </c>
      <c r="BT36" s="1692">
        <v>8</v>
      </c>
      <c r="BU36" s="1692">
        <v>5</v>
      </c>
      <c r="BW36" s="1686"/>
      <c r="BX36" s="1694"/>
      <c r="BY36" s="1692">
        <v>8</v>
      </c>
      <c r="BZ36" s="1692" t="str">
        <f>IF(BY36&gt;BX31,"",VALUE(MID(BX30,BY36,1)))</f>
        <v/>
      </c>
      <c r="CA36" s="1692" t="str">
        <f>IF(OR(BX30="",BX31&gt;10,BY36&gt;=BX31),"",VLOOKUP(ABS(BY36-BX31),CC29:CD37,2,FALSE))</f>
        <v/>
      </c>
      <c r="CB36" s="1693">
        <f>IF(OR(BX30="",BX31&gt;10,BY36&gt;=BX31),0,BZ36*CA36)</f>
        <v>0</v>
      </c>
      <c r="CC36" s="1692">
        <v>8</v>
      </c>
      <c r="CD36" s="1692">
        <v>5</v>
      </c>
      <c r="CF36" s="1686"/>
      <c r="CG36" s="1694"/>
      <c r="CH36" s="1692">
        <v>8</v>
      </c>
      <c r="CI36" s="1692" t="str">
        <f>IF(CH36&gt;CG31,"",VALUE(MID(CG30,CH36,1)))</f>
        <v/>
      </c>
      <c r="CJ36" s="1692" t="str">
        <f>IF(OR(CG30="",CG31&gt;10,CH36&gt;=CG31),"",VLOOKUP(ABS(CH36-CG31),CL29:CM37,2,FALSE))</f>
        <v/>
      </c>
      <c r="CK36" s="1693">
        <f>IF(OR(CG30="",CG31&gt;10,CH36&gt;=CG31),0,CI36*CJ36)</f>
        <v>0</v>
      </c>
      <c r="CL36" s="1692">
        <v>8</v>
      </c>
      <c r="CM36" s="1692">
        <v>5</v>
      </c>
      <c r="CO36" s="1686"/>
      <c r="CP36" s="1694"/>
      <c r="CQ36" s="1692">
        <v>8</v>
      </c>
      <c r="CR36" s="1692" t="str">
        <f>IF(CQ36&gt;CP31,"",VALUE(MID(CP30,CQ36,1)))</f>
        <v/>
      </c>
      <c r="CS36" s="1692" t="str">
        <f>IF(OR(CP30="",CP31&gt;10,CQ36&gt;=CP31),"",VLOOKUP(ABS(CQ36-CP31),CU29:CV37,2,FALSE))</f>
        <v/>
      </c>
      <c r="CT36" s="1693">
        <f>IF(OR(CP30="",CP31&gt;10,CQ36&gt;=CP31),0,CR36*CS36)</f>
        <v>0</v>
      </c>
      <c r="CU36" s="1692">
        <v>8</v>
      </c>
      <c r="CV36" s="1692">
        <v>5</v>
      </c>
      <c r="CX36" s="1686"/>
      <c r="CY36" s="1694"/>
      <c r="CZ36" s="1692">
        <v>8</v>
      </c>
      <c r="DA36" s="1692" t="str">
        <f>IF(CZ36&gt;CY31,"",VALUE(MID(CY30,CZ36,1)))</f>
        <v/>
      </c>
      <c r="DB36" s="1692" t="str">
        <f>IF(OR(CY30="",CY31&gt;10,CZ36&gt;=CY31),"",VLOOKUP(ABS(CZ36-CY31),DD29:DE37,2,FALSE))</f>
        <v/>
      </c>
      <c r="DC36" s="1693">
        <f>IF(OR(CY30="",CY31&gt;10,CZ36&gt;=CY31),0,DA36*DB36)</f>
        <v>0</v>
      </c>
      <c r="DD36" s="1692">
        <v>8</v>
      </c>
      <c r="DE36" s="1692">
        <v>5</v>
      </c>
      <c r="DG36" s="1686"/>
      <c r="DH36" s="1694"/>
      <c r="DI36" s="1692">
        <v>8</v>
      </c>
      <c r="DJ36" s="1692" t="str">
        <f>IF(DI36&gt;DH31,"",VALUE(MID(DH30,DI36,1)))</f>
        <v/>
      </c>
      <c r="DK36" s="1692" t="str">
        <f>IF(OR(DH30="",DH31&gt;10,DI36&gt;=DH31),"",VLOOKUP(ABS(DI36-DH31),DM29:DN37,2,FALSE))</f>
        <v/>
      </c>
      <c r="DL36" s="1693">
        <f>IF(OR(DH30="",DH31&gt;10,DI36&gt;=DH31),0,DJ36*DK36)</f>
        <v>0</v>
      </c>
      <c r="DM36" s="1692">
        <v>8</v>
      </c>
      <c r="DN36" s="1692">
        <v>5</v>
      </c>
      <c r="DP36" s="1686"/>
      <c r="DQ36" s="1694"/>
      <c r="DR36" s="1692">
        <v>8</v>
      </c>
      <c r="DS36" s="1692" t="str">
        <f>IF(DR36&gt;DQ31,"",VALUE(MID(DQ30,DR36,1)))</f>
        <v/>
      </c>
      <c r="DT36" s="1692" t="str">
        <f>IF(OR(DQ30="",DQ31&gt;10,DR36&gt;=DQ31),"",VLOOKUP(ABS(DR36-DQ31),DV29:DW37,2,FALSE))</f>
        <v/>
      </c>
      <c r="DU36" s="1693">
        <f>IF(OR(DQ30="",DQ31&gt;10,DR36&gt;=DQ31),0,DS36*DT36)</f>
        <v>0</v>
      </c>
      <c r="DV36" s="1692">
        <v>8</v>
      </c>
      <c r="DW36" s="1692">
        <v>5</v>
      </c>
      <c r="DY36" s="1686"/>
      <c r="DZ36" s="1694"/>
      <c r="EA36" s="1692">
        <v>8</v>
      </c>
      <c r="EB36" s="1692" t="str">
        <f>IF(EA36&gt;DZ31,"",VALUE(MID(DZ30,EA36,1)))</f>
        <v/>
      </c>
      <c r="EC36" s="1692" t="str">
        <f>IF(OR(DZ30="",DZ31&gt;10,EA36&gt;=DZ31),"",VLOOKUP(ABS(EA36-DZ31),EE29:EF37,2,FALSE))</f>
        <v/>
      </c>
      <c r="ED36" s="1693">
        <f>IF(OR(DZ30="",DZ31&gt;10,EA36&gt;=DZ31),0,EB36*EC36)</f>
        <v>0</v>
      </c>
      <c r="EE36" s="1692">
        <v>8</v>
      </c>
      <c r="EF36" s="1692">
        <v>5</v>
      </c>
      <c r="EH36" s="1686"/>
      <c r="EI36" s="1694"/>
      <c r="EJ36" s="1692">
        <v>8</v>
      </c>
      <c r="EK36" s="1692" t="str">
        <f>IF(EJ36&gt;EI31,"",VALUE(MID(EI30,EJ36,1)))</f>
        <v/>
      </c>
      <c r="EL36" s="1692" t="str">
        <f>IF(OR(EI30="",EI31&gt;10,EJ36&gt;=EI31),"",VLOOKUP(ABS(EJ36-EI31),EN29:EO37,2,FALSE))</f>
        <v/>
      </c>
      <c r="EM36" s="1693">
        <f>IF(OR(EI30="",EI31&gt;10,EJ36&gt;=EI31),0,EK36*EL36)</f>
        <v>0</v>
      </c>
      <c r="EN36" s="1692">
        <v>8</v>
      </c>
      <c r="EO36" s="1692">
        <v>5</v>
      </c>
      <c r="EQ36" s="1686"/>
      <c r="ER36" s="1694"/>
      <c r="ES36" s="1692">
        <v>8</v>
      </c>
      <c r="ET36" s="1692" t="str">
        <f>IF(ES36&gt;ER31,"",VALUE(MID(ER30,ES36,1)))</f>
        <v/>
      </c>
      <c r="EU36" s="1692" t="str">
        <f>IF(OR(ER30="",ER31&gt;10,ES36&gt;=ER31),"",VLOOKUP(ABS(ES36-ER31),EW29:EX37,2,FALSE))</f>
        <v/>
      </c>
      <c r="EV36" s="1693">
        <f>IF(OR(ER30="",ER31&gt;10,ES36&gt;=ER31),0,ET36*EU36)</f>
        <v>0</v>
      </c>
      <c r="EW36" s="1692">
        <v>8</v>
      </c>
      <c r="EX36" s="1692">
        <v>5</v>
      </c>
      <c r="EZ36" s="1686"/>
      <c r="FA36" s="1694"/>
      <c r="FB36" s="1692">
        <v>8</v>
      </c>
      <c r="FC36" s="1692" t="str">
        <f>IF(FB36&gt;FA31,"",VALUE(MID(FA30,FB36,1)))</f>
        <v/>
      </c>
      <c r="FD36" s="1692" t="str">
        <f>IF(OR(FA30="",FA31&gt;10,FB36&gt;=FA31),"",VLOOKUP(ABS(FB36-FA31),FF29:FG37,2,FALSE))</f>
        <v/>
      </c>
      <c r="FE36" s="1693">
        <f>IF(OR(FA30="",FA31&gt;10,FB36&gt;=FA31),0,FC36*FD36)</f>
        <v>0</v>
      </c>
      <c r="FF36" s="1692">
        <v>8</v>
      </c>
      <c r="FG36" s="1692">
        <v>5</v>
      </c>
    </row>
    <row r="37" spans="2:163" ht="19.5" customHeight="1" x14ac:dyDescent="0.25">
      <c r="B37" s="1682">
        <v>10</v>
      </c>
      <c r="C37" s="1971"/>
      <c r="D37" s="1785"/>
      <c r="E37" s="1785"/>
      <c r="F37" s="1785"/>
      <c r="G37" s="1786"/>
      <c r="H37" s="1975" t="str">
        <f t="shared" ca="1" si="0"/>
        <v/>
      </c>
      <c r="N37" s="101"/>
      <c r="AA37" s="1696">
        <v>10</v>
      </c>
      <c r="AB37" s="1697" t="str">
        <f ca="1">INDIRECT(ADDRESS(34,29+MATCH(AA37,AD28:FG28,0),4,1))</f>
        <v/>
      </c>
      <c r="AD37" s="1686"/>
      <c r="AE37" s="1694"/>
      <c r="AF37" s="1692">
        <v>9</v>
      </c>
      <c r="AG37" s="1692" t="str">
        <f>IF(AF37&gt;AE31,"",VALUE(MID(AE30,AF37,1)))</f>
        <v/>
      </c>
      <c r="AH37" s="1692" t="str">
        <f>IF(OR(AE30="",AE31&gt;10,AF37&gt;=AE31),"",VLOOKUP(ABS(AF37-AE31),AJ29:AK37,2,FALSE))</f>
        <v/>
      </c>
      <c r="AI37" s="1693">
        <f>IF(OR(AE30="",AE31&gt;10,AF37&gt;=AE31),0,AG37*AH37)</f>
        <v>0</v>
      </c>
      <c r="AJ37" s="1692">
        <v>9</v>
      </c>
      <c r="AK37" s="1692">
        <v>7</v>
      </c>
      <c r="AM37" s="1686"/>
      <c r="AN37" s="1694"/>
      <c r="AO37" s="1692">
        <v>9</v>
      </c>
      <c r="AP37" s="1692" t="str">
        <f>IF(AO37&gt;AN31,"",VALUE(MID(AN30,AO37,1)))</f>
        <v/>
      </c>
      <c r="AQ37" s="1692" t="str">
        <f>IF(OR(AN30="",AN31&gt;10,AO37&gt;=AN31),"",VLOOKUP(ABS(AO37-AN31),AS29:AT37,2,FALSE))</f>
        <v/>
      </c>
      <c r="AR37" s="1693">
        <f>IF(OR(AN30="",AN31&gt;10,AO37&gt;=AN31),0,AP37*AQ37)</f>
        <v>0</v>
      </c>
      <c r="AS37" s="1692">
        <v>9</v>
      </c>
      <c r="AT37" s="1692">
        <v>7</v>
      </c>
      <c r="AV37" s="1686"/>
      <c r="AW37" s="1694"/>
      <c r="AX37" s="1692">
        <v>9</v>
      </c>
      <c r="AY37" s="1692" t="str">
        <f>IF(AX37&gt;AW31,"",VALUE(MID(AW30,AX37,1)))</f>
        <v/>
      </c>
      <c r="AZ37" s="1692" t="str">
        <f>IF(OR(AW30="",AW31&gt;10,AX37&gt;=AW31),"",VLOOKUP(ABS(AX37-AW31),BB29:BC37,2,FALSE))</f>
        <v/>
      </c>
      <c r="BA37" s="1693">
        <f>IF(OR(AW30="",AW31&gt;10,AX37&gt;=AW31),0,AY37*AZ37)</f>
        <v>0</v>
      </c>
      <c r="BB37" s="1692">
        <v>9</v>
      </c>
      <c r="BC37" s="1692">
        <v>7</v>
      </c>
      <c r="BE37" s="1686"/>
      <c r="BF37" s="1694"/>
      <c r="BG37" s="1692">
        <v>9</v>
      </c>
      <c r="BH37" s="1692" t="str">
        <f>IF(BG37&gt;BF31,"",VALUE(MID(BF30,BG37,1)))</f>
        <v/>
      </c>
      <c r="BI37" s="1692" t="str">
        <f>IF(OR(BF30="",BF31&gt;10,BG37&gt;=BF31),"",VLOOKUP(ABS(BG37-BF31),BK29:BL37,2,FALSE))</f>
        <v/>
      </c>
      <c r="BJ37" s="1693">
        <f>IF(OR(BF30="",BF31&gt;10,BG37&gt;=BF31),0,BH37*BI37)</f>
        <v>0</v>
      </c>
      <c r="BK37" s="1692">
        <v>9</v>
      </c>
      <c r="BL37" s="1692">
        <v>7</v>
      </c>
      <c r="BN37" s="1686"/>
      <c r="BO37" s="1694"/>
      <c r="BP37" s="1692">
        <v>9</v>
      </c>
      <c r="BQ37" s="1692" t="str">
        <f>IF(BP37&gt;BO31,"",VALUE(MID(BO30,BP37,1)))</f>
        <v/>
      </c>
      <c r="BR37" s="1692" t="str">
        <f>IF(OR(BO30="",BO31&gt;10,BP37&gt;=BO31),"",VLOOKUP(ABS(BP37-BO31),BT29:BU37,2,FALSE))</f>
        <v/>
      </c>
      <c r="BS37" s="1693">
        <f>IF(OR(BO30="",BO31&gt;10,BP37&gt;=BO31),0,BQ37*BR37)</f>
        <v>0</v>
      </c>
      <c r="BT37" s="1692">
        <v>9</v>
      </c>
      <c r="BU37" s="1692">
        <v>7</v>
      </c>
      <c r="BW37" s="1686"/>
      <c r="BX37" s="1694"/>
      <c r="BY37" s="1692">
        <v>9</v>
      </c>
      <c r="BZ37" s="1692" t="str">
        <f>IF(BY37&gt;BX31,"",VALUE(MID(BX30,BY37,1)))</f>
        <v/>
      </c>
      <c r="CA37" s="1692" t="str">
        <f>IF(OR(BX30="",BX31&gt;10,BY37&gt;=BX31),"",VLOOKUP(ABS(BY37-BX31),CC29:CD37,2,FALSE))</f>
        <v/>
      </c>
      <c r="CB37" s="1693">
        <f>IF(OR(BX30="",BX31&gt;10,BY37&gt;=BX31),0,BZ37*CA37)</f>
        <v>0</v>
      </c>
      <c r="CC37" s="1692">
        <v>9</v>
      </c>
      <c r="CD37" s="1692">
        <v>7</v>
      </c>
      <c r="CF37" s="1686"/>
      <c r="CG37" s="1694"/>
      <c r="CH37" s="1692">
        <v>9</v>
      </c>
      <c r="CI37" s="1692" t="str">
        <f>IF(CH37&gt;CG31,"",VALUE(MID(CG30,CH37,1)))</f>
        <v/>
      </c>
      <c r="CJ37" s="1692" t="str">
        <f>IF(OR(CG30="",CG31&gt;10,CH37&gt;=CG31),"",VLOOKUP(ABS(CH37-CG31),CL29:CM37,2,FALSE))</f>
        <v/>
      </c>
      <c r="CK37" s="1693">
        <f>IF(OR(CG30="",CG31&gt;10,CH37&gt;=CG31),0,CI37*CJ37)</f>
        <v>0</v>
      </c>
      <c r="CL37" s="1692">
        <v>9</v>
      </c>
      <c r="CM37" s="1692">
        <v>7</v>
      </c>
      <c r="CO37" s="1686"/>
      <c r="CP37" s="1694"/>
      <c r="CQ37" s="1692">
        <v>9</v>
      </c>
      <c r="CR37" s="1692" t="str">
        <f>IF(CQ37&gt;CP31,"",VALUE(MID(CP30,CQ37,1)))</f>
        <v/>
      </c>
      <c r="CS37" s="1692" t="str">
        <f>IF(OR(CP30="",CP31&gt;10,CQ37&gt;=CP31),"",VLOOKUP(ABS(CQ37-CP31),CU29:CV37,2,FALSE))</f>
        <v/>
      </c>
      <c r="CT37" s="1693">
        <f>IF(OR(CP30="",CP31&gt;10,CQ37&gt;=CP31),0,CR37*CS37)</f>
        <v>0</v>
      </c>
      <c r="CU37" s="1692">
        <v>9</v>
      </c>
      <c r="CV37" s="1692">
        <v>7</v>
      </c>
      <c r="CX37" s="1686"/>
      <c r="CY37" s="1694"/>
      <c r="CZ37" s="1692">
        <v>9</v>
      </c>
      <c r="DA37" s="1692" t="str">
        <f>IF(CZ37&gt;CY31,"",VALUE(MID(CY30,CZ37,1)))</f>
        <v/>
      </c>
      <c r="DB37" s="1692" t="str">
        <f>IF(OR(CY30="",CY31&gt;10,CZ37&gt;=CY31),"",VLOOKUP(ABS(CZ37-CY31),DD29:DE37,2,FALSE))</f>
        <v/>
      </c>
      <c r="DC37" s="1693">
        <f>IF(OR(CY30="",CY31&gt;10,CZ37&gt;=CY31),0,DA37*DB37)</f>
        <v>0</v>
      </c>
      <c r="DD37" s="1692">
        <v>9</v>
      </c>
      <c r="DE37" s="1692">
        <v>7</v>
      </c>
      <c r="DG37" s="1686"/>
      <c r="DH37" s="1694"/>
      <c r="DI37" s="1692">
        <v>9</v>
      </c>
      <c r="DJ37" s="1692" t="str">
        <f>IF(DI37&gt;DH31,"",VALUE(MID(DH30,DI37,1)))</f>
        <v/>
      </c>
      <c r="DK37" s="1692" t="str">
        <f>IF(OR(DH30="",DH31&gt;10,DI37&gt;=DH31),"",VLOOKUP(ABS(DI37-DH31),DM29:DN37,2,FALSE))</f>
        <v/>
      </c>
      <c r="DL37" s="1693">
        <f>IF(OR(DH30="",DH31&gt;10,DI37&gt;=DH31),0,DJ37*DK37)</f>
        <v>0</v>
      </c>
      <c r="DM37" s="1692">
        <v>9</v>
      </c>
      <c r="DN37" s="1692">
        <v>7</v>
      </c>
      <c r="DP37" s="1686"/>
      <c r="DQ37" s="1694"/>
      <c r="DR37" s="1692">
        <v>9</v>
      </c>
      <c r="DS37" s="1692" t="str">
        <f>IF(DR37&gt;DQ31,"",VALUE(MID(DQ30,DR37,1)))</f>
        <v/>
      </c>
      <c r="DT37" s="1692" t="str">
        <f>IF(OR(DQ30="",DQ31&gt;10,DR37&gt;=DQ31),"",VLOOKUP(ABS(DR37-DQ31),DV29:DW37,2,FALSE))</f>
        <v/>
      </c>
      <c r="DU37" s="1693">
        <f>IF(OR(DQ30="",DQ31&gt;10,DR37&gt;=DQ31),0,DS37*DT37)</f>
        <v>0</v>
      </c>
      <c r="DV37" s="1692">
        <v>9</v>
      </c>
      <c r="DW37" s="1692">
        <v>7</v>
      </c>
      <c r="DY37" s="1686"/>
      <c r="DZ37" s="1694"/>
      <c r="EA37" s="1692">
        <v>9</v>
      </c>
      <c r="EB37" s="1692" t="str">
        <f>IF(EA37&gt;DZ31,"",VALUE(MID(DZ30,EA37,1)))</f>
        <v/>
      </c>
      <c r="EC37" s="1692" t="str">
        <f>IF(OR(DZ30="",DZ31&gt;10,EA37&gt;=DZ31),"",VLOOKUP(ABS(EA37-DZ31),EE29:EF37,2,FALSE))</f>
        <v/>
      </c>
      <c r="ED37" s="1693">
        <f>IF(OR(DZ30="",DZ31&gt;10,EA37&gt;=DZ31),0,EB37*EC37)</f>
        <v>0</v>
      </c>
      <c r="EE37" s="1692">
        <v>9</v>
      </c>
      <c r="EF37" s="1692">
        <v>7</v>
      </c>
      <c r="EH37" s="1686"/>
      <c r="EI37" s="1694"/>
      <c r="EJ37" s="1692">
        <v>9</v>
      </c>
      <c r="EK37" s="1692" t="str">
        <f>IF(EJ37&gt;EI31,"",VALUE(MID(EI30,EJ37,1)))</f>
        <v/>
      </c>
      <c r="EL37" s="1692" t="str">
        <f>IF(OR(EI30="",EI31&gt;10,EJ37&gt;=EI31),"",VLOOKUP(ABS(EJ37-EI31),EN29:EO37,2,FALSE))</f>
        <v/>
      </c>
      <c r="EM37" s="1693">
        <f>IF(OR(EI30="",EI31&gt;10,EJ37&gt;=EI31),0,EK37*EL37)</f>
        <v>0</v>
      </c>
      <c r="EN37" s="1692">
        <v>9</v>
      </c>
      <c r="EO37" s="1692">
        <v>7</v>
      </c>
      <c r="EQ37" s="1686"/>
      <c r="ER37" s="1694"/>
      <c r="ES37" s="1692">
        <v>9</v>
      </c>
      <c r="ET37" s="1692" t="str">
        <f>IF(ES37&gt;ER31,"",VALUE(MID(ER30,ES37,1)))</f>
        <v/>
      </c>
      <c r="EU37" s="1692" t="str">
        <f>IF(OR(ER30="",ER31&gt;10,ES37&gt;=ER31),"",VLOOKUP(ABS(ES37-ER31),EW29:EX37,2,FALSE))</f>
        <v/>
      </c>
      <c r="EV37" s="1693">
        <f>IF(OR(ER30="",ER31&gt;10,ES37&gt;=ER31),0,ET37*EU37)</f>
        <v>0</v>
      </c>
      <c r="EW37" s="1692">
        <v>9</v>
      </c>
      <c r="EX37" s="1692">
        <v>7</v>
      </c>
      <c r="EZ37" s="1686"/>
      <c r="FA37" s="1694"/>
      <c r="FB37" s="1692">
        <v>9</v>
      </c>
      <c r="FC37" s="1692" t="str">
        <f>IF(FB37&gt;FA31,"",VALUE(MID(FA30,FB37,1)))</f>
        <v/>
      </c>
      <c r="FD37" s="1692" t="str">
        <f>IF(OR(FA30="",FA31&gt;10,FB37&gt;=FA31),"",VLOOKUP(ABS(FB37-FA31),FF29:FG37,2,FALSE))</f>
        <v/>
      </c>
      <c r="FE37" s="1693">
        <f>IF(OR(FA30="",FA31&gt;10,FB37&gt;=FA31),0,FC37*FD37)</f>
        <v>0</v>
      </c>
      <c r="FF37" s="1692">
        <v>9</v>
      </c>
      <c r="FG37" s="1692">
        <v>7</v>
      </c>
    </row>
    <row r="38" spans="2:163" ht="19.5" customHeight="1" x14ac:dyDescent="0.25">
      <c r="B38" s="1682">
        <v>11</v>
      </c>
      <c r="C38" s="1971"/>
      <c r="D38" s="1785"/>
      <c r="E38" s="1785"/>
      <c r="F38" s="1785"/>
      <c r="G38" s="1786"/>
      <c r="H38" s="1975" t="str">
        <f t="shared" ca="1" si="0"/>
        <v/>
      </c>
      <c r="N38" s="101"/>
      <c r="AA38" s="1696">
        <v>11</v>
      </c>
      <c r="AB38" s="1697" t="str">
        <f ca="1">INDIRECT(ADDRESS(34,29+MATCH(AA38,AD28:FG28,0),4,1))</f>
        <v/>
      </c>
      <c r="AD38" s="1686"/>
      <c r="AE38" s="1694"/>
      <c r="AF38" s="1692">
        <v>10</v>
      </c>
      <c r="AG38" s="1692" t="str">
        <f>IF(AF38&gt;AE31,"",VALUE(MID(AE30,AF38,1)))</f>
        <v/>
      </c>
      <c r="AH38" s="1692" t="str">
        <f>IF(OR(AE30="",AE31&gt;10,AF38&gt;=AE31),"",VLOOKUP(ABS(AF38-AE31),AJ29:AK37,2,FALSE))</f>
        <v/>
      </c>
      <c r="AI38" s="1693">
        <f>IF(OR(AE30="",AE31&gt;10,AF38&gt;=AE31),0,AG38*AH38)</f>
        <v>0</v>
      </c>
      <c r="AJ38" s="1694"/>
      <c r="AK38" s="1694"/>
      <c r="AM38" s="1686"/>
      <c r="AN38" s="1694"/>
      <c r="AO38" s="1692">
        <v>10</v>
      </c>
      <c r="AP38" s="1692" t="str">
        <f>IF(AO38&gt;AN31,"",VALUE(MID(AN30,AO38,1)))</f>
        <v/>
      </c>
      <c r="AQ38" s="1692" t="str">
        <f>IF(OR(AN30="",AN31&gt;10,AO38&gt;=AN31),"",VLOOKUP(ABS(AO38-AN31),AS29:AT37,2,FALSE))</f>
        <v/>
      </c>
      <c r="AR38" s="1693">
        <f>IF(OR(AN30="",AN31&gt;10,AO38&gt;=AN31),0,AP38*AQ38)</f>
        <v>0</v>
      </c>
      <c r="AS38" s="1694"/>
      <c r="AT38" s="1694"/>
      <c r="AV38" s="1686"/>
      <c r="AW38" s="1694"/>
      <c r="AX38" s="1692">
        <v>10</v>
      </c>
      <c r="AY38" s="1692" t="str">
        <f>IF(AX38&gt;AW31,"",VALUE(MID(AW30,AX38,1)))</f>
        <v/>
      </c>
      <c r="AZ38" s="1692" t="str">
        <f>IF(OR(AW30="",AW31&gt;10,AX38&gt;=AW31),"",VLOOKUP(ABS(AX38-AW31),BB29:BC37,2,FALSE))</f>
        <v/>
      </c>
      <c r="BA38" s="1693">
        <f>IF(OR(AW30="",AW31&gt;10,AX38&gt;=AW31),0,AY38*AZ38)</f>
        <v>0</v>
      </c>
      <c r="BB38" s="1694"/>
      <c r="BC38" s="1694"/>
      <c r="BE38" s="1686"/>
      <c r="BF38" s="1694"/>
      <c r="BG38" s="1692">
        <v>10</v>
      </c>
      <c r="BH38" s="1692" t="str">
        <f>IF(BG38&gt;BF31,"",VALUE(MID(BF30,BG38,1)))</f>
        <v/>
      </c>
      <c r="BI38" s="1692" t="str">
        <f>IF(OR(BF30="",BF31&gt;10,BG38&gt;=BF31),"",VLOOKUP(ABS(BG38-BF31),BK29:BL37,2,FALSE))</f>
        <v/>
      </c>
      <c r="BJ38" s="1693">
        <f>IF(OR(BF30="",BF31&gt;10,BG38&gt;=BF31),0,BH38*BI38)</f>
        <v>0</v>
      </c>
      <c r="BK38" s="1694"/>
      <c r="BL38" s="1694"/>
      <c r="BN38" s="1686"/>
      <c r="BO38" s="1694"/>
      <c r="BP38" s="1692">
        <v>10</v>
      </c>
      <c r="BQ38" s="1692" t="str">
        <f>IF(BP38&gt;BO31,"",VALUE(MID(BO30,BP38,1)))</f>
        <v/>
      </c>
      <c r="BR38" s="1692" t="str">
        <f>IF(OR(BO30="",BO31&gt;10,BP38&gt;=BO31),"",VLOOKUP(ABS(BP38-BO31),BT29:BU37,2,FALSE))</f>
        <v/>
      </c>
      <c r="BS38" s="1693">
        <f>IF(OR(BO30="",BO31&gt;10,BP38&gt;=BO31),0,BQ38*BR38)</f>
        <v>0</v>
      </c>
      <c r="BT38" s="1694"/>
      <c r="BU38" s="1694"/>
      <c r="BW38" s="1686"/>
      <c r="BX38" s="1694"/>
      <c r="BY38" s="1692">
        <v>10</v>
      </c>
      <c r="BZ38" s="1692" t="str">
        <f>IF(BY38&gt;BX31,"",VALUE(MID(BX30,BY38,1)))</f>
        <v/>
      </c>
      <c r="CA38" s="1692" t="str">
        <f>IF(OR(BX30="",BX31&gt;10,BY38&gt;=BX31),"",VLOOKUP(ABS(BY38-BX31),CC29:CD37,2,FALSE))</f>
        <v/>
      </c>
      <c r="CB38" s="1693">
        <f>IF(OR(BX30="",BX31&gt;10,BY38&gt;=BX31),0,BZ38*CA38)</f>
        <v>0</v>
      </c>
      <c r="CC38" s="1694"/>
      <c r="CD38" s="1694"/>
      <c r="CF38" s="1686"/>
      <c r="CG38" s="1694"/>
      <c r="CH38" s="1692">
        <v>10</v>
      </c>
      <c r="CI38" s="1692" t="str">
        <f>IF(CH38&gt;CG31,"",VALUE(MID(CG30,CH38,1)))</f>
        <v/>
      </c>
      <c r="CJ38" s="1692" t="str">
        <f>IF(OR(CG30="",CG31&gt;10,CH38&gt;=CG31),"",VLOOKUP(ABS(CH38-CG31),CL29:CM37,2,FALSE))</f>
        <v/>
      </c>
      <c r="CK38" s="1693">
        <f>IF(OR(CG30="",CG31&gt;10,CH38&gt;=CG31),0,CI38*CJ38)</f>
        <v>0</v>
      </c>
      <c r="CL38" s="1694"/>
      <c r="CM38" s="1694"/>
      <c r="CO38" s="1686"/>
      <c r="CP38" s="1694"/>
      <c r="CQ38" s="1692">
        <v>10</v>
      </c>
      <c r="CR38" s="1692" t="str">
        <f>IF(CQ38&gt;CP31,"",VALUE(MID(CP30,CQ38,1)))</f>
        <v/>
      </c>
      <c r="CS38" s="1692" t="str">
        <f>IF(OR(CP30="",CP31&gt;10,CQ38&gt;=CP31),"",VLOOKUP(ABS(CQ38-CP31),CU29:CV37,2,FALSE))</f>
        <v/>
      </c>
      <c r="CT38" s="1693">
        <f>IF(OR(CP30="",CP31&gt;10,CQ38&gt;=CP31),0,CR38*CS38)</f>
        <v>0</v>
      </c>
      <c r="CU38" s="1694"/>
      <c r="CV38" s="1694"/>
      <c r="CX38" s="1686"/>
      <c r="CY38" s="1694"/>
      <c r="CZ38" s="1692">
        <v>10</v>
      </c>
      <c r="DA38" s="1692" t="str">
        <f>IF(CZ38&gt;CY31,"",VALUE(MID(CY30,CZ38,1)))</f>
        <v/>
      </c>
      <c r="DB38" s="1692" t="str">
        <f>IF(OR(CY30="",CY31&gt;10,CZ38&gt;=CY31),"",VLOOKUP(ABS(CZ38-CY31),DD29:DE37,2,FALSE))</f>
        <v/>
      </c>
      <c r="DC38" s="1693">
        <f>IF(OR(CY30="",CY31&gt;10,CZ38&gt;=CY31),0,DA38*DB38)</f>
        <v>0</v>
      </c>
      <c r="DD38" s="1694"/>
      <c r="DE38" s="1694"/>
      <c r="DG38" s="1686"/>
      <c r="DH38" s="1694"/>
      <c r="DI38" s="1692">
        <v>10</v>
      </c>
      <c r="DJ38" s="1692" t="str">
        <f>IF(DI38&gt;DH31,"",VALUE(MID(DH30,DI38,1)))</f>
        <v/>
      </c>
      <c r="DK38" s="1692" t="str">
        <f>IF(OR(DH30="",DH31&gt;10,DI38&gt;=DH31),"",VLOOKUP(ABS(DI38-DH31),DM29:DN37,2,FALSE))</f>
        <v/>
      </c>
      <c r="DL38" s="1693">
        <f>IF(OR(DH30="",DH31&gt;10,DI38&gt;=DH31),0,DJ38*DK38)</f>
        <v>0</v>
      </c>
      <c r="DM38" s="1694"/>
      <c r="DN38" s="1694"/>
      <c r="DP38" s="1686"/>
      <c r="DQ38" s="1694"/>
      <c r="DR38" s="1692">
        <v>10</v>
      </c>
      <c r="DS38" s="1692" t="str">
        <f>IF(DR38&gt;DQ31,"",VALUE(MID(DQ30,DR38,1)))</f>
        <v/>
      </c>
      <c r="DT38" s="1692" t="str">
        <f>IF(OR(DQ30="",DQ31&gt;10,DR38&gt;=DQ31),"",VLOOKUP(ABS(DR38-DQ31),DV29:DW37,2,FALSE))</f>
        <v/>
      </c>
      <c r="DU38" s="1693">
        <f>IF(OR(DQ30="",DQ31&gt;10,DR38&gt;=DQ31),0,DS38*DT38)</f>
        <v>0</v>
      </c>
      <c r="DV38" s="1694"/>
      <c r="DW38" s="1694"/>
      <c r="DY38" s="1686"/>
      <c r="DZ38" s="1694"/>
      <c r="EA38" s="1692">
        <v>10</v>
      </c>
      <c r="EB38" s="1692" t="str">
        <f>IF(EA38&gt;DZ31,"",VALUE(MID(DZ30,EA38,1)))</f>
        <v/>
      </c>
      <c r="EC38" s="1692" t="str">
        <f>IF(OR(DZ30="",DZ31&gt;10,EA38&gt;=DZ31),"",VLOOKUP(ABS(EA38-DZ31),EE29:EF37,2,FALSE))</f>
        <v/>
      </c>
      <c r="ED38" s="1693">
        <f>IF(OR(DZ30="",DZ31&gt;10,EA38&gt;=DZ31),0,EB38*EC38)</f>
        <v>0</v>
      </c>
      <c r="EE38" s="1694"/>
      <c r="EF38" s="1694"/>
      <c r="EH38" s="1686"/>
      <c r="EI38" s="1694"/>
      <c r="EJ38" s="1692">
        <v>10</v>
      </c>
      <c r="EK38" s="1692" t="str">
        <f>IF(EJ38&gt;EI31,"",VALUE(MID(EI30,EJ38,1)))</f>
        <v/>
      </c>
      <c r="EL38" s="1692" t="str">
        <f>IF(OR(EI30="",EI31&gt;10,EJ38&gt;=EI31),"",VLOOKUP(ABS(EJ38-EI31),EN29:EO37,2,FALSE))</f>
        <v/>
      </c>
      <c r="EM38" s="1693">
        <f>IF(OR(EI30="",EI31&gt;10,EJ38&gt;=EI31),0,EK38*EL38)</f>
        <v>0</v>
      </c>
      <c r="EN38" s="1694"/>
      <c r="EO38" s="1694"/>
      <c r="EQ38" s="1686"/>
      <c r="ER38" s="1694"/>
      <c r="ES38" s="1692">
        <v>10</v>
      </c>
      <c r="ET38" s="1692" t="str">
        <f>IF(ES38&gt;ER31,"",VALUE(MID(ER30,ES38,1)))</f>
        <v/>
      </c>
      <c r="EU38" s="1692" t="str">
        <f>IF(OR(ER30="",ER31&gt;10,ES38&gt;=ER31),"",VLOOKUP(ABS(ES38-ER31),EW29:EX37,2,FALSE))</f>
        <v/>
      </c>
      <c r="EV38" s="1693">
        <f>IF(OR(ER30="",ER31&gt;10,ES38&gt;=ER31),0,ET38*EU38)</f>
        <v>0</v>
      </c>
      <c r="EW38" s="1694"/>
      <c r="EX38" s="1694"/>
      <c r="EZ38" s="1686"/>
      <c r="FA38" s="1694"/>
      <c r="FB38" s="1692">
        <v>10</v>
      </c>
      <c r="FC38" s="1692" t="str">
        <f>IF(FB38&gt;FA31,"",VALUE(MID(FA30,FB38,1)))</f>
        <v/>
      </c>
      <c r="FD38" s="1692" t="str">
        <f>IF(OR(FA30="",FA31&gt;10,FB38&gt;=FA31),"",VLOOKUP(ABS(FB38-FA31),FF29:FG37,2,FALSE))</f>
        <v/>
      </c>
      <c r="FE38" s="1693">
        <f>IF(OR(FA30="",FA31&gt;10,FB38&gt;=FA31),0,FC38*FD38)</f>
        <v>0</v>
      </c>
      <c r="FF38" s="1694"/>
      <c r="FG38" s="1694"/>
    </row>
    <row r="39" spans="2:163" ht="19.5" customHeight="1" x14ac:dyDescent="0.25">
      <c r="B39" s="1682">
        <v>12</v>
      </c>
      <c r="C39" s="1971"/>
      <c r="D39" s="1785"/>
      <c r="E39" s="1785"/>
      <c r="F39" s="1785"/>
      <c r="G39" s="1786"/>
      <c r="H39" s="1975" t="str">
        <f t="shared" ca="1" si="0"/>
        <v/>
      </c>
      <c r="N39" s="101"/>
      <c r="AA39" s="1696">
        <v>12</v>
      </c>
      <c r="AB39" s="1697" t="str">
        <f ca="1">INDIRECT(ADDRESS(34,29+MATCH(AA39,AD28:FG28,0),4,1))</f>
        <v/>
      </c>
    </row>
    <row r="40" spans="2:163" ht="19.5" customHeight="1" x14ac:dyDescent="0.25">
      <c r="B40" s="1682">
        <v>13</v>
      </c>
      <c r="C40" s="1971"/>
      <c r="D40" s="1785"/>
      <c r="E40" s="1785"/>
      <c r="F40" s="1785"/>
      <c r="G40" s="1786"/>
      <c r="H40" s="1975" t="str">
        <f t="shared" ca="1" si="0"/>
        <v/>
      </c>
      <c r="N40" s="101"/>
      <c r="AA40" s="1696">
        <v>13</v>
      </c>
      <c r="AB40" s="1697" t="str">
        <f ca="1">INDIRECT(ADDRESS(34,29+MATCH(AA40,AD28:FG28,0),4,1))</f>
        <v/>
      </c>
    </row>
    <row r="41" spans="2:163" ht="19.5" customHeight="1" x14ac:dyDescent="0.25">
      <c r="B41" s="1682">
        <v>14</v>
      </c>
      <c r="C41" s="1971"/>
      <c r="D41" s="1785"/>
      <c r="E41" s="1785"/>
      <c r="F41" s="1785"/>
      <c r="G41" s="1786"/>
      <c r="H41" s="1975" t="str">
        <f t="shared" ca="1" si="0"/>
        <v/>
      </c>
      <c r="N41" s="101"/>
      <c r="AA41" s="1696">
        <v>14</v>
      </c>
      <c r="AB41" s="1697" t="str">
        <f ca="1">INDIRECT(ADDRESS(34,29+MATCH(AA41,AD28:FG28,0),4,1))</f>
        <v/>
      </c>
    </row>
    <row r="42" spans="2:163" ht="19.5" customHeight="1" thickBot="1" x14ac:dyDescent="0.3">
      <c r="B42" s="1683">
        <v>15</v>
      </c>
      <c r="C42" s="1972"/>
      <c r="D42" s="1787"/>
      <c r="E42" s="1787"/>
      <c r="F42" s="1787"/>
      <c r="G42" s="1788"/>
      <c r="H42" s="1975" t="str">
        <f t="shared" ca="1" si="0"/>
        <v/>
      </c>
      <c r="N42" s="101"/>
      <c r="AA42" s="1696">
        <v>15</v>
      </c>
      <c r="AB42" s="1697" t="str">
        <f ca="1">INDIRECT(ADDRESS(34,29+MATCH(AA42,AD28:FG28,0),4,1))</f>
        <v/>
      </c>
    </row>
    <row r="43" spans="2:163" ht="21" customHeight="1" x14ac:dyDescent="0.25">
      <c r="B43" s="76" t="s">
        <v>10830</v>
      </c>
    </row>
    <row r="44" spans="2:163" x14ac:dyDescent="0.25">
      <c r="B44" s="76" t="s">
        <v>10466</v>
      </c>
    </row>
    <row r="45" spans="2:163" x14ac:dyDescent="0.25">
      <c r="B45" s="76" t="s">
        <v>10467</v>
      </c>
    </row>
    <row r="47" spans="2:163" hidden="1" x14ac:dyDescent="0.25"/>
    <row r="48" spans="2:16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spans="1:7" hidden="1" x14ac:dyDescent="0.25"/>
    <row r="130" spans="1:7" hidden="1" x14ac:dyDescent="0.25"/>
    <row r="131" spans="1:7" hidden="1" x14ac:dyDescent="0.25"/>
    <row r="132" spans="1:7" hidden="1" x14ac:dyDescent="0.25"/>
    <row r="133" spans="1:7" hidden="1" x14ac:dyDescent="0.25"/>
    <row r="134" spans="1:7" hidden="1" x14ac:dyDescent="0.25"/>
    <row r="135" spans="1:7" hidden="1" x14ac:dyDescent="0.25"/>
    <row r="136" spans="1:7" hidden="1" x14ac:dyDescent="0.25"/>
    <row r="137" spans="1:7" hidden="1" x14ac:dyDescent="0.25"/>
    <row r="138" spans="1:7" hidden="1" x14ac:dyDescent="0.25"/>
    <row r="139" spans="1:7" hidden="1" x14ac:dyDescent="0.25"/>
    <row r="140" spans="1:7" hidden="1" x14ac:dyDescent="0.25"/>
    <row r="142" spans="1:7" ht="30" customHeight="1" x14ac:dyDescent="0.25">
      <c r="B142" s="3161" t="s">
        <v>10837</v>
      </c>
      <c r="C142" s="3162"/>
      <c r="D142" s="3162"/>
      <c r="E142" s="3162"/>
      <c r="F142" s="3162"/>
      <c r="G142" s="3163"/>
    </row>
    <row r="143" spans="1:7" x14ac:dyDescent="0.25">
      <c r="B143" s="1940"/>
      <c r="C143" s="1940"/>
      <c r="D143" s="1940"/>
      <c r="E143" s="1940"/>
      <c r="F143" s="1940"/>
      <c r="G143" s="1940"/>
    </row>
    <row r="144" spans="1:7" ht="30" customHeight="1" x14ac:dyDescent="0.3">
      <c r="A144" s="1676"/>
      <c r="B144" s="3173" t="s">
        <v>10783</v>
      </c>
      <c r="C144" s="3174"/>
      <c r="D144" s="3174"/>
      <c r="E144" s="3174"/>
      <c r="F144" s="3174"/>
      <c r="G144" s="3175"/>
    </row>
    <row r="145" spans="1:14" ht="15.75" thickBot="1" x14ac:dyDescent="0.3">
      <c r="A145" s="1675"/>
      <c r="B145" s="3176" t="s">
        <v>5079</v>
      </c>
      <c r="C145" s="3165"/>
      <c r="D145" s="3165"/>
      <c r="E145" s="3165"/>
      <c r="F145" s="3165"/>
      <c r="G145" s="3166"/>
    </row>
    <row r="146" spans="1:14" ht="21" customHeight="1" x14ac:dyDescent="0.25">
      <c r="A146" s="1675"/>
      <c r="B146" s="479" t="s">
        <v>10797</v>
      </c>
      <c r="C146" s="3177" t="s">
        <v>1270</v>
      </c>
      <c r="D146" s="3178"/>
      <c r="E146" s="3178"/>
      <c r="F146" s="3179"/>
      <c r="G146" s="481" t="s">
        <v>322</v>
      </c>
    </row>
    <row r="147" spans="1:14" ht="15.75" thickBot="1" x14ac:dyDescent="0.3">
      <c r="A147" s="1675"/>
      <c r="B147" s="482" t="s">
        <v>443</v>
      </c>
      <c r="C147" s="3180" t="s">
        <v>120</v>
      </c>
      <c r="D147" s="3181"/>
      <c r="E147" s="3181"/>
      <c r="F147" s="3182"/>
      <c r="G147" s="484">
        <v>1</v>
      </c>
    </row>
    <row r="148" spans="1:14" ht="19.5" customHeight="1" x14ac:dyDescent="0.25">
      <c r="B148" s="1681">
        <v>1</v>
      </c>
      <c r="C148" s="3183" t="s">
        <v>10784</v>
      </c>
      <c r="D148" s="3183"/>
      <c r="E148" s="3183"/>
      <c r="F148" s="3183"/>
      <c r="G148" s="1784"/>
      <c r="J148" s="1695"/>
      <c r="K148" s="1695"/>
      <c r="N148" s="101"/>
    </row>
    <row r="149" spans="1:14" ht="19.5" customHeight="1" thickBot="1" x14ac:dyDescent="0.3">
      <c r="B149" s="1683">
        <v>2</v>
      </c>
      <c r="C149" s="3184" t="s">
        <v>10785</v>
      </c>
      <c r="D149" s="3184"/>
      <c r="E149" s="3184"/>
      <c r="F149" s="3184"/>
      <c r="G149" s="1788"/>
      <c r="J149" s="1695"/>
      <c r="N149" s="101"/>
    </row>
    <row r="150" spans="1:14" ht="19.5" hidden="1" customHeight="1" x14ac:dyDescent="0.25">
      <c r="J150" s="1695"/>
      <c r="N150" s="101"/>
    </row>
    <row r="151" spans="1:14" ht="19.5" hidden="1" customHeight="1" x14ac:dyDescent="0.25">
      <c r="J151" s="1695"/>
      <c r="N151" s="101"/>
    </row>
    <row r="152" spans="1:14" ht="19.5" hidden="1" customHeight="1" x14ac:dyDescent="0.25">
      <c r="J152" s="1695"/>
      <c r="N152" s="101"/>
    </row>
    <row r="153" spans="1:14" ht="19.5" hidden="1" customHeight="1" x14ac:dyDescent="0.25">
      <c r="J153" s="1695"/>
      <c r="N153" s="101"/>
    </row>
    <row r="154" spans="1:14" ht="19.5" hidden="1" customHeight="1" x14ac:dyDescent="0.25">
      <c r="J154" s="1695"/>
      <c r="N154" s="101"/>
    </row>
    <row r="155" spans="1:14" ht="19.5" hidden="1" customHeight="1" x14ac:dyDescent="0.25">
      <c r="J155" s="1695"/>
      <c r="N155" s="101"/>
    </row>
    <row r="156" spans="1:14" ht="19.5" hidden="1" customHeight="1" x14ac:dyDescent="0.25">
      <c r="J156" s="1695"/>
      <c r="N156" s="101"/>
    </row>
    <row r="157" spans="1:14" ht="19.5" hidden="1" customHeight="1" x14ac:dyDescent="0.25">
      <c r="J157" s="1695"/>
      <c r="N157" s="101"/>
    </row>
    <row r="158" spans="1:14" ht="19.5" hidden="1" customHeight="1" x14ac:dyDescent="0.25">
      <c r="J158" s="1695"/>
      <c r="N158" s="101"/>
    </row>
    <row r="159" spans="1:14" ht="19.5" hidden="1" customHeight="1" x14ac:dyDescent="0.25">
      <c r="J159" s="1695"/>
      <c r="N159" s="101"/>
    </row>
    <row r="161" spans="2:163" ht="30" customHeight="1" x14ac:dyDescent="0.3">
      <c r="B161" s="3173" t="s">
        <v>10786</v>
      </c>
      <c r="C161" s="3174"/>
      <c r="D161" s="3174"/>
      <c r="E161" s="3174"/>
      <c r="F161" s="3174"/>
      <c r="G161" s="3175"/>
    </row>
    <row r="162" spans="2:163" ht="15.75" thickBot="1" x14ac:dyDescent="0.3">
      <c r="B162" s="3176" t="s">
        <v>5079</v>
      </c>
      <c r="C162" s="3165"/>
      <c r="D162" s="3165"/>
      <c r="E162" s="3165"/>
      <c r="F162" s="3165"/>
      <c r="G162" s="3166"/>
    </row>
    <row r="163" spans="2:163" ht="39.950000000000003" customHeight="1" x14ac:dyDescent="0.25">
      <c r="B163" s="479" t="s">
        <v>9973</v>
      </c>
      <c r="C163" s="1166" t="s">
        <v>10007</v>
      </c>
      <c r="D163" s="480" t="s">
        <v>10005</v>
      </c>
      <c r="E163" s="480" t="s">
        <v>10781</v>
      </c>
      <c r="F163" s="480" t="s">
        <v>10006</v>
      </c>
      <c r="G163" s="481" t="s">
        <v>322</v>
      </c>
    </row>
    <row r="164" spans="2:163" ht="15.75" thickBot="1" x14ac:dyDescent="0.3">
      <c r="B164" s="1677" t="s">
        <v>443</v>
      </c>
      <c r="C164" s="1678" t="s">
        <v>120</v>
      </c>
      <c r="D164" s="1679" t="s">
        <v>332</v>
      </c>
      <c r="E164" s="1679" t="s">
        <v>416</v>
      </c>
      <c r="F164" s="1679" t="s">
        <v>741</v>
      </c>
      <c r="G164" s="1680">
        <v>1</v>
      </c>
      <c r="AA164" s="966" t="s">
        <v>10796</v>
      </c>
      <c r="AB164" s="1931" t="str">
        <f>"Altele!AW5:AW"&amp;5+COUNT(Altele!AV:AV)-1</f>
        <v>Altele!AW5:AW7</v>
      </c>
    </row>
    <row r="165" spans="2:163" ht="19.5" customHeight="1" x14ac:dyDescent="0.25">
      <c r="B165" s="1681">
        <v>1</v>
      </c>
      <c r="C165" s="1791"/>
      <c r="D165" s="1783"/>
      <c r="E165" s="1783"/>
      <c r="F165" s="1783"/>
      <c r="G165" s="1784"/>
      <c r="H165" s="1975" t="str">
        <f t="shared" ref="H165:H179" ca="1" si="1">IF(AB165=1," CUI incorect! ",IF(AND(C165="",OR(D165&lt;&gt;"",G165&gt;0))," CUI Lipsa! ", ""))</f>
        <v/>
      </c>
      <c r="AA165" s="1696">
        <v>1</v>
      </c>
      <c r="AB165" s="1697" t="str">
        <f ca="1">INDIRECT(ADDRESS(171,29+MATCH(AA165,AD165:FG165,0),4,1))</f>
        <v/>
      </c>
      <c r="AD165" s="1688"/>
      <c r="AE165" s="1690">
        <v>1</v>
      </c>
      <c r="AF165" s="1689" t="s">
        <v>4225</v>
      </c>
      <c r="AG165" s="1689" t="s">
        <v>410</v>
      </c>
      <c r="AH165" s="1689" t="s">
        <v>10008</v>
      </c>
      <c r="AI165" s="1689" t="s">
        <v>10009</v>
      </c>
      <c r="AJ165" s="1689" t="s">
        <v>4225</v>
      </c>
      <c r="AK165" s="1689" t="s">
        <v>10008</v>
      </c>
      <c r="AM165" s="1688"/>
      <c r="AN165" s="1690">
        <v>2</v>
      </c>
      <c r="AO165" s="1689" t="s">
        <v>4225</v>
      </c>
      <c r="AP165" s="1689" t="s">
        <v>410</v>
      </c>
      <c r="AQ165" s="1689" t="s">
        <v>10008</v>
      </c>
      <c r="AR165" s="1689" t="s">
        <v>10009</v>
      </c>
      <c r="AS165" s="1689" t="s">
        <v>4225</v>
      </c>
      <c r="AT165" s="1689" t="s">
        <v>10008</v>
      </c>
      <c r="AV165" s="1688"/>
      <c r="AW165" s="1690">
        <v>3</v>
      </c>
      <c r="AX165" s="1689" t="s">
        <v>4225</v>
      </c>
      <c r="AY165" s="1689" t="s">
        <v>410</v>
      </c>
      <c r="AZ165" s="1689" t="s">
        <v>10008</v>
      </c>
      <c r="BA165" s="1689" t="s">
        <v>10009</v>
      </c>
      <c r="BB165" s="1689" t="s">
        <v>4225</v>
      </c>
      <c r="BC165" s="1689" t="s">
        <v>10008</v>
      </c>
      <c r="BE165" s="1688"/>
      <c r="BF165" s="1690">
        <v>4</v>
      </c>
      <c r="BG165" s="1689" t="s">
        <v>4225</v>
      </c>
      <c r="BH165" s="1689" t="s">
        <v>410</v>
      </c>
      <c r="BI165" s="1689" t="s">
        <v>10008</v>
      </c>
      <c r="BJ165" s="1689" t="s">
        <v>10009</v>
      </c>
      <c r="BK165" s="1689" t="s">
        <v>4225</v>
      </c>
      <c r="BL165" s="1689" t="s">
        <v>10008</v>
      </c>
      <c r="BN165" s="1688"/>
      <c r="BO165" s="1690">
        <v>5</v>
      </c>
      <c r="BP165" s="1689" t="s">
        <v>4225</v>
      </c>
      <c r="BQ165" s="1689" t="s">
        <v>410</v>
      </c>
      <c r="BR165" s="1689" t="s">
        <v>10008</v>
      </c>
      <c r="BS165" s="1689" t="s">
        <v>10009</v>
      </c>
      <c r="BT165" s="1689" t="s">
        <v>4225</v>
      </c>
      <c r="BU165" s="1689" t="s">
        <v>10008</v>
      </c>
      <c r="BW165" s="1688"/>
      <c r="BX165" s="1690">
        <v>6</v>
      </c>
      <c r="BY165" s="1689" t="s">
        <v>4225</v>
      </c>
      <c r="BZ165" s="1689" t="s">
        <v>410</v>
      </c>
      <c r="CA165" s="1689" t="s">
        <v>10008</v>
      </c>
      <c r="CB165" s="1689" t="s">
        <v>10009</v>
      </c>
      <c r="CC165" s="1689" t="s">
        <v>4225</v>
      </c>
      <c r="CD165" s="1689" t="s">
        <v>10008</v>
      </c>
      <c r="CF165" s="1688"/>
      <c r="CG165" s="1690">
        <v>7</v>
      </c>
      <c r="CH165" s="1689" t="s">
        <v>4225</v>
      </c>
      <c r="CI165" s="1689" t="s">
        <v>410</v>
      </c>
      <c r="CJ165" s="1689" t="s">
        <v>10008</v>
      </c>
      <c r="CK165" s="1689" t="s">
        <v>10009</v>
      </c>
      <c r="CL165" s="1689" t="s">
        <v>4225</v>
      </c>
      <c r="CM165" s="1689" t="s">
        <v>10008</v>
      </c>
      <c r="CO165" s="1688"/>
      <c r="CP165" s="1690">
        <v>8</v>
      </c>
      <c r="CQ165" s="1689" t="s">
        <v>4225</v>
      </c>
      <c r="CR165" s="1689" t="s">
        <v>410</v>
      </c>
      <c r="CS165" s="1689" t="s">
        <v>10008</v>
      </c>
      <c r="CT165" s="1689" t="s">
        <v>10009</v>
      </c>
      <c r="CU165" s="1689" t="s">
        <v>4225</v>
      </c>
      <c r="CV165" s="1689" t="s">
        <v>10008</v>
      </c>
      <c r="CX165" s="1688"/>
      <c r="CY165" s="1690">
        <v>9</v>
      </c>
      <c r="CZ165" s="1689" t="s">
        <v>4225</v>
      </c>
      <c r="DA165" s="1689" t="s">
        <v>410</v>
      </c>
      <c r="DB165" s="1689" t="s">
        <v>10008</v>
      </c>
      <c r="DC165" s="1689" t="s">
        <v>10009</v>
      </c>
      <c r="DD165" s="1689" t="s">
        <v>4225</v>
      </c>
      <c r="DE165" s="1689" t="s">
        <v>10008</v>
      </c>
      <c r="DG165" s="1688"/>
      <c r="DH165" s="1690">
        <v>10</v>
      </c>
      <c r="DI165" s="1689" t="s">
        <v>4225</v>
      </c>
      <c r="DJ165" s="1689" t="s">
        <v>410</v>
      </c>
      <c r="DK165" s="1689" t="s">
        <v>10008</v>
      </c>
      <c r="DL165" s="1689" t="s">
        <v>10009</v>
      </c>
      <c r="DM165" s="1689" t="s">
        <v>4225</v>
      </c>
      <c r="DN165" s="1689" t="s">
        <v>10008</v>
      </c>
      <c r="DP165" s="1688"/>
      <c r="DQ165" s="1690">
        <v>11</v>
      </c>
      <c r="DR165" s="1689" t="s">
        <v>4225</v>
      </c>
      <c r="DS165" s="1689" t="s">
        <v>410</v>
      </c>
      <c r="DT165" s="1689" t="s">
        <v>10008</v>
      </c>
      <c r="DU165" s="1689" t="s">
        <v>10009</v>
      </c>
      <c r="DV165" s="1689" t="s">
        <v>4225</v>
      </c>
      <c r="DW165" s="1689" t="s">
        <v>10008</v>
      </c>
      <c r="DY165" s="1688"/>
      <c r="DZ165" s="1690">
        <v>12</v>
      </c>
      <c r="EA165" s="1689" t="s">
        <v>4225</v>
      </c>
      <c r="EB165" s="1689" t="s">
        <v>410</v>
      </c>
      <c r="EC165" s="1689" t="s">
        <v>10008</v>
      </c>
      <c r="ED165" s="1689" t="s">
        <v>10009</v>
      </c>
      <c r="EE165" s="1689" t="s">
        <v>4225</v>
      </c>
      <c r="EF165" s="1689" t="s">
        <v>10008</v>
      </c>
      <c r="EH165" s="1688"/>
      <c r="EI165" s="1690">
        <v>13</v>
      </c>
      <c r="EJ165" s="1689" t="s">
        <v>4225</v>
      </c>
      <c r="EK165" s="1689" t="s">
        <v>410</v>
      </c>
      <c r="EL165" s="1689" t="s">
        <v>10008</v>
      </c>
      <c r="EM165" s="1689" t="s">
        <v>10009</v>
      </c>
      <c r="EN165" s="1689" t="s">
        <v>4225</v>
      </c>
      <c r="EO165" s="1689" t="s">
        <v>10008</v>
      </c>
      <c r="EQ165" s="1688"/>
      <c r="ER165" s="1690">
        <v>14</v>
      </c>
      <c r="ES165" s="1689" t="s">
        <v>4225</v>
      </c>
      <c r="ET165" s="1689" t="s">
        <v>410</v>
      </c>
      <c r="EU165" s="1689" t="s">
        <v>10008</v>
      </c>
      <c r="EV165" s="1689" t="s">
        <v>10009</v>
      </c>
      <c r="EW165" s="1689" t="s">
        <v>4225</v>
      </c>
      <c r="EX165" s="1689" t="s">
        <v>10008</v>
      </c>
      <c r="EZ165" s="1688"/>
      <c r="FA165" s="1690">
        <v>15</v>
      </c>
      <c r="FB165" s="1689" t="s">
        <v>4225</v>
      </c>
      <c r="FC165" s="1689" t="s">
        <v>410</v>
      </c>
      <c r="FD165" s="1689" t="s">
        <v>10008</v>
      </c>
      <c r="FE165" s="1689" t="s">
        <v>10009</v>
      </c>
      <c r="FF165" s="1689" t="s">
        <v>4225</v>
      </c>
      <c r="FG165" s="1689" t="s">
        <v>10008</v>
      </c>
    </row>
    <row r="166" spans="2:163" ht="19.5" customHeight="1" x14ac:dyDescent="0.25">
      <c r="B166" s="1682">
        <v>2</v>
      </c>
      <c r="C166" s="1973"/>
      <c r="D166" s="1785"/>
      <c r="E166" s="1785"/>
      <c r="F166" s="1785"/>
      <c r="G166" s="1786"/>
      <c r="H166" s="1975" t="str">
        <f t="shared" ca="1" si="1"/>
        <v/>
      </c>
      <c r="AA166" s="1696">
        <v>2</v>
      </c>
      <c r="AB166" s="1697" t="str">
        <f ca="1">INDIRECT(ADDRESS(171,29+MATCH(AA166,AD165:FG165,0),4,1))</f>
        <v/>
      </c>
      <c r="AD166" s="1687" t="s">
        <v>10011</v>
      </c>
      <c r="AE166" s="1691">
        <f>VLOOKUP(AE165,B165:C179,2,FALSE)</f>
        <v>0</v>
      </c>
      <c r="AF166" s="1692">
        <v>1</v>
      </c>
      <c r="AG166" s="1692" t="str">
        <f>IF(AF166&gt;AE168,"",VALUE(MID(AE167,AF166,1)))</f>
        <v/>
      </c>
      <c r="AH166" s="1692" t="str">
        <f>IF(OR(AE167="",AE168&gt;10,AF166&gt;=AE168),"",VLOOKUP(ABS(AF166-AE168),AJ166:AK174,2,FALSE))</f>
        <v/>
      </c>
      <c r="AI166" s="1693">
        <f>IF(OR(AE167="",AE168&gt;10,AF166&gt;=AE168),0,AG166*AH166)</f>
        <v>0</v>
      </c>
      <c r="AJ166" s="1692">
        <v>1</v>
      </c>
      <c r="AK166" s="1692">
        <v>2</v>
      </c>
      <c r="AM166" s="1687" t="s">
        <v>10011</v>
      </c>
      <c r="AN166" s="1691">
        <f>VLOOKUP(AN165,B165:C179,2,FALSE)</f>
        <v>0</v>
      </c>
      <c r="AO166" s="1692">
        <v>1</v>
      </c>
      <c r="AP166" s="1692" t="str">
        <f>IF(AO166&gt;AN168,"",VALUE(MID(AN167,AO166,1)))</f>
        <v/>
      </c>
      <c r="AQ166" s="1692" t="str">
        <f>IF(OR(AN167="",AN168&gt;10,AO166&gt;=AN168),"",VLOOKUP(ABS(AO166-AN168),AS166:AT174,2,FALSE))</f>
        <v/>
      </c>
      <c r="AR166" s="1693">
        <f>IF(OR(AN167="",AN168&gt;10,AO166&gt;=AN168),0,AP166*AQ166)</f>
        <v>0</v>
      </c>
      <c r="AS166" s="1692">
        <v>1</v>
      </c>
      <c r="AT166" s="1692">
        <v>2</v>
      </c>
      <c r="AV166" s="1687" t="s">
        <v>10011</v>
      </c>
      <c r="AW166" s="1691">
        <f>VLOOKUP(AW165,B165:C179,2,FALSE)</f>
        <v>0</v>
      </c>
      <c r="AX166" s="1692">
        <v>1</v>
      </c>
      <c r="AY166" s="1692" t="str">
        <f>IF(AX166&gt;AW168,"",VALUE(MID(AW167,AX166,1)))</f>
        <v/>
      </c>
      <c r="AZ166" s="1692" t="str">
        <f>IF(OR(AW167="",AW168&gt;10,AX166&gt;=AW168),"",VLOOKUP(ABS(AX166-AW168),BB166:BC174,2,FALSE))</f>
        <v/>
      </c>
      <c r="BA166" s="1693">
        <f>IF(OR(AW167="",AW168&gt;10,AX166&gt;=AW168),0,AY166*AZ166)</f>
        <v>0</v>
      </c>
      <c r="BB166" s="1692">
        <v>1</v>
      </c>
      <c r="BC166" s="1692">
        <v>2</v>
      </c>
      <c r="BE166" s="1687" t="s">
        <v>10011</v>
      </c>
      <c r="BF166" s="1691">
        <f>VLOOKUP(BF165,B165:C179,2,FALSE)</f>
        <v>0</v>
      </c>
      <c r="BG166" s="1692">
        <v>1</v>
      </c>
      <c r="BH166" s="1692" t="str">
        <f>IF(BG166&gt;BF168,"",VALUE(MID(BF167,BG166,1)))</f>
        <v/>
      </c>
      <c r="BI166" s="1692" t="str">
        <f>IF(OR(BF167="",BF168&gt;10,BG166&gt;=BF168),"",VLOOKUP(ABS(BG166-BF168),BK166:BL174,2,FALSE))</f>
        <v/>
      </c>
      <c r="BJ166" s="1693">
        <f>IF(OR(BF167="",BF168&gt;10,BG166&gt;=BF168),0,BH166*BI166)</f>
        <v>0</v>
      </c>
      <c r="BK166" s="1692">
        <v>1</v>
      </c>
      <c r="BL166" s="1692">
        <v>2</v>
      </c>
      <c r="BN166" s="1687" t="s">
        <v>10011</v>
      </c>
      <c r="BO166" s="1691">
        <f>VLOOKUP(BO165,B165:C179,2,FALSE)</f>
        <v>0</v>
      </c>
      <c r="BP166" s="1692">
        <v>1</v>
      </c>
      <c r="BQ166" s="1692" t="str">
        <f>IF(BP166&gt;BO168,"",VALUE(MID(BO167,BP166,1)))</f>
        <v/>
      </c>
      <c r="BR166" s="1692" t="str">
        <f>IF(OR(BO167="",BO168&gt;10,BP166&gt;=BO168),"",VLOOKUP(ABS(BP166-BO168),BT166:BU174,2,FALSE))</f>
        <v/>
      </c>
      <c r="BS166" s="1693">
        <f>IF(OR(BO167="",BO168&gt;10,BP166&gt;=BO168),0,BQ166*BR166)</f>
        <v>0</v>
      </c>
      <c r="BT166" s="1692">
        <v>1</v>
      </c>
      <c r="BU166" s="1692">
        <v>2</v>
      </c>
      <c r="BW166" s="1687" t="s">
        <v>10011</v>
      </c>
      <c r="BX166" s="1691">
        <f>VLOOKUP(BX165,B165:C179,2,FALSE)</f>
        <v>0</v>
      </c>
      <c r="BY166" s="1692">
        <v>1</v>
      </c>
      <c r="BZ166" s="1692" t="str">
        <f>IF(BY166&gt;BX168,"",VALUE(MID(BX167,BY166,1)))</f>
        <v/>
      </c>
      <c r="CA166" s="1692" t="str">
        <f>IF(OR(BX167="",BX168&gt;10,BY166&gt;=BX168),"",VLOOKUP(ABS(BY166-BX168),CC166:CD174,2,FALSE))</f>
        <v/>
      </c>
      <c r="CB166" s="1693">
        <f>IF(OR(BX167="",BX168&gt;10,BY166&gt;=BX168),0,BZ166*CA166)</f>
        <v>0</v>
      </c>
      <c r="CC166" s="1692">
        <v>1</v>
      </c>
      <c r="CD166" s="1692">
        <v>2</v>
      </c>
      <c r="CF166" s="1687" t="s">
        <v>10011</v>
      </c>
      <c r="CG166" s="1691">
        <f>VLOOKUP(CG165,B165:C179,2,FALSE)</f>
        <v>0</v>
      </c>
      <c r="CH166" s="1692">
        <v>1</v>
      </c>
      <c r="CI166" s="1692" t="str">
        <f>IF(CH166&gt;CG168,"",VALUE(MID(CG167,CH166,1)))</f>
        <v/>
      </c>
      <c r="CJ166" s="1692" t="str">
        <f>IF(OR(CG167="",CG168&gt;10,CH166&gt;=CG168),"",VLOOKUP(ABS(CH166-CG168),CL166:CM174,2,FALSE))</f>
        <v/>
      </c>
      <c r="CK166" s="1693">
        <f>IF(OR(CG167="",CG168&gt;10,CH166&gt;=CG168),0,CI166*CJ166)</f>
        <v>0</v>
      </c>
      <c r="CL166" s="1692">
        <v>1</v>
      </c>
      <c r="CM166" s="1692">
        <v>2</v>
      </c>
      <c r="CO166" s="1687" t="s">
        <v>10011</v>
      </c>
      <c r="CP166" s="1691">
        <f>VLOOKUP(CP165,B165:C179,2,FALSE)</f>
        <v>0</v>
      </c>
      <c r="CQ166" s="1692">
        <v>1</v>
      </c>
      <c r="CR166" s="1692" t="str">
        <f>IF(CQ166&gt;CP168,"",VALUE(MID(CP167,CQ166,1)))</f>
        <v/>
      </c>
      <c r="CS166" s="1692" t="str">
        <f>IF(OR(CP167="",CP168&gt;10,CQ166&gt;=CP168),"",VLOOKUP(ABS(CQ166-CP168),CU166:CV174,2,FALSE))</f>
        <v/>
      </c>
      <c r="CT166" s="1693">
        <f>IF(OR(CP167="",CP168&gt;10,CQ166&gt;=CP168),0,CR166*CS166)</f>
        <v>0</v>
      </c>
      <c r="CU166" s="1692">
        <v>1</v>
      </c>
      <c r="CV166" s="1692">
        <v>2</v>
      </c>
      <c r="CX166" s="1687" t="s">
        <v>10011</v>
      </c>
      <c r="CY166" s="1691">
        <f>VLOOKUP(CY165,B165:C179,2,FALSE)</f>
        <v>0</v>
      </c>
      <c r="CZ166" s="1692">
        <v>1</v>
      </c>
      <c r="DA166" s="1692" t="str">
        <f>IF(CZ166&gt;CY168,"",VALUE(MID(CY167,CZ166,1)))</f>
        <v/>
      </c>
      <c r="DB166" s="1692" t="str">
        <f>IF(OR(CY167="",CY168&gt;10,CZ166&gt;=CY168),"",VLOOKUP(ABS(CZ166-CY168),DD166:DE174,2,FALSE))</f>
        <v/>
      </c>
      <c r="DC166" s="1693">
        <f>IF(OR(CY167="",CY168&gt;10,CZ166&gt;=CY168),0,DA166*DB166)</f>
        <v>0</v>
      </c>
      <c r="DD166" s="1692">
        <v>1</v>
      </c>
      <c r="DE166" s="1692">
        <v>2</v>
      </c>
      <c r="DG166" s="1687" t="s">
        <v>10011</v>
      </c>
      <c r="DH166" s="1691">
        <f>VLOOKUP(DH165,B165:C179,2,FALSE)</f>
        <v>0</v>
      </c>
      <c r="DI166" s="1692">
        <v>1</v>
      </c>
      <c r="DJ166" s="1692" t="str">
        <f>IF(DI166&gt;DH168,"",VALUE(MID(DH167,DI166,1)))</f>
        <v/>
      </c>
      <c r="DK166" s="1692" t="str">
        <f>IF(OR(DH167="",DH168&gt;10,DI166&gt;=DH168),"",VLOOKUP(ABS(DI166-DH168),DM166:DN174,2,FALSE))</f>
        <v/>
      </c>
      <c r="DL166" s="1693">
        <f>IF(OR(DH167="",DH168&gt;10,DI166&gt;=DH168),0,DJ166*DK166)</f>
        <v>0</v>
      </c>
      <c r="DM166" s="1692">
        <v>1</v>
      </c>
      <c r="DN166" s="1692">
        <v>2</v>
      </c>
      <c r="DP166" s="1687" t="s">
        <v>10011</v>
      </c>
      <c r="DQ166" s="1691">
        <f>VLOOKUP(DQ165,B165:C179,2,FALSE)</f>
        <v>0</v>
      </c>
      <c r="DR166" s="1692">
        <v>1</v>
      </c>
      <c r="DS166" s="1692" t="str">
        <f>IF(DR166&gt;DQ168,"",VALUE(MID(DQ167,DR166,1)))</f>
        <v/>
      </c>
      <c r="DT166" s="1692" t="str">
        <f>IF(OR(DQ167="",DQ168&gt;10,DR166&gt;=DQ168),"",VLOOKUP(ABS(DR166-DQ168),DV166:DW174,2,FALSE))</f>
        <v/>
      </c>
      <c r="DU166" s="1693">
        <f>IF(OR(DQ167="",DQ168&gt;10,DR166&gt;=DQ168),0,DS166*DT166)</f>
        <v>0</v>
      </c>
      <c r="DV166" s="1692">
        <v>1</v>
      </c>
      <c r="DW166" s="1692">
        <v>2</v>
      </c>
      <c r="DY166" s="1687" t="s">
        <v>10011</v>
      </c>
      <c r="DZ166" s="1691">
        <f>VLOOKUP(DZ165,B165:C179,2,FALSE)</f>
        <v>0</v>
      </c>
      <c r="EA166" s="1692">
        <v>1</v>
      </c>
      <c r="EB166" s="1692" t="str">
        <f>IF(EA166&gt;DZ168,"",VALUE(MID(DZ167,EA166,1)))</f>
        <v/>
      </c>
      <c r="EC166" s="1692" t="str">
        <f>IF(OR(DZ167="",DZ168&gt;10,EA166&gt;=DZ168),"",VLOOKUP(ABS(EA166-DZ168),EE166:EF174,2,FALSE))</f>
        <v/>
      </c>
      <c r="ED166" s="1693">
        <f>IF(OR(DZ167="",DZ168&gt;10,EA166&gt;=DZ168),0,EB166*EC166)</f>
        <v>0</v>
      </c>
      <c r="EE166" s="1692">
        <v>1</v>
      </c>
      <c r="EF166" s="1692">
        <v>2</v>
      </c>
      <c r="EH166" s="1687" t="s">
        <v>10011</v>
      </c>
      <c r="EI166" s="1691">
        <f>VLOOKUP(EI165,B165:C179,2,FALSE)</f>
        <v>0</v>
      </c>
      <c r="EJ166" s="1692">
        <v>1</v>
      </c>
      <c r="EK166" s="1692" t="str">
        <f>IF(EJ166&gt;EI168,"",VALUE(MID(EI167,EJ166,1)))</f>
        <v/>
      </c>
      <c r="EL166" s="1692" t="str">
        <f>IF(OR(EI167="",EI168&gt;10,EJ166&gt;=EI168),"",VLOOKUP(ABS(EJ166-EI168),EN166:EO174,2,FALSE))</f>
        <v/>
      </c>
      <c r="EM166" s="1693">
        <f>IF(OR(EI167="",EI168&gt;10,EJ166&gt;=EI168),0,EK166*EL166)</f>
        <v>0</v>
      </c>
      <c r="EN166" s="1692">
        <v>1</v>
      </c>
      <c r="EO166" s="1692">
        <v>2</v>
      </c>
      <c r="EQ166" s="1687" t="s">
        <v>10011</v>
      </c>
      <c r="ER166" s="1691">
        <f>VLOOKUP(ER165,B165:C179,2,FALSE)</f>
        <v>0</v>
      </c>
      <c r="ES166" s="1692">
        <v>1</v>
      </c>
      <c r="ET166" s="1692" t="str">
        <f>IF(ES166&gt;ER168,"",VALUE(MID(ER167,ES166,1)))</f>
        <v/>
      </c>
      <c r="EU166" s="1692" t="str">
        <f>IF(OR(ER167="",ER168&gt;10,ES166&gt;=ER168),"",VLOOKUP(ABS(ES166-ER168),EW166:EX174,2,FALSE))</f>
        <v/>
      </c>
      <c r="EV166" s="1693">
        <f>IF(OR(ER167="",ER168&gt;10,ES166&gt;=ER168),0,ET166*EU166)</f>
        <v>0</v>
      </c>
      <c r="EW166" s="1692">
        <v>1</v>
      </c>
      <c r="EX166" s="1692">
        <v>2</v>
      </c>
      <c r="EZ166" s="1687" t="s">
        <v>10011</v>
      </c>
      <c r="FA166" s="1691">
        <f>VLOOKUP(FA165,B165:C179,2,FALSE)</f>
        <v>0</v>
      </c>
      <c r="FB166" s="1692">
        <v>1</v>
      </c>
      <c r="FC166" s="1692" t="str">
        <f>IF(FB166&gt;FA168,"",VALUE(MID(FA167,FB166,1)))</f>
        <v/>
      </c>
      <c r="FD166" s="1692" t="str">
        <f>IF(OR(FA167="",FA168&gt;10,FB166&gt;=FA168),"",VLOOKUP(ABS(FB166-FA168),FF166:FG174,2,FALSE))</f>
        <v/>
      </c>
      <c r="FE166" s="1693">
        <f>IF(OR(FA167="",FA168&gt;10,FB166&gt;=FA168),0,FC166*FD166)</f>
        <v>0</v>
      </c>
      <c r="FF166" s="1692">
        <v>1</v>
      </c>
      <c r="FG166" s="1692">
        <v>2</v>
      </c>
    </row>
    <row r="167" spans="2:163" ht="19.5" customHeight="1" x14ac:dyDescent="0.25">
      <c r="B167" s="1682">
        <v>3</v>
      </c>
      <c r="C167" s="1971"/>
      <c r="D167" s="1785"/>
      <c r="E167" s="1785"/>
      <c r="F167" s="1785"/>
      <c r="G167" s="1786"/>
      <c r="H167" s="1975" t="str">
        <f t="shared" ca="1" si="1"/>
        <v/>
      </c>
      <c r="AA167" s="1696">
        <v>3</v>
      </c>
      <c r="AB167" s="1697" t="str">
        <f ca="1">INDIRECT(ADDRESS(171,29+MATCH(AA167,AD165:FG165,0),4,1))</f>
        <v/>
      </c>
      <c r="AD167" s="1687" t="s">
        <v>10010</v>
      </c>
      <c r="AE167" s="1691" t="str">
        <f>IF(OR(AE166="",AE166=0),"",AE166)</f>
        <v/>
      </c>
      <c r="AF167" s="1692">
        <v>2</v>
      </c>
      <c r="AG167" s="1692" t="str">
        <f>IF(AF167&gt;AE168,"",VALUE(MID(AE167,AF167,1)))</f>
        <v/>
      </c>
      <c r="AH167" s="1692" t="str">
        <f>IF(OR(AE167="",AE168&gt;10,AF167&gt;=AE168),"",VLOOKUP(ABS(AF167-AE168),AJ166:AK174,2,FALSE))</f>
        <v/>
      </c>
      <c r="AI167" s="1693">
        <f>IF(OR(AE167="",AE168&gt;10,AF167&gt;=AE168),0,AG167*AH167)</f>
        <v>0</v>
      </c>
      <c r="AJ167" s="1692">
        <v>2</v>
      </c>
      <c r="AK167" s="1692">
        <v>3</v>
      </c>
      <c r="AM167" s="1687" t="s">
        <v>10010</v>
      </c>
      <c r="AN167" s="1691" t="str">
        <f>IF(OR(AN166="",AN166=0),"",AN166)</f>
        <v/>
      </c>
      <c r="AO167" s="1692">
        <v>2</v>
      </c>
      <c r="AP167" s="1692" t="str">
        <f>IF(AO167&gt;AN168,"",VALUE(MID(AN167,AO167,1)))</f>
        <v/>
      </c>
      <c r="AQ167" s="1692" t="str">
        <f>IF(OR(AN167="",AN168&gt;10,AO167&gt;=AN168),"",VLOOKUP(ABS(AO167-AN168),AS166:AT174,2,FALSE))</f>
        <v/>
      </c>
      <c r="AR167" s="1693">
        <f>IF(OR(AN167="",AN168&gt;10,AO167&gt;=AN168),0,AP167*AQ167)</f>
        <v>0</v>
      </c>
      <c r="AS167" s="1692">
        <v>2</v>
      </c>
      <c r="AT167" s="1692">
        <v>3</v>
      </c>
      <c r="AV167" s="1687" t="s">
        <v>10010</v>
      </c>
      <c r="AW167" s="1691" t="str">
        <f>IF(OR(AW166="",AW166=0),"",AW166)</f>
        <v/>
      </c>
      <c r="AX167" s="1692">
        <v>2</v>
      </c>
      <c r="AY167" s="1692" t="str">
        <f>IF(AX167&gt;AW168,"",VALUE(MID(AW167,AX167,1)))</f>
        <v/>
      </c>
      <c r="AZ167" s="1692" t="str">
        <f>IF(OR(AW167="",AW168&gt;10,AX167&gt;=AW168),"",VLOOKUP(ABS(AX167-AW168),BB166:BC174,2,FALSE))</f>
        <v/>
      </c>
      <c r="BA167" s="1693">
        <f>IF(OR(AW167="",AW168&gt;10,AX167&gt;=AW168),0,AY167*AZ167)</f>
        <v>0</v>
      </c>
      <c r="BB167" s="1692">
        <v>2</v>
      </c>
      <c r="BC167" s="1692">
        <v>3</v>
      </c>
      <c r="BE167" s="1687" t="s">
        <v>10010</v>
      </c>
      <c r="BF167" s="1691" t="str">
        <f>IF(OR(BF166="",BF166=0),"",BF166)</f>
        <v/>
      </c>
      <c r="BG167" s="1692">
        <v>2</v>
      </c>
      <c r="BH167" s="1692" t="str">
        <f>IF(BG167&gt;BF168,"",VALUE(MID(BF167,BG167,1)))</f>
        <v/>
      </c>
      <c r="BI167" s="1692" t="str">
        <f>IF(OR(BF167="",BF168&gt;10,BG167&gt;=BF168),"",VLOOKUP(ABS(BG167-BF168),BK166:BL174,2,FALSE))</f>
        <v/>
      </c>
      <c r="BJ167" s="1693">
        <f>IF(OR(BF167="",BF168&gt;10,BG167&gt;=BF168),0,BH167*BI167)</f>
        <v>0</v>
      </c>
      <c r="BK167" s="1692">
        <v>2</v>
      </c>
      <c r="BL167" s="1692">
        <v>3</v>
      </c>
      <c r="BN167" s="1687" t="s">
        <v>10010</v>
      </c>
      <c r="BO167" s="1691" t="str">
        <f>IF(OR(BO166="",BO166=0),"",BO166)</f>
        <v/>
      </c>
      <c r="BP167" s="1692">
        <v>2</v>
      </c>
      <c r="BQ167" s="1692" t="str">
        <f>IF(BP167&gt;BO168,"",VALUE(MID(BO167,BP167,1)))</f>
        <v/>
      </c>
      <c r="BR167" s="1692" t="str">
        <f>IF(OR(BO167="",BO168&gt;10,BP167&gt;=BO168),"",VLOOKUP(ABS(BP167-BO168),BT166:BU174,2,FALSE))</f>
        <v/>
      </c>
      <c r="BS167" s="1693">
        <f>IF(OR(BO167="",BO168&gt;10,BP167&gt;=BO168),0,BQ167*BR167)</f>
        <v>0</v>
      </c>
      <c r="BT167" s="1692">
        <v>2</v>
      </c>
      <c r="BU167" s="1692">
        <v>3</v>
      </c>
      <c r="BW167" s="1687" t="s">
        <v>10010</v>
      </c>
      <c r="BX167" s="1691" t="str">
        <f>IF(OR(BX166="",BX166=0),"",BX166)</f>
        <v/>
      </c>
      <c r="BY167" s="1692">
        <v>2</v>
      </c>
      <c r="BZ167" s="1692" t="str">
        <f>IF(BY167&gt;BX168,"",VALUE(MID(BX167,BY167,1)))</f>
        <v/>
      </c>
      <c r="CA167" s="1692" t="str">
        <f>IF(OR(BX167="",BX168&gt;10,BY167&gt;=BX168),"",VLOOKUP(ABS(BY167-BX168),CC166:CD174,2,FALSE))</f>
        <v/>
      </c>
      <c r="CB167" s="1693">
        <f>IF(OR(BX167="",BX168&gt;10,BY167&gt;=BX168),0,BZ167*CA167)</f>
        <v>0</v>
      </c>
      <c r="CC167" s="1692">
        <v>2</v>
      </c>
      <c r="CD167" s="1692">
        <v>3</v>
      </c>
      <c r="CF167" s="1687" t="s">
        <v>10010</v>
      </c>
      <c r="CG167" s="1691" t="str">
        <f>IF(OR(CG166="",CG166=0),"",CG166)</f>
        <v/>
      </c>
      <c r="CH167" s="1692">
        <v>2</v>
      </c>
      <c r="CI167" s="1692" t="str">
        <f>IF(CH167&gt;CG168,"",VALUE(MID(CG167,CH167,1)))</f>
        <v/>
      </c>
      <c r="CJ167" s="1692" t="str">
        <f>IF(OR(CG167="",CG168&gt;10,CH167&gt;=CG168),"",VLOOKUP(ABS(CH167-CG168),CL166:CM174,2,FALSE))</f>
        <v/>
      </c>
      <c r="CK167" s="1693">
        <f>IF(OR(CG167="",CG168&gt;10,CH167&gt;=CG168),0,CI167*CJ167)</f>
        <v>0</v>
      </c>
      <c r="CL167" s="1692">
        <v>2</v>
      </c>
      <c r="CM167" s="1692">
        <v>3</v>
      </c>
      <c r="CO167" s="1687" t="s">
        <v>10010</v>
      </c>
      <c r="CP167" s="1691" t="str">
        <f>IF(OR(CP166="",CP166=0),"",CP166)</f>
        <v/>
      </c>
      <c r="CQ167" s="1692">
        <v>2</v>
      </c>
      <c r="CR167" s="1692" t="str">
        <f>IF(CQ167&gt;CP168,"",VALUE(MID(CP167,CQ167,1)))</f>
        <v/>
      </c>
      <c r="CS167" s="1692" t="str">
        <f>IF(OR(CP167="",CP168&gt;10,CQ167&gt;=CP168),"",VLOOKUP(ABS(CQ167-CP168),CU166:CV174,2,FALSE))</f>
        <v/>
      </c>
      <c r="CT167" s="1693">
        <f>IF(OR(CP167="",CP168&gt;10,CQ167&gt;=CP168),0,CR167*CS167)</f>
        <v>0</v>
      </c>
      <c r="CU167" s="1692">
        <v>2</v>
      </c>
      <c r="CV167" s="1692">
        <v>3</v>
      </c>
      <c r="CX167" s="1687" t="s">
        <v>10010</v>
      </c>
      <c r="CY167" s="1691" t="str">
        <f>IF(OR(CY166="",CY166=0),"",CY166)</f>
        <v/>
      </c>
      <c r="CZ167" s="1692">
        <v>2</v>
      </c>
      <c r="DA167" s="1692" t="str">
        <f>IF(CZ167&gt;CY168,"",VALUE(MID(CY167,CZ167,1)))</f>
        <v/>
      </c>
      <c r="DB167" s="1692" t="str">
        <f>IF(OR(CY167="",CY168&gt;10,CZ167&gt;=CY168),"",VLOOKUP(ABS(CZ167-CY168),DD166:DE174,2,FALSE))</f>
        <v/>
      </c>
      <c r="DC167" s="1693">
        <f>IF(OR(CY167="",CY168&gt;10,CZ167&gt;=CY168),0,DA167*DB167)</f>
        <v>0</v>
      </c>
      <c r="DD167" s="1692">
        <v>2</v>
      </c>
      <c r="DE167" s="1692">
        <v>3</v>
      </c>
      <c r="DG167" s="1687" t="s">
        <v>10010</v>
      </c>
      <c r="DH167" s="1691" t="str">
        <f>IF(OR(DH166="",DH166=0),"",DH166)</f>
        <v/>
      </c>
      <c r="DI167" s="1692">
        <v>2</v>
      </c>
      <c r="DJ167" s="1692" t="str">
        <f>IF(DI167&gt;DH168,"",VALUE(MID(DH167,DI167,1)))</f>
        <v/>
      </c>
      <c r="DK167" s="1692" t="str">
        <f>IF(OR(DH167="",DH168&gt;10,DI167&gt;=DH168),"",VLOOKUP(ABS(DI167-DH168),DM166:DN174,2,FALSE))</f>
        <v/>
      </c>
      <c r="DL167" s="1693">
        <f>IF(OR(DH167="",DH168&gt;10,DI167&gt;=DH168),0,DJ167*DK167)</f>
        <v>0</v>
      </c>
      <c r="DM167" s="1692">
        <v>2</v>
      </c>
      <c r="DN167" s="1692">
        <v>3</v>
      </c>
      <c r="DP167" s="1687" t="s">
        <v>10010</v>
      </c>
      <c r="DQ167" s="1691" t="str">
        <f>IF(OR(DQ166="",DQ166=0),"",DQ166)</f>
        <v/>
      </c>
      <c r="DR167" s="1692">
        <v>2</v>
      </c>
      <c r="DS167" s="1692" t="str">
        <f>IF(DR167&gt;DQ168,"",VALUE(MID(DQ167,DR167,1)))</f>
        <v/>
      </c>
      <c r="DT167" s="1692" t="str">
        <f>IF(OR(DQ167="",DQ168&gt;10,DR167&gt;=DQ168),"",VLOOKUP(ABS(DR167-DQ168),DV166:DW174,2,FALSE))</f>
        <v/>
      </c>
      <c r="DU167" s="1693">
        <f>IF(OR(DQ167="",DQ168&gt;10,DR167&gt;=DQ168),0,DS167*DT167)</f>
        <v>0</v>
      </c>
      <c r="DV167" s="1692">
        <v>2</v>
      </c>
      <c r="DW167" s="1692">
        <v>3</v>
      </c>
      <c r="DY167" s="1687" t="s">
        <v>10010</v>
      </c>
      <c r="DZ167" s="1691" t="str">
        <f>IF(OR(DZ166="",DZ166=0),"",DZ166)</f>
        <v/>
      </c>
      <c r="EA167" s="1692">
        <v>2</v>
      </c>
      <c r="EB167" s="1692" t="str">
        <f>IF(EA167&gt;DZ168,"",VALUE(MID(DZ167,EA167,1)))</f>
        <v/>
      </c>
      <c r="EC167" s="1692" t="str">
        <f>IF(OR(DZ167="",DZ168&gt;10,EA167&gt;=DZ168),"",VLOOKUP(ABS(EA167-DZ168),EE166:EF174,2,FALSE))</f>
        <v/>
      </c>
      <c r="ED167" s="1693">
        <f>IF(OR(DZ167="",DZ168&gt;10,EA167&gt;=DZ168),0,EB167*EC167)</f>
        <v>0</v>
      </c>
      <c r="EE167" s="1692">
        <v>2</v>
      </c>
      <c r="EF167" s="1692">
        <v>3</v>
      </c>
      <c r="EH167" s="1687" t="s">
        <v>10010</v>
      </c>
      <c r="EI167" s="1691" t="str">
        <f>IF(OR(EI166="",EI166=0),"",EI166)</f>
        <v/>
      </c>
      <c r="EJ167" s="1692">
        <v>2</v>
      </c>
      <c r="EK167" s="1692" t="str">
        <f>IF(EJ167&gt;EI168,"",VALUE(MID(EI167,EJ167,1)))</f>
        <v/>
      </c>
      <c r="EL167" s="1692" t="str">
        <f>IF(OR(EI167="",EI168&gt;10,EJ167&gt;=EI168),"",VLOOKUP(ABS(EJ167-EI168),EN166:EO174,2,FALSE))</f>
        <v/>
      </c>
      <c r="EM167" s="1693">
        <f>IF(OR(EI167="",EI168&gt;10,EJ167&gt;=EI168),0,EK167*EL167)</f>
        <v>0</v>
      </c>
      <c r="EN167" s="1692">
        <v>2</v>
      </c>
      <c r="EO167" s="1692">
        <v>3</v>
      </c>
      <c r="EQ167" s="1687" t="s">
        <v>10010</v>
      </c>
      <c r="ER167" s="1691" t="str">
        <f>IF(OR(ER166="",ER166=0),"",ER166)</f>
        <v/>
      </c>
      <c r="ES167" s="1692">
        <v>2</v>
      </c>
      <c r="ET167" s="1692" t="str">
        <f>IF(ES167&gt;ER168,"",VALUE(MID(ER167,ES167,1)))</f>
        <v/>
      </c>
      <c r="EU167" s="1692" t="str">
        <f>IF(OR(ER167="",ER168&gt;10,ES167&gt;=ER168),"",VLOOKUP(ABS(ES167-ER168),EW166:EX174,2,FALSE))</f>
        <v/>
      </c>
      <c r="EV167" s="1693">
        <f>IF(OR(ER167="",ER168&gt;10,ES167&gt;=ER168),0,ET167*EU167)</f>
        <v>0</v>
      </c>
      <c r="EW167" s="1692">
        <v>2</v>
      </c>
      <c r="EX167" s="1692">
        <v>3</v>
      </c>
      <c r="EZ167" s="1687" t="s">
        <v>10010</v>
      </c>
      <c r="FA167" s="1691" t="str">
        <f>IF(OR(FA166="",FA166=0),"",FA166)</f>
        <v/>
      </c>
      <c r="FB167" s="1692">
        <v>2</v>
      </c>
      <c r="FC167" s="1692" t="str">
        <f>IF(FB167&gt;FA168,"",VALUE(MID(FA167,FB167,1)))</f>
        <v/>
      </c>
      <c r="FD167" s="1692" t="str">
        <f>IF(OR(FA167="",FA168&gt;10,FB167&gt;=FA168),"",VLOOKUP(ABS(FB167-FA168),FF166:FG174,2,FALSE))</f>
        <v/>
      </c>
      <c r="FE167" s="1693">
        <f>IF(OR(FA167="",FA168&gt;10,FB167&gt;=FA168),0,FC167*FD167)</f>
        <v>0</v>
      </c>
      <c r="FF167" s="1692">
        <v>2</v>
      </c>
      <c r="FG167" s="1692">
        <v>3</v>
      </c>
    </row>
    <row r="168" spans="2:163" ht="19.5" customHeight="1" x14ac:dyDescent="0.25">
      <c r="B168" s="1682">
        <v>4</v>
      </c>
      <c r="C168" s="1971"/>
      <c r="D168" s="1785"/>
      <c r="E168" s="1785"/>
      <c r="F168" s="1785"/>
      <c r="G168" s="1786"/>
      <c r="H168" s="1975" t="str">
        <f t="shared" ca="1" si="1"/>
        <v/>
      </c>
      <c r="AA168" s="1696">
        <v>4</v>
      </c>
      <c r="AB168" s="1697" t="str">
        <f ca="1">INDIRECT(ADDRESS(171,29+MATCH(AA168,AD165:FG165,0),4,1))</f>
        <v/>
      </c>
      <c r="AD168" s="1687" t="s">
        <v>10012</v>
      </c>
      <c r="AE168" s="1691">
        <f>LEN(AE167)</f>
        <v>0</v>
      </c>
      <c r="AF168" s="1692">
        <v>3</v>
      </c>
      <c r="AG168" s="1692" t="str">
        <f>IF(AF168&gt;AE168,"",VALUE(MID(AE167,AF168,1)))</f>
        <v/>
      </c>
      <c r="AH168" s="1692" t="str">
        <f>IF(OR(AE167="",AE168&gt;10,AF168&gt;=AE168),"",VLOOKUP(ABS(AF168-AE168),AJ166:AK174,2,FALSE))</f>
        <v/>
      </c>
      <c r="AI168" s="1693">
        <f>IF(OR(AE167="",AE168&gt;10,AF168&gt;=AE168),0,AG168*AH168)</f>
        <v>0</v>
      </c>
      <c r="AJ168" s="1692">
        <v>3</v>
      </c>
      <c r="AK168" s="1692">
        <v>5</v>
      </c>
      <c r="AM168" s="1687" t="s">
        <v>10012</v>
      </c>
      <c r="AN168" s="1691">
        <f>LEN(AN167)</f>
        <v>0</v>
      </c>
      <c r="AO168" s="1692">
        <v>3</v>
      </c>
      <c r="AP168" s="1692" t="str">
        <f>IF(AO168&gt;AN168,"",VALUE(MID(AN167,AO168,1)))</f>
        <v/>
      </c>
      <c r="AQ168" s="1692" t="str">
        <f>IF(OR(AN167="",AN168&gt;10,AO168&gt;=AN168),"",VLOOKUP(ABS(AO168-AN168),AS166:AT174,2,FALSE))</f>
        <v/>
      </c>
      <c r="AR168" s="1693">
        <f>IF(OR(AN167="",AN168&gt;10,AO168&gt;=AN168),0,AP168*AQ168)</f>
        <v>0</v>
      </c>
      <c r="AS168" s="1692">
        <v>3</v>
      </c>
      <c r="AT168" s="1692">
        <v>5</v>
      </c>
      <c r="AV168" s="1687" t="s">
        <v>10012</v>
      </c>
      <c r="AW168" s="1691">
        <f>LEN(AW167)</f>
        <v>0</v>
      </c>
      <c r="AX168" s="1692">
        <v>3</v>
      </c>
      <c r="AY168" s="1692" t="str">
        <f>IF(AX168&gt;AW168,"",VALUE(MID(AW167,AX168,1)))</f>
        <v/>
      </c>
      <c r="AZ168" s="1692" t="str">
        <f>IF(OR(AW167="",AW168&gt;10,AX168&gt;=AW168),"",VLOOKUP(ABS(AX168-AW168),BB166:BC174,2,FALSE))</f>
        <v/>
      </c>
      <c r="BA168" s="1693">
        <f>IF(OR(AW167="",AW168&gt;10,AX168&gt;=AW168),0,AY168*AZ168)</f>
        <v>0</v>
      </c>
      <c r="BB168" s="1692">
        <v>3</v>
      </c>
      <c r="BC168" s="1692">
        <v>5</v>
      </c>
      <c r="BE168" s="1687" t="s">
        <v>10012</v>
      </c>
      <c r="BF168" s="1691">
        <f>LEN(BF167)</f>
        <v>0</v>
      </c>
      <c r="BG168" s="1692">
        <v>3</v>
      </c>
      <c r="BH168" s="1692" t="str">
        <f>IF(BG168&gt;BF168,"",VALUE(MID(BF167,BG168,1)))</f>
        <v/>
      </c>
      <c r="BI168" s="1692" t="str">
        <f>IF(OR(BF167="",BF168&gt;10,BG168&gt;=BF168),"",VLOOKUP(ABS(BG168-BF168),BK166:BL174,2,FALSE))</f>
        <v/>
      </c>
      <c r="BJ168" s="1693">
        <f>IF(OR(BF167="",BF168&gt;10,BG168&gt;=BF168),0,BH168*BI168)</f>
        <v>0</v>
      </c>
      <c r="BK168" s="1692">
        <v>3</v>
      </c>
      <c r="BL168" s="1692">
        <v>5</v>
      </c>
      <c r="BN168" s="1687" t="s">
        <v>10012</v>
      </c>
      <c r="BO168" s="1691">
        <f>LEN(BO167)</f>
        <v>0</v>
      </c>
      <c r="BP168" s="1692">
        <v>3</v>
      </c>
      <c r="BQ168" s="1692" t="str">
        <f>IF(BP168&gt;BO168,"",VALUE(MID(BO167,BP168,1)))</f>
        <v/>
      </c>
      <c r="BR168" s="1692" t="str">
        <f>IF(OR(BO167="",BO168&gt;10,BP168&gt;=BO168),"",VLOOKUP(ABS(BP168-BO168),BT166:BU174,2,FALSE))</f>
        <v/>
      </c>
      <c r="BS168" s="1693">
        <f>IF(OR(BO167="",BO168&gt;10,BP168&gt;=BO168),0,BQ168*BR168)</f>
        <v>0</v>
      </c>
      <c r="BT168" s="1692">
        <v>3</v>
      </c>
      <c r="BU168" s="1692">
        <v>5</v>
      </c>
      <c r="BW168" s="1687" t="s">
        <v>10012</v>
      </c>
      <c r="BX168" s="1691">
        <f>LEN(BX167)</f>
        <v>0</v>
      </c>
      <c r="BY168" s="1692">
        <v>3</v>
      </c>
      <c r="BZ168" s="1692" t="str">
        <f>IF(BY168&gt;BX168,"",VALUE(MID(BX167,BY168,1)))</f>
        <v/>
      </c>
      <c r="CA168" s="1692" t="str">
        <f>IF(OR(BX167="",BX168&gt;10,BY168&gt;=BX168),"",VLOOKUP(ABS(BY168-BX168),CC166:CD174,2,FALSE))</f>
        <v/>
      </c>
      <c r="CB168" s="1693">
        <f>IF(OR(BX167="",BX168&gt;10,BY168&gt;=BX168),0,BZ168*CA168)</f>
        <v>0</v>
      </c>
      <c r="CC168" s="1692">
        <v>3</v>
      </c>
      <c r="CD168" s="1692">
        <v>5</v>
      </c>
      <c r="CF168" s="1687" t="s">
        <v>10012</v>
      </c>
      <c r="CG168" s="1691">
        <f>LEN(CG167)</f>
        <v>0</v>
      </c>
      <c r="CH168" s="1692">
        <v>3</v>
      </c>
      <c r="CI168" s="1692" t="str">
        <f>IF(CH168&gt;CG168,"",VALUE(MID(CG167,CH168,1)))</f>
        <v/>
      </c>
      <c r="CJ168" s="1692" t="str">
        <f>IF(OR(CG167="",CG168&gt;10,CH168&gt;=CG168),"",VLOOKUP(ABS(CH168-CG168),CL166:CM174,2,FALSE))</f>
        <v/>
      </c>
      <c r="CK168" s="1693">
        <f>IF(OR(CG167="",CG168&gt;10,CH168&gt;=CG168),0,CI168*CJ168)</f>
        <v>0</v>
      </c>
      <c r="CL168" s="1692">
        <v>3</v>
      </c>
      <c r="CM168" s="1692">
        <v>5</v>
      </c>
      <c r="CO168" s="1687" t="s">
        <v>10012</v>
      </c>
      <c r="CP168" s="1691">
        <f>LEN(CP167)</f>
        <v>0</v>
      </c>
      <c r="CQ168" s="1692">
        <v>3</v>
      </c>
      <c r="CR168" s="1692" t="str">
        <f>IF(CQ168&gt;CP168,"",VALUE(MID(CP167,CQ168,1)))</f>
        <v/>
      </c>
      <c r="CS168" s="1692" t="str">
        <f>IF(OR(CP167="",CP168&gt;10,CQ168&gt;=CP168),"",VLOOKUP(ABS(CQ168-CP168),CU166:CV174,2,FALSE))</f>
        <v/>
      </c>
      <c r="CT168" s="1693">
        <f>IF(OR(CP167="",CP168&gt;10,CQ168&gt;=CP168),0,CR168*CS168)</f>
        <v>0</v>
      </c>
      <c r="CU168" s="1692">
        <v>3</v>
      </c>
      <c r="CV168" s="1692">
        <v>5</v>
      </c>
      <c r="CX168" s="1687" t="s">
        <v>10012</v>
      </c>
      <c r="CY168" s="1691">
        <f>LEN(CY167)</f>
        <v>0</v>
      </c>
      <c r="CZ168" s="1692">
        <v>3</v>
      </c>
      <c r="DA168" s="1692" t="str">
        <f>IF(CZ168&gt;CY168,"",VALUE(MID(CY167,CZ168,1)))</f>
        <v/>
      </c>
      <c r="DB168" s="1692" t="str">
        <f>IF(OR(CY167="",CY168&gt;10,CZ168&gt;=CY168),"",VLOOKUP(ABS(CZ168-CY168),DD166:DE174,2,FALSE))</f>
        <v/>
      </c>
      <c r="DC168" s="1693">
        <f>IF(OR(CY167="",CY168&gt;10,CZ168&gt;=CY168),0,DA168*DB168)</f>
        <v>0</v>
      </c>
      <c r="DD168" s="1692">
        <v>3</v>
      </c>
      <c r="DE168" s="1692">
        <v>5</v>
      </c>
      <c r="DG168" s="1687" t="s">
        <v>10012</v>
      </c>
      <c r="DH168" s="1691">
        <f>LEN(DH167)</f>
        <v>0</v>
      </c>
      <c r="DI168" s="1692">
        <v>3</v>
      </c>
      <c r="DJ168" s="1692" t="str">
        <f>IF(DI168&gt;DH168,"",VALUE(MID(DH167,DI168,1)))</f>
        <v/>
      </c>
      <c r="DK168" s="1692" t="str">
        <f>IF(OR(DH167="",DH168&gt;10,DI168&gt;=DH168),"",VLOOKUP(ABS(DI168-DH168),DM166:DN174,2,FALSE))</f>
        <v/>
      </c>
      <c r="DL168" s="1693">
        <f>IF(OR(DH167="",DH168&gt;10,DI168&gt;=DH168),0,DJ168*DK168)</f>
        <v>0</v>
      </c>
      <c r="DM168" s="1692">
        <v>3</v>
      </c>
      <c r="DN168" s="1692">
        <v>5</v>
      </c>
      <c r="DP168" s="1687" t="s">
        <v>10012</v>
      </c>
      <c r="DQ168" s="1691">
        <f>LEN(DQ167)</f>
        <v>0</v>
      </c>
      <c r="DR168" s="1692">
        <v>3</v>
      </c>
      <c r="DS168" s="1692" t="str">
        <f>IF(DR168&gt;DQ168,"",VALUE(MID(DQ167,DR168,1)))</f>
        <v/>
      </c>
      <c r="DT168" s="1692" t="str">
        <f>IF(OR(DQ167="",DQ168&gt;10,DR168&gt;=DQ168),"",VLOOKUP(ABS(DR168-DQ168),DV166:DW174,2,FALSE))</f>
        <v/>
      </c>
      <c r="DU168" s="1693">
        <f>IF(OR(DQ167="",DQ168&gt;10,DR168&gt;=DQ168),0,DS168*DT168)</f>
        <v>0</v>
      </c>
      <c r="DV168" s="1692">
        <v>3</v>
      </c>
      <c r="DW168" s="1692">
        <v>5</v>
      </c>
      <c r="DY168" s="1687" t="s">
        <v>10012</v>
      </c>
      <c r="DZ168" s="1691">
        <f>LEN(DZ167)</f>
        <v>0</v>
      </c>
      <c r="EA168" s="1692">
        <v>3</v>
      </c>
      <c r="EB168" s="1692" t="str">
        <f>IF(EA168&gt;DZ168,"",VALUE(MID(DZ167,EA168,1)))</f>
        <v/>
      </c>
      <c r="EC168" s="1692" t="str">
        <f>IF(OR(DZ167="",DZ168&gt;10,EA168&gt;=DZ168),"",VLOOKUP(ABS(EA168-DZ168),EE166:EF174,2,FALSE))</f>
        <v/>
      </c>
      <c r="ED168" s="1693">
        <f>IF(OR(DZ167="",DZ168&gt;10,EA168&gt;=DZ168),0,EB168*EC168)</f>
        <v>0</v>
      </c>
      <c r="EE168" s="1692">
        <v>3</v>
      </c>
      <c r="EF168" s="1692">
        <v>5</v>
      </c>
      <c r="EH168" s="1687" t="s">
        <v>10012</v>
      </c>
      <c r="EI168" s="1691">
        <f>LEN(EI167)</f>
        <v>0</v>
      </c>
      <c r="EJ168" s="1692">
        <v>3</v>
      </c>
      <c r="EK168" s="1692" t="str">
        <f>IF(EJ168&gt;EI168,"",VALUE(MID(EI167,EJ168,1)))</f>
        <v/>
      </c>
      <c r="EL168" s="1692" t="str">
        <f>IF(OR(EI167="",EI168&gt;10,EJ168&gt;=EI168),"",VLOOKUP(ABS(EJ168-EI168),EN166:EO174,2,FALSE))</f>
        <v/>
      </c>
      <c r="EM168" s="1693">
        <f>IF(OR(EI167="",EI168&gt;10,EJ168&gt;=EI168),0,EK168*EL168)</f>
        <v>0</v>
      </c>
      <c r="EN168" s="1692">
        <v>3</v>
      </c>
      <c r="EO168" s="1692">
        <v>5</v>
      </c>
      <c r="EQ168" s="1687" t="s">
        <v>10012</v>
      </c>
      <c r="ER168" s="1691">
        <f>LEN(ER167)</f>
        <v>0</v>
      </c>
      <c r="ES168" s="1692">
        <v>3</v>
      </c>
      <c r="ET168" s="1692" t="str">
        <f>IF(ES168&gt;ER168,"",VALUE(MID(ER167,ES168,1)))</f>
        <v/>
      </c>
      <c r="EU168" s="1692" t="str">
        <f>IF(OR(ER167="",ER168&gt;10,ES168&gt;=ER168),"",VLOOKUP(ABS(ES168-ER168),EW166:EX174,2,FALSE))</f>
        <v/>
      </c>
      <c r="EV168" s="1693">
        <f>IF(OR(ER167="",ER168&gt;10,ES168&gt;=ER168),0,ET168*EU168)</f>
        <v>0</v>
      </c>
      <c r="EW168" s="1692">
        <v>3</v>
      </c>
      <c r="EX168" s="1692">
        <v>5</v>
      </c>
      <c r="EZ168" s="1687" t="s">
        <v>10012</v>
      </c>
      <c r="FA168" s="1691">
        <f>LEN(FA167)</f>
        <v>0</v>
      </c>
      <c r="FB168" s="1692">
        <v>3</v>
      </c>
      <c r="FC168" s="1692" t="str">
        <f>IF(FB168&gt;FA168,"",VALUE(MID(FA167,FB168,1)))</f>
        <v/>
      </c>
      <c r="FD168" s="1692" t="str">
        <f>IF(OR(FA167="",FA168&gt;10,FB168&gt;=FA168),"",VLOOKUP(ABS(FB168-FA168),FF166:FG174,2,FALSE))</f>
        <v/>
      </c>
      <c r="FE168" s="1693">
        <f>IF(OR(FA167="",FA168&gt;10,FB168&gt;=FA168),0,FC168*FD168)</f>
        <v>0</v>
      </c>
      <c r="FF168" s="1692">
        <v>3</v>
      </c>
      <c r="FG168" s="1692">
        <v>5</v>
      </c>
    </row>
    <row r="169" spans="2:163" ht="19.5" customHeight="1" x14ac:dyDescent="0.25">
      <c r="B169" s="1682">
        <v>5</v>
      </c>
      <c r="C169" s="1971"/>
      <c r="D169" s="1785"/>
      <c r="E169" s="1785"/>
      <c r="F169" s="1785"/>
      <c r="G169" s="1786"/>
      <c r="H169" s="1975" t="str">
        <f t="shared" ca="1" si="1"/>
        <v/>
      </c>
      <c r="AA169" s="1696">
        <v>5</v>
      </c>
      <c r="AB169" s="1697" t="str">
        <f ca="1">INDIRECT(ADDRESS(171,29+MATCH(AA169,AD165:FG165,0),4,1))</f>
        <v/>
      </c>
      <c r="AD169" s="1687" t="s">
        <v>10013</v>
      </c>
      <c r="AE169" s="1692" t="str">
        <f>IF(OR(AE167="",AE168&gt;10),"",VLOOKUP(AE168,AF166:AG175,2,FALSE))</f>
        <v/>
      </c>
      <c r="AF169" s="1692">
        <v>4</v>
      </c>
      <c r="AG169" s="1692" t="str">
        <f>IF(AF169&gt;AE168,"",VALUE(MID(AE167,AF169,1)))</f>
        <v/>
      </c>
      <c r="AH169" s="1692" t="str">
        <f>IF(OR(AE167="",AE168&gt;10,AF169&gt;=AE168),"",VLOOKUP(ABS(AF169-AE168),AJ166:AK174,2,FALSE))</f>
        <v/>
      </c>
      <c r="AI169" s="1693">
        <f>IF(OR(AE167="",AE168&gt;10,AF169&gt;=AE168),0,AG169*AH169)</f>
        <v>0</v>
      </c>
      <c r="AJ169" s="1692">
        <v>4</v>
      </c>
      <c r="AK169" s="1692">
        <v>7</v>
      </c>
      <c r="AM169" s="1687" t="s">
        <v>10013</v>
      </c>
      <c r="AN169" s="1692" t="str">
        <f>IF(OR(AN167="",AN168&gt;10),"",VLOOKUP(AN168,AO166:AP175,2,FALSE))</f>
        <v/>
      </c>
      <c r="AO169" s="1692">
        <v>4</v>
      </c>
      <c r="AP169" s="1692" t="str">
        <f>IF(AO169&gt;AN168,"",VALUE(MID(AN167,AO169,1)))</f>
        <v/>
      </c>
      <c r="AQ169" s="1692" t="str">
        <f>IF(OR(AN167="",AN168&gt;10,AO169&gt;=AN168),"",VLOOKUP(ABS(AO169-AN168),AS166:AT174,2,FALSE))</f>
        <v/>
      </c>
      <c r="AR169" s="1693">
        <f>IF(OR(AN167="",AN168&gt;10,AO169&gt;=AN168),0,AP169*AQ169)</f>
        <v>0</v>
      </c>
      <c r="AS169" s="1692">
        <v>4</v>
      </c>
      <c r="AT169" s="1692">
        <v>7</v>
      </c>
      <c r="AV169" s="1687" t="s">
        <v>10013</v>
      </c>
      <c r="AW169" s="1692" t="str">
        <f>IF(OR(AW167="",AW168&gt;10),"",VLOOKUP(AW168,AX166:AY175,2,FALSE))</f>
        <v/>
      </c>
      <c r="AX169" s="1692">
        <v>4</v>
      </c>
      <c r="AY169" s="1692" t="str">
        <f>IF(AX169&gt;AW168,"",VALUE(MID(AW167,AX169,1)))</f>
        <v/>
      </c>
      <c r="AZ169" s="1692" t="str">
        <f>IF(OR(AW167="",AW168&gt;10,AX169&gt;=AW168),"",VLOOKUP(ABS(AX169-AW168),BB166:BC174,2,FALSE))</f>
        <v/>
      </c>
      <c r="BA169" s="1693">
        <f>IF(OR(AW167="",AW168&gt;10,AX169&gt;=AW168),0,AY169*AZ169)</f>
        <v>0</v>
      </c>
      <c r="BB169" s="1692">
        <v>4</v>
      </c>
      <c r="BC169" s="1692">
        <v>7</v>
      </c>
      <c r="BE169" s="1687" t="s">
        <v>10013</v>
      </c>
      <c r="BF169" s="1692" t="str">
        <f>IF(OR(BF167="",BF168&gt;10),"",VLOOKUP(BF168,BG166:BH175,2,FALSE))</f>
        <v/>
      </c>
      <c r="BG169" s="1692">
        <v>4</v>
      </c>
      <c r="BH169" s="1692" t="str">
        <f>IF(BG169&gt;BF168,"",VALUE(MID(BF167,BG169,1)))</f>
        <v/>
      </c>
      <c r="BI169" s="1692" t="str">
        <f>IF(OR(BF167="",BF168&gt;10,BG169&gt;=BF168),"",VLOOKUP(ABS(BG169-BF168),BK166:BL174,2,FALSE))</f>
        <v/>
      </c>
      <c r="BJ169" s="1693">
        <f>IF(OR(BF167="",BF168&gt;10,BG169&gt;=BF168),0,BH169*BI169)</f>
        <v>0</v>
      </c>
      <c r="BK169" s="1692">
        <v>4</v>
      </c>
      <c r="BL169" s="1692">
        <v>7</v>
      </c>
      <c r="BN169" s="1687" t="s">
        <v>10013</v>
      </c>
      <c r="BO169" s="1692" t="str">
        <f>IF(OR(BO167="",BO168&gt;10),"",VLOOKUP(BO168,BP166:BQ175,2,FALSE))</f>
        <v/>
      </c>
      <c r="BP169" s="1692">
        <v>4</v>
      </c>
      <c r="BQ169" s="1692" t="str">
        <f>IF(BP169&gt;BO168,"",VALUE(MID(BO167,BP169,1)))</f>
        <v/>
      </c>
      <c r="BR169" s="1692" t="str">
        <f>IF(OR(BO167="",BO168&gt;10,BP169&gt;=BO168),"",VLOOKUP(ABS(BP169-BO168),BT166:BU174,2,FALSE))</f>
        <v/>
      </c>
      <c r="BS169" s="1693">
        <f>IF(OR(BO167="",BO168&gt;10,BP169&gt;=BO168),0,BQ169*BR169)</f>
        <v>0</v>
      </c>
      <c r="BT169" s="1692">
        <v>4</v>
      </c>
      <c r="BU169" s="1692">
        <v>7</v>
      </c>
      <c r="BW169" s="1687" t="s">
        <v>10013</v>
      </c>
      <c r="BX169" s="1692" t="str">
        <f>IF(OR(BX167="",BX168&gt;10),"",VLOOKUP(BX168,BY166:BZ175,2,FALSE))</f>
        <v/>
      </c>
      <c r="BY169" s="1692">
        <v>4</v>
      </c>
      <c r="BZ169" s="1692" t="str">
        <f>IF(BY169&gt;BX168,"",VALUE(MID(BX167,BY169,1)))</f>
        <v/>
      </c>
      <c r="CA169" s="1692" t="str">
        <f>IF(OR(BX167="",BX168&gt;10,BY169&gt;=BX168),"",VLOOKUP(ABS(BY169-BX168),CC166:CD174,2,FALSE))</f>
        <v/>
      </c>
      <c r="CB169" s="1693">
        <f>IF(OR(BX167="",BX168&gt;10,BY169&gt;=BX168),0,BZ169*CA169)</f>
        <v>0</v>
      </c>
      <c r="CC169" s="1692">
        <v>4</v>
      </c>
      <c r="CD169" s="1692">
        <v>7</v>
      </c>
      <c r="CF169" s="1687" t="s">
        <v>10013</v>
      </c>
      <c r="CG169" s="1692" t="str">
        <f>IF(OR(CG167="",CG168&gt;10),"",VLOOKUP(CG168,CH166:CI175,2,FALSE))</f>
        <v/>
      </c>
      <c r="CH169" s="1692">
        <v>4</v>
      </c>
      <c r="CI169" s="1692" t="str">
        <f>IF(CH169&gt;CG168,"",VALUE(MID(CG167,CH169,1)))</f>
        <v/>
      </c>
      <c r="CJ169" s="1692" t="str">
        <f>IF(OR(CG167="",CG168&gt;10,CH169&gt;=CG168),"",VLOOKUP(ABS(CH169-CG168),CL166:CM174,2,FALSE))</f>
        <v/>
      </c>
      <c r="CK169" s="1693">
        <f>IF(OR(CG167="",CG168&gt;10,CH169&gt;=CG168),0,CI169*CJ169)</f>
        <v>0</v>
      </c>
      <c r="CL169" s="1692">
        <v>4</v>
      </c>
      <c r="CM169" s="1692">
        <v>7</v>
      </c>
      <c r="CO169" s="1687" t="s">
        <v>10013</v>
      </c>
      <c r="CP169" s="1692" t="str">
        <f>IF(OR(CP167="",CP168&gt;10),"",VLOOKUP(CP168,CQ166:CR175,2,FALSE))</f>
        <v/>
      </c>
      <c r="CQ169" s="1692">
        <v>4</v>
      </c>
      <c r="CR169" s="1692" t="str">
        <f>IF(CQ169&gt;CP168,"",VALUE(MID(CP167,CQ169,1)))</f>
        <v/>
      </c>
      <c r="CS169" s="1692" t="str">
        <f>IF(OR(CP167="",CP168&gt;10,CQ169&gt;=CP168),"",VLOOKUP(ABS(CQ169-CP168),CU166:CV174,2,FALSE))</f>
        <v/>
      </c>
      <c r="CT169" s="1693">
        <f>IF(OR(CP167="",CP168&gt;10,CQ169&gt;=CP168),0,CR169*CS169)</f>
        <v>0</v>
      </c>
      <c r="CU169" s="1692">
        <v>4</v>
      </c>
      <c r="CV169" s="1692">
        <v>7</v>
      </c>
      <c r="CX169" s="1687" t="s">
        <v>10013</v>
      </c>
      <c r="CY169" s="1692" t="str">
        <f>IF(OR(CY167="",CY168&gt;10),"",VLOOKUP(CY168,CZ166:DA175,2,FALSE))</f>
        <v/>
      </c>
      <c r="CZ169" s="1692">
        <v>4</v>
      </c>
      <c r="DA169" s="1692" t="str">
        <f>IF(CZ169&gt;CY168,"",VALUE(MID(CY167,CZ169,1)))</f>
        <v/>
      </c>
      <c r="DB169" s="1692" t="str">
        <f>IF(OR(CY167="",CY168&gt;10,CZ169&gt;=CY168),"",VLOOKUP(ABS(CZ169-CY168),DD166:DE174,2,FALSE))</f>
        <v/>
      </c>
      <c r="DC169" s="1693">
        <f>IF(OR(CY167="",CY168&gt;10,CZ169&gt;=CY168),0,DA169*DB169)</f>
        <v>0</v>
      </c>
      <c r="DD169" s="1692">
        <v>4</v>
      </c>
      <c r="DE169" s="1692">
        <v>7</v>
      </c>
      <c r="DG169" s="1687" t="s">
        <v>10013</v>
      </c>
      <c r="DH169" s="1692" t="str">
        <f>IF(OR(DH167="",DH168&gt;10),"",VLOOKUP(DH168,DI166:DJ175,2,FALSE))</f>
        <v/>
      </c>
      <c r="DI169" s="1692">
        <v>4</v>
      </c>
      <c r="DJ169" s="1692" t="str">
        <f>IF(DI169&gt;DH168,"",VALUE(MID(DH167,DI169,1)))</f>
        <v/>
      </c>
      <c r="DK169" s="1692" t="str">
        <f>IF(OR(DH167="",DH168&gt;10,DI169&gt;=DH168),"",VLOOKUP(ABS(DI169-DH168),DM166:DN174,2,FALSE))</f>
        <v/>
      </c>
      <c r="DL169" s="1693">
        <f>IF(OR(DH167="",DH168&gt;10,DI169&gt;=DH168),0,DJ169*DK169)</f>
        <v>0</v>
      </c>
      <c r="DM169" s="1692">
        <v>4</v>
      </c>
      <c r="DN169" s="1692">
        <v>7</v>
      </c>
      <c r="DP169" s="1687" t="s">
        <v>10013</v>
      </c>
      <c r="DQ169" s="1692" t="str">
        <f>IF(OR(DQ167="",DQ168&gt;10),"",VLOOKUP(DQ168,DR166:DS175,2,FALSE))</f>
        <v/>
      </c>
      <c r="DR169" s="1692">
        <v>4</v>
      </c>
      <c r="DS169" s="1692" t="str">
        <f>IF(DR169&gt;DQ168,"",VALUE(MID(DQ167,DR169,1)))</f>
        <v/>
      </c>
      <c r="DT169" s="1692" t="str">
        <f>IF(OR(DQ167="",DQ168&gt;10,DR169&gt;=DQ168),"",VLOOKUP(ABS(DR169-DQ168),DV166:DW174,2,FALSE))</f>
        <v/>
      </c>
      <c r="DU169" s="1693">
        <f>IF(OR(DQ167="",DQ168&gt;10,DR169&gt;=DQ168),0,DS169*DT169)</f>
        <v>0</v>
      </c>
      <c r="DV169" s="1692">
        <v>4</v>
      </c>
      <c r="DW169" s="1692">
        <v>7</v>
      </c>
      <c r="DY169" s="1687" t="s">
        <v>10013</v>
      </c>
      <c r="DZ169" s="1692" t="str">
        <f>IF(OR(DZ167="",DZ168&gt;10),"",VLOOKUP(DZ168,EA166:EB175,2,FALSE))</f>
        <v/>
      </c>
      <c r="EA169" s="1692">
        <v>4</v>
      </c>
      <c r="EB169" s="1692" t="str">
        <f>IF(EA169&gt;DZ168,"",VALUE(MID(DZ167,EA169,1)))</f>
        <v/>
      </c>
      <c r="EC169" s="1692" t="str">
        <f>IF(OR(DZ167="",DZ168&gt;10,EA169&gt;=DZ168),"",VLOOKUP(ABS(EA169-DZ168),EE166:EF174,2,FALSE))</f>
        <v/>
      </c>
      <c r="ED169" s="1693">
        <f>IF(OR(DZ167="",DZ168&gt;10,EA169&gt;=DZ168),0,EB169*EC169)</f>
        <v>0</v>
      </c>
      <c r="EE169" s="1692">
        <v>4</v>
      </c>
      <c r="EF169" s="1692">
        <v>7</v>
      </c>
      <c r="EH169" s="1687" t="s">
        <v>10013</v>
      </c>
      <c r="EI169" s="1692" t="str">
        <f>IF(OR(EI167="",EI168&gt;10),"",VLOOKUP(EI168,EJ166:EK175,2,FALSE))</f>
        <v/>
      </c>
      <c r="EJ169" s="1692">
        <v>4</v>
      </c>
      <c r="EK169" s="1692" t="str">
        <f>IF(EJ169&gt;EI168,"",VALUE(MID(EI167,EJ169,1)))</f>
        <v/>
      </c>
      <c r="EL169" s="1692" t="str">
        <f>IF(OR(EI167="",EI168&gt;10,EJ169&gt;=EI168),"",VLOOKUP(ABS(EJ169-EI168),EN166:EO174,2,FALSE))</f>
        <v/>
      </c>
      <c r="EM169" s="1693">
        <f>IF(OR(EI167="",EI168&gt;10,EJ169&gt;=EI168),0,EK169*EL169)</f>
        <v>0</v>
      </c>
      <c r="EN169" s="1692">
        <v>4</v>
      </c>
      <c r="EO169" s="1692">
        <v>7</v>
      </c>
      <c r="EQ169" s="1687" t="s">
        <v>10013</v>
      </c>
      <c r="ER169" s="1692" t="str">
        <f>IF(OR(ER167="",ER168&gt;10),"",VLOOKUP(ER168,ES166:ET175,2,FALSE))</f>
        <v/>
      </c>
      <c r="ES169" s="1692">
        <v>4</v>
      </c>
      <c r="ET169" s="1692" t="str">
        <f>IF(ES169&gt;ER168,"",VALUE(MID(ER167,ES169,1)))</f>
        <v/>
      </c>
      <c r="EU169" s="1692" t="str">
        <f>IF(OR(ER167="",ER168&gt;10,ES169&gt;=ER168),"",VLOOKUP(ABS(ES169-ER168),EW166:EX174,2,FALSE))</f>
        <v/>
      </c>
      <c r="EV169" s="1693">
        <f>IF(OR(ER167="",ER168&gt;10,ES169&gt;=ER168),0,ET169*EU169)</f>
        <v>0</v>
      </c>
      <c r="EW169" s="1692">
        <v>4</v>
      </c>
      <c r="EX169" s="1692">
        <v>7</v>
      </c>
      <c r="EZ169" s="1687" t="s">
        <v>10013</v>
      </c>
      <c r="FA169" s="1692" t="str">
        <f>IF(OR(FA167="",FA168&gt;10),"",VLOOKUP(FA168,FB166:FC175,2,FALSE))</f>
        <v/>
      </c>
      <c r="FB169" s="1692">
        <v>4</v>
      </c>
      <c r="FC169" s="1692" t="str">
        <f>IF(FB169&gt;FA168,"",VALUE(MID(FA167,FB169,1)))</f>
        <v/>
      </c>
      <c r="FD169" s="1692" t="str">
        <f>IF(OR(FA167="",FA168&gt;10,FB169&gt;=FA168),"",VLOOKUP(ABS(FB169-FA168),FF166:FG174,2,FALSE))</f>
        <v/>
      </c>
      <c r="FE169" s="1693">
        <f>IF(OR(FA167="",FA168&gt;10,FB169&gt;=FA168),0,FC169*FD169)</f>
        <v>0</v>
      </c>
      <c r="FF169" s="1692">
        <v>4</v>
      </c>
      <c r="FG169" s="1692">
        <v>7</v>
      </c>
    </row>
    <row r="170" spans="2:163" ht="19.5" customHeight="1" x14ac:dyDescent="0.25">
      <c r="B170" s="1682">
        <v>6</v>
      </c>
      <c r="C170" s="1971"/>
      <c r="D170" s="1785"/>
      <c r="E170" s="1785"/>
      <c r="F170" s="1785"/>
      <c r="G170" s="1786"/>
      <c r="H170" s="1975" t="str">
        <f t="shared" ca="1" si="1"/>
        <v/>
      </c>
      <c r="AA170" s="1696">
        <v>6</v>
      </c>
      <c r="AB170" s="1697" t="str">
        <f ca="1">INDIRECT(ADDRESS(171,29+MATCH(AA170,AD165:FG165,0),4,1))</f>
        <v/>
      </c>
      <c r="AD170" s="1687" t="s">
        <v>10014</v>
      </c>
      <c r="AE170" s="1692" t="str">
        <f>IF(OR(AE167="",AE168&gt;10),"",IF(MOD(SUM(AI166:AI175)*10,11)=10,0,MOD(SUM(AI166:AI175)*10,11)))</f>
        <v/>
      </c>
      <c r="AF170" s="1692">
        <v>5</v>
      </c>
      <c r="AG170" s="1692" t="str">
        <f>IF(AF170&gt;AE168,"",VALUE(MID(AE167,AF170,1)))</f>
        <v/>
      </c>
      <c r="AH170" s="1692" t="str">
        <f>IF(OR(AE167="",AE168&gt;10,AF170&gt;=AE168),"",VLOOKUP(ABS(AF170-AE168),AJ166:AK174,2,FALSE))</f>
        <v/>
      </c>
      <c r="AI170" s="1693">
        <f>IF(OR(AE167="",AE168&gt;10,AF170&gt;=AE168),0,AG170*AH170)</f>
        <v>0</v>
      </c>
      <c r="AJ170" s="1692">
        <v>5</v>
      </c>
      <c r="AK170" s="1692">
        <v>1</v>
      </c>
      <c r="AM170" s="1687" t="s">
        <v>10014</v>
      </c>
      <c r="AN170" s="1692" t="str">
        <f>IF(OR(AN167="",AN168&gt;10),"",IF(MOD(SUM(AR166:AR175)*10,11)=10,0,MOD(SUM(AR166:AR175)*10,11)))</f>
        <v/>
      </c>
      <c r="AO170" s="1692">
        <v>5</v>
      </c>
      <c r="AP170" s="1692" t="str">
        <f>IF(AO170&gt;AN168,"",VALUE(MID(AN167,AO170,1)))</f>
        <v/>
      </c>
      <c r="AQ170" s="1692" t="str">
        <f>IF(OR(AN167="",AN168&gt;10,AO170&gt;=AN168),"",VLOOKUP(ABS(AO170-AN168),AS166:AT174,2,FALSE))</f>
        <v/>
      </c>
      <c r="AR170" s="1693">
        <f>IF(OR(AN167="",AN168&gt;10,AO170&gt;=AN168),0,AP170*AQ170)</f>
        <v>0</v>
      </c>
      <c r="AS170" s="1692">
        <v>5</v>
      </c>
      <c r="AT170" s="1692">
        <v>1</v>
      </c>
      <c r="AV170" s="1687" t="s">
        <v>10014</v>
      </c>
      <c r="AW170" s="1692" t="str">
        <f>IF(OR(AW167="",AW168&gt;10),"",IF(MOD(SUM(BA166:BA175)*10,11)=10,0,MOD(SUM(BA166:BA175)*10,11)))</f>
        <v/>
      </c>
      <c r="AX170" s="1692">
        <v>5</v>
      </c>
      <c r="AY170" s="1692" t="str">
        <f>IF(AX170&gt;AW168,"",VALUE(MID(AW167,AX170,1)))</f>
        <v/>
      </c>
      <c r="AZ170" s="1692" t="str">
        <f>IF(OR(AW167="",AW168&gt;10,AX170&gt;=AW168),"",VLOOKUP(ABS(AX170-AW168),BB166:BC174,2,FALSE))</f>
        <v/>
      </c>
      <c r="BA170" s="1693">
        <f>IF(OR(AW167="",AW168&gt;10,AX170&gt;=AW168),0,AY170*AZ170)</f>
        <v>0</v>
      </c>
      <c r="BB170" s="1692">
        <v>5</v>
      </c>
      <c r="BC170" s="1692">
        <v>1</v>
      </c>
      <c r="BE170" s="1687" t="s">
        <v>10014</v>
      </c>
      <c r="BF170" s="1692" t="str">
        <f>IF(OR(BF167="",BF168&gt;10),"",IF(MOD(SUM(BJ166:BJ175)*10,11)=10,0,MOD(SUM(BJ166:BJ175)*10,11)))</f>
        <v/>
      </c>
      <c r="BG170" s="1692">
        <v>5</v>
      </c>
      <c r="BH170" s="1692" t="str">
        <f>IF(BG170&gt;BF168,"",VALUE(MID(BF167,BG170,1)))</f>
        <v/>
      </c>
      <c r="BI170" s="1692" t="str">
        <f>IF(OR(BF167="",BF168&gt;10,BG170&gt;=BF168),"",VLOOKUP(ABS(BG170-BF168),BK166:BL174,2,FALSE))</f>
        <v/>
      </c>
      <c r="BJ170" s="1693">
        <f>IF(OR(BF167="",BF168&gt;10,BG170&gt;=BF168),0,BH170*BI170)</f>
        <v>0</v>
      </c>
      <c r="BK170" s="1692">
        <v>5</v>
      </c>
      <c r="BL170" s="1692">
        <v>1</v>
      </c>
      <c r="BN170" s="1687" t="s">
        <v>10014</v>
      </c>
      <c r="BO170" s="1692" t="str">
        <f>IF(OR(BO167="",BO168&gt;10),"",IF(MOD(SUM(BS166:BS175)*10,11)=10,0,MOD(SUM(BS166:BS175)*10,11)))</f>
        <v/>
      </c>
      <c r="BP170" s="1692">
        <v>5</v>
      </c>
      <c r="BQ170" s="1692" t="str">
        <f>IF(BP170&gt;BO168,"",VALUE(MID(BO167,BP170,1)))</f>
        <v/>
      </c>
      <c r="BR170" s="1692" t="str">
        <f>IF(OR(BO167="",BO168&gt;10,BP170&gt;=BO168),"",VLOOKUP(ABS(BP170-BO168),BT166:BU174,2,FALSE))</f>
        <v/>
      </c>
      <c r="BS170" s="1693">
        <f>IF(OR(BO167="",BO168&gt;10,BP170&gt;=BO168),0,BQ170*BR170)</f>
        <v>0</v>
      </c>
      <c r="BT170" s="1692">
        <v>5</v>
      </c>
      <c r="BU170" s="1692">
        <v>1</v>
      </c>
      <c r="BW170" s="1687" t="s">
        <v>10014</v>
      </c>
      <c r="BX170" s="1692" t="str">
        <f>IF(OR(BX167="",BX168&gt;10),"",IF(MOD(SUM(CB166:CB175)*10,11)=10,0,MOD(SUM(CB166:CB175)*10,11)))</f>
        <v/>
      </c>
      <c r="BY170" s="1692">
        <v>5</v>
      </c>
      <c r="BZ170" s="1692" t="str">
        <f>IF(BY170&gt;BX168,"",VALUE(MID(BX167,BY170,1)))</f>
        <v/>
      </c>
      <c r="CA170" s="1692" t="str">
        <f>IF(OR(BX167="",BX168&gt;10,BY170&gt;=BX168),"",VLOOKUP(ABS(BY170-BX168),CC166:CD174,2,FALSE))</f>
        <v/>
      </c>
      <c r="CB170" s="1693">
        <f>IF(OR(BX167="",BX168&gt;10,BY170&gt;=BX168),0,BZ170*CA170)</f>
        <v>0</v>
      </c>
      <c r="CC170" s="1692">
        <v>5</v>
      </c>
      <c r="CD170" s="1692">
        <v>1</v>
      </c>
      <c r="CF170" s="1687" t="s">
        <v>10014</v>
      </c>
      <c r="CG170" s="1692" t="str">
        <f>IF(OR(CG167="",CG168&gt;10),"",IF(MOD(SUM(CK166:CK175)*10,11)=10,0,MOD(SUM(CK166:CK175)*10,11)))</f>
        <v/>
      </c>
      <c r="CH170" s="1692">
        <v>5</v>
      </c>
      <c r="CI170" s="1692" t="str">
        <f>IF(CH170&gt;CG168,"",VALUE(MID(CG167,CH170,1)))</f>
        <v/>
      </c>
      <c r="CJ170" s="1692" t="str">
        <f>IF(OR(CG167="",CG168&gt;10,CH170&gt;=CG168),"",VLOOKUP(ABS(CH170-CG168),CL166:CM174,2,FALSE))</f>
        <v/>
      </c>
      <c r="CK170" s="1693">
        <f>IF(OR(CG167="",CG168&gt;10,CH170&gt;=CG168),0,CI170*CJ170)</f>
        <v>0</v>
      </c>
      <c r="CL170" s="1692">
        <v>5</v>
      </c>
      <c r="CM170" s="1692">
        <v>1</v>
      </c>
      <c r="CO170" s="1687" t="s">
        <v>10014</v>
      </c>
      <c r="CP170" s="1692" t="str">
        <f>IF(OR(CP167="",CP168&gt;10),"",IF(MOD(SUM(CT166:CT175)*10,11)=10,0,MOD(SUM(CT166:CT175)*10,11)))</f>
        <v/>
      </c>
      <c r="CQ170" s="1692">
        <v>5</v>
      </c>
      <c r="CR170" s="1692" t="str">
        <f>IF(CQ170&gt;CP168,"",VALUE(MID(CP167,CQ170,1)))</f>
        <v/>
      </c>
      <c r="CS170" s="1692" t="str">
        <f>IF(OR(CP167="",CP168&gt;10,CQ170&gt;=CP168),"",VLOOKUP(ABS(CQ170-CP168),CU166:CV174,2,FALSE))</f>
        <v/>
      </c>
      <c r="CT170" s="1693">
        <f>IF(OR(CP167="",CP168&gt;10,CQ170&gt;=CP168),0,CR170*CS170)</f>
        <v>0</v>
      </c>
      <c r="CU170" s="1692">
        <v>5</v>
      </c>
      <c r="CV170" s="1692">
        <v>1</v>
      </c>
      <c r="CX170" s="1687" t="s">
        <v>10014</v>
      </c>
      <c r="CY170" s="1692" t="str">
        <f>IF(OR(CY167="",CY168&gt;10),"",IF(MOD(SUM(DC166:DC175)*10,11)=10,0,MOD(SUM(DC166:DC175)*10,11)))</f>
        <v/>
      </c>
      <c r="CZ170" s="1692">
        <v>5</v>
      </c>
      <c r="DA170" s="1692" t="str">
        <f>IF(CZ170&gt;CY168,"",VALUE(MID(CY167,CZ170,1)))</f>
        <v/>
      </c>
      <c r="DB170" s="1692" t="str">
        <f>IF(OR(CY167="",CY168&gt;10,CZ170&gt;=CY168),"",VLOOKUP(ABS(CZ170-CY168),DD166:DE174,2,FALSE))</f>
        <v/>
      </c>
      <c r="DC170" s="1693">
        <f>IF(OR(CY167="",CY168&gt;10,CZ170&gt;=CY168),0,DA170*DB170)</f>
        <v>0</v>
      </c>
      <c r="DD170" s="1692">
        <v>5</v>
      </c>
      <c r="DE170" s="1692">
        <v>1</v>
      </c>
      <c r="DG170" s="1687" t="s">
        <v>10014</v>
      </c>
      <c r="DH170" s="1692" t="str">
        <f>IF(OR(DH167="",DH168&gt;10),"",IF(MOD(SUM(DL166:DL175)*10,11)=10,0,MOD(SUM(DL166:DL175)*10,11)))</f>
        <v/>
      </c>
      <c r="DI170" s="1692">
        <v>5</v>
      </c>
      <c r="DJ170" s="1692" t="str">
        <f>IF(DI170&gt;DH168,"",VALUE(MID(DH167,DI170,1)))</f>
        <v/>
      </c>
      <c r="DK170" s="1692" t="str">
        <f>IF(OR(DH167="",DH168&gt;10,DI170&gt;=DH168),"",VLOOKUP(ABS(DI170-DH168),DM166:DN174,2,FALSE))</f>
        <v/>
      </c>
      <c r="DL170" s="1693">
        <f>IF(OR(DH167="",DH168&gt;10,DI170&gt;=DH168),0,DJ170*DK170)</f>
        <v>0</v>
      </c>
      <c r="DM170" s="1692">
        <v>5</v>
      </c>
      <c r="DN170" s="1692">
        <v>1</v>
      </c>
      <c r="DP170" s="1687" t="s">
        <v>10014</v>
      </c>
      <c r="DQ170" s="1692" t="str">
        <f>IF(OR(DQ167="",DQ168&gt;10),"",IF(MOD(SUM(DU166:DU175)*10,11)=10,0,MOD(SUM(DU166:DU175)*10,11)))</f>
        <v/>
      </c>
      <c r="DR170" s="1692">
        <v>5</v>
      </c>
      <c r="DS170" s="1692" t="str">
        <f>IF(DR170&gt;DQ168,"",VALUE(MID(DQ167,DR170,1)))</f>
        <v/>
      </c>
      <c r="DT170" s="1692" t="str">
        <f>IF(OR(DQ167="",DQ168&gt;10,DR170&gt;=DQ168),"",VLOOKUP(ABS(DR170-DQ168),DV166:DW174,2,FALSE))</f>
        <v/>
      </c>
      <c r="DU170" s="1693">
        <f>IF(OR(DQ167="",DQ168&gt;10,DR170&gt;=DQ168),0,DS170*DT170)</f>
        <v>0</v>
      </c>
      <c r="DV170" s="1692">
        <v>5</v>
      </c>
      <c r="DW170" s="1692">
        <v>1</v>
      </c>
      <c r="DY170" s="1687" t="s">
        <v>10014</v>
      </c>
      <c r="DZ170" s="1692" t="str">
        <f>IF(OR(DZ167="",DZ168&gt;10),"",IF(MOD(SUM(ED166:ED175)*10,11)=10,0,MOD(SUM(ED166:ED175)*10,11)))</f>
        <v/>
      </c>
      <c r="EA170" s="1692">
        <v>5</v>
      </c>
      <c r="EB170" s="1692" t="str">
        <f>IF(EA170&gt;DZ168,"",VALUE(MID(DZ167,EA170,1)))</f>
        <v/>
      </c>
      <c r="EC170" s="1692" t="str">
        <f>IF(OR(DZ167="",DZ168&gt;10,EA170&gt;=DZ168),"",VLOOKUP(ABS(EA170-DZ168),EE166:EF174,2,FALSE))</f>
        <v/>
      </c>
      <c r="ED170" s="1693">
        <f>IF(OR(DZ167="",DZ168&gt;10,EA170&gt;=DZ168),0,EB170*EC170)</f>
        <v>0</v>
      </c>
      <c r="EE170" s="1692">
        <v>5</v>
      </c>
      <c r="EF170" s="1692">
        <v>1</v>
      </c>
      <c r="EH170" s="1687" t="s">
        <v>10014</v>
      </c>
      <c r="EI170" s="1692" t="str">
        <f>IF(OR(EI167="",EI168&gt;10),"",IF(MOD(SUM(EM166:EM175)*10,11)=10,0,MOD(SUM(EM166:EM175)*10,11)))</f>
        <v/>
      </c>
      <c r="EJ170" s="1692">
        <v>5</v>
      </c>
      <c r="EK170" s="1692" t="str">
        <f>IF(EJ170&gt;EI168,"",VALUE(MID(EI167,EJ170,1)))</f>
        <v/>
      </c>
      <c r="EL170" s="1692" t="str">
        <f>IF(OR(EI167="",EI168&gt;10,EJ170&gt;=EI168),"",VLOOKUP(ABS(EJ170-EI168),EN166:EO174,2,FALSE))</f>
        <v/>
      </c>
      <c r="EM170" s="1693">
        <f>IF(OR(EI167="",EI168&gt;10,EJ170&gt;=EI168),0,EK170*EL170)</f>
        <v>0</v>
      </c>
      <c r="EN170" s="1692">
        <v>5</v>
      </c>
      <c r="EO170" s="1692">
        <v>1</v>
      </c>
      <c r="EQ170" s="1687" t="s">
        <v>10014</v>
      </c>
      <c r="ER170" s="1692" t="str">
        <f>IF(OR(ER167="",ER168&gt;10),"",IF(MOD(SUM(EV166:EV175)*10,11)=10,0,MOD(SUM(EV166:EV175)*10,11)))</f>
        <v/>
      </c>
      <c r="ES170" s="1692">
        <v>5</v>
      </c>
      <c r="ET170" s="1692" t="str">
        <f>IF(ES170&gt;ER168,"",VALUE(MID(ER167,ES170,1)))</f>
        <v/>
      </c>
      <c r="EU170" s="1692" t="str">
        <f>IF(OR(ER167="",ER168&gt;10,ES170&gt;=ER168),"",VLOOKUP(ABS(ES170-ER168),EW166:EX174,2,FALSE))</f>
        <v/>
      </c>
      <c r="EV170" s="1693">
        <f>IF(OR(ER167="",ER168&gt;10,ES170&gt;=ER168),0,ET170*EU170)</f>
        <v>0</v>
      </c>
      <c r="EW170" s="1692">
        <v>5</v>
      </c>
      <c r="EX170" s="1692">
        <v>1</v>
      </c>
      <c r="EZ170" s="1687" t="s">
        <v>10014</v>
      </c>
      <c r="FA170" s="1692" t="str">
        <f>IF(OR(FA167="",FA168&gt;10),"",IF(MOD(SUM(FE166:FE175)*10,11)=10,0,MOD(SUM(FE166:FE175)*10,11)))</f>
        <v/>
      </c>
      <c r="FB170" s="1692">
        <v>5</v>
      </c>
      <c r="FC170" s="1692" t="str">
        <f>IF(FB170&gt;FA168,"",VALUE(MID(FA167,FB170,1)))</f>
        <v/>
      </c>
      <c r="FD170" s="1692" t="str">
        <f>IF(OR(FA167="",FA168&gt;10,FB170&gt;=FA168),"",VLOOKUP(ABS(FB170-FA168),FF166:FG174,2,FALSE))</f>
        <v/>
      </c>
      <c r="FE170" s="1693">
        <f>IF(OR(FA167="",FA168&gt;10,FB170&gt;=FA168),0,FC170*FD170)</f>
        <v>0</v>
      </c>
      <c r="FF170" s="1692">
        <v>5</v>
      </c>
      <c r="FG170" s="1692">
        <v>1</v>
      </c>
    </row>
    <row r="171" spans="2:163" ht="19.5" customHeight="1" x14ac:dyDescent="0.25">
      <c r="B171" s="1682">
        <v>7</v>
      </c>
      <c r="C171" s="1971"/>
      <c r="D171" s="1785"/>
      <c r="E171" s="1785"/>
      <c r="F171" s="1785"/>
      <c r="G171" s="1786"/>
      <c r="H171" s="1975" t="str">
        <f t="shared" ca="1" si="1"/>
        <v/>
      </c>
      <c r="AA171" s="1696">
        <v>7</v>
      </c>
      <c r="AB171" s="1697" t="str">
        <f ca="1">INDIRECT(ADDRESS(171,29+MATCH(AA171,AD165:FG165,0),4,1))</f>
        <v/>
      </c>
      <c r="AD171" s="1687" t="s">
        <v>8332</v>
      </c>
      <c r="AE171" s="1691" t="str">
        <f>IF(AE167="","",IF(AND(ISNUMBER(AE167)=TRUE,AE168&lt;=10,AE169=AE170),0,1))</f>
        <v/>
      </c>
      <c r="AF171" s="1692">
        <v>6</v>
      </c>
      <c r="AG171" s="1692" t="str">
        <f>IF(AF171&gt;AE168,"",VALUE(MID(AE167,AF171,1)))</f>
        <v/>
      </c>
      <c r="AH171" s="1692" t="str">
        <f>IF(OR(AE167="",AE168&gt;10,AF171&gt;=AE168),"",VLOOKUP(ABS(AF171-AE168),AJ166:AK174,2,FALSE))</f>
        <v/>
      </c>
      <c r="AI171" s="1693">
        <f>IF(OR(AE167="",AE168&gt;10,AF171&gt;=AE168),0,AG171*AH171)</f>
        <v>0</v>
      </c>
      <c r="AJ171" s="1692">
        <v>6</v>
      </c>
      <c r="AK171" s="1692">
        <v>2</v>
      </c>
      <c r="AM171" s="1687" t="s">
        <v>8332</v>
      </c>
      <c r="AN171" s="1691" t="str">
        <f>IF(AN167="","",IF(AND(ISNUMBER(AN167)=TRUE,AN168&lt;=10,AN169=AN170),0,1))</f>
        <v/>
      </c>
      <c r="AO171" s="1692">
        <v>6</v>
      </c>
      <c r="AP171" s="1692" t="str">
        <f>IF(AO171&gt;AN168,"",VALUE(MID(AN167,AO171,1)))</f>
        <v/>
      </c>
      <c r="AQ171" s="1692" t="str">
        <f>IF(OR(AN167="",AN168&gt;10,AO171&gt;=AN168),"",VLOOKUP(ABS(AO171-AN168),AS166:AT174,2,FALSE))</f>
        <v/>
      </c>
      <c r="AR171" s="1693">
        <f>IF(OR(AN167="",AN168&gt;10,AO171&gt;=AN168),0,AP171*AQ171)</f>
        <v>0</v>
      </c>
      <c r="AS171" s="1692">
        <v>6</v>
      </c>
      <c r="AT171" s="1692">
        <v>2</v>
      </c>
      <c r="AV171" s="1687" t="s">
        <v>8332</v>
      </c>
      <c r="AW171" s="1691" t="str">
        <f>IF(AW167="","",IF(AND(ISNUMBER(AW167)=TRUE,AW168&lt;=10,AW169=AW170),0,1))</f>
        <v/>
      </c>
      <c r="AX171" s="1692">
        <v>6</v>
      </c>
      <c r="AY171" s="1692" t="str">
        <f>IF(AX171&gt;AW168,"",VALUE(MID(AW167,AX171,1)))</f>
        <v/>
      </c>
      <c r="AZ171" s="1692" t="str">
        <f>IF(OR(AW167="",AW168&gt;10,AX171&gt;=AW168),"",VLOOKUP(ABS(AX171-AW168),BB166:BC174,2,FALSE))</f>
        <v/>
      </c>
      <c r="BA171" s="1693">
        <f>IF(OR(AW167="",AW168&gt;10,AX171&gt;=AW168),0,AY171*AZ171)</f>
        <v>0</v>
      </c>
      <c r="BB171" s="1692">
        <v>6</v>
      </c>
      <c r="BC171" s="1692">
        <v>2</v>
      </c>
      <c r="BE171" s="1687" t="s">
        <v>8332</v>
      </c>
      <c r="BF171" s="1691" t="str">
        <f>IF(BF167="","",IF(AND(ISNUMBER(BF167)=TRUE,BF168&lt;=10,BF169=BF170),0,1))</f>
        <v/>
      </c>
      <c r="BG171" s="1692">
        <v>6</v>
      </c>
      <c r="BH171" s="1692" t="str">
        <f>IF(BG171&gt;BF168,"",VALUE(MID(BF167,BG171,1)))</f>
        <v/>
      </c>
      <c r="BI171" s="1692" t="str">
        <f>IF(OR(BF167="",BF168&gt;10,BG171&gt;=BF168),"",VLOOKUP(ABS(BG171-BF168),BK166:BL174,2,FALSE))</f>
        <v/>
      </c>
      <c r="BJ171" s="1693">
        <f>IF(OR(BF167="",BF168&gt;10,BG171&gt;=BF168),0,BH171*BI171)</f>
        <v>0</v>
      </c>
      <c r="BK171" s="1692">
        <v>6</v>
      </c>
      <c r="BL171" s="1692">
        <v>2</v>
      </c>
      <c r="BN171" s="1687" t="s">
        <v>8332</v>
      </c>
      <c r="BO171" s="1691" t="str">
        <f>IF(BO167="","",IF(AND(ISNUMBER(BO167)=TRUE,BO168&lt;=10,BO169=BO170),0,1))</f>
        <v/>
      </c>
      <c r="BP171" s="1692">
        <v>6</v>
      </c>
      <c r="BQ171" s="1692" t="str">
        <f>IF(BP171&gt;BO168,"",VALUE(MID(BO167,BP171,1)))</f>
        <v/>
      </c>
      <c r="BR171" s="1692" t="str">
        <f>IF(OR(BO167="",BO168&gt;10,BP171&gt;=BO168),"",VLOOKUP(ABS(BP171-BO168),BT166:BU174,2,FALSE))</f>
        <v/>
      </c>
      <c r="BS171" s="1693">
        <f>IF(OR(BO167="",BO168&gt;10,BP171&gt;=BO168),0,BQ171*BR171)</f>
        <v>0</v>
      </c>
      <c r="BT171" s="1692">
        <v>6</v>
      </c>
      <c r="BU171" s="1692">
        <v>2</v>
      </c>
      <c r="BW171" s="1687" t="s">
        <v>8332</v>
      </c>
      <c r="BX171" s="1691" t="str">
        <f>IF(BX167="","",IF(AND(ISNUMBER(BX167)=TRUE,BX168&lt;=10,BX169=BX170),0,1))</f>
        <v/>
      </c>
      <c r="BY171" s="1692">
        <v>6</v>
      </c>
      <c r="BZ171" s="1692" t="str">
        <f>IF(BY171&gt;BX168,"",VALUE(MID(BX167,BY171,1)))</f>
        <v/>
      </c>
      <c r="CA171" s="1692" t="str">
        <f>IF(OR(BX167="",BX168&gt;10,BY171&gt;=BX168),"",VLOOKUP(ABS(BY171-BX168),CC166:CD174,2,FALSE))</f>
        <v/>
      </c>
      <c r="CB171" s="1693">
        <f>IF(OR(BX167="",BX168&gt;10,BY171&gt;=BX168),0,BZ171*CA171)</f>
        <v>0</v>
      </c>
      <c r="CC171" s="1692">
        <v>6</v>
      </c>
      <c r="CD171" s="1692">
        <v>2</v>
      </c>
      <c r="CF171" s="1687" t="s">
        <v>8332</v>
      </c>
      <c r="CG171" s="1691" t="str">
        <f>IF(CG167="","",IF(AND(ISNUMBER(CG167)=TRUE,CG168&lt;=10,CG169=CG170),0,1))</f>
        <v/>
      </c>
      <c r="CH171" s="1692">
        <v>6</v>
      </c>
      <c r="CI171" s="1692" t="str">
        <f>IF(CH171&gt;CG168,"",VALUE(MID(CG167,CH171,1)))</f>
        <v/>
      </c>
      <c r="CJ171" s="1692" t="str">
        <f>IF(OR(CG167="",CG168&gt;10,CH171&gt;=CG168),"",VLOOKUP(ABS(CH171-CG168),CL166:CM174,2,FALSE))</f>
        <v/>
      </c>
      <c r="CK171" s="1693">
        <f>IF(OR(CG167="",CG168&gt;10,CH171&gt;=CG168),0,CI171*CJ171)</f>
        <v>0</v>
      </c>
      <c r="CL171" s="1692">
        <v>6</v>
      </c>
      <c r="CM171" s="1692">
        <v>2</v>
      </c>
      <c r="CO171" s="1687" t="s">
        <v>8332</v>
      </c>
      <c r="CP171" s="1691" t="str">
        <f>IF(CP167="","",IF(AND(ISNUMBER(CP167)=TRUE,CP168&lt;=10,CP169=CP170),0,1))</f>
        <v/>
      </c>
      <c r="CQ171" s="1692">
        <v>6</v>
      </c>
      <c r="CR171" s="1692" t="str">
        <f>IF(CQ171&gt;CP168,"",VALUE(MID(CP167,CQ171,1)))</f>
        <v/>
      </c>
      <c r="CS171" s="1692" t="str">
        <f>IF(OR(CP167="",CP168&gt;10,CQ171&gt;=CP168),"",VLOOKUP(ABS(CQ171-CP168),CU166:CV174,2,FALSE))</f>
        <v/>
      </c>
      <c r="CT171" s="1693">
        <f>IF(OR(CP167="",CP168&gt;10,CQ171&gt;=CP168),0,CR171*CS171)</f>
        <v>0</v>
      </c>
      <c r="CU171" s="1692">
        <v>6</v>
      </c>
      <c r="CV171" s="1692">
        <v>2</v>
      </c>
      <c r="CX171" s="1687" t="s">
        <v>8332</v>
      </c>
      <c r="CY171" s="1691" t="str">
        <f>IF(CY167="","",IF(AND(ISNUMBER(CY167)=TRUE,CY168&lt;=10,CY169=CY170),0,1))</f>
        <v/>
      </c>
      <c r="CZ171" s="1692">
        <v>6</v>
      </c>
      <c r="DA171" s="1692" t="str">
        <f>IF(CZ171&gt;CY168,"",VALUE(MID(CY167,CZ171,1)))</f>
        <v/>
      </c>
      <c r="DB171" s="1692" t="str">
        <f>IF(OR(CY167="",CY168&gt;10,CZ171&gt;=CY168),"",VLOOKUP(ABS(CZ171-CY168),DD166:DE174,2,FALSE))</f>
        <v/>
      </c>
      <c r="DC171" s="1693">
        <f>IF(OR(CY167="",CY168&gt;10,CZ171&gt;=CY168),0,DA171*DB171)</f>
        <v>0</v>
      </c>
      <c r="DD171" s="1692">
        <v>6</v>
      </c>
      <c r="DE171" s="1692">
        <v>2</v>
      </c>
      <c r="DG171" s="1687" t="s">
        <v>8332</v>
      </c>
      <c r="DH171" s="1691" t="str">
        <f>IF(DH167="","",IF(AND(ISNUMBER(DH167)=TRUE,DH168&lt;=10,DH169=DH170),0,1))</f>
        <v/>
      </c>
      <c r="DI171" s="1692">
        <v>6</v>
      </c>
      <c r="DJ171" s="1692" t="str">
        <f>IF(DI171&gt;DH168,"",VALUE(MID(DH167,DI171,1)))</f>
        <v/>
      </c>
      <c r="DK171" s="1692" t="str">
        <f>IF(OR(DH167="",DH168&gt;10,DI171&gt;=DH168),"",VLOOKUP(ABS(DI171-DH168),DM166:DN174,2,FALSE))</f>
        <v/>
      </c>
      <c r="DL171" s="1693">
        <f>IF(OR(DH167="",DH168&gt;10,DI171&gt;=DH168),0,DJ171*DK171)</f>
        <v>0</v>
      </c>
      <c r="DM171" s="1692">
        <v>6</v>
      </c>
      <c r="DN171" s="1692">
        <v>2</v>
      </c>
      <c r="DP171" s="1687" t="s">
        <v>8332</v>
      </c>
      <c r="DQ171" s="1691" t="str">
        <f>IF(DQ167="","",IF(AND(ISNUMBER(DQ167)=TRUE,DQ168&lt;=10,DQ169=DQ170),0,1))</f>
        <v/>
      </c>
      <c r="DR171" s="1692">
        <v>6</v>
      </c>
      <c r="DS171" s="1692" t="str">
        <f>IF(DR171&gt;DQ168,"",VALUE(MID(DQ167,DR171,1)))</f>
        <v/>
      </c>
      <c r="DT171" s="1692" t="str">
        <f>IF(OR(DQ167="",DQ168&gt;10,DR171&gt;=DQ168),"",VLOOKUP(ABS(DR171-DQ168),DV166:DW174,2,FALSE))</f>
        <v/>
      </c>
      <c r="DU171" s="1693">
        <f>IF(OR(DQ167="",DQ168&gt;10,DR171&gt;=DQ168),0,DS171*DT171)</f>
        <v>0</v>
      </c>
      <c r="DV171" s="1692">
        <v>6</v>
      </c>
      <c r="DW171" s="1692">
        <v>2</v>
      </c>
      <c r="DY171" s="1687" t="s">
        <v>8332</v>
      </c>
      <c r="DZ171" s="1691" t="str">
        <f>IF(DZ167="","",IF(AND(ISNUMBER(DZ167)=TRUE,DZ168&lt;=10,DZ169=DZ170),0,1))</f>
        <v/>
      </c>
      <c r="EA171" s="1692">
        <v>6</v>
      </c>
      <c r="EB171" s="1692" t="str">
        <f>IF(EA171&gt;DZ168,"",VALUE(MID(DZ167,EA171,1)))</f>
        <v/>
      </c>
      <c r="EC171" s="1692" t="str">
        <f>IF(OR(DZ167="",DZ168&gt;10,EA171&gt;=DZ168),"",VLOOKUP(ABS(EA171-DZ168),EE166:EF174,2,FALSE))</f>
        <v/>
      </c>
      <c r="ED171" s="1693">
        <f>IF(OR(DZ167="",DZ168&gt;10,EA171&gt;=DZ168),0,EB171*EC171)</f>
        <v>0</v>
      </c>
      <c r="EE171" s="1692">
        <v>6</v>
      </c>
      <c r="EF171" s="1692">
        <v>2</v>
      </c>
      <c r="EH171" s="1687" t="s">
        <v>8332</v>
      </c>
      <c r="EI171" s="1691" t="str">
        <f>IF(EI167="","",IF(AND(ISNUMBER(EI167)=TRUE,EI168&lt;=10,EI169=EI170),0,1))</f>
        <v/>
      </c>
      <c r="EJ171" s="1692">
        <v>6</v>
      </c>
      <c r="EK171" s="1692" t="str">
        <f>IF(EJ171&gt;EI168,"",VALUE(MID(EI167,EJ171,1)))</f>
        <v/>
      </c>
      <c r="EL171" s="1692" t="str">
        <f>IF(OR(EI167="",EI168&gt;10,EJ171&gt;=EI168),"",VLOOKUP(ABS(EJ171-EI168),EN166:EO174,2,FALSE))</f>
        <v/>
      </c>
      <c r="EM171" s="1693">
        <f>IF(OR(EI167="",EI168&gt;10,EJ171&gt;=EI168),0,EK171*EL171)</f>
        <v>0</v>
      </c>
      <c r="EN171" s="1692">
        <v>6</v>
      </c>
      <c r="EO171" s="1692">
        <v>2</v>
      </c>
      <c r="EQ171" s="1687" t="s">
        <v>8332</v>
      </c>
      <c r="ER171" s="1691" t="str">
        <f>IF(ER167="","",IF(AND(ISNUMBER(ER167)=TRUE,ER168&lt;=10,ER169=ER170),0,1))</f>
        <v/>
      </c>
      <c r="ES171" s="1692">
        <v>6</v>
      </c>
      <c r="ET171" s="1692" t="str">
        <f>IF(ES171&gt;ER168,"",VALUE(MID(ER167,ES171,1)))</f>
        <v/>
      </c>
      <c r="EU171" s="1692" t="str">
        <f>IF(OR(ER167="",ER168&gt;10,ES171&gt;=ER168),"",VLOOKUP(ABS(ES171-ER168),EW166:EX174,2,FALSE))</f>
        <v/>
      </c>
      <c r="EV171" s="1693">
        <f>IF(OR(ER167="",ER168&gt;10,ES171&gt;=ER168),0,ET171*EU171)</f>
        <v>0</v>
      </c>
      <c r="EW171" s="1692">
        <v>6</v>
      </c>
      <c r="EX171" s="1692">
        <v>2</v>
      </c>
      <c r="EZ171" s="1687" t="s">
        <v>8332</v>
      </c>
      <c r="FA171" s="1691" t="str">
        <f>IF(FA167="","",IF(AND(ISNUMBER(FA167)=TRUE,FA168&lt;=10,FA169=FA170),0,1))</f>
        <v/>
      </c>
      <c r="FB171" s="1692">
        <v>6</v>
      </c>
      <c r="FC171" s="1692" t="str">
        <f>IF(FB171&gt;FA168,"",VALUE(MID(FA167,FB171,1)))</f>
        <v/>
      </c>
      <c r="FD171" s="1692" t="str">
        <f>IF(OR(FA167="",FA168&gt;10,FB171&gt;=FA168),"",VLOOKUP(ABS(FB171-FA168),FF166:FG174,2,FALSE))</f>
        <v/>
      </c>
      <c r="FE171" s="1693">
        <f>IF(OR(FA167="",FA168&gt;10,FB171&gt;=FA168),0,FC171*FD171)</f>
        <v>0</v>
      </c>
      <c r="FF171" s="1692">
        <v>6</v>
      </c>
      <c r="FG171" s="1692">
        <v>2</v>
      </c>
    </row>
    <row r="172" spans="2:163" ht="19.5" customHeight="1" x14ac:dyDescent="0.25">
      <c r="B172" s="1682">
        <v>8</v>
      </c>
      <c r="C172" s="1971"/>
      <c r="D172" s="1785"/>
      <c r="E172" s="1785"/>
      <c r="F172" s="1785"/>
      <c r="G172" s="1786"/>
      <c r="H172" s="1975" t="str">
        <f t="shared" ca="1" si="1"/>
        <v/>
      </c>
      <c r="AA172" s="1696">
        <v>8</v>
      </c>
      <c r="AB172" s="1697" t="str">
        <f ca="1">INDIRECT(ADDRESS(171,29+MATCH(AA172,AD165:FG165,0),4,1))</f>
        <v/>
      </c>
      <c r="AD172" s="1687" t="s">
        <v>10015</v>
      </c>
      <c r="AE172" s="1692" t="str">
        <f>IF(AE167="","",IF(AE168&gt;10,"Prea multe caractere!",IF(AE169=AE170,"Corect!","CUI Gresit!")))</f>
        <v/>
      </c>
      <c r="AF172" s="1692">
        <v>7</v>
      </c>
      <c r="AG172" s="1692" t="str">
        <f>IF(AF172&gt;AE168,"",VALUE(MID(AE167,AF172,1)))</f>
        <v/>
      </c>
      <c r="AH172" s="1692" t="str">
        <f>IF(OR(AE167="",AE168&gt;10,AF172&gt;=AE168),"",VLOOKUP(ABS(AF172-AE168),AJ166:AK174,2,FALSE))</f>
        <v/>
      </c>
      <c r="AI172" s="1693">
        <f>IF(OR(AE167="",AE168&gt;10,AF172&gt;=AE168),0,AG172*AH172)</f>
        <v>0</v>
      </c>
      <c r="AJ172" s="1692">
        <v>7</v>
      </c>
      <c r="AK172" s="1692">
        <v>3</v>
      </c>
      <c r="AM172" s="1687" t="s">
        <v>10015</v>
      </c>
      <c r="AN172" s="1692" t="str">
        <f>IF(AN167="","",IF(AN168&gt;10,"Prea multe caractere!",IF(AN169=AN170,"Corect!","CUI Gresit!")))</f>
        <v/>
      </c>
      <c r="AO172" s="1692">
        <v>7</v>
      </c>
      <c r="AP172" s="1692" t="str">
        <f>IF(AO172&gt;AN168,"",VALUE(MID(AN167,AO172,1)))</f>
        <v/>
      </c>
      <c r="AQ172" s="1692" t="str">
        <f>IF(OR(AN167="",AN168&gt;10,AO172&gt;=AN168),"",VLOOKUP(ABS(AO172-AN168),AS166:AT174,2,FALSE))</f>
        <v/>
      </c>
      <c r="AR172" s="1693">
        <f>IF(OR(AN167="",AN168&gt;10,AO172&gt;=AN168),0,AP172*AQ172)</f>
        <v>0</v>
      </c>
      <c r="AS172" s="1692">
        <v>7</v>
      </c>
      <c r="AT172" s="1692">
        <v>3</v>
      </c>
      <c r="AV172" s="1687" t="s">
        <v>10015</v>
      </c>
      <c r="AW172" s="1692" t="str">
        <f>IF(AW167="","",IF(AW168&gt;10,"Prea multe caractere!",IF(AW169=AW170,"Corect!","CUI Gresit!")))</f>
        <v/>
      </c>
      <c r="AX172" s="1692">
        <v>7</v>
      </c>
      <c r="AY172" s="1692" t="str">
        <f>IF(AX172&gt;AW168,"",VALUE(MID(AW167,AX172,1)))</f>
        <v/>
      </c>
      <c r="AZ172" s="1692" t="str">
        <f>IF(OR(AW167="",AW168&gt;10,AX172&gt;=AW168),"",VLOOKUP(ABS(AX172-AW168),BB166:BC174,2,FALSE))</f>
        <v/>
      </c>
      <c r="BA172" s="1693">
        <f>IF(OR(AW167="",AW168&gt;10,AX172&gt;=AW168),0,AY172*AZ172)</f>
        <v>0</v>
      </c>
      <c r="BB172" s="1692">
        <v>7</v>
      </c>
      <c r="BC172" s="1692">
        <v>3</v>
      </c>
      <c r="BE172" s="1687" t="s">
        <v>10015</v>
      </c>
      <c r="BF172" s="1692" t="str">
        <f>IF(BF167="","",IF(BF168&gt;10,"Prea multe caractere!",IF(BF169=BF170,"Corect!","CUI Gresit!")))</f>
        <v/>
      </c>
      <c r="BG172" s="1692">
        <v>7</v>
      </c>
      <c r="BH172" s="1692" t="str">
        <f>IF(BG172&gt;BF168,"",VALUE(MID(BF167,BG172,1)))</f>
        <v/>
      </c>
      <c r="BI172" s="1692" t="str">
        <f>IF(OR(BF167="",BF168&gt;10,BG172&gt;=BF168),"",VLOOKUP(ABS(BG172-BF168),BK166:BL174,2,FALSE))</f>
        <v/>
      </c>
      <c r="BJ172" s="1693">
        <f>IF(OR(BF167="",BF168&gt;10,BG172&gt;=BF168),0,BH172*BI172)</f>
        <v>0</v>
      </c>
      <c r="BK172" s="1692">
        <v>7</v>
      </c>
      <c r="BL172" s="1692">
        <v>3</v>
      </c>
      <c r="BN172" s="1687" t="s">
        <v>10015</v>
      </c>
      <c r="BO172" s="1692" t="str">
        <f>IF(BO167="","",IF(BO168&gt;10,"Prea multe caractere!",IF(BO169=BO170,"Corect!","CUI Gresit!")))</f>
        <v/>
      </c>
      <c r="BP172" s="1692">
        <v>7</v>
      </c>
      <c r="BQ172" s="1692" t="str">
        <f>IF(BP172&gt;BO168,"",VALUE(MID(BO167,BP172,1)))</f>
        <v/>
      </c>
      <c r="BR172" s="1692" t="str">
        <f>IF(OR(BO167="",BO168&gt;10,BP172&gt;=BO168),"",VLOOKUP(ABS(BP172-BO168),BT166:BU174,2,FALSE))</f>
        <v/>
      </c>
      <c r="BS172" s="1693">
        <f>IF(OR(BO167="",BO168&gt;10,BP172&gt;=BO168),0,BQ172*BR172)</f>
        <v>0</v>
      </c>
      <c r="BT172" s="1692">
        <v>7</v>
      </c>
      <c r="BU172" s="1692">
        <v>3</v>
      </c>
      <c r="BW172" s="1687" t="s">
        <v>10015</v>
      </c>
      <c r="BX172" s="1692" t="str">
        <f>IF(BX167="","",IF(BX168&gt;10,"Prea multe caractere!",IF(BX169=BX170,"Corect!","CUI Gresit!")))</f>
        <v/>
      </c>
      <c r="BY172" s="1692">
        <v>7</v>
      </c>
      <c r="BZ172" s="1692" t="str">
        <f>IF(BY172&gt;BX168,"",VALUE(MID(BX167,BY172,1)))</f>
        <v/>
      </c>
      <c r="CA172" s="1692" t="str">
        <f>IF(OR(BX167="",BX168&gt;10,BY172&gt;=BX168),"",VLOOKUP(ABS(BY172-BX168),CC166:CD174,2,FALSE))</f>
        <v/>
      </c>
      <c r="CB172" s="1693">
        <f>IF(OR(BX167="",BX168&gt;10,BY172&gt;=BX168),0,BZ172*CA172)</f>
        <v>0</v>
      </c>
      <c r="CC172" s="1692">
        <v>7</v>
      </c>
      <c r="CD172" s="1692">
        <v>3</v>
      </c>
      <c r="CF172" s="1687" t="s">
        <v>10015</v>
      </c>
      <c r="CG172" s="1692" t="str">
        <f>IF(CG167="","",IF(CG168&gt;10,"Prea multe caractere!",IF(CG169=CG170,"Corect!","CUI Gresit!")))</f>
        <v/>
      </c>
      <c r="CH172" s="1692">
        <v>7</v>
      </c>
      <c r="CI172" s="1692" t="str">
        <f>IF(CH172&gt;CG168,"",VALUE(MID(CG167,CH172,1)))</f>
        <v/>
      </c>
      <c r="CJ172" s="1692" t="str">
        <f>IF(OR(CG167="",CG168&gt;10,CH172&gt;=CG168),"",VLOOKUP(ABS(CH172-CG168),CL166:CM174,2,FALSE))</f>
        <v/>
      </c>
      <c r="CK172" s="1693">
        <f>IF(OR(CG167="",CG168&gt;10,CH172&gt;=CG168),0,CI172*CJ172)</f>
        <v>0</v>
      </c>
      <c r="CL172" s="1692">
        <v>7</v>
      </c>
      <c r="CM172" s="1692">
        <v>3</v>
      </c>
      <c r="CO172" s="1687" t="s">
        <v>10015</v>
      </c>
      <c r="CP172" s="1692" t="str">
        <f>IF(CP167="","",IF(CP168&gt;10,"Prea multe caractere!",IF(CP169=CP170,"Corect!","CUI Gresit!")))</f>
        <v/>
      </c>
      <c r="CQ172" s="1692">
        <v>7</v>
      </c>
      <c r="CR172" s="1692" t="str">
        <f>IF(CQ172&gt;CP168,"",VALUE(MID(CP167,CQ172,1)))</f>
        <v/>
      </c>
      <c r="CS172" s="1692" t="str">
        <f>IF(OR(CP167="",CP168&gt;10,CQ172&gt;=CP168),"",VLOOKUP(ABS(CQ172-CP168),CU166:CV174,2,FALSE))</f>
        <v/>
      </c>
      <c r="CT172" s="1693">
        <f>IF(OR(CP167="",CP168&gt;10,CQ172&gt;=CP168),0,CR172*CS172)</f>
        <v>0</v>
      </c>
      <c r="CU172" s="1692">
        <v>7</v>
      </c>
      <c r="CV172" s="1692">
        <v>3</v>
      </c>
      <c r="CX172" s="1687" t="s">
        <v>10015</v>
      </c>
      <c r="CY172" s="1692" t="str">
        <f>IF(CY167="","",IF(CY168&gt;10,"Prea multe caractere!",IF(CY169=CY170,"Corect!","CUI Gresit!")))</f>
        <v/>
      </c>
      <c r="CZ172" s="1692">
        <v>7</v>
      </c>
      <c r="DA172" s="1692" t="str">
        <f>IF(CZ172&gt;CY168,"",VALUE(MID(CY167,CZ172,1)))</f>
        <v/>
      </c>
      <c r="DB172" s="1692" t="str">
        <f>IF(OR(CY167="",CY168&gt;10,CZ172&gt;=CY168),"",VLOOKUP(ABS(CZ172-CY168),DD166:DE174,2,FALSE))</f>
        <v/>
      </c>
      <c r="DC172" s="1693">
        <f>IF(OR(CY167="",CY168&gt;10,CZ172&gt;=CY168),0,DA172*DB172)</f>
        <v>0</v>
      </c>
      <c r="DD172" s="1692">
        <v>7</v>
      </c>
      <c r="DE172" s="1692">
        <v>3</v>
      </c>
      <c r="DG172" s="1687" t="s">
        <v>10015</v>
      </c>
      <c r="DH172" s="1692" t="str">
        <f>IF(DH167="","",IF(DH168&gt;10,"Prea multe caractere!",IF(DH169=DH170,"Corect!","CUI Gresit!")))</f>
        <v/>
      </c>
      <c r="DI172" s="1692">
        <v>7</v>
      </c>
      <c r="DJ172" s="1692" t="str">
        <f>IF(DI172&gt;DH168,"",VALUE(MID(DH167,DI172,1)))</f>
        <v/>
      </c>
      <c r="DK172" s="1692" t="str">
        <f>IF(OR(DH167="",DH168&gt;10,DI172&gt;=DH168),"",VLOOKUP(ABS(DI172-DH168),DM166:DN174,2,FALSE))</f>
        <v/>
      </c>
      <c r="DL172" s="1693">
        <f>IF(OR(DH167="",DH168&gt;10,DI172&gt;=DH168),0,DJ172*DK172)</f>
        <v>0</v>
      </c>
      <c r="DM172" s="1692">
        <v>7</v>
      </c>
      <c r="DN172" s="1692">
        <v>3</v>
      </c>
      <c r="DP172" s="1687" t="s">
        <v>10015</v>
      </c>
      <c r="DQ172" s="1692" t="str">
        <f>IF(DQ167="","",IF(DQ168&gt;10,"Prea multe caractere!",IF(DQ169=DQ170,"Corect!","CUI Gresit!")))</f>
        <v/>
      </c>
      <c r="DR172" s="1692">
        <v>7</v>
      </c>
      <c r="DS172" s="1692" t="str">
        <f>IF(DR172&gt;DQ168,"",VALUE(MID(DQ167,DR172,1)))</f>
        <v/>
      </c>
      <c r="DT172" s="1692" t="str">
        <f>IF(OR(DQ167="",DQ168&gt;10,DR172&gt;=DQ168),"",VLOOKUP(ABS(DR172-DQ168),DV166:DW174,2,FALSE))</f>
        <v/>
      </c>
      <c r="DU172" s="1693">
        <f>IF(OR(DQ167="",DQ168&gt;10,DR172&gt;=DQ168),0,DS172*DT172)</f>
        <v>0</v>
      </c>
      <c r="DV172" s="1692">
        <v>7</v>
      </c>
      <c r="DW172" s="1692">
        <v>3</v>
      </c>
      <c r="DY172" s="1687" t="s">
        <v>10015</v>
      </c>
      <c r="DZ172" s="1692" t="str">
        <f>IF(DZ167="","",IF(DZ168&gt;10,"Prea multe caractere!",IF(DZ169=DZ170,"Corect!","CUI Gresit!")))</f>
        <v/>
      </c>
      <c r="EA172" s="1692">
        <v>7</v>
      </c>
      <c r="EB172" s="1692" t="str">
        <f>IF(EA172&gt;DZ168,"",VALUE(MID(DZ167,EA172,1)))</f>
        <v/>
      </c>
      <c r="EC172" s="1692" t="str">
        <f>IF(OR(DZ167="",DZ168&gt;10,EA172&gt;=DZ168),"",VLOOKUP(ABS(EA172-DZ168),EE166:EF174,2,FALSE))</f>
        <v/>
      </c>
      <c r="ED172" s="1693">
        <f>IF(OR(DZ167="",DZ168&gt;10,EA172&gt;=DZ168),0,EB172*EC172)</f>
        <v>0</v>
      </c>
      <c r="EE172" s="1692">
        <v>7</v>
      </c>
      <c r="EF172" s="1692">
        <v>3</v>
      </c>
      <c r="EH172" s="1687" t="s">
        <v>10015</v>
      </c>
      <c r="EI172" s="1692" t="str">
        <f>IF(EI167="","",IF(EI168&gt;10,"Prea multe caractere!",IF(EI169=EI170,"Corect!","CUI Gresit!")))</f>
        <v/>
      </c>
      <c r="EJ172" s="1692">
        <v>7</v>
      </c>
      <c r="EK172" s="1692" t="str">
        <f>IF(EJ172&gt;EI168,"",VALUE(MID(EI167,EJ172,1)))</f>
        <v/>
      </c>
      <c r="EL172" s="1692" t="str">
        <f>IF(OR(EI167="",EI168&gt;10,EJ172&gt;=EI168),"",VLOOKUP(ABS(EJ172-EI168),EN166:EO174,2,FALSE))</f>
        <v/>
      </c>
      <c r="EM172" s="1693">
        <f>IF(OR(EI167="",EI168&gt;10,EJ172&gt;=EI168),0,EK172*EL172)</f>
        <v>0</v>
      </c>
      <c r="EN172" s="1692">
        <v>7</v>
      </c>
      <c r="EO172" s="1692">
        <v>3</v>
      </c>
      <c r="EQ172" s="1687" t="s">
        <v>10015</v>
      </c>
      <c r="ER172" s="1692" t="str">
        <f>IF(ER167="","",IF(ER168&gt;10,"Prea multe caractere!",IF(ER169=ER170,"Corect!","CUI Gresit!")))</f>
        <v/>
      </c>
      <c r="ES172" s="1692">
        <v>7</v>
      </c>
      <c r="ET172" s="1692" t="str">
        <f>IF(ES172&gt;ER168,"",VALUE(MID(ER167,ES172,1)))</f>
        <v/>
      </c>
      <c r="EU172" s="1692" t="str">
        <f>IF(OR(ER167="",ER168&gt;10,ES172&gt;=ER168),"",VLOOKUP(ABS(ES172-ER168),EW166:EX174,2,FALSE))</f>
        <v/>
      </c>
      <c r="EV172" s="1693">
        <f>IF(OR(ER167="",ER168&gt;10,ES172&gt;=ER168),0,ET172*EU172)</f>
        <v>0</v>
      </c>
      <c r="EW172" s="1692">
        <v>7</v>
      </c>
      <c r="EX172" s="1692">
        <v>3</v>
      </c>
      <c r="EZ172" s="1687" t="s">
        <v>10015</v>
      </c>
      <c r="FA172" s="1692" t="str">
        <f>IF(FA167="","",IF(FA168&gt;10,"Prea multe caractere!",IF(FA169=FA170,"Corect!","CUI Gresit!")))</f>
        <v/>
      </c>
      <c r="FB172" s="1692">
        <v>7</v>
      </c>
      <c r="FC172" s="1692" t="str">
        <f>IF(FB172&gt;FA168,"",VALUE(MID(FA167,FB172,1)))</f>
        <v/>
      </c>
      <c r="FD172" s="1692" t="str">
        <f>IF(OR(FA167="",FA168&gt;10,FB172&gt;=FA168),"",VLOOKUP(ABS(FB172-FA168),FF166:FG174,2,FALSE))</f>
        <v/>
      </c>
      <c r="FE172" s="1693">
        <f>IF(OR(FA167="",FA168&gt;10,FB172&gt;=FA168),0,FC172*FD172)</f>
        <v>0</v>
      </c>
      <c r="FF172" s="1692">
        <v>7</v>
      </c>
      <c r="FG172" s="1692">
        <v>3</v>
      </c>
    </row>
    <row r="173" spans="2:163" ht="19.5" customHeight="1" x14ac:dyDescent="0.25">
      <c r="B173" s="1682">
        <v>9</v>
      </c>
      <c r="C173" s="1971"/>
      <c r="D173" s="1785"/>
      <c r="E173" s="1785"/>
      <c r="F173" s="1785"/>
      <c r="G173" s="1786"/>
      <c r="H173" s="1975" t="str">
        <f t="shared" ca="1" si="1"/>
        <v/>
      </c>
      <c r="AA173" s="1696">
        <v>9</v>
      </c>
      <c r="AB173" s="1697" t="str">
        <f ca="1">INDIRECT(ADDRESS(171,29+MATCH(AA173,AD165:FG165,0),4,1))</f>
        <v/>
      </c>
      <c r="AD173" s="1686"/>
      <c r="AE173" s="1694"/>
      <c r="AF173" s="1692">
        <v>8</v>
      </c>
      <c r="AG173" s="1692" t="str">
        <f>IF(AF173&gt;AE168,"",VALUE(MID(AE167,AF173,1)))</f>
        <v/>
      </c>
      <c r="AH173" s="1692" t="str">
        <f>IF(OR(AE167="",AE168&gt;10,AF173&gt;=AE168),"",VLOOKUP(ABS(AF173-AE168),AJ166:AK174,2,FALSE))</f>
        <v/>
      </c>
      <c r="AI173" s="1693">
        <f>IF(OR(AE167="",AE168&gt;10,AF173&gt;=AE168),0,AG173*AH173)</f>
        <v>0</v>
      </c>
      <c r="AJ173" s="1692">
        <v>8</v>
      </c>
      <c r="AK173" s="1692">
        <v>5</v>
      </c>
      <c r="AM173" s="1686"/>
      <c r="AN173" s="1694"/>
      <c r="AO173" s="1692">
        <v>8</v>
      </c>
      <c r="AP173" s="1692" t="str">
        <f>IF(AO173&gt;AN168,"",VALUE(MID(AN167,AO173,1)))</f>
        <v/>
      </c>
      <c r="AQ173" s="1692" t="str">
        <f>IF(OR(AN167="",AN168&gt;10,AO173&gt;=AN168),"",VLOOKUP(ABS(AO173-AN168),AS166:AT174,2,FALSE))</f>
        <v/>
      </c>
      <c r="AR173" s="1693">
        <f>IF(OR(AN167="",AN168&gt;10,AO173&gt;=AN168),0,AP173*AQ173)</f>
        <v>0</v>
      </c>
      <c r="AS173" s="1692">
        <v>8</v>
      </c>
      <c r="AT173" s="1692">
        <v>5</v>
      </c>
      <c r="AV173" s="1686"/>
      <c r="AW173" s="1694"/>
      <c r="AX173" s="1692">
        <v>8</v>
      </c>
      <c r="AY173" s="1692" t="str">
        <f>IF(AX173&gt;AW168,"",VALUE(MID(AW167,AX173,1)))</f>
        <v/>
      </c>
      <c r="AZ173" s="1692" t="str">
        <f>IF(OR(AW167="",AW168&gt;10,AX173&gt;=AW168),"",VLOOKUP(ABS(AX173-AW168),BB166:BC174,2,FALSE))</f>
        <v/>
      </c>
      <c r="BA173" s="1693">
        <f>IF(OR(AW167="",AW168&gt;10,AX173&gt;=AW168),0,AY173*AZ173)</f>
        <v>0</v>
      </c>
      <c r="BB173" s="1692">
        <v>8</v>
      </c>
      <c r="BC173" s="1692">
        <v>5</v>
      </c>
      <c r="BE173" s="1686"/>
      <c r="BF173" s="1694"/>
      <c r="BG173" s="1692">
        <v>8</v>
      </c>
      <c r="BH173" s="1692" t="str">
        <f>IF(BG173&gt;BF168,"",VALUE(MID(BF167,BG173,1)))</f>
        <v/>
      </c>
      <c r="BI173" s="1692" t="str">
        <f>IF(OR(BF167="",BF168&gt;10,BG173&gt;=BF168),"",VLOOKUP(ABS(BG173-BF168),BK166:BL174,2,FALSE))</f>
        <v/>
      </c>
      <c r="BJ173" s="1693">
        <f>IF(OR(BF167="",BF168&gt;10,BG173&gt;=BF168),0,BH173*BI173)</f>
        <v>0</v>
      </c>
      <c r="BK173" s="1692">
        <v>8</v>
      </c>
      <c r="BL173" s="1692">
        <v>5</v>
      </c>
      <c r="BN173" s="1686"/>
      <c r="BO173" s="1694"/>
      <c r="BP173" s="1692">
        <v>8</v>
      </c>
      <c r="BQ173" s="1692" t="str">
        <f>IF(BP173&gt;BO168,"",VALUE(MID(BO167,BP173,1)))</f>
        <v/>
      </c>
      <c r="BR173" s="1692" t="str">
        <f>IF(OR(BO167="",BO168&gt;10,BP173&gt;=BO168),"",VLOOKUP(ABS(BP173-BO168),BT166:BU174,2,FALSE))</f>
        <v/>
      </c>
      <c r="BS173" s="1693">
        <f>IF(OR(BO167="",BO168&gt;10,BP173&gt;=BO168),0,BQ173*BR173)</f>
        <v>0</v>
      </c>
      <c r="BT173" s="1692">
        <v>8</v>
      </c>
      <c r="BU173" s="1692">
        <v>5</v>
      </c>
      <c r="BW173" s="1686"/>
      <c r="BX173" s="1694"/>
      <c r="BY173" s="1692">
        <v>8</v>
      </c>
      <c r="BZ173" s="1692" t="str">
        <f>IF(BY173&gt;BX168,"",VALUE(MID(BX167,BY173,1)))</f>
        <v/>
      </c>
      <c r="CA173" s="1692" t="str">
        <f>IF(OR(BX167="",BX168&gt;10,BY173&gt;=BX168),"",VLOOKUP(ABS(BY173-BX168),CC166:CD174,2,FALSE))</f>
        <v/>
      </c>
      <c r="CB173" s="1693">
        <f>IF(OR(BX167="",BX168&gt;10,BY173&gt;=BX168),0,BZ173*CA173)</f>
        <v>0</v>
      </c>
      <c r="CC173" s="1692">
        <v>8</v>
      </c>
      <c r="CD173" s="1692">
        <v>5</v>
      </c>
      <c r="CF173" s="1686"/>
      <c r="CG173" s="1694"/>
      <c r="CH173" s="1692">
        <v>8</v>
      </c>
      <c r="CI173" s="1692" t="str">
        <f>IF(CH173&gt;CG168,"",VALUE(MID(CG167,CH173,1)))</f>
        <v/>
      </c>
      <c r="CJ173" s="1692" t="str">
        <f>IF(OR(CG167="",CG168&gt;10,CH173&gt;=CG168),"",VLOOKUP(ABS(CH173-CG168),CL166:CM174,2,FALSE))</f>
        <v/>
      </c>
      <c r="CK173" s="1693">
        <f>IF(OR(CG167="",CG168&gt;10,CH173&gt;=CG168),0,CI173*CJ173)</f>
        <v>0</v>
      </c>
      <c r="CL173" s="1692">
        <v>8</v>
      </c>
      <c r="CM173" s="1692">
        <v>5</v>
      </c>
      <c r="CO173" s="1686"/>
      <c r="CP173" s="1694"/>
      <c r="CQ173" s="1692">
        <v>8</v>
      </c>
      <c r="CR173" s="1692" t="str">
        <f>IF(CQ173&gt;CP168,"",VALUE(MID(CP167,CQ173,1)))</f>
        <v/>
      </c>
      <c r="CS173" s="1692" t="str">
        <f>IF(OR(CP167="",CP168&gt;10,CQ173&gt;=CP168),"",VLOOKUP(ABS(CQ173-CP168),CU166:CV174,2,FALSE))</f>
        <v/>
      </c>
      <c r="CT173" s="1693">
        <f>IF(OR(CP167="",CP168&gt;10,CQ173&gt;=CP168),0,CR173*CS173)</f>
        <v>0</v>
      </c>
      <c r="CU173" s="1692">
        <v>8</v>
      </c>
      <c r="CV173" s="1692">
        <v>5</v>
      </c>
      <c r="CX173" s="1686"/>
      <c r="CY173" s="1694"/>
      <c r="CZ173" s="1692">
        <v>8</v>
      </c>
      <c r="DA173" s="1692" t="str">
        <f>IF(CZ173&gt;CY168,"",VALUE(MID(CY167,CZ173,1)))</f>
        <v/>
      </c>
      <c r="DB173" s="1692" t="str">
        <f>IF(OR(CY167="",CY168&gt;10,CZ173&gt;=CY168),"",VLOOKUP(ABS(CZ173-CY168),DD166:DE174,2,FALSE))</f>
        <v/>
      </c>
      <c r="DC173" s="1693">
        <f>IF(OR(CY167="",CY168&gt;10,CZ173&gt;=CY168),0,DA173*DB173)</f>
        <v>0</v>
      </c>
      <c r="DD173" s="1692">
        <v>8</v>
      </c>
      <c r="DE173" s="1692">
        <v>5</v>
      </c>
      <c r="DG173" s="1686"/>
      <c r="DH173" s="1694"/>
      <c r="DI173" s="1692">
        <v>8</v>
      </c>
      <c r="DJ173" s="1692" t="str">
        <f>IF(DI173&gt;DH168,"",VALUE(MID(DH167,DI173,1)))</f>
        <v/>
      </c>
      <c r="DK173" s="1692" t="str">
        <f>IF(OR(DH167="",DH168&gt;10,DI173&gt;=DH168),"",VLOOKUP(ABS(DI173-DH168),DM166:DN174,2,FALSE))</f>
        <v/>
      </c>
      <c r="DL173" s="1693">
        <f>IF(OR(DH167="",DH168&gt;10,DI173&gt;=DH168),0,DJ173*DK173)</f>
        <v>0</v>
      </c>
      <c r="DM173" s="1692">
        <v>8</v>
      </c>
      <c r="DN173" s="1692">
        <v>5</v>
      </c>
      <c r="DP173" s="1686"/>
      <c r="DQ173" s="1694"/>
      <c r="DR173" s="1692">
        <v>8</v>
      </c>
      <c r="DS173" s="1692" t="str">
        <f>IF(DR173&gt;DQ168,"",VALUE(MID(DQ167,DR173,1)))</f>
        <v/>
      </c>
      <c r="DT173" s="1692" t="str">
        <f>IF(OR(DQ167="",DQ168&gt;10,DR173&gt;=DQ168),"",VLOOKUP(ABS(DR173-DQ168),DV166:DW174,2,FALSE))</f>
        <v/>
      </c>
      <c r="DU173" s="1693">
        <f>IF(OR(DQ167="",DQ168&gt;10,DR173&gt;=DQ168),0,DS173*DT173)</f>
        <v>0</v>
      </c>
      <c r="DV173" s="1692">
        <v>8</v>
      </c>
      <c r="DW173" s="1692">
        <v>5</v>
      </c>
      <c r="DY173" s="1686"/>
      <c r="DZ173" s="1694"/>
      <c r="EA173" s="1692">
        <v>8</v>
      </c>
      <c r="EB173" s="1692" t="str">
        <f>IF(EA173&gt;DZ168,"",VALUE(MID(DZ167,EA173,1)))</f>
        <v/>
      </c>
      <c r="EC173" s="1692" t="str">
        <f>IF(OR(DZ167="",DZ168&gt;10,EA173&gt;=DZ168),"",VLOOKUP(ABS(EA173-DZ168),EE166:EF174,2,FALSE))</f>
        <v/>
      </c>
      <c r="ED173" s="1693">
        <f>IF(OR(DZ167="",DZ168&gt;10,EA173&gt;=DZ168),0,EB173*EC173)</f>
        <v>0</v>
      </c>
      <c r="EE173" s="1692">
        <v>8</v>
      </c>
      <c r="EF173" s="1692">
        <v>5</v>
      </c>
      <c r="EH173" s="1686"/>
      <c r="EI173" s="1694"/>
      <c r="EJ173" s="1692">
        <v>8</v>
      </c>
      <c r="EK173" s="1692" t="str">
        <f>IF(EJ173&gt;EI168,"",VALUE(MID(EI167,EJ173,1)))</f>
        <v/>
      </c>
      <c r="EL173" s="1692" t="str">
        <f>IF(OR(EI167="",EI168&gt;10,EJ173&gt;=EI168),"",VLOOKUP(ABS(EJ173-EI168),EN166:EO174,2,FALSE))</f>
        <v/>
      </c>
      <c r="EM173" s="1693">
        <f>IF(OR(EI167="",EI168&gt;10,EJ173&gt;=EI168),0,EK173*EL173)</f>
        <v>0</v>
      </c>
      <c r="EN173" s="1692">
        <v>8</v>
      </c>
      <c r="EO173" s="1692">
        <v>5</v>
      </c>
      <c r="EQ173" s="1686"/>
      <c r="ER173" s="1694"/>
      <c r="ES173" s="1692">
        <v>8</v>
      </c>
      <c r="ET173" s="1692" t="str">
        <f>IF(ES173&gt;ER168,"",VALUE(MID(ER167,ES173,1)))</f>
        <v/>
      </c>
      <c r="EU173" s="1692" t="str">
        <f>IF(OR(ER167="",ER168&gt;10,ES173&gt;=ER168),"",VLOOKUP(ABS(ES173-ER168),EW166:EX174,2,FALSE))</f>
        <v/>
      </c>
      <c r="EV173" s="1693">
        <f>IF(OR(ER167="",ER168&gt;10,ES173&gt;=ER168),0,ET173*EU173)</f>
        <v>0</v>
      </c>
      <c r="EW173" s="1692">
        <v>8</v>
      </c>
      <c r="EX173" s="1692">
        <v>5</v>
      </c>
      <c r="EZ173" s="1686"/>
      <c r="FA173" s="1694"/>
      <c r="FB173" s="1692">
        <v>8</v>
      </c>
      <c r="FC173" s="1692" t="str">
        <f>IF(FB173&gt;FA168,"",VALUE(MID(FA167,FB173,1)))</f>
        <v/>
      </c>
      <c r="FD173" s="1692" t="str">
        <f>IF(OR(FA167="",FA168&gt;10,FB173&gt;=FA168),"",VLOOKUP(ABS(FB173-FA168),FF166:FG174,2,FALSE))</f>
        <v/>
      </c>
      <c r="FE173" s="1693">
        <f>IF(OR(FA167="",FA168&gt;10,FB173&gt;=FA168),0,FC173*FD173)</f>
        <v>0</v>
      </c>
      <c r="FF173" s="1692">
        <v>8</v>
      </c>
      <c r="FG173" s="1692">
        <v>5</v>
      </c>
    </row>
    <row r="174" spans="2:163" ht="19.5" customHeight="1" x14ac:dyDescent="0.25">
      <c r="B174" s="1682">
        <v>10</v>
      </c>
      <c r="C174" s="1971"/>
      <c r="D174" s="1785"/>
      <c r="E174" s="1785"/>
      <c r="F174" s="1785"/>
      <c r="G174" s="1786"/>
      <c r="H174" s="1975" t="str">
        <f t="shared" ca="1" si="1"/>
        <v/>
      </c>
      <c r="AA174" s="1696">
        <v>10</v>
      </c>
      <c r="AB174" s="1697" t="str">
        <f ca="1">INDIRECT(ADDRESS(171,29+MATCH(AA174,AD165:FG165,0),4,1))</f>
        <v/>
      </c>
      <c r="AD174" s="1686"/>
      <c r="AE174" s="1694"/>
      <c r="AF174" s="1692">
        <v>9</v>
      </c>
      <c r="AG174" s="1692" t="str">
        <f>IF(AF174&gt;AE168,"",VALUE(MID(AE167,AF174,1)))</f>
        <v/>
      </c>
      <c r="AH174" s="1692" t="str">
        <f>IF(OR(AE167="",AE168&gt;10,AF174&gt;=AE168),"",VLOOKUP(ABS(AF174-AE168),AJ166:AK174,2,FALSE))</f>
        <v/>
      </c>
      <c r="AI174" s="1693">
        <f>IF(OR(AE167="",AE168&gt;10,AF174&gt;=AE168),0,AG174*AH174)</f>
        <v>0</v>
      </c>
      <c r="AJ174" s="1692">
        <v>9</v>
      </c>
      <c r="AK174" s="1692">
        <v>7</v>
      </c>
      <c r="AM174" s="1686"/>
      <c r="AN174" s="1694"/>
      <c r="AO174" s="1692">
        <v>9</v>
      </c>
      <c r="AP174" s="1692" t="str">
        <f>IF(AO174&gt;AN168,"",VALUE(MID(AN167,AO174,1)))</f>
        <v/>
      </c>
      <c r="AQ174" s="1692" t="str">
        <f>IF(OR(AN167="",AN168&gt;10,AO174&gt;=AN168),"",VLOOKUP(ABS(AO174-AN168),AS166:AT174,2,FALSE))</f>
        <v/>
      </c>
      <c r="AR174" s="1693">
        <f>IF(OR(AN167="",AN168&gt;10,AO174&gt;=AN168),0,AP174*AQ174)</f>
        <v>0</v>
      </c>
      <c r="AS174" s="1692">
        <v>9</v>
      </c>
      <c r="AT174" s="1692">
        <v>7</v>
      </c>
      <c r="AV174" s="1686"/>
      <c r="AW174" s="1694"/>
      <c r="AX174" s="1692">
        <v>9</v>
      </c>
      <c r="AY174" s="1692" t="str">
        <f>IF(AX174&gt;AW168,"",VALUE(MID(AW167,AX174,1)))</f>
        <v/>
      </c>
      <c r="AZ174" s="1692" t="str">
        <f>IF(OR(AW167="",AW168&gt;10,AX174&gt;=AW168),"",VLOOKUP(ABS(AX174-AW168),BB166:BC174,2,FALSE))</f>
        <v/>
      </c>
      <c r="BA174" s="1693">
        <f>IF(OR(AW167="",AW168&gt;10,AX174&gt;=AW168),0,AY174*AZ174)</f>
        <v>0</v>
      </c>
      <c r="BB174" s="1692">
        <v>9</v>
      </c>
      <c r="BC174" s="1692">
        <v>7</v>
      </c>
      <c r="BE174" s="1686"/>
      <c r="BF174" s="1694"/>
      <c r="BG174" s="1692">
        <v>9</v>
      </c>
      <c r="BH174" s="1692" t="str">
        <f>IF(BG174&gt;BF168,"",VALUE(MID(BF167,BG174,1)))</f>
        <v/>
      </c>
      <c r="BI174" s="1692" t="str">
        <f>IF(OR(BF167="",BF168&gt;10,BG174&gt;=BF168),"",VLOOKUP(ABS(BG174-BF168),BK166:BL174,2,FALSE))</f>
        <v/>
      </c>
      <c r="BJ174" s="1693">
        <f>IF(OR(BF167="",BF168&gt;10,BG174&gt;=BF168),0,BH174*BI174)</f>
        <v>0</v>
      </c>
      <c r="BK174" s="1692">
        <v>9</v>
      </c>
      <c r="BL174" s="1692">
        <v>7</v>
      </c>
      <c r="BN174" s="1686"/>
      <c r="BO174" s="1694"/>
      <c r="BP174" s="1692">
        <v>9</v>
      </c>
      <c r="BQ174" s="1692" t="str">
        <f>IF(BP174&gt;BO168,"",VALUE(MID(BO167,BP174,1)))</f>
        <v/>
      </c>
      <c r="BR174" s="1692" t="str">
        <f>IF(OR(BO167="",BO168&gt;10,BP174&gt;=BO168),"",VLOOKUP(ABS(BP174-BO168),BT166:BU174,2,FALSE))</f>
        <v/>
      </c>
      <c r="BS174" s="1693">
        <f>IF(OR(BO167="",BO168&gt;10,BP174&gt;=BO168),0,BQ174*BR174)</f>
        <v>0</v>
      </c>
      <c r="BT174" s="1692">
        <v>9</v>
      </c>
      <c r="BU174" s="1692">
        <v>7</v>
      </c>
      <c r="BW174" s="1686"/>
      <c r="BX174" s="1694"/>
      <c r="BY174" s="1692">
        <v>9</v>
      </c>
      <c r="BZ174" s="1692" t="str">
        <f>IF(BY174&gt;BX168,"",VALUE(MID(BX167,BY174,1)))</f>
        <v/>
      </c>
      <c r="CA174" s="1692" t="str">
        <f>IF(OR(BX167="",BX168&gt;10,BY174&gt;=BX168),"",VLOOKUP(ABS(BY174-BX168),CC166:CD174,2,FALSE))</f>
        <v/>
      </c>
      <c r="CB174" s="1693">
        <f>IF(OR(BX167="",BX168&gt;10,BY174&gt;=BX168),0,BZ174*CA174)</f>
        <v>0</v>
      </c>
      <c r="CC174" s="1692">
        <v>9</v>
      </c>
      <c r="CD174" s="1692">
        <v>7</v>
      </c>
      <c r="CF174" s="1686"/>
      <c r="CG174" s="1694"/>
      <c r="CH174" s="1692">
        <v>9</v>
      </c>
      <c r="CI174" s="1692" t="str">
        <f>IF(CH174&gt;CG168,"",VALUE(MID(CG167,CH174,1)))</f>
        <v/>
      </c>
      <c r="CJ174" s="1692" t="str">
        <f>IF(OR(CG167="",CG168&gt;10,CH174&gt;=CG168),"",VLOOKUP(ABS(CH174-CG168),CL166:CM174,2,FALSE))</f>
        <v/>
      </c>
      <c r="CK174" s="1693">
        <f>IF(OR(CG167="",CG168&gt;10,CH174&gt;=CG168),0,CI174*CJ174)</f>
        <v>0</v>
      </c>
      <c r="CL174" s="1692">
        <v>9</v>
      </c>
      <c r="CM174" s="1692">
        <v>7</v>
      </c>
      <c r="CO174" s="1686"/>
      <c r="CP174" s="1694"/>
      <c r="CQ174" s="1692">
        <v>9</v>
      </c>
      <c r="CR174" s="1692" t="str">
        <f>IF(CQ174&gt;CP168,"",VALUE(MID(CP167,CQ174,1)))</f>
        <v/>
      </c>
      <c r="CS174" s="1692" t="str">
        <f>IF(OR(CP167="",CP168&gt;10,CQ174&gt;=CP168),"",VLOOKUP(ABS(CQ174-CP168),CU166:CV174,2,FALSE))</f>
        <v/>
      </c>
      <c r="CT174" s="1693">
        <f>IF(OR(CP167="",CP168&gt;10,CQ174&gt;=CP168),0,CR174*CS174)</f>
        <v>0</v>
      </c>
      <c r="CU174" s="1692">
        <v>9</v>
      </c>
      <c r="CV174" s="1692">
        <v>7</v>
      </c>
      <c r="CX174" s="1686"/>
      <c r="CY174" s="1694"/>
      <c r="CZ174" s="1692">
        <v>9</v>
      </c>
      <c r="DA174" s="1692" t="str">
        <f>IF(CZ174&gt;CY168,"",VALUE(MID(CY167,CZ174,1)))</f>
        <v/>
      </c>
      <c r="DB174" s="1692" t="str">
        <f>IF(OR(CY167="",CY168&gt;10,CZ174&gt;=CY168),"",VLOOKUP(ABS(CZ174-CY168),DD166:DE174,2,FALSE))</f>
        <v/>
      </c>
      <c r="DC174" s="1693">
        <f>IF(OR(CY167="",CY168&gt;10,CZ174&gt;=CY168),0,DA174*DB174)</f>
        <v>0</v>
      </c>
      <c r="DD174" s="1692">
        <v>9</v>
      </c>
      <c r="DE174" s="1692">
        <v>7</v>
      </c>
      <c r="DG174" s="1686"/>
      <c r="DH174" s="1694"/>
      <c r="DI174" s="1692">
        <v>9</v>
      </c>
      <c r="DJ174" s="1692" t="str">
        <f>IF(DI174&gt;DH168,"",VALUE(MID(DH167,DI174,1)))</f>
        <v/>
      </c>
      <c r="DK174" s="1692" t="str">
        <f>IF(OR(DH167="",DH168&gt;10,DI174&gt;=DH168),"",VLOOKUP(ABS(DI174-DH168),DM166:DN174,2,FALSE))</f>
        <v/>
      </c>
      <c r="DL174" s="1693">
        <f>IF(OR(DH167="",DH168&gt;10,DI174&gt;=DH168),0,DJ174*DK174)</f>
        <v>0</v>
      </c>
      <c r="DM174" s="1692">
        <v>9</v>
      </c>
      <c r="DN174" s="1692">
        <v>7</v>
      </c>
      <c r="DP174" s="1686"/>
      <c r="DQ174" s="1694"/>
      <c r="DR174" s="1692">
        <v>9</v>
      </c>
      <c r="DS174" s="1692" t="str">
        <f>IF(DR174&gt;DQ168,"",VALUE(MID(DQ167,DR174,1)))</f>
        <v/>
      </c>
      <c r="DT174" s="1692" t="str">
        <f>IF(OR(DQ167="",DQ168&gt;10,DR174&gt;=DQ168),"",VLOOKUP(ABS(DR174-DQ168),DV166:DW174,2,FALSE))</f>
        <v/>
      </c>
      <c r="DU174" s="1693">
        <f>IF(OR(DQ167="",DQ168&gt;10,DR174&gt;=DQ168),0,DS174*DT174)</f>
        <v>0</v>
      </c>
      <c r="DV174" s="1692">
        <v>9</v>
      </c>
      <c r="DW174" s="1692">
        <v>7</v>
      </c>
      <c r="DY174" s="1686"/>
      <c r="DZ174" s="1694"/>
      <c r="EA174" s="1692">
        <v>9</v>
      </c>
      <c r="EB174" s="1692" t="str">
        <f>IF(EA174&gt;DZ168,"",VALUE(MID(DZ167,EA174,1)))</f>
        <v/>
      </c>
      <c r="EC174" s="1692" t="str">
        <f>IF(OR(DZ167="",DZ168&gt;10,EA174&gt;=DZ168),"",VLOOKUP(ABS(EA174-DZ168),EE166:EF174,2,FALSE))</f>
        <v/>
      </c>
      <c r="ED174" s="1693">
        <f>IF(OR(DZ167="",DZ168&gt;10,EA174&gt;=DZ168),0,EB174*EC174)</f>
        <v>0</v>
      </c>
      <c r="EE174" s="1692">
        <v>9</v>
      </c>
      <c r="EF174" s="1692">
        <v>7</v>
      </c>
      <c r="EH174" s="1686"/>
      <c r="EI174" s="1694"/>
      <c r="EJ174" s="1692">
        <v>9</v>
      </c>
      <c r="EK174" s="1692" t="str">
        <f>IF(EJ174&gt;EI168,"",VALUE(MID(EI167,EJ174,1)))</f>
        <v/>
      </c>
      <c r="EL174" s="1692" t="str">
        <f>IF(OR(EI167="",EI168&gt;10,EJ174&gt;=EI168),"",VLOOKUP(ABS(EJ174-EI168),EN166:EO174,2,FALSE))</f>
        <v/>
      </c>
      <c r="EM174" s="1693">
        <f>IF(OR(EI167="",EI168&gt;10,EJ174&gt;=EI168),0,EK174*EL174)</f>
        <v>0</v>
      </c>
      <c r="EN174" s="1692">
        <v>9</v>
      </c>
      <c r="EO174" s="1692">
        <v>7</v>
      </c>
      <c r="EQ174" s="1686"/>
      <c r="ER174" s="1694"/>
      <c r="ES174" s="1692">
        <v>9</v>
      </c>
      <c r="ET174" s="1692" t="str">
        <f>IF(ES174&gt;ER168,"",VALUE(MID(ER167,ES174,1)))</f>
        <v/>
      </c>
      <c r="EU174" s="1692" t="str">
        <f>IF(OR(ER167="",ER168&gt;10,ES174&gt;=ER168),"",VLOOKUP(ABS(ES174-ER168),EW166:EX174,2,FALSE))</f>
        <v/>
      </c>
      <c r="EV174" s="1693">
        <f>IF(OR(ER167="",ER168&gt;10,ES174&gt;=ER168),0,ET174*EU174)</f>
        <v>0</v>
      </c>
      <c r="EW174" s="1692">
        <v>9</v>
      </c>
      <c r="EX174" s="1692">
        <v>7</v>
      </c>
      <c r="EZ174" s="1686"/>
      <c r="FA174" s="1694"/>
      <c r="FB174" s="1692">
        <v>9</v>
      </c>
      <c r="FC174" s="1692" t="str">
        <f>IF(FB174&gt;FA168,"",VALUE(MID(FA167,FB174,1)))</f>
        <v/>
      </c>
      <c r="FD174" s="1692" t="str">
        <f>IF(OR(FA167="",FA168&gt;10,FB174&gt;=FA168),"",VLOOKUP(ABS(FB174-FA168),FF166:FG174,2,FALSE))</f>
        <v/>
      </c>
      <c r="FE174" s="1693">
        <f>IF(OR(FA167="",FA168&gt;10,FB174&gt;=FA168),0,FC174*FD174)</f>
        <v>0</v>
      </c>
      <c r="FF174" s="1692">
        <v>9</v>
      </c>
      <c r="FG174" s="1692">
        <v>7</v>
      </c>
    </row>
    <row r="175" spans="2:163" ht="19.5" customHeight="1" x14ac:dyDescent="0.25">
      <c r="B175" s="1682">
        <v>11</v>
      </c>
      <c r="C175" s="1971"/>
      <c r="D175" s="1785"/>
      <c r="E175" s="1785"/>
      <c r="F175" s="1785"/>
      <c r="G175" s="1786"/>
      <c r="H175" s="1975" t="str">
        <f t="shared" ca="1" si="1"/>
        <v/>
      </c>
      <c r="AA175" s="1696">
        <v>11</v>
      </c>
      <c r="AB175" s="1697" t="str">
        <f ca="1">INDIRECT(ADDRESS(171,29+MATCH(AA175,AD165:FG165,0),4,1))</f>
        <v/>
      </c>
      <c r="AD175" s="1686"/>
      <c r="AE175" s="1694"/>
      <c r="AF175" s="1692">
        <v>10</v>
      </c>
      <c r="AG175" s="1692" t="str">
        <f>IF(AF175&gt;AE168,"",VALUE(MID(AE167,AF175,1)))</f>
        <v/>
      </c>
      <c r="AH175" s="1692" t="str">
        <f>IF(OR(AE167="",AE168&gt;10,AF175&gt;=AE168),"",VLOOKUP(ABS(AF175-AE168),AJ166:AK174,2,FALSE))</f>
        <v/>
      </c>
      <c r="AI175" s="1693">
        <f>IF(OR(AE167="",AE168&gt;10,AF175&gt;=AE168),0,AG175*AH175)</f>
        <v>0</v>
      </c>
      <c r="AJ175" s="1694"/>
      <c r="AK175" s="1694"/>
      <c r="AM175" s="1686"/>
      <c r="AN175" s="1694"/>
      <c r="AO175" s="1692">
        <v>10</v>
      </c>
      <c r="AP175" s="1692" t="str">
        <f>IF(AO175&gt;AN168,"",VALUE(MID(AN167,AO175,1)))</f>
        <v/>
      </c>
      <c r="AQ175" s="1692" t="str">
        <f>IF(OR(AN167="",AN168&gt;10,AO175&gt;=AN168),"",VLOOKUP(ABS(AO175-AN168),AS166:AT174,2,FALSE))</f>
        <v/>
      </c>
      <c r="AR175" s="1693">
        <f>IF(OR(AN167="",AN168&gt;10,AO175&gt;=AN168),0,AP175*AQ175)</f>
        <v>0</v>
      </c>
      <c r="AS175" s="1694"/>
      <c r="AT175" s="1694"/>
      <c r="AV175" s="1686"/>
      <c r="AW175" s="1694"/>
      <c r="AX175" s="1692">
        <v>10</v>
      </c>
      <c r="AY175" s="1692" t="str">
        <f>IF(AX175&gt;AW168,"",VALUE(MID(AW167,AX175,1)))</f>
        <v/>
      </c>
      <c r="AZ175" s="1692" t="str">
        <f>IF(OR(AW167="",AW168&gt;10,AX175&gt;=AW168),"",VLOOKUP(ABS(AX175-AW168),BB166:BC174,2,FALSE))</f>
        <v/>
      </c>
      <c r="BA175" s="1693">
        <f>IF(OR(AW167="",AW168&gt;10,AX175&gt;=AW168),0,AY175*AZ175)</f>
        <v>0</v>
      </c>
      <c r="BB175" s="1694"/>
      <c r="BC175" s="1694"/>
      <c r="BE175" s="1686"/>
      <c r="BF175" s="1694"/>
      <c r="BG175" s="1692">
        <v>10</v>
      </c>
      <c r="BH175" s="1692" t="str">
        <f>IF(BG175&gt;BF168,"",VALUE(MID(BF167,BG175,1)))</f>
        <v/>
      </c>
      <c r="BI175" s="1692" t="str">
        <f>IF(OR(BF167="",BF168&gt;10,BG175&gt;=BF168),"",VLOOKUP(ABS(BG175-BF168),BK166:BL174,2,FALSE))</f>
        <v/>
      </c>
      <c r="BJ175" s="1693">
        <f>IF(OR(BF167="",BF168&gt;10,BG175&gt;=BF168),0,BH175*BI175)</f>
        <v>0</v>
      </c>
      <c r="BK175" s="1694"/>
      <c r="BL175" s="1694"/>
      <c r="BN175" s="1686"/>
      <c r="BO175" s="1694"/>
      <c r="BP175" s="1692">
        <v>10</v>
      </c>
      <c r="BQ175" s="1692" t="str">
        <f>IF(BP175&gt;BO168,"",VALUE(MID(BO167,BP175,1)))</f>
        <v/>
      </c>
      <c r="BR175" s="1692" t="str">
        <f>IF(OR(BO167="",BO168&gt;10,BP175&gt;=BO168),"",VLOOKUP(ABS(BP175-BO168),BT166:BU174,2,FALSE))</f>
        <v/>
      </c>
      <c r="BS175" s="1693">
        <f>IF(OR(BO167="",BO168&gt;10,BP175&gt;=BO168),0,BQ175*BR175)</f>
        <v>0</v>
      </c>
      <c r="BT175" s="1694"/>
      <c r="BU175" s="1694"/>
      <c r="BW175" s="1686"/>
      <c r="BX175" s="1694"/>
      <c r="BY175" s="1692">
        <v>10</v>
      </c>
      <c r="BZ175" s="1692" t="str">
        <f>IF(BY175&gt;BX168,"",VALUE(MID(BX167,BY175,1)))</f>
        <v/>
      </c>
      <c r="CA175" s="1692" t="str">
        <f>IF(OR(BX167="",BX168&gt;10,BY175&gt;=BX168),"",VLOOKUP(ABS(BY175-BX168),CC166:CD174,2,FALSE))</f>
        <v/>
      </c>
      <c r="CB175" s="1693">
        <f>IF(OR(BX167="",BX168&gt;10,BY175&gt;=BX168),0,BZ175*CA175)</f>
        <v>0</v>
      </c>
      <c r="CC175" s="1694"/>
      <c r="CD175" s="1694"/>
      <c r="CF175" s="1686"/>
      <c r="CG175" s="1694"/>
      <c r="CH175" s="1692">
        <v>10</v>
      </c>
      <c r="CI175" s="1692" t="str">
        <f>IF(CH175&gt;CG168,"",VALUE(MID(CG167,CH175,1)))</f>
        <v/>
      </c>
      <c r="CJ175" s="1692" t="str">
        <f>IF(OR(CG167="",CG168&gt;10,CH175&gt;=CG168),"",VLOOKUP(ABS(CH175-CG168),CL166:CM174,2,FALSE))</f>
        <v/>
      </c>
      <c r="CK175" s="1693">
        <f>IF(OR(CG167="",CG168&gt;10,CH175&gt;=CG168),0,CI175*CJ175)</f>
        <v>0</v>
      </c>
      <c r="CL175" s="1694"/>
      <c r="CM175" s="1694"/>
      <c r="CO175" s="1686"/>
      <c r="CP175" s="1694"/>
      <c r="CQ175" s="1692">
        <v>10</v>
      </c>
      <c r="CR175" s="1692" t="str">
        <f>IF(CQ175&gt;CP168,"",VALUE(MID(CP167,CQ175,1)))</f>
        <v/>
      </c>
      <c r="CS175" s="1692" t="str">
        <f>IF(OR(CP167="",CP168&gt;10,CQ175&gt;=CP168),"",VLOOKUP(ABS(CQ175-CP168),CU166:CV174,2,FALSE))</f>
        <v/>
      </c>
      <c r="CT175" s="1693">
        <f>IF(OR(CP167="",CP168&gt;10,CQ175&gt;=CP168),0,CR175*CS175)</f>
        <v>0</v>
      </c>
      <c r="CU175" s="1694"/>
      <c r="CV175" s="1694"/>
      <c r="CX175" s="1686"/>
      <c r="CY175" s="1694"/>
      <c r="CZ175" s="1692">
        <v>10</v>
      </c>
      <c r="DA175" s="1692" t="str">
        <f>IF(CZ175&gt;CY168,"",VALUE(MID(CY167,CZ175,1)))</f>
        <v/>
      </c>
      <c r="DB175" s="1692" t="str">
        <f>IF(OR(CY167="",CY168&gt;10,CZ175&gt;=CY168),"",VLOOKUP(ABS(CZ175-CY168),DD166:DE174,2,FALSE))</f>
        <v/>
      </c>
      <c r="DC175" s="1693">
        <f>IF(OR(CY167="",CY168&gt;10,CZ175&gt;=CY168),0,DA175*DB175)</f>
        <v>0</v>
      </c>
      <c r="DD175" s="1694"/>
      <c r="DE175" s="1694"/>
      <c r="DG175" s="1686"/>
      <c r="DH175" s="1694"/>
      <c r="DI175" s="1692">
        <v>10</v>
      </c>
      <c r="DJ175" s="1692" t="str">
        <f>IF(DI175&gt;DH168,"",VALUE(MID(DH167,DI175,1)))</f>
        <v/>
      </c>
      <c r="DK175" s="1692" t="str">
        <f>IF(OR(DH167="",DH168&gt;10,DI175&gt;=DH168),"",VLOOKUP(ABS(DI175-DH168),DM166:DN174,2,FALSE))</f>
        <v/>
      </c>
      <c r="DL175" s="1693">
        <f>IF(OR(DH167="",DH168&gt;10,DI175&gt;=DH168),0,DJ175*DK175)</f>
        <v>0</v>
      </c>
      <c r="DM175" s="1694"/>
      <c r="DN175" s="1694"/>
      <c r="DP175" s="1686"/>
      <c r="DQ175" s="1694"/>
      <c r="DR175" s="1692">
        <v>10</v>
      </c>
      <c r="DS175" s="1692" t="str">
        <f>IF(DR175&gt;DQ168,"",VALUE(MID(DQ167,DR175,1)))</f>
        <v/>
      </c>
      <c r="DT175" s="1692" t="str">
        <f>IF(OR(DQ167="",DQ168&gt;10,DR175&gt;=DQ168),"",VLOOKUP(ABS(DR175-DQ168),DV166:DW174,2,FALSE))</f>
        <v/>
      </c>
      <c r="DU175" s="1693">
        <f>IF(OR(DQ167="",DQ168&gt;10,DR175&gt;=DQ168),0,DS175*DT175)</f>
        <v>0</v>
      </c>
      <c r="DV175" s="1694"/>
      <c r="DW175" s="1694"/>
      <c r="DY175" s="1686"/>
      <c r="DZ175" s="1694"/>
      <c r="EA175" s="1692">
        <v>10</v>
      </c>
      <c r="EB175" s="1692" t="str">
        <f>IF(EA175&gt;DZ168,"",VALUE(MID(DZ167,EA175,1)))</f>
        <v/>
      </c>
      <c r="EC175" s="1692" t="str">
        <f>IF(OR(DZ167="",DZ168&gt;10,EA175&gt;=DZ168),"",VLOOKUP(ABS(EA175-DZ168),EE166:EF174,2,FALSE))</f>
        <v/>
      </c>
      <c r="ED175" s="1693">
        <f>IF(OR(DZ167="",DZ168&gt;10,EA175&gt;=DZ168),0,EB175*EC175)</f>
        <v>0</v>
      </c>
      <c r="EE175" s="1694"/>
      <c r="EF175" s="1694"/>
      <c r="EH175" s="1686"/>
      <c r="EI175" s="1694"/>
      <c r="EJ175" s="1692">
        <v>10</v>
      </c>
      <c r="EK175" s="1692" t="str">
        <f>IF(EJ175&gt;EI168,"",VALUE(MID(EI167,EJ175,1)))</f>
        <v/>
      </c>
      <c r="EL175" s="1692" t="str">
        <f>IF(OR(EI167="",EI168&gt;10,EJ175&gt;=EI168),"",VLOOKUP(ABS(EJ175-EI168),EN166:EO174,2,FALSE))</f>
        <v/>
      </c>
      <c r="EM175" s="1693">
        <f>IF(OR(EI167="",EI168&gt;10,EJ175&gt;=EI168),0,EK175*EL175)</f>
        <v>0</v>
      </c>
      <c r="EN175" s="1694"/>
      <c r="EO175" s="1694"/>
      <c r="EQ175" s="1686"/>
      <c r="ER175" s="1694"/>
      <c r="ES175" s="1692">
        <v>10</v>
      </c>
      <c r="ET175" s="1692" t="str">
        <f>IF(ES175&gt;ER168,"",VALUE(MID(ER167,ES175,1)))</f>
        <v/>
      </c>
      <c r="EU175" s="1692" t="str">
        <f>IF(OR(ER167="",ER168&gt;10,ES175&gt;=ER168),"",VLOOKUP(ABS(ES175-ER168),EW166:EX174,2,FALSE))</f>
        <v/>
      </c>
      <c r="EV175" s="1693">
        <f>IF(OR(ER167="",ER168&gt;10,ES175&gt;=ER168),0,ET175*EU175)</f>
        <v>0</v>
      </c>
      <c r="EW175" s="1694"/>
      <c r="EX175" s="1694"/>
      <c r="EZ175" s="1686"/>
      <c r="FA175" s="1694"/>
      <c r="FB175" s="1692">
        <v>10</v>
      </c>
      <c r="FC175" s="1692" t="str">
        <f>IF(FB175&gt;FA168,"",VALUE(MID(FA167,FB175,1)))</f>
        <v/>
      </c>
      <c r="FD175" s="1692" t="str">
        <f>IF(OR(FA167="",FA168&gt;10,FB175&gt;=FA168),"",VLOOKUP(ABS(FB175-FA168),FF166:FG174,2,FALSE))</f>
        <v/>
      </c>
      <c r="FE175" s="1693">
        <f>IF(OR(FA167="",FA168&gt;10,FB175&gt;=FA168),0,FC175*FD175)</f>
        <v>0</v>
      </c>
      <c r="FF175" s="1694"/>
      <c r="FG175" s="1694"/>
    </row>
    <row r="176" spans="2:163" ht="19.5" customHeight="1" x14ac:dyDescent="0.25">
      <c r="B176" s="1682">
        <v>12</v>
      </c>
      <c r="C176" s="1971"/>
      <c r="D176" s="1785"/>
      <c r="E176" s="1785"/>
      <c r="F176" s="1785"/>
      <c r="G176" s="1786"/>
      <c r="H176" s="1975" t="str">
        <f t="shared" ca="1" si="1"/>
        <v/>
      </c>
      <c r="AA176" s="1696">
        <v>12</v>
      </c>
      <c r="AB176" s="1697" t="str">
        <f ca="1">INDIRECT(ADDRESS(171,29+MATCH(AA176,AD165:FG165,0),4,1))</f>
        <v/>
      </c>
    </row>
    <row r="177" spans="2:28" ht="19.5" customHeight="1" x14ac:dyDescent="0.25">
      <c r="B177" s="1682">
        <v>13</v>
      </c>
      <c r="C177" s="1971"/>
      <c r="D177" s="1785"/>
      <c r="E177" s="1785"/>
      <c r="F177" s="1785"/>
      <c r="G177" s="1786"/>
      <c r="H177" s="1975" t="str">
        <f t="shared" ca="1" si="1"/>
        <v/>
      </c>
      <c r="AA177" s="1696">
        <v>13</v>
      </c>
      <c r="AB177" s="1697" t="str">
        <f ca="1">INDIRECT(ADDRESS(171,29+MATCH(AA177,AD165:FG165,0),4,1))</f>
        <v/>
      </c>
    </row>
    <row r="178" spans="2:28" ht="19.5" customHeight="1" x14ac:dyDescent="0.25">
      <c r="B178" s="1682">
        <v>14</v>
      </c>
      <c r="C178" s="1971"/>
      <c r="D178" s="1785"/>
      <c r="E178" s="1785"/>
      <c r="F178" s="1785"/>
      <c r="G178" s="1786"/>
      <c r="H178" s="1975" t="str">
        <f t="shared" ca="1" si="1"/>
        <v/>
      </c>
      <c r="AA178" s="1696">
        <v>14</v>
      </c>
      <c r="AB178" s="1697" t="str">
        <f ca="1">INDIRECT(ADDRESS(171,29+MATCH(AA178,AD165:FG165,0),4,1))</f>
        <v/>
      </c>
    </row>
    <row r="179" spans="2:28" ht="19.5" customHeight="1" thickBot="1" x14ac:dyDescent="0.3">
      <c r="B179" s="1683">
        <v>15</v>
      </c>
      <c r="C179" s="1972"/>
      <c r="D179" s="1787"/>
      <c r="E179" s="1787"/>
      <c r="F179" s="1787"/>
      <c r="G179" s="1788"/>
      <c r="H179" s="1975" t="str">
        <f t="shared" ca="1" si="1"/>
        <v/>
      </c>
      <c r="AA179" s="1696">
        <v>15</v>
      </c>
      <c r="AB179" s="1697" t="str">
        <f ca="1">INDIRECT(ADDRESS(171,29+MATCH(AA179,AD165:FG165,0),4,1))</f>
        <v/>
      </c>
    </row>
    <row r="180" spans="2:28" ht="21" customHeight="1" x14ac:dyDescent="0.25">
      <c r="B180" s="76" t="s">
        <v>10830</v>
      </c>
    </row>
    <row r="181" spans="2:28" x14ac:dyDescent="0.25">
      <c r="B181" s="76" t="s">
        <v>10468</v>
      </c>
    </row>
    <row r="182" spans="2:28" x14ac:dyDescent="0.25">
      <c r="B182" s="76" t="s">
        <v>10469</v>
      </c>
    </row>
  </sheetData>
  <sheetProtection algorithmName="SHA-512" hashValue="/U/NiXCjsnpJWvnAo3fpiA8HlpRswPQwIGy+yExvowvXjJ7cAATilH1AdOXa96eVTeCIH2C2bkThDqHLlIEuwg==" saltValue="qNJOMq32WT4CowtTY+y0gQ==" spinCount="100000" sheet="1" objects="1" scenarios="1"/>
  <mergeCells count="20">
    <mergeCell ref="C147:F147"/>
    <mergeCell ref="C148:F148"/>
    <mergeCell ref="C149:F149"/>
    <mergeCell ref="B162:G162"/>
    <mergeCell ref="B2:G2"/>
    <mergeCell ref="B3:G3"/>
    <mergeCell ref="B25:G25"/>
    <mergeCell ref="B24:G24"/>
    <mergeCell ref="B161:G161"/>
    <mergeCell ref="B7:G7"/>
    <mergeCell ref="B8:G8"/>
    <mergeCell ref="C9:F9"/>
    <mergeCell ref="C10:F10"/>
    <mergeCell ref="C11:F11"/>
    <mergeCell ref="C12:F12"/>
    <mergeCell ref="B5:G5"/>
    <mergeCell ref="B142:G142"/>
    <mergeCell ref="B144:G144"/>
    <mergeCell ref="B145:G145"/>
    <mergeCell ref="C146:F146"/>
  </mergeCells>
  <conditionalFormatting sqref="C28:C42">
    <cfRule type="expression" dxfId="357" priority="8">
      <formula>OR(AB28=1,AND(C28="",OR(D28&lt;&gt;"",G28&gt;0)))</formula>
    </cfRule>
  </conditionalFormatting>
  <conditionalFormatting sqref="H28:H42">
    <cfRule type="expression" dxfId="356" priority="4">
      <formula>H28&lt;&gt;""</formula>
    </cfRule>
  </conditionalFormatting>
  <conditionalFormatting sqref="C165">
    <cfRule type="expression" dxfId="355" priority="3">
      <formula>OR(AB165=1,AND(C165="",OR(D165&lt;&gt;"",G165&gt;0)))</formula>
    </cfRule>
  </conditionalFormatting>
  <conditionalFormatting sqref="C166:C179">
    <cfRule type="expression" dxfId="354" priority="2">
      <formula>OR(AB166=1,AND(C166="",OR(D166&lt;&gt;"",G166&gt;0)))</formula>
    </cfRule>
  </conditionalFormatting>
  <conditionalFormatting sqref="H165:H179">
    <cfRule type="expression" dxfId="353" priority="1">
      <formula>H165&lt;&gt;""</formula>
    </cfRule>
  </conditionalFormatting>
  <dataValidations count="2">
    <dataValidation type="list" allowBlank="1" showInputMessage="1" showErrorMessage="1" errorTitle="Dan Tacu" error="Alege din lista derulanta." sqref="E28:E42" xr:uid="{DCB4DA58-B72B-4A12-9675-694485854044}">
      <formula1>INDIRECT($AB$27)</formula1>
    </dataValidation>
    <dataValidation type="list" allowBlank="1" showInputMessage="1" showErrorMessage="1" errorTitle="Dan Tacu" error="Alege din lista derulanta." sqref="E165:E179" xr:uid="{9415195D-56CC-4325-B837-9AEBE58AE042}">
      <formula1>INDIRECT($AB$164)</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7"/>
  <dimension ref="B1:M16"/>
  <sheetViews>
    <sheetView workbookViewId="0">
      <selection activeCell="I7" sqref="I7"/>
    </sheetView>
  </sheetViews>
  <sheetFormatPr defaultColWidth="9" defaultRowHeight="15" x14ac:dyDescent="0.25"/>
  <cols>
    <col min="1" max="1" width="2.625" style="77" customWidth="1"/>
    <col min="2" max="4" width="6.125" style="77" hidden="1" customWidth="1"/>
    <col min="5" max="6" width="8.5" style="77" hidden="1" customWidth="1"/>
    <col min="7" max="7" width="62.75" style="77" customWidth="1"/>
    <col min="8" max="8" width="5.625" style="77" customWidth="1"/>
    <col min="9" max="10" width="18.625" style="77" customWidth="1"/>
    <col min="11" max="11" width="2.625" style="77" customWidth="1"/>
    <col min="12" max="13" width="17.625" style="77" customWidth="1"/>
    <col min="14" max="16384" width="9" style="77"/>
  </cols>
  <sheetData>
    <row r="1" spans="2:13" x14ac:dyDescent="0.25">
      <c r="B1" s="2071"/>
      <c r="C1" s="2071"/>
      <c r="D1" s="2071"/>
      <c r="E1" s="2073"/>
      <c r="F1" s="2076"/>
      <c r="G1" s="2072"/>
      <c r="H1" s="2072"/>
      <c r="I1" s="2072"/>
      <c r="J1" s="2072"/>
    </row>
    <row r="2" spans="2:13" ht="30" customHeight="1" x14ac:dyDescent="0.25">
      <c r="B2" s="2086"/>
      <c r="C2" s="2068"/>
      <c r="D2" s="2068"/>
      <c r="E2" s="494"/>
      <c r="F2" s="2068"/>
      <c r="G2" s="3188" t="s">
        <v>5100</v>
      </c>
      <c r="H2" s="3189"/>
      <c r="I2" s="3189"/>
      <c r="J2" s="3190"/>
    </row>
    <row r="3" spans="2:13" ht="15.75" thickBot="1" x14ac:dyDescent="0.3">
      <c r="B3" s="2087"/>
      <c r="C3" s="2069"/>
      <c r="D3" s="2069"/>
      <c r="E3" s="2069"/>
      <c r="F3" s="2075"/>
      <c r="G3" s="3191" t="s">
        <v>5101</v>
      </c>
      <c r="H3" s="3192"/>
      <c r="I3" s="3192"/>
      <c r="J3" s="3193"/>
    </row>
    <row r="4" spans="2:13" ht="21" customHeight="1" x14ac:dyDescent="0.25">
      <c r="B4" s="2078"/>
      <c r="C4" s="2097"/>
      <c r="D4" s="2077"/>
      <c r="E4" s="2088" t="s">
        <v>10891</v>
      </c>
      <c r="F4" s="1959" t="s">
        <v>10892</v>
      </c>
      <c r="G4" s="3194" t="s">
        <v>9350</v>
      </c>
      <c r="H4" s="3196" t="s">
        <v>5102</v>
      </c>
      <c r="I4" s="3198" t="s">
        <v>5103</v>
      </c>
      <c r="J4" s="3199"/>
    </row>
    <row r="5" spans="2:13" ht="30" customHeight="1" x14ac:dyDescent="0.25">
      <c r="B5" s="2082"/>
      <c r="C5" s="2098"/>
      <c r="D5" s="2083"/>
      <c r="E5" s="2093"/>
      <c r="F5" s="2094"/>
      <c r="G5" s="3195"/>
      <c r="H5" s="3197"/>
      <c r="I5" s="2150" t="s">
        <v>14759</v>
      </c>
      <c r="J5" s="2151" t="s">
        <v>14760</v>
      </c>
    </row>
    <row r="6" spans="2:13" ht="15.75" thickBot="1" x14ac:dyDescent="0.3">
      <c r="B6" s="2095" t="s">
        <v>10888</v>
      </c>
      <c r="C6" s="2099" t="s">
        <v>10889</v>
      </c>
      <c r="D6" s="2096" t="s">
        <v>10890</v>
      </c>
      <c r="E6" s="2089" t="s">
        <v>332</v>
      </c>
      <c r="F6" s="1960" t="s">
        <v>416</v>
      </c>
      <c r="G6" s="2156" t="s">
        <v>443</v>
      </c>
      <c r="H6" s="2157" t="s">
        <v>120</v>
      </c>
      <c r="I6" s="2158">
        <v>1</v>
      </c>
      <c r="J6" s="2159">
        <v>2</v>
      </c>
    </row>
    <row r="7" spans="2:13" ht="19.5" customHeight="1" x14ac:dyDescent="0.25">
      <c r="B7" s="2079"/>
      <c r="C7" s="2100"/>
      <c r="D7" s="2070"/>
      <c r="E7" s="2090" t="s">
        <v>5104</v>
      </c>
      <c r="F7" s="1961" t="s">
        <v>5105</v>
      </c>
      <c r="G7" s="2152" t="s">
        <v>112</v>
      </c>
      <c r="H7" s="2160">
        <v>1</v>
      </c>
      <c r="I7" s="1963"/>
      <c r="J7" s="1964"/>
    </row>
    <row r="8" spans="2:13" ht="19.5" customHeight="1" x14ac:dyDescent="0.25">
      <c r="B8" s="2080"/>
      <c r="C8" s="2101"/>
      <c r="D8" s="2081"/>
      <c r="E8" s="2090" t="s">
        <v>5106</v>
      </c>
      <c r="F8" s="1961" t="s">
        <v>5107</v>
      </c>
      <c r="G8" s="2153" t="s">
        <v>113</v>
      </c>
      <c r="H8" s="2160">
        <v>2</v>
      </c>
      <c r="I8" s="1965"/>
      <c r="J8" s="1966"/>
    </row>
    <row r="9" spans="2:13" ht="19.5" customHeight="1" x14ac:dyDescent="0.25">
      <c r="B9" s="2080"/>
      <c r="C9" s="2101"/>
      <c r="D9" s="2081"/>
      <c r="E9" s="2090" t="s">
        <v>5108</v>
      </c>
      <c r="F9" s="1961" t="s">
        <v>5109</v>
      </c>
      <c r="G9" s="2153" t="s">
        <v>114</v>
      </c>
      <c r="H9" s="2160">
        <v>3</v>
      </c>
      <c r="I9" s="1965"/>
      <c r="J9" s="1966"/>
      <c r="L9" s="2651" t="str">
        <f>IF(OR(L11&lt;&gt;"",M11&lt;&gt;""),"Stoc marfă și produse finite, conform bilanț","")</f>
        <v/>
      </c>
      <c r="M9" s="552"/>
    </row>
    <row r="10" spans="2:13" ht="19.5" customHeight="1" x14ac:dyDescent="0.25">
      <c r="B10" s="2080"/>
      <c r="C10" s="2101"/>
      <c r="D10" s="2081"/>
      <c r="E10" s="2090" t="s">
        <v>5110</v>
      </c>
      <c r="F10" s="1961" t="s">
        <v>5111</v>
      </c>
      <c r="G10" s="2153" t="s">
        <v>115</v>
      </c>
      <c r="H10" s="2160">
        <v>4</v>
      </c>
      <c r="I10" s="1965"/>
      <c r="J10" s="1966"/>
      <c r="L10" s="3019" t="str">
        <f>IF(OR(L11&lt;&gt;"",M11&lt;&gt;""),"Sold inițial","")</f>
        <v/>
      </c>
      <c r="M10" s="3020" t="str">
        <f>IF(OR(L11&lt;&gt;"",M11&lt;&gt;""),"Sold final","")</f>
        <v/>
      </c>
    </row>
    <row r="11" spans="2:13" ht="19.5" customHeight="1" x14ac:dyDescent="0.25">
      <c r="B11" s="2080"/>
      <c r="C11" s="2101"/>
      <c r="D11" s="2081"/>
      <c r="E11" s="2090" t="s">
        <v>5112</v>
      </c>
      <c r="F11" s="1961" t="s">
        <v>5113</v>
      </c>
      <c r="G11" s="2153" t="s">
        <v>116</v>
      </c>
      <c r="H11" s="2160">
        <v>5</v>
      </c>
      <c r="I11" s="1965"/>
      <c r="J11" s="1966"/>
      <c r="L11" s="2658"/>
      <c r="M11" s="2658"/>
    </row>
    <row r="12" spans="2:13" ht="19.5" customHeight="1" x14ac:dyDescent="0.25">
      <c r="B12" s="2080"/>
      <c r="C12" s="2101"/>
      <c r="D12" s="2081"/>
      <c r="E12" s="2090" t="s">
        <v>5114</v>
      </c>
      <c r="F12" s="1961" t="s">
        <v>5115</v>
      </c>
      <c r="G12" s="2153" t="s">
        <v>117</v>
      </c>
      <c r="H12" s="2160">
        <v>6</v>
      </c>
      <c r="I12" s="1965"/>
      <c r="J12" s="1966"/>
    </row>
    <row r="13" spans="2:13" ht="19.5" customHeight="1" x14ac:dyDescent="0.25">
      <c r="B13" s="2080"/>
      <c r="C13" s="2101"/>
      <c r="D13" s="2081"/>
      <c r="E13" s="2090" t="s">
        <v>9799</v>
      </c>
      <c r="F13" s="1961" t="s">
        <v>9800</v>
      </c>
      <c r="G13" s="2153" t="s">
        <v>9798</v>
      </c>
      <c r="H13" s="2160">
        <v>7</v>
      </c>
      <c r="I13" s="1965"/>
      <c r="J13" s="1966"/>
    </row>
    <row r="14" spans="2:13" ht="19.5" customHeight="1" x14ac:dyDescent="0.25">
      <c r="B14" s="2082"/>
      <c r="C14" s="2098"/>
      <c r="D14" s="2083"/>
      <c r="E14" s="2091" t="s">
        <v>9801</v>
      </c>
      <c r="F14" s="2084" t="s">
        <v>9802</v>
      </c>
      <c r="G14" s="2154" t="s">
        <v>10885</v>
      </c>
      <c r="H14" s="2160">
        <v>8</v>
      </c>
      <c r="I14" s="1967">
        <f>SUM(I7:I13)</f>
        <v>0</v>
      </c>
      <c r="J14" s="1968">
        <f>SUM(J7:J13)</f>
        <v>0</v>
      </c>
      <c r="L14" s="2651" t="str">
        <f>IF(OR(L16&lt;&gt;"",M16&lt;&gt;""),"Total stocuri, conform bilanț","")</f>
        <v/>
      </c>
      <c r="M14" s="552"/>
    </row>
    <row r="15" spans="2:13" ht="19.5" customHeight="1" x14ac:dyDescent="0.25">
      <c r="B15" s="2080"/>
      <c r="C15" s="2101"/>
      <c r="D15" s="2081"/>
      <c r="E15" s="2090" t="s">
        <v>9787</v>
      </c>
      <c r="F15" s="1961" t="s">
        <v>9788</v>
      </c>
      <c r="G15" s="2153" t="s">
        <v>9783</v>
      </c>
      <c r="H15" s="2160">
        <v>9</v>
      </c>
      <c r="I15" s="1965"/>
      <c r="J15" s="1966"/>
      <c r="L15" s="3019" t="str">
        <f>IF(OR(L16&lt;&gt;"",M16&lt;&gt;""),"Sold inițial","")</f>
        <v/>
      </c>
      <c r="M15" s="3020" t="str">
        <f>IF(OR(L16&lt;&gt;"",M16&lt;&gt;""),"Sold final","")</f>
        <v/>
      </c>
    </row>
    <row r="16" spans="2:13" ht="19.5" customHeight="1" thickBot="1" x14ac:dyDescent="0.3">
      <c r="B16" s="2085"/>
      <c r="C16" s="2102"/>
      <c r="D16" s="2074"/>
      <c r="E16" s="2092" t="s">
        <v>5116</v>
      </c>
      <c r="F16" s="1962" t="s">
        <v>5117</v>
      </c>
      <c r="G16" s="2155" t="s">
        <v>10886</v>
      </c>
      <c r="H16" s="2161">
        <v>10</v>
      </c>
      <c r="I16" s="1969">
        <f>I14+I15</f>
        <v>0</v>
      </c>
      <c r="J16" s="1970">
        <f>J14+J15</f>
        <v>0</v>
      </c>
      <c r="L16" s="2658"/>
      <c r="M16" s="2658"/>
    </row>
  </sheetData>
  <sheetProtection algorithmName="SHA-512" hashValue="jkeE7Vowz2q6uHPM+egeRwGomeuLuPaPr38oRuPEXMhkr+qvoN6iDqQUsE9iSpAEUyLMkW6mPeIHxMe+KgaAYQ==" saltValue="C5n/6bT84VdDwRzYgMa8Dg==" spinCount="100000" sheet="1" objects="1" scenarios="1"/>
  <mergeCells count="5">
    <mergeCell ref="G2:J2"/>
    <mergeCell ref="G3:J3"/>
    <mergeCell ref="G4:G5"/>
    <mergeCell ref="H4:H5"/>
    <mergeCell ref="I4:J4"/>
  </mergeCells>
  <conditionalFormatting sqref="L14:M16">
    <cfRule type="expression" dxfId="352" priority="2">
      <formula>OR($L$16&lt;&gt;"",$M$16&lt;&gt;"")</formula>
    </cfRule>
  </conditionalFormatting>
  <conditionalFormatting sqref="L9:M11">
    <cfRule type="expression" dxfId="351" priority="1">
      <formula>OR($L$11&lt;&gt;"",$M$11&lt;&gt;"")</formula>
    </cfRule>
  </conditionalFormatting>
  <dataValidations count="2">
    <dataValidation type="whole" operator="greaterThanOrEqual" allowBlank="1" showInputMessage="1" showErrorMessage="1" errorTitle="EROARE!!!!1" error="iNRODUCETI UN NUMAR POZITIV" sqref="I7:I13 I15 F7:F15 J7:J15" xr:uid="{00000000-0002-0000-0700-000000000000}">
      <formula1>0</formula1>
    </dataValidation>
    <dataValidation type="whole" operator="greaterThanOrEqual" allowBlank="1" showInputMessage="1" showErrorMessage="1" errorTitle="INS" error="Acesta celula _x000a_nu se completeaza." sqref="I14" xr:uid="{00000000-0002-0000-0700-000001000000}">
      <formula1>0</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8"/>
  <dimension ref="A1:BA52"/>
  <sheetViews>
    <sheetView workbookViewId="0">
      <selection activeCell="B8" sqref="B8"/>
    </sheetView>
  </sheetViews>
  <sheetFormatPr defaultColWidth="9" defaultRowHeight="15" x14ac:dyDescent="0.25"/>
  <cols>
    <col min="1" max="1" width="5.625" style="77" customWidth="1"/>
    <col min="2" max="2" width="9.375" style="77" customWidth="1"/>
    <col min="3" max="5" width="9" style="77" hidden="1" customWidth="1"/>
    <col min="6" max="6" width="50.625" style="77" customWidth="1"/>
    <col min="7" max="24" width="18.75" style="77" customWidth="1"/>
    <col min="25" max="25" width="3.625" style="77" hidden="1" customWidth="1"/>
    <col min="26" max="37" width="8.625" style="1583" hidden="1" customWidth="1"/>
    <col min="38" max="38" width="3.625" style="1583" hidden="1" customWidth="1"/>
    <col min="39" max="39" width="27.75" style="1583" hidden="1" customWidth="1"/>
    <col min="40" max="40" width="20.625" style="1583" hidden="1" customWidth="1"/>
    <col min="41" max="41" width="15.625" style="1603" hidden="1" customWidth="1"/>
    <col min="42" max="42" width="3.625" style="1583" hidden="1" customWidth="1"/>
    <col min="43" max="43" width="22.75" style="1583" hidden="1" customWidth="1"/>
    <col min="44" max="44" width="8.75" style="1650" hidden="1" customWidth="1"/>
    <col min="45" max="47" width="14.625" style="1606" hidden="1" customWidth="1"/>
    <col min="48" max="48" width="3.625" style="1583" hidden="1" customWidth="1"/>
    <col min="49" max="52" width="9" style="1583"/>
    <col min="53" max="16384" width="9" style="77"/>
  </cols>
  <sheetData>
    <row r="1" spans="1:53" s="413" customFormat="1" ht="39.950000000000003" customHeight="1" thickBot="1" x14ac:dyDescent="0.3">
      <c r="A1" s="492" t="s">
        <v>5118</v>
      </c>
      <c r="B1" s="493"/>
      <c r="C1" s="494"/>
      <c r="D1" s="494"/>
      <c r="E1" s="494"/>
      <c r="F1" s="493"/>
      <c r="G1" s="495"/>
      <c r="H1" s="495"/>
      <c r="I1" s="496"/>
      <c r="J1" s="495"/>
      <c r="K1" s="495"/>
      <c r="L1" s="497"/>
      <c r="M1" s="497"/>
      <c r="N1" s="497"/>
      <c r="O1" s="497"/>
      <c r="P1" s="497"/>
      <c r="Q1" s="497"/>
      <c r="R1" s="497"/>
      <c r="S1" s="497"/>
      <c r="T1" s="496"/>
      <c r="U1" s="496"/>
      <c r="V1" s="496"/>
      <c r="W1" s="496"/>
      <c r="X1" s="496"/>
      <c r="Y1" s="498"/>
      <c r="Z1" s="1584"/>
      <c r="AA1" s="1584"/>
      <c r="AB1" s="1584"/>
      <c r="AC1" s="1584"/>
      <c r="AD1" s="1584"/>
      <c r="AE1" s="1584"/>
      <c r="AF1" s="1584"/>
      <c r="AG1" s="1584"/>
      <c r="AH1" s="1584"/>
      <c r="AI1" s="1584"/>
      <c r="AJ1" s="1584"/>
      <c r="AK1" s="1584"/>
      <c r="AL1" s="1584"/>
      <c r="AM1" s="1584"/>
      <c r="AN1" s="1584"/>
      <c r="AO1" s="1601"/>
      <c r="AP1" s="1584"/>
      <c r="AQ1" s="1584"/>
      <c r="AR1" s="1643"/>
      <c r="AS1" s="1604"/>
      <c r="AT1" s="1604"/>
      <c r="AU1" s="1604"/>
      <c r="AV1" s="1584"/>
      <c r="AW1" s="1585"/>
      <c r="AX1" s="1585"/>
      <c r="AY1" s="1585"/>
      <c r="AZ1" s="1585"/>
      <c r="BA1" s="499"/>
    </row>
    <row r="2" spans="1:53" s="413" customFormat="1" ht="15.75" thickBot="1" x14ac:dyDescent="0.3">
      <c r="A2" s="497"/>
      <c r="B2" s="500"/>
      <c r="C2" s="501"/>
      <c r="D2" s="502"/>
      <c r="E2" s="502"/>
      <c r="F2" s="500"/>
      <c r="G2" s="497"/>
      <c r="H2" s="497"/>
      <c r="I2" s="497"/>
      <c r="J2" s="497"/>
      <c r="K2" s="497"/>
      <c r="L2" s="497"/>
      <c r="M2" s="497"/>
      <c r="N2" s="497"/>
      <c r="O2" s="497"/>
      <c r="P2" s="497"/>
      <c r="Q2" s="497"/>
      <c r="R2" s="497"/>
      <c r="S2" s="497"/>
      <c r="T2" s="497"/>
      <c r="U2" s="497"/>
      <c r="V2" s="497"/>
      <c r="W2" s="497"/>
      <c r="X2" s="503" t="s">
        <v>5119</v>
      </c>
      <c r="Y2" s="499"/>
      <c r="Z2" s="1585"/>
      <c r="AA2" s="1585"/>
      <c r="AB2" s="1585"/>
      <c r="AC2" s="1585"/>
      <c r="AD2" s="1585"/>
      <c r="AE2" s="1585"/>
      <c r="AF2" s="1585"/>
      <c r="AG2" s="1585"/>
      <c r="AH2" s="1585"/>
      <c r="AI2" s="1585"/>
      <c r="AJ2" s="1585"/>
      <c r="AK2" s="1585"/>
      <c r="AL2" s="1585"/>
      <c r="AM2" s="1585"/>
      <c r="AN2" s="1585"/>
      <c r="AO2" s="1602"/>
      <c r="AP2" s="1585"/>
      <c r="AQ2" s="1585"/>
      <c r="AR2" s="1644"/>
      <c r="AS2" s="1605"/>
      <c r="AT2" s="1605"/>
      <c r="AU2" s="1605"/>
      <c r="AV2" s="1585"/>
      <c r="AW2" s="1585"/>
      <c r="AX2" s="1585"/>
      <c r="AY2" s="1585"/>
      <c r="AZ2" s="1585"/>
      <c r="BA2" s="499"/>
    </row>
    <row r="3" spans="1:53" s="413" customFormat="1" ht="60" customHeight="1" x14ac:dyDescent="0.25">
      <c r="A3" s="3202" t="s">
        <v>5080</v>
      </c>
      <c r="B3" s="3204" t="s">
        <v>5120</v>
      </c>
      <c r="C3" s="504"/>
      <c r="D3" s="505"/>
      <c r="E3" s="506"/>
      <c r="F3" s="3206" t="s">
        <v>5121</v>
      </c>
      <c r="G3" s="3200" t="s">
        <v>5122</v>
      </c>
      <c r="H3" s="3208"/>
      <c r="I3" s="3209" t="s">
        <v>5123</v>
      </c>
      <c r="J3" s="3200" t="s">
        <v>5124</v>
      </c>
      <c r="K3" s="3201"/>
      <c r="L3" s="3200" t="s">
        <v>5125</v>
      </c>
      <c r="M3" s="3201"/>
      <c r="N3" s="3208" t="s">
        <v>5126</v>
      </c>
      <c r="O3" s="3208"/>
      <c r="P3" s="3202" t="s">
        <v>5127</v>
      </c>
      <c r="Q3" s="3204" t="s">
        <v>5128</v>
      </c>
      <c r="R3" s="3215" t="s">
        <v>5129</v>
      </c>
      <c r="S3" s="3209" t="s">
        <v>5130</v>
      </c>
      <c r="T3" s="3211" t="s">
        <v>5131</v>
      </c>
      <c r="U3" s="3213" t="s">
        <v>5132</v>
      </c>
      <c r="V3" s="3214"/>
      <c r="W3" s="3204" t="s">
        <v>5554</v>
      </c>
      <c r="X3" s="3215" t="s">
        <v>5133</v>
      </c>
      <c r="Y3" s="499"/>
      <c r="Z3" s="1585"/>
      <c r="AA3" s="1612" t="str">
        <f>IF(B8="","",IF(Z8="COM",Z8&amp;IF(OR(B8=4511,B8=4519,B8=4540),"X",IF(OR(B8=4532,B8&gt;=4711),"A","R")),""))</f>
        <v/>
      </c>
      <c r="AB3" s="499"/>
      <c r="AC3" s="1585"/>
      <c r="AD3" s="1585"/>
      <c r="AE3" s="1585"/>
      <c r="AF3" s="1585"/>
      <c r="AG3" s="1585"/>
      <c r="AH3" s="1585"/>
      <c r="AI3" s="1585"/>
      <c r="AJ3" s="1585"/>
      <c r="AK3" s="1585"/>
      <c r="AL3" s="1585"/>
      <c r="AM3" s="1585"/>
      <c r="AN3" s="1585"/>
      <c r="AO3" s="1602"/>
      <c r="AP3" s="1585"/>
      <c r="AQ3" s="1585"/>
      <c r="AR3" s="1644"/>
      <c r="AS3" s="1605"/>
      <c r="AT3" s="1605"/>
      <c r="AU3" s="1605"/>
      <c r="AV3" s="1585"/>
      <c r="AW3" s="1585"/>
      <c r="AX3" s="1585"/>
      <c r="AY3" s="1585"/>
      <c r="AZ3" s="1585"/>
      <c r="BA3" s="499"/>
    </row>
    <row r="4" spans="1:53" s="413" customFormat="1" ht="39.950000000000003" customHeight="1" thickBot="1" x14ac:dyDescent="0.3">
      <c r="A4" s="3203"/>
      <c r="B4" s="3205"/>
      <c r="C4" s="507"/>
      <c r="D4" s="508"/>
      <c r="E4" s="509"/>
      <c r="F4" s="3207"/>
      <c r="G4" s="510" t="s">
        <v>5134</v>
      </c>
      <c r="H4" s="511" t="s">
        <v>5555</v>
      </c>
      <c r="I4" s="3210"/>
      <c r="J4" s="512" t="s">
        <v>5185</v>
      </c>
      <c r="K4" s="513" t="s">
        <v>5135</v>
      </c>
      <c r="L4" s="512" t="s">
        <v>5185</v>
      </c>
      <c r="M4" s="513" t="s">
        <v>5135</v>
      </c>
      <c r="N4" s="512" t="s">
        <v>5185</v>
      </c>
      <c r="O4" s="513" t="s">
        <v>5135</v>
      </c>
      <c r="P4" s="3217"/>
      <c r="Q4" s="3205"/>
      <c r="R4" s="3216"/>
      <c r="S4" s="3210"/>
      <c r="T4" s="3212"/>
      <c r="U4" s="514" t="s">
        <v>121</v>
      </c>
      <c r="V4" s="511" t="s">
        <v>5556</v>
      </c>
      <c r="W4" s="3205"/>
      <c r="X4" s="3216"/>
      <c r="Z4" s="1607" t="s">
        <v>426</v>
      </c>
      <c r="AA4" s="1608" t="s">
        <v>5136</v>
      </c>
      <c r="AB4" s="1608" t="s">
        <v>5137</v>
      </c>
      <c r="AC4" s="1608" t="s">
        <v>5138</v>
      </c>
      <c r="AD4" s="1608" t="s">
        <v>5139</v>
      </c>
      <c r="AE4" s="1608" t="s">
        <v>5140</v>
      </c>
      <c r="AF4" s="1607" t="s">
        <v>431</v>
      </c>
      <c r="AG4" s="1608" t="s">
        <v>5141</v>
      </c>
      <c r="AH4" s="1608" t="s">
        <v>5142</v>
      </c>
      <c r="AI4" s="1608" t="s">
        <v>5143</v>
      </c>
      <c r="AJ4" s="1608" t="s">
        <v>440</v>
      </c>
      <c r="AK4" s="1608" t="s">
        <v>4960</v>
      </c>
      <c r="AL4" s="1585"/>
      <c r="AM4" s="1585"/>
      <c r="AN4" s="1585"/>
      <c r="AO4" s="1602"/>
      <c r="AP4" s="1585"/>
      <c r="AQ4" s="1585"/>
      <c r="AR4" s="1644"/>
      <c r="AS4" s="1605"/>
      <c r="AT4" s="1605"/>
      <c r="AU4" s="1605"/>
      <c r="AV4" s="1585"/>
      <c r="AW4" s="1585"/>
      <c r="AX4" s="1585"/>
      <c r="AY4" s="1585"/>
      <c r="AZ4" s="1585"/>
      <c r="BA4" s="499"/>
    </row>
    <row r="5" spans="1:53" s="413" customFormat="1" ht="13.5" customHeight="1" x14ac:dyDescent="0.25">
      <c r="A5" s="515"/>
      <c r="B5" s="516"/>
      <c r="C5" s="517"/>
      <c r="D5" s="518"/>
      <c r="E5" s="518"/>
      <c r="F5" s="519" t="s">
        <v>119</v>
      </c>
      <c r="G5" s="520" t="s">
        <v>5144</v>
      </c>
      <c r="H5" s="521" t="s">
        <v>5145</v>
      </c>
      <c r="I5" s="522" t="s">
        <v>5146</v>
      </c>
      <c r="J5" s="520" t="s">
        <v>5147</v>
      </c>
      <c r="K5" s="523" t="s">
        <v>5148</v>
      </c>
      <c r="L5" s="520" t="s">
        <v>5149</v>
      </c>
      <c r="M5" s="523" t="s">
        <v>5150</v>
      </c>
      <c r="N5" s="524" t="s">
        <v>5151</v>
      </c>
      <c r="O5" s="521" t="s">
        <v>5152</v>
      </c>
      <c r="P5" s="520" t="s">
        <v>5153</v>
      </c>
      <c r="Q5" s="524" t="s">
        <v>5154</v>
      </c>
      <c r="R5" s="523" t="s">
        <v>5155</v>
      </c>
      <c r="S5" s="525" t="s">
        <v>5156</v>
      </c>
      <c r="T5" s="524" t="s">
        <v>5157</v>
      </c>
      <c r="U5" s="524" t="s">
        <v>5158</v>
      </c>
      <c r="V5" s="521" t="s">
        <v>5159</v>
      </c>
      <c r="W5" s="526" t="s">
        <v>5160</v>
      </c>
      <c r="X5" s="527" t="s">
        <v>5161</v>
      </c>
      <c r="Z5" s="1638" t="s">
        <v>9931</v>
      </c>
      <c r="AA5" s="1638" t="s">
        <v>9931</v>
      </c>
      <c r="AB5" s="1638" t="s">
        <v>9931</v>
      </c>
      <c r="AC5" s="1638" t="s">
        <v>9931</v>
      </c>
      <c r="AD5" s="1638" t="s">
        <v>9931</v>
      </c>
      <c r="AE5" s="1638" t="s">
        <v>9931</v>
      </c>
      <c r="AF5" s="1638" t="s">
        <v>9931</v>
      </c>
      <c r="AG5" s="1638" t="s">
        <v>9931</v>
      </c>
      <c r="AH5" s="1638" t="s">
        <v>9931</v>
      </c>
      <c r="AI5" s="1638" t="s">
        <v>9931</v>
      </c>
      <c r="AJ5" s="1638" t="s">
        <v>9931</v>
      </c>
      <c r="AK5" s="1638" t="s">
        <v>9931</v>
      </c>
      <c r="AL5" s="1585"/>
      <c r="AM5" s="1585"/>
      <c r="AN5" s="1585"/>
      <c r="AO5" s="1602"/>
      <c r="AP5" s="1585"/>
      <c r="AQ5" s="1585"/>
      <c r="AR5" s="1644"/>
      <c r="AS5" s="1605"/>
      <c r="AT5" s="1605"/>
      <c r="AU5" s="1605"/>
      <c r="AV5" s="1585"/>
      <c r="AW5" s="1585"/>
      <c r="AX5" s="1585"/>
      <c r="AY5" s="1585"/>
      <c r="AZ5" s="1585"/>
      <c r="BA5" s="499"/>
    </row>
    <row r="6" spans="1:53" s="413" customFormat="1" ht="15.75" thickBot="1" x14ac:dyDescent="0.3">
      <c r="A6" s="528" t="s">
        <v>443</v>
      </c>
      <c r="B6" s="529" t="s">
        <v>120</v>
      </c>
      <c r="C6" s="530"/>
      <c r="D6" s="531"/>
      <c r="E6" s="531"/>
      <c r="F6" s="532" t="s">
        <v>332</v>
      </c>
      <c r="G6" s="528">
        <v>1</v>
      </c>
      <c r="H6" s="533">
        <v>2</v>
      </c>
      <c r="I6" s="534">
        <v>3</v>
      </c>
      <c r="J6" s="528">
        <v>4</v>
      </c>
      <c r="K6" s="535">
        <v>5</v>
      </c>
      <c r="L6" s="528">
        <v>6</v>
      </c>
      <c r="M6" s="535">
        <v>7</v>
      </c>
      <c r="N6" s="536">
        <v>8</v>
      </c>
      <c r="O6" s="533">
        <v>9</v>
      </c>
      <c r="P6" s="528">
        <v>10</v>
      </c>
      <c r="Q6" s="536">
        <v>11</v>
      </c>
      <c r="R6" s="535">
        <v>12</v>
      </c>
      <c r="S6" s="534">
        <v>13</v>
      </c>
      <c r="T6" s="536">
        <v>14</v>
      </c>
      <c r="U6" s="536">
        <v>15</v>
      </c>
      <c r="V6" s="536">
        <v>16</v>
      </c>
      <c r="W6" s="533">
        <v>17</v>
      </c>
      <c r="X6" s="537">
        <v>18</v>
      </c>
      <c r="Z6" s="1609">
        <v>3</v>
      </c>
      <c r="AA6" s="1609">
        <v>4</v>
      </c>
      <c r="AB6" s="1609">
        <v>5</v>
      </c>
      <c r="AC6" s="1609">
        <v>6</v>
      </c>
      <c r="AD6" s="1609">
        <v>7</v>
      </c>
      <c r="AE6" s="1609">
        <v>8</v>
      </c>
      <c r="AF6" s="1609">
        <v>9</v>
      </c>
      <c r="AG6" s="1609">
        <v>10</v>
      </c>
      <c r="AH6" s="1609">
        <v>11</v>
      </c>
      <c r="AI6" s="1609">
        <v>12</v>
      </c>
      <c r="AJ6" s="1609">
        <v>18</v>
      </c>
      <c r="AK6" s="1609">
        <v>20</v>
      </c>
      <c r="AL6" s="1585"/>
      <c r="AM6" s="1585"/>
      <c r="AN6" s="1585"/>
      <c r="AO6" s="1602"/>
      <c r="AP6" s="1585"/>
      <c r="AQ6" s="1585"/>
      <c r="AR6" s="1644"/>
      <c r="AS6" s="1605"/>
      <c r="AT6" s="1605"/>
      <c r="AU6" s="1605"/>
      <c r="AV6" s="1585"/>
      <c r="AW6" s="1585"/>
      <c r="AX6" s="1585"/>
      <c r="AY6" s="1585"/>
      <c r="AZ6" s="1585"/>
      <c r="BA6" s="499"/>
    </row>
    <row r="7" spans="1:53" s="413" customFormat="1" ht="30" customHeight="1" x14ac:dyDescent="0.25">
      <c r="A7" s="1260">
        <v>1</v>
      </c>
      <c r="B7" s="2614">
        <v>9999</v>
      </c>
      <c r="C7" s="538"/>
      <c r="D7" s="539"/>
      <c r="E7" s="539"/>
      <c r="F7" s="2500" t="s">
        <v>121</v>
      </c>
      <c r="G7" s="540">
        <f>SUM(G$8:G$36)</f>
        <v>0</v>
      </c>
      <c r="H7" s="541">
        <f>SUM(H$8:H$36)</f>
        <v>0</v>
      </c>
      <c r="I7" s="542">
        <f t="shared" ref="I7:S7" si="0">SUM(I$8:I$36)</f>
        <v>0</v>
      </c>
      <c r="J7" s="540">
        <f t="shared" si="0"/>
        <v>0</v>
      </c>
      <c r="K7" s="543">
        <f t="shared" si="0"/>
        <v>0</v>
      </c>
      <c r="L7" s="540">
        <f t="shared" si="0"/>
        <v>0</v>
      </c>
      <c r="M7" s="543">
        <f t="shared" si="0"/>
        <v>0</v>
      </c>
      <c r="N7" s="544">
        <f t="shared" si="0"/>
        <v>0</v>
      </c>
      <c r="O7" s="545">
        <f t="shared" si="0"/>
        <v>0</v>
      </c>
      <c r="P7" s="540">
        <f t="shared" si="0"/>
        <v>0</v>
      </c>
      <c r="Q7" s="546">
        <f t="shared" si="0"/>
        <v>0</v>
      </c>
      <c r="R7" s="543">
        <f>SUM(R$8:R$36)</f>
        <v>0</v>
      </c>
      <c r="S7" s="542">
        <f t="shared" si="0"/>
        <v>0</v>
      </c>
      <c r="T7" s="544">
        <f>SUM(T$8:T$36)</f>
        <v>0</v>
      </c>
      <c r="U7" s="546">
        <f>SUM(U$8:U$36)</f>
        <v>0</v>
      </c>
      <c r="V7" s="546">
        <f>SUM(V$8:V$36)</f>
        <v>0</v>
      </c>
      <c r="W7" s="546">
        <f>SUM(W$8:W$36)</f>
        <v>0</v>
      </c>
      <c r="X7" s="543">
        <f>SUM(X$8:X$36)</f>
        <v>0</v>
      </c>
      <c r="Z7" s="1617" t="s">
        <v>121</v>
      </c>
      <c r="AA7" s="1617" t="s">
        <v>9931</v>
      </c>
      <c r="AB7" s="1617" t="s">
        <v>9931</v>
      </c>
      <c r="AC7" s="1617" t="s">
        <v>9931</v>
      </c>
      <c r="AD7" s="1617" t="s">
        <v>9931</v>
      </c>
      <c r="AE7" s="1617" t="s">
        <v>9931</v>
      </c>
      <c r="AF7" s="1617" t="s">
        <v>9931</v>
      </c>
      <c r="AG7" s="1617" t="s">
        <v>9931</v>
      </c>
      <c r="AH7" s="1617" t="s">
        <v>9931</v>
      </c>
      <c r="AI7" s="1617" t="s">
        <v>9931</v>
      </c>
      <c r="AJ7" s="1617" t="s">
        <v>9931</v>
      </c>
      <c r="AK7" s="1617" t="s">
        <v>9931</v>
      </c>
      <c r="AL7" s="1585"/>
      <c r="AM7" s="1615" t="s">
        <v>1270</v>
      </c>
      <c r="AN7" s="1615" t="s">
        <v>9932</v>
      </c>
      <c r="AO7" s="1616" t="s">
        <v>44</v>
      </c>
      <c r="AP7" s="1585"/>
      <c r="AQ7" s="1615" t="s">
        <v>426</v>
      </c>
      <c r="AR7" s="1615" t="s">
        <v>9948</v>
      </c>
      <c r="AS7" s="1616" t="s">
        <v>5169</v>
      </c>
      <c r="AT7" s="1616" t="s">
        <v>5170</v>
      </c>
      <c r="AU7" s="1616" t="s">
        <v>9949</v>
      </c>
      <c r="AV7" s="1585"/>
      <c r="AW7" s="1585"/>
      <c r="AX7" s="1585"/>
      <c r="AY7" s="1585"/>
      <c r="AZ7" s="1585"/>
      <c r="BA7" s="499"/>
    </row>
    <row r="8" spans="1:53" s="413" customFormat="1" ht="30" customHeight="1" x14ac:dyDescent="0.25">
      <c r="A8" s="1260">
        <v>2</v>
      </c>
      <c r="B8" s="556"/>
      <c r="C8" s="557">
        <f>COUNTIF(Anexa!D$2:D$597,B8)</f>
        <v>0</v>
      </c>
      <c r="D8" s="558">
        <f t="shared" ref="D8:D36" si="1">IF(LEN(B8)&lt;3,-1,1)</f>
        <v>-1</v>
      </c>
      <c r="E8" s="558">
        <f t="shared" ref="E8:E36" si="2">COUNTIF(B$8:B$36,B8)</f>
        <v>0</v>
      </c>
      <c r="F8" s="547" t="str">
        <f>IF(B8&lt;&gt;"",IF((C8=1)*AND(D8=1),VLOOKUP(B8,Anexa!D$1:E$597,2,FALSE),"Ati introdus codul CAEN greşit!!!"),"")</f>
        <v/>
      </c>
      <c r="G8" s="559"/>
      <c r="H8" s="560"/>
      <c r="I8" s="561"/>
      <c r="J8" s="559"/>
      <c r="K8" s="562"/>
      <c r="L8" s="559"/>
      <c r="M8" s="562"/>
      <c r="N8" s="563"/>
      <c r="O8" s="560"/>
      <c r="P8" s="559"/>
      <c r="Q8" s="563"/>
      <c r="R8" s="562"/>
      <c r="S8" s="561"/>
      <c r="T8" s="563"/>
      <c r="U8" s="563"/>
      <c r="V8" s="563"/>
      <c r="W8" s="560"/>
      <c r="X8" s="402"/>
      <c r="Z8" s="1610" t="str">
        <f t="shared" ref="Z8:Z36" ca="1" si="3">IF($B8="","",VLOOKUP($B8,INDIRECT($AO$26),Z$6,FALSE))</f>
        <v/>
      </c>
      <c r="AA8" s="1610" t="str">
        <f t="shared" ref="AA8:AA36" ca="1" si="4">IF($B8="","",IF(VLOOKUP($B8,INDIRECT($AO$26),AA$6,FALSE)=0,"",VLOOKUP($B8,INDIRECT($AO$26),AA$6,FALSE)))</f>
        <v/>
      </c>
      <c r="AB8" s="1610" t="str">
        <f t="shared" ref="AB8:AK17" ca="1" si="5">IF($B8="","",VLOOKUP($B8,INDIRECT($AO$26),AB$6,FALSE))</f>
        <v/>
      </c>
      <c r="AC8" s="1610" t="str">
        <f t="shared" ca="1" si="5"/>
        <v/>
      </c>
      <c r="AD8" s="1610" t="str">
        <f t="shared" ca="1" si="5"/>
        <v/>
      </c>
      <c r="AE8" s="1610" t="str">
        <f t="shared" ca="1" si="5"/>
        <v/>
      </c>
      <c r="AF8" s="1610" t="str">
        <f t="shared" ca="1" si="5"/>
        <v/>
      </c>
      <c r="AG8" s="1610" t="str">
        <f t="shared" ca="1" si="5"/>
        <v/>
      </c>
      <c r="AH8" s="1610" t="str">
        <f t="shared" ca="1" si="5"/>
        <v/>
      </c>
      <c r="AI8" s="1610" t="str">
        <f t="shared" ca="1" si="5"/>
        <v/>
      </c>
      <c r="AJ8" s="1610" t="str">
        <f t="shared" ca="1" si="5"/>
        <v/>
      </c>
      <c r="AK8" s="1610" t="str">
        <f t="shared" ca="1" si="5"/>
        <v/>
      </c>
      <c r="AL8" s="1585"/>
      <c r="AM8" s="1618" t="s">
        <v>9933</v>
      </c>
      <c r="AN8" s="1619" t="s">
        <v>4232</v>
      </c>
      <c r="AO8" s="1620">
        <f>'II.4.'!N6</f>
        <v>0</v>
      </c>
      <c r="AP8" s="1585"/>
      <c r="AQ8" s="1621" t="s">
        <v>9941</v>
      </c>
      <c r="AR8" s="1611" t="s">
        <v>445</v>
      </c>
      <c r="AS8" s="1622">
        <f ca="1">SUMIF(Z$8:Z$36,AR8,G$8:G$36)</f>
        <v>0</v>
      </c>
      <c r="AT8" s="1622"/>
      <c r="AU8" s="1622">
        <f ca="1">SUMIF(Z$8:Z$36,AR8,I$8:I$36)</f>
        <v>0</v>
      </c>
      <c r="AV8" s="1585"/>
      <c r="AW8" s="1585"/>
      <c r="AX8" s="1585"/>
      <c r="AY8" s="1585"/>
      <c r="AZ8" s="1585"/>
      <c r="BA8" s="499"/>
    </row>
    <row r="9" spans="1:53" s="413" customFormat="1" ht="30" customHeight="1" x14ac:dyDescent="0.25">
      <c r="A9" s="1260">
        <v>3</v>
      </c>
      <c r="B9" s="556"/>
      <c r="C9" s="557">
        <f>COUNTIF(Anexa!D$2:D$597,B9)</f>
        <v>0</v>
      </c>
      <c r="D9" s="558">
        <f t="shared" si="1"/>
        <v>-1</v>
      </c>
      <c r="E9" s="558">
        <f t="shared" si="2"/>
        <v>0</v>
      </c>
      <c r="F9" s="547" t="str">
        <f>IF(B9&lt;&gt;"",IF((C9=1)*AND(D9=1),VLOOKUP(B9,Anexa!D$1:E$597,2,FALSE),"Ati introdus codul CAEN greşit!!!"),"")</f>
        <v/>
      </c>
      <c r="G9" s="559"/>
      <c r="H9" s="560"/>
      <c r="I9" s="561"/>
      <c r="J9" s="559"/>
      <c r="K9" s="562"/>
      <c r="L9" s="559"/>
      <c r="M9" s="562"/>
      <c r="N9" s="563"/>
      <c r="O9" s="560"/>
      <c r="P9" s="559"/>
      <c r="Q9" s="563"/>
      <c r="R9" s="562"/>
      <c r="S9" s="561"/>
      <c r="T9" s="563"/>
      <c r="U9" s="563"/>
      <c r="V9" s="563"/>
      <c r="W9" s="560"/>
      <c r="X9" s="402"/>
      <c r="Z9" s="1610" t="str">
        <f t="shared" ca="1" si="3"/>
        <v/>
      </c>
      <c r="AA9" s="1610" t="str">
        <f t="shared" ca="1" si="4"/>
        <v/>
      </c>
      <c r="AB9" s="1610" t="str">
        <f t="shared" ca="1" si="5"/>
        <v/>
      </c>
      <c r="AC9" s="1610" t="str">
        <f t="shared" ca="1" si="5"/>
        <v/>
      </c>
      <c r="AD9" s="1610" t="str">
        <f t="shared" ca="1" si="5"/>
        <v/>
      </c>
      <c r="AE9" s="1610" t="str">
        <f t="shared" ca="1" si="5"/>
        <v/>
      </c>
      <c r="AF9" s="1610" t="str">
        <f t="shared" ca="1" si="5"/>
        <v/>
      </c>
      <c r="AG9" s="1610" t="str">
        <f t="shared" ca="1" si="5"/>
        <v/>
      </c>
      <c r="AH9" s="1610" t="str">
        <f t="shared" ca="1" si="5"/>
        <v/>
      </c>
      <c r="AI9" s="1610" t="str">
        <f t="shared" ca="1" si="5"/>
        <v/>
      </c>
      <c r="AJ9" s="1610" t="str">
        <f t="shared" ca="1" si="5"/>
        <v/>
      </c>
      <c r="AK9" s="1610" t="str">
        <f t="shared" ca="1" si="5"/>
        <v/>
      </c>
      <c r="AL9" s="1585"/>
      <c r="AM9" s="1618" t="s">
        <v>9934</v>
      </c>
      <c r="AN9" s="1619" t="s">
        <v>4239</v>
      </c>
      <c r="AO9" s="1620">
        <f>'II.4.'!N17</f>
        <v>0</v>
      </c>
      <c r="AP9" s="1585"/>
      <c r="AQ9" s="1621" t="s">
        <v>9942</v>
      </c>
      <c r="AR9" s="1611" t="s">
        <v>348</v>
      </c>
      <c r="AS9" s="1622">
        <f ca="1">SUMIF(Z$8:Z$36,AR9,G$8:G$36)</f>
        <v>0</v>
      </c>
      <c r="AT9" s="1622"/>
      <c r="AU9" s="1622">
        <f ca="1">SUMIF(Z$8:Z$36,AR9,I$8:I$36)</f>
        <v>0</v>
      </c>
      <c r="AV9" s="1585"/>
      <c r="AW9" s="1307"/>
      <c r="AX9" s="1585"/>
      <c r="AY9" s="1585"/>
      <c r="AZ9" s="1585"/>
      <c r="BA9" s="499"/>
    </row>
    <row r="10" spans="1:53" s="413" customFormat="1" ht="30" customHeight="1" x14ac:dyDescent="0.25">
      <c r="A10" s="1260">
        <v>4</v>
      </c>
      <c r="B10" s="556"/>
      <c r="C10" s="557">
        <f>COUNTIF(Anexa!D$2:D$597,B10)</f>
        <v>0</v>
      </c>
      <c r="D10" s="558">
        <f t="shared" si="1"/>
        <v>-1</v>
      </c>
      <c r="E10" s="558">
        <f t="shared" si="2"/>
        <v>0</v>
      </c>
      <c r="F10" s="547" t="str">
        <f>IF(B10&lt;&gt;"",IF((C10=1)*AND(D10=1),VLOOKUP(B10,Anexa!D$1:E$597,2,FALSE),"Ati introdus codul CAEN greşit!!!"),"")</f>
        <v/>
      </c>
      <c r="G10" s="559"/>
      <c r="H10" s="560"/>
      <c r="I10" s="561"/>
      <c r="J10" s="559"/>
      <c r="K10" s="562"/>
      <c r="L10" s="559"/>
      <c r="M10" s="562"/>
      <c r="N10" s="563"/>
      <c r="O10" s="560"/>
      <c r="P10" s="559"/>
      <c r="Q10" s="563"/>
      <c r="R10" s="562"/>
      <c r="S10" s="561"/>
      <c r="T10" s="563"/>
      <c r="U10" s="563"/>
      <c r="V10" s="563"/>
      <c r="W10" s="560"/>
      <c r="X10" s="402"/>
      <c r="Z10" s="1610" t="str">
        <f t="shared" ca="1" si="3"/>
        <v/>
      </c>
      <c r="AA10" s="1610" t="str">
        <f t="shared" ca="1" si="4"/>
        <v/>
      </c>
      <c r="AB10" s="1610" t="str">
        <f t="shared" ca="1" si="5"/>
        <v/>
      </c>
      <c r="AC10" s="1610" t="str">
        <f t="shared" ca="1" si="5"/>
        <v/>
      </c>
      <c r="AD10" s="1610" t="str">
        <f t="shared" ca="1" si="5"/>
        <v/>
      </c>
      <c r="AE10" s="1610" t="str">
        <f t="shared" ca="1" si="5"/>
        <v/>
      </c>
      <c r="AF10" s="1610" t="str">
        <f t="shared" ca="1" si="5"/>
        <v/>
      </c>
      <c r="AG10" s="1610" t="str">
        <f t="shared" ca="1" si="5"/>
        <v/>
      </c>
      <c r="AH10" s="1610" t="str">
        <f t="shared" ca="1" si="5"/>
        <v/>
      </c>
      <c r="AI10" s="1610" t="str">
        <f t="shared" ca="1" si="5"/>
        <v/>
      </c>
      <c r="AJ10" s="1610" t="str">
        <f t="shared" ca="1" si="5"/>
        <v/>
      </c>
      <c r="AK10" s="1610" t="str">
        <f t="shared" ca="1" si="5"/>
        <v/>
      </c>
      <c r="AL10" s="1585"/>
      <c r="AM10" s="1618" t="s">
        <v>9935</v>
      </c>
      <c r="AN10" s="1619" t="s">
        <v>4934</v>
      </c>
      <c r="AO10" s="1620">
        <f>'II.6.'!I9</f>
        <v>0</v>
      </c>
      <c r="AP10" s="1585"/>
      <c r="AQ10" s="1621" t="s">
        <v>9943</v>
      </c>
      <c r="AR10" s="1611" t="s">
        <v>753</v>
      </c>
      <c r="AS10" s="1622">
        <f ca="1">SUMIF(Z$8:Z$36,AR10,G$8:G$36)</f>
        <v>0</v>
      </c>
      <c r="AT10" s="1622"/>
      <c r="AU10" s="1622">
        <f ca="1">SUMIF(Z$8:Z$36,AR10,I$8:I$36)</f>
        <v>0</v>
      </c>
      <c r="AV10" s="1585"/>
      <c r="AW10" s="1585"/>
      <c r="AX10" s="1585"/>
      <c r="AY10" s="1585"/>
      <c r="AZ10" s="1585"/>
      <c r="BA10" s="499"/>
    </row>
    <row r="11" spans="1:53" s="413" customFormat="1" ht="30" customHeight="1" thickBot="1" x14ac:dyDescent="0.3">
      <c r="A11" s="1260">
        <v>5</v>
      </c>
      <c r="B11" s="556"/>
      <c r="C11" s="557">
        <f>COUNTIF(Anexa!D$2:D$597,B11)</f>
        <v>0</v>
      </c>
      <c r="D11" s="558">
        <f t="shared" si="1"/>
        <v>-1</v>
      </c>
      <c r="E11" s="558">
        <f t="shared" si="2"/>
        <v>0</v>
      </c>
      <c r="F11" s="547" t="str">
        <f>IF(B11&lt;&gt;"",IF((C11=1)*AND(D11=1),VLOOKUP(B11,Anexa!D$1:E$597,2,FALSE),"Ati introdus codul CAEN greşit!!!"),"")</f>
        <v/>
      </c>
      <c r="G11" s="559"/>
      <c r="H11" s="560"/>
      <c r="I11" s="561"/>
      <c r="J11" s="559"/>
      <c r="K11" s="562"/>
      <c r="L11" s="559"/>
      <c r="M11" s="562"/>
      <c r="N11" s="563"/>
      <c r="O11" s="560"/>
      <c r="P11" s="559"/>
      <c r="Q11" s="563"/>
      <c r="R11" s="562"/>
      <c r="S11" s="561"/>
      <c r="T11" s="563"/>
      <c r="U11" s="563"/>
      <c r="V11" s="563"/>
      <c r="W11" s="560"/>
      <c r="X11" s="402"/>
      <c r="Z11" s="1610" t="str">
        <f t="shared" ca="1" si="3"/>
        <v/>
      </c>
      <c r="AA11" s="1610" t="str">
        <f t="shared" ca="1" si="4"/>
        <v/>
      </c>
      <c r="AB11" s="1610" t="str">
        <f t="shared" ca="1" si="5"/>
        <v/>
      </c>
      <c r="AC11" s="1610" t="str">
        <f t="shared" ca="1" si="5"/>
        <v/>
      </c>
      <c r="AD11" s="1610" t="str">
        <f t="shared" ca="1" si="5"/>
        <v/>
      </c>
      <c r="AE11" s="1610" t="str">
        <f t="shared" ca="1" si="5"/>
        <v/>
      </c>
      <c r="AF11" s="1610" t="str">
        <f t="shared" ca="1" si="5"/>
        <v/>
      </c>
      <c r="AG11" s="1610" t="str">
        <f t="shared" ca="1" si="5"/>
        <v/>
      </c>
      <c r="AH11" s="1610" t="str">
        <f t="shared" ca="1" si="5"/>
        <v/>
      </c>
      <c r="AI11" s="1610" t="str">
        <f t="shared" ca="1" si="5"/>
        <v/>
      </c>
      <c r="AJ11" s="1610" t="str">
        <f t="shared" ca="1" si="5"/>
        <v/>
      </c>
      <c r="AK11" s="1610" t="str">
        <f t="shared" ca="1" si="5"/>
        <v/>
      </c>
      <c r="AL11" s="1585"/>
      <c r="AM11" s="1618" t="s">
        <v>9936</v>
      </c>
      <c r="AN11" s="1619" t="s">
        <v>4935</v>
      </c>
      <c r="AO11" s="1620">
        <f>'II.6.'!J9</f>
        <v>0</v>
      </c>
      <c r="AP11" s="1585"/>
      <c r="AQ11" s="1618" t="s">
        <v>9944</v>
      </c>
      <c r="AR11" s="1625" t="s">
        <v>723</v>
      </c>
      <c r="AS11" s="1623">
        <f ca="1">SUMIF(Z$8:Z$36,AR11,G$8:G$36)</f>
        <v>0</v>
      </c>
      <c r="AT11" s="1623"/>
      <c r="AU11" s="1622">
        <f ca="1">SUMIF(Z$8:Z$36,AR11,I$8:I$36)</f>
        <v>0</v>
      </c>
      <c r="AV11" s="1585"/>
      <c r="AW11" s="1585"/>
      <c r="AX11" s="1585"/>
      <c r="AY11" s="1585"/>
      <c r="AZ11" s="1585"/>
      <c r="BA11" s="499"/>
    </row>
    <row r="12" spans="1:53" s="413" customFormat="1" ht="30" customHeight="1" thickBot="1" x14ac:dyDescent="0.3">
      <c r="A12" s="1260">
        <v>6</v>
      </c>
      <c r="B12" s="556"/>
      <c r="C12" s="557">
        <f>COUNTIF(Anexa!D$2:D$597,B12)</f>
        <v>0</v>
      </c>
      <c r="D12" s="558">
        <f t="shared" si="1"/>
        <v>-1</v>
      </c>
      <c r="E12" s="558">
        <f t="shared" si="2"/>
        <v>0</v>
      </c>
      <c r="F12" s="547" t="str">
        <f>IF(B12&lt;&gt;"",IF((C12=1)*AND(D12=1),VLOOKUP(B12,Anexa!D$1:E$597,2,FALSE),"Ati introdus codul CAEN greşit!!!"),"")</f>
        <v/>
      </c>
      <c r="G12" s="559"/>
      <c r="H12" s="560"/>
      <c r="I12" s="561"/>
      <c r="J12" s="559"/>
      <c r="K12" s="562"/>
      <c r="L12" s="559"/>
      <c r="M12" s="562"/>
      <c r="N12" s="563"/>
      <c r="O12" s="560"/>
      <c r="P12" s="559"/>
      <c r="Q12" s="563"/>
      <c r="R12" s="562"/>
      <c r="S12" s="561"/>
      <c r="T12" s="563"/>
      <c r="U12" s="563"/>
      <c r="V12" s="563"/>
      <c r="W12" s="560"/>
      <c r="X12" s="402"/>
      <c r="Z12" s="1610" t="str">
        <f t="shared" ca="1" si="3"/>
        <v/>
      </c>
      <c r="AA12" s="1610" t="str">
        <f t="shared" ca="1" si="4"/>
        <v/>
      </c>
      <c r="AB12" s="1610" t="str">
        <f t="shared" ca="1" si="5"/>
        <v/>
      </c>
      <c r="AC12" s="1610" t="str">
        <f t="shared" ca="1" si="5"/>
        <v/>
      </c>
      <c r="AD12" s="1610" t="str">
        <f t="shared" ca="1" si="5"/>
        <v/>
      </c>
      <c r="AE12" s="1610" t="str">
        <f t="shared" ca="1" si="5"/>
        <v/>
      </c>
      <c r="AF12" s="1610" t="str">
        <f t="shared" ca="1" si="5"/>
        <v/>
      </c>
      <c r="AG12" s="1610" t="str">
        <f t="shared" ca="1" si="5"/>
        <v/>
      </c>
      <c r="AH12" s="1610" t="str">
        <f t="shared" ca="1" si="5"/>
        <v/>
      </c>
      <c r="AI12" s="1610" t="str">
        <f t="shared" ca="1" si="5"/>
        <v/>
      </c>
      <c r="AJ12" s="1610" t="str">
        <f t="shared" ca="1" si="5"/>
        <v/>
      </c>
      <c r="AK12" s="1610" t="str">
        <f t="shared" ca="1" si="5"/>
        <v/>
      </c>
      <c r="AL12" s="1585"/>
      <c r="AM12" s="1618" t="s">
        <v>9937</v>
      </c>
      <c r="AN12" s="1619" t="s">
        <v>4936</v>
      </c>
      <c r="AO12" s="1620">
        <f>'II.6.'!I11</f>
        <v>0</v>
      </c>
      <c r="AP12" s="1585"/>
      <c r="AQ12" s="1645" t="s">
        <v>9945</v>
      </c>
      <c r="AR12" s="1645" t="s">
        <v>736</v>
      </c>
      <c r="AS12" s="1613">
        <f ca="1">SUMIF(Z$8:Z$36,AR12,G$8:G$36)</f>
        <v>0</v>
      </c>
      <c r="AT12" s="1614">
        <f ca="1">SUMIF(Z$8:Z$36,AR12,X$8:X$36)</f>
        <v>0</v>
      </c>
      <c r="AU12" s="1652"/>
      <c r="AV12" s="1585"/>
      <c r="AW12" s="1585"/>
      <c r="AX12" s="1585"/>
      <c r="AY12" s="1585"/>
      <c r="AZ12" s="1585"/>
      <c r="BA12" s="499"/>
    </row>
    <row r="13" spans="1:53" s="413" customFormat="1" ht="30" customHeight="1" thickTop="1" x14ac:dyDescent="0.25">
      <c r="A13" s="1260">
        <v>7</v>
      </c>
      <c r="B13" s="556"/>
      <c r="C13" s="557">
        <f>COUNTIF(Anexa!D$2:D$597,B13)</f>
        <v>0</v>
      </c>
      <c r="D13" s="558">
        <f t="shared" si="1"/>
        <v>-1</v>
      </c>
      <c r="E13" s="558">
        <f t="shared" si="2"/>
        <v>0</v>
      </c>
      <c r="F13" s="547" t="str">
        <f>IF(B13&lt;&gt;"",IF((C13=1)*AND(D13=1),VLOOKUP(B13,Anexa!D$1:E$597,2,FALSE),"Ati introdus codul CAEN greşit!!!"),"")</f>
        <v/>
      </c>
      <c r="G13" s="559"/>
      <c r="H13" s="560"/>
      <c r="I13" s="561"/>
      <c r="J13" s="559"/>
      <c r="K13" s="562"/>
      <c r="L13" s="559"/>
      <c r="M13" s="562"/>
      <c r="N13" s="563"/>
      <c r="O13" s="560"/>
      <c r="P13" s="559"/>
      <c r="Q13" s="563"/>
      <c r="R13" s="562"/>
      <c r="S13" s="561"/>
      <c r="T13" s="563"/>
      <c r="U13" s="563"/>
      <c r="V13" s="563"/>
      <c r="W13" s="560"/>
      <c r="X13" s="402"/>
      <c r="Z13" s="1610" t="str">
        <f t="shared" ca="1" si="3"/>
        <v/>
      </c>
      <c r="AA13" s="1610" t="str">
        <f t="shared" ca="1" si="4"/>
        <v/>
      </c>
      <c r="AB13" s="1610" t="str">
        <f t="shared" ca="1" si="5"/>
        <v/>
      </c>
      <c r="AC13" s="1610" t="str">
        <f t="shared" ca="1" si="5"/>
        <v/>
      </c>
      <c r="AD13" s="1610" t="str">
        <f t="shared" ca="1" si="5"/>
        <v/>
      </c>
      <c r="AE13" s="1610" t="str">
        <f t="shared" ca="1" si="5"/>
        <v/>
      </c>
      <c r="AF13" s="1610" t="str">
        <f t="shared" ca="1" si="5"/>
        <v/>
      </c>
      <c r="AG13" s="1610" t="str">
        <f t="shared" ca="1" si="5"/>
        <v/>
      </c>
      <c r="AH13" s="1610" t="str">
        <f t="shared" ca="1" si="5"/>
        <v/>
      </c>
      <c r="AI13" s="1610" t="str">
        <f t="shared" ca="1" si="5"/>
        <v/>
      </c>
      <c r="AJ13" s="1610" t="str">
        <f t="shared" ca="1" si="5"/>
        <v/>
      </c>
      <c r="AK13" s="1610" t="str">
        <f t="shared" ca="1" si="5"/>
        <v/>
      </c>
      <c r="AL13" s="1585"/>
      <c r="AM13" s="1618" t="s">
        <v>9938</v>
      </c>
      <c r="AN13" s="1619" t="s">
        <v>4937</v>
      </c>
      <c r="AO13" s="1620">
        <f>'II.6.'!J11</f>
        <v>0</v>
      </c>
      <c r="AP13" s="1585"/>
      <c r="AQ13" s="1639" t="s">
        <v>9946</v>
      </c>
      <c r="AR13" s="1646" t="s">
        <v>1037</v>
      </c>
      <c r="AS13" s="1630">
        <f ca="1">SUMIF(AA$8:AA$36,AR13,G$8:G$36)</f>
        <v>0</v>
      </c>
      <c r="AT13" s="1631">
        <f ca="1">SUMIF(AA$8:AA$36,AR13,X$8:X$36)</f>
        <v>0</v>
      </c>
      <c r="AU13" s="1652"/>
      <c r="AV13" s="1585"/>
      <c r="AW13" s="1585"/>
      <c r="AX13" s="1585"/>
      <c r="AY13" s="1585"/>
      <c r="AZ13" s="1585"/>
      <c r="BA13" s="499"/>
    </row>
    <row r="14" spans="1:53" s="413" customFormat="1" ht="30" customHeight="1" x14ac:dyDescent="0.25">
      <c r="A14" s="1260">
        <v>8</v>
      </c>
      <c r="B14" s="556"/>
      <c r="C14" s="557">
        <f>COUNTIF(Anexa!D$2:D$597,B14)</f>
        <v>0</v>
      </c>
      <c r="D14" s="558">
        <f t="shared" si="1"/>
        <v>-1</v>
      </c>
      <c r="E14" s="558">
        <f t="shared" si="2"/>
        <v>0</v>
      </c>
      <c r="F14" s="547" t="str">
        <f>IF(B14&lt;&gt;"",IF((C14=1)*AND(D14=1),VLOOKUP(B14,Anexa!D$1:E$597,2,FALSE),"Ati introdus codul CAEN greşit!!!"),"")</f>
        <v/>
      </c>
      <c r="G14" s="559"/>
      <c r="H14" s="560"/>
      <c r="I14" s="561"/>
      <c r="J14" s="559"/>
      <c r="K14" s="562"/>
      <c r="L14" s="559"/>
      <c r="M14" s="562"/>
      <c r="N14" s="563"/>
      <c r="O14" s="560"/>
      <c r="P14" s="559"/>
      <c r="Q14" s="563"/>
      <c r="R14" s="562"/>
      <c r="S14" s="561"/>
      <c r="T14" s="563"/>
      <c r="U14" s="563"/>
      <c r="V14" s="563"/>
      <c r="W14" s="560"/>
      <c r="X14" s="402"/>
      <c r="Z14" s="1610" t="str">
        <f t="shared" ca="1" si="3"/>
        <v/>
      </c>
      <c r="AA14" s="1610" t="str">
        <f t="shared" ca="1" si="4"/>
        <v/>
      </c>
      <c r="AB14" s="1610" t="str">
        <f t="shared" ca="1" si="5"/>
        <v/>
      </c>
      <c r="AC14" s="1610" t="str">
        <f t="shared" ca="1" si="5"/>
        <v/>
      </c>
      <c r="AD14" s="1610" t="str">
        <f t="shared" ca="1" si="5"/>
        <v/>
      </c>
      <c r="AE14" s="1610" t="str">
        <f t="shared" ca="1" si="5"/>
        <v/>
      </c>
      <c r="AF14" s="1610" t="str">
        <f t="shared" ca="1" si="5"/>
        <v/>
      </c>
      <c r="AG14" s="1610" t="str">
        <f t="shared" ca="1" si="5"/>
        <v/>
      </c>
      <c r="AH14" s="1610" t="str">
        <f t="shared" ca="1" si="5"/>
        <v/>
      </c>
      <c r="AI14" s="1610" t="str">
        <f t="shared" ca="1" si="5"/>
        <v/>
      </c>
      <c r="AJ14" s="1610" t="str">
        <f t="shared" ca="1" si="5"/>
        <v/>
      </c>
      <c r="AK14" s="1610" t="str">
        <f t="shared" ca="1" si="5"/>
        <v/>
      </c>
      <c r="AL14" s="1585"/>
      <c r="AM14" s="1618" t="s">
        <v>9939</v>
      </c>
      <c r="AN14" s="1625" t="s">
        <v>4938</v>
      </c>
      <c r="AO14" s="1620">
        <f>'II.6.'!I8</f>
        <v>0</v>
      </c>
      <c r="AP14" s="1585"/>
      <c r="AQ14" s="1640" t="s">
        <v>9963</v>
      </c>
      <c r="AR14" s="1647" t="s">
        <v>443</v>
      </c>
      <c r="AS14" s="1632">
        <f ca="1">SUMIF(AA$8:AA$36,AR14,G$8:G$36)</f>
        <v>0</v>
      </c>
      <c r="AT14" s="1633">
        <f ca="1">SUMIF(AA$8:AA$36,AR14,X$8:X$36)</f>
        <v>0</v>
      </c>
      <c r="AU14" s="1652"/>
      <c r="AV14" s="1585"/>
      <c r="AW14" s="1585"/>
      <c r="AX14" s="1585"/>
      <c r="AY14" s="1585"/>
      <c r="AZ14" s="1585"/>
      <c r="BA14" s="499"/>
    </row>
    <row r="15" spans="1:53" s="413" customFormat="1" ht="30" customHeight="1" x14ac:dyDescent="0.25">
      <c r="A15" s="1260">
        <v>9</v>
      </c>
      <c r="B15" s="556"/>
      <c r="C15" s="557">
        <f>COUNTIF(Anexa!D$2:D$597,B15)</f>
        <v>0</v>
      </c>
      <c r="D15" s="558">
        <f t="shared" si="1"/>
        <v>-1</v>
      </c>
      <c r="E15" s="558">
        <f t="shared" si="2"/>
        <v>0</v>
      </c>
      <c r="F15" s="547" t="str">
        <f>IF(B15&lt;&gt;"",IF((C15=1)*AND(D15=1),VLOOKUP(B15,Anexa!D$1:E$597,2,FALSE),"Ati introdus codul CAEN greşit!!!"),"")</f>
        <v/>
      </c>
      <c r="G15" s="559"/>
      <c r="H15" s="560"/>
      <c r="I15" s="561"/>
      <c r="J15" s="559"/>
      <c r="K15" s="562"/>
      <c r="L15" s="559"/>
      <c r="M15" s="562"/>
      <c r="N15" s="563"/>
      <c r="O15" s="560"/>
      <c r="P15" s="559"/>
      <c r="Q15" s="563"/>
      <c r="R15" s="562"/>
      <c r="S15" s="561"/>
      <c r="T15" s="563"/>
      <c r="U15" s="563"/>
      <c r="V15" s="563"/>
      <c r="W15" s="560"/>
      <c r="X15" s="402"/>
      <c r="Z15" s="1610" t="str">
        <f t="shared" ca="1" si="3"/>
        <v/>
      </c>
      <c r="AA15" s="1610" t="str">
        <f t="shared" ca="1" si="4"/>
        <v/>
      </c>
      <c r="AB15" s="1610" t="str">
        <f t="shared" ca="1" si="5"/>
        <v/>
      </c>
      <c r="AC15" s="1610" t="str">
        <f t="shared" ca="1" si="5"/>
        <v/>
      </c>
      <c r="AD15" s="1610" t="str">
        <f t="shared" ca="1" si="5"/>
        <v/>
      </c>
      <c r="AE15" s="1610" t="str">
        <f t="shared" ca="1" si="5"/>
        <v/>
      </c>
      <c r="AF15" s="1610" t="str">
        <f t="shared" ca="1" si="5"/>
        <v/>
      </c>
      <c r="AG15" s="1610" t="str">
        <f t="shared" ca="1" si="5"/>
        <v/>
      </c>
      <c r="AH15" s="1610" t="str">
        <f t="shared" ca="1" si="5"/>
        <v/>
      </c>
      <c r="AI15" s="1610" t="str">
        <f t="shared" ca="1" si="5"/>
        <v/>
      </c>
      <c r="AJ15" s="1610" t="str">
        <f t="shared" ca="1" si="5"/>
        <v/>
      </c>
      <c r="AK15" s="1610" t="str">
        <f t="shared" ca="1" si="5"/>
        <v/>
      </c>
      <c r="AL15" s="1585"/>
      <c r="AM15" s="1618" t="s">
        <v>9940</v>
      </c>
      <c r="AN15" s="1625" t="s">
        <v>4944</v>
      </c>
      <c r="AO15" s="1620">
        <f>'II.6.'!J8</f>
        <v>0</v>
      </c>
      <c r="AP15" s="1585"/>
      <c r="AQ15" s="1641" t="s">
        <v>9962</v>
      </c>
      <c r="AR15" s="1647" t="s">
        <v>348</v>
      </c>
      <c r="AS15" s="1632">
        <f ca="1">SUMIF(AA$8:AA$36,AR15,G$8:G$36)</f>
        <v>0</v>
      </c>
      <c r="AT15" s="1633">
        <f ca="1">SUMIF(AA$8:AA$36,AR15,X$8:X$36)</f>
        <v>0</v>
      </c>
      <c r="AU15" s="1652"/>
      <c r="AV15" s="1585"/>
      <c r="AW15" s="1585"/>
      <c r="AX15" s="1585"/>
      <c r="AY15" s="1585"/>
      <c r="AZ15" s="1585"/>
      <c r="BA15" s="499"/>
    </row>
    <row r="16" spans="1:53" s="413" customFormat="1" ht="30" customHeight="1" thickBot="1" x14ac:dyDescent="0.3">
      <c r="A16" s="1260">
        <v>10</v>
      </c>
      <c r="B16" s="556"/>
      <c r="C16" s="557">
        <f>COUNTIF(Anexa!D$2:D$597,B16)</f>
        <v>0</v>
      </c>
      <c r="D16" s="558">
        <f t="shared" si="1"/>
        <v>-1</v>
      </c>
      <c r="E16" s="558">
        <f t="shared" si="2"/>
        <v>0</v>
      </c>
      <c r="F16" s="547" t="str">
        <f>IF(B16&lt;&gt;"",IF((C16=1)*AND(D16=1),VLOOKUP(B16,Anexa!D$1:E$597,2,FALSE),"Ati introdus codul CAEN greşit!!!"),"")</f>
        <v/>
      </c>
      <c r="G16" s="559"/>
      <c r="H16" s="560"/>
      <c r="I16" s="561"/>
      <c r="J16" s="559"/>
      <c r="K16" s="562"/>
      <c r="L16" s="559"/>
      <c r="M16" s="562"/>
      <c r="N16" s="563"/>
      <c r="O16" s="560"/>
      <c r="P16" s="559"/>
      <c r="Q16" s="563"/>
      <c r="R16" s="562"/>
      <c r="S16" s="561"/>
      <c r="T16" s="563"/>
      <c r="U16" s="563"/>
      <c r="V16" s="563"/>
      <c r="W16" s="560"/>
      <c r="X16" s="402"/>
      <c r="Y16" s="499"/>
      <c r="Z16" s="1610" t="str">
        <f t="shared" ca="1" si="3"/>
        <v/>
      </c>
      <c r="AA16" s="1610" t="str">
        <f t="shared" ca="1" si="4"/>
        <v/>
      </c>
      <c r="AB16" s="1610" t="str">
        <f t="shared" ca="1" si="5"/>
        <v/>
      </c>
      <c r="AC16" s="1610" t="str">
        <f t="shared" ca="1" si="5"/>
        <v/>
      </c>
      <c r="AD16" s="1610" t="str">
        <f t="shared" ca="1" si="5"/>
        <v/>
      </c>
      <c r="AE16" s="1610" t="str">
        <f t="shared" ca="1" si="5"/>
        <v/>
      </c>
      <c r="AF16" s="1610" t="str">
        <f t="shared" ca="1" si="5"/>
        <v/>
      </c>
      <c r="AG16" s="1610" t="str">
        <f t="shared" ca="1" si="5"/>
        <v/>
      </c>
      <c r="AH16" s="1610" t="str">
        <f t="shared" ca="1" si="5"/>
        <v/>
      </c>
      <c r="AI16" s="1610" t="str">
        <f t="shared" ca="1" si="5"/>
        <v/>
      </c>
      <c r="AJ16" s="1610" t="str">
        <f t="shared" ca="1" si="5"/>
        <v/>
      </c>
      <c r="AK16" s="1610" t="str">
        <f t="shared" ca="1" si="5"/>
        <v/>
      </c>
      <c r="AL16" s="1585"/>
      <c r="AM16" s="1618" t="s">
        <v>9953</v>
      </c>
      <c r="AN16" s="1625" t="s">
        <v>4276</v>
      </c>
      <c r="AO16" s="1620">
        <f>'II.5.'!N10</f>
        <v>0</v>
      </c>
      <c r="AP16" s="1585"/>
      <c r="AQ16" s="1642" t="s">
        <v>9961</v>
      </c>
      <c r="AR16" s="1648" t="s">
        <v>9930</v>
      </c>
      <c r="AS16" s="1634">
        <f ca="1">SUMIF(AA$8:AA$36,AR16,G$8:G$36)</f>
        <v>0</v>
      </c>
      <c r="AT16" s="1635">
        <f ca="1">SUMIF(AA$8:AA$36,AR16,X$8:X$36)</f>
        <v>0</v>
      </c>
      <c r="AU16" s="1652"/>
      <c r="AV16" s="1585"/>
      <c r="AW16" s="1585"/>
      <c r="AX16" s="1585"/>
      <c r="AY16" s="1585"/>
      <c r="AZ16" s="1585"/>
      <c r="BA16" s="499"/>
    </row>
    <row r="17" spans="1:53" s="413" customFormat="1" ht="30" customHeight="1" x14ac:dyDescent="0.25">
      <c r="A17" s="1260">
        <v>11</v>
      </c>
      <c r="B17" s="556"/>
      <c r="C17" s="557">
        <f>COUNTIF(Anexa!D$2:D$597,B17)</f>
        <v>0</v>
      </c>
      <c r="D17" s="558">
        <f t="shared" si="1"/>
        <v>-1</v>
      </c>
      <c r="E17" s="558">
        <f t="shared" si="2"/>
        <v>0</v>
      </c>
      <c r="F17" s="547" t="str">
        <f>IF(B17&lt;&gt;"",IF((C17=1)*AND(D17=1),VLOOKUP(B17,Anexa!D$1:E$597,2,FALSE),"Ati introdus codul CAEN greşit!!!"),"")</f>
        <v/>
      </c>
      <c r="G17" s="559"/>
      <c r="H17" s="560"/>
      <c r="I17" s="561"/>
      <c r="J17" s="559"/>
      <c r="K17" s="562"/>
      <c r="L17" s="559"/>
      <c r="M17" s="562"/>
      <c r="N17" s="563"/>
      <c r="O17" s="560"/>
      <c r="P17" s="559"/>
      <c r="Q17" s="563"/>
      <c r="R17" s="562"/>
      <c r="S17" s="561"/>
      <c r="T17" s="563"/>
      <c r="U17" s="563"/>
      <c r="V17" s="563"/>
      <c r="W17" s="560"/>
      <c r="X17" s="402"/>
      <c r="Y17" s="499"/>
      <c r="Z17" s="1610" t="str">
        <f t="shared" ca="1" si="3"/>
        <v/>
      </c>
      <c r="AA17" s="1610" t="str">
        <f t="shared" ca="1" si="4"/>
        <v/>
      </c>
      <c r="AB17" s="1610" t="str">
        <f t="shared" ca="1" si="5"/>
        <v/>
      </c>
      <c r="AC17" s="1610" t="str">
        <f t="shared" ca="1" si="5"/>
        <v/>
      </c>
      <c r="AD17" s="1610" t="str">
        <f t="shared" ca="1" si="5"/>
        <v/>
      </c>
      <c r="AE17" s="1610" t="str">
        <f t="shared" ca="1" si="5"/>
        <v/>
      </c>
      <c r="AF17" s="1610" t="str">
        <f t="shared" ca="1" si="5"/>
        <v/>
      </c>
      <c r="AG17" s="1610" t="str">
        <f t="shared" ca="1" si="5"/>
        <v/>
      </c>
      <c r="AH17" s="1610" t="str">
        <f t="shared" ca="1" si="5"/>
        <v/>
      </c>
      <c r="AI17" s="1610" t="str">
        <f t="shared" ca="1" si="5"/>
        <v/>
      </c>
      <c r="AJ17" s="1610" t="str">
        <f t="shared" ca="1" si="5"/>
        <v/>
      </c>
      <c r="AK17" s="1610" t="str">
        <f t="shared" ca="1" si="5"/>
        <v/>
      </c>
      <c r="AL17" s="1585"/>
      <c r="AM17" s="1618" t="s">
        <v>5281</v>
      </c>
      <c r="AN17" s="1625" t="s">
        <v>4223</v>
      </c>
      <c r="AO17" s="1620">
        <f>'III.1-2'!D22</f>
        <v>0</v>
      </c>
      <c r="AP17" s="1585"/>
      <c r="AQ17" s="1626">
        <v>4600</v>
      </c>
      <c r="AR17" s="1649"/>
      <c r="AS17" s="1624">
        <f ca="1">SUMIF(AG$8:AG$36,"DA",G$8:G$36)</f>
        <v>0</v>
      </c>
      <c r="AT17" s="1651"/>
      <c r="AU17" s="1605"/>
      <c r="AV17" s="1585"/>
      <c r="AW17" s="1585"/>
      <c r="AX17" s="1585"/>
      <c r="AY17" s="1585"/>
      <c r="AZ17" s="1585"/>
      <c r="BA17" s="499"/>
    </row>
    <row r="18" spans="1:53" s="413" customFormat="1" ht="30" customHeight="1" x14ac:dyDescent="0.25">
      <c r="A18" s="1260">
        <v>12</v>
      </c>
      <c r="B18" s="556"/>
      <c r="C18" s="557">
        <f>COUNTIF(Anexa!D$2:D$597,B18)</f>
        <v>0</v>
      </c>
      <c r="D18" s="558">
        <f t="shared" si="1"/>
        <v>-1</v>
      </c>
      <c r="E18" s="558">
        <f t="shared" si="2"/>
        <v>0</v>
      </c>
      <c r="F18" s="547" t="str">
        <f>IF(B18&lt;&gt;"",IF((C18=1)*AND(D18=1),VLOOKUP(B18,Anexa!D$1:E$597,2,FALSE),"Ati introdus codul CAEN greşit!!!"),"")</f>
        <v/>
      </c>
      <c r="G18" s="559"/>
      <c r="H18" s="560"/>
      <c r="I18" s="561"/>
      <c r="J18" s="559"/>
      <c r="K18" s="562"/>
      <c r="L18" s="559"/>
      <c r="M18" s="562"/>
      <c r="N18" s="563"/>
      <c r="O18" s="560"/>
      <c r="P18" s="559"/>
      <c r="Q18" s="563"/>
      <c r="R18" s="562"/>
      <c r="S18" s="561"/>
      <c r="T18" s="563"/>
      <c r="U18" s="563"/>
      <c r="V18" s="563"/>
      <c r="W18" s="560"/>
      <c r="X18" s="402"/>
      <c r="Y18" s="499"/>
      <c r="Z18" s="1610" t="str">
        <f t="shared" ca="1" si="3"/>
        <v/>
      </c>
      <c r="AA18" s="1610" t="str">
        <f t="shared" ca="1" si="4"/>
        <v/>
      </c>
      <c r="AB18" s="1610" t="str">
        <f t="shared" ref="AB18:AK27" ca="1" si="6">IF($B18="","",VLOOKUP($B18,INDIRECT($AO$26),AB$6,FALSE))</f>
        <v/>
      </c>
      <c r="AC18" s="1610" t="str">
        <f t="shared" ca="1" si="6"/>
        <v/>
      </c>
      <c r="AD18" s="1610" t="str">
        <f t="shared" ca="1" si="6"/>
        <v/>
      </c>
      <c r="AE18" s="1610" t="str">
        <f t="shared" ca="1" si="6"/>
        <v/>
      </c>
      <c r="AF18" s="1610" t="str">
        <f t="shared" ca="1" si="6"/>
        <v/>
      </c>
      <c r="AG18" s="1610" t="str">
        <f t="shared" ca="1" si="6"/>
        <v/>
      </c>
      <c r="AH18" s="1610" t="str">
        <f t="shared" ca="1" si="6"/>
        <v/>
      </c>
      <c r="AI18" s="1610" t="str">
        <f t="shared" ca="1" si="6"/>
        <v/>
      </c>
      <c r="AJ18" s="1610" t="str">
        <f t="shared" ca="1" si="6"/>
        <v/>
      </c>
      <c r="AK18" s="1610" t="str">
        <f t="shared" ca="1" si="6"/>
        <v/>
      </c>
      <c r="AL18" s="1585"/>
      <c r="AM18" s="1618" t="s">
        <v>9955</v>
      </c>
      <c r="AN18" s="1625" t="s">
        <v>4222</v>
      </c>
      <c r="AO18" s="1620">
        <f>'III.1-2'!C22</f>
        <v>0</v>
      </c>
      <c r="AP18" s="1585"/>
      <c r="AQ18" s="1621">
        <v>47001</v>
      </c>
      <c r="AR18" s="1611"/>
      <c r="AS18" s="1622">
        <f ca="1">SUMIF(AH$8:AH$36,"DA",G$8:G$36)</f>
        <v>0</v>
      </c>
      <c r="AT18" s="1651"/>
      <c r="AU18" s="1605"/>
      <c r="AV18" s="1585"/>
      <c r="AW18" s="1585"/>
      <c r="AX18" s="1585"/>
      <c r="AY18" s="1585"/>
      <c r="AZ18" s="1585"/>
      <c r="BA18" s="499"/>
    </row>
    <row r="19" spans="1:53" s="413" customFormat="1" ht="30" customHeight="1" x14ac:dyDescent="0.25">
      <c r="A19" s="1260">
        <v>13</v>
      </c>
      <c r="B19" s="556"/>
      <c r="C19" s="557">
        <f>COUNTIF(Anexa!D$2:D$597,B19)</f>
        <v>0</v>
      </c>
      <c r="D19" s="558">
        <f t="shared" si="1"/>
        <v>-1</v>
      </c>
      <c r="E19" s="558">
        <f t="shared" si="2"/>
        <v>0</v>
      </c>
      <c r="F19" s="547" t="str">
        <f>IF(B19&lt;&gt;"",IF((C19=1)*AND(D19=1),VLOOKUP(B19,Anexa!D$1:E$597,2,FALSE),"Ati introdus codul CAEN greşit!!!"),"")</f>
        <v/>
      </c>
      <c r="G19" s="559"/>
      <c r="H19" s="560"/>
      <c r="I19" s="561"/>
      <c r="J19" s="559"/>
      <c r="K19" s="562"/>
      <c r="L19" s="559"/>
      <c r="M19" s="562"/>
      <c r="N19" s="563"/>
      <c r="O19" s="560"/>
      <c r="P19" s="559"/>
      <c r="Q19" s="563"/>
      <c r="R19" s="562"/>
      <c r="S19" s="561"/>
      <c r="T19" s="563"/>
      <c r="U19" s="563"/>
      <c r="V19" s="563"/>
      <c r="W19" s="560"/>
      <c r="X19" s="402"/>
      <c r="Y19" s="499"/>
      <c r="Z19" s="1610" t="str">
        <f t="shared" ca="1" si="3"/>
        <v/>
      </c>
      <c r="AA19" s="1610" t="str">
        <f t="shared" ca="1" si="4"/>
        <v/>
      </c>
      <c r="AB19" s="1610" t="str">
        <f t="shared" ca="1" si="6"/>
        <v/>
      </c>
      <c r="AC19" s="1610" t="str">
        <f t="shared" ca="1" si="6"/>
        <v/>
      </c>
      <c r="AD19" s="1610" t="str">
        <f t="shared" ca="1" si="6"/>
        <v/>
      </c>
      <c r="AE19" s="1610" t="str">
        <f t="shared" ca="1" si="6"/>
        <v/>
      </c>
      <c r="AF19" s="1610" t="str">
        <f t="shared" ca="1" si="6"/>
        <v/>
      </c>
      <c r="AG19" s="1610" t="str">
        <f t="shared" ca="1" si="6"/>
        <v/>
      </c>
      <c r="AH19" s="1610" t="str">
        <f t="shared" ca="1" si="6"/>
        <v/>
      </c>
      <c r="AI19" s="1610" t="str">
        <f t="shared" ca="1" si="6"/>
        <v/>
      </c>
      <c r="AJ19" s="1610" t="str">
        <f t="shared" ca="1" si="6"/>
        <v/>
      </c>
      <c r="AK19" s="1610" t="str">
        <f t="shared" ca="1" si="6"/>
        <v/>
      </c>
      <c r="AL19" s="1585"/>
      <c r="AM19" s="1621" t="s">
        <v>9956</v>
      </c>
      <c r="AN19" s="1625" t="s">
        <v>9858</v>
      </c>
      <c r="AO19" s="1627">
        <f>'V.1.'!P28</f>
        <v>0</v>
      </c>
      <c r="AP19" s="1585"/>
      <c r="AQ19" s="1621">
        <v>47002</v>
      </c>
      <c r="AR19" s="1611"/>
      <c r="AS19" s="1622">
        <f ca="1">SUMIF(AI$8:AI$36,"DA",G$8:G$36)</f>
        <v>0</v>
      </c>
      <c r="AT19" s="1651"/>
      <c r="AU19" s="1605"/>
      <c r="AV19" s="1585"/>
      <c r="AW19" s="1585"/>
      <c r="AX19" s="1585"/>
      <c r="AY19" s="1585"/>
      <c r="AZ19" s="1585"/>
      <c r="BA19" s="499"/>
    </row>
    <row r="20" spans="1:53" s="413" customFormat="1" ht="30" customHeight="1" x14ac:dyDescent="0.25">
      <c r="A20" s="1260">
        <v>14</v>
      </c>
      <c r="B20" s="556"/>
      <c r="C20" s="557">
        <f>COUNTIF(Anexa!D$2:D$597,B20)</f>
        <v>0</v>
      </c>
      <c r="D20" s="558">
        <f t="shared" si="1"/>
        <v>-1</v>
      </c>
      <c r="E20" s="558">
        <f t="shared" si="2"/>
        <v>0</v>
      </c>
      <c r="F20" s="547" t="str">
        <f>IF(B20&lt;&gt;"",IF((C20=1)*AND(D20=1),VLOOKUP(B20,Anexa!D$1:E$597,2,FALSE),"Ati introdus codul CAEN greşit!!!"),"")</f>
        <v/>
      </c>
      <c r="G20" s="559"/>
      <c r="H20" s="560"/>
      <c r="I20" s="561"/>
      <c r="J20" s="559"/>
      <c r="K20" s="562"/>
      <c r="L20" s="559"/>
      <c r="M20" s="562"/>
      <c r="N20" s="563"/>
      <c r="O20" s="560"/>
      <c r="P20" s="559"/>
      <c r="Q20" s="563"/>
      <c r="R20" s="562"/>
      <c r="S20" s="561"/>
      <c r="T20" s="563"/>
      <c r="U20" s="563"/>
      <c r="V20" s="563"/>
      <c r="W20" s="560"/>
      <c r="X20" s="402"/>
      <c r="Y20" s="499"/>
      <c r="Z20" s="1610" t="str">
        <f t="shared" ca="1" si="3"/>
        <v/>
      </c>
      <c r="AA20" s="1610" t="str">
        <f t="shared" ca="1" si="4"/>
        <v/>
      </c>
      <c r="AB20" s="1610" t="str">
        <f t="shared" ca="1" si="6"/>
        <v/>
      </c>
      <c r="AC20" s="1610" t="str">
        <f t="shared" ca="1" si="6"/>
        <v/>
      </c>
      <c r="AD20" s="1610" t="str">
        <f t="shared" ca="1" si="6"/>
        <v/>
      </c>
      <c r="AE20" s="1610" t="str">
        <f t="shared" ca="1" si="6"/>
        <v/>
      </c>
      <c r="AF20" s="1610" t="str">
        <f t="shared" ca="1" si="6"/>
        <v/>
      </c>
      <c r="AG20" s="1610" t="str">
        <f t="shared" ca="1" si="6"/>
        <v/>
      </c>
      <c r="AH20" s="1610" t="str">
        <f t="shared" ca="1" si="6"/>
        <v/>
      </c>
      <c r="AI20" s="1610" t="str">
        <f t="shared" ca="1" si="6"/>
        <v/>
      </c>
      <c r="AJ20" s="1610" t="str">
        <f t="shared" ca="1" si="6"/>
        <v/>
      </c>
      <c r="AK20" s="1610" t="str">
        <f t="shared" ca="1" si="6"/>
        <v/>
      </c>
      <c r="AL20" s="1585"/>
      <c r="AM20" s="1621" t="s">
        <v>9957</v>
      </c>
      <c r="AN20" s="1625" t="s">
        <v>4841</v>
      </c>
      <c r="AO20" s="1627">
        <f>'II.9-12'!C5</f>
        <v>0</v>
      </c>
      <c r="AP20" s="1585"/>
      <c r="AQ20" s="1621" t="s">
        <v>9947</v>
      </c>
      <c r="AR20" s="1611"/>
      <c r="AS20" s="1622">
        <f ca="1">SUMIF(AK$8:AK$36,"DA",G$8:G$36)</f>
        <v>0</v>
      </c>
      <c r="AT20" s="1651"/>
      <c r="AU20" s="1605"/>
      <c r="AV20" s="1585"/>
      <c r="AW20" s="1585"/>
      <c r="AX20" s="1585"/>
      <c r="AY20" s="1585"/>
      <c r="AZ20" s="1585"/>
      <c r="BA20" s="499"/>
    </row>
    <row r="21" spans="1:53" s="413" customFormat="1" ht="30" customHeight="1" x14ac:dyDescent="0.25">
      <c r="A21" s="1260">
        <v>15</v>
      </c>
      <c r="B21" s="556"/>
      <c r="C21" s="557">
        <f>COUNTIF(Anexa!D$2:D$597,B21)</f>
        <v>0</v>
      </c>
      <c r="D21" s="558">
        <f t="shared" si="1"/>
        <v>-1</v>
      </c>
      <c r="E21" s="558">
        <f t="shared" si="2"/>
        <v>0</v>
      </c>
      <c r="F21" s="547" t="str">
        <f>IF(B21&lt;&gt;"",IF((C21=1)*AND(D21=1),VLOOKUP(B21,Anexa!D$1:E$597,2,FALSE),"Ati introdus codul CAEN greşit!!!"),"")</f>
        <v/>
      </c>
      <c r="G21" s="559"/>
      <c r="H21" s="560"/>
      <c r="I21" s="561"/>
      <c r="J21" s="559"/>
      <c r="K21" s="562"/>
      <c r="L21" s="559"/>
      <c r="M21" s="562"/>
      <c r="N21" s="563"/>
      <c r="O21" s="560"/>
      <c r="P21" s="559"/>
      <c r="Q21" s="563"/>
      <c r="R21" s="562"/>
      <c r="S21" s="561"/>
      <c r="T21" s="563"/>
      <c r="U21" s="563"/>
      <c r="V21" s="563"/>
      <c r="W21" s="560"/>
      <c r="X21" s="402"/>
      <c r="Y21" s="499"/>
      <c r="Z21" s="1610" t="str">
        <f t="shared" ca="1" si="3"/>
        <v/>
      </c>
      <c r="AA21" s="1610" t="str">
        <f t="shared" ca="1" si="4"/>
        <v/>
      </c>
      <c r="AB21" s="1610" t="str">
        <f t="shared" ca="1" si="6"/>
        <v/>
      </c>
      <c r="AC21" s="1610" t="str">
        <f t="shared" ca="1" si="6"/>
        <v/>
      </c>
      <c r="AD21" s="1610" t="str">
        <f t="shared" ca="1" si="6"/>
        <v/>
      </c>
      <c r="AE21" s="1610" t="str">
        <f t="shared" ca="1" si="6"/>
        <v/>
      </c>
      <c r="AF21" s="1610" t="str">
        <f t="shared" ca="1" si="6"/>
        <v/>
      </c>
      <c r="AG21" s="1610" t="str">
        <f t="shared" ca="1" si="6"/>
        <v/>
      </c>
      <c r="AH21" s="1610" t="str">
        <f t="shared" ca="1" si="6"/>
        <v/>
      </c>
      <c r="AI21" s="1610" t="str">
        <f t="shared" ca="1" si="6"/>
        <v/>
      </c>
      <c r="AJ21" s="1610" t="str">
        <f t="shared" ca="1" si="6"/>
        <v/>
      </c>
      <c r="AK21" s="1610" t="str">
        <f t="shared" ca="1" si="6"/>
        <v/>
      </c>
      <c r="AL21" s="1585"/>
      <c r="AM21" s="1621" t="s">
        <v>9958</v>
      </c>
      <c r="AN21" s="1625" t="s">
        <v>4842</v>
      </c>
      <c r="AO21" s="1627">
        <f>'II.9-12'!C6</f>
        <v>0</v>
      </c>
      <c r="AP21" s="1585"/>
      <c r="AQ21" s="1636" t="s">
        <v>9950</v>
      </c>
      <c r="AR21" s="1611"/>
      <c r="AS21" s="1622">
        <f ca="1">COUNTIF(AJ$8:AJ$36,"DA")</f>
        <v>0</v>
      </c>
      <c r="AT21" s="1651"/>
      <c r="AU21" s="1605"/>
      <c r="AV21" s="1585"/>
      <c r="AW21" s="1585"/>
      <c r="AX21" s="1585"/>
      <c r="AY21" s="1585"/>
      <c r="AZ21" s="1585"/>
      <c r="BA21" s="499"/>
    </row>
    <row r="22" spans="1:53" s="413" customFormat="1" ht="30" customHeight="1" x14ac:dyDescent="0.25">
      <c r="A22" s="1260">
        <v>16</v>
      </c>
      <c r="B22" s="556"/>
      <c r="C22" s="557">
        <f>COUNTIF(Anexa!D$2:D$597,B22)</f>
        <v>0</v>
      </c>
      <c r="D22" s="558">
        <f t="shared" si="1"/>
        <v>-1</v>
      </c>
      <c r="E22" s="558">
        <f t="shared" si="2"/>
        <v>0</v>
      </c>
      <c r="F22" s="547" t="str">
        <f>IF(B22&lt;&gt;"",IF((C22=1)*AND(D22=1),VLOOKUP(B22,Anexa!D$1:E$597,2,FALSE),"Ati introdus codul CAEN greşit!!!"),"")</f>
        <v/>
      </c>
      <c r="G22" s="559"/>
      <c r="H22" s="560"/>
      <c r="I22" s="561"/>
      <c r="J22" s="559"/>
      <c r="K22" s="562"/>
      <c r="L22" s="559"/>
      <c r="M22" s="562"/>
      <c r="N22" s="563"/>
      <c r="O22" s="560"/>
      <c r="P22" s="559"/>
      <c r="Q22" s="563"/>
      <c r="R22" s="562"/>
      <c r="S22" s="561"/>
      <c r="T22" s="563"/>
      <c r="U22" s="563"/>
      <c r="V22" s="563"/>
      <c r="W22" s="560"/>
      <c r="X22" s="402"/>
      <c r="Y22" s="499"/>
      <c r="Z22" s="1610" t="str">
        <f t="shared" ca="1" si="3"/>
        <v/>
      </c>
      <c r="AA22" s="1610" t="str">
        <f t="shared" ca="1" si="4"/>
        <v/>
      </c>
      <c r="AB22" s="1610" t="str">
        <f t="shared" ca="1" si="6"/>
        <v/>
      </c>
      <c r="AC22" s="1610" t="str">
        <f t="shared" ca="1" si="6"/>
        <v/>
      </c>
      <c r="AD22" s="1610" t="str">
        <f t="shared" ca="1" si="6"/>
        <v/>
      </c>
      <c r="AE22" s="1610" t="str">
        <f t="shared" ca="1" si="6"/>
        <v/>
      </c>
      <c r="AF22" s="1610" t="str">
        <f t="shared" ca="1" si="6"/>
        <v/>
      </c>
      <c r="AG22" s="1610" t="str">
        <f t="shared" ca="1" si="6"/>
        <v/>
      </c>
      <c r="AH22" s="1610" t="str">
        <f t="shared" ca="1" si="6"/>
        <v/>
      </c>
      <c r="AI22" s="1610" t="str">
        <f t="shared" ca="1" si="6"/>
        <v/>
      </c>
      <c r="AJ22" s="1610" t="str">
        <f t="shared" ca="1" si="6"/>
        <v/>
      </c>
      <c r="AK22" s="1610" t="str">
        <f t="shared" ca="1" si="6"/>
        <v/>
      </c>
      <c r="AL22" s="1585"/>
      <c r="AM22" s="1621" t="s">
        <v>9959</v>
      </c>
      <c r="AN22" s="1625" t="s">
        <v>4995</v>
      </c>
      <c r="AO22" s="1627">
        <f>'II.5.'!N8</f>
        <v>0</v>
      </c>
      <c r="AP22" s="1585"/>
      <c r="AT22" s="1605"/>
      <c r="AU22" s="1605"/>
      <c r="AV22" s="1585"/>
      <c r="AW22" s="1585"/>
      <c r="AX22" s="1585"/>
      <c r="AY22" s="1585"/>
      <c r="AZ22" s="1585"/>
      <c r="BA22" s="499"/>
    </row>
    <row r="23" spans="1:53" s="413" customFormat="1" ht="30" customHeight="1" x14ac:dyDescent="0.25">
      <c r="A23" s="1260">
        <v>17</v>
      </c>
      <c r="B23" s="556"/>
      <c r="C23" s="557">
        <f>COUNTIF(Anexa!D$2:D$597,B23)</f>
        <v>0</v>
      </c>
      <c r="D23" s="558">
        <f t="shared" si="1"/>
        <v>-1</v>
      </c>
      <c r="E23" s="558">
        <f t="shared" si="2"/>
        <v>0</v>
      </c>
      <c r="F23" s="547" t="str">
        <f>IF(B23&lt;&gt;"",IF((C23=1)*AND(D23=1),VLOOKUP(B23,Anexa!D$1:E$597,2,FALSE),"Ati introdus codul CAEN greşit!!!"),"")</f>
        <v/>
      </c>
      <c r="G23" s="559"/>
      <c r="H23" s="560"/>
      <c r="I23" s="561"/>
      <c r="J23" s="559"/>
      <c r="K23" s="562"/>
      <c r="L23" s="559"/>
      <c r="M23" s="562"/>
      <c r="N23" s="563"/>
      <c r="O23" s="560"/>
      <c r="P23" s="559"/>
      <c r="Q23" s="563"/>
      <c r="R23" s="562"/>
      <c r="S23" s="561"/>
      <c r="T23" s="563"/>
      <c r="U23" s="563"/>
      <c r="V23" s="563"/>
      <c r="W23" s="560"/>
      <c r="X23" s="402"/>
      <c r="Y23" s="499"/>
      <c r="Z23" s="1610" t="str">
        <f t="shared" ca="1" si="3"/>
        <v/>
      </c>
      <c r="AA23" s="1610" t="str">
        <f t="shared" ca="1" si="4"/>
        <v/>
      </c>
      <c r="AB23" s="1610" t="str">
        <f t="shared" ca="1" si="6"/>
        <v/>
      </c>
      <c r="AC23" s="1610" t="str">
        <f t="shared" ca="1" si="6"/>
        <v/>
      </c>
      <c r="AD23" s="1610" t="str">
        <f t="shared" ca="1" si="6"/>
        <v/>
      </c>
      <c r="AE23" s="1610" t="str">
        <f t="shared" ca="1" si="6"/>
        <v/>
      </c>
      <c r="AF23" s="1610" t="str">
        <f t="shared" ca="1" si="6"/>
        <v/>
      </c>
      <c r="AG23" s="1610" t="str">
        <f t="shared" ca="1" si="6"/>
        <v/>
      </c>
      <c r="AH23" s="1610" t="str">
        <f t="shared" ca="1" si="6"/>
        <v/>
      </c>
      <c r="AI23" s="1610" t="str">
        <f t="shared" ca="1" si="6"/>
        <v/>
      </c>
      <c r="AJ23" s="1610" t="str">
        <f t="shared" ca="1" si="6"/>
        <v/>
      </c>
      <c r="AK23" s="1610" t="str">
        <f t="shared" ca="1" si="6"/>
        <v/>
      </c>
      <c r="AL23" s="1585"/>
      <c r="AM23" s="1621" t="s">
        <v>9960</v>
      </c>
      <c r="AN23" s="1611" t="s">
        <v>4280</v>
      </c>
      <c r="AO23" s="1627">
        <f>'II.5.'!N18</f>
        <v>0</v>
      </c>
      <c r="AP23" s="1585"/>
      <c r="AQ23" s="1585"/>
      <c r="AR23" s="1644"/>
      <c r="AS23" s="1605"/>
      <c r="AT23" s="1605"/>
      <c r="AU23" s="1605"/>
      <c r="AV23" s="1585"/>
      <c r="AW23" s="1585"/>
      <c r="AX23" s="1585"/>
      <c r="AY23" s="1585"/>
      <c r="AZ23" s="1585"/>
      <c r="BA23" s="499"/>
    </row>
    <row r="24" spans="1:53" s="413" customFormat="1" ht="30" customHeight="1" x14ac:dyDescent="0.25">
      <c r="A24" s="1260">
        <v>18</v>
      </c>
      <c r="B24" s="556"/>
      <c r="C24" s="557">
        <f>COUNTIF(Anexa!D$2:D$597,B24)</f>
        <v>0</v>
      </c>
      <c r="D24" s="558">
        <f t="shared" si="1"/>
        <v>-1</v>
      </c>
      <c r="E24" s="558">
        <f t="shared" si="2"/>
        <v>0</v>
      </c>
      <c r="F24" s="547" t="str">
        <f>IF(B24&lt;&gt;"",IF((C24=1)*AND(D24=1),VLOOKUP(B24,Anexa!D$1:E$597,2,FALSE),"Ati introdus codul CAEN greşit!!!"),"")</f>
        <v/>
      </c>
      <c r="G24" s="559"/>
      <c r="H24" s="560"/>
      <c r="I24" s="561"/>
      <c r="J24" s="559"/>
      <c r="K24" s="562"/>
      <c r="L24" s="559"/>
      <c r="M24" s="562"/>
      <c r="N24" s="563"/>
      <c r="O24" s="560"/>
      <c r="P24" s="559"/>
      <c r="Q24" s="563"/>
      <c r="R24" s="562"/>
      <c r="S24" s="561"/>
      <c r="T24" s="563"/>
      <c r="U24" s="563"/>
      <c r="V24" s="563"/>
      <c r="W24" s="560"/>
      <c r="X24" s="402"/>
      <c r="Y24" s="499"/>
      <c r="Z24" s="1610" t="str">
        <f t="shared" ca="1" si="3"/>
        <v/>
      </c>
      <c r="AA24" s="1610" t="str">
        <f t="shared" ca="1" si="4"/>
        <v/>
      </c>
      <c r="AB24" s="1610" t="str">
        <f t="shared" ca="1" si="6"/>
        <v/>
      </c>
      <c r="AC24" s="1610" t="str">
        <f t="shared" ca="1" si="6"/>
        <v/>
      </c>
      <c r="AD24" s="1610" t="str">
        <f t="shared" ca="1" si="6"/>
        <v/>
      </c>
      <c r="AE24" s="1610" t="str">
        <f t="shared" ca="1" si="6"/>
        <v/>
      </c>
      <c r="AF24" s="1610" t="str">
        <f t="shared" ca="1" si="6"/>
        <v/>
      </c>
      <c r="AG24" s="1610" t="str">
        <f t="shared" ca="1" si="6"/>
        <v/>
      </c>
      <c r="AH24" s="1610" t="str">
        <f t="shared" ca="1" si="6"/>
        <v/>
      </c>
      <c r="AI24" s="1610" t="str">
        <f t="shared" ca="1" si="6"/>
        <v/>
      </c>
      <c r="AJ24" s="1610" t="str">
        <f t="shared" ca="1" si="6"/>
        <v/>
      </c>
      <c r="AK24" s="1610" t="str">
        <f t="shared" ca="1" si="6"/>
        <v/>
      </c>
      <c r="AL24" s="1585"/>
      <c r="AM24" s="1637" t="s">
        <v>9951</v>
      </c>
      <c r="AN24" s="1611" t="s">
        <v>9952</v>
      </c>
      <c r="AO24" s="1627">
        <f>COUNT(B8:B36)</f>
        <v>0</v>
      </c>
      <c r="AP24" s="1585"/>
      <c r="AQ24" s="1585"/>
      <c r="AR24" s="1644"/>
      <c r="AS24" s="1605"/>
      <c r="AT24" s="1605"/>
      <c r="AU24" s="1605"/>
      <c r="AV24" s="1585"/>
      <c r="AW24" s="1585"/>
      <c r="AX24" s="1585"/>
      <c r="AY24" s="1585"/>
      <c r="AZ24" s="1585"/>
      <c r="BA24" s="499"/>
    </row>
    <row r="25" spans="1:53" s="413" customFormat="1" ht="30" customHeight="1" x14ac:dyDescent="0.25">
      <c r="A25" s="1260">
        <v>19</v>
      </c>
      <c r="B25" s="556"/>
      <c r="C25" s="557">
        <f>COUNTIF(Anexa!D$2:D$597,B25)</f>
        <v>0</v>
      </c>
      <c r="D25" s="558">
        <f t="shared" si="1"/>
        <v>-1</v>
      </c>
      <c r="E25" s="558">
        <f t="shared" si="2"/>
        <v>0</v>
      </c>
      <c r="F25" s="547" t="str">
        <f>IF(B25&lt;&gt;"",IF((C25=1)*AND(D25=1),VLOOKUP(B25,Anexa!D$1:E$597,2,FALSE),"Ati introdus codul CAEN greşit!!!"),"")</f>
        <v/>
      </c>
      <c r="G25" s="559"/>
      <c r="H25" s="560"/>
      <c r="I25" s="561"/>
      <c r="J25" s="559"/>
      <c r="K25" s="562"/>
      <c r="L25" s="559"/>
      <c r="M25" s="562"/>
      <c r="N25" s="563"/>
      <c r="O25" s="560"/>
      <c r="P25" s="559"/>
      <c r="Q25" s="563"/>
      <c r="R25" s="562"/>
      <c r="S25" s="561"/>
      <c r="T25" s="563"/>
      <c r="U25" s="563"/>
      <c r="V25" s="563"/>
      <c r="W25" s="560"/>
      <c r="X25" s="402"/>
      <c r="Y25" s="499"/>
      <c r="Z25" s="1610" t="str">
        <f t="shared" ca="1" si="3"/>
        <v/>
      </c>
      <c r="AA25" s="1610" t="str">
        <f t="shared" ca="1" si="4"/>
        <v/>
      </c>
      <c r="AB25" s="1610" t="str">
        <f t="shared" ca="1" si="6"/>
        <v/>
      </c>
      <c r="AC25" s="1610" t="str">
        <f t="shared" ca="1" si="6"/>
        <v/>
      </c>
      <c r="AD25" s="1610" t="str">
        <f t="shared" ca="1" si="6"/>
        <v/>
      </c>
      <c r="AE25" s="1610" t="str">
        <f t="shared" ca="1" si="6"/>
        <v/>
      </c>
      <c r="AF25" s="1610" t="str">
        <f t="shared" ca="1" si="6"/>
        <v/>
      </c>
      <c r="AG25" s="1610" t="str">
        <f t="shared" ca="1" si="6"/>
        <v/>
      </c>
      <c r="AH25" s="1610" t="str">
        <f t="shared" ca="1" si="6"/>
        <v/>
      </c>
      <c r="AI25" s="1610" t="str">
        <f t="shared" ca="1" si="6"/>
        <v/>
      </c>
      <c r="AJ25" s="1610" t="str">
        <f t="shared" ca="1" si="6"/>
        <v/>
      </c>
      <c r="AK25" s="1610" t="str">
        <f t="shared" ca="1" si="6"/>
        <v/>
      </c>
      <c r="AL25" s="1585"/>
      <c r="AM25" s="1618" t="s">
        <v>9964</v>
      </c>
      <c r="AN25" s="1628"/>
      <c r="AO25" s="1653" t="s">
        <v>10842</v>
      </c>
      <c r="AP25" s="1585"/>
      <c r="AQ25" s="1585"/>
      <c r="AR25" s="1644"/>
      <c r="AS25" s="1605"/>
      <c r="AT25" s="1605"/>
      <c r="AU25" s="1605"/>
      <c r="AV25" s="1585"/>
      <c r="AW25" s="1585"/>
      <c r="AX25" s="1585"/>
      <c r="AY25" s="1585"/>
      <c r="AZ25" s="1585"/>
      <c r="BA25" s="499"/>
    </row>
    <row r="26" spans="1:53" s="413" customFormat="1" ht="30" customHeight="1" x14ac:dyDescent="0.25">
      <c r="A26" s="1260">
        <v>20</v>
      </c>
      <c r="B26" s="556"/>
      <c r="C26" s="557">
        <f>COUNTIF(Anexa!D$2:D$597,B26)</f>
        <v>0</v>
      </c>
      <c r="D26" s="558">
        <f t="shared" si="1"/>
        <v>-1</v>
      </c>
      <c r="E26" s="558">
        <f t="shared" si="2"/>
        <v>0</v>
      </c>
      <c r="F26" s="547" t="str">
        <f>IF(B26&lt;&gt;"",IF((C26=1)*AND(D26=1),VLOOKUP(B26,Anexa!D$1:E$597,2,FALSE),"Ati introdus codul CAEN greşit!!!"),"")</f>
        <v/>
      </c>
      <c r="G26" s="559"/>
      <c r="H26" s="560"/>
      <c r="I26" s="561"/>
      <c r="J26" s="559"/>
      <c r="K26" s="562"/>
      <c r="L26" s="559"/>
      <c r="M26" s="562"/>
      <c r="N26" s="563"/>
      <c r="O26" s="560"/>
      <c r="P26" s="559"/>
      <c r="Q26" s="563"/>
      <c r="R26" s="562"/>
      <c r="S26" s="561"/>
      <c r="T26" s="563"/>
      <c r="U26" s="563"/>
      <c r="V26" s="563"/>
      <c r="W26" s="560"/>
      <c r="X26" s="402"/>
      <c r="Y26" s="499"/>
      <c r="Z26" s="1610" t="str">
        <f t="shared" ca="1" si="3"/>
        <v/>
      </c>
      <c r="AA26" s="1610" t="str">
        <f t="shared" ca="1" si="4"/>
        <v/>
      </c>
      <c r="AB26" s="1610" t="str">
        <f t="shared" ca="1" si="6"/>
        <v/>
      </c>
      <c r="AC26" s="1610" t="str">
        <f t="shared" ca="1" si="6"/>
        <v/>
      </c>
      <c r="AD26" s="1610" t="str">
        <f t="shared" ca="1" si="6"/>
        <v/>
      </c>
      <c r="AE26" s="1610" t="str">
        <f t="shared" ca="1" si="6"/>
        <v/>
      </c>
      <c r="AF26" s="1610" t="str">
        <f t="shared" ca="1" si="6"/>
        <v/>
      </c>
      <c r="AG26" s="1610" t="str">
        <f t="shared" ca="1" si="6"/>
        <v/>
      </c>
      <c r="AH26" s="1610" t="str">
        <f t="shared" ca="1" si="6"/>
        <v/>
      </c>
      <c r="AI26" s="1610" t="str">
        <f t="shared" ca="1" si="6"/>
        <v/>
      </c>
      <c r="AJ26" s="1610" t="str">
        <f t="shared" ca="1" si="6"/>
        <v/>
      </c>
      <c r="AK26" s="1610" t="str">
        <f t="shared" ca="1" si="6"/>
        <v/>
      </c>
      <c r="AL26" s="1585"/>
      <c r="AM26" s="1621" t="s">
        <v>9965</v>
      </c>
      <c r="AN26" s="1629"/>
      <c r="AO26" s="1654" t="s">
        <v>10843</v>
      </c>
      <c r="AP26" s="1585"/>
      <c r="AQ26" s="1585"/>
      <c r="AR26" s="1644"/>
      <c r="AS26" s="1605"/>
      <c r="AT26" s="1605"/>
      <c r="AU26" s="1605"/>
      <c r="AV26" s="1585"/>
      <c r="AW26" s="1585"/>
      <c r="AX26" s="1585"/>
      <c r="AY26" s="1585"/>
      <c r="AZ26" s="1585"/>
      <c r="BA26" s="499"/>
    </row>
    <row r="27" spans="1:53" s="413" customFormat="1" ht="30" customHeight="1" x14ac:dyDescent="0.25">
      <c r="A27" s="1260">
        <v>21</v>
      </c>
      <c r="B27" s="556"/>
      <c r="C27" s="557">
        <f>COUNTIF(Anexa!D$2:D$597,B27)</f>
        <v>0</v>
      </c>
      <c r="D27" s="558">
        <f t="shared" si="1"/>
        <v>-1</v>
      </c>
      <c r="E27" s="558">
        <f t="shared" si="2"/>
        <v>0</v>
      </c>
      <c r="F27" s="547" t="str">
        <f>IF(B27&lt;&gt;"",IF((C27=1)*AND(D27=1),VLOOKUP(B27,Anexa!D$1:E$597,2,FALSE),"Ati introdus codul CAEN greşit!!!"),"")</f>
        <v/>
      </c>
      <c r="G27" s="559"/>
      <c r="H27" s="560"/>
      <c r="I27" s="561"/>
      <c r="J27" s="559"/>
      <c r="K27" s="562"/>
      <c r="L27" s="559"/>
      <c r="M27" s="562"/>
      <c r="N27" s="563"/>
      <c r="O27" s="560"/>
      <c r="P27" s="559"/>
      <c r="Q27" s="563"/>
      <c r="R27" s="562"/>
      <c r="S27" s="561"/>
      <c r="T27" s="563"/>
      <c r="U27" s="563"/>
      <c r="V27" s="563"/>
      <c r="W27" s="560"/>
      <c r="X27" s="402"/>
      <c r="Y27" s="499"/>
      <c r="Z27" s="1610" t="str">
        <f t="shared" ca="1" si="3"/>
        <v/>
      </c>
      <c r="AA27" s="1610" t="str">
        <f t="shared" ca="1" si="4"/>
        <v/>
      </c>
      <c r="AB27" s="1610" t="str">
        <f t="shared" ca="1" si="6"/>
        <v/>
      </c>
      <c r="AC27" s="1610" t="str">
        <f t="shared" ca="1" si="6"/>
        <v/>
      </c>
      <c r="AD27" s="1610" t="str">
        <f t="shared" ca="1" si="6"/>
        <v/>
      </c>
      <c r="AE27" s="1610" t="str">
        <f t="shared" ca="1" si="6"/>
        <v/>
      </c>
      <c r="AF27" s="1610" t="str">
        <f t="shared" ca="1" si="6"/>
        <v/>
      </c>
      <c r="AG27" s="1610" t="str">
        <f t="shared" ca="1" si="6"/>
        <v/>
      </c>
      <c r="AH27" s="1610" t="str">
        <f t="shared" ca="1" si="6"/>
        <v/>
      </c>
      <c r="AI27" s="1610" t="str">
        <f t="shared" ca="1" si="6"/>
        <v/>
      </c>
      <c r="AJ27" s="1610" t="str">
        <f t="shared" ca="1" si="6"/>
        <v/>
      </c>
      <c r="AK27" s="1610" t="str">
        <f t="shared" ca="1" si="6"/>
        <v/>
      </c>
      <c r="AL27" s="1585"/>
      <c r="AP27" s="1585"/>
      <c r="AQ27" s="1585"/>
      <c r="AR27" s="1644"/>
      <c r="AS27" s="1605"/>
      <c r="AT27" s="1605"/>
      <c r="AU27" s="1605"/>
      <c r="AV27" s="1585"/>
      <c r="AW27" s="1585"/>
      <c r="AX27" s="1585"/>
      <c r="AY27" s="1585"/>
      <c r="AZ27" s="1585"/>
      <c r="BA27" s="499"/>
    </row>
    <row r="28" spans="1:53" s="413" customFormat="1" ht="30" customHeight="1" x14ac:dyDescent="0.25">
      <c r="A28" s="1260">
        <v>22</v>
      </c>
      <c r="B28" s="556"/>
      <c r="C28" s="557">
        <f>COUNTIF(Anexa!D$2:D$597,B28)</f>
        <v>0</v>
      </c>
      <c r="D28" s="558">
        <f t="shared" si="1"/>
        <v>-1</v>
      </c>
      <c r="E28" s="558">
        <f t="shared" si="2"/>
        <v>0</v>
      </c>
      <c r="F28" s="547" t="str">
        <f>IF(B28&lt;&gt;"",IF((C28=1)*AND(D28=1),VLOOKUP(B28,Anexa!D$1:E$597,2,FALSE),"Ati introdus codul CAEN greşit!!!"),"")</f>
        <v/>
      </c>
      <c r="G28" s="559"/>
      <c r="H28" s="560"/>
      <c r="I28" s="561"/>
      <c r="J28" s="559"/>
      <c r="K28" s="562"/>
      <c r="L28" s="559"/>
      <c r="M28" s="562"/>
      <c r="N28" s="563"/>
      <c r="O28" s="560"/>
      <c r="P28" s="559"/>
      <c r="Q28" s="563"/>
      <c r="R28" s="562"/>
      <c r="S28" s="561"/>
      <c r="T28" s="563"/>
      <c r="U28" s="563"/>
      <c r="V28" s="563"/>
      <c r="W28" s="560"/>
      <c r="X28" s="402"/>
      <c r="Y28" s="499"/>
      <c r="Z28" s="1610" t="str">
        <f t="shared" ca="1" si="3"/>
        <v/>
      </c>
      <c r="AA28" s="1610" t="str">
        <f t="shared" ca="1" si="4"/>
        <v/>
      </c>
      <c r="AB28" s="1610" t="str">
        <f t="shared" ref="AB28:AK36" ca="1" si="7">IF($B28="","",VLOOKUP($B28,INDIRECT($AO$26),AB$6,FALSE))</f>
        <v/>
      </c>
      <c r="AC28" s="1610" t="str">
        <f t="shared" ca="1" si="7"/>
        <v/>
      </c>
      <c r="AD28" s="1610" t="str">
        <f t="shared" ca="1" si="7"/>
        <v/>
      </c>
      <c r="AE28" s="1610" t="str">
        <f t="shared" ca="1" si="7"/>
        <v/>
      </c>
      <c r="AF28" s="1610" t="str">
        <f t="shared" ca="1" si="7"/>
        <v/>
      </c>
      <c r="AG28" s="1610" t="str">
        <f t="shared" ca="1" si="7"/>
        <v/>
      </c>
      <c r="AH28" s="1610" t="str">
        <f t="shared" ca="1" si="7"/>
        <v/>
      </c>
      <c r="AI28" s="1610" t="str">
        <f t="shared" ca="1" si="7"/>
        <v/>
      </c>
      <c r="AJ28" s="1610" t="str">
        <f t="shared" ca="1" si="7"/>
        <v/>
      </c>
      <c r="AK28" s="1610" t="str">
        <f t="shared" ca="1" si="7"/>
        <v/>
      </c>
      <c r="AL28" s="1585"/>
      <c r="AP28" s="1585"/>
      <c r="AQ28" s="1585"/>
      <c r="AR28" s="1644"/>
      <c r="AS28" s="1605"/>
      <c r="AT28" s="1605"/>
      <c r="AU28" s="1605"/>
      <c r="AV28" s="1585"/>
      <c r="AW28" s="1585"/>
      <c r="AX28" s="1585"/>
      <c r="AY28" s="1585"/>
      <c r="AZ28" s="1585"/>
      <c r="BA28" s="499"/>
    </row>
    <row r="29" spans="1:53" s="413" customFormat="1" ht="30" customHeight="1" x14ac:dyDescent="0.25">
      <c r="A29" s="1260">
        <v>23</v>
      </c>
      <c r="B29" s="556"/>
      <c r="C29" s="557">
        <f>COUNTIF(Anexa!D$2:D$597,B29)</f>
        <v>0</v>
      </c>
      <c r="D29" s="558">
        <f t="shared" si="1"/>
        <v>-1</v>
      </c>
      <c r="E29" s="558">
        <f t="shared" si="2"/>
        <v>0</v>
      </c>
      <c r="F29" s="547" t="str">
        <f>IF(B29&lt;&gt;"",IF((C29=1)*AND(D29=1),VLOOKUP(B29,Anexa!D$1:E$597,2,FALSE),"Ati introdus codul CAEN greşit!!!"),"")</f>
        <v/>
      </c>
      <c r="G29" s="559"/>
      <c r="H29" s="560"/>
      <c r="I29" s="561"/>
      <c r="J29" s="559"/>
      <c r="K29" s="562"/>
      <c r="L29" s="559"/>
      <c r="M29" s="562"/>
      <c r="N29" s="563"/>
      <c r="O29" s="560"/>
      <c r="P29" s="559"/>
      <c r="Q29" s="563"/>
      <c r="R29" s="562"/>
      <c r="S29" s="561"/>
      <c r="T29" s="563"/>
      <c r="U29" s="563"/>
      <c r="V29" s="563"/>
      <c r="W29" s="560"/>
      <c r="X29" s="402"/>
      <c r="Y29" s="499"/>
      <c r="Z29" s="1610" t="str">
        <f t="shared" ca="1" si="3"/>
        <v/>
      </c>
      <c r="AA29" s="1610" t="str">
        <f t="shared" ca="1" si="4"/>
        <v/>
      </c>
      <c r="AB29" s="1610" t="str">
        <f t="shared" ca="1" si="7"/>
        <v/>
      </c>
      <c r="AC29" s="1610" t="str">
        <f t="shared" ca="1" si="7"/>
        <v/>
      </c>
      <c r="AD29" s="1610" t="str">
        <f t="shared" ca="1" si="7"/>
        <v/>
      </c>
      <c r="AE29" s="1610" t="str">
        <f t="shared" ca="1" si="7"/>
        <v/>
      </c>
      <c r="AF29" s="1610" t="str">
        <f t="shared" ca="1" si="7"/>
        <v/>
      </c>
      <c r="AG29" s="1610" t="str">
        <f t="shared" ca="1" si="7"/>
        <v/>
      </c>
      <c r="AH29" s="1610" t="str">
        <f t="shared" ca="1" si="7"/>
        <v/>
      </c>
      <c r="AI29" s="1610" t="str">
        <f t="shared" ca="1" si="7"/>
        <v/>
      </c>
      <c r="AJ29" s="1610" t="str">
        <f t="shared" ca="1" si="7"/>
        <v/>
      </c>
      <c r="AK29" s="1610" t="str">
        <f t="shared" ca="1" si="7"/>
        <v/>
      </c>
      <c r="AL29" s="1585"/>
      <c r="AM29" s="1585"/>
      <c r="AN29" s="1585"/>
      <c r="AO29" s="1602"/>
      <c r="AP29" s="1585"/>
      <c r="AQ29" s="1585"/>
      <c r="AR29" s="1644"/>
      <c r="AS29" s="1605"/>
      <c r="AT29" s="1605"/>
      <c r="AU29" s="1605"/>
      <c r="AV29" s="1585"/>
      <c r="AW29" s="1585"/>
      <c r="AX29" s="1585"/>
      <c r="AY29" s="1585"/>
      <c r="AZ29" s="1585"/>
      <c r="BA29" s="499"/>
    </row>
    <row r="30" spans="1:53" s="413" customFormat="1" ht="30" customHeight="1" x14ac:dyDescent="0.25">
      <c r="A30" s="1260">
        <v>24</v>
      </c>
      <c r="B30" s="556"/>
      <c r="C30" s="557">
        <f>COUNTIF(Anexa!D$2:D$597,B30)</f>
        <v>0</v>
      </c>
      <c r="D30" s="558">
        <f t="shared" si="1"/>
        <v>-1</v>
      </c>
      <c r="E30" s="558">
        <f t="shared" si="2"/>
        <v>0</v>
      </c>
      <c r="F30" s="547" t="str">
        <f>IF(B30&lt;&gt;"",IF((C30=1)*AND(D30=1),VLOOKUP(B30,Anexa!D$1:E$597,2,FALSE),"Ati introdus codul CAEN greşit!!!"),"")</f>
        <v/>
      </c>
      <c r="G30" s="559"/>
      <c r="H30" s="560"/>
      <c r="I30" s="561"/>
      <c r="J30" s="559"/>
      <c r="K30" s="562"/>
      <c r="L30" s="559"/>
      <c r="M30" s="562"/>
      <c r="N30" s="563"/>
      <c r="O30" s="560"/>
      <c r="P30" s="559"/>
      <c r="Q30" s="563"/>
      <c r="R30" s="562"/>
      <c r="S30" s="561"/>
      <c r="T30" s="563"/>
      <c r="U30" s="563"/>
      <c r="V30" s="563"/>
      <c r="W30" s="560"/>
      <c r="X30" s="402"/>
      <c r="Y30" s="499"/>
      <c r="Z30" s="1610" t="str">
        <f t="shared" ca="1" si="3"/>
        <v/>
      </c>
      <c r="AA30" s="1610" t="str">
        <f t="shared" ca="1" si="4"/>
        <v/>
      </c>
      <c r="AB30" s="1610" t="str">
        <f t="shared" ca="1" si="7"/>
        <v/>
      </c>
      <c r="AC30" s="1610" t="str">
        <f t="shared" ca="1" si="7"/>
        <v/>
      </c>
      <c r="AD30" s="1610" t="str">
        <f t="shared" ca="1" si="7"/>
        <v/>
      </c>
      <c r="AE30" s="1610" t="str">
        <f t="shared" ca="1" si="7"/>
        <v/>
      </c>
      <c r="AF30" s="1610" t="str">
        <f t="shared" ca="1" si="7"/>
        <v/>
      </c>
      <c r="AG30" s="1610" t="str">
        <f t="shared" ca="1" si="7"/>
        <v/>
      </c>
      <c r="AH30" s="1610" t="str">
        <f t="shared" ca="1" si="7"/>
        <v/>
      </c>
      <c r="AI30" s="1610" t="str">
        <f t="shared" ca="1" si="7"/>
        <v/>
      </c>
      <c r="AJ30" s="1610" t="str">
        <f t="shared" ca="1" si="7"/>
        <v/>
      </c>
      <c r="AK30" s="1610" t="str">
        <f t="shared" ca="1" si="7"/>
        <v/>
      </c>
      <c r="AL30" s="1585"/>
      <c r="AM30" s="1585"/>
      <c r="AN30" s="1585"/>
      <c r="AO30" s="1602"/>
      <c r="AP30" s="1585"/>
      <c r="AQ30" s="1585"/>
      <c r="AR30" s="1644"/>
      <c r="AS30" s="1605"/>
      <c r="AT30" s="1605"/>
      <c r="AU30" s="1605"/>
      <c r="AV30" s="1585"/>
      <c r="AW30" s="1585"/>
      <c r="AX30" s="1585"/>
      <c r="AY30" s="1585"/>
      <c r="AZ30" s="1585"/>
      <c r="BA30" s="499"/>
    </row>
    <row r="31" spans="1:53" s="413" customFormat="1" ht="30" customHeight="1" x14ac:dyDescent="0.25">
      <c r="A31" s="1260">
        <v>25</v>
      </c>
      <c r="B31" s="556"/>
      <c r="C31" s="557">
        <f>COUNTIF(Anexa!D$2:D$597,B31)</f>
        <v>0</v>
      </c>
      <c r="D31" s="558">
        <f t="shared" si="1"/>
        <v>-1</v>
      </c>
      <c r="E31" s="558">
        <f t="shared" si="2"/>
        <v>0</v>
      </c>
      <c r="F31" s="547" t="str">
        <f>IF(B31&lt;&gt;"",IF((C31=1)*AND(D31=1),VLOOKUP(B31,Anexa!D$1:E$597,2,FALSE),"Ati introdus codul CAEN greşit!!!"),"")</f>
        <v/>
      </c>
      <c r="G31" s="559"/>
      <c r="H31" s="560"/>
      <c r="I31" s="561"/>
      <c r="J31" s="559"/>
      <c r="K31" s="562"/>
      <c r="L31" s="559"/>
      <c r="M31" s="562"/>
      <c r="N31" s="563"/>
      <c r="O31" s="560"/>
      <c r="P31" s="559"/>
      <c r="Q31" s="563"/>
      <c r="R31" s="562"/>
      <c r="S31" s="561"/>
      <c r="T31" s="563"/>
      <c r="U31" s="563"/>
      <c r="V31" s="563"/>
      <c r="W31" s="560"/>
      <c r="X31" s="402"/>
      <c r="Y31" s="499"/>
      <c r="Z31" s="1610" t="str">
        <f t="shared" ca="1" si="3"/>
        <v/>
      </c>
      <c r="AA31" s="1610" t="str">
        <f t="shared" ca="1" si="4"/>
        <v/>
      </c>
      <c r="AB31" s="1610" t="str">
        <f t="shared" ca="1" si="7"/>
        <v/>
      </c>
      <c r="AC31" s="1610" t="str">
        <f t="shared" ca="1" si="7"/>
        <v/>
      </c>
      <c r="AD31" s="1610" t="str">
        <f t="shared" ca="1" si="7"/>
        <v/>
      </c>
      <c r="AE31" s="1610" t="str">
        <f t="shared" ca="1" si="7"/>
        <v/>
      </c>
      <c r="AF31" s="1610" t="str">
        <f t="shared" ca="1" si="7"/>
        <v/>
      </c>
      <c r="AG31" s="1610" t="str">
        <f t="shared" ca="1" si="7"/>
        <v/>
      </c>
      <c r="AH31" s="1610" t="str">
        <f t="shared" ca="1" si="7"/>
        <v/>
      </c>
      <c r="AI31" s="1610" t="str">
        <f t="shared" ca="1" si="7"/>
        <v/>
      </c>
      <c r="AJ31" s="1610" t="str">
        <f t="shared" ca="1" si="7"/>
        <v/>
      </c>
      <c r="AK31" s="1610" t="str">
        <f t="shared" ca="1" si="7"/>
        <v/>
      </c>
      <c r="AL31" s="1585"/>
      <c r="AM31" s="1585"/>
      <c r="AN31" s="1585"/>
      <c r="AO31" s="1602"/>
      <c r="AP31" s="1585"/>
      <c r="AQ31" s="1585"/>
      <c r="AR31" s="1644"/>
      <c r="AS31" s="1605"/>
      <c r="AT31" s="1605"/>
      <c r="AU31" s="1605"/>
      <c r="AV31" s="1585"/>
      <c r="AW31" s="1587"/>
      <c r="AX31" s="1587"/>
      <c r="AY31" s="1587"/>
      <c r="AZ31" s="1585"/>
      <c r="BA31" s="499"/>
    </row>
    <row r="32" spans="1:53" s="413" customFormat="1" ht="30" customHeight="1" x14ac:dyDescent="0.25">
      <c r="A32" s="1260">
        <v>26</v>
      </c>
      <c r="B32" s="556"/>
      <c r="C32" s="557">
        <f>COUNTIF(Anexa!D$2:D$597,B32)</f>
        <v>0</v>
      </c>
      <c r="D32" s="558">
        <f t="shared" si="1"/>
        <v>-1</v>
      </c>
      <c r="E32" s="558">
        <f t="shared" si="2"/>
        <v>0</v>
      </c>
      <c r="F32" s="547" t="str">
        <f>IF(B32&lt;&gt;"",IF((C32=1)*AND(D32=1),VLOOKUP(B32,Anexa!D$1:E$597,2,FALSE),"Ati introdus codul CAEN greşit!!!"),"")</f>
        <v/>
      </c>
      <c r="G32" s="559"/>
      <c r="H32" s="560"/>
      <c r="I32" s="561"/>
      <c r="J32" s="559"/>
      <c r="K32" s="562"/>
      <c r="L32" s="559"/>
      <c r="M32" s="562"/>
      <c r="N32" s="563"/>
      <c r="O32" s="560"/>
      <c r="P32" s="559"/>
      <c r="Q32" s="563"/>
      <c r="R32" s="562"/>
      <c r="S32" s="561"/>
      <c r="T32" s="563"/>
      <c r="U32" s="563"/>
      <c r="V32" s="563"/>
      <c r="W32" s="560"/>
      <c r="X32" s="402"/>
      <c r="Y32" s="499"/>
      <c r="Z32" s="1610" t="str">
        <f t="shared" ca="1" si="3"/>
        <v/>
      </c>
      <c r="AA32" s="1610" t="str">
        <f t="shared" ca="1" si="4"/>
        <v/>
      </c>
      <c r="AB32" s="1610" t="str">
        <f t="shared" ca="1" si="7"/>
        <v/>
      </c>
      <c r="AC32" s="1610" t="str">
        <f t="shared" ca="1" si="7"/>
        <v/>
      </c>
      <c r="AD32" s="1610" t="str">
        <f t="shared" ca="1" si="7"/>
        <v/>
      </c>
      <c r="AE32" s="1610" t="str">
        <f t="shared" ca="1" si="7"/>
        <v/>
      </c>
      <c r="AF32" s="1610" t="str">
        <f t="shared" ca="1" si="7"/>
        <v/>
      </c>
      <c r="AG32" s="1610" t="str">
        <f t="shared" ca="1" si="7"/>
        <v/>
      </c>
      <c r="AH32" s="1610" t="str">
        <f t="shared" ca="1" si="7"/>
        <v/>
      </c>
      <c r="AI32" s="1610" t="str">
        <f t="shared" ca="1" si="7"/>
        <v/>
      </c>
      <c r="AJ32" s="1610" t="str">
        <f t="shared" ca="1" si="7"/>
        <v/>
      </c>
      <c r="AK32" s="1610" t="str">
        <f t="shared" ca="1" si="7"/>
        <v/>
      </c>
      <c r="AL32" s="1585"/>
      <c r="AM32" s="1585"/>
      <c r="AN32" s="1585"/>
      <c r="AO32" s="1602"/>
      <c r="AP32" s="1585"/>
      <c r="AQ32" s="1585"/>
      <c r="AR32" s="1644"/>
      <c r="AS32" s="1605"/>
      <c r="AT32" s="1605"/>
      <c r="AU32" s="1605"/>
      <c r="AV32" s="1585"/>
      <c r="AW32" s="1587"/>
      <c r="AX32" s="1587"/>
      <c r="AY32" s="1587"/>
      <c r="AZ32" s="1585"/>
      <c r="BA32" s="499"/>
    </row>
    <row r="33" spans="1:53" s="413" customFormat="1" ht="30" customHeight="1" x14ac:dyDescent="0.25">
      <c r="A33" s="1260">
        <v>27</v>
      </c>
      <c r="B33" s="556"/>
      <c r="C33" s="557">
        <f>COUNTIF(Anexa!D$2:D$597,B33)</f>
        <v>0</v>
      </c>
      <c r="D33" s="558">
        <f t="shared" si="1"/>
        <v>-1</v>
      </c>
      <c r="E33" s="558">
        <f t="shared" si="2"/>
        <v>0</v>
      </c>
      <c r="F33" s="547" t="str">
        <f>IF(B33&lt;&gt;"",IF((C33=1)*AND(D33=1),VLOOKUP(B33,Anexa!D$1:E$597,2,FALSE),"Ati introdus codul CAEN greşit!!!"),"")</f>
        <v/>
      </c>
      <c r="G33" s="559"/>
      <c r="H33" s="560"/>
      <c r="I33" s="561"/>
      <c r="J33" s="559"/>
      <c r="K33" s="562"/>
      <c r="L33" s="559"/>
      <c r="M33" s="562"/>
      <c r="N33" s="563"/>
      <c r="O33" s="560"/>
      <c r="P33" s="559"/>
      <c r="Q33" s="563"/>
      <c r="R33" s="562"/>
      <c r="S33" s="561"/>
      <c r="T33" s="563"/>
      <c r="U33" s="563"/>
      <c r="V33" s="563"/>
      <c r="W33" s="560"/>
      <c r="X33" s="402"/>
      <c r="Y33" s="499"/>
      <c r="Z33" s="1610" t="str">
        <f t="shared" ca="1" si="3"/>
        <v/>
      </c>
      <c r="AA33" s="1610" t="str">
        <f t="shared" ca="1" si="4"/>
        <v/>
      </c>
      <c r="AB33" s="1610" t="str">
        <f t="shared" ca="1" si="7"/>
        <v/>
      </c>
      <c r="AC33" s="1610" t="str">
        <f t="shared" ca="1" si="7"/>
        <v/>
      </c>
      <c r="AD33" s="1610" t="str">
        <f t="shared" ca="1" si="7"/>
        <v/>
      </c>
      <c r="AE33" s="1610" t="str">
        <f t="shared" ca="1" si="7"/>
        <v/>
      </c>
      <c r="AF33" s="1610" t="str">
        <f t="shared" ca="1" si="7"/>
        <v/>
      </c>
      <c r="AG33" s="1610" t="str">
        <f t="shared" ca="1" si="7"/>
        <v/>
      </c>
      <c r="AH33" s="1610" t="str">
        <f t="shared" ca="1" si="7"/>
        <v/>
      </c>
      <c r="AI33" s="1610" t="str">
        <f t="shared" ca="1" si="7"/>
        <v/>
      </c>
      <c r="AJ33" s="1610" t="str">
        <f t="shared" ca="1" si="7"/>
        <v/>
      </c>
      <c r="AK33" s="1610" t="str">
        <f t="shared" ca="1" si="7"/>
        <v/>
      </c>
      <c r="AL33" s="1585"/>
      <c r="AM33" s="1585"/>
      <c r="AN33" s="1585"/>
      <c r="AO33" s="1602"/>
      <c r="AP33" s="1585"/>
      <c r="AQ33" s="1585"/>
      <c r="AR33" s="1644"/>
      <c r="AS33" s="1605"/>
      <c r="AT33" s="1605"/>
      <c r="AU33" s="1605"/>
      <c r="AV33" s="1585"/>
      <c r="AW33" s="1586"/>
      <c r="AX33" s="1586"/>
      <c r="AY33" s="1586"/>
      <c r="AZ33" s="1585"/>
      <c r="BA33" s="499"/>
    </row>
    <row r="34" spans="1:53" s="413" customFormat="1" ht="30" customHeight="1" x14ac:dyDescent="0.25">
      <c r="A34" s="1260">
        <v>28</v>
      </c>
      <c r="B34" s="556"/>
      <c r="C34" s="557">
        <f>COUNTIF(Anexa!D$2:D$597,B34)</f>
        <v>0</v>
      </c>
      <c r="D34" s="558">
        <f t="shared" si="1"/>
        <v>-1</v>
      </c>
      <c r="E34" s="558">
        <f t="shared" si="2"/>
        <v>0</v>
      </c>
      <c r="F34" s="547" t="str">
        <f>IF(B34&lt;&gt;"",IF((C34=1)*AND(D34=1),VLOOKUP(B34,Anexa!D$1:E$597,2,FALSE),"Ati introdus codul CAEN greşit!!!"),"")</f>
        <v/>
      </c>
      <c r="G34" s="559"/>
      <c r="H34" s="560"/>
      <c r="I34" s="561"/>
      <c r="J34" s="559"/>
      <c r="K34" s="562"/>
      <c r="L34" s="559"/>
      <c r="M34" s="562"/>
      <c r="N34" s="563"/>
      <c r="O34" s="560"/>
      <c r="P34" s="559"/>
      <c r="Q34" s="563"/>
      <c r="R34" s="562"/>
      <c r="S34" s="561"/>
      <c r="T34" s="563"/>
      <c r="U34" s="563"/>
      <c r="V34" s="563"/>
      <c r="W34" s="560"/>
      <c r="X34" s="402"/>
      <c r="Y34" s="499"/>
      <c r="Z34" s="1610" t="str">
        <f t="shared" ca="1" si="3"/>
        <v/>
      </c>
      <c r="AA34" s="1610" t="str">
        <f t="shared" ca="1" si="4"/>
        <v/>
      </c>
      <c r="AB34" s="1610" t="str">
        <f t="shared" ca="1" si="7"/>
        <v/>
      </c>
      <c r="AC34" s="1610" t="str">
        <f t="shared" ca="1" si="7"/>
        <v/>
      </c>
      <c r="AD34" s="1610" t="str">
        <f t="shared" ca="1" si="7"/>
        <v/>
      </c>
      <c r="AE34" s="1610" t="str">
        <f t="shared" ca="1" si="7"/>
        <v/>
      </c>
      <c r="AF34" s="1610" t="str">
        <f t="shared" ca="1" si="7"/>
        <v/>
      </c>
      <c r="AG34" s="1610" t="str">
        <f t="shared" ca="1" si="7"/>
        <v/>
      </c>
      <c r="AH34" s="1610" t="str">
        <f t="shared" ca="1" si="7"/>
        <v/>
      </c>
      <c r="AI34" s="1610" t="str">
        <f t="shared" ca="1" si="7"/>
        <v/>
      </c>
      <c r="AJ34" s="1610" t="str">
        <f t="shared" ca="1" si="7"/>
        <v/>
      </c>
      <c r="AK34" s="1610" t="str">
        <f t="shared" ca="1" si="7"/>
        <v/>
      </c>
      <c r="AL34" s="1585"/>
      <c r="AM34" s="1585"/>
      <c r="AN34" s="1585"/>
      <c r="AO34" s="1602"/>
      <c r="AP34" s="1585"/>
      <c r="AQ34" s="1585"/>
      <c r="AR34" s="1644"/>
      <c r="AS34" s="1605"/>
      <c r="AT34" s="1605"/>
      <c r="AU34" s="1605"/>
      <c r="AV34" s="1585"/>
      <c r="AW34" s="1586"/>
      <c r="AX34" s="1586"/>
      <c r="AY34" s="1586"/>
      <c r="AZ34" s="1585"/>
      <c r="BA34" s="499"/>
    </row>
    <row r="35" spans="1:53" s="413" customFormat="1" ht="30" customHeight="1" x14ac:dyDescent="0.25">
      <c r="A35" s="1260">
        <v>29</v>
      </c>
      <c r="B35" s="556"/>
      <c r="C35" s="557">
        <f>COUNTIF(Anexa!D$2:D$597,B35)</f>
        <v>0</v>
      </c>
      <c r="D35" s="558">
        <f t="shared" si="1"/>
        <v>-1</v>
      </c>
      <c r="E35" s="558">
        <f t="shared" si="2"/>
        <v>0</v>
      </c>
      <c r="F35" s="547" t="str">
        <f>IF(B35&lt;&gt;"",IF((C35=1)*AND(D35=1),VLOOKUP(B35,Anexa!D$1:E$597,2,FALSE),"Ati introdus codul CAEN greşit!!!"),"")</f>
        <v/>
      </c>
      <c r="G35" s="559"/>
      <c r="H35" s="560"/>
      <c r="I35" s="561"/>
      <c r="J35" s="559"/>
      <c r="K35" s="562"/>
      <c r="L35" s="559"/>
      <c r="M35" s="562"/>
      <c r="N35" s="563"/>
      <c r="O35" s="560"/>
      <c r="P35" s="559"/>
      <c r="Q35" s="563"/>
      <c r="R35" s="562"/>
      <c r="S35" s="561"/>
      <c r="T35" s="563"/>
      <c r="U35" s="563"/>
      <c r="V35" s="563"/>
      <c r="W35" s="560"/>
      <c r="X35" s="402"/>
      <c r="Y35" s="499"/>
      <c r="Z35" s="1610" t="str">
        <f t="shared" ca="1" si="3"/>
        <v/>
      </c>
      <c r="AA35" s="1610" t="str">
        <f t="shared" ca="1" si="4"/>
        <v/>
      </c>
      <c r="AB35" s="1610" t="str">
        <f t="shared" ca="1" si="7"/>
        <v/>
      </c>
      <c r="AC35" s="1610" t="str">
        <f t="shared" ca="1" si="7"/>
        <v/>
      </c>
      <c r="AD35" s="1610" t="str">
        <f t="shared" ca="1" si="7"/>
        <v/>
      </c>
      <c r="AE35" s="1610" t="str">
        <f t="shared" ca="1" si="7"/>
        <v/>
      </c>
      <c r="AF35" s="1610" t="str">
        <f t="shared" ca="1" si="7"/>
        <v/>
      </c>
      <c r="AG35" s="1610" t="str">
        <f t="shared" ca="1" si="7"/>
        <v/>
      </c>
      <c r="AH35" s="1610" t="str">
        <f t="shared" ca="1" si="7"/>
        <v/>
      </c>
      <c r="AI35" s="1610" t="str">
        <f t="shared" ca="1" si="7"/>
        <v/>
      </c>
      <c r="AJ35" s="1610" t="str">
        <f t="shared" ca="1" si="7"/>
        <v/>
      </c>
      <c r="AK35" s="1610" t="str">
        <f t="shared" ca="1" si="7"/>
        <v/>
      </c>
      <c r="AL35" s="1585"/>
      <c r="AM35" s="1585"/>
      <c r="AN35" s="1585"/>
      <c r="AO35" s="1602"/>
      <c r="AP35" s="1585"/>
      <c r="AQ35" s="1585"/>
      <c r="AR35" s="1644"/>
      <c r="AS35" s="1605"/>
      <c r="AT35" s="1605"/>
      <c r="AU35" s="1605"/>
      <c r="AV35" s="1585"/>
      <c r="AW35" s="1586"/>
      <c r="AX35" s="1586"/>
      <c r="AY35" s="1586"/>
      <c r="AZ35" s="1585"/>
      <c r="BA35" s="499"/>
    </row>
    <row r="36" spans="1:53" s="413" customFormat="1" ht="30" customHeight="1" thickBot="1" x14ac:dyDescent="0.3">
      <c r="A36" s="1261">
        <v>30</v>
      </c>
      <c r="B36" s="564"/>
      <c r="C36" s="565">
        <f>COUNTIF(Anexa!D$2:D$597,B36)</f>
        <v>0</v>
      </c>
      <c r="D36" s="566">
        <f t="shared" si="1"/>
        <v>-1</v>
      </c>
      <c r="E36" s="566">
        <f t="shared" si="2"/>
        <v>0</v>
      </c>
      <c r="F36" s="548" t="str">
        <f>IF(B36&lt;&gt;"",IF((C36=1)*AND(D36=1),VLOOKUP(B36,Anexa!D$1:E$597,2,FALSE),"Ati introdus codul CAEN greşit!!!"),"")</f>
        <v/>
      </c>
      <c r="G36" s="567"/>
      <c r="H36" s="568"/>
      <c r="I36" s="569"/>
      <c r="J36" s="567"/>
      <c r="K36" s="570"/>
      <c r="L36" s="567"/>
      <c r="M36" s="570"/>
      <c r="N36" s="571"/>
      <c r="O36" s="568"/>
      <c r="P36" s="567"/>
      <c r="Q36" s="571"/>
      <c r="R36" s="570"/>
      <c r="S36" s="569"/>
      <c r="T36" s="571"/>
      <c r="U36" s="571"/>
      <c r="V36" s="571"/>
      <c r="W36" s="568"/>
      <c r="X36" s="404"/>
      <c r="Y36" s="499"/>
      <c r="Z36" s="1610" t="str">
        <f t="shared" ca="1" si="3"/>
        <v/>
      </c>
      <c r="AA36" s="1610" t="str">
        <f t="shared" ca="1" si="4"/>
        <v/>
      </c>
      <c r="AB36" s="1610" t="str">
        <f t="shared" ca="1" si="7"/>
        <v/>
      </c>
      <c r="AC36" s="1610" t="str">
        <f t="shared" ca="1" si="7"/>
        <v/>
      </c>
      <c r="AD36" s="1610" t="str">
        <f t="shared" ca="1" si="7"/>
        <v/>
      </c>
      <c r="AE36" s="1610" t="str">
        <f t="shared" ca="1" si="7"/>
        <v/>
      </c>
      <c r="AF36" s="1610" t="str">
        <f t="shared" ca="1" si="7"/>
        <v/>
      </c>
      <c r="AG36" s="1610" t="str">
        <f t="shared" ca="1" si="7"/>
        <v/>
      </c>
      <c r="AH36" s="1610" t="str">
        <f t="shared" ca="1" si="7"/>
        <v/>
      </c>
      <c r="AI36" s="1610" t="str">
        <f t="shared" ca="1" si="7"/>
        <v/>
      </c>
      <c r="AJ36" s="1610" t="str">
        <f t="shared" ca="1" si="7"/>
        <v/>
      </c>
      <c r="AK36" s="1610" t="str">
        <f t="shared" ca="1" si="7"/>
        <v/>
      </c>
      <c r="AL36" s="1585"/>
      <c r="AM36" s="1585"/>
      <c r="AN36" s="1585"/>
      <c r="AO36" s="1602"/>
      <c r="AP36" s="1585"/>
      <c r="AQ36" s="1585"/>
      <c r="AR36" s="1644"/>
      <c r="AS36" s="1605"/>
      <c r="AT36" s="1605"/>
      <c r="AU36" s="1605"/>
      <c r="AV36" s="1585"/>
      <c r="AW36" s="1586"/>
      <c r="AX36" s="1586"/>
      <c r="AY36" s="1586"/>
      <c r="AZ36" s="1585"/>
      <c r="BA36" s="499"/>
    </row>
    <row r="37" spans="1:53" x14ac:dyDescent="0.25">
      <c r="A37" s="413"/>
      <c r="B37" s="549"/>
      <c r="C37" s="550"/>
      <c r="D37" s="413"/>
      <c r="E37" s="413"/>
      <c r="F37" s="549"/>
      <c r="G37" s="413"/>
      <c r="H37" s="413"/>
      <c r="I37" s="413"/>
      <c r="J37" s="413"/>
      <c r="K37" s="413"/>
      <c r="L37" s="413"/>
      <c r="M37" s="413"/>
      <c r="N37" s="413"/>
      <c r="O37" s="413"/>
      <c r="P37" s="413"/>
      <c r="Q37" s="413"/>
      <c r="R37" s="413"/>
      <c r="S37" s="413"/>
      <c r="T37" s="413"/>
      <c r="U37" s="413"/>
      <c r="V37" s="413"/>
      <c r="W37" s="413"/>
      <c r="X37" s="413"/>
      <c r="Y37" s="499"/>
      <c r="Z37" s="1585"/>
      <c r="AA37" s="1585"/>
      <c r="AB37" s="1585"/>
      <c r="AC37" s="1585"/>
      <c r="AD37" s="1585"/>
      <c r="AE37" s="1585"/>
      <c r="AF37" s="1585"/>
      <c r="AG37" s="1585"/>
      <c r="AH37" s="1585"/>
      <c r="AI37" s="1585"/>
      <c r="AJ37" s="1585"/>
      <c r="AK37" s="1585"/>
      <c r="AL37" s="1585"/>
      <c r="AM37" s="1585"/>
      <c r="AN37" s="1585"/>
      <c r="AO37" s="1602"/>
      <c r="AP37" s="1585"/>
      <c r="AQ37" s="1585"/>
      <c r="AR37" s="1644"/>
      <c r="AS37" s="1605"/>
      <c r="AT37" s="1605"/>
      <c r="AU37" s="1605"/>
      <c r="AV37" s="1585"/>
    </row>
    <row r="38" spans="1:53" x14ac:dyDescent="0.25">
      <c r="A38" s="551" t="s">
        <v>5494</v>
      </c>
      <c r="B38" s="549"/>
      <c r="C38" s="550"/>
      <c r="D38" s="413"/>
      <c r="E38" s="413"/>
      <c r="F38" s="549"/>
      <c r="G38" s="413"/>
      <c r="H38" s="413"/>
      <c r="I38" s="413"/>
      <c r="J38" s="413"/>
      <c r="K38" s="413"/>
      <c r="L38" s="413"/>
      <c r="M38" s="413"/>
      <c r="N38" s="413"/>
      <c r="O38" s="413"/>
      <c r="P38" s="413"/>
      <c r="Q38" s="413"/>
      <c r="R38" s="413"/>
      <c r="S38" s="413"/>
      <c r="T38" s="413"/>
      <c r="U38" s="413"/>
      <c r="V38" s="413"/>
      <c r="W38" s="413"/>
      <c r="X38" s="413"/>
      <c r="Y38" s="499"/>
      <c r="Z38" s="1585"/>
      <c r="AA38" s="1585"/>
      <c r="AB38" s="1585"/>
      <c r="AC38" s="1585"/>
      <c r="AD38" s="1585"/>
      <c r="AE38" s="1585"/>
      <c r="AF38" s="1585"/>
      <c r="AG38" s="1585"/>
      <c r="AH38" s="1585"/>
      <c r="AI38" s="1585"/>
      <c r="AJ38" s="1585"/>
      <c r="AK38" s="1585"/>
      <c r="AL38" s="1585"/>
      <c r="AP38" s="1585"/>
      <c r="AU38" s="1605"/>
      <c r="AV38" s="1585"/>
    </row>
    <row r="39" spans="1:53" x14ac:dyDescent="0.25">
      <c r="A39" s="552" t="s">
        <v>5493</v>
      </c>
      <c r="AP39" s="1585"/>
      <c r="AQ39" s="1585"/>
      <c r="AR39" s="1644"/>
      <c r="AS39" s="1605"/>
      <c r="AT39" s="1605"/>
    </row>
    <row r="40" spans="1:53" x14ac:dyDescent="0.25">
      <c r="A40" s="552" t="s">
        <v>5496</v>
      </c>
    </row>
    <row r="41" spans="1:53" x14ac:dyDescent="0.25">
      <c r="A41" s="552" t="s">
        <v>5497</v>
      </c>
    </row>
    <row r="42" spans="1:53" x14ac:dyDescent="0.25">
      <c r="A42" s="552" t="s">
        <v>5498</v>
      </c>
    </row>
    <row r="43" spans="1:53" x14ac:dyDescent="0.25">
      <c r="A43" s="552" t="s">
        <v>5499</v>
      </c>
    </row>
    <row r="45" spans="1:53" x14ac:dyDescent="0.25">
      <c r="A45" s="553" t="s">
        <v>5500</v>
      </c>
    </row>
    <row r="46" spans="1:53" x14ac:dyDescent="0.25">
      <c r="A46" s="553" t="s">
        <v>5501</v>
      </c>
    </row>
    <row r="47" spans="1:53" x14ac:dyDescent="0.25">
      <c r="A47" s="77" t="s">
        <v>5502</v>
      </c>
    </row>
    <row r="48" spans="1:53" x14ac:dyDescent="0.25">
      <c r="A48" s="77" t="s">
        <v>5503</v>
      </c>
    </row>
    <row r="49" spans="1:1" x14ac:dyDescent="0.25">
      <c r="A49" s="554" t="s">
        <v>5199</v>
      </c>
    </row>
    <row r="50" spans="1:1" x14ac:dyDescent="0.25">
      <c r="A50" s="555" t="s">
        <v>5495</v>
      </c>
    </row>
    <row r="51" spans="1:1" x14ac:dyDescent="0.25">
      <c r="A51" s="555" t="s">
        <v>5491</v>
      </c>
    </row>
    <row r="52" spans="1:1" x14ac:dyDescent="0.25">
      <c r="A52" s="555" t="s">
        <v>5492</v>
      </c>
    </row>
  </sheetData>
  <sheetProtection algorithmName="SHA-512" hashValue="o4z7xIQilRlbhkNFyfJMR5pYBqg2F492hSg9Vg2uDlFOkh78Gghm9g4qARX4dQZA9L6I6v8YbFcSwm4qMQ+cMA==" saltValue="VnDMcdbSvTSvG/+mV1smIg==" spinCount="100000" sheet="1" objects="1" scenarios="1"/>
  <mergeCells count="16">
    <mergeCell ref="T3:T4"/>
    <mergeCell ref="U3:V3"/>
    <mergeCell ref="W3:W4"/>
    <mergeCell ref="X3:X4"/>
    <mergeCell ref="L3:M3"/>
    <mergeCell ref="N3:O3"/>
    <mergeCell ref="P3:P4"/>
    <mergeCell ref="Q3:Q4"/>
    <mergeCell ref="R3:R4"/>
    <mergeCell ref="S3:S4"/>
    <mergeCell ref="J3:K3"/>
    <mergeCell ref="A3:A4"/>
    <mergeCell ref="B3:B4"/>
    <mergeCell ref="F3:F4"/>
    <mergeCell ref="G3:H3"/>
    <mergeCell ref="I3:I4"/>
  </mergeCells>
  <conditionalFormatting sqref="F8:F36">
    <cfRule type="expression" dxfId="350" priority="1" stopIfTrue="1">
      <formula>AND(OR($C8&lt;&gt;1,$D8&lt;&gt;1,$E8&lt;&gt;1),$B8&lt;&gt;"")</formula>
    </cfRule>
  </conditionalFormatting>
  <conditionalFormatting sqref="H7">
    <cfRule type="expression" dxfId="349" priority="4" stopIfTrue="1">
      <formula>H7&lt;&gt;SUM(H8:H36)</formula>
    </cfRule>
  </conditionalFormatting>
  <conditionalFormatting sqref="H8:H36">
    <cfRule type="expression" dxfId="348" priority="5" stopIfTrue="1">
      <formula>OR(H8&gt;G8,AND(B8="",H8&lt;&gt;0),AND(B8&lt;&gt;"",COUNT($B9:B$36)&gt;0,SUM($G8:$X8)=0))</formula>
    </cfRule>
  </conditionalFormatting>
  <conditionalFormatting sqref="G8:G36">
    <cfRule type="expression" dxfId="347" priority="9" stopIfTrue="1">
      <formula>OR(G8&lt;H8,AND(B8="",G8&lt;&gt;0),AND(B8&lt;&gt;"",COUNT($B9:B$36)&gt;0,SUM($G8:$X8)=0))</formula>
    </cfRule>
  </conditionalFormatting>
  <conditionalFormatting sqref="P8:P36">
    <cfRule type="expression" dxfId="346" priority="25" stopIfTrue="1">
      <formula>AND(B8&lt;&gt;"",P8="",Q8&lt;&gt;"")</formula>
    </cfRule>
    <cfRule type="expression" dxfId="345" priority="26" stopIfTrue="1">
      <formula>OR(AND(B8="",P8&lt;&gt;0),AND(B8&lt;&gt;"",COUNT($B9:B$36)&gt;0,SUM($G8:$X8)=0))</formula>
    </cfRule>
  </conditionalFormatting>
  <conditionalFormatting sqref="Q8:Q36">
    <cfRule type="expression" dxfId="344" priority="27" stopIfTrue="1">
      <formula>AND(B8&lt;&gt;"",Q8="",P8&lt;&gt;"")</formula>
    </cfRule>
    <cfRule type="expression" dxfId="343" priority="28" stopIfTrue="1">
      <formula>OR(AND(Q8&gt;0,R8&gt;0,Q8&gt;R8),OR(AND(B8="",Q8&lt;&gt;0),AND(B8&lt;&gt;"",COUNT($B9:B$36)&gt;0,SUM($G8:$X8)=0)))</formula>
    </cfRule>
  </conditionalFormatting>
  <conditionalFormatting sqref="R8:R36">
    <cfRule type="expression" dxfId="342" priority="29" stopIfTrue="1">
      <formula>OR(AND(G8&lt;&gt;0,R8&lt;&gt;"",R8=0),AND(Q8&gt;0,R8&gt;0,Q8&gt;R8),OR(AND(B8="",R8&lt;&gt;0),AND(B8&lt;&gt;"",COUNT($B9:B$36)&gt;0,SUM($G8:$X8)=0)))</formula>
    </cfRule>
    <cfRule type="expression" dxfId="341" priority="30" stopIfTrue="1">
      <formula>AND(B8&lt;&gt;"",R8="")</formula>
    </cfRule>
  </conditionalFormatting>
  <conditionalFormatting sqref="T8:T36">
    <cfRule type="expression" dxfId="340" priority="31" stopIfTrue="1">
      <formula>OR(AND(B8="",T8&lt;&gt;0),AND(B8&lt;&gt;"",COUNT($B9:B$36)&gt;0,SUM($G8:$X8)=0))</formula>
    </cfRule>
  </conditionalFormatting>
  <conditionalFormatting sqref="U10:U36">
    <cfRule type="expression" dxfId="339" priority="32" stopIfTrue="1">
      <formula>AND(G10&lt;&gt;"",H10&lt;&gt;"",G10=H10)</formula>
    </cfRule>
    <cfRule type="expression" dxfId="338" priority="33" stopIfTrue="1">
      <formula>OR(AND(B10="",U10&lt;&gt;0),AND(B10&lt;&gt;"",COUNT($B11:B$36)&gt;0,SUM($G10:$X10)=0))</formula>
    </cfRule>
  </conditionalFormatting>
  <conditionalFormatting sqref="V8:V36">
    <cfRule type="expression" dxfId="337" priority="34" stopIfTrue="1">
      <formula>AND(G8&lt;&gt;"",H8&lt;&gt;"",G8=H8)</formula>
    </cfRule>
    <cfRule type="expression" dxfId="336" priority="35" stopIfTrue="1">
      <formula>OR(AND(B8="",V8&lt;&gt;0),AND(B8&lt;&gt;"",COUNT($B9:B$36)&gt;0,SUM($G8:$X8)=0),AND(G8&gt;0,U8&gt;0,V8&gt;0,V8&gt;U8))</formula>
    </cfRule>
  </conditionalFormatting>
  <conditionalFormatting sqref="W8:W36">
    <cfRule type="expression" dxfId="335" priority="36" stopIfTrue="1">
      <formula>AND(G8&gt;0,W8="")</formula>
    </cfRule>
    <cfRule type="expression" dxfId="334" priority="37" stopIfTrue="1">
      <formula>OR(AND(B8="",W8&lt;&gt;0),AND(B8&lt;&gt;"",COUNT($B9:B$36)&gt;0,SUM($G8:$X8)=0))</formula>
    </cfRule>
  </conditionalFormatting>
  <conditionalFormatting sqref="U9">
    <cfRule type="expression" dxfId="333" priority="42" stopIfTrue="1">
      <formula>AND(G9&lt;&gt;"",H9&lt;&gt;"",G9=H9)</formula>
    </cfRule>
    <cfRule type="expression" dxfId="332" priority="43" stopIfTrue="1">
      <formula>OR(AND(B9="",U9&lt;&gt;0),AND(B9&lt;&gt;"",COUNT($B10:B$36)&gt;0,SUM($G9:$X9)=0))</formula>
    </cfRule>
  </conditionalFormatting>
  <conditionalFormatting sqref="U8">
    <cfRule type="expression" dxfId="331" priority="47" stopIfTrue="1">
      <formula>AND(G8&lt;&gt;"",H8&lt;&gt;"",G8=H8)</formula>
    </cfRule>
    <cfRule type="expression" dxfId="330" priority="48" stopIfTrue="1">
      <formula>OR(AND(B8="",U8&lt;&gt;0),AND(B8&lt;&gt;"",COUNT($B9:B$36)&gt;0,SUM($G8:$X8)=0))</formula>
    </cfRule>
  </conditionalFormatting>
  <conditionalFormatting sqref="S9:S35">
    <cfRule type="expression" dxfId="329" priority="50" stopIfTrue="1">
      <formula>AND(H9&gt;0,S9="")</formula>
    </cfRule>
    <cfRule type="expression" dxfId="328" priority="51" stopIfTrue="1">
      <formula>OR(AND(H9&gt;0,S9&gt;ROUND(H9*0.2,0)),OR(AND(B9="",S9&lt;&gt;0),AND(B9&lt;&gt;"",COUNT($B10:B$36)&gt;0,SUM($G9:$X9)=0)))</formula>
    </cfRule>
    <cfRule type="expression" dxfId="327" priority="52" stopIfTrue="1">
      <formula>AND(G9&lt;&gt;"",OR(H9=0,H9=""))</formula>
    </cfRule>
  </conditionalFormatting>
  <conditionalFormatting sqref="S36">
    <cfRule type="expression" dxfId="326" priority="53" stopIfTrue="1">
      <formula>AND(H36&gt;0,S36="")</formula>
    </cfRule>
    <cfRule type="expression" dxfId="325" priority="54" stopIfTrue="1">
      <formula>OR(AND(H36&gt;0,S36&gt;ROUND(H36*0.2,0)),OR(AND(B36="",S36&lt;&gt;0),AND(B36&lt;&gt;"",COUNT(B$36:$B37)&gt;0,SUM($G36:$X36)=0)))</formula>
    </cfRule>
    <cfRule type="expression" dxfId="324" priority="55" stopIfTrue="1">
      <formula>AND(G36&lt;&gt;"",OR(H36=0,H36=""))</formula>
    </cfRule>
  </conditionalFormatting>
  <conditionalFormatting sqref="S8">
    <cfRule type="expression" dxfId="323" priority="56" stopIfTrue="1">
      <formula>AND(H8&gt;0,S8="")</formula>
    </cfRule>
    <cfRule type="expression" dxfId="322" priority="57" stopIfTrue="1">
      <formula>OR(AND(H8&gt;0,S8&gt;ROUND(H8*0.2,0)),OR(AND(B8="",S8&lt;&gt;0),AND(B8&lt;&gt;"",COUNT($B9:B$36)&gt;0,SUM($G8:$X8)=0)))</formula>
    </cfRule>
    <cfRule type="expression" dxfId="321" priority="58" stopIfTrue="1">
      <formula>AND(G8&lt;&gt;"",OR(H8=0,H8=""))</formula>
    </cfRule>
  </conditionalFormatting>
  <conditionalFormatting sqref="D8:E36">
    <cfRule type="expression" dxfId="320" priority="84" stopIfTrue="1">
      <formula>OR(AND($C8&gt;1,COUNTIF(C$8:C$47,C8)&gt;1),AND(SUM(G8:R8)=0,C8&gt;1))</formula>
    </cfRule>
  </conditionalFormatting>
  <conditionalFormatting sqref="I8:I36">
    <cfRule type="expression" dxfId="319" priority="493" stopIfTrue="1">
      <formula>AND(B8&lt;&gt;"",AB8="NU")</formula>
    </cfRule>
    <cfRule type="expression" dxfId="318" priority="494" stopIfTrue="1">
      <formula>OR(AND(B8="",I8&lt;&gt;0),AND(B8&lt;&gt;"",COUNT($B9:B$36)&gt;0,SUM($G8:$X8)=0))</formula>
    </cfRule>
  </conditionalFormatting>
  <conditionalFormatting sqref="J8:J36">
    <cfRule type="expression" dxfId="317" priority="495" stopIfTrue="1">
      <formula>AND(B8&lt;&gt;"",AC8="NU")</formula>
    </cfRule>
    <cfRule type="expression" dxfId="316" priority="496" stopIfTrue="1">
      <formula>OR(AND(B8="",J8&lt;&gt;0),AND(B8&lt;&gt;"",COUNT($B9:B$36)&gt;0,SUM($G8:$X8)=0))</formula>
    </cfRule>
  </conditionalFormatting>
  <conditionalFormatting sqref="K8:K35">
    <cfRule type="expression" dxfId="315" priority="497" stopIfTrue="1">
      <formula>AND(B8&lt;&gt;"",AC8="NU")</formula>
    </cfRule>
    <cfRule type="expression" dxfId="314" priority="498" stopIfTrue="1">
      <formula>OR(AND(B8="",K8&lt;&gt;0),AND(B8&lt;&gt;"",COUNT($B9:B$36)&gt;0,SUM($G8:$X8)=0))</formula>
    </cfRule>
  </conditionalFormatting>
  <conditionalFormatting sqref="L8:L36">
    <cfRule type="expression" dxfId="313" priority="499" stopIfTrue="1">
      <formula>AND(B8&lt;&gt;"",AD8="NU")</formula>
    </cfRule>
    <cfRule type="expression" dxfId="312" priority="500" stopIfTrue="1">
      <formula>OR(AND(B8="",L8&lt;&gt;0),AND(B8&lt;&gt;"",COUNT($B9:B$36)&gt;0,SUM($G8:$X8)=0))</formula>
    </cfRule>
  </conditionalFormatting>
  <conditionalFormatting sqref="M8:M36">
    <cfRule type="expression" dxfId="311" priority="501" stopIfTrue="1">
      <formula>AND(B8&lt;&gt;"",AD8="NU")</formula>
    </cfRule>
    <cfRule type="expression" dxfId="310" priority="502" stopIfTrue="1">
      <formula>OR(AND(B8="",M8&lt;&gt;0),AND(B8&lt;&gt;"",COUNT($B9:B$36)&gt;0,SUM($G8:$X8)=0))</formula>
    </cfRule>
  </conditionalFormatting>
  <conditionalFormatting sqref="N8:N36">
    <cfRule type="expression" dxfId="309" priority="503" stopIfTrue="1">
      <formula>AND(B8&lt;&gt;"",AE8="NU")</formula>
    </cfRule>
    <cfRule type="expression" dxfId="308" priority="504" stopIfTrue="1">
      <formula>OR(AND(B8="",N8&lt;&gt;0),AND(B8&lt;&gt;"",COUNT($B9:B$36)&gt;0,SUM($G8:$X8)=0))</formula>
    </cfRule>
  </conditionalFormatting>
  <conditionalFormatting sqref="O8:O36">
    <cfRule type="expression" dxfId="307" priority="505" stopIfTrue="1">
      <formula>AND(B8&lt;&gt;"",AE8="NU")</formula>
    </cfRule>
    <cfRule type="expression" dxfId="306" priority="506" stopIfTrue="1">
      <formula>OR(AND(B8="",O8&lt;&gt;0),AND(B8&lt;&gt;"",COUNT($B9:B$36)&gt;0,SUM($G8:$X8)=0))</formula>
    </cfRule>
  </conditionalFormatting>
  <conditionalFormatting sqref="X8:X36">
    <cfRule type="expression" dxfId="305" priority="507" stopIfTrue="1">
      <formula>AND(B8&lt;&gt;"",AD8="NU")</formula>
    </cfRule>
    <cfRule type="expression" dxfId="304" priority="508" stopIfTrue="1">
      <formula>OR(AND(B8="",X8&lt;&gt;0),AND(B8&lt;&gt;"",COUNT($B9:B$36)&gt;0,SUM($G8:$X8)=0))</formula>
    </cfRule>
  </conditionalFormatting>
  <conditionalFormatting sqref="K36">
    <cfRule type="expression" dxfId="303" priority="509" stopIfTrue="1">
      <formula>AND(B36&lt;&gt;"",AC36="NU")</formula>
    </cfRule>
    <cfRule type="expression" dxfId="302" priority="510" stopIfTrue="1">
      <formula>OR(AND(B36="",K36&lt;&gt;0),AND(B36&lt;&gt;"",COUNT(B$36:$B37)&gt;0,SUM($G36:$X36)=0))</formula>
    </cfRule>
  </conditionalFormatting>
  <conditionalFormatting sqref="G7">
    <cfRule type="expression" dxfId="301" priority="601" stopIfTrue="1">
      <formula>NOT(AND(($AO$8=$G$7),($G$7=SUM(G$8:G$36))))</formula>
    </cfRule>
  </conditionalFormatting>
  <conditionalFormatting sqref="I7">
    <cfRule type="expression" dxfId="300" priority="602" stopIfTrue="1">
      <formula>NOT(AND((AO$9=I$7),(I$7=SUM(I$8:I$36))))</formula>
    </cfRule>
  </conditionalFormatting>
  <conditionalFormatting sqref="J7">
    <cfRule type="expression" dxfId="299" priority="603" stopIfTrue="1">
      <formula>NOT(AND((AO$10=J$7),(J$7=SUM(J$8:J$36))))</formula>
    </cfRule>
  </conditionalFormatting>
  <conditionalFormatting sqref="K7">
    <cfRule type="expression" dxfId="298" priority="604" stopIfTrue="1">
      <formula>NOT(AND((AO$11=K$7),(K$7=SUM(K$8:K$36))))</formula>
    </cfRule>
  </conditionalFormatting>
  <conditionalFormatting sqref="L7">
    <cfRule type="expression" dxfId="297" priority="605" stopIfTrue="1">
      <formula>NOT(AND((AO$12=L$7),(L$7=SUM(L$8:L$36))))</formula>
    </cfRule>
  </conditionalFormatting>
  <conditionalFormatting sqref="M7">
    <cfRule type="expression" dxfId="296" priority="606" stopIfTrue="1">
      <formula>NOT(AND((AO$13=M$7),(M$7=SUM(M$8:M$36))))</formula>
    </cfRule>
  </conditionalFormatting>
  <conditionalFormatting sqref="N7">
    <cfRule type="expression" dxfId="295" priority="607" stopIfTrue="1">
      <formula>NOT(AND((AO$14=N$7),(N$7=SUM(N$8:N$36))))</formula>
    </cfRule>
  </conditionalFormatting>
  <conditionalFormatting sqref="O7">
    <cfRule type="expression" dxfId="294" priority="608" stopIfTrue="1">
      <formula>NOT(AND((AO$15=O$7),(O$7=SUM(O$8:O$36))))</formula>
    </cfRule>
  </conditionalFormatting>
  <conditionalFormatting sqref="P7">
    <cfRule type="expression" dxfId="293" priority="609" stopIfTrue="1">
      <formula>NOT(AND((AO$16=P$7),(P$7=SUM(P$8:P$36))))</formula>
    </cfRule>
  </conditionalFormatting>
  <conditionalFormatting sqref="Q7">
    <cfRule type="expression" dxfId="292" priority="610" stopIfTrue="1">
      <formula>NOT(AND((AO$17=Q$7),(Q$7=SUM(Q$8:Q$36))))</formula>
    </cfRule>
  </conditionalFormatting>
  <conditionalFormatting sqref="R7">
    <cfRule type="expression" dxfId="291" priority="611" stopIfTrue="1">
      <formula>NOT(AND(AO$18=R$7,R$7=SUM(R$8:R$36)))</formula>
    </cfRule>
  </conditionalFormatting>
  <conditionalFormatting sqref="T7">
    <cfRule type="expression" dxfId="290" priority="612" stopIfTrue="1">
      <formula>OR(AO19&lt;&gt;T7,T7&lt;&gt;SUM(T8:T36))</formula>
    </cfRule>
  </conditionalFormatting>
  <conditionalFormatting sqref="S7">
    <cfRule type="expression" dxfId="289" priority="613" stopIfTrue="1">
      <formula>OR(AND(H7&gt;0,S7&gt;=H7*0.2),AND(G7=AO20,S7&lt;&gt;0),S7&lt;&gt;SUM(S8:S36))</formula>
    </cfRule>
  </conditionalFormatting>
  <conditionalFormatting sqref="V7">
    <cfRule type="expression" dxfId="288" priority="614" stopIfTrue="1">
      <formula>NOT(AND((AO$21&gt;=V$7),(V$7=SUM(V$8:V$47)),(V$7&lt;=$G$7)))</formula>
    </cfRule>
  </conditionalFormatting>
  <conditionalFormatting sqref="B8:B36">
    <cfRule type="expression" dxfId="287" priority="693" stopIfTrue="1">
      <formula>OR(AND(B8="",COUNT(B9:$B$36)&gt;0),COUNTIF($B$8:$B$36,B8)&gt;1,AND(B8&lt;&gt;"",COUNTIF(INDIRECT($AO$25),B8)=0),AND(B8="",SUM(G8:X8)&gt;0))</formula>
    </cfRule>
  </conditionalFormatting>
  <dataValidations count="12">
    <dataValidation type="whole" operator="greaterThanOrEqual" allowBlank="1" showInputMessage="1" showErrorMessage="1" errorTitle=" INS" error="Introduceti un numar pozitiv" sqref="G8:I8" xr:uid="{00000000-0002-0000-0800-000000000000}">
      <formula1>0</formula1>
    </dataValidation>
    <dataValidation type="whole" operator="greaterThanOrEqual" allowBlank="1" showInputMessage="1" showErrorMessage="1" errorTitle="INS" error="Introduceti o valoare _x000a_mai mare ca zero." sqref="S8" xr:uid="{00000000-0002-0000-0800-000001000000}">
      <formula1>0</formula1>
    </dataValidation>
    <dataValidation allowBlank="1" showInputMessage="1" showErrorMessage="1" errorTitle="Eroare!" error="Acest camp nu se completeaza!_x000a_Pentru a continua apasati butonul &quot;CANCEL&quot;" sqref="AM25:AO25" xr:uid="{00000000-0002-0000-0800-000002000000}"/>
    <dataValidation type="whole" operator="greaterThan" allowBlank="1" showInputMessage="1" showErrorMessage="1" errorTitle="EROARE!!!!" error="Se introduce un numar intreg mai mare decat 0." sqref="J8:K36" xr:uid="{00000000-0002-0000-0800-000003000000}">
      <formula1>0</formula1>
    </dataValidation>
    <dataValidation type="whole" operator="greaterThanOrEqual" allowBlank="1" showInputMessage="1" showErrorMessage="1" errorTitle="EROARE!!!!" error="Introduceti un numar pozitiv" sqref="S9:S36 S7 T7:X36 L7:R36 G7:K7 G9:I36" xr:uid="{00000000-0002-0000-0800-000004000000}">
      <formula1>0</formula1>
    </dataValidation>
    <dataValidation allowBlank="1" showInputMessage="1" errorTitle="Eroare!" error="Acest camp nu se completeaza!_x000a_Pentru a continua apasati butonul &quot;CANCEL&quot;" sqref="AO19 AM19 AM21 AO21" xr:uid="{00000000-0002-0000-0800-000005000000}"/>
    <dataValidation allowBlank="1" showInputMessage="1" sqref="AM20:AO20 AN21 AM22:AO23" xr:uid="{00000000-0002-0000-0800-000006000000}"/>
    <dataValidation type="custom" operator="greaterThanOrEqual" allowBlank="1" showInputMessage="1" errorTitle="Eroare!!!" error="Acest camp nu trebuie modificat._x000a_Apasati butonul &quot;Cancel&quot;" sqref="F8:F36" xr:uid="{00000000-0002-0000-0800-000007000000}">
      <formula1>LEN(F8)&lt;=0</formula1>
    </dataValidation>
    <dataValidation type="custom" allowBlank="1" showInputMessage="1" errorTitle="Eroare!" error="Acest camp nu se completeaza!_x000a_Pentru a continua apasati butonul &quot;CANCEL&quot;" sqref="AM9:AM18 AO9:AO18 AN14:AN19" xr:uid="{00000000-0002-0000-0800-000008000000}">
      <formula1>"&lt;&gt;"""""</formula1>
    </dataValidation>
    <dataValidation type="custom" allowBlank="1" showInputMessage="1" showErrorMessage="1" errorTitle="Eroare!" error="Acest camp nu se completeaza!_x000a_Pentru a continua apasati butonul &quot;CANCEL&quot;" sqref="AL6" xr:uid="{00000000-0002-0000-0800-000009000000}">
      <formula1>"&lt;&gt;"""""</formula1>
    </dataValidation>
    <dataValidation type="list" allowBlank="1" showInputMessage="1" showErrorMessage="1" errorTitle=" INS" error="Valoarea introdusa nu apartine _x000a_nomenclatorului CAEN Rev. 2._x000a_Introduceti un cod valid sau _x000a_alegeti din lista derulanta." sqref="B8" xr:uid="{00000000-0002-0000-0800-00000A000000}">
      <formula1>INDIRECT($AO$25)</formula1>
    </dataValidation>
    <dataValidation type="list" allowBlank="1" showInputMessage="1" showErrorMessage="1" errorTitle="INS" error="Valoarea introdusa nu apartine _x000a_nomenclatorului CAEN Rev. 2._x000a_Alegeti din lista derulanta." sqref="B9:B36" xr:uid="{00000000-0002-0000-0800-00000B000000}">
      <formula1>INDIRECT($AO$25)</formula1>
    </dataValidation>
  </dataValidations>
  <pageMargins left="0.7" right="0.7" top="0.75" bottom="0.75" header="0.3" footer="0.3"/>
  <pageSetup paperSize="9" orientation="portrait" r:id="rId1"/>
  <ignoredErrors>
    <ignoredError sqref="AA8:AA36" 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9"/>
  <dimension ref="A1:O59"/>
  <sheetViews>
    <sheetView workbookViewId="0">
      <selection activeCell="D8" sqref="D8"/>
    </sheetView>
  </sheetViews>
  <sheetFormatPr defaultColWidth="9" defaultRowHeight="15" x14ac:dyDescent="0.25"/>
  <cols>
    <col min="1" max="1" width="2.625" style="77" customWidth="1"/>
    <col min="2" max="2" width="67.75" style="77" customWidth="1"/>
    <col min="3" max="3" width="5.625" style="77" customWidth="1"/>
    <col min="4" max="7" width="18.625" style="77" customWidth="1"/>
    <col min="8" max="8" width="8" style="77" hidden="1" customWidth="1"/>
    <col min="9" max="9" width="11.375" style="77" customWidth="1"/>
    <col min="10" max="12" width="10.25" style="77" hidden="1" customWidth="1"/>
    <col min="13" max="13" width="2.375" style="77" hidden="1" customWidth="1"/>
    <col min="14" max="15" width="10.25" style="77" hidden="1" customWidth="1"/>
    <col min="16" max="16384" width="9" style="77"/>
  </cols>
  <sheetData>
    <row r="1" spans="2:15" ht="15.75" customHeight="1" x14ac:dyDescent="0.25"/>
    <row r="2" spans="2:15" ht="60" customHeight="1" x14ac:dyDescent="0.25">
      <c r="B2" s="3223" t="s">
        <v>5165</v>
      </c>
      <c r="C2" s="3224"/>
      <c r="D2" s="3224"/>
      <c r="E2" s="3224"/>
      <c r="F2" s="3224"/>
      <c r="G2" s="3225"/>
    </row>
    <row r="3" spans="2:15" ht="15.75" thickBot="1" x14ac:dyDescent="0.3">
      <c r="B3" s="3226" t="s">
        <v>5079</v>
      </c>
      <c r="C3" s="3227"/>
      <c r="D3" s="3227"/>
      <c r="E3" s="3227"/>
      <c r="F3" s="3227"/>
      <c r="G3" s="3228"/>
      <c r="H3" s="572"/>
    </row>
    <row r="4" spans="2:15" ht="50.25" customHeight="1" x14ac:dyDescent="0.25">
      <c r="B4" s="3220" t="s">
        <v>5167</v>
      </c>
      <c r="C4" s="3218" t="s">
        <v>5080</v>
      </c>
      <c r="D4" s="3222" t="s">
        <v>5168</v>
      </c>
      <c r="E4" s="3218"/>
      <c r="F4" s="3222" t="s">
        <v>5133</v>
      </c>
      <c r="G4" s="3218"/>
      <c r="H4" s="573" t="s">
        <v>5166</v>
      </c>
      <c r="I4" s="574"/>
    </row>
    <row r="5" spans="2:15" ht="39.75" customHeight="1" thickBot="1" x14ac:dyDescent="0.3">
      <c r="B5" s="3221"/>
      <c r="C5" s="3219"/>
      <c r="D5" s="1179" t="s">
        <v>11324</v>
      </c>
      <c r="E5" s="1180" t="s">
        <v>11323</v>
      </c>
      <c r="F5" s="1179" t="s">
        <v>11324</v>
      </c>
      <c r="G5" s="1180" t="s">
        <v>11323</v>
      </c>
      <c r="H5" s="575"/>
      <c r="I5" s="471"/>
    </row>
    <row r="6" spans="2:15" ht="15.75" thickBot="1" x14ac:dyDescent="0.3">
      <c r="B6" s="1172" t="s">
        <v>443</v>
      </c>
      <c r="C6" s="1174" t="s">
        <v>120</v>
      </c>
      <c r="D6" s="1173">
        <v>1</v>
      </c>
      <c r="E6" s="1174">
        <v>2</v>
      </c>
      <c r="F6" s="1178">
        <v>3</v>
      </c>
      <c r="G6" s="1174">
        <v>4</v>
      </c>
      <c r="H6" s="576" t="s">
        <v>120</v>
      </c>
    </row>
    <row r="7" spans="2:15" ht="19.5" customHeight="1" thickBot="1" x14ac:dyDescent="0.3">
      <c r="B7" s="1177" t="s">
        <v>169</v>
      </c>
      <c r="C7" s="1276">
        <v>1</v>
      </c>
      <c r="D7" s="1175">
        <f>SUM(D8:D51)</f>
        <v>0</v>
      </c>
      <c r="E7" s="845">
        <f>SUM(E8:E51)</f>
        <v>0</v>
      </c>
      <c r="F7" s="1176">
        <f>SUM(F8:F51)</f>
        <v>0</v>
      </c>
      <c r="G7" s="845">
        <f>SUM(G8:G51)</f>
        <v>0</v>
      </c>
      <c r="H7" s="577" t="s">
        <v>4492</v>
      </c>
      <c r="N7" s="476"/>
    </row>
    <row r="8" spans="2:15" ht="19.5" customHeight="1" thickBot="1" x14ac:dyDescent="0.3">
      <c r="B8" s="1262" t="s">
        <v>122</v>
      </c>
      <c r="C8" s="1277">
        <v>2</v>
      </c>
      <c r="D8" s="310"/>
      <c r="E8" s="309"/>
      <c r="F8" s="310"/>
      <c r="G8" s="311"/>
      <c r="H8" s="578">
        <v>451</v>
      </c>
    </row>
    <row r="9" spans="2:15" ht="30" customHeight="1" thickBot="1" x14ac:dyDescent="0.3">
      <c r="B9" s="1220" t="s">
        <v>123</v>
      </c>
      <c r="C9" s="1278">
        <v>3</v>
      </c>
      <c r="D9" s="313"/>
      <c r="E9" s="312"/>
      <c r="F9" s="313"/>
      <c r="G9" s="314"/>
      <c r="H9" s="579">
        <v>452</v>
      </c>
      <c r="J9" s="580" t="s">
        <v>426</v>
      </c>
      <c r="K9" s="581" t="s">
        <v>5169</v>
      </c>
      <c r="L9" s="582" t="s">
        <v>5170</v>
      </c>
      <c r="N9" s="580" t="s">
        <v>5171</v>
      </c>
      <c r="O9" s="582" t="s">
        <v>5172</v>
      </c>
    </row>
    <row r="10" spans="2:15" ht="19.5" customHeight="1" x14ac:dyDescent="0.25">
      <c r="B10" s="1220" t="s">
        <v>124</v>
      </c>
      <c r="C10" s="1278">
        <v>4</v>
      </c>
      <c r="D10" s="313"/>
      <c r="E10" s="312"/>
      <c r="F10" s="313"/>
      <c r="G10" s="314"/>
      <c r="H10" s="579">
        <v>453</v>
      </c>
      <c r="J10" s="583" t="s">
        <v>736</v>
      </c>
      <c r="K10" s="584">
        <f ca="1">'II.7.'!AS12</f>
        <v>0</v>
      </c>
      <c r="L10" s="585">
        <f ca="1">'II.7.'!AT12</f>
        <v>0</v>
      </c>
      <c r="N10" s="586" t="s">
        <v>5175</v>
      </c>
      <c r="O10" s="587" t="s">
        <v>5176</v>
      </c>
    </row>
    <row r="11" spans="2:15" ht="19.5" customHeight="1" thickBot="1" x14ac:dyDescent="0.3">
      <c r="B11" s="1220" t="s">
        <v>125</v>
      </c>
      <c r="C11" s="1278">
        <v>5</v>
      </c>
      <c r="D11" s="313"/>
      <c r="E11" s="312"/>
      <c r="F11" s="313"/>
      <c r="G11" s="314"/>
      <c r="H11" s="579">
        <v>454</v>
      </c>
      <c r="J11" s="588" t="s">
        <v>5162</v>
      </c>
      <c r="K11" s="589">
        <f ca="1">'II.7.'!AS13</f>
        <v>0</v>
      </c>
      <c r="L11" s="590">
        <f ca="1">'II.7.'!AT13</f>
        <v>0</v>
      </c>
      <c r="N11" s="591">
        <f>'II.4.'!N10</f>
        <v>0</v>
      </c>
      <c r="O11" s="592">
        <f>'II.5.'!N8</f>
        <v>0</v>
      </c>
    </row>
    <row r="12" spans="2:15" ht="19.5" customHeight="1" x14ac:dyDescent="0.25">
      <c r="B12" s="1220" t="s">
        <v>126</v>
      </c>
      <c r="C12" s="1278">
        <v>6</v>
      </c>
      <c r="D12" s="313"/>
      <c r="E12" s="312"/>
      <c r="F12" s="313"/>
      <c r="G12" s="314"/>
      <c r="H12" s="579">
        <v>46</v>
      </c>
      <c r="J12" s="588" t="s">
        <v>5163</v>
      </c>
      <c r="K12" s="589">
        <f ca="1">'II.7.'!AS14</f>
        <v>0</v>
      </c>
      <c r="L12" s="590">
        <f ca="1">'II.7.'!AT14</f>
        <v>0</v>
      </c>
    </row>
    <row r="13" spans="2:15" ht="19.5" customHeight="1" thickBot="1" x14ac:dyDescent="0.3">
      <c r="B13" s="1220" t="s">
        <v>127</v>
      </c>
      <c r="C13" s="1278">
        <v>7</v>
      </c>
      <c r="D13" s="313"/>
      <c r="E13" s="312"/>
      <c r="F13" s="313"/>
      <c r="G13" s="314"/>
      <c r="H13" s="579">
        <v>47001</v>
      </c>
      <c r="J13" s="593" t="s">
        <v>5164</v>
      </c>
      <c r="K13" s="594">
        <f ca="1">'II.7.'!AS16</f>
        <v>0</v>
      </c>
      <c r="L13" s="595">
        <f ca="1">'II.7.'!AT16</f>
        <v>0</v>
      </c>
    </row>
    <row r="14" spans="2:15" ht="19.5" customHeight="1" x14ac:dyDescent="0.25">
      <c r="B14" s="1220" t="s">
        <v>128</v>
      </c>
      <c r="C14" s="1278">
        <v>8</v>
      </c>
      <c r="D14" s="313"/>
      <c r="E14" s="312"/>
      <c r="F14" s="313"/>
      <c r="G14" s="314"/>
      <c r="H14" s="596">
        <v>470011</v>
      </c>
    </row>
    <row r="15" spans="2:15" ht="19.5" customHeight="1" x14ac:dyDescent="0.25">
      <c r="B15" s="1220" t="s">
        <v>129</v>
      </c>
      <c r="C15" s="1278">
        <v>9</v>
      </c>
      <c r="D15" s="313"/>
      <c r="E15" s="312"/>
      <c r="F15" s="313"/>
      <c r="G15" s="314"/>
      <c r="H15" s="596">
        <v>470012</v>
      </c>
    </row>
    <row r="16" spans="2:15" ht="19.5" customHeight="1" x14ac:dyDescent="0.25">
      <c r="B16" s="1220" t="s">
        <v>130</v>
      </c>
      <c r="C16" s="1278">
        <v>10</v>
      </c>
      <c r="D16" s="313"/>
      <c r="E16" s="312"/>
      <c r="F16" s="313"/>
      <c r="G16" s="314"/>
      <c r="H16" s="596">
        <v>470013</v>
      </c>
    </row>
    <row r="17" spans="2:8" ht="19.5" customHeight="1" x14ac:dyDescent="0.25">
      <c r="B17" s="1220" t="s">
        <v>131</v>
      </c>
      <c r="C17" s="1278">
        <v>11</v>
      </c>
      <c r="D17" s="313"/>
      <c r="E17" s="312"/>
      <c r="F17" s="313"/>
      <c r="G17" s="314"/>
      <c r="H17" s="596">
        <v>470014</v>
      </c>
    </row>
    <row r="18" spans="2:8" ht="19.5" customHeight="1" x14ac:dyDescent="0.25">
      <c r="B18" s="1220" t="s">
        <v>132</v>
      </c>
      <c r="C18" s="1278">
        <v>12</v>
      </c>
      <c r="D18" s="313"/>
      <c r="E18" s="312"/>
      <c r="F18" s="313"/>
      <c r="G18" s="314"/>
      <c r="H18" s="596">
        <v>470015</v>
      </c>
    </row>
    <row r="19" spans="2:8" ht="19.5" customHeight="1" x14ac:dyDescent="0.25">
      <c r="B19" s="1220" t="s">
        <v>133</v>
      </c>
      <c r="C19" s="1278">
        <v>13</v>
      </c>
      <c r="D19" s="313"/>
      <c r="E19" s="312"/>
      <c r="F19" s="313"/>
      <c r="G19" s="314"/>
      <c r="H19" s="596">
        <v>470016</v>
      </c>
    </row>
    <row r="20" spans="2:8" ht="19.5" customHeight="1" x14ac:dyDescent="0.25">
      <c r="B20" s="1220" t="s">
        <v>134</v>
      </c>
      <c r="C20" s="1278">
        <v>14</v>
      </c>
      <c r="D20" s="313"/>
      <c r="E20" s="312"/>
      <c r="F20" s="313"/>
      <c r="G20" s="314"/>
      <c r="H20" s="596">
        <v>470017</v>
      </c>
    </row>
    <row r="21" spans="2:8" ht="19.5" customHeight="1" x14ac:dyDescent="0.25">
      <c r="B21" s="1220" t="s">
        <v>135</v>
      </c>
      <c r="C21" s="1278">
        <v>15</v>
      </c>
      <c r="D21" s="313"/>
      <c r="E21" s="312"/>
      <c r="F21" s="313"/>
      <c r="G21" s="314"/>
      <c r="H21" s="596">
        <v>470018</v>
      </c>
    </row>
    <row r="22" spans="2:8" ht="19.5" customHeight="1" x14ac:dyDescent="0.25">
      <c r="B22" s="1220" t="s">
        <v>136</v>
      </c>
      <c r="C22" s="1278">
        <v>16</v>
      </c>
      <c r="D22" s="313"/>
      <c r="E22" s="312"/>
      <c r="F22" s="313"/>
      <c r="G22" s="312"/>
      <c r="H22" s="596">
        <v>470019</v>
      </c>
    </row>
    <row r="23" spans="2:8" ht="19.5" customHeight="1" x14ac:dyDescent="0.25">
      <c r="B23" s="1220" t="s">
        <v>137</v>
      </c>
      <c r="C23" s="1278">
        <v>17</v>
      </c>
      <c r="D23" s="313"/>
      <c r="E23" s="312"/>
      <c r="F23" s="313"/>
      <c r="G23" s="314"/>
      <c r="H23" s="579">
        <v>47002</v>
      </c>
    </row>
    <row r="24" spans="2:8" ht="19.5" customHeight="1" x14ac:dyDescent="0.25">
      <c r="B24" s="1220" t="s">
        <v>138</v>
      </c>
      <c r="C24" s="1278">
        <v>18</v>
      </c>
      <c r="D24" s="313"/>
      <c r="E24" s="312"/>
      <c r="F24" s="313"/>
      <c r="G24" s="314"/>
      <c r="H24" s="596">
        <v>470025</v>
      </c>
    </row>
    <row r="25" spans="2:8" ht="19.5" customHeight="1" x14ac:dyDescent="0.25">
      <c r="B25" s="1220" t="s">
        <v>139</v>
      </c>
      <c r="C25" s="1278">
        <v>19</v>
      </c>
      <c r="D25" s="313"/>
      <c r="E25" s="312"/>
      <c r="F25" s="313"/>
      <c r="G25" s="314"/>
      <c r="H25" s="596">
        <v>470026</v>
      </c>
    </row>
    <row r="26" spans="2:8" ht="19.5" customHeight="1" x14ac:dyDescent="0.25">
      <c r="B26" s="1220" t="s">
        <v>140</v>
      </c>
      <c r="C26" s="1278">
        <v>20</v>
      </c>
      <c r="D26" s="313"/>
      <c r="E26" s="312"/>
      <c r="F26" s="313"/>
      <c r="G26" s="314"/>
      <c r="H26" s="596">
        <v>470027</v>
      </c>
    </row>
    <row r="27" spans="2:8" ht="19.5" customHeight="1" x14ac:dyDescent="0.25">
      <c r="B27" s="1220" t="s">
        <v>141</v>
      </c>
      <c r="C27" s="1278">
        <v>21</v>
      </c>
      <c r="D27" s="313"/>
      <c r="E27" s="312"/>
      <c r="F27" s="313"/>
      <c r="G27" s="314"/>
      <c r="H27" s="579">
        <v>47003</v>
      </c>
    </row>
    <row r="28" spans="2:8" ht="19.5" customHeight="1" x14ac:dyDescent="0.25">
      <c r="B28" s="1220" t="s">
        <v>142</v>
      </c>
      <c r="C28" s="1278">
        <v>22</v>
      </c>
      <c r="D28" s="313"/>
      <c r="E28" s="312"/>
      <c r="F28" s="313"/>
      <c r="G28" s="314"/>
      <c r="H28" s="579">
        <v>47004</v>
      </c>
    </row>
    <row r="29" spans="2:8" ht="19.5" customHeight="1" x14ac:dyDescent="0.25">
      <c r="B29" s="1220" t="s">
        <v>143</v>
      </c>
      <c r="C29" s="1278">
        <v>23</v>
      </c>
      <c r="D29" s="313"/>
      <c r="E29" s="312"/>
      <c r="F29" s="313"/>
      <c r="G29" s="314"/>
      <c r="H29" s="579">
        <v>47005</v>
      </c>
    </row>
    <row r="30" spans="2:8" ht="19.5" customHeight="1" x14ac:dyDescent="0.25">
      <c r="B30" s="1220" t="s">
        <v>144</v>
      </c>
      <c r="C30" s="1278">
        <v>24</v>
      </c>
      <c r="D30" s="313"/>
      <c r="E30" s="312"/>
      <c r="F30" s="313"/>
      <c r="G30" s="314"/>
      <c r="H30" s="596">
        <v>470051</v>
      </c>
    </row>
    <row r="31" spans="2:8" ht="19.5" customHeight="1" x14ac:dyDescent="0.25">
      <c r="B31" s="1220" t="s">
        <v>145</v>
      </c>
      <c r="C31" s="1278">
        <v>25</v>
      </c>
      <c r="D31" s="313"/>
      <c r="E31" s="312"/>
      <c r="F31" s="313"/>
      <c r="G31" s="314"/>
      <c r="H31" s="596">
        <v>470054</v>
      </c>
    </row>
    <row r="32" spans="2:8" ht="19.5" customHeight="1" x14ac:dyDescent="0.25">
      <c r="B32" s="1220" t="s">
        <v>146</v>
      </c>
      <c r="C32" s="1278">
        <v>26</v>
      </c>
      <c r="D32" s="313"/>
      <c r="E32" s="312"/>
      <c r="F32" s="313"/>
      <c r="G32" s="314"/>
      <c r="H32" s="596">
        <v>479992</v>
      </c>
    </row>
    <row r="33" spans="2:8" ht="30" x14ac:dyDescent="0.25">
      <c r="B33" s="1220" t="s">
        <v>147</v>
      </c>
      <c r="C33" s="1278">
        <v>27</v>
      </c>
      <c r="D33" s="313"/>
      <c r="E33" s="312"/>
      <c r="F33" s="313"/>
      <c r="G33" s="314"/>
      <c r="H33" s="579">
        <v>47006</v>
      </c>
    </row>
    <row r="34" spans="2:8" ht="30" customHeight="1" x14ac:dyDescent="0.25">
      <c r="B34" s="1220" t="s">
        <v>148</v>
      </c>
      <c r="C34" s="1278">
        <v>28</v>
      </c>
      <c r="D34" s="313"/>
      <c r="E34" s="312"/>
      <c r="F34" s="313"/>
      <c r="G34" s="314"/>
      <c r="H34" s="579">
        <v>47007</v>
      </c>
    </row>
    <row r="35" spans="2:8" ht="19.5" customHeight="1" x14ac:dyDescent="0.25">
      <c r="B35" s="1220" t="s">
        <v>149</v>
      </c>
      <c r="C35" s="1278">
        <v>29</v>
      </c>
      <c r="D35" s="313"/>
      <c r="E35" s="312"/>
      <c r="F35" s="313"/>
      <c r="G35" s="314"/>
      <c r="H35" s="596">
        <v>470071</v>
      </c>
    </row>
    <row r="36" spans="2:8" ht="19.5" customHeight="1" x14ac:dyDescent="0.25">
      <c r="B36" s="1220" t="s">
        <v>150</v>
      </c>
      <c r="C36" s="1278">
        <v>30</v>
      </c>
      <c r="D36" s="313"/>
      <c r="E36" s="312"/>
      <c r="F36" s="313"/>
      <c r="G36" s="314"/>
      <c r="H36" s="596">
        <v>470072</v>
      </c>
    </row>
    <row r="37" spans="2:8" ht="19.5" customHeight="1" x14ac:dyDescent="0.25">
      <c r="B37" s="1220" t="s">
        <v>151</v>
      </c>
      <c r="C37" s="1278">
        <v>31</v>
      </c>
      <c r="D37" s="313"/>
      <c r="E37" s="312"/>
      <c r="F37" s="313"/>
      <c r="G37" s="314"/>
      <c r="H37" s="596">
        <v>470073</v>
      </c>
    </row>
    <row r="38" spans="2:8" ht="19.5" customHeight="1" x14ac:dyDescent="0.25">
      <c r="B38" s="1220" t="s">
        <v>152</v>
      </c>
      <c r="C38" s="1278">
        <v>32</v>
      </c>
      <c r="D38" s="313"/>
      <c r="E38" s="312"/>
      <c r="F38" s="313"/>
      <c r="G38" s="314"/>
      <c r="H38" s="596">
        <v>470074</v>
      </c>
    </row>
    <row r="39" spans="2:8" ht="19.5" customHeight="1" x14ac:dyDescent="0.25">
      <c r="B39" s="1220" t="s">
        <v>153</v>
      </c>
      <c r="C39" s="1278">
        <v>33</v>
      </c>
      <c r="D39" s="313"/>
      <c r="E39" s="312"/>
      <c r="F39" s="313"/>
      <c r="G39" s="314"/>
      <c r="H39" s="596">
        <v>470075</v>
      </c>
    </row>
    <row r="40" spans="2:8" ht="19.5" customHeight="1" x14ac:dyDescent="0.25">
      <c r="B40" s="1220" t="s">
        <v>154</v>
      </c>
      <c r="C40" s="1278">
        <v>34</v>
      </c>
      <c r="D40" s="313"/>
      <c r="E40" s="312"/>
      <c r="F40" s="313"/>
      <c r="G40" s="314"/>
      <c r="H40" s="596">
        <v>470076</v>
      </c>
    </row>
    <row r="41" spans="2:8" ht="19.5" customHeight="1" x14ac:dyDescent="0.25">
      <c r="B41" s="1220" t="s">
        <v>155</v>
      </c>
      <c r="C41" s="1278">
        <v>35</v>
      </c>
      <c r="D41" s="313"/>
      <c r="E41" s="312"/>
      <c r="F41" s="313"/>
      <c r="G41" s="314"/>
      <c r="H41" s="596">
        <v>479993</v>
      </c>
    </row>
    <row r="42" spans="2:8" ht="19.5" customHeight="1" x14ac:dyDescent="0.25">
      <c r="B42" s="1220" t="s">
        <v>156</v>
      </c>
      <c r="C42" s="1278">
        <v>36</v>
      </c>
      <c r="D42" s="313"/>
      <c r="E42" s="312"/>
      <c r="F42" s="313"/>
      <c r="G42" s="314"/>
      <c r="H42" s="579">
        <v>47008</v>
      </c>
    </row>
    <row r="43" spans="2:8" ht="19.5" customHeight="1" x14ac:dyDescent="0.25">
      <c r="B43" s="1220" t="s">
        <v>157</v>
      </c>
      <c r="C43" s="1278">
        <v>37</v>
      </c>
      <c r="D43" s="313"/>
      <c r="E43" s="312"/>
      <c r="F43" s="313"/>
      <c r="G43" s="314"/>
      <c r="H43" s="596">
        <v>470081</v>
      </c>
    </row>
    <row r="44" spans="2:8" ht="45" customHeight="1" x14ac:dyDescent="0.25">
      <c r="B44" s="1220" t="s">
        <v>158</v>
      </c>
      <c r="C44" s="1278">
        <v>38</v>
      </c>
      <c r="D44" s="313"/>
      <c r="E44" s="312"/>
      <c r="F44" s="313"/>
      <c r="G44" s="314"/>
      <c r="H44" s="596">
        <v>479994</v>
      </c>
    </row>
    <row r="45" spans="2:8" ht="30" customHeight="1" x14ac:dyDescent="0.25">
      <c r="B45" s="1220" t="s">
        <v>159</v>
      </c>
      <c r="C45" s="1278">
        <v>39</v>
      </c>
      <c r="D45" s="313"/>
      <c r="E45" s="312"/>
      <c r="F45" s="313"/>
      <c r="G45" s="314"/>
      <c r="H45" s="579">
        <v>47009</v>
      </c>
    </row>
    <row r="46" spans="2:8" ht="70.150000000000006" customHeight="1" x14ac:dyDescent="0.25">
      <c r="B46" s="1220" t="s">
        <v>160</v>
      </c>
      <c r="C46" s="1278">
        <v>40</v>
      </c>
      <c r="D46" s="313"/>
      <c r="E46" s="312"/>
      <c r="F46" s="313"/>
      <c r="G46" s="314"/>
      <c r="H46" s="579">
        <v>47999</v>
      </c>
    </row>
    <row r="47" spans="2:8" ht="60" customHeight="1" x14ac:dyDescent="0.25">
      <c r="B47" s="1220" t="s">
        <v>161</v>
      </c>
      <c r="C47" s="1278">
        <v>41</v>
      </c>
      <c r="D47" s="313"/>
      <c r="E47" s="312"/>
      <c r="F47" s="313"/>
      <c r="G47" s="314"/>
      <c r="H47" s="579"/>
    </row>
    <row r="48" spans="2:8" ht="19.5" customHeight="1" x14ac:dyDescent="0.25">
      <c r="B48" s="1220" t="s">
        <v>162</v>
      </c>
      <c r="C48" s="1278">
        <v>42</v>
      </c>
      <c r="D48" s="313"/>
      <c r="E48" s="312"/>
      <c r="F48" s="313"/>
      <c r="G48" s="314"/>
      <c r="H48" s="579"/>
    </row>
    <row r="49" spans="1:8" ht="30" x14ac:dyDescent="0.25">
      <c r="B49" s="1220" t="s">
        <v>163</v>
      </c>
      <c r="C49" s="1278">
        <v>43</v>
      </c>
      <c r="D49" s="313"/>
      <c r="E49" s="312"/>
      <c r="F49" s="313"/>
      <c r="G49" s="314"/>
      <c r="H49" s="579"/>
    </row>
    <row r="50" spans="1:8" ht="19.5" customHeight="1" x14ac:dyDescent="0.25">
      <c r="B50" s="1220" t="s">
        <v>164</v>
      </c>
      <c r="C50" s="1278">
        <v>44</v>
      </c>
      <c r="D50" s="313"/>
      <c r="E50" s="312"/>
      <c r="F50" s="313"/>
      <c r="G50" s="314"/>
      <c r="H50" s="579"/>
    </row>
    <row r="51" spans="1:8" ht="45" customHeight="1" thickBot="1" x14ac:dyDescent="0.3">
      <c r="B51" s="1263" t="s">
        <v>165</v>
      </c>
      <c r="C51" s="1279">
        <v>45</v>
      </c>
      <c r="D51" s="316"/>
      <c r="E51" s="315"/>
      <c r="F51" s="316"/>
      <c r="G51" s="317"/>
      <c r="H51" s="597"/>
    </row>
    <row r="52" spans="1:8" ht="12" customHeight="1" x14ac:dyDescent="0.25">
      <c r="A52" s="598"/>
      <c r="C52" s="1280" t="s">
        <v>5173</v>
      </c>
      <c r="D52" s="598"/>
      <c r="E52" s="598"/>
      <c r="F52" s="598"/>
      <c r="G52" s="598"/>
      <c r="H52" s="598"/>
    </row>
    <row r="53" spans="1:8" x14ac:dyDescent="0.25">
      <c r="B53" s="599" t="s">
        <v>5484</v>
      </c>
    </row>
    <row r="54" spans="1:8" x14ac:dyDescent="0.25">
      <c r="B54" s="427" t="s">
        <v>5485</v>
      </c>
    </row>
    <row r="55" spans="1:8" x14ac:dyDescent="0.25">
      <c r="B55" s="427" t="s">
        <v>5486</v>
      </c>
    </row>
    <row r="56" spans="1:8" x14ac:dyDescent="0.25">
      <c r="B56" s="427" t="s">
        <v>5489</v>
      </c>
    </row>
    <row r="57" spans="1:8" x14ac:dyDescent="0.25">
      <c r="B57" s="427" t="s">
        <v>5487</v>
      </c>
    </row>
    <row r="58" spans="1:8" x14ac:dyDescent="0.25">
      <c r="B58" s="427" t="s">
        <v>5490</v>
      </c>
    </row>
    <row r="59" spans="1:8" x14ac:dyDescent="0.25">
      <c r="B59" s="427" t="s">
        <v>5488</v>
      </c>
    </row>
  </sheetData>
  <sheetProtection algorithmName="SHA-512" hashValue="fH2LMfAW+XPHa8abqWCZBUSEW/CZohnuJ99/R0ZKDlax9d8yznC92n0E7rlzWPjx3fzHmIQiFAXmUgkQzdE9fg==" saltValue="aNTa/3NTPuXqzZSq73aghg==" spinCount="100000" sheet="1" objects="1" scenarios="1"/>
  <mergeCells count="6">
    <mergeCell ref="C4:C5"/>
    <mergeCell ref="B4:B5"/>
    <mergeCell ref="D4:E4"/>
    <mergeCell ref="F4:G4"/>
    <mergeCell ref="B2:G2"/>
    <mergeCell ref="B3:G3"/>
  </mergeCells>
  <conditionalFormatting sqref="D7">
    <cfRule type="expression" dxfId="286" priority="1" stopIfTrue="1">
      <formula>OR(D7+E7&gt;N11,D7&gt;K11+K13,D7&lt;&gt;SUM(D8:D51))</formula>
    </cfRule>
  </conditionalFormatting>
  <conditionalFormatting sqref="G7">
    <cfRule type="expression" dxfId="285" priority="2" stopIfTrue="1">
      <formula>OR(F7+G7&gt;O11,G7&gt;L12+L13,G7&lt;&gt;SUM(G8:G51))</formula>
    </cfRule>
  </conditionalFormatting>
  <conditionalFormatting sqref="E7">
    <cfRule type="expression" dxfId="284" priority="3" stopIfTrue="1">
      <formula>OR(D7+E7&gt;N11,E7&gt;K12+K13,E7&lt;&gt;SUM(E8:E51))</formula>
    </cfRule>
  </conditionalFormatting>
  <conditionalFormatting sqref="F7">
    <cfRule type="expression" dxfId="283" priority="4" stopIfTrue="1">
      <formula>OR(F7+G7&gt;O11,F7&gt;L11+L13,F7&lt;&gt;SUM(F8:F51))</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1:L36"/>
  <sheetViews>
    <sheetView workbookViewId="0">
      <selection activeCell="E9" sqref="E9"/>
    </sheetView>
  </sheetViews>
  <sheetFormatPr defaultColWidth="9" defaultRowHeight="15" x14ac:dyDescent="0.25"/>
  <cols>
    <col min="1" max="1" width="1.25" style="77" customWidth="1"/>
    <col min="2" max="2" width="9" style="77"/>
    <col min="3" max="3" width="88.125" style="77" customWidth="1"/>
    <col min="4" max="4" width="5.625" style="77" customWidth="1"/>
    <col min="5" max="5" width="18.625" style="77" customWidth="1"/>
    <col min="6" max="6" width="2.375" style="77" customWidth="1"/>
    <col min="7" max="7" width="18.625" style="77" customWidth="1"/>
    <col min="8" max="9" width="9" style="77" customWidth="1"/>
    <col min="10" max="10" width="3.625" style="77" customWidth="1"/>
    <col min="11" max="11" width="16.625" style="77" hidden="1" customWidth="1"/>
    <col min="12" max="12" width="13" style="77" hidden="1" customWidth="1"/>
    <col min="13" max="13" width="3.625" style="77" customWidth="1"/>
    <col min="14" max="16384" width="9" style="77"/>
  </cols>
  <sheetData>
    <row r="1" spans="2:12" ht="7.5" customHeight="1" thickBot="1" x14ac:dyDescent="0.3">
      <c r="B1" s="474"/>
      <c r="C1" s="474"/>
      <c r="D1" s="1755"/>
      <c r="K1" s="600"/>
      <c r="L1" s="600"/>
    </row>
    <row r="2" spans="2:12" ht="30" customHeight="1" x14ac:dyDescent="0.25">
      <c r="B2" s="460" t="s">
        <v>9352</v>
      </c>
      <c r="C2" s="461"/>
      <c r="D2" s="441"/>
      <c r="E2" s="1768"/>
    </row>
    <row r="3" spans="2:12" ht="30" customHeight="1" x14ac:dyDescent="0.25">
      <c r="B3" s="3229" t="s">
        <v>10438</v>
      </c>
      <c r="C3" s="3230"/>
      <c r="D3" s="3230"/>
      <c r="E3" s="3231"/>
      <c r="F3" s="471"/>
    </row>
    <row r="4" spans="2:12" ht="17.25" customHeight="1" thickBot="1" x14ac:dyDescent="0.3">
      <c r="B4" s="449"/>
      <c r="C4" s="443"/>
      <c r="D4" s="443"/>
      <c r="E4" s="1758" t="s">
        <v>5079</v>
      </c>
    </row>
    <row r="5" spans="2:12" ht="51" customHeight="1" x14ac:dyDescent="0.25">
      <c r="B5" s="1756" t="s">
        <v>5166</v>
      </c>
      <c r="C5" s="1757" t="s">
        <v>9353</v>
      </c>
      <c r="D5" s="1129" t="s">
        <v>5085</v>
      </c>
      <c r="E5" s="775" t="s">
        <v>9354</v>
      </c>
      <c r="F5" s="574"/>
    </row>
    <row r="6" spans="2:12" ht="15.75" thickBot="1" x14ac:dyDescent="0.3">
      <c r="B6" s="1199" t="s">
        <v>443</v>
      </c>
      <c r="C6" s="1200" t="s">
        <v>120</v>
      </c>
      <c r="D6" s="1201" t="s">
        <v>332</v>
      </c>
      <c r="E6" s="1163">
        <v>1</v>
      </c>
    </row>
    <row r="7" spans="2:12" ht="19.5" customHeight="1" thickBot="1" x14ac:dyDescent="0.3">
      <c r="B7" s="1202"/>
      <c r="C7" s="1195" t="s">
        <v>9351</v>
      </c>
      <c r="D7" s="1281">
        <v>1</v>
      </c>
      <c r="E7" s="602">
        <f>E8+E13+E18+E21+E24++E30+E31+E34</f>
        <v>0</v>
      </c>
      <c r="F7" s="603"/>
      <c r="G7" s="606">
        <f>L19</f>
        <v>0</v>
      </c>
    </row>
    <row r="8" spans="2:12" ht="19.5" customHeight="1" x14ac:dyDescent="0.25">
      <c r="B8" s="1203">
        <v>4511</v>
      </c>
      <c r="C8" s="1196" t="s">
        <v>4467</v>
      </c>
      <c r="D8" s="1282">
        <v>2</v>
      </c>
      <c r="E8" s="604">
        <f>E9+E10+E11+E12</f>
        <v>0</v>
      </c>
      <c r="F8" s="605"/>
      <c r="G8" s="606">
        <f>L11</f>
        <v>0</v>
      </c>
    </row>
    <row r="9" spans="2:12" ht="19.5" customHeight="1" thickBot="1" x14ac:dyDescent="0.3">
      <c r="B9" s="1204">
        <v>45111</v>
      </c>
      <c r="C9" s="1197" t="s">
        <v>5177</v>
      </c>
      <c r="D9" s="1283">
        <v>3</v>
      </c>
      <c r="E9" s="314"/>
      <c r="F9" s="605"/>
      <c r="G9" s="607"/>
    </row>
    <row r="10" spans="2:12" ht="19.5" customHeight="1" thickBot="1" x14ac:dyDescent="0.3">
      <c r="B10" s="1204">
        <v>45112</v>
      </c>
      <c r="C10" s="1197" t="s">
        <v>4468</v>
      </c>
      <c r="D10" s="1283">
        <v>4</v>
      </c>
      <c r="E10" s="314"/>
      <c r="F10" s="605"/>
      <c r="G10" s="607"/>
      <c r="K10" s="608" t="s">
        <v>5178</v>
      </c>
      <c r="L10" s="609" t="s">
        <v>44</v>
      </c>
    </row>
    <row r="11" spans="2:12" ht="19.5" customHeight="1" x14ac:dyDescent="0.25">
      <c r="B11" s="1204">
        <v>45113</v>
      </c>
      <c r="C11" s="1197" t="s">
        <v>4469</v>
      </c>
      <c r="D11" s="1283">
        <v>5</v>
      </c>
      <c r="E11" s="314"/>
      <c r="F11" s="605"/>
      <c r="G11" s="607"/>
      <c r="K11" s="610">
        <f>B8</f>
        <v>4511</v>
      </c>
      <c r="L11" s="611">
        <f>SUMIF('II.7.'!B$8:B$36,K11,'II.7.'!G$8:G$36)</f>
        <v>0</v>
      </c>
    </row>
    <row r="12" spans="2:12" ht="19.5" customHeight="1" thickBot="1" x14ac:dyDescent="0.3">
      <c r="B12" s="1205">
        <v>45114</v>
      </c>
      <c r="C12" s="1198" t="s">
        <v>4470</v>
      </c>
      <c r="D12" s="1284">
        <v>6</v>
      </c>
      <c r="E12" s="317"/>
      <c r="F12" s="605"/>
      <c r="G12" s="607"/>
      <c r="K12" s="612">
        <f>B13</f>
        <v>4519</v>
      </c>
      <c r="L12" s="613">
        <f>SUMIF('II.7.'!B$8:B$36,K12,'II.7.'!G$8:G$36)</f>
        <v>0</v>
      </c>
    </row>
    <row r="13" spans="2:12" ht="19.5" customHeight="1" x14ac:dyDescent="0.25">
      <c r="B13" s="1203">
        <v>4519</v>
      </c>
      <c r="C13" s="1196" t="s">
        <v>4471</v>
      </c>
      <c r="D13" s="1282">
        <v>7</v>
      </c>
      <c r="E13" s="604">
        <f>E14+E15+E16+E17</f>
        <v>0</v>
      </c>
      <c r="F13" s="605"/>
      <c r="G13" s="606">
        <f>L12</f>
        <v>0</v>
      </c>
      <c r="K13" s="612">
        <f>B18</f>
        <v>4531</v>
      </c>
      <c r="L13" s="613">
        <f>SUMIF('II.7.'!B$8:B$36,K13,'II.7.'!G$8:G$36)</f>
        <v>0</v>
      </c>
    </row>
    <row r="14" spans="2:12" ht="19.5" customHeight="1" x14ac:dyDescent="0.25">
      <c r="B14" s="1204">
        <v>45191</v>
      </c>
      <c r="C14" s="1197" t="s">
        <v>4472</v>
      </c>
      <c r="D14" s="1283">
        <v>8</v>
      </c>
      <c r="E14" s="314"/>
      <c r="F14" s="605"/>
      <c r="G14" s="607"/>
      <c r="K14" s="612">
        <f>B21</f>
        <v>4532</v>
      </c>
      <c r="L14" s="613">
        <f>SUMIF('II.7.'!B$8:B$36,K14,'II.7.'!G$8:G$36)</f>
        <v>0</v>
      </c>
    </row>
    <row r="15" spans="2:12" ht="19.5" customHeight="1" thickBot="1" x14ac:dyDescent="0.3">
      <c r="B15" s="1204">
        <v>45192</v>
      </c>
      <c r="C15" s="1197" t="s">
        <v>4473</v>
      </c>
      <c r="D15" s="1283">
        <v>9</v>
      </c>
      <c r="E15" s="314"/>
      <c r="F15" s="605"/>
      <c r="G15" s="607"/>
      <c r="K15" s="614">
        <f>B24</f>
        <v>4540</v>
      </c>
      <c r="L15" s="615">
        <f>SUMIF('II.7.'!B$8:B$36,K15,'II.7.'!G$8:G$36)</f>
        <v>0</v>
      </c>
    </row>
    <row r="16" spans="2:12" ht="19.5" customHeight="1" x14ac:dyDescent="0.25">
      <c r="B16" s="1204">
        <v>45193</v>
      </c>
      <c r="C16" s="1197" t="s">
        <v>4474</v>
      </c>
      <c r="D16" s="1283">
        <v>10</v>
      </c>
      <c r="E16" s="314"/>
      <c r="F16" s="605"/>
      <c r="G16" s="607"/>
      <c r="K16" s="616">
        <f>B30</f>
        <v>4600</v>
      </c>
      <c r="L16" s="617">
        <f ca="1">'II.7.'!AS17</f>
        <v>0</v>
      </c>
    </row>
    <row r="17" spans="2:12" ht="19.5" customHeight="1" thickBot="1" x14ac:dyDescent="0.3">
      <c r="B17" s="1205">
        <v>45194</v>
      </c>
      <c r="C17" s="1198" t="s">
        <v>4475</v>
      </c>
      <c r="D17" s="1284">
        <v>11</v>
      </c>
      <c r="E17" s="317"/>
      <c r="F17" s="605"/>
      <c r="G17" s="607"/>
      <c r="K17" s="612">
        <f>B32</f>
        <v>47001</v>
      </c>
      <c r="L17" s="613">
        <f ca="1">'II.7.'!AS18</f>
        <v>0</v>
      </c>
    </row>
    <row r="18" spans="2:12" ht="19.5" customHeight="1" thickBot="1" x14ac:dyDescent="0.3">
      <c r="B18" s="1203">
        <v>4531</v>
      </c>
      <c r="C18" s="1196" t="s">
        <v>4476</v>
      </c>
      <c r="D18" s="1282">
        <v>12</v>
      </c>
      <c r="E18" s="604">
        <f>E19+E20</f>
        <v>0</v>
      </c>
      <c r="F18" s="605"/>
      <c r="G18" s="606">
        <f>L13</f>
        <v>0</v>
      </c>
      <c r="K18" s="614">
        <f>B33</f>
        <v>47002</v>
      </c>
      <c r="L18" s="615">
        <f ca="1">'II.7.'!AS19</f>
        <v>0</v>
      </c>
    </row>
    <row r="19" spans="2:12" ht="19.5" customHeight="1" thickBot="1" x14ac:dyDescent="0.3">
      <c r="B19" s="1204">
        <v>45311</v>
      </c>
      <c r="C19" s="1197" t="s">
        <v>4477</v>
      </c>
      <c r="D19" s="1283">
        <v>13</v>
      </c>
      <c r="E19" s="314"/>
      <c r="F19" s="605"/>
      <c r="G19" s="607"/>
      <c r="K19" s="614" t="s">
        <v>4491</v>
      </c>
      <c r="L19" s="615">
        <f>'II.7.'!G7</f>
        <v>0</v>
      </c>
    </row>
    <row r="20" spans="2:12" ht="19.5" customHeight="1" thickBot="1" x14ac:dyDescent="0.3">
      <c r="B20" s="1205">
        <v>45312</v>
      </c>
      <c r="C20" s="1198" t="s">
        <v>4478</v>
      </c>
      <c r="D20" s="1284">
        <v>14</v>
      </c>
      <c r="E20" s="317"/>
      <c r="F20" s="605"/>
      <c r="G20" s="607"/>
      <c r="K20" s="614" t="s">
        <v>5179</v>
      </c>
      <c r="L20" s="618">
        <f ca="1">L19-SUM(L11:L18)</f>
        <v>0</v>
      </c>
    </row>
    <row r="21" spans="2:12" ht="19.5" customHeight="1" x14ac:dyDescent="0.25">
      <c r="B21" s="1203">
        <v>4532</v>
      </c>
      <c r="C21" s="1196" t="s">
        <v>4479</v>
      </c>
      <c r="D21" s="1282">
        <v>15</v>
      </c>
      <c r="E21" s="604">
        <f>E22+E23</f>
        <v>0</v>
      </c>
      <c r="F21" s="605"/>
      <c r="G21" s="606">
        <f>L14</f>
        <v>0</v>
      </c>
    </row>
    <row r="22" spans="2:12" ht="19.5" customHeight="1" x14ac:dyDescent="0.25">
      <c r="B22" s="1204">
        <v>45321</v>
      </c>
      <c r="C22" s="1197" t="s">
        <v>4480</v>
      </c>
      <c r="D22" s="1283">
        <v>16</v>
      </c>
      <c r="E22" s="314"/>
      <c r="F22" s="605"/>
      <c r="G22" s="607"/>
    </row>
    <row r="23" spans="2:12" ht="19.5" customHeight="1" thickBot="1" x14ac:dyDescent="0.3">
      <c r="B23" s="1205">
        <v>45322</v>
      </c>
      <c r="C23" s="1198" t="s">
        <v>4481</v>
      </c>
      <c r="D23" s="1284">
        <v>17</v>
      </c>
      <c r="E23" s="317"/>
      <c r="F23" s="605"/>
      <c r="G23" s="607"/>
    </row>
    <row r="24" spans="2:12" ht="19.5" customHeight="1" x14ac:dyDescent="0.25">
      <c r="B24" s="1203">
        <v>4540</v>
      </c>
      <c r="C24" s="1196" t="s">
        <v>4482</v>
      </c>
      <c r="D24" s="1282">
        <v>18</v>
      </c>
      <c r="E24" s="604">
        <f>E25+E26+E27+E28+E29</f>
        <v>0</v>
      </c>
      <c r="F24" s="605"/>
      <c r="G24" s="606">
        <f>L15</f>
        <v>0</v>
      </c>
    </row>
    <row r="25" spans="2:12" ht="19.5" customHeight="1" x14ac:dyDescent="0.25">
      <c r="B25" s="1204">
        <v>45401</v>
      </c>
      <c r="C25" s="1197" t="s">
        <v>4483</v>
      </c>
      <c r="D25" s="1283">
        <v>19</v>
      </c>
      <c r="E25" s="314"/>
      <c r="F25" s="605"/>
      <c r="G25" s="607"/>
    </row>
    <row r="26" spans="2:12" ht="19.5" customHeight="1" x14ac:dyDescent="0.25">
      <c r="B26" s="1204">
        <v>45402</v>
      </c>
      <c r="C26" s="1197" t="s">
        <v>4484</v>
      </c>
      <c r="D26" s="1283">
        <v>20</v>
      </c>
      <c r="E26" s="314"/>
      <c r="F26" s="605"/>
      <c r="G26" s="607"/>
    </row>
    <row r="27" spans="2:12" ht="19.5" customHeight="1" x14ac:dyDescent="0.25">
      <c r="B27" s="1204">
        <v>45403</v>
      </c>
      <c r="C27" s="1197" t="s">
        <v>4485</v>
      </c>
      <c r="D27" s="1283">
        <v>21</v>
      </c>
      <c r="E27" s="314"/>
      <c r="F27" s="605"/>
      <c r="G27" s="607"/>
    </row>
    <row r="28" spans="2:12" ht="19.5" customHeight="1" x14ac:dyDescent="0.25">
      <c r="B28" s="1204">
        <v>45404</v>
      </c>
      <c r="C28" s="1197" t="s">
        <v>4486</v>
      </c>
      <c r="D28" s="1283">
        <v>22</v>
      </c>
      <c r="E28" s="314"/>
      <c r="F28" s="605"/>
      <c r="G28" s="607"/>
    </row>
    <row r="29" spans="2:12" ht="19.5" customHeight="1" thickBot="1" x14ac:dyDescent="0.3">
      <c r="B29" s="1205">
        <v>45405</v>
      </c>
      <c r="C29" s="1198" t="s">
        <v>4487</v>
      </c>
      <c r="D29" s="1284">
        <v>23</v>
      </c>
      <c r="E29" s="317"/>
      <c r="F29" s="605"/>
      <c r="G29" s="607"/>
    </row>
    <row r="30" spans="2:12" ht="19.5" customHeight="1" thickBot="1" x14ac:dyDescent="0.3">
      <c r="B30" s="1202">
        <v>4600</v>
      </c>
      <c r="C30" s="1195" t="s">
        <v>10451</v>
      </c>
      <c r="D30" s="1281">
        <v>24</v>
      </c>
      <c r="E30" s="1789"/>
      <c r="F30" s="605"/>
      <c r="G30" s="606">
        <f ca="1">L16</f>
        <v>0</v>
      </c>
    </row>
    <row r="31" spans="2:12" ht="19.5" customHeight="1" x14ac:dyDescent="0.25">
      <c r="B31" s="1203">
        <v>4700</v>
      </c>
      <c r="C31" s="1196" t="s">
        <v>4489</v>
      </c>
      <c r="D31" s="1282">
        <v>25</v>
      </c>
      <c r="E31" s="619">
        <f>E32+E33</f>
        <v>0</v>
      </c>
      <c r="F31" s="605"/>
      <c r="G31" s="607"/>
    </row>
    <row r="32" spans="2:12" ht="29.25" customHeight="1" x14ac:dyDescent="0.25">
      <c r="B32" s="1204">
        <v>47001</v>
      </c>
      <c r="C32" s="1197" t="s">
        <v>10435</v>
      </c>
      <c r="D32" s="1283">
        <v>26</v>
      </c>
      <c r="E32" s="1789"/>
      <c r="F32" s="605"/>
      <c r="G32" s="606">
        <f ca="1">L17</f>
        <v>0</v>
      </c>
    </row>
    <row r="33" spans="2:7" ht="19.5" customHeight="1" thickBot="1" x14ac:dyDescent="0.3">
      <c r="B33" s="1205">
        <v>47002</v>
      </c>
      <c r="C33" s="1198" t="s">
        <v>10436</v>
      </c>
      <c r="D33" s="1284">
        <v>27</v>
      </c>
      <c r="E33" s="1790"/>
      <c r="F33" s="605"/>
      <c r="G33" s="606">
        <f ca="1">L18</f>
        <v>0</v>
      </c>
    </row>
    <row r="34" spans="2:7" ht="19.5" customHeight="1" thickBot="1" x14ac:dyDescent="0.3">
      <c r="B34" s="1206">
        <v>9998</v>
      </c>
      <c r="C34" s="1171" t="s">
        <v>9355</v>
      </c>
      <c r="D34" s="1226">
        <v>28</v>
      </c>
      <c r="E34" s="1790"/>
      <c r="F34" s="605"/>
      <c r="G34" s="606">
        <f ca="1">L20</f>
        <v>0</v>
      </c>
    </row>
    <row r="35" spans="2:7" ht="20.25" customHeight="1" x14ac:dyDescent="0.25">
      <c r="B35" s="335" t="s">
        <v>10432</v>
      </c>
      <c r="C35" s="598"/>
      <c r="E35" s="598"/>
      <c r="G35" s="620"/>
    </row>
    <row r="36" spans="2:7" x14ac:dyDescent="0.25">
      <c r="B36" s="1754" t="s">
        <v>10437</v>
      </c>
    </row>
  </sheetData>
  <sheetProtection sheet="1" objects="1" scenarios="1"/>
  <mergeCells count="1">
    <mergeCell ref="B3:E3"/>
  </mergeCells>
  <conditionalFormatting sqref="E8">
    <cfRule type="expression" dxfId="282" priority="1" stopIfTrue="1">
      <formula>AND(OR(E9&lt;&gt;"",E10&lt;&gt;"",E11&lt;&gt;"",E12&lt;&gt;""),E8&lt;&gt;L11)</formula>
    </cfRule>
  </conditionalFormatting>
  <conditionalFormatting sqref="E13">
    <cfRule type="expression" dxfId="281" priority="2" stopIfTrue="1">
      <formula>AND(OR(E14&lt;&gt;"",E15&lt;&gt;"",E16&lt;&gt;"",E17&lt;&gt;""),E13&lt;&gt;L12)</formula>
    </cfRule>
  </conditionalFormatting>
  <conditionalFormatting sqref="E18">
    <cfRule type="expression" dxfId="280" priority="3" stopIfTrue="1">
      <formula>AND(OR(E19&lt;&gt;"",E20&lt;&gt;""),E18&lt;&gt;L13)</formula>
    </cfRule>
  </conditionalFormatting>
  <conditionalFormatting sqref="E24">
    <cfRule type="expression" dxfId="279" priority="4" stopIfTrue="1">
      <formula>AND(OR(E25&lt;&gt;"",E26&lt;&gt;"",E27&lt;&gt;"",E28&lt;&gt;"",E29&lt;&gt;""),E24&lt;&gt;L15)</formula>
    </cfRule>
  </conditionalFormatting>
  <conditionalFormatting sqref="E21">
    <cfRule type="expression" dxfId="278" priority="5" stopIfTrue="1">
      <formula>AND(OR(E22&lt;&gt;"",E23&lt;&gt;""),E21&lt;&gt;L14)</formula>
    </cfRule>
  </conditionalFormatting>
  <conditionalFormatting sqref="E9">
    <cfRule type="expression" dxfId="277" priority="6" stopIfTrue="1">
      <formula>AND(E9="",L11&lt;&gt;0,E8&lt;&gt;L11)</formula>
    </cfRule>
  </conditionalFormatting>
  <conditionalFormatting sqref="E10">
    <cfRule type="expression" dxfId="276" priority="7" stopIfTrue="1">
      <formula>AND(E10="",L11&lt;&gt;0,E8&lt;&gt;L11)</formula>
    </cfRule>
  </conditionalFormatting>
  <conditionalFormatting sqref="E11">
    <cfRule type="expression" dxfId="275" priority="8" stopIfTrue="1">
      <formula>AND(E11="",L11&lt;&gt;0,E8&lt;&gt;L11)</formula>
    </cfRule>
  </conditionalFormatting>
  <conditionalFormatting sqref="E12">
    <cfRule type="expression" dxfId="274" priority="9" stopIfTrue="1">
      <formula>AND(E12="",L11&lt;&gt;0,E8&lt;&gt;L11)</formula>
    </cfRule>
  </conditionalFormatting>
  <conditionalFormatting sqref="E14:E17">
    <cfRule type="expression" dxfId="273" priority="10" stopIfTrue="1">
      <formula>AND(E14="",L$12&lt;&gt;0,E$13&lt;&gt;L$12)</formula>
    </cfRule>
  </conditionalFormatting>
  <conditionalFormatting sqref="E19:E20">
    <cfRule type="expression" dxfId="272" priority="11" stopIfTrue="1">
      <formula>AND(E19="",L$13&lt;&gt;0,E$18&lt;&gt;L$13)</formula>
    </cfRule>
  </conditionalFormatting>
  <conditionalFormatting sqref="E22:E23">
    <cfRule type="expression" dxfId="271" priority="12" stopIfTrue="1">
      <formula>AND(E22="",L$14&lt;&gt;0,E$21&lt;&gt;L$14)</formula>
    </cfRule>
  </conditionalFormatting>
  <conditionalFormatting sqref="E25:E29">
    <cfRule type="expression" dxfId="270" priority="13" stopIfTrue="1">
      <formula>AND(E25="",L$15&lt;&gt;0,E$24&lt;&gt;L$15)</formula>
    </cfRule>
  </conditionalFormatting>
  <conditionalFormatting sqref="E30 E34">
    <cfRule type="expression" dxfId="269" priority="14" stopIfTrue="1">
      <formula>AND(E30="",L16&lt;&gt;0)</formula>
    </cfRule>
    <cfRule type="expression" dxfId="268" priority="15" stopIfTrue="1">
      <formula>AND(E30&lt;&gt;"",E30&lt;&gt;L16)</formula>
    </cfRule>
  </conditionalFormatting>
  <conditionalFormatting sqref="E32:E33">
    <cfRule type="expression" dxfId="267" priority="16" stopIfTrue="1">
      <formula>AND(E32="",L17&lt;&gt;0)</formula>
    </cfRule>
    <cfRule type="expression" dxfId="266" priority="17" stopIfTrue="1">
      <formula>AND(E32&lt;&gt;"",E32&lt;&gt;L17)</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IV99"/>
  <sheetViews>
    <sheetView workbookViewId="0">
      <selection activeCell="C16" sqref="C16"/>
    </sheetView>
  </sheetViews>
  <sheetFormatPr defaultColWidth="9" defaultRowHeight="15" x14ac:dyDescent="0.25"/>
  <cols>
    <col min="1" max="1" width="65.75" style="77" customWidth="1"/>
    <col min="2" max="2" width="5.625" style="77" customWidth="1"/>
    <col min="3" max="6" width="18.625" style="77" customWidth="1"/>
    <col min="7" max="7" width="18.625" style="77" hidden="1" customWidth="1"/>
    <col min="8" max="8" width="18.625" style="77" customWidth="1"/>
    <col min="9" max="9" width="11.125" style="77" customWidth="1"/>
    <col min="10" max="16384" width="9" style="77"/>
  </cols>
  <sheetData>
    <row r="1" spans="1:256" s="413" customFormat="1" x14ac:dyDescent="0.25">
      <c r="C1" s="621"/>
      <c r="D1" s="621"/>
      <c r="E1" s="621"/>
      <c r="F1" s="621"/>
      <c r="G1" s="621"/>
      <c r="H1" s="621"/>
    </row>
    <row r="2" spans="1:256" s="413" customFormat="1" ht="50.25" customHeight="1" x14ac:dyDescent="0.25">
      <c r="A2" s="3223" t="s">
        <v>9356</v>
      </c>
      <c r="B2" s="3224"/>
      <c r="C2" s="3224"/>
      <c r="D2" s="3224"/>
      <c r="E2" s="3224"/>
      <c r="F2" s="3224"/>
      <c r="G2" s="3224"/>
      <c r="H2" s="3225"/>
    </row>
    <row r="3" spans="1:256" s="413" customFormat="1" ht="30" customHeight="1" x14ac:dyDescent="0.25">
      <c r="A3" s="3232" t="s">
        <v>5180</v>
      </c>
      <c r="B3" s="3233"/>
      <c r="C3" s="3233"/>
      <c r="D3" s="3233"/>
      <c r="E3" s="3233"/>
      <c r="F3" s="3233"/>
      <c r="G3" s="3233"/>
      <c r="H3" s="3234"/>
    </row>
    <row r="4" spans="1:256" s="413" customFormat="1" ht="15" hidden="1" customHeight="1" x14ac:dyDescent="0.25">
      <c r="A4" s="3245"/>
      <c r="B4" s="3246"/>
      <c r="C4" s="3246"/>
      <c r="D4" s="3246"/>
      <c r="E4" s="3246"/>
      <c r="F4" s="3246"/>
      <c r="G4" s="3246"/>
      <c r="H4" s="3247"/>
    </row>
    <row r="5" spans="1:256" s="413" customFormat="1" ht="15" hidden="1" customHeight="1" x14ac:dyDescent="0.25">
      <c r="A5" s="3245"/>
      <c r="B5" s="3246"/>
      <c r="C5" s="3246"/>
      <c r="D5" s="3246"/>
      <c r="E5" s="3246"/>
      <c r="F5" s="3246"/>
      <c r="G5" s="3246"/>
      <c r="H5" s="3247"/>
    </row>
    <row r="6" spans="1:256" s="413" customFormat="1" ht="15.75" thickBot="1" x14ac:dyDescent="0.25">
      <c r="A6" s="3248" t="s">
        <v>5079</v>
      </c>
      <c r="B6" s="3249"/>
      <c r="C6" s="3249"/>
      <c r="D6" s="3249"/>
      <c r="E6" s="3249"/>
      <c r="F6" s="3249"/>
      <c r="G6" s="3249"/>
      <c r="H6" s="3250"/>
    </row>
    <row r="7" spans="1:256" s="413" customFormat="1" ht="40.5" customHeight="1" x14ac:dyDescent="0.25">
      <c r="A7" s="3237" t="s">
        <v>5181</v>
      </c>
      <c r="B7" s="3235" t="s">
        <v>5085</v>
      </c>
      <c r="C7" s="3239" t="s">
        <v>5182</v>
      </c>
      <c r="D7" s="3239"/>
      <c r="E7" s="3240" t="s">
        <v>5183</v>
      </c>
      <c r="F7" s="3240"/>
      <c r="G7" s="3241" t="s">
        <v>5184</v>
      </c>
      <c r="H7" s="3243" t="s">
        <v>14805</v>
      </c>
    </row>
    <row r="8" spans="1:256" s="413" customFormat="1" ht="30" customHeight="1" x14ac:dyDescent="0.25">
      <c r="A8" s="3238"/>
      <c r="B8" s="3236"/>
      <c r="C8" s="623" t="s">
        <v>5185</v>
      </c>
      <c r="D8" s="623" t="s">
        <v>5135</v>
      </c>
      <c r="E8" s="624" t="s">
        <v>5185</v>
      </c>
      <c r="F8" s="624" t="s">
        <v>5135</v>
      </c>
      <c r="G8" s="3242"/>
      <c r="H8" s="3244"/>
    </row>
    <row r="9" spans="1:256" s="629" customFormat="1" hidden="1" x14ac:dyDescent="0.25">
      <c r="A9" s="1207"/>
      <c r="B9" s="1216"/>
      <c r="C9" s="625"/>
      <c r="D9" s="626"/>
      <c r="E9" s="627"/>
      <c r="F9" s="627"/>
      <c r="G9" s="627"/>
      <c r="H9" s="628"/>
      <c r="V9" s="630"/>
    </row>
    <row r="10" spans="1:256" s="413" customFormat="1" hidden="1" x14ac:dyDescent="0.25">
      <c r="A10" s="1208"/>
      <c r="B10" s="1217"/>
      <c r="C10" s="631"/>
      <c r="D10" s="631"/>
      <c r="E10" s="632"/>
      <c r="F10" s="632"/>
      <c r="G10" s="632"/>
      <c r="H10" s="633"/>
      <c r="V10" s="634"/>
    </row>
    <row r="11" spans="1:256" s="471" customFormat="1" x14ac:dyDescent="0.25">
      <c r="A11" s="1209" t="s">
        <v>120</v>
      </c>
      <c r="B11" s="785" t="s">
        <v>443</v>
      </c>
      <c r="C11" s="635">
        <v>1</v>
      </c>
      <c r="D11" s="635">
        <v>2</v>
      </c>
      <c r="E11" s="635">
        <v>3</v>
      </c>
      <c r="F11" s="635">
        <v>4</v>
      </c>
      <c r="G11" s="636">
        <v>5</v>
      </c>
      <c r="H11" s="637">
        <v>5</v>
      </c>
    </row>
    <row r="12" spans="1:256" s="413" customFormat="1" ht="15.75" thickBot="1" x14ac:dyDescent="0.3">
      <c r="A12" s="1210" t="s">
        <v>119</v>
      </c>
      <c r="B12" s="1218"/>
      <c r="C12" s="638" t="s">
        <v>5186</v>
      </c>
      <c r="D12" s="638" t="s">
        <v>5187</v>
      </c>
      <c r="E12" s="638" t="s">
        <v>5188</v>
      </c>
      <c r="F12" s="638" t="s">
        <v>5189</v>
      </c>
      <c r="G12" s="639" t="s">
        <v>5190</v>
      </c>
      <c r="H12" s="640" t="s">
        <v>5191</v>
      </c>
      <c r="I12" s="471"/>
      <c r="J12" s="471"/>
      <c r="K12" s="471"/>
      <c r="L12" s="471"/>
      <c r="M12" s="471"/>
      <c r="N12" s="471"/>
      <c r="O12" s="471"/>
      <c r="P12" s="471"/>
      <c r="Q12" s="471"/>
      <c r="R12" s="471"/>
      <c r="S12" s="471"/>
      <c r="T12" s="471"/>
      <c r="U12" s="471"/>
      <c r="V12" s="471"/>
      <c r="W12" s="471"/>
      <c r="X12" s="471"/>
      <c r="Y12" s="471"/>
      <c r="Z12" s="471"/>
      <c r="AA12" s="471"/>
      <c r="AB12" s="471"/>
      <c r="AC12" s="471"/>
      <c r="AD12" s="471"/>
      <c r="AE12" s="471"/>
      <c r="AF12" s="471"/>
      <c r="AG12" s="471"/>
      <c r="AH12" s="471"/>
      <c r="AI12" s="471"/>
      <c r="AJ12" s="471"/>
      <c r="AK12" s="471"/>
      <c r="AL12" s="471"/>
      <c r="AM12" s="471"/>
      <c r="AN12" s="471"/>
      <c r="AO12" s="471"/>
      <c r="AP12" s="471"/>
      <c r="AQ12" s="471"/>
      <c r="AR12" s="471"/>
      <c r="AS12" s="471"/>
      <c r="AT12" s="471"/>
      <c r="AU12" s="471"/>
      <c r="AV12" s="471"/>
      <c r="AW12" s="471"/>
      <c r="AX12" s="471"/>
      <c r="AY12" s="471"/>
      <c r="AZ12" s="471"/>
      <c r="BA12" s="471"/>
      <c r="BB12" s="471"/>
      <c r="BC12" s="471"/>
      <c r="BD12" s="471"/>
      <c r="BE12" s="471"/>
      <c r="BF12" s="471"/>
      <c r="BG12" s="471"/>
      <c r="BH12" s="471"/>
      <c r="BI12" s="471"/>
      <c r="BJ12" s="471"/>
      <c r="BK12" s="471"/>
      <c r="BL12" s="471"/>
      <c r="BM12" s="471"/>
      <c r="BN12" s="471"/>
      <c r="BO12" s="471"/>
      <c r="BP12" s="471"/>
      <c r="BQ12" s="471"/>
      <c r="BR12" s="471"/>
      <c r="BS12" s="471"/>
      <c r="BT12" s="471"/>
      <c r="BU12" s="471"/>
      <c r="BV12" s="471"/>
      <c r="BW12" s="471"/>
      <c r="BX12" s="471"/>
      <c r="BY12" s="471"/>
      <c r="BZ12" s="471"/>
      <c r="CA12" s="471"/>
      <c r="CB12" s="471"/>
      <c r="CC12" s="471"/>
      <c r="CD12" s="471"/>
      <c r="CE12" s="471"/>
      <c r="CF12" s="471"/>
      <c r="CG12" s="471"/>
      <c r="CH12" s="471"/>
      <c r="CI12" s="471"/>
      <c r="CJ12" s="471"/>
      <c r="CK12" s="471"/>
      <c r="CL12" s="471"/>
      <c r="CM12" s="471"/>
      <c r="CN12" s="471"/>
      <c r="CO12" s="471"/>
      <c r="CP12" s="471"/>
      <c r="CQ12" s="471"/>
      <c r="CR12" s="471"/>
      <c r="CS12" s="471"/>
      <c r="CT12" s="471"/>
      <c r="CU12" s="471"/>
      <c r="CV12" s="471"/>
      <c r="CW12" s="471"/>
      <c r="CX12" s="471"/>
      <c r="CY12" s="471"/>
      <c r="CZ12" s="471"/>
      <c r="DA12" s="471"/>
      <c r="DB12" s="471"/>
      <c r="DC12" s="471"/>
      <c r="DD12" s="471"/>
      <c r="DE12" s="471"/>
      <c r="DF12" s="471"/>
      <c r="DG12" s="471"/>
      <c r="DH12" s="471"/>
      <c r="DI12" s="471"/>
      <c r="DJ12" s="471"/>
      <c r="DK12" s="471"/>
      <c r="DL12" s="471"/>
      <c r="DM12" s="471"/>
      <c r="DN12" s="471"/>
      <c r="DO12" s="471"/>
      <c r="DP12" s="471"/>
      <c r="DQ12" s="471"/>
      <c r="DR12" s="471"/>
      <c r="DS12" s="471"/>
      <c r="DT12" s="471"/>
      <c r="DU12" s="471"/>
      <c r="DV12" s="471"/>
      <c r="DW12" s="471"/>
      <c r="DX12" s="471"/>
      <c r="DY12" s="471"/>
      <c r="DZ12" s="471"/>
      <c r="EA12" s="471"/>
      <c r="EB12" s="471"/>
      <c r="EC12" s="471"/>
      <c r="ED12" s="471"/>
      <c r="EE12" s="471"/>
      <c r="EF12" s="471"/>
      <c r="EG12" s="471"/>
      <c r="EH12" s="471"/>
      <c r="EI12" s="471"/>
      <c r="EJ12" s="471"/>
      <c r="EK12" s="471"/>
      <c r="EL12" s="471"/>
      <c r="EM12" s="471"/>
      <c r="EN12" s="471"/>
      <c r="EO12" s="471"/>
      <c r="EP12" s="471"/>
      <c r="EQ12" s="471"/>
      <c r="ER12" s="471"/>
      <c r="ES12" s="471"/>
      <c r="ET12" s="471"/>
      <c r="EU12" s="471"/>
      <c r="EV12" s="471"/>
      <c r="EW12" s="471"/>
      <c r="EX12" s="471"/>
      <c r="EY12" s="471"/>
      <c r="EZ12" s="471"/>
      <c r="FA12" s="471"/>
      <c r="FB12" s="471"/>
      <c r="FC12" s="471"/>
      <c r="FD12" s="471"/>
      <c r="FE12" s="471"/>
      <c r="FF12" s="471"/>
      <c r="FG12" s="471"/>
      <c r="FH12" s="471"/>
      <c r="FI12" s="471"/>
      <c r="FJ12" s="471"/>
      <c r="FK12" s="471"/>
      <c r="FL12" s="471"/>
      <c r="FM12" s="471"/>
      <c r="FN12" s="471"/>
      <c r="FO12" s="471"/>
      <c r="FP12" s="471"/>
      <c r="FQ12" s="471"/>
      <c r="FR12" s="471"/>
      <c r="FS12" s="471"/>
      <c r="FT12" s="471"/>
      <c r="FU12" s="471"/>
      <c r="FV12" s="471"/>
      <c r="FW12" s="471"/>
      <c r="FX12" s="471"/>
      <c r="FY12" s="471"/>
      <c r="FZ12" s="471"/>
      <c r="GA12" s="471"/>
      <c r="GB12" s="471"/>
      <c r="GC12" s="471"/>
      <c r="GD12" s="471"/>
      <c r="GE12" s="471"/>
      <c r="GF12" s="471"/>
      <c r="GG12" s="471"/>
      <c r="GH12" s="471"/>
      <c r="GI12" s="471"/>
      <c r="GJ12" s="471"/>
      <c r="GK12" s="471"/>
      <c r="GL12" s="471"/>
      <c r="GM12" s="471"/>
      <c r="GN12" s="471"/>
      <c r="GO12" s="471"/>
      <c r="GP12" s="471"/>
      <c r="GQ12" s="471"/>
      <c r="GR12" s="471"/>
      <c r="GS12" s="471"/>
      <c r="GT12" s="471"/>
      <c r="GU12" s="471"/>
      <c r="GV12" s="471"/>
      <c r="GW12" s="471"/>
      <c r="GX12" s="471"/>
      <c r="GY12" s="471"/>
      <c r="GZ12" s="471"/>
      <c r="HA12" s="471"/>
      <c r="HB12" s="471"/>
      <c r="HC12" s="471"/>
      <c r="HD12" s="471"/>
      <c r="HE12" s="471"/>
      <c r="HF12" s="471"/>
      <c r="HG12" s="471"/>
      <c r="HH12" s="471"/>
      <c r="HI12" s="471"/>
      <c r="HJ12" s="471"/>
      <c r="HK12" s="471"/>
      <c r="HL12" s="471"/>
      <c r="HM12" s="471"/>
      <c r="HN12" s="471"/>
      <c r="HO12" s="471"/>
      <c r="HP12" s="471"/>
      <c r="HQ12" s="471"/>
      <c r="HR12" s="471"/>
      <c r="HS12" s="471"/>
      <c r="HT12" s="471"/>
      <c r="HU12" s="471"/>
      <c r="HV12" s="471"/>
      <c r="HW12" s="471"/>
      <c r="HX12" s="471"/>
      <c r="HY12" s="471"/>
      <c r="HZ12" s="471"/>
      <c r="IA12" s="471"/>
      <c r="IB12" s="471"/>
      <c r="IC12" s="471"/>
      <c r="ID12" s="471"/>
      <c r="IE12" s="471"/>
      <c r="IF12" s="471"/>
      <c r="IG12" s="471"/>
      <c r="IH12" s="471"/>
      <c r="II12" s="471"/>
      <c r="IJ12" s="471"/>
      <c r="IK12" s="471"/>
      <c r="IL12" s="471"/>
      <c r="IM12" s="471"/>
      <c r="IN12" s="471"/>
      <c r="IO12" s="471"/>
      <c r="IP12" s="471"/>
      <c r="IQ12" s="471"/>
      <c r="IR12" s="471"/>
      <c r="IS12" s="471"/>
      <c r="IT12" s="471"/>
      <c r="IU12" s="471"/>
      <c r="IV12" s="471"/>
    </row>
    <row r="13" spans="1:256" s="413" customFormat="1" hidden="1" x14ac:dyDescent="0.25">
      <c r="A13" s="1211" t="s">
        <v>4249</v>
      </c>
      <c r="B13" s="641" t="s">
        <v>4249</v>
      </c>
      <c r="C13" s="642" t="s">
        <v>4249</v>
      </c>
      <c r="D13" s="642" t="s">
        <v>4249</v>
      </c>
      <c r="E13" s="642" t="s">
        <v>4249</v>
      </c>
      <c r="F13" s="642" t="s">
        <v>4249</v>
      </c>
      <c r="G13" s="643"/>
      <c r="H13" s="644" t="s">
        <v>4249</v>
      </c>
      <c r="I13" s="471"/>
      <c r="J13" s="471"/>
      <c r="K13" s="471"/>
      <c r="L13" s="471"/>
      <c r="M13" s="471"/>
      <c r="N13" s="471"/>
      <c r="O13" s="471"/>
      <c r="P13" s="471"/>
      <c r="Q13" s="471"/>
      <c r="R13" s="471"/>
      <c r="S13" s="471"/>
      <c r="T13" s="471"/>
      <c r="U13" s="471"/>
      <c r="V13" s="471"/>
    </row>
    <row r="14" spans="1:256" s="647" customFormat="1" hidden="1" x14ac:dyDescent="0.25">
      <c r="A14" s="1212" t="s">
        <v>4249</v>
      </c>
      <c r="B14" s="1219">
        <v>0</v>
      </c>
      <c r="C14" s="645">
        <f>'II.6.'!I7</f>
        <v>0</v>
      </c>
      <c r="D14" s="645">
        <f>'II.6.'!J7</f>
        <v>0</v>
      </c>
      <c r="E14" s="645">
        <f>'II.6.'!I11</f>
        <v>0</v>
      </c>
      <c r="F14" s="645">
        <f>'II.6.'!J11</f>
        <v>0</v>
      </c>
      <c r="G14" s="645"/>
      <c r="H14" s="646">
        <f>'II.5.'!N18</f>
        <v>0</v>
      </c>
      <c r="I14" s="471"/>
      <c r="J14" s="471"/>
      <c r="K14" s="471"/>
      <c r="L14" s="471"/>
      <c r="M14" s="471"/>
      <c r="N14" s="471"/>
      <c r="O14" s="471"/>
      <c r="P14" s="471"/>
      <c r="Q14" s="471"/>
      <c r="R14" s="471"/>
      <c r="S14" s="471"/>
      <c r="T14" s="471"/>
      <c r="U14" s="471"/>
      <c r="V14" s="471"/>
      <c r="W14" s="413"/>
      <c r="X14" s="413"/>
    </row>
    <row r="15" spans="1:256" s="413" customFormat="1" ht="19.5" customHeight="1" x14ac:dyDescent="0.25">
      <c r="A15" s="1213" t="s">
        <v>171</v>
      </c>
      <c r="B15" s="1264">
        <v>1</v>
      </c>
      <c r="C15" s="648">
        <f t="shared" ref="C15:H15" si="0">SUM(C16:C84)</f>
        <v>0</v>
      </c>
      <c r="D15" s="648">
        <f t="shared" si="0"/>
        <v>0</v>
      </c>
      <c r="E15" s="648">
        <f t="shared" si="0"/>
        <v>0</v>
      </c>
      <c r="F15" s="648">
        <f t="shared" si="0"/>
        <v>0</v>
      </c>
      <c r="G15" s="649">
        <f t="shared" si="0"/>
        <v>0</v>
      </c>
      <c r="H15" s="650">
        <f t="shared" si="0"/>
        <v>0</v>
      </c>
      <c r="I15" s="651"/>
      <c r="J15" s="471"/>
      <c r="K15" s="471"/>
      <c r="L15" s="471"/>
      <c r="M15" s="471"/>
      <c r="N15" s="471"/>
      <c r="O15" s="471"/>
      <c r="P15" s="471"/>
      <c r="Q15" s="471"/>
      <c r="R15" s="471"/>
      <c r="S15" s="471"/>
      <c r="T15" s="471"/>
      <c r="U15" s="471"/>
      <c r="V15" s="471"/>
    </row>
    <row r="16" spans="1:256" s="413" customFormat="1" ht="19.5" customHeight="1" x14ac:dyDescent="0.25">
      <c r="A16" s="1132" t="s">
        <v>122</v>
      </c>
      <c r="B16" s="1264">
        <v>2</v>
      </c>
      <c r="C16" s="322"/>
      <c r="D16" s="322"/>
      <c r="E16" s="322"/>
      <c r="F16" s="322"/>
      <c r="G16" s="323"/>
      <c r="H16" s="324"/>
      <c r="I16" s="653"/>
      <c r="J16" s="471"/>
      <c r="K16" s="471"/>
      <c r="L16" s="471"/>
      <c r="M16" s="471"/>
      <c r="N16" s="471"/>
      <c r="O16" s="471"/>
      <c r="P16" s="471"/>
      <c r="Q16" s="471"/>
      <c r="R16" s="471"/>
      <c r="S16" s="471"/>
      <c r="T16" s="471"/>
      <c r="U16" s="471"/>
      <c r="V16" s="471"/>
    </row>
    <row r="17" spans="1:22" s="413" customFormat="1" ht="30" x14ac:dyDescent="0.25">
      <c r="A17" s="1132" t="s">
        <v>123</v>
      </c>
      <c r="B17" s="1264">
        <v>3</v>
      </c>
      <c r="C17" s="322"/>
      <c r="D17" s="322"/>
      <c r="E17" s="322"/>
      <c r="F17" s="322"/>
      <c r="G17" s="323"/>
      <c r="H17" s="324"/>
      <c r="I17" s="653"/>
      <c r="J17" s="471"/>
      <c r="K17" s="471"/>
      <c r="L17" s="471"/>
      <c r="M17" s="471"/>
      <c r="N17" s="471"/>
      <c r="O17" s="471"/>
      <c r="P17" s="471"/>
      <c r="Q17" s="471"/>
      <c r="R17" s="471"/>
      <c r="S17" s="471"/>
      <c r="T17" s="471"/>
      <c r="U17" s="471"/>
      <c r="V17" s="471"/>
    </row>
    <row r="18" spans="1:22" s="413" customFormat="1" ht="19.5" customHeight="1" x14ac:dyDescent="0.25">
      <c r="A18" s="1132" t="s">
        <v>172</v>
      </c>
      <c r="B18" s="1264">
        <v>4</v>
      </c>
      <c r="C18" s="654"/>
      <c r="D18" s="654"/>
      <c r="E18" s="654"/>
      <c r="F18" s="654"/>
      <c r="G18" s="652"/>
      <c r="H18" s="324"/>
      <c r="I18" s="653"/>
      <c r="J18" s="471"/>
      <c r="K18" s="471"/>
      <c r="L18" s="471"/>
      <c r="M18" s="471"/>
      <c r="N18" s="471"/>
      <c r="O18" s="471"/>
      <c r="P18" s="471"/>
      <c r="Q18" s="471"/>
      <c r="R18" s="471"/>
      <c r="S18" s="471"/>
      <c r="T18" s="471"/>
      <c r="U18" s="471"/>
      <c r="V18" s="471"/>
    </row>
    <row r="19" spans="1:22" s="413" customFormat="1" ht="19.5" customHeight="1" x14ac:dyDescent="0.25">
      <c r="A19" s="1132" t="s">
        <v>173</v>
      </c>
      <c r="B19" s="1264">
        <v>5</v>
      </c>
      <c r="C19" s="322"/>
      <c r="D19" s="322"/>
      <c r="E19" s="322"/>
      <c r="F19" s="322"/>
      <c r="G19" s="323"/>
      <c r="H19" s="324"/>
      <c r="I19" s="653"/>
      <c r="J19" s="471"/>
      <c r="K19" s="471"/>
      <c r="L19" s="471"/>
      <c r="M19" s="471"/>
      <c r="N19" s="471"/>
      <c r="O19" s="471"/>
      <c r="P19" s="471"/>
      <c r="Q19" s="471"/>
      <c r="R19" s="471"/>
      <c r="S19" s="471"/>
      <c r="T19" s="471"/>
      <c r="U19" s="471"/>
      <c r="V19" s="471"/>
    </row>
    <row r="20" spans="1:22" s="413" customFormat="1" ht="19.5" customHeight="1" x14ac:dyDescent="0.25">
      <c r="A20" s="1132" t="s">
        <v>125</v>
      </c>
      <c r="B20" s="1264">
        <v>6</v>
      </c>
      <c r="C20" s="322"/>
      <c r="D20" s="322"/>
      <c r="E20" s="322"/>
      <c r="F20" s="322"/>
      <c r="G20" s="323"/>
      <c r="H20" s="324"/>
      <c r="I20" s="653"/>
      <c r="J20" s="471"/>
      <c r="K20" s="471"/>
      <c r="L20" s="471"/>
      <c r="M20" s="471"/>
      <c r="N20" s="471"/>
      <c r="O20" s="471"/>
      <c r="P20" s="471"/>
      <c r="Q20" s="471"/>
      <c r="R20" s="471"/>
      <c r="S20" s="471"/>
      <c r="T20" s="471"/>
      <c r="U20" s="471"/>
      <c r="V20" s="471"/>
    </row>
    <row r="21" spans="1:22" s="413" customFormat="1" ht="19.5" customHeight="1" x14ac:dyDescent="0.25">
      <c r="A21" s="1132" t="s">
        <v>126</v>
      </c>
      <c r="B21" s="1264">
        <v>7</v>
      </c>
      <c r="C21" s="322"/>
      <c r="D21" s="322"/>
      <c r="E21" s="322"/>
      <c r="F21" s="322"/>
      <c r="G21" s="323"/>
      <c r="H21" s="324"/>
      <c r="I21" s="653"/>
      <c r="J21" s="471"/>
      <c r="K21" s="471"/>
      <c r="L21" s="471"/>
      <c r="M21" s="471"/>
      <c r="N21" s="471"/>
      <c r="O21" s="471"/>
      <c r="P21" s="471"/>
      <c r="Q21" s="471"/>
      <c r="R21" s="471"/>
      <c r="S21" s="471"/>
      <c r="T21" s="471"/>
      <c r="U21" s="471"/>
      <c r="V21" s="471"/>
    </row>
    <row r="22" spans="1:22" s="413" customFormat="1" ht="19.5" customHeight="1" x14ac:dyDescent="0.25">
      <c r="A22" s="1132" t="s">
        <v>127</v>
      </c>
      <c r="B22" s="1264">
        <v>8</v>
      </c>
      <c r="C22" s="322"/>
      <c r="D22" s="322"/>
      <c r="E22" s="322"/>
      <c r="F22" s="322"/>
      <c r="G22" s="323"/>
      <c r="H22" s="324"/>
      <c r="I22" s="653"/>
      <c r="J22" s="471"/>
      <c r="K22" s="471"/>
      <c r="L22" s="471"/>
      <c r="M22" s="471"/>
      <c r="N22" s="471"/>
      <c r="O22" s="471"/>
      <c r="P22" s="471"/>
      <c r="Q22" s="471"/>
      <c r="R22" s="471"/>
      <c r="S22" s="471"/>
      <c r="T22" s="471"/>
      <c r="U22" s="471"/>
      <c r="V22" s="471"/>
    </row>
    <row r="23" spans="1:22" s="413" customFormat="1" ht="19.5" customHeight="1" x14ac:dyDescent="0.25">
      <c r="A23" s="1132" t="s">
        <v>174</v>
      </c>
      <c r="B23" s="1264">
        <v>9</v>
      </c>
      <c r="C23" s="322"/>
      <c r="D23" s="322"/>
      <c r="E23" s="322"/>
      <c r="F23" s="322"/>
      <c r="G23" s="323"/>
      <c r="H23" s="324"/>
      <c r="I23" s="653"/>
      <c r="J23" s="471"/>
      <c r="K23" s="471"/>
      <c r="L23" s="471"/>
      <c r="M23" s="471"/>
      <c r="N23" s="471"/>
      <c r="O23" s="471"/>
      <c r="P23" s="471"/>
      <c r="Q23" s="471"/>
      <c r="R23" s="471"/>
      <c r="S23" s="471"/>
      <c r="T23" s="471"/>
      <c r="U23" s="471"/>
      <c r="V23" s="471"/>
    </row>
    <row r="24" spans="1:22" s="413" customFormat="1" ht="19.5" customHeight="1" x14ac:dyDescent="0.25">
      <c r="A24" s="1132" t="s">
        <v>128</v>
      </c>
      <c r="B24" s="1264">
        <v>10</v>
      </c>
      <c r="C24" s="322"/>
      <c r="D24" s="322"/>
      <c r="E24" s="322"/>
      <c r="F24" s="322"/>
      <c r="G24" s="323"/>
      <c r="H24" s="324"/>
      <c r="I24" s="653"/>
      <c r="J24" s="471"/>
      <c r="K24" s="471"/>
      <c r="L24" s="471"/>
      <c r="M24" s="471"/>
      <c r="N24" s="471"/>
      <c r="O24" s="471"/>
      <c r="P24" s="471"/>
      <c r="Q24" s="471"/>
      <c r="R24" s="471"/>
      <c r="S24" s="471"/>
      <c r="T24" s="471"/>
      <c r="U24" s="471"/>
      <c r="V24" s="471"/>
    </row>
    <row r="25" spans="1:22" s="413" customFormat="1" ht="19.5" customHeight="1" x14ac:dyDescent="0.25">
      <c r="A25" s="1132" t="s">
        <v>129</v>
      </c>
      <c r="B25" s="1264">
        <v>11</v>
      </c>
      <c r="C25" s="322"/>
      <c r="D25" s="322"/>
      <c r="E25" s="322"/>
      <c r="F25" s="322"/>
      <c r="G25" s="323"/>
      <c r="H25" s="324"/>
      <c r="I25" s="653"/>
      <c r="J25" s="471"/>
      <c r="K25" s="471"/>
      <c r="L25" s="471"/>
      <c r="M25" s="471"/>
      <c r="N25" s="471"/>
      <c r="O25" s="471"/>
      <c r="P25" s="471"/>
      <c r="Q25" s="471"/>
      <c r="R25" s="471"/>
      <c r="S25" s="471"/>
      <c r="T25" s="471"/>
      <c r="U25" s="471"/>
      <c r="V25" s="471"/>
    </row>
    <row r="26" spans="1:22" s="413" customFormat="1" ht="19.5" customHeight="1" x14ac:dyDescent="0.25">
      <c r="A26" s="1132" t="s">
        <v>130</v>
      </c>
      <c r="B26" s="1264">
        <v>12</v>
      </c>
      <c r="C26" s="322"/>
      <c r="D26" s="322"/>
      <c r="E26" s="322"/>
      <c r="F26" s="322"/>
      <c r="G26" s="323"/>
      <c r="H26" s="324"/>
      <c r="I26" s="653"/>
      <c r="J26" s="471"/>
      <c r="K26" s="471"/>
      <c r="L26" s="471"/>
      <c r="M26" s="471"/>
      <c r="N26" s="471"/>
      <c r="O26" s="471"/>
      <c r="P26" s="471"/>
      <c r="Q26" s="471"/>
      <c r="R26" s="471"/>
      <c r="S26" s="471"/>
      <c r="T26" s="471"/>
      <c r="U26" s="471"/>
      <c r="V26" s="471"/>
    </row>
    <row r="27" spans="1:22" s="413" customFormat="1" ht="19.5" customHeight="1" x14ac:dyDescent="0.25">
      <c r="A27" s="1132" t="s">
        <v>175</v>
      </c>
      <c r="B27" s="1264">
        <v>13</v>
      </c>
      <c r="C27" s="655"/>
      <c r="D27" s="655"/>
      <c r="E27" s="655"/>
      <c r="F27" s="655"/>
      <c r="G27" s="652"/>
      <c r="H27" s="324"/>
      <c r="I27" s="653"/>
      <c r="J27" s="471"/>
      <c r="K27" s="471"/>
      <c r="L27" s="471"/>
      <c r="M27" s="471"/>
      <c r="N27" s="471"/>
      <c r="O27" s="471"/>
      <c r="P27" s="471"/>
      <c r="Q27" s="471"/>
      <c r="R27" s="471"/>
      <c r="S27" s="471"/>
      <c r="T27" s="471"/>
      <c r="U27" s="471"/>
      <c r="V27" s="471"/>
    </row>
    <row r="28" spans="1:22" s="413" customFormat="1" ht="19.5" customHeight="1" x14ac:dyDescent="0.25">
      <c r="A28" s="1132" t="s">
        <v>131</v>
      </c>
      <c r="B28" s="1264">
        <v>14</v>
      </c>
      <c r="C28" s="325"/>
      <c r="D28" s="325"/>
      <c r="E28" s="325"/>
      <c r="F28" s="325"/>
      <c r="G28" s="323"/>
      <c r="H28" s="324"/>
      <c r="I28" s="653"/>
      <c r="J28" s="471"/>
      <c r="K28" s="471"/>
      <c r="L28" s="471"/>
      <c r="M28" s="471"/>
      <c r="N28" s="471"/>
      <c r="O28" s="471"/>
      <c r="P28" s="471"/>
      <c r="Q28" s="471"/>
      <c r="R28" s="471"/>
      <c r="S28" s="471"/>
      <c r="T28" s="471"/>
      <c r="U28" s="471"/>
      <c r="V28" s="471"/>
    </row>
    <row r="29" spans="1:22" s="413" customFormat="1" ht="19.5" customHeight="1" x14ac:dyDescent="0.25">
      <c r="A29" s="1132" t="s">
        <v>132</v>
      </c>
      <c r="B29" s="1264">
        <v>15</v>
      </c>
      <c r="C29" s="322"/>
      <c r="D29" s="322"/>
      <c r="E29" s="322"/>
      <c r="F29" s="322"/>
      <c r="G29" s="323"/>
      <c r="H29" s="324"/>
      <c r="I29" s="653"/>
      <c r="J29" s="471"/>
      <c r="K29" s="471"/>
      <c r="L29" s="471"/>
      <c r="M29" s="471"/>
      <c r="N29" s="471"/>
      <c r="O29" s="471"/>
      <c r="P29" s="471"/>
      <c r="Q29" s="471"/>
      <c r="R29" s="471"/>
      <c r="S29" s="471"/>
      <c r="T29" s="471"/>
      <c r="U29" s="471"/>
      <c r="V29" s="471"/>
    </row>
    <row r="30" spans="1:22" s="413" customFormat="1" ht="19.5" customHeight="1" x14ac:dyDescent="0.25">
      <c r="A30" s="1132" t="s">
        <v>133</v>
      </c>
      <c r="B30" s="1264">
        <v>16</v>
      </c>
      <c r="C30" s="322"/>
      <c r="D30" s="322"/>
      <c r="E30" s="322"/>
      <c r="F30" s="322"/>
      <c r="G30" s="323"/>
      <c r="H30" s="324"/>
      <c r="I30" s="653"/>
      <c r="J30" s="471"/>
      <c r="K30" s="471"/>
      <c r="L30" s="471"/>
      <c r="M30" s="471"/>
      <c r="N30" s="471"/>
      <c r="O30" s="471"/>
      <c r="P30" s="471"/>
      <c r="Q30" s="471"/>
      <c r="R30" s="471"/>
      <c r="S30" s="471"/>
      <c r="T30" s="471"/>
      <c r="U30" s="471"/>
      <c r="V30" s="471"/>
    </row>
    <row r="31" spans="1:22" s="413" customFormat="1" ht="19.5" customHeight="1" x14ac:dyDescent="0.25">
      <c r="A31" s="1132" t="s">
        <v>134</v>
      </c>
      <c r="B31" s="1264">
        <v>17</v>
      </c>
      <c r="C31" s="322"/>
      <c r="D31" s="322"/>
      <c r="E31" s="322"/>
      <c r="F31" s="322"/>
      <c r="G31" s="323"/>
      <c r="H31" s="324"/>
      <c r="I31" s="653"/>
      <c r="J31" s="471"/>
      <c r="K31" s="471"/>
      <c r="L31" s="471"/>
      <c r="M31" s="471"/>
      <c r="N31" s="471"/>
      <c r="O31" s="471"/>
      <c r="P31" s="471"/>
      <c r="Q31" s="471"/>
      <c r="R31" s="471"/>
      <c r="S31" s="471"/>
      <c r="T31" s="471"/>
      <c r="U31" s="471"/>
      <c r="V31" s="471"/>
    </row>
    <row r="32" spans="1:22" s="413" customFormat="1" ht="19.5" customHeight="1" x14ac:dyDescent="0.25">
      <c r="A32" s="1132" t="s">
        <v>135</v>
      </c>
      <c r="B32" s="1264">
        <v>18</v>
      </c>
      <c r="C32" s="322"/>
      <c r="D32" s="322"/>
      <c r="E32" s="322"/>
      <c r="F32" s="322"/>
      <c r="G32" s="323"/>
      <c r="H32" s="324"/>
      <c r="I32" s="653"/>
      <c r="J32" s="471"/>
      <c r="K32" s="471"/>
      <c r="L32" s="471"/>
      <c r="M32" s="471"/>
      <c r="N32" s="471"/>
      <c r="O32" s="471"/>
      <c r="P32" s="471"/>
      <c r="Q32" s="471"/>
      <c r="R32" s="471"/>
      <c r="S32" s="471"/>
      <c r="T32" s="471"/>
      <c r="U32" s="471"/>
      <c r="V32" s="471"/>
    </row>
    <row r="33" spans="1:22" s="413" customFormat="1" ht="19.5" customHeight="1" x14ac:dyDescent="0.25">
      <c r="A33" s="1132" t="s">
        <v>136</v>
      </c>
      <c r="B33" s="1264">
        <v>19</v>
      </c>
      <c r="C33" s="322"/>
      <c r="D33" s="322"/>
      <c r="E33" s="322"/>
      <c r="F33" s="322"/>
      <c r="G33" s="323"/>
      <c r="H33" s="324"/>
      <c r="I33" s="653"/>
      <c r="J33" s="471"/>
      <c r="K33" s="471"/>
      <c r="L33" s="471"/>
      <c r="M33" s="471"/>
      <c r="N33" s="471"/>
      <c r="O33" s="471"/>
      <c r="P33" s="471"/>
      <c r="Q33" s="471"/>
      <c r="R33" s="471"/>
      <c r="S33" s="471"/>
      <c r="T33" s="471"/>
      <c r="U33" s="471"/>
      <c r="V33" s="471"/>
    </row>
    <row r="34" spans="1:22" s="413" customFormat="1" ht="19.5" customHeight="1" x14ac:dyDescent="0.25">
      <c r="A34" s="1132" t="s">
        <v>137</v>
      </c>
      <c r="B34" s="1264">
        <v>20</v>
      </c>
      <c r="C34" s="322"/>
      <c r="D34" s="322"/>
      <c r="E34" s="322"/>
      <c r="F34" s="322"/>
      <c r="G34" s="323"/>
      <c r="H34" s="324"/>
      <c r="I34" s="653"/>
      <c r="J34" s="471"/>
      <c r="K34" s="471"/>
      <c r="L34" s="471"/>
      <c r="M34" s="471"/>
      <c r="N34" s="471"/>
      <c r="O34" s="471"/>
      <c r="P34" s="471"/>
      <c r="Q34" s="471"/>
      <c r="R34" s="471"/>
      <c r="S34" s="471"/>
      <c r="T34" s="471"/>
      <c r="U34" s="471"/>
      <c r="V34" s="471"/>
    </row>
    <row r="35" spans="1:22" s="413" customFormat="1" ht="19.5" customHeight="1" x14ac:dyDescent="0.25">
      <c r="A35" s="1132" t="s">
        <v>138</v>
      </c>
      <c r="B35" s="1264">
        <v>21</v>
      </c>
      <c r="C35" s="322"/>
      <c r="D35" s="322"/>
      <c r="E35" s="322"/>
      <c r="F35" s="322"/>
      <c r="G35" s="323"/>
      <c r="H35" s="324"/>
      <c r="I35" s="471"/>
      <c r="J35" s="470"/>
      <c r="K35" s="471"/>
      <c r="L35" s="471"/>
      <c r="M35" s="471"/>
      <c r="N35" s="471"/>
      <c r="O35" s="471"/>
      <c r="P35" s="471"/>
      <c r="Q35" s="471"/>
      <c r="R35" s="471"/>
      <c r="S35" s="471"/>
      <c r="T35" s="471"/>
      <c r="U35" s="471"/>
      <c r="V35" s="471"/>
    </row>
    <row r="36" spans="1:22" s="413" customFormat="1" ht="19.5" customHeight="1" x14ac:dyDescent="0.25">
      <c r="A36" s="1132" t="s">
        <v>139</v>
      </c>
      <c r="B36" s="1264">
        <v>22</v>
      </c>
      <c r="C36" s="322"/>
      <c r="D36" s="322"/>
      <c r="E36" s="322"/>
      <c r="F36" s="322"/>
      <c r="G36" s="323"/>
      <c r="H36" s="324"/>
      <c r="I36" s="471"/>
      <c r="J36" s="470"/>
      <c r="K36" s="471"/>
      <c r="L36" s="471"/>
      <c r="M36" s="471"/>
      <c r="N36" s="471"/>
      <c r="O36" s="471"/>
      <c r="P36" s="471"/>
      <c r="Q36" s="471"/>
      <c r="R36" s="471"/>
      <c r="S36" s="471"/>
      <c r="T36" s="471"/>
      <c r="U36" s="471"/>
      <c r="V36" s="471"/>
    </row>
    <row r="37" spans="1:22" s="413" customFormat="1" ht="19.5" customHeight="1" x14ac:dyDescent="0.25">
      <c r="A37" s="1132" t="s">
        <v>140</v>
      </c>
      <c r="B37" s="1264">
        <v>23</v>
      </c>
      <c r="C37" s="322"/>
      <c r="D37" s="322"/>
      <c r="E37" s="322"/>
      <c r="F37" s="322"/>
      <c r="G37" s="323"/>
      <c r="H37" s="324"/>
      <c r="I37" s="471"/>
      <c r="J37" s="470"/>
      <c r="K37" s="471"/>
      <c r="L37" s="471"/>
      <c r="M37" s="471"/>
      <c r="N37" s="471"/>
      <c r="O37" s="471"/>
      <c r="P37" s="471"/>
      <c r="Q37" s="471"/>
      <c r="R37" s="471"/>
      <c r="S37" s="471"/>
      <c r="T37" s="471"/>
      <c r="U37" s="471"/>
      <c r="V37" s="471"/>
    </row>
    <row r="38" spans="1:22" s="413" customFormat="1" ht="19.5" customHeight="1" x14ac:dyDescent="0.25">
      <c r="A38" s="1132" t="s">
        <v>141</v>
      </c>
      <c r="B38" s="1264">
        <v>24</v>
      </c>
      <c r="C38" s="322"/>
      <c r="D38" s="322"/>
      <c r="E38" s="322"/>
      <c r="F38" s="322"/>
      <c r="G38" s="323"/>
      <c r="H38" s="324"/>
      <c r="I38" s="471"/>
      <c r="J38" s="470"/>
      <c r="K38" s="471"/>
      <c r="L38" s="471"/>
      <c r="M38" s="471"/>
      <c r="N38" s="471"/>
      <c r="O38" s="471"/>
      <c r="P38" s="471"/>
      <c r="Q38" s="471"/>
      <c r="R38" s="471"/>
      <c r="S38" s="471"/>
      <c r="T38" s="471"/>
      <c r="U38" s="471"/>
      <c r="V38" s="471"/>
    </row>
    <row r="39" spans="1:22" s="413" customFormat="1" ht="19.5" customHeight="1" x14ac:dyDescent="0.25">
      <c r="A39" s="1132" t="s">
        <v>142</v>
      </c>
      <c r="B39" s="1264">
        <v>25</v>
      </c>
      <c r="C39" s="322"/>
      <c r="D39" s="322"/>
      <c r="E39" s="322"/>
      <c r="F39" s="322"/>
      <c r="G39" s="323"/>
      <c r="H39" s="324"/>
      <c r="I39" s="471"/>
      <c r="J39" s="470"/>
      <c r="K39" s="471"/>
      <c r="L39" s="471"/>
      <c r="M39" s="471"/>
      <c r="N39" s="471"/>
      <c r="O39" s="471"/>
      <c r="P39" s="471"/>
      <c r="Q39" s="471"/>
      <c r="R39" s="471"/>
      <c r="S39" s="471"/>
      <c r="T39" s="471"/>
      <c r="U39" s="471"/>
      <c r="V39" s="471"/>
    </row>
    <row r="40" spans="1:22" s="413" customFormat="1" ht="19.5" customHeight="1" x14ac:dyDescent="0.25">
      <c r="A40" s="1132" t="s">
        <v>143</v>
      </c>
      <c r="B40" s="1264">
        <v>26</v>
      </c>
      <c r="C40" s="322"/>
      <c r="D40" s="322"/>
      <c r="E40" s="322"/>
      <c r="F40" s="322"/>
      <c r="G40" s="323"/>
      <c r="H40" s="324"/>
      <c r="I40" s="471"/>
      <c r="J40" s="470"/>
      <c r="K40" s="471"/>
      <c r="L40" s="471"/>
      <c r="M40" s="471"/>
      <c r="N40" s="471"/>
      <c r="O40" s="471"/>
      <c r="P40" s="471"/>
      <c r="Q40" s="471"/>
      <c r="R40" s="471"/>
      <c r="S40" s="471"/>
      <c r="T40" s="471"/>
      <c r="U40" s="471"/>
      <c r="V40" s="471"/>
    </row>
    <row r="41" spans="1:22" s="413" customFormat="1" ht="19.5" customHeight="1" x14ac:dyDescent="0.25">
      <c r="A41" s="1132" t="s">
        <v>144</v>
      </c>
      <c r="B41" s="1264">
        <v>27</v>
      </c>
      <c r="C41" s="322"/>
      <c r="D41" s="322"/>
      <c r="E41" s="322"/>
      <c r="F41" s="322"/>
      <c r="G41" s="323"/>
      <c r="H41" s="324"/>
      <c r="I41" s="471"/>
      <c r="J41" s="470"/>
      <c r="K41" s="471"/>
      <c r="L41" s="471"/>
      <c r="M41" s="471"/>
      <c r="N41" s="471"/>
      <c r="O41" s="471"/>
      <c r="P41" s="471"/>
      <c r="Q41" s="471"/>
      <c r="R41" s="471"/>
      <c r="S41" s="471"/>
      <c r="T41" s="471"/>
      <c r="U41" s="471"/>
      <c r="V41" s="471"/>
    </row>
    <row r="42" spans="1:22" s="413" customFormat="1" ht="19.5" customHeight="1" x14ac:dyDescent="0.25">
      <c r="A42" s="1132" t="s">
        <v>145</v>
      </c>
      <c r="B42" s="1264">
        <v>28</v>
      </c>
      <c r="C42" s="322"/>
      <c r="D42" s="322"/>
      <c r="E42" s="322"/>
      <c r="F42" s="322"/>
      <c r="G42" s="323"/>
      <c r="H42" s="324"/>
      <c r="I42" s="471"/>
      <c r="J42" s="470"/>
      <c r="K42" s="471"/>
      <c r="L42" s="471"/>
      <c r="M42" s="471"/>
      <c r="N42" s="471"/>
      <c r="O42" s="471"/>
      <c r="P42" s="471"/>
      <c r="Q42" s="471"/>
      <c r="R42" s="471"/>
      <c r="S42" s="471"/>
      <c r="T42" s="471"/>
      <c r="U42" s="471"/>
      <c r="V42" s="471"/>
    </row>
    <row r="43" spans="1:22" s="413" customFormat="1" ht="45" x14ac:dyDescent="0.25">
      <c r="A43" s="1132" t="s">
        <v>176</v>
      </c>
      <c r="B43" s="1264">
        <v>29</v>
      </c>
      <c r="C43" s="322"/>
      <c r="D43" s="322"/>
      <c r="E43" s="322"/>
      <c r="F43" s="322"/>
      <c r="G43" s="323"/>
      <c r="H43" s="324"/>
      <c r="I43" s="471"/>
      <c r="J43" s="470"/>
      <c r="K43" s="471"/>
      <c r="L43" s="471"/>
      <c r="M43" s="471"/>
      <c r="N43" s="471"/>
      <c r="O43" s="471"/>
      <c r="P43" s="471"/>
      <c r="Q43" s="471"/>
      <c r="R43" s="471"/>
      <c r="S43" s="471"/>
      <c r="T43" s="471"/>
      <c r="U43" s="471"/>
      <c r="V43" s="471"/>
    </row>
    <row r="44" spans="1:22" s="413" customFormat="1" ht="30" x14ac:dyDescent="0.25">
      <c r="A44" s="656" t="s">
        <v>177</v>
      </c>
      <c r="B44" s="1264">
        <v>30</v>
      </c>
      <c r="C44" s="671"/>
      <c r="D44" s="322"/>
      <c r="E44" s="322"/>
      <c r="F44" s="322"/>
      <c r="G44" s="323"/>
      <c r="H44" s="324"/>
      <c r="I44" s="471"/>
      <c r="J44" s="470"/>
      <c r="K44" s="471"/>
      <c r="L44" s="471"/>
      <c r="M44" s="471"/>
      <c r="N44" s="471"/>
      <c r="O44" s="471"/>
      <c r="P44" s="471"/>
      <c r="Q44" s="471"/>
      <c r="R44" s="471"/>
      <c r="S44" s="471"/>
      <c r="T44" s="471"/>
      <c r="U44" s="471"/>
      <c r="V44" s="471"/>
    </row>
    <row r="45" spans="1:22" s="413" customFormat="1" ht="30" x14ac:dyDescent="0.25">
      <c r="A45" s="1131" t="s">
        <v>148</v>
      </c>
      <c r="B45" s="1264">
        <v>31</v>
      </c>
      <c r="C45" s="322"/>
      <c r="D45" s="322"/>
      <c r="E45" s="322"/>
      <c r="F45" s="322"/>
      <c r="G45" s="323"/>
      <c r="H45" s="324"/>
      <c r="I45" s="471"/>
      <c r="J45" s="470"/>
      <c r="K45" s="471"/>
      <c r="L45" s="471"/>
      <c r="M45" s="471"/>
      <c r="N45" s="471"/>
      <c r="O45" s="471"/>
      <c r="P45" s="471"/>
      <c r="Q45" s="471"/>
      <c r="R45" s="471"/>
      <c r="S45" s="471"/>
      <c r="T45" s="471"/>
      <c r="U45" s="471"/>
      <c r="V45" s="471"/>
    </row>
    <row r="46" spans="1:22" s="413" customFormat="1" ht="19.5" customHeight="1" x14ac:dyDescent="0.25">
      <c r="A46" s="1132" t="s">
        <v>149</v>
      </c>
      <c r="B46" s="1264">
        <v>32</v>
      </c>
      <c r="C46" s="322"/>
      <c r="D46" s="322"/>
      <c r="E46" s="322"/>
      <c r="F46" s="322"/>
      <c r="G46" s="323"/>
      <c r="H46" s="324"/>
      <c r="I46" s="471"/>
      <c r="J46" s="470"/>
      <c r="K46" s="471"/>
      <c r="L46" s="471"/>
      <c r="M46" s="471"/>
      <c r="N46" s="471"/>
      <c r="O46" s="471"/>
      <c r="P46" s="471"/>
      <c r="Q46" s="471"/>
      <c r="R46" s="471"/>
      <c r="S46" s="471"/>
      <c r="T46" s="471"/>
      <c r="U46" s="471"/>
      <c r="V46" s="471"/>
    </row>
    <row r="47" spans="1:22" s="413" customFormat="1" ht="19.5" customHeight="1" x14ac:dyDescent="0.25">
      <c r="A47" s="1132" t="s">
        <v>150</v>
      </c>
      <c r="B47" s="1264">
        <v>33</v>
      </c>
      <c r="C47" s="322"/>
      <c r="D47" s="322"/>
      <c r="E47" s="322"/>
      <c r="F47" s="322"/>
      <c r="G47" s="323"/>
      <c r="H47" s="324"/>
      <c r="I47" s="471"/>
      <c r="J47" s="470"/>
      <c r="K47" s="471"/>
      <c r="L47" s="471"/>
      <c r="M47" s="471"/>
      <c r="N47" s="471"/>
      <c r="O47" s="471"/>
      <c r="P47" s="471"/>
      <c r="Q47" s="471"/>
      <c r="R47" s="471"/>
      <c r="S47" s="471"/>
      <c r="T47" s="471"/>
      <c r="U47" s="471"/>
      <c r="V47" s="471"/>
    </row>
    <row r="48" spans="1:22" s="413" customFormat="1" ht="19.5" customHeight="1" x14ac:dyDescent="0.25">
      <c r="A48" s="1132" t="s">
        <v>151</v>
      </c>
      <c r="B48" s="1264">
        <v>34</v>
      </c>
      <c r="C48" s="322"/>
      <c r="D48" s="322"/>
      <c r="E48" s="322"/>
      <c r="F48" s="322"/>
      <c r="G48" s="323"/>
      <c r="H48" s="324"/>
      <c r="I48" s="471"/>
      <c r="J48" s="470"/>
      <c r="K48" s="471"/>
      <c r="L48" s="471"/>
      <c r="M48" s="471"/>
      <c r="N48" s="471"/>
      <c r="O48" s="471"/>
      <c r="P48" s="471"/>
      <c r="Q48" s="471"/>
      <c r="R48" s="471"/>
      <c r="S48" s="471"/>
      <c r="T48" s="471"/>
      <c r="U48" s="471"/>
      <c r="V48" s="471"/>
    </row>
    <row r="49" spans="1:22" s="413" customFormat="1" ht="19.5" customHeight="1" x14ac:dyDescent="0.25">
      <c r="A49" s="1132" t="s">
        <v>152</v>
      </c>
      <c r="B49" s="1264">
        <v>35</v>
      </c>
      <c r="C49" s="322"/>
      <c r="D49" s="322"/>
      <c r="E49" s="322"/>
      <c r="F49" s="322"/>
      <c r="G49" s="323"/>
      <c r="H49" s="324"/>
      <c r="I49" s="471"/>
      <c r="J49" s="470"/>
      <c r="K49" s="471"/>
      <c r="L49" s="471"/>
      <c r="M49" s="471"/>
      <c r="N49" s="471"/>
      <c r="O49" s="471"/>
      <c r="P49" s="471"/>
      <c r="Q49" s="471"/>
      <c r="R49" s="471"/>
      <c r="S49" s="471"/>
      <c r="T49" s="471"/>
      <c r="U49" s="471"/>
      <c r="V49" s="471"/>
    </row>
    <row r="50" spans="1:22" s="413" customFormat="1" ht="19.5" customHeight="1" x14ac:dyDescent="0.25">
      <c r="A50" s="1132" t="s">
        <v>178</v>
      </c>
      <c r="B50" s="1264">
        <v>36</v>
      </c>
      <c r="C50" s="322"/>
      <c r="D50" s="322"/>
      <c r="E50" s="322"/>
      <c r="F50" s="322"/>
      <c r="G50" s="323"/>
      <c r="H50" s="324"/>
      <c r="I50" s="471"/>
      <c r="J50" s="470"/>
      <c r="K50" s="471"/>
      <c r="L50" s="471"/>
      <c r="M50" s="471"/>
      <c r="N50" s="471"/>
      <c r="O50" s="471"/>
      <c r="P50" s="471"/>
      <c r="Q50" s="471"/>
      <c r="R50" s="471"/>
      <c r="S50" s="471"/>
      <c r="T50" s="471"/>
      <c r="U50" s="471"/>
      <c r="V50" s="471"/>
    </row>
    <row r="51" spans="1:22" s="413" customFormat="1" ht="19.5" customHeight="1" x14ac:dyDescent="0.25">
      <c r="A51" s="1132" t="s">
        <v>154</v>
      </c>
      <c r="B51" s="1264">
        <v>37</v>
      </c>
      <c r="C51" s="322"/>
      <c r="D51" s="322"/>
      <c r="E51" s="322"/>
      <c r="F51" s="322"/>
      <c r="G51" s="323"/>
      <c r="H51" s="324"/>
      <c r="I51" s="471"/>
      <c r="J51" s="470"/>
      <c r="K51" s="471"/>
      <c r="L51" s="471"/>
      <c r="M51" s="471"/>
      <c r="N51" s="471"/>
      <c r="O51" s="471"/>
      <c r="P51" s="471"/>
      <c r="Q51" s="471"/>
      <c r="R51" s="471"/>
      <c r="S51" s="471"/>
      <c r="T51" s="471"/>
      <c r="U51" s="471"/>
      <c r="V51" s="471"/>
    </row>
    <row r="52" spans="1:22" s="413" customFormat="1" ht="19.5" customHeight="1" x14ac:dyDescent="0.25">
      <c r="A52" s="1132" t="s">
        <v>155</v>
      </c>
      <c r="B52" s="1264">
        <v>38</v>
      </c>
      <c r="C52" s="322"/>
      <c r="D52" s="322"/>
      <c r="E52" s="322"/>
      <c r="F52" s="322"/>
      <c r="G52" s="323"/>
      <c r="H52" s="324"/>
      <c r="I52" s="471"/>
      <c r="J52" s="470"/>
      <c r="K52" s="471"/>
      <c r="L52" s="471"/>
      <c r="M52" s="471"/>
      <c r="N52" s="471"/>
      <c r="O52" s="471"/>
      <c r="P52" s="471"/>
      <c r="Q52" s="471"/>
      <c r="R52" s="471"/>
      <c r="S52" s="471"/>
      <c r="T52" s="471"/>
      <c r="U52" s="471"/>
      <c r="V52" s="471"/>
    </row>
    <row r="53" spans="1:22" s="413" customFormat="1" ht="19.5" customHeight="1" x14ac:dyDescent="0.25">
      <c r="A53" s="1132" t="s">
        <v>156</v>
      </c>
      <c r="B53" s="1264">
        <v>39</v>
      </c>
      <c r="C53" s="322"/>
      <c r="D53" s="322"/>
      <c r="E53" s="322"/>
      <c r="F53" s="322"/>
      <c r="G53" s="323"/>
      <c r="H53" s="324"/>
      <c r="I53" s="471"/>
      <c r="J53" s="470"/>
      <c r="K53" s="471"/>
      <c r="L53" s="471"/>
      <c r="M53" s="471"/>
      <c r="N53" s="471"/>
      <c r="O53" s="471"/>
      <c r="P53" s="471"/>
      <c r="Q53" s="471"/>
      <c r="R53" s="471"/>
      <c r="S53" s="471"/>
      <c r="T53" s="471"/>
      <c r="U53" s="471"/>
      <c r="V53" s="471"/>
    </row>
    <row r="54" spans="1:22" s="413" customFormat="1" ht="19.5" customHeight="1" x14ac:dyDescent="0.25">
      <c r="A54" s="1132" t="s">
        <v>157</v>
      </c>
      <c r="B54" s="1264">
        <v>40</v>
      </c>
      <c r="C54" s="322"/>
      <c r="D54" s="322"/>
      <c r="E54" s="322"/>
      <c r="F54" s="322"/>
      <c r="G54" s="323"/>
      <c r="H54" s="324"/>
      <c r="I54" s="471"/>
      <c r="J54" s="470"/>
      <c r="K54" s="471"/>
      <c r="L54" s="471"/>
      <c r="M54" s="471"/>
      <c r="N54" s="471"/>
      <c r="O54" s="471"/>
      <c r="P54" s="471"/>
      <c r="Q54" s="471"/>
      <c r="R54" s="471"/>
      <c r="S54" s="471"/>
      <c r="T54" s="471"/>
      <c r="U54" s="471"/>
      <c r="V54" s="471"/>
    </row>
    <row r="55" spans="1:22" s="413" customFormat="1" ht="47.25" x14ac:dyDescent="0.25">
      <c r="A55" s="1132" t="s">
        <v>9922</v>
      </c>
      <c r="B55" s="1264">
        <v>41</v>
      </c>
      <c r="C55" s="322"/>
      <c r="D55" s="322"/>
      <c r="E55" s="322"/>
      <c r="F55" s="322"/>
      <c r="G55" s="323"/>
      <c r="H55" s="324"/>
      <c r="I55" s="471"/>
      <c r="J55" s="470"/>
      <c r="K55" s="471"/>
      <c r="L55" s="471"/>
      <c r="M55" s="471"/>
      <c r="N55" s="471"/>
      <c r="O55" s="471"/>
      <c r="P55" s="471"/>
      <c r="Q55" s="471"/>
      <c r="R55" s="471"/>
      <c r="S55" s="471"/>
      <c r="T55" s="471"/>
      <c r="U55" s="471"/>
      <c r="V55" s="471"/>
    </row>
    <row r="56" spans="1:22" s="413" customFormat="1" ht="32.25" x14ac:dyDescent="0.25">
      <c r="A56" s="1132" t="s">
        <v>9923</v>
      </c>
      <c r="B56" s="1264">
        <v>42</v>
      </c>
      <c r="C56" s="322"/>
      <c r="D56" s="322"/>
      <c r="E56" s="322"/>
      <c r="F56" s="322"/>
      <c r="G56" s="323"/>
      <c r="H56" s="324"/>
      <c r="I56" s="471"/>
      <c r="J56" s="470"/>
      <c r="K56" s="471"/>
      <c r="L56" s="471"/>
      <c r="M56" s="471"/>
      <c r="N56" s="471"/>
      <c r="O56" s="471"/>
      <c r="P56" s="471"/>
      <c r="Q56" s="471"/>
      <c r="R56" s="471"/>
      <c r="S56" s="471"/>
      <c r="T56" s="471"/>
      <c r="U56" s="471"/>
      <c r="V56" s="471"/>
    </row>
    <row r="57" spans="1:22" s="413" customFormat="1" ht="77.25" x14ac:dyDescent="0.25">
      <c r="A57" s="1132" t="s">
        <v>9924</v>
      </c>
      <c r="B57" s="1264">
        <v>43</v>
      </c>
      <c r="C57" s="322"/>
      <c r="D57" s="322"/>
      <c r="E57" s="322"/>
      <c r="F57" s="322"/>
      <c r="G57" s="323"/>
      <c r="H57" s="324"/>
      <c r="I57" s="471"/>
      <c r="J57" s="470"/>
      <c r="K57" s="471"/>
      <c r="L57" s="471"/>
      <c r="M57" s="471"/>
      <c r="N57" s="471"/>
      <c r="O57" s="471"/>
      <c r="P57" s="471"/>
      <c r="Q57" s="471"/>
      <c r="R57" s="471"/>
      <c r="S57" s="471"/>
      <c r="T57" s="471"/>
      <c r="U57" s="471"/>
      <c r="V57" s="471"/>
    </row>
    <row r="58" spans="1:22" s="413" customFormat="1" ht="62.25" x14ac:dyDescent="0.25">
      <c r="A58" s="1132" t="s">
        <v>9926</v>
      </c>
      <c r="B58" s="1264">
        <v>44</v>
      </c>
      <c r="C58" s="322"/>
      <c r="D58" s="322"/>
      <c r="E58" s="322"/>
      <c r="F58" s="322"/>
      <c r="G58" s="323"/>
      <c r="H58" s="324"/>
      <c r="I58" s="471"/>
      <c r="J58" s="470"/>
      <c r="K58" s="471"/>
      <c r="L58" s="471"/>
      <c r="M58" s="471"/>
      <c r="N58" s="471"/>
      <c r="O58" s="471"/>
      <c r="P58" s="471"/>
      <c r="Q58" s="471"/>
      <c r="R58" s="471"/>
      <c r="S58" s="471"/>
      <c r="T58" s="471"/>
      <c r="U58" s="471"/>
      <c r="V58" s="471"/>
    </row>
    <row r="59" spans="1:22" s="413" customFormat="1" ht="19.5" customHeight="1" x14ac:dyDescent="0.25">
      <c r="A59" s="1132" t="s">
        <v>9925</v>
      </c>
      <c r="B59" s="1264">
        <v>45</v>
      </c>
      <c r="C59" s="322"/>
      <c r="D59" s="322"/>
      <c r="E59" s="322"/>
      <c r="F59" s="322"/>
      <c r="G59" s="323"/>
      <c r="H59" s="324"/>
      <c r="I59" s="471"/>
      <c r="J59" s="470"/>
      <c r="K59" s="471"/>
      <c r="L59" s="471"/>
      <c r="M59" s="471"/>
      <c r="N59" s="471"/>
      <c r="O59" s="471"/>
      <c r="P59" s="471"/>
      <c r="Q59" s="471"/>
      <c r="R59" s="471"/>
      <c r="S59" s="471"/>
      <c r="T59" s="471"/>
      <c r="U59" s="471"/>
      <c r="V59" s="471"/>
    </row>
    <row r="60" spans="1:22" s="413" customFormat="1" ht="47.25" x14ac:dyDescent="0.25">
      <c r="A60" s="1132" t="s">
        <v>9927</v>
      </c>
      <c r="B60" s="1264">
        <v>46</v>
      </c>
      <c r="C60" s="322"/>
      <c r="D60" s="322"/>
      <c r="E60" s="322"/>
      <c r="F60" s="322"/>
      <c r="G60" s="323"/>
      <c r="H60" s="324"/>
      <c r="I60" s="471"/>
      <c r="J60" s="470"/>
      <c r="K60" s="471"/>
      <c r="L60" s="471"/>
      <c r="M60" s="471"/>
      <c r="N60" s="471"/>
      <c r="O60" s="471"/>
      <c r="P60" s="471"/>
      <c r="Q60" s="471"/>
      <c r="R60" s="471"/>
      <c r="S60" s="471"/>
      <c r="T60" s="471"/>
      <c r="U60" s="471"/>
      <c r="V60" s="471"/>
    </row>
    <row r="61" spans="1:22" s="413" customFormat="1" ht="17.25" x14ac:dyDescent="0.25">
      <c r="A61" s="1132" t="s">
        <v>9928</v>
      </c>
      <c r="B61" s="1264">
        <v>47</v>
      </c>
      <c r="C61" s="322"/>
      <c r="D61" s="322"/>
      <c r="E61" s="322"/>
      <c r="F61" s="322"/>
      <c r="G61" s="323"/>
      <c r="H61" s="324"/>
      <c r="I61" s="471"/>
      <c r="J61" s="470"/>
      <c r="K61" s="471"/>
      <c r="L61" s="471"/>
      <c r="M61" s="471"/>
      <c r="N61" s="471"/>
      <c r="O61" s="471"/>
      <c r="P61" s="471"/>
      <c r="Q61" s="471"/>
      <c r="R61" s="471"/>
      <c r="S61" s="471"/>
      <c r="T61" s="471"/>
      <c r="U61" s="471"/>
      <c r="V61" s="471"/>
    </row>
    <row r="62" spans="1:22" s="413" customFormat="1" ht="47.25" x14ac:dyDescent="0.25">
      <c r="A62" s="1132" t="s">
        <v>9929</v>
      </c>
      <c r="B62" s="1264">
        <v>48</v>
      </c>
      <c r="C62" s="322"/>
      <c r="D62" s="322"/>
      <c r="E62" s="322"/>
      <c r="F62" s="322"/>
      <c r="G62" s="323"/>
      <c r="H62" s="324"/>
      <c r="I62" s="471"/>
      <c r="J62" s="470"/>
      <c r="K62" s="471"/>
      <c r="L62" s="471"/>
      <c r="M62" s="471"/>
      <c r="N62" s="471"/>
      <c r="O62" s="471"/>
      <c r="P62" s="471"/>
      <c r="Q62" s="471"/>
      <c r="R62" s="471"/>
      <c r="S62" s="471"/>
      <c r="T62" s="471"/>
      <c r="U62" s="471"/>
      <c r="V62" s="471"/>
    </row>
    <row r="63" spans="1:22" s="413" customFormat="1" ht="30" x14ac:dyDescent="0.25">
      <c r="A63" s="1132" t="s">
        <v>182</v>
      </c>
      <c r="B63" s="1264">
        <v>49</v>
      </c>
      <c r="C63" s="657"/>
      <c r="D63" s="657"/>
      <c r="E63" s="657"/>
      <c r="F63" s="657"/>
      <c r="G63" s="652"/>
      <c r="H63" s="324"/>
      <c r="I63" s="471"/>
      <c r="J63" s="470"/>
      <c r="K63" s="471"/>
      <c r="L63" s="471"/>
      <c r="M63" s="471"/>
      <c r="N63" s="471"/>
      <c r="O63" s="471"/>
      <c r="P63" s="471"/>
      <c r="Q63" s="471"/>
      <c r="R63" s="471"/>
      <c r="S63" s="471"/>
      <c r="T63" s="471"/>
      <c r="U63" s="471"/>
      <c r="V63" s="471"/>
    </row>
    <row r="64" spans="1:22" s="413" customFormat="1" ht="19.5" customHeight="1" x14ac:dyDescent="0.25">
      <c r="A64" s="1132" t="s">
        <v>183</v>
      </c>
      <c r="B64" s="1264">
        <v>50</v>
      </c>
      <c r="C64" s="658"/>
      <c r="D64" s="658"/>
      <c r="E64" s="658"/>
      <c r="F64" s="658"/>
      <c r="G64" s="652"/>
      <c r="H64" s="324"/>
      <c r="I64" s="471"/>
      <c r="J64" s="470"/>
      <c r="K64" s="471"/>
      <c r="L64" s="471"/>
      <c r="M64" s="471"/>
      <c r="N64" s="471"/>
      <c r="O64" s="471"/>
      <c r="P64" s="471"/>
      <c r="Q64" s="471"/>
      <c r="R64" s="471"/>
      <c r="S64" s="471"/>
      <c r="T64" s="471"/>
      <c r="U64" s="471"/>
      <c r="V64" s="471"/>
    </row>
    <row r="65" spans="1:23" s="413" customFormat="1" ht="19.5" customHeight="1" x14ac:dyDescent="0.25">
      <c r="A65" s="1132" t="s">
        <v>184</v>
      </c>
      <c r="B65" s="1264">
        <v>51</v>
      </c>
      <c r="C65" s="658"/>
      <c r="D65" s="658"/>
      <c r="E65" s="658"/>
      <c r="F65" s="658"/>
      <c r="G65" s="652"/>
      <c r="H65" s="324"/>
      <c r="I65" s="471"/>
      <c r="J65" s="470"/>
      <c r="K65" s="471"/>
      <c r="L65" s="471"/>
      <c r="M65" s="471"/>
      <c r="N65" s="471"/>
      <c r="O65" s="471"/>
      <c r="P65" s="471"/>
      <c r="Q65" s="471"/>
      <c r="R65" s="471"/>
      <c r="S65" s="471"/>
      <c r="T65" s="471"/>
      <c r="U65" s="471"/>
      <c r="V65" s="471"/>
    </row>
    <row r="66" spans="1:23" s="413" customFormat="1" ht="19.5" customHeight="1" x14ac:dyDescent="0.25">
      <c r="A66" s="1132" t="s">
        <v>185</v>
      </c>
      <c r="B66" s="1264">
        <v>52</v>
      </c>
      <c r="C66" s="658"/>
      <c r="D66" s="658"/>
      <c r="E66" s="658"/>
      <c r="F66" s="658"/>
      <c r="G66" s="652"/>
      <c r="H66" s="324"/>
      <c r="I66" s="471"/>
      <c r="J66" s="470"/>
      <c r="K66" s="471"/>
      <c r="L66" s="471"/>
      <c r="M66" s="471"/>
      <c r="N66" s="471"/>
      <c r="O66" s="471"/>
      <c r="P66" s="471"/>
      <c r="Q66" s="471"/>
      <c r="R66" s="471"/>
      <c r="S66" s="471"/>
      <c r="T66" s="471"/>
      <c r="U66" s="471"/>
      <c r="V66" s="471"/>
    </row>
    <row r="67" spans="1:23" s="413" customFormat="1" ht="19.5" customHeight="1" x14ac:dyDescent="0.25">
      <c r="A67" s="1132" t="s">
        <v>186</v>
      </c>
      <c r="B67" s="1264">
        <v>53</v>
      </c>
      <c r="C67" s="658"/>
      <c r="D67" s="658"/>
      <c r="E67" s="658"/>
      <c r="F67" s="658"/>
      <c r="G67" s="652"/>
      <c r="H67" s="324"/>
      <c r="I67" s="471"/>
      <c r="J67" s="470"/>
      <c r="K67" s="471"/>
      <c r="L67" s="471"/>
      <c r="M67" s="471"/>
      <c r="N67" s="471"/>
      <c r="O67" s="471"/>
      <c r="P67" s="471"/>
      <c r="Q67" s="471"/>
      <c r="R67" s="471"/>
      <c r="S67" s="471"/>
      <c r="T67" s="471"/>
      <c r="U67" s="471"/>
      <c r="V67" s="471"/>
    </row>
    <row r="68" spans="1:23" s="413" customFormat="1" ht="45" x14ac:dyDescent="0.25">
      <c r="A68" s="1132" t="s">
        <v>187</v>
      </c>
      <c r="B68" s="1264">
        <v>54</v>
      </c>
      <c r="C68" s="326"/>
      <c r="D68" s="326"/>
      <c r="E68" s="322"/>
      <c r="F68" s="326"/>
      <c r="G68" s="323"/>
      <c r="H68" s="324"/>
      <c r="I68" s="471"/>
      <c r="J68" s="470"/>
      <c r="K68" s="471"/>
      <c r="L68" s="471"/>
      <c r="M68" s="471"/>
      <c r="N68" s="471"/>
      <c r="O68" s="471"/>
      <c r="P68" s="471"/>
      <c r="Q68" s="471"/>
      <c r="R68" s="471"/>
      <c r="S68" s="471"/>
      <c r="T68" s="471"/>
      <c r="U68" s="471"/>
      <c r="V68" s="471"/>
    </row>
    <row r="69" spans="1:23" s="413" customFormat="1" ht="45" x14ac:dyDescent="0.25">
      <c r="A69" s="1132" t="s">
        <v>188</v>
      </c>
      <c r="B69" s="1264">
        <v>55</v>
      </c>
      <c r="C69" s="658"/>
      <c r="D69" s="658"/>
      <c r="E69" s="658"/>
      <c r="F69" s="658"/>
      <c r="G69" s="652"/>
      <c r="H69" s="324"/>
      <c r="I69" s="471"/>
      <c r="J69" s="470"/>
      <c r="K69" s="471"/>
      <c r="L69" s="471"/>
      <c r="M69" s="471"/>
      <c r="N69" s="471"/>
      <c r="O69" s="471"/>
      <c r="P69" s="471"/>
      <c r="Q69" s="471"/>
      <c r="R69" s="471"/>
      <c r="S69" s="471"/>
      <c r="T69" s="471"/>
      <c r="U69" s="471"/>
      <c r="V69" s="471"/>
    </row>
    <row r="70" spans="1:23" s="413" customFormat="1" ht="19.5" customHeight="1" x14ac:dyDescent="0.25">
      <c r="A70" s="1132" t="s">
        <v>189</v>
      </c>
      <c r="B70" s="1264">
        <v>56</v>
      </c>
      <c r="C70" s="658"/>
      <c r="D70" s="658"/>
      <c r="E70" s="658"/>
      <c r="F70" s="658"/>
      <c r="G70" s="652"/>
      <c r="H70" s="324"/>
      <c r="I70" s="471"/>
      <c r="J70" s="470"/>
      <c r="K70" s="471"/>
      <c r="L70" s="471"/>
      <c r="M70" s="471"/>
      <c r="N70" s="471"/>
      <c r="O70" s="471"/>
      <c r="P70" s="471"/>
      <c r="Q70" s="471"/>
      <c r="R70" s="471"/>
      <c r="S70" s="471"/>
      <c r="T70" s="471"/>
      <c r="U70" s="471"/>
      <c r="V70" s="471"/>
    </row>
    <row r="71" spans="1:23" s="413" customFormat="1" ht="19.5" customHeight="1" x14ac:dyDescent="0.25">
      <c r="A71" s="1132" t="s">
        <v>190</v>
      </c>
      <c r="B71" s="1264">
        <v>57</v>
      </c>
      <c r="C71" s="658"/>
      <c r="D71" s="658"/>
      <c r="E71" s="658"/>
      <c r="F71" s="658"/>
      <c r="G71" s="652"/>
      <c r="H71" s="324"/>
      <c r="I71" s="471"/>
      <c r="J71" s="470"/>
      <c r="K71" s="471"/>
      <c r="L71" s="471"/>
      <c r="M71" s="471"/>
      <c r="N71" s="471"/>
      <c r="O71" s="471"/>
      <c r="P71" s="471"/>
      <c r="Q71" s="471"/>
      <c r="R71" s="471"/>
      <c r="S71" s="471"/>
      <c r="T71" s="471"/>
      <c r="U71" s="471"/>
      <c r="V71" s="471"/>
    </row>
    <row r="72" spans="1:23" s="413" customFormat="1" ht="19.5" customHeight="1" x14ac:dyDescent="0.25">
      <c r="A72" s="1132" t="s">
        <v>191</v>
      </c>
      <c r="B72" s="1264">
        <v>58</v>
      </c>
      <c r="C72" s="658"/>
      <c r="D72" s="658"/>
      <c r="E72" s="658"/>
      <c r="F72" s="658"/>
      <c r="G72" s="652"/>
      <c r="H72" s="324"/>
      <c r="I72" s="471"/>
      <c r="J72" s="470"/>
      <c r="K72" s="471"/>
      <c r="L72" s="471"/>
      <c r="M72" s="471"/>
      <c r="N72" s="471"/>
      <c r="O72" s="471"/>
      <c r="P72" s="471"/>
      <c r="Q72" s="471"/>
      <c r="R72" s="471"/>
      <c r="S72" s="471"/>
      <c r="T72" s="471"/>
      <c r="U72" s="471"/>
      <c r="V72" s="471"/>
    </row>
    <row r="73" spans="1:23" s="413" customFormat="1" ht="19.5" customHeight="1" x14ac:dyDescent="0.25">
      <c r="A73" s="1132" t="s">
        <v>192</v>
      </c>
      <c r="B73" s="1264">
        <v>59</v>
      </c>
      <c r="C73" s="658"/>
      <c r="D73" s="658"/>
      <c r="E73" s="658"/>
      <c r="F73" s="658"/>
      <c r="G73" s="652"/>
      <c r="H73" s="324"/>
      <c r="I73" s="471"/>
      <c r="J73" s="470"/>
      <c r="K73" s="471"/>
      <c r="L73" s="471"/>
      <c r="M73" s="471"/>
      <c r="N73" s="471"/>
      <c r="O73" s="471"/>
      <c r="P73" s="471"/>
      <c r="Q73" s="471"/>
      <c r="R73" s="471"/>
      <c r="S73" s="471"/>
      <c r="T73" s="471"/>
      <c r="U73" s="471"/>
      <c r="V73" s="471"/>
    </row>
    <row r="74" spans="1:23" s="413" customFormat="1" ht="19.5" customHeight="1" x14ac:dyDescent="0.25">
      <c r="A74" s="1132" t="s">
        <v>193</v>
      </c>
      <c r="B74" s="1264">
        <v>60</v>
      </c>
      <c r="C74" s="658"/>
      <c r="D74" s="658"/>
      <c r="E74" s="658"/>
      <c r="F74" s="658"/>
      <c r="G74" s="652"/>
      <c r="H74" s="324"/>
      <c r="I74" s="471"/>
      <c r="J74" s="470"/>
      <c r="K74" s="471"/>
      <c r="L74" s="471"/>
      <c r="M74" s="471"/>
      <c r="N74" s="471"/>
      <c r="O74" s="471"/>
      <c r="P74" s="471"/>
      <c r="Q74" s="471"/>
      <c r="R74" s="471"/>
      <c r="S74" s="471"/>
      <c r="T74" s="471"/>
      <c r="U74" s="471"/>
      <c r="V74" s="471"/>
    </row>
    <row r="75" spans="1:23" s="413" customFormat="1" ht="30" x14ac:dyDescent="0.25">
      <c r="A75" s="1132" t="s">
        <v>194</v>
      </c>
      <c r="B75" s="1264">
        <v>61</v>
      </c>
      <c r="C75" s="658"/>
      <c r="D75" s="658"/>
      <c r="E75" s="658"/>
      <c r="F75" s="658"/>
      <c r="G75" s="652"/>
      <c r="H75" s="324"/>
      <c r="I75" s="471"/>
      <c r="J75" s="470"/>
      <c r="K75" s="471"/>
      <c r="L75" s="471"/>
      <c r="M75" s="471"/>
      <c r="N75" s="471"/>
      <c r="O75" s="471"/>
      <c r="P75" s="471"/>
      <c r="Q75" s="471"/>
      <c r="R75" s="471"/>
      <c r="S75" s="471"/>
      <c r="T75" s="471"/>
      <c r="U75" s="471"/>
      <c r="V75" s="471"/>
    </row>
    <row r="76" spans="1:23" s="413" customFormat="1" ht="30" x14ac:dyDescent="0.25">
      <c r="A76" s="1132" t="s">
        <v>195</v>
      </c>
      <c r="B76" s="1264">
        <v>62</v>
      </c>
      <c r="C76" s="658"/>
      <c r="D76" s="658"/>
      <c r="E76" s="658"/>
      <c r="F76" s="658"/>
      <c r="G76" s="652"/>
      <c r="H76" s="324"/>
      <c r="I76" s="471"/>
      <c r="J76" s="470"/>
      <c r="K76" s="471"/>
      <c r="L76" s="471"/>
      <c r="M76" s="471"/>
      <c r="N76" s="471"/>
      <c r="O76" s="471"/>
      <c r="P76" s="471"/>
      <c r="Q76" s="471"/>
      <c r="R76" s="471"/>
      <c r="S76" s="471"/>
      <c r="T76" s="471"/>
      <c r="U76" s="471"/>
      <c r="V76" s="471"/>
    </row>
    <row r="77" spans="1:23" s="413" customFormat="1" ht="19.5" customHeight="1" x14ac:dyDescent="0.25">
      <c r="A77" s="1132" t="s">
        <v>196</v>
      </c>
      <c r="B77" s="1264">
        <v>63</v>
      </c>
      <c r="C77" s="658"/>
      <c r="D77" s="658"/>
      <c r="E77" s="658"/>
      <c r="F77" s="658"/>
      <c r="G77" s="652"/>
      <c r="H77" s="324"/>
      <c r="I77" s="471"/>
      <c r="J77" s="470"/>
      <c r="K77" s="471"/>
      <c r="L77" s="471"/>
      <c r="M77" s="471"/>
      <c r="N77" s="471"/>
      <c r="O77" s="471"/>
      <c r="P77" s="471"/>
      <c r="Q77" s="471"/>
      <c r="R77" s="471"/>
      <c r="S77" s="471"/>
      <c r="T77" s="471"/>
      <c r="U77" s="471"/>
      <c r="V77" s="471"/>
    </row>
    <row r="78" spans="1:23" s="413" customFormat="1" ht="19.5" customHeight="1" x14ac:dyDescent="0.25">
      <c r="A78" s="1132" t="s">
        <v>197</v>
      </c>
      <c r="B78" s="1264">
        <v>64</v>
      </c>
      <c r="C78" s="658"/>
      <c r="D78" s="658"/>
      <c r="E78" s="658"/>
      <c r="F78" s="658"/>
      <c r="G78" s="652"/>
      <c r="H78" s="324"/>
      <c r="I78" s="471"/>
      <c r="J78" s="470"/>
      <c r="K78" s="471"/>
      <c r="L78" s="471"/>
      <c r="M78" s="471"/>
      <c r="N78" s="471"/>
      <c r="O78" s="471"/>
      <c r="P78" s="471"/>
      <c r="Q78" s="471"/>
      <c r="R78" s="471"/>
      <c r="S78" s="471"/>
      <c r="T78" s="471"/>
      <c r="U78" s="471"/>
      <c r="V78" s="471"/>
    </row>
    <row r="79" spans="1:23" s="413" customFormat="1" ht="19.5" customHeight="1" x14ac:dyDescent="0.25">
      <c r="A79" s="1132" t="s">
        <v>198</v>
      </c>
      <c r="B79" s="1264">
        <v>65</v>
      </c>
      <c r="C79" s="658"/>
      <c r="D79" s="658"/>
      <c r="E79" s="658"/>
      <c r="F79" s="658"/>
      <c r="G79" s="652"/>
      <c r="H79" s="324"/>
      <c r="I79" s="471"/>
      <c r="J79" s="470"/>
      <c r="K79" s="471"/>
      <c r="L79" s="471"/>
      <c r="M79" s="471"/>
      <c r="N79" s="471"/>
      <c r="O79" s="471"/>
      <c r="P79" s="471"/>
      <c r="Q79" s="471"/>
      <c r="R79" s="471"/>
      <c r="S79" s="471"/>
      <c r="T79" s="471"/>
      <c r="U79" s="471"/>
      <c r="V79" s="471"/>
    </row>
    <row r="80" spans="1:23" s="413" customFormat="1" ht="30" x14ac:dyDescent="0.25">
      <c r="A80" s="1132" t="s">
        <v>199</v>
      </c>
      <c r="B80" s="1264">
        <v>66</v>
      </c>
      <c r="C80" s="658"/>
      <c r="D80" s="658"/>
      <c r="E80" s="658"/>
      <c r="F80" s="658"/>
      <c r="G80" s="652"/>
      <c r="H80" s="324"/>
      <c r="I80" s="471"/>
      <c r="J80" s="470"/>
      <c r="K80" s="471"/>
      <c r="L80" s="471"/>
      <c r="M80" s="471"/>
      <c r="N80" s="471"/>
      <c r="O80" s="471"/>
      <c r="P80" s="471"/>
      <c r="Q80" s="471"/>
      <c r="R80" s="471"/>
      <c r="S80" s="471"/>
      <c r="T80" s="471"/>
      <c r="U80" s="471"/>
      <c r="V80" s="471"/>
      <c r="W80" s="471"/>
    </row>
    <row r="81" spans="1:256" s="413" customFormat="1" ht="19.5" customHeight="1" x14ac:dyDescent="0.25">
      <c r="A81" s="1132" t="s">
        <v>200</v>
      </c>
      <c r="B81" s="1264">
        <v>67</v>
      </c>
      <c r="C81" s="658"/>
      <c r="D81" s="658"/>
      <c r="E81" s="658"/>
      <c r="F81" s="658"/>
      <c r="G81" s="652"/>
      <c r="H81" s="324"/>
      <c r="I81" s="471"/>
      <c r="J81" s="470"/>
      <c r="K81" s="471"/>
      <c r="L81" s="471"/>
      <c r="M81" s="471"/>
      <c r="N81" s="471"/>
      <c r="O81" s="471"/>
      <c r="P81" s="471"/>
      <c r="Q81" s="471"/>
      <c r="R81" s="471"/>
      <c r="S81" s="471"/>
      <c r="T81" s="471"/>
      <c r="U81" s="471"/>
      <c r="V81" s="471"/>
      <c r="W81" s="471"/>
    </row>
    <row r="82" spans="1:256" s="413" customFormat="1" ht="45" x14ac:dyDescent="0.25">
      <c r="A82" s="1132" t="s">
        <v>201</v>
      </c>
      <c r="B82" s="1264">
        <v>68</v>
      </c>
      <c r="C82" s="658"/>
      <c r="D82" s="658"/>
      <c r="E82" s="658"/>
      <c r="F82" s="658"/>
      <c r="G82" s="652"/>
      <c r="H82" s="324"/>
      <c r="I82" s="471"/>
      <c r="K82" s="471"/>
      <c r="L82" s="471"/>
      <c r="M82" s="471"/>
      <c r="N82" s="471"/>
      <c r="O82" s="471"/>
      <c r="P82" s="471"/>
      <c r="Q82" s="471"/>
      <c r="R82" s="471"/>
      <c r="S82" s="471"/>
      <c r="T82" s="471"/>
      <c r="U82" s="471"/>
      <c r="V82" s="471"/>
      <c r="W82" s="471"/>
    </row>
    <row r="83" spans="1:256" s="413" customFormat="1" ht="30" x14ac:dyDescent="0.25">
      <c r="A83" s="1132" t="s">
        <v>202</v>
      </c>
      <c r="B83" s="1264">
        <v>69</v>
      </c>
      <c r="C83" s="658"/>
      <c r="D83" s="658"/>
      <c r="E83" s="658"/>
      <c r="F83" s="658"/>
      <c r="G83" s="652"/>
      <c r="H83" s="324"/>
      <c r="I83" s="471"/>
      <c r="J83" s="471"/>
      <c r="K83" s="471"/>
      <c r="L83" s="471"/>
      <c r="M83" s="471"/>
      <c r="N83" s="471"/>
      <c r="O83" s="471"/>
      <c r="P83" s="471"/>
      <c r="Q83" s="471"/>
      <c r="R83" s="471"/>
      <c r="S83" s="471"/>
      <c r="T83" s="471"/>
      <c r="U83" s="471"/>
      <c r="V83" s="471"/>
      <c r="W83" s="471"/>
    </row>
    <row r="84" spans="1:256" s="413" customFormat="1" ht="19.5" customHeight="1" thickBot="1" x14ac:dyDescent="0.3">
      <c r="A84" s="1214" t="s">
        <v>203</v>
      </c>
      <c r="B84" s="1265">
        <v>70</v>
      </c>
      <c r="C84" s="659"/>
      <c r="D84" s="659"/>
      <c r="E84" s="659"/>
      <c r="F84" s="659"/>
      <c r="G84" s="660"/>
      <c r="H84" s="327"/>
      <c r="I84" s="471"/>
      <c r="J84" s="471"/>
      <c r="K84" s="471"/>
      <c r="L84" s="471"/>
      <c r="M84" s="471"/>
      <c r="N84" s="471"/>
      <c r="O84" s="471"/>
      <c r="P84" s="471"/>
      <c r="Q84" s="471"/>
      <c r="R84" s="471"/>
      <c r="S84" s="471"/>
      <c r="T84" s="471"/>
      <c r="U84" s="471"/>
      <c r="V84" s="471"/>
      <c r="W84" s="471"/>
    </row>
    <row r="85" spans="1:256" s="413" customFormat="1" hidden="1" x14ac:dyDescent="0.25">
      <c r="A85" s="1215" t="s">
        <v>5192</v>
      </c>
      <c r="B85" s="661">
        <v>73</v>
      </c>
      <c r="C85" s="662"/>
      <c r="D85" s="662"/>
      <c r="E85" s="662"/>
      <c r="F85" s="662"/>
      <c r="G85" s="622"/>
      <c r="H85" s="663"/>
      <c r="I85" s="471"/>
      <c r="J85" s="471"/>
      <c r="K85" s="471"/>
      <c r="L85" s="471"/>
      <c r="M85" s="471"/>
      <c r="N85" s="471"/>
      <c r="O85" s="471"/>
      <c r="P85" s="471"/>
      <c r="Q85" s="471"/>
      <c r="R85" s="471"/>
      <c r="S85" s="471"/>
      <c r="T85" s="471"/>
      <c r="U85" s="471"/>
      <c r="V85" s="471"/>
      <c r="W85" s="471"/>
    </row>
    <row r="86" spans="1:256" s="413" customFormat="1" hidden="1" x14ac:dyDescent="0.25">
      <c r="A86" s="1215" t="s">
        <v>5193</v>
      </c>
      <c r="B86" s="661">
        <v>74</v>
      </c>
      <c r="C86" s="662"/>
      <c r="D86" s="662"/>
      <c r="E86" s="662"/>
      <c r="F86" s="662"/>
      <c r="G86" s="664"/>
      <c r="H86" s="663"/>
      <c r="I86" s="471"/>
      <c r="J86" s="471"/>
      <c r="K86" s="665"/>
      <c r="L86" s="665"/>
      <c r="M86" s="665"/>
      <c r="N86" s="665"/>
      <c r="O86" s="665"/>
      <c r="P86" s="665"/>
      <c r="Q86" s="665"/>
      <c r="R86" s="665"/>
      <c r="S86" s="665"/>
      <c r="T86" s="665"/>
      <c r="U86" s="665"/>
      <c r="V86" s="665"/>
      <c r="W86" s="665"/>
      <c r="X86" s="665"/>
      <c r="Y86" s="665"/>
      <c r="Z86" s="665"/>
      <c r="AA86" s="665"/>
      <c r="AB86" s="665"/>
      <c r="AC86" s="665"/>
      <c r="AD86" s="665"/>
      <c r="AE86" s="665"/>
      <c r="AF86" s="665"/>
      <c r="AG86" s="665"/>
      <c r="AH86" s="665"/>
      <c r="AI86" s="665"/>
      <c r="AJ86" s="665"/>
      <c r="AK86" s="665"/>
      <c r="AL86" s="665"/>
      <c r="AM86" s="665"/>
      <c r="AN86" s="665"/>
      <c r="AO86" s="665"/>
      <c r="AP86" s="665"/>
      <c r="AQ86" s="665"/>
      <c r="AR86" s="665"/>
      <c r="AS86" s="665"/>
      <c r="AT86" s="665"/>
      <c r="AU86" s="665"/>
      <c r="AV86" s="665"/>
      <c r="AW86" s="665"/>
      <c r="AX86" s="665"/>
      <c r="AY86" s="665"/>
      <c r="AZ86" s="665"/>
      <c r="BA86" s="665"/>
      <c r="BB86" s="665"/>
      <c r="BC86" s="665"/>
      <c r="BD86" s="665"/>
      <c r="BE86" s="665"/>
      <c r="BF86" s="665"/>
      <c r="BG86" s="665"/>
      <c r="BH86" s="665"/>
      <c r="BI86" s="665"/>
      <c r="BJ86" s="665"/>
      <c r="BK86" s="665"/>
      <c r="BL86" s="665"/>
      <c r="BM86" s="665"/>
      <c r="BN86" s="665"/>
      <c r="BO86" s="665"/>
      <c r="BP86" s="665"/>
      <c r="BQ86" s="665"/>
      <c r="BR86" s="665"/>
      <c r="BS86" s="665"/>
      <c r="BT86" s="665"/>
      <c r="BU86" s="665"/>
      <c r="BV86" s="665"/>
      <c r="BW86" s="665"/>
      <c r="BX86" s="665"/>
      <c r="BY86" s="665"/>
      <c r="BZ86" s="665"/>
      <c r="CA86" s="665"/>
      <c r="CB86" s="665"/>
      <c r="CC86" s="665"/>
      <c r="CD86" s="665"/>
      <c r="CE86" s="665"/>
      <c r="CF86" s="665"/>
      <c r="CG86" s="665"/>
      <c r="CH86" s="665"/>
      <c r="CI86" s="665"/>
      <c r="CJ86" s="665"/>
      <c r="CK86" s="665"/>
      <c r="CL86" s="665"/>
      <c r="CM86" s="665"/>
      <c r="CN86" s="665"/>
      <c r="CO86" s="665"/>
      <c r="CP86" s="665"/>
      <c r="CQ86" s="665"/>
      <c r="CR86" s="665"/>
      <c r="CS86" s="665"/>
      <c r="CT86" s="665"/>
      <c r="CU86" s="665"/>
      <c r="CV86" s="665"/>
      <c r="CW86" s="665"/>
      <c r="CX86" s="665"/>
      <c r="CY86" s="665"/>
      <c r="CZ86" s="665"/>
      <c r="DA86" s="665"/>
      <c r="DB86" s="665"/>
      <c r="DC86" s="665"/>
      <c r="DD86" s="665"/>
      <c r="DE86" s="665"/>
      <c r="DF86" s="665"/>
      <c r="DG86" s="665"/>
      <c r="DH86" s="665"/>
      <c r="DI86" s="665"/>
      <c r="DJ86" s="665"/>
      <c r="DK86" s="665"/>
      <c r="DL86" s="665"/>
      <c r="DM86" s="665"/>
      <c r="DN86" s="665"/>
      <c r="DO86" s="665"/>
      <c r="DP86" s="665"/>
      <c r="DQ86" s="665"/>
      <c r="DR86" s="665"/>
      <c r="DS86" s="665"/>
      <c r="DT86" s="665"/>
      <c r="DU86" s="665"/>
      <c r="DV86" s="665"/>
      <c r="DW86" s="665"/>
      <c r="DX86" s="665"/>
      <c r="DY86" s="665"/>
      <c r="DZ86" s="665"/>
      <c r="EA86" s="665"/>
      <c r="EB86" s="665"/>
      <c r="EC86" s="665"/>
      <c r="ED86" s="665"/>
      <c r="EE86" s="665"/>
      <c r="EF86" s="665"/>
      <c r="EG86" s="665"/>
      <c r="EH86" s="665"/>
      <c r="EI86" s="665"/>
      <c r="EJ86" s="665"/>
      <c r="EK86" s="665"/>
      <c r="EL86" s="665"/>
      <c r="EM86" s="665"/>
      <c r="EN86" s="665"/>
      <c r="EO86" s="665"/>
      <c r="EP86" s="665"/>
      <c r="EQ86" s="665"/>
      <c r="ER86" s="665"/>
      <c r="ES86" s="665"/>
      <c r="ET86" s="665"/>
      <c r="EU86" s="665"/>
      <c r="EV86" s="665"/>
      <c r="EW86" s="665"/>
      <c r="EX86" s="665"/>
      <c r="EY86" s="665"/>
      <c r="EZ86" s="665"/>
      <c r="FA86" s="665"/>
      <c r="FB86" s="665"/>
      <c r="FC86" s="665"/>
      <c r="FD86" s="665"/>
      <c r="FE86" s="665"/>
      <c r="FF86" s="665"/>
      <c r="FG86" s="665"/>
      <c r="FH86" s="665"/>
      <c r="FI86" s="665"/>
      <c r="FJ86" s="665"/>
      <c r="FK86" s="665"/>
      <c r="FL86" s="665"/>
      <c r="FM86" s="665"/>
      <c r="FN86" s="665"/>
      <c r="FO86" s="665"/>
      <c r="FP86" s="665"/>
      <c r="FQ86" s="665"/>
      <c r="FR86" s="665"/>
      <c r="FS86" s="665"/>
      <c r="FT86" s="665"/>
      <c r="FU86" s="665"/>
      <c r="FV86" s="665"/>
      <c r="FW86" s="665"/>
      <c r="FX86" s="665"/>
      <c r="FY86" s="665"/>
      <c r="FZ86" s="665"/>
      <c r="GA86" s="665"/>
      <c r="GB86" s="665"/>
      <c r="GC86" s="665"/>
      <c r="GD86" s="665"/>
      <c r="GE86" s="665"/>
      <c r="GF86" s="665"/>
      <c r="GG86" s="665"/>
      <c r="GH86" s="665"/>
      <c r="GI86" s="665"/>
      <c r="GJ86" s="665"/>
      <c r="GK86" s="665"/>
      <c r="GL86" s="665"/>
      <c r="GM86" s="665"/>
      <c r="GN86" s="665"/>
      <c r="GO86" s="665"/>
      <c r="GP86" s="665"/>
      <c r="GQ86" s="665"/>
      <c r="GR86" s="665"/>
      <c r="GS86" s="665"/>
      <c r="GT86" s="665"/>
      <c r="GU86" s="665"/>
      <c r="GV86" s="665"/>
      <c r="GW86" s="665"/>
      <c r="GX86" s="665"/>
      <c r="GY86" s="665"/>
      <c r="GZ86" s="665"/>
      <c r="HA86" s="665"/>
      <c r="HB86" s="665"/>
      <c r="HC86" s="665"/>
      <c r="HD86" s="665"/>
      <c r="HE86" s="665"/>
      <c r="HF86" s="665"/>
      <c r="HG86" s="665"/>
      <c r="HH86" s="665"/>
      <c r="HI86" s="665"/>
      <c r="HJ86" s="665"/>
      <c r="HK86" s="665"/>
      <c r="HL86" s="665"/>
      <c r="HM86" s="665"/>
      <c r="HN86" s="665"/>
      <c r="HO86" s="665"/>
      <c r="HP86" s="665"/>
      <c r="HQ86" s="665"/>
      <c r="HR86" s="665"/>
      <c r="HS86" s="665"/>
      <c r="HT86" s="665"/>
      <c r="HU86" s="665"/>
      <c r="HV86" s="665"/>
      <c r="HW86" s="665"/>
      <c r="HX86" s="665"/>
      <c r="HY86" s="665"/>
      <c r="HZ86" s="665"/>
      <c r="IA86" s="665"/>
      <c r="IB86" s="665"/>
      <c r="IC86" s="665"/>
      <c r="ID86" s="665"/>
      <c r="IE86" s="665"/>
      <c r="IF86" s="665"/>
      <c r="IG86" s="665"/>
      <c r="IH86" s="665"/>
      <c r="II86" s="665"/>
      <c r="IJ86" s="665"/>
      <c r="IK86" s="665"/>
      <c r="IL86" s="665"/>
      <c r="IM86" s="665"/>
      <c r="IN86" s="665"/>
      <c r="IO86" s="665"/>
      <c r="IP86" s="665"/>
      <c r="IQ86" s="665"/>
      <c r="IR86" s="665"/>
      <c r="IS86" s="665"/>
      <c r="IT86" s="665"/>
      <c r="IU86" s="665"/>
      <c r="IV86" s="665"/>
    </row>
    <row r="87" spans="1:256" s="413" customFormat="1" x14ac:dyDescent="0.25">
      <c r="C87" s="621"/>
      <c r="D87" s="621"/>
      <c r="E87" s="621"/>
      <c r="F87" s="621"/>
      <c r="G87" s="621"/>
      <c r="H87" s="621"/>
      <c r="I87" s="471"/>
      <c r="J87" s="471"/>
    </row>
    <row r="88" spans="1:256" ht="21" customHeight="1" x14ac:dyDescent="0.25">
      <c r="A88" s="666" t="s">
        <v>5203</v>
      </c>
    </row>
    <row r="89" spans="1:256" x14ac:dyDescent="0.25">
      <c r="A89" s="667" t="s">
        <v>5194</v>
      </c>
    </row>
    <row r="90" spans="1:256" x14ac:dyDescent="0.25">
      <c r="A90" s="667" t="s">
        <v>5195</v>
      </c>
    </row>
    <row r="91" spans="1:256" x14ac:dyDescent="0.25">
      <c r="A91" s="667" t="s">
        <v>5196</v>
      </c>
    </row>
    <row r="92" spans="1:256" x14ac:dyDescent="0.25">
      <c r="A92" s="667" t="s">
        <v>5197</v>
      </c>
    </row>
    <row r="93" spans="1:256" x14ac:dyDescent="0.25">
      <c r="A93" s="667" t="s">
        <v>5198</v>
      </c>
    </row>
    <row r="94" spans="1:256" ht="21" customHeight="1" x14ac:dyDescent="0.25">
      <c r="A94" s="668" t="s">
        <v>5199</v>
      </c>
    </row>
    <row r="95" spans="1:256" x14ac:dyDescent="0.25">
      <c r="A95" s="669" t="s">
        <v>5200</v>
      </c>
    </row>
    <row r="96" spans="1:256" x14ac:dyDescent="0.25">
      <c r="A96" s="669" t="s">
        <v>5201</v>
      </c>
    </row>
    <row r="97" spans="1:1" x14ac:dyDescent="0.25">
      <c r="A97" s="669" t="s">
        <v>5202</v>
      </c>
    </row>
    <row r="98" spans="1:1" x14ac:dyDescent="0.25">
      <c r="A98" s="670"/>
    </row>
    <row r="99" spans="1:1" x14ac:dyDescent="0.25">
      <c r="A99" s="667" t="s">
        <v>9358</v>
      </c>
    </row>
  </sheetData>
  <sheetProtection algorithmName="SHA-512" hashValue="aaRu7IHGyRfEWGRsu+XUSJlE3ZnQABWIgyiU0nAqKsF+7ECLeiJqLq7ZjXnOgvUGVVPo9IhouQjzJIWNpWATnw==" saltValue="OUzk6EKTOat7dmBE4VPyaA==" spinCount="100000" sheet="1" objects="1" scenarios="1"/>
  <mergeCells count="11">
    <mergeCell ref="A2:H2"/>
    <mergeCell ref="A3:H3"/>
    <mergeCell ref="B7:B8"/>
    <mergeCell ref="A7:A8"/>
    <mergeCell ref="C7:D7"/>
    <mergeCell ref="E7:F7"/>
    <mergeCell ref="G7:G8"/>
    <mergeCell ref="H7:H8"/>
    <mergeCell ref="A4:H4"/>
    <mergeCell ref="A5:H5"/>
    <mergeCell ref="A6:H6"/>
  </mergeCells>
  <conditionalFormatting sqref="H86">
    <cfRule type="expression" dxfId="265" priority="7" stopIfTrue="1">
      <formula>H$86&lt;=H$80+H$15</formula>
    </cfRule>
    <cfRule type="expression" dxfId="264" priority="8" stopIfTrue="1">
      <formula>NOT(H$86&lt;=H$80+H$15)</formula>
    </cfRule>
  </conditionalFormatting>
  <conditionalFormatting sqref="C15:D15">
    <cfRule type="expression" dxfId="263" priority="11" stopIfTrue="1">
      <formula>OR(C15&lt;&gt;SUM(C16:C79),C15&lt;&gt;C14)</formula>
    </cfRule>
  </conditionalFormatting>
  <conditionalFormatting sqref="H15">
    <cfRule type="expression" dxfId="262" priority="12" stopIfTrue="1">
      <formula>OR(H15&lt;&gt;SUM(H16:H84),H15&lt;&gt;H14)</formula>
    </cfRule>
  </conditionalFormatting>
  <conditionalFormatting sqref="F15">
    <cfRule type="expression" dxfId="261" priority="13" stopIfTrue="1">
      <formula>OR(F15&lt;&gt;SUM(F16:F79),F15&lt;&gt;F14)</formula>
    </cfRule>
  </conditionalFormatting>
  <conditionalFormatting sqref="E15">
    <cfRule type="expression" dxfId="260" priority="14" stopIfTrue="1">
      <formula>OR(E15&lt;&gt;SUM(E16:E79),E15&lt;&gt;E14)</formula>
    </cfRule>
  </conditionalFormatting>
  <conditionalFormatting sqref="H85">
    <cfRule type="expression" dxfId="259" priority="1" stopIfTrue="1">
      <formula>H$86&lt;=H$80+H$15</formula>
    </cfRule>
    <cfRule type="expression" dxfId="258" priority="2" stopIfTrue="1">
      <formula>NOT(H$86&lt;=H$80+H$15)</formula>
    </cfRule>
  </conditionalFormatting>
  <dataValidations count="5">
    <dataValidation type="custom" allowBlank="1" errorTitle="Eroare" error="Acest camp nu se completeaza!_x000a_Pentru a continua apasati butonul &quot;CANCEL&quot;" sqref="H14" xr:uid="{00000000-0002-0000-0B00-000000000000}">
      <formula1>"&lt;&gt;"""""</formula1>
    </dataValidation>
    <dataValidation type="custom" allowBlank="1" showInputMessage="1" showErrorMessage="1" errorTitle="Eroare" error="Acest camp nu se completeaza!_x000a_Pentru a continua apasati butonul &quot;CANCEL&quot;" sqref="G14" xr:uid="{00000000-0002-0000-0B00-000001000000}">
      <formula1>"&lt;&gt;"""""</formula1>
    </dataValidation>
    <dataValidation type="whole" operator="greaterThanOrEqual" allowBlank="1" showInputMessage="1" showErrorMessage="1" errorTitle="Eroare" error="Introduceti un număr întreg pozitiv!" sqref="C15:F17 C19:F26 C28:F63 G15:H86" xr:uid="{00000000-0002-0000-0B00-000002000000}">
      <formula1>0</formula1>
    </dataValidation>
    <dataValidation type="custom" operator="equal" allowBlank="1" showInputMessage="1" showErrorMessage="1" errorTitle="Eroare" error="Acest câmp nu se completează!" sqref="C18:F18 C69:F86 C68:D68 C64:E67 F64:F68" xr:uid="{00000000-0002-0000-0B00-000003000000}">
      <formula1>"&lt;&gt;""X"""</formula1>
    </dataValidation>
    <dataValidation type="custom" allowBlank="1" showInputMessage="1" errorTitle="Eroare" error="Acest camp nu se completeaza!_x000a_Pentru a continua apasati butonul &quot;CANCEL&quot;" sqref="F14 E14 D14 C14" xr:uid="{00000000-0002-0000-0B00-000004000000}">
      <formula1>"&lt;&gt;"""""</formula1>
    </dataValidation>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F45"/>
  <sheetViews>
    <sheetView workbookViewId="0">
      <selection activeCell="C5" sqref="C5"/>
    </sheetView>
  </sheetViews>
  <sheetFormatPr defaultColWidth="9" defaultRowHeight="15" x14ac:dyDescent="0.25"/>
  <cols>
    <col min="1" max="1" width="8" style="77" customWidth="1"/>
    <col min="2" max="2" width="61.875" style="77" customWidth="1"/>
    <col min="3" max="3" width="18.625" style="77" customWidth="1"/>
    <col min="4" max="4" width="53.125" style="77" customWidth="1"/>
    <col min="5" max="5" width="16.25" style="77" customWidth="1"/>
    <col min="6" max="6" width="18.5" style="77" customWidth="1"/>
    <col min="7" max="16384" width="9" style="77"/>
  </cols>
  <sheetData>
    <row r="1" spans="1:6" ht="40.15" customHeight="1" x14ac:dyDescent="0.25">
      <c r="A1" s="3233" t="s">
        <v>5204</v>
      </c>
      <c r="B1" s="3233"/>
      <c r="C1" s="3234"/>
    </row>
    <row r="2" spans="1:6" ht="15.75" thickBot="1" x14ac:dyDescent="0.3">
      <c r="A2" s="443"/>
      <c r="B2" s="443"/>
      <c r="C2" s="463" t="s">
        <v>5205</v>
      </c>
    </row>
    <row r="3" spans="1:6" ht="25.5" x14ac:dyDescent="0.25">
      <c r="A3" s="450" t="s">
        <v>5080</v>
      </c>
      <c r="B3" s="672" t="s">
        <v>5206</v>
      </c>
      <c r="C3" s="673" t="s">
        <v>5207</v>
      </c>
      <c r="D3" s="413"/>
      <c r="E3" s="413"/>
      <c r="F3" s="413"/>
    </row>
    <row r="4" spans="1:6" ht="15.75" thickBot="1" x14ac:dyDescent="0.3">
      <c r="A4" s="528" t="s">
        <v>443</v>
      </c>
      <c r="B4" s="536" t="s">
        <v>120</v>
      </c>
      <c r="C4" s="1305">
        <v>1</v>
      </c>
    </row>
    <row r="5" spans="1:6" ht="19.5" customHeight="1" x14ac:dyDescent="0.25">
      <c r="A5" s="1285">
        <v>1</v>
      </c>
      <c r="B5" s="674" t="s">
        <v>221</v>
      </c>
      <c r="C5" s="381"/>
    </row>
    <row r="6" spans="1:6" ht="19.5" customHeight="1" x14ac:dyDescent="0.25">
      <c r="A6" s="1285">
        <v>2</v>
      </c>
      <c r="B6" s="675" t="s">
        <v>222</v>
      </c>
      <c r="C6" s="381"/>
    </row>
    <row r="7" spans="1:6" ht="19.5" customHeight="1" x14ac:dyDescent="0.25">
      <c r="A7" s="1285">
        <v>3</v>
      </c>
      <c r="B7" s="674" t="s">
        <v>223</v>
      </c>
      <c r="C7" s="381"/>
    </row>
    <row r="8" spans="1:6" ht="19.5" customHeight="1" thickBot="1" x14ac:dyDescent="0.3">
      <c r="A8" s="1286">
        <v>4</v>
      </c>
      <c r="B8" s="676" t="s">
        <v>224</v>
      </c>
      <c r="C8" s="382"/>
    </row>
    <row r="9" spans="1:6" hidden="1" x14ac:dyDescent="0.25">
      <c r="A9" s="677">
        <v>5</v>
      </c>
      <c r="B9" s="678" t="s">
        <v>5208</v>
      </c>
      <c r="C9" s="679"/>
    </row>
    <row r="10" spans="1:6" hidden="1" x14ac:dyDescent="0.25">
      <c r="A10" s="677">
        <v>6</v>
      </c>
      <c r="B10" s="678" t="s">
        <v>5209</v>
      </c>
      <c r="C10" s="679"/>
    </row>
    <row r="11" spans="1:6" hidden="1" x14ac:dyDescent="0.25">
      <c r="A11" s="677">
        <v>7</v>
      </c>
      <c r="B11" s="678" t="s">
        <v>5210</v>
      </c>
      <c r="C11" s="679"/>
    </row>
    <row r="12" spans="1:6" hidden="1" x14ac:dyDescent="0.25">
      <c r="A12" s="677">
        <v>8</v>
      </c>
      <c r="B12" s="678" t="s">
        <v>5211</v>
      </c>
      <c r="C12" s="679"/>
    </row>
    <row r="13" spans="1:6" ht="30" hidden="1" x14ac:dyDescent="0.25">
      <c r="A13" s="677">
        <v>9</v>
      </c>
      <c r="B13" s="680" t="s">
        <v>5212</v>
      </c>
      <c r="C13" s="679"/>
    </row>
    <row r="14" spans="1:6" hidden="1" x14ac:dyDescent="0.25">
      <c r="A14" s="677">
        <v>10</v>
      </c>
      <c r="B14" s="678" t="s">
        <v>5213</v>
      </c>
      <c r="C14" s="679"/>
    </row>
    <row r="15" spans="1:6" hidden="1" x14ac:dyDescent="0.25">
      <c r="A15" s="677">
        <v>11</v>
      </c>
      <c r="B15" s="678" t="s">
        <v>5214</v>
      </c>
      <c r="C15" s="679"/>
    </row>
    <row r="16" spans="1:6" ht="30" hidden="1" x14ac:dyDescent="0.25">
      <c r="A16" s="677">
        <v>12</v>
      </c>
      <c r="B16" s="680" t="s">
        <v>5215</v>
      </c>
      <c r="C16" s="679"/>
    </row>
    <row r="17" spans="1:6" hidden="1" x14ac:dyDescent="0.25">
      <c r="A17" s="677">
        <v>13</v>
      </c>
      <c r="B17" s="678" t="s">
        <v>5216</v>
      </c>
      <c r="C17" s="679"/>
    </row>
    <row r="18" spans="1:6" ht="30" hidden="1" x14ac:dyDescent="0.25">
      <c r="A18" s="677">
        <v>14</v>
      </c>
      <c r="B18" s="680" t="s">
        <v>5217</v>
      </c>
      <c r="C18" s="679"/>
    </row>
    <row r="19" spans="1:6" ht="15.75" hidden="1" thickBot="1" x14ac:dyDescent="0.3">
      <c r="A19" s="681">
        <v>15</v>
      </c>
      <c r="B19" s="682" t="s">
        <v>5218</v>
      </c>
      <c r="C19" s="683"/>
    </row>
    <row r="20" spans="1:6" hidden="1" x14ac:dyDescent="0.25">
      <c r="A20" s="431"/>
      <c r="B20" s="431"/>
      <c r="C20" s="431"/>
    </row>
    <row r="21" spans="1:6" ht="19.5" customHeight="1" thickBot="1" x14ac:dyDescent="0.3">
      <c r="D21" s="684"/>
    </row>
    <row r="22" spans="1:6" ht="15.75" hidden="1" thickBot="1" x14ac:dyDescent="0.3">
      <c r="A22" s="3261" t="s">
        <v>5219</v>
      </c>
      <c r="B22" s="3261"/>
      <c r="C22" s="3261"/>
      <c r="D22" s="431"/>
    </row>
    <row r="23" spans="1:6" ht="15.75" hidden="1" thickBot="1" x14ac:dyDescent="0.3">
      <c r="A23" s="3262" t="s">
        <v>5220</v>
      </c>
      <c r="B23" s="3263"/>
      <c r="C23" s="3264"/>
      <c r="D23" s="685">
        <v>1</v>
      </c>
      <c r="E23" s="3265" t="s">
        <v>5221</v>
      </c>
      <c r="F23" s="3266"/>
    </row>
    <row r="24" spans="1:6" ht="15.75" hidden="1" thickBot="1" x14ac:dyDescent="0.3">
      <c r="A24" s="686"/>
      <c r="B24" s="686"/>
      <c r="C24" s="686"/>
      <c r="D24" s="687"/>
      <c r="E24" s="688"/>
      <c r="F24" s="688"/>
    </row>
    <row r="25" spans="1:6" ht="15.75" hidden="1" thickBot="1" x14ac:dyDescent="0.3">
      <c r="A25" s="3262" t="s">
        <v>5222</v>
      </c>
      <c r="B25" s="3263"/>
      <c r="C25" s="3267"/>
      <c r="D25" s="431"/>
    </row>
    <row r="26" spans="1:6" hidden="1" x14ac:dyDescent="0.25">
      <c r="A26" s="3251" t="s">
        <v>5085</v>
      </c>
      <c r="B26" s="3253" t="s">
        <v>5223</v>
      </c>
      <c r="C26" s="3254"/>
      <c r="D26" s="3255"/>
      <c r="E26" s="3259" t="s">
        <v>5224</v>
      </c>
      <c r="F26" s="3260"/>
    </row>
    <row r="27" spans="1:6" ht="45" hidden="1" x14ac:dyDescent="0.25">
      <c r="A27" s="3252"/>
      <c r="B27" s="3256"/>
      <c r="C27" s="3257"/>
      <c r="D27" s="3258"/>
      <c r="E27" s="689" t="s">
        <v>5225</v>
      </c>
      <c r="F27" s="690" t="s">
        <v>5226</v>
      </c>
    </row>
    <row r="28" spans="1:6" hidden="1" x14ac:dyDescent="0.25">
      <c r="A28" s="691"/>
      <c r="B28" s="692"/>
      <c r="C28" s="693" t="s">
        <v>5227</v>
      </c>
      <c r="D28" s="694"/>
      <c r="E28" s="695"/>
      <c r="F28" s="696"/>
    </row>
    <row r="29" spans="1:6" hidden="1" x14ac:dyDescent="0.25">
      <c r="A29" s="697" t="s">
        <v>443</v>
      </c>
      <c r="B29" s="698"/>
      <c r="C29" s="693" t="s">
        <v>120</v>
      </c>
      <c r="D29" s="694"/>
      <c r="E29" s="699">
        <v>1</v>
      </c>
      <c r="F29" s="700">
        <v>2</v>
      </c>
    </row>
    <row r="30" spans="1:6" hidden="1" x14ac:dyDescent="0.25">
      <c r="A30" s="701">
        <v>1</v>
      </c>
      <c r="B30" s="702"/>
      <c r="C30" s="703"/>
      <c r="D30" s="704"/>
      <c r="E30" s="705"/>
      <c r="F30" s="706"/>
    </row>
    <row r="31" spans="1:6" hidden="1" x14ac:dyDescent="0.25">
      <c r="A31" s="677">
        <v>2</v>
      </c>
      <c r="B31" s="707"/>
      <c r="C31" s="703"/>
      <c r="D31" s="704"/>
      <c r="E31" s="708"/>
      <c r="F31" s="709"/>
    </row>
    <row r="32" spans="1:6" hidden="1" x14ac:dyDescent="0.25">
      <c r="A32" s="677">
        <v>3</v>
      </c>
      <c r="B32" s="707"/>
      <c r="C32" s="703"/>
      <c r="D32" s="704"/>
      <c r="E32" s="708"/>
      <c r="F32" s="709"/>
    </row>
    <row r="33" spans="1:6" hidden="1" x14ac:dyDescent="0.25">
      <c r="A33" s="677">
        <v>4</v>
      </c>
      <c r="B33" s="707"/>
      <c r="C33" s="703"/>
      <c r="D33" s="704"/>
      <c r="E33" s="708"/>
      <c r="F33" s="709"/>
    </row>
    <row r="34" spans="1:6" hidden="1" x14ac:dyDescent="0.25">
      <c r="A34" s="710">
        <v>5</v>
      </c>
      <c r="B34" s="707"/>
      <c r="C34" s="703"/>
      <c r="D34" s="704"/>
      <c r="E34" s="708"/>
      <c r="F34" s="709"/>
    </row>
    <row r="35" spans="1:6" ht="15.75" hidden="1" thickBot="1" x14ac:dyDescent="0.3">
      <c r="A35" s="711">
        <v>6</v>
      </c>
      <c r="B35" s="712"/>
      <c r="C35" s="713"/>
      <c r="D35" s="714"/>
      <c r="E35" s="715"/>
      <c r="F35" s="716"/>
    </row>
    <row r="36" spans="1:6" ht="32.25" hidden="1" customHeight="1" thickBot="1" x14ac:dyDescent="0.3">
      <c r="A36" s="431"/>
      <c r="B36" s="717" t="s">
        <v>5228</v>
      </c>
      <c r="C36" s="718" t="s">
        <v>5229</v>
      </c>
      <c r="D36" s="431"/>
    </row>
    <row r="37" spans="1:6" ht="30" customHeight="1" thickBot="1" x14ac:dyDescent="0.3">
      <c r="A37" s="719" t="s">
        <v>5230</v>
      </c>
      <c r="B37" s="720"/>
      <c r="C37" s="383"/>
      <c r="D37" s="721" t="s">
        <v>5119</v>
      </c>
    </row>
    <row r="38" spans="1:6" ht="30" customHeight="1" thickBot="1" x14ac:dyDescent="0.3">
      <c r="A38" s="452"/>
      <c r="B38" s="722" t="s">
        <v>5231</v>
      </c>
      <c r="C38" s="452"/>
      <c r="D38" s="723"/>
    </row>
    <row r="39" spans="1:6" ht="30" customHeight="1" x14ac:dyDescent="0.25">
      <c r="A39" s="724" t="s">
        <v>215</v>
      </c>
      <c r="B39" s="725" t="s">
        <v>5232</v>
      </c>
      <c r="C39" s="726" t="s">
        <v>5233</v>
      </c>
      <c r="D39" s="727" t="s">
        <v>5234</v>
      </c>
    </row>
    <row r="40" spans="1:6" ht="19.5" customHeight="1" thickBot="1" x14ac:dyDescent="0.3">
      <c r="A40" s="728"/>
      <c r="B40" s="320"/>
      <c r="C40" s="384"/>
      <c r="D40" s="321"/>
    </row>
    <row r="41" spans="1:6" ht="19.5" customHeight="1" thickBot="1" x14ac:dyDescent="0.3">
      <c r="D41" s="729"/>
    </row>
    <row r="42" spans="1:6" ht="30" customHeight="1" thickBot="1" x14ac:dyDescent="0.3">
      <c r="A42" s="719" t="s">
        <v>5235</v>
      </c>
      <c r="B42" s="720"/>
      <c r="C42" s="383"/>
      <c r="D42" s="721" t="s">
        <v>5119</v>
      </c>
    </row>
    <row r="43" spans="1:6" ht="30" customHeight="1" thickBot="1" x14ac:dyDescent="0.3">
      <c r="A43" s="452"/>
      <c r="B43" s="722" t="s">
        <v>5236</v>
      </c>
      <c r="C43" s="452"/>
      <c r="D43" s="723"/>
    </row>
    <row r="44" spans="1:6" ht="30" customHeight="1" x14ac:dyDescent="0.25">
      <c r="A44" s="724" t="s">
        <v>215</v>
      </c>
      <c r="B44" s="725" t="s">
        <v>5232</v>
      </c>
      <c r="C44" s="726" t="s">
        <v>5233</v>
      </c>
      <c r="D44" s="727" t="s">
        <v>5234</v>
      </c>
    </row>
    <row r="45" spans="1:6" ht="19.5" customHeight="1" thickBot="1" x14ac:dyDescent="0.3">
      <c r="A45" s="728"/>
      <c r="B45" s="320"/>
      <c r="C45" s="384"/>
      <c r="D45" s="321"/>
    </row>
  </sheetData>
  <sheetProtection algorithmName="SHA-512" hashValue="jUFwDU9aB9NcpMH00yQzoYG0xfXEPCkiNC+arV1qMheHpaZgmdFsoxH7Jwpn8MAOsYRrmv8WwxY5s4eEuwWwcg==" saltValue="vaFuUNBw+SP+irh22MGoGA==" spinCount="100000" sheet="1" objects="1" scenarios="1"/>
  <mergeCells count="8">
    <mergeCell ref="A26:A27"/>
    <mergeCell ref="B26:D27"/>
    <mergeCell ref="E26:F26"/>
    <mergeCell ref="A1:C1"/>
    <mergeCell ref="A22:C22"/>
    <mergeCell ref="A23:C23"/>
    <mergeCell ref="E23:F23"/>
    <mergeCell ref="A25:C25"/>
  </mergeCells>
  <conditionalFormatting sqref="C19 C17 C14">
    <cfRule type="cellIs" dxfId="257" priority="2" stopIfTrue="1" operator="greaterThan">
      <formula>C13</formula>
    </cfRule>
  </conditionalFormatting>
  <conditionalFormatting sqref="C15">
    <cfRule type="cellIs" dxfId="256" priority="3" stopIfTrue="1" operator="greaterThan">
      <formula>C13</formula>
    </cfRule>
  </conditionalFormatting>
  <conditionalFormatting sqref="C9">
    <cfRule type="cellIs" dxfId="255" priority="4" stopIfTrue="1" operator="greaterThan">
      <formula>C6</formula>
    </cfRule>
  </conditionalFormatting>
  <conditionalFormatting sqref="C13">
    <cfRule type="cellIs" dxfId="254" priority="5" stopIfTrue="1" operator="lessThan">
      <formula>C14+C15</formula>
    </cfRule>
  </conditionalFormatting>
  <conditionalFormatting sqref="C16 C18">
    <cfRule type="cellIs" dxfId="253" priority="6" stopIfTrue="1" operator="lessThan">
      <formula>C17</formula>
    </cfRule>
  </conditionalFormatting>
  <conditionalFormatting sqref="C30:C35">
    <cfRule type="expression" dxfId="252" priority="7" stopIfTrue="1">
      <formula>AND($D$23=2,$G$23=2,$C30&lt;&gt;0)</formula>
    </cfRule>
  </conditionalFormatting>
  <conditionalFormatting sqref="C6 C8">
    <cfRule type="expression" dxfId="251" priority="8" stopIfTrue="1">
      <formula>C6&gt;C5</formula>
    </cfRule>
  </conditionalFormatting>
  <conditionalFormatting sqref="C37">
    <cfRule type="expression" dxfId="250" priority="9" stopIfTrue="1">
      <formula>C37&lt;0</formula>
    </cfRule>
  </conditionalFormatting>
  <conditionalFormatting sqref="C42">
    <cfRule type="expression" dxfId="249" priority="1" stopIfTrue="1">
      <formula>C42&lt;0</formula>
    </cfRule>
  </conditionalFormatting>
  <dataValidations count="10">
    <dataValidation type="whole" operator="greaterThan" allowBlank="1" showInputMessage="1" showErrorMessage="1" errorTitle=" INS" error="Introduceti un numar intreg _x000a_mai mare decat 0." sqref="C40" xr:uid="{00000000-0002-0000-0C00-000000000000}">
      <formula1>0</formula1>
    </dataValidation>
    <dataValidation operator="greaterThanOrEqual" allowBlank="1" showInputMessage="1" errorTitle="EROARE!!!" error="Introduceti un numar!!" sqref="D40 D45" xr:uid="{00000000-0002-0000-0C00-000001000000}"/>
    <dataValidation type="whole" operator="greaterThanOrEqual" allowBlank="1" showInputMessage="1" showErrorMessage="1" errorTitle=" INS" error="Introduceti un numar intreg _x000a_mai mare decat 0." sqref="C5:C8 C37 C42 C45" xr:uid="{00000000-0002-0000-0C00-000002000000}">
      <formula1>0</formula1>
    </dataValidation>
    <dataValidation type="whole" allowBlank="1" showInputMessage="1" showErrorMessage="1" errorTitle="EROARE!!!" error="INTRODUCETI UN procent (0-100)_x000a_" sqref="C9:C19" xr:uid="{00000000-0002-0000-0C00-000003000000}">
      <formula1>0</formula1>
      <formula2>100</formula2>
    </dataValidation>
    <dataValidation type="custom" allowBlank="1" showInputMessage="1" showErrorMessage="1" errorTitle="Eroare" error="Acest camp nu se completeaza!_x000a_Pentru a continua apasati butonul &quot;CANCEL&quot;" sqref="D30:D35" xr:uid="{00000000-0002-0000-0C00-000004000000}">
      <formula1>"&lt;&gt;"""""</formula1>
    </dataValidation>
    <dataValidation type="whole" allowBlank="1" showInputMessage="1" showErrorMessage="1" error="Numere intregi intre 0 si 100" sqref="E30:F35" xr:uid="{00000000-0002-0000-0C00-000005000000}">
      <formula1>0</formula1>
      <formula2>100</formula2>
    </dataValidation>
    <dataValidation operator="greaterThanOrEqual" allowBlank="1" showInputMessage="1" showErrorMessage="1" errorTitle="EROARE!!!" error="Introduceti un numar!!" sqref="B44 B39" xr:uid="{00000000-0002-0000-0C00-000006000000}"/>
    <dataValidation type="whole" operator="greaterThanOrEqual" allowBlank="1" showInputMessage="1" showErrorMessage="1" errorTitle="EROARE!!!" error="Introduceti un numar!!" sqref="D43:D44 D38:D39" xr:uid="{00000000-0002-0000-0C00-000007000000}">
      <formula1>0</formula1>
    </dataValidation>
    <dataValidation type="custom" allowBlank="1" showInputMessage="1" showErrorMessage="1" errorTitle="Eroare" error="Codul CAEN introdus nu se regaseste printre cele introduse la Pct. 7 sau este mai mare decat ." sqref="C30" xr:uid="{00000000-0002-0000-0C00-000008000000}">
      <formula1>AND(D30=1,C30&lt;4199)</formula1>
    </dataValidation>
    <dataValidation type="custom" allowBlank="1" showInputMessage="1" showErrorMessage="1" errorTitle="Eroare" error="Codul CAEN introdus nu se regaseste printre cele introduse la Pc. 7 sau este mai mare decat 4199." sqref="C31:C35" xr:uid="{00000000-0002-0000-0C00-000009000000}">
      <formula1>AND(D31=1,C31&lt;4199)</formula1>
    </dataValidation>
  </dataValidations>
  <pageMargins left="0.7" right="0.7" top="0.75" bottom="0.75"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M36"/>
  <sheetViews>
    <sheetView workbookViewId="0">
      <selection activeCell="C8" sqref="C8"/>
    </sheetView>
  </sheetViews>
  <sheetFormatPr defaultColWidth="9" defaultRowHeight="15" x14ac:dyDescent="0.25"/>
  <cols>
    <col min="1" max="1" width="42.5" style="77" customWidth="1"/>
    <col min="2" max="2" width="8" style="77" customWidth="1"/>
    <col min="3" max="4" width="18.625" style="77" customWidth="1"/>
    <col min="5" max="7" width="9" style="77" customWidth="1"/>
    <col min="8" max="8" width="3.625" style="77" customWidth="1"/>
    <col min="9" max="12" width="13.75" style="77" hidden="1" customWidth="1"/>
    <col min="13" max="13" width="3.625" style="77" customWidth="1"/>
    <col min="14" max="16384" width="9" style="77"/>
  </cols>
  <sheetData>
    <row r="1" spans="1:12" ht="15.75" thickBot="1" x14ac:dyDescent="0.3">
      <c r="I1" s="600"/>
      <c r="J1" s="600"/>
      <c r="K1" s="600"/>
      <c r="L1" s="600"/>
    </row>
    <row r="2" spans="1:12" ht="28.5" thickBot="1" x14ac:dyDescent="0.3">
      <c r="A2" s="1266" t="s">
        <v>5237</v>
      </c>
      <c r="B2" s="730"/>
      <c r="C2" s="730"/>
      <c r="D2" s="731"/>
      <c r="E2" s="474"/>
      <c r="F2" s="474"/>
      <c r="G2" s="474"/>
      <c r="H2" s="474"/>
    </row>
    <row r="3" spans="1:12" x14ac:dyDescent="0.25">
      <c r="A3" s="474"/>
      <c r="C3" s="474"/>
      <c r="D3" s="474"/>
      <c r="E3" s="474"/>
      <c r="F3" s="474"/>
      <c r="G3" s="474"/>
      <c r="H3" s="474"/>
    </row>
    <row r="4" spans="1:12" ht="56.45" customHeight="1" x14ac:dyDescent="0.25">
      <c r="A4" s="3268" t="str">
        <f>"13.1.  Puncte de vânzare cu ridicata (birouri, autoserviri) şi antrepozite administrate de întreprinderea dumneavoastră în cursul anului "&amp;'II.1-3'!H5</f>
        <v>13.1.  Puncte de vânzare cu ridicata (birouri, autoserviri) şi antrepozite administrate de întreprinderea dumneavoastră în cursul anului 2023</v>
      </c>
      <c r="B4" s="3269"/>
      <c r="C4" s="3269"/>
      <c r="D4" s="3270"/>
    </row>
    <row r="5" spans="1:12" ht="15.75" thickBot="1" x14ac:dyDescent="0.3">
      <c r="A5" s="732" t="s">
        <v>5238</v>
      </c>
      <c r="B5" s="1271"/>
      <c r="C5" s="447"/>
      <c r="D5" s="446"/>
    </row>
    <row r="6" spans="1:12" ht="27" x14ac:dyDescent="0.25">
      <c r="A6" s="1222" t="s">
        <v>5206</v>
      </c>
      <c r="B6" s="601" t="s">
        <v>5080</v>
      </c>
      <c r="C6" s="672" t="s">
        <v>233</v>
      </c>
      <c r="D6" s="1223" t="s">
        <v>5239</v>
      </c>
    </row>
    <row r="7" spans="1:12" ht="15.75" thickBot="1" x14ac:dyDescent="0.3">
      <c r="A7" s="1224" t="s">
        <v>443</v>
      </c>
      <c r="B7" s="1293" t="s">
        <v>120</v>
      </c>
      <c r="C7" s="1225">
        <v>1</v>
      </c>
      <c r="D7" s="1170">
        <v>2</v>
      </c>
      <c r="E7" s="733">
        <v>0</v>
      </c>
      <c r="F7" s="733"/>
      <c r="G7" s="733"/>
      <c r="H7" s="733"/>
    </row>
    <row r="8" spans="1:12" ht="19.5" customHeight="1" x14ac:dyDescent="0.25">
      <c r="A8" s="1269" t="s">
        <v>235</v>
      </c>
      <c r="B8" s="1264">
        <v>1</v>
      </c>
      <c r="C8" s="385"/>
      <c r="D8" s="1357" t="s">
        <v>349</v>
      </c>
    </row>
    <row r="9" spans="1:12" ht="19.5" customHeight="1" x14ac:dyDescent="0.25">
      <c r="A9" s="1269" t="s">
        <v>236</v>
      </c>
      <c r="B9" s="1264">
        <v>2</v>
      </c>
      <c r="C9" s="385"/>
      <c r="D9" s="387"/>
    </row>
    <row r="10" spans="1:12" ht="19.5" customHeight="1" thickBot="1" x14ac:dyDescent="0.3">
      <c r="A10" s="1270" t="s">
        <v>237</v>
      </c>
      <c r="B10" s="1265">
        <v>3</v>
      </c>
      <c r="C10" s="386"/>
      <c r="D10" s="1358" t="s">
        <v>349</v>
      </c>
    </row>
    <row r="14" spans="1:12" ht="40.5" customHeight="1" x14ac:dyDescent="0.25">
      <c r="A14" s="3271" t="str">
        <f>"13.2.  Magazine pentru vânzarea cu amănuntul administrate de întreprinderea dumneavoastră în cursul anului "&amp;'II.1-3'!H5</f>
        <v>13.2.  Magazine pentru vânzarea cu amănuntul administrate de întreprinderea dumneavoastră în cursul anului 2023</v>
      </c>
      <c r="B14" s="3272"/>
      <c r="C14" s="3272"/>
      <c r="D14" s="3273"/>
    </row>
    <row r="15" spans="1:12" ht="15.75" thickBot="1" x14ac:dyDescent="0.3">
      <c r="A15" s="732" t="s">
        <v>5505</v>
      </c>
      <c r="B15" s="447"/>
      <c r="C15" s="447"/>
      <c r="D15" s="446"/>
    </row>
    <row r="16" spans="1:12" ht="51" x14ac:dyDescent="0.25">
      <c r="A16" s="1221" t="s">
        <v>5240</v>
      </c>
      <c r="B16" s="601" t="s">
        <v>5080</v>
      </c>
      <c r="C16" s="734" t="s">
        <v>5241</v>
      </c>
      <c r="D16" s="1223" t="s">
        <v>5242</v>
      </c>
    </row>
    <row r="17" spans="1:13" ht="15.75" thickBot="1" x14ac:dyDescent="0.3">
      <c r="A17" s="1224" t="s">
        <v>443</v>
      </c>
      <c r="B17" s="1293" t="s">
        <v>120</v>
      </c>
      <c r="C17" s="1225">
        <v>1</v>
      </c>
      <c r="D17" s="1170">
        <v>2</v>
      </c>
    </row>
    <row r="18" spans="1:13" ht="19.5" customHeight="1" x14ac:dyDescent="0.25">
      <c r="A18" s="1273" t="s">
        <v>239</v>
      </c>
      <c r="B18" s="1264">
        <v>1</v>
      </c>
      <c r="C18" s="735">
        <f>SUM(C19:C27)</f>
        <v>0</v>
      </c>
      <c r="D18" s="736">
        <f>SUM(D19:D27)</f>
        <v>0</v>
      </c>
      <c r="I18" s="737" t="s">
        <v>5243</v>
      </c>
      <c r="J18" s="737" t="s">
        <v>5244</v>
      </c>
      <c r="K18" s="737" t="s">
        <v>5245</v>
      </c>
      <c r="L18" s="737" t="s">
        <v>5246</v>
      </c>
      <c r="M18" s="413"/>
    </row>
    <row r="19" spans="1:13" ht="19.5" customHeight="1" x14ac:dyDescent="0.25">
      <c r="A19" s="1269" t="s">
        <v>5247</v>
      </c>
      <c r="B19" s="1264">
        <v>2</v>
      </c>
      <c r="C19" s="385"/>
      <c r="D19" s="387"/>
      <c r="I19" s="738">
        <v>1</v>
      </c>
      <c r="J19" s="738">
        <v>19</v>
      </c>
      <c r="K19" s="738">
        <f t="shared" ref="K19:K27" si="0">C19*I19</f>
        <v>0</v>
      </c>
      <c r="L19" s="738">
        <f t="shared" ref="L19:L27" si="1">C19*J19</f>
        <v>0</v>
      </c>
      <c r="M19" s="413"/>
    </row>
    <row r="20" spans="1:13" ht="19.5" customHeight="1" x14ac:dyDescent="0.25">
      <c r="A20" s="1269" t="s">
        <v>5248</v>
      </c>
      <c r="B20" s="1264">
        <v>3</v>
      </c>
      <c r="C20" s="385"/>
      <c r="D20" s="387"/>
      <c r="I20" s="738">
        <v>20</v>
      </c>
      <c r="J20" s="738">
        <v>60</v>
      </c>
      <c r="K20" s="738">
        <f t="shared" si="0"/>
        <v>0</v>
      </c>
      <c r="L20" s="738">
        <f t="shared" si="1"/>
        <v>0</v>
      </c>
      <c r="M20" s="413"/>
    </row>
    <row r="21" spans="1:13" ht="19.5" customHeight="1" x14ac:dyDescent="0.25">
      <c r="A21" s="1269" t="s">
        <v>5249</v>
      </c>
      <c r="B21" s="1264">
        <v>4</v>
      </c>
      <c r="C21" s="385"/>
      <c r="D21" s="387"/>
      <c r="I21" s="738">
        <v>61</v>
      </c>
      <c r="J21" s="738">
        <v>120</v>
      </c>
      <c r="K21" s="738">
        <f t="shared" si="0"/>
        <v>0</v>
      </c>
      <c r="L21" s="738">
        <f t="shared" si="1"/>
        <v>0</v>
      </c>
      <c r="M21" s="413"/>
    </row>
    <row r="22" spans="1:13" ht="19.5" customHeight="1" x14ac:dyDescent="0.25">
      <c r="A22" s="1269" t="s">
        <v>5250</v>
      </c>
      <c r="B22" s="1264">
        <v>5</v>
      </c>
      <c r="C22" s="385"/>
      <c r="D22" s="387"/>
      <c r="I22" s="738">
        <v>121</v>
      </c>
      <c r="J22" s="738">
        <v>399</v>
      </c>
      <c r="K22" s="738">
        <f t="shared" si="0"/>
        <v>0</v>
      </c>
      <c r="L22" s="738">
        <f t="shared" si="1"/>
        <v>0</v>
      </c>
      <c r="M22" s="413"/>
    </row>
    <row r="23" spans="1:13" ht="19.5" customHeight="1" x14ac:dyDescent="0.25">
      <c r="A23" s="1269" t="s">
        <v>5251</v>
      </c>
      <c r="B23" s="1264">
        <v>6</v>
      </c>
      <c r="C23" s="385"/>
      <c r="D23" s="387"/>
      <c r="I23" s="738">
        <v>400</v>
      </c>
      <c r="J23" s="738">
        <v>999</v>
      </c>
      <c r="K23" s="738">
        <f t="shared" si="0"/>
        <v>0</v>
      </c>
      <c r="L23" s="738">
        <f t="shared" si="1"/>
        <v>0</v>
      </c>
      <c r="M23" s="413"/>
    </row>
    <row r="24" spans="1:13" ht="19.5" customHeight="1" x14ac:dyDescent="0.25">
      <c r="A24" s="1269" t="s">
        <v>5252</v>
      </c>
      <c r="B24" s="1264">
        <v>7</v>
      </c>
      <c r="C24" s="385"/>
      <c r="D24" s="387"/>
      <c r="I24" s="738">
        <v>1000</v>
      </c>
      <c r="J24" s="738">
        <v>2499</v>
      </c>
      <c r="K24" s="738">
        <f t="shared" si="0"/>
        <v>0</v>
      </c>
      <c r="L24" s="738">
        <f t="shared" si="1"/>
        <v>0</v>
      </c>
      <c r="M24" s="413"/>
    </row>
    <row r="25" spans="1:13" ht="19.5" customHeight="1" x14ac:dyDescent="0.25">
      <c r="A25" s="1269" t="s">
        <v>5253</v>
      </c>
      <c r="B25" s="1264">
        <v>8</v>
      </c>
      <c r="C25" s="385"/>
      <c r="D25" s="387"/>
      <c r="I25" s="738">
        <v>2500</v>
      </c>
      <c r="J25" s="738">
        <v>4999</v>
      </c>
      <c r="K25" s="738">
        <f t="shared" si="0"/>
        <v>0</v>
      </c>
      <c r="L25" s="738">
        <f t="shared" si="1"/>
        <v>0</v>
      </c>
      <c r="M25" s="413"/>
    </row>
    <row r="26" spans="1:13" ht="19.5" customHeight="1" x14ac:dyDescent="0.25">
      <c r="A26" s="1269" t="s">
        <v>5254</v>
      </c>
      <c r="B26" s="1264">
        <v>9</v>
      </c>
      <c r="C26" s="385"/>
      <c r="D26" s="387"/>
      <c r="I26" s="738">
        <v>5000</v>
      </c>
      <c r="J26" s="738">
        <v>9999</v>
      </c>
      <c r="K26" s="738">
        <f t="shared" si="0"/>
        <v>0</v>
      </c>
      <c r="L26" s="738">
        <f t="shared" si="1"/>
        <v>0</v>
      </c>
      <c r="M26" s="413"/>
    </row>
    <row r="27" spans="1:13" ht="19.5" customHeight="1" thickBot="1" x14ac:dyDescent="0.3">
      <c r="A27" s="1270" t="s">
        <v>5255</v>
      </c>
      <c r="B27" s="1265">
        <v>10</v>
      </c>
      <c r="C27" s="388"/>
      <c r="D27" s="362"/>
      <c r="I27" s="738">
        <v>10000</v>
      </c>
      <c r="J27" s="738">
        <v>9999999</v>
      </c>
      <c r="K27" s="738">
        <f t="shared" si="0"/>
        <v>0</v>
      </c>
      <c r="L27" s="738">
        <f t="shared" si="1"/>
        <v>0</v>
      </c>
      <c r="M27" s="413"/>
    </row>
    <row r="28" spans="1:13" ht="18.75" customHeight="1" x14ac:dyDescent="0.25">
      <c r="A28" s="739" t="s">
        <v>5256</v>
      </c>
      <c r="C28" s="740"/>
      <c r="D28" s="740"/>
      <c r="I28" s="741"/>
      <c r="J28" s="742" t="s">
        <v>121</v>
      </c>
      <c r="K28" s="743">
        <f>SUM(K19:K27)</f>
        <v>0</v>
      </c>
      <c r="L28" s="743">
        <f>SUM(L19:L27)</f>
        <v>0</v>
      </c>
      <c r="M28" s="413"/>
    </row>
    <row r="29" spans="1:13" ht="15.75" thickBot="1" x14ac:dyDescent="0.3">
      <c r="I29" s="744"/>
      <c r="J29" s="744"/>
      <c r="K29" s="744"/>
      <c r="L29" s="744"/>
      <c r="M29" s="413"/>
    </row>
    <row r="30" spans="1:13" ht="19.5" customHeight="1" thickBot="1" x14ac:dyDescent="0.3">
      <c r="A30" s="3274" t="s">
        <v>5257</v>
      </c>
      <c r="B30" s="3275"/>
      <c r="C30" s="1275"/>
      <c r="I30" s="744"/>
      <c r="J30" s="744"/>
      <c r="K30" s="744"/>
      <c r="L30" s="744"/>
      <c r="M30" s="413"/>
    </row>
    <row r="31" spans="1:13" x14ac:dyDescent="0.25">
      <c r="A31" s="1274" t="s">
        <v>5258</v>
      </c>
      <c r="C31" s="1274"/>
      <c r="I31" s="744"/>
      <c r="J31" s="744"/>
      <c r="K31" s="744"/>
      <c r="L31" s="744"/>
      <c r="M31" s="413"/>
    </row>
    <row r="32" spans="1:13" x14ac:dyDescent="0.25">
      <c r="I32" s="744"/>
      <c r="J32" s="744"/>
      <c r="K32" s="744"/>
      <c r="L32" s="744"/>
      <c r="M32" s="413"/>
    </row>
    <row r="33" spans="1:13" x14ac:dyDescent="0.25">
      <c r="I33" s="744"/>
      <c r="J33" s="744"/>
      <c r="K33" s="744"/>
      <c r="L33" s="744"/>
      <c r="M33" s="413"/>
    </row>
    <row r="34" spans="1:13" ht="15.75" thickBot="1" x14ac:dyDescent="0.3">
      <c r="I34" s="744"/>
      <c r="J34" s="744"/>
      <c r="K34" s="744"/>
      <c r="L34" s="744"/>
      <c r="M34" s="413"/>
    </row>
    <row r="35" spans="1:13" ht="19.5" customHeight="1" thickBot="1" x14ac:dyDescent="0.3">
      <c r="A35" s="3274" t="s">
        <v>5259</v>
      </c>
      <c r="B35" s="3275"/>
      <c r="C35" s="1399"/>
      <c r="I35" s="1569" t="s">
        <v>5260</v>
      </c>
      <c r="J35" s="1570">
        <f ca="1">'II.7.'!AS21</f>
        <v>0</v>
      </c>
      <c r="K35" s="1569" t="s">
        <v>9863</v>
      </c>
      <c r="L35" s="1570">
        <f>'I.1.'!D45</f>
        <v>0</v>
      </c>
      <c r="M35" s="413"/>
    </row>
    <row r="36" spans="1:13" x14ac:dyDescent="0.25">
      <c r="A36" s="747" t="s">
        <v>5261</v>
      </c>
      <c r="I36" s="413"/>
      <c r="J36" s="413"/>
      <c r="K36" s="413"/>
      <c r="L36" s="413"/>
      <c r="M36" s="413"/>
    </row>
  </sheetData>
  <sheetProtection algorithmName="SHA-512" hashValue="9TrctTnwLUwnwrazJy087B1+gs8OdWU7yzWw11l7P9bLje/uiWtq7glKeGQFvnd5C+RrMrvC0StUgkQCX2JpwA==" saltValue="rMi9ZvtYJxBJNDwPB7qGlQ==" spinCount="100000" sheet="1" objects="1" scenarios="1"/>
  <mergeCells count="4">
    <mergeCell ref="A4:D4"/>
    <mergeCell ref="A14:D14"/>
    <mergeCell ref="A30:B30"/>
    <mergeCell ref="A35:B35"/>
  </mergeCells>
  <conditionalFormatting sqref="D20:D23 D25:D27">
    <cfRule type="expression" dxfId="248" priority="5" stopIfTrue="1">
      <formula>AND(C20&gt;0,D20="")</formula>
    </cfRule>
  </conditionalFormatting>
  <conditionalFormatting sqref="D18">
    <cfRule type="expression" dxfId="247" priority="6" stopIfTrue="1">
      <formula>AND(D18&lt;&gt;100,SUM(D19:D27)&gt;0)</formula>
    </cfRule>
  </conditionalFormatting>
  <conditionalFormatting sqref="C9 C19:C27">
    <cfRule type="expression" dxfId="246" priority="7" stopIfTrue="1">
      <formula>AND(C9="",D9&gt;0)</formula>
    </cfRule>
  </conditionalFormatting>
  <conditionalFormatting sqref="D9">
    <cfRule type="expression" dxfId="245" priority="8" stopIfTrue="1">
      <formula>AND(C9="",D9&gt;0)</formula>
    </cfRule>
  </conditionalFormatting>
  <conditionalFormatting sqref="D19 D24">
    <cfRule type="expression" dxfId="244" priority="9" stopIfTrue="1">
      <formula>AND(C19&gt;0,D19="")</formula>
    </cfRule>
  </conditionalFormatting>
  <conditionalFormatting sqref="C30">
    <cfRule type="expression" dxfId="243" priority="3">
      <formula>AND(C18&gt;0,C30="")</formula>
    </cfRule>
    <cfRule type="expression" dxfId="242" priority="10" stopIfTrue="1">
      <formula>OR(AND(C18=0,C30&lt;&gt;""),AND(C18&gt;0,C30&lt;K28),AND(C18&gt;0,C30&gt;L28))</formula>
    </cfRule>
  </conditionalFormatting>
  <conditionalFormatting sqref="C35">
    <cfRule type="expression" dxfId="241" priority="1" stopIfTrue="1">
      <formula>AND(C35="",OR(J35&gt;0,INT(L35/10)=478))</formula>
    </cfRule>
    <cfRule type="expression" dxfId="240" priority="2" stopIfTrue="1">
      <formula>OR(C35="",J35=0)</formula>
    </cfRule>
  </conditionalFormatting>
  <dataValidations count="7">
    <dataValidation type="whole" allowBlank="1" showInputMessage="1" showErrorMessage="1" errorTitle="Eroare" error="Introduceti un numar intreg intre 0 si 5000." sqref="C18:D18" xr:uid="{00000000-0002-0000-0D00-000000000000}">
      <formula1>0</formula1>
      <formula2>5000</formula2>
    </dataValidation>
    <dataValidation type="custom" allowBlank="1" showInputMessage="1" showErrorMessage="1" errorTitle="Eroare" error="Acest camp nu se completeaza!_x000a_Pentru a continua apasati butonul &quot;CANCEL&quot;" sqref="D8 D10" xr:uid="{00000000-0002-0000-0D00-000001000000}">
      <formula1>"&lt;&gt;"""""</formula1>
    </dataValidation>
    <dataValidation type="whole" allowBlank="1" showInputMessage="1" showErrorMessage="1" errorTitle="EROARE!!!!" error="Introduceti un numar intreg intre 1 si 50." sqref="C8:C10" xr:uid="{00000000-0002-0000-0D00-000002000000}">
      <formula1>1</formula1>
      <formula2>50</formula2>
    </dataValidation>
    <dataValidation type="whole" allowBlank="1" showInputMessage="1" showErrorMessage="1" errorTitle="EROARE!!!" error="Introducetyi un numar intre 0 si 999999" sqref="C30:D30 C35" xr:uid="{00000000-0002-0000-0D00-000003000000}">
      <formula1>0</formula1>
      <formula2>999999</formula2>
    </dataValidation>
    <dataValidation type="whole" operator="greaterThanOrEqual" allowBlank="1" showInputMessage="1" showErrorMessage="1" errorTitle="EROARE !!!!" error="Introduceti un numar" sqref="C19:C27" xr:uid="{00000000-0002-0000-0D00-000004000000}">
      <formula1>0</formula1>
    </dataValidation>
    <dataValidation type="whole" allowBlank="1" showInputMessage="1" showErrorMessage="1" errorTitle="EROARE!!!!" error="Introduceti un numar intreg intre 1 si 200000." sqref="D9" xr:uid="{00000000-0002-0000-0D00-000005000000}">
      <formula1>1</formula1>
      <formula2>200000</formula2>
    </dataValidation>
    <dataValidation type="custom" allowBlank="1" showInputMessage="1" showErrorMessage="1" errorTitle="EROARE !!!!" error="Introduceti un numar in coloana 1" sqref="D19:D27" xr:uid="{00000000-0002-0000-0D00-000006000000}">
      <formula1>NOT(C19=0)</formula1>
    </dataValidation>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L56"/>
  <sheetViews>
    <sheetView workbookViewId="0">
      <selection activeCell="C8" sqref="C8"/>
    </sheetView>
  </sheetViews>
  <sheetFormatPr defaultColWidth="9" defaultRowHeight="15" x14ac:dyDescent="0.25"/>
  <cols>
    <col min="1" max="1" width="85.75" style="77" customWidth="1"/>
    <col min="2" max="2" width="6.75" style="77" customWidth="1"/>
    <col min="3" max="3" width="18.625" style="77" customWidth="1"/>
    <col min="4" max="4" width="9.625" style="77" customWidth="1"/>
    <col min="5" max="5" width="2.375" style="77" customWidth="1"/>
    <col min="6" max="6" width="17.625" style="77" customWidth="1"/>
    <col min="7" max="9" width="9" style="77"/>
    <col min="10" max="10" width="3.625" style="77" customWidth="1"/>
    <col min="11" max="11" width="30.625" style="77" hidden="1" customWidth="1"/>
    <col min="12" max="12" width="15.625" style="77" hidden="1" customWidth="1"/>
    <col min="13" max="13" width="3.625" style="77" customWidth="1"/>
    <col min="14" max="16384" width="9" style="77"/>
  </cols>
  <sheetData>
    <row r="1" spans="1:12" ht="48.75" customHeight="1" thickBot="1" x14ac:dyDescent="0.3">
      <c r="A1" s="3276" t="str">
        <f>"14. Repartizarea valorii serviciilor de transport facturate în anul "&amp;'II.1-3'!H5&amp;", 
după natura mărfurilor transportate."</f>
        <v>14. Repartizarea valorii serviciilor de transport facturate în anul 2023, 
după natura mărfurilor transportate.</v>
      </c>
      <c r="B1" s="3276"/>
      <c r="C1" s="3276"/>
      <c r="D1" s="3277"/>
      <c r="K1" s="600"/>
      <c r="L1" s="600"/>
    </row>
    <row r="2" spans="1:12" ht="30" customHeight="1" x14ac:dyDescent="0.25">
      <c r="A2" s="3278" t="s">
        <v>10433</v>
      </c>
      <c r="B2" s="3278"/>
      <c r="C2" s="3278"/>
      <c r="D2" s="3279"/>
    </row>
    <row r="3" spans="1:12" ht="9" customHeight="1" thickBot="1" x14ac:dyDescent="0.3">
      <c r="A3" s="3280"/>
      <c r="B3" s="3280"/>
      <c r="C3" s="3280"/>
      <c r="D3" s="3281"/>
    </row>
    <row r="4" spans="1:12" ht="39.75" customHeight="1" x14ac:dyDescent="0.25">
      <c r="A4" s="3283" t="s">
        <v>5266</v>
      </c>
      <c r="B4" s="3155" t="s">
        <v>5085</v>
      </c>
      <c r="C4" s="3285" t="s">
        <v>5267</v>
      </c>
      <c r="D4" s="3286"/>
    </row>
    <row r="5" spans="1:12" ht="39.75" customHeight="1" x14ac:dyDescent="0.25">
      <c r="A5" s="3284"/>
      <c r="B5" s="3282"/>
      <c r="C5" s="491" t="s">
        <v>5268</v>
      </c>
      <c r="D5" s="1230" t="s">
        <v>5081</v>
      </c>
    </row>
    <row r="6" spans="1:12" ht="15.75" thickBot="1" x14ac:dyDescent="0.3">
      <c r="A6" s="1224" t="s">
        <v>443</v>
      </c>
      <c r="B6" s="1293" t="s">
        <v>120</v>
      </c>
      <c r="C6" s="1225">
        <v>1</v>
      </c>
      <c r="D6" s="1170">
        <v>2</v>
      </c>
    </row>
    <row r="7" spans="1:12" ht="20.25" customHeight="1" x14ac:dyDescent="0.25">
      <c r="A7" s="1288" t="s">
        <v>253</v>
      </c>
      <c r="B7" s="1264">
        <v>1</v>
      </c>
      <c r="C7" s="748">
        <f>SUM(C8:C52)</f>
        <v>0</v>
      </c>
      <c r="D7" s="749">
        <f>SUM(D8:D52)</f>
        <v>0</v>
      </c>
      <c r="F7" s="750">
        <f ca="1">L7</f>
        <v>0</v>
      </c>
      <c r="K7" s="745" t="s">
        <v>5269</v>
      </c>
      <c r="L7" s="746">
        <f ca="1">'II.7.'!AS20</f>
        <v>0</v>
      </c>
    </row>
    <row r="8" spans="1:12" ht="20.25" customHeight="1" x14ac:dyDescent="0.25">
      <c r="A8" s="1289" t="s">
        <v>122</v>
      </c>
      <c r="B8" s="1264">
        <v>2</v>
      </c>
      <c r="C8" s="389"/>
      <c r="D8" s="390"/>
    </row>
    <row r="9" spans="1:12" ht="20.25" customHeight="1" x14ac:dyDescent="0.25">
      <c r="A9" s="1290" t="s">
        <v>123</v>
      </c>
      <c r="B9" s="1264">
        <v>3</v>
      </c>
      <c r="C9" s="389"/>
      <c r="D9" s="390"/>
    </row>
    <row r="10" spans="1:12" ht="20.25" customHeight="1" x14ac:dyDescent="0.25">
      <c r="A10" s="1289" t="s">
        <v>254</v>
      </c>
      <c r="B10" s="1264">
        <v>4</v>
      </c>
      <c r="C10" s="389"/>
      <c r="D10" s="390"/>
    </row>
    <row r="11" spans="1:12" ht="20.25" customHeight="1" x14ac:dyDescent="0.25">
      <c r="A11" s="1289" t="s">
        <v>255</v>
      </c>
      <c r="B11" s="1264">
        <v>5</v>
      </c>
      <c r="C11" s="389"/>
      <c r="D11" s="390"/>
    </row>
    <row r="12" spans="1:12" ht="20.25" customHeight="1" x14ac:dyDescent="0.25">
      <c r="A12" s="1289" t="s">
        <v>125</v>
      </c>
      <c r="B12" s="1264">
        <v>6</v>
      </c>
      <c r="C12" s="389"/>
      <c r="D12" s="390"/>
    </row>
    <row r="13" spans="1:12" ht="20.25" customHeight="1" x14ac:dyDescent="0.25">
      <c r="A13" s="1289" t="s">
        <v>126</v>
      </c>
      <c r="B13" s="1264">
        <v>7</v>
      </c>
      <c r="C13" s="389"/>
      <c r="D13" s="390"/>
    </row>
    <row r="14" spans="1:12" ht="20.25" customHeight="1" x14ac:dyDescent="0.25">
      <c r="A14" s="1289" t="s">
        <v>127</v>
      </c>
      <c r="B14" s="1264">
        <v>8</v>
      </c>
      <c r="C14" s="389"/>
      <c r="D14" s="390"/>
    </row>
    <row r="15" spans="1:12" ht="20.25" customHeight="1" x14ac:dyDescent="0.25">
      <c r="A15" s="1289" t="s">
        <v>128</v>
      </c>
      <c r="B15" s="1264">
        <v>9</v>
      </c>
      <c r="C15" s="389"/>
      <c r="D15" s="390"/>
    </row>
    <row r="16" spans="1:12" ht="20.25" customHeight="1" x14ac:dyDescent="0.25">
      <c r="A16" s="1289" t="s">
        <v>129</v>
      </c>
      <c r="B16" s="1264">
        <v>10</v>
      </c>
      <c r="C16" s="389"/>
      <c r="D16" s="390"/>
    </row>
    <row r="17" spans="1:4" ht="20.25" customHeight="1" x14ac:dyDescent="0.25">
      <c r="A17" s="1289" t="s">
        <v>130</v>
      </c>
      <c r="B17" s="1264">
        <v>11</v>
      </c>
      <c r="C17" s="389"/>
      <c r="D17" s="390"/>
    </row>
    <row r="18" spans="1:4" ht="20.25" customHeight="1" x14ac:dyDescent="0.25">
      <c r="A18" s="1289" t="s">
        <v>131</v>
      </c>
      <c r="B18" s="1264">
        <v>12</v>
      </c>
      <c r="C18" s="389"/>
      <c r="D18" s="390"/>
    </row>
    <row r="19" spans="1:4" ht="20.25" customHeight="1" x14ac:dyDescent="0.25">
      <c r="A19" s="1289" t="s">
        <v>132</v>
      </c>
      <c r="B19" s="1264">
        <v>13</v>
      </c>
      <c r="C19" s="389"/>
      <c r="D19" s="390"/>
    </row>
    <row r="20" spans="1:4" ht="20.25" customHeight="1" x14ac:dyDescent="0.25">
      <c r="A20" s="1289" t="s">
        <v>133</v>
      </c>
      <c r="B20" s="1264">
        <v>14</v>
      </c>
      <c r="C20" s="389"/>
      <c r="D20" s="390"/>
    </row>
    <row r="21" spans="1:4" ht="20.25" customHeight="1" x14ac:dyDescent="0.25">
      <c r="A21" s="1289" t="s">
        <v>134</v>
      </c>
      <c r="B21" s="1264">
        <v>15</v>
      </c>
      <c r="C21" s="389"/>
      <c r="D21" s="390"/>
    </row>
    <row r="22" spans="1:4" ht="20.25" customHeight="1" x14ac:dyDescent="0.25">
      <c r="A22" s="1289" t="s">
        <v>135</v>
      </c>
      <c r="B22" s="1264">
        <v>16</v>
      </c>
      <c r="C22" s="389"/>
      <c r="D22" s="390"/>
    </row>
    <row r="23" spans="1:4" ht="20.25" customHeight="1" x14ac:dyDescent="0.25">
      <c r="A23" s="1289" t="s">
        <v>256</v>
      </c>
      <c r="B23" s="1264">
        <v>17</v>
      </c>
      <c r="C23" s="389"/>
      <c r="D23" s="390"/>
    </row>
    <row r="24" spans="1:4" ht="20.25" customHeight="1" x14ac:dyDescent="0.25">
      <c r="A24" s="1289" t="s">
        <v>137</v>
      </c>
      <c r="B24" s="1264">
        <v>18</v>
      </c>
      <c r="C24" s="389"/>
      <c r="D24" s="390"/>
    </row>
    <row r="25" spans="1:4" ht="20.25" customHeight="1" x14ac:dyDescent="0.25">
      <c r="A25" s="1289" t="s">
        <v>138</v>
      </c>
      <c r="B25" s="1264">
        <v>19</v>
      </c>
      <c r="C25" s="389"/>
      <c r="D25" s="390"/>
    </row>
    <row r="26" spans="1:4" ht="20.25" customHeight="1" x14ac:dyDescent="0.25">
      <c r="A26" s="1289" t="s">
        <v>139</v>
      </c>
      <c r="B26" s="1264">
        <v>20</v>
      </c>
      <c r="C26" s="389"/>
      <c r="D26" s="390"/>
    </row>
    <row r="27" spans="1:4" ht="20.25" customHeight="1" x14ac:dyDescent="0.25">
      <c r="A27" s="1289" t="s">
        <v>140</v>
      </c>
      <c r="B27" s="1264">
        <v>21</v>
      </c>
      <c r="C27" s="389"/>
      <c r="D27" s="390"/>
    </row>
    <row r="28" spans="1:4" ht="20.25" customHeight="1" x14ac:dyDescent="0.25">
      <c r="A28" s="1289" t="s">
        <v>141</v>
      </c>
      <c r="B28" s="1264">
        <v>22</v>
      </c>
      <c r="C28" s="389"/>
      <c r="D28" s="390"/>
    </row>
    <row r="29" spans="1:4" ht="20.25" customHeight="1" x14ac:dyDescent="0.25">
      <c r="A29" s="1289" t="s">
        <v>142</v>
      </c>
      <c r="B29" s="1264">
        <v>23</v>
      </c>
      <c r="C29" s="389"/>
      <c r="D29" s="390"/>
    </row>
    <row r="30" spans="1:4" ht="20.25" customHeight="1" x14ac:dyDescent="0.25">
      <c r="A30" s="1289" t="s">
        <v>143</v>
      </c>
      <c r="B30" s="1264">
        <v>24</v>
      </c>
      <c r="C30" s="389"/>
      <c r="D30" s="390"/>
    </row>
    <row r="31" spans="1:4" ht="20.25" customHeight="1" x14ac:dyDescent="0.25">
      <c r="A31" s="1289" t="s">
        <v>144</v>
      </c>
      <c r="B31" s="1264">
        <v>25</v>
      </c>
      <c r="C31" s="389"/>
      <c r="D31" s="390"/>
    </row>
    <row r="32" spans="1:4" ht="20.25" customHeight="1" x14ac:dyDescent="0.25">
      <c r="A32" s="1289" t="s">
        <v>145</v>
      </c>
      <c r="B32" s="1264">
        <v>26</v>
      </c>
      <c r="C32" s="389"/>
      <c r="D32" s="390"/>
    </row>
    <row r="33" spans="1:4" ht="20.25" customHeight="1" x14ac:dyDescent="0.25">
      <c r="A33" s="1289" t="s">
        <v>257</v>
      </c>
      <c r="B33" s="1264">
        <v>27</v>
      </c>
      <c r="C33" s="389"/>
      <c r="D33" s="390"/>
    </row>
    <row r="34" spans="1:4" ht="20.25" customHeight="1" x14ac:dyDescent="0.25">
      <c r="A34" s="1289" t="s">
        <v>147</v>
      </c>
      <c r="B34" s="1264">
        <v>28</v>
      </c>
      <c r="C34" s="389"/>
      <c r="D34" s="390"/>
    </row>
    <row r="35" spans="1:4" ht="30" x14ac:dyDescent="0.25">
      <c r="A35" s="1291" t="s">
        <v>148</v>
      </c>
      <c r="B35" s="1264">
        <v>29</v>
      </c>
      <c r="C35" s="389"/>
      <c r="D35" s="390"/>
    </row>
    <row r="36" spans="1:4" ht="20.25" customHeight="1" x14ac:dyDescent="0.25">
      <c r="A36" s="1289" t="s">
        <v>149</v>
      </c>
      <c r="B36" s="1264">
        <v>30</v>
      </c>
      <c r="C36" s="389"/>
      <c r="D36" s="390"/>
    </row>
    <row r="37" spans="1:4" ht="20.25" customHeight="1" x14ac:dyDescent="0.25">
      <c r="A37" s="1289" t="s">
        <v>150</v>
      </c>
      <c r="B37" s="1264">
        <v>31</v>
      </c>
      <c r="C37" s="389"/>
      <c r="D37" s="390"/>
    </row>
    <row r="38" spans="1:4" ht="20.25" customHeight="1" x14ac:dyDescent="0.25">
      <c r="A38" s="1289" t="s">
        <v>151</v>
      </c>
      <c r="B38" s="1264">
        <v>32</v>
      </c>
      <c r="C38" s="389"/>
      <c r="D38" s="390"/>
    </row>
    <row r="39" spans="1:4" ht="20.25" customHeight="1" x14ac:dyDescent="0.25">
      <c r="A39" s="1289" t="s">
        <v>152</v>
      </c>
      <c r="B39" s="1264">
        <v>33</v>
      </c>
      <c r="C39" s="389"/>
      <c r="D39" s="390"/>
    </row>
    <row r="40" spans="1:4" ht="20.25" customHeight="1" x14ac:dyDescent="0.25">
      <c r="A40" s="1289" t="s">
        <v>178</v>
      </c>
      <c r="B40" s="1264">
        <v>34</v>
      </c>
      <c r="C40" s="389"/>
      <c r="D40" s="390"/>
    </row>
    <row r="41" spans="1:4" ht="20.25" customHeight="1" x14ac:dyDescent="0.25">
      <c r="A41" s="1289" t="s">
        <v>154</v>
      </c>
      <c r="B41" s="1264">
        <v>35</v>
      </c>
      <c r="C41" s="389"/>
      <c r="D41" s="390"/>
    </row>
    <row r="42" spans="1:4" ht="20.25" customHeight="1" x14ac:dyDescent="0.25">
      <c r="A42" s="1289" t="s">
        <v>258</v>
      </c>
      <c r="B42" s="1264">
        <v>36</v>
      </c>
      <c r="C42" s="389"/>
      <c r="D42" s="390"/>
    </row>
    <row r="43" spans="1:4" ht="20.25" customHeight="1" x14ac:dyDescent="0.25">
      <c r="A43" s="1289" t="s">
        <v>156</v>
      </c>
      <c r="B43" s="1264">
        <v>37</v>
      </c>
      <c r="C43" s="389"/>
      <c r="D43" s="390"/>
    </row>
    <row r="44" spans="1:4" ht="20.25" customHeight="1" x14ac:dyDescent="0.25">
      <c r="A44" s="1289" t="s">
        <v>157</v>
      </c>
      <c r="B44" s="1264">
        <v>38</v>
      </c>
      <c r="C44" s="389"/>
      <c r="D44" s="390"/>
    </row>
    <row r="45" spans="1:4" ht="30" x14ac:dyDescent="0.25">
      <c r="A45" s="1291" t="s">
        <v>158</v>
      </c>
      <c r="B45" s="1264">
        <v>39</v>
      </c>
      <c r="C45" s="389"/>
      <c r="D45" s="390"/>
    </row>
    <row r="46" spans="1:4" ht="30" x14ac:dyDescent="0.25">
      <c r="A46" s="1291" t="s">
        <v>259</v>
      </c>
      <c r="B46" s="1264">
        <v>40</v>
      </c>
      <c r="C46" s="389"/>
      <c r="D46" s="390"/>
    </row>
    <row r="47" spans="1:4" ht="60" x14ac:dyDescent="0.25">
      <c r="A47" s="1291" t="s">
        <v>260</v>
      </c>
      <c r="B47" s="1264">
        <v>41</v>
      </c>
      <c r="C47" s="389"/>
      <c r="D47" s="390"/>
    </row>
    <row r="48" spans="1:4" ht="40.5" customHeight="1" x14ac:dyDescent="0.25">
      <c r="A48" s="1291" t="s">
        <v>261</v>
      </c>
      <c r="B48" s="1264">
        <v>42</v>
      </c>
      <c r="C48" s="389"/>
      <c r="D48" s="390"/>
    </row>
    <row r="49" spans="1:4" ht="20.25" customHeight="1" x14ac:dyDescent="0.25">
      <c r="A49" s="1289" t="s">
        <v>162</v>
      </c>
      <c r="B49" s="1264">
        <v>43</v>
      </c>
      <c r="C49" s="389"/>
      <c r="D49" s="390"/>
    </row>
    <row r="50" spans="1:4" ht="20.25" customHeight="1" x14ac:dyDescent="0.25">
      <c r="A50" s="1291" t="s">
        <v>164</v>
      </c>
      <c r="B50" s="1264">
        <v>44</v>
      </c>
      <c r="C50" s="389"/>
      <c r="D50" s="390"/>
    </row>
    <row r="51" spans="1:4" ht="19.5" customHeight="1" x14ac:dyDescent="0.25">
      <c r="A51" s="1289" t="s">
        <v>262</v>
      </c>
      <c r="B51" s="1264">
        <v>45</v>
      </c>
      <c r="C51" s="389"/>
      <c r="D51" s="390"/>
    </row>
    <row r="52" spans="1:4" ht="30.75" thickBot="1" x14ac:dyDescent="0.3">
      <c r="A52" s="1292" t="s">
        <v>263</v>
      </c>
      <c r="B52" s="1265">
        <v>46</v>
      </c>
      <c r="C52" s="391"/>
      <c r="D52" s="392"/>
    </row>
    <row r="54" spans="1:4" x14ac:dyDescent="0.25">
      <c r="A54" s="1227" t="s">
        <v>5504</v>
      </c>
      <c r="C54" s="1287"/>
      <c r="D54" s="1287"/>
    </row>
    <row r="55" spans="1:4" x14ac:dyDescent="0.25">
      <c r="A55" s="751" t="s">
        <v>10434</v>
      </c>
      <c r="C55" s="751"/>
      <c r="D55" s="751"/>
    </row>
    <row r="56" spans="1:4" x14ac:dyDescent="0.25">
      <c r="A56" s="751" t="s">
        <v>5506</v>
      </c>
      <c r="C56" s="751"/>
      <c r="D56" s="751"/>
    </row>
  </sheetData>
  <sheetProtection algorithmName="SHA-512" hashValue="pEYp/z91czirGOrNybjdBwn/2dbYjmQi4ehbZ2+AW+kKDIEUmKh8nMHy6pHCZ5tzQ2pHn7lT/HeypqOdwyErdQ==" saltValue="2fjXNxju0aBcRyqUQJwGyQ==" spinCount="100000" sheet="1" objects="1" scenarios="1"/>
  <mergeCells count="6">
    <mergeCell ref="A1:D1"/>
    <mergeCell ref="A2:D2"/>
    <mergeCell ref="A3:D3"/>
    <mergeCell ref="B4:B5"/>
    <mergeCell ref="A4:A5"/>
    <mergeCell ref="C4:D4"/>
  </mergeCells>
  <conditionalFormatting sqref="D9:D52">
    <cfRule type="cellIs" dxfId="239" priority="2" stopIfTrue="1" operator="notBetween">
      <formula>0</formula>
      <formula>D$7</formula>
    </cfRule>
    <cfRule type="expression" dxfId="238" priority="3" stopIfTrue="1">
      <formula>OR(AND($C9="",$D9&lt;&gt;""),AND($C9&lt;&gt;"",$D9=""))</formula>
    </cfRule>
  </conditionalFormatting>
  <conditionalFormatting sqref="D7">
    <cfRule type="expression" dxfId="237" priority="1">
      <formula>OR(D7&lt;0,D7&gt;100)</formula>
    </cfRule>
    <cfRule type="expression" dxfId="236" priority="4" stopIfTrue="1">
      <formula>AND(D7&lt;&gt;SUM(D8:D52),SUM(D8:D52)&gt;0)</formula>
    </cfRule>
  </conditionalFormatting>
  <conditionalFormatting sqref="C7">
    <cfRule type="expression" dxfId="235" priority="60" stopIfTrue="1">
      <formula>AND(OR(C7&lt;&gt;SUM(C8:C52),C7&lt;&gt;L7),SUM(C8:C52)&gt;0)</formula>
    </cfRule>
  </conditionalFormatting>
  <dataValidations count="4">
    <dataValidation type="whole" allowBlank="1" showInputMessage="1" showErrorMessage="1" errorTitle=" INS" error="Introduceti un număr pozitiv intre 0 şi 100!" sqref="D8 D65544 D131080 D196616 D262152 D327688 D393224 D458760 D524296 D589832 D655368 D720904 D786440 D851976 D917512 D983048" xr:uid="{00000000-0002-0000-0E00-000000000000}">
      <formula1>0</formula1>
      <formula2>100</formula2>
    </dataValidation>
    <dataValidation type="whole" operator="greaterThanOrEqual" allowBlank="1" showInputMessage="1" showErrorMessage="1" errorTitle=" INS" error="Introduceti o valoare fara zecimale. " sqref="C8:C52 C65544:C65588 C131080:C131124 C196616:C196660 C262152:C262196 C327688:C327732 C393224:C393268 C458760:C458804 C524296:C524340 C589832:C589876 C655368:C655412 C720904:C720948 C786440:C786484 C851976:C852020 C917512:C917556 C983048:C983092" xr:uid="{00000000-0002-0000-0E00-000001000000}">
      <formula1>0</formula1>
    </dataValidation>
    <dataValidation type="whole" allowBlank="1" showInputMessage="1" showErrorMessage="1" errorTitle="Eroare" error="Introduceti un număr pozitiv intre 0 şi 100!" sqref="D9:D52 D65545:D65588 D131081:D131124 D196617:D196660 D262153:D262196 D327689:D327732 D393225:D393268 D458761:D458804 D524297:D524340 D589833:D589876 D655369:D655412 D720905:D720948 D786441:D786484 D851977:D852020 D917513:D917556 D983049:D983092" xr:uid="{00000000-0002-0000-0E00-000002000000}">
      <formula1>0</formula1>
      <formula2>100</formula2>
    </dataValidation>
    <dataValidation type="custom" operator="equal" allowBlank="1" showInputMessage="1" showErrorMessage="1" errorTitle="Eroare!" error="Acest camp nu se completeaza._x000a_Tastati &quot;CANCEL&quot; pentru a continua." sqref="D7 D65543 D131079 D196615 D262151 D327687 D393223 D458759 D524295 D589831 D655367 D720903 D786439 D851975 D917511 D983047" xr:uid="{00000000-0002-0000-0E00-000003000000}">
      <formula1>"&lt;&gt;"""""</formula1>
    </dataValidation>
  </dataValidation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S73"/>
  <sheetViews>
    <sheetView workbookViewId="0">
      <selection activeCell="H3" sqref="H3"/>
    </sheetView>
  </sheetViews>
  <sheetFormatPr defaultColWidth="9" defaultRowHeight="15" x14ac:dyDescent="0.25"/>
  <cols>
    <col min="1" max="1" width="5" style="416" customWidth="1"/>
    <col min="2" max="2" width="8.5" style="416" customWidth="1"/>
    <col min="3" max="3" width="9" style="416" hidden="1" customWidth="1"/>
    <col min="4" max="4" width="9.375" style="416" hidden="1" customWidth="1"/>
    <col min="5" max="5" width="18.75" style="416" customWidth="1"/>
    <col min="6" max="10" width="20.75" style="416" customWidth="1"/>
    <col min="11" max="11" width="2.375" style="416" customWidth="1"/>
    <col min="12" max="12" width="13.75" style="416" customWidth="1"/>
    <col min="13" max="13" width="8" style="416" customWidth="1"/>
    <col min="14" max="14" width="3.625" style="416" customWidth="1"/>
    <col min="15" max="15" width="32.875" style="416" hidden="1" customWidth="1"/>
    <col min="16" max="16" width="15.125" style="416" hidden="1" customWidth="1"/>
    <col min="17" max="17" width="13.25" style="416" hidden="1" customWidth="1"/>
    <col min="18" max="18" width="3.625" style="416" customWidth="1"/>
    <col min="19" max="16384" width="9" style="416"/>
  </cols>
  <sheetData>
    <row r="1" spans="1:19" ht="30" customHeight="1" thickBot="1" x14ac:dyDescent="0.3">
      <c r="A1" s="439" t="s">
        <v>14817</v>
      </c>
      <c r="B1" s="461"/>
      <c r="C1" s="461"/>
      <c r="D1" s="461"/>
      <c r="E1" s="461"/>
      <c r="F1" s="441"/>
      <c r="G1" s="441"/>
      <c r="H1" s="441"/>
      <c r="I1" s="442"/>
      <c r="K1" s="431"/>
      <c r="L1" s="431"/>
      <c r="M1" s="431"/>
      <c r="N1" s="431"/>
      <c r="O1" s="600"/>
      <c r="P1" s="600"/>
      <c r="Q1" s="600"/>
      <c r="R1" s="431"/>
    </row>
    <row r="2" spans="1:19" ht="15.75" thickBot="1" x14ac:dyDescent="0.3">
      <c r="A2" s="449"/>
      <c r="B2" s="443"/>
      <c r="C2" s="443"/>
      <c r="D2" s="443"/>
      <c r="E2" s="443"/>
      <c r="F2" s="443"/>
      <c r="G2" s="443"/>
      <c r="H2" s="443"/>
      <c r="I2" s="463" t="s">
        <v>5270</v>
      </c>
      <c r="K2" s="431"/>
      <c r="L2" s="431"/>
      <c r="M2" s="431"/>
      <c r="N2" s="431"/>
      <c r="O2" s="431"/>
      <c r="P2" s="431"/>
      <c r="Q2" s="431"/>
      <c r="R2" s="431"/>
    </row>
    <row r="3" spans="1:19" ht="19.5" customHeight="1" thickBot="1" x14ac:dyDescent="0.3">
      <c r="A3" s="3287" t="s">
        <v>14818</v>
      </c>
      <c r="B3" s="3288"/>
      <c r="C3" s="3288"/>
      <c r="D3" s="3288"/>
      <c r="E3" s="3288"/>
      <c r="F3" s="3288"/>
      <c r="G3" s="3289"/>
      <c r="H3" s="1294"/>
      <c r="I3" s="752"/>
      <c r="K3" s="435"/>
      <c r="L3" s="435"/>
      <c r="M3" s="435"/>
      <c r="N3" s="431"/>
      <c r="O3" s="431"/>
      <c r="P3" s="431"/>
      <c r="Q3" s="431"/>
      <c r="R3" s="431"/>
    </row>
    <row r="4" spans="1:19" x14ac:dyDescent="0.25">
      <c r="A4" s="435"/>
      <c r="B4" s="435"/>
      <c r="C4" s="435"/>
      <c r="D4" s="435"/>
      <c r="E4" s="435"/>
      <c r="F4" s="435"/>
      <c r="G4" s="435"/>
      <c r="H4" s="462"/>
      <c r="I4" s="462"/>
      <c r="J4" s="753"/>
      <c r="K4" s="435"/>
      <c r="L4" s="435"/>
      <c r="M4" s="435"/>
      <c r="N4" s="431"/>
      <c r="O4" s="431"/>
      <c r="P4" s="431"/>
      <c r="Q4" s="431"/>
      <c r="R4" s="431"/>
    </row>
    <row r="5" spans="1:19" ht="75" customHeight="1" x14ac:dyDescent="0.25">
      <c r="A5" s="3223" t="s">
        <v>14819</v>
      </c>
      <c r="B5" s="3224"/>
      <c r="C5" s="3224"/>
      <c r="D5" s="3224"/>
      <c r="E5" s="3224"/>
      <c r="F5" s="3224"/>
      <c r="G5" s="3224"/>
      <c r="H5" s="3224"/>
      <c r="I5" s="3224"/>
      <c r="J5" s="3225"/>
      <c r="K5" s="686"/>
      <c r="L5" s="686"/>
      <c r="M5" s="686"/>
      <c r="N5" s="462"/>
      <c r="O5" s="462"/>
      <c r="P5" s="462"/>
      <c r="Q5" s="462"/>
      <c r="R5" s="462"/>
      <c r="S5" s="969"/>
    </row>
    <row r="6" spans="1:19" ht="30" customHeight="1" thickBot="1" x14ac:dyDescent="0.3">
      <c r="A6" s="754" t="s">
        <v>14820</v>
      </c>
      <c r="B6" s="443"/>
      <c r="C6" s="443"/>
      <c r="D6" s="443"/>
      <c r="E6" s="443"/>
      <c r="F6" s="443"/>
      <c r="G6" s="443"/>
      <c r="H6" s="443"/>
      <c r="I6" s="443"/>
      <c r="J6" s="444"/>
      <c r="K6" s="431"/>
      <c r="L6" s="431"/>
      <c r="M6" s="431"/>
      <c r="N6" s="431"/>
      <c r="O6" s="431"/>
      <c r="P6" s="431"/>
      <c r="Q6" s="431"/>
      <c r="R6" s="431"/>
    </row>
    <row r="7" spans="1:19" s="970" customFormat="1" ht="30" customHeight="1" x14ac:dyDescent="0.25">
      <c r="A7" s="3290" t="s">
        <v>5271</v>
      </c>
      <c r="B7" s="3155" t="s">
        <v>5272</v>
      </c>
      <c r="C7" s="3293"/>
      <c r="D7" s="2390"/>
      <c r="E7" s="3300" t="s">
        <v>9786</v>
      </c>
      <c r="F7" s="3155" t="s">
        <v>5273</v>
      </c>
      <c r="G7" s="3285" t="s">
        <v>5274</v>
      </c>
      <c r="H7" s="3296"/>
      <c r="I7" s="3297"/>
      <c r="J7" s="3298" t="s">
        <v>5275</v>
      </c>
      <c r="K7" s="755"/>
      <c r="L7" s="755"/>
      <c r="M7" s="436"/>
      <c r="N7" s="436"/>
      <c r="O7" s="436"/>
      <c r="P7" s="436"/>
      <c r="Q7" s="436"/>
      <c r="R7" s="436"/>
    </row>
    <row r="8" spans="1:19" s="970" customFormat="1" ht="72.75" customHeight="1" x14ac:dyDescent="0.25">
      <c r="A8" s="3291"/>
      <c r="B8" s="3292"/>
      <c r="C8" s="3294"/>
      <c r="D8" s="1434"/>
      <c r="E8" s="3301"/>
      <c r="F8" s="3295"/>
      <c r="G8" s="491" t="s">
        <v>267</v>
      </c>
      <c r="H8" s="491" t="s">
        <v>5276</v>
      </c>
      <c r="I8" s="491" t="s">
        <v>5277</v>
      </c>
      <c r="J8" s="3299"/>
      <c r="K8" s="755"/>
      <c r="L8" s="755"/>
      <c r="M8" s="436"/>
      <c r="N8" s="436"/>
      <c r="O8" s="436"/>
      <c r="P8" s="436"/>
      <c r="Q8" s="436"/>
      <c r="R8" s="436"/>
    </row>
    <row r="9" spans="1:19" ht="15.75" thickBot="1" x14ac:dyDescent="0.3">
      <c r="A9" s="756" t="s">
        <v>443</v>
      </c>
      <c r="B9" s="757" t="s">
        <v>120</v>
      </c>
      <c r="C9" s="758" t="s">
        <v>4249</v>
      </c>
      <c r="D9" s="1435" t="s">
        <v>4249</v>
      </c>
      <c r="E9" s="1433" t="s">
        <v>332</v>
      </c>
      <c r="F9" s="757">
        <v>1</v>
      </c>
      <c r="G9" s="757">
        <v>2</v>
      </c>
      <c r="H9" s="757">
        <v>3</v>
      </c>
      <c r="I9" s="757">
        <v>4</v>
      </c>
      <c r="J9" s="759">
        <v>5</v>
      </c>
      <c r="K9" s="431"/>
      <c r="L9" s="431"/>
      <c r="M9" s="431"/>
      <c r="N9" s="431"/>
      <c r="O9" s="431"/>
      <c r="P9" s="431"/>
      <c r="Q9" s="431"/>
      <c r="R9" s="431"/>
    </row>
    <row r="10" spans="1:19" ht="19.5" customHeight="1" x14ac:dyDescent="0.25">
      <c r="A10" s="1260">
        <v>1</v>
      </c>
      <c r="B10" s="760" t="s">
        <v>5278</v>
      </c>
      <c r="C10" s="761"/>
      <c r="D10" s="1436"/>
      <c r="E10" s="760"/>
      <c r="F10" s="829">
        <f t="shared" ref="F10:F52" si="0">G10+H10+I10</f>
        <v>0</v>
      </c>
      <c r="G10" s="829">
        <f>SUM(G11:G52)</f>
        <v>0</v>
      </c>
      <c r="H10" s="829">
        <f>SUM(H11:H52)</f>
        <v>0</v>
      </c>
      <c r="I10" s="829">
        <f>SUM(I11:I52)</f>
        <v>0</v>
      </c>
      <c r="J10" s="467">
        <f>SUM(J11:J52)</f>
        <v>0</v>
      </c>
      <c r="K10" s="431"/>
      <c r="L10" s="762">
        <f ca="1">P11</f>
        <v>0</v>
      </c>
      <c r="M10" s="431"/>
      <c r="N10" s="431"/>
      <c r="O10" s="763" t="s">
        <v>3980</v>
      </c>
      <c r="P10" s="764" t="str">
        <f>"Altele!Y5:Y46"</f>
        <v>Altele!Y5:Y46</v>
      </c>
      <c r="Q10" s="431"/>
      <c r="R10" s="431"/>
    </row>
    <row r="11" spans="1:19" ht="19.5" customHeight="1" x14ac:dyDescent="0.25">
      <c r="A11" s="1260">
        <v>2</v>
      </c>
      <c r="B11" s="765" t="str">
        <f>IF(OR(E11="",ISERROR(INDEX(Altele!X:X,MATCH(E11,Altele!Y:Y,0),))=TRUE),"",INDEX(Altele!X:X,MATCH(E11,Altele!Y:Y,0),))</f>
        <v/>
      </c>
      <c r="C11" s="766"/>
      <c r="D11" s="1437"/>
      <c r="E11" s="1432"/>
      <c r="F11" s="947">
        <f t="shared" si="0"/>
        <v>0</v>
      </c>
      <c r="G11" s="354"/>
      <c r="H11" s="354"/>
      <c r="I11" s="354"/>
      <c r="J11" s="355"/>
      <c r="K11" s="431"/>
      <c r="L11" s="431"/>
      <c r="M11" s="431"/>
      <c r="N11" s="431"/>
      <c r="O11" s="763" t="s">
        <v>5279</v>
      </c>
      <c r="P11" s="764">
        <f ca="1">'II.7.'!AS10</f>
        <v>0</v>
      </c>
      <c r="Q11" s="431"/>
      <c r="R11" s="431"/>
    </row>
    <row r="12" spans="1:19" ht="19.5" customHeight="1" x14ac:dyDescent="0.25">
      <c r="A12" s="1260">
        <v>3</v>
      </c>
      <c r="B12" s="765" t="str">
        <f>IF(OR(E12="",ISERROR(INDEX(Altele!X:X,MATCH(E12,Altele!Y:Y,0),))=TRUE),"",INDEX(Altele!X:X,MATCH(E12,Altele!Y:Y,0),))</f>
        <v/>
      </c>
      <c r="C12" s="767"/>
      <c r="D12" s="1437"/>
      <c r="E12" s="1432"/>
      <c r="F12" s="947">
        <f t="shared" si="0"/>
        <v>0</v>
      </c>
      <c r="G12" s="354"/>
      <c r="H12" s="354"/>
      <c r="I12" s="354"/>
      <c r="J12" s="355"/>
      <c r="K12" s="431"/>
      <c r="L12" s="431"/>
      <c r="M12" s="431"/>
      <c r="N12" s="431"/>
      <c r="O12" s="763" t="s">
        <v>5280</v>
      </c>
      <c r="P12" s="764">
        <f>'II.15.3-7'!D9</f>
        <v>0</v>
      </c>
      <c r="Q12" s="431"/>
      <c r="R12" s="431"/>
    </row>
    <row r="13" spans="1:19" ht="19.5" customHeight="1" x14ac:dyDescent="0.25">
      <c r="A13" s="1260">
        <v>4</v>
      </c>
      <c r="B13" s="765" t="str">
        <f>IF(OR(E13="",ISERROR(INDEX(Altele!X:X,MATCH(E13,Altele!Y:Y,0),))=TRUE),"",INDEX(Altele!X:X,MATCH(E13,Altele!Y:Y,0),))</f>
        <v/>
      </c>
      <c r="C13" s="767"/>
      <c r="D13" s="1437"/>
      <c r="E13" s="1432"/>
      <c r="F13" s="947">
        <f t="shared" si="0"/>
        <v>0</v>
      </c>
      <c r="G13" s="354"/>
      <c r="H13" s="354"/>
      <c r="I13" s="354"/>
      <c r="J13" s="355"/>
      <c r="K13" s="431"/>
      <c r="L13" s="431"/>
      <c r="M13" s="431"/>
      <c r="N13" s="431"/>
      <c r="O13" s="763" t="s">
        <v>5281</v>
      </c>
      <c r="P13" s="764">
        <f>'II.7.'!Q7</f>
        <v>0</v>
      </c>
      <c r="Q13" s="768" t="s">
        <v>5282</v>
      </c>
      <c r="R13" s="431"/>
    </row>
    <row r="14" spans="1:19" ht="19.5" customHeight="1" x14ac:dyDescent="0.25">
      <c r="A14" s="1260">
        <v>5</v>
      </c>
      <c r="B14" s="765" t="str">
        <f>IF(OR(E14="",ISERROR(INDEX(Altele!X:X,MATCH(E14,Altele!Y:Y,0),))=TRUE),"",INDEX(Altele!X:X,MATCH(E14,Altele!Y:Y,0),))</f>
        <v/>
      </c>
      <c r="C14" s="767"/>
      <c r="D14" s="1437"/>
      <c r="E14" s="1432"/>
      <c r="F14" s="947">
        <f t="shared" si="0"/>
        <v>0</v>
      </c>
      <c r="G14" s="354"/>
      <c r="H14" s="354"/>
      <c r="I14" s="354"/>
      <c r="J14" s="355"/>
      <c r="K14" s="431"/>
      <c r="L14" s="431"/>
      <c r="M14" s="431"/>
      <c r="N14" s="431"/>
      <c r="O14" s="431"/>
      <c r="P14" s="431"/>
      <c r="Q14" s="431"/>
      <c r="R14" s="431"/>
    </row>
    <row r="15" spans="1:19" ht="19.5" customHeight="1" x14ac:dyDescent="0.25">
      <c r="A15" s="1260">
        <v>6</v>
      </c>
      <c r="B15" s="765" t="str">
        <f>IF(OR(E15="",ISERROR(INDEX(Altele!X:X,MATCH(E15,Altele!Y:Y,0),))=TRUE),"",INDEX(Altele!X:X,MATCH(E15,Altele!Y:Y,0),))</f>
        <v/>
      </c>
      <c r="C15" s="767"/>
      <c r="D15" s="1437"/>
      <c r="E15" s="1432"/>
      <c r="F15" s="947">
        <f t="shared" si="0"/>
        <v>0</v>
      </c>
      <c r="G15" s="354"/>
      <c r="H15" s="354"/>
      <c r="I15" s="354"/>
      <c r="J15" s="355"/>
      <c r="K15" s="431"/>
      <c r="L15" s="431"/>
      <c r="M15" s="431"/>
      <c r="N15" s="431"/>
      <c r="O15" s="431"/>
      <c r="P15" s="431"/>
      <c r="Q15" s="431"/>
      <c r="R15" s="431"/>
    </row>
    <row r="16" spans="1:19" ht="19.5" customHeight="1" x14ac:dyDescent="0.25">
      <c r="A16" s="1260">
        <v>7</v>
      </c>
      <c r="B16" s="765" t="str">
        <f>IF(OR(E16="",ISERROR(INDEX(Altele!X:X,MATCH(E16,Altele!Y:Y,0),))=TRUE),"",INDEX(Altele!X:X,MATCH(E16,Altele!Y:Y,0),))</f>
        <v/>
      </c>
      <c r="C16" s="767"/>
      <c r="D16" s="1437"/>
      <c r="E16" s="1432"/>
      <c r="F16" s="947">
        <f t="shared" si="0"/>
        <v>0</v>
      </c>
      <c r="G16" s="354"/>
      <c r="H16" s="354"/>
      <c r="I16" s="354"/>
      <c r="J16" s="355"/>
      <c r="K16" s="431"/>
      <c r="L16" s="431"/>
      <c r="M16" s="431"/>
      <c r="N16" s="431"/>
      <c r="O16" s="431"/>
      <c r="P16" s="431"/>
      <c r="Q16" s="431"/>
      <c r="R16" s="431"/>
    </row>
    <row r="17" spans="1:18" ht="19.5" customHeight="1" x14ac:dyDescent="0.25">
      <c r="A17" s="1260">
        <v>8</v>
      </c>
      <c r="B17" s="765" t="str">
        <f>IF(OR(E17="",ISERROR(INDEX(Altele!X:X,MATCH(E17,Altele!Y:Y,0),))=TRUE),"",INDEX(Altele!X:X,MATCH(E17,Altele!Y:Y,0),))</f>
        <v/>
      </c>
      <c r="C17" s="767"/>
      <c r="D17" s="1437"/>
      <c r="E17" s="1432"/>
      <c r="F17" s="947">
        <f t="shared" si="0"/>
        <v>0</v>
      </c>
      <c r="G17" s="354"/>
      <c r="H17" s="354"/>
      <c r="I17" s="354"/>
      <c r="J17" s="355"/>
      <c r="K17" s="431"/>
      <c r="L17" s="431"/>
      <c r="M17" s="431"/>
      <c r="N17" s="431"/>
      <c r="O17" s="431"/>
      <c r="P17" s="431"/>
      <c r="Q17" s="431"/>
      <c r="R17" s="431"/>
    </row>
    <row r="18" spans="1:18" ht="19.5" customHeight="1" x14ac:dyDescent="0.25">
      <c r="A18" s="1260">
        <v>9</v>
      </c>
      <c r="B18" s="765" t="str">
        <f>IF(OR(E18="",ISERROR(INDEX(Altele!X:X,MATCH(E18,Altele!Y:Y,0),))=TRUE),"",INDEX(Altele!X:X,MATCH(E18,Altele!Y:Y,0),))</f>
        <v/>
      </c>
      <c r="C18" s="767"/>
      <c r="D18" s="1437"/>
      <c r="E18" s="1432"/>
      <c r="F18" s="947">
        <f t="shared" si="0"/>
        <v>0</v>
      </c>
      <c r="G18" s="354"/>
      <c r="H18" s="354"/>
      <c r="I18" s="354"/>
      <c r="J18" s="355"/>
      <c r="K18" s="431"/>
      <c r="L18" s="431"/>
      <c r="M18" s="431"/>
      <c r="N18" s="431"/>
      <c r="O18" s="431"/>
      <c r="P18" s="431"/>
      <c r="Q18" s="431"/>
      <c r="R18" s="431"/>
    </row>
    <row r="19" spans="1:18" ht="19.5" customHeight="1" x14ac:dyDescent="0.25">
      <c r="A19" s="1260">
        <v>10</v>
      </c>
      <c r="B19" s="765" t="str">
        <f>IF(OR(E19="",ISERROR(INDEX(Altele!X:X,MATCH(E19,Altele!Y:Y,0),))=TRUE),"",INDEX(Altele!X:X,MATCH(E19,Altele!Y:Y,0),))</f>
        <v/>
      </c>
      <c r="C19" s="767"/>
      <c r="D19" s="1437"/>
      <c r="E19" s="1432"/>
      <c r="F19" s="947">
        <f t="shared" si="0"/>
        <v>0</v>
      </c>
      <c r="G19" s="354"/>
      <c r="H19" s="354"/>
      <c r="I19" s="354"/>
      <c r="J19" s="355"/>
      <c r="K19" s="431"/>
      <c r="L19" s="431"/>
      <c r="M19" s="431"/>
      <c r="N19" s="431"/>
      <c r="O19" s="431"/>
      <c r="P19" s="431"/>
      <c r="Q19" s="431"/>
      <c r="R19" s="431"/>
    </row>
    <row r="20" spans="1:18" ht="19.5" customHeight="1" x14ac:dyDescent="0.25">
      <c r="A20" s="1260">
        <v>11</v>
      </c>
      <c r="B20" s="765" t="str">
        <f>IF(OR(E20="",ISERROR(INDEX(Altele!X:X,MATCH(E20,Altele!Y:Y,0),))=TRUE),"",INDEX(Altele!X:X,MATCH(E20,Altele!Y:Y,0),))</f>
        <v/>
      </c>
      <c r="C20" s="767"/>
      <c r="D20" s="1437"/>
      <c r="E20" s="1432"/>
      <c r="F20" s="947">
        <f t="shared" si="0"/>
        <v>0</v>
      </c>
      <c r="G20" s="354"/>
      <c r="H20" s="354"/>
      <c r="I20" s="354"/>
      <c r="J20" s="355"/>
      <c r="K20" s="431"/>
      <c r="L20" s="431"/>
      <c r="M20" s="431"/>
      <c r="N20" s="431"/>
      <c r="O20" s="431"/>
      <c r="P20" s="431"/>
      <c r="Q20" s="431"/>
      <c r="R20" s="431"/>
    </row>
    <row r="21" spans="1:18" ht="19.5" customHeight="1" x14ac:dyDescent="0.25">
      <c r="A21" s="1260">
        <v>12</v>
      </c>
      <c r="B21" s="765" t="str">
        <f>IF(OR(E21="",ISERROR(INDEX(Altele!X:X,MATCH(E21,Altele!Y:Y,0),))=TRUE),"",INDEX(Altele!X:X,MATCH(E21,Altele!Y:Y,0),))</f>
        <v/>
      </c>
      <c r="C21" s="767"/>
      <c r="D21" s="1437"/>
      <c r="E21" s="1432"/>
      <c r="F21" s="947">
        <f t="shared" si="0"/>
        <v>0</v>
      </c>
      <c r="G21" s="354"/>
      <c r="H21" s="354"/>
      <c r="I21" s="354"/>
      <c r="J21" s="355"/>
      <c r="K21" s="431"/>
      <c r="L21" s="431"/>
      <c r="M21" s="431"/>
      <c r="N21" s="431"/>
      <c r="O21" s="431"/>
      <c r="P21" s="431"/>
      <c r="Q21" s="431"/>
      <c r="R21" s="431"/>
    </row>
    <row r="22" spans="1:18" ht="19.5" customHeight="1" x14ac:dyDescent="0.25">
      <c r="A22" s="1260">
        <v>13</v>
      </c>
      <c r="B22" s="765" t="str">
        <f>IF(OR(E22="",ISERROR(INDEX(Altele!X:X,MATCH(E22,Altele!Y:Y,0),))=TRUE),"",INDEX(Altele!X:X,MATCH(E22,Altele!Y:Y,0),))</f>
        <v/>
      </c>
      <c r="C22" s="767"/>
      <c r="D22" s="1437"/>
      <c r="E22" s="1432"/>
      <c r="F22" s="947">
        <f t="shared" si="0"/>
        <v>0</v>
      </c>
      <c r="G22" s="354"/>
      <c r="H22" s="354"/>
      <c r="I22" s="354"/>
      <c r="J22" s="355"/>
      <c r="K22" s="431"/>
      <c r="L22" s="431"/>
      <c r="M22" s="431"/>
      <c r="N22" s="431"/>
      <c r="O22" s="431"/>
      <c r="P22" s="431"/>
      <c r="Q22" s="431"/>
      <c r="R22" s="431"/>
    </row>
    <row r="23" spans="1:18" ht="19.5" customHeight="1" x14ac:dyDescent="0.25">
      <c r="A23" s="1260">
        <v>14</v>
      </c>
      <c r="B23" s="765" t="str">
        <f>IF(OR(E23="",ISERROR(INDEX(Altele!X:X,MATCH(E23,Altele!Y:Y,0),))=TRUE),"",INDEX(Altele!X:X,MATCH(E23,Altele!Y:Y,0),))</f>
        <v/>
      </c>
      <c r="C23" s="767"/>
      <c r="D23" s="1437"/>
      <c r="E23" s="1432"/>
      <c r="F23" s="947">
        <f t="shared" si="0"/>
        <v>0</v>
      </c>
      <c r="G23" s="354"/>
      <c r="H23" s="354"/>
      <c r="I23" s="354"/>
      <c r="J23" s="355"/>
      <c r="K23" s="431"/>
      <c r="L23" s="431"/>
      <c r="M23" s="431"/>
      <c r="N23" s="431"/>
      <c r="O23" s="431"/>
      <c r="P23" s="431"/>
      <c r="Q23" s="431"/>
      <c r="R23" s="431"/>
    </row>
    <row r="24" spans="1:18" ht="19.5" customHeight="1" x14ac:dyDescent="0.25">
      <c r="A24" s="1260">
        <v>15</v>
      </c>
      <c r="B24" s="765" t="str">
        <f>IF(OR(E24="",ISERROR(INDEX(Altele!X:X,MATCH(E24,Altele!Y:Y,0),))=TRUE),"",INDEX(Altele!X:X,MATCH(E24,Altele!Y:Y,0),))</f>
        <v/>
      </c>
      <c r="C24" s="767"/>
      <c r="D24" s="1437"/>
      <c r="E24" s="1432"/>
      <c r="F24" s="947">
        <f t="shared" si="0"/>
        <v>0</v>
      </c>
      <c r="G24" s="354"/>
      <c r="H24" s="354"/>
      <c r="I24" s="354"/>
      <c r="J24" s="355"/>
      <c r="K24" s="431"/>
      <c r="L24" s="431"/>
      <c r="M24" s="431"/>
      <c r="N24" s="431"/>
      <c r="O24" s="431"/>
      <c r="P24" s="431"/>
      <c r="Q24" s="431"/>
      <c r="R24" s="431"/>
    </row>
    <row r="25" spans="1:18" ht="19.5" customHeight="1" x14ac:dyDescent="0.25">
      <c r="A25" s="1260">
        <v>16</v>
      </c>
      <c r="B25" s="765" t="str">
        <f>IF(OR(E25="",ISERROR(INDEX(Altele!X:X,MATCH(E25,Altele!Y:Y,0),))=TRUE),"",INDEX(Altele!X:X,MATCH(E25,Altele!Y:Y,0),))</f>
        <v/>
      </c>
      <c r="C25" s="767"/>
      <c r="D25" s="1437"/>
      <c r="E25" s="1432"/>
      <c r="F25" s="947">
        <f t="shared" si="0"/>
        <v>0</v>
      </c>
      <c r="G25" s="354"/>
      <c r="H25" s="354"/>
      <c r="I25" s="354"/>
      <c r="J25" s="355"/>
      <c r="K25" s="431"/>
      <c r="L25" s="431"/>
      <c r="M25" s="431"/>
      <c r="N25" s="431"/>
      <c r="O25" s="431"/>
      <c r="P25" s="431"/>
      <c r="Q25" s="431"/>
      <c r="R25" s="431"/>
    </row>
    <row r="26" spans="1:18" ht="19.5" customHeight="1" x14ac:dyDescent="0.25">
      <c r="A26" s="1260">
        <v>17</v>
      </c>
      <c r="B26" s="765" t="str">
        <f>IF(OR(E26="",ISERROR(INDEX(Altele!X:X,MATCH(E26,Altele!Y:Y,0),))=TRUE),"",INDEX(Altele!X:X,MATCH(E26,Altele!Y:Y,0),))</f>
        <v/>
      </c>
      <c r="C26" s="767"/>
      <c r="D26" s="1437"/>
      <c r="E26" s="1432"/>
      <c r="F26" s="947">
        <f t="shared" si="0"/>
        <v>0</v>
      </c>
      <c r="G26" s="354"/>
      <c r="H26" s="354"/>
      <c r="I26" s="354"/>
      <c r="J26" s="355"/>
      <c r="K26" s="431"/>
      <c r="L26" s="431"/>
      <c r="M26" s="431"/>
      <c r="N26" s="431"/>
      <c r="O26" s="431"/>
      <c r="P26" s="431"/>
      <c r="Q26" s="431"/>
      <c r="R26" s="431"/>
    </row>
    <row r="27" spans="1:18" ht="19.5" customHeight="1" x14ac:dyDescent="0.25">
      <c r="A27" s="1260">
        <v>18</v>
      </c>
      <c r="B27" s="765" t="str">
        <f>IF(OR(E27="",ISERROR(INDEX(Altele!X:X,MATCH(E27,Altele!Y:Y,0),))=TRUE),"",INDEX(Altele!X:X,MATCH(E27,Altele!Y:Y,0),))</f>
        <v/>
      </c>
      <c r="C27" s="767"/>
      <c r="D27" s="1437"/>
      <c r="E27" s="1432"/>
      <c r="F27" s="947">
        <f t="shared" si="0"/>
        <v>0</v>
      </c>
      <c r="G27" s="354"/>
      <c r="H27" s="354"/>
      <c r="I27" s="354"/>
      <c r="J27" s="355"/>
      <c r="K27" s="431"/>
      <c r="L27" s="431"/>
      <c r="M27" s="431"/>
      <c r="N27" s="431"/>
      <c r="O27" s="431"/>
      <c r="P27" s="431"/>
      <c r="Q27" s="431"/>
      <c r="R27" s="431"/>
    </row>
    <row r="28" spans="1:18" ht="19.5" customHeight="1" x14ac:dyDescent="0.25">
      <c r="A28" s="1260">
        <v>19</v>
      </c>
      <c r="B28" s="765" t="str">
        <f>IF(OR(E28="",ISERROR(INDEX(Altele!X:X,MATCH(E28,Altele!Y:Y,0),))=TRUE),"",INDEX(Altele!X:X,MATCH(E28,Altele!Y:Y,0),))</f>
        <v/>
      </c>
      <c r="C28" s="767"/>
      <c r="D28" s="1437"/>
      <c r="E28" s="1432"/>
      <c r="F28" s="947">
        <f t="shared" si="0"/>
        <v>0</v>
      </c>
      <c r="G28" s="354"/>
      <c r="H28" s="354"/>
      <c r="I28" s="354"/>
      <c r="J28" s="355"/>
      <c r="K28" s="431"/>
      <c r="L28" s="431"/>
      <c r="M28" s="431"/>
      <c r="N28" s="431"/>
      <c r="O28" s="431"/>
      <c r="P28" s="431"/>
      <c r="Q28" s="431"/>
      <c r="R28" s="431"/>
    </row>
    <row r="29" spans="1:18" ht="19.5" customHeight="1" x14ac:dyDescent="0.25">
      <c r="A29" s="1260">
        <v>20</v>
      </c>
      <c r="B29" s="765" t="str">
        <f>IF(OR(E29="",ISERROR(INDEX(Altele!X:X,MATCH(E29,Altele!Y:Y,0),))=TRUE),"",INDEX(Altele!X:X,MATCH(E29,Altele!Y:Y,0),))</f>
        <v/>
      </c>
      <c r="C29" s="767"/>
      <c r="D29" s="1437"/>
      <c r="E29" s="1432"/>
      <c r="F29" s="947">
        <f t="shared" si="0"/>
        <v>0</v>
      </c>
      <c r="G29" s="354"/>
      <c r="H29" s="354"/>
      <c r="I29" s="354"/>
      <c r="J29" s="355"/>
      <c r="K29" s="431"/>
      <c r="L29" s="431"/>
      <c r="M29" s="431"/>
      <c r="N29" s="431"/>
      <c r="O29" s="431"/>
      <c r="P29" s="431"/>
      <c r="Q29" s="431"/>
      <c r="R29" s="431"/>
    </row>
    <row r="30" spans="1:18" ht="19.5" customHeight="1" x14ac:dyDescent="0.25">
      <c r="A30" s="1260">
        <v>21</v>
      </c>
      <c r="B30" s="765" t="str">
        <f>IF(OR(E30="",ISERROR(INDEX(Altele!X:X,MATCH(E30,Altele!Y:Y,0),))=TRUE),"",INDEX(Altele!X:X,MATCH(E30,Altele!Y:Y,0),))</f>
        <v/>
      </c>
      <c r="C30" s="767"/>
      <c r="D30" s="1437"/>
      <c r="E30" s="1432"/>
      <c r="F30" s="947">
        <f t="shared" si="0"/>
        <v>0</v>
      </c>
      <c r="G30" s="354"/>
      <c r="H30" s="354"/>
      <c r="I30" s="354"/>
      <c r="J30" s="355"/>
      <c r="K30" s="431"/>
      <c r="L30" s="431"/>
      <c r="M30" s="431"/>
      <c r="N30" s="431"/>
      <c r="O30" s="431"/>
      <c r="P30" s="431"/>
      <c r="Q30" s="431"/>
      <c r="R30" s="431"/>
    </row>
    <row r="31" spans="1:18" ht="19.5" customHeight="1" x14ac:dyDescent="0.25">
      <c r="A31" s="1260">
        <v>22</v>
      </c>
      <c r="B31" s="765" t="str">
        <f>IF(OR(E31="",ISERROR(INDEX(Altele!X:X,MATCH(E31,Altele!Y:Y,0),))=TRUE),"",INDEX(Altele!X:X,MATCH(E31,Altele!Y:Y,0),))</f>
        <v/>
      </c>
      <c r="C31" s="767"/>
      <c r="D31" s="1437"/>
      <c r="E31" s="1432"/>
      <c r="F31" s="947">
        <f t="shared" si="0"/>
        <v>0</v>
      </c>
      <c r="G31" s="354"/>
      <c r="H31" s="354"/>
      <c r="I31" s="354"/>
      <c r="J31" s="355"/>
      <c r="K31" s="431"/>
      <c r="L31" s="431"/>
      <c r="M31" s="431"/>
      <c r="N31" s="431"/>
      <c r="O31" s="431"/>
      <c r="P31" s="431"/>
      <c r="Q31" s="431"/>
      <c r="R31" s="431"/>
    </row>
    <row r="32" spans="1:18" ht="19.5" customHeight="1" x14ac:dyDescent="0.25">
      <c r="A32" s="1260">
        <v>23</v>
      </c>
      <c r="B32" s="765" t="str">
        <f>IF(OR(E32="",ISERROR(INDEX(Altele!X:X,MATCH(E32,Altele!Y:Y,0),))=TRUE),"",INDEX(Altele!X:X,MATCH(E32,Altele!Y:Y,0),))</f>
        <v/>
      </c>
      <c r="C32" s="767"/>
      <c r="D32" s="1437"/>
      <c r="E32" s="1432"/>
      <c r="F32" s="947">
        <f t="shared" si="0"/>
        <v>0</v>
      </c>
      <c r="G32" s="354"/>
      <c r="H32" s="354"/>
      <c r="I32" s="354"/>
      <c r="J32" s="355"/>
      <c r="K32" s="431"/>
      <c r="L32" s="431"/>
      <c r="M32" s="431"/>
      <c r="N32" s="431"/>
      <c r="O32" s="431"/>
      <c r="P32" s="431"/>
      <c r="Q32" s="431"/>
      <c r="R32" s="431"/>
    </row>
    <row r="33" spans="1:18" ht="19.5" customHeight="1" x14ac:dyDescent="0.25">
      <c r="A33" s="1260">
        <v>24</v>
      </c>
      <c r="B33" s="765" t="str">
        <f>IF(OR(E33="",ISERROR(INDEX(Altele!X:X,MATCH(E33,Altele!Y:Y,0),))=TRUE),"",INDEX(Altele!X:X,MATCH(E33,Altele!Y:Y,0),))</f>
        <v/>
      </c>
      <c r="C33" s="767"/>
      <c r="D33" s="1437"/>
      <c r="E33" s="1432"/>
      <c r="F33" s="947">
        <f t="shared" si="0"/>
        <v>0</v>
      </c>
      <c r="G33" s="354"/>
      <c r="H33" s="354"/>
      <c r="I33" s="354"/>
      <c r="J33" s="355"/>
      <c r="K33" s="431"/>
      <c r="L33" s="431"/>
      <c r="M33" s="431"/>
      <c r="N33" s="431"/>
      <c r="O33" s="431"/>
      <c r="P33" s="431"/>
      <c r="Q33" s="431"/>
      <c r="R33" s="431"/>
    </row>
    <row r="34" spans="1:18" ht="19.5" customHeight="1" x14ac:dyDescent="0.25">
      <c r="A34" s="1260">
        <v>25</v>
      </c>
      <c r="B34" s="765" t="str">
        <f>IF(OR(E34="",ISERROR(INDEX(Altele!X:X,MATCH(E34,Altele!Y:Y,0),))=TRUE),"",INDEX(Altele!X:X,MATCH(E34,Altele!Y:Y,0),))</f>
        <v/>
      </c>
      <c r="C34" s="767"/>
      <c r="D34" s="1437"/>
      <c r="E34" s="1432"/>
      <c r="F34" s="947">
        <f t="shared" si="0"/>
        <v>0</v>
      </c>
      <c r="G34" s="354"/>
      <c r="H34" s="354"/>
      <c r="I34" s="354"/>
      <c r="J34" s="355"/>
      <c r="K34" s="431"/>
      <c r="L34" s="431"/>
      <c r="M34" s="431"/>
      <c r="N34" s="431"/>
      <c r="O34" s="431"/>
      <c r="P34" s="431"/>
      <c r="Q34" s="431"/>
      <c r="R34" s="431"/>
    </row>
    <row r="35" spans="1:18" ht="19.5" customHeight="1" x14ac:dyDescent="0.25">
      <c r="A35" s="1260">
        <v>26</v>
      </c>
      <c r="B35" s="765" t="str">
        <f>IF(OR(E35="",ISERROR(INDEX(Altele!X:X,MATCH(E35,Altele!Y:Y,0),))=TRUE),"",INDEX(Altele!X:X,MATCH(E35,Altele!Y:Y,0),))</f>
        <v/>
      </c>
      <c r="C35" s="767"/>
      <c r="D35" s="1437"/>
      <c r="E35" s="1432"/>
      <c r="F35" s="947">
        <f t="shared" si="0"/>
        <v>0</v>
      </c>
      <c r="G35" s="354"/>
      <c r="H35" s="354"/>
      <c r="I35" s="354"/>
      <c r="J35" s="355"/>
      <c r="K35" s="431"/>
      <c r="L35" s="431"/>
      <c r="M35" s="431"/>
      <c r="N35" s="431"/>
      <c r="O35" s="431"/>
      <c r="P35" s="431"/>
      <c r="Q35" s="431"/>
      <c r="R35" s="431"/>
    </row>
    <row r="36" spans="1:18" ht="19.5" customHeight="1" x14ac:dyDescent="0.25">
      <c r="A36" s="1260">
        <v>27</v>
      </c>
      <c r="B36" s="765" t="str">
        <f>IF(OR(E36="",ISERROR(INDEX(Altele!X:X,MATCH(E36,Altele!Y:Y,0),))=TRUE),"",INDEX(Altele!X:X,MATCH(E36,Altele!Y:Y,0),))</f>
        <v/>
      </c>
      <c r="C36" s="767"/>
      <c r="D36" s="1437"/>
      <c r="E36" s="1432"/>
      <c r="F36" s="947">
        <f t="shared" si="0"/>
        <v>0</v>
      </c>
      <c r="G36" s="354"/>
      <c r="H36" s="354"/>
      <c r="I36" s="354"/>
      <c r="J36" s="355"/>
      <c r="K36" s="431"/>
      <c r="L36" s="431"/>
      <c r="M36" s="431"/>
      <c r="N36" s="431"/>
      <c r="O36" s="431"/>
      <c r="P36" s="431"/>
      <c r="Q36" s="431"/>
      <c r="R36" s="431"/>
    </row>
    <row r="37" spans="1:18" ht="19.5" customHeight="1" x14ac:dyDescent="0.25">
      <c r="A37" s="1260">
        <v>28</v>
      </c>
      <c r="B37" s="765" t="str">
        <f>IF(OR(E37="",ISERROR(INDEX(Altele!X:X,MATCH(E37,Altele!Y:Y,0),))=TRUE),"",INDEX(Altele!X:X,MATCH(E37,Altele!Y:Y,0),))</f>
        <v/>
      </c>
      <c r="C37" s="767"/>
      <c r="D37" s="1437"/>
      <c r="E37" s="1432"/>
      <c r="F37" s="947">
        <f t="shared" si="0"/>
        <v>0</v>
      </c>
      <c r="G37" s="354"/>
      <c r="H37" s="354"/>
      <c r="I37" s="354"/>
      <c r="J37" s="355"/>
      <c r="K37" s="431"/>
      <c r="L37" s="431"/>
      <c r="M37" s="431"/>
      <c r="N37" s="431"/>
      <c r="O37" s="431"/>
      <c r="P37" s="431"/>
      <c r="Q37" s="431"/>
      <c r="R37" s="431"/>
    </row>
    <row r="38" spans="1:18" ht="19.5" customHeight="1" x14ac:dyDescent="0.25">
      <c r="A38" s="1260">
        <v>29</v>
      </c>
      <c r="B38" s="765" t="str">
        <f>IF(OR(E38="",ISERROR(INDEX(Altele!X:X,MATCH(E38,Altele!Y:Y,0),))=TRUE),"",INDEX(Altele!X:X,MATCH(E38,Altele!Y:Y,0),))</f>
        <v/>
      </c>
      <c r="C38" s="767"/>
      <c r="D38" s="1437"/>
      <c r="E38" s="1432"/>
      <c r="F38" s="947">
        <f t="shared" si="0"/>
        <v>0</v>
      </c>
      <c r="G38" s="354"/>
      <c r="H38" s="354"/>
      <c r="I38" s="354"/>
      <c r="J38" s="355"/>
      <c r="K38" s="431"/>
      <c r="L38" s="431"/>
      <c r="M38" s="431"/>
      <c r="N38" s="431"/>
      <c r="O38" s="431"/>
      <c r="P38" s="431"/>
      <c r="Q38" s="431"/>
      <c r="R38" s="431"/>
    </row>
    <row r="39" spans="1:18" ht="19.5" customHeight="1" x14ac:dyDescent="0.25">
      <c r="A39" s="1260">
        <v>30</v>
      </c>
      <c r="B39" s="765" t="str">
        <f>IF(OR(E39="",ISERROR(INDEX(Altele!X:X,MATCH(E39,Altele!Y:Y,0),))=TRUE),"",INDEX(Altele!X:X,MATCH(E39,Altele!Y:Y,0),))</f>
        <v/>
      </c>
      <c r="C39" s="767"/>
      <c r="D39" s="1437"/>
      <c r="E39" s="1432"/>
      <c r="F39" s="947">
        <f t="shared" si="0"/>
        <v>0</v>
      </c>
      <c r="G39" s="354"/>
      <c r="H39" s="354"/>
      <c r="I39" s="354"/>
      <c r="J39" s="355"/>
      <c r="K39" s="431"/>
      <c r="L39" s="431"/>
      <c r="M39" s="431"/>
      <c r="N39" s="431"/>
      <c r="O39" s="431"/>
      <c r="P39" s="431"/>
      <c r="Q39" s="431"/>
      <c r="R39" s="431"/>
    </row>
    <row r="40" spans="1:18" ht="19.5" customHeight="1" x14ac:dyDescent="0.25">
      <c r="A40" s="1260">
        <v>31</v>
      </c>
      <c r="B40" s="765" t="str">
        <f>IF(OR(E40="",ISERROR(INDEX(Altele!X:X,MATCH(E40,Altele!Y:Y,0),))=TRUE),"",INDEX(Altele!X:X,MATCH(E40,Altele!Y:Y,0),))</f>
        <v/>
      </c>
      <c r="C40" s="767"/>
      <c r="D40" s="1437"/>
      <c r="E40" s="1432"/>
      <c r="F40" s="947">
        <f t="shared" si="0"/>
        <v>0</v>
      </c>
      <c r="G40" s="354"/>
      <c r="H40" s="354"/>
      <c r="I40" s="354"/>
      <c r="J40" s="355"/>
      <c r="K40" s="431"/>
      <c r="L40" s="431"/>
      <c r="M40" s="431"/>
      <c r="N40" s="431"/>
      <c r="O40" s="431"/>
      <c r="P40" s="431"/>
      <c r="Q40" s="431"/>
      <c r="R40" s="431"/>
    </row>
    <row r="41" spans="1:18" ht="19.5" customHeight="1" x14ac:dyDescent="0.25">
      <c r="A41" s="1260">
        <v>32</v>
      </c>
      <c r="B41" s="765" t="str">
        <f>IF(OR(E41="",ISERROR(INDEX(Altele!X:X,MATCH(E41,Altele!Y:Y,0),))=TRUE),"",INDEX(Altele!X:X,MATCH(E41,Altele!Y:Y,0),))</f>
        <v/>
      </c>
      <c r="C41" s="767"/>
      <c r="D41" s="1437"/>
      <c r="E41" s="1432"/>
      <c r="F41" s="947">
        <f t="shared" si="0"/>
        <v>0</v>
      </c>
      <c r="G41" s="354"/>
      <c r="H41" s="354"/>
      <c r="I41" s="354"/>
      <c r="J41" s="355"/>
      <c r="K41" s="431"/>
      <c r="L41" s="431"/>
      <c r="M41" s="431"/>
      <c r="N41" s="431"/>
      <c r="O41" s="431"/>
      <c r="P41" s="431"/>
      <c r="Q41" s="431"/>
      <c r="R41" s="431"/>
    </row>
    <row r="42" spans="1:18" ht="19.5" customHeight="1" x14ac:dyDescent="0.25">
      <c r="A42" s="1260">
        <v>33</v>
      </c>
      <c r="B42" s="765" t="str">
        <f>IF(OR(E42="",ISERROR(INDEX(Altele!X:X,MATCH(E42,Altele!Y:Y,0),))=TRUE),"",INDEX(Altele!X:X,MATCH(E42,Altele!Y:Y,0),))</f>
        <v/>
      </c>
      <c r="C42" s="767"/>
      <c r="D42" s="1437"/>
      <c r="E42" s="1432"/>
      <c r="F42" s="947">
        <f t="shared" si="0"/>
        <v>0</v>
      </c>
      <c r="G42" s="354"/>
      <c r="H42" s="354"/>
      <c r="I42" s="354"/>
      <c r="J42" s="355"/>
      <c r="K42" s="431"/>
      <c r="L42" s="431"/>
      <c r="M42" s="431"/>
      <c r="N42" s="431"/>
      <c r="O42" s="431"/>
      <c r="P42" s="431"/>
      <c r="Q42" s="431"/>
      <c r="R42" s="431"/>
    </row>
    <row r="43" spans="1:18" ht="19.5" customHeight="1" x14ac:dyDescent="0.25">
      <c r="A43" s="1260">
        <v>34</v>
      </c>
      <c r="B43" s="765" t="str">
        <f>IF(OR(E43="",ISERROR(INDEX(Altele!X:X,MATCH(E43,Altele!Y:Y,0),))=TRUE),"",INDEX(Altele!X:X,MATCH(E43,Altele!Y:Y,0),))</f>
        <v/>
      </c>
      <c r="C43" s="767"/>
      <c r="D43" s="1437"/>
      <c r="E43" s="1432"/>
      <c r="F43" s="947">
        <f t="shared" si="0"/>
        <v>0</v>
      </c>
      <c r="G43" s="354"/>
      <c r="H43" s="354"/>
      <c r="I43" s="354"/>
      <c r="J43" s="355"/>
      <c r="K43" s="431"/>
      <c r="L43" s="431"/>
      <c r="M43" s="431"/>
      <c r="N43" s="431"/>
      <c r="O43" s="431"/>
      <c r="P43" s="431"/>
      <c r="Q43" s="431"/>
      <c r="R43" s="431"/>
    </row>
    <row r="44" spans="1:18" ht="19.5" customHeight="1" x14ac:dyDescent="0.25">
      <c r="A44" s="1260">
        <v>35</v>
      </c>
      <c r="B44" s="765" t="str">
        <f>IF(OR(E44="",ISERROR(INDEX(Altele!X:X,MATCH(E44,Altele!Y:Y,0),))=TRUE),"",INDEX(Altele!X:X,MATCH(E44,Altele!Y:Y,0),))</f>
        <v/>
      </c>
      <c r="C44" s="767"/>
      <c r="D44" s="1437"/>
      <c r="E44" s="1432"/>
      <c r="F44" s="947">
        <f t="shared" si="0"/>
        <v>0</v>
      </c>
      <c r="G44" s="354"/>
      <c r="H44" s="354"/>
      <c r="I44" s="354"/>
      <c r="J44" s="355"/>
      <c r="K44" s="431"/>
      <c r="L44" s="431"/>
      <c r="M44" s="431"/>
      <c r="N44" s="431"/>
      <c r="O44" s="431"/>
      <c r="P44" s="431"/>
      <c r="Q44" s="431"/>
      <c r="R44" s="431"/>
    </row>
    <row r="45" spans="1:18" ht="19.5" customHeight="1" x14ac:dyDescent="0.25">
      <c r="A45" s="1260">
        <v>36</v>
      </c>
      <c r="B45" s="765" t="str">
        <f>IF(OR(E45="",ISERROR(INDEX(Altele!X:X,MATCH(E45,Altele!Y:Y,0),))=TRUE),"",INDEX(Altele!X:X,MATCH(E45,Altele!Y:Y,0),))</f>
        <v/>
      </c>
      <c r="C45" s="767"/>
      <c r="D45" s="1437"/>
      <c r="E45" s="1432"/>
      <c r="F45" s="947">
        <f t="shared" si="0"/>
        <v>0</v>
      </c>
      <c r="G45" s="354"/>
      <c r="H45" s="354"/>
      <c r="I45" s="354"/>
      <c r="J45" s="355"/>
      <c r="K45" s="431"/>
      <c r="L45" s="431"/>
      <c r="M45" s="431"/>
      <c r="N45" s="431"/>
      <c r="O45" s="431"/>
      <c r="P45" s="431"/>
      <c r="Q45" s="431"/>
      <c r="R45" s="431"/>
    </row>
    <row r="46" spans="1:18" ht="19.5" customHeight="1" x14ac:dyDescent="0.25">
      <c r="A46" s="1260">
        <v>37</v>
      </c>
      <c r="B46" s="765" t="str">
        <f>IF(OR(E46="",ISERROR(INDEX(Altele!X:X,MATCH(E46,Altele!Y:Y,0),))=TRUE),"",INDEX(Altele!X:X,MATCH(E46,Altele!Y:Y,0),))</f>
        <v/>
      </c>
      <c r="C46" s="767"/>
      <c r="D46" s="1437"/>
      <c r="E46" s="1432"/>
      <c r="F46" s="947">
        <f t="shared" si="0"/>
        <v>0</v>
      </c>
      <c r="G46" s="354"/>
      <c r="H46" s="354"/>
      <c r="I46" s="354"/>
      <c r="J46" s="355"/>
      <c r="K46" s="431"/>
      <c r="L46" s="431"/>
      <c r="M46" s="431"/>
      <c r="N46" s="431"/>
      <c r="O46" s="431"/>
      <c r="P46" s="431"/>
      <c r="Q46" s="431"/>
      <c r="R46" s="431"/>
    </row>
    <row r="47" spans="1:18" ht="19.5" customHeight="1" x14ac:dyDescent="0.25">
      <c r="A47" s="1260">
        <v>38</v>
      </c>
      <c r="B47" s="765" t="str">
        <f>IF(OR(E47="",ISERROR(INDEX(Altele!X:X,MATCH(E47,Altele!Y:Y,0),))=TRUE),"",INDEX(Altele!X:X,MATCH(E47,Altele!Y:Y,0),))</f>
        <v/>
      </c>
      <c r="C47" s="767"/>
      <c r="D47" s="1437"/>
      <c r="E47" s="1432"/>
      <c r="F47" s="947">
        <f t="shared" si="0"/>
        <v>0</v>
      </c>
      <c r="G47" s="354"/>
      <c r="H47" s="354"/>
      <c r="I47" s="354"/>
      <c r="J47" s="355"/>
      <c r="K47" s="431"/>
      <c r="L47" s="431"/>
      <c r="M47" s="431"/>
      <c r="N47" s="431"/>
      <c r="O47" s="431"/>
      <c r="P47" s="431"/>
      <c r="Q47" s="431"/>
      <c r="R47" s="431"/>
    </row>
    <row r="48" spans="1:18" ht="19.5" customHeight="1" x14ac:dyDescent="0.25">
      <c r="A48" s="1260">
        <v>39</v>
      </c>
      <c r="B48" s="765" t="str">
        <f>IF(OR(E48="",ISERROR(INDEX(Altele!X:X,MATCH(E48,Altele!Y:Y,0),))=TRUE),"",INDEX(Altele!X:X,MATCH(E48,Altele!Y:Y,0),))</f>
        <v/>
      </c>
      <c r="C48" s="767"/>
      <c r="D48" s="1437"/>
      <c r="E48" s="1432"/>
      <c r="F48" s="947">
        <f t="shared" si="0"/>
        <v>0</v>
      </c>
      <c r="G48" s="354"/>
      <c r="H48" s="354"/>
      <c r="I48" s="354"/>
      <c r="J48" s="355"/>
      <c r="K48" s="431"/>
      <c r="L48" s="431"/>
      <c r="M48" s="431"/>
      <c r="N48" s="431"/>
      <c r="O48" s="431"/>
      <c r="P48" s="431"/>
      <c r="Q48" s="431"/>
      <c r="R48" s="431"/>
    </row>
    <row r="49" spans="1:18" ht="19.5" customHeight="1" x14ac:dyDescent="0.25">
      <c r="A49" s="1260">
        <v>40</v>
      </c>
      <c r="B49" s="765" t="str">
        <f>IF(OR(E49="",ISERROR(INDEX(Altele!X:X,MATCH(E49,Altele!Y:Y,0),))=TRUE),"",INDEX(Altele!X:X,MATCH(E49,Altele!Y:Y,0),))</f>
        <v/>
      </c>
      <c r="C49" s="767"/>
      <c r="D49" s="1437"/>
      <c r="E49" s="1432"/>
      <c r="F49" s="947">
        <f t="shared" si="0"/>
        <v>0</v>
      </c>
      <c r="G49" s="354"/>
      <c r="H49" s="354"/>
      <c r="I49" s="354"/>
      <c r="J49" s="355"/>
      <c r="K49" s="431"/>
      <c r="L49" s="431"/>
      <c r="M49" s="431"/>
      <c r="N49" s="431"/>
      <c r="O49" s="431"/>
      <c r="P49" s="431"/>
      <c r="Q49" s="431"/>
      <c r="R49" s="431"/>
    </row>
    <row r="50" spans="1:18" ht="19.5" customHeight="1" x14ac:dyDescent="0.25">
      <c r="A50" s="1260">
        <v>41</v>
      </c>
      <c r="B50" s="765" t="str">
        <f>IF(OR(E50="",ISERROR(INDEX(Altele!X:X,MATCH(E50,Altele!Y:Y,0),))=TRUE),"",INDEX(Altele!X:X,MATCH(E50,Altele!Y:Y,0),))</f>
        <v/>
      </c>
      <c r="C50" s="767"/>
      <c r="D50" s="1437"/>
      <c r="E50" s="1432"/>
      <c r="F50" s="947">
        <f t="shared" si="0"/>
        <v>0</v>
      </c>
      <c r="G50" s="354"/>
      <c r="H50" s="354"/>
      <c r="I50" s="354"/>
      <c r="J50" s="355"/>
      <c r="K50" s="431"/>
      <c r="L50" s="431"/>
      <c r="M50" s="431"/>
      <c r="N50" s="431"/>
      <c r="O50" s="431"/>
      <c r="P50" s="431"/>
      <c r="Q50" s="431"/>
      <c r="R50" s="431"/>
    </row>
    <row r="51" spans="1:18" ht="19.5" customHeight="1" x14ac:dyDescent="0.25">
      <c r="A51" s="1260">
        <v>42</v>
      </c>
      <c r="B51" s="765" t="str">
        <f>IF(OR(E51="",ISERROR(INDEX(Altele!X:X,MATCH(E51,Altele!Y:Y,0),))=TRUE),"",INDEX(Altele!X:X,MATCH(E51,Altele!Y:Y,0),))</f>
        <v/>
      </c>
      <c r="C51" s="767"/>
      <c r="D51" s="1437"/>
      <c r="E51" s="1432"/>
      <c r="F51" s="947">
        <f t="shared" si="0"/>
        <v>0</v>
      </c>
      <c r="G51" s="354"/>
      <c r="H51" s="354"/>
      <c r="I51" s="354"/>
      <c r="J51" s="355"/>
      <c r="K51" s="431"/>
      <c r="L51" s="431"/>
      <c r="M51" s="431"/>
      <c r="N51" s="431"/>
      <c r="O51" s="431"/>
      <c r="P51" s="431"/>
      <c r="Q51" s="431"/>
      <c r="R51" s="431"/>
    </row>
    <row r="52" spans="1:18" ht="19.5" customHeight="1" thickBot="1" x14ac:dyDescent="0.3">
      <c r="A52" s="2403">
        <v>43</v>
      </c>
      <c r="B52" s="2404" t="str">
        <f>IF(OR(E52="",ISERROR(INDEX(Altele!X:X,MATCH(E52,Altele!Y:Y,0),))=TRUE),"",INDEX(Altele!X:X,MATCH(E52,Altele!Y:Y,0),))</f>
        <v/>
      </c>
      <c r="C52" s="2405"/>
      <c r="D52" s="2406"/>
      <c r="E52" s="2407"/>
      <c r="F52" s="2408">
        <f t="shared" si="0"/>
        <v>0</v>
      </c>
      <c r="G52" s="2409"/>
      <c r="H52" s="2409"/>
      <c r="I52" s="2409"/>
      <c r="J52" s="2410"/>
      <c r="K52" s="431"/>
      <c r="L52" s="431"/>
      <c r="M52" s="431"/>
      <c r="N52" s="431"/>
      <c r="O52" s="431"/>
      <c r="P52" s="431"/>
      <c r="Q52" s="431"/>
      <c r="R52" s="431"/>
    </row>
    <row r="53" spans="1:18" ht="12.75" customHeight="1" x14ac:dyDescent="0.25">
      <c r="A53" s="2411"/>
      <c r="B53" s="2411"/>
      <c r="C53" s="2411"/>
      <c r="D53" s="2411"/>
      <c r="E53" s="2411"/>
      <c r="F53" s="2411"/>
      <c r="G53" s="2411"/>
      <c r="H53" s="2411"/>
      <c r="I53" s="2411"/>
      <c r="J53" s="2411"/>
      <c r="K53" s="431"/>
      <c r="L53" s="431"/>
      <c r="M53" s="431"/>
      <c r="N53" s="431"/>
      <c r="O53" s="431"/>
      <c r="P53" s="431"/>
      <c r="Q53" s="431"/>
      <c r="R53" s="431"/>
    </row>
    <row r="54" spans="1:18" ht="15" customHeight="1" x14ac:dyDescent="0.25">
      <c r="A54" s="769" t="s">
        <v>5515</v>
      </c>
      <c r="B54" s="772"/>
      <c r="C54" s="772"/>
      <c r="D54" s="772"/>
      <c r="E54" s="772"/>
      <c r="F54" s="772"/>
      <c r="G54" s="772"/>
      <c r="H54" s="772"/>
      <c r="I54" s="772"/>
      <c r="J54" s="772"/>
      <c r="K54" s="431"/>
      <c r="L54" s="431"/>
      <c r="M54" s="431"/>
      <c r="N54" s="431"/>
      <c r="O54" s="431"/>
      <c r="P54" s="431"/>
      <c r="Q54" s="431"/>
      <c r="R54" s="431"/>
    </row>
    <row r="55" spans="1:18" x14ac:dyDescent="0.25">
      <c r="A55" s="769" t="s">
        <v>5510</v>
      </c>
      <c r="B55" s="769"/>
      <c r="C55" s="769"/>
      <c r="D55" s="769"/>
      <c r="E55" s="769"/>
      <c r="F55" s="769"/>
      <c r="G55" s="769"/>
      <c r="H55" s="769"/>
      <c r="I55" s="769"/>
      <c r="J55" s="769"/>
      <c r="K55" s="431"/>
      <c r="L55" s="431"/>
      <c r="M55" s="431"/>
      <c r="N55" s="431"/>
      <c r="O55" s="431"/>
      <c r="P55" s="431"/>
      <c r="Q55" s="431"/>
      <c r="R55" s="431"/>
    </row>
    <row r="56" spans="1:18" x14ac:dyDescent="0.25">
      <c r="A56" s="769"/>
      <c r="B56" s="769"/>
      <c r="C56" s="769"/>
      <c r="D56" s="769"/>
      <c r="E56" s="769"/>
      <c r="F56" s="769"/>
      <c r="G56" s="769"/>
      <c r="H56" s="769"/>
      <c r="I56" s="769"/>
      <c r="J56" s="769"/>
      <c r="K56" s="431"/>
      <c r="L56" s="431"/>
      <c r="M56" s="431"/>
      <c r="N56" s="431"/>
      <c r="O56" s="431"/>
      <c r="P56" s="431"/>
      <c r="Q56" s="431"/>
      <c r="R56" s="431"/>
    </row>
    <row r="57" spans="1:18" x14ac:dyDescent="0.25">
      <c r="A57" s="770" t="s">
        <v>5199</v>
      </c>
      <c r="B57" s="771"/>
      <c r="C57" s="769"/>
      <c r="D57" s="769"/>
      <c r="E57" s="769"/>
      <c r="F57" s="769"/>
      <c r="G57" s="769"/>
      <c r="H57" s="769"/>
      <c r="I57" s="769"/>
      <c r="J57" s="769"/>
      <c r="K57" s="431"/>
      <c r="L57" s="431"/>
      <c r="M57" s="431"/>
      <c r="N57" s="431"/>
      <c r="O57" s="431"/>
      <c r="P57" s="431"/>
      <c r="Q57" s="431"/>
      <c r="R57" s="431"/>
    </row>
    <row r="58" spans="1:18" x14ac:dyDescent="0.25">
      <c r="A58" s="771" t="s">
        <v>5508</v>
      </c>
      <c r="B58" s="771"/>
      <c r="C58" s="769"/>
      <c r="D58" s="769"/>
      <c r="E58" s="769"/>
      <c r="F58" s="769"/>
      <c r="G58" s="769"/>
      <c r="H58" s="769"/>
      <c r="I58" s="769"/>
      <c r="J58" s="769"/>
      <c r="K58" s="431"/>
      <c r="L58" s="431"/>
      <c r="M58" s="431"/>
      <c r="N58" s="431"/>
      <c r="O58" s="431"/>
      <c r="P58" s="431"/>
      <c r="Q58" s="431"/>
      <c r="R58" s="431"/>
    </row>
    <row r="59" spans="1:18" x14ac:dyDescent="0.25">
      <c r="A59" s="771" t="s">
        <v>5509</v>
      </c>
      <c r="B59" s="771"/>
      <c r="C59" s="769"/>
      <c r="D59" s="769"/>
      <c r="E59" s="769"/>
      <c r="F59" s="769"/>
      <c r="G59" s="769"/>
      <c r="H59" s="769"/>
      <c r="I59" s="769"/>
      <c r="J59" s="769"/>
      <c r="K59" s="431"/>
      <c r="L59" s="431"/>
      <c r="M59" s="431"/>
      <c r="N59" s="431"/>
      <c r="O59" s="431"/>
      <c r="P59" s="431"/>
      <c r="Q59" s="431"/>
      <c r="R59" s="431"/>
    </row>
    <row r="60" spans="1:18" x14ac:dyDescent="0.25">
      <c r="A60" s="771" t="s">
        <v>5507</v>
      </c>
      <c r="B60" s="771"/>
      <c r="C60" s="769"/>
      <c r="D60" s="769"/>
      <c r="E60" s="769"/>
      <c r="F60" s="769"/>
      <c r="G60" s="769"/>
      <c r="H60" s="769"/>
      <c r="I60" s="769"/>
      <c r="J60" s="769"/>
      <c r="K60" s="431"/>
      <c r="L60" s="431"/>
      <c r="M60" s="431"/>
      <c r="N60" s="431"/>
      <c r="O60" s="431"/>
      <c r="P60" s="431"/>
      <c r="Q60" s="431"/>
      <c r="R60" s="431"/>
    </row>
    <row r="61" spans="1:18" x14ac:dyDescent="0.25">
      <c r="A61" s="431"/>
      <c r="B61" s="431"/>
      <c r="C61" s="431"/>
      <c r="D61" s="431"/>
      <c r="E61" s="431"/>
      <c r="F61" s="431"/>
      <c r="G61" s="431"/>
      <c r="H61" s="431"/>
      <c r="I61" s="431"/>
      <c r="J61" s="431"/>
      <c r="K61" s="431"/>
      <c r="L61" s="431"/>
      <c r="M61" s="431"/>
      <c r="N61" s="431"/>
      <c r="O61" s="431"/>
      <c r="P61" s="431"/>
      <c r="Q61" s="431"/>
      <c r="R61" s="431"/>
    </row>
    <row r="62" spans="1:18" x14ac:dyDescent="0.25">
      <c r="A62" s="431"/>
      <c r="B62" s="431"/>
      <c r="C62" s="431"/>
      <c r="D62" s="431"/>
      <c r="E62" s="431"/>
      <c r="F62" s="431"/>
      <c r="G62" s="431"/>
      <c r="H62" s="431"/>
      <c r="I62" s="431"/>
      <c r="J62" s="431"/>
      <c r="K62" s="431"/>
      <c r="L62" s="431"/>
      <c r="M62" s="431"/>
      <c r="N62" s="431"/>
      <c r="O62" s="431"/>
      <c r="P62" s="431"/>
      <c r="Q62" s="431"/>
      <c r="R62" s="431"/>
    </row>
    <row r="63" spans="1:18" x14ac:dyDescent="0.25">
      <c r="A63" s="431"/>
      <c r="B63" s="431"/>
      <c r="C63" s="431"/>
      <c r="D63" s="431"/>
      <c r="E63" s="431"/>
      <c r="F63" s="431"/>
      <c r="G63" s="431"/>
      <c r="H63" s="431"/>
      <c r="I63" s="431"/>
      <c r="J63" s="431"/>
      <c r="K63" s="431"/>
      <c r="L63" s="431"/>
      <c r="M63" s="431"/>
      <c r="N63" s="431"/>
      <c r="O63" s="431"/>
      <c r="P63" s="431"/>
      <c r="Q63" s="431"/>
      <c r="R63" s="431"/>
    </row>
    <row r="64" spans="1:18" x14ac:dyDescent="0.25">
      <c r="A64" s="431"/>
      <c r="B64" s="431"/>
      <c r="C64" s="431"/>
      <c r="D64" s="431"/>
      <c r="E64" s="431"/>
      <c r="F64" s="431"/>
      <c r="G64" s="431"/>
      <c r="H64" s="431"/>
      <c r="I64" s="431"/>
      <c r="J64" s="431"/>
      <c r="K64" s="431"/>
      <c r="L64" s="431"/>
      <c r="M64" s="431"/>
      <c r="N64" s="431"/>
      <c r="O64" s="431"/>
      <c r="P64" s="431"/>
      <c r="Q64" s="431"/>
      <c r="R64" s="431"/>
    </row>
    <row r="65" spans="1:18" x14ac:dyDescent="0.25">
      <c r="A65" s="431"/>
      <c r="B65" s="431"/>
      <c r="C65" s="431"/>
      <c r="D65" s="431"/>
      <c r="E65" s="431"/>
      <c r="F65" s="431"/>
      <c r="G65" s="431"/>
      <c r="H65" s="431"/>
      <c r="I65" s="431"/>
      <c r="J65" s="431"/>
      <c r="K65" s="431"/>
      <c r="L65" s="431"/>
      <c r="M65" s="431"/>
      <c r="N65" s="431"/>
      <c r="O65" s="431"/>
      <c r="P65" s="431"/>
      <c r="Q65" s="431"/>
      <c r="R65" s="431"/>
    </row>
    <row r="66" spans="1:18" x14ac:dyDescent="0.25">
      <c r="A66" s="431"/>
      <c r="B66" s="431"/>
      <c r="C66" s="431"/>
      <c r="D66" s="431"/>
      <c r="E66" s="431"/>
      <c r="F66" s="431"/>
      <c r="G66" s="431"/>
      <c r="H66" s="431"/>
      <c r="I66" s="431"/>
      <c r="J66" s="431"/>
      <c r="K66" s="431"/>
      <c r="L66" s="431"/>
      <c r="M66" s="431"/>
      <c r="N66" s="431"/>
      <c r="O66" s="431"/>
      <c r="P66" s="431"/>
      <c r="Q66" s="431"/>
      <c r="R66" s="431"/>
    </row>
    <row r="67" spans="1:18" x14ac:dyDescent="0.25">
      <c r="A67" s="431"/>
      <c r="B67" s="431"/>
      <c r="C67" s="431"/>
      <c r="D67" s="431"/>
      <c r="E67" s="431"/>
      <c r="F67" s="431"/>
      <c r="G67" s="431"/>
      <c r="H67" s="431"/>
      <c r="I67" s="431"/>
      <c r="J67" s="431"/>
      <c r="K67" s="431"/>
      <c r="L67" s="431"/>
      <c r="M67" s="431"/>
      <c r="N67" s="431"/>
      <c r="O67" s="431"/>
      <c r="P67" s="431"/>
      <c r="Q67" s="431"/>
      <c r="R67" s="431"/>
    </row>
    <row r="68" spans="1:18" x14ac:dyDescent="0.25">
      <c r="A68" s="431"/>
      <c r="B68" s="431"/>
      <c r="C68" s="431"/>
      <c r="D68" s="431"/>
      <c r="E68" s="431"/>
      <c r="F68" s="431"/>
      <c r="G68" s="431"/>
      <c r="H68" s="431"/>
      <c r="I68" s="431"/>
      <c r="J68" s="431"/>
      <c r="K68" s="431"/>
      <c r="L68" s="431"/>
      <c r="M68" s="431"/>
      <c r="N68" s="431"/>
      <c r="O68" s="431"/>
      <c r="P68" s="431"/>
      <c r="Q68" s="431"/>
      <c r="R68" s="431"/>
    </row>
    <row r="69" spans="1:18" x14ac:dyDescent="0.25">
      <c r="A69" s="431"/>
      <c r="B69" s="431"/>
      <c r="C69" s="431"/>
      <c r="D69" s="431"/>
      <c r="E69" s="431"/>
      <c r="F69" s="431"/>
      <c r="G69" s="431"/>
      <c r="H69" s="431"/>
      <c r="I69" s="431"/>
      <c r="J69" s="431"/>
      <c r="K69" s="431"/>
      <c r="L69" s="431"/>
      <c r="M69" s="431"/>
      <c r="N69" s="431"/>
      <c r="O69" s="431"/>
      <c r="P69" s="431"/>
      <c r="Q69" s="431"/>
      <c r="R69" s="431"/>
    </row>
    <row r="70" spans="1:18" x14ac:dyDescent="0.25">
      <c r="A70" s="431"/>
      <c r="B70" s="431"/>
      <c r="C70" s="431"/>
      <c r="D70" s="431"/>
      <c r="E70" s="431"/>
      <c r="F70" s="431"/>
      <c r="G70" s="431"/>
      <c r="H70" s="431"/>
      <c r="I70" s="431"/>
      <c r="J70" s="431"/>
      <c r="K70" s="431"/>
      <c r="L70" s="431"/>
      <c r="M70" s="431"/>
      <c r="N70" s="431"/>
      <c r="O70" s="431"/>
      <c r="P70" s="431"/>
      <c r="Q70" s="431"/>
      <c r="R70" s="431"/>
    </row>
    <row r="71" spans="1:18" x14ac:dyDescent="0.25">
      <c r="A71" s="431"/>
      <c r="B71" s="431"/>
      <c r="C71" s="431"/>
      <c r="D71" s="431"/>
      <c r="E71" s="431"/>
      <c r="F71" s="431"/>
      <c r="G71" s="431"/>
      <c r="H71" s="431"/>
      <c r="I71" s="431"/>
      <c r="J71" s="431"/>
      <c r="K71" s="431"/>
      <c r="L71" s="431"/>
      <c r="M71" s="431"/>
      <c r="N71" s="431"/>
      <c r="O71" s="431"/>
      <c r="P71" s="431"/>
      <c r="Q71" s="431"/>
      <c r="R71" s="431"/>
    </row>
    <row r="72" spans="1:18" x14ac:dyDescent="0.25">
      <c r="A72" s="431"/>
      <c r="B72" s="431"/>
      <c r="C72" s="431"/>
      <c r="D72" s="431"/>
      <c r="E72" s="431"/>
      <c r="F72" s="431"/>
      <c r="G72" s="431"/>
      <c r="H72" s="431"/>
      <c r="I72" s="431"/>
      <c r="J72" s="431"/>
      <c r="K72" s="431"/>
      <c r="L72" s="431"/>
      <c r="M72" s="431"/>
      <c r="N72" s="431"/>
      <c r="O72" s="431"/>
      <c r="P72" s="431"/>
      <c r="Q72" s="431"/>
      <c r="R72" s="431"/>
    </row>
    <row r="73" spans="1:18" x14ac:dyDescent="0.25">
      <c r="A73" s="431"/>
      <c r="B73" s="431"/>
      <c r="C73" s="431"/>
      <c r="D73" s="431"/>
      <c r="E73" s="431"/>
      <c r="F73" s="431"/>
      <c r="G73" s="431"/>
      <c r="H73" s="431"/>
      <c r="I73" s="431"/>
      <c r="J73" s="431"/>
      <c r="K73" s="431"/>
      <c r="L73" s="431"/>
      <c r="M73" s="431"/>
      <c r="N73" s="431"/>
      <c r="O73" s="431"/>
      <c r="P73" s="431"/>
      <c r="Q73" s="431"/>
      <c r="R73" s="431"/>
    </row>
  </sheetData>
  <mergeCells count="9">
    <mergeCell ref="A3:G3"/>
    <mergeCell ref="A5:J5"/>
    <mergeCell ref="A7:A8"/>
    <mergeCell ref="B7:B8"/>
    <mergeCell ref="C7:C8"/>
    <mergeCell ref="F7:F8"/>
    <mergeCell ref="G7:I7"/>
    <mergeCell ref="J7:J8"/>
    <mergeCell ref="E7:E8"/>
  </mergeCells>
  <conditionalFormatting sqref="G11:I18 G48:I52">
    <cfRule type="cellIs" dxfId="234" priority="4" stopIfTrue="1" operator="greaterThan">
      <formula>$F11</formula>
    </cfRule>
  </conditionalFormatting>
  <conditionalFormatting sqref="F10">
    <cfRule type="expression" dxfId="233" priority="5" stopIfTrue="1">
      <formula>NOT(AND($F$10=SUM(F11:F52),$F$10=$G$10+$H$10+$I$10))</formula>
    </cfRule>
  </conditionalFormatting>
  <conditionalFormatting sqref="G10:J10">
    <cfRule type="expression" dxfId="232" priority="6" stopIfTrue="1">
      <formula>G10&lt;&gt;SUM(G11:G52)</formula>
    </cfRule>
  </conditionalFormatting>
  <conditionalFormatting sqref="J11:J18 J48:J52">
    <cfRule type="expression" dxfId="231" priority="7" stopIfTrue="1">
      <formula>AND(D11&lt;&gt;"",J11="")</formula>
    </cfRule>
  </conditionalFormatting>
  <conditionalFormatting sqref="D48:E52 D11:E18">
    <cfRule type="expression" dxfId="230" priority="8" stopIfTrue="1">
      <formula>COUNTIF($D$11:$E$52,D11)&gt;1</formula>
    </cfRule>
  </conditionalFormatting>
  <conditionalFormatting sqref="G19:I47">
    <cfRule type="cellIs" dxfId="229" priority="1" stopIfTrue="1" operator="greaterThan">
      <formula>$F19</formula>
    </cfRule>
  </conditionalFormatting>
  <conditionalFormatting sqref="J19:J47">
    <cfRule type="expression" dxfId="228" priority="2" stopIfTrue="1">
      <formula>AND(D19&lt;&gt;"",J19="")</formula>
    </cfRule>
  </conditionalFormatting>
  <conditionalFormatting sqref="D19:E47">
    <cfRule type="expression" dxfId="227" priority="3" stopIfTrue="1">
      <formula>COUNTIF($D$11:$E$52,D19)&gt;1</formula>
    </cfRule>
  </conditionalFormatting>
  <dataValidations count="4">
    <dataValidation type="list" allowBlank="1" showInputMessage="1" showErrorMessage="1" errorTitle="INS" error="Alege din lista derulanta." sqref="D11:E52" xr:uid="{00000000-0002-0000-0F00-000000000000}">
      <formula1>INDIRECT($P$10)</formula1>
    </dataValidation>
    <dataValidation type="whole" allowBlank="1" showInputMessage="1" showErrorMessage="1" errorTitle="Eroare!!!!!" error="Introduceti un numar inter 0 si 999999999" sqref="H3:H4 I4" xr:uid="{00000000-0002-0000-0F00-000001000000}">
      <formula1>0</formula1>
      <formula2>999999999</formula2>
    </dataValidation>
    <dataValidation type="whole" operator="greaterThanOrEqual" allowBlank="1" showInputMessage="1" showErrorMessage="1" errorTitle="EROARE!!!" error="Introduiceti numar" sqref="F10:J52" xr:uid="{00000000-0002-0000-0F00-000002000000}">
      <formula1>0</formula1>
    </dataValidation>
    <dataValidation type="custom" allowBlank="1" showInputMessage="1" errorTitle="Eroare!" error="Acest camp nu se completeaza!_x000a_Pentru a continua apasati butonul &quot;CANCEL&quot;" sqref="P13" xr:uid="{00000000-0002-0000-0F00-000003000000}">
      <formula1>"&lt;&gt;"""""</formula1>
    </dataValidation>
  </dataValidations>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L59"/>
  <sheetViews>
    <sheetView workbookViewId="0">
      <selection activeCell="C11" sqref="C11"/>
    </sheetView>
  </sheetViews>
  <sheetFormatPr defaultColWidth="9" defaultRowHeight="15" x14ac:dyDescent="0.25"/>
  <cols>
    <col min="1" max="1" width="60.75" style="77" customWidth="1"/>
    <col min="2" max="2" width="5.5" style="77" customWidth="1"/>
    <col min="3" max="6" width="18.125" style="77" customWidth="1"/>
    <col min="7" max="7" width="20.25" style="77" customWidth="1"/>
    <col min="8" max="8" width="3.625" style="77" customWidth="1"/>
    <col min="9" max="9" width="34.25" style="77" hidden="1" customWidth="1"/>
    <col min="10" max="10" width="15.625" style="77" hidden="1" customWidth="1"/>
    <col min="11" max="11" width="3.625" style="77" customWidth="1"/>
    <col min="12" max="16384" width="9" style="77"/>
  </cols>
  <sheetData>
    <row r="1" spans="1:12" ht="15.75" thickBot="1" x14ac:dyDescent="0.3">
      <c r="I1" s="600"/>
      <c r="J1" s="600"/>
    </row>
    <row r="2" spans="1:12" ht="12.75" hidden="1" customHeight="1" x14ac:dyDescent="0.25">
      <c r="A2" s="464"/>
      <c r="B2" s="431"/>
      <c r="C2" s="464"/>
      <c r="D2" s="464"/>
      <c r="E2" s="475"/>
      <c r="F2" s="475"/>
      <c r="G2" s="475"/>
      <c r="H2" s="475"/>
      <c r="I2" s="475"/>
      <c r="J2" s="475"/>
      <c r="K2" s="773"/>
      <c r="L2" s="773"/>
    </row>
    <row r="3" spans="1:12" ht="25.5" hidden="1" customHeight="1" x14ac:dyDescent="0.25">
      <c r="A3" s="464"/>
      <c r="B3" s="464"/>
      <c r="C3" s="464"/>
      <c r="D3" s="464"/>
      <c r="E3" s="475"/>
      <c r="F3" s="475"/>
      <c r="G3" s="475"/>
      <c r="H3" s="475"/>
      <c r="I3" s="475"/>
      <c r="J3" s="475"/>
      <c r="K3" s="773"/>
      <c r="L3" s="773"/>
    </row>
    <row r="4" spans="1:12" ht="51" customHeight="1" x14ac:dyDescent="0.25">
      <c r="A4" s="3268" t="str">
        <f>"15.3. Structura lucrărilor de construcții realizate în antrepriză în anul "&amp;'II.1-3'!H5&amp;", 
pe categorii de obiecte şi lucrări - fără TVA -"</f>
        <v>15.3. Structura lucrărilor de construcții realizate în antrepriză în anul 2023, 
pe categorii de obiecte şi lucrări - fără TVA -</v>
      </c>
      <c r="B4" s="3269"/>
      <c r="C4" s="3269"/>
      <c r="D4" s="3270"/>
      <c r="E4" s="475"/>
      <c r="F4" s="475"/>
      <c r="G4" s="475"/>
      <c r="H4" s="475"/>
      <c r="I4" s="475"/>
      <c r="J4" s="475"/>
      <c r="K4" s="773"/>
      <c r="L4" s="773"/>
    </row>
    <row r="5" spans="1:12" ht="15.75" thickBot="1" x14ac:dyDescent="0.3">
      <c r="A5" s="3308" t="s">
        <v>5079</v>
      </c>
      <c r="B5" s="3309"/>
      <c r="C5" s="3309"/>
      <c r="D5" s="3310"/>
    </row>
    <row r="6" spans="1:12" s="475" customFormat="1" ht="30.75" customHeight="1" x14ac:dyDescent="0.25">
      <c r="A6" s="3304" t="s">
        <v>5283</v>
      </c>
      <c r="B6" s="3155" t="s">
        <v>5085</v>
      </c>
      <c r="C6" s="3306" t="s">
        <v>5284</v>
      </c>
      <c r="D6" s="3307"/>
    </row>
    <row r="7" spans="1:12" s="475" customFormat="1" ht="45" customHeight="1" x14ac:dyDescent="0.25">
      <c r="A7" s="3305"/>
      <c r="B7" s="3295"/>
      <c r="C7" s="774" t="s">
        <v>9392</v>
      </c>
      <c r="D7" s="775" t="s">
        <v>9391</v>
      </c>
    </row>
    <row r="8" spans="1:12" s="429" customFormat="1" ht="15.75" customHeight="1" thickBot="1" x14ac:dyDescent="0.3">
      <c r="A8" s="1298" t="s">
        <v>443</v>
      </c>
      <c r="B8" s="1299" t="s">
        <v>120</v>
      </c>
      <c r="C8" s="1300">
        <v>1</v>
      </c>
      <c r="D8" s="1301">
        <v>2</v>
      </c>
    </row>
    <row r="9" spans="1:12" ht="19.5" customHeight="1" x14ac:dyDescent="0.25">
      <c r="A9" s="1272" t="s">
        <v>5285</v>
      </c>
      <c r="B9" s="1264">
        <v>1</v>
      </c>
      <c r="C9" s="829">
        <f>C10+C14+C22+C29+C32+C33</f>
        <v>0</v>
      </c>
      <c r="D9" s="467">
        <f>D10+D14+D22+D29+D32+D33</f>
        <v>0</v>
      </c>
    </row>
    <row r="10" spans="1:12" ht="19.5" customHeight="1" x14ac:dyDescent="0.25">
      <c r="A10" s="1272" t="s">
        <v>5286</v>
      </c>
      <c r="B10" s="1264">
        <v>2</v>
      </c>
      <c r="C10" s="948">
        <f>C11+C12+C13</f>
        <v>0</v>
      </c>
      <c r="D10" s="468">
        <f>D11+D12+D13</f>
        <v>0</v>
      </c>
    </row>
    <row r="11" spans="1:12" ht="19.5" customHeight="1" x14ac:dyDescent="0.25">
      <c r="A11" s="1267" t="s">
        <v>289</v>
      </c>
      <c r="B11" s="1264">
        <v>3</v>
      </c>
      <c r="C11" s="322"/>
      <c r="D11" s="866"/>
    </row>
    <row r="12" spans="1:12" ht="19.5" customHeight="1" x14ac:dyDescent="0.25">
      <c r="A12" s="1267" t="s">
        <v>290</v>
      </c>
      <c r="B12" s="1264">
        <v>4</v>
      </c>
      <c r="C12" s="322"/>
      <c r="D12" s="866"/>
    </row>
    <row r="13" spans="1:12" ht="19.5" customHeight="1" x14ac:dyDescent="0.25">
      <c r="A13" s="1267" t="s">
        <v>291</v>
      </c>
      <c r="B13" s="1264">
        <v>5</v>
      </c>
      <c r="C13" s="322"/>
      <c r="D13" s="866"/>
    </row>
    <row r="14" spans="1:12" ht="19.5" customHeight="1" x14ac:dyDescent="0.25">
      <c r="A14" s="1272" t="s">
        <v>5287</v>
      </c>
      <c r="B14" s="1264">
        <v>6</v>
      </c>
      <c r="C14" s="948">
        <f>C15+C16+C17+C18+C19+C20+C21</f>
        <v>0</v>
      </c>
      <c r="D14" s="468">
        <f>D15+D16+D17+D18+D19+D20+D21</f>
        <v>0</v>
      </c>
    </row>
    <row r="15" spans="1:12" ht="19.5" customHeight="1" x14ac:dyDescent="0.25">
      <c r="A15" s="1267" t="s">
        <v>293</v>
      </c>
      <c r="B15" s="1264">
        <v>7</v>
      </c>
      <c r="C15" s="322"/>
      <c r="D15" s="866"/>
    </row>
    <row r="16" spans="1:12" ht="19.5" customHeight="1" x14ac:dyDescent="0.25">
      <c r="A16" s="1267" t="s">
        <v>294</v>
      </c>
      <c r="B16" s="1264">
        <v>8</v>
      </c>
      <c r="C16" s="322"/>
      <c r="D16" s="866"/>
    </row>
    <row r="17" spans="1:4" ht="19.5" customHeight="1" x14ac:dyDescent="0.25">
      <c r="A17" s="1267" t="s">
        <v>295</v>
      </c>
      <c r="B17" s="1264">
        <v>9</v>
      </c>
      <c r="C17" s="322"/>
      <c r="D17" s="866"/>
    </row>
    <row r="18" spans="1:4" ht="19.5" customHeight="1" x14ac:dyDescent="0.25">
      <c r="A18" s="1132" t="s">
        <v>296</v>
      </c>
      <c r="B18" s="1264">
        <v>10</v>
      </c>
      <c r="C18" s="322"/>
      <c r="D18" s="866"/>
    </row>
    <row r="19" spans="1:4" ht="19.5" customHeight="1" x14ac:dyDescent="0.25">
      <c r="A19" s="1267" t="s">
        <v>11275</v>
      </c>
      <c r="B19" s="1264">
        <v>11</v>
      </c>
      <c r="C19" s="322"/>
      <c r="D19" s="866"/>
    </row>
    <row r="20" spans="1:4" ht="19.5" customHeight="1" x14ac:dyDescent="0.25">
      <c r="A20" s="1267" t="s">
        <v>298</v>
      </c>
      <c r="B20" s="1264">
        <v>12</v>
      </c>
      <c r="C20" s="322"/>
      <c r="D20" s="866"/>
    </row>
    <row r="21" spans="1:4" ht="19.5" customHeight="1" x14ac:dyDescent="0.25">
      <c r="A21" s="1267" t="s">
        <v>11276</v>
      </c>
      <c r="B21" s="1264">
        <v>13</v>
      </c>
      <c r="C21" s="322"/>
      <c r="D21" s="866"/>
    </row>
    <row r="22" spans="1:4" ht="19.5" customHeight="1" x14ac:dyDescent="0.25">
      <c r="A22" s="1272" t="s">
        <v>9743</v>
      </c>
      <c r="B22" s="1264">
        <v>14</v>
      </c>
      <c r="C22" s="948">
        <f>C23+C25+C26+C27+C28</f>
        <v>0</v>
      </c>
      <c r="D22" s="468">
        <f>D23+D25+D26+D27+D28</f>
        <v>0</v>
      </c>
    </row>
    <row r="23" spans="1:4" ht="19.5" customHeight="1" x14ac:dyDescent="0.25">
      <c r="A23" s="1267" t="s">
        <v>301</v>
      </c>
      <c r="B23" s="1264">
        <v>15</v>
      </c>
      <c r="C23" s="354"/>
      <c r="D23" s="355"/>
    </row>
    <row r="24" spans="1:4" ht="19.5" customHeight="1" x14ac:dyDescent="0.25">
      <c r="A24" s="1267" t="s">
        <v>11378</v>
      </c>
      <c r="B24" s="1264">
        <v>16</v>
      </c>
      <c r="C24" s="354"/>
      <c r="D24" s="355"/>
    </row>
    <row r="25" spans="1:4" ht="19.5" customHeight="1" x14ac:dyDescent="0.25">
      <c r="A25" s="1267" t="s">
        <v>303</v>
      </c>
      <c r="B25" s="1264">
        <v>17</v>
      </c>
      <c r="C25" s="354"/>
      <c r="D25" s="355"/>
    </row>
    <row r="26" spans="1:4" ht="19.5" customHeight="1" x14ac:dyDescent="0.25">
      <c r="A26" s="1267" t="s">
        <v>304</v>
      </c>
      <c r="B26" s="1264">
        <v>18</v>
      </c>
      <c r="C26" s="354"/>
      <c r="D26" s="355"/>
    </row>
    <row r="27" spans="1:4" ht="19.5" customHeight="1" x14ac:dyDescent="0.25">
      <c r="A27" s="1267" t="s">
        <v>305</v>
      </c>
      <c r="B27" s="1264">
        <v>19</v>
      </c>
      <c r="C27" s="354"/>
      <c r="D27" s="355"/>
    </row>
    <row r="28" spans="1:4" ht="19.5" customHeight="1" x14ac:dyDescent="0.25">
      <c r="A28" s="1132" t="s">
        <v>306</v>
      </c>
      <c r="B28" s="1264">
        <v>20</v>
      </c>
      <c r="C28" s="354"/>
      <c r="D28" s="355"/>
    </row>
    <row r="29" spans="1:4" ht="19.5" customHeight="1" x14ac:dyDescent="0.25">
      <c r="A29" s="1213" t="s">
        <v>5288</v>
      </c>
      <c r="B29" s="1264">
        <v>21</v>
      </c>
      <c r="C29" s="948">
        <f>C30+C31</f>
        <v>0</v>
      </c>
      <c r="D29" s="468">
        <f>D30+D31</f>
        <v>0</v>
      </c>
    </row>
    <row r="30" spans="1:4" ht="19.5" customHeight="1" x14ac:dyDescent="0.25">
      <c r="A30" s="1267" t="s">
        <v>308</v>
      </c>
      <c r="B30" s="1264">
        <v>22</v>
      </c>
      <c r="C30" s="354"/>
      <c r="D30" s="355"/>
    </row>
    <row r="31" spans="1:4" ht="19.5" customHeight="1" x14ac:dyDescent="0.25">
      <c r="A31" s="1355" t="s">
        <v>309</v>
      </c>
      <c r="B31" s="1360">
        <v>23</v>
      </c>
      <c r="C31" s="1361"/>
      <c r="D31" s="1362"/>
    </row>
    <row r="32" spans="1:4" ht="19.5" customHeight="1" x14ac:dyDescent="0.25">
      <c r="A32" s="1272" t="s">
        <v>310</v>
      </c>
      <c r="B32" s="1264">
        <v>24</v>
      </c>
      <c r="C32" s="354"/>
      <c r="D32" s="355"/>
    </row>
    <row r="33" spans="1:10" ht="19.5" customHeight="1" x14ac:dyDescent="0.25">
      <c r="A33" s="1272" t="s">
        <v>5289</v>
      </c>
      <c r="B33" s="1264">
        <v>25</v>
      </c>
      <c r="C33" s="948">
        <f>C34+C35</f>
        <v>0</v>
      </c>
      <c r="D33" s="468">
        <f>D34+D35</f>
        <v>0</v>
      </c>
    </row>
    <row r="34" spans="1:10" ht="19.5" customHeight="1" x14ac:dyDescent="0.25">
      <c r="A34" s="1267" t="s">
        <v>312</v>
      </c>
      <c r="B34" s="1264">
        <v>26</v>
      </c>
      <c r="C34" s="354"/>
      <c r="D34" s="355"/>
    </row>
    <row r="35" spans="1:10" ht="19.5" customHeight="1" thickBot="1" x14ac:dyDescent="0.3">
      <c r="A35" s="1268" t="s">
        <v>313</v>
      </c>
      <c r="B35" s="1265">
        <v>27</v>
      </c>
      <c r="C35" s="356"/>
      <c r="D35" s="357"/>
    </row>
    <row r="37" spans="1:10" hidden="1" x14ac:dyDescent="0.25">
      <c r="A37" s="431"/>
      <c r="C37" s="431"/>
      <c r="D37" s="431"/>
      <c r="E37" s="431"/>
    </row>
    <row r="38" spans="1:10" hidden="1" x14ac:dyDescent="0.25">
      <c r="A38" s="431"/>
      <c r="C38" s="431"/>
      <c r="D38" s="431"/>
      <c r="E38" s="431"/>
    </row>
    <row r="39" spans="1:10" hidden="1" x14ac:dyDescent="0.25">
      <c r="A39" s="431"/>
      <c r="C39" s="431"/>
      <c r="D39" s="431"/>
      <c r="E39" s="431"/>
    </row>
    <row r="40" spans="1:10" hidden="1" x14ac:dyDescent="0.25">
      <c r="A40" s="431"/>
      <c r="C40" s="431"/>
      <c r="D40" s="431"/>
      <c r="E40" s="431"/>
    </row>
    <row r="41" spans="1:10" hidden="1" x14ac:dyDescent="0.25">
      <c r="A41" s="431"/>
      <c r="C41" s="431"/>
      <c r="D41" s="431"/>
      <c r="E41" s="431"/>
    </row>
    <row r="42" spans="1:10" ht="45" customHeight="1" thickBot="1" x14ac:dyDescent="0.3">
      <c r="A42" s="3311" t="s">
        <v>5290</v>
      </c>
      <c r="B42" s="3312"/>
      <c r="C42" s="3312"/>
      <c r="D42" s="3312"/>
      <c r="E42" s="3313"/>
    </row>
    <row r="43" spans="1:10" ht="30.75" customHeight="1" thickBot="1" x14ac:dyDescent="0.3">
      <c r="A43" s="3302" t="s">
        <v>315</v>
      </c>
      <c r="B43" s="3303"/>
      <c r="C43" s="949"/>
      <c r="D43" s="331" t="s">
        <v>10841</v>
      </c>
      <c r="E43" s="776"/>
      <c r="I43" s="777" t="s">
        <v>5297</v>
      </c>
      <c r="J43" s="778">
        <f>'II.15.1-2'!F10</f>
        <v>0</v>
      </c>
    </row>
    <row r="44" spans="1:10" ht="23.25" customHeight="1" x14ac:dyDescent="0.25">
      <c r="A44" s="1309" t="s">
        <v>9396</v>
      </c>
      <c r="B44" s="1228"/>
      <c r="C44" s="1228"/>
      <c r="D44" s="1228"/>
      <c r="E44" s="1228"/>
    </row>
    <row r="45" spans="1:10" ht="18.75" customHeight="1" x14ac:dyDescent="0.25">
      <c r="A45" s="1307" t="s">
        <v>9394</v>
      </c>
    </row>
    <row r="46" spans="1:10" s="1306" customFormat="1" ht="40.5" customHeight="1" thickBot="1" x14ac:dyDescent="0.3">
      <c r="A46" s="1308" t="s">
        <v>9395</v>
      </c>
    </row>
    <row r="47" spans="1:10" ht="30" hidden="1" customHeight="1" x14ac:dyDescent="0.25">
      <c r="A47" s="411" t="str">
        <f>"15.5. Valoarea lucrărilor de construcții ale clădirilor rezidenţiale noi, în anul "&amp;'II.1-3'!H5</f>
        <v>15.5. Valoarea lucrărilor de construcții ale clădirilor rezidenţiale noi, în anul 2023</v>
      </c>
      <c r="B47" s="440"/>
      <c r="C47" s="440"/>
      <c r="D47" s="440"/>
      <c r="E47" s="440"/>
      <c r="F47" s="442"/>
    </row>
    <row r="48" spans="1:10" ht="15.75" hidden="1" thickBot="1" x14ac:dyDescent="0.3">
      <c r="A48" s="328"/>
      <c r="B48" s="328"/>
      <c r="C48" s="328"/>
      <c r="D48" s="328"/>
      <c r="E48" s="328"/>
      <c r="F48" s="329" t="s">
        <v>5291</v>
      </c>
    </row>
    <row r="49" spans="1:6" ht="30" hidden="1" customHeight="1" x14ac:dyDescent="0.25">
      <c r="A49" s="3237" t="s">
        <v>9393</v>
      </c>
      <c r="B49" s="3235" t="s">
        <v>5080</v>
      </c>
      <c r="C49" s="3235" t="s">
        <v>121</v>
      </c>
      <c r="D49" s="3235" t="s">
        <v>5293</v>
      </c>
      <c r="E49" s="3235"/>
      <c r="F49" s="3218"/>
    </row>
    <row r="50" spans="1:6" ht="30" hidden="1" customHeight="1" x14ac:dyDescent="0.25">
      <c r="A50" s="3238"/>
      <c r="B50" s="3236"/>
      <c r="C50" s="3236"/>
      <c r="D50" s="3236" t="s">
        <v>9720</v>
      </c>
      <c r="E50" s="3236"/>
      <c r="F50" s="3219" t="s">
        <v>9390</v>
      </c>
    </row>
    <row r="51" spans="1:6" ht="27.75" hidden="1" x14ac:dyDescent="0.25">
      <c r="A51" s="3238"/>
      <c r="B51" s="3236"/>
      <c r="C51" s="3236"/>
      <c r="D51" s="330" t="s">
        <v>9719</v>
      </c>
      <c r="E51" s="330" t="s">
        <v>5294</v>
      </c>
      <c r="F51" s="3219"/>
    </row>
    <row r="52" spans="1:6" ht="15.75" hidden="1" thickBot="1" x14ac:dyDescent="0.3">
      <c r="A52" s="1302" t="s">
        <v>443</v>
      </c>
      <c r="B52" s="1303" t="s">
        <v>120</v>
      </c>
      <c r="C52" s="1303">
        <v>1</v>
      </c>
      <c r="D52" s="1303">
        <v>2</v>
      </c>
      <c r="E52" s="1303">
        <v>3</v>
      </c>
      <c r="F52" s="1304">
        <v>4</v>
      </c>
    </row>
    <row r="53" spans="1:6" ht="19.5" hidden="1" customHeight="1" thickBot="1" x14ac:dyDescent="0.3">
      <c r="A53" s="1297" t="s">
        <v>5292</v>
      </c>
      <c r="B53" s="1295">
        <v>1</v>
      </c>
      <c r="C53" s="1296">
        <f>D53+E53+F53</f>
        <v>0</v>
      </c>
      <c r="D53" s="358"/>
      <c r="E53" s="358"/>
      <c r="F53" s="359"/>
    </row>
    <row r="54" spans="1:6" ht="27.75" hidden="1" customHeight="1" thickBot="1" x14ac:dyDescent="0.3">
      <c r="A54" s="779" t="s">
        <v>5511</v>
      </c>
      <c r="C54" s="334"/>
      <c r="D54" s="334"/>
      <c r="E54" s="334"/>
    </row>
    <row r="55" spans="1:6" ht="26.25" customHeight="1" thickBot="1" x14ac:dyDescent="0.3">
      <c r="A55" s="3314" t="str">
        <f>"15.6. Valoarea terenurilor construibile, în anul "&amp;'II.1-3'!H5</f>
        <v>15.6. Valoarea terenurilor construibile, în anul 2023</v>
      </c>
      <c r="B55" s="3315"/>
      <c r="C55" s="360"/>
      <c r="D55" s="331" t="s">
        <v>10841</v>
      </c>
      <c r="E55" s="776"/>
    </row>
    <row r="56" spans="1:6" ht="15.75" thickBot="1" x14ac:dyDescent="0.3">
      <c r="A56" s="333"/>
      <c r="B56" s="332"/>
      <c r="C56" s="334"/>
      <c r="D56" s="335"/>
      <c r="E56" s="334"/>
    </row>
    <row r="57" spans="1:6" ht="26.25" customHeight="1" thickBot="1" x14ac:dyDescent="0.3">
      <c r="A57" s="3314" t="str">
        <f>"15.7. Suprafaţa terenurilor construibile, în anul "&amp;'II.1-3'!H5</f>
        <v>15.7. Suprafaţa terenurilor construibile, în anul 2023</v>
      </c>
      <c r="B57" s="3315"/>
      <c r="C57" s="360"/>
      <c r="D57" s="331" t="s">
        <v>5295</v>
      </c>
      <c r="E57" s="776"/>
    </row>
    <row r="58" spans="1:6" x14ac:dyDescent="0.25">
      <c r="B58" s="336"/>
    </row>
    <row r="59" spans="1:6" x14ac:dyDescent="0.25">
      <c r="B59" s="336" t="s">
        <v>5296</v>
      </c>
    </row>
  </sheetData>
  <sheetProtection algorithmName="SHA-512" hashValue="3+a9zorRh3yLBohJPwCT1oeofrumNY34e1y6vfAZtLSJ1dxtGQMC2tnCX3bcy13Nl4mn2kbcGdNHeUKdCz031w==" saltValue="102ghUNBpCcYB/trGiuMRg==" spinCount="100000" sheet="1" objects="1" scenarios="1"/>
  <mergeCells count="15">
    <mergeCell ref="A55:B55"/>
    <mergeCell ref="A57:B57"/>
    <mergeCell ref="C49:C51"/>
    <mergeCell ref="A49:A51"/>
    <mergeCell ref="D49:F49"/>
    <mergeCell ref="D50:E50"/>
    <mergeCell ref="F50:F51"/>
    <mergeCell ref="B49:B51"/>
    <mergeCell ref="A43:B43"/>
    <mergeCell ref="A4:D4"/>
    <mergeCell ref="B6:B7"/>
    <mergeCell ref="A6:A7"/>
    <mergeCell ref="C6:D6"/>
    <mergeCell ref="A5:D5"/>
    <mergeCell ref="A42:E42"/>
  </mergeCells>
  <conditionalFormatting sqref="D22">
    <cfRule type="expression" dxfId="226" priority="1" stopIfTrue="1">
      <formula>OR(D22&lt;&gt;D23+D25+D26+D27+D28,D22&gt;C22)</formula>
    </cfRule>
  </conditionalFormatting>
  <conditionalFormatting sqref="C43">
    <cfRule type="expression" dxfId="225" priority="18" stopIfTrue="1">
      <formula>NOT($C$43&lt;=$C$9)</formula>
    </cfRule>
  </conditionalFormatting>
  <conditionalFormatting sqref="D11:D13 D15:D21 D23:D28 D30:D32 D34:D35">
    <cfRule type="expression" dxfId="224" priority="8" stopIfTrue="1">
      <formula>D11&gt;C11</formula>
    </cfRule>
  </conditionalFormatting>
  <conditionalFormatting sqref="C24">
    <cfRule type="expression" dxfId="223" priority="9" stopIfTrue="1">
      <formula>C24&gt;C23</formula>
    </cfRule>
  </conditionalFormatting>
  <conditionalFormatting sqref="C9">
    <cfRule type="expression" dxfId="222" priority="10" stopIfTrue="1">
      <formula>C9&lt;&gt;C10+C14+C22+C29+C32+C33</formula>
    </cfRule>
  </conditionalFormatting>
  <conditionalFormatting sqref="D9">
    <cfRule type="expression" dxfId="221" priority="11" stopIfTrue="1">
      <formula>OR(D9&lt;&gt;D10+D14+D22+D29+D32+D33,D9&gt;C9)</formula>
    </cfRule>
  </conditionalFormatting>
  <conditionalFormatting sqref="C10">
    <cfRule type="expression" dxfId="220" priority="12" stopIfTrue="1">
      <formula>C10&lt;&gt;C11+C12+C13</formula>
    </cfRule>
  </conditionalFormatting>
  <conditionalFormatting sqref="D10">
    <cfRule type="expression" dxfId="219" priority="13" stopIfTrue="1">
      <formula>OR(D10&lt;&gt;D11+D12+D13,D10&gt;C10)</formula>
    </cfRule>
  </conditionalFormatting>
  <conditionalFormatting sqref="C14">
    <cfRule type="expression" dxfId="218" priority="14" stopIfTrue="1">
      <formula>C14&lt;&gt;SUM(C15:C21)</formula>
    </cfRule>
  </conditionalFormatting>
  <conditionalFormatting sqref="C22">
    <cfRule type="expression" dxfId="217" priority="15" stopIfTrue="1">
      <formula>C22&lt;&gt;C23+C25+C26+C27+C28</formula>
    </cfRule>
  </conditionalFormatting>
  <conditionalFormatting sqref="C29">
    <cfRule type="expression" dxfId="216" priority="16" stopIfTrue="1">
      <formula>C29&lt;&gt;C30+C31</formula>
    </cfRule>
  </conditionalFormatting>
  <conditionalFormatting sqref="C33">
    <cfRule type="expression" dxfId="215" priority="17" stopIfTrue="1">
      <formula>C33&lt;&gt;C34+C35</formula>
    </cfRule>
  </conditionalFormatting>
  <conditionalFormatting sqref="D14">
    <cfRule type="expression" dxfId="214" priority="7" stopIfTrue="1">
      <formula>OR(D14&lt;&gt;SUM(D15:D21),D14&gt;C14)</formula>
    </cfRule>
  </conditionalFormatting>
  <conditionalFormatting sqref="C23">
    <cfRule type="expression" dxfId="213" priority="6" stopIfTrue="1">
      <formula>C24&gt;C23</formula>
    </cfRule>
  </conditionalFormatting>
  <conditionalFormatting sqref="D24">
    <cfRule type="expression" dxfId="212" priority="5" stopIfTrue="1">
      <formula>D24&gt;D23</formula>
    </cfRule>
  </conditionalFormatting>
  <conditionalFormatting sqref="D23">
    <cfRule type="expression" dxfId="211" priority="4" stopIfTrue="1">
      <formula>D24&gt;D23</formula>
    </cfRule>
  </conditionalFormatting>
  <conditionalFormatting sqref="D29">
    <cfRule type="expression" dxfId="210" priority="3" stopIfTrue="1">
      <formula>OR(D29&lt;&gt;D30+D31,D29&gt;C29)</formula>
    </cfRule>
  </conditionalFormatting>
  <conditionalFormatting sqref="D33">
    <cfRule type="expression" dxfId="209" priority="2" stopIfTrue="1">
      <formula>OR(D33&lt;&gt;D34+D35,D33&gt;C33)</formula>
    </cfRule>
  </conditionalFormatting>
  <dataValidations count="1">
    <dataValidation type="whole" operator="greaterThanOrEqual" allowBlank="1" showInputMessage="1" showErrorMessage="1" errorTitle="ATENTIE" error="Introduceti un număr întreg pozitiv!" sqref="C9:D35" xr:uid="{00000000-0002-0000-1000-000000000000}">
      <formula1>0</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P340"/>
  <sheetViews>
    <sheetView workbookViewId="0">
      <selection activeCell="E9" sqref="E9"/>
    </sheetView>
  </sheetViews>
  <sheetFormatPr defaultColWidth="9" defaultRowHeight="15" x14ac:dyDescent="0.25"/>
  <cols>
    <col min="1" max="1" width="6.375" customWidth="1"/>
    <col min="2" max="2" width="38" customWidth="1"/>
    <col min="3" max="10" width="17.625" customWidth="1"/>
    <col min="11" max="11" width="8" customWidth="1"/>
    <col min="12" max="12" width="16.625" customWidth="1"/>
    <col min="13" max="14" width="8" customWidth="1"/>
    <col min="15" max="15" width="15.75" hidden="1" customWidth="1"/>
    <col min="16" max="16" width="9" hidden="1" customWidth="1"/>
  </cols>
  <sheetData>
    <row r="1" spans="1:16" s="431" customFormat="1" ht="15.75" thickBot="1" x14ac:dyDescent="0.3">
      <c r="O1" s="414"/>
      <c r="P1" s="414"/>
    </row>
    <row r="2" spans="1:16" s="431" customFormat="1" ht="60" customHeight="1" thickBot="1" x14ac:dyDescent="0.3">
      <c r="A2" s="780" t="s">
        <v>5301</v>
      </c>
      <c r="B2" s="781"/>
      <c r="C2" s="432"/>
      <c r="D2" s="433"/>
      <c r="O2" s="77"/>
      <c r="P2" s="77"/>
    </row>
    <row r="3" spans="1:16" s="431" customFormat="1" ht="12" customHeight="1" x14ac:dyDescent="0.25">
      <c r="B3" s="782"/>
      <c r="O3" s="77"/>
      <c r="P3" s="77"/>
    </row>
    <row r="4" spans="1:16" s="431" customFormat="1" ht="45" customHeight="1" thickBot="1" x14ac:dyDescent="0.3">
      <c r="A4" s="420" t="str">
        <f>"1. Efectivul de personal la 31 decembrie "&amp;'II.1-3'!H5</f>
        <v>1. Efectivul de personal la 31 decembrie 2023</v>
      </c>
      <c r="B4" s="472"/>
      <c r="C4" s="472"/>
      <c r="D4" s="472"/>
      <c r="E4" s="472"/>
      <c r="F4" s="472"/>
      <c r="G4" s="472"/>
      <c r="H4" s="472"/>
      <c r="I4" s="783"/>
      <c r="O4" s="77"/>
      <c r="P4" s="77"/>
    </row>
    <row r="5" spans="1:16" s="431" customFormat="1" ht="30" customHeight="1" x14ac:dyDescent="0.25">
      <c r="A5" s="3194" t="s">
        <v>5085</v>
      </c>
      <c r="B5" s="3316" t="s">
        <v>5206</v>
      </c>
      <c r="C5" s="3318" t="s">
        <v>10916</v>
      </c>
      <c r="D5" s="3316" t="s">
        <v>5302</v>
      </c>
      <c r="E5" s="3316"/>
      <c r="F5" s="3316"/>
      <c r="G5" s="3316" t="s">
        <v>5303</v>
      </c>
      <c r="H5" s="3316"/>
      <c r="I5" s="3319"/>
      <c r="J5" s="784"/>
      <c r="O5" s="77"/>
      <c r="P5" s="77"/>
    </row>
    <row r="6" spans="1:16" s="431" customFormat="1" ht="60" customHeight="1" x14ac:dyDescent="0.25">
      <c r="A6" s="3195"/>
      <c r="B6" s="3317"/>
      <c r="C6" s="3317"/>
      <c r="D6" s="2127" t="s">
        <v>10914</v>
      </c>
      <c r="E6" s="2127" t="s">
        <v>5304</v>
      </c>
      <c r="F6" s="2127" t="s">
        <v>5305</v>
      </c>
      <c r="G6" s="2127" t="s">
        <v>10915</v>
      </c>
      <c r="H6" s="2127" t="s">
        <v>5306</v>
      </c>
      <c r="I6" s="1180" t="s">
        <v>5307</v>
      </c>
      <c r="J6" s="784"/>
      <c r="O6" s="77"/>
      <c r="P6" s="77"/>
    </row>
    <row r="7" spans="1:16" s="431" customFormat="1" ht="15" customHeight="1" x14ac:dyDescent="0.25">
      <c r="A7" s="2135"/>
      <c r="B7" s="2134" t="s">
        <v>45</v>
      </c>
      <c r="C7" s="2134" t="s">
        <v>5308</v>
      </c>
      <c r="D7" s="2134" t="s">
        <v>5309</v>
      </c>
      <c r="E7" s="2134" t="s">
        <v>11290</v>
      </c>
      <c r="F7" s="2134" t="s">
        <v>5310</v>
      </c>
      <c r="G7" s="2134" t="s">
        <v>5311</v>
      </c>
      <c r="H7" s="2134" t="s">
        <v>5312</v>
      </c>
      <c r="I7" s="2136" t="s">
        <v>5313</v>
      </c>
      <c r="J7" s="784"/>
      <c r="O7" s="77"/>
      <c r="P7" s="77"/>
    </row>
    <row r="8" spans="1:16" s="431" customFormat="1" ht="15" customHeight="1" thickBot="1" x14ac:dyDescent="0.3">
      <c r="A8" s="2137" t="s">
        <v>443</v>
      </c>
      <c r="B8" s="2138" t="s">
        <v>120</v>
      </c>
      <c r="C8" s="2138">
        <v>1</v>
      </c>
      <c r="D8" s="2138">
        <v>2</v>
      </c>
      <c r="E8" s="2138">
        <v>3</v>
      </c>
      <c r="F8" s="2138">
        <v>4</v>
      </c>
      <c r="G8" s="2138">
        <v>5</v>
      </c>
      <c r="H8" s="2138">
        <v>6</v>
      </c>
      <c r="I8" s="2139">
        <v>7</v>
      </c>
      <c r="J8" s="784"/>
      <c r="O8" s="77"/>
      <c r="P8" s="77"/>
    </row>
    <row r="9" spans="1:16" s="431" customFormat="1" ht="21" customHeight="1" x14ac:dyDescent="0.25">
      <c r="A9" s="2142">
        <v>1</v>
      </c>
      <c r="B9" s="2140" t="s">
        <v>330</v>
      </c>
      <c r="C9" s="829">
        <f>D9+G9</f>
        <v>0</v>
      </c>
      <c r="D9" s="829">
        <f>E9+F9</f>
        <v>0</v>
      </c>
      <c r="E9" s="671"/>
      <c r="F9" s="671"/>
      <c r="G9" s="829">
        <f>H9+I9+J9</f>
        <v>0</v>
      </c>
      <c r="H9" s="671"/>
      <c r="I9" s="2167"/>
      <c r="O9" s="77"/>
      <c r="P9" s="77"/>
    </row>
    <row r="10" spans="1:16" s="431" customFormat="1" ht="21" customHeight="1" thickBot="1" x14ac:dyDescent="0.3">
      <c r="A10" s="2143">
        <v>2</v>
      </c>
      <c r="B10" s="2141" t="s">
        <v>331</v>
      </c>
      <c r="C10" s="403"/>
      <c r="D10" s="786"/>
      <c r="E10" s="786"/>
      <c r="F10" s="786"/>
      <c r="G10" s="786"/>
      <c r="H10" s="786"/>
      <c r="I10" s="787"/>
      <c r="O10" s="77"/>
      <c r="P10" s="77"/>
    </row>
    <row r="11" spans="1:16" s="431" customFormat="1" ht="16.149999999999999" customHeight="1" x14ac:dyDescent="0.25">
      <c r="A11" s="795" t="s">
        <v>5512</v>
      </c>
      <c r="B11" s="788"/>
      <c r="O11" s="77"/>
      <c r="P11" s="77"/>
    </row>
    <row r="12" spans="1:16" s="431" customFormat="1" ht="15" customHeight="1" x14ac:dyDescent="0.25">
      <c r="A12" s="784"/>
      <c r="B12" s="788"/>
      <c r="O12" s="77"/>
      <c r="P12" s="77"/>
    </row>
    <row r="13" spans="1:16" s="431" customFormat="1" ht="21" customHeight="1" x14ac:dyDescent="0.25">
      <c r="A13" s="784"/>
      <c r="B13" s="3009"/>
      <c r="C13" s="3010"/>
      <c r="D13" s="2994" t="str">
        <f>IF(E13="",""," Numărul efectiv de salariați la 31 DEC, conform bilanț ")</f>
        <v/>
      </c>
      <c r="E13" s="2993"/>
      <c r="O13" s="77"/>
      <c r="P13" s="77"/>
    </row>
    <row r="14" spans="1:16" s="431" customFormat="1" ht="15" customHeight="1" x14ac:dyDescent="0.25">
      <c r="A14" s="784"/>
      <c r="B14" s="788"/>
      <c r="O14" s="77"/>
      <c r="P14" s="77"/>
    </row>
    <row r="15" spans="1:16" s="431" customFormat="1" ht="15" hidden="1" customHeight="1" x14ac:dyDescent="0.25">
      <c r="A15" s="784"/>
      <c r="B15" s="788"/>
      <c r="O15" s="77"/>
      <c r="P15" s="77"/>
    </row>
    <row r="16" spans="1:16" s="431" customFormat="1" ht="15" hidden="1" customHeight="1" x14ac:dyDescent="0.25">
      <c r="A16" s="784"/>
      <c r="B16" s="788"/>
      <c r="O16" s="77"/>
      <c r="P16" s="77"/>
    </row>
    <row r="17" spans="1:16" s="431" customFormat="1" ht="15" customHeight="1" x14ac:dyDescent="0.25">
      <c r="A17" s="784"/>
      <c r="B17" s="788"/>
      <c r="O17" s="77"/>
      <c r="P17" s="77"/>
    </row>
    <row r="18" spans="1:16" s="431" customFormat="1" ht="45" customHeight="1" thickBot="1" x14ac:dyDescent="0.3">
      <c r="A18" s="420" t="s">
        <v>10911</v>
      </c>
      <c r="B18" s="472"/>
      <c r="C18" s="472"/>
      <c r="D18" s="472"/>
      <c r="E18" s="472"/>
      <c r="F18" s="472"/>
      <c r="G18" s="2036"/>
      <c r="H18" s="472"/>
      <c r="I18" s="472"/>
      <c r="J18" s="783"/>
      <c r="O18" s="77"/>
      <c r="P18" s="77"/>
    </row>
    <row r="19" spans="1:16" s="431" customFormat="1" ht="80.099999999999994" customHeight="1" x14ac:dyDescent="0.25">
      <c r="A19" s="2128" t="s">
        <v>5085</v>
      </c>
      <c r="B19" s="2129" t="s">
        <v>9393</v>
      </c>
      <c r="C19" s="2130" t="s">
        <v>11304</v>
      </c>
      <c r="D19" s="2130" t="s">
        <v>10908</v>
      </c>
      <c r="E19" s="2129" t="s">
        <v>10921</v>
      </c>
      <c r="F19" s="2130" t="s">
        <v>11291</v>
      </c>
      <c r="G19" s="2130" t="s">
        <v>11429</v>
      </c>
      <c r="H19" s="2252" t="s">
        <v>11430</v>
      </c>
      <c r="I19" s="2129" t="s">
        <v>10920</v>
      </c>
      <c r="J19" s="2131" t="s">
        <v>10912</v>
      </c>
      <c r="O19" s="77"/>
      <c r="P19" s="77"/>
    </row>
    <row r="20" spans="1:16" s="431" customFormat="1" ht="15" customHeight="1" x14ac:dyDescent="0.25">
      <c r="A20" s="2132"/>
      <c r="B20" s="2125" t="s">
        <v>45</v>
      </c>
      <c r="C20" s="2125" t="s">
        <v>5314</v>
      </c>
      <c r="D20" s="2125" t="s">
        <v>5315</v>
      </c>
      <c r="E20" s="2126" t="s">
        <v>10909</v>
      </c>
      <c r="F20" s="2125" t="s">
        <v>10919</v>
      </c>
      <c r="G20" s="2125" t="s">
        <v>11292</v>
      </c>
      <c r="H20" s="2125" t="s">
        <v>11305</v>
      </c>
      <c r="I20" s="2126" t="s">
        <v>10910</v>
      </c>
      <c r="J20" s="2133" t="s">
        <v>5316</v>
      </c>
      <c r="O20" s="77"/>
      <c r="P20" s="77"/>
    </row>
    <row r="21" spans="1:16" s="431" customFormat="1" ht="15" customHeight="1" thickBot="1" x14ac:dyDescent="0.3">
      <c r="A21" s="2146" t="s">
        <v>443</v>
      </c>
      <c r="B21" s="2147" t="s">
        <v>120</v>
      </c>
      <c r="C21" s="2148">
        <v>1</v>
      </c>
      <c r="D21" s="2148">
        <v>2</v>
      </c>
      <c r="E21" s="2148">
        <v>3</v>
      </c>
      <c r="F21" s="2148">
        <v>4</v>
      </c>
      <c r="G21" s="3035">
        <v>5</v>
      </c>
      <c r="H21" s="2148">
        <v>6</v>
      </c>
      <c r="I21" s="2148">
        <v>7</v>
      </c>
      <c r="J21" s="2149">
        <v>8</v>
      </c>
      <c r="O21" s="77"/>
      <c r="P21" s="77"/>
    </row>
    <row r="22" spans="1:16" s="431" customFormat="1" ht="21" customHeight="1" thickBot="1" x14ac:dyDescent="0.3">
      <c r="A22" s="2144">
        <v>1</v>
      </c>
      <c r="B22" s="2145" t="s">
        <v>11420</v>
      </c>
      <c r="C22" s="2166">
        <f>D22+I22</f>
        <v>0</v>
      </c>
      <c r="D22" s="2166">
        <f>E22+F22</f>
        <v>0</v>
      </c>
      <c r="E22" s="2164"/>
      <c r="F22" s="2165"/>
      <c r="G22" s="2165"/>
      <c r="H22" s="2166">
        <f>E22+G22</f>
        <v>0</v>
      </c>
      <c r="I22" s="2164"/>
      <c r="J22" s="1364"/>
      <c r="O22" s="77"/>
      <c r="P22" s="77"/>
    </row>
    <row r="23" spans="1:16" s="431" customFormat="1" ht="16.149999999999999" customHeight="1" x14ac:dyDescent="0.25">
      <c r="B23" s="788"/>
      <c r="O23" s="77"/>
      <c r="P23" s="77"/>
    </row>
    <row r="24" spans="1:16" s="431" customFormat="1" ht="21" customHeight="1" x14ac:dyDescent="0.25">
      <c r="B24" s="3009"/>
      <c r="C24" s="3011"/>
      <c r="D24" s="2994" t="str">
        <f>IF(E24="",""," Numărul mediu de salariați, conform bilanț ")</f>
        <v/>
      </c>
      <c r="E24" s="2993"/>
    </row>
    <row r="25" spans="1:16" s="431" customFormat="1" x14ac:dyDescent="0.25"/>
    <row r="26" spans="1:16" s="431" customFormat="1" x14ac:dyDescent="0.25">
      <c r="A26" s="2163" t="s">
        <v>5203</v>
      </c>
      <c r="F26" s="794"/>
    </row>
    <row r="27" spans="1:16" s="431" customFormat="1" x14ac:dyDescent="0.25">
      <c r="A27" s="2162" t="s">
        <v>10917</v>
      </c>
    </row>
    <row r="28" spans="1:16" s="431" customFormat="1" x14ac:dyDescent="0.25">
      <c r="A28" s="2162" t="s">
        <v>10918</v>
      </c>
    </row>
    <row r="29" spans="1:16" s="436" customFormat="1" ht="27.75" hidden="1" customHeight="1" thickBot="1" x14ac:dyDescent="0.3">
      <c r="A29" s="789" t="s">
        <v>5317</v>
      </c>
      <c r="B29" s="790"/>
      <c r="C29" s="790"/>
      <c r="D29" s="790"/>
      <c r="E29" s="790"/>
      <c r="F29" s="790"/>
      <c r="G29" s="791"/>
      <c r="H29" s="792" t="s">
        <v>5318</v>
      </c>
      <c r="I29" s="793"/>
    </row>
    <row r="30" spans="1:16" s="431" customFormat="1" x14ac:dyDescent="0.25"/>
    <row r="31" spans="1:16" s="431" customFormat="1" ht="12" customHeight="1" x14ac:dyDescent="0.25"/>
    <row r="32" spans="1:16" s="431" customFormat="1" ht="12" customHeight="1" x14ac:dyDescent="0.25"/>
    <row r="33" s="431" customFormat="1" ht="12" customHeight="1" x14ac:dyDescent="0.25"/>
    <row r="34" s="431" customFormat="1" ht="12" customHeight="1" x14ac:dyDescent="0.25"/>
    <row r="35" s="431" customFormat="1" ht="12" customHeight="1" x14ac:dyDescent="0.25"/>
    <row r="36" s="431" customFormat="1" ht="12" customHeight="1" x14ac:dyDescent="0.25"/>
    <row r="37" s="431" customFormat="1" ht="12" customHeight="1" x14ac:dyDescent="0.25"/>
    <row r="38" s="431" customFormat="1" ht="12" customHeight="1" x14ac:dyDescent="0.25"/>
    <row r="39" s="431" customFormat="1" ht="12" customHeight="1" x14ac:dyDescent="0.25"/>
    <row r="40" s="431" customFormat="1" ht="12" customHeight="1" x14ac:dyDescent="0.25"/>
    <row r="41" s="431" customFormat="1" ht="12" customHeight="1" x14ac:dyDescent="0.25"/>
    <row r="42" s="431" customFormat="1" ht="12" customHeight="1" x14ac:dyDescent="0.25"/>
    <row r="43" s="431" customFormat="1" ht="12" customHeight="1" x14ac:dyDescent="0.25"/>
    <row r="44" s="431" customFormat="1" ht="12" customHeight="1" x14ac:dyDescent="0.25"/>
    <row r="45" s="431" customFormat="1" ht="12" customHeight="1" x14ac:dyDescent="0.25"/>
    <row r="46" s="431" customFormat="1" ht="12" customHeight="1" x14ac:dyDescent="0.25"/>
    <row r="47" s="431" customFormat="1" ht="12" customHeight="1" x14ac:dyDescent="0.25"/>
    <row r="48" s="431" customFormat="1" ht="12" customHeight="1" x14ac:dyDescent="0.25"/>
    <row r="49" s="431" customFormat="1" ht="12" customHeight="1" x14ac:dyDescent="0.25"/>
    <row r="50" s="431" customFormat="1" ht="12" customHeight="1" x14ac:dyDescent="0.25"/>
    <row r="51" s="431" customFormat="1" ht="12" customHeight="1" x14ac:dyDescent="0.25"/>
    <row r="52" s="431" customFormat="1" ht="12" customHeight="1" x14ac:dyDescent="0.25"/>
    <row r="53" s="431" customFormat="1" ht="12" customHeight="1" x14ac:dyDescent="0.25"/>
    <row r="54" s="431" customFormat="1" ht="12" customHeight="1" x14ac:dyDescent="0.25"/>
    <row r="55" s="431" customFormat="1" ht="12" customHeight="1" x14ac:dyDescent="0.25"/>
    <row r="56" s="431" customFormat="1" ht="12" customHeight="1" x14ac:dyDescent="0.25"/>
    <row r="57" s="431" customFormat="1" ht="12" customHeight="1" x14ac:dyDescent="0.25"/>
    <row r="58" s="431" customFormat="1" ht="12" customHeight="1" x14ac:dyDescent="0.25"/>
    <row r="59" s="431" customFormat="1" ht="12" customHeight="1" x14ac:dyDescent="0.25"/>
    <row r="60" s="431" customFormat="1" ht="12" customHeight="1" x14ac:dyDescent="0.25"/>
    <row r="61" s="431" customFormat="1" ht="12" customHeight="1" x14ac:dyDescent="0.25"/>
    <row r="62" s="431" customFormat="1" ht="12" customHeight="1" x14ac:dyDescent="0.25"/>
    <row r="63" s="431" customFormat="1" ht="12" customHeight="1" x14ac:dyDescent="0.25"/>
    <row r="64" s="431" customFormat="1" ht="12" customHeight="1" x14ac:dyDescent="0.25"/>
    <row r="65" s="431" customFormat="1" ht="12" customHeight="1" x14ac:dyDescent="0.25"/>
    <row r="66" s="431" customFormat="1" ht="12" customHeight="1" x14ac:dyDescent="0.25"/>
    <row r="67" s="431" customFormat="1" ht="12" customHeight="1" x14ac:dyDescent="0.25"/>
    <row r="68" s="431" customFormat="1" ht="12" customHeight="1" x14ac:dyDescent="0.25"/>
    <row r="69" s="431" customFormat="1" ht="12" customHeight="1" x14ac:dyDescent="0.25"/>
    <row r="70" s="431" customFormat="1" ht="12" customHeight="1" x14ac:dyDescent="0.25"/>
    <row r="71" s="431" customFormat="1" ht="12" customHeight="1" x14ac:dyDescent="0.25"/>
    <row r="72" s="431" customFormat="1" ht="12" customHeight="1" x14ac:dyDescent="0.25"/>
    <row r="73" s="431" customFormat="1" ht="12" customHeight="1" x14ac:dyDescent="0.25"/>
    <row r="74" s="431" customFormat="1" ht="12" customHeight="1" x14ac:dyDescent="0.25"/>
    <row r="75" s="431" customFormat="1" ht="12" customHeight="1" x14ac:dyDescent="0.25"/>
    <row r="76" s="431" customFormat="1" ht="12" customHeight="1" x14ac:dyDescent="0.25"/>
    <row r="77" s="431" customFormat="1" ht="12" customHeight="1" x14ac:dyDescent="0.25"/>
    <row r="78" s="431" customFormat="1" ht="12" customHeight="1" x14ac:dyDescent="0.25"/>
    <row r="79" s="431" customFormat="1" ht="12" customHeight="1" x14ac:dyDescent="0.25"/>
    <row r="80" s="431" customFormat="1" ht="12" customHeight="1" x14ac:dyDescent="0.25"/>
    <row r="81" s="431" customFormat="1" ht="12" customHeight="1" x14ac:dyDescent="0.25"/>
    <row r="82" s="431" customFormat="1" ht="12" customHeight="1" x14ac:dyDescent="0.25"/>
    <row r="83" s="431" customFormat="1" ht="12" customHeight="1" x14ac:dyDescent="0.25"/>
    <row r="84" s="431" customFormat="1" ht="12" customHeight="1" x14ac:dyDescent="0.25"/>
    <row r="85" s="431" customFormat="1" ht="12" customHeight="1" x14ac:dyDescent="0.25"/>
    <row r="86" s="431" customFormat="1" ht="12" customHeight="1" x14ac:dyDescent="0.25"/>
    <row r="87" s="431" customFormat="1" ht="12" customHeight="1" x14ac:dyDescent="0.25"/>
    <row r="88" s="431" customFormat="1" ht="12" customHeight="1" x14ac:dyDescent="0.25"/>
    <row r="89" s="431" customFormat="1" ht="12" customHeight="1" x14ac:dyDescent="0.25"/>
    <row r="90" s="431" customFormat="1" ht="12" customHeight="1" x14ac:dyDescent="0.25"/>
    <row r="91" s="431" customFormat="1" ht="12" customHeight="1" x14ac:dyDescent="0.25"/>
    <row r="92" s="431" customFormat="1" ht="12" customHeight="1" x14ac:dyDescent="0.25"/>
    <row r="93" s="431" customFormat="1" ht="12" customHeight="1" x14ac:dyDescent="0.25"/>
    <row r="94" s="431" customFormat="1" ht="12" customHeight="1" x14ac:dyDescent="0.25"/>
    <row r="95" s="431" customFormat="1" ht="12" customHeight="1" x14ac:dyDescent="0.25"/>
    <row r="96" s="431" customFormat="1" ht="12" customHeight="1" x14ac:dyDescent="0.25"/>
    <row r="97" s="431" customFormat="1" ht="12" customHeight="1" x14ac:dyDescent="0.25"/>
    <row r="98" s="431" customFormat="1" ht="12" customHeight="1" x14ac:dyDescent="0.25"/>
    <row r="99" s="431" customFormat="1" ht="12" customHeight="1" x14ac:dyDescent="0.25"/>
    <row r="100" s="431" customFormat="1" ht="12" customHeight="1" x14ac:dyDescent="0.25"/>
    <row r="101" s="431" customFormat="1" ht="12" customHeight="1" x14ac:dyDescent="0.25"/>
    <row r="102" s="431" customFormat="1" ht="12" customHeight="1" x14ac:dyDescent="0.25"/>
    <row r="103" s="431" customFormat="1" ht="12" customHeight="1" x14ac:dyDescent="0.25"/>
    <row r="104" s="431" customFormat="1" ht="12" customHeight="1" x14ac:dyDescent="0.25"/>
    <row r="105" s="431" customFormat="1" ht="12" customHeight="1" x14ac:dyDescent="0.25"/>
    <row r="106" s="431" customFormat="1" ht="12" customHeight="1" x14ac:dyDescent="0.25"/>
    <row r="107" s="431" customFormat="1" ht="12" customHeight="1" x14ac:dyDescent="0.25"/>
    <row r="108" s="431" customFormat="1" ht="12" customHeight="1" x14ac:dyDescent="0.25"/>
    <row r="109" s="431" customFormat="1" ht="12" customHeight="1" x14ac:dyDescent="0.25"/>
    <row r="110" s="431" customFormat="1" ht="12" customHeight="1" x14ac:dyDescent="0.25"/>
    <row r="111" s="431" customFormat="1" ht="12" customHeight="1" x14ac:dyDescent="0.25"/>
    <row r="112" s="431" customFormat="1" ht="12" customHeight="1" x14ac:dyDescent="0.25"/>
    <row r="113" s="431" customFormat="1" ht="12" customHeight="1" x14ac:dyDescent="0.25"/>
    <row r="114" s="431" customFormat="1" ht="12" customHeight="1" x14ac:dyDescent="0.25"/>
    <row r="115" s="431" customFormat="1" ht="12" customHeight="1" x14ac:dyDescent="0.25"/>
    <row r="116" s="431" customFormat="1" ht="12" customHeight="1" x14ac:dyDescent="0.25"/>
    <row r="117" s="431" customFormat="1" ht="12" customHeight="1" x14ac:dyDescent="0.25"/>
    <row r="118" s="431" customFormat="1" ht="12" customHeight="1" x14ac:dyDescent="0.25"/>
    <row r="119" s="431" customFormat="1" ht="12" customHeight="1" x14ac:dyDescent="0.25"/>
    <row r="120" s="431" customFormat="1" ht="12" customHeight="1" x14ac:dyDescent="0.25"/>
    <row r="121" s="431" customFormat="1" ht="12" customHeight="1" x14ac:dyDescent="0.25"/>
    <row r="122" s="431" customFormat="1" ht="12" customHeight="1" x14ac:dyDescent="0.25"/>
    <row r="123" s="431" customFormat="1" ht="12" customHeight="1" x14ac:dyDescent="0.25"/>
    <row r="124" s="431" customFormat="1" ht="12" customHeight="1" x14ac:dyDescent="0.25"/>
    <row r="125" s="431" customFormat="1" ht="12" customHeight="1" x14ac:dyDescent="0.25"/>
    <row r="126" s="431" customFormat="1" ht="12" customHeight="1" x14ac:dyDescent="0.25"/>
    <row r="127" s="431" customFormat="1" ht="12" customHeight="1" x14ac:dyDescent="0.25"/>
    <row r="128" s="431" customFormat="1" ht="12" customHeight="1" x14ac:dyDescent="0.25"/>
    <row r="129" s="431" customFormat="1" ht="12" customHeight="1" x14ac:dyDescent="0.25"/>
    <row r="130" s="431" customFormat="1" ht="12" customHeight="1" x14ac:dyDescent="0.25"/>
    <row r="131" s="431" customFormat="1" ht="12" customHeight="1" x14ac:dyDescent="0.25"/>
    <row r="132" s="431" customFormat="1" ht="12" customHeight="1" x14ac:dyDescent="0.25"/>
    <row r="133" s="431" customFormat="1" ht="12" customHeight="1" x14ac:dyDescent="0.25"/>
    <row r="134" s="431" customFormat="1" ht="12" customHeight="1" x14ac:dyDescent="0.25"/>
    <row r="135" s="431" customFormat="1" ht="12" customHeight="1" x14ac:dyDescent="0.25"/>
    <row r="136" s="431" customFormat="1" ht="12" customHeight="1" x14ac:dyDescent="0.25"/>
    <row r="137" s="431" customFormat="1" ht="12" customHeight="1" x14ac:dyDescent="0.25"/>
    <row r="138" s="431" customFormat="1" ht="12" customHeight="1" x14ac:dyDescent="0.25"/>
    <row r="139" s="431" customFormat="1" ht="12" customHeight="1" x14ac:dyDescent="0.25"/>
    <row r="140" s="431" customFormat="1" ht="12" customHeight="1" x14ac:dyDescent="0.25"/>
    <row r="141" s="431" customFormat="1" ht="12" customHeight="1" x14ac:dyDescent="0.25"/>
    <row r="142" s="431" customFormat="1" ht="12" customHeight="1" x14ac:dyDescent="0.25"/>
    <row r="143" s="431" customFormat="1" ht="12" customHeight="1" x14ac:dyDescent="0.25"/>
    <row r="144" s="431" customFormat="1" ht="12" customHeight="1" x14ac:dyDescent="0.25"/>
    <row r="145" s="431" customFormat="1" ht="12" customHeight="1" x14ac:dyDescent="0.25"/>
    <row r="146" s="431" customFormat="1" ht="12" customHeight="1" x14ac:dyDescent="0.25"/>
    <row r="147" s="431" customFormat="1" ht="12" customHeight="1" x14ac:dyDescent="0.25"/>
    <row r="148" s="431" customFormat="1" ht="12" customHeight="1" x14ac:dyDescent="0.25"/>
    <row r="149" s="431" customFormat="1" ht="12" customHeight="1" x14ac:dyDescent="0.25"/>
    <row r="150" s="431" customFormat="1" ht="12" customHeight="1" x14ac:dyDescent="0.25"/>
    <row r="151" s="431" customFormat="1" ht="12" customHeight="1" x14ac:dyDescent="0.25"/>
    <row r="152" s="431" customFormat="1" ht="12" customHeight="1" x14ac:dyDescent="0.25"/>
    <row r="153" s="431" customFormat="1" ht="12" customHeight="1" x14ac:dyDescent="0.25"/>
    <row r="154" s="431" customFormat="1" ht="12" customHeight="1" x14ac:dyDescent="0.25"/>
    <row r="155" s="431" customFormat="1" ht="12" customHeight="1" x14ac:dyDescent="0.25"/>
    <row r="156" s="431" customFormat="1" ht="12" customHeight="1" x14ac:dyDescent="0.25"/>
    <row r="157" s="431" customFormat="1" ht="12" customHeight="1" x14ac:dyDescent="0.25"/>
    <row r="158" s="431" customFormat="1" ht="12" customHeight="1" x14ac:dyDescent="0.25"/>
    <row r="159" s="431" customFormat="1" ht="12" customHeight="1" x14ac:dyDescent="0.25"/>
    <row r="160" s="431" customFormat="1" ht="12" customHeight="1" x14ac:dyDescent="0.25"/>
    <row r="161" s="431" customFormat="1" ht="12" customHeight="1" x14ac:dyDescent="0.25"/>
    <row r="162" s="431" customFormat="1" ht="12" customHeight="1" x14ac:dyDescent="0.25"/>
    <row r="163" s="431" customFormat="1" ht="12" customHeight="1" x14ac:dyDescent="0.25"/>
    <row r="164" s="431" customFormat="1" ht="12" customHeight="1" x14ac:dyDescent="0.25"/>
    <row r="165" s="431" customFormat="1" ht="12" customHeight="1" x14ac:dyDescent="0.25"/>
    <row r="166" s="431" customFormat="1" ht="12" customHeight="1" x14ac:dyDescent="0.25"/>
    <row r="167" s="431" customFormat="1" ht="12" customHeight="1" x14ac:dyDescent="0.25"/>
    <row r="168" s="431" customFormat="1" ht="12" customHeight="1" x14ac:dyDescent="0.25"/>
    <row r="169" s="431" customFormat="1" ht="12" customHeight="1" x14ac:dyDescent="0.25"/>
    <row r="170" s="431" customFormat="1" ht="12" customHeight="1" x14ac:dyDescent="0.25"/>
    <row r="171" s="431" customFormat="1" ht="12" customHeight="1" x14ac:dyDescent="0.25"/>
    <row r="172" s="431" customFormat="1" ht="12" customHeight="1" x14ac:dyDescent="0.25"/>
    <row r="173" s="431" customFormat="1" ht="12" customHeight="1" x14ac:dyDescent="0.25"/>
    <row r="174" s="431" customFormat="1" ht="12" customHeight="1" x14ac:dyDescent="0.25"/>
    <row r="175" s="431" customFormat="1" ht="12" customHeight="1" x14ac:dyDescent="0.25"/>
    <row r="176" s="431" customFormat="1" ht="12" customHeight="1" x14ac:dyDescent="0.25"/>
    <row r="177" s="431" customFormat="1" ht="12" customHeight="1" x14ac:dyDescent="0.25"/>
    <row r="178" s="431" customFormat="1" ht="12" customHeight="1" x14ac:dyDescent="0.25"/>
    <row r="179" s="431" customFormat="1" ht="12" customHeight="1" x14ac:dyDescent="0.25"/>
    <row r="180" s="431" customFormat="1" ht="12" customHeight="1" x14ac:dyDescent="0.25"/>
    <row r="181" s="431" customFormat="1" ht="12" customHeight="1" x14ac:dyDescent="0.25"/>
    <row r="182" s="431" customFormat="1" ht="12" customHeight="1" x14ac:dyDescent="0.25"/>
    <row r="183" s="431" customFormat="1" ht="12" customHeight="1" x14ac:dyDescent="0.25"/>
    <row r="184" s="431" customFormat="1" ht="12" customHeight="1" x14ac:dyDescent="0.25"/>
    <row r="185" s="431" customFormat="1" ht="12" customHeight="1" x14ac:dyDescent="0.25"/>
    <row r="186" s="431" customFormat="1" ht="12" customHeight="1" x14ac:dyDescent="0.25"/>
    <row r="187" s="431" customFormat="1" ht="12" customHeight="1" x14ac:dyDescent="0.25"/>
    <row r="188" s="431" customFormat="1" ht="12" customHeight="1" x14ac:dyDescent="0.25"/>
    <row r="189" s="431" customFormat="1" ht="12" customHeight="1" x14ac:dyDescent="0.25"/>
    <row r="190" s="431" customFormat="1" ht="12" customHeight="1" x14ac:dyDescent="0.25"/>
    <row r="191" s="431" customFormat="1" ht="12" customHeight="1" x14ac:dyDescent="0.25"/>
    <row r="192" s="431" customFormat="1" ht="12" customHeight="1" x14ac:dyDescent="0.25"/>
    <row r="193" s="431" customFormat="1" ht="12" customHeight="1" x14ac:dyDescent="0.25"/>
    <row r="194" s="431" customFormat="1" ht="12" customHeight="1" x14ac:dyDescent="0.25"/>
    <row r="195" s="431" customFormat="1" ht="12" customHeight="1" x14ac:dyDescent="0.25"/>
    <row r="196" s="431" customFormat="1" ht="12" customHeight="1" x14ac:dyDescent="0.25"/>
    <row r="197" s="431" customFormat="1" ht="12" customHeight="1" x14ac:dyDescent="0.25"/>
    <row r="198" s="431" customFormat="1" ht="12" customHeight="1" x14ac:dyDescent="0.25"/>
    <row r="199" s="431" customFormat="1" ht="12" customHeight="1" x14ac:dyDescent="0.25"/>
    <row r="200" s="431" customFormat="1" ht="12" customHeight="1" x14ac:dyDescent="0.25"/>
    <row r="201" s="431" customFormat="1" ht="12" customHeight="1" x14ac:dyDescent="0.25"/>
    <row r="202" s="431" customFormat="1" ht="12" customHeight="1" x14ac:dyDescent="0.25"/>
    <row r="203" s="431" customFormat="1" ht="12" customHeight="1" x14ac:dyDescent="0.25"/>
    <row r="204" s="431" customFormat="1" ht="12" customHeight="1" x14ac:dyDescent="0.25"/>
    <row r="205" s="431" customFormat="1" ht="12" customHeight="1" x14ac:dyDescent="0.25"/>
    <row r="206" s="431" customFormat="1" ht="12" customHeight="1" x14ac:dyDescent="0.25"/>
    <row r="207" s="431" customFormat="1" ht="12" customHeight="1" x14ac:dyDescent="0.25"/>
    <row r="208" s="431" customFormat="1" ht="12" customHeight="1" x14ac:dyDescent="0.25"/>
    <row r="209" s="431" customFormat="1" ht="12" customHeight="1" x14ac:dyDescent="0.25"/>
    <row r="210" s="431" customFormat="1" ht="12" customHeight="1" x14ac:dyDescent="0.25"/>
    <row r="211" s="431" customFormat="1" ht="12" customHeight="1" x14ac:dyDescent="0.25"/>
    <row r="212" s="431" customFormat="1" ht="12" customHeight="1" x14ac:dyDescent="0.25"/>
    <row r="213" s="431" customFormat="1" ht="12" customHeight="1" x14ac:dyDescent="0.25"/>
    <row r="214" s="431" customFormat="1" ht="12" customHeight="1" x14ac:dyDescent="0.25"/>
    <row r="215" s="431" customFormat="1" ht="12" customHeight="1" x14ac:dyDescent="0.25"/>
    <row r="216" s="431" customFormat="1" ht="12" customHeight="1" x14ac:dyDescent="0.25"/>
    <row r="217" s="431" customFormat="1" ht="12" customHeight="1" x14ac:dyDescent="0.25"/>
    <row r="218" s="431" customFormat="1" ht="12" customHeight="1" x14ac:dyDescent="0.25"/>
    <row r="219" s="431" customFormat="1" ht="12" customHeight="1" x14ac:dyDescent="0.25"/>
    <row r="220" s="431" customFormat="1" ht="12" customHeight="1" x14ac:dyDescent="0.25"/>
    <row r="221" s="431" customFormat="1" ht="12" customHeight="1" x14ac:dyDescent="0.25"/>
    <row r="222" s="431" customFormat="1" ht="12" customHeight="1" x14ac:dyDescent="0.25"/>
    <row r="223" s="431" customFormat="1" ht="12" customHeight="1" x14ac:dyDescent="0.25"/>
    <row r="224" s="431" customFormat="1" ht="12" customHeight="1" x14ac:dyDescent="0.25"/>
    <row r="225" s="431" customFormat="1" ht="12" customHeight="1" x14ac:dyDescent="0.25"/>
    <row r="226" s="431" customFormat="1" ht="12" customHeight="1" x14ac:dyDescent="0.25"/>
    <row r="227" s="431" customFormat="1" ht="12" customHeight="1" x14ac:dyDescent="0.25"/>
    <row r="228" s="431" customFormat="1" ht="12" customHeight="1" x14ac:dyDescent="0.25"/>
    <row r="229" s="431" customFormat="1" ht="12" customHeight="1" x14ac:dyDescent="0.25"/>
    <row r="230" s="431" customFormat="1" ht="12" customHeight="1" x14ac:dyDescent="0.25"/>
    <row r="231" s="431" customFormat="1" ht="12" customHeight="1" x14ac:dyDescent="0.25"/>
    <row r="232" s="431" customFormat="1" ht="12" customHeight="1" x14ac:dyDescent="0.25"/>
    <row r="233" s="431" customFormat="1" ht="12" customHeight="1" x14ac:dyDescent="0.25"/>
    <row r="234" s="431" customFormat="1" ht="12" customHeight="1" x14ac:dyDescent="0.25"/>
    <row r="235" s="431" customFormat="1" ht="12" customHeight="1" x14ac:dyDescent="0.25"/>
    <row r="236" s="431" customFormat="1" ht="12" customHeight="1" x14ac:dyDescent="0.25"/>
    <row r="237" s="431" customFormat="1" ht="12" customHeight="1" x14ac:dyDescent="0.25"/>
    <row r="238" s="431" customFormat="1" ht="12" customHeight="1" x14ac:dyDescent="0.25"/>
    <row r="239" s="431" customFormat="1" ht="12" customHeight="1" x14ac:dyDescent="0.25"/>
    <row r="240" s="431" customFormat="1" ht="12" customHeight="1" x14ac:dyDescent="0.25"/>
    <row r="241" s="431" customFormat="1" ht="12" customHeight="1" x14ac:dyDescent="0.25"/>
    <row r="242" s="431" customFormat="1" ht="12" customHeight="1" x14ac:dyDescent="0.25"/>
    <row r="243" s="431" customFormat="1" ht="12" customHeight="1" x14ac:dyDescent="0.25"/>
    <row r="244" s="431" customFormat="1" ht="12" customHeight="1" x14ac:dyDescent="0.25"/>
    <row r="245" s="431" customFormat="1" ht="12" customHeight="1" x14ac:dyDescent="0.25"/>
    <row r="246" s="431" customFormat="1" ht="12" customHeight="1" x14ac:dyDescent="0.25"/>
    <row r="247" s="431" customFormat="1" ht="12" customHeight="1" x14ac:dyDescent="0.25"/>
    <row r="248" s="431" customFormat="1" ht="12" customHeight="1" x14ac:dyDescent="0.25"/>
    <row r="249" s="431" customFormat="1" ht="12" customHeight="1" x14ac:dyDescent="0.25"/>
    <row r="250" s="431" customFormat="1" ht="12" customHeight="1" x14ac:dyDescent="0.25"/>
    <row r="251" s="431" customFormat="1" ht="12" customHeight="1" x14ac:dyDescent="0.25"/>
    <row r="252" s="431" customFormat="1" ht="12" customHeight="1" x14ac:dyDescent="0.25"/>
    <row r="253" s="431" customFormat="1" ht="12" customHeight="1" x14ac:dyDescent="0.25"/>
    <row r="254" s="431" customFormat="1" ht="12" customHeight="1" x14ac:dyDescent="0.25"/>
    <row r="255" s="431" customFormat="1" ht="12" customHeight="1" x14ac:dyDescent="0.25"/>
    <row r="256" s="431" customFormat="1" ht="12" customHeight="1" x14ac:dyDescent="0.25"/>
    <row r="257" s="431" customFormat="1" ht="12" customHeight="1" x14ac:dyDescent="0.25"/>
    <row r="258" s="431" customFormat="1" ht="12" customHeight="1" x14ac:dyDescent="0.25"/>
    <row r="259" s="431" customFormat="1" ht="12" customHeight="1" x14ac:dyDescent="0.25"/>
    <row r="260" s="431" customFormat="1" ht="12" customHeight="1" x14ac:dyDescent="0.25"/>
    <row r="261" s="431" customFormat="1" ht="12" customHeight="1" x14ac:dyDescent="0.25"/>
    <row r="262" s="431" customFormat="1" ht="12" customHeight="1" x14ac:dyDescent="0.25"/>
    <row r="263" s="431" customFormat="1" ht="12" customHeight="1" x14ac:dyDescent="0.25"/>
    <row r="264" s="431" customFormat="1" ht="12" customHeight="1" x14ac:dyDescent="0.25"/>
    <row r="265" s="431" customFormat="1" ht="12" customHeight="1" x14ac:dyDescent="0.25"/>
    <row r="266" s="431" customFormat="1" ht="12" customHeight="1" x14ac:dyDescent="0.25"/>
    <row r="267" s="431" customFormat="1" ht="12" customHeight="1" x14ac:dyDescent="0.25"/>
    <row r="268" s="431" customFormat="1" ht="12" customHeight="1" x14ac:dyDescent="0.25"/>
    <row r="269" s="431" customFormat="1" ht="12" customHeight="1" x14ac:dyDescent="0.25"/>
    <row r="270" s="431" customFormat="1" ht="12" customHeight="1" x14ac:dyDescent="0.25"/>
    <row r="271" s="431" customFormat="1" ht="12" customHeight="1" x14ac:dyDescent="0.25"/>
    <row r="272" s="431" customFormat="1" ht="12" customHeight="1" x14ac:dyDescent="0.25"/>
    <row r="273" s="431" customFormat="1" ht="12" customHeight="1" x14ac:dyDescent="0.25"/>
    <row r="274" s="431" customFormat="1" ht="12" customHeight="1" x14ac:dyDescent="0.25"/>
    <row r="275" s="431" customFormat="1" ht="12" customHeight="1" x14ac:dyDescent="0.25"/>
    <row r="276" s="431" customFormat="1" ht="12" customHeight="1" x14ac:dyDescent="0.25"/>
    <row r="277" s="431" customFormat="1" ht="12" customHeight="1" x14ac:dyDescent="0.25"/>
    <row r="278" s="431" customFormat="1" ht="12" customHeight="1" x14ac:dyDescent="0.25"/>
    <row r="279" s="431" customFormat="1" ht="12" customHeight="1" x14ac:dyDescent="0.25"/>
    <row r="280" s="431" customFormat="1" ht="12" customHeight="1" x14ac:dyDescent="0.25"/>
    <row r="281" s="431" customFormat="1" ht="12" customHeight="1" x14ac:dyDescent="0.25"/>
    <row r="282" s="431" customFormat="1" ht="12" customHeight="1" x14ac:dyDescent="0.25"/>
    <row r="283" s="431" customFormat="1" ht="12" customHeight="1" x14ac:dyDescent="0.25"/>
    <row r="284" s="431" customFormat="1" ht="12" customHeight="1" x14ac:dyDescent="0.25"/>
    <row r="285" s="431" customFormat="1" ht="12" customHeight="1" x14ac:dyDescent="0.25"/>
    <row r="286" s="431" customFormat="1" ht="12" customHeight="1" x14ac:dyDescent="0.25"/>
    <row r="287" s="431" customFormat="1" ht="12" customHeight="1" x14ac:dyDescent="0.25"/>
    <row r="288" s="431" customFormat="1" ht="12" customHeight="1" x14ac:dyDescent="0.25"/>
    <row r="289" s="431" customFormat="1" ht="12" customHeight="1" x14ac:dyDescent="0.25"/>
    <row r="290" s="431" customFormat="1" ht="12" customHeight="1" x14ac:dyDescent="0.25"/>
    <row r="291" s="431" customFormat="1" ht="12" customHeight="1" x14ac:dyDescent="0.25"/>
    <row r="292" s="431" customFormat="1" ht="12" customHeight="1" x14ac:dyDescent="0.25"/>
    <row r="293" s="431" customFormat="1" ht="12" customHeight="1" x14ac:dyDescent="0.25"/>
    <row r="294" s="431" customFormat="1" ht="12" customHeight="1" x14ac:dyDescent="0.25"/>
    <row r="295" s="431" customFormat="1" ht="12" customHeight="1" x14ac:dyDescent="0.25"/>
    <row r="296" s="431" customFormat="1" ht="12" customHeight="1" x14ac:dyDescent="0.25"/>
    <row r="297" s="431" customFormat="1" ht="12" customHeight="1" x14ac:dyDescent="0.25"/>
    <row r="298" s="431" customFormat="1" ht="12" customHeight="1" x14ac:dyDescent="0.25"/>
    <row r="299" s="431" customFormat="1" ht="12" customHeight="1" x14ac:dyDescent="0.25"/>
    <row r="300" s="431" customFormat="1" ht="12" customHeight="1" x14ac:dyDescent="0.25"/>
    <row r="301" s="431" customFormat="1" ht="12" customHeight="1" x14ac:dyDescent="0.25"/>
    <row r="302" s="431" customFormat="1" ht="12" customHeight="1" x14ac:dyDescent="0.25"/>
    <row r="303" s="431" customFormat="1" ht="12" customHeight="1" x14ac:dyDescent="0.25"/>
    <row r="304" s="431" customFormat="1" ht="12" customHeight="1" x14ac:dyDescent="0.25"/>
    <row r="305" s="431" customFormat="1" ht="12" customHeight="1" x14ac:dyDescent="0.25"/>
    <row r="306" s="431" customFormat="1" ht="12" customHeight="1" x14ac:dyDescent="0.25"/>
    <row r="307" s="431" customFormat="1" ht="12" customHeight="1" x14ac:dyDescent="0.25"/>
    <row r="308" s="431" customFormat="1" ht="12" customHeight="1" x14ac:dyDescent="0.25"/>
    <row r="309" s="431" customFormat="1" ht="12" customHeight="1" x14ac:dyDescent="0.25"/>
    <row r="310" s="431" customFormat="1" ht="12" customHeight="1" x14ac:dyDescent="0.25"/>
    <row r="311" s="431" customFormat="1" ht="12" customHeight="1" x14ac:dyDescent="0.25"/>
    <row r="312" s="431" customFormat="1" ht="12" customHeight="1" x14ac:dyDescent="0.25"/>
    <row r="313" s="431" customFormat="1" ht="12" customHeight="1" x14ac:dyDescent="0.25"/>
    <row r="314" s="431" customFormat="1" ht="12" customHeight="1" x14ac:dyDescent="0.25"/>
    <row r="315" s="431" customFormat="1" ht="12" customHeight="1" x14ac:dyDescent="0.25"/>
    <row r="316" s="431" customFormat="1" ht="12" customHeight="1" x14ac:dyDescent="0.25"/>
    <row r="317" s="431" customFormat="1" ht="12" customHeight="1" x14ac:dyDescent="0.25"/>
    <row r="318" s="431" customFormat="1" ht="12" customHeight="1" x14ac:dyDescent="0.25"/>
    <row r="319" s="431" customFormat="1" ht="12" customHeight="1" x14ac:dyDescent="0.25"/>
    <row r="320" s="431" customFormat="1" ht="12" customHeight="1" x14ac:dyDescent="0.25"/>
    <row r="321" s="431" customFormat="1" ht="12" customHeight="1" x14ac:dyDescent="0.25"/>
    <row r="322" s="431" customFormat="1" ht="12" customHeight="1" x14ac:dyDescent="0.25"/>
    <row r="323" s="431" customFormat="1" ht="12" customHeight="1" x14ac:dyDescent="0.25"/>
    <row r="324" s="431" customFormat="1" ht="12" customHeight="1" x14ac:dyDescent="0.25"/>
    <row r="325" s="431" customFormat="1" ht="12" customHeight="1" x14ac:dyDescent="0.25"/>
    <row r="326" s="431" customFormat="1" ht="12" customHeight="1" x14ac:dyDescent="0.25"/>
    <row r="327" s="431" customFormat="1" ht="12" customHeight="1" x14ac:dyDescent="0.25"/>
    <row r="328" s="431" customFormat="1" ht="12" customHeight="1" x14ac:dyDescent="0.25"/>
    <row r="329" s="431" customFormat="1" ht="12" customHeight="1" x14ac:dyDescent="0.25"/>
    <row r="330" s="431" customFormat="1" ht="12" customHeight="1" x14ac:dyDescent="0.25"/>
    <row r="331" s="431" customFormat="1" ht="12" customHeight="1" x14ac:dyDescent="0.25"/>
    <row r="332" s="431" customFormat="1" ht="12" customHeight="1" x14ac:dyDescent="0.25"/>
    <row r="333" s="431" customFormat="1" ht="12" customHeight="1" x14ac:dyDescent="0.25"/>
    <row r="334" s="431" customFormat="1" ht="12" customHeight="1" x14ac:dyDescent="0.25"/>
    <row r="335" s="431" customFormat="1" ht="12" customHeight="1" x14ac:dyDescent="0.25"/>
    <row r="336" s="431" customFormat="1" ht="12" customHeight="1" x14ac:dyDescent="0.25"/>
    <row r="337" s="431" customFormat="1" ht="12" customHeight="1" x14ac:dyDescent="0.25"/>
    <row r="338" s="431" customFormat="1" ht="12" customHeight="1" x14ac:dyDescent="0.25"/>
    <row r="339" s="431" customFormat="1" ht="12" customHeight="1" x14ac:dyDescent="0.25"/>
    <row r="340" s="431" customFormat="1" ht="12" customHeight="1" x14ac:dyDescent="0.25"/>
  </sheetData>
  <sheetProtection algorithmName="SHA-512" hashValue="ypyHguicJGz69DMlTtECfJuDlmLZlKNcM0eroBq3919jqcAwuIgbwOZ7P4oE10OkQipEGgDx9+JfX/e79i1sMw==" saltValue="bdvWhc2f1xcSFJXW40s46Q==" spinCount="100000" sheet="1" objects="1" scenarios="1"/>
  <mergeCells count="5">
    <mergeCell ref="A5:A6"/>
    <mergeCell ref="B5:B6"/>
    <mergeCell ref="C5:C6"/>
    <mergeCell ref="D5:F5"/>
    <mergeCell ref="G5:I5"/>
  </mergeCells>
  <conditionalFormatting sqref="C9">
    <cfRule type="expression" dxfId="208" priority="3" stopIfTrue="1">
      <formula>NOT(D9+G9=C9)</formula>
    </cfRule>
  </conditionalFormatting>
  <conditionalFormatting sqref="D9">
    <cfRule type="expression" dxfId="207" priority="4" stopIfTrue="1">
      <formula>D9&lt;&gt;E9+F9</formula>
    </cfRule>
  </conditionalFormatting>
  <conditionalFormatting sqref="G9">
    <cfRule type="expression" dxfId="206" priority="5" stopIfTrue="1">
      <formula>G9&lt;&gt;H9+I9+J9</formula>
    </cfRule>
  </conditionalFormatting>
  <conditionalFormatting sqref="C10">
    <cfRule type="expression" dxfId="205" priority="6" stopIfTrue="1">
      <formula>C10&gt;C9</formula>
    </cfRule>
  </conditionalFormatting>
  <conditionalFormatting sqref="B13:E13">
    <cfRule type="expression" dxfId="204" priority="2">
      <formula>$E$13&lt;&gt;""</formula>
    </cfRule>
  </conditionalFormatting>
  <conditionalFormatting sqref="B24:E24">
    <cfRule type="expression" dxfId="203" priority="1">
      <formula>$E$24&lt;&gt;""</formula>
    </cfRule>
  </conditionalFormatting>
  <dataValidations count="7">
    <dataValidation type="whole" allowBlank="1" showInputMessage="1" showErrorMessage="1" errorTitle="Eroare!!!" error="Introduceti un numar intreg mai mare decat 0." sqref="C9:C10" xr:uid="{00000000-0002-0000-1100-000000000000}">
      <formula1>0</formula1>
      <formula2>50000</formula2>
    </dataValidation>
    <dataValidation type="whole" allowBlank="1" showInputMessage="1" showErrorMessage="1" errorTitle="Eroare!!!1" error="Introducetiu un numar intre 0  si  999999999" sqref="C22" xr:uid="{00000000-0002-0000-1100-000002000000}">
      <formula1>0</formula1>
      <formula2>999999999</formula2>
    </dataValidation>
    <dataValidation type="whole" operator="greaterThanOrEqual" allowBlank="1" showInputMessage="1" showErrorMessage="1" errorTitle="Eroare!!!" error="Introduceti un numar" sqref="D9:J10" xr:uid="{00000000-0002-0000-1100-000003000000}">
      <formula1>0</formula1>
    </dataValidation>
    <dataValidation type="whole" allowBlank="1" showInputMessage="1" showErrorMessage="1" errorTitle="Eroare!!!" error="Introduceti un numar pozitiv mai mic sau egal cu 10!!!" sqref="G29" xr:uid="{00000000-0002-0000-1100-000004000000}">
      <formula1>0</formula1>
      <formula2>10</formula2>
    </dataValidation>
    <dataValidation type="whole" allowBlank="1" showInputMessage="1" showErrorMessage="1" errorTitle="Eroare!!!1" error="Introducetiu un numar intre 0 si 999999999" sqref="D22" xr:uid="{00000000-0002-0000-1100-000005000000}">
      <formula1>0</formula1>
      <formula2>999999999</formula2>
    </dataValidation>
    <dataValidation type="whole" operator="greaterThan" allowBlank="1" showInputMessage="1" showErrorMessage="1" errorTitle="Eroare!!!" error="Introduceti un numar pozitiv!" sqref="J22" xr:uid="{00000000-0002-0000-1100-000006000000}">
      <formula1>0</formula1>
    </dataValidation>
    <dataValidation type="whole" operator="greaterThan" allowBlank="1" showInputMessage="1" showErrorMessage="1" errorTitle="Eroare!!!" error="Introduceti un numar intreg mai mare decat 0." sqref="C21 E13 C11:C12 C14:C17" xr:uid="{00000000-0002-0000-1100-000001000000}">
      <formula1>0</formula1>
    </dataValidation>
  </dataValidations>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C1:BC315"/>
  <sheetViews>
    <sheetView zoomScaleNormal="100" workbookViewId="0">
      <selection activeCell="H10" sqref="H10"/>
    </sheetView>
  </sheetViews>
  <sheetFormatPr defaultColWidth="9" defaultRowHeight="15" x14ac:dyDescent="0.25"/>
  <cols>
    <col min="1" max="2" width="1.5" style="2262" customWidth="1"/>
    <col min="3" max="4" width="2.625" style="2262" hidden="1" customWidth="1"/>
    <col min="5" max="5" width="60.625" style="2262" customWidth="1"/>
    <col min="6" max="6" width="6.625" style="2262" customWidth="1"/>
    <col min="7" max="9" width="18.625" style="2262" customWidth="1"/>
    <col min="10" max="10" width="18.625" style="2278" customWidth="1"/>
    <col min="11" max="12" width="18.625" style="2262" customWidth="1"/>
    <col min="13" max="13" width="18.625" style="2278" customWidth="1"/>
    <col min="14" max="18" width="18.625" style="2262" customWidth="1"/>
    <col min="19" max="20" width="13.75" style="2262" customWidth="1"/>
    <col min="21" max="21" width="5.625" style="2262" customWidth="1"/>
    <col min="22" max="22" width="13.75" style="2283" hidden="1" customWidth="1"/>
    <col min="23" max="23" width="5.625" style="2262" customWidth="1"/>
    <col min="24" max="27" width="13.75" style="2262" customWidth="1"/>
    <col min="28" max="28" width="5.625" style="2262" customWidth="1"/>
    <col min="29" max="29" width="45.25" style="77" hidden="1" customWidth="1"/>
    <col min="30" max="30" width="16.5" style="77" hidden="1" customWidth="1"/>
    <col min="31" max="31" width="5.625" style="2262" customWidth="1"/>
    <col min="32" max="32" width="13.75" style="2262" customWidth="1"/>
    <col min="33" max="16384" width="9" style="2262"/>
  </cols>
  <sheetData>
    <row r="1" spans="5:32" ht="12" customHeight="1" thickBot="1" x14ac:dyDescent="0.3">
      <c r="E1" s="2268"/>
      <c r="F1" s="2268"/>
      <c r="G1" s="2268"/>
      <c r="H1" s="2268"/>
      <c r="I1" s="2268"/>
      <c r="J1" s="2277"/>
      <c r="K1" s="2268"/>
      <c r="L1" s="2268"/>
      <c r="M1" s="2277"/>
      <c r="N1" s="2268"/>
      <c r="O1" s="2268"/>
      <c r="P1" s="2268"/>
      <c r="Q1" s="2268"/>
      <c r="R1" s="2268"/>
      <c r="S1" s="2268"/>
      <c r="T1" s="2268"/>
      <c r="U1" s="2268"/>
      <c r="V1" s="796"/>
      <c r="W1" s="2268"/>
      <c r="X1" s="2268"/>
      <c r="Y1" s="2268"/>
      <c r="Z1" s="2268"/>
      <c r="AA1" s="2268"/>
      <c r="AB1" s="2268" t="s">
        <v>215</v>
      </c>
      <c r="AC1" s="796"/>
      <c r="AD1" s="796" t="s">
        <v>215</v>
      </c>
      <c r="AF1" s="2262" t="s">
        <v>215</v>
      </c>
    </row>
    <row r="2" spans="5:32" ht="60" customHeight="1" thickBot="1" x14ac:dyDescent="0.3">
      <c r="E2" s="797" t="s">
        <v>5319</v>
      </c>
      <c r="F2" s="781"/>
      <c r="G2" s="798"/>
      <c r="H2" s="799"/>
      <c r="I2" s="800"/>
      <c r="J2" s="2277"/>
      <c r="K2" s="2268"/>
      <c r="L2" s="2268"/>
      <c r="M2" s="2277"/>
      <c r="N2" s="2268"/>
      <c r="O2" s="2268"/>
      <c r="P2" s="2268"/>
      <c r="Q2" s="2268"/>
      <c r="R2" s="2268"/>
      <c r="S2" s="2268"/>
      <c r="T2" s="2268"/>
      <c r="U2" s="2268"/>
      <c r="V2" s="620"/>
      <c r="W2" s="2268"/>
      <c r="X2" s="2268"/>
      <c r="Y2" s="2268"/>
      <c r="Z2" s="2268"/>
      <c r="AA2" s="2268"/>
      <c r="AB2" s="2268"/>
      <c r="AC2" s="620"/>
      <c r="AD2" s="620"/>
    </row>
    <row r="3" spans="5:32" ht="12" customHeight="1" x14ac:dyDescent="0.25">
      <c r="E3" s="2344"/>
      <c r="F3" s="2344"/>
      <c r="G3" s="2344"/>
      <c r="H3" s="2344"/>
      <c r="I3" s="2344"/>
      <c r="J3" s="2327"/>
      <c r="K3" s="2344"/>
      <c r="L3" s="2344"/>
      <c r="M3" s="2327"/>
      <c r="N3" s="2344"/>
      <c r="O3" s="2268"/>
      <c r="P3" s="2268"/>
      <c r="Q3" s="2268"/>
      <c r="R3" s="2268"/>
      <c r="S3" s="2268"/>
      <c r="T3" s="2268"/>
      <c r="U3" s="2268"/>
      <c r="V3" s="620"/>
      <c r="W3" s="2268"/>
      <c r="X3" s="2268"/>
      <c r="Y3" s="2268"/>
      <c r="Z3" s="2268"/>
      <c r="AA3" s="2268"/>
      <c r="AB3" s="2268"/>
      <c r="AC3" s="801" t="s">
        <v>3856</v>
      </c>
      <c r="AD3" s="802">
        <f>Altele!J5</f>
        <v>2500</v>
      </c>
    </row>
    <row r="4" spans="5:32" ht="30" customHeight="1" x14ac:dyDescent="0.25">
      <c r="E4" s="803" t="s">
        <v>11431</v>
      </c>
      <c r="F4" s="447"/>
      <c r="G4" s="804"/>
      <c r="H4" s="804"/>
      <c r="I4" s="804"/>
      <c r="J4" s="804"/>
      <c r="K4" s="804"/>
      <c r="L4" s="805"/>
      <c r="M4" s="806"/>
      <c r="N4" s="805"/>
      <c r="O4" s="2232"/>
      <c r="P4" s="2233"/>
      <c r="Q4" s="2386"/>
      <c r="R4" s="2268"/>
      <c r="S4" s="2268"/>
      <c r="T4" s="2268"/>
      <c r="U4" s="2268"/>
      <c r="V4" s="620"/>
      <c r="W4" s="2268"/>
      <c r="X4" s="2268"/>
      <c r="Y4" s="2268"/>
      <c r="Z4" s="2268"/>
      <c r="AA4" s="2268"/>
      <c r="AB4" s="2268"/>
      <c r="AC4" s="801" t="s">
        <v>5320</v>
      </c>
      <c r="AD4" s="802" t="str">
        <f>"Anexa!D2:D597"</f>
        <v>Anexa!D2:D597</v>
      </c>
    </row>
    <row r="5" spans="5:32" ht="15.75" thickBot="1" x14ac:dyDescent="0.3">
      <c r="E5" s="449"/>
      <c r="F5" s="443"/>
      <c r="G5" s="807"/>
      <c r="H5" s="807"/>
      <c r="I5" s="807"/>
      <c r="J5" s="807"/>
      <c r="K5" s="807"/>
      <c r="L5" s="807"/>
      <c r="M5" s="808"/>
      <c r="N5" s="807"/>
      <c r="O5" s="807"/>
      <c r="P5" s="808"/>
      <c r="Q5" s="809" t="s">
        <v>5321</v>
      </c>
      <c r="R5" s="2268"/>
      <c r="S5" s="2268"/>
      <c r="T5" s="2268"/>
      <c r="U5" s="2268"/>
      <c r="V5" s="620"/>
      <c r="W5" s="2268"/>
      <c r="X5" s="2268"/>
      <c r="Y5" s="2268"/>
      <c r="Z5" s="2268"/>
      <c r="AA5" s="2268"/>
      <c r="AB5" s="2268"/>
      <c r="AC5" s="810" t="s">
        <v>5322</v>
      </c>
      <c r="AD5" s="802" t="str">
        <f>"Altele!O4:O62"</f>
        <v>Altele!O4:O62</v>
      </c>
    </row>
    <row r="6" spans="5:32" ht="30" customHeight="1" x14ac:dyDescent="0.25">
      <c r="E6" s="3290" t="s">
        <v>11293</v>
      </c>
      <c r="F6" s="3358" t="s">
        <v>5080</v>
      </c>
      <c r="G6" s="3364" t="s">
        <v>11476</v>
      </c>
      <c r="H6" s="3326" t="s">
        <v>11486</v>
      </c>
      <c r="I6" s="3366"/>
      <c r="J6" s="3366"/>
      <c r="K6" s="3327"/>
      <c r="L6" s="3326" t="s">
        <v>5323</v>
      </c>
      <c r="M6" s="3366"/>
      <c r="N6" s="3366"/>
      <c r="O6" s="3366"/>
      <c r="P6" s="3327"/>
      <c r="Q6" s="3336" t="s">
        <v>11485</v>
      </c>
      <c r="R6" s="2268"/>
      <c r="S6" s="2268"/>
      <c r="T6" s="2268"/>
      <c r="U6" s="2268"/>
      <c r="V6" s="620"/>
      <c r="W6" s="2268"/>
      <c r="X6" s="2268"/>
      <c r="Y6" s="2268"/>
      <c r="Z6" s="2268"/>
      <c r="AA6" s="2268"/>
      <c r="AB6" s="2268"/>
      <c r="AC6" s="810" t="s">
        <v>5324</v>
      </c>
      <c r="AD6" s="802" t="str">
        <f>"Altele!R4:R15"</f>
        <v>Altele!R4:R15</v>
      </c>
    </row>
    <row r="7" spans="5:32" ht="60" customHeight="1" x14ac:dyDescent="0.25">
      <c r="E7" s="3369"/>
      <c r="F7" s="3359"/>
      <c r="G7" s="3365"/>
      <c r="H7" s="1366" t="s">
        <v>11477</v>
      </c>
      <c r="I7" s="811" t="s">
        <v>11478</v>
      </c>
      <c r="J7" s="811" t="s">
        <v>11479</v>
      </c>
      <c r="K7" s="843" t="s">
        <v>11480</v>
      </c>
      <c r="L7" s="1366" t="s">
        <v>5325</v>
      </c>
      <c r="M7" s="811" t="s">
        <v>11481</v>
      </c>
      <c r="N7" s="811" t="s">
        <v>11482</v>
      </c>
      <c r="O7" s="811" t="s">
        <v>11483</v>
      </c>
      <c r="P7" s="843" t="s">
        <v>11484</v>
      </c>
      <c r="Q7" s="3337"/>
      <c r="R7" s="2268"/>
      <c r="S7" s="2268"/>
      <c r="T7" s="2268"/>
      <c r="U7" s="2268"/>
      <c r="V7" s="620"/>
      <c r="W7" s="2268"/>
      <c r="X7" s="2268"/>
      <c r="Y7" s="2268"/>
      <c r="Z7" s="2268"/>
      <c r="AA7" s="2268"/>
      <c r="AB7" s="2268"/>
      <c r="AC7" s="810" t="s">
        <v>5326</v>
      </c>
      <c r="AD7" s="802" t="str">
        <f>"Altele!U4:U55"</f>
        <v>Altele!U4:U55</v>
      </c>
    </row>
    <row r="8" spans="5:32" x14ac:dyDescent="0.25">
      <c r="E8" s="2294" t="s">
        <v>119</v>
      </c>
      <c r="F8" s="2291" t="s">
        <v>11295</v>
      </c>
      <c r="G8" s="1370" t="s">
        <v>5327</v>
      </c>
      <c r="H8" s="1367" t="s">
        <v>5328</v>
      </c>
      <c r="I8" s="1310" t="s">
        <v>5329</v>
      </c>
      <c r="J8" s="1310" t="s">
        <v>5330</v>
      </c>
      <c r="K8" s="1311" t="s">
        <v>5331</v>
      </c>
      <c r="L8" s="1367" t="s">
        <v>5332</v>
      </c>
      <c r="M8" s="1310" t="s">
        <v>5333</v>
      </c>
      <c r="N8" s="1310" t="s">
        <v>5334</v>
      </c>
      <c r="O8" s="1310" t="s">
        <v>5335</v>
      </c>
      <c r="P8" s="1311" t="s">
        <v>5336</v>
      </c>
      <c r="Q8" s="1311" t="s">
        <v>5337</v>
      </c>
      <c r="R8" s="2268"/>
      <c r="S8" s="2268"/>
      <c r="T8" s="2268"/>
      <c r="U8" s="2268"/>
      <c r="V8" s="620"/>
      <c r="W8" s="2268"/>
      <c r="X8" s="2268"/>
      <c r="Y8" s="2268"/>
      <c r="Z8" s="2268"/>
      <c r="AA8" s="2268"/>
      <c r="AB8" s="2268"/>
      <c r="AC8" s="810" t="s">
        <v>5338</v>
      </c>
      <c r="AD8" s="802" t="str">
        <f>"Altele!M4:M6"</f>
        <v>Altele!M4:M6</v>
      </c>
    </row>
    <row r="9" spans="5:32" ht="15.75" thickBot="1" x14ac:dyDescent="0.3">
      <c r="E9" s="2295" t="s">
        <v>9542</v>
      </c>
      <c r="F9" s="2292" t="s">
        <v>11294</v>
      </c>
      <c r="G9" s="1371">
        <v>1</v>
      </c>
      <c r="H9" s="1368">
        <v>2</v>
      </c>
      <c r="I9" s="1231">
        <v>3</v>
      </c>
      <c r="J9" s="1231">
        <v>4</v>
      </c>
      <c r="K9" s="1232">
        <v>5</v>
      </c>
      <c r="L9" s="1368">
        <v>6</v>
      </c>
      <c r="M9" s="1231">
        <v>7</v>
      </c>
      <c r="N9" s="1231">
        <v>8</v>
      </c>
      <c r="O9" s="1231">
        <v>9</v>
      </c>
      <c r="P9" s="1232">
        <v>10</v>
      </c>
      <c r="Q9" s="1232">
        <v>11</v>
      </c>
      <c r="R9" s="2268"/>
      <c r="S9" s="2268"/>
      <c r="T9" s="2268"/>
      <c r="U9" s="2268"/>
      <c r="V9" s="620"/>
      <c r="W9" s="2268"/>
      <c r="X9" s="2268"/>
      <c r="Y9" s="2268"/>
      <c r="Z9" s="2268"/>
      <c r="AA9" s="2268"/>
      <c r="AB9" s="2268"/>
      <c r="AC9" s="812" t="s">
        <v>3980</v>
      </c>
      <c r="AD9" s="813" t="str">
        <f>"Altele!Y5:Y46"</f>
        <v>Altele!Y5:Y46</v>
      </c>
    </row>
    <row r="10" spans="5:32" ht="21" customHeight="1" thickBot="1" x14ac:dyDescent="0.3">
      <c r="E10" s="2296" t="s">
        <v>11475</v>
      </c>
      <c r="F10" s="2293">
        <v>1</v>
      </c>
      <c r="G10" s="1978">
        <f>G181+G182+G183</f>
        <v>0</v>
      </c>
      <c r="H10" s="1369"/>
      <c r="I10" s="865"/>
      <c r="J10" s="865"/>
      <c r="K10" s="1364"/>
      <c r="L10" s="1369"/>
      <c r="M10" s="865"/>
      <c r="N10" s="410"/>
      <c r="O10" s="865"/>
      <c r="P10" s="1473"/>
      <c r="Q10" s="1372">
        <f>L181+L182+L183</f>
        <v>0</v>
      </c>
      <c r="R10" s="2268"/>
      <c r="S10" s="2275">
        <f>G183</f>
        <v>0</v>
      </c>
      <c r="T10" s="2268"/>
      <c r="U10" s="2268"/>
      <c r="V10" s="620"/>
      <c r="W10" s="2268"/>
      <c r="X10" s="2268"/>
      <c r="Y10" s="2268"/>
      <c r="Z10" s="2268"/>
      <c r="AA10" s="2268"/>
      <c r="AB10" s="2268"/>
      <c r="AC10" s="801" t="s">
        <v>5339</v>
      </c>
      <c r="AD10" s="814">
        <f>(H166+H168+H171+H174+H175+H179+H180)-(I166+I168+I171+I174+I175+I179+I180)+(L181+L182+L183)-(G181+G182+G183)+(L10+M10+O10+P10)</f>
        <v>0</v>
      </c>
    </row>
    <row r="11" spans="5:32" s="2263" customFormat="1" ht="30" customHeight="1" thickBot="1" x14ac:dyDescent="0.3">
      <c r="E11" s="2385" t="s">
        <v>11277</v>
      </c>
      <c r="H11" s="2269"/>
      <c r="I11" s="2269"/>
      <c r="J11" s="1382" t="s">
        <v>9682</v>
      </c>
      <c r="K11" s="1365">
        <f>H10+I10+J10+K10</f>
        <v>0</v>
      </c>
      <c r="L11" s="2269"/>
      <c r="M11" s="2342"/>
      <c r="N11" s="2269"/>
      <c r="O11" s="1382" t="s">
        <v>9683</v>
      </c>
      <c r="P11" s="1472">
        <f>L10+M10+N10+O10+P10</f>
        <v>0</v>
      </c>
      <c r="Q11" s="2343"/>
      <c r="R11" s="2343"/>
      <c r="S11" s="2269"/>
      <c r="T11" s="2269"/>
      <c r="U11" s="2269"/>
      <c r="V11" s="621"/>
      <c r="W11" s="2269"/>
      <c r="X11" s="2269"/>
      <c r="Y11" s="2269"/>
      <c r="Z11" s="2269"/>
      <c r="AA11" s="2269"/>
      <c r="AB11" s="2269"/>
      <c r="AC11" s="801" t="s">
        <v>5340</v>
      </c>
      <c r="AD11" s="814">
        <f>SUMIF(G65:G103,"Utilaje",I65:I103)</f>
        <v>0</v>
      </c>
    </row>
    <row r="12" spans="5:32" x14ac:dyDescent="0.25">
      <c r="F12" s="2268"/>
      <c r="G12" s="2341"/>
      <c r="H12" s="2268"/>
      <c r="I12" s="2268"/>
      <c r="J12" s="2277"/>
      <c r="K12" s="2268"/>
      <c r="L12" s="2268"/>
      <c r="M12" s="2277"/>
      <c r="N12" s="2339"/>
      <c r="O12" s="2339"/>
      <c r="P12" s="2268"/>
      <c r="Q12" s="2268"/>
      <c r="R12" s="2268"/>
      <c r="S12" s="2268"/>
      <c r="T12" s="2268"/>
      <c r="U12" s="2268"/>
      <c r="V12" s="620"/>
      <c r="W12" s="2268"/>
      <c r="X12" s="2268"/>
      <c r="Y12" s="2268"/>
      <c r="Z12" s="2268"/>
      <c r="AA12" s="2268"/>
      <c r="AB12" s="2268"/>
      <c r="AC12" s="815" t="s">
        <v>5341</v>
      </c>
      <c r="AD12" s="814">
        <f>SUMIF(G65:G103,"Mijloace de transport",I65:I103)</f>
        <v>0</v>
      </c>
    </row>
    <row r="13" spans="5:32" hidden="1" x14ac:dyDescent="0.25">
      <c r="E13" s="2341"/>
      <c r="F13" s="2268"/>
      <c r="G13" s="2341"/>
      <c r="H13" s="2268"/>
      <c r="I13" s="2268"/>
      <c r="J13" s="2277"/>
      <c r="K13" s="2268"/>
      <c r="L13" s="2268"/>
      <c r="M13" s="2277"/>
      <c r="N13" s="2339"/>
      <c r="O13" s="2339"/>
      <c r="P13" s="2268"/>
      <c r="Q13" s="2268"/>
      <c r="R13" s="2268"/>
      <c r="S13" s="2268"/>
      <c r="T13" s="2268"/>
      <c r="U13" s="2268"/>
      <c r="V13" s="620"/>
      <c r="W13" s="2268"/>
      <c r="X13" s="2268"/>
      <c r="Y13" s="2268"/>
      <c r="Z13" s="2268"/>
      <c r="AA13" s="2268"/>
      <c r="AB13" s="2268"/>
      <c r="AC13" s="815" t="s">
        <v>6959</v>
      </c>
      <c r="AD13" s="814">
        <f>SUMIF(H65:H103,2620,I65:I103)</f>
        <v>0</v>
      </c>
    </row>
    <row r="14" spans="5:32" hidden="1" x14ac:dyDescent="0.25">
      <c r="E14" s="2341"/>
      <c r="F14" s="2268"/>
      <c r="G14" s="2341"/>
      <c r="H14" s="2268"/>
      <c r="I14" s="2268"/>
      <c r="J14" s="2277"/>
      <c r="K14" s="2268"/>
      <c r="L14" s="2268"/>
      <c r="M14" s="2277"/>
      <c r="N14" s="2339"/>
      <c r="O14" s="2339"/>
      <c r="P14" s="2268"/>
      <c r="Q14" s="2268"/>
      <c r="R14" s="2268"/>
      <c r="S14" s="2268"/>
      <c r="T14" s="2268"/>
      <c r="U14" s="2268"/>
      <c r="V14" s="620"/>
      <c r="W14" s="2268"/>
      <c r="X14" s="2268"/>
      <c r="Y14" s="2268"/>
      <c r="Z14" s="2268"/>
      <c r="AA14" s="2268"/>
      <c r="AB14" s="2268"/>
      <c r="AC14" s="815"/>
      <c r="AD14" s="814"/>
    </row>
    <row r="15" spans="5:32" x14ac:dyDescent="0.25">
      <c r="E15" s="2341"/>
      <c r="F15" s="2268"/>
      <c r="G15" s="2341"/>
      <c r="H15" s="2268"/>
      <c r="I15" s="2268"/>
      <c r="J15" s="2277"/>
      <c r="K15" s="2268"/>
      <c r="L15" s="2268"/>
      <c r="M15" s="2277"/>
      <c r="N15" s="2339"/>
      <c r="O15" s="2339"/>
      <c r="P15" s="2268"/>
      <c r="Q15" s="2268"/>
      <c r="R15" s="2268"/>
      <c r="S15" s="2268"/>
      <c r="T15" s="2268"/>
      <c r="U15" s="2268"/>
      <c r="V15" s="620"/>
      <c r="W15" s="2268"/>
      <c r="X15" s="2268"/>
      <c r="Y15" s="2268"/>
      <c r="Z15" s="2268"/>
      <c r="AA15" s="2268"/>
      <c r="AB15" s="2268"/>
      <c r="AC15" s="620"/>
      <c r="AD15" s="620"/>
    </row>
    <row r="16" spans="5:32" ht="30" customHeight="1" x14ac:dyDescent="0.25">
      <c r="E16" s="460" t="s">
        <v>11432</v>
      </c>
      <c r="F16" s="816"/>
      <c r="G16" s="817"/>
      <c r="H16" s="817"/>
      <c r="I16" s="817"/>
      <c r="J16" s="2254"/>
      <c r="K16" s="817"/>
      <c r="L16" s="818"/>
      <c r="M16" s="819"/>
      <c r="N16" s="818"/>
      <c r="O16" s="820"/>
      <c r="P16" s="2339"/>
      <c r="Q16" s="2268"/>
      <c r="R16" s="2268"/>
      <c r="S16" s="2268"/>
      <c r="T16" s="2268"/>
      <c r="U16" s="2268"/>
      <c r="V16" s="620"/>
      <c r="W16" s="2268"/>
      <c r="X16" s="2268"/>
      <c r="Y16" s="2268"/>
      <c r="Z16" s="2268"/>
      <c r="AA16" s="2268"/>
      <c r="AB16" s="2268"/>
      <c r="AC16" s="620"/>
      <c r="AD16" s="1655">
        <f>H166+H168+H171+H174+H175+H179+H180</f>
        <v>0</v>
      </c>
    </row>
    <row r="17" spans="5:30" ht="15.75" thickBot="1" x14ac:dyDescent="0.3">
      <c r="E17" s="448"/>
      <c r="F17" s="447"/>
      <c r="G17" s="805"/>
      <c r="H17" s="805"/>
      <c r="I17" s="805"/>
      <c r="J17" s="805"/>
      <c r="K17" s="805"/>
      <c r="L17" s="805"/>
      <c r="M17" s="821"/>
      <c r="N17" s="822"/>
      <c r="O17" s="823" t="s">
        <v>11461</v>
      </c>
      <c r="P17" s="2339"/>
      <c r="Q17" s="2268"/>
      <c r="R17" s="2268"/>
      <c r="S17" s="2268"/>
      <c r="T17" s="2268"/>
      <c r="U17" s="2268"/>
      <c r="V17" s="620"/>
      <c r="W17" s="2268"/>
      <c r="X17" s="2268"/>
      <c r="Y17" s="2268"/>
      <c r="Z17" s="2268"/>
      <c r="AA17" s="2268"/>
      <c r="AB17" s="2268"/>
      <c r="AC17" s="620"/>
      <c r="AD17" s="1655">
        <f>I166+I168+I171+I174+I175+I179+I180</f>
        <v>0</v>
      </c>
    </row>
    <row r="18" spans="5:30" s="2264" customFormat="1" ht="30" customHeight="1" x14ac:dyDescent="0.25">
      <c r="E18" s="3290" t="s">
        <v>11303</v>
      </c>
      <c r="F18" s="3349" t="s">
        <v>5342</v>
      </c>
      <c r="G18" s="3155" t="s">
        <v>11469</v>
      </c>
      <c r="H18" s="3351" t="s">
        <v>11470</v>
      </c>
      <c r="I18" s="3353" t="s">
        <v>5343</v>
      </c>
      <c r="J18" s="3354"/>
      <c r="K18" s="3354"/>
      <c r="L18" s="3354"/>
      <c r="M18" s="3355"/>
      <c r="N18" s="3356" t="s">
        <v>5344</v>
      </c>
      <c r="O18" s="3338" t="s">
        <v>11474</v>
      </c>
      <c r="P18" s="2340"/>
      <c r="Q18" s="2270"/>
      <c r="R18" s="2270"/>
      <c r="S18" s="2270"/>
      <c r="T18" s="2270"/>
      <c r="U18" s="2270"/>
      <c r="V18" s="824"/>
      <c r="W18" s="2270"/>
      <c r="X18" s="2270"/>
      <c r="Y18" s="2270"/>
      <c r="Z18" s="2270"/>
      <c r="AA18" s="2270"/>
      <c r="AB18" s="2270"/>
      <c r="AC18" s="824"/>
      <c r="AD18" s="1655">
        <f>L181+L182+L183</f>
        <v>0</v>
      </c>
    </row>
    <row r="19" spans="5:30" s="2264" customFormat="1" ht="47.25" customHeight="1" thickBot="1" x14ac:dyDescent="0.3">
      <c r="E19" s="3368"/>
      <c r="F19" s="3350"/>
      <c r="G19" s="3343"/>
      <c r="H19" s="3352"/>
      <c r="I19" s="825" t="s">
        <v>11471</v>
      </c>
      <c r="J19" s="826" t="s">
        <v>11472</v>
      </c>
      <c r="K19" s="826" t="s">
        <v>5345</v>
      </c>
      <c r="L19" s="826" t="s">
        <v>11473</v>
      </c>
      <c r="M19" s="826" t="s">
        <v>11466</v>
      </c>
      <c r="N19" s="3357"/>
      <c r="O19" s="3339"/>
      <c r="P19" s="2340"/>
      <c r="Q19" s="2270"/>
      <c r="R19" s="2270"/>
      <c r="S19" s="2270"/>
      <c r="T19" s="2270"/>
      <c r="U19" s="2270"/>
      <c r="V19" s="824"/>
      <c r="W19" s="2270"/>
      <c r="X19" s="2270"/>
      <c r="Y19" s="2270"/>
      <c r="Z19" s="2270"/>
      <c r="AA19" s="2270"/>
      <c r="AB19" s="2270"/>
      <c r="AC19" s="824"/>
      <c r="AD19" s="1655">
        <f>G181+G182+G183</f>
        <v>0</v>
      </c>
    </row>
    <row r="20" spans="5:30" s="2265" customFormat="1" x14ac:dyDescent="0.25">
      <c r="E20" s="1312" t="s">
        <v>119</v>
      </c>
      <c r="F20" s="2284" t="s">
        <v>11295</v>
      </c>
      <c r="G20" s="1313" t="s">
        <v>166</v>
      </c>
      <c r="H20" s="1314" t="s">
        <v>5346</v>
      </c>
      <c r="I20" s="1315" t="s">
        <v>5347</v>
      </c>
      <c r="J20" s="1316" t="s">
        <v>5348</v>
      </c>
      <c r="K20" s="1316" t="s">
        <v>5349</v>
      </c>
      <c r="L20" s="1316" t="s">
        <v>5350</v>
      </c>
      <c r="M20" s="1316" t="s">
        <v>5351</v>
      </c>
      <c r="N20" s="1315" t="s">
        <v>5352</v>
      </c>
      <c r="O20" s="1317" t="s">
        <v>5353</v>
      </c>
      <c r="P20" s="2335"/>
      <c r="Q20" s="2271"/>
      <c r="R20" s="2271"/>
      <c r="S20" s="2271"/>
      <c r="T20" s="2271"/>
      <c r="U20" s="2271"/>
      <c r="V20" s="827"/>
      <c r="W20" s="2271"/>
      <c r="X20" s="2271"/>
      <c r="Y20" s="2271"/>
      <c r="Z20" s="2271"/>
      <c r="AA20" s="2271"/>
      <c r="AB20" s="2271"/>
      <c r="AC20" s="827"/>
      <c r="AD20" s="1655">
        <f>L10+M10+O10+P10</f>
        <v>0</v>
      </c>
    </row>
    <row r="21" spans="5:30" ht="15.75" thickBot="1" x14ac:dyDescent="0.3">
      <c r="E21" s="528" t="s">
        <v>9542</v>
      </c>
      <c r="F21" s="536" t="s">
        <v>11294</v>
      </c>
      <c r="G21" s="1130" t="s">
        <v>120</v>
      </c>
      <c r="H21" s="1318">
        <v>1</v>
      </c>
      <c r="I21" s="1319">
        <v>2</v>
      </c>
      <c r="J21" s="1320">
        <v>3</v>
      </c>
      <c r="K21" s="1320">
        <v>4</v>
      </c>
      <c r="L21" s="1320">
        <v>5</v>
      </c>
      <c r="M21" s="1320">
        <v>6</v>
      </c>
      <c r="N21" s="1319">
        <v>7</v>
      </c>
      <c r="O21" s="1321">
        <v>8</v>
      </c>
      <c r="P21" s="2277"/>
      <c r="Q21" s="2268"/>
      <c r="R21" s="2268"/>
      <c r="S21" s="2268"/>
      <c r="T21" s="2268"/>
      <c r="U21" s="2268"/>
      <c r="V21" s="620"/>
      <c r="W21" s="2268"/>
      <c r="X21" s="2268"/>
      <c r="Y21" s="2268"/>
      <c r="Z21" s="2268"/>
      <c r="AA21" s="2268"/>
      <c r="AB21" s="2268"/>
      <c r="AC21" s="620"/>
      <c r="AD21" s="1655">
        <f>(H166+H168+H171+H174+H175+H179+H180)-(I166+I168+I171+I174+I175+I179+I180)+(L181+L182+L183)-(G181+G182+G183)+(L10+M10+O10+P10)</f>
        <v>0</v>
      </c>
    </row>
    <row r="22" spans="5:30" ht="21" customHeight="1" x14ac:dyDescent="0.25">
      <c r="E22" s="1260" t="s">
        <v>5354</v>
      </c>
      <c r="F22" s="2285">
        <v>1</v>
      </c>
      <c r="G22" s="2508">
        <v>9999</v>
      </c>
      <c r="H22" s="828">
        <f t="shared" ref="H22:O22" si="0">SUM(H23:H52)</f>
        <v>0</v>
      </c>
      <c r="I22" s="829">
        <f>SUM(I23:I52)</f>
        <v>0</v>
      </c>
      <c r="J22" s="829">
        <f t="shared" si="0"/>
        <v>0</v>
      </c>
      <c r="K22" s="829">
        <f t="shared" si="0"/>
        <v>0</v>
      </c>
      <c r="L22" s="829">
        <f t="shared" si="0"/>
        <v>0</v>
      </c>
      <c r="M22" s="829">
        <f t="shared" si="0"/>
        <v>0</v>
      </c>
      <c r="N22" s="829">
        <f t="shared" si="0"/>
        <v>0</v>
      </c>
      <c r="O22" s="467">
        <f t="shared" si="0"/>
        <v>0</v>
      </c>
      <c r="P22" s="2277"/>
      <c r="Q22" s="2268"/>
      <c r="R22" s="2268"/>
      <c r="S22" s="2268"/>
      <c r="T22" s="2268"/>
      <c r="U22" s="2268"/>
      <c r="V22" s="830">
        <f>COUNTIF('II.7.'!B$8:B$36,G23)</f>
        <v>0</v>
      </c>
      <c r="W22" s="2268"/>
      <c r="X22" s="2268"/>
      <c r="Y22" s="2268"/>
      <c r="Z22" s="2268"/>
      <c r="AA22" s="2268"/>
      <c r="AB22" s="2268"/>
      <c r="AC22" s="620"/>
      <c r="AD22" s="620"/>
    </row>
    <row r="23" spans="5:30" ht="30" customHeight="1" x14ac:dyDescent="0.25">
      <c r="E23" s="2387" t="str">
        <f>IF(G23="","",VLOOKUP(G23,Anexa!D:E,2,FALSE))</f>
        <v/>
      </c>
      <c r="F23" s="2285">
        <v>2</v>
      </c>
      <c r="G23" s="318"/>
      <c r="H23" s="831">
        <f>SUM(I23:M23)</f>
        <v>0</v>
      </c>
      <c r="I23" s="671"/>
      <c r="J23" s="322"/>
      <c r="K23" s="322"/>
      <c r="L23" s="322"/>
      <c r="M23" s="322"/>
      <c r="N23" s="671"/>
      <c r="O23" s="866"/>
      <c r="Q23" s="2268"/>
      <c r="R23" s="2268"/>
      <c r="S23" s="2268"/>
      <c r="T23" s="2268"/>
      <c r="U23" s="2268"/>
      <c r="V23" s="830">
        <f>COUNTIF('II.7.'!B$8:B$36,G24)</f>
        <v>0</v>
      </c>
      <c r="W23" s="2268"/>
      <c r="X23" s="2268"/>
      <c r="Y23" s="2268"/>
      <c r="Z23" s="2268"/>
      <c r="AA23" s="2268"/>
      <c r="AB23" s="2268"/>
      <c r="AC23" s="620"/>
      <c r="AD23" s="620"/>
    </row>
    <row r="24" spans="5:30" ht="30" customHeight="1" x14ac:dyDescent="0.25">
      <c r="E24" s="2387" t="str">
        <f>IF(G24="","",VLOOKUP(G24,Anexa!D:E,2,FALSE))</f>
        <v/>
      </c>
      <c r="F24" s="2285">
        <v>3</v>
      </c>
      <c r="G24" s="318"/>
      <c r="H24" s="831">
        <f t="shared" ref="H24:H52" si="1">SUM(I24:M24)</f>
        <v>0</v>
      </c>
      <c r="I24" s="671"/>
      <c r="J24" s="322"/>
      <c r="K24" s="322"/>
      <c r="L24" s="322"/>
      <c r="M24" s="322"/>
      <c r="N24" s="671"/>
      <c r="O24" s="866"/>
      <c r="Q24" s="2268"/>
      <c r="R24" s="2268"/>
      <c r="S24" s="2268"/>
      <c r="T24" s="2268"/>
      <c r="U24" s="2268"/>
      <c r="V24" s="830">
        <f>COUNTIF('II.7.'!B$8:B$36,G25)</f>
        <v>0</v>
      </c>
      <c r="W24" s="2268"/>
      <c r="X24" s="2268"/>
      <c r="Y24" s="2268"/>
      <c r="Z24" s="2268"/>
      <c r="AA24" s="2268"/>
      <c r="AB24" s="2268"/>
      <c r="AC24" s="620"/>
      <c r="AD24" s="620"/>
    </row>
    <row r="25" spans="5:30" ht="30" customHeight="1" x14ac:dyDescent="0.25">
      <c r="E25" s="2387" t="str">
        <f>IF(G25="","",VLOOKUP(G25,Anexa!D:E,2,FALSE))</f>
        <v/>
      </c>
      <c r="F25" s="2285">
        <v>4</v>
      </c>
      <c r="G25" s="318"/>
      <c r="H25" s="831">
        <f t="shared" si="1"/>
        <v>0</v>
      </c>
      <c r="I25" s="671"/>
      <c r="J25" s="322"/>
      <c r="K25" s="322"/>
      <c r="L25" s="322"/>
      <c r="M25" s="322"/>
      <c r="N25" s="671"/>
      <c r="O25" s="866"/>
      <c r="Q25" s="2268"/>
      <c r="R25" s="2268"/>
      <c r="S25" s="2268"/>
      <c r="T25" s="2268"/>
      <c r="U25" s="2268"/>
      <c r="V25" s="830">
        <f>COUNTIF('II.7.'!B$8:B$36,G26)</f>
        <v>0</v>
      </c>
      <c r="W25" s="2268"/>
      <c r="X25" s="2268"/>
      <c r="Y25" s="2268"/>
      <c r="Z25" s="2268"/>
      <c r="AA25" s="2268"/>
      <c r="AB25" s="2268"/>
      <c r="AC25" s="620"/>
      <c r="AD25" s="620"/>
    </row>
    <row r="26" spans="5:30" ht="30" customHeight="1" x14ac:dyDescent="0.25">
      <c r="E26" s="2387" t="str">
        <f>IF(G26="","",VLOOKUP(G26,Anexa!D:E,2,FALSE))</f>
        <v/>
      </c>
      <c r="F26" s="2285">
        <v>5</v>
      </c>
      <c r="G26" s="318"/>
      <c r="H26" s="831">
        <f t="shared" si="1"/>
        <v>0</v>
      </c>
      <c r="I26" s="671"/>
      <c r="J26" s="322"/>
      <c r="K26" s="322"/>
      <c r="L26" s="322"/>
      <c r="M26" s="322"/>
      <c r="N26" s="671"/>
      <c r="O26" s="866"/>
      <c r="Q26" s="2268"/>
      <c r="R26" s="2268"/>
      <c r="S26" s="2268"/>
      <c r="T26" s="2268"/>
      <c r="U26" s="2268"/>
      <c r="V26" s="830">
        <f>COUNTIF('II.7.'!B$8:B$36,G27)</f>
        <v>0</v>
      </c>
      <c r="W26" s="2268"/>
      <c r="X26" s="2268"/>
      <c r="Y26" s="2268"/>
      <c r="Z26" s="2268"/>
      <c r="AA26" s="2268"/>
      <c r="AB26" s="2268"/>
      <c r="AC26" s="620"/>
      <c r="AD26" s="620"/>
    </row>
    <row r="27" spans="5:30" ht="30" customHeight="1" x14ac:dyDescent="0.25">
      <c r="E27" s="2387" t="str">
        <f>IF(G27="","",VLOOKUP(G27,Anexa!D:E,2,FALSE))</f>
        <v/>
      </c>
      <c r="F27" s="2285">
        <v>6</v>
      </c>
      <c r="G27" s="318"/>
      <c r="H27" s="831">
        <f t="shared" si="1"/>
        <v>0</v>
      </c>
      <c r="I27" s="671"/>
      <c r="J27" s="322"/>
      <c r="K27" s="322"/>
      <c r="L27" s="322"/>
      <c r="M27" s="322"/>
      <c r="N27" s="671"/>
      <c r="O27" s="866"/>
      <c r="Q27" s="2268"/>
      <c r="R27" s="2268"/>
      <c r="S27" s="2268"/>
      <c r="T27" s="2268"/>
      <c r="U27" s="2268"/>
      <c r="V27" s="830">
        <f>COUNTIF('II.7.'!B$8:B$36,G28)</f>
        <v>0</v>
      </c>
      <c r="W27" s="2268"/>
      <c r="X27" s="2268"/>
      <c r="Y27" s="2268"/>
      <c r="Z27" s="2268"/>
      <c r="AA27" s="2268"/>
      <c r="AB27" s="2268"/>
      <c r="AC27" s="620"/>
      <c r="AD27" s="620"/>
    </row>
    <row r="28" spans="5:30" ht="30" customHeight="1" x14ac:dyDescent="0.25">
      <c r="E28" s="2387" t="str">
        <f>IF(G28="","",VLOOKUP(G28,Anexa!D:E,2,FALSE))</f>
        <v/>
      </c>
      <c r="F28" s="2285">
        <v>7</v>
      </c>
      <c r="G28" s="318"/>
      <c r="H28" s="831">
        <f t="shared" si="1"/>
        <v>0</v>
      </c>
      <c r="I28" s="671"/>
      <c r="J28" s="322"/>
      <c r="K28" s="322"/>
      <c r="L28" s="322"/>
      <c r="M28" s="322"/>
      <c r="N28" s="671"/>
      <c r="O28" s="866"/>
      <c r="Q28" s="2268"/>
      <c r="R28" s="2268"/>
      <c r="S28" s="2268"/>
      <c r="T28" s="2268"/>
      <c r="U28" s="2268"/>
      <c r="V28" s="830">
        <f>COUNTIF('II.7.'!B$8:B$36,G29)</f>
        <v>0</v>
      </c>
      <c r="W28" s="2268"/>
      <c r="X28" s="2268"/>
      <c r="Y28" s="2268"/>
      <c r="Z28" s="2268"/>
      <c r="AA28" s="2268"/>
      <c r="AB28" s="2268"/>
      <c r="AC28" s="620"/>
      <c r="AD28" s="620"/>
    </row>
    <row r="29" spans="5:30" ht="30" customHeight="1" x14ac:dyDescent="0.25">
      <c r="E29" s="2387" t="str">
        <f>IF(G29="","",VLOOKUP(G29,Anexa!D:E,2,FALSE))</f>
        <v/>
      </c>
      <c r="F29" s="2285">
        <v>8</v>
      </c>
      <c r="G29" s="318"/>
      <c r="H29" s="831">
        <f t="shared" si="1"/>
        <v>0</v>
      </c>
      <c r="I29" s="671"/>
      <c r="J29" s="322"/>
      <c r="K29" s="322"/>
      <c r="L29" s="322"/>
      <c r="M29" s="322"/>
      <c r="N29" s="671"/>
      <c r="O29" s="866"/>
      <c r="Q29" s="2268"/>
      <c r="R29" s="2268"/>
      <c r="S29" s="2268"/>
      <c r="T29" s="2268"/>
      <c r="U29" s="2268"/>
      <c r="V29" s="830">
        <f>COUNTIF('II.7.'!B$8:B$36,G30)</f>
        <v>0</v>
      </c>
      <c r="W29" s="2268"/>
      <c r="X29" s="2268"/>
      <c r="Y29" s="2268"/>
      <c r="Z29" s="2268"/>
      <c r="AA29" s="2268"/>
      <c r="AB29" s="2268"/>
      <c r="AC29" s="620"/>
      <c r="AD29" s="620"/>
    </row>
    <row r="30" spans="5:30" ht="30" customHeight="1" x14ac:dyDescent="0.25">
      <c r="E30" s="2387" t="str">
        <f>IF(G30="","",VLOOKUP(G30,Anexa!D:E,2,FALSE))</f>
        <v/>
      </c>
      <c r="F30" s="2285">
        <v>9</v>
      </c>
      <c r="G30" s="318"/>
      <c r="H30" s="831">
        <f t="shared" si="1"/>
        <v>0</v>
      </c>
      <c r="I30" s="671"/>
      <c r="J30" s="322"/>
      <c r="K30" s="322"/>
      <c r="L30" s="322"/>
      <c r="M30" s="322"/>
      <c r="N30" s="671"/>
      <c r="O30" s="866"/>
      <c r="Q30" s="2268"/>
      <c r="R30" s="2268"/>
      <c r="S30" s="2268"/>
      <c r="T30" s="2268"/>
      <c r="U30" s="2268"/>
      <c r="V30" s="830">
        <f>COUNTIF('II.7.'!B$8:B$36,G31)</f>
        <v>0</v>
      </c>
      <c r="W30" s="2268"/>
      <c r="X30" s="2268"/>
      <c r="Y30" s="2268"/>
      <c r="Z30" s="2268"/>
      <c r="AA30" s="2268"/>
      <c r="AB30" s="2268"/>
      <c r="AC30" s="620"/>
      <c r="AD30" s="620"/>
    </row>
    <row r="31" spans="5:30" ht="30" customHeight="1" x14ac:dyDescent="0.25">
      <c r="E31" s="2387" t="str">
        <f>IF(G31="","",VLOOKUP(G31,Anexa!D:E,2,FALSE))</f>
        <v/>
      </c>
      <c r="F31" s="2285">
        <v>10</v>
      </c>
      <c r="G31" s="318"/>
      <c r="H31" s="831">
        <f t="shared" si="1"/>
        <v>0</v>
      </c>
      <c r="I31" s="671"/>
      <c r="J31" s="322"/>
      <c r="K31" s="322"/>
      <c r="L31" s="322"/>
      <c r="M31" s="322"/>
      <c r="N31" s="671"/>
      <c r="O31" s="866"/>
      <c r="Q31" s="2268"/>
      <c r="R31" s="2268"/>
      <c r="S31" s="2268"/>
      <c r="T31" s="2268"/>
      <c r="U31" s="2268"/>
      <c r="V31" s="830">
        <f>COUNTIF('II.7.'!B$8:B$36,G32)</f>
        <v>0</v>
      </c>
      <c r="W31" s="2268"/>
      <c r="X31" s="2268"/>
      <c r="Y31" s="2268"/>
      <c r="Z31" s="2268"/>
      <c r="AA31" s="2268"/>
      <c r="AB31" s="2268"/>
      <c r="AC31" s="620"/>
      <c r="AD31" s="620"/>
    </row>
    <row r="32" spans="5:30" ht="30" customHeight="1" x14ac:dyDescent="0.25">
      <c r="E32" s="2387" t="str">
        <f>IF(G32="","",VLOOKUP(G32,Anexa!D:E,2,FALSE))</f>
        <v/>
      </c>
      <c r="F32" s="2285">
        <v>11</v>
      </c>
      <c r="G32" s="318"/>
      <c r="H32" s="831">
        <f t="shared" si="1"/>
        <v>0</v>
      </c>
      <c r="I32" s="671"/>
      <c r="J32" s="322"/>
      <c r="K32" s="322"/>
      <c r="L32" s="322"/>
      <c r="M32" s="322"/>
      <c r="N32" s="671"/>
      <c r="O32" s="866"/>
      <c r="Q32" s="2268"/>
      <c r="R32" s="2268"/>
      <c r="S32" s="2268"/>
      <c r="T32" s="2268"/>
      <c r="U32" s="2268"/>
      <c r="V32" s="830">
        <f>COUNTIF('II.7.'!B$8:B$36,G33)</f>
        <v>0</v>
      </c>
      <c r="W32" s="2268"/>
      <c r="X32" s="2268"/>
      <c r="Y32" s="2268"/>
      <c r="Z32" s="2268"/>
      <c r="AA32" s="2268"/>
      <c r="AB32" s="2268"/>
      <c r="AC32" s="620"/>
      <c r="AD32" s="620"/>
    </row>
    <row r="33" spans="5:30" ht="30" customHeight="1" x14ac:dyDescent="0.25">
      <c r="E33" s="2387" t="str">
        <f>IF(G33="","",VLOOKUP(G33,Anexa!D:E,2,FALSE))</f>
        <v/>
      </c>
      <c r="F33" s="2285">
        <v>12</v>
      </c>
      <c r="G33" s="318"/>
      <c r="H33" s="831">
        <f t="shared" si="1"/>
        <v>0</v>
      </c>
      <c r="I33" s="671"/>
      <c r="J33" s="322"/>
      <c r="K33" s="322"/>
      <c r="L33" s="322"/>
      <c r="M33" s="322"/>
      <c r="N33" s="671"/>
      <c r="O33" s="866"/>
      <c r="Q33" s="2268"/>
      <c r="R33" s="2268"/>
      <c r="S33" s="2268"/>
      <c r="T33" s="2268"/>
      <c r="U33" s="2268"/>
      <c r="V33" s="830">
        <f>COUNTIF('II.7.'!B$8:B$36,G34)</f>
        <v>0</v>
      </c>
      <c r="W33" s="2268"/>
      <c r="X33" s="2268"/>
      <c r="Y33" s="2268"/>
      <c r="Z33" s="2268"/>
      <c r="AA33" s="2268"/>
      <c r="AB33" s="2268"/>
      <c r="AC33" s="620"/>
      <c r="AD33" s="620"/>
    </row>
    <row r="34" spans="5:30" ht="30" customHeight="1" x14ac:dyDescent="0.25">
      <c r="E34" s="2387" t="str">
        <f>IF(G34="","",VLOOKUP(G34,Anexa!D:E,2,FALSE))</f>
        <v/>
      </c>
      <c r="F34" s="2285">
        <v>13</v>
      </c>
      <c r="G34" s="318"/>
      <c r="H34" s="831">
        <f t="shared" si="1"/>
        <v>0</v>
      </c>
      <c r="I34" s="671"/>
      <c r="J34" s="322"/>
      <c r="K34" s="322"/>
      <c r="L34" s="322"/>
      <c r="M34" s="322"/>
      <c r="N34" s="671"/>
      <c r="O34" s="866"/>
      <c r="Q34" s="2268"/>
      <c r="R34" s="2268"/>
      <c r="S34" s="2268"/>
      <c r="T34" s="2268"/>
      <c r="U34" s="2268"/>
      <c r="V34" s="830">
        <f>COUNTIF('II.7.'!B$8:B$36,G35)</f>
        <v>0</v>
      </c>
      <c r="W34" s="2268"/>
      <c r="X34" s="2268"/>
      <c r="Y34" s="2268"/>
      <c r="Z34" s="2268"/>
      <c r="AA34" s="2268"/>
      <c r="AB34" s="2268"/>
      <c r="AC34" s="620"/>
      <c r="AD34" s="620"/>
    </row>
    <row r="35" spans="5:30" ht="30" customHeight="1" x14ac:dyDescent="0.25">
      <c r="E35" s="2387" t="str">
        <f>IF(G35="","",VLOOKUP(G35,Anexa!D:E,2,FALSE))</f>
        <v/>
      </c>
      <c r="F35" s="2285">
        <v>14</v>
      </c>
      <c r="G35" s="318"/>
      <c r="H35" s="831">
        <f t="shared" si="1"/>
        <v>0</v>
      </c>
      <c r="I35" s="671"/>
      <c r="J35" s="322"/>
      <c r="K35" s="322"/>
      <c r="L35" s="322"/>
      <c r="M35" s="322"/>
      <c r="N35" s="671"/>
      <c r="O35" s="866"/>
      <c r="Q35" s="2268"/>
      <c r="R35" s="2268"/>
      <c r="S35" s="2268"/>
      <c r="T35" s="2268"/>
      <c r="U35" s="2268"/>
      <c r="V35" s="830">
        <f>COUNTIF('II.7.'!B$8:B$36,G36)</f>
        <v>0</v>
      </c>
      <c r="W35" s="2268"/>
      <c r="X35" s="2268"/>
      <c r="Y35" s="2268"/>
      <c r="Z35" s="2268"/>
      <c r="AA35" s="2268"/>
      <c r="AB35" s="2268"/>
      <c r="AC35" s="620"/>
      <c r="AD35" s="620"/>
    </row>
    <row r="36" spans="5:30" ht="30" customHeight="1" x14ac:dyDescent="0.25">
      <c r="E36" s="2387" t="str">
        <f>IF(G36="","",VLOOKUP(G36,Anexa!D:E,2,FALSE))</f>
        <v/>
      </c>
      <c r="F36" s="2285">
        <v>15</v>
      </c>
      <c r="G36" s="318"/>
      <c r="H36" s="831">
        <f t="shared" si="1"/>
        <v>0</v>
      </c>
      <c r="I36" s="671"/>
      <c r="J36" s="322"/>
      <c r="K36" s="322"/>
      <c r="L36" s="322"/>
      <c r="M36" s="322"/>
      <c r="N36" s="671"/>
      <c r="O36" s="866"/>
      <c r="Q36" s="2268"/>
      <c r="R36" s="2268"/>
      <c r="S36" s="2268"/>
      <c r="T36" s="2268"/>
      <c r="U36" s="2268"/>
      <c r="V36" s="830">
        <f>COUNTIF('II.7.'!B$8:B$36,G37)</f>
        <v>0</v>
      </c>
      <c r="W36" s="2268"/>
      <c r="X36" s="2268"/>
      <c r="Y36" s="2268"/>
      <c r="Z36" s="2268"/>
      <c r="AA36" s="2268"/>
      <c r="AB36" s="2268"/>
      <c r="AC36" s="620"/>
      <c r="AD36" s="620"/>
    </row>
    <row r="37" spans="5:30" ht="30" customHeight="1" x14ac:dyDescent="0.25">
      <c r="E37" s="2387" t="str">
        <f>IF(G37="","",VLOOKUP(G37,Anexa!D:E,2,FALSE))</f>
        <v/>
      </c>
      <c r="F37" s="2285">
        <v>16</v>
      </c>
      <c r="G37" s="318"/>
      <c r="H37" s="831">
        <f t="shared" si="1"/>
        <v>0</v>
      </c>
      <c r="I37" s="671"/>
      <c r="J37" s="322"/>
      <c r="K37" s="322"/>
      <c r="L37" s="322"/>
      <c r="M37" s="322"/>
      <c r="N37" s="671"/>
      <c r="O37" s="866"/>
      <c r="Q37" s="2268"/>
      <c r="R37" s="2268"/>
      <c r="S37" s="2268"/>
      <c r="T37" s="2268"/>
      <c r="U37" s="2268"/>
      <c r="V37" s="830">
        <f>COUNTIF('II.7.'!B$8:B$36,G38)</f>
        <v>0</v>
      </c>
      <c r="W37" s="2268"/>
      <c r="X37" s="2268"/>
      <c r="Y37" s="2268"/>
      <c r="Z37" s="2268"/>
      <c r="AA37" s="2268"/>
      <c r="AB37" s="2268"/>
      <c r="AC37" s="620"/>
      <c r="AD37" s="620"/>
    </row>
    <row r="38" spans="5:30" ht="30" customHeight="1" x14ac:dyDescent="0.25">
      <c r="E38" s="2387" t="str">
        <f>IF(G38="","",VLOOKUP(G38,Anexa!D:E,2,FALSE))</f>
        <v/>
      </c>
      <c r="F38" s="2285">
        <v>17</v>
      </c>
      <c r="G38" s="318"/>
      <c r="H38" s="831">
        <f t="shared" si="1"/>
        <v>0</v>
      </c>
      <c r="I38" s="671"/>
      <c r="J38" s="322"/>
      <c r="K38" s="322"/>
      <c r="L38" s="322"/>
      <c r="M38" s="322"/>
      <c r="N38" s="671"/>
      <c r="O38" s="866"/>
      <c r="Q38" s="2268"/>
      <c r="R38" s="2268"/>
      <c r="S38" s="2268"/>
      <c r="T38" s="2268"/>
      <c r="U38" s="2268"/>
      <c r="V38" s="830">
        <f>COUNTIF('II.7.'!B$8:B$36,G39)</f>
        <v>0</v>
      </c>
      <c r="W38" s="2268"/>
      <c r="X38" s="2268"/>
      <c r="Y38" s="2268"/>
      <c r="Z38" s="2268"/>
      <c r="AA38" s="2268"/>
      <c r="AB38" s="2268"/>
      <c r="AC38" s="620"/>
      <c r="AD38" s="620"/>
    </row>
    <row r="39" spans="5:30" ht="30" customHeight="1" x14ac:dyDescent="0.25">
      <c r="E39" s="2387" t="str">
        <f>IF(G39="","",VLOOKUP(G39,Anexa!D:E,2,FALSE))</f>
        <v/>
      </c>
      <c r="F39" s="2285">
        <v>18</v>
      </c>
      <c r="G39" s="318"/>
      <c r="H39" s="831">
        <f t="shared" si="1"/>
        <v>0</v>
      </c>
      <c r="I39" s="671"/>
      <c r="J39" s="322"/>
      <c r="K39" s="322"/>
      <c r="L39" s="322"/>
      <c r="M39" s="322"/>
      <c r="N39" s="671"/>
      <c r="O39" s="866"/>
      <c r="Q39" s="2268"/>
      <c r="R39" s="2268"/>
      <c r="S39" s="2268"/>
      <c r="T39" s="2268"/>
      <c r="U39" s="2268"/>
      <c r="V39" s="830">
        <f>COUNTIF('II.7.'!B$8:B$36,G40)</f>
        <v>0</v>
      </c>
      <c r="W39" s="2268"/>
      <c r="X39" s="2268"/>
      <c r="Y39" s="2268"/>
      <c r="Z39" s="2268"/>
      <c r="AA39" s="2268"/>
      <c r="AB39" s="2268"/>
      <c r="AC39" s="620"/>
      <c r="AD39" s="620"/>
    </row>
    <row r="40" spans="5:30" ht="30" customHeight="1" x14ac:dyDescent="0.25">
      <c r="E40" s="2387" t="str">
        <f>IF(G40="","",VLOOKUP(G40,Anexa!D:E,2,FALSE))</f>
        <v/>
      </c>
      <c r="F40" s="2285">
        <v>19</v>
      </c>
      <c r="G40" s="318"/>
      <c r="H40" s="831">
        <f t="shared" si="1"/>
        <v>0</v>
      </c>
      <c r="I40" s="671"/>
      <c r="J40" s="322"/>
      <c r="K40" s="322"/>
      <c r="L40" s="322"/>
      <c r="M40" s="322"/>
      <c r="N40" s="671"/>
      <c r="O40" s="866"/>
      <c r="Q40" s="2268"/>
      <c r="R40" s="2268"/>
      <c r="S40" s="2268"/>
      <c r="T40" s="2268"/>
      <c r="U40" s="2268"/>
      <c r="V40" s="830">
        <f>COUNTIF('II.7.'!B$8:B$36,G41)</f>
        <v>0</v>
      </c>
      <c r="W40" s="2268"/>
      <c r="X40" s="2268"/>
      <c r="Y40" s="2268"/>
      <c r="Z40" s="2268"/>
      <c r="AA40" s="2268"/>
      <c r="AB40" s="2268"/>
      <c r="AC40" s="620"/>
      <c r="AD40" s="620"/>
    </row>
    <row r="41" spans="5:30" ht="30" customHeight="1" x14ac:dyDescent="0.25">
      <c r="E41" s="2387" t="str">
        <f>IF(G41="","",VLOOKUP(G41,Anexa!D:E,2,FALSE))</f>
        <v/>
      </c>
      <c r="F41" s="2285">
        <v>20</v>
      </c>
      <c r="G41" s="318"/>
      <c r="H41" s="831">
        <f t="shared" si="1"/>
        <v>0</v>
      </c>
      <c r="I41" s="671"/>
      <c r="J41" s="322"/>
      <c r="K41" s="322"/>
      <c r="L41" s="322"/>
      <c r="M41" s="322"/>
      <c r="N41" s="671"/>
      <c r="O41" s="866"/>
      <c r="Q41" s="2268"/>
      <c r="R41" s="2268"/>
      <c r="S41" s="2268"/>
      <c r="T41" s="2268"/>
      <c r="U41" s="2268"/>
      <c r="V41" s="830">
        <f>COUNTIF('II.7.'!B$8:B$36,G42)</f>
        <v>0</v>
      </c>
      <c r="W41" s="2268"/>
      <c r="X41" s="2268"/>
      <c r="Y41" s="2268"/>
      <c r="Z41" s="2268"/>
      <c r="AA41" s="2268"/>
      <c r="AB41" s="2268"/>
      <c r="AC41" s="620"/>
      <c r="AD41" s="620"/>
    </row>
    <row r="42" spans="5:30" ht="30" customHeight="1" x14ac:dyDescent="0.25">
      <c r="E42" s="2387" t="str">
        <f>IF(G42="","",VLOOKUP(G42,Anexa!D:E,2,FALSE))</f>
        <v/>
      </c>
      <c r="F42" s="2285">
        <v>21</v>
      </c>
      <c r="G42" s="318"/>
      <c r="H42" s="831">
        <f t="shared" si="1"/>
        <v>0</v>
      </c>
      <c r="I42" s="671"/>
      <c r="J42" s="322"/>
      <c r="K42" s="322"/>
      <c r="L42" s="322"/>
      <c r="M42" s="322"/>
      <c r="N42" s="671"/>
      <c r="O42" s="866"/>
      <c r="Q42" s="2268"/>
      <c r="R42" s="2268"/>
      <c r="S42" s="2268"/>
      <c r="T42" s="2268"/>
      <c r="U42" s="2268"/>
      <c r="V42" s="830">
        <f>COUNTIF('II.7.'!B$8:B$36,G43)</f>
        <v>0</v>
      </c>
      <c r="W42" s="2268"/>
      <c r="X42" s="2268"/>
      <c r="Y42" s="2268"/>
      <c r="Z42" s="2268"/>
      <c r="AA42" s="2268"/>
      <c r="AB42" s="2268"/>
      <c r="AC42" s="620"/>
      <c r="AD42" s="620"/>
    </row>
    <row r="43" spans="5:30" ht="30" customHeight="1" x14ac:dyDescent="0.25">
      <c r="E43" s="2387" t="str">
        <f>IF(G43="","",VLOOKUP(G43,Anexa!D:E,2,FALSE))</f>
        <v/>
      </c>
      <c r="F43" s="2285">
        <v>22</v>
      </c>
      <c r="G43" s="318"/>
      <c r="H43" s="831">
        <f t="shared" si="1"/>
        <v>0</v>
      </c>
      <c r="I43" s="671"/>
      <c r="J43" s="322"/>
      <c r="K43" s="322"/>
      <c r="L43" s="322"/>
      <c r="M43" s="322"/>
      <c r="N43" s="671"/>
      <c r="O43" s="866"/>
      <c r="Q43" s="2268"/>
      <c r="R43" s="2268"/>
      <c r="S43" s="2268"/>
      <c r="T43" s="2268"/>
      <c r="U43" s="2268"/>
      <c r="V43" s="830">
        <f>COUNTIF('II.7.'!B$8:B$36,G44)</f>
        <v>0</v>
      </c>
      <c r="W43" s="2268"/>
      <c r="X43" s="2268"/>
      <c r="Y43" s="2268"/>
      <c r="Z43" s="2268"/>
      <c r="AA43" s="2268"/>
      <c r="AB43" s="2268"/>
      <c r="AC43" s="620"/>
      <c r="AD43" s="620"/>
    </row>
    <row r="44" spans="5:30" ht="30" customHeight="1" x14ac:dyDescent="0.25">
      <c r="E44" s="2387" t="str">
        <f>IF(G44="","",VLOOKUP(G44,Anexa!D:E,2,FALSE))</f>
        <v/>
      </c>
      <c r="F44" s="2285">
        <v>23</v>
      </c>
      <c r="G44" s="318"/>
      <c r="H44" s="831">
        <f t="shared" si="1"/>
        <v>0</v>
      </c>
      <c r="I44" s="671"/>
      <c r="J44" s="322"/>
      <c r="K44" s="322"/>
      <c r="L44" s="322"/>
      <c r="M44" s="322"/>
      <c r="N44" s="671"/>
      <c r="O44" s="866"/>
      <c r="Q44" s="2268"/>
      <c r="R44" s="2268"/>
      <c r="S44" s="2268"/>
      <c r="T44" s="2268"/>
      <c r="U44" s="2268"/>
      <c r="V44" s="830">
        <f>COUNTIF('II.7.'!B$8:B$36,G45)</f>
        <v>0</v>
      </c>
      <c r="W44" s="2268"/>
      <c r="X44" s="2268"/>
      <c r="Y44" s="2268"/>
      <c r="Z44" s="2268"/>
      <c r="AA44" s="2268"/>
      <c r="AB44" s="2268"/>
      <c r="AC44" s="620"/>
      <c r="AD44" s="620"/>
    </row>
    <row r="45" spans="5:30" ht="30" customHeight="1" x14ac:dyDescent="0.25">
      <c r="E45" s="2387" t="str">
        <f>IF(G45="","",VLOOKUP(G45,Anexa!D:E,2,FALSE))</f>
        <v/>
      </c>
      <c r="F45" s="2285">
        <v>24</v>
      </c>
      <c r="G45" s="318"/>
      <c r="H45" s="831">
        <f t="shared" si="1"/>
        <v>0</v>
      </c>
      <c r="I45" s="671"/>
      <c r="J45" s="322"/>
      <c r="K45" s="322"/>
      <c r="L45" s="322"/>
      <c r="M45" s="322"/>
      <c r="N45" s="671"/>
      <c r="O45" s="866"/>
      <c r="Q45" s="2268"/>
      <c r="R45" s="2268"/>
      <c r="S45" s="2268"/>
      <c r="T45" s="2268"/>
      <c r="U45" s="2268"/>
      <c r="V45" s="830">
        <f>COUNTIF('II.7.'!B$8:B$36,G46)</f>
        <v>0</v>
      </c>
      <c r="W45" s="2268"/>
      <c r="X45" s="2268"/>
      <c r="Y45" s="2268"/>
      <c r="Z45" s="2268"/>
      <c r="AA45" s="2268"/>
      <c r="AB45" s="2268"/>
      <c r="AC45" s="620"/>
      <c r="AD45" s="620"/>
    </row>
    <row r="46" spans="5:30" ht="30" customHeight="1" x14ac:dyDescent="0.25">
      <c r="E46" s="2387" t="str">
        <f>IF(G46="","",VLOOKUP(G46,Anexa!D:E,2,FALSE))</f>
        <v/>
      </c>
      <c r="F46" s="2285">
        <v>25</v>
      </c>
      <c r="G46" s="318"/>
      <c r="H46" s="831">
        <f t="shared" si="1"/>
        <v>0</v>
      </c>
      <c r="I46" s="671"/>
      <c r="J46" s="322"/>
      <c r="K46" s="322"/>
      <c r="L46" s="322"/>
      <c r="M46" s="322"/>
      <c r="N46" s="671"/>
      <c r="O46" s="866"/>
      <c r="Q46" s="2268"/>
      <c r="R46" s="2268"/>
      <c r="S46" s="2268"/>
      <c r="T46" s="2268"/>
      <c r="U46" s="2268"/>
      <c r="V46" s="830">
        <f>COUNTIF('II.7.'!B$8:B$36,G47)</f>
        <v>0</v>
      </c>
      <c r="W46" s="2268"/>
      <c r="X46" s="2268"/>
      <c r="Y46" s="2268"/>
      <c r="Z46" s="2268"/>
      <c r="AA46" s="2268"/>
      <c r="AB46" s="2268"/>
      <c r="AC46" s="620"/>
      <c r="AD46" s="620"/>
    </row>
    <row r="47" spans="5:30" ht="30" customHeight="1" x14ac:dyDescent="0.25">
      <c r="E47" s="2387" t="str">
        <f>IF(G47="","",VLOOKUP(G47,Anexa!D:E,2,FALSE))</f>
        <v/>
      </c>
      <c r="F47" s="2285">
        <v>26</v>
      </c>
      <c r="G47" s="318"/>
      <c r="H47" s="831">
        <f t="shared" si="1"/>
        <v>0</v>
      </c>
      <c r="I47" s="671"/>
      <c r="J47" s="322"/>
      <c r="K47" s="322"/>
      <c r="L47" s="322"/>
      <c r="M47" s="322"/>
      <c r="N47" s="671"/>
      <c r="O47" s="866"/>
      <c r="Q47" s="2268"/>
      <c r="R47" s="2268"/>
      <c r="S47" s="2268"/>
      <c r="T47" s="2268"/>
      <c r="U47" s="2268"/>
      <c r="V47" s="830">
        <f>COUNTIF('II.7.'!B$8:B$36,G48)</f>
        <v>0</v>
      </c>
      <c r="W47" s="2268"/>
      <c r="X47" s="2268"/>
      <c r="Y47" s="2268"/>
      <c r="Z47" s="2268"/>
      <c r="AA47" s="2268"/>
      <c r="AB47" s="2268"/>
      <c r="AC47" s="620"/>
      <c r="AD47" s="620"/>
    </row>
    <row r="48" spans="5:30" ht="30" customHeight="1" x14ac:dyDescent="0.25">
      <c r="E48" s="2387" t="str">
        <f>IF(G48="","",VLOOKUP(G48,Anexa!D:E,2,FALSE))</f>
        <v/>
      </c>
      <c r="F48" s="2285">
        <v>27</v>
      </c>
      <c r="G48" s="318"/>
      <c r="H48" s="831">
        <f t="shared" si="1"/>
        <v>0</v>
      </c>
      <c r="I48" s="671"/>
      <c r="J48" s="322"/>
      <c r="K48" s="322"/>
      <c r="L48" s="322"/>
      <c r="M48" s="322"/>
      <c r="N48" s="671"/>
      <c r="O48" s="866"/>
      <c r="Q48" s="2268"/>
      <c r="R48" s="2268"/>
      <c r="S48" s="2268"/>
      <c r="T48" s="2268"/>
      <c r="U48" s="2268"/>
      <c r="V48" s="830">
        <f>COUNTIF('II.7.'!B$8:B$36,G49)</f>
        <v>0</v>
      </c>
      <c r="W48" s="2268"/>
      <c r="X48" s="2268"/>
      <c r="Y48" s="2268"/>
      <c r="Z48" s="2268"/>
      <c r="AA48" s="2268"/>
      <c r="AB48" s="2268"/>
      <c r="AC48" s="620"/>
      <c r="AD48" s="620"/>
    </row>
    <row r="49" spans="4:55" ht="30" customHeight="1" x14ac:dyDescent="0.25">
      <c r="E49" s="2387" t="str">
        <f>IF(G49="","",VLOOKUP(G49,Anexa!D:E,2,FALSE))</f>
        <v/>
      </c>
      <c r="F49" s="2285">
        <v>28</v>
      </c>
      <c r="G49" s="318"/>
      <c r="H49" s="831">
        <f t="shared" si="1"/>
        <v>0</v>
      </c>
      <c r="I49" s="671"/>
      <c r="J49" s="322"/>
      <c r="K49" s="322"/>
      <c r="L49" s="322"/>
      <c r="M49" s="322"/>
      <c r="N49" s="671"/>
      <c r="O49" s="866"/>
      <c r="Q49" s="2268"/>
      <c r="R49" s="2268"/>
      <c r="S49" s="2268"/>
      <c r="T49" s="2268"/>
      <c r="U49" s="2268"/>
      <c r="V49" s="830">
        <f>COUNTIF('II.7.'!B$8:B$36,G50)</f>
        <v>0</v>
      </c>
      <c r="W49" s="2268"/>
      <c r="X49" s="2268"/>
      <c r="Y49" s="2268"/>
      <c r="Z49" s="2272"/>
      <c r="AA49" s="2268"/>
      <c r="AB49" s="2268"/>
      <c r="AC49" s="620"/>
      <c r="AD49" s="620"/>
    </row>
    <row r="50" spans="4:55" ht="30" customHeight="1" x14ac:dyDescent="0.25">
      <c r="E50" s="2387" t="str">
        <f>IF(G50="","",VLOOKUP(G50,Anexa!D:E,2,FALSE))</f>
        <v/>
      </c>
      <c r="F50" s="2285">
        <v>29</v>
      </c>
      <c r="G50" s="318"/>
      <c r="H50" s="831">
        <f t="shared" si="1"/>
        <v>0</v>
      </c>
      <c r="I50" s="671"/>
      <c r="J50" s="322"/>
      <c r="K50" s="322"/>
      <c r="L50" s="322"/>
      <c r="M50" s="322"/>
      <c r="N50" s="671"/>
      <c r="O50" s="866"/>
      <c r="Q50" s="2268"/>
      <c r="R50" s="2268"/>
      <c r="S50" s="2268"/>
      <c r="T50" s="2268"/>
      <c r="U50" s="2268"/>
      <c r="V50" s="830">
        <f>COUNTIF('II.7.'!B$8:B$36,G51)</f>
        <v>0</v>
      </c>
      <c r="W50" s="2268"/>
      <c r="X50" s="2268"/>
      <c r="Y50" s="2268"/>
      <c r="Z50" s="2272"/>
      <c r="AA50" s="2268"/>
      <c r="AB50" s="2268"/>
      <c r="AC50" s="620"/>
      <c r="AD50" s="620"/>
    </row>
    <row r="51" spans="4:55" ht="30" customHeight="1" x14ac:dyDescent="0.25">
      <c r="E51" s="2387" t="str">
        <f>IF(G51="","",VLOOKUP(G51,Anexa!D:E,2,FALSE))</f>
        <v/>
      </c>
      <c r="F51" s="2285">
        <v>30</v>
      </c>
      <c r="G51" s="318"/>
      <c r="H51" s="831">
        <f t="shared" si="1"/>
        <v>0</v>
      </c>
      <c r="I51" s="671"/>
      <c r="J51" s="322"/>
      <c r="K51" s="322"/>
      <c r="L51" s="322"/>
      <c r="M51" s="322"/>
      <c r="N51" s="671"/>
      <c r="O51" s="866"/>
      <c r="Q51" s="2268"/>
      <c r="R51" s="2268"/>
      <c r="S51" s="2268"/>
      <c r="T51" s="2268"/>
      <c r="U51" s="2268"/>
      <c r="V51" s="830">
        <f>COUNTIF('II.7.'!B$8:B$36,G52)</f>
        <v>0</v>
      </c>
      <c r="W51" s="2268"/>
      <c r="X51" s="2268"/>
      <c r="Y51" s="2268"/>
      <c r="Z51" s="2272"/>
      <c r="AA51" s="2268"/>
      <c r="AB51" s="2268"/>
      <c r="AC51" s="620"/>
      <c r="AD51" s="620"/>
    </row>
    <row r="52" spans="4:55" ht="30" customHeight="1" thickBot="1" x14ac:dyDescent="0.3">
      <c r="E52" s="2389" t="str">
        <f>IF(G52="","",VLOOKUP(G52,Anexa!D:E,2,FALSE))</f>
        <v/>
      </c>
      <c r="F52" s="2286">
        <v>31</v>
      </c>
      <c r="G52" s="319"/>
      <c r="H52" s="832">
        <f t="shared" si="1"/>
        <v>0</v>
      </c>
      <c r="I52" s="867"/>
      <c r="J52" s="868"/>
      <c r="K52" s="868"/>
      <c r="L52" s="868"/>
      <c r="M52" s="868"/>
      <c r="N52" s="867"/>
      <c r="O52" s="869"/>
      <c r="Q52" s="2268"/>
      <c r="R52" s="2268"/>
      <c r="S52" s="2268"/>
      <c r="T52" s="2268"/>
      <c r="U52" s="2268"/>
      <c r="V52" s="2279"/>
      <c r="W52" s="2268"/>
      <c r="X52" s="2268"/>
      <c r="Y52" s="2268"/>
      <c r="Z52" s="2268"/>
      <c r="AA52" s="2268"/>
      <c r="AB52" s="2268"/>
      <c r="AC52" s="620"/>
      <c r="AD52" s="620"/>
    </row>
    <row r="53" spans="4:55" x14ac:dyDescent="0.25">
      <c r="E53" s="2345" t="s">
        <v>5513</v>
      </c>
      <c r="F53" s="2268"/>
      <c r="G53" s="2268"/>
      <c r="H53" s="2268"/>
      <c r="I53" s="2268"/>
      <c r="J53" s="2268"/>
      <c r="K53" s="2268"/>
      <c r="L53" s="2268"/>
      <c r="M53" s="2277"/>
      <c r="N53" s="2268"/>
      <c r="O53" s="2268"/>
      <c r="P53" s="2268"/>
      <c r="Q53" s="2268"/>
      <c r="R53" s="2268"/>
      <c r="S53" s="2268"/>
      <c r="T53" s="2268"/>
      <c r="U53" s="2268"/>
      <c r="V53" s="2279"/>
      <c r="W53" s="2268"/>
      <c r="X53" s="2268"/>
      <c r="Y53" s="2268"/>
      <c r="Z53" s="2268"/>
      <c r="AA53" s="2272"/>
      <c r="AB53" s="2268"/>
      <c r="AC53" s="620"/>
      <c r="AD53" s="620"/>
    </row>
    <row r="54" spans="4:55" x14ac:dyDescent="0.25">
      <c r="D54" s="2300"/>
      <c r="E54" s="2346" t="s">
        <v>5514</v>
      </c>
      <c r="F54" s="2328"/>
      <c r="G54" s="2268"/>
      <c r="H54" s="2268"/>
      <c r="I54" s="2268"/>
      <c r="J54" s="2268"/>
      <c r="K54" s="2268"/>
      <c r="L54" s="2268"/>
      <c r="M54" s="2277"/>
      <c r="N54" s="2268"/>
      <c r="O54" s="2268"/>
      <c r="P54" s="2268"/>
      <c r="Q54" s="2268"/>
      <c r="R54" s="2268"/>
      <c r="S54" s="2268"/>
      <c r="T54" s="2268"/>
      <c r="U54" s="2268"/>
      <c r="V54" s="2279"/>
      <c r="W54" s="2268"/>
      <c r="X54" s="2268"/>
      <c r="Y54" s="2268"/>
      <c r="Z54" s="2268"/>
      <c r="AA54" s="2272"/>
      <c r="AB54" s="2268"/>
      <c r="AC54" s="620"/>
      <c r="AD54" s="620"/>
    </row>
    <row r="55" spans="4:55" x14ac:dyDescent="0.25">
      <c r="D55" s="2301"/>
      <c r="E55" s="2347" t="s">
        <v>11467</v>
      </c>
      <c r="F55" s="2334"/>
      <c r="G55" s="2334"/>
      <c r="H55" s="2334"/>
      <c r="I55" s="2334"/>
      <c r="J55" s="2271"/>
      <c r="K55" s="2334"/>
      <c r="L55" s="2334"/>
      <c r="M55" s="2335"/>
      <c r="N55" s="2268"/>
      <c r="O55" s="2268"/>
      <c r="P55" s="2268"/>
      <c r="Q55" s="2268"/>
      <c r="R55" s="2268"/>
      <c r="S55" s="2268"/>
      <c r="T55" s="2268"/>
      <c r="U55" s="2268"/>
      <c r="V55" s="2279"/>
      <c r="W55" s="2268"/>
      <c r="X55" s="2268"/>
      <c r="Y55" s="2268"/>
      <c r="Z55" s="2268"/>
      <c r="AA55" s="2272"/>
      <c r="AB55" s="2268"/>
      <c r="AC55" s="620"/>
      <c r="AD55" s="620"/>
    </row>
    <row r="56" spans="4:55" x14ac:dyDescent="0.25">
      <c r="D56" s="2302"/>
      <c r="E56" s="2347" t="s">
        <v>11468</v>
      </c>
      <c r="F56" s="2322"/>
      <c r="G56" s="2322"/>
      <c r="H56" s="2322"/>
      <c r="I56" s="2336"/>
      <c r="J56" s="2273"/>
      <c r="K56" s="2337"/>
      <c r="L56" s="2337"/>
      <c r="M56" s="2338"/>
      <c r="N56" s="2273"/>
      <c r="O56" s="2273"/>
      <c r="P56" s="2273"/>
      <c r="Q56" s="2273"/>
      <c r="R56" s="2273"/>
      <c r="S56" s="2273"/>
      <c r="T56" s="2273"/>
      <c r="U56" s="2273"/>
      <c r="V56" s="2280"/>
      <c r="W56" s="2273"/>
      <c r="X56" s="2273"/>
      <c r="Y56" s="2273"/>
      <c r="Z56" s="2273"/>
      <c r="AA56" s="2274"/>
      <c r="AB56" s="2273"/>
      <c r="AC56" s="620"/>
      <c r="AD56" s="620"/>
      <c r="AE56" s="2266"/>
      <c r="AF56" s="2266"/>
      <c r="AG56" s="2266"/>
      <c r="AI56" s="2266"/>
      <c r="AJ56" s="2266"/>
      <c r="AK56" s="2266"/>
      <c r="AL56" s="2266"/>
      <c r="AM56" s="2266"/>
      <c r="AN56" s="2266"/>
      <c r="AO56" s="2266"/>
      <c r="AP56" s="2266"/>
      <c r="AQ56" s="2266"/>
      <c r="AR56" s="2266"/>
      <c r="AS56" s="2266"/>
      <c r="AT56" s="2266"/>
      <c r="AU56" s="2266"/>
      <c r="AV56" s="2266"/>
      <c r="AW56" s="2266"/>
      <c r="AX56" s="2266"/>
      <c r="AY56" s="2266"/>
      <c r="AZ56" s="2266"/>
    </row>
    <row r="57" spans="4:55" x14ac:dyDescent="0.25">
      <c r="E57" s="2268"/>
      <c r="F57" s="2268"/>
      <c r="G57" s="2268"/>
      <c r="H57" s="2268"/>
      <c r="I57" s="2268"/>
      <c r="J57" s="2273"/>
      <c r="K57" s="2273"/>
      <c r="L57" s="2273"/>
      <c r="M57" s="2338"/>
      <c r="N57" s="2273"/>
      <c r="O57" s="2273"/>
      <c r="P57" s="2273"/>
      <c r="Q57" s="2273"/>
      <c r="R57" s="2273"/>
      <c r="S57" s="2273"/>
      <c r="T57" s="2273"/>
      <c r="U57" s="2273"/>
      <c r="V57" s="2280"/>
      <c r="W57" s="2273"/>
      <c r="X57" s="2273"/>
      <c r="Y57" s="2273"/>
      <c r="Z57" s="2273"/>
      <c r="AA57" s="2273"/>
      <c r="AB57" s="2273"/>
      <c r="AC57" s="620"/>
      <c r="AD57" s="620"/>
      <c r="AE57" s="2266"/>
      <c r="AF57" s="2266"/>
      <c r="AG57" s="2266"/>
      <c r="AH57" s="2266"/>
      <c r="AI57" s="2266"/>
      <c r="AJ57" s="2266"/>
      <c r="AK57" s="2266"/>
      <c r="AL57" s="2266"/>
      <c r="AM57" s="2266"/>
      <c r="AN57" s="2266"/>
      <c r="AO57" s="2266"/>
      <c r="AP57" s="2266"/>
      <c r="AQ57" s="2266"/>
      <c r="AR57" s="2266"/>
      <c r="AS57" s="2266"/>
      <c r="AT57" s="2266"/>
      <c r="AU57" s="2266"/>
      <c r="AV57" s="2266"/>
      <c r="AW57" s="2266"/>
      <c r="AX57" s="2266"/>
      <c r="AY57" s="2266"/>
      <c r="AZ57" s="2266"/>
      <c r="BA57" s="2266"/>
      <c r="BB57" s="2266"/>
      <c r="BC57" s="2266"/>
    </row>
    <row r="58" spans="4:55" ht="30" customHeight="1" x14ac:dyDescent="0.25">
      <c r="E58" s="439" t="s">
        <v>11433</v>
      </c>
      <c r="F58" s="2240"/>
      <c r="G58" s="2240"/>
      <c r="H58" s="2253"/>
      <c r="I58" s="2253"/>
      <c r="J58" s="2253"/>
      <c r="K58" s="2240"/>
      <c r="L58" s="2240"/>
      <c r="M58" s="2240"/>
      <c r="N58" s="2241"/>
      <c r="O58" s="2268"/>
      <c r="P58" s="2268"/>
      <c r="Q58" s="2268"/>
      <c r="R58" s="2268"/>
      <c r="S58" s="2268"/>
      <c r="T58" s="2268"/>
      <c r="U58" s="2268"/>
      <c r="V58" s="2279"/>
      <c r="W58" s="2268"/>
      <c r="X58" s="2268"/>
      <c r="Y58" s="2268"/>
      <c r="Z58" s="2268"/>
      <c r="AA58" s="2268"/>
      <c r="AB58" s="2268"/>
      <c r="AC58" s="620"/>
      <c r="AD58" s="620"/>
    </row>
    <row r="59" spans="4:55" ht="15.75" thickBot="1" x14ac:dyDescent="0.3">
      <c r="E59" s="2249"/>
      <c r="F59" s="2250"/>
      <c r="G59" s="2250"/>
      <c r="H59" s="2250"/>
      <c r="I59" s="2250"/>
      <c r="J59" s="2250"/>
      <c r="K59" s="2250"/>
      <c r="L59" s="2250"/>
      <c r="M59" s="2250"/>
      <c r="N59" s="809" t="s">
        <v>11461</v>
      </c>
      <c r="O59" s="2268"/>
      <c r="P59" s="2268"/>
      <c r="Q59" s="2268"/>
      <c r="R59" s="2268"/>
      <c r="S59" s="2268"/>
      <c r="T59" s="2268"/>
      <c r="U59" s="2268"/>
      <c r="V59" s="2279"/>
      <c r="W59" s="2268"/>
      <c r="X59" s="2268"/>
      <c r="Y59" s="2268"/>
      <c r="Z59" s="2268"/>
      <c r="AA59" s="2268"/>
      <c r="AB59" s="2268"/>
      <c r="AC59" s="620"/>
      <c r="AD59" s="620"/>
    </row>
    <row r="60" spans="4:55" ht="30" customHeight="1" x14ac:dyDescent="0.25">
      <c r="E60" s="3290" t="s">
        <v>11303</v>
      </c>
      <c r="F60" s="3340" t="s">
        <v>5080</v>
      </c>
      <c r="G60" s="3342" t="s">
        <v>5355</v>
      </c>
      <c r="H60" s="3344" t="s">
        <v>5356</v>
      </c>
      <c r="I60" s="3345" t="s">
        <v>3923</v>
      </c>
      <c r="J60" s="3346"/>
      <c r="K60" s="3347" t="s">
        <v>342</v>
      </c>
      <c r="L60" s="3348"/>
      <c r="M60" s="3347" t="s">
        <v>11466</v>
      </c>
      <c r="N60" s="3348"/>
      <c r="O60" s="2268"/>
      <c r="P60" s="2277"/>
      <c r="Q60" s="2268"/>
      <c r="R60" s="2268"/>
      <c r="S60" s="2268"/>
      <c r="T60" s="2268"/>
      <c r="U60" s="2268"/>
      <c r="V60" s="2279"/>
      <c r="W60" s="2268"/>
      <c r="X60" s="2268"/>
      <c r="Y60" s="2268"/>
      <c r="Z60" s="2268"/>
      <c r="AA60" s="2268"/>
      <c r="AB60" s="2268"/>
      <c r="AC60" s="620"/>
      <c r="AD60" s="620"/>
    </row>
    <row r="61" spans="4:55" ht="30" customHeight="1" thickBot="1" x14ac:dyDescent="0.3">
      <c r="E61" s="3368"/>
      <c r="F61" s="3341"/>
      <c r="G61" s="3343"/>
      <c r="H61" s="3339"/>
      <c r="I61" s="833" t="s">
        <v>121</v>
      </c>
      <c r="J61" s="834" t="s">
        <v>5357</v>
      </c>
      <c r="K61" s="835" t="s">
        <v>121</v>
      </c>
      <c r="L61" s="834" t="s">
        <v>5357</v>
      </c>
      <c r="M61" s="835" t="s">
        <v>121</v>
      </c>
      <c r="N61" s="834" t="s">
        <v>5357</v>
      </c>
      <c r="O61" s="2268"/>
      <c r="P61" s="2277"/>
      <c r="Q61" s="2268"/>
      <c r="R61" s="2268"/>
      <c r="S61" s="2268"/>
      <c r="T61" s="2268"/>
      <c r="U61" s="2268"/>
      <c r="V61" s="2279"/>
      <c r="W61" s="2268"/>
      <c r="X61" s="2268"/>
      <c r="Y61" s="2268"/>
      <c r="Z61" s="2268"/>
      <c r="AA61" s="2268"/>
      <c r="AB61" s="2268"/>
      <c r="AC61" s="620"/>
      <c r="AD61" s="620"/>
    </row>
    <row r="62" spans="4:55" x14ac:dyDescent="0.25">
      <c r="E62" s="1312" t="s">
        <v>119</v>
      </c>
      <c r="F62" s="2287" t="s">
        <v>11295</v>
      </c>
      <c r="G62" s="2287" t="s">
        <v>11296</v>
      </c>
      <c r="H62" s="2288" t="s">
        <v>166</v>
      </c>
      <c r="I62" s="1322" t="s">
        <v>9978</v>
      </c>
      <c r="J62" s="1323" t="s">
        <v>9979</v>
      </c>
      <c r="K62" s="1324" t="s">
        <v>9980</v>
      </c>
      <c r="L62" s="1323" t="s">
        <v>9981</v>
      </c>
      <c r="M62" s="1324" t="s">
        <v>5358</v>
      </c>
      <c r="N62" s="1323" t="s">
        <v>5359</v>
      </c>
      <c r="O62" s="2268"/>
      <c r="P62" s="2277"/>
      <c r="Q62" s="2268"/>
      <c r="R62" s="2268"/>
      <c r="S62" s="2268"/>
      <c r="T62" s="2268"/>
      <c r="U62" s="2268"/>
      <c r="V62" s="2279"/>
      <c r="W62" s="2268"/>
      <c r="X62" s="2268"/>
      <c r="Y62" s="2268"/>
      <c r="Z62" s="2268"/>
      <c r="AA62" s="2268"/>
      <c r="AB62" s="2268"/>
      <c r="AC62" s="620"/>
      <c r="AD62" s="620"/>
    </row>
    <row r="63" spans="4:55" ht="15.75" thickBot="1" x14ac:dyDescent="0.3">
      <c r="E63" s="528" t="s">
        <v>9542</v>
      </c>
      <c r="F63" s="536" t="s">
        <v>11294</v>
      </c>
      <c r="G63" s="1130" t="s">
        <v>11297</v>
      </c>
      <c r="H63" s="1318" t="s">
        <v>120</v>
      </c>
      <c r="I63" s="1325">
        <v>1</v>
      </c>
      <c r="J63" s="1321">
        <v>2</v>
      </c>
      <c r="K63" s="1320">
        <v>3</v>
      </c>
      <c r="L63" s="1321">
        <v>4</v>
      </c>
      <c r="M63" s="1320">
        <v>5</v>
      </c>
      <c r="N63" s="1321">
        <v>6</v>
      </c>
      <c r="O63" s="2268"/>
      <c r="P63" s="2277"/>
      <c r="Q63" s="2268"/>
      <c r="R63" s="2268"/>
      <c r="S63" s="2268"/>
      <c r="T63" s="2268"/>
      <c r="U63" s="2268"/>
      <c r="V63" s="2279"/>
      <c r="W63" s="2268"/>
      <c r="X63" s="2268"/>
      <c r="Y63" s="2268"/>
      <c r="Z63" s="2268"/>
      <c r="AA63" s="2268"/>
      <c r="AB63" s="2268"/>
      <c r="AC63" s="620"/>
      <c r="AD63" s="620"/>
    </row>
    <row r="64" spans="4:55" s="2263" customFormat="1" ht="21" customHeight="1" x14ac:dyDescent="0.25">
      <c r="E64" s="1260" t="s">
        <v>121</v>
      </c>
      <c r="F64" s="2289">
        <v>1</v>
      </c>
      <c r="G64" s="1376"/>
      <c r="H64" s="2507">
        <v>9999</v>
      </c>
      <c r="I64" s="836">
        <f t="shared" ref="I64:N64" si="2">SUM(I65:I104)</f>
        <v>0</v>
      </c>
      <c r="J64" s="837">
        <f t="shared" si="2"/>
        <v>0</v>
      </c>
      <c r="K64" s="838">
        <f t="shared" si="2"/>
        <v>0</v>
      </c>
      <c r="L64" s="837">
        <f t="shared" si="2"/>
        <v>0</v>
      </c>
      <c r="M64" s="838">
        <f t="shared" si="2"/>
        <v>0</v>
      </c>
      <c r="N64" s="837">
        <f t="shared" si="2"/>
        <v>0</v>
      </c>
      <c r="O64" s="2269"/>
      <c r="P64" s="2331"/>
      <c r="Q64" s="2269"/>
      <c r="R64" s="2269"/>
      <c r="S64" s="2269"/>
      <c r="T64" s="2269"/>
      <c r="U64" s="2269"/>
      <c r="V64" s="2281"/>
      <c r="W64" s="2269"/>
      <c r="X64" s="2269"/>
      <c r="Y64" s="2269"/>
      <c r="Z64" s="2269"/>
      <c r="AA64" s="2269"/>
      <c r="AB64" s="2269"/>
      <c r="AC64" s="621"/>
      <c r="AD64" s="621"/>
    </row>
    <row r="65" spans="5:30" s="2263" customFormat="1" ht="30" customHeight="1" x14ac:dyDescent="0.25">
      <c r="E65" s="2388" t="str">
        <f>IF(H65="","",VLOOKUP(H65,Anexa!D:E,2,FALSE))</f>
        <v/>
      </c>
      <c r="F65" s="2285">
        <v>2</v>
      </c>
      <c r="G65" s="2517"/>
      <c r="H65" s="361"/>
      <c r="I65" s="870"/>
      <c r="J65" s="871"/>
      <c r="K65" s="872"/>
      <c r="L65" s="871"/>
      <c r="M65" s="872"/>
      <c r="N65" s="871"/>
      <c r="O65" s="2331"/>
      <c r="P65" s="2331"/>
      <c r="Q65" s="2269"/>
      <c r="R65" s="2269"/>
      <c r="S65" s="2269"/>
      <c r="T65" s="2269"/>
      <c r="U65" s="2269"/>
      <c r="V65" s="2281"/>
      <c r="W65" s="2269"/>
      <c r="X65" s="2269"/>
      <c r="Y65" s="2269"/>
      <c r="Z65" s="2269"/>
      <c r="AA65" s="2269"/>
      <c r="AB65" s="2269"/>
      <c r="AC65" s="621"/>
      <c r="AD65" s="621"/>
    </row>
    <row r="66" spans="5:30" s="2263" customFormat="1" ht="30" customHeight="1" x14ac:dyDescent="0.25">
      <c r="E66" s="2388" t="str">
        <f>IF(H66="","",VLOOKUP(H66,Anexa!D:E,2,FALSE))</f>
        <v/>
      </c>
      <c r="F66" s="2290">
        <v>3</v>
      </c>
      <c r="G66" s="2518"/>
      <c r="H66" s="361"/>
      <c r="I66" s="870"/>
      <c r="J66" s="871"/>
      <c r="K66" s="872"/>
      <c r="L66" s="871"/>
      <c r="M66" s="872"/>
      <c r="N66" s="871"/>
      <c r="O66" s="2331"/>
      <c r="P66" s="2331"/>
      <c r="Q66" s="2269"/>
      <c r="R66" s="2269"/>
      <c r="S66" s="2269"/>
      <c r="T66" s="2269"/>
      <c r="U66" s="2269"/>
      <c r="V66" s="2281"/>
      <c r="W66" s="2269"/>
      <c r="X66" s="2269"/>
      <c r="Y66" s="2269"/>
      <c r="Z66" s="2269"/>
      <c r="AA66" s="2269"/>
      <c r="AB66" s="2269"/>
      <c r="AC66" s="621"/>
      <c r="AD66" s="621"/>
    </row>
    <row r="67" spans="5:30" s="2263" customFormat="1" ht="30" customHeight="1" x14ac:dyDescent="0.25">
      <c r="E67" s="2388" t="str">
        <f>IF(H67="","",VLOOKUP(H67,Anexa!D:E,2,FALSE))</f>
        <v/>
      </c>
      <c r="F67" s="2285">
        <v>4</v>
      </c>
      <c r="G67" s="2517"/>
      <c r="H67" s="361"/>
      <c r="I67" s="870"/>
      <c r="J67" s="871"/>
      <c r="K67" s="872"/>
      <c r="L67" s="871"/>
      <c r="M67" s="872"/>
      <c r="N67" s="871"/>
      <c r="O67" s="2331"/>
      <c r="P67" s="2331"/>
      <c r="Q67" s="2269"/>
      <c r="R67" s="2269"/>
      <c r="S67" s="2269"/>
      <c r="T67" s="2269"/>
      <c r="U67" s="2269"/>
      <c r="V67" s="2281"/>
      <c r="W67" s="2269"/>
      <c r="X67" s="2269"/>
      <c r="Y67" s="2269"/>
      <c r="Z67" s="2269"/>
      <c r="AA67" s="2269"/>
      <c r="AB67" s="2269"/>
      <c r="AC67" s="621"/>
      <c r="AD67" s="621"/>
    </row>
    <row r="68" spans="5:30" s="2263" customFormat="1" ht="30" customHeight="1" x14ac:dyDescent="0.25">
      <c r="E68" s="2388" t="str">
        <f>IF(H68="","",VLOOKUP(H68,Anexa!D:E,2,FALSE))</f>
        <v/>
      </c>
      <c r="F68" s="2285">
        <v>5</v>
      </c>
      <c r="G68" s="2517"/>
      <c r="H68" s="361"/>
      <c r="I68" s="870"/>
      <c r="J68" s="871"/>
      <c r="K68" s="872"/>
      <c r="L68" s="871"/>
      <c r="M68" s="872"/>
      <c r="N68" s="871"/>
      <c r="O68" s="2331"/>
      <c r="P68" s="2331"/>
      <c r="Q68" s="2269"/>
      <c r="R68" s="2269"/>
      <c r="S68" s="2269"/>
      <c r="T68" s="2269"/>
      <c r="U68" s="2269"/>
      <c r="V68" s="2281"/>
      <c r="W68" s="2269"/>
      <c r="X68" s="2269"/>
      <c r="Y68" s="2269"/>
      <c r="Z68" s="2269"/>
      <c r="AA68" s="2269"/>
      <c r="AB68" s="2269"/>
      <c r="AC68" s="621"/>
      <c r="AD68" s="621"/>
    </row>
    <row r="69" spans="5:30" s="2263" customFormat="1" ht="30" customHeight="1" x14ac:dyDescent="0.25">
      <c r="E69" s="2388" t="str">
        <f>IF(H69="","",VLOOKUP(H69,Anexa!D:E,2,FALSE))</f>
        <v/>
      </c>
      <c r="F69" s="2285">
        <v>6</v>
      </c>
      <c r="G69" s="2517"/>
      <c r="H69" s="361"/>
      <c r="I69" s="870"/>
      <c r="J69" s="871"/>
      <c r="K69" s="872"/>
      <c r="L69" s="871"/>
      <c r="M69" s="872"/>
      <c r="N69" s="871"/>
      <c r="O69" s="2331"/>
      <c r="P69" s="2331"/>
      <c r="Q69" s="2269"/>
      <c r="R69" s="2269"/>
      <c r="S69" s="2269"/>
      <c r="T69" s="2269"/>
      <c r="U69" s="2269"/>
      <c r="V69" s="2281"/>
      <c r="W69" s="2269"/>
      <c r="X69" s="2269"/>
      <c r="Y69" s="2269"/>
      <c r="Z69" s="2269"/>
      <c r="AA69" s="2269"/>
      <c r="AB69" s="2269"/>
      <c r="AC69" s="621"/>
      <c r="AD69" s="621"/>
    </row>
    <row r="70" spans="5:30" s="2263" customFormat="1" ht="30" customHeight="1" x14ac:dyDescent="0.25">
      <c r="E70" s="2388" t="str">
        <f>IF(H70="","",VLOOKUP(H70,Anexa!D:E,2,FALSE))</f>
        <v/>
      </c>
      <c r="F70" s="2285">
        <v>7</v>
      </c>
      <c r="G70" s="2517"/>
      <c r="H70" s="361"/>
      <c r="I70" s="870"/>
      <c r="J70" s="871"/>
      <c r="K70" s="872"/>
      <c r="L70" s="871"/>
      <c r="M70" s="872"/>
      <c r="N70" s="871"/>
      <c r="O70" s="2331"/>
      <c r="P70" s="2331"/>
      <c r="Q70" s="2269"/>
      <c r="R70" s="2269"/>
      <c r="S70" s="2269"/>
      <c r="T70" s="2269"/>
      <c r="U70" s="2269"/>
      <c r="V70" s="2281"/>
      <c r="W70" s="2269"/>
      <c r="X70" s="2269"/>
      <c r="Y70" s="2269"/>
      <c r="Z70" s="2269"/>
      <c r="AA70" s="2269"/>
      <c r="AB70" s="2269"/>
      <c r="AC70" s="621"/>
      <c r="AD70" s="621"/>
    </row>
    <row r="71" spans="5:30" s="2263" customFormat="1" ht="30" customHeight="1" x14ac:dyDescent="0.25">
      <c r="E71" s="2388" t="str">
        <f>IF(H71="","",VLOOKUP(H71,Anexa!D:E,2,FALSE))</f>
        <v/>
      </c>
      <c r="F71" s="2285">
        <v>8</v>
      </c>
      <c r="G71" s="2517"/>
      <c r="H71" s="361"/>
      <c r="I71" s="870"/>
      <c r="J71" s="871"/>
      <c r="K71" s="872"/>
      <c r="L71" s="871"/>
      <c r="M71" s="872"/>
      <c r="N71" s="871"/>
      <c r="O71" s="2331"/>
      <c r="P71" s="2331"/>
      <c r="Q71" s="2269"/>
      <c r="R71" s="2269"/>
      <c r="S71" s="2269"/>
      <c r="T71" s="2269"/>
      <c r="U71" s="2269"/>
      <c r="V71" s="2281"/>
      <c r="W71" s="2269"/>
      <c r="X71" s="2269"/>
      <c r="Y71" s="2269"/>
      <c r="Z71" s="2269"/>
      <c r="AA71" s="2269"/>
      <c r="AB71" s="2269"/>
      <c r="AC71" s="621"/>
      <c r="AD71" s="621"/>
    </row>
    <row r="72" spans="5:30" s="2263" customFormat="1" ht="30" customHeight="1" x14ac:dyDescent="0.25">
      <c r="E72" s="2388" t="str">
        <f>IF(H72="","",VLOOKUP(H72,Anexa!D:E,2,FALSE))</f>
        <v/>
      </c>
      <c r="F72" s="2285">
        <v>9</v>
      </c>
      <c r="G72" s="2517"/>
      <c r="H72" s="361"/>
      <c r="I72" s="870"/>
      <c r="J72" s="871"/>
      <c r="K72" s="872"/>
      <c r="L72" s="871"/>
      <c r="M72" s="872"/>
      <c r="N72" s="871"/>
      <c r="O72" s="2331"/>
      <c r="P72" s="2331"/>
      <c r="Q72" s="2269"/>
      <c r="R72" s="2269"/>
      <c r="S72" s="2269"/>
      <c r="T72" s="2269"/>
      <c r="U72" s="2269"/>
      <c r="V72" s="2281"/>
      <c r="W72" s="2269"/>
      <c r="X72" s="2269"/>
      <c r="Y72" s="2269"/>
      <c r="Z72" s="2269"/>
      <c r="AA72" s="2269"/>
      <c r="AB72" s="2269"/>
      <c r="AC72" s="621"/>
      <c r="AD72" s="621"/>
    </row>
    <row r="73" spans="5:30" s="2263" customFormat="1" ht="30" customHeight="1" x14ac:dyDescent="0.25">
      <c r="E73" s="2388" t="str">
        <f>IF(H73="","",VLOOKUP(H73,Anexa!D:E,2,FALSE))</f>
        <v/>
      </c>
      <c r="F73" s="2285">
        <v>10</v>
      </c>
      <c r="G73" s="2517"/>
      <c r="H73" s="361"/>
      <c r="I73" s="870"/>
      <c r="J73" s="871"/>
      <c r="K73" s="872"/>
      <c r="L73" s="871"/>
      <c r="M73" s="872"/>
      <c r="N73" s="871"/>
      <c r="O73" s="2331"/>
      <c r="P73" s="2331"/>
      <c r="Q73" s="2269"/>
      <c r="R73" s="2269"/>
      <c r="S73" s="2269"/>
      <c r="T73" s="2269"/>
      <c r="U73" s="2269"/>
      <c r="V73" s="2281"/>
      <c r="W73" s="2269"/>
      <c r="X73" s="2269"/>
      <c r="Y73" s="2269"/>
      <c r="Z73" s="2269"/>
      <c r="AA73" s="2269"/>
      <c r="AB73" s="2269"/>
      <c r="AC73" s="621"/>
      <c r="AD73" s="621"/>
    </row>
    <row r="74" spans="5:30" s="2263" customFormat="1" ht="30" customHeight="1" x14ac:dyDescent="0.25">
      <c r="E74" s="2388" t="str">
        <f>IF(H74="","",VLOOKUP(H74,Anexa!D:E,2,FALSE))</f>
        <v/>
      </c>
      <c r="F74" s="2285">
        <v>11</v>
      </c>
      <c r="G74" s="2517"/>
      <c r="H74" s="361"/>
      <c r="I74" s="870"/>
      <c r="J74" s="871"/>
      <c r="K74" s="872"/>
      <c r="L74" s="871"/>
      <c r="M74" s="872"/>
      <c r="N74" s="871"/>
      <c r="O74" s="2331"/>
      <c r="P74" s="2331"/>
      <c r="Q74" s="2269"/>
      <c r="R74" s="2269"/>
      <c r="S74" s="2269"/>
      <c r="T74" s="2269"/>
      <c r="U74" s="2269"/>
      <c r="V74" s="2281"/>
      <c r="W74" s="2269"/>
      <c r="X74" s="2269"/>
      <c r="Y74" s="2269"/>
      <c r="Z74" s="2269"/>
      <c r="AA74" s="2269"/>
      <c r="AB74" s="2269"/>
      <c r="AC74" s="621"/>
      <c r="AD74" s="621"/>
    </row>
    <row r="75" spans="5:30" s="2263" customFormat="1" ht="30" customHeight="1" x14ac:dyDescent="0.25">
      <c r="E75" s="2388" t="str">
        <f>IF(H75="","",VLOOKUP(H75,Anexa!D:E,2,FALSE))</f>
        <v/>
      </c>
      <c r="F75" s="2285">
        <v>12</v>
      </c>
      <c r="G75" s="2517"/>
      <c r="H75" s="361"/>
      <c r="I75" s="870"/>
      <c r="J75" s="871"/>
      <c r="K75" s="872"/>
      <c r="L75" s="871"/>
      <c r="M75" s="872"/>
      <c r="N75" s="871"/>
      <c r="O75" s="2331"/>
      <c r="P75" s="2331"/>
      <c r="Q75" s="2269"/>
      <c r="R75" s="2269"/>
      <c r="S75" s="2269"/>
      <c r="T75" s="2269"/>
      <c r="U75" s="2269"/>
      <c r="V75" s="2281"/>
      <c r="W75" s="2269"/>
      <c r="X75" s="2269"/>
      <c r="Y75" s="2269"/>
      <c r="Z75" s="2269"/>
      <c r="AA75" s="2269"/>
      <c r="AB75" s="2269"/>
      <c r="AC75" s="621"/>
      <c r="AD75" s="621"/>
    </row>
    <row r="76" spans="5:30" s="2263" customFormat="1" ht="30" customHeight="1" x14ac:dyDescent="0.25">
      <c r="E76" s="2388" t="str">
        <f>IF(H76="","",VLOOKUP(H76,Anexa!D:E,2,FALSE))</f>
        <v/>
      </c>
      <c r="F76" s="2285">
        <v>13</v>
      </c>
      <c r="G76" s="2517"/>
      <c r="H76" s="361"/>
      <c r="I76" s="870"/>
      <c r="J76" s="871"/>
      <c r="K76" s="872"/>
      <c r="L76" s="871"/>
      <c r="M76" s="872"/>
      <c r="N76" s="871"/>
      <c r="O76" s="2331"/>
      <c r="P76" s="2331"/>
      <c r="Q76" s="2269"/>
      <c r="R76" s="2269"/>
      <c r="S76" s="2269"/>
      <c r="T76" s="2269"/>
      <c r="U76" s="2269"/>
      <c r="V76" s="2281"/>
      <c r="W76" s="2269"/>
      <c r="X76" s="2269"/>
      <c r="Y76" s="2269"/>
      <c r="Z76" s="2269"/>
      <c r="AA76" s="2269"/>
      <c r="AB76" s="2269"/>
      <c r="AC76" s="621"/>
      <c r="AD76" s="621"/>
    </row>
    <row r="77" spans="5:30" s="2263" customFormat="1" ht="30" customHeight="1" x14ac:dyDescent="0.25">
      <c r="E77" s="2388" t="str">
        <f>IF(H77="","",VLOOKUP(H77,Anexa!D:E,2,FALSE))</f>
        <v/>
      </c>
      <c r="F77" s="2285">
        <v>14</v>
      </c>
      <c r="G77" s="2517"/>
      <c r="H77" s="361"/>
      <c r="I77" s="870"/>
      <c r="J77" s="871"/>
      <c r="K77" s="872"/>
      <c r="L77" s="871"/>
      <c r="M77" s="872"/>
      <c r="N77" s="871"/>
      <c r="O77" s="2331"/>
      <c r="P77" s="2331"/>
      <c r="Q77" s="2269"/>
      <c r="R77" s="2269"/>
      <c r="S77" s="2269"/>
      <c r="T77" s="2269"/>
      <c r="U77" s="2269"/>
      <c r="V77" s="2281"/>
      <c r="W77" s="2269"/>
      <c r="X77" s="2269"/>
      <c r="Y77" s="2269"/>
      <c r="Z77" s="2269"/>
      <c r="AA77" s="2269"/>
      <c r="AB77" s="2269"/>
      <c r="AC77" s="621"/>
      <c r="AD77" s="621"/>
    </row>
    <row r="78" spans="5:30" s="2263" customFormat="1" ht="30" customHeight="1" x14ac:dyDescent="0.25">
      <c r="E78" s="2388" t="str">
        <f>IF(H78="","",VLOOKUP(H78,Anexa!D:E,2,FALSE))</f>
        <v/>
      </c>
      <c r="F78" s="2285">
        <v>15</v>
      </c>
      <c r="G78" s="2517"/>
      <c r="H78" s="361"/>
      <c r="I78" s="870"/>
      <c r="J78" s="871"/>
      <c r="K78" s="872"/>
      <c r="L78" s="871"/>
      <c r="M78" s="872"/>
      <c r="N78" s="871"/>
      <c r="O78" s="2331"/>
      <c r="P78" s="2331"/>
      <c r="Q78" s="2269"/>
      <c r="R78" s="2269"/>
      <c r="S78" s="2269"/>
      <c r="T78" s="2269"/>
      <c r="U78" s="2269"/>
      <c r="V78" s="2281"/>
      <c r="W78" s="2269"/>
      <c r="X78" s="2269"/>
      <c r="Y78" s="2269"/>
      <c r="Z78" s="2269"/>
      <c r="AA78" s="2269"/>
      <c r="AB78" s="2269"/>
      <c r="AC78" s="621"/>
      <c r="AD78" s="621"/>
    </row>
    <row r="79" spans="5:30" s="2263" customFormat="1" ht="30" customHeight="1" x14ac:dyDescent="0.25">
      <c r="E79" s="2388" t="str">
        <f>IF(H79="","",VLOOKUP(H79,Anexa!D:E,2,FALSE))</f>
        <v/>
      </c>
      <c r="F79" s="2285">
        <v>16</v>
      </c>
      <c r="G79" s="2517"/>
      <c r="H79" s="361"/>
      <c r="I79" s="870"/>
      <c r="J79" s="871"/>
      <c r="K79" s="872"/>
      <c r="L79" s="871"/>
      <c r="M79" s="872"/>
      <c r="N79" s="871"/>
      <c r="O79" s="2331"/>
      <c r="P79" s="2331"/>
      <c r="Q79" s="2269"/>
      <c r="R79" s="2269"/>
      <c r="S79" s="2269"/>
      <c r="T79" s="2269"/>
      <c r="U79" s="2269"/>
      <c r="V79" s="2281"/>
      <c r="W79" s="2269"/>
      <c r="X79" s="2269"/>
      <c r="Y79" s="2269"/>
      <c r="Z79" s="2269"/>
      <c r="AA79" s="2269"/>
      <c r="AB79" s="2269"/>
      <c r="AC79" s="621"/>
      <c r="AD79" s="621"/>
    </row>
    <row r="80" spans="5:30" s="2263" customFormat="1" ht="30" customHeight="1" x14ac:dyDescent="0.25">
      <c r="E80" s="2388" t="str">
        <f>IF(H80="","",VLOOKUP(H80,Anexa!D:E,2,FALSE))</f>
        <v/>
      </c>
      <c r="F80" s="2285">
        <v>17</v>
      </c>
      <c r="G80" s="2517"/>
      <c r="H80" s="361"/>
      <c r="I80" s="870"/>
      <c r="J80" s="871"/>
      <c r="K80" s="872"/>
      <c r="L80" s="871"/>
      <c r="M80" s="872"/>
      <c r="N80" s="871"/>
      <c r="O80" s="2331"/>
      <c r="P80" s="2331"/>
      <c r="Q80" s="2269"/>
      <c r="R80" s="2269"/>
      <c r="S80" s="2269"/>
      <c r="T80" s="2269"/>
      <c r="U80" s="2269"/>
      <c r="V80" s="2281"/>
      <c r="W80" s="2269"/>
      <c r="X80" s="2269"/>
      <c r="Y80" s="2269"/>
      <c r="Z80" s="2269"/>
      <c r="AA80" s="2269"/>
      <c r="AB80" s="2269"/>
      <c r="AC80" s="621"/>
      <c r="AD80" s="621"/>
    </row>
    <row r="81" spans="5:30" s="2263" customFormat="1" ht="30" customHeight="1" x14ac:dyDescent="0.25">
      <c r="E81" s="2388" t="str">
        <f>IF(H81="","",VLOOKUP(H81,Anexa!D:E,2,FALSE))</f>
        <v/>
      </c>
      <c r="F81" s="2285">
        <v>18</v>
      </c>
      <c r="G81" s="2517"/>
      <c r="H81" s="361"/>
      <c r="I81" s="870"/>
      <c r="J81" s="871"/>
      <c r="K81" s="872"/>
      <c r="L81" s="871"/>
      <c r="M81" s="872"/>
      <c r="N81" s="871"/>
      <c r="O81" s="2331"/>
      <c r="P81" s="2331"/>
      <c r="Q81" s="2269"/>
      <c r="R81" s="2269"/>
      <c r="S81" s="2269"/>
      <c r="T81" s="2269"/>
      <c r="U81" s="2269"/>
      <c r="V81" s="2281"/>
      <c r="W81" s="2269"/>
      <c r="X81" s="2269"/>
      <c r="Y81" s="2269"/>
      <c r="Z81" s="2269"/>
      <c r="AA81" s="2269"/>
      <c r="AB81" s="2269"/>
      <c r="AC81" s="621"/>
      <c r="AD81" s="621"/>
    </row>
    <row r="82" spans="5:30" s="2263" customFormat="1" ht="30" customHeight="1" x14ac:dyDescent="0.25">
      <c r="E82" s="2388" t="str">
        <f>IF(H82="","",VLOOKUP(H82,Anexa!D:E,2,FALSE))</f>
        <v/>
      </c>
      <c r="F82" s="2285">
        <v>19</v>
      </c>
      <c r="G82" s="2517"/>
      <c r="H82" s="361"/>
      <c r="I82" s="870"/>
      <c r="J82" s="871"/>
      <c r="K82" s="872"/>
      <c r="L82" s="871"/>
      <c r="M82" s="872"/>
      <c r="N82" s="871"/>
      <c r="O82" s="2331"/>
      <c r="P82" s="2331"/>
      <c r="Q82" s="2269"/>
      <c r="R82" s="2269"/>
      <c r="S82" s="2269"/>
      <c r="T82" s="2269"/>
      <c r="U82" s="2269"/>
      <c r="V82" s="2281"/>
      <c r="W82" s="2269"/>
      <c r="X82" s="2269"/>
      <c r="Y82" s="2269"/>
      <c r="Z82" s="2269"/>
      <c r="AA82" s="2269"/>
      <c r="AB82" s="2269"/>
      <c r="AC82" s="621"/>
      <c r="AD82" s="621"/>
    </row>
    <row r="83" spans="5:30" s="2263" customFormat="1" ht="30" customHeight="1" x14ac:dyDescent="0.25">
      <c r="E83" s="2388" t="str">
        <f>IF(H83="","",VLOOKUP(H83,Anexa!D:E,2,FALSE))</f>
        <v/>
      </c>
      <c r="F83" s="2285">
        <v>20</v>
      </c>
      <c r="G83" s="2517"/>
      <c r="H83" s="361"/>
      <c r="I83" s="870"/>
      <c r="J83" s="871"/>
      <c r="K83" s="872"/>
      <c r="L83" s="871"/>
      <c r="M83" s="872"/>
      <c r="N83" s="871"/>
      <c r="O83" s="2331"/>
      <c r="P83" s="2331"/>
      <c r="Q83" s="2269"/>
      <c r="R83" s="2269"/>
      <c r="S83" s="2269"/>
      <c r="T83" s="2269"/>
      <c r="U83" s="2269"/>
      <c r="V83" s="2281"/>
      <c r="W83" s="2269"/>
      <c r="X83" s="2269"/>
      <c r="Y83" s="2269"/>
      <c r="Z83" s="2269"/>
      <c r="AA83" s="2269"/>
      <c r="AB83" s="2269"/>
      <c r="AC83" s="621"/>
      <c r="AD83" s="621"/>
    </row>
    <row r="84" spans="5:30" s="2263" customFormat="1" ht="30" customHeight="1" x14ac:dyDescent="0.25">
      <c r="E84" s="2388" t="str">
        <f>IF(H84="","",VLOOKUP(H84,Anexa!D:E,2,FALSE))</f>
        <v/>
      </c>
      <c r="F84" s="2285">
        <v>21</v>
      </c>
      <c r="G84" s="2517"/>
      <c r="H84" s="361"/>
      <c r="I84" s="870"/>
      <c r="J84" s="871"/>
      <c r="K84" s="872"/>
      <c r="L84" s="871"/>
      <c r="M84" s="872"/>
      <c r="N84" s="871"/>
      <c r="O84" s="2331"/>
      <c r="P84" s="2331"/>
      <c r="Q84" s="2269"/>
      <c r="R84" s="2269"/>
      <c r="S84" s="2269"/>
      <c r="T84" s="2269"/>
      <c r="U84" s="2269"/>
      <c r="V84" s="2281"/>
      <c r="W84" s="2269"/>
      <c r="X84" s="2269"/>
      <c r="Y84" s="2269"/>
      <c r="Z84" s="2269"/>
      <c r="AA84" s="2269"/>
      <c r="AB84" s="2269"/>
      <c r="AC84" s="621"/>
      <c r="AD84" s="621"/>
    </row>
    <row r="85" spans="5:30" s="2263" customFormat="1" ht="30" customHeight="1" x14ac:dyDescent="0.25">
      <c r="E85" s="2388" t="str">
        <f>IF(H85="","",VLOOKUP(H85,Anexa!D:E,2,FALSE))</f>
        <v/>
      </c>
      <c r="F85" s="2285">
        <v>22</v>
      </c>
      <c r="G85" s="2517"/>
      <c r="H85" s="361"/>
      <c r="I85" s="870"/>
      <c r="J85" s="871"/>
      <c r="K85" s="872"/>
      <c r="L85" s="871"/>
      <c r="M85" s="872"/>
      <c r="N85" s="871"/>
      <c r="O85" s="2331"/>
      <c r="P85" s="2331"/>
      <c r="Q85" s="2269"/>
      <c r="R85" s="2269"/>
      <c r="S85" s="2269"/>
      <c r="T85" s="2269"/>
      <c r="U85" s="2269"/>
      <c r="V85" s="2281"/>
      <c r="W85" s="2269"/>
      <c r="X85" s="2269"/>
      <c r="Y85" s="2269"/>
      <c r="Z85" s="2269"/>
      <c r="AA85" s="2269"/>
      <c r="AB85" s="2269"/>
      <c r="AC85" s="621"/>
      <c r="AD85" s="621"/>
    </row>
    <row r="86" spans="5:30" s="2263" customFormat="1" ht="30" customHeight="1" x14ac:dyDescent="0.25">
      <c r="E86" s="2388" t="str">
        <f>IF(H86="","",VLOOKUP(H86,Anexa!D:E,2,FALSE))</f>
        <v/>
      </c>
      <c r="F86" s="2285">
        <v>23</v>
      </c>
      <c r="G86" s="2517"/>
      <c r="H86" s="361"/>
      <c r="I86" s="870"/>
      <c r="J86" s="871"/>
      <c r="K86" s="872"/>
      <c r="L86" s="871"/>
      <c r="M86" s="872"/>
      <c r="N86" s="871"/>
      <c r="O86" s="2331"/>
      <c r="P86" s="2331"/>
      <c r="Q86" s="2269"/>
      <c r="R86" s="2269"/>
      <c r="S86" s="2269"/>
      <c r="T86" s="2269"/>
      <c r="U86" s="2269"/>
      <c r="V86" s="2281"/>
      <c r="W86" s="2269"/>
      <c r="X86" s="2269"/>
      <c r="Y86" s="2269"/>
      <c r="Z86" s="2269"/>
      <c r="AA86" s="2269"/>
      <c r="AB86" s="2269"/>
      <c r="AC86" s="621"/>
      <c r="AD86" s="621"/>
    </row>
    <row r="87" spans="5:30" s="2263" customFormat="1" ht="30" customHeight="1" x14ac:dyDescent="0.25">
      <c r="E87" s="2388" t="str">
        <f>IF(H87="","",VLOOKUP(H87,Anexa!D:E,2,FALSE))</f>
        <v/>
      </c>
      <c r="F87" s="2285">
        <v>24</v>
      </c>
      <c r="G87" s="2517"/>
      <c r="H87" s="361"/>
      <c r="I87" s="870"/>
      <c r="J87" s="871"/>
      <c r="K87" s="872"/>
      <c r="L87" s="871"/>
      <c r="M87" s="872"/>
      <c r="N87" s="871"/>
      <c r="O87" s="2331"/>
      <c r="P87" s="2331"/>
      <c r="Q87" s="2269"/>
      <c r="R87" s="2269"/>
      <c r="S87" s="2269"/>
      <c r="T87" s="2269"/>
      <c r="U87" s="2269"/>
      <c r="V87" s="2281"/>
      <c r="W87" s="2269"/>
      <c r="X87" s="2269"/>
      <c r="Y87" s="2269"/>
      <c r="Z87" s="2269"/>
      <c r="AA87" s="2269"/>
      <c r="AB87" s="2269"/>
      <c r="AC87" s="621"/>
      <c r="AD87" s="621"/>
    </row>
    <row r="88" spans="5:30" s="2263" customFormat="1" ht="30" customHeight="1" x14ac:dyDescent="0.25">
      <c r="E88" s="2388" t="str">
        <f>IF(H88="","",VLOOKUP(H88,Anexa!D:E,2,FALSE))</f>
        <v/>
      </c>
      <c r="F88" s="2285">
        <v>25</v>
      </c>
      <c r="G88" s="2517"/>
      <c r="H88" s="361"/>
      <c r="I88" s="870"/>
      <c r="J88" s="871"/>
      <c r="K88" s="872"/>
      <c r="L88" s="871"/>
      <c r="M88" s="872"/>
      <c r="N88" s="871"/>
      <c r="O88" s="2331"/>
      <c r="P88" s="2331"/>
      <c r="Q88" s="2269"/>
      <c r="R88" s="2269"/>
      <c r="S88" s="2269"/>
      <c r="T88" s="2269"/>
      <c r="U88" s="2269"/>
      <c r="V88" s="2281"/>
      <c r="W88" s="2269"/>
      <c r="X88" s="2269"/>
      <c r="Y88" s="2269"/>
      <c r="Z88" s="2269"/>
      <c r="AA88" s="2269"/>
      <c r="AB88" s="2269"/>
      <c r="AC88" s="621"/>
      <c r="AD88" s="621"/>
    </row>
    <row r="89" spans="5:30" s="2263" customFormat="1" ht="30" customHeight="1" x14ac:dyDescent="0.25">
      <c r="E89" s="2388" t="str">
        <f>IF(H89="","",VLOOKUP(H89,Anexa!D:E,2,FALSE))</f>
        <v/>
      </c>
      <c r="F89" s="2285">
        <v>26</v>
      </c>
      <c r="G89" s="2517"/>
      <c r="H89" s="361"/>
      <c r="I89" s="870"/>
      <c r="J89" s="871"/>
      <c r="K89" s="872"/>
      <c r="L89" s="871"/>
      <c r="M89" s="872"/>
      <c r="N89" s="871"/>
      <c r="O89" s="2331"/>
      <c r="P89" s="2331"/>
      <c r="Q89" s="2269"/>
      <c r="R89" s="2269"/>
      <c r="S89" s="2269"/>
      <c r="T89" s="2269"/>
      <c r="U89" s="2269"/>
      <c r="V89" s="2281"/>
      <c r="W89" s="2269"/>
      <c r="X89" s="2269"/>
      <c r="Y89" s="2269"/>
      <c r="Z89" s="2269"/>
      <c r="AA89" s="2269"/>
      <c r="AB89" s="2269"/>
      <c r="AC89" s="621"/>
      <c r="AD89" s="621"/>
    </row>
    <row r="90" spans="5:30" s="2263" customFormat="1" ht="30" customHeight="1" x14ac:dyDescent="0.25">
      <c r="E90" s="2388" t="str">
        <f>IF(H90="","",VLOOKUP(H90,Anexa!D:E,2,FALSE))</f>
        <v/>
      </c>
      <c r="F90" s="2285">
        <v>27</v>
      </c>
      <c r="G90" s="2517"/>
      <c r="H90" s="361"/>
      <c r="I90" s="870"/>
      <c r="J90" s="871"/>
      <c r="K90" s="872"/>
      <c r="L90" s="871"/>
      <c r="M90" s="872"/>
      <c r="N90" s="871"/>
      <c r="O90" s="2331"/>
      <c r="P90" s="2331"/>
      <c r="Q90" s="2269"/>
      <c r="R90" s="2269"/>
      <c r="S90" s="2269"/>
      <c r="T90" s="2269"/>
      <c r="U90" s="2269"/>
      <c r="V90" s="2281"/>
      <c r="W90" s="2269"/>
      <c r="X90" s="2269"/>
      <c r="Y90" s="2269"/>
      <c r="Z90" s="2269"/>
      <c r="AA90" s="2269"/>
      <c r="AB90" s="2269"/>
      <c r="AC90" s="621"/>
      <c r="AD90" s="621"/>
    </row>
    <row r="91" spans="5:30" s="2263" customFormat="1" ht="30" customHeight="1" x14ac:dyDescent="0.25">
      <c r="E91" s="2388" t="str">
        <f>IF(H91="","",VLOOKUP(H91,Anexa!D:E,2,FALSE))</f>
        <v/>
      </c>
      <c r="F91" s="2285">
        <v>28</v>
      </c>
      <c r="G91" s="2517"/>
      <c r="H91" s="361"/>
      <c r="I91" s="870"/>
      <c r="J91" s="871"/>
      <c r="K91" s="872"/>
      <c r="L91" s="871"/>
      <c r="M91" s="872"/>
      <c r="N91" s="871"/>
      <c r="O91" s="2331"/>
      <c r="P91" s="2331"/>
      <c r="Q91" s="2269"/>
      <c r="R91" s="2269"/>
      <c r="S91" s="2269"/>
      <c r="T91" s="2269"/>
      <c r="U91" s="2269"/>
      <c r="V91" s="2281"/>
      <c r="W91" s="2269"/>
      <c r="X91" s="2269"/>
      <c r="Y91" s="2269"/>
      <c r="Z91" s="2269"/>
      <c r="AA91" s="2269"/>
      <c r="AB91" s="2269"/>
      <c r="AC91" s="621"/>
      <c r="AD91" s="621"/>
    </row>
    <row r="92" spans="5:30" s="2263" customFormat="1" ht="30" customHeight="1" x14ac:dyDescent="0.25">
      <c r="E92" s="2388" t="str">
        <f>IF(H92="","",VLOOKUP(H92,Anexa!D:E,2,FALSE))</f>
        <v/>
      </c>
      <c r="F92" s="2285">
        <v>29</v>
      </c>
      <c r="G92" s="2517"/>
      <c r="H92" s="361"/>
      <c r="I92" s="870"/>
      <c r="J92" s="871"/>
      <c r="K92" s="872"/>
      <c r="L92" s="871"/>
      <c r="M92" s="872"/>
      <c r="N92" s="871"/>
      <c r="O92" s="2331"/>
      <c r="P92" s="2331"/>
      <c r="Q92" s="2269"/>
      <c r="R92" s="2269"/>
      <c r="S92" s="2269"/>
      <c r="T92" s="2269"/>
      <c r="U92" s="2269"/>
      <c r="V92" s="2281"/>
      <c r="W92" s="2269"/>
      <c r="X92" s="2269"/>
      <c r="Y92" s="2269"/>
      <c r="Z92" s="2269"/>
      <c r="AA92" s="2269"/>
      <c r="AB92" s="2269"/>
      <c r="AC92" s="621"/>
      <c r="AD92" s="621"/>
    </row>
    <row r="93" spans="5:30" s="2263" customFormat="1" ht="30" customHeight="1" x14ac:dyDescent="0.25">
      <c r="E93" s="2388" t="str">
        <f>IF(H93="","",VLOOKUP(H93,Anexa!D:E,2,FALSE))</f>
        <v/>
      </c>
      <c r="F93" s="2285">
        <v>30</v>
      </c>
      <c r="G93" s="2517"/>
      <c r="H93" s="361"/>
      <c r="I93" s="870"/>
      <c r="J93" s="871"/>
      <c r="K93" s="872"/>
      <c r="L93" s="871"/>
      <c r="M93" s="872"/>
      <c r="N93" s="871"/>
      <c r="O93" s="2331"/>
      <c r="P93" s="2331"/>
      <c r="Q93" s="2269"/>
      <c r="R93" s="2269"/>
      <c r="S93" s="2269"/>
      <c r="T93" s="2269"/>
      <c r="U93" s="2269"/>
      <c r="V93" s="2281"/>
      <c r="W93" s="2269"/>
      <c r="X93" s="2269"/>
      <c r="Y93" s="2269"/>
      <c r="Z93" s="2269"/>
      <c r="AA93" s="2269"/>
      <c r="AB93" s="2269"/>
      <c r="AC93" s="621"/>
      <c r="AD93" s="621"/>
    </row>
    <row r="94" spans="5:30" s="2263" customFormat="1" ht="30" customHeight="1" x14ac:dyDescent="0.25">
      <c r="E94" s="2388" t="str">
        <f>IF(H94="","",VLOOKUP(H94,Anexa!D:E,2,FALSE))</f>
        <v/>
      </c>
      <c r="F94" s="2285">
        <v>31</v>
      </c>
      <c r="G94" s="2517"/>
      <c r="H94" s="361"/>
      <c r="I94" s="870"/>
      <c r="J94" s="871"/>
      <c r="K94" s="872"/>
      <c r="L94" s="871"/>
      <c r="M94" s="872"/>
      <c r="N94" s="871"/>
      <c r="O94" s="2331"/>
      <c r="P94" s="2331"/>
      <c r="Q94" s="2269"/>
      <c r="R94" s="2269"/>
      <c r="S94" s="2269"/>
      <c r="T94" s="2269"/>
      <c r="U94" s="2269"/>
      <c r="V94" s="2281"/>
      <c r="W94" s="2269"/>
      <c r="X94" s="2269"/>
      <c r="Y94" s="2269"/>
      <c r="Z94" s="2269"/>
      <c r="AA94" s="2269"/>
      <c r="AB94" s="2269"/>
      <c r="AC94" s="621"/>
      <c r="AD94" s="621"/>
    </row>
    <row r="95" spans="5:30" s="2263" customFormat="1" ht="30" customHeight="1" x14ac:dyDescent="0.25">
      <c r="E95" s="2388" t="str">
        <f>IF(H95="","",VLOOKUP(H95,Anexa!D:E,2,FALSE))</f>
        <v/>
      </c>
      <c r="F95" s="2285">
        <v>32</v>
      </c>
      <c r="G95" s="2517"/>
      <c r="H95" s="361"/>
      <c r="I95" s="870"/>
      <c r="J95" s="871"/>
      <c r="K95" s="872"/>
      <c r="L95" s="871"/>
      <c r="M95" s="872"/>
      <c r="N95" s="871"/>
      <c r="O95" s="2331"/>
      <c r="P95" s="2331"/>
      <c r="Q95" s="2269"/>
      <c r="R95" s="2269"/>
      <c r="S95" s="2269"/>
      <c r="T95" s="2269"/>
      <c r="U95" s="2269"/>
      <c r="V95" s="2281"/>
      <c r="W95" s="2269"/>
      <c r="X95" s="2269"/>
      <c r="Y95" s="2269"/>
      <c r="Z95" s="2269"/>
      <c r="AA95" s="2269"/>
      <c r="AB95" s="2269"/>
      <c r="AC95" s="621"/>
      <c r="AD95" s="621"/>
    </row>
    <row r="96" spans="5:30" s="2263" customFormat="1" ht="30" customHeight="1" x14ac:dyDescent="0.25">
      <c r="E96" s="2388" t="str">
        <f>IF(H96="","",VLOOKUP(H96,Anexa!D:E,2,FALSE))</f>
        <v/>
      </c>
      <c r="F96" s="2285">
        <v>33</v>
      </c>
      <c r="G96" s="2517"/>
      <c r="H96" s="361"/>
      <c r="I96" s="870"/>
      <c r="J96" s="871"/>
      <c r="K96" s="872"/>
      <c r="L96" s="871"/>
      <c r="M96" s="872"/>
      <c r="N96" s="871"/>
      <c r="O96" s="2331"/>
      <c r="P96" s="2331"/>
      <c r="Q96" s="2269"/>
      <c r="R96" s="2269"/>
      <c r="S96" s="2269"/>
      <c r="T96" s="2269"/>
      <c r="U96" s="2269"/>
      <c r="V96" s="2281"/>
      <c r="W96" s="2269"/>
      <c r="X96" s="2269"/>
      <c r="Y96" s="2269"/>
      <c r="Z96" s="2269"/>
      <c r="AA96" s="2269"/>
      <c r="AB96" s="2269"/>
      <c r="AC96" s="621"/>
      <c r="AD96" s="621"/>
    </row>
    <row r="97" spans="3:52" s="2263" customFormat="1" ht="30" customHeight="1" x14ac:dyDescent="0.25">
      <c r="E97" s="2388" t="str">
        <f>IF(H97="","",VLOOKUP(H97,Anexa!D:E,2,FALSE))</f>
        <v/>
      </c>
      <c r="F97" s="2285">
        <v>34</v>
      </c>
      <c r="G97" s="2517"/>
      <c r="H97" s="361"/>
      <c r="I97" s="870"/>
      <c r="J97" s="871"/>
      <c r="K97" s="872"/>
      <c r="L97" s="871"/>
      <c r="M97" s="872"/>
      <c r="N97" s="871"/>
      <c r="O97" s="2331"/>
      <c r="P97" s="2331"/>
      <c r="Q97" s="2269"/>
      <c r="R97" s="2269"/>
      <c r="S97" s="2269"/>
      <c r="T97" s="2269"/>
      <c r="U97" s="2269"/>
      <c r="V97" s="2281"/>
      <c r="W97" s="2269"/>
      <c r="X97" s="2269"/>
      <c r="Y97" s="2269"/>
      <c r="Z97" s="2269"/>
      <c r="AA97" s="2269"/>
      <c r="AB97" s="2269"/>
      <c r="AC97" s="621"/>
      <c r="AD97" s="621"/>
    </row>
    <row r="98" spans="3:52" s="2263" customFormat="1" ht="30" customHeight="1" x14ac:dyDescent="0.25">
      <c r="E98" s="2388" t="str">
        <f>IF(H98="","",VLOOKUP(H98,Anexa!D:E,2,FALSE))</f>
        <v/>
      </c>
      <c r="F98" s="2285">
        <v>35</v>
      </c>
      <c r="G98" s="2517"/>
      <c r="H98" s="361"/>
      <c r="I98" s="870"/>
      <c r="J98" s="871"/>
      <c r="K98" s="872"/>
      <c r="L98" s="871"/>
      <c r="M98" s="872"/>
      <c r="N98" s="871"/>
      <c r="O98" s="2331"/>
      <c r="P98" s="2331"/>
      <c r="Q98" s="2269"/>
      <c r="R98" s="2269"/>
      <c r="S98" s="2269"/>
      <c r="T98" s="2269"/>
      <c r="U98" s="2269"/>
      <c r="V98" s="2281"/>
      <c r="W98" s="2269"/>
      <c r="X98" s="2269"/>
      <c r="Y98" s="2269"/>
      <c r="Z98" s="2269"/>
      <c r="AA98" s="2269"/>
      <c r="AB98" s="2269"/>
      <c r="AC98" s="621"/>
      <c r="AD98" s="621"/>
    </row>
    <row r="99" spans="3:52" s="2263" customFormat="1" ht="30" customHeight="1" x14ac:dyDescent="0.25">
      <c r="E99" s="2388" t="str">
        <f>IF(H99="","",VLOOKUP(H99,Anexa!D:E,2,FALSE))</f>
        <v/>
      </c>
      <c r="F99" s="2285">
        <v>36</v>
      </c>
      <c r="G99" s="2517"/>
      <c r="H99" s="361"/>
      <c r="I99" s="870"/>
      <c r="J99" s="871"/>
      <c r="K99" s="872"/>
      <c r="L99" s="871"/>
      <c r="M99" s="872"/>
      <c r="N99" s="871"/>
      <c r="O99" s="2331"/>
      <c r="P99" s="2331"/>
      <c r="Q99" s="2269"/>
      <c r="R99" s="2269"/>
      <c r="S99" s="2269"/>
      <c r="T99" s="2269"/>
      <c r="U99" s="2269"/>
      <c r="V99" s="2281"/>
      <c r="W99" s="2269"/>
      <c r="X99" s="2269"/>
      <c r="Y99" s="2269"/>
      <c r="Z99" s="2269"/>
      <c r="AA99" s="2269"/>
      <c r="AB99" s="2269"/>
      <c r="AC99" s="621"/>
      <c r="AD99" s="621"/>
    </row>
    <row r="100" spans="3:52" s="2263" customFormat="1" ht="30" customHeight="1" x14ac:dyDescent="0.25">
      <c r="E100" s="2388" t="str">
        <f>IF(H100="","",VLOOKUP(H100,Anexa!D:E,2,FALSE))</f>
        <v/>
      </c>
      <c r="F100" s="2285">
        <v>37</v>
      </c>
      <c r="G100" s="2517"/>
      <c r="H100" s="361"/>
      <c r="I100" s="870"/>
      <c r="J100" s="871"/>
      <c r="K100" s="872"/>
      <c r="L100" s="871"/>
      <c r="M100" s="872"/>
      <c r="N100" s="871"/>
      <c r="O100" s="2331"/>
      <c r="P100" s="2331"/>
      <c r="Q100" s="2269"/>
      <c r="R100" s="2269"/>
      <c r="S100" s="2269"/>
      <c r="T100" s="2269"/>
      <c r="U100" s="2269"/>
      <c r="V100" s="2281"/>
      <c r="W100" s="2269"/>
      <c r="X100" s="2269"/>
      <c r="Y100" s="2269"/>
      <c r="Z100" s="2269"/>
      <c r="AA100" s="2269"/>
      <c r="AB100" s="2269"/>
      <c r="AC100" s="621"/>
      <c r="AD100" s="621"/>
    </row>
    <row r="101" spans="3:52" s="2263" customFormat="1" ht="30" customHeight="1" x14ac:dyDescent="0.25">
      <c r="E101" s="2388" t="str">
        <f>IF(H101="","",VLOOKUP(H101,Anexa!D:E,2,FALSE))</f>
        <v/>
      </c>
      <c r="F101" s="2285">
        <v>38</v>
      </c>
      <c r="G101" s="2517"/>
      <c r="H101" s="361"/>
      <c r="I101" s="870"/>
      <c r="J101" s="871"/>
      <c r="K101" s="872"/>
      <c r="L101" s="871"/>
      <c r="M101" s="872"/>
      <c r="N101" s="871"/>
      <c r="O101" s="2331"/>
      <c r="P101" s="2331"/>
      <c r="Q101" s="2269"/>
      <c r="R101" s="2269"/>
      <c r="S101" s="2269"/>
      <c r="T101" s="2269"/>
      <c r="U101" s="2269"/>
      <c r="V101" s="2281"/>
      <c r="W101" s="2269"/>
      <c r="X101" s="2269"/>
      <c r="Y101" s="2269"/>
      <c r="Z101" s="2269"/>
      <c r="AA101" s="2269"/>
      <c r="AB101" s="2269"/>
      <c r="AC101" s="621"/>
      <c r="AD101" s="621"/>
    </row>
    <row r="102" spans="3:52" s="2263" customFormat="1" ht="30" customHeight="1" x14ac:dyDescent="0.25">
      <c r="E102" s="2388" t="str">
        <f>IF(H102="","",VLOOKUP(H102,Anexa!D:E,2,FALSE))</f>
        <v/>
      </c>
      <c r="F102" s="2285">
        <v>39</v>
      </c>
      <c r="G102" s="2517"/>
      <c r="H102" s="361"/>
      <c r="I102" s="870"/>
      <c r="J102" s="871"/>
      <c r="K102" s="872"/>
      <c r="L102" s="871"/>
      <c r="M102" s="872"/>
      <c r="N102" s="871"/>
      <c r="O102" s="2331"/>
      <c r="P102" s="2331"/>
      <c r="Q102" s="2269"/>
      <c r="R102" s="2269"/>
      <c r="S102" s="2269"/>
      <c r="T102" s="2269"/>
      <c r="U102" s="2269"/>
      <c r="V102" s="2281"/>
      <c r="W102" s="2269"/>
      <c r="X102" s="2269"/>
      <c r="Y102" s="2269"/>
      <c r="Z102" s="2269"/>
      <c r="AA102" s="2269"/>
      <c r="AB102" s="2269"/>
      <c r="AC102" s="621"/>
      <c r="AD102" s="621"/>
    </row>
    <row r="103" spans="3:52" s="2263" customFormat="1" ht="30" customHeight="1" x14ac:dyDescent="0.25">
      <c r="E103" s="2388" t="str">
        <f>IF(H103="","",VLOOKUP(H103,Anexa!D:E,2,FALSE))</f>
        <v/>
      </c>
      <c r="F103" s="2285">
        <v>40</v>
      </c>
      <c r="G103" s="2517"/>
      <c r="H103" s="361"/>
      <c r="I103" s="870"/>
      <c r="J103" s="871"/>
      <c r="K103" s="872"/>
      <c r="L103" s="871"/>
      <c r="M103" s="872"/>
      <c r="N103" s="871"/>
      <c r="O103" s="2331"/>
      <c r="P103" s="2331"/>
      <c r="Q103" s="2269"/>
      <c r="R103" s="2269"/>
      <c r="S103" s="2269"/>
      <c r="T103" s="2269"/>
      <c r="U103" s="2269"/>
      <c r="V103" s="2281"/>
      <c r="W103" s="2269"/>
      <c r="X103" s="2269"/>
      <c r="Y103" s="2269"/>
      <c r="Z103" s="2269"/>
      <c r="AA103" s="2269"/>
      <c r="AB103" s="2269"/>
      <c r="AC103" s="621"/>
      <c r="AD103" s="621"/>
    </row>
    <row r="104" spans="3:52" s="2263" customFormat="1" ht="30" customHeight="1" thickBot="1" x14ac:dyDescent="0.3">
      <c r="E104" s="2515" t="str">
        <f>IF(H104="","",VLOOKUP(H104,Anexa!D:E,2,FALSE))</f>
        <v/>
      </c>
      <c r="F104" s="2286">
        <v>41</v>
      </c>
      <c r="G104" s="2519"/>
      <c r="H104" s="1685"/>
      <c r="I104" s="873"/>
      <c r="J104" s="874"/>
      <c r="K104" s="875"/>
      <c r="L104" s="874"/>
      <c r="M104" s="875"/>
      <c r="N104" s="874"/>
      <c r="O104" s="2331"/>
      <c r="P104" s="2331"/>
      <c r="Q104" s="2269"/>
      <c r="R104" s="2269"/>
      <c r="S104" s="2269"/>
      <c r="T104" s="2269"/>
      <c r="U104" s="2269"/>
      <c r="V104" s="2281"/>
      <c r="W104" s="2269"/>
      <c r="X104" s="2269"/>
      <c r="Y104" s="2269"/>
      <c r="Z104" s="2269"/>
      <c r="AA104" s="2269"/>
      <c r="AB104" s="2269"/>
      <c r="AC104" s="621"/>
      <c r="AD104" s="621"/>
    </row>
    <row r="105" spans="3:52" x14ac:dyDescent="0.25">
      <c r="C105" s="2303"/>
      <c r="D105" s="2304"/>
      <c r="E105" s="2332"/>
      <c r="F105" s="2332"/>
      <c r="G105" s="2332"/>
      <c r="H105" s="2332"/>
      <c r="I105" s="2332"/>
      <c r="J105" s="2333"/>
      <c r="K105" s="2268"/>
      <c r="L105" s="2268"/>
      <c r="M105" s="2277"/>
      <c r="N105" s="2268"/>
      <c r="O105" s="2268"/>
      <c r="P105" s="2268"/>
      <c r="Q105" s="2268"/>
      <c r="R105" s="2268"/>
      <c r="S105" s="2268"/>
      <c r="T105" s="2268"/>
      <c r="U105" s="2268"/>
      <c r="V105" s="2279"/>
      <c r="W105" s="2268"/>
      <c r="X105" s="2268"/>
      <c r="Y105" s="2268"/>
      <c r="Z105" s="2268"/>
      <c r="AA105" s="2268"/>
      <c r="AB105" s="2275"/>
      <c r="AC105" s="620"/>
      <c r="AD105" s="620"/>
    </row>
    <row r="106" spans="3:52" hidden="1" x14ac:dyDescent="0.25">
      <c r="C106" s="2267"/>
      <c r="D106" s="2267"/>
      <c r="E106" s="2276"/>
      <c r="F106" s="2276"/>
      <c r="G106" s="2276"/>
      <c r="H106" s="2276"/>
      <c r="I106" s="2276"/>
      <c r="J106" s="2326"/>
      <c r="K106" s="2276"/>
      <c r="L106" s="2276"/>
      <c r="M106" s="2326"/>
      <c r="N106" s="2276"/>
      <c r="O106" s="2276"/>
      <c r="P106" s="2276"/>
      <c r="Q106" s="2276"/>
      <c r="R106" s="2276"/>
      <c r="S106" s="2276"/>
      <c r="T106" s="2276"/>
      <c r="U106" s="2276"/>
      <c r="V106" s="2282"/>
      <c r="W106" s="2276"/>
      <c r="X106" s="2276"/>
      <c r="Y106" s="2276"/>
      <c r="Z106" s="2276"/>
      <c r="AA106" s="2276"/>
      <c r="AB106" s="2276"/>
      <c r="AC106" s="839"/>
      <c r="AD106" s="839"/>
      <c r="AE106" s="2267"/>
      <c r="AF106" s="2267"/>
      <c r="AG106" s="2267"/>
      <c r="AH106" s="2267"/>
      <c r="AI106" s="2267"/>
      <c r="AJ106" s="2267"/>
      <c r="AK106" s="2267"/>
      <c r="AL106" s="2267"/>
      <c r="AM106" s="2267"/>
      <c r="AN106" s="2267"/>
      <c r="AO106" s="2267"/>
      <c r="AP106" s="2267"/>
      <c r="AQ106" s="2267"/>
      <c r="AR106" s="2267"/>
      <c r="AS106" s="2267"/>
      <c r="AT106" s="2267"/>
      <c r="AU106" s="2267"/>
      <c r="AV106" s="2267"/>
      <c r="AW106" s="2267"/>
      <c r="AX106" s="2267"/>
      <c r="AY106" s="2267"/>
      <c r="AZ106" s="2267"/>
    </row>
    <row r="107" spans="3:52" hidden="1" x14ac:dyDescent="0.25">
      <c r="C107" s="2267"/>
      <c r="D107" s="2267"/>
      <c r="E107" s="2276"/>
      <c r="F107" s="2276"/>
      <c r="G107" s="2276"/>
      <c r="H107" s="2276"/>
      <c r="I107" s="2276"/>
      <c r="J107" s="2326"/>
      <c r="K107" s="2276"/>
      <c r="L107" s="2276"/>
      <c r="M107" s="2326"/>
      <c r="N107" s="2276"/>
      <c r="O107" s="2276"/>
      <c r="P107" s="2276"/>
      <c r="Q107" s="2276"/>
      <c r="R107" s="2276"/>
      <c r="S107" s="2276"/>
      <c r="T107" s="2276"/>
      <c r="U107" s="2276"/>
      <c r="V107" s="2282"/>
      <c r="W107" s="2276"/>
      <c r="X107" s="2276"/>
      <c r="Y107" s="2276"/>
      <c r="Z107" s="2276"/>
      <c r="AA107" s="2276"/>
      <c r="AB107" s="2276"/>
      <c r="AC107" s="839"/>
      <c r="AD107" s="839"/>
      <c r="AE107" s="2267"/>
      <c r="AF107" s="2267"/>
      <c r="AG107" s="2267"/>
      <c r="AH107" s="2267"/>
      <c r="AI107" s="2267"/>
      <c r="AJ107" s="2267"/>
      <c r="AK107" s="2267"/>
      <c r="AL107" s="2267"/>
      <c r="AM107" s="2267"/>
      <c r="AN107" s="2267"/>
      <c r="AO107" s="2267"/>
      <c r="AP107" s="2267"/>
      <c r="AQ107" s="2267"/>
      <c r="AR107" s="2267"/>
      <c r="AS107" s="2267"/>
      <c r="AT107" s="2267"/>
      <c r="AU107" s="2267"/>
      <c r="AV107" s="2267"/>
      <c r="AW107" s="2267"/>
      <c r="AX107" s="2267"/>
      <c r="AY107" s="2267"/>
      <c r="AZ107" s="2267"/>
    </row>
    <row r="108" spans="3:52" ht="30" customHeight="1" x14ac:dyDescent="0.25">
      <c r="C108" s="2267"/>
      <c r="D108" s="2267"/>
      <c r="E108" s="2276"/>
      <c r="F108" s="2276"/>
      <c r="G108" s="2276"/>
      <c r="H108" s="2276"/>
      <c r="I108" s="2276"/>
      <c r="J108" s="2326"/>
      <c r="K108" s="2276"/>
      <c r="L108" s="2276"/>
      <c r="M108" s="2326"/>
      <c r="N108" s="2276"/>
      <c r="O108" s="2276"/>
      <c r="P108" s="2276"/>
      <c r="Q108" s="2276"/>
      <c r="R108" s="2276"/>
      <c r="S108" s="2276"/>
      <c r="T108" s="2276"/>
      <c r="U108" s="2276"/>
      <c r="V108" s="2282"/>
      <c r="W108" s="2276"/>
      <c r="X108" s="2276"/>
      <c r="Y108" s="2276"/>
      <c r="Z108" s="2276"/>
      <c r="AA108" s="2276"/>
      <c r="AB108" s="2276"/>
      <c r="AC108" s="839"/>
      <c r="AD108" s="839"/>
      <c r="AE108" s="2267"/>
      <c r="AF108" s="2267"/>
      <c r="AG108" s="2267"/>
      <c r="AH108" s="2267"/>
      <c r="AI108" s="2267"/>
      <c r="AJ108" s="2267"/>
      <c r="AK108" s="2267"/>
      <c r="AL108" s="2267"/>
      <c r="AM108" s="2267"/>
      <c r="AN108" s="2267"/>
      <c r="AO108" s="2267"/>
      <c r="AP108" s="2267"/>
      <c r="AQ108" s="2267"/>
      <c r="AR108" s="2267"/>
      <c r="AS108" s="2267"/>
      <c r="AT108" s="2267"/>
      <c r="AU108" s="2267"/>
      <c r="AV108" s="2267"/>
      <c r="AW108" s="2267"/>
      <c r="AX108" s="2267"/>
      <c r="AY108" s="2267"/>
      <c r="AZ108" s="2267"/>
    </row>
    <row r="109" spans="3:52" ht="30" customHeight="1" x14ac:dyDescent="0.25">
      <c r="E109" s="439" t="s">
        <v>11434</v>
      </c>
      <c r="F109" s="441"/>
      <c r="G109" s="818"/>
      <c r="H109" s="818"/>
      <c r="I109" s="2232"/>
      <c r="J109" s="818"/>
      <c r="K109" s="818"/>
      <c r="L109" s="818"/>
      <c r="M109" s="840"/>
      <c r="N109" s="2268"/>
      <c r="O109" s="2268"/>
      <c r="P109" s="2277"/>
      <c r="Q109" s="2268"/>
      <c r="R109" s="2268"/>
      <c r="S109" s="2268"/>
      <c r="T109" s="2268"/>
      <c r="U109" s="2268"/>
      <c r="V109" s="2279"/>
      <c r="W109" s="2268"/>
      <c r="X109" s="2268"/>
      <c r="Y109" s="2268"/>
      <c r="Z109" s="2268"/>
      <c r="AA109" s="2268"/>
      <c r="AB109" s="2268"/>
      <c r="AC109" s="620"/>
      <c r="AD109" s="620"/>
    </row>
    <row r="110" spans="3:52" ht="15.75" thickBot="1" x14ac:dyDescent="0.3">
      <c r="E110" s="448"/>
      <c r="F110" s="456"/>
      <c r="G110" s="841"/>
      <c r="H110" s="841"/>
      <c r="I110" s="841"/>
      <c r="J110" s="841"/>
      <c r="K110" s="841"/>
      <c r="L110" s="805"/>
      <c r="M110" s="842" t="s">
        <v>11461</v>
      </c>
      <c r="N110" s="2268"/>
      <c r="O110" s="2268"/>
      <c r="P110" s="2277"/>
      <c r="Q110" s="2268"/>
      <c r="R110" s="2268"/>
      <c r="S110" s="2268"/>
      <c r="T110" s="2268"/>
      <c r="U110" s="2268"/>
      <c r="V110" s="2279"/>
      <c r="W110" s="2268"/>
      <c r="X110" s="2268"/>
      <c r="Y110" s="2268"/>
      <c r="Z110" s="2268"/>
      <c r="AA110" s="2268"/>
      <c r="AB110" s="2268"/>
      <c r="AC110" s="620"/>
      <c r="AD110" s="620"/>
    </row>
    <row r="111" spans="3:52" ht="30" customHeight="1" x14ac:dyDescent="0.25">
      <c r="E111" s="3290" t="s">
        <v>11293</v>
      </c>
      <c r="F111" s="3349" t="s">
        <v>5080</v>
      </c>
      <c r="G111" s="3155" t="s">
        <v>5360</v>
      </c>
      <c r="H111" s="3330" t="s">
        <v>11460</v>
      </c>
      <c r="I111" s="3366"/>
      <c r="J111" s="3366"/>
      <c r="K111" s="3366"/>
      <c r="L111" s="3366"/>
      <c r="M111" s="3327"/>
      <c r="N111" s="2268"/>
      <c r="O111" s="2268"/>
      <c r="P111" s="2277"/>
      <c r="Q111" s="2268"/>
      <c r="R111" s="2268"/>
      <c r="S111" s="2268"/>
      <c r="T111" s="2268"/>
      <c r="U111" s="2268"/>
      <c r="V111" s="2279"/>
      <c r="W111" s="2268"/>
      <c r="X111" s="2268"/>
      <c r="Y111" s="2268"/>
      <c r="Z111" s="2268"/>
      <c r="AA111" s="2268"/>
      <c r="AB111" s="2268"/>
      <c r="AC111" s="620"/>
      <c r="AD111" s="620"/>
    </row>
    <row r="112" spans="3:52" s="2263" customFormat="1" ht="30" customHeight="1" x14ac:dyDescent="0.25">
      <c r="E112" s="3369"/>
      <c r="F112" s="3367"/>
      <c r="G112" s="3292"/>
      <c r="H112" s="811" t="s">
        <v>353</v>
      </c>
      <c r="I112" s="811" t="s">
        <v>354</v>
      </c>
      <c r="J112" s="811" t="s">
        <v>355</v>
      </c>
      <c r="K112" s="811" t="s">
        <v>5361</v>
      </c>
      <c r="L112" s="811" t="s">
        <v>356</v>
      </c>
      <c r="M112" s="843" t="s">
        <v>357</v>
      </c>
      <c r="N112" s="2269"/>
      <c r="O112" s="2269"/>
      <c r="P112" s="2331"/>
      <c r="Q112" s="2269"/>
      <c r="R112" s="2269"/>
      <c r="S112" s="2269"/>
      <c r="T112" s="2269"/>
      <c r="U112" s="2269"/>
      <c r="V112" s="2281"/>
      <c r="W112" s="2269"/>
      <c r="X112" s="2269"/>
      <c r="Y112" s="2269"/>
      <c r="Z112" s="2269"/>
      <c r="AA112" s="2269"/>
      <c r="AB112" s="2269"/>
      <c r="AC112" s="621"/>
      <c r="AD112" s="621"/>
    </row>
    <row r="113" spans="3:52" x14ac:dyDescent="0.25">
      <c r="E113" s="2294" t="s">
        <v>119</v>
      </c>
      <c r="F113" s="1326" t="s">
        <v>119</v>
      </c>
      <c r="G113" s="1326" t="s">
        <v>5362</v>
      </c>
      <c r="H113" s="1327" t="s">
        <v>5363</v>
      </c>
      <c r="I113" s="1327" t="s">
        <v>5364</v>
      </c>
      <c r="J113" s="1327" t="s">
        <v>5365</v>
      </c>
      <c r="K113" s="1327" t="s">
        <v>5366</v>
      </c>
      <c r="L113" s="1327" t="s">
        <v>5367</v>
      </c>
      <c r="M113" s="1328" t="s">
        <v>5368</v>
      </c>
      <c r="N113" s="2268"/>
      <c r="O113" s="2268"/>
      <c r="P113" s="2277"/>
      <c r="Q113" s="2268"/>
      <c r="R113" s="2268"/>
      <c r="S113" s="2268"/>
      <c r="T113" s="2268"/>
      <c r="U113" s="2268"/>
      <c r="V113" s="2279"/>
      <c r="W113" s="2268"/>
      <c r="X113" s="2268"/>
      <c r="Y113" s="2268"/>
      <c r="Z113" s="2268"/>
      <c r="AA113" s="2268"/>
      <c r="AB113" s="2268"/>
      <c r="AC113" s="620"/>
      <c r="AD113" s="620"/>
    </row>
    <row r="114" spans="3:52" ht="15.75" thickBot="1" x14ac:dyDescent="0.3">
      <c r="E114" s="2295" t="s">
        <v>9542</v>
      </c>
      <c r="F114" s="1329" t="s">
        <v>11294</v>
      </c>
      <c r="G114" s="1329">
        <v>1</v>
      </c>
      <c r="H114" s="1330">
        <v>2</v>
      </c>
      <c r="I114" s="1330">
        <v>3</v>
      </c>
      <c r="J114" s="1330">
        <v>4</v>
      </c>
      <c r="K114" s="1330">
        <v>5</v>
      </c>
      <c r="L114" s="1330">
        <v>6</v>
      </c>
      <c r="M114" s="1331">
        <v>7</v>
      </c>
      <c r="N114" s="2268"/>
      <c r="O114" s="2268"/>
      <c r="P114" s="2277"/>
      <c r="Q114" s="2268"/>
      <c r="R114" s="2268"/>
      <c r="S114" s="2268"/>
      <c r="T114" s="2268"/>
      <c r="U114" s="2268"/>
      <c r="V114" s="2279"/>
      <c r="W114" s="2268"/>
      <c r="X114" s="2268"/>
      <c r="Y114" s="2268"/>
      <c r="Z114" s="2268"/>
      <c r="AA114" s="2268"/>
      <c r="AB114" s="2268"/>
      <c r="AC114" s="620"/>
      <c r="AD114" s="620"/>
    </row>
    <row r="115" spans="3:52" ht="21" customHeight="1" thickBot="1" x14ac:dyDescent="0.3">
      <c r="E115" s="2296" t="s">
        <v>11458</v>
      </c>
      <c r="F115" s="2297">
        <v>1</v>
      </c>
      <c r="G115" s="2018">
        <f>SUM(H115:M115)</f>
        <v>0</v>
      </c>
      <c r="H115" s="364"/>
      <c r="I115" s="364"/>
      <c r="J115" s="364"/>
      <c r="K115" s="364"/>
      <c r="L115" s="364"/>
      <c r="M115" s="365"/>
      <c r="N115" s="2268"/>
      <c r="O115" s="2268"/>
      <c r="P115" s="2277"/>
      <c r="Q115" s="2268"/>
      <c r="R115" s="2268"/>
      <c r="S115" s="2268"/>
      <c r="T115" s="2268"/>
      <c r="U115" s="2268"/>
      <c r="V115" s="2279"/>
      <c r="W115" s="2268"/>
      <c r="X115" s="2268"/>
      <c r="Y115" s="2268"/>
      <c r="Z115" s="2268"/>
      <c r="AA115" s="2268"/>
      <c r="AB115" s="2268"/>
      <c r="AC115" s="620"/>
      <c r="AD115" s="620"/>
    </row>
    <row r="116" spans="3:52" x14ac:dyDescent="0.25">
      <c r="C116" s="2305"/>
      <c r="D116" s="2305"/>
      <c r="E116" s="2323"/>
      <c r="F116" s="2323"/>
      <c r="G116" s="2268"/>
      <c r="H116" s="2268"/>
      <c r="I116" s="2268"/>
      <c r="J116" s="2277"/>
      <c r="K116" s="2268"/>
      <c r="L116" s="2268"/>
      <c r="M116" s="2277"/>
      <c r="N116" s="2268"/>
      <c r="O116" s="2268"/>
      <c r="P116" s="2268"/>
      <c r="Q116" s="2268"/>
      <c r="R116" s="2268"/>
      <c r="S116" s="2268"/>
      <c r="T116" s="2268"/>
      <c r="U116" s="2268"/>
      <c r="V116" s="2279"/>
      <c r="W116" s="2268"/>
      <c r="X116" s="2268"/>
      <c r="Y116" s="2268"/>
      <c r="Z116" s="2268"/>
      <c r="AA116" s="2268"/>
      <c r="AB116" s="2268"/>
      <c r="AC116" s="620"/>
      <c r="AD116" s="620"/>
    </row>
    <row r="117" spans="3:52" hidden="1" x14ac:dyDescent="0.25">
      <c r="C117" s="2305"/>
      <c r="D117" s="2305"/>
      <c r="E117" s="2323"/>
      <c r="F117" s="2323"/>
      <c r="G117" s="2268"/>
      <c r="H117" s="2268"/>
      <c r="I117" s="2268"/>
      <c r="J117" s="2277"/>
      <c r="K117" s="2268"/>
      <c r="L117" s="2268"/>
      <c r="M117" s="2277"/>
      <c r="N117" s="2268"/>
      <c r="O117" s="2268"/>
      <c r="P117" s="2268"/>
      <c r="Q117" s="2268"/>
      <c r="R117" s="2268"/>
      <c r="S117" s="2268"/>
      <c r="T117" s="2268"/>
      <c r="U117" s="2268"/>
      <c r="V117" s="2279"/>
      <c r="W117" s="2268"/>
      <c r="X117" s="2268"/>
      <c r="Y117" s="2268"/>
      <c r="Z117" s="2268"/>
      <c r="AA117" s="2268"/>
      <c r="AB117" s="2268"/>
      <c r="AC117" s="620"/>
      <c r="AD117" s="620"/>
    </row>
    <row r="118" spans="3:52" hidden="1" x14ac:dyDescent="0.25">
      <c r="C118" s="2305"/>
      <c r="D118" s="2305"/>
      <c r="E118" s="2323"/>
      <c r="F118" s="2323"/>
      <c r="G118" s="2268"/>
      <c r="H118" s="2268"/>
      <c r="I118" s="2268"/>
      <c r="J118" s="2277"/>
      <c r="K118" s="2268"/>
      <c r="L118" s="2268"/>
      <c r="M118" s="2277"/>
      <c r="N118" s="2268"/>
      <c r="O118" s="2268"/>
      <c r="P118" s="2268"/>
      <c r="Q118" s="2268"/>
      <c r="R118" s="2268"/>
      <c r="S118" s="2268"/>
      <c r="T118" s="2268"/>
      <c r="U118" s="2268"/>
      <c r="V118" s="2279"/>
      <c r="W118" s="2268"/>
      <c r="X118" s="2268"/>
      <c r="Y118" s="2268"/>
      <c r="Z118" s="2268"/>
      <c r="AA118" s="2268"/>
      <c r="AB118" s="2268"/>
      <c r="AC118" s="620"/>
      <c r="AD118" s="620"/>
    </row>
    <row r="119" spans="3:52" hidden="1" x14ac:dyDescent="0.25">
      <c r="C119" s="2305"/>
      <c r="D119" s="2305"/>
      <c r="E119" s="2323"/>
      <c r="F119" s="2323"/>
      <c r="G119" s="2268"/>
      <c r="H119" s="2268"/>
      <c r="I119" s="2268"/>
      <c r="J119" s="2268"/>
      <c r="K119" s="2268"/>
      <c r="L119" s="2268"/>
      <c r="M119" s="2277"/>
      <c r="N119" s="2268"/>
      <c r="O119" s="2268"/>
      <c r="P119" s="2268"/>
      <c r="Q119" s="2268"/>
      <c r="R119" s="2268"/>
      <c r="S119" s="2268"/>
      <c r="T119" s="2268"/>
      <c r="U119" s="2268"/>
      <c r="V119" s="2279"/>
      <c r="W119" s="2268"/>
      <c r="X119" s="2268"/>
      <c r="Y119" s="2268"/>
      <c r="Z119" s="2268"/>
      <c r="AA119" s="2268"/>
      <c r="AB119" s="2268"/>
      <c r="AC119" s="620"/>
      <c r="AD119" s="620"/>
    </row>
    <row r="120" spans="3:52" ht="30" customHeight="1" x14ac:dyDescent="0.25">
      <c r="C120" s="2267"/>
      <c r="D120" s="2267"/>
      <c r="E120" s="2276"/>
      <c r="F120" s="2276"/>
      <c r="G120" s="2276"/>
      <c r="H120" s="2276"/>
      <c r="I120" s="2276"/>
      <c r="J120" s="2276"/>
      <c r="K120" s="2276"/>
      <c r="L120" s="2276"/>
      <c r="M120" s="2326"/>
      <c r="N120" s="2276"/>
      <c r="O120" s="2276"/>
      <c r="P120" s="2276"/>
      <c r="Q120" s="2276"/>
      <c r="R120" s="2276"/>
      <c r="S120" s="2276"/>
      <c r="T120" s="2276"/>
      <c r="U120" s="2276"/>
      <c r="V120" s="2282"/>
      <c r="W120" s="2276"/>
      <c r="X120" s="2276"/>
      <c r="Y120" s="2276"/>
      <c r="Z120" s="2276"/>
      <c r="AA120" s="2276"/>
      <c r="AB120" s="2276"/>
      <c r="AC120" s="839"/>
      <c r="AD120" s="839"/>
      <c r="AE120" s="2267"/>
      <c r="AF120" s="2267"/>
      <c r="AG120" s="2267"/>
      <c r="AH120" s="2267"/>
      <c r="AI120" s="2267"/>
      <c r="AJ120" s="2267"/>
      <c r="AK120" s="2267"/>
      <c r="AL120" s="2267"/>
      <c r="AM120" s="2267"/>
      <c r="AN120" s="2267"/>
      <c r="AO120" s="2267"/>
      <c r="AP120" s="2267"/>
      <c r="AQ120" s="2267"/>
      <c r="AR120" s="2267"/>
      <c r="AS120" s="2267"/>
      <c r="AT120" s="2267"/>
      <c r="AU120" s="2267"/>
      <c r="AV120" s="2267"/>
      <c r="AW120" s="2267"/>
      <c r="AX120" s="2267"/>
      <c r="AY120" s="2267"/>
      <c r="AZ120" s="2267"/>
    </row>
    <row r="121" spans="3:52" ht="30" customHeight="1" x14ac:dyDescent="0.25">
      <c r="E121" s="2369" t="s">
        <v>11459</v>
      </c>
      <c r="F121" s="2368"/>
      <c r="G121" s="2370"/>
      <c r="H121" s="2277"/>
      <c r="I121" s="2277"/>
      <c r="J121" s="2277"/>
      <c r="K121" s="2277"/>
      <c r="L121" s="2277"/>
      <c r="M121" s="2268"/>
      <c r="N121" s="2268"/>
      <c r="O121" s="2268"/>
      <c r="P121" s="2268"/>
      <c r="Q121" s="2268"/>
      <c r="R121" s="2268"/>
      <c r="S121" s="2268"/>
      <c r="T121" s="2268"/>
      <c r="U121" s="2268"/>
      <c r="V121" s="2279"/>
      <c r="W121" s="2268"/>
      <c r="X121" s="2268"/>
      <c r="Y121" s="2268"/>
      <c r="Z121" s="2268"/>
      <c r="AA121" s="2268"/>
      <c r="AB121" s="2268"/>
      <c r="AC121" s="620"/>
      <c r="AD121" s="620"/>
    </row>
    <row r="122" spans="3:52" ht="20.100000000000001" customHeight="1" thickBot="1" x14ac:dyDescent="0.3">
      <c r="E122" s="2371"/>
      <c r="F122" s="2372"/>
      <c r="G122" s="2373" t="s">
        <v>11461</v>
      </c>
      <c r="J122" s="2262"/>
      <c r="M122" s="2262"/>
      <c r="Q122" s="2268"/>
      <c r="R122" s="2268"/>
      <c r="S122" s="2268"/>
      <c r="T122" s="2268"/>
      <c r="U122" s="2268"/>
      <c r="V122" s="2279"/>
      <c r="W122" s="2268"/>
      <c r="X122" s="2268"/>
      <c r="Y122" s="2268"/>
      <c r="Z122" s="2268"/>
      <c r="AA122" s="2268"/>
      <c r="AB122" s="2268"/>
      <c r="AC122" s="620"/>
      <c r="AD122" s="620"/>
    </row>
    <row r="123" spans="3:52" ht="39.950000000000003" customHeight="1" x14ac:dyDescent="0.25">
      <c r="D123" s="2265"/>
      <c r="E123" s="2349" t="s">
        <v>11293</v>
      </c>
      <c r="F123" s="734" t="s">
        <v>5080</v>
      </c>
      <c r="G123" s="451" t="s">
        <v>44</v>
      </c>
      <c r="H123" s="2328"/>
      <c r="I123" s="2328"/>
      <c r="J123" s="2320"/>
      <c r="K123" s="2328"/>
      <c r="L123" s="2329"/>
      <c r="M123" s="2277"/>
      <c r="N123" s="2330"/>
      <c r="O123" s="2328"/>
      <c r="P123" s="2328"/>
      <c r="Q123" s="2268"/>
      <c r="R123" s="2268"/>
      <c r="S123" s="2268"/>
      <c r="T123" s="2268"/>
      <c r="U123" s="2268"/>
      <c r="V123" s="2279"/>
      <c r="W123" s="2268"/>
      <c r="X123" s="2268"/>
      <c r="Y123" s="2268"/>
      <c r="Z123" s="2268"/>
      <c r="AA123" s="2268"/>
      <c r="AB123" s="2268"/>
      <c r="AC123" s="620"/>
      <c r="AD123" s="620"/>
    </row>
    <row r="124" spans="3:52" ht="15" customHeight="1" thickBot="1" x14ac:dyDescent="0.3">
      <c r="D124" s="2265"/>
      <c r="E124" s="2350" t="s">
        <v>9542</v>
      </c>
      <c r="F124" s="2348" t="s">
        <v>11294</v>
      </c>
      <c r="G124" s="1163">
        <v>1</v>
      </c>
      <c r="H124" s="2328"/>
      <c r="I124" s="2328"/>
      <c r="J124" s="2320"/>
      <c r="K124" s="2328"/>
      <c r="L124" s="2329"/>
      <c r="M124" s="2277"/>
      <c r="N124" s="2330"/>
      <c r="O124" s="2328"/>
      <c r="P124" s="2328"/>
      <c r="Q124" s="2268"/>
      <c r="R124" s="2268"/>
      <c r="S124" s="2268"/>
      <c r="T124" s="2268"/>
      <c r="U124" s="2268"/>
      <c r="V124" s="2279"/>
      <c r="W124" s="2268"/>
      <c r="X124" s="2268"/>
      <c r="Y124" s="2268"/>
      <c r="Z124" s="2268"/>
      <c r="AA124" s="2268"/>
      <c r="AB124" s="2268"/>
      <c r="AC124" s="620"/>
      <c r="AD124" s="620"/>
    </row>
    <row r="125" spans="3:52" ht="21" customHeight="1" x14ac:dyDescent="0.25">
      <c r="D125" s="2265"/>
      <c r="E125" s="2572" t="s">
        <v>11450</v>
      </c>
      <c r="F125" s="2617">
        <v>1</v>
      </c>
      <c r="G125" s="2574">
        <f>G126+G127+G130</f>
        <v>0</v>
      </c>
      <c r="H125" s="2328"/>
      <c r="I125" s="2328"/>
      <c r="J125" s="2320"/>
      <c r="K125" s="2328"/>
      <c r="L125" s="2329"/>
      <c r="M125" s="2277"/>
      <c r="N125" s="2330"/>
      <c r="O125" s="2328"/>
      <c r="P125" s="2328"/>
      <c r="Q125" s="2268"/>
      <c r="R125" s="2268"/>
      <c r="S125" s="2268"/>
      <c r="T125" s="2268"/>
      <c r="U125" s="2268"/>
      <c r="V125" s="2279"/>
      <c r="W125" s="2268"/>
      <c r="X125" s="2268"/>
      <c r="Y125" s="2268"/>
      <c r="Z125" s="2268"/>
      <c r="AA125" s="2268"/>
      <c r="AB125" s="2268"/>
      <c r="AC125" s="620"/>
      <c r="AD125" s="620"/>
    </row>
    <row r="126" spans="3:52" ht="21" customHeight="1" x14ac:dyDescent="0.25">
      <c r="D126" s="2265"/>
      <c r="E126" s="2583" t="s">
        <v>11451</v>
      </c>
      <c r="F126" s="2618">
        <v>2</v>
      </c>
      <c r="G126" s="2566"/>
      <c r="H126" s="2328"/>
      <c r="I126" s="2328"/>
      <c r="J126" s="2320"/>
      <c r="K126" s="2328"/>
      <c r="L126" s="2329"/>
      <c r="M126" s="2277"/>
      <c r="N126" s="2330"/>
      <c r="O126" s="2328"/>
      <c r="P126" s="2328"/>
      <c r="Q126" s="2268"/>
      <c r="R126" s="2268"/>
      <c r="S126" s="2268"/>
      <c r="T126" s="2268"/>
      <c r="U126" s="2268"/>
      <c r="V126" s="2279"/>
      <c r="W126" s="2268"/>
      <c r="X126" s="2268"/>
      <c r="Y126" s="2268"/>
      <c r="Z126" s="2268"/>
      <c r="AA126" s="2268"/>
      <c r="AB126" s="2268"/>
      <c r="AC126" s="620"/>
      <c r="AD126" s="620"/>
    </row>
    <row r="127" spans="3:52" ht="21" customHeight="1" x14ac:dyDescent="0.25">
      <c r="D127" s="2265"/>
      <c r="E127" s="2584" t="s">
        <v>11452</v>
      </c>
      <c r="F127" s="2618">
        <v>3</v>
      </c>
      <c r="G127" s="2585">
        <f>G128+G129</f>
        <v>0</v>
      </c>
      <c r="H127" s="2328"/>
      <c r="I127" s="2328"/>
      <c r="J127" s="2320"/>
      <c r="K127" s="2328"/>
      <c r="L127" s="2329"/>
      <c r="M127" s="2277"/>
      <c r="N127" s="2330"/>
      <c r="O127" s="2328"/>
      <c r="P127" s="2328"/>
      <c r="Q127" s="2268"/>
      <c r="R127" s="2268"/>
      <c r="S127" s="2268"/>
      <c r="T127" s="2268"/>
      <c r="U127" s="2268"/>
      <c r="V127" s="2279"/>
      <c r="W127" s="2268"/>
      <c r="X127" s="2268"/>
      <c r="Y127" s="2268"/>
      <c r="Z127" s="2268"/>
      <c r="AA127" s="2268"/>
      <c r="AB127" s="2268"/>
      <c r="AC127" s="620"/>
      <c r="AD127" s="620"/>
    </row>
    <row r="128" spans="3:52" ht="21" customHeight="1" x14ac:dyDescent="0.25">
      <c r="D128" s="2265"/>
      <c r="E128" s="2583" t="s">
        <v>11453</v>
      </c>
      <c r="F128" s="2618">
        <v>4</v>
      </c>
      <c r="G128" s="2566"/>
      <c r="H128" s="2328"/>
      <c r="I128" s="2328"/>
      <c r="J128" s="2320"/>
      <c r="K128" s="2328"/>
      <c r="L128" s="2329"/>
      <c r="M128" s="2277"/>
      <c r="N128" s="2330"/>
      <c r="O128" s="2328"/>
      <c r="P128" s="2328"/>
      <c r="Q128" s="2268"/>
      <c r="R128" s="2268"/>
      <c r="S128" s="2268"/>
      <c r="T128" s="2268"/>
      <c r="U128" s="2268"/>
      <c r="V128" s="2279"/>
      <c r="W128" s="2268"/>
      <c r="X128" s="2268"/>
      <c r="Y128" s="2268"/>
      <c r="Z128" s="2268"/>
      <c r="AA128" s="2268"/>
      <c r="AB128" s="2268"/>
      <c r="AC128" s="620"/>
      <c r="AD128" s="620"/>
    </row>
    <row r="129" spans="3:52" ht="21" customHeight="1" x14ac:dyDescent="0.25">
      <c r="D129" s="2265"/>
      <c r="E129" s="2583" t="s">
        <v>11454</v>
      </c>
      <c r="F129" s="2619">
        <v>5</v>
      </c>
      <c r="G129" s="2566"/>
      <c r="H129" s="2328"/>
      <c r="I129" s="2328"/>
      <c r="J129" s="2320"/>
      <c r="K129" s="2328"/>
      <c r="L129" s="2329"/>
      <c r="M129" s="2277"/>
      <c r="N129" s="2330"/>
      <c r="O129" s="2328"/>
      <c r="P129" s="2328"/>
      <c r="Q129" s="2268"/>
      <c r="R129" s="2268"/>
      <c r="S129" s="2268"/>
      <c r="T129" s="2268"/>
      <c r="U129" s="2268"/>
      <c r="V129" s="2279"/>
      <c r="W129" s="2268"/>
      <c r="X129" s="2268"/>
      <c r="Y129" s="2268"/>
      <c r="Z129" s="2268"/>
      <c r="AA129" s="2268"/>
      <c r="AB129" s="2268"/>
      <c r="AC129" s="620"/>
      <c r="AD129" s="620"/>
    </row>
    <row r="130" spans="3:52" ht="21" customHeight="1" x14ac:dyDescent="0.25">
      <c r="D130" s="2265"/>
      <c r="E130" s="2586" t="s">
        <v>11455</v>
      </c>
      <c r="F130" s="2617">
        <v>6</v>
      </c>
      <c r="G130" s="2574">
        <f>G131+G132</f>
        <v>0</v>
      </c>
      <c r="H130" s="2328"/>
      <c r="I130" s="2328"/>
      <c r="J130" s="2320"/>
      <c r="K130" s="2328"/>
      <c r="L130" s="2329"/>
      <c r="M130" s="2277"/>
      <c r="N130" s="2330"/>
      <c r="O130" s="2328"/>
      <c r="P130" s="2328"/>
      <c r="Q130" s="2268"/>
      <c r="R130" s="2268"/>
      <c r="S130" s="2268"/>
      <c r="T130" s="2268"/>
      <c r="U130" s="2268"/>
      <c r="V130" s="2279"/>
      <c r="W130" s="2268"/>
      <c r="X130" s="2268"/>
      <c r="Y130" s="2268"/>
      <c r="Z130" s="2268"/>
      <c r="AA130" s="2268"/>
      <c r="AB130" s="2268"/>
      <c r="AC130" s="620"/>
      <c r="AD130" s="620"/>
    </row>
    <row r="131" spans="3:52" ht="21" customHeight="1" x14ac:dyDescent="0.25">
      <c r="D131" s="2265"/>
      <c r="E131" s="2583" t="s">
        <v>11456</v>
      </c>
      <c r="F131" s="2618">
        <v>7</v>
      </c>
      <c r="G131" s="2566"/>
      <c r="H131" s="2328"/>
      <c r="I131" s="2328"/>
      <c r="J131" s="2320"/>
      <c r="K131" s="2328"/>
      <c r="L131" s="2329"/>
      <c r="M131" s="2277"/>
      <c r="N131" s="2330"/>
      <c r="O131" s="2328"/>
      <c r="P131" s="2328"/>
      <c r="Q131" s="2268"/>
      <c r="R131" s="2268"/>
      <c r="S131" s="2268"/>
      <c r="T131" s="2268"/>
      <c r="U131" s="2268"/>
      <c r="V131" s="2279"/>
      <c r="W131" s="2268"/>
      <c r="X131" s="2268"/>
      <c r="Y131" s="2268"/>
      <c r="Z131" s="2268"/>
      <c r="AA131" s="2268"/>
      <c r="AB131" s="2268"/>
      <c r="AC131" s="620"/>
      <c r="AD131" s="620"/>
    </row>
    <row r="132" spans="3:52" ht="21" customHeight="1" thickBot="1" x14ac:dyDescent="0.3">
      <c r="D132" s="2265"/>
      <c r="E132" s="2549" t="s">
        <v>11457</v>
      </c>
      <c r="F132" s="2620">
        <v>8</v>
      </c>
      <c r="G132" s="2587"/>
      <c r="H132" s="2328"/>
      <c r="I132" s="2328"/>
      <c r="J132" s="2320"/>
      <c r="K132" s="2328"/>
      <c r="L132" s="2329"/>
      <c r="M132" s="2277"/>
      <c r="N132" s="2330"/>
      <c r="O132" s="2328"/>
      <c r="P132" s="2328"/>
      <c r="Q132" s="2268"/>
      <c r="R132" s="2268"/>
      <c r="S132" s="2268"/>
      <c r="T132" s="2268"/>
      <c r="U132" s="2268"/>
      <c r="V132" s="2279"/>
      <c r="W132" s="2268"/>
      <c r="X132" s="2268"/>
      <c r="Y132" s="2268"/>
      <c r="Z132" s="2268"/>
      <c r="AA132" s="2268"/>
      <c r="AB132" s="2268"/>
      <c r="AC132" s="620"/>
      <c r="AD132" s="620"/>
    </row>
    <row r="133" spans="3:52" ht="15" customHeight="1" x14ac:dyDescent="0.25">
      <c r="D133" s="2265"/>
      <c r="E133" s="2271"/>
      <c r="F133" s="2271"/>
      <c r="G133" s="2318"/>
      <c r="H133" s="2328"/>
      <c r="I133" s="2328"/>
      <c r="J133" s="2320"/>
      <c r="K133" s="2328"/>
      <c r="L133" s="2329"/>
      <c r="M133" s="2277"/>
      <c r="N133" s="2330"/>
      <c r="O133" s="2328"/>
      <c r="P133" s="2328"/>
      <c r="Q133" s="2268"/>
      <c r="R133" s="2268"/>
      <c r="S133" s="2268"/>
      <c r="T133" s="2268"/>
      <c r="U133" s="2268"/>
      <c r="V133" s="2279"/>
      <c r="W133" s="2268"/>
      <c r="X133" s="2268"/>
      <c r="Y133" s="2268"/>
      <c r="Z133" s="2268"/>
      <c r="AA133" s="2268"/>
      <c r="AB133" s="2268"/>
      <c r="AC133" s="620"/>
      <c r="AD133" s="620"/>
    </row>
    <row r="134" spans="3:52" ht="15" hidden="1" customHeight="1" x14ac:dyDescent="0.25">
      <c r="D134" s="2265"/>
      <c r="E134" s="2271"/>
      <c r="F134" s="2271"/>
      <c r="G134" s="2318"/>
      <c r="H134" s="2328"/>
      <c r="I134" s="2328"/>
      <c r="J134" s="2320"/>
      <c r="K134" s="2328"/>
      <c r="L134" s="2329"/>
      <c r="M134" s="2277"/>
      <c r="N134" s="2330"/>
      <c r="O134" s="2328"/>
      <c r="P134" s="2328"/>
      <c r="Q134" s="2268"/>
      <c r="R134" s="2268"/>
      <c r="S134" s="2268"/>
      <c r="T134" s="2268"/>
      <c r="U134" s="2268"/>
      <c r="V134" s="2279"/>
      <c r="W134" s="2268"/>
      <c r="X134" s="2268"/>
      <c r="Y134" s="2268"/>
      <c r="Z134" s="2268"/>
      <c r="AA134" s="2268"/>
      <c r="AB134" s="2268"/>
      <c r="AC134" s="620"/>
      <c r="AD134" s="620"/>
    </row>
    <row r="135" spans="3:52" ht="15" hidden="1" customHeight="1" x14ac:dyDescent="0.25">
      <c r="D135" s="2265"/>
      <c r="E135" s="2271"/>
      <c r="F135" s="2271"/>
      <c r="G135" s="2318"/>
      <c r="H135" s="2328"/>
      <c r="I135" s="2328"/>
      <c r="J135" s="2320"/>
      <c r="K135" s="2328"/>
      <c r="L135" s="2329"/>
      <c r="M135" s="2277"/>
      <c r="N135" s="2330"/>
      <c r="O135" s="2328"/>
      <c r="P135" s="2328"/>
      <c r="Q135" s="2268"/>
      <c r="R135" s="2268"/>
      <c r="S135" s="2268"/>
      <c r="T135" s="2268"/>
      <c r="U135" s="2268"/>
      <c r="V135" s="2279"/>
      <c r="W135" s="2268"/>
      <c r="X135" s="2268"/>
      <c r="Y135" s="2268"/>
      <c r="Z135" s="2268"/>
      <c r="AA135" s="2268"/>
      <c r="AB135" s="2268"/>
      <c r="AC135" s="620"/>
      <c r="AD135" s="620"/>
    </row>
    <row r="136" spans="3:52" ht="15" hidden="1" customHeight="1" x14ac:dyDescent="0.25">
      <c r="D136" s="2265"/>
      <c r="E136" s="2271"/>
      <c r="F136" s="2271"/>
      <c r="G136" s="2318"/>
      <c r="H136" s="2328"/>
      <c r="I136" s="2328"/>
      <c r="J136" s="2320"/>
      <c r="K136" s="2328"/>
      <c r="L136" s="2329"/>
      <c r="M136" s="2277"/>
      <c r="N136" s="2330"/>
      <c r="O136" s="2328"/>
      <c r="P136" s="2328"/>
      <c r="Q136" s="2268"/>
      <c r="R136" s="2268"/>
      <c r="S136" s="2268"/>
      <c r="T136" s="2268"/>
      <c r="U136" s="2268"/>
      <c r="V136" s="2279"/>
      <c r="W136" s="2268"/>
      <c r="X136" s="2268"/>
      <c r="Y136" s="2268"/>
      <c r="Z136" s="2268"/>
      <c r="AA136" s="2268"/>
      <c r="AB136" s="2268"/>
      <c r="AC136" s="620"/>
      <c r="AD136" s="620"/>
    </row>
    <row r="137" spans="3:52" ht="30" customHeight="1" x14ac:dyDescent="0.25">
      <c r="D137" s="2265"/>
      <c r="E137" s="2271"/>
      <c r="F137" s="2271"/>
      <c r="G137" s="2318"/>
      <c r="H137" s="2328"/>
      <c r="I137" s="2328"/>
      <c r="J137" s="2320"/>
      <c r="K137" s="2328"/>
      <c r="L137" s="2329"/>
      <c r="M137" s="2277"/>
      <c r="N137" s="2330"/>
      <c r="O137" s="2328"/>
      <c r="P137" s="2328"/>
      <c r="Q137" s="2268"/>
      <c r="R137" s="2268"/>
      <c r="S137" s="2268"/>
      <c r="T137" s="2268"/>
      <c r="U137" s="2268"/>
      <c r="V137" s="2279"/>
      <c r="W137" s="2268"/>
      <c r="X137" s="2268"/>
      <c r="Y137" s="2268"/>
      <c r="Z137" s="2268"/>
      <c r="AA137" s="2268"/>
      <c r="AB137" s="2268"/>
      <c r="AC137" s="620"/>
      <c r="AD137" s="620"/>
    </row>
    <row r="138" spans="3:52" ht="30" customHeight="1" x14ac:dyDescent="0.25">
      <c r="E138" s="2176" t="s">
        <v>11328</v>
      </c>
      <c r="F138" s="2177"/>
      <c r="G138" s="2178"/>
      <c r="H138" s="2179"/>
      <c r="I138" s="2179"/>
      <c r="J138" s="2180"/>
      <c r="K138" s="2179"/>
      <c r="L138" s="2181"/>
      <c r="M138" s="2277"/>
      <c r="N138" s="2268"/>
      <c r="O138" s="2268"/>
      <c r="P138" s="2268"/>
      <c r="Q138" s="2268"/>
      <c r="R138" s="2268"/>
      <c r="S138" s="2268"/>
      <c r="T138" s="2268"/>
      <c r="U138" s="2268"/>
      <c r="V138" s="2279"/>
      <c r="W138" s="2268"/>
      <c r="X138" s="2268"/>
      <c r="Y138" s="2268"/>
      <c r="Z138" s="2268"/>
      <c r="AA138" s="2268"/>
      <c r="AB138" s="2268"/>
      <c r="AC138" s="620"/>
      <c r="AD138" s="620"/>
    </row>
    <row r="139" spans="3:52" x14ac:dyDescent="0.25">
      <c r="C139" s="2267"/>
      <c r="D139" s="2267"/>
      <c r="E139" s="2276"/>
      <c r="F139" s="2276"/>
      <c r="G139" s="2276"/>
      <c r="H139" s="2276"/>
      <c r="I139" s="2276"/>
      <c r="J139" s="2326"/>
      <c r="K139" s="2276"/>
      <c r="L139" s="2276"/>
      <c r="M139" s="2326"/>
      <c r="N139" s="2276"/>
      <c r="O139" s="2276"/>
      <c r="P139" s="2276"/>
      <c r="Q139" s="2276"/>
      <c r="R139" s="2276"/>
      <c r="S139" s="2276"/>
      <c r="T139" s="2276"/>
      <c r="U139" s="2276"/>
      <c r="V139" s="2282"/>
      <c r="W139" s="2276"/>
      <c r="X139" s="2276"/>
      <c r="Y139" s="2276"/>
      <c r="Z139" s="2276"/>
      <c r="AA139" s="2276"/>
      <c r="AB139" s="2276"/>
      <c r="AC139" s="839"/>
      <c r="AD139" s="839"/>
      <c r="AE139" s="2267"/>
      <c r="AF139" s="2267"/>
      <c r="AG139" s="2267"/>
      <c r="AH139" s="2267"/>
      <c r="AI139" s="2267"/>
      <c r="AJ139" s="2267"/>
      <c r="AK139" s="2267"/>
      <c r="AL139" s="2267"/>
      <c r="AM139" s="2267"/>
      <c r="AN139" s="2267"/>
      <c r="AO139" s="2267"/>
      <c r="AP139" s="2267"/>
      <c r="AQ139" s="2267"/>
      <c r="AR139" s="2267"/>
      <c r="AS139" s="2267"/>
      <c r="AT139" s="2267"/>
      <c r="AU139" s="2267"/>
      <c r="AV139" s="2267"/>
      <c r="AW139" s="2267"/>
      <c r="AX139" s="2267"/>
      <c r="AY139" s="2267"/>
      <c r="AZ139" s="2267"/>
    </row>
    <row r="140" spans="3:52" ht="30" customHeight="1" x14ac:dyDescent="0.25">
      <c r="E140" s="439" t="s">
        <v>11327</v>
      </c>
      <c r="F140" s="846"/>
      <c r="G140" s="847"/>
      <c r="H140" s="818"/>
      <c r="I140" s="818"/>
      <c r="J140" s="819"/>
      <c r="K140" s="818"/>
      <c r="L140" s="820"/>
      <c r="M140" s="2277"/>
      <c r="N140" s="2268"/>
      <c r="O140" s="2268"/>
      <c r="P140" s="2268"/>
      <c r="Q140" s="2268"/>
      <c r="R140" s="2268"/>
      <c r="S140" s="2268"/>
      <c r="T140" s="2268"/>
      <c r="U140" s="2268"/>
      <c r="V140" s="2279"/>
      <c r="W140" s="2268"/>
      <c r="X140" s="2268"/>
      <c r="Y140" s="2268"/>
      <c r="Z140" s="2268"/>
      <c r="AA140" s="2268"/>
      <c r="AB140" s="2268"/>
      <c r="AC140" s="620"/>
      <c r="AD140" s="620"/>
    </row>
    <row r="141" spans="3:52" ht="15.75" thickBot="1" x14ac:dyDescent="0.3">
      <c r="E141" s="449"/>
      <c r="F141" s="848"/>
      <c r="G141" s="850"/>
      <c r="H141" s="850"/>
      <c r="I141" s="850"/>
      <c r="J141" s="808"/>
      <c r="K141" s="850"/>
      <c r="L141" s="809" t="s">
        <v>5079</v>
      </c>
      <c r="M141" s="2277"/>
      <c r="N141" s="2268"/>
      <c r="O141" s="2268"/>
      <c r="P141" s="2268"/>
      <c r="Q141" s="2268"/>
      <c r="R141" s="2268"/>
      <c r="S141" s="2268"/>
      <c r="T141" s="2268"/>
      <c r="U141" s="2268"/>
      <c r="V141" s="2279"/>
      <c r="W141" s="2268"/>
      <c r="X141" s="2268"/>
      <c r="Y141" s="2268"/>
      <c r="Z141" s="2268"/>
      <c r="AA141" s="2268"/>
      <c r="AB141" s="2268"/>
      <c r="AC141" s="620"/>
      <c r="AD141" s="620"/>
    </row>
    <row r="142" spans="3:52" ht="30" customHeight="1" x14ac:dyDescent="0.25">
      <c r="E142" s="3361" t="s">
        <v>9393</v>
      </c>
      <c r="F142" s="3298" t="s">
        <v>5080</v>
      </c>
      <c r="G142" s="3324" t="s">
        <v>11464</v>
      </c>
      <c r="H142" s="3326" t="s">
        <v>11465</v>
      </c>
      <c r="I142" s="3327"/>
      <c r="J142" s="3326" t="s">
        <v>5370</v>
      </c>
      <c r="K142" s="3327"/>
      <c r="L142" s="3324" t="s">
        <v>11268</v>
      </c>
      <c r="M142" s="2277"/>
      <c r="N142" s="2268"/>
      <c r="O142" s="2268"/>
      <c r="P142" s="2268"/>
      <c r="Q142" s="2268"/>
      <c r="R142" s="2268"/>
      <c r="S142" s="2268"/>
      <c r="T142" s="2268"/>
      <c r="U142" s="2268"/>
      <c r="V142" s="2279"/>
      <c r="W142" s="2268"/>
      <c r="X142" s="2268"/>
      <c r="Y142" s="2268"/>
      <c r="Z142" s="2268"/>
      <c r="AA142" s="2268"/>
      <c r="AB142" s="2268"/>
      <c r="AC142" s="620"/>
      <c r="AD142" s="620"/>
    </row>
    <row r="143" spans="3:52" ht="40.5" customHeight="1" x14ac:dyDescent="0.25">
      <c r="E143" s="3362"/>
      <c r="F143" s="3328"/>
      <c r="G143" s="3325"/>
      <c r="H143" s="851" t="s">
        <v>121</v>
      </c>
      <c r="I143" s="843" t="s">
        <v>5371</v>
      </c>
      <c r="J143" s="852" t="s">
        <v>121</v>
      </c>
      <c r="K143" s="843" t="s">
        <v>11463</v>
      </c>
      <c r="L143" s="3363"/>
      <c r="M143" s="2277"/>
      <c r="N143" s="2268"/>
      <c r="O143" s="2268"/>
      <c r="P143" s="2268"/>
      <c r="Q143" s="2268"/>
      <c r="R143" s="2268"/>
      <c r="S143" s="2268"/>
      <c r="T143" s="2268"/>
      <c r="U143" s="2268"/>
      <c r="V143" s="2279"/>
      <c r="W143" s="2268"/>
      <c r="X143" s="2268"/>
      <c r="Y143" s="2268"/>
      <c r="Z143" s="2268"/>
      <c r="AA143" s="2268"/>
      <c r="AB143" s="2268"/>
      <c r="AC143" s="620"/>
      <c r="AD143" s="620"/>
    </row>
    <row r="144" spans="3:52" ht="15.75" thickBot="1" x14ac:dyDescent="0.3">
      <c r="E144" s="2245" t="s">
        <v>443</v>
      </c>
      <c r="F144" s="2064" t="s">
        <v>120</v>
      </c>
      <c r="G144" s="2235">
        <v>1</v>
      </c>
      <c r="H144" s="2236">
        <v>2</v>
      </c>
      <c r="I144" s="2237">
        <v>3</v>
      </c>
      <c r="J144" s="2236">
        <v>4</v>
      </c>
      <c r="K144" s="2237">
        <v>5</v>
      </c>
      <c r="L144" s="2237">
        <v>6</v>
      </c>
      <c r="M144" s="2632" t="s">
        <v>11123</v>
      </c>
      <c r="N144" s="2632" t="s">
        <v>11135</v>
      </c>
      <c r="O144" s="2268"/>
      <c r="P144" s="2268"/>
      <c r="Q144" s="2268"/>
      <c r="R144" s="2268"/>
      <c r="S144" s="2268"/>
      <c r="T144" s="2268"/>
      <c r="U144" s="2268"/>
      <c r="V144" s="2279"/>
      <c r="W144" s="2268"/>
      <c r="X144" s="2268"/>
      <c r="Y144" s="2268"/>
      <c r="Z144" s="2268"/>
      <c r="AA144" s="2268"/>
      <c r="AB144" s="2268"/>
      <c r="AC144" s="620"/>
      <c r="AD144" s="620"/>
    </row>
    <row r="145" spans="3:52" ht="21" customHeight="1" x14ac:dyDescent="0.25">
      <c r="E145" s="2572" t="s">
        <v>11190</v>
      </c>
      <c r="F145" s="2621">
        <v>1</v>
      </c>
      <c r="G145" s="2551">
        <f>G146+G147+G148+G152+G154+G153</f>
        <v>0</v>
      </c>
      <c r="H145" s="2573">
        <f t="shared" ref="H145:I145" si="3">H146+H147+H148+H152+H154+H153</f>
        <v>0</v>
      </c>
      <c r="I145" s="2574">
        <f t="shared" si="3"/>
        <v>0</v>
      </c>
      <c r="J145" s="2575">
        <f>J146+J147+J148+J152+J154+J153</f>
        <v>0</v>
      </c>
      <c r="K145" s="2576"/>
      <c r="L145" s="2553">
        <f>G145+H145-J145</f>
        <v>0</v>
      </c>
      <c r="M145" s="2633">
        <v>1</v>
      </c>
      <c r="N145" s="2634">
        <v>1</v>
      </c>
      <c r="O145" s="2268"/>
      <c r="P145" s="2268"/>
      <c r="Q145" s="2268"/>
      <c r="R145" s="2268"/>
      <c r="S145" s="2268"/>
      <c r="T145" s="2268"/>
      <c r="U145" s="2268"/>
      <c r="V145" s="2279"/>
      <c r="W145" s="2268"/>
      <c r="X145" s="2268"/>
      <c r="Y145" s="2268"/>
      <c r="Z145" s="2268"/>
      <c r="AA145" s="2268"/>
      <c r="AB145" s="2268"/>
      <c r="AC145" s="620"/>
      <c r="AD145" s="620"/>
    </row>
    <row r="146" spans="3:52" ht="21" customHeight="1" x14ac:dyDescent="0.25">
      <c r="E146" s="2545" t="s">
        <v>11126</v>
      </c>
      <c r="F146" s="2621">
        <v>2</v>
      </c>
      <c r="G146" s="2555"/>
      <c r="H146" s="2577"/>
      <c r="I146" s="2557"/>
      <c r="J146" s="2578"/>
      <c r="K146" s="2559"/>
      <c r="L146" s="2553">
        <f>G146+H146-J146</f>
        <v>0</v>
      </c>
      <c r="M146" s="2635">
        <v>2</v>
      </c>
      <c r="N146" s="2636">
        <v>2</v>
      </c>
      <c r="O146" s="2268"/>
      <c r="P146" s="2268"/>
      <c r="Q146" s="2268"/>
      <c r="R146" s="2268"/>
      <c r="S146" s="2268"/>
      <c r="T146" s="2268"/>
      <c r="U146" s="2268"/>
      <c r="V146" s="2279"/>
      <c r="W146" s="2268"/>
      <c r="X146" s="2268"/>
      <c r="Y146" s="2268"/>
      <c r="Z146" s="2268"/>
      <c r="AA146" s="2268"/>
      <c r="AB146" s="2268"/>
      <c r="AC146" s="620"/>
      <c r="AD146" s="620"/>
    </row>
    <row r="147" spans="3:52" ht="21" customHeight="1" x14ac:dyDescent="0.25">
      <c r="E147" s="2545" t="s">
        <v>11127</v>
      </c>
      <c r="F147" s="2621">
        <v>3</v>
      </c>
      <c r="G147" s="2555"/>
      <c r="H147" s="2577"/>
      <c r="I147" s="2557"/>
      <c r="J147" s="2578"/>
      <c r="K147" s="2559"/>
      <c r="L147" s="2553">
        <f t="shared" ref="L147:L153" si="4">G147+H147-J147</f>
        <v>0</v>
      </c>
      <c r="M147" s="2637"/>
      <c r="N147" s="2638"/>
      <c r="O147" s="2268"/>
      <c r="P147" s="2268"/>
      <c r="Q147" s="2268"/>
      <c r="R147" s="2268"/>
      <c r="S147" s="2268"/>
      <c r="T147" s="2268"/>
      <c r="U147" s="2268"/>
      <c r="V147" s="2279"/>
      <c r="W147" s="2268"/>
      <c r="X147" s="2268"/>
      <c r="Y147" s="2268"/>
      <c r="Z147" s="2268"/>
      <c r="AA147" s="2268"/>
      <c r="AB147" s="2268"/>
      <c r="AC147" s="620"/>
      <c r="AD147" s="620"/>
    </row>
    <row r="148" spans="3:52" ht="30" customHeight="1" x14ac:dyDescent="0.25">
      <c r="E148" s="2547" t="s">
        <v>11448</v>
      </c>
      <c r="F148" s="2621">
        <v>4</v>
      </c>
      <c r="G148" s="2555"/>
      <c r="H148" s="2577"/>
      <c r="I148" s="2557"/>
      <c r="J148" s="2578"/>
      <c r="K148" s="2559"/>
      <c r="L148" s="2553">
        <f t="shared" si="4"/>
        <v>0</v>
      </c>
      <c r="M148" s="2635">
        <v>3</v>
      </c>
      <c r="N148" s="2636">
        <v>3</v>
      </c>
      <c r="O148" s="2268"/>
      <c r="P148" s="2268"/>
      <c r="Q148" s="2268"/>
      <c r="R148" s="2268"/>
      <c r="S148" s="2268"/>
      <c r="T148" s="2268"/>
      <c r="U148" s="2268"/>
      <c r="V148" s="2279"/>
      <c r="W148" s="2268"/>
      <c r="X148" s="2268"/>
      <c r="Y148" s="2268"/>
      <c r="Z148" s="2268"/>
      <c r="AA148" s="2268"/>
      <c r="AB148" s="2268"/>
      <c r="AC148" s="620"/>
      <c r="AD148" s="620"/>
    </row>
    <row r="149" spans="3:52" ht="21" customHeight="1" x14ac:dyDescent="0.25">
      <c r="E149" s="2546" t="s">
        <v>9852</v>
      </c>
      <c r="F149" s="2622">
        <v>5</v>
      </c>
      <c r="G149" s="2555"/>
      <c r="H149" s="2577"/>
      <c r="I149" s="2557"/>
      <c r="J149" s="2578"/>
      <c r="K149" s="2560"/>
      <c r="L149" s="2561">
        <f t="shared" si="4"/>
        <v>0</v>
      </c>
      <c r="M149" s="2635">
        <v>4</v>
      </c>
      <c r="N149" s="2636">
        <v>4</v>
      </c>
      <c r="O149" s="2268"/>
      <c r="P149" s="2268"/>
      <c r="Q149" s="2268"/>
      <c r="R149" s="2268"/>
      <c r="S149" s="2268"/>
      <c r="T149" s="2268"/>
      <c r="U149" s="2268"/>
      <c r="V149" s="2279"/>
      <c r="W149" s="2268"/>
      <c r="X149" s="2268"/>
      <c r="Y149" s="2268"/>
      <c r="Z149" s="2268"/>
      <c r="AA149" s="2268"/>
      <c r="AB149" s="2268"/>
      <c r="AC149" s="620"/>
      <c r="AD149" s="620"/>
    </row>
    <row r="150" spans="3:52" ht="21" customHeight="1" x14ac:dyDescent="0.25">
      <c r="E150" s="2546" t="s">
        <v>11124</v>
      </c>
      <c r="F150" s="2622">
        <v>6</v>
      </c>
      <c r="G150" s="2555"/>
      <c r="H150" s="2577"/>
      <c r="I150" s="2557"/>
      <c r="J150" s="2578"/>
      <c r="K150" s="2560"/>
      <c r="L150" s="2561">
        <f t="shared" si="4"/>
        <v>0</v>
      </c>
      <c r="M150" s="2635">
        <v>5</v>
      </c>
      <c r="N150" s="2636" t="s">
        <v>5523</v>
      </c>
      <c r="O150" s="2268"/>
      <c r="P150" s="2268"/>
      <c r="Q150" s="2268"/>
      <c r="R150" s="2268"/>
      <c r="S150" s="2268"/>
      <c r="T150" s="2268"/>
      <c r="U150" s="2268"/>
      <c r="V150" s="2279"/>
      <c r="W150" s="2268"/>
      <c r="X150" s="2268"/>
      <c r="Y150" s="2268"/>
      <c r="Z150" s="2268"/>
      <c r="AA150" s="2268"/>
      <c r="AB150" s="2268"/>
      <c r="AC150" s="620"/>
      <c r="AD150" s="620"/>
    </row>
    <row r="151" spans="3:52" ht="21" customHeight="1" x14ac:dyDescent="0.25">
      <c r="E151" s="2546" t="s">
        <v>11125</v>
      </c>
      <c r="F151" s="2622">
        <v>7</v>
      </c>
      <c r="G151" s="2555"/>
      <c r="H151" s="2577"/>
      <c r="I151" s="2557"/>
      <c r="J151" s="2578"/>
      <c r="K151" s="2560"/>
      <c r="L151" s="2561">
        <f t="shared" si="4"/>
        <v>0</v>
      </c>
      <c r="M151" s="2637"/>
      <c r="N151" s="2638"/>
      <c r="O151" s="2268"/>
      <c r="P151" s="2268"/>
      <c r="Q151" s="2268"/>
      <c r="R151" s="2268"/>
      <c r="S151" s="2268"/>
      <c r="T151" s="2268"/>
      <c r="U151" s="2268"/>
      <c r="V151" s="2279"/>
      <c r="W151" s="2268"/>
      <c r="X151" s="2268"/>
      <c r="Y151" s="2268"/>
      <c r="Z151" s="2268"/>
      <c r="AA151" s="2268"/>
      <c r="AB151" s="2268"/>
      <c r="AC151" s="620"/>
      <c r="AD151" s="620"/>
    </row>
    <row r="152" spans="3:52" ht="21" customHeight="1" x14ac:dyDescent="0.25">
      <c r="E152" s="2545" t="s">
        <v>11128</v>
      </c>
      <c r="F152" s="2621">
        <v>8</v>
      </c>
      <c r="G152" s="2555"/>
      <c r="H152" s="2577"/>
      <c r="I152" s="2557"/>
      <c r="J152" s="2578"/>
      <c r="K152" s="2559"/>
      <c r="L152" s="2553">
        <f t="shared" si="4"/>
        <v>0</v>
      </c>
      <c r="M152" s="2637"/>
      <c r="N152" s="2638"/>
      <c r="O152" s="2268"/>
      <c r="P152" s="2268"/>
      <c r="Q152" s="2268"/>
      <c r="R152" s="2268"/>
      <c r="S152" s="2268"/>
      <c r="T152" s="2268"/>
      <c r="U152" s="2268"/>
      <c r="V152" s="2279"/>
      <c r="W152" s="2268"/>
      <c r="X152" s="2268"/>
      <c r="Y152" s="2268"/>
      <c r="Z152" s="2268"/>
      <c r="AA152" s="2268"/>
      <c r="AB152" s="2268"/>
      <c r="AC152" s="620"/>
      <c r="AD152" s="620"/>
    </row>
    <row r="153" spans="3:52" ht="21" customHeight="1" x14ac:dyDescent="0.25">
      <c r="E153" s="2547" t="s">
        <v>11449</v>
      </c>
      <c r="F153" s="2621">
        <v>9</v>
      </c>
      <c r="G153" s="2555"/>
      <c r="H153" s="2577"/>
      <c r="I153" s="2557"/>
      <c r="J153" s="2578"/>
      <c r="K153" s="2559"/>
      <c r="L153" s="2553">
        <f t="shared" si="4"/>
        <v>0</v>
      </c>
      <c r="M153" s="2639">
        <v>7</v>
      </c>
      <c r="N153" s="2640">
        <v>6</v>
      </c>
      <c r="O153" s="2268"/>
      <c r="P153" s="2268"/>
      <c r="Q153" s="2268"/>
      <c r="R153" s="2268"/>
      <c r="S153" s="2268"/>
      <c r="T153" s="2268"/>
      <c r="U153" s="2268"/>
      <c r="V153" s="2279"/>
      <c r="W153" s="2268"/>
      <c r="X153" s="2268"/>
      <c r="Y153" s="2268"/>
      <c r="Z153" s="2268"/>
      <c r="AA153" s="2268"/>
      <c r="AB153" s="2268"/>
      <c r="AC153" s="620"/>
      <c r="AD153" s="620"/>
    </row>
    <row r="154" spans="3:52" ht="21" customHeight="1" thickBot="1" x14ac:dyDescent="0.3">
      <c r="E154" s="2549" t="s">
        <v>360</v>
      </c>
      <c r="F154" s="2623">
        <v>10</v>
      </c>
      <c r="G154" s="2567"/>
      <c r="H154" s="2579"/>
      <c r="I154" s="2580"/>
      <c r="J154" s="2581"/>
      <c r="K154" s="2582"/>
      <c r="L154" s="2571">
        <f>G154+H154-J154</f>
        <v>0</v>
      </c>
      <c r="M154" s="2639">
        <v>6</v>
      </c>
      <c r="N154" s="2640">
        <v>5</v>
      </c>
      <c r="O154" s="2268"/>
      <c r="P154" s="2268"/>
      <c r="Q154" s="2268"/>
      <c r="R154" s="2268"/>
      <c r="S154" s="2268"/>
      <c r="T154" s="2268"/>
      <c r="U154" s="2268"/>
      <c r="V154" s="2279"/>
      <c r="W154" s="2268"/>
      <c r="X154" s="2268"/>
      <c r="Y154" s="2268"/>
      <c r="Z154" s="2268"/>
      <c r="AA154" s="2268"/>
      <c r="AB154" s="2268"/>
      <c r="AC154" s="620"/>
      <c r="AD154" s="620"/>
    </row>
    <row r="155" spans="3:52" ht="15" customHeight="1" x14ac:dyDescent="0.25">
      <c r="E155" s="2324"/>
      <c r="F155" s="2324"/>
      <c r="G155" s="2324"/>
      <c r="H155" s="2324"/>
      <c r="I155" s="2324"/>
      <c r="J155" s="2315"/>
      <c r="K155" s="2268"/>
      <c r="L155" s="2268"/>
      <c r="M155" s="2277"/>
      <c r="N155" s="2268"/>
      <c r="O155" s="2268"/>
      <c r="P155" s="2268"/>
      <c r="Q155" s="2268"/>
      <c r="R155" s="2268"/>
      <c r="S155" s="2268"/>
      <c r="T155" s="2268"/>
      <c r="U155" s="2268"/>
      <c r="V155" s="2279"/>
      <c r="W155" s="2268"/>
      <c r="X155" s="2268"/>
      <c r="Y155" s="2268"/>
      <c r="Z155" s="2268"/>
      <c r="AA155" s="2268"/>
      <c r="AB155" s="2268"/>
      <c r="AC155" s="620"/>
      <c r="AD155" s="620"/>
    </row>
    <row r="156" spans="3:52" ht="15" hidden="1" customHeight="1" x14ac:dyDescent="0.25">
      <c r="E156" s="2324"/>
      <c r="F156" s="2324"/>
      <c r="G156" s="2324"/>
      <c r="H156" s="2324"/>
      <c r="I156" s="2324"/>
      <c r="J156" s="2315"/>
      <c r="K156" s="2268"/>
      <c r="L156" s="2268"/>
      <c r="M156" s="2277"/>
      <c r="N156" s="2268"/>
      <c r="O156" s="2268"/>
      <c r="P156" s="2268"/>
      <c r="Q156" s="2268"/>
      <c r="R156" s="2268"/>
      <c r="S156" s="2268"/>
      <c r="T156" s="2268"/>
      <c r="U156" s="2268"/>
      <c r="V156" s="2279"/>
      <c r="W156" s="2268"/>
      <c r="X156" s="2268"/>
      <c r="Y156" s="2268"/>
      <c r="Z156" s="2268"/>
      <c r="AA156" s="2268"/>
      <c r="AB156" s="2268"/>
      <c r="AC156" s="620"/>
      <c r="AD156" s="620"/>
    </row>
    <row r="157" spans="3:52" ht="15" hidden="1" customHeight="1" x14ac:dyDescent="0.25">
      <c r="E157" s="2324"/>
      <c r="F157" s="2324"/>
      <c r="G157" s="2324"/>
      <c r="H157" s="2324"/>
      <c r="I157" s="2324"/>
      <c r="J157" s="2315"/>
      <c r="K157" s="2268"/>
      <c r="L157" s="2268"/>
      <c r="M157" s="2277"/>
      <c r="N157" s="2268"/>
      <c r="O157" s="2268"/>
      <c r="P157" s="2268"/>
      <c r="Q157" s="2268"/>
      <c r="R157" s="2268"/>
      <c r="S157" s="2268"/>
      <c r="T157" s="2268"/>
      <c r="U157" s="2268"/>
      <c r="V157" s="2279"/>
      <c r="W157" s="2268"/>
      <c r="X157" s="2268"/>
      <c r="Y157" s="2268"/>
      <c r="Z157" s="2268"/>
      <c r="AA157" s="2268"/>
      <c r="AB157" s="2268"/>
      <c r="AC157" s="620"/>
      <c r="AD157" s="620"/>
    </row>
    <row r="158" spans="3:52" ht="15" hidden="1" customHeight="1" x14ac:dyDescent="0.25">
      <c r="E158" s="2324"/>
      <c r="F158" s="2324"/>
      <c r="G158" s="2324"/>
      <c r="H158" s="2324"/>
      <c r="I158" s="2324"/>
      <c r="J158" s="2315"/>
      <c r="K158" s="2268"/>
      <c r="L158" s="2268"/>
      <c r="M158" s="2277"/>
      <c r="N158" s="2268"/>
      <c r="O158" s="2268"/>
      <c r="P158" s="2268"/>
      <c r="Q158" s="2268"/>
      <c r="R158" s="2268"/>
      <c r="S158" s="2268"/>
      <c r="T158" s="2268"/>
      <c r="U158" s="2268"/>
      <c r="V158" s="2279"/>
      <c r="W158" s="2268"/>
      <c r="X158" s="2268"/>
      <c r="Y158" s="2268"/>
      <c r="Z158" s="2268"/>
      <c r="AA158" s="2268"/>
      <c r="AB158" s="2268"/>
      <c r="AC158" s="620"/>
      <c r="AD158" s="620"/>
    </row>
    <row r="159" spans="3:52" ht="15" hidden="1" customHeight="1" x14ac:dyDescent="0.25">
      <c r="E159" s="2324"/>
      <c r="F159" s="2324"/>
      <c r="G159" s="2324"/>
      <c r="H159" s="2324"/>
      <c r="I159" s="2324"/>
      <c r="J159" s="2315"/>
      <c r="K159" s="2268"/>
      <c r="L159" s="2268"/>
      <c r="M159" s="2277"/>
      <c r="N159" s="2268"/>
      <c r="O159" s="2268"/>
      <c r="P159" s="2268"/>
      <c r="Q159" s="2268"/>
      <c r="R159" s="2268"/>
      <c r="S159" s="2268"/>
      <c r="T159" s="2268"/>
      <c r="U159" s="2268"/>
      <c r="V159" s="2279"/>
      <c r="W159" s="2268"/>
      <c r="X159" s="2268"/>
      <c r="Y159" s="2268"/>
      <c r="Z159" s="2268"/>
      <c r="AA159" s="2268"/>
      <c r="AB159" s="2268"/>
      <c r="AC159" s="620"/>
      <c r="AD159" s="620"/>
    </row>
    <row r="160" spans="3:52" ht="30" customHeight="1" x14ac:dyDescent="0.25">
      <c r="C160" s="2267"/>
      <c r="D160" s="2267"/>
      <c r="E160" s="2276"/>
      <c r="F160" s="2276"/>
      <c r="G160" s="2276"/>
      <c r="H160" s="2325"/>
      <c r="I160" s="2276"/>
      <c r="J160" s="2326"/>
      <c r="K160" s="2276"/>
      <c r="L160" s="2276"/>
      <c r="M160" s="2276"/>
      <c r="N160" s="2276"/>
      <c r="O160" s="2268"/>
      <c r="P160" s="2276"/>
      <c r="Q160" s="2276"/>
      <c r="R160" s="2276"/>
      <c r="S160" s="2276"/>
      <c r="T160" s="2276"/>
      <c r="U160" s="2276"/>
      <c r="V160" s="2282"/>
      <c r="W160" s="2276"/>
      <c r="X160" s="2276"/>
      <c r="Y160" s="2276"/>
      <c r="Z160" s="2276"/>
      <c r="AA160" s="2276"/>
      <c r="AB160" s="2276"/>
      <c r="AC160" s="839"/>
      <c r="AD160" s="839"/>
      <c r="AE160" s="2267"/>
      <c r="AF160" s="2267"/>
      <c r="AG160" s="2267"/>
      <c r="AH160" s="2267"/>
      <c r="AI160" s="2267"/>
      <c r="AJ160" s="2267"/>
      <c r="AK160" s="2267"/>
      <c r="AL160" s="2267"/>
      <c r="AM160" s="2267"/>
      <c r="AN160" s="2267"/>
      <c r="AO160" s="2267"/>
      <c r="AP160" s="2267"/>
      <c r="AQ160" s="2267"/>
      <c r="AR160" s="2267"/>
      <c r="AS160" s="2267"/>
      <c r="AT160" s="2267"/>
      <c r="AU160" s="2267"/>
      <c r="AV160" s="2267"/>
      <c r="AW160" s="2267"/>
      <c r="AX160" s="2267"/>
      <c r="AY160" s="2267"/>
      <c r="AZ160" s="2267"/>
    </row>
    <row r="161" spans="5:52" ht="45" customHeight="1" thickBot="1" x14ac:dyDescent="0.3">
      <c r="E161" s="2229" t="s">
        <v>11329</v>
      </c>
      <c r="F161" s="2230"/>
      <c r="G161" s="2231"/>
      <c r="H161" s="2232"/>
      <c r="I161" s="2232"/>
      <c r="J161" s="2233"/>
      <c r="K161" s="2232"/>
      <c r="L161" s="2234" t="s">
        <v>5079</v>
      </c>
      <c r="M161" s="2268"/>
      <c r="N161" s="2268"/>
      <c r="O161" s="2268"/>
      <c r="P161" s="2268"/>
      <c r="Q161" s="2268"/>
      <c r="R161" s="2268"/>
      <c r="S161" s="2268"/>
      <c r="T161" s="2268"/>
      <c r="U161" s="2268"/>
      <c r="V161" s="2279"/>
      <c r="W161" s="2268"/>
      <c r="X161" s="2268"/>
      <c r="Y161" s="2268"/>
      <c r="Z161" s="2268"/>
      <c r="AA161" s="2268"/>
      <c r="AB161" s="2268"/>
      <c r="AC161" s="620"/>
      <c r="AD161" s="620"/>
    </row>
    <row r="162" spans="5:52" ht="30" customHeight="1" x14ac:dyDescent="0.25">
      <c r="E162" s="3361" t="s">
        <v>9393</v>
      </c>
      <c r="F162" s="3304" t="s">
        <v>5080</v>
      </c>
      <c r="G162" s="3324" t="s">
        <v>11464</v>
      </c>
      <c r="H162" s="3326" t="s">
        <v>5369</v>
      </c>
      <c r="I162" s="3327"/>
      <c r="J162" s="3326" t="s">
        <v>5370</v>
      </c>
      <c r="K162" s="3327"/>
      <c r="L162" s="3336" t="s">
        <v>11268</v>
      </c>
      <c r="M162" s="2277"/>
      <c r="N162" s="2268"/>
      <c r="O162" s="2268"/>
      <c r="P162" s="2268"/>
      <c r="Q162" s="2268"/>
      <c r="R162" s="2268"/>
      <c r="S162" s="2268"/>
      <c r="T162" s="2268"/>
      <c r="U162" s="2268"/>
      <c r="V162" s="2279"/>
      <c r="W162" s="2268"/>
      <c r="X162" s="2268"/>
      <c r="Y162" s="2268"/>
      <c r="Z162" s="2268"/>
      <c r="AA162" s="2268"/>
      <c r="AB162" s="2268"/>
      <c r="AC162" s="620"/>
      <c r="AD162" s="620"/>
    </row>
    <row r="163" spans="5:52" ht="40.5" customHeight="1" x14ac:dyDescent="0.25">
      <c r="E163" s="3362"/>
      <c r="F163" s="3329"/>
      <c r="G163" s="3325"/>
      <c r="H163" s="2376" t="s">
        <v>121</v>
      </c>
      <c r="I163" s="843" t="s">
        <v>5371</v>
      </c>
      <c r="J163" s="2251" t="s">
        <v>121</v>
      </c>
      <c r="K163" s="843" t="s">
        <v>11463</v>
      </c>
      <c r="L163" s="3360"/>
      <c r="M163" s="2276"/>
      <c r="N163" s="2276"/>
      <c r="O163" s="2268"/>
      <c r="P163" s="2276"/>
      <c r="Q163" s="2276"/>
      <c r="R163" s="2276"/>
      <c r="S163" s="2276"/>
      <c r="T163" s="2276"/>
      <c r="U163" s="2276"/>
      <c r="V163" s="2282"/>
      <c r="W163" s="2276"/>
      <c r="X163" s="2276"/>
      <c r="Y163" s="2276"/>
      <c r="Z163" s="2276"/>
      <c r="AA163" s="2276"/>
      <c r="AB163" s="2276"/>
      <c r="AC163" s="839"/>
      <c r="AD163" s="839"/>
      <c r="AE163" s="2267"/>
      <c r="AF163" s="2267"/>
      <c r="AG163" s="2267"/>
      <c r="AH163" s="2267"/>
      <c r="AI163" s="2267"/>
      <c r="AJ163" s="2267"/>
      <c r="AK163" s="2267"/>
      <c r="AL163" s="2267"/>
      <c r="AM163" s="2267"/>
      <c r="AN163" s="2267"/>
      <c r="AO163" s="2267"/>
      <c r="AP163" s="2267"/>
      <c r="AQ163" s="2267"/>
      <c r="AR163" s="2267"/>
      <c r="AS163" s="2267"/>
      <c r="AT163" s="2267"/>
      <c r="AU163" s="2267"/>
      <c r="AV163" s="2267"/>
      <c r="AW163" s="2267"/>
      <c r="AX163" s="2267"/>
      <c r="AY163" s="2267"/>
      <c r="AZ163" s="2267"/>
    </row>
    <row r="164" spans="5:52" ht="15.75" thickBot="1" x14ac:dyDescent="0.3">
      <c r="E164" s="2248" t="s">
        <v>443</v>
      </c>
      <c r="F164" s="2374" t="s">
        <v>120</v>
      </c>
      <c r="G164" s="2375">
        <v>1</v>
      </c>
      <c r="H164" s="2377">
        <v>2</v>
      </c>
      <c r="I164" s="2378">
        <v>3</v>
      </c>
      <c r="J164" s="2380">
        <v>4</v>
      </c>
      <c r="K164" s="2378">
        <v>5</v>
      </c>
      <c r="L164" s="2379">
        <v>6</v>
      </c>
      <c r="M164" s="2632" t="s">
        <v>11123</v>
      </c>
      <c r="N164" s="2632" t="s">
        <v>11135</v>
      </c>
      <c r="O164" s="2268"/>
      <c r="P164" s="2268"/>
      <c r="Q164" s="2268"/>
      <c r="R164" s="2268"/>
      <c r="S164" s="2268"/>
      <c r="T164" s="2268"/>
      <c r="U164" s="2268"/>
      <c r="V164" s="2279"/>
      <c r="W164" s="2268"/>
      <c r="X164" s="2268"/>
      <c r="Y164" s="2268"/>
      <c r="Z164" s="2268"/>
      <c r="AA164" s="2268"/>
      <c r="AB164" s="2268"/>
      <c r="AC164" s="620"/>
      <c r="AD164" s="620"/>
    </row>
    <row r="165" spans="5:52" ht="21" customHeight="1" x14ac:dyDescent="0.25">
      <c r="E165" s="2550" t="s">
        <v>11427</v>
      </c>
      <c r="F165" s="2624">
        <v>1</v>
      </c>
      <c r="G165" s="2551">
        <f>G166+G168+G171+G174+G175+G179+G180+G181+G182+G183</f>
        <v>0</v>
      </c>
      <c r="H165" s="2552">
        <f>H166+H168+H171+H174+H175+H179+H180+H181+H182+H183</f>
        <v>0</v>
      </c>
      <c r="I165" s="2553">
        <f>I166+I168+I171+I174+I175+I179+I180+I181+I182</f>
        <v>0</v>
      </c>
      <c r="J165" s="2554">
        <f>J166+J168+J171+J174+J175+J179+J180+J181+J182+J183</f>
        <v>0</v>
      </c>
      <c r="K165" s="2553">
        <f>K168+K171+K174+K175+K179+K180+K181+K182</f>
        <v>0</v>
      </c>
      <c r="L165" s="2553">
        <f>G165+H165-J165</f>
        <v>0</v>
      </c>
      <c r="M165" s="2635">
        <v>8</v>
      </c>
      <c r="N165" s="2636">
        <v>7</v>
      </c>
      <c r="O165" s="2268"/>
      <c r="P165" s="2268"/>
      <c r="Q165" s="2268"/>
      <c r="R165" s="2268"/>
      <c r="S165" s="2268"/>
      <c r="T165" s="2268"/>
      <c r="U165" s="2268"/>
      <c r="V165" s="2279"/>
      <c r="W165" s="2268"/>
      <c r="X165" s="2268"/>
      <c r="Y165" s="2268"/>
      <c r="Z165" s="2268"/>
      <c r="AA165" s="2268"/>
      <c r="AB165" s="2268"/>
      <c r="AC165" s="620"/>
      <c r="AD165" s="620"/>
    </row>
    <row r="166" spans="5:52" ht="21" customHeight="1" x14ac:dyDescent="0.25">
      <c r="E166" s="2545" t="s">
        <v>10846</v>
      </c>
      <c r="F166" s="2624">
        <v>2</v>
      </c>
      <c r="G166" s="2555"/>
      <c r="H166" s="2556"/>
      <c r="I166" s="2557"/>
      <c r="J166" s="2558"/>
      <c r="K166" s="2559"/>
      <c r="L166" s="2553">
        <f t="shared" ref="L166:L169" si="5">G166+H166-J166</f>
        <v>0</v>
      </c>
      <c r="M166" s="2635">
        <v>9</v>
      </c>
      <c r="N166" s="2636">
        <v>8</v>
      </c>
      <c r="O166" s="2268"/>
      <c r="P166" s="2268"/>
      <c r="Q166" s="2268"/>
      <c r="R166" s="2268"/>
      <c r="S166" s="2268"/>
      <c r="T166" s="2268"/>
      <c r="U166" s="2268"/>
      <c r="V166" s="2279"/>
      <c r="W166" s="2268"/>
      <c r="X166" s="2268"/>
      <c r="Y166" s="2268"/>
      <c r="Z166" s="2268"/>
      <c r="AA166" s="2268"/>
      <c r="AB166" s="2268"/>
      <c r="AC166" s="620"/>
      <c r="AD166" s="620"/>
    </row>
    <row r="167" spans="5:52" ht="21" customHeight="1" x14ac:dyDescent="0.25">
      <c r="E167" s="2546" t="s">
        <v>11132</v>
      </c>
      <c r="F167" s="2625">
        <v>3</v>
      </c>
      <c r="G167" s="2555"/>
      <c r="H167" s="2556"/>
      <c r="I167" s="2557"/>
      <c r="J167" s="2558"/>
      <c r="K167" s="2560"/>
      <c r="L167" s="2561">
        <f t="shared" si="5"/>
        <v>0</v>
      </c>
      <c r="M167" s="2635">
        <v>10</v>
      </c>
      <c r="N167" s="2636" t="s">
        <v>5518</v>
      </c>
      <c r="O167" s="2268"/>
      <c r="P167" s="2268"/>
      <c r="Q167" s="2268"/>
      <c r="R167" s="2268"/>
      <c r="S167" s="2268"/>
      <c r="T167" s="2268"/>
      <c r="U167" s="2268"/>
      <c r="V167" s="2279"/>
      <c r="W167" s="2268"/>
      <c r="X167" s="2268"/>
      <c r="Y167" s="2268"/>
      <c r="Z167" s="2268"/>
      <c r="AA167" s="2268"/>
      <c r="AB167" s="2268"/>
      <c r="AC167" s="620"/>
      <c r="AD167" s="620"/>
    </row>
    <row r="168" spans="5:52" ht="21" customHeight="1" x14ac:dyDescent="0.25">
      <c r="E168" s="2545" t="s">
        <v>11445</v>
      </c>
      <c r="F168" s="2624">
        <v>4</v>
      </c>
      <c r="G168" s="2555"/>
      <c r="H168" s="2556"/>
      <c r="I168" s="2557"/>
      <c r="J168" s="2562"/>
      <c r="K168" s="2557"/>
      <c r="L168" s="2553">
        <f t="shared" si="5"/>
        <v>0</v>
      </c>
      <c r="M168" s="2635">
        <v>11</v>
      </c>
      <c r="N168" s="2636">
        <v>9</v>
      </c>
      <c r="O168" s="2268"/>
      <c r="P168" s="2268"/>
      <c r="Q168" s="2268"/>
      <c r="R168" s="2268"/>
      <c r="S168" s="2268"/>
      <c r="T168" s="2268"/>
      <c r="U168" s="2268"/>
      <c r="V168" s="2279"/>
      <c r="W168" s="2268"/>
      <c r="X168" s="2268"/>
      <c r="Y168" s="2268"/>
      <c r="Z168" s="2268"/>
      <c r="AA168" s="2268"/>
      <c r="AB168" s="2268"/>
      <c r="AC168" s="620"/>
      <c r="AD168" s="620"/>
    </row>
    <row r="169" spans="5:52" ht="21" customHeight="1" x14ac:dyDescent="0.25">
      <c r="E169" s="2546" t="s">
        <v>11446</v>
      </c>
      <c r="F169" s="2625">
        <v>5</v>
      </c>
      <c r="G169" s="2563"/>
      <c r="H169" s="2564"/>
      <c r="I169" s="2560"/>
      <c r="J169" s="2565"/>
      <c r="K169" s="2560"/>
      <c r="L169" s="2561">
        <f t="shared" si="5"/>
        <v>0</v>
      </c>
      <c r="M169" s="2635">
        <v>12</v>
      </c>
      <c r="N169" s="2636">
        <v>10</v>
      </c>
      <c r="O169" s="2268"/>
      <c r="P169" s="2268"/>
      <c r="Q169" s="2268"/>
      <c r="R169" s="2268"/>
      <c r="S169" s="2268"/>
      <c r="T169" s="2268"/>
      <c r="U169" s="2268"/>
      <c r="V169" s="2279"/>
      <c r="W169" s="2268"/>
      <c r="X169" s="2268"/>
      <c r="Y169" s="2268"/>
      <c r="Z169" s="2268"/>
      <c r="AA169" s="2268"/>
      <c r="AB169" s="2268"/>
      <c r="AC169" s="620"/>
      <c r="AD169" s="620"/>
    </row>
    <row r="170" spans="5:52" ht="21" customHeight="1" x14ac:dyDescent="0.25">
      <c r="E170" s="2546" t="s">
        <v>11129</v>
      </c>
      <c r="F170" s="2625">
        <v>6</v>
      </c>
      <c r="G170" s="2555"/>
      <c r="H170" s="2556"/>
      <c r="I170" s="2557"/>
      <c r="J170" s="2558"/>
      <c r="K170" s="2557"/>
      <c r="L170" s="2561">
        <f t="shared" ref="L170:L183" si="6">G170+H170-J170</f>
        <v>0</v>
      </c>
      <c r="M170" s="2635">
        <v>13</v>
      </c>
      <c r="N170" s="2636" t="s">
        <v>5519</v>
      </c>
      <c r="O170" s="2268"/>
      <c r="P170" s="2268"/>
      <c r="Q170" s="2268"/>
      <c r="R170" s="2268"/>
      <c r="S170" s="2268"/>
      <c r="T170" s="2268"/>
      <c r="U170" s="2268"/>
      <c r="V170" s="2279"/>
      <c r="W170" s="2268"/>
      <c r="X170" s="2268"/>
      <c r="Y170" s="2268"/>
      <c r="Z170" s="2268"/>
      <c r="AA170" s="2268"/>
      <c r="AB170" s="2268"/>
      <c r="AC170" s="620"/>
      <c r="AD170" s="620"/>
    </row>
    <row r="171" spans="5:52" ht="21" customHeight="1" x14ac:dyDescent="0.25">
      <c r="E171" s="2547" t="s">
        <v>11447</v>
      </c>
      <c r="F171" s="2624">
        <v>7</v>
      </c>
      <c r="G171" s="2555"/>
      <c r="H171" s="2556"/>
      <c r="I171" s="2557"/>
      <c r="J171" s="2562"/>
      <c r="K171" s="2557"/>
      <c r="L171" s="2553">
        <f>G171+H171-J171</f>
        <v>0</v>
      </c>
      <c r="M171" s="2635">
        <v>14</v>
      </c>
      <c r="N171" s="2636">
        <v>11</v>
      </c>
      <c r="O171" s="2268"/>
      <c r="P171" s="2268"/>
      <c r="Q171" s="2268"/>
      <c r="R171" s="2268"/>
      <c r="S171" s="2268"/>
      <c r="T171" s="2268"/>
      <c r="U171" s="2268"/>
      <c r="V171" s="2279"/>
      <c r="W171" s="2268"/>
      <c r="X171" s="2268"/>
      <c r="Y171" s="2268"/>
      <c r="Z171" s="2268"/>
      <c r="AA171" s="2268"/>
      <c r="AB171" s="2268"/>
      <c r="AC171" s="620"/>
      <c r="AD171" s="620"/>
    </row>
    <row r="172" spans="5:52" ht="21" customHeight="1" x14ac:dyDescent="0.25">
      <c r="E172" s="2546" t="s">
        <v>11133</v>
      </c>
      <c r="F172" s="2625">
        <v>8</v>
      </c>
      <c r="G172" s="2555"/>
      <c r="H172" s="2556"/>
      <c r="I172" s="2557"/>
      <c r="J172" s="2558"/>
      <c r="K172" s="2557"/>
      <c r="L172" s="2561">
        <f>G172+H172-J172</f>
        <v>0</v>
      </c>
      <c r="M172" s="2635">
        <v>15</v>
      </c>
      <c r="N172" s="2636" t="s">
        <v>5520</v>
      </c>
      <c r="O172" s="2268"/>
      <c r="P172" s="2268"/>
      <c r="Q172" s="2268"/>
      <c r="R172" s="2268"/>
      <c r="S172" s="2268"/>
      <c r="T172" s="2268"/>
      <c r="U172" s="2268"/>
      <c r="V172" s="2279"/>
      <c r="W172" s="2268"/>
      <c r="X172" s="2268"/>
      <c r="Y172" s="2268"/>
      <c r="Z172" s="2268"/>
      <c r="AA172" s="2268"/>
      <c r="AB172" s="2268"/>
      <c r="AC172" s="620"/>
      <c r="AD172" s="620"/>
    </row>
    <row r="173" spans="5:52" ht="21" customHeight="1" x14ac:dyDescent="0.25">
      <c r="E173" s="2548" t="s">
        <v>11134</v>
      </c>
      <c r="F173" s="2625">
        <v>9</v>
      </c>
      <c r="G173" s="2555"/>
      <c r="H173" s="2556"/>
      <c r="I173" s="2557"/>
      <c r="J173" s="2558"/>
      <c r="K173" s="2557"/>
      <c r="L173" s="2561">
        <f>G173+H173-J173</f>
        <v>0</v>
      </c>
      <c r="M173" s="2635">
        <v>16</v>
      </c>
      <c r="N173" s="2640" t="s">
        <v>5521</v>
      </c>
      <c r="O173" s="2268"/>
      <c r="P173" s="2268"/>
      <c r="Q173" s="2268"/>
      <c r="R173" s="2268"/>
      <c r="S173" s="2268"/>
      <c r="T173" s="2268"/>
      <c r="U173" s="2268"/>
      <c r="V173" s="2279"/>
      <c r="W173" s="2268"/>
      <c r="X173" s="2268"/>
      <c r="Y173" s="2268"/>
      <c r="Z173" s="2268"/>
      <c r="AA173" s="2268"/>
      <c r="AB173" s="2268"/>
      <c r="AC173" s="620"/>
      <c r="AD173" s="620"/>
    </row>
    <row r="174" spans="5:52" ht="21" customHeight="1" x14ac:dyDescent="0.25">
      <c r="E174" s="2547" t="s">
        <v>11441</v>
      </c>
      <c r="F174" s="2624">
        <v>10</v>
      </c>
      <c r="G174" s="2555"/>
      <c r="H174" s="2556"/>
      <c r="I174" s="2557"/>
      <c r="J174" s="2562"/>
      <c r="K174" s="2557"/>
      <c r="L174" s="2553">
        <f t="shared" si="6"/>
        <v>0</v>
      </c>
      <c r="M174" s="2635">
        <v>17</v>
      </c>
      <c r="N174" s="2640">
        <v>12</v>
      </c>
      <c r="O174" s="2268"/>
      <c r="P174" s="2268"/>
      <c r="Q174" s="2268"/>
      <c r="R174" s="2268"/>
      <c r="S174" s="2268"/>
      <c r="T174" s="2268"/>
      <c r="U174" s="2268"/>
      <c r="V174" s="2279"/>
      <c r="W174" s="2268"/>
      <c r="X174" s="2268"/>
      <c r="Y174" s="2268"/>
      <c r="Z174" s="2268"/>
      <c r="AA174" s="2268"/>
      <c r="AB174" s="2268"/>
      <c r="AC174" s="620"/>
      <c r="AD174" s="620"/>
    </row>
    <row r="175" spans="5:52" ht="21" customHeight="1" x14ac:dyDescent="0.25">
      <c r="E175" s="2547" t="s">
        <v>5526</v>
      </c>
      <c r="F175" s="2624">
        <v>11</v>
      </c>
      <c r="G175" s="2555"/>
      <c r="H175" s="2556"/>
      <c r="I175" s="2557"/>
      <c r="J175" s="2562"/>
      <c r="K175" s="2557"/>
      <c r="L175" s="2553">
        <f>G175+H175-J175</f>
        <v>0</v>
      </c>
      <c r="M175" s="2635">
        <v>18</v>
      </c>
      <c r="N175" s="2636">
        <v>13</v>
      </c>
      <c r="O175" s="2268"/>
      <c r="P175" s="2268"/>
      <c r="Q175" s="2268"/>
      <c r="R175" s="2268"/>
      <c r="S175" s="2268"/>
      <c r="T175" s="2268"/>
      <c r="U175" s="2268"/>
      <c r="V175" s="2279"/>
      <c r="W175" s="2268"/>
      <c r="X175" s="2268"/>
      <c r="Y175" s="2268"/>
      <c r="Z175" s="2268"/>
      <c r="AA175" s="2268"/>
      <c r="AB175" s="2268"/>
      <c r="AC175" s="620"/>
      <c r="AD175" s="620"/>
    </row>
    <row r="176" spans="5:52" ht="21" customHeight="1" x14ac:dyDescent="0.25">
      <c r="E176" s="2546" t="s">
        <v>11131</v>
      </c>
      <c r="F176" s="2625">
        <v>12</v>
      </c>
      <c r="G176" s="2555"/>
      <c r="H176" s="2556"/>
      <c r="I176" s="2557"/>
      <c r="J176" s="2558"/>
      <c r="K176" s="2560"/>
      <c r="L176" s="2561">
        <f>G176+H176-J176</f>
        <v>0</v>
      </c>
      <c r="M176" s="2635">
        <v>19</v>
      </c>
      <c r="N176" s="2636" t="s">
        <v>5522</v>
      </c>
      <c r="O176" s="2268"/>
      <c r="P176" s="2268"/>
      <c r="Q176" s="2268"/>
      <c r="R176" s="2268"/>
      <c r="S176" s="2268"/>
      <c r="T176" s="2268"/>
      <c r="U176" s="2268"/>
      <c r="V176" s="2279"/>
      <c r="W176" s="2268"/>
      <c r="X176" s="2268"/>
      <c r="Y176" s="2268"/>
      <c r="Z176" s="2268"/>
      <c r="AA176" s="2268"/>
      <c r="AB176" s="2268"/>
      <c r="AC176" s="620"/>
      <c r="AD176" s="620"/>
    </row>
    <row r="177" spans="3:30" ht="21" customHeight="1" x14ac:dyDescent="0.25">
      <c r="E177" s="2546" t="s">
        <v>11129</v>
      </c>
      <c r="F177" s="2625">
        <v>13</v>
      </c>
      <c r="G177" s="2555"/>
      <c r="H177" s="2556"/>
      <c r="I177" s="2557"/>
      <c r="J177" s="2558"/>
      <c r="K177" s="2557"/>
      <c r="L177" s="2561">
        <f>G177+H177-J177</f>
        <v>0</v>
      </c>
      <c r="M177" s="2637"/>
      <c r="N177" s="2638"/>
      <c r="O177" s="2268"/>
      <c r="P177" s="2268"/>
      <c r="Q177" s="2268"/>
      <c r="R177" s="2268"/>
      <c r="S177" s="2268"/>
      <c r="T177" s="2268"/>
      <c r="U177" s="2268"/>
      <c r="V177" s="2279"/>
      <c r="W177" s="2268"/>
      <c r="X177" s="2268"/>
      <c r="Y177" s="2268"/>
      <c r="Z177" s="2268"/>
      <c r="AA177" s="2268"/>
      <c r="AB177" s="2268"/>
      <c r="AC177" s="620"/>
      <c r="AD177" s="620"/>
    </row>
    <row r="178" spans="3:30" ht="21" customHeight="1" x14ac:dyDescent="0.25">
      <c r="E178" s="2546" t="s">
        <v>11130</v>
      </c>
      <c r="F178" s="2625">
        <v>14</v>
      </c>
      <c r="G178" s="2555"/>
      <c r="H178" s="2556"/>
      <c r="I178" s="2557"/>
      <c r="J178" s="2558"/>
      <c r="K178" s="2557"/>
      <c r="L178" s="2561">
        <f t="shared" si="6"/>
        <v>0</v>
      </c>
      <c r="M178" s="2637"/>
      <c r="N178" s="2638"/>
      <c r="O178" s="2268"/>
      <c r="P178" s="2268"/>
      <c r="Q178" s="2268"/>
      <c r="R178" s="2268"/>
      <c r="S178" s="2268"/>
      <c r="T178" s="2268"/>
      <c r="U178" s="2268"/>
      <c r="V178" s="2279"/>
      <c r="W178" s="2268"/>
      <c r="X178" s="2268"/>
      <c r="Y178" s="2268"/>
      <c r="Z178" s="2268"/>
      <c r="AA178" s="2268"/>
      <c r="AB178" s="2268"/>
      <c r="AC178" s="620"/>
      <c r="AD178" s="620"/>
    </row>
    <row r="179" spans="3:30" ht="21" customHeight="1" x14ac:dyDescent="0.25">
      <c r="E179" s="2545" t="s">
        <v>11442</v>
      </c>
      <c r="F179" s="2624">
        <v>15</v>
      </c>
      <c r="G179" s="2555"/>
      <c r="H179" s="2556"/>
      <c r="I179" s="2557"/>
      <c r="J179" s="2562"/>
      <c r="K179" s="2557"/>
      <c r="L179" s="2553">
        <f t="shared" si="6"/>
        <v>0</v>
      </c>
      <c r="M179" s="2635">
        <v>20</v>
      </c>
      <c r="N179" s="2636">
        <v>14</v>
      </c>
      <c r="O179" s="2268"/>
      <c r="P179" s="2268"/>
      <c r="Q179" s="2268"/>
      <c r="R179" s="2268"/>
      <c r="S179" s="2268"/>
      <c r="T179" s="2268"/>
      <c r="U179" s="2268"/>
      <c r="V179" s="2279"/>
      <c r="W179" s="2268"/>
      <c r="X179" s="2268"/>
      <c r="Y179" s="2268"/>
      <c r="Z179" s="2268"/>
      <c r="AA179" s="2268"/>
      <c r="AB179" s="2268"/>
      <c r="AC179" s="620"/>
      <c r="AD179" s="620"/>
    </row>
    <row r="180" spans="3:30" ht="21" customHeight="1" x14ac:dyDescent="0.25">
      <c r="E180" s="2545" t="s">
        <v>365</v>
      </c>
      <c r="F180" s="2624">
        <v>16</v>
      </c>
      <c r="G180" s="2555"/>
      <c r="H180" s="2556"/>
      <c r="I180" s="2557"/>
      <c r="J180" s="2562"/>
      <c r="K180" s="2557"/>
      <c r="L180" s="2553">
        <f t="shared" si="6"/>
        <v>0</v>
      </c>
      <c r="M180" s="2635">
        <v>21</v>
      </c>
      <c r="N180" s="2636">
        <v>15</v>
      </c>
      <c r="O180" s="2268"/>
      <c r="P180" s="2268"/>
      <c r="Q180" s="2268"/>
      <c r="R180" s="2268"/>
      <c r="S180" s="2268"/>
      <c r="T180" s="2268"/>
      <c r="U180" s="2268"/>
      <c r="V180" s="2279"/>
      <c r="W180" s="2268"/>
      <c r="X180" s="2268"/>
      <c r="Y180" s="2268"/>
      <c r="Z180" s="2268"/>
      <c r="AA180" s="2268"/>
      <c r="AB180" s="2268"/>
      <c r="AC180" s="620"/>
      <c r="AD180" s="620"/>
    </row>
    <row r="181" spans="3:30" ht="21" customHeight="1" x14ac:dyDescent="0.25">
      <c r="E181" s="2545" t="s">
        <v>11443</v>
      </c>
      <c r="F181" s="2624">
        <v>17</v>
      </c>
      <c r="G181" s="2555"/>
      <c r="H181" s="2556"/>
      <c r="I181" s="2566"/>
      <c r="J181" s="2562"/>
      <c r="K181" s="2557"/>
      <c r="L181" s="2553">
        <f t="shared" si="6"/>
        <v>0</v>
      </c>
      <c r="M181" s="2635">
        <v>22</v>
      </c>
      <c r="N181" s="2636">
        <v>16</v>
      </c>
      <c r="O181" s="2268"/>
      <c r="P181" s="2268"/>
      <c r="Q181" s="2268"/>
      <c r="R181" s="2268"/>
      <c r="S181" s="2268"/>
      <c r="T181" s="2268"/>
      <c r="U181" s="2268"/>
      <c r="V181" s="2279"/>
      <c r="W181" s="2268"/>
      <c r="X181" s="2268"/>
      <c r="Y181" s="2268"/>
      <c r="Z181" s="2268"/>
      <c r="AA181" s="2268"/>
      <c r="AB181" s="2268"/>
      <c r="AC181" s="620"/>
      <c r="AD181" s="620"/>
    </row>
    <row r="182" spans="3:30" ht="21" customHeight="1" x14ac:dyDescent="0.25">
      <c r="E182" s="2545" t="s">
        <v>11444</v>
      </c>
      <c r="F182" s="2624">
        <v>18</v>
      </c>
      <c r="G182" s="2555"/>
      <c r="H182" s="2556"/>
      <c r="I182" s="2566"/>
      <c r="J182" s="2562"/>
      <c r="K182" s="2557"/>
      <c r="L182" s="2553">
        <f t="shared" si="6"/>
        <v>0</v>
      </c>
      <c r="M182" s="2635">
        <v>23</v>
      </c>
      <c r="N182" s="2636">
        <v>17</v>
      </c>
      <c r="O182" s="2268"/>
      <c r="P182" s="2268"/>
      <c r="Q182" s="2268"/>
      <c r="R182" s="2268"/>
      <c r="S182" s="2268"/>
      <c r="T182" s="2268"/>
      <c r="U182" s="2268"/>
      <c r="V182" s="2279"/>
      <c r="W182" s="2268"/>
      <c r="X182" s="2268"/>
      <c r="Y182" s="2268"/>
      <c r="Z182" s="2268"/>
      <c r="AA182" s="2268"/>
      <c r="AB182" s="2268"/>
      <c r="AC182" s="620"/>
      <c r="AD182" s="620"/>
    </row>
    <row r="183" spans="3:30" ht="21" customHeight="1" thickBot="1" x14ac:dyDescent="0.3">
      <c r="E183" s="2549" t="s">
        <v>368</v>
      </c>
      <c r="F183" s="2626">
        <v>19</v>
      </c>
      <c r="G183" s="2567"/>
      <c r="H183" s="2568"/>
      <c r="I183" s="2569"/>
      <c r="J183" s="2570"/>
      <c r="K183" s="2569"/>
      <c r="L183" s="2571">
        <f t="shared" si="6"/>
        <v>0</v>
      </c>
      <c r="M183" s="2635">
        <v>24</v>
      </c>
      <c r="N183" s="2636">
        <v>18</v>
      </c>
      <c r="O183" s="2268"/>
      <c r="P183" s="2268"/>
      <c r="Q183" s="2268"/>
      <c r="R183" s="2268"/>
      <c r="S183" s="2268"/>
      <c r="T183" s="2268"/>
      <c r="U183" s="2268"/>
      <c r="V183" s="2279"/>
      <c r="W183" s="2268"/>
      <c r="X183" s="2268"/>
      <c r="Y183" s="2268"/>
      <c r="Z183" s="2268"/>
      <c r="AA183" s="2268"/>
      <c r="AB183" s="2268"/>
      <c r="AC183" s="620"/>
      <c r="AD183" s="620"/>
    </row>
    <row r="184" spans="3:30" x14ac:dyDescent="0.25">
      <c r="D184" s="2306"/>
      <c r="E184" s="2306" t="s">
        <v>5372</v>
      </c>
      <c r="F184" s="2324"/>
      <c r="G184" s="2324"/>
      <c r="H184" s="2324"/>
      <c r="I184" s="2324"/>
      <c r="J184" s="2315"/>
      <c r="K184" s="2268"/>
      <c r="L184" s="2268"/>
      <c r="M184" s="2277"/>
      <c r="N184" s="2268"/>
      <c r="O184" s="2268"/>
      <c r="P184" s="2268"/>
      <c r="Q184" s="2268"/>
      <c r="R184" s="2268"/>
      <c r="S184" s="2268"/>
      <c r="T184" s="2268"/>
      <c r="U184" s="2268"/>
      <c r="V184" s="2279"/>
      <c r="W184" s="2268"/>
      <c r="X184" s="2268"/>
      <c r="Y184" s="2268"/>
      <c r="Z184" s="2268"/>
      <c r="AA184" s="2268"/>
      <c r="AB184" s="2268"/>
      <c r="AC184" s="620"/>
      <c r="AD184" s="620"/>
    </row>
    <row r="185" spans="3:30" ht="15" customHeight="1" x14ac:dyDescent="0.25">
      <c r="C185" s="2306"/>
      <c r="D185" s="2306"/>
      <c r="E185" s="2324"/>
      <c r="F185" s="2324"/>
      <c r="G185" s="2324"/>
      <c r="H185" s="2324"/>
      <c r="I185" s="2324"/>
      <c r="J185" s="2315"/>
      <c r="K185" s="2268"/>
      <c r="L185" s="2268"/>
      <c r="M185" s="2277"/>
      <c r="N185" s="2268"/>
      <c r="O185" s="2268"/>
      <c r="P185" s="2268"/>
      <c r="Q185" s="2268"/>
      <c r="R185" s="2268"/>
      <c r="S185" s="2268"/>
      <c r="T185" s="2268"/>
      <c r="U185" s="2268"/>
      <c r="V185" s="2279"/>
      <c r="W185" s="2268"/>
      <c r="X185" s="2268"/>
      <c r="Y185" s="2268"/>
      <c r="Z185" s="2268"/>
      <c r="AA185" s="2268"/>
      <c r="AB185" s="2268"/>
      <c r="AC185" s="620"/>
      <c r="AD185" s="620"/>
    </row>
    <row r="186" spans="3:30" ht="15" hidden="1" customHeight="1" x14ac:dyDescent="0.25">
      <c r="C186" s="2306"/>
      <c r="D186" s="2306"/>
      <c r="E186" s="2324"/>
      <c r="F186" s="2324"/>
      <c r="G186" s="2324"/>
      <c r="H186" s="2324"/>
      <c r="I186" s="2324"/>
      <c r="J186" s="2315"/>
      <c r="K186" s="2268"/>
      <c r="L186" s="2268"/>
      <c r="M186" s="2277"/>
      <c r="N186" s="2268"/>
      <c r="O186" s="2268"/>
      <c r="P186" s="2268"/>
      <c r="Q186" s="2268"/>
      <c r="R186" s="2268"/>
      <c r="S186" s="2268"/>
      <c r="T186" s="2268"/>
      <c r="U186" s="2268"/>
      <c r="V186" s="2279"/>
      <c r="W186" s="2268"/>
      <c r="X186" s="2268"/>
      <c r="Y186" s="2268"/>
      <c r="Z186" s="2268"/>
      <c r="AA186" s="2268"/>
      <c r="AB186" s="2268"/>
      <c r="AC186" s="620"/>
      <c r="AD186" s="620"/>
    </row>
    <row r="187" spans="3:30" ht="15" hidden="1" customHeight="1" x14ac:dyDescent="0.25">
      <c r="C187" s="2306"/>
      <c r="D187" s="2306"/>
      <c r="E187" s="2324"/>
      <c r="F187" s="2324"/>
      <c r="G187" s="2324"/>
      <c r="H187" s="2324"/>
      <c r="I187" s="2324"/>
      <c r="J187" s="2315"/>
      <c r="K187" s="2268"/>
      <c r="L187" s="2268"/>
      <c r="M187" s="2277"/>
      <c r="N187" s="2268"/>
      <c r="O187" s="2268"/>
      <c r="P187" s="2268"/>
      <c r="Q187" s="2268"/>
      <c r="R187" s="2268"/>
      <c r="S187" s="2268"/>
      <c r="T187" s="2268"/>
      <c r="U187" s="2268"/>
      <c r="V187" s="2279"/>
      <c r="W187" s="2268"/>
      <c r="X187" s="2268"/>
      <c r="Y187" s="2268"/>
      <c r="Z187" s="2268"/>
      <c r="AA187" s="2268"/>
      <c r="AB187" s="2268"/>
      <c r="AC187" s="620"/>
      <c r="AD187" s="620"/>
    </row>
    <row r="188" spans="3:30" ht="15" hidden="1" customHeight="1" x14ac:dyDescent="0.25">
      <c r="C188" s="2306"/>
      <c r="D188" s="2306"/>
      <c r="E188" s="2324"/>
      <c r="F188" s="2324"/>
      <c r="G188" s="2324"/>
      <c r="H188" s="2324"/>
      <c r="I188" s="2324"/>
      <c r="J188" s="2315"/>
      <c r="K188" s="2268"/>
      <c r="L188" s="2268"/>
      <c r="M188" s="2277"/>
      <c r="N188" s="2268"/>
      <c r="O188" s="2268"/>
      <c r="P188" s="2268"/>
      <c r="Q188" s="2268"/>
      <c r="R188" s="2268"/>
      <c r="S188" s="2268"/>
      <c r="T188" s="2268"/>
      <c r="U188" s="2268"/>
      <c r="V188" s="2279"/>
      <c r="W188" s="2268"/>
      <c r="X188" s="2268"/>
      <c r="Y188" s="2268"/>
      <c r="Z188" s="2268"/>
      <c r="AA188" s="2268"/>
      <c r="AB188" s="2268"/>
      <c r="AC188" s="620"/>
      <c r="AD188" s="620"/>
    </row>
    <row r="189" spans="3:30" ht="30" customHeight="1" x14ac:dyDescent="0.25">
      <c r="C189" s="2306"/>
      <c r="D189" s="2306"/>
      <c r="E189" s="2324"/>
      <c r="F189" s="2324"/>
      <c r="G189" s="2324"/>
      <c r="H189" s="2324"/>
      <c r="I189" s="2324"/>
      <c r="J189" s="2315"/>
      <c r="K189" s="2268"/>
      <c r="L189" s="2268"/>
      <c r="M189" s="2277"/>
      <c r="N189" s="2268"/>
      <c r="O189" s="2268"/>
      <c r="P189" s="2268"/>
      <c r="Q189" s="2268"/>
      <c r="R189" s="2268"/>
      <c r="S189" s="2268"/>
      <c r="T189" s="2268"/>
      <c r="U189" s="2268"/>
      <c r="V189" s="2279"/>
      <c r="W189" s="2268"/>
      <c r="X189" s="2268"/>
      <c r="Y189" s="2268"/>
      <c r="Z189" s="2268"/>
      <c r="AA189" s="2268"/>
      <c r="AB189" s="2268"/>
      <c r="AC189" s="620"/>
      <c r="AD189" s="620"/>
    </row>
    <row r="190" spans="3:30" ht="50.25" customHeight="1" x14ac:dyDescent="0.25">
      <c r="E190" s="3331" t="s">
        <v>11326</v>
      </c>
      <c r="F190" s="3332"/>
      <c r="G190" s="3332"/>
      <c r="H190" s="3332"/>
      <c r="I190" s="3333"/>
      <c r="J190" s="2316"/>
      <c r="K190" s="2268"/>
      <c r="L190" s="2268"/>
      <c r="M190" s="2277"/>
      <c r="N190" s="2268"/>
      <c r="O190" s="2268"/>
      <c r="P190" s="2277"/>
      <c r="Q190" s="2268"/>
      <c r="R190" s="2268"/>
      <c r="S190" s="2268"/>
      <c r="T190" s="2268"/>
      <c r="U190" s="2268"/>
      <c r="V190" s="2279"/>
      <c r="W190" s="2268"/>
      <c r="X190" s="2268"/>
      <c r="Y190" s="2268"/>
      <c r="Z190" s="2268"/>
      <c r="AA190" s="2268"/>
      <c r="AB190" s="2268"/>
      <c r="AC190" s="620"/>
      <c r="AD190" s="620"/>
    </row>
    <row r="191" spans="3:30" ht="15.75" thickBot="1" x14ac:dyDescent="0.3">
      <c r="E191" s="449"/>
      <c r="F191" s="848"/>
      <c r="G191" s="848"/>
      <c r="H191" s="849"/>
      <c r="I191" s="809" t="s">
        <v>11462</v>
      </c>
      <c r="J191" s="2316"/>
      <c r="K191" s="2268"/>
      <c r="L191" s="2268"/>
      <c r="M191" s="2277"/>
      <c r="N191" s="2268"/>
      <c r="O191" s="2268"/>
      <c r="P191" s="2277"/>
      <c r="Q191" s="2268"/>
      <c r="R191" s="2268"/>
      <c r="S191" s="2268"/>
      <c r="T191" s="2268"/>
      <c r="U191" s="2268"/>
      <c r="V191" s="2279"/>
      <c r="W191" s="2268"/>
      <c r="X191" s="2268"/>
      <c r="Y191" s="2268"/>
      <c r="Z191" s="2268"/>
      <c r="AA191" s="2268"/>
      <c r="AB191" s="2268"/>
      <c r="AC191" s="620"/>
      <c r="AD191" s="620"/>
    </row>
    <row r="192" spans="3:30" ht="30" customHeight="1" x14ac:dyDescent="0.25">
      <c r="E192" s="2349" t="s">
        <v>11293</v>
      </c>
      <c r="F192" s="734" t="s">
        <v>5080</v>
      </c>
      <c r="G192" s="601" t="s">
        <v>5373</v>
      </c>
      <c r="H192" s="854" t="s">
        <v>5374</v>
      </c>
      <c r="I192" s="1239" t="s">
        <v>5375</v>
      </c>
      <c r="J192" s="2317"/>
      <c r="K192" s="2268"/>
      <c r="L192" s="2268"/>
      <c r="M192" s="2277"/>
      <c r="N192" s="2268"/>
      <c r="O192" s="2268"/>
      <c r="P192" s="2277"/>
      <c r="Q192" s="2268"/>
      <c r="R192" s="2268"/>
      <c r="S192" s="2268"/>
      <c r="T192" s="2268"/>
      <c r="U192" s="2268"/>
      <c r="V192" s="2279"/>
      <c r="W192" s="2268"/>
      <c r="X192" s="2268"/>
      <c r="Y192" s="2268"/>
      <c r="Z192" s="2268"/>
      <c r="AA192" s="2268"/>
      <c r="AB192" s="2268"/>
      <c r="AC192" s="620"/>
      <c r="AD192" s="620"/>
    </row>
    <row r="193" spans="5:30" ht="15.75" thickBot="1" x14ac:dyDescent="0.3">
      <c r="E193" s="2350" t="s">
        <v>9542</v>
      </c>
      <c r="F193" s="2348" t="s">
        <v>11294</v>
      </c>
      <c r="G193" s="1201" t="s">
        <v>120</v>
      </c>
      <c r="H193" s="1240" t="s">
        <v>332</v>
      </c>
      <c r="I193" s="1241">
        <v>1</v>
      </c>
      <c r="J193" s="2317"/>
      <c r="K193" s="2268"/>
      <c r="L193" s="2268"/>
      <c r="M193" s="2277"/>
      <c r="N193" s="2268"/>
      <c r="O193" s="2268"/>
      <c r="P193" s="2277"/>
      <c r="Q193" s="2268"/>
      <c r="R193" s="2268"/>
      <c r="S193" s="2268"/>
      <c r="T193" s="2268"/>
      <c r="U193" s="2268"/>
      <c r="V193" s="2279"/>
      <c r="W193" s="2268"/>
      <c r="X193" s="2268"/>
      <c r="Y193" s="2268"/>
      <c r="Z193" s="2268"/>
      <c r="AA193" s="2268"/>
      <c r="AB193" s="2268"/>
      <c r="AC193" s="620"/>
      <c r="AD193" s="620"/>
    </row>
    <row r="194" spans="5:30" ht="21" customHeight="1" x14ac:dyDescent="0.25">
      <c r="E194" s="2242"/>
      <c r="F194" s="734">
        <v>1</v>
      </c>
      <c r="G194" s="2509">
        <v>99</v>
      </c>
      <c r="H194" s="854" t="s">
        <v>4492</v>
      </c>
      <c r="I194" s="1332">
        <f>SUM(I195:I236)</f>
        <v>0</v>
      </c>
      <c r="J194" s="2317"/>
      <c r="K194" s="2318"/>
      <c r="L194" s="2318"/>
      <c r="M194" s="2312"/>
      <c r="N194" s="2268"/>
      <c r="O194" s="2268"/>
      <c r="P194" s="2277"/>
      <c r="Q194" s="2268"/>
      <c r="R194" s="2268"/>
      <c r="S194" s="2268"/>
      <c r="T194" s="2268"/>
      <c r="U194" s="2268"/>
      <c r="V194" s="2279"/>
      <c r="W194" s="2268"/>
      <c r="X194" s="2268"/>
      <c r="Y194" s="2268"/>
      <c r="Z194" s="2268"/>
      <c r="AA194" s="2268"/>
      <c r="AB194" s="2268"/>
      <c r="AC194" s="620"/>
      <c r="AD194" s="620"/>
    </row>
    <row r="195" spans="5:30" ht="21" customHeight="1" x14ac:dyDescent="0.25">
      <c r="E195" s="2351"/>
      <c r="F195" s="2627">
        <f t="shared" ref="F195:F227" si="7">F194+1</f>
        <v>2</v>
      </c>
      <c r="G195" s="2401" t="str">
        <f>IF(OR(H195="",ISERROR(INDEX(Altele!X:X,MATCH(H195,Altele!Y:Y,0),))=TRUE),"",INDEX(Altele!X:X,MATCH(H195,Altele!Y:Y,0),))</f>
        <v/>
      </c>
      <c r="H195" s="2382"/>
      <c r="I195" s="314"/>
      <c r="J195" s="2319"/>
      <c r="K195" s="2362"/>
      <c r="M195" s="2363"/>
      <c r="N195" s="2268"/>
      <c r="O195" s="2268"/>
      <c r="P195" s="2277"/>
      <c r="Q195" s="2268"/>
      <c r="R195" s="2268"/>
      <c r="S195" s="2268"/>
      <c r="T195" s="2268"/>
      <c r="U195" s="2268"/>
      <c r="V195" s="2279"/>
      <c r="W195" s="2268"/>
      <c r="X195" s="2268"/>
      <c r="Y195" s="2268"/>
      <c r="Z195" s="2268"/>
      <c r="AA195" s="2268"/>
      <c r="AB195" s="2268"/>
      <c r="AC195" s="620"/>
      <c r="AD195" s="620"/>
    </row>
    <row r="196" spans="5:30" ht="21" customHeight="1" x14ac:dyDescent="0.25">
      <c r="E196" s="2351"/>
      <c r="F196" s="2627">
        <f t="shared" si="7"/>
        <v>3</v>
      </c>
      <c r="G196" s="2401" t="str">
        <f>IF(OR(H196="",ISERROR(INDEX(Altele!X:X,MATCH(H196,Altele!Y:Y,0),))=TRUE),"",INDEX(Altele!X:X,MATCH(H196,Altele!Y:Y,0),))</f>
        <v/>
      </c>
      <c r="H196" s="2383"/>
      <c r="I196" s="2381"/>
      <c r="J196" s="2319"/>
      <c r="K196" s="2364"/>
      <c r="L196" s="2318"/>
      <c r="M196" s="2320"/>
      <c r="N196" s="2268"/>
      <c r="O196" s="2268"/>
      <c r="P196" s="2277"/>
      <c r="Q196" s="2268"/>
      <c r="R196" s="2268"/>
      <c r="S196" s="2268"/>
      <c r="T196" s="2268"/>
      <c r="U196" s="2268"/>
      <c r="V196" s="2279"/>
      <c r="W196" s="2268"/>
      <c r="X196" s="2268"/>
      <c r="Y196" s="2268"/>
      <c r="Z196" s="2268"/>
      <c r="AA196" s="2268"/>
      <c r="AB196" s="2268"/>
      <c r="AC196" s="620"/>
      <c r="AD196" s="620"/>
    </row>
    <row r="197" spans="5:30" ht="21" customHeight="1" x14ac:dyDescent="0.25">
      <c r="E197" s="2351"/>
      <c r="F197" s="2627">
        <f t="shared" si="7"/>
        <v>4</v>
      </c>
      <c r="G197" s="2401" t="str">
        <f>IF(OR(H197="",ISERROR(INDEX(Altele!X:X,MATCH(H197,Altele!Y:Y,0),))=TRUE),"",INDEX(Altele!X:X,MATCH(H197,Altele!Y:Y,0),))</f>
        <v/>
      </c>
      <c r="H197" s="2383"/>
      <c r="I197" s="2381"/>
      <c r="J197" s="2319"/>
      <c r="K197" s="2318"/>
      <c r="L197" s="2318"/>
      <c r="M197" s="2320"/>
      <c r="N197" s="2268"/>
      <c r="O197" s="2268"/>
      <c r="P197" s="2277"/>
      <c r="Q197" s="2268"/>
      <c r="R197" s="2268"/>
      <c r="S197" s="2268"/>
      <c r="T197" s="2268"/>
      <c r="U197" s="2268"/>
      <c r="V197" s="2279"/>
      <c r="W197" s="2268"/>
      <c r="X197" s="2268"/>
      <c r="Y197" s="2268"/>
      <c r="Z197" s="2268"/>
      <c r="AA197" s="2268"/>
      <c r="AB197" s="2268"/>
      <c r="AC197" s="620"/>
      <c r="AD197" s="620"/>
    </row>
    <row r="198" spans="5:30" ht="21" customHeight="1" x14ac:dyDescent="0.25">
      <c r="E198" s="2351"/>
      <c r="F198" s="2627">
        <f t="shared" si="7"/>
        <v>5</v>
      </c>
      <c r="G198" s="2401" t="str">
        <f>IF(OR(H198="",ISERROR(INDEX(Altele!X:X,MATCH(H198,Altele!Y:Y,0),))=TRUE),"",INDEX(Altele!X:X,MATCH(H198,Altele!Y:Y,0),))</f>
        <v/>
      </c>
      <c r="H198" s="2383"/>
      <c r="I198" s="2381"/>
      <c r="J198" s="2319"/>
      <c r="K198" s="2318"/>
      <c r="L198" s="2318"/>
      <c r="M198" s="2320"/>
      <c r="N198" s="2268"/>
      <c r="O198" s="2268"/>
      <c r="P198" s="2277"/>
      <c r="Q198" s="2268"/>
      <c r="R198" s="2268"/>
      <c r="S198" s="2268"/>
      <c r="T198" s="2268"/>
      <c r="U198" s="2268"/>
      <c r="V198" s="2279"/>
      <c r="W198" s="2268"/>
      <c r="X198" s="2268"/>
      <c r="Y198" s="2268"/>
      <c r="Z198" s="2268"/>
      <c r="AA198" s="2268"/>
      <c r="AB198" s="2268"/>
      <c r="AC198" s="620"/>
      <c r="AD198" s="620"/>
    </row>
    <row r="199" spans="5:30" ht="21" customHeight="1" x14ac:dyDescent="0.25">
      <c r="E199" s="2351"/>
      <c r="F199" s="2627">
        <f t="shared" si="7"/>
        <v>6</v>
      </c>
      <c r="G199" s="2401" t="str">
        <f>IF(OR(H199="",ISERROR(INDEX(Altele!X:X,MATCH(H199,Altele!Y:Y,0),))=TRUE),"",INDEX(Altele!X:X,MATCH(H199,Altele!Y:Y,0),))</f>
        <v/>
      </c>
      <c r="H199" s="2383"/>
      <c r="I199" s="2381"/>
      <c r="J199" s="2319"/>
      <c r="K199" s="2318"/>
      <c r="L199" s="2318"/>
      <c r="M199" s="2320"/>
      <c r="N199" s="2268"/>
      <c r="O199" s="2268"/>
      <c r="P199" s="2277"/>
      <c r="Q199" s="2268"/>
      <c r="R199" s="2268"/>
      <c r="S199" s="2268"/>
      <c r="T199" s="2268"/>
      <c r="U199" s="2268"/>
      <c r="V199" s="2279"/>
      <c r="W199" s="2268"/>
      <c r="X199" s="2268"/>
      <c r="Y199" s="2268"/>
      <c r="Z199" s="2268"/>
      <c r="AA199" s="2268"/>
      <c r="AB199" s="2268"/>
      <c r="AC199" s="620"/>
      <c r="AD199" s="620"/>
    </row>
    <row r="200" spans="5:30" ht="21" customHeight="1" x14ac:dyDescent="0.25">
      <c r="E200" s="2351"/>
      <c r="F200" s="2627">
        <f t="shared" si="7"/>
        <v>7</v>
      </c>
      <c r="G200" s="2401" t="str">
        <f>IF(OR(H200="",ISERROR(INDEX(Altele!X:X,MATCH(H200,Altele!Y:Y,0),))=TRUE),"",INDEX(Altele!X:X,MATCH(H200,Altele!Y:Y,0),))</f>
        <v/>
      </c>
      <c r="H200" s="2383"/>
      <c r="I200" s="2381"/>
      <c r="J200" s="2319"/>
      <c r="K200" s="2318"/>
      <c r="L200" s="2318"/>
      <c r="M200" s="2320"/>
      <c r="N200" s="2268"/>
      <c r="O200" s="2268"/>
      <c r="P200" s="2277"/>
      <c r="Q200" s="2268"/>
      <c r="R200" s="2268"/>
      <c r="S200" s="2268"/>
      <c r="T200" s="2268"/>
      <c r="U200" s="2268"/>
      <c r="V200" s="2279"/>
      <c r="W200" s="2268"/>
      <c r="X200" s="2268"/>
      <c r="Y200" s="2268"/>
      <c r="Z200" s="2268"/>
      <c r="AA200" s="2268"/>
      <c r="AB200" s="2268"/>
      <c r="AC200" s="620"/>
      <c r="AD200" s="620"/>
    </row>
    <row r="201" spans="5:30" ht="21" customHeight="1" x14ac:dyDescent="0.25">
      <c r="E201" s="2351"/>
      <c r="F201" s="2627">
        <f t="shared" si="7"/>
        <v>8</v>
      </c>
      <c r="G201" s="2401" t="str">
        <f>IF(OR(H201="",ISERROR(INDEX(Altele!X:X,MATCH(H201,Altele!Y:Y,0),))=TRUE),"",INDEX(Altele!X:X,MATCH(H201,Altele!Y:Y,0),))</f>
        <v/>
      </c>
      <c r="H201" s="2383"/>
      <c r="I201" s="2381"/>
      <c r="J201" s="2319"/>
      <c r="K201" s="2318"/>
      <c r="L201" s="2318"/>
      <c r="M201" s="2320"/>
      <c r="N201" s="2268"/>
      <c r="O201" s="2268"/>
      <c r="P201" s="2277"/>
      <c r="Q201" s="2268"/>
      <c r="R201" s="2268"/>
      <c r="S201" s="2268"/>
      <c r="T201" s="2268"/>
      <c r="U201" s="2268"/>
      <c r="V201" s="2279"/>
      <c r="W201" s="2268"/>
      <c r="X201" s="2268"/>
      <c r="Y201" s="2268"/>
      <c r="Z201" s="2268"/>
      <c r="AA201" s="2268"/>
      <c r="AB201" s="2268"/>
      <c r="AC201" s="620"/>
      <c r="AD201" s="620"/>
    </row>
    <row r="202" spans="5:30" ht="21" customHeight="1" x14ac:dyDescent="0.25">
      <c r="E202" s="2351"/>
      <c r="F202" s="2627">
        <f t="shared" si="7"/>
        <v>9</v>
      </c>
      <c r="G202" s="2401" t="str">
        <f>IF(OR(H202="",ISERROR(INDEX(Altele!X:X,MATCH(H202,Altele!Y:Y,0),))=TRUE),"",INDEX(Altele!X:X,MATCH(H202,Altele!Y:Y,0),))</f>
        <v/>
      </c>
      <c r="H202" s="2383"/>
      <c r="I202" s="2381"/>
      <c r="J202" s="2319"/>
      <c r="K202" s="2318"/>
      <c r="L202" s="2318"/>
      <c r="M202" s="2320"/>
      <c r="N202" s="2268"/>
      <c r="O202" s="2268"/>
      <c r="P202" s="2277"/>
      <c r="Q202" s="2268"/>
      <c r="R202" s="2268"/>
      <c r="S202" s="2268"/>
      <c r="T202" s="2268"/>
      <c r="U202" s="2268"/>
      <c r="V202" s="2279"/>
      <c r="W202" s="2268"/>
      <c r="X202" s="2268"/>
      <c r="Y202" s="2268"/>
      <c r="Z202" s="2268"/>
      <c r="AA202" s="2268"/>
      <c r="AB202" s="2268"/>
      <c r="AC202" s="620"/>
      <c r="AD202" s="620"/>
    </row>
    <row r="203" spans="5:30" ht="21" customHeight="1" x14ac:dyDescent="0.25">
      <c r="E203" s="2351"/>
      <c r="F203" s="2627">
        <f t="shared" si="7"/>
        <v>10</v>
      </c>
      <c r="G203" s="2401" t="str">
        <f>IF(OR(H203="",ISERROR(INDEX(Altele!X:X,MATCH(H203,Altele!Y:Y,0),))=TRUE),"",INDEX(Altele!X:X,MATCH(H203,Altele!Y:Y,0),))</f>
        <v/>
      </c>
      <c r="H203" s="2383"/>
      <c r="I203" s="2381"/>
      <c r="J203" s="2319"/>
      <c r="K203" s="2318"/>
      <c r="L203" s="2318"/>
      <c r="M203" s="2320"/>
      <c r="N203" s="2268"/>
      <c r="O203" s="2268"/>
      <c r="P203" s="2277"/>
      <c r="Q203" s="2268"/>
      <c r="R203" s="2268"/>
      <c r="S203" s="2268"/>
      <c r="T203" s="2268"/>
      <c r="U203" s="2268"/>
      <c r="V203" s="2279"/>
      <c r="W203" s="2268"/>
      <c r="X203" s="2268"/>
      <c r="Y203" s="2268"/>
      <c r="Z203" s="2268"/>
      <c r="AA203" s="2268"/>
      <c r="AB203" s="2268"/>
      <c r="AC203" s="620"/>
      <c r="AD203" s="620"/>
    </row>
    <row r="204" spans="5:30" ht="21" customHeight="1" x14ac:dyDescent="0.25">
      <c r="E204" s="2351"/>
      <c r="F204" s="2627">
        <f t="shared" si="7"/>
        <v>11</v>
      </c>
      <c r="G204" s="2401" t="str">
        <f>IF(OR(H204="",ISERROR(INDEX(Altele!X:X,MATCH(H204,Altele!Y:Y,0),))=TRUE),"",INDEX(Altele!X:X,MATCH(H204,Altele!Y:Y,0),))</f>
        <v/>
      </c>
      <c r="H204" s="2383"/>
      <c r="I204" s="2381"/>
      <c r="J204" s="2319"/>
      <c r="K204" s="2318"/>
      <c r="L204" s="2318"/>
      <c r="M204" s="2320"/>
      <c r="N204" s="2268"/>
      <c r="O204" s="2268"/>
      <c r="P204" s="2277"/>
      <c r="Q204" s="2268"/>
      <c r="R204" s="2268"/>
      <c r="S204" s="2268"/>
      <c r="T204" s="2268"/>
      <c r="U204" s="2268"/>
      <c r="V204" s="2279"/>
      <c r="W204" s="2268"/>
      <c r="X204" s="2268"/>
      <c r="Y204" s="2268"/>
      <c r="Z204" s="2268"/>
      <c r="AA204" s="2268"/>
      <c r="AB204" s="2268"/>
      <c r="AC204" s="620"/>
      <c r="AD204" s="620"/>
    </row>
    <row r="205" spans="5:30" ht="21" customHeight="1" x14ac:dyDescent="0.25">
      <c r="E205" s="2351"/>
      <c r="F205" s="2627">
        <f t="shared" si="7"/>
        <v>12</v>
      </c>
      <c r="G205" s="2401" t="str">
        <f>IF(OR(H205="",ISERROR(INDEX(Altele!X:X,MATCH(H205,Altele!Y:Y,0),))=TRUE),"",INDEX(Altele!X:X,MATCH(H205,Altele!Y:Y,0),))</f>
        <v/>
      </c>
      <c r="H205" s="2383"/>
      <c r="I205" s="2381"/>
      <c r="J205" s="2319"/>
      <c r="K205" s="2318"/>
      <c r="L205" s="2318"/>
      <c r="M205" s="2320"/>
      <c r="N205" s="2268"/>
      <c r="O205" s="2268"/>
      <c r="P205" s="2277"/>
      <c r="Q205" s="2268"/>
      <c r="R205" s="2268"/>
      <c r="S205" s="2268"/>
      <c r="T205" s="2268"/>
      <c r="U205" s="2268"/>
      <c r="V205" s="2279"/>
      <c r="W205" s="2268"/>
      <c r="X205" s="2268"/>
      <c r="Y205" s="2268"/>
      <c r="Z205" s="2268"/>
      <c r="AA205" s="2268"/>
      <c r="AB205" s="2268"/>
      <c r="AC205" s="620"/>
      <c r="AD205" s="620"/>
    </row>
    <row r="206" spans="5:30" ht="21" customHeight="1" x14ac:dyDescent="0.25">
      <c r="E206" s="2351"/>
      <c r="F206" s="2627">
        <f t="shared" si="7"/>
        <v>13</v>
      </c>
      <c r="G206" s="2401" t="str">
        <f>IF(OR(H206="",ISERROR(INDEX(Altele!X:X,MATCH(H206,Altele!Y:Y,0),))=TRUE),"",INDEX(Altele!X:X,MATCH(H206,Altele!Y:Y,0),))</f>
        <v/>
      </c>
      <c r="H206" s="2383"/>
      <c r="I206" s="2381"/>
      <c r="J206" s="2319"/>
      <c r="K206" s="2318"/>
      <c r="L206" s="2318"/>
      <c r="M206" s="2320"/>
      <c r="N206" s="2268"/>
      <c r="O206" s="2268"/>
      <c r="P206" s="2277"/>
      <c r="Q206" s="2268"/>
      <c r="R206" s="2268"/>
      <c r="S206" s="2268"/>
      <c r="T206" s="2268"/>
      <c r="U206" s="2268"/>
      <c r="V206" s="2279"/>
      <c r="W206" s="2268"/>
      <c r="X206" s="2268"/>
      <c r="Y206" s="2268"/>
      <c r="Z206" s="2268"/>
      <c r="AA206" s="2268"/>
      <c r="AB206" s="2268"/>
      <c r="AC206" s="620"/>
      <c r="AD206" s="620"/>
    </row>
    <row r="207" spans="5:30" ht="21" customHeight="1" x14ac:dyDescent="0.25">
      <c r="E207" s="2351"/>
      <c r="F207" s="2627">
        <f t="shared" si="7"/>
        <v>14</v>
      </c>
      <c r="G207" s="2401" t="str">
        <f>IF(OR(H207="",ISERROR(INDEX(Altele!X:X,MATCH(H207,Altele!Y:Y,0),))=TRUE),"",INDEX(Altele!X:X,MATCH(H207,Altele!Y:Y,0),))</f>
        <v/>
      </c>
      <c r="H207" s="2383"/>
      <c r="I207" s="2381"/>
      <c r="J207" s="2319"/>
      <c r="K207" s="2318"/>
      <c r="L207" s="2318"/>
      <c r="M207" s="2320"/>
      <c r="N207" s="2268"/>
      <c r="O207" s="2268"/>
      <c r="P207" s="2277"/>
      <c r="Q207" s="2268"/>
      <c r="R207" s="2268"/>
      <c r="S207" s="2268"/>
      <c r="T207" s="2268"/>
      <c r="U207" s="2268"/>
      <c r="V207" s="2279"/>
      <c r="W207" s="2268"/>
      <c r="X207" s="2268"/>
      <c r="Y207" s="2268"/>
      <c r="Z207" s="2268"/>
      <c r="AA207" s="2268"/>
      <c r="AB207" s="2268"/>
      <c r="AC207" s="620"/>
      <c r="AD207" s="620"/>
    </row>
    <row r="208" spans="5:30" ht="21" customHeight="1" x14ac:dyDescent="0.25">
      <c r="E208" s="2351"/>
      <c r="F208" s="2627">
        <f t="shared" si="7"/>
        <v>15</v>
      </c>
      <c r="G208" s="2401" t="str">
        <f>IF(OR(H208="",ISERROR(INDEX(Altele!X:X,MATCH(H208,Altele!Y:Y,0),))=TRUE),"",INDEX(Altele!X:X,MATCH(H208,Altele!Y:Y,0),))</f>
        <v/>
      </c>
      <c r="H208" s="2383"/>
      <c r="I208" s="2381"/>
      <c r="J208" s="2319"/>
      <c r="K208" s="2318"/>
      <c r="L208" s="2318"/>
      <c r="M208" s="2320"/>
      <c r="N208" s="2268"/>
      <c r="O208" s="2268"/>
      <c r="P208" s="2277"/>
      <c r="Q208" s="2268"/>
      <c r="R208" s="2268"/>
      <c r="S208" s="2268"/>
      <c r="T208" s="2268"/>
      <c r="U208" s="2268"/>
      <c r="V208" s="2279"/>
      <c r="W208" s="2268"/>
      <c r="X208" s="2268"/>
      <c r="Y208" s="2268"/>
      <c r="Z208" s="2268"/>
      <c r="AA208" s="2268"/>
      <c r="AB208" s="2268"/>
      <c r="AC208" s="620"/>
      <c r="AD208" s="620"/>
    </row>
    <row r="209" spans="5:30" ht="21" customHeight="1" x14ac:dyDescent="0.25">
      <c r="E209" s="2351"/>
      <c r="F209" s="2627">
        <f t="shared" si="7"/>
        <v>16</v>
      </c>
      <c r="G209" s="2401" t="str">
        <f>IF(OR(H209="",ISERROR(INDEX(Altele!X:X,MATCH(H209,Altele!Y:Y,0),))=TRUE),"",INDEX(Altele!X:X,MATCH(H209,Altele!Y:Y,0),))</f>
        <v/>
      </c>
      <c r="H209" s="2383"/>
      <c r="I209" s="2381"/>
      <c r="J209" s="2319"/>
      <c r="K209" s="2318"/>
      <c r="L209" s="2318"/>
      <c r="M209" s="2320"/>
      <c r="N209" s="2268"/>
      <c r="O209" s="2268"/>
      <c r="P209" s="2277"/>
      <c r="Q209" s="2268"/>
      <c r="R209" s="2268"/>
      <c r="S209" s="2268"/>
      <c r="T209" s="2268"/>
      <c r="U209" s="2268"/>
      <c r="V209" s="2279"/>
      <c r="W209" s="2268"/>
      <c r="X209" s="2268"/>
      <c r="Y209" s="2268"/>
      <c r="Z209" s="2268"/>
      <c r="AA209" s="2268"/>
      <c r="AB209" s="2268"/>
      <c r="AC209" s="620"/>
      <c r="AD209" s="620"/>
    </row>
    <row r="210" spans="5:30" ht="21" customHeight="1" x14ac:dyDescent="0.25">
      <c r="E210" s="2351"/>
      <c r="F210" s="2627">
        <f t="shared" si="7"/>
        <v>17</v>
      </c>
      <c r="G210" s="2401" t="str">
        <f>IF(OR(H210="",ISERROR(INDEX(Altele!X:X,MATCH(H210,Altele!Y:Y,0),))=TRUE),"",INDEX(Altele!X:X,MATCH(H210,Altele!Y:Y,0),))</f>
        <v/>
      </c>
      <c r="H210" s="2383"/>
      <c r="I210" s="2381"/>
      <c r="J210" s="2319"/>
      <c r="K210" s="2318"/>
      <c r="L210" s="2318"/>
      <c r="M210" s="2320"/>
      <c r="N210" s="2268"/>
      <c r="O210" s="2268"/>
      <c r="P210" s="2277"/>
      <c r="Q210" s="2268"/>
      <c r="R210" s="2268"/>
      <c r="S210" s="2268"/>
      <c r="T210" s="2268"/>
      <c r="U210" s="2268"/>
      <c r="V210" s="2279"/>
      <c r="W210" s="2268"/>
      <c r="X210" s="2268"/>
      <c r="Y210" s="2268"/>
      <c r="Z210" s="2268"/>
      <c r="AA210" s="2268"/>
      <c r="AB210" s="2268"/>
      <c r="AC210" s="620"/>
      <c r="AD210" s="620"/>
    </row>
    <row r="211" spans="5:30" ht="21" customHeight="1" x14ac:dyDescent="0.25">
      <c r="E211" s="2351"/>
      <c r="F211" s="2627">
        <f t="shared" si="7"/>
        <v>18</v>
      </c>
      <c r="G211" s="2401" t="str">
        <f>IF(OR(H211="",ISERROR(INDEX(Altele!X:X,MATCH(H211,Altele!Y:Y,0),))=TRUE),"",INDEX(Altele!X:X,MATCH(H211,Altele!Y:Y,0),))</f>
        <v/>
      </c>
      <c r="H211" s="2383"/>
      <c r="I211" s="2381"/>
      <c r="J211" s="2319"/>
      <c r="K211" s="2318"/>
      <c r="L211" s="2318"/>
      <c r="M211" s="2320"/>
      <c r="N211" s="2268"/>
      <c r="O211" s="2268"/>
      <c r="P211" s="2277"/>
      <c r="Q211" s="2268"/>
      <c r="R211" s="2268"/>
      <c r="S211" s="2268"/>
      <c r="T211" s="2268"/>
      <c r="U211" s="2268"/>
      <c r="V211" s="2279"/>
      <c r="W211" s="2268"/>
      <c r="X211" s="2268"/>
      <c r="Y211" s="2268"/>
      <c r="Z211" s="2268"/>
      <c r="AA211" s="2268"/>
      <c r="AB211" s="2268"/>
      <c r="AC211" s="620"/>
      <c r="AD211" s="620"/>
    </row>
    <row r="212" spans="5:30" ht="21" customHeight="1" x14ac:dyDescent="0.25">
      <c r="E212" s="2351"/>
      <c r="F212" s="2627">
        <f t="shared" si="7"/>
        <v>19</v>
      </c>
      <c r="G212" s="2401" t="str">
        <f>IF(OR(H212="",ISERROR(INDEX(Altele!X:X,MATCH(H212,Altele!Y:Y,0),))=TRUE),"",INDEX(Altele!X:X,MATCH(H212,Altele!Y:Y,0),))</f>
        <v/>
      </c>
      <c r="H212" s="2383"/>
      <c r="I212" s="2381"/>
      <c r="J212" s="2319"/>
      <c r="K212" s="2318"/>
      <c r="L212" s="2318"/>
      <c r="M212" s="2320"/>
      <c r="N212" s="2268"/>
      <c r="O212" s="2268"/>
      <c r="P212" s="2277"/>
      <c r="Q212" s="2268"/>
      <c r="R212" s="2268"/>
      <c r="S212" s="2268"/>
      <c r="T212" s="2268"/>
      <c r="U212" s="2268"/>
      <c r="V212" s="2279"/>
      <c r="W212" s="2268"/>
      <c r="X212" s="2268"/>
      <c r="Y212" s="2268"/>
      <c r="Z212" s="2268"/>
      <c r="AA212" s="2268"/>
      <c r="AB212" s="2268"/>
      <c r="AC212" s="620"/>
      <c r="AD212" s="620"/>
    </row>
    <row r="213" spans="5:30" ht="21" customHeight="1" x14ac:dyDescent="0.25">
      <c r="E213" s="2351"/>
      <c r="F213" s="2627">
        <f t="shared" si="7"/>
        <v>20</v>
      </c>
      <c r="G213" s="2401" t="str">
        <f>IF(OR(H213="",ISERROR(INDEX(Altele!X:X,MATCH(H213,Altele!Y:Y,0),))=TRUE),"",INDEX(Altele!X:X,MATCH(H213,Altele!Y:Y,0),))</f>
        <v/>
      </c>
      <c r="H213" s="2383"/>
      <c r="I213" s="2381"/>
      <c r="J213" s="2319"/>
      <c r="K213" s="2318"/>
      <c r="L213" s="2318"/>
      <c r="M213" s="2320"/>
      <c r="N213" s="2268"/>
      <c r="O213" s="2268"/>
      <c r="P213" s="2277"/>
      <c r="Q213" s="2268"/>
      <c r="R213" s="2268"/>
      <c r="S213" s="2268"/>
      <c r="T213" s="2268"/>
      <c r="U213" s="2268"/>
      <c r="V213" s="2279"/>
      <c r="W213" s="2268"/>
      <c r="X213" s="2268"/>
      <c r="Y213" s="2268"/>
      <c r="Z213" s="2268"/>
      <c r="AA213" s="2268"/>
      <c r="AB213" s="2268"/>
      <c r="AC213" s="620"/>
      <c r="AD213" s="620"/>
    </row>
    <row r="214" spans="5:30" ht="21" customHeight="1" x14ac:dyDescent="0.25">
      <c r="E214" s="2351"/>
      <c r="F214" s="2627">
        <f t="shared" si="7"/>
        <v>21</v>
      </c>
      <c r="G214" s="2401" t="str">
        <f>IF(OR(H214="",ISERROR(INDEX(Altele!X:X,MATCH(H214,Altele!Y:Y,0),))=TRUE),"",INDEX(Altele!X:X,MATCH(H214,Altele!Y:Y,0),))</f>
        <v/>
      </c>
      <c r="H214" s="2383"/>
      <c r="I214" s="2381"/>
      <c r="J214" s="2319"/>
      <c r="K214" s="2318"/>
      <c r="L214" s="2318"/>
      <c r="M214" s="2320"/>
      <c r="N214" s="2268"/>
      <c r="O214" s="2268"/>
      <c r="P214" s="2277"/>
      <c r="Q214" s="2268"/>
      <c r="R214" s="2268"/>
      <c r="S214" s="2268"/>
      <c r="T214" s="2268"/>
      <c r="U214" s="2268"/>
      <c r="V214" s="2279"/>
      <c r="W214" s="2268"/>
      <c r="X214" s="2268"/>
      <c r="Y214" s="2268"/>
      <c r="Z214" s="2268"/>
      <c r="AA214" s="2268"/>
      <c r="AB214" s="2268"/>
      <c r="AC214" s="620"/>
      <c r="AD214" s="620"/>
    </row>
    <row r="215" spans="5:30" ht="21" customHeight="1" x14ac:dyDescent="0.25">
      <c r="E215" s="2351"/>
      <c r="F215" s="2627">
        <f t="shared" si="7"/>
        <v>22</v>
      </c>
      <c r="G215" s="2401" t="str">
        <f>IF(OR(H215="",ISERROR(INDEX(Altele!X:X,MATCH(H215,Altele!Y:Y,0),))=TRUE),"",INDEX(Altele!X:X,MATCH(H215,Altele!Y:Y,0),))</f>
        <v/>
      </c>
      <c r="H215" s="2383"/>
      <c r="I215" s="2381"/>
      <c r="J215" s="2319"/>
      <c r="K215" s="2318"/>
      <c r="L215" s="2318"/>
      <c r="M215" s="2320"/>
      <c r="N215" s="2268"/>
      <c r="O215" s="2268"/>
      <c r="P215" s="2277"/>
      <c r="Q215" s="2268"/>
      <c r="R215" s="2268"/>
      <c r="S215" s="2268"/>
      <c r="T215" s="2268"/>
      <c r="U215" s="2268"/>
      <c r="V215" s="2279"/>
      <c r="W215" s="2268"/>
      <c r="X215" s="2268"/>
      <c r="Y215" s="2268"/>
      <c r="Z215" s="2268"/>
      <c r="AA215" s="2268"/>
      <c r="AB215" s="2268"/>
      <c r="AC215" s="620"/>
      <c r="AD215" s="620"/>
    </row>
    <row r="216" spans="5:30" ht="21" customHeight="1" x14ac:dyDescent="0.25">
      <c r="E216" s="2351"/>
      <c r="F216" s="2627">
        <f t="shared" si="7"/>
        <v>23</v>
      </c>
      <c r="G216" s="2401" t="str">
        <f>IF(OR(H216="",ISERROR(INDEX(Altele!X:X,MATCH(H216,Altele!Y:Y,0),))=TRUE),"",INDEX(Altele!X:X,MATCH(H216,Altele!Y:Y,0),))</f>
        <v/>
      </c>
      <c r="H216" s="2383"/>
      <c r="I216" s="2381"/>
      <c r="J216" s="2319"/>
      <c r="K216" s="2318"/>
      <c r="L216" s="2318"/>
      <c r="M216" s="2320"/>
      <c r="N216" s="2268"/>
      <c r="O216" s="2268"/>
      <c r="P216" s="2277"/>
      <c r="Q216" s="2268"/>
      <c r="R216" s="2268"/>
      <c r="S216" s="2268"/>
      <c r="T216" s="2268"/>
      <c r="U216" s="2268"/>
      <c r="V216" s="2279"/>
      <c r="W216" s="2268"/>
      <c r="X216" s="2268"/>
      <c r="Y216" s="2268"/>
      <c r="Z216" s="2268"/>
      <c r="AA216" s="2268"/>
      <c r="AB216" s="2268"/>
      <c r="AC216" s="620"/>
      <c r="AD216" s="620"/>
    </row>
    <row r="217" spans="5:30" ht="21" customHeight="1" x14ac:dyDescent="0.25">
      <c r="E217" s="2351"/>
      <c r="F217" s="2627">
        <f t="shared" si="7"/>
        <v>24</v>
      </c>
      <c r="G217" s="2401" t="str">
        <f>IF(OR(H217="",ISERROR(INDEX(Altele!X:X,MATCH(H217,Altele!Y:Y,0),))=TRUE),"",INDEX(Altele!X:X,MATCH(H217,Altele!Y:Y,0),))</f>
        <v/>
      </c>
      <c r="H217" s="2383"/>
      <c r="I217" s="2381"/>
      <c r="J217" s="2319"/>
      <c r="K217" s="2318"/>
      <c r="L217" s="2318"/>
      <c r="M217" s="2320"/>
      <c r="N217" s="2268"/>
      <c r="O217" s="2268"/>
      <c r="P217" s="2277"/>
      <c r="Q217" s="2268"/>
      <c r="R217" s="2268"/>
      <c r="S217" s="2268"/>
      <c r="T217" s="2268"/>
      <c r="U217" s="2268"/>
      <c r="V217" s="2279"/>
      <c r="W217" s="2268"/>
      <c r="X217" s="2268"/>
      <c r="Y217" s="2268"/>
      <c r="Z217" s="2268"/>
      <c r="AA217" s="2268"/>
      <c r="AB217" s="2268"/>
      <c r="AC217" s="620"/>
      <c r="AD217" s="620"/>
    </row>
    <row r="218" spans="5:30" ht="21" customHeight="1" x14ac:dyDescent="0.25">
      <c r="E218" s="2351"/>
      <c r="F218" s="2627">
        <f t="shared" si="7"/>
        <v>25</v>
      </c>
      <c r="G218" s="2401" t="str">
        <f>IF(OR(H218="",ISERROR(INDEX(Altele!X:X,MATCH(H218,Altele!Y:Y,0),))=TRUE),"",INDEX(Altele!X:X,MATCH(H218,Altele!Y:Y,0),))</f>
        <v/>
      </c>
      <c r="H218" s="2383"/>
      <c r="I218" s="2381"/>
      <c r="J218" s="2319"/>
      <c r="K218" s="2318"/>
      <c r="L218" s="2318"/>
      <c r="M218" s="2320"/>
      <c r="N218" s="2268"/>
      <c r="O218" s="2268"/>
      <c r="P218" s="2277"/>
      <c r="Q218" s="2268"/>
      <c r="R218" s="2268"/>
      <c r="S218" s="2268"/>
      <c r="T218" s="2268"/>
      <c r="U218" s="2268"/>
      <c r="V218" s="2279"/>
      <c r="W218" s="2268"/>
      <c r="X218" s="2268"/>
      <c r="Y218" s="2268"/>
      <c r="Z218" s="2268"/>
      <c r="AA218" s="2268"/>
      <c r="AB218" s="2268"/>
      <c r="AC218" s="620"/>
      <c r="AD218" s="620"/>
    </row>
    <row r="219" spans="5:30" ht="21" customHeight="1" x14ac:dyDescent="0.25">
      <c r="E219" s="2351"/>
      <c r="F219" s="2627">
        <f t="shared" si="7"/>
        <v>26</v>
      </c>
      <c r="G219" s="2401" t="str">
        <f>IF(OR(H219="",ISERROR(INDEX(Altele!X:X,MATCH(H219,Altele!Y:Y,0),))=TRUE),"",INDEX(Altele!X:X,MATCH(H219,Altele!Y:Y,0),))</f>
        <v/>
      </c>
      <c r="H219" s="2383"/>
      <c r="I219" s="2381"/>
      <c r="J219" s="2319"/>
      <c r="K219" s="2318"/>
      <c r="L219" s="2318"/>
      <c r="M219" s="2320"/>
      <c r="N219" s="2268"/>
      <c r="O219" s="2268"/>
      <c r="P219" s="2277"/>
      <c r="Q219" s="2268"/>
      <c r="R219" s="2268"/>
      <c r="S219" s="2268"/>
      <c r="T219" s="2268"/>
      <c r="U219" s="2268"/>
      <c r="V219" s="2279"/>
      <c r="W219" s="2268"/>
      <c r="X219" s="2268"/>
      <c r="Y219" s="2268"/>
      <c r="Z219" s="2268"/>
      <c r="AA219" s="2268"/>
      <c r="AB219" s="2268"/>
      <c r="AC219" s="620"/>
      <c r="AD219" s="620"/>
    </row>
    <row r="220" spans="5:30" ht="21" customHeight="1" x14ac:dyDescent="0.25">
      <c r="E220" s="2351"/>
      <c r="F220" s="2627">
        <f t="shared" si="7"/>
        <v>27</v>
      </c>
      <c r="G220" s="2401" t="str">
        <f>IF(OR(H220="",ISERROR(INDEX(Altele!X:X,MATCH(H220,Altele!Y:Y,0),))=TRUE),"",INDEX(Altele!X:X,MATCH(H220,Altele!Y:Y,0),))</f>
        <v/>
      </c>
      <c r="H220" s="2383"/>
      <c r="I220" s="2381"/>
      <c r="J220" s="2319"/>
      <c r="K220" s="2318"/>
      <c r="L220" s="2318"/>
      <c r="M220" s="2320"/>
      <c r="N220" s="2268"/>
      <c r="O220" s="2268"/>
      <c r="P220" s="2277"/>
      <c r="Q220" s="2268"/>
      <c r="R220" s="2268"/>
      <c r="S220" s="2268"/>
      <c r="T220" s="2268"/>
      <c r="U220" s="2268"/>
      <c r="V220" s="2279"/>
      <c r="W220" s="2268"/>
      <c r="X220" s="2268"/>
      <c r="Y220" s="2268"/>
      <c r="Z220" s="2268"/>
      <c r="AA220" s="2268"/>
      <c r="AB220" s="2268"/>
      <c r="AC220" s="620"/>
      <c r="AD220" s="620"/>
    </row>
    <row r="221" spans="5:30" ht="21" customHeight="1" x14ac:dyDescent="0.25">
      <c r="E221" s="2351"/>
      <c r="F221" s="2627">
        <f t="shared" si="7"/>
        <v>28</v>
      </c>
      <c r="G221" s="2401" t="str">
        <f>IF(OR(H221="",ISERROR(INDEX(Altele!X:X,MATCH(H221,Altele!Y:Y,0),))=TRUE),"",INDEX(Altele!X:X,MATCH(H221,Altele!Y:Y,0),))</f>
        <v/>
      </c>
      <c r="H221" s="2383"/>
      <c r="I221" s="2381"/>
      <c r="J221" s="2319"/>
      <c r="K221" s="2318"/>
      <c r="L221" s="2318"/>
      <c r="M221" s="2320"/>
      <c r="N221" s="2268"/>
      <c r="O221" s="2268"/>
      <c r="P221" s="2277"/>
      <c r="Q221" s="2268"/>
      <c r="R221" s="2268"/>
      <c r="S221" s="2268"/>
      <c r="T221" s="2268"/>
      <c r="U221" s="2268"/>
      <c r="V221" s="2279"/>
      <c r="W221" s="2268"/>
      <c r="X221" s="2268"/>
      <c r="Y221" s="2268"/>
      <c r="Z221" s="2268"/>
      <c r="AA221" s="2268"/>
      <c r="AB221" s="2268"/>
      <c r="AC221" s="620"/>
      <c r="AD221" s="620"/>
    </row>
    <row r="222" spans="5:30" ht="21" customHeight="1" x14ac:dyDescent="0.25">
      <c r="E222" s="2351"/>
      <c r="F222" s="2627">
        <f t="shared" si="7"/>
        <v>29</v>
      </c>
      <c r="G222" s="2401" t="str">
        <f>IF(OR(H222="",ISERROR(INDEX(Altele!X:X,MATCH(H222,Altele!Y:Y,0),))=TRUE),"",INDEX(Altele!X:X,MATCH(H222,Altele!Y:Y,0),))</f>
        <v/>
      </c>
      <c r="H222" s="2383"/>
      <c r="I222" s="2381"/>
      <c r="J222" s="2319"/>
      <c r="K222" s="2318"/>
      <c r="L222" s="2318"/>
      <c r="M222" s="2320"/>
      <c r="N222" s="2268"/>
      <c r="O222" s="2268"/>
      <c r="P222" s="2277"/>
      <c r="Q222" s="2268"/>
      <c r="R222" s="2268"/>
      <c r="S222" s="2268"/>
      <c r="T222" s="2268"/>
      <c r="U222" s="2268"/>
      <c r="V222" s="2279"/>
      <c r="W222" s="2268"/>
      <c r="X222" s="2268"/>
      <c r="Y222" s="2268"/>
      <c r="Z222" s="2268"/>
      <c r="AA222" s="2268"/>
      <c r="AB222" s="2268"/>
      <c r="AC222" s="620"/>
      <c r="AD222" s="620"/>
    </row>
    <row r="223" spans="5:30" ht="21" customHeight="1" x14ac:dyDescent="0.25">
      <c r="E223" s="2351"/>
      <c r="F223" s="2627">
        <f t="shared" si="7"/>
        <v>30</v>
      </c>
      <c r="G223" s="2401" t="str">
        <f>IF(OR(H223="",ISERROR(INDEX(Altele!X:X,MATCH(H223,Altele!Y:Y,0),))=TRUE),"",INDEX(Altele!X:X,MATCH(H223,Altele!Y:Y,0),))</f>
        <v/>
      </c>
      <c r="H223" s="2383"/>
      <c r="I223" s="2381"/>
      <c r="J223" s="2319"/>
      <c r="K223" s="2318"/>
      <c r="L223" s="2318"/>
      <c r="M223" s="2320"/>
      <c r="N223" s="2268"/>
      <c r="O223" s="2268"/>
      <c r="P223" s="2277"/>
      <c r="Q223" s="2268"/>
      <c r="R223" s="2268"/>
      <c r="S223" s="2268"/>
      <c r="T223" s="2268"/>
      <c r="U223" s="2268"/>
      <c r="V223" s="2279"/>
      <c r="W223" s="2268"/>
      <c r="X223" s="2268"/>
      <c r="Y223" s="2268"/>
      <c r="Z223" s="2268"/>
      <c r="AA223" s="2268"/>
      <c r="AB223" s="2268"/>
      <c r="AC223" s="620"/>
      <c r="AD223" s="620"/>
    </row>
    <row r="224" spans="5:30" ht="21" customHeight="1" x14ac:dyDescent="0.25">
      <c r="E224" s="2351"/>
      <c r="F224" s="2627">
        <f t="shared" si="7"/>
        <v>31</v>
      </c>
      <c r="G224" s="2401" t="str">
        <f>IF(OR(H224="",ISERROR(INDEX(Altele!X:X,MATCH(H224,Altele!Y:Y,0),))=TRUE),"",INDEX(Altele!X:X,MATCH(H224,Altele!Y:Y,0),))</f>
        <v/>
      </c>
      <c r="H224" s="2383"/>
      <c r="I224" s="2381"/>
      <c r="J224" s="2319"/>
      <c r="K224" s="2318"/>
      <c r="L224" s="2318"/>
      <c r="M224" s="2320"/>
      <c r="N224" s="2268"/>
      <c r="O224" s="2268"/>
      <c r="P224" s="2277"/>
      <c r="Q224" s="2268"/>
      <c r="R224" s="2268"/>
      <c r="S224" s="2268"/>
      <c r="T224" s="2268"/>
      <c r="U224" s="2268"/>
      <c r="V224" s="2279"/>
      <c r="W224" s="2268"/>
      <c r="X224" s="2268"/>
      <c r="Y224" s="2268"/>
      <c r="Z224" s="2268"/>
      <c r="AA224" s="2268"/>
      <c r="AB224" s="2268"/>
      <c r="AC224" s="620"/>
      <c r="AD224" s="620"/>
    </row>
    <row r="225" spans="4:30" ht="21" customHeight="1" x14ac:dyDescent="0.25">
      <c r="E225" s="2351"/>
      <c r="F225" s="2627">
        <f t="shared" si="7"/>
        <v>32</v>
      </c>
      <c r="G225" s="2401" t="str">
        <f>IF(OR(H225="",ISERROR(INDEX(Altele!X:X,MATCH(H225,Altele!Y:Y,0),))=TRUE),"",INDEX(Altele!X:X,MATCH(H225,Altele!Y:Y,0),))</f>
        <v/>
      </c>
      <c r="H225" s="2383"/>
      <c r="I225" s="2381"/>
      <c r="J225" s="2319"/>
      <c r="K225" s="2318"/>
      <c r="L225" s="2318"/>
      <c r="M225" s="2320"/>
      <c r="N225" s="2268"/>
      <c r="O225" s="2268"/>
      <c r="P225" s="2277"/>
      <c r="Q225" s="2268"/>
      <c r="R225" s="2268"/>
      <c r="S225" s="2268"/>
      <c r="T225" s="2268"/>
      <c r="U225" s="2268"/>
      <c r="V225" s="2279"/>
      <c r="W225" s="2268"/>
      <c r="X225" s="2268"/>
      <c r="Y225" s="2268"/>
      <c r="Z225" s="2268"/>
      <c r="AA225" s="2268"/>
      <c r="AB225" s="2268"/>
      <c r="AC225" s="620"/>
      <c r="AD225" s="620"/>
    </row>
    <row r="226" spans="4:30" ht="21" customHeight="1" x14ac:dyDescent="0.25">
      <c r="E226" s="2351"/>
      <c r="F226" s="2627">
        <f t="shared" si="7"/>
        <v>33</v>
      </c>
      <c r="G226" s="2401" t="str">
        <f>IF(OR(H226="",ISERROR(INDEX(Altele!X:X,MATCH(H226,Altele!Y:Y,0),))=TRUE),"",INDEX(Altele!X:X,MATCH(H226,Altele!Y:Y,0),))</f>
        <v/>
      </c>
      <c r="H226" s="2383"/>
      <c r="I226" s="2381"/>
      <c r="J226" s="2319"/>
      <c r="K226" s="2318"/>
      <c r="L226" s="2318"/>
      <c r="M226" s="2320"/>
      <c r="N226" s="2268"/>
      <c r="O226" s="2268"/>
      <c r="P226" s="2277"/>
      <c r="Q226" s="2268"/>
      <c r="R226" s="2268"/>
      <c r="S226" s="2268"/>
      <c r="T226" s="2268"/>
      <c r="U226" s="2268"/>
      <c r="V226" s="2279"/>
      <c r="W226" s="2268"/>
      <c r="X226" s="2268"/>
      <c r="Y226" s="2268"/>
      <c r="Z226" s="2268"/>
      <c r="AA226" s="2268"/>
      <c r="AB226" s="2268"/>
      <c r="AC226" s="620"/>
      <c r="AD226" s="620"/>
    </row>
    <row r="227" spans="4:30" ht="21" customHeight="1" x14ac:dyDescent="0.25">
      <c r="E227" s="2351"/>
      <c r="F227" s="2627">
        <f t="shared" si="7"/>
        <v>34</v>
      </c>
      <c r="G227" s="2401" t="str">
        <f>IF(OR(H227="",ISERROR(INDEX(Altele!X:X,MATCH(H227,Altele!Y:Y,0),))=TRUE),"",INDEX(Altele!X:X,MATCH(H227,Altele!Y:Y,0),))</f>
        <v/>
      </c>
      <c r="H227" s="2383"/>
      <c r="I227" s="2381"/>
      <c r="J227" s="2319"/>
      <c r="K227" s="2318"/>
      <c r="L227" s="2318"/>
      <c r="M227" s="2320"/>
      <c r="N227" s="2268"/>
      <c r="O227" s="2268"/>
      <c r="P227" s="2277"/>
      <c r="Q227" s="2268"/>
      <c r="R227" s="2268"/>
      <c r="S227" s="2268"/>
      <c r="T227" s="2268"/>
      <c r="U227" s="2268"/>
      <c r="V227" s="2279"/>
      <c r="W227" s="2268"/>
      <c r="X227" s="2268"/>
      <c r="Y227" s="2268"/>
      <c r="Z227" s="2268"/>
      <c r="AA227" s="2268"/>
      <c r="AB227" s="2268"/>
      <c r="AC227" s="620"/>
      <c r="AD227" s="620"/>
    </row>
    <row r="228" spans="4:30" ht="21" customHeight="1" x14ac:dyDescent="0.25">
      <c r="E228" s="2351"/>
      <c r="F228" s="2627">
        <f t="shared" ref="F228:F235" si="8">F227+1</f>
        <v>35</v>
      </c>
      <c r="G228" s="2401" t="str">
        <f>IF(OR(H228="",ISERROR(INDEX(Altele!X:X,MATCH(H228,Altele!Y:Y,0),))=TRUE),"",INDEX(Altele!X:X,MATCH(H228,Altele!Y:Y,0),))</f>
        <v/>
      </c>
      <c r="H228" s="2383"/>
      <c r="I228" s="2381"/>
      <c r="J228" s="2319"/>
      <c r="K228" s="2318"/>
      <c r="L228" s="2318"/>
      <c r="M228" s="2320"/>
      <c r="N228" s="2268"/>
      <c r="O228" s="2268"/>
      <c r="P228" s="2277"/>
      <c r="Q228" s="2268"/>
      <c r="R228" s="2268"/>
      <c r="S228" s="2268"/>
      <c r="T228" s="2268"/>
      <c r="U228" s="2268"/>
      <c r="V228" s="2279"/>
      <c r="W228" s="2268"/>
      <c r="X228" s="2268"/>
      <c r="Y228" s="2268"/>
      <c r="Z228" s="2268"/>
      <c r="AA228" s="2268"/>
      <c r="AB228" s="2268"/>
      <c r="AC228" s="620"/>
      <c r="AD228" s="620"/>
    </row>
    <row r="229" spans="4:30" ht="21" customHeight="1" x14ac:dyDescent="0.25">
      <c r="E229" s="2351"/>
      <c r="F229" s="2627">
        <f t="shared" si="8"/>
        <v>36</v>
      </c>
      <c r="G229" s="2401" t="str">
        <f>IF(OR(H229="",ISERROR(INDEX(Altele!X:X,MATCH(H229,Altele!Y:Y,0),))=TRUE),"",INDEX(Altele!X:X,MATCH(H229,Altele!Y:Y,0),))</f>
        <v/>
      </c>
      <c r="H229" s="2383"/>
      <c r="I229" s="2381"/>
      <c r="J229" s="2319"/>
      <c r="K229" s="2318"/>
      <c r="L229" s="2318"/>
      <c r="M229" s="2320"/>
      <c r="N229" s="2268"/>
      <c r="O229" s="2268"/>
      <c r="P229" s="2277"/>
      <c r="Q229" s="2268"/>
      <c r="R229" s="2268"/>
      <c r="S229" s="2268"/>
      <c r="T229" s="2268"/>
      <c r="U229" s="2268"/>
      <c r="V229" s="2279"/>
      <c r="W229" s="2268"/>
      <c r="X229" s="2268"/>
      <c r="Y229" s="2268"/>
      <c r="Z229" s="2268"/>
      <c r="AA229" s="2268"/>
      <c r="AB229" s="2268"/>
      <c r="AC229" s="620"/>
      <c r="AD229" s="620"/>
    </row>
    <row r="230" spans="4:30" ht="21" customHeight="1" x14ac:dyDescent="0.25">
      <c r="E230" s="2351"/>
      <c r="F230" s="2627">
        <f t="shared" si="8"/>
        <v>37</v>
      </c>
      <c r="G230" s="2401" t="str">
        <f>IF(OR(H230="",ISERROR(INDEX(Altele!X:X,MATCH(H230,Altele!Y:Y,0),))=TRUE),"",INDEX(Altele!X:X,MATCH(H230,Altele!Y:Y,0),))</f>
        <v/>
      </c>
      <c r="H230" s="2383"/>
      <c r="I230" s="2381"/>
      <c r="J230" s="2319"/>
      <c r="K230" s="2318"/>
      <c r="L230" s="2318"/>
      <c r="M230" s="2320"/>
      <c r="N230" s="2268"/>
      <c r="O230" s="2268"/>
      <c r="P230" s="2277"/>
      <c r="Q230" s="2268"/>
      <c r="R230" s="2268"/>
      <c r="S230" s="2268"/>
      <c r="T230" s="2268"/>
      <c r="U230" s="2268"/>
      <c r="V230" s="2279"/>
      <c r="W230" s="2268"/>
      <c r="X230" s="2268"/>
      <c r="Y230" s="2268"/>
      <c r="Z230" s="2268"/>
      <c r="AA230" s="2268"/>
      <c r="AB230" s="2268"/>
      <c r="AC230" s="620"/>
      <c r="AD230" s="620"/>
    </row>
    <row r="231" spans="4:30" ht="21" customHeight="1" x14ac:dyDescent="0.25">
      <c r="E231" s="2351"/>
      <c r="F231" s="2627">
        <f t="shared" si="8"/>
        <v>38</v>
      </c>
      <c r="G231" s="2401" t="str">
        <f>IF(OR(H231="",ISERROR(INDEX(Altele!X:X,MATCH(H231,Altele!Y:Y,0),))=TRUE),"",INDEX(Altele!X:X,MATCH(H231,Altele!Y:Y,0),))</f>
        <v/>
      </c>
      <c r="H231" s="2382"/>
      <c r="I231" s="314"/>
      <c r="J231" s="2321"/>
      <c r="K231" s="2322"/>
      <c r="L231" s="2322"/>
      <c r="M231" s="2277"/>
      <c r="N231" s="2268"/>
      <c r="O231" s="2268"/>
      <c r="P231" s="2277"/>
      <c r="Q231" s="2268"/>
      <c r="R231" s="2268"/>
      <c r="S231" s="2268"/>
      <c r="T231" s="2268"/>
      <c r="U231" s="2268"/>
      <c r="V231" s="2279"/>
      <c r="W231" s="2268"/>
      <c r="X231" s="2268"/>
      <c r="Y231" s="2268"/>
      <c r="Z231" s="2268"/>
      <c r="AA231" s="2268"/>
      <c r="AB231" s="2268"/>
      <c r="AC231" s="620"/>
      <c r="AD231" s="620"/>
    </row>
    <row r="232" spans="4:30" ht="21" customHeight="1" x14ac:dyDescent="0.25">
      <c r="E232" s="2351"/>
      <c r="F232" s="2627">
        <f t="shared" si="8"/>
        <v>39</v>
      </c>
      <c r="G232" s="2401" t="str">
        <f>IF(OR(H232="",ISERROR(INDEX(Altele!X:X,MATCH(H232,Altele!Y:Y,0),))=TRUE),"",INDEX(Altele!X:X,MATCH(H232,Altele!Y:Y,0),))</f>
        <v/>
      </c>
      <c r="H232" s="2382"/>
      <c r="I232" s="314"/>
      <c r="J232" s="2321"/>
      <c r="K232" s="2322"/>
      <c r="L232" s="2322"/>
      <c r="M232" s="2277"/>
      <c r="N232" s="2268"/>
      <c r="O232" s="2268"/>
      <c r="P232" s="2277"/>
      <c r="Q232" s="2268"/>
      <c r="R232" s="2268"/>
      <c r="S232" s="2268"/>
      <c r="T232" s="2268"/>
      <c r="U232" s="2268"/>
      <c r="V232" s="2279"/>
      <c r="W232" s="2268"/>
      <c r="X232" s="2268"/>
      <c r="Y232" s="2268"/>
      <c r="Z232" s="2268"/>
      <c r="AA232" s="2268"/>
      <c r="AB232" s="2268"/>
      <c r="AC232" s="620"/>
      <c r="AD232" s="620"/>
    </row>
    <row r="233" spans="4:30" ht="21" customHeight="1" x14ac:dyDescent="0.25">
      <c r="E233" s="2351"/>
      <c r="F233" s="2627">
        <f t="shared" si="8"/>
        <v>40</v>
      </c>
      <c r="G233" s="2401" t="str">
        <f>IF(OR(H233="",ISERROR(INDEX(Altele!X:X,MATCH(H233,Altele!Y:Y,0),))=TRUE),"",INDEX(Altele!X:X,MATCH(H233,Altele!Y:Y,0),))</f>
        <v/>
      </c>
      <c r="H233" s="2382"/>
      <c r="I233" s="314"/>
      <c r="J233" s="2321"/>
      <c r="K233" s="2322"/>
      <c r="L233" s="2322"/>
      <c r="M233" s="2277"/>
      <c r="N233" s="2268"/>
      <c r="O233" s="2268"/>
      <c r="P233" s="2277"/>
      <c r="Q233" s="2268"/>
      <c r="R233" s="2268"/>
      <c r="S233" s="2268"/>
      <c r="T233" s="2268"/>
      <c r="U233" s="2268"/>
      <c r="V233" s="2279"/>
      <c r="W233" s="2268"/>
      <c r="X233" s="2268"/>
      <c r="Y233" s="2268"/>
      <c r="Z233" s="2268"/>
      <c r="AA233" s="2268"/>
      <c r="AB233" s="2268"/>
      <c r="AC233" s="620"/>
      <c r="AD233" s="620"/>
    </row>
    <row r="234" spans="4:30" ht="21" customHeight="1" x14ac:dyDescent="0.25">
      <c r="E234" s="2351"/>
      <c r="F234" s="2627">
        <f t="shared" si="8"/>
        <v>41</v>
      </c>
      <c r="G234" s="2401" t="str">
        <f>IF(OR(H234="",ISERROR(INDEX(Altele!X:X,MATCH(H234,Altele!Y:Y,0),))=TRUE),"",INDEX(Altele!X:X,MATCH(H234,Altele!Y:Y,0),))</f>
        <v/>
      </c>
      <c r="H234" s="2382"/>
      <c r="I234" s="314"/>
      <c r="J234" s="2321"/>
      <c r="K234" s="2322"/>
      <c r="L234" s="2322"/>
      <c r="M234" s="2277"/>
      <c r="N234" s="2268"/>
      <c r="O234" s="2268"/>
      <c r="P234" s="2277"/>
      <c r="Q234" s="2268"/>
      <c r="R234" s="2268"/>
      <c r="S234" s="2268"/>
      <c r="T234" s="2268"/>
      <c r="U234" s="2268"/>
      <c r="V234" s="2279"/>
      <c r="W234" s="2268"/>
      <c r="X234" s="2268"/>
      <c r="Y234" s="2268"/>
      <c r="Z234" s="2268"/>
      <c r="AA234" s="2268"/>
      <c r="AB234" s="2268"/>
      <c r="AC234" s="620"/>
      <c r="AD234" s="620"/>
    </row>
    <row r="235" spans="4:30" ht="21" customHeight="1" x14ac:dyDescent="0.25">
      <c r="E235" s="2351"/>
      <c r="F235" s="2627">
        <f t="shared" si="8"/>
        <v>42</v>
      </c>
      <c r="G235" s="2401" t="str">
        <f>IF(OR(H235="",ISERROR(INDEX(Altele!X:X,MATCH(H235,Altele!Y:Y,0),))=TRUE),"",INDEX(Altele!X:X,MATCH(H235,Altele!Y:Y,0),))</f>
        <v/>
      </c>
      <c r="H235" s="2382"/>
      <c r="I235" s="314"/>
      <c r="J235" s="2321"/>
      <c r="K235" s="2322"/>
      <c r="L235" s="2322"/>
      <c r="M235" s="2277"/>
      <c r="N235" s="2268"/>
      <c r="O235" s="2268"/>
      <c r="P235" s="2277"/>
      <c r="Q235" s="2268"/>
      <c r="R235" s="2268"/>
      <c r="S235" s="2268"/>
      <c r="T235" s="2268"/>
      <c r="U235" s="2268"/>
      <c r="V235" s="2279"/>
      <c r="W235" s="2268"/>
      <c r="X235" s="2268"/>
      <c r="Y235" s="2268"/>
      <c r="Z235" s="2268"/>
      <c r="AA235" s="2268"/>
      <c r="AB235" s="2268"/>
      <c r="AC235" s="620"/>
      <c r="AD235" s="620"/>
    </row>
    <row r="236" spans="4:30" ht="21" customHeight="1" thickBot="1" x14ac:dyDescent="0.3">
      <c r="E236" s="2243"/>
      <c r="F236" s="2628">
        <f>F235+1</f>
        <v>43</v>
      </c>
      <c r="G236" s="2402" t="str">
        <f>IF(OR(H236="",ISERROR(INDEX(Altele!X:X,MATCH(H236,Altele!Y:Y,0),))=TRUE),"",INDEX(Altele!X:X,MATCH(H236,Altele!Y:Y,0),))</f>
        <v/>
      </c>
      <c r="H236" s="2384"/>
      <c r="I236" s="317"/>
      <c r="J236" s="2321"/>
      <c r="M236" s="2262"/>
      <c r="N236" s="2268"/>
      <c r="O236" s="2268"/>
      <c r="P236" s="2277"/>
      <c r="Q236" s="2268"/>
      <c r="R236" s="2268"/>
      <c r="S236" s="2268"/>
      <c r="T236" s="2268"/>
      <c r="U236" s="2268"/>
      <c r="V236" s="2279"/>
      <c r="W236" s="2268"/>
      <c r="X236" s="2268"/>
      <c r="Y236" s="2268"/>
      <c r="Z236" s="2268"/>
      <c r="AA236" s="2268"/>
      <c r="AB236" s="2268"/>
      <c r="AC236" s="620"/>
      <c r="AD236" s="620"/>
    </row>
    <row r="237" spans="4:30" ht="16.5" customHeight="1" x14ac:dyDescent="0.25">
      <c r="D237" s="2308"/>
      <c r="E237" s="2307" t="s">
        <v>11439</v>
      </c>
      <c r="F237" s="2314"/>
      <c r="G237" s="2268"/>
      <c r="H237" s="2268"/>
      <c r="I237" s="2268"/>
      <c r="J237" s="2277"/>
      <c r="K237" s="2268"/>
      <c r="L237" s="2268"/>
      <c r="M237" s="2277"/>
      <c r="N237" s="2268"/>
      <c r="O237" s="2268"/>
      <c r="P237" s="2268"/>
      <c r="Q237" s="2268"/>
      <c r="R237" s="2268"/>
      <c r="S237" s="2268"/>
      <c r="T237" s="2268"/>
      <c r="U237" s="2268"/>
      <c r="V237" s="2279"/>
      <c r="W237" s="2268"/>
      <c r="X237" s="2268"/>
      <c r="Y237" s="2268"/>
      <c r="Z237" s="2268"/>
      <c r="AA237" s="2268"/>
      <c r="AB237" s="2268"/>
      <c r="AC237" s="620"/>
      <c r="AD237" s="620"/>
    </row>
    <row r="238" spans="4:30" x14ac:dyDescent="0.25">
      <c r="E238" s="2309" t="s">
        <v>11440</v>
      </c>
      <c r="F238" s="2268"/>
      <c r="G238" s="2268"/>
      <c r="H238" s="2268"/>
      <c r="I238" s="2268"/>
      <c r="J238" s="2277"/>
      <c r="K238" s="2268"/>
      <c r="L238" s="2268"/>
      <c r="M238" s="2277"/>
      <c r="N238" s="2268"/>
      <c r="O238" s="2268"/>
      <c r="P238" s="2268"/>
      <c r="Q238" s="2268"/>
      <c r="R238" s="2268"/>
      <c r="S238" s="2268"/>
      <c r="T238" s="2268"/>
      <c r="U238" s="2268"/>
      <c r="V238" s="2279"/>
      <c r="W238" s="2268"/>
      <c r="X238" s="2268"/>
      <c r="Y238" s="2268"/>
      <c r="Z238" s="2268"/>
      <c r="AA238" s="2268"/>
      <c r="AB238" s="2268"/>
      <c r="AC238" s="620"/>
      <c r="AD238" s="620"/>
    </row>
    <row r="239" spans="4:30" hidden="1" x14ac:dyDescent="0.25">
      <c r="E239" s="2268"/>
      <c r="F239" s="2268"/>
      <c r="G239" s="2268"/>
      <c r="H239" s="2268"/>
      <c r="I239" s="2268"/>
      <c r="J239" s="2277"/>
      <c r="K239" s="2268"/>
      <c r="L239" s="2268"/>
      <c r="M239" s="2277"/>
      <c r="N239" s="2268"/>
      <c r="O239" s="2268"/>
      <c r="P239" s="2268"/>
      <c r="Q239" s="2268"/>
      <c r="R239" s="2268"/>
      <c r="S239" s="2268"/>
      <c r="T239" s="2268"/>
      <c r="U239" s="2268"/>
      <c r="V239" s="2279"/>
      <c r="W239" s="2268"/>
      <c r="X239" s="2268"/>
      <c r="Y239" s="2268"/>
      <c r="Z239" s="2268"/>
      <c r="AA239" s="2268"/>
      <c r="AB239" s="2268"/>
      <c r="AC239" s="620"/>
      <c r="AD239" s="620"/>
    </row>
    <row r="240" spans="4:30" hidden="1" x14ac:dyDescent="0.25">
      <c r="E240" s="2268"/>
      <c r="F240" s="2268"/>
      <c r="G240" s="2268"/>
      <c r="H240" s="2268"/>
      <c r="I240" s="2268"/>
      <c r="J240" s="2277"/>
      <c r="K240" s="2268"/>
      <c r="L240" s="2268"/>
      <c r="M240" s="2277"/>
      <c r="N240" s="2268"/>
      <c r="O240" s="2268"/>
      <c r="P240" s="2268"/>
      <c r="Q240" s="2268"/>
      <c r="R240" s="2268"/>
      <c r="S240" s="2268"/>
      <c r="T240" s="2268"/>
      <c r="U240" s="2268"/>
      <c r="V240" s="2279"/>
      <c r="W240" s="2268"/>
      <c r="X240" s="2268"/>
      <c r="Y240" s="2268"/>
      <c r="Z240" s="2268"/>
      <c r="AA240" s="2268"/>
      <c r="AB240" s="2268"/>
      <c r="AC240" s="620"/>
      <c r="AD240" s="620"/>
    </row>
    <row r="241" spans="3:30" ht="30" customHeight="1" x14ac:dyDescent="0.25">
      <c r="E241" s="2268"/>
      <c r="F241" s="2268"/>
      <c r="G241" s="2268"/>
      <c r="H241" s="2268"/>
      <c r="I241" s="2268"/>
      <c r="J241" s="2277"/>
      <c r="K241" s="2268"/>
      <c r="L241" s="2268"/>
      <c r="M241" s="2277"/>
      <c r="N241" s="2268"/>
      <c r="O241" s="2268"/>
      <c r="P241" s="2268"/>
      <c r="Q241" s="2268"/>
      <c r="R241" s="2268"/>
      <c r="S241" s="2268"/>
      <c r="T241" s="2268"/>
      <c r="U241" s="2268"/>
      <c r="V241" s="2279"/>
      <c r="W241" s="2268"/>
      <c r="X241" s="2268"/>
      <c r="Y241" s="2268"/>
      <c r="Z241" s="2268"/>
      <c r="AA241" s="2268"/>
      <c r="AB241" s="2268"/>
      <c r="AC241" s="620"/>
      <c r="AD241" s="620"/>
    </row>
    <row r="242" spans="3:30" ht="30" customHeight="1" x14ac:dyDescent="0.25">
      <c r="E242" s="439" t="s">
        <v>11325</v>
      </c>
      <c r="F242" s="856"/>
      <c r="G242" s="820"/>
      <c r="H242" s="2268"/>
      <c r="I242" s="2268"/>
      <c r="J242" s="2277"/>
      <c r="K242" s="2268"/>
      <c r="L242" s="2268"/>
      <c r="M242" s="2277"/>
      <c r="N242" s="2268"/>
      <c r="O242" s="2268"/>
      <c r="P242" s="2268"/>
      <c r="Q242" s="2268"/>
      <c r="R242" s="2268"/>
      <c r="S242" s="2268"/>
      <c r="T242" s="2268"/>
      <c r="U242" s="2268"/>
      <c r="V242" s="2279"/>
      <c r="W242" s="2268"/>
      <c r="X242" s="2268"/>
      <c r="Y242" s="2268"/>
      <c r="Z242" s="2268"/>
      <c r="AA242" s="2268"/>
      <c r="AB242" s="2268"/>
      <c r="AC242" s="620"/>
      <c r="AD242" s="620"/>
    </row>
    <row r="243" spans="3:30" ht="15.75" thickBot="1" x14ac:dyDescent="0.3">
      <c r="E243" s="449"/>
      <c r="F243" s="807"/>
      <c r="G243" s="857" t="s">
        <v>5119</v>
      </c>
      <c r="H243" s="2268"/>
      <c r="I243" s="2268"/>
      <c r="J243" s="2277"/>
      <c r="K243" s="2268"/>
      <c r="L243" s="2268"/>
      <c r="M243" s="2277"/>
      <c r="N243" s="2268"/>
      <c r="O243" s="2268"/>
      <c r="P243" s="2268"/>
      <c r="Q243" s="2268"/>
      <c r="R243" s="2268"/>
      <c r="S243" s="2268"/>
      <c r="T243" s="2268"/>
      <c r="U243" s="2268"/>
      <c r="V243" s="2279"/>
      <c r="W243" s="2268"/>
      <c r="X243" s="2268"/>
      <c r="Y243" s="2268"/>
      <c r="Z243" s="2268"/>
      <c r="AA243" s="2268"/>
      <c r="AB243" s="2268"/>
      <c r="AC243" s="620"/>
      <c r="AD243" s="620"/>
    </row>
    <row r="244" spans="3:30" ht="30" customHeight="1" x14ac:dyDescent="0.25">
      <c r="E244" s="2298" t="s">
        <v>9393</v>
      </c>
      <c r="F244" s="734" t="s">
        <v>5080</v>
      </c>
      <c r="G244" s="853" t="s">
        <v>44</v>
      </c>
      <c r="H244" s="2268"/>
      <c r="I244" s="2268"/>
      <c r="J244" s="2277"/>
      <c r="K244" s="2268"/>
      <c r="L244" s="2268"/>
      <c r="M244" s="2277"/>
      <c r="N244" s="2268"/>
      <c r="O244" s="2268"/>
      <c r="P244" s="2268"/>
      <c r="Q244" s="2268"/>
      <c r="R244" s="2268"/>
      <c r="S244" s="2268"/>
      <c r="T244" s="2268"/>
      <c r="U244" s="2268"/>
      <c r="V244" s="2279"/>
      <c r="W244" s="2268"/>
      <c r="X244" s="2268"/>
      <c r="Y244" s="2268"/>
      <c r="Z244" s="2268"/>
      <c r="AA244" s="2268"/>
      <c r="AB244" s="2268"/>
      <c r="AC244" s="620"/>
      <c r="AD244" s="620"/>
    </row>
    <row r="245" spans="3:30" ht="15.75" thickBot="1" x14ac:dyDescent="0.3">
      <c r="E245" s="465" t="s">
        <v>9542</v>
      </c>
      <c r="F245" s="536" t="s">
        <v>11294</v>
      </c>
      <c r="G245" s="1321">
        <v>1</v>
      </c>
      <c r="H245" s="2268"/>
      <c r="I245" s="2268"/>
      <c r="J245" s="2277"/>
      <c r="K245" s="2268"/>
      <c r="L245" s="2268"/>
      <c r="M245" s="2277"/>
      <c r="N245" s="2268"/>
      <c r="O245" s="2268"/>
      <c r="P245" s="2268"/>
      <c r="Q245" s="2268"/>
      <c r="R245" s="2268"/>
      <c r="S245" s="2268"/>
      <c r="T245" s="2268"/>
      <c r="U245" s="2268"/>
      <c r="V245" s="2279"/>
      <c r="W245" s="2268"/>
      <c r="X245" s="2268"/>
      <c r="Y245" s="2268"/>
      <c r="Z245" s="2268"/>
      <c r="AA245" s="2268"/>
      <c r="AB245" s="2268"/>
      <c r="AC245" s="620"/>
      <c r="AD245" s="620"/>
    </row>
    <row r="246" spans="3:30" ht="21" customHeight="1" x14ac:dyDescent="0.25">
      <c r="E246" s="2299" t="s">
        <v>379</v>
      </c>
      <c r="F246" s="2621">
        <v>1</v>
      </c>
      <c r="G246" s="1335"/>
      <c r="H246" s="2268"/>
      <c r="I246" s="2268"/>
      <c r="J246" s="2277"/>
      <c r="K246" s="2268"/>
      <c r="L246" s="2268"/>
      <c r="M246" s="2277"/>
      <c r="N246" s="2268"/>
      <c r="O246" s="2268"/>
      <c r="P246" s="2268"/>
      <c r="Q246" s="2268"/>
      <c r="R246" s="2268"/>
      <c r="S246" s="2268"/>
      <c r="T246" s="2268"/>
      <c r="U246" s="2268"/>
      <c r="V246" s="2279"/>
      <c r="W246" s="2268"/>
      <c r="X246" s="2268"/>
      <c r="Y246" s="2268"/>
      <c r="Z246" s="2268"/>
      <c r="AA246" s="2268"/>
      <c r="AB246" s="2268"/>
      <c r="AC246" s="620"/>
      <c r="AD246" s="620"/>
    </row>
    <row r="247" spans="3:30" ht="21" customHeight="1" thickBot="1" x14ac:dyDescent="0.3">
      <c r="E247" s="2641" t="s">
        <v>380</v>
      </c>
      <c r="F247" s="2629">
        <v>2</v>
      </c>
      <c r="G247" s="1336"/>
      <c r="H247" s="2268"/>
      <c r="I247" s="2268"/>
      <c r="J247" s="2277"/>
      <c r="K247" s="2268"/>
      <c r="L247" s="2268"/>
      <c r="M247" s="2277"/>
      <c r="N247" s="2268"/>
      <c r="O247" s="2268"/>
      <c r="P247" s="2268"/>
      <c r="Q247" s="2268"/>
      <c r="R247" s="2268"/>
      <c r="S247" s="2268"/>
      <c r="T247" s="2268"/>
      <c r="U247" s="2268"/>
      <c r="V247" s="2279"/>
      <c r="W247" s="2268"/>
      <c r="X247" s="2268"/>
      <c r="Y247" s="2268"/>
      <c r="Z247" s="2268"/>
      <c r="AA247" s="2268"/>
      <c r="AB247" s="2268"/>
      <c r="AC247" s="620"/>
      <c r="AD247" s="620"/>
    </row>
    <row r="248" spans="3:30" x14ac:dyDescent="0.25">
      <c r="C248" s="2267"/>
      <c r="D248" s="2267"/>
      <c r="E248" s="2276"/>
      <c r="F248" s="2268"/>
      <c r="G248" s="2268"/>
      <c r="H248" s="2268"/>
      <c r="I248" s="2268"/>
      <c r="J248" s="2277"/>
      <c r="K248" s="2268"/>
      <c r="L248" s="2268"/>
      <c r="M248" s="2277"/>
      <c r="N248" s="2268"/>
      <c r="O248" s="2268"/>
      <c r="P248" s="2268"/>
      <c r="Q248" s="2268"/>
      <c r="R248" s="2268"/>
      <c r="S248" s="2268"/>
      <c r="T248" s="2268"/>
      <c r="U248" s="2268"/>
      <c r="V248" s="2279"/>
      <c r="W248" s="2268"/>
      <c r="X248" s="2268"/>
      <c r="Y248" s="2268"/>
      <c r="Z248" s="2268"/>
      <c r="AA248" s="2268"/>
      <c r="AB248" s="2268"/>
      <c r="AC248" s="620"/>
      <c r="AD248" s="620"/>
    </row>
    <row r="249" spans="3:30" hidden="1" x14ac:dyDescent="0.25">
      <c r="E249" s="2268"/>
      <c r="F249" s="2268"/>
      <c r="G249" s="2268"/>
      <c r="H249" s="2268"/>
      <c r="I249" s="2268"/>
      <c r="J249" s="2277"/>
      <c r="K249" s="2268"/>
      <c r="L249" s="2268"/>
      <c r="M249" s="2277"/>
      <c r="N249" s="2268"/>
      <c r="O249" s="2268"/>
      <c r="P249" s="2268"/>
      <c r="Q249" s="2268"/>
      <c r="R249" s="2268"/>
      <c r="S249" s="2268"/>
      <c r="T249" s="2268"/>
      <c r="U249" s="2268"/>
      <c r="V249" s="2279"/>
      <c r="W249" s="2268"/>
      <c r="X249" s="2268"/>
      <c r="Y249" s="2268"/>
      <c r="Z249" s="2268"/>
      <c r="AA249" s="2268"/>
      <c r="AB249" s="2268"/>
      <c r="AC249" s="620"/>
      <c r="AD249" s="620"/>
    </row>
    <row r="250" spans="3:30" hidden="1" x14ac:dyDescent="0.25">
      <c r="E250" s="2268"/>
      <c r="F250" s="2268"/>
      <c r="G250" s="2268"/>
      <c r="H250" s="2268"/>
      <c r="I250" s="2268"/>
      <c r="J250" s="2277"/>
      <c r="K250" s="2268"/>
      <c r="L250" s="2268"/>
      <c r="M250" s="2277"/>
      <c r="N250" s="2268"/>
      <c r="O250" s="2268"/>
      <c r="P250" s="2268"/>
      <c r="Q250" s="2268"/>
      <c r="R250" s="2268"/>
      <c r="S250" s="2268"/>
      <c r="T250" s="2268"/>
      <c r="U250" s="2268"/>
      <c r="V250" s="2279"/>
      <c r="W250" s="2268"/>
      <c r="X250" s="2268"/>
      <c r="Y250" s="2268"/>
      <c r="Z250" s="2268"/>
      <c r="AA250" s="2268"/>
      <c r="AB250" s="2268"/>
      <c r="AC250" s="620"/>
      <c r="AD250" s="620"/>
    </row>
    <row r="251" spans="3:30" hidden="1" x14ac:dyDescent="0.25">
      <c r="E251" s="2268"/>
      <c r="F251" s="2268"/>
      <c r="G251" s="2268"/>
      <c r="H251" s="2268"/>
      <c r="I251" s="2268"/>
      <c r="J251" s="2277"/>
      <c r="K251" s="2268"/>
      <c r="L251" s="2268"/>
      <c r="M251" s="2277"/>
      <c r="N251" s="2268"/>
      <c r="O251" s="2268"/>
      <c r="P251" s="2268"/>
      <c r="Q251" s="2268"/>
      <c r="R251" s="2268"/>
      <c r="S251" s="2268"/>
      <c r="T251" s="2268"/>
      <c r="U251" s="2268"/>
      <c r="V251" s="2279"/>
      <c r="W251" s="2268"/>
      <c r="X251" s="2268"/>
      <c r="Y251" s="2268"/>
      <c r="Z251" s="2268"/>
      <c r="AA251" s="2268"/>
      <c r="AB251" s="2268"/>
      <c r="AC251" s="620"/>
      <c r="AD251" s="620"/>
    </row>
    <row r="252" spans="3:30" hidden="1" x14ac:dyDescent="0.25">
      <c r="E252" s="2268"/>
      <c r="F252" s="2268"/>
      <c r="G252" s="2268"/>
      <c r="H252" s="2268"/>
      <c r="I252" s="2268"/>
      <c r="J252" s="2277"/>
      <c r="K252" s="2268"/>
      <c r="L252" s="2268"/>
      <c r="M252" s="2277"/>
      <c r="N252" s="2268"/>
      <c r="O252" s="2268"/>
      <c r="P252" s="2268"/>
      <c r="Q252" s="2268"/>
      <c r="R252" s="2268"/>
      <c r="S252" s="2268"/>
      <c r="T252" s="2268"/>
      <c r="U252" s="2268"/>
      <c r="V252" s="2279"/>
      <c r="W252" s="2268"/>
      <c r="X252" s="2268"/>
      <c r="Y252" s="2268"/>
      <c r="Z252" s="2268"/>
      <c r="AA252" s="2268"/>
      <c r="AB252" s="2268"/>
      <c r="AC252" s="620"/>
      <c r="AD252" s="620"/>
    </row>
    <row r="253" spans="3:30" ht="30" customHeight="1" x14ac:dyDescent="0.25">
      <c r="E253" s="2268"/>
      <c r="F253" s="2268"/>
      <c r="G253" s="2268"/>
      <c r="H253" s="2268"/>
      <c r="I253" s="2268"/>
      <c r="J253" s="2277"/>
      <c r="K253" s="2268"/>
      <c r="L253" s="2268"/>
      <c r="M253" s="2277"/>
      <c r="N253" s="2268"/>
      <c r="O253" s="2268"/>
      <c r="P253" s="2268"/>
      <c r="Q253" s="2268"/>
      <c r="R253" s="2268"/>
      <c r="S253" s="2268"/>
      <c r="T253" s="2268"/>
      <c r="U253" s="2268"/>
      <c r="V253" s="2279"/>
      <c r="W253" s="2268"/>
      <c r="X253" s="2268"/>
      <c r="Y253" s="2268"/>
      <c r="Z253" s="2268"/>
      <c r="AA253" s="2268"/>
      <c r="AB253" s="2268"/>
      <c r="AC253" s="620"/>
      <c r="AD253" s="620"/>
    </row>
    <row r="254" spans="3:30" ht="75" customHeight="1" x14ac:dyDescent="0.25">
      <c r="E254" s="3331" t="str">
        <f>"9.  În cursul exercițiului financiar încheiat pentru anul "&amp;'II.1-3'!H5&amp;" activele imobilizate (corporale și necorporale) au suferit modificări datorate următoarelor situații?"</f>
        <v>9.  În cursul exercițiului financiar încheiat pentru anul 2023 activele imobilizate (corporale și necorporale) au suferit modificări datorate următoarelor situații?</v>
      </c>
      <c r="F254" s="3332"/>
      <c r="G254" s="3333"/>
      <c r="H254" s="2310"/>
      <c r="I254" s="2311"/>
      <c r="J254" s="2311"/>
      <c r="K254" s="2312"/>
      <c r="L254" s="2311"/>
      <c r="M254" s="2268"/>
      <c r="N254" s="2277"/>
      <c r="O254" s="2268"/>
      <c r="P254" s="2268"/>
      <c r="Q254" s="2268"/>
      <c r="R254" s="2268"/>
      <c r="S254" s="2268"/>
      <c r="T254" s="2268"/>
      <c r="U254" s="2268"/>
      <c r="V254" s="2279"/>
      <c r="W254" s="2268"/>
      <c r="X254" s="2268"/>
      <c r="Y254" s="2268"/>
      <c r="Z254" s="2268"/>
      <c r="AA254" s="2268"/>
      <c r="AB254" s="2268"/>
      <c r="AC254" s="620"/>
      <c r="AD254" s="620"/>
    </row>
    <row r="255" spans="3:30" ht="15.75" thickBot="1" x14ac:dyDescent="0.3">
      <c r="E255" s="449"/>
      <c r="F255" s="807"/>
      <c r="G255" s="857"/>
      <c r="H255" s="2268"/>
      <c r="I255" s="2268"/>
      <c r="J255" s="2277"/>
      <c r="K255" s="2268"/>
      <c r="L255" s="2268"/>
      <c r="M255" s="2277"/>
      <c r="N255" s="2268"/>
      <c r="O255" s="2268"/>
      <c r="P255" s="2268"/>
      <c r="Q255" s="2268"/>
      <c r="R255" s="2268"/>
      <c r="S255" s="2268"/>
      <c r="T255" s="2268"/>
      <c r="U255" s="2268"/>
      <c r="V255" s="2279"/>
      <c r="W255" s="2268"/>
      <c r="X255" s="2268"/>
      <c r="Y255" s="2268"/>
      <c r="Z255" s="2268"/>
      <c r="AA255" s="2268"/>
      <c r="AB255" s="2268"/>
      <c r="AC255" s="620"/>
      <c r="AD255" s="620"/>
    </row>
    <row r="256" spans="3:30" ht="30" customHeight="1" x14ac:dyDescent="0.25">
      <c r="E256" s="2298" t="s">
        <v>9393</v>
      </c>
      <c r="F256" s="734" t="s">
        <v>5080</v>
      </c>
      <c r="G256" s="853" t="s">
        <v>44</v>
      </c>
      <c r="H256" s="2268"/>
      <c r="I256" s="2268"/>
      <c r="J256" s="2277"/>
      <c r="K256" s="2268"/>
      <c r="L256" s="2268"/>
      <c r="M256" s="2277"/>
      <c r="N256" s="2268"/>
      <c r="O256" s="2268"/>
      <c r="P256" s="2268"/>
      <c r="Q256" s="2268"/>
      <c r="R256" s="2268"/>
      <c r="S256" s="2268"/>
      <c r="T256" s="2268"/>
      <c r="U256" s="2268"/>
      <c r="V256" s="2279"/>
      <c r="W256" s="2268"/>
      <c r="X256" s="2268"/>
      <c r="Y256" s="2268"/>
      <c r="Z256" s="2268"/>
      <c r="AA256" s="2268"/>
      <c r="AB256" s="2268"/>
      <c r="AC256" s="620"/>
      <c r="AD256" s="620"/>
    </row>
    <row r="257" spans="5:30" ht="15.75" thickBot="1" x14ac:dyDescent="0.3">
      <c r="E257" s="465" t="s">
        <v>9542</v>
      </c>
      <c r="F257" s="536" t="s">
        <v>11294</v>
      </c>
      <c r="G257" s="1321">
        <v>1</v>
      </c>
      <c r="H257" s="2268"/>
      <c r="I257" s="2268"/>
      <c r="J257" s="2277"/>
      <c r="K257" s="2268"/>
      <c r="L257" s="2268"/>
      <c r="M257" s="2277"/>
      <c r="N257" s="2268"/>
      <c r="O257" s="2268"/>
      <c r="P257" s="2268"/>
      <c r="Q257" s="2268"/>
      <c r="R257" s="2268"/>
      <c r="S257" s="2268"/>
      <c r="T257" s="2268"/>
      <c r="U257" s="2268"/>
      <c r="V257" s="2279"/>
      <c r="W257" s="2268"/>
      <c r="X257" s="2268"/>
      <c r="Y257" s="2268"/>
      <c r="Z257" s="2268"/>
      <c r="AA257" s="2268"/>
      <c r="AB257" s="2268"/>
      <c r="AC257" s="620"/>
      <c r="AD257" s="620"/>
    </row>
    <row r="258" spans="5:30" ht="20.100000000000001" customHeight="1" x14ac:dyDescent="0.25">
      <c r="E258" s="2244" t="s">
        <v>11438</v>
      </c>
      <c r="F258" s="2627">
        <v>1</v>
      </c>
      <c r="G258" s="858"/>
      <c r="H258" s="2313"/>
      <c r="I258" s="2268"/>
      <c r="J258" s="2268"/>
      <c r="K258" s="2277"/>
      <c r="L258" s="2268"/>
      <c r="M258" s="2268"/>
      <c r="N258" s="2277"/>
      <c r="O258" s="2268"/>
      <c r="P258" s="2268"/>
      <c r="Q258" s="2268"/>
      <c r="R258" s="2268"/>
      <c r="S258" s="2268"/>
      <c r="T258" s="2268"/>
      <c r="U258" s="2268"/>
      <c r="V258" s="2279"/>
      <c r="W258" s="2268"/>
      <c r="X258" s="2268"/>
      <c r="Y258" s="2268"/>
      <c r="Z258" s="2268"/>
      <c r="AA258" s="2268"/>
      <c r="AB258" s="2268"/>
      <c r="AC258" s="815" t="s">
        <v>11373</v>
      </c>
      <c r="AD258" s="946">
        <v>2</v>
      </c>
    </row>
    <row r="259" spans="5:30" ht="20.100000000000001" customHeight="1" x14ac:dyDescent="0.25">
      <c r="E259" s="2246" t="s">
        <v>11371</v>
      </c>
      <c r="F259" s="2627">
        <v>2</v>
      </c>
      <c r="G259" s="859"/>
      <c r="H259" s="2313"/>
      <c r="I259" s="2268"/>
      <c r="J259" s="2268"/>
      <c r="K259" s="2277"/>
      <c r="L259" s="2268"/>
      <c r="M259" s="2268"/>
      <c r="N259" s="2277"/>
      <c r="O259" s="2268"/>
      <c r="P259" s="2268"/>
      <c r="Q259" s="2268"/>
      <c r="R259" s="2268"/>
      <c r="S259" s="2268"/>
      <c r="T259" s="2268"/>
      <c r="U259" s="2268"/>
      <c r="V259" s="2279"/>
      <c r="W259" s="2268"/>
      <c r="X259" s="2268"/>
      <c r="Y259" s="2268"/>
      <c r="Z259" s="2268"/>
      <c r="AA259" s="2268"/>
      <c r="AB259" s="2268"/>
      <c r="AC259" s="815" t="s">
        <v>11374</v>
      </c>
      <c r="AD259" s="946">
        <v>2</v>
      </c>
    </row>
    <row r="260" spans="5:30" ht="20.100000000000001" customHeight="1" thickBot="1" x14ac:dyDescent="0.3">
      <c r="E260" s="2247" t="s">
        <v>11372</v>
      </c>
      <c r="F260" s="2628">
        <v>3</v>
      </c>
      <c r="G260" s="860"/>
      <c r="H260" s="2313"/>
      <c r="I260" s="2268"/>
      <c r="J260" s="2268"/>
      <c r="K260" s="2277"/>
      <c r="L260" s="2268"/>
      <c r="M260" s="2268"/>
      <c r="N260" s="2277"/>
      <c r="O260" s="2268"/>
      <c r="P260" s="2268"/>
      <c r="Q260" s="2268"/>
      <c r="R260" s="2268"/>
      <c r="S260" s="2268"/>
      <c r="T260" s="2268"/>
      <c r="U260" s="2268"/>
      <c r="V260" s="2279"/>
      <c r="W260" s="2268"/>
      <c r="X260" s="2268"/>
      <c r="Y260" s="2268"/>
      <c r="Z260" s="2268"/>
      <c r="AA260" s="2268"/>
      <c r="AB260" s="2268"/>
      <c r="AC260" s="815" t="s">
        <v>11375</v>
      </c>
      <c r="AD260" s="946">
        <v>2</v>
      </c>
    </row>
    <row r="261" spans="5:30" x14ac:dyDescent="0.25">
      <c r="E261" s="2268"/>
      <c r="F261" s="2273"/>
      <c r="G261" s="2268"/>
      <c r="H261" s="2268"/>
      <c r="I261" s="2268"/>
      <c r="J261" s="2277"/>
      <c r="K261" s="2268"/>
      <c r="L261" s="2268"/>
      <c r="M261" s="2277"/>
      <c r="N261" s="2268"/>
      <c r="O261" s="2268"/>
      <c r="P261" s="2268"/>
      <c r="Q261" s="2268"/>
      <c r="R261" s="2268"/>
      <c r="S261" s="2268"/>
      <c r="T261" s="2268"/>
      <c r="U261" s="2268"/>
      <c r="V261" s="2279"/>
      <c r="W261" s="2268"/>
      <c r="X261" s="2268"/>
      <c r="Y261" s="2268"/>
      <c r="Z261" s="2268"/>
      <c r="AA261" s="2268"/>
      <c r="AB261" s="2268"/>
      <c r="AC261" s="620"/>
      <c r="AD261" s="620"/>
    </row>
    <row r="262" spans="5:30" x14ac:dyDescent="0.25">
      <c r="E262" s="2268"/>
      <c r="F262" s="2273"/>
      <c r="G262" s="2268"/>
      <c r="H262" s="2268"/>
      <c r="I262" s="2268"/>
      <c r="J262" s="2277"/>
      <c r="K262" s="2268"/>
      <c r="L262" s="2268"/>
      <c r="M262" s="2277"/>
      <c r="N262" s="2268"/>
      <c r="O262" s="2268"/>
      <c r="P262" s="2268"/>
      <c r="Q262" s="2268"/>
      <c r="R262" s="2268"/>
      <c r="S262" s="2268"/>
      <c r="T262" s="2268"/>
      <c r="U262" s="2268"/>
      <c r="V262" s="2279"/>
      <c r="W262" s="2268"/>
      <c r="X262" s="2268"/>
      <c r="Y262" s="2268"/>
      <c r="Z262" s="2268"/>
      <c r="AA262" s="2268"/>
      <c r="AB262" s="2268"/>
      <c r="AC262" s="620"/>
      <c r="AD262" s="620"/>
    </row>
    <row r="263" spans="5:30" hidden="1" x14ac:dyDescent="0.25">
      <c r="E263" s="2268"/>
      <c r="F263" s="2273"/>
      <c r="G263" s="2268"/>
      <c r="H263" s="2268"/>
      <c r="I263" s="2268"/>
      <c r="J263" s="2277"/>
      <c r="K263" s="2268"/>
      <c r="L263" s="2268"/>
      <c r="M263" s="2277"/>
      <c r="N263" s="2268"/>
      <c r="O263" s="2268"/>
      <c r="P263" s="2268"/>
      <c r="Q263" s="2268"/>
      <c r="R263" s="2268"/>
      <c r="S263" s="2268"/>
      <c r="T263" s="2268"/>
      <c r="U263" s="2268"/>
      <c r="V263" s="2279"/>
      <c r="W263" s="2268"/>
      <c r="X263" s="2268"/>
      <c r="Y263" s="2268"/>
      <c r="Z263" s="2268"/>
      <c r="AA263" s="2268"/>
      <c r="AB263" s="2268"/>
      <c r="AC263" s="620"/>
      <c r="AD263" s="620"/>
    </row>
    <row r="264" spans="5:30" hidden="1" x14ac:dyDescent="0.25">
      <c r="E264" s="2268"/>
      <c r="F264" s="2268"/>
      <c r="G264" s="2268"/>
      <c r="H264" s="2268"/>
      <c r="I264" s="2268"/>
      <c r="J264" s="2277"/>
      <c r="K264" s="2268"/>
      <c r="L264" s="2268"/>
      <c r="M264" s="2277"/>
      <c r="N264" s="2268"/>
      <c r="O264" s="2268"/>
      <c r="P264" s="2268"/>
      <c r="Q264" s="2268"/>
      <c r="R264" s="2268"/>
      <c r="S264" s="2268"/>
      <c r="T264" s="2268"/>
      <c r="U264" s="2268"/>
      <c r="V264" s="2279"/>
      <c r="W264" s="2268"/>
      <c r="X264" s="2268"/>
      <c r="Y264" s="2268"/>
      <c r="Z264" s="2268"/>
      <c r="AA264" s="2268"/>
      <c r="AB264" s="2268"/>
      <c r="AC264" s="620"/>
      <c r="AD264" s="620"/>
    </row>
    <row r="265" spans="5:30" x14ac:dyDescent="0.25">
      <c r="E265" s="2268"/>
      <c r="F265" s="2268"/>
      <c r="G265" s="2268"/>
      <c r="H265" s="2268"/>
      <c r="I265" s="2268"/>
      <c r="J265" s="2277"/>
      <c r="K265" s="2268"/>
      <c r="L265" s="2268"/>
      <c r="M265" s="2277"/>
      <c r="N265" s="2268"/>
      <c r="O265" s="2268"/>
      <c r="P265" s="2268"/>
      <c r="Q265" s="2268"/>
      <c r="R265" s="2268"/>
      <c r="S265" s="2268"/>
      <c r="T265" s="2268"/>
      <c r="U265" s="2268"/>
      <c r="V265" s="2279"/>
      <c r="W265" s="2268"/>
      <c r="X265" s="2268"/>
      <c r="Y265" s="2268"/>
      <c r="Z265" s="2268"/>
      <c r="AA265" s="2268"/>
      <c r="AB265" s="2268"/>
      <c r="AC265" s="620"/>
      <c r="AD265" s="620"/>
    </row>
    <row r="266" spans="5:30" ht="50.1" customHeight="1" x14ac:dyDescent="0.25">
      <c r="E266" s="3331" t="s">
        <v>11435</v>
      </c>
      <c r="F266" s="3332"/>
      <c r="G266" s="3332"/>
      <c r="H266" s="3333"/>
      <c r="J266" s="2277"/>
      <c r="K266" s="2268"/>
      <c r="L266" s="2268"/>
      <c r="M266" s="2277"/>
      <c r="N266" s="2268"/>
      <c r="O266" s="2268"/>
      <c r="P266" s="2268"/>
      <c r="Q266" s="2268"/>
      <c r="R266" s="2268"/>
      <c r="S266" s="2268"/>
      <c r="T266" s="2268"/>
      <c r="U266" s="2268"/>
      <c r="V266" s="2279"/>
      <c r="W266" s="2268"/>
      <c r="X266" s="2268"/>
      <c r="Y266" s="2268"/>
      <c r="Z266" s="2268"/>
      <c r="AA266" s="2268"/>
      <c r="AB266" s="2268"/>
      <c r="AC266" s="620"/>
      <c r="AD266" s="620"/>
    </row>
    <row r="267" spans="5:30" ht="15.75" thickBot="1" x14ac:dyDescent="0.3">
      <c r="E267" s="861"/>
      <c r="F267" s="849"/>
      <c r="G267" s="849"/>
      <c r="H267" s="862" t="s">
        <v>5119</v>
      </c>
      <c r="J267" s="2277"/>
      <c r="K267" s="2268"/>
      <c r="L267" s="2268"/>
      <c r="M267" s="2277"/>
      <c r="N267" s="2268"/>
      <c r="O267" s="2268"/>
      <c r="P267" s="2268"/>
      <c r="Q267" s="2268"/>
      <c r="R267" s="2268"/>
      <c r="S267" s="2268"/>
      <c r="T267" s="2268"/>
      <c r="U267" s="2268"/>
      <c r="V267" s="2279"/>
      <c r="W267" s="2268"/>
      <c r="X267" s="2268"/>
      <c r="Y267" s="2268"/>
      <c r="Z267" s="2268"/>
      <c r="AA267" s="2268"/>
      <c r="AB267" s="2268"/>
      <c r="AC267" s="620"/>
      <c r="AD267" s="620"/>
    </row>
    <row r="268" spans="5:30" ht="30" customHeight="1" x14ac:dyDescent="0.25">
      <c r="E268" s="1222" t="s">
        <v>9393</v>
      </c>
      <c r="F268" s="450" t="s">
        <v>5080</v>
      </c>
      <c r="G268" s="854" t="s">
        <v>5376</v>
      </c>
      <c r="H268" s="853" t="s">
        <v>5377</v>
      </c>
      <c r="J268" s="2277"/>
      <c r="K268" s="2268"/>
      <c r="L268" s="2268"/>
      <c r="M268" s="2277"/>
      <c r="N268" s="2268"/>
      <c r="O268" s="2268"/>
      <c r="P268" s="2268"/>
      <c r="Q268" s="2268"/>
      <c r="R268" s="2268"/>
      <c r="S268" s="2268"/>
      <c r="T268" s="2268"/>
      <c r="U268" s="2268"/>
      <c r="V268" s="2279"/>
      <c r="W268" s="2268"/>
      <c r="X268" s="2268"/>
      <c r="Y268" s="2268"/>
      <c r="Z268" s="2268"/>
      <c r="AA268" s="2268"/>
      <c r="AB268" s="2268"/>
      <c r="AC268" s="620"/>
      <c r="AD268" s="620"/>
    </row>
    <row r="269" spans="5:30" ht="15.75" thickBot="1" x14ac:dyDescent="0.3">
      <c r="E269" s="2239" t="s">
        <v>443</v>
      </c>
      <c r="F269" s="528" t="s">
        <v>120</v>
      </c>
      <c r="G269" s="2255">
        <v>1</v>
      </c>
      <c r="H269" s="1321">
        <v>2</v>
      </c>
      <c r="J269" s="2277"/>
      <c r="K269" s="2268"/>
      <c r="L269" s="2268"/>
      <c r="M269" s="2277"/>
      <c r="N269" s="2268"/>
      <c r="O269" s="2268"/>
      <c r="P269" s="2268"/>
      <c r="Q269" s="2268"/>
      <c r="R269" s="2268"/>
      <c r="S269" s="2268"/>
      <c r="T269" s="2268"/>
      <c r="U269" s="2268"/>
      <c r="V269" s="2279"/>
      <c r="W269" s="2268"/>
      <c r="X269" s="2268"/>
      <c r="Y269" s="2268"/>
      <c r="Z269" s="2268"/>
      <c r="AA269" s="2268"/>
      <c r="AB269" s="2268"/>
      <c r="AC269" s="620"/>
      <c r="AD269" s="620"/>
    </row>
    <row r="270" spans="5:30" ht="21" customHeight="1" x14ac:dyDescent="0.25">
      <c r="E270" s="2365" t="s">
        <v>385</v>
      </c>
      <c r="F270" s="2630">
        <v>1</v>
      </c>
      <c r="G270" s="2256"/>
      <c r="H270" s="380"/>
      <c r="J270" s="2277"/>
      <c r="K270" s="2268"/>
      <c r="L270" s="2268"/>
      <c r="M270" s="2277"/>
      <c r="N270" s="2268"/>
      <c r="O270" s="2268"/>
      <c r="P270" s="2268"/>
      <c r="Q270" s="2268"/>
      <c r="R270" s="2268"/>
      <c r="S270" s="2268"/>
      <c r="T270" s="2268"/>
      <c r="U270" s="2268"/>
      <c r="V270" s="2279"/>
      <c r="W270" s="2268"/>
      <c r="X270" s="2268"/>
      <c r="Y270" s="2268"/>
      <c r="Z270" s="2268"/>
      <c r="AA270" s="2268"/>
      <c r="AB270" s="2268"/>
      <c r="AC270" s="620"/>
      <c r="AD270" s="620"/>
    </row>
    <row r="271" spans="5:30" ht="21" customHeight="1" x14ac:dyDescent="0.25">
      <c r="E271" s="2366" t="s">
        <v>386</v>
      </c>
      <c r="F271" s="2630">
        <v>2</v>
      </c>
      <c r="G271" s="2257"/>
      <c r="H271" s="380"/>
      <c r="J271" s="2277"/>
      <c r="K271" s="2268"/>
      <c r="L271" s="2268"/>
      <c r="M271" s="2277"/>
      <c r="N271" s="2268"/>
      <c r="O271" s="2268"/>
      <c r="P271" s="2268"/>
      <c r="Q271" s="2268"/>
      <c r="R271" s="2268"/>
      <c r="S271" s="2268"/>
      <c r="T271" s="2268"/>
      <c r="U271" s="2268"/>
      <c r="V271" s="2279"/>
      <c r="W271" s="2268"/>
      <c r="X271" s="2268"/>
      <c r="Y271" s="2268"/>
      <c r="Z271" s="2268"/>
      <c r="AA271" s="2268"/>
      <c r="AB271" s="2268"/>
      <c r="AC271" s="620"/>
      <c r="AD271" s="620"/>
    </row>
    <row r="272" spans="5:30" ht="21" customHeight="1" x14ac:dyDescent="0.25">
      <c r="E272" s="2366" t="s">
        <v>387</v>
      </c>
      <c r="F272" s="2630">
        <v>3</v>
      </c>
      <c r="G272" s="2257"/>
      <c r="H272" s="380"/>
      <c r="J272" s="2277"/>
      <c r="K272" s="2268"/>
      <c r="L272" s="2268"/>
      <c r="M272" s="2277"/>
      <c r="N272" s="2268"/>
      <c r="O272" s="2268"/>
      <c r="P272" s="2268"/>
      <c r="Q272" s="2268"/>
      <c r="R272" s="2268"/>
      <c r="S272" s="2268"/>
      <c r="T272" s="2268"/>
      <c r="U272" s="2268"/>
      <c r="V272" s="2279"/>
      <c r="W272" s="2268"/>
      <c r="X272" s="2268"/>
      <c r="Y272" s="2268"/>
      <c r="Z272" s="2268"/>
      <c r="AA272" s="2268"/>
      <c r="AB272" s="2268"/>
      <c r="AC272" s="620"/>
      <c r="AD272" s="620"/>
    </row>
    <row r="273" spans="5:30" ht="21" customHeight="1" thickBot="1" x14ac:dyDescent="0.3">
      <c r="E273" s="2367" t="s">
        <v>388</v>
      </c>
      <c r="F273" s="2631">
        <v>4</v>
      </c>
      <c r="G273" s="2258"/>
      <c r="H273" s="1334"/>
      <c r="J273" s="2277"/>
      <c r="K273" s="2268"/>
      <c r="L273" s="2268"/>
      <c r="M273" s="2277"/>
      <c r="N273" s="2268"/>
      <c r="O273" s="2268"/>
      <c r="P273" s="2268"/>
      <c r="Q273" s="2268"/>
      <c r="R273" s="2268"/>
      <c r="S273" s="2268"/>
      <c r="T273" s="2268"/>
      <c r="U273" s="2268"/>
      <c r="V273" s="2279"/>
      <c r="W273" s="2268"/>
      <c r="X273" s="2268"/>
      <c r="Y273" s="2268"/>
      <c r="Z273" s="2268"/>
      <c r="AA273" s="2268"/>
      <c r="AB273" s="2268"/>
      <c r="AC273" s="620"/>
      <c r="AD273" s="620"/>
    </row>
    <row r="274" spans="5:30" x14ac:dyDescent="0.25">
      <c r="E274" s="2268"/>
      <c r="F274" s="2268"/>
      <c r="G274" s="2268"/>
      <c r="H274" s="2268"/>
      <c r="I274" s="2268"/>
      <c r="J274" s="2277"/>
      <c r="K274" s="2268"/>
      <c r="L274" s="2268"/>
      <c r="M274" s="2277"/>
      <c r="N274" s="2268"/>
      <c r="O274" s="2268"/>
      <c r="P274" s="2268"/>
      <c r="Q274" s="2268"/>
      <c r="R274" s="2268"/>
      <c r="S274" s="2268"/>
      <c r="T274" s="2268"/>
      <c r="U274" s="2268"/>
      <c r="V274" s="2279"/>
      <c r="W274" s="2268"/>
      <c r="X274" s="2268"/>
      <c r="Y274" s="2268"/>
      <c r="Z274" s="2268"/>
      <c r="AA274" s="2268"/>
      <c r="AB274" s="2268"/>
      <c r="AC274" s="620"/>
      <c r="AD274" s="620"/>
    </row>
    <row r="275" spans="5:30" hidden="1" x14ac:dyDescent="0.25">
      <c r="E275" s="2268"/>
      <c r="F275" s="2268"/>
      <c r="G275" s="2268"/>
      <c r="H275" s="2268"/>
      <c r="I275" s="2268"/>
      <c r="J275" s="2277"/>
      <c r="K275" s="2268"/>
      <c r="L275" s="2268"/>
      <c r="M275" s="2277"/>
      <c r="N275" s="2268"/>
      <c r="O275" s="2268"/>
      <c r="P275" s="2268"/>
      <c r="Q275" s="2268"/>
      <c r="R275" s="2268"/>
      <c r="S275" s="2268"/>
      <c r="T275" s="2268"/>
      <c r="U275" s="2268"/>
      <c r="V275" s="2279"/>
      <c r="W275" s="2268"/>
      <c r="X275" s="2268"/>
      <c r="Y275" s="2268"/>
      <c r="Z275" s="2268"/>
      <c r="AA275" s="2268"/>
      <c r="AB275" s="2268"/>
      <c r="AC275" s="620"/>
      <c r="AD275" s="620"/>
    </row>
    <row r="276" spans="5:30" hidden="1" x14ac:dyDescent="0.25">
      <c r="E276" s="2268"/>
      <c r="F276" s="2268"/>
      <c r="G276" s="2268"/>
      <c r="H276" s="2268"/>
      <c r="I276" s="2268"/>
      <c r="J276" s="2277"/>
      <c r="K276" s="2268"/>
      <c r="L276" s="2268"/>
      <c r="M276" s="2277"/>
      <c r="N276" s="2268"/>
      <c r="O276" s="2268"/>
      <c r="P276" s="2268"/>
      <c r="Q276" s="2268"/>
      <c r="R276" s="2268"/>
      <c r="S276" s="2268"/>
      <c r="T276" s="2268"/>
      <c r="U276" s="2268"/>
      <c r="V276" s="2279"/>
      <c r="W276" s="2268"/>
      <c r="X276" s="2268"/>
      <c r="Y276" s="2268"/>
      <c r="Z276" s="2268"/>
      <c r="AA276" s="2268"/>
      <c r="AB276" s="2268"/>
      <c r="AC276" s="620"/>
      <c r="AD276" s="620"/>
    </row>
    <row r="277" spans="5:30" hidden="1" x14ac:dyDescent="0.25">
      <c r="E277" s="2268"/>
      <c r="F277" s="2268"/>
      <c r="G277" s="2268"/>
      <c r="H277" s="2268"/>
      <c r="I277" s="2268"/>
      <c r="J277" s="2277"/>
      <c r="K277" s="2268"/>
      <c r="L277" s="2268"/>
      <c r="M277" s="2277"/>
      <c r="N277" s="2268"/>
      <c r="O277" s="2268"/>
      <c r="P277" s="2268"/>
      <c r="Q277" s="2268"/>
      <c r="R277" s="2268"/>
      <c r="S277" s="2268"/>
      <c r="T277" s="2268"/>
      <c r="U277" s="2268"/>
      <c r="V277" s="2279"/>
      <c r="W277" s="2268"/>
      <c r="X277" s="2268"/>
      <c r="Y277" s="2268"/>
      <c r="Z277" s="2268"/>
      <c r="AA277" s="2268"/>
      <c r="AB277" s="2268"/>
      <c r="AC277" s="620"/>
      <c r="AD277" s="620"/>
    </row>
    <row r="278" spans="5:30" x14ac:dyDescent="0.25">
      <c r="E278" s="2268"/>
      <c r="F278" s="2268"/>
      <c r="G278" s="2268"/>
      <c r="H278" s="2268"/>
      <c r="I278" s="2268"/>
      <c r="J278" s="2277"/>
      <c r="K278" s="2268"/>
      <c r="L278" s="2268"/>
      <c r="M278" s="2277"/>
      <c r="N278" s="2268"/>
      <c r="O278" s="2268"/>
      <c r="P278" s="2268"/>
      <c r="Q278" s="2268"/>
      <c r="R278" s="2268"/>
      <c r="S278" s="2268"/>
      <c r="T278" s="2268"/>
      <c r="U278" s="2268"/>
      <c r="V278" s="2279"/>
      <c r="W278" s="2268"/>
      <c r="X278" s="2268"/>
      <c r="Y278" s="2268"/>
      <c r="Z278" s="2268"/>
      <c r="AA278" s="2268"/>
      <c r="AB278" s="2268"/>
      <c r="AC278" s="620"/>
      <c r="AD278" s="620"/>
    </row>
    <row r="279" spans="5:30" ht="30" customHeight="1" x14ac:dyDescent="0.25">
      <c r="E279" s="2261" t="s">
        <v>11436</v>
      </c>
      <c r="F279" s="2259"/>
      <c r="G279" s="2259"/>
      <c r="H279" s="2259"/>
      <c r="I279" s="2260"/>
      <c r="J279" s="2277"/>
      <c r="K279" s="2268"/>
      <c r="L279" s="2268"/>
      <c r="M279" s="2277"/>
      <c r="N279" s="2268"/>
      <c r="O279" s="2268"/>
      <c r="P279" s="2268"/>
      <c r="Q279" s="2268"/>
      <c r="R279" s="2268"/>
      <c r="S279" s="2268"/>
      <c r="T279" s="2268"/>
      <c r="U279" s="2268"/>
      <c r="V279" s="2279"/>
      <c r="W279" s="2268"/>
      <c r="X279" s="2268"/>
      <c r="Y279" s="2268"/>
      <c r="Z279" s="2268"/>
      <c r="AA279" s="2268"/>
      <c r="AB279" s="2268"/>
      <c r="AC279" s="620"/>
      <c r="AD279" s="620"/>
    </row>
    <row r="280" spans="5:30" ht="15.75" thickBot="1" x14ac:dyDescent="0.3">
      <c r="E280" s="863"/>
      <c r="F280" s="841"/>
      <c r="G280" s="841"/>
      <c r="H280" s="841"/>
      <c r="I280" s="864" t="s">
        <v>11461</v>
      </c>
      <c r="J280" s="2277"/>
      <c r="K280" s="2268"/>
      <c r="L280" s="2268"/>
      <c r="M280" s="2277"/>
      <c r="N280" s="2268"/>
      <c r="O280" s="2268"/>
      <c r="P280" s="2268"/>
      <c r="Q280" s="2268"/>
      <c r="R280" s="2268"/>
      <c r="S280" s="2268"/>
      <c r="T280" s="2268"/>
      <c r="U280" s="2268"/>
      <c r="V280" s="2279"/>
      <c r="W280" s="2268"/>
      <c r="X280" s="2268"/>
      <c r="Y280" s="2268"/>
      <c r="Z280" s="2268"/>
      <c r="AA280" s="2268"/>
      <c r="AB280" s="2268"/>
      <c r="AC280" s="620"/>
      <c r="AD280" s="620"/>
    </row>
    <row r="281" spans="5:30" ht="30" customHeight="1" x14ac:dyDescent="0.25">
      <c r="E281" s="3334" t="s">
        <v>9393</v>
      </c>
      <c r="F281" s="3320" t="s">
        <v>5080</v>
      </c>
      <c r="G281" s="3322" t="s">
        <v>5378</v>
      </c>
      <c r="H281" s="3330" t="s">
        <v>5379</v>
      </c>
      <c r="I281" s="3327"/>
      <c r="J281" s="2277"/>
      <c r="K281" s="2268"/>
      <c r="L281" s="2268"/>
      <c r="M281" s="2277"/>
      <c r="N281" s="2268"/>
      <c r="O281" s="2268"/>
      <c r="P281" s="2268"/>
      <c r="Q281" s="2268"/>
      <c r="R281" s="2268"/>
      <c r="S281" s="2268"/>
      <c r="T281" s="2268"/>
      <c r="U281" s="2268"/>
      <c r="V281" s="2279"/>
      <c r="W281" s="2268"/>
      <c r="X281" s="2268"/>
      <c r="Y281" s="2268"/>
      <c r="Z281" s="2268"/>
      <c r="AA281" s="2268"/>
      <c r="AB281" s="2268"/>
      <c r="AC281" s="620"/>
      <c r="AD281" s="620"/>
    </row>
    <row r="282" spans="5:30" ht="30" customHeight="1" x14ac:dyDescent="0.25">
      <c r="E282" s="3335"/>
      <c r="F282" s="3321"/>
      <c r="G282" s="3323"/>
      <c r="H282" s="2352" t="s">
        <v>395</v>
      </c>
      <c r="I282" s="2353" t="s">
        <v>396</v>
      </c>
      <c r="J282" s="2277"/>
      <c r="K282" s="2268"/>
      <c r="L282" s="2268"/>
      <c r="M282" s="2277"/>
      <c r="N282" s="2268"/>
      <c r="O282" s="2268"/>
      <c r="P282" s="2268"/>
      <c r="Q282" s="2268"/>
      <c r="R282" s="2268"/>
      <c r="S282" s="2268"/>
      <c r="T282" s="2268"/>
      <c r="U282" s="2268"/>
      <c r="V282" s="2279"/>
      <c r="W282" s="2268"/>
      <c r="X282" s="2268"/>
      <c r="Y282" s="2268"/>
      <c r="Z282" s="2268"/>
      <c r="AA282" s="2268"/>
      <c r="AB282" s="2268"/>
      <c r="AC282" s="620"/>
      <c r="AD282" s="620"/>
    </row>
    <row r="283" spans="5:30" x14ac:dyDescent="0.25">
      <c r="E283" s="2354" t="s">
        <v>119</v>
      </c>
      <c r="F283" s="2355"/>
      <c r="G283" s="2356" t="s">
        <v>5380</v>
      </c>
      <c r="H283" s="2356" t="s">
        <v>5381</v>
      </c>
      <c r="I283" s="2357" t="s">
        <v>5382</v>
      </c>
      <c r="J283" s="2277"/>
      <c r="K283" s="2268"/>
      <c r="L283" s="2268"/>
      <c r="M283" s="2277"/>
      <c r="N283" s="2268"/>
      <c r="O283" s="2268"/>
      <c r="P283" s="2268"/>
      <c r="Q283" s="2268"/>
      <c r="R283" s="2268"/>
      <c r="S283" s="2268"/>
      <c r="T283" s="2268"/>
      <c r="U283" s="2268"/>
      <c r="V283" s="2279"/>
      <c r="W283" s="2268"/>
      <c r="X283" s="2268"/>
      <c r="Y283" s="2268"/>
      <c r="Z283" s="2268"/>
      <c r="AA283" s="2268"/>
      <c r="AB283" s="2268"/>
      <c r="AC283" s="620"/>
      <c r="AD283" s="620"/>
    </row>
    <row r="284" spans="5:30" ht="15.75" thickBot="1" x14ac:dyDescent="0.3">
      <c r="E284" s="2239" t="s">
        <v>443</v>
      </c>
      <c r="F284" s="465" t="s">
        <v>120</v>
      </c>
      <c r="G284" s="2358">
        <v>1</v>
      </c>
      <c r="H284" s="2358">
        <v>2</v>
      </c>
      <c r="I284" s="844">
        <v>3</v>
      </c>
      <c r="J284" s="2277"/>
      <c r="K284" s="2268"/>
      <c r="L284" s="2268"/>
      <c r="M284" s="2277"/>
      <c r="N284" s="2268"/>
      <c r="O284" s="2268"/>
      <c r="P284" s="2268"/>
      <c r="Q284" s="2268"/>
      <c r="R284" s="2268"/>
      <c r="S284" s="2268"/>
      <c r="T284" s="2268"/>
      <c r="U284" s="2268"/>
      <c r="V284" s="2279"/>
      <c r="W284" s="2268"/>
      <c r="X284" s="2268"/>
      <c r="Y284" s="2268"/>
      <c r="Z284" s="2268"/>
      <c r="AA284" s="2268"/>
      <c r="AB284" s="2268"/>
      <c r="AC284" s="620"/>
      <c r="AD284" s="620"/>
    </row>
    <row r="285" spans="5:30" ht="21" customHeight="1" thickBot="1" x14ac:dyDescent="0.3">
      <c r="E285" s="2359" t="s">
        <v>11437</v>
      </c>
      <c r="F285" s="2631">
        <v>1</v>
      </c>
      <c r="G285" s="2360">
        <f>H285+I285</f>
        <v>0</v>
      </c>
      <c r="H285" s="2361"/>
      <c r="I285" s="1333"/>
      <c r="J285" s="2277"/>
      <c r="K285" s="2268"/>
      <c r="L285" s="2268"/>
      <c r="M285" s="2277"/>
      <c r="N285" s="2268"/>
      <c r="O285" s="2268"/>
      <c r="P285" s="2268"/>
      <c r="Q285" s="2268"/>
      <c r="R285" s="2268"/>
      <c r="S285" s="2268"/>
      <c r="T285" s="2268"/>
      <c r="U285" s="2268"/>
      <c r="V285" s="2279"/>
      <c r="W285" s="2268"/>
      <c r="X285" s="2268"/>
      <c r="Y285" s="2268"/>
      <c r="Z285" s="2268"/>
      <c r="AA285" s="2268"/>
      <c r="AB285" s="2268"/>
      <c r="AC285" s="620"/>
      <c r="AD285" s="620"/>
    </row>
    <row r="286" spans="5:30" x14ac:dyDescent="0.25">
      <c r="E286" s="2268"/>
      <c r="F286" s="2268"/>
      <c r="G286" s="2268"/>
      <c r="H286" s="2268"/>
      <c r="I286" s="2268"/>
      <c r="J286" s="2277"/>
      <c r="K286" s="2268"/>
      <c r="L286" s="2268"/>
      <c r="M286" s="2277"/>
      <c r="N286" s="2268"/>
      <c r="O286" s="2268"/>
      <c r="P286" s="2268"/>
      <c r="Q286" s="2268"/>
      <c r="R286" s="2268"/>
      <c r="S286" s="2268"/>
      <c r="T286" s="2268"/>
      <c r="U286" s="2268"/>
      <c r="V286" s="2279"/>
      <c r="W286" s="2268"/>
      <c r="X286" s="2268"/>
      <c r="Y286" s="2268"/>
      <c r="Z286" s="2268"/>
      <c r="AA286" s="2268"/>
      <c r="AB286" s="2268"/>
      <c r="AC286" s="620"/>
      <c r="AD286" s="620"/>
    </row>
    <row r="287" spans="5:30" x14ac:dyDescent="0.25">
      <c r="E287" s="2268"/>
      <c r="F287" s="2268"/>
      <c r="G287" s="2268"/>
      <c r="H287" s="2268"/>
      <c r="I287" s="2268"/>
      <c r="J287" s="2277"/>
      <c r="K287" s="2268"/>
      <c r="L287" s="2268"/>
      <c r="M287" s="2277"/>
      <c r="N287" s="2268"/>
      <c r="O287" s="2268"/>
      <c r="P287" s="2268"/>
      <c r="Q287" s="2268"/>
      <c r="R287" s="2268"/>
      <c r="S287" s="2268"/>
      <c r="T287" s="2268"/>
      <c r="U287" s="2268"/>
      <c r="V287" s="2279"/>
      <c r="W287" s="2268"/>
      <c r="X287" s="2268"/>
      <c r="Y287" s="2268"/>
      <c r="Z287" s="2268"/>
      <c r="AA287" s="2268"/>
      <c r="AB287" s="2268"/>
      <c r="AC287" s="620"/>
      <c r="AD287" s="620"/>
    </row>
    <row r="288" spans="5:30" x14ac:dyDescent="0.25">
      <c r="E288" s="2268"/>
      <c r="F288" s="2268"/>
      <c r="G288" s="2268"/>
      <c r="H288" s="2268"/>
      <c r="I288" s="2268"/>
      <c r="J288" s="2277"/>
      <c r="K288" s="2268"/>
      <c r="L288" s="2268"/>
      <c r="M288" s="2277"/>
      <c r="N288" s="2268"/>
      <c r="O288" s="2268"/>
      <c r="P288" s="2268"/>
      <c r="Q288" s="2268"/>
      <c r="R288" s="2268"/>
      <c r="S288" s="2268"/>
      <c r="T288" s="2268"/>
      <c r="U288" s="2268"/>
      <c r="V288" s="2279"/>
      <c r="W288" s="2268"/>
      <c r="X288" s="2268"/>
      <c r="Y288" s="2268"/>
      <c r="Z288" s="2268"/>
      <c r="AA288" s="2268"/>
      <c r="AB288" s="2268"/>
      <c r="AC288" s="620"/>
      <c r="AD288" s="620"/>
    </row>
    <row r="289" spans="5:30" x14ac:dyDescent="0.25">
      <c r="E289" s="2268"/>
      <c r="F289" s="2268"/>
      <c r="G289" s="2268"/>
      <c r="H289" s="2268"/>
      <c r="I289" s="2268"/>
      <c r="J289" s="2277"/>
      <c r="K289" s="2268"/>
      <c r="L289" s="2268"/>
      <c r="M289" s="2277"/>
      <c r="N289" s="2268"/>
      <c r="O289" s="2268"/>
      <c r="P289" s="2268"/>
      <c r="Q289" s="2268"/>
      <c r="R289" s="2268"/>
      <c r="S289" s="2268"/>
      <c r="T289" s="2268"/>
      <c r="U289" s="2268"/>
      <c r="V289" s="2279"/>
      <c r="W289" s="2268"/>
      <c r="X289" s="2268"/>
      <c r="Y289" s="2268"/>
      <c r="Z289" s="2268"/>
      <c r="AA289" s="2268"/>
      <c r="AB289" s="2268"/>
      <c r="AC289" s="620"/>
      <c r="AD289" s="620"/>
    </row>
    <row r="290" spans="5:30" x14ac:dyDescent="0.25">
      <c r="E290" s="2268"/>
      <c r="F290" s="2268"/>
      <c r="G290" s="2268"/>
      <c r="H290" s="2268"/>
      <c r="I290" s="2268"/>
      <c r="J290" s="2277"/>
      <c r="K290" s="2268"/>
      <c r="L290" s="2268"/>
      <c r="M290" s="2277"/>
      <c r="N290" s="2268"/>
      <c r="O290" s="2268"/>
      <c r="P290" s="2268"/>
      <c r="Q290" s="2268"/>
      <c r="R290" s="2268"/>
      <c r="S290" s="2268"/>
      <c r="T290" s="2268"/>
      <c r="U290" s="2268"/>
      <c r="V290" s="2279"/>
      <c r="W290" s="2268"/>
      <c r="X290" s="2268"/>
      <c r="Y290" s="2268"/>
      <c r="Z290" s="2268"/>
      <c r="AA290" s="2268"/>
      <c r="AB290" s="2268"/>
      <c r="AC290" s="620"/>
      <c r="AD290" s="620"/>
    </row>
    <row r="291" spans="5:30" x14ac:dyDescent="0.25">
      <c r="E291" s="2268"/>
      <c r="F291" s="2268"/>
      <c r="G291" s="2268"/>
      <c r="H291" s="2268"/>
      <c r="I291" s="2268"/>
      <c r="J291" s="2277"/>
      <c r="K291" s="2268"/>
      <c r="L291" s="2268"/>
      <c r="M291" s="2277"/>
      <c r="N291" s="2268"/>
      <c r="O291" s="2268"/>
      <c r="P291" s="2268"/>
      <c r="Q291" s="2268"/>
      <c r="R291" s="2268"/>
      <c r="S291" s="2268"/>
      <c r="T291" s="2268"/>
      <c r="U291" s="2268"/>
      <c r="V291" s="2279"/>
      <c r="W291" s="2268"/>
      <c r="X291" s="2268"/>
      <c r="Y291" s="2268"/>
      <c r="Z291" s="2268"/>
      <c r="AA291" s="2268"/>
      <c r="AB291" s="2268"/>
      <c r="AC291" s="620"/>
      <c r="AD291" s="620"/>
    </row>
    <row r="292" spans="5:30" x14ac:dyDescent="0.25">
      <c r="E292" s="2268"/>
      <c r="F292" s="2268"/>
      <c r="G292" s="2268"/>
      <c r="H292" s="2268"/>
      <c r="I292" s="2268"/>
      <c r="J292" s="2277"/>
      <c r="K292" s="2268"/>
      <c r="L292" s="2268"/>
      <c r="M292" s="2277"/>
      <c r="N292" s="2268"/>
      <c r="O292" s="2268"/>
      <c r="P292" s="2268"/>
      <c r="Q292" s="2268"/>
      <c r="R292" s="2268"/>
      <c r="S292" s="2268"/>
      <c r="T292" s="2268"/>
      <c r="U292" s="2268"/>
      <c r="V292" s="2279"/>
      <c r="W292" s="2268"/>
      <c r="X292" s="2268"/>
      <c r="Y292" s="2268"/>
      <c r="Z292" s="2268"/>
      <c r="AA292" s="2268"/>
      <c r="AB292" s="2268"/>
      <c r="AC292" s="620"/>
      <c r="AD292" s="620"/>
    </row>
    <row r="293" spans="5:30" x14ac:dyDescent="0.25">
      <c r="E293" s="2268"/>
      <c r="F293" s="2268"/>
      <c r="G293" s="2268"/>
      <c r="H293" s="2268"/>
      <c r="I293" s="2268"/>
      <c r="J293" s="2277"/>
      <c r="K293" s="2268"/>
      <c r="L293" s="2268"/>
      <c r="M293" s="2277"/>
      <c r="N293" s="2268"/>
      <c r="O293" s="2268"/>
      <c r="P293" s="2268"/>
      <c r="Q293" s="2268"/>
      <c r="R293" s="2268"/>
      <c r="S293" s="2268"/>
      <c r="T293" s="2268"/>
      <c r="U293" s="2268"/>
      <c r="V293" s="2279"/>
      <c r="W293" s="2268"/>
      <c r="X293" s="2268"/>
      <c r="Y293" s="2268"/>
      <c r="Z293" s="2268"/>
      <c r="AA293" s="2268"/>
      <c r="AB293" s="2268"/>
      <c r="AC293" s="620"/>
      <c r="AD293" s="620"/>
    </row>
    <row r="294" spans="5:30" x14ac:dyDescent="0.25">
      <c r="E294" s="2268"/>
      <c r="F294" s="2268"/>
      <c r="G294" s="2268"/>
      <c r="H294" s="2268"/>
      <c r="I294" s="2268"/>
      <c r="J294" s="2277"/>
      <c r="K294" s="2268"/>
      <c r="L294" s="2268"/>
      <c r="M294" s="2277"/>
      <c r="N294" s="2268"/>
      <c r="O294" s="2268"/>
      <c r="P294" s="2268"/>
      <c r="Q294" s="2268"/>
      <c r="R294" s="2268"/>
      <c r="S294" s="2268"/>
      <c r="T294" s="2268"/>
      <c r="U294" s="2268"/>
      <c r="V294" s="2279"/>
      <c r="W294" s="2268"/>
      <c r="X294" s="2268"/>
      <c r="Y294" s="2268"/>
      <c r="Z294" s="2268"/>
      <c r="AA294" s="2268"/>
      <c r="AB294" s="2268"/>
      <c r="AC294" s="620"/>
      <c r="AD294" s="620"/>
    </row>
    <row r="295" spans="5:30" x14ac:dyDescent="0.25">
      <c r="E295" s="2268"/>
      <c r="F295" s="2268"/>
      <c r="G295" s="2268"/>
      <c r="H295" s="2268"/>
      <c r="I295" s="2268"/>
      <c r="J295" s="2277"/>
      <c r="K295" s="2268"/>
      <c r="L295" s="2268"/>
      <c r="M295" s="2277"/>
      <c r="N295" s="2268"/>
      <c r="O295" s="2268"/>
      <c r="P295" s="2268"/>
      <c r="Q295" s="2268"/>
      <c r="R295" s="2268"/>
      <c r="S295" s="2268"/>
      <c r="T295" s="2268"/>
      <c r="U295" s="2268"/>
      <c r="V295" s="2279"/>
      <c r="W295" s="2268"/>
      <c r="X295" s="2268"/>
      <c r="Y295" s="2268"/>
      <c r="Z295" s="2268"/>
      <c r="AA295" s="2268"/>
      <c r="AB295" s="2268"/>
      <c r="AC295" s="620"/>
      <c r="AD295" s="620"/>
    </row>
    <row r="296" spans="5:30" x14ac:dyDescent="0.25">
      <c r="E296" s="2268"/>
      <c r="F296" s="2268"/>
      <c r="G296" s="2268"/>
      <c r="H296" s="2268"/>
      <c r="I296" s="2268"/>
      <c r="J296" s="2277"/>
      <c r="K296" s="2268"/>
      <c r="L296" s="2268"/>
      <c r="M296" s="2277"/>
      <c r="N296" s="2268"/>
      <c r="O296" s="2268"/>
      <c r="P296" s="2268"/>
      <c r="Q296" s="2268"/>
      <c r="R296" s="2268"/>
      <c r="S296" s="2268"/>
      <c r="T296" s="2268"/>
      <c r="U296" s="2268"/>
      <c r="V296" s="2279"/>
      <c r="W296" s="2268"/>
      <c r="X296" s="2268"/>
      <c r="Y296" s="2268"/>
      <c r="Z296" s="2268"/>
      <c r="AA296" s="2268"/>
      <c r="AB296" s="2268"/>
      <c r="AC296" s="620"/>
      <c r="AD296" s="620"/>
    </row>
    <row r="297" spans="5:30" x14ac:dyDescent="0.25">
      <c r="E297" s="2268"/>
      <c r="F297" s="2268"/>
      <c r="G297" s="2268"/>
      <c r="H297" s="2268"/>
      <c r="I297" s="2268"/>
      <c r="J297" s="2277"/>
      <c r="K297" s="2268"/>
      <c r="L297" s="2268"/>
      <c r="M297" s="2277"/>
      <c r="N297" s="2268"/>
      <c r="O297" s="2268"/>
      <c r="P297" s="2268"/>
      <c r="Q297" s="2268"/>
      <c r="R297" s="2268"/>
      <c r="S297" s="2268"/>
      <c r="T297" s="2268"/>
      <c r="U297" s="2268"/>
      <c r="V297" s="2279"/>
      <c r="W297" s="2268"/>
      <c r="X297" s="2268"/>
      <c r="Y297" s="2268"/>
      <c r="Z297" s="2268"/>
      <c r="AA297" s="2268"/>
      <c r="AB297" s="2268"/>
      <c r="AC297" s="620"/>
      <c r="AD297" s="620"/>
    </row>
    <row r="298" spans="5:30" x14ac:dyDescent="0.25">
      <c r="E298" s="2268"/>
      <c r="F298" s="2268"/>
      <c r="G298" s="2268"/>
      <c r="H298" s="2268"/>
      <c r="I298" s="2268"/>
      <c r="J298" s="2277"/>
      <c r="K298" s="2268"/>
      <c r="L298" s="2268"/>
      <c r="M298" s="2277"/>
      <c r="N298" s="2268"/>
      <c r="O298" s="2268"/>
      <c r="P298" s="2268"/>
      <c r="Q298" s="2268"/>
      <c r="R298" s="2268"/>
      <c r="S298" s="2268"/>
      <c r="T298" s="2268"/>
      <c r="U298" s="2268"/>
      <c r="V298" s="2279"/>
      <c r="W298" s="2268"/>
      <c r="X298" s="2268"/>
      <c r="Y298" s="2268"/>
      <c r="Z298" s="2268"/>
      <c r="AA298" s="2268"/>
      <c r="AB298" s="2268"/>
      <c r="AC298" s="620"/>
      <c r="AD298" s="620"/>
    </row>
    <row r="299" spans="5:30" x14ac:dyDescent="0.25">
      <c r="E299" s="2268"/>
      <c r="F299" s="2268"/>
      <c r="G299" s="2268"/>
      <c r="H299" s="2268"/>
      <c r="I299" s="2268"/>
      <c r="J299" s="2277"/>
      <c r="K299" s="2268"/>
      <c r="L299" s="2268"/>
      <c r="M299" s="2277"/>
      <c r="N299" s="2268"/>
      <c r="O299" s="2268"/>
      <c r="P299" s="2268"/>
      <c r="Q299" s="2268"/>
      <c r="R299" s="2268"/>
      <c r="S299" s="2268"/>
      <c r="T299" s="2268"/>
      <c r="U299" s="2268"/>
      <c r="V299" s="2279"/>
      <c r="W299" s="2268"/>
      <c r="X299" s="2268"/>
      <c r="Y299" s="2268"/>
      <c r="Z299" s="2268"/>
      <c r="AA299" s="2268"/>
      <c r="AB299" s="2268"/>
      <c r="AC299" s="620"/>
      <c r="AD299" s="620"/>
    </row>
    <row r="300" spans="5:30" x14ac:dyDescent="0.25">
      <c r="E300" s="2268"/>
      <c r="F300" s="2268"/>
      <c r="G300" s="2268"/>
      <c r="H300" s="2268"/>
      <c r="I300" s="2268"/>
      <c r="J300" s="2277"/>
      <c r="K300" s="2268"/>
      <c r="L300" s="2268"/>
      <c r="M300" s="2277"/>
      <c r="N300" s="2268"/>
      <c r="O300" s="2268"/>
      <c r="P300" s="2268"/>
      <c r="Q300" s="2268"/>
      <c r="R300" s="2268"/>
      <c r="S300" s="2268"/>
      <c r="T300" s="2268"/>
      <c r="U300" s="2268"/>
      <c r="V300" s="2279"/>
      <c r="W300" s="2268"/>
      <c r="X300" s="2268"/>
      <c r="Y300" s="2268"/>
      <c r="Z300" s="2268"/>
      <c r="AA300" s="2268"/>
      <c r="AB300" s="2268"/>
      <c r="AC300" s="620"/>
      <c r="AD300" s="620"/>
    </row>
    <row r="301" spans="5:30" x14ac:dyDescent="0.25">
      <c r="E301" s="2268"/>
      <c r="F301" s="2268"/>
      <c r="G301" s="2268"/>
      <c r="H301" s="2268"/>
      <c r="I301" s="2268"/>
      <c r="J301" s="2277"/>
      <c r="K301" s="2268"/>
      <c r="L301" s="2268"/>
      <c r="M301" s="2277"/>
      <c r="N301" s="2268"/>
      <c r="O301" s="2268"/>
      <c r="P301" s="2268"/>
      <c r="Q301" s="2268"/>
      <c r="R301" s="2268"/>
      <c r="S301" s="2268"/>
      <c r="T301" s="2268"/>
      <c r="U301" s="2268"/>
      <c r="V301" s="2279"/>
      <c r="W301" s="2268"/>
      <c r="X301" s="2268"/>
      <c r="Y301" s="2268"/>
      <c r="Z301" s="2268"/>
      <c r="AA301" s="2268"/>
      <c r="AB301" s="2268"/>
      <c r="AC301" s="620"/>
      <c r="AD301" s="620"/>
    </row>
    <row r="302" spans="5:30" x14ac:dyDescent="0.25">
      <c r="E302" s="2268"/>
      <c r="F302" s="2268"/>
      <c r="G302" s="2268"/>
      <c r="H302" s="2268"/>
      <c r="I302" s="2268"/>
      <c r="J302" s="2277"/>
      <c r="K302" s="2268"/>
      <c r="L302" s="2268"/>
      <c r="M302" s="2277"/>
      <c r="N302" s="2268"/>
      <c r="O302" s="2268"/>
      <c r="P302" s="2268"/>
      <c r="Q302" s="2268"/>
      <c r="R302" s="2268"/>
      <c r="S302" s="2268"/>
      <c r="T302" s="2268"/>
      <c r="U302" s="2268"/>
      <c r="V302" s="2279"/>
      <c r="W302" s="2268"/>
      <c r="X302" s="2268"/>
      <c r="Y302" s="2268"/>
      <c r="Z302" s="2268"/>
      <c r="AA302" s="2268"/>
      <c r="AB302" s="2268"/>
      <c r="AC302" s="620"/>
      <c r="AD302" s="620"/>
    </row>
    <row r="303" spans="5:30" x14ac:dyDescent="0.25">
      <c r="E303" s="2268"/>
      <c r="F303" s="2268"/>
      <c r="G303" s="2268"/>
      <c r="H303" s="2268"/>
      <c r="I303" s="2268"/>
      <c r="J303" s="2277"/>
      <c r="K303" s="2268"/>
      <c r="L303" s="2268"/>
      <c r="M303" s="2277"/>
      <c r="N303" s="2268"/>
      <c r="O303" s="2268"/>
      <c r="P303" s="2268"/>
      <c r="Q303" s="2268"/>
      <c r="R303" s="2268"/>
      <c r="S303" s="2268"/>
      <c r="T303" s="2268"/>
      <c r="U303" s="2268"/>
      <c r="V303" s="2279"/>
      <c r="W303" s="2268"/>
      <c r="X303" s="2268"/>
      <c r="Y303" s="2268"/>
      <c r="Z303" s="2268"/>
      <c r="AA303" s="2268"/>
      <c r="AB303" s="2268"/>
      <c r="AC303" s="620"/>
      <c r="AD303" s="620"/>
    </row>
    <row r="304" spans="5:30" x14ac:dyDescent="0.25">
      <c r="E304" s="2268"/>
      <c r="F304" s="2268"/>
      <c r="G304" s="2268"/>
      <c r="H304" s="2268"/>
      <c r="I304" s="2268"/>
      <c r="J304" s="2277"/>
      <c r="K304" s="2268"/>
      <c r="L304" s="2268"/>
      <c r="M304" s="2277"/>
      <c r="N304" s="2268"/>
      <c r="O304" s="2268"/>
      <c r="P304" s="2268"/>
      <c r="Q304" s="2268"/>
      <c r="R304" s="2268"/>
      <c r="S304" s="2268"/>
      <c r="T304" s="2268"/>
      <c r="U304" s="2268"/>
      <c r="V304" s="2279"/>
      <c r="W304" s="2268"/>
      <c r="X304" s="2268"/>
      <c r="Y304" s="2268"/>
      <c r="Z304" s="2268"/>
      <c r="AA304" s="2268"/>
      <c r="AB304" s="2268"/>
      <c r="AC304" s="620"/>
      <c r="AD304" s="620"/>
    </row>
    <row r="305" spans="5:30" x14ac:dyDescent="0.25">
      <c r="E305" s="2268"/>
      <c r="F305" s="2268"/>
      <c r="G305" s="2268"/>
      <c r="H305" s="2268"/>
      <c r="I305" s="2268"/>
      <c r="J305" s="2277"/>
      <c r="K305" s="2268"/>
      <c r="L305" s="2268"/>
      <c r="M305" s="2277"/>
      <c r="N305" s="2268"/>
      <c r="O305" s="2268"/>
      <c r="P305" s="2268"/>
      <c r="Q305" s="2268"/>
      <c r="R305" s="2268"/>
      <c r="S305" s="2268"/>
      <c r="T305" s="2268"/>
      <c r="U305" s="2268"/>
      <c r="V305" s="2279"/>
      <c r="W305" s="2268"/>
      <c r="X305" s="2268"/>
      <c r="Y305" s="2268"/>
      <c r="Z305" s="2268"/>
      <c r="AA305" s="2268"/>
      <c r="AB305" s="2268"/>
      <c r="AC305" s="620"/>
      <c r="AD305" s="620"/>
    </row>
    <row r="306" spans="5:30" x14ac:dyDescent="0.25">
      <c r="E306" s="2268"/>
      <c r="F306" s="2268"/>
      <c r="G306" s="2268"/>
      <c r="H306" s="2268"/>
      <c r="I306" s="2268"/>
      <c r="J306" s="2277"/>
      <c r="K306" s="2268"/>
      <c r="L306" s="2268"/>
      <c r="M306" s="2277"/>
      <c r="N306" s="2268"/>
      <c r="O306" s="2268"/>
      <c r="P306" s="2268"/>
      <c r="Q306" s="2268"/>
      <c r="R306" s="2268"/>
      <c r="S306" s="2268"/>
      <c r="T306" s="2268"/>
      <c r="U306" s="2268"/>
      <c r="V306" s="2279"/>
      <c r="W306" s="2268"/>
      <c r="X306" s="2268"/>
      <c r="Y306" s="2268"/>
      <c r="Z306" s="2268"/>
      <c r="AA306" s="2268"/>
      <c r="AB306" s="2268"/>
      <c r="AC306" s="620"/>
      <c r="AD306" s="620"/>
    </row>
    <row r="307" spans="5:30" x14ac:dyDescent="0.25">
      <c r="E307" s="2268"/>
      <c r="F307" s="2268"/>
      <c r="G307" s="2268"/>
      <c r="H307" s="2268"/>
      <c r="I307" s="2268"/>
      <c r="J307" s="2277"/>
      <c r="K307" s="2268"/>
      <c r="L307" s="2268"/>
      <c r="M307" s="2277"/>
      <c r="N307" s="2268"/>
      <c r="O307" s="2268"/>
      <c r="P307" s="2268"/>
      <c r="Q307" s="2268"/>
      <c r="R307" s="2268"/>
      <c r="S307" s="2268"/>
      <c r="T307" s="2268"/>
      <c r="U307" s="2268"/>
      <c r="V307" s="2279"/>
      <c r="W307" s="2268"/>
      <c r="X307" s="2268"/>
      <c r="Y307" s="2268"/>
      <c r="Z307" s="2268"/>
      <c r="AA307" s="2268"/>
      <c r="AB307" s="2268"/>
      <c r="AC307" s="620"/>
      <c r="AD307" s="620"/>
    </row>
    <row r="308" spans="5:30" x14ac:dyDescent="0.25">
      <c r="E308" s="2268"/>
      <c r="F308" s="2268"/>
      <c r="G308" s="2268"/>
      <c r="H308" s="2268"/>
      <c r="I308" s="2268"/>
      <c r="J308" s="2277"/>
      <c r="K308" s="2268"/>
      <c r="L308" s="2268"/>
      <c r="M308" s="2277"/>
      <c r="N308" s="2268"/>
      <c r="O308" s="2268"/>
      <c r="P308" s="2268"/>
      <c r="Q308" s="2268"/>
      <c r="R308" s="2268"/>
      <c r="S308" s="2268"/>
      <c r="T308" s="2268"/>
      <c r="U308" s="2268"/>
      <c r="V308" s="2279"/>
      <c r="W308" s="2268"/>
      <c r="X308" s="2268"/>
      <c r="Y308" s="2268"/>
      <c r="Z308" s="2268"/>
      <c r="AA308" s="2268"/>
      <c r="AB308" s="2268"/>
      <c r="AC308" s="620"/>
      <c r="AD308" s="620"/>
    </row>
    <row r="309" spans="5:30" x14ac:dyDescent="0.25">
      <c r="E309" s="2268"/>
      <c r="F309" s="2268"/>
      <c r="G309" s="2268"/>
      <c r="H309" s="2268"/>
      <c r="I309" s="2268"/>
      <c r="J309" s="2277"/>
      <c r="K309" s="2268"/>
      <c r="L309" s="2268"/>
      <c r="M309" s="2277"/>
      <c r="N309" s="2268"/>
      <c r="O309" s="2268"/>
      <c r="P309" s="2268"/>
      <c r="Q309" s="2268"/>
      <c r="R309" s="2268"/>
      <c r="S309" s="2268"/>
      <c r="T309" s="2268"/>
      <c r="U309" s="2268"/>
      <c r="V309" s="2279"/>
      <c r="W309" s="2268"/>
      <c r="X309" s="2268"/>
      <c r="Y309" s="2268"/>
      <c r="Z309" s="2268"/>
      <c r="AA309" s="2268"/>
      <c r="AB309" s="2268"/>
      <c r="AC309" s="620"/>
      <c r="AD309" s="620"/>
    </row>
    <row r="310" spans="5:30" x14ac:dyDescent="0.25">
      <c r="E310" s="2268"/>
      <c r="F310" s="2268"/>
      <c r="G310" s="2268"/>
      <c r="H310" s="2268"/>
      <c r="I310" s="2268"/>
      <c r="J310" s="2277"/>
      <c r="K310" s="2268"/>
      <c r="L310" s="2268"/>
      <c r="M310" s="2277"/>
      <c r="N310" s="2268"/>
      <c r="O310" s="2268"/>
      <c r="P310" s="2268"/>
      <c r="Q310" s="2268"/>
      <c r="R310" s="2268"/>
      <c r="S310" s="2268"/>
      <c r="T310" s="2268"/>
      <c r="U310" s="2268"/>
      <c r="V310" s="2279"/>
      <c r="W310" s="2268"/>
      <c r="X310" s="2268"/>
      <c r="Y310" s="2268"/>
      <c r="Z310" s="2268"/>
      <c r="AA310" s="2268"/>
      <c r="AB310" s="2268"/>
      <c r="AC310" s="620"/>
      <c r="AD310" s="620"/>
    </row>
    <row r="311" spans="5:30" x14ac:dyDescent="0.25">
      <c r="E311" s="2268"/>
      <c r="F311" s="2268"/>
      <c r="G311" s="2268"/>
      <c r="H311" s="2268"/>
      <c r="I311" s="2268"/>
      <c r="J311" s="2277"/>
      <c r="K311" s="2268"/>
      <c r="L311" s="2268"/>
      <c r="M311" s="2277"/>
      <c r="N311" s="2268"/>
      <c r="O311" s="2268"/>
      <c r="P311" s="2268"/>
      <c r="Q311" s="2268"/>
      <c r="R311" s="2268"/>
      <c r="S311" s="2268"/>
      <c r="T311" s="2268"/>
      <c r="U311" s="2268"/>
      <c r="V311" s="2279"/>
      <c r="W311" s="2268"/>
      <c r="X311" s="2268"/>
      <c r="Y311" s="2268"/>
      <c r="Z311" s="2268"/>
      <c r="AA311" s="2268"/>
      <c r="AB311" s="2268"/>
      <c r="AC311" s="620"/>
      <c r="AD311" s="620"/>
    </row>
    <row r="312" spans="5:30" x14ac:dyDescent="0.25">
      <c r="E312" s="2268"/>
      <c r="F312" s="2268"/>
      <c r="G312" s="2268"/>
      <c r="H312" s="2268"/>
      <c r="I312" s="2268"/>
      <c r="J312" s="2277"/>
      <c r="K312" s="2268"/>
      <c r="L312" s="2268"/>
      <c r="M312" s="2277"/>
      <c r="N312" s="2268"/>
      <c r="O312" s="2268"/>
      <c r="P312" s="2268"/>
      <c r="Q312" s="2268"/>
      <c r="R312" s="2268"/>
      <c r="S312" s="2268"/>
      <c r="T312" s="2268"/>
      <c r="U312" s="2268"/>
      <c r="V312" s="2279"/>
      <c r="W312" s="2268"/>
      <c r="X312" s="2268"/>
      <c r="Y312" s="2268"/>
      <c r="Z312" s="2268"/>
      <c r="AA312" s="2268"/>
      <c r="AB312" s="2268"/>
      <c r="AC312" s="620"/>
      <c r="AD312" s="620"/>
    </row>
    <row r="313" spans="5:30" x14ac:dyDescent="0.25">
      <c r="E313" s="2268"/>
      <c r="F313" s="2268"/>
      <c r="G313" s="2268"/>
      <c r="H313" s="2268"/>
      <c r="I313" s="2268"/>
      <c r="J313" s="2277"/>
      <c r="K313" s="2268"/>
      <c r="L313" s="2268"/>
      <c r="M313" s="2277"/>
      <c r="N313" s="2268"/>
      <c r="O313" s="2268"/>
      <c r="P313" s="2268"/>
      <c r="Q313" s="2268"/>
      <c r="R313" s="2268"/>
      <c r="S313" s="2268"/>
      <c r="T313" s="2268"/>
      <c r="U313" s="2268"/>
      <c r="V313" s="2279"/>
      <c r="W313" s="2268"/>
      <c r="X313" s="2268"/>
      <c r="Y313" s="2268"/>
      <c r="Z313" s="2268"/>
      <c r="AA313" s="2268"/>
      <c r="AB313" s="2268"/>
      <c r="AC313" s="620"/>
      <c r="AD313" s="620"/>
    </row>
    <row r="314" spans="5:30" x14ac:dyDescent="0.25">
      <c r="E314" s="2268"/>
      <c r="F314" s="2268"/>
      <c r="G314" s="2268"/>
      <c r="H314" s="2268"/>
      <c r="I314" s="2268"/>
      <c r="J314" s="2277"/>
      <c r="K314" s="2268"/>
      <c r="L314" s="2268"/>
      <c r="M314" s="2277"/>
      <c r="N314" s="2268"/>
      <c r="O314" s="2268"/>
      <c r="P314" s="2268"/>
      <c r="Q314" s="2268"/>
      <c r="R314" s="2268"/>
      <c r="S314" s="2268"/>
      <c r="T314" s="2268"/>
      <c r="U314" s="2268"/>
      <c r="V314" s="2279"/>
      <c r="W314" s="2268"/>
      <c r="X314" s="2268"/>
      <c r="Y314" s="2268"/>
      <c r="Z314" s="2268"/>
      <c r="AA314" s="2268"/>
      <c r="AB314" s="2268"/>
      <c r="AC314" s="620"/>
      <c r="AD314" s="620"/>
    </row>
    <row r="315" spans="5:30" x14ac:dyDescent="0.25">
      <c r="E315" s="2268"/>
      <c r="F315" s="2268"/>
      <c r="G315" s="2268"/>
      <c r="H315" s="2268"/>
      <c r="I315" s="2268"/>
      <c r="J315" s="2277"/>
      <c r="K315" s="2268"/>
      <c r="L315" s="2268"/>
      <c r="M315" s="2277"/>
      <c r="N315" s="2268"/>
      <c r="O315" s="2268"/>
      <c r="P315" s="2268"/>
      <c r="Q315" s="2268"/>
      <c r="R315" s="2268"/>
      <c r="S315" s="2268"/>
      <c r="T315" s="2268"/>
      <c r="U315" s="2268"/>
      <c r="V315" s="2279"/>
      <c r="W315" s="2268"/>
      <c r="X315" s="2268"/>
      <c r="Y315" s="2268"/>
      <c r="Z315" s="2268"/>
      <c r="AA315" s="2268"/>
      <c r="AB315" s="2268"/>
      <c r="AC315" s="620"/>
      <c r="AD315" s="620"/>
    </row>
  </sheetData>
  <sheetProtection algorithmName="SHA-512" hashValue="Rd7fAFz7AExZFjBHB3scw5iP7kr6QOKHOV5aebh1mFd4UGk0Cw8Lfsmk70BVeiHaPNSrmYWdXNVEpZ1IPO411g==" saltValue="XJYP7u1PowffkKf3Ke9k9w==" spinCount="100000" sheet="1" objects="1" scenarios="1"/>
  <mergeCells count="43">
    <mergeCell ref="L162:L163"/>
    <mergeCell ref="E142:E143"/>
    <mergeCell ref="E162:E163"/>
    <mergeCell ref="L142:L143"/>
    <mergeCell ref="G6:G7"/>
    <mergeCell ref="H6:K6"/>
    <mergeCell ref="L6:P6"/>
    <mergeCell ref="F111:F112"/>
    <mergeCell ref="G111:G112"/>
    <mergeCell ref="H111:M111"/>
    <mergeCell ref="E18:E19"/>
    <mergeCell ref="E6:E7"/>
    <mergeCell ref="E60:E61"/>
    <mergeCell ref="E111:E112"/>
    <mergeCell ref="Q6:Q7"/>
    <mergeCell ref="O18:O19"/>
    <mergeCell ref="F60:F61"/>
    <mergeCell ref="G60:G61"/>
    <mergeCell ref="H60:H61"/>
    <mergeCell ref="I60:J60"/>
    <mergeCell ref="K60:L60"/>
    <mergeCell ref="F18:F19"/>
    <mergeCell ref="G18:G19"/>
    <mergeCell ref="H18:H19"/>
    <mergeCell ref="I18:M18"/>
    <mergeCell ref="N18:N19"/>
    <mergeCell ref="M60:N60"/>
    <mergeCell ref="F6:F7"/>
    <mergeCell ref="F281:F282"/>
    <mergeCell ref="G281:G282"/>
    <mergeCell ref="G142:G143"/>
    <mergeCell ref="H142:I142"/>
    <mergeCell ref="J142:K142"/>
    <mergeCell ref="F142:F143"/>
    <mergeCell ref="F162:F163"/>
    <mergeCell ref="G162:G163"/>
    <mergeCell ref="H162:I162"/>
    <mergeCell ref="J162:K162"/>
    <mergeCell ref="H281:I281"/>
    <mergeCell ref="E190:I190"/>
    <mergeCell ref="E254:G254"/>
    <mergeCell ref="E266:H266"/>
    <mergeCell ref="E281:E282"/>
  </mergeCells>
  <phoneticPr fontId="15" type="noConversion"/>
  <conditionalFormatting sqref="I145:I154">
    <cfRule type="expression" dxfId="202" priority="131" stopIfTrue="1">
      <formula>AND(H145&lt;&gt;"",I145&gt;H145)</formula>
    </cfRule>
  </conditionalFormatting>
  <conditionalFormatting sqref="G246">
    <cfRule type="expression" dxfId="201" priority="133" stopIfTrue="1">
      <formula>G246&gt;J165</formula>
    </cfRule>
  </conditionalFormatting>
  <conditionalFormatting sqref="G150:J150 L150">
    <cfRule type="expression" dxfId="200" priority="126" stopIfTrue="1">
      <formula>AND(G148&lt;&gt;"",G150&gt;G148)</formula>
    </cfRule>
  </conditionalFormatting>
  <conditionalFormatting sqref="G148:J148 L148">
    <cfRule type="expression" dxfId="199" priority="125" stopIfTrue="1">
      <formula>G148&lt;G149+G150+G151</formula>
    </cfRule>
  </conditionalFormatting>
  <conditionalFormatting sqref="I195:I236">
    <cfRule type="expression" dxfId="198" priority="122" stopIfTrue="1">
      <formula>AND(H195&lt;&gt;"",I195="")</formula>
    </cfRule>
  </conditionalFormatting>
  <conditionalFormatting sqref="N23:N52">
    <cfRule type="expression" dxfId="197" priority="135" stopIfTrue="1">
      <formula>AND(N23&lt;&gt;"",N23&lt;$AD$3,N23&lt;=J23+K23+M23)</formula>
    </cfRule>
  </conditionalFormatting>
  <conditionalFormatting sqref="L10">
    <cfRule type="expression" dxfId="196" priority="136" stopIfTrue="1">
      <formula>AND(L10&lt;&gt;"",L10&lt;AD3)</formula>
    </cfRule>
  </conditionalFormatting>
  <conditionalFormatting sqref="H10">
    <cfRule type="expression" dxfId="195" priority="137" stopIfTrue="1">
      <formula>AND(H10&lt;&gt;"",H10&lt;AD3)</formula>
    </cfRule>
  </conditionalFormatting>
  <conditionalFormatting sqref="I10">
    <cfRule type="expression" dxfId="194" priority="138" stopIfTrue="1">
      <formula>AND(I10&lt;&gt;"",I10&lt;AD3)</formula>
    </cfRule>
  </conditionalFormatting>
  <conditionalFormatting sqref="J10">
    <cfRule type="expression" dxfId="193" priority="139" stopIfTrue="1">
      <formula>AND(J10&lt;&gt;"",J10&lt;AD3)</formula>
    </cfRule>
  </conditionalFormatting>
  <conditionalFormatting sqref="M10">
    <cfRule type="expression" dxfId="192" priority="140" stopIfTrue="1">
      <formula>AND(M10&lt;&gt;"",M10&lt;AD3)</formula>
    </cfRule>
  </conditionalFormatting>
  <conditionalFormatting sqref="O10">
    <cfRule type="expression" dxfId="191" priority="141" stopIfTrue="1">
      <formula>AND(O10&lt;&gt;"",O10&lt;AD3)</formula>
    </cfRule>
  </conditionalFormatting>
  <conditionalFormatting sqref="P10">
    <cfRule type="expression" dxfId="190" priority="142" stopIfTrue="1">
      <formula>AND(P10&lt;&gt;"",P10&lt;AD3)</formula>
    </cfRule>
  </conditionalFormatting>
  <conditionalFormatting sqref="I65:I103">
    <cfRule type="expression" dxfId="189" priority="149" stopIfTrue="1">
      <formula>AND(I65&lt;&gt;"",I65&lt;$AD$3)</formula>
    </cfRule>
    <cfRule type="expression" dxfId="188" priority="150" stopIfTrue="1">
      <formula>AND(G65&lt;&gt;"",OR(G65="Alte investitii",G65="Mijloace de transport"))</formula>
    </cfRule>
  </conditionalFormatting>
  <conditionalFormatting sqref="K65:K103">
    <cfRule type="expression" dxfId="187" priority="151" stopIfTrue="1">
      <formula>OR(AND(K65&lt;&gt;"",K65&lt;$AD$3))</formula>
    </cfRule>
    <cfRule type="expression" dxfId="186" priority="152" stopIfTrue="1">
      <formula>AND(G65&lt;&gt;"",OR(G65="Utilaje",G65="Alte investitii"))</formula>
    </cfRule>
  </conditionalFormatting>
  <conditionalFormatting sqref="L65:L103">
    <cfRule type="expression" dxfId="185" priority="153" stopIfTrue="1">
      <formula>OR(AND(K65&gt;0,L65&gt;0,L65&gt;K65),AND(OR(AND(G65&lt;&gt;"",G65="Alte investitii"),G65=""),K65="",L65&gt;0))</formula>
    </cfRule>
    <cfRule type="expression" dxfId="184" priority="154" stopIfTrue="1">
      <formula>AND(G65&lt;&gt;"",OR(G65="Utilaje",G65="Alte investitii"))</formula>
    </cfRule>
  </conditionalFormatting>
  <conditionalFormatting sqref="J65:J103">
    <cfRule type="expression" dxfId="183" priority="155" stopIfTrue="1">
      <formula>OR(AND(I65&gt;0,J65&gt;0,J65&gt;I65),AND(OR(AND(G65&lt;&gt;"",G65&lt;&gt;"Alte investitii"),G65=""),I65="",J65&gt;0))</formula>
    </cfRule>
    <cfRule type="expression" dxfId="182" priority="156" stopIfTrue="1">
      <formula>AND(G65&lt;&gt;"",OR(G65="Mijloace de transport",G65="Alte investitii"))</formula>
    </cfRule>
  </conditionalFormatting>
  <conditionalFormatting sqref="J65:J103">
    <cfRule type="expression" dxfId="181" priority="157" stopIfTrue="1">
      <formula>OR(AND(J65&lt;&gt;"",J65&lt;$AD$3),AND(I65&lt;&gt;"",I65&lt;J65),AND(OR(AND(G65&lt;&gt;"",G65&lt;&gt;"Alte investitii"),G65=""),I65="",J65&gt;0))</formula>
    </cfRule>
  </conditionalFormatting>
  <conditionalFormatting sqref="K64">
    <cfRule type="expression" dxfId="180" priority="159" stopIfTrue="1">
      <formula>AND(K64&lt;&gt;0,K64&lt;&gt;K22)</formula>
    </cfRule>
  </conditionalFormatting>
  <conditionalFormatting sqref="G23:G52">
    <cfRule type="expression" dxfId="179" priority="163" stopIfTrue="1">
      <formula>OR(AND(COUNT(G24:$G$52)&gt;0,G23=""),AND(G23="", OR(H23&lt;&gt;0, O23&lt;&gt;0)))</formula>
    </cfRule>
  </conditionalFormatting>
  <conditionalFormatting sqref="I23:M52 O23:O52">
    <cfRule type="expression" dxfId="178" priority="171" stopIfTrue="1">
      <formula>AND(I23&lt;&gt;"",I23&lt;$AD$3)</formula>
    </cfRule>
  </conditionalFormatting>
  <conditionalFormatting sqref="H145">
    <cfRule type="expression" dxfId="177" priority="172" stopIfTrue="1">
      <formula>OR(H145&lt;I145,AND(OR(H149&gt;0,H150&gt;0,H151&gt;0),OR(H148="",H148=0)))</formula>
    </cfRule>
  </conditionalFormatting>
  <conditionalFormatting sqref="H168">
    <cfRule type="expression" dxfId="176" priority="92">
      <formula>AND(H168="",H169&gt;0)</formula>
    </cfRule>
  </conditionalFormatting>
  <conditionalFormatting sqref="I64">
    <cfRule type="expression" dxfId="175" priority="184" stopIfTrue="1">
      <formula>AND(I64&lt;&gt;0,I64&lt;&gt;J22)</formula>
    </cfRule>
  </conditionalFormatting>
  <conditionalFormatting sqref="L170">
    <cfRule type="expression" dxfId="174" priority="119" stopIfTrue="1">
      <formula>L170&lt;&gt;G170+H170-J170</formula>
    </cfRule>
  </conditionalFormatting>
  <conditionalFormatting sqref="G149:J149 L149">
    <cfRule type="expression" dxfId="173" priority="116">
      <formula>AND(G148&lt;&gt;"",G149&gt;G148)</formula>
    </cfRule>
  </conditionalFormatting>
  <conditionalFormatting sqref="G167:J167">
    <cfRule type="expression" dxfId="172" priority="113">
      <formula>AND(G166&lt;&gt;"",G167&gt;G166)</formula>
    </cfRule>
  </conditionalFormatting>
  <conditionalFormatting sqref="G170:K170">
    <cfRule type="expression" dxfId="171" priority="110" stopIfTrue="1">
      <formula>AND(G168&lt;&gt;"",G170&gt;G168)</formula>
    </cfRule>
  </conditionalFormatting>
  <conditionalFormatting sqref="G172:K172">
    <cfRule type="expression" dxfId="170" priority="107">
      <formula>AND(G171&lt;&gt;"",G172&gt;G171)</formula>
    </cfRule>
  </conditionalFormatting>
  <conditionalFormatting sqref="G173:K173">
    <cfRule type="expression" dxfId="169" priority="102">
      <formula>AND(G171&lt;&gt;"",G173&gt;G171)</formula>
    </cfRule>
  </conditionalFormatting>
  <conditionalFormatting sqref="G176:J176">
    <cfRule type="expression" dxfId="168" priority="97">
      <formula>AND(G175&lt;&gt;"",G176&gt;G175)</formula>
    </cfRule>
  </conditionalFormatting>
  <conditionalFormatting sqref="H146:H154">
    <cfRule type="expression" dxfId="167" priority="90">
      <formula>AND(H146="",I146&gt;0)</formula>
    </cfRule>
  </conditionalFormatting>
  <conditionalFormatting sqref="K168 K170:K175 K177:K182">
    <cfRule type="expression" dxfId="166" priority="95">
      <formula>AND(J168&lt;&gt;"",J168&lt;K168)</formula>
    </cfRule>
  </conditionalFormatting>
  <conditionalFormatting sqref="G166:J166">
    <cfRule type="expression" dxfId="165" priority="94">
      <formula>AND(G166="",G167&gt;0)</formula>
    </cfRule>
  </conditionalFormatting>
  <conditionalFormatting sqref="G168:K168">
    <cfRule type="expression" dxfId="164" priority="93">
      <formula>AND(G168="",G170&gt;0)</formula>
    </cfRule>
    <cfRule type="expression" dxfId="163" priority="177" stopIfTrue="1">
      <formula>AND(G168&lt;&gt;"",G169+G170&gt;G168)</formula>
    </cfRule>
  </conditionalFormatting>
  <conditionalFormatting sqref="H169">
    <cfRule type="expression" dxfId="162" priority="91">
      <formula>AND(H168&lt;&gt;"",H168&lt;H169)</formula>
    </cfRule>
  </conditionalFormatting>
  <conditionalFormatting sqref="G171:K171">
    <cfRule type="expression" dxfId="161" priority="57">
      <formula>AND(G171="",G172+G173&gt;0)</formula>
    </cfRule>
  </conditionalFormatting>
  <conditionalFormatting sqref="G175:K175">
    <cfRule type="expression" dxfId="160" priority="11">
      <formula>AND(G175&lt;&gt;"",G176+G177+G178&gt;G175)</formula>
    </cfRule>
    <cfRule type="expression" dxfId="159" priority="88">
      <formula>AND(G175="",G176+G177+G178&gt;0)</formula>
    </cfRule>
  </conditionalFormatting>
  <conditionalFormatting sqref="G148:J148">
    <cfRule type="expression" dxfId="158" priority="87">
      <formula>AND(G148="",G149+G150+G151&gt;0)</formula>
    </cfRule>
  </conditionalFormatting>
  <conditionalFormatting sqref="J168">
    <cfRule type="expression" dxfId="157" priority="85">
      <formula>AND(J168="",K168&gt;0)</formula>
    </cfRule>
  </conditionalFormatting>
  <conditionalFormatting sqref="G270">
    <cfRule type="expression" dxfId="156" priority="75">
      <formula>AND(AD258=2,G270="")</formula>
    </cfRule>
    <cfRule type="expression" dxfId="155" priority="76">
      <formula>AND(AD258=2,G270&lt;&gt;0)</formula>
    </cfRule>
  </conditionalFormatting>
  <conditionalFormatting sqref="G165:L165">
    <cfRule type="expression" dxfId="154" priority="239">
      <formula>G165&lt;&gt;G166+G168+G171+G174+G175+G179+G180+G181+G182+G183</formula>
    </cfRule>
  </conditionalFormatting>
  <conditionalFormatting sqref="G171:K171">
    <cfRule type="expression" dxfId="153" priority="96">
      <formula>G171&lt;G172+G173</formula>
    </cfRule>
  </conditionalFormatting>
  <conditionalFormatting sqref="M65:M103">
    <cfRule type="expression" dxfId="152" priority="52" stopIfTrue="1">
      <formula>OR(AND(M65&lt;&gt;"",M65&lt;$AD$3))</formula>
    </cfRule>
    <cfRule type="expression" dxfId="151" priority="53" stopIfTrue="1">
      <formula>AND(G65&lt;&gt;"",OR(G65="Utilaje",G65="Mijloace de transport"))</formula>
    </cfRule>
  </conditionalFormatting>
  <conditionalFormatting sqref="N65:N103">
    <cfRule type="expression" dxfId="150" priority="54" stopIfTrue="1">
      <formula>OR(AND(M65&gt;0,N65&gt;0,N65&gt;M65),AND(OR(AND(I65&lt;&gt;"",I65="Alte investitii"),I65=""),M65="",N65&gt;0))</formula>
    </cfRule>
    <cfRule type="expression" dxfId="149" priority="55" stopIfTrue="1">
      <formula>AND(G65&lt;&gt;"",OR(G65="Utilaje",G65="Mijloace de transport"))</formula>
    </cfRule>
  </conditionalFormatting>
  <conditionalFormatting sqref="M64">
    <cfRule type="expression" dxfId="148" priority="56" stopIfTrue="1">
      <formula>AND(M64&lt;&gt;0,M64&lt;&gt;M22)</formula>
    </cfRule>
  </conditionalFormatting>
  <conditionalFormatting sqref="I104">
    <cfRule type="expression" dxfId="147" priority="25" stopIfTrue="1">
      <formula>AND(I104&lt;&gt;"",I104&lt;$AD$3)</formula>
    </cfRule>
    <cfRule type="expression" dxfId="146" priority="26" stopIfTrue="1">
      <formula>AND(G104&lt;&gt;"",OR(G104="Alte investitii",G104="Mijloace de transport"))</formula>
    </cfRule>
  </conditionalFormatting>
  <conditionalFormatting sqref="K104">
    <cfRule type="expression" dxfId="145" priority="27" stopIfTrue="1">
      <formula>OR(AND(K104&lt;&gt;"",K104&lt;$AD$3))</formula>
    </cfRule>
    <cfRule type="expression" dxfId="144" priority="28" stopIfTrue="1">
      <formula>AND(G104&lt;&gt;"",OR(G104="Utilaje",G104="Alte investitii"))</formula>
    </cfRule>
  </conditionalFormatting>
  <conditionalFormatting sqref="L104">
    <cfRule type="expression" dxfId="143" priority="29" stopIfTrue="1">
      <formula>OR(AND(K104&gt;0,L104&gt;0,L104&gt;K104),AND(OR(AND(G104&lt;&gt;"",G104="Alte investitii"),G104=""),K104="",L104&gt;0))</formula>
    </cfRule>
    <cfRule type="expression" dxfId="142" priority="30" stopIfTrue="1">
      <formula>AND(G104&lt;&gt;"",OR(G104="Utilaje",G104="Alte investitii"))</formula>
    </cfRule>
  </conditionalFormatting>
  <conditionalFormatting sqref="J104">
    <cfRule type="expression" dxfId="141" priority="31" stopIfTrue="1">
      <formula>OR(AND(I104&gt;0,J104&gt;0,J104&gt;I104),AND(OR(AND(G104&lt;&gt;"",G104&lt;&gt;"Alte investitii"),G104=""),I104="",J104&gt;0))</formula>
    </cfRule>
    <cfRule type="expression" dxfId="140" priority="32" stopIfTrue="1">
      <formula>AND(G104&lt;&gt;"",OR(G104="Mijloace de transport",G104="Alte investitii"))</formula>
    </cfRule>
  </conditionalFormatting>
  <conditionalFormatting sqref="J104">
    <cfRule type="expression" dxfId="139" priority="33" stopIfTrue="1">
      <formula>OR(AND(J104&lt;&gt;"",J104&lt;$AD$3),AND(I104&lt;&gt;"",I104&lt;J104),AND(OR(AND(G104&lt;&gt;"",G104&lt;&gt;"Alte investitii"),G104=""),I104="",J104&gt;0))</formula>
    </cfRule>
  </conditionalFormatting>
  <conditionalFormatting sqref="M104">
    <cfRule type="expression" dxfId="138" priority="20" stopIfTrue="1">
      <formula>OR(AND(M104&lt;&gt;"",M104&lt;$AD$3))</formula>
    </cfRule>
    <cfRule type="expression" dxfId="137" priority="21" stopIfTrue="1">
      <formula>AND(G104&lt;&gt;"",OR(G104="Utilaje",G104="Mijloace de transport"))</formula>
    </cfRule>
  </conditionalFormatting>
  <conditionalFormatting sqref="N104">
    <cfRule type="expression" dxfId="136" priority="22" stopIfTrue="1">
      <formula>OR(AND(M104&gt;0,N104&gt;0,N104&gt;M104),AND(OR(AND(I104&lt;&gt;"",I104="Alte investitii"),I104=""),M104="",N104&gt;0))</formula>
    </cfRule>
    <cfRule type="expression" dxfId="135" priority="23" stopIfTrue="1">
      <formula>AND(G104&lt;&gt;"",OR(G104="Utilaje",G104="Mijloace de transport"))</formula>
    </cfRule>
  </conditionalFormatting>
  <conditionalFormatting sqref="G145:J145 L145">
    <cfRule type="expression" dxfId="134" priority="965" stopIfTrue="1">
      <formula>G145&lt;&gt;G146+G147+G148+G152+G153+G154</formula>
    </cfRule>
  </conditionalFormatting>
  <conditionalFormatting sqref="L177:L178">
    <cfRule type="expression" dxfId="133" priority="16" stopIfTrue="1">
      <formula>L177&lt;&gt;G177+H177-J177</formula>
    </cfRule>
  </conditionalFormatting>
  <conditionalFormatting sqref="G177:K177">
    <cfRule type="expression" dxfId="132" priority="15" stopIfTrue="1">
      <formula>AND(G175&lt;&gt;"",G177&gt;G175)</formula>
    </cfRule>
  </conditionalFormatting>
  <conditionalFormatting sqref="G176">
    <cfRule type="expression" dxfId="131" priority="14">
      <formula>AND(G175&lt;&gt;"",G176&gt;G175)</formula>
    </cfRule>
  </conditionalFormatting>
  <conditionalFormatting sqref="G151:J151 L151">
    <cfRule type="expression" dxfId="130" priority="13" stopIfTrue="1">
      <formula>AND(G148&lt;&gt;"",G151&gt;G148)</formula>
    </cfRule>
  </conditionalFormatting>
  <conditionalFormatting sqref="G178:K178">
    <cfRule type="expression" dxfId="129" priority="12">
      <formula>AND(G175&lt;&gt;"",G178&gt;G175)</formula>
    </cfRule>
  </conditionalFormatting>
  <conditionalFormatting sqref="H115:M115">
    <cfRule type="expression" dxfId="128" priority="999" stopIfTrue="1">
      <formula>OR(AND(H115&lt;&gt;"",$G115&lt;&gt;SUM($H115:$M115)),AND(H115&lt;&gt;"",H115&lt;$AD$3))</formula>
    </cfRule>
  </conditionalFormatting>
  <conditionalFormatting sqref="G115">
    <cfRule type="expression" dxfId="127" priority="1013" stopIfTrue="1">
      <formula>AND(OR(H115&lt;&gt;"",I115&lt;&gt;"",J115&lt;&gt;"",K115&lt;&gt;"",L115&lt;&gt;"",M115&lt;&gt;""),G115&lt;&gt;SUM(H115:M115))</formula>
    </cfRule>
    <cfRule type="expression" dxfId="126" priority="1014" stopIfTrue="1">
      <formula>G115&lt;&gt;H22</formula>
    </cfRule>
  </conditionalFormatting>
  <conditionalFormatting sqref="Q10">
    <cfRule type="expression" dxfId="125" priority="1015" stopIfTrue="1">
      <formula>AND(Q10&lt;&gt;0,Q10&lt;AD3)</formula>
    </cfRule>
    <cfRule type="expression" dxfId="124" priority="1016" stopIfTrue="1">
      <formula>Q10&lt;&gt;(G10+H10+I10+J10+K10)-(L10+M10+N10+O10+P10)</formula>
    </cfRule>
  </conditionalFormatting>
  <conditionalFormatting sqref="N10">
    <cfRule type="expression" dxfId="123" priority="1030" stopIfTrue="1">
      <formula>AND(N10&lt;&gt;"",N10&lt;AD3,N10&lt;&gt;O22)</formula>
    </cfRule>
  </conditionalFormatting>
  <conditionalFormatting sqref="K10">
    <cfRule type="expression" dxfId="122" priority="1031" stopIfTrue="1">
      <formula>OR(AND(H22&lt;&gt;0,K10&lt;&gt;"",K10&lt;&gt;H22),AND(K10&lt;&gt;"",K10&lt;AD3),AND(K10&lt;&gt;"",G115&lt;&gt;0,K10&lt;&gt;G115))</formula>
    </cfRule>
  </conditionalFormatting>
  <conditionalFormatting sqref="H22">
    <cfRule type="expression" dxfId="121" priority="1032" stopIfTrue="1">
      <formula>OR(H22&lt;&gt;SUM(H23:H52),H22&lt;&gt;SUM(I22:M22),H22&lt;&gt;K10,H22&lt;&gt;G115)</formula>
    </cfRule>
  </conditionalFormatting>
  <conditionalFormatting sqref="G270">
    <cfRule type="expression" dxfId="120" priority="1094">
      <formula>AND(AD258=1,H270&gt;0,OR(G270="",AND(G270&gt;0,G270&lt;H270)))</formula>
    </cfRule>
  </conditionalFormatting>
  <conditionalFormatting sqref="H270">
    <cfRule type="expression" dxfId="119" priority="1095" stopIfTrue="1">
      <formula>AND(AD258=2,H270="")</formula>
    </cfRule>
    <cfRule type="expression" dxfId="118" priority="1096" stopIfTrue="1">
      <formula>AND(AD258=2,H270&lt;&gt;"")</formula>
    </cfRule>
    <cfRule type="expression" dxfId="117" priority="1097" stopIfTrue="1">
      <formula>AND(AD258=1,H270&gt;0,OR(G270="",AND(G270&gt;0,G270&lt;H270)))</formula>
    </cfRule>
  </conditionalFormatting>
  <conditionalFormatting sqref="G271">
    <cfRule type="expression" dxfId="116" priority="1098" stopIfTrue="1">
      <formula>AND(AD258=1,H271&gt;0,OR(G271="",AND(G271&gt;0,G271&lt;H271)))</formula>
    </cfRule>
    <cfRule type="expression" dxfId="115" priority="1099" stopIfTrue="1">
      <formula>AND(AD258=2,G271="")</formula>
    </cfRule>
    <cfRule type="expression" dxfId="114" priority="1100" stopIfTrue="1">
      <formula>AND(AD258=2,G271&lt;&gt;0)</formula>
    </cfRule>
  </conditionalFormatting>
  <conditionalFormatting sqref="G272:G273">
    <cfRule type="expression" dxfId="113" priority="1101" stopIfTrue="1">
      <formula>AND(AD259=1,H272&gt;0,OR(G272="",AND(G272&gt;0,G272&lt;H272)))</formula>
    </cfRule>
    <cfRule type="expression" dxfId="112" priority="1102" stopIfTrue="1">
      <formula>AND(AD259=2,G272="")</formula>
    </cfRule>
    <cfRule type="expression" dxfId="111" priority="1103" stopIfTrue="1">
      <formula>AND(AD259=2,G272&lt;&gt;"")</formula>
    </cfRule>
  </conditionalFormatting>
  <conditionalFormatting sqref="H271">
    <cfRule type="expression" dxfId="110" priority="1104" stopIfTrue="1">
      <formula>AND(AD258=2,H271="")</formula>
    </cfRule>
    <cfRule type="expression" dxfId="109" priority="1105" stopIfTrue="1">
      <formula>AND(AD258=2,H271&lt;&gt;"")</formula>
    </cfRule>
    <cfRule type="expression" dxfId="108" priority="1106" stopIfTrue="1">
      <formula>AND(AD258=1,H271&gt;0,OR(G271="",AND(G271&gt;0,G271&lt;H271)))</formula>
    </cfRule>
  </conditionalFormatting>
  <conditionalFormatting sqref="H272:H273">
    <cfRule type="expression" dxfId="107" priority="1107" stopIfTrue="1">
      <formula>AND(AD259=2,H272="")</formula>
    </cfRule>
    <cfRule type="expression" dxfId="106" priority="1108" stopIfTrue="1">
      <formula>AND(AD259=2,H272&lt;&gt;"")</formula>
    </cfRule>
    <cfRule type="expression" dxfId="105" priority="1109" stopIfTrue="1">
      <formula>AND(AD259=1,H272&gt;0,OR(G272="",AND(G272&gt;0,G272&lt;H272)))</formula>
    </cfRule>
  </conditionalFormatting>
  <conditionalFormatting sqref="G65:G104">
    <cfRule type="expression" dxfId="104" priority="1137" stopIfTrue="1">
      <formula>OR(AND(G65="",H65&lt;&gt;""),AND(G65&lt;&gt;"",H65&lt;&gt;"",COUNTIF(INDIRECT(IF(G65="Utilaje",$AD$5,IF(G65="Mijloace de transport",$AD$6,IF(G65="Alte investitii",$AD$7,$AD$4)))),H65)=0),AND(G65="",H65="",OR(I65&lt;&gt;0,K65&lt;&gt;0)))</formula>
    </cfRule>
  </conditionalFormatting>
  <conditionalFormatting sqref="H65:H103">
    <cfRule type="expression" dxfId="103" priority="1138" stopIfTrue="1">
      <formula>OR(AND(COUNT(H66:$H$103)&gt;0,H65=""),AND(H65="", OR(I65&lt;&gt;0, K65&lt;&gt;0,M65&lt;&gt;0)))</formula>
    </cfRule>
    <cfRule type="expression" dxfId="102" priority="1139" stopIfTrue="1">
      <formula>OR(AND(G65&lt;&gt;"",H65&lt;&gt;"",COUNTIF(INDIRECT(IF(G65="Utilaje",$AD$5,IF(G65="Mijloace de transport",$AD$6,IF(G65="Alte investitii",$AD$7,$AD$4)))),H65)=0),COUNTIF($H$65:$H$103,H65)&gt;1)</formula>
    </cfRule>
  </conditionalFormatting>
  <conditionalFormatting sqref="H104">
    <cfRule type="expression" dxfId="101" priority="1140" stopIfTrue="1">
      <formula>OR(AND(COUNT(E$103:$E105)&gt;0,H104=""),AND(H104="", OR(I104&lt;&gt;0, K104&lt;&gt;0,M104&lt;&gt;0)))</formula>
    </cfRule>
    <cfRule type="expression" dxfId="100" priority="1141" stopIfTrue="1">
      <formula>OR(AND(G104&lt;&gt;"",H104&lt;&gt;"",COUNTIF(INDIRECT(IF(G104="Utilaje",$AD$5,IF(G104="Mijloace de transport",$AD$6,IF(G104="Alte investitii",$AD$7,$AD$4)))),H104)=0),COUNTIF($H$65:$H$103,H104)&gt;1)</formula>
    </cfRule>
  </conditionalFormatting>
  <conditionalFormatting sqref="E23">
    <cfRule type="expression" dxfId="99" priority="10" stopIfTrue="1">
      <formula>AND(OR($D23&lt;&gt;1,$E23&lt;&gt;1,$F23&lt;&gt;1),$C23&lt;&gt;"")</formula>
    </cfRule>
  </conditionalFormatting>
  <conditionalFormatting sqref="E24:E52">
    <cfRule type="expression" dxfId="98" priority="9" stopIfTrue="1">
      <formula>AND(OR($D24&lt;&gt;1,$E24&lt;&gt;1,$F24&lt;&gt;1),$C24&lt;&gt;"")</formula>
    </cfRule>
  </conditionalFormatting>
  <conditionalFormatting sqref="E65">
    <cfRule type="expression" dxfId="97" priority="6" stopIfTrue="1">
      <formula>AND(OR($D65&lt;&gt;1,$E65&lt;&gt;1,$F65&lt;&gt;1),$C65&lt;&gt;"")</formula>
    </cfRule>
  </conditionalFormatting>
  <conditionalFormatting sqref="H195:H236">
    <cfRule type="expression" dxfId="96" priority="1163" stopIfTrue="1">
      <formula>AND(I195&lt;&gt;"",H195="")</formula>
    </cfRule>
  </conditionalFormatting>
  <conditionalFormatting sqref="H195:I236">
    <cfRule type="expression" dxfId="95" priority="5">
      <formula>OR(AND(AND($H195="",$I195=""),OR(COUNTA($H195:$H$236)&gt;0,COUNTA($I195:$I$236)&gt;0)),COUNTIF($H$195:$H$236,$H195)&gt;1)</formula>
    </cfRule>
  </conditionalFormatting>
  <conditionalFormatting sqref="G10">
    <cfRule type="expression" dxfId="94" priority="1169" stopIfTrue="1">
      <formula>G10&lt;&gt;G181+G182+G183</formula>
    </cfRule>
    <cfRule type="expression" dxfId="93" priority="1170" stopIfTrue="1">
      <formula>AND(G10&lt;&gt;0,G10&lt;AD3)</formula>
    </cfRule>
  </conditionalFormatting>
  <conditionalFormatting sqref="H173">
    <cfRule type="expression" dxfId="92" priority="1226">
      <formula>AND(H173&lt;&gt;"",G126&lt;&gt;"",H173-I173&lt;G126)</formula>
    </cfRule>
  </conditionalFormatting>
  <conditionalFormatting sqref="G125">
    <cfRule type="expression" dxfId="91" priority="4" stopIfTrue="1">
      <formula>G125&lt;&gt;G126+G127+G130</formula>
    </cfRule>
  </conditionalFormatting>
  <conditionalFormatting sqref="G127">
    <cfRule type="expression" dxfId="90" priority="3" stopIfTrue="1">
      <formula>G127&lt;&gt;G128+G129+G133+G137+G138+G139</formula>
    </cfRule>
  </conditionalFormatting>
  <conditionalFormatting sqref="G130">
    <cfRule type="expression" dxfId="89" priority="2" stopIfTrue="1">
      <formula>G130&lt;&gt;G131+G132+G136+G140+G141+G142</formula>
    </cfRule>
  </conditionalFormatting>
  <conditionalFormatting sqref="E66:E104">
    <cfRule type="expression" dxfId="88" priority="1" stopIfTrue="1">
      <formula>AND(OR($D66&lt;&gt;1,$E66&lt;&gt;1,$F66&lt;&gt;1),$C66&lt;&gt;"")</formula>
    </cfRule>
  </conditionalFormatting>
  <dataValidations count="21">
    <dataValidation type="whole" operator="greaterThanOrEqual" showInputMessage="1" showErrorMessage="1" errorTitle=" INS" error="Valoarea introdusa trebuie sa fie _x000a_mai mare sau egala cu valoarea minima _x000a_stabilita pentru mijloace fixe" sqref="I23:O23" xr:uid="{00000000-0002-0000-1200-000000000000}">
      <formula1>$AD$3</formula1>
    </dataValidation>
    <dataValidation type="whole" operator="greaterThanOrEqual" allowBlank="1" showInputMessage="1" showErrorMessage="1" errorTitle="INS" error="Introduceti un numar mai mare ca zero." sqref="H285:I285" xr:uid="{00000000-0002-0000-1200-000001000000}">
      <formula1>0</formula1>
    </dataValidation>
    <dataValidation type="list" allowBlank="1" showInputMessage="1" showErrorMessage="1" errorTitle="INS" error="Expresia introdusa nu se afla in lista denumirilor judetelor. _x000a_Alege din lista derulanta. " sqref="H195:H236" xr:uid="{00000000-0002-0000-1200-000002000000}">
      <formula1>INDIRECT($AD$9)</formula1>
    </dataValidation>
    <dataValidation type="whole" operator="greaterThanOrEqual" showInputMessage="1" showErrorMessage="1" errorTitle="INS" error="Valoarea introdusa trebuie sa fie _x000a_mai mare sau egala cu valoarea minima _x000a_stabilita pentru mijloace fixe" sqref="H10:J10 G132 G129 O10:P10 L10:M10 I65:N104 H115:M115 G126 I24:O52" xr:uid="{00000000-0002-0000-1200-000003000000}">
      <formula1>$AD$3</formula1>
    </dataValidation>
    <dataValidation allowBlank="1" showInputMessage="1" showErrorMessage="1" errorTitle="INS" error="Valoarea introdusa trebuie sa fie _x000a_mai mare sau egala cu valoarea minima _x000a_stabilita pentru mijloace fixe" sqref="Q10" xr:uid="{00000000-0002-0000-1200-000004000000}"/>
    <dataValidation type="list" allowBlank="1" showInputMessage="1" showErrorMessage="1" sqref="G65:G104" xr:uid="{00000000-0002-0000-1200-000005000000}">
      <formula1>INDIRECT($AD$8)</formula1>
    </dataValidation>
    <dataValidation operator="greaterThanOrEqual" allowBlank="1" showInputMessage="1" showErrorMessage="1" errorTitle="Eroare!!!!" error="Introduceti un numar!!" sqref="I56" xr:uid="{00000000-0002-0000-1200-000006000000}"/>
    <dataValidation type="whole" operator="greaterThanOrEqual" allowBlank="1" showInputMessage="1" showErrorMessage="1" errorTitle="Eroare!!!!" error="Introduceti un numar pozitiv!" sqref="K10 G10 N10" xr:uid="{00000000-0002-0000-1200-000007000000}">
      <formula1>0</formula1>
    </dataValidation>
    <dataValidation type="whole" operator="greaterThanOrEqual" allowBlank="1" showInputMessage="1" showErrorMessage="1" errorTitle="Eroare!!!" error="Introduceti un numar pozitiv." sqref="L231:M235" xr:uid="{00000000-0002-0000-1200-000008000000}">
      <formula1>0</formula1>
    </dataValidation>
    <dataValidation type="whole" operator="greaterThanOrEqual" allowBlank="1" showInputMessage="1" showErrorMessage="1" errorTitle="Eroare !!!" error="Introduce introduceti un numar pozitiv." sqref="G270:H273" xr:uid="{00000000-0002-0000-1200-000009000000}">
      <formula1>0</formula1>
    </dataValidation>
    <dataValidation type="whole" operator="greaterThanOrEqual" allowBlank="1" showInputMessage="1" showErrorMessage="1" errorTitle="Eroare !!!" error="Introduceti un numar!" sqref="G246:G247" xr:uid="{00000000-0002-0000-1200-00000A000000}">
      <formula1>0</formula1>
    </dataValidation>
    <dataValidation type="whole" operator="greaterThanOrEqual" allowBlank="1" showInputMessage="1" showErrorMessage="1" errorTitle="Eroare!!!" error="Introduceti un numar!" sqref="G115 G285" xr:uid="{00000000-0002-0000-1200-00000B000000}">
      <formula1>0</formula1>
    </dataValidation>
    <dataValidation type="whole" allowBlank="1" showInputMessage="1" showErrorMessage="1" errorTitle="Eroare!!!" error="Introduceti un numar intre 0 si 999999999" sqref="G127 G125 I177 G130" xr:uid="{00000000-0002-0000-1200-00000C000000}">
      <formula1>0</formula1>
      <formula2>999999999</formula2>
    </dataValidation>
    <dataValidation type="whole" operator="greaterThanOrEqual" allowBlank="1" showInputMessage="1" showErrorMessage="1" errorTitle="Eroare!!!!" error="Introduceti un numar!!" sqref="F56:H56 I22:O22 H22:H52 J56:M56" xr:uid="{00000000-0002-0000-1200-00000D000000}">
      <formula1>0</formula1>
    </dataValidation>
    <dataValidation type="whole" operator="greaterThan" allowBlank="1" showInputMessage="1" showErrorMessage="1" sqref="H145" xr:uid="{00000000-0002-0000-1200-00000E000000}">
      <formula1>0</formula1>
    </dataValidation>
    <dataValidation type="whole" operator="greaterThanOrEqual" allowBlank="1" showInputMessage="1" showErrorMessage="1" errorTitle="INS" error="Trebuie introdusa o valoare numerica, _x000a_mai mare sau egala cu zero, _x000a_fara zecimale." sqref="K168 I179:I182 G166:G168 K179:K182 I166:J168 J179:J183 G179:H183 G171:G174 H166:H174 G175:H177 I171:K177 G146:J160" xr:uid="{00000000-0002-0000-1200-00000F000000}">
      <formula1>0</formula1>
    </dataValidation>
    <dataValidation type="list" allowBlank="1" showInputMessage="1" showErrorMessage="1" errorTitle="INS" error="Valoarea introdusa nu apartine _x000a_nomenclatorului CAEN Rev. 2. _x000a_Introduceti un cod valid sau _x000a_alegeti din lista derulanta. " sqref="G23:G52" xr:uid="{00000000-0002-0000-1200-000010000000}">
      <formula1>INDIRECT(AD$4)</formula1>
    </dataValidation>
    <dataValidation type="custom" allowBlank="1" showInputMessage="1" showErrorMessage="1" errorTitle="INS" error="Aceasta celula nu _x000a_trebuie completata. " sqref="I169:K169 K166:K167 K183 G169 I183 L169:L170 K145:K160" xr:uid="{00000000-0002-0000-1200-000012000000}">
      <formula1>"&lt;&gt;"""""</formula1>
    </dataValidation>
    <dataValidation type="whole" operator="greaterThan" allowBlank="1" showInputMessage="1" showErrorMessage="1" errorTitle="INS" error="Trebuie introdusa o valoare numerica, _x000a_mai mare sau egala cu zero, _x000a_fara zecimale." sqref="I170" xr:uid="{00000000-0002-0000-1200-000013000000}">
      <formula1>0</formula1>
    </dataValidation>
    <dataValidation type="whole" operator="greaterThanOrEqual" allowBlank="1" showInputMessage="1" showErrorMessage="1" errorTitle="INS" error="Aceasta celula nu _x000a_trebuie completata. " sqref="J170:K170" xr:uid="{00000000-0002-0000-1200-000014000000}">
      <formula1>0</formula1>
    </dataValidation>
    <dataValidation type="list" allowBlank="1" showInputMessage="1" showErrorMessage="1" errorTitle="INS" error="Valoarea introdusa nu apartine _x000a_nomenclatorului CAEN Rev. 2. _x000a_Introduceti un cod valid sau _x000a_alegeti din lista derulanta. " sqref="H65:H104" xr:uid="{00000000-0002-0000-1200-000011000000}">
      <formula1>INDIRECT(IF(G65="Utilaje",$AD$5,IF(G65="Mijloace de transport",$AD$6,IF(G65="Alte investitii",$AD$7,$AD$4))))</formula1>
    </dataValidation>
  </dataValidations>
  <pageMargins left="0.7" right="0.7" top="0.75" bottom="0.75" header="0.3" footer="0.3"/>
  <pageSetup orientation="portrait" r:id="rId1"/>
  <ignoredErrors>
    <ignoredError sqref="I16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90113" r:id="rId4" name="Group Box 1">
              <controlPr defaultSize="0" autoFill="0" autoPict="0">
                <anchor moveWithCells="1" sizeWithCells="1">
                  <from>
                    <xdr:col>6</xdr:col>
                    <xdr:colOff>0</xdr:colOff>
                    <xdr:row>257</xdr:row>
                    <xdr:rowOff>0</xdr:rowOff>
                  </from>
                  <to>
                    <xdr:col>7</xdr:col>
                    <xdr:colOff>0</xdr:colOff>
                    <xdr:row>258</xdr:row>
                    <xdr:rowOff>0</xdr:rowOff>
                  </to>
                </anchor>
              </controlPr>
            </control>
          </mc:Choice>
        </mc:AlternateContent>
        <mc:AlternateContent xmlns:mc="http://schemas.openxmlformats.org/markup-compatibility/2006">
          <mc:Choice Requires="x14">
            <control shapeId="90114" r:id="rId5" name="Option Button 2">
              <controlPr defaultSize="0" autoFill="0" autoLine="0" autoPict="0">
                <anchor moveWithCells="1" sizeWithCells="1">
                  <from>
                    <xdr:col>6</xdr:col>
                    <xdr:colOff>180975</xdr:colOff>
                    <xdr:row>257</xdr:row>
                    <xdr:rowOff>47625</xdr:rowOff>
                  </from>
                  <to>
                    <xdr:col>6</xdr:col>
                    <xdr:colOff>647700</xdr:colOff>
                    <xdr:row>257</xdr:row>
                    <xdr:rowOff>238125</xdr:rowOff>
                  </to>
                </anchor>
              </controlPr>
            </control>
          </mc:Choice>
        </mc:AlternateContent>
        <mc:AlternateContent xmlns:mc="http://schemas.openxmlformats.org/markup-compatibility/2006">
          <mc:Choice Requires="x14">
            <control shapeId="90115" r:id="rId6" name="Option Button 3">
              <controlPr defaultSize="0" autoFill="0" autoLine="0" autoPict="0">
                <anchor moveWithCells="1" sizeWithCells="1">
                  <from>
                    <xdr:col>6</xdr:col>
                    <xdr:colOff>809625</xdr:colOff>
                    <xdr:row>257</xdr:row>
                    <xdr:rowOff>47625</xdr:rowOff>
                  </from>
                  <to>
                    <xdr:col>6</xdr:col>
                    <xdr:colOff>1276350</xdr:colOff>
                    <xdr:row>257</xdr:row>
                    <xdr:rowOff>238125</xdr:rowOff>
                  </to>
                </anchor>
              </controlPr>
            </control>
          </mc:Choice>
        </mc:AlternateContent>
        <mc:AlternateContent xmlns:mc="http://schemas.openxmlformats.org/markup-compatibility/2006">
          <mc:Choice Requires="x14">
            <control shapeId="90116" r:id="rId7" name="Group Box 4">
              <controlPr defaultSize="0" autoFill="0" autoPict="0">
                <anchor moveWithCells="1" sizeWithCells="1">
                  <from>
                    <xdr:col>6</xdr:col>
                    <xdr:colOff>0</xdr:colOff>
                    <xdr:row>258</xdr:row>
                    <xdr:rowOff>0</xdr:rowOff>
                  </from>
                  <to>
                    <xdr:col>7</xdr:col>
                    <xdr:colOff>0</xdr:colOff>
                    <xdr:row>259</xdr:row>
                    <xdr:rowOff>0</xdr:rowOff>
                  </to>
                </anchor>
              </controlPr>
            </control>
          </mc:Choice>
        </mc:AlternateContent>
        <mc:AlternateContent xmlns:mc="http://schemas.openxmlformats.org/markup-compatibility/2006">
          <mc:Choice Requires="x14">
            <control shapeId="90117" r:id="rId8" name="Option Button 5">
              <controlPr defaultSize="0" autoFill="0" autoLine="0" autoPict="0">
                <anchor moveWithCells="1" sizeWithCells="1">
                  <from>
                    <xdr:col>6</xdr:col>
                    <xdr:colOff>190500</xdr:colOff>
                    <xdr:row>258</xdr:row>
                    <xdr:rowOff>47625</xdr:rowOff>
                  </from>
                  <to>
                    <xdr:col>6</xdr:col>
                    <xdr:colOff>676275</xdr:colOff>
                    <xdr:row>258</xdr:row>
                    <xdr:rowOff>209550</xdr:rowOff>
                  </to>
                </anchor>
              </controlPr>
            </control>
          </mc:Choice>
        </mc:AlternateContent>
        <mc:AlternateContent xmlns:mc="http://schemas.openxmlformats.org/markup-compatibility/2006">
          <mc:Choice Requires="x14">
            <control shapeId="90118" r:id="rId9" name="Option Button 6">
              <controlPr defaultSize="0" autoFill="0" autoLine="0" autoPict="0">
                <anchor moveWithCells="1" sizeWithCells="1">
                  <from>
                    <xdr:col>6</xdr:col>
                    <xdr:colOff>800100</xdr:colOff>
                    <xdr:row>258</xdr:row>
                    <xdr:rowOff>38100</xdr:rowOff>
                  </from>
                  <to>
                    <xdr:col>6</xdr:col>
                    <xdr:colOff>1295400</xdr:colOff>
                    <xdr:row>258</xdr:row>
                    <xdr:rowOff>209550</xdr:rowOff>
                  </to>
                </anchor>
              </controlPr>
            </control>
          </mc:Choice>
        </mc:AlternateContent>
        <mc:AlternateContent xmlns:mc="http://schemas.openxmlformats.org/markup-compatibility/2006">
          <mc:Choice Requires="x14">
            <control shapeId="90119" r:id="rId10" name="Group Box 7">
              <controlPr defaultSize="0" autoFill="0" autoPict="0">
                <anchor moveWithCells="1" sizeWithCells="1">
                  <from>
                    <xdr:col>6</xdr:col>
                    <xdr:colOff>0</xdr:colOff>
                    <xdr:row>258</xdr:row>
                    <xdr:rowOff>247650</xdr:rowOff>
                  </from>
                  <to>
                    <xdr:col>7</xdr:col>
                    <xdr:colOff>0</xdr:colOff>
                    <xdr:row>260</xdr:row>
                    <xdr:rowOff>0</xdr:rowOff>
                  </to>
                </anchor>
              </controlPr>
            </control>
          </mc:Choice>
        </mc:AlternateContent>
        <mc:AlternateContent xmlns:mc="http://schemas.openxmlformats.org/markup-compatibility/2006">
          <mc:Choice Requires="x14">
            <control shapeId="90120" r:id="rId11" name="Option Button 8">
              <controlPr defaultSize="0" autoFill="0" autoLine="0" autoPict="0">
                <anchor moveWithCells="1" sizeWithCells="1">
                  <from>
                    <xdr:col>6</xdr:col>
                    <xdr:colOff>180975</xdr:colOff>
                    <xdr:row>259</xdr:row>
                    <xdr:rowOff>19050</xdr:rowOff>
                  </from>
                  <to>
                    <xdr:col>6</xdr:col>
                    <xdr:colOff>666750</xdr:colOff>
                    <xdr:row>259</xdr:row>
                    <xdr:rowOff>228600</xdr:rowOff>
                  </to>
                </anchor>
              </controlPr>
            </control>
          </mc:Choice>
        </mc:AlternateContent>
        <mc:AlternateContent xmlns:mc="http://schemas.openxmlformats.org/markup-compatibility/2006">
          <mc:Choice Requires="x14">
            <control shapeId="90121" r:id="rId12" name="Option Button 9">
              <controlPr defaultSize="0" autoFill="0" autoLine="0" autoPict="0">
                <anchor moveWithCells="1" sizeWithCells="1">
                  <from>
                    <xdr:col>6</xdr:col>
                    <xdr:colOff>809625</xdr:colOff>
                    <xdr:row>259</xdr:row>
                    <xdr:rowOff>19050</xdr:rowOff>
                  </from>
                  <to>
                    <xdr:col>6</xdr:col>
                    <xdr:colOff>1304925</xdr:colOff>
                    <xdr:row>259</xdr:row>
                    <xdr:rowOff>228600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AZ328"/>
  <sheetViews>
    <sheetView workbookViewId="0">
      <selection activeCell="B29" sqref="B29"/>
    </sheetView>
  </sheetViews>
  <sheetFormatPr defaultColWidth="9" defaultRowHeight="15" x14ac:dyDescent="0.25"/>
  <cols>
    <col min="1" max="1" width="5.625" style="77" customWidth="1"/>
    <col min="2" max="3" width="11.125" style="77" customWidth="1"/>
    <col min="4" max="4" width="40.625" style="77" customWidth="1"/>
    <col min="5" max="5" width="6.75" style="77" customWidth="1"/>
    <col min="6" max="6" width="18.625" style="77" customWidth="1"/>
    <col min="7" max="8" width="30.625" style="77" customWidth="1"/>
    <col min="9" max="9" width="10.625" style="77" customWidth="1"/>
    <col min="10" max="10" width="14.75" style="77" customWidth="1"/>
    <col min="11" max="11" width="14.625" style="77" hidden="1" customWidth="1"/>
    <col min="12" max="17" width="19.875" style="77" customWidth="1"/>
    <col min="18" max="18" width="13.875" style="77" hidden="1" customWidth="1"/>
    <col min="19" max="19" width="3.625" style="1583" hidden="1" customWidth="1"/>
    <col min="20" max="22" width="20.625" style="1670" hidden="1" customWidth="1"/>
    <col min="23" max="23" width="3.625" style="1583" hidden="1" customWidth="1"/>
    <col min="24" max="24" width="32" style="1583" hidden="1" customWidth="1"/>
    <col min="25" max="25" width="21.125" style="1583" hidden="1" customWidth="1"/>
    <col min="26" max="26" width="16.625" style="1583" hidden="1" customWidth="1"/>
    <col min="27" max="27" width="3.625" style="77" hidden="1" customWidth="1"/>
    <col min="28" max="28" width="5.625" style="77" customWidth="1"/>
    <col min="29" max="31" width="11.625" style="77" customWidth="1"/>
    <col min="32" max="34" width="9" style="1583" customWidth="1"/>
    <col min="35" max="35" width="9" style="77" customWidth="1"/>
    <col min="36" max="16384" width="9" style="77"/>
  </cols>
  <sheetData>
    <row r="1" spans="1:35" ht="15.75" thickBot="1" x14ac:dyDescent="0.3">
      <c r="A1" s="876"/>
      <c r="B1" s="876"/>
      <c r="C1" s="876"/>
      <c r="D1" s="876"/>
      <c r="E1" s="876"/>
      <c r="F1" s="876"/>
      <c r="G1" s="876"/>
      <c r="H1" s="876"/>
      <c r="I1" s="876"/>
      <c r="J1" s="876"/>
      <c r="K1" s="2238"/>
      <c r="L1" s="876"/>
      <c r="M1" s="876"/>
      <c r="N1" s="876"/>
      <c r="R1" s="877"/>
      <c r="S1" s="1661"/>
      <c r="T1" s="1671"/>
      <c r="U1" s="1671"/>
      <c r="V1" s="1671"/>
      <c r="W1" s="1661"/>
      <c r="X1" s="1661"/>
      <c r="Y1" s="1662"/>
      <c r="Z1" s="1658"/>
      <c r="AA1" s="878"/>
      <c r="AB1" s="880"/>
      <c r="AC1" s="880"/>
      <c r="AD1" s="880"/>
      <c r="AE1" s="880"/>
      <c r="AF1" s="880"/>
      <c r="AG1" s="880"/>
      <c r="AH1" s="880"/>
      <c r="AI1" s="880"/>
    </row>
    <row r="2" spans="1:35" ht="51" customHeight="1" thickBot="1" x14ac:dyDescent="0.3">
      <c r="B2" s="3370" t="s">
        <v>11287</v>
      </c>
      <c r="C2" s="3371"/>
      <c r="D2" s="3371"/>
      <c r="E2" s="3371"/>
      <c r="F2" s="3371"/>
      <c r="G2" s="3371"/>
      <c r="H2" s="3371"/>
      <c r="I2" s="3371"/>
      <c r="J2" s="3371"/>
      <c r="K2" s="3371"/>
      <c r="L2" s="3372"/>
      <c r="M2" s="879"/>
      <c r="N2" s="879"/>
      <c r="O2" s="879"/>
      <c r="P2" s="879"/>
      <c r="Q2" s="879"/>
      <c r="S2" s="1663"/>
      <c r="T2" s="1672"/>
      <c r="U2" s="1672"/>
      <c r="V2" s="1672"/>
      <c r="W2" s="1663"/>
      <c r="X2" s="1663"/>
      <c r="Y2" s="1664"/>
      <c r="AA2" s="880"/>
      <c r="AB2" s="880"/>
      <c r="AC2" s="880"/>
      <c r="AD2" s="880"/>
      <c r="AE2" s="880"/>
      <c r="AF2" s="1664"/>
    </row>
    <row r="3" spans="1:35" x14ac:dyDescent="0.25">
      <c r="A3" s="881"/>
      <c r="B3" s="881"/>
      <c r="C3" s="881"/>
      <c r="D3" s="881"/>
      <c r="E3" s="882"/>
      <c r="F3" s="883"/>
      <c r="G3" s="881"/>
      <c r="H3" s="881"/>
      <c r="I3" s="884"/>
      <c r="J3" s="881"/>
      <c r="K3" s="885"/>
      <c r="L3" s="881"/>
      <c r="M3" s="881"/>
      <c r="N3" s="881"/>
      <c r="S3" s="1663"/>
      <c r="T3" s="1672"/>
      <c r="U3" s="1672"/>
      <c r="V3" s="1672"/>
      <c r="W3" s="1663"/>
      <c r="X3" s="77"/>
      <c r="Y3" s="77"/>
      <c r="Z3" s="77"/>
      <c r="AF3" s="77"/>
      <c r="AG3" s="77"/>
      <c r="AH3" s="77"/>
    </row>
    <row r="4" spans="1:35" x14ac:dyDescent="0.25">
      <c r="B4" s="886" t="s">
        <v>5383</v>
      </c>
      <c r="C4" s="882"/>
      <c r="D4" s="887" t="s">
        <v>5384</v>
      </c>
      <c r="E4" s="882"/>
      <c r="F4" s="887" t="s">
        <v>5174</v>
      </c>
      <c r="G4" s="881"/>
      <c r="H4" s="881"/>
      <c r="I4" s="884"/>
      <c r="J4" s="881"/>
      <c r="K4" s="885"/>
      <c r="L4" s="881"/>
      <c r="M4" s="881"/>
      <c r="N4" s="881"/>
      <c r="S4" s="1663"/>
      <c r="T4" s="1672"/>
      <c r="U4" s="1672"/>
      <c r="V4" s="1672"/>
      <c r="W4" s="1663"/>
      <c r="X4" s="1663"/>
      <c r="Y4" s="1664"/>
      <c r="AA4" s="880"/>
      <c r="AB4" s="880"/>
      <c r="AC4" s="880"/>
      <c r="AD4" s="880"/>
      <c r="AE4" s="880"/>
      <c r="AF4" s="1664"/>
    </row>
    <row r="5" spans="1:35" x14ac:dyDescent="0.25">
      <c r="A5" s="881"/>
      <c r="B5" s="881"/>
      <c r="C5" s="881"/>
      <c r="D5" s="881"/>
      <c r="E5" s="881"/>
      <c r="F5" s="881"/>
      <c r="G5" s="881"/>
      <c r="H5" s="881"/>
      <c r="I5" s="881"/>
      <c r="J5" s="881"/>
      <c r="K5" s="881"/>
      <c r="L5" s="881"/>
      <c r="M5" s="881"/>
      <c r="N5" s="881"/>
      <c r="S5" s="1663"/>
      <c r="T5" s="1672"/>
      <c r="U5" s="1672"/>
      <c r="V5" s="1672"/>
      <c r="W5" s="1663"/>
      <c r="X5" s="1663"/>
      <c r="Y5" s="1664"/>
      <c r="AA5" s="880"/>
      <c r="AB5" s="880"/>
      <c r="AC5" s="880"/>
      <c r="AD5" s="880"/>
      <c r="AE5" s="880"/>
      <c r="AF5" s="1664"/>
    </row>
    <row r="6" spans="1:35" hidden="1" x14ac:dyDescent="0.25">
      <c r="A6" s="888" t="s">
        <v>5383</v>
      </c>
      <c r="B6" s="889"/>
      <c r="C6" s="890"/>
      <c r="D6" s="890"/>
      <c r="E6" s="891"/>
      <c r="F6" s="892"/>
      <c r="G6" s="890"/>
      <c r="H6" s="890"/>
      <c r="I6" s="893"/>
      <c r="J6" s="890"/>
      <c r="K6" s="894"/>
      <c r="L6" s="890"/>
      <c r="M6" s="890"/>
      <c r="N6" s="890"/>
      <c r="O6" s="412"/>
      <c r="P6" s="412"/>
      <c r="Q6" s="412"/>
      <c r="S6" s="1663"/>
      <c r="T6" s="1672"/>
      <c r="U6" s="1672"/>
      <c r="V6" s="1672"/>
      <c r="W6" s="1663"/>
      <c r="X6" s="1663"/>
      <c r="Y6" s="1664"/>
      <c r="AA6" s="880"/>
      <c r="AB6" s="880"/>
      <c r="AC6" s="880"/>
      <c r="AD6" s="880"/>
      <c r="AE6" s="880"/>
      <c r="AF6" s="1664"/>
    </row>
    <row r="7" spans="1:35" ht="15" hidden="1" customHeight="1" x14ac:dyDescent="0.25">
      <c r="A7" s="3375" t="s">
        <v>5385</v>
      </c>
      <c r="B7" s="3376"/>
      <c r="C7" s="3376"/>
      <c r="D7" s="3376"/>
      <c r="E7" s="3376"/>
      <c r="F7" s="3376"/>
      <c r="G7" s="3376"/>
      <c r="H7" s="3376"/>
      <c r="I7" s="3376"/>
      <c r="J7" s="3376"/>
      <c r="K7" s="3376"/>
      <c r="L7" s="3376"/>
      <c r="M7" s="3376"/>
      <c r="N7" s="3376"/>
      <c r="O7" s="412"/>
      <c r="P7" s="412"/>
      <c r="Q7" s="412"/>
      <c r="S7" s="1663"/>
      <c r="T7" s="1672"/>
      <c r="U7" s="1672"/>
      <c r="V7" s="1672"/>
      <c r="W7" s="1663"/>
      <c r="X7" s="1663"/>
      <c r="Y7" s="1664"/>
      <c r="AA7" s="880"/>
      <c r="AB7" s="880"/>
      <c r="AC7" s="880"/>
      <c r="AD7" s="880"/>
      <c r="AE7" s="880"/>
      <c r="AF7" s="1664"/>
    </row>
    <row r="8" spans="1:35" ht="15" hidden="1" customHeight="1" x14ac:dyDescent="0.25">
      <c r="A8" s="3377" t="s">
        <v>5386</v>
      </c>
      <c r="B8" s="3377"/>
      <c r="C8" s="3377"/>
      <c r="D8" s="3377"/>
      <c r="E8" s="3377"/>
      <c r="F8" s="3377"/>
      <c r="G8" s="3377"/>
      <c r="H8" s="3377"/>
      <c r="I8" s="3377"/>
      <c r="J8" s="3377"/>
      <c r="K8" s="3377"/>
      <c r="L8" s="3377"/>
      <c r="M8" s="3377"/>
      <c r="N8" s="895"/>
      <c r="O8" s="412"/>
      <c r="P8" s="412"/>
      <c r="Q8" s="412"/>
      <c r="S8" s="1663"/>
      <c r="T8" s="1672"/>
      <c r="U8" s="1672"/>
      <c r="V8" s="1672"/>
      <c r="W8" s="1663"/>
      <c r="X8" s="1663"/>
      <c r="Y8" s="1664"/>
      <c r="AA8" s="880"/>
      <c r="AB8" s="880"/>
      <c r="AC8" s="880"/>
      <c r="AD8" s="880"/>
      <c r="AE8" s="880"/>
      <c r="AF8" s="1664"/>
    </row>
    <row r="9" spans="1:35" hidden="1" x14ac:dyDescent="0.25">
      <c r="A9" s="3378"/>
      <c r="B9" s="3378"/>
      <c r="C9" s="3378"/>
      <c r="D9" s="3378"/>
      <c r="E9" s="3378"/>
      <c r="F9" s="3378"/>
      <c r="G9" s="3378"/>
      <c r="H9" s="3378"/>
      <c r="I9" s="3378"/>
      <c r="J9" s="3378"/>
      <c r="K9" s="3378"/>
      <c r="L9" s="3378"/>
      <c r="M9" s="3378"/>
      <c r="N9" s="3378"/>
      <c r="O9" s="412"/>
      <c r="P9" s="412"/>
      <c r="Q9" s="412"/>
      <c r="S9" s="1663"/>
      <c r="T9" s="1672"/>
      <c r="U9" s="1672"/>
      <c r="V9" s="1672"/>
      <c r="W9" s="1663"/>
      <c r="X9" s="1663"/>
      <c r="Y9" s="1664"/>
      <c r="AA9" s="880"/>
      <c r="AB9" s="880"/>
      <c r="AC9" s="880"/>
      <c r="AD9" s="880"/>
      <c r="AE9" s="880"/>
      <c r="AF9" s="1664"/>
    </row>
    <row r="10" spans="1:35" ht="15" hidden="1" customHeight="1" x14ac:dyDescent="0.25">
      <c r="A10" s="3379" t="s">
        <v>5387</v>
      </c>
      <c r="B10" s="3374"/>
      <c r="C10" s="3374"/>
      <c r="D10" s="3374"/>
      <c r="E10" s="3374"/>
      <c r="F10" s="3374"/>
      <c r="G10" s="3374"/>
      <c r="H10" s="3374"/>
      <c r="I10" s="3374"/>
      <c r="J10" s="3374"/>
      <c r="K10" s="3374"/>
      <c r="L10" s="3374"/>
      <c r="M10" s="3374"/>
      <c r="N10" s="3374"/>
      <c r="O10" s="412"/>
      <c r="P10" s="412"/>
      <c r="Q10" s="412"/>
      <c r="S10" s="1663"/>
      <c r="T10" s="1672"/>
      <c r="U10" s="1672"/>
      <c r="V10" s="1672"/>
      <c r="W10" s="1663"/>
      <c r="X10" s="1663"/>
      <c r="Y10" s="1664"/>
      <c r="AA10" s="880"/>
      <c r="AB10" s="880"/>
      <c r="AC10" s="880"/>
      <c r="AD10" s="880"/>
      <c r="AE10" s="880"/>
      <c r="AF10" s="1664"/>
    </row>
    <row r="11" spans="1:35" hidden="1" x14ac:dyDescent="0.25">
      <c r="A11" s="3380" t="s">
        <v>5388</v>
      </c>
      <c r="B11" s="3380"/>
      <c r="C11" s="3380"/>
      <c r="D11" s="3380"/>
      <c r="E11" s="3380"/>
      <c r="F11" s="3380"/>
      <c r="G11" s="3380"/>
      <c r="H11" s="3380"/>
      <c r="I11" s="3380"/>
      <c r="J11" s="3380"/>
      <c r="K11" s="3380"/>
      <c r="L11" s="3380"/>
      <c r="M11" s="3380"/>
      <c r="N11" s="3380"/>
      <c r="O11" s="412"/>
      <c r="P11" s="412"/>
      <c r="Q11" s="412"/>
      <c r="S11" s="1663"/>
      <c r="T11" s="1672"/>
      <c r="U11" s="1672"/>
      <c r="V11" s="1672"/>
      <c r="W11" s="1663"/>
      <c r="X11" s="1663"/>
      <c r="Y11" s="1664"/>
      <c r="AA11" s="880"/>
      <c r="AB11" s="880"/>
      <c r="AC11" s="880"/>
      <c r="AD11" s="880"/>
      <c r="AE11" s="880"/>
      <c r="AF11" s="1664"/>
    </row>
    <row r="12" spans="1:35" ht="15" hidden="1" customHeight="1" x14ac:dyDescent="0.25">
      <c r="A12" s="3373" t="s">
        <v>5389</v>
      </c>
      <c r="B12" s="3373"/>
      <c r="C12" s="3373"/>
      <c r="D12" s="3373"/>
      <c r="E12" s="3373"/>
      <c r="F12" s="3373"/>
      <c r="G12" s="3373"/>
      <c r="H12" s="3373"/>
      <c r="I12" s="3373"/>
      <c r="J12" s="3373"/>
      <c r="K12" s="3373"/>
      <c r="L12" s="3373"/>
      <c r="M12" s="3373"/>
      <c r="N12" s="3373"/>
      <c r="O12" s="412"/>
      <c r="P12" s="412"/>
      <c r="Q12" s="412"/>
      <c r="S12" s="1663"/>
      <c r="T12" s="1672"/>
      <c r="U12" s="1672"/>
      <c r="V12" s="1672"/>
      <c r="W12" s="1663"/>
      <c r="X12" s="1663"/>
      <c r="Y12" s="1664"/>
      <c r="AA12" s="880"/>
      <c r="AB12" s="880"/>
      <c r="AC12" s="880"/>
      <c r="AD12" s="880"/>
      <c r="AE12" s="880"/>
      <c r="AF12" s="1664"/>
    </row>
    <row r="13" spans="1:35" hidden="1" x14ac:dyDescent="0.25">
      <c r="A13" s="896" t="s">
        <v>5390</v>
      </c>
      <c r="B13" s="897"/>
      <c r="C13" s="897"/>
      <c r="D13" s="897"/>
      <c r="E13" s="898"/>
      <c r="F13" s="899"/>
      <c r="G13" s="897"/>
      <c r="H13" s="897"/>
      <c r="I13" s="897"/>
      <c r="J13" s="897"/>
      <c r="K13" s="897"/>
      <c r="L13" s="897"/>
      <c r="M13" s="897"/>
      <c r="N13" s="897"/>
      <c r="O13" s="412"/>
      <c r="P13" s="412"/>
      <c r="Q13" s="412"/>
      <c r="S13" s="1663"/>
      <c r="T13" s="1672"/>
      <c r="U13" s="1672"/>
      <c r="V13" s="1672"/>
      <c r="W13" s="1663"/>
      <c r="X13" s="1663"/>
      <c r="Y13" s="1664"/>
      <c r="AA13" s="880"/>
      <c r="AB13" s="880"/>
      <c r="AC13" s="880"/>
      <c r="AD13" s="880"/>
      <c r="AE13" s="880"/>
      <c r="AF13" s="1664"/>
    </row>
    <row r="14" spans="1:35" hidden="1" x14ac:dyDescent="0.25">
      <c r="A14" s="900"/>
      <c r="B14" s="900"/>
      <c r="C14" s="900"/>
      <c r="D14" s="900"/>
      <c r="E14" s="901"/>
      <c r="F14" s="902"/>
      <c r="G14" s="900"/>
      <c r="H14" s="900"/>
      <c r="I14" s="900"/>
      <c r="J14" s="900"/>
      <c r="K14" s="900"/>
      <c r="L14" s="900"/>
      <c r="M14" s="900"/>
      <c r="N14" s="900"/>
      <c r="O14" s="412"/>
      <c r="P14" s="412"/>
      <c r="Q14" s="412"/>
      <c r="S14" s="1663"/>
      <c r="T14" s="1672"/>
      <c r="U14" s="1672"/>
      <c r="V14" s="1672"/>
      <c r="W14" s="1663"/>
      <c r="X14" s="1663"/>
      <c r="Y14" s="1664"/>
      <c r="AA14" s="880"/>
      <c r="AB14" s="880"/>
      <c r="AC14" s="880"/>
      <c r="AD14" s="880"/>
      <c r="AE14" s="880"/>
      <c r="AF14" s="1664"/>
    </row>
    <row r="15" spans="1:35" hidden="1" x14ac:dyDescent="0.25">
      <c r="A15" s="889" t="s">
        <v>5174</v>
      </c>
      <c r="B15" s="889"/>
      <c r="C15" s="889"/>
      <c r="D15" s="889"/>
      <c r="E15" s="903"/>
      <c r="F15" s="904"/>
      <c r="G15" s="889"/>
      <c r="H15" s="889"/>
      <c r="I15" s="889"/>
      <c r="J15" s="889"/>
      <c r="K15" s="889"/>
      <c r="L15" s="889"/>
      <c r="M15" s="889"/>
      <c r="N15" s="889"/>
      <c r="O15" s="412"/>
      <c r="P15" s="412"/>
      <c r="Q15" s="412"/>
      <c r="S15" s="1663"/>
      <c r="T15" s="1672"/>
      <c r="U15" s="1672"/>
      <c r="V15" s="1672"/>
      <c r="W15" s="1663"/>
      <c r="X15" s="1663"/>
      <c r="Y15" s="1664"/>
      <c r="AA15" s="880"/>
      <c r="AB15" s="880"/>
      <c r="AC15" s="880"/>
      <c r="AD15" s="880"/>
      <c r="AE15" s="880"/>
      <c r="AF15" s="1664"/>
    </row>
    <row r="16" spans="1:35" hidden="1" x14ac:dyDescent="0.25">
      <c r="A16" s="890" t="s">
        <v>5391</v>
      </c>
      <c r="B16" s="900"/>
      <c r="C16" s="900"/>
      <c r="D16" s="900"/>
      <c r="E16" s="901"/>
      <c r="F16" s="902"/>
      <c r="G16" s="900"/>
      <c r="H16" s="900"/>
      <c r="I16" s="900"/>
      <c r="J16" s="900"/>
      <c r="K16" s="900"/>
      <c r="L16" s="900"/>
      <c r="M16" s="900"/>
      <c r="N16" s="900"/>
      <c r="O16" s="412"/>
      <c r="P16" s="412"/>
      <c r="Q16" s="412"/>
      <c r="S16" s="1663"/>
      <c r="T16" s="1672"/>
      <c r="U16" s="1672"/>
      <c r="V16" s="1672"/>
      <c r="W16" s="1663"/>
      <c r="X16" s="1663"/>
      <c r="Y16" s="1664"/>
      <c r="AA16" s="880"/>
      <c r="AB16" s="880"/>
      <c r="AC16" s="880"/>
      <c r="AD16" s="880"/>
      <c r="AE16" s="880"/>
      <c r="AF16" s="1664"/>
    </row>
    <row r="17" spans="1:52" hidden="1" x14ac:dyDescent="0.25">
      <c r="A17" s="905" t="s">
        <v>5392</v>
      </c>
      <c r="B17" s="905"/>
      <c r="C17" s="905"/>
      <c r="D17" s="905"/>
      <c r="E17" s="906"/>
      <c r="F17" s="907"/>
      <c r="G17" s="905"/>
      <c r="H17" s="905"/>
      <c r="I17" s="905"/>
      <c r="J17" s="905"/>
      <c r="K17" s="905"/>
      <c r="L17" s="905"/>
      <c r="M17" s="905"/>
      <c r="N17" s="905"/>
      <c r="O17" s="412"/>
      <c r="P17" s="412"/>
      <c r="Q17" s="412"/>
      <c r="S17" s="1663"/>
      <c r="T17" s="1672"/>
      <c r="U17" s="1672"/>
      <c r="V17" s="1672"/>
      <c r="W17" s="1663"/>
      <c r="X17" s="1663"/>
      <c r="Y17" s="1664"/>
      <c r="AA17" s="880"/>
      <c r="AB17" s="880"/>
      <c r="AC17" s="880"/>
      <c r="AD17" s="880"/>
      <c r="AE17" s="880"/>
      <c r="AF17" s="1664"/>
    </row>
    <row r="18" spans="1:52" hidden="1" x14ac:dyDescent="0.25">
      <c r="A18" s="905" t="s">
        <v>5393</v>
      </c>
      <c r="B18" s="905"/>
      <c r="C18" s="905"/>
      <c r="D18" s="905"/>
      <c r="E18" s="906"/>
      <c r="F18" s="907"/>
      <c r="G18" s="905"/>
      <c r="H18" s="905"/>
      <c r="I18" s="905"/>
      <c r="J18" s="905"/>
      <c r="K18" s="905"/>
      <c r="L18" s="905"/>
      <c r="M18" s="905"/>
      <c r="N18" s="905"/>
      <c r="O18" s="412"/>
      <c r="P18" s="412"/>
      <c r="Q18" s="412"/>
      <c r="S18" s="1663"/>
      <c r="T18" s="1672"/>
      <c r="U18" s="1672"/>
      <c r="V18" s="1672"/>
      <c r="W18" s="1663"/>
      <c r="X18" s="1663"/>
      <c r="Y18" s="1664"/>
      <c r="AA18" s="880"/>
      <c r="AB18" s="880"/>
      <c r="AC18" s="880"/>
      <c r="AD18" s="880"/>
      <c r="AE18" s="880"/>
      <c r="AF18" s="1664"/>
    </row>
    <row r="19" spans="1:52" hidden="1" x14ac:dyDescent="0.25">
      <c r="A19" s="905" t="s">
        <v>5394</v>
      </c>
      <c r="B19" s="905"/>
      <c r="C19" s="905"/>
      <c r="D19" s="905"/>
      <c r="E19" s="906"/>
      <c r="F19" s="907"/>
      <c r="G19" s="905"/>
      <c r="H19" s="905"/>
      <c r="I19" s="905"/>
      <c r="J19" s="905"/>
      <c r="K19" s="905"/>
      <c r="L19" s="905"/>
      <c r="M19" s="905"/>
      <c r="N19" s="905"/>
      <c r="O19" s="412"/>
      <c r="P19" s="412"/>
      <c r="Q19" s="412"/>
      <c r="S19" s="1663"/>
      <c r="T19" s="1672"/>
      <c r="U19" s="1672"/>
      <c r="V19" s="1672"/>
      <c r="W19" s="1663"/>
      <c r="X19" s="1663"/>
      <c r="Y19" s="1664"/>
      <c r="AA19" s="880"/>
      <c r="AB19" s="880"/>
      <c r="AC19" s="880"/>
      <c r="AD19" s="880"/>
      <c r="AE19" s="880"/>
      <c r="AF19" s="1664"/>
    </row>
    <row r="20" spans="1:52" ht="15.75" hidden="1" thickBot="1" x14ac:dyDescent="0.3">
      <c r="A20" s="905" t="s">
        <v>5395</v>
      </c>
      <c r="B20" s="905"/>
      <c r="C20" s="905"/>
      <c r="D20" s="905"/>
      <c r="E20" s="906"/>
      <c r="F20" s="907"/>
      <c r="G20" s="905"/>
      <c r="H20" s="905"/>
      <c r="I20" s="905"/>
      <c r="J20" s="905"/>
      <c r="K20" s="905"/>
      <c r="L20" s="905"/>
      <c r="M20" s="905"/>
      <c r="N20" s="905"/>
      <c r="O20" s="412"/>
      <c r="P20" s="412"/>
      <c r="Q20" s="412"/>
      <c r="R20" s="908"/>
      <c r="S20" s="1665"/>
      <c r="T20" s="1673"/>
      <c r="U20" s="1673"/>
      <c r="V20" s="1673"/>
      <c r="W20" s="1665"/>
      <c r="X20" s="1665"/>
      <c r="Y20" s="1666"/>
      <c r="Z20" s="1659"/>
      <c r="AA20" s="909"/>
      <c r="AB20" s="909"/>
      <c r="AC20" s="909"/>
      <c r="AD20" s="909"/>
      <c r="AE20" s="909"/>
      <c r="AF20" s="1666"/>
    </row>
    <row r="21" spans="1:52" hidden="1" x14ac:dyDescent="0.25">
      <c r="A21" s="905" t="s">
        <v>5396</v>
      </c>
      <c r="B21" s="905"/>
      <c r="C21" s="905"/>
      <c r="D21" s="905"/>
      <c r="E21" s="906"/>
      <c r="F21" s="907"/>
      <c r="G21" s="905"/>
      <c r="H21" s="905"/>
      <c r="I21" s="905"/>
      <c r="J21" s="905"/>
      <c r="K21" s="905"/>
      <c r="L21" s="905"/>
      <c r="M21" s="905"/>
      <c r="N21" s="905"/>
      <c r="O21" s="412"/>
      <c r="P21" s="412"/>
      <c r="Q21" s="412"/>
      <c r="S21" s="1663"/>
      <c r="T21" s="1672"/>
      <c r="U21" s="1672"/>
      <c r="V21" s="1672"/>
      <c r="W21" s="1663"/>
      <c r="X21" s="1663"/>
      <c r="Y21" s="1664"/>
      <c r="AA21" s="880"/>
      <c r="AB21" s="880"/>
      <c r="AC21" s="880"/>
      <c r="AD21" s="880"/>
      <c r="AE21" s="880"/>
      <c r="AF21" s="1664"/>
    </row>
    <row r="22" spans="1:52" hidden="1" x14ac:dyDescent="0.25">
      <c r="A22" s="905" t="s">
        <v>5397</v>
      </c>
      <c r="B22" s="905"/>
      <c r="C22" s="905"/>
      <c r="D22" s="905"/>
      <c r="E22" s="906"/>
      <c r="F22" s="907"/>
      <c r="G22" s="905"/>
      <c r="H22" s="905"/>
      <c r="I22" s="905"/>
      <c r="J22" s="905"/>
      <c r="K22" s="905"/>
      <c r="L22" s="905"/>
      <c r="M22" s="905"/>
      <c r="N22" s="905"/>
      <c r="O22" s="412"/>
      <c r="P22" s="412"/>
      <c r="Q22" s="412"/>
      <c r="S22" s="1663"/>
      <c r="T22" s="1672"/>
      <c r="U22" s="1672"/>
      <c r="V22" s="1672"/>
      <c r="W22" s="1663"/>
      <c r="X22" s="1663"/>
      <c r="Y22" s="1664"/>
      <c r="AA22" s="880"/>
      <c r="AB22" s="880"/>
      <c r="AC22" s="880"/>
      <c r="AD22" s="880"/>
      <c r="AE22" s="880"/>
      <c r="AF22" s="1664"/>
    </row>
    <row r="23" spans="1:52" hidden="1" x14ac:dyDescent="0.25">
      <c r="A23" s="910"/>
      <c r="B23" s="910"/>
      <c r="C23" s="910"/>
      <c r="D23" s="910"/>
      <c r="E23" s="911"/>
      <c r="F23" s="912"/>
      <c r="G23" s="905"/>
      <c r="H23" s="905"/>
      <c r="I23" s="905"/>
      <c r="J23" s="905"/>
      <c r="K23" s="905"/>
      <c r="L23" s="905"/>
      <c r="M23" s="905"/>
      <c r="N23" s="905"/>
      <c r="O23" s="412"/>
      <c r="P23" s="412"/>
      <c r="Q23" s="412"/>
      <c r="S23" s="1663"/>
      <c r="T23" s="1672"/>
      <c r="U23" s="1672"/>
      <c r="V23" s="1672"/>
      <c r="W23" s="1663"/>
      <c r="X23" s="1663"/>
      <c r="Y23" s="1664"/>
      <c r="AA23" s="880"/>
      <c r="AB23" s="880"/>
      <c r="AC23" s="880"/>
      <c r="AD23" s="880"/>
      <c r="AE23" s="880"/>
      <c r="AF23" s="1664"/>
    </row>
    <row r="24" spans="1:52" ht="15" hidden="1" customHeight="1" x14ac:dyDescent="0.25">
      <c r="A24" s="3374" t="s">
        <v>5398</v>
      </c>
      <c r="B24" s="3374"/>
      <c r="C24" s="3374"/>
      <c r="D24" s="3374"/>
      <c r="E24" s="3374"/>
      <c r="F24" s="3374"/>
      <c r="G24" s="3374"/>
      <c r="H24" s="3374"/>
      <c r="I24" s="913"/>
      <c r="J24" s="905"/>
      <c r="K24" s="905"/>
      <c r="L24" s="905"/>
      <c r="M24" s="905"/>
      <c r="N24" s="905"/>
      <c r="O24" s="412"/>
      <c r="P24" s="412"/>
      <c r="Q24" s="412"/>
      <c r="R24" s="914"/>
      <c r="S24" s="1663"/>
      <c r="T24" s="1672"/>
      <c r="U24" s="1672"/>
      <c r="V24" s="1672"/>
      <c r="W24" s="1663"/>
      <c r="X24" s="1663"/>
      <c r="Y24" s="1664"/>
      <c r="AA24" s="880"/>
      <c r="AB24" s="880"/>
      <c r="AC24" s="880"/>
      <c r="AD24" s="880"/>
      <c r="AE24" s="880"/>
      <c r="AF24" s="1664"/>
    </row>
    <row r="25" spans="1:52" ht="30" customHeight="1" thickBot="1" x14ac:dyDescent="0.3">
      <c r="A25" s="915" t="s">
        <v>5413</v>
      </c>
      <c r="B25" s="915"/>
      <c r="C25" s="915"/>
      <c r="D25" s="915"/>
      <c r="E25" s="916"/>
      <c r="F25" s="916"/>
      <c r="G25" s="916"/>
      <c r="H25" s="916"/>
      <c r="I25" s="917"/>
      <c r="J25" s="918"/>
      <c r="K25" s="918"/>
      <c r="L25" s="916"/>
      <c r="M25" s="916"/>
      <c r="N25" s="916"/>
      <c r="O25" s="412"/>
      <c r="P25" s="412"/>
      <c r="Q25" s="412"/>
      <c r="S25" s="1663"/>
      <c r="T25" s="1672"/>
      <c r="U25" s="1672"/>
      <c r="V25" s="1672"/>
      <c r="W25" s="1663"/>
      <c r="X25" s="1663"/>
      <c r="Y25" s="1664"/>
      <c r="AA25" s="880"/>
      <c r="AB25" s="880"/>
      <c r="AC25" s="880"/>
      <c r="AD25" s="880"/>
      <c r="AE25" s="880"/>
      <c r="AF25" s="1664"/>
    </row>
    <row r="26" spans="1:52" ht="94.15" customHeight="1" x14ac:dyDescent="0.25">
      <c r="A26" s="450" t="s">
        <v>5080</v>
      </c>
      <c r="B26" s="726" t="s">
        <v>5399</v>
      </c>
      <c r="C26" s="734" t="s">
        <v>397</v>
      </c>
      <c r="D26" s="919" t="s">
        <v>5400</v>
      </c>
      <c r="E26" s="920" t="s">
        <v>398</v>
      </c>
      <c r="F26" s="734" t="s">
        <v>266</v>
      </c>
      <c r="G26" s="734" t="s">
        <v>400</v>
      </c>
      <c r="H26" s="734" t="s">
        <v>401</v>
      </c>
      <c r="I26" s="921" t="s">
        <v>233</v>
      </c>
      <c r="J26" s="922" t="s">
        <v>5401</v>
      </c>
      <c r="K26" s="923" t="s">
        <v>5402</v>
      </c>
      <c r="L26" s="734" t="s">
        <v>5403</v>
      </c>
      <c r="M26" s="734" t="s">
        <v>5404</v>
      </c>
      <c r="N26" s="734" t="s">
        <v>5405</v>
      </c>
      <c r="O26" s="734" t="s">
        <v>5406</v>
      </c>
      <c r="P26" s="919" t="s">
        <v>5407</v>
      </c>
      <c r="Q26" s="451" t="s">
        <v>5408</v>
      </c>
      <c r="R26" s="2496" t="s">
        <v>400</v>
      </c>
      <c r="S26" s="1667"/>
      <c r="T26" s="1674"/>
      <c r="U26" s="1674"/>
      <c r="V26" s="1674"/>
      <c r="W26" s="1667"/>
      <c r="X26" s="1667"/>
      <c r="Y26" s="1667"/>
      <c r="Z26" s="1660"/>
      <c r="AA26" s="924"/>
      <c r="AB26" s="924"/>
      <c r="AC26" s="924"/>
      <c r="AD26" s="924"/>
      <c r="AE26" s="924"/>
      <c r="AF26" s="1667"/>
      <c r="AG26" s="1660"/>
      <c r="AH26" s="1660"/>
      <c r="AI26" s="471"/>
      <c r="AJ26" s="471"/>
      <c r="AK26" s="471"/>
      <c r="AL26" s="471"/>
      <c r="AM26" s="471"/>
      <c r="AN26" s="471"/>
      <c r="AO26" s="471"/>
      <c r="AP26" s="471"/>
      <c r="AQ26" s="471"/>
      <c r="AR26" s="471"/>
      <c r="AS26" s="471"/>
      <c r="AT26" s="471"/>
      <c r="AU26" s="471"/>
      <c r="AV26" s="471"/>
      <c r="AW26" s="471"/>
      <c r="AX26" s="471"/>
      <c r="AY26" s="471"/>
      <c r="AZ26" s="471"/>
    </row>
    <row r="27" spans="1:52" ht="15.75" thickBot="1" x14ac:dyDescent="0.3">
      <c r="A27" s="1234" t="s">
        <v>443</v>
      </c>
      <c r="B27" s="529" t="s">
        <v>120</v>
      </c>
      <c r="C27" s="1238" t="s">
        <v>412</v>
      </c>
      <c r="D27" s="1238" t="s">
        <v>413</v>
      </c>
      <c r="E27" s="1238" t="s">
        <v>414</v>
      </c>
      <c r="F27" s="1238" t="s">
        <v>415</v>
      </c>
      <c r="G27" s="1238" t="s">
        <v>48</v>
      </c>
      <c r="H27" s="1238" t="s">
        <v>49</v>
      </c>
      <c r="I27" s="1233" t="s">
        <v>50</v>
      </c>
      <c r="J27" s="1235" t="s">
        <v>416</v>
      </c>
      <c r="K27" s="1236" t="s">
        <v>741</v>
      </c>
      <c r="L27" s="529">
        <v>1</v>
      </c>
      <c r="M27" s="529">
        <v>2</v>
      </c>
      <c r="N27" s="529">
        <v>3</v>
      </c>
      <c r="O27" s="529">
        <v>4</v>
      </c>
      <c r="P27" s="532">
        <v>5</v>
      </c>
      <c r="Q27" s="1237">
        <v>6</v>
      </c>
      <c r="R27" s="2497" t="s">
        <v>11316</v>
      </c>
      <c r="X27" s="1663"/>
      <c r="Y27" s="1664"/>
      <c r="AF27" s="1664"/>
    </row>
    <row r="28" spans="1:52" ht="19.5" customHeight="1" x14ac:dyDescent="0.25">
      <c r="A28" s="1385">
        <v>1</v>
      </c>
      <c r="B28" s="2501"/>
      <c r="C28" s="2502"/>
      <c r="D28" s="2503"/>
      <c r="E28" s="2504"/>
      <c r="F28" s="2501"/>
      <c r="G28" s="2502"/>
      <c r="H28" s="2502"/>
      <c r="I28" s="2505"/>
      <c r="J28" s="2506" t="s">
        <v>11319</v>
      </c>
      <c r="K28" s="925" t="s">
        <v>4249</v>
      </c>
      <c r="L28" s="927">
        <f t="shared" ref="L28:Q28" si="0">SUM(L29:L327)</f>
        <v>0</v>
      </c>
      <c r="M28" s="927">
        <f t="shared" si="0"/>
        <v>0</v>
      </c>
      <c r="N28" s="927">
        <f t="shared" si="0"/>
        <v>0</v>
      </c>
      <c r="O28" s="927">
        <f t="shared" si="0"/>
        <v>0</v>
      </c>
      <c r="P28" s="928">
        <f t="shared" si="0"/>
        <v>0</v>
      </c>
      <c r="Q28" s="929">
        <f t="shared" si="0"/>
        <v>0</v>
      </c>
      <c r="R28" s="2498" t="s">
        <v>4249</v>
      </c>
      <c r="T28" s="1615" t="s">
        <v>11317</v>
      </c>
      <c r="U28" s="1615" t="s">
        <v>11318</v>
      </c>
      <c r="V28" s="1615" t="s">
        <v>10470</v>
      </c>
      <c r="X28" s="1615" t="s">
        <v>1270</v>
      </c>
      <c r="Y28" s="1615" t="s">
        <v>9932</v>
      </c>
      <c r="Z28" s="1616" t="s">
        <v>44</v>
      </c>
      <c r="AF28" s="1664"/>
    </row>
    <row r="29" spans="1:52" ht="19.5" customHeight="1" x14ac:dyDescent="0.25">
      <c r="A29" s="1386">
        <v>2</v>
      </c>
      <c r="B29" s="337"/>
      <c r="C29" s="1242" t="str">
        <f ca="1">IF(ISERROR(INDEX(INDIRECT(V29),MATCH(G29,INDIRECT(T29),0),))=TRUE,"",INDEX(INDIRECT(V29),MATCH(G29,INDIRECT(T29),0),))</f>
        <v/>
      </c>
      <c r="D29" s="349"/>
      <c r="E29" s="1243" t="str">
        <f ca="1">IF(OR(F29="",ISERROR(INDEX(INDIRECT(Z$31),MATCH(F29,INDIRECT(Z$30),0),))=TRUE),"",INDEX(INDIRECT(Z$31),MATCH(F29,INDIRECT(Z$30),0),))</f>
        <v/>
      </c>
      <c r="F29" s="340"/>
      <c r="G29" s="341"/>
      <c r="H29" s="350"/>
      <c r="I29" s="342"/>
      <c r="J29" s="343"/>
      <c r="K29" s="926"/>
      <c r="L29" s="344"/>
      <c r="M29" s="345"/>
      <c r="N29" s="338"/>
      <c r="O29" s="345"/>
      <c r="P29" s="346"/>
      <c r="Q29" s="347"/>
      <c r="R29" s="2499" t="str">
        <f ca="1">IFERROR(INDEX(INDIRECT(U29),MATCH(C29,INDIRECT(V29),0),),"")</f>
        <v/>
      </c>
      <c r="T29" s="2400" t="str">
        <f>IF(F29="","","Altele!AI"&amp;VLOOKUP(E29,Altele!X$5:AB$46,4,FALSE)&amp;":AI"&amp;VLOOKUP(E29,Altele!X$5:AB$46,5,FALSE))</f>
        <v/>
      </c>
      <c r="U29" s="2400" t="str">
        <f>IF(F29="","","Altele!AF"&amp;VLOOKUP(E29,Altele!X$5:AB$46,4,FALSE)&amp;":AF"&amp;VLOOKUP(E29,Altele!X$5:AB$46,5,FALSE))</f>
        <v/>
      </c>
      <c r="V29" s="2400" t="str">
        <f>IF(F29="","","Altele!AE"&amp;VLOOKUP(E29,Altele!X$5:AB$46,4,FALSE)&amp;":AE"&amp;VLOOKUP(E29,Altele!X$5:AB$46,5,FALSE))</f>
        <v/>
      </c>
      <c r="X29" s="1656" t="s">
        <v>5409</v>
      </c>
      <c r="Y29" s="1657" t="s">
        <v>5409</v>
      </c>
      <c r="Z29" s="1668">
        <f>COUNT(J29:J327)</f>
        <v>0</v>
      </c>
      <c r="AC29" s="880"/>
      <c r="AD29" s="880"/>
      <c r="AE29" s="880"/>
      <c r="AF29" s="1664"/>
    </row>
    <row r="30" spans="1:52" ht="19.5" customHeight="1" x14ac:dyDescent="0.25">
      <c r="A30" s="1386">
        <v>3</v>
      </c>
      <c r="B30" s="337"/>
      <c r="C30" s="1242" t="str">
        <f t="shared" ref="C30:C93" ca="1" si="1">IF(ISERROR(INDEX(INDIRECT(V30),MATCH(G30,INDIRECT(T30),0),))=TRUE,"",INDEX(INDIRECT(V30),MATCH(G30,INDIRECT(T30),0),))</f>
        <v/>
      </c>
      <c r="D30" s="349"/>
      <c r="E30" s="1243" t="str">
        <f t="shared" ref="E30:E93" ca="1" si="2">IF(OR(F30="",ISERROR(INDEX(INDIRECT(Z$31),MATCH(F30,INDIRECT(Z$30),0),))=TRUE),"",INDEX(INDIRECT(Z$31),MATCH(F30,INDIRECT(Z$30),0),))</f>
        <v/>
      </c>
      <c r="F30" s="340"/>
      <c r="G30" s="341"/>
      <c r="H30" s="350"/>
      <c r="I30" s="342"/>
      <c r="J30" s="343"/>
      <c r="K30" s="926"/>
      <c r="L30" s="348"/>
      <c r="M30" s="338"/>
      <c r="N30" s="338"/>
      <c r="O30" s="338"/>
      <c r="P30" s="339"/>
      <c r="Q30" s="347"/>
      <c r="R30" s="2499" t="str">
        <f t="shared" ref="R30:R93" ca="1" si="3">IFERROR(INDEX(INDIRECT(U30),MATCH(C30,INDIRECT(V30),0),),"")</f>
        <v/>
      </c>
      <c r="T30" s="2400" t="str">
        <f>IF(F30="","","Altele!AI"&amp;VLOOKUP(E30,Altele!X$5:AB$46,4,FALSE)&amp;":AI"&amp;VLOOKUP(E30,Altele!X$5:AB$46,5,FALSE))</f>
        <v/>
      </c>
      <c r="U30" s="2400" t="str">
        <f>IF(F30="","","Altele!AF"&amp;VLOOKUP(E30,Altele!X$5:AB$46,4,FALSE)&amp;":AF"&amp;VLOOKUP(E30,Altele!X$5:AB$46,5,FALSE))</f>
        <v/>
      </c>
      <c r="V30" s="2400" t="str">
        <f>IF(F30="","","Altele!AE"&amp;VLOOKUP(E30,Altele!X$5:AB$46,4,FALSE)&amp;":AE"&amp;VLOOKUP(E30,Altele!X$5:AB$46,5,FALSE))</f>
        <v/>
      </c>
      <c r="X30" s="1656" t="s">
        <v>3980</v>
      </c>
      <c r="Y30" s="1657" t="s">
        <v>9971</v>
      </c>
      <c r="Z30" s="1669" t="s">
        <v>9969</v>
      </c>
      <c r="AB30" s="880"/>
      <c r="AC30" s="880"/>
      <c r="AD30" s="880"/>
      <c r="AE30" s="880"/>
      <c r="AF30" s="1664"/>
    </row>
    <row r="31" spans="1:52" ht="19.5" customHeight="1" x14ac:dyDescent="0.25">
      <c r="A31" s="1386">
        <v>4</v>
      </c>
      <c r="B31" s="338"/>
      <c r="C31" s="1242" t="str">
        <f t="shared" ca="1" si="1"/>
        <v/>
      </c>
      <c r="D31" s="349"/>
      <c r="E31" s="1243" t="str">
        <f t="shared" ca="1" si="2"/>
        <v/>
      </c>
      <c r="F31" s="340"/>
      <c r="G31" s="341"/>
      <c r="H31" s="350"/>
      <c r="I31" s="342"/>
      <c r="J31" s="343"/>
      <c r="K31" s="926"/>
      <c r="L31" s="348"/>
      <c r="M31" s="338"/>
      <c r="N31" s="338"/>
      <c r="O31" s="338"/>
      <c r="P31" s="339"/>
      <c r="Q31" s="347"/>
      <c r="R31" s="2499" t="str">
        <f t="shared" ca="1" si="3"/>
        <v/>
      </c>
      <c r="T31" s="2400" t="str">
        <f>IF(F31="","","Altele!AI"&amp;VLOOKUP(E31,Altele!X$5:AB$46,4,FALSE)&amp;":AI"&amp;VLOOKUP(E31,Altele!X$5:AB$46,5,FALSE))</f>
        <v/>
      </c>
      <c r="U31" s="2400" t="str">
        <f>IF(F31="","","Altele!AF"&amp;VLOOKUP(E31,Altele!X$5:AB$46,4,FALSE)&amp;":AF"&amp;VLOOKUP(E31,Altele!X$5:AB$46,5,FALSE))</f>
        <v/>
      </c>
      <c r="V31" s="2400" t="str">
        <f>IF(F31="","","Altele!AE"&amp;VLOOKUP(E31,Altele!X$5:AB$46,4,FALSE)&amp;":AE"&amp;VLOOKUP(E31,Altele!X$5:AB$46,5,FALSE))</f>
        <v/>
      </c>
      <c r="X31" s="1656" t="s">
        <v>3980</v>
      </c>
      <c r="Y31" s="1657" t="s">
        <v>9970</v>
      </c>
      <c r="Z31" s="1669" t="s">
        <v>11307</v>
      </c>
      <c r="AB31" s="880"/>
      <c r="AC31" s="880"/>
      <c r="AD31" s="880"/>
      <c r="AE31" s="880"/>
      <c r="AF31" s="1664"/>
    </row>
    <row r="32" spans="1:52" ht="19.5" customHeight="1" x14ac:dyDescent="0.25">
      <c r="A32" s="1386">
        <v>5</v>
      </c>
      <c r="B32" s="338"/>
      <c r="C32" s="1242" t="str">
        <f t="shared" ca="1" si="1"/>
        <v/>
      </c>
      <c r="D32" s="349"/>
      <c r="E32" s="1243" t="str">
        <f t="shared" ca="1" si="2"/>
        <v/>
      </c>
      <c r="F32" s="340"/>
      <c r="G32" s="341"/>
      <c r="H32" s="350"/>
      <c r="I32" s="342"/>
      <c r="J32" s="343"/>
      <c r="K32" s="926"/>
      <c r="L32" s="348"/>
      <c r="M32" s="338"/>
      <c r="N32" s="338"/>
      <c r="O32" s="338"/>
      <c r="P32" s="339"/>
      <c r="Q32" s="347"/>
      <c r="R32" s="2499" t="str">
        <f t="shared" ca="1" si="3"/>
        <v/>
      </c>
      <c r="T32" s="2400" t="str">
        <f>IF(F32="","","Altele!AI"&amp;VLOOKUP(E32,Altele!X$5:AB$46,4,FALSE)&amp;":AI"&amp;VLOOKUP(E32,Altele!X$5:AB$46,5,FALSE))</f>
        <v/>
      </c>
      <c r="U32" s="2400" t="str">
        <f>IF(F32="","","Altele!AF"&amp;VLOOKUP(E32,Altele!X$5:AB$46,4,FALSE)&amp;":AF"&amp;VLOOKUP(E32,Altele!X$5:AB$46,5,FALSE))</f>
        <v/>
      </c>
      <c r="V32" s="2400" t="str">
        <f>IF(F32="","","Altele!AE"&amp;VLOOKUP(E32,Altele!X$5:AB$46,4,FALSE)&amp;":AE"&amp;VLOOKUP(E32,Altele!X$5:AB$46,5,FALSE))</f>
        <v/>
      </c>
      <c r="X32" s="1656" t="s">
        <v>5410</v>
      </c>
      <c r="Y32" s="1657" t="s">
        <v>5410</v>
      </c>
      <c r="Z32" s="1669" t="str">
        <f>"Anexa!D2:D597"</f>
        <v>Anexa!D2:D597</v>
      </c>
      <c r="AB32" s="880"/>
      <c r="AC32" s="880"/>
      <c r="AD32" s="880"/>
      <c r="AE32" s="880"/>
      <c r="AF32" s="1664"/>
    </row>
    <row r="33" spans="1:35" ht="19.5" customHeight="1" x14ac:dyDescent="0.25">
      <c r="A33" s="1386">
        <v>6</v>
      </c>
      <c r="B33" s="338"/>
      <c r="C33" s="1242" t="str">
        <f t="shared" ca="1" si="1"/>
        <v/>
      </c>
      <c r="D33" s="349"/>
      <c r="E33" s="1243" t="str">
        <f t="shared" ca="1" si="2"/>
        <v/>
      </c>
      <c r="F33" s="340"/>
      <c r="G33" s="341"/>
      <c r="H33" s="350"/>
      <c r="I33" s="342"/>
      <c r="J33" s="343"/>
      <c r="K33" s="926"/>
      <c r="L33" s="348"/>
      <c r="M33" s="338"/>
      <c r="N33" s="338"/>
      <c r="O33" s="338"/>
      <c r="P33" s="339"/>
      <c r="Q33" s="347"/>
      <c r="R33" s="2499" t="str">
        <f t="shared" ca="1" si="3"/>
        <v/>
      </c>
      <c r="T33" s="2400" t="str">
        <f>IF(F33="","","Altele!AI"&amp;VLOOKUP(E33,Altele!X$5:AB$46,4,FALSE)&amp;":AI"&amp;VLOOKUP(E33,Altele!X$5:AB$46,5,FALSE))</f>
        <v/>
      </c>
      <c r="U33" s="2400" t="str">
        <f>IF(F33="","","Altele!AF"&amp;VLOOKUP(E33,Altele!X$5:AB$46,4,FALSE)&amp;":AF"&amp;VLOOKUP(E33,Altele!X$5:AB$46,5,FALSE))</f>
        <v/>
      </c>
      <c r="V33" s="2400" t="str">
        <f>IF(F33="","","Altele!AE"&amp;VLOOKUP(E33,Altele!X$5:AB$46,4,FALSE)&amp;":AE"&amp;VLOOKUP(E33,Altele!X$5:AB$46,5,FALSE))</f>
        <v/>
      </c>
      <c r="X33" s="1656" t="s">
        <v>5411</v>
      </c>
      <c r="Y33" s="1657" t="s">
        <v>5411</v>
      </c>
      <c r="Z33" s="1668">
        <f>'IV.1-10'!AD10</f>
        <v>0</v>
      </c>
      <c r="AB33" s="880"/>
      <c r="AC33" s="880"/>
      <c r="AD33" s="880"/>
      <c r="AE33" s="880"/>
      <c r="AF33" s="1664"/>
    </row>
    <row r="34" spans="1:35" ht="19.5" customHeight="1" x14ac:dyDescent="0.25">
      <c r="A34" s="1386">
        <v>7</v>
      </c>
      <c r="B34" s="338"/>
      <c r="C34" s="1242" t="str">
        <f t="shared" ca="1" si="1"/>
        <v/>
      </c>
      <c r="D34" s="349"/>
      <c r="E34" s="1243" t="str">
        <f t="shared" ca="1" si="2"/>
        <v/>
      </c>
      <c r="F34" s="340"/>
      <c r="G34" s="341"/>
      <c r="H34" s="350"/>
      <c r="I34" s="342"/>
      <c r="J34" s="343"/>
      <c r="K34" s="926"/>
      <c r="L34" s="348"/>
      <c r="M34" s="338"/>
      <c r="N34" s="338"/>
      <c r="O34" s="338"/>
      <c r="P34" s="339"/>
      <c r="Q34" s="347"/>
      <c r="R34" s="2499" t="str">
        <f t="shared" ca="1" si="3"/>
        <v/>
      </c>
      <c r="T34" s="2400" t="str">
        <f>IF(F34="","","Altele!AI"&amp;VLOOKUP(E34,Altele!X$5:AB$46,4,FALSE)&amp;":AI"&amp;VLOOKUP(E34,Altele!X$5:AB$46,5,FALSE))</f>
        <v/>
      </c>
      <c r="U34" s="2400" t="str">
        <f>IF(F34="","","Altele!AF"&amp;VLOOKUP(E34,Altele!X$5:AB$46,4,FALSE)&amp;":AF"&amp;VLOOKUP(E34,Altele!X$5:AB$46,5,FALSE))</f>
        <v/>
      </c>
      <c r="V34" s="2400" t="str">
        <f>IF(F34="","","Altele!AE"&amp;VLOOKUP(E34,Altele!X$5:AB$46,4,FALSE)&amp;":AE"&amp;VLOOKUP(E34,Altele!X$5:AB$46,5,FALSE))</f>
        <v/>
      </c>
      <c r="X34" s="1656" t="s">
        <v>5412</v>
      </c>
      <c r="Y34" s="1657" t="s">
        <v>5412</v>
      </c>
      <c r="Z34" s="1668">
        <f>'II.7.'!T7</f>
        <v>0</v>
      </c>
      <c r="AB34" s="880"/>
      <c r="AC34" s="880"/>
      <c r="AD34" s="880"/>
      <c r="AF34" s="1664"/>
    </row>
    <row r="35" spans="1:35" ht="19.5" customHeight="1" x14ac:dyDescent="0.25">
      <c r="A35" s="1386">
        <v>8</v>
      </c>
      <c r="B35" s="338"/>
      <c r="C35" s="1242" t="str">
        <f t="shared" ca="1" si="1"/>
        <v/>
      </c>
      <c r="D35" s="349"/>
      <c r="E35" s="1243" t="str">
        <f t="shared" ca="1" si="2"/>
        <v/>
      </c>
      <c r="F35" s="340"/>
      <c r="G35" s="341"/>
      <c r="H35" s="350"/>
      <c r="I35" s="342"/>
      <c r="J35" s="343"/>
      <c r="K35" s="926"/>
      <c r="L35" s="348"/>
      <c r="M35" s="338"/>
      <c r="N35" s="338"/>
      <c r="O35" s="338"/>
      <c r="P35" s="339"/>
      <c r="Q35" s="347"/>
      <c r="R35" s="2499" t="str">
        <f t="shared" ca="1" si="3"/>
        <v/>
      </c>
      <c r="T35" s="2400" t="str">
        <f>IF(F35="","","Altele!AI"&amp;VLOOKUP(E35,Altele!X$5:AB$46,4,FALSE)&amp;":AI"&amp;VLOOKUP(E35,Altele!X$5:AB$46,5,FALSE))</f>
        <v/>
      </c>
      <c r="U35" s="2400" t="str">
        <f>IF(F35="","","Altele!AF"&amp;VLOOKUP(E35,Altele!X$5:AB$46,4,FALSE)&amp;":AF"&amp;VLOOKUP(E35,Altele!X$5:AB$46,5,FALSE))</f>
        <v/>
      </c>
      <c r="V35" s="2400" t="str">
        <f>IF(F35="","","Altele!AE"&amp;VLOOKUP(E35,Altele!X$5:AB$46,4,FALSE)&amp;":AE"&amp;VLOOKUP(E35,Altele!X$5:AB$46,5,FALSE))</f>
        <v/>
      </c>
      <c r="X35" s="1656" t="s">
        <v>9933</v>
      </c>
      <c r="Y35" s="1657" t="s">
        <v>4363</v>
      </c>
      <c r="Z35" s="1668">
        <f>'II.7.'!G7</f>
        <v>0</v>
      </c>
      <c r="AB35" s="880"/>
      <c r="AC35" s="880"/>
      <c r="AD35" s="880"/>
      <c r="AE35" s="880"/>
      <c r="AI35" s="880"/>
    </row>
    <row r="36" spans="1:35" ht="19.5" customHeight="1" x14ac:dyDescent="0.25">
      <c r="A36" s="1386">
        <v>9</v>
      </c>
      <c r="B36" s="338"/>
      <c r="C36" s="1242" t="str">
        <f t="shared" ca="1" si="1"/>
        <v/>
      </c>
      <c r="D36" s="349"/>
      <c r="E36" s="1243" t="str">
        <f t="shared" ca="1" si="2"/>
        <v/>
      </c>
      <c r="F36" s="340"/>
      <c r="G36" s="341"/>
      <c r="H36" s="350"/>
      <c r="I36" s="342"/>
      <c r="J36" s="343"/>
      <c r="K36" s="926"/>
      <c r="L36" s="348"/>
      <c r="M36" s="338"/>
      <c r="N36" s="338"/>
      <c r="O36" s="338"/>
      <c r="P36" s="339"/>
      <c r="Q36" s="347"/>
      <c r="R36" s="2499" t="str">
        <f t="shared" ca="1" si="3"/>
        <v/>
      </c>
      <c r="T36" s="2400" t="str">
        <f>IF(F36="","","Altele!AI"&amp;VLOOKUP(E36,Altele!X$5:AB$46,4,FALSE)&amp;":AI"&amp;VLOOKUP(E36,Altele!X$5:AB$46,5,FALSE))</f>
        <v/>
      </c>
      <c r="U36" s="2400" t="str">
        <f>IF(F36="","","Altele!AF"&amp;VLOOKUP(E36,Altele!X$5:AB$46,4,FALSE)&amp;":AF"&amp;VLOOKUP(E36,Altele!X$5:AB$46,5,FALSE))</f>
        <v/>
      </c>
      <c r="V36" s="2400" t="str">
        <f>IF(F36="","","Altele!AE"&amp;VLOOKUP(E36,Altele!X$5:AB$46,4,FALSE)&amp;":AE"&amp;VLOOKUP(E36,Altele!X$5:AB$46,5,FALSE))</f>
        <v/>
      </c>
      <c r="X36" s="1656" t="s">
        <v>9953</v>
      </c>
      <c r="Y36" s="1657" t="s">
        <v>4372</v>
      </c>
      <c r="Z36" s="1668">
        <f>'II.7.'!P7</f>
        <v>0</v>
      </c>
      <c r="AB36" s="880"/>
      <c r="AC36" s="880"/>
      <c r="AD36" s="880"/>
      <c r="AE36" s="880"/>
    </row>
    <row r="37" spans="1:35" ht="19.5" customHeight="1" x14ac:dyDescent="0.25">
      <c r="A37" s="1386">
        <v>10</v>
      </c>
      <c r="B37" s="338"/>
      <c r="C37" s="1242" t="str">
        <f t="shared" ca="1" si="1"/>
        <v/>
      </c>
      <c r="D37" s="349"/>
      <c r="E37" s="1243" t="str">
        <f t="shared" ca="1" si="2"/>
        <v/>
      </c>
      <c r="F37" s="340"/>
      <c r="G37" s="341"/>
      <c r="H37" s="350"/>
      <c r="I37" s="342"/>
      <c r="J37" s="343"/>
      <c r="K37" s="926"/>
      <c r="L37" s="348"/>
      <c r="M37" s="338"/>
      <c r="N37" s="338"/>
      <c r="O37" s="338"/>
      <c r="P37" s="339"/>
      <c r="Q37" s="347"/>
      <c r="R37" s="2499" t="str">
        <f t="shared" ca="1" si="3"/>
        <v/>
      </c>
      <c r="T37" s="2400" t="str">
        <f>IF(F37="","","Altele!AI"&amp;VLOOKUP(E37,Altele!X$5:AB$46,4,FALSE)&amp;":AI"&amp;VLOOKUP(E37,Altele!X$5:AB$46,5,FALSE))</f>
        <v/>
      </c>
      <c r="U37" s="2400" t="str">
        <f>IF(F37="","","Altele!AF"&amp;VLOOKUP(E37,Altele!X$5:AB$46,4,FALSE)&amp;":AF"&amp;VLOOKUP(E37,Altele!X$5:AB$46,5,FALSE))</f>
        <v/>
      </c>
      <c r="V37" s="2400" t="str">
        <f>IF(F37="","","Altele!AE"&amp;VLOOKUP(E37,Altele!X$5:AB$46,4,FALSE)&amp;":AE"&amp;VLOOKUP(E37,Altele!X$5:AB$46,5,FALSE))</f>
        <v/>
      </c>
      <c r="X37" s="1656" t="s">
        <v>9966</v>
      </c>
      <c r="Y37" s="1657" t="s">
        <v>10929</v>
      </c>
      <c r="Z37" s="1668">
        <f>'III.1-2'!D22</f>
        <v>0</v>
      </c>
      <c r="AB37" s="880"/>
      <c r="AC37" s="880"/>
      <c r="AD37" s="880"/>
      <c r="AE37" s="880"/>
    </row>
    <row r="38" spans="1:35" ht="19.5" customHeight="1" x14ac:dyDescent="0.25">
      <c r="A38" s="1386">
        <v>11</v>
      </c>
      <c r="B38" s="338"/>
      <c r="C38" s="1242" t="str">
        <f t="shared" ca="1" si="1"/>
        <v/>
      </c>
      <c r="D38" s="349"/>
      <c r="E38" s="1243" t="str">
        <f t="shared" ca="1" si="2"/>
        <v/>
      </c>
      <c r="F38" s="340"/>
      <c r="G38" s="341"/>
      <c r="H38" s="350"/>
      <c r="I38" s="342"/>
      <c r="J38" s="343"/>
      <c r="K38" s="926"/>
      <c r="L38" s="348"/>
      <c r="M38" s="338"/>
      <c r="N38" s="338"/>
      <c r="O38" s="338"/>
      <c r="P38" s="339"/>
      <c r="Q38" s="347"/>
      <c r="R38" s="2499" t="str">
        <f t="shared" ca="1" si="3"/>
        <v/>
      </c>
      <c r="T38" s="2400" t="str">
        <f>IF(F38="","","Altele!AI"&amp;VLOOKUP(E38,Altele!X$5:AB$46,4,FALSE)&amp;":AI"&amp;VLOOKUP(E38,Altele!X$5:AB$46,5,FALSE))</f>
        <v/>
      </c>
      <c r="U38" s="2400" t="str">
        <f>IF(F38="","","Altele!AF"&amp;VLOOKUP(E38,Altele!X$5:AB$46,4,FALSE)&amp;":AF"&amp;VLOOKUP(E38,Altele!X$5:AB$46,5,FALSE))</f>
        <v/>
      </c>
      <c r="V38" s="2400" t="str">
        <f>IF(F38="","","Altele!AE"&amp;VLOOKUP(E38,Altele!X$5:AB$46,4,FALSE)&amp;":AE"&amp;VLOOKUP(E38,Altele!X$5:AB$46,5,FALSE))</f>
        <v/>
      </c>
      <c r="X38" s="1656" t="s">
        <v>9966</v>
      </c>
      <c r="Y38" s="1657" t="s">
        <v>4372</v>
      </c>
      <c r="Z38" s="1668">
        <f>'II.7.'!Q7</f>
        <v>0</v>
      </c>
      <c r="AB38" s="880"/>
      <c r="AC38" s="880"/>
      <c r="AD38" s="880"/>
      <c r="AE38" s="880"/>
      <c r="AF38" s="1664"/>
    </row>
    <row r="39" spans="1:35" ht="19.5" customHeight="1" x14ac:dyDescent="0.25">
      <c r="A39" s="1386">
        <v>12</v>
      </c>
      <c r="B39" s="338"/>
      <c r="C39" s="1242" t="str">
        <f t="shared" ca="1" si="1"/>
        <v/>
      </c>
      <c r="D39" s="349"/>
      <c r="E39" s="1243" t="str">
        <f t="shared" ca="1" si="2"/>
        <v/>
      </c>
      <c r="F39" s="340"/>
      <c r="G39" s="341"/>
      <c r="H39" s="350"/>
      <c r="I39" s="342"/>
      <c r="J39" s="343"/>
      <c r="K39" s="926"/>
      <c r="L39" s="348"/>
      <c r="M39" s="338"/>
      <c r="N39" s="338"/>
      <c r="O39" s="338"/>
      <c r="P39" s="339"/>
      <c r="Q39" s="347"/>
      <c r="R39" s="2499" t="str">
        <f t="shared" ca="1" si="3"/>
        <v/>
      </c>
      <c r="S39" s="1663"/>
      <c r="T39" s="2400" t="str">
        <f>IF(F39="","","Altele!AI"&amp;VLOOKUP(E39,Altele!X$5:AB$46,4,FALSE)&amp;":AI"&amp;VLOOKUP(E39,Altele!X$5:AB$46,5,FALSE))</f>
        <v/>
      </c>
      <c r="U39" s="2400" t="str">
        <f>IF(F39="","","Altele!AF"&amp;VLOOKUP(E39,Altele!X$5:AB$46,4,FALSE)&amp;":AF"&amp;VLOOKUP(E39,Altele!X$5:AB$46,5,FALSE))</f>
        <v/>
      </c>
      <c r="V39" s="2400" t="str">
        <f>IF(F39="","","Altele!AE"&amp;VLOOKUP(E39,Altele!X$5:AB$46,4,FALSE)&amp;":AE"&amp;VLOOKUP(E39,Altele!X$5:AB$46,5,FALSE))</f>
        <v/>
      </c>
      <c r="W39" s="1663"/>
      <c r="X39" s="1656" t="s">
        <v>9954</v>
      </c>
      <c r="Y39" s="1657" t="s">
        <v>4222</v>
      </c>
      <c r="Z39" s="1668">
        <f>'III.1-2'!C22</f>
        <v>0</v>
      </c>
      <c r="AA39" s="880"/>
      <c r="AB39" s="880"/>
      <c r="AC39" s="880"/>
      <c r="AD39" s="880"/>
      <c r="AE39" s="880"/>
      <c r="AF39" s="1664"/>
    </row>
    <row r="40" spans="1:35" ht="19.5" customHeight="1" x14ac:dyDescent="0.25">
      <c r="A40" s="1386">
        <v>13</v>
      </c>
      <c r="B40" s="338"/>
      <c r="C40" s="1242" t="str">
        <f t="shared" ca="1" si="1"/>
        <v/>
      </c>
      <c r="D40" s="349"/>
      <c r="E40" s="1243" t="str">
        <f t="shared" ca="1" si="2"/>
        <v/>
      </c>
      <c r="F40" s="340"/>
      <c r="G40" s="341"/>
      <c r="H40" s="350"/>
      <c r="I40" s="342"/>
      <c r="J40" s="343"/>
      <c r="K40" s="926"/>
      <c r="L40" s="348"/>
      <c r="M40" s="338"/>
      <c r="N40" s="338"/>
      <c r="O40" s="338"/>
      <c r="P40" s="339"/>
      <c r="Q40" s="347"/>
      <c r="R40" s="2499" t="str">
        <f t="shared" ca="1" si="3"/>
        <v/>
      </c>
      <c r="S40" s="1663"/>
      <c r="T40" s="2400" t="str">
        <f>IF(F40="","","Altele!AI"&amp;VLOOKUP(E40,Altele!X$5:AB$46,4,FALSE)&amp;":AI"&amp;VLOOKUP(E40,Altele!X$5:AB$46,5,FALSE))</f>
        <v/>
      </c>
      <c r="U40" s="2400" t="str">
        <f>IF(F40="","","Altele!AF"&amp;VLOOKUP(E40,Altele!X$5:AB$46,4,FALSE)&amp;":AF"&amp;VLOOKUP(E40,Altele!X$5:AB$46,5,FALSE))</f>
        <v/>
      </c>
      <c r="V40" s="2400" t="str">
        <f>IF(F40="","","Altele!AE"&amp;VLOOKUP(E40,Altele!X$5:AB$46,4,FALSE)&amp;":AE"&amp;VLOOKUP(E40,Altele!X$5:AB$46,5,FALSE))</f>
        <v/>
      </c>
      <c r="W40" s="1663"/>
      <c r="X40" s="1656" t="s">
        <v>9954</v>
      </c>
      <c r="Y40" s="1657" t="s">
        <v>4373</v>
      </c>
      <c r="Z40" s="1668">
        <f>'II.7.'!R7</f>
        <v>0</v>
      </c>
      <c r="AA40" s="880"/>
      <c r="AB40" s="880"/>
      <c r="AC40" s="880"/>
      <c r="AD40" s="880"/>
      <c r="AE40" s="880"/>
      <c r="AF40" s="1664"/>
    </row>
    <row r="41" spans="1:35" ht="19.5" customHeight="1" x14ac:dyDescent="0.25">
      <c r="A41" s="1386">
        <v>14</v>
      </c>
      <c r="B41" s="338"/>
      <c r="C41" s="1242" t="str">
        <f t="shared" ca="1" si="1"/>
        <v/>
      </c>
      <c r="D41" s="349"/>
      <c r="E41" s="1243" t="str">
        <f t="shared" ca="1" si="2"/>
        <v/>
      </c>
      <c r="F41" s="340"/>
      <c r="G41" s="341"/>
      <c r="H41" s="350"/>
      <c r="I41" s="342"/>
      <c r="J41" s="343"/>
      <c r="K41" s="926"/>
      <c r="L41" s="348"/>
      <c r="M41" s="338"/>
      <c r="N41" s="338"/>
      <c r="O41" s="338"/>
      <c r="P41" s="339"/>
      <c r="Q41" s="347"/>
      <c r="R41" s="2499" t="str">
        <f t="shared" ca="1" si="3"/>
        <v/>
      </c>
      <c r="S41" s="1663"/>
      <c r="T41" s="2400" t="str">
        <f>IF(F41="","","Altele!AI"&amp;VLOOKUP(E41,Altele!X$5:AB$46,4,FALSE)&amp;":AI"&amp;VLOOKUP(E41,Altele!X$5:AB$46,5,FALSE))</f>
        <v/>
      </c>
      <c r="U41" s="2400" t="str">
        <f>IF(F41="","","Altele!AF"&amp;VLOOKUP(E41,Altele!X$5:AB$46,4,FALSE)&amp;":AF"&amp;VLOOKUP(E41,Altele!X$5:AB$46,5,FALSE))</f>
        <v/>
      </c>
      <c r="V41" s="2400" t="str">
        <f>IF(F41="","","Altele!AE"&amp;VLOOKUP(E41,Altele!X$5:AB$46,4,FALSE)&amp;":AE"&amp;VLOOKUP(E41,Altele!X$5:AB$46,5,FALSE))</f>
        <v/>
      </c>
      <c r="W41" s="1663"/>
      <c r="X41" s="1656" t="s">
        <v>9967</v>
      </c>
      <c r="Y41" s="1657" t="s">
        <v>4095</v>
      </c>
      <c r="Z41" s="1668">
        <f>'IV.1-10'!K10</f>
        <v>0</v>
      </c>
      <c r="AA41" s="880"/>
      <c r="AB41" s="880"/>
      <c r="AC41" s="880"/>
      <c r="AD41" s="880"/>
      <c r="AE41" s="880"/>
      <c r="AF41" s="1664"/>
    </row>
    <row r="42" spans="1:35" ht="19.5" customHeight="1" x14ac:dyDescent="0.25">
      <c r="A42" s="1386">
        <v>15</v>
      </c>
      <c r="B42" s="338"/>
      <c r="C42" s="1242" t="str">
        <f t="shared" ca="1" si="1"/>
        <v/>
      </c>
      <c r="D42" s="349"/>
      <c r="E42" s="1243" t="str">
        <f t="shared" ca="1" si="2"/>
        <v/>
      </c>
      <c r="F42" s="340"/>
      <c r="G42" s="341"/>
      <c r="H42" s="350"/>
      <c r="I42" s="342"/>
      <c r="J42" s="343"/>
      <c r="K42" s="926"/>
      <c r="L42" s="348"/>
      <c r="M42" s="338"/>
      <c r="N42" s="338"/>
      <c r="O42" s="338"/>
      <c r="P42" s="339"/>
      <c r="Q42" s="347"/>
      <c r="R42" s="2499" t="str">
        <f t="shared" ca="1" si="3"/>
        <v/>
      </c>
      <c r="S42" s="1663"/>
      <c r="T42" s="2400" t="str">
        <f>IF(F42="","","Altele!AI"&amp;VLOOKUP(E42,Altele!X$5:AB$46,4,FALSE)&amp;":AI"&amp;VLOOKUP(E42,Altele!X$5:AB$46,5,FALSE))</f>
        <v/>
      </c>
      <c r="U42" s="2400" t="str">
        <f>IF(F42="","","Altele!AF"&amp;VLOOKUP(E42,Altele!X$5:AB$46,4,FALSE)&amp;":AF"&amp;VLOOKUP(E42,Altele!X$5:AB$46,5,FALSE))</f>
        <v/>
      </c>
      <c r="V42" s="2400" t="str">
        <f>IF(F42="","","Altele!AE"&amp;VLOOKUP(E42,Altele!X$5:AB$46,4,FALSE)&amp;":AE"&amp;VLOOKUP(E42,Altele!X$5:AB$46,5,FALSE))</f>
        <v/>
      </c>
      <c r="W42" s="1663"/>
      <c r="X42" s="1656" t="s">
        <v>9968</v>
      </c>
      <c r="Y42" s="1657" t="s">
        <v>4372</v>
      </c>
      <c r="Z42" s="1668">
        <f>'II.7.'!T7</f>
        <v>0</v>
      </c>
      <c r="AA42" s="880"/>
      <c r="AB42" s="880"/>
      <c r="AC42" s="880"/>
      <c r="AD42" s="880"/>
      <c r="AE42" s="880"/>
      <c r="AF42" s="1664"/>
    </row>
    <row r="43" spans="1:35" ht="19.5" customHeight="1" x14ac:dyDescent="0.25">
      <c r="A43" s="1386">
        <v>16</v>
      </c>
      <c r="B43" s="338"/>
      <c r="C43" s="1242" t="str">
        <f t="shared" ca="1" si="1"/>
        <v/>
      </c>
      <c r="D43" s="349"/>
      <c r="E43" s="1243" t="str">
        <f t="shared" ca="1" si="2"/>
        <v/>
      </c>
      <c r="F43" s="340"/>
      <c r="G43" s="341"/>
      <c r="H43" s="350"/>
      <c r="I43" s="342"/>
      <c r="J43" s="343"/>
      <c r="K43" s="926"/>
      <c r="L43" s="348"/>
      <c r="M43" s="338"/>
      <c r="N43" s="338"/>
      <c r="O43" s="338"/>
      <c r="P43" s="339"/>
      <c r="Q43" s="347"/>
      <c r="R43" s="2499" t="str">
        <f t="shared" ca="1" si="3"/>
        <v/>
      </c>
      <c r="S43" s="1663"/>
      <c r="T43" s="2400" t="str">
        <f>IF(F43="","","Altele!AI"&amp;VLOOKUP(E43,Altele!X$5:AB$46,4,FALSE)&amp;":AI"&amp;VLOOKUP(E43,Altele!X$5:AB$46,5,FALSE))</f>
        <v/>
      </c>
      <c r="U43" s="2400" t="str">
        <f>IF(F43="","","Altele!AF"&amp;VLOOKUP(E43,Altele!X$5:AB$46,4,FALSE)&amp;":AF"&amp;VLOOKUP(E43,Altele!X$5:AB$46,5,FALSE))</f>
        <v/>
      </c>
      <c r="V43" s="2400" t="str">
        <f>IF(F43="","","Altele!AE"&amp;VLOOKUP(E43,Altele!X$5:AB$46,4,FALSE)&amp;":AE"&amp;VLOOKUP(E43,Altele!X$5:AB$46,5,FALSE))</f>
        <v/>
      </c>
      <c r="W43" s="1663"/>
      <c r="AA43" s="880"/>
      <c r="AB43" s="880"/>
      <c r="AC43" s="880"/>
      <c r="AD43" s="880"/>
      <c r="AE43" s="880"/>
      <c r="AF43" s="1664"/>
    </row>
    <row r="44" spans="1:35" ht="19.5" customHeight="1" x14ac:dyDescent="0.25">
      <c r="A44" s="1386">
        <v>17</v>
      </c>
      <c r="B44" s="338"/>
      <c r="C44" s="1242" t="str">
        <f t="shared" ca="1" si="1"/>
        <v/>
      </c>
      <c r="D44" s="349"/>
      <c r="E44" s="1243" t="str">
        <f t="shared" ca="1" si="2"/>
        <v/>
      </c>
      <c r="F44" s="340"/>
      <c r="G44" s="341"/>
      <c r="H44" s="350"/>
      <c r="I44" s="342"/>
      <c r="J44" s="343"/>
      <c r="K44" s="926"/>
      <c r="L44" s="348"/>
      <c r="M44" s="338"/>
      <c r="N44" s="338"/>
      <c r="O44" s="338"/>
      <c r="P44" s="339"/>
      <c r="Q44" s="347"/>
      <c r="R44" s="2499" t="str">
        <f t="shared" ca="1" si="3"/>
        <v/>
      </c>
      <c r="S44" s="1663"/>
      <c r="T44" s="2400" t="str">
        <f>IF(F44="","","Altele!AI"&amp;VLOOKUP(E44,Altele!X$5:AB$46,4,FALSE)&amp;":AI"&amp;VLOOKUP(E44,Altele!X$5:AB$46,5,FALSE))</f>
        <v/>
      </c>
      <c r="U44" s="2400" t="str">
        <f>IF(F44="","","Altele!AF"&amp;VLOOKUP(E44,Altele!X$5:AB$46,4,FALSE)&amp;":AF"&amp;VLOOKUP(E44,Altele!X$5:AB$46,5,FALSE))</f>
        <v/>
      </c>
      <c r="V44" s="2400" t="str">
        <f>IF(F44="","","Altele!AE"&amp;VLOOKUP(E44,Altele!X$5:AB$46,4,FALSE)&amp;":AE"&amp;VLOOKUP(E44,Altele!X$5:AB$46,5,FALSE))</f>
        <v/>
      </c>
      <c r="W44" s="1663"/>
      <c r="Y44" s="1664"/>
      <c r="AA44" s="880"/>
      <c r="AB44" s="880"/>
      <c r="AC44" s="880"/>
      <c r="AD44" s="880"/>
      <c r="AE44" s="880"/>
      <c r="AF44" s="1664"/>
    </row>
    <row r="45" spans="1:35" ht="19.5" customHeight="1" x14ac:dyDescent="0.25">
      <c r="A45" s="1386">
        <v>18</v>
      </c>
      <c r="B45" s="338"/>
      <c r="C45" s="1242" t="str">
        <f t="shared" ca="1" si="1"/>
        <v/>
      </c>
      <c r="D45" s="349"/>
      <c r="E45" s="1243" t="str">
        <f t="shared" ca="1" si="2"/>
        <v/>
      </c>
      <c r="F45" s="340"/>
      <c r="G45" s="341"/>
      <c r="H45" s="350"/>
      <c r="I45" s="342"/>
      <c r="J45" s="343"/>
      <c r="K45" s="926"/>
      <c r="L45" s="348"/>
      <c r="M45" s="338"/>
      <c r="N45" s="338"/>
      <c r="O45" s="338"/>
      <c r="P45" s="339"/>
      <c r="Q45" s="347"/>
      <c r="R45" s="2499" t="str">
        <f t="shared" ca="1" si="3"/>
        <v/>
      </c>
      <c r="S45" s="1663"/>
      <c r="T45" s="2400" t="str">
        <f>IF(F45="","","Altele!AI"&amp;VLOOKUP(E45,Altele!X$5:AB$46,4,FALSE)&amp;":AI"&amp;VLOOKUP(E45,Altele!X$5:AB$46,5,FALSE))</f>
        <v/>
      </c>
      <c r="U45" s="2400" t="str">
        <f>IF(F45="","","Altele!AF"&amp;VLOOKUP(E45,Altele!X$5:AB$46,4,FALSE)&amp;":AF"&amp;VLOOKUP(E45,Altele!X$5:AB$46,5,FALSE))</f>
        <v/>
      </c>
      <c r="V45" s="2400" t="str">
        <f>IF(F45="","","Altele!AE"&amp;VLOOKUP(E45,Altele!X$5:AB$46,4,FALSE)&amp;":AE"&amp;VLOOKUP(E45,Altele!X$5:AB$46,5,FALSE))</f>
        <v/>
      </c>
      <c r="W45" s="1663"/>
      <c r="Y45" s="1664"/>
      <c r="AA45" s="880"/>
      <c r="AB45" s="880"/>
      <c r="AC45" s="880"/>
      <c r="AD45" s="880"/>
      <c r="AE45" s="880"/>
      <c r="AF45" s="1664"/>
    </row>
    <row r="46" spans="1:35" ht="19.5" customHeight="1" x14ac:dyDescent="0.25">
      <c r="A46" s="1386">
        <v>19</v>
      </c>
      <c r="B46" s="338"/>
      <c r="C46" s="1242" t="str">
        <f t="shared" ca="1" si="1"/>
        <v/>
      </c>
      <c r="D46" s="349"/>
      <c r="E46" s="1243" t="str">
        <f t="shared" ca="1" si="2"/>
        <v/>
      </c>
      <c r="F46" s="340"/>
      <c r="G46" s="341"/>
      <c r="H46" s="350"/>
      <c r="I46" s="342"/>
      <c r="J46" s="343"/>
      <c r="K46" s="926"/>
      <c r="L46" s="348"/>
      <c r="M46" s="338"/>
      <c r="N46" s="338"/>
      <c r="O46" s="338"/>
      <c r="P46" s="339"/>
      <c r="Q46" s="347"/>
      <c r="R46" s="2499" t="str">
        <f t="shared" ca="1" si="3"/>
        <v/>
      </c>
      <c r="S46" s="1663"/>
      <c r="T46" s="2400" t="str">
        <f>IF(F46="","","Altele!AI"&amp;VLOOKUP(E46,Altele!X$5:AB$46,4,FALSE)&amp;":AI"&amp;VLOOKUP(E46,Altele!X$5:AB$46,5,FALSE))</f>
        <v/>
      </c>
      <c r="U46" s="2400" t="str">
        <f>IF(F46="","","Altele!AF"&amp;VLOOKUP(E46,Altele!X$5:AB$46,4,FALSE)&amp;":AF"&amp;VLOOKUP(E46,Altele!X$5:AB$46,5,FALSE))</f>
        <v/>
      </c>
      <c r="V46" s="2400" t="str">
        <f>IF(F46="","","Altele!AE"&amp;VLOOKUP(E46,Altele!X$5:AB$46,4,FALSE)&amp;":AE"&amp;VLOOKUP(E46,Altele!X$5:AB$46,5,FALSE))</f>
        <v/>
      </c>
      <c r="W46" s="1663"/>
      <c r="Y46" s="1664"/>
      <c r="AA46" s="880"/>
      <c r="AB46" s="880"/>
      <c r="AC46" s="880"/>
      <c r="AD46" s="880"/>
      <c r="AE46" s="880"/>
      <c r="AF46" s="1664"/>
    </row>
    <row r="47" spans="1:35" ht="19.5" customHeight="1" x14ac:dyDescent="0.25">
      <c r="A47" s="1386">
        <v>20</v>
      </c>
      <c r="B47" s="338"/>
      <c r="C47" s="1242" t="str">
        <f t="shared" ca="1" si="1"/>
        <v/>
      </c>
      <c r="D47" s="349"/>
      <c r="E47" s="1243" t="str">
        <f t="shared" ca="1" si="2"/>
        <v/>
      </c>
      <c r="F47" s="340"/>
      <c r="G47" s="341"/>
      <c r="H47" s="350"/>
      <c r="I47" s="342"/>
      <c r="J47" s="343"/>
      <c r="K47" s="926"/>
      <c r="L47" s="348"/>
      <c r="M47" s="338"/>
      <c r="N47" s="338"/>
      <c r="O47" s="338"/>
      <c r="P47" s="339"/>
      <c r="Q47" s="347"/>
      <c r="R47" s="2499" t="str">
        <f t="shared" ca="1" si="3"/>
        <v/>
      </c>
      <c r="S47" s="1663"/>
      <c r="T47" s="2400" t="str">
        <f>IF(F47="","","Altele!AI"&amp;VLOOKUP(E47,Altele!X$5:AB$46,4,FALSE)&amp;":AI"&amp;VLOOKUP(E47,Altele!X$5:AB$46,5,FALSE))</f>
        <v/>
      </c>
      <c r="U47" s="2400" t="str">
        <f>IF(F47="","","Altele!AF"&amp;VLOOKUP(E47,Altele!X$5:AB$46,4,FALSE)&amp;":AF"&amp;VLOOKUP(E47,Altele!X$5:AB$46,5,FALSE))</f>
        <v/>
      </c>
      <c r="V47" s="2400" t="str">
        <f>IF(F47="","","Altele!AE"&amp;VLOOKUP(E47,Altele!X$5:AB$46,4,FALSE)&amp;":AE"&amp;VLOOKUP(E47,Altele!X$5:AB$46,5,FALSE))</f>
        <v/>
      </c>
      <c r="W47" s="1663"/>
      <c r="Y47" s="1664"/>
      <c r="AA47" s="880"/>
      <c r="AB47" s="880"/>
      <c r="AC47" s="880"/>
      <c r="AD47" s="880"/>
      <c r="AE47" s="880"/>
      <c r="AF47" s="1664"/>
    </row>
    <row r="48" spans="1:35" ht="19.5" customHeight="1" x14ac:dyDescent="0.25">
      <c r="A48" s="1386">
        <v>21</v>
      </c>
      <c r="B48" s="338"/>
      <c r="C48" s="1242" t="str">
        <f t="shared" ca="1" si="1"/>
        <v/>
      </c>
      <c r="D48" s="349"/>
      <c r="E48" s="1243" t="str">
        <f t="shared" ca="1" si="2"/>
        <v/>
      </c>
      <c r="F48" s="340"/>
      <c r="G48" s="341"/>
      <c r="H48" s="350"/>
      <c r="I48" s="342"/>
      <c r="J48" s="343"/>
      <c r="K48" s="926"/>
      <c r="L48" s="348"/>
      <c r="M48" s="338"/>
      <c r="N48" s="338"/>
      <c r="O48" s="338"/>
      <c r="P48" s="339"/>
      <c r="Q48" s="347"/>
      <c r="R48" s="2499" t="str">
        <f t="shared" ca="1" si="3"/>
        <v/>
      </c>
      <c r="S48" s="1663"/>
      <c r="T48" s="2400" t="str">
        <f>IF(F48="","","Altele!AI"&amp;VLOOKUP(E48,Altele!X$5:AB$46,4,FALSE)&amp;":AI"&amp;VLOOKUP(E48,Altele!X$5:AB$46,5,FALSE))</f>
        <v/>
      </c>
      <c r="U48" s="2400" t="str">
        <f>IF(F48="","","Altele!AF"&amp;VLOOKUP(E48,Altele!X$5:AB$46,4,FALSE)&amp;":AF"&amp;VLOOKUP(E48,Altele!X$5:AB$46,5,FALSE))</f>
        <v/>
      </c>
      <c r="V48" s="2400" t="str">
        <f>IF(F48="","","Altele!AE"&amp;VLOOKUP(E48,Altele!X$5:AB$46,4,FALSE)&amp;":AE"&amp;VLOOKUP(E48,Altele!X$5:AB$46,5,FALSE))</f>
        <v/>
      </c>
      <c r="W48" s="1663"/>
      <c r="Y48" s="1664"/>
      <c r="AA48" s="880"/>
      <c r="AB48" s="880"/>
      <c r="AC48" s="880"/>
      <c r="AD48" s="880"/>
      <c r="AE48" s="880"/>
      <c r="AF48" s="1664"/>
    </row>
    <row r="49" spans="1:32" ht="19.5" customHeight="1" x14ac:dyDescent="0.25">
      <c r="A49" s="1386">
        <v>22</v>
      </c>
      <c r="B49" s="338"/>
      <c r="C49" s="1242" t="str">
        <f t="shared" ca="1" si="1"/>
        <v/>
      </c>
      <c r="D49" s="349"/>
      <c r="E49" s="1243" t="str">
        <f t="shared" ca="1" si="2"/>
        <v/>
      </c>
      <c r="F49" s="340"/>
      <c r="G49" s="341"/>
      <c r="H49" s="350"/>
      <c r="I49" s="342"/>
      <c r="J49" s="343"/>
      <c r="K49" s="926"/>
      <c r="L49" s="348"/>
      <c r="M49" s="338"/>
      <c r="N49" s="338"/>
      <c r="O49" s="338"/>
      <c r="P49" s="339"/>
      <c r="Q49" s="347"/>
      <c r="R49" s="2499" t="str">
        <f t="shared" ca="1" si="3"/>
        <v/>
      </c>
      <c r="S49" s="1663"/>
      <c r="T49" s="2400" t="str">
        <f>IF(F49="","","Altele!AI"&amp;VLOOKUP(E49,Altele!X$5:AB$46,4,FALSE)&amp;":AI"&amp;VLOOKUP(E49,Altele!X$5:AB$46,5,FALSE))</f>
        <v/>
      </c>
      <c r="U49" s="2400" t="str">
        <f>IF(F49="","","Altele!AF"&amp;VLOOKUP(E49,Altele!X$5:AB$46,4,FALSE)&amp;":AF"&amp;VLOOKUP(E49,Altele!X$5:AB$46,5,FALSE))</f>
        <v/>
      </c>
      <c r="V49" s="2400" t="str">
        <f>IF(F49="","","Altele!AE"&amp;VLOOKUP(E49,Altele!X$5:AB$46,4,FALSE)&amp;":AE"&amp;VLOOKUP(E49,Altele!X$5:AB$46,5,FALSE))</f>
        <v/>
      </c>
      <c r="W49" s="1663"/>
      <c r="Y49" s="1664"/>
      <c r="AA49" s="880"/>
      <c r="AB49" s="880"/>
      <c r="AC49" s="880"/>
      <c r="AD49" s="880"/>
      <c r="AE49" s="880"/>
      <c r="AF49" s="1664"/>
    </row>
    <row r="50" spans="1:32" ht="19.5" customHeight="1" x14ac:dyDescent="0.25">
      <c r="A50" s="1386">
        <v>23</v>
      </c>
      <c r="B50" s="338"/>
      <c r="C50" s="1242" t="str">
        <f t="shared" ca="1" si="1"/>
        <v/>
      </c>
      <c r="D50" s="349"/>
      <c r="E50" s="1243" t="str">
        <f t="shared" ca="1" si="2"/>
        <v/>
      </c>
      <c r="F50" s="340"/>
      <c r="G50" s="341"/>
      <c r="H50" s="350"/>
      <c r="I50" s="342"/>
      <c r="J50" s="343"/>
      <c r="K50" s="926"/>
      <c r="L50" s="348"/>
      <c r="M50" s="338"/>
      <c r="N50" s="338"/>
      <c r="O50" s="338"/>
      <c r="P50" s="339"/>
      <c r="Q50" s="347"/>
      <c r="R50" s="2499" t="str">
        <f t="shared" ca="1" si="3"/>
        <v/>
      </c>
      <c r="S50" s="1663"/>
      <c r="T50" s="2400" t="str">
        <f>IF(F50="","","Altele!AI"&amp;VLOOKUP(E50,Altele!X$5:AB$46,4,FALSE)&amp;":AI"&amp;VLOOKUP(E50,Altele!X$5:AB$46,5,FALSE))</f>
        <v/>
      </c>
      <c r="U50" s="2400" t="str">
        <f>IF(F50="","","Altele!AF"&amp;VLOOKUP(E50,Altele!X$5:AB$46,4,FALSE)&amp;":AF"&amp;VLOOKUP(E50,Altele!X$5:AB$46,5,FALSE))</f>
        <v/>
      </c>
      <c r="V50" s="2400" t="str">
        <f>IF(F50="","","Altele!AE"&amp;VLOOKUP(E50,Altele!X$5:AB$46,4,FALSE)&amp;":AE"&amp;VLOOKUP(E50,Altele!X$5:AB$46,5,FALSE))</f>
        <v/>
      </c>
      <c r="W50" s="1663"/>
      <c r="Y50" s="1664"/>
      <c r="AA50" s="880"/>
      <c r="AB50" s="880"/>
      <c r="AC50" s="880"/>
      <c r="AD50" s="880"/>
      <c r="AE50" s="880"/>
      <c r="AF50" s="1664"/>
    </row>
    <row r="51" spans="1:32" ht="19.5" customHeight="1" x14ac:dyDescent="0.25">
      <c r="A51" s="1386">
        <v>24</v>
      </c>
      <c r="B51" s="338"/>
      <c r="C51" s="1242" t="str">
        <f t="shared" ca="1" si="1"/>
        <v/>
      </c>
      <c r="D51" s="349"/>
      <c r="E51" s="1243" t="str">
        <f t="shared" ca="1" si="2"/>
        <v/>
      </c>
      <c r="F51" s="340"/>
      <c r="G51" s="341"/>
      <c r="H51" s="350"/>
      <c r="I51" s="342"/>
      <c r="J51" s="343"/>
      <c r="K51" s="926"/>
      <c r="L51" s="348"/>
      <c r="M51" s="338"/>
      <c r="N51" s="338"/>
      <c r="O51" s="338"/>
      <c r="P51" s="339"/>
      <c r="Q51" s="347"/>
      <c r="R51" s="2499" t="str">
        <f t="shared" ca="1" si="3"/>
        <v/>
      </c>
      <c r="S51" s="1663"/>
      <c r="T51" s="2400" t="str">
        <f>IF(F51="","","Altele!AI"&amp;VLOOKUP(E51,Altele!X$5:AB$46,4,FALSE)&amp;":AI"&amp;VLOOKUP(E51,Altele!X$5:AB$46,5,FALSE))</f>
        <v/>
      </c>
      <c r="U51" s="2400" t="str">
        <f>IF(F51="","","Altele!AF"&amp;VLOOKUP(E51,Altele!X$5:AB$46,4,FALSE)&amp;":AF"&amp;VLOOKUP(E51,Altele!X$5:AB$46,5,FALSE))</f>
        <v/>
      </c>
      <c r="V51" s="2400" t="str">
        <f>IF(F51="","","Altele!AE"&amp;VLOOKUP(E51,Altele!X$5:AB$46,4,FALSE)&amp;":AE"&amp;VLOOKUP(E51,Altele!X$5:AB$46,5,FALSE))</f>
        <v/>
      </c>
      <c r="W51" s="1663"/>
      <c r="Y51" s="1664"/>
      <c r="AA51" s="880"/>
      <c r="AB51" s="880"/>
      <c r="AC51" s="880"/>
      <c r="AD51" s="880"/>
      <c r="AE51" s="880"/>
      <c r="AF51" s="1664"/>
    </row>
    <row r="52" spans="1:32" ht="19.5" customHeight="1" x14ac:dyDescent="0.25">
      <c r="A52" s="1386">
        <v>25</v>
      </c>
      <c r="B52" s="338"/>
      <c r="C52" s="1242" t="str">
        <f t="shared" ca="1" si="1"/>
        <v/>
      </c>
      <c r="D52" s="349"/>
      <c r="E52" s="1243" t="str">
        <f t="shared" ca="1" si="2"/>
        <v/>
      </c>
      <c r="F52" s="340"/>
      <c r="G52" s="341"/>
      <c r="H52" s="350"/>
      <c r="I52" s="342"/>
      <c r="J52" s="343"/>
      <c r="K52" s="926"/>
      <c r="L52" s="348"/>
      <c r="M52" s="338"/>
      <c r="N52" s="338"/>
      <c r="O52" s="338"/>
      <c r="P52" s="339"/>
      <c r="Q52" s="347"/>
      <c r="R52" s="2499" t="str">
        <f t="shared" ca="1" si="3"/>
        <v/>
      </c>
      <c r="S52" s="1663"/>
      <c r="T52" s="2400" t="str">
        <f>IF(F52="","","Altele!AI"&amp;VLOOKUP(E52,Altele!X$5:AB$46,4,FALSE)&amp;":AI"&amp;VLOOKUP(E52,Altele!X$5:AB$46,5,FALSE))</f>
        <v/>
      </c>
      <c r="U52" s="2400" t="str">
        <f>IF(F52="","","Altele!AF"&amp;VLOOKUP(E52,Altele!X$5:AB$46,4,FALSE)&amp;":AF"&amp;VLOOKUP(E52,Altele!X$5:AB$46,5,FALSE))</f>
        <v/>
      </c>
      <c r="V52" s="2400" t="str">
        <f>IF(F52="","","Altele!AE"&amp;VLOOKUP(E52,Altele!X$5:AB$46,4,FALSE)&amp;":AE"&amp;VLOOKUP(E52,Altele!X$5:AB$46,5,FALSE))</f>
        <v/>
      </c>
      <c r="W52" s="1663"/>
      <c r="Y52" s="1664"/>
      <c r="AA52" s="880"/>
      <c r="AB52" s="880"/>
      <c r="AC52" s="880"/>
      <c r="AD52" s="880"/>
      <c r="AE52" s="880"/>
      <c r="AF52" s="1664"/>
    </row>
    <row r="53" spans="1:32" ht="19.5" customHeight="1" x14ac:dyDescent="0.25">
      <c r="A53" s="1386">
        <v>26</v>
      </c>
      <c r="B53" s="338"/>
      <c r="C53" s="1242" t="str">
        <f t="shared" ca="1" si="1"/>
        <v/>
      </c>
      <c r="D53" s="349"/>
      <c r="E53" s="1243" t="str">
        <f t="shared" ca="1" si="2"/>
        <v/>
      </c>
      <c r="F53" s="340"/>
      <c r="G53" s="341"/>
      <c r="H53" s="350"/>
      <c r="I53" s="342"/>
      <c r="J53" s="343"/>
      <c r="K53" s="926"/>
      <c r="L53" s="348"/>
      <c r="M53" s="338"/>
      <c r="N53" s="338"/>
      <c r="O53" s="338"/>
      <c r="P53" s="339"/>
      <c r="Q53" s="347"/>
      <c r="R53" s="2499" t="str">
        <f t="shared" ca="1" si="3"/>
        <v/>
      </c>
      <c r="S53" s="1663"/>
      <c r="T53" s="2400" t="str">
        <f>IF(F53="","","Altele!AI"&amp;VLOOKUP(E53,Altele!X$5:AB$46,4,FALSE)&amp;":AI"&amp;VLOOKUP(E53,Altele!X$5:AB$46,5,FALSE))</f>
        <v/>
      </c>
      <c r="U53" s="2400" t="str">
        <f>IF(F53="","","Altele!AF"&amp;VLOOKUP(E53,Altele!X$5:AB$46,4,FALSE)&amp;":AF"&amp;VLOOKUP(E53,Altele!X$5:AB$46,5,FALSE))</f>
        <v/>
      </c>
      <c r="V53" s="2400" t="str">
        <f>IF(F53="","","Altele!AE"&amp;VLOOKUP(E53,Altele!X$5:AB$46,4,FALSE)&amp;":AE"&amp;VLOOKUP(E53,Altele!X$5:AB$46,5,FALSE))</f>
        <v/>
      </c>
      <c r="W53" s="1663"/>
      <c r="Y53" s="1664"/>
      <c r="AA53" s="880"/>
      <c r="AB53" s="880"/>
      <c r="AC53" s="880"/>
      <c r="AD53" s="880"/>
      <c r="AE53" s="880"/>
      <c r="AF53" s="1664"/>
    </row>
    <row r="54" spans="1:32" ht="19.5" customHeight="1" x14ac:dyDescent="0.25">
      <c r="A54" s="1386">
        <v>27</v>
      </c>
      <c r="B54" s="338"/>
      <c r="C54" s="1242" t="str">
        <f t="shared" ca="1" si="1"/>
        <v/>
      </c>
      <c r="D54" s="349"/>
      <c r="E54" s="1243" t="str">
        <f t="shared" ca="1" si="2"/>
        <v/>
      </c>
      <c r="F54" s="340"/>
      <c r="G54" s="341"/>
      <c r="H54" s="350"/>
      <c r="I54" s="342"/>
      <c r="J54" s="343"/>
      <c r="K54" s="926"/>
      <c r="L54" s="348"/>
      <c r="M54" s="338"/>
      <c r="N54" s="338"/>
      <c r="O54" s="338"/>
      <c r="P54" s="339"/>
      <c r="Q54" s="347"/>
      <c r="R54" s="2499" t="str">
        <f t="shared" ca="1" si="3"/>
        <v/>
      </c>
      <c r="S54" s="1663"/>
      <c r="T54" s="2400" t="str">
        <f>IF(F54="","","Altele!AI"&amp;VLOOKUP(E54,Altele!X$5:AB$46,4,FALSE)&amp;":AI"&amp;VLOOKUP(E54,Altele!X$5:AB$46,5,FALSE))</f>
        <v/>
      </c>
      <c r="U54" s="2400" t="str">
        <f>IF(F54="","","Altele!AF"&amp;VLOOKUP(E54,Altele!X$5:AB$46,4,FALSE)&amp;":AF"&amp;VLOOKUP(E54,Altele!X$5:AB$46,5,FALSE))</f>
        <v/>
      </c>
      <c r="V54" s="2400" t="str">
        <f>IF(F54="","","Altele!AE"&amp;VLOOKUP(E54,Altele!X$5:AB$46,4,FALSE)&amp;":AE"&amp;VLOOKUP(E54,Altele!X$5:AB$46,5,FALSE))</f>
        <v/>
      </c>
      <c r="W54" s="1663"/>
      <c r="Y54" s="1664"/>
      <c r="AA54" s="880"/>
      <c r="AB54" s="880"/>
      <c r="AC54" s="880"/>
      <c r="AD54" s="880"/>
      <c r="AE54" s="880"/>
      <c r="AF54" s="1664"/>
    </row>
    <row r="55" spans="1:32" ht="19.5" customHeight="1" x14ac:dyDescent="0.25">
      <c r="A55" s="1386">
        <v>28</v>
      </c>
      <c r="B55" s="338"/>
      <c r="C55" s="1242" t="str">
        <f t="shared" ca="1" si="1"/>
        <v/>
      </c>
      <c r="D55" s="349"/>
      <c r="E55" s="1243" t="str">
        <f t="shared" ca="1" si="2"/>
        <v/>
      </c>
      <c r="F55" s="340"/>
      <c r="G55" s="341"/>
      <c r="H55" s="350"/>
      <c r="I55" s="342"/>
      <c r="J55" s="343"/>
      <c r="K55" s="926"/>
      <c r="L55" s="348"/>
      <c r="M55" s="338"/>
      <c r="N55" s="338"/>
      <c r="O55" s="338"/>
      <c r="P55" s="339"/>
      <c r="Q55" s="347"/>
      <c r="R55" s="2499" t="str">
        <f t="shared" ca="1" si="3"/>
        <v/>
      </c>
      <c r="S55" s="1663"/>
      <c r="T55" s="2400" t="str">
        <f>IF(F55="","","Altele!AI"&amp;VLOOKUP(E55,Altele!X$5:AB$46,4,FALSE)&amp;":AI"&amp;VLOOKUP(E55,Altele!X$5:AB$46,5,FALSE))</f>
        <v/>
      </c>
      <c r="U55" s="2400" t="str">
        <f>IF(F55="","","Altele!AF"&amp;VLOOKUP(E55,Altele!X$5:AB$46,4,FALSE)&amp;":AF"&amp;VLOOKUP(E55,Altele!X$5:AB$46,5,FALSE))</f>
        <v/>
      </c>
      <c r="V55" s="2400" t="str">
        <f>IF(F55="","","Altele!AE"&amp;VLOOKUP(E55,Altele!X$5:AB$46,4,FALSE)&amp;":AE"&amp;VLOOKUP(E55,Altele!X$5:AB$46,5,FALSE))</f>
        <v/>
      </c>
      <c r="W55" s="1663"/>
      <c r="Y55" s="1664"/>
      <c r="AA55" s="880"/>
      <c r="AB55" s="880"/>
      <c r="AC55" s="880"/>
      <c r="AD55" s="880"/>
      <c r="AE55" s="880"/>
      <c r="AF55" s="1664"/>
    </row>
    <row r="56" spans="1:32" ht="19.5" customHeight="1" x14ac:dyDescent="0.25">
      <c r="A56" s="1386">
        <v>29</v>
      </c>
      <c r="B56" s="338"/>
      <c r="C56" s="1242" t="str">
        <f t="shared" ca="1" si="1"/>
        <v/>
      </c>
      <c r="D56" s="349"/>
      <c r="E56" s="1243" t="str">
        <f t="shared" ca="1" si="2"/>
        <v/>
      </c>
      <c r="F56" s="340"/>
      <c r="G56" s="341"/>
      <c r="H56" s="350"/>
      <c r="I56" s="342"/>
      <c r="J56" s="343"/>
      <c r="K56" s="926"/>
      <c r="L56" s="348"/>
      <c r="M56" s="338"/>
      <c r="N56" s="338"/>
      <c r="O56" s="338"/>
      <c r="P56" s="339"/>
      <c r="Q56" s="347"/>
      <c r="R56" s="2499" t="str">
        <f t="shared" ca="1" si="3"/>
        <v/>
      </c>
      <c r="S56" s="1663"/>
      <c r="T56" s="2400" t="str">
        <f>IF(F56="","","Altele!AI"&amp;VLOOKUP(E56,Altele!X$5:AB$46,4,FALSE)&amp;":AI"&amp;VLOOKUP(E56,Altele!X$5:AB$46,5,FALSE))</f>
        <v/>
      </c>
      <c r="U56" s="2400" t="str">
        <f>IF(F56="","","Altele!AF"&amp;VLOOKUP(E56,Altele!X$5:AB$46,4,FALSE)&amp;":AF"&amp;VLOOKUP(E56,Altele!X$5:AB$46,5,FALSE))</f>
        <v/>
      </c>
      <c r="V56" s="2400" t="str">
        <f>IF(F56="","","Altele!AE"&amp;VLOOKUP(E56,Altele!X$5:AB$46,4,FALSE)&amp;":AE"&amp;VLOOKUP(E56,Altele!X$5:AB$46,5,FALSE))</f>
        <v/>
      </c>
      <c r="W56" s="1663"/>
      <c r="Y56" s="1664"/>
      <c r="AA56" s="880"/>
      <c r="AB56" s="880"/>
      <c r="AC56" s="880"/>
      <c r="AD56" s="880"/>
      <c r="AE56" s="880"/>
      <c r="AF56" s="1664"/>
    </row>
    <row r="57" spans="1:32" ht="19.5" customHeight="1" x14ac:dyDescent="0.25">
      <c r="A57" s="1386">
        <v>30</v>
      </c>
      <c r="B57" s="338"/>
      <c r="C57" s="1242" t="str">
        <f t="shared" ca="1" si="1"/>
        <v/>
      </c>
      <c r="D57" s="349"/>
      <c r="E57" s="1243" t="str">
        <f t="shared" ca="1" si="2"/>
        <v/>
      </c>
      <c r="F57" s="340"/>
      <c r="G57" s="341"/>
      <c r="H57" s="350"/>
      <c r="I57" s="342"/>
      <c r="J57" s="343"/>
      <c r="K57" s="926"/>
      <c r="L57" s="348"/>
      <c r="M57" s="338"/>
      <c r="N57" s="338"/>
      <c r="O57" s="338"/>
      <c r="P57" s="339"/>
      <c r="Q57" s="347"/>
      <c r="R57" s="2499" t="str">
        <f t="shared" ca="1" si="3"/>
        <v/>
      </c>
      <c r="S57" s="1663"/>
      <c r="T57" s="2400" t="str">
        <f>IF(F57="","","Altele!AI"&amp;VLOOKUP(E57,Altele!X$5:AB$46,4,FALSE)&amp;":AI"&amp;VLOOKUP(E57,Altele!X$5:AB$46,5,FALSE))</f>
        <v/>
      </c>
      <c r="U57" s="2400" t="str">
        <f>IF(F57="","","Altele!AF"&amp;VLOOKUP(E57,Altele!X$5:AB$46,4,FALSE)&amp;":AF"&amp;VLOOKUP(E57,Altele!X$5:AB$46,5,FALSE))</f>
        <v/>
      </c>
      <c r="V57" s="2400" t="str">
        <f>IF(F57="","","Altele!AE"&amp;VLOOKUP(E57,Altele!X$5:AB$46,4,FALSE)&amp;":AE"&amp;VLOOKUP(E57,Altele!X$5:AB$46,5,FALSE))</f>
        <v/>
      </c>
      <c r="W57" s="1663"/>
      <c r="Y57" s="1664"/>
      <c r="AA57" s="880"/>
      <c r="AB57" s="880"/>
      <c r="AC57" s="880"/>
      <c r="AD57" s="880"/>
      <c r="AE57" s="880"/>
      <c r="AF57" s="1664"/>
    </row>
    <row r="58" spans="1:32" ht="19.5" customHeight="1" x14ac:dyDescent="0.25">
      <c r="A58" s="1386">
        <v>31</v>
      </c>
      <c r="B58" s="338"/>
      <c r="C58" s="1242" t="str">
        <f t="shared" ca="1" si="1"/>
        <v/>
      </c>
      <c r="D58" s="349"/>
      <c r="E58" s="1243" t="str">
        <f t="shared" ca="1" si="2"/>
        <v/>
      </c>
      <c r="F58" s="340"/>
      <c r="G58" s="341"/>
      <c r="H58" s="350"/>
      <c r="I58" s="342"/>
      <c r="J58" s="343"/>
      <c r="K58" s="926"/>
      <c r="L58" s="348"/>
      <c r="M58" s="338"/>
      <c r="N58" s="338"/>
      <c r="O58" s="338"/>
      <c r="P58" s="339"/>
      <c r="Q58" s="347"/>
      <c r="R58" s="2499" t="str">
        <f t="shared" ca="1" si="3"/>
        <v/>
      </c>
      <c r="S58" s="1663"/>
      <c r="T58" s="2400" t="str">
        <f>IF(F58="","","Altele!AI"&amp;VLOOKUP(E58,Altele!X$5:AB$46,4,FALSE)&amp;":AI"&amp;VLOOKUP(E58,Altele!X$5:AB$46,5,FALSE))</f>
        <v/>
      </c>
      <c r="U58" s="2400" t="str">
        <f>IF(F58="","","Altele!AF"&amp;VLOOKUP(E58,Altele!X$5:AB$46,4,FALSE)&amp;":AF"&amp;VLOOKUP(E58,Altele!X$5:AB$46,5,FALSE))</f>
        <v/>
      </c>
      <c r="V58" s="2400" t="str">
        <f>IF(F58="","","Altele!AE"&amp;VLOOKUP(E58,Altele!X$5:AB$46,4,FALSE)&amp;":AE"&amp;VLOOKUP(E58,Altele!X$5:AB$46,5,FALSE))</f>
        <v/>
      </c>
      <c r="W58" s="1663"/>
      <c r="Y58" s="1664"/>
      <c r="AA58" s="880"/>
      <c r="AB58" s="880"/>
      <c r="AC58" s="880"/>
      <c r="AD58" s="880"/>
      <c r="AE58" s="880"/>
      <c r="AF58" s="1664"/>
    </row>
    <row r="59" spans="1:32" ht="19.5" customHeight="1" x14ac:dyDescent="0.25">
      <c r="A59" s="1386">
        <v>32</v>
      </c>
      <c r="B59" s="338"/>
      <c r="C59" s="1242" t="str">
        <f t="shared" ca="1" si="1"/>
        <v/>
      </c>
      <c r="D59" s="349"/>
      <c r="E59" s="1243" t="str">
        <f t="shared" ca="1" si="2"/>
        <v/>
      </c>
      <c r="F59" s="340"/>
      <c r="G59" s="341"/>
      <c r="H59" s="350"/>
      <c r="I59" s="342"/>
      <c r="J59" s="343"/>
      <c r="K59" s="926"/>
      <c r="L59" s="348"/>
      <c r="M59" s="338"/>
      <c r="N59" s="338"/>
      <c r="O59" s="338"/>
      <c r="P59" s="339"/>
      <c r="Q59" s="347"/>
      <c r="R59" s="2499" t="str">
        <f t="shared" ca="1" si="3"/>
        <v/>
      </c>
      <c r="S59" s="1663"/>
      <c r="T59" s="2400" t="str">
        <f>IF(F59="","","Altele!AI"&amp;VLOOKUP(E59,Altele!X$5:AB$46,4,FALSE)&amp;":AI"&amp;VLOOKUP(E59,Altele!X$5:AB$46,5,FALSE))</f>
        <v/>
      </c>
      <c r="U59" s="2400" t="str">
        <f>IF(F59="","","Altele!AF"&amp;VLOOKUP(E59,Altele!X$5:AB$46,4,FALSE)&amp;":AF"&amp;VLOOKUP(E59,Altele!X$5:AB$46,5,FALSE))</f>
        <v/>
      </c>
      <c r="V59" s="2400" t="str">
        <f>IF(F59="","","Altele!AE"&amp;VLOOKUP(E59,Altele!X$5:AB$46,4,FALSE)&amp;":AE"&amp;VLOOKUP(E59,Altele!X$5:AB$46,5,FALSE))</f>
        <v/>
      </c>
      <c r="W59" s="1663"/>
      <c r="Y59" s="1664"/>
      <c r="AA59" s="880"/>
      <c r="AB59" s="880"/>
      <c r="AC59" s="880"/>
      <c r="AD59" s="880"/>
      <c r="AE59" s="880"/>
      <c r="AF59" s="1664"/>
    </row>
    <row r="60" spans="1:32" ht="19.5" customHeight="1" x14ac:dyDescent="0.25">
      <c r="A60" s="1386">
        <v>33</v>
      </c>
      <c r="B60" s="338"/>
      <c r="C60" s="1242" t="str">
        <f t="shared" ca="1" si="1"/>
        <v/>
      </c>
      <c r="D60" s="349"/>
      <c r="E60" s="1243" t="str">
        <f t="shared" ca="1" si="2"/>
        <v/>
      </c>
      <c r="F60" s="340"/>
      <c r="G60" s="341"/>
      <c r="H60" s="350"/>
      <c r="I60" s="342"/>
      <c r="J60" s="343"/>
      <c r="K60" s="926"/>
      <c r="L60" s="348"/>
      <c r="M60" s="338"/>
      <c r="N60" s="338"/>
      <c r="O60" s="338"/>
      <c r="P60" s="339"/>
      <c r="Q60" s="347"/>
      <c r="R60" s="2499" t="str">
        <f t="shared" ca="1" si="3"/>
        <v/>
      </c>
      <c r="S60" s="1663"/>
      <c r="T60" s="2400" t="str">
        <f>IF(F60="","","Altele!AI"&amp;VLOOKUP(E60,Altele!X$5:AB$46,4,FALSE)&amp;":AI"&amp;VLOOKUP(E60,Altele!X$5:AB$46,5,FALSE))</f>
        <v/>
      </c>
      <c r="U60" s="2400" t="str">
        <f>IF(F60="","","Altele!AF"&amp;VLOOKUP(E60,Altele!X$5:AB$46,4,FALSE)&amp;":AF"&amp;VLOOKUP(E60,Altele!X$5:AB$46,5,FALSE))</f>
        <v/>
      </c>
      <c r="V60" s="2400" t="str">
        <f>IF(F60="","","Altele!AE"&amp;VLOOKUP(E60,Altele!X$5:AB$46,4,FALSE)&amp;":AE"&amp;VLOOKUP(E60,Altele!X$5:AB$46,5,FALSE))</f>
        <v/>
      </c>
      <c r="W60" s="1663"/>
      <c r="Y60" s="1664"/>
      <c r="AA60" s="880"/>
      <c r="AB60" s="880"/>
      <c r="AC60" s="880"/>
      <c r="AD60" s="880"/>
      <c r="AE60" s="880"/>
      <c r="AF60" s="1664"/>
    </row>
    <row r="61" spans="1:32" ht="19.5" customHeight="1" x14ac:dyDescent="0.25">
      <c r="A61" s="1386">
        <v>34</v>
      </c>
      <c r="B61" s="338"/>
      <c r="C61" s="1242" t="str">
        <f t="shared" ca="1" si="1"/>
        <v/>
      </c>
      <c r="D61" s="349"/>
      <c r="E61" s="1243" t="str">
        <f t="shared" ca="1" si="2"/>
        <v/>
      </c>
      <c r="F61" s="340"/>
      <c r="G61" s="341"/>
      <c r="H61" s="350"/>
      <c r="I61" s="342"/>
      <c r="J61" s="343"/>
      <c r="K61" s="926"/>
      <c r="L61" s="348"/>
      <c r="M61" s="338"/>
      <c r="N61" s="338"/>
      <c r="O61" s="338"/>
      <c r="P61" s="339"/>
      <c r="Q61" s="347"/>
      <c r="R61" s="2499" t="str">
        <f t="shared" ca="1" si="3"/>
        <v/>
      </c>
      <c r="S61" s="1663"/>
      <c r="T61" s="2400" t="str">
        <f>IF(F61="","","Altele!AI"&amp;VLOOKUP(E61,Altele!X$5:AB$46,4,FALSE)&amp;":AI"&amp;VLOOKUP(E61,Altele!X$5:AB$46,5,FALSE))</f>
        <v/>
      </c>
      <c r="U61" s="2400" t="str">
        <f>IF(F61="","","Altele!AF"&amp;VLOOKUP(E61,Altele!X$5:AB$46,4,FALSE)&amp;":AF"&amp;VLOOKUP(E61,Altele!X$5:AB$46,5,FALSE))</f>
        <v/>
      </c>
      <c r="V61" s="2400" t="str">
        <f>IF(F61="","","Altele!AE"&amp;VLOOKUP(E61,Altele!X$5:AB$46,4,FALSE)&amp;":AE"&amp;VLOOKUP(E61,Altele!X$5:AB$46,5,FALSE))</f>
        <v/>
      </c>
      <c r="W61" s="1663"/>
      <c r="Y61" s="1664"/>
      <c r="AA61" s="880"/>
      <c r="AB61" s="880"/>
      <c r="AC61" s="880"/>
      <c r="AD61" s="880"/>
      <c r="AE61" s="880"/>
      <c r="AF61" s="1664"/>
    </row>
    <row r="62" spans="1:32" ht="19.5" customHeight="1" x14ac:dyDescent="0.25">
      <c r="A62" s="1386">
        <v>35</v>
      </c>
      <c r="B62" s="338"/>
      <c r="C62" s="1242" t="str">
        <f t="shared" ca="1" si="1"/>
        <v/>
      </c>
      <c r="D62" s="349"/>
      <c r="E62" s="1243" t="str">
        <f t="shared" ca="1" si="2"/>
        <v/>
      </c>
      <c r="F62" s="340"/>
      <c r="G62" s="341"/>
      <c r="H62" s="350"/>
      <c r="I62" s="342"/>
      <c r="J62" s="343"/>
      <c r="K62" s="926"/>
      <c r="L62" s="348"/>
      <c r="M62" s="338"/>
      <c r="N62" s="338"/>
      <c r="O62" s="338"/>
      <c r="P62" s="339"/>
      <c r="Q62" s="347"/>
      <c r="R62" s="2499" t="str">
        <f t="shared" ca="1" si="3"/>
        <v/>
      </c>
      <c r="S62" s="1663"/>
      <c r="T62" s="2400" t="str">
        <f>IF(F62="","","Altele!AI"&amp;VLOOKUP(E62,Altele!X$5:AB$46,4,FALSE)&amp;":AI"&amp;VLOOKUP(E62,Altele!X$5:AB$46,5,FALSE))</f>
        <v/>
      </c>
      <c r="U62" s="2400" t="str">
        <f>IF(F62="","","Altele!AF"&amp;VLOOKUP(E62,Altele!X$5:AB$46,4,FALSE)&amp;":AF"&amp;VLOOKUP(E62,Altele!X$5:AB$46,5,FALSE))</f>
        <v/>
      </c>
      <c r="V62" s="2400" t="str">
        <f>IF(F62="","","Altele!AE"&amp;VLOOKUP(E62,Altele!X$5:AB$46,4,FALSE)&amp;":AE"&amp;VLOOKUP(E62,Altele!X$5:AB$46,5,FALSE))</f>
        <v/>
      </c>
      <c r="W62" s="1663"/>
      <c r="Y62" s="1664"/>
      <c r="AA62" s="880"/>
      <c r="AB62" s="880"/>
      <c r="AC62" s="880"/>
      <c r="AD62" s="880"/>
      <c r="AE62" s="880"/>
      <c r="AF62" s="1664"/>
    </row>
    <row r="63" spans="1:32" ht="19.5" customHeight="1" x14ac:dyDescent="0.25">
      <c r="A63" s="1386">
        <v>36</v>
      </c>
      <c r="B63" s="338"/>
      <c r="C63" s="1242" t="str">
        <f t="shared" ca="1" si="1"/>
        <v/>
      </c>
      <c r="D63" s="349"/>
      <c r="E63" s="1243" t="str">
        <f t="shared" ca="1" si="2"/>
        <v/>
      </c>
      <c r="F63" s="340"/>
      <c r="G63" s="341"/>
      <c r="H63" s="350"/>
      <c r="I63" s="342"/>
      <c r="J63" s="343"/>
      <c r="K63" s="926"/>
      <c r="L63" s="348"/>
      <c r="M63" s="338"/>
      <c r="N63" s="338"/>
      <c r="O63" s="338"/>
      <c r="P63" s="339"/>
      <c r="Q63" s="347"/>
      <c r="R63" s="2499" t="str">
        <f t="shared" ca="1" si="3"/>
        <v/>
      </c>
      <c r="S63" s="1663"/>
      <c r="T63" s="2400" t="str">
        <f>IF(F63="","","Altele!AI"&amp;VLOOKUP(E63,Altele!X$5:AB$46,4,FALSE)&amp;":AI"&amp;VLOOKUP(E63,Altele!X$5:AB$46,5,FALSE))</f>
        <v/>
      </c>
      <c r="U63" s="2400" t="str">
        <f>IF(F63="","","Altele!AF"&amp;VLOOKUP(E63,Altele!X$5:AB$46,4,FALSE)&amp;":AF"&amp;VLOOKUP(E63,Altele!X$5:AB$46,5,FALSE))</f>
        <v/>
      </c>
      <c r="V63" s="2400" t="str">
        <f>IF(F63="","","Altele!AE"&amp;VLOOKUP(E63,Altele!X$5:AB$46,4,FALSE)&amp;":AE"&amp;VLOOKUP(E63,Altele!X$5:AB$46,5,FALSE))</f>
        <v/>
      </c>
      <c r="W63" s="1663"/>
      <c r="Y63" s="1664"/>
      <c r="AA63" s="880"/>
      <c r="AB63" s="880"/>
      <c r="AC63" s="880"/>
      <c r="AD63" s="880"/>
      <c r="AE63" s="880"/>
      <c r="AF63" s="1664"/>
    </row>
    <row r="64" spans="1:32" ht="19.5" customHeight="1" x14ac:dyDescent="0.25">
      <c r="A64" s="1386">
        <v>37</v>
      </c>
      <c r="B64" s="338"/>
      <c r="C64" s="1242" t="str">
        <f t="shared" ca="1" si="1"/>
        <v/>
      </c>
      <c r="D64" s="349"/>
      <c r="E64" s="1243" t="str">
        <f t="shared" ca="1" si="2"/>
        <v/>
      </c>
      <c r="F64" s="340"/>
      <c r="G64" s="341"/>
      <c r="H64" s="350"/>
      <c r="I64" s="342"/>
      <c r="J64" s="343"/>
      <c r="K64" s="926"/>
      <c r="L64" s="348"/>
      <c r="M64" s="338"/>
      <c r="N64" s="338"/>
      <c r="O64" s="338"/>
      <c r="P64" s="339"/>
      <c r="Q64" s="347"/>
      <c r="R64" s="2499" t="str">
        <f t="shared" ca="1" si="3"/>
        <v/>
      </c>
      <c r="S64" s="1663"/>
      <c r="T64" s="2400" t="str">
        <f>IF(F64="","","Altele!AI"&amp;VLOOKUP(E64,Altele!X$5:AB$46,4,FALSE)&amp;":AI"&amp;VLOOKUP(E64,Altele!X$5:AB$46,5,FALSE))</f>
        <v/>
      </c>
      <c r="U64" s="2400" t="str">
        <f>IF(F64="","","Altele!AF"&amp;VLOOKUP(E64,Altele!X$5:AB$46,4,FALSE)&amp;":AF"&amp;VLOOKUP(E64,Altele!X$5:AB$46,5,FALSE))</f>
        <v/>
      </c>
      <c r="V64" s="2400" t="str">
        <f>IF(F64="","","Altele!AE"&amp;VLOOKUP(E64,Altele!X$5:AB$46,4,FALSE)&amp;":AE"&amp;VLOOKUP(E64,Altele!X$5:AB$46,5,FALSE))</f>
        <v/>
      </c>
      <c r="W64" s="1663"/>
      <c r="Y64" s="1664"/>
      <c r="AA64" s="880"/>
      <c r="AB64" s="880"/>
      <c r="AC64" s="880"/>
      <c r="AD64" s="880"/>
      <c r="AE64" s="880"/>
      <c r="AF64" s="1664"/>
    </row>
    <row r="65" spans="1:32" ht="19.5" customHeight="1" x14ac:dyDescent="0.25">
      <c r="A65" s="1386">
        <v>38</v>
      </c>
      <c r="B65" s="338"/>
      <c r="C65" s="1242" t="str">
        <f t="shared" ca="1" si="1"/>
        <v/>
      </c>
      <c r="D65" s="349"/>
      <c r="E65" s="1243" t="str">
        <f t="shared" ca="1" si="2"/>
        <v/>
      </c>
      <c r="F65" s="340"/>
      <c r="G65" s="341"/>
      <c r="H65" s="350"/>
      <c r="I65" s="342"/>
      <c r="J65" s="343"/>
      <c r="K65" s="926"/>
      <c r="L65" s="348"/>
      <c r="M65" s="338"/>
      <c r="N65" s="338"/>
      <c r="O65" s="338"/>
      <c r="P65" s="339"/>
      <c r="Q65" s="347"/>
      <c r="R65" s="2499" t="str">
        <f t="shared" ca="1" si="3"/>
        <v/>
      </c>
      <c r="S65" s="1663"/>
      <c r="T65" s="2400" t="str">
        <f>IF(F65="","","Altele!AI"&amp;VLOOKUP(E65,Altele!X$5:AB$46,4,FALSE)&amp;":AI"&amp;VLOOKUP(E65,Altele!X$5:AB$46,5,FALSE))</f>
        <v/>
      </c>
      <c r="U65" s="2400" t="str">
        <f>IF(F65="","","Altele!AF"&amp;VLOOKUP(E65,Altele!X$5:AB$46,4,FALSE)&amp;":AF"&amp;VLOOKUP(E65,Altele!X$5:AB$46,5,FALSE))</f>
        <v/>
      </c>
      <c r="V65" s="2400" t="str">
        <f>IF(F65="","","Altele!AE"&amp;VLOOKUP(E65,Altele!X$5:AB$46,4,FALSE)&amp;":AE"&amp;VLOOKUP(E65,Altele!X$5:AB$46,5,FALSE))</f>
        <v/>
      </c>
      <c r="W65" s="1663"/>
      <c r="Y65" s="1664"/>
      <c r="AA65" s="880"/>
      <c r="AB65" s="880"/>
      <c r="AC65" s="880"/>
      <c r="AD65" s="880"/>
      <c r="AE65" s="880"/>
      <c r="AF65" s="1664"/>
    </row>
    <row r="66" spans="1:32" ht="19.5" customHeight="1" x14ac:dyDescent="0.25">
      <c r="A66" s="1386">
        <v>39</v>
      </c>
      <c r="B66" s="338"/>
      <c r="C66" s="1242" t="str">
        <f t="shared" ca="1" si="1"/>
        <v/>
      </c>
      <c r="D66" s="349"/>
      <c r="E66" s="1243" t="str">
        <f t="shared" ca="1" si="2"/>
        <v/>
      </c>
      <c r="F66" s="340"/>
      <c r="G66" s="341"/>
      <c r="H66" s="350"/>
      <c r="I66" s="342"/>
      <c r="J66" s="343"/>
      <c r="K66" s="926"/>
      <c r="L66" s="348"/>
      <c r="M66" s="338"/>
      <c r="N66" s="338"/>
      <c r="O66" s="338"/>
      <c r="P66" s="339"/>
      <c r="Q66" s="347"/>
      <c r="R66" s="2499" t="str">
        <f t="shared" ca="1" si="3"/>
        <v/>
      </c>
      <c r="S66" s="1663"/>
      <c r="T66" s="2400" t="str">
        <f>IF(F66="","","Altele!AI"&amp;VLOOKUP(E66,Altele!X$5:AB$46,4,FALSE)&amp;":AI"&amp;VLOOKUP(E66,Altele!X$5:AB$46,5,FALSE))</f>
        <v/>
      </c>
      <c r="U66" s="2400" t="str">
        <f>IF(F66="","","Altele!AF"&amp;VLOOKUP(E66,Altele!X$5:AB$46,4,FALSE)&amp;":AF"&amp;VLOOKUP(E66,Altele!X$5:AB$46,5,FALSE))</f>
        <v/>
      </c>
      <c r="V66" s="2400" t="str">
        <f>IF(F66="","","Altele!AE"&amp;VLOOKUP(E66,Altele!X$5:AB$46,4,FALSE)&amp;":AE"&amp;VLOOKUP(E66,Altele!X$5:AB$46,5,FALSE))</f>
        <v/>
      </c>
      <c r="W66" s="1663"/>
      <c r="Y66" s="1664"/>
      <c r="AA66" s="880"/>
      <c r="AB66" s="880"/>
      <c r="AC66" s="880"/>
      <c r="AD66" s="880"/>
      <c r="AE66" s="880"/>
      <c r="AF66" s="1664"/>
    </row>
    <row r="67" spans="1:32" ht="19.5" customHeight="1" x14ac:dyDescent="0.25">
      <c r="A67" s="1386">
        <v>40</v>
      </c>
      <c r="B67" s="338"/>
      <c r="C67" s="1242" t="str">
        <f t="shared" ca="1" si="1"/>
        <v/>
      </c>
      <c r="D67" s="349"/>
      <c r="E67" s="1243" t="str">
        <f t="shared" ca="1" si="2"/>
        <v/>
      </c>
      <c r="F67" s="340"/>
      <c r="G67" s="341"/>
      <c r="H67" s="350"/>
      <c r="I67" s="342"/>
      <c r="J67" s="343"/>
      <c r="K67" s="926"/>
      <c r="L67" s="348"/>
      <c r="M67" s="338"/>
      <c r="N67" s="338"/>
      <c r="O67" s="338"/>
      <c r="P67" s="339"/>
      <c r="Q67" s="347"/>
      <c r="R67" s="2499" t="str">
        <f t="shared" ca="1" si="3"/>
        <v/>
      </c>
      <c r="S67" s="1663"/>
      <c r="T67" s="2400" t="str">
        <f>IF(F67="","","Altele!AI"&amp;VLOOKUP(E67,Altele!X$5:AB$46,4,FALSE)&amp;":AI"&amp;VLOOKUP(E67,Altele!X$5:AB$46,5,FALSE))</f>
        <v/>
      </c>
      <c r="U67" s="2400" t="str">
        <f>IF(F67="","","Altele!AF"&amp;VLOOKUP(E67,Altele!X$5:AB$46,4,FALSE)&amp;":AF"&amp;VLOOKUP(E67,Altele!X$5:AB$46,5,FALSE))</f>
        <v/>
      </c>
      <c r="V67" s="2400" t="str">
        <f>IF(F67="","","Altele!AE"&amp;VLOOKUP(E67,Altele!X$5:AB$46,4,FALSE)&amp;":AE"&amp;VLOOKUP(E67,Altele!X$5:AB$46,5,FALSE))</f>
        <v/>
      </c>
      <c r="W67" s="1663"/>
      <c r="Y67" s="1664"/>
      <c r="AA67" s="880"/>
      <c r="AB67" s="880"/>
      <c r="AC67" s="880"/>
      <c r="AD67" s="880"/>
      <c r="AE67" s="880"/>
      <c r="AF67" s="1664"/>
    </row>
    <row r="68" spans="1:32" ht="19.5" customHeight="1" x14ac:dyDescent="0.25">
      <c r="A68" s="1386">
        <v>41</v>
      </c>
      <c r="B68" s="338"/>
      <c r="C68" s="1242" t="str">
        <f t="shared" ca="1" si="1"/>
        <v/>
      </c>
      <c r="D68" s="349"/>
      <c r="E68" s="1243" t="str">
        <f t="shared" ca="1" si="2"/>
        <v/>
      </c>
      <c r="F68" s="340"/>
      <c r="G68" s="341"/>
      <c r="H68" s="350"/>
      <c r="I68" s="342"/>
      <c r="J68" s="343"/>
      <c r="K68" s="926"/>
      <c r="L68" s="348"/>
      <c r="M68" s="338"/>
      <c r="N68" s="338"/>
      <c r="O68" s="338"/>
      <c r="P68" s="339"/>
      <c r="Q68" s="347"/>
      <c r="R68" s="2499" t="str">
        <f t="shared" ca="1" si="3"/>
        <v/>
      </c>
      <c r="S68" s="1663"/>
      <c r="T68" s="2400" t="str">
        <f>IF(F68="","","Altele!AI"&amp;VLOOKUP(E68,Altele!X$5:AB$46,4,FALSE)&amp;":AI"&amp;VLOOKUP(E68,Altele!X$5:AB$46,5,FALSE))</f>
        <v/>
      </c>
      <c r="U68" s="2400" t="str">
        <f>IF(F68="","","Altele!AF"&amp;VLOOKUP(E68,Altele!X$5:AB$46,4,FALSE)&amp;":AF"&amp;VLOOKUP(E68,Altele!X$5:AB$46,5,FALSE))</f>
        <v/>
      </c>
      <c r="V68" s="2400" t="str">
        <f>IF(F68="","","Altele!AE"&amp;VLOOKUP(E68,Altele!X$5:AB$46,4,FALSE)&amp;":AE"&amp;VLOOKUP(E68,Altele!X$5:AB$46,5,FALSE))</f>
        <v/>
      </c>
      <c r="W68" s="1663"/>
      <c r="Y68" s="1664"/>
      <c r="AA68" s="880"/>
      <c r="AB68" s="880"/>
      <c r="AC68" s="880"/>
      <c r="AD68" s="880"/>
      <c r="AE68" s="880"/>
      <c r="AF68" s="1664"/>
    </row>
    <row r="69" spans="1:32" ht="19.5" customHeight="1" x14ac:dyDescent="0.25">
      <c r="A69" s="1386">
        <v>42</v>
      </c>
      <c r="B69" s="338"/>
      <c r="C69" s="1242" t="str">
        <f t="shared" ca="1" si="1"/>
        <v/>
      </c>
      <c r="D69" s="349"/>
      <c r="E69" s="1243" t="str">
        <f t="shared" ca="1" si="2"/>
        <v/>
      </c>
      <c r="F69" s="340"/>
      <c r="G69" s="341"/>
      <c r="H69" s="350"/>
      <c r="I69" s="342"/>
      <c r="J69" s="343"/>
      <c r="K69" s="926"/>
      <c r="L69" s="348"/>
      <c r="M69" s="338"/>
      <c r="N69" s="338"/>
      <c r="O69" s="338"/>
      <c r="P69" s="339"/>
      <c r="Q69" s="347"/>
      <c r="R69" s="2499" t="str">
        <f t="shared" ca="1" si="3"/>
        <v/>
      </c>
      <c r="S69" s="1663"/>
      <c r="T69" s="2400" t="str">
        <f>IF(F69="","","Altele!AI"&amp;VLOOKUP(E69,Altele!X$5:AB$46,4,FALSE)&amp;":AI"&amp;VLOOKUP(E69,Altele!X$5:AB$46,5,FALSE))</f>
        <v/>
      </c>
      <c r="U69" s="2400" t="str">
        <f>IF(F69="","","Altele!AF"&amp;VLOOKUP(E69,Altele!X$5:AB$46,4,FALSE)&amp;":AF"&amp;VLOOKUP(E69,Altele!X$5:AB$46,5,FALSE))</f>
        <v/>
      </c>
      <c r="V69" s="2400" t="str">
        <f>IF(F69="","","Altele!AE"&amp;VLOOKUP(E69,Altele!X$5:AB$46,4,FALSE)&amp;":AE"&amp;VLOOKUP(E69,Altele!X$5:AB$46,5,FALSE))</f>
        <v/>
      </c>
      <c r="W69" s="1663"/>
      <c r="Y69" s="1664"/>
      <c r="AA69" s="880"/>
      <c r="AB69" s="880"/>
      <c r="AC69" s="880"/>
      <c r="AD69" s="880"/>
      <c r="AE69" s="880"/>
      <c r="AF69" s="1664"/>
    </row>
    <row r="70" spans="1:32" ht="19.5" customHeight="1" x14ac:dyDescent="0.25">
      <c r="A70" s="1386">
        <v>43</v>
      </c>
      <c r="B70" s="338"/>
      <c r="C70" s="1242" t="str">
        <f t="shared" ca="1" si="1"/>
        <v/>
      </c>
      <c r="D70" s="349"/>
      <c r="E70" s="1243" t="str">
        <f t="shared" ca="1" si="2"/>
        <v/>
      </c>
      <c r="F70" s="340"/>
      <c r="G70" s="341"/>
      <c r="H70" s="350"/>
      <c r="I70" s="342"/>
      <c r="J70" s="343"/>
      <c r="K70" s="926"/>
      <c r="L70" s="348"/>
      <c r="M70" s="338"/>
      <c r="N70" s="338"/>
      <c r="O70" s="338"/>
      <c r="P70" s="339"/>
      <c r="Q70" s="347"/>
      <c r="R70" s="2499" t="str">
        <f t="shared" ca="1" si="3"/>
        <v/>
      </c>
      <c r="S70" s="1663"/>
      <c r="T70" s="2400" t="str">
        <f>IF(F70="","","Altele!AI"&amp;VLOOKUP(E70,Altele!X$5:AB$46,4,FALSE)&amp;":AI"&amp;VLOOKUP(E70,Altele!X$5:AB$46,5,FALSE))</f>
        <v/>
      </c>
      <c r="U70" s="2400" t="str">
        <f>IF(F70="","","Altele!AF"&amp;VLOOKUP(E70,Altele!X$5:AB$46,4,FALSE)&amp;":AF"&amp;VLOOKUP(E70,Altele!X$5:AB$46,5,FALSE))</f>
        <v/>
      </c>
      <c r="V70" s="2400" t="str">
        <f>IF(F70="","","Altele!AE"&amp;VLOOKUP(E70,Altele!X$5:AB$46,4,FALSE)&amp;":AE"&amp;VLOOKUP(E70,Altele!X$5:AB$46,5,FALSE))</f>
        <v/>
      </c>
      <c r="W70" s="1663"/>
      <c r="Y70" s="1664"/>
      <c r="AA70" s="880"/>
      <c r="AB70" s="880"/>
      <c r="AC70" s="880"/>
      <c r="AD70" s="880"/>
      <c r="AE70" s="880"/>
      <c r="AF70" s="1664"/>
    </row>
    <row r="71" spans="1:32" ht="19.5" customHeight="1" x14ac:dyDescent="0.25">
      <c r="A71" s="1386">
        <v>44</v>
      </c>
      <c r="B71" s="338"/>
      <c r="C71" s="1242" t="str">
        <f t="shared" ca="1" si="1"/>
        <v/>
      </c>
      <c r="D71" s="349"/>
      <c r="E71" s="1243" t="str">
        <f t="shared" ca="1" si="2"/>
        <v/>
      </c>
      <c r="F71" s="340"/>
      <c r="G71" s="341"/>
      <c r="H71" s="350"/>
      <c r="I71" s="342"/>
      <c r="J71" s="343"/>
      <c r="K71" s="926"/>
      <c r="L71" s="348"/>
      <c r="M71" s="338"/>
      <c r="N71" s="338"/>
      <c r="O71" s="338"/>
      <c r="P71" s="339"/>
      <c r="Q71" s="347"/>
      <c r="R71" s="2499" t="str">
        <f t="shared" ca="1" si="3"/>
        <v/>
      </c>
      <c r="S71" s="1663"/>
      <c r="T71" s="2400" t="str">
        <f>IF(F71="","","Altele!AI"&amp;VLOOKUP(E71,Altele!X$5:AB$46,4,FALSE)&amp;":AI"&amp;VLOOKUP(E71,Altele!X$5:AB$46,5,FALSE))</f>
        <v/>
      </c>
      <c r="U71" s="2400" t="str">
        <f>IF(F71="","","Altele!AF"&amp;VLOOKUP(E71,Altele!X$5:AB$46,4,FALSE)&amp;":AF"&amp;VLOOKUP(E71,Altele!X$5:AB$46,5,FALSE))</f>
        <v/>
      </c>
      <c r="V71" s="2400" t="str">
        <f>IF(F71="","","Altele!AE"&amp;VLOOKUP(E71,Altele!X$5:AB$46,4,FALSE)&amp;":AE"&amp;VLOOKUP(E71,Altele!X$5:AB$46,5,FALSE))</f>
        <v/>
      </c>
      <c r="W71" s="1663"/>
      <c r="Y71" s="1664"/>
      <c r="AA71" s="880"/>
      <c r="AB71" s="880"/>
      <c r="AC71" s="880"/>
      <c r="AD71" s="880"/>
      <c r="AE71" s="880"/>
      <c r="AF71" s="1664"/>
    </row>
    <row r="72" spans="1:32" ht="19.5" customHeight="1" x14ac:dyDescent="0.25">
      <c r="A72" s="1386">
        <v>45</v>
      </c>
      <c r="B72" s="338"/>
      <c r="C72" s="1242" t="str">
        <f t="shared" ca="1" si="1"/>
        <v/>
      </c>
      <c r="D72" s="349"/>
      <c r="E72" s="1243" t="str">
        <f t="shared" ca="1" si="2"/>
        <v/>
      </c>
      <c r="F72" s="340"/>
      <c r="G72" s="341"/>
      <c r="H72" s="350"/>
      <c r="I72" s="342"/>
      <c r="J72" s="343"/>
      <c r="K72" s="926"/>
      <c r="L72" s="348"/>
      <c r="M72" s="338"/>
      <c r="N72" s="338"/>
      <c r="O72" s="338"/>
      <c r="P72" s="339"/>
      <c r="Q72" s="347"/>
      <c r="R72" s="2499" t="str">
        <f t="shared" ca="1" si="3"/>
        <v/>
      </c>
      <c r="S72" s="1663"/>
      <c r="T72" s="2400" t="str">
        <f>IF(F72="","","Altele!AI"&amp;VLOOKUP(E72,Altele!X$5:AB$46,4,FALSE)&amp;":AI"&amp;VLOOKUP(E72,Altele!X$5:AB$46,5,FALSE))</f>
        <v/>
      </c>
      <c r="U72" s="2400" t="str">
        <f>IF(F72="","","Altele!AF"&amp;VLOOKUP(E72,Altele!X$5:AB$46,4,FALSE)&amp;":AF"&amp;VLOOKUP(E72,Altele!X$5:AB$46,5,FALSE))</f>
        <v/>
      </c>
      <c r="V72" s="2400" t="str">
        <f>IF(F72="","","Altele!AE"&amp;VLOOKUP(E72,Altele!X$5:AB$46,4,FALSE)&amp;":AE"&amp;VLOOKUP(E72,Altele!X$5:AB$46,5,FALSE))</f>
        <v/>
      </c>
      <c r="W72" s="1663"/>
      <c r="Y72" s="1664"/>
      <c r="AA72" s="880"/>
      <c r="AB72" s="880"/>
      <c r="AC72" s="880"/>
      <c r="AD72" s="880"/>
      <c r="AE72" s="880"/>
      <c r="AF72" s="1664"/>
    </row>
    <row r="73" spans="1:32" ht="19.5" customHeight="1" x14ac:dyDescent="0.25">
      <c r="A73" s="1386">
        <v>46</v>
      </c>
      <c r="B73" s="338"/>
      <c r="C73" s="1242" t="str">
        <f t="shared" ca="1" si="1"/>
        <v/>
      </c>
      <c r="D73" s="349"/>
      <c r="E73" s="1243" t="str">
        <f t="shared" ca="1" si="2"/>
        <v/>
      </c>
      <c r="F73" s="340"/>
      <c r="G73" s="341"/>
      <c r="H73" s="350"/>
      <c r="I73" s="342"/>
      <c r="J73" s="343"/>
      <c r="K73" s="926"/>
      <c r="L73" s="348"/>
      <c r="M73" s="338"/>
      <c r="N73" s="338"/>
      <c r="O73" s="338"/>
      <c r="P73" s="339"/>
      <c r="Q73" s="347"/>
      <c r="R73" s="2499" t="str">
        <f t="shared" ca="1" si="3"/>
        <v/>
      </c>
      <c r="S73" s="1663"/>
      <c r="T73" s="2400" t="str">
        <f>IF(F73="","","Altele!AI"&amp;VLOOKUP(E73,Altele!X$5:AB$46,4,FALSE)&amp;":AI"&amp;VLOOKUP(E73,Altele!X$5:AB$46,5,FALSE))</f>
        <v/>
      </c>
      <c r="U73" s="2400" t="str">
        <f>IF(F73="","","Altele!AF"&amp;VLOOKUP(E73,Altele!X$5:AB$46,4,FALSE)&amp;":AF"&amp;VLOOKUP(E73,Altele!X$5:AB$46,5,FALSE))</f>
        <v/>
      </c>
      <c r="V73" s="2400" t="str">
        <f>IF(F73="","","Altele!AE"&amp;VLOOKUP(E73,Altele!X$5:AB$46,4,FALSE)&amp;":AE"&amp;VLOOKUP(E73,Altele!X$5:AB$46,5,FALSE))</f>
        <v/>
      </c>
      <c r="W73" s="1663"/>
      <c r="Y73" s="1664"/>
      <c r="AA73" s="880"/>
      <c r="AB73" s="880"/>
      <c r="AC73" s="880"/>
      <c r="AD73" s="880"/>
      <c r="AE73" s="880"/>
      <c r="AF73" s="1664"/>
    </row>
    <row r="74" spans="1:32" ht="19.5" customHeight="1" x14ac:dyDescent="0.25">
      <c r="A74" s="1386">
        <v>47</v>
      </c>
      <c r="B74" s="338"/>
      <c r="C74" s="1242" t="str">
        <f t="shared" ca="1" si="1"/>
        <v/>
      </c>
      <c r="D74" s="349"/>
      <c r="E74" s="1243" t="str">
        <f t="shared" ca="1" si="2"/>
        <v/>
      </c>
      <c r="F74" s="340"/>
      <c r="G74" s="341"/>
      <c r="H74" s="350"/>
      <c r="I74" s="342"/>
      <c r="J74" s="343"/>
      <c r="K74" s="926"/>
      <c r="L74" s="348"/>
      <c r="M74" s="338"/>
      <c r="N74" s="338"/>
      <c r="O74" s="338"/>
      <c r="P74" s="339"/>
      <c r="Q74" s="347"/>
      <c r="R74" s="2499" t="str">
        <f t="shared" ca="1" si="3"/>
        <v/>
      </c>
      <c r="S74" s="1663"/>
      <c r="T74" s="2400" t="str">
        <f>IF(F74="","","Altele!AI"&amp;VLOOKUP(E74,Altele!X$5:AB$46,4,FALSE)&amp;":AI"&amp;VLOOKUP(E74,Altele!X$5:AB$46,5,FALSE))</f>
        <v/>
      </c>
      <c r="U74" s="2400" t="str">
        <f>IF(F74="","","Altele!AF"&amp;VLOOKUP(E74,Altele!X$5:AB$46,4,FALSE)&amp;":AF"&amp;VLOOKUP(E74,Altele!X$5:AB$46,5,FALSE))</f>
        <v/>
      </c>
      <c r="V74" s="2400" t="str">
        <f>IF(F74="","","Altele!AE"&amp;VLOOKUP(E74,Altele!X$5:AB$46,4,FALSE)&amp;":AE"&amp;VLOOKUP(E74,Altele!X$5:AB$46,5,FALSE))</f>
        <v/>
      </c>
      <c r="W74" s="1663"/>
      <c r="Y74" s="1664"/>
      <c r="AA74" s="880"/>
      <c r="AB74" s="880"/>
      <c r="AC74" s="880"/>
      <c r="AD74" s="880"/>
      <c r="AE74" s="880"/>
      <c r="AF74" s="1664"/>
    </row>
    <row r="75" spans="1:32" ht="19.5" customHeight="1" x14ac:dyDescent="0.25">
      <c r="A75" s="1386">
        <v>48</v>
      </c>
      <c r="B75" s="338"/>
      <c r="C75" s="1242" t="str">
        <f t="shared" ca="1" si="1"/>
        <v/>
      </c>
      <c r="D75" s="349"/>
      <c r="E75" s="1243" t="str">
        <f t="shared" ca="1" si="2"/>
        <v/>
      </c>
      <c r="F75" s="340"/>
      <c r="G75" s="341"/>
      <c r="H75" s="350"/>
      <c r="I75" s="342"/>
      <c r="J75" s="343"/>
      <c r="K75" s="926"/>
      <c r="L75" s="348"/>
      <c r="M75" s="338"/>
      <c r="N75" s="338"/>
      <c r="O75" s="338"/>
      <c r="P75" s="339"/>
      <c r="Q75" s="347"/>
      <c r="R75" s="2499" t="str">
        <f t="shared" ca="1" si="3"/>
        <v/>
      </c>
      <c r="S75" s="1663"/>
      <c r="T75" s="2400" t="str">
        <f>IF(F75="","","Altele!AI"&amp;VLOOKUP(E75,Altele!X$5:AB$46,4,FALSE)&amp;":AI"&amp;VLOOKUP(E75,Altele!X$5:AB$46,5,FALSE))</f>
        <v/>
      </c>
      <c r="U75" s="2400" t="str">
        <f>IF(F75="","","Altele!AF"&amp;VLOOKUP(E75,Altele!X$5:AB$46,4,FALSE)&amp;":AF"&amp;VLOOKUP(E75,Altele!X$5:AB$46,5,FALSE))</f>
        <v/>
      </c>
      <c r="V75" s="2400" t="str">
        <f>IF(F75="","","Altele!AE"&amp;VLOOKUP(E75,Altele!X$5:AB$46,4,FALSE)&amp;":AE"&amp;VLOOKUP(E75,Altele!X$5:AB$46,5,FALSE))</f>
        <v/>
      </c>
      <c r="W75" s="1663"/>
      <c r="Y75" s="1664"/>
      <c r="AA75" s="880"/>
      <c r="AB75" s="880"/>
      <c r="AC75" s="880"/>
      <c r="AD75" s="880"/>
      <c r="AE75" s="880"/>
      <c r="AF75" s="1664"/>
    </row>
    <row r="76" spans="1:32" ht="19.5" customHeight="1" x14ac:dyDescent="0.25">
      <c r="A76" s="1386">
        <v>49</v>
      </c>
      <c r="B76" s="338"/>
      <c r="C76" s="1242" t="str">
        <f t="shared" ca="1" si="1"/>
        <v/>
      </c>
      <c r="D76" s="349"/>
      <c r="E76" s="1243" t="str">
        <f t="shared" ca="1" si="2"/>
        <v/>
      </c>
      <c r="F76" s="340"/>
      <c r="G76" s="341"/>
      <c r="H76" s="350"/>
      <c r="I76" s="342"/>
      <c r="J76" s="343"/>
      <c r="K76" s="926"/>
      <c r="L76" s="348"/>
      <c r="M76" s="338"/>
      <c r="N76" s="338"/>
      <c r="O76" s="338"/>
      <c r="P76" s="339"/>
      <c r="Q76" s="347"/>
      <c r="R76" s="2499" t="str">
        <f t="shared" ca="1" si="3"/>
        <v/>
      </c>
      <c r="S76" s="1663"/>
      <c r="T76" s="2400" t="str">
        <f>IF(F76="","","Altele!AI"&amp;VLOOKUP(E76,Altele!X$5:AB$46,4,FALSE)&amp;":AI"&amp;VLOOKUP(E76,Altele!X$5:AB$46,5,FALSE))</f>
        <v/>
      </c>
      <c r="U76" s="2400" t="str">
        <f>IF(F76="","","Altele!AF"&amp;VLOOKUP(E76,Altele!X$5:AB$46,4,FALSE)&amp;":AF"&amp;VLOOKUP(E76,Altele!X$5:AB$46,5,FALSE))</f>
        <v/>
      </c>
      <c r="V76" s="2400" t="str">
        <f>IF(F76="","","Altele!AE"&amp;VLOOKUP(E76,Altele!X$5:AB$46,4,FALSE)&amp;":AE"&amp;VLOOKUP(E76,Altele!X$5:AB$46,5,FALSE))</f>
        <v/>
      </c>
      <c r="W76" s="1663"/>
      <c r="Y76" s="1664"/>
      <c r="AA76" s="880"/>
      <c r="AB76" s="880"/>
      <c r="AC76" s="880"/>
      <c r="AD76" s="880"/>
      <c r="AE76" s="880"/>
      <c r="AF76" s="1664"/>
    </row>
    <row r="77" spans="1:32" ht="19.5" customHeight="1" x14ac:dyDescent="0.25">
      <c r="A77" s="1386">
        <v>50</v>
      </c>
      <c r="B77" s="338"/>
      <c r="C77" s="1242" t="str">
        <f t="shared" ca="1" si="1"/>
        <v/>
      </c>
      <c r="D77" s="349"/>
      <c r="E77" s="1243" t="str">
        <f t="shared" ca="1" si="2"/>
        <v/>
      </c>
      <c r="F77" s="340"/>
      <c r="G77" s="341"/>
      <c r="H77" s="350"/>
      <c r="I77" s="342"/>
      <c r="J77" s="343"/>
      <c r="K77" s="926"/>
      <c r="L77" s="348"/>
      <c r="M77" s="338"/>
      <c r="N77" s="338"/>
      <c r="O77" s="338"/>
      <c r="P77" s="339"/>
      <c r="Q77" s="347"/>
      <c r="R77" s="2499" t="str">
        <f t="shared" ca="1" si="3"/>
        <v/>
      </c>
      <c r="S77" s="1663"/>
      <c r="T77" s="2400" t="str">
        <f>IF(F77="","","Altele!AI"&amp;VLOOKUP(E77,Altele!X$5:AB$46,4,FALSE)&amp;":AI"&amp;VLOOKUP(E77,Altele!X$5:AB$46,5,FALSE))</f>
        <v/>
      </c>
      <c r="U77" s="2400" t="str">
        <f>IF(F77="","","Altele!AF"&amp;VLOOKUP(E77,Altele!X$5:AB$46,4,FALSE)&amp;":AF"&amp;VLOOKUP(E77,Altele!X$5:AB$46,5,FALSE))</f>
        <v/>
      </c>
      <c r="V77" s="2400" t="str">
        <f>IF(F77="","","Altele!AE"&amp;VLOOKUP(E77,Altele!X$5:AB$46,4,FALSE)&amp;":AE"&amp;VLOOKUP(E77,Altele!X$5:AB$46,5,FALSE))</f>
        <v/>
      </c>
      <c r="W77" s="1663"/>
      <c r="Y77" s="1664"/>
      <c r="AA77" s="880"/>
      <c r="AB77" s="880"/>
      <c r="AC77" s="880"/>
      <c r="AD77" s="880"/>
      <c r="AE77" s="880"/>
      <c r="AF77" s="1664"/>
    </row>
    <row r="78" spans="1:32" ht="19.5" customHeight="1" x14ac:dyDescent="0.25">
      <c r="A78" s="1386">
        <v>51</v>
      </c>
      <c r="B78" s="338"/>
      <c r="C78" s="1242" t="str">
        <f t="shared" ca="1" si="1"/>
        <v/>
      </c>
      <c r="D78" s="349"/>
      <c r="E78" s="1243" t="str">
        <f t="shared" ca="1" si="2"/>
        <v/>
      </c>
      <c r="F78" s="340"/>
      <c r="G78" s="341"/>
      <c r="H78" s="350"/>
      <c r="I78" s="342"/>
      <c r="J78" s="343"/>
      <c r="K78" s="926"/>
      <c r="L78" s="348"/>
      <c r="M78" s="338"/>
      <c r="N78" s="338"/>
      <c r="O78" s="338"/>
      <c r="P78" s="339"/>
      <c r="Q78" s="347"/>
      <c r="R78" s="2499" t="str">
        <f t="shared" ca="1" si="3"/>
        <v/>
      </c>
      <c r="S78" s="1663"/>
      <c r="T78" s="2400" t="str">
        <f>IF(F78="","","Altele!AI"&amp;VLOOKUP(E78,Altele!X$5:AB$46,4,FALSE)&amp;":AI"&amp;VLOOKUP(E78,Altele!X$5:AB$46,5,FALSE))</f>
        <v/>
      </c>
      <c r="U78" s="2400" t="str">
        <f>IF(F78="","","Altele!AF"&amp;VLOOKUP(E78,Altele!X$5:AB$46,4,FALSE)&amp;":AF"&amp;VLOOKUP(E78,Altele!X$5:AB$46,5,FALSE))</f>
        <v/>
      </c>
      <c r="V78" s="2400" t="str">
        <f>IF(F78="","","Altele!AE"&amp;VLOOKUP(E78,Altele!X$5:AB$46,4,FALSE)&amp;":AE"&amp;VLOOKUP(E78,Altele!X$5:AB$46,5,FALSE))</f>
        <v/>
      </c>
      <c r="W78" s="1663"/>
      <c r="Y78" s="1664"/>
      <c r="AA78" s="880"/>
      <c r="AB78" s="880"/>
      <c r="AC78" s="880"/>
      <c r="AD78" s="880"/>
      <c r="AE78" s="880"/>
      <c r="AF78" s="1664"/>
    </row>
    <row r="79" spans="1:32" ht="19.5" customHeight="1" x14ac:dyDescent="0.25">
      <c r="A79" s="1386">
        <v>52</v>
      </c>
      <c r="B79" s="338"/>
      <c r="C79" s="1242" t="str">
        <f t="shared" ca="1" si="1"/>
        <v/>
      </c>
      <c r="D79" s="349"/>
      <c r="E79" s="1243" t="str">
        <f t="shared" ca="1" si="2"/>
        <v/>
      </c>
      <c r="F79" s="340"/>
      <c r="G79" s="341"/>
      <c r="H79" s="350"/>
      <c r="I79" s="342"/>
      <c r="J79" s="343"/>
      <c r="K79" s="926"/>
      <c r="L79" s="348"/>
      <c r="M79" s="338"/>
      <c r="N79" s="338"/>
      <c r="O79" s="338"/>
      <c r="P79" s="339"/>
      <c r="Q79" s="347"/>
      <c r="R79" s="2499" t="str">
        <f t="shared" ca="1" si="3"/>
        <v/>
      </c>
      <c r="S79" s="1663"/>
      <c r="T79" s="2400" t="str">
        <f>IF(F79="","","Altele!AI"&amp;VLOOKUP(E79,Altele!X$5:AB$46,4,FALSE)&amp;":AI"&amp;VLOOKUP(E79,Altele!X$5:AB$46,5,FALSE))</f>
        <v/>
      </c>
      <c r="U79" s="2400" t="str">
        <f>IF(F79="","","Altele!AF"&amp;VLOOKUP(E79,Altele!X$5:AB$46,4,FALSE)&amp;":AF"&amp;VLOOKUP(E79,Altele!X$5:AB$46,5,FALSE))</f>
        <v/>
      </c>
      <c r="V79" s="2400" t="str">
        <f>IF(F79="","","Altele!AE"&amp;VLOOKUP(E79,Altele!X$5:AB$46,4,FALSE)&amp;":AE"&amp;VLOOKUP(E79,Altele!X$5:AB$46,5,FALSE))</f>
        <v/>
      </c>
      <c r="W79" s="1663"/>
      <c r="Y79" s="1664"/>
      <c r="AA79" s="880"/>
      <c r="AB79" s="880"/>
      <c r="AC79" s="880"/>
      <c r="AD79" s="880"/>
      <c r="AE79" s="880"/>
      <c r="AF79" s="1664"/>
    </row>
    <row r="80" spans="1:32" ht="19.5" customHeight="1" x14ac:dyDescent="0.25">
      <c r="A80" s="1386">
        <v>53</v>
      </c>
      <c r="B80" s="338"/>
      <c r="C80" s="1242" t="str">
        <f t="shared" ca="1" si="1"/>
        <v/>
      </c>
      <c r="D80" s="349"/>
      <c r="E80" s="1243" t="str">
        <f t="shared" ca="1" si="2"/>
        <v/>
      </c>
      <c r="F80" s="340"/>
      <c r="G80" s="341"/>
      <c r="H80" s="350"/>
      <c r="I80" s="342"/>
      <c r="J80" s="343"/>
      <c r="K80" s="926"/>
      <c r="L80" s="348"/>
      <c r="M80" s="338"/>
      <c r="N80" s="338"/>
      <c r="O80" s="338"/>
      <c r="P80" s="339"/>
      <c r="Q80" s="347"/>
      <c r="R80" s="2499" t="str">
        <f t="shared" ca="1" si="3"/>
        <v/>
      </c>
      <c r="S80" s="1663"/>
      <c r="T80" s="2400" t="str">
        <f>IF(F80="","","Altele!AI"&amp;VLOOKUP(E80,Altele!X$5:AB$46,4,FALSE)&amp;":AI"&amp;VLOOKUP(E80,Altele!X$5:AB$46,5,FALSE))</f>
        <v/>
      </c>
      <c r="U80" s="2400" t="str">
        <f>IF(F80="","","Altele!AF"&amp;VLOOKUP(E80,Altele!X$5:AB$46,4,FALSE)&amp;":AF"&amp;VLOOKUP(E80,Altele!X$5:AB$46,5,FALSE))</f>
        <v/>
      </c>
      <c r="V80" s="2400" t="str">
        <f>IF(F80="","","Altele!AE"&amp;VLOOKUP(E80,Altele!X$5:AB$46,4,FALSE)&amp;":AE"&amp;VLOOKUP(E80,Altele!X$5:AB$46,5,FALSE))</f>
        <v/>
      </c>
      <c r="W80" s="1663"/>
      <c r="Y80" s="1664"/>
      <c r="AA80" s="880"/>
      <c r="AB80" s="880"/>
      <c r="AC80" s="880"/>
      <c r="AD80" s="880"/>
      <c r="AE80" s="880"/>
      <c r="AF80" s="1664"/>
    </row>
    <row r="81" spans="1:32" ht="19.5" customHeight="1" x14ac:dyDescent="0.25">
      <c r="A81" s="1386">
        <v>54</v>
      </c>
      <c r="B81" s="338"/>
      <c r="C81" s="1242" t="str">
        <f t="shared" ca="1" si="1"/>
        <v/>
      </c>
      <c r="D81" s="349"/>
      <c r="E81" s="1243" t="str">
        <f t="shared" ca="1" si="2"/>
        <v/>
      </c>
      <c r="F81" s="340"/>
      <c r="G81" s="341"/>
      <c r="H81" s="350"/>
      <c r="I81" s="342"/>
      <c r="J81" s="343"/>
      <c r="K81" s="926"/>
      <c r="L81" s="348"/>
      <c r="M81" s="338"/>
      <c r="N81" s="338"/>
      <c r="O81" s="338"/>
      <c r="P81" s="339"/>
      <c r="Q81" s="347"/>
      <c r="R81" s="2499" t="str">
        <f t="shared" ca="1" si="3"/>
        <v/>
      </c>
      <c r="S81" s="1663"/>
      <c r="T81" s="2400" t="str">
        <f>IF(F81="","","Altele!AI"&amp;VLOOKUP(E81,Altele!X$5:AB$46,4,FALSE)&amp;":AI"&amp;VLOOKUP(E81,Altele!X$5:AB$46,5,FALSE))</f>
        <v/>
      </c>
      <c r="U81" s="2400" t="str">
        <f>IF(F81="","","Altele!AF"&amp;VLOOKUP(E81,Altele!X$5:AB$46,4,FALSE)&amp;":AF"&amp;VLOOKUP(E81,Altele!X$5:AB$46,5,FALSE))</f>
        <v/>
      </c>
      <c r="V81" s="2400" t="str">
        <f>IF(F81="","","Altele!AE"&amp;VLOOKUP(E81,Altele!X$5:AB$46,4,FALSE)&amp;":AE"&amp;VLOOKUP(E81,Altele!X$5:AB$46,5,FALSE))</f>
        <v/>
      </c>
      <c r="W81" s="1663"/>
      <c r="Y81" s="1664"/>
      <c r="AA81" s="880"/>
      <c r="AB81" s="880"/>
      <c r="AC81" s="880"/>
      <c r="AD81" s="880"/>
      <c r="AE81" s="880"/>
      <c r="AF81" s="1664"/>
    </row>
    <row r="82" spans="1:32" ht="19.5" customHeight="1" x14ac:dyDescent="0.25">
      <c r="A82" s="1386">
        <v>55</v>
      </c>
      <c r="B82" s="338"/>
      <c r="C82" s="1242" t="str">
        <f t="shared" ca="1" si="1"/>
        <v/>
      </c>
      <c r="D82" s="349"/>
      <c r="E82" s="1243" t="str">
        <f t="shared" ca="1" si="2"/>
        <v/>
      </c>
      <c r="F82" s="340"/>
      <c r="G82" s="341"/>
      <c r="H82" s="350"/>
      <c r="I82" s="342"/>
      <c r="J82" s="343"/>
      <c r="K82" s="926"/>
      <c r="L82" s="348"/>
      <c r="M82" s="338"/>
      <c r="N82" s="338"/>
      <c r="O82" s="338"/>
      <c r="P82" s="339"/>
      <c r="Q82" s="347"/>
      <c r="R82" s="2499" t="str">
        <f t="shared" ca="1" si="3"/>
        <v/>
      </c>
      <c r="S82" s="1663"/>
      <c r="T82" s="2400" t="str">
        <f>IF(F82="","","Altele!AI"&amp;VLOOKUP(E82,Altele!X$5:AB$46,4,FALSE)&amp;":AI"&amp;VLOOKUP(E82,Altele!X$5:AB$46,5,FALSE))</f>
        <v/>
      </c>
      <c r="U82" s="2400" t="str">
        <f>IF(F82="","","Altele!AF"&amp;VLOOKUP(E82,Altele!X$5:AB$46,4,FALSE)&amp;":AF"&amp;VLOOKUP(E82,Altele!X$5:AB$46,5,FALSE))</f>
        <v/>
      </c>
      <c r="V82" s="2400" t="str">
        <f>IF(F82="","","Altele!AE"&amp;VLOOKUP(E82,Altele!X$5:AB$46,4,FALSE)&amp;":AE"&amp;VLOOKUP(E82,Altele!X$5:AB$46,5,FALSE))</f>
        <v/>
      </c>
      <c r="W82" s="1663"/>
      <c r="Y82" s="1664"/>
      <c r="AA82" s="880"/>
      <c r="AB82" s="880"/>
      <c r="AC82" s="880"/>
      <c r="AD82" s="880"/>
      <c r="AE82" s="880"/>
      <c r="AF82" s="1664"/>
    </row>
    <row r="83" spans="1:32" ht="19.5" customHeight="1" x14ac:dyDescent="0.25">
      <c r="A83" s="1386">
        <v>56</v>
      </c>
      <c r="B83" s="338"/>
      <c r="C83" s="1242" t="str">
        <f t="shared" ca="1" si="1"/>
        <v/>
      </c>
      <c r="D83" s="349"/>
      <c r="E83" s="1243" t="str">
        <f t="shared" ca="1" si="2"/>
        <v/>
      </c>
      <c r="F83" s="340"/>
      <c r="G83" s="341"/>
      <c r="H83" s="350"/>
      <c r="I83" s="342"/>
      <c r="J83" s="343"/>
      <c r="K83" s="926"/>
      <c r="L83" s="348"/>
      <c r="M83" s="338"/>
      <c r="N83" s="338"/>
      <c r="O83" s="338"/>
      <c r="P83" s="339"/>
      <c r="Q83" s="347"/>
      <c r="R83" s="2499" t="str">
        <f t="shared" ca="1" si="3"/>
        <v/>
      </c>
      <c r="S83" s="1663"/>
      <c r="T83" s="2400" t="str">
        <f>IF(F83="","","Altele!AI"&amp;VLOOKUP(E83,Altele!X$5:AB$46,4,FALSE)&amp;":AI"&amp;VLOOKUP(E83,Altele!X$5:AB$46,5,FALSE))</f>
        <v/>
      </c>
      <c r="U83" s="2400" t="str">
        <f>IF(F83="","","Altele!AF"&amp;VLOOKUP(E83,Altele!X$5:AB$46,4,FALSE)&amp;":AF"&amp;VLOOKUP(E83,Altele!X$5:AB$46,5,FALSE))</f>
        <v/>
      </c>
      <c r="V83" s="2400" t="str">
        <f>IF(F83="","","Altele!AE"&amp;VLOOKUP(E83,Altele!X$5:AB$46,4,FALSE)&amp;":AE"&amp;VLOOKUP(E83,Altele!X$5:AB$46,5,FALSE))</f>
        <v/>
      </c>
      <c r="W83" s="1663"/>
      <c r="Y83" s="1664"/>
      <c r="AA83" s="880"/>
      <c r="AB83" s="880"/>
      <c r="AC83" s="880"/>
      <c r="AD83" s="880"/>
      <c r="AE83" s="880"/>
      <c r="AF83" s="1664"/>
    </row>
    <row r="84" spans="1:32" ht="19.5" customHeight="1" x14ac:dyDescent="0.25">
      <c r="A84" s="1386">
        <v>57</v>
      </c>
      <c r="B84" s="338"/>
      <c r="C84" s="1242" t="str">
        <f t="shared" ca="1" si="1"/>
        <v/>
      </c>
      <c r="D84" s="349"/>
      <c r="E84" s="1243" t="str">
        <f t="shared" ca="1" si="2"/>
        <v/>
      </c>
      <c r="F84" s="340"/>
      <c r="G84" s="341"/>
      <c r="H84" s="350"/>
      <c r="I84" s="342"/>
      <c r="J84" s="343"/>
      <c r="K84" s="926"/>
      <c r="L84" s="348"/>
      <c r="M84" s="338"/>
      <c r="N84" s="338"/>
      <c r="O84" s="338"/>
      <c r="P84" s="339"/>
      <c r="Q84" s="347"/>
      <c r="R84" s="2499" t="str">
        <f t="shared" ca="1" si="3"/>
        <v/>
      </c>
      <c r="S84" s="1663"/>
      <c r="T84" s="2400" t="str">
        <f>IF(F84="","","Altele!AI"&amp;VLOOKUP(E84,Altele!X$5:AB$46,4,FALSE)&amp;":AI"&amp;VLOOKUP(E84,Altele!X$5:AB$46,5,FALSE))</f>
        <v/>
      </c>
      <c r="U84" s="2400" t="str">
        <f>IF(F84="","","Altele!AF"&amp;VLOOKUP(E84,Altele!X$5:AB$46,4,FALSE)&amp;":AF"&amp;VLOOKUP(E84,Altele!X$5:AB$46,5,FALSE))</f>
        <v/>
      </c>
      <c r="V84" s="2400" t="str">
        <f>IF(F84="","","Altele!AE"&amp;VLOOKUP(E84,Altele!X$5:AB$46,4,FALSE)&amp;":AE"&amp;VLOOKUP(E84,Altele!X$5:AB$46,5,FALSE))</f>
        <v/>
      </c>
      <c r="W84" s="1663"/>
      <c r="Y84" s="1664"/>
      <c r="AA84" s="880"/>
      <c r="AB84" s="880"/>
      <c r="AC84" s="880"/>
      <c r="AD84" s="880"/>
      <c r="AE84" s="880"/>
      <c r="AF84" s="1664"/>
    </row>
    <row r="85" spans="1:32" ht="19.5" customHeight="1" x14ac:dyDescent="0.25">
      <c r="A85" s="1386">
        <v>58</v>
      </c>
      <c r="B85" s="338"/>
      <c r="C85" s="1242" t="str">
        <f t="shared" ca="1" si="1"/>
        <v/>
      </c>
      <c r="D85" s="349"/>
      <c r="E85" s="1243" t="str">
        <f t="shared" ca="1" si="2"/>
        <v/>
      </c>
      <c r="F85" s="340"/>
      <c r="G85" s="341"/>
      <c r="H85" s="350"/>
      <c r="I85" s="342"/>
      <c r="J85" s="343"/>
      <c r="K85" s="926"/>
      <c r="L85" s="348"/>
      <c r="M85" s="338"/>
      <c r="N85" s="338"/>
      <c r="O85" s="338"/>
      <c r="P85" s="339"/>
      <c r="Q85" s="347"/>
      <c r="R85" s="2499" t="str">
        <f t="shared" ca="1" si="3"/>
        <v/>
      </c>
      <c r="S85" s="1663"/>
      <c r="T85" s="2400" t="str">
        <f>IF(F85="","","Altele!AI"&amp;VLOOKUP(E85,Altele!X$5:AB$46,4,FALSE)&amp;":AI"&amp;VLOOKUP(E85,Altele!X$5:AB$46,5,FALSE))</f>
        <v/>
      </c>
      <c r="U85" s="2400" t="str">
        <f>IF(F85="","","Altele!AF"&amp;VLOOKUP(E85,Altele!X$5:AB$46,4,FALSE)&amp;":AF"&amp;VLOOKUP(E85,Altele!X$5:AB$46,5,FALSE))</f>
        <v/>
      </c>
      <c r="V85" s="2400" t="str">
        <f>IF(F85="","","Altele!AE"&amp;VLOOKUP(E85,Altele!X$5:AB$46,4,FALSE)&amp;":AE"&amp;VLOOKUP(E85,Altele!X$5:AB$46,5,FALSE))</f>
        <v/>
      </c>
      <c r="W85" s="1663"/>
      <c r="Y85" s="1664"/>
      <c r="AA85" s="880"/>
      <c r="AB85" s="880"/>
      <c r="AC85" s="880"/>
      <c r="AD85" s="880"/>
      <c r="AE85" s="880"/>
      <c r="AF85" s="1664"/>
    </row>
    <row r="86" spans="1:32" ht="19.5" customHeight="1" x14ac:dyDescent="0.25">
      <c r="A86" s="1386">
        <v>59</v>
      </c>
      <c r="B86" s="338"/>
      <c r="C86" s="1242" t="str">
        <f t="shared" ca="1" si="1"/>
        <v/>
      </c>
      <c r="D86" s="349"/>
      <c r="E86" s="1243" t="str">
        <f t="shared" ca="1" si="2"/>
        <v/>
      </c>
      <c r="F86" s="340"/>
      <c r="G86" s="341"/>
      <c r="H86" s="350"/>
      <c r="I86" s="342"/>
      <c r="J86" s="343"/>
      <c r="K86" s="926"/>
      <c r="L86" s="348"/>
      <c r="M86" s="338"/>
      <c r="N86" s="338"/>
      <c r="O86" s="338"/>
      <c r="P86" s="339"/>
      <c r="Q86" s="347"/>
      <c r="R86" s="2499" t="str">
        <f t="shared" ca="1" si="3"/>
        <v/>
      </c>
      <c r="S86" s="1663"/>
      <c r="T86" s="2400" t="str">
        <f>IF(F86="","","Altele!AI"&amp;VLOOKUP(E86,Altele!X$5:AB$46,4,FALSE)&amp;":AI"&amp;VLOOKUP(E86,Altele!X$5:AB$46,5,FALSE))</f>
        <v/>
      </c>
      <c r="U86" s="2400" t="str">
        <f>IF(F86="","","Altele!AF"&amp;VLOOKUP(E86,Altele!X$5:AB$46,4,FALSE)&amp;":AF"&amp;VLOOKUP(E86,Altele!X$5:AB$46,5,FALSE))</f>
        <v/>
      </c>
      <c r="V86" s="2400" t="str">
        <f>IF(F86="","","Altele!AE"&amp;VLOOKUP(E86,Altele!X$5:AB$46,4,FALSE)&amp;":AE"&amp;VLOOKUP(E86,Altele!X$5:AB$46,5,FALSE))</f>
        <v/>
      </c>
      <c r="W86" s="1663"/>
      <c r="Y86" s="1664"/>
      <c r="AA86" s="880"/>
      <c r="AB86" s="880"/>
      <c r="AC86" s="880"/>
      <c r="AD86" s="880"/>
      <c r="AE86" s="880"/>
      <c r="AF86" s="1664"/>
    </row>
    <row r="87" spans="1:32" ht="19.5" customHeight="1" x14ac:dyDescent="0.25">
      <c r="A87" s="1386">
        <v>60</v>
      </c>
      <c r="B87" s="338"/>
      <c r="C87" s="1242" t="str">
        <f t="shared" ca="1" si="1"/>
        <v/>
      </c>
      <c r="D87" s="349"/>
      <c r="E87" s="1243" t="str">
        <f t="shared" ca="1" si="2"/>
        <v/>
      </c>
      <c r="F87" s="340"/>
      <c r="G87" s="341"/>
      <c r="H87" s="350"/>
      <c r="I87" s="342"/>
      <c r="J87" s="343"/>
      <c r="K87" s="926"/>
      <c r="L87" s="348"/>
      <c r="M87" s="338"/>
      <c r="N87" s="338"/>
      <c r="O87" s="338"/>
      <c r="P87" s="339"/>
      <c r="Q87" s="347"/>
      <c r="R87" s="2499" t="str">
        <f t="shared" ca="1" si="3"/>
        <v/>
      </c>
      <c r="S87" s="1663"/>
      <c r="T87" s="2400" t="str">
        <f>IF(F87="","","Altele!AI"&amp;VLOOKUP(E87,Altele!X$5:AB$46,4,FALSE)&amp;":AI"&amp;VLOOKUP(E87,Altele!X$5:AB$46,5,FALSE))</f>
        <v/>
      </c>
      <c r="U87" s="2400" t="str">
        <f>IF(F87="","","Altele!AF"&amp;VLOOKUP(E87,Altele!X$5:AB$46,4,FALSE)&amp;":AF"&amp;VLOOKUP(E87,Altele!X$5:AB$46,5,FALSE))</f>
        <v/>
      </c>
      <c r="V87" s="2400" t="str">
        <f>IF(F87="","","Altele!AE"&amp;VLOOKUP(E87,Altele!X$5:AB$46,4,FALSE)&amp;":AE"&amp;VLOOKUP(E87,Altele!X$5:AB$46,5,FALSE))</f>
        <v/>
      </c>
      <c r="W87" s="1663"/>
      <c r="Y87" s="1664"/>
      <c r="AA87" s="880"/>
      <c r="AB87" s="880"/>
      <c r="AC87" s="880"/>
      <c r="AD87" s="880"/>
      <c r="AE87" s="880"/>
      <c r="AF87" s="1664"/>
    </row>
    <row r="88" spans="1:32" ht="19.5" customHeight="1" x14ac:dyDescent="0.25">
      <c r="A88" s="1386">
        <v>61</v>
      </c>
      <c r="B88" s="338"/>
      <c r="C88" s="1242" t="str">
        <f t="shared" ca="1" si="1"/>
        <v/>
      </c>
      <c r="D88" s="349"/>
      <c r="E88" s="1243" t="str">
        <f t="shared" ca="1" si="2"/>
        <v/>
      </c>
      <c r="F88" s="340"/>
      <c r="G88" s="341"/>
      <c r="H88" s="350"/>
      <c r="I88" s="342"/>
      <c r="J88" s="343"/>
      <c r="K88" s="926"/>
      <c r="L88" s="348"/>
      <c r="M88" s="338"/>
      <c r="N88" s="338"/>
      <c r="O88" s="338"/>
      <c r="P88" s="339"/>
      <c r="Q88" s="347"/>
      <c r="R88" s="2499" t="str">
        <f t="shared" ca="1" si="3"/>
        <v/>
      </c>
      <c r="S88" s="1663"/>
      <c r="T88" s="2400" t="str">
        <f>IF(F88="","","Altele!AI"&amp;VLOOKUP(E88,Altele!X$5:AB$46,4,FALSE)&amp;":AI"&amp;VLOOKUP(E88,Altele!X$5:AB$46,5,FALSE))</f>
        <v/>
      </c>
      <c r="U88" s="2400" t="str">
        <f>IF(F88="","","Altele!AF"&amp;VLOOKUP(E88,Altele!X$5:AB$46,4,FALSE)&amp;":AF"&amp;VLOOKUP(E88,Altele!X$5:AB$46,5,FALSE))</f>
        <v/>
      </c>
      <c r="V88" s="2400" t="str">
        <f>IF(F88="","","Altele!AE"&amp;VLOOKUP(E88,Altele!X$5:AB$46,4,FALSE)&amp;":AE"&amp;VLOOKUP(E88,Altele!X$5:AB$46,5,FALSE))</f>
        <v/>
      </c>
      <c r="W88" s="1663"/>
      <c r="Y88" s="1664"/>
      <c r="AA88" s="880"/>
      <c r="AB88" s="880"/>
      <c r="AC88" s="880"/>
      <c r="AD88" s="880"/>
      <c r="AE88" s="880"/>
      <c r="AF88" s="1664"/>
    </row>
    <row r="89" spans="1:32" ht="19.5" customHeight="1" x14ac:dyDescent="0.25">
      <c r="A89" s="1386">
        <v>62</v>
      </c>
      <c r="B89" s="338"/>
      <c r="C89" s="1242" t="str">
        <f t="shared" ca="1" si="1"/>
        <v/>
      </c>
      <c r="D89" s="349"/>
      <c r="E89" s="1243" t="str">
        <f t="shared" ca="1" si="2"/>
        <v/>
      </c>
      <c r="F89" s="340"/>
      <c r="G89" s="341"/>
      <c r="H89" s="350"/>
      <c r="I89" s="342"/>
      <c r="J89" s="343"/>
      <c r="K89" s="926"/>
      <c r="L89" s="348"/>
      <c r="M89" s="338"/>
      <c r="N89" s="338"/>
      <c r="O89" s="338"/>
      <c r="P89" s="339"/>
      <c r="Q89" s="347"/>
      <c r="R89" s="2499" t="str">
        <f t="shared" ca="1" si="3"/>
        <v/>
      </c>
      <c r="S89" s="1663"/>
      <c r="T89" s="2400" t="str">
        <f>IF(F89="","","Altele!AI"&amp;VLOOKUP(E89,Altele!X$5:AB$46,4,FALSE)&amp;":AI"&amp;VLOOKUP(E89,Altele!X$5:AB$46,5,FALSE))</f>
        <v/>
      </c>
      <c r="U89" s="2400" t="str">
        <f>IF(F89="","","Altele!AF"&amp;VLOOKUP(E89,Altele!X$5:AB$46,4,FALSE)&amp;":AF"&amp;VLOOKUP(E89,Altele!X$5:AB$46,5,FALSE))</f>
        <v/>
      </c>
      <c r="V89" s="2400" t="str">
        <f>IF(F89="","","Altele!AE"&amp;VLOOKUP(E89,Altele!X$5:AB$46,4,FALSE)&amp;":AE"&amp;VLOOKUP(E89,Altele!X$5:AB$46,5,FALSE))</f>
        <v/>
      </c>
      <c r="W89" s="1663"/>
      <c r="Y89" s="1664"/>
      <c r="AA89" s="880"/>
      <c r="AB89" s="880"/>
      <c r="AC89" s="880"/>
      <c r="AD89" s="880"/>
      <c r="AE89" s="880"/>
      <c r="AF89" s="1664"/>
    </row>
    <row r="90" spans="1:32" ht="19.5" customHeight="1" x14ac:dyDescent="0.25">
      <c r="A90" s="1386">
        <v>63</v>
      </c>
      <c r="B90" s="338"/>
      <c r="C90" s="1242" t="str">
        <f t="shared" ca="1" si="1"/>
        <v/>
      </c>
      <c r="D90" s="349"/>
      <c r="E90" s="1243" t="str">
        <f t="shared" ca="1" si="2"/>
        <v/>
      </c>
      <c r="F90" s="340"/>
      <c r="G90" s="341"/>
      <c r="H90" s="350"/>
      <c r="I90" s="342"/>
      <c r="J90" s="343"/>
      <c r="K90" s="926"/>
      <c r="L90" s="348"/>
      <c r="M90" s="338"/>
      <c r="N90" s="338"/>
      <c r="O90" s="338"/>
      <c r="P90" s="339"/>
      <c r="Q90" s="347"/>
      <c r="R90" s="2499" t="str">
        <f t="shared" ca="1" si="3"/>
        <v/>
      </c>
      <c r="S90" s="1663"/>
      <c r="T90" s="2400" t="str">
        <f>IF(F90="","","Altele!AI"&amp;VLOOKUP(E90,Altele!X$5:AB$46,4,FALSE)&amp;":AI"&amp;VLOOKUP(E90,Altele!X$5:AB$46,5,FALSE))</f>
        <v/>
      </c>
      <c r="U90" s="2400" t="str">
        <f>IF(F90="","","Altele!AF"&amp;VLOOKUP(E90,Altele!X$5:AB$46,4,FALSE)&amp;":AF"&amp;VLOOKUP(E90,Altele!X$5:AB$46,5,FALSE))</f>
        <v/>
      </c>
      <c r="V90" s="2400" t="str">
        <f>IF(F90="","","Altele!AE"&amp;VLOOKUP(E90,Altele!X$5:AB$46,4,FALSE)&amp;":AE"&amp;VLOOKUP(E90,Altele!X$5:AB$46,5,FALSE))</f>
        <v/>
      </c>
      <c r="W90" s="1663"/>
      <c r="Y90" s="1664"/>
      <c r="AA90" s="880"/>
      <c r="AB90" s="880"/>
      <c r="AC90" s="880"/>
      <c r="AD90" s="880"/>
      <c r="AE90" s="880"/>
      <c r="AF90" s="1664"/>
    </row>
    <row r="91" spans="1:32" ht="19.5" customHeight="1" x14ac:dyDescent="0.25">
      <c r="A91" s="1386">
        <v>64</v>
      </c>
      <c r="B91" s="338"/>
      <c r="C91" s="1242" t="str">
        <f t="shared" ca="1" si="1"/>
        <v/>
      </c>
      <c r="D91" s="349"/>
      <c r="E91" s="1243" t="str">
        <f t="shared" ca="1" si="2"/>
        <v/>
      </c>
      <c r="F91" s="340"/>
      <c r="G91" s="341"/>
      <c r="H91" s="350"/>
      <c r="I91" s="342"/>
      <c r="J91" s="343"/>
      <c r="K91" s="926"/>
      <c r="L91" s="348"/>
      <c r="M91" s="338"/>
      <c r="N91" s="338"/>
      <c r="O91" s="338"/>
      <c r="P91" s="339"/>
      <c r="Q91" s="347"/>
      <c r="R91" s="2499" t="str">
        <f t="shared" ca="1" si="3"/>
        <v/>
      </c>
      <c r="S91" s="1663"/>
      <c r="T91" s="2400" t="str">
        <f>IF(F91="","","Altele!AI"&amp;VLOOKUP(E91,Altele!X$5:AB$46,4,FALSE)&amp;":AI"&amp;VLOOKUP(E91,Altele!X$5:AB$46,5,FALSE))</f>
        <v/>
      </c>
      <c r="U91" s="2400" t="str">
        <f>IF(F91="","","Altele!AF"&amp;VLOOKUP(E91,Altele!X$5:AB$46,4,FALSE)&amp;":AF"&amp;VLOOKUP(E91,Altele!X$5:AB$46,5,FALSE))</f>
        <v/>
      </c>
      <c r="V91" s="2400" t="str">
        <f>IF(F91="","","Altele!AE"&amp;VLOOKUP(E91,Altele!X$5:AB$46,4,FALSE)&amp;":AE"&amp;VLOOKUP(E91,Altele!X$5:AB$46,5,FALSE))</f>
        <v/>
      </c>
      <c r="W91" s="1663"/>
      <c r="Y91" s="1664"/>
      <c r="AA91" s="880"/>
      <c r="AB91" s="880"/>
      <c r="AC91" s="880"/>
      <c r="AD91" s="880"/>
      <c r="AE91" s="880"/>
      <c r="AF91" s="1664"/>
    </row>
    <row r="92" spans="1:32" ht="19.5" customHeight="1" x14ac:dyDescent="0.25">
      <c r="A92" s="1386">
        <v>65</v>
      </c>
      <c r="B92" s="338"/>
      <c r="C92" s="1242" t="str">
        <f t="shared" ca="1" si="1"/>
        <v/>
      </c>
      <c r="D92" s="349"/>
      <c r="E92" s="1243" t="str">
        <f t="shared" ca="1" si="2"/>
        <v/>
      </c>
      <c r="F92" s="340"/>
      <c r="G92" s="341"/>
      <c r="H92" s="350"/>
      <c r="I92" s="342"/>
      <c r="J92" s="343"/>
      <c r="K92" s="926"/>
      <c r="L92" s="348"/>
      <c r="M92" s="338"/>
      <c r="N92" s="338"/>
      <c r="O92" s="338"/>
      <c r="P92" s="339"/>
      <c r="Q92" s="347"/>
      <c r="R92" s="2499" t="str">
        <f t="shared" ca="1" si="3"/>
        <v/>
      </c>
      <c r="S92" s="1663"/>
      <c r="T92" s="2400" t="str">
        <f>IF(F92="","","Altele!AI"&amp;VLOOKUP(E92,Altele!X$5:AB$46,4,FALSE)&amp;":AI"&amp;VLOOKUP(E92,Altele!X$5:AB$46,5,FALSE))</f>
        <v/>
      </c>
      <c r="U92" s="2400" t="str">
        <f>IF(F92="","","Altele!AF"&amp;VLOOKUP(E92,Altele!X$5:AB$46,4,FALSE)&amp;":AF"&amp;VLOOKUP(E92,Altele!X$5:AB$46,5,FALSE))</f>
        <v/>
      </c>
      <c r="V92" s="2400" t="str">
        <f>IF(F92="","","Altele!AE"&amp;VLOOKUP(E92,Altele!X$5:AB$46,4,FALSE)&amp;":AE"&amp;VLOOKUP(E92,Altele!X$5:AB$46,5,FALSE))</f>
        <v/>
      </c>
      <c r="W92" s="1663"/>
      <c r="Y92" s="1664"/>
      <c r="AA92" s="880"/>
      <c r="AB92" s="880"/>
      <c r="AC92" s="880"/>
      <c r="AD92" s="880"/>
      <c r="AE92" s="880"/>
      <c r="AF92" s="1664"/>
    </row>
    <row r="93" spans="1:32" ht="19.5" customHeight="1" x14ac:dyDescent="0.25">
      <c r="A93" s="1386">
        <v>66</v>
      </c>
      <c r="B93" s="338"/>
      <c r="C93" s="1242" t="str">
        <f t="shared" ca="1" si="1"/>
        <v/>
      </c>
      <c r="D93" s="349"/>
      <c r="E93" s="1243" t="str">
        <f t="shared" ca="1" si="2"/>
        <v/>
      </c>
      <c r="F93" s="340"/>
      <c r="G93" s="341"/>
      <c r="H93" s="350"/>
      <c r="I93" s="342"/>
      <c r="J93" s="343"/>
      <c r="K93" s="926"/>
      <c r="L93" s="348"/>
      <c r="M93" s="338"/>
      <c r="N93" s="338"/>
      <c r="O93" s="338"/>
      <c r="P93" s="339"/>
      <c r="Q93" s="347"/>
      <c r="R93" s="2499" t="str">
        <f t="shared" ca="1" si="3"/>
        <v/>
      </c>
      <c r="S93" s="1663"/>
      <c r="T93" s="2400" t="str">
        <f>IF(F93="","","Altele!AI"&amp;VLOOKUP(E93,Altele!X$5:AB$46,4,FALSE)&amp;":AI"&amp;VLOOKUP(E93,Altele!X$5:AB$46,5,FALSE))</f>
        <v/>
      </c>
      <c r="U93" s="2400" t="str">
        <f>IF(F93="","","Altele!AF"&amp;VLOOKUP(E93,Altele!X$5:AB$46,4,FALSE)&amp;":AF"&amp;VLOOKUP(E93,Altele!X$5:AB$46,5,FALSE))</f>
        <v/>
      </c>
      <c r="V93" s="2400" t="str">
        <f>IF(F93="","","Altele!AE"&amp;VLOOKUP(E93,Altele!X$5:AB$46,4,FALSE)&amp;":AE"&amp;VLOOKUP(E93,Altele!X$5:AB$46,5,FALSE))</f>
        <v/>
      </c>
      <c r="W93" s="1663"/>
      <c r="Y93" s="1664"/>
      <c r="AA93" s="880"/>
      <c r="AB93" s="880"/>
      <c r="AC93" s="880"/>
      <c r="AD93" s="880"/>
      <c r="AE93" s="880"/>
      <c r="AF93" s="1664"/>
    </row>
    <row r="94" spans="1:32" ht="19.5" customHeight="1" x14ac:dyDescent="0.25">
      <c r="A94" s="1386">
        <v>67</v>
      </c>
      <c r="B94" s="338"/>
      <c r="C94" s="1242" t="str">
        <f t="shared" ref="C94:C157" ca="1" si="4">IF(ISERROR(INDEX(INDIRECT(V94),MATCH(G94,INDIRECT(T94),0),))=TRUE,"",INDEX(INDIRECT(V94),MATCH(G94,INDIRECT(T94),0),))</f>
        <v/>
      </c>
      <c r="D94" s="349"/>
      <c r="E94" s="1243" t="str">
        <f t="shared" ref="E94:E157" ca="1" si="5">IF(OR(F94="",ISERROR(INDEX(INDIRECT(Z$31),MATCH(F94,INDIRECT(Z$30),0),))=TRUE),"",INDEX(INDIRECT(Z$31),MATCH(F94,INDIRECT(Z$30),0),))</f>
        <v/>
      </c>
      <c r="F94" s="340"/>
      <c r="G94" s="341"/>
      <c r="H94" s="350"/>
      <c r="I94" s="342"/>
      <c r="J94" s="343"/>
      <c r="K94" s="926"/>
      <c r="L94" s="348"/>
      <c r="M94" s="338"/>
      <c r="N94" s="338"/>
      <c r="O94" s="338"/>
      <c r="P94" s="339"/>
      <c r="Q94" s="347"/>
      <c r="R94" s="2499" t="str">
        <f t="shared" ref="R94:R157" ca="1" si="6">IFERROR(INDEX(INDIRECT(U94),MATCH(C94,INDIRECT(V94),0),),"")</f>
        <v/>
      </c>
      <c r="S94" s="1663"/>
      <c r="T94" s="2400" t="str">
        <f>IF(F94="","","Altele!AI"&amp;VLOOKUP(E94,Altele!X$5:AB$46,4,FALSE)&amp;":AI"&amp;VLOOKUP(E94,Altele!X$5:AB$46,5,FALSE))</f>
        <v/>
      </c>
      <c r="U94" s="2400" t="str">
        <f>IF(F94="","","Altele!AF"&amp;VLOOKUP(E94,Altele!X$5:AB$46,4,FALSE)&amp;":AF"&amp;VLOOKUP(E94,Altele!X$5:AB$46,5,FALSE))</f>
        <v/>
      </c>
      <c r="V94" s="2400" t="str">
        <f>IF(F94="","","Altele!AE"&amp;VLOOKUP(E94,Altele!X$5:AB$46,4,FALSE)&amp;":AE"&amp;VLOOKUP(E94,Altele!X$5:AB$46,5,FALSE))</f>
        <v/>
      </c>
      <c r="W94" s="1663"/>
      <c r="Y94" s="1664"/>
      <c r="AA94" s="880"/>
      <c r="AB94" s="880"/>
      <c r="AC94" s="880"/>
      <c r="AD94" s="880"/>
      <c r="AE94" s="880"/>
      <c r="AF94" s="1664"/>
    </row>
    <row r="95" spans="1:32" ht="19.5" customHeight="1" x14ac:dyDescent="0.25">
      <c r="A95" s="1386">
        <v>68</v>
      </c>
      <c r="B95" s="338"/>
      <c r="C95" s="1242" t="str">
        <f t="shared" ca="1" si="4"/>
        <v/>
      </c>
      <c r="D95" s="349"/>
      <c r="E95" s="1243" t="str">
        <f t="shared" ca="1" si="5"/>
        <v/>
      </c>
      <c r="F95" s="340"/>
      <c r="G95" s="341"/>
      <c r="H95" s="350"/>
      <c r="I95" s="342"/>
      <c r="J95" s="343"/>
      <c r="K95" s="926"/>
      <c r="L95" s="348"/>
      <c r="M95" s="338"/>
      <c r="N95" s="338"/>
      <c r="O95" s="338"/>
      <c r="P95" s="339"/>
      <c r="Q95" s="347"/>
      <c r="R95" s="2499" t="str">
        <f t="shared" ca="1" si="6"/>
        <v/>
      </c>
      <c r="S95" s="1663"/>
      <c r="T95" s="2400" t="str">
        <f>IF(F95="","","Altele!AI"&amp;VLOOKUP(E95,Altele!X$5:AB$46,4,FALSE)&amp;":AI"&amp;VLOOKUP(E95,Altele!X$5:AB$46,5,FALSE))</f>
        <v/>
      </c>
      <c r="U95" s="2400" t="str">
        <f>IF(F95="","","Altele!AF"&amp;VLOOKUP(E95,Altele!X$5:AB$46,4,FALSE)&amp;":AF"&amp;VLOOKUP(E95,Altele!X$5:AB$46,5,FALSE))</f>
        <v/>
      </c>
      <c r="V95" s="2400" t="str">
        <f>IF(F95="","","Altele!AE"&amp;VLOOKUP(E95,Altele!X$5:AB$46,4,FALSE)&amp;":AE"&amp;VLOOKUP(E95,Altele!X$5:AB$46,5,FALSE))</f>
        <v/>
      </c>
      <c r="W95" s="1663"/>
      <c r="Y95" s="1664"/>
      <c r="AA95" s="880"/>
      <c r="AB95" s="880"/>
      <c r="AC95" s="880"/>
      <c r="AD95" s="880"/>
      <c r="AE95" s="880"/>
      <c r="AF95" s="1664"/>
    </row>
    <row r="96" spans="1:32" ht="19.5" customHeight="1" x14ac:dyDescent="0.25">
      <c r="A96" s="1386">
        <v>69</v>
      </c>
      <c r="B96" s="338"/>
      <c r="C96" s="1242" t="str">
        <f t="shared" ca="1" si="4"/>
        <v/>
      </c>
      <c r="D96" s="349"/>
      <c r="E96" s="1243" t="str">
        <f t="shared" ca="1" si="5"/>
        <v/>
      </c>
      <c r="F96" s="340"/>
      <c r="G96" s="341"/>
      <c r="H96" s="350"/>
      <c r="I96" s="342"/>
      <c r="J96" s="343"/>
      <c r="K96" s="926"/>
      <c r="L96" s="348"/>
      <c r="M96" s="338"/>
      <c r="N96" s="338"/>
      <c r="O96" s="338"/>
      <c r="P96" s="339"/>
      <c r="Q96" s="347"/>
      <c r="R96" s="2499" t="str">
        <f t="shared" ca="1" si="6"/>
        <v/>
      </c>
      <c r="S96" s="1663"/>
      <c r="T96" s="2400" t="str">
        <f>IF(F96="","","Altele!AI"&amp;VLOOKUP(E96,Altele!X$5:AB$46,4,FALSE)&amp;":AI"&amp;VLOOKUP(E96,Altele!X$5:AB$46,5,FALSE))</f>
        <v/>
      </c>
      <c r="U96" s="2400" t="str">
        <f>IF(F96="","","Altele!AF"&amp;VLOOKUP(E96,Altele!X$5:AB$46,4,FALSE)&amp;":AF"&amp;VLOOKUP(E96,Altele!X$5:AB$46,5,FALSE))</f>
        <v/>
      </c>
      <c r="V96" s="2400" t="str">
        <f>IF(F96="","","Altele!AE"&amp;VLOOKUP(E96,Altele!X$5:AB$46,4,FALSE)&amp;":AE"&amp;VLOOKUP(E96,Altele!X$5:AB$46,5,FALSE))</f>
        <v/>
      </c>
      <c r="W96" s="1663"/>
      <c r="Y96" s="1664"/>
      <c r="AA96" s="880"/>
      <c r="AB96" s="880"/>
      <c r="AC96" s="880"/>
      <c r="AD96" s="880"/>
      <c r="AE96" s="880"/>
      <c r="AF96" s="1664"/>
    </row>
    <row r="97" spans="1:32" ht="19.5" customHeight="1" x14ac:dyDescent="0.25">
      <c r="A97" s="1386">
        <v>70</v>
      </c>
      <c r="B97" s="338"/>
      <c r="C97" s="1242" t="str">
        <f t="shared" ca="1" si="4"/>
        <v/>
      </c>
      <c r="D97" s="349"/>
      <c r="E97" s="1243" t="str">
        <f t="shared" ca="1" si="5"/>
        <v/>
      </c>
      <c r="F97" s="340"/>
      <c r="G97" s="341"/>
      <c r="H97" s="350"/>
      <c r="I97" s="342"/>
      <c r="J97" s="343"/>
      <c r="K97" s="926"/>
      <c r="L97" s="348"/>
      <c r="M97" s="338"/>
      <c r="N97" s="338"/>
      <c r="O97" s="338"/>
      <c r="P97" s="339"/>
      <c r="Q97" s="347"/>
      <c r="R97" s="2499" t="str">
        <f t="shared" ca="1" si="6"/>
        <v/>
      </c>
      <c r="S97" s="1663"/>
      <c r="T97" s="2400" t="str">
        <f>IF(F97="","","Altele!AI"&amp;VLOOKUP(E97,Altele!X$5:AB$46,4,FALSE)&amp;":AI"&amp;VLOOKUP(E97,Altele!X$5:AB$46,5,FALSE))</f>
        <v/>
      </c>
      <c r="U97" s="2400" t="str">
        <f>IF(F97="","","Altele!AF"&amp;VLOOKUP(E97,Altele!X$5:AB$46,4,FALSE)&amp;":AF"&amp;VLOOKUP(E97,Altele!X$5:AB$46,5,FALSE))</f>
        <v/>
      </c>
      <c r="V97" s="2400" t="str">
        <f>IF(F97="","","Altele!AE"&amp;VLOOKUP(E97,Altele!X$5:AB$46,4,FALSE)&amp;":AE"&amp;VLOOKUP(E97,Altele!X$5:AB$46,5,FALSE))</f>
        <v/>
      </c>
      <c r="W97" s="1663"/>
      <c r="Y97" s="1664"/>
      <c r="AA97" s="880"/>
      <c r="AB97" s="880"/>
      <c r="AC97" s="880"/>
      <c r="AD97" s="880"/>
      <c r="AE97" s="880"/>
      <c r="AF97" s="1664"/>
    </row>
    <row r="98" spans="1:32" ht="19.5" customHeight="1" x14ac:dyDescent="0.25">
      <c r="A98" s="1386">
        <v>71</v>
      </c>
      <c r="B98" s="338"/>
      <c r="C98" s="1242" t="str">
        <f t="shared" ca="1" si="4"/>
        <v/>
      </c>
      <c r="D98" s="349"/>
      <c r="E98" s="1243" t="str">
        <f t="shared" ca="1" si="5"/>
        <v/>
      </c>
      <c r="F98" s="340"/>
      <c r="G98" s="341"/>
      <c r="H98" s="350"/>
      <c r="I98" s="342"/>
      <c r="J98" s="343"/>
      <c r="K98" s="926"/>
      <c r="L98" s="348"/>
      <c r="M98" s="338"/>
      <c r="N98" s="338"/>
      <c r="O98" s="338"/>
      <c r="P98" s="339"/>
      <c r="Q98" s="347"/>
      <c r="R98" s="2499" t="str">
        <f t="shared" ca="1" si="6"/>
        <v/>
      </c>
      <c r="S98" s="1663"/>
      <c r="T98" s="2400" t="str">
        <f>IF(F98="","","Altele!AI"&amp;VLOOKUP(E98,Altele!X$5:AB$46,4,FALSE)&amp;":AI"&amp;VLOOKUP(E98,Altele!X$5:AB$46,5,FALSE))</f>
        <v/>
      </c>
      <c r="U98" s="2400" t="str">
        <f>IF(F98="","","Altele!AF"&amp;VLOOKUP(E98,Altele!X$5:AB$46,4,FALSE)&amp;":AF"&amp;VLOOKUP(E98,Altele!X$5:AB$46,5,FALSE))</f>
        <v/>
      </c>
      <c r="V98" s="2400" t="str">
        <f>IF(F98="","","Altele!AE"&amp;VLOOKUP(E98,Altele!X$5:AB$46,4,FALSE)&amp;":AE"&amp;VLOOKUP(E98,Altele!X$5:AB$46,5,FALSE))</f>
        <v/>
      </c>
      <c r="W98" s="1663"/>
      <c r="Y98" s="1664"/>
      <c r="AA98" s="880"/>
      <c r="AB98" s="880"/>
      <c r="AC98" s="880"/>
      <c r="AD98" s="880"/>
      <c r="AE98" s="880"/>
      <c r="AF98" s="1664"/>
    </row>
    <row r="99" spans="1:32" ht="19.5" customHeight="1" x14ac:dyDescent="0.25">
      <c r="A99" s="1386">
        <v>72</v>
      </c>
      <c r="B99" s="338"/>
      <c r="C99" s="1242" t="str">
        <f t="shared" ca="1" si="4"/>
        <v/>
      </c>
      <c r="D99" s="349"/>
      <c r="E99" s="1243" t="str">
        <f t="shared" ca="1" si="5"/>
        <v/>
      </c>
      <c r="F99" s="340"/>
      <c r="G99" s="341"/>
      <c r="H99" s="350"/>
      <c r="I99" s="342"/>
      <c r="J99" s="343"/>
      <c r="K99" s="926"/>
      <c r="L99" s="348"/>
      <c r="M99" s="338"/>
      <c r="N99" s="338"/>
      <c r="O99" s="338"/>
      <c r="P99" s="339"/>
      <c r="Q99" s="347"/>
      <c r="R99" s="2499" t="str">
        <f t="shared" ca="1" si="6"/>
        <v/>
      </c>
      <c r="S99" s="1663"/>
      <c r="T99" s="2400" t="str">
        <f>IF(F99="","","Altele!AI"&amp;VLOOKUP(E99,Altele!X$5:AB$46,4,FALSE)&amp;":AI"&amp;VLOOKUP(E99,Altele!X$5:AB$46,5,FALSE))</f>
        <v/>
      </c>
      <c r="U99" s="2400" t="str">
        <f>IF(F99="","","Altele!AF"&amp;VLOOKUP(E99,Altele!X$5:AB$46,4,FALSE)&amp;":AF"&amp;VLOOKUP(E99,Altele!X$5:AB$46,5,FALSE))</f>
        <v/>
      </c>
      <c r="V99" s="2400" t="str">
        <f>IF(F99="","","Altele!AE"&amp;VLOOKUP(E99,Altele!X$5:AB$46,4,FALSE)&amp;":AE"&amp;VLOOKUP(E99,Altele!X$5:AB$46,5,FALSE))</f>
        <v/>
      </c>
      <c r="W99" s="1663"/>
      <c r="Y99" s="1664"/>
      <c r="AA99" s="880"/>
      <c r="AB99" s="880"/>
      <c r="AC99" s="880"/>
      <c r="AD99" s="880"/>
      <c r="AE99" s="880"/>
      <c r="AF99" s="1664"/>
    </row>
    <row r="100" spans="1:32" ht="19.5" customHeight="1" x14ac:dyDescent="0.25">
      <c r="A100" s="1386">
        <v>73</v>
      </c>
      <c r="B100" s="338"/>
      <c r="C100" s="1242" t="str">
        <f t="shared" ca="1" si="4"/>
        <v/>
      </c>
      <c r="D100" s="349"/>
      <c r="E100" s="1243" t="str">
        <f t="shared" ca="1" si="5"/>
        <v/>
      </c>
      <c r="F100" s="340"/>
      <c r="G100" s="341"/>
      <c r="H100" s="350"/>
      <c r="I100" s="342"/>
      <c r="J100" s="343"/>
      <c r="K100" s="926"/>
      <c r="L100" s="348"/>
      <c r="M100" s="338"/>
      <c r="N100" s="338"/>
      <c r="O100" s="338"/>
      <c r="P100" s="339"/>
      <c r="Q100" s="347"/>
      <c r="R100" s="2499" t="str">
        <f t="shared" ca="1" si="6"/>
        <v/>
      </c>
      <c r="S100" s="1663"/>
      <c r="T100" s="2400" t="str">
        <f>IF(F100="","","Altele!AI"&amp;VLOOKUP(E100,Altele!X$5:AB$46,4,FALSE)&amp;":AI"&amp;VLOOKUP(E100,Altele!X$5:AB$46,5,FALSE))</f>
        <v/>
      </c>
      <c r="U100" s="2400" t="str">
        <f>IF(F100="","","Altele!AF"&amp;VLOOKUP(E100,Altele!X$5:AB$46,4,FALSE)&amp;":AF"&amp;VLOOKUP(E100,Altele!X$5:AB$46,5,FALSE))</f>
        <v/>
      </c>
      <c r="V100" s="2400" t="str">
        <f>IF(F100="","","Altele!AE"&amp;VLOOKUP(E100,Altele!X$5:AB$46,4,FALSE)&amp;":AE"&amp;VLOOKUP(E100,Altele!X$5:AB$46,5,FALSE))</f>
        <v/>
      </c>
      <c r="W100" s="1663"/>
      <c r="Y100" s="1664"/>
      <c r="AA100" s="880"/>
      <c r="AB100" s="880"/>
      <c r="AC100" s="880"/>
      <c r="AD100" s="880"/>
      <c r="AE100" s="880"/>
      <c r="AF100" s="1664"/>
    </row>
    <row r="101" spans="1:32" ht="19.5" customHeight="1" x14ac:dyDescent="0.25">
      <c r="A101" s="1386">
        <v>74</v>
      </c>
      <c r="B101" s="338"/>
      <c r="C101" s="1242" t="str">
        <f t="shared" ca="1" si="4"/>
        <v/>
      </c>
      <c r="D101" s="349"/>
      <c r="E101" s="1243" t="str">
        <f t="shared" ca="1" si="5"/>
        <v/>
      </c>
      <c r="F101" s="340"/>
      <c r="G101" s="341"/>
      <c r="H101" s="350"/>
      <c r="I101" s="342"/>
      <c r="J101" s="343"/>
      <c r="K101" s="926"/>
      <c r="L101" s="348"/>
      <c r="M101" s="338"/>
      <c r="N101" s="338"/>
      <c r="O101" s="338"/>
      <c r="P101" s="339"/>
      <c r="Q101" s="347"/>
      <c r="R101" s="2499" t="str">
        <f t="shared" ca="1" si="6"/>
        <v/>
      </c>
      <c r="S101" s="1663"/>
      <c r="T101" s="2400" t="str">
        <f>IF(F101="","","Altele!AI"&amp;VLOOKUP(E101,Altele!X$5:AB$46,4,FALSE)&amp;":AI"&amp;VLOOKUP(E101,Altele!X$5:AB$46,5,FALSE))</f>
        <v/>
      </c>
      <c r="U101" s="2400" t="str">
        <f>IF(F101="","","Altele!AF"&amp;VLOOKUP(E101,Altele!X$5:AB$46,4,FALSE)&amp;":AF"&amp;VLOOKUP(E101,Altele!X$5:AB$46,5,FALSE))</f>
        <v/>
      </c>
      <c r="V101" s="2400" t="str">
        <f>IF(F101="","","Altele!AE"&amp;VLOOKUP(E101,Altele!X$5:AB$46,4,FALSE)&amp;":AE"&amp;VLOOKUP(E101,Altele!X$5:AB$46,5,FALSE))</f>
        <v/>
      </c>
      <c r="W101" s="1663"/>
      <c r="Y101" s="1664"/>
      <c r="AA101" s="880"/>
      <c r="AB101" s="880"/>
      <c r="AC101" s="880"/>
      <c r="AD101" s="880"/>
      <c r="AE101" s="880"/>
      <c r="AF101" s="1664"/>
    </row>
    <row r="102" spans="1:32" ht="19.5" customHeight="1" x14ac:dyDescent="0.25">
      <c r="A102" s="1386">
        <v>75</v>
      </c>
      <c r="B102" s="338"/>
      <c r="C102" s="1242" t="str">
        <f t="shared" ca="1" si="4"/>
        <v/>
      </c>
      <c r="D102" s="349"/>
      <c r="E102" s="1243" t="str">
        <f t="shared" ca="1" si="5"/>
        <v/>
      </c>
      <c r="F102" s="340"/>
      <c r="G102" s="341"/>
      <c r="H102" s="350"/>
      <c r="I102" s="342"/>
      <c r="J102" s="343"/>
      <c r="K102" s="926"/>
      <c r="L102" s="348"/>
      <c r="M102" s="338"/>
      <c r="N102" s="338"/>
      <c r="O102" s="338"/>
      <c r="P102" s="339"/>
      <c r="Q102" s="347"/>
      <c r="R102" s="2499" t="str">
        <f t="shared" ca="1" si="6"/>
        <v/>
      </c>
      <c r="S102" s="1663"/>
      <c r="T102" s="2400" t="str">
        <f>IF(F102="","","Altele!AI"&amp;VLOOKUP(E102,Altele!X$5:AB$46,4,FALSE)&amp;":AI"&amp;VLOOKUP(E102,Altele!X$5:AB$46,5,FALSE))</f>
        <v/>
      </c>
      <c r="U102" s="2400" t="str">
        <f>IF(F102="","","Altele!AF"&amp;VLOOKUP(E102,Altele!X$5:AB$46,4,FALSE)&amp;":AF"&amp;VLOOKUP(E102,Altele!X$5:AB$46,5,FALSE))</f>
        <v/>
      </c>
      <c r="V102" s="2400" t="str">
        <f>IF(F102="","","Altele!AE"&amp;VLOOKUP(E102,Altele!X$5:AB$46,4,FALSE)&amp;":AE"&amp;VLOOKUP(E102,Altele!X$5:AB$46,5,FALSE))</f>
        <v/>
      </c>
      <c r="W102" s="1663"/>
      <c r="Y102" s="1664"/>
      <c r="AA102" s="880"/>
      <c r="AB102" s="880"/>
      <c r="AC102" s="880"/>
      <c r="AD102" s="880"/>
      <c r="AE102" s="880"/>
      <c r="AF102" s="1664"/>
    </row>
    <row r="103" spans="1:32" ht="19.5" customHeight="1" x14ac:dyDescent="0.25">
      <c r="A103" s="1386">
        <v>76</v>
      </c>
      <c r="B103" s="338"/>
      <c r="C103" s="1242" t="str">
        <f t="shared" ca="1" si="4"/>
        <v/>
      </c>
      <c r="D103" s="349"/>
      <c r="E103" s="1243" t="str">
        <f t="shared" ca="1" si="5"/>
        <v/>
      </c>
      <c r="F103" s="340"/>
      <c r="G103" s="341"/>
      <c r="H103" s="350"/>
      <c r="I103" s="342"/>
      <c r="J103" s="343"/>
      <c r="K103" s="926"/>
      <c r="L103" s="348"/>
      <c r="M103" s="338"/>
      <c r="N103" s="338"/>
      <c r="O103" s="338"/>
      <c r="P103" s="339"/>
      <c r="Q103" s="347"/>
      <c r="R103" s="2499" t="str">
        <f t="shared" ca="1" si="6"/>
        <v/>
      </c>
      <c r="S103" s="1663"/>
      <c r="T103" s="2400" t="str">
        <f>IF(F103="","","Altele!AI"&amp;VLOOKUP(E103,Altele!X$5:AB$46,4,FALSE)&amp;":AI"&amp;VLOOKUP(E103,Altele!X$5:AB$46,5,FALSE))</f>
        <v/>
      </c>
      <c r="U103" s="2400" t="str">
        <f>IF(F103="","","Altele!AF"&amp;VLOOKUP(E103,Altele!X$5:AB$46,4,FALSE)&amp;":AF"&amp;VLOOKUP(E103,Altele!X$5:AB$46,5,FALSE))</f>
        <v/>
      </c>
      <c r="V103" s="2400" t="str">
        <f>IF(F103="","","Altele!AE"&amp;VLOOKUP(E103,Altele!X$5:AB$46,4,FALSE)&amp;":AE"&amp;VLOOKUP(E103,Altele!X$5:AB$46,5,FALSE))</f>
        <v/>
      </c>
      <c r="W103" s="1663"/>
      <c r="Y103" s="1664"/>
      <c r="AA103" s="880"/>
      <c r="AB103" s="880"/>
      <c r="AC103" s="880"/>
      <c r="AD103" s="880"/>
      <c r="AE103" s="880"/>
      <c r="AF103" s="1664"/>
    </row>
    <row r="104" spans="1:32" ht="19.5" customHeight="1" x14ac:dyDescent="0.25">
      <c r="A104" s="1386">
        <v>77</v>
      </c>
      <c r="B104" s="338"/>
      <c r="C104" s="1242" t="str">
        <f t="shared" ca="1" si="4"/>
        <v/>
      </c>
      <c r="D104" s="349"/>
      <c r="E104" s="1243" t="str">
        <f t="shared" ca="1" si="5"/>
        <v/>
      </c>
      <c r="F104" s="340"/>
      <c r="G104" s="341"/>
      <c r="H104" s="350"/>
      <c r="I104" s="342"/>
      <c r="J104" s="343"/>
      <c r="K104" s="926"/>
      <c r="L104" s="348"/>
      <c r="M104" s="338"/>
      <c r="N104" s="338"/>
      <c r="O104" s="338"/>
      <c r="P104" s="339"/>
      <c r="Q104" s="347"/>
      <c r="R104" s="2499" t="str">
        <f t="shared" ca="1" si="6"/>
        <v/>
      </c>
      <c r="S104" s="1663"/>
      <c r="T104" s="2400" t="str">
        <f>IF(F104="","","Altele!AI"&amp;VLOOKUP(E104,Altele!X$5:AB$46,4,FALSE)&amp;":AI"&amp;VLOOKUP(E104,Altele!X$5:AB$46,5,FALSE))</f>
        <v/>
      </c>
      <c r="U104" s="2400" t="str">
        <f>IF(F104="","","Altele!AF"&amp;VLOOKUP(E104,Altele!X$5:AB$46,4,FALSE)&amp;":AF"&amp;VLOOKUP(E104,Altele!X$5:AB$46,5,FALSE))</f>
        <v/>
      </c>
      <c r="V104" s="2400" t="str">
        <f>IF(F104="","","Altele!AE"&amp;VLOOKUP(E104,Altele!X$5:AB$46,4,FALSE)&amp;":AE"&amp;VLOOKUP(E104,Altele!X$5:AB$46,5,FALSE))</f>
        <v/>
      </c>
      <c r="W104" s="1663"/>
      <c r="Y104" s="1664"/>
      <c r="AA104" s="880"/>
      <c r="AB104" s="880"/>
      <c r="AC104" s="880"/>
      <c r="AD104" s="880"/>
      <c r="AE104" s="880"/>
      <c r="AF104" s="1664"/>
    </row>
    <row r="105" spans="1:32" ht="19.5" customHeight="1" x14ac:dyDescent="0.25">
      <c r="A105" s="1386">
        <v>78</v>
      </c>
      <c r="B105" s="338"/>
      <c r="C105" s="1242" t="str">
        <f t="shared" ca="1" si="4"/>
        <v/>
      </c>
      <c r="D105" s="349"/>
      <c r="E105" s="1243" t="str">
        <f t="shared" ca="1" si="5"/>
        <v/>
      </c>
      <c r="F105" s="340"/>
      <c r="G105" s="341"/>
      <c r="H105" s="350"/>
      <c r="I105" s="342"/>
      <c r="J105" s="343"/>
      <c r="K105" s="926"/>
      <c r="L105" s="348"/>
      <c r="M105" s="338"/>
      <c r="N105" s="338"/>
      <c r="O105" s="338"/>
      <c r="P105" s="339"/>
      <c r="Q105" s="347"/>
      <c r="R105" s="2499" t="str">
        <f t="shared" ca="1" si="6"/>
        <v/>
      </c>
      <c r="S105" s="1663"/>
      <c r="T105" s="2400" t="str">
        <f>IF(F105="","","Altele!AI"&amp;VLOOKUP(E105,Altele!X$5:AB$46,4,FALSE)&amp;":AI"&amp;VLOOKUP(E105,Altele!X$5:AB$46,5,FALSE))</f>
        <v/>
      </c>
      <c r="U105" s="2400" t="str">
        <f>IF(F105="","","Altele!AF"&amp;VLOOKUP(E105,Altele!X$5:AB$46,4,FALSE)&amp;":AF"&amp;VLOOKUP(E105,Altele!X$5:AB$46,5,FALSE))</f>
        <v/>
      </c>
      <c r="V105" s="2400" t="str">
        <f>IF(F105="","","Altele!AE"&amp;VLOOKUP(E105,Altele!X$5:AB$46,4,FALSE)&amp;":AE"&amp;VLOOKUP(E105,Altele!X$5:AB$46,5,FALSE))</f>
        <v/>
      </c>
      <c r="W105" s="1663"/>
      <c r="Y105" s="1664"/>
      <c r="AA105" s="880"/>
      <c r="AB105" s="880"/>
      <c r="AC105" s="880"/>
      <c r="AD105" s="880"/>
      <c r="AE105" s="880"/>
      <c r="AF105" s="1664"/>
    </row>
    <row r="106" spans="1:32" ht="19.5" customHeight="1" x14ac:dyDescent="0.25">
      <c r="A106" s="1386">
        <v>79</v>
      </c>
      <c r="B106" s="338"/>
      <c r="C106" s="1242" t="str">
        <f t="shared" ca="1" si="4"/>
        <v/>
      </c>
      <c r="D106" s="349"/>
      <c r="E106" s="1243" t="str">
        <f t="shared" ca="1" si="5"/>
        <v/>
      </c>
      <c r="F106" s="340"/>
      <c r="G106" s="341"/>
      <c r="H106" s="350"/>
      <c r="I106" s="342"/>
      <c r="J106" s="343"/>
      <c r="K106" s="926"/>
      <c r="L106" s="348"/>
      <c r="M106" s="338"/>
      <c r="N106" s="338"/>
      <c r="O106" s="338"/>
      <c r="P106" s="339"/>
      <c r="Q106" s="347"/>
      <c r="R106" s="2499" t="str">
        <f t="shared" ca="1" si="6"/>
        <v/>
      </c>
      <c r="S106" s="1663"/>
      <c r="T106" s="2400" t="str">
        <f>IF(F106="","","Altele!AI"&amp;VLOOKUP(E106,Altele!X$5:AB$46,4,FALSE)&amp;":AI"&amp;VLOOKUP(E106,Altele!X$5:AB$46,5,FALSE))</f>
        <v/>
      </c>
      <c r="U106" s="2400" t="str">
        <f>IF(F106="","","Altele!AF"&amp;VLOOKUP(E106,Altele!X$5:AB$46,4,FALSE)&amp;":AF"&amp;VLOOKUP(E106,Altele!X$5:AB$46,5,FALSE))</f>
        <v/>
      </c>
      <c r="V106" s="2400" t="str">
        <f>IF(F106="","","Altele!AE"&amp;VLOOKUP(E106,Altele!X$5:AB$46,4,FALSE)&amp;":AE"&amp;VLOOKUP(E106,Altele!X$5:AB$46,5,FALSE))</f>
        <v/>
      </c>
      <c r="W106" s="1663"/>
      <c r="Y106" s="1664"/>
      <c r="AA106" s="880"/>
      <c r="AB106" s="880"/>
      <c r="AC106" s="880"/>
      <c r="AD106" s="880"/>
      <c r="AE106" s="880"/>
      <c r="AF106" s="1664"/>
    </row>
    <row r="107" spans="1:32" ht="19.5" customHeight="1" x14ac:dyDescent="0.25">
      <c r="A107" s="1386">
        <v>80</v>
      </c>
      <c r="B107" s="338"/>
      <c r="C107" s="1242" t="str">
        <f t="shared" ca="1" si="4"/>
        <v/>
      </c>
      <c r="D107" s="349"/>
      <c r="E107" s="1243" t="str">
        <f t="shared" ca="1" si="5"/>
        <v/>
      </c>
      <c r="F107" s="340"/>
      <c r="G107" s="341"/>
      <c r="H107" s="350"/>
      <c r="I107" s="342"/>
      <c r="J107" s="343"/>
      <c r="K107" s="926"/>
      <c r="L107" s="348"/>
      <c r="M107" s="338"/>
      <c r="N107" s="338"/>
      <c r="O107" s="338"/>
      <c r="P107" s="339"/>
      <c r="Q107" s="347"/>
      <c r="R107" s="2499" t="str">
        <f t="shared" ca="1" si="6"/>
        <v/>
      </c>
      <c r="S107" s="1663"/>
      <c r="T107" s="2400" t="str">
        <f>IF(F107="","","Altele!AI"&amp;VLOOKUP(E107,Altele!X$5:AB$46,4,FALSE)&amp;":AI"&amp;VLOOKUP(E107,Altele!X$5:AB$46,5,FALSE))</f>
        <v/>
      </c>
      <c r="U107" s="2400" t="str">
        <f>IF(F107="","","Altele!AF"&amp;VLOOKUP(E107,Altele!X$5:AB$46,4,FALSE)&amp;":AF"&amp;VLOOKUP(E107,Altele!X$5:AB$46,5,FALSE))</f>
        <v/>
      </c>
      <c r="V107" s="2400" t="str">
        <f>IF(F107="","","Altele!AE"&amp;VLOOKUP(E107,Altele!X$5:AB$46,4,FALSE)&amp;":AE"&amp;VLOOKUP(E107,Altele!X$5:AB$46,5,FALSE))</f>
        <v/>
      </c>
      <c r="W107" s="1663"/>
      <c r="Y107" s="1664"/>
      <c r="AA107" s="880"/>
      <c r="AB107" s="880"/>
      <c r="AC107" s="880"/>
      <c r="AD107" s="880"/>
      <c r="AE107" s="880"/>
      <c r="AF107" s="1664"/>
    </row>
    <row r="108" spans="1:32" ht="19.5" customHeight="1" x14ac:dyDescent="0.25">
      <c r="A108" s="1386">
        <v>81</v>
      </c>
      <c r="B108" s="338"/>
      <c r="C108" s="1242" t="str">
        <f t="shared" ca="1" si="4"/>
        <v/>
      </c>
      <c r="D108" s="349"/>
      <c r="E108" s="1243" t="str">
        <f t="shared" ca="1" si="5"/>
        <v/>
      </c>
      <c r="F108" s="340"/>
      <c r="G108" s="341"/>
      <c r="H108" s="350"/>
      <c r="I108" s="342"/>
      <c r="J108" s="343"/>
      <c r="K108" s="926"/>
      <c r="L108" s="348"/>
      <c r="M108" s="338"/>
      <c r="N108" s="338"/>
      <c r="O108" s="338"/>
      <c r="P108" s="339"/>
      <c r="Q108" s="347"/>
      <c r="R108" s="2499" t="str">
        <f t="shared" ca="1" si="6"/>
        <v/>
      </c>
      <c r="S108" s="1663"/>
      <c r="T108" s="2400" t="str">
        <f>IF(F108="","","Altele!AI"&amp;VLOOKUP(E108,Altele!X$5:AB$46,4,FALSE)&amp;":AI"&amp;VLOOKUP(E108,Altele!X$5:AB$46,5,FALSE))</f>
        <v/>
      </c>
      <c r="U108" s="2400" t="str">
        <f>IF(F108="","","Altele!AF"&amp;VLOOKUP(E108,Altele!X$5:AB$46,4,FALSE)&amp;":AF"&amp;VLOOKUP(E108,Altele!X$5:AB$46,5,FALSE))</f>
        <v/>
      </c>
      <c r="V108" s="2400" t="str">
        <f>IF(F108="","","Altele!AE"&amp;VLOOKUP(E108,Altele!X$5:AB$46,4,FALSE)&amp;":AE"&amp;VLOOKUP(E108,Altele!X$5:AB$46,5,FALSE))</f>
        <v/>
      </c>
      <c r="W108" s="1663"/>
      <c r="Y108" s="1664"/>
      <c r="AA108" s="880"/>
      <c r="AB108" s="880"/>
      <c r="AC108" s="880"/>
      <c r="AD108" s="880"/>
      <c r="AE108" s="880"/>
      <c r="AF108" s="1664"/>
    </row>
    <row r="109" spans="1:32" ht="19.5" customHeight="1" x14ac:dyDescent="0.25">
      <c r="A109" s="1386">
        <v>82</v>
      </c>
      <c r="B109" s="338"/>
      <c r="C109" s="1242" t="str">
        <f t="shared" ca="1" si="4"/>
        <v/>
      </c>
      <c r="D109" s="349"/>
      <c r="E109" s="1243" t="str">
        <f t="shared" ca="1" si="5"/>
        <v/>
      </c>
      <c r="F109" s="340"/>
      <c r="G109" s="341"/>
      <c r="H109" s="350"/>
      <c r="I109" s="342"/>
      <c r="J109" s="343"/>
      <c r="K109" s="926"/>
      <c r="L109" s="348"/>
      <c r="M109" s="338"/>
      <c r="N109" s="338"/>
      <c r="O109" s="338"/>
      <c r="P109" s="339"/>
      <c r="Q109" s="347"/>
      <c r="R109" s="2499" t="str">
        <f t="shared" ca="1" si="6"/>
        <v/>
      </c>
      <c r="S109" s="1663"/>
      <c r="T109" s="2400" t="str">
        <f>IF(F109="","","Altele!AI"&amp;VLOOKUP(E109,Altele!X$5:AB$46,4,FALSE)&amp;":AI"&amp;VLOOKUP(E109,Altele!X$5:AB$46,5,FALSE))</f>
        <v/>
      </c>
      <c r="U109" s="2400" t="str">
        <f>IF(F109="","","Altele!AF"&amp;VLOOKUP(E109,Altele!X$5:AB$46,4,FALSE)&amp;":AF"&amp;VLOOKUP(E109,Altele!X$5:AB$46,5,FALSE))</f>
        <v/>
      </c>
      <c r="V109" s="2400" t="str">
        <f>IF(F109="","","Altele!AE"&amp;VLOOKUP(E109,Altele!X$5:AB$46,4,FALSE)&amp;":AE"&amp;VLOOKUP(E109,Altele!X$5:AB$46,5,FALSE))</f>
        <v/>
      </c>
      <c r="W109" s="1663"/>
      <c r="Y109" s="1664"/>
      <c r="AA109" s="880"/>
      <c r="AB109" s="880"/>
      <c r="AC109" s="880"/>
      <c r="AD109" s="880"/>
      <c r="AE109" s="880"/>
      <c r="AF109" s="1664"/>
    </row>
    <row r="110" spans="1:32" ht="19.5" customHeight="1" x14ac:dyDescent="0.25">
      <c r="A110" s="1386">
        <v>83</v>
      </c>
      <c r="B110" s="338"/>
      <c r="C110" s="1242" t="str">
        <f t="shared" ca="1" si="4"/>
        <v/>
      </c>
      <c r="D110" s="349"/>
      <c r="E110" s="1243" t="str">
        <f t="shared" ca="1" si="5"/>
        <v/>
      </c>
      <c r="F110" s="340"/>
      <c r="G110" s="341"/>
      <c r="H110" s="350"/>
      <c r="I110" s="342"/>
      <c r="J110" s="343"/>
      <c r="K110" s="926"/>
      <c r="L110" s="348"/>
      <c r="M110" s="338"/>
      <c r="N110" s="338"/>
      <c r="O110" s="338"/>
      <c r="P110" s="339"/>
      <c r="Q110" s="347"/>
      <c r="R110" s="2499" t="str">
        <f t="shared" ca="1" si="6"/>
        <v/>
      </c>
      <c r="S110" s="1663"/>
      <c r="T110" s="2400" t="str">
        <f>IF(F110="","","Altele!AI"&amp;VLOOKUP(E110,Altele!X$5:AB$46,4,FALSE)&amp;":AI"&amp;VLOOKUP(E110,Altele!X$5:AB$46,5,FALSE))</f>
        <v/>
      </c>
      <c r="U110" s="2400" t="str">
        <f>IF(F110="","","Altele!AF"&amp;VLOOKUP(E110,Altele!X$5:AB$46,4,FALSE)&amp;":AF"&amp;VLOOKUP(E110,Altele!X$5:AB$46,5,FALSE))</f>
        <v/>
      </c>
      <c r="V110" s="2400" t="str">
        <f>IF(F110="","","Altele!AE"&amp;VLOOKUP(E110,Altele!X$5:AB$46,4,FALSE)&amp;":AE"&amp;VLOOKUP(E110,Altele!X$5:AB$46,5,FALSE))</f>
        <v/>
      </c>
      <c r="W110" s="1663"/>
      <c r="Y110" s="1664"/>
      <c r="AA110" s="880"/>
      <c r="AB110" s="880"/>
      <c r="AC110" s="880"/>
      <c r="AD110" s="880"/>
      <c r="AE110" s="880"/>
      <c r="AF110" s="1664"/>
    </row>
    <row r="111" spans="1:32" ht="19.5" customHeight="1" x14ac:dyDescent="0.25">
      <c r="A111" s="1386">
        <v>84</v>
      </c>
      <c r="B111" s="338"/>
      <c r="C111" s="1242" t="str">
        <f t="shared" ca="1" si="4"/>
        <v/>
      </c>
      <c r="D111" s="349"/>
      <c r="E111" s="1243" t="str">
        <f t="shared" ca="1" si="5"/>
        <v/>
      </c>
      <c r="F111" s="340"/>
      <c r="G111" s="341"/>
      <c r="H111" s="350"/>
      <c r="I111" s="342"/>
      <c r="J111" s="343"/>
      <c r="K111" s="926"/>
      <c r="L111" s="348"/>
      <c r="M111" s="338"/>
      <c r="N111" s="338"/>
      <c r="O111" s="338"/>
      <c r="P111" s="339"/>
      <c r="Q111" s="347"/>
      <c r="R111" s="2499" t="str">
        <f t="shared" ca="1" si="6"/>
        <v/>
      </c>
      <c r="S111" s="1663"/>
      <c r="T111" s="2400" t="str">
        <f>IF(F111="","","Altele!AI"&amp;VLOOKUP(E111,Altele!X$5:AB$46,4,FALSE)&amp;":AI"&amp;VLOOKUP(E111,Altele!X$5:AB$46,5,FALSE))</f>
        <v/>
      </c>
      <c r="U111" s="2400" t="str">
        <f>IF(F111="","","Altele!AF"&amp;VLOOKUP(E111,Altele!X$5:AB$46,4,FALSE)&amp;":AF"&amp;VLOOKUP(E111,Altele!X$5:AB$46,5,FALSE))</f>
        <v/>
      </c>
      <c r="V111" s="2400" t="str">
        <f>IF(F111="","","Altele!AE"&amp;VLOOKUP(E111,Altele!X$5:AB$46,4,FALSE)&amp;":AE"&amp;VLOOKUP(E111,Altele!X$5:AB$46,5,FALSE))</f>
        <v/>
      </c>
      <c r="W111" s="1663"/>
      <c r="Y111" s="1664"/>
      <c r="AA111" s="880"/>
      <c r="AB111" s="880"/>
      <c r="AC111" s="880"/>
      <c r="AD111" s="880"/>
      <c r="AE111" s="880"/>
      <c r="AF111" s="1664"/>
    </row>
    <row r="112" spans="1:32" ht="19.5" customHeight="1" x14ac:dyDescent="0.25">
      <c r="A112" s="1386">
        <v>85</v>
      </c>
      <c r="B112" s="338"/>
      <c r="C112" s="1242" t="str">
        <f t="shared" ca="1" si="4"/>
        <v/>
      </c>
      <c r="D112" s="349"/>
      <c r="E112" s="1243" t="str">
        <f t="shared" ca="1" si="5"/>
        <v/>
      </c>
      <c r="F112" s="340"/>
      <c r="G112" s="341"/>
      <c r="H112" s="350"/>
      <c r="I112" s="342"/>
      <c r="J112" s="343"/>
      <c r="K112" s="926"/>
      <c r="L112" s="348"/>
      <c r="M112" s="338"/>
      <c r="N112" s="338"/>
      <c r="O112" s="338"/>
      <c r="P112" s="339"/>
      <c r="Q112" s="347"/>
      <c r="R112" s="2499" t="str">
        <f t="shared" ca="1" si="6"/>
        <v/>
      </c>
      <c r="S112" s="1663"/>
      <c r="T112" s="2400" t="str">
        <f>IF(F112="","","Altele!AI"&amp;VLOOKUP(E112,Altele!X$5:AB$46,4,FALSE)&amp;":AI"&amp;VLOOKUP(E112,Altele!X$5:AB$46,5,FALSE))</f>
        <v/>
      </c>
      <c r="U112" s="2400" t="str">
        <f>IF(F112="","","Altele!AF"&amp;VLOOKUP(E112,Altele!X$5:AB$46,4,FALSE)&amp;":AF"&amp;VLOOKUP(E112,Altele!X$5:AB$46,5,FALSE))</f>
        <v/>
      </c>
      <c r="V112" s="2400" t="str">
        <f>IF(F112="","","Altele!AE"&amp;VLOOKUP(E112,Altele!X$5:AB$46,4,FALSE)&amp;":AE"&amp;VLOOKUP(E112,Altele!X$5:AB$46,5,FALSE))</f>
        <v/>
      </c>
      <c r="W112" s="1663"/>
      <c r="Y112" s="1664"/>
      <c r="AA112" s="880"/>
      <c r="AB112" s="880"/>
      <c r="AC112" s="880"/>
      <c r="AD112" s="880"/>
      <c r="AE112" s="880"/>
      <c r="AF112" s="1664"/>
    </row>
    <row r="113" spans="1:32" ht="19.5" customHeight="1" x14ac:dyDescent="0.25">
      <c r="A113" s="1386">
        <v>86</v>
      </c>
      <c r="B113" s="338"/>
      <c r="C113" s="1242" t="str">
        <f t="shared" ca="1" si="4"/>
        <v/>
      </c>
      <c r="D113" s="349"/>
      <c r="E113" s="1243" t="str">
        <f t="shared" ca="1" si="5"/>
        <v/>
      </c>
      <c r="F113" s="340"/>
      <c r="G113" s="341"/>
      <c r="H113" s="350"/>
      <c r="I113" s="342"/>
      <c r="J113" s="343"/>
      <c r="K113" s="926"/>
      <c r="L113" s="348"/>
      <c r="M113" s="338"/>
      <c r="N113" s="338"/>
      <c r="O113" s="338"/>
      <c r="P113" s="339"/>
      <c r="Q113" s="347"/>
      <c r="R113" s="2499" t="str">
        <f t="shared" ca="1" si="6"/>
        <v/>
      </c>
      <c r="S113" s="1663"/>
      <c r="T113" s="2400" t="str">
        <f>IF(F113="","","Altele!AI"&amp;VLOOKUP(E113,Altele!X$5:AB$46,4,FALSE)&amp;":AI"&amp;VLOOKUP(E113,Altele!X$5:AB$46,5,FALSE))</f>
        <v/>
      </c>
      <c r="U113" s="2400" t="str">
        <f>IF(F113="","","Altele!AF"&amp;VLOOKUP(E113,Altele!X$5:AB$46,4,FALSE)&amp;":AF"&amp;VLOOKUP(E113,Altele!X$5:AB$46,5,FALSE))</f>
        <v/>
      </c>
      <c r="V113" s="2400" t="str">
        <f>IF(F113="","","Altele!AE"&amp;VLOOKUP(E113,Altele!X$5:AB$46,4,FALSE)&amp;":AE"&amp;VLOOKUP(E113,Altele!X$5:AB$46,5,FALSE))</f>
        <v/>
      </c>
      <c r="W113" s="1663"/>
      <c r="Y113" s="1664"/>
      <c r="AA113" s="880"/>
      <c r="AB113" s="880"/>
      <c r="AC113" s="880"/>
      <c r="AD113" s="880"/>
      <c r="AE113" s="880"/>
      <c r="AF113" s="1664"/>
    </row>
    <row r="114" spans="1:32" ht="19.5" customHeight="1" x14ac:dyDescent="0.25">
      <c r="A114" s="1386">
        <v>87</v>
      </c>
      <c r="B114" s="338"/>
      <c r="C114" s="1242" t="str">
        <f t="shared" ca="1" si="4"/>
        <v/>
      </c>
      <c r="D114" s="349"/>
      <c r="E114" s="1243" t="str">
        <f t="shared" ca="1" si="5"/>
        <v/>
      </c>
      <c r="F114" s="340"/>
      <c r="G114" s="341"/>
      <c r="H114" s="350"/>
      <c r="I114" s="342"/>
      <c r="J114" s="343"/>
      <c r="K114" s="926"/>
      <c r="L114" s="348"/>
      <c r="M114" s="338"/>
      <c r="N114" s="338"/>
      <c r="O114" s="338"/>
      <c r="P114" s="339"/>
      <c r="Q114" s="347"/>
      <c r="R114" s="2499" t="str">
        <f t="shared" ca="1" si="6"/>
        <v/>
      </c>
      <c r="S114" s="1663"/>
      <c r="T114" s="2400" t="str">
        <f>IF(F114="","","Altele!AI"&amp;VLOOKUP(E114,Altele!X$5:AB$46,4,FALSE)&amp;":AI"&amp;VLOOKUP(E114,Altele!X$5:AB$46,5,FALSE))</f>
        <v/>
      </c>
      <c r="U114" s="2400" t="str">
        <f>IF(F114="","","Altele!AF"&amp;VLOOKUP(E114,Altele!X$5:AB$46,4,FALSE)&amp;":AF"&amp;VLOOKUP(E114,Altele!X$5:AB$46,5,FALSE))</f>
        <v/>
      </c>
      <c r="V114" s="2400" t="str">
        <f>IF(F114="","","Altele!AE"&amp;VLOOKUP(E114,Altele!X$5:AB$46,4,FALSE)&amp;":AE"&amp;VLOOKUP(E114,Altele!X$5:AB$46,5,FALSE))</f>
        <v/>
      </c>
      <c r="W114" s="1663"/>
      <c r="Y114" s="1664"/>
      <c r="AA114" s="880"/>
      <c r="AB114" s="880"/>
      <c r="AC114" s="880"/>
      <c r="AD114" s="880"/>
      <c r="AE114" s="880"/>
      <c r="AF114" s="1664"/>
    </row>
    <row r="115" spans="1:32" ht="19.5" customHeight="1" x14ac:dyDescent="0.25">
      <c r="A115" s="1386">
        <v>88</v>
      </c>
      <c r="B115" s="338"/>
      <c r="C115" s="1242" t="str">
        <f t="shared" ca="1" si="4"/>
        <v/>
      </c>
      <c r="D115" s="349"/>
      <c r="E115" s="1243" t="str">
        <f t="shared" ca="1" si="5"/>
        <v/>
      </c>
      <c r="F115" s="340"/>
      <c r="G115" s="341"/>
      <c r="H115" s="350"/>
      <c r="I115" s="342"/>
      <c r="J115" s="343"/>
      <c r="K115" s="926"/>
      <c r="L115" s="348"/>
      <c r="M115" s="338"/>
      <c r="N115" s="338"/>
      <c r="O115" s="338"/>
      <c r="P115" s="339"/>
      <c r="Q115" s="347"/>
      <c r="R115" s="2499" t="str">
        <f t="shared" ca="1" si="6"/>
        <v/>
      </c>
      <c r="S115" s="1663"/>
      <c r="T115" s="2400" t="str">
        <f>IF(F115="","","Altele!AI"&amp;VLOOKUP(E115,Altele!X$5:AB$46,4,FALSE)&amp;":AI"&amp;VLOOKUP(E115,Altele!X$5:AB$46,5,FALSE))</f>
        <v/>
      </c>
      <c r="U115" s="2400" t="str">
        <f>IF(F115="","","Altele!AF"&amp;VLOOKUP(E115,Altele!X$5:AB$46,4,FALSE)&amp;":AF"&amp;VLOOKUP(E115,Altele!X$5:AB$46,5,FALSE))</f>
        <v/>
      </c>
      <c r="V115" s="2400" t="str">
        <f>IF(F115="","","Altele!AE"&amp;VLOOKUP(E115,Altele!X$5:AB$46,4,FALSE)&amp;":AE"&amp;VLOOKUP(E115,Altele!X$5:AB$46,5,FALSE))</f>
        <v/>
      </c>
      <c r="W115" s="1663"/>
      <c r="Y115" s="1664"/>
      <c r="AA115" s="880"/>
      <c r="AB115" s="880"/>
      <c r="AC115" s="880"/>
      <c r="AD115" s="880"/>
      <c r="AE115" s="880"/>
      <c r="AF115" s="1664"/>
    </row>
    <row r="116" spans="1:32" ht="19.5" customHeight="1" x14ac:dyDescent="0.25">
      <c r="A116" s="1386">
        <v>89</v>
      </c>
      <c r="B116" s="338"/>
      <c r="C116" s="1242" t="str">
        <f t="shared" ca="1" si="4"/>
        <v/>
      </c>
      <c r="D116" s="349"/>
      <c r="E116" s="1243" t="str">
        <f t="shared" ca="1" si="5"/>
        <v/>
      </c>
      <c r="F116" s="340"/>
      <c r="G116" s="341"/>
      <c r="H116" s="350"/>
      <c r="I116" s="342"/>
      <c r="J116" s="343"/>
      <c r="K116" s="926"/>
      <c r="L116" s="348"/>
      <c r="M116" s="338"/>
      <c r="N116" s="338"/>
      <c r="O116" s="338"/>
      <c r="P116" s="339"/>
      <c r="Q116" s="347"/>
      <c r="R116" s="2499" t="str">
        <f t="shared" ca="1" si="6"/>
        <v/>
      </c>
      <c r="S116" s="1663"/>
      <c r="T116" s="2400" t="str">
        <f>IF(F116="","","Altele!AI"&amp;VLOOKUP(E116,Altele!X$5:AB$46,4,FALSE)&amp;":AI"&amp;VLOOKUP(E116,Altele!X$5:AB$46,5,FALSE))</f>
        <v/>
      </c>
      <c r="U116" s="2400" t="str">
        <f>IF(F116="","","Altele!AF"&amp;VLOOKUP(E116,Altele!X$5:AB$46,4,FALSE)&amp;":AF"&amp;VLOOKUP(E116,Altele!X$5:AB$46,5,FALSE))</f>
        <v/>
      </c>
      <c r="V116" s="2400" t="str">
        <f>IF(F116="","","Altele!AE"&amp;VLOOKUP(E116,Altele!X$5:AB$46,4,FALSE)&amp;":AE"&amp;VLOOKUP(E116,Altele!X$5:AB$46,5,FALSE))</f>
        <v/>
      </c>
      <c r="W116" s="1663"/>
      <c r="Y116" s="1664"/>
      <c r="AA116" s="880"/>
      <c r="AB116" s="880"/>
      <c r="AC116" s="880"/>
      <c r="AD116" s="880"/>
      <c r="AE116" s="880"/>
      <c r="AF116" s="1664"/>
    </row>
    <row r="117" spans="1:32" ht="19.5" customHeight="1" x14ac:dyDescent="0.25">
      <c r="A117" s="1386">
        <v>90</v>
      </c>
      <c r="B117" s="338"/>
      <c r="C117" s="1242" t="str">
        <f t="shared" ca="1" si="4"/>
        <v/>
      </c>
      <c r="D117" s="349"/>
      <c r="E117" s="1243" t="str">
        <f t="shared" ca="1" si="5"/>
        <v/>
      </c>
      <c r="F117" s="340"/>
      <c r="G117" s="341"/>
      <c r="H117" s="350"/>
      <c r="I117" s="342"/>
      <c r="J117" s="343"/>
      <c r="K117" s="926"/>
      <c r="L117" s="348"/>
      <c r="M117" s="338"/>
      <c r="N117" s="338"/>
      <c r="O117" s="338"/>
      <c r="P117" s="339"/>
      <c r="Q117" s="347"/>
      <c r="R117" s="2499" t="str">
        <f t="shared" ca="1" si="6"/>
        <v/>
      </c>
      <c r="S117" s="1663"/>
      <c r="T117" s="2400" t="str">
        <f>IF(F117="","","Altele!AI"&amp;VLOOKUP(E117,Altele!X$5:AB$46,4,FALSE)&amp;":AI"&amp;VLOOKUP(E117,Altele!X$5:AB$46,5,FALSE))</f>
        <v/>
      </c>
      <c r="U117" s="2400" t="str">
        <f>IF(F117="","","Altele!AF"&amp;VLOOKUP(E117,Altele!X$5:AB$46,4,FALSE)&amp;":AF"&amp;VLOOKUP(E117,Altele!X$5:AB$46,5,FALSE))</f>
        <v/>
      </c>
      <c r="V117" s="2400" t="str">
        <f>IF(F117="","","Altele!AE"&amp;VLOOKUP(E117,Altele!X$5:AB$46,4,FALSE)&amp;":AE"&amp;VLOOKUP(E117,Altele!X$5:AB$46,5,FALSE))</f>
        <v/>
      </c>
      <c r="W117" s="1663"/>
      <c r="Y117" s="1664"/>
      <c r="AA117" s="880"/>
      <c r="AB117" s="880"/>
      <c r="AC117" s="880"/>
      <c r="AD117" s="880"/>
      <c r="AE117" s="880"/>
      <c r="AF117" s="1664"/>
    </row>
    <row r="118" spans="1:32" ht="19.5" customHeight="1" x14ac:dyDescent="0.25">
      <c r="A118" s="1386">
        <v>91</v>
      </c>
      <c r="B118" s="338"/>
      <c r="C118" s="1242" t="str">
        <f t="shared" ca="1" si="4"/>
        <v/>
      </c>
      <c r="D118" s="349"/>
      <c r="E118" s="1243" t="str">
        <f t="shared" ca="1" si="5"/>
        <v/>
      </c>
      <c r="F118" s="340"/>
      <c r="G118" s="341"/>
      <c r="H118" s="350"/>
      <c r="I118" s="342"/>
      <c r="J118" s="343"/>
      <c r="K118" s="926"/>
      <c r="L118" s="348"/>
      <c r="M118" s="338"/>
      <c r="N118" s="338"/>
      <c r="O118" s="338"/>
      <c r="P118" s="339"/>
      <c r="Q118" s="347"/>
      <c r="R118" s="2499" t="str">
        <f t="shared" ca="1" si="6"/>
        <v/>
      </c>
      <c r="S118" s="1663"/>
      <c r="T118" s="2400" t="str">
        <f>IF(F118="","","Altele!AI"&amp;VLOOKUP(E118,Altele!X$5:AB$46,4,FALSE)&amp;":AI"&amp;VLOOKUP(E118,Altele!X$5:AB$46,5,FALSE))</f>
        <v/>
      </c>
      <c r="U118" s="2400" t="str">
        <f>IF(F118="","","Altele!AF"&amp;VLOOKUP(E118,Altele!X$5:AB$46,4,FALSE)&amp;":AF"&amp;VLOOKUP(E118,Altele!X$5:AB$46,5,FALSE))</f>
        <v/>
      </c>
      <c r="V118" s="2400" t="str">
        <f>IF(F118="","","Altele!AE"&amp;VLOOKUP(E118,Altele!X$5:AB$46,4,FALSE)&amp;":AE"&amp;VLOOKUP(E118,Altele!X$5:AB$46,5,FALSE))</f>
        <v/>
      </c>
      <c r="W118" s="1663"/>
      <c r="Y118" s="1664"/>
      <c r="AA118" s="880"/>
      <c r="AB118" s="880"/>
      <c r="AC118" s="880"/>
      <c r="AD118" s="880"/>
      <c r="AE118" s="880"/>
      <c r="AF118" s="1664"/>
    </row>
    <row r="119" spans="1:32" ht="19.5" customHeight="1" x14ac:dyDescent="0.25">
      <c r="A119" s="1386">
        <v>92</v>
      </c>
      <c r="B119" s="338"/>
      <c r="C119" s="1242" t="str">
        <f t="shared" ca="1" si="4"/>
        <v/>
      </c>
      <c r="D119" s="349"/>
      <c r="E119" s="1243" t="str">
        <f t="shared" ca="1" si="5"/>
        <v/>
      </c>
      <c r="F119" s="340"/>
      <c r="G119" s="341"/>
      <c r="H119" s="350"/>
      <c r="I119" s="342"/>
      <c r="J119" s="343"/>
      <c r="K119" s="926"/>
      <c r="L119" s="348"/>
      <c r="M119" s="338"/>
      <c r="N119" s="338"/>
      <c r="O119" s="338"/>
      <c r="P119" s="339"/>
      <c r="Q119" s="347"/>
      <c r="R119" s="2499" t="str">
        <f t="shared" ca="1" si="6"/>
        <v/>
      </c>
      <c r="S119" s="1663"/>
      <c r="T119" s="2400" t="str">
        <f>IF(F119="","","Altele!AI"&amp;VLOOKUP(E119,Altele!X$5:AB$46,4,FALSE)&amp;":AI"&amp;VLOOKUP(E119,Altele!X$5:AB$46,5,FALSE))</f>
        <v/>
      </c>
      <c r="U119" s="2400" t="str">
        <f>IF(F119="","","Altele!AF"&amp;VLOOKUP(E119,Altele!X$5:AB$46,4,FALSE)&amp;":AF"&amp;VLOOKUP(E119,Altele!X$5:AB$46,5,FALSE))</f>
        <v/>
      </c>
      <c r="V119" s="2400" t="str">
        <f>IF(F119="","","Altele!AE"&amp;VLOOKUP(E119,Altele!X$5:AB$46,4,FALSE)&amp;":AE"&amp;VLOOKUP(E119,Altele!X$5:AB$46,5,FALSE))</f>
        <v/>
      </c>
      <c r="W119" s="1663"/>
      <c r="Y119" s="1664"/>
      <c r="AA119" s="880"/>
      <c r="AB119" s="880"/>
      <c r="AC119" s="880"/>
      <c r="AD119" s="880"/>
      <c r="AE119" s="880"/>
      <c r="AF119" s="1664"/>
    </row>
    <row r="120" spans="1:32" ht="19.5" customHeight="1" x14ac:dyDescent="0.25">
      <c r="A120" s="1386">
        <v>93</v>
      </c>
      <c r="B120" s="338"/>
      <c r="C120" s="1242" t="str">
        <f t="shared" ca="1" si="4"/>
        <v/>
      </c>
      <c r="D120" s="349"/>
      <c r="E120" s="1243" t="str">
        <f t="shared" ca="1" si="5"/>
        <v/>
      </c>
      <c r="F120" s="340"/>
      <c r="G120" s="341"/>
      <c r="H120" s="350"/>
      <c r="I120" s="342"/>
      <c r="J120" s="343"/>
      <c r="K120" s="926"/>
      <c r="L120" s="348"/>
      <c r="M120" s="338"/>
      <c r="N120" s="338"/>
      <c r="O120" s="338"/>
      <c r="P120" s="339"/>
      <c r="Q120" s="347"/>
      <c r="R120" s="2499" t="str">
        <f t="shared" ca="1" si="6"/>
        <v/>
      </c>
      <c r="S120" s="1663"/>
      <c r="T120" s="2400" t="str">
        <f>IF(F120="","","Altele!AI"&amp;VLOOKUP(E120,Altele!X$5:AB$46,4,FALSE)&amp;":AI"&amp;VLOOKUP(E120,Altele!X$5:AB$46,5,FALSE))</f>
        <v/>
      </c>
      <c r="U120" s="2400" t="str">
        <f>IF(F120="","","Altele!AF"&amp;VLOOKUP(E120,Altele!X$5:AB$46,4,FALSE)&amp;":AF"&amp;VLOOKUP(E120,Altele!X$5:AB$46,5,FALSE))</f>
        <v/>
      </c>
      <c r="V120" s="2400" t="str">
        <f>IF(F120="","","Altele!AE"&amp;VLOOKUP(E120,Altele!X$5:AB$46,4,FALSE)&amp;":AE"&amp;VLOOKUP(E120,Altele!X$5:AB$46,5,FALSE))</f>
        <v/>
      </c>
      <c r="W120" s="1663"/>
      <c r="Y120" s="1664"/>
      <c r="AA120" s="880"/>
      <c r="AB120" s="880"/>
      <c r="AC120" s="880"/>
      <c r="AD120" s="880"/>
      <c r="AE120" s="880"/>
      <c r="AF120" s="1664"/>
    </row>
    <row r="121" spans="1:32" ht="19.5" customHeight="1" x14ac:dyDescent="0.25">
      <c r="A121" s="1386">
        <v>94</v>
      </c>
      <c r="B121" s="338"/>
      <c r="C121" s="1242" t="str">
        <f t="shared" ca="1" si="4"/>
        <v/>
      </c>
      <c r="D121" s="349"/>
      <c r="E121" s="1243" t="str">
        <f t="shared" ca="1" si="5"/>
        <v/>
      </c>
      <c r="F121" s="340"/>
      <c r="G121" s="341"/>
      <c r="H121" s="350"/>
      <c r="I121" s="342"/>
      <c r="J121" s="343"/>
      <c r="K121" s="926"/>
      <c r="L121" s="348"/>
      <c r="M121" s="338"/>
      <c r="N121" s="338"/>
      <c r="O121" s="338"/>
      <c r="P121" s="339"/>
      <c r="Q121" s="347"/>
      <c r="R121" s="2499" t="str">
        <f t="shared" ca="1" si="6"/>
        <v/>
      </c>
      <c r="S121" s="1663"/>
      <c r="T121" s="2400" t="str">
        <f>IF(F121="","","Altele!AI"&amp;VLOOKUP(E121,Altele!X$5:AB$46,4,FALSE)&amp;":AI"&amp;VLOOKUP(E121,Altele!X$5:AB$46,5,FALSE))</f>
        <v/>
      </c>
      <c r="U121" s="2400" t="str">
        <f>IF(F121="","","Altele!AF"&amp;VLOOKUP(E121,Altele!X$5:AB$46,4,FALSE)&amp;":AF"&amp;VLOOKUP(E121,Altele!X$5:AB$46,5,FALSE))</f>
        <v/>
      </c>
      <c r="V121" s="2400" t="str">
        <f>IF(F121="","","Altele!AE"&amp;VLOOKUP(E121,Altele!X$5:AB$46,4,FALSE)&amp;":AE"&amp;VLOOKUP(E121,Altele!X$5:AB$46,5,FALSE))</f>
        <v/>
      </c>
      <c r="W121" s="1663"/>
      <c r="Y121" s="1664"/>
      <c r="AA121" s="880"/>
      <c r="AB121" s="880"/>
      <c r="AC121" s="880"/>
      <c r="AD121" s="880"/>
      <c r="AE121" s="880"/>
      <c r="AF121" s="1664"/>
    </row>
    <row r="122" spans="1:32" ht="19.5" customHeight="1" x14ac:dyDescent="0.25">
      <c r="A122" s="1386">
        <v>95</v>
      </c>
      <c r="B122" s="338"/>
      <c r="C122" s="1242" t="str">
        <f t="shared" ca="1" si="4"/>
        <v/>
      </c>
      <c r="D122" s="349"/>
      <c r="E122" s="1243" t="str">
        <f t="shared" ca="1" si="5"/>
        <v/>
      </c>
      <c r="F122" s="340"/>
      <c r="G122" s="341"/>
      <c r="H122" s="350"/>
      <c r="I122" s="342"/>
      <c r="J122" s="343"/>
      <c r="K122" s="926"/>
      <c r="L122" s="348"/>
      <c r="M122" s="338"/>
      <c r="N122" s="338"/>
      <c r="O122" s="338"/>
      <c r="P122" s="339"/>
      <c r="Q122" s="347"/>
      <c r="R122" s="2499" t="str">
        <f t="shared" ca="1" si="6"/>
        <v/>
      </c>
      <c r="S122" s="1663"/>
      <c r="T122" s="2400" t="str">
        <f>IF(F122="","","Altele!AI"&amp;VLOOKUP(E122,Altele!X$5:AB$46,4,FALSE)&amp;":AI"&amp;VLOOKUP(E122,Altele!X$5:AB$46,5,FALSE))</f>
        <v/>
      </c>
      <c r="U122" s="2400" t="str">
        <f>IF(F122="","","Altele!AF"&amp;VLOOKUP(E122,Altele!X$5:AB$46,4,FALSE)&amp;":AF"&amp;VLOOKUP(E122,Altele!X$5:AB$46,5,FALSE))</f>
        <v/>
      </c>
      <c r="V122" s="2400" t="str">
        <f>IF(F122="","","Altele!AE"&amp;VLOOKUP(E122,Altele!X$5:AB$46,4,FALSE)&amp;":AE"&amp;VLOOKUP(E122,Altele!X$5:AB$46,5,FALSE))</f>
        <v/>
      </c>
      <c r="W122" s="1663"/>
      <c r="Y122" s="1664"/>
      <c r="AA122" s="880"/>
      <c r="AB122" s="880"/>
      <c r="AC122" s="880"/>
      <c r="AD122" s="880"/>
      <c r="AE122" s="880"/>
      <c r="AF122" s="1664"/>
    </row>
    <row r="123" spans="1:32" ht="19.5" customHeight="1" x14ac:dyDescent="0.25">
      <c r="A123" s="1386">
        <v>96</v>
      </c>
      <c r="B123" s="338"/>
      <c r="C123" s="1242" t="str">
        <f t="shared" ca="1" si="4"/>
        <v/>
      </c>
      <c r="D123" s="349"/>
      <c r="E123" s="1243" t="str">
        <f t="shared" ca="1" si="5"/>
        <v/>
      </c>
      <c r="F123" s="340"/>
      <c r="G123" s="341"/>
      <c r="H123" s="350"/>
      <c r="I123" s="342"/>
      <c r="J123" s="343"/>
      <c r="K123" s="926"/>
      <c r="L123" s="348"/>
      <c r="M123" s="338"/>
      <c r="N123" s="338"/>
      <c r="O123" s="338"/>
      <c r="P123" s="339"/>
      <c r="Q123" s="347"/>
      <c r="R123" s="2499" t="str">
        <f t="shared" ca="1" si="6"/>
        <v/>
      </c>
      <c r="S123" s="1663"/>
      <c r="T123" s="2400" t="str">
        <f>IF(F123="","","Altele!AI"&amp;VLOOKUP(E123,Altele!X$5:AB$46,4,FALSE)&amp;":AI"&amp;VLOOKUP(E123,Altele!X$5:AB$46,5,FALSE))</f>
        <v/>
      </c>
      <c r="U123" s="2400" t="str">
        <f>IF(F123="","","Altele!AF"&amp;VLOOKUP(E123,Altele!X$5:AB$46,4,FALSE)&amp;":AF"&amp;VLOOKUP(E123,Altele!X$5:AB$46,5,FALSE))</f>
        <v/>
      </c>
      <c r="V123" s="2400" t="str">
        <f>IF(F123="","","Altele!AE"&amp;VLOOKUP(E123,Altele!X$5:AB$46,4,FALSE)&amp;":AE"&amp;VLOOKUP(E123,Altele!X$5:AB$46,5,FALSE))</f>
        <v/>
      </c>
      <c r="W123" s="1663"/>
      <c r="Y123" s="1664"/>
      <c r="AA123" s="880"/>
      <c r="AB123" s="880"/>
      <c r="AC123" s="880"/>
      <c r="AD123" s="880"/>
      <c r="AE123" s="880"/>
      <c r="AF123" s="1664"/>
    </row>
    <row r="124" spans="1:32" ht="19.5" customHeight="1" x14ac:dyDescent="0.25">
      <c r="A124" s="1386">
        <v>97</v>
      </c>
      <c r="B124" s="338"/>
      <c r="C124" s="1242" t="str">
        <f t="shared" ca="1" si="4"/>
        <v/>
      </c>
      <c r="D124" s="349"/>
      <c r="E124" s="1243" t="str">
        <f t="shared" ca="1" si="5"/>
        <v/>
      </c>
      <c r="F124" s="340"/>
      <c r="G124" s="341"/>
      <c r="H124" s="350"/>
      <c r="I124" s="342"/>
      <c r="J124" s="343"/>
      <c r="K124" s="926"/>
      <c r="L124" s="348"/>
      <c r="M124" s="338"/>
      <c r="N124" s="338"/>
      <c r="O124" s="338"/>
      <c r="P124" s="339"/>
      <c r="Q124" s="347"/>
      <c r="R124" s="2499" t="str">
        <f t="shared" ca="1" si="6"/>
        <v/>
      </c>
      <c r="S124" s="1663"/>
      <c r="T124" s="2400" t="str">
        <f>IF(F124="","","Altele!AI"&amp;VLOOKUP(E124,Altele!X$5:AB$46,4,FALSE)&amp;":AI"&amp;VLOOKUP(E124,Altele!X$5:AB$46,5,FALSE))</f>
        <v/>
      </c>
      <c r="U124" s="2400" t="str">
        <f>IF(F124="","","Altele!AF"&amp;VLOOKUP(E124,Altele!X$5:AB$46,4,FALSE)&amp;":AF"&amp;VLOOKUP(E124,Altele!X$5:AB$46,5,FALSE))</f>
        <v/>
      </c>
      <c r="V124" s="2400" t="str">
        <f>IF(F124="","","Altele!AE"&amp;VLOOKUP(E124,Altele!X$5:AB$46,4,FALSE)&amp;":AE"&amp;VLOOKUP(E124,Altele!X$5:AB$46,5,FALSE))</f>
        <v/>
      </c>
      <c r="W124" s="1663"/>
      <c r="Y124" s="1664"/>
      <c r="AA124" s="880"/>
      <c r="AB124" s="880"/>
      <c r="AC124" s="880"/>
      <c r="AD124" s="880"/>
      <c r="AE124" s="880"/>
      <c r="AF124" s="1664"/>
    </row>
    <row r="125" spans="1:32" ht="19.5" customHeight="1" x14ac:dyDescent="0.25">
      <c r="A125" s="1386">
        <v>98</v>
      </c>
      <c r="B125" s="338"/>
      <c r="C125" s="1242" t="str">
        <f t="shared" ca="1" si="4"/>
        <v/>
      </c>
      <c r="D125" s="349"/>
      <c r="E125" s="1243" t="str">
        <f t="shared" ca="1" si="5"/>
        <v/>
      </c>
      <c r="F125" s="340"/>
      <c r="G125" s="341"/>
      <c r="H125" s="350"/>
      <c r="I125" s="342"/>
      <c r="J125" s="343"/>
      <c r="K125" s="926"/>
      <c r="L125" s="348"/>
      <c r="M125" s="338"/>
      <c r="N125" s="338"/>
      <c r="O125" s="338"/>
      <c r="P125" s="339"/>
      <c r="Q125" s="347"/>
      <c r="R125" s="2499" t="str">
        <f t="shared" ca="1" si="6"/>
        <v/>
      </c>
      <c r="S125" s="1663"/>
      <c r="T125" s="2400" t="str">
        <f>IF(F125="","","Altele!AI"&amp;VLOOKUP(E125,Altele!X$5:AB$46,4,FALSE)&amp;":AI"&amp;VLOOKUP(E125,Altele!X$5:AB$46,5,FALSE))</f>
        <v/>
      </c>
      <c r="U125" s="2400" t="str">
        <f>IF(F125="","","Altele!AF"&amp;VLOOKUP(E125,Altele!X$5:AB$46,4,FALSE)&amp;":AF"&amp;VLOOKUP(E125,Altele!X$5:AB$46,5,FALSE))</f>
        <v/>
      </c>
      <c r="V125" s="2400" t="str">
        <f>IF(F125="","","Altele!AE"&amp;VLOOKUP(E125,Altele!X$5:AB$46,4,FALSE)&amp;":AE"&amp;VLOOKUP(E125,Altele!X$5:AB$46,5,FALSE))</f>
        <v/>
      </c>
      <c r="W125" s="1663"/>
      <c r="Y125" s="1664"/>
      <c r="AA125" s="880"/>
      <c r="AB125" s="880"/>
      <c r="AC125" s="880"/>
      <c r="AD125" s="880"/>
      <c r="AE125" s="880"/>
      <c r="AF125" s="1664"/>
    </row>
    <row r="126" spans="1:32" ht="19.5" customHeight="1" x14ac:dyDescent="0.25">
      <c r="A126" s="1386">
        <v>99</v>
      </c>
      <c r="B126" s="338"/>
      <c r="C126" s="1242" t="str">
        <f t="shared" ca="1" si="4"/>
        <v/>
      </c>
      <c r="D126" s="349"/>
      <c r="E126" s="1243" t="str">
        <f t="shared" ca="1" si="5"/>
        <v/>
      </c>
      <c r="F126" s="340"/>
      <c r="G126" s="341"/>
      <c r="H126" s="350"/>
      <c r="I126" s="342"/>
      <c r="J126" s="343"/>
      <c r="K126" s="926"/>
      <c r="L126" s="348"/>
      <c r="M126" s="338"/>
      <c r="N126" s="338"/>
      <c r="O126" s="338"/>
      <c r="P126" s="339"/>
      <c r="Q126" s="347"/>
      <c r="R126" s="2499" t="str">
        <f t="shared" ca="1" si="6"/>
        <v/>
      </c>
      <c r="S126" s="1663"/>
      <c r="T126" s="2400" t="str">
        <f>IF(F126="","","Altele!AI"&amp;VLOOKUP(E126,Altele!X$5:AB$46,4,FALSE)&amp;":AI"&amp;VLOOKUP(E126,Altele!X$5:AB$46,5,FALSE))</f>
        <v/>
      </c>
      <c r="U126" s="2400" t="str">
        <f>IF(F126="","","Altele!AF"&amp;VLOOKUP(E126,Altele!X$5:AB$46,4,FALSE)&amp;":AF"&amp;VLOOKUP(E126,Altele!X$5:AB$46,5,FALSE))</f>
        <v/>
      </c>
      <c r="V126" s="2400" t="str">
        <f>IF(F126="","","Altele!AE"&amp;VLOOKUP(E126,Altele!X$5:AB$46,4,FALSE)&amp;":AE"&amp;VLOOKUP(E126,Altele!X$5:AB$46,5,FALSE))</f>
        <v/>
      </c>
      <c r="W126" s="1663"/>
      <c r="Y126" s="1664"/>
      <c r="AA126" s="880"/>
      <c r="AB126" s="880"/>
      <c r="AC126" s="880"/>
      <c r="AD126" s="880"/>
      <c r="AE126" s="880"/>
      <c r="AF126" s="1664"/>
    </row>
    <row r="127" spans="1:32" ht="19.5" customHeight="1" x14ac:dyDescent="0.25">
      <c r="A127" s="1386">
        <v>100</v>
      </c>
      <c r="B127" s="338"/>
      <c r="C127" s="1242" t="str">
        <f t="shared" ca="1" si="4"/>
        <v/>
      </c>
      <c r="D127" s="349"/>
      <c r="E127" s="1243" t="str">
        <f t="shared" ca="1" si="5"/>
        <v/>
      </c>
      <c r="F127" s="340"/>
      <c r="G127" s="341"/>
      <c r="H127" s="350"/>
      <c r="I127" s="342"/>
      <c r="J127" s="343"/>
      <c r="K127" s="926"/>
      <c r="L127" s="348"/>
      <c r="M127" s="338"/>
      <c r="N127" s="338"/>
      <c r="O127" s="338"/>
      <c r="P127" s="339"/>
      <c r="Q127" s="347"/>
      <c r="R127" s="2499" t="str">
        <f t="shared" ca="1" si="6"/>
        <v/>
      </c>
      <c r="S127" s="1663"/>
      <c r="T127" s="2400" t="str">
        <f>IF(F127="","","Altele!AI"&amp;VLOOKUP(E127,Altele!X$5:AB$46,4,FALSE)&amp;":AI"&amp;VLOOKUP(E127,Altele!X$5:AB$46,5,FALSE))</f>
        <v/>
      </c>
      <c r="U127" s="2400" t="str">
        <f>IF(F127="","","Altele!AF"&amp;VLOOKUP(E127,Altele!X$5:AB$46,4,FALSE)&amp;":AF"&amp;VLOOKUP(E127,Altele!X$5:AB$46,5,FALSE))</f>
        <v/>
      </c>
      <c r="V127" s="2400" t="str">
        <f>IF(F127="","","Altele!AE"&amp;VLOOKUP(E127,Altele!X$5:AB$46,4,FALSE)&amp;":AE"&amp;VLOOKUP(E127,Altele!X$5:AB$46,5,FALSE))</f>
        <v/>
      </c>
      <c r="W127" s="1663"/>
      <c r="Y127" s="1664"/>
      <c r="AA127" s="880"/>
      <c r="AB127" s="880"/>
      <c r="AC127" s="880"/>
      <c r="AD127" s="880"/>
      <c r="AE127" s="880"/>
      <c r="AF127" s="1664"/>
    </row>
    <row r="128" spans="1:32" ht="19.5" customHeight="1" x14ac:dyDescent="0.25">
      <c r="A128" s="1386">
        <v>101</v>
      </c>
      <c r="B128" s="338"/>
      <c r="C128" s="1242" t="str">
        <f t="shared" ca="1" si="4"/>
        <v/>
      </c>
      <c r="D128" s="349"/>
      <c r="E128" s="1243" t="str">
        <f t="shared" ca="1" si="5"/>
        <v/>
      </c>
      <c r="F128" s="340"/>
      <c r="G128" s="341"/>
      <c r="H128" s="350"/>
      <c r="I128" s="342"/>
      <c r="J128" s="343"/>
      <c r="K128" s="926"/>
      <c r="L128" s="348"/>
      <c r="M128" s="338"/>
      <c r="N128" s="338"/>
      <c r="O128" s="338"/>
      <c r="P128" s="339"/>
      <c r="Q128" s="347"/>
      <c r="R128" s="2499" t="str">
        <f t="shared" ca="1" si="6"/>
        <v/>
      </c>
      <c r="S128" s="1663"/>
      <c r="T128" s="2400" t="str">
        <f>IF(F128="","","Altele!AI"&amp;VLOOKUP(E128,Altele!X$5:AB$46,4,FALSE)&amp;":AI"&amp;VLOOKUP(E128,Altele!X$5:AB$46,5,FALSE))</f>
        <v/>
      </c>
      <c r="U128" s="2400" t="str">
        <f>IF(F128="","","Altele!AF"&amp;VLOOKUP(E128,Altele!X$5:AB$46,4,FALSE)&amp;":AF"&amp;VLOOKUP(E128,Altele!X$5:AB$46,5,FALSE))</f>
        <v/>
      </c>
      <c r="V128" s="2400" t="str">
        <f>IF(F128="","","Altele!AE"&amp;VLOOKUP(E128,Altele!X$5:AB$46,4,FALSE)&amp;":AE"&amp;VLOOKUP(E128,Altele!X$5:AB$46,5,FALSE))</f>
        <v/>
      </c>
      <c r="W128" s="1663"/>
      <c r="Y128" s="1664"/>
      <c r="AA128" s="880"/>
      <c r="AB128" s="880"/>
      <c r="AC128" s="880"/>
      <c r="AD128" s="880"/>
      <c r="AE128" s="880"/>
      <c r="AF128" s="1664"/>
    </row>
    <row r="129" spans="1:32" ht="19.5" customHeight="1" x14ac:dyDescent="0.25">
      <c r="A129" s="1386">
        <v>102</v>
      </c>
      <c r="B129" s="338"/>
      <c r="C129" s="1242" t="str">
        <f t="shared" ca="1" si="4"/>
        <v/>
      </c>
      <c r="D129" s="349"/>
      <c r="E129" s="1243" t="str">
        <f t="shared" ca="1" si="5"/>
        <v/>
      </c>
      <c r="F129" s="340"/>
      <c r="G129" s="341"/>
      <c r="H129" s="350"/>
      <c r="I129" s="342"/>
      <c r="J129" s="343"/>
      <c r="K129" s="926"/>
      <c r="L129" s="348"/>
      <c r="M129" s="338"/>
      <c r="N129" s="338"/>
      <c r="O129" s="338"/>
      <c r="P129" s="339"/>
      <c r="Q129" s="347"/>
      <c r="R129" s="2499" t="str">
        <f t="shared" ca="1" si="6"/>
        <v/>
      </c>
      <c r="S129" s="1663"/>
      <c r="T129" s="2400" t="str">
        <f>IF(F129="","","Altele!AI"&amp;VLOOKUP(E129,Altele!X$5:AB$46,4,FALSE)&amp;":AI"&amp;VLOOKUP(E129,Altele!X$5:AB$46,5,FALSE))</f>
        <v/>
      </c>
      <c r="U129" s="2400" t="str">
        <f>IF(F129="","","Altele!AF"&amp;VLOOKUP(E129,Altele!X$5:AB$46,4,FALSE)&amp;":AF"&amp;VLOOKUP(E129,Altele!X$5:AB$46,5,FALSE))</f>
        <v/>
      </c>
      <c r="V129" s="2400" t="str">
        <f>IF(F129="","","Altele!AE"&amp;VLOOKUP(E129,Altele!X$5:AB$46,4,FALSE)&amp;":AE"&amp;VLOOKUP(E129,Altele!X$5:AB$46,5,FALSE))</f>
        <v/>
      </c>
      <c r="W129" s="1663"/>
      <c r="Y129" s="1664"/>
      <c r="AA129" s="880"/>
      <c r="AB129" s="880"/>
      <c r="AC129" s="880"/>
      <c r="AD129" s="880"/>
      <c r="AE129" s="880"/>
      <c r="AF129" s="1664"/>
    </row>
    <row r="130" spans="1:32" ht="19.5" customHeight="1" x14ac:dyDescent="0.25">
      <c r="A130" s="1386">
        <v>103</v>
      </c>
      <c r="B130" s="338"/>
      <c r="C130" s="1242" t="str">
        <f t="shared" ca="1" si="4"/>
        <v/>
      </c>
      <c r="D130" s="349"/>
      <c r="E130" s="1243" t="str">
        <f t="shared" ca="1" si="5"/>
        <v/>
      </c>
      <c r="F130" s="340"/>
      <c r="G130" s="341"/>
      <c r="H130" s="350"/>
      <c r="I130" s="342"/>
      <c r="J130" s="343"/>
      <c r="K130" s="926"/>
      <c r="L130" s="348"/>
      <c r="M130" s="338"/>
      <c r="N130" s="338"/>
      <c r="O130" s="338"/>
      <c r="P130" s="339"/>
      <c r="Q130" s="347"/>
      <c r="R130" s="2499" t="str">
        <f t="shared" ca="1" si="6"/>
        <v/>
      </c>
      <c r="S130" s="1663"/>
      <c r="T130" s="2400" t="str">
        <f>IF(F130="","","Altele!AI"&amp;VLOOKUP(E130,Altele!X$5:AB$46,4,FALSE)&amp;":AI"&amp;VLOOKUP(E130,Altele!X$5:AB$46,5,FALSE))</f>
        <v/>
      </c>
      <c r="U130" s="2400" t="str">
        <f>IF(F130="","","Altele!AF"&amp;VLOOKUP(E130,Altele!X$5:AB$46,4,FALSE)&amp;":AF"&amp;VLOOKUP(E130,Altele!X$5:AB$46,5,FALSE))</f>
        <v/>
      </c>
      <c r="V130" s="2400" t="str">
        <f>IF(F130="","","Altele!AE"&amp;VLOOKUP(E130,Altele!X$5:AB$46,4,FALSE)&amp;":AE"&amp;VLOOKUP(E130,Altele!X$5:AB$46,5,FALSE))</f>
        <v/>
      </c>
      <c r="W130" s="1663"/>
      <c r="Y130" s="1664"/>
      <c r="AA130" s="880"/>
      <c r="AB130" s="880"/>
      <c r="AC130" s="880"/>
      <c r="AD130" s="880"/>
      <c r="AE130" s="880"/>
      <c r="AF130" s="1664"/>
    </row>
    <row r="131" spans="1:32" ht="19.5" customHeight="1" x14ac:dyDescent="0.25">
      <c r="A131" s="1386">
        <v>104</v>
      </c>
      <c r="B131" s="338"/>
      <c r="C131" s="1242" t="str">
        <f t="shared" ca="1" si="4"/>
        <v/>
      </c>
      <c r="D131" s="349"/>
      <c r="E131" s="1243" t="str">
        <f t="shared" ca="1" si="5"/>
        <v/>
      </c>
      <c r="F131" s="340"/>
      <c r="G131" s="341"/>
      <c r="H131" s="350"/>
      <c r="I131" s="342"/>
      <c r="J131" s="343"/>
      <c r="K131" s="926"/>
      <c r="L131" s="348"/>
      <c r="M131" s="338"/>
      <c r="N131" s="338"/>
      <c r="O131" s="338"/>
      <c r="P131" s="339"/>
      <c r="Q131" s="347"/>
      <c r="R131" s="2499" t="str">
        <f t="shared" ca="1" si="6"/>
        <v/>
      </c>
      <c r="S131" s="1663"/>
      <c r="T131" s="2400" t="str">
        <f>IF(F131="","","Altele!AI"&amp;VLOOKUP(E131,Altele!X$5:AB$46,4,FALSE)&amp;":AI"&amp;VLOOKUP(E131,Altele!X$5:AB$46,5,FALSE))</f>
        <v/>
      </c>
      <c r="U131" s="2400" t="str">
        <f>IF(F131="","","Altele!AF"&amp;VLOOKUP(E131,Altele!X$5:AB$46,4,FALSE)&amp;":AF"&amp;VLOOKUP(E131,Altele!X$5:AB$46,5,FALSE))</f>
        <v/>
      </c>
      <c r="V131" s="2400" t="str">
        <f>IF(F131="","","Altele!AE"&amp;VLOOKUP(E131,Altele!X$5:AB$46,4,FALSE)&amp;":AE"&amp;VLOOKUP(E131,Altele!X$5:AB$46,5,FALSE))</f>
        <v/>
      </c>
      <c r="W131" s="1663"/>
      <c r="Y131" s="1664"/>
      <c r="AA131" s="880"/>
      <c r="AB131" s="880"/>
      <c r="AC131" s="880"/>
      <c r="AD131" s="880"/>
      <c r="AE131" s="880"/>
      <c r="AF131" s="1664"/>
    </row>
    <row r="132" spans="1:32" ht="19.5" customHeight="1" x14ac:dyDescent="0.25">
      <c r="A132" s="1386">
        <v>105</v>
      </c>
      <c r="B132" s="338"/>
      <c r="C132" s="1242" t="str">
        <f t="shared" ca="1" si="4"/>
        <v/>
      </c>
      <c r="D132" s="349"/>
      <c r="E132" s="1243" t="str">
        <f t="shared" ca="1" si="5"/>
        <v/>
      </c>
      <c r="F132" s="340"/>
      <c r="G132" s="341"/>
      <c r="H132" s="350"/>
      <c r="I132" s="342"/>
      <c r="J132" s="343"/>
      <c r="K132" s="926"/>
      <c r="L132" s="348"/>
      <c r="M132" s="338"/>
      <c r="N132" s="338"/>
      <c r="O132" s="338"/>
      <c r="P132" s="339"/>
      <c r="Q132" s="347"/>
      <c r="R132" s="2499" t="str">
        <f t="shared" ca="1" si="6"/>
        <v/>
      </c>
      <c r="S132" s="1663"/>
      <c r="T132" s="2400" t="str">
        <f>IF(F132="","","Altele!AI"&amp;VLOOKUP(E132,Altele!X$5:AB$46,4,FALSE)&amp;":AI"&amp;VLOOKUP(E132,Altele!X$5:AB$46,5,FALSE))</f>
        <v/>
      </c>
      <c r="U132" s="2400" t="str">
        <f>IF(F132="","","Altele!AF"&amp;VLOOKUP(E132,Altele!X$5:AB$46,4,FALSE)&amp;":AF"&amp;VLOOKUP(E132,Altele!X$5:AB$46,5,FALSE))</f>
        <v/>
      </c>
      <c r="V132" s="2400" t="str">
        <f>IF(F132="","","Altele!AE"&amp;VLOOKUP(E132,Altele!X$5:AB$46,4,FALSE)&amp;":AE"&amp;VLOOKUP(E132,Altele!X$5:AB$46,5,FALSE))</f>
        <v/>
      </c>
      <c r="W132" s="1663"/>
      <c r="Y132" s="1664"/>
      <c r="AA132" s="880"/>
      <c r="AB132" s="880"/>
      <c r="AC132" s="880"/>
      <c r="AD132" s="880"/>
      <c r="AE132" s="880"/>
      <c r="AF132" s="1664"/>
    </row>
    <row r="133" spans="1:32" ht="19.5" customHeight="1" x14ac:dyDescent="0.25">
      <c r="A133" s="1386">
        <v>106</v>
      </c>
      <c r="B133" s="338"/>
      <c r="C133" s="1242" t="str">
        <f t="shared" ca="1" si="4"/>
        <v/>
      </c>
      <c r="D133" s="349"/>
      <c r="E133" s="1243" t="str">
        <f t="shared" ca="1" si="5"/>
        <v/>
      </c>
      <c r="F133" s="340"/>
      <c r="G133" s="341"/>
      <c r="H133" s="350"/>
      <c r="I133" s="342"/>
      <c r="J133" s="343"/>
      <c r="K133" s="926"/>
      <c r="L133" s="348"/>
      <c r="M133" s="338"/>
      <c r="N133" s="338"/>
      <c r="O133" s="338"/>
      <c r="P133" s="339"/>
      <c r="Q133" s="347"/>
      <c r="R133" s="2499" t="str">
        <f t="shared" ca="1" si="6"/>
        <v/>
      </c>
      <c r="S133" s="1663"/>
      <c r="T133" s="2400" t="str">
        <f>IF(F133="","","Altele!AI"&amp;VLOOKUP(E133,Altele!X$5:AB$46,4,FALSE)&amp;":AI"&amp;VLOOKUP(E133,Altele!X$5:AB$46,5,FALSE))</f>
        <v/>
      </c>
      <c r="U133" s="2400" t="str">
        <f>IF(F133="","","Altele!AF"&amp;VLOOKUP(E133,Altele!X$5:AB$46,4,FALSE)&amp;":AF"&amp;VLOOKUP(E133,Altele!X$5:AB$46,5,FALSE))</f>
        <v/>
      </c>
      <c r="V133" s="2400" t="str">
        <f>IF(F133="","","Altele!AE"&amp;VLOOKUP(E133,Altele!X$5:AB$46,4,FALSE)&amp;":AE"&amp;VLOOKUP(E133,Altele!X$5:AB$46,5,FALSE))</f>
        <v/>
      </c>
      <c r="W133" s="1663"/>
      <c r="Y133" s="1664"/>
      <c r="AA133" s="880"/>
      <c r="AB133" s="880"/>
      <c r="AC133" s="880"/>
      <c r="AD133" s="880"/>
      <c r="AE133" s="880"/>
      <c r="AF133" s="1664"/>
    </row>
    <row r="134" spans="1:32" ht="19.5" customHeight="1" x14ac:dyDescent="0.25">
      <c r="A134" s="1386">
        <v>107</v>
      </c>
      <c r="B134" s="338"/>
      <c r="C134" s="1242" t="str">
        <f t="shared" ca="1" si="4"/>
        <v/>
      </c>
      <c r="D134" s="349"/>
      <c r="E134" s="1243" t="str">
        <f t="shared" ca="1" si="5"/>
        <v/>
      </c>
      <c r="F134" s="340"/>
      <c r="G134" s="341"/>
      <c r="H134" s="350"/>
      <c r="I134" s="342"/>
      <c r="J134" s="343"/>
      <c r="K134" s="926"/>
      <c r="L134" s="348"/>
      <c r="M134" s="338"/>
      <c r="N134" s="338"/>
      <c r="O134" s="338"/>
      <c r="P134" s="339"/>
      <c r="Q134" s="347"/>
      <c r="R134" s="2499" t="str">
        <f t="shared" ca="1" si="6"/>
        <v/>
      </c>
      <c r="S134" s="1663"/>
      <c r="T134" s="2400" t="str">
        <f>IF(F134="","","Altele!AI"&amp;VLOOKUP(E134,Altele!X$5:AB$46,4,FALSE)&amp;":AI"&amp;VLOOKUP(E134,Altele!X$5:AB$46,5,FALSE))</f>
        <v/>
      </c>
      <c r="U134" s="2400" t="str">
        <f>IF(F134="","","Altele!AF"&amp;VLOOKUP(E134,Altele!X$5:AB$46,4,FALSE)&amp;":AF"&amp;VLOOKUP(E134,Altele!X$5:AB$46,5,FALSE))</f>
        <v/>
      </c>
      <c r="V134" s="2400" t="str">
        <f>IF(F134="","","Altele!AE"&amp;VLOOKUP(E134,Altele!X$5:AB$46,4,FALSE)&amp;":AE"&amp;VLOOKUP(E134,Altele!X$5:AB$46,5,FALSE))</f>
        <v/>
      </c>
      <c r="W134" s="1663"/>
      <c r="Y134" s="1664"/>
      <c r="AA134" s="880"/>
      <c r="AB134" s="880"/>
      <c r="AC134" s="880"/>
      <c r="AD134" s="880"/>
      <c r="AE134" s="880"/>
      <c r="AF134" s="1664"/>
    </row>
    <row r="135" spans="1:32" ht="19.5" customHeight="1" x14ac:dyDescent="0.25">
      <c r="A135" s="1386">
        <v>108</v>
      </c>
      <c r="B135" s="338"/>
      <c r="C135" s="1242" t="str">
        <f t="shared" ca="1" si="4"/>
        <v/>
      </c>
      <c r="D135" s="349"/>
      <c r="E135" s="1243" t="str">
        <f t="shared" ca="1" si="5"/>
        <v/>
      </c>
      <c r="F135" s="340"/>
      <c r="G135" s="341"/>
      <c r="H135" s="350"/>
      <c r="I135" s="342"/>
      <c r="J135" s="343"/>
      <c r="K135" s="926"/>
      <c r="L135" s="348"/>
      <c r="M135" s="338"/>
      <c r="N135" s="338"/>
      <c r="O135" s="338"/>
      <c r="P135" s="339"/>
      <c r="Q135" s="347"/>
      <c r="R135" s="2499" t="str">
        <f t="shared" ca="1" si="6"/>
        <v/>
      </c>
      <c r="S135" s="1663"/>
      <c r="T135" s="2400" t="str">
        <f>IF(F135="","","Altele!AI"&amp;VLOOKUP(E135,Altele!X$5:AB$46,4,FALSE)&amp;":AI"&amp;VLOOKUP(E135,Altele!X$5:AB$46,5,FALSE))</f>
        <v/>
      </c>
      <c r="U135" s="2400" t="str">
        <f>IF(F135="","","Altele!AF"&amp;VLOOKUP(E135,Altele!X$5:AB$46,4,FALSE)&amp;":AF"&amp;VLOOKUP(E135,Altele!X$5:AB$46,5,FALSE))</f>
        <v/>
      </c>
      <c r="V135" s="2400" t="str">
        <f>IF(F135="","","Altele!AE"&amp;VLOOKUP(E135,Altele!X$5:AB$46,4,FALSE)&amp;":AE"&amp;VLOOKUP(E135,Altele!X$5:AB$46,5,FALSE))</f>
        <v/>
      </c>
      <c r="W135" s="1663"/>
      <c r="Y135" s="1664"/>
      <c r="AA135" s="880"/>
      <c r="AB135" s="880"/>
      <c r="AC135" s="880"/>
      <c r="AD135" s="880"/>
      <c r="AE135" s="880"/>
      <c r="AF135" s="1664"/>
    </row>
    <row r="136" spans="1:32" ht="19.5" customHeight="1" x14ac:dyDescent="0.25">
      <c r="A136" s="1386">
        <v>109</v>
      </c>
      <c r="B136" s="338"/>
      <c r="C136" s="1242" t="str">
        <f t="shared" ca="1" si="4"/>
        <v/>
      </c>
      <c r="D136" s="349"/>
      <c r="E136" s="1243" t="str">
        <f t="shared" ca="1" si="5"/>
        <v/>
      </c>
      <c r="F136" s="340"/>
      <c r="G136" s="341"/>
      <c r="H136" s="350"/>
      <c r="I136" s="342"/>
      <c r="J136" s="343"/>
      <c r="K136" s="926"/>
      <c r="L136" s="348"/>
      <c r="M136" s="338"/>
      <c r="N136" s="338"/>
      <c r="O136" s="338"/>
      <c r="P136" s="339"/>
      <c r="Q136" s="347"/>
      <c r="R136" s="2499" t="str">
        <f t="shared" ca="1" si="6"/>
        <v/>
      </c>
      <c r="S136" s="1663"/>
      <c r="T136" s="2400" t="str">
        <f>IF(F136="","","Altele!AI"&amp;VLOOKUP(E136,Altele!X$5:AB$46,4,FALSE)&amp;":AI"&amp;VLOOKUP(E136,Altele!X$5:AB$46,5,FALSE))</f>
        <v/>
      </c>
      <c r="U136" s="2400" t="str">
        <f>IF(F136="","","Altele!AF"&amp;VLOOKUP(E136,Altele!X$5:AB$46,4,FALSE)&amp;":AF"&amp;VLOOKUP(E136,Altele!X$5:AB$46,5,FALSE))</f>
        <v/>
      </c>
      <c r="V136" s="2400" t="str">
        <f>IF(F136="","","Altele!AE"&amp;VLOOKUP(E136,Altele!X$5:AB$46,4,FALSE)&amp;":AE"&amp;VLOOKUP(E136,Altele!X$5:AB$46,5,FALSE))</f>
        <v/>
      </c>
      <c r="W136" s="1663"/>
      <c r="Y136" s="1664"/>
      <c r="AA136" s="880"/>
      <c r="AB136" s="880"/>
      <c r="AC136" s="880"/>
      <c r="AD136" s="880"/>
      <c r="AE136" s="880"/>
      <c r="AF136" s="1664"/>
    </row>
    <row r="137" spans="1:32" ht="19.5" customHeight="1" x14ac:dyDescent="0.25">
      <c r="A137" s="1386">
        <v>110</v>
      </c>
      <c r="B137" s="338"/>
      <c r="C137" s="1242" t="str">
        <f t="shared" ca="1" si="4"/>
        <v/>
      </c>
      <c r="D137" s="349"/>
      <c r="E137" s="1243" t="str">
        <f t="shared" ca="1" si="5"/>
        <v/>
      </c>
      <c r="F137" s="340"/>
      <c r="G137" s="341"/>
      <c r="H137" s="350"/>
      <c r="I137" s="342"/>
      <c r="J137" s="343"/>
      <c r="K137" s="926"/>
      <c r="L137" s="348"/>
      <c r="M137" s="338"/>
      <c r="N137" s="338"/>
      <c r="O137" s="338"/>
      <c r="P137" s="339"/>
      <c r="Q137" s="347"/>
      <c r="R137" s="2499" t="str">
        <f t="shared" ca="1" si="6"/>
        <v/>
      </c>
      <c r="S137" s="1663"/>
      <c r="T137" s="2400" t="str">
        <f>IF(F137="","","Altele!AI"&amp;VLOOKUP(E137,Altele!X$5:AB$46,4,FALSE)&amp;":AI"&amp;VLOOKUP(E137,Altele!X$5:AB$46,5,FALSE))</f>
        <v/>
      </c>
      <c r="U137" s="2400" t="str">
        <f>IF(F137="","","Altele!AF"&amp;VLOOKUP(E137,Altele!X$5:AB$46,4,FALSE)&amp;":AF"&amp;VLOOKUP(E137,Altele!X$5:AB$46,5,FALSE))</f>
        <v/>
      </c>
      <c r="V137" s="2400" t="str">
        <f>IF(F137="","","Altele!AE"&amp;VLOOKUP(E137,Altele!X$5:AB$46,4,FALSE)&amp;":AE"&amp;VLOOKUP(E137,Altele!X$5:AB$46,5,FALSE))</f>
        <v/>
      </c>
      <c r="W137" s="1663"/>
      <c r="Y137" s="1664"/>
      <c r="AA137" s="880"/>
      <c r="AB137" s="880"/>
      <c r="AC137" s="880"/>
      <c r="AD137" s="880"/>
      <c r="AE137" s="880"/>
      <c r="AF137" s="1664"/>
    </row>
    <row r="138" spans="1:32" ht="19.5" customHeight="1" x14ac:dyDescent="0.25">
      <c r="A138" s="1386">
        <v>111</v>
      </c>
      <c r="B138" s="338"/>
      <c r="C138" s="1242" t="str">
        <f t="shared" ca="1" si="4"/>
        <v/>
      </c>
      <c r="D138" s="349"/>
      <c r="E138" s="1243" t="str">
        <f t="shared" ca="1" si="5"/>
        <v/>
      </c>
      <c r="F138" s="340"/>
      <c r="G138" s="341"/>
      <c r="H138" s="350"/>
      <c r="I138" s="342"/>
      <c r="J138" s="343"/>
      <c r="K138" s="926"/>
      <c r="L138" s="348"/>
      <c r="M138" s="338"/>
      <c r="N138" s="338"/>
      <c r="O138" s="338"/>
      <c r="P138" s="339"/>
      <c r="Q138" s="347"/>
      <c r="R138" s="2499" t="str">
        <f t="shared" ca="1" si="6"/>
        <v/>
      </c>
      <c r="S138" s="1663"/>
      <c r="T138" s="2400" t="str">
        <f>IF(F138="","","Altele!AI"&amp;VLOOKUP(E138,Altele!X$5:AB$46,4,FALSE)&amp;":AI"&amp;VLOOKUP(E138,Altele!X$5:AB$46,5,FALSE))</f>
        <v/>
      </c>
      <c r="U138" s="2400" t="str">
        <f>IF(F138="","","Altele!AF"&amp;VLOOKUP(E138,Altele!X$5:AB$46,4,FALSE)&amp;":AF"&amp;VLOOKUP(E138,Altele!X$5:AB$46,5,FALSE))</f>
        <v/>
      </c>
      <c r="V138" s="2400" t="str">
        <f>IF(F138="","","Altele!AE"&amp;VLOOKUP(E138,Altele!X$5:AB$46,4,FALSE)&amp;":AE"&amp;VLOOKUP(E138,Altele!X$5:AB$46,5,FALSE))</f>
        <v/>
      </c>
      <c r="W138" s="1663"/>
      <c r="Y138" s="1664"/>
      <c r="AA138" s="880"/>
      <c r="AB138" s="880"/>
      <c r="AC138" s="880"/>
      <c r="AD138" s="880"/>
      <c r="AE138" s="880"/>
      <c r="AF138" s="1664"/>
    </row>
    <row r="139" spans="1:32" ht="19.5" customHeight="1" x14ac:dyDescent="0.25">
      <c r="A139" s="1386">
        <v>112</v>
      </c>
      <c r="B139" s="338"/>
      <c r="C139" s="1242" t="str">
        <f t="shared" ca="1" si="4"/>
        <v/>
      </c>
      <c r="D139" s="349"/>
      <c r="E139" s="1243" t="str">
        <f t="shared" ca="1" si="5"/>
        <v/>
      </c>
      <c r="F139" s="340"/>
      <c r="G139" s="341"/>
      <c r="H139" s="350"/>
      <c r="I139" s="342"/>
      <c r="J139" s="343"/>
      <c r="K139" s="926"/>
      <c r="L139" s="348"/>
      <c r="M139" s="338"/>
      <c r="N139" s="338"/>
      <c r="O139" s="338"/>
      <c r="P139" s="339"/>
      <c r="Q139" s="347"/>
      <c r="R139" s="2499" t="str">
        <f t="shared" ca="1" si="6"/>
        <v/>
      </c>
      <c r="S139" s="1663"/>
      <c r="T139" s="2400" t="str">
        <f>IF(F139="","","Altele!AI"&amp;VLOOKUP(E139,Altele!X$5:AB$46,4,FALSE)&amp;":AI"&amp;VLOOKUP(E139,Altele!X$5:AB$46,5,FALSE))</f>
        <v/>
      </c>
      <c r="U139" s="2400" t="str">
        <f>IF(F139="","","Altele!AF"&amp;VLOOKUP(E139,Altele!X$5:AB$46,4,FALSE)&amp;":AF"&amp;VLOOKUP(E139,Altele!X$5:AB$46,5,FALSE))</f>
        <v/>
      </c>
      <c r="V139" s="2400" t="str">
        <f>IF(F139="","","Altele!AE"&amp;VLOOKUP(E139,Altele!X$5:AB$46,4,FALSE)&amp;":AE"&amp;VLOOKUP(E139,Altele!X$5:AB$46,5,FALSE))</f>
        <v/>
      </c>
      <c r="W139" s="1663"/>
      <c r="Y139" s="1664"/>
      <c r="AA139" s="880"/>
      <c r="AB139" s="880"/>
      <c r="AC139" s="880"/>
      <c r="AD139" s="880"/>
      <c r="AE139" s="880"/>
      <c r="AF139" s="1664"/>
    </row>
    <row r="140" spans="1:32" ht="19.5" customHeight="1" x14ac:dyDescent="0.25">
      <c r="A140" s="1386">
        <v>113</v>
      </c>
      <c r="B140" s="338"/>
      <c r="C140" s="1242" t="str">
        <f t="shared" ca="1" si="4"/>
        <v/>
      </c>
      <c r="D140" s="349"/>
      <c r="E140" s="1243" t="str">
        <f t="shared" ca="1" si="5"/>
        <v/>
      </c>
      <c r="F140" s="340"/>
      <c r="G140" s="341"/>
      <c r="H140" s="350"/>
      <c r="I140" s="342"/>
      <c r="J140" s="343"/>
      <c r="K140" s="926"/>
      <c r="L140" s="348"/>
      <c r="M140" s="338"/>
      <c r="N140" s="338"/>
      <c r="O140" s="338"/>
      <c r="P140" s="339"/>
      <c r="Q140" s="347"/>
      <c r="R140" s="2499" t="str">
        <f t="shared" ca="1" si="6"/>
        <v/>
      </c>
      <c r="S140" s="1663"/>
      <c r="T140" s="2400" t="str">
        <f>IF(F140="","","Altele!AI"&amp;VLOOKUP(E140,Altele!X$5:AB$46,4,FALSE)&amp;":AI"&amp;VLOOKUP(E140,Altele!X$5:AB$46,5,FALSE))</f>
        <v/>
      </c>
      <c r="U140" s="2400" t="str">
        <f>IF(F140="","","Altele!AF"&amp;VLOOKUP(E140,Altele!X$5:AB$46,4,FALSE)&amp;":AF"&amp;VLOOKUP(E140,Altele!X$5:AB$46,5,FALSE))</f>
        <v/>
      </c>
      <c r="V140" s="2400" t="str">
        <f>IF(F140="","","Altele!AE"&amp;VLOOKUP(E140,Altele!X$5:AB$46,4,FALSE)&amp;":AE"&amp;VLOOKUP(E140,Altele!X$5:AB$46,5,FALSE))</f>
        <v/>
      </c>
      <c r="W140" s="1663"/>
      <c r="Y140" s="1664"/>
      <c r="AA140" s="880"/>
      <c r="AB140" s="880"/>
      <c r="AC140" s="880"/>
      <c r="AD140" s="880"/>
      <c r="AE140" s="880"/>
      <c r="AF140" s="1664"/>
    </row>
    <row r="141" spans="1:32" ht="19.5" customHeight="1" x14ac:dyDescent="0.25">
      <c r="A141" s="1386">
        <v>114</v>
      </c>
      <c r="B141" s="338"/>
      <c r="C141" s="1242" t="str">
        <f t="shared" ca="1" si="4"/>
        <v/>
      </c>
      <c r="D141" s="349"/>
      <c r="E141" s="1243" t="str">
        <f t="shared" ca="1" si="5"/>
        <v/>
      </c>
      <c r="F141" s="340"/>
      <c r="G141" s="341"/>
      <c r="H141" s="350"/>
      <c r="I141" s="342"/>
      <c r="J141" s="343"/>
      <c r="K141" s="926"/>
      <c r="L141" s="348"/>
      <c r="M141" s="338"/>
      <c r="N141" s="338"/>
      <c r="O141" s="338"/>
      <c r="P141" s="339"/>
      <c r="Q141" s="347"/>
      <c r="R141" s="2499" t="str">
        <f t="shared" ca="1" si="6"/>
        <v/>
      </c>
      <c r="S141" s="1663"/>
      <c r="T141" s="2400" t="str">
        <f>IF(F141="","","Altele!AI"&amp;VLOOKUP(E141,Altele!X$5:AB$46,4,FALSE)&amp;":AI"&amp;VLOOKUP(E141,Altele!X$5:AB$46,5,FALSE))</f>
        <v/>
      </c>
      <c r="U141" s="2400" t="str">
        <f>IF(F141="","","Altele!AF"&amp;VLOOKUP(E141,Altele!X$5:AB$46,4,FALSE)&amp;":AF"&amp;VLOOKUP(E141,Altele!X$5:AB$46,5,FALSE))</f>
        <v/>
      </c>
      <c r="V141" s="2400" t="str">
        <f>IF(F141="","","Altele!AE"&amp;VLOOKUP(E141,Altele!X$5:AB$46,4,FALSE)&amp;":AE"&amp;VLOOKUP(E141,Altele!X$5:AB$46,5,FALSE))</f>
        <v/>
      </c>
      <c r="W141" s="1663"/>
      <c r="Y141" s="1664"/>
      <c r="AA141" s="880"/>
      <c r="AB141" s="880"/>
      <c r="AC141" s="880"/>
      <c r="AD141" s="880"/>
      <c r="AE141" s="880"/>
      <c r="AF141" s="1664"/>
    </row>
    <row r="142" spans="1:32" ht="19.5" customHeight="1" x14ac:dyDescent="0.25">
      <c r="A142" s="1386">
        <v>115</v>
      </c>
      <c r="B142" s="338"/>
      <c r="C142" s="1242" t="str">
        <f t="shared" ca="1" si="4"/>
        <v/>
      </c>
      <c r="D142" s="349"/>
      <c r="E142" s="1243" t="str">
        <f t="shared" ca="1" si="5"/>
        <v/>
      </c>
      <c r="F142" s="340"/>
      <c r="G142" s="341"/>
      <c r="H142" s="350"/>
      <c r="I142" s="342"/>
      <c r="J142" s="343"/>
      <c r="K142" s="926"/>
      <c r="L142" s="348"/>
      <c r="M142" s="338"/>
      <c r="N142" s="338"/>
      <c r="O142" s="338"/>
      <c r="P142" s="339"/>
      <c r="Q142" s="347"/>
      <c r="R142" s="2499" t="str">
        <f t="shared" ca="1" si="6"/>
        <v/>
      </c>
      <c r="S142" s="1663"/>
      <c r="T142" s="2400" t="str">
        <f>IF(F142="","","Altele!AI"&amp;VLOOKUP(E142,Altele!X$5:AB$46,4,FALSE)&amp;":AI"&amp;VLOOKUP(E142,Altele!X$5:AB$46,5,FALSE))</f>
        <v/>
      </c>
      <c r="U142" s="2400" t="str">
        <f>IF(F142="","","Altele!AF"&amp;VLOOKUP(E142,Altele!X$5:AB$46,4,FALSE)&amp;":AF"&amp;VLOOKUP(E142,Altele!X$5:AB$46,5,FALSE))</f>
        <v/>
      </c>
      <c r="V142" s="2400" t="str">
        <f>IF(F142="","","Altele!AE"&amp;VLOOKUP(E142,Altele!X$5:AB$46,4,FALSE)&amp;":AE"&amp;VLOOKUP(E142,Altele!X$5:AB$46,5,FALSE))</f>
        <v/>
      </c>
      <c r="W142" s="1663"/>
      <c r="Y142" s="1664"/>
      <c r="AA142" s="880"/>
      <c r="AB142" s="880"/>
      <c r="AC142" s="880"/>
      <c r="AD142" s="880"/>
      <c r="AE142" s="880"/>
      <c r="AF142" s="1664"/>
    </row>
    <row r="143" spans="1:32" ht="19.5" customHeight="1" x14ac:dyDescent="0.25">
      <c r="A143" s="1386">
        <v>116</v>
      </c>
      <c r="B143" s="338"/>
      <c r="C143" s="1242" t="str">
        <f t="shared" ca="1" si="4"/>
        <v/>
      </c>
      <c r="D143" s="349"/>
      <c r="E143" s="1243" t="str">
        <f t="shared" ca="1" si="5"/>
        <v/>
      </c>
      <c r="F143" s="340"/>
      <c r="G143" s="341"/>
      <c r="H143" s="350"/>
      <c r="I143" s="342"/>
      <c r="J143" s="343"/>
      <c r="K143" s="926"/>
      <c r="L143" s="348"/>
      <c r="M143" s="338"/>
      <c r="N143" s="338"/>
      <c r="O143" s="338"/>
      <c r="P143" s="339"/>
      <c r="Q143" s="347"/>
      <c r="R143" s="2499" t="str">
        <f t="shared" ca="1" si="6"/>
        <v/>
      </c>
      <c r="S143" s="1663"/>
      <c r="T143" s="2400" t="str">
        <f>IF(F143="","","Altele!AI"&amp;VLOOKUP(E143,Altele!X$5:AB$46,4,FALSE)&amp;":AI"&amp;VLOOKUP(E143,Altele!X$5:AB$46,5,FALSE))</f>
        <v/>
      </c>
      <c r="U143" s="2400" t="str">
        <f>IF(F143="","","Altele!AF"&amp;VLOOKUP(E143,Altele!X$5:AB$46,4,FALSE)&amp;":AF"&amp;VLOOKUP(E143,Altele!X$5:AB$46,5,FALSE))</f>
        <v/>
      </c>
      <c r="V143" s="2400" t="str">
        <f>IF(F143="","","Altele!AE"&amp;VLOOKUP(E143,Altele!X$5:AB$46,4,FALSE)&amp;":AE"&amp;VLOOKUP(E143,Altele!X$5:AB$46,5,FALSE))</f>
        <v/>
      </c>
      <c r="W143" s="1663"/>
      <c r="Y143" s="1664"/>
      <c r="AA143" s="880"/>
      <c r="AB143" s="880"/>
      <c r="AC143" s="880"/>
      <c r="AD143" s="880"/>
      <c r="AE143" s="880"/>
      <c r="AF143" s="1664"/>
    </row>
    <row r="144" spans="1:32" ht="19.5" customHeight="1" x14ac:dyDescent="0.25">
      <c r="A144" s="1386">
        <v>117</v>
      </c>
      <c r="B144" s="338"/>
      <c r="C144" s="1242" t="str">
        <f t="shared" ca="1" si="4"/>
        <v/>
      </c>
      <c r="D144" s="349"/>
      <c r="E144" s="1243" t="str">
        <f t="shared" ca="1" si="5"/>
        <v/>
      </c>
      <c r="F144" s="340"/>
      <c r="G144" s="341"/>
      <c r="H144" s="350"/>
      <c r="I144" s="342"/>
      <c r="J144" s="343"/>
      <c r="K144" s="926"/>
      <c r="L144" s="348"/>
      <c r="M144" s="338"/>
      <c r="N144" s="338"/>
      <c r="O144" s="338"/>
      <c r="P144" s="339"/>
      <c r="Q144" s="347"/>
      <c r="R144" s="2499" t="str">
        <f t="shared" ca="1" si="6"/>
        <v/>
      </c>
      <c r="S144" s="1663"/>
      <c r="T144" s="2400" t="str">
        <f>IF(F144="","","Altele!AI"&amp;VLOOKUP(E144,Altele!X$5:AB$46,4,FALSE)&amp;":AI"&amp;VLOOKUP(E144,Altele!X$5:AB$46,5,FALSE))</f>
        <v/>
      </c>
      <c r="U144" s="2400" t="str">
        <f>IF(F144="","","Altele!AF"&amp;VLOOKUP(E144,Altele!X$5:AB$46,4,FALSE)&amp;":AF"&amp;VLOOKUP(E144,Altele!X$5:AB$46,5,FALSE))</f>
        <v/>
      </c>
      <c r="V144" s="2400" t="str">
        <f>IF(F144="","","Altele!AE"&amp;VLOOKUP(E144,Altele!X$5:AB$46,4,FALSE)&amp;":AE"&amp;VLOOKUP(E144,Altele!X$5:AB$46,5,FALSE))</f>
        <v/>
      </c>
      <c r="W144" s="1663"/>
      <c r="Y144" s="1664"/>
      <c r="AA144" s="880"/>
      <c r="AB144" s="880"/>
      <c r="AC144" s="880"/>
      <c r="AD144" s="880"/>
      <c r="AE144" s="880"/>
      <c r="AF144" s="1664"/>
    </row>
    <row r="145" spans="1:32" ht="19.5" customHeight="1" x14ac:dyDescent="0.25">
      <c r="A145" s="1386">
        <v>118</v>
      </c>
      <c r="B145" s="338"/>
      <c r="C145" s="1242" t="str">
        <f t="shared" ca="1" si="4"/>
        <v/>
      </c>
      <c r="D145" s="349"/>
      <c r="E145" s="1243" t="str">
        <f t="shared" ca="1" si="5"/>
        <v/>
      </c>
      <c r="F145" s="340"/>
      <c r="G145" s="341"/>
      <c r="H145" s="350"/>
      <c r="I145" s="342"/>
      <c r="J145" s="343"/>
      <c r="K145" s="926"/>
      <c r="L145" s="348"/>
      <c r="M145" s="338"/>
      <c r="N145" s="338"/>
      <c r="O145" s="338"/>
      <c r="P145" s="339"/>
      <c r="Q145" s="347"/>
      <c r="R145" s="2499" t="str">
        <f t="shared" ca="1" si="6"/>
        <v/>
      </c>
      <c r="S145" s="1663"/>
      <c r="T145" s="2400" t="str">
        <f>IF(F145="","","Altele!AI"&amp;VLOOKUP(E145,Altele!X$5:AB$46,4,FALSE)&amp;":AI"&amp;VLOOKUP(E145,Altele!X$5:AB$46,5,FALSE))</f>
        <v/>
      </c>
      <c r="U145" s="2400" t="str">
        <f>IF(F145="","","Altele!AF"&amp;VLOOKUP(E145,Altele!X$5:AB$46,4,FALSE)&amp;":AF"&amp;VLOOKUP(E145,Altele!X$5:AB$46,5,FALSE))</f>
        <v/>
      </c>
      <c r="V145" s="2400" t="str">
        <f>IF(F145="","","Altele!AE"&amp;VLOOKUP(E145,Altele!X$5:AB$46,4,FALSE)&amp;":AE"&amp;VLOOKUP(E145,Altele!X$5:AB$46,5,FALSE))</f>
        <v/>
      </c>
      <c r="W145" s="1663"/>
      <c r="Y145" s="1664"/>
      <c r="AA145" s="880"/>
      <c r="AB145" s="880"/>
      <c r="AC145" s="880"/>
      <c r="AD145" s="880"/>
      <c r="AE145" s="880"/>
      <c r="AF145" s="1664"/>
    </row>
    <row r="146" spans="1:32" ht="19.5" customHeight="1" x14ac:dyDescent="0.25">
      <c r="A146" s="1386">
        <v>119</v>
      </c>
      <c r="B146" s="338"/>
      <c r="C146" s="1242" t="str">
        <f t="shared" ca="1" si="4"/>
        <v/>
      </c>
      <c r="D146" s="349"/>
      <c r="E146" s="1243" t="str">
        <f t="shared" ca="1" si="5"/>
        <v/>
      </c>
      <c r="F146" s="340"/>
      <c r="G146" s="341"/>
      <c r="H146" s="350"/>
      <c r="I146" s="342"/>
      <c r="J146" s="343"/>
      <c r="K146" s="926"/>
      <c r="L146" s="348"/>
      <c r="M146" s="338"/>
      <c r="N146" s="338"/>
      <c r="O146" s="338"/>
      <c r="P146" s="339"/>
      <c r="Q146" s="347"/>
      <c r="R146" s="2499" t="str">
        <f t="shared" ca="1" si="6"/>
        <v/>
      </c>
      <c r="S146" s="1663"/>
      <c r="T146" s="2400" t="str">
        <f>IF(F146="","","Altele!AI"&amp;VLOOKUP(E146,Altele!X$5:AB$46,4,FALSE)&amp;":AI"&amp;VLOOKUP(E146,Altele!X$5:AB$46,5,FALSE))</f>
        <v/>
      </c>
      <c r="U146" s="2400" t="str">
        <f>IF(F146="","","Altele!AF"&amp;VLOOKUP(E146,Altele!X$5:AB$46,4,FALSE)&amp;":AF"&amp;VLOOKUP(E146,Altele!X$5:AB$46,5,FALSE))</f>
        <v/>
      </c>
      <c r="V146" s="2400" t="str">
        <f>IF(F146="","","Altele!AE"&amp;VLOOKUP(E146,Altele!X$5:AB$46,4,FALSE)&amp;":AE"&amp;VLOOKUP(E146,Altele!X$5:AB$46,5,FALSE))</f>
        <v/>
      </c>
      <c r="W146" s="1663"/>
      <c r="Y146" s="1664"/>
      <c r="AA146" s="880"/>
      <c r="AB146" s="880"/>
      <c r="AC146" s="880"/>
      <c r="AD146" s="880"/>
      <c r="AE146" s="880"/>
      <c r="AF146" s="1664"/>
    </row>
    <row r="147" spans="1:32" ht="19.5" customHeight="1" x14ac:dyDescent="0.25">
      <c r="A147" s="1386">
        <v>120</v>
      </c>
      <c r="B147" s="338"/>
      <c r="C147" s="1242" t="str">
        <f t="shared" ca="1" si="4"/>
        <v/>
      </c>
      <c r="D147" s="349"/>
      <c r="E147" s="1243" t="str">
        <f t="shared" ca="1" si="5"/>
        <v/>
      </c>
      <c r="F147" s="340"/>
      <c r="G147" s="341"/>
      <c r="H147" s="350"/>
      <c r="I147" s="342"/>
      <c r="J147" s="343"/>
      <c r="K147" s="926"/>
      <c r="L147" s="348"/>
      <c r="M147" s="338"/>
      <c r="N147" s="338"/>
      <c r="O147" s="338"/>
      <c r="P147" s="339"/>
      <c r="Q147" s="347"/>
      <c r="R147" s="2499" t="str">
        <f t="shared" ca="1" si="6"/>
        <v/>
      </c>
      <c r="S147" s="1663"/>
      <c r="T147" s="2400" t="str">
        <f>IF(F147="","","Altele!AI"&amp;VLOOKUP(E147,Altele!X$5:AB$46,4,FALSE)&amp;":AI"&amp;VLOOKUP(E147,Altele!X$5:AB$46,5,FALSE))</f>
        <v/>
      </c>
      <c r="U147" s="2400" t="str">
        <f>IF(F147="","","Altele!AF"&amp;VLOOKUP(E147,Altele!X$5:AB$46,4,FALSE)&amp;":AF"&amp;VLOOKUP(E147,Altele!X$5:AB$46,5,FALSE))</f>
        <v/>
      </c>
      <c r="V147" s="2400" t="str">
        <f>IF(F147="","","Altele!AE"&amp;VLOOKUP(E147,Altele!X$5:AB$46,4,FALSE)&amp;":AE"&amp;VLOOKUP(E147,Altele!X$5:AB$46,5,FALSE))</f>
        <v/>
      </c>
      <c r="W147" s="1663"/>
      <c r="Y147" s="1664"/>
      <c r="AA147" s="880"/>
      <c r="AB147" s="880"/>
      <c r="AC147" s="880"/>
      <c r="AD147" s="880"/>
      <c r="AE147" s="880"/>
      <c r="AF147" s="1664"/>
    </row>
    <row r="148" spans="1:32" ht="19.5" customHeight="1" x14ac:dyDescent="0.25">
      <c r="A148" s="1386">
        <v>121</v>
      </c>
      <c r="B148" s="338"/>
      <c r="C148" s="1242" t="str">
        <f t="shared" ca="1" si="4"/>
        <v/>
      </c>
      <c r="D148" s="349"/>
      <c r="E148" s="1243" t="str">
        <f t="shared" ca="1" si="5"/>
        <v/>
      </c>
      <c r="F148" s="340"/>
      <c r="G148" s="341"/>
      <c r="H148" s="350"/>
      <c r="I148" s="342"/>
      <c r="J148" s="343"/>
      <c r="K148" s="926"/>
      <c r="L148" s="348"/>
      <c r="M148" s="338"/>
      <c r="N148" s="338"/>
      <c r="O148" s="338"/>
      <c r="P148" s="339"/>
      <c r="Q148" s="347"/>
      <c r="R148" s="2499" t="str">
        <f t="shared" ca="1" si="6"/>
        <v/>
      </c>
      <c r="S148" s="1663"/>
      <c r="T148" s="2400" t="str">
        <f>IF(F148="","","Altele!AI"&amp;VLOOKUP(E148,Altele!X$5:AB$46,4,FALSE)&amp;":AI"&amp;VLOOKUP(E148,Altele!X$5:AB$46,5,FALSE))</f>
        <v/>
      </c>
      <c r="U148" s="2400" t="str">
        <f>IF(F148="","","Altele!AF"&amp;VLOOKUP(E148,Altele!X$5:AB$46,4,FALSE)&amp;":AF"&amp;VLOOKUP(E148,Altele!X$5:AB$46,5,FALSE))</f>
        <v/>
      </c>
      <c r="V148" s="2400" t="str">
        <f>IF(F148="","","Altele!AE"&amp;VLOOKUP(E148,Altele!X$5:AB$46,4,FALSE)&amp;":AE"&amp;VLOOKUP(E148,Altele!X$5:AB$46,5,FALSE))</f>
        <v/>
      </c>
      <c r="W148" s="1663"/>
      <c r="Y148" s="1664"/>
      <c r="AA148" s="880"/>
      <c r="AB148" s="880"/>
      <c r="AC148" s="880"/>
      <c r="AD148" s="880"/>
      <c r="AE148" s="880"/>
      <c r="AF148" s="1664"/>
    </row>
    <row r="149" spans="1:32" ht="19.5" customHeight="1" x14ac:dyDescent="0.25">
      <c r="A149" s="1386">
        <v>122</v>
      </c>
      <c r="B149" s="338"/>
      <c r="C149" s="1242" t="str">
        <f t="shared" ca="1" si="4"/>
        <v/>
      </c>
      <c r="D149" s="349"/>
      <c r="E149" s="1243" t="str">
        <f t="shared" ca="1" si="5"/>
        <v/>
      </c>
      <c r="F149" s="340"/>
      <c r="G149" s="341"/>
      <c r="H149" s="350"/>
      <c r="I149" s="342"/>
      <c r="J149" s="343"/>
      <c r="K149" s="926"/>
      <c r="L149" s="348"/>
      <c r="M149" s="338"/>
      <c r="N149" s="338"/>
      <c r="O149" s="338"/>
      <c r="P149" s="339"/>
      <c r="Q149" s="347"/>
      <c r="R149" s="2499" t="str">
        <f t="shared" ca="1" si="6"/>
        <v/>
      </c>
      <c r="S149" s="1663"/>
      <c r="T149" s="2400" t="str">
        <f>IF(F149="","","Altele!AI"&amp;VLOOKUP(E149,Altele!X$5:AB$46,4,FALSE)&amp;":AI"&amp;VLOOKUP(E149,Altele!X$5:AB$46,5,FALSE))</f>
        <v/>
      </c>
      <c r="U149" s="2400" t="str">
        <f>IF(F149="","","Altele!AF"&amp;VLOOKUP(E149,Altele!X$5:AB$46,4,FALSE)&amp;":AF"&amp;VLOOKUP(E149,Altele!X$5:AB$46,5,FALSE))</f>
        <v/>
      </c>
      <c r="V149" s="2400" t="str">
        <f>IF(F149="","","Altele!AE"&amp;VLOOKUP(E149,Altele!X$5:AB$46,4,FALSE)&amp;":AE"&amp;VLOOKUP(E149,Altele!X$5:AB$46,5,FALSE))</f>
        <v/>
      </c>
      <c r="W149" s="1663"/>
      <c r="Y149" s="1664"/>
      <c r="AA149" s="880"/>
      <c r="AB149" s="880"/>
      <c r="AC149" s="880"/>
      <c r="AD149" s="880"/>
      <c r="AE149" s="880"/>
      <c r="AF149" s="1664"/>
    </row>
    <row r="150" spans="1:32" ht="19.5" customHeight="1" x14ac:dyDescent="0.25">
      <c r="A150" s="1386">
        <v>123</v>
      </c>
      <c r="B150" s="338"/>
      <c r="C150" s="1242" t="str">
        <f t="shared" ca="1" si="4"/>
        <v/>
      </c>
      <c r="D150" s="349"/>
      <c r="E150" s="1243" t="str">
        <f t="shared" ca="1" si="5"/>
        <v/>
      </c>
      <c r="F150" s="340"/>
      <c r="G150" s="341"/>
      <c r="H150" s="350"/>
      <c r="I150" s="342"/>
      <c r="J150" s="343"/>
      <c r="K150" s="926"/>
      <c r="L150" s="348"/>
      <c r="M150" s="338"/>
      <c r="N150" s="338"/>
      <c r="O150" s="338"/>
      <c r="P150" s="339"/>
      <c r="Q150" s="347"/>
      <c r="R150" s="2499" t="str">
        <f t="shared" ca="1" si="6"/>
        <v/>
      </c>
      <c r="S150" s="1663"/>
      <c r="T150" s="2400" t="str">
        <f>IF(F150="","","Altele!AI"&amp;VLOOKUP(E150,Altele!X$5:AB$46,4,FALSE)&amp;":AI"&amp;VLOOKUP(E150,Altele!X$5:AB$46,5,FALSE))</f>
        <v/>
      </c>
      <c r="U150" s="2400" t="str">
        <f>IF(F150="","","Altele!AF"&amp;VLOOKUP(E150,Altele!X$5:AB$46,4,FALSE)&amp;":AF"&amp;VLOOKUP(E150,Altele!X$5:AB$46,5,FALSE))</f>
        <v/>
      </c>
      <c r="V150" s="2400" t="str">
        <f>IF(F150="","","Altele!AE"&amp;VLOOKUP(E150,Altele!X$5:AB$46,4,FALSE)&amp;":AE"&amp;VLOOKUP(E150,Altele!X$5:AB$46,5,FALSE))</f>
        <v/>
      </c>
      <c r="W150" s="1663"/>
      <c r="Y150" s="1664"/>
      <c r="AA150" s="880"/>
      <c r="AB150" s="880"/>
      <c r="AC150" s="880"/>
      <c r="AD150" s="880"/>
      <c r="AE150" s="880"/>
      <c r="AF150" s="1664"/>
    </row>
    <row r="151" spans="1:32" ht="19.5" customHeight="1" x14ac:dyDescent="0.25">
      <c r="A151" s="1386">
        <v>124</v>
      </c>
      <c r="B151" s="338"/>
      <c r="C151" s="1242" t="str">
        <f t="shared" ca="1" si="4"/>
        <v/>
      </c>
      <c r="D151" s="349"/>
      <c r="E151" s="1243" t="str">
        <f t="shared" ca="1" si="5"/>
        <v/>
      </c>
      <c r="F151" s="340"/>
      <c r="G151" s="341"/>
      <c r="H151" s="350"/>
      <c r="I151" s="342"/>
      <c r="J151" s="343"/>
      <c r="K151" s="926"/>
      <c r="L151" s="348"/>
      <c r="M151" s="338"/>
      <c r="N151" s="338"/>
      <c r="O151" s="338"/>
      <c r="P151" s="339"/>
      <c r="Q151" s="347"/>
      <c r="R151" s="2499" t="str">
        <f t="shared" ca="1" si="6"/>
        <v/>
      </c>
      <c r="S151" s="1663"/>
      <c r="T151" s="2400" t="str">
        <f>IF(F151="","","Altele!AI"&amp;VLOOKUP(E151,Altele!X$5:AB$46,4,FALSE)&amp;":AI"&amp;VLOOKUP(E151,Altele!X$5:AB$46,5,FALSE))</f>
        <v/>
      </c>
      <c r="U151" s="2400" t="str">
        <f>IF(F151="","","Altele!AF"&amp;VLOOKUP(E151,Altele!X$5:AB$46,4,FALSE)&amp;":AF"&amp;VLOOKUP(E151,Altele!X$5:AB$46,5,FALSE))</f>
        <v/>
      </c>
      <c r="V151" s="2400" t="str">
        <f>IF(F151="","","Altele!AE"&amp;VLOOKUP(E151,Altele!X$5:AB$46,4,FALSE)&amp;":AE"&amp;VLOOKUP(E151,Altele!X$5:AB$46,5,FALSE))</f>
        <v/>
      </c>
      <c r="W151" s="1663"/>
      <c r="Y151" s="1664"/>
      <c r="AA151" s="880"/>
      <c r="AB151" s="880"/>
      <c r="AC151" s="880"/>
      <c r="AD151" s="880"/>
      <c r="AE151" s="880"/>
      <c r="AF151" s="1664"/>
    </row>
    <row r="152" spans="1:32" ht="19.5" customHeight="1" x14ac:dyDescent="0.25">
      <c r="A152" s="1386">
        <v>125</v>
      </c>
      <c r="B152" s="338"/>
      <c r="C152" s="1242" t="str">
        <f t="shared" ca="1" si="4"/>
        <v/>
      </c>
      <c r="D152" s="349"/>
      <c r="E152" s="1243" t="str">
        <f t="shared" ca="1" si="5"/>
        <v/>
      </c>
      <c r="F152" s="340"/>
      <c r="G152" s="341"/>
      <c r="H152" s="350"/>
      <c r="I152" s="342"/>
      <c r="J152" s="343"/>
      <c r="K152" s="926"/>
      <c r="L152" s="348"/>
      <c r="M152" s="338"/>
      <c r="N152" s="338"/>
      <c r="O152" s="338"/>
      <c r="P152" s="339"/>
      <c r="Q152" s="347"/>
      <c r="R152" s="2499" t="str">
        <f t="shared" ca="1" si="6"/>
        <v/>
      </c>
      <c r="S152" s="1663"/>
      <c r="T152" s="2400" t="str">
        <f>IF(F152="","","Altele!AI"&amp;VLOOKUP(E152,Altele!X$5:AB$46,4,FALSE)&amp;":AI"&amp;VLOOKUP(E152,Altele!X$5:AB$46,5,FALSE))</f>
        <v/>
      </c>
      <c r="U152" s="2400" t="str">
        <f>IF(F152="","","Altele!AF"&amp;VLOOKUP(E152,Altele!X$5:AB$46,4,FALSE)&amp;":AF"&amp;VLOOKUP(E152,Altele!X$5:AB$46,5,FALSE))</f>
        <v/>
      </c>
      <c r="V152" s="2400" t="str">
        <f>IF(F152="","","Altele!AE"&amp;VLOOKUP(E152,Altele!X$5:AB$46,4,FALSE)&amp;":AE"&amp;VLOOKUP(E152,Altele!X$5:AB$46,5,FALSE))</f>
        <v/>
      </c>
      <c r="W152" s="1663"/>
      <c r="Y152" s="1664"/>
      <c r="AA152" s="880"/>
      <c r="AB152" s="880"/>
      <c r="AC152" s="880"/>
      <c r="AD152" s="880"/>
      <c r="AE152" s="880"/>
      <c r="AF152" s="1664"/>
    </row>
    <row r="153" spans="1:32" ht="19.5" customHeight="1" x14ac:dyDescent="0.25">
      <c r="A153" s="1386">
        <v>126</v>
      </c>
      <c r="B153" s="338"/>
      <c r="C153" s="1242" t="str">
        <f t="shared" ca="1" si="4"/>
        <v/>
      </c>
      <c r="D153" s="349"/>
      <c r="E153" s="1243" t="str">
        <f t="shared" ca="1" si="5"/>
        <v/>
      </c>
      <c r="F153" s="340"/>
      <c r="G153" s="341"/>
      <c r="H153" s="350"/>
      <c r="I153" s="342"/>
      <c r="J153" s="343"/>
      <c r="K153" s="926"/>
      <c r="L153" s="348"/>
      <c r="M153" s="338"/>
      <c r="N153" s="338"/>
      <c r="O153" s="338"/>
      <c r="P153" s="339"/>
      <c r="Q153" s="347"/>
      <c r="R153" s="2499" t="str">
        <f t="shared" ca="1" si="6"/>
        <v/>
      </c>
      <c r="S153" s="1663"/>
      <c r="T153" s="2400" t="str">
        <f>IF(F153="","","Altele!AI"&amp;VLOOKUP(E153,Altele!X$5:AB$46,4,FALSE)&amp;":AI"&amp;VLOOKUP(E153,Altele!X$5:AB$46,5,FALSE))</f>
        <v/>
      </c>
      <c r="U153" s="2400" t="str">
        <f>IF(F153="","","Altele!AF"&amp;VLOOKUP(E153,Altele!X$5:AB$46,4,FALSE)&amp;":AF"&amp;VLOOKUP(E153,Altele!X$5:AB$46,5,FALSE))</f>
        <v/>
      </c>
      <c r="V153" s="2400" t="str">
        <f>IF(F153="","","Altele!AE"&amp;VLOOKUP(E153,Altele!X$5:AB$46,4,FALSE)&amp;":AE"&amp;VLOOKUP(E153,Altele!X$5:AB$46,5,FALSE))</f>
        <v/>
      </c>
      <c r="W153" s="1663"/>
      <c r="Y153" s="1664"/>
      <c r="AA153" s="880"/>
      <c r="AB153" s="880"/>
      <c r="AC153" s="880"/>
      <c r="AD153" s="880"/>
      <c r="AE153" s="880"/>
      <c r="AF153" s="1664"/>
    </row>
    <row r="154" spans="1:32" ht="19.5" customHeight="1" x14ac:dyDescent="0.25">
      <c r="A154" s="1386">
        <v>127</v>
      </c>
      <c r="B154" s="338"/>
      <c r="C154" s="1242" t="str">
        <f t="shared" ca="1" si="4"/>
        <v/>
      </c>
      <c r="D154" s="349"/>
      <c r="E154" s="1243" t="str">
        <f t="shared" ca="1" si="5"/>
        <v/>
      </c>
      <c r="F154" s="340"/>
      <c r="G154" s="341"/>
      <c r="H154" s="350"/>
      <c r="I154" s="342"/>
      <c r="J154" s="343"/>
      <c r="K154" s="926"/>
      <c r="L154" s="348"/>
      <c r="M154" s="338"/>
      <c r="N154" s="338"/>
      <c r="O154" s="338"/>
      <c r="P154" s="339"/>
      <c r="Q154" s="347"/>
      <c r="R154" s="2499" t="str">
        <f t="shared" ca="1" si="6"/>
        <v/>
      </c>
      <c r="S154" s="1663"/>
      <c r="T154" s="2400" t="str">
        <f>IF(F154="","","Altele!AI"&amp;VLOOKUP(E154,Altele!X$5:AB$46,4,FALSE)&amp;":AI"&amp;VLOOKUP(E154,Altele!X$5:AB$46,5,FALSE))</f>
        <v/>
      </c>
      <c r="U154" s="2400" t="str">
        <f>IF(F154="","","Altele!AF"&amp;VLOOKUP(E154,Altele!X$5:AB$46,4,FALSE)&amp;":AF"&amp;VLOOKUP(E154,Altele!X$5:AB$46,5,FALSE))</f>
        <v/>
      </c>
      <c r="V154" s="2400" t="str">
        <f>IF(F154="","","Altele!AE"&amp;VLOOKUP(E154,Altele!X$5:AB$46,4,FALSE)&amp;":AE"&amp;VLOOKUP(E154,Altele!X$5:AB$46,5,FALSE))</f>
        <v/>
      </c>
      <c r="W154" s="1663"/>
      <c r="Y154" s="1664"/>
      <c r="AA154" s="880"/>
      <c r="AB154" s="880"/>
      <c r="AC154" s="880"/>
      <c r="AD154" s="880"/>
      <c r="AE154" s="880"/>
      <c r="AF154" s="1664"/>
    </row>
    <row r="155" spans="1:32" ht="19.5" customHeight="1" x14ac:dyDescent="0.25">
      <c r="A155" s="1386">
        <v>128</v>
      </c>
      <c r="B155" s="338"/>
      <c r="C155" s="1242" t="str">
        <f t="shared" ca="1" si="4"/>
        <v/>
      </c>
      <c r="D155" s="349"/>
      <c r="E155" s="1243" t="str">
        <f t="shared" ca="1" si="5"/>
        <v/>
      </c>
      <c r="F155" s="340"/>
      <c r="G155" s="341"/>
      <c r="H155" s="350"/>
      <c r="I155" s="342"/>
      <c r="J155" s="343"/>
      <c r="K155" s="926"/>
      <c r="L155" s="348"/>
      <c r="M155" s="338"/>
      <c r="N155" s="338"/>
      <c r="O155" s="338"/>
      <c r="P155" s="339"/>
      <c r="Q155" s="347"/>
      <c r="R155" s="2499" t="str">
        <f t="shared" ca="1" si="6"/>
        <v/>
      </c>
      <c r="S155" s="1663"/>
      <c r="T155" s="2400" t="str">
        <f>IF(F155="","","Altele!AI"&amp;VLOOKUP(E155,Altele!X$5:AB$46,4,FALSE)&amp;":AI"&amp;VLOOKUP(E155,Altele!X$5:AB$46,5,FALSE))</f>
        <v/>
      </c>
      <c r="U155" s="2400" t="str">
        <f>IF(F155="","","Altele!AF"&amp;VLOOKUP(E155,Altele!X$5:AB$46,4,FALSE)&amp;":AF"&amp;VLOOKUP(E155,Altele!X$5:AB$46,5,FALSE))</f>
        <v/>
      </c>
      <c r="V155" s="2400" t="str">
        <f>IF(F155="","","Altele!AE"&amp;VLOOKUP(E155,Altele!X$5:AB$46,4,FALSE)&amp;":AE"&amp;VLOOKUP(E155,Altele!X$5:AB$46,5,FALSE))</f>
        <v/>
      </c>
      <c r="W155" s="1663"/>
      <c r="Y155" s="1664"/>
      <c r="AA155" s="880"/>
      <c r="AB155" s="880"/>
      <c r="AC155" s="880"/>
      <c r="AD155" s="880"/>
      <c r="AE155" s="880"/>
      <c r="AF155" s="1664"/>
    </row>
    <row r="156" spans="1:32" ht="19.5" customHeight="1" x14ac:dyDescent="0.25">
      <c r="A156" s="1386">
        <v>129</v>
      </c>
      <c r="B156" s="338"/>
      <c r="C156" s="1242" t="str">
        <f t="shared" ca="1" si="4"/>
        <v/>
      </c>
      <c r="D156" s="349"/>
      <c r="E156" s="1243" t="str">
        <f t="shared" ca="1" si="5"/>
        <v/>
      </c>
      <c r="F156" s="340"/>
      <c r="G156" s="341"/>
      <c r="H156" s="350"/>
      <c r="I156" s="342"/>
      <c r="J156" s="343"/>
      <c r="K156" s="926"/>
      <c r="L156" s="348"/>
      <c r="M156" s="338"/>
      <c r="N156" s="338"/>
      <c r="O156" s="338"/>
      <c r="P156" s="339"/>
      <c r="Q156" s="347"/>
      <c r="R156" s="2499" t="str">
        <f t="shared" ca="1" si="6"/>
        <v/>
      </c>
      <c r="S156" s="1663"/>
      <c r="T156" s="2400" t="str">
        <f>IF(F156="","","Altele!AI"&amp;VLOOKUP(E156,Altele!X$5:AB$46,4,FALSE)&amp;":AI"&amp;VLOOKUP(E156,Altele!X$5:AB$46,5,FALSE))</f>
        <v/>
      </c>
      <c r="U156" s="2400" t="str">
        <f>IF(F156="","","Altele!AF"&amp;VLOOKUP(E156,Altele!X$5:AB$46,4,FALSE)&amp;":AF"&amp;VLOOKUP(E156,Altele!X$5:AB$46,5,FALSE))</f>
        <v/>
      </c>
      <c r="V156" s="2400" t="str">
        <f>IF(F156="","","Altele!AE"&amp;VLOOKUP(E156,Altele!X$5:AB$46,4,FALSE)&amp;":AE"&amp;VLOOKUP(E156,Altele!X$5:AB$46,5,FALSE))</f>
        <v/>
      </c>
      <c r="W156" s="1663"/>
      <c r="Y156" s="1664"/>
      <c r="AA156" s="880"/>
      <c r="AB156" s="880"/>
      <c r="AC156" s="880"/>
      <c r="AD156" s="880"/>
      <c r="AE156" s="880"/>
      <c r="AF156" s="1664"/>
    </row>
    <row r="157" spans="1:32" ht="19.5" customHeight="1" x14ac:dyDescent="0.25">
      <c r="A157" s="1386">
        <v>130</v>
      </c>
      <c r="B157" s="338"/>
      <c r="C157" s="1242" t="str">
        <f t="shared" ca="1" si="4"/>
        <v/>
      </c>
      <c r="D157" s="349"/>
      <c r="E157" s="1243" t="str">
        <f t="shared" ca="1" si="5"/>
        <v/>
      </c>
      <c r="F157" s="340"/>
      <c r="G157" s="341"/>
      <c r="H157" s="350"/>
      <c r="I157" s="342"/>
      <c r="J157" s="343"/>
      <c r="K157" s="926"/>
      <c r="L157" s="348"/>
      <c r="M157" s="338"/>
      <c r="N157" s="338"/>
      <c r="O157" s="338"/>
      <c r="P157" s="339"/>
      <c r="Q157" s="347"/>
      <c r="R157" s="2499" t="str">
        <f t="shared" ca="1" si="6"/>
        <v/>
      </c>
      <c r="S157" s="1663"/>
      <c r="T157" s="2400" t="str">
        <f>IF(F157="","","Altele!AI"&amp;VLOOKUP(E157,Altele!X$5:AB$46,4,FALSE)&amp;":AI"&amp;VLOOKUP(E157,Altele!X$5:AB$46,5,FALSE))</f>
        <v/>
      </c>
      <c r="U157" s="2400" t="str">
        <f>IF(F157="","","Altele!AF"&amp;VLOOKUP(E157,Altele!X$5:AB$46,4,FALSE)&amp;":AF"&amp;VLOOKUP(E157,Altele!X$5:AB$46,5,FALSE))</f>
        <v/>
      </c>
      <c r="V157" s="2400" t="str">
        <f>IF(F157="","","Altele!AE"&amp;VLOOKUP(E157,Altele!X$5:AB$46,4,FALSE)&amp;":AE"&amp;VLOOKUP(E157,Altele!X$5:AB$46,5,FALSE))</f>
        <v/>
      </c>
      <c r="W157" s="1663"/>
      <c r="Y157" s="1664"/>
      <c r="AA157" s="880"/>
      <c r="AB157" s="880"/>
      <c r="AC157" s="880"/>
      <c r="AD157" s="880"/>
      <c r="AE157" s="880"/>
      <c r="AF157" s="1664"/>
    </row>
    <row r="158" spans="1:32" ht="19.5" customHeight="1" x14ac:dyDescent="0.25">
      <c r="A158" s="1386">
        <v>131</v>
      </c>
      <c r="B158" s="338"/>
      <c r="C158" s="1242" t="str">
        <f t="shared" ref="C158:C221" ca="1" si="7">IF(ISERROR(INDEX(INDIRECT(V158),MATCH(G158,INDIRECT(T158),0),))=TRUE,"",INDEX(INDIRECT(V158),MATCH(G158,INDIRECT(T158),0),))</f>
        <v/>
      </c>
      <c r="D158" s="349"/>
      <c r="E158" s="1243" t="str">
        <f t="shared" ref="E158:E221" ca="1" si="8">IF(OR(F158="",ISERROR(INDEX(INDIRECT(Z$31),MATCH(F158,INDIRECT(Z$30),0),))=TRUE),"",INDEX(INDIRECT(Z$31),MATCH(F158,INDIRECT(Z$30),0),))</f>
        <v/>
      </c>
      <c r="F158" s="340"/>
      <c r="G158" s="341"/>
      <c r="H158" s="350"/>
      <c r="I158" s="342"/>
      <c r="J158" s="343"/>
      <c r="K158" s="926"/>
      <c r="L158" s="348"/>
      <c r="M158" s="338"/>
      <c r="N158" s="338"/>
      <c r="O158" s="338"/>
      <c r="P158" s="339"/>
      <c r="Q158" s="347"/>
      <c r="R158" s="2499" t="str">
        <f t="shared" ref="R158:R221" ca="1" si="9">IFERROR(INDEX(INDIRECT(U158),MATCH(C158,INDIRECT(V158),0),),"")</f>
        <v/>
      </c>
      <c r="S158" s="1663"/>
      <c r="T158" s="2400" t="str">
        <f>IF(F158="","","Altele!AI"&amp;VLOOKUP(E158,Altele!X$5:AB$46,4,FALSE)&amp;":AI"&amp;VLOOKUP(E158,Altele!X$5:AB$46,5,FALSE))</f>
        <v/>
      </c>
      <c r="U158" s="2400" t="str">
        <f>IF(F158="","","Altele!AF"&amp;VLOOKUP(E158,Altele!X$5:AB$46,4,FALSE)&amp;":AF"&amp;VLOOKUP(E158,Altele!X$5:AB$46,5,FALSE))</f>
        <v/>
      </c>
      <c r="V158" s="2400" t="str">
        <f>IF(F158="","","Altele!AE"&amp;VLOOKUP(E158,Altele!X$5:AB$46,4,FALSE)&amp;":AE"&amp;VLOOKUP(E158,Altele!X$5:AB$46,5,FALSE))</f>
        <v/>
      </c>
      <c r="W158" s="1663"/>
      <c r="Y158" s="1664"/>
      <c r="AA158" s="880"/>
      <c r="AB158" s="880"/>
      <c r="AC158" s="880"/>
      <c r="AD158" s="880"/>
      <c r="AE158" s="880"/>
      <c r="AF158" s="1664"/>
    </row>
    <row r="159" spans="1:32" ht="19.5" customHeight="1" x14ac:dyDescent="0.25">
      <c r="A159" s="1386">
        <v>132</v>
      </c>
      <c r="B159" s="338"/>
      <c r="C159" s="1242" t="str">
        <f t="shared" ca="1" si="7"/>
        <v/>
      </c>
      <c r="D159" s="349"/>
      <c r="E159" s="1243" t="str">
        <f t="shared" ca="1" si="8"/>
        <v/>
      </c>
      <c r="F159" s="340"/>
      <c r="G159" s="341"/>
      <c r="H159" s="350"/>
      <c r="I159" s="342"/>
      <c r="J159" s="343"/>
      <c r="K159" s="926"/>
      <c r="L159" s="348"/>
      <c r="M159" s="338"/>
      <c r="N159" s="338"/>
      <c r="O159" s="338"/>
      <c r="P159" s="339"/>
      <c r="Q159" s="347"/>
      <c r="R159" s="2499" t="str">
        <f t="shared" ca="1" si="9"/>
        <v/>
      </c>
      <c r="S159" s="1663"/>
      <c r="T159" s="2400" t="str">
        <f>IF(F159="","","Altele!AI"&amp;VLOOKUP(E159,Altele!X$5:AB$46,4,FALSE)&amp;":AI"&amp;VLOOKUP(E159,Altele!X$5:AB$46,5,FALSE))</f>
        <v/>
      </c>
      <c r="U159" s="2400" t="str">
        <f>IF(F159="","","Altele!AF"&amp;VLOOKUP(E159,Altele!X$5:AB$46,4,FALSE)&amp;":AF"&amp;VLOOKUP(E159,Altele!X$5:AB$46,5,FALSE))</f>
        <v/>
      </c>
      <c r="V159" s="2400" t="str">
        <f>IF(F159="","","Altele!AE"&amp;VLOOKUP(E159,Altele!X$5:AB$46,4,FALSE)&amp;":AE"&amp;VLOOKUP(E159,Altele!X$5:AB$46,5,FALSE))</f>
        <v/>
      </c>
      <c r="W159" s="1663"/>
      <c r="Y159" s="1664"/>
      <c r="AA159" s="880"/>
      <c r="AB159" s="880"/>
      <c r="AC159" s="880"/>
      <c r="AD159" s="880"/>
      <c r="AE159" s="880"/>
      <c r="AF159" s="1664"/>
    </row>
    <row r="160" spans="1:32" ht="19.5" customHeight="1" x14ac:dyDescent="0.25">
      <c r="A160" s="1386">
        <v>133</v>
      </c>
      <c r="B160" s="338"/>
      <c r="C160" s="1242" t="str">
        <f t="shared" ca="1" si="7"/>
        <v/>
      </c>
      <c r="D160" s="349"/>
      <c r="E160" s="1243" t="str">
        <f t="shared" ca="1" si="8"/>
        <v/>
      </c>
      <c r="F160" s="340"/>
      <c r="G160" s="341"/>
      <c r="H160" s="350"/>
      <c r="I160" s="342"/>
      <c r="J160" s="343"/>
      <c r="K160" s="926"/>
      <c r="L160" s="348"/>
      <c r="M160" s="338"/>
      <c r="N160" s="338"/>
      <c r="O160" s="338"/>
      <c r="P160" s="339"/>
      <c r="Q160" s="347"/>
      <c r="R160" s="2499" t="str">
        <f t="shared" ca="1" si="9"/>
        <v/>
      </c>
      <c r="S160" s="1663"/>
      <c r="T160" s="2400" t="str">
        <f>IF(F160="","","Altele!AI"&amp;VLOOKUP(E160,Altele!X$5:AB$46,4,FALSE)&amp;":AI"&amp;VLOOKUP(E160,Altele!X$5:AB$46,5,FALSE))</f>
        <v/>
      </c>
      <c r="U160" s="2400" t="str">
        <f>IF(F160="","","Altele!AF"&amp;VLOOKUP(E160,Altele!X$5:AB$46,4,FALSE)&amp;":AF"&amp;VLOOKUP(E160,Altele!X$5:AB$46,5,FALSE))</f>
        <v/>
      </c>
      <c r="V160" s="2400" t="str">
        <f>IF(F160="","","Altele!AE"&amp;VLOOKUP(E160,Altele!X$5:AB$46,4,FALSE)&amp;":AE"&amp;VLOOKUP(E160,Altele!X$5:AB$46,5,FALSE))</f>
        <v/>
      </c>
      <c r="W160" s="1663"/>
      <c r="Y160" s="1664"/>
      <c r="AA160" s="880"/>
      <c r="AB160" s="880"/>
      <c r="AC160" s="880"/>
      <c r="AD160" s="880"/>
      <c r="AE160" s="880"/>
      <c r="AF160" s="1664"/>
    </row>
    <row r="161" spans="1:32" ht="19.5" customHeight="1" x14ac:dyDescent="0.25">
      <c r="A161" s="1386">
        <v>134</v>
      </c>
      <c r="B161" s="338"/>
      <c r="C161" s="1242" t="str">
        <f t="shared" ca="1" si="7"/>
        <v/>
      </c>
      <c r="D161" s="349"/>
      <c r="E161" s="1243" t="str">
        <f t="shared" ca="1" si="8"/>
        <v/>
      </c>
      <c r="F161" s="340"/>
      <c r="G161" s="341"/>
      <c r="H161" s="350"/>
      <c r="I161" s="342"/>
      <c r="J161" s="343"/>
      <c r="K161" s="926"/>
      <c r="L161" s="348"/>
      <c r="M161" s="338"/>
      <c r="N161" s="338"/>
      <c r="O161" s="338"/>
      <c r="P161" s="339"/>
      <c r="Q161" s="347"/>
      <c r="R161" s="2499" t="str">
        <f t="shared" ca="1" si="9"/>
        <v/>
      </c>
      <c r="S161" s="1663"/>
      <c r="T161" s="2400" t="str">
        <f>IF(F161="","","Altele!AI"&amp;VLOOKUP(E161,Altele!X$5:AB$46,4,FALSE)&amp;":AI"&amp;VLOOKUP(E161,Altele!X$5:AB$46,5,FALSE))</f>
        <v/>
      </c>
      <c r="U161" s="2400" t="str">
        <f>IF(F161="","","Altele!AF"&amp;VLOOKUP(E161,Altele!X$5:AB$46,4,FALSE)&amp;":AF"&amp;VLOOKUP(E161,Altele!X$5:AB$46,5,FALSE))</f>
        <v/>
      </c>
      <c r="V161" s="2400" t="str">
        <f>IF(F161="","","Altele!AE"&amp;VLOOKUP(E161,Altele!X$5:AB$46,4,FALSE)&amp;":AE"&amp;VLOOKUP(E161,Altele!X$5:AB$46,5,FALSE))</f>
        <v/>
      </c>
      <c r="W161" s="1663"/>
      <c r="Y161" s="1664"/>
      <c r="AA161" s="880"/>
      <c r="AB161" s="880"/>
      <c r="AC161" s="880"/>
      <c r="AD161" s="880"/>
      <c r="AE161" s="880"/>
      <c r="AF161" s="1664"/>
    </row>
    <row r="162" spans="1:32" ht="19.5" customHeight="1" x14ac:dyDescent="0.25">
      <c r="A162" s="1386">
        <v>135</v>
      </c>
      <c r="B162" s="338"/>
      <c r="C162" s="1242" t="str">
        <f t="shared" ca="1" si="7"/>
        <v/>
      </c>
      <c r="D162" s="349"/>
      <c r="E162" s="1243" t="str">
        <f t="shared" ca="1" si="8"/>
        <v/>
      </c>
      <c r="F162" s="340"/>
      <c r="G162" s="341"/>
      <c r="H162" s="350"/>
      <c r="I162" s="342"/>
      <c r="J162" s="343"/>
      <c r="K162" s="926"/>
      <c r="L162" s="348"/>
      <c r="M162" s="338"/>
      <c r="N162" s="338"/>
      <c r="O162" s="338"/>
      <c r="P162" s="339"/>
      <c r="Q162" s="347"/>
      <c r="R162" s="2499" t="str">
        <f t="shared" ca="1" si="9"/>
        <v/>
      </c>
      <c r="S162" s="1663"/>
      <c r="T162" s="2400" t="str">
        <f>IF(F162="","","Altele!AI"&amp;VLOOKUP(E162,Altele!X$5:AB$46,4,FALSE)&amp;":AI"&amp;VLOOKUP(E162,Altele!X$5:AB$46,5,FALSE))</f>
        <v/>
      </c>
      <c r="U162" s="2400" t="str">
        <f>IF(F162="","","Altele!AF"&amp;VLOOKUP(E162,Altele!X$5:AB$46,4,FALSE)&amp;":AF"&amp;VLOOKUP(E162,Altele!X$5:AB$46,5,FALSE))</f>
        <v/>
      </c>
      <c r="V162" s="2400" t="str">
        <f>IF(F162="","","Altele!AE"&amp;VLOOKUP(E162,Altele!X$5:AB$46,4,FALSE)&amp;":AE"&amp;VLOOKUP(E162,Altele!X$5:AB$46,5,FALSE))</f>
        <v/>
      </c>
      <c r="W162" s="1663"/>
      <c r="Y162" s="1664"/>
      <c r="AA162" s="880"/>
      <c r="AB162" s="880"/>
      <c r="AC162" s="880"/>
      <c r="AD162" s="880"/>
      <c r="AE162" s="880"/>
      <c r="AF162" s="1664"/>
    </row>
    <row r="163" spans="1:32" ht="19.5" customHeight="1" x14ac:dyDescent="0.25">
      <c r="A163" s="1386">
        <v>136</v>
      </c>
      <c r="B163" s="338"/>
      <c r="C163" s="1242" t="str">
        <f t="shared" ca="1" si="7"/>
        <v/>
      </c>
      <c r="D163" s="349"/>
      <c r="E163" s="1243" t="str">
        <f t="shared" ca="1" si="8"/>
        <v/>
      </c>
      <c r="F163" s="340"/>
      <c r="G163" s="341"/>
      <c r="H163" s="350"/>
      <c r="I163" s="342"/>
      <c r="J163" s="343"/>
      <c r="K163" s="926"/>
      <c r="L163" s="348"/>
      <c r="M163" s="338"/>
      <c r="N163" s="338"/>
      <c r="O163" s="338"/>
      <c r="P163" s="339"/>
      <c r="Q163" s="347"/>
      <c r="R163" s="2499" t="str">
        <f t="shared" ca="1" si="9"/>
        <v/>
      </c>
      <c r="S163" s="1663"/>
      <c r="T163" s="2400" t="str">
        <f>IF(F163="","","Altele!AI"&amp;VLOOKUP(E163,Altele!X$5:AB$46,4,FALSE)&amp;":AI"&amp;VLOOKUP(E163,Altele!X$5:AB$46,5,FALSE))</f>
        <v/>
      </c>
      <c r="U163" s="2400" t="str">
        <f>IF(F163="","","Altele!AF"&amp;VLOOKUP(E163,Altele!X$5:AB$46,4,FALSE)&amp;":AF"&amp;VLOOKUP(E163,Altele!X$5:AB$46,5,FALSE))</f>
        <v/>
      </c>
      <c r="V163" s="2400" t="str">
        <f>IF(F163="","","Altele!AE"&amp;VLOOKUP(E163,Altele!X$5:AB$46,4,FALSE)&amp;":AE"&amp;VLOOKUP(E163,Altele!X$5:AB$46,5,FALSE))</f>
        <v/>
      </c>
      <c r="W163" s="1663"/>
      <c r="Y163" s="1664"/>
      <c r="AA163" s="880"/>
      <c r="AB163" s="880"/>
      <c r="AC163" s="880"/>
      <c r="AD163" s="880"/>
      <c r="AE163" s="880"/>
      <c r="AF163" s="1664"/>
    </row>
    <row r="164" spans="1:32" ht="19.5" customHeight="1" x14ac:dyDescent="0.25">
      <c r="A164" s="1386">
        <v>137</v>
      </c>
      <c r="B164" s="338"/>
      <c r="C164" s="1242" t="str">
        <f t="shared" ca="1" si="7"/>
        <v/>
      </c>
      <c r="D164" s="349"/>
      <c r="E164" s="1243" t="str">
        <f t="shared" ca="1" si="8"/>
        <v/>
      </c>
      <c r="F164" s="340"/>
      <c r="G164" s="341"/>
      <c r="H164" s="350"/>
      <c r="I164" s="342"/>
      <c r="J164" s="343"/>
      <c r="K164" s="926"/>
      <c r="L164" s="348"/>
      <c r="M164" s="338"/>
      <c r="N164" s="338"/>
      <c r="O164" s="338"/>
      <c r="P164" s="339"/>
      <c r="Q164" s="347"/>
      <c r="R164" s="2499" t="str">
        <f t="shared" ca="1" si="9"/>
        <v/>
      </c>
      <c r="S164" s="1663"/>
      <c r="T164" s="2400" t="str">
        <f>IF(F164="","","Altele!AI"&amp;VLOOKUP(E164,Altele!X$5:AB$46,4,FALSE)&amp;":AI"&amp;VLOOKUP(E164,Altele!X$5:AB$46,5,FALSE))</f>
        <v/>
      </c>
      <c r="U164" s="2400" t="str">
        <f>IF(F164="","","Altele!AF"&amp;VLOOKUP(E164,Altele!X$5:AB$46,4,FALSE)&amp;":AF"&amp;VLOOKUP(E164,Altele!X$5:AB$46,5,FALSE))</f>
        <v/>
      </c>
      <c r="V164" s="2400" t="str">
        <f>IF(F164="","","Altele!AE"&amp;VLOOKUP(E164,Altele!X$5:AB$46,4,FALSE)&amp;":AE"&amp;VLOOKUP(E164,Altele!X$5:AB$46,5,FALSE))</f>
        <v/>
      </c>
      <c r="W164" s="1663"/>
      <c r="Y164" s="1664"/>
      <c r="AA164" s="880"/>
      <c r="AB164" s="880"/>
      <c r="AC164" s="880"/>
      <c r="AD164" s="880"/>
      <c r="AE164" s="880"/>
      <c r="AF164" s="1664"/>
    </row>
    <row r="165" spans="1:32" ht="19.5" customHeight="1" x14ac:dyDescent="0.25">
      <c r="A165" s="1386">
        <v>138</v>
      </c>
      <c r="B165" s="338"/>
      <c r="C165" s="1242" t="str">
        <f t="shared" ca="1" si="7"/>
        <v/>
      </c>
      <c r="D165" s="349"/>
      <c r="E165" s="1243" t="str">
        <f t="shared" ca="1" si="8"/>
        <v/>
      </c>
      <c r="F165" s="340"/>
      <c r="G165" s="341"/>
      <c r="H165" s="350"/>
      <c r="I165" s="342"/>
      <c r="J165" s="343"/>
      <c r="K165" s="926"/>
      <c r="L165" s="348"/>
      <c r="M165" s="338"/>
      <c r="N165" s="338"/>
      <c r="O165" s="338"/>
      <c r="P165" s="339"/>
      <c r="Q165" s="347"/>
      <c r="R165" s="2499" t="str">
        <f t="shared" ca="1" si="9"/>
        <v/>
      </c>
      <c r="S165" s="1663"/>
      <c r="T165" s="2400" t="str">
        <f>IF(F165="","","Altele!AI"&amp;VLOOKUP(E165,Altele!X$5:AB$46,4,FALSE)&amp;":AI"&amp;VLOOKUP(E165,Altele!X$5:AB$46,5,FALSE))</f>
        <v/>
      </c>
      <c r="U165" s="2400" t="str">
        <f>IF(F165="","","Altele!AF"&amp;VLOOKUP(E165,Altele!X$5:AB$46,4,FALSE)&amp;":AF"&amp;VLOOKUP(E165,Altele!X$5:AB$46,5,FALSE))</f>
        <v/>
      </c>
      <c r="V165" s="2400" t="str">
        <f>IF(F165="","","Altele!AE"&amp;VLOOKUP(E165,Altele!X$5:AB$46,4,FALSE)&amp;":AE"&amp;VLOOKUP(E165,Altele!X$5:AB$46,5,FALSE))</f>
        <v/>
      </c>
      <c r="W165" s="1663"/>
      <c r="Y165" s="1664"/>
      <c r="AA165" s="880"/>
      <c r="AB165" s="880"/>
      <c r="AC165" s="880"/>
      <c r="AD165" s="880"/>
      <c r="AE165" s="880"/>
      <c r="AF165" s="1664"/>
    </row>
    <row r="166" spans="1:32" ht="19.5" customHeight="1" x14ac:dyDescent="0.25">
      <c r="A166" s="1386">
        <v>139</v>
      </c>
      <c r="B166" s="338"/>
      <c r="C166" s="1242" t="str">
        <f t="shared" ca="1" si="7"/>
        <v/>
      </c>
      <c r="D166" s="349"/>
      <c r="E166" s="1243" t="str">
        <f t="shared" ca="1" si="8"/>
        <v/>
      </c>
      <c r="F166" s="340"/>
      <c r="G166" s="341"/>
      <c r="H166" s="350"/>
      <c r="I166" s="342"/>
      <c r="J166" s="343"/>
      <c r="K166" s="926"/>
      <c r="L166" s="348"/>
      <c r="M166" s="338"/>
      <c r="N166" s="338"/>
      <c r="O166" s="338"/>
      <c r="P166" s="339"/>
      <c r="Q166" s="347"/>
      <c r="R166" s="2499" t="str">
        <f t="shared" ca="1" si="9"/>
        <v/>
      </c>
      <c r="S166" s="1663"/>
      <c r="T166" s="2400" t="str">
        <f>IF(F166="","","Altele!AI"&amp;VLOOKUP(E166,Altele!X$5:AB$46,4,FALSE)&amp;":AI"&amp;VLOOKUP(E166,Altele!X$5:AB$46,5,FALSE))</f>
        <v/>
      </c>
      <c r="U166" s="2400" t="str">
        <f>IF(F166="","","Altele!AF"&amp;VLOOKUP(E166,Altele!X$5:AB$46,4,FALSE)&amp;":AF"&amp;VLOOKUP(E166,Altele!X$5:AB$46,5,FALSE))</f>
        <v/>
      </c>
      <c r="V166" s="2400" t="str">
        <f>IF(F166="","","Altele!AE"&amp;VLOOKUP(E166,Altele!X$5:AB$46,4,FALSE)&amp;":AE"&amp;VLOOKUP(E166,Altele!X$5:AB$46,5,FALSE))</f>
        <v/>
      </c>
      <c r="W166" s="1663"/>
      <c r="Y166" s="1664"/>
      <c r="AA166" s="880"/>
      <c r="AB166" s="880"/>
      <c r="AC166" s="880"/>
      <c r="AD166" s="880"/>
      <c r="AE166" s="880"/>
      <c r="AF166" s="1664"/>
    </row>
    <row r="167" spans="1:32" ht="19.5" customHeight="1" x14ac:dyDescent="0.25">
      <c r="A167" s="1386">
        <v>140</v>
      </c>
      <c r="B167" s="338"/>
      <c r="C167" s="1242" t="str">
        <f t="shared" ca="1" si="7"/>
        <v/>
      </c>
      <c r="D167" s="349"/>
      <c r="E167" s="1243" t="str">
        <f t="shared" ca="1" si="8"/>
        <v/>
      </c>
      <c r="F167" s="340"/>
      <c r="G167" s="341"/>
      <c r="H167" s="350"/>
      <c r="I167" s="342"/>
      <c r="J167" s="343"/>
      <c r="K167" s="926"/>
      <c r="L167" s="348"/>
      <c r="M167" s="338"/>
      <c r="N167" s="338"/>
      <c r="O167" s="338"/>
      <c r="P167" s="339"/>
      <c r="Q167" s="347"/>
      <c r="R167" s="2499" t="str">
        <f t="shared" ca="1" si="9"/>
        <v/>
      </c>
      <c r="S167" s="1663"/>
      <c r="T167" s="2400" t="str">
        <f>IF(F167="","","Altele!AI"&amp;VLOOKUP(E167,Altele!X$5:AB$46,4,FALSE)&amp;":AI"&amp;VLOOKUP(E167,Altele!X$5:AB$46,5,FALSE))</f>
        <v/>
      </c>
      <c r="U167" s="2400" t="str">
        <f>IF(F167="","","Altele!AF"&amp;VLOOKUP(E167,Altele!X$5:AB$46,4,FALSE)&amp;":AF"&amp;VLOOKUP(E167,Altele!X$5:AB$46,5,FALSE))</f>
        <v/>
      </c>
      <c r="V167" s="2400" t="str">
        <f>IF(F167="","","Altele!AE"&amp;VLOOKUP(E167,Altele!X$5:AB$46,4,FALSE)&amp;":AE"&amp;VLOOKUP(E167,Altele!X$5:AB$46,5,FALSE))</f>
        <v/>
      </c>
      <c r="W167" s="1663"/>
      <c r="Y167" s="1664"/>
      <c r="AA167" s="880"/>
      <c r="AB167" s="880"/>
      <c r="AC167" s="880"/>
      <c r="AD167" s="880"/>
      <c r="AE167" s="880"/>
      <c r="AF167" s="1664"/>
    </row>
    <row r="168" spans="1:32" ht="19.5" customHeight="1" x14ac:dyDescent="0.25">
      <c r="A168" s="1386">
        <v>141</v>
      </c>
      <c r="B168" s="338"/>
      <c r="C168" s="1242" t="str">
        <f t="shared" ca="1" si="7"/>
        <v/>
      </c>
      <c r="D168" s="349"/>
      <c r="E168" s="1243" t="str">
        <f t="shared" ca="1" si="8"/>
        <v/>
      </c>
      <c r="F168" s="340"/>
      <c r="G168" s="341"/>
      <c r="H168" s="350"/>
      <c r="I168" s="342"/>
      <c r="J168" s="343"/>
      <c r="K168" s="926"/>
      <c r="L168" s="348"/>
      <c r="M168" s="338"/>
      <c r="N168" s="338"/>
      <c r="O168" s="338"/>
      <c r="P168" s="339"/>
      <c r="Q168" s="347"/>
      <c r="R168" s="2499" t="str">
        <f t="shared" ca="1" si="9"/>
        <v/>
      </c>
      <c r="S168" s="1663"/>
      <c r="T168" s="2400" t="str">
        <f>IF(F168="","","Altele!AI"&amp;VLOOKUP(E168,Altele!X$5:AB$46,4,FALSE)&amp;":AI"&amp;VLOOKUP(E168,Altele!X$5:AB$46,5,FALSE))</f>
        <v/>
      </c>
      <c r="U168" s="2400" t="str">
        <f>IF(F168="","","Altele!AF"&amp;VLOOKUP(E168,Altele!X$5:AB$46,4,FALSE)&amp;":AF"&amp;VLOOKUP(E168,Altele!X$5:AB$46,5,FALSE))</f>
        <v/>
      </c>
      <c r="V168" s="2400" t="str">
        <f>IF(F168="","","Altele!AE"&amp;VLOOKUP(E168,Altele!X$5:AB$46,4,FALSE)&amp;":AE"&amp;VLOOKUP(E168,Altele!X$5:AB$46,5,FALSE))</f>
        <v/>
      </c>
      <c r="W168" s="1663"/>
      <c r="Y168" s="1664"/>
      <c r="AA168" s="880"/>
      <c r="AB168" s="880"/>
      <c r="AC168" s="880"/>
      <c r="AD168" s="880"/>
      <c r="AE168" s="880"/>
      <c r="AF168" s="1664"/>
    </row>
    <row r="169" spans="1:32" ht="19.5" customHeight="1" x14ac:dyDescent="0.25">
      <c r="A169" s="1386">
        <v>142</v>
      </c>
      <c r="B169" s="338"/>
      <c r="C169" s="1242" t="str">
        <f t="shared" ca="1" si="7"/>
        <v/>
      </c>
      <c r="D169" s="349"/>
      <c r="E169" s="1243" t="str">
        <f t="shared" ca="1" si="8"/>
        <v/>
      </c>
      <c r="F169" s="340"/>
      <c r="G169" s="341"/>
      <c r="H169" s="350"/>
      <c r="I169" s="342"/>
      <c r="J169" s="343"/>
      <c r="K169" s="926"/>
      <c r="L169" s="348"/>
      <c r="M169" s="338"/>
      <c r="N169" s="338"/>
      <c r="O169" s="338"/>
      <c r="P169" s="339"/>
      <c r="Q169" s="347"/>
      <c r="R169" s="2499" t="str">
        <f t="shared" ca="1" si="9"/>
        <v/>
      </c>
      <c r="S169" s="1663"/>
      <c r="T169" s="2400" t="str">
        <f>IF(F169="","","Altele!AI"&amp;VLOOKUP(E169,Altele!X$5:AB$46,4,FALSE)&amp;":AI"&amp;VLOOKUP(E169,Altele!X$5:AB$46,5,FALSE))</f>
        <v/>
      </c>
      <c r="U169" s="2400" t="str">
        <f>IF(F169="","","Altele!AF"&amp;VLOOKUP(E169,Altele!X$5:AB$46,4,FALSE)&amp;":AF"&amp;VLOOKUP(E169,Altele!X$5:AB$46,5,FALSE))</f>
        <v/>
      </c>
      <c r="V169" s="2400" t="str">
        <f>IF(F169="","","Altele!AE"&amp;VLOOKUP(E169,Altele!X$5:AB$46,4,FALSE)&amp;":AE"&amp;VLOOKUP(E169,Altele!X$5:AB$46,5,FALSE))</f>
        <v/>
      </c>
      <c r="W169" s="1663"/>
      <c r="Y169" s="1664"/>
      <c r="AA169" s="880"/>
      <c r="AB169" s="880"/>
      <c r="AC169" s="880"/>
      <c r="AD169" s="880"/>
      <c r="AE169" s="880"/>
      <c r="AF169" s="1664"/>
    </row>
    <row r="170" spans="1:32" ht="19.5" customHeight="1" x14ac:dyDescent="0.25">
      <c r="A170" s="1386">
        <v>143</v>
      </c>
      <c r="B170" s="338"/>
      <c r="C170" s="1242" t="str">
        <f t="shared" ca="1" si="7"/>
        <v/>
      </c>
      <c r="D170" s="349"/>
      <c r="E170" s="1243" t="str">
        <f t="shared" ca="1" si="8"/>
        <v/>
      </c>
      <c r="F170" s="340"/>
      <c r="G170" s="341"/>
      <c r="H170" s="350"/>
      <c r="I170" s="342"/>
      <c r="J170" s="343"/>
      <c r="K170" s="926"/>
      <c r="L170" s="348"/>
      <c r="M170" s="338"/>
      <c r="N170" s="338"/>
      <c r="O170" s="338"/>
      <c r="P170" s="339"/>
      <c r="Q170" s="347"/>
      <c r="R170" s="2499" t="str">
        <f t="shared" ca="1" si="9"/>
        <v/>
      </c>
      <c r="S170" s="1663"/>
      <c r="T170" s="2400" t="str">
        <f>IF(F170="","","Altele!AI"&amp;VLOOKUP(E170,Altele!X$5:AB$46,4,FALSE)&amp;":AI"&amp;VLOOKUP(E170,Altele!X$5:AB$46,5,FALSE))</f>
        <v/>
      </c>
      <c r="U170" s="2400" t="str">
        <f>IF(F170="","","Altele!AF"&amp;VLOOKUP(E170,Altele!X$5:AB$46,4,FALSE)&amp;":AF"&amp;VLOOKUP(E170,Altele!X$5:AB$46,5,FALSE))</f>
        <v/>
      </c>
      <c r="V170" s="2400" t="str">
        <f>IF(F170="","","Altele!AE"&amp;VLOOKUP(E170,Altele!X$5:AB$46,4,FALSE)&amp;":AE"&amp;VLOOKUP(E170,Altele!X$5:AB$46,5,FALSE))</f>
        <v/>
      </c>
      <c r="W170" s="1663"/>
      <c r="Y170" s="1664"/>
      <c r="AA170" s="880"/>
      <c r="AB170" s="880"/>
      <c r="AC170" s="880"/>
      <c r="AD170" s="880"/>
      <c r="AE170" s="880"/>
      <c r="AF170" s="1664"/>
    </row>
    <row r="171" spans="1:32" ht="19.5" customHeight="1" x14ac:dyDescent="0.25">
      <c r="A171" s="1386">
        <v>144</v>
      </c>
      <c r="B171" s="338"/>
      <c r="C171" s="1242" t="str">
        <f t="shared" ca="1" si="7"/>
        <v/>
      </c>
      <c r="D171" s="349"/>
      <c r="E171" s="1243" t="str">
        <f t="shared" ca="1" si="8"/>
        <v/>
      </c>
      <c r="F171" s="340"/>
      <c r="G171" s="341"/>
      <c r="H171" s="350"/>
      <c r="I171" s="342"/>
      <c r="J171" s="343"/>
      <c r="K171" s="926"/>
      <c r="L171" s="348"/>
      <c r="M171" s="338"/>
      <c r="N171" s="338"/>
      <c r="O171" s="338"/>
      <c r="P171" s="339"/>
      <c r="Q171" s="347"/>
      <c r="R171" s="2499" t="str">
        <f t="shared" ca="1" si="9"/>
        <v/>
      </c>
      <c r="S171" s="1663"/>
      <c r="T171" s="2400" t="str">
        <f>IF(F171="","","Altele!AI"&amp;VLOOKUP(E171,Altele!X$5:AB$46,4,FALSE)&amp;":AI"&amp;VLOOKUP(E171,Altele!X$5:AB$46,5,FALSE))</f>
        <v/>
      </c>
      <c r="U171" s="2400" t="str">
        <f>IF(F171="","","Altele!AF"&amp;VLOOKUP(E171,Altele!X$5:AB$46,4,FALSE)&amp;":AF"&amp;VLOOKUP(E171,Altele!X$5:AB$46,5,FALSE))</f>
        <v/>
      </c>
      <c r="V171" s="2400" t="str">
        <f>IF(F171="","","Altele!AE"&amp;VLOOKUP(E171,Altele!X$5:AB$46,4,FALSE)&amp;":AE"&amp;VLOOKUP(E171,Altele!X$5:AB$46,5,FALSE))</f>
        <v/>
      </c>
      <c r="W171" s="1663"/>
      <c r="Y171" s="1664"/>
      <c r="AA171" s="880"/>
      <c r="AB171" s="880"/>
      <c r="AC171" s="880"/>
      <c r="AD171" s="880"/>
      <c r="AE171" s="880"/>
      <c r="AF171" s="1664"/>
    </row>
    <row r="172" spans="1:32" ht="19.5" customHeight="1" x14ac:dyDescent="0.25">
      <c r="A172" s="1386">
        <v>145</v>
      </c>
      <c r="B172" s="338"/>
      <c r="C172" s="1242" t="str">
        <f t="shared" ca="1" si="7"/>
        <v/>
      </c>
      <c r="D172" s="349"/>
      <c r="E172" s="1243" t="str">
        <f t="shared" ca="1" si="8"/>
        <v/>
      </c>
      <c r="F172" s="340"/>
      <c r="G172" s="341"/>
      <c r="H172" s="350"/>
      <c r="I172" s="342"/>
      <c r="J172" s="343"/>
      <c r="K172" s="926"/>
      <c r="L172" s="348"/>
      <c r="M172" s="338"/>
      <c r="N172" s="338"/>
      <c r="O172" s="338"/>
      <c r="P172" s="339"/>
      <c r="Q172" s="347"/>
      <c r="R172" s="2499" t="str">
        <f t="shared" ca="1" si="9"/>
        <v/>
      </c>
      <c r="S172" s="1663"/>
      <c r="T172" s="2400" t="str">
        <f>IF(F172="","","Altele!AI"&amp;VLOOKUP(E172,Altele!X$5:AB$46,4,FALSE)&amp;":AI"&amp;VLOOKUP(E172,Altele!X$5:AB$46,5,FALSE))</f>
        <v/>
      </c>
      <c r="U172" s="2400" t="str">
        <f>IF(F172="","","Altele!AF"&amp;VLOOKUP(E172,Altele!X$5:AB$46,4,FALSE)&amp;":AF"&amp;VLOOKUP(E172,Altele!X$5:AB$46,5,FALSE))</f>
        <v/>
      </c>
      <c r="V172" s="2400" t="str">
        <f>IF(F172="","","Altele!AE"&amp;VLOOKUP(E172,Altele!X$5:AB$46,4,FALSE)&amp;":AE"&amp;VLOOKUP(E172,Altele!X$5:AB$46,5,FALSE))</f>
        <v/>
      </c>
      <c r="W172" s="1663"/>
      <c r="Y172" s="1664"/>
      <c r="AA172" s="880"/>
      <c r="AB172" s="880"/>
      <c r="AC172" s="880"/>
      <c r="AD172" s="880"/>
      <c r="AE172" s="880"/>
      <c r="AF172" s="1664"/>
    </row>
    <row r="173" spans="1:32" ht="19.5" customHeight="1" x14ac:dyDescent="0.25">
      <c r="A173" s="1386">
        <v>146</v>
      </c>
      <c r="B173" s="338"/>
      <c r="C173" s="1242" t="str">
        <f t="shared" ca="1" si="7"/>
        <v/>
      </c>
      <c r="D173" s="349"/>
      <c r="E173" s="1243" t="str">
        <f t="shared" ca="1" si="8"/>
        <v/>
      </c>
      <c r="F173" s="340"/>
      <c r="G173" s="341"/>
      <c r="H173" s="350"/>
      <c r="I173" s="342"/>
      <c r="J173" s="343"/>
      <c r="K173" s="926"/>
      <c r="L173" s="348"/>
      <c r="M173" s="338"/>
      <c r="N173" s="338"/>
      <c r="O173" s="338"/>
      <c r="P173" s="339"/>
      <c r="Q173" s="347"/>
      <c r="R173" s="2499" t="str">
        <f t="shared" ca="1" si="9"/>
        <v/>
      </c>
      <c r="S173" s="1663"/>
      <c r="T173" s="2400" t="str">
        <f>IF(F173="","","Altele!AI"&amp;VLOOKUP(E173,Altele!X$5:AB$46,4,FALSE)&amp;":AI"&amp;VLOOKUP(E173,Altele!X$5:AB$46,5,FALSE))</f>
        <v/>
      </c>
      <c r="U173" s="2400" t="str">
        <f>IF(F173="","","Altele!AF"&amp;VLOOKUP(E173,Altele!X$5:AB$46,4,FALSE)&amp;":AF"&amp;VLOOKUP(E173,Altele!X$5:AB$46,5,FALSE))</f>
        <v/>
      </c>
      <c r="V173" s="2400" t="str">
        <f>IF(F173="","","Altele!AE"&amp;VLOOKUP(E173,Altele!X$5:AB$46,4,FALSE)&amp;":AE"&amp;VLOOKUP(E173,Altele!X$5:AB$46,5,FALSE))</f>
        <v/>
      </c>
      <c r="W173" s="1663"/>
      <c r="Y173" s="1664"/>
      <c r="AA173" s="880"/>
      <c r="AB173" s="880"/>
      <c r="AC173" s="880"/>
      <c r="AD173" s="880"/>
      <c r="AE173" s="880"/>
      <c r="AF173" s="1664"/>
    </row>
    <row r="174" spans="1:32" ht="19.5" customHeight="1" x14ac:dyDescent="0.25">
      <c r="A174" s="1386">
        <v>147</v>
      </c>
      <c r="B174" s="338"/>
      <c r="C174" s="1242" t="str">
        <f t="shared" ca="1" si="7"/>
        <v/>
      </c>
      <c r="D174" s="349"/>
      <c r="E174" s="1243" t="str">
        <f t="shared" ca="1" si="8"/>
        <v/>
      </c>
      <c r="F174" s="340"/>
      <c r="G174" s="341"/>
      <c r="H174" s="350"/>
      <c r="I174" s="342"/>
      <c r="J174" s="343"/>
      <c r="K174" s="926"/>
      <c r="L174" s="348"/>
      <c r="M174" s="338"/>
      <c r="N174" s="338"/>
      <c r="O174" s="338"/>
      <c r="P174" s="339"/>
      <c r="Q174" s="347"/>
      <c r="R174" s="2499" t="str">
        <f t="shared" ca="1" si="9"/>
        <v/>
      </c>
      <c r="S174" s="1663"/>
      <c r="T174" s="2400" t="str">
        <f>IF(F174="","","Altele!AI"&amp;VLOOKUP(E174,Altele!X$5:AB$46,4,FALSE)&amp;":AI"&amp;VLOOKUP(E174,Altele!X$5:AB$46,5,FALSE))</f>
        <v/>
      </c>
      <c r="U174" s="2400" t="str">
        <f>IF(F174="","","Altele!AF"&amp;VLOOKUP(E174,Altele!X$5:AB$46,4,FALSE)&amp;":AF"&amp;VLOOKUP(E174,Altele!X$5:AB$46,5,FALSE))</f>
        <v/>
      </c>
      <c r="V174" s="2400" t="str">
        <f>IF(F174="","","Altele!AE"&amp;VLOOKUP(E174,Altele!X$5:AB$46,4,FALSE)&amp;":AE"&amp;VLOOKUP(E174,Altele!X$5:AB$46,5,FALSE))</f>
        <v/>
      </c>
      <c r="W174" s="1663"/>
      <c r="Y174" s="1664"/>
      <c r="AA174" s="880"/>
      <c r="AB174" s="880"/>
      <c r="AC174" s="880"/>
      <c r="AD174" s="880"/>
      <c r="AE174" s="880"/>
      <c r="AF174" s="1664"/>
    </row>
    <row r="175" spans="1:32" ht="19.5" customHeight="1" x14ac:dyDescent="0.25">
      <c r="A175" s="1386">
        <v>148</v>
      </c>
      <c r="B175" s="338"/>
      <c r="C175" s="1242" t="str">
        <f t="shared" ca="1" si="7"/>
        <v/>
      </c>
      <c r="D175" s="349"/>
      <c r="E175" s="1243" t="str">
        <f t="shared" ca="1" si="8"/>
        <v/>
      </c>
      <c r="F175" s="340"/>
      <c r="G175" s="341"/>
      <c r="H175" s="350"/>
      <c r="I175" s="342"/>
      <c r="J175" s="343"/>
      <c r="K175" s="926"/>
      <c r="L175" s="348"/>
      <c r="M175" s="338"/>
      <c r="N175" s="338"/>
      <c r="O175" s="338"/>
      <c r="P175" s="339"/>
      <c r="Q175" s="347"/>
      <c r="R175" s="2499" t="str">
        <f t="shared" ca="1" si="9"/>
        <v/>
      </c>
      <c r="S175" s="1663"/>
      <c r="T175" s="2400" t="str">
        <f>IF(F175="","","Altele!AI"&amp;VLOOKUP(E175,Altele!X$5:AB$46,4,FALSE)&amp;":AI"&amp;VLOOKUP(E175,Altele!X$5:AB$46,5,FALSE))</f>
        <v/>
      </c>
      <c r="U175" s="2400" t="str">
        <f>IF(F175="","","Altele!AF"&amp;VLOOKUP(E175,Altele!X$5:AB$46,4,FALSE)&amp;":AF"&amp;VLOOKUP(E175,Altele!X$5:AB$46,5,FALSE))</f>
        <v/>
      </c>
      <c r="V175" s="2400" t="str">
        <f>IF(F175="","","Altele!AE"&amp;VLOOKUP(E175,Altele!X$5:AB$46,4,FALSE)&amp;":AE"&amp;VLOOKUP(E175,Altele!X$5:AB$46,5,FALSE))</f>
        <v/>
      </c>
      <c r="W175" s="1663"/>
      <c r="Y175" s="1664"/>
      <c r="AA175" s="880"/>
      <c r="AB175" s="880"/>
      <c r="AC175" s="880"/>
      <c r="AD175" s="880"/>
      <c r="AE175" s="880"/>
      <c r="AF175" s="1664"/>
    </row>
    <row r="176" spans="1:32" ht="19.5" customHeight="1" x14ac:dyDescent="0.25">
      <c r="A176" s="1386">
        <v>149</v>
      </c>
      <c r="B176" s="338"/>
      <c r="C176" s="1242" t="str">
        <f t="shared" ca="1" si="7"/>
        <v/>
      </c>
      <c r="D176" s="349"/>
      <c r="E176" s="1243" t="str">
        <f t="shared" ca="1" si="8"/>
        <v/>
      </c>
      <c r="F176" s="340"/>
      <c r="G176" s="341"/>
      <c r="H176" s="350"/>
      <c r="I176" s="342"/>
      <c r="J176" s="343"/>
      <c r="K176" s="926"/>
      <c r="L176" s="348"/>
      <c r="M176" s="338"/>
      <c r="N176" s="338"/>
      <c r="O176" s="338"/>
      <c r="P176" s="339"/>
      <c r="Q176" s="347"/>
      <c r="R176" s="2499" t="str">
        <f t="shared" ca="1" si="9"/>
        <v/>
      </c>
      <c r="S176" s="1663"/>
      <c r="T176" s="2400" t="str">
        <f>IF(F176="","","Altele!AI"&amp;VLOOKUP(E176,Altele!X$5:AB$46,4,FALSE)&amp;":AI"&amp;VLOOKUP(E176,Altele!X$5:AB$46,5,FALSE))</f>
        <v/>
      </c>
      <c r="U176" s="2400" t="str">
        <f>IF(F176="","","Altele!AF"&amp;VLOOKUP(E176,Altele!X$5:AB$46,4,FALSE)&amp;":AF"&amp;VLOOKUP(E176,Altele!X$5:AB$46,5,FALSE))</f>
        <v/>
      </c>
      <c r="V176" s="2400" t="str">
        <f>IF(F176="","","Altele!AE"&amp;VLOOKUP(E176,Altele!X$5:AB$46,4,FALSE)&amp;":AE"&amp;VLOOKUP(E176,Altele!X$5:AB$46,5,FALSE))</f>
        <v/>
      </c>
      <c r="W176" s="1663"/>
      <c r="Y176" s="1664"/>
      <c r="AA176" s="880"/>
      <c r="AB176" s="880"/>
      <c r="AC176" s="880"/>
      <c r="AD176" s="880"/>
      <c r="AE176" s="880"/>
      <c r="AF176" s="1664"/>
    </row>
    <row r="177" spans="1:32" ht="19.5" customHeight="1" x14ac:dyDescent="0.25">
      <c r="A177" s="1386">
        <v>150</v>
      </c>
      <c r="B177" s="338"/>
      <c r="C177" s="1242" t="str">
        <f t="shared" ca="1" si="7"/>
        <v/>
      </c>
      <c r="D177" s="349"/>
      <c r="E177" s="1243" t="str">
        <f t="shared" ca="1" si="8"/>
        <v/>
      </c>
      <c r="F177" s="340"/>
      <c r="G177" s="341"/>
      <c r="H177" s="350"/>
      <c r="I177" s="342"/>
      <c r="J177" s="343"/>
      <c r="K177" s="926"/>
      <c r="L177" s="348"/>
      <c r="M177" s="338"/>
      <c r="N177" s="338"/>
      <c r="O177" s="338"/>
      <c r="P177" s="339"/>
      <c r="Q177" s="347"/>
      <c r="R177" s="2499" t="str">
        <f t="shared" ca="1" si="9"/>
        <v/>
      </c>
      <c r="S177" s="1663"/>
      <c r="T177" s="2400" t="str">
        <f>IF(F177="","","Altele!AI"&amp;VLOOKUP(E177,Altele!X$5:AB$46,4,FALSE)&amp;":AI"&amp;VLOOKUP(E177,Altele!X$5:AB$46,5,FALSE))</f>
        <v/>
      </c>
      <c r="U177" s="2400" t="str">
        <f>IF(F177="","","Altele!AF"&amp;VLOOKUP(E177,Altele!X$5:AB$46,4,FALSE)&amp;":AF"&amp;VLOOKUP(E177,Altele!X$5:AB$46,5,FALSE))</f>
        <v/>
      </c>
      <c r="V177" s="2400" t="str">
        <f>IF(F177="","","Altele!AE"&amp;VLOOKUP(E177,Altele!X$5:AB$46,4,FALSE)&amp;":AE"&amp;VLOOKUP(E177,Altele!X$5:AB$46,5,FALSE))</f>
        <v/>
      </c>
      <c r="W177" s="1663"/>
      <c r="Y177" s="1664"/>
      <c r="AA177" s="880"/>
      <c r="AB177" s="880"/>
      <c r="AC177" s="880"/>
      <c r="AD177" s="880"/>
      <c r="AE177" s="880"/>
      <c r="AF177" s="1664"/>
    </row>
    <row r="178" spans="1:32" ht="19.5" customHeight="1" x14ac:dyDescent="0.25">
      <c r="A178" s="1386">
        <v>151</v>
      </c>
      <c r="B178" s="338"/>
      <c r="C178" s="1242" t="str">
        <f t="shared" ca="1" si="7"/>
        <v/>
      </c>
      <c r="D178" s="349"/>
      <c r="E178" s="1243" t="str">
        <f t="shared" ca="1" si="8"/>
        <v/>
      </c>
      <c r="F178" s="340"/>
      <c r="G178" s="341"/>
      <c r="H178" s="350"/>
      <c r="I178" s="342"/>
      <c r="J178" s="343"/>
      <c r="K178" s="926"/>
      <c r="L178" s="348"/>
      <c r="M178" s="338"/>
      <c r="N178" s="338"/>
      <c r="O178" s="338"/>
      <c r="P178" s="339"/>
      <c r="Q178" s="347"/>
      <c r="R178" s="2499" t="str">
        <f t="shared" ca="1" si="9"/>
        <v/>
      </c>
      <c r="S178" s="1663"/>
      <c r="T178" s="2400" t="str">
        <f>IF(F178="","","Altele!AI"&amp;VLOOKUP(E178,Altele!X$5:AB$46,4,FALSE)&amp;":AI"&amp;VLOOKUP(E178,Altele!X$5:AB$46,5,FALSE))</f>
        <v/>
      </c>
      <c r="U178" s="2400" t="str">
        <f>IF(F178="","","Altele!AF"&amp;VLOOKUP(E178,Altele!X$5:AB$46,4,FALSE)&amp;":AF"&amp;VLOOKUP(E178,Altele!X$5:AB$46,5,FALSE))</f>
        <v/>
      </c>
      <c r="V178" s="2400" t="str">
        <f>IF(F178="","","Altele!AE"&amp;VLOOKUP(E178,Altele!X$5:AB$46,4,FALSE)&amp;":AE"&amp;VLOOKUP(E178,Altele!X$5:AB$46,5,FALSE))</f>
        <v/>
      </c>
      <c r="W178" s="1663"/>
      <c r="Y178" s="1664"/>
      <c r="AA178" s="880"/>
      <c r="AB178" s="880"/>
      <c r="AC178" s="880"/>
      <c r="AD178" s="880"/>
      <c r="AE178" s="880"/>
      <c r="AF178" s="1664"/>
    </row>
    <row r="179" spans="1:32" ht="19.5" customHeight="1" x14ac:dyDescent="0.25">
      <c r="A179" s="1386">
        <v>152</v>
      </c>
      <c r="B179" s="338"/>
      <c r="C179" s="1242" t="str">
        <f t="shared" ca="1" si="7"/>
        <v/>
      </c>
      <c r="D179" s="349"/>
      <c r="E179" s="1243" t="str">
        <f t="shared" ca="1" si="8"/>
        <v/>
      </c>
      <c r="F179" s="340"/>
      <c r="G179" s="341"/>
      <c r="H179" s="350"/>
      <c r="I179" s="342"/>
      <c r="J179" s="343"/>
      <c r="K179" s="926"/>
      <c r="L179" s="348"/>
      <c r="M179" s="338"/>
      <c r="N179" s="338"/>
      <c r="O179" s="338"/>
      <c r="P179" s="339"/>
      <c r="Q179" s="347"/>
      <c r="R179" s="2499" t="str">
        <f t="shared" ca="1" si="9"/>
        <v/>
      </c>
      <c r="S179" s="1663"/>
      <c r="T179" s="2400" t="str">
        <f>IF(F179="","","Altele!AI"&amp;VLOOKUP(E179,Altele!X$5:AB$46,4,FALSE)&amp;":AI"&amp;VLOOKUP(E179,Altele!X$5:AB$46,5,FALSE))</f>
        <v/>
      </c>
      <c r="U179" s="2400" t="str">
        <f>IF(F179="","","Altele!AF"&amp;VLOOKUP(E179,Altele!X$5:AB$46,4,FALSE)&amp;":AF"&amp;VLOOKUP(E179,Altele!X$5:AB$46,5,FALSE))</f>
        <v/>
      </c>
      <c r="V179" s="2400" t="str">
        <f>IF(F179="","","Altele!AE"&amp;VLOOKUP(E179,Altele!X$5:AB$46,4,FALSE)&amp;":AE"&amp;VLOOKUP(E179,Altele!X$5:AB$46,5,FALSE))</f>
        <v/>
      </c>
      <c r="W179" s="1663"/>
      <c r="Y179" s="1664"/>
      <c r="AA179" s="880"/>
      <c r="AB179" s="880"/>
      <c r="AC179" s="880"/>
      <c r="AD179" s="880"/>
      <c r="AE179" s="880"/>
      <c r="AF179" s="1664"/>
    </row>
    <row r="180" spans="1:32" ht="19.5" customHeight="1" x14ac:dyDescent="0.25">
      <c r="A180" s="1386">
        <v>153</v>
      </c>
      <c r="B180" s="338"/>
      <c r="C180" s="1242" t="str">
        <f t="shared" ca="1" si="7"/>
        <v/>
      </c>
      <c r="D180" s="349"/>
      <c r="E180" s="1243" t="str">
        <f t="shared" ca="1" si="8"/>
        <v/>
      </c>
      <c r="F180" s="340"/>
      <c r="G180" s="341"/>
      <c r="H180" s="350"/>
      <c r="I180" s="342"/>
      <c r="J180" s="343"/>
      <c r="K180" s="926"/>
      <c r="L180" s="348"/>
      <c r="M180" s="338"/>
      <c r="N180" s="338"/>
      <c r="O180" s="338"/>
      <c r="P180" s="339"/>
      <c r="Q180" s="347"/>
      <c r="R180" s="2499" t="str">
        <f t="shared" ca="1" si="9"/>
        <v/>
      </c>
      <c r="S180" s="1663"/>
      <c r="T180" s="2400" t="str">
        <f>IF(F180="","","Altele!AI"&amp;VLOOKUP(E180,Altele!X$5:AB$46,4,FALSE)&amp;":AI"&amp;VLOOKUP(E180,Altele!X$5:AB$46,5,FALSE))</f>
        <v/>
      </c>
      <c r="U180" s="2400" t="str">
        <f>IF(F180="","","Altele!AF"&amp;VLOOKUP(E180,Altele!X$5:AB$46,4,FALSE)&amp;":AF"&amp;VLOOKUP(E180,Altele!X$5:AB$46,5,FALSE))</f>
        <v/>
      </c>
      <c r="V180" s="2400" t="str">
        <f>IF(F180="","","Altele!AE"&amp;VLOOKUP(E180,Altele!X$5:AB$46,4,FALSE)&amp;":AE"&amp;VLOOKUP(E180,Altele!X$5:AB$46,5,FALSE))</f>
        <v/>
      </c>
      <c r="W180" s="1663"/>
      <c r="Y180" s="1664"/>
      <c r="AA180" s="880"/>
      <c r="AB180" s="880"/>
      <c r="AC180" s="880"/>
      <c r="AD180" s="880"/>
      <c r="AE180" s="880"/>
      <c r="AF180" s="1664"/>
    </row>
    <row r="181" spans="1:32" ht="19.5" customHeight="1" x14ac:dyDescent="0.25">
      <c r="A181" s="1386">
        <v>154</v>
      </c>
      <c r="B181" s="338"/>
      <c r="C181" s="1242" t="str">
        <f t="shared" ca="1" si="7"/>
        <v/>
      </c>
      <c r="D181" s="349"/>
      <c r="E181" s="1243" t="str">
        <f t="shared" ca="1" si="8"/>
        <v/>
      </c>
      <c r="F181" s="340"/>
      <c r="G181" s="341"/>
      <c r="H181" s="350"/>
      <c r="I181" s="342"/>
      <c r="J181" s="343"/>
      <c r="K181" s="926"/>
      <c r="L181" s="348"/>
      <c r="M181" s="338"/>
      <c r="N181" s="338"/>
      <c r="O181" s="338"/>
      <c r="P181" s="339"/>
      <c r="Q181" s="347"/>
      <c r="R181" s="2499" t="str">
        <f t="shared" ca="1" si="9"/>
        <v/>
      </c>
      <c r="S181" s="1663"/>
      <c r="T181" s="2400" t="str">
        <f>IF(F181="","","Altele!AI"&amp;VLOOKUP(E181,Altele!X$5:AB$46,4,FALSE)&amp;":AI"&amp;VLOOKUP(E181,Altele!X$5:AB$46,5,FALSE))</f>
        <v/>
      </c>
      <c r="U181" s="2400" t="str">
        <f>IF(F181="","","Altele!AF"&amp;VLOOKUP(E181,Altele!X$5:AB$46,4,FALSE)&amp;":AF"&amp;VLOOKUP(E181,Altele!X$5:AB$46,5,FALSE))</f>
        <v/>
      </c>
      <c r="V181" s="2400" t="str">
        <f>IF(F181="","","Altele!AE"&amp;VLOOKUP(E181,Altele!X$5:AB$46,4,FALSE)&amp;":AE"&amp;VLOOKUP(E181,Altele!X$5:AB$46,5,FALSE))</f>
        <v/>
      </c>
      <c r="W181" s="1663"/>
      <c r="Y181" s="1664"/>
      <c r="AA181" s="880"/>
      <c r="AB181" s="880"/>
      <c r="AC181" s="880"/>
      <c r="AD181" s="880"/>
      <c r="AE181" s="880"/>
      <c r="AF181" s="1664"/>
    </row>
    <row r="182" spans="1:32" ht="19.5" customHeight="1" x14ac:dyDescent="0.25">
      <c r="A182" s="1386">
        <v>155</v>
      </c>
      <c r="B182" s="338"/>
      <c r="C182" s="1242" t="str">
        <f t="shared" ca="1" si="7"/>
        <v/>
      </c>
      <c r="D182" s="349"/>
      <c r="E182" s="1243" t="str">
        <f t="shared" ca="1" si="8"/>
        <v/>
      </c>
      <c r="F182" s="340"/>
      <c r="G182" s="341"/>
      <c r="H182" s="350"/>
      <c r="I182" s="342"/>
      <c r="J182" s="343"/>
      <c r="K182" s="926"/>
      <c r="L182" s="348"/>
      <c r="M182" s="338"/>
      <c r="N182" s="338"/>
      <c r="O182" s="338"/>
      <c r="P182" s="339"/>
      <c r="Q182" s="347"/>
      <c r="R182" s="2499" t="str">
        <f t="shared" ca="1" si="9"/>
        <v/>
      </c>
      <c r="S182" s="1663"/>
      <c r="T182" s="2400" t="str">
        <f>IF(F182="","","Altele!AI"&amp;VLOOKUP(E182,Altele!X$5:AB$46,4,FALSE)&amp;":AI"&amp;VLOOKUP(E182,Altele!X$5:AB$46,5,FALSE))</f>
        <v/>
      </c>
      <c r="U182" s="2400" t="str">
        <f>IF(F182="","","Altele!AF"&amp;VLOOKUP(E182,Altele!X$5:AB$46,4,FALSE)&amp;":AF"&amp;VLOOKUP(E182,Altele!X$5:AB$46,5,FALSE))</f>
        <v/>
      </c>
      <c r="V182" s="2400" t="str">
        <f>IF(F182="","","Altele!AE"&amp;VLOOKUP(E182,Altele!X$5:AB$46,4,FALSE)&amp;":AE"&amp;VLOOKUP(E182,Altele!X$5:AB$46,5,FALSE))</f>
        <v/>
      </c>
      <c r="W182" s="1663"/>
      <c r="Y182" s="1664"/>
      <c r="AA182" s="880"/>
      <c r="AB182" s="880"/>
      <c r="AC182" s="880"/>
      <c r="AD182" s="880"/>
      <c r="AE182" s="880"/>
      <c r="AF182" s="1664"/>
    </row>
    <row r="183" spans="1:32" ht="19.5" customHeight="1" x14ac:dyDescent="0.25">
      <c r="A183" s="1386">
        <v>156</v>
      </c>
      <c r="B183" s="338"/>
      <c r="C183" s="1242" t="str">
        <f t="shared" ca="1" si="7"/>
        <v/>
      </c>
      <c r="D183" s="349"/>
      <c r="E183" s="1243" t="str">
        <f t="shared" ca="1" si="8"/>
        <v/>
      </c>
      <c r="F183" s="340"/>
      <c r="G183" s="341"/>
      <c r="H183" s="350"/>
      <c r="I183" s="342"/>
      <c r="J183" s="343"/>
      <c r="K183" s="926"/>
      <c r="L183" s="348"/>
      <c r="M183" s="338"/>
      <c r="N183" s="338"/>
      <c r="O183" s="338"/>
      <c r="P183" s="339"/>
      <c r="Q183" s="347"/>
      <c r="R183" s="2499" t="str">
        <f t="shared" ca="1" si="9"/>
        <v/>
      </c>
      <c r="S183" s="1663"/>
      <c r="T183" s="2400" t="str">
        <f>IF(F183="","","Altele!AI"&amp;VLOOKUP(E183,Altele!X$5:AB$46,4,FALSE)&amp;":AI"&amp;VLOOKUP(E183,Altele!X$5:AB$46,5,FALSE))</f>
        <v/>
      </c>
      <c r="U183" s="2400" t="str">
        <f>IF(F183="","","Altele!AF"&amp;VLOOKUP(E183,Altele!X$5:AB$46,4,FALSE)&amp;":AF"&amp;VLOOKUP(E183,Altele!X$5:AB$46,5,FALSE))</f>
        <v/>
      </c>
      <c r="V183" s="2400" t="str">
        <f>IF(F183="","","Altele!AE"&amp;VLOOKUP(E183,Altele!X$5:AB$46,4,FALSE)&amp;":AE"&amp;VLOOKUP(E183,Altele!X$5:AB$46,5,FALSE))</f>
        <v/>
      </c>
      <c r="W183" s="1663"/>
      <c r="Y183" s="1664"/>
      <c r="AA183" s="880"/>
      <c r="AB183" s="880"/>
      <c r="AC183" s="880"/>
      <c r="AD183" s="880"/>
      <c r="AE183" s="880"/>
      <c r="AF183" s="1664"/>
    </row>
    <row r="184" spans="1:32" ht="19.5" customHeight="1" x14ac:dyDescent="0.25">
      <c r="A184" s="1386">
        <v>157</v>
      </c>
      <c r="B184" s="338"/>
      <c r="C184" s="1242" t="str">
        <f t="shared" ca="1" si="7"/>
        <v/>
      </c>
      <c r="D184" s="349"/>
      <c r="E184" s="1243" t="str">
        <f t="shared" ca="1" si="8"/>
        <v/>
      </c>
      <c r="F184" s="340"/>
      <c r="G184" s="341"/>
      <c r="H184" s="350"/>
      <c r="I184" s="342"/>
      <c r="J184" s="343"/>
      <c r="K184" s="926"/>
      <c r="L184" s="348"/>
      <c r="M184" s="338"/>
      <c r="N184" s="338"/>
      <c r="O184" s="338"/>
      <c r="P184" s="339"/>
      <c r="Q184" s="347"/>
      <c r="R184" s="2499" t="str">
        <f t="shared" ca="1" si="9"/>
        <v/>
      </c>
      <c r="S184" s="1663"/>
      <c r="T184" s="2400" t="str">
        <f>IF(F184="","","Altele!AI"&amp;VLOOKUP(E184,Altele!X$5:AB$46,4,FALSE)&amp;":AI"&amp;VLOOKUP(E184,Altele!X$5:AB$46,5,FALSE))</f>
        <v/>
      </c>
      <c r="U184" s="2400" t="str">
        <f>IF(F184="","","Altele!AF"&amp;VLOOKUP(E184,Altele!X$5:AB$46,4,FALSE)&amp;":AF"&amp;VLOOKUP(E184,Altele!X$5:AB$46,5,FALSE))</f>
        <v/>
      </c>
      <c r="V184" s="2400" t="str">
        <f>IF(F184="","","Altele!AE"&amp;VLOOKUP(E184,Altele!X$5:AB$46,4,FALSE)&amp;":AE"&amp;VLOOKUP(E184,Altele!X$5:AB$46,5,FALSE))</f>
        <v/>
      </c>
      <c r="W184" s="1663"/>
      <c r="Y184" s="1664"/>
      <c r="AA184" s="880"/>
      <c r="AB184" s="880"/>
      <c r="AC184" s="880"/>
      <c r="AD184" s="880"/>
      <c r="AE184" s="880"/>
      <c r="AF184" s="1664"/>
    </row>
    <row r="185" spans="1:32" ht="19.5" customHeight="1" x14ac:dyDescent="0.25">
      <c r="A185" s="1386">
        <v>158</v>
      </c>
      <c r="B185" s="338"/>
      <c r="C185" s="1242" t="str">
        <f t="shared" ca="1" si="7"/>
        <v/>
      </c>
      <c r="D185" s="349"/>
      <c r="E185" s="1243" t="str">
        <f t="shared" ca="1" si="8"/>
        <v/>
      </c>
      <c r="F185" s="340"/>
      <c r="G185" s="341"/>
      <c r="H185" s="350"/>
      <c r="I185" s="342"/>
      <c r="J185" s="343"/>
      <c r="K185" s="926"/>
      <c r="L185" s="348"/>
      <c r="M185" s="338"/>
      <c r="N185" s="338"/>
      <c r="O185" s="338"/>
      <c r="P185" s="339"/>
      <c r="Q185" s="347"/>
      <c r="R185" s="2499" t="str">
        <f t="shared" ca="1" si="9"/>
        <v/>
      </c>
      <c r="S185" s="1663"/>
      <c r="T185" s="2400" t="str">
        <f>IF(F185="","","Altele!AI"&amp;VLOOKUP(E185,Altele!X$5:AB$46,4,FALSE)&amp;":AI"&amp;VLOOKUP(E185,Altele!X$5:AB$46,5,FALSE))</f>
        <v/>
      </c>
      <c r="U185" s="2400" t="str">
        <f>IF(F185="","","Altele!AF"&amp;VLOOKUP(E185,Altele!X$5:AB$46,4,FALSE)&amp;":AF"&amp;VLOOKUP(E185,Altele!X$5:AB$46,5,FALSE))</f>
        <v/>
      </c>
      <c r="V185" s="2400" t="str">
        <f>IF(F185="","","Altele!AE"&amp;VLOOKUP(E185,Altele!X$5:AB$46,4,FALSE)&amp;":AE"&amp;VLOOKUP(E185,Altele!X$5:AB$46,5,FALSE))</f>
        <v/>
      </c>
      <c r="W185" s="1663"/>
      <c r="Y185" s="1664"/>
      <c r="AA185" s="880"/>
      <c r="AB185" s="880"/>
      <c r="AC185" s="880"/>
      <c r="AD185" s="880"/>
      <c r="AE185" s="880"/>
      <c r="AF185" s="1664"/>
    </row>
    <row r="186" spans="1:32" ht="19.5" customHeight="1" x14ac:dyDescent="0.25">
      <c r="A186" s="1386">
        <v>159</v>
      </c>
      <c r="B186" s="338"/>
      <c r="C186" s="1242" t="str">
        <f t="shared" ca="1" si="7"/>
        <v/>
      </c>
      <c r="D186" s="349"/>
      <c r="E186" s="1243" t="str">
        <f t="shared" ca="1" si="8"/>
        <v/>
      </c>
      <c r="F186" s="340"/>
      <c r="G186" s="341"/>
      <c r="H186" s="350"/>
      <c r="I186" s="342"/>
      <c r="J186" s="343"/>
      <c r="K186" s="926"/>
      <c r="L186" s="348"/>
      <c r="M186" s="338"/>
      <c r="N186" s="338"/>
      <c r="O186" s="338"/>
      <c r="P186" s="339"/>
      <c r="Q186" s="347"/>
      <c r="R186" s="2499" t="str">
        <f t="shared" ca="1" si="9"/>
        <v/>
      </c>
      <c r="S186" s="1663"/>
      <c r="T186" s="2400" t="str">
        <f>IF(F186="","","Altele!AI"&amp;VLOOKUP(E186,Altele!X$5:AB$46,4,FALSE)&amp;":AI"&amp;VLOOKUP(E186,Altele!X$5:AB$46,5,FALSE))</f>
        <v/>
      </c>
      <c r="U186" s="2400" t="str">
        <f>IF(F186="","","Altele!AF"&amp;VLOOKUP(E186,Altele!X$5:AB$46,4,FALSE)&amp;":AF"&amp;VLOOKUP(E186,Altele!X$5:AB$46,5,FALSE))</f>
        <v/>
      </c>
      <c r="V186" s="2400" t="str">
        <f>IF(F186="","","Altele!AE"&amp;VLOOKUP(E186,Altele!X$5:AB$46,4,FALSE)&amp;":AE"&amp;VLOOKUP(E186,Altele!X$5:AB$46,5,FALSE))</f>
        <v/>
      </c>
      <c r="W186" s="1663"/>
      <c r="Y186" s="1664"/>
      <c r="AA186" s="880"/>
      <c r="AB186" s="880"/>
      <c r="AC186" s="880"/>
      <c r="AD186" s="880"/>
      <c r="AE186" s="880"/>
      <c r="AF186" s="1664"/>
    </row>
    <row r="187" spans="1:32" ht="19.5" customHeight="1" x14ac:dyDescent="0.25">
      <c r="A187" s="1386">
        <v>160</v>
      </c>
      <c r="B187" s="338"/>
      <c r="C187" s="1242" t="str">
        <f t="shared" ca="1" si="7"/>
        <v/>
      </c>
      <c r="D187" s="349"/>
      <c r="E187" s="1243" t="str">
        <f t="shared" ca="1" si="8"/>
        <v/>
      </c>
      <c r="F187" s="340"/>
      <c r="G187" s="341"/>
      <c r="H187" s="350"/>
      <c r="I187" s="342"/>
      <c r="J187" s="343"/>
      <c r="K187" s="926"/>
      <c r="L187" s="348"/>
      <c r="M187" s="338"/>
      <c r="N187" s="338"/>
      <c r="O187" s="338"/>
      <c r="P187" s="339"/>
      <c r="Q187" s="347"/>
      <c r="R187" s="2499" t="str">
        <f t="shared" ca="1" si="9"/>
        <v/>
      </c>
      <c r="S187" s="1663"/>
      <c r="T187" s="2400" t="str">
        <f>IF(F187="","","Altele!AI"&amp;VLOOKUP(E187,Altele!X$5:AB$46,4,FALSE)&amp;":AI"&amp;VLOOKUP(E187,Altele!X$5:AB$46,5,FALSE))</f>
        <v/>
      </c>
      <c r="U187" s="2400" t="str">
        <f>IF(F187="","","Altele!AF"&amp;VLOOKUP(E187,Altele!X$5:AB$46,4,FALSE)&amp;":AF"&amp;VLOOKUP(E187,Altele!X$5:AB$46,5,FALSE))</f>
        <v/>
      </c>
      <c r="V187" s="2400" t="str">
        <f>IF(F187="","","Altele!AE"&amp;VLOOKUP(E187,Altele!X$5:AB$46,4,FALSE)&amp;":AE"&amp;VLOOKUP(E187,Altele!X$5:AB$46,5,FALSE))</f>
        <v/>
      </c>
      <c r="W187" s="1663"/>
      <c r="Y187" s="1664"/>
      <c r="AA187" s="880"/>
      <c r="AB187" s="880"/>
      <c r="AC187" s="880"/>
      <c r="AD187" s="880"/>
      <c r="AE187" s="880"/>
      <c r="AF187" s="1664"/>
    </row>
    <row r="188" spans="1:32" ht="19.5" customHeight="1" x14ac:dyDescent="0.25">
      <c r="A188" s="1386">
        <v>161</v>
      </c>
      <c r="B188" s="338"/>
      <c r="C188" s="1242" t="str">
        <f t="shared" ca="1" si="7"/>
        <v/>
      </c>
      <c r="D188" s="349"/>
      <c r="E188" s="1243" t="str">
        <f t="shared" ca="1" si="8"/>
        <v/>
      </c>
      <c r="F188" s="340"/>
      <c r="G188" s="341"/>
      <c r="H188" s="350"/>
      <c r="I188" s="342"/>
      <c r="J188" s="343"/>
      <c r="K188" s="926"/>
      <c r="L188" s="348"/>
      <c r="M188" s="338"/>
      <c r="N188" s="338"/>
      <c r="O188" s="338"/>
      <c r="P188" s="339"/>
      <c r="Q188" s="347"/>
      <c r="R188" s="2499" t="str">
        <f t="shared" ca="1" si="9"/>
        <v/>
      </c>
      <c r="S188" s="1663"/>
      <c r="T188" s="2400" t="str">
        <f>IF(F188="","","Altele!AI"&amp;VLOOKUP(E188,Altele!X$5:AB$46,4,FALSE)&amp;":AI"&amp;VLOOKUP(E188,Altele!X$5:AB$46,5,FALSE))</f>
        <v/>
      </c>
      <c r="U188" s="2400" t="str">
        <f>IF(F188="","","Altele!AF"&amp;VLOOKUP(E188,Altele!X$5:AB$46,4,FALSE)&amp;":AF"&amp;VLOOKUP(E188,Altele!X$5:AB$46,5,FALSE))</f>
        <v/>
      </c>
      <c r="V188" s="2400" t="str">
        <f>IF(F188="","","Altele!AE"&amp;VLOOKUP(E188,Altele!X$5:AB$46,4,FALSE)&amp;":AE"&amp;VLOOKUP(E188,Altele!X$5:AB$46,5,FALSE))</f>
        <v/>
      </c>
      <c r="W188" s="1663"/>
      <c r="Y188" s="1664"/>
      <c r="AA188" s="880"/>
      <c r="AB188" s="880"/>
      <c r="AC188" s="880"/>
      <c r="AD188" s="880"/>
      <c r="AE188" s="880"/>
      <c r="AF188" s="1664"/>
    </row>
    <row r="189" spans="1:32" ht="19.5" customHeight="1" x14ac:dyDescent="0.25">
      <c r="A189" s="1386">
        <v>162</v>
      </c>
      <c r="B189" s="338"/>
      <c r="C189" s="1242" t="str">
        <f t="shared" ca="1" si="7"/>
        <v/>
      </c>
      <c r="D189" s="349"/>
      <c r="E189" s="1243" t="str">
        <f t="shared" ca="1" si="8"/>
        <v/>
      </c>
      <c r="F189" s="340"/>
      <c r="G189" s="341"/>
      <c r="H189" s="350"/>
      <c r="I189" s="342"/>
      <c r="J189" s="343"/>
      <c r="K189" s="926"/>
      <c r="L189" s="348"/>
      <c r="M189" s="338"/>
      <c r="N189" s="338"/>
      <c r="O189" s="338"/>
      <c r="P189" s="339"/>
      <c r="Q189" s="347"/>
      <c r="R189" s="2499" t="str">
        <f t="shared" ca="1" si="9"/>
        <v/>
      </c>
      <c r="S189" s="1663"/>
      <c r="T189" s="2400" t="str">
        <f>IF(F189="","","Altele!AI"&amp;VLOOKUP(E189,Altele!X$5:AB$46,4,FALSE)&amp;":AI"&amp;VLOOKUP(E189,Altele!X$5:AB$46,5,FALSE))</f>
        <v/>
      </c>
      <c r="U189" s="2400" t="str">
        <f>IF(F189="","","Altele!AF"&amp;VLOOKUP(E189,Altele!X$5:AB$46,4,FALSE)&amp;":AF"&amp;VLOOKUP(E189,Altele!X$5:AB$46,5,FALSE))</f>
        <v/>
      </c>
      <c r="V189" s="2400" t="str">
        <f>IF(F189="","","Altele!AE"&amp;VLOOKUP(E189,Altele!X$5:AB$46,4,FALSE)&amp;":AE"&amp;VLOOKUP(E189,Altele!X$5:AB$46,5,FALSE))</f>
        <v/>
      </c>
      <c r="W189" s="1663"/>
      <c r="Y189" s="1664"/>
      <c r="AA189" s="880"/>
      <c r="AB189" s="880"/>
      <c r="AC189" s="880"/>
      <c r="AD189" s="880"/>
      <c r="AE189" s="880"/>
      <c r="AF189" s="1664"/>
    </row>
    <row r="190" spans="1:32" ht="19.5" customHeight="1" x14ac:dyDescent="0.25">
      <c r="A190" s="1386">
        <v>163</v>
      </c>
      <c r="B190" s="338"/>
      <c r="C190" s="1242" t="str">
        <f t="shared" ca="1" si="7"/>
        <v/>
      </c>
      <c r="D190" s="349"/>
      <c r="E190" s="1243" t="str">
        <f t="shared" ca="1" si="8"/>
        <v/>
      </c>
      <c r="F190" s="340"/>
      <c r="G190" s="341"/>
      <c r="H190" s="350"/>
      <c r="I190" s="342"/>
      <c r="J190" s="343"/>
      <c r="K190" s="926"/>
      <c r="L190" s="348"/>
      <c r="M190" s="338"/>
      <c r="N190" s="338"/>
      <c r="O190" s="338"/>
      <c r="P190" s="339"/>
      <c r="Q190" s="347"/>
      <c r="R190" s="2499" t="str">
        <f t="shared" ca="1" si="9"/>
        <v/>
      </c>
      <c r="S190" s="1663"/>
      <c r="T190" s="2400" t="str">
        <f>IF(F190="","","Altele!AI"&amp;VLOOKUP(E190,Altele!X$5:AB$46,4,FALSE)&amp;":AI"&amp;VLOOKUP(E190,Altele!X$5:AB$46,5,FALSE))</f>
        <v/>
      </c>
      <c r="U190" s="2400" t="str">
        <f>IF(F190="","","Altele!AF"&amp;VLOOKUP(E190,Altele!X$5:AB$46,4,FALSE)&amp;":AF"&amp;VLOOKUP(E190,Altele!X$5:AB$46,5,FALSE))</f>
        <v/>
      </c>
      <c r="V190" s="2400" t="str">
        <f>IF(F190="","","Altele!AE"&amp;VLOOKUP(E190,Altele!X$5:AB$46,4,FALSE)&amp;":AE"&amp;VLOOKUP(E190,Altele!X$5:AB$46,5,FALSE))</f>
        <v/>
      </c>
      <c r="W190" s="1663"/>
      <c r="Y190" s="1664"/>
      <c r="AA190" s="880"/>
      <c r="AB190" s="880"/>
      <c r="AC190" s="880"/>
      <c r="AD190" s="880"/>
      <c r="AE190" s="880"/>
      <c r="AF190" s="1664"/>
    </row>
    <row r="191" spans="1:32" ht="19.5" customHeight="1" x14ac:dyDescent="0.25">
      <c r="A191" s="1386">
        <v>164</v>
      </c>
      <c r="B191" s="338"/>
      <c r="C191" s="1242" t="str">
        <f t="shared" ca="1" si="7"/>
        <v/>
      </c>
      <c r="D191" s="349"/>
      <c r="E191" s="1243" t="str">
        <f t="shared" ca="1" si="8"/>
        <v/>
      </c>
      <c r="F191" s="340"/>
      <c r="G191" s="341"/>
      <c r="H191" s="350"/>
      <c r="I191" s="342"/>
      <c r="J191" s="343"/>
      <c r="K191" s="926"/>
      <c r="L191" s="348"/>
      <c r="M191" s="338"/>
      <c r="N191" s="338"/>
      <c r="O191" s="338"/>
      <c r="P191" s="339"/>
      <c r="Q191" s="347"/>
      <c r="R191" s="2499" t="str">
        <f t="shared" ca="1" si="9"/>
        <v/>
      </c>
      <c r="S191" s="1663"/>
      <c r="T191" s="2400" t="str">
        <f>IF(F191="","","Altele!AI"&amp;VLOOKUP(E191,Altele!X$5:AB$46,4,FALSE)&amp;":AI"&amp;VLOOKUP(E191,Altele!X$5:AB$46,5,FALSE))</f>
        <v/>
      </c>
      <c r="U191" s="2400" t="str">
        <f>IF(F191="","","Altele!AF"&amp;VLOOKUP(E191,Altele!X$5:AB$46,4,FALSE)&amp;":AF"&amp;VLOOKUP(E191,Altele!X$5:AB$46,5,FALSE))</f>
        <v/>
      </c>
      <c r="V191" s="2400" t="str">
        <f>IF(F191="","","Altele!AE"&amp;VLOOKUP(E191,Altele!X$5:AB$46,4,FALSE)&amp;":AE"&amp;VLOOKUP(E191,Altele!X$5:AB$46,5,FALSE))</f>
        <v/>
      </c>
      <c r="W191" s="1663"/>
      <c r="Y191" s="1664"/>
      <c r="AA191" s="880"/>
      <c r="AB191" s="880"/>
      <c r="AC191" s="880"/>
      <c r="AD191" s="880"/>
      <c r="AE191" s="880"/>
      <c r="AF191" s="1664"/>
    </row>
    <row r="192" spans="1:32" ht="19.5" customHeight="1" x14ac:dyDescent="0.25">
      <c r="A192" s="1386">
        <v>165</v>
      </c>
      <c r="B192" s="338"/>
      <c r="C192" s="1242" t="str">
        <f t="shared" ca="1" si="7"/>
        <v/>
      </c>
      <c r="D192" s="349"/>
      <c r="E192" s="1243" t="str">
        <f t="shared" ca="1" si="8"/>
        <v/>
      </c>
      <c r="F192" s="340"/>
      <c r="G192" s="341"/>
      <c r="H192" s="350"/>
      <c r="I192" s="342"/>
      <c r="J192" s="343"/>
      <c r="K192" s="926"/>
      <c r="L192" s="348"/>
      <c r="M192" s="338"/>
      <c r="N192" s="338"/>
      <c r="O192" s="338"/>
      <c r="P192" s="339"/>
      <c r="Q192" s="347"/>
      <c r="R192" s="2499" t="str">
        <f t="shared" ca="1" si="9"/>
        <v/>
      </c>
      <c r="S192" s="1663"/>
      <c r="T192" s="2400" t="str">
        <f>IF(F192="","","Altele!AI"&amp;VLOOKUP(E192,Altele!X$5:AB$46,4,FALSE)&amp;":AI"&amp;VLOOKUP(E192,Altele!X$5:AB$46,5,FALSE))</f>
        <v/>
      </c>
      <c r="U192" s="2400" t="str">
        <f>IF(F192="","","Altele!AF"&amp;VLOOKUP(E192,Altele!X$5:AB$46,4,FALSE)&amp;":AF"&amp;VLOOKUP(E192,Altele!X$5:AB$46,5,FALSE))</f>
        <v/>
      </c>
      <c r="V192" s="2400" t="str">
        <f>IF(F192="","","Altele!AE"&amp;VLOOKUP(E192,Altele!X$5:AB$46,4,FALSE)&amp;":AE"&amp;VLOOKUP(E192,Altele!X$5:AB$46,5,FALSE))</f>
        <v/>
      </c>
      <c r="W192" s="1663"/>
      <c r="Y192" s="1664"/>
      <c r="AA192" s="880"/>
      <c r="AB192" s="880"/>
      <c r="AC192" s="880"/>
      <c r="AD192" s="880"/>
      <c r="AE192" s="880"/>
      <c r="AF192" s="1664"/>
    </row>
    <row r="193" spans="1:32" ht="19.5" customHeight="1" x14ac:dyDescent="0.25">
      <c r="A193" s="1386">
        <v>166</v>
      </c>
      <c r="B193" s="338"/>
      <c r="C193" s="1242" t="str">
        <f t="shared" ca="1" si="7"/>
        <v/>
      </c>
      <c r="D193" s="349"/>
      <c r="E193" s="1243" t="str">
        <f t="shared" ca="1" si="8"/>
        <v/>
      </c>
      <c r="F193" s="340"/>
      <c r="G193" s="341"/>
      <c r="H193" s="350"/>
      <c r="I193" s="342"/>
      <c r="J193" s="343"/>
      <c r="K193" s="926"/>
      <c r="L193" s="348"/>
      <c r="M193" s="338"/>
      <c r="N193" s="338"/>
      <c r="O193" s="338"/>
      <c r="P193" s="339"/>
      <c r="Q193" s="347"/>
      <c r="R193" s="2499" t="str">
        <f t="shared" ca="1" si="9"/>
        <v/>
      </c>
      <c r="S193" s="1663"/>
      <c r="T193" s="2400" t="str">
        <f>IF(F193="","","Altele!AI"&amp;VLOOKUP(E193,Altele!X$5:AB$46,4,FALSE)&amp;":AI"&amp;VLOOKUP(E193,Altele!X$5:AB$46,5,FALSE))</f>
        <v/>
      </c>
      <c r="U193" s="2400" t="str">
        <f>IF(F193="","","Altele!AF"&amp;VLOOKUP(E193,Altele!X$5:AB$46,4,FALSE)&amp;":AF"&amp;VLOOKUP(E193,Altele!X$5:AB$46,5,FALSE))</f>
        <v/>
      </c>
      <c r="V193" s="2400" t="str">
        <f>IF(F193="","","Altele!AE"&amp;VLOOKUP(E193,Altele!X$5:AB$46,4,FALSE)&amp;":AE"&amp;VLOOKUP(E193,Altele!X$5:AB$46,5,FALSE))</f>
        <v/>
      </c>
      <c r="W193" s="1663"/>
      <c r="Y193" s="1664"/>
      <c r="AA193" s="880"/>
      <c r="AB193" s="880"/>
      <c r="AC193" s="880"/>
      <c r="AD193" s="880"/>
      <c r="AE193" s="880"/>
      <c r="AF193" s="1664"/>
    </row>
    <row r="194" spans="1:32" ht="19.5" customHeight="1" x14ac:dyDescent="0.25">
      <c r="A194" s="1386">
        <v>167</v>
      </c>
      <c r="B194" s="338"/>
      <c r="C194" s="1242" t="str">
        <f t="shared" ca="1" si="7"/>
        <v/>
      </c>
      <c r="D194" s="349"/>
      <c r="E194" s="1243" t="str">
        <f t="shared" ca="1" si="8"/>
        <v/>
      </c>
      <c r="F194" s="340"/>
      <c r="G194" s="341"/>
      <c r="H194" s="350"/>
      <c r="I194" s="342"/>
      <c r="J194" s="343"/>
      <c r="K194" s="926"/>
      <c r="L194" s="348"/>
      <c r="M194" s="338"/>
      <c r="N194" s="338"/>
      <c r="O194" s="338"/>
      <c r="P194" s="339"/>
      <c r="Q194" s="347"/>
      <c r="R194" s="2499" t="str">
        <f t="shared" ca="1" si="9"/>
        <v/>
      </c>
      <c r="S194" s="1663"/>
      <c r="T194" s="2400" t="str">
        <f>IF(F194="","","Altele!AI"&amp;VLOOKUP(E194,Altele!X$5:AB$46,4,FALSE)&amp;":AI"&amp;VLOOKUP(E194,Altele!X$5:AB$46,5,FALSE))</f>
        <v/>
      </c>
      <c r="U194" s="2400" t="str">
        <f>IF(F194="","","Altele!AF"&amp;VLOOKUP(E194,Altele!X$5:AB$46,4,FALSE)&amp;":AF"&amp;VLOOKUP(E194,Altele!X$5:AB$46,5,FALSE))</f>
        <v/>
      </c>
      <c r="V194" s="2400" t="str">
        <f>IF(F194="","","Altele!AE"&amp;VLOOKUP(E194,Altele!X$5:AB$46,4,FALSE)&amp;":AE"&amp;VLOOKUP(E194,Altele!X$5:AB$46,5,FALSE))</f>
        <v/>
      </c>
      <c r="W194" s="1663"/>
      <c r="Y194" s="1664"/>
      <c r="AA194" s="880"/>
      <c r="AB194" s="880"/>
      <c r="AC194" s="880"/>
      <c r="AD194" s="880"/>
      <c r="AE194" s="880"/>
      <c r="AF194" s="1664"/>
    </row>
    <row r="195" spans="1:32" ht="19.5" customHeight="1" x14ac:dyDescent="0.25">
      <c r="A195" s="1386">
        <v>168</v>
      </c>
      <c r="B195" s="338"/>
      <c r="C195" s="1242" t="str">
        <f t="shared" ca="1" si="7"/>
        <v/>
      </c>
      <c r="D195" s="349"/>
      <c r="E195" s="1243" t="str">
        <f t="shared" ca="1" si="8"/>
        <v/>
      </c>
      <c r="F195" s="340"/>
      <c r="G195" s="341"/>
      <c r="H195" s="350"/>
      <c r="I195" s="342"/>
      <c r="J195" s="343"/>
      <c r="K195" s="926"/>
      <c r="L195" s="348"/>
      <c r="M195" s="338"/>
      <c r="N195" s="338"/>
      <c r="O195" s="338"/>
      <c r="P195" s="339"/>
      <c r="Q195" s="347"/>
      <c r="R195" s="2499" t="str">
        <f t="shared" ca="1" si="9"/>
        <v/>
      </c>
      <c r="S195" s="1663"/>
      <c r="T195" s="2400" t="str">
        <f>IF(F195="","","Altele!AI"&amp;VLOOKUP(E195,Altele!X$5:AB$46,4,FALSE)&amp;":AI"&amp;VLOOKUP(E195,Altele!X$5:AB$46,5,FALSE))</f>
        <v/>
      </c>
      <c r="U195" s="2400" t="str">
        <f>IF(F195="","","Altele!AF"&amp;VLOOKUP(E195,Altele!X$5:AB$46,4,FALSE)&amp;":AF"&amp;VLOOKUP(E195,Altele!X$5:AB$46,5,FALSE))</f>
        <v/>
      </c>
      <c r="V195" s="2400" t="str">
        <f>IF(F195="","","Altele!AE"&amp;VLOOKUP(E195,Altele!X$5:AB$46,4,FALSE)&amp;":AE"&amp;VLOOKUP(E195,Altele!X$5:AB$46,5,FALSE))</f>
        <v/>
      </c>
      <c r="W195" s="1663"/>
      <c r="Y195" s="1664"/>
      <c r="AA195" s="880"/>
      <c r="AB195" s="880"/>
      <c r="AC195" s="880"/>
      <c r="AD195" s="880"/>
      <c r="AE195" s="880"/>
      <c r="AF195" s="1664"/>
    </row>
    <row r="196" spans="1:32" ht="19.5" customHeight="1" x14ac:dyDescent="0.25">
      <c r="A196" s="1386">
        <v>169</v>
      </c>
      <c r="B196" s="338"/>
      <c r="C196" s="1242" t="str">
        <f t="shared" ca="1" si="7"/>
        <v/>
      </c>
      <c r="D196" s="349"/>
      <c r="E196" s="1243" t="str">
        <f t="shared" ca="1" si="8"/>
        <v/>
      </c>
      <c r="F196" s="340"/>
      <c r="G196" s="341"/>
      <c r="H196" s="350"/>
      <c r="I196" s="342"/>
      <c r="J196" s="343"/>
      <c r="K196" s="926"/>
      <c r="L196" s="348"/>
      <c r="M196" s="338"/>
      <c r="N196" s="338"/>
      <c r="O196" s="338"/>
      <c r="P196" s="339"/>
      <c r="Q196" s="347"/>
      <c r="R196" s="2499" t="str">
        <f t="shared" ca="1" si="9"/>
        <v/>
      </c>
      <c r="S196" s="1663"/>
      <c r="T196" s="2400" t="str">
        <f>IF(F196="","","Altele!AI"&amp;VLOOKUP(E196,Altele!X$5:AB$46,4,FALSE)&amp;":AI"&amp;VLOOKUP(E196,Altele!X$5:AB$46,5,FALSE))</f>
        <v/>
      </c>
      <c r="U196" s="2400" t="str">
        <f>IF(F196="","","Altele!AF"&amp;VLOOKUP(E196,Altele!X$5:AB$46,4,FALSE)&amp;":AF"&amp;VLOOKUP(E196,Altele!X$5:AB$46,5,FALSE))</f>
        <v/>
      </c>
      <c r="V196" s="2400" t="str">
        <f>IF(F196="","","Altele!AE"&amp;VLOOKUP(E196,Altele!X$5:AB$46,4,FALSE)&amp;":AE"&amp;VLOOKUP(E196,Altele!X$5:AB$46,5,FALSE))</f>
        <v/>
      </c>
      <c r="W196" s="1663"/>
      <c r="Y196" s="1664"/>
      <c r="AA196" s="880"/>
      <c r="AB196" s="880"/>
      <c r="AC196" s="880"/>
      <c r="AD196" s="880"/>
      <c r="AE196" s="880"/>
      <c r="AF196" s="1664"/>
    </row>
    <row r="197" spans="1:32" ht="19.5" customHeight="1" x14ac:dyDescent="0.25">
      <c r="A197" s="1386">
        <v>170</v>
      </c>
      <c r="B197" s="338"/>
      <c r="C197" s="1242" t="str">
        <f t="shared" ca="1" si="7"/>
        <v/>
      </c>
      <c r="D197" s="349"/>
      <c r="E197" s="1243" t="str">
        <f t="shared" ca="1" si="8"/>
        <v/>
      </c>
      <c r="F197" s="340"/>
      <c r="G197" s="341"/>
      <c r="H197" s="350"/>
      <c r="I197" s="342"/>
      <c r="J197" s="343"/>
      <c r="K197" s="926"/>
      <c r="L197" s="348"/>
      <c r="M197" s="338"/>
      <c r="N197" s="338"/>
      <c r="O197" s="338"/>
      <c r="P197" s="339"/>
      <c r="Q197" s="347"/>
      <c r="R197" s="2499" t="str">
        <f t="shared" ca="1" si="9"/>
        <v/>
      </c>
      <c r="S197" s="1663"/>
      <c r="T197" s="2400" t="str">
        <f>IF(F197="","","Altele!AI"&amp;VLOOKUP(E197,Altele!X$5:AB$46,4,FALSE)&amp;":AI"&amp;VLOOKUP(E197,Altele!X$5:AB$46,5,FALSE))</f>
        <v/>
      </c>
      <c r="U197" s="2400" t="str">
        <f>IF(F197="","","Altele!AF"&amp;VLOOKUP(E197,Altele!X$5:AB$46,4,FALSE)&amp;":AF"&amp;VLOOKUP(E197,Altele!X$5:AB$46,5,FALSE))</f>
        <v/>
      </c>
      <c r="V197" s="2400" t="str">
        <f>IF(F197="","","Altele!AE"&amp;VLOOKUP(E197,Altele!X$5:AB$46,4,FALSE)&amp;":AE"&amp;VLOOKUP(E197,Altele!X$5:AB$46,5,FALSE))</f>
        <v/>
      </c>
      <c r="W197" s="1663"/>
      <c r="Y197" s="1664"/>
      <c r="AA197" s="880"/>
      <c r="AB197" s="880"/>
      <c r="AC197" s="880"/>
      <c r="AD197" s="880"/>
      <c r="AE197" s="880"/>
      <c r="AF197" s="1664"/>
    </row>
    <row r="198" spans="1:32" ht="19.5" customHeight="1" x14ac:dyDescent="0.25">
      <c r="A198" s="1386">
        <v>171</v>
      </c>
      <c r="B198" s="338"/>
      <c r="C198" s="1242" t="str">
        <f t="shared" ca="1" si="7"/>
        <v/>
      </c>
      <c r="D198" s="349"/>
      <c r="E198" s="1243" t="str">
        <f t="shared" ca="1" si="8"/>
        <v/>
      </c>
      <c r="F198" s="340"/>
      <c r="G198" s="341"/>
      <c r="H198" s="350"/>
      <c r="I198" s="342"/>
      <c r="J198" s="343"/>
      <c r="K198" s="926"/>
      <c r="L198" s="348"/>
      <c r="M198" s="338"/>
      <c r="N198" s="338"/>
      <c r="O198" s="338"/>
      <c r="P198" s="339"/>
      <c r="Q198" s="347"/>
      <c r="R198" s="2499" t="str">
        <f t="shared" ca="1" si="9"/>
        <v/>
      </c>
      <c r="S198" s="1663"/>
      <c r="T198" s="2400" t="str">
        <f>IF(F198="","","Altele!AI"&amp;VLOOKUP(E198,Altele!X$5:AB$46,4,FALSE)&amp;":AI"&amp;VLOOKUP(E198,Altele!X$5:AB$46,5,FALSE))</f>
        <v/>
      </c>
      <c r="U198" s="2400" t="str">
        <f>IF(F198="","","Altele!AF"&amp;VLOOKUP(E198,Altele!X$5:AB$46,4,FALSE)&amp;":AF"&amp;VLOOKUP(E198,Altele!X$5:AB$46,5,FALSE))</f>
        <v/>
      </c>
      <c r="V198" s="2400" t="str">
        <f>IF(F198="","","Altele!AE"&amp;VLOOKUP(E198,Altele!X$5:AB$46,4,FALSE)&amp;":AE"&amp;VLOOKUP(E198,Altele!X$5:AB$46,5,FALSE))</f>
        <v/>
      </c>
      <c r="W198" s="1663"/>
      <c r="Y198" s="1664"/>
      <c r="AA198" s="880"/>
      <c r="AB198" s="880"/>
      <c r="AC198" s="880"/>
      <c r="AD198" s="880"/>
      <c r="AE198" s="880"/>
      <c r="AF198" s="1664"/>
    </row>
    <row r="199" spans="1:32" ht="19.5" customHeight="1" x14ac:dyDescent="0.25">
      <c r="A199" s="1386">
        <v>172</v>
      </c>
      <c r="B199" s="338"/>
      <c r="C199" s="1242" t="str">
        <f t="shared" ca="1" si="7"/>
        <v/>
      </c>
      <c r="D199" s="349"/>
      <c r="E199" s="1243" t="str">
        <f t="shared" ca="1" si="8"/>
        <v/>
      </c>
      <c r="F199" s="340"/>
      <c r="G199" s="341"/>
      <c r="H199" s="350"/>
      <c r="I199" s="342"/>
      <c r="J199" s="343"/>
      <c r="K199" s="926"/>
      <c r="L199" s="348"/>
      <c r="M199" s="338"/>
      <c r="N199" s="338"/>
      <c r="O199" s="338"/>
      <c r="P199" s="339"/>
      <c r="Q199" s="347"/>
      <c r="R199" s="2499" t="str">
        <f t="shared" ca="1" si="9"/>
        <v/>
      </c>
      <c r="S199" s="1663"/>
      <c r="T199" s="2400" t="str">
        <f>IF(F199="","","Altele!AI"&amp;VLOOKUP(E199,Altele!X$5:AB$46,4,FALSE)&amp;":AI"&amp;VLOOKUP(E199,Altele!X$5:AB$46,5,FALSE))</f>
        <v/>
      </c>
      <c r="U199" s="2400" t="str">
        <f>IF(F199="","","Altele!AF"&amp;VLOOKUP(E199,Altele!X$5:AB$46,4,FALSE)&amp;":AF"&amp;VLOOKUP(E199,Altele!X$5:AB$46,5,FALSE))</f>
        <v/>
      </c>
      <c r="V199" s="2400" t="str">
        <f>IF(F199="","","Altele!AE"&amp;VLOOKUP(E199,Altele!X$5:AB$46,4,FALSE)&amp;":AE"&amp;VLOOKUP(E199,Altele!X$5:AB$46,5,FALSE))</f>
        <v/>
      </c>
      <c r="W199" s="1663"/>
      <c r="Y199" s="1664"/>
      <c r="AA199" s="880"/>
      <c r="AB199" s="880"/>
      <c r="AC199" s="880"/>
      <c r="AD199" s="880"/>
      <c r="AE199" s="880"/>
      <c r="AF199" s="1664"/>
    </row>
    <row r="200" spans="1:32" ht="19.5" customHeight="1" x14ac:dyDescent="0.25">
      <c r="A200" s="1386">
        <v>173</v>
      </c>
      <c r="B200" s="338"/>
      <c r="C200" s="1242" t="str">
        <f t="shared" ca="1" si="7"/>
        <v/>
      </c>
      <c r="D200" s="349"/>
      <c r="E200" s="1243" t="str">
        <f t="shared" ca="1" si="8"/>
        <v/>
      </c>
      <c r="F200" s="340"/>
      <c r="G200" s="341"/>
      <c r="H200" s="350"/>
      <c r="I200" s="342"/>
      <c r="J200" s="343"/>
      <c r="K200" s="926"/>
      <c r="L200" s="348"/>
      <c r="M200" s="338"/>
      <c r="N200" s="338"/>
      <c r="O200" s="338"/>
      <c r="P200" s="339"/>
      <c r="Q200" s="347"/>
      <c r="R200" s="2499" t="str">
        <f t="shared" ca="1" si="9"/>
        <v/>
      </c>
      <c r="S200" s="1663"/>
      <c r="T200" s="2400" t="str">
        <f>IF(F200="","","Altele!AI"&amp;VLOOKUP(E200,Altele!X$5:AB$46,4,FALSE)&amp;":AI"&amp;VLOOKUP(E200,Altele!X$5:AB$46,5,FALSE))</f>
        <v/>
      </c>
      <c r="U200" s="2400" t="str">
        <f>IF(F200="","","Altele!AF"&amp;VLOOKUP(E200,Altele!X$5:AB$46,4,FALSE)&amp;":AF"&amp;VLOOKUP(E200,Altele!X$5:AB$46,5,FALSE))</f>
        <v/>
      </c>
      <c r="V200" s="2400" t="str">
        <f>IF(F200="","","Altele!AE"&amp;VLOOKUP(E200,Altele!X$5:AB$46,4,FALSE)&amp;":AE"&amp;VLOOKUP(E200,Altele!X$5:AB$46,5,FALSE))</f>
        <v/>
      </c>
      <c r="W200" s="1663"/>
      <c r="Y200" s="1664"/>
      <c r="AA200" s="880"/>
      <c r="AB200" s="880"/>
      <c r="AC200" s="880"/>
      <c r="AD200" s="880"/>
      <c r="AE200" s="880"/>
      <c r="AF200" s="1664"/>
    </row>
    <row r="201" spans="1:32" ht="19.5" customHeight="1" x14ac:dyDescent="0.25">
      <c r="A201" s="1386">
        <v>174</v>
      </c>
      <c r="B201" s="338"/>
      <c r="C201" s="1242" t="str">
        <f t="shared" ca="1" si="7"/>
        <v/>
      </c>
      <c r="D201" s="349"/>
      <c r="E201" s="1243" t="str">
        <f t="shared" ca="1" si="8"/>
        <v/>
      </c>
      <c r="F201" s="340"/>
      <c r="G201" s="341"/>
      <c r="H201" s="350"/>
      <c r="I201" s="342"/>
      <c r="J201" s="343"/>
      <c r="K201" s="926"/>
      <c r="L201" s="348"/>
      <c r="M201" s="338"/>
      <c r="N201" s="338"/>
      <c r="O201" s="338"/>
      <c r="P201" s="339"/>
      <c r="Q201" s="347"/>
      <c r="R201" s="2499" t="str">
        <f t="shared" ca="1" si="9"/>
        <v/>
      </c>
      <c r="S201" s="1663"/>
      <c r="T201" s="2400" t="str">
        <f>IF(F201="","","Altele!AI"&amp;VLOOKUP(E201,Altele!X$5:AB$46,4,FALSE)&amp;":AI"&amp;VLOOKUP(E201,Altele!X$5:AB$46,5,FALSE))</f>
        <v/>
      </c>
      <c r="U201" s="2400" t="str">
        <f>IF(F201="","","Altele!AF"&amp;VLOOKUP(E201,Altele!X$5:AB$46,4,FALSE)&amp;":AF"&amp;VLOOKUP(E201,Altele!X$5:AB$46,5,FALSE))</f>
        <v/>
      </c>
      <c r="V201" s="2400" t="str">
        <f>IF(F201="","","Altele!AE"&amp;VLOOKUP(E201,Altele!X$5:AB$46,4,FALSE)&amp;":AE"&amp;VLOOKUP(E201,Altele!X$5:AB$46,5,FALSE))</f>
        <v/>
      </c>
      <c r="W201" s="1663"/>
      <c r="Y201" s="1664"/>
      <c r="AA201" s="880"/>
      <c r="AB201" s="880"/>
      <c r="AC201" s="880"/>
      <c r="AD201" s="880"/>
      <c r="AE201" s="880"/>
      <c r="AF201" s="1664"/>
    </row>
    <row r="202" spans="1:32" ht="19.5" customHeight="1" x14ac:dyDescent="0.25">
      <c r="A202" s="1386">
        <v>175</v>
      </c>
      <c r="B202" s="338"/>
      <c r="C202" s="1242" t="str">
        <f t="shared" ca="1" si="7"/>
        <v/>
      </c>
      <c r="D202" s="349"/>
      <c r="E202" s="1243" t="str">
        <f t="shared" ca="1" si="8"/>
        <v/>
      </c>
      <c r="F202" s="340"/>
      <c r="G202" s="341"/>
      <c r="H202" s="350"/>
      <c r="I202" s="342"/>
      <c r="J202" s="343"/>
      <c r="K202" s="926"/>
      <c r="L202" s="348"/>
      <c r="M202" s="338"/>
      <c r="N202" s="338"/>
      <c r="O202" s="338"/>
      <c r="P202" s="339"/>
      <c r="Q202" s="347"/>
      <c r="R202" s="2499" t="str">
        <f t="shared" ca="1" si="9"/>
        <v/>
      </c>
      <c r="S202" s="1663"/>
      <c r="T202" s="2400" t="str">
        <f>IF(F202="","","Altele!AI"&amp;VLOOKUP(E202,Altele!X$5:AB$46,4,FALSE)&amp;":AI"&amp;VLOOKUP(E202,Altele!X$5:AB$46,5,FALSE))</f>
        <v/>
      </c>
      <c r="U202" s="2400" t="str">
        <f>IF(F202="","","Altele!AF"&amp;VLOOKUP(E202,Altele!X$5:AB$46,4,FALSE)&amp;":AF"&amp;VLOOKUP(E202,Altele!X$5:AB$46,5,FALSE))</f>
        <v/>
      </c>
      <c r="V202" s="2400" t="str">
        <f>IF(F202="","","Altele!AE"&amp;VLOOKUP(E202,Altele!X$5:AB$46,4,FALSE)&amp;":AE"&amp;VLOOKUP(E202,Altele!X$5:AB$46,5,FALSE))</f>
        <v/>
      </c>
      <c r="W202" s="1663"/>
      <c r="Y202" s="1664"/>
      <c r="AA202" s="880"/>
      <c r="AB202" s="880"/>
      <c r="AC202" s="880"/>
      <c r="AD202" s="880"/>
      <c r="AE202" s="880"/>
      <c r="AF202" s="1664"/>
    </row>
    <row r="203" spans="1:32" ht="19.5" customHeight="1" x14ac:dyDescent="0.25">
      <c r="A203" s="1386">
        <v>176</v>
      </c>
      <c r="B203" s="338"/>
      <c r="C203" s="1242" t="str">
        <f t="shared" ca="1" si="7"/>
        <v/>
      </c>
      <c r="D203" s="349"/>
      <c r="E203" s="1243" t="str">
        <f t="shared" ca="1" si="8"/>
        <v/>
      </c>
      <c r="F203" s="340"/>
      <c r="G203" s="341"/>
      <c r="H203" s="350"/>
      <c r="I203" s="342"/>
      <c r="J203" s="343"/>
      <c r="K203" s="926"/>
      <c r="L203" s="348"/>
      <c r="M203" s="338"/>
      <c r="N203" s="338"/>
      <c r="O203" s="338"/>
      <c r="P203" s="339"/>
      <c r="Q203" s="347"/>
      <c r="R203" s="2499" t="str">
        <f t="shared" ca="1" si="9"/>
        <v/>
      </c>
      <c r="S203" s="1663"/>
      <c r="T203" s="2400" t="str">
        <f>IF(F203="","","Altele!AI"&amp;VLOOKUP(E203,Altele!X$5:AB$46,4,FALSE)&amp;":AI"&amp;VLOOKUP(E203,Altele!X$5:AB$46,5,FALSE))</f>
        <v/>
      </c>
      <c r="U203" s="2400" t="str">
        <f>IF(F203="","","Altele!AF"&amp;VLOOKUP(E203,Altele!X$5:AB$46,4,FALSE)&amp;":AF"&amp;VLOOKUP(E203,Altele!X$5:AB$46,5,FALSE))</f>
        <v/>
      </c>
      <c r="V203" s="2400" t="str">
        <f>IF(F203="","","Altele!AE"&amp;VLOOKUP(E203,Altele!X$5:AB$46,4,FALSE)&amp;":AE"&amp;VLOOKUP(E203,Altele!X$5:AB$46,5,FALSE))</f>
        <v/>
      </c>
      <c r="W203" s="1663"/>
      <c r="Y203" s="1664"/>
      <c r="AA203" s="880"/>
      <c r="AB203" s="880"/>
      <c r="AC203" s="880"/>
      <c r="AD203" s="880"/>
      <c r="AE203" s="880"/>
      <c r="AF203" s="1664"/>
    </row>
    <row r="204" spans="1:32" ht="19.5" customHeight="1" x14ac:dyDescent="0.25">
      <c r="A204" s="1386">
        <v>177</v>
      </c>
      <c r="B204" s="338"/>
      <c r="C204" s="1242" t="str">
        <f t="shared" ca="1" si="7"/>
        <v/>
      </c>
      <c r="D204" s="349"/>
      <c r="E204" s="1243" t="str">
        <f t="shared" ca="1" si="8"/>
        <v/>
      </c>
      <c r="F204" s="340"/>
      <c r="G204" s="341"/>
      <c r="H204" s="350"/>
      <c r="I204" s="342"/>
      <c r="J204" s="343"/>
      <c r="K204" s="926"/>
      <c r="L204" s="348"/>
      <c r="M204" s="338"/>
      <c r="N204" s="338"/>
      <c r="O204" s="338"/>
      <c r="P204" s="339"/>
      <c r="Q204" s="347"/>
      <c r="R204" s="2499" t="str">
        <f t="shared" ca="1" si="9"/>
        <v/>
      </c>
      <c r="S204" s="1663"/>
      <c r="T204" s="2400" t="str">
        <f>IF(F204="","","Altele!AI"&amp;VLOOKUP(E204,Altele!X$5:AB$46,4,FALSE)&amp;":AI"&amp;VLOOKUP(E204,Altele!X$5:AB$46,5,FALSE))</f>
        <v/>
      </c>
      <c r="U204" s="2400" t="str">
        <f>IF(F204="","","Altele!AF"&amp;VLOOKUP(E204,Altele!X$5:AB$46,4,FALSE)&amp;":AF"&amp;VLOOKUP(E204,Altele!X$5:AB$46,5,FALSE))</f>
        <v/>
      </c>
      <c r="V204" s="2400" t="str">
        <f>IF(F204="","","Altele!AE"&amp;VLOOKUP(E204,Altele!X$5:AB$46,4,FALSE)&amp;":AE"&amp;VLOOKUP(E204,Altele!X$5:AB$46,5,FALSE))</f>
        <v/>
      </c>
      <c r="W204" s="1663"/>
      <c r="Y204" s="1664"/>
      <c r="AA204" s="880"/>
      <c r="AB204" s="880"/>
      <c r="AC204" s="880"/>
      <c r="AD204" s="880"/>
      <c r="AE204" s="880"/>
      <c r="AF204" s="1664"/>
    </row>
    <row r="205" spans="1:32" ht="19.5" customHeight="1" x14ac:dyDescent="0.25">
      <c r="A205" s="1386">
        <v>178</v>
      </c>
      <c r="B205" s="338"/>
      <c r="C205" s="1242" t="str">
        <f t="shared" ca="1" si="7"/>
        <v/>
      </c>
      <c r="D205" s="349"/>
      <c r="E205" s="1243" t="str">
        <f t="shared" ca="1" si="8"/>
        <v/>
      </c>
      <c r="F205" s="340"/>
      <c r="G205" s="341"/>
      <c r="H205" s="350"/>
      <c r="I205" s="342"/>
      <c r="J205" s="343"/>
      <c r="K205" s="926"/>
      <c r="L205" s="348"/>
      <c r="M205" s="338"/>
      <c r="N205" s="338"/>
      <c r="O205" s="338"/>
      <c r="P205" s="339"/>
      <c r="Q205" s="347"/>
      <c r="R205" s="2499" t="str">
        <f t="shared" ca="1" si="9"/>
        <v/>
      </c>
      <c r="S205" s="1663"/>
      <c r="T205" s="2400" t="str">
        <f>IF(F205="","","Altele!AI"&amp;VLOOKUP(E205,Altele!X$5:AB$46,4,FALSE)&amp;":AI"&amp;VLOOKUP(E205,Altele!X$5:AB$46,5,FALSE))</f>
        <v/>
      </c>
      <c r="U205" s="2400" t="str">
        <f>IF(F205="","","Altele!AF"&amp;VLOOKUP(E205,Altele!X$5:AB$46,4,FALSE)&amp;":AF"&amp;VLOOKUP(E205,Altele!X$5:AB$46,5,FALSE))</f>
        <v/>
      </c>
      <c r="V205" s="2400" t="str">
        <f>IF(F205="","","Altele!AE"&amp;VLOOKUP(E205,Altele!X$5:AB$46,4,FALSE)&amp;":AE"&amp;VLOOKUP(E205,Altele!X$5:AB$46,5,FALSE))</f>
        <v/>
      </c>
      <c r="W205" s="1663"/>
      <c r="Y205" s="1664"/>
      <c r="AA205" s="880"/>
      <c r="AB205" s="880"/>
      <c r="AC205" s="880"/>
      <c r="AD205" s="880"/>
      <c r="AE205" s="880"/>
      <c r="AF205" s="1664"/>
    </row>
    <row r="206" spans="1:32" ht="19.5" customHeight="1" x14ac:dyDescent="0.25">
      <c r="A206" s="1386">
        <v>179</v>
      </c>
      <c r="B206" s="338"/>
      <c r="C206" s="1242" t="str">
        <f t="shared" ca="1" si="7"/>
        <v/>
      </c>
      <c r="D206" s="349"/>
      <c r="E206" s="1243" t="str">
        <f t="shared" ca="1" si="8"/>
        <v/>
      </c>
      <c r="F206" s="340"/>
      <c r="G206" s="341"/>
      <c r="H206" s="350"/>
      <c r="I206" s="342"/>
      <c r="J206" s="343"/>
      <c r="K206" s="926"/>
      <c r="L206" s="348"/>
      <c r="M206" s="338"/>
      <c r="N206" s="338"/>
      <c r="O206" s="338"/>
      <c r="P206" s="339"/>
      <c r="Q206" s="347"/>
      <c r="R206" s="2499" t="str">
        <f t="shared" ca="1" si="9"/>
        <v/>
      </c>
      <c r="S206" s="1663"/>
      <c r="T206" s="2400" t="str">
        <f>IF(F206="","","Altele!AI"&amp;VLOOKUP(E206,Altele!X$5:AB$46,4,FALSE)&amp;":AI"&amp;VLOOKUP(E206,Altele!X$5:AB$46,5,FALSE))</f>
        <v/>
      </c>
      <c r="U206" s="2400" t="str">
        <f>IF(F206="","","Altele!AF"&amp;VLOOKUP(E206,Altele!X$5:AB$46,4,FALSE)&amp;":AF"&amp;VLOOKUP(E206,Altele!X$5:AB$46,5,FALSE))</f>
        <v/>
      </c>
      <c r="V206" s="2400" t="str">
        <f>IF(F206="","","Altele!AE"&amp;VLOOKUP(E206,Altele!X$5:AB$46,4,FALSE)&amp;":AE"&amp;VLOOKUP(E206,Altele!X$5:AB$46,5,FALSE))</f>
        <v/>
      </c>
      <c r="W206" s="1663"/>
      <c r="Y206" s="1664"/>
      <c r="AA206" s="880"/>
      <c r="AB206" s="880"/>
      <c r="AC206" s="880"/>
      <c r="AD206" s="880"/>
      <c r="AE206" s="880"/>
      <c r="AF206" s="1664"/>
    </row>
    <row r="207" spans="1:32" ht="19.5" customHeight="1" x14ac:dyDescent="0.25">
      <c r="A207" s="1386">
        <v>180</v>
      </c>
      <c r="B207" s="338"/>
      <c r="C207" s="1242" t="str">
        <f t="shared" ca="1" si="7"/>
        <v/>
      </c>
      <c r="D207" s="349"/>
      <c r="E207" s="1243" t="str">
        <f t="shared" ca="1" si="8"/>
        <v/>
      </c>
      <c r="F207" s="340"/>
      <c r="G207" s="341"/>
      <c r="H207" s="350"/>
      <c r="I207" s="342"/>
      <c r="J207" s="343"/>
      <c r="K207" s="926"/>
      <c r="L207" s="348"/>
      <c r="M207" s="338"/>
      <c r="N207" s="338"/>
      <c r="O207" s="338"/>
      <c r="P207" s="339"/>
      <c r="Q207" s="347"/>
      <c r="R207" s="2499" t="str">
        <f t="shared" ca="1" si="9"/>
        <v/>
      </c>
      <c r="S207" s="1663"/>
      <c r="T207" s="2400" t="str">
        <f>IF(F207="","","Altele!AI"&amp;VLOOKUP(E207,Altele!X$5:AB$46,4,FALSE)&amp;":AI"&amp;VLOOKUP(E207,Altele!X$5:AB$46,5,FALSE))</f>
        <v/>
      </c>
      <c r="U207" s="2400" t="str">
        <f>IF(F207="","","Altele!AF"&amp;VLOOKUP(E207,Altele!X$5:AB$46,4,FALSE)&amp;":AF"&amp;VLOOKUP(E207,Altele!X$5:AB$46,5,FALSE))</f>
        <v/>
      </c>
      <c r="V207" s="2400" t="str">
        <f>IF(F207="","","Altele!AE"&amp;VLOOKUP(E207,Altele!X$5:AB$46,4,FALSE)&amp;":AE"&amp;VLOOKUP(E207,Altele!X$5:AB$46,5,FALSE))</f>
        <v/>
      </c>
      <c r="W207" s="1663"/>
      <c r="Y207" s="1664"/>
      <c r="AA207" s="880"/>
      <c r="AB207" s="880"/>
      <c r="AC207" s="880"/>
      <c r="AD207" s="880"/>
      <c r="AE207" s="880"/>
      <c r="AF207" s="1664"/>
    </row>
    <row r="208" spans="1:32" ht="19.5" customHeight="1" x14ac:dyDescent="0.25">
      <c r="A208" s="1386">
        <v>181</v>
      </c>
      <c r="B208" s="338"/>
      <c r="C208" s="1242" t="str">
        <f t="shared" ca="1" si="7"/>
        <v/>
      </c>
      <c r="D208" s="349"/>
      <c r="E208" s="1243" t="str">
        <f t="shared" ca="1" si="8"/>
        <v/>
      </c>
      <c r="F208" s="340"/>
      <c r="G208" s="341"/>
      <c r="H208" s="350"/>
      <c r="I208" s="342"/>
      <c r="J208" s="343"/>
      <c r="K208" s="926"/>
      <c r="L208" s="348"/>
      <c r="M208" s="338"/>
      <c r="N208" s="338"/>
      <c r="O208" s="338"/>
      <c r="P208" s="339"/>
      <c r="Q208" s="347"/>
      <c r="R208" s="2499" t="str">
        <f t="shared" ca="1" si="9"/>
        <v/>
      </c>
      <c r="S208" s="1663"/>
      <c r="T208" s="2400" t="str">
        <f>IF(F208="","","Altele!AI"&amp;VLOOKUP(E208,Altele!X$5:AB$46,4,FALSE)&amp;":AI"&amp;VLOOKUP(E208,Altele!X$5:AB$46,5,FALSE))</f>
        <v/>
      </c>
      <c r="U208" s="2400" t="str">
        <f>IF(F208="","","Altele!AF"&amp;VLOOKUP(E208,Altele!X$5:AB$46,4,FALSE)&amp;":AF"&amp;VLOOKUP(E208,Altele!X$5:AB$46,5,FALSE))</f>
        <v/>
      </c>
      <c r="V208" s="2400" t="str">
        <f>IF(F208="","","Altele!AE"&amp;VLOOKUP(E208,Altele!X$5:AB$46,4,FALSE)&amp;":AE"&amp;VLOOKUP(E208,Altele!X$5:AB$46,5,FALSE))</f>
        <v/>
      </c>
      <c r="W208" s="1663"/>
      <c r="Y208" s="1664"/>
      <c r="AA208" s="880"/>
      <c r="AB208" s="880"/>
      <c r="AC208" s="880"/>
      <c r="AD208" s="880"/>
      <c r="AE208" s="880"/>
      <c r="AF208" s="1664"/>
    </row>
    <row r="209" spans="1:32" ht="19.5" customHeight="1" x14ac:dyDescent="0.25">
      <c r="A209" s="1386">
        <v>182</v>
      </c>
      <c r="B209" s="338"/>
      <c r="C209" s="1242" t="str">
        <f t="shared" ca="1" si="7"/>
        <v/>
      </c>
      <c r="D209" s="349"/>
      <c r="E209" s="1243" t="str">
        <f t="shared" ca="1" si="8"/>
        <v/>
      </c>
      <c r="F209" s="340"/>
      <c r="G209" s="341"/>
      <c r="H209" s="350"/>
      <c r="I209" s="342"/>
      <c r="J209" s="343"/>
      <c r="K209" s="926"/>
      <c r="L209" s="348"/>
      <c r="M209" s="338"/>
      <c r="N209" s="338"/>
      <c r="O209" s="338"/>
      <c r="P209" s="339"/>
      <c r="Q209" s="347"/>
      <c r="R209" s="2499" t="str">
        <f t="shared" ca="1" si="9"/>
        <v/>
      </c>
      <c r="S209" s="1663"/>
      <c r="T209" s="2400" t="str">
        <f>IF(F209="","","Altele!AI"&amp;VLOOKUP(E209,Altele!X$5:AB$46,4,FALSE)&amp;":AI"&amp;VLOOKUP(E209,Altele!X$5:AB$46,5,FALSE))</f>
        <v/>
      </c>
      <c r="U209" s="2400" t="str">
        <f>IF(F209="","","Altele!AF"&amp;VLOOKUP(E209,Altele!X$5:AB$46,4,FALSE)&amp;":AF"&amp;VLOOKUP(E209,Altele!X$5:AB$46,5,FALSE))</f>
        <v/>
      </c>
      <c r="V209" s="2400" t="str">
        <f>IF(F209="","","Altele!AE"&amp;VLOOKUP(E209,Altele!X$5:AB$46,4,FALSE)&amp;":AE"&amp;VLOOKUP(E209,Altele!X$5:AB$46,5,FALSE))</f>
        <v/>
      </c>
      <c r="W209" s="1663"/>
      <c r="Y209" s="1664"/>
      <c r="AA209" s="880"/>
      <c r="AB209" s="880"/>
      <c r="AC209" s="880"/>
      <c r="AD209" s="880"/>
      <c r="AE209" s="880"/>
      <c r="AF209" s="1664"/>
    </row>
    <row r="210" spans="1:32" ht="19.5" customHeight="1" x14ac:dyDescent="0.25">
      <c r="A210" s="1386">
        <v>183</v>
      </c>
      <c r="B210" s="338"/>
      <c r="C210" s="1242" t="str">
        <f t="shared" ca="1" si="7"/>
        <v/>
      </c>
      <c r="D210" s="349"/>
      <c r="E210" s="1243" t="str">
        <f t="shared" ca="1" si="8"/>
        <v/>
      </c>
      <c r="F210" s="340"/>
      <c r="G210" s="341"/>
      <c r="H210" s="350"/>
      <c r="I210" s="342"/>
      <c r="J210" s="343"/>
      <c r="K210" s="926"/>
      <c r="L210" s="348"/>
      <c r="M210" s="338"/>
      <c r="N210" s="338"/>
      <c r="O210" s="338"/>
      <c r="P210" s="339"/>
      <c r="Q210" s="347"/>
      <c r="R210" s="2499" t="str">
        <f t="shared" ca="1" si="9"/>
        <v/>
      </c>
      <c r="S210" s="1663"/>
      <c r="T210" s="2400" t="str">
        <f>IF(F210="","","Altele!AI"&amp;VLOOKUP(E210,Altele!X$5:AB$46,4,FALSE)&amp;":AI"&amp;VLOOKUP(E210,Altele!X$5:AB$46,5,FALSE))</f>
        <v/>
      </c>
      <c r="U210" s="2400" t="str">
        <f>IF(F210="","","Altele!AF"&amp;VLOOKUP(E210,Altele!X$5:AB$46,4,FALSE)&amp;":AF"&amp;VLOOKUP(E210,Altele!X$5:AB$46,5,FALSE))</f>
        <v/>
      </c>
      <c r="V210" s="2400" t="str">
        <f>IF(F210="","","Altele!AE"&amp;VLOOKUP(E210,Altele!X$5:AB$46,4,FALSE)&amp;":AE"&amp;VLOOKUP(E210,Altele!X$5:AB$46,5,FALSE))</f>
        <v/>
      </c>
      <c r="W210" s="1663"/>
      <c r="Y210" s="1664"/>
      <c r="AA210" s="880"/>
      <c r="AB210" s="880"/>
      <c r="AC210" s="880"/>
      <c r="AD210" s="880"/>
      <c r="AE210" s="880"/>
      <c r="AF210" s="1664"/>
    </row>
    <row r="211" spans="1:32" ht="19.5" customHeight="1" x14ac:dyDescent="0.25">
      <c r="A211" s="1386">
        <v>184</v>
      </c>
      <c r="B211" s="338"/>
      <c r="C211" s="1242" t="str">
        <f t="shared" ca="1" si="7"/>
        <v/>
      </c>
      <c r="D211" s="349"/>
      <c r="E211" s="1243" t="str">
        <f t="shared" ca="1" si="8"/>
        <v/>
      </c>
      <c r="F211" s="340"/>
      <c r="G211" s="341"/>
      <c r="H211" s="350"/>
      <c r="I211" s="342"/>
      <c r="J211" s="343"/>
      <c r="K211" s="926"/>
      <c r="L211" s="348"/>
      <c r="M211" s="338"/>
      <c r="N211" s="338"/>
      <c r="O211" s="338"/>
      <c r="P211" s="339"/>
      <c r="Q211" s="347"/>
      <c r="R211" s="2499" t="str">
        <f t="shared" ca="1" si="9"/>
        <v/>
      </c>
      <c r="S211" s="1663"/>
      <c r="T211" s="2400" t="str">
        <f>IF(F211="","","Altele!AI"&amp;VLOOKUP(E211,Altele!X$5:AB$46,4,FALSE)&amp;":AI"&amp;VLOOKUP(E211,Altele!X$5:AB$46,5,FALSE))</f>
        <v/>
      </c>
      <c r="U211" s="2400" t="str">
        <f>IF(F211="","","Altele!AF"&amp;VLOOKUP(E211,Altele!X$5:AB$46,4,FALSE)&amp;":AF"&amp;VLOOKUP(E211,Altele!X$5:AB$46,5,FALSE))</f>
        <v/>
      </c>
      <c r="V211" s="2400" t="str">
        <f>IF(F211="","","Altele!AE"&amp;VLOOKUP(E211,Altele!X$5:AB$46,4,FALSE)&amp;":AE"&amp;VLOOKUP(E211,Altele!X$5:AB$46,5,FALSE))</f>
        <v/>
      </c>
      <c r="W211" s="1663"/>
      <c r="Y211" s="1664"/>
      <c r="AA211" s="880"/>
      <c r="AB211" s="880"/>
      <c r="AC211" s="880"/>
      <c r="AD211" s="880"/>
      <c r="AE211" s="880"/>
      <c r="AF211" s="1664"/>
    </row>
    <row r="212" spans="1:32" ht="19.5" customHeight="1" x14ac:dyDescent="0.25">
      <c r="A212" s="1386">
        <v>185</v>
      </c>
      <c r="B212" s="338"/>
      <c r="C212" s="1242" t="str">
        <f t="shared" ca="1" si="7"/>
        <v/>
      </c>
      <c r="D212" s="349"/>
      <c r="E212" s="1243" t="str">
        <f t="shared" ca="1" si="8"/>
        <v/>
      </c>
      <c r="F212" s="340"/>
      <c r="G212" s="341"/>
      <c r="H212" s="350"/>
      <c r="I212" s="342"/>
      <c r="J212" s="343"/>
      <c r="K212" s="926"/>
      <c r="L212" s="348"/>
      <c r="M212" s="338"/>
      <c r="N212" s="338"/>
      <c r="O212" s="338"/>
      <c r="P212" s="339"/>
      <c r="Q212" s="347"/>
      <c r="R212" s="2499" t="str">
        <f t="shared" ca="1" si="9"/>
        <v/>
      </c>
      <c r="S212" s="1663"/>
      <c r="T212" s="2400" t="str">
        <f>IF(F212="","","Altele!AI"&amp;VLOOKUP(E212,Altele!X$5:AB$46,4,FALSE)&amp;":AI"&amp;VLOOKUP(E212,Altele!X$5:AB$46,5,FALSE))</f>
        <v/>
      </c>
      <c r="U212" s="2400" t="str">
        <f>IF(F212="","","Altele!AF"&amp;VLOOKUP(E212,Altele!X$5:AB$46,4,FALSE)&amp;":AF"&amp;VLOOKUP(E212,Altele!X$5:AB$46,5,FALSE))</f>
        <v/>
      </c>
      <c r="V212" s="2400" t="str">
        <f>IF(F212="","","Altele!AE"&amp;VLOOKUP(E212,Altele!X$5:AB$46,4,FALSE)&amp;":AE"&amp;VLOOKUP(E212,Altele!X$5:AB$46,5,FALSE))</f>
        <v/>
      </c>
      <c r="W212" s="1663"/>
      <c r="Y212" s="1664"/>
      <c r="AA212" s="880"/>
      <c r="AB212" s="880"/>
      <c r="AC212" s="880"/>
      <c r="AD212" s="880"/>
      <c r="AE212" s="880"/>
      <c r="AF212" s="1664"/>
    </row>
    <row r="213" spans="1:32" ht="19.5" customHeight="1" x14ac:dyDescent="0.25">
      <c r="A213" s="1386">
        <v>186</v>
      </c>
      <c r="B213" s="338"/>
      <c r="C213" s="1242" t="str">
        <f t="shared" ca="1" si="7"/>
        <v/>
      </c>
      <c r="D213" s="349"/>
      <c r="E213" s="1243" t="str">
        <f t="shared" ca="1" si="8"/>
        <v/>
      </c>
      <c r="F213" s="340"/>
      <c r="G213" s="341"/>
      <c r="H213" s="350"/>
      <c r="I213" s="342"/>
      <c r="J213" s="343"/>
      <c r="K213" s="926"/>
      <c r="L213" s="348"/>
      <c r="M213" s="338"/>
      <c r="N213" s="338"/>
      <c r="O213" s="338"/>
      <c r="P213" s="339"/>
      <c r="Q213" s="347"/>
      <c r="R213" s="2499" t="str">
        <f t="shared" ca="1" si="9"/>
        <v/>
      </c>
      <c r="S213" s="1663"/>
      <c r="T213" s="2400" t="str">
        <f>IF(F213="","","Altele!AI"&amp;VLOOKUP(E213,Altele!X$5:AB$46,4,FALSE)&amp;":AI"&amp;VLOOKUP(E213,Altele!X$5:AB$46,5,FALSE))</f>
        <v/>
      </c>
      <c r="U213" s="2400" t="str">
        <f>IF(F213="","","Altele!AF"&amp;VLOOKUP(E213,Altele!X$5:AB$46,4,FALSE)&amp;":AF"&amp;VLOOKUP(E213,Altele!X$5:AB$46,5,FALSE))</f>
        <v/>
      </c>
      <c r="V213" s="2400" t="str">
        <f>IF(F213="","","Altele!AE"&amp;VLOOKUP(E213,Altele!X$5:AB$46,4,FALSE)&amp;":AE"&amp;VLOOKUP(E213,Altele!X$5:AB$46,5,FALSE))</f>
        <v/>
      </c>
      <c r="W213" s="1663"/>
      <c r="Y213" s="1664"/>
      <c r="AA213" s="880"/>
      <c r="AB213" s="880"/>
      <c r="AC213" s="880"/>
      <c r="AD213" s="880"/>
      <c r="AE213" s="880"/>
      <c r="AF213" s="1664"/>
    </row>
    <row r="214" spans="1:32" ht="19.5" customHeight="1" x14ac:dyDescent="0.25">
      <c r="A214" s="1386">
        <v>187</v>
      </c>
      <c r="B214" s="338"/>
      <c r="C214" s="1242" t="str">
        <f t="shared" ca="1" si="7"/>
        <v/>
      </c>
      <c r="D214" s="349"/>
      <c r="E214" s="1243" t="str">
        <f t="shared" ca="1" si="8"/>
        <v/>
      </c>
      <c r="F214" s="340"/>
      <c r="G214" s="341"/>
      <c r="H214" s="350"/>
      <c r="I214" s="342"/>
      <c r="J214" s="343"/>
      <c r="K214" s="926"/>
      <c r="L214" s="348"/>
      <c r="M214" s="338"/>
      <c r="N214" s="338"/>
      <c r="O214" s="338"/>
      <c r="P214" s="339"/>
      <c r="Q214" s="347"/>
      <c r="R214" s="2499" t="str">
        <f t="shared" ca="1" si="9"/>
        <v/>
      </c>
      <c r="S214" s="1663"/>
      <c r="T214" s="2400" t="str">
        <f>IF(F214="","","Altele!AI"&amp;VLOOKUP(E214,Altele!X$5:AB$46,4,FALSE)&amp;":AI"&amp;VLOOKUP(E214,Altele!X$5:AB$46,5,FALSE))</f>
        <v/>
      </c>
      <c r="U214" s="2400" t="str">
        <f>IF(F214="","","Altele!AF"&amp;VLOOKUP(E214,Altele!X$5:AB$46,4,FALSE)&amp;":AF"&amp;VLOOKUP(E214,Altele!X$5:AB$46,5,FALSE))</f>
        <v/>
      </c>
      <c r="V214" s="2400" t="str">
        <f>IF(F214="","","Altele!AE"&amp;VLOOKUP(E214,Altele!X$5:AB$46,4,FALSE)&amp;":AE"&amp;VLOOKUP(E214,Altele!X$5:AB$46,5,FALSE))</f>
        <v/>
      </c>
      <c r="W214" s="1663"/>
      <c r="Y214" s="1664"/>
      <c r="AA214" s="880"/>
      <c r="AB214" s="880"/>
      <c r="AC214" s="880"/>
      <c r="AD214" s="880"/>
      <c r="AE214" s="880"/>
      <c r="AF214" s="1664"/>
    </row>
    <row r="215" spans="1:32" ht="19.5" customHeight="1" x14ac:dyDescent="0.25">
      <c r="A215" s="1386">
        <v>188</v>
      </c>
      <c r="B215" s="338"/>
      <c r="C215" s="1242" t="str">
        <f t="shared" ca="1" si="7"/>
        <v/>
      </c>
      <c r="D215" s="349"/>
      <c r="E215" s="1243" t="str">
        <f t="shared" ca="1" si="8"/>
        <v/>
      </c>
      <c r="F215" s="340"/>
      <c r="G215" s="341"/>
      <c r="H215" s="350"/>
      <c r="I215" s="342"/>
      <c r="J215" s="343"/>
      <c r="K215" s="926"/>
      <c r="L215" s="348"/>
      <c r="M215" s="338"/>
      <c r="N215" s="338"/>
      <c r="O215" s="338"/>
      <c r="P215" s="339"/>
      <c r="Q215" s="347"/>
      <c r="R215" s="2499" t="str">
        <f t="shared" ca="1" si="9"/>
        <v/>
      </c>
      <c r="S215" s="1663"/>
      <c r="T215" s="2400" t="str">
        <f>IF(F215="","","Altele!AI"&amp;VLOOKUP(E215,Altele!X$5:AB$46,4,FALSE)&amp;":AI"&amp;VLOOKUP(E215,Altele!X$5:AB$46,5,FALSE))</f>
        <v/>
      </c>
      <c r="U215" s="2400" t="str">
        <f>IF(F215="","","Altele!AF"&amp;VLOOKUP(E215,Altele!X$5:AB$46,4,FALSE)&amp;":AF"&amp;VLOOKUP(E215,Altele!X$5:AB$46,5,FALSE))</f>
        <v/>
      </c>
      <c r="V215" s="2400" t="str">
        <f>IF(F215="","","Altele!AE"&amp;VLOOKUP(E215,Altele!X$5:AB$46,4,FALSE)&amp;":AE"&amp;VLOOKUP(E215,Altele!X$5:AB$46,5,FALSE))</f>
        <v/>
      </c>
      <c r="W215" s="1663"/>
      <c r="Y215" s="1664"/>
      <c r="AA215" s="880"/>
      <c r="AB215" s="880"/>
      <c r="AC215" s="880"/>
      <c r="AD215" s="880"/>
      <c r="AE215" s="880"/>
      <c r="AF215" s="1664"/>
    </row>
    <row r="216" spans="1:32" ht="19.5" customHeight="1" x14ac:dyDescent="0.25">
      <c r="A216" s="1386">
        <v>189</v>
      </c>
      <c r="B216" s="338"/>
      <c r="C216" s="1242" t="str">
        <f t="shared" ca="1" si="7"/>
        <v/>
      </c>
      <c r="D216" s="349"/>
      <c r="E216" s="1243" t="str">
        <f t="shared" ca="1" si="8"/>
        <v/>
      </c>
      <c r="F216" s="340"/>
      <c r="G216" s="341"/>
      <c r="H216" s="350"/>
      <c r="I216" s="342"/>
      <c r="J216" s="343"/>
      <c r="K216" s="926"/>
      <c r="L216" s="348"/>
      <c r="M216" s="338"/>
      <c r="N216" s="338"/>
      <c r="O216" s="338"/>
      <c r="P216" s="339"/>
      <c r="Q216" s="347"/>
      <c r="R216" s="2499" t="str">
        <f t="shared" ca="1" si="9"/>
        <v/>
      </c>
      <c r="S216" s="1663"/>
      <c r="T216" s="2400" t="str">
        <f>IF(F216="","","Altele!AI"&amp;VLOOKUP(E216,Altele!X$5:AB$46,4,FALSE)&amp;":AI"&amp;VLOOKUP(E216,Altele!X$5:AB$46,5,FALSE))</f>
        <v/>
      </c>
      <c r="U216" s="2400" t="str">
        <f>IF(F216="","","Altele!AF"&amp;VLOOKUP(E216,Altele!X$5:AB$46,4,FALSE)&amp;":AF"&amp;VLOOKUP(E216,Altele!X$5:AB$46,5,FALSE))</f>
        <v/>
      </c>
      <c r="V216" s="2400" t="str">
        <f>IF(F216="","","Altele!AE"&amp;VLOOKUP(E216,Altele!X$5:AB$46,4,FALSE)&amp;":AE"&amp;VLOOKUP(E216,Altele!X$5:AB$46,5,FALSE))</f>
        <v/>
      </c>
      <c r="W216" s="1663"/>
      <c r="Y216" s="1664"/>
      <c r="AA216" s="880"/>
      <c r="AB216" s="880"/>
      <c r="AC216" s="880"/>
      <c r="AD216" s="880"/>
      <c r="AE216" s="880"/>
      <c r="AF216" s="1664"/>
    </row>
    <row r="217" spans="1:32" ht="19.5" customHeight="1" x14ac:dyDescent="0.25">
      <c r="A217" s="1386">
        <v>190</v>
      </c>
      <c r="B217" s="338"/>
      <c r="C217" s="1242" t="str">
        <f t="shared" ca="1" si="7"/>
        <v/>
      </c>
      <c r="D217" s="349"/>
      <c r="E217" s="1243" t="str">
        <f t="shared" ca="1" si="8"/>
        <v/>
      </c>
      <c r="F217" s="340"/>
      <c r="G217" s="341"/>
      <c r="H217" s="350"/>
      <c r="I217" s="342"/>
      <c r="J217" s="343"/>
      <c r="K217" s="926"/>
      <c r="L217" s="348"/>
      <c r="M217" s="338"/>
      <c r="N217" s="338"/>
      <c r="O217" s="338"/>
      <c r="P217" s="339"/>
      <c r="Q217" s="347"/>
      <c r="R217" s="2499" t="str">
        <f t="shared" ca="1" si="9"/>
        <v/>
      </c>
      <c r="S217" s="1663"/>
      <c r="T217" s="2400" t="str">
        <f>IF(F217="","","Altele!AI"&amp;VLOOKUP(E217,Altele!X$5:AB$46,4,FALSE)&amp;":AI"&amp;VLOOKUP(E217,Altele!X$5:AB$46,5,FALSE))</f>
        <v/>
      </c>
      <c r="U217" s="2400" t="str">
        <f>IF(F217="","","Altele!AF"&amp;VLOOKUP(E217,Altele!X$5:AB$46,4,FALSE)&amp;":AF"&amp;VLOOKUP(E217,Altele!X$5:AB$46,5,FALSE))</f>
        <v/>
      </c>
      <c r="V217" s="2400" t="str">
        <f>IF(F217="","","Altele!AE"&amp;VLOOKUP(E217,Altele!X$5:AB$46,4,FALSE)&amp;":AE"&amp;VLOOKUP(E217,Altele!X$5:AB$46,5,FALSE))</f>
        <v/>
      </c>
      <c r="W217" s="1663"/>
      <c r="Y217" s="1664"/>
      <c r="AA217" s="880"/>
      <c r="AB217" s="880"/>
      <c r="AC217" s="880"/>
      <c r="AD217" s="880"/>
      <c r="AE217" s="880"/>
      <c r="AF217" s="1664"/>
    </row>
    <row r="218" spans="1:32" ht="19.5" customHeight="1" x14ac:dyDescent="0.25">
      <c r="A218" s="1386">
        <v>191</v>
      </c>
      <c r="B218" s="338"/>
      <c r="C218" s="1242" t="str">
        <f t="shared" ca="1" si="7"/>
        <v/>
      </c>
      <c r="D218" s="349"/>
      <c r="E218" s="1243" t="str">
        <f t="shared" ca="1" si="8"/>
        <v/>
      </c>
      <c r="F218" s="340"/>
      <c r="G218" s="341"/>
      <c r="H218" s="350"/>
      <c r="I218" s="342"/>
      <c r="J218" s="343"/>
      <c r="K218" s="926"/>
      <c r="L218" s="348"/>
      <c r="M218" s="338"/>
      <c r="N218" s="338"/>
      <c r="O218" s="338"/>
      <c r="P218" s="339"/>
      <c r="Q218" s="347"/>
      <c r="R218" s="2499" t="str">
        <f t="shared" ca="1" si="9"/>
        <v/>
      </c>
      <c r="S218" s="1663"/>
      <c r="T218" s="2400" t="str">
        <f>IF(F218="","","Altele!AI"&amp;VLOOKUP(E218,Altele!X$5:AB$46,4,FALSE)&amp;":AI"&amp;VLOOKUP(E218,Altele!X$5:AB$46,5,FALSE))</f>
        <v/>
      </c>
      <c r="U218" s="2400" t="str">
        <f>IF(F218="","","Altele!AF"&amp;VLOOKUP(E218,Altele!X$5:AB$46,4,FALSE)&amp;":AF"&amp;VLOOKUP(E218,Altele!X$5:AB$46,5,FALSE))</f>
        <v/>
      </c>
      <c r="V218" s="2400" t="str">
        <f>IF(F218="","","Altele!AE"&amp;VLOOKUP(E218,Altele!X$5:AB$46,4,FALSE)&amp;":AE"&amp;VLOOKUP(E218,Altele!X$5:AB$46,5,FALSE))</f>
        <v/>
      </c>
      <c r="W218" s="1663"/>
      <c r="Y218" s="1664"/>
      <c r="AA218" s="880"/>
      <c r="AB218" s="880"/>
      <c r="AC218" s="880"/>
      <c r="AD218" s="880"/>
      <c r="AE218" s="880"/>
      <c r="AF218" s="1664"/>
    </row>
    <row r="219" spans="1:32" ht="19.5" customHeight="1" x14ac:dyDescent="0.25">
      <c r="A219" s="1386">
        <v>192</v>
      </c>
      <c r="B219" s="338"/>
      <c r="C219" s="1242" t="str">
        <f t="shared" ca="1" si="7"/>
        <v/>
      </c>
      <c r="D219" s="349"/>
      <c r="E219" s="1243" t="str">
        <f t="shared" ca="1" si="8"/>
        <v/>
      </c>
      <c r="F219" s="340"/>
      <c r="G219" s="341"/>
      <c r="H219" s="350"/>
      <c r="I219" s="342"/>
      <c r="J219" s="343"/>
      <c r="K219" s="926"/>
      <c r="L219" s="348"/>
      <c r="M219" s="338"/>
      <c r="N219" s="338"/>
      <c r="O219" s="338"/>
      <c r="P219" s="339"/>
      <c r="Q219" s="347"/>
      <c r="R219" s="2499" t="str">
        <f t="shared" ca="1" si="9"/>
        <v/>
      </c>
      <c r="S219" s="1663"/>
      <c r="T219" s="2400" t="str">
        <f>IF(F219="","","Altele!AI"&amp;VLOOKUP(E219,Altele!X$5:AB$46,4,FALSE)&amp;":AI"&amp;VLOOKUP(E219,Altele!X$5:AB$46,5,FALSE))</f>
        <v/>
      </c>
      <c r="U219" s="2400" t="str">
        <f>IF(F219="","","Altele!AF"&amp;VLOOKUP(E219,Altele!X$5:AB$46,4,FALSE)&amp;":AF"&amp;VLOOKUP(E219,Altele!X$5:AB$46,5,FALSE))</f>
        <v/>
      </c>
      <c r="V219" s="2400" t="str">
        <f>IF(F219="","","Altele!AE"&amp;VLOOKUP(E219,Altele!X$5:AB$46,4,FALSE)&amp;":AE"&amp;VLOOKUP(E219,Altele!X$5:AB$46,5,FALSE))</f>
        <v/>
      </c>
      <c r="W219" s="1663"/>
      <c r="Y219" s="1664"/>
      <c r="AA219" s="880"/>
      <c r="AB219" s="880"/>
      <c r="AC219" s="880"/>
      <c r="AD219" s="880"/>
      <c r="AE219" s="880"/>
      <c r="AF219" s="1664"/>
    </row>
    <row r="220" spans="1:32" ht="19.5" customHeight="1" x14ac:dyDescent="0.25">
      <c r="A220" s="1386">
        <v>193</v>
      </c>
      <c r="B220" s="338"/>
      <c r="C220" s="1242" t="str">
        <f t="shared" ca="1" si="7"/>
        <v/>
      </c>
      <c r="D220" s="349"/>
      <c r="E220" s="1243" t="str">
        <f t="shared" ca="1" si="8"/>
        <v/>
      </c>
      <c r="F220" s="340"/>
      <c r="G220" s="341"/>
      <c r="H220" s="350"/>
      <c r="I220" s="342"/>
      <c r="J220" s="343"/>
      <c r="K220" s="926"/>
      <c r="L220" s="348"/>
      <c r="M220" s="338"/>
      <c r="N220" s="338"/>
      <c r="O220" s="338"/>
      <c r="P220" s="339"/>
      <c r="Q220" s="347"/>
      <c r="R220" s="2499" t="str">
        <f t="shared" ca="1" si="9"/>
        <v/>
      </c>
      <c r="S220" s="1663"/>
      <c r="T220" s="2400" t="str">
        <f>IF(F220="","","Altele!AI"&amp;VLOOKUP(E220,Altele!X$5:AB$46,4,FALSE)&amp;":AI"&amp;VLOOKUP(E220,Altele!X$5:AB$46,5,FALSE))</f>
        <v/>
      </c>
      <c r="U220" s="2400" t="str">
        <f>IF(F220="","","Altele!AF"&amp;VLOOKUP(E220,Altele!X$5:AB$46,4,FALSE)&amp;":AF"&amp;VLOOKUP(E220,Altele!X$5:AB$46,5,FALSE))</f>
        <v/>
      </c>
      <c r="V220" s="2400" t="str">
        <f>IF(F220="","","Altele!AE"&amp;VLOOKUP(E220,Altele!X$5:AB$46,4,FALSE)&amp;":AE"&amp;VLOOKUP(E220,Altele!X$5:AB$46,5,FALSE))</f>
        <v/>
      </c>
      <c r="W220" s="1663"/>
      <c r="Y220" s="1664"/>
      <c r="AA220" s="880"/>
      <c r="AB220" s="880"/>
      <c r="AC220" s="880"/>
      <c r="AD220" s="880"/>
      <c r="AE220" s="880"/>
      <c r="AF220" s="1664"/>
    </row>
    <row r="221" spans="1:32" ht="19.5" customHeight="1" x14ac:dyDescent="0.25">
      <c r="A221" s="1386">
        <v>194</v>
      </c>
      <c r="B221" s="338"/>
      <c r="C221" s="1242" t="str">
        <f t="shared" ca="1" si="7"/>
        <v/>
      </c>
      <c r="D221" s="349"/>
      <c r="E221" s="1243" t="str">
        <f t="shared" ca="1" si="8"/>
        <v/>
      </c>
      <c r="F221" s="340"/>
      <c r="G221" s="341"/>
      <c r="H221" s="350"/>
      <c r="I221" s="342"/>
      <c r="J221" s="343"/>
      <c r="K221" s="926"/>
      <c r="L221" s="348"/>
      <c r="M221" s="338"/>
      <c r="N221" s="338"/>
      <c r="O221" s="338"/>
      <c r="P221" s="339"/>
      <c r="Q221" s="347"/>
      <c r="R221" s="2499" t="str">
        <f t="shared" ca="1" si="9"/>
        <v/>
      </c>
      <c r="S221" s="1663"/>
      <c r="T221" s="2400" t="str">
        <f>IF(F221="","","Altele!AI"&amp;VLOOKUP(E221,Altele!X$5:AB$46,4,FALSE)&amp;":AI"&amp;VLOOKUP(E221,Altele!X$5:AB$46,5,FALSE))</f>
        <v/>
      </c>
      <c r="U221" s="2400" t="str">
        <f>IF(F221="","","Altele!AF"&amp;VLOOKUP(E221,Altele!X$5:AB$46,4,FALSE)&amp;":AF"&amp;VLOOKUP(E221,Altele!X$5:AB$46,5,FALSE))</f>
        <v/>
      </c>
      <c r="V221" s="2400" t="str">
        <f>IF(F221="","","Altele!AE"&amp;VLOOKUP(E221,Altele!X$5:AB$46,4,FALSE)&amp;":AE"&amp;VLOOKUP(E221,Altele!X$5:AB$46,5,FALSE))</f>
        <v/>
      </c>
      <c r="W221" s="1663"/>
      <c r="Y221" s="1664"/>
      <c r="AA221" s="880"/>
      <c r="AB221" s="880"/>
      <c r="AC221" s="880"/>
      <c r="AD221" s="880"/>
      <c r="AE221" s="880"/>
      <c r="AF221" s="1664"/>
    </row>
    <row r="222" spans="1:32" ht="19.5" customHeight="1" x14ac:dyDescent="0.25">
      <c r="A222" s="1386">
        <v>195</v>
      </c>
      <c r="B222" s="338"/>
      <c r="C222" s="1242" t="str">
        <f t="shared" ref="C222:C285" ca="1" si="10">IF(ISERROR(INDEX(INDIRECT(V222),MATCH(G222,INDIRECT(T222),0),))=TRUE,"",INDEX(INDIRECT(V222),MATCH(G222,INDIRECT(T222),0),))</f>
        <v/>
      </c>
      <c r="D222" s="349"/>
      <c r="E222" s="1243" t="str">
        <f t="shared" ref="E222:E285" ca="1" si="11">IF(OR(F222="",ISERROR(INDEX(INDIRECT(Z$31),MATCH(F222,INDIRECT(Z$30),0),))=TRUE),"",INDEX(INDIRECT(Z$31),MATCH(F222,INDIRECT(Z$30),0),))</f>
        <v/>
      </c>
      <c r="F222" s="340"/>
      <c r="G222" s="341"/>
      <c r="H222" s="350"/>
      <c r="I222" s="342"/>
      <c r="J222" s="343"/>
      <c r="K222" s="926"/>
      <c r="L222" s="348"/>
      <c r="M222" s="338"/>
      <c r="N222" s="338"/>
      <c r="O222" s="338"/>
      <c r="P222" s="339"/>
      <c r="Q222" s="347"/>
      <c r="R222" s="2499" t="str">
        <f t="shared" ref="R222:R285" ca="1" si="12">IFERROR(INDEX(INDIRECT(U222),MATCH(C222,INDIRECT(V222),0),),"")</f>
        <v/>
      </c>
      <c r="S222" s="1663"/>
      <c r="T222" s="2400" t="str">
        <f>IF(F222="","","Altele!AI"&amp;VLOOKUP(E222,Altele!X$5:AB$46,4,FALSE)&amp;":AI"&amp;VLOOKUP(E222,Altele!X$5:AB$46,5,FALSE))</f>
        <v/>
      </c>
      <c r="U222" s="2400" t="str">
        <f>IF(F222="","","Altele!AF"&amp;VLOOKUP(E222,Altele!X$5:AB$46,4,FALSE)&amp;":AF"&amp;VLOOKUP(E222,Altele!X$5:AB$46,5,FALSE))</f>
        <v/>
      </c>
      <c r="V222" s="2400" t="str">
        <f>IF(F222="","","Altele!AE"&amp;VLOOKUP(E222,Altele!X$5:AB$46,4,FALSE)&amp;":AE"&amp;VLOOKUP(E222,Altele!X$5:AB$46,5,FALSE))</f>
        <v/>
      </c>
      <c r="W222" s="1663"/>
      <c r="Y222" s="1664"/>
      <c r="AA222" s="880"/>
      <c r="AB222" s="880"/>
      <c r="AC222" s="880"/>
      <c r="AD222" s="880"/>
      <c r="AE222" s="880"/>
      <c r="AF222" s="1664"/>
    </row>
    <row r="223" spans="1:32" ht="19.5" customHeight="1" x14ac:dyDescent="0.25">
      <c r="A223" s="1386">
        <v>196</v>
      </c>
      <c r="B223" s="338"/>
      <c r="C223" s="1242" t="str">
        <f t="shared" ca="1" si="10"/>
        <v/>
      </c>
      <c r="D223" s="349"/>
      <c r="E223" s="1243" t="str">
        <f t="shared" ca="1" si="11"/>
        <v/>
      </c>
      <c r="F223" s="340"/>
      <c r="G223" s="341"/>
      <c r="H223" s="350"/>
      <c r="I223" s="342"/>
      <c r="J223" s="343"/>
      <c r="K223" s="926"/>
      <c r="L223" s="348"/>
      <c r="M223" s="338"/>
      <c r="N223" s="338"/>
      <c r="O223" s="338"/>
      <c r="P223" s="339"/>
      <c r="Q223" s="347"/>
      <c r="R223" s="2499" t="str">
        <f t="shared" ca="1" si="12"/>
        <v/>
      </c>
      <c r="S223" s="1663"/>
      <c r="T223" s="2400" t="str">
        <f>IF(F223="","","Altele!AI"&amp;VLOOKUP(E223,Altele!X$5:AB$46,4,FALSE)&amp;":AI"&amp;VLOOKUP(E223,Altele!X$5:AB$46,5,FALSE))</f>
        <v/>
      </c>
      <c r="U223" s="2400" t="str">
        <f>IF(F223="","","Altele!AF"&amp;VLOOKUP(E223,Altele!X$5:AB$46,4,FALSE)&amp;":AF"&amp;VLOOKUP(E223,Altele!X$5:AB$46,5,FALSE))</f>
        <v/>
      </c>
      <c r="V223" s="2400" t="str">
        <f>IF(F223="","","Altele!AE"&amp;VLOOKUP(E223,Altele!X$5:AB$46,4,FALSE)&amp;":AE"&amp;VLOOKUP(E223,Altele!X$5:AB$46,5,FALSE))</f>
        <v/>
      </c>
      <c r="W223" s="1663"/>
      <c r="Y223" s="1664"/>
      <c r="AA223" s="880"/>
      <c r="AB223" s="880"/>
      <c r="AC223" s="880"/>
      <c r="AD223" s="880"/>
      <c r="AE223" s="880"/>
      <c r="AF223" s="1664"/>
    </row>
    <row r="224" spans="1:32" ht="19.5" customHeight="1" x14ac:dyDescent="0.25">
      <c r="A224" s="1386">
        <v>197</v>
      </c>
      <c r="B224" s="338"/>
      <c r="C224" s="1242" t="str">
        <f t="shared" ca="1" si="10"/>
        <v/>
      </c>
      <c r="D224" s="349"/>
      <c r="E224" s="1243" t="str">
        <f t="shared" ca="1" si="11"/>
        <v/>
      </c>
      <c r="F224" s="340"/>
      <c r="G224" s="341"/>
      <c r="H224" s="350"/>
      <c r="I224" s="342"/>
      <c r="J224" s="343"/>
      <c r="K224" s="926"/>
      <c r="L224" s="348"/>
      <c r="M224" s="338"/>
      <c r="N224" s="338"/>
      <c r="O224" s="338"/>
      <c r="P224" s="339"/>
      <c r="Q224" s="347"/>
      <c r="R224" s="2499" t="str">
        <f t="shared" ca="1" si="12"/>
        <v/>
      </c>
      <c r="S224" s="1663"/>
      <c r="T224" s="2400" t="str">
        <f>IF(F224="","","Altele!AI"&amp;VLOOKUP(E224,Altele!X$5:AB$46,4,FALSE)&amp;":AI"&amp;VLOOKUP(E224,Altele!X$5:AB$46,5,FALSE))</f>
        <v/>
      </c>
      <c r="U224" s="2400" t="str">
        <f>IF(F224="","","Altele!AF"&amp;VLOOKUP(E224,Altele!X$5:AB$46,4,FALSE)&amp;":AF"&amp;VLOOKUP(E224,Altele!X$5:AB$46,5,FALSE))</f>
        <v/>
      </c>
      <c r="V224" s="2400" t="str">
        <f>IF(F224="","","Altele!AE"&amp;VLOOKUP(E224,Altele!X$5:AB$46,4,FALSE)&amp;":AE"&amp;VLOOKUP(E224,Altele!X$5:AB$46,5,FALSE))</f>
        <v/>
      </c>
      <c r="W224" s="1663"/>
      <c r="Y224" s="1664"/>
      <c r="AA224" s="880"/>
      <c r="AB224" s="880"/>
      <c r="AC224" s="880"/>
      <c r="AD224" s="880"/>
      <c r="AE224" s="880"/>
      <c r="AF224" s="1664"/>
    </row>
    <row r="225" spans="1:32" ht="19.5" customHeight="1" x14ac:dyDescent="0.25">
      <c r="A225" s="1386">
        <v>198</v>
      </c>
      <c r="B225" s="338"/>
      <c r="C225" s="1242" t="str">
        <f t="shared" ca="1" si="10"/>
        <v/>
      </c>
      <c r="D225" s="349"/>
      <c r="E225" s="1243" t="str">
        <f t="shared" ca="1" si="11"/>
        <v/>
      </c>
      <c r="F225" s="340"/>
      <c r="G225" s="341"/>
      <c r="H225" s="350"/>
      <c r="I225" s="342"/>
      <c r="J225" s="343"/>
      <c r="K225" s="926"/>
      <c r="L225" s="348"/>
      <c r="M225" s="338"/>
      <c r="N225" s="338"/>
      <c r="O225" s="338"/>
      <c r="P225" s="339"/>
      <c r="Q225" s="347"/>
      <c r="R225" s="2499" t="str">
        <f t="shared" ca="1" si="12"/>
        <v/>
      </c>
      <c r="S225" s="1663"/>
      <c r="T225" s="2400" t="str">
        <f>IF(F225="","","Altele!AI"&amp;VLOOKUP(E225,Altele!X$5:AB$46,4,FALSE)&amp;":AI"&amp;VLOOKUP(E225,Altele!X$5:AB$46,5,FALSE))</f>
        <v/>
      </c>
      <c r="U225" s="2400" t="str">
        <f>IF(F225="","","Altele!AF"&amp;VLOOKUP(E225,Altele!X$5:AB$46,4,FALSE)&amp;":AF"&amp;VLOOKUP(E225,Altele!X$5:AB$46,5,FALSE))</f>
        <v/>
      </c>
      <c r="V225" s="2400" t="str">
        <f>IF(F225="","","Altele!AE"&amp;VLOOKUP(E225,Altele!X$5:AB$46,4,FALSE)&amp;":AE"&amp;VLOOKUP(E225,Altele!X$5:AB$46,5,FALSE))</f>
        <v/>
      </c>
      <c r="W225" s="1663"/>
      <c r="Y225" s="1664"/>
      <c r="AA225" s="880"/>
      <c r="AB225" s="880"/>
      <c r="AC225" s="880"/>
      <c r="AD225" s="880"/>
      <c r="AE225" s="880"/>
      <c r="AF225" s="1664"/>
    </row>
    <row r="226" spans="1:32" ht="19.5" customHeight="1" x14ac:dyDescent="0.25">
      <c r="A226" s="1386">
        <v>199</v>
      </c>
      <c r="B226" s="338"/>
      <c r="C226" s="1242" t="str">
        <f t="shared" ca="1" si="10"/>
        <v/>
      </c>
      <c r="D226" s="349"/>
      <c r="E226" s="1243" t="str">
        <f t="shared" ca="1" si="11"/>
        <v/>
      </c>
      <c r="F226" s="340"/>
      <c r="G226" s="341"/>
      <c r="H226" s="350"/>
      <c r="I226" s="342"/>
      <c r="J226" s="343"/>
      <c r="K226" s="926"/>
      <c r="L226" s="348"/>
      <c r="M226" s="338"/>
      <c r="N226" s="338"/>
      <c r="O226" s="338"/>
      <c r="P226" s="339"/>
      <c r="Q226" s="347"/>
      <c r="R226" s="2499" t="str">
        <f t="shared" ca="1" si="12"/>
        <v/>
      </c>
      <c r="S226" s="1663"/>
      <c r="T226" s="2400" t="str">
        <f>IF(F226="","","Altele!AI"&amp;VLOOKUP(E226,Altele!X$5:AB$46,4,FALSE)&amp;":AI"&amp;VLOOKUP(E226,Altele!X$5:AB$46,5,FALSE))</f>
        <v/>
      </c>
      <c r="U226" s="2400" t="str">
        <f>IF(F226="","","Altele!AF"&amp;VLOOKUP(E226,Altele!X$5:AB$46,4,FALSE)&amp;":AF"&amp;VLOOKUP(E226,Altele!X$5:AB$46,5,FALSE))</f>
        <v/>
      </c>
      <c r="V226" s="2400" t="str">
        <f>IF(F226="","","Altele!AE"&amp;VLOOKUP(E226,Altele!X$5:AB$46,4,FALSE)&amp;":AE"&amp;VLOOKUP(E226,Altele!X$5:AB$46,5,FALSE))</f>
        <v/>
      </c>
      <c r="W226" s="1663"/>
      <c r="Y226" s="1664"/>
      <c r="AA226" s="880"/>
      <c r="AB226" s="880"/>
      <c r="AC226" s="880"/>
      <c r="AD226" s="880"/>
      <c r="AE226" s="880"/>
      <c r="AF226" s="1664"/>
    </row>
    <row r="227" spans="1:32" ht="19.5" customHeight="1" x14ac:dyDescent="0.25">
      <c r="A227" s="1386">
        <v>200</v>
      </c>
      <c r="B227" s="338"/>
      <c r="C227" s="1242" t="str">
        <f t="shared" ca="1" si="10"/>
        <v/>
      </c>
      <c r="D227" s="349"/>
      <c r="E227" s="1243" t="str">
        <f t="shared" ca="1" si="11"/>
        <v/>
      </c>
      <c r="F227" s="340"/>
      <c r="G227" s="341"/>
      <c r="H227" s="350"/>
      <c r="I227" s="342"/>
      <c r="J227" s="343"/>
      <c r="K227" s="926"/>
      <c r="L227" s="348"/>
      <c r="M227" s="338"/>
      <c r="N227" s="338"/>
      <c r="O227" s="338"/>
      <c r="P227" s="339"/>
      <c r="Q227" s="347"/>
      <c r="R227" s="2499" t="str">
        <f t="shared" ca="1" si="12"/>
        <v/>
      </c>
      <c r="S227" s="1663"/>
      <c r="T227" s="2400" t="str">
        <f>IF(F227="","","Altele!AI"&amp;VLOOKUP(E227,Altele!X$5:AB$46,4,FALSE)&amp;":AI"&amp;VLOOKUP(E227,Altele!X$5:AB$46,5,FALSE))</f>
        <v/>
      </c>
      <c r="U227" s="2400" t="str">
        <f>IF(F227="","","Altele!AF"&amp;VLOOKUP(E227,Altele!X$5:AB$46,4,FALSE)&amp;":AF"&amp;VLOOKUP(E227,Altele!X$5:AB$46,5,FALSE))</f>
        <v/>
      </c>
      <c r="V227" s="2400" t="str">
        <f>IF(F227="","","Altele!AE"&amp;VLOOKUP(E227,Altele!X$5:AB$46,4,FALSE)&amp;":AE"&amp;VLOOKUP(E227,Altele!X$5:AB$46,5,FALSE))</f>
        <v/>
      </c>
      <c r="W227" s="1663"/>
      <c r="Y227" s="1664"/>
      <c r="AA227" s="880"/>
      <c r="AB227" s="880"/>
      <c r="AC227" s="880"/>
      <c r="AD227" s="880"/>
      <c r="AE227" s="880"/>
      <c r="AF227" s="1664"/>
    </row>
    <row r="228" spans="1:32" ht="19.5" customHeight="1" x14ac:dyDescent="0.25">
      <c r="A228" s="1386">
        <v>201</v>
      </c>
      <c r="B228" s="338"/>
      <c r="C228" s="1242" t="str">
        <f t="shared" ca="1" si="10"/>
        <v/>
      </c>
      <c r="D228" s="349"/>
      <c r="E228" s="1243" t="str">
        <f t="shared" ca="1" si="11"/>
        <v/>
      </c>
      <c r="F228" s="340"/>
      <c r="G228" s="341"/>
      <c r="H228" s="350"/>
      <c r="I228" s="342"/>
      <c r="J228" s="343"/>
      <c r="K228" s="926"/>
      <c r="L228" s="348"/>
      <c r="M228" s="338"/>
      <c r="N228" s="338"/>
      <c r="O228" s="338"/>
      <c r="P228" s="339"/>
      <c r="Q228" s="347"/>
      <c r="R228" s="2499" t="str">
        <f t="shared" ca="1" si="12"/>
        <v/>
      </c>
      <c r="S228" s="1663"/>
      <c r="T228" s="2400" t="str">
        <f>IF(F228="","","Altele!AI"&amp;VLOOKUP(E228,Altele!X$5:AB$46,4,FALSE)&amp;":AI"&amp;VLOOKUP(E228,Altele!X$5:AB$46,5,FALSE))</f>
        <v/>
      </c>
      <c r="U228" s="2400" t="str">
        <f>IF(F228="","","Altele!AF"&amp;VLOOKUP(E228,Altele!X$5:AB$46,4,FALSE)&amp;":AF"&amp;VLOOKUP(E228,Altele!X$5:AB$46,5,FALSE))</f>
        <v/>
      </c>
      <c r="V228" s="2400" t="str">
        <f>IF(F228="","","Altele!AE"&amp;VLOOKUP(E228,Altele!X$5:AB$46,4,FALSE)&amp;":AE"&amp;VLOOKUP(E228,Altele!X$5:AB$46,5,FALSE))</f>
        <v/>
      </c>
      <c r="W228" s="1663"/>
      <c r="X228" s="1663"/>
      <c r="Y228" s="1664"/>
      <c r="AA228" s="880"/>
      <c r="AB228" s="880"/>
      <c r="AC228" s="880"/>
      <c r="AD228" s="880"/>
      <c r="AE228" s="880"/>
      <c r="AF228" s="1664"/>
    </row>
    <row r="229" spans="1:32" ht="19.5" customHeight="1" x14ac:dyDescent="0.25">
      <c r="A229" s="1386">
        <v>202</v>
      </c>
      <c r="B229" s="338"/>
      <c r="C229" s="1242" t="str">
        <f t="shared" ca="1" si="10"/>
        <v/>
      </c>
      <c r="D229" s="349"/>
      <c r="E229" s="1243" t="str">
        <f t="shared" ca="1" si="11"/>
        <v/>
      </c>
      <c r="F229" s="340"/>
      <c r="G229" s="341"/>
      <c r="H229" s="350"/>
      <c r="I229" s="342"/>
      <c r="J229" s="343"/>
      <c r="K229" s="926"/>
      <c r="L229" s="348"/>
      <c r="M229" s="338"/>
      <c r="N229" s="338"/>
      <c r="O229" s="338"/>
      <c r="P229" s="339"/>
      <c r="Q229" s="347"/>
      <c r="R229" s="2499" t="str">
        <f t="shared" ca="1" si="12"/>
        <v/>
      </c>
      <c r="T229" s="2400" t="str">
        <f>IF(F229="","","Altele!AI"&amp;VLOOKUP(E229,Altele!X$5:AB$46,4,FALSE)&amp;":AI"&amp;VLOOKUP(E229,Altele!X$5:AB$46,5,FALSE))</f>
        <v/>
      </c>
      <c r="U229" s="2400" t="str">
        <f>IF(F229="","","Altele!AF"&amp;VLOOKUP(E229,Altele!X$5:AB$46,4,FALSE)&amp;":AF"&amp;VLOOKUP(E229,Altele!X$5:AB$46,5,FALSE))</f>
        <v/>
      </c>
      <c r="V229" s="2400" t="str">
        <f>IF(F229="","","Altele!AE"&amp;VLOOKUP(E229,Altele!X$5:AB$46,4,FALSE)&amp;":AE"&amp;VLOOKUP(E229,Altele!X$5:AB$46,5,FALSE))</f>
        <v/>
      </c>
    </row>
    <row r="230" spans="1:32" ht="19.5" customHeight="1" x14ac:dyDescent="0.25">
      <c r="A230" s="1386">
        <v>203</v>
      </c>
      <c r="B230" s="338"/>
      <c r="C230" s="1242" t="str">
        <f t="shared" ca="1" si="10"/>
        <v/>
      </c>
      <c r="D230" s="349"/>
      <c r="E230" s="1243" t="str">
        <f t="shared" ca="1" si="11"/>
        <v/>
      </c>
      <c r="F230" s="340"/>
      <c r="G230" s="341"/>
      <c r="H230" s="350"/>
      <c r="I230" s="342"/>
      <c r="J230" s="343"/>
      <c r="K230" s="926"/>
      <c r="L230" s="348"/>
      <c r="M230" s="338"/>
      <c r="N230" s="338"/>
      <c r="O230" s="338"/>
      <c r="P230" s="339"/>
      <c r="Q230" s="347"/>
      <c r="R230" s="2499" t="str">
        <f t="shared" ca="1" si="12"/>
        <v/>
      </c>
      <c r="T230" s="2400" t="str">
        <f>IF(F230="","","Altele!AI"&amp;VLOOKUP(E230,Altele!X$5:AB$46,4,FALSE)&amp;":AI"&amp;VLOOKUP(E230,Altele!X$5:AB$46,5,FALSE))</f>
        <v/>
      </c>
      <c r="U230" s="2400" t="str">
        <f>IF(F230="","","Altele!AF"&amp;VLOOKUP(E230,Altele!X$5:AB$46,4,FALSE)&amp;":AF"&amp;VLOOKUP(E230,Altele!X$5:AB$46,5,FALSE))</f>
        <v/>
      </c>
      <c r="V230" s="2400" t="str">
        <f>IF(F230="","","Altele!AE"&amp;VLOOKUP(E230,Altele!X$5:AB$46,4,FALSE)&amp;":AE"&amp;VLOOKUP(E230,Altele!X$5:AB$46,5,FALSE))</f>
        <v/>
      </c>
    </row>
    <row r="231" spans="1:32" ht="19.5" customHeight="1" x14ac:dyDescent="0.25">
      <c r="A231" s="1386">
        <v>204</v>
      </c>
      <c r="B231" s="338"/>
      <c r="C231" s="1242" t="str">
        <f t="shared" ca="1" si="10"/>
        <v/>
      </c>
      <c r="D231" s="349"/>
      <c r="E231" s="1243" t="str">
        <f t="shared" ca="1" si="11"/>
        <v/>
      </c>
      <c r="F231" s="340"/>
      <c r="G231" s="341"/>
      <c r="H231" s="350"/>
      <c r="I231" s="342"/>
      <c r="J231" s="343"/>
      <c r="K231" s="926"/>
      <c r="L231" s="348"/>
      <c r="M231" s="338"/>
      <c r="N231" s="338"/>
      <c r="O231" s="338"/>
      <c r="P231" s="339"/>
      <c r="Q231" s="347"/>
      <c r="R231" s="2499" t="str">
        <f t="shared" ca="1" si="12"/>
        <v/>
      </c>
      <c r="T231" s="2400" t="str">
        <f>IF(F231="","","Altele!AI"&amp;VLOOKUP(E231,Altele!X$5:AB$46,4,FALSE)&amp;":AI"&amp;VLOOKUP(E231,Altele!X$5:AB$46,5,FALSE))</f>
        <v/>
      </c>
      <c r="U231" s="2400" t="str">
        <f>IF(F231="","","Altele!AF"&amp;VLOOKUP(E231,Altele!X$5:AB$46,4,FALSE)&amp;":AF"&amp;VLOOKUP(E231,Altele!X$5:AB$46,5,FALSE))</f>
        <v/>
      </c>
      <c r="V231" s="2400" t="str">
        <f>IF(F231="","","Altele!AE"&amp;VLOOKUP(E231,Altele!X$5:AB$46,4,FALSE)&amp;":AE"&amp;VLOOKUP(E231,Altele!X$5:AB$46,5,FALSE))</f>
        <v/>
      </c>
    </row>
    <row r="232" spans="1:32" ht="19.5" customHeight="1" x14ac:dyDescent="0.25">
      <c r="A232" s="1386">
        <v>205</v>
      </c>
      <c r="B232" s="338"/>
      <c r="C232" s="1242" t="str">
        <f t="shared" ca="1" si="10"/>
        <v/>
      </c>
      <c r="D232" s="349"/>
      <c r="E232" s="1243" t="str">
        <f t="shared" ca="1" si="11"/>
        <v/>
      </c>
      <c r="F232" s="340"/>
      <c r="G232" s="341"/>
      <c r="H232" s="350"/>
      <c r="I232" s="342"/>
      <c r="J232" s="343"/>
      <c r="K232" s="926"/>
      <c r="L232" s="348"/>
      <c r="M232" s="338"/>
      <c r="N232" s="338"/>
      <c r="O232" s="338"/>
      <c r="P232" s="339"/>
      <c r="Q232" s="347"/>
      <c r="R232" s="2499" t="str">
        <f t="shared" ca="1" si="12"/>
        <v/>
      </c>
      <c r="T232" s="2400" t="str">
        <f>IF(F232="","","Altele!AI"&amp;VLOOKUP(E232,Altele!X$5:AB$46,4,FALSE)&amp;":AI"&amp;VLOOKUP(E232,Altele!X$5:AB$46,5,FALSE))</f>
        <v/>
      </c>
      <c r="U232" s="2400" t="str">
        <f>IF(F232="","","Altele!AF"&amp;VLOOKUP(E232,Altele!X$5:AB$46,4,FALSE)&amp;":AF"&amp;VLOOKUP(E232,Altele!X$5:AB$46,5,FALSE))</f>
        <v/>
      </c>
      <c r="V232" s="2400" t="str">
        <f>IF(F232="","","Altele!AE"&amp;VLOOKUP(E232,Altele!X$5:AB$46,4,FALSE)&amp;":AE"&amp;VLOOKUP(E232,Altele!X$5:AB$46,5,FALSE))</f>
        <v/>
      </c>
    </row>
    <row r="233" spans="1:32" ht="19.5" customHeight="1" x14ac:dyDescent="0.25">
      <c r="A233" s="1386">
        <v>206</v>
      </c>
      <c r="B233" s="338"/>
      <c r="C233" s="1242" t="str">
        <f t="shared" ca="1" si="10"/>
        <v/>
      </c>
      <c r="D233" s="349"/>
      <c r="E233" s="1243" t="str">
        <f t="shared" ca="1" si="11"/>
        <v/>
      </c>
      <c r="F233" s="340"/>
      <c r="G233" s="341"/>
      <c r="H233" s="350"/>
      <c r="I233" s="342"/>
      <c r="J233" s="343"/>
      <c r="K233" s="926"/>
      <c r="L233" s="348"/>
      <c r="M233" s="338"/>
      <c r="N233" s="338"/>
      <c r="O233" s="338"/>
      <c r="P233" s="339"/>
      <c r="Q233" s="347"/>
      <c r="R233" s="2499" t="str">
        <f t="shared" ca="1" si="12"/>
        <v/>
      </c>
      <c r="T233" s="2400" t="str">
        <f>IF(F233="","","Altele!AI"&amp;VLOOKUP(E233,Altele!X$5:AB$46,4,FALSE)&amp;":AI"&amp;VLOOKUP(E233,Altele!X$5:AB$46,5,FALSE))</f>
        <v/>
      </c>
      <c r="U233" s="2400" t="str">
        <f>IF(F233="","","Altele!AF"&amp;VLOOKUP(E233,Altele!X$5:AB$46,4,FALSE)&amp;":AF"&amp;VLOOKUP(E233,Altele!X$5:AB$46,5,FALSE))</f>
        <v/>
      </c>
      <c r="V233" s="2400" t="str">
        <f>IF(F233="","","Altele!AE"&amp;VLOOKUP(E233,Altele!X$5:AB$46,4,FALSE)&amp;":AE"&amp;VLOOKUP(E233,Altele!X$5:AB$46,5,FALSE))</f>
        <v/>
      </c>
    </row>
    <row r="234" spans="1:32" ht="19.5" customHeight="1" x14ac:dyDescent="0.25">
      <c r="A234" s="1386">
        <v>207</v>
      </c>
      <c r="B234" s="338"/>
      <c r="C234" s="1242" t="str">
        <f t="shared" ca="1" si="10"/>
        <v/>
      </c>
      <c r="D234" s="349"/>
      <c r="E234" s="1243" t="str">
        <f t="shared" ca="1" si="11"/>
        <v/>
      </c>
      <c r="F234" s="340"/>
      <c r="G234" s="341"/>
      <c r="H234" s="350"/>
      <c r="I234" s="342"/>
      <c r="J234" s="343"/>
      <c r="K234" s="926"/>
      <c r="L234" s="348"/>
      <c r="M234" s="338"/>
      <c r="N234" s="338"/>
      <c r="O234" s="338"/>
      <c r="P234" s="339"/>
      <c r="Q234" s="347"/>
      <c r="R234" s="2499" t="str">
        <f t="shared" ca="1" si="12"/>
        <v/>
      </c>
      <c r="T234" s="2400" t="str">
        <f>IF(F234="","","Altele!AI"&amp;VLOOKUP(E234,Altele!X$5:AB$46,4,FALSE)&amp;":AI"&amp;VLOOKUP(E234,Altele!X$5:AB$46,5,FALSE))</f>
        <v/>
      </c>
      <c r="U234" s="2400" t="str">
        <f>IF(F234="","","Altele!AF"&amp;VLOOKUP(E234,Altele!X$5:AB$46,4,FALSE)&amp;":AF"&amp;VLOOKUP(E234,Altele!X$5:AB$46,5,FALSE))</f>
        <v/>
      </c>
      <c r="V234" s="2400" t="str">
        <f>IF(F234="","","Altele!AE"&amp;VLOOKUP(E234,Altele!X$5:AB$46,4,FALSE)&amp;":AE"&amp;VLOOKUP(E234,Altele!X$5:AB$46,5,FALSE))</f>
        <v/>
      </c>
    </row>
    <row r="235" spans="1:32" ht="19.5" customHeight="1" x14ac:dyDescent="0.25">
      <c r="A235" s="1386">
        <v>208</v>
      </c>
      <c r="B235" s="338"/>
      <c r="C235" s="1242" t="str">
        <f t="shared" ca="1" si="10"/>
        <v/>
      </c>
      <c r="D235" s="349"/>
      <c r="E235" s="1243" t="str">
        <f t="shared" ca="1" si="11"/>
        <v/>
      </c>
      <c r="F235" s="340"/>
      <c r="G235" s="341"/>
      <c r="H235" s="350"/>
      <c r="I235" s="342"/>
      <c r="J235" s="343"/>
      <c r="K235" s="926"/>
      <c r="L235" s="348"/>
      <c r="M235" s="338"/>
      <c r="N235" s="338"/>
      <c r="O235" s="338"/>
      <c r="P235" s="339"/>
      <c r="Q235" s="347"/>
      <c r="R235" s="2499" t="str">
        <f t="shared" ca="1" si="12"/>
        <v/>
      </c>
      <c r="T235" s="2400" t="str">
        <f>IF(F235="","","Altele!AI"&amp;VLOOKUP(E235,Altele!X$5:AB$46,4,FALSE)&amp;":AI"&amp;VLOOKUP(E235,Altele!X$5:AB$46,5,FALSE))</f>
        <v/>
      </c>
      <c r="U235" s="2400" t="str">
        <f>IF(F235="","","Altele!AF"&amp;VLOOKUP(E235,Altele!X$5:AB$46,4,FALSE)&amp;":AF"&amp;VLOOKUP(E235,Altele!X$5:AB$46,5,FALSE))</f>
        <v/>
      </c>
      <c r="V235" s="2400" t="str">
        <f>IF(F235="","","Altele!AE"&amp;VLOOKUP(E235,Altele!X$5:AB$46,4,FALSE)&amp;":AE"&amp;VLOOKUP(E235,Altele!X$5:AB$46,5,FALSE))</f>
        <v/>
      </c>
    </row>
    <row r="236" spans="1:32" ht="19.5" customHeight="1" x14ac:dyDescent="0.25">
      <c r="A236" s="1386">
        <v>209</v>
      </c>
      <c r="B236" s="338"/>
      <c r="C236" s="1242" t="str">
        <f t="shared" ca="1" si="10"/>
        <v/>
      </c>
      <c r="D236" s="349"/>
      <c r="E236" s="1243" t="str">
        <f t="shared" ca="1" si="11"/>
        <v/>
      </c>
      <c r="F236" s="340"/>
      <c r="G236" s="341"/>
      <c r="H236" s="350"/>
      <c r="I236" s="342"/>
      <c r="J236" s="343"/>
      <c r="K236" s="926"/>
      <c r="L236" s="348"/>
      <c r="M236" s="338"/>
      <c r="N236" s="338"/>
      <c r="O236" s="338"/>
      <c r="P236" s="339"/>
      <c r="Q236" s="347"/>
      <c r="R236" s="2499" t="str">
        <f t="shared" ca="1" si="12"/>
        <v/>
      </c>
      <c r="T236" s="2400" t="str">
        <f>IF(F236="","","Altele!AI"&amp;VLOOKUP(E236,Altele!X$5:AB$46,4,FALSE)&amp;":AI"&amp;VLOOKUP(E236,Altele!X$5:AB$46,5,FALSE))</f>
        <v/>
      </c>
      <c r="U236" s="2400" t="str">
        <f>IF(F236="","","Altele!AF"&amp;VLOOKUP(E236,Altele!X$5:AB$46,4,FALSE)&amp;":AF"&amp;VLOOKUP(E236,Altele!X$5:AB$46,5,FALSE))</f>
        <v/>
      </c>
      <c r="V236" s="2400" t="str">
        <f>IF(F236="","","Altele!AE"&amp;VLOOKUP(E236,Altele!X$5:AB$46,4,FALSE)&amp;":AE"&amp;VLOOKUP(E236,Altele!X$5:AB$46,5,FALSE))</f>
        <v/>
      </c>
    </row>
    <row r="237" spans="1:32" ht="19.5" customHeight="1" x14ac:dyDescent="0.25">
      <c r="A237" s="1386">
        <v>210</v>
      </c>
      <c r="B237" s="338"/>
      <c r="C237" s="1242" t="str">
        <f t="shared" ca="1" si="10"/>
        <v/>
      </c>
      <c r="D237" s="349"/>
      <c r="E237" s="1243" t="str">
        <f t="shared" ca="1" si="11"/>
        <v/>
      </c>
      <c r="F237" s="340"/>
      <c r="G237" s="341"/>
      <c r="H237" s="350"/>
      <c r="I237" s="342"/>
      <c r="J237" s="343"/>
      <c r="K237" s="926"/>
      <c r="L237" s="348"/>
      <c r="M237" s="338"/>
      <c r="N237" s="338"/>
      <c r="O237" s="338"/>
      <c r="P237" s="339"/>
      <c r="Q237" s="347"/>
      <c r="R237" s="2499" t="str">
        <f t="shared" ca="1" si="12"/>
        <v/>
      </c>
      <c r="T237" s="2400" t="str">
        <f>IF(F237="","","Altele!AI"&amp;VLOOKUP(E237,Altele!X$5:AB$46,4,FALSE)&amp;":AI"&amp;VLOOKUP(E237,Altele!X$5:AB$46,5,FALSE))</f>
        <v/>
      </c>
      <c r="U237" s="2400" t="str">
        <f>IF(F237="","","Altele!AF"&amp;VLOOKUP(E237,Altele!X$5:AB$46,4,FALSE)&amp;":AF"&amp;VLOOKUP(E237,Altele!X$5:AB$46,5,FALSE))</f>
        <v/>
      </c>
      <c r="V237" s="2400" t="str">
        <f>IF(F237="","","Altele!AE"&amp;VLOOKUP(E237,Altele!X$5:AB$46,4,FALSE)&amp;":AE"&amp;VLOOKUP(E237,Altele!X$5:AB$46,5,FALSE))</f>
        <v/>
      </c>
    </row>
    <row r="238" spans="1:32" ht="19.5" customHeight="1" x14ac:dyDescent="0.25">
      <c r="A238" s="1386">
        <v>211</v>
      </c>
      <c r="B238" s="338"/>
      <c r="C238" s="1242" t="str">
        <f t="shared" ca="1" si="10"/>
        <v/>
      </c>
      <c r="D238" s="349"/>
      <c r="E238" s="1243" t="str">
        <f t="shared" ca="1" si="11"/>
        <v/>
      </c>
      <c r="F238" s="340"/>
      <c r="G238" s="341"/>
      <c r="H238" s="350"/>
      <c r="I238" s="342"/>
      <c r="J238" s="343"/>
      <c r="K238" s="926"/>
      <c r="L238" s="348"/>
      <c r="M238" s="338"/>
      <c r="N238" s="338"/>
      <c r="O238" s="338"/>
      <c r="P238" s="339"/>
      <c r="Q238" s="347"/>
      <c r="R238" s="2499" t="str">
        <f t="shared" ca="1" si="12"/>
        <v/>
      </c>
      <c r="T238" s="2400" t="str">
        <f>IF(F238="","","Altele!AI"&amp;VLOOKUP(E238,Altele!X$5:AB$46,4,FALSE)&amp;":AI"&amp;VLOOKUP(E238,Altele!X$5:AB$46,5,FALSE))</f>
        <v/>
      </c>
      <c r="U238" s="2400" t="str">
        <f>IF(F238="","","Altele!AF"&amp;VLOOKUP(E238,Altele!X$5:AB$46,4,FALSE)&amp;":AF"&amp;VLOOKUP(E238,Altele!X$5:AB$46,5,FALSE))</f>
        <v/>
      </c>
      <c r="V238" s="2400" t="str">
        <f>IF(F238="","","Altele!AE"&amp;VLOOKUP(E238,Altele!X$5:AB$46,4,FALSE)&amp;":AE"&amp;VLOOKUP(E238,Altele!X$5:AB$46,5,FALSE))</f>
        <v/>
      </c>
    </row>
    <row r="239" spans="1:32" ht="19.5" customHeight="1" x14ac:dyDescent="0.25">
      <c r="A239" s="1386">
        <v>212</v>
      </c>
      <c r="B239" s="338"/>
      <c r="C239" s="1242" t="str">
        <f t="shared" ca="1" si="10"/>
        <v/>
      </c>
      <c r="D239" s="349"/>
      <c r="E239" s="1243" t="str">
        <f t="shared" ca="1" si="11"/>
        <v/>
      </c>
      <c r="F239" s="340"/>
      <c r="G239" s="341"/>
      <c r="H239" s="350"/>
      <c r="I239" s="342"/>
      <c r="J239" s="343"/>
      <c r="K239" s="926"/>
      <c r="L239" s="348"/>
      <c r="M239" s="338"/>
      <c r="N239" s="338"/>
      <c r="O239" s="338"/>
      <c r="P239" s="339"/>
      <c r="Q239" s="347"/>
      <c r="R239" s="2499" t="str">
        <f t="shared" ca="1" si="12"/>
        <v/>
      </c>
      <c r="T239" s="2400" t="str">
        <f>IF(F239="","","Altele!AI"&amp;VLOOKUP(E239,Altele!X$5:AB$46,4,FALSE)&amp;":AI"&amp;VLOOKUP(E239,Altele!X$5:AB$46,5,FALSE))</f>
        <v/>
      </c>
      <c r="U239" s="2400" t="str">
        <f>IF(F239="","","Altele!AF"&amp;VLOOKUP(E239,Altele!X$5:AB$46,4,FALSE)&amp;":AF"&amp;VLOOKUP(E239,Altele!X$5:AB$46,5,FALSE))</f>
        <v/>
      </c>
      <c r="V239" s="2400" t="str">
        <f>IF(F239="","","Altele!AE"&amp;VLOOKUP(E239,Altele!X$5:AB$46,4,FALSE)&amp;":AE"&amp;VLOOKUP(E239,Altele!X$5:AB$46,5,FALSE))</f>
        <v/>
      </c>
    </row>
    <row r="240" spans="1:32" ht="19.5" customHeight="1" x14ac:dyDescent="0.25">
      <c r="A240" s="1386">
        <v>213</v>
      </c>
      <c r="B240" s="338"/>
      <c r="C240" s="1242" t="str">
        <f t="shared" ca="1" si="10"/>
        <v/>
      </c>
      <c r="D240" s="349"/>
      <c r="E240" s="1243" t="str">
        <f t="shared" ca="1" si="11"/>
        <v/>
      </c>
      <c r="F240" s="340"/>
      <c r="G240" s="341"/>
      <c r="H240" s="350"/>
      <c r="I240" s="342"/>
      <c r="J240" s="343"/>
      <c r="K240" s="926"/>
      <c r="L240" s="348"/>
      <c r="M240" s="338"/>
      <c r="N240" s="338"/>
      <c r="O240" s="338"/>
      <c r="P240" s="339"/>
      <c r="Q240" s="347"/>
      <c r="R240" s="2499" t="str">
        <f t="shared" ca="1" si="12"/>
        <v/>
      </c>
      <c r="T240" s="2400" t="str">
        <f>IF(F240="","","Altele!AI"&amp;VLOOKUP(E240,Altele!X$5:AB$46,4,FALSE)&amp;":AI"&amp;VLOOKUP(E240,Altele!X$5:AB$46,5,FALSE))</f>
        <v/>
      </c>
      <c r="U240" s="2400" t="str">
        <f>IF(F240="","","Altele!AF"&amp;VLOOKUP(E240,Altele!X$5:AB$46,4,FALSE)&amp;":AF"&amp;VLOOKUP(E240,Altele!X$5:AB$46,5,FALSE))</f>
        <v/>
      </c>
      <c r="V240" s="2400" t="str">
        <f>IF(F240="","","Altele!AE"&amp;VLOOKUP(E240,Altele!X$5:AB$46,4,FALSE)&amp;":AE"&amp;VLOOKUP(E240,Altele!X$5:AB$46,5,FALSE))</f>
        <v/>
      </c>
    </row>
    <row r="241" spans="1:22" ht="19.5" customHeight="1" x14ac:dyDescent="0.25">
      <c r="A241" s="1386">
        <v>214</v>
      </c>
      <c r="B241" s="338"/>
      <c r="C241" s="1242" t="str">
        <f t="shared" ca="1" si="10"/>
        <v/>
      </c>
      <c r="D241" s="349"/>
      <c r="E241" s="1243" t="str">
        <f t="shared" ca="1" si="11"/>
        <v/>
      </c>
      <c r="F241" s="340"/>
      <c r="G241" s="341"/>
      <c r="H241" s="350"/>
      <c r="I241" s="342"/>
      <c r="J241" s="343"/>
      <c r="K241" s="926"/>
      <c r="L241" s="348"/>
      <c r="M241" s="338"/>
      <c r="N241" s="338"/>
      <c r="O241" s="338"/>
      <c r="P241" s="339"/>
      <c r="Q241" s="347"/>
      <c r="R241" s="2499" t="str">
        <f t="shared" ca="1" si="12"/>
        <v/>
      </c>
      <c r="T241" s="2400" t="str">
        <f>IF(F241="","","Altele!AI"&amp;VLOOKUP(E241,Altele!X$5:AB$46,4,FALSE)&amp;":AI"&amp;VLOOKUP(E241,Altele!X$5:AB$46,5,FALSE))</f>
        <v/>
      </c>
      <c r="U241" s="2400" t="str">
        <f>IF(F241="","","Altele!AF"&amp;VLOOKUP(E241,Altele!X$5:AB$46,4,FALSE)&amp;":AF"&amp;VLOOKUP(E241,Altele!X$5:AB$46,5,FALSE))</f>
        <v/>
      </c>
      <c r="V241" s="2400" t="str">
        <f>IF(F241="","","Altele!AE"&amp;VLOOKUP(E241,Altele!X$5:AB$46,4,FALSE)&amp;":AE"&amp;VLOOKUP(E241,Altele!X$5:AB$46,5,FALSE))</f>
        <v/>
      </c>
    </row>
    <row r="242" spans="1:22" ht="19.5" customHeight="1" x14ac:dyDescent="0.25">
      <c r="A242" s="1386">
        <v>215</v>
      </c>
      <c r="B242" s="338"/>
      <c r="C242" s="1242" t="str">
        <f t="shared" ca="1" si="10"/>
        <v/>
      </c>
      <c r="D242" s="349"/>
      <c r="E242" s="1243" t="str">
        <f t="shared" ca="1" si="11"/>
        <v/>
      </c>
      <c r="F242" s="340"/>
      <c r="G242" s="341"/>
      <c r="H242" s="350"/>
      <c r="I242" s="342"/>
      <c r="J242" s="343"/>
      <c r="K242" s="926"/>
      <c r="L242" s="348"/>
      <c r="M242" s="338"/>
      <c r="N242" s="338"/>
      <c r="O242" s="338"/>
      <c r="P242" s="339"/>
      <c r="Q242" s="347"/>
      <c r="R242" s="2499" t="str">
        <f t="shared" ca="1" si="12"/>
        <v/>
      </c>
      <c r="T242" s="2400" t="str">
        <f>IF(F242="","","Altele!AI"&amp;VLOOKUP(E242,Altele!X$5:AB$46,4,FALSE)&amp;":AI"&amp;VLOOKUP(E242,Altele!X$5:AB$46,5,FALSE))</f>
        <v/>
      </c>
      <c r="U242" s="2400" t="str">
        <f>IF(F242="","","Altele!AF"&amp;VLOOKUP(E242,Altele!X$5:AB$46,4,FALSE)&amp;":AF"&amp;VLOOKUP(E242,Altele!X$5:AB$46,5,FALSE))</f>
        <v/>
      </c>
      <c r="V242" s="2400" t="str">
        <f>IF(F242="","","Altele!AE"&amp;VLOOKUP(E242,Altele!X$5:AB$46,4,FALSE)&amp;":AE"&amp;VLOOKUP(E242,Altele!X$5:AB$46,5,FALSE))</f>
        <v/>
      </c>
    </row>
    <row r="243" spans="1:22" ht="19.5" customHeight="1" x14ac:dyDescent="0.25">
      <c r="A243" s="1386">
        <v>216</v>
      </c>
      <c r="B243" s="338"/>
      <c r="C243" s="1242" t="str">
        <f t="shared" ca="1" si="10"/>
        <v/>
      </c>
      <c r="D243" s="349"/>
      <c r="E243" s="1243" t="str">
        <f t="shared" ca="1" si="11"/>
        <v/>
      </c>
      <c r="F243" s="340"/>
      <c r="G243" s="341"/>
      <c r="H243" s="350"/>
      <c r="I243" s="342"/>
      <c r="J243" s="343"/>
      <c r="K243" s="926"/>
      <c r="L243" s="348"/>
      <c r="M243" s="338"/>
      <c r="N243" s="338"/>
      <c r="O243" s="338"/>
      <c r="P243" s="339"/>
      <c r="Q243" s="347"/>
      <c r="R243" s="2499" t="str">
        <f t="shared" ca="1" si="12"/>
        <v/>
      </c>
      <c r="T243" s="2400" t="str">
        <f>IF(F243="","","Altele!AI"&amp;VLOOKUP(E243,Altele!X$5:AB$46,4,FALSE)&amp;":AI"&amp;VLOOKUP(E243,Altele!X$5:AB$46,5,FALSE))</f>
        <v/>
      </c>
      <c r="U243" s="2400" t="str">
        <f>IF(F243="","","Altele!AF"&amp;VLOOKUP(E243,Altele!X$5:AB$46,4,FALSE)&amp;":AF"&amp;VLOOKUP(E243,Altele!X$5:AB$46,5,FALSE))</f>
        <v/>
      </c>
      <c r="V243" s="2400" t="str">
        <f>IF(F243="","","Altele!AE"&amp;VLOOKUP(E243,Altele!X$5:AB$46,4,FALSE)&amp;":AE"&amp;VLOOKUP(E243,Altele!X$5:AB$46,5,FALSE))</f>
        <v/>
      </c>
    </row>
    <row r="244" spans="1:22" ht="19.5" customHeight="1" x14ac:dyDescent="0.25">
      <c r="A244" s="1386">
        <v>217</v>
      </c>
      <c r="B244" s="338"/>
      <c r="C244" s="1242" t="str">
        <f t="shared" ca="1" si="10"/>
        <v/>
      </c>
      <c r="D244" s="349"/>
      <c r="E244" s="1243" t="str">
        <f t="shared" ca="1" si="11"/>
        <v/>
      </c>
      <c r="F244" s="340"/>
      <c r="G244" s="341"/>
      <c r="H244" s="350"/>
      <c r="I244" s="342"/>
      <c r="J244" s="343"/>
      <c r="K244" s="926"/>
      <c r="L244" s="348"/>
      <c r="M244" s="338"/>
      <c r="N244" s="338"/>
      <c r="O244" s="338"/>
      <c r="P244" s="339"/>
      <c r="Q244" s="347"/>
      <c r="R244" s="2499" t="str">
        <f t="shared" ca="1" si="12"/>
        <v/>
      </c>
      <c r="T244" s="2400" t="str">
        <f>IF(F244="","","Altele!AI"&amp;VLOOKUP(E244,Altele!X$5:AB$46,4,FALSE)&amp;":AI"&amp;VLOOKUP(E244,Altele!X$5:AB$46,5,FALSE))</f>
        <v/>
      </c>
      <c r="U244" s="2400" t="str">
        <f>IF(F244="","","Altele!AF"&amp;VLOOKUP(E244,Altele!X$5:AB$46,4,FALSE)&amp;":AF"&amp;VLOOKUP(E244,Altele!X$5:AB$46,5,FALSE))</f>
        <v/>
      </c>
      <c r="V244" s="2400" t="str">
        <f>IF(F244="","","Altele!AE"&amp;VLOOKUP(E244,Altele!X$5:AB$46,4,FALSE)&amp;":AE"&amp;VLOOKUP(E244,Altele!X$5:AB$46,5,FALSE))</f>
        <v/>
      </c>
    </row>
    <row r="245" spans="1:22" ht="19.5" customHeight="1" x14ac:dyDescent="0.25">
      <c r="A245" s="1386">
        <v>218</v>
      </c>
      <c r="B245" s="338"/>
      <c r="C245" s="1242" t="str">
        <f t="shared" ca="1" si="10"/>
        <v/>
      </c>
      <c r="D245" s="349"/>
      <c r="E245" s="1243" t="str">
        <f t="shared" ca="1" si="11"/>
        <v/>
      </c>
      <c r="F245" s="340"/>
      <c r="G245" s="341"/>
      <c r="H245" s="350"/>
      <c r="I245" s="342"/>
      <c r="J245" s="343"/>
      <c r="K245" s="926"/>
      <c r="L245" s="348"/>
      <c r="M245" s="338"/>
      <c r="N245" s="338"/>
      <c r="O245" s="338"/>
      <c r="P245" s="339"/>
      <c r="Q245" s="347"/>
      <c r="R245" s="2499" t="str">
        <f t="shared" ca="1" si="12"/>
        <v/>
      </c>
      <c r="T245" s="2400" t="str">
        <f>IF(F245="","","Altele!AI"&amp;VLOOKUP(E245,Altele!X$5:AB$46,4,FALSE)&amp;":AI"&amp;VLOOKUP(E245,Altele!X$5:AB$46,5,FALSE))</f>
        <v/>
      </c>
      <c r="U245" s="2400" t="str">
        <f>IF(F245="","","Altele!AF"&amp;VLOOKUP(E245,Altele!X$5:AB$46,4,FALSE)&amp;":AF"&amp;VLOOKUP(E245,Altele!X$5:AB$46,5,FALSE))</f>
        <v/>
      </c>
      <c r="V245" s="2400" t="str">
        <f>IF(F245="","","Altele!AE"&amp;VLOOKUP(E245,Altele!X$5:AB$46,4,FALSE)&amp;":AE"&amp;VLOOKUP(E245,Altele!X$5:AB$46,5,FALSE))</f>
        <v/>
      </c>
    </row>
    <row r="246" spans="1:22" ht="19.5" customHeight="1" x14ac:dyDescent="0.25">
      <c r="A246" s="1386">
        <v>219</v>
      </c>
      <c r="B246" s="338"/>
      <c r="C246" s="1242" t="str">
        <f t="shared" ca="1" si="10"/>
        <v/>
      </c>
      <c r="D246" s="349"/>
      <c r="E246" s="1243" t="str">
        <f t="shared" ca="1" si="11"/>
        <v/>
      </c>
      <c r="F246" s="340"/>
      <c r="G246" s="341"/>
      <c r="H246" s="350"/>
      <c r="I246" s="342"/>
      <c r="J246" s="343"/>
      <c r="K246" s="926"/>
      <c r="L246" s="348"/>
      <c r="M246" s="338"/>
      <c r="N246" s="338"/>
      <c r="O246" s="338"/>
      <c r="P246" s="339"/>
      <c r="Q246" s="347"/>
      <c r="R246" s="2499" t="str">
        <f t="shared" ca="1" si="12"/>
        <v/>
      </c>
      <c r="T246" s="2400" t="str">
        <f>IF(F246="","","Altele!AI"&amp;VLOOKUP(E246,Altele!X$5:AB$46,4,FALSE)&amp;":AI"&amp;VLOOKUP(E246,Altele!X$5:AB$46,5,FALSE))</f>
        <v/>
      </c>
      <c r="U246" s="2400" t="str">
        <f>IF(F246="","","Altele!AF"&amp;VLOOKUP(E246,Altele!X$5:AB$46,4,FALSE)&amp;":AF"&amp;VLOOKUP(E246,Altele!X$5:AB$46,5,FALSE))</f>
        <v/>
      </c>
      <c r="V246" s="2400" t="str">
        <f>IF(F246="","","Altele!AE"&amp;VLOOKUP(E246,Altele!X$5:AB$46,4,FALSE)&amp;":AE"&amp;VLOOKUP(E246,Altele!X$5:AB$46,5,FALSE))</f>
        <v/>
      </c>
    </row>
    <row r="247" spans="1:22" ht="19.5" customHeight="1" x14ac:dyDescent="0.25">
      <c r="A247" s="1386">
        <v>220</v>
      </c>
      <c r="B247" s="338"/>
      <c r="C247" s="1242" t="str">
        <f t="shared" ca="1" si="10"/>
        <v/>
      </c>
      <c r="D247" s="349"/>
      <c r="E247" s="1243" t="str">
        <f t="shared" ca="1" si="11"/>
        <v/>
      </c>
      <c r="F247" s="340"/>
      <c r="G247" s="341"/>
      <c r="H247" s="350"/>
      <c r="I247" s="342"/>
      <c r="J247" s="343"/>
      <c r="K247" s="926"/>
      <c r="L247" s="348"/>
      <c r="M247" s="338"/>
      <c r="N247" s="338"/>
      <c r="O247" s="338"/>
      <c r="P247" s="339"/>
      <c r="Q247" s="347"/>
      <c r="R247" s="2499" t="str">
        <f t="shared" ca="1" si="12"/>
        <v/>
      </c>
      <c r="T247" s="2400" t="str">
        <f>IF(F247="","","Altele!AI"&amp;VLOOKUP(E247,Altele!X$5:AB$46,4,FALSE)&amp;":AI"&amp;VLOOKUP(E247,Altele!X$5:AB$46,5,FALSE))</f>
        <v/>
      </c>
      <c r="U247" s="2400" t="str">
        <f>IF(F247="","","Altele!AF"&amp;VLOOKUP(E247,Altele!X$5:AB$46,4,FALSE)&amp;":AF"&amp;VLOOKUP(E247,Altele!X$5:AB$46,5,FALSE))</f>
        <v/>
      </c>
      <c r="V247" s="2400" t="str">
        <f>IF(F247="","","Altele!AE"&amp;VLOOKUP(E247,Altele!X$5:AB$46,4,FALSE)&amp;":AE"&amp;VLOOKUP(E247,Altele!X$5:AB$46,5,FALSE))</f>
        <v/>
      </c>
    </row>
    <row r="248" spans="1:22" ht="19.5" customHeight="1" x14ac:dyDescent="0.25">
      <c r="A248" s="1386">
        <v>221</v>
      </c>
      <c r="B248" s="338"/>
      <c r="C248" s="1242" t="str">
        <f t="shared" ca="1" si="10"/>
        <v/>
      </c>
      <c r="D248" s="349"/>
      <c r="E248" s="1243" t="str">
        <f t="shared" ca="1" si="11"/>
        <v/>
      </c>
      <c r="F248" s="340"/>
      <c r="G248" s="341"/>
      <c r="H248" s="350"/>
      <c r="I248" s="342"/>
      <c r="J248" s="343"/>
      <c r="K248" s="926"/>
      <c r="L248" s="348"/>
      <c r="M248" s="338"/>
      <c r="N248" s="338"/>
      <c r="O248" s="338"/>
      <c r="P248" s="339"/>
      <c r="Q248" s="347"/>
      <c r="R248" s="2499" t="str">
        <f t="shared" ca="1" si="12"/>
        <v/>
      </c>
      <c r="T248" s="2400" t="str">
        <f>IF(F248="","","Altele!AI"&amp;VLOOKUP(E248,Altele!X$5:AB$46,4,FALSE)&amp;":AI"&amp;VLOOKUP(E248,Altele!X$5:AB$46,5,FALSE))</f>
        <v/>
      </c>
      <c r="U248" s="2400" t="str">
        <f>IF(F248="","","Altele!AF"&amp;VLOOKUP(E248,Altele!X$5:AB$46,4,FALSE)&amp;":AF"&amp;VLOOKUP(E248,Altele!X$5:AB$46,5,FALSE))</f>
        <v/>
      </c>
      <c r="V248" s="2400" t="str">
        <f>IF(F248="","","Altele!AE"&amp;VLOOKUP(E248,Altele!X$5:AB$46,4,FALSE)&amp;":AE"&amp;VLOOKUP(E248,Altele!X$5:AB$46,5,FALSE))</f>
        <v/>
      </c>
    </row>
    <row r="249" spans="1:22" ht="19.5" customHeight="1" x14ac:dyDescent="0.25">
      <c r="A249" s="1386">
        <v>222</v>
      </c>
      <c r="B249" s="338"/>
      <c r="C249" s="1242" t="str">
        <f t="shared" ca="1" si="10"/>
        <v/>
      </c>
      <c r="D249" s="349"/>
      <c r="E249" s="1243" t="str">
        <f t="shared" ca="1" si="11"/>
        <v/>
      </c>
      <c r="F249" s="340"/>
      <c r="G249" s="341"/>
      <c r="H249" s="350"/>
      <c r="I249" s="342"/>
      <c r="J249" s="343"/>
      <c r="K249" s="926"/>
      <c r="L249" s="348"/>
      <c r="M249" s="338"/>
      <c r="N249" s="338"/>
      <c r="O249" s="338"/>
      <c r="P249" s="339"/>
      <c r="Q249" s="347"/>
      <c r="R249" s="2499" t="str">
        <f t="shared" ca="1" si="12"/>
        <v/>
      </c>
      <c r="T249" s="2400" t="str">
        <f>IF(F249="","","Altele!AI"&amp;VLOOKUP(E249,Altele!X$5:AB$46,4,FALSE)&amp;":AI"&amp;VLOOKUP(E249,Altele!X$5:AB$46,5,FALSE))</f>
        <v/>
      </c>
      <c r="U249" s="2400" t="str">
        <f>IF(F249="","","Altele!AF"&amp;VLOOKUP(E249,Altele!X$5:AB$46,4,FALSE)&amp;":AF"&amp;VLOOKUP(E249,Altele!X$5:AB$46,5,FALSE))</f>
        <v/>
      </c>
      <c r="V249" s="2400" t="str">
        <f>IF(F249="","","Altele!AE"&amp;VLOOKUP(E249,Altele!X$5:AB$46,4,FALSE)&amp;":AE"&amp;VLOOKUP(E249,Altele!X$5:AB$46,5,FALSE))</f>
        <v/>
      </c>
    </row>
    <row r="250" spans="1:22" ht="19.5" customHeight="1" x14ac:dyDescent="0.25">
      <c r="A250" s="1386">
        <v>223</v>
      </c>
      <c r="B250" s="338"/>
      <c r="C250" s="1242" t="str">
        <f t="shared" ca="1" si="10"/>
        <v/>
      </c>
      <c r="D250" s="349"/>
      <c r="E250" s="1243" t="str">
        <f t="shared" ca="1" si="11"/>
        <v/>
      </c>
      <c r="F250" s="340"/>
      <c r="G250" s="341"/>
      <c r="H250" s="350"/>
      <c r="I250" s="342"/>
      <c r="J250" s="343"/>
      <c r="K250" s="926"/>
      <c r="L250" s="348"/>
      <c r="M250" s="338"/>
      <c r="N250" s="338"/>
      <c r="O250" s="338"/>
      <c r="P250" s="339"/>
      <c r="Q250" s="347"/>
      <c r="R250" s="2499" t="str">
        <f t="shared" ca="1" si="12"/>
        <v/>
      </c>
      <c r="T250" s="2400" t="str">
        <f>IF(F250="","","Altele!AI"&amp;VLOOKUP(E250,Altele!X$5:AB$46,4,FALSE)&amp;":AI"&amp;VLOOKUP(E250,Altele!X$5:AB$46,5,FALSE))</f>
        <v/>
      </c>
      <c r="U250" s="2400" t="str">
        <f>IF(F250="","","Altele!AF"&amp;VLOOKUP(E250,Altele!X$5:AB$46,4,FALSE)&amp;":AF"&amp;VLOOKUP(E250,Altele!X$5:AB$46,5,FALSE))</f>
        <v/>
      </c>
      <c r="V250" s="2400" t="str">
        <f>IF(F250="","","Altele!AE"&amp;VLOOKUP(E250,Altele!X$5:AB$46,4,FALSE)&amp;":AE"&amp;VLOOKUP(E250,Altele!X$5:AB$46,5,FALSE))</f>
        <v/>
      </c>
    </row>
    <row r="251" spans="1:22" ht="19.5" customHeight="1" x14ac:dyDescent="0.25">
      <c r="A251" s="1386">
        <v>224</v>
      </c>
      <c r="B251" s="338"/>
      <c r="C251" s="1242" t="str">
        <f t="shared" ca="1" si="10"/>
        <v/>
      </c>
      <c r="D251" s="349"/>
      <c r="E251" s="1243" t="str">
        <f t="shared" ca="1" si="11"/>
        <v/>
      </c>
      <c r="F251" s="340"/>
      <c r="G251" s="341"/>
      <c r="H251" s="350"/>
      <c r="I251" s="342"/>
      <c r="J251" s="343"/>
      <c r="K251" s="926"/>
      <c r="L251" s="348"/>
      <c r="M251" s="338"/>
      <c r="N251" s="338"/>
      <c r="O251" s="338"/>
      <c r="P251" s="339"/>
      <c r="Q251" s="347"/>
      <c r="R251" s="2499" t="str">
        <f t="shared" ca="1" si="12"/>
        <v/>
      </c>
      <c r="T251" s="2400" t="str">
        <f>IF(F251="","","Altele!AI"&amp;VLOOKUP(E251,Altele!X$5:AB$46,4,FALSE)&amp;":AI"&amp;VLOOKUP(E251,Altele!X$5:AB$46,5,FALSE))</f>
        <v/>
      </c>
      <c r="U251" s="2400" t="str">
        <f>IF(F251="","","Altele!AF"&amp;VLOOKUP(E251,Altele!X$5:AB$46,4,FALSE)&amp;":AF"&amp;VLOOKUP(E251,Altele!X$5:AB$46,5,FALSE))</f>
        <v/>
      </c>
      <c r="V251" s="2400" t="str">
        <f>IF(F251="","","Altele!AE"&amp;VLOOKUP(E251,Altele!X$5:AB$46,4,FALSE)&amp;":AE"&amp;VLOOKUP(E251,Altele!X$5:AB$46,5,FALSE))</f>
        <v/>
      </c>
    </row>
    <row r="252" spans="1:22" ht="19.5" customHeight="1" x14ac:dyDescent="0.25">
      <c r="A252" s="1386">
        <v>225</v>
      </c>
      <c r="B252" s="338"/>
      <c r="C252" s="1242" t="str">
        <f t="shared" ca="1" si="10"/>
        <v/>
      </c>
      <c r="D252" s="349"/>
      <c r="E252" s="1243" t="str">
        <f t="shared" ca="1" si="11"/>
        <v/>
      </c>
      <c r="F252" s="340"/>
      <c r="G252" s="341"/>
      <c r="H252" s="350"/>
      <c r="I252" s="342"/>
      <c r="J252" s="343"/>
      <c r="K252" s="926"/>
      <c r="L252" s="348"/>
      <c r="M252" s="338"/>
      <c r="N252" s="338"/>
      <c r="O252" s="338"/>
      <c r="P252" s="339"/>
      <c r="Q252" s="347"/>
      <c r="R252" s="2499" t="str">
        <f t="shared" ca="1" si="12"/>
        <v/>
      </c>
      <c r="T252" s="2400" t="str">
        <f>IF(F252="","","Altele!AI"&amp;VLOOKUP(E252,Altele!X$5:AB$46,4,FALSE)&amp;":AI"&amp;VLOOKUP(E252,Altele!X$5:AB$46,5,FALSE))</f>
        <v/>
      </c>
      <c r="U252" s="2400" t="str">
        <f>IF(F252="","","Altele!AF"&amp;VLOOKUP(E252,Altele!X$5:AB$46,4,FALSE)&amp;":AF"&amp;VLOOKUP(E252,Altele!X$5:AB$46,5,FALSE))</f>
        <v/>
      </c>
      <c r="V252" s="2400" t="str">
        <f>IF(F252="","","Altele!AE"&amp;VLOOKUP(E252,Altele!X$5:AB$46,4,FALSE)&amp;":AE"&amp;VLOOKUP(E252,Altele!X$5:AB$46,5,FALSE))</f>
        <v/>
      </c>
    </row>
    <row r="253" spans="1:22" ht="19.5" customHeight="1" x14ac:dyDescent="0.25">
      <c r="A253" s="1386">
        <v>226</v>
      </c>
      <c r="B253" s="338"/>
      <c r="C253" s="1242" t="str">
        <f t="shared" ca="1" si="10"/>
        <v/>
      </c>
      <c r="D253" s="349"/>
      <c r="E253" s="1243" t="str">
        <f t="shared" ca="1" si="11"/>
        <v/>
      </c>
      <c r="F253" s="340"/>
      <c r="G253" s="341"/>
      <c r="H253" s="350"/>
      <c r="I253" s="342"/>
      <c r="J253" s="343"/>
      <c r="K253" s="926"/>
      <c r="L253" s="348"/>
      <c r="M253" s="338"/>
      <c r="N253" s="338"/>
      <c r="O253" s="338"/>
      <c r="P253" s="339"/>
      <c r="Q253" s="347"/>
      <c r="R253" s="2499" t="str">
        <f t="shared" ca="1" si="12"/>
        <v/>
      </c>
      <c r="T253" s="2400" t="str">
        <f>IF(F253="","","Altele!AI"&amp;VLOOKUP(E253,Altele!X$5:AB$46,4,FALSE)&amp;":AI"&amp;VLOOKUP(E253,Altele!X$5:AB$46,5,FALSE))</f>
        <v/>
      </c>
      <c r="U253" s="2400" t="str">
        <f>IF(F253="","","Altele!AF"&amp;VLOOKUP(E253,Altele!X$5:AB$46,4,FALSE)&amp;":AF"&amp;VLOOKUP(E253,Altele!X$5:AB$46,5,FALSE))</f>
        <v/>
      </c>
      <c r="V253" s="2400" t="str">
        <f>IF(F253="","","Altele!AE"&amp;VLOOKUP(E253,Altele!X$5:AB$46,4,FALSE)&amp;":AE"&amp;VLOOKUP(E253,Altele!X$5:AB$46,5,FALSE))</f>
        <v/>
      </c>
    </row>
    <row r="254" spans="1:22" ht="19.5" customHeight="1" x14ac:dyDescent="0.25">
      <c r="A254" s="1386">
        <v>227</v>
      </c>
      <c r="B254" s="338"/>
      <c r="C254" s="1242" t="str">
        <f t="shared" ca="1" si="10"/>
        <v/>
      </c>
      <c r="D254" s="349"/>
      <c r="E254" s="1243" t="str">
        <f t="shared" ca="1" si="11"/>
        <v/>
      </c>
      <c r="F254" s="340"/>
      <c r="G254" s="341"/>
      <c r="H254" s="350"/>
      <c r="I254" s="342"/>
      <c r="J254" s="343"/>
      <c r="K254" s="926"/>
      <c r="L254" s="348"/>
      <c r="M254" s="338"/>
      <c r="N254" s="338"/>
      <c r="O254" s="338"/>
      <c r="P254" s="339"/>
      <c r="Q254" s="347"/>
      <c r="R254" s="2499" t="str">
        <f t="shared" ca="1" si="12"/>
        <v/>
      </c>
      <c r="T254" s="2400" t="str">
        <f>IF(F254="","","Altele!AI"&amp;VLOOKUP(E254,Altele!X$5:AB$46,4,FALSE)&amp;":AI"&amp;VLOOKUP(E254,Altele!X$5:AB$46,5,FALSE))</f>
        <v/>
      </c>
      <c r="U254" s="2400" t="str">
        <f>IF(F254="","","Altele!AF"&amp;VLOOKUP(E254,Altele!X$5:AB$46,4,FALSE)&amp;":AF"&amp;VLOOKUP(E254,Altele!X$5:AB$46,5,FALSE))</f>
        <v/>
      </c>
      <c r="V254" s="2400" t="str">
        <f>IF(F254="","","Altele!AE"&amp;VLOOKUP(E254,Altele!X$5:AB$46,4,FALSE)&amp;":AE"&amp;VLOOKUP(E254,Altele!X$5:AB$46,5,FALSE))</f>
        <v/>
      </c>
    </row>
    <row r="255" spans="1:22" ht="19.5" customHeight="1" x14ac:dyDescent="0.25">
      <c r="A255" s="1386">
        <v>228</v>
      </c>
      <c r="B255" s="338"/>
      <c r="C255" s="1242" t="str">
        <f t="shared" ca="1" si="10"/>
        <v/>
      </c>
      <c r="D255" s="349"/>
      <c r="E255" s="1243" t="str">
        <f t="shared" ca="1" si="11"/>
        <v/>
      </c>
      <c r="F255" s="340"/>
      <c r="G255" s="341"/>
      <c r="H255" s="350"/>
      <c r="I255" s="342"/>
      <c r="J255" s="343"/>
      <c r="K255" s="926"/>
      <c r="L255" s="348"/>
      <c r="M255" s="338"/>
      <c r="N255" s="338"/>
      <c r="O255" s="338"/>
      <c r="P255" s="339"/>
      <c r="Q255" s="347"/>
      <c r="R255" s="2499" t="str">
        <f t="shared" ca="1" si="12"/>
        <v/>
      </c>
      <c r="T255" s="2400" t="str">
        <f>IF(F255="","","Altele!AI"&amp;VLOOKUP(E255,Altele!X$5:AB$46,4,FALSE)&amp;":AI"&amp;VLOOKUP(E255,Altele!X$5:AB$46,5,FALSE))</f>
        <v/>
      </c>
      <c r="U255" s="2400" t="str">
        <f>IF(F255="","","Altele!AF"&amp;VLOOKUP(E255,Altele!X$5:AB$46,4,FALSE)&amp;":AF"&amp;VLOOKUP(E255,Altele!X$5:AB$46,5,FALSE))</f>
        <v/>
      </c>
      <c r="V255" s="2400" t="str">
        <f>IF(F255="","","Altele!AE"&amp;VLOOKUP(E255,Altele!X$5:AB$46,4,FALSE)&amp;":AE"&amp;VLOOKUP(E255,Altele!X$5:AB$46,5,FALSE))</f>
        <v/>
      </c>
    </row>
    <row r="256" spans="1:22" ht="19.5" customHeight="1" x14ac:dyDescent="0.25">
      <c r="A256" s="1386">
        <v>229</v>
      </c>
      <c r="B256" s="338"/>
      <c r="C256" s="1242" t="str">
        <f t="shared" ca="1" si="10"/>
        <v/>
      </c>
      <c r="D256" s="349"/>
      <c r="E256" s="1243" t="str">
        <f t="shared" ca="1" si="11"/>
        <v/>
      </c>
      <c r="F256" s="340"/>
      <c r="G256" s="341"/>
      <c r="H256" s="350"/>
      <c r="I256" s="342"/>
      <c r="J256" s="343"/>
      <c r="K256" s="926"/>
      <c r="L256" s="348"/>
      <c r="M256" s="338"/>
      <c r="N256" s="338"/>
      <c r="O256" s="338"/>
      <c r="P256" s="339"/>
      <c r="Q256" s="347"/>
      <c r="R256" s="2499" t="str">
        <f t="shared" ca="1" si="12"/>
        <v/>
      </c>
      <c r="T256" s="2400" t="str">
        <f>IF(F256="","","Altele!AI"&amp;VLOOKUP(E256,Altele!X$5:AB$46,4,FALSE)&amp;":AI"&amp;VLOOKUP(E256,Altele!X$5:AB$46,5,FALSE))</f>
        <v/>
      </c>
      <c r="U256" s="2400" t="str">
        <f>IF(F256="","","Altele!AF"&amp;VLOOKUP(E256,Altele!X$5:AB$46,4,FALSE)&amp;":AF"&amp;VLOOKUP(E256,Altele!X$5:AB$46,5,FALSE))</f>
        <v/>
      </c>
      <c r="V256" s="2400" t="str">
        <f>IF(F256="","","Altele!AE"&amp;VLOOKUP(E256,Altele!X$5:AB$46,4,FALSE)&amp;":AE"&amp;VLOOKUP(E256,Altele!X$5:AB$46,5,FALSE))</f>
        <v/>
      </c>
    </row>
    <row r="257" spans="1:22" ht="19.5" customHeight="1" x14ac:dyDescent="0.25">
      <c r="A257" s="1386">
        <v>230</v>
      </c>
      <c r="B257" s="338"/>
      <c r="C257" s="1242" t="str">
        <f t="shared" ca="1" si="10"/>
        <v/>
      </c>
      <c r="D257" s="349"/>
      <c r="E257" s="1243" t="str">
        <f t="shared" ca="1" si="11"/>
        <v/>
      </c>
      <c r="F257" s="340"/>
      <c r="G257" s="341"/>
      <c r="H257" s="350"/>
      <c r="I257" s="342"/>
      <c r="J257" s="343"/>
      <c r="K257" s="926"/>
      <c r="L257" s="348"/>
      <c r="M257" s="338"/>
      <c r="N257" s="338"/>
      <c r="O257" s="338"/>
      <c r="P257" s="339"/>
      <c r="Q257" s="347"/>
      <c r="R257" s="2499" t="str">
        <f t="shared" ca="1" si="12"/>
        <v/>
      </c>
      <c r="T257" s="2400" t="str">
        <f>IF(F257="","","Altele!AI"&amp;VLOOKUP(E257,Altele!X$5:AB$46,4,FALSE)&amp;":AI"&amp;VLOOKUP(E257,Altele!X$5:AB$46,5,FALSE))</f>
        <v/>
      </c>
      <c r="U257" s="2400" t="str">
        <f>IF(F257="","","Altele!AF"&amp;VLOOKUP(E257,Altele!X$5:AB$46,4,FALSE)&amp;":AF"&amp;VLOOKUP(E257,Altele!X$5:AB$46,5,FALSE))</f>
        <v/>
      </c>
      <c r="V257" s="2400" t="str">
        <f>IF(F257="","","Altele!AE"&amp;VLOOKUP(E257,Altele!X$5:AB$46,4,FALSE)&amp;":AE"&amp;VLOOKUP(E257,Altele!X$5:AB$46,5,FALSE))</f>
        <v/>
      </c>
    </row>
    <row r="258" spans="1:22" ht="19.5" customHeight="1" x14ac:dyDescent="0.25">
      <c r="A258" s="1386">
        <v>231</v>
      </c>
      <c r="B258" s="338"/>
      <c r="C258" s="1242" t="str">
        <f t="shared" ca="1" si="10"/>
        <v/>
      </c>
      <c r="D258" s="349"/>
      <c r="E258" s="1243" t="str">
        <f t="shared" ca="1" si="11"/>
        <v/>
      </c>
      <c r="F258" s="340"/>
      <c r="G258" s="341"/>
      <c r="H258" s="350"/>
      <c r="I258" s="342"/>
      <c r="J258" s="343"/>
      <c r="K258" s="926"/>
      <c r="L258" s="348"/>
      <c r="M258" s="338"/>
      <c r="N258" s="338"/>
      <c r="O258" s="338"/>
      <c r="P258" s="339"/>
      <c r="Q258" s="347"/>
      <c r="R258" s="2499" t="str">
        <f t="shared" ca="1" si="12"/>
        <v/>
      </c>
      <c r="T258" s="2400" t="str">
        <f>IF(F258="","","Altele!AI"&amp;VLOOKUP(E258,Altele!X$5:AB$46,4,FALSE)&amp;":AI"&amp;VLOOKUP(E258,Altele!X$5:AB$46,5,FALSE))</f>
        <v/>
      </c>
      <c r="U258" s="2400" t="str">
        <f>IF(F258="","","Altele!AF"&amp;VLOOKUP(E258,Altele!X$5:AB$46,4,FALSE)&amp;":AF"&amp;VLOOKUP(E258,Altele!X$5:AB$46,5,FALSE))</f>
        <v/>
      </c>
      <c r="V258" s="2400" t="str">
        <f>IF(F258="","","Altele!AE"&amp;VLOOKUP(E258,Altele!X$5:AB$46,4,FALSE)&amp;":AE"&amp;VLOOKUP(E258,Altele!X$5:AB$46,5,FALSE))</f>
        <v/>
      </c>
    </row>
    <row r="259" spans="1:22" ht="19.5" customHeight="1" x14ac:dyDescent="0.25">
      <c r="A259" s="1386">
        <v>232</v>
      </c>
      <c r="B259" s="338"/>
      <c r="C259" s="1242" t="str">
        <f t="shared" ca="1" si="10"/>
        <v/>
      </c>
      <c r="D259" s="349"/>
      <c r="E259" s="1243" t="str">
        <f t="shared" ca="1" si="11"/>
        <v/>
      </c>
      <c r="F259" s="340"/>
      <c r="G259" s="341"/>
      <c r="H259" s="350"/>
      <c r="I259" s="342"/>
      <c r="J259" s="343"/>
      <c r="K259" s="926"/>
      <c r="L259" s="348"/>
      <c r="M259" s="338"/>
      <c r="N259" s="338"/>
      <c r="O259" s="338"/>
      <c r="P259" s="339"/>
      <c r="Q259" s="347"/>
      <c r="R259" s="2499" t="str">
        <f t="shared" ca="1" si="12"/>
        <v/>
      </c>
      <c r="T259" s="2400" t="str">
        <f>IF(F259="","","Altele!AI"&amp;VLOOKUP(E259,Altele!X$5:AB$46,4,FALSE)&amp;":AI"&amp;VLOOKUP(E259,Altele!X$5:AB$46,5,FALSE))</f>
        <v/>
      </c>
      <c r="U259" s="2400" t="str">
        <f>IF(F259="","","Altele!AF"&amp;VLOOKUP(E259,Altele!X$5:AB$46,4,FALSE)&amp;":AF"&amp;VLOOKUP(E259,Altele!X$5:AB$46,5,FALSE))</f>
        <v/>
      </c>
      <c r="V259" s="2400" t="str">
        <f>IF(F259="","","Altele!AE"&amp;VLOOKUP(E259,Altele!X$5:AB$46,4,FALSE)&amp;":AE"&amp;VLOOKUP(E259,Altele!X$5:AB$46,5,FALSE))</f>
        <v/>
      </c>
    </row>
    <row r="260" spans="1:22" ht="19.5" customHeight="1" x14ac:dyDescent="0.25">
      <c r="A260" s="1386">
        <v>233</v>
      </c>
      <c r="B260" s="338"/>
      <c r="C260" s="1242" t="str">
        <f t="shared" ca="1" si="10"/>
        <v/>
      </c>
      <c r="D260" s="349"/>
      <c r="E260" s="1243" t="str">
        <f t="shared" ca="1" si="11"/>
        <v/>
      </c>
      <c r="F260" s="340"/>
      <c r="G260" s="341"/>
      <c r="H260" s="350"/>
      <c r="I260" s="342"/>
      <c r="J260" s="343"/>
      <c r="K260" s="926"/>
      <c r="L260" s="348"/>
      <c r="M260" s="338"/>
      <c r="N260" s="338"/>
      <c r="O260" s="338"/>
      <c r="P260" s="339"/>
      <c r="Q260" s="347"/>
      <c r="R260" s="2499" t="str">
        <f t="shared" ca="1" si="12"/>
        <v/>
      </c>
      <c r="T260" s="2400" t="str">
        <f>IF(F260="","","Altele!AI"&amp;VLOOKUP(E260,Altele!X$5:AB$46,4,FALSE)&amp;":AI"&amp;VLOOKUP(E260,Altele!X$5:AB$46,5,FALSE))</f>
        <v/>
      </c>
      <c r="U260" s="2400" t="str">
        <f>IF(F260="","","Altele!AF"&amp;VLOOKUP(E260,Altele!X$5:AB$46,4,FALSE)&amp;":AF"&amp;VLOOKUP(E260,Altele!X$5:AB$46,5,FALSE))</f>
        <v/>
      </c>
      <c r="V260" s="2400" t="str">
        <f>IF(F260="","","Altele!AE"&amp;VLOOKUP(E260,Altele!X$5:AB$46,4,FALSE)&amp;":AE"&amp;VLOOKUP(E260,Altele!X$5:AB$46,5,FALSE))</f>
        <v/>
      </c>
    </row>
    <row r="261" spans="1:22" ht="19.5" customHeight="1" x14ac:dyDescent="0.25">
      <c r="A261" s="1386">
        <v>234</v>
      </c>
      <c r="B261" s="338"/>
      <c r="C261" s="1242" t="str">
        <f t="shared" ca="1" si="10"/>
        <v/>
      </c>
      <c r="D261" s="349"/>
      <c r="E261" s="1243" t="str">
        <f t="shared" ca="1" si="11"/>
        <v/>
      </c>
      <c r="F261" s="340"/>
      <c r="G261" s="341"/>
      <c r="H261" s="350"/>
      <c r="I261" s="342"/>
      <c r="J261" s="343"/>
      <c r="K261" s="926"/>
      <c r="L261" s="348"/>
      <c r="M261" s="338"/>
      <c r="N261" s="338"/>
      <c r="O261" s="338"/>
      <c r="P261" s="339"/>
      <c r="Q261" s="347"/>
      <c r="R261" s="2499" t="str">
        <f t="shared" ca="1" si="12"/>
        <v/>
      </c>
      <c r="T261" s="2400" t="str">
        <f>IF(F261="","","Altele!AI"&amp;VLOOKUP(E261,Altele!X$5:AB$46,4,FALSE)&amp;":AI"&amp;VLOOKUP(E261,Altele!X$5:AB$46,5,FALSE))</f>
        <v/>
      </c>
      <c r="U261" s="2400" t="str">
        <f>IF(F261="","","Altele!AF"&amp;VLOOKUP(E261,Altele!X$5:AB$46,4,FALSE)&amp;":AF"&amp;VLOOKUP(E261,Altele!X$5:AB$46,5,FALSE))</f>
        <v/>
      </c>
      <c r="V261" s="2400" t="str">
        <f>IF(F261="","","Altele!AE"&amp;VLOOKUP(E261,Altele!X$5:AB$46,4,FALSE)&amp;":AE"&amp;VLOOKUP(E261,Altele!X$5:AB$46,5,FALSE))</f>
        <v/>
      </c>
    </row>
    <row r="262" spans="1:22" ht="19.5" customHeight="1" x14ac:dyDescent="0.25">
      <c r="A262" s="1386">
        <v>235</v>
      </c>
      <c r="B262" s="338"/>
      <c r="C262" s="1242" t="str">
        <f t="shared" ca="1" si="10"/>
        <v/>
      </c>
      <c r="D262" s="349"/>
      <c r="E262" s="1243" t="str">
        <f t="shared" ca="1" si="11"/>
        <v/>
      </c>
      <c r="F262" s="340"/>
      <c r="G262" s="341"/>
      <c r="H262" s="350"/>
      <c r="I262" s="342"/>
      <c r="J262" s="343"/>
      <c r="K262" s="926"/>
      <c r="L262" s="348"/>
      <c r="M262" s="338"/>
      <c r="N262" s="338"/>
      <c r="O262" s="338"/>
      <c r="P262" s="339"/>
      <c r="Q262" s="347"/>
      <c r="R262" s="2499" t="str">
        <f t="shared" ca="1" si="12"/>
        <v/>
      </c>
      <c r="T262" s="2400" t="str">
        <f>IF(F262="","","Altele!AI"&amp;VLOOKUP(E262,Altele!X$5:AB$46,4,FALSE)&amp;":AI"&amp;VLOOKUP(E262,Altele!X$5:AB$46,5,FALSE))</f>
        <v/>
      </c>
      <c r="U262" s="2400" t="str">
        <f>IF(F262="","","Altele!AF"&amp;VLOOKUP(E262,Altele!X$5:AB$46,4,FALSE)&amp;":AF"&amp;VLOOKUP(E262,Altele!X$5:AB$46,5,FALSE))</f>
        <v/>
      </c>
      <c r="V262" s="2400" t="str">
        <f>IF(F262="","","Altele!AE"&amp;VLOOKUP(E262,Altele!X$5:AB$46,4,FALSE)&amp;":AE"&amp;VLOOKUP(E262,Altele!X$5:AB$46,5,FALSE))</f>
        <v/>
      </c>
    </row>
    <row r="263" spans="1:22" ht="19.5" customHeight="1" x14ac:dyDescent="0.25">
      <c r="A263" s="1386">
        <v>236</v>
      </c>
      <c r="B263" s="338"/>
      <c r="C263" s="1242" t="str">
        <f t="shared" ca="1" si="10"/>
        <v/>
      </c>
      <c r="D263" s="349"/>
      <c r="E263" s="1243" t="str">
        <f t="shared" ca="1" si="11"/>
        <v/>
      </c>
      <c r="F263" s="340"/>
      <c r="G263" s="341"/>
      <c r="H263" s="350"/>
      <c r="I263" s="342"/>
      <c r="J263" s="343"/>
      <c r="K263" s="926"/>
      <c r="L263" s="348"/>
      <c r="M263" s="338"/>
      <c r="N263" s="338"/>
      <c r="O263" s="338"/>
      <c r="P263" s="339"/>
      <c r="Q263" s="347"/>
      <c r="R263" s="2499" t="str">
        <f t="shared" ca="1" si="12"/>
        <v/>
      </c>
      <c r="T263" s="2400" t="str">
        <f>IF(F263="","","Altele!AI"&amp;VLOOKUP(E263,Altele!X$5:AB$46,4,FALSE)&amp;":AI"&amp;VLOOKUP(E263,Altele!X$5:AB$46,5,FALSE))</f>
        <v/>
      </c>
      <c r="U263" s="2400" t="str">
        <f>IF(F263="","","Altele!AF"&amp;VLOOKUP(E263,Altele!X$5:AB$46,4,FALSE)&amp;":AF"&amp;VLOOKUP(E263,Altele!X$5:AB$46,5,FALSE))</f>
        <v/>
      </c>
      <c r="V263" s="2400" t="str">
        <f>IF(F263="","","Altele!AE"&amp;VLOOKUP(E263,Altele!X$5:AB$46,4,FALSE)&amp;":AE"&amp;VLOOKUP(E263,Altele!X$5:AB$46,5,FALSE))</f>
        <v/>
      </c>
    </row>
    <row r="264" spans="1:22" ht="19.5" customHeight="1" x14ac:dyDescent="0.25">
      <c r="A264" s="1386">
        <v>237</v>
      </c>
      <c r="B264" s="338"/>
      <c r="C264" s="1242" t="str">
        <f t="shared" ca="1" si="10"/>
        <v/>
      </c>
      <c r="D264" s="349"/>
      <c r="E264" s="1243" t="str">
        <f t="shared" ca="1" si="11"/>
        <v/>
      </c>
      <c r="F264" s="340"/>
      <c r="G264" s="341"/>
      <c r="H264" s="350"/>
      <c r="I264" s="342"/>
      <c r="J264" s="343"/>
      <c r="K264" s="926"/>
      <c r="L264" s="348"/>
      <c r="M264" s="338"/>
      <c r="N264" s="338"/>
      <c r="O264" s="338"/>
      <c r="P264" s="339"/>
      <c r="Q264" s="347"/>
      <c r="R264" s="2499" t="str">
        <f t="shared" ca="1" si="12"/>
        <v/>
      </c>
      <c r="T264" s="2400" t="str">
        <f>IF(F264="","","Altele!AI"&amp;VLOOKUP(E264,Altele!X$5:AB$46,4,FALSE)&amp;":AI"&amp;VLOOKUP(E264,Altele!X$5:AB$46,5,FALSE))</f>
        <v/>
      </c>
      <c r="U264" s="2400" t="str">
        <f>IF(F264="","","Altele!AF"&amp;VLOOKUP(E264,Altele!X$5:AB$46,4,FALSE)&amp;":AF"&amp;VLOOKUP(E264,Altele!X$5:AB$46,5,FALSE))</f>
        <v/>
      </c>
      <c r="V264" s="2400" t="str">
        <f>IF(F264="","","Altele!AE"&amp;VLOOKUP(E264,Altele!X$5:AB$46,4,FALSE)&amp;":AE"&amp;VLOOKUP(E264,Altele!X$5:AB$46,5,FALSE))</f>
        <v/>
      </c>
    </row>
    <row r="265" spans="1:22" ht="19.5" customHeight="1" x14ac:dyDescent="0.25">
      <c r="A265" s="1386">
        <v>238</v>
      </c>
      <c r="B265" s="338"/>
      <c r="C265" s="1242" t="str">
        <f t="shared" ca="1" si="10"/>
        <v/>
      </c>
      <c r="D265" s="349"/>
      <c r="E265" s="1243" t="str">
        <f t="shared" ca="1" si="11"/>
        <v/>
      </c>
      <c r="F265" s="340"/>
      <c r="G265" s="341"/>
      <c r="H265" s="350"/>
      <c r="I265" s="342"/>
      <c r="J265" s="343"/>
      <c r="K265" s="926"/>
      <c r="L265" s="348"/>
      <c r="M265" s="338"/>
      <c r="N265" s="338"/>
      <c r="O265" s="338"/>
      <c r="P265" s="339"/>
      <c r="Q265" s="347"/>
      <c r="R265" s="2499" t="str">
        <f t="shared" ca="1" si="12"/>
        <v/>
      </c>
      <c r="T265" s="2400" t="str">
        <f>IF(F265="","","Altele!AI"&amp;VLOOKUP(E265,Altele!X$5:AB$46,4,FALSE)&amp;":AI"&amp;VLOOKUP(E265,Altele!X$5:AB$46,5,FALSE))</f>
        <v/>
      </c>
      <c r="U265" s="2400" t="str">
        <f>IF(F265="","","Altele!AF"&amp;VLOOKUP(E265,Altele!X$5:AB$46,4,FALSE)&amp;":AF"&amp;VLOOKUP(E265,Altele!X$5:AB$46,5,FALSE))</f>
        <v/>
      </c>
      <c r="V265" s="2400" t="str">
        <f>IF(F265="","","Altele!AE"&amp;VLOOKUP(E265,Altele!X$5:AB$46,4,FALSE)&amp;":AE"&amp;VLOOKUP(E265,Altele!X$5:AB$46,5,FALSE))</f>
        <v/>
      </c>
    </row>
    <row r="266" spans="1:22" ht="19.5" customHeight="1" x14ac:dyDescent="0.25">
      <c r="A266" s="1386">
        <v>239</v>
      </c>
      <c r="B266" s="338"/>
      <c r="C266" s="1242" t="str">
        <f t="shared" ca="1" si="10"/>
        <v/>
      </c>
      <c r="D266" s="349"/>
      <c r="E266" s="1243" t="str">
        <f t="shared" ca="1" si="11"/>
        <v/>
      </c>
      <c r="F266" s="340"/>
      <c r="G266" s="341"/>
      <c r="H266" s="350"/>
      <c r="I266" s="342"/>
      <c r="J266" s="343"/>
      <c r="K266" s="926"/>
      <c r="L266" s="348"/>
      <c r="M266" s="338"/>
      <c r="N266" s="338"/>
      <c r="O266" s="338"/>
      <c r="P266" s="339"/>
      <c r="Q266" s="347"/>
      <c r="R266" s="2499" t="str">
        <f t="shared" ca="1" si="12"/>
        <v/>
      </c>
      <c r="T266" s="2400" t="str">
        <f>IF(F266="","","Altele!AI"&amp;VLOOKUP(E266,Altele!X$5:AB$46,4,FALSE)&amp;":AI"&amp;VLOOKUP(E266,Altele!X$5:AB$46,5,FALSE))</f>
        <v/>
      </c>
      <c r="U266" s="2400" t="str">
        <f>IF(F266="","","Altele!AF"&amp;VLOOKUP(E266,Altele!X$5:AB$46,4,FALSE)&amp;":AF"&amp;VLOOKUP(E266,Altele!X$5:AB$46,5,FALSE))</f>
        <v/>
      </c>
      <c r="V266" s="2400" t="str">
        <f>IF(F266="","","Altele!AE"&amp;VLOOKUP(E266,Altele!X$5:AB$46,4,FALSE)&amp;":AE"&amp;VLOOKUP(E266,Altele!X$5:AB$46,5,FALSE))</f>
        <v/>
      </c>
    </row>
    <row r="267" spans="1:22" ht="19.5" customHeight="1" x14ac:dyDescent="0.25">
      <c r="A267" s="1386">
        <v>240</v>
      </c>
      <c r="B267" s="338"/>
      <c r="C267" s="1242" t="str">
        <f t="shared" ca="1" si="10"/>
        <v/>
      </c>
      <c r="D267" s="349"/>
      <c r="E267" s="1243" t="str">
        <f t="shared" ca="1" si="11"/>
        <v/>
      </c>
      <c r="F267" s="340"/>
      <c r="G267" s="341"/>
      <c r="H267" s="350"/>
      <c r="I267" s="342"/>
      <c r="J267" s="343"/>
      <c r="K267" s="926"/>
      <c r="L267" s="348"/>
      <c r="M267" s="338"/>
      <c r="N267" s="338"/>
      <c r="O267" s="338"/>
      <c r="P267" s="339"/>
      <c r="Q267" s="347"/>
      <c r="R267" s="2499" t="str">
        <f t="shared" ca="1" si="12"/>
        <v/>
      </c>
      <c r="T267" s="2400" t="str">
        <f>IF(F267="","","Altele!AI"&amp;VLOOKUP(E267,Altele!X$5:AB$46,4,FALSE)&amp;":AI"&amp;VLOOKUP(E267,Altele!X$5:AB$46,5,FALSE))</f>
        <v/>
      </c>
      <c r="U267" s="2400" t="str">
        <f>IF(F267="","","Altele!AF"&amp;VLOOKUP(E267,Altele!X$5:AB$46,4,FALSE)&amp;":AF"&amp;VLOOKUP(E267,Altele!X$5:AB$46,5,FALSE))</f>
        <v/>
      </c>
      <c r="V267" s="2400" t="str">
        <f>IF(F267="","","Altele!AE"&amp;VLOOKUP(E267,Altele!X$5:AB$46,4,FALSE)&amp;":AE"&amp;VLOOKUP(E267,Altele!X$5:AB$46,5,FALSE))</f>
        <v/>
      </c>
    </row>
    <row r="268" spans="1:22" ht="19.5" customHeight="1" x14ac:dyDescent="0.25">
      <c r="A268" s="1386">
        <v>241</v>
      </c>
      <c r="B268" s="338"/>
      <c r="C268" s="1242" t="str">
        <f t="shared" ca="1" si="10"/>
        <v/>
      </c>
      <c r="D268" s="349"/>
      <c r="E268" s="1243" t="str">
        <f t="shared" ca="1" si="11"/>
        <v/>
      </c>
      <c r="F268" s="340"/>
      <c r="G268" s="341"/>
      <c r="H268" s="350"/>
      <c r="I268" s="342"/>
      <c r="J268" s="343"/>
      <c r="K268" s="926"/>
      <c r="L268" s="348"/>
      <c r="M268" s="338"/>
      <c r="N268" s="338"/>
      <c r="O268" s="338"/>
      <c r="P268" s="339"/>
      <c r="Q268" s="347"/>
      <c r="R268" s="2499" t="str">
        <f t="shared" ca="1" si="12"/>
        <v/>
      </c>
      <c r="T268" s="2400" t="str">
        <f>IF(F268="","","Altele!AI"&amp;VLOOKUP(E268,Altele!X$5:AB$46,4,FALSE)&amp;":AI"&amp;VLOOKUP(E268,Altele!X$5:AB$46,5,FALSE))</f>
        <v/>
      </c>
      <c r="U268" s="2400" t="str">
        <f>IF(F268="","","Altele!AF"&amp;VLOOKUP(E268,Altele!X$5:AB$46,4,FALSE)&amp;":AF"&amp;VLOOKUP(E268,Altele!X$5:AB$46,5,FALSE))</f>
        <v/>
      </c>
      <c r="V268" s="2400" t="str">
        <f>IF(F268="","","Altele!AE"&amp;VLOOKUP(E268,Altele!X$5:AB$46,4,FALSE)&amp;":AE"&amp;VLOOKUP(E268,Altele!X$5:AB$46,5,FALSE))</f>
        <v/>
      </c>
    </row>
    <row r="269" spans="1:22" ht="19.5" customHeight="1" x14ac:dyDescent="0.25">
      <c r="A269" s="1386">
        <v>242</v>
      </c>
      <c r="B269" s="338"/>
      <c r="C269" s="1242" t="str">
        <f t="shared" ca="1" si="10"/>
        <v/>
      </c>
      <c r="D269" s="349"/>
      <c r="E269" s="1243" t="str">
        <f t="shared" ca="1" si="11"/>
        <v/>
      </c>
      <c r="F269" s="340"/>
      <c r="G269" s="341"/>
      <c r="H269" s="350"/>
      <c r="I269" s="342"/>
      <c r="J269" s="343"/>
      <c r="K269" s="926"/>
      <c r="L269" s="348"/>
      <c r="M269" s="338"/>
      <c r="N269" s="338"/>
      <c r="O269" s="338"/>
      <c r="P269" s="339"/>
      <c r="Q269" s="347"/>
      <c r="R269" s="2499" t="str">
        <f t="shared" ca="1" si="12"/>
        <v/>
      </c>
      <c r="T269" s="2400" t="str">
        <f>IF(F269="","","Altele!AI"&amp;VLOOKUP(E269,Altele!X$5:AB$46,4,FALSE)&amp;":AI"&amp;VLOOKUP(E269,Altele!X$5:AB$46,5,FALSE))</f>
        <v/>
      </c>
      <c r="U269" s="2400" t="str">
        <f>IF(F269="","","Altele!AF"&amp;VLOOKUP(E269,Altele!X$5:AB$46,4,FALSE)&amp;":AF"&amp;VLOOKUP(E269,Altele!X$5:AB$46,5,FALSE))</f>
        <v/>
      </c>
      <c r="V269" s="2400" t="str">
        <f>IF(F269="","","Altele!AE"&amp;VLOOKUP(E269,Altele!X$5:AB$46,4,FALSE)&amp;":AE"&amp;VLOOKUP(E269,Altele!X$5:AB$46,5,FALSE))</f>
        <v/>
      </c>
    </row>
    <row r="270" spans="1:22" ht="19.5" customHeight="1" x14ac:dyDescent="0.25">
      <c r="A270" s="1386">
        <v>243</v>
      </c>
      <c r="B270" s="338"/>
      <c r="C270" s="1242" t="str">
        <f t="shared" ca="1" si="10"/>
        <v/>
      </c>
      <c r="D270" s="349"/>
      <c r="E270" s="1243" t="str">
        <f t="shared" ca="1" si="11"/>
        <v/>
      </c>
      <c r="F270" s="340"/>
      <c r="G270" s="341"/>
      <c r="H270" s="350"/>
      <c r="I270" s="342"/>
      <c r="J270" s="343"/>
      <c r="K270" s="926"/>
      <c r="L270" s="348"/>
      <c r="M270" s="338"/>
      <c r="N270" s="338"/>
      <c r="O270" s="338"/>
      <c r="P270" s="339"/>
      <c r="Q270" s="347"/>
      <c r="R270" s="2499" t="str">
        <f t="shared" ca="1" si="12"/>
        <v/>
      </c>
      <c r="T270" s="2400" t="str">
        <f>IF(F270="","","Altele!AI"&amp;VLOOKUP(E270,Altele!X$5:AB$46,4,FALSE)&amp;":AI"&amp;VLOOKUP(E270,Altele!X$5:AB$46,5,FALSE))</f>
        <v/>
      </c>
      <c r="U270" s="2400" t="str">
        <f>IF(F270="","","Altele!AF"&amp;VLOOKUP(E270,Altele!X$5:AB$46,4,FALSE)&amp;":AF"&amp;VLOOKUP(E270,Altele!X$5:AB$46,5,FALSE))</f>
        <v/>
      </c>
      <c r="V270" s="2400" t="str">
        <f>IF(F270="","","Altele!AE"&amp;VLOOKUP(E270,Altele!X$5:AB$46,4,FALSE)&amp;":AE"&amp;VLOOKUP(E270,Altele!X$5:AB$46,5,FALSE))</f>
        <v/>
      </c>
    </row>
    <row r="271" spans="1:22" ht="19.5" customHeight="1" x14ac:dyDescent="0.25">
      <c r="A271" s="1386">
        <v>244</v>
      </c>
      <c r="B271" s="338"/>
      <c r="C271" s="1242" t="str">
        <f t="shared" ca="1" si="10"/>
        <v/>
      </c>
      <c r="D271" s="349"/>
      <c r="E271" s="1243" t="str">
        <f t="shared" ca="1" si="11"/>
        <v/>
      </c>
      <c r="F271" s="340"/>
      <c r="G271" s="341"/>
      <c r="H271" s="350"/>
      <c r="I271" s="342"/>
      <c r="J271" s="343"/>
      <c r="K271" s="926"/>
      <c r="L271" s="348"/>
      <c r="M271" s="338"/>
      <c r="N271" s="338"/>
      <c r="O271" s="338"/>
      <c r="P271" s="339"/>
      <c r="Q271" s="347"/>
      <c r="R271" s="2499" t="str">
        <f t="shared" ca="1" si="12"/>
        <v/>
      </c>
      <c r="T271" s="2400" t="str">
        <f>IF(F271="","","Altele!AI"&amp;VLOOKUP(E271,Altele!X$5:AB$46,4,FALSE)&amp;":AI"&amp;VLOOKUP(E271,Altele!X$5:AB$46,5,FALSE))</f>
        <v/>
      </c>
      <c r="U271" s="2400" t="str">
        <f>IF(F271="","","Altele!AF"&amp;VLOOKUP(E271,Altele!X$5:AB$46,4,FALSE)&amp;":AF"&amp;VLOOKUP(E271,Altele!X$5:AB$46,5,FALSE))</f>
        <v/>
      </c>
      <c r="V271" s="2400" t="str">
        <f>IF(F271="","","Altele!AE"&amp;VLOOKUP(E271,Altele!X$5:AB$46,4,FALSE)&amp;":AE"&amp;VLOOKUP(E271,Altele!X$5:AB$46,5,FALSE))</f>
        <v/>
      </c>
    </row>
    <row r="272" spans="1:22" ht="19.5" customHeight="1" x14ac:dyDescent="0.25">
      <c r="A272" s="1386">
        <v>245</v>
      </c>
      <c r="B272" s="338"/>
      <c r="C272" s="1242" t="str">
        <f t="shared" ca="1" si="10"/>
        <v/>
      </c>
      <c r="D272" s="349"/>
      <c r="E272" s="1243" t="str">
        <f t="shared" ca="1" si="11"/>
        <v/>
      </c>
      <c r="F272" s="340"/>
      <c r="G272" s="341"/>
      <c r="H272" s="350"/>
      <c r="I272" s="342"/>
      <c r="J272" s="343"/>
      <c r="K272" s="926"/>
      <c r="L272" s="348"/>
      <c r="M272" s="338"/>
      <c r="N272" s="338"/>
      <c r="O272" s="338"/>
      <c r="P272" s="339"/>
      <c r="Q272" s="347"/>
      <c r="R272" s="2499" t="str">
        <f t="shared" ca="1" si="12"/>
        <v/>
      </c>
      <c r="T272" s="2400" t="str">
        <f>IF(F272="","","Altele!AI"&amp;VLOOKUP(E272,Altele!X$5:AB$46,4,FALSE)&amp;":AI"&amp;VLOOKUP(E272,Altele!X$5:AB$46,5,FALSE))</f>
        <v/>
      </c>
      <c r="U272" s="2400" t="str">
        <f>IF(F272="","","Altele!AF"&amp;VLOOKUP(E272,Altele!X$5:AB$46,4,FALSE)&amp;":AF"&amp;VLOOKUP(E272,Altele!X$5:AB$46,5,FALSE))</f>
        <v/>
      </c>
      <c r="V272" s="2400" t="str">
        <f>IF(F272="","","Altele!AE"&amp;VLOOKUP(E272,Altele!X$5:AB$46,4,FALSE)&amp;":AE"&amp;VLOOKUP(E272,Altele!X$5:AB$46,5,FALSE))</f>
        <v/>
      </c>
    </row>
    <row r="273" spans="1:22" ht="19.5" customHeight="1" x14ac:dyDescent="0.25">
      <c r="A273" s="1386">
        <v>246</v>
      </c>
      <c r="B273" s="338"/>
      <c r="C273" s="1242" t="str">
        <f t="shared" ca="1" si="10"/>
        <v/>
      </c>
      <c r="D273" s="349"/>
      <c r="E273" s="1243" t="str">
        <f t="shared" ca="1" si="11"/>
        <v/>
      </c>
      <c r="F273" s="340"/>
      <c r="G273" s="341"/>
      <c r="H273" s="350"/>
      <c r="I273" s="342"/>
      <c r="J273" s="343"/>
      <c r="K273" s="926"/>
      <c r="L273" s="348"/>
      <c r="M273" s="338"/>
      <c r="N273" s="338"/>
      <c r="O273" s="338"/>
      <c r="P273" s="339"/>
      <c r="Q273" s="347"/>
      <c r="R273" s="2499" t="str">
        <f t="shared" ca="1" si="12"/>
        <v/>
      </c>
      <c r="T273" s="2400" t="str">
        <f>IF(F273="","","Altele!AI"&amp;VLOOKUP(E273,Altele!X$5:AB$46,4,FALSE)&amp;":AI"&amp;VLOOKUP(E273,Altele!X$5:AB$46,5,FALSE))</f>
        <v/>
      </c>
      <c r="U273" s="2400" t="str">
        <f>IF(F273="","","Altele!AF"&amp;VLOOKUP(E273,Altele!X$5:AB$46,4,FALSE)&amp;":AF"&amp;VLOOKUP(E273,Altele!X$5:AB$46,5,FALSE))</f>
        <v/>
      </c>
      <c r="V273" s="2400" t="str">
        <f>IF(F273="","","Altele!AE"&amp;VLOOKUP(E273,Altele!X$5:AB$46,4,FALSE)&amp;":AE"&amp;VLOOKUP(E273,Altele!X$5:AB$46,5,FALSE))</f>
        <v/>
      </c>
    </row>
    <row r="274" spans="1:22" ht="19.5" customHeight="1" x14ac:dyDescent="0.25">
      <c r="A274" s="1386">
        <v>247</v>
      </c>
      <c r="B274" s="338"/>
      <c r="C274" s="1242" t="str">
        <f t="shared" ca="1" si="10"/>
        <v/>
      </c>
      <c r="D274" s="349"/>
      <c r="E274" s="1243" t="str">
        <f t="shared" ca="1" si="11"/>
        <v/>
      </c>
      <c r="F274" s="340"/>
      <c r="G274" s="341"/>
      <c r="H274" s="350"/>
      <c r="I274" s="342"/>
      <c r="J274" s="343"/>
      <c r="K274" s="926"/>
      <c r="L274" s="348"/>
      <c r="M274" s="338"/>
      <c r="N274" s="338"/>
      <c r="O274" s="338"/>
      <c r="P274" s="339"/>
      <c r="Q274" s="347"/>
      <c r="R274" s="2499" t="str">
        <f t="shared" ca="1" si="12"/>
        <v/>
      </c>
      <c r="T274" s="2400" t="str">
        <f>IF(F274="","","Altele!AI"&amp;VLOOKUP(E274,Altele!X$5:AB$46,4,FALSE)&amp;":AI"&amp;VLOOKUP(E274,Altele!X$5:AB$46,5,FALSE))</f>
        <v/>
      </c>
      <c r="U274" s="2400" t="str">
        <f>IF(F274="","","Altele!AF"&amp;VLOOKUP(E274,Altele!X$5:AB$46,4,FALSE)&amp;":AF"&amp;VLOOKUP(E274,Altele!X$5:AB$46,5,FALSE))</f>
        <v/>
      </c>
      <c r="V274" s="2400" t="str">
        <f>IF(F274="","","Altele!AE"&amp;VLOOKUP(E274,Altele!X$5:AB$46,4,FALSE)&amp;":AE"&amp;VLOOKUP(E274,Altele!X$5:AB$46,5,FALSE))</f>
        <v/>
      </c>
    </row>
    <row r="275" spans="1:22" ht="19.5" customHeight="1" x14ac:dyDescent="0.25">
      <c r="A275" s="1386">
        <v>248</v>
      </c>
      <c r="B275" s="338"/>
      <c r="C275" s="1242" t="str">
        <f t="shared" ca="1" si="10"/>
        <v/>
      </c>
      <c r="D275" s="349"/>
      <c r="E275" s="1243" t="str">
        <f t="shared" ca="1" si="11"/>
        <v/>
      </c>
      <c r="F275" s="340"/>
      <c r="G275" s="341"/>
      <c r="H275" s="350"/>
      <c r="I275" s="342"/>
      <c r="J275" s="343"/>
      <c r="K275" s="926"/>
      <c r="L275" s="348"/>
      <c r="M275" s="338"/>
      <c r="N275" s="338"/>
      <c r="O275" s="338"/>
      <c r="P275" s="339"/>
      <c r="Q275" s="347"/>
      <c r="R275" s="2499" t="str">
        <f t="shared" ca="1" si="12"/>
        <v/>
      </c>
      <c r="T275" s="2400" t="str">
        <f>IF(F275="","","Altele!AI"&amp;VLOOKUP(E275,Altele!X$5:AB$46,4,FALSE)&amp;":AI"&amp;VLOOKUP(E275,Altele!X$5:AB$46,5,FALSE))</f>
        <v/>
      </c>
      <c r="U275" s="2400" t="str">
        <f>IF(F275="","","Altele!AF"&amp;VLOOKUP(E275,Altele!X$5:AB$46,4,FALSE)&amp;":AF"&amp;VLOOKUP(E275,Altele!X$5:AB$46,5,FALSE))</f>
        <v/>
      </c>
      <c r="V275" s="2400" t="str">
        <f>IF(F275="","","Altele!AE"&amp;VLOOKUP(E275,Altele!X$5:AB$46,4,FALSE)&amp;":AE"&amp;VLOOKUP(E275,Altele!X$5:AB$46,5,FALSE))</f>
        <v/>
      </c>
    </row>
    <row r="276" spans="1:22" ht="19.5" customHeight="1" x14ac:dyDescent="0.25">
      <c r="A276" s="1386">
        <v>249</v>
      </c>
      <c r="B276" s="338"/>
      <c r="C276" s="1242" t="str">
        <f t="shared" ca="1" si="10"/>
        <v/>
      </c>
      <c r="D276" s="349"/>
      <c r="E276" s="1243" t="str">
        <f t="shared" ca="1" si="11"/>
        <v/>
      </c>
      <c r="F276" s="340"/>
      <c r="G276" s="341"/>
      <c r="H276" s="350"/>
      <c r="I276" s="342"/>
      <c r="J276" s="343"/>
      <c r="K276" s="926"/>
      <c r="L276" s="348"/>
      <c r="M276" s="338"/>
      <c r="N276" s="338"/>
      <c r="O276" s="338"/>
      <c r="P276" s="339"/>
      <c r="Q276" s="347"/>
      <c r="R276" s="2499" t="str">
        <f t="shared" ca="1" si="12"/>
        <v/>
      </c>
      <c r="T276" s="2400" t="str">
        <f>IF(F276="","","Altele!AI"&amp;VLOOKUP(E276,Altele!X$5:AB$46,4,FALSE)&amp;":AI"&amp;VLOOKUP(E276,Altele!X$5:AB$46,5,FALSE))</f>
        <v/>
      </c>
      <c r="U276" s="2400" t="str">
        <f>IF(F276="","","Altele!AF"&amp;VLOOKUP(E276,Altele!X$5:AB$46,4,FALSE)&amp;":AF"&amp;VLOOKUP(E276,Altele!X$5:AB$46,5,FALSE))</f>
        <v/>
      </c>
      <c r="V276" s="2400" t="str">
        <f>IF(F276="","","Altele!AE"&amp;VLOOKUP(E276,Altele!X$5:AB$46,4,FALSE)&amp;":AE"&amp;VLOOKUP(E276,Altele!X$5:AB$46,5,FALSE))</f>
        <v/>
      </c>
    </row>
    <row r="277" spans="1:22" ht="19.5" customHeight="1" x14ac:dyDescent="0.25">
      <c r="A277" s="1386">
        <v>250</v>
      </c>
      <c r="B277" s="338"/>
      <c r="C277" s="1242" t="str">
        <f t="shared" ca="1" si="10"/>
        <v/>
      </c>
      <c r="D277" s="349"/>
      <c r="E277" s="1243" t="str">
        <f t="shared" ca="1" si="11"/>
        <v/>
      </c>
      <c r="F277" s="340"/>
      <c r="G277" s="341"/>
      <c r="H277" s="350"/>
      <c r="I277" s="342"/>
      <c r="J277" s="343"/>
      <c r="K277" s="926"/>
      <c r="L277" s="348"/>
      <c r="M277" s="338"/>
      <c r="N277" s="338"/>
      <c r="O277" s="338"/>
      <c r="P277" s="339"/>
      <c r="Q277" s="347"/>
      <c r="R277" s="2499" t="str">
        <f t="shared" ca="1" si="12"/>
        <v/>
      </c>
      <c r="T277" s="2400" t="str">
        <f>IF(F277="","","Altele!AI"&amp;VLOOKUP(E277,Altele!X$5:AB$46,4,FALSE)&amp;":AI"&amp;VLOOKUP(E277,Altele!X$5:AB$46,5,FALSE))</f>
        <v/>
      </c>
      <c r="U277" s="2400" t="str">
        <f>IF(F277="","","Altele!AF"&amp;VLOOKUP(E277,Altele!X$5:AB$46,4,FALSE)&amp;":AF"&amp;VLOOKUP(E277,Altele!X$5:AB$46,5,FALSE))</f>
        <v/>
      </c>
      <c r="V277" s="2400" t="str">
        <f>IF(F277="","","Altele!AE"&amp;VLOOKUP(E277,Altele!X$5:AB$46,4,FALSE)&amp;":AE"&amp;VLOOKUP(E277,Altele!X$5:AB$46,5,FALSE))</f>
        <v/>
      </c>
    </row>
    <row r="278" spans="1:22" ht="19.5" customHeight="1" x14ac:dyDescent="0.25">
      <c r="A278" s="1386">
        <v>251</v>
      </c>
      <c r="B278" s="338"/>
      <c r="C278" s="1242" t="str">
        <f t="shared" ca="1" si="10"/>
        <v/>
      </c>
      <c r="D278" s="349"/>
      <c r="E278" s="1243" t="str">
        <f t="shared" ca="1" si="11"/>
        <v/>
      </c>
      <c r="F278" s="340"/>
      <c r="G278" s="341"/>
      <c r="H278" s="350"/>
      <c r="I278" s="342"/>
      <c r="J278" s="343"/>
      <c r="K278" s="926"/>
      <c r="L278" s="348"/>
      <c r="M278" s="338"/>
      <c r="N278" s="338"/>
      <c r="O278" s="338"/>
      <c r="P278" s="339"/>
      <c r="Q278" s="347"/>
      <c r="R278" s="2499" t="str">
        <f t="shared" ca="1" si="12"/>
        <v/>
      </c>
      <c r="T278" s="2400" t="str">
        <f>IF(F278="","","Altele!AI"&amp;VLOOKUP(E278,Altele!X$5:AB$46,4,FALSE)&amp;":AI"&amp;VLOOKUP(E278,Altele!X$5:AB$46,5,FALSE))</f>
        <v/>
      </c>
      <c r="U278" s="2400" t="str">
        <f>IF(F278="","","Altele!AF"&amp;VLOOKUP(E278,Altele!X$5:AB$46,4,FALSE)&amp;":AF"&amp;VLOOKUP(E278,Altele!X$5:AB$46,5,FALSE))</f>
        <v/>
      </c>
      <c r="V278" s="2400" t="str">
        <f>IF(F278="","","Altele!AE"&amp;VLOOKUP(E278,Altele!X$5:AB$46,4,FALSE)&amp;":AE"&amp;VLOOKUP(E278,Altele!X$5:AB$46,5,FALSE))</f>
        <v/>
      </c>
    </row>
    <row r="279" spans="1:22" ht="19.5" customHeight="1" x14ac:dyDescent="0.25">
      <c r="A279" s="1386">
        <v>252</v>
      </c>
      <c r="B279" s="338"/>
      <c r="C279" s="1242" t="str">
        <f t="shared" ca="1" si="10"/>
        <v/>
      </c>
      <c r="D279" s="349"/>
      <c r="E279" s="1243" t="str">
        <f t="shared" ca="1" si="11"/>
        <v/>
      </c>
      <c r="F279" s="340"/>
      <c r="G279" s="341"/>
      <c r="H279" s="350"/>
      <c r="I279" s="342"/>
      <c r="J279" s="343"/>
      <c r="K279" s="926"/>
      <c r="L279" s="348"/>
      <c r="M279" s="338"/>
      <c r="N279" s="338"/>
      <c r="O279" s="338"/>
      <c r="P279" s="339"/>
      <c r="Q279" s="347"/>
      <c r="R279" s="2499" t="str">
        <f t="shared" ca="1" si="12"/>
        <v/>
      </c>
      <c r="T279" s="2400" t="str">
        <f>IF(F279="","","Altele!AI"&amp;VLOOKUP(E279,Altele!X$5:AB$46,4,FALSE)&amp;":AI"&amp;VLOOKUP(E279,Altele!X$5:AB$46,5,FALSE))</f>
        <v/>
      </c>
      <c r="U279" s="2400" t="str">
        <f>IF(F279="","","Altele!AF"&amp;VLOOKUP(E279,Altele!X$5:AB$46,4,FALSE)&amp;":AF"&amp;VLOOKUP(E279,Altele!X$5:AB$46,5,FALSE))</f>
        <v/>
      </c>
      <c r="V279" s="2400" t="str">
        <f>IF(F279="","","Altele!AE"&amp;VLOOKUP(E279,Altele!X$5:AB$46,4,FALSE)&amp;":AE"&amp;VLOOKUP(E279,Altele!X$5:AB$46,5,FALSE))</f>
        <v/>
      </c>
    </row>
    <row r="280" spans="1:22" ht="19.5" customHeight="1" x14ac:dyDescent="0.25">
      <c r="A280" s="1386">
        <v>253</v>
      </c>
      <c r="B280" s="338"/>
      <c r="C280" s="1242" t="str">
        <f t="shared" ca="1" si="10"/>
        <v/>
      </c>
      <c r="D280" s="349"/>
      <c r="E280" s="1243" t="str">
        <f t="shared" ca="1" si="11"/>
        <v/>
      </c>
      <c r="F280" s="340"/>
      <c r="G280" s="341"/>
      <c r="H280" s="350"/>
      <c r="I280" s="342"/>
      <c r="J280" s="343"/>
      <c r="K280" s="926"/>
      <c r="L280" s="348"/>
      <c r="M280" s="338"/>
      <c r="N280" s="338"/>
      <c r="O280" s="338"/>
      <c r="P280" s="339"/>
      <c r="Q280" s="347"/>
      <c r="R280" s="2499" t="str">
        <f t="shared" ca="1" si="12"/>
        <v/>
      </c>
      <c r="T280" s="2400" t="str">
        <f>IF(F280="","","Altele!AI"&amp;VLOOKUP(E280,Altele!X$5:AB$46,4,FALSE)&amp;":AI"&amp;VLOOKUP(E280,Altele!X$5:AB$46,5,FALSE))</f>
        <v/>
      </c>
      <c r="U280" s="2400" t="str">
        <f>IF(F280="","","Altele!AF"&amp;VLOOKUP(E280,Altele!X$5:AB$46,4,FALSE)&amp;":AF"&amp;VLOOKUP(E280,Altele!X$5:AB$46,5,FALSE))</f>
        <v/>
      </c>
      <c r="V280" s="2400" t="str">
        <f>IF(F280="","","Altele!AE"&amp;VLOOKUP(E280,Altele!X$5:AB$46,4,FALSE)&amp;":AE"&amp;VLOOKUP(E280,Altele!X$5:AB$46,5,FALSE))</f>
        <v/>
      </c>
    </row>
    <row r="281" spans="1:22" ht="19.5" customHeight="1" x14ac:dyDescent="0.25">
      <c r="A281" s="1386">
        <v>254</v>
      </c>
      <c r="B281" s="338"/>
      <c r="C281" s="1242" t="str">
        <f t="shared" ca="1" si="10"/>
        <v/>
      </c>
      <c r="D281" s="349"/>
      <c r="E281" s="1243" t="str">
        <f t="shared" ca="1" si="11"/>
        <v/>
      </c>
      <c r="F281" s="340"/>
      <c r="G281" s="341"/>
      <c r="H281" s="350"/>
      <c r="I281" s="342"/>
      <c r="J281" s="343"/>
      <c r="K281" s="926"/>
      <c r="L281" s="348"/>
      <c r="M281" s="338"/>
      <c r="N281" s="338"/>
      <c r="O281" s="338"/>
      <c r="P281" s="339"/>
      <c r="Q281" s="347"/>
      <c r="R281" s="2499" t="str">
        <f t="shared" ca="1" si="12"/>
        <v/>
      </c>
      <c r="T281" s="2400" t="str">
        <f>IF(F281="","","Altele!AI"&amp;VLOOKUP(E281,Altele!X$5:AB$46,4,FALSE)&amp;":AI"&amp;VLOOKUP(E281,Altele!X$5:AB$46,5,FALSE))</f>
        <v/>
      </c>
      <c r="U281" s="2400" t="str">
        <f>IF(F281="","","Altele!AF"&amp;VLOOKUP(E281,Altele!X$5:AB$46,4,FALSE)&amp;":AF"&amp;VLOOKUP(E281,Altele!X$5:AB$46,5,FALSE))</f>
        <v/>
      </c>
      <c r="V281" s="2400" t="str">
        <f>IF(F281="","","Altele!AE"&amp;VLOOKUP(E281,Altele!X$5:AB$46,4,FALSE)&amp;":AE"&amp;VLOOKUP(E281,Altele!X$5:AB$46,5,FALSE))</f>
        <v/>
      </c>
    </row>
    <row r="282" spans="1:22" ht="19.5" customHeight="1" x14ac:dyDescent="0.25">
      <c r="A282" s="1386">
        <v>255</v>
      </c>
      <c r="B282" s="338"/>
      <c r="C282" s="1242" t="str">
        <f t="shared" ca="1" si="10"/>
        <v/>
      </c>
      <c r="D282" s="349"/>
      <c r="E282" s="1243" t="str">
        <f t="shared" ca="1" si="11"/>
        <v/>
      </c>
      <c r="F282" s="340"/>
      <c r="G282" s="341"/>
      <c r="H282" s="350"/>
      <c r="I282" s="342"/>
      <c r="J282" s="343"/>
      <c r="K282" s="926"/>
      <c r="L282" s="348"/>
      <c r="M282" s="338"/>
      <c r="N282" s="338"/>
      <c r="O282" s="338"/>
      <c r="P282" s="339"/>
      <c r="Q282" s="347"/>
      <c r="R282" s="2499" t="str">
        <f t="shared" ca="1" si="12"/>
        <v/>
      </c>
      <c r="T282" s="2400" t="str">
        <f>IF(F282="","","Altele!AI"&amp;VLOOKUP(E282,Altele!X$5:AB$46,4,FALSE)&amp;":AI"&amp;VLOOKUP(E282,Altele!X$5:AB$46,5,FALSE))</f>
        <v/>
      </c>
      <c r="U282" s="2400" t="str">
        <f>IF(F282="","","Altele!AF"&amp;VLOOKUP(E282,Altele!X$5:AB$46,4,FALSE)&amp;":AF"&amp;VLOOKUP(E282,Altele!X$5:AB$46,5,FALSE))</f>
        <v/>
      </c>
      <c r="V282" s="2400" t="str">
        <f>IF(F282="","","Altele!AE"&amp;VLOOKUP(E282,Altele!X$5:AB$46,4,FALSE)&amp;":AE"&amp;VLOOKUP(E282,Altele!X$5:AB$46,5,FALSE))</f>
        <v/>
      </c>
    </row>
    <row r="283" spans="1:22" ht="19.5" customHeight="1" x14ac:dyDescent="0.25">
      <c r="A283" s="1386">
        <v>256</v>
      </c>
      <c r="B283" s="338"/>
      <c r="C283" s="1242" t="str">
        <f t="shared" ca="1" si="10"/>
        <v/>
      </c>
      <c r="D283" s="349"/>
      <c r="E283" s="1243" t="str">
        <f t="shared" ca="1" si="11"/>
        <v/>
      </c>
      <c r="F283" s="340"/>
      <c r="G283" s="341"/>
      <c r="H283" s="350"/>
      <c r="I283" s="342"/>
      <c r="J283" s="343"/>
      <c r="K283" s="926"/>
      <c r="L283" s="348"/>
      <c r="M283" s="338"/>
      <c r="N283" s="338"/>
      <c r="O283" s="338"/>
      <c r="P283" s="339"/>
      <c r="Q283" s="347"/>
      <c r="R283" s="2499" t="str">
        <f t="shared" ca="1" si="12"/>
        <v/>
      </c>
      <c r="T283" s="2400" t="str">
        <f>IF(F283="","","Altele!AI"&amp;VLOOKUP(E283,Altele!X$5:AB$46,4,FALSE)&amp;":AI"&amp;VLOOKUP(E283,Altele!X$5:AB$46,5,FALSE))</f>
        <v/>
      </c>
      <c r="U283" s="2400" t="str">
        <f>IF(F283="","","Altele!AF"&amp;VLOOKUP(E283,Altele!X$5:AB$46,4,FALSE)&amp;":AF"&amp;VLOOKUP(E283,Altele!X$5:AB$46,5,FALSE))</f>
        <v/>
      </c>
      <c r="V283" s="2400" t="str">
        <f>IF(F283="","","Altele!AE"&amp;VLOOKUP(E283,Altele!X$5:AB$46,4,FALSE)&amp;":AE"&amp;VLOOKUP(E283,Altele!X$5:AB$46,5,FALSE))</f>
        <v/>
      </c>
    </row>
    <row r="284" spans="1:22" ht="19.5" customHeight="1" x14ac:dyDescent="0.25">
      <c r="A284" s="1386">
        <v>257</v>
      </c>
      <c r="B284" s="338"/>
      <c r="C284" s="1242" t="str">
        <f t="shared" ca="1" si="10"/>
        <v/>
      </c>
      <c r="D284" s="349"/>
      <c r="E284" s="1243" t="str">
        <f t="shared" ca="1" si="11"/>
        <v/>
      </c>
      <c r="F284" s="340"/>
      <c r="G284" s="341"/>
      <c r="H284" s="350"/>
      <c r="I284" s="342"/>
      <c r="J284" s="343"/>
      <c r="K284" s="926"/>
      <c r="L284" s="348"/>
      <c r="M284" s="338"/>
      <c r="N284" s="338"/>
      <c r="O284" s="338"/>
      <c r="P284" s="339"/>
      <c r="Q284" s="347"/>
      <c r="R284" s="2499" t="str">
        <f t="shared" ca="1" si="12"/>
        <v/>
      </c>
      <c r="T284" s="2400" t="str">
        <f>IF(F284="","","Altele!AI"&amp;VLOOKUP(E284,Altele!X$5:AB$46,4,FALSE)&amp;":AI"&amp;VLOOKUP(E284,Altele!X$5:AB$46,5,FALSE))</f>
        <v/>
      </c>
      <c r="U284" s="2400" t="str">
        <f>IF(F284="","","Altele!AF"&amp;VLOOKUP(E284,Altele!X$5:AB$46,4,FALSE)&amp;":AF"&amp;VLOOKUP(E284,Altele!X$5:AB$46,5,FALSE))</f>
        <v/>
      </c>
      <c r="V284" s="2400" t="str">
        <f>IF(F284="","","Altele!AE"&amp;VLOOKUP(E284,Altele!X$5:AB$46,4,FALSE)&amp;":AE"&amp;VLOOKUP(E284,Altele!X$5:AB$46,5,FALSE))</f>
        <v/>
      </c>
    </row>
    <row r="285" spans="1:22" ht="19.5" customHeight="1" x14ac:dyDescent="0.25">
      <c r="A285" s="1386">
        <v>258</v>
      </c>
      <c r="B285" s="338"/>
      <c r="C285" s="1242" t="str">
        <f t="shared" ca="1" si="10"/>
        <v/>
      </c>
      <c r="D285" s="349"/>
      <c r="E285" s="1243" t="str">
        <f t="shared" ca="1" si="11"/>
        <v/>
      </c>
      <c r="F285" s="340"/>
      <c r="G285" s="341"/>
      <c r="H285" s="350"/>
      <c r="I285" s="342"/>
      <c r="J285" s="343"/>
      <c r="K285" s="926"/>
      <c r="L285" s="348"/>
      <c r="M285" s="338"/>
      <c r="N285" s="338"/>
      <c r="O285" s="338"/>
      <c r="P285" s="339"/>
      <c r="Q285" s="347"/>
      <c r="R285" s="2499" t="str">
        <f t="shared" ca="1" si="12"/>
        <v/>
      </c>
      <c r="T285" s="2400" t="str">
        <f>IF(F285="","","Altele!AI"&amp;VLOOKUP(E285,Altele!X$5:AB$46,4,FALSE)&amp;":AI"&amp;VLOOKUP(E285,Altele!X$5:AB$46,5,FALSE))</f>
        <v/>
      </c>
      <c r="U285" s="2400" t="str">
        <f>IF(F285="","","Altele!AF"&amp;VLOOKUP(E285,Altele!X$5:AB$46,4,FALSE)&amp;":AF"&amp;VLOOKUP(E285,Altele!X$5:AB$46,5,FALSE))</f>
        <v/>
      </c>
      <c r="V285" s="2400" t="str">
        <f>IF(F285="","","Altele!AE"&amp;VLOOKUP(E285,Altele!X$5:AB$46,4,FALSE)&amp;":AE"&amp;VLOOKUP(E285,Altele!X$5:AB$46,5,FALSE))</f>
        <v/>
      </c>
    </row>
    <row r="286" spans="1:22" ht="19.5" customHeight="1" x14ac:dyDescent="0.25">
      <c r="A286" s="1386">
        <v>259</v>
      </c>
      <c r="B286" s="338"/>
      <c r="C286" s="1242" t="str">
        <f t="shared" ref="C286:C327" ca="1" si="13">IF(ISERROR(INDEX(INDIRECT(V286),MATCH(G286,INDIRECT(T286),0),))=TRUE,"",INDEX(INDIRECT(V286),MATCH(G286,INDIRECT(T286),0),))</f>
        <v/>
      </c>
      <c r="D286" s="349"/>
      <c r="E286" s="1243" t="str">
        <f t="shared" ref="E286:E327" ca="1" si="14">IF(OR(F286="",ISERROR(INDEX(INDIRECT(Z$31),MATCH(F286,INDIRECT(Z$30),0),))=TRUE),"",INDEX(INDIRECT(Z$31),MATCH(F286,INDIRECT(Z$30),0),))</f>
        <v/>
      </c>
      <c r="F286" s="340"/>
      <c r="G286" s="341"/>
      <c r="H286" s="350"/>
      <c r="I286" s="342"/>
      <c r="J286" s="343"/>
      <c r="K286" s="926"/>
      <c r="L286" s="348"/>
      <c r="M286" s="338"/>
      <c r="N286" s="338"/>
      <c r="O286" s="338"/>
      <c r="P286" s="339"/>
      <c r="Q286" s="347"/>
      <c r="R286" s="2499" t="str">
        <f t="shared" ref="R286:R327" ca="1" si="15">IFERROR(INDEX(INDIRECT(U286),MATCH(C286,INDIRECT(V286),0),),"")</f>
        <v/>
      </c>
      <c r="T286" s="2400" t="str">
        <f>IF(F286="","","Altele!AI"&amp;VLOOKUP(E286,Altele!X$5:AB$46,4,FALSE)&amp;":AI"&amp;VLOOKUP(E286,Altele!X$5:AB$46,5,FALSE))</f>
        <v/>
      </c>
      <c r="U286" s="2400" t="str">
        <f>IF(F286="","","Altele!AF"&amp;VLOOKUP(E286,Altele!X$5:AB$46,4,FALSE)&amp;":AF"&amp;VLOOKUP(E286,Altele!X$5:AB$46,5,FALSE))</f>
        <v/>
      </c>
      <c r="V286" s="2400" t="str">
        <f>IF(F286="","","Altele!AE"&amp;VLOOKUP(E286,Altele!X$5:AB$46,4,FALSE)&amp;":AE"&amp;VLOOKUP(E286,Altele!X$5:AB$46,5,FALSE))</f>
        <v/>
      </c>
    </row>
    <row r="287" spans="1:22" ht="19.5" customHeight="1" x14ac:dyDescent="0.25">
      <c r="A287" s="1386">
        <v>260</v>
      </c>
      <c r="B287" s="338"/>
      <c r="C287" s="1242" t="str">
        <f t="shared" ca="1" si="13"/>
        <v/>
      </c>
      <c r="D287" s="349"/>
      <c r="E287" s="1243" t="str">
        <f t="shared" ca="1" si="14"/>
        <v/>
      </c>
      <c r="F287" s="340"/>
      <c r="G287" s="341"/>
      <c r="H287" s="350"/>
      <c r="I287" s="342"/>
      <c r="J287" s="343"/>
      <c r="K287" s="926"/>
      <c r="L287" s="348"/>
      <c r="M287" s="338"/>
      <c r="N287" s="338"/>
      <c r="O287" s="338"/>
      <c r="P287" s="339"/>
      <c r="Q287" s="347"/>
      <c r="R287" s="2499" t="str">
        <f t="shared" ca="1" si="15"/>
        <v/>
      </c>
      <c r="T287" s="2400" t="str">
        <f>IF(F287="","","Altele!AI"&amp;VLOOKUP(E287,Altele!X$5:AB$46,4,FALSE)&amp;":AI"&amp;VLOOKUP(E287,Altele!X$5:AB$46,5,FALSE))</f>
        <v/>
      </c>
      <c r="U287" s="2400" t="str">
        <f>IF(F287="","","Altele!AF"&amp;VLOOKUP(E287,Altele!X$5:AB$46,4,FALSE)&amp;":AF"&amp;VLOOKUP(E287,Altele!X$5:AB$46,5,FALSE))</f>
        <v/>
      </c>
      <c r="V287" s="2400" t="str">
        <f>IF(F287="","","Altele!AE"&amp;VLOOKUP(E287,Altele!X$5:AB$46,4,FALSE)&amp;":AE"&amp;VLOOKUP(E287,Altele!X$5:AB$46,5,FALSE))</f>
        <v/>
      </c>
    </row>
    <row r="288" spans="1:22" ht="19.5" customHeight="1" x14ac:dyDescent="0.25">
      <c r="A288" s="1386">
        <v>261</v>
      </c>
      <c r="B288" s="338"/>
      <c r="C288" s="1242" t="str">
        <f t="shared" ca="1" si="13"/>
        <v/>
      </c>
      <c r="D288" s="349"/>
      <c r="E288" s="1243" t="str">
        <f t="shared" ca="1" si="14"/>
        <v/>
      </c>
      <c r="F288" s="340"/>
      <c r="G288" s="341"/>
      <c r="H288" s="350"/>
      <c r="I288" s="342"/>
      <c r="J288" s="343"/>
      <c r="K288" s="926"/>
      <c r="L288" s="348"/>
      <c r="M288" s="338"/>
      <c r="N288" s="338"/>
      <c r="O288" s="338"/>
      <c r="P288" s="339"/>
      <c r="Q288" s="347"/>
      <c r="R288" s="2499" t="str">
        <f t="shared" ca="1" si="15"/>
        <v/>
      </c>
      <c r="T288" s="2400" t="str">
        <f>IF(F288="","","Altele!AI"&amp;VLOOKUP(E288,Altele!X$5:AB$46,4,FALSE)&amp;":AI"&amp;VLOOKUP(E288,Altele!X$5:AB$46,5,FALSE))</f>
        <v/>
      </c>
      <c r="U288" s="2400" t="str">
        <f>IF(F288="","","Altele!AF"&amp;VLOOKUP(E288,Altele!X$5:AB$46,4,FALSE)&amp;":AF"&amp;VLOOKUP(E288,Altele!X$5:AB$46,5,FALSE))</f>
        <v/>
      </c>
      <c r="V288" s="2400" t="str">
        <f>IF(F288="","","Altele!AE"&amp;VLOOKUP(E288,Altele!X$5:AB$46,4,FALSE)&amp;":AE"&amp;VLOOKUP(E288,Altele!X$5:AB$46,5,FALSE))</f>
        <v/>
      </c>
    </row>
    <row r="289" spans="1:22" ht="19.5" customHeight="1" x14ac:dyDescent="0.25">
      <c r="A289" s="1386">
        <v>262</v>
      </c>
      <c r="B289" s="338"/>
      <c r="C289" s="1242" t="str">
        <f t="shared" ca="1" si="13"/>
        <v/>
      </c>
      <c r="D289" s="349"/>
      <c r="E289" s="1243" t="str">
        <f t="shared" ca="1" si="14"/>
        <v/>
      </c>
      <c r="F289" s="340"/>
      <c r="G289" s="341"/>
      <c r="H289" s="350"/>
      <c r="I289" s="342"/>
      <c r="J289" s="343"/>
      <c r="K289" s="926"/>
      <c r="L289" s="348"/>
      <c r="M289" s="338"/>
      <c r="N289" s="338"/>
      <c r="O289" s="338"/>
      <c r="P289" s="339"/>
      <c r="Q289" s="347"/>
      <c r="R289" s="2499" t="str">
        <f t="shared" ca="1" si="15"/>
        <v/>
      </c>
      <c r="T289" s="2400" t="str">
        <f>IF(F289="","","Altele!AI"&amp;VLOOKUP(E289,Altele!X$5:AB$46,4,FALSE)&amp;":AI"&amp;VLOOKUP(E289,Altele!X$5:AB$46,5,FALSE))</f>
        <v/>
      </c>
      <c r="U289" s="2400" t="str">
        <f>IF(F289="","","Altele!AF"&amp;VLOOKUP(E289,Altele!X$5:AB$46,4,FALSE)&amp;":AF"&amp;VLOOKUP(E289,Altele!X$5:AB$46,5,FALSE))</f>
        <v/>
      </c>
      <c r="V289" s="2400" t="str">
        <f>IF(F289="","","Altele!AE"&amp;VLOOKUP(E289,Altele!X$5:AB$46,4,FALSE)&amp;":AE"&amp;VLOOKUP(E289,Altele!X$5:AB$46,5,FALSE))</f>
        <v/>
      </c>
    </row>
    <row r="290" spans="1:22" ht="19.5" customHeight="1" x14ac:dyDescent="0.25">
      <c r="A290" s="1386">
        <v>263</v>
      </c>
      <c r="B290" s="338"/>
      <c r="C290" s="1242" t="str">
        <f t="shared" ca="1" si="13"/>
        <v/>
      </c>
      <c r="D290" s="349"/>
      <c r="E290" s="1243" t="str">
        <f t="shared" ca="1" si="14"/>
        <v/>
      </c>
      <c r="F290" s="340"/>
      <c r="G290" s="341"/>
      <c r="H290" s="350"/>
      <c r="I290" s="342"/>
      <c r="J290" s="343"/>
      <c r="K290" s="926"/>
      <c r="L290" s="348"/>
      <c r="M290" s="338"/>
      <c r="N290" s="338"/>
      <c r="O290" s="338"/>
      <c r="P290" s="339"/>
      <c r="Q290" s="347"/>
      <c r="R290" s="2499" t="str">
        <f t="shared" ca="1" si="15"/>
        <v/>
      </c>
      <c r="T290" s="2400" t="str">
        <f>IF(F290="","","Altele!AI"&amp;VLOOKUP(E290,Altele!X$5:AB$46,4,FALSE)&amp;":AI"&amp;VLOOKUP(E290,Altele!X$5:AB$46,5,FALSE))</f>
        <v/>
      </c>
      <c r="U290" s="2400" t="str">
        <f>IF(F290="","","Altele!AF"&amp;VLOOKUP(E290,Altele!X$5:AB$46,4,FALSE)&amp;":AF"&amp;VLOOKUP(E290,Altele!X$5:AB$46,5,FALSE))</f>
        <v/>
      </c>
      <c r="V290" s="2400" t="str">
        <f>IF(F290="","","Altele!AE"&amp;VLOOKUP(E290,Altele!X$5:AB$46,4,FALSE)&amp;":AE"&amp;VLOOKUP(E290,Altele!X$5:AB$46,5,FALSE))</f>
        <v/>
      </c>
    </row>
    <row r="291" spans="1:22" ht="19.5" customHeight="1" x14ac:dyDescent="0.25">
      <c r="A291" s="1386">
        <v>264</v>
      </c>
      <c r="B291" s="338"/>
      <c r="C291" s="1242" t="str">
        <f t="shared" ca="1" si="13"/>
        <v/>
      </c>
      <c r="D291" s="349"/>
      <c r="E291" s="1243" t="str">
        <f t="shared" ca="1" si="14"/>
        <v/>
      </c>
      <c r="F291" s="340"/>
      <c r="G291" s="341"/>
      <c r="H291" s="350"/>
      <c r="I291" s="342"/>
      <c r="J291" s="343"/>
      <c r="K291" s="926"/>
      <c r="L291" s="348"/>
      <c r="M291" s="338"/>
      <c r="N291" s="338"/>
      <c r="O291" s="338"/>
      <c r="P291" s="339"/>
      <c r="Q291" s="347"/>
      <c r="R291" s="2499" t="str">
        <f t="shared" ca="1" si="15"/>
        <v/>
      </c>
      <c r="T291" s="2400" t="str">
        <f>IF(F291="","","Altele!AI"&amp;VLOOKUP(E291,Altele!X$5:AB$46,4,FALSE)&amp;":AI"&amp;VLOOKUP(E291,Altele!X$5:AB$46,5,FALSE))</f>
        <v/>
      </c>
      <c r="U291" s="2400" t="str">
        <f>IF(F291="","","Altele!AF"&amp;VLOOKUP(E291,Altele!X$5:AB$46,4,FALSE)&amp;":AF"&amp;VLOOKUP(E291,Altele!X$5:AB$46,5,FALSE))</f>
        <v/>
      </c>
      <c r="V291" s="2400" t="str">
        <f>IF(F291="","","Altele!AE"&amp;VLOOKUP(E291,Altele!X$5:AB$46,4,FALSE)&amp;":AE"&amp;VLOOKUP(E291,Altele!X$5:AB$46,5,FALSE))</f>
        <v/>
      </c>
    </row>
    <row r="292" spans="1:22" ht="19.5" customHeight="1" x14ac:dyDescent="0.25">
      <c r="A292" s="1386">
        <v>265</v>
      </c>
      <c r="B292" s="338"/>
      <c r="C292" s="1242" t="str">
        <f t="shared" ca="1" si="13"/>
        <v/>
      </c>
      <c r="D292" s="349"/>
      <c r="E292" s="1243" t="str">
        <f t="shared" ca="1" si="14"/>
        <v/>
      </c>
      <c r="F292" s="340"/>
      <c r="G292" s="341"/>
      <c r="H292" s="350"/>
      <c r="I292" s="342"/>
      <c r="J292" s="343"/>
      <c r="K292" s="926"/>
      <c r="L292" s="348"/>
      <c r="M292" s="338"/>
      <c r="N292" s="338"/>
      <c r="O292" s="338"/>
      <c r="P292" s="339"/>
      <c r="Q292" s="347"/>
      <c r="R292" s="2499" t="str">
        <f t="shared" ca="1" si="15"/>
        <v/>
      </c>
      <c r="T292" s="2400" t="str">
        <f>IF(F292="","","Altele!AI"&amp;VLOOKUP(E292,Altele!X$5:AB$46,4,FALSE)&amp;":AI"&amp;VLOOKUP(E292,Altele!X$5:AB$46,5,FALSE))</f>
        <v/>
      </c>
      <c r="U292" s="2400" t="str">
        <f>IF(F292="","","Altele!AF"&amp;VLOOKUP(E292,Altele!X$5:AB$46,4,FALSE)&amp;":AF"&amp;VLOOKUP(E292,Altele!X$5:AB$46,5,FALSE))</f>
        <v/>
      </c>
      <c r="V292" s="2400" t="str">
        <f>IF(F292="","","Altele!AE"&amp;VLOOKUP(E292,Altele!X$5:AB$46,4,FALSE)&amp;":AE"&amp;VLOOKUP(E292,Altele!X$5:AB$46,5,FALSE))</f>
        <v/>
      </c>
    </row>
    <row r="293" spans="1:22" ht="19.5" customHeight="1" x14ac:dyDescent="0.25">
      <c r="A293" s="1386">
        <v>266</v>
      </c>
      <c r="B293" s="338"/>
      <c r="C293" s="1242" t="str">
        <f t="shared" ca="1" si="13"/>
        <v/>
      </c>
      <c r="D293" s="349"/>
      <c r="E293" s="1243" t="str">
        <f t="shared" ca="1" si="14"/>
        <v/>
      </c>
      <c r="F293" s="340"/>
      <c r="G293" s="341"/>
      <c r="H293" s="350"/>
      <c r="I293" s="342"/>
      <c r="J293" s="343"/>
      <c r="K293" s="926"/>
      <c r="L293" s="348"/>
      <c r="M293" s="338"/>
      <c r="N293" s="338"/>
      <c r="O293" s="338"/>
      <c r="P293" s="339"/>
      <c r="Q293" s="347"/>
      <c r="R293" s="2499" t="str">
        <f t="shared" ca="1" si="15"/>
        <v/>
      </c>
      <c r="T293" s="2400" t="str">
        <f>IF(F293="","","Altele!AI"&amp;VLOOKUP(E293,Altele!X$5:AB$46,4,FALSE)&amp;":AI"&amp;VLOOKUP(E293,Altele!X$5:AB$46,5,FALSE))</f>
        <v/>
      </c>
      <c r="U293" s="2400" t="str">
        <f>IF(F293="","","Altele!AF"&amp;VLOOKUP(E293,Altele!X$5:AB$46,4,FALSE)&amp;":AF"&amp;VLOOKUP(E293,Altele!X$5:AB$46,5,FALSE))</f>
        <v/>
      </c>
      <c r="V293" s="2400" t="str">
        <f>IF(F293="","","Altele!AE"&amp;VLOOKUP(E293,Altele!X$5:AB$46,4,FALSE)&amp;":AE"&amp;VLOOKUP(E293,Altele!X$5:AB$46,5,FALSE))</f>
        <v/>
      </c>
    </row>
    <row r="294" spans="1:22" ht="19.5" customHeight="1" x14ac:dyDescent="0.25">
      <c r="A294" s="1386">
        <v>267</v>
      </c>
      <c r="B294" s="338"/>
      <c r="C294" s="1242" t="str">
        <f t="shared" ca="1" si="13"/>
        <v/>
      </c>
      <c r="D294" s="349"/>
      <c r="E294" s="1243" t="str">
        <f t="shared" ca="1" si="14"/>
        <v/>
      </c>
      <c r="F294" s="340"/>
      <c r="G294" s="341"/>
      <c r="H294" s="350"/>
      <c r="I294" s="342"/>
      <c r="J294" s="343"/>
      <c r="K294" s="926"/>
      <c r="L294" s="348"/>
      <c r="M294" s="338"/>
      <c r="N294" s="338"/>
      <c r="O294" s="338"/>
      <c r="P294" s="339"/>
      <c r="Q294" s="347"/>
      <c r="R294" s="2499" t="str">
        <f t="shared" ca="1" si="15"/>
        <v/>
      </c>
      <c r="T294" s="2400" t="str">
        <f>IF(F294="","","Altele!AI"&amp;VLOOKUP(E294,Altele!X$5:AB$46,4,FALSE)&amp;":AI"&amp;VLOOKUP(E294,Altele!X$5:AB$46,5,FALSE))</f>
        <v/>
      </c>
      <c r="U294" s="2400" t="str">
        <f>IF(F294="","","Altele!AF"&amp;VLOOKUP(E294,Altele!X$5:AB$46,4,FALSE)&amp;":AF"&amp;VLOOKUP(E294,Altele!X$5:AB$46,5,FALSE))</f>
        <v/>
      </c>
      <c r="V294" s="2400" t="str">
        <f>IF(F294="","","Altele!AE"&amp;VLOOKUP(E294,Altele!X$5:AB$46,4,FALSE)&amp;":AE"&amp;VLOOKUP(E294,Altele!X$5:AB$46,5,FALSE))</f>
        <v/>
      </c>
    </row>
    <row r="295" spans="1:22" ht="19.5" customHeight="1" x14ac:dyDescent="0.25">
      <c r="A295" s="1386">
        <v>268</v>
      </c>
      <c r="B295" s="338"/>
      <c r="C295" s="1242" t="str">
        <f t="shared" ca="1" si="13"/>
        <v/>
      </c>
      <c r="D295" s="349"/>
      <c r="E295" s="1243" t="str">
        <f t="shared" ca="1" si="14"/>
        <v/>
      </c>
      <c r="F295" s="340"/>
      <c r="G295" s="341"/>
      <c r="H295" s="350"/>
      <c r="I295" s="342"/>
      <c r="J295" s="343"/>
      <c r="K295" s="926"/>
      <c r="L295" s="348"/>
      <c r="M295" s="338"/>
      <c r="N295" s="338"/>
      <c r="O295" s="338"/>
      <c r="P295" s="339"/>
      <c r="Q295" s="347"/>
      <c r="R295" s="2499" t="str">
        <f t="shared" ca="1" si="15"/>
        <v/>
      </c>
      <c r="T295" s="2400" t="str">
        <f>IF(F295="","","Altele!AI"&amp;VLOOKUP(E295,Altele!X$5:AB$46,4,FALSE)&amp;":AI"&amp;VLOOKUP(E295,Altele!X$5:AB$46,5,FALSE))</f>
        <v/>
      </c>
      <c r="U295" s="2400" t="str">
        <f>IF(F295="","","Altele!AF"&amp;VLOOKUP(E295,Altele!X$5:AB$46,4,FALSE)&amp;":AF"&amp;VLOOKUP(E295,Altele!X$5:AB$46,5,FALSE))</f>
        <v/>
      </c>
      <c r="V295" s="2400" t="str">
        <f>IF(F295="","","Altele!AE"&amp;VLOOKUP(E295,Altele!X$5:AB$46,4,FALSE)&amp;":AE"&amp;VLOOKUP(E295,Altele!X$5:AB$46,5,FALSE))</f>
        <v/>
      </c>
    </row>
    <row r="296" spans="1:22" ht="19.5" customHeight="1" x14ac:dyDescent="0.25">
      <c r="A296" s="1386">
        <v>269</v>
      </c>
      <c r="B296" s="338"/>
      <c r="C296" s="1242" t="str">
        <f t="shared" ca="1" si="13"/>
        <v/>
      </c>
      <c r="D296" s="349"/>
      <c r="E296" s="1243" t="str">
        <f t="shared" ca="1" si="14"/>
        <v/>
      </c>
      <c r="F296" s="340"/>
      <c r="G296" s="341"/>
      <c r="H296" s="350"/>
      <c r="I296" s="342"/>
      <c r="J296" s="343"/>
      <c r="K296" s="926"/>
      <c r="L296" s="348"/>
      <c r="M296" s="338"/>
      <c r="N296" s="338"/>
      <c r="O296" s="338"/>
      <c r="P296" s="339"/>
      <c r="Q296" s="347"/>
      <c r="R296" s="2499" t="str">
        <f t="shared" ca="1" si="15"/>
        <v/>
      </c>
      <c r="T296" s="2400" t="str">
        <f>IF(F296="","","Altele!AI"&amp;VLOOKUP(E296,Altele!X$5:AB$46,4,FALSE)&amp;":AI"&amp;VLOOKUP(E296,Altele!X$5:AB$46,5,FALSE))</f>
        <v/>
      </c>
      <c r="U296" s="2400" t="str">
        <f>IF(F296="","","Altele!AF"&amp;VLOOKUP(E296,Altele!X$5:AB$46,4,FALSE)&amp;":AF"&amp;VLOOKUP(E296,Altele!X$5:AB$46,5,FALSE))</f>
        <v/>
      </c>
      <c r="V296" s="2400" t="str">
        <f>IF(F296="","","Altele!AE"&amp;VLOOKUP(E296,Altele!X$5:AB$46,4,FALSE)&amp;":AE"&amp;VLOOKUP(E296,Altele!X$5:AB$46,5,FALSE))</f>
        <v/>
      </c>
    </row>
    <row r="297" spans="1:22" ht="19.5" customHeight="1" x14ac:dyDescent="0.25">
      <c r="A297" s="1386">
        <v>270</v>
      </c>
      <c r="B297" s="338"/>
      <c r="C297" s="1242" t="str">
        <f t="shared" ca="1" si="13"/>
        <v/>
      </c>
      <c r="D297" s="349"/>
      <c r="E297" s="1243" t="str">
        <f t="shared" ca="1" si="14"/>
        <v/>
      </c>
      <c r="F297" s="340"/>
      <c r="G297" s="341"/>
      <c r="H297" s="350"/>
      <c r="I297" s="342"/>
      <c r="J297" s="343"/>
      <c r="K297" s="926"/>
      <c r="L297" s="348"/>
      <c r="M297" s="338"/>
      <c r="N297" s="338"/>
      <c r="O297" s="338"/>
      <c r="P297" s="339"/>
      <c r="Q297" s="347"/>
      <c r="R297" s="2499" t="str">
        <f t="shared" ca="1" si="15"/>
        <v/>
      </c>
      <c r="T297" s="2400" t="str">
        <f>IF(F297="","","Altele!AI"&amp;VLOOKUP(E297,Altele!X$5:AB$46,4,FALSE)&amp;":AI"&amp;VLOOKUP(E297,Altele!X$5:AB$46,5,FALSE))</f>
        <v/>
      </c>
      <c r="U297" s="2400" t="str">
        <f>IF(F297="","","Altele!AF"&amp;VLOOKUP(E297,Altele!X$5:AB$46,4,FALSE)&amp;":AF"&amp;VLOOKUP(E297,Altele!X$5:AB$46,5,FALSE))</f>
        <v/>
      </c>
      <c r="V297" s="2400" t="str">
        <f>IF(F297="","","Altele!AE"&amp;VLOOKUP(E297,Altele!X$5:AB$46,4,FALSE)&amp;":AE"&amp;VLOOKUP(E297,Altele!X$5:AB$46,5,FALSE))</f>
        <v/>
      </c>
    </row>
    <row r="298" spans="1:22" ht="19.5" customHeight="1" x14ac:dyDescent="0.25">
      <c r="A298" s="1386">
        <v>271</v>
      </c>
      <c r="B298" s="338"/>
      <c r="C298" s="1242" t="str">
        <f t="shared" ca="1" si="13"/>
        <v/>
      </c>
      <c r="D298" s="349"/>
      <c r="E298" s="1243" t="str">
        <f t="shared" ca="1" si="14"/>
        <v/>
      </c>
      <c r="F298" s="340"/>
      <c r="G298" s="341"/>
      <c r="H298" s="350"/>
      <c r="I298" s="342"/>
      <c r="J298" s="343"/>
      <c r="K298" s="926"/>
      <c r="L298" s="348"/>
      <c r="M298" s="338"/>
      <c r="N298" s="338"/>
      <c r="O298" s="338"/>
      <c r="P298" s="339"/>
      <c r="Q298" s="347"/>
      <c r="R298" s="2499" t="str">
        <f t="shared" ca="1" si="15"/>
        <v/>
      </c>
      <c r="T298" s="2400" t="str">
        <f>IF(F298="","","Altele!AI"&amp;VLOOKUP(E298,Altele!X$5:AB$46,4,FALSE)&amp;":AI"&amp;VLOOKUP(E298,Altele!X$5:AB$46,5,FALSE))</f>
        <v/>
      </c>
      <c r="U298" s="2400" t="str">
        <f>IF(F298="","","Altele!AF"&amp;VLOOKUP(E298,Altele!X$5:AB$46,4,FALSE)&amp;":AF"&amp;VLOOKUP(E298,Altele!X$5:AB$46,5,FALSE))</f>
        <v/>
      </c>
      <c r="V298" s="2400" t="str">
        <f>IF(F298="","","Altele!AE"&amp;VLOOKUP(E298,Altele!X$5:AB$46,4,FALSE)&amp;":AE"&amp;VLOOKUP(E298,Altele!X$5:AB$46,5,FALSE))</f>
        <v/>
      </c>
    </row>
    <row r="299" spans="1:22" ht="19.5" customHeight="1" x14ac:dyDescent="0.25">
      <c r="A299" s="1386">
        <v>272</v>
      </c>
      <c r="B299" s="338"/>
      <c r="C299" s="1242" t="str">
        <f t="shared" ca="1" si="13"/>
        <v/>
      </c>
      <c r="D299" s="349"/>
      <c r="E299" s="1243" t="str">
        <f t="shared" ca="1" si="14"/>
        <v/>
      </c>
      <c r="F299" s="340"/>
      <c r="G299" s="341"/>
      <c r="H299" s="350"/>
      <c r="I299" s="342"/>
      <c r="J299" s="343"/>
      <c r="K299" s="926"/>
      <c r="L299" s="348"/>
      <c r="M299" s="338"/>
      <c r="N299" s="338"/>
      <c r="O299" s="338"/>
      <c r="P299" s="339"/>
      <c r="Q299" s="347"/>
      <c r="R299" s="2499" t="str">
        <f t="shared" ca="1" si="15"/>
        <v/>
      </c>
      <c r="T299" s="2400" t="str">
        <f>IF(F299="","","Altele!AI"&amp;VLOOKUP(E299,Altele!X$5:AB$46,4,FALSE)&amp;":AI"&amp;VLOOKUP(E299,Altele!X$5:AB$46,5,FALSE))</f>
        <v/>
      </c>
      <c r="U299" s="2400" t="str">
        <f>IF(F299="","","Altele!AF"&amp;VLOOKUP(E299,Altele!X$5:AB$46,4,FALSE)&amp;":AF"&amp;VLOOKUP(E299,Altele!X$5:AB$46,5,FALSE))</f>
        <v/>
      </c>
      <c r="V299" s="2400" t="str">
        <f>IF(F299="","","Altele!AE"&amp;VLOOKUP(E299,Altele!X$5:AB$46,4,FALSE)&amp;":AE"&amp;VLOOKUP(E299,Altele!X$5:AB$46,5,FALSE))</f>
        <v/>
      </c>
    </row>
    <row r="300" spans="1:22" ht="19.5" customHeight="1" x14ac:dyDescent="0.25">
      <c r="A300" s="1386">
        <v>273</v>
      </c>
      <c r="B300" s="338"/>
      <c r="C300" s="1242" t="str">
        <f t="shared" ca="1" si="13"/>
        <v/>
      </c>
      <c r="D300" s="349"/>
      <c r="E300" s="1243" t="str">
        <f t="shared" ca="1" si="14"/>
        <v/>
      </c>
      <c r="F300" s="340"/>
      <c r="G300" s="341"/>
      <c r="H300" s="350"/>
      <c r="I300" s="342"/>
      <c r="J300" s="343"/>
      <c r="K300" s="926"/>
      <c r="L300" s="348"/>
      <c r="M300" s="338"/>
      <c r="N300" s="338"/>
      <c r="O300" s="338"/>
      <c r="P300" s="339"/>
      <c r="Q300" s="347"/>
      <c r="R300" s="2499" t="str">
        <f t="shared" ca="1" si="15"/>
        <v/>
      </c>
      <c r="T300" s="2400" t="str">
        <f>IF(F300="","","Altele!AI"&amp;VLOOKUP(E300,Altele!X$5:AB$46,4,FALSE)&amp;":AI"&amp;VLOOKUP(E300,Altele!X$5:AB$46,5,FALSE))</f>
        <v/>
      </c>
      <c r="U300" s="2400" t="str">
        <f>IF(F300="","","Altele!AF"&amp;VLOOKUP(E300,Altele!X$5:AB$46,4,FALSE)&amp;":AF"&amp;VLOOKUP(E300,Altele!X$5:AB$46,5,FALSE))</f>
        <v/>
      </c>
      <c r="V300" s="2400" t="str">
        <f>IF(F300="","","Altele!AE"&amp;VLOOKUP(E300,Altele!X$5:AB$46,4,FALSE)&amp;":AE"&amp;VLOOKUP(E300,Altele!X$5:AB$46,5,FALSE))</f>
        <v/>
      </c>
    </row>
    <row r="301" spans="1:22" ht="19.5" customHeight="1" x14ac:dyDescent="0.25">
      <c r="A301" s="1386">
        <v>274</v>
      </c>
      <c r="B301" s="338"/>
      <c r="C301" s="1242" t="str">
        <f t="shared" ca="1" si="13"/>
        <v/>
      </c>
      <c r="D301" s="349"/>
      <c r="E301" s="1243" t="str">
        <f t="shared" ca="1" si="14"/>
        <v/>
      </c>
      <c r="F301" s="340"/>
      <c r="G301" s="341"/>
      <c r="H301" s="350"/>
      <c r="I301" s="342"/>
      <c r="J301" s="343"/>
      <c r="K301" s="926"/>
      <c r="L301" s="348"/>
      <c r="M301" s="338"/>
      <c r="N301" s="338"/>
      <c r="O301" s="338"/>
      <c r="P301" s="339"/>
      <c r="Q301" s="347"/>
      <c r="R301" s="2499" t="str">
        <f t="shared" ca="1" si="15"/>
        <v/>
      </c>
      <c r="T301" s="2400" t="str">
        <f>IF(F301="","","Altele!AI"&amp;VLOOKUP(E301,Altele!X$5:AB$46,4,FALSE)&amp;":AI"&amp;VLOOKUP(E301,Altele!X$5:AB$46,5,FALSE))</f>
        <v/>
      </c>
      <c r="U301" s="2400" t="str">
        <f>IF(F301="","","Altele!AF"&amp;VLOOKUP(E301,Altele!X$5:AB$46,4,FALSE)&amp;":AF"&amp;VLOOKUP(E301,Altele!X$5:AB$46,5,FALSE))</f>
        <v/>
      </c>
      <c r="V301" s="2400" t="str">
        <f>IF(F301="","","Altele!AE"&amp;VLOOKUP(E301,Altele!X$5:AB$46,4,FALSE)&amp;":AE"&amp;VLOOKUP(E301,Altele!X$5:AB$46,5,FALSE))</f>
        <v/>
      </c>
    </row>
    <row r="302" spans="1:22" ht="19.5" customHeight="1" x14ac:dyDescent="0.25">
      <c r="A302" s="1386">
        <v>275</v>
      </c>
      <c r="B302" s="338"/>
      <c r="C302" s="1242" t="str">
        <f t="shared" ca="1" si="13"/>
        <v/>
      </c>
      <c r="D302" s="349"/>
      <c r="E302" s="1243" t="str">
        <f t="shared" ca="1" si="14"/>
        <v/>
      </c>
      <c r="F302" s="340"/>
      <c r="G302" s="341"/>
      <c r="H302" s="350"/>
      <c r="I302" s="342"/>
      <c r="J302" s="343"/>
      <c r="K302" s="926"/>
      <c r="L302" s="348"/>
      <c r="M302" s="338"/>
      <c r="N302" s="338"/>
      <c r="O302" s="338"/>
      <c r="P302" s="339"/>
      <c r="Q302" s="347"/>
      <c r="R302" s="2499" t="str">
        <f t="shared" ca="1" si="15"/>
        <v/>
      </c>
      <c r="T302" s="2400" t="str">
        <f>IF(F302="","","Altele!AI"&amp;VLOOKUP(E302,Altele!X$5:AB$46,4,FALSE)&amp;":AI"&amp;VLOOKUP(E302,Altele!X$5:AB$46,5,FALSE))</f>
        <v/>
      </c>
      <c r="U302" s="2400" t="str">
        <f>IF(F302="","","Altele!AF"&amp;VLOOKUP(E302,Altele!X$5:AB$46,4,FALSE)&amp;":AF"&amp;VLOOKUP(E302,Altele!X$5:AB$46,5,FALSE))</f>
        <v/>
      </c>
      <c r="V302" s="2400" t="str">
        <f>IF(F302="","","Altele!AE"&amp;VLOOKUP(E302,Altele!X$5:AB$46,4,FALSE)&amp;":AE"&amp;VLOOKUP(E302,Altele!X$5:AB$46,5,FALSE))</f>
        <v/>
      </c>
    </row>
    <row r="303" spans="1:22" ht="19.5" customHeight="1" x14ac:dyDescent="0.25">
      <c r="A303" s="1386">
        <v>276</v>
      </c>
      <c r="B303" s="338"/>
      <c r="C303" s="1242" t="str">
        <f t="shared" ca="1" si="13"/>
        <v/>
      </c>
      <c r="D303" s="349"/>
      <c r="E303" s="1243" t="str">
        <f t="shared" ca="1" si="14"/>
        <v/>
      </c>
      <c r="F303" s="340"/>
      <c r="G303" s="341"/>
      <c r="H303" s="350"/>
      <c r="I303" s="342"/>
      <c r="J303" s="343"/>
      <c r="K303" s="926"/>
      <c r="L303" s="348"/>
      <c r="M303" s="338"/>
      <c r="N303" s="338"/>
      <c r="O303" s="338"/>
      <c r="P303" s="339"/>
      <c r="Q303" s="347"/>
      <c r="R303" s="2499" t="str">
        <f t="shared" ca="1" si="15"/>
        <v/>
      </c>
      <c r="T303" s="2400" t="str">
        <f>IF(F303="","","Altele!AI"&amp;VLOOKUP(E303,Altele!X$5:AB$46,4,FALSE)&amp;":AI"&amp;VLOOKUP(E303,Altele!X$5:AB$46,5,FALSE))</f>
        <v/>
      </c>
      <c r="U303" s="2400" t="str">
        <f>IF(F303="","","Altele!AF"&amp;VLOOKUP(E303,Altele!X$5:AB$46,4,FALSE)&amp;":AF"&amp;VLOOKUP(E303,Altele!X$5:AB$46,5,FALSE))</f>
        <v/>
      </c>
      <c r="V303" s="2400" t="str">
        <f>IF(F303="","","Altele!AE"&amp;VLOOKUP(E303,Altele!X$5:AB$46,4,FALSE)&amp;":AE"&amp;VLOOKUP(E303,Altele!X$5:AB$46,5,FALSE))</f>
        <v/>
      </c>
    </row>
    <row r="304" spans="1:22" ht="19.5" customHeight="1" x14ac:dyDescent="0.25">
      <c r="A304" s="1386">
        <v>277</v>
      </c>
      <c r="B304" s="338"/>
      <c r="C304" s="1242" t="str">
        <f t="shared" ca="1" si="13"/>
        <v/>
      </c>
      <c r="D304" s="349"/>
      <c r="E304" s="1243" t="str">
        <f t="shared" ca="1" si="14"/>
        <v/>
      </c>
      <c r="F304" s="340"/>
      <c r="G304" s="341"/>
      <c r="H304" s="350"/>
      <c r="I304" s="342"/>
      <c r="J304" s="343"/>
      <c r="K304" s="926"/>
      <c r="L304" s="348"/>
      <c r="M304" s="338"/>
      <c r="N304" s="338"/>
      <c r="O304" s="338"/>
      <c r="P304" s="339"/>
      <c r="Q304" s="347"/>
      <c r="R304" s="2499" t="str">
        <f t="shared" ca="1" si="15"/>
        <v/>
      </c>
      <c r="T304" s="2400" t="str">
        <f>IF(F304="","","Altele!AI"&amp;VLOOKUP(E304,Altele!X$5:AB$46,4,FALSE)&amp;":AI"&amp;VLOOKUP(E304,Altele!X$5:AB$46,5,FALSE))</f>
        <v/>
      </c>
      <c r="U304" s="2400" t="str">
        <f>IF(F304="","","Altele!AF"&amp;VLOOKUP(E304,Altele!X$5:AB$46,4,FALSE)&amp;":AF"&amp;VLOOKUP(E304,Altele!X$5:AB$46,5,FALSE))</f>
        <v/>
      </c>
      <c r="V304" s="2400" t="str">
        <f>IF(F304="","","Altele!AE"&amp;VLOOKUP(E304,Altele!X$5:AB$46,4,FALSE)&amp;":AE"&amp;VLOOKUP(E304,Altele!X$5:AB$46,5,FALSE))</f>
        <v/>
      </c>
    </row>
    <row r="305" spans="1:22" ht="19.5" customHeight="1" x14ac:dyDescent="0.25">
      <c r="A305" s="1386">
        <v>278</v>
      </c>
      <c r="B305" s="338"/>
      <c r="C305" s="1242" t="str">
        <f t="shared" ca="1" si="13"/>
        <v/>
      </c>
      <c r="D305" s="349"/>
      <c r="E305" s="1243" t="str">
        <f t="shared" ca="1" si="14"/>
        <v/>
      </c>
      <c r="F305" s="340"/>
      <c r="G305" s="341"/>
      <c r="H305" s="350"/>
      <c r="I305" s="342"/>
      <c r="J305" s="343"/>
      <c r="K305" s="926"/>
      <c r="L305" s="348"/>
      <c r="M305" s="338"/>
      <c r="N305" s="338"/>
      <c r="O305" s="338"/>
      <c r="P305" s="339"/>
      <c r="Q305" s="347"/>
      <c r="R305" s="2499" t="str">
        <f t="shared" ca="1" si="15"/>
        <v/>
      </c>
      <c r="T305" s="2400" t="str">
        <f>IF(F305="","","Altele!AI"&amp;VLOOKUP(E305,Altele!X$5:AB$46,4,FALSE)&amp;":AI"&amp;VLOOKUP(E305,Altele!X$5:AB$46,5,FALSE))</f>
        <v/>
      </c>
      <c r="U305" s="2400" t="str">
        <f>IF(F305="","","Altele!AF"&amp;VLOOKUP(E305,Altele!X$5:AB$46,4,FALSE)&amp;":AF"&amp;VLOOKUP(E305,Altele!X$5:AB$46,5,FALSE))</f>
        <v/>
      </c>
      <c r="V305" s="2400" t="str">
        <f>IF(F305="","","Altele!AE"&amp;VLOOKUP(E305,Altele!X$5:AB$46,4,FALSE)&amp;":AE"&amp;VLOOKUP(E305,Altele!X$5:AB$46,5,FALSE))</f>
        <v/>
      </c>
    </row>
    <row r="306" spans="1:22" ht="19.5" customHeight="1" x14ac:dyDescent="0.25">
      <c r="A306" s="1386">
        <v>279</v>
      </c>
      <c r="B306" s="338"/>
      <c r="C306" s="1242" t="str">
        <f t="shared" ca="1" si="13"/>
        <v/>
      </c>
      <c r="D306" s="349"/>
      <c r="E306" s="1243" t="str">
        <f t="shared" ca="1" si="14"/>
        <v/>
      </c>
      <c r="F306" s="340"/>
      <c r="G306" s="341"/>
      <c r="H306" s="350"/>
      <c r="I306" s="342"/>
      <c r="J306" s="343"/>
      <c r="K306" s="926"/>
      <c r="L306" s="348"/>
      <c r="M306" s="338"/>
      <c r="N306" s="338"/>
      <c r="O306" s="338"/>
      <c r="P306" s="339"/>
      <c r="Q306" s="347"/>
      <c r="R306" s="2499" t="str">
        <f t="shared" ca="1" si="15"/>
        <v/>
      </c>
      <c r="T306" s="2400" t="str">
        <f>IF(F306="","","Altele!AI"&amp;VLOOKUP(E306,Altele!X$5:AB$46,4,FALSE)&amp;":AI"&amp;VLOOKUP(E306,Altele!X$5:AB$46,5,FALSE))</f>
        <v/>
      </c>
      <c r="U306" s="2400" t="str">
        <f>IF(F306="","","Altele!AF"&amp;VLOOKUP(E306,Altele!X$5:AB$46,4,FALSE)&amp;":AF"&amp;VLOOKUP(E306,Altele!X$5:AB$46,5,FALSE))</f>
        <v/>
      </c>
      <c r="V306" s="2400" t="str">
        <f>IF(F306="","","Altele!AE"&amp;VLOOKUP(E306,Altele!X$5:AB$46,4,FALSE)&amp;":AE"&amp;VLOOKUP(E306,Altele!X$5:AB$46,5,FALSE))</f>
        <v/>
      </c>
    </row>
    <row r="307" spans="1:22" ht="19.5" customHeight="1" x14ac:dyDescent="0.25">
      <c r="A307" s="1386">
        <v>280</v>
      </c>
      <c r="B307" s="338"/>
      <c r="C307" s="1242" t="str">
        <f t="shared" ca="1" si="13"/>
        <v/>
      </c>
      <c r="D307" s="349"/>
      <c r="E307" s="1243" t="str">
        <f t="shared" ca="1" si="14"/>
        <v/>
      </c>
      <c r="F307" s="340"/>
      <c r="G307" s="341"/>
      <c r="H307" s="350"/>
      <c r="I307" s="342"/>
      <c r="J307" s="343"/>
      <c r="K307" s="926"/>
      <c r="L307" s="348"/>
      <c r="M307" s="338"/>
      <c r="N307" s="338"/>
      <c r="O307" s="338"/>
      <c r="P307" s="339"/>
      <c r="Q307" s="347"/>
      <c r="R307" s="2499" t="str">
        <f t="shared" ca="1" si="15"/>
        <v/>
      </c>
      <c r="T307" s="2400" t="str">
        <f>IF(F307="","","Altele!AI"&amp;VLOOKUP(E307,Altele!X$5:AB$46,4,FALSE)&amp;":AI"&amp;VLOOKUP(E307,Altele!X$5:AB$46,5,FALSE))</f>
        <v/>
      </c>
      <c r="U307" s="2400" t="str">
        <f>IF(F307="","","Altele!AF"&amp;VLOOKUP(E307,Altele!X$5:AB$46,4,FALSE)&amp;":AF"&amp;VLOOKUP(E307,Altele!X$5:AB$46,5,FALSE))</f>
        <v/>
      </c>
      <c r="V307" s="2400" t="str">
        <f>IF(F307="","","Altele!AE"&amp;VLOOKUP(E307,Altele!X$5:AB$46,4,FALSE)&amp;":AE"&amp;VLOOKUP(E307,Altele!X$5:AB$46,5,FALSE))</f>
        <v/>
      </c>
    </row>
    <row r="308" spans="1:22" ht="19.5" customHeight="1" x14ac:dyDescent="0.25">
      <c r="A308" s="1386">
        <v>281</v>
      </c>
      <c r="B308" s="338"/>
      <c r="C308" s="1242" t="str">
        <f t="shared" ca="1" si="13"/>
        <v/>
      </c>
      <c r="D308" s="349"/>
      <c r="E308" s="1243" t="str">
        <f t="shared" ca="1" si="14"/>
        <v/>
      </c>
      <c r="F308" s="340"/>
      <c r="G308" s="341"/>
      <c r="H308" s="350"/>
      <c r="I308" s="342"/>
      <c r="J308" s="343"/>
      <c r="K308" s="926"/>
      <c r="L308" s="348"/>
      <c r="M308" s="338"/>
      <c r="N308" s="338"/>
      <c r="O308" s="338"/>
      <c r="P308" s="339"/>
      <c r="Q308" s="347"/>
      <c r="R308" s="2499" t="str">
        <f t="shared" ca="1" si="15"/>
        <v/>
      </c>
      <c r="T308" s="2400" t="str">
        <f>IF(F308="","","Altele!AI"&amp;VLOOKUP(E308,Altele!X$5:AB$46,4,FALSE)&amp;":AI"&amp;VLOOKUP(E308,Altele!X$5:AB$46,5,FALSE))</f>
        <v/>
      </c>
      <c r="U308" s="2400" t="str">
        <f>IF(F308="","","Altele!AF"&amp;VLOOKUP(E308,Altele!X$5:AB$46,4,FALSE)&amp;":AF"&amp;VLOOKUP(E308,Altele!X$5:AB$46,5,FALSE))</f>
        <v/>
      </c>
      <c r="V308" s="2400" t="str">
        <f>IF(F308="","","Altele!AE"&amp;VLOOKUP(E308,Altele!X$5:AB$46,4,FALSE)&amp;":AE"&amp;VLOOKUP(E308,Altele!X$5:AB$46,5,FALSE))</f>
        <v/>
      </c>
    </row>
    <row r="309" spans="1:22" ht="19.5" customHeight="1" x14ac:dyDescent="0.25">
      <c r="A309" s="1386">
        <v>282</v>
      </c>
      <c r="B309" s="338"/>
      <c r="C309" s="1242" t="str">
        <f t="shared" ca="1" si="13"/>
        <v/>
      </c>
      <c r="D309" s="349"/>
      <c r="E309" s="1243" t="str">
        <f t="shared" ca="1" si="14"/>
        <v/>
      </c>
      <c r="F309" s="340"/>
      <c r="G309" s="341"/>
      <c r="H309" s="350"/>
      <c r="I309" s="342"/>
      <c r="J309" s="343"/>
      <c r="K309" s="926"/>
      <c r="L309" s="348"/>
      <c r="M309" s="338"/>
      <c r="N309" s="338"/>
      <c r="O309" s="338"/>
      <c r="P309" s="339"/>
      <c r="Q309" s="347"/>
      <c r="R309" s="2499" t="str">
        <f t="shared" ca="1" si="15"/>
        <v/>
      </c>
      <c r="T309" s="2400" t="str">
        <f>IF(F309="","","Altele!AI"&amp;VLOOKUP(E309,Altele!X$5:AB$46,4,FALSE)&amp;":AI"&amp;VLOOKUP(E309,Altele!X$5:AB$46,5,FALSE))</f>
        <v/>
      </c>
      <c r="U309" s="2400" t="str">
        <f>IF(F309="","","Altele!AF"&amp;VLOOKUP(E309,Altele!X$5:AB$46,4,FALSE)&amp;":AF"&amp;VLOOKUP(E309,Altele!X$5:AB$46,5,FALSE))</f>
        <v/>
      </c>
      <c r="V309" s="2400" t="str">
        <f>IF(F309="","","Altele!AE"&amp;VLOOKUP(E309,Altele!X$5:AB$46,4,FALSE)&amp;":AE"&amp;VLOOKUP(E309,Altele!X$5:AB$46,5,FALSE))</f>
        <v/>
      </c>
    </row>
    <row r="310" spans="1:22" ht="19.5" customHeight="1" x14ac:dyDescent="0.25">
      <c r="A310" s="1386">
        <v>283</v>
      </c>
      <c r="B310" s="338"/>
      <c r="C310" s="1242" t="str">
        <f t="shared" ca="1" si="13"/>
        <v/>
      </c>
      <c r="D310" s="349"/>
      <c r="E310" s="1243" t="str">
        <f t="shared" ca="1" si="14"/>
        <v/>
      </c>
      <c r="F310" s="340"/>
      <c r="G310" s="341"/>
      <c r="H310" s="350"/>
      <c r="I310" s="342"/>
      <c r="J310" s="343"/>
      <c r="K310" s="926"/>
      <c r="L310" s="348"/>
      <c r="M310" s="338"/>
      <c r="N310" s="338"/>
      <c r="O310" s="338"/>
      <c r="P310" s="339"/>
      <c r="Q310" s="347"/>
      <c r="R310" s="2499" t="str">
        <f t="shared" ca="1" si="15"/>
        <v/>
      </c>
      <c r="T310" s="2400" t="str">
        <f>IF(F310="","","Altele!AI"&amp;VLOOKUP(E310,Altele!X$5:AB$46,4,FALSE)&amp;":AI"&amp;VLOOKUP(E310,Altele!X$5:AB$46,5,FALSE))</f>
        <v/>
      </c>
      <c r="U310" s="2400" t="str">
        <f>IF(F310="","","Altele!AF"&amp;VLOOKUP(E310,Altele!X$5:AB$46,4,FALSE)&amp;":AF"&amp;VLOOKUP(E310,Altele!X$5:AB$46,5,FALSE))</f>
        <v/>
      </c>
      <c r="V310" s="2400" t="str">
        <f>IF(F310="","","Altele!AE"&amp;VLOOKUP(E310,Altele!X$5:AB$46,4,FALSE)&amp;":AE"&amp;VLOOKUP(E310,Altele!X$5:AB$46,5,FALSE))</f>
        <v/>
      </c>
    </row>
    <row r="311" spans="1:22" ht="19.5" customHeight="1" x14ac:dyDescent="0.25">
      <c r="A311" s="1386">
        <v>284</v>
      </c>
      <c r="B311" s="338"/>
      <c r="C311" s="1242" t="str">
        <f t="shared" ca="1" si="13"/>
        <v/>
      </c>
      <c r="D311" s="349"/>
      <c r="E311" s="1243" t="str">
        <f t="shared" ca="1" si="14"/>
        <v/>
      </c>
      <c r="F311" s="340"/>
      <c r="G311" s="341"/>
      <c r="H311" s="350"/>
      <c r="I311" s="342"/>
      <c r="J311" s="343"/>
      <c r="K311" s="926"/>
      <c r="L311" s="348"/>
      <c r="M311" s="338"/>
      <c r="N311" s="338"/>
      <c r="O311" s="338"/>
      <c r="P311" s="339"/>
      <c r="Q311" s="347"/>
      <c r="R311" s="2499" t="str">
        <f t="shared" ca="1" si="15"/>
        <v/>
      </c>
      <c r="T311" s="2400" t="str">
        <f>IF(F311="","","Altele!AI"&amp;VLOOKUP(E311,Altele!X$5:AB$46,4,FALSE)&amp;":AI"&amp;VLOOKUP(E311,Altele!X$5:AB$46,5,FALSE))</f>
        <v/>
      </c>
      <c r="U311" s="2400" t="str">
        <f>IF(F311="","","Altele!AF"&amp;VLOOKUP(E311,Altele!X$5:AB$46,4,FALSE)&amp;":AF"&amp;VLOOKUP(E311,Altele!X$5:AB$46,5,FALSE))</f>
        <v/>
      </c>
      <c r="V311" s="2400" t="str">
        <f>IF(F311="","","Altele!AE"&amp;VLOOKUP(E311,Altele!X$5:AB$46,4,FALSE)&amp;":AE"&amp;VLOOKUP(E311,Altele!X$5:AB$46,5,FALSE))</f>
        <v/>
      </c>
    </row>
    <row r="312" spans="1:22" ht="19.5" customHeight="1" x14ac:dyDescent="0.25">
      <c r="A312" s="1386">
        <v>285</v>
      </c>
      <c r="B312" s="338"/>
      <c r="C312" s="1242" t="str">
        <f t="shared" ca="1" si="13"/>
        <v/>
      </c>
      <c r="D312" s="349"/>
      <c r="E312" s="1243" t="str">
        <f t="shared" ca="1" si="14"/>
        <v/>
      </c>
      <c r="F312" s="340"/>
      <c r="G312" s="341"/>
      <c r="H312" s="350"/>
      <c r="I312" s="342"/>
      <c r="J312" s="343"/>
      <c r="K312" s="926"/>
      <c r="L312" s="348"/>
      <c r="M312" s="338"/>
      <c r="N312" s="338"/>
      <c r="O312" s="338"/>
      <c r="P312" s="339"/>
      <c r="Q312" s="347"/>
      <c r="R312" s="2499" t="str">
        <f t="shared" ca="1" si="15"/>
        <v/>
      </c>
      <c r="T312" s="2400" t="str">
        <f>IF(F312="","","Altele!AI"&amp;VLOOKUP(E312,Altele!X$5:AB$46,4,FALSE)&amp;":AI"&amp;VLOOKUP(E312,Altele!X$5:AB$46,5,FALSE))</f>
        <v/>
      </c>
      <c r="U312" s="2400" t="str">
        <f>IF(F312="","","Altele!AF"&amp;VLOOKUP(E312,Altele!X$5:AB$46,4,FALSE)&amp;":AF"&amp;VLOOKUP(E312,Altele!X$5:AB$46,5,FALSE))</f>
        <v/>
      </c>
      <c r="V312" s="2400" t="str">
        <f>IF(F312="","","Altele!AE"&amp;VLOOKUP(E312,Altele!X$5:AB$46,4,FALSE)&amp;":AE"&amp;VLOOKUP(E312,Altele!X$5:AB$46,5,FALSE))</f>
        <v/>
      </c>
    </row>
    <row r="313" spans="1:22" ht="19.5" customHeight="1" x14ac:dyDescent="0.25">
      <c r="A313" s="1386">
        <v>286</v>
      </c>
      <c r="B313" s="338"/>
      <c r="C313" s="1242" t="str">
        <f t="shared" ca="1" si="13"/>
        <v/>
      </c>
      <c r="D313" s="349"/>
      <c r="E313" s="1243" t="str">
        <f t="shared" ca="1" si="14"/>
        <v/>
      </c>
      <c r="F313" s="340"/>
      <c r="G313" s="341"/>
      <c r="H313" s="350"/>
      <c r="I313" s="342"/>
      <c r="J313" s="343"/>
      <c r="K313" s="926"/>
      <c r="L313" s="348"/>
      <c r="M313" s="338"/>
      <c r="N313" s="338"/>
      <c r="O313" s="338"/>
      <c r="P313" s="339"/>
      <c r="Q313" s="347"/>
      <c r="R313" s="2499" t="str">
        <f t="shared" ca="1" si="15"/>
        <v/>
      </c>
      <c r="T313" s="2400" t="str">
        <f>IF(F313="","","Altele!AI"&amp;VLOOKUP(E313,Altele!X$5:AB$46,4,FALSE)&amp;":AI"&amp;VLOOKUP(E313,Altele!X$5:AB$46,5,FALSE))</f>
        <v/>
      </c>
      <c r="U313" s="2400" t="str">
        <f>IF(F313="","","Altele!AF"&amp;VLOOKUP(E313,Altele!X$5:AB$46,4,FALSE)&amp;":AF"&amp;VLOOKUP(E313,Altele!X$5:AB$46,5,FALSE))</f>
        <v/>
      </c>
      <c r="V313" s="2400" t="str">
        <f>IF(F313="","","Altele!AE"&amp;VLOOKUP(E313,Altele!X$5:AB$46,4,FALSE)&amp;":AE"&amp;VLOOKUP(E313,Altele!X$5:AB$46,5,FALSE))</f>
        <v/>
      </c>
    </row>
    <row r="314" spans="1:22" ht="19.5" customHeight="1" x14ac:dyDescent="0.25">
      <c r="A314" s="1386">
        <v>287</v>
      </c>
      <c r="B314" s="338"/>
      <c r="C314" s="1242" t="str">
        <f t="shared" ca="1" si="13"/>
        <v/>
      </c>
      <c r="D314" s="349"/>
      <c r="E314" s="1243" t="str">
        <f t="shared" ca="1" si="14"/>
        <v/>
      </c>
      <c r="F314" s="340"/>
      <c r="G314" s="341"/>
      <c r="H314" s="350"/>
      <c r="I314" s="342"/>
      <c r="J314" s="343"/>
      <c r="K314" s="926"/>
      <c r="L314" s="348"/>
      <c r="M314" s="338"/>
      <c r="N314" s="338"/>
      <c r="O314" s="338"/>
      <c r="P314" s="339"/>
      <c r="Q314" s="347"/>
      <c r="R314" s="2499" t="str">
        <f t="shared" ca="1" si="15"/>
        <v/>
      </c>
      <c r="T314" s="2400" t="str">
        <f>IF(F314="","","Altele!AI"&amp;VLOOKUP(E314,Altele!X$5:AB$46,4,FALSE)&amp;":AI"&amp;VLOOKUP(E314,Altele!X$5:AB$46,5,FALSE))</f>
        <v/>
      </c>
      <c r="U314" s="2400" t="str">
        <f>IF(F314="","","Altele!AF"&amp;VLOOKUP(E314,Altele!X$5:AB$46,4,FALSE)&amp;":AF"&amp;VLOOKUP(E314,Altele!X$5:AB$46,5,FALSE))</f>
        <v/>
      </c>
      <c r="V314" s="2400" t="str">
        <f>IF(F314="","","Altele!AE"&amp;VLOOKUP(E314,Altele!X$5:AB$46,4,FALSE)&amp;":AE"&amp;VLOOKUP(E314,Altele!X$5:AB$46,5,FALSE))</f>
        <v/>
      </c>
    </row>
    <row r="315" spans="1:22" ht="19.5" customHeight="1" x14ac:dyDescent="0.25">
      <c r="A315" s="1386">
        <v>288</v>
      </c>
      <c r="B315" s="338"/>
      <c r="C315" s="1242" t="str">
        <f t="shared" ca="1" si="13"/>
        <v/>
      </c>
      <c r="D315" s="349"/>
      <c r="E315" s="1243" t="str">
        <f t="shared" ca="1" si="14"/>
        <v/>
      </c>
      <c r="F315" s="340"/>
      <c r="G315" s="341"/>
      <c r="H315" s="350"/>
      <c r="I315" s="342"/>
      <c r="J315" s="343"/>
      <c r="K315" s="926"/>
      <c r="L315" s="348"/>
      <c r="M315" s="338"/>
      <c r="N315" s="338"/>
      <c r="O315" s="338"/>
      <c r="P315" s="339"/>
      <c r="Q315" s="347"/>
      <c r="R315" s="2499" t="str">
        <f t="shared" ca="1" si="15"/>
        <v/>
      </c>
      <c r="T315" s="2400" t="str">
        <f>IF(F315="","","Altele!AI"&amp;VLOOKUP(E315,Altele!X$5:AB$46,4,FALSE)&amp;":AI"&amp;VLOOKUP(E315,Altele!X$5:AB$46,5,FALSE))</f>
        <v/>
      </c>
      <c r="U315" s="2400" t="str">
        <f>IF(F315="","","Altele!AF"&amp;VLOOKUP(E315,Altele!X$5:AB$46,4,FALSE)&amp;":AF"&amp;VLOOKUP(E315,Altele!X$5:AB$46,5,FALSE))</f>
        <v/>
      </c>
      <c r="V315" s="2400" t="str">
        <f>IF(F315="","","Altele!AE"&amp;VLOOKUP(E315,Altele!X$5:AB$46,4,FALSE)&amp;":AE"&amp;VLOOKUP(E315,Altele!X$5:AB$46,5,FALSE))</f>
        <v/>
      </c>
    </row>
    <row r="316" spans="1:22" ht="19.5" customHeight="1" x14ac:dyDescent="0.25">
      <c r="A316" s="1386">
        <v>289</v>
      </c>
      <c r="B316" s="338"/>
      <c r="C316" s="1242" t="str">
        <f t="shared" ca="1" si="13"/>
        <v/>
      </c>
      <c r="D316" s="349"/>
      <c r="E316" s="1243" t="str">
        <f t="shared" ca="1" si="14"/>
        <v/>
      </c>
      <c r="F316" s="340"/>
      <c r="G316" s="341"/>
      <c r="H316" s="350"/>
      <c r="I316" s="342"/>
      <c r="J316" s="343"/>
      <c r="K316" s="926"/>
      <c r="L316" s="348"/>
      <c r="M316" s="338"/>
      <c r="N316" s="338"/>
      <c r="O316" s="338"/>
      <c r="P316" s="339"/>
      <c r="Q316" s="347"/>
      <c r="R316" s="2499" t="str">
        <f t="shared" ca="1" si="15"/>
        <v/>
      </c>
      <c r="T316" s="2400" t="str">
        <f>IF(F316="","","Altele!AI"&amp;VLOOKUP(E316,Altele!X$5:AB$46,4,FALSE)&amp;":AI"&amp;VLOOKUP(E316,Altele!X$5:AB$46,5,FALSE))</f>
        <v/>
      </c>
      <c r="U316" s="2400" t="str">
        <f>IF(F316="","","Altele!AF"&amp;VLOOKUP(E316,Altele!X$5:AB$46,4,FALSE)&amp;":AF"&amp;VLOOKUP(E316,Altele!X$5:AB$46,5,FALSE))</f>
        <v/>
      </c>
      <c r="V316" s="2400" t="str">
        <f>IF(F316="","","Altele!AE"&amp;VLOOKUP(E316,Altele!X$5:AB$46,4,FALSE)&amp;":AE"&amp;VLOOKUP(E316,Altele!X$5:AB$46,5,FALSE))</f>
        <v/>
      </c>
    </row>
    <row r="317" spans="1:22" ht="19.5" customHeight="1" x14ac:dyDescent="0.25">
      <c r="A317" s="1386">
        <v>290</v>
      </c>
      <c r="B317" s="338"/>
      <c r="C317" s="1242" t="str">
        <f t="shared" ca="1" si="13"/>
        <v/>
      </c>
      <c r="D317" s="349"/>
      <c r="E317" s="1243" t="str">
        <f t="shared" ca="1" si="14"/>
        <v/>
      </c>
      <c r="F317" s="340"/>
      <c r="G317" s="341"/>
      <c r="H317" s="350"/>
      <c r="I317" s="342"/>
      <c r="J317" s="343"/>
      <c r="K317" s="926"/>
      <c r="L317" s="348"/>
      <c r="M317" s="338"/>
      <c r="N317" s="338"/>
      <c r="O317" s="338"/>
      <c r="P317" s="339"/>
      <c r="Q317" s="347"/>
      <c r="R317" s="2499" t="str">
        <f t="shared" ca="1" si="15"/>
        <v/>
      </c>
      <c r="T317" s="2400" t="str">
        <f>IF(F317="","","Altele!AI"&amp;VLOOKUP(E317,Altele!X$5:AB$46,4,FALSE)&amp;":AI"&amp;VLOOKUP(E317,Altele!X$5:AB$46,5,FALSE))</f>
        <v/>
      </c>
      <c r="U317" s="2400" t="str">
        <f>IF(F317="","","Altele!AF"&amp;VLOOKUP(E317,Altele!X$5:AB$46,4,FALSE)&amp;":AF"&amp;VLOOKUP(E317,Altele!X$5:AB$46,5,FALSE))</f>
        <v/>
      </c>
      <c r="V317" s="2400" t="str">
        <f>IF(F317="","","Altele!AE"&amp;VLOOKUP(E317,Altele!X$5:AB$46,4,FALSE)&amp;":AE"&amp;VLOOKUP(E317,Altele!X$5:AB$46,5,FALSE))</f>
        <v/>
      </c>
    </row>
    <row r="318" spans="1:22" ht="19.5" customHeight="1" x14ac:dyDescent="0.25">
      <c r="A318" s="1386">
        <v>291</v>
      </c>
      <c r="B318" s="338"/>
      <c r="C318" s="1242" t="str">
        <f t="shared" ca="1" si="13"/>
        <v/>
      </c>
      <c r="D318" s="349"/>
      <c r="E318" s="1243" t="str">
        <f t="shared" ca="1" si="14"/>
        <v/>
      </c>
      <c r="F318" s="340"/>
      <c r="G318" s="341"/>
      <c r="H318" s="350"/>
      <c r="I318" s="342"/>
      <c r="J318" s="343"/>
      <c r="K318" s="926"/>
      <c r="L318" s="348"/>
      <c r="M318" s="338"/>
      <c r="N318" s="338"/>
      <c r="O318" s="338"/>
      <c r="P318" s="339"/>
      <c r="Q318" s="347"/>
      <c r="R318" s="2499" t="str">
        <f t="shared" ca="1" si="15"/>
        <v/>
      </c>
      <c r="T318" s="2400" t="str">
        <f>IF(F318="","","Altele!AI"&amp;VLOOKUP(E318,Altele!X$5:AB$46,4,FALSE)&amp;":AI"&amp;VLOOKUP(E318,Altele!X$5:AB$46,5,FALSE))</f>
        <v/>
      </c>
      <c r="U318" s="2400" t="str">
        <f>IF(F318="","","Altele!AF"&amp;VLOOKUP(E318,Altele!X$5:AB$46,4,FALSE)&amp;":AF"&amp;VLOOKUP(E318,Altele!X$5:AB$46,5,FALSE))</f>
        <v/>
      </c>
      <c r="V318" s="2400" t="str">
        <f>IF(F318="","","Altele!AE"&amp;VLOOKUP(E318,Altele!X$5:AB$46,4,FALSE)&amp;":AE"&amp;VLOOKUP(E318,Altele!X$5:AB$46,5,FALSE))</f>
        <v/>
      </c>
    </row>
    <row r="319" spans="1:22" ht="19.5" customHeight="1" x14ac:dyDescent="0.25">
      <c r="A319" s="1386">
        <v>292</v>
      </c>
      <c r="B319" s="338"/>
      <c r="C319" s="1242" t="str">
        <f t="shared" ca="1" si="13"/>
        <v/>
      </c>
      <c r="D319" s="349"/>
      <c r="E319" s="1243" t="str">
        <f t="shared" ca="1" si="14"/>
        <v/>
      </c>
      <c r="F319" s="340"/>
      <c r="G319" s="341"/>
      <c r="H319" s="350"/>
      <c r="I319" s="342"/>
      <c r="J319" s="343"/>
      <c r="K319" s="926"/>
      <c r="L319" s="348"/>
      <c r="M319" s="338"/>
      <c r="N319" s="338"/>
      <c r="O319" s="338"/>
      <c r="P319" s="339"/>
      <c r="Q319" s="347"/>
      <c r="R319" s="2499" t="str">
        <f t="shared" ca="1" si="15"/>
        <v/>
      </c>
      <c r="T319" s="2400" t="str">
        <f>IF(F319="","","Altele!AI"&amp;VLOOKUP(E319,Altele!X$5:AB$46,4,FALSE)&amp;":AI"&amp;VLOOKUP(E319,Altele!X$5:AB$46,5,FALSE))</f>
        <v/>
      </c>
      <c r="U319" s="2400" t="str">
        <f>IF(F319="","","Altele!AF"&amp;VLOOKUP(E319,Altele!X$5:AB$46,4,FALSE)&amp;":AF"&amp;VLOOKUP(E319,Altele!X$5:AB$46,5,FALSE))</f>
        <v/>
      </c>
      <c r="V319" s="2400" t="str">
        <f>IF(F319="","","Altele!AE"&amp;VLOOKUP(E319,Altele!X$5:AB$46,4,FALSE)&amp;":AE"&amp;VLOOKUP(E319,Altele!X$5:AB$46,5,FALSE))</f>
        <v/>
      </c>
    </row>
    <row r="320" spans="1:22" ht="19.5" customHeight="1" x14ac:dyDescent="0.25">
      <c r="A320" s="1386">
        <v>293</v>
      </c>
      <c r="B320" s="338"/>
      <c r="C320" s="1242" t="str">
        <f t="shared" ca="1" si="13"/>
        <v/>
      </c>
      <c r="D320" s="349"/>
      <c r="E320" s="1243" t="str">
        <f t="shared" ca="1" si="14"/>
        <v/>
      </c>
      <c r="F320" s="340"/>
      <c r="G320" s="341"/>
      <c r="H320" s="350"/>
      <c r="I320" s="342"/>
      <c r="J320" s="343"/>
      <c r="K320" s="926"/>
      <c r="L320" s="348"/>
      <c r="M320" s="338"/>
      <c r="N320" s="338"/>
      <c r="O320" s="338"/>
      <c r="P320" s="339"/>
      <c r="Q320" s="347"/>
      <c r="R320" s="2499" t="str">
        <f t="shared" ca="1" si="15"/>
        <v/>
      </c>
      <c r="T320" s="2400" t="str">
        <f>IF(F320="","","Altele!AI"&amp;VLOOKUP(E320,Altele!X$5:AB$46,4,FALSE)&amp;":AI"&amp;VLOOKUP(E320,Altele!X$5:AB$46,5,FALSE))</f>
        <v/>
      </c>
      <c r="U320" s="2400" t="str">
        <f>IF(F320="","","Altele!AF"&amp;VLOOKUP(E320,Altele!X$5:AB$46,4,FALSE)&amp;":AF"&amp;VLOOKUP(E320,Altele!X$5:AB$46,5,FALSE))</f>
        <v/>
      </c>
      <c r="V320" s="2400" t="str">
        <f>IF(F320="","","Altele!AE"&amp;VLOOKUP(E320,Altele!X$5:AB$46,4,FALSE)&amp;":AE"&amp;VLOOKUP(E320,Altele!X$5:AB$46,5,FALSE))</f>
        <v/>
      </c>
    </row>
    <row r="321" spans="1:22" ht="19.5" customHeight="1" x14ac:dyDescent="0.25">
      <c r="A321" s="1386">
        <v>294</v>
      </c>
      <c r="B321" s="338"/>
      <c r="C321" s="1242" t="str">
        <f t="shared" ca="1" si="13"/>
        <v/>
      </c>
      <c r="D321" s="349"/>
      <c r="E321" s="1243" t="str">
        <f t="shared" ca="1" si="14"/>
        <v/>
      </c>
      <c r="F321" s="340"/>
      <c r="G321" s="341"/>
      <c r="H321" s="350"/>
      <c r="I321" s="342"/>
      <c r="J321" s="343"/>
      <c r="K321" s="926"/>
      <c r="L321" s="348"/>
      <c r="M321" s="338"/>
      <c r="N321" s="338"/>
      <c r="O321" s="338"/>
      <c r="P321" s="339"/>
      <c r="Q321" s="347"/>
      <c r="R321" s="2499" t="str">
        <f t="shared" ca="1" si="15"/>
        <v/>
      </c>
      <c r="T321" s="2400" t="str">
        <f>IF(F321="","","Altele!AI"&amp;VLOOKUP(E321,Altele!X$5:AB$46,4,FALSE)&amp;":AI"&amp;VLOOKUP(E321,Altele!X$5:AB$46,5,FALSE))</f>
        <v/>
      </c>
      <c r="U321" s="2400" t="str">
        <f>IF(F321="","","Altele!AF"&amp;VLOOKUP(E321,Altele!X$5:AB$46,4,FALSE)&amp;":AF"&amp;VLOOKUP(E321,Altele!X$5:AB$46,5,FALSE))</f>
        <v/>
      </c>
      <c r="V321" s="2400" t="str">
        <f>IF(F321="","","Altele!AE"&amp;VLOOKUP(E321,Altele!X$5:AB$46,4,FALSE)&amp;":AE"&amp;VLOOKUP(E321,Altele!X$5:AB$46,5,FALSE))</f>
        <v/>
      </c>
    </row>
    <row r="322" spans="1:22" ht="19.5" customHeight="1" x14ac:dyDescent="0.25">
      <c r="A322" s="1386">
        <v>295</v>
      </c>
      <c r="B322" s="338"/>
      <c r="C322" s="1242" t="str">
        <f t="shared" ca="1" si="13"/>
        <v/>
      </c>
      <c r="D322" s="349"/>
      <c r="E322" s="1243" t="str">
        <f t="shared" ca="1" si="14"/>
        <v/>
      </c>
      <c r="F322" s="340"/>
      <c r="G322" s="341"/>
      <c r="H322" s="350"/>
      <c r="I322" s="342"/>
      <c r="J322" s="343"/>
      <c r="K322" s="926"/>
      <c r="L322" s="348"/>
      <c r="M322" s="338"/>
      <c r="N322" s="338"/>
      <c r="O322" s="338"/>
      <c r="P322" s="339"/>
      <c r="Q322" s="347"/>
      <c r="R322" s="2499" t="str">
        <f t="shared" ca="1" si="15"/>
        <v/>
      </c>
      <c r="T322" s="2400" t="str">
        <f>IF(F322="","","Altele!AI"&amp;VLOOKUP(E322,Altele!X$5:AB$46,4,FALSE)&amp;":AI"&amp;VLOOKUP(E322,Altele!X$5:AB$46,5,FALSE))</f>
        <v/>
      </c>
      <c r="U322" s="2400" t="str">
        <f>IF(F322="","","Altele!AF"&amp;VLOOKUP(E322,Altele!X$5:AB$46,4,FALSE)&amp;":AF"&amp;VLOOKUP(E322,Altele!X$5:AB$46,5,FALSE))</f>
        <v/>
      </c>
      <c r="V322" s="2400" t="str">
        <f>IF(F322="","","Altele!AE"&amp;VLOOKUP(E322,Altele!X$5:AB$46,4,FALSE)&amp;":AE"&amp;VLOOKUP(E322,Altele!X$5:AB$46,5,FALSE))</f>
        <v/>
      </c>
    </row>
    <row r="323" spans="1:22" ht="19.5" customHeight="1" x14ac:dyDescent="0.25">
      <c r="A323" s="1386">
        <v>296</v>
      </c>
      <c r="B323" s="338"/>
      <c r="C323" s="1242" t="str">
        <f t="shared" ca="1" si="13"/>
        <v/>
      </c>
      <c r="D323" s="349"/>
      <c r="E323" s="1243" t="str">
        <f t="shared" ca="1" si="14"/>
        <v/>
      </c>
      <c r="F323" s="340"/>
      <c r="G323" s="341"/>
      <c r="H323" s="350"/>
      <c r="I323" s="342"/>
      <c r="J323" s="343"/>
      <c r="K323" s="926"/>
      <c r="L323" s="348"/>
      <c r="M323" s="338"/>
      <c r="N323" s="338"/>
      <c r="O323" s="338"/>
      <c r="P323" s="339"/>
      <c r="Q323" s="347"/>
      <c r="R323" s="2499" t="str">
        <f t="shared" ca="1" si="15"/>
        <v/>
      </c>
      <c r="T323" s="2400" t="str">
        <f>IF(F323="","","Altele!AI"&amp;VLOOKUP(E323,Altele!X$5:AB$46,4,FALSE)&amp;":AI"&amp;VLOOKUP(E323,Altele!X$5:AB$46,5,FALSE))</f>
        <v/>
      </c>
      <c r="U323" s="2400" t="str">
        <f>IF(F323="","","Altele!AF"&amp;VLOOKUP(E323,Altele!X$5:AB$46,4,FALSE)&amp;":AF"&amp;VLOOKUP(E323,Altele!X$5:AB$46,5,FALSE))</f>
        <v/>
      </c>
      <c r="V323" s="2400" t="str">
        <f>IF(F323="","","Altele!AE"&amp;VLOOKUP(E323,Altele!X$5:AB$46,4,FALSE)&amp;":AE"&amp;VLOOKUP(E323,Altele!X$5:AB$46,5,FALSE))</f>
        <v/>
      </c>
    </row>
    <row r="324" spans="1:22" ht="19.5" customHeight="1" x14ac:dyDescent="0.25">
      <c r="A324" s="1386">
        <v>297</v>
      </c>
      <c r="B324" s="338"/>
      <c r="C324" s="1242" t="str">
        <f t="shared" ca="1" si="13"/>
        <v/>
      </c>
      <c r="D324" s="349"/>
      <c r="E324" s="1243" t="str">
        <f t="shared" ca="1" si="14"/>
        <v/>
      </c>
      <c r="F324" s="340"/>
      <c r="G324" s="341"/>
      <c r="H324" s="350"/>
      <c r="I324" s="342"/>
      <c r="J324" s="343"/>
      <c r="K324" s="926"/>
      <c r="L324" s="348"/>
      <c r="M324" s="338"/>
      <c r="N324" s="338"/>
      <c r="O324" s="338"/>
      <c r="P324" s="339"/>
      <c r="Q324" s="347"/>
      <c r="R324" s="2499" t="str">
        <f t="shared" ca="1" si="15"/>
        <v/>
      </c>
      <c r="T324" s="2400" t="str">
        <f>IF(F324="","","Altele!AI"&amp;VLOOKUP(E324,Altele!X$5:AB$46,4,FALSE)&amp;":AI"&amp;VLOOKUP(E324,Altele!X$5:AB$46,5,FALSE))</f>
        <v/>
      </c>
      <c r="U324" s="2400" t="str">
        <f>IF(F324="","","Altele!AF"&amp;VLOOKUP(E324,Altele!X$5:AB$46,4,FALSE)&amp;":AF"&amp;VLOOKUP(E324,Altele!X$5:AB$46,5,FALSE))</f>
        <v/>
      </c>
      <c r="V324" s="2400" t="str">
        <f>IF(F324="","","Altele!AE"&amp;VLOOKUP(E324,Altele!X$5:AB$46,4,FALSE)&amp;":AE"&amp;VLOOKUP(E324,Altele!X$5:AB$46,5,FALSE))</f>
        <v/>
      </c>
    </row>
    <row r="325" spans="1:22" ht="19.5" customHeight="1" x14ac:dyDescent="0.25">
      <c r="A325" s="1386">
        <v>298</v>
      </c>
      <c r="B325" s="338"/>
      <c r="C325" s="1242" t="str">
        <f t="shared" ca="1" si="13"/>
        <v/>
      </c>
      <c r="D325" s="349"/>
      <c r="E325" s="1243" t="str">
        <f t="shared" ca="1" si="14"/>
        <v/>
      </c>
      <c r="F325" s="340"/>
      <c r="G325" s="341"/>
      <c r="H325" s="350"/>
      <c r="I325" s="342"/>
      <c r="J325" s="343"/>
      <c r="K325" s="926"/>
      <c r="L325" s="348"/>
      <c r="M325" s="338"/>
      <c r="N325" s="338"/>
      <c r="O325" s="338"/>
      <c r="P325" s="339"/>
      <c r="Q325" s="347"/>
      <c r="R325" s="2499" t="str">
        <f t="shared" ca="1" si="15"/>
        <v/>
      </c>
      <c r="T325" s="2400" t="str">
        <f>IF(F325="","","Altele!AI"&amp;VLOOKUP(E325,Altele!X$5:AB$46,4,FALSE)&amp;":AI"&amp;VLOOKUP(E325,Altele!X$5:AB$46,5,FALSE))</f>
        <v/>
      </c>
      <c r="U325" s="2400" t="str">
        <f>IF(F325="","","Altele!AF"&amp;VLOOKUP(E325,Altele!X$5:AB$46,4,FALSE)&amp;":AF"&amp;VLOOKUP(E325,Altele!X$5:AB$46,5,FALSE))</f>
        <v/>
      </c>
      <c r="V325" s="2400" t="str">
        <f>IF(F325="","","Altele!AE"&amp;VLOOKUP(E325,Altele!X$5:AB$46,4,FALSE)&amp;":AE"&amp;VLOOKUP(E325,Altele!X$5:AB$46,5,FALSE))</f>
        <v/>
      </c>
    </row>
    <row r="326" spans="1:22" ht="19.5" customHeight="1" x14ac:dyDescent="0.25">
      <c r="A326" s="1386">
        <v>299</v>
      </c>
      <c r="B326" s="338"/>
      <c r="C326" s="1242" t="str">
        <f t="shared" ca="1" si="13"/>
        <v/>
      </c>
      <c r="D326" s="349"/>
      <c r="E326" s="1243" t="str">
        <f t="shared" ca="1" si="14"/>
        <v/>
      </c>
      <c r="F326" s="340"/>
      <c r="G326" s="341"/>
      <c r="H326" s="350"/>
      <c r="I326" s="342"/>
      <c r="J326" s="343"/>
      <c r="K326" s="926"/>
      <c r="L326" s="348"/>
      <c r="M326" s="338"/>
      <c r="N326" s="338"/>
      <c r="O326" s="338"/>
      <c r="P326" s="339"/>
      <c r="Q326" s="347"/>
      <c r="R326" s="2499" t="str">
        <f t="shared" ca="1" si="15"/>
        <v/>
      </c>
      <c r="T326" s="2400" t="str">
        <f>IF(F326="","","Altele!AI"&amp;VLOOKUP(E326,Altele!X$5:AB$46,4,FALSE)&amp;":AI"&amp;VLOOKUP(E326,Altele!X$5:AB$46,5,FALSE))</f>
        <v/>
      </c>
      <c r="U326" s="2400" t="str">
        <f>IF(F326="","","Altele!AF"&amp;VLOOKUP(E326,Altele!X$5:AB$46,4,FALSE)&amp;":AF"&amp;VLOOKUP(E326,Altele!X$5:AB$46,5,FALSE))</f>
        <v/>
      </c>
      <c r="V326" s="2400" t="str">
        <f>IF(F326="","","Altele!AE"&amp;VLOOKUP(E326,Altele!X$5:AB$46,4,FALSE)&amp;":AE"&amp;VLOOKUP(E326,Altele!X$5:AB$46,5,FALSE))</f>
        <v/>
      </c>
    </row>
    <row r="327" spans="1:22" ht="19.5" customHeight="1" x14ac:dyDescent="0.25">
      <c r="A327" s="1386">
        <v>300</v>
      </c>
      <c r="B327" s="338"/>
      <c r="C327" s="1242" t="str">
        <f t="shared" ca="1" si="13"/>
        <v/>
      </c>
      <c r="D327" s="349"/>
      <c r="E327" s="1243" t="str">
        <f t="shared" ca="1" si="14"/>
        <v/>
      </c>
      <c r="F327" s="340"/>
      <c r="G327" s="341"/>
      <c r="H327" s="350"/>
      <c r="I327" s="342"/>
      <c r="J327" s="343"/>
      <c r="K327" s="926"/>
      <c r="L327" s="348"/>
      <c r="M327" s="338"/>
      <c r="N327" s="338"/>
      <c r="O327" s="338"/>
      <c r="P327" s="339"/>
      <c r="Q327" s="347"/>
      <c r="R327" s="2499" t="str">
        <f t="shared" ca="1" si="15"/>
        <v/>
      </c>
      <c r="T327" s="2400" t="str">
        <f>IF(F327="","","Altele!AI"&amp;VLOOKUP(E327,Altele!X$5:AB$46,4,FALSE)&amp;":AI"&amp;VLOOKUP(E327,Altele!X$5:AB$46,5,FALSE))</f>
        <v/>
      </c>
      <c r="U327" s="2400" t="str">
        <f>IF(F327="","","Altele!AF"&amp;VLOOKUP(E327,Altele!X$5:AB$46,4,FALSE)&amp;":AF"&amp;VLOOKUP(E327,Altele!X$5:AB$46,5,FALSE))</f>
        <v/>
      </c>
      <c r="V327" s="2400" t="str">
        <f>IF(F327="","","Altele!AE"&amp;VLOOKUP(E327,Altele!X$5:AB$46,4,FALSE)&amp;":AE"&amp;VLOOKUP(E327,Altele!X$5:AB$46,5,FALSE))</f>
        <v/>
      </c>
    </row>
    <row r="328" spans="1:22" ht="19.5" customHeight="1" x14ac:dyDescent="0.25"/>
  </sheetData>
  <sheetProtection algorithmName="SHA-512" hashValue="SEl/EdLB9hVQ4gdk1Kn/Mm+6JB14ftoFolBaVdhBMno2irb0pqw4Vfmk1iC6T+d7Um3KO8fSqvIocXdfuDf2Hw==" saltValue="3pOM7NgLjWQYmixxiw0kHg==" spinCount="100000" sheet="1" objects="1" scenarios="1"/>
  <mergeCells count="8">
    <mergeCell ref="B2:L2"/>
    <mergeCell ref="A12:N12"/>
    <mergeCell ref="A24:H24"/>
    <mergeCell ref="A7:N7"/>
    <mergeCell ref="A8:M8"/>
    <mergeCell ref="A9:N9"/>
    <mergeCell ref="A10:N10"/>
    <mergeCell ref="A11:N11"/>
  </mergeCells>
  <conditionalFormatting sqref="B29:B327">
    <cfRule type="expression" dxfId="87" priority="19" stopIfTrue="1">
      <formula>AND($B29="",OR($C29&lt;&gt;"",$D29&lt;&gt;"",$E29&lt;&gt;"",$G29&lt;&gt;"",$J29&lt;&gt;""))</formula>
    </cfRule>
  </conditionalFormatting>
  <conditionalFormatting sqref="N29:N226">
    <cfRule type="expression" dxfId="86" priority="23" stopIfTrue="1">
      <formula>AND(N29&lt;&gt;"",O29&lt;&gt;"",N29&gt;O29)</formula>
    </cfRule>
  </conditionalFormatting>
  <conditionalFormatting sqref="O29:O226">
    <cfRule type="expression" dxfId="85" priority="18" stopIfTrue="1">
      <formula>AND(N29&lt;&gt;"",O29&lt;&gt;"",N29&gt;O29)</formula>
    </cfRule>
  </conditionalFormatting>
  <conditionalFormatting sqref="N227:N327">
    <cfRule type="expression" dxfId="84" priority="10" stopIfTrue="1">
      <formula>AND(N227&lt;&gt;"",O227&lt;&gt;"",N227&gt;O227)</formula>
    </cfRule>
  </conditionalFormatting>
  <conditionalFormatting sqref="O227:O327">
    <cfRule type="expression" dxfId="83" priority="6" stopIfTrue="1">
      <formula>AND(N227&lt;&gt;"",O227&lt;&gt;"",N227&gt;O227)</formula>
    </cfRule>
  </conditionalFormatting>
  <conditionalFormatting sqref="J29:J327">
    <cfRule type="expression" dxfId="82" priority="21" stopIfTrue="1">
      <formula>AND($L29+$M29+$N29+$O29+$P29+$Q29&lt;&gt;0,$J29="")</formula>
    </cfRule>
    <cfRule type="expression" dxfId="81" priority="22" stopIfTrue="1">
      <formula>AND($J29="",OR($C29&lt;&gt;"",$D29&lt;&gt;"",$E29&lt;&gt;"",$G29&lt;&gt;"",$B29&lt;&gt;""))</formula>
    </cfRule>
  </conditionalFormatting>
  <conditionalFormatting sqref="F29:G327">
    <cfRule type="expression" dxfId="80" priority="739">
      <formula>AND($F29&lt;&gt;"",$G29&lt;&gt;"",ISERROR(MATCH($G29,INDIRECT($T29),0))=TRUE)</formula>
    </cfRule>
  </conditionalFormatting>
  <conditionalFormatting sqref="L28">
    <cfRule type="expression" dxfId="79" priority="742">
      <formula>AND(L28&lt;&gt;SUM(L29:L327),L28&lt;&gt;Z35)</formula>
    </cfRule>
  </conditionalFormatting>
  <conditionalFormatting sqref="M28">
    <cfRule type="expression" dxfId="78" priority="743" stopIfTrue="1">
      <formula>NOT(AND(M28=SUM(M29:M327),M$28=Z$36))</formula>
    </cfRule>
  </conditionalFormatting>
  <conditionalFormatting sqref="N28">
    <cfRule type="expression" dxfId="77" priority="744" stopIfTrue="1">
      <formula>AND(SUM(N29:N327)&lt;&gt;0,OR(N28&lt;&gt;SUM(N29:N327),N28&lt;&gt;Z37,N28&lt;&gt;Z38))</formula>
    </cfRule>
  </conditionalFormatting>
  <conditionalFormatting sqref="Q28">
    <cfRule type="expression" dxfId="76" priority="745" stopIfTrue="1">
      <formula>NOT(AND(Q28=SUM(Q29:Q327),Q28=Z41))</formula>
    </cfRule>
  </conditionalFormatting>
  <conditionalFormatting sqref="P28">
    <cfRule type="expression" dxfId="75" priority="746" stopIfTrue="1">
      <formula>AND(SUM(P29:P327)&lt;&gt;0,OR(P28&lt;&gt;SUM(P29:P327),P28&lt;&gt;#REF!,P28&lt;&gt;Z42))</formula>
    </cfRule>
  </conditionalFormatting>
  <conditionalFormatting sqref="O28">
    <cfRule type="expression" dxfId="74" priority="747" stopIfTrue="1">
      <formula>AND(SUM(O29:O327)&lt;&gt;0,OR(O28&lt;&gt;SUM(O29:O327),O28&lt;&gt;Z39,O28&lt;&gt;Z40))</formula>
    </cfRule>
  </conditionalFormatting>
  <conditionalFormatting sqref="F29:F327">
    <cfRule type="expression" dxfId="73" priority="2">
      <formula>AND($F29="",$G29&lt;&gt;"")</formula>
    </cfRule>
  </conditionalFormatting>
  <conditionalFormatting sqref="G29:G327">
    <cfRule type="expression" dxfId="72" priority="1">
      <formula>AND($G29="",$F29&lt;&gt;"")</formula>
    </cfRule>
  </conditionalFormatting>
  <dataValidations count="8">
    <dataValidation type="list" allowBlank="1" showInputMessage="1" showErrorMessage="1" errorTitle="INS" error="Valoarea introdusa nu apartine _x000a_nomenclatorului CAEN Rev. 2. _x000a_Alege din lista derulanta. " sqref="J29:J327" xr:uid="{00000000-0002-0000-1300-000000000000}">
      <formula1>INDIRECT($Z$32)</formula1>
    </dataValidation>
    <dataValidation type="whole" operator="greaterThanOrEqual" allowBlank="1" showInputMessage="1" showErrorMessage="1" errorTitle="EROARE!!!" error="Introduceti un numar pozitiv!!" sqref="P29:Q327" xr:uid="{00000000-0002-0000-1300-000001000000}">
      <formula1>0</formula1>
    </dataValidation>
    <dataValidation type="whole" operator="greaterThanOrEqual" allowBlank="1" showInputMessage="1" showErrorMessage="1" errorTitle="EROARE!!!" error="Introduceti un numar pozitiv !!" sqref="M29:N327" xr:uid="{00000000-0002-0000-1300-000002000000}">
      <formula1>0</formula1>
    </dataValidation>
    <dataValidation type="whole" operator="greaterThanOrEqual" allowBlank="1" showInputMessage="1" showErrorMessage="1" errorTitle="EROARE!!!" error="Introduceti un numar !!" sqref="O28:O327 L28:L327 M28:N28 P28:Q28" xr:uid="{00000000-0002-0000-1300-000003000000}">
      <formula1>0</formula1>
    </dataValidation>
    <dataValidation type="list" allowBlank="1" showInputMessage="1" showErrorMessage="1" errorTitle="Dan Tacu" error="Alege din lista derulanta." sqref="G29:G327" xr:uid="{00000000-0002-0000-1300-000004000000}">
      <formula1>INDIRECT(T29)</formula1>
    </dataValidation>
    <dataValidation type="custom" allowBlank="1" showInputMessage="1" showErrorMessage="1" errorTitle="Eroare!" error="CAEN Rev.1 inexistent!" sqref="K29:K327" xr:uid="{00000000-0002-0000-1300-000005000000}">
      <formula1>#REF!=1</formula1>
    </dataValidation>
    <dataValidation type="custom" allowBlank="1" showInputMessage="1" errorTitle="Eroare!" error="Acest camp nu se completeaza!_x000a_Pentru a continua apasati butonul &quot;CANCEL&quot;" sqref="Z35:Z37 Z41:Z42 Z39" xr:uid="{00000000-0002-0000-1300-000006000000}">
      <formula1>"&lt;&gt;"""""</formula1>
    </dataValidation>
    <dataValidation type="list" allowBlank="1" showInputMessage="1" showErrorMessage="1" errorTitle="INS" error="Alege din lista derulanta." sqref="F29:F327" xr:uid="{00000000-0002-0000-1300-000007000000}">
      <formula1>INDIRECT($Z$30)</formula1>
    </dataValidation>
  </dataValidations>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2">
    <tabColor rgb="FFFF0000"/>
  </sheetPr>
  <dimension ref="A1:J201"/>
  <sheetViews>
    <sheetView workbookViewId="0">
      <pane ySplit="1" topLeftCell="A2" activePane="bottomLeft" state="frozen"/>
      <selection pane="bottomLeft"/>
    </sheetView>
  </sheetViews>
  <sheetFormatPr defaultColWidth="9" defaultRowHeight="30" customHeight="1" x14ac:dyDescent="0.25"/>
  <cols>
    <col min="1" max="1" width="5.625" style="938" customWidth="1"/>
    <col min="2" max="2" width="9.625" style="968" customWidth="1"/>
    <col min="3" max="3" width="6.375" style="939" customWidth="1"/>
    <col min="4" max="4" width="5.625" style="940" customWidth="1"/>
    <col min="5" max="5" width="30.625" style="941" customWidth="1"/>
    <col min="6" max="6" width="12.625" style="942" customWidth="1"/>
    <col min="7" max="7" width="5.375" style="943" customWidth="1"/>
    <col min="8" max="8" width="30.625" style="944" customWidth="1"/>
    <col min="9" max="9" width="12.625" style="942" customWidth="1"/>
    <col min="10" max="10" width="60.625" style="1348" customWidth="1"/>
    <col min="11" max="11" width="13.75" style="945" customWidth="1"/>
    <col min="12" max="16384" width="9" style="945"/>
  </cols>
  <sheetData>
    <row r="1" spans="1:10" s="113" customFormat="1" ht="21" customHeight="1" x14ac:dyDescent="0.25">
      <c r="A1" s="933" t="s">
        <v>46</v>
      </c>
      <c r="B1" s="967" t="s">
        <v>1079</v>
      </c>
      <c r="C1" s="934" t="s">
        <v>45</v>
      </c>
      <c r="D1" s="934" t="s">
        <v>1088</v>
      </c>
      <c r="E1" s="935" t="s">
        <v>5481</v>
      </c>
      <c r="F1" s="936" t="s">
        <v>5479</v>
      </c>
      <c r="G1" s="937"/>
      <c r="H1" s="935" t="s">
        <v>5482</v>
      </c>
      <c r="I1" s="936" t="s">
        <v>5480</v>
      </c>
      <c r="J1" s="1353" t="s">
        <v>4282</v>
      </c>
    </row>
    <row r="2" spans="1:10" ht="52.5" customHeight="1" x14ac:dyDescent="0.25">
      <c r="A2" s="938" t="str">
        <f ca="1">IF(ISERROR(VLOOKUP(ROW()-1,Corelatii!A:AF,2,FALSE))=TRUE,"",ROW()-1)</f>
        <v/>
      </c>
      <c r="B2" s="968" t="str">
        <f ca="1">IF(ISERROR(VLOOKUP(ROW()-1,Corelatii!A:AF,2,FALSE))=TRUE,"",VLOOKUP(ROW()-1,Corelatii!A:AF,2,FALSE))</f>
        <v/>
      </c>
      <c r="C2" s="939" t="str">
        <f ca="1">IF(ISERROR(VLOOKUP(ROW()-1,Corelatii!A:AF,3,FALSE))=TRUE,"",VLOOKUP(ROW()-1,Corelatii!A:AF,3,FALSE))</f>
        <v/>
      </c>
      <c r="D2" s="940" t="str">
        <f ca="1">IF(B2="","",VLOOKUP(B2,Corelatii!B:AF,7,FALSE))</f>
        <v/>
      </c>
      <c r="E2" s="941" t="str">
        <f ca="1">IF(B2="","",IF(VLOOKUP(B2,Corelatii!B:AF,8,FALSE)="","",VLOOKUP(B2,Corelatii!B:AF,8,FALSE)))</f>
        <v/>
      </c>
      <c r="F2" s="942" t="str">
        <f ca="1">IF(B2="","",VLOOKUP(B2,Corelatii!B:AF,11,FALSE))</f>
        <v/>
      </c>
      <c r="G2" s="943" t="str">
        <f ca="1">IF(B2="","",IF(VLOOKUP(B2,Corelatii!B:AF,9,FALSE)="","",VLOOKUP(B2,Corelatii!B:AF,9,FALSE)))</f>
        <v/>
      </c>
      <c r="H2" s="944" t="str">
        <f ca="1">IF(B2="","",IF(VLOOKUP(B2,Corelatii!B:AF,10,FALSE)="","",VLOOKUP(B2,Corelatii!B:AF,10,FALSE)))</f>
        <v/>
      </c>
      <c r="I2" s="942" t="str">
        <f ca="1">IF(B2="","",VLOOKUP(B2,Corelatii!B:AF,12,FALSE))</f>
        <v/>
      </c>
      <c r="J2" s="1348" t="str">
        <f ca="1">IF(B2=""," NU EXISTA ERORI. ",VLOOKUP(B2,Corelatii!B:AF,25,FALSE))</f>
        <v xml:space="preserve"> NU EXISTA ERORI. </v>
      </c>
    </row>
    <row r="3" spans="1:10" ht="52.5" customHeight="1" x14ac:dyDescent="0.25">
      <c r="A3" s="938" t="str">
        <f ca="1">IF(ISERROR(VLOOKUP(ROW()-1,Corelatii!A:AF,2,FALSE))=TRUE,"",ROW()-1)</f>
        <v/>
      </c>
      <c r="B3" s="968" t="str">
        <f ca="1">IF(ISERROR(VLOOKUP(ROW()-1,Corelatii!A:AF,2,FALSE))=TRUE,"",VLOOKUP(ROW()-1,Corelatii!A:AF,2,FALSE))</f>
        <v/>
      </c>
      <c r="C3" s="939" t="str">
        <f ca="1">IF(ISERROR(VLOOKUP(ROW()-1,Corelatii!A:AF,3,FALSE))=TRUE,"",VLOOKUP(ROW()-1,Corelatii!A:AF,3,FALSE))</f>
        <v/>
      </c>
      <c r="D3" s="940" t="str">
        <f ca="1">IF(B3="","",VLOOKUP(B3,Corelatii!B:AF,7,FALSE))</f>
        <v/>
      </c>
      <c r="E3" s="941" t="str">
        <f ca="1">IF(B3="","",IF(VLOOKUP(B3,Corelatii!B:AF,8,FALSE)="","",VLOOKUP(B3,Corelatii!B:AF,8,FALSE)))</f>
        <v/>
      </c>
      <c r="F3" s="942" t="str">
        <f ca="1">IF(B3="","",VLOOKUP(B3,Corelatii!B:AF,11,FALSE))</f>
        <v/>
      </c>
      <c r="G3" s="943" t="str">
        <f ca="1">IF(B3="","",IF(VLOOKUP(B3,Corelatii!B:AF,9,FALSE)="","",VLOOKUP(B3,Corelatii!B:AF,9,FALSE)))</f>
        <v/>
      </c>
      <c r="H3" s="944" t="str">
        <f ca="1">IF(B3="","",IF(VLOOKUP(B3,Corelatii!B:AF,10,FALSE)="","",VLOOKUP(B3,Corelatii!B:AF,10,FALSE)))</f>
        <v/>
      </c>
      <c r="I3" s="942" t="str">
        <f ca="1">IF(B3="","",VLOOKUP(B3,Corelatii!B:AF,12,FALSE))</f>
        <v/>
      </c>
      <c r="J3" s="1348" t="str">
        <f ca="1">IF(B3="","",VLOOKUP(B3,Corelatii!B:AF,25,FALSE))</f>
        <v/>
      </c>
    </row>
    <row r="4" spans="1:10" ht="52.5" customHeight="1" x14ac:dyDescent="0.25">
      <c r="A4" s="938" t="str">
        <f ca="1">IF(ISERROR(VLOOKUP(ROW()-1,Corelatii!A:AF,2,FALSE))=TRUE,"",ROW()-1)</f>
        <v/>
      </c>
      <c r="B4" s="968" t="str">
        <f ca="1">IF(ISERROR(VLOOKUP(ROW()-1,Corelatii!A:AF,2,FALSE))=TRUE,"",VLOOKUP(ROW()-1,Corelatii!A:AF,2,FALSE))</f>
        <v/>
      </c>
      <c r="C4" s="939" t="str">
        <f ca="1">IF(ISERROR(VLOOKUP(ROW()-1,Corelatii!A:AF,3,FALSE))=TRUE,"",VLOOKUP(ROW()-1,Corelatii!A:AF,3,FALSE))</f>
        <v/>
      </c>
      <c r="D4" s="940" t="str">
        <f ca="1">IF(B4="","",VLOOKUP(B4,Corelatii!B:AF,7,FALSE))</f>
        <v/>
      </c>
      <c r="E4" s="941" t="str">
        <f ca="1">IF(B4="","",IF(VLOOKUP(B4,Corelatii!B:AF,8,FALSE)="","",VLOOKUP(B4,Corelatii!B:AF,8,FALSE)))</f>
        <v/>
      </c>
      <c r="F4" s="942" t="str">
        <f ca="1">IF(B4="","",VLOOKUP(B4,Corelatii!B:AF,11,FALSE))</f>
        <v/>
      </c>
      <c r="G4" s="943" t="str">
        <f ca="1">IF(B4="","",IF(VLOOKUP(B4,Corelatii!B:AF,9,FALSE)="","",VLOOKUP(B4,Corelatii!B:AF,9,FALSE)))</f>
        <v/>
      </c>
      <c r="H4" s="944" t="str">
        <f ca="1">IF(B4="","",IF(VLOOKUP(B4,Corelatii!B:AF,10,FALSE)="","",VLOOKUP(B4,Corelatii!B:AF,10,FALSE)))</f>
        <v/>
      </c>
      <c r="I4" s="942" t="str">
        <f ca="1">IF(B4="","",VLOOKUP(B4,Corelatii!B:AF,12,FALSE))</f>
        <v/>
      </c>
      <c r="J4" s="1348" t="str">
        <f ca="1">IF(B4="","",VLOOKUP(B4,Corelatii!B:AF,25,FALSE))</f>
        <v/>
      </c>
    </row>
    <row r="5" spans="1:10" ht="52.5" customHeight="1" x14ac:dyDescent="0.25">
      <c r="A5" s="938" t="str">
        <f ca="1">IF(ISERROR(VLOOKUP(ROW()-1,Corelatii!A:AF,2,FALSE))=TRUE,"",ROW()-1)</f>
        <v/>
      </c>
      <c r="B5" s="968" t="str">
        <f ca="1">IF(ISERROR(VLOOKUP(ROW()-1,Corelatii!A:AF,2,FALSE))=TRUE,"",VLOOKUP(ROW()-1,Corelatii!A:AF,2,FALSE))</f>
        <v/>
      </c>
      <c r="C5" s="939" t="str">
        <f ca="1">IF(ISERROR(VLOOKUP(ROW()-1,Corelatii!A:AF,3,FALSE))=TRUE,"",VLOOKUP(ROW()-1,Corelatii!A:AF,3,FALSE))</f>
        <v/>
      </c>
      <c r="D5" s="940" t="str">
        <f ca="1">IF(B5="","",VLOOKUP(B5,Corelatii!B:AF,7,FALSE))</f>
        <v/>
      </c>
      <c r="E5" s="941" t="str">
        <f ca="1">IF(B5="","",IF(VLOOKUP(B5,Corelatii!B:AF,8,FALSE)="","",VLOOKUP(B5,Corelatii!B:AF,8,FALSE)))</f>
        <v/>
      </c>
      <c r="F5" s="942" t="str">
        <f ca="1">IF(B5="","",VLOOKUP(B5,Corelatii!B:AF,11,FALSE))</f>
        <v/>
      </c>
      <c r="G5" s="943" t="str">
        <f ca="1">IF(B5="","",IF(VLOOKUP(B5,Corelatii!B:AF,9,FALSE)="","",VLOOKUP(B5,Corelatii!B:AF,9,FALSE)))</f>
        <v/>
      </c>
      <c r="H5" s="944" t="str">
        <f ca="1">IF(B5="","",IF(VLOOKUP(B5,Corelatii!B:AF,10,FALSE)="","",VLOOKUP(B5,Corelatii!B:AF,10,FALSE)))</f>
        <v/>
      </c>
      <c r="I5" s="942" t="str">
        <f ca="1">IF(B5="","",VLOOKUP(B5,Corelatii!B:AF,12,FALSE))</f>
        <v/>
      </c>
      <c r="J5" s="1348" t="str">
        <f ca="1">IF(B5="","",VLOOKUP(B5,Corelatii!B:AF,25,FALSE))</f>
        <v/>
      </c>
    </row>
    <row r="6" spans="1:10" ht="52.5" customHeight="1" x14ac:dyDescent="0.25">
      <c r="A6" s="938" t="str">
        <f ca="1">IF(ISERROR(VLOOKUP(ROW()-1,Corelatii!A:AF,2,FALSE))=TRUE,"",ROW()-1)</f>
        <v/>
      </c>
      <c r="B6" s="968" t="str">
        <f ca="1">IF(ISERROR(VLOOKUP(ROW()-1,Corelatii!A:AF,2,FALSE))=TRUE,"",VLOOKUP(ROW()-1,Corelatii!A:AF,2,FALSE))</f>
        <v/>
      </c>
      <c r="C6" s="939" t="str">
        <f ca="1">IF(ISERROR(VLOOKUP(ROW()-1,Corelatii!A:AF,3,FALSE))=TRUE,"",VLOOKUP(ROW()-1,Corelatii!A:AF,3,FALSE))</f>
        <v/>
      </c>
      <c r="D6" s="940" t="str">
        <f ca="1">IF(B6="","",VLOOKUP(B6,Corelatii!B:AF,7,FALSE))</f>
        <v/>
      </c>
      <c r="E6" s="941" t="str">
        <f ca="1">IF(B6="","",IF(VLOOKUP(B6,Corelatii!B:AF,8,FALSE)="","",VLOOKUP(B6,Corelatii!B:AF,8,FALSE)))</f>
        <v/>
      </c>
      <c r="F6" s="942" t="str">
        <f ca="1">IF(B6="","",VLOOKUP(B6,Corelatii!B:AF,11,FALSE))</f>
        <v/>
      </c>
      <c r="G6" s="943" t="str">
        <f ca="1">IF(B6="","",IF(VLOOKUP(B6,Corelatii!B:AF,9,FALSE)="","",VLOOKUP(B6,Corelatii!B:AF,9,FALSE)))</f>
        <v/>
      </c>
      <c r="H6" s="944" t="str">
        <f ca="1">IF(B6="","",IF(VLOOKUP(B6,Corelatii!B:AF,10,FALSE)="","",VLOOKUP(B6,Corelatii!B:AF,10,FALSE)))</f>
        <v/>
      </c>
      <c r="I6" s="942" t="str">
        <f ca="1">IF(B6="","",VLOOKUP(B6,Corelatii!B:AF,12,FALSE))</f>
        <v/>
      </c>
      <c r="J6" s="1348" t="str">
        <f ca="1">IF(B6="","",VLOOKUP(B6,Corelatii!B:AF,25,FALSE))</f>
        <v/>
      </c>
    </row>
    <row r="7" spans="1:10" ht="52.5" customHeight="1" x14ac:dyDescent="0.25">
      <c r="A7" s="938" t="str">
        <f ca="1">IF(ISERROR(VLOOKUP(ROW()-1,Corelatii!A:AF,2,FALSE))=TRUE,"",ROW()-1)</f>
        <v/>
      </c>
      <c r="B7" s="968" t="str">
        <f ca="1">IF(ISERROR(VLOOKUP(ROW()-1,Corelatii!A:AF,2,FALSE))=TRUE,"",VLOOKUP(ROW()-1,Corelatii!A:AF,2,FALSE))</f>
        <v/>
      </c>
      <c r="C7" s="939" t="str">
        <f ca="1">IF(ISERROR(VLOOKUP(ROW()-1,Corelatii!A:AF,3,FALSE))=TRUE,"",VLOOKUP(ROW()-1,Corelatii!A:AF,3,FALSE))</f>
        <v/>
      </c>
      <c r="D7" s="940" t="str">
        <f ca="1">IF(B7="","",VLOOKUP(B7,Corelatii!B:AF,7,FALSE))</f>
        <v/>
      </c>
      <c r="E7" s="941" t="str">
        <f ca="1">IF(B7="","",IF(VLOOKUP(B7,Corelatii!B:AF,8,FALSE)="","",VLOOKUP(B7,Corelatii!B:AF,8,FALSE)))</f>
        <v/>
      </c>
      <c r="F7" s="942" t="str">
        <f ca="1">IF(B7="","",VLOOKUP(B7,Corelatii!B:AF,11,FALSE))</f>
        <v/>
      </c>
      <c r="G7" s="943" t="str">
        <f ca="1">IF(B7="","",IF(VLOOKUP(B7,Corelatii!B:AF,9,FALSE)="","",VLOOKUP(B7,Corelatii!B:AF,9,FALSE)))</f>
        <v/>
      </c>
      <c r="H7" s="944" t="str">
        <f ca="1">IF(B7="","",IF(VLOOKUP(B7,Corelatii!B:AF,10,FALSE)="","",VLOOKUP(B7,Corelatii!B:AF,10,FALSE)))</f>
        <v/>
      </c>
      <c r="I7" s="942" t="str">
        <f ca="1">IF(B7="","",VLOOKUP(B7,Corelatii!B:AF,12,FALSE))</f>
        <v/>
      </c>
      <c r="J7" s="1348" t="str">
        <f ca="1">IF(B7="","",VLOOKUP(B7,Corelatii!B:AF,25,FALSE))</f>
        <v/>
      </c>
    </row>
    <row r="8" spans="1:10" ht="52.5" customHeight="1" x14ac:dyDescent="0.25">
      <c r="A8" s="938" t="str">
        <f ca="1">IF(ISERROR(VLOOKUP(ROW()-1,Corelatii!A:AF,2,FALSE))=TRUE,"",ROW()-1)</f>
        <v/>
      </c>
      <c r="B8" s="968" t="str">
        <f ca="1">IF(ISERROR(VLOOKUP(ROW()-1,Corelatii!A:AF,2,FALSE))=TRUE,"",VLOOKUP(ROW()-1,Corelatii!A:AF,2,FALSE))</f>
        <v/>
      </c>
      <c r="C8" s="939" t="str">
        <f ca="1">IF(ISERROR(VLOOKUP(ROW()-1,Corelatii!A:AF,3,FALSE))=TRUE,"",VLOOKUP(ROW()-1,Corelatii!A:AF,3,FALSE))</f>
        <v/>
      </c>
      <c r="D8" s="940" t="str">
        <f ca="1">IF(B8="","",VLOOKUP(B8,Corelatii!B:AF,7,FALSE))</f>
        <v/>
      </c>
      <c r="E8" s="941" t="str">
        <f ca="1">IF(B8="","",IF(VLOOKUP(B8,Corelatii!B:AF,8,FALSE)="","",VLOOKUP(B8,Corelatii!B:AF,8,FALSE)))</f>
        <v/>
      </c>
      <c r="F8" s="942" t="str">
        <f ca="1">IF(B8="","",VLOOKUP(B8,Corelatii!B:AF,11,FALSE))</f>
        <v/>
      </c>
      <c r="G8" s="943" t="str">
        <f ca="1">IF(B8="","",IF(VLOOKUP(B8,Corelatii!B:AF,9,FALSE)="","",VLOOKUP(B8,Corelatii!B:AF,9,FALSE)))</f>
        <v/>
      </c>
      <c r="H8" s="944" t="str">
        <f ca="1">IF(B8="","",IF(VLOOKUP(B8,Corelatii!B:AF,10,FALSE)="","",VLOOKUP(B8,Corelatii!B:AF,10,FALSE)))</f>
        <v/>
      </c>
      <c r="I8" s="942" t="str">
        <f ca="1">IF(B8="","",VLOOKUP(B8,Corelatii!B:AF,12,FALSE))</f>
        <v/>
      </c>
      <c r="J8" s="1348" t="str">
        <f ca="1">IF(B8="","",VLOOKUP(B8,Corelatii!B:AF,25,FALSE))</f>
        <v/>
      </c>
    </row>
    <row r="9" spans="1:10" ht="52.5" customHeight="1" x14ac:dyDescent="0.25">
      <c r="A9" s="938" t="str">
        <f ca="1">IF(ISERROR(VLOOKUP(ROW()-1,Corelatii!A:AF,2,FALSE))=TRUE,"",ROW()-1)</f>
        <v/>
      </c>
      <c r="B9" s="968" t="str">
        <f ca="1">IF(ISERROR(VLOOKUP(ROW()-1,Corelatii!A:AF,2,FALSE))=TRUE,"",VLOOKUP(ROW()-1,Corelatii!A:AF,2,FALSE))</f>
        <v/>
      </c>
      <c r="C9" s="939" t="str">
        <f ca="1">IF(ISERROR(VLOOKUP(ROW()-1,Corelatii!A:AF,3,FALSE))=TRUE,"",VLOOKUP(ROW()-1,Corelatii!A:AF,3,FALSE))</f>
        <v/>
      </c>
      <c r="D9" s="940" t="str">
        <f ca="1">IF(B9="","",VLOOKUP(B9,Corelatii!B:AF,7,FALSE))</f>
        <v/>
      </c>
      <c r="E9" s="941" t="str">
        <f ca="1">IF(B9="","",IF(VLOOKUP(B9,Corelatii!B:AF,8,FALSE)="","",VLOOKUP(B9,Corelatii!B:AF,8,FALSE)))</f>
        <v/>
      </c>
      <c r="F9" s="942" t="str">
        <f ca="1">IF(B9="","",VLOOKUP(B9,Corelatii!B:AF,11,FALSE))</f>
        <v/>
      </c>
      <c r="G9" s="943" t="str">
        <f ca="1">IF(B9="","",IF(VLOOKUP(B9,Corelatii!B:AF,9,FALSE)="","",VLOOKUP(B9,Corelatii!B:AF,9,FALSE)))</f>
        <v/>
      </c>
      <c r="H9" s="944" t="str">
        <f ca="1">IF(B9="","",IF(VLOOKUP(B9,Corelatii!B:AF,10,FALSE)="","",VLOOKUP(B9,Corelatii!B:AF,10,FALSE)))</f>
        <v/>
      </c>
      <c r="I9" s="942" t="str">
        <f ca="1">IF(B9="","",VLOOKUP(B9,Corelatii!B:AF,12,FALSE))</f>
        <v/>
      </c>
      <c r="J9" s="1348" t="str">
        <f ca="1">IF(B9="","",VLOOKUP(B9,Corelatii!B:AF,25,FALSE))</f>
        <v/>
      </c>
    </row>
    <row r="10" spans="1:10" ht="52.5" customHeight="1" x14ac:dyDescent="0.25">
      <c r="A10" s="938" t="str">
        <f ca="1">IF(ISERROR(VLOOKUP(ROW()-1,Corelatii!A:AF,2,FALSE))=TRUE,"",ROW()-1)</f>
        <v/>
      </c>
      <c r="B10" s="968" t="str">
        <f ca="1">IF(ISERROR(VLOOKUP(ROW()-1,Corelatii!A:AF,2,FALSE))=TRUE,"",VLOOKUP(ROW()-1,Corelatii!A:AF,2,FALSE))</f>
        <v/>
      </c>
      <c r="C10" s="939" t="str">
        <f ca="1">IF(ISERROR(VLOOKUP(ROW()-1,Corelatii!A:AF,3,FALSE))=TRUE,"",VLOOKUP(ROW()-1,Corelatii!A:AF,3,FALSE))</f>
        <v/>
      </c>
      <c r="D10" s="940" t="str">
        <f ca="1">IF(B10="","",VLOOKUP(B10,Corelatii!B:AF,7,FALSE))</f>
        <v/>
      </c>
      <c r="E10" s="941" t="str">
        <f ca="1">IF(B10="","",IF(VLOOKUP(B10,Corelatii!B:AF,8,FALSE)="","",VLOOKUP(B10,Corelatii!B:AF,8,FALSE)))</f>
        <v/>
      </c>
      <c r="F10" s="942" t="str">
        <f ca="1">IF(B10="","",VLOOKUP(B10,Corelatii!B:AF,11,FALSE))</f>
        <v/>
      </c>
      <c r="G10" s="943" t="str">
        <f ca="1">IF(B10="","",IF(VLOOKUP(B10,Corelatii!B:AF,9,FALSE)="","",VLOOKUP(B10,Corelatii!B:AF,9,FALSE)))</f>
        <v/>
      </c>
      <c r="H10" s="944" t="str">
        <f ca="1">IF(B10="","",IF(VLOOKUP(B10,Corelatii!B:AF,10,FALSE)="","",VLOOKUP(B10,Corelatii!B:AF,10,FALSE)))</f>
        <v/>
      </c>
      <c r="I10" s="942" t="str">
        <f ca="1">IF(B10="","",VLOOKUP(B10,Corelatii!B:AF,12,FALSE))</f>
        <v/>
      </c>
      <c r="J10" s="1348" t="str">
        <f ca="1">IF(B10="","",VLOOKUP(B10,Corelatii!B:AF,25,FALSE))</f>
        <v/>
      </c>
    </row>
    <row r="11" spans="1:10" ht="52.5" customHeight="1" x14ac:dyDescent="0.25">
      <c r="A11" s="938" t="str">
        <f ca="1">IF(ISERROR(VLOOKUP(ROW()-1,Corelatii!A:AF,2,FALSE))=TRUE,"",ROW()-1)</f>
        <v/>
      </c>
      <c r="B11" s="968" t="str">
        <f ca="1">IF(ISERROR(VLOOKUP(ROW()-1,Corelatii!A:AF,2,FALSE))=TRUE,"",VLOOKUP(ROW()-1,Corelatii!A:AF,2,FALSE))</f>
        <v/>
      </c>
      <c r="C11" s="939" t="str">
        <f ca="1">IF(ISERROR(VLOOKUP(ROW()-1,Corelatii!A:AF,3,FALSE))=TRUE,"",VLOOKUP(ROW()-1,Corelatii!A:AF,3,FALSE))</f>
        <v/>
      </c>
      <c r="D11" s="940" t="str">
        <f ca="1">IF(B11="","",VLOOKUP(B11,Corelatii!B:AF,7,FALSE))</f>
        <v/>
      </c>
      <c r="E11" s="941" t="str">
        <f ca="1">IF(B11="","",IF(VLOOKUP(B11,Corelatii!B:AF,8,FALSE)="","",VLOOKUP(B11,Corelatii!B:AF,8,FALSE)))</f>
        <v/>
      </c>
      <c r="F11" s="942" t="str">
        <f ca="1">IF(B11="","",VLOOKUP(B11,Corelatii!B:AF,11,FALSE))</f>
        <v/>
      </c>
      <c r="G11" s="943" t="str">
        <f ca="1">IF(B11="","",IF(VLOOKUP(B11,Corelatii!B:AF,9,FALSE)="","",VLOOKUP(B11,Corelatii!B:AF,9,FALSE)))</f>
        <v/>
      </c>
      <c r="H11" s="944" t="str">
        <f ca="1">IF(B11="","",IF(VLOOKUP(B11,Corelatii!B:AF,10,FALSE)="","",VLOOKUP(B11,Corelatii!B:AF,10,FALSE)))</f>
        <v/>
      </c>
      <c r="I11" s="942" t="str">
        <f ca="1">IF(B11="","",VLOOKUP(B11,Corelatii!B:AF,12,FALSE))</f>
        <v/>
      </c>
      <c r="J11" s="1348" t="str">
        <f ca="1">IF(B11="","",VLOOKUP(B11,Corelatii!B:AF,25,FALSE))</f>
        <v/>
      </c>
    </row>
    <row r="12" spans="1:10" ht="52.5" customHeight="1" x14ac:dyDescent="0.25">
      <c r="A12" s="938" t="str">
        <f ca="1">IF(ISERROR(VLOOKUP(ROW()-1,Corelatii!A:AF,2,FALSE))=TRUE,"",ROW()-1)</f>
        <v/>
      </c>
      <c r="B12" s="968" t="str">
        <f ca="1">IF(ISERROR(VLOOKUP(ROW()-1,Corelatii!A:AF,2,FALSE))=TRUE,"",VLOOKUP(ROW()-1,Corelatii!A:AF,2,FALSE))</f>
        <v/>
      </c>
      <c r="C12" s="939" t="str">
        <f ca="1">IF(ISERROR(VLOOKUP(ROW()-1,Corelatii!A:AF,3,FALSE))=TRUE,"",VLOOKUP(ROW()-1,Corelatii!A:AF,3,FALSE))</f>
        <v/>
      </c>
      <c r="D12" s="940" t="str">
        <f ca="1">IF(B12="","",VLOOKUP(B12,Corelatii!B:AF,7,FALSE))</f>
        <v/>
      </c>
      <c r="E12" s="941" t="str">
        <f ca="1">IF(B12="","",IF(VLOOKUP(B12,Corelatii!B:AF,8,FALSE)="","",VLOOKUP(B12,Corelatii!B:AF,8,FALSE)))</f>
        <v/>
      </c>
      <c r="F12" s="942" t="str">
        <f ca="1">IF(B12="","",VLOOKUP(B12,Corelatii!B:AF,11,FALSE))</f>
        <v/>
      </c>
      <c r="G12" s="943" t="str">
        <f ca="1">IF(B12="","",IF(VLOOKUP(B12,Corelatii!B:AF,9,FALSE)="","",VLOOKUP(B12,Corelatii!B:AF,9,FALSE)))</f>
        <v/>
      </c>
      <c r="H12" s="944" t="str">
        <f ca="1">IF(B12="","",IF(VLOOKUP(B12,Corelatii!B:AF,10,FALSE)="","",VLOOKUP(B12,Corelatii!B:AF,10,FALSE)))</f>
        <v/>
      </c>
      <c r="I12" s="942" t="str">
        <f ca="1">IF(B12="","",VLOOKUP(B12,Corelatii!B:AF,12,FALSE))</f>
        <v/>
      </c>
      <c r="J12" s="1348" t="str">
        <f ca="1">IF(B12="","",VLOOKUP(B12,Corelatii!B:AF,25,FALSE))</f>
        <v/>
      </c>
    </row>
    <row r="13" spans="1:10" ht="52.5" customHeight="1" x14ac:dyDescent="0.25">
      <c r="A13" s="938" t="str">
        <f ca="1">IF(ISERROR(VLOOKUP(ROW()-1,Corelatii!A:AF,2,FALSE))=TRUE,"",ROW()-1)</f>
        <v/>
      </c>
      <c r="B13" s="968" t="str">
        <f ca="1">IF(ISERROR(VLOOKUP(ROW()-1,Corelatii!A:AF,2,FALSE))=TRUE,"",VLOOKUP(ROW()-1,Corelatii!A:AF,2,FALSE))</f>
        <v/>
      </c>
      <c r="C13" s="939" t="str">
        <f ca="1">IF(ISERROR(VLOOKUP(ROW()-1,Corelatii!A:AF,3,FALSE))=TRUE,"",VLOOKUP(ROW()-1,Corelatii!A:AF,3,FALSE))</f>
        <v/>
      </c>
      <c r="D13" s="940" t="str">
        <f ca="1">IF(B13="","",VLOOKUP(B13,Corelatii!B:AF,7,FALSE))</f>
        <v/>
      </c>
      <c r="E13" s="941" t="str">
        <f ca="1">IF(B13="","",IF(VLOOKUP(B13,Corelatii!B:AF,8,FALSE)="","",VLOOKUP(B13,Corelatii!B:AF,8,FALSE)))</f>
        <v/>
      </c>
      <c r="F13" s="942" t="str">
        <f ca="1">IF(B13="","",VLOOKUP(B13,Corelatii!B:AF,11,FALSE))</f>
        <v/>
      </c>
      <c r="G13" s="943" t="str">
        <f ca="1">IF(B13="","",IF(VLOOKUP(B13,Corelatii!B:AF,9,FALSE)="","",VLOOKUP(B13,Corelatii!B:AF,9,FALSE)))</f>
        <v/>
      </c>
      <c r="H13" s="944" t="str">
        <f ca="1">IF(B13="","",IF(VLOOKUP(B13,Corelatii!B:AF,10,FALSE)="","",VLOOKUP(B13,Corelatii!B:AF,10,FALSE)))</f>
        <v/>
      </c>
      <c r="I13" s="942" t="str">
        <f ca="1">IF(B13="","",VLOOKUP(B13,Corelatii!B:AF,12,FALSE))</f>
        <v/>
      </c>
      <c r="J13" s="1348" t="str">
        <f ca="1">IF(B13="","",VLOOKUP(B13,Corelatii!B:AF,25,FALSE))</f>
        <v/>
      </c>
    </row>
    <row r="14" spans="1:10" ht="52.5" customHeight="1" x14ac:dyDescent="0.25">
      <c r="A14" s="938" t="str">
        <f ca="1">IF(ISERROR(VLOOKUP(ROW()-1,Corelatii!A:AF,2,FALSE))=TRUE,"",ROW()-1)</f>
        <v/>
      </c>
      <c r="B14" s="968" t="str">
        <f ca="1">IF(ISERROR(VLOOKUP(ROW()-1,Corelatii!A:AF,2,FALSE))=TRUE,"",VLOOKUP(ROW()-1,Corelatii!A:AF,2,FALSE))</f>
        <v/>
      </c>
      <c r="C14" s="939" t="str">
        <f ca="1">IF(ISERROR(VLOOKUP(ROW()-1,Corelatii!A:AF,3,FALSE))=TRUE,"",VLOOKUP(ROW()-1,Corelatii!A:AF,3,FALSE))</f>
        <v/>
      </c>
      <c r="D14" s="940" t="str">
        <f ca="1">IF(B14="","",VLOOKUP(B14,Corelatii!B:AF,7,FALSE))</f>
        <v/>
      </c>
      <c r="E14" s="941" t="str">
        <f ca="1">IF(B14="","",IF(VLOOKUP(B14,Corelatii!B:AF,8,FALSE)="","",VLOOKUP(B14,Corelatii!B:AF,8,FALSE)))</f>
        <v/>
      </c>
      <c r="F14" s="942" t="str">
        <f ca="1">IF(B14="","",VLOOKUP(B14,Corelatii!B:AF,11,FALSE))</f>
        <v/>
      </c>
      <c r="G14" s="943" t="str">
        <f ca="1">IF(B14="","",IF(VLOOKUP(B14,Corelatii!B:AF,9,FALSE)="","",VLOOKUP(B14,Corelatii!B:AF,9,FALSE)))</f>
        <v/>
      </c>
      <c r="H14" s="944" t="str">
        <f ca="1">IF(B14="","",IF(VLOOKUP(B14,Corelatii!B:AF,10,FALSE)="","",VLOOKUP(B14,Corelatii!B:AF,10,FALSE)))</f>
        <v/>
      </c>
      <c r="I14" s="942" t="str">
        <f ca="1">IF(B14="","",VLOOKUP(B14,Corelatii!B:AF,12,FALSE))</f>
        <v/>
      </c>
      <c r="J14" s="1348" t="str">
        <f ca="1">IF(B14="","",VLOOKUP(B14,Corelatii!B:AF,25,FALSE))</f>
        <v/>
      </c>
    </row>
    <row r="15" spans="1:10" ht="52.5" customHeight="1" x14ac:dyDescent="0.25">
      <c r="A15" s="938" t="str">
        <f ca="1">IF(ISERROR(VLOOKUP(ROW()-1,Corelatii!A:AF,2,FALSE))=TRUE,"",ROW()-1)</f>
        <v/>
      </c>
      <c r="B15" s="968" t="str">
        <f ca="1">IF(ISERROR(VLOOKUP(ROW()-1,Corelatii!A:AF,2,FALSE))=TRUE,"",VLOOKUP(ROW()-1,Corelatii!A:AF,2,FALSE))</f>
        <v/>
      </c>
      <c r="C15" s="939" t="str">
        <f ca="1">IF(ISERROR(VLOOKUP(ROW()-1,Corelatii!A:AF,3,FALSE))=TRUE,"",VLOOKUP(ROW()-1,Corelatii!A:AF,3,FALSE))</f>
        <v/>
      </c>
      <c r="D15" s="940" t="str">
        <f ca="1">IF(B15="","",VLOOKUP(B15,Corelatii!B:AF,7,FALSE))</f>
        <v/>
      </c>
      <c r="E15" s="941" t="str">
        <f ca="1">IF(B15="","",IF(VLOOKUP(B15,Corelatii!B:AF,8,FALSE)="","",VLOOKUP(B15,Corelatii!B:AF,8,FALSE)))</f>
        <v/>
      </c>
      <c r="F15" s="942" t="str">
        <f ca="1">IF(B15="","",VLOOKUP(B15,Corelatii!B:AF,11,FALSE))</f>
        <v/>
      </c>
      <c r="G15" s="943" t="str">
        <f ca="1">IF(B15="","",IF(VLOOKUP(B15,Corelatii!B:AF,9,FALSE)="","",VLOOKUP(B15,Corelatii!B:AF,9,FALSE)))</f>
        <v/>
      </c>
      <c r="H15" s="944" t="str">
        <f ca="1">IF(B15="","",IF(VLOOKUP(B15,Corelatii!B:AF,10,FALSE)="","",VLOOKUP(B15,Corelatii!B:AF,10,FALSE)))</f>
        <v/>
      </c>
      <c r="I15" s="942" t="str">
        <f ca="1">IF(B15="","",VLOOKUP(B15,Corelatii!B:AF,12,FALSE))</f>
        <v/>
      </c>
      <c r="J15" s="1348" t="str">
        <f ca="1">IF(B15="","",VLOOKUP(B15,Corelatii!B:AF,25,FALSE))</f>
        <v/>
      </c>
    </row>
    <row r="16" spans="1:10" ht="52.5" customHeight="1" x14ac:dyDescent="0.25">
      <c r="A16" s="938" t="str">
        <f ca="1">IF(ISERROR(VLOOKUP(ROW()-1,Corelatii!A:AF,2,FALSE))=TRUE,"",ROW()-1)</f>
        <v/>
      </c>
      <c r="B16" s="968" t="str">
        <f ca="1">IF(ISERROR(VLOOKUP(ROW()-1,Corelatii!A:AF,2,FALSE))=TRUE,"",VLOOKUP(ROW()-1,Corelatii!A:AF,2,FALSE))</f>
        <v/>
      </c>
      <c r="C16" s="939" t="str">
        <f ca="1">IF(ISERROR(VLOOKUP(ROW()-1,Corelatii!A:AF,3,FALSE))=TRUE,"",VLOOKUP(ROW()-1,Corelatii!A:AF,3,FALSE))</f>
        <v/>
      </c>
      <c r="D16" s="940" t="str">
        <f ca="1">IF(B16="","",VLOOKUP(B16,Corelatii!B:AF,7,FALSE))</f>
        <v/>
      </c>
      <c r="E16" s="941" t="str">
        <f ca="1">IF(B16="","",IF(VLOOKUP(B16,Corelatii!B:AF,8,FALSE)="","",VLOOKUP(B16,Corelatii!B:AF,8,FALSE)))</f>
        <v/>
      </c>
      <c r="F16" s="942" t="str">
        <f ca="1">IF(B16="","",VLOOKUP(B16,Corelatii!B:AF,11,FALSE))</f>
        <v/>
      </c>
      <c r="G16" s="943" t="str">
        <f ca="1">IF(B16="","",IF(VLOOKUP(B16,Corelatii!B:AF,9,FALSE)="","",VLOOKUP(B16,Corelatii!B:AF,9,FALSE)))</f>
        <v/>
      </c>
      <c r="H16" s="944" t="str">
        <f ca="1">IF(B16="","",IF(VLOOKUP(B16,Corelatii!B:AF,10,FALSE)="","",VLOOKUP(B16,Corelatii!B:AF,10,FALSE)))</f>
        <v/>
      </c>
      <c r="I16" s="942" t="str">
        <f ca="1">IF(B16="","",VLOOKUP(B16,Corelatii!B:AF,12,FALSE))</f>
        <v/>
      </c>
      <c r="J16" s="1348" t="str">
        <f ca="1">IF(B16="","",VLOOKUP(B16,Corelatii!B:AF,25,FALSE))</f>
        <v/>
      </c>
    </row>
    <row r="17" spans="1:10" ht="52.5" customHeight="1" x14ac:dyDescent="0.25">
      <c r="A17" s="938" t="str">
        <f ca="1">IF(ISERROR(VLOOKUP(ROW()-1,Corelatii!A:AF,2,FALSE))=TRUE,"",ROW()-1)</f>
        <v/>
      </c>
      <c r="B17" s="968" t="str">
        <f ca="1">IF(ISERROR(VLOOKUP(ROW()-1,Corelatii!A:AF,2,FALSE))=TRUE,"",VLOOKUP(ROW()-1,Corelatii!A:AF,2,FALSE))</f>
        <v/>
      </c>
      <c r="C17" s="939" t="str">
        <f ca="1">IF(ISERROR(VLOOKUP(ROW()-1,Corelatii!A:AF,3,FALSE))=TRUE,"",VLOOKUP(ROW()-1,Corelatii!A:AF,3,FALSE))</f>
        <v/>
      </c>
      <c r="D17" s="940" t="str">
        <f ca="1">IF(B17="","",VLOOKUP(B17,Corelatii!B:AF,7,FALSE))</f>
        <v/>
      </c>
      <c r="E17" s="941" t="str">
        <f ca="1">IF(B17="","",IF(VLOOKUP(B17,Corelatii!B:AF,8,FALSE)="","",VLOOKUP(B17,Corelatii!B:AF,8,FALSE)))</f>
        <v/>
      </c>
      <c r="F17" s="942" t="str">
        <f ca="1">IF(B17="","",VLOOKUP(B17,Corelatii!B:AF,11,FALSE))</f>
        <v/>
      </c>
      <c r="G17" s="943" t="str">
        <f ca="1">IF(B17="","",IF(VLOOKUP(B17,Corelatii!B:AF,9,FALSE)="","",VLOOKUP(B17,Corelatii!B:AF,9,FALSE)))</f>
        <v/>
      </c>
      <c r="H17" s="944" t="str">
        <f ca="1">IF(B17="","",IF(VLOOKUP(B17,Corelatii!B:AF,10,FALSE)="","",VLOOKUP(B17,Corelatii!B:AF,10,FALSE)))</f>
        <v/>
      </c>
      <c r="I17" s="942" t="str">
        <f ca="1">IF(B17="","",VLOOKUP(B17,Corelatii!B:AF,12,FALSE))</f>
        <v/>
      </c>
      <c r="J17" s="1348" t="str">
        <f ca="1">IF(B17="","",VLOOKUP(B17,Corelatii!B:AF,25,FALSE))</f>
        <v/>
      </c>
    </row>
    <row r="18" spans="1:10" ht="52.5" customHeight="1" x14ac:dyDescent="0.25">
      <c r="A18" s="938" t="str">
        <f ca="1">IF(ISERROR(VLOOKUP(ROW()-1,Corelatii!A:AF,2,FALSE))=TRUE,"",ROW()-1)</f>
        <v/>
      </c>
      <c r="B18" s="968" t="str">
        <f ca="1">IF(ISERROR(VLOOKUP(ROW()-1,Corelatii!A:AF,2,FALSE))=TRUE,"",VLOOKUP(ROW()-1,Corelatii!A:AF,2,FALSE))</f>
        <v/>
      </c>
      <c r="C18" s="939" t="str">
        <f ca="1">IF(ISERROR(VLOOKUP(ROW()-1,Corelatii!A:AF,3,FALSE))=TRUE,"",VLOOKUP(ROW()-1,Corelatii!A:AF,3,FALSE))</f>
        <v/>
      </c>
      <c r="D18" s="940" t="str">
        <f ca="1">IF(B18="","",VLOOKUP(B18,Corelatii!B:AF,7,FALSE))</f>
        <v/>
      </c>
      <c r="E18" s="941" t="str">
        <f ca="1">IF(B18="","",IF(VLOOKUP(B18,Corelatii!B:AF,8,FALSE)="","",VLOOKUP(B18,Corelatii!B:AF,8,FALSE)))</f>
        <v/>
      </c>
      <c r="F18" s="942" t="str">
        <f ca="1">IF(B18="","",VLOOKUP(B18,Corelatii!B:AF,11,FALSE))</f>
        <v/>
      </c>
      <c r="G18" s="943" t="str">
        <f ca="1">IF(B18="","",IF(VLOOKUP(B18,Corelatii!B:AF,9,FALSE)="","",VLOOKUP(B18,Corelatii!B:AF,9,FALSE)))</f>
        <v/>
      </c>
      <c r="H18" s="944" t="str">
        <f ca="1">IF(B18="","",IF(VLOOKUP(B18,Corelatii!B:AF,10,FALSE)="","",VLOOKUP(B18,Corelatii!B:AF,10,FALSE)))</f>
        <v/>
      </c>
      <c r="I18" s="942" t="str">
        <f ca="1">IF(B18="","",VLOOKUP(B18,Corelatii!B:AF,12,FALSE))</f>
        <v/>
      </c>
      <c r="J18" s="1348" t="str">
        <f ca="1">IF(B18="","",VLOOKUP(B18,Corelatii!B:AF,25,FALSE))</f>
        <v/>
      </c>
    </row>
    <row r="19" spans="1:10" ht="52.5" customHeight="1" x14ac:dyDescent="0.25">
      <c r="A19" s="938" t="str">
        <f ca="1">IF(ISERROR(VLOOKUP(ROW()-1,Corelatii!A:AF,2,FALSE))=TRUE,"",ROW()-1)</f>
        <v/>
      </c>
      <c r="B19" s="968" t="str">
        <f ca="1">IF(ISERROR(VLOOKUP(ROW()-1,Corelatii!A:AF,2,FALSE))=TRUE,"",VLOOKUP(ROW()-1,Corelatii!A:AF,2,FALSE))</f>
        <v/>
      </c>
      <c r="C19" s="939" t="str">
        <f ca="1">IF(ISERROR(VLOOKUP(ROW()-1,Corelatii!A:AF,3,FALSE))=TRUE,"",VLOOKUP(ROW()-1,Corelatii!A:AF,3,FALSE))</f>
        <v/>
      </c>
      <c r="D19" s="940" t="str">
        <f ca="1">IF(B19="","",VLOOKUP(B19,Corelatii!B:AF,7,FALSE))</f>
        <v/>
      </c>
      <c r="E19" s="941" t="str">
        <f ca="1">IF(B19="","",IF(VLOOKUP(B19,Corelatii!B:AF,8,FALSE)="","",VLOOKUP(B19,Corelatii!B:AF,8,FALSE)))</f>
        <v/>
      </c>
      <c r="F19" s="942" t="str">
        <f ca="1">IF(B19="","",VLOOKUP(B19,Corelatii!B:AF,11,FALSE))</f>
        <v/>
      </c>
      <c r="G19" s="943" t="str">
        <f ca="1">IF(B19="","",IF(VLOOKUP(B19,Corelatii!B:AF,9,FALSE)="","",VLOOKUP(B19,Corelatii!B:AF,9,FALSE)))</f>
        <v/>
      </c>
      <c r="H19" s="944" t="str">
        <f ca="1">IF(B19="","",IF(VLOOKUP(B19,Corelatii!B:AF,10,FALSE)="","",VLOOKUP(B19,Corelatii!B:AF,10,FALSE)))</f>
        <v/>
      </c>
      <c r="I19" s="942" t="str">
        <f ca="1">IF(B19="","",VLOOKUP(B19,Corelatii!B:AF,12,FALSE))</f>
        <v/>
      </c>
      <c r="J19" s="1348" t="str">
        <f ca="1">IF(B19="","",VLOOKUP(B19,Corelatii!B:AF,25,FALSE))</f>
        <v/>
      </c>
    </row>
    <row r="20" spans="1:10" ht="52.5" customHeight="1" x14ac:dyDescent="0.25">
      <c r="A20" s="938" t="str">
        <f ca="1">IF(ISERROR(VLOOKUP(ROW()-1,Corelatii!A:AF,2,FALSE))=TRUE,"",ROW()-1)</f>
        <v/>
      </c>
      <c r="B20" s="968" t="str">
        <f ca="1">IF(ISERROR(VLOOKUP(ROW()-1,Corelatii!A:AF,2,FALSE))=TRUE,"",VLOOKUP(ROW()-1,Corelatii!A:AF,2,FALSE))</f>
        <v/>
      </c>
      <c r="C20" s="939" t="str">
        <f ca="1">IF(ISERROR(VLOOKUP(ROW()-1,Corelatii!A:AF,3,FALSE))=TRUE,"",VLOOKUP(ROW()-1,Corelatii!A:AF,3,FALSE))</f>
        <v/>
      </c>
      <c r="D20" s="940" t="str">
        <f ca="1">IF(B20="","",VLOOKUP(B20,Corelatii!B:AF,7,FALSE))</f>
        <v/>
      </c>
      <c r="E20" s="941" t="str">
        <f ca="1">IF(B20="","",IF(VLOOKUP(B20,Corelatii!B:AF,8,FALSE)="","",VLOOKUP(B20,Corelatii!B:AF,8,FALSE)))</f>
        <v/>
      </c>
      <c r="F20" s="942" t="str">
        <f ca="1">IF(B20="","",VLOOKUP(B20,Corelatii!B:AF,11,FALSE))</f>
        <v/>
      </c>
      <c r="G20" s="943" t="str">
        <f ca="1">IF(B20="","",IF(VLOOKUP(B20,Corelatii!B:AF,9,FALSE)="","",VLOOKUP(B20,Corelatii!B:AF,9,FALSE)))</f>
        <v/>
      </c>
      <c r="H20" s="944" t="str">
        <f ca="1">IF(B20="","",IF(VLOOKUP(B20,Corelatii!B:AF,10,FALSE)="","",VLOOKUP(B20,Corelatii!B:AF,10,FALSE)))</f>
        <v/>
      </c>
      <c r="I20" s="942" t="str">
        <f ca="1">IF(B20="","",VLOOKUP(B20,Corelatii!B:AF,12,FALSE))</f>
        <v/>
      </c>
      <c r="J20" s="1348" t="str">
        <f ca="1">IF(B20="","",VLOOKUP(B20,Corelatii!B:AF,25,FALSE))</f>
        <v/>
      </c>
    </row>
    <row r="21" spans="1:10" ht="52.5" customHeight="1" x14ac:dyDescent="0.25">
      <c r="A21" s="938" t="str">
        <f ca="1">IF(ISERROR(VLOOKUP(ROW()-1,Corelatii!A:AF,2,FALSE))=TRUE,"",ROW()-1)</f>
        <v/>
      </c>
      <c r="B21" s="968" t="str">
        <f ca="1">IF(ISERROR(VLOOKUP(ROW()-1,Corelatii!A:AF,2,FALSE))=TRUE,"",VLOOKUP(ROW()-1,Corelatii!A:AF,2,FALSE))</f>
        <v/>
      </c>
      <c r="C21" s="939" t="str">
        <f ca="1">IF(ISERROR(VLOOKUP(ROW()-1,Corelatii!A:AF,3,FALSE))=TRUE,"",VLOOKUP(ROW()-1,Corelatii!A:AF,3,FALSE))</f>
        <v/>
      </c>
      <c r="D21" s="940" t="str">
        <f ca="1">IF(B21="","",VLOOKUP(B21,Corelatii!B:AF,7,FALSE))</f>
        <v/>
      </c>
      <c r="E21" s="941" t="str">
        <f ca="1">IF(B21="","",IF(VLOOKUP(B21,Corelatii!B:AF,8,FALSE)="","",VLOOKUP(B21,Corelatii!B:AF,8,FALSE)))</f>
        <v/>
      </c>
      <c r="F21" s="942" t="str">
        <f ca="1">IF(B21="","",VLOOKUP(B21,Corelatii!B:AF,11,FALSE))</f>
        <v/>
      </c>
      <c r="G21" s="943" t="str">
        <f ca="1">IF(B21="","",IF(VLOOKUP(B21,Corelatii!B:AF,9,FALSE)="","",VLOOKUP(B21,Corelatii!B:AF,9,FALSE)))</f>
        <v/>
      </c>
      <c r="H21" s="944" t="str">
        <f ca="1">IF(B21="","",IF(VLOOKUP(B21,Corelatii!B:AF,10,FALSE)="","",VLOOKUP(B21,Corelatii!B:AF,10,FALSE)))</f>
        <v/>
      </c>
      <c r="I21" s="942" t="str">
        <f ca="1">IF(B21="","",VLOOKUP(B21,Corelatii!B:AF,12,FALSE))</f>
        <v/>
      </c>
      <c r="J21" s="1348" t="str">
        <f ca="1">IF(B21="","",VLOOKUP(B21,Corelatii!B:AF,25,FALSE))</f>
        <v/>
      </c>
    </row>
    <row r="22" spans="1:10" ht="52.5" customHeight="1" x14ac:dyDescent="0.25">
      <c r="A22" s="938" t="str">
        <f ca="1">IF(ISERROR(VLOOKUP(ROW()-1,Corelatii!A:AF,2,FALSE))=TRUE,"",ROW()-1)</f>
        <v/>
      </c>
      <c r="B22" s="968" t="str">
        <f ca="1">IF(ISERROR(VLOOKUP(ROW()-1,Corelatii!A:AF,2,FALSE))=TRUE,"",VLOOKUP(ROW()-1,Corelatii!A:AF,2,FALSE))</f>
        <v/>
      </c>
      <c r="C22" s="939" t="str">
        <f ca="1">IF(ISERROR(VLOOKUP(ROW()-1,Corelatii!A:AF,3,FALSE))=TRUE,"",VLOOKUP(ROW()-1,Corelatii!A:AF,3,FALSE))</f>
        <v/>
      </c>
      <c r="D22" s="940" t="str">
        <f ca="1">IF(B22="","",VLOOKUP(B22,Corelatii!B:AF,7,FALSE))</f>
        <v/>
      </c>
      <c r="E22" s="941" t="str">
        <f ca="1">IF(B22="","",IF(VLOOKUP(B22,Corelatii!B:AF,8,FALSE)="","",VLOOKUP(B22,Corelatii!B:AF,8,FALSE)))</f>
        <v/>
      </c>
      <c r="F22" s="942" t="str">
        <f ca="1">IF(B22="","",VLOOKUP(B22,Corelatii!B:AF,11,FALSE))</f>
        <v/>
      </c>
      <c r="G22" s="943" t="str">
        <f ca="1">IF(B22="","",IF(VLOOKUP(B22,Corelatii!B:AF,9,FALSE)="","",VLOOKUP(B22,Corelatii!B:AF,9,FALSE)))</f>
        <v/>
      </c>
      <c r="H22" s="944" t="str">
        <f ca="1">IF(B22="","",IF(VLOOKUP(B22,Corelatii!B:AF,10,FALSE)="","",VLOOKUP(B22,Corelatii!B:AF,10,FALSE)))</f>
        <v/>
      </c>
      <c r="I22" s="942" t="str">
        <f ca="1">IF(B22="","",VLOOKUP(B22,Corelatii!B:AF,12,FALSE))</f>
        <v/>
      </c>
      <c r="J22" s="1348" t="str">
        <f ca="1">IF(B22="","",VLOOKUP(B22,Corelatii!B:AF,25,FALSE))</f>
        <v/>
      </c>
    </row>
    <row r="23" spans="1:10" ht="52.5" customHeight="1" x14ac:dyDescent="0.25">
      <c r="A23" s="938" t="str">
        <f ca="1">IF(ISERROR(VLOOKUP(ROW()-1,Corelatii!A:AF,2,FALSE))=TRUE,"",ROW()-1)</f>
        <v/>
      </c>
      <c r="B23" s="968" t="str">
        <f ca="1">IF(ISERROR(VLOOKUP(ROW()-1,Corelatii!A:AF,2,FALSE))=TRUE,"",VLOOKUP(ROW()-1,Corelatii!A:AF,2,FALSE))</f>
        <v/>
      </c>
      <c r="C23" s="939" t="str">
        <f ca="1">IF(ISERROR(VLOOKUP(ROW()-1,Corelatii!A:AF,3,FALSE))=TRUE,"",VLOOKUP(ROW()-1,Corelatii!A:AF,3,FALSE))</f>
        <v/>
      </c>
      <c r="D23" s="940" t="str">
        <f ca="1">IF(B23="","",VLOOKUP(B23,Corelatii!B:AF,7,FALSE))</f>
        <v/>
      </c>
      <c r="E23" s="941" t="str">
        <f ca="1">IF(B23="","",IF(VLOOKUP(B23,Corelatii!B:AF,8,FALSE)="","",VLOOKUP(B23,Corelatii!B:AF,8,FALSE)))</f>
        <v/>
      </c>
      <c r="F23" s="942" t="str">
        <f ca="1">IF(B23="","",VLOOKUP(B23,Corelatii!B:AF,11,FALSE))</f>
        <v/>
      </c>
      <c r="G23" s="943" t="str">
        <f ca="1">IF(B23="","",IF(VLOOKUP(B23,Corelatii!B:AF,9,FALSE)="","",VLOOKUP(B23,Corelatii!B:AF,9,FALSE)))</f>
        <v/>
      </c>
      <c r="H23" s="944" t="str">
        <f ca="1">IF(B23="","",IF(VLOOKUP(B23,Corelatii!B:AF,10,FALSE)="","",VLOOKUP(B23,Corelatii!B:AF,10,FALSE)))</f>
        <v/>
      </c>
      <c r="I23" s="942" t="str">
        <f ca="1">IF(B23="","",VLOOKUP(B23,Corelatii!B:AF,12,FALSE))</f>
        <v/>
      </c>
      <c r="J23" s="1348" t="str">
        <f ca="1">IF(B23="","",VLOOKUP(B23,Corelatii!B:AF,25,FALSE))</f>
        <v/>
      </c>
    </row>
    <row r="24" spans="1:10" ht="52.5" customHeight="1" x14ac:dyDescent="0.25">
      <c r="A24" s="938" t="str">
        <f ca="1">IF(ISERROR(VLOOKUP(ROW()-1,Corelatii!A:AF,2,FALSE))=TRUE,"",ROW()-1)</f>
        <v/>
      </c>
      <c r="B24" s="968" t="str">
        <f ca="1">IF(ISERROR(VLOOKUP(ROW()-1,Corelatii!A:AF,2,FALSE))=TRUE,"",VLOOKUP(ROW()-1,Corelatii!A:AF,2,FALSE))</f>
        <v/>
      </c>
      <c r="C24" s="939" t="str">
        <f ca="1">IF(ISERROR(VLOOKUP(ROW()-1,Corelatii!A:AF,3,FALSE))=TRUE,"",VLOOKUP(ROW()-1,Corelatii!A:AF,3,FALSE))</f>
        <v/>
      </c>
      <c r="D24" s="940" t="str">
        <f ca="1">IF(B24="","",VLOOKUP(B24,Corelatii!B:AF,7,FALSE))</f>
        <v/>
      </c>
      <c r="E24" s="941" t="str">
        <f ca="1">IF(B24="","",IF(VLOOKUP(B24,Corelatii!B:AF,8,FALSE)="","",VLOOKUP(B24,Corelatii!B:AF,8,FALSE)))</f>
        <v/>
      </c>
      <c r="F24" s="942" t="str">
        <f ca="1">IF(B24="","",VLOOKUP(B24,Corelatii!B:AF,11,FALSE))</f>
        <v/>
      </c>
      <c r="G24" s="943" t="str">
        <f ca="1">IF(B24="","",IF(VLOOKUP(B24,Corelatii!B:AF,9,FALSE)="","",VLOOKUP(B24,Corelatii!B:AF,9,FALSE)))</f>
        <v/>
      </c>
      <c r="H24" s="944" t="str">
        <f ca="1">IF(B24="","",IF(VLOOKUP(B24,Corelatii!B:AF,10,FALSE)="","",VLOOKUP(B24,Corelatii!B:AF,10,FALSE)))</f>
        <v/>
      </c>
      <c r="I24" s="942" t="str">
        <f ca="1">IF(B24="","",VLOOKUP(B24,Corelatii!B:AF,12,FALSE))</f>
        <v/>
      </c>
      <c r="J24" s="1348" t="str">
        <f ca="1">IF(B24="","",VLOOKUP(B24,Corelatii!B:AF,25,FALSE))</f>
        <v/>
      </c>
    </row>
    <row r="25" spans="1:10" ht="52.5" customHeight="1" x14ac:dyDescent="0.25">
      <c r="A25" s="938" t="str">
        <f ca="1">IF(ISERROR(VLOOKUP(ROW()-1,Corelatii!A:AF,2,FALSE))=TRUE,"",ROW()-1)</f>
        <v/>
      </c>
      <c r="B25" s="968" t="str">
        <f ca="1">IF(ISERROR(VLOOKUP(ROW()-1,Corelatii!A:AF,2,FALSE))=TRUE,"",VLOOKUP(ROW()-1,Corelatii!A:AF,2,FALSE))</f>
        <v/>
      </c>
      <c r="C25" s="939" t="str">
        <f ca="1">IF(ISERROR(VLOOKUP(ROW()-1,Corelatii!A:AF,3,FALSE))=TRUE,"",VLOOKUP(ROW()-1,Corelatii!A:AF,3,FALSE))</f>
        <v/>
      </c>
      <c r="D25" s="940" t="str">
        <f ca="1">IF(B25="","",VLOOKUP(B25,Corelatii!B:AF,7,FALSE))</f>
        <v/>
      </c>
      <c r="E25" s="941" t="str">
        <f ca="1">IF(B25="","",IF(VLOOKUP(B25,Corelatii!B:AF,8,FALSE)="","",VLOOKUP(B25,Corelatii!B:AF,8,FALSE)))</f>
        <v/>
      </c>
      <c r="F25" s="942" t="str">
        <f ca="1">IF(B25="","",VLOOKUP(B25,Corelatii!B:AF,11,FALSE))</f>
        <v/>
      </c>
      <c r="G25" s="943" t="str">
        <f ca="1">IF(B25="","",IF(VLOOKUP(B25,Corelatii!B:AF,9,FALSE)="","",VLOOKUP(B25,Corelatii!B:AF,9,FALSE)))</f>
        <v/>
      </c>
      <c r="H25" s="944" t="str">
        <f ca="1">IF(B25="","",IF(VLOOKUP(B25,Corelatii!B:AF,10,FALSE)="","",VLOOKUP(B25,Corelatii!B:AF,10,FALSE)))</f>
        <v/>
      </c>
      <c r="I25" s="942" t="str">
        <f ca="1">IF(B25="","",VLOOKUP(B25,Corelatii!B:AF,12,FALSE))</f>
        <v/>
      </c>
      <c r="J25" s="1348" t="str">
        <f ca="1">IF(B25="","",VLOOKUP(B25,Corelatii!B:AF,25,FALSE))</f>
        <v/>
      </c>
    </row>
    <row r="26" spans="1:10" ht="52.5" customHeight="1" x14ac:dyDescent="0.25">
      <c r="A26" s="938" t="str">
        <f ca="1">IF(ISERROR(VLOOKUP(ROW()-1,Corelatii!A:AF,2,FALSE))=TRUE,"",ROW()-1)</f>
        <v/>
      </c>
      <c r="B26" s="968" t="str">
        <f ca="1">IF(ISERROR(VLOOKUP(ROW()-1,Corelatii!A:AF,2,FALSE))=TRUE,"",VLOOKUP(ROW()-1,Corelatii!A:AF,2,FALSE))</f>
        <v/>
      </c>
      <c r="C26" s="939" t="str">
        <f ca="1">IF(ISERROR(VLOOKUP(ROW()-1,Corelatii!A:AF,3,FALSE))=TRUE,"",VLOOKUP(ROW()-1,Corelatii!A:AF,3,FALSE))</f>
        <v/>
      </c>
      <c r="D26" s="940" t="str">
        <f ca="1">IF(B26="","",VLOOKUP(B26,Corelatii!B:AF,7,FALSE))</f>
        <v/>
      </c>
      <c r="E26" s="941" t="str">
        <f ca="1">IF(B26="","",IF(VLOOKUP(B26,Corelatii!B:AF,8,FALSE)="","",VLOOKUP(B26,Corelatii!B:AF,8,FALSE)))</f>
        <v/>
      </c>
      <c r="F26" s="942" t="str">
        <f ca="1">IF(B26="","",VLOOKUP(B26,Corelatii!B:AF,11,FALSE))</f>
        <v/>
      </c>
      <c r="G26" s="943" t="str">
        <f ca="1">IF(B26="","",IF(VLOOKUP(B26,Corelatii!B:AF,9,FALSE)="","",VLOOKUP(B26,Corelatii!B:AF,9,FALSE)))</f>
        <v/>
      </c>
      <c r="H26" s="944" t="str">
        <f ca="1">IF(B26="","",IF(VLOOKUP(B26,Corelatii!B:AF,10,FALSE)="","",VLOOKUP(B26,Corelatii!B:AF,10,FALSE)))</f>
        <v/>
      </c>
      <c r="I26" s="942" t="str">
        <f ca="1">IF(B26="","",VLOOKUP(B26,Corelatii!B:AF,12,FALSE))</f>
        <v/>
      </c>
      <c r="J26" s="1348" t="str">
        <f ca="1">IF(B26="","",VLOOKUP(B26,Corelatii!B:AF,25,FALSE))</f>
        <v/>
      </c>
    </row>
    <row r="27" spans="1:10" ht="52.5" customHeight="1" x14ac:dyDescent="0.25">
      <c r="A27" s="938" t="str">
        <f ca="1">IF(ISERROR(VLOOKUP(ROW()-1,Corelatii!A:AF,2,FALSE))=TRUE,"",ROW()-1)</f>
        <v/>
      </c>
      <c r="B27" s="968" t="str">
        <f ca="1">IF(ISERROR(VLOOKUP(ROW()-1,Corelatii!A:AF,2,FALSE))=TRUE,"",VLOOKUP(ROW()-1,Corelatii!A:AF,2,FALSE))</f>
        <v/>
      </c>
      <c r="C27" s="939" t="str">
        <f ca="1">IF(ISERROR(VLOOKUP(ROW()-1,Corelatii!A:AF,3,FALSE))=TRUE,"",VLOOKUP(ROW()-1,Corelatii!A:AF,3,FALSE))</f>
        <v/>
      </c>
      <c r="D27" s="940" t="str">
        <f ca="1">IF(B27="","",VLOOKUP(B27,Corelatii!B:AF,7,FALSE))</f>
        <v/>
      </c>
      <c r="E27" s="941" t="str">
        <f ca="1">IF(B27="","",IF(VLOOKUP(B27,Corelatii!B:AF,8,FALSE)="","",VLOOKUP(B27,Corelatii!B:AF,8,FALSE)))</f>
        <v/>
      </c>
      <c r="F27" s="942" t="str">
        <f ca="1">IF(B27="","",VLOOKUP(B27,Corelatii!B:AF,11,FALSE))</f>
        <v/>
      </c>
      <c r="G27" s="943" t="str">
        <f ca="1">IF(B27="","",IF(VLOOKUP(B27,Corelatii!B:AF,9,FALSE)="","",VLOOKUP(B27,Corelatii!B:AF,9,FALSE)))</f>
        <v/>
      </c>
      <c r="H27" s="944" t="str">
        <f ca="1">IF(B27="","",IF(VLOOKUP(B27,Corelatii!B:AF,10,FALSE)="","",VLOOKUP(B27,Corelatii!B:AF,10,FALSE)))</f>
        <v/>
      </c>
      <c r="I27" s="942" t="str">
        <f ca="1">IF(B27="","",VLOOKUP(B27,Corelatii!B:AF,12,FALSE))</f>
        <v/>
      </c>
      <c r="J27" s="1348" t="str">
        <f ca="1">IF(B27="","",VLOOKUP(B27,Corelatii!B:AF,25,FALSE))</f>
        <v/>
      </c>
    </row>
    <row r="28" spans="1:10" ht="52.5" customHeight="1" x14ac:dyDescent="0.25">
      <c r="A28" s="938" t="str">
        <f ca="1">IF(ISERROR(VLOOKUP(ROW()-1,Corelatii!A:AF,2,FALSE))=TRUE,"",ROW()-1)</f>
        <v/>
      </c>
      <c r="B28" s="968" t="str">
        <f ca="1">IF(ISERROR(VLOOKUP(ROW()-1,Corelatii!A:AF,2,FALSE))=TRUE,"",VLOOKUP(ROW()-1,Corelatii!A:AF,2,FALSE))</f>
        <v/>
      </c>
      <c r="C28" s="939" t="str">
        <f ca="1">IF(ISERROR(VLOOKUP(ROW()-1,Corelatii!A:AF,3,FALSE))=TRUE,"",VLOOKUP(ROW()-1,Corelatii!A:AF,3,FALSE))</f>
        <v/>
      </c>
      <c r="D28" s="940" t="str">
        <f ca="1">IF(B28="","",VLOOKUP(B28,Corelatii!B:AF,7,FALSE))</f>
        <v/>
      </c>
      <c r="E28" s="941" t="str">
        <f ca="1">IF(B28="","",IF(VLOOKUP(B28,Corelatii!B:AF,8,FALSE)="","",VLOOKUP(B28,Corelatii!B:AF,8,FALSE)))</f>
        <v/>
      </c>
      <c r="F28" s="942" t="str">
        <f ca="1">IF(B28="","",VLOOKUP(B28,Corelatii!B:AF,11,FALSE))</f>
        <v/>
      </c>
      <c r="G28" s="943" t="str">
        <f ca="1">IF(B28="","",IF(VLOOKUP(B28,Corelatii!B:AF,9,FALSE)="","",VLOOKUP(B28,Corelatii!B:AF,9,FALSE)))</f>
        <v/>
      </c>
      <c r="H28" s="944" t="str">
        <f ca="1">IF(B28="","",IF(VLOOKUP(B28,Corelatii!B:AF,10,FALSE)="","",VLOOKUP(B28,Corelatii!B:AF,10,FALSE)))</f>
        <v/>
      </c>
      <c r="I28" s="942" t="str">
        <f ca="1">IF(B28="","",VLOOKUP(B28,Corelatii!B:AF,12,FALSE))</f>
        <v/>
      </c>
      <c r="J28" s="1348" t="str">
        <f ca="1">IF(B28="","",VLOOKUP(B28,Corelatii!B:AF,25,FALSE))</f>
        <v/>
      </c>
    </row>
    <row r="29" spans="1:10" ht="52.5" customHeight="1" x14ac:dyDescent="0.25">
      <c r="A29" s="938" t="str">
        <f ca="1">IF(ISERROR(VLOOKUP(ROW()-1,Corelatii!A:AF,2,FALSE))=TRUE,"",ROW()-1)</f>
        <v/>
      </c>
      <c r="B29" s="968" t="str">
        <f ca="1">IF(ISERROR(VLOOKUP(ROW()-1,Corelatii!A:AF,2,FALSE))=TRUE,"",VLOOKUP(ROW()-1,Corelatii!A:AF,2,FALSE))</f>
        <v/>
      </c>
      <c r="C29" s="939" t="str">
        <f ca="1">IF(ISERROR(VLOOKUP(ROW()-1,Corelatii!A:AF,3,FALSE))=TRUE,"",VLOOKUP(ROW()-1,Corelatii!A:AF,3,FALSE))</f>
        <v/>
      </c>
      <c r="D29" s="940" t="str">
        <f ca="1">IF(B29="","",VLOOKUP(B29,Corelatii!B:AF,7,FALSE))</f>
        <v/>
      </c>
      <c r="E29" s="941" t="str">
        <f ca="1">IF(B29="","",IF(VLOOKUP(B29,Corelatii!B:AF,8,FALSE)="","",VLOOKUP(B29,Corelatii!B:AF,8,FALSE)))</f>
        <v/>
      </c>
      <c r="F29" s="942" t="str">
        <f ca="1">IF(B29="","",VLOOKUP(B29,Corelatii!B:AF,11,FALSE))</f>
        <v/>
      </c>
      <c r="G29" s="943" t="str">
        <f ca="1">IF(B29="","",IF(VLOOKUP(B29,Corelatii!B:AF,9,FALSE)="","",VLOOKUP(B29,Corelatii!B:AF,9,FALSE)))</f>
        <v/>
      </c>
      <c r="H29" s="944" t="str">
        <f ca="1">IF(B29="","",IF(VLOOKUP(B29,Corelatii!B:AF,10,FALSE)="","",VLOOKUP(B29,Corelatii!B:AF,10,FALSE)))</f>
        <v/>
      </c>
      <c r="I29" s="942" t="str">
        <f ca="1">IF(B29="","",VLOOKUP(B29,Corelatii!B:AF,12,FALSE))</f>
        <v/>
      </c>
      <c r="J29" s="1348" t="str">
        <f ca="1">IF(B29="","",VLOOKUP(B29,Corelatii!B:AF,25,FALSE))</f>
        <v/>
      </c>
    </row>
    <row r="30" spans="1:10" ht="52.5" customHeight="1" x14ac:dyDescent="0.25">
      <c r="A30" s="938" t="str">
        <f ca="1">IF(ISERROR(VLOOKUP(ROW()-1,Corelatii!A:AF,2,FALSE))=TRUE,"",ROW()-1)</f>
        <v/>
      </c>
      <c r="B30" s="968" t="str">
        <f ca="1">IF(ISERROR(VLOOKUP(ROW()-1,Corelatii!A:AF,2,FALSE))=TRUE,"",VLOOKUP(ROW()-1,Corelatii!A:AF,2,FALSE))</f>
        <v/>
      </c>
      <c r="C30" s="939" t="str">
        <f ca="1">IF(ISERROR(VLOOKUP(ROW()-1,Corelatii!A:AF,3,FALSE))=TRUE,"",VLOOKUP(ROW()-1,Corelatii!A:AF,3,FALSE))</f>
        <v/>
      </c>
      <c r="D30" s="940" t="str">
        <f ca="1">IF(B30="","",VLOOKUP(B30,Corelatii!B:AF,7,FALSE))</f>
        <v/>
      </c>
      <c r="E30" s="941" t="str">
        <f ca="1">IF(B30="","",IF(VLOOKUP(B30,Corelatii!B:AF,8,FALSE)="","",VLOOKUP(B30,Corelatii!B:AF,8,FALSE)))</f>
        <v/>
      </c>
      <c r="F30" s="942" t="str">
        <f ca="1">IF(B30="","",VLOOKUP(B30,Corelatii!B:AF,11,FALSE))</f>
        <v/>
      </c>
      <c r="G30" s="943" t="str">
        <f ca="1">IF(B30="","",IF(VLOOKUP(B30,Corelatii!B:AF,9,FALSE)="","",VLOOKUP(B30,Corelatii!B:AF,9,FALSE)))</f>
        <v/>
      </c>
      <c r="H30" s="944" t="str">
        <f ca="1">IF(B30="","",IF(VLOOKUP(B30,Corelatii!B:AF,10,FALSE)="","",VLOOKUP(B30,Corelatii!B:AF,10,FALSE)))</f>
        <v/>
      </c>
      <c r="I30" s="942" t="str">
        <f ca="1">IF(B30="","",VLOOKUP(B30,Corelatii!B:AF,12,FALSE))</f>
        <v/>
      </c>
      <c r="J30" s="1348" t="str">
        <f ca="1">IF(B30="","",VLOOKUP(B30,Corelatii!B:AF,25,FALSE))</f>
        <v/>
      </c>
    </row>
    <row r="31" spans="1:10" ht="52.5" customHeight="1" x14ac:dyDescent="0.25">
      <c r="A31" s="938" t="str">
        <f ca="1">IF(ISERROR(VLOOKUP(ROW()-1,Corelatii!A:AF,2,FALSE))=TRUE,"",ROW()-1)</f>
        <v/>
      </c>
      <c r="B31" s="968" t="str">
        <f ca="1">IF(ISERROR(VLOOKUP(ROW()-1,Corelatii!A:AF,2,FALSE))=TRUE,"",VLOOKUP(ROW()-1,Corelatii!A:AF,2,FALSE))</f>
        <v/>
      </c>
      <c r="C31" s="939" t="str">
        <f ca="1">IF(ISERROR(VLOOKUP(ROW()-1,Corelatii!A:AF,3,FALSE))=TRUE,"",VLOOKUP(ROW()-1,Corelatii!A:AF,3,FALSE))</f>
        <v/>
      </c>
      <c r="D31" s="940" t="str">
        <f ca="1">IF(B31="","",VLOOKUP(B31,Corelatii!B:AF,7,FALSE))</f>
        <v/>
      </c>
      <c r="E31" s="941" t="str">
        <f ca="1">IF(B31="","",IF(VLOOKUP(B31,Corelatii!B:AF,8,FALSE)="","",VLOOKUP(B31,Corelatii!B:AF,8,FALSE)))</f>
        <v/>
      </c>
      <c r="F31" s="942" t="str">
        <f ca="1">IF(B31="","",VLOOKUP(B31,Corelatii!B:AF,11,FALSE))</f>
        <v/>
      </c>
      <c r="G31" s="943" t="str">
        <f ca="1">IF(B31="","",IF(VLOOKUP(B31,Corelatii!B:AF,9,FALSE)="","",VLOOKUP(B31,Corelatii!B:AF,9,FALSE)))</f>
        <v/>
      </c>
      <c r="H31" s="944" t="str">
        <f ca="1">IF(B31="","",IF(VLOOKUP(B31,Corelatii!B:AF,10,FALSE)="","",VLOOKUP(B31,Corelatii!B:AF,10,FALSE)))</f>
        <v/>
      </c>
      <c r="I31" s="942" t="str">
        <f ca="1">IF(B31="","",VLOOKUP(B31,Corelatii!B:AF,12,FALSE))</f>
        <v/>
      </c>
      <c r="J31" s="1348" t="str">
        <f ca="1">IF(B31="","",VLOOKUP(B31,Corelatii!B:AF,25,FALSE))</f>
        <v/>
      </c>
    </row>
    <row r="32" spans="1:10" ht="52.5" customHeight="1" x14ac:dyDescent="0.25">
      <c r="A32" s="938" t="str">
        <f ca="1">IF(ISERROR(VLOOKUP(ROW()-1,Corelatii!A:AF,2,FALSE))=TRUE,"",ROW()-1)</f>
        <v/>
      </c>
      <c r="B32" s="968" t="str">
        <f ca="1">IF(ISERROR(VLOOKUP(ROW()-1,Corelatii!A:AF,2,FALSE))=TRUE,"",VLOOKUP(ROW()-1,Corelatii!A:AF,2,FALSE))</f>
        <v/>
      </c>
      <c r="C32" s="939" t="str">
        <f ca="1">IF(ISERROR(VLOOKUP(ROW()-1,Corelatii!A:AF,3,FALSE))=TRUE,"",VLOOKUP(ROW()-1,Corelatii!A:AF,3,FALSE))</f>
        <v/>
      </c>
      <c r="D32" s="940" t="str">
        <f ca="1">IF(B32="","",VLOOKUP(B32,Corelatii!B:AF,7,FALSE))</f>
        <v/>
      </c>
      <c r="E32" s="941" t="str">
        <f ca="1">IF(B32="","",IF(VLOOKUP(B32,Corelatii!B:AF,8,FALSE)="","",VLOOKUP(B32,Corelatii!B:AF,8,FALSE)))</f>
        <v/>
      </c>
      <c r="F32" s="942" t="str">
        <f ca="1">IF(B32="","",VLOOKUP(B32,Corelatii!B:AF,11,FALSE))</f>
        <v/>
      </c>
      <c r="G32" s="943" t="str">
        <f ca="1">IF(B32="","",IF(VLOOKUP(B32,Corelatii!B:AF,9,FALSE)="","",VLOOKUP(B32,Corelatii!B:AF,9,FALSE)))</f>
        <v/>
      </c>
      <c r="H32" s="944" t="str">
        <f ca="1">IF(B32="","",IF(VLOOKUP(B32,Corelatii!B:AF,10,FALSE)="","",VLOOKUP(B32,Corelatii!B:AF,10,FALSE)))</f>
        <v/>
      </c>
      <c r="I32" s="942" t="str">
        <f ca="1">IF(B32="","",VLOOKUP(B32,Corelatii!B:AF,12,FALSE))</f>
        <v/>
      </c>
      <c r="J32" s="1348" t="str">
        <f ca="1">IF(B32="","",VLOOKUP(B32,Corelatii!B:AF,25,FALSE))</f>
        <v/>
      </c>
    </row>
    <row r="33" spans="1:10" ht="52.5" customHeight="1" x14ac:dyDescent="0.25">
      <c r="A33" s="938" t="str">
        <f ca="1">IF(ISERROR(VLOOKUP(ROW()-1,Corelatii!A:AF,2,FALSE))=TRUE,"",ROW()-1)</f>
        <v/>
      </c>
      <c r="B33" s="968" t="str">
        <f ca="1">IF(ISERROR(VLOOKUP(ROW()-1,Corelatii!A:AF,2,FALSE))=TRUE,"",VLOOKUP(ROW()-1,Corelatii!A:AF,2,FALSE))</f>
        <v/>
      </c>
      <c r="C33" s="939" t="str">
        <f ca="1">IF(ISERROR(VLOOKUP(ROW()-1,Corelatii!A:AF,3,FALSE))=TRUE,"",VLOOKUP(ROW()-1,Corelatii!A:AF,3,FALSE))</f>
        <v/>
      </c>
      <c r="D33" s="940" t="str">
        <f ca="1">IF(B33="","",VLOOKUP(B33,Corelatii!B:AF,7,FALSE))</f>
        <v/>
      </c>
      <c r="E33" s="941" t="str">
        <f ca="1">IF(B33="","",IF(VLOOKUP(B33,Corelatii!B:AF,8,FALSE)="","",VLOOKUP(B33,Corelatii!B:AF,8,FALSE)))</f>
        <v/>
      </c>
      <c r="F33" s="942" t="str">
        <f ca="1">IF(B33="","",VLOOKUP(B33,Corelatii!B:AF,11,FALSE))</f>
        <v/>
      </c>
      <c r="G33" s="943" t="str">
        <f ca="1">IF(B33="","",IF(VLOOKUP(B33,Corelatii!B:AF,9,FALSE)="","",VLOOKUP(B33,Corelatii!B:AF,9,FALSE)))</f>
        <v/>
      </c>
      <c r="H33" s="944" t="str">
        <f ca="1">IF(B33="","",IF(VLOOKUP(B33,Corelatii!B:AF,10,FALSE)="","",VLOOKUP(B33,Corelatii!B:AF,10,FALSE)))</f>
        <v/>
      </c>
      <c r="I33" s="942" t="str">
        <f ca="1">IF(B33="","",VLOOKUP(B33,Corelatii!B:AF,12,FALSE))</f>
        <v/>
      </c>
      <c r="J33" s="1348" t="str">
        <f ca="1">IF(B33="","",VLOOKUP(B33,Corelatii!B:AF,25,FALSE))</f>
        <v/>
      </c>
    </row>
    <row r="34" spans="1:10" ht="52.5" customHeight="1" x14ac:dyDescent="0.25">
      <c r="A34" s="938" t="str">
        <f ca="1">IF(ISERROR(VLOOKUP(ROW()-1,Corelatii!A:AF,2,FALSE))=TRUE,"",ROW()-1)</f>
        <v/>
      </c>
      <c r="B34" s="968" t="str">
        <f ca="1">IF(ISERROR(VLOOKUP(ROW()-1,Corelatii!A:AF,2,FALSE))=TRUE,"",VLOOKUP(ROW()-1,Corelatii!A:AF,2,FALSE))</f>
        <v/>
      </c>
      <c r="C34" s="939" t="str">
        <f ca="1">IF(ISERROR(VLOOKUP(ROW()-1,Corelatii!A:AF,3,FALSE))=TRUE,"",VLOOKUP(ROW()-1,Corelatii!A:AF,3,FALSE))</f>
        <v/>
      </c>
      <c r="D34" s="940" t="str">
        <f ca="1">IF(B34="","",VLOOKUP(B34,Corelatii!B:AF,7,FALSE))</f>
        <v/>
      </c>
      <c r="E34" s="941" t="str">
        <f ca="1">IF(B34="","",IF(VLOOKUP(B34,Corelatii!B:AF,8,FALSE)="","",VLOOKUP(B34,Corelatii!B:AF,8,FALSE)))</f>
        <v/>
      </c>
      <c r="F34" s="942" t="str">
        <f ca="1">IF(B34="","",VLOOKUP(B34,Corelatii!B:AF,11,FALSE))</f>
        <v/>
      </c>
      <c r="G34" s="943" t="str">
        <f ca="1">IF(B34="","",IF(VLOOKUP(B34,Corelatii!B:AF,9,FALSE)="","",VLOOKUP(B34,Corelatii!B:AF,9,FALSE)))</f>
        <v/>
      </c>
      <c r="H34" s="944" t="str">
        <f ca="1">IF(B34="","",IF(VLOOKUP(B34,Corelatii!B:AF,10,FALSE)="","",VLOOKUP(B34,Corelatii!B:AF,10,FALSE)))</f>
        <v/>
      </c>
      <c r="I34" s="942" t="str">
        <f ca="1">IF(B34="","",VLOOKUP(B34,Corelatii!B:AF,12,FALSE))</f>
        <v/>
      </c>
      <c r="J34" s="1348" t="str">
        <f ca="1">IF(B34="","",VLOOKUP(B34,Corelatii!B:AF,25,FALSE))</f>
        <v/>
      </c>
    </row>
    <row r="35" spans="1:10" ht="52.5" customHeight="1" x14ac:dyDescent="0.25">
      <c r="A35" s="938" t="str">
        <f ca="1">IF(ISERROR(VLOOKUP(ROW()-1,Corelatii!A:AF,2,FALSE))=TRUE,"",ROW()-1)</f>
        <v/>
      </c>
      <c r="B35" s="968" t="str">
        <f ca="1">IF(ISERROR(VLOOKUP(ROW()-1,Corelatii!A:AF,2,FALSE))=TRUE,"",VLOOKUP(ROW()-1,Corelatii!A:AF,2,FALSE))</f>
        <v/>
      </c>
      <c r="C35" s="939" t="str">
        <f ca="1">IF(ISERROR(VLOOKUP(ROW()-1,Corelatii!A:AF,3,FALSE))=TRUE,"",VLOOKUP(ROW()-1,Corelatii!A:AF,3,FALSE))</f>
        <v/>
      </c>
      <c r="D35" s="940" t="str">
        <f ca="1">IF(B35="","",VLOOKUP(B35,Corelatii!B:AF,7,FALSE))</f>
        <v/>
      </c>
      <c r="E35" s="941" t="str">
        <f ca="1">IF(B35="","",IF(VLOOKUP(B35,Corelatii!B:AF,8,FALSE)="","",VLOOKUP(B35,Corelatii!B:AF,8,FALSE)))</f>
        <v/>
      </c>
      <c r="F35" s="942" t="str">
        <f ca="1">IF(B35="","",VLOOKUP(B35,Corelatii!B:AF,11,FALSE))</f>
        <v/>
      </c>
      <c r="G35" s="943" t="str">
        <f ca="1">IF(B35="","",IF(VLOOKUP(B35,Corelatii!B:AF,9,FALSE)="","",VLOOKUP(B35,Corelatii!B:AF,9,FALSE)))</f>
        <v/>
      </c>
      <c r="H35" s="944" t="str">
        <f ca="1">IF(B35="","",IF(VLOOKUP(B35,Corelatii!B:AF,10,FALSE)="","",VLOOKUP(B35,Corelatii!B:AF,10,FALSE)))</f>
        <v/>
      </c>
      <c r="I35" s="942" t="str">
        <f ca="1">IF(B35="","",VLOOKUP(B35,Corelatii!B:AF,12,FALSE))</f>
        <v/>
      </c>
      <c r="J35" s="1348" t="str">
        <f ca="1">IF(B35="","",VLOOKUP(B35,Corelatii!B:AF,25,FALSE))</f>
        <v/>
      </c>
    </row>
    <row r="36" spans="1:10" ht="52.5" customHeight="1" x14ac:dyDescent="0.25">
      <c r="A36" s="938" t="str">
        <f ca="1">IF(ISERROR(VLOOKUP(ROW()-1,Corelatii!A:AF,2,FALSE))=TRUE,"",ROW()-1)</f>
        <v/>
      </c>
      <c r="B36" s="968" t="str">
        <f ca="1">IF(ISERROR(VLOOKUP(ROW()-1,Corelatii!A:AF,2,FALSE))=TRUE,"",VLOOKUP(ROW()-1,Corelatii!A:AF,2,FALSE))</f>
        <v/>
      </c>
      <c r="C36" s="939" t="str">
        <f ca="1">IF(ISERROR(VLOOKUP(ROW()-1,Corelatii!A:AF,3,FALSE))=TRUE,"",VLOOKUP(ROW()-1,Corelatii!A:AF,3,FALSE))</f>
        <v/>
      </c>
      <c r="D36" s="940" t="str">
        <f ca="1">IF(B36="","",VLOOKUP(B36,Corelatii!B:AF,7,FALSE))</f>
        <v/>
      </c>
      <c r="E36" s="941" t="str">
        <f ca="1">IF(B36="","",IF(VLOOKUP(B36,Corelatii!B:AF,8,FALSE)="","",VLOOKUP(B36,Corelatii!B:AF,8,FALSE)))</f>
        <v/>
      </c>
      <c r="F36" s="942" t="str">
        <f ca="1">IF(B36="","",VLOOKUP(B36,Corelatii!B:AF,11,FALSE))</f>
        <v/>
      </c>
      <c r="G36" s="943" t="str">
        <f ca="1">IF(B36="","",IF(VLOOKUP(B36,Corelatii!B:AF,9,FALSE)="","",VLOOKUP(B36,Corelatii!B:AF,9,FALSE)))</f>
        <v/>
      </c>
      <c r="H36" s="944" t="str">
        <f ca="1">IF(B36="","",IF(VLOOKUP(B36,Corelatii!B:AF,10,FALSE)="","",VLOOKUP(B36,Corelatii!B:AF,10,FALSE)))</f>
        <v/>
      </c>
      <c r="I36" s="942" t="str">
        <f ca="1">IF(B36="","",VLOOKUP(B36,Corelatii!B:AF,12,FALSE))</f>
        <v/>
      </c>
      <c r="J36" s="1348" t="str">
        <f ca="1">IF(B36="","",VLOOKUP(B36,Corelatii!B:AF,25,FALSE))</f>
        <v/>
      </c>
    </row>
    <row r="37" spans="1:10" ht="52.5" customHeight="1" x14ac:dyDescent="0.25">
      <c r="A37" s="938" t="str">
        <f ca="1">IF(ISERROR(VLOOKUP(ROW()-1,Corelatii!A:AF,2,FALSE))=TRUE,"",ROW()-1)</f>
        <v/>
      </c>
      <c r="B37" s="968" t="str">
        <f ca="1">IF(ISERROR(VLOOKUP(ROW()-1,Corelatii!A:AF,2,FALSE))=TRUE,"",VLOOKUP(ROW()-1,Corelatii!A:AF,2,FALSE))</f>
        <v/>
      </c>
      <c r="C37" s="939" t="str">
        <f ca="1">IF(ISERROR(VLOOKUP(ROW()-1,Corelatii!A:AF,3,FALSE))=TRUE,"",VLOOKUP(ROW()-1,Corelatii!A:AF,3,FALSE))</f>
        <v/>
      </c>
      <c r="D37" s="940" t="str">
        <f ca="1">IF(B37="","",VLOOKUP(B37,Corelatii!B:AF,7,FALSE))</f>
        <v/>
      </c>
      <c r="E37" s="941" t="str">
        <f ca="1">IF(B37="","",IF(VLOOKUP(B37,Corelatii!B:AF,8,FALSE)="","",VLOOKUP(B37,Corelatii!B:AF,8,FALSE)))</f>
        <v/>
      </c>
      <c r="F37" s="942" t="str">
        <f ca="1">IF(B37="","",VLOOKUP(B37,Corelatii!B:AF,11,FALSE))</f>
        <v/>
      </c>
      <c r="G37" s="943" t="str">
        <f ca="1">IF(B37="","",IF(VLOOKUP(B37,Corelatii!B:AF,9,FALSE)="","",VLOOKUP(B37,Corelatii!B:AF,9,FALSE)))</f>
        <v/>
      </c>
      <c r="H37" s="944" t="str">
        <f ca="1">IF(B37="","",IF(VLOOKUP(B37,Corelatii!B:AF,10,FALSE)="","",VLOOKUP(B37,Corelatii!B:AF,10,FALSE)))</f>
        <v/>
      </c>
      <c r="I37" s="942" t="str">
        <f ca="1">IF(B37="","",VLOOKUP(B37,Corelatii!B:AF,12,FALSE))</f>
        <v/>
      </c>
      <c r="J37" s="1348" t="str">
        <f ca="1">IF(B37="","",VLOOKUP(B37,Corelatii!B:AF,25,FALSE))</f>
        <v/>
      </c>
    </row>
    <row r="38" spans="1:10" ht="52.5" customHeight="1" x14ac:dyDescent="0.25">
      <c r="A38" s="938" t="str">
        <f ca="1">IF(ISERROR(VLOOKUP(ROW()-1,Corelatii!A:AF,2,FALSE))=TRUE,"",ROW()-1)</f>
        <v/>
      </c>
      <c r="B38" s="968" t="str">
        <f ca="1">IF(ISERROR(VLOOKUP(ROW()-1,Corelatii!A:AF,2,FALSE))=TRUE,"",VLOOKUP(ROW()-1,Corelatii!A:AF,2,FALSE))</f>
        <v/>
      </c>
      <c r="C38" s="939" t="str">
        <f ca="1">IF(ISERROR(VLOOKUP(ROW()-1,Corelatii!A:AF,3,FALSE))=TRUE,"",VLOOKUP(ROW()-1,Corelatii!A:AF,3,FALSE))</f>
        <v/>
      </c>
      <c r="D38" s="940" t="str">
        <f ca="1">IF(B38="","",VLOOKUP(B38,Corelatii!B:AF,7,FALSE))</f>
        <v/>
      </c>
      <c r="E38" s="941" t="str">
        <f ca="1">IF(B38="","",IF(VLOOKUP(B38,Corelatii!B:AF,8,FALSE)="","",VLOOKUP(B38,Corelatii!B:AF,8,FALSE)))</f>
        <v/>
      </c>
      <c r="F38" s="942" t="str">
        <f ca="1">IF(B38="","",VLOOKUP(B38,Corelatii!B:AF,11,FALSE))</f>
        <v/>
      </c>
      <c r="G38" s="943" t="str">
        <f ca="1">IF(B38="","",IF(VLOOKUP(B38,Corelatii!B:AF,9,FALSE)="","",VLOOKUP(B38,Corelatii!B:AF,9,FALSE)))</f>
        <v/>
      </c>
      <c r="H38" s="944" t="str">
        <f ca="1">IF(B38="","",IF(VLOOKUP(B38,Corelatii!B:AF,10,FALSE)="","",VLOOKUP(B38,Corelatii!B:AF,10,FALSE)))</f>
        <v/>
      </c>
      <c r="I38" s="942" t="str">
        <f ca="1">IF(B38="","",VLOOKUP(B38,Corelatii!B:AF,12,FALSE))</f>
        <v/>
      </c>
      <c r="J38" s="1348" t="str">
        <f ca="1">IF(B38="","",VLOOKUP(B38,Corelatii!B:AF,25,FALSE))</f>
        <v/>
      </c>
    </row>
    <row r="39" spans="1:10" ht="52.5" customHeight="1" x14ac:dyDescent="0.25">
      <c r="A39" s="938" t="str">
        <f ca="1">IF(ISERROR(VLOOKUP(ROW()-1,Corelatii!A:AF,2,FALSE))=TRUE,"",ROW()-1)</f>
        <v/>
      </c>
      <c r="B39" s="968" t="str">
        <f ca="1">IF(ISERROR(VLOOKUP(ROW()-1,Corelatii!A:AF,2,FALSE))=TRUE,"",VLOOKUP(ROW()-1,Corelatii!A:AF,2,FALSE))</f>
        <v/>
      </c>
      <c r="C39" s="939" t="str">
        <f ca="1">IF(ISERROR(VLOOKUP(ROW()-1,Corelatii!A:AF,3,FALSE))=TRUE,"",VLOOKUP(ROW()-1,Corelatii!A:AF,3,FALSE))</f>
        <v/>
      </c>
      <c r="D39" s="940" t="str">
        <f ca="1">IF(B39="","",VLOOKUP(B39,Corelatii!B:AF,7,FALSE))</f>
        <v/>
      </c>
      <c r="E39" s="941" t="str">
        <f ca="1">IF(B39="","",IF(VLOOKUP(B39,Corelatii!B:AF,8,FALSE)="","",VLOOKUP(B39,Corelatii!B:AF,8,FALSE)))</f>
        <v/>
      </c>
      <c r="F39" s="942" t="str">
        <f ca="1">IF(B39="","",VLOOKUP(B39,Corelatii!B:AF,11,FALSE))</f>
        <v/>
      </c>
      <c r="G39" s="943" t="str">
        <f ca="1">IF(B39="","",IF(VLOOKUP(B39,Corelatii!B:AF,9,FALSE)="","",VLOOKUP(B39,Corelatii!B:AF,9,FALSE)))</f>
        <v/>
      </c>
      <c r="H39" s="944" t="str">
        <f ca="1">IF(B39="","",IF(VLOOKUP(B39,Corelatii!B:AF,10,FALSE)="","",VLOOKUP(B39,Corelatii!B:AF,10,FALSE)))</f>
        <v/>
      </c>
      <c r="I39" s="942" t="str">
        <f ca="1">IF(B39="","",VLOOKUP(B39,Corelatii!B:AF,12,FALSE))</f>
        <v/>
      </c>
      <c r="J39" s="1348" t="str">
        <f ca="1">IF(B39="","",VLOOKUP(B39,Corelatii!B:AF,25,FALSE))</f>
        <v/>
      </c>
    </row>
    <row r="40" spans="1:10" ht="52.5" customHeight="1" x14ac:dyDescent="0.25">
      <c r="A40" s="938" t="str">
        <f ca="1">IF(ISERROR(VLOOKUP(ROW()-1,Corelatii!A:AF,2,FALSE))=TRUE,"",ROW()-1)</f>
        <v/>
      </c>
      <c r="B40" s="968" t="str">
        <f ca="1">IF(ISERROR(VLOOKUP(ROW()-1,Corelatii!A:AF,2,FALSE))=TRUE,"",VLOOKUP(ROW()-1,Corelatii!A:AF,2,FALSE))</f>
        <v/>
      </c>
      <c r="C40" s="939" t="str">
        <f ca="1">IF(ISERROR(VLOOKUP(ROW()-1,Corelatii!A:AF,3,FALSE))=TRUE,"",VLOOKUP(ROW()-1,Corelatii!A:AF,3,FALSE))</f>
        <v/>
      </c>
      <c r="D40" s="940" t="str">
        <f ca="1">IF(B40="","",VLOOKUP(B40,Corelatii!B:AF,7,FALSE))</f>
        <v/>
      </c>
      <c r="E40" s="941" t="str">
        <f ca="1">IF(B40="","",IF(VLOOKUP(B40,Corelatii!B:AF,8,FALSE)="","",VLOOKUP(B40,Corelatii!B:AF,8,FALSE)))</f>
        <v/>
      </c>
      <c r="F40" s="942" t="str">
        <f ca="1">IF(B40="","",VLOOKUP(B40,Corelatii!B:AF,11,FALSE))</f>
        <v/>
      </c>
      <c r="G40" s="943" t="str">
        <f ca="1">IF(B40="","",IF(VLOOKUP(B40,Corelatii!B:AF,9,FALSE)="","",VLOOKUP(B40,Corelatii!B:AF,9,FALSE)))</f>
        <v/>
      </c>
      <c r="H40" s="944" t="str">
        <f ca="1">IF(B40="","",IF(VLOOKUP(B40,Corelatii!B:AF,10,FALSE)="","",VLOOKUP(B40,Corelatii!B:AF,10,FALSE)))</f>
        <v/>
      </c>
      <c r="I40" s="942" t="str">
        <f ca="1">IF(B40="","",VLOOKUP(B40,Corelatii!B:AF,12,FALSE))</f>
        <v/>
      </c>
      <c r="J40" s="1348" t="str">
        <f ca="1">IF(B40="","",VLOOKUP(B40,Corelatii!B:AF,25,FALSE))</f>
        <v/>
      </c>
    </row>
    <row r="41" spans="1:10" ht="52.5" customHeight="1" x14ac:dyDescent="0.25">
      <c r="A41" s="938" t="str">
        <f ca="1">IF(ISERROR(VLOOKUP(ROW()-1,Corelatii!A:AF,2,FALSE))=TRUE,"",ROW()-1)</f>
        <v/>
      </c>
      <c r="B41" s="968" t="str">
        <f ca="1">IF(ISERROR(VLOOKUP(ROW()-1,Corelatii!A:AF,2,FALSE))=TRUE,"",VLOOKUP(ROW()-1,Corelatii!A:AF,2,FALSE))</f>
        <v/>
      </c>
      <c r="C41" s="939" t="str">
        <f ca="1">IF(ISERROR(VLOOKUP(ROW()-1,Corelatii!A:AF,3,FALSE))=TRUE,"",VLOOKUP(ROW()-1,Corelatii!A:AF,3,FALSE))</f>
        <v/>
      </c>
      <c r="D41" s="940" t="str">
        <f ca="1">IF(B41="","",VLOOKUP(B41,Corelatii!B:AF,7,FALSE))</f>
        <v/>
      </c>
      <c r="E41" s="941" t="str">
        <f ca="1">IF(B41="","",IF(VLOOKUP(B41,Corelatii!B:AF,8,FALSE)="","",VLOOKUP(B41,Corelatii!B:AF,8,FALSE)))</f>
        <v/>
      </c>
      <c r="F41" s="942" t="str">
        <f ca="1">IF(B41="","",VLOOKUP(B41,Corelatii!B:AF,11,FALSE))</f>
        <v/>
      </c>
      <c r="G41" s="943" t="str">
        <f ca="1">IF(B41="","",IF(VLOOKUP(B41,Corelatii!B:AF,9,FALSE)="","",VLOOKUP(B41,Corelatii!B:AF,9,FALSE)))</f>
        <v/>
      </c>
      <c r="H41" s="944" t="str">
        <f ca="1">IF(B41="","",IF(VLOOKUP(B41,Corelatii!B:AF,10,FALSE)="","",VLOOKUP(B41,Corelatii!B:AF,10,FALSE)))</f>
        <v/>
      </c>
      <c r="I41" s="942" t="str">
        <f ca="1">IF(B41="","",VLOOKUP(B41,Corelatii!B:AF,12,FALSE))</f>
        <v/>
      </c>
      <c r="J41" s="1348" t="str">
        <f ca="1">IF(B41="","",VLOOKUP(B41,Corelatii!B:AF,25,FALSE))</f>
        <v/>
      </c>
    </row>
    <row r="42" spans="1:10" ht="52.5" customHeight="1" x14ac:dyDescent="0.25">
      <c r="A42" s="938" t="str">
        <f ca="1">IF(ISERROR(VLOOKUP(ROW()-1,Corelatii!A:AF,2,FALSE))=TRUE,"",ROW()-1)</f>
        <v/>
      </c>
      <c r="B42" s="968" t="str">
        <f ca="1">IF(ISERROR(VLOOKUP(ROW()-1,Corelatii!A:AF,2,FALSE))=TRUE,"",VLOOKUP(ROW()-1,Corelatii!A:AF,2,FALSE))</f>
        <v/>
      </c>
      <c r="C42" s="939" t="str">
        <f ca="1">IF(ISERROR(VLOOKUP(ROW()-1,Corelatii!A:AF,3,FALSE))=TRUE,"",VLOOKUP(ROW()-1,Corelatii!A:AF,3,FALSE))</f>
        <v/>
      </c>
      <c r="D42" s="940" t="str">
        <f ca="1">IF(B42="","",VLOOKUP(B42,Corelatii!B:AF,7,FALSE))</f>
        <v/>
      </c>
      <c r="E42" s="941" t="str">
        <f ca="1">IF(B42="","",IF(VLOOKUP(B42,Corelatii!B:AF,8,FALSE)="","",VLOOKUP(B42,Corelatii!B:AF,8,FALSE)))</f>
        <v/>
      </c>
      <c r="F42" s="942" t="str">
        <f ca="1">IF(B42="","",VLOOKUP(B42,Corelatii!B:AF,11,FALSE))</f>
        <v/>
      </c>
      <c r="G42" s="943" t="str">
        <f ca="1">IF(B42="","",IF(VLOOKUP(B42,Corelatii!B:AF,9,FALSE)="","",VLOOKUP(B42,Corelatii!B:AF,9,FALSE)))</f>
        <v/>
      </c>
      <c r="H42" s="944" t="str">
        <f ca="1">IF(B42="","",IF(VLOOKUP(B42,Corelatii!B:AF,10,FALSE)="","",VLOOKUP(B42,Corelatii!B:AF,10,FALSE)))</f>
        <v/>
      </c>
      <c r="I42" s="942" t="str">
        <f ca="1">IF(B42="","",VLOOKUP(B42,Corelatii!B:AF,12,FALSE))</f>
        <v/>
      </c>
      <c r="J42" s="1348" t="str">
        <f ca="1">IF(B42="","",VLOOKUP(B42,Corelatii!B:AF,25,FALSE))</f>
        <v/>
      </c>
    </row>
    <row r="43" spans="1:10" ht="52.5" customHeight="1" x14ac:dyDescent="0.25">
      <c r="A43" s="938" t="str">
        <f ca="1">IF(ISERROR(VLOOKUP(ROW()-1,Corelatii!A:AF,2,FALSE))=TRUE,"",ROW()-1)</f>
        <v/>
      </c>
      <c r="B43" s="968" t="str">
        <f ca="1">IF(ISERROR(VLOOKUP(ROW()-1,Corelatii!A:AF,2,FALSE))=TRUE,"",VLOOKUP(ROW()-1,Corelatii!A:AF,2,FALSE))</f>
        <v/>
      </c>
      <c r="C43" s="939" t="str">
        <f ca="1">IF(ISERROR(VLOOKUP(ROW()-1,Corelatii!A:AF,3,FALSE))=TRUE,"",VLOOKUP(ROW()-1,Corelatii!A:AF,3,FALSE))</f>
        <v/>
      </c>
      <c r="D43" s="940" t="str">
        <f ca="1">IF(B43="","",VLOOKUP(B43,Corelatii!B:AF,7,FALSE))</f>
        <v/>
      </c>
      <c r="E43" s="941" t="str">
        <f ca="1">IF(B43="","",IF(VLOOKUP(B43,Corelatii!B:AF,8,FALSE)="","",VLOOKUP(B43,Corelatii!B:AF,8,FALSE)))</f>
        <v/>
      </c>
      <c r="F43" s="942" t="str">
        <f ca="1">IF(B43="","",VLOOKUP(B43,Corelatii!B:AF,11,FALSE))</f>
        <v/>
      </c>
      <c r="G43" s="943" t="str">
        <f ca="1">IF(B43="","",IF(VLOOKUP(B43,Corelatii!B:AF,9,FALSE)="","",VLOOKUP(B43,Corelatii!B:AF,9,FALSE)))</f>
        <v/>
      </c>
      <c r="H43" s="944" t="str">
        <f ca="1">IF(B43="","",IF(VLOOKUP(B43,Corelatii!B:AF,10,FALSE)="","",VLOOKUP(B43,Corelatii!B:AF,10,FALSE)))</f>
        <v/>
      </c>
      <c r="I43" s="942" t="str">
        <f ca="1">IF(B43="","",VLOOKUP(B43,Corelatii!B:AF,12,FALSE))</f>
        <v/>
      </c>
      <c r="J43" s="1348" t="str">
        <f ca="1">IF(B43="","",VLOOKUP(B43,Corelatii!B:AF,25,FALSE))</f>
        <v/>
      </c>
    </row>
    <row r="44" spans="1:10" ht="52.5" customHeight="1" x14ac:dyDescent="0.25">
      <c r="A44" s="938" t="str">
        <f ca="1">IF(ISERROR(VLOOKUP(ROW()-1,Corelatii!A:AF,2,FALSE))=TRUE,"",ROW()-1)</f>
        <v/>
      </c>
      <c r="B44" s="968" t="str">
        <f ca="1">IF(ISERROR(VLOOKUP(ROW()-1,Corelatii!A:AF,2,FALSE))=TRUE,"",VLOOKUP(ROW()-1,Corelatii!A:AF,2,FALSE))</f>
        <v/>
      </c>
      <c r="C44" s="939" t="str">
        <f ca="1">IF(ISERROR(VLOOKUP(ROW()-1,Corelatii!A:AF,3,FALSE))=TRUE,"",VLOOKUP(ROW()-1,Corelatii!A:AF,3,FALSE))</f>
        <v/>
      </c>
      <c r="D44" s="940" t="str">
        <f ca="1">IF(B44="","",VLOOKUP(B44,Corelatii!B:AF,7,FALSE))</f>
        <v/>
      </c>
      <c r="E44" s="941" t="str">
        <f ca="1">IF(B44="","",IF(VLOOKUP(B44,Corelatii!B:AF,8,FALSE)="","",VLOOKUP(B44,Corelatii!B:AF,8,FALSE)))</f>
        <v/>
      </c>
      <c r="F44" s="942" t="str">
        <f ca="1">IF(B44="","",VLOOKUP(B44,Corelatii!B:AF,11,FALSE))</f>
        <v/>
      </c>
      <c r="G44" s="943" t="str">
        <f ca="1">IF(B44="","",IF(VLOOKUP(B44,Corelatii!B:AF,9,FALSE)="","",VLOOKUP(B44,Corelatii!B:AF,9,FALSE)))</f>
        <v/>
      </c>
      <c r="H44" s="944" t="str">
        <f ca="1">IF(B44="","",IF(VLOOKUP(B44,Corelatii!B:AF,10,FALSE)="","",VLOOKUP(B44,Corelatii!B:AF,10,FALSE)))</f>
        <v/>
      </c>
      <c r="I44" s="942" t="str">
        <f ca="1">IF(B44="","",VLOOKUP(B44,Corelatii!B:AF,12,FALSE))</f>
        <v/>
      </c>
      <c r="J44" s="1348" t="str">
        <f ca="1">IF(B44="","",VLOOKUP(B44,Corelatii!B:AF,25,FALSE))</f>
        <v/>
      </c>
    </row>
    <row r="45" spans="1:10" ht="52.5" customHeight="1" x14ac:dyDescent="0.25">
      <c r="A45" s="938" t="str">
        <f ca="1">IF(ISERROR(VLOOKUP(ROW()-1,Corelatii!A:AF,2,FALSE))=TRUE,"",ROW()-1)</f>
        <v/>
      </c>
      <c r="B45" s="968" t="str">
        <f ca="1">IF(ISERROR(VLOOKUP(ROW()-1,Corelatii!A:AF,2,FALSE))=TRUE,"",VLOOKUP(ROW()-1,Corelatii!A:AF,2,FALSE))</f>
        <v/>
      </c>
      <c r="C45" s="939" t="str">
        <f ca="1">IF(ISERROR(VLOOKUP(ROW()-1,Corelatii!A:AF,3,FALSE))=TRUE,"",VLOOKUP(ROW()-1,Corelatii!A:AF,3,FALSE))</f>
        <v/>
      </c>
      <c r="D45" s="940" t="str">
        <f ca="1">IF(B45="","",VLOOKUP(B45,Corelatii!B:AF,7,FALSE))</f>
        <v/>
      </c>
      <c r="E45" s="941" t="str">
        <f ca="1">IF(B45="","",IF(VLOOKUP(B45,Corelatii!B:AF,8,FALSE)="","",VLOOKUP(B45,Corelatii!B:AF,8,FALSE)))</f>
        <v/>
      </c>
      <c r="F45" s="942" t="str">
        <f ca="1">IF(B45="","",VLOOKUP(B45,Corelatii!B:AF,11,FALSE))</f>
        <v/>
      </c>
      <c r="G45" s="943" t="str">
        <f ca="1">IF(B45="","",IF(VLOOKUP(B45,Corelatii!B:AF,9,FALSE)="","",VLOOKUP(B45,Corelatii!B:AF,9,FALSE)))</f>
        <v/>
      </c>
      <c r="H45" s="944" t="str">
        <f ca="1">IF(B45="","",IF(VLOOKUP(B45,Corelatii!B:AF,10,FALSE)="","",VLOOKUP(B45,Corelatii!B:AF,10,FALSE)))</f>
        <v/>
      </c>
      <c r="I45" s="942" t="str">
        <f ca="1">IF(B45="","",VLOOKUP(B45,Corelatii!B:AF,12,FALSE))</f>
        <v/>
      </c>
      <c r="J45" s="1348" t="str">
        <f ca="1">IF(B45="","",VLOOKUP(B45,Corelatii!B:AF,25,FALSE))</f>
        <v/>
      </c>
    </row>
    <row r="46" spans="1:10" ht="52.5" customHeight="1" x14ac:dyDescent="0.25">
      <c r="A46" s="938" t="str">
        <f ca="1">IF(ISERROR(VLOOKUP(ROW()-1,Corelatii!A:AF,2,FALSE))=TRUE,"",ROW()-1)</f>
        <v/>
      </c>
      <c r="B46" s="968" t="str">
        <f ca="1">IF(ISERROR(VLOOKUP(ROW()-1,Corelatii!A:AF,2,FALSE))=TRUE,"",VLOOKUP(ROW()-1,Corelatii!A:AF,2,FALSE))</f>
        <v/>
      </c>
      <c r="C46" s="939" t="str">
        <f ca="1">IF(ISERROR(VLOOKUP(ROW()-1,Corelatii!A:AF,3,FALSE))=TRUE,"",VLOOKUP(ROW()-1,Corelatii!A:AF,3,FALSE))</f>
        <v/>
      </c>
      <c r="D46" s="940" t="str">
        <f ca="1">IF(B46="","",VLOOKUP(B46,Corelatii!B:AF,7,FALSE))</f>
        <v/>
      </c>
      <c r="E46" s="941" t="str">
        <f ca="1">IF(B46="","",IF(VLOOKUP(B46,Corelatii!B:AF,8,FALSE)="","",VLOOKUP(B46,Corelatii!B:AF,8,FALSE)))</f>
        <v/>
      </c>
      <c r="F46" s="942" t="str">
        <f ca="1">IF(B46="","",VLOOKUP(B46,Corelatii!B:AF,11,FALSE))</f>
        <v/>
      </c>
      <c r="G46" s="943" t="str">
        <f ca="1">IF(B46="","",IF(VLOOKUP(B46,Corelatii!B:AF,9,FALSE)="","",VLOOKUP(B46,Corelatii!B:AF,9,FALSE)))</f>
        <v/>
      </c>
      <c r="H46" s="944" t="str">
        <f ca="1">IF(B46="","",IF(VLOOKUP(B46,Corelatii!B:AF,10,FALSE)="","",VLOOKUP(B46,Corelatii!B:AF,10,FALSE)))</f>
        <v/>
      </c>
      <c r="I46" s="942" t="str">
        <f ca="1">IF(B46="","",VLOOKUP(B46,Corelatii!B:AF,12,FALSE))</f>
        <v/>
      </c>
      <c r="J46" s="1348" t="str">
        <f ca="1">IF(B46="","",VLOOKUP(B46,Corelatii!B:AF,25,FALSE))</f>
        <v/>
      </c>
    </row>
    <row r="47" spans="1:10" ht="52.5" customHeight="1" x14ac:dyDescent="0.25">
      <c r="A47" s="938" t="str">
        <f ca="1">IF(ISERROR(VLOOKUP(ROW()-1,Corelatii!A:AF,2,FALSE))=TRUE,"",ROW()-1)</f>
        <v/>
      </c>
      <c r="B47" s="968" t="str">
        <f ca="1">IF(ISERROR(VLOOKUP(ROW()-1,Corelatii!A:AF,2,FALSE))=TRUE,"",VLOOKUP(ROW()-1,Corelatii!A:AF,2,FALSE))</f>
        <v/>
      </c>
      <c r="C47" s="939" t="str">
        <f ca="1">IF(ISERROR(VLOOKUP(ROW()-1,Corelatii!A:AF,3,FALSE))=TRUE,"",VLOOKUP(ROW()-1,Corelatii!A:AF,3,FALSE))</f>
        <v/>
      </c>
      <c r="D47" s="940" t="str">
        <f ca="1">IF(B47="","",VLOOKUP(B47,Corelatii!B:AF,7,FALSE))</f>
        <v/>
      </c>
      <c r="E47" s="941" t="str">
        <f ca="1">IF(B47="","",IF(VLOOKUP(B47,Corelatii!B:AF,8,FALSE)="","",VLOOKUP(B47,Corelatii!B:AF,8,FALSE)))</f>
        <v/>
      </c>
      <c r="F47" s="942" t="str">
        <f ca="1">IF(B47="","",VLOOKUP(B47,Corelatii!B:AF,11,FALSE))</f>
        <v/>
      </c>
      <c r="G47" s="943" t="str">
        <f ca="1">IF(B47="","",IF(VLOOKUP(B47,Corelatii!B:AF,9,FALSE)="","",VLOOKUP(B47,Corelatii!B:AF,9,FALSE)))</f>
        <v/>
      </c>
      <c r="H47" s="944" t="str">
        <f ca="1">IF(B47="","",IF(VLOOKUP(B47,Corelatii!B:AF,10,FALSE)="","",VLOOKUP(B47,Corelatii!B:AF,10,FALSE)))</f>
        <v/>
      </c>
      <c r="I47" s="942" t="str">
        <f ca="1">IF(B47="","",VLOOKUP(B47,Corelatii!B:AF,12,FALSE))</f>
        <v/>
      </c>
      <c r="J47" s="1348" t="str">
        <f ca="1">IF(B47="","",VLOOKUP(B47,Corelatii!B:AF,25,FALSE))</f>
        <v/>
      </c>
    </row>
    <row r="48" spans="1:10" ht="52.5" customHeight="1" x14ac:dyDescent="0.25">
      <c r="A48" s="938" t="str">
        <f ca="1">IF(ISERROR(VLOOKUP(ROW()-1,Corelatii!A:AF,2,FALSE))=TRUE,"",ROW()-1)</f>
        <v/>
      </c>
      <c r="B48" s="968" t="str">
        <f ca="1">IF(ISERROR(VLOOKUP(ROW()-1,Corelatii!A:AF,2,FALSE))=TRUE,"",VLOOKUP(ROW()-1,Corelatii!A:AF,2,FALSE))</f>
        <v/>
      </c>
      <c r="C48" s="939" t="str">
        <f ca="1">IF(ISERROR(VLOOKUP(ROW()-1,Corelatii!A:AF,3,FALSE))=TRUE,"",VLOOKUP(ROW()-1,Corelatii!A:AF,3,FALSE))</f>
        <v/>
      </c>
      <c r="D48" s="940" t="str">
        <f ca="1">IF(B48="","",VLOOKUP(B48,Corelatii!B:AF,7,FALSE))</f>
        <v/>
      </c>
      <c r="E48" s="941" t="str">
        <f ca="1">IF(B48="","",IF(VLOOKUP(B48,Corelatii!B:AF,8,FALSE)="","",VLOOKUP(B48,Corelatii!B:AF,8,FALSE)))</f>
        <v/>
      </c>
      <c r="F48" s="942" t="str">
        <f ca="1">IF(B48="","",VLOOKUP(B48,Corelatii!B:AF,11,FALSE))</f>
        <v/>
      </c>
      <c r="G48" s="943" t="str">
        <f ca="1">IF(B48="","",IF(VLOOKUP(B48,Corelatii!B:AF,9,FALSE)="","",VLOOKUP(B48,Corelatii!B:AF,9,FALSE)))</f>
        <v/>
      </c>
      <c r="H48" s="944" t="str">
        <f ca="1">IF(B48="","",IF(VLOOKUP(B48,Corelatii!B:AF,10,FALSE)="","",VLOOKUP(B48,Corelatii!B:AF,10,FALSE)))</f>
        <v/>
      </c>
      <c r="I48" s="942" t="str">
        <f ca="1">IF(B48="","",VLOOKUP(B48,Corelatii!B:AF,12,FALSE))</f>
        <v/>
      </c>
      <c r="J48" s="1348" t="str">
        <f ca="1">IF(B48="","",VLOOKUP(B48,Corelatii!B:AF,25,FALSE))</f>
        <v/>
      </c>
    </row>
    <row r="49" spans="1:10" ht="52.5" customHeight="1" x14ac:dyDescent="0.25">
      <c r="A49" s="938" t="str">
        <f ca="1">IF(ISERROR(VLOOKUP(ROW()-1,Corelatii!A:AF,2,FALSE))=TRUE,"",ROW()-1)</f>
        <v/>
      </c>
      <c r="B49" s="968" t="str">
        <f ca="1">IF(ISERROR(VLOOKUP(ROW()-1,Corelatii!A:AF,2,FALSE))=TRUE,"",VLOOKUP(ROW()-1,Corelatii!A:AF,2,FALSE))</f>
        <v/>
      </c>
      <c r="C49" s="939" t="str">
        <f ca="1">IF(ISERROR(VLOOKUP(ROW()-1,Corelatii!A:AF,3,FALSE))=TRUE,"",VLOOKUP(ROW()-1,Corelatii!A:AF,3,FALSE))</f>
        <v/>
      </c>
      <c r="D49" s="940" t="str">
        <f ca="1">IF(B49="","",VLOOKUP(B49,Corelatii!B:AF,7,FALSE))</f>
        <v/>
      </c>
      <c r="E49" s="941" t="str">
        <f ca="1">IF(B49="","",IF(VLOOKUP(B49,Corelatii!B:AF,8,FALSE)="","",VLOOKUP(B49,Corelatii!B:AF,8,FALSE)))</f>
        <v/>
      </c>
      <c r="F49" s="942" t="str">
        <f ca="1">IF(B49="","",VLOOKUP(B49,Corelatii!B:AF,11,FALSE))</f>
        <v/>
      </c>
      <c r="G49" s="943" t="str">
        <f ca="1">IF(B49="","",IF(VLOOKUP(B49,Corelatii!B:AF,9,FALSE)="","",VLOOKUP(B49,Corelatii!B:AF,9,FALSE)))</f>
        <v/>
      </c>
      <c r="H49" s="944" t="str">
        <f ca="1">IF(B49="","",IF(VLOOKUP(B49,Corelatii!B:AF,10,FALSE)="","",VLOOKUP(B49,Corelatii!B:AF,10,FALSE)))</f>
        <v/>
      </c>
      <c r="I49" s="942" t="str">
        <f ca="1">IF(B49="","",VLOOKUP(B49,Corelatii!B:AF,12,FALSE))</f>
        <v/>
      </c>
      <c r="J49" s="1348" t="str">
        <f ca="1">IF(B49="","",VLOOKUP(B49,Corelatii!B:AF,25,FALSE))</f>
        <v/>
      </c>
    </row>
    <row r="50" spans="1:10" ht="52.5" customHeight="1" x14ac:dyDescent="0.25">
      <c r="A50" s="938" t="str">
        <f ca="1">IF(ISERROR(VLOOKUP(ROW()-1,Corelatii!A:AF,2,FALSE))=TRUE,"",ROW()-1)</f>
        <v/>
      </c>
      <c r="B50" s="968" t="str">
        <f ca="1">IF(ISERROR(VLOOKUP(ROW()-1,Corelatii!A:AF,2,FALSE))=TRUE,"",VLOOKUP(ROW()-1,Corelatii!A:AF,2,FALSE))</f>
        <v/>
      </c>
      <c r="C50" s="939" t="str">
        <f ca="1">IF(ISERROR(VLOOKUP(ROW()-1,Corelatii!A:AF,3,FALSE))=TRUE,"",VLOOKUP(ROW()-1,Corelatii!A:AF,3,FALSE))</f>
        <v/>
      </c>
      <c r="D50" s="940" t="str">
        <f ca="1">IF(B50="","",VLOOKUP(B50,Corelatii!B:AF,7,FALSE))</f>
        <v/>
      </c>
      <c r="E50" s="941" t="str">
        <f ca="1">IF(B50="","",IF(VLOOKUP(B50,Corelatii!B:AF,8,FALSE)="","",VLOOKUP(B50,Corelatii!B:AF,8,FALSE)))</f>
        <v/>
      </c>
      <c r="F50" s="942" t="str">
        <f ca="1">IF(B50="","",VLOOKUP(B50,Corelatii!B:AF,11,FALSE))</f>
        <v/>
      </c>
      <c r="G50" s="943" t="str">
        <f ca="1">IF(B50="","",IF(VLOOKUP(B50,Corelatii!B:AF,9,FALSE)="","",VLOOKUP(B50,Corelatii!B:AF,9,FALSE)))</f>
        <v/>
      </c>
      <c r="H50" s="944" t="str">
        <f ca="1">IF(B50="","",IF(VLOOKUP(B50,Corelatii!B:AF,10,FALSE)="","",VLOOKUP(B50,Corelatii!B:AF,10,FALSE)))</f>
        <v/>
      </c>
      <c r="I50" s="942" t="str">
        <f ca="1">IF(B50="","",VLOOKUP(B50,Corelatii!B:AF,12,FALSE))</f>
        <v/>
      </c>
      <c r="J50" s="1348" t="str">
        <f ca="1">IF(B50="","",VLOOKUP(B50,Corelatii!B:AF,25,FALSE))</f>
        <v/>
      </c>
    </row>
    <row r="51" spans="1:10" ht="52.5" customHeight="1" x14ac:dyDescent="0.25">
      <c r="A51" s="938" t="str">
        <f ca="1">IF(ISERROR(VLOOKUP(ROW()-1,Corelatii!A:AF,2,FALSE))=TRUE,"",ROW()-1)</f>
        <v/>
      </c>
      <c r="B51" s="968" t="str">
        <f ca="1">IF(ISERROR(VLOOKUP(ROW()-1,Corelatii!A:AF,2,FALSE))=TRUE,"",VLOOKUP(ROW()-1,Corelatii!A:AF,2,FALSE))</f>
        <v/>
      </c>
      <c r="C51" s="939" t="str">
        <f ca="1">IF(ISERROR(VLOOKUP(ROW()-1,Corelatii!A:AF,3,FALSE))=TRUE,"",VLOOKUP(ROW()-1,Corelatii!A:AF,3,FALSE))</f>
        <v/>
      </c>
      <c r="D51" s="940" t="str">
        <f ca="1">IF(B51="","",VLOOKUP(B51,Corelatii!B:AF,7,FALSE))</f>
        <v/>
      </c>
      <c r="E51" s="941" t="str">
        <f ca="1">IF(B51="","",IF(VLOOKUP(B51,Corelatii!B:AF,8,FALSE)="","",VLOOKUP(B51,Corelatii!B:AF,8,FALSE)))</f>
        <v/>
      </c>
      <c r="F51" s="942" t="str">
        <f ca="1">IF(B51="","",VLOOKUP(B51,Corelatii!B:AF,11,FALSE))</f>
        <v/>
      </c>
      <c r="G51" s="943" t="str">
        <f ca="1">IF(B51="","",IF(VLOOKUP(B51,Corelatii!B:AF,9,FALSE)="","",VLOOKUP(B51,Corelatii!B:AF,9,FALSE)))</f>
        <v/>
      </c>
      <c r="H51" s="944" t="str">
        <f ca="1">IF(B51="","",IF(VLOOKUP(B51,Corelatii!B:AF,10,FALSE)="","",VLOOKUP(B51,Corelatii!B:AF,10,FALSE)))</f>
        <v/>
      </c>
      <c r="I51" s="942" t="str">
        <f ca="1">IF(B51="","",VLOOKUP(B51,Corelatii!B:AF,12,FALSE))</f>
        <v/>
      </c>
      <c r="J51" s="1348" t="str">
        <f ca="1">IF(B51="","",VLOOKUP(B51,Corelatii!B:AF,25,FALSE))</f>
        <v/>
      </c>
    </row>
    <row r="52" spans="1:10" ht="52.5" customHeight="1" x14ac:dyDescent="0.25">
      <c r="A52" s="938" t="str">
        <f ca="1">IF(ISERROR(VLOOKUP(ROW()-1,Corelatii!A:AF,2,FALSE))=TRUE,"",ROW()-1)</f>
        <v/>
      </c>
      <c r="B52" s="968" t="str">
        <f ca="1">IF(ISERROR(VLOOKUP(ROW()-1,Corelatii!A:AF,2,FALSE))=TRUE,"",VLOOKUP(ROW()-1,Corelatii!A:AF,2,FALSE))</f>
        <v/>
      </c>
      <c r="C52" s="939" t="str">
        <f ca="1">IF(ISERROR(VLOOKUP(ROW()-1,Corelatii!A:AF,3,FALSE))=TRUE,"",VLOOKUP(ROW()-1,Corelatii!A:AF,3,FALSE))</f>
        <v/>
      </c>
      <c r="D52" s="940" t="str">
        <f ca="1">IF(B52="","",VLOOKUP(B52,Corelatii!B:AF,7,FALSE))</f>
        <v/>
      </c>
      <c r="E52" s="941" t="str">
        <f ca="1">IF(B52="","",IF(VLOOKUP(B52,Corelatii!B:AF,8,FALSE)="","",VLOOKUP(B52,Corelatii!B:AF,8,FALSE)))</f>
        <v/>
      </c>
      <c r="F52" s="942" t="str">
        <f ca="1">IF(B52="","",VLOOKUP(B52,Corelatii!B:AF,11,FALSE))</f>
        <v/>
      </c>
      <c r="G52" s="943" t="str">
        <f ca="1">IF(B52="","",IF(VLOOKUP(B52,Corelatii!B:AF,9,FALSE)="","",VLOOKUP(B52,Corelatii!B:AF,9,FALSE)))</f>
        <v/>
      </c>
      <c r="H52" s="944" t="str">
        <f ca="1">IF(B52="","",IF(VLOOKUP(B52,Corelatii!B:AF,10,FALSE)="","",VLOOKUP(B52,Corelatii!B:AF,10,FALSE)))</f>
        <v/>
      </c>
      <c r="I52" s="942" t="str">
        <f ca="1">IF(B52="","",VLOOKUP(B52,Corelatii!B:AF,12,FALSE))</f>
        <v/>
      </c>
      <c r="J52" s="1348" t="str">
        <f ca="1">IF(B52="","",VLOOKUP(B52,Corelatii!B:AF,25,FALSE))</f>
        <v/>
      </c>
    </row>
    <row r="53" spans="1:10" ht="52.5" customHeight="1" x14ac:dyDescent="0.25">
      <c r="A53" s="938" t="str">
        <f ca="1">IF(ISERROR(VLOOKUP(ROW()-1,Corelatii!A:AF,2,FALSE))=TRUE,"",ROW()-1)</f>
        <v/>
      </c>
      <c r="B53" s="968" t="str">
        <f ca="1">IF(ISERROR(VLOOKUP(ROW()-1,Corelatii!A:AF,2,FALSE))=TRUE,"",VLOOKUP(ROW()-1,Corelatii!A:AF,2,FALSE))</f>
        <v/>
      </c>
      <c r="C53" s="939" t="str">
        <f ca="1">IF(ISERROR(VLOOKUP(ROW()-1,Corelatii!A:AF,3,FALSE))=TRUE,"",VLOOKUP(ROW()-1,Corelatii!A:AF,3,FALSE))</f>
        <v/>
      </c>
      <c r="D53" s="940" t="str">
        <f ca="1">IF(B53="","",VLOOKUP(B53,Corelatii!B:AF,7,FALSE))</f>
        <v/>
      </c>
      <c r="E53" s="941" t="str">
        <f ca="1">IF(B53="","",IF(VLOOKUP(B53,Corelatii!B:AF,8,FALSE)="","",VLOOKUP(B53,Corelatii!B:AF,8,FALSE)))</f>
        <v/>
      </c>
      <c r="F53" s="942" t="str">
        <f ca="1">IF(B53="","",VLOOKUP(B53,Corelatii!B:AF,11,FALSE))</f>
        <v/>
      </c>
      <c r="G53" s="943" t="str">
        <f ca="1">IF(B53="","",IF(VLOOKUP(B53,Corelatii!B:AF,9,FALSE)="","",VLOOKUP(B53,Corelatii!B:AF,9,FALSE)))</f>
        <v/>
      </c>
      <c r="H53" s="944" t="str">
        <f ca="1">IF(B53="","",IF(VLOOKUP(B53,Corelatii!B:AF,10,FALSE)="","",VLOOKUP(B53,Corelatii!B:AF,10,FALSE)))</f>
        <v/>
      </c>
      <c r="I53" s="942" t="str">
        <f ca="1">IF(B53="","",VLOOKUP(B53,Corelatii!B:AF,12,FALSE))</f>
        <v/>
      </c>
      <c r="J53" s="1348" t="str">
        <f ca="1">IF(B53="","",VLOOKUP(B53,Corelatii!B:AF,25,FALSE))</f>
        <v/>
      </c>
    </row>
    <row r="54" spans="1:10" ht="52.5" customHeight="1" x14ac:dyDescent="0.25">
      <c r="A54" s="938" t="str">
        <f ca="1">IF(ISERROR(VLOOKUP(ROW()-1,Corelatii!A:AF,2,FALSE))=TRUE,"",ROW()-1)</f>
        <v/>
      </c>
      <c r="B54" s="968" t="str">
        <f ca="1">IF(ISERROR(VLOOKUP(ROW()-1,Corelatii!A:AF,2,FALSE))=TRUE,"",VLOOKUP(ROW()-1,Corelatii!A:AF,2,FALSE))</f>
        <v/>
      </c>
      <c r="C54" s="939" t="str">
        <f ca="1">IF(ISERROR(VLOOKUP(ROW()-1,Corelatii!A:AF,3,FALSE))=TRUE,"",VLOOKUP(ROW()-1,Corelatii!A:AF,3,FALSE))</f>
        <v/>
      </c>
      <c r="D54" s="940" t="str">
        <f ca="1">IF(B54="","",VLOOKUP(B54,Corelatii!B:AF,7,FALSE))</f>
        <v/>
      </c>
      <c r="E54" s="941" t="str">
        <f ca="1">IF(B54="","",IF(VLOOKUP(B54,Corelatii!B:AF,8,FALSE)="","",VLOOKUP(B54,Corelatii!B:AF,8,FALSE)))</f>
        <v/>
      </c>
      <c r="F54" s="942" t="str">
        <f ca="1">IF(B54="","",VLOOKUP(B54,Corelatii!B:AF,11,FALSE))</f>
        <v/>
      </c>
      <c r="G54" s="943" t="str">
        <f ca="1">IF(B54="","",IF(VLOOKUP(B54,Corelatii!B:AF,9,FALSE)="","",VLOOKUP(B54,Corelatii!B:AF,9,FALSE)))</f>
        <v/>
      </c>
      <c r="H54" s="944" t="str">
        <f ca="1">IF(B54="","",IF(VLOOKUP(B54,Corelatii!B:AF,10,FALSE)="","",VLOOKUP(B54,Corelatii!B:AF,10,FALSE)))</f>
        <v/>
      </c>
      <c r="I54" s="942" t="str">
        <f ca="1">IF(B54="","",VLOOKUP(B54,Corelatii!B:AF,12,FALSE))</f>
        <v/>
      </c>
      <c r="J54" s="1348" t="str">
        <f ca="1">IF(B54="","",VLOOKUP(B54,Corelatii!B:AF,25,FALSE))</f>
        <v/>
      </c>
    </row>
    <row r="55" spans="1:10" ht="52.5" customHeight="1" x14ac:dyDescent="0.25">
      <c r="A55" s="938" t="str">
        <f ca="1">IF(ISERROR(VLOOKUP(ROW()-1,Corelatii!A:AF,2,FALSE))=TRUE,"",ROW()-1)</f>
        <v/>
      </c>
      <c r="B55" s="968" t="str">
        <f ca="1">IF(ISERROR(VLOOKUP(ROW()-1,Corelatii!A:AF,2,FALSE))=TRUE,"",VLOOKUP(ROW()-1,Corelatii!A:AF,2,FALSE))</f>
        <v/>
      </c>
      <c r="C55" s="939" t="str">
        <f ca="1">IF(ISERROR(VLOOKUP(ROW()-1,Corelatii!A:AF,3,FALSE))=TRUE,"",VLOOKUP(ROW()-1,Corelatii!A:AF,3,FALSE))</f>
        <v/>
      </c>
      <c r="D55" s="940" t="str">
        <f ca="1">IF(B55="","",VLOOKUP(B55,Corelatii!B:AF,7,FALSE))</f>
        <v/>
      </c>
      <c r="E55" s="941" t="str">
        <f ca="1">IF(B55="","",IF(VLOOKUP(B55,Corelatii!B:AF,8,FALSE)="","",VLOOKUP(B55,Corelatii!B:AF,8,FALSE)))</f>
        <v/>
      </c>
      <c r="F55" s="942" t="str">
        <f ca="1">IF(B55="","",VLOOKUP(B55,Corelatii!B:AF,11,FALSE))</f>
        <v/>
      </c>
      <c r="G55" s="943" t="str">
        <f ca="1">IF(B55="","",IF(VLOOKUP(B55,Corelatii!B:AF,9,FALSE)="","",VLOOKUP(B55,Corelatii!B:AF,9,FALSE)))</f>
        <v/>
      </c>
      <c r="H55" s="944" t="str">
        <f ca="1">IF(B55="","",IF(VLOOKUP(B55,Corelatii!B:AF,10,FALSE)="","",VLOOKUP(B55,Corelatii!B:AF,10,FALSE)))</f>
        <v/>
      </c>
      <c r="I55" s="942" t="str">
        <f ca="1">IF(B55="","",VLOOKUP(B55,Corelatii!B:AF,12,FALSE))</f>
        <v/>
      </c>
      <c r="J55" s="1348" t="str">
        <f ca="1">IF(B55="","",VLOOKUP(B55,Corelatii!B:AF,25,FALSE))</f>
        <v/>
      </c>
    </row>
    <row r="56" spans="1:10" ht="52.5" customHeight="1" x14ac:dyDescent="0.25">
      <c r="A56" s="938" t="str">
        <f ca="1">IF(ISERROR(VLOOKUP(ROW()-1,Corelatii!A:AF,2,FALSE))=TRUE,"",ROW()-1)</f>
        <v/>
      </c>
      <c r="B56" s="968" t="str">
        <f ca="1">IF(ISERROR(VLOOKUP(ROW()-1,Corelatii!A:AF,2,FALSE))=TRUE,"",VLOOKUP(ROW()-1,Corelatii!A:AF,2,FALSE))</f>
        <v/>
      </c>
      <c r="C56" s="939" t="str">
        <f ca="1">IF(ISERROR(VLOOKUP(ROW()-1,Corelatii!A:AF,3,FALSE))=TRUE,"",VLOOKUP(ROW()-1,Corelatii!A:AF,3,FALSE))</f>
        <v/>
      </c>
      <c r="D56" s="940" t="str">
        <f ca="1">IF(B56="","",VLOOKUP(B56,Corelatii!B:AF,7,FALSE))</f>
        <v/>
      </c>
      <c r="E56" s="941" t="str">
        <f ca="1">IF(B56="","",IF(VLOOKUP(B56,Corelatii!B:AF,8,FALSE)="","",VLOOKUP(B56,Corelatii!B:AF,8,FALSE)))</f>
        <v/>
      </c>
      <c r="F56" s="942" t="str">
        <f ca="1">IF(B56="","",VLOOKUP(B56,Corelatii!B:AF,11,FALSE))</f>
        <v/>
      </c>
      <c r="G56" s="943" t="str">
        <f ca="1">IF(B56="","",IF(VLOOKUP(B56,Corelatii!B:AF,9,FALSE)="","",VLOOKUP(B56,Corelatii!B:AF,9,FALSE)))</f>
        <v/>
      </c>
      <c r="H56" s="944" t="str">
        <f ca="1">IF(B56="","",IF(VLOOKUP(B56,Corelatii!B:AF,10,FALSE)="","",VLOOKUP(B56,Corelatii!B:AF,10,FALSE)))</f>
        <v/>
      </c>
      <c r="I56" s="942" t="str">
        <f ca="1">IF(B56="","",VLOOKUP(B56,Corelatii!B:AF,12,FALSE))</f>
        <v/>
      </c>
      <c r="J56" s="1348" t="str">
        <f ca="1">IF(B56="","",VLOOKUP(B56,Corelatii!B:AF,25,FALSE))</f>
        <v/>
      </c>
    </row>
    <row r="57" spans="1:10" ht="52.5" customHeight="1" x14ac:dyDescent="0.25">
      <c r="A57" s="938" t="str">
        <f ca="1">IF(ISERROR(VLOOKUP(ROW()-1,Corelatii!A:AF,2,FALSE))=TRUE,"",ROW()-1)</f>
        <v/>
      </c>
      <c r="B57" s="968" t="str">
        <f ca="1">IF(ISERROR(VLOOKUP(ROW()-1,Corelatii!A:AF,2,FALSE))=TRUE,"",VLOOKUP(ROW()-1,Corelatii!A:AF,2,FALSE))</f>
        <v/>
      </c>
      <c r="C57" s="939" t="str">
        <f ca="1">IF(ISERROR(VLOOKUP(ROW()-1,Corelatii!A:AF,3,FALSE))=TRUE,"",VLOOKUP(ROW()-1,Corelatii!A:AF,3,FALSE))</f>
        <v/>
      </c>
      <c r="D57" s="940" t="str">
        <f ca="1">IF(B57="","",VLOOKUP(B57,Corelatii!B:AF,7,FALSE))</f>
        <v/>
      </c>
      <c r="E57" s="941" t="str">
        <f ca="1">IF(B57="","",IF(VLOOKUP(B57,Corelatii!B:AF,8,FALSE)="","",VLOOKUP(B57,Corelatii!B:AF,8,FALSE)))</f>
        <v/>
      </c>
      <c r="F57" s="942" t="str">
        <f ca="1">IF(B57="","",VLOOKUP(B57,Corelatii!B:AF,11,FALSE))</f>
        <v/>
      </c>
      <c r="G57" s="943" t="str">
        <f ca="1">IF(B57="","",IF(VLOOKUP(B57,Corelatii!B:AF,9,FALSE)="","",VLOOKUP(B57,Corelatii!B:AF,9,FALSE)))</f>
        <v/>
      </c>
      <c r="H57" s="944" t="str">
        <f ca="1">IF(B57="","",IF(VLOOKUP(B57,Corelatii!B:AF,10,FALSE)="","",VLOOKUP(B57,Corelatii!B:AF,10,FALSE)))</f>
        <v/>
      </c>
      <c r="I57" s="942" t="str">
        <f ca="1">IF(B57="","",VLOOKUP(B57,Corelatii!B:AF,12,FALSE))</f>
        <v/>
      </c>
      <c r="J57" s="1348" t="str">
        <f ca="1">IF(B57="","",VLOOKUP(B57,Corelatii!B:AF,25,FALSE))</f>
        <v/>
      </c>
    </row>
    <row r="58" spans="1:10" ht="52.5" customHeight="1" x14ac:dyDescent="0.25">
      <c r="A58" s="938" t="str">
        <f ca="1">IF(ISERROR(VLOOKUP(ROW()-1,Corelatii!A:AF,2,FALSE))=TRUE,"",ROW()-1)</f>
        <v/>
      </c>
      <c r="B58" s="968" t="str">
        <f ca="1">IF(ISERROR(VLOOKUP(ROW()-1,Corelatii!A:AF,2,FALSE))=TRUE,"",VLOOKUP(ROW()-1,Corelatii!A:AF,2,FALSE))</f>
        <v/>
      </c>
      <c r="C58" s="939" t="str">
        <f ca="1">IF(ISERROR(VLOOKUP(ROW()-1,Corelatii!A:AF,3,FALSE))=TRUE,"",VLOOKUP(ROW()-1,Corelatii!A:AF,3,FALSE))</f>
        <v/>
      </c>
      <c r="D58" s="940" t="str">
        <f ca="1">IF(B58="","",VLOOKUP(B58,Corelatii!B:AF,7,FALSE))</f>
        <v/>
      </c>
      <c r="E58" s="941" t="str">
        <f ca="1">IF(B58="","",IF(VLOOKUP(B58,Corelatii!B:AF,8,FALSE)="","",VLOOKUP(B58,Corelatii!B:AF,8,FALSE)))</f>
        <v/>
      </c>
      <c r="F58" s="942" t="str">
        <f ca="1">IF(B58="","",VLOOKUP(B58,Corelatii!B:AF,11,FALSE))</f>
        <v/>
      </c>
      <c r="G58" s="943" t="str">
        <f ca="1">IF(B58="","",IF(VLOOKUP(B58,Corelatii!B:AF,9,FALSE)="","",VLOOKUP(B58,Corelatii!B:AF,9,FALSE)))</f>
        <v/>
      </c>
      <c r="H58" s="944" t="str">
        <f ca="1">IF(B58="","",IF(VLOOKUP(B58,Corelatii!B:AF,10,FALSE)="","",VLOOKUP(B58,Corelatii!B:AF,10,FALSE)))</f>
        <v/>
      </c>
      <c r="I58" s="942" t="str">
        <f ca="1">IF(B58="","",VLOOKUP(B58,Corelatii!B:AF,12,FALSE))</f>
        <v/>
      </c>
      <c r="J58" s="1348" t="str">
        <f ca="1">IF(B58="","",VLOOKUP(B58,Corelatii!B:AF,25,FALSE))</f>
        <v/>
      </c>
    </row>
    <row r="59" spans="1:10" ht="52.5" customHeight="1" x14ac:dyDescent="0.25">
      <c r="A59" s="938" t="str">
        <f ca="1">IF(ISERROR(VLOOKUP(ROW()-1,Corelatii!A:AF,2,FALSE))=TRUE,"",ROW()-1)</f>
        <v/>
      </c>
      <c r="B59" s="968" t="str">
        <f ca="1">IF(ISERROR(VLOOKUP(ROW()-1,Corelatii!A:AF,2,FALSE))=TRUE,"",VLOOKUP(ROW()-1,Corelatii!A:AF,2,FALSE))</f>
        <v/>
      </c>
      <c r="C59" s="939" t="str">
        <f ca="1">IF(ISERROR(VLOOKUP(ROW()-1,Corelatii!A:AF,3,FALSE))=TRUE,"",VLOOKUP(ROW()-1,Corelatii!A:AF,3,FALSE))</f>
        <v/>
      </c>
      <c r="D59" s="940" t="str">
        <f ca="1">IF(B59="","",VLOOKUP(B59,Corelatii!B:AF,7,FALSE))</f>
        <v/>
      </c>
      <c r="E59" s="941" t="str">
        <f ca="1">IF(B59="","",IF(VLOOKUP(B59,Corelatii!B:AF,8,FALSE)="","",VLOOKUP(B59,Corelatii!B:AF,8,FALSE)))</f>
        <v/>
      </c>
      <c r="F59" s="942" t="str">
        <f ca="1">IF(B59="","",VLOOKUP(B59,Corelatii!B:AF,11,FALSE))</f>
        <v/>
      </c>
      <c r="G59" s="943" t="str">
        <f ca="1">IF(B59="","",IF(VLOOKUP(B59,Corelatii!B:AF,9,FALSE)="","",VLOOKUP(B59,Corelatii!B:AF,9,FALSE)))</f>
        <v/>
      </c>
      <c r="H59" s="944" t="str">
        <f ca="1">IF(B59="","",IF(VLOOKUP(B59,Corelatii!B:AF,10,FALSE)="","",VLOOKUP(B59,Corelatii!B:AF,10,FALSE)))</f>
        <v/>
      </c>
      <c r="I59" s="942" t="str">
        <f ca="1">IF(B59="","",VLOOKUP(B59,Corelatii!B:AF,12,FALSE))</f>
        <v/>
      </c>
      <c r="J59" s="1348" t="str">
        <f ca="1">IF(B59="","",VLOOKUP(B59,Corelatii!B:AF,25,FALSE))</f>
        <v/>
      </c>
    </row>
    <row r="60" spans="1:10" ht="52.5" customHeight="1" x14ac:dyDescent="0.25">
      <c r="A60" s="938" t="str">
        <f ca="1">IF(ISERROR(VLOOKUP(ROW()-1,Corelatii!A:AF,2,FALSE))=TRUE,"",ROW()-1)</f>
        <v/>
      </c>
      <c r="B60" s="968" t="str">
        <f ca="1">IF(ISERROR(VLOOKUP(ROW()-1,Corelatii!A:AF,2,FALSE))=TRUE,"",VLOOKUP(ROW()-1,Corelatii!A:AF,2,FALSE))</f>
        <v/>
      </c>
      <c r="C60" s="939" t="str">
        <f ca="1">IF(ISERROR(VLOOKUP(ROW()-1,Corelatii!A:AF,3,FALSE))=TRUE,"",VLOOKUP(ROW()-1,Corelatii!A:AF,3,FALSE))</f>
        <v/>
      </c>
      <c r="D60" s="940" t="str">
        <f ca="1">IF(B60="","",VLOOKUP(B60,Corelatii!B:AF,7,FALSE))</f>
        <v/>
      </c>
      <c r="E60" s="941" t="str">
        <f ca="1">IF(B60="","",IF(VLOOKUP(B60,Corelatii!B:AF,8,FALSE)="","",VLOOKUP(B60,Corelatii!B:AF,8,FALSE)))</f>
        <v/>
      </c>
      <c r="F60" s="942" t="str">
        <f ca="1">IF(B60="","",VLOOKUP(B60,Corelatii!B:AF,11,FALSE))</f>
        <v/>
      </c>
      <c r="G60" s="943" t="str">
        <f ca="1">IF(B60="","",IF(VLOOKUP(B60,Corelatii!B:AF,9,FALSE)="","",VLOOKUP(B60,Corelatii!B:AF,9,FALSE)))</f>
        <v/>
      </c>
      <c r="H60" s="944" t="str">
        <f ca="1">IF(B60="","",IF(VLOOKUP(B60,Corelatii!B:AF,10,FALSE)="","",VLOOKUP(B60,Corelatii!B:AF,10,FALSE)))</f>
        <v/>
      </c>
      <c r="I60" s="942" t="str">
        <f ca="1">IF(B60="","",VLOOKUP(B60,Corelatii!B:AF,12,FALSE))</f>
        <v/>
      </c>
      <c r="J60" s="1348" t="str">
        <f ca="1">IF(B60="","",VLOOKUP(B60,Corelatii!B:AF,25,FALSE))</f>
        <v/>
      </c>
    </row>
    <row r="61" spans="1:10" ht="52.5" customHeight="1" x14ac:dyDescent="0.25">
      <c r="A61" s="938" t="str">
        <f ca="1">IF(ISERROR(VLOOKUP(ROW()-1,Corelatii!A:AF,2,FALSE))=TRUE,"",ROW()-1)</f>
        <v/>
      </c>
      <c r="B61" s="968" t="str">
        <f ca="1">IF(ISERROR(VLOOKUP(ROW()-1,Corelatii!A:AF,2,FALSE))=TRUE,"",VLOOKUP(ROW()-1,Corelatii!A:AF,2,FALSE))</f>
        <v/>
      </c>
      <c r="C61" s="939" t="str">
        <f ca="1">IF(ISERROR(VLOOKUP(ROW()-1,Corelatii!A:AF,3,FALSE))=TRUE,"",VLOOKUP(ROW()-1,Corelatii!A:AF,3,FALSE))</f>
        <v/>
      </c>
      <c r="D61" s="940" t="str">
        <f ca="1">IF(B61="","",VLOOKUP(B61,Corelatii!B:AF,7,FALSE))</f>
        <v/>
      </c>
      <c r="E61" s="941" t="str">
        <f ca="1">IF(B61="","",IF(VLOOKUP(B61,Corelatii!B:AF,8,FALSE)="","",VLOOKUP(B61,Corelatii!B:AF,8,FALSE)))</f>
        <v/>
      </c>
      <c r="F61" s="942" t="str">
        <f ca="1">IF(B61="","",VLOOKUP(B61,Corelatii!B:AF,11,FALSE))</f>
        <v/>
      </c>
      <c r="G61" s="943" t="str">
        <f ca="1">IF(B61="","",IF(VLOOKUP(B61,Corelatii!B:AF,9,FALSE)="","",VLOOKUP(B61,Corelatii!B:AF,9,FALSE)))</f>
        <v/>
      </c>
      <c r="H61" s="944" t="str">
        <f ca="1">IF(B61="","",IF(VLOOKUP(B61,Corelatii!B:AF,10,FALSE)="","",VLOOKUP(B61,Corelatii!B:AF,10,FALSE)))</f>
        <v/>
      </c>
      <c r="I61" s="942" t="str">
        <f ca="1">IF(B61="","",VLOOKUP(B61,Corelatii!B:AF,12,FALSE))</f>
        <v/>
      </c>
      <c r="J61" s="1348" t="str">
        <f ca="1">IF(B61="","",VLOOKUP(B61,Corelatii!B:AF,25,FALSE))</f>
        <v/>
      </c>
    </row>
    <row r="62" spans="1:10" ht="52.5" customHeight="1" x14ac:dyDescent="0.25">
      <c r="A62" s="938" t="str">
        <f ca="1">IF(ISERROR(VLOOKUP(ROW()-1,Corelatii!A:AF,2,FALSE))=TRUE,"",ROW()-1)</f>
        <v/>
      </c>
      <c r="B62" s="968" t="str">
        <f ca="1">IF(ISERROR(VLOOKUP(ROW()-1,Corelatii!A:AF,2,FALSE))=TRUE,"",VLOOKUP(ROW()-1,Corelatii!A:AF,2,FALSE))</f>
        <v/>
      </c>
      <c r="C62" s="939" t="str">
        <f ca="1">IF(ISERROR(VLOOKUP(ROW()-1,Corelatii!A:AF,3,FALSE))=TRUE,"",VLOOKUP(ROW()-1,Corelatii!A:AF,3,FALSE))</f>
        <v/>
      </c>
      <c r="D62" s="940" t="str">
        <f ca="1">IF(B62="","",VLOOKUP(B62,Corelatii!B:AF,7,FALSE))</f>
        <v/>
      </c>
      <c r="E62" s="941" t="str">
        <f ca="1">IF(B62="","",IF(VLOOKUP(B62,Corelatii!B:AF,8,FALSE)="","",VLOOKUP(B62,Corelatii!B:AF,8,FALSE)))</f>
        <v/>
      </c>
      <c r="F62" s="942" t="str">
        <f ca="1">IF(B62="","",VLOOKUP(B62,Corelatii!B:AF,11,FALSE))</f>
        <v/>
      </c>
      <c r="G62" s="943" t="str">
        <f ca="1">IF(B62="","",IF(VLOOKUP(B62,Corelatii!B:AF,9,FALSE)="","",VLOOKUP(B62,Corelatii!B:AF,9,FALSE)))</f>
        <v/>
      </c>
      <c r="H62" s="944" t="str">
        <f ca="1">IF(B62="","",IF(VLOOKUP(B62,Corelatii!B:AF,10,FALSE)="","",VLOOKUP(B62,Corelatii!B:AF,10,FALSE)))</f>
        <v/>
      </c>
      <c r="I62" s="942" t="str">
        <f ca="1">IF(B62="","",VLOOKUP(B62,Corelatii!B:AF,12,FALSE))</f>
        <v/>
      </c>
      <c r="J62" s="1348" t="str">
        <f ca="1">IF(B62="","",VLOOKUP(B62,Corelatii!B:AF,25,FALSE))</f>
        <v/>
      </c>
    </row>
    <row r="63" spans="1:10" ht="52.5" customHeight="1" x14ac:dyDescent="0.25">
      <c r="A63" s="938" t="str">
        <f ca="1">IF(ISERROR(VLOOKUP(ROW()-1,Corelatii!A:AF,2,FALSE))=TRUE,"",ROW()-1)</f>
        <v/>
      </c>
      <c r="B63" s="968" t="str">
        <f ca="1">IF(ISERROR(VLOOKUP(ROW()-1,Corelatii!A:AF,2,FALSE))=TRUE,"",VLOOKUP(ROW()-1,Corelatii!A:AF,2,FALSE))</f>
        <v/>
      </c>
      <c r="C63" s="939" t="str">
        <f ca="1">IF(ISERROR(VLOOKUP(ROW()-1,Corelatii!A:AF,3,FALSE))=TRUE,"",VLOOKUP(ROW()-1,Corelatii!A:AF,3,FALSE))</f>
        <v/>
      </c>
      <c r="D63" s="940" t="str">
        <f ca="1">IF(B63="","",VLOOKUP(B63,Corelatii!B:AF,7,FALSE))</f>
        <v/>
      </c>
      <c r="E63" s="941" t="str">
        <f ca="1">IF(B63="","",IF(VLOOKUP(B63,Corelatii!B:AF,8,FALSE)="","",VLOOKUP(B63,Corelatii!B:AF,8,FALSE)))</f>
        <v/>
      </c>
      <c r="F63" s="942" t="str">
        <f ca="1">IF(B63="","",VLOOKUP(B63,Corelatii!B:AF,11,FALSE))</f>
        <v/>
      </c>
      <c r="G63" s="943" t="str">
        <f ca="1">IF(B63="","",IF(VLOOKUP(B63,Corelatii!B:AF,9,FALSE)="","",VLOOKUP(B63,Corelatii!B:AF,9,FALSE)))</f>
        <v/>
      </c>
      <c r="H63" s="944" t="str">
        <f ca="1">IF(B63="","",IF(VLOOKUP(B63,Corelatii!B:AF,10,FALSE)="","",VLOOKUP(B63,Corelatii!B:AF,10,FALSE)))</f>
        <v/>
      </c>
      <c r="I63" s="942" t="str">
        <f ca="1">IF(B63="","",VLOOKUP(B63,Corelatii!B:AF,12,FALSE))</f>
        <v/>
      </c>
      <c r="J63" s="1348" t="str">
        <f ca="1">IF(B63="","",VLOOKUP(B63,Corelatii!B:AF,25,FALSE))</f>
        <v/>
      </c>
    </row>
    <row r="64" spans="1:10" ht="52.5" customHeight="1" x14ac:dyDescent="0.25">
      <c r="A64" s="938" t="str">
        <f ca="1">IF(ISERROR(VLOOKUP(ROW()-1,Corelatii!A:AF,2,FALSE))=TRUE,"",ROW()-1)</f>
        <v/>
      </c>
      <c r="B64" s="968" t="str">
        <f ca="1">IF(ISERROR(VLOOKUP(ROW()-1,Corelatii!A:AF,2,FALSE))=TRUE,"",VLOOKUP(ROW()-1,Corelatii!A:AF,2,FALSE))</f>
        <v/>
      </c>
      <c r="C64" s="939" t="str">
        <f ca="1">IF(ISERROR(VLOOKUP(ROW()-1,Corelatii!A:AF,3,FALSE))=TRUE,"",VLOOKUP(ROW()-1,Corelatii!A:AF,3,FALSE))</f>
        <v/>
      </c>
      <c r="D64" s="940" t="str">
        <f ca="1">IF(B64="","",VLOOKUP(B64,Corelatii!B:AF,7,FALSE))</f>
        <v/>
      </c>
      <c r="E64" s="941" t="str">
        <f ca="1">IF(B64="","",IF(VLOOKUP(B64,Corelatii!B:AF,8,FALSE)="","",VLOOKUP(B64,Corelatii!B:AF,8,FALSE)))</f>
        <v/>
      </c>
      <c r="F64" s="942" t="str">
        <f ca="1">IF(B64="","",VLOOKUP(B64,Corelatii!B:AF,11,FALSE))</f>
        <v/>
      </c>
      <c r="G64" s="943" t="str">
        <f ca="1">IF(B64="","",IF(VLOOKUP(B64,Corelatii!B:AF,9,FALSE)="","",VLOOKUP(B64,Corelatii!B:AF,9,FALSE)))</f>
        <v/>
      </c>
      <c r="H64" s="944" t="str">
        <f ca="1">IF(B64="","",IF(VLOOKUP(B64,Corelatii!B:AF,10,FALSE)="","",VLOOKUP(B64,Corelatii!B:AF,10,FALSE)))</f>
        <v/>
      </c>
      <c r="I64" s="942" t="str">
        <f ca="1">IF(B64="","",VLOOKUP(B64,Corelatii!B:AF,12,FALSE))</f>
        <v/>
      </c>
      <c r="J64" s="1348" t="str">
        <f ca="1">IF(B64="","",VLOOKUP(B64,Corelatii!B:AF,25,FALSE))</f>
        <v/>
      </c>
    </row>
    <row r="65" spans="1:10" ht="52.5" customHeight="1" x14ac:dyDescent="0.25">
      <c r="A65" s="938" t="str">
        <f ca="1">IF(ISERROR(VLOOKUP(ROW()-1,Corelatii!A:AF,2,FALSE))=TRUE,"",ROW()-1)</f>
        <v/>
      </c>
      <c r="B65" s="968" t="str">
        <f ca="1">IF(ISERROR(VLOOKUP(ROW()-1,Corelatii!A:AF,2,FALSE))=TRUE,"",VLOOKUP(ROW()-1,Corelatii!A:AF,2,FALSE))</f>
        <v/>
      </c>
      <c r="C65" s="939" t="str">
        <f ca="1">IF(ISERROR(VLOOKUP(ROW()-1,Corelatii!A:AF,3,FALSE))=TRUE,"",VLOOKUP(ROW()-1,Corelatii!A:AF,3,FALSE))</f>
        <v/>
      </c>
      <c r="D65" s="940" t="str">
        <f ca="1">IF(B65="","",VLOOKUP(B65,Corelatii!B:AF,7,FALSE))</f>
        <v/>
      </c>
      <c r="E65" s="941" t="str">
        <f ca="1">IF(B65="","",IF(VLOOKUP(B65,Corelatii!B:AF,8,FALSE)="","",VLOOKUP(B65,Corelatii!B:AF,8,FALSE)))</f>
        <v/>
      </c>
      <c r="F65" s="942" t="str">
        <f ca="1">IF(B65="","",VLOOKUP(B65,Corelatii!B:AF,11,FALSE))</f>
        <v/>
      </c>
      <c r="G65" s="943" t="str">
        <f ca="1">IF(B65="","",IF(VLOOKUP(B65,Corelatii!B:AF,9,FALSE)="","",VLOOKUP(B65,Corelatii!B:AF,9,FALSE)))</f>
        <v/>
      </c>
      <c r="H65" s="944" t="str">
        <f ca="1">IF(B65="","",IF(VLOOKUP(B65,Corelatii!B:AF,10,FALSE)="","",VLOOKUP(B65,Corelatii!B:AF,10,FALSE)))</f>
        <v/>
      </c>
      <c r="I65" s="942" t="str">
        <f ca="1">IF(B65="","",VLOOKUP(B65,Corelatii!B:AF,12,FALSE))</f>
        <v/>
      </c>
      <c r="J65" s="1348" t="str">
        <f ca="1">IF(B65="","",VLOOKUP(B65,Corelatii!B:AF,25,FALSE))</f>
        <v/>
      </c>
    </row>
    <row r="66" spans="1:10" ht="52.5" customHeight="1" x14ac:dyDescent="0.25">
      <c r="A66" s="938" t="str">
        <f ca="1">IF(ISERROR(VLOOKUP(ROW()-1,Corelatii!A:AF,2,FALSE))=TRUE,"",ROW()-1)</f>
        <v/>
      </c>
      <c r="B66" s="968" t="str">
        <f ca="1">IF(ISERROR(VLOOKUP(ROW()-1,Corelatii!A:AF,2,FALSE))=TRUE,"",VLOOKUP(ROW()-1,Corelatii!A:AF,2,FALSE))</f>
        <v/>
      </c>
      <c r="C66" s="939" t="str">
        <f ca="1">IF(ISERROR(VLOOKUP(ROW()-1,Corelatii!A:AF,3,FALSE))=TRUE,"",VLOOKUP(ROW()-1,Corelatii!A:AF,3,FALSE))</f>
        <v/>
      </c>
      <c r="D66" s="940" t="str">
        <f ca="1">IF(B66="","",VLOOKUP(B66,Corelatii!B:AF,7,FALSE))</f>
        <v/>
      </c>
      <c r="E66" s="941" t="str">
        <f ca="1">IF(B66="","",IF(VLOOKUP(B66,Corelatii!B:AF,8,FALSE)="","",VLOOKUP(B66,Corelatii!B:AF,8,FALSE)))</f>
        <v/>
      </c>
      <c r="F66" s="942" t="str">
        <f ca="1">IF(B66="","",VLOOKUP(B66,Corelatii!B:AF,11,FALSE))</f>
        <v/>
      </c>
      <c r="G66" s="943" t="str">
        <f ca="1">IF(B66="","",IF(VLOOKUP(B66,Corelatii!B:AF,9,FALSE)="","",VLOOKUP(B66,Corelatii!B:AF,9,FALSE)))</f>
        <v/>
      </c>
      <c r="H66" s="944" t="str">
        <f ca="1">IF(B66="","",IF(VLOOKUP(B66,Corelatii!B:AF,10,FALSE)="","",VLOOKUP(B66,Corelatii!B:AF,10,FALSE)))</f>
        <v/>
      </c>
      <c r="I66" s="942" t="str">
        <f ca="1">IF(B66="","",VLOOKUP(B66,Corelatii!B:AF,12,FALSE))</f>
        <v/>
      </c>
      <c r="J66" s="1348" t="str">
        <f ca="1">IF(B66="","",VLOOKUP(B66,Corelatii!B:AF,25,FALSE))</f>
        <v/>
      </c>
    </row>
    <row r="67" spans="1:10" ht="52.5" customHeight="1" x14ac:dyDescent="0.25">
      <c r="A67" s="938" t="str">
        <f ca="1">IF(ISERROR(VLOOKUP(ROW()-1,Corelatii!A:AF,2,FALSE))=TRUE,"",ROW()-1)</f>
        <v/>
      </c>
      <c r="B67" s="968" t="str">
        <f ca="1">IF(ISERROR(VLOOKUP(ROW()-1,Corelatii!A:AF,2,FALSE))=TRUE,"",VLOOKUP(ROW()-1,Corelatii!A:AF,2,FALSE))</f>
        <v/>
      </c>
      <c r="C67" s="939" t="str">
        <f ca="1">IF(ISERROR(VLOOKUP(ROW()-1,Corelatii!A:AF,3,FALSE))=TRUE,"",VLOOKUP(ROW()-1,Corelatii!A:AF,3,FALSE))</f>
        <v/>
      </c>
      <c r="D67" s="940" t="str">
        <f ca="1">IF(B67="","",VLOOKUP(B67,Corelatii!B:AF,7,FALSE))</f>
        <v/>
      </c>
      <c r="E67" s="941" t="str">
        <f ca="1">IF(B67="","",IF(VLOOKUP(B67,Corelatii!B:AF,8,FALSE)="","",VLOOKUP(B67,Corelatii!B:AF,8,FALSE)))</f>
        <v/>
      </c>
      <c r="F67" s="942" t="str">
        <f ca="1">IF(B67="","",VLOOKUP(B67,Corelatii!B:AF,11,FALSE))</f>
        <v/>
      </c>
      <c r="G67" s="943" t="str">
        <f ca="1">IF(B67="","",IF(VLOOKUP(B67,Corelatii!B:AF,9,FALSE)="","",VLOOKUP(B67,Corelatii!B:AF,9,FALSE)))</f>
        <v/>
      </c>
      <c r="H67" s="944" t="str">
        <f ca="1">IF(B67="","",IF(VLOOKUP(B67,Corelatii!B:AF,10,FALSE)="","",VLOOKUP(B67,Corelatii!B:AF,10,FALSE)))</f>
        <v/>
      </c>
      <c r="I67" s="942" t="str">
        <f ca="1">IF(B67="","",VLOOKUP(B67,Corelatii!B:AF,12,FALSE))</f>
        <v/>
      </c>
      <c r="J67" s="1348" t="str">
        <f ca="1">IF(B67="","",VLOOKUP(B67,Corelatii!B:AF,25,FALSE))</f>
        <v/>
      </c>
    </row>
    <row r="68" spans="1:10" ht="52.5" customHeight="1" x14ac:dyDescent="0.25">
      <c r="A68" s="938" t="str">
        <f ca="1">IF(ISERROR(VLOOKUP(ROW()-1,Corelatii!A:AF,2,FALSE))=TRUE,"",ROW()-1)</f>
        <v/>
      </c>
      <c r="B68" s="968" t="str">
        <f ca="1">IF(ISERROR(VLOOKUP(ROW()-1,Corelatii!A:AF,2,FALSE))=TRUE,"",VLOOKUP(ROW()-1,Corelatii!A:AF,2,FALSE))</f>
        <v/>
      </c>
      <c r="C68" s="939" t="str">
        <f ca="1">IF(ISERROR(VLOOKUP(ROW()-1,Corelatii!A:AF,3,FALSE))=TRUE,"",VLOOKUP(ROW()-1,Corelatii!A:AF,3,FALSE))</f>
        <v/>
      </c>
      <c r="D68" s="940" t="str">
        <f ca="1">IF(B68="","",VLOOKUP(B68,Corelatii!B:AF,7,FALSE))</f>
        <v/>
      </c>
      <c r="E68" s="941" t="str">
        <f ca="1">IF(B68="","",IF(VLOOKUP(B68,Corelatii!B:AF,8,FALSE)="","",VLOOKUP(B68,Corelatii!B:AF,8,FALSE)))</f>
        <v/>
      </c>
      <c r="F68" s="942" t="str">
        <f ca="1">IF(B68="","",VLOOKUP(B68,Corelatii!B:AF,11,FALSE))</f>
        <v/>
      </c>
      <c r="G68" s="943" t="str">
        <f ca="1">IF(B68="","",IF(VLOOKUP(B68,Corelatii!B:AF,9,FALSE)="","",VLOOKUP(B68,Corelatii!B:AF,9,FALSE)))</f>
        <v/>
      </c>
      <c r="H68" s="944" t="str">
        <f ca="1">IF(B68="","",IF(VLOOKUP(B68,Corelatii!B:AF,10,FALSE)="","",VLOOKUP(B68,Corelatii!B:AF,10,FALSE)))</f>
        <v/>
      </c>
      <c r="I68" s="942" t="str">
        <f ca="1">IF(B68="","",VLOOKUP(B68,Corelatii!B:AF,12,FALSE))</f>
        <v/>
      </c>
      <c r="J68" s="1348" t="str">
        <f ca="1">IF(B68="","",VLOOKUP(B68,Corelatii!B:AF,25,FALSE))</f>
        <v/>
      </c>
    </row>
    <row r="69" spans="1:10" ht="52.5" customHeight="1" x14ac:dyDescent="0.25">
      <c r="A69" s="938" t="str">
        <f ca="1">IF(ISERROR(VLOOKUP(ROW()-1,Corelatii!A:AF,2,FALSE))=TRUE,"",ROW()-1)</f>
        <v/>
      </c>
      <c r="B69" s="968" t="str">
        <f ca="1">IF(ISERROR(VLOOKUP(ROW()-1,Corelatii!A:AF,2,FALSE))=TRUE,"",VLOOKUP(ROW()-1,Corelatii!A:AF,2,FALSE))</f>
        <v/>
      </c>
      <c r="C69" s="939" t="str">
        <f ca="1">IF(ISERROR(VLOOKUP(ROW()-1,Corelatii!A:AF,3,FALSE))=TRUE,"",VLOOKUP(ROW()-1,Corelatii!A:AF,3,FALSE))</f>
        <v/>
      </c>
      <c r="D69" s="940" t="str">
        <f ca="1">IF(B69="","",VLOOKUP(B69,Corelatii!B:AF,7,FALSE))</f>
        <v/>
      </c>
      <c r="E69" s="941" t="str">
        <f ca="1">IF(B69="","",IF(VLOOKUP(B69,Corelatii!B:AF,8,FALSE)="","",VLOOKUP(B69,Corelatii!B:AF,8,FALSE)))</f>
        <v/>
      </c>
      <c r="F69" s="942" t="str">
        <f ca="1">IF(B69="","",VLOOKUP(B69,Corelatii!B:AF,11,FALSE))</f>
        <v/>
      </c>
      <c r="G69" s="943" t="str">
        <f ca="1">IF(B69="","",IF(VLOOKUP(B69,Corelatii!B:AF,9,FALSE)="","",VLOOKUP(B69,Corelatii!B:AF,9,FALSE)))</f>
        <v/>
      </c>
      <c r="H69" s="944" t="str">
        <f ca="1">IF(B69="","",IF(VLOOKUP(B69,Corelatii!B:AF,10,FALSE)="","",VLOOKUP(B69,Corelatii!B:AF,10,FALSE)))</f>
        <v/>
      </c>
      <c r="I69" s="942" t="str">
        <f ca="1">IF(B69="","",VLOOKUP(B69,Corelatii!B:AF,12,FALSE))</f>
        <v/>
      </c>
      <c r="J69" s="1348" t="str">
        <f ca="1">IF(B69="","",VLOOKUP(B69,Corelatii!B:AF,25,FALSE))</f>
        <v/>
      </c>
    </row>
    <row r="70" spans="1:10" ht="52.5" customHeight="1" x14ac:dyDescent="0.25">
      <c r="A70" s="938" t="str">
        <f ca="1">IF(ISERROR(VLOOKUP(ROW()-1,Corelatii!A:AF,2,FALSE))=TRUE,"",ROW()-1)</f>
        <v/>
      </c>
      <c r="B70" s="968" t="str">
        <f ca="1">IF(ISERROR(VLOOKUP(ROW()-1,Corelatii!A:AF,2,FALSE))=TRUE,"",VLOOKUP(ROW()-1,Corelatii!A:AF,2,FALSE))</f>
        <v/>
      </c>
      <c r="C70" s="939" t="str">
        <f ca="1">IF(ISERROR(VLOOKUP(ROW()-1,Corelatii!A:AF,3,FALSE))=TRUE,"",VLOOKUP(ROW()-1,Corelatii!A:AF,3,FALSE))</f>
        <v/>
      </c>
      <c r="D70" s="940" t="str">
        <f ca="1">IF(B70="","",VLOOKUP(B70,Corelatii!B:AF,7,FALSE))</f>
        <v/>
      </c>
      <c r="E70" s="941" t="str">
        <f ca="1">IF(B70="","",IF(VLOOKUP(B70,Corelatii!B:AF,8,FALSE)="","",VLOOKUP(B70,Corelatii!B:AF,8,FALSE)))</f>
        <v/>
      </c>
      <c r="F70" s="942" t="str">
        <f ca="1">IF(B70="","",VLOOKUP(B70,Corelatii!B:AF,11,FALSE))</f>
        <v/>
      </c>
      <c r="G70" s="943" t="str">
        <f ca="1">IF(B70="","",IF(VLOOKUP(B70,Corelatii!B:AF,9,FALSE)="","",VLOOKUP(B70,Corelatii!B:AF,9,FALSE)))</f>
        <v/>
      </c>
      <c r="H70" s="944" t="str">
        <f ca="1">IF(B70="","",IF(VLOOKUP(B70,Corelatii!B:AF,10,FALSE)="","",VLOOKUP(B70,Corelatii!B:AF,10,FALSE)))</f>
        <v/>
      </c>
      <c r="I70" s="942" t="str">
        <f ca="1">IF(B70="","",VLOOKUP(B70,Corelatii!B:AF,12,FALSE))</f>
        <v/>
      </c>
      <c r="J70" s="1348" t="str">
        <f ca="1">IF(B70="","",VLOOKUP(B70,Corelatii!B:AF,25,FALSE))</f>
        <v/>
      </c>
    </row>
    <row r="71" spans="1:10" ht="52.5" customHeight="1" x14ac:dyDescent="0.25">
      <c r="A71" s="938" t="str">
        <f ca="1">IF(ISERROR(VLOOKUP(ROW()-1,Corelatii!A:AF,2,FALSE))=TRUE,"",ROW()-1)</f>
        <v/>
      </c>
      <c r="B71" s="968" t="str">
        <f ca="1">IF(ISERROR(VLOOKUP(ROW()-1,Corelatii!A:AF,2,FALSE))=TRUE,"",VLOOKUP(ROW()-1,Corelatii!A:AF,2,FALSE))</f>
        <v/>
      </c>
      <c r="C71" s="939" t="str">
        <f ca="1">IF(ISERROR(VLOOKUP(ROW()-1,Corelatii!A:AF,3,FALSE))=TRUE,"",VLOOKUP(ROW()-1,Corelatii!A:AF,3,FALSE))</f>
        <v/>
      </c>
      <c r="D71" s="940" t="str">
        <f ca="1">IF(B71="","",VLOOKUP(B71,Corelatii!B:AF,7,FALSE))</f>
        <v/>
      </c>
      <c r="E71" s="941" t="str">
        <f ca="1">IF(B71="","",IF(VLOOKUP(B71,Corelatii!B:AF,8,FALSE)="","",VLOOKUP(B71,Corelatii!B:AF,8,FALSE)))</f>
        <v/>
      </c>
      <c r="F71" s="942" t="str">
        <f ca="1">IF(B71="","",VLOOKUP(B71,Corelatii!B:AF,11,FALSE))</f>
        <v/>
      </c>
      <c r="G71" s="943" t="str">
        <f ca="1">IF(B71="","",IF(VLOOKUP(B71,Corelatii!B:AF,9,FALSE)="","",VLOOKUP(B71,Corelatii!B:AF,9,FALSE)))</f>
        <v/>
      </c>
      <c r="H71" s="944" t="str">
        <f ca="1">IF(B71="","",IF(VLOOKUP(B71,Corelatii!B:AF,10,FALSE)="","",VLOOKUP(B71,Corelatii!B:AF,10,FALSE)))</f>
        <v/>
      </c>
      <c r="I71" s="942" t="str">
        <f ca="1">IF(B71="","",VLOOKUP(B71,Corelatii!B:AF,12,FALSE))</f>
        <v/>
      </c>
      <c r="J71" s="1348" t="str">
        <f ca="1">IF(B71="","",VLOOKUP(B71,Corelatii!B:AF,25,FALSE))</f>
        <v/>
      </c>
    </row>
    <row r="72" spans="1:10" ht="52.5" customHeight="1" x14ac:dyDescent="0.25">
      <c r="A72" s="938" t="str">
        <f ca="1">IF(ISERROR(VLOOKUP(ROW()-1,Corelatii!A:AF,2,FALSE))=TRUE,"",ROW()-1)</f>
        <v/>
      </c>
      <c r="B72" s="968" t="str">
        <f ca="1">IF(ISERROR(VLOOKUP(ROW()-1,Corelatii!A:AF,2,FALSE))=TRUE,"",VLOOKUP(ROW()-1,Corelatii!A:AF,2,FALSE))</f>
        <v/>
      </c>
      <c r="C72" s="939" t="str">
        <f ca="1">IF(ISERROR(VLOOKUP(ROW()-1,Corelatii!A:AF,3,FALSE))=TRUE,"",VLOOKUP(ROW()-1,Corelatii!A:AF,3,FALSE))</f>
        <v/>
      </c>
      <c r="D72" s="940" t="str">
        <f ca="1">IF(B72="","",VLOOKUP(B72,Corelatii!B:AF,7,FALSE))</f>
        <v/>
      </c>
      <c r="E72" s="941" t="str">
        <f ca="1">IF(B72="","",IF(VLOOKUP(B72,Corelatii!B:AF,8,FALSE)="","",VLOOKUP(B72,Corelatii!B:AF,8,FALSE)))</f>
        <v/>
      </c>
      <c r="F72" s="942" t="str">
        <f ca="1">IF(B72="","",VLOOKUP(B72,Corelatii!B:AF,11,FALSE))</f>
        <v/>
      </c>
      <c r="G72" s="943" t="str">
        <f ca="1">IF(B72="","",IF(VLOOKUP(B72,Corelatii!B:AF,9,FALSE)="","",VLOOKUP(B72,Corelatii!B:AF,9,FALSE)))</f>
        <v/>
      </c>
      <c r="H72" s="944" t="str">
        <f ca="1">IF(B72="","",IF(VLOOKUP(B72,Corelatii!B:AF,10,FALSE)="","",VLOOKUP(B72,Corelatii!B:AF,10,FALSE)))</f>
        <v/>
      </c>
      <c r="I72" s="942" t="str">
        <f ca="1">IF(B72="","",VLOOKUP(B72,Corelatii!B:AF,12,FALSE))</f>
        <v/>
      </c>
      <c r="J72" s="1348" t="str">
        <f ca="1">IF(B72="","",VLOOKUP(B72,Corelatii!B:AF,25,FALSE))</f>
        <v/>
      </c>
    </row>
    <row r="73" spans="1:10" ht="52.5" customHeight="1" x14ac:dyDescent="0.25">
      <c r="A73" s="938" t="str">
        <f ca="1">IF(ISERROR(VLOOKUP(ROW()-1,Corelatii!A:AF,2,FALSE))=TRUE,"",ROW()-1)</f>
        <v/>
      </c>
      <c r="B73" s="968" t="str">
        <f ca="1">IF(ISERROR(VLOOKUP(ROW()-1,Corelatii!A:AF,2,FALSE))=TRUE,"",VLOOKUP(ROW()-1,Corelatii!A:AF,2,FALSE))</f>
        <v/>
      </c>
      <c r="C73" s="939" t="str">
        <f ca="1">IF(ISERROR(VLOOKUP(ROW()-1,Corelatii!A:AF,3,FALSE))=TRUE,"",VLOOKUP(ROW()-1,Corelatii!A:AF,3,FALSE))</f>
        <v/>
      </c>
      <c r="D73" s="940" t="str">
        <f ca="1">IF(B73="","",VLOOKUP(B73,Corelatii!B:AF,7,FALSE))</f>
        <v/>
      </c>
      <c r="E73" s="941" t="str">
        <f ca="1">IF(B73="","",IF(VLOOKUP(B73,Corelatii!B:AF,8,FALSE)="","",VLOOKUP(B73,Corelatii!B:AF,8,FALSE)))</f>
        <v/>
      </c>
      <c r="F73" s="942" t="str">
        <f ca="1">IF(B73="","",VLOOKUP(B73,Corelatii!B:AF,11,FALSE))</f>
        <v/>
      </c>
      <c r="G73" s="943" t="str">
        <f ca="1">IF(B73="","",IF(VLOOKUP(B73,Corelatii!B:AF,9,FALSE)="","",VLOOKUP(B73,Corelatii!B:AF,9,FALSE)))</f>
        <v/>
      </c>
      <c r="H73" s="944" t="str">
        <f ca="1">IF(B73="","",IF(VLOOKUP(B73,Corelatii!B:AF,10,FALSE)="","",VLOOKUP(B73,Corelatii!B:AF,10,FALSE)))</f>
        <v/>
      </c>
      <c r="I73" s="942" t="str">
        <f ca="1">IF(B73="","",VLOOKUP(B73,Corelatii!B:AF,12,FALSE))</f>
        <v/>
      </c>
      <c r="J73" s="1348" t="str">
        <f ca="1">IF(B73="","",VLOOKUP(B73,Corelatii!B:AF,25,FALSE))</f>
        <v/>
      </c>
    </row>
    <row r="74" spans="1:10" ht="52.5" customHeight="1" x14ac:dyDescent="0.25">
      <c r="A74" s="938" t="str">
        <f ca="1">IF(ISERROR(VLOOKUP(ROW()-1,Corelatii!A:AF,2,FALSE))=TRUE,"",ROW()-1)</f>
        <v/>
      </c>
      <c r="B74" s="968" t="str">
        <f ca="1">IF(ISERROR(VLOOKUP(ROW()-1,Corelatii!A:AF,2,FALSE))=TRUE,"",VLOOKUP(ROW()-1,Corelatii!A:AF,2,FALSE))</f>
        <v/>
      </c>
      <c r="C74" s="939" t="str">
        <f ca="1">IF(ISERROR(VLOOKUP(ROW()-1,Corelatii!A:AF,3,FALSE))=TRUE,"",VLOOKUP(ROW()-1,Corelatii!A:AF,3,FALSE))</f>
        <v/>
      </c>
      <c r="D74" s="940" t="str">
        <f ca="1">IF(B74="","",VLOOKUP(B74,Corelatii!B:AF,7,FALSE))</f>
        <v/>
      </c>
      <c r="E74" s="941" t="str">
        <f ca="1">IF(B74="","",IF(VLOOKUP(B74,Corelatii!B:AF,8,FALSE)="","",VLOOKUP(B74,Corelatii!B:AF,8,FALSE)))</f>
        <v/>
      </c>
      <c r="F74" s="942" t="str">
        <f ca="1">IF(B74="","",VLOOKUP(B74,Corelatii!B:AF,11,FALSE))</f>
        <v/>
      </c>
      <c r="G74" s="943" t="str">
        <f ca="1">IF(B74="","",IF(VLOOKUP(B74,Corelatii!B:AF,9,FALSE)="","",VLOOKUP(B74,Corelatii!B:AF,9,FALSE)))</f>
        <v/>
      </c>
      <c r="H74" s="944" t="str">
        <f ca="1">IF(B74="","",IF(VLOOKUP(B74,Corelatii!B:AF,10,FALSE)="","",VLOOKUP(B74,Corelatii!B:AF,10,FALSE)))</f>
        <v/>
      </c>
      <c r="I74" s="942" t="str">
        <f ca="1">IF(B74="","",VLOOKUP(B74,Corelatii!B:AF,12,FALSE))</f>
        <v/>
      </c>
      <c r="J74" s="1348" t="str">
        <f ca="1">IF(B74="","",VLOOKUP(B74,Corelatii!B:AF,25,FALSE))</f>
        <v/>
      </c>
    </row>
    <row r="75" spans="1:10" ht="52.5" customHeight="1" x14ac:dyDescent="0.25">
      <c r="A75" s="938" t="str">
        <f ca="1">IF(ISERROR(VLOOKUP(ROW()-1,Corelatii!A:AF,2,FALSE))=TRUE,"",ROW()-1)</f>
        <v/>
      </c>
      <c r="B75" s="968" t="str">
        <f ca="1">IF(ISERROR(VLOOKUP(ROW()-1,Corelatii!A:AF,2,FALSE))=TRUE,"",VLOOKUP(ROW()-1,Corelatii!A:AF,2,FALSE))</f>
        <v/>
      </c>
      <c r="C75" s="939" t="str">
        <f ca="1">IF(ISERROR(VLOOKUP(ROW()-1,Corelatii!A:AF,3,FALSE))=TRUE,"",VLOOKUP(ROW()-1,Corelatii!A:AF,3,FALSE))</f>
        <v/>
      </c>
      <c r="D75" s="940" t="str">
        <f ca="1">IF(B75="","",VLOOKUP(B75,Corelatii!B:AF,7,FALSE))</f>
        <v/>
      </c>
      <c r="E75" s="941" t="str">
        <f ca="1">IF(B75="","",IF(VLOOKUP(B75,Corelatii!B:AF,8,FALSE)="","",VLOOKUP(B75,Corelatii!B:AF,8,FALSE)))</f>
        <v/>
      </c>
      <c r="F75" s="942" t="str">
        <f ca="1">IF(B75="","",VLOOKUP(B75,Corelatii!B:AF,11,FALSE))</f>
        <v/>
      </c>
      <c r="G75" s="943" t="str">
        <f ca="1">IF(B75="","",IF(VLOOKUP(B75,Corelatii!B:AF,9,FALSE)="","",VLOOKUP(B75,Corelatii!B:AF,9,FALSE)))</f>
        <v/>
      </c>
      <c r="H75" s="944" t="str">
        <f ca="1">IF(B75="","",IF(VLOOKUP(B75,Corelatii!B:AF,10,FALSE)="","",VLOOKUP(B75,Corelatii!B:AF,10,FALSE)))</f>
        <v/>
      </c>
      <c r="I75" s="942" t="str">
        <f ca="1">IF(B75="","",VLOOKUP(B75,Corelatii!B:AF,12,FALSE))</f>
        <v/>
      </c>
      <c r="J75" s="1348" t="str">
        <f ca="1">IF(B75="","",VLOOKUP(B75,Corelatii!B:AF,25,FALSE))</f>
        <v/>
      </c>
    </row>
    <row r="76" spans="1:10" ht="52.5" customHeight="1" x14ac:dyDescent="0.25">
      <c r="A76" s="938" t="str">
        <f ca="1">IF(ISERROR(VLOOKUP(ROW()-1,Corelatii!A:AF,2,FALSE))=TRUE,"",ROW()-1)</f>
        <v/>
      </c>
      <c r="B76" s="968" t="str">
        <f ca="1">IF(ISERROR(VLOOKUP(ROW()-1,Corelatii!A:AF,2,FALSE))=TRUE,"",VLOOKUP(ROW()-1,Corelatii!A:AF,2,FALSE))</f>
        <v/>
      </c>
      <c r="C76" s="939" t="str">
        <f ca="1">IF(ISERROR(VLOOKUP(ROW()-1,Corelatii!A:AF,3,FALSE))=TRUE,"",VLOOKUP(ROW()-1,Corelatii!A:AF,3,FALSE))</f>
        <v/>
      </c>
      <c r="D76" s="940" t="str">
        <f ca="1">IF(B76="","",VLOOKUP(B76,Corelatii!B:AF,7,FALSE))</f>
        <v/>
      </c>
      <c r="E76" s="941" t="str">
        <f ca="1">IF(B76="","",IF(VLOOKUP(B76,Corelatii!B:AF,8,FALSE)="","",VLOOKUP(B76,Corelatii!B:AF,8,FALSE)))</f>
        <v/>
      </c>
      <c r="F76" s="942" t="str">
        <f ca="1">IF(B76="","",VLOOKUP(B76,Corelatii!B:AF,11,FALSE))</f>
        <v/>
      </c>
      <c r="G76" s="943" t="str">
        <f ca="1">IF(B76="","",IF(VLOOKUP(B76,Corelatii!B:AF,9,FALSE)="","",VLOOKUP(B76,Corelatii!B:AF,9,FALSE)))</f>
        <v/>
      </c>
      <c r="H76" s="944" t="str">
        <f ca="1">IF(B76="","",IF(VLOOKUP(B76,Corelatii!B:AF,10,FALSE)="","",VLOOKUP(B76,Corelatii!B:AF,10,FALSE)))</f>
        <v/>
      </c>
      <c r="I76" s="942" t="str">
        <f ca="1">IF(B76="","",VLOOKUP(B76,Corelatii!B:AF,12,FALSE))</f>
        <v/>
      </c>
      <c r="J76" s="1348" t="str">
        <f ca="1">IF(B76="","",VLOOKUP(B76,Corelatii!B:AF,25,FALSE))</f>
        <v/>
      </c>
    </row>
    <row r="77" spans="1:10" ht="52.5" customHeight="1" x14ac:dyDescent="0.25">
      <c r="A77" s="938" t="str">
        <f ca="1">IF(ISERROR(VLOOKUP(ROW()-1,Corelatii!A:AF,2,FALSE))=TRUE,"",ROW()-1)</f>
        <v/>
      </c>
      <c r="B77" s="968" t="str">
        <f ca="1">IF(ISERROR(VLOOKUP(ROW()-1,Corelatii!A:AF,2,FALSE))=TRUE,"",VLOOKUP(ROW()-1,Corelatii!A:AF,2,FALSE))</f>
        <v/>
      </c>
      <c r="C77" s="939" t="str">
        <f ca="1">IF(ISERROR(VLOOKUP(ROW()-1,Corelatii!A:AF,3,FALSE))=TRUE,"",VLOOKUP(ROW()-1,Corelatii!A:AF,3,FALSE))</f>
        <v/>
      </c>
      <c r="D77" s="940" t="str">
        <f ca="1">IF(B77="","",VLOOKUP(B77,Corelatii!B:AF,7,FALSE))</f>
        <v/>
      </c>
      <c r="E77" s="941" t="str">
        <f ca="1">IF(B77="","",IF(VLOOKUP(B77,Corelatii!B:AF,8,FALSE)="","",VLOOKUP(B77,Corelatii!B:AF,8,FALSE)))</f>
        <v/>
      </c>
      <c r="F77" s="942" t="str">
        <f ca="1">IF(B77="","",VLOOKUP(B77,Corelatii!B:AF,11,FALSE))</f>
        <v/>
      </c>
      <c r="G77" s="943" t="str">
        <f ca="1">IF(B77="","",IF(VLOOKUP(B77,Corelatii!B:AF,9,FALSE)="","",VLOOKUP(B77,Corelatii!B:AF,9,FALSE)))</f>
        <v/>
      </c>
      <c r="H77" s="944" t="str">
        <f ca="1">IF(B77="","",IF(VLOOKUP(B77,Corelatii!B:AF,10,FALSE)="","",VLOOKUP(B77,Corelatii!B:AF,10,FALSE)))</f>
        <v/>
      </c>
      <c r="I77" s="942" t="str">
        <f ca="1">IF(B77="","",VLOOKUP(B77,Corelatii!B:AF,12,FALSE))</f>
        <v/>
      </c>
      <c r="J77" s="1348" t="str">
        <f ca="1">IF(B77="","",VLOOKUP(B77,Corelatii!B:AF,25,FALSE))</f>
        <v/>
      </c>
    </row>
    <row r="78" spans="1:10" ht="52.5" customHeight="1" x14ac:dyDescent="0.25">
      <c r="A78" s="938" t="str">
        <f ca="1">IF(ISERROR(VLOOKUP(ROW()-1,Corelatii!A:AF,2,FALSE))=TRUE,"",ROW()-1)</f>
        <v/>
      </c>
      <c r="B78" s="968" t="str">
        <f ca="1">IF(ISERROR(VLOOKUP(ROW()-1,Corelatii!A:AF,2,FALSE))=TRUE,"",VLOOKUP(ROW()-1,Corelatii!A:AF,2,FALSE))</f>
        <v/>
      </c>
      <c r="C78" s="939" t="str">
        <f ca="1">IF(ISERROR(VLOOKUP(ROW()-1,Corelatii!A:AF,3,FALSE))=TRUE,"",VLOOKUP(ROW()-1,Corelatii!A:AF,3,FALSE))</f>
        <v/>
      </c>
      <c r="D78" s="940" t="str">
        <f ca="1">IF(B78="","",VLOOKUP(B78,Corelatii!B:AF,7,FALSE))</f>
        <v/>
      </c>
      <c r="E78" s="941" t="str">
        <f ca="1">IF(B78="","",IF(VLOOKUP(B78,Corelatii!B:AF,8,FALSE)="","",VLOOKUP(B78,Corelatii!B:AF,8,FALSE)))</f>
        <v/>
      </c>
      <c r="F78" s="942" t="str">
        <f ca="1">IF(B78="","",VLOOKUP(B78,Corelatii!B:AF,11,FALSE))</f>
        <v/>
      </c>
      <c r="G78" s="943" t="str">
        <f ca="1">IF(B78="","",IF(VLOOKUP(B78,Corelatii!B:AF,9,FALSE)="","",VLOOKUP(B78,Corelatii!B:AF,9,FALSE)))</f>
        <v/>
      </c>
      <c r="H78" s="944" t="str">
        <f ca="1">IF(B78="","",IF(VLOOKUP(B78,Corelatii!B:AF,10,FALSE)="","",VLOOKUP(B78,Corelatii!B:AF,10,FALSE)))</f>
        <v/>
      </c>
      <c r="I78" s="942" t="str">
        <f ca="1">IF(B78="","",VLOOKUP(B78,Corelatii!B:AF,12,FALSE))</f>
        <v/>
      </c>
      <c r="J78" s="1348" t="str">
        <f ca="1">IF(B78="","",VLOOKUP(B78,Corelatii!B:AF,25,FALSE))</f>
        <v/>
      </c>
    </row>
    <row r="79" spans="1:10" ht="52.5" customHeight="1" x14ac:dyDescent="0.25">
      <c r="A79" s="938" t="str">
        <f ca="1">IF(ISERROR(VLOOKUP(ROW()-1,Corelatii!A:AF,2,FALSE))=TRUE,"",ROW()-1)</f>
        <v/>
      </c>
      <c r="B79" s="968" t="str">
        <f ca="1">IF(ISERROR(VLOOKUP(ROW()-1,Corelatii!A:AF,2,FALSE))=TRUE,"",VLOOKUP(ROW()-1,Corelatii!A:AF,2,FALSE))</f>
        <v/>
      </c>
      <c r="C79" s="939" t="str">
        <f ca="1">IF(ISERROR(VLOOKUP(ROW()-1,Corelatii!A:AF,3,FALSE))=TRUE,"",VLOOKUP(ROW()-1,Corelatii!A:AF,3,FALSE))</f>
        <v/>
      </c>
      <c r="D79" s="940" t="str">
        <f ca="1">IF(B79="","",VLOOKUP(B79,Corelatii!B:AF,7,FALSE))</f>
        <v/>
      </c>
      <c r="E79" s="941" t="str">
        <f ca="1">IF(B79="","",IF(VLOOKUP(B79,Corelatii!B:AF,8,FALSE)="","",VLOOKUP(B79,Corelatii!B:AF,8,FALSE)))</f>
        <v/>
      </c>
      <c r="F79" s="942" t="str">
        <f ca="1">IF(B79="","",VLOOKUP(B79,Corelatii!B:AF,11,FALSE))</f>
        <v/>
      </c>
      <c r="G79" s="943" t="str">
        <f ca="1">IF(B79="","",IF(VLOOKUP(B79,Corelatii!B:AF,9,FALSE)="","",VLOOKUP(B79,Corelatii!B:AF,9,FALSE)))</f>
        <v/>
      </c>
      <c r="H79" s="944" t="str">
        <f ca="1">IF(B79="","",IF(VLOOKUP(B79,Corelatii!B:AF,10,FALSE)="","",VLOOKUP(B79,Corelatii!B:AF,10,FALSE)))</f>
        <v/>
      </c>
      <c r="I79" s="942" t="str">
        <f ca="1">IF(B79="","",VLOOKUP(B79,Corelatii!B:AF,12,FALSE))</f>
        <v/>
      </c>
      <c r="J79" s="1348" t="str">
        <f ca="1">IF(B79="","",VLOOKUP(B79,Corelatii!B:AF,25,FALSE))</f>
        <v/>
      </c>
    </row>
    <row r="80" spans="1:10" ht="52.5" customHeight="1" x14ac:dyDescent="0.25">
      <c r="A80" s="938" t="str">
        <f ca="1">IF(ISERROR(VLOOKUP(ROW()-1,Corelatii!A:AF,2,FALSE))=TRUE,"",ROW()-1)</f>
        <v/>
      </c>
      <c r="B80" s="968" t="str">
        <f ca="1">IF(ISERROR(VLOOKUP(ROW()-1,Corelatii!A:AF,2,FALSE))=TRUE,"",VLOOKUP(ROW()-1,Corelatii!A:AF,2,FALSE))</f>
        <v/>
      </c>
      <c r="C80" s="939" t="str">
        <f ca="1">IF(ISERROR(VLOOKUP(ROW()-1,Corelatii!A:AF,3,FALSE))=TRUE,"",VLOOKUP(ROW()-1,Corelatii!A:AF,3,FALSE))</f>
        <v/>
      </c>
      <c r="D80" s="940" t="str">
        <f ca="1">IF(B80="","",VLOOKUP(B80,Corelatii!B:AF,7,FALSE))</f>
        <v/>
      </c>
      <c r="E80" s="941" t="str">
        <f ca="1">IF(B80="","",IF(VLOOKUP(B80,Corelatii!B:AF,8,FALSE)="","",VLOOKUP(B80,Corelatii!B:AF,8,FALSE)))</f>
        <v/>
      </c>
      <c r="F80" s="942" t="str">
        <f ca="1">IF(B80="","",VLOOKUP(B80,Corelatii!B:AF,11,FALSE))</f>
        <v/>
      </c>
      <c r="G80" s="943" t="str">
        <f ca="1">IF(B80="","",IF(VLOOKUP(B80,Corelatii!B:AF,9,FALSE)="","",VLOOKUP(B80,Corelatii!B:AF,9,FALSE)))</f>
        <v/>
      </c>
      <c r="H80" s="944" t="str">
        <f ca="1">IF(B80="","",IF(VLOOKUP(B80,Corelatii!B:AF,10,FALSE)="","",VLOOKUP(B80,Corelatii!B:AF,10,FALSE)))</f>
        <v/>
      </c>
      <c r="I80" s="942" t="str">
        <f ca="1">IF(B80="","",VLOOKUP(B80,Corelatii!B:AF,12,FALSE))</f>
        <v/>
      </c>
      <c r="J80" s="1348" t="str">
        <f ca="1">IF(B80="","",VLOOKUP(B80,Corelatii!B:AF,25,FALSE))</f>
        <v/>
      </c>
    </row>
    <row r="81" spans="1:10" ht="52.5" customHeight="1" x14ac:dyDescent="0.25">
      <c r="A81" s="938" t="str">
        <f ca="1">IF(ISERROR(VLOOKUP(ROW()-1,Corelatii!A:AF,2,FALSE))=TRUE,"",ROW()-1)</f>
        <v/>
      </c>
      <c r="B81" s="968" t="str">
        <f ca="1">IF(ISERROR(VLOOKUP(ROW()-1,Corelatii!A:AF,2,FALSE))=TRUE,"",VLOOKUP(ROW()-1,Corelatii!A:AF,2,FALSE))</f>
        <v/>
      </c>
      <c r="C81" s="939" t="str">
        <f ca="1">IF(ISERROR(VLOOKUP(ROW()-1,Corelatii!A:AF,3,FALSE))=TRUE,"",VLOOKUP(ROW()-1,Corelatii!A:AF,3,FALSE))</f>
        <v/>
      </c>
      <c r="D81" s="940" t="str">
        <f ca="1">IF(B81="","",VLOOKUP(B81,Corelatii!B:AF,7,FALSE))</f>
        <v/>
      </c>
      <c r="E81" s="941" t="str">
        <f ca="1">IF(B81="","",IF(VLOOKUP(B81,Corelatii!B:AF,8,FALSE)="","",VLOOKUP(B81,Corelatii!B:AF,8,FALSE)))</f>
        <v/>
      </c>
      <c r="F81" s="942" t="str">
        <f ca="1">IF(B81="","",VLOOKUP(B81,Corelatii!B:AF,11,FALSE))</f>
        <v/>
      </c>
      <c r="G81" s="943" t="str">
        <f ca="1">IF(B81="","",IF(VLOOKUP(B81,Corelatii!B:AF,9,FALSE)="","",VLOOKUP(B81,Corelatii!B:AF,9,FALSE)))</f>
        <v/>
      </c>
      <c r="H81" s="944" t="str">
        <f ca="1">IF(B81="","",IF(VLOOKUP(B81,Corelatii!B:AF,10,FALSE)="","",VLOOKUP(B81,Corelatii!B:AF,10,FALSE)))</f>
        <v/>
      </c>
      <c r="I81" s="942" t="str">
        <f ca="1">IF(B81="","",VLOOKUP(B81,Corelatii!B:AF,12,FALSE))</f>
        <v/>
      </c>
      <c r="J81" s="1348" t="str">
        <f ca="1">IF(B81="","",VLOOKUP(B81,Corelatii!B:AF,25,FALSE))</f>
        <v/>
      </c>
    </row>
    <row r="82" spans="1:10" ht="52.5" customHeight="1" x14ac:dyDescent="0.25">
      <c r="A82" s="938" t="str">
        <f ca="1">IF(ISERROR(VLOOKUP(ROW()-1,Corelatii!A:AF,2,FALSE))=TRUE,"",ROW()-1)</f>
        <v/>
      </c>
      <c r="B82" s="968" t="str">
        <f ca="1">IF(ISERROR(VLOOKUP(ROW()-1,Corelatii!A:AF,2,FALSE))=TRUE,"",VLOOKUP(ROW()-1,Corelatii!A:AF,2,FALSE))</f>
        <v/>
      </c>
      <c r="C82" s="939" t="str">
        <f ca="1">IF(ISERROR(VLOOKUP(ROW()-1,Corelatii!A:AF,3,FALSE))=TRUE,"",VLOOKUP(ROW()-1,Corelatii!A:AF,3,FALSE))</f>
        <v/>
      </c>
      <c r="D82" s="940" t="str">
        <f ca="1">IF(B82="","",VLOOKUP(B82,Corelatii!B:AF,7,FALSE))</f>
        <v/>
      </c>
      <c r="E82" s="941" t="str">
        <f ca="1">IF(B82="","",IF(VLOOKUP(B82,Corelatii!B:AF,8,FALSE)="","",VLOOKUP(B82,Corelatii!B:AF,8,FALSE)))</f>
        <v/>
      </c>
      <c r="F82" s="942" t="str">
        <f ca="1">IF(B82="","",VLOOKUP(B82,Corelatii!B:AF,11,FALSE))</f>
        <v/>
      </c>
      <c r="G82" s="943" t="str">
        <f ca="1">IF(B82="","",IF(VLOOKUP(B82,Corelatii!B:AF,9,FALSE)="","",VLOOKUP(B82,Corelatii!B:AF,9,FALSE)))</f>
        <v/>
      </c>
      <c r="H82" s="944" t="str">
        <f ca="1">IF(B82="","",IF(VLOOKUP(B82,Corelatii!B:AF,10,FALSE)="","",VLOOKUP(B82,Corelatii!B:AF,10,FALSE)))</f>
        <v/>
      </c>
      <c r="I82" s="942" t="str">
        <f ca="1">IF(B82="","",VLOOKUP(B82,Corelatii!B:AF,12,FALSE))</f>
        <v/>
      </c>
      <c r="J82" s="1348" t="str">
        <f ca="1">IF(B82="","",VLOOKUP(B82,Corelatii!B:AF,25,FALSE))</f>
        <v/>
      </c>
    </row>
    <row r="83" spans="1:10" ht="52.5" customHeight="1" x14ac:dyDescent="0.25">
      <c r="A83" s="938" t="str">
        <f ca="1">IF(ISERROR(VLOOKUP(ROW()-1,Corelatii!A:AF,2,FALSE))=TRUE,"",ROW()-1)</f>
        <v/>
      </c>
      <c r="B83" s="968" t="str">
        <f ca="1">IF(ISERROR(VLOOKUP(ROW()-1,Corelatii!A:AF,2,FALSE))=TRUE,"",VLOOKUP(ROW()-1,Corelatii!A:AF,2,FALSE))</f>
        <v/>
      </c>
      <c r="C83" s="939" t="str">
        <f ca="1">IF(ISERROR(VLOOKUP(ROW()-1,Corelatii!A:AF,3,FALSE))=TRUE,"",VLOOKUP(ROW()-1,Corelatii!A:AF,3,FALSE))</f>
        <v/>
      </c>
      <c r="D83" s="940" t="str">
        <f ca="1">IF(B83="","",VLOOKUP(B83,Corelatii!B:AF,7,FALSE))</f>
        <v/>
      </c>
      <c r="E83" s="941" t="str">
        <f ca="1">IF(B83="","",IF(VLOOKUP(B83,Corelatii!B:AF,8,FALSE)="","",VLOOKUP(B83,Corelatii!B:AF,8,FALSE)))</f>
        <v/>
      </c>
      <c r="F83" s="942" t="str">
        <f ca="1">IF(B83="","",VLOOKUP(B83,Corelatii!B:AF,11,FALSE))</f>
        <v/>
      </c>
      <c r="G83" s="943" t="str">
        <f ca="1">IF(B83="","",IF(VLOOKUP(B83,Corelatii!B:AF,9,FALSE)="","",VLOOKUP(B83,Corelatii!B:AF,9,FALSE)))</f>
        <v/>
      </c>
      <c r="H83" s="944" t="str">
        <f ca="1">IF(B83="","",IF(VLOOKUP(B83,Corelatii!B:AF,10,FALSE)="","",VLOOKUP(B83,Corelatii!B:AF,10,FALSE)))</f>
        <v/>
      </c>
      <c r="I83" s="942" t="str">
        <f ca="1">IF(B83="","",VLOOKUP(B83,Corelatii!B:AF,12,FALSE))</f>
        <v/>
      </c>
      <c r="J83" s="1348" t="str">
        <f ca="1">IF(B83="","",VLOOKUP(B83,Corelatii!B:AF,25,FALSE))</f>
        <v/>
      </c>
    </row>
    <row r="84" spans="1:10" ht="52.5" customHeight="1" x14ac:dyDescent="0.25">
      <c r="A84" s="938" t="str">
        <f ca="1">IF(ISERROR(VLOOKUP(ROW()-1,Corelatii!A:AF,2,FALSE))=TRUE,"",ROW()-1)</f>
        <v/>
      </c>
      <c r="B84" s="968" t="str">
        <f ca="1">IF(ISERROR(VLOOKUP(ROW()-1,Corelatii!A:AF,2,FALSE))=TRUE,"",VLOOKUP(ROW()-1,Corelatii!A:AF,2,FALSE))</f>
        <v/>
      </c>
      <c r="C84" s="939" t="str">
        <f ca="1">IF(ISERROR(VLOOKUP(ROW()-1,Corelatii!A:AF,3,FALSE))=TRUE,"",VLOOKUP(ROW()-1,Corelatii!A:AF,3,FALSE))</f>
        <v/>
      </c>
      <c r="D84" s="940" t="str">
        <f ca="1">IF(B84="","",VLOOKUP(B84,Corelatii!B:AF,7,FALSE))</f>
        <v/>
      </c>
      <c r="E84" s="941" t="str">
        <f ca="1">IF(B84="","",IF(VLOOKUP(B84,Corelatii!B:AF,8,FALSE)="","",VLOOKUP(B84,Corelatii!B:AF,8,FALSE)))</f>
        <v/>
      </c>
      <c r="F84" s="942" t="str">
        <f ca="1">IF(B84="","",VLOOKUP(B84,Corelatii!B:AF,11,FALSE))</f>
        <v/>
      </c>
      <c r="G84" s="943" t="str">
        <f ca="1">IF(B84="","",IF(VLOOKUP(B84,Corelatii!B:AF,9,FALSE)="","",VLOOKUP(B84,Corelatii!B:AF,9,FALSE)))</f>
        <v/>
      </c>
      <c r="H84" s="944" t="str">
        <f ca="1">IF(B84="","",IF(VLOOKUP(B84,Corelatii!B:AF,10,FALSE)="","",VLOOKUP(B84,Corelatii!B:AF,10,FALSE)))</f>
        <v/>
      </c>
      <c r="I84" s="942" t="str">
        <f ca="1">IF(B84="","",VLOOKUP(B84,Corelatii!B:AF,12,FALSE))</f>
        <v/>
      </c>
      <c r="J84" s="1348" t="str">
        <f ca="1">IF(B84="","",VLOOKUP(B84,Corelatii!B:AF,25,FALSE))</f>
        <v/>
      </c>
    </row>
    <row r="85" spans="1:10" ht="52.5" customHeight="1" x14ac:dyDescent="0.25">
      <c r="A85" s="938" t="str">
        <f ca="1">IF(ISERROR(VLOOKUP(ROW()-1,Corelatii!A:AF,2,FALSE))=TRUE,"",ROW()-1)</f>
        <v/>
      </c>
      <c r="B85" s="968" t="str">
        <f ca="1">IF(ISERROR(VLOOKUP(ROW()-1,Corelatii!A:AF,2,FALSE))=TRUE,"",VLOOKUP(ROW()-1,Corelatii!A:AF,2,FALSE))</f>
        <v/>
      </c>
      <c r="C85" s="939" t="str">
        <f ca="1">IF(ISERROR(VLOOKUP(ROW()-1,Corelatii!A:AF,3,FALSE))=TRUE,"",VLOOKUP(ROW()-1,Corelatii!A:AF,3,FALSE))</f>
        <v/>
      </c>
      <c r="D85" s="940" t="str">
        <f ca="1">IF(B85="","",VLOOKUP(B85,Corelatii!B:AF,7,FALSE))</f>
        <v/>
      </c>
      <c r="E85" s="941" t="str">
        <f ca="1">IF(B85="","",IF(VLOOKUP(B85,Corelatii!B:AF,8,FALSE)="","",VLOOKUP(B85,Corelatii!B:AF,8,FALSE)))</f>
        <v/>
      </c>
      <c r="F85" s="942" t="str">
        <f ca="1">IF(B85="","",VLOOKUP(B85,Corelatii!B:AF,11,FALSE))</f>
        <v/>
      </c>
      <c r="G85" s="943" t="str">
        <f ca="1">IF(B85="","",IF(VLOOKUP(B85,Corelatii!B:AF,9,FALSE)="","",VLOOKUP(B85,Corelatii!B:AF,9,FALSE)))</f>
        <v/>
      </c>
      <c r="H85" s="944" t="str">
        <f ca="1">IF(B85="","",IF(VLOOKUP(B85,Corelatii!B:AF,10,FALSE)="","",VLOOKUP(B85,Corelatii!B:AF,10,FALSE)))</f>
        <v/>
      </c>
      <c r="I85" s="942" t="str">
        <f ca="1">IF(B85="","",VLOOKUP(B85,Corelatii!B:AF,12,FALSE))</f>
        <v/>
      </c>
      <c r="J85" s="1348" t="str">
        <f ca="1">IF(B85="","",VLOOKUP(B85,Corelatii!B:AF,25,FALSE))</f>
        <v/>
      </c>
    </row>
    <row r="86" spans="1:10" ht="52.5" customHeight="1" x14ac:dyDescent="0.25">
      <c r="A86" s="938" t="str">
        <f ca="1">IF(ISERROR(VLOOKUP(ROW()-1,Corelatii!A:AF,2,FALSE))=TRUE,"",ROW()-1)</f>
        <v/>
      </c>
      <c r="B86" s="968" t="str">
        <f ca="1">IF(ISERROR(VLOOKUP(ROW()-1,Corelatii!A:AF,2,FALSE))=TRUE,"",VLOOKUP(ROW()-1,Corelatii!A:AF,2,FALSE))</f>
        <v/>
      </c>
      <c r="C86" s="939" t="str">
        <f ca="1">IF(ISERROR(VLOOKUP(ROW()-1,Corelatii!A:AF,3,FALSE))=TRUE,"",VLOOKUP(ROW()-1,Corelatii!A:AF,3,FALSE))</f>
        <v/>
      </c>
      <c r="D86" s="940" t="str">
        <f ca="1">IF(B86="","",VLOOKUP(B86,Corelatii!B:AF,7,FALSE))</f>
        <v/>
      </c>
      <c r="E86" s="941" t="str">
        <f ca="1">IF(B86="","",IF(VLOOKUP(B86,Corelatii!B:AF,8,FALSE)="","",VLOOKUP(B86,Corelatii!B:AF,8,FALSE)))</f>
        <v/>
      </c>
      <c r="F86" s="942" t="str">
        <f ca="1">IF(B86="","",VLOOKUP(B86,Corelatii!B:AF,11,FALSE))</f>
        <v/>
      </c>
      <c r="G86" s="943" t="str">
        <f ca="1">IF(B86="","",IF(VLOOKUP(B86,Corelatii!B:AF,9,FALSE)="","",VLOOKUP(B86,Corelatii!B:AF,9,FALSE)))</f>
        <v/>
      </c>
      <c r="H86" s="944" t="str">
        <f ca="1">IF(B86="","",IF(VLOOKUP(B86,Corelatii!B:AF,10,FALSE)="","",VLOOKUP(B86,Corelatii!B:AF,10,FALSE)))</f>
        <v/>
      </c>
      <c r="I86" s="942" t="str">
        <f ca="1">IF(B86="","",VLOOKUP(B86,Corelatii!B:AF,12,FALSE))</f>
        <v/>
      </c>
      <c r="J86" s="1348" t="str">
        <f ca="1">IF(B86="","",VLOOKUP(B86,Corelatii!B:AF,25,FALSE))</f>
        <v/>
      </c>
    </row>
    <row r="87" spans="1:10" ht="52.5" customHeight="1" x14ac:dyDescent="0.25">
      <c r="A87" s="938" t="str">
        <f ca="1">IF(ISERROR(VLOOKUP(ROW()-1,Corelatii!A:AF,2,FALSE))=TRUE,"",ROW()-1)</f>
        <v/>
      </c>
      <c r="B87" s="968" t="str">
        <f ca="1">IF(ISERROR(VLOOKUP(ROW()-1,Corelatii!A:AF,2,FALSE))=TRUE,"",VLOOKUP(ROW()-1,Corelatii!A:AF,2,FALSE))</f>
        <v/>
      </c>
      <c r="C87" s="939" t="str">
        <f ca="1">IF(ISERROR(VLOOKUP(ROW()-1,Corelatii!A:AF,3,FALSE))=TRUE,"",VLOOKUP(ROW()-1,Corelatii!A:AF,3,FALSE))</f>
        <v/>
      </c>
      <c r="D87" s="940" t="str">
        <f ca="1">IF(B87="","",VLOOKUP(B87,Corelatii!B:AF,7,FALSE))</f>
        <v/>
      </c>
      <c r="E87" s="941" t="str">
        <f ca="1">IF(B87="","",IF(VLOOKUP(B87,Corelatii!B:AF,8,FALSE)="","",VLOOKUP(B87,Corelatii!B:AF,8,FALSE)))</f>
        <v/>
      </c>
      <c r="F87" s="942" t="str">
        <f ca="1">IF(B87="","",VLOOKUP(B87,Corelatii!B:AF,11,FALSE))</f>
        <v/>
      </c>
      <c r="G87" s="943" t="str">
        <f ca="1">IF(B87="","",IF(VLOOKUP(B87,Corelatii!B:AF,9,FALSE)="","",VLOOKUP(B87,Corelatii!B:AF,9,FALSE)))</f>
        <v/>
      </c>
      <c r="H87" s="944" t="str">
        <f ca="1">IF(B87="","",IF(VLOOKUP(B87,Corelatii!B:AF,10,FALSE)="","",VLOOKUP(B87,Corelatii!B:AF,10,FALSE)))</f>
        <v/>
      </c>
      <c r="I87" s="942" t="str">
        <f ca="1">IF(B87="","",VLOOKUP(B87,Corelatii!B:AF,12,FALSE))</f>
        <v/>
      </c>
      <c r="J87" s="1348" t="str">
        <f ca="1">IF(B87="","",VLOOKUP(B87,Corelatii!B:AF,25,FALSE))</f>
        <v/>
      </c>
    </row>
    <row r="88" spans="1:10" ht="52.5" customHeight="1" x14ac:dyDescent="0.25">
      <c r="A88" s="938" t="str">
        <f ca="1">IF(ISERROR(VLOOKUP(ROW()-1,Corelatii!A:AF,2,FALSE))=TRUE,"",ROW()-1)</f>
        <v/>
      </c>
      <c r="B88" s="968" t="str">
        <f ca="1">IF(ISERROR(VLOOKUP(ROW()-1,Corelatii!A:AF,2,FALSE))=TRUE,"",VLOOKUP(ROW()-1,Corelatii!A:AF,2,FALSE))</f>
        <v/>
      </c>
      <c r="C88" s="939" t="str">
        <f ca="1">IF(ISERROR(VLOOKUP(ROW()-1,Corelatii!A:AF,3,FALSE))=TRUE,"",VLOOKUP(ROW()-1,Corelatii!A:AF,3,FALSE))</f>
        <v/>
      </c>
      <c r="D88" s="940" t="str">
        <f ca="1">IF(B88="","",VLOOKUP(B88,Corelatii!B:AF,7,FALSE))</f>
        <v/>
      </c>
      <c r="E88" s="941" t="str">
        <f ca="1">IF(B88="","",IF(VLOOKUP(B88,Corelatii!B:AF,8,FALSE)="","",VLOOKUP(B88,Corelatii!B:AF,8,FALSE)))</f>
        <v/>
      </c>
      <c r="F88" s="942" t="str">
        <f ca="1">IF(B88="","",VLOOKUP(B88,Corelatii!B:AF,11,FALSE))</f>
        <v/>
      </c>
      <c r="G88" s="943" t="str">
        <f ca="1">IF(B88="","",IF(VLOOKUP(B88,Corelatii!B:AF,9,FALSE)="","",VLOOKUP(B88,Corelatii!B:AF,9,FALSE)))</f>
        <v/>
      </c>
      <c r="H88" s="944" t="str">
        <f ca="1">IF(B88="","",IF(VLOOKUP(B88,Corelatii!B:AF,10,FALSE)="","",VLOOKUP(B88,Corelatii!B:AF,10,FALSE)))</f>
        <v/>
      </c>
      <c r="I88" s="942" t="str">
        <f ca="1">IF(B88="","",VLOOKUP(B88,Corelatii!B:AF,12,FALSE))</f>
        <v/>
      </c>
      <c r="J88" s="1348" t="str">
        <f ca="1">IF(B88="","",VLOOKUP(B88,Corelatii!B:AF,25,FALSE))</f>
        <v/>
      </c>
    </row>
    <row r="89" spans="1:10" ht="52.5" customHeight="1" x14ac:dyDescent="0.25">
      <c r="A89" s="938" t="str">
        <f ca="1">IF(ISERROR(VLOOKUP(ROW()-1,Corelatii!A:AF,2,FALSE))=TRUE,"",ROW()-1)</f>
        <v/>
      </c>
      <c r="B89" s="968" t="str">
        <f ca="1">IF(ISERROR(VLOOKUP(ROW()-1,Corelatii!A:AF,2,FALSE))=TRUE,"",VLOOKUP(ROW()-1,Corelatii!A:AF,2,FALSE))</f>
        <v/>
      </c>
      <c r="C89" s="939" t="str">
        <f ca="1">IF(ISERROR(VLOOKUP(ROW()-1,Corelatii!A:AF,3,FALSE))=TRUE,"",VLOOKUP(ROW()-1,Corelatii!A:AF,3,FALSE))</f>
        <v/>
      </c>
      <c r="D89" s="940" t="str">
        <f ca="1">IF(B89="","",VLOOKUP(B89,Corelatii!B:AF,7,FALSE))</f>
        <v/>
      </c>
      <c r="E89" s="941" t="str">
        <f ca="1">IF(B89="","",IF(VLOOKUP(B89,Corelatii!B:AF,8,FALSE)="","",VLOOKUP(B89,Corelatii!B:AF,8,FALSE)))</f>
        <v/>
      </c>
      <c r="F89" s="942" t="str">
        <f ca="1">IF(B89="","",VLOOKUP(B89,Corelatii!B:AF,11,FALSE))</f>
        <v/>
      </c>
      <c r="G89" s="943" t="str">
        <f ca="1">IF(B89="","",IF(VLOOKUP(B89,Corelatii!B:AF,9,FALSE)="","",VLOOKUP(B89,Corelatii!B:AF,9,FALSE)))</f>
        <v/>
      </c>
      <c r="H89" s="944" t="str">
        <f ca="1">IF(B89="","",IF(VLOOKUP(B89,Corelatii!B:AF,10,FALSE)="","",VLOOKUP(B89,Corelatii!B:AF,10,FALSE)))</f>
        <v/>
      </c>
      <c r="I89" s="942" t="str">
        <f ca="1">IF(B89="","",VLOOKUP(B89,Corelatii!B:AF,12,FALSE))</f>
        <v/>
      </c>
      <c r="J89" s="1348" t="str">
        <f ca="1">IF(B89="","",VLOOKUP(B89,Corelatii!B:AF,25,FALSE))</f>
        <v/>
      </c>
    </row>
    <row r="90" spans="1:10" ht="52.5" customHeight="1" x14ac:dyDescent="0.25">
      <c r="A90" s="938" t="str">
        <f ca="1">IF(ISERROR(VLOOKUP(ROW()-1,Corelatii!A:AF,2,FALSE))=TRUE,"",ROW()-1)</f>
        <v/>
      </c>
      <c r="B90" s="968" t="str">
        <f ca="1">IF(ISERROR(VLOOKUP(ROW()-1,Corelatii!A:AF,2,FALSE))=TRUE,"",VLOOKUP(ROW()-1,Corelatii!A:AF,2,FALSE))</f>
        <v/>
      </c>
      <c r="C90" s="939" t="str">
        <f ca="1">IF(ISERROR(VLOOKUP(ROW()-1,Corelatii!A:AF,3,FALSE))=TRUE,"",VLOOKUP(ROW()-1,Corelatii!A:AF,3,FALSE))</f>
        <v/>
      </c>
      <c r="D90" s="940" t="str">
        <f ca="1">IF(B90="","",VLOOKUP(B90,Corelatii!B:AF,7,FALSE))</f>
        <v/>
      </c>
      <c r="E90" s="941" t="str">
        <f ca="1">IF(B90="","",IF(VLOOKUP(B90,Corelatii!B:AF,8,FALSE)="","",VLOOKUP(B90,Corelatii!B:AF,8,FALSE)))</f>
        <v/>
      </c>
      <c r="F90" s="942" t="str">
        <f ca="1">IF(B90="","",VLOOKUP(B90,Corelatii!B:AF,11,FALSE))</f>
        <v/>
      </c>
      <c r="G90" s="943" t="str">
        <f ca="1">IF(B90="","",IF(VLOOKUP(B90,Corelatii!B:AF,9,FALSE)="","",VLOOKUP(B90,Corelatii!B:AF,9,FALSE)))</f>
        <v/>
      </c>
      <c r="H90" s="944" t="str">
        <f ca="1">IF(B90="","",IF(VLOOKUP(B90,Corelatii!B:AF,10,FALSE)="","",VLOOKUP(B90,Corelatii!B:AF,10,FALSE)))</f>
        <v/>
      </c>
      <c r="I90" s="942" t="str">
        <f ca="1">IF(B90="","",VLOOKUP(B90,Corelatii!B:AF,12,FALSE))</f>
        <v/>
      </c>
      <c r="J90" s="1348" t="str">
        <f ca="1">IF(B90="","",VLOOKUP(B90,Corelatii!B:AF,25,FALSE))</f>
        <v/>
      </c>
    </row>
    <row r="91" spans="1:10" ht="52.5" customHeight="1" x14ac:dyDescent="0.25">
      <c r="A91" s="938" t="str">
        <f ca="1">IF(ISERROR(VLOOKUP(ROW()-1,Corelatii!A:AF,2,FALSE))=TRUE,"",ROW()-1)</f>
        <v/>
      </c>
      <c r="B91" s="968" t="str">
        <f ca="1">IF(ISERROR(VLOOKUP(ROW()-1,Corelatii!A:AF,2,FALSE))=TRUE,"",VLOOKUP(ROW()-1,Corelatii!A:AF,2,FALSE))</f>
        <v/>
      </c>
      <c r="C91" s="939" t="str">
        <f ca="1">IF(ISERROR(VLOOKUP(ROW()-1,Corelatii!A:AF,3,FALSE))=TRUE,"",VLOOKUP(ROW()-1,Corelatii!A:AF,3,FALSE))</f>
        <v/>
      </c>
      <c r="D91" s="940" t="str">
        <f ca="1">IF(B91="","",VLOOKUP(B91,Corelatii!B:AF,7,FALSE))</f>
        <v/>
      </c>
      <c r="E91" s="941" t="str">
        <f ca="1">IF(B91="","",IF(VLOOKUP(B91,Corelatii!B:AF,8,FALSE)="","",VLOOKUP(B91,Corelatii!B:AF,8,FALSE)))</f>
        <v/>
      </c>
      <c r="F91" s="942" t="str">
        <f ca="1">IF(B91="","",VLOOKUP(B91,Corelatii!B:AF,11,FALSE))</f>
        <v/>
      </c>
      <c r="G91" s="943" t="str">
        <f ca="1">IF(B91="","",IF(VLOOKUP(B91,Corelatii!B:AF,9,FALSE)="","",VLOOKUP(B91,Corelatii!B:AF,9,FALSE)))</f>
        <v/>
      </c>
      <c r="H91" s="944" t="str">
        <f ca="1">IF(B91="","",IF(VLOOKUP(B91,Corelatii!B:AF,10,FALSE)="","",VLOOKUP(B91,Corelatii!B:AF,10,FALSE)))</f>
        <v/>
      </c>
      <c r="I91" s="942" t="str">
        <f ca="1">IF(B91="","",VLOOKUP(B91,Corelatii!B:AF,12,FALSE))</f>
        <v/>
      </c>
      <c r="J91" s="1348" t="str">
        <f ca="1">IF(B91="","",VLOOKUP(B91,Corelatii!B:AF,25,FALSE))</f>
        <v/>
      </c>
    </row>
    <row r="92" spans="1:10" ht="52.5" customHeight="1" x14ac:dyDescent="0.25">
      <c r="A92" s="938" t="str">
        <f ca="1">IF(ISERROR(VLOOKUP(ROW()-1,Corelatii!A:AF,2,FALSE))=TRUE,"",ROW()-1)</f>
        <v/>
      </c>
      <c r="B92" s="968" t="str">
        <f ca="1">IF(ISERROR(VLOOKUP(ROW()-1,Corelatii!A:AF,2,FALSE))=TRUE,"",VLOOKUP(ROW()-1,Corelatii!A:AF,2,FALSE))</f>
        <v/>
      </c>
      <c r="C92" s="939" t="str">
        <f ca="1">IF(ISERROR(VLOOKUP(ROW()-1,Corelatii!A:AF,3,FALSE))=TRUE,"",VLOOKUP(ROW()-1,Corelatii!A:AF,3,FALSE))</f>
        <v/>
      </c>
      <c r="D92" s="940" t="str">
        <f ca="1">IF(B92="","",VLOOKUP(B92,Corelatii!B:AF,7,FALSE))</f>
        <v/>
      </c>
      <c r="E92" s="941" t="str">
        <f ca="1">IF(B92="","",IF(VLOOKUP(B92,Corelatii!B:AF,8,FALSE)="","",VLOOKUP(B92,Corelatii!B:AF,8,FALSE)))</f>
        <v/>
      </c>
      <c r="F92" s="942" t="str">
        <f ca="1">IF(B92="","",VLOOKUP(B92,Corelatii!B:AF,11,FALSE))</f>
        <v/>
      </c>
      <c r="G92" s="943" t="str">
        <f ca="1">IF(B92="","",IF(VLOOKUP(B92,Corelatii!B:AF,9,FALSE)="","",VLOOKUP(B92,Corelatii!B:AF,9,FALSE)))</f>
        <v/>
      </c>
      <c r="H92" s="944" t="str">
        <f ca="1">IF(B92="","",IF(VLOOKUP(B92,Corelatii!B:AF,10,FALSE)="","",VLOOKUP(B92,Corelatii!B:AF,10,FALSE)))</f>
        <v/>
      </c>
      <c r="I92" s="942" t="str">
        <f ca="1">IF(B92="","",VLOOKUP(B92,Corelatii!B:AF,12,FALSE))</f>
        <v/>
      </c>
      <c r="J92" s="1348" t="str">
        <f ca="1">IF(B92="","",VLOOKUP(B92,Corelatii!B:AF,25,FALSE))</f>
        <v/>
      </c>
    </row>
    <row r="93" spans="1:10" ht="52.5" customHeight="1" x14ac:dyDescent="0.25">
      <c r="A93" s="938" t="str">
        <f ca="1">IF(ISERROR(VLOOKUP(ROW()-1,Corelatii!A:AF,2,FALSE))=TRUE,"",ROW()-1)</f>
        <v/>
      </c>
      <c r="B93" s="968" t="str">
        <f ca="1">IF(ISERROR(VLOOKUP(ROW()-1,Corelatii!A:AF,2,FALSE))=TRUE,"",VLOOKUP(ROW()-1,Corelatii!A:AF,2,FALSE))</f>
        <v/>
      </c>
      <c r="C93" s="939" t="str">
        <f ca="1">IF(ISERROR(VLOOKUP(ROW()-1,Corelatii!A:AF,3,FALSE))=TRUE,"",VLOOKUP(ROW()-1,Corelatii!A:AF,3,FALSE))</f>
        <v/>
      </c>
      <c r="D93" s="940" t="str">
        <f ca="1">IF(B93="","",VLOOKUP(B93,Corelatii!B:AF,7,FALSE))</f>
        <v/>
      </c>
      <c r="E93" s="941" t="str">
        <f ca="1">IF(B93="","",IF(VLOOKUP(B93,Corelatii!B:AF,8,FALSE)="","",VLOOKUP(B93,Corelatii!B:AF,8,FALSE)))</f>
        <v/>
      </c>
      <c r="F93" s="942" t="str">
        <f ca="1">IF(B93="","",VLOOKUP(B93,Corelatii!B:AF,11,FALSE))</f>
        <v/>
      </c>
      <c r="G93" s="943" t="str">
        <f ca="1">IF(B93="","",IF(VLOOKUP(B93,Corelatii!B:AF,9,FALSE)="","",VLOOKUP(B93,Corelatii!B:AF,9,FALSE)))</f>
        <v/>
      </c>
      <c r="H93" s="944" t="str">
        <f ca="1">IF(B93="","",IF(VLOOKUP(B93,Corelatii!B:AF,10,FALSE)="","",VLOOKUP(B93,Corelatii!B:AF,10,FALSE)))</f>
        <v/>
      </c>
      <c r="I93" s="942" t="str">
        <f ca="1">IF(B93="","",VLOOKUP(B93,Corelatii!B:AF,12,FALSE))</f>
        <v/>
      </c>
      <c r="J93" s="1348" t="str">
        <f ca="1">IF(B93="","",VLOOKUP(B93,Corelatii!B:AF,25,FALSE))</f>
        <v/>
      </c>
    </row>
    <row r="94" spans="1:10" ht="52.5" customHeight="1" x14ac:dyDescent="0.25">
      <c r="A94" s="938" t="str">
        <f ca="1">IF(ISERROR(VLOOKUP(ROW()-1,Corelatii!A:AF,2,FALSE))=TRUE,"",ROW()-1)</f>
        <v/>
      </c>
      <c r="B94" s="968" t="str">
        <f ca="1">IF(ISERROR(VLOOKUP(ROW()-1,Corelatii!A:AF,2,FALSE))=TRUE,"",VLOOKUP(ROW()-1,Corelatii!A:AF,2,FALSE))</f>
        <v/>
      </c>
      <c r="C94" s="939" t="str">
        <f ca="1">IF(ISERROR(VLOOKUP(ROW()-1,Corelatii!A:AF,3,FALSE))=TRUE,"",VLOOKUP(ROW()-1,Corelatii!A:AF,3,FALSE))</f>
        <v/>
      </c>
      <c r="D94" s="940" t="str">
        <f ca="1">IF(B94="","",VLOOKUP(B94,Corelatii!B:AF,7,FALSE))</f>
        <v/>
      </c>
      <c r="E94" s="941" t="str">
        <f ca="1">IF(B94="","",IF(VLOOKUP(B94,Corelatii!B:AF,8,FALSE)="","",VLOOKUP(B94,Corelatii!B:AF,8,FALSE)))</f>
        <v/>
      </c>
      <c r="F94" s="942" t="str">
        <f ca="1">IF(B94="","",VLOOKUP(B94,Corelatii!B:AF,11,FALSE))</f>
        <v/>
      </c>
      <c r="G94" s="943" t="str">
        <f ca="1">IF(B94="","",IF(VLOOKUP(B94,Corelatii!B:AF,9,FALSE)="","",VLOOKUP(B94,Corelatii!B:AF,9,FALSE)))</f>
        <v/>
      </c>
      <c r="H94" s="944" t="str">
        <f ca="1">IF(B94="","",IF(VLOOKUP(B94,Corelatii!B:AF,10,FALSE)="","",VLOOKUP(B94,Corelatii!B:AF,10,FALSE)))</f>
        <v/>
      </c>
      <c r="I94" s="942" t="str">
        <f ca="1">IF(B94="","",VLOOKUP(B94,Corelatii!B:AF,12,FALSE))</f>
        <v/>
      </c>
      <c r="J94" s="1348" t="str">
        <f ca="1">IF(B94="","",VLOOKUP(B94,Corelatii!B:AF,25,FALSE))</f>
        <v/>
      </c>
    </row>
    <row r="95" spans="1:10" ht="52.5" customHeight="1" x14ac:dyDescent="0.25">
      <c r="A95" s="938" t="str">
        <f ca="1">IF(ISERROR(VLOOKUP(ROW()-1,Corelatii!A:AF,2,FALSE))=TRUE,"",ROW()-1)</f>
        <v/>
      </c>
      <c r="B95" s="968" t="str">
        <f ca="1">IF(ISERROR(VLOOKUP(ROW()-1,Corelatii!A:AF,2,FALSE))=TRUE,"",VLOOKUP(ROW()-1,Corelatii!A:AF,2,FALSE))</f>
        <v/>
      </c>
      <c r="C95" s="939" t="str">
        <f ca="1">IF(ISERROR(VLOOKUP(ROW()-1,Corelatii!A:AF,3,FALSE))=TRUE,"",VLOOKUP(ROW()-1,Corelatii!A:AF,3,FALSE))</f>
        <v/>
      </c>
      <c r="D95" s="940" t="str">
        <f ca="1">IF(B95="","",VLOOKUP(B95,Corelatii!B:AF,7,FALSE))</f>
        <v/>
      </c>
      <c r="E95" s="941" t="str">
        <f ca="1">IF(B95="","",IF(VLOOKUP(B95,Corelatii!B:AF,8,FALSE)="","",VLOOKUP(B95,Corelatii!B:AF,8,FALSE)))</f>
        <v/>
      </c>
      <c r="F95" s="942" t="str">
        <f ca="1">IF(B95="","",VLOOKUP(B95,Corelatii!B:AF,11,FALSE))</f>
        <v/>
      </c>
      <c r="G95" s="943" t="str">
        <f ca="1">IF(B95="","",IF(VLOOKUP(B95,Corelatii!B:AF,9,FALSE)="","",VLOOKUP(B95,Corelatii!B:AF,9,FALSE)))</f>
        <v/>
      </c>
      <c r="H95" s="944" t="str">
        <f ca="1">IF(B95="","",IF(VLOOKUP(B95,Corelatii!B:AF,10,FALSE)="","",VLOOKUP(B95,Corelatii!B:AF,10,FALSE)))</f>
        <v/>
      </c>
      <c r="I95" s="942" t="str">
        <f ca="1">IF(B95="","",VLOOKUP(B95,Corelatii!B:AF,12,FALSE))</f>
        <v/>
      </c>
      <c r="J95" s="1348" t="str">
        <f ca="1">IF(B95="","",VLOOKUP(B95,Corelatii!B:AF,25,FALSE))</f>
        <v/>
      </c>
    </row>
    <row r="96" spans="1:10" ht="52.5" customHeight="1" x14ac:dyDescent="0.25">
      <c r="A96" s="938" t="str">
        <f ca="1">IF(ISERROR(VLOOKUP(ROW()-1,Corelatii!A:AF,2,FALSE))=TRUE,"",ROW()-1)</f>
        <v/>
      </c>
      <c r="B96" s="968" t="str">
        <f ca="1">IF(ISERROR(VLOOKUP(ROW()-1,Corelatii!A:AF,2,FALSE))=TRUE,"",VLOOKUP(ROW()-1,Corelatii!A:AF,2,FALSE))</f>
        <v/>
      </c>
      <c r="C96" s="939" t="str">
        <f ca="1">IF(ISERROR(VLOOKUP(ROW()-1,Corelatii!A:AF,3,FALSE))=TRUE,"",VLOOKUP(ROW()-1,Corelatii!A:AF,3,FALSE))</f>
        <v/>
      </c>
      <c r="D96" s="940" t="str">
        <f ca="1">IF(B96="","",VLOOKUP(B96,Corelatii!B:AF,7,FALSE))</f>
        <v/>
      </c>
      <c r="E96" s="941" t="str">
        <f ca="1">IF(B96="","",IF(VLOOKUP(B96,Corelatii!B:AF,8,FALSE)="","",VLOOKUP(B96,Corelatii!B:AF,8,FALSE)))</f>
        <v/>
      </c>
      <c r="F96" s="942" t="str">
        <f ca="1">IF(B96="","",VLOOKUP(B96,Corelatii!B:AF,11,FALSE))</f>
        <v/>
      </c>
      <c r="G96" s="943" t="str">
        <f ca="1">IF(B96="","",IF(VLOOKUP(B96,Corelatii!B:AF,9,FALSE)="","",VLOOKUP(B96,Corelatii!B:AF,9,FALSE)))</f>
        <v/>
      </c>
      <c r="H96" s="944" t="str">
        <f ca="1">IF(B96="","",IF(VLOOKUP(B96,Corelatii!B:AF,10,FALSE)="","",VLOOKUP(B96,Corelatii!B:AF,10,FALSE)))</f>
        <v/>
      </c>
      <c r="I96" s="942" t="str">
        <f ca="1">IF(B96="","",VLOOKUP(B96,Corelatii!B:AF,12,FALSE))</f>
        <v/>
      </c>
      <c r="J96" s="1348" t="str">
        <f ca="1">IF(B96="","",VLOOKUP(B96,Corelatii!B:AF,25,FALSE))</f>
        <v/>
      </c>
    </row>
    <row r="97" spans="1:10" ht="52.5" customHeight="1" x14ac:dyDescent="0.25">
      <c r="A97" s="938" t="str">
        <f ca="1">IF(ISERROR(VLOOKUP(ROW()-1,Corelatii!A:AF,2,FALSE))=TRUE,"",ROW()-1)</f>
        <v/>
      </c>
      <c r="B97" s="968" t="str">
        <f ca="1">IF(ISERROR(VLOOKUP(ROW()-1,Corelatii!A:AF,2,FALSE))=TRUE,"",VLOOKUP(ROW()-1,Corelatii!A:AF,2,FALSE))</f>
        <v/>
      </c>
      <c r="C97" s="939" t="str">
        <f ca="1">IF(ISERROR(VLOOKUP(ROW()-1,Corelatii!A:AF,3,FALSE))=TRUE,"",VLOOKUP(ROW()-1,Corelatii!A:AF,3,FALSE))</f>
        <v/>
      </c>
      <c r="D97" s="940" t="str">
        <f ca="1">IF(B97="","",VLOOKUP(B97,Corelatii!B:AF,7,FALSE))</f>
        <v/>
      </c>
      <c r="E97" s="941" t="str">
        <f ca="1">IF(B97="","",IF(VLOOKUP(B97,Corelatii!B:AF,8,FALSE)="","",VLOOKUP(B97,Corelatii!B:AF,8,FALSE)))</f>
        <v/>
      </c>
      <c r="F97" s="942" t="str">
        <f ca="1">IF(B97="","",VLOOKUP(B97,Corelatii!B:AF,11,FALSE))</f>
        <v/>
      </c>
      <c r="G97" s="943" t="str">
        <f ca="1">IF(B97="","",IF(VLOOKUP(B97,Corelatii!B:AF,9,FALSE)="","",VLOOKUP(B97,Corelatii!B:AF,9,FALSE)))</f>
        <v/>
      </c>
      <c r="H97" s="944" t="str">
        <f ca="1">IF(B97="","",IF(VLOOKUP(B97,Corelatii!B:AF,10,FALSE)="","",VLOOKUP(B97,Corelatii!B:AF,10,FALSE)))</f>
        <v/>
      </c>
      <c r="I97" s="942" t="str">
        <f ca="1">IF(B97="","",VLOOKUP(B97,Corelatii!B:AF,12,FALSE))</f>
        <v/>
      </c>
      <c r="J97" s="1348" t="str">
        <f ca="1">IF(B97="","",VLOOKUP(B97,Corelatii!B:AF,25,FALSE))</f>
        <v/>
      </c>
    </row>
    <row r="98" spans="1:10" ht="52.5" customHeight="1" x14ac:dyDescent="0.25">
      <c r="A98" s="938" t="str">
        <f ca="1">IF(ISERROR(VLOOKUP(ROW()-1,Corelatii!A:AF,2,FALSE))=TRUE,"",ROW()-1)</f>
        <v/>
      </c>
      <c r="B98" s="968" t="str">
        <f ca="1">IF(ISERROR(VLOOKUP(ROW()-1,Corelatii!A:AF,2,FALSE))=TRUE,"",VLOOKUP(ROW()-1,Corelatii!A:AF,2,FALSE))</f>
        <v/>
      </c>
      <c r="C98" s="939" t="str">
        <f ca="1">IF(ISERROR(VLOOKUP(ROW()-1,Corelatii!A:AF,3,FALSE))=TRUE,"",VLOOKUP(ROW()-1,Corelatii!A:AF,3,FALSE))</f>
        <v/>
      </c>
      <c r="D98" s="940" t="str">
        <f ca="1">IF(B98="","",VLOOKUP(B98,Corelatii!B:AF,7,FALSE))</f>
        <v/>
      </c>
      <c r="E98" s="941" t="str">
        <f ca="1">IF(B98="","",IF(VLOOKUP(B98,Corelatii!B:AF,8,FALSE)="","",VLOOKUP(B98,Corelatii!B:AF,8,FALSE)))</f>
        <v/>
      </c>
      <c r="F98" s="942" t="str">
        <f ca="1">IF(B98="","",VLOOKUP(B98,Corelatii!B:AF,11,FALSE))</f>
        <v/>
      </c>
      <c r="G98" s="943" t="str">
        <f ca="1">IF(B98="","",IF(VLOOKUP(B98,Corelatii!B:AF,9,FALSE)="","",VLOOKUP(B98,Corelatii!B:AF,9,FALSE)))</f>
        <v/>
      </c>
      <c r="H98" s="944" t="str">
        <f ca="1">IF(B98="","",IF(VLOOKUP(B98,Corelatii!B:AF,10,FALSE)="","",VLOOKUP(B98,Corelatii!B:AF,10,FALSE)))</f>
        <v/>
      </c>
      <c r="I98" s="942" t="str">
        <f ca="1">IF(B98="","",VLOOKUP(B98,Corelatii!B:AF,12,FALSE))</f>
        <v/>
      </c>
      <c r="J98" s="1348" t="str">
        <f ca="1">IF(B98="","",VLOOKUP(B98,Corelatii!B:AF,25,FALSE))</f>
        <v/>
      </c>
    </row>
    <row r="99" spans="1:10" ht="52.5" customHeight="1" x14ac:dyDescent="0.25">
      <c r="A99" s="938" t="str">
        <f ca="1">IF(ISERROR(VLOOKUP(ROW()-1,Corelatii!A:AF,2,FALSE))=TRUE,"",ROW()-1)</f>
        <v/>
      </c>
      <c r="B99" s="968" t="str">
        <f ca="1">IF(ISERROR(VLOOKUP(ROW()-1,Corelatii!A:AF,2,FALSE))=TRUE,"",VLOOKUP(ROW()-1,Corelatii!A:AF,2,FALSE))</f>
        <v/>
      </c>
      <c r="C99" s="939" t="str">
        <f ca="1">IF(ISERROR(VLOOKUP(ROW()-1,Corelatii!A:AF,3,FALSE))=TRUE,"",VLOOKUP(ROW()-1,Corelatii!A:AF,3,FALSE))</f>
        <v/>
      </c>
      <c r="D99" s="940" t="str">
        <f ca="1">IF(B99="","",VLOOKUP(B99,Corelatii!B:AF,7,FALSE))</f>
        <v/>
      </c>
      <c r="E99" s="941" t="str">
        <f ca="1">IF(B99="","",IF(VLOOKUP(B99,Corelatii!B:AF,8,FALSE)="","",VLOOKUP(B99,Corelatii!B:AF,8,FALSE)))</f>
        <v/>
      </c>
      <c r="F99" s="942" t="str">
        <f ca="1">IF(B99="","",VLOOKUP(B99,Corelatii!B:AF,11,FALSE))</f>
        <v/>
      </c>
      <c r="G99" s="943" t="str">
        <f ca="1">IF(B99="","",IF(VLOOKUP(B99,Corelatii!B:AF,9,FALSE)="","",VLOOKUP(B99,Corelatii!B:AF,9,FALSE)))</f>
        <v/>
      </c>
      <c r="H99" s="944" t="str">
        <f ca="1">IF(B99="","",IF(VLOOKUP(B99,Corelatii!B:AF,10,FALSE)="","",VLOOKUP(B99,Corelatii!B:AF,10,FALSE)))</f>
        <v/>
      </c>
      <c r="I99" s="942" t="str">
        <f ca="1">IF(B99="","",VLOOKUP(B99,Corelatii!B:AF,12,FALSE))</f>
        <v/>
      </c>
      <c r="J99" s="1348" t="str">
        <f ca="1">IF(B99="","",VLOOKUP(B99,Corelatii!B:AF,25,FALSE))</f>
        <v/>
      </c>
    </row>
    <row r="100" spans="1:10" ht="52.5" customHeight="1" x14ac:dyDescent="0.25">
      <c r="A100" s="938" t="str">
        <f ca="1">IF(ISERROR(VLOOKUP(ROW()-1,Corelatii!A:AF,2,FALSE))=TRUE,"",ROW()-1)</f>
        <v/>
      </c>
      <c r="B100" s="968" t="str">
        <f ca="1">IF(ISERROR(VLOOKUP(ROW()-1,Corelatii!A:AF,2,FALSE))=TRUE,"",VLOOKUP(ROW()-1,Corelatii!A:AF,2,FALSE))</f>
        <v/>
      </c>
      <c r="C100" s="939" t="str">
        <f ca="1">IF(ISERROR(VLOOKUP(ROW()-1,Corelatii!A:AF,3,FALSE))=TRUE,"",VLOOKUP(ROW()-1,Corelatii!A:AF,3,FALSE))</f>
        <v/>
      </c>
      <c r="D100" s="940" t="str">
        <f ca="1">IF(B100="","",VLOOKUP(B100,Corelatii!B:AF,7,FALSE))</f>
        <v/>
      </c>
      <c r="E100" s="941" t="str">
        <f ca="1">IF(B100="","",IF(VLOOKUP(B100,Corelatii!B:AF,8,FALSE)="","",VLOOKUP(B100,Corelatii!B:AF,8,FALSE)))</f>
        <v/>
      </c>
      <c r="F100" s="942" t="str">
        <f ca="1">IF(B100="","",VLOOKUP(B100,Corelatii!B:AF,11,FALSE))</f>
        <v/>
      </c>
      <c r="G100" s="943" t="str">
        <f ca="1">IF(B100="","",IF(VLOOKUP(B100,Corelatii!B:AF,9,FALSE)="","",VLOOKUP(B100,Corelatii!B:AF,9,FALSE)))</f>
        <v/>
      </c>
      <c r="H100" s="944" t="str">
        <f ca="1">IF(B100="","",IF(VLOOKUP(B100,Corelatii!B:AF,10,FALSE)="","",VLOOKUP(B100,Corelatii!B:AF,10,FALSE)))</f>
        <v/>
      </c>
      <c r="I100" s="942" t="str">
        <f ca="1">IF(B100="","",VLOOKUP(B100,Corelatii!B:AF,12,FALSE))</f>
        <v/>
      </c>
      <c r="J100" s="1348" t="str">
        <f ca="1">IF(B100="","",VLOOKUP(B100,Corelatii!B:AF,25,FALSE))</f>
        <v/>
      </c>
    </row>
    <row r="101" spans="1:10" ht="52.5" customHeight="1" x14ac:dyDescent="0.25">
      <c r="A101" s="938" t="str">
        <f ca="1">IF(ISERROR(VLOOKUP(ROW()-1,Corelatii!A:AF,2,FALSE))=TRUE,"",ROW()-1)</f>
        <v/>
      </c>
      <c r="B101" s="968" t="str">
        <f ca="1">IF(ISERROR(VLOOKUP(ROW()-1,Corelatii!A:AF,2,FALSE))=TRUE,"",VLOOKUP(ROW()-1,Corelatii!A:AF,2,FALSE))</f>
        <v/>
      </c>
      <c r="C101" s="939" t="str">
        <f ca="1">IF(ISERROR(VLOOKUP(ROW()-1,Corelatii!A:AF,3,FALSE))=TRUE,"",VLOOKUP(ROW()-1,Corelatii!A:AF,3,FALSE))</f>
        <v/>
      </c>
      <c r="D101" s="940" t="str">
        <f ca="1">IF(B101="","",VLOOKUP(B101,Corelatii!B:AF,7,FALSE))</f>
        <v/>
      </c>
      <c r="E101" s="941" t="str">
        <f ca="1">IF(B101="","",IF(VLOOKUP(B101,Corelatii!B:AF,8,FALSE)="","",VLOOKUP(B101,Corelatii!B:AF,8,FALSE)))</f>
        <v/>
      </c>
      <c r="F101" s="942" t="str">
        <f ca="1">IF(B101="","",VLOOKUP(B101,Corelatii!B:AF,11,FALSE))</f>
        <v/>
      </c>
      <c r="G101" s="943" t="str">
        <f ca="1">IF(B101="","",IF(VLOOKUP(B101,Corelatii!B:AF,9,FALSE)="","",VLOOKUP(B101,Corelatii!B:AF,9,FALSE)))</f>
        <v/>
      </c>
      <c r="H101" s="944" t="str">
        <f ca="1">IF(B101="","",IF(VLOOKUP(B101,Corelatii!B:AF,10,FALSE)="","",VLOOKUP(B101,Corelatii!B:AF,10,FALSE)))</f>
        <v/>
      </c>
      <c r="I101" s="942" t="str">
        <f ca="1">IF(B101="","",VLOOKUP(B101,Corelatii!B:AF,12,FALSE))</f>
        <v/>
      </c>
      <c r="J101" s="1348" t="str">
        <f ca="1">IF(B101="","",VLOOKUP(B101,Corelatii!B:AF,25,FALSE))</f>
        <v/>
      </c>
    </row>
    <row r="102" spans="1:10" ht="52.5" customHeight="1" x14ac:dyDescent="0.25">
      <c r="A102" s="938" t="str">
        <f ca="1">IF(ISERROR(VLOOKUP(ROW()-1,Corelatii!A:AF,2,FALSE))=TRUE,"",ROW()-1)</f>
        <v/>
      </c>
      <c r="B102" s="968" t="str">
        <f ca="1">IF(ISERROR(VLOOKUP(ROW()-1,Corelatii!A:AF,2,FALSE))=TRUE,"",VLOOKUP(ROW()-1,Corelatii!A:AF,2,FALSE))</f>
        <v/>
      </c>
      <c r="C102" s="939" t="str">
        <f ca="1">IF(ISERROR(VLOOKUP(ROW()-1,Corelatii!A:AF,3,FALSE))=TRUE,"",VLOOKUP(ROW()-1,Corelatii!A:AF,3,FALSE))</f>
        <v/>
      </c>
      <c r="D102" s="940" t="str">
        <f ca="1">IF(B102="","",VLOOKUP(B102,Corelatii!B:AF,7,FALSE))</f>
        <v/>
      </c>
      <c r="E102" s="941" t="str">
        <f ca="1">IF(B102="","",IF(VLOOKUP(B102,Corelatii!B:AF,8,FALSE)="","",VLOOKUP(B102,Corelatii!B:AF,8,FALSE)))</f>
        <v/>
      </c>
      <c r="F102" s="942" t="str">
        <f ca="1">IF(B102="","",VLOOKUP(B102,Corelatii!B:AF,11,FALSE))</f>
        <v/>
      </c>
      <c r="G102" s="943" t="str">
        <f ca="1">IF(B102="","",IF(VLOOKUP(B102,Corelatii!B:AF,9,FALSE)="","",VLOOKUP(B102,Corelatii!B:AF,9,FALSE)))</f>
        <v/>
      </c>
      <c r="H102" s="944" t="str">
        <f ca="1">IF(B102="","",IF(VLOOKUP(B102,Corelatii!B:AF,10,FALSE)="","",VLOOKUP(B102,Corelatii!B:AF,10,FALSE)))</f>
        <v/>
      </c>
      <c r="I102" s="942" t="str">
        <f ca="1">IF(B102="","",VLOOKUP(B102,Corelatii!B:AF,12,FALSE))</f>
        <v/>
      </c>
      <c r="J102" s="1348" t="str">
        <f ca="1">IF(B102="","",VLOOKUP(B102,Corelatii!B:AF,25,FALSE))</f>
        <v/>
      </c>
    </row>
    <row r="103" spans="1:10" ht="52.5" customHeight="1" x14ac:dyDescent="0.25">
      <c r="A103" s="938" t="str">
        <f ca="1">IF(ISERROR(VLOOKUP(ROW()-1,Corelatii!A:AF,2,FALSE))=TRUE,"",ROW()-1)</f>
        <v/>
      </c>
      <c r="B103" s="968" t="str">
        <f ca="1">IF(ISERROR(VLOOKUP(ROW()-1,Corelatii!A:AF,2,FALSE))=TRUE,"",VLOOKUP(ROW()-1,Corelatii!A:AF,2,FALSE))</f>
        <v/>
      </c>
      <c r="C103" s="939" t="str">
        <f ca="1">IF(ISERROR(VLOOKUP(ROW()-1,Corelatii!A:AF,3,FALSE))=TRUE,"",VLOOKUP(ROW()-1,Corelatii!A:AF,3,FALSE))</f>
        <v/>
      </c>
      <c r="D103" s="940" t="str">
        <f ca="1">IF(B103="","",VLOOKUP(B103,Corelatii!B:AF,7,FALSE))</f>
        <v/>
      </c>
      <c r="E103" s="941" t="str">
        <f ca="1">IF(B103="","",IF(VLOOKUP(B103,Corelatii!B:AF,8,FALSE)="","",VLOOKUP(B103,Corelatii!B:AF,8,FALSE)))</f>
        <v/>
      </c>
      <c r="F103" s="942" t="str">
        <f ca="1">IF(B103="","",VLOOKUP(B103,Corelatii!B:AF,11,FALSE))</f>
        <v/>
      </c>
      <c r="G103" s="943" t="str">
        <f ca="1">IF(B103="","",IF(VLOOKUP(B103,Corelatii!B:AF,9,FALSE)="","",VLOOKUP(B103,Corelatii!B:AF,9,FALSE)))</f>
        <v/>
      </c>
      <c r="H103" s="944" t="str">
        <f ca="1">IF(B103="","",IF(VLOOKUP(B103,Corelatii!B:AF,10,FALSE)="","",VLOOKUP(B103,Corelatii!B:AF,10,FALSE)))</f>
        <v/>
      </c>
      <c r="I103" s="942" t="str">
        <f ca="1">IF(B103="","",VLOOKUP(B103,Corelatii!B:AF,12,FALSE))</f>
        <v/>
      </c>
      <c r="J103" s="1348" t="str">
        <f ca="1">IF(B103="","",VLOOKUP(B103,Corelatii!B:AF,25,FALSE))</f>
        <v/>
      </c>
    </row>
    <row r="104" spans="1:10" ht="52.5" customHeight="1" x14ac:dyDescent="0.25">
      <c r="A104" s="938" t="str">
        <f ca="1">IF(ISERROR(VLOOKUP(ROW()-1,Corelatii!A:AF,2,FALSE))=TRUE,"",ROW()-1)</f>
        <v/>
      </c>
      <c r="B104" s="968" t="str">
        <f ca="1">IF(ISERROR(VLOOKUP(ROW()-1,Corelatii!A:AF,2,FALSE))=TRUE,"",VLOOKUP(ROW()-1,Corelatii!A:AF,2,FALSE))</f>
        <v/>
      </c>
      <c r="C104" s="939" t="str">
        <f ca="1">IF(ISERROR(VLOOKUP(ROW()-1,Corelatii!A:AF,3,FALSE))=TRUE,"",VLOOKUP(ROW()-1,Corelatii!A:AF,3,FALSE))</f>
        <v/>
      </c>
      <c r="D104" s="940" t="str">
        <f ca="1">IF(B104="","",VLOOKUP(B104,Corelatii!B:AF,7,FALSE))</f>
        <v/>
      </c>
      <c r="E104" s="941" t="str">
        <f ca="1">IF(B104="","",IF(VLOOKUP(B104,Corelatii!B:AF,8,FALSE)="","",VLOOKUP(B104,Corelatii!B:AF,8,FALSE)))</f>
        <v/>
      </c>
      <c r="F104" s="942" t="str">
        <f ca="1">IF(B104="","",VLOOKUP(B104,Corelatii!B:AF,11,FALSE))</f>
        <v/>
      </c>
      <c r="G104" s="943" t="str">
        <f ca="1">IF(B104="","",IF(VLOOKUP(B104,Corelatii!B:AF,9,FALSE)="","",VLOOKUP(B104,Corelatii!B:AF,9,FALSE)))</f>
        <v/>
      </c>
      <c r="H104" s="944" t="str">
        <f ca="1">IF(B104="","",IF(VLOOKUP(B104,Corelatii!B:AF,10,FALSE)="","",VLOOKUP(B104,Corelatii!B:AF,10,FALSE)))</f>
        <v/>
      </c>
      <c r="I104" s="942" t="str">
        <f ca="1">IF(B104="","",VLOOKUP(B104,Corelatii!B:AF,12,FALSE))</f>
        <v/>
      </c>
      <c r="J104" s="1348" t="str">
        <f ca="1">IF(B104="","",VLOOKUP(B104,Corelatii!B:AF,25,FALSE))</f>
        <v/>
      </c>
    </row>
    <row r="105" spans="1:10" ht="52.5" customHeight="1" x14ac:dyDescent="0.25">
      <c r="A105" s="938" t="str">
        <f ca="1">IF(ISERROR(VLOOKUP(ROW()-1,Corelatii!A:AF,2,FALSE))=TRUE,"",ROW()-1)</f>
        <v/>
      </c>
      <c r="B105" s="968" t="str">
        <f ca="1">IF(ISERROR(VLOOKUP(ROW()-1,Corelatii!A:AF,2,FALSE))=TRUE,"",VLOOKUP(ROW()-1,Corelatii!A:AF,2,FALSE))</f>
        <v/>
      </c>
      <c r="C105" s="939" t="str">
        <f ca="1">IF(ISERROR(VLOOKUP(ROW()-1,Corelatii!A:AF,3,FALSE))=TRUE,"",VLOOKUP(ROW()-1,Corelatii!A:AF,3,FALSE))</f>
        <v/>
      </c>
      <c r="D105" s="940" t="str">
        <f ca="1">IF(B105="","",VLOOKUP(B105,Corelatii!B:AF,7,FALSE))</f>
        <v/>
      </c>
      <c r="E105" s="941" t="str">
        <f ca="1">IF(B105="","",IF(VLOOKUP(B105,Corelatii!B:AF,8,FALSE)="","",VLOOKUP(B105,Corelatii!B:AF,8,FALSE)))</f>
        <v/>
      </c>
      <c r="F105" s="942" t="str">
        <f ca="1">IF(B105="","",VLOOKUP(B105,Corelatii!B:AF,11,FALSE))</f>
        <v/>
      </c>
      <c r="G105" s="943" t="str">
        <f ca="1">IF(B105="","",IF(VLOOKUP(B105,Corelatii!B:AF,9,FALSE)="","",VLOOKUP(B105,Corelatii!B:AF,9,FALSE)))</f>
        <v/>
      </c>
      <c r="H105" s="944" t="str">
        <f ca="1">IF(B105="","",IF(VLOOKUP(B105,Corelatii!B:AF,10,FALSE)="","",VLOOKUP(B105,Corelatii!B:AF,10,FALSE)))</f>
        <v/>
      </c>
      <c r="I105" s="942" t="str">
        <f ca="1">IF(B105="","",VLOOKUP(B105,Corelatii!B:AF,12,FALSE))</f>
        <v/>
      </c>
      <c r="J105" s="1348" t="str">
        <f ca="1">IF(B105="","",VLOOKUP(B105,Corelatii!B:AF,25,FALSE))</f>
        <v/>
      </c>
    </row>
    <row r="106" spans="1:10" ht="52.5" customHeight="1" x14ac:dyDescent="0.25">
      <c r="A106" s="938" t="str">
        <f ca="1">IF(ISERROR(VLOOKUP(ROW()-1,Corelatii!A:AF,2,FALSE))=TRUE,"",ROW()-1)</f>
        <v/>
      </c>
      <c r="B106" s="968" t="str">
        <f ca="1">IF(ISERROR(VLOOKUP(ROW()-1,Corelatii!A:AF,2,FALSE))=TRUE,"",VLOOKUP(ROW()-1,Corelatii!A:AF,2,FALSE))</f>
        <v/>
      </c>
      <c r="C106" s="939" t="str">
        <f ca="1">IF(ISERROR(VLOOKUP(ROW()-1,Corelatii!A:AF,3,FALSE))=TRUE,"",VLOOKUP(ROW()-1,Corelatii!A:AF,3,FALSE))</f>
        <v/>
      </c>
      <c r="D106" s="940" t="str">
        <f ca="1">IF(B106="","",VLOOKUP(B106,Corelatii!B:AF,7,FALSE))</f>
        <v/>
      </c>
      <c r="E106" s="941" t="str">
        <f ca="1">IF(B106="","",IF(VLOOKUP(B106,Corelatii!B:AF,8,FALSE)="","",VLOOKUP(B106,Corelatii!B:AF,8,FALSE)))</f>
        <v/>
      </c>
      <c r="F106" s="942" t="str">
        <f ca="1">IF(B106="","",VLOOKUP(B106,Corelatii!B:AF,11,FALSE))</f>
        <v/>
      </c>
      <c r="G106" s="943" t="str">
        <f ca="1">IF(B106="","",IF(VLOOKUP(B106,Corelatii!B:AF,9,FALSE)="","",VLOOKUP(B106,Corelatii!B:AF,9,FALSE)))</f>
        <v/>
      </c>
      <c r="H106" s="944" t="str">
        <f ca="1">IF(B106="","",IF(VLOOKUP(B106,Corelatii!B:AF,10,FALSE)="","",VLOOKUP(B106,Corelatii!B:AF,10,FALSE)))</f>
        <v/>
      </c>
      <c r="I106" s="942" t="str">
        <f ca="1">IF(B106="","",VLOOKUP(B106,Corelatii!B:AF,12,FALSE))</f>
        <v/>
      </c>
      <c r="J106" s="1348" t="str">
        <f ca="1">IF(B106="","",VLOOKUP(B106,Corelatii!B:AF,25,FALSE))</f>
        <v/>
      </c>
    </row>
    <row r="107" spans="1:10" ht="52.5" customHeight="1" x14ac:dyDescent="0.25">
      <c r="A107" s="938" t="str">
        <f ca="1">IF(ISERROR(VLOOKUP(ROW()-1,Corelatii!A:AF,2,FALSE))=TRUE,"",ROW()-1)</f>
        <v/>
      </c>
      <c r="B107" s="968" t="str">
        <f ca="1">IF(ISERROR(VLOOKUP(ROW()-1,Corelatii!A:AF,2,FALSE))=TRUE,"",VLOOKUP(ROW()-1,Corelatii!A:AF,2,FALSE))</f>
        <v/>
      </c>
      <c r="C107" s="939" t="str">
        <f ca="1">IF(ISERROR(VLOOKUP(ROW()-1,Corelatii!A:AF,3,FALSE))=TRUE,"",VLOOKUP(ROW()-1,Corelatii!A:AF,3,FALSE))</f>
        <v/>
      </c>
      <c r="D107" s="940" t="str">
        <f ca="1">IF(B107="","",VLOOKUP(B107,Corelatii!B:AF,7,FALSE))</f>
        <v/>
      </c>
      <c r="E107" s="941" t="str">
        <f ca="1">IF(B107="","",IF(VLOOKUP(B107,Corelatii!B:AF,8,FALSE)="","",VLOOKUP(B107,Corelatii!B:AF,8,FALSE)))</f>
        <v/>
      </c>
      <c r="F107" s="942" t="str">
        <f ca="1">IF(B107="","",VLOOKUP(B107,Corelatii!B:AF,11,FALSE))</f>
        <v/>
      </c>
      <c r="G107" s="943" t="str">
        <f ca="1">IF(B107="","",IF(VLOOKUP(B107,Corelatii!B:AF,9,FALSE)="","",VLOOKUP(B107,Corelatii!B:AF,9,FALSE)))</f>
        <v/>
      </c>
      <c r="H107" s="944" t="str">
        <f ca="1">IF(B107="","",IF(VLOOKUP(B107,Corelatii!B:AF,10,FALSE)="","",VLOOKUP(B107,Corelatii!B:AF,10,FALSE)))</f>
        <v/>
      </c>
      <c r="I107" s="942" t="str">
        <f ca="1">IF(B107="","",VLOOKUP(B107,Corelatii!B:AF,12,FALSE))</f>
        <v/>
      </c>
      <c r="J107" s="1348" t="str">
        <f ca="1">IF(B107="","",VLOOKUP(B107,Corelatii!B:AF,25,FALSE))</f>
        <v/>
      </c>
    </row>
    <row r="108" spans="1:10" ht="52.5" customHeight="1" x14ac:dyDescent="0.25">
      <c r="A108" s="938" t="str">
        <f ca="1">IF(ISERROR(VLOOKUP(ROW()-1,Corelatii!A:AF,2,FALSE))=TRUE,"",ROW()-1)</f>
        <v/>
      </c>
      <c r="B108" s="968" t="str">
        <f ca="1">IF(ISERROR(VLOOKUP(ROW()-1,Corelatii!A:AF,2,FALSE))=TRUE,"",VLOOKUP(ROW()-1,Corelatii!A:AF,2,FALSE))</f>
        <v/>
      </c>
      <c r="C108" s="939" t="str">
        <f ca="1">IF(ISERROR(VLOOKUP(ROW()-1,Corelatii!A:AF,3,FALSE))=TRUE,"",VLOOKUP(ROW()-1,Corelatii!A:AF,3,FALSE))</f>
        <v/>
      </c>
      <c r="D108" s="940" t="str">
        <f ca="1">IF(B108="","",VLOOKUP(B108,Corelatii!B:AF,7,FALSE))</f>
        <v/>
      </c>
      <c r="E108" s="941" t="str">
        <f ca="1">IF(B108="","",IF(VLOOKUP(B108,Corelatii!B:AF,8,FALSE)="","",VLOOKUP(B108,Corelatii!B:AF,8,FALSE)))</f>
        <v/>
      </c>
      <c r="F108" s="942" t="str">
        <f ca="1">IF(B108="","",VLOOKUP(B108,Corelatii!B:AF,11,FALSE))</f>
        <v/>
      </c>
      <c r="G108" s="943" t="str">
        <f ca="1">IF(B108="","",IF(VLOOKUP(B108,Corelatii!B:AF,9,FALSE)="","",VLOOKUP(B108,Corelatii!B:AF,9,FALSE)))</f>
        <v/>
      </c>
      <c r="H108" s="944" t="str">
        <f ca="1">IF(B108="","",IF(VLOOKUP(B108,Corelatii!B:AF,10,FALSE)="","",VLOOKUP(B108,Corelatii!B:AF,10,FALSE)))</f>
        <v/>
      </c>
      <c r="I108" s="942" t="str">
        <f ca="1">IF(B108="","",VLOOKUP(B108,Corelatii!B:AF,12,FALSE))</f>
        <v/>
      </c>
      <c r="J108" s="1348" t="str">
        <f ca="1">IF(B108="","",VLOOKUP(B108,Corelatii!B:AF,25,FALSE))</f>
        <v/>
      </c>
    </row>
    <row r="109" spans="1:10" ht="52.5" customHeight="1" x14ac:dyDescent="0.25">
      <c r="A109" s="938" t="str">
        <f ca="1">IF(ISERROR(VLOOKUP(ROW()-1,Corelatii!A:AF,2,FALSE))=TRUE,"",ROW()-1)</f>
        <v/>
      </c>
      <c r="B109" s="968" t="str">
        <f ca="1">IF(ISERROR(VLOOKUP(ROW()-1,Corelatii!A:AF,2,FALSE))=TRUE,"",VLOOKUP(ROW()-1,Corelatii!A:AF,2,FALSE))</f>
        <v/>
      </c>
      <c r="C109" s="939" t="str">
        <f ca="1">IF(ISERROR(VLOOKUP(ROW()-1,Corelatii!A:AF,3,FALSE))=TRUE,"",VLOOKUP(ROW()-1,Corelatii!A:AF,3,FALSE))</f>
        <v/>
      </c>
      <c r="D109" s="940" t="str">
        <f ca="1">IF(B109="","",VLOOKUP(B109,Corelatii!B:AF,7,FALSE))</f>
        <v/>
      </c>
      <c r="E109" s="941" t="str">
        <f ca="1">IF(B109="","",IF(VLOOKUP(B109,Corelatii!B:AF,8,FALSE)="","",VLOOKUP(B109,Corelatii!B:AF,8,FALSE)))</f>
        <v/>
      </c>
      <c r="F109" s="942" t="str">
        <f ca="1">IF(B109="","",VLOOKUP(B109,Corelatii!B:AF,11,FALSE))</f>
        <v/>
      </c>
      <c r="G109" s="943" t="str">
        <f ca="1">IF(B109="","",IF(VLOOKUP(B109,Corelatii!B:AF,9,FALSE)="","",VLOOKUP(B109,Corelatii!B:AF,9,FALSE)))</f>
        <v/>
      </c>
      <c r="H109" s="944" t="str">
        <f ca="1">IF(B109="","",IF(VLOOKUP(B109,Corelatii!B:AF,10,FALSE)="","",VLOOKUP(B109,Corelatii!B:AF,10,FALSE)))</f>
        <v/>
      </c>
      <c r="I109" s="942" t="str">
        <f ca="1">IF(B109="","",VLOOKUP(B109,Corelatii!B:AF,12,FALSE))</f>
        <v/>
      </c>
      <c r="J109" s="1348" t="str">
        <f ca="1">IF(B109="","",VLOOKUP(B109,Corelatii!B:AF,25,FALSE))</f>
        <v/>
      </c>
    </row>
    <row r="110" spans="1:10" ht="52.5" customHeight="1" x14ac:dyDescent="0.25">
      <c r="A110" s="938" t="str">
        <f ca="1">IF(ISERROR(VLOOKUP(ROW()-1,Corelatii!A:AF,2,FALSE))=TRUE,"",ROW()-1)</f>
        <v/>
      </c>
      <c r="B110" s="968" t="str">
        <f ca="1">IF(ISERROR(VLOOKUP(ROW()-1,Corelatii!A:AF,2,FALSE))=TRUE,"",VLOOKUP(ROW()-1,Corelatii!A:AF,2,FALSE))</f>
        <v/>
      </c>
      <c r="C110" s="939" t="str">
        <f ca="1">IF(ISERROR(VLOOKUP(ROW()-1,Corelatii!A:AF,3,FALSE))=TRUE,"",VLOOKUP(ROW()-1,Corelatii!A:AF,3,FALSE))</f>
        <v/>
      </c>
      <c r="D110" s="940" t="str">
        <f ca="1">IF(B110="","",VLOOKUP(B110,Corelatii!B:AF,7,FALSE))</f>
        <v/>
      </c>
      <c r="E110" s="941" t="str">
        <f ca="1">IF(B110="","",IF(VLOOKUP(B110,Corelatii!B:AF,8,FALSE)="","",VLOOKUP(B110,Corelatii!B:AF,8,FALSE)))</f>
        <v/>
      </c>
      <c r="F110" s="942" t="str">
        <f ca="1">IF(B110="","",VLOOKUP(B110,Corelatii!B:AF,11,FALSE))</f>
        <v/>
      </c>
      <c r="G110" s="943" t="str">
        <f ca="1">IF(B110="","",IF(VLOOKUP(B110,Corelatii!B:AF,9,FALSE)="","",VLOOKUP(B110,Corelatii!B:AF,9,FALSE)))</f>
        <v/>
      </c>
      <c r="H110" s="944" t="str">
        <f ca="1">IF(B110="","",IF(VLOOKUP(B110,Corelatii!B:AF,10,FALSE)="","",VLOOKUP(B110,Corelatii!B:AF,10,FALSE)))</f>
        <v/>
      </c>
      <c r="I110" s="942" t="str">
        <f ca="1">IF(B110="","",VLOOKUP(B110,Corelatii!B:AF,12,FALSE))</f>
        <v/>
      </c>
      <c r="J110" s="1348" t="str">
        <f ca="1">IF(B110="","",VLOOKUP(B110,Corelatii!B:AF,25,FALSE))</f>
        <v/>
      </c>
    </row>
    <row r="111" spans="1:10" ht="52.5" customHeight="1" x14ac:dyDescent="0.25">
      <c r="A111" s="938" t="str">
        <f ca="1">IF(ISERROR(VLOOKUP(ROW()-1,Corelatii!A:AF,2,FALSE))=TRUE,"",ROW()-1)</f>
        <v/>
      </c>
      <c r="B111" s="968" t="str">
        <f ca="1">IF(ISERROR(VLOOKUP(ROW()-1,Corelatii!A:AF,2,FALSE))=TRUE,"",VLOOKUP(ROW()-1,Corelatii!A:AF,2,FALSE))</f>
        <v/>
      </c>
      <c r="C111" s="939" t="str">
        <f ca="1">IF(ISERROR(VLOOKUP(ROW()-1,Corelatii!A:AF,3,FALSE))=TRUE,"",VLOOKUP(ROW()-1,Corelatii!A:AF,3,FALSE))</f>
        <v/>
      </c>
      <c r="D111" s="940" t="str">
        <f ca="1">IF(B111="","",VLOOKUP(B111,Corelatii!B:AF,7,FALSE))</f>
        <v/>
      </c>
      <c r="E111" s="941" t="str">
        <f ca="1">IF(B111="","",IF(VLOOKUP(B111,Corelatii!B:AF,8,FALSE)="","",VLOOKUP(B111,Corelatii!B:AF,8,FALSE)))</f>
        <v/>
      </c>
      <c r="F111" s="942" t="str">
        <f ca="1">IF(B111="","",VLOOKUP(B111,Corelatii!B:AF,11,FALSE))</f>
        <v/>
      </c>
      <c r="G111" s="943" t="str">
        <f ca="1">IF(B111="","",IF(VLOOKUP(B111,Corelatii!B:AF,9,FALSE)="","",VLOOKUP(B111,Corelatii!B:AF,9,FALSE)))</f>
        <v/>
      </c>
      <c r="H111" s="944" t="str">
        <f ca="1">IF(B111="","",IF(VLOOKUP(B111,Corelatii!B:AF,10,FALSE)="","",VLOOKUP(B111,Corelatii!B:AF,10,FALSE)))</f>
        <v/>
      </c>
      <c r="I111" s="942" t="str">
        <f ca="1">IF(B111="","",VLOOKUP(B111,Corelatii!B:AF,12,FALSE))</f>
        <v/>
      </c>
      <c r="J111" s="1348" t="str">
        <f ca="1">IF(B111="","",VLOOKUP(B111,Corelatii!B:AF,25,FALSE))</f>
        <v/>
      </c>
    </row>
    <row r="112" spans="1:10" ht="52.5" customHeight="1" x14ac:dyDescent="0.25">
      <c r="A112" s="938" t="str">
        <f ca="1">IF(ISERROR(VLOOKUP(ROW()-1,Corelatii!A:AF,2,FALSE))=TRUE,"",ROW()-1)</f>
        <v/>
      </c>
      <c r="B112" s="968" t="str">
        <f ca="1">IF(ISERROR(VLOOKUP(ROW()-1,Corelatii!A:AF,2,FALSE))=TRUE,"",VLOOKUP(ROW()-1,Corelatii!A:AF,2,FALSE))</f>
        <v/>
      </c>
      <c r="C112" s="939" t="str">
        <f ca="1">IF(ISERROR(VLOOKUP(ROW()-1,Corelatii!A:AF,3,FALSE))=TRUE,"",VLOOKUP(ROW()-1,Corelatii!A:AF,3,FALSE))</f>
        <v/>
      </c>
      <c r="D112" s="940" t="str">
        <f ca="1">IF(B112="","",VLOOKUP(B112,Corelatii!B:AF,7,FALSE))</f>
        <v/>
      </c>
      <c r="E112" s="941" t="str">
        <f ca="1">IF(B112="","",IF(VLOOKUP(B112,Corelatii!B:AF,8,FALSE)="","",VLOOKUP(B112,Corelatii!B:AF,8,FALSE)))</f>
        <v/>
      </c>
      <c r="F112" s="942" t="str">
        <f ca="1">IF(B112="","",VLOOKUP(B112,Corelatii!B:AF,11,FALSE))</f>
        <v/>
      </c>
      <c r="G112" s="943" t="str">
        <f ca="1">IF(B112="","",IF(VLOOKUP(B112,Corelatii!B:AF,9,FALSE)="","",VLOOKUP(B112,Corelatii!B:AF,9,FALSE)))</f>
        <v/>
      </c>
      <c r="H112" s="944" t="str">
        <f ca="1">IF(B112="","",IF(VLOOKUP(B112,Corelatii!B:AF,10,FALSE)="","",VLOOKUP(B112,Corelatii!B:AF,10,FALSE)))</f>
        <v/>
      </c>
      <c r="I112" s="942" t="str">
        <f ca="1">IF(B112="","",VLOOKUP(B112,Corelatii!B:AF,12,FALSE))</f>
        <v/>
      </c>
      <c r="J112" s="1348" t="str">
        <f ca="1">IF(B112="","",VLOOKUP(B112,Corelatii!B:AF,25,FALSE))</f>
        <v/>
      </c>
    </row>
    <row r="113" spans="1:10" ht="52.5" customHeight="1" x14ac:dyDescent="0.25">
      <c r="A113" s="938" t="str">
        <f ca="1">IF(ISERROR(VLOOKUP(ROW()-1,Corelatii!A:AF,2,FALSE))=TRUE,"",ROW()-1)</f>
        <v/>
      </c>
      <c r="B113" s="968" t="str">
        <f ca="1">IF(ISERROR(VLOOKUP(ROW()-1,Corelatii!A:AF,2,FALSE))=TRUE,"",VLOOKUP(ROW()-1,Corelatii!A:AF,2,FALSE))</f>
        <v/>
      </c>
      <c r="C113" s="939" t="str">
        <f ca="1">IF(ISERROR(VLOOKUP(ROW()-1,Corelatii!A:AF,3,FALSE))=TRUE,"",VLOOKUP(ROW()-1,Corelatii!A:AF,3,FALSE))</f>
        <v/>
      </c>
      <c r="D113" s="940" t="str">
        <f ca="1">IF(B113="","",VLOOKUP(B113,Corelatii!B:AF,7,FALSE))</f>
        <v/>
      </c>
      <c r="E113" s="941" t="str">
        <f ca="1">IF(B113="","",IF(VLOOKUP(B113,Corelatii!B:AF,8,FALSE)="","",VLOOKUP(B113,Corelatii!B:AF,8,FALSE)))</f>
        <v/>
      </c>
      <c r="F113" s="942" t="str">
        <f ca="1">IF(B113="","",VLOOKUP(B113,Corelatii!B:AF,11,FALSE))</f>
        <v/>
      </c>
      <c r="G113" s="943" t="str">
        <f ca="1">IF(B113="","",IF(VLOOKUP(B113,Corelatii!B:AF,9,FALSE)="","",VLOOKUP(B113,Corelatii!B:AF,9,FALSE)))</f>
        <v/>
      </c>
      <c r="H113" s="944" t="str">
        <f ca="1">IF(B113="","",IF(VLOOKUP(B113,Corelatii!B:AF,10,FALSE)="","",VLOOKUP(B113,Corelatii!B:AF,10,FALSE)))</f>
        <v/>
      </c>
      <c r="I113" s="942" t="str">
        <f ca="1">IF(B113="","",VLOOKUP(B113,Corelatii!B:AF,12,FALSE))</f>
        <v/>
      </c>
      <c r="J113" s="1348" t="str">
        <f ca="1">IF(B113="","",VLOOKUP(B113,Corelatii!B:AF,25,FALSE))</f>
        <v/>
      </c>
    </row>
    <row r="114" spans="1:10" ht="52.5" customHeight="1" x14ac:dyDescent="0.25">
      <c r="A114" s="938" t="str">
        <f ca="1">IF(ISERROR(VLOOKUP(ROW()-1,Corelatii!A:AF,2,FALSE))=TRUE,"",ROW()-1)</f>
        <v/>
      </c>
      <c r="B114" s="968" t="str">
        <f ca="1">IF(ISERROR(VLOOKUP(ROW()-1,Corelatii!A:AF,2,FALSE))=TRUE,"",VLOOKUP(ROW()-1,Corelatii!A:AF,2,FALSE))</f>
        <v/>
      </c>
      <c r="C114" s="939" t="str">
        <f ca="1">IF(ISERROR(VLOOKUP(ROW()-1,Corelatii!A:AF,3,FALSE))=TRUE,"",VLOOKUP(ROW()-1,Corelatii!A:AF,3,FALSE))</f>
        <v/>
      </c>
      <c r="D114" s="940" t="str">
        <f ca="1">IF(B114="","",VLOOKUP(B114,Corelatii!B:AF,7,FALSE))</f>
        <v/>
      </c>
      <c r="E114" s="941" t="str">
        <f ca="1">IF(B114="","",IF(VLOOKUP(B114,Corelatii!B:AF,8,FALSE)="","",VLOOKUP(B114,Corelatii!B:AF,8,FALSE)))</f>
        <v/>
      </c>
      <c r="F114" s="942" t="str">
        <f ca="1">IF(B114="","",VLOOKUP(B114,Corelatii!B:AF,11,FALSE))</f>
        <v/>
      </c>
      <c r="G114" s="943" t="str">
        <f ca="1">IF(B114="","",IF(VLOOKUP(B114,Corelatii!B:AF,9,FALSE)="","",VLOOKUP(B114,Corelatii!B:AF,9,FALSE)))</f>
        <v/>
      </c>
      <c r="H114" s="944" t="str">
        <f ca="1">IF(B114="","",IF(VLOOKUP(B114,Corelatii!B:AF,10,FALSE)="","",VLOOKUP(B114,Corelatii!B:AF,10,FALSE)))</f>
        <v/>
      </c>
      <c r="I114" s="942" t="str">
        <f ca="1">IF(B114="","",VLOOKUP(B114,Corelatii!B:AF,12,FALSE))</f>
        <v/>
      </c>
      <c r="J114" s="1348" t="str">
        <f ca="1">IF(B114="","",VLOOKUP(B114,Corelatii!B:AF,25,FALSE))</f>
        <v/>
      </c>
    </row>
    <row r="115" spans="1:10" ht="52.5" customHeight="1" x14ac:dyDescent="0.25">
      <c r="A115" s="938" t="str">
        <f ca="1">IF(ISERROR(VLOOKUP(ROW()-1,Corelatii!A:AF,2,FALSE))=TRUE,"",ROW()-1)</f>
        <v/>
      </c>
      <c r="B115" s="968" t="str">
        <f ca="1">IF(ISERROR(VLOOKUP(ROW()-1,Corelatii!A:AF,2,FALSE))=TRUE,"",VLOOKUP(ROW()-1,Corelatii!A:AF,2,FALSE))</f>
        <v/>
      </c>
      <c r="C115" s="939" t="str">
        <f ca="1">IF(ISERROR(VLOOKUP(ROW()-1,Corelatii!A:AF,3,FALSE))=TRUE,"",VLOOKUP(ROW()-1,Corelatii!A:AF,3,FALSE))</f>
        <v/>
      </c>
      <c r="D115" s="940" t="str">
        <f ca="1">IF(B115="","",VLOOKUP(B115,Corelatii!B:AF,7,FALSE))</f>
        <v/>
      </c>
      <c r="E115" s="941" t="str">
        <f ca="1">IF(B115="","",IF(VLOOKUP(B115,Corelatii!B:AF,8,FALSE)="","",VLOOKUP(B115,Corelatii!B:AF,8,FALSE)))</f>
        <v/>
      </c>
      <c r="F115" s="942" t="str">
        <f ca="1">IF(B115="","",VLOOKUP(B115,Corelatii!B:AF,11,FALSE))</f>
        <v/>
      </c>
      <c r="G115" s="943" t="str">
        <f ca="1">IF(B115="","",IF(VLOOKUP(B115,Corelatii!B:AF,9,FALSE)="","",VLOOKUP(B115,Corelatii!B:AF,9,FALSE)))</f>
        <v/>
      </c>
      <c r="H115" s="944" t="str">
        <f ca="1">IF(B115="","",IF(VLOOKUP(B115,Corelatii!B:AF,10,FALSE)="","",VLOOKUP(B115,Corelatii!B:AF,10,FALSE)))</f>
        <v/>
      </c>
      <c r="I115" s="942" t="str">
        <f ca="1">IF(B115="","",VLOOKUP(B115,Corelatii!B:AF,12,FALSE))</f>
        <v/>
      </c>
      <c r="J115" s="1348" t="str">
        <f ca="1">IF(B115="","",VLOOKUP(B115,Corelatii!B:AF,25,FALSE))</f>
        <v/>
      </c>
    </row>
    <row r="116" spans="1:10" ht="52.5" customHeight="1" x14ac:dyDescent="0.25">
      <c r="A116" s="938" t="str">
        <f ca="1">IF(ISERROR(VLOOKUP(ROW()-1,Corelatii!A:AF,2,FALSE))=TRUE,"",ROW()-1)</f>
        <v/>
      </c>
      <c r="B116" s="968" t="str">
        <f ca="1">IF(ISERROR(VLOOKUP(ROW()-1,Corelatii!A:AF,2,FALSE))=TRUE,"",VLOOKUP(ROW()-1,Corelatii!A:AF,2,FALSE))</f>
        <v/>
      </c>
      <c r="C116" s="939" t="str">
        <f ca="1">IF(ISERROR(VLOOKUP(ROW()-1,Corelatii!A:AF,3,FALSE))=TRUE,"",VLOOKUP(ROW()-1,Corelatii!A:AF,3,FALSE))</f>
        <v/>
      </c>
      <c r="D116" s="940" t="str">
        <f ca="1">IF(B116="","",VLOOKUP(B116,Corelatii!B:AF,7,FALSE))</f>
        <v/>
      </c>
      <c r="E116" s="941" t="str">
        <f ca="1">IF(B116="","",IF(VLOOKUP(B116,Corelatii!B:AF,8,FALSE)="","",VLOOKUP(B116,Corelatii!B:AF,8,FALSE)))</f>
        <v/>
      </c>
      <c r="F116" s="942" t="str">
        <f ca="1">IF(B116="","",VLOOKUP(B116,Corelatii!B:AF,11,FALSE))</f>
        <v/>
      </c>
      <c r="G116" s="943" t="str">
        <f ca="1">IF(B116="","",IF(VLOOKUP(B116,Corelatii!B:AF,9,FALSE)="","",VLOOKUP(B116,Corelatii!B:AF,9,FALSE)))</f>
        <v/>
      </c>
      <c r="H116" s="944" t="str">
        <f ca="1">IF(B116="","",IF(VLOOKUP(B116,Corelatii!B:AF,10,FALSE)="","",VLOOKUP(B116,Corelatii!B:AF,10,FALSE)))</f>
        <v/>
      </c>
      <c r="I116" s="942" t="str">
        <f ca="1">IF(B116="","",VLOOKUP(B116,Corelatii!B:AF,12,FALSE))</f>
        <v/>
      </c>
      <c r="J116" s="1348" t="str">
        <f ca="1">IF(B116="","",VLOOKUP(B116,Corelatii!B:AF,25,FALSE))</f>
        <v/>
      </c>
    </row>
    <row r="117" spans="1:10" ht="52.5" customHeight="1" x14ac:dyDescent="0.25">
      <c r="A117" s="938" t="str">
        <f ca="1">IF(ISERROR(VLOOKUP(ROW()-1,Corelatii!A:AF,2,FALSE))=TRUE,"",ROW()-1)</f>
        <v/>
      </c>
      <c r="B117" s="968" t="str">
        <f ca="1">IF(ISERROR(VLOOKUP(ROW()-1,Corelatii!A:AF,2,FALSE))=TRUE,"",VLOOKUP(ROW()-1,Corelatii!A:AF,2,FALSE))</f>
        <v/>
      </c>
      <c r="C117" s="939" t="str">
        <f ca="1">IF(ISERROR(VLOOKUP(ROW()-1,Corelatii!A:AF,3,FALSE))=TRUE,"",VLOOKUP(ROW()-1,Corelatii!A:AF,3,FALSE))</f>
        <v/>
      </c>
      <c r="D117" s="940" t="str">
        <f ca="1">IF(B117="","",VLOOKUP(B117,Corelatii!B:AF,7,FALSE))</f>
        <v/>
      </c>
      <c r="E117" s="941" t="str">
        <f ca="1">IF(B117="","",IF(VLOOKUP(B117,Corelatii!B:AF,8,FALSE)="","",VLOOKUP(B117,Corelatii!B:AF,8,FALSE)))</f>
        <v/>
      </c>
      <c r="F117" s="942" t="str">
        <f ca="1">IF(B117="","",VLOOKUP(B117,Corelatii!B:AF,11,FALSE))</f>
        <v/>
      </c>
      <c r="G117" s="943" t="str">
        <f ca="1">IF(B117="","",IF(VLOOKUP(B117,Corelatii!B:AF,9,FALSE)="","",VLOOKUP(B117,Corelatii!B:AF,9,FALSE)))</f>
        <v/>
      </c>
      <c r="H117" s="944" t="str">
        <f ca="1">IF(B117="","",IF(VLOOKUP(B117,Corelatii!B:AF,10,FALSE)="","",VLOOKUP(B117,Corelatii!B:AF,10,FALSE)))</f>
        <v/>
      </c>
      <c r="I117" s="942" t="str">
        <f ca="1">IF(B117="","",VLOOKUP(B117,Corelatii!B:AF,12,FALSE))</f>
        <v/>
      </c>
      <c r="J117" s="1348" t="str">
        <f ca="1">IF(B117="","",VLOOKUP(B117,Corelatii!B:AF,25,FALSE))</f>
        <v/>
      </c>
    </row>
    <row r="118" spans="1:10" ht="52.5" customHeight="1" x14ac:dyDescent="0.25">
      <c r="A118" s="938" t="str">
        <f ca="1">IF(ISERROR(VLOOKUP(ROW()-1,Corelatii!A:AF,2,FALSE))=TRUE,"",ROW()-1)</f>
        <v/>
      </c>
      <c r="B118" s="968" t="str">
        <f ca="1">IF(ISERROR(VLOOKUP(ROW()-1,Corelatii!A:AF,2,FALSE))=TRUE,"",VLOOKUP(ROW()-1,Corelatii!A:AF,2,FALSE))</f>
        <v/>
      </c>
      <c r="C118" s="939" t="str">
        <f ca="1">IF(ISERROR(VLOOKUP(ROW()-1,Corelatii!A:AF,3,FALSE))=TRUE,"",VLOOKUP(ROW()-1,Corelatii!A:AF,3,FALSE))</f>
        <v/>
      </c>
      <c r="D118" s="940" t="str">
        <f ca="1">IF(B118="","",VLOOKUP(B118,Corelatii!B:AF,7,FALSE))</f>
        <v/>
      </c>
      <c r="E118" s="941" t="str">
        <f ca="1">IF(B118="","",IF(VLOOKUP(B118,Corelatii!B:AF,8,FALSE)="","",VLOOKUP(B118,Corelatii!B:AF,8,FALSE)))</f>
        <v/>
      </c>
      <c r="F118" s="942" t="str">
        <f ca="1">IF(B118="","",VLOOKUP(B118,Corelatii!B:AF,11,FALSE))</f>
        <v/>
      </c>
      <c r="G118" s="943" t="str">
        <f ca="1">IF(B118="","",IF(VLOOKUP(B118,Corelatii!B:AF,9,FALSE)="","",VLOOKUP(B118,Corelatii!B:AF,9,FALSE)))</f>
        <v/>
      </c>
      <c r="H118" s="944" t="str">
        <f ca="1">IF(B118="","",IF(VLOOKUP(B118,Corelatii!B:AF,10,FALSE)="","",VLOOKUP(B118,Corelatii!B:AF,10,FALSE)))</f>
        <v/>
      </c>
      <c r="I118" s="942" t="str">
        <f ca="1">IF(B118="","",VLOOKUP(B118,Corelatii!B:AF,12,FALSE))</f>
        <v/>
      </c>
      <c r="J118" s="1348" t="str">
        <f ca="1">IF(B118="","",VLOOKUP(B118,Corelatii!B:AF,25,FALSE))</f>
        <v/>
      </c>
    </row>
    <row r="119" spans="1:10" ht="52.5" customHeight="1" x14ac:dyDescent="0.25">
      <c r="A119" s="938" t="str">
        <f ca="1">IF(ISERROR(VLOOKUP(ROW()-1,Corelatii!A:AF,2,FALSE))=TRUE,"",ROW()-1)</f>
        <v/>
      </c>
      <c r="B119" s="968" t="str">
        <f ca="1">IF(ISERROR(VLOOKUP(ROW()-1,Corelatii!A:AF,2,FALSE))=TRUE,"",VLOOKUP(ROW()-1,Corelatii!A:AF,2,FALSE))</f>
        <v/>
      </c>
      <c r="C119" s="939" t="str">
        <f ca="1">IF(ISERROR(VLOOKUP(ROW()-1,Corelatii!A:AF,3,FALSE))=TRUE,"",VLOOKUP(ROW()-1,Corelatii!A:AF,3,FALSE))</f>
        <v/>
      </c>
      <c r="D119" s="940" t="str">
        <f ca="1">IF(B119="","",VLOOKUP(B119,Corelatii!B:AF,7,FALSE))</f>
        <v/>
      </c>
      <c r="E119" s="941" t="str">
        <f ca="1">IF(B119="","",IF(VLOOKUP(B119,Corelatii!B:AF,8,FALSE)="","",VLOOKUP(B119,Corelatii!B:AF,8,FALSE)))</f>
        <v/>
      </c>
      <c r="F119" s="942" t="str">
        <f ca="1">IF(B119="","",VLOOKUP(B119,Corelatii!B:AF,11,FALSE))</f>
        <v/>
      </c>
      <c r="G119" s="943" t="str">
        <f ca="1">IF(B119="","",IF(VLOOKUP(B119,Corelatii!B:AF,9,FALSE)="","",VLOOKUP(B119,Corelatii!B:AF,9,FALSE)))</f>
        <v/>
      </c>
      <c r="H119" s="944" t="str">
        <f ca="1">IF(B119="","",IF(VLOOKUP(B119,Corelatii!B:AF,10,FALSE)="","",VLOOKUP(B119,Corelatii!B:AF,10,FALSE)))</f>
        <v/>
      </c>
      <c r="I119" s="942" t="str">
        <f ca="1">IF(B119="","",VLOOKUP(B119,Corelatii!B:AF,12,FALSE))</f>
        <v/>
      </c>
      <c r="J119" s="1348" t="str">
        <f ca="1">IF(B119="","",VLOOKUP(B119,Corelatii!B:AF,25,FALSE))</f>
        <v/>
      </c>
    </row>
    <row r="120" spans="1:10" ht="52.5" customHeight="1" x14ac:dyDescent="0.25">
      <c r="A120" s="938" t="str">
        <f ca="1">IF(ISERROR(VLOOKUP(ROW()-1,Corelatii!A:AF,2,FALSE))=TRUE,"",ROW()-1)</f>
        <v/>
      </c>
      <c r="B120" s="968" t="str">
        <f ca="1">IF(ISERROR(VLOOKUP(ROW()-1,Corelatii!A:AF,2,FALSE))=TRUE,"",VLOOKUP(ROW()-1,Corelatii!A:AF,2,FALSE))</f>
        <v/>
      </c>
      <c r="C120" s="939" t="str">
        <f ca="1">IF(ISERROR(VLOOKUP(ROW()-1,Corelatii!A:AF,3,FALSE))=TRUE,"",VLOOKUP(ROW()-1,Corelatii!A:AF,3,FALSE))</f>
        <v/>
      </c>
      <c r="D120" s="940" t="str">
        <f ca="1">IF(B120="","",VLOOKUP(B120,Corelatii!B:AF,7,FALSE))</f>
        <v/>
      </c>
      <c r="E120" s="941" t="str">
        <f ca="1">IF(B120="","",IF(VLOOKUP(B120,Corelatii!B:AF,8,FALSE)="","",VLOOKUP(B120,Corelatii!B:AF,8,FALSE)))</f>
        <v/>
      </c>
      <c r="F120" s="942" t="str">
        <f ca="1">IF(B120="","",VLOOKUP(B120,Corelatii!B:AF,11,FALSE))</f>
        <v/>
      </c>
      <c r="G120" s="943" t="str">
        <f ca="1">IF(B120="","",IF(VLOOKUP(B120,Corelatii!B:AF,9,FALSE)="","",VLOOKUP(B120,Corelatii!B:AF,9,FALSE)))</f>
        <v/>
      </c>
      <c r="H120" s="944" t="str">
        <f ca="1">IF(B120="","",IF(VLOOKUP(B120,Corelatii!B:AF,10,FALSE)="","",VLOOKUP(B120,Corelatii!B:AF,10,FALSE)))</f>
        <v/>
      </c>
      <c r="I120" s="942" t="str">
        <f ca="1">IF(B120="","",VLOOKUP(B120,Corelatii!B:AF,12,FALSE))</f>
        <v/>
      </c>
      <c r="J120" s="1348" t="str">
        <f ca="1">IF(B120="","",VLOOKUP(B120,Corelatii!B:AF,25,FALSE))</f>
        <v/>
      </c>
    </row>
    <row r="121" spans="1:10" ht="52.5" customHeight="1" x14ac:dyDescent="0.25">
      <c r="A121" s="938" t="str">
        <f ca="1">IF(ISERROR(VLOOKUP(ROW()-1,Corelatii!A:AF,2,FALSE))=TRUE,"",ROW()-1)</f>
        <v/>
      </c>
      <c r="B121" s="968" t="str">
        <f ca="1">IF(ISERROR(VLOOKUP(ROW()-1,Corelatii!A:AF,2,FALSE))=TRUE,"",VLOOKUP(ROW()-1,Corelatii!A:AF,2,FALSE))</f>
        <v/>
      </c>
      <c r="C121" s="939" t="str">
        <f ca="1">IF(ISERROR(VLOOKUP(ROW()-1,Corelatii!A:AF,3,FALSE))=TRUE,"",VLOOKUP(ROW()-1,Corelatii!A:AF,3,FALSE))</f>
        <v/>
      </c>
      <c r="D121" s="940" t="str">
        <f ca="1">IF(B121="","",VLOOKUP(B121,Corelatii!B:AF,7,FALSE))</f>
        <v/>
      </c>
      <c r="E121" s="941" t="str">
        <f ca="1">IF(B121="","",IF(VLOOKUP(B121,Corelatii!B:AF,8,FALSE)="","",VLOOKUP(B121,Corelatii!B:AF,8,FALSE)))</f>
        <v/>
      </c>
      <c r="F121" s="942" t="str">
        <f ca="1">IF(B121="","",VLOOKUP(B121,Corelatii!B:AF,11,FALSE))</f>
        <v/>
      </c>
      <c r="G121" s="943" t="str">
        <f ca="1">IF(B121="","",IF(VLOOKUP(B121,Corelatii!B:AF,9,FALSE)="","",VLOOKUP(B121,Corelatii!B:AF,9,FALSE)))</f>
        <v/>
      </c>
      <c r="H121" s="944" t="str">
        <f ca="1">IF(B121="","",IF(VLOOKUP(B121,Corelatii!B:AF,10,FALSE)="","",VLOOKUP(B121,Corelatii!B:AF,10,FALSE)))</f>
        <v/>
      </c>
      <c r="I121" s="942" t="str">
        <f ca="1">IF(B121="","",VLOOKUP(B121,Corelatii!B:AF,12,FALSE))</f>
        <v/>
      </c>
      <c r="J121" s="1348" t="str">
        <f ca="1">IF(B121="","",VLOOKUP(B121,Corelatii!B:AF,25,FALSE))</f>
        <v/>
      </c>
    </row>
    <row r="122" spans="1:10" ht="52.5" customHeight="1" x14ac:dyDescent="0.25">
      <c r="A122" s="938" t="str">
        <f ca="1">IF(ISERROR(VLOOKUP(ROW()-1,Corelatii!A:AF,2,FALSE))=TRUE,"",ROW()-1)</f>
        <v/>
      </c>
      <c r="B122" s="968" t="str">
        <f ca="1">IF(ISERROR(VLOOKUP(ROW()-1,Corelatii!A:AF,2,FALSE))=TRUE,"",VLOOKUP(ROW()-1,Corelatii!A:AF,2,FALSE))</f>
        <v/>
      </c>
      <c r="C122" s="939" t="str">
        <f ca="1">IF(ISERROR(VLOOKUP(ROW()-1,Corelatii!A:AF,3,FALSE))=TRUE,"",VLOOKUP(ROW()-1,Corelatii!A:AF,3,FALSE))</f>
        <v/>
      </c>
      <c r="D122" s="940" t="str">
        <f ca="1">IF(B122="","",VLOOKUP(B122,Corelatii!B:AF,7,FALSE))</f>
        <v/>
      </c>
      <c r="E122" s="941" t="str">
        <f ca="1">IF(B122="","",IF(VLOOKUP(B122,Corelatii!B:AF,8,FALSE)="","",VLOOKUP(B122,Corelatii!B:AF,8,FALSE)))</f>
        <v/>
      </c>
      <c r="F122" s="942" t="str">
        <f ca="1">IF(B122="","",VLOOKUP(B122,Corelatii!B:AF,11,FALSE))</f>
        <v/>
      </c>
      <c r="G122" s="943" t="str">
        <f ca="1">IF(B122="","",IF(VLOOKUP(B122,Corelatii!B:AF,9,FALSE)="","",VLOOKUP(B122,Corelatii!B:AF,9,FALSE)))</f>
        <v/>
      </c>
      <c r="H122" s="944" t="str">
        <f ca="1">IF(B122="","",IF(VLOOKUP(B122,Corelatii!B:AF,10,FALSE)="","",VLOOKUP(B122,Corelatii!B:AF,10,FALSE)))</f>
        <v/>
      </c>
      <c r="I122" s="942" t="str">
        <f ca="1">IF(B122="","",VLOOKUP(B122,Corelatii!B:AF,12,FALSE))</f>
        <v/>
      </c>
      <c r="J122" s="1348" t="str">
        <f ca="1">IF(B122="","",VLOOKUP(B122,Corelatii!B:AF,25,FALSE))</f>
        <v/>
      </c>
    </row>
    <row r="123" spans="1:10" ht="52.5" customHeight="1" x14ac:dyDescent="0.25">
      <c r="A123" s="938" t="str">
        <f ca="1">IF(ISERROR(VLOOKUP(ROW()-1,Corelatii!A:AF,2,FALSE))=TRUE,"",ROW()-1)</f>
        <v/>
      </c>
      <c r="B123" s="968" t="str">
        <f ca="1">IF(ISERROR(VLOOKUP(ROW()-1,Corelatii!A:AF,2,FALSE))=TRUE,"",VLOOKUP(ROW()-1,Corelatii!A:AF,2,FALSE))</f>
        <v/>
      </c>
      <c r="C123" s="939" t="str">
        <f ca="1">IF(ISERROR(VLOOKUP(ROW()-1,Corelatii!A:AF,3,FALSE))=TRUE,"",VLOOKUP(ROW()-1,Corelatii!A:AF,3,FALSE))</f>
        <v/>
      </c>
      <c r="D123" s="940" t="str">
        <f ca="1">IF(B123="","",VLOOKUP(B123,Corelatii!B:AF,7,FALSE))</f>
        <v/>
      </c>
      <c r="E123" s="941" t="str">
        <f ca="1">IF(B123="","",IF(VLOOKUP(B123,Corelatii!B:AF,8,FALSE)="","",VLOOKUP(B123,Corelatii!B:AF,8,FALSE)))</f>
        <v/>
      </c>
      <c r="F123" s="942" t="str">
        <f ca="1">IF(B123="","",VLOOKUP(B123,Corelatii!B:AF,11,FALSE))</f>
        <v/>
      </c>
      <c r="G123" s="943" t="str">
        <f ca="1">IF(B123="","",IF(VLOOKUP(B123,Corelatii!B:AF,9,FALSE)="","",VLOOKUP(B123,Corelatii!B:AF,9,FALSE)))</f>
        <v/>
      </c>
      <c r="H123" s="944" t="str">
        <f ca="1">IF(B123="","",IF(VLOOKUP(B123,Corelatii!B:AF,10,FALSE)="","",VLOOKUP(B123,Corelatii!B:AF,10,FALSE)))</f>
        <v/>
      </c>
      <c r="I123" s="942" t="str">
        <f ca="1">IF(B123="","",VLOOKUP(B123,Corelatii!B:AF,12,FALSE))</f>
        <v/>
      </c>
      <c r="J123" s="1348" t="str">
        <f ca="1">IF(B123="","",VLOOKUP(B123,Corelatii!B:AF,25,FALSE))</f>
        <v/>
      </c>
    </row>
    <row r="124" spans="1:10" ht="52.5" customHeight="1" x14ac:dyDescent="0.25">
      <c r="A124" s="938" t="str">
        <f ca="1">IF(ISERROR(VLOOKUP(ROW()-1,Corelatii!A:AF,2,FALSE))=TRUE,"",ROW()-1)</f>
        <v/>
      </c>
      <c r="B124" s="968" t="str">
        <f ca="1">IF(ISERROR(VLOOKUP(ROW()-1,Corelatii!A:AF,2,FALSE))=TRUE,"",VLOOKUP(ROW()-1,Corelatii!A:AF,2,FALSE))</f>
        <v/>
      </c>
      <c r="C124" s="939" t="str">
        <f ca="1">IF(ISERROR(VLOOKUP(ROW()-1,Corelatii!A:AF,3,FALSE))=TRUE,"",VLOOKUP(ROW()-1,Corelatii!A:AF,3,FALSE))</f>
        <v/>
      </c>
      <c r="D124" s="940" t="str">
        <f ca="1">IF(B124="","",VLOOKUP(B124,Corelatii!B:AF,7,FALSE))</f>
        <v/>
      </c>
      <c r="E124" s="941" t="str">
        <f ca="1">IF(B124="","",IF(VLOOKUP(B124,Corelatii!B:AF,8,FALSE)="","",VLOOKUP(B124,Corelatii!B:AF,8,FALSE)))</f>
        <v/>
      </c>
      <c r="F124" s="942" t="str">
        <f ca="1">IF(B124="","",VLOOKUP(B124,Corelatii!B:AF,11,FALSE))</f>
        <v/>
      </c>
      <c r="G124" s="943" t="str">
        <f ca="1">IF(B124="","",IF(VLOOKUP(B124,Corelatii!B:AF,9,FALSE)="","",VLOOKUP(B124,Corelatii!B:AF,9,FALSE)))</f>
        <v/>
      </c>
      <c r="H124" s="944" t="str">
        <f ca="1">IF(B124="","",IF(VLOOKUP(B124,Corelatii!B:AF,10,FALSE)="","",VLOOKUP(B124,Corelatii!B:AF,10,FALSE)))</f>
        <v/>
      </c>
      <c r="I124" s="942" t="str">
        <f ca="1">IF(B124="","",VLOOKUP(B124,Corelatii!B:AF,12,FALSE))</f>
        <v/>
      </c>
      <c r="J124" s="1348" t="str">
        <f ca="1">IF(B124="","",VLOOKUP(B124,Corelatii!B:AF,25,FALSE))</f>
        <v/>
      </c>
    </row>
    <row r="125" spans="1:10" ht="52.5" customHeight="1" x14ac:dyDescent="0.25">
      <c r="A125" s="938" t="str">
        <f ca="1">IF(ISERROR(VLOOKUP(ROW()-1,Corelatii!A:AF,2,FALSE))=TRUE,"",ROW()-1)</f>
        <v/>
      </c>
      <c r="B125" s="968" t="str">
        <f ca="1">IF(ISERROR(VLOOKUP(ROW()-1,Corelatii!A:AF,2,FALSE))=TRUE,"",VLOOKUP(ROW()-1,Corelatii!A:AF,2,FALSE))</f>
        <v/>
      </c>
      <c r="C125" s="939" t="str">
        <f ca="1">IF(ISERROR(VLOOKUP(ROW()-1,Corelatii!A:AF,3,FALSE))=TRUE,"",VLOOKUP(ROW()-1,Corelatii!A:AF,3,FALSE))</f>
        <v/>
      </c>
      <c r="D125" s="940" t="str">
        <f ca="1">IF(B125="","",VLOOKUP(B125,Corelatii!B:AF,7,FALSE))</f>
        <v/>
      </c>
      <c r="E125" s="941" t="str">
        <f ca="1">IF(B125="","",IF(VLOOKUP(B125,Corelatii!B:AF,8,FALSE)="","",VLOOKUP(B125,Corelatii!B:AF,8,FALSE)))</f>
        <v/>
      </c>
      <c r="F125" s="942" t="str">
        <f ca="1">IF(B125="","",VLOOKUP(B125,Corelatii!B:AF,11,FALSE))</f>
        <v/>
      </c>
      <c r="G125" s="943" t="str">
        <f ca="1">IF(B125="","",IF(VLOOKUP(B125,Corelatii!B:AF,9,FALSE)="","",VLOOKUP(B125,Corelatii!B:AF,9,FALSE)))</f>
        <v/>
      </c>
      <c r="H125" s="944" t="str">
        <f ca="1">IF(B125="","",IF(VLOOKUP(B125,Corelatii!B:AF,10,FALSE)="","",VLOOKUP(B125,Corelatii!B:AF,10,FALSE)))</f>
        <v/>
      </c>
      <c r="I125" s="942" t="str">
        <f ca="1">IF(B125="","",VLOOKUP(B125,Corelatii!B:AF,12,FALSE))</f>
        <v/>
      </c>
      <c r="J125" s="1348" t="str">
        <f ca="1">IF(B125="","",VLOOKUP(B125,Corelatii!B:AF,25,FALSE))</f>
        <v/>
      </c>
    </row>
    <row r="126" spans="1:10" ht="52.5" customHeight="1" x14ac:dyDescent="0.25">
      <c r="A126" s="938" t="str">
        <f ca="1">IF(ISERROR(VLOOKUP(ROW()-1,Corelatii!A:AF,2,FALSE))=TRUE,"",ROW()-1)</f>
        <v/>
      </c>
      <c r="B126" s="968" t="str">
        <f ca="1">IF(ISERROR(VLOOKUP(ROW()-1,Corelatii!A:AF,2,FALSE))=TRUE,"",VLOOKUP(ROW()-1,Corelatii!A:AF,2,FALSE))</f>
        <v/>
      </c>
      <c r="C126" s="939" t="str">
        <f ca="1">IF(ISERROR(VLOOKUP(ROW()-1,Corelatii!A:AF,3,FALSE))=TRUE,"",VLOOKUP(ROW()-1,Corelatii!A:AF,3,FALSE))</f>
        <v/>
      </c>
      <c r="D126" s="940" t="str">
        <f ca="1">IF(B126="","",VLOOKUP(B126,Corelatii!B:AF,7,FALSE))</f>
        <v/>
      </c>
      <c r="E126" s="941" t="str">
        <f ca="1">IF(B126="","",IF(VLOOKUP(B126,Corelatii!B:AF,8,FALSE)="","",VLOOKUP(B126,Corelatii!B:AF,8,FALSE)))</f>
        <v/>
      </c>
      <c r="F126" s="942" t="str">
        <f ca="1">IF(B126="","",VLOOKUP(B126,Corelatii!B:AF,11,FALSE))</f>
        <v/>
      </c>
      <c r="G126" s="943" t="str">
        <f ca="1">IF(B126="","",IF(VLOOKUP(B126,Corelatii!B:AF,9,FALSE)="","",VLOOKUP(B126,Corelatii!B:AF,9,FALSE)))</f>
        <v/>
      </c>
      <c r="H126" s="944" t="str">
        <f ca="1">IF(B126="","",IF(VLOOKUP(B126,Corelatii!B:AF,10,FALSE)="","",VLOOKUP(B126,Corelatii!B:AF,10,FALSE)))</f>
        <v/>
      </c>
      <c r="I126" s="942" t="str">
        <f ca="1">IF(B126="","",VLOOKUP(B126,Corelatii!B:AF,12,FALSE))</f>
        <v/>
      </c>
      <c r="J126" s="1348" t="str">
        <f ca="1">IF(B126="","",VLOOKUP(B126,Corelatii!B:AF,25,FALSE))</f>
        <v/>
      </c>
    </row>
    <row r="127" spans="1:10" ht="52.5" customHeight="1" x14ac:dyDescent="0.25">
      <c r="A127" s="938" t="str">
        <f ca="1">IF(ISERROR(VLOOKUP(ROW()-1,Corelatii!A:AF,2,FALSE))=TRUE,"",ROW()-1)</f>
        <v/>
      </c>
      <c r="B127" s="968" t="str">
        <f ca="1">IF(ISERROR(VLOOKUP(ROW()-1,Corelatii!A:AF,2,FALSE))=TRUE,"",VLOOKUP(ROW()-1,Corelatii!A:AF,2,FALSE))</f>
        <v/>
      </c>
      <c r="C127" s="939" t="str">
        <f ca="1">IF(ISERROR(VLOOKUP(ROW()-1,Corelatii!A:AF,3,FALSE))=TRUE,"",VLOOKUP(ROW()-1,Corelatii!A:AF,3,FALSE))</f>
        <v/>
      </c>
      <c r="D127" s="940" t="str">
        <f ca="1">IF(B127="","",VLOOKUP(B127,Corelatii!B:AF,7,FALSE))</f>
        <v/>
      </c>
      <c r="E127" s="941" t="str">
        <f ca="1">IF(B127="","",IF(VLOOKUP(B127,Corelatii!B:AF,8,FALSE)="","",VLOOKUP(B127,Corelatii!B:AF,8,FALSE)))</f>
        <v/>
      </c>
      <c r="F127" s="942" t="str">
        <f ca="1">IF(B127="","",VLOOKUP(B127,Corelatii!B:AF,11,FALSE))</f>
        <v/>
      </c>
      <c r="G127" s="943" t="str">
        <f ca="1">IF(B127="","",IF(VLOOKUP(B127,Corelatii!B:AF,9,FALSE)="","",VLOOKUP(B127,Corelatii!B:AF,9,FALSE)))</f>
        <v/>
      </c>
      <c r="H127" s="944" t="str">
        <f ca="1">IF(B127="","",IF(VLOOKUP(B127,Corelatii!B:AF,10,FALSE)="","",VLOOKUP(B127,Corelatii!B:AF,10,FALSE)))</f>
        <v/>
      </c>
      <c r="I127" s="942" t="str">
        <f ca="1">IF(B127="","",VLOOKUP(B127,Corelatii!B:AF,12,FALSE))</f>
        <v/>
      </c>
      <c r="J127" s="1348" t="str">
        <f ca="1">IF(B127="","",VLOOKUP(B127,Corelatii!B:AF,25,FALSE))</f>
        <v/>
      </c>
    </row>
    <row r="128" spans="1:10" ht="52.5" customHeight="1" x14ac:dyDescent="0.25">
      <c r="A128" s="938" t="str">
        <f ca="1">IF(ISERROR(VLOOKUP(ROW()-1,Corelatii!A:AF,2,FALSE))=TRUE,"",ROW()-1)</f>
        <v/>
      </c>
      <c r="B128" s="968" t="str">
        <f ca="1">IF(ISERROR(VLOOKUP(ROW()-1,Corelatii!A:AF,2,FALSE))=TRUE,"",VLOOKUP(ROW()-1,Corelatii!A:AF,2,FALSE))</f>
        <v/>
      </c>
      <c r="C128" s="939" t="str">
        <f ca="1">IF(ISERROR(VLOOKUP(ROW()-1,Corelatii!A:AF,3,FALSE))=TRUE,"",VLOOKUP(ROW()-1,Corelatii!A:AF,3,FALSE))</f>
        <v/>
      </c>
      <c r="D128" s="940" t="str">
        <f ca="1">IF(B128="","",VLOOKUP(B128,Corelatii!B:AF,7,FALSE))</f>
        <v/>
      </c>
      <c r="E128" s="941" t="str">
        <f ca="1">IF(B128="","",IF(VLOOKUP(B128,Corelatii!B:AF,8,FALSE)="","",VLOOKUP(B128,Corelatii!B:AF,8,FALSE)))</f>
        <v/>
      </c>
      <c r="F128" s="942" t="str">
        <f ca="1">IF(B128="","",VLOOKUP(B128,Corelatii!B:AF,11,FALSE))</f>
        <v/>
      </c>
      <c r="G128" s="943" t="str">
        <f ca="1">IF(B128="","",IF(VLOOKUP(B128,Corelatii!B:AF,9,FALSE)="","",VLOOKUP(B128,Corelatii!B:AF,9,FALSE)))</f>
        <v/>
      </c>
      <c r="H128" s="944" t="str">
        <f ca="1">IF(B128="","",IF(VLOOKUP(B128,Corelatii!B:AF,10,FALSE)="","",VLOOKUP(B128,Corelatii!B:AF,10,FALSE)))</f>
        <v/>
      </c>
      <c r="I128" s="942" t="str">
        <f ca="1">IF(B128="","",VLOOKUP(B128,Corelatii!B:AF,12,FALSE))</f>
        <v/>
      </c>
      <c r="J128" s="1348" t="str">
        <f ca="1">IF(B128="","",VLOOKUP(B128,Corelatii!B:AF,25,FALSE))</f>
        <v/>
      </c>
    </row>
    <row r="129" spans="1:10" ht="52.5" customHeight="1" x14ac:dyDescent="0.25">
      <c r="A129" s="938" t="str">
        <f ca="1">IF(ISERROR(VLOOKUP(ROW()-1,Corelatii!A:AF,2,FALSE))=TRUE,"",ROW()-1)</f>
        <v/>
      </c>
      <c r="B129" s="968" t="str">
        <f ca="1">IF(ISERROR(VLOOKUP(ROW()-1,Corelatii!A:AF,2,FALSE))=TRUE,"",VLOOKUP(ROW()-1,Corelatii!A:AF,2,FALSE))</f>
        <v/>
      </c>
      <c r="C129" s="939" t="str">
        <f ca="1">IF(ISERROR(VLOOKUP(ROW()-1,Corelatii!A:AF,3,FALSE))=TRUE,"",VLOOKUP(ROW()-1,Corelatii!A:AF,3,FALSE))</f>
        <v/>
      </c>
      <c r="D129" s="940" t="str">
        <f ca="1">IF(B129="","",VLOOKUP(B129,Corelatii!B:AF,7,FALSE))</f>
        <v/>
      </c>
      <c r="E129" s="941" t="str">
        <f ca="1">IF(B129="","",IF(VLOOKUP(B129,Corelatii!B:AF,8,FALSE)="","",VLOOKUP(B129,Corelatii!B:AF,8,FALSE)))</f>
        <v/>
      </c>
      <c r="F129" s="942" t="str">
        <f ca="1">IF(B129="","",VLOOKUP(B129,Corelatii!B:AF,11,FALSE))</f>
        <v/>
      </c>
      <c r="G129" s="943" t="str">
        <f ca="1">IF(B129="","",IF(VLOOKUP(B129,Corelatii!B:AF,9,FALSE)="","",VLOOKUP(B129,Corelatii!B:AF,9,FALSE)))</f>
        <v/>
      </c>
      <c r="H129" s="944" t="str">
        <f ca="1">IF(B129="","",IF(VLOOKUP(B129,Corelatii!B:AF,10,FALSE)="","",VLOOKUP(B129,Corelatii!B:AF,10,FALSE)))</f>
        <v/>
      </c>
      <c r="I129" s="942" t="str">
        <f ca="1">IF(B129="","",VLOOKUP(B129,Corelatii!B:AF,12,FALSE))</f>
        <v/>
      </c>
      <c r="J129" s="1348" t="str">
        <f ca="1">IF(B129="","",VLOOKUP(B129,Corelatii!B:AF,25,FALSE))</f>
        <v/>
      </c>
    </row>
    <row r="130" spans="1:10" ht="52.5" customHeight="1" x14ac:dyDescent="0.25">
      <c r="A130" s="938" t="str">
        <f ca="1">IF(ISERROR(VLOOKUP(ROW()-1,Corelatii!A:AF,2,FALSE))=TRUE,"",ROW()-1)</f>
        <v/>
      </c>
      <c r="B130" s="968" t="str">
        <f ca="1">IF(ISERROR(VLOOKUP(ROW()-1,Corelatii!A:AF,2,FALSE))=TRUE,"",VLOOKUP(ROW()-1,Corelatii!A:AF,2,FALSE))</f>
        <v/>
      </c>
      <c r="C130" s="939" t="str">
        <f ca="1">IF(ISERROR(VLOOKUP(ROW()-1,Corelatii!A:AF,3,FALSE))=TRUE,"",VLOOKUP(ROW()-1,Corelatii!A:AF,3,FALSE))</f>
        <v/>
      </c>
      <c r="D130" s="940" t="str">
        <f ca="1">IF(B130="","",VLOOKUP(B130,Corelatii!B:AF,7,FALSE))</f>
        <v/>
      </c>
      <c r="E130" s="941" t="str">
        <f ca="1">IF(B130="","",IF(VLOOKUP(B130,Corelatii!B:AF,8,FALSE)="","",VLOOKUP(B130,Corelatii!B:AF,8,FALSE)))</f>
        <v/>
      </c>
      <c r="F130" s="942" t="str">
        <f ca="1">IF(B130="","",VLOOKUP(B130,Corelatii!B:AF,11,FALSE))</f>
        <v/>
      </c>
      <c r="G130" s="943" t="str">
        <f ca="1">IF(B130="","",IF(VLOOKUP(B130,Corelatii!B:AF,9,FALSE)="","",VLOOKUP(B130,Corelatii!B:AF,9,FALSE)))</f>
        <v/>
      </c>
      <c r="H130" s="944" t="str">
        <f ca="1">IF(B130="","",IF(VLOOKUP(B130,Corelatii!B:AF,10,FALSE)="","",VLOOKUP(B130,Corelatii!B:AF,10,FALSE)))</f>
        <v/>
      </c>
      <c r="I130" s="942" t="str">
        <f ca="1">IF(B130="","",VLOOKUP(B130,Corelatii!B:AF,12,FALSE))</f>
        <v/>
      </c>
      <c r="J130" s="1348" t="str">
        <f ca="1">IF(B130="","",VLOOKUP(B130,Corelatii!B:AF,25,FALSE))</f>
        <v/>
      </c>
    </row>
    <row r="131" spans="1:10" ht="52.5" customHeight="1" x14ac:dyDescent="0.25">
      <c r="A131" s="938" t="str">
        <f ca="1">IF(ISERROR(VLOOKUP(ROW()-1,Corelatii!A:AF,2,FALSE))=TRUE,"",ROW()-1)</f>
        <v/>
      </c>
      <c r="B131" s="968" t="str">
        <f ca="1">IF(ISERROR(VLOOKUP(ROW()-1,Corelatii!A:AF,2,FALSE))=TRUE,"",VLOOKUP(ROW()-1,Corelatii!A:AF,2,FALSE))</f>
        <v/>
      </c>
      <c r="C131" s="939" t="str">
        <f ca="1">IF(ISERROR(VLOOKUP(ROW()-1,Corelatii!A:AF,3,FALSE))=TRUE,"",VLOOKUP(ROW()-1,Corelatii!A:AF,3,FALSE))</f>
        <v/>
      </c>
      <c r="D131" s="940" t="str">
        <f ca="1">IF(B131="","",VLOOKUP(B131,Corelatii!B:AF,7,FALSE))</f>
        <v/>
      </c>
      <c r="E131" s="941" t="str">
        <f ca="1">IF(B131="","",IF(VLOOKUP(B131,Corelatii!B:AF,8,FALSE)="","",VLOOKUP(B131,Corelatii!B:AF,8,FALSE)))</f>
        <v/>
      </c>
      <c r="F131" s="942" t="str">
        <f ca="1">IF(B131="","",VLOOKUP(B131,Corelatii!B:AF,11,FALSE))</f>
        <v/>
      </c>
      <c r="G131" s="943" t="str">
        <f ca="1">IF(B131="","",IF(VLOOKUP(B131,Corelatii!B:AF,9,FALSE)="","",VLOOKUP(B131,Corelatii!B:AF,9,FALSE)))</f>
        <v/>
      </c>
      <c r="H131" s="944" t="str">
        <f ca="1">IF(B131="","",IF(VLOOKUP(B131,Corelatii!B:AF,10,FALSE)="","",VLOOKUP(B131,Corelatii!B:AF,10,FALSE)))</f>
        <v/>
      </c>
      <c r="I131" s="942" t="str">
        <f ca="1">IF(B131="","",VLOOKUP(B131,Corelatii!B:AF,12,FALSE))</f>
        <v/>
      </c>
      <c r="J131" s="1348" t="str">
        <f ca="1">IF(B131="","",VLOOKUP(B131,Corelatii!B:AF,25,FALSE))</f>
        <v/>
      </c>
    </row>
    <row r="132" spans="1:10" ht="52.5" customHeight="1" x14ac:dyDescent="0.25">
      <c r="A132" s="938" t="str">
        <f ca="1">IF(ISERROR(VLOOKUP(ROW()-1,Corelatii!A:AF,2,FALSE))=TRUE,"",ROW()-1)</f>
        <v/>
      </c>
      <c r="B132" s="968" t="str">
        <f ca="1">IF(ISERROR(VLOOKUP(ROW()-1,Corelatii!A:AF,2,FALSE))=TRUE,"",VLOOKUP(ROW()-1,Corelatii!A:AF,2,FALSE))</f>
        <v/>
      </c>
      <c r="C132" s="939" t="str">
        <f ca="1">IF(ISERROR(VLOOKUP(ROW()-1,Corelatii!A:AF,3,FALSE))=TRUE,"",VLOOKUP(ROW()-1,Corelatii!A:AF,3,FALSE))</f>
        <v/>
      </c>
      <c r="D132" s="940" t="str">
        <f ca="1">IF(B132="","",VLOOKUP(B132,Corelatii!B:AF,7,FALSE))</f>
        <v/>
      </c>
      <c r="E132" s="941" t="str">
        <f ca="1">IF(B132="","",IF(VLOOKUP(B132,Corelatii!B:AF,8,FALSE)="","",VLOOKUP(B132,Corelatii!B:AF,8,FALSE)))</f>
        <v/>
      </c>
      <c r="F132" s="942" t="str">
        <f ca="1">IF(B132="","",VLOOKUP(B132,Corelatii!B:AF,11,FALSE))</f>
        <v/>
      </c>
      <c r="G132" s="943" t="str">
        <f ca="1">IF(B132="","",IF(VLOOKUP(B132,Corelatii!B:AF,9,FALSE)="","",VLOOKUP(B132,Corelatii!B:AF,9,FALSE)))</f>
        <v/>
      </c>
      <c r="H132" s="944" t="str">
        <f ca="1">IF(B132="","",IF(VLOOKUP(B132,Corelatii!B:AF,10,FALSE)="","",VLOOKUP(B132,Corelatii!B:AF,10,FALSE)))</f>
        <v/>
      </c>
      <c r="I132" s="942" t="str">
        <f ca="1">IF(B132="","",VLOOKUP(B132,Corelatii!B:AF,12,FALSE))</f>
        <v/>
      </c>
      <c r="J132" s="1348" t="str">
        <f ca="1">IF(B132="","",VLOOKUP(B132,Corelatii!B:AF,25,FALSE))</f>
        <v/>
      </c>
    </row>
    <row r="133" spans="1:10" ht="52.5" customHeight="1" x14ac:dyDescent="0.25">
      <c r="A133" s="938" t="str">
        <f ca="1">IF(ISERROR(VLOOKUP(ROW()-1,Corelatii!A:AF,2,FALSE))=TRUE,"",ROW()-1)</f>
        <v/>
      </c>
      <c r="B133" s="968" t="str">
        <f ca="1">IF(ISERROR(VLOOKUP(ROW()-1,Corelatii!A:AF,2,FALSE))=TRUE,"",VLOOKUP(ROW()-1,Corelatii!A:AF,2,FALSE))</f>
        <v/>
      </c>
      <c r="C133" s="939" t="str">
        <f ca="1">IF(ISERROR(VLOOKUP(ROW()-1,Corelatii!A:AF,3,FALSE))=TRUE,"",VLOOKUP(ROW()-1,Corelatii!A:AF,3,FALSE))</f>
        <v/>
      </c>
      <c r="D133" s="940" t="str">
        <f ca="1">IF(B133="","",VLOOKUP(B133,Corelatii!B:AF,7,FALSE))</f>
        <v/>
      </c>
      <c r="E133" s="941" t="str">
        <f ca="1">IF(B133="","",IF(VLOOKUP(B133,Corelatii!B:AF,8,FALSE)="","",VLOOKUP(B133,Corelatii!B:AF,8,FALSE)))</f>
        <v/>
      </c>
      <c r="F133" s="942" t="str">
        <f ca="1">IF(B133="","",VLOOKUP(B133,Corelatii!B:AF,11,FALSE))</f>
        <v/>
      </c>
      <c r="G133" s="943" t="str">
        <f ca="1">IF(B133="","",IF(VLOOKUP(B133,Corelatii!B:AF,9,FALSE)="","",VLOOKUP(B133,Corelatii!B:AF,9,FALSE)))</f>
        <v/>
      </c>
      <c r="H133" s="944" t="str">
        <f ca="1">IF(B133="","",IF(VLOOKUP(B133,Corelatii!B:AF,10,FALSE)="","",VLOOKUP(B133,Corelatii!B:AF,10,FALSE)))</f>
        <v/>
      </c>
      <c r="I133" s="942" t="str">
        <f ca="1">IF(B133="","",VLOOKUP(B133,Corelatii!B:AF,12,FALSE))</f>
        <v/>
      </c>
      <c r="J133" s="1348" t="str">
        <f ca="1">IF(B133="","",VLOOKUP(B133,Corelatii!B:AF,25,FALSE))</f>
        <v/>
      </c>
    </row>
    <row r="134" spans="1:10" ht="52.5" customHeight="1" x14ac:dyDescent="0.25">
      <c r="A134" s="938" t="str">
        <f ca="1">IF(ISERROR(VLOOKUP(ROW()-1,Corelatii!A:AF,2,FALSE))=TRUE,"",ROW()-1)</f>
        <v/>
      </c>
      <c r="B134" s="968" t="str">
        <f ca="1">IF(ISERROR(VLOOKUP(ROW()-1,Corelatii!A:AF,2,FALSE))=TRUE,"",VLOOKUP(ROW()-1,Corelatii!A:AF,2,FALSE))</f>
        <v/>
      </c>
      <c r="C134" s="939" t="str">
        <f ca="1">IF(ISERROR(VLOOKUP(ROW()-1,Corelatii!A:AF,3,FALSE))=TRUE,"",VLOOKUP(ROW()-1,Corelatii!A:AF,3,FALSE))</f>
        <v/>
      </c>
      <c r="D134" s="940" t="str">
        <f ca="1">IF(B134="","",VLOOKUP(B134,Corelatii!B:AF,7,FALSE))</f>
        <v/>
      </c>
      <c r="E134" s="941" t="str">
        <f ca="1">IF(B134="","",IF(VLOOKUP(B134,Corelatii!B:AF,8,FALSE)="","",VLOOKUP(B134,Corelatii!B:AF,8,FALSE)))</f>
        <v/>
      </c>
      <c r="F134" s="942" t="str">
        <f ca="1">IF(B134="","",VLOOKUP(B134,Corelatii!B:AF,11,FALSE))</f>
        <v/>
      </c>
      <c r="G134" s="943" t="str">
        <f ca="1">IF(B134="","",IF(VLOOKUP(B134,Corelatii!B:AF,9,FALSE)="","",VLOOKUP(B134,Corelatii!B:AF,9,FALSE)))</f>
        <v/>
      </c>
      <c r="H134" s="944" t="str">
        <f ca="1">IF(B134="","",IF(VLOOKUP(B134,Corelatii!B:AF,10,FALSE)="","",VLOOKUP(B134,Corelatii!B:AF,10,FALSE)))</f>
        <v/>
      </c>
      <c r="I134" s="942" t="str">
        <f ca="1">IF(B134="","",VLOOKUP(B134,Corelatii!B:AF,12,FALSE))</f>
        <v/>
      </c>
      <c r="J134" s="1348" t="str">
        <f ca="1">IF(B134="","",VLOOKUP(B134,Corelatii!B:AF,25,FALSE))</f>
        <v/>
      </c>
    </row>
    <row r="135" spans="1:10" ht="52.5" customHeight="1" x14ac:dyDescent="0.25">
      <c r="A135" s="938" t="str">
        <f ca="1">IF(ISERROR(VLOOKUP(ROW()-1,Corelatii!A:AF,2,FALSE))=TRUE,"",ROW()-1)</f>
        <v/>
      </c>
      <c r="B135" s="968" t="str">
        <f ca="1">IF(ISERROR(VLOOKUP(ROW()-1,Corelatii!A:AF,2,FALSE))=TRUE,"",VLOOKUP(ROW()-1,Corelatii!A:AF,2,FALSE))</f>
        <v/>
      </c>
      <c r="C135" s="939" t="str">
        <f ca="1">IF(ISERROR(VLOOKUP(ROW()-1,Corelatii!A:AF,3,FALSE))=TRUE,"",VLOOKUP(ROW()-1,Corelatii!A:AF,3,FALSE))</f>
        <v/>
      </c>
      <c r="D135" s="940" t="str">
        <f ca="1">IF(B135="","",VLOOKUP(B135,Corelatii!B:AF,7,FALSE))</f>
        <v/>
      </c>
      <c r="E135" s="941" t="str">
        <f ca="1">IF(B135="","",IF(VLOOKUP(B135,Corelatii!B:AF,8,FALSE)="","",VLOOKUP(B135,Corelatii!B:AF,8,FALSE)))</f>
        <v/>
      </c>
      <c r="F135" s="942" t="str">
        <f ca="1">IF(B135="","",VLOOKUP(B135,Corelatii!B:AF,11,FALSE))</f>
        <v/>
      </c>
      <c r="G135" s="943" t="str">
        <f ca="1">IF(B135="","",IF(VLOOKUP(B135,Corelatii!B:AF,9,FALSE)="","",VLOOKUP(B135,Corelatii!B:AF,9,FALSE)))</f>
        <v/>
      </c>
      <c r="H135" s="944" t="str">
        <f ca="1">IF(B135="","",IF(VLOOKUP(B135,Corelatii!B:AF,10,FALSE)="","",VLOOKUP(B135,Corelatii!B:AF,10,FALSE)))</f>
        <v/>
      </c>
      <c r="I135" s="942" t="str">
        <f ca="1">IF(B135="","",VLOOKUP(B135,Corelatii!B:AF,12,FALSE))</f>
        <v/>
      </c>
      <c r="J135" s="1348" t="str">
        <f ca="1">IF(B135="","",VLOOKUP(B135,Corelatii!B:AF,25,FALSE))</f>
        <v/>
      </c>
    </row>
    <row r="136" spans="1:10" ht="52.5" customHeight="1" x14ac:dyDescent="0.25">
      <c r="A136" s="938" t="str">
        <f ca="1">IF(ISERROR(VLOOKUP(ROW()-1,Corelatii!A:AF,2,FALSE))=TRUE,"",ROW()-1)</f>
        <v/>
      </c>
      <c r="B136" s="968" t="str">
        <f ca="1">IF(ISERROR(VLOOKUP(ROW()-1,Corelatii!A:AF,2,FALSE))=TRUE,"",VLOOKUP(ROW()-1,Corelatii!A:AF,2,FALSE))</f>
        <v/>
      </c>
      <c r="C136" s="939" t="str">
        <f ca="1">IF(ISERROR(VLOOKUP(ROW()-1,Corelatii!A:AF,3,FALSE))=TRUE,"",VLOOKUP(ROW()-1,Corelatii!A:AF,3,FALSE))</f>
        <v/>
      </c>
      <c r="D136" s="940" t="str">
        <f ca="1">IF(B136="","",VLOOKUP(B136,Corelatii!B:AF,7,FALSE))</f>
        <v/>
      </c>
      <c r="E136" s="941" t="str">
        <f ca="1">IF(B136="","",IF(VLOOKUP(B136,Corelatii!B:AF,8,FALSE)="","",VLOOKUP(B136,Corelatii!B:AF,8,FALSE)))</f>
        <v/>
      </c>
      <c r="F136" s="942" t="str">
        <f ca="1">IF(B136="","",VLOOKUP(B136,Corelatii!B:AF,11,FALSE))</f>
        <v/>
      </c>
      <c r="G136" s="943" t="str">
        <f ca="1">IF(B136="","",IF(VLOOKUP(B136,Corelatii!B:AF,9,FALSE)="","",VLOOKUP(B136,Corelatii!B:AF,9,FALSE)))</f>
        <v/>
      </c>
      <c r="H136" s="944" t="str">
        <f ca="1">IF(B136="","",IF(VLOOKUP(B136,Corelatii!B:AF,10,FALSE)="","",VLOOKUP(B136,Corelatii!B:AF,10,FALSE)))</f>
        <v/>
      </c>
      <c r="I136" s="942" t="str">
        <f ca="1">IF(B136="","",VLOOKUP(B136,Corelatii!B:AF,12,FALSE))</f>
        <v/>
      </c>
      <c r="J136" s="1348" t="str">
        <f ca="1">IF(B136="","",VLOOKUP(B136,Corelatii!B:AF,25,FALSE))</f>
        <v/>
      </c>
    </row>
    <row r="137" spans="1:10" ht="52.5" customHeight="1" x14ac:dyDescent="0.25">
      <c r="A137" s="938" t="str">
        <f ca="1">IF(ISERROR(VLOOKUP(ROW()-1,Corelatii!A:AF,2,FALSE))=TRUE,"",ROW()-1)</f>
        <v/>
      </c>
      <c r="B137" s="968" t="str">
        <f ca="1">IF(ISERROR(VLOOKUP(ROW()-1,Corelatii!A:AF,2,FALSE))=TRUE,"",VLOOKUP(ROW()-1,Corelatii!A:AF,2,FALSE))</f>
        <v/>
      </c>
      <c r="C137" s="939" t="str">
        <f ca="1">IF(ISERROR(VLOOKUP(ROW()-1,Corelatii!A:AF,3,FALSE))=TRUE,"",VLOOKUP(ROW()-1,Corelatii!A:AF,3,FALSE))</f>
        <v/>
      </c>
      <c r="D137" s="940" t="str">
        <f ca="1">IF(B137="","",VLOOKUP(B137,Corelatii!B:AF,7,FALSE))</f>
        <v/>
      </c>
      <c r="E137" s="941" t="str">
        <f ca="1">IF(B137="","",IF(VLOOKUP(B137,Corelatii!B:AF,8,FALSE)="","",VLOOKUP(B137,Corelatii!B:AF,8,FALSE)))</f>
        <v/>
      </c>
      <c r="F137" s="942" t="str">
        <f ca="1">IF(B137="","",VLOOKUP(B137,Corelatii!B:AF,11,FALSE))</f>
        <v/>
      </c>
      <c r="G137" s="943" t="str">
        <f ca="1">IF(B137="","",IF(VLOOKUP(B137,Corelatii!B:AF,9,FALSE)="","",VLOOKUP(B137,Corelatii!B:AF,9,FALSE)))</f>
        <v/>
      </c>
      <c r="H137" s="944" t="str">
        <f ca="1">IF(B137="","",IF(VLOOKUP(B137,Corelatii!B:AF,10,FALSE)="","",VLOOKUP(B137,Corelatii!B:AF,10,FALSE)))</f>
        <v/>
      </c>
      <c r="I137" s="942" t="str">
        <f ca="1">IF(B137="","",VLOOKUP(B137,Corelatii!B:AF,12,FALSE))</f>
        <v/>
      </c>
      <c r="J137" s="1348" t="str">
        <f ca="1">IF(B137="","",VLOOKUP(B137,Corelatii!B:AF,25,FALSE))</f>
        <v/>
      </c>
    </row>
    <row r="138" spans="1:10" ht="52.5" customHeight="1" x14ac:dyDescent="0.25">
      <c r="A138" s="938" t="str">
        <f ca="1">IF(ISERROR(VLOOKUP(ROW()-1,Corelatii!A:AF,2,FALSE))=TRUE,"",ROW()-1)</f>
        <v/>
      </c>
      <c r="B138" s="968" t="str">
        <f ca="1">IF(ISERROR(VLOOKUP(ROW()-1,Corelatii!A:AF,2,FALSE))=TRUE,"",VLOOKUP(ROW()-1,Corelatii!A:AF,2,FALSE))</f>
        <v/>
      </c>
      <c r="C138" s="939" t="str">
        <f ca="1">IF(ISERROR(VLOOKUP(ROW()-1,Corelatii!A:AF,3,FALSE))=TRUE,"",VLOOKUP(ROW()-1,Corelatii!A:AF,3,FALSE))</f>
        <v/>
      </c>
      <c r="D138" s="940" t="str">
        <f ca="1">IF(B138="","",VLOOKUP(B138,Corelatii!B:AF,7,FALSE))</f>
        <v/>
      </c>
      <c r="E138" s="941" t="str">
        <f ca="1">IF(B138="","",IF(VLOOKUP(B138,Corelatii!B:AF,8,FALSE)="","",VLOOKUP(B138,Corelatii!B:AF,8,FALSE)))</f>
        <v/>
      </c>
      <c r="F138" s="942" t="str">
        <f ca="1">IF(B138="","",VLOOKUP(B138,Corelatii!B:AF,11,FALSE))</f>
        <v/>
      </c>
      <c r="G138" s="943" t="str">
        <f ca="1">IF(B138="","",IF(VLOOKUP(B138,Corelatii!B:AF,9,FALSE)="","",VLOOKUP(B138,Corelatii!B:AF,9,FALSE)))</f>
        <v/>
      </c>
      <c r="H138" s="944" t="str">
        <f ca="1">IF(B138="","",IF(VLOOKUP(B138,Corelatii!B:AF,10,FALSE)="","",VLOOKUP(B138,Corelatii!B:AF,10,FALSE)))</f>
        <v/>
      </c>
      <c r="I138" s="942" t="str">
        <f ca="1">IF(B138="","",VLOOKUP(B138,Corelatii!B:AF,12,FALSE))</f>
        <v/>
      </c>
      <c r="J138" s="1348" t="str">
        <f ca="1">IF(B138="","",VLOOKUP(B138,Corelatii!B:AF,25,FALSE))</f>
        <v/>
      </c>
    </row>
    <row r="139" spans="1:10" ht="52.5" customHeight="1" x14ac:dyDescent="0.25">
      <c r="A139" s="938" t="str">
        <f ca="1">IF(ISERROR(VLOOKUP(ROW()-1,Corelatii!A:AF,2,FALSE))=TRUE,"",ROW()-1)</f>
        <v/>
      </c>
      <c r="B139" s="968" t="str">
        <f ca="1">IF(ISERROR(VLOOKUP(ROW()-1,Corelatii!A:AF,2,FALSE))=TRUE,"",VLOOKUP(ROW()-1,Corelatii!A:AF,2,FALSE))</f>
        <v/>
      </c>
      <c r="C139" s="939" t="str">
        <f ca="1">IF(ISERROR(VLOOKUP(ROW()-1,Corelatii!A:AF,3,FALSE))=TRUE,"",VLOOKUP(ROW()-1,Corelatii!A:AF,3,FALSE))</f>
        <v/>
      </c>
      <c r="D139" s="940" t="str">
        <f ca="1">IF(B139="","",VLOOKUP(B139,Corelatii!B:AF,7,FALSE))</f>
        <v/>
      </c>
      <c r="E139" s="941" t="str">
        <f ca="1">IF(B139="","",IF(VLOOKUP(B139,Corelatii!B:AF,8,FALSE)="","",VLOOKUP(B139,Corelatii!B:AF,8,FALSE)))</f>
        <v/>
      </c>
      <c r="F139" s="942" t="str">
        <f ca="1">IF(B139="","",VLOOKUP(B139,Corelatii!B:AF,11,FALSE))</f>
        <v/>
      </c>
      <c r="G139" s="943" t="str">
        <f ca="1">IF(B139="","",IF(VLOOKUP(B139,Corelatii!B:AF,9,FALSE)="","",VLOOKUP(B139,Corelatii!B:AF,9,FALSE)))</f>
        <v/>
      </c>
      <c r="H139" s="944" t="str">
        <f ca="1">IF(B139="","",IF(VLOOKUP(B139,Corelatii!B:AF,10,FALSE)="","",VLOOKUP(B139,Corelatii!B:AF,10,FALSE)))</f>
        <v/>
      </c>
      <c r="I139" s="942" t="str">
        <f ca="1">IF(B139="","",VLOOKUP(B139,Corelatii!B:AF,12,FALSE))</f>
        <v/>
      </c>
      <c r="J139" s="1348" t="str">
        <f ca="1">IF(B139="","",VLOOKUP(B139,Corelatii!B:AF,25,FALSE))</f>
        <v/>
      </c>
    </row>
    <row r="140" spans="1:10" ht="52.5" customHeight="1" x14ac:dyDescent="0.25">
      <c r="A140" s="938" t="str">
        <f ca="1">IF(ISERROR(VLOOKUP(ROW()-1,Corelatii!A:AF,2,FALSE))=TRUE,"",ROW()-1)</f>
        <v/>
      </c>
      <c r="B140" s="968" t="str">
        <f ca="1">IF(ISERROR(VLOOKUP(ROW()-1,Corelatii!A:AF,2,FALSE))=TRUE,"",VLOOKUP(ROW()-1,Corelatii!A:AF,2,FALSE))</f>
        <v/>
      </c>
      <c r="C140" s="939" t="str">
        <f ca="1">IF(ISERROR(VLOOKUP(ROW()-1,Corelatii!A:AF,3,FALSE))=TRUE,"",VLOOKUP(ROW()-1,Corelatii!A:AF,3,FALSE))</f>
        <v/>
      </c>
      <c r="D140" s="940" t="str">
        <f ca="1">IF(B140="","",VLOOKUP(B140,Corelatii!B:AF,7,FALSE))</f>
        <v/>
      </c>
      <c r="E140" s="941" t="str">
        <f ca="1">IF(B140="","",IF(VLOOKUP(B140,Corelatii!B:AF,8,FALSE)="","",VLOOKUP(B140,Corelatii!B:AF,8,FALSE)))</f>
        <v/>
      </c>
      <c r="F140" s="942" t="str">
        <f ca="1">IF(B140="","",VLOOKUP(B140,Corelatii!B:AF,11,FALSE))</f>
        <v/>
      </c>
      <c r="G140" s="943" t="str">
        <f ca="1">IF(B140="","",IF(VLOOKUP(B140,Corelatii!B:AF,9,FALSE)="","",VLOOKUP(B140,Corelatii!B:AF,9,FALSE)))</f>
        <v/>
      </c>
      <c r="H140" s="944" t="str">
        <f ca="1">IF(B140="","",IF(VLOOKUP(B140,Corelatii!B:AF,10,FALSE)="","",VLOOKUP(B140,Corelatii!B:AF,10,FALSE)))</f>
        <v/>
      </c>
      <c r="I140" s="942" t="str">
        <f ca="1">IF(B140="","",VLOOKUP(B140,Corelatii!B:AF,12,FALSE))</f>
        <v/>
      </c>
      <c r="J140" s="1348" t="str">
        <f ca="1">IF(B140="","",VLOOKUP(B140,Corelatii!B:AF,25,FALSE))</f>
        <v/>
      </c>
    </row>
    <row r="141" spans="1:10" ht="52.5" customHeight="1" x14ac:dyDescent="0.25">
      <c r="A141" s="938" t="str">
        <f ca="1">IF(ISERROR(VLOOKUP(ROW()-1,Corelatii!A:AF,2,FALSE))=TRUE,"",ROW()-1)</f>
        <v/>
      </c>
      <c r="B141" s="968" t="str">
        <f ca="1">IF(ISERROR(VLOOKUP(ROW()-1,Corelatii!A:AF,2,FALSE))=TRUE,"",VLOOKUP(ROW()-1,Corelatii!A:AF,2,FALSE))</f>
        <v/>
      </c>
      <c r="C141" s="939" t="str">
        <f ca="1">IF(ISERROR(VLOOKUP(ROW()-1,Corelatii!A:AF,3,FALSE))=TRUE,"",VLOOKUP(ROW()-1,Corelatii!A:AF,3,FALSE))</f>
        <v/>
      </c>
      <c r="D141" s="940" t="str">
        <f ca="1">IF(B141="","",VLOOKUP(B141,Corelatii!B:AF,7,FALSE))</f>
        <v/>
      </c>
      <c r="E141" s="941" t="str">
        <f ca="1">IF(B141="","",IF(VLOOKUP(B141,Corelatii!B:AF,8,FALSE)="","",VLOOKUP(B141,Corelatii!B:AF,8,FALSE)))</f>
        <v/>
      </c>
      <c r="F141" s="942" t="str">
        <f ca="1">IF(B141="","",VLOOKUP(B141,Corelatii!B:AF,11,FALSE))</f>
        <v/>
      </c>
      <c r="G141" s="943" t="str">
        <f ca="1">IF(B141="","",IF(VLOOKUP(B141,Corelatii!B:AF,9,FALSE)="","",VLOOKUP(B141,Corelatii!B:AF,9,FALSE)))</f>
        <v/>
      </c>
      <c r="H141" s="944" t="str">
        <f ca="1">IF(B141="","",IF(VLOOKUP(B141,Corelatii!B:AF,10,FALSE)="","",VLOOKUP(B141,Corelatii!B:AF,10,FALSE)))</f>
        <v/>
      </c>
      <c r="I141" s="942" t="str">
        <f ca="1">IF(B141="","",VLOOKUP(B141,Corelatii!B:AF,12,FALSE))</f>
        <v/>
      </c>
      <c r="J141" s="1348" t="str">
        <f ca="1">IF(B141="","",VLOOKUP(B141,Corelatii!B:AF,25,FALSE))</f>
        <v/>
      </c>
    </row>
    <row r="142" spans="1:10" ht="52.5" customHeight="1" x14ac:dyDescent="0.25">
      <c r="A142" s="938" t="str">
        <f ca="1">IF(ISERROR(VLOOKUP(ROW()-1,Corelatii!A:AF,2,FALSE))=TRUE,"",ROW()-1)</f>
        <v/>
      </c>
      <c r="B142" s="968" t="str">
        <f ca="1">IF(ISERROR(VLOOKUP(ROW()-1,Corelatii!A:AF,2,FALSE))=TRUE,"",VLOOKUP(ROW()-1,Corelatii!A:AF,2,FALSE))</f>
        <v/>
      </c>
      <c r="C142" s="939" t="str">
        <f ca="1">IF(ISERROR(VLOOKUP(ROW()-1,Corelatii!A:AF,3,FALSE))=TRUE,"",VLOOKUP(ROW()-1,Corelatii!A:AF,3,FALSE))</f>
        <v/>
      </c>
      <c r="D142" s="940" t="str">
        <f ca="1">IF(B142="","",VLOOKUP(B142,Corelatii!B:AF,7,FALSE))</f>
        <v/>
      </c>
      <c r="E142" s="941" t="str">
        <f ca="1">IF(B142="","",IF(VLOOKUP(B142,Corelatii!B:AF,8,FALSE)="","",VLOOKUP(B142,Corelatii!B:AF,8,FALSE)))</f>
        <v/>
      </c>
      <c r="F142" s="942" t="str">
        <f ca="1">IF(B142="","",VLOOKUP(B142,Corelatii!B:AF,11,FALSE))</f>
        <v/>
      </c>
      <c r="G142" s="943" t="str">
        <f ca="1">IF(B142="","",IF(VLOOKUP(B142,Corelatii!B:AF,9,FALSE)="","",VLOOKUP(B142,Corelatii!B:AF,9,FALSE)))</f>
        <v/>
      </c>
      <c r="H142" s="944" t="str">
        <f ca="1">IF(B142="","",IF(VLOOKUP(B142,Corelatii!B:AF,10,FALSE)="","",VLOOKUP(B142,Corelatii!B:AF,10,FALSE)))</f>
        <v/>
      </c>
      <c r="I142" s="942" t="str">
        <f ca="1">IF(B142="","",VLOOKUP(B142,Corelatii!B:AF,12,FALSE))</f>
        <v/>
      </c>
      <c r="J142" s="1348" t="str">
        <f ca="1">IF(B142="","",VLOOKUP(B142,Corelatii!B:AF,25,FALSE))</f>
        <v/>
      </c>
    </row>
    <row r="143" spans="1:10" ht="52.5" customHeight="1" x14ac:dyDescent="0.25">
      <c r="A143" s="938" t="str">
        <f ca="1">IF(ISERROR(VLOOKUP(ROW()-1,Corelatii!A:AF,2,FALSE))=TRUE,"",ROW()-1)</f>
        <v/>
      </c>
      <c r="B143" s="968" t="str">
        <f ca="1">IF(ISERROR(VLOOKUP(ROW()-1,Corelatii!A:AF,2,FALSE))=TRUE,"",VLOOKUP(ROW()-1,Corelatii!A:AF,2,FALSE))</f>
        <v/>
      </c>
      <c r="C143" s="939" t="str">
        <f ca="1">IF(ISERROR(VLOOKUP(ROW()-1,Corelatii!A:AF,3,FALSE))=TRUE,"",VLOOKUP(ROW()-1,Corelatii!A:AF,3,FALSE))</f>
        <v/>
      </c>
      <c r="D143" s="940" t="str">
        <f ca="1">IF(B143="","",VLOOKUP(B143,Corelatii!B:AF,7,FALSE))</f>
        <v/>
      </c>
      <c r="E143" s="941" t="str">
        <f ca="1">IF(B143="","",IF(VLOOKUP(B143,Corelatii!B:AF,8,FALSE)="","",VLOOKUP(B143,Corelatii!B:AF,8,FALSE)))</f>
        <v/>
      </c>
      <c r="F143" s="942" t="str">
        <f ca="1">IF(B143="","",VLOOKUP(B143,Corelatii!B:AF,11,FALSE))</f>
        <v/>
      </c>
      <c r="G143" s="943" t="str">
        <f ca="1">IF(B143="","",IF(VLOOKUP(B143,Corelatii!B:AF,9,FALSE)="","",VLOOKUP(B143,Corelatii!B:AF,9,FALSE)))</f>
        <v/>
      </c>
      <c r="H143" s="944" t="str">
        <f ca="1">IF(B143="","",IF(VLOOKUP(B143,Corelatii!B:AF,10,FALSE)="","",VLOOKUP(B143,Corelatii!B:AF,10,FALSE)))</f>
        <v/>
      </c>
      <c r="I143" s="942" t="str">
        <f ca="1">IF(B143="","",VLOOKUP(B143,Corelatii!B:AF,12,FALSE))</f>
        <v/>
      </c>
      <c r="J143" s="1348" t="str">
        <f ca="1">IF(B143="","",VLOOKUP(B143,Corelatii!B:AF,25,FALSE))</f>
        <v/>
      </c>
    </row>
    <row r="144" spans="1:10" ht="52.5" customHeight="1" x14ac:dyDescent="0.25">
      <c r="A144" s="938" t="str">
        <f ca="1">IF(ISERROR(VLOOKUP(ROW()-1,Corelatii!A:AF,2,FALSE))=TRUE,"",ROW()-1)</f>
        <v/>
      </c>
      <c r="B144" s="968" t="str">
        <f ca="1">IF(ISERROR(VLOOKUP(ROW()-1,Corelatii!A:AF,2,FALSE))=TRUE,"",VLOOKUP(ROW()-1,Corelatii!A:AF,2,FALSE))</f>
        <v/>
      </c>
      <c r="C144" s="939" t="str">
        <f ca="1">IF(ISERROR(VLOOKUP(ROW()-1,Corelatii!A:AF,3,FALSE))=TRUE,"",VLOOKUP(ROW()-1,Corelatii!A:AF,3,FALSE))</f>
        <v/>
      </c>
      <c r="D144" s="940" t="str">
        <f ca="1">IF(B144="","",VLOOKUP(B144,Corelatii!B:AF,7,FALSE))</f>
        <v/>
      </c>
      <c r="E144" s="941" t="str">
        <f ca="1">IF(B144="","",IF(VLOOKUP(B144,Corelatii!B:AF,8,FALSE)="","",VLOOKUP(B144,Corelatii!B:AF,8,FALSE)))</f>
        <v/>
      </c>
      <c r="F144" s="942" t="str">
        <f ca="1">IF(B144="","",VLOOKUP(B144,Corelatii!B:AF,11,FALSE))</f>
        <v/>
      </c>
      <c r="G144" s="943" t="str">
        <f ca="1">IF(B144="","",IF(VLOOKUP(B144,Corelatii!B:AF,9,FALSE)="","",VLOOKUP(B144,Corelatii!B:AF,9,FALSE)))</f>
        <v/>
      </c>
      <c r="H144" s="944" t="str">
        <f ca="1">IF(B144="","",IF(VLOOKUP(B144,Corelatii!B:AF,10,FALSE)="","",VLOOKUP(B144,Corelatii!B:AF,10,FALSE)))</f>
        <v/>
      </c>
      <c r="I144" s="942" t="str">
        <f ca="1">IF(B144="","",VLOOKUP(B144,Corelatii!B:AF,12,FALSE))</f>
        <v/>
      </c>
      <c r="J144" s="1348" t="str">
        <f ca="1">IF(B144="","",VLOOKUP(B144,Corelatii!B:AF,25,FALSE))</f>
        <v/>
      </c>
    </row>
    <row r="145" spans="1:10" ht="52.5" customHeight="1" x14ac:dyDescent="0.25">
      <c r="A145" s="938" t="str">
        <f ca="1">IF(ISERROR(VLOOKUP(ROW()-1,Corelatii!A:AF,2,FALSE))=TRUE,"",ROW()-1)</f>
        <v/>
      </c>
      <c r="B145" s="968" t="str">
        <f ca="1">IF(ISERROR(VLOOKUP(ROW()-1,Corelatii!A:AF,2,FALSE))=TRUE,"",VLOOKUP(ROW()-1,Corelatii!A:AF,2,FALSE))</f>
        <v/>
      </c>
      <c r="C145" s="939" t="str">
        <f ca="1">IF(ISERROR(VLOOKUP(ROW()-1,Corelatii!A:AF,3,FALSE))=TRUE,"",VLOOKUP(ROW()-1,Corelatii!A:AF,3,FALSE))</f>
        <v/>
      </c>
      <c r="D145" s="940" t="str">
        <f ca="1">IF(B145="","",VLOOKUP(B145,Corelatii!B:AF,7,FALSE))</f>
        <v/>
      </c>
      <c r="E145" s="941" t="str">
        <f ca="1">IF(B145="","",IF(VLOOKUP(B145,Corelatii!B:AF,8,FALSE)="","",VLOOKUP(B145,Corelatii!B:AF,8,FALSE)))</f>
        <v/>
      </c>
      <c r="F145" s="942" t="str">
        <f ca="1">IF(B145="","",VLOOKUP(B145,Corelatii!B:AF,11,FALSE))</f>
        <v/>
      </c>
      <c r="G145" s="943" t="str">
        <f ca="1">IF(B145="","",IF(VLOOKUP(B145,Corelatii!B:AF,9,FALSE)="","",VLOOKUP(B145,Corelatii!B:AF,9,FALSE)))</f>
        <v/>
      </c>
      <c r="H145" s="944" t="str">
        <f ca="1">IF(B145="","",IF(VLOOKUP(B145,Corelatii!B:AF,10,FALSE)="","",VLOOKUP(B145,Corelatii!B:AF,10,FALSE)))</f>
        <v/>
      </c>
      <c r="I145" s="942" t="str">
        <f ca="1">IF(B145="","",VLOOKUP(B145,Corelatii!B:AF,12,FALSE))</f>
        <v/>
      </c>
      <c r="J145" s="1348" t="str">
        <f ca="1">IF(B145="","",VLOOKUP(B145,Corelatii!B:AF,25,FALSE))</f>
        <v/>
      </c>
    </row>
    <row r="146" spans="1:10" ht="52.5" customHeight="1" x14ac:dyDescent="0.25">
      <c r="A146" s="938" t="str">
        <f ca="1">IF(ISERROR(VLOOKUP(ROW()-1,Corelatii!A:AF,2,FALSE))=TRUE,"",ROW()-1)</f>
        <v/>
      </c>
      <c r="B146" s="968" t="str">
        <f ca="1">IF(ISERROR(VLOOKUP(ROW()-1,Corelatii!A:AF,2,FALSE))=TRUE,"",VLOOKUP(ROW()-1,Corelatii!A:AF,2,FALSE))</f>
        <v/>
      </c>
      <c r="C146" s="939" t="str">
        <f ca="1">IF(ISERROR(VLOOKUP(ROW()-1,Corelatii!A:AF,3,FALSE))=TRUE,"",VLOOKUP(ROW()-1,Corelatii!A:AF,3,FALSE))</f>
        <v/>
      </c>
      <c r="D146" s="940" t="str">
        <f ca="1">IF(B146="","",VLOOKUP(B146,Corelatii!B:AF,7,FALSE))</f>
        <v/>
      </c>
      <c r="E146" s="941" t="str">
        <f ca="1">IF(B146="","",IF(VLOOKUP(B146,Corelatii!B:AF,8,FALSE)="","",VLOOKUP(B146,Corelatii!B:AF,8,FALSE)))</f>
        <v/>
      </c>
      <c r="F146" s="942" t="str">
        <f ca="1">IF(B146="","",VLOOKUP(B146,Corelatii!B:AF,11,FALSE))</f>
        <v/>
      </c>
      <c r="G146" s="943" t="str">
        <f ca="1">IF(B146="","",IF(VLOOKUP(B146,Corelatii!B:AF,9,FALSE)="","",VLOOKUP(B146,Corelatii!B:AF,9,FALSE)))</f>
        <v/>
      </c>
      <c r="H146" s="944" t="str">
        <f ca="1">IF(B146="","",IF(VLOOKUP(B146,Corelatii!B:AF,10,FALSE)="","",VLOOKUP(B146,Corelatii!B:AF,10,FALSE)))</f>
        <v/>
      </c>
      <c r="I146" s="942" t="str">
        <f ca="1">IF(B146="","",VLOOKUP(B146,Corelatii!B:AF,12,FALSE))</f>
        <v/>
      </c>
      <c r="J146" s="1348" t="str">
        <f ca="1">IF(B146="","",VLOOKUP(B146,Corelatii!B:AF,25,FALSE))</f>
        <v/>
      </c>
    </row>
    <row r="147" spans="1:10" ht="52.5" customHeight="1" x14ac:dyDescent="0.25">
      <c r="A147" s="938" t="str">
        <f ca="1">IF(ISERROR(VLOOKUP(ROW()-1,Corelatii!A:AF,2,FALSE))=TRUE,"",ROW()-1)</f>
        <v/>
      </c>
      <c r="B147" s="968" t="str">
        <f ca="1">IF(ISERROR(VLOOKUP(ROW()-1,Corelatii!A:AF,2,FALSE))=TRUE,"",VLOOKUP(ROW()-1,Corelatii!A:AF,2,FALSE))</f>
        <v/>
      </c>
      <c r="C147" s="939" t="str">
        <f ca="1">IF(ISERROR(VLOOKUP(ROW()-1,Corelatii!A:AF,3,FALSE))=TRUE,"",VLOOKUP(ROW()-1,Corelatii!A:AF,3,FALSE))</f>
        <v/>
      </c>
      <c r="D147" s="940" t="str">
        <f ca="1">IF(B147="","",VLOOKUP(B147,Corelatii!B:AF,7,FALSE))</f>
        <v/>
      </c>
      <c r="E147" s="941" t="str">
        <f ca="1">IF(B147="","",IF(VLOOKUP(B147,Corelatii!B:AF,8,FALSE)="","",VLOOKUP(B147,Corelatii!B:AF,8,FALSE)))</f>
        <v/>
      </c>
      <c r="F147" s="942" t="str">
        <f ca="1">IF(B147="","",VLOOKUP(B147,Corelatii!B:AF,11,FALSE))</f>
        <v/>
      </c>
      <c r="G147" s="943" t="str">
        <f ca="1">IF(B147="","",IF(VLOOKUP(B147,Corelatii!B:AF,9,FALSE)="","",VLOOKUP(B147,Corelatii!B:AF,9,FALSE)))</f>
        <v/>
      </c>
      <c r="H147" s="944" t="str">
        <f ca="1">IF(B147="","",IF(VLOOKUP(B147,Corelatii!B:AF,10,FALSE)="","",VLOOKUP(B147,Corelatii!B:AF,10,FALSE)))</f>
        <v/>
      </c>
      <c r="I147" s="942" t="str">
        <f ca="1">IF(B147="","",VLOOKUP(B147,Corelatii!B:AF,12,FALSE))</f>
        <v/>
      </c>
      <c r="J147" s="1348" t="str">
        <f ca="1">IF(B147="","",VLOOKUP(B147,Corelatii!B:AF,25,FALSE))</f>
        <v/>
      </c>
    </row>
    <row r="148" spans="1:10" ht="52.5" customHeight="1" x14ac:dyDescent="0.25">
      <c r="A148" s="938" t="str">
        <f ca="1">IF(ISERROR(VLOOKUP(ROW()-1,Corelatii!A:AF,2,FALSE))=TRUE,"",ROW()-1)</f>
        <v/>
      </c>
      <c r="B148" s="968" t="str">
        <f ca="1">IF(ISERROR(VLOOKUP(ROW()-1,Corelatii!A:AF,2,FALSE))=TRUE,"",VLOOKUP(ROW()-1,Corelatii!A:AF,2,FALSE))</f>
        <v/>
      </c>
      <c r="C148" s="939" t="str">
        <f ca="1">IF(ISERROR(VLOOKUP(ROW()-1,Corelatii!A:AF,3,FALSE))=TRUE,"",VLOOKUP(ROW()-1,Corelatii!A:AF,3,FALSE))</f>
        <v/>
      </c>
      <c r="D148" s="940" t="str">
        <f ca="1">IF(B148="","",VLOOKUP(B148,Corelatii!B:AF,7,FALSE))</f>
        <v/>
      </c>
      <c r="E148" s="941" t="str">
        <f ca="1">IF(B148="","",IF(VLOOKUP(B148,Corelatii!B:AF,8,FALSE)="","",VLOOKUP(B148,Corelatii!B:AF,8,FALSE)))</f>
        <v/>
      </c>
      <c r="F148" s="942" t="str">
        <f ca="1">IF(B148="","",VLOOKUP(B148,Corelatii!B:AF,11,FALSE))</f>
        <v/>
      </c>
      <c r="G148" s="943" t="str">
        <f ca="1">IF(B148="","",IF(VLOOKUP(B148,Corelatii!B:AF,9,FALSE)="","",VLOOKUP(B148,Corelatii!B:AF,9,FALSE)))</f>
        <v/>
      </c>
      <c r="H148" s="944" t="str">
        <f ca="1">IF(B148="","",IF(VLOOKUP(B148,Corelatii!B:AF,10,FALSE)="","",VLOOKUP(B148,Corelatii!B:AF,10,FALSE)))</f>
        <v/>
      </c>
      <c r="I148" s="942" t="str">
        <f ca="1">IF(B148="","",VLOOKUP(B148,Corelatii!B:AF,12,FALSE))</f>
        <v/>
      </c>
      <c r="J148" s="1348" t="str">
        <f ca="1">IF(B148="","",VLOOKUP(B148,Corelatii!B:AF,25,FALSE))</f>
        <v/>
      </c>
    </row>
    <row r="149" spans="1:10" ht="52.5" customHeight="1" x14ac:dyDescent="0.25">
      <c r="A149" s="938" t="str">
        <f ca="1">IF(ISERROR(VLOOKUP(ROW()-1,Corelatii!A:AF,2,FALSE))=TRUE,"",ROW()-1)</f>
        <v/>
      </c>
      <c r="B149" s="968" t="str">
        <f ca="1">IF(ISERROR(VLOOKUP(ROW()-1,Corelatii!A:AF,2,FALSE))=TRUE,"",VLOOKUP(ROW()-1,Corelatii!A:AF,2,FALSE))</f>
        <v/>
      </c>
      <c r="C149" s="939" t="str">
        <f ca="1">IF(ISERROR(VLOOKUP(ROW()-1,Corelatii!A:AF,3,FALSE))=TRUE,"",VLOOKUP(ROW()-1,Corelatii!A:AF,3,FALSE))</f>
        <v/>
      </c>
      <c r="D149" s="940" t="str">
        <f ca="1">IF(B149="","",VLOOKUP(B149,Corelatii!B:AF,7,FALSE))</f>
        <v/>
      </c>
      <c r="E149" s="941" t="str">
        <f ca="1">IF(B149="","",IF(VLOOKUP(B149,Corelatii!B:AF,8,FALSE)="","",VLOOKUP(B149,Corelatii!B:AF,8,FALSE)))</f>
        <v/>
      </c>
      <c r="F149" s="942" t="str">
        <f ca="1">IF(B149="","",VLOOKUP(B149,Corelatii!B:AF,11,FALSE))</f>
        <v/>
      </c>
      <c r="G149" s="943" t="str">
        <f ca="1">IF(B149="","",IF(VLOOKUP(B149,Corelatii!B:AF,9,FALSE)="","",VLOOKUP(B149,Corelatii!B:AF,9,FALSE)))</f>
        <v/>
      </c>
      <c r="H149" s="944" t="str">
        <f ca="1">IF(B149="","",IF(VLOOKUP(B149,Corelatii!B:AF,10,FALSE)="","",VLOOKUP(B149,Corelatii!B:AF,10,FALSE)))</f>
        <v/>
      </c>
      <c r="I149" s="942" t="str">
        <f ca="1">IF(B149="","",VLOOKUP(B149,Corelatii!B:AF,12,FALSE))</f>
        <v/>
      </c>
      <c r="J149" s="1348" t="str">
        <f ca="1">IF(B149="","",VLOOKUP(B149,Corelatii!B:AF,25,FALSE))</f>
        <v/>
      </c>
    </row>
    <row r="150" spans="1:10" ht="52.5" customHeight="1" x14ac:dyDescent="0.25">
      <c r="A150" s="938" t="str">
        <f ca="1">IF(ISERROR(VLOOKUP(ROW()-1,Corelatii!A:AF,2,FALSE))=TRUE,"",ROW()-1)</f>
        <v/>
      </c>
      <c r="B150" s="968" t="str">
        <f ca="1">IF(ISERROR(VLOOKUP(ROW()-1,Corelatii!A:AF,2,FALSE))=TRUE,"",VLOOKUP(ROW()-1,Corelatii!A:AF,2,FALSE))</f>
        <v/>
      </c>
      <c r="C150" s="939" t="str">
        <f ca="1">IF(ISERROR(VLOOKUP(ROW()-1,Corelatii!A:AF,3,FALSE))=TRUE,"",VLOOKUP(ROW()-1,Corelatii!A:AF,3,FALSE))</f>
        <v/>
      </c>
      <c r="D150" s="940" t="str">
        <f ca="1">IF(B150="","",VLOOKUP(B150,Corelatii!B:AF,7,FALSE))</f>
        <v/>
      </c>
      <c r="E150" s="941" t="str">
        <f ca="1">IF(B150="","",IF(VLOOKUP(B150,Corelatii!B:AF,8,FALSE)="","",VLOOKUP(B150,Corelatii!B:AF,8,FALSE)))</f>
        <v/>
      </c>
      <c r="F150" s="942" t="str">
        <f ca="1">IF(B150="","",VLOOKUP(B150,Corelatii!B:AF,11,FALSE))</f>
        <v/>
      </c>
      <c r="G150" s="943" t="str">
        <f ca="1">IF(B150="","",IF(VLOOKUP(B150,Corelatii!B:AF,9,FALSE)="","",VLOOKUP(B150,Corelatii!B:AF,9,FALSE)))</f>
        <v/>
      </c>
      <c r="H150" s="944" t="str">
        <f ca="1">IF(B150="","",IF(VLOOKUP(B150,Corelatii!B:AF,10,FALSE)="","",VLOOKUP(B150,Corelatii!B:AF,10,FALSE)))</f>
        <v/>
      </c>
      <c r="I150" s="942" t="str">
        <f ca="1">IF(B150="","",VLOOKUP(B150,Corelatii!B:AF,12,FALSE))</f>
        <v/>
      </c>
      <c r="J150" s="1348" t="str">
        <f ca="1">IF(B150="","",VLOOKUP(B150,Corelatii!B:AF,25,FALSE))</f>
        <v/>
      </c>
    </row>
    <row r="151" spans="1:10" ht="52.5" customHeight="1" x14ac:dyDescent="0.25">
      <c r="A151" s="938" t="str">
        <f ca="1">IF(ISERROR(VLOOKUP(ROW()-1,Corelatii!A:AF,2,FALSE))=TRUE,"",ROW()-1)</f>
        <v/>
      </c>
      <c r="B151" s="968" t="str">
        <f ca="1">IF(ISERROR(VLOOKUP(ROW()-1,Corelatii!A:AF,2,FALSE))=TRUE,"",VLOOKUP(ROW()-1,Corelatii!A:AF,2,FALSE))</f>
        <v/>
      </c>
      <c r="C151" s="939" t="str">
        <f ca="1">IF(ISERROR(VLOOKUP(ROW()-1,Corelatii!A:AF,3,FALSE))=TRUE,"",VLOOKUP(ROW()-1,Corelatii!A:AF,3,FALSE))</f>
        <v/>
      </c>
      <c r="D151" s="940" t="str">
        <f ca="1">IF(B151="","",VLOOKUP(B151,Corelatii!B:AF,7,FALSE))</f>
        <v/>
      </c>
      <c r="E151" s="941" t="str">
        <f ca="1">IF(B151="","",IF(VLOOKUP(B151,Corelatii!B:AF,8,FALSE)="","",VLOOKUP(B151,Corelatii!B:AF,8,FALSE)))</f>
        <v/>
      </c>
      <c r="F151" s="942" t="str">
        <f ca="1">IF(B151="","",VLOOKUP(B151,Corelatii!B:AF,11,FALSE))</f>
        <v/>
      </c>
      <c r="G151" s="943" t="str">
        <f ca="1">IF(B151="","",IF(VLOOKUP(B151,Corelatii!B:AF,9,FALSE)="","",VLOOKUP(B151,Corelatii!B:AF,9,FALSE)))</f>
        <v/>
      </c>
      <c r="H151" s="944" t="str">
        <f ca="1">IF(B151="","",IF(VLOOKUP(B151,Corelatii!B:AF,10,FALSE)="","",VLOOKUP(B151,Corelatii!B:AF,10,FALSE)))</f>
        <v/>
      </c>
      <c r="I151" s="942" t="str">
        <f ca="1">IF(B151="","",VLOOKUP(B151,Corelatii!B:AF,12,FALSE))</f>
        <v/>
      </c>
      <c r="J151" s="1348" t="str">
        <f ca="1">IF(B151="","",VLOOKUP(B151,Corelatii!B:AF,25,FALSE))</f>
        <v/>
      </c>
    </row>
    <row r="152" spans="1:10" ht="52.5" customHeight="1" x14ac:dyDescent="0.25">
      <c r="A152" s="938" t="str">
        <f ca="1">IF(ISERROR(VLOOKUP(ROW()-1,Corelatii!A:AF,2,FALSE))=TRUE,"",ROW()-1)</f>
        <v/>
      </c>
      <c r="B152" s="968" t="str">
        <f ca="1">IF(ISERROR(VLOOKUP(ROW()-1,Corelatii!A:AF,2,FALSE))=TRUE,"",VLOOKUP(ROW()-1,Corelatii!A:AF,2,FALSE))</f>
        <v/>
      </c>
      <c r="C152" s="939" t="str">
        <f ca="1">IF(ISERROR(VLOOKUP(ROW()-1,Corelatii!A:AF,3,FALSE))=TRUE,"",VLOOKUP(ROW()-1,Corelatii!A:AF,3,FALSE))</f>
        <v/>
      </c>
      <c r="D152" s="940" t="str">
        <f ca="1">IF(B152="","",VLOOKUP(B152,Corelatii!B:AF,7,FALSE))</f>
        <v/>
      </c>
      <c r="E152" s="941" t="str">
        <f ca="1">IF(B152="","",IF(VLOOKUP(B152,Corelatii!B:AF,8,FALSE)="","",VLOOKUP(B152,Corelatii!B:AF,8,FALSE)))</f>
        <v/>
      </c>
      <c r="F152" s="942" t="str">
        <f ca="1">IF(B152="","",VLOOKUP(B152,Corelatii!B:AF,11,FALSE))</f>
        <v/>
      </c>
      <c r="G152" s="943" t="str">
        <f ca="1">IF(B152="","",IF(VLOOKUP(B152,Corelatii!B:AF,9,FALSE)="","",VLOOKUP(B152,Corelatii!B:AF,9,FALSE)))</f>
        <v/>
      </c>
      <c r="H152" s="944" t="str">
        <f ca="1">IF(B152="","",IF(VLOOKUP(B152,Corelatii!B:AF,10,FALSE)="","",VLOOKUP(B152,Corelatii!B:AF,10,FALSE)))</f>
        <v/>
      </c>
      <c r="I152" s="942" t="str">
        <f ca="1">IF(B152="","",VLOOKUP(B152,Corelatii!B:AF,12,FALSE))</f>
        <v/>
      </c>
      <c r="J152" s="1348" t="str">
        <f ca="1">IF(B152="","",VLOOKUP(B152,Corelatii!B:AF,25,FALSE))</f>
        <v/>
      </c>
    </row>
    <row r="153" spans="1:10" ht="52.5" customHeight="1" x14ac:dyDescent="0.25">
      <c r="A153" s="938" t="str">
        <f ca="1">IF(ISERROR(VLOOKUP(ROW()-1,Corelatii!A:AF,2,FALSE))=TRUE,"",ROW()-1)</f>
        <v/>
      </c>
      <c r="B153" s="968" t="str">
        <f ca="1">IF(ISERROR(VLOOKUP(ROW()-1,Corelatii!A:AF,2,FALSE))=TRUE,"",VLOOKUP(ROW()-1,Corelatii!A:AF,2,FALSE))</f>
        <v/>
      </c>
      <c r="C153" s="939" t="str">
        <f ca="1">IF(ISERROR(VLOOKUP(ROW()-1,Corelatii!A:AF,3,FALSE))=TRUE,"",VLOOKUP(ROW()-1,Corelatii!A:AF,3,FALSE))</f>
        <v/>
      </c>
      <c r="D153" s="940" t="str">
        <f ca="1">IF(B153="","",VLOOKUP(B153,Corelatii!B:AF,7,FALSE))</f>
        <v/>
      </c>
      <c r="E153" s="941" t="str">
        <f ca="1">IF(B153="","",IF(VLOOKUP(B153,Corelatii!B:AF,8,FALSE)="","",VLOOKUP(B153,Corelatii!B:AF,8,FALSE)))</f>
        <v/>
      </c>
      <c r="F153" s="942" t="str">
        <f ca="1">IF(B153="","",VLOOKUP(B153,Corelatii!B:AF,11,FALSE))</f>
        <v/>
      </c>
      <c r="G153" s="943" t="str">
        <f ca="1">IF(B153="","",IF(VLOOKUP(B153,Corelatii!B:AF,9,FALSE)="","",VLOOKUP(B153,Corelatii!B:AF,9,FALSE)))</f>
        <v/>
      </c>
      <c r="H153" s="944" t="str">
        <f ca="1">IF(B153="","",IF(VLOOKUP(B153,Corelatii!B:AF,10,FALSE)="","",VLOOKUP(B153,Corelatii!B:AF,10,FALSE)))</f>
        <v/>
      </c>
      <c r="I153" s="942" t="str">
        <f ca="1">IF(B153="","",VLOOKUP(B153,Corelatii!B:AF,12,FALSE))</f>
        <v/>
      </c>
      <c r="J153" s="1348" t="str">
        <f ca="1">IF(B153="","",VLOOKUP(B153,Corelatii!B:AF,25,FALSE))</f>
        <v/>
      </c>
    </row>
    <row r="154" spans="1:10" ht="52.5" customHeight="1" x14ac:dyDescent="0.25">
      <c r="A154" s="938" t="str">
        <f ca="1">IF(ISERROR(VLOOKUP(ROW()-1,Corelatii!A:AF,2,FALSE))=TRUE,"",ROW()-1)</f>
        <v/>
      </c>
      <c r="B154" s="968" t="str">
        <f ca="1">IF(ISERROR(VLOOKUP(ROW()-1,Corelatii!A:AF,2,FALSE))=TRUE,"",VLOOKUP(ROW()-1,Corelatii!A:AF,2,FALSE))</f>
        <v/>
      </c>
      <c r="C154" s="939" t="str">
        <f ca="1">IF(ISERROR(VLOOKUP(ROW()-1,Corelatii!A:AF,3,FALSE))=TRUE,"",VLOOKUP(ROW()-1,Corelatii!A:AF,3,FALSE))</f>
        <v/>
      </c>
      <c r="D154" s="940" t="str">
        <f ca="1">IF(B154="","",VLOOKUP(B154,Corelatii!B:AF,7,FALSE))</f>
        <v/>
      </c>
      <c r="E154" s="941" t="str">
        <f ca="1">IF(B154="","",IF(VLOOKUP(B154,Corelatii!B:AF,8,FALSE)="","",VLOOKUP(B154,Corelatii!B:AF,8,FALSE)))</f>
        <v/>
      </c>
      <c r="F154" s="942" t="str">
        <f ca="1">IF(B154="","",VLOOKUP(B154,Corelatii!B:AF,11,FALSE))</f>
        <v/>
      </c>
      <c r="G154" s="943" t="str">
        <f ca="1">IF(B154="","",IF(VLOOKUP(B154,Corelatii!B:AF,9,FALSE)="","",VLOOKUP(B154,Corelatii!B:AF,9,FALSE)))</f>
        <v/>
      </c>
      <c r="H154" s="944" t="str">
        <f ca="1">IF(B154="","",IF(VLOOKUP(B154,Corelatii!B:AF,10,FALSE)="","",VLOOKUP(B154,Corelatii!B:AF,10,FALSE)))</f>
        <v/>
      </c>
      <c r="I154" s="942" t="str">
        <f ca="1">IF(B154="","",VLOOKUP(B154,Corelatii!B:AF,12,FALSE))</f>
        <v/>
      </c>
      <c r="J154" s="1348" t="str">
        <f ca="1">IF(B154="","",VLOOKUP(B154,Corelatii!B:AF,25,FALSE))</f>
        <v/>
      </c>
    </row>
    <row r="155" spans="1:10" ht="52.5" customHeight="1" x14ac:dyDescent="0.25">
      <c r="A155" s="938" t="str">
        <f ca="1">IF(ISERROR(VLOOKUP(ROW()-1,Corelatii!A:AF,2,FALSE))=TRUE,"",ROW()-1)</f>
        <v/>
      </c>
      <c r="B155" s="968" t="str">
        <f ca="1">IF(ISERROR(VLOOKUP(ROW()-1,Corelatii!A:AF,2,FALSE))=TRUE,"",VLOOKUP(ROW()-1,Corelatii!A:AF,2,FALSE))</f>
        <v/>
      </c>
      <c r="C155" s="939" t="str">
        <f ca="1">IF(ISERROR(VLOOKUP(ROW()-1,Corelatii!A:AF,3,FALSE))=TRUE,"",VLOOKUP(ROW()-1,Corelatii!A:AF,3,FALSE))</f>
        <v/>
      </c>
      <c r="D155" s="940" t="str">
        <f ca="1">IF(B155="","",VLOOKUP(B155,Corelatii!B:AF,7,FALSE))</f>
        <v/>
      </c>
      <c r="E155" s="941" t="str">
        <f ca="1">IF(B155="","",IF(VLOOKUP(B155,Corelatii!B:AF,8,FALSE)="","",VLOOKUP(B155,Corelatii!B:AF,8,FALSE)))</f>
        <v/>
      </c>
      <c r="F155" s="942" t="str">
        <f ca="1">IF(B155="","",VLOOKUP(B155,Corelatii!B:AF,11,FALSE))</f>
        <v/>
      </c>
      <c r="G155" s="943" t="str">
        <f ca="1">IF(B155="","",IF(VLOOKUP(B155,Corelatii!B:AF,9,FALSE)="","",VLOOKUP(B155,Corelatii!B:AF,9,FALSE)))</f>
        <v/>
      </c>
      <c r="H155" s="944" t="str">
        <f ca="1">IF(B155="","",IF(VLOOKUP(B155,Corelatii!B:AF,10,FALSE)="","",VLOOKUP(B155,Corelatii!B:AF,10,FALSE)))</f>
        <v/>
      </c>
      <c r="I155" s="942" t="str">
        <f ca="1">IF(B155="","",VLOOKUP(B155,Corelatii!B:AF,12,FALSE))</f>
        <v/>
      </c>
      <c r="J155" s="1348" t="str">
        <f ca="1">IF(B155="","",VLOOKUP(B155,Corelatii!B:AF,25,FALSE))</f>
        <v/>
      </c>
    </row>
    <row r="156" spans="1:10" ht="52.5" customHeight="1" x14ac:dyDescent="0.25">
      <c r="A156" s="938" t="str">
        <f ca="1">IF(ISERROR(VLOOKUP(ROW()-1,Corelatii!A:AF,2,FALSE))=TRUE,"",ROW()-1)</f>
        <v/>
      </c>
      <c r="B156" s="968" t="str">
        <f ca="1">IF(ISERROR(VLOOKUP(ROW()-1,Corelatii!A:AF,2,FALSE))=TRUE,"",VLOOKUP(ROW()-1,Corelatii!A:AF,2,FALSE))</f>
        <v/>
      </c>
      <c r="C156" s="939" t="str">
        <f ca="1">IF(ISERROR(VLOOKUP(ROW()-1,Corelatii!A:AF,3,FALSE))=TRUE,"",VLOOKUP(ROW()-1,Corelatii!A:AF,3,FALSE))</f>
        <v/>
      </c>
      <c r="D156" s="940" t="str">
        <f ca="1">IF(B156="","",VLOOKUP(B156,Corelatii!B:AF,7,FALSE))</f>
        <v/>
      </c>
      <c r="E156" s="941" t="str">
        <f ca="1">IF(B156="","",IF(VLOOKUP(B156,Corelatii!B:AF,8,FALSE)="","",VLOOKUP(B156,Corelatii!B:AF,8,FALSE)))</f>
        <v/>
      </c>
      <c r="F156" s="942" t="str">
        <f ca="1">IF(B156="","",VLOOKUP(B156,Corelatii!B:AF,11,FALSE))</f>
        <v/>
      </c>
      <c r="G156" s="943" t="str">
        <f ca="1">IF(B156="","",IF(VLOOKUP(B156,Corelatii!B:AF,9,FALSE)="","",VLOOKUP(B156,Corelatii!B:AF,9,FALSE)))</f>
        <v/>
      </c>
      <c r="H156" s="944" t="str">
        <f ca="1">IF(B156="","",IF(VLOOKUP(B156,Corelatii!B:AF,10,FALSE)="","",VLOOKUP(B156,Corelatii!B:AF,10,FALSE)))</f>
        <v/>
      </c>
      <c r="I156" s="942" t="str">
        <f ca="1">IF(B156="","",VLOOKUP(B156,Corelatii!B:AF,12,FALSE))</f>
        <v/>
      </c>
      <c r="J156" s="1348" t="str">
        <f ca="1">IF(B156="","",VLOOKUP(B156,Corelatii!B:AF,25,FALSE))</f>
        <v/>
      </c>
    </row>
    <row r="157" spans="1:10" ht="52.5" customHeight="1" x14ac:dyDescent="0.25">
      <c r="A157" s="938" t="str">
        <f ca="1">IF(ISERROR(VLOOKUP(ROW()-1,Corelatii!A:AF,2,FALSE))=TRUE,"",ROW()-1)</f>
        <v/>
      </c>
      <c r="B157" s="968" t="str">
        <f ca="1">IF(ISERROR(VLOOKUP(ROW()-1,Corelatii!A:AF,2,FALSE))=TRUE,"",VLOOKUP(ROW()-1,Corelatii!A:AF,2,FALSE))</f>
        <v/>
      </c>
      <c r="C157" s="939" t="str">
        <f ca="1">IF(ISERROR(VLOOKUP(ROW()-1,Corelatii!A:AF,3,FALSE))=TRUE,"",VLOOKUP(ROW()-1,Corelatii!A:AF,3,FALSE))</f>
        <v/>
      </c>
      <c r="D157" s="940" t="str">
        <f ca="1">IF(B157="","",VLOOKUP(B157,Corelatii!B:AF,7,FALSE))</f>
        <v/>
      </c>
      <c r="E157" s="941" t="str">
        <f ca="1">IF(B157="","",IF(VLOOKUP(B157,Corelatii!B:AF,8,FALSE)="","",VLOOKUP(B157,Corelatii!B:AF,8,FALSE)))</f>
        <v/>
      </c>
      <c r="F157" s="942" t="str">
        <f ca="1">IF(B157="","",VLOOKUP(B157,Corelatii!B:AF,11,FALSE))</f>
        <v/>
      </c>
      <c r="G157" s="943" t="str">
        <f ca="1">IF(B157="","",IF(VLOOKUP(B157,Corelatii!B:AF,9,FALSE)="","",VLOOKUP(B157,Corelatii!B:AF,9,FALSE)))</f>
        <v/>
      </c>
      <c r="H157" s="944" t="str">
        <f ca="1">IF(B157="","",IF(VLOOKUP(B157,Corelatii!B:AF,10,FALSE)="","",VLOOKUP(B157,Corelatii!B:AF,10,FALSE)))</f>
        <v/>
      </c>
      <c r="I157" s="942" t="str">
        <f ca="1">IF(B157="","",VLOOKUP(B157,Corelatii!B:AF,12,FALSE))</f>
        <v/>
      </c>
      <c r="J157" s="1348" t="str">
        <f ca="1">IF(B157="","",VLOOKUP(B157,Corelatii!B:AF,25,FALSE))</f>
        <v/>
      </c>
    </row>
    <row r="158" spans="1:10" ht="52.5" customHeight="1" x14ac:dyDescent="0.25">
      <c r="A158" s="938" t="str">
        <f ca="1">IF(ISERROR(VLOOKUP(ROW()-1,Corelatii!A:AF,2,FALSE))=TRUE,"",ROW()-1)</f>
        <v/>
      </c>
      <c r="B158" s="968" t="str">
        <f ca="1">IF(ISERROR(VLOOKUP(ROW()-1,Corelatii!A:AF,2,FALSE))=TRUE,"",VLOOKUP(ROW()-1,Corelatii!A:AF,2,FALSE))</f>
        <v/>
      </c>
      <c r="C158" s="939" t="str">
        <f ca="1">IF(ISERROR(VLOOKUP(ROW()-1,Corelatii!A:AF,3,FALSE))=TRUE,"",VLOOKUP(ROW()-1,Corelatii!A:AF,3,FALSE))</f>
        <v/>
      </c>
      <c r="D158" s="940" t="str">
        <f ca="1">IF(B158="","",VLOOKUP(B158,Corelatii!B:AF,7,FALSE))</f>
        <v/>
      </c>
      <c r="E158" s="941" t="str">
        <f ca="1">IF(B158="","",IF(VLOOKUP(B158,Corelatii!B:AF,8,FALSE)="","",VLOOKUP(B158,Corelatii!B:AF,8,FALSE)))</f>
        <v/>
      </c>
      <c r="F158" s="942" t="str">
        <f ca="1">IF(B158="","",VLOOKUP(B158,Corelatii!B:AF,11,FALSE))</f>
        <v/>
      </c>
      <c r="G158" s="943" t="str">
        <f ca="1">IF(B158="","",IF(VLOOKUP(B158,Corelatii!B:AF,9,FALSE)="","",VLOOKUP(B158,Corelatii!B:AF,9,FALSE)))</f>
        <v/>
      </c>
      <c r="H158" s="944" t="str">
        <f ca="1">IF(B158="","",IF(VLOOKUP(B158,Corelatii!B:AF,10,FALSE)="","",VLOOKUP(B158,Corelatii!B:AF,10,FALSE)))</f>
        <v/>
      </c>
      <c r="I158" s="942" t="str">
        <f ca="1">IF(B158="","",VLOOKUP(B158,Corelatii!B:AF,12,FALSE))</f>
        <v/>
      </c>
      <c r="J158" s="1348" t="str">
        <f ca="1">IF(B158="","",VLOOKUP(B158,Corelatii!B:AF,25,FALSE))</f>
        <v/>
      </c>
    </row>
    <row r="159" spans="1:10" ht="52.5" customHeight="1" x14ac:dyDescent="0.25">
      <c r="A159" s="938" t="str">
        <f ca="1">IF(ISERROR(VLOOKUP(ROW()-1,Corelatii!A:AF,2,FALSE))=TRUE,"",ROW()-1)</f>
        <v/>
      </c>
      <c r="B159" s="968" t="str">
        <f ca="1">IF(ISERROR(VLOOKUP(ROW()-1,Corelatii!A:AF,2,FALSE))=TRUE,"",VLOOKUP(ROW()-1,Corelatii!A:AF,2,FALSE))</f>
        <v/>
      </c>
      <c r="C159" s="939" t="str">
        <f ca="1">IF(ISERROR(VLOOKUP(ROW()-1,Corelatii!A:AF,3,FALSE))=TRUE,"",VLOOKUP(ROW()-1,Corelatii!A:AF,3,FALSE))</f>
        <v/>
      </c>
      <c r="D159" s="940" t="str">
        <f ca="1">IF(B159="","",VLOOKUP(B159,Corelatii!B:AF,7,FALSE))</f>
        <v/>
      </c>
      <c r="E159" s="941" t="str">
        <f ca="1">IF(B159="","",IF(VLOOKUP(B159,Corelatii!B:AF,8,FALSE)="","",VLOOKUP(B159,Corelatii!B:AF,8,FALSE)))</f>
        <v/>
      </c>
      <c r="F159" s="942" t="str">
        <f ca="1">IF(B159="","",VLOOKUP(B159,Corelatii!B:AF,11,FALSE))</f>
        <v/>
      </c>
      <c r="G159" s="943" t="str">
        <f ca="1">IF(B159="","",IF(VLOOKUP(B159,Corelatii!B:AF,9,FALSE)="","",VLOOKUP(B159,Corelatii!B:AF,9,FALSE)))</f>
        <v/>
      </c>
      <c r="H159" s="944" t="str">
        <f ca="1">IF(B159="","",IF(VLOOKUP(B159,Corelatii!B:AF,10,FALSE)="","",VLOOKUP(B159,Corelatii!B:AF,10,FALSE)))</f>
        <v/>
      </c>
      <c r="I159" s="942" t="str">
        <f ca="1">IF(B159="","",VLOOKUP(B159,Corelatii!B:AF,12,FALSE))</f>
        <v/>
      </c>
      <c r="J159" s="1348" t="str">
        <f ca="1">IF(B159="","",VLOOKUP(B159,Corelatii!B:AF,25,FALSE))</f>
        <v/>
      </c>
    </row>
    <row r="160" spans="1:10" ht="52.5" customHeight="1" x14ac:dyDescent="0.25">
      <c r="A160" s="938" t="str">
        <f ca="1">IF(ISERROR(VLOOKUP(ROW()-1,Corelatii!A:AF,2,FALSE))=TRUE,"",ROW()-1)</f>
        <v/>
      </c>
      <c r="B160" s="968" t="str">
        <f ca="1">IF(ISERROR(VLOOKUP(ROW()-1,Corelatii!A:AF,2,FALSE))=TRUE,"",VLOOKUP(ROW()-1,Corelatii!A:AF,2,FALSE))</f>
        <v/>
      </c>
      <c r="C160" s="939" t="str">
        <f ca="1">IF(ISERROR(VLOOKUP(ROW()-1,Corelatii!A:AF,3,FALSE))=TRUE,"",VLOOKUP(ROW()-1,Corelatii!A:AF,3,FALSE))</f>
        <v/>
      </c>
      <c r="D160" s="940" t="str">
        <f ca="1">IF(B160="","",VLOOKUP(B160,Corelatii!B:AF,7,FALSE))</f>
        <v/>
      </c>
      <c r="E160" s="941" t="str">
        <f ca="1">IF(B160="","",IF(VLOOKUP(B160,Corelatii!B:AF,8,FALSE)="","",VLOOKUP(B160,Corelatii!B:AF,8,FALSE)))</f>
        <v/>
      </c>
      <c r="F160" s="942" t="str">
        <f ca="1">IF(B160="","",VLOOKUP(B160,Corelatii!B:AF,11,FALSE))</f>
        <v/>
      </c>
      <c r="G160" s="943" t="str">
        <f ca="1">IF(B160="","",IF(VLOOKUP(B160,Corelatii!B:AF,9,FALSE)="","",VLOOKUP(B160,Corelatii!B:AF,9,FALSE)))</f>
        <v/>
      </c>
      <c r="H160" s="944" t="str">
        <f ca="1">IF(B160="","",IF(VLOOKUP(B160,Corelatii!B:AF,10,FALSE)="","",VLOOKUP(B160,Corelatii!B:AF,10,FALSE)))</f>
        <v/>
      </c>
      <c r="I160" s="942" t="str">
        <f ca="1">IF(B160="","",VLOOKUP(B160,Corelatii!B:AF,12,FALSE))</f>
        <v/>
      </c>
      <c r="J160" s="1348" t="str">
        <f ca="1">IF(B160="","",VLOOKUP(B160,Corelatii!B:AF,25,FALSE))</f>
        <v/>
      </c>
    </row>
    <row r="161" spans="1:10" ht="52.5" customHeight="1" x14ac:dyDescent="0.25">
      <c r="A161" s="938" t="str">
        <f ca="1">IF(ISERROR(VLOOKUP(ROW()-1,Corelatii!A:AF,2,FALSE))=TRUE,"",ROW()-1)</f>
        <v/>
      </c>
      <c r="B161" s="968" t="str">
        <f ca="1">IF(ISERROR(VLOOKUP(ROW()-1,Corelatii!A:AF,2,FALSE))=TRUE,"",VLOOKUP(ROW()-1,Corelatii!A:AF,2,FALSE))</f>
        <v/>
      </c>
      <c r="C161" s="939" t="str">
        <f ca="1">IF(ISERROR(VLOOKUP(ROW()-1,Corelatii!A:AF,3,FALSE))=TRUE,"",VLOOKUP(ROW()-1,Corelatii!A:AF,3,FALSE))</f>
        <v/>
      </c>
      <c r="D161" s="940" t="str">
        <f ca="1">IF(B161="","",VLOOKUP(B161,Corelatii!B:AF,7,FALSE))</f>
        <v/>
      </c>
      <c r="E161" s="941" t="str">
        <f ca="1">IF(B161="","",IF(VLOOKUP(B161,Corelatii!B:AF,8,FALSE)="","",VLOOKUP(B161,Corelatii!B:AF,8,FALSE)))</f>
        <v/>
      </c>
      <c r="F161" s="942" t="str">
        <f ca="1">IF(B161="","",VLOOKUP(B161,Corelatii!B:AF,11,FALSE))</f>
        <v/>
      </c>
      <c r="G161" s="943" t="str">
        <f ca="1">IF(B161="","",IF(VLOOKUP(B161,Corelatii!B:AF,9,FALSE)="","",VLOOKUP(B161,Corelatii!B:AF,9,FALSE)))</f>
        <v/>
      </c>
      <c r="H161" s="944" t="str">
        <f ca="1">IF(B161="","",IF(VLOOKUP(B161,Corelatii!B:AF,10,FALSE)="","",VLOOKUP(B161,Corelatii!B:AF,10,FALSE)))</f>
        <v/>
      </c>
      <c r="I161" s="942" t="str">
        <f ca="1">IF(B161="","",VLOOKUP(B161,Corelatii!B:AF,12,FALSE))</f>
        <v/>
      </c>
      <c r="J161" s="1348" t="str">
        <f ca="1">IF(B161="","",VLOOKUP(B161,Corelatii!B:AF,25,FALSE))</f>
        <v/>
      </c>
    </row>
    <row r="162" spans="1:10" ht="52.5" customHeight="1" x14ac:dyDescent="0.25">
      <c r="A162" s="938" t="str">
        <f ca="1">IF(ISERROR(VLOOKUP(ROW()-1,Corelatii!A:AF,2,FALSE))=TRUE,"",ROW()-1)</f>
        <v/>
      </c>
      <c r="B162" s="968" t="str">
        <f ca="1">IF(ISERROR(VLOOKUP(ROW()-1,Corelatii!A:AF,2,FALSE))=TRUE,"",VLOOKUP(ROW()-1,Corelatii!A:AF,2,FALSE))</f>
        <v/>
      </c>
      <c r="C162" s="939" t="str">
        <f ca="1">IF(ISERROR(VLOOKUP(ROW()-1,Corelatii!A:AF,3,FALSE))=TRUE,"",VLOOKUP(ROW()-1,Corelatii!A:AF,3,FALSE))</f>
        <v/>
      </c>
      <c r="D162" s="940" t="str">
        <f ca="1">IF(B162="","",VLOOKUP(B162,Corelatii!B:AF,7,FALSE))</f>
        <v/>
      </c>
      <c r="E162" s="941" t="str">
        <f ca="1">IF(B162="","",IF(VLOOKUP(B162,Corelatii!B:AF,8,FALSE)="","",VLOOKUP(B162,Corelatii!B:AF,8,FALSE)))</f>
        <v/>
      </c>
      <c r="F162" s="942" t="str">
        <f ca="1">IF(B162="","",VLOOKUP(B162,Corelatii!B:AF,11,FALSE))</f>
        <v/>
      </c>
      <c r="G162" s="943" t="str">
        <f ca="1">IF(B162="","",IF(VLOOKUP(B162,Corelatii!B:AF,9,FALSE)="","",VLOOKUP(B162,Corelatii!B:AF,9,FALSE)))</f>
        <v/>
      </c>
      <c r="H162" s="944" t="str">
        <f ca="1">IF(B162="","",IF(VLOOKUP(B162,Corelatii!B:AF,10,FALSE)="","",VLOOKUP(B162,Corelatii!B:AF,10,FALSE)))</f>
        <v/>
      </c>
      <c r="I162" s="942" t="str">
        <f ca="1">IF(B162="","",VLOOKUP(B162,Corelatii!B:AF,12,FALSE))</f>
        <v/>
      </c>
      <c r="J162" s="1348" t="str">
        <f ca="1">IF(B162="","",VLOOKUP(B162,Corelatii!B:AF,25,FALSE))</f>
        <v/>
      </c>
    </row>
    <row r="163" spans="1:10" ht="52.5" customHeight="1" x14ac:dyDescent="0.25">
      <c r="A163" s="938" t="str">
        <f ca="1">IF(ISERROR(VLOOKUP(ROW()-1,Corelatii!A:AF,2,FALSE))=TRUE,"",ROW()-1)</f>
        <v/>
      </c>
      <c r="B163" s="968" t="str">
        <f ca="1">IF(ISERROR(VLOOKUP(ROW()-1,Corelatii!A:AF,2,FALSE))=TRUE,"",VLOOKUP(ROW()-1,Corelatii!A:AF,2,FALSE))</f>
        <v/>
      </c>
      <c r="C163" s="939" t="str">
        <f ca="1">IF(ISERROR(VLOOKUP(ROW()-1,Corelatii!A:AF,3,FALSE))=TRUE,"",VLOOKUP(ROW()-1,Corelatii!A:AF,3,FALSE))</f>
        <v/>
      </c>
      <c r="D163" s="940" t="str">
        <f ca="1">IF(B163="","",VLOOKUP(B163,Corelatii!B:AF,7,FALSE))</f>
        <v/>
      </c>
      <c r="E163" s="941" t="str">
        <f ca="1">IF(B163="","",IF(VLOOKUP(B163,Corelatii!B:AF,8,FALSE)="","",VLOOKUP(B163,Corelatii!B:AF,8,FALSE)))</f>
        <v/>
      </c>
      <c r="F163" s="942" t="str">
        <f ca="1">IF(B163="","",VLOOKUP(B163,Corelatii!B:AF,11,FALSE))</f>
        <v/>
      </c>
      <c r="G163" s="943" t="str">
        <f ca="1">IF(B163="","",IF(VLOOKUP(B163,Corelatii!B:AF,9,FALSE)="","",VLOOKUP(B163,Corelatii!B:AF,9,FALSE)))</f>
        <v/>
      </c>
      <c r="H163" s="944" t="str">
        <f ca="1">IF(B163="","",IF(VLOOKUP(B163,Corelatii!B:AF,10,FALSE)="","",VLOOKUP(B163,Corelatii!B:AF,10,FALSE)))</f>
        <v/>
      </c>
      <c r="I163" s="942" t="str">
        <f ca="1">IF(B163="","",VLOOKUP(B163,Corelatii!B:AF,12,FALSE))</f>
        <v/>
      </c>
      <c r="J163" s="1348" t="str">
        <f ca="1">IF(B163="","",VLOOKUP(B163,Corelatii!B:AF,25,FALSE))</f>
        <v/>
      </c>
    </row>
    <row r="164" spans="1:10" ht="52.5" customHeight="1" x14ac:dyDescent="0.25">
      <c r="A164" s="938" t="str">
        <f ca="1">IF(ISERROR(VLOOKUP(ROW()-1,Corelatii!A:AF,2,FALSE))=TRUE,"",ROW()-1)</f>
        <v/>
      </c>
      <c r="B164" s="968" t="str">
        <f ca="1">IF(ISERROR(VLOOKUP(ROW()-1,Corelatii!A:AF,2,FALSE))=TRUE,"",VLOOKUP(ROW()-1,Corelatii!A:AF,2,FALSE))</f>
        <v/>
      </c>
      <c r="C164" s="939" t="str">
        <f ca="1">IF(ISERROR(VLOOKUP(ROW()-1,Corelatii!A:AF,3,FALSE))=TRUE,"",VLOOKUP(ROW()-1,Corelatii!A:AF,3,FALSE))</f>
        <v/>
      </c>
      <c r="D164" s="940" t="str">
        <f ca="1">IF(B164="","",VLOOKUP(B164,Corelatii!B:AF,7,FALSE))</f>
        <v/>
      </c>
      <c r="E164" s="941" t="str">
        <f ca="1">IF(B164="","",IF(VLOOKUP(B164,Corelatii!B:AF,8,FALSE)="","",VLOOKUP(B164,Corelatii!B:AF,8,FALSE)))</f>
        <v/>
      </c>
      <c r="F164" s="942" t="str">
        <f ca="1">IF(B164="","",VLOOKUP(B164,Corelatii!B:AF,11,FALSE))</f>
        <v/>
      </c>
      <c r="G164" s="943" t="str">
        <f ca="1">IF(B164="","",IF(VLOOKUP(B164,Corelatii!B:AF,9,FALSE)="","",VLOOKUP(B164,Corelatii!B:AF,9,FALSE)))</f>
        <v/>
      </c>
      <c r="H164" s="944" t="str">
        <f ca="1">IF(B164="","",IF(VLOOKUP(B164,Corelatii!B:AF,10,FALSE)="","",VLOOKUP(B164,Corelatii!B:AF,10,FALSE)))</f>
        <v/>
      </c>
      <c r="I164" s="942" t="str">
        <f ca="1">IF(B164="","",VLOOKUP(B164,Corelatii!B:AF,12,FALSE))</f>
        <v/>
      </c>
      <c r="J164" s="1348" t="str">
        <f ca="1">IF(B164="","",VLOOKUP(B164,Corelatii!B:AF,25,FALSE))</f>
        <v/>
      </c>
    </row>
    <row r="165" spans="1:10" ht="52.5" customHeight="1" x14ac:dyDescent="0.25">
      <c r="A165" s="938" t="str">
        <f ca="1">IF(ISERROR(VLOOKUP(ROW()-1,Corelatii!A:AF,2,FALSE))=TRUE,"",ROW()-1)</f>
        <v/>
      </c>
      <c r="B165" s="968" t="str">
        <f ca="1">IF(ISERROR(VLOOKUP(ROW()-1,Corelatii!A:AF,2,FALSE))=TRUE,"",VLOOKUP(ROW()-1,Corelatii!A:AF,2,FALSE))</f>
        <v/>
      </c>
      <c r="C165" s="939" t="str">
        <f ca="1">IF(ISERROR(VLOOKUP(ROW()-1,Corelatii!A:AF,3,FALSE))=TRUE,"",VLOOKUP(ROW()-1,Corelatii!A:AF,3,FALSE))</f>
        <v/>
      </c>
      <c r="D165" s="940" t="str">
        <f ca="1">IF(B165="","",VLOOKUP(B165,Corelatii!B:AF,7,FALSE))</f>
        <v/>
      </c>
      <c r="E165" s="941" t="str">
        <f ca="1">IF(B165="","",IF(VLOOKUP(B165,Corelatii!B:AF,8,FALSE)="","",VLOOKUP(B165,Corelatii!B:AF,8,FALSE)))</f>
        <v/>
      </c>
      <c r="F165" s="942" t="str">
        <f ca="1">IF(B165="","",VLOOKUP(B165,Corelatii!B:AF,11,FALSE))</f>
        <v/>
      </c>
      <c r="G165" s="943" t="str">
        <f ca="1">IF(B165="","",IF(VLOOKUP(B165,Corelatii!B:AF,9,FALSE)="","",VLOOKUP(B165,Corelatii!B:AF,9,FALSE)))</f>
        <v/>
      </c>
      <c r="H165" s="944" t="str">
        <f ca="1">IF(B165="","",IF(VLOOKUP(B165,Corelatii!B:AF,10,FALSE)="","",VLOOKUP(B165,Corelatii!B:AF,10,FALSE)))</f>
        <v/>
      </c>
      <c r="I165" s="942" t="str">
        <f ca="1">IF(B165="","",VLOOKUP(B165,Corelatii!B:AF,12,FALSE))</f>
        <v/>
      </c>
      <c r="J165" s="1348" t="str">
        <f ca="1">IF(B165="","",VLOOKUP(B165,Corelatii!B:AF,25,FALSE))</f>
        <v/>
      </c>
    </row>
    <row r="166" spans="1:10" ht="52.5" customHeight="1" x14ac:dyDescent="0.25">
      <c r="A166" s="938" t="str">
        <f ca="1">IF(ISERROR(VLOOKUP(ROW()-1,Corelatii!A:AF,2,FALSE))=TRUE,"",ROW()-1)</f>
        <v/>
      </c>
      <c r="B166" s="968" t="str">
        <f ca="1">IF(ISERROR(VLOOKUP(ROW()-1,Corelatii!A:AF,2,FALSE))=TRUE,"",VLOOKUP(ROW()-1,Corelatii!A:AF,2,FALSE))</f>
        <v/>
      </c>
      <c r="C166" s="939" t="str">
        <f ca="1">IF(ISERROR(VLOOKUP(ROW()-1,Corelatii!A:AF,3,FALSE))=TRUE,"",VLOOKUP(ROW()-1,Corelatii!A:AF,3,FALSE))</f>
        <v/>
      </c>
      <c r="D166" s="940" t="str">
        <f ca="1">IF(B166="","",VLOOKUP(B166,Corelatii!B:AF,7,FALSE))</f>
        <v/>
      </c>
      <c r="E166" s="941" t="str">
        <f ca="1">IF(B166="","",IF(VLOOKUP(B166,Corelatii!B:AF,8,FALSE)="","",VLOOKUP(B166,Corelatii!B:AF,8,FALSE)))</f>
        <v/>
      </c>
      <c r="F166" s="942" t="str">
        <f ca="1">IF(B166="","",VLOOKUP(B166,Corelatii!B:AF,11,FALSE))</f>
        <v/>
      </c>
      <c r="G166" s="943" t="str">
        <f ca="1">IF(B166="","",IF(VLOOKUP(B166,Corelatii!B:AF,9,FALSE)="","",VLOOKUP(B166,Corelatii!B:AF,9,FALSE)))</f>
        <v/>
      </c>
      <c r="H166" s="944" t="str">
        <f ca="1">IF(B166="","",IF(VLOOKUP(B166,Corelatii!B:AF,10,FALSE)="","",VLOOKUP(B166,Corelatii!B:AF,10,FALSE)))</f>
        <v/>
      </c>
      <c r="I166" s="942" t="str">
        <f ca="1">IF(B166="","",VLOOKUP(B166,Corelatii!B:AF,12,FALSE))</f>
        <v/>
      </c>
      <c r="J166" s="1348" t="str">
        <f ca="1">IF(B166="","",VLOOKUP(B166,Corelatii!B:AF,25,FALSE))</f>
        <v/>
      </c>
    </row>
    <row r="167" spans="1:10" ht="52.5" customHeight="1" x14ac:dyDescent="0.25">
      <c r="A167" s="938" t="str">
        <f ca="1">IF(ISERROR(VLOOKUP(ROW()-1,Corelatii!A:AF,2,FALSE))=TRUE,"",ROW()-1)</f>
        <v/>
      </c>
      <c r="B167" s="968" t="str">
        <f ca="1">IF(ISERROR(VLOOKUP(ROW()-1,Corelatii!A:AF,2,FALSE))=TRUE,"",VLOOKUP(ROW()-1,Corelatii!A:AF,2,FALSE))</f>
        <v/>
      </c>
      <c r="C167" s="939" t="str">
        <f ca="1">IF(ISERROR(VLOOKUP(ROW()-1,Corelatii!A:AF,3,FALSE))=TRUE,"",VLOOKUP(ROW()-1,Corelatii!A:AF,3,FALSE))</f>
        <v/>
      </c>
      <c r="D167" s="940" t="str">
        <f ca="1">IF(B167="","",VLOOKUP(B167,Corelatii!B:AF,7,FALSE))</f>
        <v/>
      </c>
      <c r="E167" s="941" t="str">
        <f ca="1">IF(B167="","",IF(VLOOKUP(B167,Corelatii!B:AF,8,FALSE)="","",VLOOKUP(B167,Corelatii!B:AF,8,FALSE)))</f>
        <v/>
      </c>
      <c r="F167" s="942" t="str">
        <f ca="1">IF(B167="","",VLOOKUP(B167,Corelatii!B:AF,11,FALSE))</f>
        <v/>
      </c>
      <c r="G167" s="943" t="str">
        <f ca="1">IF(B167="","",IF(VLOOKUP(B167,Corelatii!B:AF,9,FALSE)="","",VLOOKUP(B167,Corelatii!B:AF,9,FALSE)))</f>
        <v/>
      </c>
      <c r="H167" s="944" t="str">
        <f ca="1">IF(B167="","",IF(VLOOKUP(B167,Corelatii!B:AF,10,FALSE)="","",VLOOKUP(B167,Corelatii!B:AF,10,FALSE)))</f>
        <v/>
      </c>
      <c r="I167" s="942" t="str">
        <f ca="1">IF(B167="","",VLOOKUP(B167,Corelatii!B:AF,12,FALSE))</f>
        <v/>
      </c>
      <c r="J167" s="1348" t="str">
        <f ca="1">IF(B167="","",VLOOKUP(B167,Corelatii!B:AF,25,FALSE))</f>
        <v/>
      </c>
    </row>
    <row r="168" spans="1:10" ht="52.5" customHeight="1" x14ac:dyDescent="0.25">
      <c r="A168" s="938" t="str">
        <f ca="1">IF(ISERROR(VLOOKUP(ROW()-1,Corelatii!A:AF,2,FALSE))=TRUE,"",ROW()-1)</f>
        <v/>
      </c>
      <c r="B168" s="968" t="str">
        <f ca="1">IF(ISERROR(VLOOKUP(ROW()-1,Corelatii!A:AF,2,FALSE))=TRUE,"",VLOOKUP(ROW()-1,Corelatii!A:AF,2,FALSE))</f>
        <v/>
      </c>
      <c r="C168" s="939" t="str">
        <f ca="1">IF(ISERROR(VLOOKUP(ROW()-1,Corelatii!A:AF,3,FALSE))=TRUE,"",VLOOKUP(ROW()-1,Corelatii!A:AF,3,FALSE))</f>
        <v/>
      </c>
      <c r="D168" s="940" t="str">
        <f ca="1">IF(B168="","",VLOOKUP(B168,Corelatii!B:AF,7,FALSE))</f>
        <v/>
      </c>
      <c r="E168" s="941" t="str">
        <f ca="1">IF(B168="","",IF(VLOOKUP(B168,Corelatii!B:AF,8,FALSE)="","",VLOOKUP(B168,Corelatii!B:AF,8,FALSE)))</f>
        <v/>
      </c>
      <c r="F168" s="942" t="str">
        <f ca="1">IF(B168="","",VLOOKUP(B168,Corelatii!B:AF,11,FALSE))</f>
        <v/>
      </c>
      <c r="G168" s="943" t="str">
        <f ca="1">IF(B168="","",IF(VLOOKUP(B168,Corelatii!B:AF,9,FALSE)="","",VLOOKUP(B168,Corelatii!B:AF,9,FALSE)))</f>
        <v/>
      </c>
      <c r="H168" s="944" t="str">
        <f ca="1">IF(B168="","",IF(VLOOKUP(B168,Corelatii!B:AF,10,FALSE)="","",VLOOKUP(B168,Corelatii!B:AF,10,FALSE)))</f>
        <v/>
      </c>
      <c r="I168" s="942" t="str">
        <f ca="1">IF(B168="","",VLOOKUP(B168,Corelatii!B:AF,12,FALSE))</f>
        <v/>
      </c>
      <c r="J168" s="1348" t="str">
        <f ca="1">IF(B168="","",VLOOKUP(B168,Corelatii!B:AF,25,FALSE))</f>
        <v/>
      </c>
    </row>
    <row r="169" spans="1:10" ht="52.5" customHeight="1" x14ac:dyDescent="0.25">
      <c r="A169" s="938" t="str">
        <f ca="1">IF(ISERROR(VLOOKUP(ROW()-1,Corelatii!A:AF,2,FALSE))=TRUE,"",ROW()-1)</f>
        <v/>
      </c>
      <c r="B169" s="968" t="str">
        <f ca="1">IF(ISERROR(VLOOKUP(ROW()-1,Corelatii!A:AF,2,FALSE))=TRUE,"",VLOOKUP(ROW()-1,Corelatii!A:AF,2,FALSE))</f>
        <v/>
      </c>
      <c r="C169" s="939" t="str">
        <f ca="1">IF(ISERROR(VLOOKUP(ROW()-1,Corelatii!A:AF,3,FALSE))=TRUE,"",VLOOKUP(ROW()-1,Corelatii!A:AF,3,FALSE))</f>
        <v/>
      </c>
      <c r="D169" s="940" t="str">
        <f ca="1">IF(B169="","",VLOOKUP(B169,Corelatii!B:AF,7,FALSE))</f>
        <v/>
      </c>
      <c r="E169" s="941" t="str">
        <f ca="1">IF(B169="","",IF(VLOOKUP(B169,Corelatii!B:AF,8,FALSE)="","",VLOOKUP(B169,Corelatii!B:AF,8,FALSE)))</f>
        <v/>
      </c>
      <c r="F169" s="942" t="str">
        <f ca="1">IF(B169="","",VLOOKUP(B169,Corelatii!B:AF,11,FALSE))</f>
        <v/>
      </c>
      <c r="G169" s="943" t="str">
        <f ca="1">IF(B169="","",IF(VLOOKUP(B169,Corelatii!B:AF,9,FALSE)="","",VLOOKUP(B169,Corelatii!B:AF,9,FALSE)))</f>
        <v/>
      </c>
      <c r="H169" s="944" t="str">
        <f ca="1">IF(B169="","",IF(VLOOKUP(B169,Corelatii!B:AF,10,FALSE)="","",VLOOKUP(B169,Corelatii!B:AF,10,FALSE)))</f>
        <v/>
      </c>
      <c r="I169" s="942" t="str">
        <f ca="1">IF(B169="","",VLOOKUP(B169,Corelatii!B:AF,12,FALSE))</f>
        <v/>
      </c>
      <c r="J169" s="1348" t="str">
        <f ca="1">IF(B169="","",VLOOKUP(B169,Corelatii!B:AF,25,FALSE))</f>
        <v/>
      </c>
    </row>
    <row r="170" spans="1:10" ht="52.5" customHeight="1" x14ac:dyDescent="0.25">
      <c r="A170" s="938" t="str">
        <f ca="1">IF(ISERROR(VLOOKUP(ROW()-1,Corelatii!A:AF,2,FALSE))=TRUE,"",ROW()-1)</f>
        <v/>
      </c>
      <c r="B170" s="968" t="str">
        <f ca="1">IF(ISERROR(VLOOKUP(ROW()-1,Corelatii!A:AF,2,FALSE))=TRUE,"",VLOOKUP(ROW()-1,Corelatii!A:AF,2,FALSE))</f>
        <v/>
      </c>
      <c r="C170" s="939" t="str">
        <f ca="1">IF(ISERROR(VLOOKUP(ROW()-1,Corelatii!A:AF,3,FALSE))=TRUE,"",VLOOKUP(ROW()-1,Corelatii!A:AF,3,FALSE))</f>
        <v/>
      </c>
      <c r="D170" s="940" t="str">
        <f ca="1">IF(B170="","",VLOOKUP(B170,Corelatii!B:AF,7,FALSE))</f>
        <v/>
      </c>
      <c r="E170" s="941" t="str">
        <f ca="1">IF(B170="","",IF(VLOOKUP(B170,Corelatii!B:AF,8,FALSE)="","",VLOOKUP(B170,Corelatii!B:AF,8,FALSE)))</f>
        <v/>
      </c>
      <c r="F170" s="942" t="str">
        <f ca="1">IF(B170="","",VLOOKUP(B170,Corelatii!B:AF,11,FALSE))</f>
        <v/>
      </c>
      <c r="G170" s="943" t="str">
        <f ca="1">IF(B170="","",IF(VLOOKUP(B170,Corelatii!B:AF,9,FALSE)="","",VLOOKUP(B170,Corelatii!B:AF,9,FALSE)))</f>
        <v/>
      </c>
      <c r="H170" s="944" t="str">
        <f ca="1">IF(B170="","",IF(VLOOKUP(B170,Corelatii!B:AF,10,FALSE)="","",VLOOKUP(B170,Corelatii!B:AF,10,FALSE)))</f>
        <v/>
      </c>
      <c r="I170" s="942" t="str">
        <f ca="1">IF(B170="","",VLOOKUP(B170,Corelatii!B:AF,12,FALSE))</f>
        <v/>
      </c>
      <c r="J170" s="1348" t="str">
        <f ca="1">IF(B170="","",VLOOKUP(B170,Corelatii!B:AF,25,FALSE))</f>
        <v/>
      </c>
    </row>
    <row r="171" spans="1:10" ht="52.5" customHeight="1" x14ac:dyDescent="0.25">
      <c r="A171" s="938" t="str">
        <f ca="1">IF(ISERROR(VLOOKUP(ROW()-1,Corelatii!A:AF,2,FALSE))=TRUE,"",ROW()-1)</f>
        <v/>
      </c>
      <c r="B171" s="968" t="str">
        <f ca="1">IF(ISERROR(VLOOKUP(ROW()-1,Corelatii!A:AF,2,FALSE))=TRUE,"",VLOOKUP(ROW()-1,Corelatii!A:AF,2,FALSE))</f>
        <v/>
      </c>
      <c r="C171" s="939" t="str">
        <f ca="1">IF(ISERROR(VLOOKUP(ROW()-1,Corelatii!A:AF,3,FALSE))=TRUE,"",VLOOKUP(ROW()-1,Corelatii!A:AF,3,FALSE))</f>
        <v/>
      </c>
      <c r="D171" s="940" t="str">
        <f ca="1">IF(B171="","",VLOOKUP(B171,Corelatii!B:AF,7,FALSE))</f>
        <v/>
      </c>
      <c r="E171" s="941" t="str">
        <f ca="1">IF(B171="","",IF(VLOOKUP(B171,Corelatii!B:AF,8,FALSE)="","",VLOOKUP(B171,Corelatii!B:AF,8,FALSE)))</f>
        <v/>
      </c>
      <c r="F171" s="942" t="str">
        <f ca="1">IF(B171="","",VLOOKUP(B171,Corelatii!B:AF,11,FALSE))</f>
        <v/>
      </c>
      <c r="G171" s="943" t="str">
        <f ca="1">IF(B171="","",IF(VLOOKUP(B171,Corelatii!B:AF,9,FALSE)="","",VLOOKUP(B171,Corelatii!B:AF,9,FALSE)))</f>
        <v/>
      </c>
      <c r="H171" s="944" t="str">
        <f ca="1">IF(B171="","",IF(VLOOKUP(B171,Corelatii!B:AF,10,FALSE)="","",VLOOKUP(B171,Corelatii!B:AF,10,FALSE)))</f>
        <v/>
      </c>
      <c r="I171" s="942" t="str">
        <f ca="1">IF(B171="","",VLOOKUP(B171,Corelatii!B:AF,12,FALSE))</f>
        <v/>
      </c>
      <c r="J171" s="1348" t="str">
        <f ca="1">IF(B171="","",VLOOKUP(B171,Corelatii!B:AF,25,FALSE))</f>
        <v/>
      </c>
    </row>
    <row r="172" spans="1:10" ht="52.5" customHeight="1" x14ac:dyDescent="0.25">
      <c r="A172" s="938" t="str">
        <f ca="1">IF(ISERROR(VLOOKUP(ROW()-1,Corelatii!A:AF,2,FALSE))=TRUE,"",ROW()-1)</f>
        <v/>
      </c>
      <c r="B172" s="968" t="str">
        <f ca="1">IF(ISERROR(VLOOKUP(ROW()-1,Corelatii!A:AF,2,FALSE))=TRUE,"",VLOOKUP(ROW()-1,Corelatii!A:AF,2,FALSE))</f>
        <v/>
      </c>
      <c r="C172" s="939" t="str">
        <f ca="1">IF(ISERROR(VLOOKUP(ROW()-1,Corelatii!A:AF,3,FALSE))=TRUE,"",VLOOKUP(ROW()-1,Corelatii!A:AF,3,FALSE))</f>
        <v/>
      </c>
      <c r="D172" s="940" t="str">
        <f ca="1">IF(B172="","",VLOOKUP(B172,Corelatii!B:AF,7,FALSE))</f>
        <v/>
      </c>
      <c r="E172" s="941" t="str">
        <f ca="1">IF(B172="","",IF(VLOOKUP(B172,Corelatii!B:AF,8,FALSE)="","",VLOOKUP(B172,Corelatii!B:AF,8,FALSE)))</f>
        <v/>
      </c>
      <c r="F172" s="942" t="str">
        <f ca="1">IF(B172="","",VLOOKUP(B172,Corelatii!B:AF,11,FALSE))</f>
        <v/>
      </c>
      <c r="G172" s="943" t="str">
        <f ca="1">IF(B172="","",IF(VLOOKUP(B172,Corelatii!B:AF,9,FALSE)="","",VLOOKUP(B172,Corelatii!B:AF,9,FALSE)))</f>
        <v/>
      </c>
      <c r="H172" s="944" t="str">
        <f ca="1">IF(B172="","",IF(VLOOKUP(B172,Corelatii!B:AF,10,FALSE)="","",VLOOKUP(B172,Corelatii!B:AF,10,FALSE)))</f>
        <v/>
      </c>
      <c r="I172" s="942" t="str">
        <f ca="1">IF(B172="","",VLOOKUP(B172,Corelatii!B:AF,12,FALSE))</f>
        <v/>
      </c>
      <c r="J172" s="1348" t="str">
        <f ca="1">IF(B172="","",VLOOKUP(B172,Corelatii!B:AF,25,FALSE))</f>
        <v/>
      </c>
    </row>
    <row r="173" spans="1:10" ht="52.5" customHeight="1" x14ac:dyDescent="0.25">
      <c r="A173" s="938" t="str">
        <f ca="1">IF(ISERROR(VLOOKUP(ROW()-1,Corelatii!A:AF,2,FALSE))=TRUE,"",ROW()-1)</f>
        <v/>
      </c>
      <c r="B173" s="968" t="str">
        <f ca="1">IF(ISERROR(VLOOKUP(ROW()-1,Corelatii!A:AF,2,FALSE))=TRUE,"",VLOOKUP(ROW()-1,Corelatii!A:AF,2,FALSE))</f>
        <v/>
      </c>
      <c r="C173" s="939" t="str">
        <f ca="1">IF(ISERROR(VLOOKUP(ROW()-1,Corelatii!A:AF,3,FALSE))=TRUE,"",VLOOKUP(ROW()-1,Corelatii!A:AF,3,FALSE))</f>
        <v/>
      </c>
      <c r="D173" s="940" t="str">
        <f ca="1">IF(B173="","",VLOOKUP(B173,Corelatii!B:AF,7,FALSE))</f>
        <v/>
      </c>
      <c r="E173" s="941" t="str">
        <f ca="1">IF(B173="","",IF(VLOOKUP(B173,Corelatii!B:AF,8,FALSE)="","",VLOOKUP(B173,Corelatii!B:AF,8,FALSE)))</f>
        <v/>
      </c>
      <c r="F173" s="942" t="str">
        <f ca="1">IF(B173="","",VLOOKUP(B173,Corelatii!B:AF,11,FALSE))</f>
        <v/>
      </c>
      <c r="G173" s="943" t="str">
        <f ca="1">IF(B173="","",IF(VLOOKUP(B173,Corelatii!B:AF,9,FALSE)="","",VLOOKUP(B173,Corelatii!B:AF,9,FALSE)))</f>
        <v/>
      </c>
      <c r="H173" s="944" t="str">
        <f ca="1">IF(B173="","",IF(VLOOKUP(B173,Corelatii!B:AF,10,FALSE)="","",VLOOKUP(B173,Corelatii!B:AF,10,FALSE)))</f>
        <v/>
      </c>
      <c r="I173" s="942" t="str">
        <f ca="1">IF(B173="","",VLOOKUP(B173,Corelatii!B:AF,12,FALSE))</f>
        <v/>
      </c>
      <c r="J173" s="1348" t="str">
        <f ca="1">IF(B173="","",VLOOKUP(B173,Corelatii!B:AF,25,FALSE))</f>
        <v/>
      </c>
    </row>
    <row r="174" spans="1:10" ht="52.5" customHeight="1" x14ac:dyDescent="0.25">
      <c r="A174" s="938" t="str">
        <f ca="1">IF(ISERROR(VLOOKUP(ROW()-1,Corelatii!A:AF,2,FALSE))=TRUE,"",ROW()-1)</f>
        <v/>
      </c>
      <c r="B174" s="968" t="str">
        <f ca="1">IF(ISERROR(VLOOKUP(ROW()-1,Corelatii!A:AF,2,FALSE))=TRUE,"",VLOOKUP(ROW()-1,Corelatii!A:AF,2,FALSE))</f>
        <v/>
      </c>
      <c r="C174" s="939" t="str">
        <f ca="1">IF(ISERROR(VLOOKUP(ROW()-1,Corelatii!A:AF,3,FALSE))=TRUE,"",VLOOKUP(ROW()-1,Corelatii!A:AF,3,FALSE))</f>
        <v/>
      </c>
      <c r="D174" s="940" t="str">
        <f ca="1">IF(B174="","",VLOOKUP(B174,Corelatii!B:AF,7,FALSE))</f>
        <v/>
      </c>
      <c r="E174" s="941" t="str">
        <f ca="1">IF(B174="","",IF(VLOOKUP(B174,Corelatii!B:AF,8,FALSE)="","",VLOOKUP(B174,Corelatii!B:AF,8,FALSE)))</f>
        <v/>
      </c>
      <c r="F174" s="942" t="str">
        <f ca="1">IF(B174="","",VLOOKUP(B174,Corelatii!B:AF,11,FALSE))</f>
        <v/>
      </c>
      <c r="G174" s="943" t="str">
        <f ca="1">IF(B174="","",IF(VLOOKUP(B174,Corelatii!B:AF,9,FALSE)="","",VLOOKUP(B174,Corelatii!B:AF,9,FALSE)))</f>
        <v/>
      </c>
      <c r="H174" s="944" t="str">
        <f ca="1">IF(B174="","",IF(VLOOKUP(B174,Corelatii!B:AF,10,FALSE)="","",VLOOKUP(B174,Corelatii!B:AF,10,FALSE)))</f>
        <v/>
      </c>
      <c r="I174" s="942" t="str">
        <f ca="1">IF(B174="","",VLOOKUP(B174,Corelatii!B:AF,12,FALSE))</f>
        <v/>
      </c>
      <c r="J174" s="1348" t="str">
        <f ca="1">IF(B174="","",VLOOKUP(B174,Corelatii!B:AF,25,FALSE))</f>
        <v/>
      </c>
    </row>
    <row r="175" spans="1:10" ht="52.5" customHeight="1" x14ac:dyDescent="0.25">
      <c r="A175" s="938" t="str">
        <f ca="1">IF(ISERROR(VLOOKUP(ROW()-1,Corelatii!A:AF,2,FALSE))=TRUE,"",ROW()-1)</f>
        <v/>
      </c>
      <c r="B175" s="968" t="str">
        <f ca="1">IF(ISERROR(VLOOKUP(ROW()-1,Corelatii!A:AF,2,FALSE))=TRUE,"",VLOOKUP(ROW()-1,Corelatii!A:AF,2,FALSE))</f>
        <v/>
      </c>
      <c r="C175" s="939" t="str">
        <f ca="1">IF(ISERROR(VLOOKUP(ROW()-1,Corelatii!A:AF,3,FALSE))=TRUE,"",VLOOKUP(ROW()-1,Corelatii!A:AF,3,FALSE))</f>
        <v/>
      </c>
      <c r="D175" s="940" t="str">
        <f ca="1">IF(B175="","",VLOOKUP(B175,Corelatii!B:AF,7,FALSE))</f>
        <v/>
      </c>
      <c r="E175" s="941" t="str">
        <f ca="1">IF(B175="","",IF(VLOOKUP(B175,Corelatii!B:AF,8,FALSE)="","",VLOOKUP(B175,Corelatii!B:AF,8,FALSE)))</f>
        <v/>
      </c>
      <c r="F175" s="942" t="str">
        <f ca="1">IF(B175="","",VLOOKUP(B175,Corelatii!B:AF,11,FALSE))</f>
        <v/>
      </c>
      <c r="G175" s="943" t="str">
        <f ca="1">IF(B175="","",IF(VLOOKUP(B175,Corelatii!B:AF,9,FALSE)="","",VLOOKUP(B175,Corelatii!B:AF,9,FALSE)))</f>
        <v/>
      </c>
      <c r="H175" s="944" t="str">
        <f ca="1">IF(B175="","",IF(VLOOKUP(B175,Corelatii!B:AF,10,FALSE)="","",VLOOKUP(B175,Corelatii!B:AF,10,FALSE)))</f>
        <v/>
      </c>
      <c r="I175" s="942" t="str">
        <f ca="1">IF(B175="","",VLOOKUP(B175,Corelatii!B:AF,12,FALSE))</f>
        <v/>
      </c>
      <c r="J175" s="1348" t="str">
        <f ca="1">IF(B175="","",VLOOKUP(B175,Corelatii!B:AF,25,FALSE))</f>
        <v/>
      </c>
    </row>
    <row r="176" spans="1:10" ht="52.5" customHeight="1" x14ac:dyDescent="0.25">
      <c r="A176" s="938" t="str">
        <f ca="1">IF(ISERROR(VLOOKUP(ROW()-1,Corelatii!A:AF,2,FALSE))=TRUE,"",ROW()-1)</f>
        <v/>
      </c>
      <c r="B176" s="968" t="str">
        <f ca="1">IF(ISERROR(VLOOKUP(ROW()-1,Corelatii!A:AF,2,FALSE))=TRUE,"",VLOOKUP(ROW()-1,Corelatii!A:AF,2,FALSE))</f>
        <v/>
      </c>
      <c r="C176" s="939" t="str">
        <f ca="1">IF(ISERROR(VLOOKUP(ROW()-1,Corelatii!A:AF,3,FALSE))=TRUE,"",VLOOKUP(ROW()-1,Corelatii!A:AF,3,FALSE))</f>
        <v/>
      </c>
      <c r="D176" s="940" t="str">
        <f ca="1">IF(B176="","",VLOOKUP(B176,Corelatii!B:AF,7,FALSE))</f>
        <v/>
      </c>
      <c r="E176" s="941" t="str">
        <f ca="1">IF(B176="","",IF(VLOOKUP(B176,Corelatii!B:AF,8,FALSE)="","",VLOOKUP(B176,Corelatii!B:AF,8,FALSE)))</f>
        <v/>
      </c>
      <c r="F176" s="942" t="str">
        <f ca="1">IF(B176="","",VLOOKUP(B176,Corelatii!B:AF,11,FALSE))</f>
        <v/>
      </c>
      <c r="G176" s="943" t="str">
        <f ca="1">IF(B176="","",IF(VLOOKUP(B176,Corelatii!B:AF,9,FALSE)="","",VLOOKUP(B176,Corelatii!B:AF,9,FALSE)))</f>
        <v/>
      </c>
      <c r="H176" s="944" t="str">
        <f ca="1">IF(B176="","",IF(VLOOKUP(B176,Corelatii!B:AF,10,FALSE)="","",VLOOKUP(B176,Corelatii!B:AF,10,FALSE)))</f>
        <v/>
      </c>
      <c r="I176" s="942" t="str">
        <f ca="1">IF(B176="","",VLOOKUP(B176,Corelatii!B:AF,12,FALSE))</f>
        <v/>
      </c>
      <c r="J176" s="1348" t="str">
        <f ca="1">IF(B176="","",VLOOKUP(B176,Corelatii!B:AF,25,FALSE))</f>
        <v/>
      </c>
    </row>
    <row r="177" spans="1:10" ht="52.5" customHeight="1" x14ac:dyDescent="0.25">
      <c r="A177" s="938" t="str">
        <f ca="1">IF(ISERROR(VLOOKUP(ROW()-1,Corelatii!A:AF,2,FALSE))=TRUE,"",ROW()-1)</f>
        <v/>
      </c>
      <c r="B177" s="968" t="str">
        <f ca="1">IF(ISERROR(VLOOKUP(ROW()-1,Corelatii!A:AF,2,FALSE))=TRUE,"",VLOOKUP(ROW()-1,Corelatii!A:AF,2,FALSE))</f>
        <v/>
      </c>
      <c r="C177" s="939" t="str">
        <f ca="1">IF(ISERROR(VLOOKUP(ROW()-1,Corelatii!A:AF,3,FALSE))=TRUE,"",VLOOKUP(ROW()-1,Corelatii!A:AF,3,FALSE))</f>
        <v/>
      </c>
      <c r="D177" s="940" t="str">
        <f ca="1">IF(B177="","",VLOOKUP(B177,Corelatii!B:AF,7,FALSE))</f>
        <v/>
      </c>
      <c r="E177" s="941" t="str">
        <f ca="1">IF(B177="","",IF(VLOOKUP(B177,Corelatii!B:AF,8,FALSE)="","",VLOOKUP(B177,Corelatii!B:AF,8,FALSE)))</f>
        <v/>
      </c>
      <c r="F177" s="942" t="str">
        <f ca="1">IF(B177="","",VLOOKUP(B177,Corelatii!B:AF,11,FALSE))</f>
        <v/>
      </c>
      <c r="G177" s="943" t="str">
        <f ca="1">IF(B177="","",IF(VLOOKUP(B177,Corelatii!B:AF,9,FALSE)="","",VLOOKUP(B177,Corelatii!B:AF,9,FALSE)))</f>
        <v/>
      </c>
      <c r="H177" s="944" t="str">
        <f ca="1">IF(B177="","",IF(VLOOKUP(B177,Corelatii!B:AF,10,FALSE)="","",VLOOKUP(B177,Corelatii!B:AF,10,FALSE)))</f>
        <v/>
      </c>
      <c r="I177" s="942" t="str">
        <f ca="1">IF(B177="","",VLOOKUP(B177,Corelatii!B:AF,12,FALSE))</f>
        <v/>
      </c>
      <c r="J177" s="1348" t="str">
        <f ca="1">IF(B177="","",VLOOKUP(B177,Corelatii!B:AF,25,FALSE))</f>
        <v/>
      </c>
    </row>
    <row r="178" spans="1:10" ht="52.5" customHeight="1" x14ac:dyDescent="0.25">
      <c r="A178" s="938" t="str">
        <f ca="1">IF(ISERROR(VLOOKUP(ROW()-1,Corelatii!A:AF,2,FALSE))=TRUE,"",ROW()-1)</f>
        <v/>
      </c>
      <c r="B178" s="968" t="str">
        <f ca="1">IF(ISERROR(VLOOKUP(ROW()-1,Corelatii!A:AF,2,FALSE))=TRUE,"",VLOOKUP(ROW()-1,Corelatii!A:AF,2,FALSE))</f>
        <v/>
      </c>
      <c r="C178" s="939" t="str">
        <f ca="1">IF(ISERROR(VLOOKUP(ROW()-1,Corelatii!A:AF,3,FALSE))=TRUE,"",VLOOKUP(ROW()-1,Corelatii!A:AF,3,FALSE))</f>
        <v/>
      </c>
      <c r="D178" s="940" t="str">
        <f ca="1">IF(B178="","",VLOOKUP(B178,Corelatii!B:AF,7,FALSE))</f>
        <v/>
      </c>
      <c r="E178" s="941" t="str">
        <f ca="1">IF(B178="","",IF(VLOOKUP(B178,Corelatii!B:AF,8,FALSE)="","",VLOOKUP(B178,Corelatii!B:AF,8,FALSE)))</f>
        <v/>
      </c>
      <c r="F178" s="942" t="str">
        <f ca="1">IF(B178="","",VLOOKUP(B178,Corelatii!B:AF,11,FALSE))</f>
        <v/>
      </c>
      <c r="G178" s="943" t="str">
        <f ca="1">IF(B178="","",IF(VLOOKUP(B178,Corelatii!B:AF,9,FALSE)="","",VLOOKUP(B178,Corelatii!B:AF,9,FALSE)))</f>
        <v/>
      </c>
      <c r="H178" s="944" t="str">
        <f ca="1">IF(B178="","",IF(VLOOKUP(B178,Corelatii!B:AF,10,FALSE)="","",VLOOKUP(B178,Corelatii!B:AF,10,FALSE)))</f>
        <v/>
      </c>
      <c r="I178" s="942" t="str">
        <f ca="1">IF(B178="","",VLOOKUP(B178,Corelatii!B:AF,12,FALSE))</f>
        <v/>
      </c>
      <c r="J178" s="1348" t="str">
        <f ca="1">IF(B178="","",VLOOKUP(B178,Corelatii!B:AF,25,FALSE))</f>
        <v/>
      </c>
    </row>
    <row r="179" spans="1:10" ht="52.5" customHeight="1" x14ac:dyDescent="0.25">
      <c r="A179" s="938" t="str">
        <f ca="1">IF(ISERROR(VLOOKUP(ROW()-1,Corelatii!A:AF,2,FALSE))=TRUE,"",ROW()-1)</f>
        <v/>
      </c>
      <c r="B179" s="968" t="str">
        <f ca="1">IF(ISERROR(VLOOKUP(ROW()-1,Corelatii!A:AF,2,FALSE))=TRUE,"",VLOOKUP(ROW()-1,Corelatii!A:AF,2,FALSE))</f>
        <v/>
      </c>
      <c r="C179" s="939" t="str">
        <f ca="1">IF(ISERROR(VLOOKUP(ROW()-1,Corelatii!A:AF,3,FALSE))=TRUE,"",VLOOKUP(ROW()-1,Corelatii!A:AF,3,FALSE))</f>
        <v/>
      </c>
      <c r="D179" s="940" t="str">
        <f ca="1">IF(B179="","",VLOOKUP(B179,Corelatii!B:AF,7,FALSE))</f>
        <v/>
      </c>
      <c r="E179" s="941" t="str">
        <f ca="1">IF(B179="","",IF(VLOOKUP(B179,Corelatii!B:AF,8,FALSE)="","",VLOOKUP(B179,Corelatii!B:AF,8,FALSE)))</f>
        <v/>
      </c>
      <c r="F179" s="942" t="str">
        <f ca="1">IF(B179="","",VLOOKUP(B179,Corelatii!B:AF,11,FALSE))</f>
        <v/>
      </c>
      <c r="G179" s="943" t="str">
        <f ca="1">IF(B179="","",IF(VLOOKUP(B179,Corelatii!B:AF,9,FALSE)="","",VLOOKUP(B179,Corelatii!B:AF,9,FALSE)))</f>
        <v/>
      </c>
      <c r="H179" s="944" t="str">
        <f ca="1">IF(B179="","",IF(VLOOKUP(B179,Corelatii!B:AF,10,FALSE)="","",VLOOKUP(B179,Corelatii!B:AF,10,FALSE)))</f>
        <v/>
      </c>
      <c r="I179" s="942" t="str">
        <f ca="1">IF(B179="","",VLOOKUP(B179,Corelatii!B:AF,12,FALSE))</f>
        <v/>
      </c>
      <c r="J179" s="1348" t="str">
        <f ca="1">IF(B179="","",VLOOKUP(B179,Corelatii!B:AF,25,FALSE))</f>
        <v/>
      </c>
    </row>
    <row r="180" spans="1:10" ht="52.5" customHeight="1" x14ac:dyDescent="0.25">
      <c r="A180" s="938" t="str">
        <f ca="1">IF(ISERROR(VLOOKUP(ROW()-1,Corelatii!A:AF,2,FALSE))=TRUE,"",ROW()-1)</f>
        <v/>
      </c>
      <c r="B180" s="968" t="str">
        <f ca="1">IF(ISERROR(VLOOKUP(ROW()-1,Corelatii!A:AF,2,FALSE))=TRUE,"",VLOOKUP(ROW()-1,Corelatii!A:AF,2,FALSE))</f>
        <v/>
      </c>
      <c r="C180" s="939" t="str">
        <f ca="1">IF(ISERROR(VLOOKUP(ROW()-1,Corelatii!A:AF,3,FALSE))=TRUE,"",VLOOKUP(ROW()-1,Corelatii!A:AF,3,FALSE))</f>
        <v/>
      </c>
      <c r="D180" s="940" t="str">
        <f ca="1">IF(B180="","",VLOOKUP(B180,Corelatii!B:AF,7,FALSE))</f>
        <v/>
      </c>
      <c r="E180" s="941" t="str">
        <f ca="1">IF(B180="","",IF(VLOOKUP(B180,Corelatii!B:AF,8,FALSE)="","",VLOOKUP(B180,Corelatii!B:AF,8,FALSE)))</f>
        <v/>
      </c>
      <c r="F180" s="942" t="str">
        <f ca="1">IF(B180="","",VLOOKUP(B180,Corelatii!B:AF,11,FALSE))</f>
        <v/>
      </c>
      <c r="G180" s="943" t="str">
        <f ca="1">IF(B180="","",IF(VLOOKUP(B180,Corelatii!B:AF,9,FALSE)="","",VLOOKUP(B180,Corelatii!B:AF,9,FALSE)))</f>
        <v/>
      </c>
      <c r="H180" s="944" t="str">
        <f ca="1">IF(B180="","",IF(VLOOKUP(B180,Corelatii!B:AF,10,FALSE)="","",VLOOKUP(B180,Corelatii!B:AF,10,FALSE)))</f>
        <v/>
      </c>
      <c r="I180" s="942" t="str">
        <f ca="1">IF(B180="","",VLOOKUP(B180,Corelatii!B:AF,12,FALSE))</f>
        <v/>
      </c>
      <c r="J180" s="1348" t="str">
        <f ca="1">IF(B180="","",VLOOKUP(B180,Corelatii!B:AF,25,FALSE))</f>
        <v/>
      </c>
    </row>
    <row r="181" spans="1:10" ht="52.5" customHeight="1" x14ac:dyDescent="0.25">
      <c r="A181" s="938" t="str">
        <f ca="1">IF(ISERROR(VLOOKUP(ROW()-1,Corelatii!A:AF,2,FALSE))=TRUE,"",ROW()-1)</f>
        <v/>
      </c>
      <c r="B181" s="968" t="str">
        <f ca="1">IF(ISERROR(VLOOKUP(ROW()-1,Corelatii!A:AF,2,FALSE))=TRUE,"",VLOOKUP(ROW()-1,Corelatii!A:AF,2,FALSE))</f>
        <v/>
      </c>
      <c r="C181" s="939" t="str">
        <f ca="1">IF(ISERROR(VLOOKUP(ROW()-1,Corelatii!A:AF,3,FALSE))=TRUE,"",VLOOKUP(ROW()-1,Corelatii!A:AF,3,FALSE))</f>
        <v/>
      </c>
      <c r="D181" s="940" t="str">
        <f ca="1">IF(B181="","",VLOOKUP(B181,Corelatii!B:AF,7,FALSE))</f>
        <v/>
      </c>
      <c r="E181" s="941" t="str">
        <f ca="1">IF(B181="","",IF(VLOOKUP(B181,Corelatii!B:AF,8,FALSE)="","",VLOOKUP(B181,Corelatii!B:AF,8,FALSE)))</f>
        <v/>
      </c>
      <c r="F181" s="942" t="str">
        <f ca="1">IF(B181="","",VLOOKUP(B181,Corelatii!B:AF,11,FALSE))</f>
        <v/>
      </c>
      <c r="G181" s="943" t="str">
        <f ca="1">IF(B181="","",IF(VLOOKUP(B181,Corelatii!B:AF,9,FALSE)="","",VLOOKUP(B181,Corelatii!B:AF,9,FALSE)))</f>
        <v/>
      </c>
      <c r="H181" s="944" t="str">
        <f ca="1">IF(B181="","",IF(VLOOKUP(B181,Corelatii!B:AF,10,FALSE)="","",VLOOKUP(B181,Corelatii!B:AF,10,FALSE)))</f>
        <v/>
      </c>
      <c r="I181" s="942" t="str">
        <f ca="1">IF(B181="","",VLOOKUP(B181,Corelatii!B:AF,12,FALSE))</f>
        <v/>
      </c>
      <c r="J181" s="1348" t="str">
        <f ca="1">IF(B181="","",VLOOKUP(B181,Corelatii!B:AF,25,FALSE))</f>
        <v/>
      </c>
    </row>
    <row r="182" spans="1:10" ht="52.5" customHeight="1" x14ac:dyDescent="0.25">
      <c r="A182" s="938" t="str">
        <f ca="1">IF(ISERROR(VLOOKUP(ROW()-1,Corelatii!A:AF,2,FALSE))=TRUE,"",ROW()-1)</f>
        <v/>
      </c>
      <c r="B182" s="968" t="str">
        <f ca="1">IF(ISERROR(VLOOKUP(ROW()-1,Corelatii!A:AF,2,FALSE))=TRUE,"",VLOOKUP(ROW()-1,Corelatii!A:AF,2,FALSE))</f>
        <v/>
      </c>
      <c r="C182" s="939" t="str">
        <f ca="1">IF(ISERROR(VLOOKUP(ROW()-1,Corelatii!A:AF,3,FALSE))=TRUE,"",VLOOKUP(ROW()-1,Corelatii!A:AF,3,FALSE))</f>
        <v/>
      </c>
      <c r="D182" s="940" t="str">
        <f ca="1">IF(B182="","",VLOOKUP(B182,Corelatii!B:AF,7,FALSE))</f>
        <v/>
      </c>
      <c r="E182" s="941" t="str">
        <f ca="1">IF(B182="","",IF(VLOOKUP(B182,Corelatii!B:AF,8,FALSE)="","",VLOOKUP(B182,Corelatii!B:AF,8,FALSE)))</f>
        <v/>
      </c>
      <c r="F182" s="942" t="str">
        <f ca="1">IF(B182="","",VLOOKUP(B182,Corelatii!B:AF,11,FALSE))</f>
        <v/>
      </c>
      <c r="G182" s="943" t="str">
        <f ca="1">IF(B182="","",IF(VLOOKUP(B182,Corelatii!B:AF,9,FALSE)="","",VLOOKUP(B182,Corelatii!B:AF,9,FALSE)))</f>
        <v/>
      </c>
      <c r="H182" s="944" t="str">
        <f ca="1">IF(B182="","",IF(VLOOKUP(B182,Corelatii!B:AF,10,FALSE)="","",VLOOKUP(B182,Corelatii!B:AF,10,FALSE)))</f>
        <v/>
      </c>
      <c r="I182" s="942" t="str">
        <f ca="1">IF(B182="","",VLOOKUP(B182,Corelatii!B:AF,12,FALSE))</f>
        <v/>
      </c>
      <c r="J182" s="1348" t="str">
        <f ca="1">IF(B182="","",VLOOKUP(B182,Corelatii!B:AF,25,FALSE))</f>
        <v/>
      </c>
    </row>
    <row r="183" spans="1:10" ht="52.5" customHeight="1" x14ac:dyDescent="0.25">
      <c r="A183" s="938" t="str">
        <f ca="1">IF(ISERROR(VLOOKUP(ROW()-1,Corelatii!A:AF,2,FALSE))=TRUE,"",ROW()-1)</f>
        <v/>
      </c>
      <c r="B183" s="968" t="str">
        <f ca="1">IF(ISERROR(VLOOKUP(ROW()-1,Corelatii!A:AF,2,FALSE))=TRUE,"",VLOOKUP(ROW()-1,Corelatii!A:AF,2,FALSE))</f>
        <v/>
      </c>
      <c r="C183" s="939" t="str">
        <f ca="1">IF(ISERROR(VLOOKUP(ROW()-1,Corelatii!A:AF,3,FALSE))=TRUE,"",VLOOKUP(ROW()-1,Corelatii!A:AF,3,FALSE))</f>
        <v/>
      </c>
      <c r="D183" s="940" t="str">
        <f ca="1">IF(B183="","",VLOOKUP(B183,Corelatii!B:AF,7,FALSE))</f>
        <v/>
      </c>
      <c r="E183" s="941" t="str">
        <f ca="1">IF(B183="","",IF(VLOOKUP(B183,Corelatii!B:AF,8,FALSE)="","",VLOOKUP(B183,Corelatii!B:AF,8,FALSE)))</f>
        <v/>
      </c>
      <c r="F183" s="942" t="str">
        <f ca="1">IF(B183="","",VLOOKUP(B183,Corelatii!B:AF,11,FALSE))</f>
        <v/>
      </c>
      <c r="G183" s="943" t="str">
        <f ca="1">IF(B183="","",IF(VLOOKUP(B183,Corelatii!B:AF,9,FALSE)="","",VLOOKUP(B183,Corelatii!B:AF,9,FALSE)))</f>
        <v/>
      </c>
      <c r="H183" s="944" t="str">
        <f ca="1">IF(B183="","",IF(VLOOKUP(B183,Corelatii!B:AF,10,FALSE)="","",VLOOKUP(B183,Corelatii!B:AF,10,FALSE)))</f>
        <v/>
      </c>
      <c r="I183" s="942" t="str">
        <f ca="1">IF(B183="","",VLOOKUP(B183,Corelatii!B:AF,12,FALSE))</f>
        <v/>
      </c>
      <c r="J183" s="1348" t="str">
        <f ca="1">IF(B183="","",VLOOKUP(B183,Corelatii!B:AF,25,FALSE))</f>
        <v/>
      </c>
    </row>
    <row r="184" spans="1:10" ht="52.5" customHeight="1" x14ac:dyDescent="0.25">
      <c r="A184" s="938" t="str">
        <f ca="1">IF(ISERROR(VLOOKUP(ROW()-1,Corelatii!A:AF,2,FALSE))=TRUE,"",ROW()-1)</f>
        <v/>
      </c>
      <c r="B184" s="968" t="str">
        <f ca="1">IF(ISERROR(VLOOKUP(ROW()-1,Corelatii!A:AF,2,FALSE))=TRUE,"",VLOOKUP(ROW()-1,Corelatii!A:AF,2,FALSE))</f>
        <v/>
      </c>
      <c r="C184" s="939" t="str">
        <f ca="1">IF(ISERROR(VLOOKUP(ROW()-1,Corelatii!A:AF,3,FALSE))=TRUE,"",VLOOKUP(ROW()-1,Corelatii!A:AF,3,FALSE))</f>
        <v/>
      </c>
      <c r="D184" s="940" t="str">
        <f ca="1">IF(B184="","",VLOOKUP(B184,Corelatii!B:AF,7,FALSE))</f>
        <v/>
      </c>
      <c r="E184" s="941" t="str">
        <f ca="1">IF(B184="","",IF(VLOOKUP(B184,Corelatii!B:AF,8,FALSE)="","",VLOOKUP(B184,Corelatii!B:AF,8,FALSE)))</f>
        <v/>
      </c>
      <c r="F184" s="942" t="str">
        <f ca="1">IF(B184="","",VLOOKUP(B184,Corelatii!B:AF,11,FALSE))</f>
        <v/>
      </c>
      <c r="G184" s="943" t="str">
        <f ca="1">IF(B184="","",IF(VLOOKUP(B184,Corelatii!B:AF,9,FALSE)="","",VLOOKUP(B184,Corelatii!B:AF,9,FALSE)))</f>
        <v/>
      </c>
      <c r="H184" s="944" t="str">
        <f ca="1">IF(B184="","",IF(VLOOKUP(B184,Corelatii!B:AF,10,FALSE)="","",VLOOKUP(B184,Corelatii!B:AF,10,FALSE)))</f>
        <v/>
      </c>
      <c r="I184" s="942" t="str">
        <f ca="1">IF(B184="","",VLOOKUP(B184,Corelatii!B:AF,12,FALSE))</f>
        <v/>
      </c>
      <c r="J184" s="1348" t="str">
        <f ca="1">IF(B184="","",VLOOKUP(B184,Corelatii!B:AF,25,FALSE))</f>
        <v/>
      </c>
    </row>
    <row r="185" spans="1:10" ht="52.5" customHeight="1" x14ac:dyDescent="0.25">
      <c r="A185" s="938" t="str">
        <f ca="1">IF(ISERROR(VLOOKUP(ROW()-1,Corelatii!A:AF,2,FALSE))=TRUE,"",ROW()-1)</f>
        <v/>
      </c>
      <c r="B185" s="968" t="str">
        <f ca="1">IF(ISERROR(VLOOKUP(ROW()-1,Corelatii!A:AF,2,FALSE))=TRUE,"",VLOOKUP(ROW()-1,Corelatii!A:AF,2,FALSE))</f>
        <v/>
      </c>
      <c r="C185" s="939" t="str">
        <f ca="1">IF(ISERROR(VLOOKUP(ROW()-1,Corelatii!A:AF,3,FALSE))=TRUE,"",VLOOKUP(ROW()-1,Corelatii!A:AF,3,FALSE))</f>
        <v/>
      </c>
      <c r="D185" s="940" t="str">
        <f ca="1">IF(B185="","",VLOOKUP(B185,Corelatii!B:AF,7,FALSE))</f>
        <v/>
      </c>
      <c r="E185" s="941" t="str">
        <f ca="1">IF(B185="","",IF(VLOOKUP(B185,Corelatii!B:AF,8,FALSE)="","",VLOOKUP(B185,Corelatii!B:AF,8,FALSE)))</f>
        <v/>
      </c>
      <c r="F185" s="942" t="str">
        <f ca="1">IF(B185="","",VLOOKUP(B185,Corelatii!B:AF,11,FALSE))</f>
        <v/>
      </c>
      <c r="G185" s="943" t="str">
        <f ca="1">IF(B185="","",IF(VLOOKUP(B185,Corelatii!B:AF,9,FALSE)="","",VLOOKUP(B185,Corelatii!B:AF,9,FALSE)))</f>
        <v/>
      </c>
      <c r="H185" s="944" t="str">
        <f ca="1">IF(B185="","",IF(VLOOKUP(B185,Corelatii!B:AF,10,FALSE)="","",VLOOKUP(B185,Corelatii!B:AF,10,FALSE)))</f>
        <v/>
      </c>
      <c r="I185" s="942" t="str">
        <f ca="1">IF(B185="","",VLOOKUP(B185,Corelatii!B:AF,12,FALSE))</f>
        <v/>
      </c>
      <c r="J185" s="1348" t="str">
        <f ca="1">IF(B185="","",VLOOKUP(B185,Corelatii!B:AF,25,FALSE))</f>
        <v/>
      </c>
    </row>
    <row r="186" spans="1:10" ht="52.5" customHeight="1" x14ac:dyDescent="0.25">
      <c r="A186" s="938" t="str">
        <f ca="1">IF(ISERROR(VLOOKUP(ROW()-1,Corelatii!A:AF,2,FALSE))=TRUE,"",ROW()-1)</f>
        <v/>
      </c>
      <c r="B186" s="968" t="str">
        <f ca="1">IF(ISERROR(VLOOKUP(ROW()-1,Corelatii!A:AF,2,FALSE))=TRUE,"",VLOOKUP(ROW()-1,Corelatii!A:AF,2,FALSE))</f>
        <v/>
      </c>
      <c r="C186" s="939" t="str">
        <f ca="1">IF(ISERROR(VLOOKUP(ROW()-1,Corelatii!A:AF,3,FALSE))=TRUE,"",VLOOKUP(ROW()-1,Corelatii!A:AF,3,FALSE))</f>
        <v/>
      </c>
      <c r="D186" s="940" t="str">
        <f ca="1">IF(B186="","",VLOOKUP(B186,Corelatii!B:AF,7,FALSE))</f>
        <v/>
      </c>
      <c r="E186" s="941" t="str">
        <f ca="1">IF(B186="","",IF(VLOOKUP(B186,Corelatii!B:AF,8,FALSE)="","",VLOOKUP(B186,Corelatii!B:AF,8,FALSE)))</f>
        <v/>
      </c>
      <c r="F186" s="942" t="str">
        <f ca="1">IF(B186="","",VLOOKUP(B186,Corelatii!B:AF,11,FALSE))</f>
        <v/>
      </c>
      <c r="G186" s="943" t="str">
        <f ca="1">IF(B186="","",IF(VLOOKUP(B186,Corelatii!B:AF,9,FALSE)="","",VLOOKUP(B186,Corelatii!B:AF,9,FALSE)))</f>
        <v/>
      </c>
      <c r="H186" s="944" t="str">
        <f ca="1">IF(B186="","",IF(VLOOKUP(B186,Corelatii!B:AF,10,FALSE)="","",VLOOKUP(B186,Corelatii!B:AF,10,FALSE)))</f>
        <v/>
      </c>
      <c r="I186" s="942" t="str">
        <f ca="1">IF(B186="","",VLOOKUP(B186,Corelatii!B:AF,12,FALSE))</f>
        <v/>
      </c>
      <c r="J186" s="1348" t="str">
        <f ca="1">IF(B186="","",VLOOKUP(B186,Corelatii!B:AF,25,FALSE))</f>
        <v/>
      </c>
    </row>
    <row r="187" spans="1:10" ht="52.5" customHeight="1" x14ac:dyDescent="0.25">
      <c r="A187" s="938" t="str">
        <f ca="1">IF(ISERROR(VLOOKUP(ROW()-1,Corelatii!A:AF,2,FALSE))=TRUE,"",ROW()-1)</f>
        <v/>
      </c>
      <c r="B187" s="968" t="str">
        <f ca="1">IF(ISERROR(VLOOKUP(ROW()-1,Corelatii!A:AF,2,FALSE))=TRUE,"",VLOOKUP(ROW()-1,Corelatii!A:AF,2,FALSE))</f>
        <v/>
      </c>
      <c r="C187" s="939" t="str">
        <f ca="1">IF(ISERROR(VLOOKUP(ROW()-1,Corelatii!A:AF,3,FALSE))=TRUE,"",VLOOKUP(ROW()-1,Corelatii!A:AF,3,FALSE))</f>
        <v/>
      </c>
      <c r="D187" s="940" t="str">
        <f ca="1">IF(B187="","",VLOOKUP(B187,Corelatii!B:AF,7,FALSE))</f>
        <v/>
      </c>
      <c r="E187" s="941" t="str">
        <f ca="1">IF(B187="","",IF(VLOOKUP(B187,Corelatii!B:AF,8,FALSE)="","",VLOOKUP(B187,Corelatii!B:AF,8,FALSE)))</f>
        <v/>
      </c>
      <c r="F187" s="942" t="str">
        <f ca="1">IF(B187="","",VLOOKUP(B187,Corelatii!B:AF,11,FALSE))</f>
        <v/>
      </c>
      <c r="G187" s="943" t="str">
        <f ca="1">IF(B187="","",IF(VLOOKUP(B187,Corelatii!B:AF,9,FALSE)="","",VLOOKUP(B187,Corelatii!B:AF,9,FALSE)))</f>
        <v/>
      </c>
      <c r="H187" s="944" t="str">
        <f ca="1">IF(B187="","",IF(VLOOKUP(B187,Corelatii!B:AF,10,FALSE)="","",VLOOKUP(B187,Corelatii!B:AF,10,FALSE)))</f>
        <v/>
      </c>
      <c r="I187" s="942" t="str">
        <f ca="1">IF(B187="","",VLOOKUP(B187,Corelatii!B:AF,12,FALSE))</f>
        <v/>
      </c>
      <c r="J187" s="1348" t="str">
        <f ca="1">IF(B187="","",VLOOKUP(B187,Corelatii!B:AF,25,FALSE))</f>
        <v/>
      </c>
    </row>
    <row r="188" spans="1:10" ht="52.5" customHeight="1" x14ac:dyDescent="0.25">
      <c r="A188" s="938" t="str">
        <f ca="1">IF(ISERROR(VLOOKUP(ROW()-1,Corelatii!A:AF,2,FALSE))=TRUE,"",ROW()-1)</f>
        <v/>
      </c>
      <c r="B188" s="968" t="str">
        <f ca="1">IF(ISERROR(VLOOKUP(ROW()-1,Corelatii!A:AF,2,FALSE))=TRUE,"",VLOOKUP(ROW()-1,Corelatii!A:AF,2,FALSE))</f>
        <v/>
      </c>
      <c r="C188" s="939" t="str">
        <f ca="1">IF(ISERROR(VLOOKUP(ROW()-1,Corelatii!A:AF,3,FALSE))=TRUE,"",VLOOKUP(ROW()-1,Corelatii!A:AF,3,FALSE))</f>
        <v/>
      </c>
      <c r="D188" s="940" t="str">
        <f ca="1">IF(B188="","",VLOOKUP(B188,Corelatii!B:AF,7,FALSE))</f>
        <v/>
      </c>
      <c r="E188" s="941" t="str">
        <f ca="1">IF(B188="","",IF(VLOOKUP(B188,Corelatii!B:AF,8,FALSE)="","",VLOOKUP(B188,Corelatii!B:AF,8,FALSE)))</f>
        <v/>
      </c>
      <c r="F188" s="942" t="str">
        <f ca="1">IF(B188="","",VLOOKUP(B188,Corelatii!B:AF,11,FALSE))</f>
        <v/>
      </c>
      <c r="G188" s="943" t="str">
        <f ca="1">IF(B188="","",IF(VLOOKUP(B188,Corelatii!B:AF,9,FALSE)="","",VLOOKUP(B188,Corelatii!B:AF,9,FALSE)))</f>
        <v/>
      </c>
      <c r="H188" s="944" t="str">
        <f ca="1">IF(B188="","",IF(VLOOKUP(B188,Corelatii!B:AF,10,FALSE)="","",VLOOKUP(B188,Corelatii!B:AF,10,FALSE)))</f>
        <v/>
      </c>
      <c r="I188" s="942" t="str">
        <f ca="1">IF(B188="","",VLOOKUP(B188,Corelatii!B:AF,12,FALSE))</f>
        <v/>
      </c>
      <c r="J188" s="1348" t="str">
        <f ca="1">IF(B188="","",VLOOKUP(B188,Corelatii!B:AF,25,FALSE))</f>
        <v/>
      </c>
    </row>
    <row r="189" spans="1:10" ht="52.5" customHeight="1" x14ac:dyDescent="0.25">
      <c r="A189" s="938" t="str">
        <f ca="1">IF(ISERROR(VLOOKUP(ROW()-1,Corelatii!A:AF,2,FALSE))=TRUE,"",ROW()-1)</f>
        <v/>
      </c>
      <c r="B189" s="968" t="str">
        <f ca="1">IF(ISERROR(VLOOKUP(ROW()-1,Corelatii!A:AF,2,FALSE))=TRUE,"",VLOOKUP(ROW()-1,Corelatii!A:AF,2,FALSE))</f>
        <v/>
      </c>
      <c r="C189" s="939" t="str">
        <f ca="1">IF(ISERROR(VLOOKUP(ROW()-1,Corelatii!A:AF,3,FALSE))=TRUE,"",VLOOKUP(ROW()-1,Corelatii!A:AF,3,FALSE))</f>
        <v/>
      </c>
      <c r="D189" s="940" t="str">
        <f ca="1">IF(B189="","",VLOOKUP(B189,Corelatii!B:AF,7,FALSE))</f>
        <v/>
      </c>
      <c r="E189" s="941" t="str">
        <f ca="1">IF(B189="","",IF(VLOOKUP(B189,Corelatii!B:AF,8,FALSE)="","",VLOOKUP(B189,Corelatii!B:AF,8,FALSE)))</f>
        <v/>
      </c>
      <c r="F189" s="942" t="str">
        <f ca="1">IF(B189="","",VLOOKUP(B189,Corelatii!B:AF,11,FALSE))</f>
        <v/>
      </c>
      <c r="G189" s="943" t="str">
        <f ca="1">IF(B189="","",IF(VLOOKUP(B189,Corelatii!B:AF,9,FALSE)="","",VLOOKUP(B189,Corelatii!B:AF,9,FALSE)))</f>
        <v/>
      </c>
      <c r="H189" s="944" t="str">
        <f ca="1">IF(B189="","",IF(VLOOKUP(B189,Corelatii!B:AF,10,FALSE)="","",VLOOKUP(B189,Corelatii!B:AF,10,FALSE)))</f>
        <v/>
      </c>
      <c r="I189" s="942" t="str">
        <f ca="1">IF(B189="","",VLOOKUP(B189,Corelatii!B:AF,12,FALSE))</f>
        <v/>
      </c>
      <c r="J189" s="1348" t="str">
        <f ca="1">IF(B189="","",VLOOKUP(B189,Corelatii!B:AF,25,FALSE))</f>
        <v/>
      </c>
    </row>
    <row r="190" spans="1:10" ht="52.5" customHeight="1" x14ac:dyDescent="0.25">
      <c r="A190" s="938" t="str">
        <f ca="1">IF(ISERROR(VLOOKUP(ROW()-1,Corelatii!A:AF,2,FALSE))=TRUE,"",ROW()-1)</f>
        <v/>
      </c>
      <c r="B190" s="968" t="str">
        <f ca="1">IF(ISERROR(VLOOKUP(ROW()-1,Corelatii!A:AF,2,FALSE))=TRUE,"",VLOOKUP(ROW()-1,Corelatii!A:AF,2,FALSE))</f>
        <v/>
      </c>
      <c r="C190" s="939" t="str">
        <f ca="1">IF(ISERROR(VLOOKUP(ROW()-1,Corelatii!A:AF,3,FALSE))=TRUE,"",VLOOKUP(ROW()-1,Corelatii!A:AF,3,FALSE))</f>
        <v/>
      </c>
      <c r="D190" s="940" t="str">
        <f ca="1">IF(B190="","",VLOOKUP(B190,Corelatii!B:AF,7,FALSE))</f>
        <v/>
      </c>
      <c r="E190" s="941" t="str">
        <f ca="1">IF(B190="","",IF(VLOOKUP(B190,Corelatii!B:AF,8,FALSE)="","",VLOOKUP(B190,Corelatii!B:AF,8,FALSE)))</f>
        <v/>
      </c>
      <c r="F190" s="942" t="str">
        <f ca="1">IF(B190="","",VLOOKUP(B190,Corelatii!B:AF,11,FALSE))</f>
        <v/>
      </c>
      <c r="G190" s="943" t="str">
        <f ca="1">IF(B190="","",IF(VLOOKUP(B190,Corelatii!B:AF,9,FALSE)="","",VLOOKUP(B190,Corelatii!B:AF,9,FALSE)))</f>
        <v/>
      </c>
      <c r="H190" s="944" t="str">
        <f ca="1">IF(B190="","",IF(VLOOKUP(B190,Corelatii!B:AF,10,FALSE)="","",VLOOKUP(B190,Corelatii!B:AF,10,FALSE)))</f>
        <v/>
      </c>
      <c r="I190" s="942" t="str">
        <f ca="1">IF(B190="","",VLOOKUP(B190,Corelatii!B:AF,12,FALSE))</f>
        <v/>
      </c>
      <c r="J190" s="1348" t="str">
        <f ca="1">IF(B190="","",VLOOKUP(B190,Corelatii!B:AF,25,FALSE))</f>
        <v/>
      </c>
    </row>
    <row r="191" spans="1:10" ht="52.5" customHeight="1" x14ac:dyDescent="0.25">
      <c r="A191" s="938" t="str">
        <f ca="1">IF(ISERROR(VLOOKUP(ROW()-1,Corelatii!A:AF,2,FALSE))=TRUE,"",ROW()-1)</f>
        <v/>
      </c>
      <c r="B191" s="968" t="str">
        <f ca="1">IF(ISERROR(VLOOKUP(ROW()-1,Corelatii!A:AF,2,FALSE))=TRUE,"",VLOOKUP(ROW()-1,Corelatii!A:AF,2,FALSE))</f>
        <v/>
      </c>
      <c r="C191" s="939" t="str">
        <f ca="1">IF(ISERROR(VLOOKUP(ROW()-1,Corelatii!A:AF,3,FALSE))=TRUE,"",VLOOKUP(ROW()-1,Corelatii!A:AF,3,FALSE))</f>
        <v/>
      </c>
      <c r="D191" s="940" t="str">
        <f ca="1">IF(B191="","",VLOOKUP(B191,Corelatii!B:AF,7,FALSE))</f>
        <v/>
      </c>
      <c r="E191" s="941" t="str">
        <f ca="1">IF(B191="","",IF(VLOOKUP(B191,Corelatii!B:AF,8,FALSE)="","",VLOOKUP(B191,Corelatii!B:AF,8,FALSE)))</f>
        <v/>
      </c>
      <c r="F191" s="942" t="str">
        <f ca="1">IF(B191="","",VLOOKUP(B191,Corelatii!B:AF,11,FALSE))</f>
        <v/>
      </c>
      <c r="G191" s="943" t="str">
        <f ca="1">IF(B191="","",IF(VLOOKUP(B191,Corelatii!B:AF,9,FALSE)="","",VLOOKUP(B191,Corelatii!B:AF,9,FALSE)))</f>
        <v/>
      </c>
      <c r="H191" s="944" t="str">
        <f ca="1">IF(B191="","",IF(VLOOKUP(B191,Corelatii!B:AF,10,FALSE)="","",VLOOKUP(B191,Corelatii!B:AF,10,FALSE)))</f>
        <v/>
      </c>
      <c r="I191" s="942" t="str">
        <f ca="1">IF(B191="","",VLOOKUP(B191,Corelatii!B:AF,12,FALSE))</f>
        <v/>
      </c>
      <c r="J191" s="1348" t="str">
        <f ca="1">IF(B191="","",VLOOKUP(B191,Corelatii!B:AF,25,FALSE))</f>
        <v/>
      </c>
    </row>
    <row r="192" spans="1:10" ht="52.5" customHeight="1" x14ac:dyDescent="0.25">
      <c r="A192" s="938" t="str">
        <f ca="1">IF(ISERROR(VLOOKUP(ROW()-1,Corelatii!A:AF,2,FALSE))=TRUE,"",ROW()-1)</f>
        <v/>
      </c>
      <c r="B192" s="968" t="str">
        <f ca="1">IF(ISERROR(VLOOKUP(ROW()-1,Corelatii!A:AF,2,FALSE))=TRUE,"",VLOOKUP(ROW()-1,Corelatii!A:AF,2,FALSE))</f>
        <v/>
      </c>
      <c r="C192" s="939" t="str">
        <f ca="1">IF(ISERROR(VLOOKUP(ROW()-1,Corelatii!A:AF,3,FALSE))=TRUE,"",VLOOKUP(ROW()-1,Corelatii!A:AF,3,FALSE))</f>
        <v/>
      </c>
      <c r="D192" s="940" t="str">
        <f ca="1">IF(B192="","",VLOOKUP(B192,Corelatii!B:AF,7,FALSE))</f>
        <v/>
      </c>
      <c r="E192" s="941" t="str">
        <f ca="1">IF(B192="","",IF(VLOOKUP(B192,Corelatii!B:AF,8,FALSE)="","",VLOOKUP(B192,Corelatii!B:AF,8,FALSE)))</f>
        <v/>
      </c>
      <c r="F192" s="942" t="str">
        <f ca="1">IF(B192="","",VLOOKUP(B192,Corelatii!B:AF,11,FALSE))</f>
        <v/>
      </c>
      <c r="G192" s="943" t="str">
        <f ca="1">IF(B192="","",IF(VLOOKUP(B192,Corelatii!B:AF,9,FALSE)="","",VLOOKUP(B192,Corelatii!B:AF,9,FALSE)))</f>
        <v/>
      </c>
      <c r="H192" s="944" t="str">
        <f ca="1">IF(B192="","",IF(VLOOKUP(B192,Corelatii!B:AF,10,FALSE)="","",VLOOKUP(B192,Corelatii!B:AF,10,FALSE)))</f>
        <v/>
      </c>
      <c r="I192" s="942" t="str">
        <f ca="1">IF(B192="","",VLOOKUP(B192,Corelatii!B:AF,12,FALSE))</f>
        <v/>
      </c>
      <c r="J192" s="1348" t="str">
        <f ca="1">IF(B192="","",VLOOKUP(B192,Corelatii!B:AF,25,FALSE))</f>
        <v/>
      </c>
    </row>
    <row r="193" spans="1:10" ht="52.5" customHeight="1" x14ac:dyDescent="0.25">
      <c r="A193" s="938" t="str">
        <f ca="1">IF(ISERROR(VLOOKUP(ROW()-1,Corelatii!A:AF,2,FALSE))=TRUE,"",ROW()-1)</f>
        <v/>
      </c>
      <c r="B193" s="968" t="str">
        <f ca="1">IF(ISERROR(VLOOKUP(ROW()-1,Corelatii!A:AF,2,FALSE))=TRUE,"",VLOOKUP(ROW()-1,Corelatii!A:AF,2,FALSE))</f>
        <v/>
      </c>
      <c r="C193" s="939" t="str">
        <f ca="1">IF(ISERROR(VLOOKUP(ROW()-1,Corelatii!A:AF,3,FALSE))=TRUE,"",VLOOKUP(ROW()-1,Corelatii!A:AF,3,FALSE))</f>
        <v/>
      </c>
      <c r="D193" s="940" t="str">
        <f ca="1">IF(B193="","",VLOOKUP(B193,Corelatii!B:AF,7,FALSE))</f>
        <v/>
      </c>
      <c r="E193" s="941" t="str">
        <f ca="1">IF(B193="","",IF(VLOOKUP(B193,Corelatii!B:AF,8,FALSE)="","",VLOOKUP(B193,Corelatii!B:AF,8,FALSE)))</f>
        <v/>
      </c>
      <c r="F193" s="942" t="str">
        <f ca="1">IF(B193="","",VLOOKUP(B193,Corelatii!B:AF,11,FALSE))</f>
        <v/>
      </c>
      <c r="G193" s="943" t="str">
        <f ca="1">IF(B193="","",IF(VLOOKUP(B193,Corelatii!B:AF,9,FALSE)="","",VLOOKUP(B193,Corelatii!B:AF,9,FALSE)))</f>
        <v/>
      </c>
      <c r="H193" s="944" t="str">
        <f ca="1">IF(B193="","",IF(VLOOKUP(B193,Corelatii!B:AF,10,FALSE)="","",VLOOKUP(B193,Corelatii!B:AF,10,FALSE)))</f>
        <v/>
      </c>
      <c r="I193" s="942" t="str">
        <f ca="1">IF(B193="","",VLOOKUP(B193,Corelatii!B:AF,12,FALSE))</f>
        <v/>
      </c>
      <c r="J193" s="1348" t="str">
        <f ca="1">IF(B193="","",VLOOKUP(B193,Corelatii!B:AF,25,FALSE))</f>
        <v/>
      </c>
    </row>
    <row r="194" spans="1:10" ht="52.5" customHeight="1" x14ac:dyDescent="0.25">
      <c r="A194" s="938" t="str">
        <f ca="1">IF(ISERROR(VLOOKUP(ROW()-1,Corelatii!A:AF,2,FALSE))=TRUE,"",ROW()-1)</f>
        <v/>
      </c>
      <c r="B194" s="968" t="str">
        <f ca="1">IF(ISERROR(VLOOKUP(ROW()-1,Corelatii!A:AF,2,FALSE))=TRUE,"",VLOOKUP(ROW()-1,Corelatii!A:AF,2,FALSE))</f>
        <v/>
      </c>
      <c r="C194" s="939" t="str">
        <f ca="1">IF(ISERROR(VLOOKUP(ROW()-1,Corelatii!A:AF,3,FALSE))=TRUE,"",VLOOKUP(ROW()-1,Corelatii!A:AF,3,FALSE))</f>
        <v/>
      </c>
      <c r="D194" s="940" t="str">
        <f ca="1">IF(B194="","",VLOOKUP(B194,Corelatii!B:AF,7,FALSE))</f>
        <v/>
      </c>
      <c r="E194" s="941" t="str">
        <f ca="1">IF(B194="","",IF(VLOOKUP(B194,Corelatii!B:AF,8,FALSE)="","",VLOOKUP(B194,Corelatii!B:AF,8,FALSE)))</f>
        <v/>
      </c>
      <c r="F194" s="942" t="str">
        <f ca="1">IF(B194="","",VLOOKUP(B194,Corelatii!B:AF,11,FALSE))</f>
        <v/>
      </c>
      <c r="G194" s="943" t="str">
        <f ca="1">IF(B194="","",IF(VLOOKUP(B194,Corelatii!B:AF,9,FALSE)="","",VLOOKUP(B194,Corelatii!B:AF,9,FALSE)))</f>
        <v/>
      </c>
      <c r="H194" s="944" t="str">
        <f ca="1">IF(B194="","",IF(VLOOKUP(B194,Corelatii!B:AF,10,FALSE)="","",VLOOKUP(B194,Corelatii!B:AF,10,FALSE)))</f>
        <v/>
      </c>
      <c r="I194" s="942" t="str">
        <f ca="1">IF(B194="","",VLOOKUP(B194,Corelatii!B:AF,12,FALSE))</f>
        <v/>
      </c>
      <c r="J194" s="1348" t="str">
        <f ca="1">IF(B194="","",VLOOKUP(B194,Corelatii!B:AF,25,FALSE))</f>
        <v/>
      </c>
    </row>
    <row r="195" spans="1:10" ht="52.5" customHeight="1" x14ac:dyDescent="0.25">
      <c r="A195" s="938" t="str">
        <f ca="1">IF(ISERROR(VLOOKUP(ROW()-1,Corelatii!A:AF,2,FALSE))=TRUE,"",ROW()-1)</f>
        <v/>
      </c>
      <c r="B195" s="968" t="str">
        <f ca="1">IF(ISERROR(VLOOKUP(ROW()-1,Corelatii!A:AF,2,FALSE))=TRUE,"",VLOOKUP(ROW()-1,Corelatii!A:AF,2,FALSE))</f>
        <v/>
      </c>
      <c r="C195" s="939" t="str">
        <f ca="1">IF(ISERROR(VLOOKUP(ROW()-1,Corelatii!A:AF,3,FALSE))=TRUE,"",VLOOKUP(ROW()-1,Corelatii!A:AF,3,FALSE))</f>
        <v/>
      </c>
      <c r="D195" s="940" t="str">
        <f ca="1">IF(B195="","",VLOOKUP(B195,Corelatii!B:AF,7,FALSE))</f>
        <v/>
      </c>
      <c r="E195" s="941" t="str">
        <f ca="1">IF(B195="","",IF(VLOOKUP(B195,Corelatii!B:AF,8,FALSE)="","",VLOOKUP(B195,Corelatii!B:AF,8,FALSE)))</f>
        <v/>
      </c>
      <c r="F195" s="942" t="str">
        <f ca="1">IF(B195="","",VLOOKUP(B195,Corelatii!B:AF,11,FALSE))</f>
        <v/>
      </c>
      <c r="G195" s="943" t="str">
        <f ca="1">IF(B195="","",IF(VLOOKUP(B195,Corelatii!B:AF,9,FALSE)="","",VLOOKUP(B195,Corelatii!B:AF,9,FALSE)))</f>
        <v/>
      </c>
      <c r="H195" s="944" t="str">
        <f ca="1">IF(B195="","",IF(VLOOKUP(B195,Corelatii!B:AF,10,FALSE)="","",VLOOKUP(B195,Corelatii!B:AF,10,FALSE)))</f>
        <v/>
      </c>
      <c r="I195" s="942" t="str">
        <f ca="1">IF(B195="","",VLOOKUP(B195,Corelatii!B:AF,12,FALSE))</f>
        <v/>
      </c>
      <c r="J195" s="1348" t="str">
        <f ca="1">IF(B195="","",VLOOKUP(B195,Corelatii!B:AF,25,FALSE))</f>
        <v/>
      </c>
    </row>
    <row r="196" spans="1:10" ht="52.5" customHeight="1" x14ac:dyDescent="0.25">
      <c r="A196" s="938" t="str">
        <f ca="1">IF(ISERROR(VLOOKUP(ROW()-1,Corelatii!A:AF,2,FALSE))=TRUE,"",ROW()-1)</f>
        <v/>
      </c>
      <c r="B196" s="968" t="str">
        <f ca="1">IF(ISERROR(VLOOKUP(ROW()-1,Corelatii!A:AF,2,FALSE))=TRUE,"",VLOOKUP(ROW()-1,Corelatii!A:AF,2,FALSE))</f>
        <v/>
      </c>
      <c r="C196" s="939" t="str">
        <f ca="1">IF(ISERROR(VLOOKUP(ROW()-1,Corelatii!A:AF,3,FALSE))=TRUE,"",VLOOKUP(ROW()-1,Corelatii!A:AF,3,FALSE))</f>
        <v/>
      </c>
      <c r="D196" s="940" t="str">
        <f ca="1">IF(B196="","",VLOOKUP(B196,Corelatii!B:AF,7,FALSE))</f>
        <v/>
      </c>
      <c r="E196" s="941" t="str">
        <f ca="1">IF(B196="","",IF(VLOOKUP(B196,Corelatii!B:AF,8,FALSE)="","",VLOOKUP(B196,Corelatii!B:AF,8,FALSE)))</f>
        <v/>
      </c>
      <c r="F196" s="942" t="str">
        <f ca="1">IF(B196="","",VLOOKUP(B196,Corelatii!B:AF,11,FALSE))</f>
        <v/>
      </c>
      <c r="G196" s="943" t="str">
        <f ca="1">IF(B196="","",IF(VLOOKUP(B196,Corelatii!B:AF,9,FALSE)="","",VLOOKUP(B196,Corelatii!B:AF,9,FALSE)))</f>
        <v/>
      </c>
      <c r="H196" s="944" t="str">
        <f ca="1">IF(B196="","",IF(VLOOKUP(B196,Corelatii!B:AF,10,FALSE)="","",VLOOKUP(B196,Corelatii!B:AF,10,FALSE)))</f>
        <v/>
      </c>
      <c r="I196" s="942" t="str">
        <f ca="1">IF(B196="","",VLOOKUP(B196,Corelatii!B:AF,12,FALSE))</f>
        <v/>
      </c>
      <c r="J196" s="1348" t="str">
        <f ca="1">IF(B196="","",VLOOKUP(B196,Corelatii!B:AF,25,FALSE))</f>
        <v/>
      </c>
    </row>
    <row r="197" spans="1:10" ht="52.5" customHeight="1" x14ac:dyDescent="0.25">
      <c r="A197" s="938" t="str">
        <f ca="1">IF(ISERROR(VLOOKUP(ROW()-1,Corelatii!A:AF,2,FALSE))=TRUE,"",ROW()-1)</f>
        <v/>
      </c>
      <c r="B197" s="968" t="str">
        <f ca="1">IF(ISERROR(VLOOKUP(ROW()-1,Corelatii!A:AF,2,FALSE))=TRUE,"",VLOOKUP(ROW()-1,Corelatii!A:AF,2,FALSE))</f>
        <v/>
      </c>
      <c r="C197" s="939" t="str">
        <f ca="1">IF(ISERROR(VLOOKUP(ROW()-1,Corelatii!A:AF,3,FALSE))=TRUE,"",VLOOKUP(ROW()-1,Corelatii!A:AF,3,FALSE))</f>
        <v/>
      </c>
      <c r="D197" s="940" t="str">
        <f ca="1">IF(B197="","",VLOOKUP(B197,Corelatii!B:AF,7,FALSE))</f>
        <v/>
      </c>
      <c r="E197" s="941" t="str">
        <f ca="1">IF(B197="","",IF(VLOOKUP(B197,Corelatii!B:AF,8,FALSE)="","",VLOOKUP(B197,Corelatii!B:AF,8,FALSE)))</f>
        <v/>
      </c>
      <c r="F197" s="942" t="str">
        <f ca="1">IF(B197="","",VLOOKUP(B197,Corelatii!B:AF,11,FALSE))</f>
        <v/>
      </c>
      <c r="G197" s="943" t="str">
        <f ca="1">IF(B197="","",IF(VLOOKUP(B197,Corelatii!B:AF,9,FALSE)="","",VLOOKUP(B197,Corelatii!B:AF,9,FALSE)))</f>
        <v/>
      </c>
      <c r="H197" s="944" t="str">
        <f ca="1">IF(B197="","",IF(VLOOKUP(B197,Corelatii!B:AF,10,FALSE)="","",VLOOKUP(B197,Corelatii!B:AF,10,FALSE)))</f>
        <v/>
      </c>
      <c r="I197" s="942" t="str">
        <f ca="1">IF(B197="","",VLOOKUP(B197,Corelatii!B:AF,12,FALSE))</f>
        <v/>
      </c>
      <c r="J197" s="1348" t="str">
        <f ca="1">IF(B197="","",VLOOKUP(B197,Corelatii!B:AF,25,FALSE))</f>
        <v/>
      </c>
    </row>
    <row r="198" spans="1:10" ht="52.5" customHeight="1" x14ac:dyDescent="0.25">
      <c r="A198" s="938" t="str">
        <f ca="1">IF(ISERROR(VLOOKUP(ROW()-1,Corelatii!A:AF,2,FALSE))=TRUE,"",ROW()-1)</f>
        <v/>
      </c>
      <c r="B198" s="968" t="str">
        <f ca="1">IF(ISERROR(VLOOKUP(ROW()-1,Corelatii!A:AF,2,FALSE))=TRUE,"",VLOOKUP(ROW()-1,Corelatii!A:AF,2,FALSE))</f>
        <v/>
      </c>
      <c r="C198" s="939" t="str">
        <f ca="1">IF(ISERROR(VLOOKUP(ROW()-1,Corelatii!A:AF,3,FALSE))=TRUE,"",VLOOKUP(ROW()-1,Corelatii!A:AF,3,FALSE))</f>
        <v/>
      </c>
      <c r="D198" s="940" t="str">
        <f ca="1">IF(B198="","",VLOOKUP(B198,Corelatii!B:AF,7,FALSE))</f>
        <v/>
      </c>
      <c r="E198" s="941" t="str">
        <f ca="1">IF(B198="","",IF(VLOOKUP(B198,Corelatii!B:AF,8,FALSE)="","",VLOOKUP(B198,Corelatii!B:AF,8,FALSE)))</f>
        <v/>
      </c>
      <c r="F198" s="942" t="str">
        <f ca="1">IF(B198="","",VLOOKUP(B198,Corelatii!B:AF,11,FALSE))</f>
        <v/>
      </c>
      <c r="G198" s="943" t="str">
        <f ca="1">IF(B198="","",IF(VLOOKUP(B198,Corelatii!B:AF,9,FALSE)="","",VLOOKUP(B198,Corelatii!B:AF,9,FALSE)))</f>
        <v/>
      </c>
      <c r="H198" s="944" t="str">
        <f ca="1">IF(B198="","",IF(VLOOKUP(B198,Corelatii!B:AF,10,FALSE)="","",VLOOKUP(B198,Corelatii!B:AF,10,FALSE)))</f>
        <v/>
      </c>
      <c r="I198" s="942" t="str">
        <f ca="1">IF(B198="","",VLOOKUP(B198,Corelatii!B:AF,12,FALSE))</f>
        <v/>
      </c>
      <c r="J198" s="1348" t="str">
        <f ca="1">IF(B198="","",VLOOKUP(B198,Corelatii!B:AF,25,FALSE))</f>
        <v/>
      </c>
    </row>
    <row r="199" spans="1:10" ht="52.5" customHeight="1" x14ac:dyDescent="0.25">
      <c r="A199" s="938" t="str">
        <f ca="1">IF(ISERROR(VLOOKUP(ROW()-1,Corelatii!A:AF,2,FALSE))=TRUE,"",ROW()-1)</f>
        <v/>
      </c>
      <c r="B199" s="968" t="str">
        <f ca="1">IF(ISERROR(VLOOKUP(ROW()-1,Corelatii!A:AF,2,FALSE))=TRUE,"",VLOOKUP(ROW()-1,Corelatii!A:AF,2,FALSE))</f>
        <v/>
      </c>
      <c r="C199" s="939" t="str">
        <f ca="1">IF(ISERROR(VLOOKUP(ROW()-1,Corelatii!A:AF,3,FALSE))=TRUE,"",VLOOKUP(ROW()-1,Corelatii!A:AF,3,FALSE))</f>
        <v/>
      </c>
      <c r="D199" s="940" t="str">
        <f ca="1">IF(B199="","",VLOOKUP(B199,Corelatii!B:AF,7,FALSE))</f>
        <v/>
      </c>
      <c r="E199" s="941" t="str">
        <f ca="1">IF(B199="","",IF(VLOOKUP(B199,Corelatii!B:AF,8,FALSE)="","",VLOOKUP(B199,Corelatii!B:AF,8,FALSE)))</f>
        <v/>
      </c>
      <c r="F199" s="942" t="str">
        <f ca="1">IF(B199="","",VLOOKUP(B199,Corelatii!B:AF,11,FALSE))</f>
        <v/>
      </c>
      <c r="G199" s="943" t="str">
        <f ca="1">IF(B199="","",IF(VLOOKUP(B199,Corelatii!B:AF,9,FALSE)="","",VLOOKUP(B199,Corelatii!B:AF,9,FALSE)))</f>
        <v/>
      </c>
      <c r="H199" s="944" t="str">
        <f ca="1">IF(B199="","",IF(VLOOKUP(B199,Corelatii!B:AF,10,FALSE)="","",VLOOKUP(B199,Corelatii!B:AF,10,FALSE)))</f>
        <v/>
      </c>
      <c r="I199" s="942" t="str">
        <f ca="1">IF(B199="","",VLOOKUP(B199,Corelatii!B:AF,12,FALSE))</f>
        <v/>
      </c>
      <c r="J199" s="1348" t="str">
        <f ca="1">IF(B199="","",VLOOKUP(B199,Corelatii!B:AF,25,FALSE))</f>
        <v/>
      </c>
    </row>
    <row r="200" spans="1:10" ht="52.5" customHeight="1" x14ac:dyDescent="0.25">
      <c r="A200" s="938" t="str">
        <f ca="1">IF(ISERROR(VLOOKUP(ROW()-1,Corelatii!A:AF,2,FALSE))=TRUE,"",ROW()-1)</f>
        <v/>
      </c>
      <c r="B200" s="968" t="str">
        <f ca="1">IF(ISERROR(VLOOKUP(ROW()-1,Corelatii!A:AF,2,FALSE))=TRUE,"",VLOOKUP(ROW()-1,Corelatii!A:AF,2,FALSE))</f>
        <v/>
      </c>
      <c r="C200" s="939" t="str">
        <f ca="1">IF(ISERROR(VLOOKUP(ROW()-1,Corelatii!A:AF,3,FALSE))=TRUE,"",VLOOKUP(ROW()-1,Corelatii!A:AF,3,FALSE))</f>
        <v/>
      </c>
      <c r="D200" s="940" t="str">
        <f ca="1">IF(B200="","",VLOOKUP(B200,Corelatii!B:AF,7,FALSE))</f>
        <v/>
      </c>
      <c r="E200" s="941" t="str">
        <f ca="1">IF(B200="","",IF(VLOOKUP(B200,Corelatii!B:AF,8,FALSE)="","",VLOOKUP(B200,Corelatii!B:AF,8,FALSE)))</f>
        <v/>
      </c>
      <c r="F200" s="942" t="str">
        <f ca="1">IF(B200="","",VLOOKUP(B200,Corelatii!B:AF,11,FALSE))</f>
        <v/>
      </c>
      <c r="G200" s="943" t="str">
        <f ca="1">IF(B200="","",IF(VLOOKUP(B200,Corelatii!B:AF,9,FALSE)="","",VLOOKUP(B200,Corelatii!B:AF,9,FALSE)))</f>
        <v/>
      </c>
      <c r="H200" s="944" t="str">
        <f ca="1">IF(B200="","",IF(VLOOKUP(B200,Corelatii!B:AF,10,FALSE)="","",VLOOKUP(B200,Corelatii!B:AF,10,FALSE)))</f>
        <v/>
      </c>
      <c r="I200" s="942" t="str">
        <f ca="1">IF(B200="","",VLOOKUP(B200,Corelatii!B:AF,12,FALSE))</f>
        <v/>
      </c>
      <c r="J200" s="1348" t="str">
        <f ca="1">IF(B200="","",VLOOKUP(B200,Corelatii!B:AF,25,FALSE))</f>
        <v/>
      </c>
    </row>
    <row r="201" spans="1:10" ht="52.5" customHeight="1" x14ac:dyDescent="0.25">
      <c r="A201" s="938" t="str">
        <f ca="1">IF(ISERROR(VLOOKUP(ROW()-1,Corelatii!A:AF,2,FALSE))=TRUE,"",ROW()-1)</f>
        <v/>
      </c>
      <c r="B201" s="968" t="str">
        <f ca="1">IF(ISERROR(VLOOKUP(ROW()-1,Corelatii!A:AF,2,FALSE))=TRUE,"",VLOOKUP(ROW()-1,Corelatii!A:AF,2,FALSE))</f>
        <v/>
      </c>
      <c r="C201" s="939" t="str">
        <f ca="1">IF(ISERROR(VLOOKUP(ROW()-1,Corelatii!A:AF,3,FALSE))=TRUE,"",VLOOKUP(ROW()-1,Corelatii!A:AF,3,FALSE))</f>
        <v/>
      </c>
      <c r="D201" s="940" t="str">
        <f ca="1">IF(B201="","",VLOOKUP(B201,Corelatii!B:AF,7,FALSE))</f>
        <v/>
      </c>
      <c r="E201" s="941" t="str">
        <f ca="1">IF(B201="","",IF(VLOOKUP(B201,Corelatii!B:AF,8,FALSE)="","",VLOOKUP(B201,Corelatii!B:AF,8,FALSE)))</f>
        <v/>
      </c>
      <c r="F201" s="942" t="str">
        <f ca="1">IF(B201="","",VLOOKUP(B201,Corelatii!B:AF,11,FALSE))</f>
        <v/>
      </c>
      <c r="G201" s="943" t="str">
        <f ca="1">IF(B201="","",IF(VLOOKUP(B201,Corelatii!B:AF,9,FALSE)="","",VLOOKUP(B201,Corelatii!B:AF,9,FALSE)))</f>
        <v/>
      </c>
      <c r="H201" s="944" t="str">
        <f ca="1">IF(B201="","",IF(VLOOKUP(B201,Corelatii!B:AF,10,FALSE)="","",VLOOKUP(B201,Corelatii!B:AF,10,FALSE)))</f>
        <v/>
      </c>
      <c r="I201" s="942" t="str">
        <f ca="1">IF(B201="","",VLOOKUP(B201,Corelatii!B:AF,12,FALSE))</f>
        <v/>
      </c>
      <c r="J201" s="1348" t="str">
        <f ca="1">IF(B201="","",VLOOKUP(B201,Corelatii!B:AF,25,FALSE))</f>
        <v/>
      </c>
    </row>
  </sheetData>
  <sheetProtection algorithmName="SHA-512" hashValue="AMXY4AvEniaUY7QTabT3b8H9Ibx4bAPJ4K771VxFSl22EeraCsO2s8xzvlHxVDCLVK3Y5WvxdZJ2zIzClHtoiA==" saltValue="UFwHUk8WZXDasVi2MVIKMg==" spinCount="100000" sheet="1" objects="1" scenarios="1"/>
  <conditionalFormatting sqref="D1:D1048576">
    <cfRule type="expression" dxfId="71" priority="1">
      <formula>D1="AT"</formula>
    </cfRule>
    <cfRule type="expression" dxfId="70" priority="2">
      <formula>D1="ER"</formula>
    </cfRule>
  </conditionalFormatting>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8" tint="0.79998168889431442"/>
  </sheetPr>
  <dimension ref="A1:G997"/>
  <sheetViews>
    <sheetView workbookViewId="0"/>
  </sheetViews>
  <sheetFormatPr defaultRowHeight="15" x14ac:dyDescent="0.25"/>
  <cols>
    <col min="1" max="1" width="4.75" style="12" customWidth="1"/>
    <col min="2" max="2" width="5.75" style="12" customWidth="1"/>
    <col min="3" max="3" width="6.75" style="72" customWidth="1"/>
    <col min="4" max="4" width="6.75" style="73" customWidth="1"/>
    <col min="5" max="5" width="120.75" style="12" customWidth="1"/>
    <col min="6" max="6" width="33.75" style="12" customWidth="1"/>
    <col min="7" max="169" width="9" style="12"/>
    <col min="170" max="170" width="2.5" style="12" customWidth="1"/>
    <col min="171" max="171" width="44.375" style="12" customWidth="1"/>
    <col min="172" max="172" width="4.125" style="12" customWidth="1"/>
    <col min="173" max="173" width="5.875" style="12" customWidth="1"/>
    <col min="174" max="174" width="84.375" style="12" customWidth="1"/>
    <col min="175" max="176" width="9" style="12"/>
    <col min="177" max="177" width="4.625" style="12" customWidth="1"/>
    <col min="178" max="178" width="16.5" style="12" customWidth="1"/>
    <col min="179" max="179" width="13.875" style="12" customWidth="1"/>
    <col min="180" max="181" width="9" style="12"/>
    <col min="182" max="182" width="16.25" style="12" customWidth="1"/>
    <col min="183" max="183" width="9" style="12"/>
    <col min="184" max="184" width="16.625" style="12" customWidth="1"/>
    <col min="185" max="186" width="9" style="12"/>
    <col min="187" max="187" width="11.5" style="12" customWidth="1"/>
    <col min="188" max="188" width="44.375" style="12" customWidth="1"/>
    <col min="189" max="190" width="9" style="12"/>
    <col min="191" max="191" width="79.625" style="12" customWidth="1"/>
    <col min="192" max="198" width="9" style="12"/>
    <col min="199" max="199" width="5.875" style="12" customWidth="1"/>
    <col min="200" max="200" width="6.75" style="12" customWidth="1"/>
    <col min="201" max="201" width="29.25" style="12" customWidth="1"/>
    <col min="202" max="213" width="8.5" style="12" customWidth="1"/>
    <col min="214" max="216" width="9" style="12"/>
    <col min="217" max="217" width="26.875" style="12" customWidth="1"/>
    <col min="218" max="218" width="2.375" style="12" customWidth="1"/>
    <col min="219" max="219" width="9.375" style="12" customWidth="1"/>
    <col min="220" max="220" width="2.375" style="12" customWidth="1"/>
    <col min="221" max="221" width="9.375" style="12" customWidth="1"/>
    <col min="222" max="222" width="2.375" style="12" customWidth="1"/>
    <col min="223" max="223" width="9.375" style="12" customWidth="1"/>
    <col min="224" max="224" width="2.375" style="12" customWidth="1"/>
    <col min="225" max="225" width="19" style="12" customWidth="1"/>
    <col min="226" max="226" width="2.375" style="12" customWidth="1"/>
    <col min="227" max="227" width="9" style="12" customWidth="1"/>
    <col min="228" max="228" width="15" style="12" customWidth="1"/>
    <col min="229" max="229" width="2.375" style="12" customWidth="1"/>
    <col min="230" max="230" width="22.5" style="12" bestFit="1" customWidth="1"/>
    <col min="231" max="231" width="5.875" style="12" customWidth="1"/>
    <col min="232" max="232" width="2.375" style="12" customWidth="1"/>
    <col min="233" max="233" width="48.875" style="12" bestFit="1" customWidth="1"/>
    <col min="234" max="234" width="5.875" style="12" customWidth="1"/>
    <col min="235" max="235" width="3.5" style="12" customWidth="1"/>
    <col min="236" max="242" width="6.75" style="12" customWidth="1"/>
    <col min="243" max="243" width="2.375" style="12" customWidth="1"/>
    <col min="244" max="244" width="18.125" style="12" customWidth="1"/>
    <col min="245" max="245" width="5" style="12" customWidth="1"/>
    <col min="246" max="246" width="2.375" style="12" customWidth="1"/>
    <col min="247" max="247" width="24.25" style="12" customWidth="1"/>
    <col min="248" max="248" width="5" style="12" customWidth="1"/>
    <col min="249" max="249" width="2.375" style="12" customWidth="1"/>
    <col min="250" max="250" width="18.125" style="12" customWidth="1"/>
    <col min="251" max="251" width="5" style="12" customWidth="1"/>
    <col min="252" max="252" width="2.375" style="12" customWidth="1"/>
    <col min="253" max="253" width="9.375" style="12" customWidth="1"/>
    <col min="254" max="254" width="2.375" style="12" customWidth="1"/>
    <col min="255" max="255" width="22.5" style="12" bestFit="1" customWidth="1"/>
    <col min="256" max="256" width="5.875" style="12" customWidth="1"/>
    <col min="257" max="425" width="9" style="12"/>
    <col min="426" max="426" width="2.5" style="12" customWidth="1"/>
    <col min="427" max="427" width="44.375" style="12" customWidth="1"/>
    <col min="428" max="428" width="4.125" style="12" customWidth="1"/>
    <col min="429" max="429" width="5.875" style="12" customWidth="1"/>
    <col min="430" max="430" width="84.375" style="12" customWidth="1"/>
    <col min="431" max="432" width="9" style="12"/>
    <col min="433" max="433" width="4.625" style="12" customWidth="1"/>
    <col min="434" max="434" width="16.5" style="12" customWidth="1"/>
    <col min="435" max="435" width="13.875" style="12" customWidth="1"/>
    <col min="436" max="437" width="9" style="12"/>
    <col min="438" max="438" width="16.25" style="12" customWidth="1"/>
    <col min="439" max="439" width="9" style="12"/>
    <col min="440" max="440" width="16.625" style="12" customWidth="1"/>
    <col min="441" max="442" width="9" style="12"/>
    <col min="443" max="443" width="11.5" style="12" customWidth="1"/>
    <col min="444" max="444" width="44.375" style="12" customWidth="1"/>
    <col min="445" max="446" width="9" style="12"/>
    <col min="447" max="447" width="79.625" style="12" customWidth="1"/>
    <col min="448" max="454" width="9" style="12"/>
    <col min="455" max="455" width="5.875" style="12" customWidth="1"/>
    <col min="456" max="456" width="6.75" style="12" customWidth="1"/>
    <col min="457" max="457" width="29.25" style="12" customWidth="1"/>
    <col min="458" max="469" width="8.5" style="12" customWidth="1"/>
    <col min="470" max="472" width="9" style="12"/>
    <col min="473" max="473" width="26.875" style="12" customWidth="1"/>
    <col min="474" max="474" width="2.375" style="12" customWidth="1"/>
    <col min="475" max="475" width="9.375" style="12" customWidth="1"/>
    <col min="476" max="476" width="2.375" style="12" customWidth="1"/>
    <col min="477" max="477" width="9.375" style="12" customWidth="1"/>
    <col min="478" max="478" width="2.375" style="12" customWidth="1"/>
    <col min="479" max="479" width="9.375" style="12" customWidth="1"/>
    <col min="480" max="480" width="2.375" style="12" customWidth="1"/>
    <col min="481" max="481" width="19" style="12" customWidth="1"/>
    <col min="482" max="482" width="2.375" style="12" customWidth="1"/>
    <col min="483" max="483" width="9" style="12" customWidth="1"/>
    <col min="484" max="484" width="15" style="12" customWidth="1"/>
    <col min="485" max="485" width="2.375" style="12" customWidth="1"/>
    <col min="486" max="486" width="22.5" style="12" bestFit="1" customWidth="1"/>
    <col min="487" max="487" width="5.875" style="12" customWidth="1"/>
    <col min="488" max="488" width="2.375" style="12" customWidth="1"/>
    <col min="489" max="489" width="48.875" style="12" bestFit="1" customWidth="1"/>
    <col min="490" max="490" width="5.875" style="12" customWidth="1"/>
    <col min="491" max="491" width="3.5" style="12" customWidth="1"/>
    <col min="492" max="498" width="6.75" style="12" customWidth="1"/>
    <col min="499" max="499" width="2.375" style="12" customWidth="1"/>
    <col min="500" max="500" width="18.125" style="12" customWidth="1"/>
    <col min="501" max="501" width="5" style="12" customWidth="1"/>
    <col min="502" max="502" width="2.375" style="12" customWidth="1"/>
    <col min="503" max="503" width="24.25" style="12" customWidth="1"/>
    <col min="504" max="504" width="5" style="12" customWidth="1"/>
    <col min="505" max="505" width="2.375" style="12" customWidth="1"/>
    <col min="506" max="506" width="18.125" style="12" customWidth="1"/>
    <col min="507" max="507" width="5" style="12" customWidth="1"/>
    <col min="508" max="508" width="2.375" style="12" customWidth="1"/>
    <col min="509" max="509" width="9.375" style="12" customWidth="1"/>
    <col min="510" max="510" width="2.375" style="12" customWidth="1"/>
    <col min="511" max="511" width="22.5" style="12" bestFit="1" customWidth="1"/>
    <col min="512" max="512" width="5.875" style="12" customWidth="1"/>
    <col min="513" max="681" width="9" style="12"/>
    <col min="682" max="682" width="2.5" style="12" customWidth="1"/>
    <col min="683" max="683" width="44.375" style="12" customWidth="1"/>
    <col min="684" max="684" width="4.125" style="12" customWidth="1"/>
    <col min="685" max="685" width="5.875" style="12" customWidth="1"/>
    <col min="686" max="686" width="84.375" style="12" customWidth="1"/>
    <col min="687" max="688" width="9" style="12"/>
    <col min="689" max="689" width="4.625" style="12" customWidth="1"/>
    <col min="690" max="690" width="16.5" style="12" customWidth="1"/>
    <col min="691" max="691" width="13.875" style="12" customWidth="1"/>
    <col min="692" max="693" width="9" style="12"/>
    <col min="694" max="694" width="16.25" style="12" customWidth="1"/>
    <col min="695" max="695" width="9" style="12"/>
    <col min="696" max="696" width="16.625" style="12" customWidth="1"/>
    <col min="697" max="698" width="9" style="12"/>
    <col min="699" max="699" width="11.5" style="12" customWidth="1"/>
    <col min="700" max="700" width="44.375" style="12" customWidth="1"/>
    <col min="701" max="702" width="9" style="12"/>
    <col min="703" max="703" width="79.625" style="12" customWidth="1"/>
    <col min="704" max="710" width="9" style="12"/>
    <col min="711" max="711" width="5.875" style="12" customWidth="1"/>
    <col min="712" max="712" width="6.75" style="12" customWidth="1"/>
    <col min="713" max="713" width="29.25" style="12" customWidth="1"/>
    <col min="714" max="725" width="8.5" style="12" customWidth="1"/>
    <col min="726" max="728" width="9" style="12"/>
    <col min="729" max="729" width="26.875" style="12" customWidth="1"/>
    <col min="730" max="730" width="2.375" style="12" customWidth="1"/>
    <col min="731" max="731" width="9.375" style="12" customWidth="1"/>
    <col min="732" max="732" width="2.375" style="12" customWidth="1"/>
    <col min="733" max="733" width="9.375" style="12" customWidth="1"/>
    <col min="734" max="734" width="2.375" style="12" customWidth="1"/>
    <col min="735" max="735" width="9.375" style="12" customWidth="1"/>
    <col min="736" max="736" width="2.375" style="12" customWidth="1"/>
    <col min="737" max="737" width="19" style="12" customWidth="1"/>
    <col min="738" max="738" width="2.375" style="12" customWidth="1"/>
    <col min="739" max="739" width="9" style="12" customWidth="1"/>
    <col min="740" max="740" width="15" style="12" customWidth="1"/>
    <col min="741" max="741" width="2.375" style="12" customWidth="1"/>
    <col min="742" max="742" width="22.5" style="12" bestFit="1" customWidth="1"/>
    <col min="743" max="743" width="5.875" style="12" customWidth="1"/>
    <col min="744" max="744" width="2.375" style="12" customWidth="1"/>
    <col min="745" max="745" width="48.875" style="12" bestFit="1" customWidth="1"/>
    <col min="746" max="746" width="5.875" style="12" customWidth="1"/>
    <col min="747" max="747" width="3.5" style="12" customWidth="1"/>
    <col min="748" max="754" width="6.75" style="12" customWidth="1"/>
    <col min="755" max="755" width="2.375" style="12" customWidth="1"/>
    <col min="756" max="756" width="18.125" style="12" customWidth="1"/>
    <col min="757" max="757" width="5" style="12" customWidth="1"/>
    <col min="758" max="758" width="2.375" style="12" customWidth="1"/>
    <col min="759" max="759" width="24.25" style="12" customWidth="1"/>
    <col min="760" max="760" width="5" style="12" customWidth="1"/>
    <col min="761" max="761" width="2.375" style="12" customWidth="1"/>
    <col min="762" max="762" width="18.125" style="12" customWidth="1"/>
    <col min="763" max="763" width="5" style="12" customWidth="1"/>
    <col min="764" max="764" width="2.375" style="12" customWidth="1"/>
    <col min="765" max="765" width="9.375" style="12" customWidth="1"/>
    <col min="766" max="766" width="2.375" style="12" customWidth="1"/>
    <col min="767" max="767" width="22.5" style="12" bestFit="1" customWidth="1"/>
    <col min="768" max="768" width="5.875" style="12" customWidth="1"/>
    <col min="769" max="937" width="9" style="12"/>
    <col min="938" max="938" width="2.5" style="12" customWidth="1"/>
    <col min="939" max="939" width="44.375" style="12" customWidth="1"/>
    <col min="940" max="940" width="4.125" style="12" customWidth="1"/>
    <col min="941" max="941" width="5.875" style="12" customWidth="1"/>
    <col min="942" max="942" width="84.375" style="12" customWidth="1"/>
    <col min="943" max="944" width="9" style="12"/>
    <col min="945" max="945" width="4.625" style="12" customWidth="1"/>
    <col min="946" max="946" width="16.5" style="12" customWidth="1"/>
    <col min="947" max="947" width="13.875" style="12" customWidth="1"/>
    <col min="948" max="949" width="9" style="12"/>
    <col min="950" max="950" width="16.25" style="12" customWidth="1"/>
    <col min="951" max="951" width="9" style="12"/>
    <col min="952" max="952" width="16.625" style="12" customWidth="1"/>
    <col min="953" max="954" width="9" style="12"/>
    <col min="955" max="955" width="11.5" style="12" customWidth="1"/>
    <col min="956" max="956" width="44.375" style="12" customWidth="1"/>
    <col min="957" max="958" width="9" style="12"/>
    <col min="959" max="959" width="79.625" style="12" customWidth="1"/>
    <col min="960" max="966" width="9" style="12"/>
    <col min="967" max="967" width="5.875" style="12" customWidth="1"/>
    <col min="968" max="968" width="6.75" style="12" customWidth="1"/>
    <col min="969" max="969" width="29.25" style="12" customWidth="1"/>
    <col min="970" max="981" width="8.5" style="12" customWidth="1"/>
    <col min="982" max="984" width="9" style="12"/>
    <col min="985" max="985" width="26.875" style="12" customWidth="1"/>
    <col min="986" max="986" width="2.375" style="12" customWidth="1"/>
    <col min="987" max="987" width="9.375" style="12" customWidth="1"/>
    <col min="988" max="988" width="2.375" style="12" customWidth="1"/>
    <col min="989" max="989" width="9.375" style="12" customWidth="1"/>
    <col min="990" max="990" width="2.375" style="12" customWidth="1"/>
    <col min="991" max="991" width="9.375" style="12" customWidth="1"/>
    <col min="992" max="992" width="2.375" style="12" customWidth="1"/>
    <col min="993" max="993" width="19" style="12" customWidth="1"/>
    <col min="994" max="994" width="2.375" style="12" customWidth="1"/>
    <col min="995" max="995" width="9" style="12" customWidth="1"/>
    <col min="996" max="996" width="15" style="12" customWidth="1"/>
    <col min="997" max="997" width="2.375" style="12" customWidth="1"/>
    <col min="998" max="998" width="22.5" style="12" bestFit="1" customWidth="1"/>
    <col min="999" max="999" width="5.875" style="12" customWidth="1"/>
    <col min="1000" max="1000" width="2.375" style="12" customWidth="1"/>
    <col min="1001" max="1001" width="48.875" style="12" bestFit="1" customWidth="1"/>
    <col min="1002" max="1002" width="5.875" style="12" customWidth="1"/>
    <col min="1003" max="1003" width="3.5" style="12" customWidth="1"/>
    <col min="1004" max="1010" width="6.75" style="12" customWidth="1"/>
    <col min="1011" max="1011" width="2.375" style="12" customWidth="1"/>
    <col min="1012" max="1012" width="18.125" style="12" customWidth="1"/>
    <col min="1013" max="1013" width="5" style="12" customWidth="1"/>
    <col min="1014" max="1014" width="2.375" style="12" customWidth="1"/>
    <col min="1015" max="1015" width="24.25" style="12" customWidth="1"/>
    <col min="1016" max="1016" width="5" style="12" customWidth="1"/>
    <col min="1017" max="1017" width="2.375" style="12" customWidth="1"/>
    <col min="1018" max="1018" width="18.125" style="12" customWidth="1"/>
    <col min="1019" max="1019" width="5" style="12" customWidth="1"/>
    <col min="1020" max="1020" width="2.375" style="12" customWidth="1"/>
    <col min="1021" max="1021" width="9.375" style="12" customWidth="1"/>
    <col min="1022" max="1022" width="2.375" style="12" customWidth="1"/>
    <col min="1023" max="1023" width="22.5" style="12" bestFit="1" customWidth="1"/>
    <col min="1024" max="1024" width="5.875" style="12" customWidth="1"/>
    <col min="1025" max="1193" width="9" style="12"/>
    <col min="1194" max="1194" width="2.5" style="12" customWidth="1"/>
    <col min="1195" max="1195" width="44.375" style="12" customWidth="1"/>
    <col min="1196" max="1196" width="4.125" style="12" customWidth="1"/>
    <col min="1197" max="1197" width="5.875" style="12" customWidth="1"/>
    <col min="1198" max="1198" width="84.375" style="12" customWidth="1"/>
    <col min="1199" max="1200" width="9" style="12"/>
    <col min="1201" max="1201" width="4.625" style="12" customWidth="1"/>
    <col min="1202" max="1202" width="16.5" style="12" customWidth="1"/>
    <col min="1203" max="1203" width="13.875" style="12" customWidth="1"/>
    <col min="1204" max="1205" width="9" style="12"/>
    <col min="1206" max="1206" width="16.25" style="12" customWidth="1"/>
    <col min="1207" max="1207" width="9" style="12"/>
    <col min="1208" max="1208" width="16.625" style="12" customWidth="1"/>
    <col min="1209" max="1210" width="9" style="12"/>
    <col min="1211" max="1211" width="11.5" style="12" customWidth="1"/>
    <col min="1212" max="1212" width="44.375" style="12" customWidth="1"/>
    <col min="1213" max="1214" width="9" style="12"/>
    <col min="1215" max="1215" width="79.625" style="12" customWidth="1"/>
    <col min="1216" max="1222" width="9" style="12"/>
    <col min="1223" max="1223" width="5.875" style="12" customWidth="1"/>
    <col min="1224" max="1224" width="6.75" style="12" customWidth="1"/>
    <col min="1225" max="1225" width="29.25" style="12" customWidth="1"/>
    <col min="1226" max="1237" width="8.5" style="12" customWidth="1"/>
    <col min="1238" max="1240" width="9" style="12"/>
    <col min="1241" max="1241" width="26.875" style="12" customWidth="1"/>
    <col min="1242" max="1242" width="2.375" style="12" customWidth="1"/>
    <col min="1243" max="1243" width="9.375" style="12" customWidth="1"/>
    <col min="1244" max="1244" width="2.375" style="12" customWidth="1"/>
    <col min="1245" max="1245" width="9.375" style="12" customWidth="1"/>
    <col min="1246" max="1246" width="2.375" style="12" customWidth="1"/>
    <col min="1247" max="1247" width="9.375" style="12" customWidth="1"/>
    <col min="1248" max="1248" width="2.375" style="12" customWidth="1"/>
    <col min="1249" max="1249" width="19" style="12" customWidth="1"/>
    <col min="1250" max="1250" width="2.375" style="12" customWidth="1"/>
    <col min="1251" max="1251" width="9" style="12" customWidth="1"/>
    <col min="1252" max="1252" width="15" style="12" customWidth="1"/>
    <col min="1253" max="1253" width="2.375" style="12" customWidth="1"/>
    <col min="1254" max="1254" width="22.5" style="12" bestFit="1" customWidth="1"/>
    <col min="1255" max="1255" width="5.875" style="12" customWidth="1"/>
    <col min="1256" max="1256" width="2.375" style="12" customWidth="1"/>
    <col min="1257" max="1257" width="48.875" style="12" bestFit="1" customWidth="1"/>
    <col min="1258" max="1258" width="5.875" style="12" customWidth="1"/>
    <col min="1259" max="1259" width="3.5" style="12" customWidth="1"/>
    <col min="1260" max="1266" width="6.75" style="12" customWidth="1"/>
    <col min="1267" max="1267" width="2.375" style="12" customWidth="1"/>
    <col min="1268" max="1268" width="18.125" style="12" customWidth="1"/>
    <col min="1269" max="1269" width="5" style="12" customWidth="1"/>
    <col min="1270" max="1270" width="2.375" style="12" customWidth="1"/>
    <col min="1271" max="1271" width="24.25" style="12" customWidth="1"/>
    <col min="1272" max="1272" width="5" style="12" customWidth="1"/>
    <col min="1273" max="1273" width="2.375" style="12" customWidth="1"/>
    <col min="1274" max="1274" width="18.125" style="12" customWidth="1"/>
    <col min="1275" max="1275" width="5" style="12" customWidth="1"/>
    <col min="1276" max="1276" width="2.375" style="12" customWidth="1"/>
    <col min="1277" max="1277" width="9.375" style="12" customWidth="1"/>
    <col min="1278" max="1278" width="2.375" style="12" customWidth="1"/>
    <col min="1279" max="1279" width="22.5" style="12" bestFit="1" customWidth="1"/>
    <col min="1280" max="1280" width="5.875" style="12" customWidth="1"/>
    <col min="1281" max="1449" width="9" style="12"/>
    <col min="1450" max="1450" width="2.5" style="12" customWidth="1"/>
    <col min="1451" max="1451" width="44.375" style="12" customWidth="1"/>
    <col min="1452" max="1452" width="4.125" style="12" customWidth="1"/>
    <col min="1453" max="1453" width="5.875" style="12" customWidth="1"/>
    <col min="1454" max="1454" width="84.375" style="12" customWidth="1"/>
    <col min="1455" max="1456" width="9" style="12"/>
    <col min="1457" max="1457" width="4.625" style="12" customWidth="1"/>
    <col min="1458" max="1458" width="16.5" style="12" customWidth="1"/>
    <col min="1459" max="1459" width="13.875" style="12" customWidth="1"/>
    <col min="1460" max="1461" width="9" style="12"/>
    <col min="1462" max="1462" width="16.25" style="12" customWidth="1"/>
    <col min="1463" max="1463" width="9" style="12"/>
    <col min="1464" max="1464" width="16.625" style="12" customWidth="1"/>
    <col min="1465" max="1466" width="9" style="12"/>
    <col min="1467" max="1467" width="11.5" style="12" customWidth="1"/>
    <col min="1468" max="1468" width="44.375" style="12" customWidth="1"/>
    <col min="1469" max="1470" width="9" style="12"/>
    <col min="1471" max="1471" width="79.625" style="12" customWidth="1"/>
    <col min="1472" max="1478" width="9" style="12"/>
    <col min="1479" max="1479" width="5.875" style="12" customWidth="1"/>
    <col min="1480" max="1480" width="6.75" style="12" customWidth="1"/>
    <col min="1481" max="1481" width="29.25" style="12" customWidth="1"/>
    <col min="1482" max="1493" width="8.5" style="12" customWidth="1"/>
    <col min="1494" max="1496" width="9" style="12"/>
    <col min="1497" max="1497" width="26.875" style="12" customWidth="1"/>
    <col min="1498" max="1498" width="2.375" style="12" customWidth="1"/>
    <col min="1499" max="1499" width="9.375" style="12" customWidth="1"/>
    <col min="1500" max="1500" width="2.375" style="12" customWidth="1"/>
    <col min="1501" max="1501" width="9.375" style="12" customWidth="1"/>
    <col min="1502" max="1502" width="2.375" style="12" customWidth="1"/>
    <col min="1503" max="1503" width="9.375" style="12" customWidth="1"/>
    <col min="1504" max="1504" width="2.375" style="12" customWidth="1"/>
    <col min="1505" max="1505" width="19" style="12" customWidth="1"/>
    <col min="1506" max="1506" width="2.375" style="12" customWidth="1"/>
    <col min="1507" max="1507" width="9" style="12" customWidth="1"/>
    <col min="1508" max="1508" width="15" style="12" customWidth="1"/>
    <col min="1509" max="1509" width="2.375" style="12" customWidth="1"/>
    <col min="1510" max="1510" width="22.5" style="12" bestFit="1" customWidth="1"/>
    <col min="1511" max="1511" width="5.875" style="12" customWidth="1"/>
    <col min="1512" max="1512" width="2.375" style="12" customWidth="1"/>
    <col min="1513" max="1513" width="48.875" style="12" bestFit="1" customWidth="1"/>
    <col min="1514" max="1514" width="5.875" style="12" customWidth="1"/>
    <col min="1515" max="1515" width="3.5" style="12" customWidth="1"/>
    <col min="1516" max="1522" width="6.75" style="12" customWidth="1"/>
    <col min="1523" max="1523" width="2.375" style="12" customWidth="1"/>
    <col min="1524" max="1524" width="18.125" style="12" customWidth="1"/>
    <col min="1525" max="1525" width="5" style="12" customWidth="1"/>
    <col min="1526" max="1526" width="2.375" style="12" customWidth="1"/>
    <col min="1527" max="1527" width="24.25" style="12" customWidth="1"/>
    <col min="1528" max="1528" width="5" style="12" customWidth="1"/>
    <col min="1529" max="1529" width="2.375" style="12" customWidth="1"/>
    <col min="1530" max="1530" width="18.125" style="12" customWidth="1"/>
    <col min="1531" max="1531" width="5" style="12" customWidth="1"/>
    <col min="1532" max="1532" width="2.375" style="12" customWidth="1"/>
    <col min="1533" max="1533" width="9.375" style="12" customWidth="1"/>
    <col min="1534" max="1534" width="2.375" style="12" customWidth="1"/>
    <col min="1535" max="1535" width="22.5" style="12" bestFit="1" customWidth="1"/>
    <col min="1536" max="1536" width="5.875" style="12" customWidth="1"/>
    <col min="1537" max="1705" width="9" style="12"/>
    <col min="1706" max="1706" width="2.5" style="12" customWidth="1"/>
    <col min="1707" max="1707" width="44.375" style="12" customWidth="1"/>
    <col min="1708" max="1708" width="4.125" style="12" customWidth="1"/>
    <col min="1709" max="1709" width="5.875" style="12" customWidth="1"/>
    <col min="1710" max="1710" width="84.375" style="12" customWidth="1"/>
    <col min="1711" max="1712" width="9" style="12"/>
    <col min="1713" max="1713" width="4.625" style="12" customWidth="1"/>
    <col min="1714" max="1714" width="16.5" style="12" customWidth="1"/>
    <col min="1715" max="1715" width="13.875" style="12" customWidth="1"/>
    <col min="1716" max="1717" width="9" style="12"/>
    <col min="1718" max="1718" width="16.25" style="12" customWidth="1"/>
    <col min="1719" max="1719" width="9" style="12"/>
    <col min="1720" max="1720" width="16.625" style="12" customWidth="1"/>
    <col min="1721" max="1722" width="9" style="12"/>
    <col min="1723" max="1723" width="11.5" style="12" customWidth="1"/>
    <col min="1724" max="1724" width="44.375" style="12" customWidth="1"/>
    <col min="1725" max="1726" width="9" style="12"/>
    <col min="1727" max="1727" width="79.625" style="12" customWidth="1"/>
    <col min="1728" max="1734" width="9" style="12"/>
    <col min="1735" max="1735" width="5.875" style="12" customWidth="1"/>
    <col min="1736" max="1736" width="6.75" style="12" customWidth="1"/>
    <col min="1737" max="1737" width="29.25" style="12" customWidth="1"/>
    <col min="1738" max="1749" width="8.5" style="12" customWidth="1"/>
    <col min="1750" max="1752" width="9" style="12"/>
    <col min="1753" max="1753" width="26.875" style="12" customWidth="1"/>
    <col min="1754" max="1754" width="2.375" style="12" customWidth="1"/>
    <col min="1755" max="1755" width="9.375" style="12" customWidth="1"/>
    <col min="1756" max="1756" width="2.375" style="12" customWidth="1"/>
    <col min="1757" max="1757" width="9.375" style="12" customWidth="1"/>
    <col min="1758" max="1758" width="2.375" style="12" customWidth="1"/>
    <col min="1759" max="1759" width="9.375" style="12" customWidth="1"/>
    <col min="1760" max="1760" width="2.375" style="12" customWidth="1"/>
    <col min="1761" max="1761" width="19" style="12" customWidth="1"/>
    <col min="1762" max="1762" width="2.375" style="12" customWidth="1"/>
    <col min="1763" max="1763" width="9" style="12" customWidth="1"/>
    <col min="1764" max="1764" width="15" style="12" customWidth="1"/>
    <col min="1765" max="1765" width="2.375" style="12" customWidth="1"/>
    <col min="1766" max="1766" width="22.5" style="12" bestFit="1" customWidth="1"/>
    <col min="1767" max="1767" width="5.875" style="12" customWidth="1"/>
    <col min="1768" max="1768" width="2.375" style="12" customWidth="1"/>
    <col min="1769" max="1769" width="48.875" style="12" bestFit="1" customWidth="1"/>
    <col min="1770" max="1770" width="5.875" style="12" customWidth="1"/>
    <col min="1771" max="1771" width="3.5" style="12" customWidth="1"/>
    <col min="1772" max="1778" width="6.75" style="12" customWidth="1"/>
    <col min="1779" max="1779" width="2.375" style="12" customWidth="1"/>
    <col min="1780" max="1780" width="18.125" style="12" customWidth="1"/>
    <col min="1781" max="1781" width="5" style="12" customWidth="1"/>
    <col min="1782" max="1782" width="2.375" style="12" customWidth="1"/>
    <col min="1783" max="1783" width="24.25" style="12" customWidth="1"/>
    <col min="1784" max="1784" width="5" style="12" customWidth="1"/>
    <col min="1785" max="1785" width="2.375" style="12" customWidth="1"/>
    <col min="1786" max="1786" width="18.125" style="12" customWidth="1"/>
    <col min="1787" max="1787" width="5" style="12" customWidth="1"/>
    <col min="1788" max="1788" width="2.375" style="12" customWidth="1"/>
    <col min="1789" max="1789" width="9.375" style="12" customWidth="1"/>
    <col min="1790" max="1790" width="2.375" style="12" customWidth="1"/>
    <col min="1791" max="1791" width="22.5" style="12" bestFit="1" customWidth="1"/>
    <col min="1792" max="1792" width="5.875" style="12" customWidth="1"/>
    <col min="1793" max="1961" width="9" style="12"/>
    <col min="1962" max="1962" width="2.5" style="12" customWidth="1"/>
    <col min="1963" max="1963" width="44.375" style="12" customWidth="1"/>
    <col min="1964" max="1964" width="4.125" style="12" customWidth="1"/>
    <col min="1965" max="1965" width="5.875" style="12" customWidth="1"/>
    <col min="1966" max="1966" width="84.375" style="12" customWidth="1"/>
    <col min="1967" max="1968" width="9" style="12"/>
    <col min="1969" max="1969" width="4.625" style="12" customWidth="1"/>
    <col min="1970" max="1970" width="16.5" style="12" customWidth="1"/>
    <col min="1971" max="1971" width="13.875" style="12" customWidth="1"/>
    <col min="1972" max="1973" width="9" style="12"/>
    <col min="1974" max="1974" width="16.25" style="12" customWidth="1"/>
    <col min="1975" max="1975" width="9" style="12"/>
    <col min="1976" max="1976" width="16.625" style="12" customWidth="1"/>
    <col min="1977" max="1978" width="9" style="12"/>
    <col min="1979" max="1979" width="11.5" style="12" customWidth="1"/>
    <col min="1980" max="1980" width="44.375" style="12" customWidth="1"/>
    <col min="1981" max="1982" width="9" style="12"/>
    <col min="1983" max="1983" width="79.625" style="12" customWidth="1"/>
    <col min="1984" max="1990" width="9" style="12"/>
    <col min="1991" max="1991" width="5.875" style="12" customWidth="1"/>
    <col min="1992" max="1992" width="6.75" style="12" customWidth="1"/>
    <col min="1993" max="1993" width="29.25" style="12" customWidth="1"/>
    <col min="1994" max="2005" width="8.5" style="12" customWidth="1"/>
    <col min="2006" max="2008" width="9" style="12"/>
    <col min="2009" max="2009" width="26.875" style="12" customWidth="1"/>
    <col min="2010" max="2010" width="2.375" style="12" customWidth="1"/>
    <col min="2011" max="2011" width="9.375" style="12" customWidth="1"/>
    <col min="2012" max="2012" width="2.375" style="12" customWidth="1"/>
    <col min="2013" max="2013" width="9.375" style="12" customWidth="1"/>
    <col min="2014" max="2014" width="2.375" style="12" customWidth="1"/>
    <col min="2015" max="2015" width="9.375" style="12" customWidth="1"/>
    <col min="2016" max="2016" width="2.375" style="12" customWidth="1"/>
    <col min="2017" max="2017" width="19" style="12" customWidth="1"/>
    <col min="2018" max="2018" width="2.375" style="12" customWidth="1"/>
    <col min="2019" max="2019" width="9" style="12" customWidth="1"/>
    <col min="2020" max="2020" width="15" style="12" customWidth="1"/>
    <col min="2021" max="2021" width="2.375" style="12" customWidth="1"/>
    <col min="2022" max="2022" width="22.5" style="12" bestFit="1" customWidth="1"/>
    <col min="2023" max="2023" width="5.875" style="12" customWidth="1"/>
    <col min="2024" max="2024" width="2.375" style="12" customWidth="1"/>
    <col min="2025" max="2025" width="48.875" style="12" bestFit="1" customWidth="1"/>
    <col min="2026" max="2026" width="5.875" style="12" customWidth="1"/>
    <col min="2027" max="2027" width="3.5" style="12" customWidth="1"/>
    <col min="2028" max="2034" width="6.75" style="12" customWidth="1"/>
    <col min="2035" max="2035" width="2.375" style="12" customWidth="1"/>
    <col min="2036" max="2036" width="18.125" style="12" customWidth="1"/>
    <col min="2037" max="2037" width="5" style="12" customWidth="1"/>
    <col min="2038" max="2038" width="2.375" style="12" customWidth="1"/>
    <col min="2039" max="2039" width="24.25" style="12" customWidth="1"/>
    <col min="2040" max="2040" width="5" style="12" customWidth="1"/>
    <col min="2041" max="2041" width="2.375" style="12" customWidth="1"/>
    <col min="2042" max="2042" width="18.125" style="12" customWidth="1"/>
    <col min="2043" max="2043" width="5" style="12" customWidth="1"/>
    <col min="2044" max="2044" width="2.375" style="12" customWidth="1"/>
    <col min="2045" max="2045" width="9.375" style="12" customWidth="1"/>
    <col min="2046" max="2046" width="2.375" style="12" customWidth="1"/>
    <col min="2047" max="2047" width="22.5" style="12" bestFit="1" customWidth="1"/>
    <col min="2048" max="2048" width="5.875" style="12" customWidth="1"/>
    <col min="2049" max="2217" width="9" style="12"/>
    <col min="2218" max="2218" width="2.5" style="12" customWidth="1"/>
    <col min="2219" max="2219" width="44.375" style="12" customWidth="1"/>
    <col min="2220" max="2220" width="4.125" style="12" customWidth="1"/>
    <col min="2221" max="2221" width="5.875" style="12" customWidth="1"/>
    <col min="2222" max="2222" width="84.375" style="12" customWidth="1"/>
    <col min="2223" max="2224" width="9" style="12"/>
    <col min="2225" max="2225" width="4.625" style="12" customWidth="1"/>
    <col min="2226" max="2226" width="16.5" style="12" customWidth="1"/>
    <col min="2227" max="2227" width="13.875" style="12" customWidth="1"/>
    <col min="2228" max="2229" width="9" style="12"/>
    <col min="2230" max="2230" width="16.25" style="12" customWidth="1"/>
    <col min="2231" max="2231" width="9" style="12"/>
    <col min="2232" max="2232" width="16.625" style="12" customWidth="1"/>
    <col min="2233" max="2234" width="9" style="12"/>
    <col min="2235" max="2235" width="11.5" style="12" customWidth="1"/>
    <col min="2236" max="2236" width="44.375" style="12" customWidth="1"/>
    <col min="2237" max="2238" width="9" style="12"/>
    <col min="2239" max="2239" width="79.625" style="12" customWidth="1"/>
    <col min="2240" max="2246" width="9" style="12"/>
    <col min="2247" max="2247" width="5.875" style="12" customWidth="1"/>
    <col min="2248" max="2248" width="6.75" style="12" customWidth="1"/>
    <col min="2249" max="2249" width="29.25" style="12" customWidth="1"/>
    <col min="2250" max="2261" width="8.5" style="12" customWidth="1"/>
    <col min="2262" max="2264" width="9" style="12"/>
    <col min="2265" max="2265" width="26.875" style="12" customWidth="1"/>
    <col min="2266" max="2266" width="2.375" style="12" customWidth="1"/>
    <col min="2267" max="2267" width="9.375" style="12" customWidth="1"/>
    <col min="2268" max="2268" width="2.375" style="12" customWidth="1"/>
    <col min="2269" max="2269" width="9.375" style="12" customWidth="1"/>
    <col min="2270" max="2270" width="2.375" style="12" customWidth="1"/>
    <col min="2271" max="2271" width="9.375" style="12" customWidth="1"/>
    <col min="2272" max="2272" width="2.375" style="12" customWidth="1"/>
    <col min="2273" max="2273" width="19" style="12" customWidth="1"/>
    <col min="2274" max="2274" width="2.375" style="12" customWidth="1"/>
    <col min="2275" max="2275" width="9" style="12" customWidth="1"/>
    <col min="2276" max="2276" width="15" style="12" customWidth="1"/>
    <col min="2277" max="2277" width="2.375" style="12" customWidth="1"/>
    <col min="2278" max="2278" width="22.5" style="12" bestFit="1" customWidth="1"/>
    <col min="2279" max="2279" width="5.875" style="12" customWidth="1"/>
    <col min="2280" max="2280" width="2.375" style="12" customWidth="1"/>
    <col min="2281" max="2281" width="48.875" style="12" bestFit="1" customWidth="1"/>
    <col min="2282" max="2282" width="5.875" style="12" customWidth="1"/>
    <col min="2283" max="2283" width="3.5" style="12" customWidth="1"/>
    <col min="2284" max="2290" width="6.75" style="12" customWidth="1"/>
    <col min="2291" max="2291" width="2.375" style="12" customWidth="1"/>
    <col min="2292" max="2292" width="18.125" style="12" customWidth="1"/>
    <col min="2293" max="2293" width="5" style="12" customWidth="1"/>
    <col min="2294" max="2294" width="2.375" style="12" customWidth="1"/>
    <col min="2295" max="2295" width="24.25" style="12" customWidth="1"/>
    <col min="2296" max="2296" width="5" style="12" customWidth="1"/>
    <col min="2297" max="2297" width="2.375" style="12" customWidth="1"/>
    <col min="2298" max="2298" width="18.125" style="12" customWidth="1"/>
    <col min="2299" max="2299" width="5" style="12" customWidth="1"/>
    <col min="2300" max="2300" width="2.375" style="12" customWidth="1"/>
    <col min="2301" max="2301" width="9.375" style="12" customWidth="1"/>
    <col min="2302" max="2302" width="2.375" style="12" customWidth="1"/>
    <col min="2303" max="2303" width="22.5" style="12" bestFit="1" customWidth="1"/>
    <col min="2304" max="2304" width="5.875" style="12" customWidth="1"/>
    <col min="2305" max="2473" width="9" style="12"/>
    <col min="2474" max="2474" width="2.5" style="12" customWidth="1"/>
    <col min="2475" max="2475" width="44.375" style="12" customWidth="1"/>
    <col min="2476" max="2476" width="4.125" style="12" customWidth="1"/>
    <col min="2477" max="2477" width="5.875" style="12" customWidth="1"/>
    <col min="2478" max="2478" width="84.375" style="12" customWidth="1"/>
    <col min="2479" max="2480" width="9" style="12"/>
    <col min="2481" max="2481" width="4.625" style="12" customWidth="1"/>
    <col min="2482" max="2482" width="16.5" style="12" customWidth="1"/>
    <col min="2483" max="2483" width="13.875" style="12" customWidth="1"/>
    <col min="2484" max="2485" width="9" style="12"/>
    <col min="2486" max="2486" width="16.25" style="12" customWidth="1"/>
    <col min="2487" max="2487" width="9" style="12"/>
    <col min="2488" max="2488" width="16.625" style="12" customWidth="1"/>
    <col min="2489" max="2490" width="9" style="12"/>
    <col min="2491" max="2491" width="11.5" style="12" customWidth="1"/>
    <col min="2492" max="2492" width="44.375" style="12" customWidth="1"/>
    <col min="2493" max="2494" width="9" style="12"/>
    <col min="2495" max="2495" width="79.625" style="12" customWidth="1"/>
    <col min="2496" max="2502" width="9" style="12"/>
    <col min="2503" max="2503" width="5.875" style="12" customWidth="1"/>
    <col min="2504" max="2504" width="6.75" style="12" customWidth="1"/>
    <col min="2505" max="2505" width="29.25" style="12" customWidth="1"/>
    <col min="2506" max="2517" width="8.5" style="12" customWidth="1"/>
    <col min="2518" max="2520" width="9" style="12"/>
    <col min="2521" max="2521" width="26.875" style="12" customWidth="1"/>
    <col min="2522" max="2522" width="2.375" style="12" customWidth="1"/>
    <col min="2523" max="2523" width="9.375" style="12" customWidth="1"/>
    <col min="2524" max="2524" width="2.375" style="12" customWidth="1"/>
    <col min="2525" max="2525" width="9.375" style="12" customWidth="1"/>
    <col min="2526" max="2526" width="2.375" style="12" customWidth="1"/>
    <col min="2527" max="2527" width="9.375" style="12" customWidth="1"/>
    <col min="2528" max="2528" width="2.375" style="12" customWidth="1"/>
    <col min="2529" max="2529" width="19" style="12" customWidth="1"/>
    <col min="2530" max="2530" width="2.375" style="12" customWidth="1"/>
    <col min="2531" max="2531" width="9" style="12" customWidth="1"/>
    <col min="2532" max="2532" width="15" style="12" customWidth="1"/>
    <col min="2533" max="2533" width="2.375" style="12" customWidth="1"/>
    <col min="2534" max="2534" width="22.5" style="12" bestFit="1" customWidth="1"/>
    <col min="2535" max="2535" width="5.875" style="12" customWidth="1"/>
    <col min="2536" max="2536" width="2.375" style="12" customWidth="1"/>
    <col min="2537" max="2537" width="48.875" style="12" bestFit="1" customWidth="1"/>
    <col min="2538" max="2538" width="5.875" style="12" customWidth="1"/>
    <col min="2539" max="2539" width="3.5" style="12" customWidth="1"/>
    <col min="2540" max="2546" width="6.75" style="12" customWidth="1"/>
    <col min="2547" max="2547" width="2.375" style="12" customWidth="1"/>
    <col min="2548" max="2548" width="18.125" style="12" customWidth="1"/>
    <col min="2549" max="2549" width="5" style="12" customWidth="1"/>
    <col min="2550" max="2550" width="2.375" style="12" customWidth="1"/>
    <col min="2551" max="2551" width="24.25" style="12" customWidth="1"/>
    <col min="2552" max="2552" width="5" style="12" customWidth="1"/>
    <col min="2553" max="2553" width="2.375" style="12" customWidth="1"/>
    <col min="2554" max="2554" width="18.125" style="12" customWidth="1"/>
    <col min="2555" max="2555" width="5" style="12" customWidth="1"/>
    <col min="2556" max="2556" width="2.375" style="12" customWidth="1"/>
    <col min="2557" max="2557" width="9.375" style="12" customWidth="1"/>
    <col min="2558" max="2558" width="2.375" style="12" customWidth="1"/>
    <col min="2559" max="2559" width="22.5" style="12" bestFit="1" customWidth="1"/>
    <col min="2560" max="2560" width="5.875" style="12" customWidth="1"/>
    <col min="2561" max="2729" width="9" style="12"/>
    <col min="2730" max="2730" width="2.5" style="12" customWidth="1"/>
    <col min="2731" max="2731" width="44.375" style="12" customWidth="1"/>
    <col min="2732" max="2732" width="4.125" style="12" customWidth="1"/>
    <col min="2733" max="2733" width="5.875" style="12" customWidth="1"/>
    <col min="2734" max="2734" width="84.375" style="12" customWidth="1"/>
    <col min="2735" max="2736" width="9" style="12"/>
    <col min="2737" max="2737" width="4.625" style="12" customWidth="1"/>
    <col min="2738" max="2738" width="16.5" style="12" customWidth="1"/>
    <col min="2739" max="2739" width="13.875" style="12" customWidth="1"/>
    <col min="2740" max="2741" width="9" style="12"/>
    <col min="2742" max="2742" width="16.25" style="12" customWidth="1"/>
    <col min="2743" max="2743" width="9" style="12"/>
    <col min="2744" max="2744" width="16.625" style="12" customWidth="1"/>
    <col min="2745" max="2746" width="9" style="12"/>
    <col min="2747" max="2747" width="11.5" style="12" customWidth="1"/>
    <col min="2748" max="2748" width="44.375" style="12" customWidth="1"/>
    <col min="2749" max="2750" width="9" style="12"/>
    <col min="2751" max="2751" width="79.625" style="12" customWidth="1"/>
    <col min="2752" max="2758" width="9" style="12"/>
    <col min="2759" max="2759" width="5.875" style="12" customWidth="1"/>
    <col min="2760" max="2760" width="6.75" style="12" customWidth="1"/>
    <col min="2761" max="2761" width="29.25" style="12" customWidth="1"/>
    <col min="2762" max="2773" width="8.5" style="12" customWidth="1"/>
    <col min="2774" max="2776" width="9" style="12"/>
    <col min="2777" max="2777" width="26.875" style="12" customWidth="1"/>
    <col min="2778" max="2778" width="2.375" style="12" customWidth="1"/>
    <col min="2779" max="2779" width="9.375" style="12" customWidth="1"/>
    <col min="2780" max="2780" width="2.375" style="12" customWidth="1"/>
    <col min="2781" max="2781" width="9.375" style="12" customWidth="1"/>
    <col min="2782" max="2782" width="2.375" style="12" customWidth="1"/>
    <col min="2783" max="2783" width="9.375" style="12" customWidth="1"/>
    <col min="2784" max="2784" width="2.375" style="12" customWidth="1"/>
    <col min="2785" max="2785" width="19" style="12" customWidth="1"/>
    <col min="2786" max="2786" width="2.375" style="12" customWidth="1"/>
    <col min="2787" max="2787" width="9" style="12" customWidth="1"/>
    <col min="2788" max="2788" width="15" style="12" customWidth="1"/>
    <col min="2789" max="2789" width="2.375" style="12" customWidth="1"/>
    <col min="2790" max="2790" width="22.5" style="12" bestFit="1" customWidth="1"/>
    <col min="2791" max="2791" width="5.875" style="12" customWidth="1"/>
    <col min="2792" max="2792" width="2.375" style="12" customWidth="1"/>
    <col min="2793" max="2793" width="48.875" style="12" bestFit="1" customWidth="1"/>
    <col min="2794" max="2794" width="5.875" style="12" customWidth="1"/>
    <col min="2795" max="2795" width="3.5" style="12" customWidth="1"/>
    <col min="2796" max="2802" width="6.75" style="12" customWidth="1"/>
    <col min="2803" max="2803" width="2.375" style="12" customWidth="1"/>
    <col min="2804" max="2804" width="18.125" style="12" customWidth="1"/>
    <col min="2805" max="2805" width="5" style="12" customWidth="1"/>
    <col min="2806" max="2806" width="2.375" style="12" customWidth="1"/>
    <col min="2807" max="2807" width="24.25" style="12" customWidth="1"/>
    <col min="2808" max="2808" width="5" style="12" customWidth="1"/>
    <col min="2809" max="2809" width="2.375" style="12" customWidth="1"/>
    <col min="2810" max="2810" width="18.125" style="12" customWidth="1"/>
    <col min="2811" max="2811" width="5" style="12" customWidth="1"/>
    <col min="2812" max="2812" width="2.375" style="12" customWidth="1"/>
    <col min="2813" max="2813" width="9.375" style="12" customWidth="1"/>
    <col min="2814" max="2814" width="2.375" style="12" customWidth="1"/>
    <col min="2815" max="2815" width="22.5" style="12" bestFit="1" customWidth="1"/>
    <col min="2816" max="2816" width="5.875" style="12" customWidth="1"/>
    <col min="2817" max="2985" width="9" style="12"/>
    <col min="2986" max="2986" width="2.5" style="12" customWidth="1"/>
    <col min="2987" max="2987" width="44.375" style="12" customWidth="1"/>
    <col min="2988" max="2988" width="4.125" style="12" customWidth="1"/>
    <col min="2989" max="2989" width="5.875" style="12" customWidth="1"/>
    <col min="2990" max="2990" width="84.375" style="12" customWidth="1"/>
    <col min="2991" max="2992" width="9" style="12"/>
    <col min="2993" max="2993" width="4.625" style="12" customWidth="1"/>
    <col min="2994" max="2994" width="16.5" style="12" customWidth="1"/>
    <col min="2995" max="2995" width="13.875" style="12" customWidth="1"/>
    <col min="2996" max="2997" width="9" style="12"/>
    <col min="2998" max="2998" width="16.25" style="12" customWidth="1"/>
    <col min="2999" max="2999" width="9" style="12"/>
    <col min="3000" max="3000" width="16.625" style="12" customWidth="1"/>
    <col min="3001" max="3002" width="9" style="12"/>
    <col min="3003" max="3003" width="11.5" style="12" customWidth="1"/>
    <col min="3004" max="3004" width="44.375" style="12" customWidth="1"/>
    <col min="3005" max="3006" width="9" style="12"/>
    <col min="3007" max="3007" width="79.625" style="12" customWidth="1"/>
    <col min="3008" max="3014" width="9" style="12"/>
    <col min="3015" max="3015" width="5.875" style="12" customWidth="1"/>
    <col min="3016" max="3016" width="6.75" style="12" customWidth="1"/>
    <col min="3017" max="3017" width="29.25" style="12" customWidth="1"/>
    <col min="3018" max="3029" width="8.5" style="12" customWidth="1"/>
    <col min="3030" max="3032" width="9" style="12"/>
    <col min="3033" max="3033" width="26.875" style="12" customWidth="1"/>
    <col min="3034" max="3034" width="2.375" style="12" customWidth="1"/>
    <col min="3035" max="3035" width="9.375" style="12" customWidth="1"/>
    <col min="3036" max="3036" width="2.375" style="12" customWidth="1"/>
    <col min="3037" max="3037" width="9.375" style="12" customWidth="1"/>
    <col min="3038" max="3038" width="2.375" style="12" customWidth="1"/>
    <col min="3039" max="3039" width="9.375" style="12" customWidth="1"/>
    <col min="3040" max="3040" width="2.375" style="12" customWidth="1"/>
    <col min="3041" max="3041" width="19" style="12" customWidth="1"/>
    <col min="3042" max="3042" width="2.375" style="12" customWidth="1"/>
    <col min="3043" max="3043" width="9" style="12" customWidth="1"/>
    <col min="3044" max="3044" width="15" style="12" customWidth="1"/>
    <col min="3045" max="3045" width="2.375" style="12" customWidth="1"/>
    <col min="3046" max="3046" width="22.5" style="12" bestFit="1" customWidth="1"/>
    <col min="3047" max="3047" width="5.875" style="12" customWidth="1"/>
    <col min="3048" max="3048" width="2.375" style="12" customWidth="1"/>
    <col min="3049" max="3049" width="48.875" style="12" bestFit="1" customWidth="1"/>
    <col min="3050" max="3050" width="5.875" style="12" customWidth="1"/>
    <col min="3051" max="3051" width="3.5" style="12" customWidth="1"/>
    <col min="3052" max="3058" width="6.75" style="12" customWidth="1"/>
    <col min="3059" max="3059" width="2.375" style="12" customWidth="1"/>
    <col min="3060" max="3060" width="18.125" style="12" customWidth="1"/>
    <col min="3061" max="3061" width="5" style="12" customWidth="1"/>
    <col min="3062" max="3062" width="2.375" style="12" customWidth="1"/>
    <col min="3063" max="3063" width="24.25" style="12" customWidth="1"/>
    <col min="3064" max="3064" width="5" style="12" customWidth="1"/>
    <col min="3065" max="3065" width="2.375" style="12" customWidth="1"/>
    <col min="3066" max="3066" width="18.125" style="12" customWidth="1"/>
    <col min="3067" max="3067" width="5" style="12" customWidth="1"/>
    <col min="3068" max="3068" width="2.375" style="12" customWidth="1"/>
    <col min="3069" max="3069" width="9.375" style="12" customWidth="1"/>
    <col min="3070" max="3070" width="2.375" style="12" customWidth="1"/>
    <col min="3071" max="3071" width="22.5" style="12" bestFit="1" customWidth="1"/>
    <col min="3072" max="3072" width="5.875" style="12" customWidth="1"/>
    <col min="3073" max="3241" width="9" style="12"/>
    <col min="3242" max="3242" width="2.5" style="12" customWidth="1"/>
    <col min="3243" max="3243" width="44.375" style="12" customWidth="1"/>
    <col min="3244" max="3244" width="4.125" style="12" customWidth="1"/>
    <col min="3245" max="3245" width="5.875" style="12" customWidth="1"/>
    <col min="3246" max="3246" width="84.375" style="12" customWidth="1"/>
    <col min="3247" max="3248" width="9" style="12"/>
    <col min="3249" max="3249" width="4.625" style="12" customWidth="1"/>
    <col min="3250" max="3250" width="16.5" style="12" customWidth="1"/>
    <col min="3251" max="3251" width="13.875" style="12" customWidth="1"/>
    <col min="3252" max="3253" width="9" style="12"/>
    <col min="3254" max="3254" width="16.25" style="12" customWidth="1"/>
    <col min="3255" max="3255" width="9" style="12"/>
    <col min="3256" max="3256" width="16.625" style="12" customWidth="1"/>
    <col min="3257" max="3258" width="9" style="12"/>
    <col min="3259" max="3259" width="11.5" style="12" customWidth="1"/>
    <col min="3260" max="3260" width="44.375" style="12" customWidth="1"/>
    <col min="3261" max="3262" width="9" style="12"/>
    <col min="3263" max="3263" width="79.625" style="12" customWidth="1"/>
    <col min="3264" max="3270" width="9" style="12"/>
    <col min="3271" max="3271" width="5.875" style="12" customWidth="1"/>
    <col min="3272" max="3272" width="6.75" style="12" customWidth="1"/>
    <col min="3273" max="3273" width="29.25" style="12" customWidth="1"/>
    <col min="3274" max="3285" width="8.5" style="12" customWidth="1"/>
    <col min="3286" max="3288" width="9" style="12"/>
    <col min="3289" max="3289" width="26.875" style="12" customWidth="1"/>
    <col min="3290" max="3290" width="2.375" style="12" customWidth="1"/>
    <col min="3291" max="3291" width="9.375" style="12" customWidth="1"/>
    <col min="3292" max="3292" width="2.375" style="12" customWidth="1"/>
    <col min="3293" max="3293" width="9.375" style="12" customWidth="1"/>
    <col min="3294" max="3294" width="2.375" style="12" customWidth="1"/>
    <col min="3295" max="3295" width="9.375" style="12" customWidth="1"/>
    <col min="3296" max="3296" width="2.375" style="12" customWidth="1"/>
    <col min="3297" max="3297" width="19" style="12" customWidth="1"/>
    <col min="3298" max="3298" width="2.375" style="12" customWidth="1"/>
    <col min="3299" max="3299" width="9" style="12" customWidth="1"/>
    <col min="3300" max="3300" width="15" style="12" customWidth="1"/>
    <col min="3301" max="3301" width="2.375" style="12" customWidth="1"/>
    <col min="3302" max="3302" width="22.5" style="12" bestFit="1" customWidth="1"/>
    <col min="3303" max="3303" width="5.875" style="12" customWidth="1"/>
    <col min="3304" max="3304" width="2.375" style="12" customWidth="1"/>
    <col min="3305" max="3305" width="48.875" style="12" bestFit="1" customWidth="1"/>
    <col min="3306" max="3306" width="5.875" style="12" customWidth="1"/>
    <col min="3307" max="3307" width="3.5" style="12" customWidth="1"/>
    <col min="3308" max="3314" width="6.75" style="12" customWidth="1"/>
    <col min="3315" max="3315" width="2.375" style="12" customWidth="1"/>
    <col min="3316" max="3316" width="18.125" style="12" customWidth="1"/>
    <col min="3317" max="3317" width="5" style="12" customWidth="1"/>
    <col min="3318" max="3318" width="2.375" style="12" customWidth="1"/>
    <col min="3319" max="3319" width="24.25" style="12" customWidth="1"/>
    <col min="3320" max="3320" width="5" style="12" customWidth="1"/>
    <col min="3321" max="3321" width="2.375" style="12" customWidth="1"/>
    <col min="3322" max="3322" width="18.125" style="12" customWidth="1"/>
    <col min="3323" max="3323" width="5" style="12" customWidth="1"/>
    <col min="3324" max="3324" width="2.375" style="12" customWidth="1"/>
    <col min="3325" max="3325" width="9.375" style="12" customWidth="1"/>
    <col min="3326" max="3326" width="2.375" style="12" customWidth="1"/>
    <col min="3327" max="3327" width="22.5" style="12" bestFit="1" customWidth="1"/>
    <col min="3328" max="3328" width="5.875" style="12" customWidth="1"/>
    <col min="3329" max="3497" width="9" style="12"/>
    <col min="3498" max="3498" width="2.5" style="12" customWidth="1"/>
    <col min="3499" max="3499" width="44.375" style="12" customWidth="1"/>
    <col min="3500" max="3500" width="4.125" style="12" customWidth="1"/>
    <col min="3501" max="3501" width="5.875" style="12" customWidth="1"/>
    <col min="3502" max="3502" width="84.375" style="12" customWidth="1"/>
    <col min="3503" max="3504" width="9" style="12"/>
    <col min="3505" max="3505" width="4.625" style="12" customWidth="1"/>
    <col min="3506" max="3506" width="16.5" style="12" customWidth="1"/>
    <col min="3507" max="3507" width="13.875" style="12" customWidth="1"/>
    <col min="3508" max="3509" width="9" style="12"/>
    <col min="3510" max="3510" width="16.25" style="12" customWidth="1"/>
    <col min="3511" max="3511" width="9" style="12"/>
    <col min="3512" max="3512" width="16.625" style="12" customWidth="1"/>
    <col min="3513" max="3514" width="9" style="12"/>
    <col min="3515" max="3515" width="11.5" style="12" customWidth="1"/>
    <col min="3516" max="3516" width="44.375" style="12" customWidth="1"/>
    <col min="3517" max="3518" width="9" style="12"/>
    <col min="3519" max="3519" width="79.625" style="12" customWidth="1"/>
    <col min="3520" max="3526" width="9" style="12"/>
    <col min="3527" max="3527" width="5.875" style="12" customWidth="1"/>
    <col min="3528" max="3528" width="6.75" style="12" customWidth="1"/>
    <col min="3529" max="3529" width="29.25" style="12" customWidth="1"/>
    <col min="3530" max="3541" width="8.5" style="12" customWidth="1"/>
    <col min="3542" max="3544" width="9" style="12"/>
    <col min="3545" max="3545" width="26.875" style="12" customWidth="1"/>
    <col min="3546" max="3546" width="2.375" style="12" customWidth="1"/>
    <col min="3547" max="3547" width="9.375" style="12" customWidth="1"/>
    <col min="3548" max="3548" width="2.375" style="12" customWidth="1"/>
    <col min="3549" max="3549" width="9.375" style="12" customWidth="1"/>
    <col min="3550" max="3550" width="2.375" style="12" customWidth="1"/>
    <col min="3551" max="3551" width="9.375" style="12" customWidth="1"/>
    <col min="3552" max="3552" width="2.375" style="12" customWidth="1"/>
    <col min="3553" max="3553" width="19" style="12" customWidth="1"/>
    <col min="3554" max="3554" width="2.375" style="12" customWidth="1"/>
    <col min="3555" max="3555" width="9" style="12" customWidth="1"/>
    <col min="3556" max="3556" width="15" style="12" customWidth="1"/>
    <col min="3557" max="3557" width="2.375" style="12" customWidth="1"/>
    <col min="3558" max="3558" width="22.5" style="12" bestFit="1" customWidth="1"/>
    <col min="3559" max="3559" width="5.875" style="12" customWidth="1"/>
    <col min="3560" max="3560" width="2.375" style="12" customWidth="1"/>
    <col min="3561" max="3561" width="48.875" style="12" bestFit="1" customWidth="1"/>
    <col min="3562" max="3562" width="5.875" style="12" customWidth="1"/>
    <col min="3563" max="3563" width="3.5" style="12" customWidth="1"/>
    <col min="3564" max="3570" width="6.75" style="12" customWidth="1"/>
    <col min="3571" max="3571" width="2.375" style="12" customWidth="1"/>
    <col min="3572" max="3572" width="18.125" style="12" customWidth="1"/>
    <col min="3573" max="3573" width="5" style="12" customWidth="1"/>
    <col min="3574" max="3574" width="2.375" style="12" customWidth="1"/>
    <col min="3575" max="3575" width="24.25" style="12" customWidth="1"/>
    <col min="3576" max="3576" width="5" style="12" customWidth="1"/>
    <col min="3577" max="3577" width="2.375" style="12" customWidth="1"/>
    <col min="3578" max="3578" width="18.125" style="12" customWidth="1"/>
    <col min="3579" max="3579" width="5" style="12" customWidth="1"/>
    <col min="3580" max="3580" width="2.375" style="12" customWidth="1"/>
    <col min="3581" max="3581" width="9.375" style="12" customWidth="1"/>
    <col min="3582" max="3582" width="2.375" style="12" customWidth="1"/>
    <col min="3583" max="3583" width="22.5" style="12" bestFit="1" customWidth="1"/>
    <col min="3584" max="3584" width="5.875" style="12" customWidth="1"/>
    <col min="3585" max="3753" width="9" style="12"/>
    <col min="3754" max="3754" width="2.5" style="12" customWidth="1"/>
    <col min="3755" max="3755" width="44.375" style="12" customWidth="1"/>
    <col min="3756" max="3756" width="4.125" style="12" customWidth="1"/>
    <col min="3757" max="3757" width="5.875" style="12" customWidth="1"/>
    <col min="3758" max="3758" width="84.375" style="12" customWidth="1"/>
    <col min="3759" max="3760" width="9" style="12"/>
    <col min="3761" max="3761" width="4.625" style="12" customWidth="1"/>
    <col min="3762" max="3762" width="16.5" style="12" customWidth="1"/>
    <col min="3763" max="3763" width="13.875" style="12" customWidth="1"/>
    <col min="3764" max="3765" width="9" style="12"/>
    <col min="3766" max="3766" width="16.25" style="12" customWidth="1"/>
    <col min="3767" max="3767" width="9" style="12"/>
    <col min="3768" max="3768" width="16.625" style="12" customWidth="1"/>
    <col min="3769" max="3770" width="9" style="12"/>
    <col min="3771" max="3771" width="11.5" style="12" customWidth="1"/>
    <col min="3772" max="3772" width="44.375" style="12" customWidth="1"/>
    <col min="3773" max="3774" width="9" style="12"/>
    <col min="3775" max="3775" width="79.625" style="12" customWidth="1"/>
    <col min="3776" max="3782" width="9" style="12"/>
    <col min="3783" max="3783" width="5.875" style="12" customWidth="1"/>
    <col min="3784" max="3784" width="6.75" style="12" customWidth="1"/>
    <col min="3785" max="3785" width="29.25" style="12" customWidth="1"/>
    <col min="3786" max="3797" width="8.5" style="12" customWidth="1"/>
    <col min="3798" max="3800" width="9" style="12"/>
    <col min="3801" max="3801" width="26.875" style="12" customWidth="1"/>
    <col min="3802" max="3802" width="2.375" style="12" customWidth="1"/>
    <col min="3803" max="3803" width="9.375" style="12" customWidth="1"/>
    <col min="3804" max="3804" width="2.375" style="12" customWidth="1"/>
    <col min="3805" max="3805" width="9.375" style="12" customWidth="1"/>
    <col min="3806" max="3806" width="2.375" style="12" customWidth="1"/>
    <col min="3807" max="3807" width="9.375" style="12" customWidth="1"/>
    <col min="3808" max="3808" width="2.375" style="12" customWidth="1"/>
    <col min="3809" max="3809" width="19" style="12" customWidth="1"/>
    <col min="3810" max="3810" width="2.375" style="12" customWidth="1"/>
    <col min="3811" max="3811" width="9" style="12" customWidth="1"/>
    <col min="3812" max="3812" width="15" style="12" customWidth="1"/>
    <col min="3813" max="3813" width="2.375" style="12" customWidth="1"/>
    <col min="3814" max="3814" width="22.5" style="12" bestFit="1" customWidth="1"/>
    <col min="3815" max="3815" width="5.875" style="12" customWidth="1"/>
    <col min="3816" max="3816" width="2.375" style="12" customWidth="1"/>
    <col min="3817" max="3817" width="48.875" style="12" bestFit="1" customWidth="1"/>
    <col min="3818" max="3818" width="5.875" style="12" customWidth="1"/>
    <col min="3819" max="3819" width="3.5" style="12" customWidth="1"/>
    <col min="3820" max="3826" width="6.75" style="12" customWidth="1"/>
    <col min="3827" max="3827" width="2.375" style="12" customWidth="1"/>
    <col min="3828" max="3828" width="18.125" style="12" customWidth="1"/>
    <col min="3829" max="3829" width="5" style="12" customWidth="1"/>
    <col min="3830" max="3830" width="2.375" style="12" customWidth="1"/>
    <col min="3831" max="3831" width="24.25" style="12" customWidth="1"/>
    <col min="3832" max="3832" width="5" style="12" customWidth="1"/>
    <col min="3833" max="3833" width="2.375" style="12" customWidth="1"/>
    <col min="3834" max="3834" width="18.125" style="12" customWidth="1"/>
    <col min="3835" max="3835" width="5" style="12" customWidth="1"/>
    <col min="3836" max="3836" width="2.375" style="12" customWidth="1"/>
    <col min="3837" max="3837" width="9.375" style="12" customWidth="1"/>
    <col min="3838" max="3838" width="2.375" style="12" customWidth="1"/>
    <col min="3839" max="3839" width="22.5" style="12" bestFit="1" customWidth="1"/>
    <col min="3840" max="3840" width="5.875" style="12" customWidth="1"/>
    <col min="3841" max="4009" width="9" style="12"/>
    <col min="4010" max="4010" width="2.5" style="12" customWidth="1"/>
    <col min="4011" max="4011" width="44.375" style="12" customWidth="1"/>
    <col min="4012" max="4012" width="4.125" style="12" customWidth="1"/>
    <col min="4013" max="4013" width="5.875" style="12" customWidth="1"/>
    <col min="4014" max="4014" width="84.375" style="12" customWidth="1"/>
    <col min="4015" max="4016" width="9" style="12"/>
    <col min="4017" max="4017" width="4.625" style="12" customWidth="1"/>
    <col min="4018" max="4018" width="16.5" style="12" customWidth="1"/>
    <col min="4019" max="4019" width="13.875" style="12" customWidth="1"/>
    <col min="4020" max="4021" width="9" style="12"/>
    <col min="4022" max="4022" width="16.25" style="12" customWidth="1"/>
    <col min="4023" max="4023" width="9" style="12"/>
    <col min="4024" max="4024" width="16.625" style="12" customWidth="1"/>
    <col min="4025" max="4026" width="9" style="12"/>
    <col min="4027" max="4027" width="11.5" style="12" customWidth="1"/>
    <col min="4028" max="4028" width="44.375" style="12" customWidth="1"/>
    <col min="4029" max="4030" width="9" style="12"/>
    <col min="4031" max="4031" width="79.625" style="12" customWidth="1"/>
    <col min="4032" max="4038" width="9" style="12"/>
    <col min="4039" max="4039" width="5.875" style="12" customWidth="1"/>
    <col min="4040" max="4040" width="6.75" style="12" customWidth="1"/>
    <col min="4041" max="4041" width="29.25" style="12" customWidth="1"/>
    <col min="4042" max="4053" width="8.5" style="12" customWidth="1"/>
    <col min="4054" max="4056" width="9" style="12"/>
    <col min="4057" max="4057" width="26.875" style="12" customWidth="1"/>
    <col min="4058" max="4058" width="2.375" style="12" customWidth="1"/>
    <col min="4059" max="4059" width="9.375" style="12" customWidth="1"/>
    <col min="4060" max="4060" width="2.375" style="12" customWidth="1"/>
    <col min="4061" max="4061" width="9.375" style="12" customWidth="1"/>
    <col min="4062" max="4062" width="2.375" style="12" customWidth="1"/>
    <col min="4063" max="4063" width="9.375" style="12" customWidth="1"/>
    <col min="4064" max="4064" width="2.375" style="12" customWidth="1"/>
    <col min="4065" max="4065" width="19" style="12" customWidth="1"/>
    <col min="4066" max="4066" width="2.375" style="12" customWidth="1"/>
    <col min="4067" max="4067" width="9" style="12" customWidth="1"/>
    <col min="4068" max="4068" width="15" style="12" customWidth="1"/>
    <col min="4069" max="4069" width="2.375" style="12" customWidth="1"/>
    <col min="4070" max="4070" width="22.5" style="12" bestFit="1" customWidth="1"/>
    <col min="4071" max="4071" width="5.875" style="12" customWidth="1"/>
    <col min="4072" max="4072" width="2.375" style="12" customWidth="1"/>
    <col min="4073" max="4073" width="48.875" style="12" bestFit="1" customWidth="1"/>
    <col min="4074" max="4074" width="5.875" style="12" customWidth="1"/>
    <col min="4075" max="4075" width="3.5" style="12" customWidth="1"/>
    <col min="4076" max="4082" width="6.75" style="12" customWidth="1"/>
    <col min="4083" max="4083" width="2.375" style="12" customWidth="1"/>
    <col min="4084" max="4084" width="18.125" style="12" customWidth="1"/>
    <col min="4085" max="4085" width="5" style="12" customWidth="1"/>
    <col min="4086" max="4086" width="2.375" style="12" customWidth="1"/>
    <col min="4087" max="4087" width="24.25" style="12" customWidth="1"/>
    <col min="4088" max="4088" width="5" style="12" customWidth="1"/>
    <col min="4089" max="4089" width="2.375" style="12" customWidth="1"/>
    <col min="4090" max="4090" width="18.125" style="12" customWidth="1"/>
    <col min="4091" max="4091" width="5" style="12" customWidth="1"/>
    <col min="4092" max="4092" width="2.375" style="12" customWidth="1"/>
    <col min="4093" max="4093" width="9.375" style="12" customWidth="1"/>
    <col min="4094" max="4094" width="2.375" style="12" customWidth="1"/>
    <col min="4095" max="4095" width="22.5" style="12" bestFit="1" customWidth="1"/>
    <col min="4096" max="4096" width="5.875" style="12" customWidth="1"/>
    <col min="4097" max="4265" width="9" style="12"/>
    <col min="4266" max="4266" width="2.5" style="12" customWidth="1"/>
    <col min="4267" max="4267" width="44.375" style="12" customWidth="1"/>
    <col min="4268" max="4268" width="4.125" style="12" customWidth="1"/>
    <col min="4269" max="4269" width="5.875" style="12" customWidth="1"/>
    <col min="4270" max="4270" width="84.375" style="12" customWidth="1"/>
    <col min="4271" max="4272" width="9" style="12"/>
    <col min="4273" max="4273" width="4.625" style="12" customWidth="1"/>
    <col min="4274" max="4274" width="16.5" style="12" customWidth="1"/>
    <col min="4275" max="4275" width="13.875" style="12" customWidth="1"/>
    <col min="4276" max="4277" width="9" style="12"/>
    <col min="4278" max="4278" width="16.25" style="12" customWidth="1"/>
    <col min="4279" max="4279" width="9" style="12"/>
    <col min="4280" max="4280" width="16.625" style="12" customWidth="1"/>
    <col min="4281" max="4282" width="9" style="12"/>
    <col min="4283" max="4283" width="11.5" style="12" customWidth="1"/>
    <col min="4284" max="4284" width="44.375" style="12" customWidth="1"/>
    <col min="4285" max="4286" width="9" style="12"/>
    <col min="4287" max="4287" width="79.625" style="12" customWidth="1"/>
    <col min="4288" max="4294" width="9" style="12"/>
    <col min="4295" max="4295" width="5.875" style="12" customWidth="1"/>
    <col min="4296" max="4296" width="6.75" style="12" customWidth="1"/>
    <col min="4297" max="4297" width="29.25" style="12" customWidth="1"/>
    <col min="4298" max="4309" width="8.5" style="12" customWidth="1"/>
    <col min="4310" max="4312" width="9" style="12"/>
    <col min="4313" max="4313" width="26.875" style="12" customWidth="1"/>
    <col min="4314" max="4314" width="2.375" style="12" customWidth="1"/>
    <col min="4315" max="4315" width="9.375" style="12" customWidth="1"/>
    <col min="4316" max="4316" width="2.375" style="12" customWidth="1"/>
    <col min="4317" max="4317" width="9.375" style="12" customWidth="1"/>
    <col min="4318" max="4318" width="2.375" style="12" customWidth="1"/>
    <col min="4319" max="4319" width="9.375" style="12" customWidth="1"/>
    <col min="4320" max="4320" width="2.375" style="12" customWidth="1"/>
    <col min="4321" max="4321" width="19" style="12" customWidth="1"/>
    <col min="4322" max="4322" width="2.375" style="12" customWidth="1"/>
    <col min="4323" max="4323" width="9" style="12" customWidth="1"/>
    <col min="4324" max="4324" width="15" style="12" customWidth="1"/>
    <col min="4325" max="4325" width="2.375" style="12" customWidth="1"/>
    <col min="4326" max="4326" width="22.5" style="12" bestFit="1" customWidth="1"/>
    <col min="4327" max="4327" width="5.875" style="12" customWidth="1"/>
    <col min="4328" max="4328" width="2.375" style="12" customWidth="1"/>
    <col min="4329" max="4329" width="48.875" style="12" bestFit="1" customWidth="1"/>
    <col min="4330" max="4330" width="5.875" style="12" customWidth="1"/>
    <col min="4331" max="4331" width="3.5" style="12" customWidth="1"/>
    <col min="4332" max="4338" width="6.75" style="12" customWidth="1"/>
    <col min="4339" max="4339" width="2.375" style="12" customWidth="1"/>
    <col min="4340" max="4340" width="18.125" style="12" customWidth="1"/>
    <col min="4341" max="4341" width="5" style="12" customWidth="1"/>
    <col min="4342" max="4342" width="2.375" style="12" customWidth="1"/>
    <col min="4343" max="4343" width="24.25" style="12" customWidth="1"/>
    <col min="4344" max="4344" width="5" style="12" customWidth="1"/>
    <col min="4345" max="4345" width="2.375" style="12" customWidth="1"/>
    <col min="4346" max="4346" width="18.125" style="12" customWidth="1"/>
    <col min="4347" max="4347" width="5" style="12" customWidth="1"/>
    <col min="4348" max="4348" width="2.375" style="12" customWidth="1"/>
    <col min="4349" max="4349" width="9.375" style="12" customWidth="1"/>
    <col min="4350" max="4350" width="2.375" style="12" customWidth="1"/>
    <col min="4351" max="4351" width="22.5" style="12" bestFit="1" customWidth="1"/>
    <col min="4352" max="4352" width="5.875" style="12" customWidth="1"/>
    <col min="4353" max="4521" width="9" style="12"/>
    <col min="4522" max="4522" width="2.5" style="12" customWidth="1"/>
    <col min="4523" max="4523" width="44.375" style="12" customWidth="1"/>
    <col min="4524" max="4524" width="4.125" style="12" customWidth="1"/>
    <col min="4525" max="4525" width="5.875" style="12" customWidth="1"/>
    <col min="4526" max="4526" width="84.375" style="12" customWidth="1"/>
    <col min="4527" max="4528" width="9" style="12"/>
    <col min="4529" max="4529" width="4.625" style="12" customWidth="1"/>
    <col min="4530" max="4530" width="16.5" style="12" customWidth="1"/>
    <col min="4531" max="4531" width="13.875" style="12" customWidth="1"/>
    <col min="4532" max="4533" width="9" style="12"/>
    <col min="4534" max="4534" width="16.25" style="12" customWidth="1"/>
    <col min="4535" max="4535" width="9" style="12"/>
    <col min="4536" max="4536" width="16.625" style="12" customWidth="1"/>
    <col min="4537" max="4538" width="9" style="12"/>
    <col min="4539" max="4539" width="11.5" style="12" customWidth="1"/>
    <col min="4540" max="4540" width="44.375" style="12" customWidth="1"/>
    <col min="4541" max="4542" width="9" style="12"/>
    <col min="4543" max="4543" width="79.625" style="12" customWidth="1"/>
    <col min="4544" max="4550" width="9" style="12"/>
    <col min="4551" max="4551" width="5.875" style="12" customWidth="1"/>
    <col min="4552" max="4552" width="6.75" style="12" customWidth="1"/>
    <col min="4553" max="4553" width="29.25" style="12" customWidth="1"/>
    <col min="4554" max="4565" width="8.5" style="12" customWidth="1"/>
    <col min="4566" max="4568" width="9" style="12"/>
    <col min="4569" max="4569" width="26.875" style="12" customWidth="1"/>
    <col min="4570" max="4570" width="2.375" style="12" customWidth="1"/>
    <col min="4571" max="4571" width="9.375" style="12" customWidth="1"/>
    <col min="4572" max="4572" width="2.375" style="12" customWidth="1"/>
    <col min="4573" max="4573" width="9.375" style="12" customWidth="1"/>
    <col min="4574" max="4574" width="2.375" style="12" customWidth="1"/>
    <col min="4575" max="4575" width="9.375" style="12" customWidth="1"/>
    <col min="4576" max="4576" width="2.375" style="12" customWidth="1"/>
    <col min="4577" max="4577" width="19" style="12" customWidth="1"/>
    <col min="4578" max="4578" width="2.375" style="12" customWidth="1"/>
    <col min="4579" max="4579" width="9" style="12" customWidth="1"/>
    <col min="4580" max="4580" width="15" style="12" customWidth="1"/>
    <col min="4581" max="4581" width="2.375" style="12" customWidth="1"/>
    <col min="4582" max="4582" width="22.5" style="12" bestFit="1" customWidth="1"/>
    <col min="4583" max="4583" width="5.875" style="12" customWidth="1"/>
    <col min="4584" max="4584" width="2.375" style="12" customWidth="1"/>
    <col min="4585" max="4585" width="48.875" style="12" bestFit="1" customWidth="1"/>
    <col min="4586" max="4586" width="5.875" style="12" customWidth="1"/>
    <col min="4587" max="4587" width="3.5" style="12" customWidth="1"/>
    <col min="4588" max="4594" width="6.75" style="12" customWidth="1"/>
    <col min="4595" max="4595" width="2.375" style="12" customWidth="1"/>
    <col min="4596" max="4596" width="18.125" style="12" customWidth="1"/>
    <col min="4597" max="4597" width="5" style="12" customWidth="1"/>
    <col min="4598" max="4598" width="2.375" style="12" customWidth="1"/>
    <col min="4599" max="4599" width="24.25" style="12" customWidth="1"/>
    <col min="4600" max="4600" width="5" style="12" customWidth="1"/>
    <col min="4601" max="4601" width="2.375" style="12" customWidth="1"/>
    <col min="4602" max="4602" width="18.125" style="12" customWidth="1"/>
    <col min="4603" max="4603" width="5" style="12" customWidth="1"/>
    <col min="4604" max="4604" width="2.375" style="12" customWidth="1"/>
    <col min="4605" max="4605" width="9.375" style="12" customWidth="1"/>
    <col min="4606" max="4606" width="2.375" style="12" customWidth="1"/>
    <col min="4607" max="4607" width="22.5" style="12" bestFit="1" customWidth="1"/>
    <col min="4608" max="4608" width="5.875" style="12" customWidth="1"/>
    <col min="4609" max="4777" width="9" style="12"/>
    <col min="4778" max="4778" width="2.5" style="12" customWidth="1"/>
    <col min="4779" max="4779" width="44.375" style="12" customWidth="1"/>
    <col min="4780" max="4780" width="4.125" style="12" customWidth="1"/>
    <col min="4781" max="4781" width="5.875" style="12" customWidth="1"/>
    <col min="4782" max="4782" width="84.375" style="12" customWidth="1"/>
    <col min="4783" max="4784" width="9" style="12"/>
    <col min="4785" max="4785" width="4.625" style="12" customWidth="1"/>
    <col min="4786" max="4786" width="16.5" style="12" customWidth="1"/>
    <col min="4787" max="4787" width="13.875" style="12" customWidth="1"/>
    <col min="4788" max="4789" width="9" style="12"/>
    <col min="4790" max="4790" width="16.25" style="12" customWidth="1"/>
    <col min="4791" max="4791" width="9" style="12"/>
    <col min="4792" max="4792" width="16.625" style="12" customWidth="1"/>
    <col min="4793" max="4794" width="9" style="12"/>
    <col min="4795" max="4795" width="11.5" style="12" customWidth="1"/>
    <col min="4796" max="4796" width="44.375" style="12" customWidth="1"/>
    <col min="4797" max="4798" width="9" style="12"/>
    <col min="4799" max="4799" width="79.625" style="12" customWidth="1"/>
    <col min="4800" max="4806" width="9" style="12"/>
    <col min="4807" max="4807" width="5.875" style="12" customWidth="1"/>
    <col min="4808" max="4808" width="6.75" style="12" customWidth="1"/>
    <col min="4809" max="4809" width="29.25" style="12" customWidth="1"/>
    <col min="4810" max="4821" width="8.5" style="12" customWidth="1"/>
    <col min="4822" max="4824" width="9" style="12"/>
    <col min="4825" max="4825" width="26.875" style="12" customWidth="1"/>
    <col min="4826" max="4826" width="2.375" style="12" customWidth="1"/>
    <col min="4827" max="4827" width="9.375" style="12" customWidth="1"/>
    <col min="4828" max="4828" width="2.375" style="12" customWidth="1"/>
    <col min="4829" max="4829" width="9.375" style="12" customWidth="1"/>
    <col min="4830" max="4830" width="2.375" style="12" customWidth="1"/>
    <col min="4831" max="4831" width="9.375" style="12" customWidth="1"/>
    <col min="4832" max="4832" width="2.375" style="12" customWidth="1"/>
    <col min="4833" max="4833" width="19" style="12" customWidth="1"/>
    <col min="4834" max="4834" width="2.375" style="12" customWidth="1"/>
    <col min="4835" max="4835" width="9" style="12" customWidth="1"/>
    <col min="4836" max="4836" width="15" style="12" customWidth="1"/>
    <col min="4837" max="4837" width="2.375" style="12" customWidth="1"/>
    <col min="4838" max="4838" width="22.5" style="12" bestFit="1" customWidth="1"/>
    <col min="4839" max="4839" width="5.875" style="12" customWidth="1"/>
    <col min="4840" max="4840" width="2.375" style="12" customWidth="1"/>
    <col min="4841" max="4841" width="48.875" style="12" bestFit="1" customWidth="1"/>
    <col min="4842" max="4842" width="5.875" style="12" customWidth="1"/>
    <col min="4843" max="4843" width="3.5" style="12" customWidth="1"/>
    <col min="4844" max="4850" width="6.75" style="12" customWidth="1"/>
    <col min="4851" max="4851" width="2.375" style="12" customWidth="1"/>
    <col min="4852" max="4852" width="18.125" style="12" customWidth="1"/>
    <col min="4853" max="4853" width="5" style="12" customWidth="1"/>
    <col min="4854" max="4854" width="2.375" style="12" customWidth="1"/>
    <col min="4855" max="4855" width="24.25" style="12" customWidth="1"/>
    <col min="4856" max="4856" width="5" style="12" customWidth="1"/>
    <col min="4857" max="4857" width="2.375" style="12" customWidth="1"/>
    <col min="4858" max="4858" width="18.125" style="12" customWidth="1"/>
    <col min="4859" max="4859" width="5" style="12" customWidth="1"/>
    <col min="4860" max="4860" width="2.375" style="12" customWidth="1"/>
    <col min="4861" max="4861" width="9.375" style="12" customWidth="1"/>
    <col min="4862" max="4862" width="2.375" style="12" customWidth="1"/>
    <col min="4863" max="4863" width="22.5" style="12" bestFit="1" customWidth="1"/>
    <col min="4864" max="4864" width="5.875" style="12" customWidth="1"/>
    <col min="4865" max="5033" width="9" style="12"/>
    <col min="5034" max="5034" width="2.5" style="12" customWidth="1"/>
    <col min="5035" max="5035" width="44.375" style="12" customWidth="1"/>
    <col min="5036" max="5036" width="4.125" style="12" customWidth="1"/>
    <col min="5037" max="5037" width="5.875" style="12" customWidth="1"/>
    <col min="5038" max="5038" width="84.375" style="12" customWidth="1"/>
    <col min="5039" max="5040" width="9" style="12"/>
    <col min="5041" max="5041" width="4.625" style="12" customWidth="1"/>
    <col min="5042" max="5042" width="16.5" style="12" customWidth="1"/>
    <col min="5043" max="5043" width="13.875" style="12" customWidth="1"/>
    <col min="5044" max="5045" width="9" style="12"/>
    <col min="5046" max="5046" width="16.25" style="12" customWidth="1"/>
    <col min="5047" max="5047" width="9" style="12"/>
    <col min="5048" max="5048" width="16.625" style="12" customWidth="1"/>
    <col min="5049" max="5050" width="9" style="12"/>
    <col min="5051" max="5051" width="11.5" style="12" customWidth="1"/>
    <col min="5052" max="5052" width="44.375" style="12" customWidth="1"/>
    <col min="5053" max="5054" width="9" style="12"/>
    <col min="5055" max="5055" width="79.625" style="12" customWidth="1"/>
    <col min="5056" max="5062" width="9" style="12"/>
    <col min="5063" max="5063" width="5.875" style="12" customWidth="1"/>
    <col min="5064" max="5064" width="6.75" style="12" customWidth="1"/>
    <col min="5065" max="5065" width="29.25" style="12" customWidth="1"/>
    <col min="5066" max="5077" width="8.5" style="12" customWidth="1"/>
    <col min="5078" max="5080" width="9" style="12"/>
    <col min="5081" max="5081" width="26.875" style="12" customWidth="1"/>
    <col min="5082" max="5082" width="2.375" style="12" customWidth="1"/>
    <col min="5083" max="5083" width="9.375" style="12" customWidth="1"/>
    <col min="5084" max="5084" width="2.375" style="12" customWidth="1"/>
    <col min="5085" max="5085" width="9.375" style="12" customWidth="1"/>
    <col min="5086" max="5086" width="2.375" style="12" customWidth="1"/>
    <col min="5087" max="5087" width="9.375" style="12" customWidth="1"/>
    <col min="5088" max="5088" width="2.375" style="12" customWidth="1"/>
    <col min="5089" max="5089" width="19" style="12" customWidth="1"/>
    <col min="5090" max="5090" width="2.375" style="12" customWidth="1"/>
    <col min="5091" max="5091" width="9" style="12" customWidth="1"/>
    <col min="5092" max="5092" width="15" style="12" customWidth="1"/>
    <col min="5093" max="5093" width="2.375" style="12" customWidth="1"/>
    <col min="5094" max="5094" width="22.5" style="12" bestFit="1" customWidth="1"/>
    <col min="5095" max="5095" width="5.875" style="12" customWidth="1"/>
    <col min="5096" max="5096" width="2.375" style="12" customWidth="1"/>
    <col min="5097" max="5097" width="48.875" style="12" bestFit="1" customWidth="1"/>
    <col min="5098" max="5098" width="5.875" style="12" customWidth="1"/>
    <col min="5099" max="5099" width="3.5" style="12" customWidth="1"/>
    <col min="5100" max="5106" width="6.75" style="12" customWidth="1"/>
    <col min="5107" max="5107" width="2.375" style="12" customWidth="1"/>
    <col min="5108" max="5108" width="18.125" style="12" customWidth="1"/>
    <col min="5109" max="5109" width="5" style="12" customWidth="1"/>
    <col min="5110" max="5110" width="2.375" style="12" customWidth="1"/>
    <col min="5111" max="5111" width="24.25" style="12" customWidth="1"/>
    <col min="5112" max="5112" width="5" style="12" customWidth="1"/>
    <col min="5113" max="5113" width="2.375" style="12" customWidth="1"/>
    <col min="5114" max="5114" width="18.125" style="12" customWidth="1"/>
    <col min="5115" max="5115" width="5" style="12" customWidth="1"/>
    <col min="5116" max="5116" width="2.375" style="12" customWidth="1"/>
    <col min="5117" max="5117" width="9.375" style="12" customWidth="1"/>
    <col min="5118" max="5118" width="2.375" style="12" customWidth="1"/>
    <col min="5119" max="5119" width="22.5" style="12" bestFit="1" customWidth="1"/>
    <col min="5120" max="5120" width="5.875" style="12" customWidth="1"/>
    <col min="5121" max="5289" width="9" style="12"/>
    <col min="5290" max="5290" width="2.5" style="12" customWidth="1"/>
    <col min="5291" max="5291" width="44.375" style="12" customWidth="1"/>
    <col min="5292" max="5292" width="4.125" style="12" customWidth="1"/>
    <col min="5293" max="5293" width="5.875" style="12" customWidth="1"/>
    <col min="5294" max="5294" width="84.375" style="12" customWidth="1"/>
    <col min="5295" max="5296" width="9" style="12"/>
    <col min="5297" max="5297" width="4.625" style="12" customWidth="1"/>
    <col min="5298" max="5298" width="16.5" style="12" customWidth="1"/>
    <col min="5299" max="5299" width="13.875" style="12" customWidth="1"/>
    <col min="5300" max="5301" width="9" style="12"/>
    <col min="5302" max="5302" width="16.25" style="12" customWidth="1"/>
    <col min="5303" max="5303" width="9" style="12"/>
    <col min="5304" max="5304" width="16.625" style="12" customWidth="1"/>
    <col min="5305" max="5306" width="9" style="12"/>
    <col min="5307" max="5307" width="11.5" style="12" customWidth="1"/>
    <col min="5308" max="5308" width="44.375" style="12" customWidth="1"/>
    <col min="5309" max="5310" width="9" style="12"/>
    <col min="5311" max="5311" width="79.625" style="12" customWidth="1"/>
    <col min="5312" max="5318" width="9" style="12"/>
    <col min="5319" max="5319" width="5.875" style="12" customWidth="1"/>
    <col min="5320" max="5320" width="6.75" style="12" customWidth="1"/>
    <col min="5321" max="5321" width="29.25" style="12" customWidth="1"/>
    <col min="5322" max="5333" width="8.5" style="12" customWidth="1"/>
    <col min="5334" max="5336" width="9" style="12"/>
    <col min="5337" max="5337" width="26.875" style="12" customWidth="1"/>
    <col min="5338" max="5338" width="2.375" style="12" customWidth="1"/>
    <col min="5339" max="5339" width="9.375" style="12" customWidth="1"/>
    <col min="5340" max="5340" width="2.375" style="12" customWidth="1"/>
    <col min="5341" max="5341" width="9.375" style="12" customWidth="1"/>
    <col min="5342" max="5342" width="2.375" style="12" customWidth="1"/>
    <col min="5343" max="5343" width="9.375" style="12" customWidth="1"/>
    <col min="5344" max="5344" width="2.375" style="12" customWidth="1"/>
    <col min="5345" max="5345" width="19" style="12" customWidth="1"/>
    <col min="5346" max="5346" width="2.375" style="12" customWidth="1"/>
    <col min="5347" max="5347" width="9" style="12" customWidth="1"/>
    <col min="5348" max="5348" width="15" style="12" customWidth="1"/>
    <col min="5349" max="5349" width="2.375" style="12" customWidth="1"/>
    <col min="5350" max="5350" width="22.5" style="12" bestFit="1" customWidth="1"/>
    <col min="5351" max="5351" width="5.875" style="12" customWidth="1"/>
    <col min="5352" max="5352" width="2.375" style="12" customWidth="1"/>
    <col min="5353" max="5353" width="48.875" style="12" bestFit="1" customWidth="1"/>
    <col min="5354" max="5354" width="5.875" style="12" customWidth="1"/>
    <col min="5355" max="5355" width="3.5" style="12" customWidth="1"/>
    <col min="5356" max="5362" width="6.75" style="12" customWidth="1"/>
    <col min="5363" max="5363" width="2.375" style="12" customWidth="1"/>
    <col min="5364" max="5364" width="18.125" style="12" customWidth="1"/>
    <col min="5365" max="5365" width="5" style="12" customWidth="1"/>
    <col min="5366" max="5366" width="2.375" style="12" customWidth="1"/>
    <col min="5367" max="5367" width="24.25" style="12" customWidth="1"/>
    <col min="5368" max="5368" width="5" style="12" customWidth="1"/>
    <col min="5369" max="5369" width="2.375" style="12" customWidth="1"/>
    <col min="5370" max="5370" width="18.125" style="12" customWidth="1"/>
    <col min="5371" max="5371" width="5" style="12" customWidth="1"/>
    <col min="5372" max="5372" width="2.375" style="12" customWidth="1"/>
    <col min="5373" max="5373" width="9.375" style="12" customWidth="1"/>
    <col min="5374" max="5374" width="2.375" style="12" customWidth="1"/>
    <col min="5375" max="5375" width="22.5" style="12" bestFit="1" customWidth="1"/>
    <col min="5376" max="5376" width="5.875" style="12" customWidth="1"/>
    <col min="5377" max="5545" width="9" style="12"/>
    <col min="5546" max="5546" width="2.5" style="12" customWidth="1"/>
    <col min="5547" max="5547" width="44.375" style="12" customWidth="1"/>
    <col min="5548" max="5548" width="4.125" style="12" customWidth="1"/>
    <col min="5549" max="5549" width="5.875" style="12" customWidth="1"/>
    <col min="5550" max="5550" width="84.375" style="12" customWidth="1"/>
    <col min="5551" max="5552" width="9" style="12"/>
    <col min="5553" max="5553" width="4.625" style="12" customWidth="1"/>
    <col min="5554" max="5554" width="16.5" style="12" customWidth="1"/>
    <col min="5555" max="5555" width="13.875" style="12" customWidth="1"/>
    <col min="5556" max="5557" width="9" style="12"/>
    <col min="5558" max="5558" width="16.25" style="12" customWidth="1"/>
    <col min="5559" max="5559" width="9" style="12"/>
    <col min="5560" max="5560" width="16.625" style="12" customWidth="1"/>
    <col min="5561" max="5562" width="9" style="12"/>
    <col min="5563" max="5563" width="11.5" style="12" customWidth="1"/>
    <col min="5564" max="5564" width="44.375" style="12" customWidth="1"/>
    <col min="5565" max="5566" width="9" style="12"/>
    <col min="5567" max="5567" width="79.625" style="12" customWidth="1"/>
    <col min="5568" max="5574" width="9" style="12"/>
    <col min="5575" max="5575" width="5.875" style="12" customWidth="1"/>
    <col min="5576" max="5576" width="6.75" style="12" customWidth="1"/>
    <col min="5577" max="5577" width="29.25" style="12" customWidth="1"/>
    <col min="5578" max="5589" width="8.5" style="12" customWidth="1"/>
    <col min="5590" max="5592" width="9" style="12"/>
    <col min="5593" max="5593" width="26.875" style="12" customWidth="1"/>
    <col min="5594" max="5594" width="2.375" style="12" customWidth="1"/>
    <col min="5595" max="5595" width="9.375" style="12" customWidth="1"/>
    <col min="5596" max="5596" width="2.375" style="12" customWidth="1"/>
    <col min="5597" max="5597" width="9.375" style="12" customWidth="1"/>
    <col min="5598" max="5598" width="2.375" style="12" customWidth="1"/>
    <col min="5599" max="5599" width="9.375" style="12" customWidth="1"/>
    <col min="5600" max="5600" width="2.375" style="12" customWidth="1"/>
    <col min="5601" max="5601" width="19" style="12" customWidth="1"/>
    <col min="5602" max="5602" width="2.375" style="12" customWidth="1"/>
    <col min="5603" max="5603" width="9" style="12" customWidth="1"/>
    <col min="5604" max="5604" width="15" style="12" customWidth="1"/>
    <col min="5605" max="5605" width="2.375" style="12" customWidth="1"/>
    <col min="5606" max="5606" width="22.5" style="12" bestFit="1" customWidth="1"/>
    <col min="5607" max="5607" width="5.875" style="12" customWidth="1"/>
    <col min="5608" max="5608" width="2.375" style="12" customWidth="1"/>
    <col min="5609" max="5609" width="48.875" style="12" bestFit="1" customWidth="1"/>
    <col min="5610" max="5610" width="5.875" style="12" customWidth="1"/>
    <col min="5611" max="5611" width="3.5" style="12" customWidth="1"/>
    <col min="5612" max="5618" width="6.75" style="12" customWidth="1"/>
    <col min="5619" max="5619" width="2.375" style="12" customWidth="1"/>
    <col min="5620" max="5620" width="18.125" style="12" customWidth="1"/>
    <col min="5621" max="5621" width="5" style="12" customWidth="1"/>
    <col min="5622" max="5622" width="2.375" style="12" customWidth="1"/>
    <col min="5623" max="5623" width="24.25" style="12" customWidth="1"/>
    <col min="5624" max="5624" width="5" style="12" customWidth="1"/>
    <col min="5625" max="5625" width="2.375" style="12" customWidth="1"/>
    <col min="5626" max="5626" width="18.125" style="12" customWidth="1"/>
    <col min="5627" max="5627" width="5" style="12" customWidth="1"/>
    <col min="5628" max="5628" width="2.375" style="12" customWidth="1"/>
    <col min="5629" max="5629" width="9.375" style="12" customWidth="1"/>
    <col min="5630" max="5630" width="2.375" style="12" customWidth="1"/>
    <col min="5631" max="5631" width="22.5" style="12" bestFit="1" customWidth="1"/>
    <col min="5632" max="5632" width="5.875" style="12" customWidth="1"/>
    <col min="5633" max="5801" width="9" style="12"/>
    <col min="5802" max="5802" width="2.5" style="12" customWidth="1"/>
    <col min="5803" max="5803" width="44.375" style="12" customWidth="1"/>
    <col min="5804" max="5804" width="4.125" style="12" customWidth="1"/>
    <col min="5805" max="5805" width="5.875" style="12" customWidth="1"/>
    <col min="5806" max="5806" width="84.375" style="12" customWidth="1"/>
    <col min="5807" max="5808" width="9" style="12"/>
    <col min="5809" max="5809" width="4.625" style="12" customWidth="1"/>
    <col min="5810" max="5810" width="16.5" style="12" customWidth="1"/>
    <col min="5811" max="5811" width="13.875" style="12" customWidth="1"/>
    <col min="5812" max="5813" width="9" style="12"/>
    <col min="5814" max="5814" width="16.25" style="12" customWidth="1"/>
    <col min="5815" max="5815" width="9" style="12"/>
    <col min="5816" max="5816" width="16.625" style="12" customWidth="1"/>
    <col min="5817" max="5818" width="9" style="12"/>
    <col min="5819" max="5819" width="11.5" style="12" customWidth="1"/>
    <col min="5820" max="5820" width="44.375" style="12" customWidth="1"/>
    <col min="5821" max="5822" width="9" style="12"/>
    <col min="5823" max="5823" width="79.625" style="12" customWidth="1"/>
    <col min="5824" max="5830" width="9" style="12"/>
    <col min="5831" max="5831" width="5.875" style="12" customWidth="1"/>
    <col min="5832" max="5832" width="6.75" style="12" customWidth="1"/>
    <col min="5833" max="5833" width="29.25" style="12" customWidth="1"/>
    <col min="5834" max="5845" width="8.5" style="12" customWidth="1"/>
    <col min="5846" max="5848" width="9" style="12"/>
    <col min="5849" max="5849" width="26.875" style="12" customWidth="1"/>
    <col min="5850" max="5850" width="2.375" style="12" customWidth="1"/>
    <col min="5851" max="5851" width="9.375" style="12" customWidth="1"/>
    <col min="5852" max="5852" width="2.375" style="12" customWidth="1"/>
    <col min="5853" max="5853" width="9.375" style="12" customWidth="1"/>
    <col min="5854" max="5854" width="2.375" style="12" customWidth="1"/>
    <col min="5855" max="5855" width="9.375" style="12" customWidth="1"/>
    <col min="5856" max="5856" width="2.375" style="12" customWidth="1"/>
    <col min="5857" max="5857" width="19" style="12" customWidth="1"/>
    <col min="5858" max="5858" width="2.375" style="12" customWidth="1"/>
    <col min="5859" max="5859" width="9" style="12" customWidth="1"/>
    <col min="5860" max="5860" width="15" style="12" customWidth="1"/>
    <col min="5861" max="5861" width="2.375" style="12" customWidth="1"/>
    <col min="5862" max="5862" width="22.5" style="12" bestFit="1" customWidth="1"/>
    <col min="5863" max="5863" width="5.875" style="12" customWidth="1"/>
    <col min="5864" max="5864" width="2.375" style="12" customWidth="1"/>
    <col min="5865" max="5865" width="48.875" style="12" bestFit="1" customWidth="1"/>
    <col min="5866" max="5866" width="5.875" style="12" customWidth="1"/>
    <col min="5867" max="5867" width="3.5" style="12" customWidth="1"/>
    <col min="5868" max="5874" width="6.75" style="12" customWidth="1"/>
    <col min="5875" max="5875" width="2.375" style="12" customWidth="1"/>
    <col min="5876" max="5876" width="18.125" style="12" customWidth="1"/>
    <col min="5877" max="5877" width="5" style="12" customWidth="1"/>
    <col min="5878" max="5878" width="2.375" style="12" customWidth="1"/>
    <col min="5879" max="5879" width="24.25" style="12" customWidth="1"/>
    <col min="5880" max="5880" width="5" style="12" customWidth="1"/>
    <col min="5881" max="5881" width="2.375" style="12" customWidth="1"/>
    <col min="5882" max="5882" width="18.125" style="12" customWidth="1"/>
    <col min="5883" max="5883" width="5" style="12" customWidth="1"/>
    <col min="5884" max="5884" width="2.375" style="12" customWidth="1"/>
    <col min="5885" max="5885" width="9.375" style="12" customWidth="1"/>
    <col min="5886" max="5886" width="2.375" style="12" customWidth="1"/>
    <col min="5887" max="5887" width="22.5" style="12" bestFit="1" customWidth="1"/>
    <col min="5888" max="5888" width="5.875" style="12" customWidth="1"/>
    <col min="5889" max="6057" width="9" style="12"/>
    <col min="6058" max="6058" width="2.5" style="12" customWidth="1"/>
    <col min="6059" max="6059" width="44.375" style="12" customWidth="1"/>
    <col min="6060" max="6060" width="4.125" style="12" customWidth="1"/>
    <col min="6061" max="6061" width="5.875" style="12" customWidth="1"/>
    <col min="6062" max="6062" width="84.375" style="12" customWidth="1"/>
    <col min="6063" max="6064" width="9" style="12"/>
    <col min="6065" max="6065" width="4.625" style="12" customWidth="1"/>
    <col min="6066" max="6066" width="16.5" style="12" customWidth="1"/>
    <col min="6067" max="6067" width="13.875" style="12" customWidth="1"/>
    <col min="6068" max="6069" width="9" style="12"/>
    <col min="6070" max="6070" width="16.25" style="12" customWidth="1"/>
    <col min="6071" max="6071" width="9" style="12"/>
    <col min="6072" max="6072" width="16.625" style="12" customWidth="1"/>
    <col min="6073" max="6074" width="9" style="12"/>
    <col min="6075" max="6075" width="11.5" style="12" customWidth="1"/>
    <col min="6076" max="6076" width="44.375" style="12" customWidth="1"/>
    <col min="6077" max="6078" width="9" style="12"/>
    <col min="6079" max="6079" width="79.625" style="12" customWidth="1"/>
    <col min="6080" max="6086" width="9" style="12"/>
    <col min="6087" max="6087" width="5.875" style="12" customWidth="1"/>
    <col min="6088" max="6088" width="6.75" style="12" customWidth="1"/>
    <col min="6089" max="6089" width="29.25" style="12" customWidth="1"/>
    <col min="6090" max="6101" width="8.5" style="12" customWidth="1"/>
    <col min="6102" max="6104" width="9" style="12"/>
    <col min="6105" max="6105" width="26.875" style="12" customWidth="1"/>
    <col min="6106" max="6106" width="2.375" style="12" customWidth="1"/>
    <col min="6107" max="6107" width="9.375" style="12" customWidth="1"/>
    <col min="6108" max="6108" width="2.375" style="12" customWidth="1"/>
    <col min="6109" max="6109" width="9.375" style="12" customWidth="1"/>
    <col min="6110" max="6110" width="2.375" style="12" customWidth="1"/>
    <col min="6111" max="6111" width="9.375" style="12" customWidth="1"/>
    <col min="6112" max="6112" width="2.375" style="12" customWidth="1"/>
    <col min="6113" max="6113" width="19" style="12" customWidth="1"/>
    <col min="6114" max="6114" width="2.375" style="12" customWidth="1"/>
    <col min="6115" max="6115" width="9" style="12" customWidth="1"/>
    <col min="6116" max="6116" width="15" style="12" customWidth="1"/>
    <col min="6117" max="6117" width="2.375" style="12" customWidth="1"/>
    <col min="6118" max="6118" width="22.5" style="12" bestFit="1" customWidth="1"/>
    <col min="6119" max="6119" width="5.875" style="12" customWidth="1"/>
    <col min="6120" max="6120" width="2.375" style="12" customWidth="1"/>
    <col min="6121" max="6121" width="48.875" style="12" bestFit="1" customWidth="1"/>
    <col min="6122" max="6122" width="5.875" style="12" customWidth="1"/>
    <col min="6123" max="6123" width="3.5" style="12" customWidth="1"/>
    <col min="6124" max="6130" width="6.75" style="12" customWidth="1"/>
    <col min="6131" max="6131" width="2.375" style="12" customWidth="1"/>
    <col min="6132" max="6132" width="18.125" style="12" customWidth="1"/>
    <col min="6133" max="6133" width="5" style="12" customWidth="1"/>
    <col min="6134" max="6134" width="2.375" style="12" customWidth="1"/>
    <col min="6135" max="6135" width="24.25" style="12" customWidth="1"/>
    <col min="6136" max="6136" width="5" style="12" customWidth="1"/>
    <col min="6137" max="6137" width="2.375" style="12" customWidth="1"/>
    <col min="6138" max="6138" width="18.125" style="12" customWidth="1"/>
    <col min="6139" max="6139" width="5" style="12" customWidth="1"/>
    <col min="6140" max="6140" width="2.375" style="12" customWidth="1"/>
    <col min="6141" max="6141" width="9.375" style="12" customWidth="1"/>
    <col min="6142" max="6142" width="2.375" style="12" customWidth="1"/>
    <col min="6143" max="6143" width="22.5" style="12" bestFit="1" customWidth="1"/>
    <col min="6144" max="6144" width="5.875" style="12" customWidth="1"/>
    <col min="6145" max="6313" width="9" style="12"/>
    <col min="6314" max="6314" width="2.5" style="12" customWidth="1"/>
    <col min="6315" max="6315" width="44.375" style="12" customWidth="1"/>
    <col min="6316" max="6316" width="4.125" style="12" customWidth="1"/>
    <col min="6317" max="6317" width="5.875" style="12" customWidth="1"/>
    <col min="6318" max="6318" width="84.375" style="12" customWidth="1"/>
    <col min="6319" max="6320" width="9" style="12"/>
    <col min="6321" max="6321" width="4.625" style="12" customWidth="1"/>
    <col min="6322" max="6322" width="16.5" style="12" customWidth="1"/>
    <col min="6323" max="6323" width="13.875" style="12" customWidth="1"/>
    <col min="6324" max="6325" width="9" style="12"/>
    <col min="6326" max="6326" width="16.25" style="12" customWidth="1"/>
    <col min="6327" max="6327" width="9" style="12"/>
    <col min="6328" max="6328" width="16.625" style="12" customWidth="1"/>
    <col min="6329" max="6330" width="9" style="12"/>
    <col min="6331" max="6331" width="11.5" style="12" customWidth="1"/>
    <col min="6332" max="6332" width="44.375" style="12" customWidth="1"/>
    <col min="6333" max="6334" width="9" style="12"/>
    <col min="6335" max="6335" width="79.625" style="12" customWidth="1"/>
    <col min="6336" max="6342" width="9" style="12"/>
    <col min="6343" max="6343" width="5.875" style="12" customWidth="1"/>
    <col min="6344" max="6344" width="6.75" style="12" customWidth="1"/>
    <col min="6345" max="6345" width="29.25" style="12" customWidth="1"/>
    <col min="6346" max="6357" width="8.5" style="12" customWidth="1"/>
    <col min="6358" max="6360" width="9" style="12"/>
    <col min="6361" max="6361" width="26.875" style="12" customWidth="1"/>
    <col min="6362" max="6362" width="2.375" style="12" customWidth="1"/>
    <col min="6363" max="6363" width="9.375" style="12" customWidth="1"/>
    <col min="6364" max="6364" width="2.375" style="12" customWidth="1"/>
    <col min="6365" max="6365" width="9.375" style="12" customWidth="1"/>
    <col min="6366" max="6366" width="2.375" style="12" customWidth="1"/>
    <col min="6367" max="6367" width="9.375" style="12" customWidth="1"/>
    <col min="6368" max="6368" width="2.375" style="12" customWidth="1"/>
    <col min="6369" max="6369" width="19" style="12" customWidth="1"/>
    <col min="6370" max="6370" width="2.375" style="12" customWidth="1"/>
    <col min="6371" max="6371" width="9" style="12" customWidth="1"/>
    <col min="6372" max="6372" width="15" style="12" customWidth="1"/>
    <col min="6373" max="6373" width="2.375" style="12" customWidth="1"/>
    <col min="6374" max="6374" width="22.5" style="12" bestFit="1" customWidth="1"/>
    <col min="6375" max="6375" width="5.875" style="12" customWidth="1"/>
    <col min="6376" max="6376" width="2.375" style="12" customWidth="1"/>
    <col min="6377" max="6377" width="48.875" style="12" bestFit="1" customWidth="1"/>
    <col min="6378" max="6378" width="5.875" style="12" customWidth="1"/>
    <col min="6379" max="6379" width="3.5" style="12" customWidth="1"/>
    <col min="6380" max="6386" width="6.75" style="12" customWidth="1"/>
    <col min="6387" max="6387" width="2.375" style="12" customWidth="1"/>
    <col min="6388" max="6388" width="18.125" style="12" customWidth="1"/>
    <col min="6389" max="6389" width="5" style="12" customWidth="1"/>
    <col min="6390" max="6390" width="2.375" style="12" customWidth="1"/>
    <col min="6391" max="6391" width="24.25" style="12" customWidth="1"/>
    <col min="6392" max="6392" width="5" style="12" customWidth="1"/>
    <col min="6393" max="6393" width="2.375" style="12" customWidth="1"/>
    <col min="6394" max="6394" width="18.125" style="12" customWidth="1"/>
    <col min="6395" max="6395" width="5" style="12" customWidth="1"/>
    <col min="6396" max="6396" width="2.375" style="12" customWidth="1"/>
    <col min="6397" max="6397" width="9.375" style="12" customWidth="1"/>
    <col min="6398" max="6398" width="2.375" style="12" customWidth="1"/>
    <col min="6399" max="6399" width="22.5" style="12" bestFit="1" customWidth="1"/>
    <col min="6400" max="6400" width="5.875" style="12" customWidth="1"/>
    <col min="6401" max="6569" width="9" style="12"/>
    <col min="6570" max="6570" width="2.5" style="12" customWidth="1"/>
    <col min="6571" max="6571" width="44.375" style="12" customWidth="1"/>
    <col min="6572" max="6572" width="4.125" style="12" customWidth="1"/>
    <col min="6573" max="6573" width="5.875" style="12" customWidth="1"/>
    <col min="6574" max="6574" width="84.375" style="12" customWidth="1"/>
    <col min="6575" max="6576" width="9" style="12"/>
    <col min="6577" max="6577" width="4.625" style="12" customWidth="1"/>
    <col min="6578" max="6578" width="16.5" style="12" customWidth="1"/>
    <col min="6579" max="6579" width="13.875" style="12" customWidth="1"/>
    <col min="6580" max="6581" width="9" style="12"/>
    <col min="6582" max="6582" width="16.25" style="12" customWidth="1"/>
    <col min="6583" max="6583" width="9" style="12"/>
    <col min="6584" max="6584" width="16.625" style="12" customWidth="1"/>
    <col min="6585" max="6586" width="9" style="12"/>
    <col min="6587" max="6587" width="11.5" style="12" customWidth="1"/>
    <col min="6588" max="6588" width="44.375" style="12" customWidth="1"/>
    <col min="6589" max="6590" width="9" style="12"/>
    <col min="6591" max="6591" width="79.625" style="12" customWidth="1"/>
    <col min="6592" max="6598" width="9" style="12"/>
    <col min="6599" max="6599" width="5.875" style="12" customWidth="1"/>
    <col min="6600" max="6600" width="6.75" style="12" customWidth="1"/>
    <col min="6601" max="6601" width="29.25" style="12" customWidth="1"/>
    <col min="6602" max="6613" width="8.5" style="12" customWidth="1"/>
    <col min="6614" max="6616" width="9" style="12"/>
    <col min="6617" max="6617" width="26.875" style="12" customWidth="1"/>
    <col min="6618" max="6618" width="2.375" style="12" customWidth="1"/>
    <col min="6619" max="6619" width="9.375" style="12" customWidth="1"/>
    <col min="6620" max="6620" width="2.375" style="12" customWidth="1"/>
    <col min="6621" max="6621" width="9.375" style="12" customWidth="1"/>
    <col min="6622" max="6622" width="2.375" style="12" customWidth="1"/>
    <col min="6623" max="6623" width="9.375" style="12" customWidth="1"/>
    <col min="6624" max="6624" width="2.375" style="12" customWidth="1"/>
    <col min="6625" max="6625" width="19" style="12" customWidth="1"/>
    <col min="6626" max="6626" width="2.375" style="12" customWidth="1"/>
    <col min="6627" max="6627" width="9" style="12" customWidth="1"/>
    <col min="6628" max="6628" width="15" style="12" customWidth="1"/>
    <col min="6629" max="6629" width="2.375" style="12" customWidth="1"/>
    <col min="6630" max="6630" width="22.5" style="12" bestFit="1" customWidth="1"/>
    <col min="6631" max="6631" width="5.875" style="12" customWidth="1"/>
    <col min="6632" max="6632" width="2.375" style="12" customWidth="1"/>
    <col min="6633" max="6633" width="48.875" style="12" bestFit="1" customWidth="1"/>
    <col min="6634" max="6634" width="5.875" style="12" customWidth="1"/>
    <col min="6635" max="6635" width="3.5" style="12" customWidth="1"/>
    <col min="6636" max="6642" width="6.75" style="12" customWidth="1"/>
    <col min="6643" max="6643" width="2.375" style="12" customWidth="1"/>
    <col min="6644" max="6644" width="18.125" style="12" customWidth="1"/>
    <col min="6645" max="6645" width="5" style="12" customWidth="1"/>
    <col min="6646" max="6646" width="2.375" style="12" customWidth="1"/>
    <col min="6647" max="6647" width="24.25" style="12" customWidth="1"/>
    <col min="6648" max="6648" width="5" style="12" customWidth="1"/>
    <col min="6649" max="6649" width="2.375" style="12" customWidth="1"/>
    <col min="6650" max="6650" width="18.125" style="12" customWidth="1"/>
    <col min="6651" max="6651" width="5" style="12" customWidth="1"/>
    <col min="6652" max="6652" width="2.375" style="12" customWidth="1"/>
    <col min="6653" max="6653" width="9.375" style="12" customWidth="1"/>
    <col min="6654" max="6654" width="2.375" style="12" customWidth="1"/>
    <col min="6655" max="6655" width="22.5" style="12" bestFit="1" customWidth="1"/>
    <col min="6656" max="6656" width="5.875" style="12" customWidth="1"/>
    <col min="6657" max="6825" width="9" style="12"/>
    <col min="6826" max="6826" width="2.5" style="12" customWidth="1"/>
    <col min="6827" max="6827" width="44.375" style="12" customWidth="1"/>
    <col min="6828" max="6828" width="4.125" style="12" customWidth="1"/>
    <col min="6829" max="6829" width="5.875" style="12" customWidth="1"/>
    <col min="6830" max="6830" width="84.375" style="12" customWidth="1"/>
    <col min="6831" max="6832" width="9" style="12"/>
    <col min="6833" max="6833" width="4.625" style="12" customWidth="1"/>
    <col min="6834" max="6834" width="16.5" style="12" customWidth="1"/>
    <col min="6835" max="6835" width="13.875" style="12" customWidth="1"/>
    <col min="6836" max="6837" width="9" style="12"/>
    <col min="6838" max="6838" width="16.25" style="12" customWidth="1"/>
    <col min="6839" max="6839" width="9" style="12"/>
    <col min="6840" max="6840" width="16.625" style="12" customWidth="1"/>
    <col min="6841" max="6842" width="9" style="12"/>
    <col min="6843" max="6843" width="11.5" style="12" customWidth="1"/>
    <col min="6844" max="6844" width="44.375" style="12" customWidth="1"/>
    <col min="6845" max="6846" width="9" style="12"/>
    <col min="6847" max="6847" width="79.625" style="12" customWidth="1"/>
    <col min="6848" max="6854" width="9" style="12"/>
    <col min="6855" max="6855" width="5.875" style="12" customWidth="1"/>
    <col min="6856" max="6856" width="6.75" style="12" customWidth="1"/>
    <col min="6857" max="6857" width="29.25" style="12" customWidth="1"/>
    <col min="6858" max="6869" width="8.5" style="12" customWidth="1"/>
    <col min="6870" max="6872" width="9" style="12"/>
    <col min="6873" max="6873" width="26.875" style="12" customWidth="1"/>
    <col min="6874" max="6874" width="2.375" style="12" customWidth="1"/>
    <col min="6875" max="6875" width="9.375" style="12" customWidth="1"/>
    <col min="6876" max="6876" width="2.375" style="12" customWidth="1"/>
    <col min="6877" max="6877" width="9.375" style="12" customWidth="1"/>
    <col min="6878" max="6878" width="2.375" style="12" customWidth="1"/>
    <col min="6879" max="6879" width="9.375" style="12" customWidth="1"/>
    <col min="6880" max="6880" width="2.375" style="12" customWidth="1"/>
    <col min="6881" max="6881" width="19" style="12" customWidth="1"/>
    <col min="6882" max="6882" width="2.375" style="12" customWidth="1"/>
    <col min="6883" max="6883" width="9" style="12" customWidth="1"/>
    <col min="6884" max="6884" width="15" style="12" customWidth="1"/>
    <col min="6885" max="6885" width="2.375" style="12" customWidth="1"/>
    <col min="6886" max="6886" width="22.5" style="12" bestFit="1" customWidth="1"/>
    <col min="6887" max="6887" width="5.875" style="12" customWidth="1"/>
    <col min="6888" max="6888" width="2.375" style="12" customWidth="1"/>
    <col min="6889" max="6889" width="48.875" style="12" bestFit="1" customWidth="1"/>
    <col min="6890" max="6890" width="5.875" style="12" customWidth="1"/>
    <col min="6891" max="6891" width="3.5" style="12" customWidth="1"/>
    <col min="6892" max="6898" width="6.75" style="12" customWidth="1"/>
    <col min="6899" max="6899" width="2.375" style="12" customWidth="1"/>
    <col min="6900" max="6900" width="18.125" style="12" customWidth="1"/>
    <col min="6901" max="6901" width="5" style="12" customWidth="1"/>
    <col min="6902" max="6902" width="2.375" style="12" customWidth="1"/>
    <col min="6903" max="6903" width="24.25" style="12" customWidth="1"/>
    <col min="6904" max="6904" width="5" style="12" customWidth="1"/>
    <col min="6905" max="6905" width="2.375" style="12" customWidth="1"/>
    <col min="6906" max="6906" width="18.125" style="12" customWidth="1"/>
    <col min="6907" max="6907" width="5" style="12" customWidth="1"/>
    <col min="6908" max="6908" width="2.375" style="12" customWidth="1"/>
    <col min="6909" max="6909" width="9.375" style="12" customWidth="1"/>
    <col min="6910" max="6910" width="2.375" style="12" customWidth="1"/>
    <col min="6911" max="6911" width="22.5" style="12" bestFit="1" customWidth="1"/>
    <col min="6912" max="6912" width="5.875" style="12" customWidth="1"/>
    <col min="6913" max="7081" width="9" style="12"/>
    <col min="7082" max="7082" width="2.5" style="12" customWidth="1"/>
    <col min="7083" max="7083" width="44.375" style="12" customWidth="1"/>
    <col min="7084" max="7084" width="4.125" style="12" customWidth="1"/>
    <col min="7085" max="7085" width="5.875" style="12" customWidth="1"/>
    <col min="7086" max="7086" width="84.375" style="12" customWidth="1"/>
    <col min="7087" max="7088" width="9" style="12"/>
    <col min="7089" max="7089" width="4.625" style="12" customWidth="1"/>
    <col min="7090" max="7090" width="16.5" style="12" customWidth="1"/>
    <col min="7091" max="7091" width="13.875" style="12" customWidth="1"/>
    <col min="7092" max="7093" width="9" style="12"/>
    <col min="7094" max="7094" width="16.25" style="12" customWidth="1"/>
    <col min="7095" max="7095" width="9" style="12"/>
    <col min="7096" max="7096" width="16.625" style="12" customWidth="1"/>
    <col min="7097" max="7098" width="9" style="12"/>
    <col min="7099" max="7099" width="11.5" style="12" customWidth="1"/>
    <col min="7100" max="7100" width="44.375" style="12" customWidth="1"/>
    <col min="7101" max="7102" width="9" style="12"/>
    <col min="7103" max="7103" width="79.625" style="12" customWidth="1"/>
    <col min="7104" max="7110" width="9" style="12"/>
    <col min="7111" max="7111" width="5.875" style="12" customWidth="1"/>
    <col min="7112" max="7112" width="6.75" style="12" customWidth="1"/>
    <col min="7113" max="7113" width="29.25" style="12" customWidth="1"/>
    <col min="7114" max="7125" width="8.5" style="12" customWidth="1"/>
    <col min="7126" max="7128" width="9" style="12"/>
    <col min="7129" max="7129" width="26.875" style="12" customWidth="1"/>
    <col min="7130" max="7130" width="2.375" style="12" customWidth="1"/>
    <col min="7131" max="7131" width="9.375" style="12" customWidth="1"/>
    <col min="7132" max="7132" width="2.375" style="12" customWidth="1"/>
    <col min="7133" max="7133" width="9.375" style="12" customWidth="1"/>
    <col min="7134" max="7134" width="2.375" style="12" customWidth="1"/>
    <col min="7135" max="7135" width="9.375" style="12" customWidth="1"/>
    <col min="7136" max="7136" width="2.375" style="12" customWidth="1"/>
    <col min="7137" max="7137" width="19" style="12" customWidth="1"/>
    <col min="7138" max="7138" width="2.375" style="12" customWidth="1"/>
    <col min="7139" max="7139" width="9" style="12" customWidth="1"/>
    <col min="7140" max="7140" width="15" style="12" customWidth="1"/>
    <col min="7141" max="7141" width="2.375" style="12" customWidth="1"/>
    <col min="7142" max="7142" width="22.5" style="12" bestFit="1" customWidth="1"/>
    <col min="7143" max="7143" width="5.875" style="12" customWidth="1"/>
    <col min="7144" max="7144" width="2.375" style="12" customWidth="1"/>
    <col min="7145" max="7145" width="48.875" style="12" bestFit="1" customWidth="1"/>
    <col min="7146" max="7146" width="5.875" style="12" customWidth="1"/>
    <col min="7147" max="7147" width="3.5" style="12" customWidth="1"/>
    <col min="7148" max="7154" width="6.75" style="12" customWidth="1"/>
    <col min="7155" max="7155" width="2.375" style="12" customWidth="1"/>
    <col min="7156" max="7156" width="18.125" style="12" customWidth="1"/>
    <col min="7157" max="7157" width="5" style="12" customWidth="1"/>
    <col min="7158" max="7158" width="2.375" style="12" customWidth="1"/>
    <col min="7159" max="7159" width="24.25" style="12" customWidth="1"/>
    <col min="7160" max="7160" width="5" style="12" customWidth="1"/>
    <col min="7161" max="7161" width="2.375" style="12" customWidth="1"/>
    <col min="7162" max="7162" width="18.125" style="12" customWidth="1"/>
    <col min="7163" max="7163" width="5" style="12" customWidth="1"/>
    <col min="7164" max="7164" width="2.375" style="12" customWidth="1"/>
    <col min="7165" max="7165" width="9.375" style="12" customWidth="1"/>
    <col min="7166" max="7166" width="2.375" style="12" customWidth="1"/>
    <col min="7167" max="7167" width="22.5" style="12" bestFit="1" customWidth="1"/>
    <col min="7168" max="7168" width="5.875" style="12" customWidth="1"/>
    <col min="7169" max="7337" width="9" style="12"/>
    <col min="7338" max="7338" width="2.5" style="12" customWidth="1"/>
    <col min="7339" max="7339" width="44.375" style="12" customWidth="1"/>
    <col min="7340" max="7340" width="4.125" style="12" customWidth="1"/>
    <col min="7341" max="7341" width="5.875" style="12" customWidth="1"/>
    <col min="7342" max="7342" width="84.375" style="12" customWidth="1"/>
    <col min="7343" max="7344" width="9" style="12"/>
    <col min="7345" max="7345" width="4.625" style="12" customWidth="1"/>
    <col min="7346" max="7346" width="16.5" style="12" customWidth="1"/>
    <col min="7347" max="7347" width="13.875" style="12" customWidth="1"/>
    <col min="7348" max="7349" width="9" style="12"/>
    <col min="7350" max="7350" width="16.25" style="12" customWidth="1"/>
    <col min="7351" max="7351" width="9" style="12"/>
    <col min="7352" max="7352" width="16.625" style="12" customWidth="1"/>
    <col min="7353" max="7354" width="9" style="12"/>
    <col min="7355" max="7355" width="11.5" style="12" customWidth="1"/>
    <col min="7356" max="7356" width="44.375" style="12" customWidth="1"/>
    <col min="7357" max="7358" width="9" style="12"/>
    <col min="7359" max="7359" width="79.625" style="12" customWidth="1"/>
    <col min="7360" max="7366" width="9" style="12"/>
    <col min="7367" max="7367" width="5.875" style="12" customWidth="1"/>
    <col min="7368" max="7368" width="6.75" style="12" customWidth="1"/>
    <col min="7369" max="7369" width="29.25" style="12" customWidth="1"/>
    <col min="7370" max="7381" width="8.5" style="12" customWidth="1"/>
    <col min="7382" max="7384" width="9" style="12"/>
    <col min="7385" max="7385" width="26.875" style="12" customWidth="1"/>
    <col min="7386" max="7386" width="2.375" style="12" customWidth="1"/>
    <col min="7387" max="7387" width="9.375" style="12" customWidth="1"/>
    <col min="7388" max="7388" width="2.375" style="12" customWidth="1"/>
    <col min="7389" max="7389" width="9.375" style="12" customWidth="1"/>
    <col min="7390" max="7390" width="2.375" style="12" customWidth="1"/>
    <col min="7391" max="7391" width="9.375" style="12" customWidth="1"/>
    <col min="7392" max="7392" width="2.375" style="12" customWidth="1"/>
    <col min="7393" max="7393" width="19" style="12" customWidth="1"/>
    <col min="7394" max="7394" width="2.375" style="12" customWidth="1"/>
    <col min="7395" max="7395" width="9" style="12" customWidth="1"/>
    <col min="7396" max="7396" width="15" style="12" customWidth="1"/>
    <col min="7397" max="7397" width="2.375" style="12" customWidth="1"/>
    <col min="7398" max="7398" width="22.5" style="12" bestFit="1" customWidth="1"/>
    <col min="7399" max="7399" width="5.875" style="12" customWidth="1"/>
    <col min="7400" max="7400" width="2.375" style="12" customWidth="1"/>
    <col min="7401" max="7401" width="48.875" style="12" bestFit="1" customWidth="1"/>
    <col min="7402" max="7402" width="5.875" style="12" customWidth="1"/>
    <col min="7403" max="7403" width="3.5" style="12" customWidth="1"/>
    <col min="7404" max="7410" width="6.75" style="12" customWidth="1"/>
    <col min="7411" max="7411" width="2.375" style="12" customWidth="1"/>
    <col min="7412" max="7412" width="18.125" style="12" customWidth="1"/>
    <col min="7413" max="7413" width="5" style="12" customWidth="1"/>
    <col min="7414" max="7414" width="2.375" style="12" customWidth="1"/>
    <col min="7415" max="7415" width="24.25" style="12" customWidth="1"/>
    <col min="7416" max="7416" width="5" style="12" customWidth="1"/>
    <col min="7417" max="7417" width="2.375" style="12" customWidth="1"/>
    <col min="7418" max="7418" width="18.125" style="12" customWidth="1"/>
    <col min="7419" max="7419" width="5" style="12" customWidth="1"/>
    <col min="7420" max="7420" width="2.375" style="12" customWidth="1"/>
    <col min="7421" max="7421" width="9.375" style="12" customWidth="1"/>
    <col min="7422" max="7422" width="2.375" style="12" customWidth="1"/>
    <col min="7423" max="7423" width="22.5" style="12" bestFit="1" customWidth="1"/>
    <col min="7424" max="7424" width="5.875" style="12" customWidth="1"/>
    <col min="7425" max="7593" width="9" style="12"/>
    <col min="7594" max="7594" width="2.5" style="12" customWidth="1"/>
    <col min="7595" max="7595" width="44.375" style="12" customWidth="1"/>
    <col min="7596" max="7596" width="4.125" style="12" customWidth="1"/>
    <col min="7597" max="7597" width="5.875" style="12" customWidth="1"/>
    <col min="7598" max="7598" width="84.375" style="12" customWidth="1"/>
    <col min="7599" max="7600" width="9" style="12"/>
    <col min="7601" max="7601" width="4.625" style="12" customWidth="1"/>
    <col min="7602" max="7602" width="16.5" style="12" customWidth="1"/>
    <col min="7603" max="7603" width="13.875" style="12" customWidth="1"/>
    <col min="7604" max="7605" width="9" style="12"/>
    <col min="7606" max="7606" width="16.25" style="12" customWidth="1"/>
    <col min="7607" max="7607" width="9" style="12"/>
    <col min="7608" max="7608" width="16.625" style="12" customWidth="1"/>
    <col min="7609" max="7610" width="9" style="12"/>
    <col min="7611" max="7611" width="11.5" style="12" customWidth="1"/>
    <col min="7612" max="7612" width="44.375" style="12" customWidth="1"/>
    <col min="7613" max="7614" width="9" style="12"/>
    <col min="7615" max="7615" width="79.625" style="12" customWidth="1"/>
    <col min="7616" max="7622" width="9" style="12"/>
    <col min="7623" max="7623" width="5.875" style="12" customWidth="1"/>
    <col min="7624" max="7624" width="6.75" style="12" customWidth="1"/>
    <col min="7625" max="7625" width="29.25" style="12" customWidth="1"/>
    <col min="7626" max="7637" width="8.5" style="12" customWidth="1"/>
    <col min="7638" max="7640" width="9" style="12"/>
    <col min="7641" max="7641" width="26.875" style="12" customWidth="1"/>
    <col min="7642" max="7642" width="2.375" style="12" customWidth="1"/>
    <col min="7643" max="7643" width="9.375" style="12" customWidth="1"/>
    <col min="7644" max="7644" width="2.375" style="12" customWidth="1"/>
    <col min="7645" max="7645" width="9.375" style="12" customWidth="1"/>
    <col min="7646" max="7646" width="2.375" style="12" customWidth="1"/>
    <col min="7647" max="7647" width="9.375" style="12" customWidth="1"/>
    <col min="7648" max="7648" width="2.375" style="12" customWidth="1"/>
    <col min="7649" max="7649" width="19" style="12" customWidth="1"/>
    <col min="7650" max="7650" width="2.375" style="12" customWidth="1"/>
    <col min="7651" max="7651" width="9" style="12" customWidth="1"/>
    <col min="7652" max="7652" width="15" style="12" customWidth="1"/>
    <col min="7653" max="7653" width="2.375" style="12" customWidth="1"/>
    <col min="7654" max="7654" width="22.5" style="12" bestFit="1" customWidth="1"/>
    <col min="7655" max="7655" width="5.875" style="12" customWidth="1"/>
    <col min="7656" max="7656" width="2.375" style="12" customWidth="1"/>
    <col min="7657" max="7657" width="48.875" style="12" bestFit="1" customWidth="1"/>
    <col min="7658" max="7658" width="5.875" style="12" customWidth="1"/>
    <col min="7659" max="7659" width="3.5" style="12" customWidth="1"/>
    <col min="7660" max="7666" width="6.75" style="12" customWidth="1"/>
    <col min="7667" max="7667" width="2.375" style="12" customWidth="1"/>
    <col min="7668" max="7668" width="18.125" style="12" customWidth="1"/>
    <col min="7669" max="7669" width="5" style="12" customWidth="1"/>
    <col min="7670" max="7670" width="2.375" style="12" customWidth="1"/>
    <col min="7671" max="7671" width="24.25" style="12" customWidth="1"/>
    <col min="7672" max="7672" width="5" style="12" customWidth="1"/>
    <col min="7673" max="7673" width="2.375" style="12" customWidth="1"/>
    <col min="7674" max="7674" width="18.125" style="12" customWidth="1"/>
    <col min="7675" max="7675" width="5" style="12" customWidth="1"/>
    <col min="7676" max="7676" width="2.375" style="12" customWidth="1"/>
    <col min="7677" max="7677" width="9.375" style="12" customWidth="1"/>
    <col min="7678" max="7678" width="2.375" style="12" customWidth="1"/>
    <col min="7679" max="7679" width="22.5" style="12" bestFit="1" customWidth="1"/>
    <col min="7680" max="7680" width="5.875" style="12" customWidth="1"/>
    <col min="7681" max="7849" width="9" style="12"/>
    <col min="7850" max="7850" width="2.5" style="12" customWidth="1"/>
    <col min="7851" max="7851" width="44.375" style="12" customWidth="1"/>
    <col min="7852" max="7852" width="4.125" style="12" customWidth="1"/>
    <col min="7853" max="7853" width="5.875" style="12" customWidth="1"/>
    <col min="7854" max="7854" width="84.375" style="12" customWidth="1"/>
    <col min="7855" max="7856" width="9" style="12"/>
    <col min="7857" max="7857" width="4.625" style="12" customWidth="1"/>
    <col min="7858" max="7858" width="16.5" style="12" customWidth="1"/>
    <col min="7859" max="7859" width="13.875" style="12" customWidth="1"/>
    <col min="7860" max="7861" width="9" style="12"/>
    <col min="7862" max="7862" width="16.25" style="12" customWidth="1"/>
    <col min="7863" max="7863" width="9" style="12"/>
    <col min="7864" max="7864" width="16.625" style="12" customWidth="1"/>
    <col min="7865" max="7866" width="9" style="12"/>
    <col min="7867" max="7867" width="11.5" style="12" customWidth="1"/>
    <col min="7868" max="7868" width="44.375" style="12" customWidth="1"/>
    <col min="7869" max="7870" width="9" style="12"/>
    <col min="7871" max="7871" width="79.625" style="12" customWidth="1"/>
    <col min="7872" max="7878" width="9" style="12"/>
    <col min="7879" max="7879" width="5.875" style="12" customWidth="1"/>
    <col min="7880" max="7880" width="6.75" style="12" customWidth="1"/>
    <col min="7881" max="7881" width="29.25" style="12" customWidth="1"/>
    <col min="7882" max="7893" width="8.5" style="12" customWidth="1"/>
    <col min="7894" max="7896" width="9" style="12"/>
    <col min="7897" max="7897" width="26.875" style="12" customWidth="1"/>
    <col min="7898" max="7898" width="2.375" style="12" customWidth="1"/>
    <col min="7899" max="7899" width="9.375" style="12" customWidth="1"/>
    <col min="7900" max="7900" width="2.375" style="12" customWidth="1"/>
    <col min="7901" max="7901" width="9.375" style="12" customWidth="1"/>
    <col min="7902" max="7902" width="2.375" style="12" customWidth="1"/>
    <col min="7903" max="7903" width="9.375" style="12" customWidth="1"/>
    <col min="7904" max="7904" width="2.375" style="12" customWidth="1"/>
    <col min="7905" max="7905" width="19" style="12" customWidth="1"/>
    <col min="7906" max="7906" width="2.375" style="12" customWidth="1"/>
    <col min="7907" max="7907" width="9" style="12" customWidth="1"/>
    <col min="7908" max="7908" width="15" style="12" customWidth="1"/>
    <col min="7909" max="7909" width="2.375" style="12" customWidth="1"/>
    <col min="7910" max="7910" width="22.5" style="12" bestFit="1" customWidth="1"/>
    <col min="7911" max="7911" width="5.875" style="12" customWidth="1"/>
    <col min="7912" max="7912" width="2.375" style="12" customWidth="1"/>
    <col min="7913" max="7913" width="48.875" style="12" bestFit="1" customWidth="1"/>
    <col min="7914" max="7914" width="5.875" style="12" customWidth="1"/>
    <col min="7915" max="7915" width="3.5" style="12" customWidth="1"/>
    <col min="7916" max="7922" width="6.75" style="12" customWidth="1"/>
    <col min="7923" max="7923" width="2.375" style="12" customWidth="1"/>
    <col min="7924" max="7924" width="18.125" style="12" customWidth="1"/>
    <col min="7925" max="7925" width="5" style="12" customWidth="1"/>
    <col min="7926" max="7926" width="2.375" style="12" customWidth="1"/>
    <col min="7927" max="7927" width="24.25" style="12" customWidth="1"/>
    <col min="7928" max="7928" width="5" style="12" customWidth="1"/>
    <col min="7929" max="7929" width="2.375" style="12" customWidth="1"/>
    <col min="7930" max="7930" width="18.125" style="12" customWidth="1"/>
    <col min="7931" max="7931" width="5" style="12" customWidth="1"/>
    <col min="7932" max="7932" width="2.375" style="12" customWidth="1"/>
    <col min="7933" max="7933" width="9.375" style="12" customWidth="1"/>
    <col min="7934" max="7934" width="2.375" style="12" customWidth="1"/>
    <col min="7935" max="7935" width="22.5" style="12" bestFit="1" customWidth="1"/>
    <col min="7936" max="7936" width="5.875" style="12" customWidth="1"/>
    <col min="7937" max="8105" width="9" style="12"/>
    <col min="8106" max="8106" width="2.5" style="12" customWidth="1"/>
    <col min="8107" max="8107" width="44.375" style="12" customWidth="1"/>
    <col min="8108" max="8108" width="4.125" style="12" customWidth="1"/>
    <col min="8109" max="8109" width="5.875" style="12" customWidth="1"/>
    <col min="8110" max="8110" width="84.375" style="12" customWidth="1"/>
    <col min="8111" max="8112" width="9" style="12"/>
    <col min="8113" max="8113" width="4.625" style="12" customWidth="1"/>
    <col min="8114" max="8114" width="16.5" style="12" customWidth="1"/>
    <col min="8115" max="8115" width="13.875" style="12" customWidth="1"/>
    <col min="8116" max="8117" width="9" style="12"/>
    <col min="8118" max="8118" width="16.25" style="12" customWidth="1"/>
    <col min="8119" max="8119" width="9" style="12"/>
    <col min="8120" max="8120" width="16.625" style="12" customWidth="1"/>
    <col min="8121" max="8122" width="9" style="12"/>
    <col min="8123" max="8123" width="11.5" style="12" customWidth="1"/>
    <col min="8124" max="8124" width="44.375" style="12" customWidth="1"/>
    <col min="8125" max="8126" width="9" style="12"/>
    <col min="8127" max="8127" width="79.625" style="12" customWidth="1"/>
    <col min="8128" max="8134" width="9" style="12"/>
    <col min="8135" max="8135" width="5.875" style="12" customWidth="1"/>
    <col min="8136" max="8136" width="6.75" style="12" customWidth="1"/>
    <col min="8137" max="8137" width="29.25" style="12" customWidth="1"/>
    <col min="8138" max="8149" width="8.5" style="12" customWidth="1"/>
    <col min="8150" max="8152" width="9" style="12"/>
    <col min="8153" max="8153" width="26.875" style="12" customWidth="1"/>
    <col min="8154" max="8154" width="2.375" style="12" customWidth="1"/>
    <col min="8155" max="8155" width="9.375" style="12" customWidth="1"/>
    <col min="8156" max="8156" width="2.375" style="12" customWidth="1"/>
    <col min="8157" max="8157" width="9.375" style="12" customWidth="1"/>
    <col min="8158" max="8158" width="2.375" style="12" customWidth="1"/>
    <col min="8159" max="8159" width="9.375" style="12" customWidth="1"/>
    <col min="8160" max="8160" width="2.375" style="12" customWidth="1"/>
    <col min="8161" max="8161" width="19" style="12" customWidth="1"/>
    <col min="8162" max="8162" width="2.375" style="12" customWidth="1"/>
    <col min="8163" max="8163" width="9" style="12" customWidth="1"/>
    <col min="8164" max="8164" width="15" style="12" customWidth="1"/>
    <col min="8165" max="8165" width="2.375" style="12" customWidth="1"/>
    <col min="8166" max="8166" width="22.5" style="12" bestFit="1" customWidth="1"/>
    <col min="8167" max="8167" width="5.875" style="12" customWidth="1"/>
    <col min="8168" max="8168" width="2.375" style="12" customWidth="1"/>
    <col min="8169" max="8169" width="48.875" style="12" bestFit="1" customWidth="1"/>
    <col min="8170" max="8170" width="5.875" style="12" customWidth="1"/>
    <col min="8171" max="8171" width="3.5" style="12" customWidth="1"/>
    <col min="8172" max="8178" width="6.75" style="12" customWidth="1"/>
    <col min="8179" max="8179" width="2.375" style="12" customWidth="1"/>
    <col min="8180" max="8180" width="18.125" style="12" customWidth="1"/>
    <col min="8181" max="8181" width="5" style="12" customWidth="1"/>
    <col min="8182" max="8182" width="2.375" style="12" customWidth="1"/>
    <col min="8183" max="8183" width="24.25" style="12" customWidth="1"/>
    <col min="8184" max="8184" width="5" style="12" customWidth="1"/>
    <col min="8185" max="8185" width="2.375" style="12" customWidth="1"/>
    <col min="8186" max="8186" width="18.125" style="12" customWidth="1"/>
    <col min="8187" max="8187" width="5" style="12" customWidth="1"/>
    <col min="8188" max="8188" width="2.375" style="12" customWidth="1"/>
    <col min="8189" max="8189" width="9.375" style="12" customWidth="1"/>
    <col min="8190" max="8190" width="2.375" style="12" customWidth="1"/>
    <col min="8191" max="8191" width="22.5" style="12" bestFit="1" customWidth="1"/>
    <col min="8192" max="8192" width="5.875" style="12" customWidth="1"/>
    <col min="8193" max="8361" width="9" style="12"/>
    <col min="8362" max="8362" width="2.5" style="12" customWidth="1"/>
    <col min="8363" max="8363" width="44.375" style="12" customWidth="1"/>
    <col min="8364" max="8364" width="4.125" style="12" customWidth="1"/>
    <col min="8365" max="8365" width="5.875" style="12" customWidth="1"/>
    <col min="8366" max="8366" width="84.375" style="12" customWidth="1"/>
    <col min="8367" max="8368" width="9" style="12"/>
    <col min="8369" max="8369" width="4.625" style="12" customWidth="1"/>
    <col min="8370" max="8370" width="16.5" style="12" customWidth="1"/>
    <col min="8371" max="8371" width="13.875" style="12" customWidth="1"/>
    <col min="8372" max="8373" width="9" style="12"/>
    <col min="8374" max="8374" width="16.25" style="12" customWidth="1"/>
    <col min="8375" max="8375" width="9" style="12"/>
    <col min="8376" max="8376" width="16.625" style="12" customWidth="1"/>
    <col min="8377" max="8378" width="9" style="12"/>
    <col min="8379" max="8379" width="11.5" style="12" customWidth="1"/>
    <col min="8380" max="8380" width="44.375" style="12" customWidth="1"/>
    <col min="8381" max="8382" width="9" style="12"/>
    <col min="8383" max="8383" width="79.625" style="12" customWidth="1"/>
    <col min="8384" max="8390" width="9" style="12"/>
    <col min="8391" max="8391" width="5.875" style="12" customWidth="1"/>
    <col min="8392" max="8392" width="6.75" style="12" customWidth="1"/>
    <col min="8393" max="8393" width="29.25" style="12" customWidth="1"/>
    <col min="8394" max="8405" width="8.5" style="12" customWidth="1"/>
    <col min="8406" max="8408" width="9" style="12"/>
    <col min="8409" max="8409" width="26.875" style="12" customWidth="1"/>
    <col min="8410" max="8410" width="2.375" style="12" customWidth="1"/>
    <col min="8411" max="8411" width="9.375" style="12" customWidth="1"/>
    <col min="8412" max="8412" width="2.375" style="12" customWidth="1"/>
    <col min="8413" max="8413" width="9.375" style="12" customWidth="1"/>
    <col min="8414" max="8414" width="2.375" style="12" customWidth="1"/>
    <col min="8415" max="8415" width="9.375" style="12" customWidth="1"/>
    <col min="8416" max="8416" width="2.375" style="12" customWidth="1"/>
    <col min="8417" max="8417" width="19" style="12" customWidth="1"/>
    <col min="8418" max="8418" width="2.375" style="12" customWidth="1"/>
    <col min="8419" max="8419" width="9" style="12" customWidth="1"/>
    <col min="8420" max="8420" width="15" style="12" customWidth="1"/>
    <col min="8421" max="8421" width="2.375" style="12" customWidth="1"/>
    <col min="8422" max="8422" width="22.5" style="12" bestFit="1" customWidth="1"/>
    <col min="8423" max="8423" width="5.875" style="12" customWidth="1"/>
    <col min="8424" max="8424" width="2.375" style="12" customWidth="1"/>
    <col min="8425" max="8425" width="48.875" style="12" bestFit="1" customWidth="1"/>
    <col min="8426" max="8426" width="5.875" style="12" customWidth="1"/>
    <col min="8427" max="8427" width="3.5" style="12" customWidth="1"/>
    <col min="8428" max="8434" width="6.75" style="12" customWidth="1"/>
    <col min="8435" max="8435" width="2.375" style="12" customWidth="1"/>
    <col min="8436" max="8436" width="18.125" style="12" customWidth="1"/>
    <col min="8437" max="8437" width="5" style="12" customWidth="1"/>
    <col min="8438" max="8438" width="2.375" style="12" customWidth="1"/>
    <col min="8439" max="8439" width="24.25" style="12" customWidth="1"/>
    <col min="8440" max="8440" width="5" style="12" customWidth="1"/>
    <col min="8441" max="8441" width="2.375" style="12" customWidth="1"/>
    <col min="8442" max="8442" width="18.125" style="12" customWidth="1"/>
    <col min="8443" max="8443" width="5" style="12" customWidth="1"/>
    <col min="8444" max="8444" width="2.375" style="12" customWidth="1"/>
    <col min="8445" max="8445" width="9.375" style="12" customWidth="1"/>
    <col min="8446" max="8446" width="2.375" style="12" customWidth="1"/>
    <col min="8447" max="8447" width="22.5" style="12" bestFit="1" customWidth="1"/>
    <col min="8448" max="8448" width="5.875" style="12" customWidth="1"/>
    <col min="8449" max="8617" width="9" style="12"/>
    <col min="8618" max="8618" width="2.5" style="12" customWidth="1"/>
    <col min="8619" max="8619" width="44.375" style="12" customWidth="1"/>
    <col min="8620" max="8620" width="4.125" style="12" customWidth="1"/>
    <col min="8621" max="8621" width="5.875" style="12" customWidth="1"/>
    <col min="8622" max="8622" width="84.375" style="12" customWidth="1"/>
    <col min="8623" max="8624" width="9" style="12"/>
    <col min="8625" max="8625" width="4.625" style="12" customWidth="1"/>
    <col min="8626" max="8626" width="16.5" style="12" customWidth="1"/>
    <col min="8627" max="8627" width="13.875" style="12" customWidth="1"/>
    <col min="8628" max="8629" width="9" style="12"/>
    <col min="8630" max="8630" width="16.25" style="12" customWidth="1"/>
    <col min="8631" max="8631" width="9" style="12"/>
    <col min="8632" max="8632" width="16.625" style="12" customWidth="1"/>
    <col min="8633" max="8634" width="9" style="12"/>
    <col min="8635" max="8635" width="11.5" style="12" customWidth="1"/>
    <col min="8636" max="8636" width="44.375" style="12" customWidth="1"/>
    <col min="8637" max="8638" width="9" style="12"/>
    <col min="8639" max="8639" width="79.625" style="12" customWidth="1"/>
    <col min="8640" max="8646" width="9" style="12"/>
    <col min="8647" max="8647" width="5.875" style="12" customWidth="1"/>
    <col min="8648" max="8648" width="6.75" style="12" customWidth="1"/>
    <col min="8649" max="8649" width="29.25" style="12" customWidth="1"/>
    <col min="8650" max="8661" width="8.5" style="12" customWidth="1"/>
    <col min="8662" max="8664" width="9" style="12"/>
    <col min="8665" max="8665" width="26.875" style="12" customWidth="1"/>
    <col min="8666" max="8666" width="2.375" style="12" customWidth="1"/>
    <col min="8667" max="8667" width="9.375" style="12" customWidth="1"/>
    <col min="8668" max="8668" width="2.375" style="12" customWidth="1"/>
    <col min="8669" max="8669" width="9.375" style="12" customWidth="1"/>
    <col min="8670" max="8670" width="2.375" style="12" customWidth="1"/>
    <col min="8671" max="8671" width="9.375" style="12" customWidth="1"/>
    <col min="8672" max="8672" width="2.375" style="12" customWidth="1"/>
    <col min="8673" max="8673" width="19" style="12" customWidth="1"/>
    <col min="8674" max="8674" width="2.375" style="12" customWidth="1"/>
    <col min="8675" max="8675" width="9" style="12" customWidth="1"/>
    <col min="8676" max="8676" width="15" style="12" customWidth="1"/>
    <col min="8677" max="8677" width="2.375" style="12" customWidth="1"/>
    <col min="8678" max="8678" width="22.5" style="12" bestFit="1" customWidth="1"/>
    <col min="8679" max="8679" width="5.875" style="12" customWidth="1"/>
    <col min="8680" max="8680" width="2.375" style="12" customWidth="1"/>
    <col min="8681" max="8681" width="48.875" style="12" bestFit="1" customWidth="1"/>
    <col min="8682" max="8682" width="5.875" style="12" customWidth="1"/>
    <col min="8683" max="8683" width="3.5" style="12" customWidth="1"/>
    <col min="8684" max="8690" width="6.75" style="12" customWidth="1"/>
    <col min="8691" max="8691" width="2.375" style="12" customWidth="1"/>
    <col min="8692" max="8692" width="18.125" style="12" customWidth="1"/>
    <col min="8693" max="8693" width="5" style="12" customWidth="1"/>
    <col min="8694" max="8694" width="2.375" style="12" customWidth="1"/>
    <col min="8695" max="8695" width="24.25" style="12" customWidth="1"/>
    <col min="8696" max="8696" width="5" style="12" customWidth="1"/>
    <col min="8697" max="8697" width="2.375" style="12" customWidth="1"/>
    <col min="8698" max="8698" width="18.125" style="12" customWidth="1"/>
    <col min="8699" max="8699" width="5" style="12" customWidth="1"/>
    <col min="8700" max="8700" width="2.375" style="12" customWidth="1"/>
    <col min="8701" max="8701" width="9.375" style="12" customWidth="1"/>
    <col min="8702" max="8702" width="2.375" style="12" customWidth="1"/>
    <col min="8703" max="8703" width="22.5" style="12" bestFit="1" customWidth="1"/>
    <col min="8704" max="8704" width="5.875" style="12" customWidth="1"/>
    <col min="8705" max="8873" width="9" style="12"/>
    <col min="8874" max="8874" width="2.5" style="12" customWidth="1"/>
    <col min="8875" max="8875" width="44.375" style="12" customWidth="1"/>
    <col min="8876" max="8876" width="4.125" style="12" customWidth="1"/>
    <col min="8877" max="8877" width="5.875" style="12" customWidth="1"/>
    <col min="8878" max="8878" width="84.375" style="12" customWidth="1"/>
    <col min="8879" max="8880" width="9" style="12"/>
    <col min="8881" max="8881" width="4.625" style="12" customWidth="1"/>
    <col min="8882" max="8882" width="16.5" style="12" customWidth="1"/>
    <col min="8883" max="8883" width="13.875" style="12" customWidth="1"/>
    <col min="8884" max="8885" width="9" style="12"/>
    <col min="8886" max="8886" width="16.25" style="12" customWidth="1"/>
    <col min="8887" max="8887" width="9" style="12"/>
    <col min="8888" max="8888" width="16.625" style="12" customWidth="1"/>
    <col min="8889" max="8890" width="9" style="12"/>
    <col min="8891" max="8891" width="11.5" style="12" customWidth="1"/>
    <col min="8892" max="8892" width="44.375" style="12" customWidth="1"/>
    <col min="8893" max="8894" width="9" style="12"/>
    <col min="8895" max="8895" width="79.625" style="12" customWidth="1"/>
    <col min="8896" max="8902" width="9" style="12"/>
    <col min="8903" max="8903" width="5.875" style="12" customWidth="1"/>
    <col min="8904" max="8904" width="6.75" style="12" customWidth="1"/>
    <col min="8905" max="8905" width="29.25" style="12" customWidth="1"/>
    <col min="8906" max="8917" width="8.5" style="12" customWidth="1"/>
    <col min="8918" max="8920" width="9" style="12"/>
    <col min="8921" max="8921" width="26.875" style="12" customWidth="1"/>
    <col min="8922" max="8922" width="2.375" style="12" customWidth="1"/>
    <col min="8923" max="8923" width="9.375" style="12" customWidth="1"/>
    <col min="8924" max="8924" width="2.375" style="12" customWidth="1"/>
    <col min="8925" max="8925" width="9.375" style="12" customWidth="1"/>
    <col min="8926" max="8926" width="2.375" style="12" customWidth="1"/>
    <col min="8927" max="8927" width="9.375" style="12" customWidth="1"/>
    <col min="8928" max="8928" width="2.375" style="12" customWidth="1"/>
    <col min="8929" max="8929" width="19" style="12" customWidth="1"/>
    <col min="8930" max="8930" width="2.375" style="12" customWidth="1"/>
    <col min="8931" max="8931" width="9" style="12" customWidth="1"/>
    <col min="8932" max="8932" width="15" style="12" customWidth="1"/>
    <col min="8933" max="8933" width="2.375" style="12" customWidth="1"/>
    <col min="8934" max="8934" width="22.5" style="12" bestFit="1" customWidth="1"/>
    <col min="8935" max="8935" width="5.875" style="12" customWidth="1"/>
    <col min="8936" max="8936" width="2.375" style="12" customWidth="1"/>
    <col min="8937" max="8937" width="48.875" style="12" bestFit="1" customWidth="1"/>
    <col min="8938" max="8938" width="5.875" style="12" customWidth="1"/>
    <col min="8939" max="8939" width="3.5" style="12" customWidth="1"/>
    <col min="8940" max="8946" width="6.75" style="12" customWidth="1"/>
    <col min="8947" max="8947" width="2.375" style="12" customWidth="1"/>
    <col min="8948" max="8948" width="18.125" style="12" customWidth="1"/>
    <col min="8949" max="8949" width="5" style="12" customWidth="1"/>
    <col min="8950" max="8950" width="2.375" style="12" customWidth="1"/>
    <col min="8951" max="8951" width="24.25" style="12" customWidth="1"/>
    <col min="8952" max="8952" width="5" style="12" customWidth="1"/>
    <col min="8953" max="8953" width="2.375" style="12" customWidth="1"/>
    <col min="8954" max="8954" width="18.125" style="12" customWidth="1"/>
    <col min="8955" max="8955" width="5" style="12" customWidth="1"/>
    <col min="8956" max="8956" width="2.375" style="12" customWidth="1"/>
    <col min="8957" max="8957" width="9.375" style="12" customWidth="1"/>
    <col min="8958" max="8958" width="2.375" style="12" customWidth="1"/>
    <col min="8959" max="8959" width="22.5" style="12" bestFit="1" customWidth="1"/>
    <col min="8960" max="8960" width="5.875" style="12" customWidth="1"/>
    <col min="8961" max="9129" width="9" style="12"/>
    <col min="9130" max="9130" width="2.5" style="12" customWidth="1"/>
    <col min="9131" max="9131" width="44.375" style="12" customWidth="1"/>
    <col min="9132" max="9132" width="4.125" style="12" customWidth="1"/>
    <col min="9133" max="9133" width="5.875" style="12" customWidth="1"/>
    <col min="9134" max="9134" width="84.375" style="12" customWidth="1"/>
    <col min="9135" max="9136" width="9" style="12"/>
    <col min="9137" max="9137" width="4.625" style="12" customWidth="1"/>
    <col min="9138" max="9138" width="16.5" style="12" customWidth="1"/>
    <col min="9139" max="9139" width="13.875" style="12" customWidth="1"/>
    <col min="9140" max="9141" width="9" style="12"/>
    <col min="9142" max="9142" width="16.25" style="12" customWidth="1"/>
    <col min="9143" max="9143" width="9" style="12"/>
    <col min="9144" max="9144" width="16.625" style="12" customWidth="1"/>
    <col min="9145" max="9146" width="9" style="12"/>
    <col min="9147" max="9147" width="11.5" style="12" customWidth="1"/>
    <col min="9148" max="9148" width="44.375" style="12" customWidth="1"/>
    <col min="9149" max="9150" width="9" style="12"/>
    <col min="9151" max="9151" width="79.625" style="12" customWidth="1"/>
    <col min="9152" max="9158" width="9" style="12"/>
    <col min="9159" max="9159" width="5.875" style="12" customWidth="1"/>
    <col min="9160" max="9160" width="6.75" style="12" customWidth="1"/>
    <col min="9161" max="9161" width="29.25" style="12" customWidth="1"/>
    <col min="9162" max="9173" width="8.5" style="12" customWidth="1"/>
    <col min="9174" max="9176" width="9" style="12"/>
    <col min="9177" max="9177" width="26.875" style="12" customWidth="1"/>
    <col min="9178" max="9178" width="2.375" style="12" customWidth="1"/>
    <col min="9179" max="9179" width="9.375" style="12" customWidth="1"/>
    <col min="9180" max="9180" width="2.375" style="12" customWidth="1"/>
    <col min="9181" max="9181" width="9.375" style="12" customWidth="1"/>
    <col min="9182" max="9182" width="2.375" style="12" customWidth="1"/>
    <col min="9183" max="9183" width="9.375" style="12" customWidth="1"/>
    <col min="9184" max="9184" width="2.375" style="12" customWidth="1"/>
    <col min="9185" max="9185" width="19" style="12" customWidth="1"/>
    <col min="9186" max="9186" width="2.375" style="12" customWidth="1"/>
    <col min="9187" max="9187" width="9" style="12" customWidth="1"/>
    <col min="9188" max="9188" width="15" style="12" customWidth="1"/>
    <col min="9189" max="9189" width="2.375" style="12" customWidth="1"/>
    <col min="9190" max="9190" width="22.5" style="12" bestFit="1" customWidth="1"/>
    <col min="9191" max="9191" width="5.875" style="12" customWidth="1"/>
    <col min="9192" max="9192" width="2.375" style="12" customWidth="1"/>
    <col min="9193" max="9193" width="48.875" style="12" bestFit="1" customWidth="1"/>
    <col min="9194" max="9194" width="5.875" style="12" customWidth="1"/>
    <col min="9195" max="9195" width="3.5" style="12" customWidth="1"/>
    <col min="9196" max="9202" width="6.75" style="12" customWidth="1"/>
    <col min="9203" max="9203" width="2.375" style="12" customWidth="1"/>
    <col min="9204" max="9204" width="18.125" style="12" customWidth="1"/>
    <col min="9205" max="9205" width="5" style="12" customWidth="1"/>
    <col min="9206" max="9206" width="2.375" style="12" customWidth="1"/>
    <col min="9207" max="9207" width="24.25" style="12" customWidth="1"/>
    <col min="9208" max="9208" width="5" style="12" customWidth="1"/>
    <col min="9209" max="9209" width="2.375" style="12" customWidth="1"/>
    <col min="9210" max="9210" width="18.125" style="12" customWidth="1"/>
    <col min="9211" max="9211" width="5" style="12" customWidth="1"/>
    <col min="9212" max="9212" width="2.375" style="12" customWidth="1"/>
    <col min="9213" max="9213" width="9.375" style="12" customWidth="1"/>
    <col min="9214" max="9214" width="2.375" style="12" customWidth="1"/>
    <col min="9215" max="9215" width="22.5" style="12" bestFit="1" customWidth="1"/>
    <col min="9216" max="9216" width="5.875" style="12" customWidth="1"/>
    <col min="9217" max="9385" width="9" style="12"/>
    <col min="9386" max="9386" width="2.5" style="12" customWidth="1"/>
    <col min="9387" max="9387" width="44.375" style="12" customWidth="1"/>
    <col min="9388" max="9388" width="4.125" style="12" customWidth="1"/>
    <col min="9389" max="9389" width="5.875" style="12" customWidth="1"/>
    <col min="9390" max="9390" width="84.375" style="12" customWidth="1"/>
    <col min="9391" max="9392" width="9" style="12"/>
    <col min="9393" max="9393" width="4.625" style="12" customWidth="1"/>
    <col min="9394" max="9394" width="16.5" style="12" customWidth="1"/>
    <col min="9395" max="9395" width="13.875" style="12" customWidth="1"/>
    <col min="9396" max="9397" width="9" style="12"/>
    <col min="9398" max="9398" width="16.25" style="12" customWidth="1"/>
    <col min="9399" max="9399" width="9" style="12"/>
    <col min="9400" max="9400" width="16.625" style="12" customWidth="1"/>
    <col min="9401" max="9402" width="9" style="12"/>
    <col min="9403" max="9403" width="11.5" style="12" customWidth="1"/>
    <col min="9404" max="9404" width="44.375" style="12" customWidth="1"/>
    <col min="9405" max="9406" width="9" style="12"/>
    <col min="9407" max="9407" width="79.625" style="12" customWidth="1"/>
    <col min="9408" max="9414" width="9" style="12"/>
    <col min="9415" max="9415" width="5.875" style="12" customWidth="1"/>
    <col min="9416" max="9416" width="6.75" style="12" customWidth="1"/>
    <col min="9417" max="9417" width="29.25" style="12" customWidth="1"/>
    <col min="9418" max="9429" width="8.5" style="12" customWidth="1"/>
    <col min="9430" max="9432" width="9" style="12"/>
    <col min="9433" max="9433" width="26.875" style="12" customWidth="1"/>
    <col min="9434" max="9434" width="2.375" style="12" customWidth="1"/>
    <col min="9435" max="9435" width="9.375" style="12" customWidth="1"/>
    <col min="9436" max="9436" width="2.375" style="12" customWidth="1"/>
    <col min="9437" max="9437" width="9.375" style="12" customWidth="1"/>
    <col min="9438" max="9438" width="2.375" style="12" customWidth="1"/>
    <col min="9439" max="9439" width="9.375" style="12" customWidth="1"/>
    <col min="9440" max="9440" width="2.375" style="12" customWidth="1"/>
    <col min="9441" max="9441" width="19" style="12" customWidth="1"/>
    <col min="9442" max="9442" width="2.375" style="12" customWidth="1"/>
    <col min="9443" max="9443" width="9" style="12" customWidth="1"/>
    <col min="9444" max="9444" width="15" style="12" customWidth="1"/>
    <col min="9445" max="9445" width="2.375" style="12" customWidth="1"/>
    <col min="9446" max="9446" width="22.5" style="12" bestFit="1" customWidth="1"/>
    <col min="9447" max="9447" width="5.875" style="12" customWidth="1"/>
    <col min="9448" max="9448" width="2.375" style="12" customWidth="1"/>
    <col min="9449" max="9449" width="48.875" style="12" bestFit="1" customWidth="1"/>
    <col min="9450" max="9450" width="5.875" style="12" customWidth="1"/>
    <col min="9451" max="9451" width="3.5" style="12" customWidth="1"/>
    <col min="9452" max="9458" width="6.75" style="12" customWidth="1"/>
    <col min="9459" max="9459" width="2.375" style="12" customWidth="1"/>
    <col min="9460" max="9460" width="18.125" style="12" customWidth="1"/>
    <col min="9461" max="9461" width="5" style="12" customWidth="1"/>
    <col min="9462" max="9462" width="2.375" style="12" customWidth="1"/>
    <col min="9463" max="9463" width="24.25" style="12" customWidth="1"/>
    <col min="9464" max="9464" width="5" style="12" customWidth="1"/>
    <col min="9465" max="9465" width="2.375" style="12" customWidth="1"/>
    <col min="9466" max="9466" width="18.125" style="12" customWidth="1"/>
    <col min="9467" max="9467" width="5" style="12" customWidth="1"/>
    <col min="9468" max="9468" width="2.375" style="12" customWidth="1"/>
    <col min="9469" max="9469" width="9.375" style="12" customWidth="1"/>
    <col min="9470" max="9470" width="2.375" style="12" customWidth="1"/>
    <col min="9471" max="9471" width="22.5" style="12" bestFit="1" customWidth="1"/>
    <col min="9472" max="9472" width="5.875" style="12" customWidth="1"/>
    <col min="9473" max="9641" width="9" style="12"/>
    <col min="9642" max="9642" width="2.5" style="12" customWidth="1"/>
    <col min="9643" max="9643" width="44.375" style="12" customWidth="1"/>
    <col min="9644" max="9644" width="4.125" style="12" customWidth="1"/>
    <col min="9645" max="9645" width="5.875" style="12" customWidth="1"/>
    <col min="9646" max="9646" width="84.375" style="12" customWidth="1"/>
    <col min="9647" max="9648" width="9" style="12"/>
    <col min="9649" max="9649" width="4.625" style="12" customWidth="1"/>
    <col min="9650" max="9650" width="16.5" style="12" customWidth="1"/>
    <col min="9651" max="9651" width="13.875" style="12" customWidth="1"/>
    <col min="9652" max="9653" width="9" style="12"/>
    <col min="9654" max="9654" width="16.25" style="12" customWidth="1"/>
    <col min="9655" max="9655" width="9" style="12"/>
    <col min="9656" max="9656" width="16.625" style="12" customWidth="1"/>
    <col min="9657" max="9658" width="9" style="12"/>
    <col min="9659" max="9659" width="11.5" style="12" customWidth="1"/>
    <col min="9660" max="9660" width="44.375" style="12" customWidth="1"/>
    <col min="9661" max="9662" width="9" style="12"/>
    <col min="9663" max="9663" width="79.625" style="12" customWidth="1"/>
    <col min="9664" max="9670" width="9" style="12"/>
    <col min="9671" max="9671" width="5.875" style="12" customWidth="1"/>
    <col min="9672" max="9672" width="6.75" style="12" customWidth="1"/>
    <col min="9673" max="9673" width="29.25" style="12" customWidth="1"/>
    <col min="9674" max="9685" width="8.5" style="12" customWidth="1"/>
    <col min="9686" max="9688" width="9" style="12"/>
    <col min="9689" max="9689" width="26.875" style="12" customWidth="1"/>
    <col min="9690" max="9690" width="2.375" style="12" customWidth="1"/>
    <col min="9691" max="9691" width="9.375" style="12" customWidth="1"/>
    <col min="9692" max="9692" width="2.375" style="12" customWidth="1"/>
    <col min="9693" max="9693" width="9.375" style="12" customWidth="1"/>
    <col min="9694" max="9694" width="2.375" style="12" customWidth="1"/>
    <col min="9695" max="9695" width="9.375" style="12" customWidth="1"/>
    <col min="9696" max="9696" width="2.375" style="12" customWidth="1"/>
    <col min="9697" max="9697" width="19" style="12" customWidth="1"/>
    <col min="9698" max="9698" width="2.375" style="12" customWidth="1"/>
    <col min="9699" max="9699" width="9" style="12" customWidth="1"/>
    <col min="9700" max="9700" width="15" style="12" customWidth="1"/>
    <col min="9701" max="9701" width="2.375" style="12" customWidth="1"/>
    <col min="9702" max="9702" width="22.5" style="12" bestFit="1" customWidth="1"/>
    <col min="9703" max="9703" width="5.875" style="12" customWidth="1"/>
    <col min="9704" max="9704" width="2.375" style="12" customWidth="1"/>
    <col min="9705" max="9705" width="48.875" style="12" bestFit="1" customWidth="1"/>
    <col min="9706" max="9706" width="5.875" style="12" customWidth="1"/>
    <col min="9707" max="9707" width="3.5" style="12" customWidth="1"/>
    <col min="9708" max="9714" width="6.75" style="12" customWidth="1"/>
    <col min="9715" max="9715" width="2.375" style="12" customWidth="1"/>
    <col min="9716" max="9716" width="18.125" style="12" customWidth="1"/>
    <col min="9717" max="9717" width="5" style="12" customWidth="1"/>
    <col min="9718" max="9718" width="2.375" style="12" customWidth="1"/>
    <col min="9719" max="9719" width="24.25" style="12" customWidth="1"/>
    <col min="9720" max="9720" width="5" style="12" customWidth="1"/>
    <col min="9721" max="9721" width="2.375" style="12" customWidth="1"/>
    <col min="9722" max="9722" width="18.125" style="12" customWidth="1"/>
    <col min="9723" max="9723" width="5" style="12" customWidth="1"/>
    <col min="9724" max="9724" width="2.375" style="12" customWidth="1"/>
    <col min="9725" max="9725" width="9.375" style="12" customWidth="1"/>
    <col min="9726" max="9726" width="2.375" style="12" customWidth="1"/>
    <col min="9727" max="9727" width="22.5" style="12" bestFit="1" customWidth="1"/>
    <col min="9728" max="9728" width="5.875" style="12" customWidth="1"/>
    <col min="9729" max="9897" width="9" style="12"/>
    <col min="9898" max="9898" width="2.5" style="12" customWidth="1"/>
    <col min="9899" max="9899" width="44.375" style="12" customWidth="1"/>
    <col min="9900" max="9900" width="4.125" style="12" customWidth="1"/>
    <col min="9901" max="9901" width="5.875" style="12" customWidth="1"/>
    <col min="9902" max="9902" width="84.375" style="12" customWidth="1"/>
    <col min="9903" max="9904" width="9" style="12"/>
    <col min="9905" max="9905" width="4.625" style="12" customWidth="1"/>
    <col min="9906" max="9906" width="16.5" style="12" customWidth="1"/>
    <col min="9907" max="9907" width="13.875" style="12" customWidth="1"/>
    <col min="9908" max="9909" width="9" style="12"/>
    <col min="9910" max="9910" width="16.25" style="12" customWidth="1"/>
    <col min="9911" max="9911" width="9" style="12"/>
    <col min="9912" max="9912" width="16.625" style="12" customWidth="1"/>
    <col min="9913" max="9914" width="9" style="12"/>
    <col min="9915" max="9915" width="11.5" style="12" customWidth="1"/>
    <col min="9916" max="9916" width="44.375" style="12" customWidth="1"/>
    <col min="9917" max="9918" width="9" style="12"/>
    <col min="9919" max="9919" width="79.625" style="12" customWidth="1"/>
    <col min="9920" max="9926" width="9" style="12"/>
    <col min="9927" max="9927" width="5.875" style="12" customWidth="1"/>
    <col min="9928" max="9928" width="6.75" style="12" customWidth="1"/>
    <col min="9929" max="9929" width="29.25" style="12" customWidth="1"/>
    <col min="9930" max="9941" width="8.5" style="12" customWidth="1"/>
    <col min="9942" max="9944" width="9" style="12"/>
    <col min="9945" max="9945" width="26.875" style="12" customWidth="1"/>
    <col min="9946" max="9946" width="2.375" style="12" customWidth="1"/>
    <col min="9947" max="9947" width="9.375" style="12" customWidth="1"/>
    <col min="9948" max="9948" width="2.375" style="12" customWidth="1"/>
    <col min="9949" max="9949" width="9.375" style="12" customWidth="1"/>
    <col min="9950" max="9950" width="2.375" style="12" customWidth="1"/>
    <col min="9951" max="9951" width="9.375" style="12" customWidth="1"/>
    <col min="9952" max="9952" width="2.375" style="12" customWidth="1"/>
    <col min="9953" max="9953" width="19" style="12" customWidth="1"/>
    <col min="9954" max="9954" width="2.375" style="12" customWidth="1"/>
    <col min="9955" max="9955" width="9" style="12" customWidth="1"/>
    <col min="9956" max="9956" width="15" style="12" customWidth="1"/>
    <col min="9957" max="9957" width="2.375" style="12" customWidth="1"/>
    <col min="9958" max="9958" width="22.5" style="12" bestFit="1" customWidth="1"/>
    <col min="9959" max="9959" width="5.875" style="12" customWidth="1"/>
    <col min="9960" max="9960" width="2.375" style="12" customWidth="1"/>
    <col min="9961" max="9961" width="48.875" style="12" bestFit="1" customWidth="1"/>
    <col min="9962" max="9962" width="5.875" style="12" customWidth="1"/>
    <col min="9963" max="9963" width="3.5" style="12" customWidth="1"/>
    <col min="9964" max="9970" width="6.75" style="12" customWidth="1"/>
    <col min="9971" max="9971" width="2.375" style="12" customWidth="1"/>
    <col min="9972" max="9972" width="18.125" style="12" customWidth="1"/>
    <col min="9973" max="9973" width="5" style="12" customWidth="1"/>
    <col min="9974" max="9974" width="2.375" style="12" customWidth="1"/>
    <col min="9975" max="9975" width="24.25" style="12" customWidth="1"/>
    <col min="9976" max="9976" width="5" style="12" customWidth="1"/>
    <col min="9977" max="9977" width="2.375" style="12" customWidth="1"/>
    <col min="9978" max="9978" width="18.125" style="12" customWidth="1"/>
    <col min="9979" max="9979" width="5" style="12" customWidth="1"/>
    <col min="9980" max="9980" width="2.375" style="12" customWidth="1"/>
    <col min="9981" max="9981" width="9.375" style="12" customWidth="1"/>
    <col min="9982" max="9982" width="2.375" style="12" customWidth="1"/>
    <col min="9983" max="9983" width="22.5" style="12" bestFit="1" customWidth="1"/>
    <col min="9984" max="9984" width="5.875" style="12" customWidth="1"/>
    <col min="9985" max="10153" width="9" style="12"/>
    <col min="10154" max="10154" width="2.5" style="12" customWidth="1"/>
    <col min="10155" max="10155" width="44.375" style="12" customWidth="1"/>
    <col min="10156" max="10156" width="4.125" style="12" customWidth="1"/>
    <col min="10157" max="10157" width="5.875" style="12" customWidth="1"/>
    <col min="10158" max="10158" width="84.375" style="12" customWidth="1"/>
    <col min="10159" max="10160" width="9" style="12"/>
    <col min="10161" max="10161" width="4.625" style="12" customWidth="1"/>
    <col min="10162" max="10162" width="16.5" style="12" customWidth="1"/>
    <col min="10163" max="10163" width="13.875" style="12" customWidth="1"/>
    <col min="10164" max="10165" width="9" style="12"/>
    <col min="10166" max="10166" width="16.25" style="12" customWidth="1"/>
    <col min="10167" max="10167" width="9" style="12"/>
    <col min="10168" max="10168" width="16.625" style="12" customWidth="1"/>
    <col min="10169" max="10170" width="9" style="12"/>
    <col min="10171" max="10171" width="11.5" style="12" customWidth="1"/>
    <col min="10172" max="10172" width="44.375" style="12" customWidth="1"/>
    <col min="10173" max="10174" width="9" style="12"/>
    <col min="10175" max="10175" width="79.625" style="12" customWidth="1"/>
    <col min="10176" max="10182" width="9" style="12"/>
    <col min="10183" max="10183" width="5.875" style="12" customWidth="1"/>
    <col min="10184" max="10184" width="6.75" style="12" customWidth="1"/>
    <col min="10185" max="10185" width="29.25" style="12" customWidth="1"/>
    <col min="10186" max="10197" width="8.5" style="12" customWidth="1"/>
    <col min="10198" max="10200" width="9" style="12"/>
    <col min="10201" max="10201" width="26.875" style="12" customWidth="1"/>
    <col min="10202" max="10202" width="2.375" style="12" customWidth="1"/>
    <col min="10203" max="10203" width="9.375" style="12" customWidth="1"/>
    <col min="10204" max="10204" width="2.375" style="12" customWidth="1"/>
    <col min="10205" max="10205" width="9.375" style="12" customWidth="1"/>
    <col min="10206" max="10206" width="2.375" style="12" customWidth="1"/>
    <col min="10207" max="10207" width="9.375" style="12" customWidth="1"/>
    <col min="10208" max="10208" width="2.375" style="12" customWidth="1"/>
    <col min="10209" max="10209" width="19" style="12" customWidth="1"/>
    <col min="10210" max="10210" width="2.375" style="12" customWidth="1"/>
    <col min="10211" max="10211" width="9" style="12" customWidth="1"/>
    <col min="10212" max="10212" width="15" style="12" customWidth="1"/>
    <col min="10213" max="10213" width="2.375" style="12" customWidth="1"/>
    <col min="10214" max="10214" width="22.5" style="12" bestFit="1" customWidth="1"/>
    <col min="10215" max="10215" width="5.875" style="12" customWidth="1"/>
    <col min="10216" max="10216" width="2.375" style="12" customWidth="1"/>
    <col min="10217" max="10217" width="48.875" style="12" bestFit="1" customWidth="1"/>
    <col min="10218" max="10218" width="5.875" style="12" customWidth="1"/>
    <col min="10219" max="10219" width="3.5" style="12" customWidth="1"/>
    <col min="10220" max="10226" width="6.75" style="12" customWidth="1"/>
    <col min="10227" max="10227" width="2.375" style="12" customWidth="1"/>
    <col min="10228" max="10228" width="18.125" style="12" customWidth="1"/>
    <col min="10229" max="10229" width="5" style="12" customWidth="1"/>
    <col min="10230" max="10230" width="2.375" style="12" customWidth="1"/>
    <col min="10231" max="10231" width="24.25" style="12" customWidth="1"/>
    <col min="10232" max="10232" width="5" style="12" customWidth="1"/>
    <col min="10233" max="10233" width="2.375" style="12" customWidth="1"/>
    <col min="10234" max="10234" width="18.125" style="12" customWidth="1"/>
    <col min="10235" max="10235" width="5" style="12" customWidth="1"/>
    <col min="10236" max="10236" width="2.375" style="12" customWidth="1"/>
    <col min="10237" max="10237" width="9.375" style="12" customWidth="1"/>
    <col min="10238" max="10238" width="2.375" style="12" customWidth="1"/>
    <col min="10239" max="10239" width="22.5" style="12" bestFit="1" customWidth="1"/>
    <col min="10240" max="10240" width="5.875" style="12" customWidth="1"/>
    <col min="10241" max="10409" width="9" style="12"/>
    <col min="10410" max="10410" width="2.5" style="12" customWidth="1"/>
    <col min="10411" max="10411" width="44.375" style="12" customWidth="1"/>
    <col min="10412" max="10412" width="4.125" style="12" customWidth="1"/>
    <col min="10413" max="10413" width="5.875" style="12" customWidth="1"/>
    <col min="10414" max="10414" width="84.375" style="12" customWidth="1"/>
    <col min="10415" max="10416" width="9" style="12"/>
    <col min="10417" max="10417" width="4.625" style="12" customWidth="1"/>
    <col min="10418" max="10418" width="16.5" style="12" customWidth="1"/>
    <col min="10419" max="10419" width="13.875" style="12" customWidth="1"/>
    <col min="10420" max="10421" width="9" style="12"/>
    <col min="10422" max="10422" width="16.25" style="12" customWidth="1"/>
    <col min="10423" max="10423" width="9" style="12"/>
    <col min="10424" max="10424" width="16.625" style="12" customWidth="1"/>
    <col min="10425" max="10426" width="9" style="12"/>
    <col min="10427" max="10427" width="11.5" style="12" customWidth="1"/>
    <col min="10428" max="10428" width="44.375" style="12" customWidth="1"/>
    <col min="10429" max="10430" width="9" style="12"/>
    <col min="10431" max="10431" width="79.625" style="12" customWidth="1"/>
    <col min="10432" max="10438" width="9" style="12"/>
    <col min="10439" max="10439" width="5.875" style="12" customWidth="1"/>
    <col min="10440" max="10440" width="6.75" style="12" customWidth="1"/>
    <col min="10441" max="10441" width="29.25" style="12" customWidth="1"/>
    <col min="10442" max="10453" width="8.5" style="12" customWidth="1"/>
    <col min="10454" max="10456" width="9" style="12"/>
    <col min="10457" max="10457" width="26.875" style="12" customWidth="1"/>
    <col min="10458" max="10458" width="2.375" style="12" customWidth="1"/>
    <col min="10459" max="10459" width="9.375" style="12" customWidth="1"/>
    <col min="10460" max="10460" width="2.375" style="12" customWidth="1"/>
    <col min="10461" max="10461" width="9.375" style="12" customWidth="1"/>
    <col min="10462" max="10462" width="2.375" style="12" customWidth="1"/>
    <col min="10463" max="10463" width="9.375" style="12" customWidth="1"/>
    <col min="10464" max="10464" width="2.375" style="12" customWidth="1"/>
    <col min="10465" max="10465" width="19" style="12" customWidth="1"/>
    <col min="10466" max="10466" width="2.375" style="12" customWidth="1"/>
    <col min="10467" max="10467" width="9" style="12" customWidth="1"/>
    <col min="10468" max="10468" width="15" style="12" customWidth="1"/>
    <col min="10469" max="10469" width="2.375" style="12" customWidth="1"/>
    <col min="10470" max="10470" width="22.5" style="12" bestFit="1" customWidth="1"/>
    <col min="10471" max="10471" width="5.875" style="12" customWidth="1"/>
    <col min="10472" max="10472" width="2.375" style="12" customWidth="1"/>
    <col min="10473" max="10473" width="48.875" style="12" bestFit="1" customWidth="1"/>
    <col min="10474" max="10474" width="5.875" style="12" customWidth="1"/>
    <col min="10475" max="10475" width="3.5" style="12" customWidth="1"/>
    <col min="10476" max="10482" width="6.75" style="12" customWidth="1"/>
    <col min="10483" max="10483" width="2.375" style="12" customWidth="1"/>
    <col min="10484" max="10484" width="18.125" style="12" customWidth="1"/>
    <col min="10485" max="10485" width="5" style="12" customWidth="1"/>
    <col min="10486" max="10486" width="2.375" style="12" customWidth="1"/>
    <col min="10487" max="10487" width="24.25" style="12" customWidth="1"/>
    <col min="10488" max="10488" width="5" style="12" customWidth="1"/>
    <col min="10489" max="10489" width="2.375" style="12" customWidth="1"/>
    <col min="10490" max="10490" width="18.125" style="12" customWidth="1"/>
    <col min="10491" max="10491" width="5" style="12" customWidth="1"/>
    <col min="10492" max="10492" width="2.375" style="12" customWidth="1"/>
    <col min="10493" max="10493" width="9.375" style="12" customWidth="1"/>
    <col min="10494" max="10494" width="2.375" style="12" customWidth="1"/>
    <col min="10495" max="10495" width="22.5" style="12" bestFit="1" customWidth="1"/>
    <col min="10496" max="10496" width="5.875" style="12" customWidth="1"/>
    <col min="10497" max="10665" width="9" style="12"/>
    <col min="10666" max="10666" width="2.5" style="12" customWidth="1"/>
    <col min="10667" max="10667" width="44.375" style="12" customWidth="1"/>
    <col min="10668" max="10668" width="4.125" style="12" customWidth="1"/>
    <col min="10669" max="10669" width="5.875" style="12" customWidth="1"/>
    <col min="10670" max="10670" width="84.375" style="12" customWidth="1"/>
    <col min="10671" max="10672" width="9" style="12"/>
    <col min="10673" max="10673" width="4.625" style="12" customWidth="1"/>
    <col min="10674" max="10674" width="16.5" style="12" customWidth="1"/>
    <col min="10675" max="10675" width="13.875" style="12" customWidth="1"/>
    <col min="10676" max="10677" width="9" style="12"/>
    <col min="10678" max="10678" width="16.25" style="12" customWidth="1"/>
    <col min="10679" max="10679" width="9" style="12"/>
    <col min="10680" max="10680" width="16.625" style="12" customWidth="1"/>
    <col min="10681" max="10682" width="9" style="12"/>
    <col min="10683" max="10683" width="11.5" style="12" customWidth="1"/>
    <col min="10684" max="10684" width="44.375" style="12" customWidth="1"/>
    <col min="10685" max="10686" width="9" style="12"/>
    <col min="10687" max="10687" width="79.625" style="12" customWidth="1"/>
    <col min="10688" max="10694" width="9" style="12"/>
    <col min="10695" max="10695" width="5.875" style="12" customWidth="1"/>
    <col min="10696" max="10696" width="6.75" style="12" customWidth="1"/>
    <col min="10697" max="10697" width="29.25" style="12" customWidth="1"/>
    <col min="10698" max="10709" width="8.5" style="12" customWidth="1"/>
    <col min="10710" max="10712" width="9" style="12"/>
    <col min="10713" max="10713" width="26.875" style="12" customWidth="1"/>
    <col min="10714" max="10714" width="2.375" style="12" customWidth="1"/>
    <col min="10715" max="10715" width="9.375" style="12" customWidth="1"/>
    <col min="10716" max="10716" width="2.375" style="12" customWidth="1"/>
    <col min="10717" max="10717" width="9.375" style="12" customWidth="1"/>
    <col min="10718" max="10718" width="2.375" style="12" customWidth="1"/>
    <col min="10719" max="10719" width="9.375" style="12" customWidth="1"/>
    <col min="10720" max="10720" width="2.375" style="12" customWidth="1"/>
    <col min="10721" max="10721" width="19" style="12" customWidth="1"/>
    <col min="10722" max="10722" width="2.375" style="12" customWidth="1"/>
    <col min="10723" max="10723" width="9" style="12" customWidth="1"/>
    <col min="10724" max="10724" width="15" style="12" customWidth="1"/>
    <col min="10725" max="10725" width="2.375" style="12" customWidth="1"/>
    <col min="10726" max="10726" width="22.5" style="12" bestFit="1" customWidth="1"/>
    <col min="10727" max="10727" width="5.875" style="12" customWidth="1"/>
    <col min="10728" max="10728" width="2.375" style="12" customWidth="1"/>
    <col min="10729" max="10729" width="48.875" style="12" bestFit="1" customWidth="1"/>
    <col min="10730" max="10730" width="5.875" style="12" customWidth="1"/>
    <col min="10731" max="10731" width="3.5" style="12" customWidth="1"/>
    <col min="10732" max="10738" width="6.75" style="12" customWidth="1"/>
    <col min="10739" max="10739" width="2.375" style="12" customWidth="1"/>
    <col min="10740" max="10740" width="18.125" style="12" customWidth="1"/>
    <col min="10741" max="10741" width="5" style="12" customWidth="1"/>
    <col min="10742" max="10742" width="2.375" style="12" customWidth="1"/>
    <col min="10743" max="10743" width="24.25" style="12" customWidth="1"/>
    <col min="10744" max="10744" width="5" style="12" customWidth="1"/>
    <col min="10745" max="10745" width="2.375" style="12" customWidth="1"/>
    <col min="10746" max="10746" width="18.125" style="12" customWidth="1"/>
    <col min="10747" max="10747" width="5" style="12" customWidth="1"/>
    <col min="10748" max="10748" width="2.375" style="12" customWidth="1"/>
    <col min="10749" max="10749" width="9.375" style="12" customWidth="1"/>
    <col min="10750" max="10750" width="2.375" style="12" customWidth="1"/>
    <col min="10751" max="10751" width="22.5" style="12" bestFit="1" customWidth="1"/>
    <col min="10752" max="10752" width="5.875" style="12" customWidth="1"/>
    <col min="10753" max="10921" width="9" style="12"/>
    <col min="10922" max="10922" width="2.5" style="12" customWidth="1"/>
    <col min="10923" max="10923" width="44.375" style="12" customWidth="1"/>
    <col min="10924" max="10924" width="4.125" style="12" customWidth="1"/>
    <col min="10925" max="10925" width="5.875" style="12" customWidth="1"/>
    <col min="10926" max="10926" width="84.375" style="12" customWidth="1"/>
    <col min="10927" max="10928" width="9" style="12"/>
    <col min="10929" max="10929" width="4.625" style="12" customWidth="1"/>
    <col min="10930" max="10930" width="16.5" style="12" customWidth="1"/>
    <col min="10931" max="10931" width="13.875" style="12" customWidth="1"/>
    <col min="10932" max="10933" width="9" style="12"/>
    <col min="10934" max="10934" width="16.25" style="12" customWidth="1"/>
    <col min="10935" max="10935" width="9" style="12"/>
    <col min="10936" max="10936" width="16.625" style="12" customWidth="1"/>
    <col min="10937" max="10938" width="9" style="12"/>
    <col min="10939" max="10939" width="11.5" style="12" customWidth="1"/>
    <col min="10940" max="10940" width="44.375" style="12" customWidth="1"/>
    <col min="10941" max="10942" width="9" style="12"/>
    <col min="10943" max="10943" width="79.625" style="12" customWidth="1"/>
    <col min="10944" max="10950" width="9" style="12"/>
    <col min="10951" max="10951" width="5.875" style="12" customWidth="1"/>
    <col min="10952" max="10952" width="6.75" style="12" customWidth="1"/>
    <col min="10953" max="10953" width="29.25" style="12" customWidth="1"/>
    <col min="10954" max="10965" width="8.5" style="12" customWidth="1"/>
    <col min="10966" max="10968" width="9" style="12"/>
    <col min="10969" max="10969" width="26.875" style="12" customWidth="1"/>
    <col min="10970" max="10970" width="2.375" style="12" customWidth="1"/>
    <col min="10971" max="10971" width="9.375" style="12" customWidth="1"/>
    <col min="10972" max="10972" width="2.375" style="12" customWidth="1"/>
    <col min="10973" max="10973" width="9.375" style="12" customWidth="1"/>
    <col min="10974" max="10974" width="2.375" style="12" customWidth="1"/>
    <col min="10975" max="10975" width="9.375" style="12" customWidth="1"/>
    <col min="10976" max="10976" width="2.375" style="12" customWidth="1"/>
    <col min="10977" max="10977" width="19" style="12" customWidth="1"/>
    <col min="10978" max="10978" width="2.375" style="12" customWidth="1"/>
    <col min="10979" max="10979" width="9" style="12" customWidth="1"/>
    <col min="10980" max="10980" width="15" style="12" customWidth="1"/>
    <col min="10981" max="10981" width="2.375" style="12" customWidth="1"/>
    <col min="10982" max="10982" width="22.5" style="12" bestFit="1" customWidth="1"/>
    <col min="10983" max="10983" width="5.875" style="12" customWidth="1"/>
    <col min="10984" max="10984" width="2.375" style="12" customWidth="1"/>
    <col min="10985" max="10985" width="48.875" style="12" bestFit="1" customWidth="1"/>
    <col min="10986" max="10986" width="5.875" style="12" customWidth="1"/>
    <col min="10987" max="10987" width="3.5" style="12" customWidth="1"/>
    <col min="10988" max="10994" width="6.75" style="12" customWidth="1"/>
    <col min="10995" max="10995" width="2.375" style="12" customWidth="1"/>
    <col min="10996" max="10996" width="18.125" style="12" customWidth="1"/>
    <col min="10997" max="10997" width="5" style="12" customWidth="1"/>
    <col min="10998" max="10998" width="2.375" style="12" customWidth="1"/>
    <col min="10999" max="10999" width="24.25" style="12" customWidth="1"/>
    <col min="11000" max="11000" width="5" style="12" customWidth="1"/>
    <col min="11001" max="11001" width="2.375" style="12" customWidth="1"/>
    <col min="11002" max="11002" width="18.125" style="12" customWidth="1"/>
    <col min="11003" max="11003" width="5" style="12" customWidth="1"/>
    <col min="11004" max="11004" width="2.375" style="12" customWidth="1"/>
    <col min="11005" max="11005" width="9.375" style="12" customWidth="1"/>
    <col min="11006" max="11006" width="2.375" style="12" customWidth="1"/>
    <col min="11007" max="11007" width="22.5" style="12" bestFit="1" customWidth="1"/>
    <col min="11008" max="11008" width="5.875" style="12" customWidth="1"/>
    <col min="11009" max="11177" width="9" style="12"/>
    <col min="11178" max="11178" width="2.5" style="12" customWidth="1"/>
    <col min="11179" max="11179" width="44.375" style="12" customWidth="1"/>
    <col min="11180" max="11180" width="4.125" style="12" customWidth="1"/>
    <col min="11181" max="11181" width="5.875" style="12" customWidth="1"/>
    <col min="11182" max="11182" width="84.375" style="12" customWidth="1"/>
    <col min="11183" max="11184" width="9" style="12"/>
    <col min="11185" max="11185" width="4.625" style="12" customWidth="1"/>
    <col min="11186" max="11186" width="16.5" style="12" customWidth="1"/>
    <col min="11187" max="11187" width="13.875" style="12" customWidth="1"/>
    <col min="11188" max="11189" width="9" style="12"/>
    <col min="11190" max="11190" width="16.25" style="12" customWidth="1"/>
    <col min="11191" max="11191" width="9" style="12"/>
    <col min="11192" max="11192" width="16.625" style="12" customWidth="1"/>
    <col min="11193" max="11194" width="9" style="12"/>
    <col min="11195" max="11195" width="11.5" style="12" customWidth="1"/>
    <col min="11196" max="11196" width="44.375" style="12" customWidth="1"/>
    <col min="11197" max="11198" width="9" style="12"/>
    <col min="11199" max="11199" width="79.625" style="12" customWidth="1"/>
    <col min="11200" max="11206" width="9" style="12"/>
    <col min="11207" max="11207" width="5.875" style="12" customWidth="1"/>
    <col min="11208" max="11208" width="6.75" style="12" customWidth="1"/>
    <col min="11209" max="11209" width="29.25" style="12" customWidth="1"/>
    <col min="11210" max="11221" width="8.5" style="12" customWidth="1"/>
    <col min="11222" max="11224" width="9" style="12"/>
    <col min="11225" max="11225" width="26.875" style="12" customWidth="1"/>
    <col min="11226" max="11226" width="2.375" style="12" customWidth="1"/>
    <col min="11227" max="11227" width="9.375" style="12" customWidth="1"/>
    <col min="11228" max="11228" width="2.375" style="12" customWidth="1"/>
    <col min="11229" max="11229" width="9.375" style="12" customWidth="1"/>
    <col min="11230" max="11230" width="2.375" style="12" customWidth="1"/>
    <col min="11231" max="11231" width="9.375" style="12" customWidth="1"/>
    <col min="11232" max="11232" width="2.375" style="12" customWidth="1"/>
    <col min="11233" max="11233" width="19" style="12" customWidth="1"/>
    <col min="11234" max="11234" width="2.375" style="12" customWidth="1"/>
    <col min="11235" max="11235" width="9" style="12" customWidth="1"/>
    <col min="11236" max="11236" width="15" style="12" customWidth="1"/>
    <col min="11237" max="11237" width="2.375" style="12" customWidth="1"/>
    <col min="11238" max="11238" width="22.5" style="12" bestFit="1" customWidth="1"/>
    <col min="11239" max="11239" width="5.875" style="12" customWidth="1"/>
    <col min="11240" max="11240" width="2.375" style="12" customWidth="1"/>
    <col min="11241" max="11241" width="48.875" style="12" bestFit="1" customWidth="1"/>
    <col min="11242" max="11242" width="5.875" style="12" customWidth="1"/>
    <col min="11243" max="11243" width="3.5" style="12" customWidth="1"/>
    <col min="11244" max="11250" width="6.75" style="12" customWidth="1"/>
    <col min="11251" max="11251" width="2.375" style="12" customWidth="1"/>
    <col min="11252" max="11252" width="18.125" style="12" customWidth="1"/>
    <col min="11253" max="11253" width="5" style="12" customWidth="1"/>
    <col min="11254" max="11254" width="2.375" style="12" customWidth="1"/>
    <col min="11255" max="11255" width="24.25" style="12" customWidth="1"/>
    <col min="11256" max="11256" width="5" style="12" customWidth="1"/>
    <col min="11257" max="11257" width="2.375" style="12" customWidth="1"/>
    <col min="11258" max="11258" width="18.125" style="12" customWidth="1"/>
    <col min="11259" max="11259" width="5" style="12" customWidth="1"/>
    <col min="11260" max="11260" width="2.375" style="12" customWidth="1"/>
    <col min="11261" max="11261" width="9.375" style="12" customWidth="1"/>
    <col min="11262" max="11262" width="2.375" style="12" customWidth="1"/>
    <col min="11263" max="11263" width="22.5" style="12" bestFit="1" customWidth="1"/>
    <col min="11264" max="11264" width="5.875" style="12" customWidth="1"/>
    <col min="11265" max="11433" width="9" style="12"/>
    <col min="11434" max="11434" width="2.5" style="12" customWidth="1"/>
    <col min="11435" max="11435" width="44.375" style="12" customWidth="1"/>
    <col min="11436" max="11436" width="4.125" style="12" customWidth="1"/>
    <col min="11437" max="11437" width="5.875" style="12" customWidth="1"/>
    <col min="11438" max="11438" width="84.375" style="12" customWidth="1"/>
    <col min="11439" max="11440" width="9" style="12"/>
    <col min="11441" max="11441" width="4.625" style="12" customWidth="1"/>
    <col min="11442" max="11442" width="16.5" style="12" customWidth="1"/>
    <col min="11443" max="11443" width="13.875" style="12" customWidth="1"/>
    <col min="11444" max="11445" width="9" style="12"/>
    <col min="11446" max="11446" width="16.25" style="12" customWidth="1"/>
    <col min="11447" max="11447" width="9" style="12"/>
    <col min="11448" max="11448" width="16.625" style="12" customWidth="1"/>
    <col min="11449" max="11450" width="9" style="12"/>
    <col min="11451" max="11451" width="11.5" style="12" customWidth="1"/>
    <col min="11452" max="11452" width="44.375" style="12" customWidth="1"/>
    <col min="11453" max="11454" width="9" style="12"/>
    <col min="11455" max="11455" width="79.625" style="12" customWidth="1"/>
    <col min="11456" max="11462" width="9" style="12"/>
    <col min="11463" max="11463" width="5.875" style="12" customWidth="1"/>
    <col min="11464" max="11464" width="6.75" style="12" customWidth="1"/>
    <col min="11465" max="11465" width="29.25" style="12" customWidth="1"/>
    <col min="11466" max="11477" width="8.5" style="12" customWidth="1"/>
    <col min="11478" max="11480" width="9" style="12"/>
    <col min="11481" max="11481" width="26.875" style="12" customWidth="1"/>
    <col min="11482" max="11482" width="2.375" style="12" customWidth="1"/>
    <col min="11483" max="11483" width="9.375" style="12" customWidth="1"/>
    <col min="11484" max="11484" width="2.375" style="12" customWidth="1"/>
    <col min="11485" max="11485" width="9.375" style="12" customWidth="1"/>
    <col min="11486" max="11486" width="2.375" style="12" customWidth="1"/>
    <col min="11487" max="11487" width="9.375" style="12" customWidth="1"/>
    <col min="11488" max="11488" width="2.375" style="12" customWidth="1"/>
    <col min="11489" max="11489" width="19" style="12" customWidth="1"/>
    <col min="11490" max="11490" width="2.375" style="12" customWidth="1"/>
    <col min="11491" max="11491" width="9" style="12" customWidth="1"/>
    <col min="11492" max="11492" width="15" style="12" customWidth="1"/>
    <col min="11493" max="11493" width="2.375" style="12" customWidth="1"/>
    <col min="11494" max="11494" width="22.5" style="12" bestFit="1" customWidth="1"/>
    <col min="11495" max="11495" width="5.875" style="12" customWidth="1"/>
    <col min="11496" max="11496" width="2.375" style="12" customWidth="1"/>
    <col min="11497" max="11497" width="48.875" style="12" bestFit="1" customWidth="1"/>
    <col min="11498" max="11498" width="5.875" style="12" customWidth="1"/>
    <col min="11499" max="11499" width="3.5" style="12" customWidth="1"/>
    <col min="11500" max="11506" width="6.75" style="12" customWidth="1"/>
    <col min="11507" max="11507" width="2.375" style="12" customWidth="1"/>
    <col min="11508" max="11508" width="18.125" style="12" customWidth="1"/>
    <col min="11509" max="11509" width="5" style="12" customWidth="1"/>
    <col min="11510" max="11510" width="2.375" style="12" customWidth="1"/>
    <col min="11511" max="11511" width="24.25" style="12" customWidth="1"/>
    <col min="11512" max="11512" width="5" style="12" customWidth="1"/>
    <col min="11513" max="11513" width="2.375" style="12" customWidth="1"/>
    <col min="11514" max="11514" width="18.125" style="12" customWidth="1"/>
    <col min="11515" max="11515" width="5" style="12" customWidth="1"/>
    <col min="11516" max="11516" width="2.375" style="12" customWidth="1"/>
    <col min="11517" max="11517" width="9.375" style="12" customWidth="1"/>
    <col min="11518" max="11518" width="2.375" style="12" customWidth="1"/>
    <col min="11519" max="11519" width="22.5" style="12" bestFit="1" customWidth="1"/>
    <col min="11520" max="11520" width="5.875" style="12" customWidth="1"/>
    <col min="11521" max="11689" width="9" style="12"/>
    <col min="11690" max="11690" width="2.5" style="12" customWidth="1"/>
    <col min="11691" max="11691" width="44.375" style="12" customWidth="1"/>
    <col min="11692" max="11692" width="4.125" style="12" customWidth="1"/>
    <col min="11693" max="11693" width="5.875" style="12" customWidth="1"/>
    <col min="11694" max="11694" width="84.375" style="12" customWidth="1"/>
    <col min="11695" max="11696" width="9" style="12"/>
    <col min="11697" max="11697" width="4.625" style="12" customWidth="1"/>
    <col min="11698" max="11698" width="16.5" style="12" customWidth="1"/>
    <col min="11699" max="11699" width="13.875" style="12" customWidth="1"/>
    <col min="11700" max="11701" width="9" style="12"/>
    <col min="11702" max="11702" width="16.25" style="12" customWidth="1"/>
    <col min="11703" max="11703" width="9" style="12"/>
    <col min="11704" max="11704" width="16.625" style="12" customWidth="1"/>
    <col min="11705" max="11706" width="9" style="12"/>
    <col min="11707" max="11707" width="11.5" style="12" customWidth="1"/>
    <col min="11708" max="11708" width="44.375" style="12" customWidth="1"/>
    <col min="11709" max="11710" width="9" style="12"/>
    <col min="11711" max="11711" width="79.625" style="12" customWidth="1"/>
    <col min="11712" max="11718" width="9" style="12"/>
    <col min="11719" max="11719" width="5.875" style="12" customWidth="1"/>
    <col min="11720" max="11720" width="6.75" style="12" customWidth="1"/>
    <col min="11721" max="11721" width="29.25" style="12" customWidth="1"/>
    <col min="11722" max="11733" width="8.5" style="12" customWidth="1"/>
    <col min="11734" max="11736" width="9" style="12"/>
    <col min="11737" max="11737" width="26.875" style="12" customWidth="1"/>
    <col min="11738" max="11738" width="2.375" style="12" customWidth="1"/>
    <col min="11739" max="11739" width="9.375" style="12" customWidth="1"/>
    <col min="11740" max="11740" width="2.375" style="12" customWidth="1"/>
    <col min="11741" max="11741" width="9.375" style="12" customWidth="1"/>
    <col min="11742" max="11742" width="2.375" style="12" customWidth="1"/>
    <col min="11743" max="11743" width="9.375" style="12" customWidth="1"/>
    <col min="11744" max="11744" width="2.375" style="12" customWidth="1"/>
    <col min="11745" max="11745" width="19" style="12" customWidth="1"/>
    <col min="11746" max="11746" width="2.375" style="12" customWidth="1"/>
    <col min="11747" max="11747" width="9" style="12" customWidth="1"/>
    <col min="11748" max="11748" width="15" style="12" customWidth="1"/>
    <col min="11749" max="11749" width="2.375" style="12" customWidth="1"/>
    <col min="11750" max="11750" width="22.5" style="12" bestFit="1" customWidth="1"/>
    <col min="11751" max="11751" width="5.875" style="12" customWidth="1"/>
    <col min="11752" max="11752" width="2.375" style="12" customWidth="1"/>
    <col min="11753" max="11753" width="48.875" style="12" bestFit="1" customWidth="1"/>
    <col min="11754" max="11754" width="5.875" style="12" customWidth="1"/>
    <col min="11755" max="11755" width="3.5" style="12" customWidth="1"/>
    <col min="11756" max="11762" width="6.75" style="12" customWidth="1"/>
    <col min="11763" max="11763" width="2.375" style="12" customWidth="1"/>
    <col min="11764" max="11764" width="18.125" style="12" customWidth="1"/>
    <col min="11765" max="11765" width="5" style="12" customWidth="1"/>
    <col min="11766" max="11766" width="2.375" style="12" customWidth="1"/>
    <col min="11767" max="11767" width="24.25" style="12" customWidth="1"/>
    <col min="11768" max="11768" width="5" style="12" customWidth="1"/>
    <col min="11769" max="11769" width="2.375" style="12" customWidth="1"/>
    <col min="11770" max="11770" width="18.125" style="12" customWidth="1"/>
    <col min="11771" max="11771" width="5" style="12" customWidth="1"/>
    <col min="11772" max="11772" width="2.375" style="12" customWidth="1"/>
    <col min="11773" max="11773" width="9.375" style="12" customWidth="1"/>
    <col min="11774" max="11774" width="2.375" style="12" customWidth="1"/>
    <col min="11775" max="11775" width="22.5" style="12" bestFit="1" customWidth="1"/>
    <col min="11776" max="11776" width="5.875" style="12" customWidth="1"/>
    <col min="11777" max="11945" width="9" style="12"/>
    <col min="11946" max="11946" width="2.5" style="12" customWidth="1"/>
    <col min="11947" max="11947" width="44.375" style="12" customWidth="1"/>
    <col min="11948" max="11948" width="4.125" style="12" customWidth="1"/>
    <col min="11949" max="11949" width="5.875" style="12" customWidth="1"/>
    <col min="11950" max="11950" width="84.375" style="12" customWidth="1"/>
    <col min="11951" max="11952" width="9" style="12"/>
    <col min="11953" max="11953" width="4.625" style="12" customWidth="1"/>
    <col min="11954" max="11954" width="16.5" style="12" customWidth="1"/>
    <col min="11955" max="11955" width="13.875" style="12" customWidth="1"/>
    <col min="11956" max="11957" width="9" style="12"/>
    <col min="11958" max="11958" width="16.25" style="12" customWidth="1"/>
    <col min="11959" max="11959" width="9" style="12"/>
    <col min="11960" max="11960" width="16.625" style="12" customWidth="1"/>
    <col min="11961" max="11962" width="9" style="12"/>
    <col min="11963" max="11963" width="11.5" style="12" customWidth="1"/>
    <col min="11964" max="11964" width="44.375" style="12" customWidth="1"/>
    <col min="11965" max="11966" width="9" style="12"/>
    <col min="11967" max="11967" width="79.625" style="12" customWidth="1"/>
    <col min="11968" max="11974" width="9" style="12"/>
    <col min="11975" max="11975" width="5.875" style="12" customWidth="1"/>
    <col min="11976" max="11976" width="6.75" style="12" customWidth="1"/>
    <col min="11977" max="11977" width="29.25" style="12" customWidth="1"/>
    <col min="11978" max="11989" width="8.5" style="12" customWidth="1"/>
    <col min="11990" max="11992" width="9" style="12"/>
    <col min="11993" max="11993" width="26.875" style="12" customWidth="1"/>
    <col min="11994" max="11994" width="2.375" style="12" customWidth="1"/>
    <col min="11995" max="11995" width="9.375" style="12" customWidth="1"/>
    <col min="11996" max="11996" width="2.375" style="12" customWidth="1"/>
    <col min="11997" max="11997" width="9.375" style="12" customWidth="1"/>
    <col min="11998" max="11998" width="2.375" style="12" customWidth="1"/>
    <col min="11999" max="11999" width="9.375" style="12" customWidth="1"/>
    <col min="12000" max="12000" width="2.375" style="12" customWidth="1"/>
    <col min="12001" max="12001" width="19" style="12" customWidth="1"/>
    <col min="12002" max="12002" width="2.375" style="12" customWidth="1"/>
    <col min="12003" max="12003" width="9" style="12" customWidth="1"/>
    <col min="12004" max="12004" width="15" style="12" customWidth="1"/>
    <col min="12005" max="12005" width="2.375" style="12" customWidth="1"/>
    <col min="12006" max="12006" width="22.5" style="12" bestFit="1" customWidth="1"/>
    <col min="12007" max="12007" width="5.875" style="12" customWidth="1"/>
    <col min="12008" max="12008" width="2.375" style="12" customWidth="1"/>
    <col min="12009" max="12009" width="48.875" style="12" bestFit="1" customWidth="1"/>
    <col min="12010" max="12010" width="5.875" style="12" customWidth="1"/>
    <col min="12011" max="12011" width="3.5" style="12" customWidth="1"/>
    <col min="12012" max="12018" width="6.75" style="12" customWidth="1"/>
    <col min="12019" max="12019" width="2.375" style="12" customWidth="1"/>
    <col min="12020" max="12020" width="18.125" style="12" customWidth="1"/>
    <col min="12021" max="12021" width="5" style="12" customWidth="1"/>
    <col min="12022" max="12022" width="2.375" style="12" customWidth="1"/>
    <col min="12023" max="12023" width="24.25" style="12" customWidth="1"/>
    <col min="12024" max="12024" width="5" style="12" customWidth="1"/>
    <col min="12025" max="12025" width="2.375" style="12" customWidth="1"/>
    <col min="12026" max="12026" width="18.125" style="12" customWidth="1"/>
    <col min="12027" max="12027" width="5" style="12" customWidth="1"/>
    <col min="12028" max="12028" width="2.375" style="12" customWidth="1"/>
    <col min="12029" max="12029" width="9.375" style="12" customWidth="1"/>
    <col min="12030" max="12030" width="2.375" style="12" customWidth="1"/>
    <col min="12031" max="12031" width="22.5" style="12" bestFit="1" customWidth="1"/>
    <col min="12032" max="12032" width="5.875" style="12" customWidth="1"/>
    <col min="12033" max="12201" width="9" style="12"/>
    <col min="12202" max="12202" width="2.5" style="12" customWidth="1"/>
    <col min="12203" max="12203" width="44.375" style="12" customWidth="1"/>
    <col min="12204" max="12204" width="4.125" style="12" customWidth="1"/>
    <col min="12205" max="12205" width="5.875" style="12" customWidth="1"/>
    <col min="12206" max="12206" width="84.375" style="12" customWidth="1"/>
    <col min="12207" max="12208" width="9" style="12"/>
    <col min="12209" max="12209" width="4.625" style="12" customWidth="1"/>
    <col min="12210" max="12210" width="16.5" style="12" customWidth="1"/>
    <col min="12211" max="12211" width="13.875" style="12" customWidth="1"/>
    <col min="12212" max="12213" width="9" style="12"/>
    <col min="12214" max="12214" width="16.25" style="12" customWidth="1"/>
    <col min="12215" max="12215" width="9" style="12"/>
    <col min="12216" max="12216" width="16.625" style="12" customWidth="1"/>
    <col min="12217" max="12218" width="9" style="12"/>
    <col min="12219" max="12219" width="11.5" style="12" customWidth="1"/>
    <col min="12220" max="12220" width="44.375" style="12" customWidth="1"/>
    <col min="12221" max="12222" width="9" style="12"/>
    <col min="12223" max="12223" width="79.625" style="12" customWidth="1"/>
    <col min="12224" max="12230" width="9" style="12"/>
    <col min="12231" max="12231" width="5.875" style="12" customWidth="1"/>
    <col min="12232" max="12232" width="6.75" style="12" customWidth="1"/>
    <col min="12233" max="12233" width="29.25" style="12" customWidth="1"/>
    <col min="12234" max="12245" width="8.5" style="12" customWidth="1"/>
    <col min="12246" max="12248" width="9" style="12"/>
    <col min="12249" max="12249" width="26.875" style="12" customWidth="1"/>
    <col min="12250" max="12250" width="2.375" style="12" customWidth="1"/>
    <col min="12251" max="12251" width="9.375" style="12" customWidth="1"/>
    <col min="12252" max="12252" width="2.375" style="12" customWidth="1"/>
    <col min="12253" max="12253" width="9.375" style="12" customWidth="1"/>
    <col min="12254" max="12254" width="2.375" style="12" customWidth="1"/>
    <col min="12255" max="12255" width="9.375" style="12" customWidth="1"/>
    <col min="12256" max="12256" width="2.375" style="12" customWidth="1"/>
    <col min="12257" max="12257" width="19" style="12" customWidth="1"/>
    <col min="12258" max="12258" width="2.375" style="12" customWidth="1"/>
    <col min="12259" max="12259" width="9" style="12" customWidth="1"/>
    <col min="12260" max="12260" width="15" style="12" customWidth="1"/>
    <col min="12261" max="12261" width="2.375" style="12" customWidth="1"/>
    <col min="12262" max="12262" width="22.5" style="12" bestFit="1" customWidth="1"/>
    <col min="12263" max="12263" width="5.875" style="12" customWidth="1"/>
    <col min="12264" max="12264" width="2.375" style="12" customWidth="1"/>
    <col min="12265" max="12265" width="48.875" style="12" bestFit="1" customWidth="1"/>
    <col min="12266" max="12266" width="5.875" style="12" customWidth="1"/>
    <col min="12267" max="12267" width="3.5" style="12" customWidth="1"/>
    <col min="12268" max="12274" width="6.75" style="12" customWidth="1"/>
    <col min="12275" max="12275" width="2.375" style="12" customWidth="1"/>
    <col min="12276" max="12276" width="18.125" style="12" customWidth="1"/>
    <col min="12277" max="12277" width="5" style="12" customWidth="1"/>
    <col min="12278" max="12278" width="2.375" style="12" customWidth="1"/>
    <col min="12279" max="12279" width="24.25" style="12" customWidth="1"/>
    <col min="12280" max="12280" width="5" style="12" customWidth="1"/>
    <col min="12281" max="12281" width="2.375" style="12" customWidth="1"/>
    <col min="12282" max="12282" width="18.125" style="12" customWidth="1"/>
    <col min="12283" max="12283" width="5" style="12" customWidth="1"/>
    <col min="12284" max="12284" width="2.375" style="12" customWidth="1"/>
    <col min="12285" max="12285" width="9.375" style="12" customWidth="1"/>
    <col min="12286" max="12286" width="2.375" style="12" customWidth="1"/>
    <col min="12287" max="12287" width="22.5" style="12" bestFit="1" customWidth="1"/>
    <col min="12288" max="12288" width="5.875" style="12" customWidth="1"/>
    <col min="12289" max="12457" width="9" style="12"/>
    <col min="12458" max="12458" width="2.5" style="12" customWidth="1"/>
    <col min="12459" max="12459" width="44.375" style="12" customWidth="1"/>
    <col min="12460" max="12460" width="4.125" style="12" customWidth="1"/>
    <col min="12461" max="12461" width="5.875" style="12" customWidth="1"/>
    <col min="12462" max="12462" width="84.375" style="12" customWidth="1"/>
    <col min="12463" max="12464" width="9" style="12"/>
    <col min="12465" max="12465" width="4.625" style="12" customWidth="1"/>
    <col min="12466" max="12466" width="16.5" style="12" customWidth="1"/>
    <col min="12467" max="12467" width="13.875" style="12" customWidth="1"/>
    <col min="12468" max="12469" width="9" style="12"/>
    <col min="12470" max="12470" width="16.25" style="12" customWidth="1"/>
    <col min="12471" max="12471" width="9" style="12"/>
    <col min="12472" max="12472" width="16.625" style="12" customWidth="1"/>
    <col min="12473" max="12474" width="9" style="12"/>
    <col min="12475" max="12475" width="11.5" style="12" customWidth="1"/>
    <col min="12476" max="12476" width="44.375" style="12" customWidth="1"/>
    <col min="12477" max="12478" width="9" style="12"/>
    <col min="12479" max="12479" width="79.625" style="12" customWidth="1"/>
    <col min="12480" max="12486" width="9" style="12"/>
    <col min="12487" max="12487" width="5.875" style="12" customWidth="1"/>
    <col min="12488" max="12488" width="6.75" style="12" customWidth="1"/>
    <col min="12489" max="12489" width="29.25" style="12" customWidth="1"/>
    <col min="12490" max="12501" width="8.5" style="12" customWidth="1"/>
    <col min="12502" max="12504" width="9" style="12"/>
    <col min="12505" max="12505" width="26.875" style="12" customWidth="1"/>
    <col min="12506" max="12506" width="2.375" style="12" customWidth="1"/>
    <col min="12507" max="12507" width="9.375" style="12" customWidth="1"/>
    <col min="12508" max="12508" width="2.375" style="12" customWidth="1"/>
    <col min="12509" max="12509" width="9.375" style="12" customWidth="1"/>
    <col min="12510" max="12510" width="2.375" style="12" customWidth="1"/>
    <col min="12511" max="12511" width="9.375" style="12" customWidth="1"/>
    <col min="12512" max="12512" width="2.375" style="12" customWidth="1"/>
    <col min="12513" max="12513" width="19" style="12" customWidth="1"/>
    <col min="12514" max="12514" width="2.375" style="12" customWidth="1"/>
    <col min="12515" max="12515" width="9" style="12" customWidth="1"/>
    <col min="12516" max="12516" width="15" style="12" customWidth="1"/>
    <col min="12517" max="12517" width="2.375" style="12" customWidth="1"/>
    <col min="12518" max="12518" width="22.5" style="12" bestFit="1" customWidth="1"/>
    <col min="12519" max="12519" width="5.875" style="12" customWidth="1"/>
    <col min="12520" max="12520" width="2.375" style="12" customWidth="1"/>
    <col min="12521" max="12521" width="48.875" style="12" bestFit="1" customWidth="1"/>
    <col min="12522" max="12522" width="5.875" style="12" customWidth="1"/>
    <col min="12523" max="12523" width="3.5" style="12" customWidth="1"/>
    <col min="12524" max="12530" width="6.75" style="12" customWidth="1"/>
    <col min="12531" max="12531" width="2.375" style="12" customWidth="1"/>
    <col min="12532" max="12532" width="18.125" style="12" customWidth="1"/>
    <col min="12533" max="12533" width="5" style="12" customWidth="1"/>
    <col min="12534" max="12534" width="2.375" style="12" customWidth="1"/>
    <col min="12535" max="12535" width="24.25" style="12" customWidth="1"/>
    <col min="12536" max="12536" width="5" style="12" customWidth="1"/>
    <col min="12537" max="12537" width="2.375" style="12" customWidth="1"/>
    <col min="12538" max="12538" width="18.125" style="12" customWidth="1"/>
    <col min="12539" max="12539" width="5" style="12" customWidth="1"/>
    <col min="12540" max="12540" width="2.375" style="12" customWidth="1"/>
    <col min="12541" max="12541" width="9.375" style="12" customWidth="1"/>
    <col min="12542" max="12542" width="2.375" style="12" customWidth="1"/>
    <col min="12543" max="12543" width="22.5" style="12" bestFit="1" customWidth="1"/>
    <col min="12544" max="12544" width="5.875" style="12" customWidth="1"/>
    <col min="12545" max="12713" width="9" style="12"/>
    <col min="12714" max="12714" width="2.5" style="12" customWidth="1"/>
    <col min="12715" max="12715" width="44.375" style="12" customWidth="1"/>
    <col min="12716" max="12716" width="4.125" style="12" customWidth="1"/>
    <col min="12717" max="12717" width="5.875" style="12" customWidth="1"/>
    <col min="12718" max="12718" width="84.375" style="12" customWidth="1"/>
    <col min="12719" max="12720" width="9" style="12"/>
    <col min="12721" max="12721" width="4.625" style="12" customWidth="1"/>
    <col min="12722" max="12722" width="16.5" style="12" customWidth="1"/>
    <col min="12723" max="12723" width="13.875" style="12" customWidth="1"/>
    <col min="12724" max="12725" width="9" style="12"/>
    <col min="12726" max="12726" width="16.25" style="12" customWidth="1"/>
    <col min="12727" max="12727" width="9" style="12"/>
    <col min="12728" max="12728" width="16.625" style="12" customWidth="1"/>
    <col min="12729" max="12730" width="9" style="12"/>
    <col min="12731" max="12731" width="11.5" style="12" customWidth="1"/>
    <col min="12732" max="12732" width="44.375" style="12" customWidth="1"/>
    <col min="12733" max="12734" width="9" style="12"/>
    <col min="12735" max="12735" width="79.625" style="12" customWidth="1"/>
    <col min="12736" max="12742" width="9" style="12"/>
    <col min="12743" max="12743" width="5.875" style="12" customWidth="1"/>
    <col min="12744" max="12744" width="6.75" style="12" customWidth="1"/>
    <col min="12745" max="12745" width="29.25" style="12" customWidth="1"/>
    <col min="12746" max="12757" width="8.5" style="12" customWidth="1"/>
    <col min="12758" max="12760" width="9" style="12"/>
    <col min="12761" max="12761" width="26.875" style="12" customWidth="1"/>
    <col min="12762" max="12762" width="2.375" style="12" customWidth="1"/>
    <col min="12763" max="12763" width="9.375" style="12" customWidth="1"/>
    <col min="12764" max="12764" width="2.375" style="12" customWidth="1"/>
    <col min="12765" max="12765" width="9.375" style="12" customWidth="1"/>
    <col min="12766" max="12766" width="2.375" style="12" customWidth="1"/>
    <col min="12767" max="12767" width="9.375" style="12" customWidth="1"/>
    <col min="12768" max="12768" width="2.375" style="12" customWidth="1"/>
    <col min="12769" max="12769" width="19" style="12" customWidth="1"/>
    <col min="12770" max="12770" width="2.375" style="12" customWidth="1"/>
    <col min="12771" max="12771" width="9" style="12" customWidth="1"/>
    <col min="12772" max="12772" width="15" style="12" customWidth="1"/>
    <col min="12773" max="12773" width="2.375" style="12" customWidth="1"/>
    <col min="12774" max="12774" width="22.5" style="12" bestFit="1" customWidth="1"/>
    <col min="12775" max="12775" width="5.875" style="12" customWidth="1"/>
    <col min="12776" max="12776" width="2.375" style="12" customWidth="1"/>
    <col min="12777" max="12777" width="48.875" style="12" bestFit="1" customWidth="1"/>
    <col min="12778" max="12778" width="5.875" style="12" customWidth="1"/>
    <col min="12779" max="12779" width="3.5" style="12" customWidth="1"/>
    <col min="12780" max="12786" width="6.75" style="12" customWidth="1"/>
    <col min="12787" max="12787" width="2.375" style="12" customWidth="1"/>
    <col min="12788" max="12788" width="18.125" style="12" customWidth="1"/>
    <col min="12789" max="12789" width="5" style="12" customWidth="1"/>
    <col min="12790" max="12790" width="2.375" style="12" customWidth="1"/>
    <col min="12791" max="12791" width="24.25" style="12" customWidth="1"/>
    <col min="12792" max="12792" width="5" style="12" customWidth="1"/>
    <col min="12793" max="12793" width="2.375" style="12" customWidth="1"/>
    <col min="12794" max="12794" width="18.125" style="12" customWidth="1"/>
    <col min="12795" max="12795" width="5" style="12" customWidth="1"/>
    <col min="12796" max="12796" width="2.375" style="12" customWidth="1"/>
    <col min="12797" max="12797" width="9.375" style="12" customWidth="1"/>
    <col min="12798" max="12798" width="2.375" style="12" customWidth="1"/>
    <col min="12799" max="12799" width="22.5" style="12" bestFit="1" customWidth="1"/>
    <col min="12800" max="12800" width="5.875" style="12" customWidth="1"/>
    <col min="12801" max="12969" width="9" style="12"/>
    <col min="12970" max="12970" width="2.5" style="12" customWidth="1"/>
    <col min="12971" max="12971" width="44.375" style="12" customWidth="1"/>
    <col min="12972" max="12972" width="4.125" style="12" customWidth="1"/>
    <col min="12973" max="12973" width="5.875" style="12" customWidth="1"/>
    <col min="12974" max="12974" width="84.375" style="12" customWidth="1"/>
    <col min="12975" max="12976" width="9" style="12"/>
    <col min="12977" max="12977" width="4.625" style="12" customWidth="1"/>
    <col min="12978" max="12978" width="16.5" style="12" customWidth="1"/>
    <col min="12979" max="12979" width="13.875" style="12" customWidth="1"/>
    <col min="12980" max="12981" width="9" style="12"/>
    <col min="12982" max="12982" width="16.25" style="12" customWidth="1"/>
    <col min="12983" max="12983" width="9" style="12"/>
    <col min="12984" max="12984" width="16.625" style="12" customWidth="1"/>
    <col min="12985" max="12986" width="9" style="12"/>
    <col min="12987" max="12987" width="11.5" style="12" customWidth="1"/>
    <col min="12988" max="12988" width="44.375" style="12" customWidth="1"/>
    <col min="12989" max="12990" width="9" style="12"/>
    <col min="12991" max="12991" width="79.625" style="12" customWidth="1"/>
    <col min="12992" max="12998" width="9" style="12"/>
    <col min="12999" max="12999" width="5.875" style="12" customWidth="1"/>
    <col min="13000" max="13000" width="6.75" style="12" customWidth="1"/>
    <col min="13001" max="13001" width="29.25" style="12" customWidth="1"/>
    <col min="13002" max="13013" width="8.5" style="12" customWidth="1"/>
    <col min="13014" max="13016" width="9" style="12"/>
    <col min="13017" max="13017" width="26.875" style="12" customWidth="1"/>
    <col min="13018" max="13018" width="2.375" style="12" customWidth="1"/>
    <col min="13019" max="13019" width="9.375" style="12" customWidth="1"/>
    <col min="13020" max="13020" width="2.375" style="12" customWidth="1"/>
    <col min="13021" max="13021" width="9.375" style="12" customWidth="1"/>
    <col min="13022" max="13022" width="2.375" style="12" customWidth="1"/>
    <col min="13023" max="13023" width="9.375" style="12" customWidth="1"/>
    <col min="13024" max="13024" width="2.375" style="12" customWidth="1"/>
    <col min="13025" max="13025" width="19" style="12" customWidth="1"/>
    <col min="13026" max="13026" width="2.375" style="12" customWidth="1"/>
    <col min="13027" max="13027" width="9" style="12" customWidth="1"/>
    <col min="13028" max="13028" width="15" style="12" customWidth="1"/>
    <col min="13029" max="13029" width="2.375" style="12" customWidth="1"/>
    <col min="13030" max="13030" width="22.5" style="12" bestFit="1" customWidth="1"/>
    <col min="13031" max="13031" width="5.875" style="12" customWidth="1"/>
    <col min="13032" max="13032" width="2.375" style="12" customWidth="1"/>
    <col min="13033" max="13033" width="48.875" style="12" bestFit="1" customWidth="1"/>
    <col min="13034" max="13034" width="5.875" style="12" customWidth="1"/>
    <col min="13035" max="13035" width="3.5" style="12" customWidth="1"/>
    <col min="13036" max="13042" width="6.75" style="12" customWidth="1"/>
    <col min="13043" max="13043" width="2.375" style="12" customWidth="1"/>
    <col min="13044" max="13044" width="18.125" style="12" customWidth="1"/>
    <col min="13045" max="13045" width="5" style="12" customWidth="1"/>
    <col min="13046" max="13046" width="2.375" style="12" customWidth="1"/>
    <col min="13047" max="13047" width="24.25" style="12" customWidth="1"/>
    <col min="13048" max="13048" width="5" style="12" customWidth="1"/>
    <col min="13049" max="13049" width="2.375" style="12" customWidth="1"/>
    <col min="13050" max="13050" width="18.125" style="12" customWidth="1"/>
    <col min="13051" max="13051" width="5" style="12" customWidth="1"/>
    <col min="13052" max="13052" width="2.375" style="12" customWidth="1"/>
    <col min="13053" max="13053" width="9.375" style="12" customWidth="1"/>
    <col min="13054" max="13054" width="2.375" style="12" customWidth="1"/>
    <col min="13055" max="13055" width="22.5" style="12" bestFit="1" customWidth="1"/>
    <col min="13056" max="13056" width="5.875" style="12" customWidth="1"/>
    <col min="13057" max="13225" width="9" style="12"/>
    <col min="13226" max="13226" width="2.5" style="12" customWidth="1"/>
    <col min="13227" max="13227" width="44.375" style="12" customWidth="1"/>
    <col min="13228" max="13228" width="4.125" style="12" customWidth="1"/>
    <col min="13229" max="13229" width="5.875" style="12" customWidth="1"/>
    <col min="13230" max="13230" width="84.375" style="12" customWidth="1"/>
    <col min="13231" max="13232" width="9" style="12"/>
    <col min="13233" max="13233" width="4.625" style="12" customWidth="1"/>
    <col min="13234" max="13234" width="16.5" style="12" customWidth="1"/>
    <col min="13235" max="13235" width="13.875" style="12" customWidth="1"/>
    <col min="13236" max="13237" width="9" style="12"/>
    <col min="13238" max="13238" width="16.25" style="12" customWidth="1"/>
    <col min="13239" max="13239" width="9" style="12"/>
    <col min="13240" max="13240" width="16.625" style="12" customWidth="1"/>
    <col min="13241" max="13242" width="9" style="12"/>
    <col min="13243" max="13243" width="11.5" style="12" customWidth="1"/>
    <col min="13244" max="13244" width="44.375" style="12" customWidth="1"/>
    <col min="13245" max="13246" width="9" style="12"/>
    <col min="13247" max="13247" width="79.625" style="12" customWidth="1"/>
    <col min="13248" max="13254" width="9" style="12"/>
    <col min="13255" max="13255" width="5.875" style="12" customWidth="1"/>
    <col min="13256" max="13256" width="6.75" style="12" customWidth="1"/>
    <col min="13257" max="13257" width="29.25" style="12" customWidth="1"/>
    <col min="13258" max="13269" width="8.5" style="12" customWidth="1"/>
    <col min="13270" max="13272" width="9" style="12"/>
    <col min="13273" max="13273" width="26.875" style="12" customWidth="1"/>
    <col min="13274" max="13274" width="2.375" style="12" customWidth="1"/>
    <col min="13275" max="13275" width="9.375" style="12" customWidth="1"/>
    <col min="13276" max="13276" width="2.375" style="12" customWidth="1"/>
    <col min="13277" max="13277" width="9.375" style="12" customWidth="1"/>
    <col min="13278" max="13278" width="2.375" style="12" customWidth="1"/>
    <col min="13279" max="13279" width="9.375" style="12" customWidth="1"/>
    <col min="13280" max="13280" width="2.375" style="12" customWidth="1"/>
    <col min="13281" max="13281" width="19" style="12" customWidth="1"/>
    <col min="13282" max="13282" width="2.375" style="12" customWidth="1"/>
    <col min="13283" max="13283" width="9" style="12" customWidth="1"/>
    <col min="13284" max="13284" width="15" style="12" customWidth="1"/>
    <col min="13285" max="13285" width="2.375" style="12" customWidth="1"/>
    <col min="13286" max="13286" width="22.5" style="12" bestFit="1" customWidth="1"/>
    <col min="13287" max="13287" width="5.875" style="12" customWidth="1"/>
    <col min="13288" max="13288" width="2.375" style="12" customWidth="1"/>
    <col min="13289" max="13289" width="48.875" style="12" bestFit="1" customWidth="1"/>
    <col min="13290" max="13290" width="5.875" style="12" customWidth="1"/>
    <col min="13291" max="13291" width="3.5" style="12" customWidth="1"/>
    <col min="13292" max="13298" width="6.75" style="12" customWidth="1"/>
    <col min="13299" max="13299" width="2.375" style="12" customWidth="1"/>
    <col min="13300" max="13300" width="18.125" style="12" customWidth="1"/>
    <col min="13301" max="13301" width="5" style="12" customWidth="1"/>
    <col min="13302" max="13302" width="2.375" style="12" customWidth="1"/>
    <col min="13303" max="13303" width="24.25" style="12" customWidth="1"/>
    <col min="13304" max="13304" width="5" style="12" customWidth="1"/>
    <col min="13305" max="13305" width="2.375" style="12" customWidth="1"/>
    <col min="13306" max="13306" width="18.125" style="12" customWidth="1"/>
    <col min="13307" max="13307" width="5" style="12" customWidth="1"/>
    <col min="13308" max="13308" width="2.375" style="12" customWidth="1"/>
    <col min="13309" max="13309" width="9.375" style="12" customWidth="1"/>
    <col min="13310" max="13310" width="2.375" style="12" customWidth="1"/>
    <col min="13311" max="13311" width="22.5" style="12" bestFit="1" customWidth="1"/>
    <col min="13312" max="13312" width="5.875" style="12" customWidth="1"/>
    <col min="13313" max="13481" width="9" style="12"/>
    <col min="13482" max="13482" width="2.5" style="12" customWidth="1"/>
    <col min="13483" max="13483" width="44.375" style="12" customWidth="1"/>
    <col min="13484" max="13484" width="4.125" style="12" customWidth="1"/>
    <col min="13485" max="13485" width="5.875" style="12" customWidth="1"/>
    <col min="13486" max="13486" width="84.375" style="12" customWidth="1"/>
    <col min="13487" max="13488" width="9" style="12"/>
    <col min="13489" max="13489" width="4.625" style="12" customWidth="1"/>
    <col min="13490" max="13490" width="16.5" style="12" customWidth="1"/>
    <col min="13491" max="13491" width="13.875" style="12" customWidth="1"/>
    <col min="13492" max="13493" width="9" style="12"/>
    <col min="13494" max="13494" width="16.25" style="12" customWidth="1"/>
    <col min="13495" max="13495" width="9" style="12"/>
    <col min="13496" max="13496" width="16.625" style="12" customWidth="1"/>
    <col min="13497" max="13498" width="9" style="12"/>
    <col min="13499" max="13499" width="11.5" style="12" customWidth="1"/>
    <col min="13500" max="13500" width="44.375" style="12" customWidth="1"/>
    <col min="13501" max="13502" width="9" style="12"/>
    <col min="13503" max="13503" width="79.625" style="12" customWidth="1"/>
    <col min="13504" max="13510" width="9" style="12"/>
    <col min="13511" max="13511" width="5.875" style="12" customWidth="1"/>
    <col min="13512" max="13512" width="6.75" style="12" customWidth="1"/>
    <col min="13513" max="13513" width="29.25" style="12" customWidth="1"/>
    <col min="13514" max="13525" width="8.5" style="12" customWidth="1"/>
    <col min="13526" max="13528" width="9" style="12"/>
    <col min="13529" max="13529" width="26.875" style="12" customWidth="1"/>
    <col min="13530" max="13530" width="2.375" style="12" customWidth="1"/>
    <col min="13531" max="13531" width="9.375" style="12" customWidth="1"/>
    <col min="13532" max="13532" width="2.375" style="12" customWidth="1"/>
    <col min="13533" max="13533" width="9.375" style="12" customWidth="1"/>
    <col min="13534" max="13534" width="2.375" style="12" customWidth="1"/>
    <col min="13535" max="13535" width="9.375" style="12" customWidth="1"/>
    <col min="13536" max="13536" width="2.375" style="12" customWidth="1"/>
    <col min="13537" max="13537" width="19" style="12" customWidth="1"/>
    <col min="13538" max="13538" width="2.375" style="12" customWidth="1"/>
    <col min="13539" max="13539" width="9" style="12" customWidth="1"/>
    <col min="13540" max="13540" width="15" style="12" customWidth="1"/>
    <col min="13541" max="13541" width="2.375" style="12" customWidth="1"/>
    <col min="13542" max="13542" width="22.5" style="12" bestFit="1" customWidth="1"/>
    <col min="13543" max="13543" width="5.875" style="12" customWidth="1"/>
    <col min="13544" max="13544" width="2.375" style="12" customWidth="1"/>
    <col min="13545" max="13545" width="48.875" style="12" bestFit="1" customWidth="1"/>
    <col min="13546" max="13546" width="5.875" style="12" customWidth="1"/>
    <col min="13547" max="13547" width="3.5" style="12" customWidth="1"/>
    <col min="13548" max="13554" width="6.75" style="12" customWidth="1"/>
    <col min="13555" max="13555" width="2.375" style="12" customWidth="1"/>
    <col min="13556" max="13556" width="18.125" style="12" customWidth="1"/>
    <col min="13557" max="13557" width="5" style="12" customWidth="1"/>
    <col min="13558" max="13558" width="2.375" style="12" customWidth="1"/>
    <col min="13559" max="13559" width="24.25" style="12" customWidth="1"/>
    <col min="13560" max="13560" width="5" style="12" customWidth="1"/>
    <col min="13561" max="13561" width="2.375" style="12" customWidth="1"/>
    <col min="13562" max="13562" width="18.125" style="12" customWidth="1"/>
    <col min="13563" max="13563" width="5" style="12" customWidth="1"/>
    <col min="13564" max="13564" width="2.375" style="12" customWidth="1"/>
    <col min="13565" max="13565" width="9.375" style="12" customWidth="1"/>
    <col min="13566" max="13566" width="2.375" style="12" customWidth="1"/>
    <col min="13567" max="13567" width="22.5" style="12" bestFit="1" customWidth="1"/>
    <col min="13568" max="13568" width="5.875" style="12" customWidth="1"/>
    <col min="13569" max="13737" width="9" style="12"/>
    <col min="13738" max="13738" width="2.5" style="12" customWidth="1"/>
    <col min="13739" max="13739" width="44.375" style="12" customWidth="1"/>
    <col min="13740" max="13740" width="4.125" style="12" customWidth="1"/>
    <col min="13741" max="13741" width="5.875" style="12" customWidth="1"/>
    <col min="13742" max="13742" width="84.375" style="12" customWidth="1"/>
    <col min="13743" max="13744" width="9" style="12"/>
    <col min="13745" max="13745" width="4.625" style="12" customWidth="1"/>
    <col min="13746" max="13746" width="16.5" style="12" customWidth="1"/>
    <col min="13747" max="13747" width="13.875" style="12" customWidth="1"/>
    <col min="13748" max="13749" width="9" style="12"/>
    <col min="13750" max="13750" width="16.25" style="12" customWidth="1"/>
    <col min="13751" max="13751" width="9" style="12"/>
    <col min="13752" max="13752" width="16.625" style="12" customWidth="1"/>
    <col min="13753" max="13754" width="9" style="12"/>
    <col min="13755" max="13755" width="11.5" style="12" customWidth="1"/>
    <col min="13756" max="13756" width="44.375" style="12" customWidth="1"/>
    <col min="13757" max="13758" width="9" style="12"/>
    <col min="13759" max="13759" width="79.625" style="12" customWidth="1"/>
    <col min="13760" max="13766" width="9" style="12"/>
    <col min="13767" max="13767" width="5.875" style="12" customWidth="1"/>
    <col min="13768" max="13768" width="6.75" style="12" customWidth="1"/>
    <col min="13769" max="13769" width="29.25" style="12" customWidth="1"/>
    <col min="13770" max="13781" width="8.5" style="12" customWidth="1"/>
    <col min="13782" max="13784" width="9" style="12"/>
    <col min="13785" max="13785" width="26.875" style="12" customWidth="1"/>
    <col min="13786" max="13786" width="2.375" style="12" customWidth="1"/>
    <col min="13787" max="13787" width="9.375" style="12" customWidth="1"/>
    <col min="13788" max="13788" width="2.375" style="12" customWidth="1"/>
    <col min="13789" max="13789" width="9.375" style="12" customWidth="1"/>
    <col min="13790" max="13790" width="2.375" style="12" customWidth="1"/>
    <col min="13791" max="13791" width="9.375" style="12" customWidth="1"/>
    <col min="13792" max="13792" width="2.375" style="12" customWidth="1"/>
    <col min="13793" max="13793" width="19" style="12" customWidth="1"/>
    <col min="13794" max="13794" width="2.375" style="12" customWidth="1"/>
    <col min="13795" max="13795" width="9" style="12" customWidth="1"/>
    <col min="13796" max="13796" width="15" style="12" customWidth="1"/>
    <col min="13797" max="13797" width="2.375" style="12" customWidth="1"/>
    <col min="13798" max="13798" width="22.5" style="12" bestFit="1" customWidth="1"/>
    <col min="13799" max="13799" width="5.875" style="12" customWidth="1"/>
    <col min="13800" max="13800" width="2.375" style="12" customWidth="1"/>
    <col min="13801" max="13801" width="48.875" style="12" bestFit="1" customWidth="1"/>
    <col min="13802" max="13802" width="5.875" style="12" customWidth="1"/>
    <col min="13803" max="13803" width="3.5" style="12" customWidth="1"/>
    <col min="13804" max="13810" width="6.75" style="12" customWidth="1"/>
    <col min="13811" max="13811" width="2.375" style="12" customWidth="1"/>
    <col min="13812" max="13812" width="18.125" style="12" customWidth="1"/>
    <col min="13813" max="13813" width="5" style="12" customWidth="1"/>
    <col min="13814" max="13814" width="2.375" style="12" customWidth="1"/>
    <col min="13815" max="13815" width="24.25" style="12" customWidth="1"/>
    <col min="13816" max="13816" width="5" style="12" customWidth="1"/>
    <col min="13817" max="13817" width="2.375" style="12" customWidth="1"/>
    <col min="13818" max="13818" width="18.125" style="12" customWidth="1"/>
    <col min="13819" max="13819" width="5" style="12" customWidth="1"/>
    <col min="13820" max="13820" width="2.375" style="12" customWidth="1"/>
    <col min="13821" max="13821" width="9.375" style="12" customWidth="1"/>
    <col min="13822" max="13822" width="2.375" style="12" customWidth="1"/>
    <col min="13823" max="13823" width="22.5" style="12" bestFit="1" customWidth="1"/>
    <col min="13824" max="13824" width="5.875" style="12" customWidth="1"/>
    <col min="13825" max="13993" width="9" style="12"/>
    <col min="13994" max="13994" width="2.5" style="12" customWidth="1"/>
    <col min="13995" max="13995" width="44.375" style="12" customWidth="1"/>
    <col min="13996" max="13996" width="4.125" style="12" customWidth="1"/>
    <col min="13997" max="13997" width="5.875" style="12" customWidth="1"/>
    <col min="13998" max="13998" width="84.375" style="12" customWidth="1"/>
    <col min="13999" max="14000" width="9" style="12"/>
    <col min="14001" max="14001" width="4.625" style="12" customWidth="1"/>
    <col min="14002" max="14002" width="16.5" style="12" customWidth="1"/>
    <col min="14003" max="14003" width="13.875" style="12" customWidth="1"/>
    <col min="14004" max="14005" width="9" style="12"/>
    <col min="14006" max="14006" width="16.25" style="12" customWidth="1"/>
    <col min="14007" max="14007" width="9" style="12"/>
    <col min="14008" max="14008" width="16.625" style="12" customWidth="1"/>
    <col min="14009" max="14010" width="9" style="12"/>
    <col min="14011" max="14011" width="11.5" style="12" customWidth="1"/>
    <col min="14012" max="14012" width="44.375" style="12" customWidth="1"/>
    <col min="14013" max="14014" width="9" style="12"/>
    <col min="14015" max="14015" width="79.625" style="12" customWidth="1"/>
    <col min="14016" max="14022" width="9" style="12"/>
    <col min="14023" max="14023" width="5.875" style="12" customWidth="1"/>
    <col min="14024" max="14024" width="6.75" style="12" customWidth="1"/>
    <col min="14025" max="14025" width="29.25" style="12" customWidth="1"/>
    <col min="14026" max="14037" width="8.5" style="12" customWidth="1"/>
    <col min="14038" max="14040" width="9" style="12"/>
    <col min="14041" max="14041" width="26.875" style="12" customWidth="1"/>
    <col min="14042" max="14042" width="2.375" style="12" customWidth="1"/>
    <col min="14043" max="14043" width="9.375" style="12" customWidth="1"/>
    <col min="14044" max="14044" width="2.375" style="12" customWidth="1"/>
    <col min="14045" max="14045" width="9.375" style="12" customWidth="1"/>
    <col min="14046" max="14046" width="2.375" style="12" customWidth="1"/>
    <col min="14047" max="14047" width="9.375" style="12" customWidth="1"/>
    <col min="14048" max="14048" width="2.375" style="12" customWidth="1"/>
    <col min="14049" max="14049" width="19" style="12" customWidth="1"/>
    <col min="14050" max="14050" width="2.375" style="12" customWidth="1"/>
    <col min="14051" max="14051" width="9" style="12" customWidth="1"/>
    <col min="14052" max="14052" width="15" style="12" customWidth="1"/>
    <col min="14053" max="14053" width="2.375" style="12" customWidth="1"/>
    <col min="14054" max="14054" width="22.5" style="12" bestFit="1" customWidth="1"/>
    <col min="14055" max="14055" width="5.875" style="12" customWidth="1"/>
    <col min="14056" max="14056" width="2.375" style="12" customWidth="1"/>
    <col min="14057" max="14057" width="48.875" style="12" bestFit="1" customWidth="1"/>
    <col min="14058" max="14058" width="5.875" style="12" customWidth="1"/>
    <col min="14059" max="14059" width="3.5" style="12" customWidth="1"/>
    <col min="14060" max="14066" width="6.75" style="12" customWidth="1"/>
    <col min="14067" max="14067" width="2.375" style="12" customWidth="1"/>
    <col min="14068" max="14068" width="18.125" style="12" customWidth="1"/>
    <col min="14069" max="14069" width="5" style="12" customWidth="1"/>
    <col min="14070" max="14070" width="2.375" style="12" customWidth="1"/>
    <col min="14071" max="14071" width="24.25" style="12" customWidth="1"/>
    <col min="14072" max="14072" width="5" style="12" customWidth="1"/>
    <col min="14073" max="14073" width="2.375" style="12" customWidth="1"/>
    <col min="14074" max="14074" width="18.125" style="12" customWidth="1"/>
    <col min="14075" max="14075" width="5" style="12" customWidth="1"/>
    <col min="14076" max="14076" width="2.375" style="12" customWidth="1"/>
    <col min="14077" max="14077" width="9.375" style="12" customWidth="1"/>
    <col min="14078" max="14078" width="2.375" style="12" customWidth="1"/>
    <col min="14079" max="14079" width="22.5" style="12" bestFit="1" customWidth="1"/>
    <col min="14080" max="14080" width="5.875" style="12" customWidth="1"/>
    <col min="14081" max="14249" width="9" style="12"/>
    <col min="14250" max="14250" width="2.5" style="12" customWidth="1"/>
    <col min="14251" max="14251" width="44.375" style="12" customWidth="1"/>
    <col min="14252" max="14252" width="4.125" style="12" customWidth="1"/>
    <col min="14253" max="14253" width="5.875" style="12" customWidth="1"/>
    <col min="14254" max="14254" width="84.375" style="12" customWidth="1"/>
    <col min="14255" max="14256" width="9" style="12"/>
    <col min="14257" max="14257" width="4.625" style="12" customWidth="1"/>
    <col min="14258" max="14258" width="16.5" style="12" customWidth="1"/>
    <col min="14259" max="14259" width="13.875" style="12" customWidth="1"/>
    <col min="14260" max="14261" width="9" style="12"/>
    <col min="14262" max="14262" width="16.25" style="12" customWidth="1"/>
    <col min="14263" max="14263" width="9" style="12"/>
    <col min="14264" max="14264" width="16.625" style="12" customWidth="1"/>
    <col min="14265" max="14266" width="9" style="12"/>
    <col min="14267" max="14267" width="11.5" style="12" customWidth="1"/>
    <col min="14268" max="14268" width="44.375" style="12" customWidth="1"/>
    <col min="14269" max="14270" width="9" style="12"/>
    <col min="14271" max="14271" width="79.625" style="12" customWidth="1"/>
    <col min="14272" max="14278" width="9" style="12"/>
    <col min="14279" max="14279" width="5.875" style="12" customWidth="1"/>
    <col min="14280" max="14280" width="6.75" style="12" customWidth="1"/>
    <col min="14281" max="14281" width="29.25" style="12" customWidth="1"/>
    <col min="14282" max="14293" width="8.5" style="12" customWidth="1"/>
    <col min="14294" max="14296" width="9" style="12"/>
    <col min="14297" max="14297" width="26.875" style="12" customWidth="1"/>
    <col min="14298" max="14298" width="2.375" style="12" customWidth="1"/>
    <col min="14299" max="14299" width="9.375" style="12" customWidth="1"/>
    <col min="14300" max="14300" width="2.375" style="12" customWidth="1"/>
    <col min="14301" max="14301" width="9.375" style="12" customWidth="1"/>
    <col min="14302" max="14302" width="2.375" style="12" customWidth="1"/>
    <col min="14303" max="14303" width="9.375" style="12" customWidth="1"/>
    <col min="14304" max="14304" width="2.375" style="12" customWidth="1"/>
    <col min="14305" max="14305" width="19" style="12" customWidth="1"/>
    <col min="14306" max="14306" width="2.375" style="12" customWidth="1"/>
    <col min="14307" max="14307" width="9" style="12" customWidth="1"/>
    <col min="14308" max="14308" width="15" style="12" customWidth="1"/>
    <col min="14309" max="14309" width="2.375" style="12" customWidth="1"/>
    <col min="14310" max="14310" width="22.5" style="12" bestFit="1" customWidth="1"/>
    <col min="14311" max="14311" width="5.875" style="12" customWidth="1"/>
    <col min="14312" max="14312" width="2.375" style="12" customWidth="1"/>
    <col min="14313" max="14313" width="48.875" style="12" bestFit="1" customWidth="1"/>
    <col min="14314" max="14314" width="5.875" style="12" customWidth="1"/>
    <col min="14315" max="14315" width="3.5" style="12" customWidth="1"/>
    <col min="14316" max="14322" width="6.75" style="12" customWidth="1"/>
    <col min="14323" max="14323" width="2.375" style="12" customWidth="1"/>
    <col min="14324" max="14324" width="18.125" style="12" customWidth="1"/>
    <col min="14325" max="14325" width="5" style="12" customWidth="1"/>
    <col min="14326" max="14326" width="2.375" style="12" customWidth="1"/>
    <col min="14327" max="14327" width="24.25" style="12" customWidth="1"/>
    <col min="14328" max="14328" width="5" style="12" customWidth="1"/>
    <col min="14329" max="14329" width="2.375" style="12" customWidth="1"/>
    <col min="14330" max="14330" width="18.125" style="12" customWidth="1"/>
    <col min="14331" max="14331" width="5" style="12" customWidth="1"/>
    <col min="14332" max="14332" width="2.375" style="12" customWidth="1"/>
    <col min="14333" max="14333" width="9.375" style="12" customWidth="1"/>
    <col min="14334" max="14334" width="2.375" style="12" customWidth="1"/>
    <col min="14335" max="14335" width="22.5" style="12" bestFit="1" customWidth="1"/>
    <col min="14336" max="14336" width="5.875" style="12" customWidth="1"/>
    <col min="14337" max="14505" width="9" style="12"/>
    <col min="14506" max="14506" width="2.5" style="12" customWidth="1"/>
    <col min="14507" max="14507" width="44.375" style="12" customWidth="1"/>
    <col min="14508" max="14508" width="4.125" style="12" customWidth="1"/>
    <col min="14509" max="14509" width="5.875" style="12" customWidth="1"/>
    <col min="14510" max="14510" width="84.375" style="12" customWidth="1"/>
    <col min="14511" max="14512" width="9" style="12"/>
    <col min="14513" max="14513" width="4.625" style="12" customWidth="1"/>
    <col min="14514" max="14514" width="16.5" style="12" customWidth="1"/>
    <col min="14515" max="14515" width="13.875" style="12" customWidth="1"/>
    <col min="14516" max="14517" width="9" style="12"/>
    <col min="14518" max="14518" width="16.25" style="12" customWidth="1"/>
    <col min="14519" max="14519" width="9" style="12"/>
    <col min="14520" max="14520" width="16.625" style="12" customWidth="1"/>
    <col min="14521" max="14522" width="9" style="12"/>
    <col min="14523" max="14523" width="11.5" style="12" customWidth="1"/>
    <col min="14524" max="14524" width="44.375" style="12" customWidth="1"/>
    <col min="14525" max="14526" width="9" style="12"/>
    <col min="14527" max="14527" width="79.625" style="12" customWidth="1"/>
    <col min="14528" max="14534" width="9" style="12"/>
    <col min="14535" max="14535" width="5.875" style="12" customWidth="1"/>
    <col min="14536" max="14536" width="6.75" style="12" customWidth="1"/>
    <col min="14537" max="14537" width="29.25" style="12" customWidth="1"/>
    <col min="14538" max="14549" width="8.5" style="12" customWidth="1"/>
    <col min="14550" max="14552" width="9" style="12"/>
    <col min="14553" max="14553" width="26.875" style="12" customWidth="1"/>
    <col min="14554" max="14554" width="2.375" style="12" customWidth="1"/>
    <col min="14555" max="14555" width="9.375" style="12" customWidth="1"/>
    <col min="14556" max="14556" width="2.375" style="12" customWidth="1"/>
    <col min="14557" max="14557" width="9.375" style="12" customWidth="1"/>
    <col min="14558" max="14558" width="2.375" style="12" customWidth="1"/>
    <col min="14559" max="14559" width="9.375" style="12" customWidth="1"/>
    <col min="14560" max="14560" width="2.375" style="12" customWidth="1"/>
    <col min="14561" max="14561" width="19" style="12" customWidth="1"/>
    <col min="14562" max="14562" width="2.375" style="12" customWidth="1"/>
    <col min="14563" max="14563" width="9" style="12" customWidth="1"/>
    <col min="14564" max="14564" width="15" style="12" customWidth="1"/>
    <col min="14565" max="14565" width="2.375" style="12" customWidth="1"/>
    <col min="14566" max="14566" width="22.5" style="12" bestFit="1" customWidth="1"/>
    <col min="14567" max="14567" width="5.875" style="12" customWidth="1"/>
    <col min="14568" max="14568" width="2.375" style="12" customWidth="1"/>
    <col min="14569" max="14569" width="48.875" style="12" bestFit="1" customWidth="1"/>
    <col min="14570" max="14570" width="5.875" style="12" customWidth="1"/>
    <col min="14571" max="14571" width="3.5" style="12" customWidth="1"/>
    <col min="14572" max="14578" width="6.75" style="12" customWidth="1"/>
    <col min="14579" max="14579" width="2.375" style="12" customWidth="1"/>
    <col min="14580" max="14580" width="18.125" style="12" customWidth="1"/>
    <col min="14581" max="14581" width="5" style="12" customWidth="1"/>
    <col min="14582" max="14582" width="2.375" style="12" customWidth="1"/>
    <col min="14583" max="14583" width="24.25" style="12" customWidth="1"/>
    <col min="14584" max="14584" width="5" style="12" customWidth="1"/>
    <col min="14585" max="14585" width="2.375" style="12" customWidth="1"/>
    <col min="14586" max="14586" width="18.125" style="12" customWidth="1"/>
    <col min="14587" max="14587" width="5" style="12" customWidth="1"/>
    <col min="14588" max="14588" width="2.375" style="12" customWidth="1"/>
    <col min="14589" max="14589" width="9.375" style="12" customWidth="1"/>
    <col min="14590" max="14590" width="2.375" style="12" customWidth="1"/>
    <col min="14591" max="14591" width="22.5" style="12" bestFit="1" customWidth="1"/>
    <col min="14592" max="14592" width="5.875" style="12" customWidth="1"/>
    <col min="14593" max="14761" width="9" style="12"/>
    <col min="14762" max="14762" width="2.5" style="12" customWidth="1"/>
    <col min="14763" max="14763" width="44.375" style="12" customWidth="1"/>
    <col min="14764" max="14764" width="4.125" style="12" customWidth="1"/>
    <col min="14765" max="14765" width="5.875" style="12" customWidth="1"/>
    <col min="14766" max="14766" width="84.375" style="12" customWidth="1"/>
    <col min="14767" max="14768" width="9" style="12"/>
    <col min="14769" max="14769" width="4.625" style="12" customWidth="1"/>
    <col min="14770" max="14770" width="16.5" style="12" customWidth="1"/>
    <col min="14771" max="14771" width="13.875" style="12" customWidth="1"/>
    <col min="14772" max="14773" width="9" style="12"/>
    <col min="14774" max="14774" width="16.25" style="12" customWidth="1"/>
    <col min="14775" max="14775" width="9" style="12"/>
    <col min="14776" max="14776" width="16.625" style="12" customWidth="1"/>
    <col min="14777" max="14778" width="9" style="12"/>
    <col min="14779" max="14779" width="11.5" style="12" customWidth="1"/>
    <col min="14780" max="14780" width="44.375" style="12" customWidth="1"/>
    <col min="14781" max="14782" width="9" style="12"/>
    <col min="14783" max="14783" width="79.625" style="12" customWidth="1"/>
    <col min="14784" max="14790" width="9" style="12"/>
    <col min="14791" max="14791" width="5.875" style="12" customWidth="1"/>
    <col min="14792" max="14792" width="6.75" style="12" customWidth="1"/>
    <col min="14793" max="14793" width="29.25" style="12" customWidth="1"/>
    <col min="14794" max="14805" width="8.5" style="12" customWidth="1"/>
    <col min="14806" max="14808" width="9" style="12"/>
    <col min="14809" max="14809" width="26.875" style="12" customWidth="1"/>
    <col min="14810" max="14810" width="2.375" style="12" customWidth="1"/>
    <col min="14811" max="14811" width="9.375" style="12" customWidth="1"/>
    <col min="14812" max="14812" width="2.375" style="12" customWidth="1"/>
    <col min="14813" max="14813" width="9.375" style="12" customWidth="1"/>
    <col min="14814" max="14814" width="2.375" style="12" customWidth="1"/>
    <col min="14815" max="14815" width="9.375" style="12" customWidth="1"/>
    <col min="14816" max="14816" width="2.375" style="12" customWidth="1"/>
    <col min="14817" max="14817" width="19" style="12" customWidth="1"/>
    <col min="14818" max="14818" width="2.375" style="12" customWidth="1"/>
    <col min="14819" max="14819" width="9" style="12" customWidth="1"/>
    <col min="14820" max="14820" width="15" style="12" customWidth="1"/>
    <col min="14821" max="14821" width="2.375" style="12" customWidth="1"/>
    <col min="14822" max="14822" width="22.5" style="12" bestFit="1" customWidth="1"/>
    <col min="14823" max="14823" width="5.875" style="12" customWidth="1"/>
    <col min="14824" max="14824" width="2.375" style="12" customWidth="1"/>
    <col min="14825" max="14825" width="48.875" style="12" bestFit="1" customWidth="1"/>
    <col min="14826" max="14826" width="5.875" style="12" customWidth="1"/>
    <col min="14827" max="14827" width="3.5" style="12" customWidth="1"/>
    <col min="14828" max="14834" width="6.75" style="12" customWidth="1"/>
    <col min="14835" max="14835" width="2.375" style="12" customWidth="1"/>
    <col min="14836" max="14836" width="18.125" style="12" customWidth="1"/>
    <col min="14837" max="14837" width="5" style="12" customWidth="1"/>
    <col min="14838" max="14838" width="2.375" style="12" customWidth="1"/>
    <col min="14839" max="14839" width="24.25" style="12" customWidth="1"/>
    <col min="14840" max="14840" width="5" style="12" customWidth="1"/>
    <col min="14841" max="14841" width="2.375" style="12" customWidth="1"/>
    <col min="14842" max="14842" width="18.125" style="12" customWidth="1"/>
    <col min="14843" max="14843" width="5" style="12" customWidth="1"/>
    <col min="14844" max="14844" width="2.375" style="12" customWidth="1"/>
    <col min="14845" max="14845" width="9.375" style="12" customWidth="1"/>
    <col min="14846" max="14846" width="2.375" style="12" customWidth="1"/>
    <col min="14847" max="14847" width="22.5" style="12" bestFit="1" customWidth="1"/>
    <col min="14848" max="14848" width="5.875" style="12" customWidth="1"/>
    <col min="14849" max="15017" width="9" style="12"/>
    <col min="15018" max="15018" width="2.5" style="12" customWidth="1"/>
    <col min="15019" max="15019" width="44.375" style="12" customWidth="1"/>
    <col min="15020" max="15020" width="4.125" style="12" customWidth="1"/>
    <col min="15021" max="15021" width="5.875" style="12" customWidth="1"/>
    <col min="15022" max="15022" width="84.375" style="12" customWidth="1"/>
    <col min="15023" max="15024" width="9" style="12"/>
    <col min="15025" max="15025" width="4.625" style="12" customWidth="1"/>
    <col min="15026" max="15026" width="16.5" style="12" customWidth="1"/>
    <col min="15027" max="15027" width="13.875" style="12" customWidth="1"/>
    <col min="15028" max="15029" width="9" style="12"/>
    <col min="15030" max="15030" width="16.25" style="12" customWidth="1"/>
    <col min="15031" max="15031" width="9" style="12"/>
    <col min="15032" max="15032" width="16.625" style="12" customWidth="1"/>
    <col min="15033" max="15034" width="9" style="12"/>
    <col min="15035" max="15035" width="11.5" style="12" customWidth="1"/>
    <col min="15036" max="15036" width="44.375" style="12" customWidth="1"/>
    <col min="15037" max="15038" width="9" style="12"/>
    <col min="15039" max="15039" width="79.625" style="12" customWidth="1"/>
    <col min="15040" max="15046" width="9" style="12"/>
    <col min="15047" max="15047" width="5.875" style="12" customWidth="1"/>
    <col min="15048" max="15048" width="6.75" style="12" customWidth="1"/>
    <col min="15049" max="15049" width="29.25" style="12" customWidth="1"/>
    <col min="15050" max="15061" width="8.5" style="12" customWidth="1"/>
    <col min="15062" max="15064" width="9" style="12"/>
    <col min="15065" max="15065" width="26.875" style="12" customWidth="1"/>
    <col min="15066" max="15066" width="2.375" style="12" customWidth="1"/>
    <col min="15067" max="15067" width="9.375" style="12" customWidth="1"/>
    <col min="15068" max="15068" width="2.375" style="12" customWidth="1"/>
    <col min="15069" max="15069" width="9.375" style="12" customWidth="1"/>
    <col min="15070" max="15070" width="2.375" style="12" customWidth="1"/>
    <col min="15071" max="15071" width="9.375" style="12" customWidth="1"/>
    <col min="15072" max="15072" width="2.375" style="12" customWidth="1"/>
    <col min="15073" max="15073" width="19" style="12" customWidth="1"/>
    <col min="15074" max="15074" width="2.375" style="12" customWidth="1"/>
    <col min="15075" max="15075" width="9" style="12" customWidth="1"/>
    <col min="15076" max="15076" width="15" style="12" customWidth="1"/>
    <col min="15077" max="15077" width="2.375" style="12" customWidth="1"/>
    <col min="15078" max="15078" width="22.5" style="12" bestFit="1" customWidth="1"/>
    <col min="15079" max="15079" width="5.875" style="12" customWidth="1"/>
    <col min="15080" max="15080" width="2.375" style="12" customWidth="1"/>
    <col min="15081" max="15081" width="48.875" style="12" bestFit="1" customWidth="1"/>
    <col min="15082" max="15082" width="5.875" style="12" customWidth="1"/>
    <col min="15083" max="15083" width="3.5" style="12" customWidth="1"/>
    <col min="15084" max="15090" width="6.75" style="12" customWidth="1"/>
    <col min="15091" max="15091" width="2.375" style="12" customWidth="1"/>
    <col min="15092" max="15092" width="18.125" style="12" customWidth="1"/>
    <col min="15093" max="15093" width="5" style="12" customWidth="1"/>
    <col min="15094" max="15094" width="2.375" style="12" customWidth="1"/>
    <col min="15095" max="15095" width="24.25" style="12" customWidth="1"/>
    <col min="15096" max="15096" width="5" style="12" customWidth="1"/>
    <col min="15097" max="15097" width="2.375" style="12" customWidth="1"/>
    <col min="15098" max="15098" width="18.125" style="12" customWidth="1"/>
    <col min="15099" max="15099" width="5" style="12" customWidth="1"/>
    <col min="15100" max="15100" width="2.375" style="12" customWidth="1"/>
    <col min="15101" max="15101" width="9.375" style="12" customWidth="1"/>
    <col min="15102" max="15102" width="2.375" style="12" customWidth="1"/>
    <col min="15103" max="15103" width="22.5" style="12" bestFit="1" customWidth="1"/>
    <col min="15104" max="15104" width="5.875" style="12" customWidth="1"/>
    <col min="15105" max="15273" width="9" style="12"/>
    <col min="15274" max="15274" width="2.5" style="12" customWidth="1"/>
    <col min="15275" max="15275" width="44.375" style="12" customWidth="1"/>
    <col min="15276" max="15276" width="4.125" style="12" customWidth="1"/>
    <col min="15277" max="15277" width="5.875" style="12" customWidth="1"/>
    <col min="15278" max="15278" width="84.375" style="12" customWidth="1"/>
    <col min="15279" max="15280" width="9" style="12"/>
    <col min="15281" max="15281" width="4.625" style="12" customWidth="1"/>
    <col min="15282" max="15282" width="16.5" style="12" customWidth="1"/>
    <col min="15283" max="15283" width="13.875" style="12" customWidth="1"/>
    <col min="15284" max="15285" width="9" style="12"/>
    <col min="15286" max="15286" width="16.25" style="12" customWidth="1"/>
    <col min="15287" max="15287" width="9" style="12"/>
    <col min="15288" max="15288" width="16.625" style="12" customWidth="1"/>
    <col min="15289" max="15290" width="9" style="12"/>
    <col min="15291" max="15291" width="11.5" style="12" customWidth="1"/>
    <col min="15292" max="15292" width="44.375" style="12" customWidth="1"/>
    <col min="15293" max="15294" width="9" style="12"/>
    <col min="15295" max="15295" width="79.625" style="12" customWidth="1"/>
    <col min="15296" max="15302" width="9" style="12"/>
    <col min="15303" max="15303" width="5.875" style="12" customWidth="1"/>
    <col min="15304" max="15304" width="6.75" style="12" customWidth="1"/>
    <col min="15305" max="15305" width="29.25" style="12" customWidth="1"/>
    <col min="15306" max="15317" width="8.5" style="12" customWidth="1"/>
    <col min="15318" max="15320" width="9" style="12"/>
    <col min="15321" max="15321" width="26.875" style="12" customWidth="1"/>
    <col min="15322" max="15322" width="2.375" style="12" customWidth="1"/>
    <col min="15323" max="15323" width="9.375" style="12" customWidth="1"/>
    <col min="15324" max="15324" width="2.375" style="12" customWidth="1"/>
    <col min="15325" max="15325" width="9.375" style="12" customWidth="1"/>
    <col min="15326" max="15326" width="2.375" style="12" customWidth="1"/>
    <col min="15327" max="15327" width="9.375" style="12" customWidth="1"/>
    <col min="15328" max="15328" width="2.375" style="12" customWidth="1"/>
    <col min="15329" max="15329" width="19" style="12" customWidth="1"/>
    <col min="15330" max="15330" width="2.375" style="12" customWidth="1"/>
    <col min="15331" max="15331" width="9" style="12" customWidth="1"/>
    <col min="15332" max="15332" width="15" style="12" customWidth="1"/>
    <col min="15333" max="15333" width="2.375" style="12" customWidth="1"/>
    <col min="15334" max="15334" width="22.5" style="12" bestFit="1" customWidth="1"/>
    <col min="15335" max="15335" width="5.875" style="12" customWidth="1"/>
    <col min="15336" max="15336" width="2.375" style="12" customWidth="1"/>
    <col min="15337" max="15337" width="48.875" style="12" bestFit="1" customWidth="1"/>
    <col min="15338" max="15338" width="5.875" style="12" customWidth="1"/>
    <col min="15339" max="15339" width="3.5" style="12" customWidth="1"/>
    <col min="15340" max="15346" width="6.75" style="12" customWidth="1"/>
    <col min="15347" max="15347" width="2.375" style="12" customWidth="1"/>
    <col min="15348" max="15348" width="18.125" style="12" customWidth="1"/>
    <col min="15349" max="15349" width="5" style="12" customWidth="1"/>
    <col min="15350" max="15350" width="2.375" style="12" customWidth="1"/>
    <col min="15351" max="15351" width="24.25" style="12" customWidth="1"/>
    <col min="15352" max="15352" width="5" style="12" customWidth="1"/>
    <col min="15353" max="15353" width="2.375" style="12" customWidth="1"/>
    <col min="15354" max="15354" width="18.125" style="12" customWidth="1"/>
    <col min="15355" max="15355" width="5" style="12" customWidth="1"/>
    <col min="15356" max="15356" width="2.375" style="12" customWidth="1"/>
    <col min="15357" max="15357" width="9.375" style="12" customWidth="1"/>
    <col min="15358" max="15358" width="2.375" style="12" customWidth="1"/>
    <col min="15359" max="15359" width="22.5" style="12" bestFit="1" customWidth="1"/>
    <col min="15360" max="15360" width="5.875" style="12" customWidth="1"/>
    <col min="15361" max="15529" width="9" style="12"/>
    <col min="15530" max="15530" width="2.5" style="12" customWidth="1"/>
    <col min="15531" max="15531" width="44.375" style="12" customWidth="1"/>
    <col min="15532" max="15532" width="4.125" style="12" customWidth="1"/>
    <col min="15533" max="15533" width="5.875" style="12" customWidth="1"/>
    <col min="15534" max="15534" width="84.375" style="12" customWidth="1"/>
    <col min="15535" max="15536" width="9" style="12"/>
    <col min="15537" max="15537" width="4.625" style="12" customWidth="1"/>
    <col min="15538" max="15538" width="16.5" style="12" customWidth="1"/>
    <col min="15539" max="15539" width="13.875" style="12" customWidth="1"/>
    <col min="15540" max="15541" width="9" style="12"/>
    <col min="15542" max="15542" width="16.25" style="12" customWidth="1"/>
    <col min="15543" max="15543" width="9" style="12"/>
    <col min="15544" max="15544" width="16.625" style="12" customWidth="1"/>
    <col min="15545" max="15546" width="9" style="12"/>
    <col min="15547" max="15547" width="11.5" style="12" customWidth="1"/>
    <col min="15548" max="15548" width="44.375" style="12" customWidth="1"/>
    <col min="15549" max="15550" width="9" style="12"/>
    <col min="15551" max="15551" width="79.625" style="12" customWidth="1"/>
    <col min="15552" max="15558" width="9" style="12"/>
    <col min="15559" max="15559" width="5.875" style="12" customWidth="1"/>
    <col min="15560" max="15560" width="6.75" style="12" customWidth="1"/>
    <col min="15561" max="15561" width="29.25" style="12" customWidth="1"/>
    <col min="15562" max="15573" width="8.5" style="12" customWidth="1"/>
    <col min="15574" max="15576" width="9" style="12"/>
    <col min="15577" max="15577" width="26.875" style="12" customWidth="1"/>
    <col min="15578" max="15578" width="2.375" style="12" customWidth="1"/>
    <col min="15579" max="15579" width="9.375" style="12" customWidth="1"/>
    <col min="15580" max="15580" width="2.375" style="12" customWidth="1"/>
    <col min="15581" max="15581" width="9.375" style="12" customWidth="1"/>
    <col min="15582" max="15582" width="2.375" style="12" customWidth="1"/>
    <col min="15583" max="15583" width="9.375" style="12" customWidth="1"/>
    <col min="15584" max="15584" width="2.375" style="12" customWidth="1"/>
    <col min="15585" max="15585" width="19" style="12" customWidth="1"/>
    <col min="15586" max="15586" width="2.375" style="12" customWidth="1"/>
    <col min="15587" max="15587" width="9" style="12" customWidth="1"/>
    <col min="15588" max="15588" width="15" style="12" customWidth="1"/>
    <col min="15589" max="15589" width="2.375" style="12" customWidth="1"/>
    <col min="15590" max="15590" width="22.5" style="12" bestFit="1" customWidth="1"/>
    <col min="15591" max="15591" width="5.875" style="12" customWidth="1"/>
    <col min="15592" max="15592" width="2.375" style="12" customWidth="1"/>
    <col min="15593" max="15593" width="48.875" style="12" bestFit="1" customWidth="1"/>
    <col min="15594" max="15594" width="5.875" style="12" customWidth="1"/>
    <col min="15595" max="15595" width="3.5" style="12" customWidth="1"/>
    <col min="15596" max="15602" width="6.75" style="12" customWidth="1"/>
    <col min="15603" max="15603" width="2.375" style="12" customWidth="1"/>
    <col min="15604" max="15604" width="18.125" style="12" customWidth="1"/>
    <col min="15605" max="15605" width="5" style="12" customWidth="1"/>
    <col min="15606" max="15606" width="2.375" style="12" customWidth="1"/>
    <col min="15607" max="15607" width="24.25" style="12" customWidth="1"/>
    <col min="15608" max="15608" width="5" style="12" customWidth="1"/>
    <col min="15609" max="15609" width="2.375" style="12" customWidth="1"/>
    <col min="15610" max="15610" width="18.125" style="12" customWidth="1"/>
    <col min="15611" max="15611" width="5" style="12" customWidth="1"/>
    <col min="15612" max="15612" width="2.375" style="12" customWidth="1"/>
    <col min="15613" max="15613" width="9.375" style="12" customWidth="1"/>
    <col min="15614" max="15614" width="2.375" style="12" customWidth="1"/>
    <col min="15615" max="15615" width="22.5" style="12" bestFit="1" customWidth="1"/>
    <col min="15616" max="15616" width="5.875" style="12" customWidth="1"/>
    <col min="15617" max="15785" width="9" style="12"/>
    <col min="15786" max="15786" width="2.5" style="12" customWidth="1"/>
    <col min="15787" max="15787" width="44.375" style="12" customWidth="1"/>
    <col min="15788" max="15788" width="4.125" style="12" customWidth="1"/>
    <col min="15789" max="15789" width="5.875" style="12" customWidth="1"/>
    <col min="15790" max="15790" width="84.375" style="12" customWidth="1"/>
    <col min="15791" max="15792" width="9" style="12"/>
    <col min="15793" max="15793" width="4.625" style="12" customWidth="1"/>
    <col min="15794" max="15794" width="16.5" style="12" customWidth="1"/>
    <col min="15795" max="15795" width="13.875" style="12" customWidth="1"/>
    <col min="15796" max="15797" width="9" style="12"/>
    <col min="15798" max="15798" width="16.25" style="12" customWidth="1"/>
    <col min="15799" max="15799" width="9" style="12"/>
    <col min="15800" max="15800" width="16.625" style="12" customWidth="1"/>
    <col min="15801" max="15802" width="9" style="12"/>
    <col min="15803" max="15803" width="11.5" style="12" customWidth="1"/>
    <col min="15804" max="15804" width="44.375" style="12" customWidth="1"/>
    <col min="15805" max="15806" width="9" style="12"/>
    <col min="15807" max="15807" width="79.625" style="12" customWidth="1"/>
    <col min="15808" max="15814" width="9" style="12"/>
    <col min="15815" max="15815" width="5.875" style="12" customWidth="1"/>
    <col min="15816" max="15816" width="6.75" style="12" customWidth="1"/>
    <col min="15817" max="15817" width="29.25" style="12" customWidth="1"/>
    <col min="15818" max="15829" width="8.5" style="12" customWidth="1"/>
    <col min="15830" max="15832" width="9" style="12"/>
    <col min="15833" max="15833" width="26.875" style="12" customWidth="1"/>
    <col min="15834" max="15834" width="2.375" style="12" customWidth="1"/>
    <col min="15835" max="15835" width="9.375" style="12" customWidth="1"/>
    <col min="15836" max="15836" width="2.375" style="12" customWidth="1"/>
    <col min="15837" max="15837" width="9.375" style="12" customWidth="1"/>
    <col min="15838" max="15838" width="2.375" style="12" customWidth="1"/>
    <col min="15839" max="15839" width="9.375" style="12" customWidth="1"/>
    <col min="15840" max="15840" width="2.375" style="12" customWidth="1"/>
    <col min="15841" max="15841" width="19" style="12" customWidth="1"/>
    <col min="15842" max="15842" width="2.375" style="12" customWidth="1"/>
    <col min="15843" max="15843" width="9" style="12" customWidth="1"/>
    <col min="15844" max="15844" width="15" style="12" customWidth="1"/>
    <col min="15845" max="15845" width="2.375" style="12" customWidth="1"/>
    <col min="15846" max="15846" width="22.5" style="12" bestFit="1" customWidth="1"/>
    <col min="15847" max="15847" width="5.875" style="12" customWidth="1"/>
    <col min="15848" max="15848" width="2.375" style="12" customWidth="1"/>
    <col min="15849" max="15849" width="48.875" style="12" bestFit="1" customWidth="1"/>
    <col min="15850" max="15850" width="5.875" style="12" customWidth="1"/>
    <col min="15851" max="15851" width="3.5" style="12" customWidth="1"/>
    <col min="15852" max="15858" width="6.75" style="12" customWidth="1"/>
    <col min="15859" max="15859" width="2.375" style="12" customWidth="1"/>
    <col min="15860" max="15860" width="18.125" style="12" customWidth="1"/>
    <col min="15861" max="15861" width="5" style="12" customWidth="1"/>
    <col min="15862" max="15862" width="2.375" style="12" customWidth="1"/>
    <col min="15863" max="15863" width="24.25" style="12" customWidth="1"/>
    <col min="15864" max="15864" width="5" style="12" customWidth="1"/>
    <col min="15865" max="15865" width="2.375" style="12" customWidth="1"/>
    <col min="15866" max="15866" width="18.125" style="12" customWidth="1"/>
    <col min="15867" max="15867" width="5" style="12" customWidth="1"/>
    <col min="15868" max="15868" width="2.375" style="12" customWidth="1"/>
    <col min="15869" max="15869" width="9.375" style="12" customWidth="1"/>
    <col min="15870" max="15870" width="2.375" style="12" customWidth="1"/>
    <col min="15871" max="15871" width="22.5" style="12" bestFit="1" customWidth="1"/>
    <col min="15872" max="15872" width="5.875" style="12" customWidth="1"/>
    <col min="15873" max="16041" width="9" style="12"/>
    <col min="16042" max="16042" width="2.5" style="12" customWidth="1"/>
    <col min="16043" max="16043" width="44.375" style="12" customWidth="1"/>
    <col min="16044" max="16044" width="4.125" style="12" customWidth="1"/>
    <col min="16045" max="16045" width="5.875" style="12" customWidth="1"/>
    <col min="16046" max="16046" width="84.375" style="12" customWidth="1"/>
    <col min="16047" max="16048" width="9" style="12"/>
    <col min="16049" max="16049" width="4.625" style="12" customWidth="1"/>
    <col min="16050" max="16050" width="16.5" style="12" customWidth="1"/>
    <col min="16051" max="16051" width="13.875" style="12" customWidth="1"/>
    <col min="16052" max="16053" width="9" style="12"/>
    <col min="16054" max="16054" width="16.25" style="12" customWidth="1"/>
    <col min="16055" max="16055" width="9" style="12"/>
    <col min="16056" max="16056" width="16.625" style="12" customWidth="1"/>
    <col min="16057" max="16058" width="9" style="12"/>
    <col min="16059" max="16059" width="11.5" style="12" customWidth="1"/>
    <col min="16060" max="16060" width="44.375" style="12" customWidth="1"/>
    <col min="16061" max="16062" width="9" style="12"/>
    <col min="16063" max="16063" width="79.625" style="12" customWidth="1"/>
    <col min="16064" max="16070" width="9" style="12"/>
    <col min="16071" max="16071" width="5.875" style="12" customWidth="1"/>
    <col min="16072" max="16072" width="6.75" style="12" customWidth="1"/>
    <col min="16073" max="16073" width="29.25" style="12" customWidth="1"/>
    <col min="16074" max="16085" width="8.5" style="12" customWidth="1"/>
    <col min="16086" max="16088" width="9" style="12"/>
    <col min="16089" max="16089" width="26.875" style="12" customWidth="1"/>
    <col min="16090" max="16090" width="2.375" style="12" customWidth="1"/>
    <col min="16091" max="16091" width="9.375" style="12" customWidth="1"/>
    <col min="16092" max="16092" width="2.375" style="12" customWidth="1"/>
    <col min="16093" max="16093" width="9.375" style="12" customWidth="1"/>
    <col min="16094" max="16094" width="2.375" style="12" customWidth="1"/>
    <col min="16095" max="16095" width="9.375" style="12" customWidth="1"/>
    <col min="16096" max="16096" width="2.375" style="12" customWidth="1"/>
    <col min="16097" max="16097" width="19" style="12" customWidth="1"/>
    <col min="16098" max="16098" width="2.375" style="12" customWidth="1"/>
    <col min="16099" max="16099" width="9" style="12" customWidth="1"/>
    <col min="16100" max="16100" width="15" style="12" customWidth="1"/>
    <col min="16101" max="16101" width="2.375" style="12" customWidth="1"/>
    <col min="16102" max="16102" width="22.5" style="12" bestFit="1" customWidth="1"/>
    <col min="16103" max="16103" width="5.875" style="12" customWidth="1"/>
    <col min="16104" max="16104" width="2.375" style="12" customWidth="1"/>
    <col min="16105" max="16105" width="48.875" style="12" bestFit="1" customWidth="1"/>
    <col min="16106" max="16106" width="5.875" style="12" customWidth="1"/>
    <col min="16107" max="16107" width="3.5" style="12" customWidth="1"/>
    <col min="16108" max="16114" width="6.75" style="12" customWidth="1"/>
    <col min="16115" max="16115" width="2.375" style="12" customWidth="1"/>
    <col min="16116" max="16116" width="18.125" style="12" customWidth="1"/>
    <col min="16117" max="16117" width="5" style="12" customWidth="1"/>
    <col min="16118" max="16118" width="2.375" style="12" customWidth="1"/>
    <col min="16119" max="16119" width="24.25" style="12" customWidth="1"/>
    <col min="16120" max="16120" width="5" style="12" customWidth="1"/>
    <col min="16121" max="16121" width="2.375" style="12" customWidth="1"/>
    <col min="16122" max="16122" width="18.125" style="12" customWidth="1"/>
    <col min="16123" max="16123" width="5" style="12" customWidth="1"/>
    <col min="16124" max="16124" width="2.375" style="12" customWidth="1"/>
    <col min="16125" max="16125" width="9.375" style="12" customWidth="1"/>
    <col min="16126" max="16126" width="2.375" style="12" customWidth="1"/>
    <col min="16127" max="16127" width="22.5" style="12" bestFit="1" customWidth="1"/>
    <col min="16128" max="16128" width="5.875" style="12" customWidth="1"/>
    <col min="16129" max="16379" width="9" style="12"/>
    <col min="16380" max="16382" width="9" style="12" customWidth="1"/>
    <col min="16383" max="16384" width="9" style="12"/>
  </cols>
  <sheetData>
    <row r="1" spans="1:6" ht="30" customHeight="1" x14ac:dyDescent="0.25">
      <c r="A1" s="1571" t="s">
        <v>4445</v>
      </c>
      <c r="B1" s="1572" t="s">
        <v>4444</v>
      </c>
      <c r="C1" s="1573" t="s">
        <v>423</v>
      </c>
      <c r="D1" s="1546" t="s">
        <v>166</v>
      </c>
      <c r="E1" s="393" t="s">
        <v>1216</v>
      </c>
      <c r="F1" s="393" t="s">
        <v>442</v>
      </c>
    </row>
    <row r="2" spans="1:6" ht="14.45" customHeight="1" x14ac:dyDescent="0.25">
      <c r="A2" s="1528" t="s">
        <v>443</v>
      </c>
      <c r="B2" s="1540">
        <v>0</v>
      </c>
      <c r="C2" s="1541">
        <v>0</v>
      </c>
      <c r="D2" s="1542">
        <v>0</v>
      </c>
      <c r="E2" s="1529" t="s">
        <v>9860</v>
      </c>
      <c r="F2" s="1530"/>
    </row>
    <row r="3" spans="1:6" ht="14.45" customHeight="1" x14ac:dyDescent="0.25">
      <c r="A3" s="1531" t="s">
        <v>443</v>
      </c>
      <c r="B3" s="1532">
        <v>1</v>
      </c>
      <c r="C3" s="1543">
        <v>0</v>
      </c>
      <c r="D3" s="1544">
        <v>0</v>
      </c>
      <c r="E3" s="1533" t="s">
        <v>5560</v>
      </c>
      <c r="F3" s="1534"/>
    </row>
    <row r="4" spans="1:6" ht="14.45" customHeight="1" x14ac:dyDescent="0.25">
      <c r="A4" s="1535" t="s">
        <v>443</v>
      </c>
      <c r="B4" s="1536">
        <v>1</v>
      </c>
      <c r="C4" s="1537">
        <v>11</v>
      </c>
      <c r="D4" s="1545">
        <v>0</v>
      </c>
      <c r="E4" s="1538" t="s">
        <v>5561</v>
      </c>
      <c r="F4" s="1539"/>
    </row>
    <row r="5" spans="1:6" ht="14.45" customHeight="1" x14ac:dyDescent="0.25">
      <c r="A5" s="394" t="s">
        <v>443</v>
      </c>
      <c r="B5" s="395">
        <v>1</v>
      </c>
      <c r="C5" s="396">
        <v>11</v>
      </c>
      <c r="D5" s="1547">
        <v>111</v>
      </c>
      <c r="E5" s="397" t="s">
        <v>444</v>
      </c>
      <c r="F5" s="398"/>
    </row>
    <row r="6" spans="1:6" ht="14.45" customHeight="1" x14ac:dyDescent="0.25">
      <c r="A6" s="394" t="s">
        <v>443</v>
      </c>
      <c r="B6" s="395">
        <v>1</v>
      </c>
      <c r="C6" s="396">
        <v>11</v>
      </c>
      <c r="D6" s="1547">
        <v>112</v>
      </c>
      <c r="E6" s="397" t="s">
        <v>448</v>
      </c>
      <c r="F6" s="398"/>
    </row>
    <row r="7" spans="1:6" ht="14.45" customHeight="1" x14ac:dyDescent="0.25">
      <c r="A7" s="394" t="s">
        <v>443</v>
      </c>
      <c r="B7" s="395">
        <v>1</v>
      </c>
      <c r="C7" s="396">
        <v>11</v>
      </c>
      <c r="D7" s="1547">
        <v>113</v>
      </c>
      <c r="E7" s="397" t="s">
        <v>449</v>
      </c>
      <c r="F7" s="398"/>
    </row>
    <row r="8" spans="1:6" ht="14.45" customHeight="1" x14ac:dyDescent="0.25">
      <c r="A8" s="394" t="s">
        <v>443</v>
      </c>
      <c r="B8" s="395">
        <v>1</v>
      </c>
      <c r="C8" s="396">
        <v>11</v>
      </c>
      <c r="D8" s="1547">
        <v>114</v>
      </c>
      <c r="E8" s="397" t="s">
        <v>450</v>
      </c>
      <c r="F8" s="398"/>
    </row>
    <row r="9" spans="1:6" ht="14.45" customHeight="1" x14ac:dyDescent="0.25">
      <c r="A9" s="394" t="s">
        <v>443</v>
      </c>
      <c r="B9" s="395">
        <v>1</v>
      </c>
      <c r="C9" s="396">
        <v>11</v>
      </c>
      <c r="D9" s="1547">
        <v>115</v>
      </c>
      <c r="E9" s="397" t="s">
        <v>451</v>
      </c>
      <c r="F9" s="398"/>
    </row>
    <row r="10" spans="1:6" ht="14.45" customHeight="1" x14ac:dyDescent="0.25">
      <c r="A10" s="394" t="s">
        <v>443</v>
      </c>
      <c r="B10" s="395">
        <v>1</v>
      </c>
      <c r="C10" s="396">
        <v>11</v>
      </c>
      <c r="D10" s="1547">
        <v>116</v>
      </c>
      <c r="E10" s="397" t="s">
        <v>452</v>
      </c>
      <c r="F10" s="398"/>
    </row>
    <row r="11" spans="1:6" ht="14.45" customHeight="1" x14ac:dyDescent="0.25">
      <c r="A11" s="394" t="s">
        <v>443</v>
      </c>
      <c r="B11" s="395">
        <v>1</v>
      </c>
      <c r="C11" s="396">
        <v>11</v>
      </c>
      <c r="D11" s="1547">
        <v>119</v>
      </c>
      <c r="E11" s="397" t="s">
        <v>453</v>
      </c>
      <c r="F11" s="398"/>
    </row>
    <row r="12" spans="1:6" ht="14.45" customHeight="1" x14ac:dyDescent="0.25">
      <c r="A12" s="1535" t="s">
        <v>443</v>
      </c>
      <c r="B12" s="1536">
        <v>1</v>
      </c>
      <c r="C12" s="1537">
        <v>12</v>
      </c>
      <c r="D12" s="1545">
        <v>0</v>
      </c>
      <c r="E12" s="1538" t="s">
        <v>5562</v>
      </c>
      <c r="F12" s="1539"/>
    </row>
    <row r="13" spans="1:6" ht="14.45" customHeight="1" x14ac:dyDescent="0.25">
      <c r="A13" s="394" t="s">
        <v>443</v>
      </c>
      <c r="B13" s="395">
        <v>1</v>
      </c>
      <c r="C13" s="396">
        <v>12</v>
      </c>
      <c r="D13" s="1547">
        <v>121</v>
      </c>
      <c r="E13" s="397" t="s">
        <v>454</v>
      </c>
      <c r="F13" s="398"/>
    </row>
    <row r="14" spans="1:6" ht="14.45" customHeight="1" x14ac:dyDescent="0.25">
      <c r="A14" s="394" t="s">
        <v>443</v>
      </c>
      <c r="B14" s="395">
        <v>1</v>
      </c>
      <c r="C14" s="396">
        <v>12</v>
      </c>
      <c r="D14" s="1547">
        <v>122</v>
      </c>
      <c r="E14" s="397" t="s">
        <v>455</v>
      </c>
      <c r="F14" s="398"/>
    </row>
    <row r="15" spans="1:6" ht="14.45" customHeight="1" x14ac:dyDescent="0.25">
      <c r="A15" s="394" t="s">
        <v>443</v>
      </c>
      <c r="B15" s="395">
        <v>1</v>
      </c>
      <c r="C15" s="396">
        <v>12</v>
      </c>
      <c r="D15" s="1547">
        <v>123</v>
      </c>
      <c r="E15" s="397" t="s">
        <v>456</v>
      </c>
      <c r="F15" s="398"/>
    </row>
    <row r="16" spans="1:6" ht="14.45" customHeight="1" x14ac:dyDescent="0.25">
      <c r="A16" s="394" t="s">
        <v>443</v>
      </c>
      <c r="B16" s="395">
        <v>1</v>
      </c>
      <c r="C16" s="396">
        <v>12</v>
      </c>
      <c r="D16" s="1547">
        <v>124</v>
      </c>
      <c r="E16" s="397" t="s">
        <v>457</v>
      </c>
      <c r="F16" s="398"/>
    </row>
    <row r="17" spans="1:6" ht="14.45" customHeight="1" x14ac:dyDescent="0.25">
      <c r="A17" s="394" t="s">
        <v>443</v>
      </c>
      <c r="B17" s="395">
        <v>1</v>
      </c>
      <c r="C17" s="396">
        <v>12</v>
      </c>
      <c r="D17" s="1547">
        <v>125</v>
      </c>
      <c r="E17" s="397" t="s">
        <v>458</v>
      </c>
      <c r="F17" s="398"/>
    </row>
    <row r="18" spans="1:6" ht="14.45" customHeight="1" x14ac:dyDescent="0.25">
      <c r="A18" s="394" t="s">
        <v>443</v>
      </c>
      <c r="B18" s="395">
        <v>1</v>
      </c>
      <c r="C18" s="396">
        <v>12</v>
      </c>
      <c r="D18" s="1547">
        <v>126</v>
      </c>
      <c r="E18" s="397" t="s">
        <v>459</v>
      </c>
      <c r="F18" s="398"/>
    </row>
    <row r="19" spans="1:6" ht="14.45" customHeight="1" x14ac:dyDescent="0.25">
      <c r="A19" s="394" t="s">
        <v>443</v>
      </c>
      <c r="B19" s="395">
        <v>1</v>
      </c>
      <c r="C19" s="396">
        <v>12</v>
      </c>
      <c r="D19" s="1547">
        <v>127</v>
      </c>
      <c r="E19" s="397" t="s">
        <v>460</v>
      </c>
      <c r="F19" s="398"/>
    </row>
    <row r="20" spans="1:6" ht="14.45" customHeight="1" x14ac:dyDescent="0.25">
      <c r="A20" s="394" t="s">
        <v>443</v>
      </c>
      <c r="B20" s="395">
        <v>1</v>
      </c>
      <c r="C20" s="396">
        <v>12</v>
      </c>
      <c r="D20" s="1547">
        <v>128</v>
      </c>
      <c r="E20" s="397" t="s">
        <v>461</v>
      </c>
      <c r="F20" s="398"/>
    </row>
    <row r="21" spans="1:6" ht="14.45" customHeight="1" x14ac:dyDescent="0.25">
      <c r="A21" s="394" t="s">
        <v>443</v>
      </c>
      <c r="B21" s="395">
        <v>1</v>
      </c>
      <c r="C21" s="396">
        <v>12</v>
      </c>
      <c r="D21" s="1547">
        <v>129</v>
      </c>
      <c r="E21" s="397" t="s">
        <v>462</v>
      </c>
      <c r="F21" s="398"/>
    </row>
    <row r="22" spans="1:6" ht="14.45" customHeight="1" x14ac:dyDescent="0.25">
      <c r="A22" s="1535" t="s">
        <v>443</v>
      </c>
      <c r="B22" s="1536">
        <v>1</v>
      </c>
      <c r="C22" s="1537">
        <v>13</v>
      </c>
      <c r="D22" s="1545">
        <v>0</v>
      </c>
      <c r="E22" s="1538" t="s">
        <v>5563</v>
      </c>
      <c r="F22" s="1539"/>
    </row>
    <row r="23" spans="1:6" ht="14.45" customHeight="1" x14ac:dyDescent="0.25">
      <c r="A23" s="394" t="s">
        <v>443</v>
      </c>
      <c r="B23" s="395">
        <v>1</v>
      </c>
      <c r="C23" s="396">
        <v>13</v>
      </c>
      <c r="D23" s="1547">
        <v>130</v>
      </c>
      <c r="E23" s="397" t="s">
        <v>463</v>
      </c>
      <c r="F23" s="398"/>
    </row>
    <row r="24" spans="1:6" ht="14.45" customHeight="1" x14ac:dyDescent="0.25">
      <c r="A24" s="1535" t="s">
        <v>443</v>
      </c>
      <c r="B24" s="1536">
        <v>1</v>
      </c>
      <c r="C24" s="1537">
        <v>14</v>
      </c>
      <c r="D24" s="1545">
        <v>0</v>
      </c>
      <c r="E24" s="1538" t="s">
        <v>5564</v>
      </c>
      <c r="F24" s="1539"/>
    </row>
    <row r="25" spans="1:6" ht="14.45" customHeight="1" x14ac:dyDescent="0.25">
      <c r="A25" s="394" t="s">
        <v>443</v>
      </c>
      <c r="B25" s="395">
        <v>1</v>
      </c>
      <c r="C25" s="396">
        <v>14</v>
      </c>
      <c r="D25" s="1547">
        <v>141</v>
      </c>
      <c r="E25" s="397" t="s">
        <v>464</v>
      </c>
      <c r="F25" s="398"/>
    </row>
    <row r="26" spans="1:6" ht="14.45" customHeight="1" x14ac:dyDescent="0.25">
      <c r="A26" s="394" t="s">
        <v>443</v>
      </c>
      <c r="B26" s="395">
        <v>1</v>
      </c>
      <c r="C26" s="396">
        <v>14</v>
      </c>
      <c r="D26" s="1547">
        <v>142</v>
      </c>
      <c r="E26" s="397" t="s">
        <v>465</v>
      </c>
      <c r="F26" s="398"/>
    </row>
    <row r="27" spans="1:6" ht="14.45" customHeight="1" x14ac:dyDescent="0.25">
      <c r="A27" s="394" t="s">
        <v>443</v>
      </c>
      <c r="B27" s="395">
        <v>1</v>
      </c>
      <c r="C27" s="396">
        <v>14</v>
      </c>
      <c r="D27" s="1547">
        <v>143</v>
      </c>
      <c r="E27" s="397" t="s">
        <v>466</v>
      </c>
      <c r="F27" s="398"/>
    </row>
    <row r="28" spans="1:6" ht="14.45" customHeight="1" x14ac:dyDescent="0.25">
      <c r="A28" s="394" t="s">
        <v>443</v>
      </c>
      <c r="B28" s="395">
        <v>1</v>
      </c>
      <c r="C28" s="396">
        <v>14</v>
      </c>
      <c r="D28" s="1547">
        <v>144</v>
      </c>
      <c r="E28" s="397" t="s">
        <v>467</v>
      </c>
      <c r="F28" s="398"/>
    </row>
    <row r="29" spans="1:6" ht="14.45" customHeight="1" x14ac:dyDescent="0.25">
      <c r="A29" s="394" t="s">
        <v>443</v>
      </c>
      <c r="B29" s="395">
        <v>1</v>
      </c>
      <c r="C29" s="396">
        <v>14</v>
      </c>
      <c r="D29" s="1547">
        <v>145</v>
      </c>
      <c r="E29" s="397" t="s">
        <v>468</v>
      </c>
      <c r="F29" s="398"/>
    </row>
    <row r="30" spans="1:6" ht="14.45" customHeight="1" x14ac:dyDescent="0.25">
      <c r="A30" s="394" t="s">
        <v>443</v>
      </c>
      <c r="B30" s="395">
        <v>1</v>
      </c>
      <c r="C30" s="396">
        <v>14</v>
      </c>
      <c r="D30" s="1547">
        <v>146</v>
      </c>
      <c r="E30" s="397" t="s">
        <v>469</v>
      </c>
      <c r="F30" s="398"/>
    </row>
    <row r="31" spans="1:6" ht="14.45" customHeight="1" x14ac:dyDescent="0.25">
      <c r="A31" s="394" t="s">
        <v>443</v>
      </c>
      <c r="B31" s="395">
        <v>1</v>
      </c>
      <c r="C31" s="396">
        <v>14</v>
      </c>
      <c r="D31" s="1547">
        <v>147</v>
      </c>
      <c r="E31" s="397" t="s">
        <v>470</v>
      </c>
      <c r="F31" s="398"/>
    </row>
    <row r="32" spans="1:6" ht="14.45" customHeight="1" x14ac:dyDescent="0.25">
      <c r="A32" s="394" t="s">
        <v>443</v>
      </c>
      <c r="B32" s="395">
        <v>1</v>
      </c>
      <c r="C32" s="396">
        <v>14</v>
      </c>
      <c r="D32" s="1547">
        <v>149</v>
      </c>
      <c r="E32" s="397" t="s">
        <v>471</v>
      </c>
      <c r="F32" s="398"/>
    </row>
    <row r="33" spans="1:6" ht="14.45" customHeight="1" x14ac:dyDescent="0.25">
      <c r="A33" s="1535" t="s">
        <v>443</v>
      </c>
      <c r="B33" s="1536">
        <v>1</v>
      </c>
      <c r="C33" s="1537">
        <v>15</v>
      </c>
      <c r="D33" s="1545">
        <v>0</v>
      </c>
      <c r="E33" s="1538" t="s">
        <v>5565</v>
      </c>
      <c r="F33" s="1539"/>
    </row>
    <row r="34" spans="1:6" ht="14.45" customHeight="1" x14ac:dyDescent="0.25">
      <c r="A34" s="394" t="s">
        <v>443</v>
      </c>
      <c r="B34" s="395">
        <v>1</v>
      </c>
      <c r="C34" s="396">
        <v>15</v>
      </c>
      <c r="D34" s="1547">
        <v>150</v>
      </c>
      <c r="E34" s="397" t="s">
        <v>472</v>
      </c>
      <c r="F34" s="398"/>
    </row>
    <row r="35" spans="1:6" ht="14.45" customHeight="1" x14ac:dyDescent="0.25">
      <c r="A35" s="1535" t="s">
        <v>443</v>
      </c>
      <c r="B35" s="1536">
        <v>1</v>
      </c>
      <c r="C35" s="1537">
        <v>16</v>
      </c>
      <c r="D35" s="1545">
        <v>0</v>
      </c>
      <c r="E35" s="1538" t="s">
        <v>5566</v>
      </c>
      <c r="F35" s="1539"/>
    </row>
    <row r="36" spans="1:6" ht="14.45" customHeight="1" x14ac:dyDescent="0.25">
      <c r="A36" s="394" t="s">
        <v>443</v>
      </c>
      <c r="B36" s="395">
        <v>1</v>
      </c>
      <c r="C36" s="396">
        <v>16</v>
      </c>
      <c r="D36" s="1547">
        <v>161</v>
      </c>
      <c r="E36" s="397" t="s">
        <v>473</v>
      </c>
      <c r="F36" s="398"/>
    </row>
    <row r="37" spans="1:6" ht="14.45" customHeight="1" x14ac:dyDescent="0.25">
      <c r="A37" s="394" t="s">
        <v>443</v>
      </c>
      <c r="B37" s="395">
        <v>1</v>
      </c>
      <c r="C37" s="396">
        <v>16</v>
      </c>
      <c r="D37" s="1547">
        <v>162</v>
      </c>
      <c r="E37" s="397" t="s">
        <v>474</v>
      </c>
      <c r="F37" s="398"/>
    </row>
    <row r="38" spans="1:6" ht="14.45" customHeight="1" x14ac:dyDescent="0.25">
      <c r="A38" s="394" t="s">
        <v>443</v>
      </c>
      <c r="B38" s="395">
        <v>1</v>
      </c>
      <c r="C38" s="396">
        <v>16</v>
      </c>
      <c r="D38" s="1547">
        <v>163</v>
      </c>
      <c r="E38" s="397" t="s">
        <v>475</v>
      </c>
      <c r="F38" s="398"/>
    </row>
    <row r="39" spans="1:6" ht="14.45" customHeight="1" x14ac:dyDescent="0.25">
      <c r="A39" s="394" t="s">
        <v>443</v>
      </c>
      <c r="B39" s="395">
        <v>1</v>
      </c>
      <c r="C39" s="396">
        <v>16</v>
      </c>
      <c r="D39" s="1547">
        <v>164</v>
      </c>
      <c r="E39" s="397" t="s">
        <v>476</v>
      </c>
      <c r="F39" s="398"/>
    </row>
    <row r="40" spans="1:6" ht="14.45" customHeight="1" x14ac:dyDescent="0.25">
      <c r="A40" s="1535" t="s">
        <v>443</v>
      </c>
      <c r="B40" s="1536">
        <v>1</v>
      </c>
      <c r="C40" s="1537">
        <v>17</v>
      </c>
      <c r="D40" s="1545">
        <v>0</v>
      </c>
      <c r="E40" s="1538" t="s">
        <v>5567</v>
      </c>
      <c r="F40" s="1539"/>
    </row>
    <row r="41" spans="1:6" ht="14.45" customHeight="1" x14ac:dyDescent="0.25">
      <c r="A41" s="394" t="s">
        <v>443</v>
      </c>
      <c r="B41" s="395">
        <v>1</v>
      </c>
      <c r="C41" s="396">
        <v>17</v>
      </c>
      <c r="D41" s="1547">
        <v>170</v>
      </c>
      <c r="E41" s="397" t="s">
        <v>477</v>
      </c>
      <c r="F41" s="398"/>
    </row>
    <row r="42" spans="1:6" ht="14.45" customHeight="1" x14ac:dyDescent="0.25">
      <c r="A42" s="1531" t="s">
        <v>443</v>
      </c>
      <c r="B42" s="1532">
        <v>2</v>
      </c>
      <c r="C42" s="1543">
        <v>0</v>
      </c>
      <c r="D42" s="1544">
        <v>0</v>
      </c>
      <c r="E42" s="1533" t="s">
        <v>5568</v>
      </c>
      <c r="F42" s="1534"/>
    </row>
    <row r="43" spans="1:6" ht="14.45" customHeight="1" x14ac:dyDescent="0.25">
      <c r="A43" s="1535" t="s">
        <v>443</v>
      </c>
      <c r="B43" s="1536">
        <v>2</v>
      </c>
      <c r="C43" s="1537">
        <v>21</v>
      </c>
      <c r="D43" s="1545">
        <v>0</v>
      </c>
      <c r="E43" s="1538" t="s">
        <v>5569</v>
      </c>
      <c r="F43" s="1539"/>
    </row>
    <row r="44" spans="1:6" ht="14.45" customHeight="1" x14ac:dyDescent="0.25">
      <c r="A44" s="394" t="s">
        <v>443</v>
      </c>
      <c r="B44" s="395">
        <v>2</v>
      </c>
      <c r="C44" s="396">
        <v>21</v>
      </c>
      <c r="D44" s="1547">
        <v>210</v>
      </c>
      <c r="E44" s="397" t="s">
        <v>478</v>
      </c>
      <c r="F44" s="398"/>
    </row>
    <row r="45" spans="1:6" ht="14.45" customHeight="1" x14ac:dyDescent="0.25">
      <c r="A45" s="1535" t="s">
        <v>443</v>
      </c>
      <c r="B45" s="1536">
        <v>2</v>
      </c>
      <c r="C45" s="1537">
        <v>22</v>
      </c>
      <c r="D45" s="1545">
        <v>0</v>
      </c>
      <c r="E45" s="1538" t="s">
        <v>5570</v>
      </c>
      <c r="F45" s="1539"/>
    </row>
    <row r="46" spans="1:6" ht="14.45" customHeight="1" x14ac:dyDescent="0.25">
      <c r="A46" s="394" t="s">
        <v>443</v>
      </c>
      <c r="B46" s="395">
        <v>2</v>
      </c>
      <c r="C46" s="396">
        <v>22</v>
      </c>
      <c r="D46" s="1547">
        <v>220</v>
      </c>
      <c r="E46" s="397" t="s">
        <v>479</v>
      </c>
      <c r="F46" s="398"/>
    </row>
    <row r="47" spans="1:6" ht="14.45" customHeight="1" x14ac:dyDescent="0.25">
      <c r="A47" s="1535" t="s">
        <v>443</v>
      </c>
      <c r="B47" s="1536">
        <v>2</v>
      </c>
      <c r="C47" s="1537">
        <v>23</v>
      </c>
      <c r="D47" s="1545">
        <v>0</v>
      </c>
      <c r="E47" s="1538" t="s">
        <v>5571</v>
      </c>
      <c r="F47" s="1539"/>
    </row>
    <row r="48" spans="1:6" ht="14.45" customHeight="1" x14ac:dyDescent="0.25">
      <c r="A48" s="394" t="s">
        <v>443</v>
      </c>
      <c r="B48" s="395">
        <v>2</v>
      </c>
      <c r="C48" s="396">
        <v>23</v>
      </c>
      <c r="D48" s="1547">
        <v>230</v>
      </c>
      <c r="E48" s="397" t="s">
        <v>480</v>
      </c>
      <c r="F48" s="398"/>
    </row>
    <row r="49" spans="1:6" ht="14.45" customHeight="1" x14ac:dyDescent="0.25">
      <c r="A49" s="1535" t="s">
        <v>443</v>
      </c>
      <c r="B49" s="1536">
        <v>2</v>
      </c>
      <c r="C49" s="1537">
        <v>24</v>
      </c>
      <c r="D49" s="1545">
        <v>0</v>
      </c>
      <c r="E49" s="1538" t="s">
        <v>5572</v>
      </c>
      <c r="F49" s="1539"/>
    </row>
    <row r="50" spans="1:6" ht="14.45" customHeight="1" x14ac:dyDescent="0.25">
      <c r="A50" s="394" t="s">
        <v>443</v>
      </c>
      <c r="B50" s="395">
        <v>2</v>
      </c>
      <c r="C50" s="396">
        <v>24</v>
      </c>
      <c r="D50" s="1547">
        <v>240</v>
      </c>
      <c r="E50" s="397" t="s">
        <v>481</v>
      </c>
      <c r="F50" s="398"/>
    </row>
    <row r="51" spans="1:6" ht="14.45" customHeight="1" x14ac:dyDescent="0.25">
      <c r="A51" s="1531" t="s">
        <v>443</v>
      </c>
      <c r="B51" s="1532">
        <v>3</v>
      </c>
      <c r="C51" s="1543">
        <v>0</v>
      </c>
      <c r="D51" s="1544">
        <v>0</v>
      </c>
      <c r="E51" s="1533" t="s">
        <v>5573</v>
      </c>
      <c r="F51" s="1534"/>
    </row>
    <row r="52" spans="1:6" ht="14.45" customHeight="1" x14ac:dyDescent="0.25">
      <c r="A52" s="1535" t="s">
        <v>443</v>
      </c>
      <c r="B52" s="1536">
        <v>3</v>
      </c>
      <c r="C52" s="1537">
        <v>31</v>
      </c>
      <c r="D52" s="1545">
        <v>0</v>
      </c>
      <c r="E52" s="1538" t="s">
        <v>5574</v>
      </c>
      <c r="F52" s="1539"/>
    </row>
    <row r="53" spans="1:6" ht="14.45" customHeight="1" x14ac:dyDescent="0.25">
      <c r="A53" s="394" t="s">
        <v>443</v>
      </c>
      <c r="B53" s="395">
        <v>3</v>
      </c>
      <c r="C53" s="396">
        <v>31</v>
      </c>
      <c r="D53" s="1547">
        <v>311</v>
      </c>
      <c r="E53" s="397" t="s">
        <v>482</v>
      </c>
      <c r="F53" s="398"/>
    </row>
    <row r="54" spans="1:6" ht="14.45" customHeight="1" x14ac:dyDescent="0.25">
      <c r="A54" s="394" t="s">
        <v>443</v>
      </c>
      <c r="B54" s="395">
        <v>3</v>
      </c>
      <c r="C54" s="396">
        <v>31</v>
      </c>
      <c r="D54" s="1547">
        <v>312</v>
      </c>
      <c r="E54" s="397" t="s">
        <v>483</v>
      </c>
      <c r="F54" s="398"/>
    </row>
    <row r="55" spans="1:6" ht="14.45" customHeight="1" x14ac:dyDescent="0.25">
      <c r="A55" s="1535" t="s">
        <v>443</v>
      </c>
      <c r="B55" s="1536">
        <v>3</v>
      </c>
      <c r="C55" s="1537">
        <v>32</v>
      </c>
      <c r="D55" s="1545">
        <v>0</v>
      </c>
      <c r="E55" s="1538" t="s">
        <v>5575</v>
      </c>
      <c r="F55" s="1539"/>
    </row>
    <row r="56" spans="1:6" ht="14.45" customHeight="1" x14ac:dyDescent="0.25">
      <c r="A56" s="394" t="s">
        <v>443</v>
      </c>
      <c r="B56" s="395">
        <v>3</v>
      </c>
      <c r="C56" s="396">
        <v>32</v>
      </c>
      <c r="D56" s="1547">
        <v>321</v>
      </c>
      <c r="E56" s="397" t="s">
        <v>484</v>
      </c>
      <c r="F56" s="398"/>
    </row>
    <row r="57" spans="1:6" ht="14.45" customHeight="1" x14ac:dyDescent="0.25">
      <c r="A57" s="394" t="s">
        <v>443</v>
      </c>
      <c r="B57" s="395">
        <v>3</v>
      </c>
      <c r="C57" s="396">
        <v>32</v>
      </c>
      <c r="D57" s="1547">
        <v>322</v>
      </c>
      <c r="E57" s="397" t="s">
        <v>485</v>
      </c>
      <c r="F57" s="398"/>
    </row>
    <row r="58" spans="1:6" ht="14.45" customHeight="1" x14ac:dyDescent="0.25">
      <c r="A58" s="1528" t="s">
        <v>120</v>
      </c>
      <c r="B58" s="1540">
        <v>0</v>
      </c>
      <c r="C58" s="1541">
        <v>0</v>
      </c>
      <c r="D58" s="1542">
        <v>0</v>
      </c>
      <c r="E58" s="1529" t="s">
        <v>5576</v>
      </c>
      <c r="F58" s="1530"/>
    </row>
    <row r="59" spans="1:6" ht="14.45" customHeight="1" x14ac:dyDescent="0.25">
      <c r="A59" s="1531" t="s">
        <v>120</v>
      </c>
      <c r="B59" s="1532">
        <v>5</v>
      </c>
      <c r="C59" s="1543">
        <v>0</v>
      </c>
      <c r="D59" s="1544">
        <v>0</v>
      </c>
      <c r="E59" s="1533" t="s">
        <v>5577</v>
      </c>
      <c r="F59" s="1534"/>
    </row>
    <row r="60" spans="1:6" ht="14.45" customHeight="1" x14ac:dyDescent="0.25">
      <c r="A60" s="1535" t="s">
        <v>120</v>
      </c>
      <c r="B60" s="1536">
        <v>5</v>
      </c>
      <c r="C60" s="1537">
        <v>51</v>
      </c>
      <c r="D60" s="1545">
        <v>0</v>
      </c>
      <c r="E60" s="1538" t="s">
        <v>5938</v>
      </c>
      <c r="F60" s="1539"/>
    </row>
    <row r="61" spans="1:6" ht="14.45" customHeight="1" x14ac:dyDescent="0.25">
      <c r="A61" s="394" t="s">
        <v>120</v>
      </c>
      <c r="B61" s="395">
        <v>5</v>
      </c>
      <c r="C61" s="396">
        <v>51</v>
      </c>
      <c r="D61" s="1547">
        <v>510</v>
      </c>
      <c r="E61" s="397" t="s">
        <v>486</v>
      </c>
      <c r="F61" s="398"/>
    </row>
    <row r="62" spans="1:6" ht="14.45" customHeight="1" x14ac:dyDescent="0.25">
      <c r="A62" s="1535" t="s">
        <v>120</v>
      </c>
      <c r="B62" s="1536">
        <v>5</v>
      </c>
      <c r="C62" s="1537">
        <v>52</v>
      </c>
      <c r="D62" s="1545">
        <v>0</v>
      </c>
      <c r="E62" s="1538" t="s">
        <v>5939</v>
      </c>
      <c r="F62" s="1539"/>
    </row>
    <row r="63" spans="1:6" ht="14.45" customHeight="1" x14ac:dyDescent="0.25">
      <c r="A63" s="394" t="s">
        <v>120</v>
      </c>
      <c r="B63" s="395">
        <v>5</v>
      </c>
      <c r="C63" s="396">
        <v>52</v>
      </c>
      <c r="D63" s="1547">
        <v>520</v>
      </c>
      <c r="E63" s="397" t="s">
        <v>487</v>
      </c>
      <c r="F63" s="398"/>
    </row>
    <row r="64" spans="1:6" ht="14.45" customHeight="1" x14ac:dyDescent="0.25">
      <c r="A64" s="1531" t="s">
        <v>120</v>
      </c>
      <c r="B64" s="1532">
        <v>6</v>
      </c>
      <c r="C64" s="1543">
        <v>0</v>
      </c>
      <c r="D64" s="1544">
        <v>0</v>
      </c>
      <c r="E64" s="1533" t="s">
        <v>5578</v>
      </c>
      <c r="F64" s="1534"/>
    </row>
    <row r="65" spans="1:6" ht="14.45" customHeight="1" x14ac:dyDescent="0.25">
      <c r="A65" s="1535" t="s">
        <v>120</v>
      </c>
      <c r="B65" s="1536">
        <v>6</v>
      </c>
      <c r="C65" s="1537">
        <v>61</v>
      </c>
      <c r="D65" s="1545">
        <v>0</v>
      </c>
      <c r="E65" s="1538" t="s">
        <v>5579</v>
      </c>
      <c r="F65" s="1539"/>
    </row>
    <row r="66" spans="1:6" ht="14.45" customHeight="1" x14ac:dyDescent="0.25">
      <c r="A66" s="394" t="s">
        <v>120</v>
      </c>
      <c r="B66" s="395">
        <v>6</v>
      </c>
      <c r="C66" s="396">
        <v>61</v>
      </c>
      <c r="D66" s="1547">
        <v>610</v>
      </c>
      <c r="E66" s="397" t="s">
        <v>488</v>
      </c>
      <c r="F66" s="398"/>
    </row>
    <row r="67" spans="1:6" ht="14.45" customHeight="1" x14ac:dyDescent="0.25">
      <c r="A67" s="1535" t="s">
        <v>120</v>
      </c>
      <c r="B67" s="1536">
        <v>6</v>
      </c>
      <c r="C67" s="1537">
        <v>62</v>
      </c>
      <c r="D67" s="1545">
        <v>0</v>
      </c>
      <c r="E67" s="1538" t="s">
        <v>5580</v>
      </c>
      <c r="F67" s="1539"/>
    </row>
    <row r="68" spans="1:6" ht="14.45" customHeight="1" x14ac:dyDescent="0.25">
      <c r="A68" s="394" t="s">
        <v>120</v>
      </c>
      <c r="B68" s="395">
        <v>6</v>
      </c>
      <c r="C68" s="396">
        <v>62</v>
      </c>
      <c r="D68" s="1547">
        <v>620</v>
      </c>
      <c r="E68" s="397" t="s">
        <v>489</v>
      </c>
      <c r="F68" s="398"/>
    </row>
    <row r="69" spans="1:6" ht="14.45" customHeight="1" x14ac:dyDescent="0.25">
      <c r="A69" s="1531" t="s">
        <v>120</v>
      </c>
      <c r="B69" s="1532">
        <v>7</v>
      </c>
      <c r="C69" s="1543">
        <v>0</v>
      </c>
      <c r="D69" s="1544">
        <v>0</v>
      </c>
      <c r="E69" s="1533" t="s">
        <v>5581</v>
      </c>
      <c r="F69" s="1534"/>
    </row>
    <row r="70" spans="1:6" ht="14.45" customHeight="1" x14ac:dyDescent="0.25">
      <c r="A70" s="1535" t="s">
        <v>120</v>
      </c>
      <c r="B70" s="1536">
        <v>7</v>
      </c>
      <c r="C70" s="1537">
        <v>71</v>
      </c>
      <c r="D70" s="1545">
        <v>0</v>
      </c>
      <c r="E70" s="1538" t="s">
        <v>5582</v>
      </c>
      <c r="F70" s="1539"/>
    </row>
    <row r="71" spans="1:6" ht="14.45" customHeight="1" x14ac:dyDescent="0.25">
      <c r="A71" s="394" t="s">
        <v>120</v>
      </c>
      <c r="B71" s="395">
        <v>7</v>
      </c>
      <c r="C71" s="396">
        <v>71</v>
      </c>
      <c r="D71" s="1547">
        <v>710</v>
      </c>
      <c r="E71" s="397" t="s">
        <v>490</v>
      </c>
      <c r="F71" s="398"/>
    </row>
    <row r="72" spans="1:6" ht="14.45" customHeight="1" x14ac:dyDescent="0.25">
      <c r="A72" s="1535" t="s">
        <v>120</v>
      </c>
      <c r="B72" s="1536">
        <v>7</v>
      </c>
      <c r="C72" s="1537">
        <v>72</v>
      </c>
      <c r="D72" s="1545">
        <v>0</v>
      </c>
      <c r="E72" s="1538" t="s">
        <v>5583</v>
      </c>
      <c r="F72" s="1539"/>
    </row>
    <row r="73" spans="1:6" ht="14.45" customHeight="1" x14ac:dyDescent="0.25">
      <c r="A73" s="394" t="s">
        <v>120</v>
      </c>
      <c r="B73" s="395">
        <v>7</v>
      </c>
      <c r="C73" s="396">
        <v>72</v>
      </c>
      <c r="D73" s="1547">
        <v>721</v>
      </c>
      <c r="E73" s="397" t="s">
        <v>491</v>
      </c>
      <c r="F73" s="398"/>
    </row>
    <row r="74" spans="1:6" ht="14.45" customHeight="1" x14ac:dyDescent="0.25">
      <c r="A74" s="394" t="s">
        <v>120</v>
      </c>
      <c r="B74" s="395">
        <v>7</v>
      </c>
      <c r="C74" s="396">
        <v>72</v>
      </c>
      <c r="D74" s="1547">
        <v>729</v>
      </c>
      <c r="E74" s="397" t="s">
        <v>492</v>
      </c>
      <c r="F74" s="398"/>
    </row>
    <row r="75" spans="1:6" ht="14.45" customHeight="1" x14ac:dyDescent="0.25">
      <c r="A75" s="1531" t="s">
        <v>120</v>
      </c>
      <c r="B75" s="1532">
        <v>8</v>
      </c>
      <c r="C75" s="1543">
        <v>0</v>
      </c>
      <c r="D75" s="1544">
        <v>0</v>
      </c>
      <c r="E75" s="1533" t="s">
        <v>5584</v>
      </c>
      <c r="F75" s="1534"/>
    </row>
    <row r="76" spans="1:6" ht="14.45" customHeight="1" x14ac:dyDescent="0.25">
      <c r="A76" s="1535" t="s">
        <v>120</v>
      </c>
      <c r="B76" s="1536">
        <v>8</v>
      </c>
      <c r="C76" s="1537">
        <v>81</v>
      </c>
      <c r="D76" s="1545">
        <v>0</v>
      </c>
      <c r="E76" s="1538" t="s">
        <v>5585</v>
      </c>
      <c r="F76" s="1539"/>
    </row>
    <row r="77" spans="1:6" ht="14.45" customHeight="1" x14ac:dyDescent="0.25">
      <c r="A77" s="394" t="s">
        <v>120</v>
      </c>
      <c r="B77" s="395">
        <v>8</v>
      </c>
      <c r="C77" s="396">
        <v>81</v>
      </c>
      <c r="D77" s="1547">
        <v>811</v>
      </c>
      <c r="E77" s="397" t="s">
        <v>493</v>
      </c>
      <c r="F77" s="398"/>
    </row>
    <row r="78" spans="1:6" ht="14.45" customHeight="1" x14ac:dyDescent="0.25">
      <c r="A78" s="394" t="s">
        <v>120</v>
      </c>
      <c r="B78" s="395">
        <v>8</v>
      </c>
      <c r="C78" s="396">
        <v>81</v>
      </c>
      <c r="D78" s="1547">
        <v>812</v>
      </c>
      <c r="E78" s="397" t="s">
        <v>494</v>
      </c>
      <c r="F78" s="398"/>
    </row>
    <row r="79" spans="1:6" ht="14.45" customHeight="1" x14ac:dyDescent="0.25">
      <c r="A79" s="1535" t="s">
        <v>120</v>
      </c>
      <c r="B79" s="1536">
        <v>8</v>
      </c>
      <c r="C79" s="1537">
        <v>89</v>
      </c>
      <c r="D79" s="1545">
        <v>0</v>
      </c>
      <c r="E79" s="1538" t="s">
        <v>5586</v>
      </c>
      <c r="F79" s="1539"/>
    </row>
    <row r="80" spans="1:6" ht="14.45" customHeight="1" x14ac:dyDescent="0.25">
      <c r="A80" s="394" t="s">
        <v>120</v>
      </c>
      <c r="B80" s="395">
        <v>8</v>
      </c>
      <c r="C80" s="396">
        <v>89</v>
      </c>
      <c r="D80" s="1547">
        <v>891</v>
      </c>
      <c r="E80" s="397" t="s">
        <v>495</v>
      </c>
      <c r="F80" s="398"/>
    </row>
    <row r="81" spans="1:6" ht="14.45" customHeight="1" x14ac:dyDescent="0.25">
      <c r="A81" s="394" t="s">
        <v>120</v>
      </c>
      <c r="B81" s="395">
        <v>8</v>
      </c>
      <c r="C81" s="396">
        <v>89</v>
      </c>
      <c r="D81" s="1547">
        <v>892</v>
      </c>
      <c r="E81" s="397" t="s">
        <v>496</v>
      </c>
      <c r="F81" s="398"/>
    </row>
    <row r="82" spans="1:6" ht="14.45" customHeight="1" x14ac:dyDescent="0.25">
      <c r="A82" s="394" t="s">
        <v>120</v>
      </c>
      <c r="B82" s="395">
        <v>8</v>
      </c>
      <c r="C82" s="396">
        <v>89</v>
      </c>
      <c r="D82" s="1547">
        <v>893</v>
      </c>
      <c r="E82" s="397" t="s">
        <v>497</v>
      </c>
      <c r="F82" s="398"/>
    </row>
    <row r="83" spans="1:6" ht="14.45" customHeight="1" x14ac:dyDescent="0.25">
      <c r="A83" s="394" t="s">
        <v>120</v>
      </c>
      <c r="B83" s="395">
        <v>8</v>
      </c>
      <c r="C83" s="396">
        <v>89</v>
      </c>
      <c r="D83" s="1547">
        <v>899</v>
      </c>
      <c r="E83" s="397" t="s">
        <v>498</v>
      </c>
      <c r="F83" s="398"/>
    </row>
    <row r="84" spans="1:6" ht="14.45" customHeight="1" x14ac:dyDescent="0.25">
      <c r="A84" s="1531" t="s">
        <v>120</v>
      </c>
      <c r="B84" s="1532">
        <v>9</v>
      </c>
      <c r="C84" s="1543">
        <v>0</v>
      </c>
      <c r="D84" s="1544">
        <v>0</v>
      </c>
      <c r="E84" s="1533" t="s">
        <v>5587</v>
      </c>
      <c r="F84" s="1534"/>
    </row>
    <row r="85" spans="1:6" ht="14.45" customHeight="1" x14ac:dyDescent="0.25">
      <c r="A85" s="1535" t="s">
        <v>120</v>
      </c>
      <c r="B85" s="1536">
        <v>9</v>
      </c>
      <c r="C85" s="1537">
        <v>91</v>
      </c>
      <c r="D85" s="1545">
        <v>0</v>
      </c>
      <c r="E85" s="1538" t="s">
        <v>5588</v>
      </c>
      <c r="F85" s="1539"/>
    </row>
    <row r="86" spans="1:6" ht="14.45" customHeight="1" x14ac:dyDescent="0.25">
      <c r="A86" s="394" t="s">
        <v>120</v>
      </c>
      <c r="B86" s="395">
        <v>9</v>
      </c>
      <c r="C86" s="396">
        <v>91</v>
      </c>
      <c r="D86" s="1547">
        <v>910</v>
      </c>
      <c r="E86" s="397" t="s">
        <v>499</v>
      </c>
      <c r="F86" s="398"/>
    </row>
    <row r="87" spans="1:6" ht="14.45" customHeight="1" x14ac:dyDescent="0.25">
      <c r="A87" s="1535" t="s">
        <v>120</v>
      </c>
      <c r="B87" s="1536">
        <v>9</v>
      </c>
      <c r="C87" s="1537">
        <v>99</v>
      </c>
      <c r="D87" s="1545">
        <v>0</v>
      </c>
      <c r="E87" s="1538" t="s">
        <v>5589</v>
      </c>
      <c r="F87" s="1539"/>
    </row>
    <row r="88" spans="1:6" ht="14.45" customHeight="1" x14ac:dyDescent="0.25">
      <c r="A88" s="394" t="s">
        <v>120</v>
      </c>
      <c r="B88" s="395">
        <v>9</v>
      </c>
      <c r="C88" s="396">
        <v>99</v>
      </c>
      <c r="D88" s="1547">
        <v>990</v>
      </c>
      <c r="E88" s="397" t="s">
        <v>500</v>
      </c>
      <c r="F88" s="398"/>
    </row>
    <row r="89" spans="1:6" ht="14.45" customHeight="1" x14ac:dyDescent="0.25">
      <c r="A89" s="1528" t="s">
        <v>332</v>
      </c>
      <c r="B89" s="1540">
        <v>0</v>
      </c>
      <c r="C89" s="1541">
        <v>0</v>
      </c>
      <c r="D89" s="1542">
        <v>0</v>
      </c>
      <c r="E89" s="1529" t="s">
        <v>5590</v>
      </c>
      <c r="F89" s="1530"/>
    </row>
    <row r="90" spans="1:6" ht="14.45" customHeight="1" x14ac:dyDescent="0.25">
      <c r="A90" s="1531" t="s">
        <v>332</v>
      </c>
      <c r="B90" s="1532">
        <v>10</v>
      </c>
      <c r="C90" s="1543">
        <v>0</v>
      </c>
      <c r="D90" s="1544">
        <v>0</v>
      </c>
      <c r="E90" s="1533" t="s">
        <v>5591</v>
      </c>
      <c r="F90" s="1534"/>
    </row>
    <row r="91" spans="1:6" ht="14.45" customHeight="1" x14ac:dyDescent="0.25">
      <c r="A91" s="1535" t="s">
        <v>332</v>
      </c>
      <c r="B91" s="1536">
        <v>10</v>
      </c>
      <c r="C91" s="1537">
        <v>101</v>
      </c>
      <c r="D91" s="1545">
        <v>0</v>
      </c>
      <c r="E91" s="1538" t="s">
        <v>5592</v>
      </c>
      <c r="F91" s="1539"/>
    </row>
    <row r="92" spans="1:6" ht="14.45" customHeight="1" x14ac:dyDescent="0.25">
      <c r="A92" s="394" t="s">
        <v>332</v>
      </c>
      <c r="B92" s="395">
        <v>10</v>
      </c>
      <c r="C92" s="396">
        <v>101</v>
      </c>
      <c r="D92" s="1547">
        <v>1011</v>
      </c>
      <c r="E92" s="397" t="s">
        <v>501</v>
      </c>
      <c r="F92" s="398"/>
    </row>
    <row r="93" spans="1:6" ht="14.45" customHeight="1" x14ac:dyDescent="0.25">
      <c r="A93" s="394" t="s">
        <v>332</v>
      </c>
      <c r="B93" s="395">
        <v>10</v>
      </c>
      <c r="C93" s="396">
        <v>101</v>
      </c>
      <c r="D93" s="1547">
        <v>1012</v>
      </c>
      <c r="E93" s="397" t="s">
        <v>502</v>
      </c>
      <c r="F93" s="398"/>
    </row>
    <row r="94" spans="1:6" ht="14.45" customHeight="1" x14ac:dyDescent="0.25">
      <c r="A94" s="394" t="s">
        <v>332</v>
      </c>
      <c r="B94" s="395">
        <v>10</v>
      </c>
      <c r="C94" s="396">
        <v>101</v>
      </c>
      <c r="D94" s="1547">
        <v>1013</v>
      </c>
      <c r="E94" s="397" t="s">
        <v>503</v>
      </c>
      <c r="F94" s="398"/>
    </row>
    <row r="95" spans="1:6" ht="14.45" customHeight="1" x14ac:dyDescent="0.25">
      <c r="A95" s="1535" t="s">
        <v>332</v>
      </c>
      <c r="B95" s="1536">
        <v>10</v>
      </c>
      <c r="C95" s="1537">
        <v>102</v>
      </c>
      <c r="D95" s="1545">
        <v>0</v>
      </c>
      <c r="E95" s="1538" t="s">
        <v>5593</v>
      </c>
      <c r="F95" s="1539"/>
    </row>
    <row r="96" spans="1:6" ht="14.45" customHeight="1" x14ac:dyDescent="0.25">
      <c r="A96" s="394" t="s">
        <v>332</v>
      </c>
      <c r="B96" s="395">
        <v>10</v>
      </c>
      <c r="C96" s="396">
        <v>102</v>
      </c>
      <c r="D96" s="1547">
        <v>1020</v>
      </c>
      <c r="E96" s="397" t="s">
        <v>504</v>
      </c>
      <c r="F96" s="398"/>
    </row>
    <row r="97" spans="1:6" ht="14.45" customHeight="1" x14ac:dyDescent="0.25">
      <c r="A97" s="1535" t="s">
        <v>332</v>
      </c>
      <c r="B97" s="1536">
        <v>10</v>
      </c>
      <c r="C97" s="1537">
        <v>103</v>
      </c>
      <c r="D97" s="1545">
        <v>0</v>
      </c>
      <c r="E97" s="1538" t="s">
        <v>5594</v>
      </c>
      <c r="F97" s="1539"/>
    </row>
    <row r="98" spans="1:6" ht="14.45" customHeight="1" x14ac:dyDescent="0.25">
      <c r="A98" s="394" t="s">
        <v>332</v>
      </c>
      <c r="B98" s="395">
        <v>10</v>
      </c>
      <c r="C98" s="396">
        <v>103</v>
      </c>
      <c r="D98" s="1547">
        <v>1031</v>
      </c>
      <c r="E98" s="397" t="s">
        <v>505</v>
      </c>
      <c r="F98" s="398"/>
    </row>
    <row r="99" spans="1:6" ht="14.45" customHeight="1" x14ac:dyDescent="0.25">
      <c r="A99" s="394" t="s">
        <v>332</v>
      </c>
      <c r="B99" s="395">
        <v>10</v>
      </c>
      <c r="C99" s="396">
        <v>103</v>
      </c>
      <c r="D99" s="1547">
        <v>1032</v>
      </c>
      <c r="E99" s="397" t="s">
        <v>506</v>
      </c>
      <c r="F99" s="398"/>
    </row>
    <row r="100" spans="1:6" ht="14.45" customHeight="1" x14ac:dyDescent="0.25">
      <c r="A100" s="394" t="s">
        <v>332</v>
      </c>
      <c r="B100" s="395">
        <v>10</v>
      </c>
      <c r="C100" s="396">
        <v>103</v>
      </c>
      <c r="D100" s="1547">
        <v>1039</v>
      </c>
      <c r="E100" s="397" t="s">
        <v>507</v>
      </c>
      <c r="F100" s="398"/>
    </row>
    <row r="101" spans="1:6" ht="14.45" customHeight="1" x14ac:dyDescent="0.25">
      <c r="A101" s="1535" t="s">
        <v>332</v>
      </c>
      <c r="B101" s="1536">
        <v>10</v>
      </c>
      <c r="C101" s="1537">
        <v>104</v>
      </c>
      <c r="D101" s="1545">
        <v>0</v>
      </c>
      <c r="E101" s="1538" t="s">
        <v>5595</v>
      </c>
      <c r="F101" s="1539"/>
    </row>
    <row r="102" spans="1:6" ht="14.45" customHeight="1" x14ac:dyDescent="0.25">
      <c r="A102" s="394" t="s">
        <v>332</v>
      </c>
      <c r="B102" s="395">
        <v>10</v>
      </c>
      <c r="C102" s="396">
        <v>104</v>
      </c>
      <c r="D102" s="1547">
        <v>1041</v>
      </c>
      <c r="E102" s="397" t="s">
        <v>508</v>
      </c>
      <c r="F102" s="398"/>
    </row>
    <row r="103" spans="1:6" ht="14.45" customHeight="1" x14ac:dyDescent="0.25">
      <c r="A103" s="394" t="s">
        <v>332</v>
      </c>
      <c r="B103" s="395">
        <v>10</v>
      </c>
      <c r="C103" s="396">
        <v>104</v>
      </c>
      <c r="D103" s="1547">
        <v>1042</v>
      </c>
      <c r="E103" s="397" t="s">
        <v>509</v>
      </c>
      <c r="F103" s="398"/>
    </row>
    <row r="104" spans="1:6" ht="14.45" customHeight="1" x14ac:dyDescent="0.25">
      <c r="A104" s="1535" t="s">
        <v>332</v>
      </c>
      <c r="B104" s="1536">
        <v>10</v>
      </c>
      <c r="C104" s="1537">
        <v>105</v>
      </c>
      <c r="D104" s="1545">
        <v>0</v>
      </c>
      <c r="E104" s="1538" t="s">
        <v>5596</v>
      </c>
      <c r="F104" s="1539"/>
    </row>
    <row r="105" spans="1:6" ht="14.45" customHeight="1" x14ac:dyDescent="0.25">
      <c r="A105" s="394" t="s">
        <v>332</v>
      </c>
      <c r="B105" s="395">
        <v>10</v>
      </c>
      <c r="C105" s="396">
        <v>105</v>
      </c>
      <c r="D105" s="1547">
        <v>1051</v>
      </c>
      <c r="E105" s="397" t="s">
        <v>510</v>
      </c>
      <c r="F105" s="398"/>
    </row>
    <row r="106" spans="1:6" ht="14.45" customHeight="1" x14ac:dyDescent="0.25">
      <c r="A106" s="394" t="s">
        <v>332</v>
      </c>
      <c r="B106" s="395">
        <v>10</v>
      </c>
      <c r="C106" s="396">
        <v>105</v>
      </c>
      <c r="D106" s="1547">
        <v>1052</v>
      </c>
      <c r="E106" s="397" t="s">
        <v>511</v>
      </c>
      <c r="F106" s="398"/>
    </row>
    <row r="107" spans="1:6" ht="14.45" customHeight="1" x14ac:dyDescent="0.25">
      <c r="A107" s="1535" t="s">
        <v>332</v>
      </c>
      <c r="B107" s="1536">
        <v>10</v>
      </c>
      <c r="C107" s="1537">
        <v>106</v>
      </c>
      <c r="D107" s="1545">
        <v>0</v>
      </c>
      <c r="E107" s="1538" t="s">
        <v>5597</v>
      </c>
      <c r="F107" s="1539"/>
    </row>
    <row r="108" spans="1:6" ht="14.45" customHeight="1" x14ac:dyDescent="0.25">
      <c r="A108" s="394" t="s">
        <v>332</v>
      </c>
      <c r="B108" s="395">
        <v>10</v>
      </c>
      <c r="C108" s="396">
        <v>106</v>
      </c>
      <c r="D108" s="1547">
        <v>1061</v>
      </c>
      <c r="E108" s="397" t="s">
        <v>512</v>
      </c>
      <c r="F108" s="398"/>
    </row>
    <row r="109" spans="1:6" ht="14.45" customHeight="1" x14ac:dyDescent="0.25">
      <c r="A109" s="394" t="s">
        <v>332</v>
      </c>
      <c r="B109" s="395">
        <v>10</v>
      </c>
      <c r="C109" s="396">
        <v>106</v>
      </c>
      <c r="D109" s="1547">
        <v>1062</v>
      </c>
      <c r="E109" s="397" t="s">
        <v>513</v>
      </c>
      <c r="F109" s="398"/>
    </row>
    <row r="110" spans="1:6" ht="14.45" customHeight="1" x14ac:dyDescent="0.25">
      <c r="A110" s="1535" t="s">
        <v>332</v>
      </c>
      <c r="B110" s="1536">
        <v>10</v>
      </c>
      <c r="C110" s="1537">
        <v>107</v>
      </c>
      <c r="D110" s="1545">
        <v>0</v>
      </c>
      <c r="E110" s="1538" t="s">
        <v>5598</v>
      </c>
      <c r="F110" s="1539"/>
    </row>
    <row r="111" spans="1:6" ht="14.45" customHeight="1" x14ac:dyDescent="0.25">
      <c r="A111" s="394" t="s">
        <v>332</v>
      </c>
      <c r="B111" s="395">
        <v>10</v>
      </c>
      <c r="C111" s="396">
        <v>107</v>
      </c>
      <c r="D111" s="1547">
        <v>1071</v>
      </c>
      <c r="E111" s="397" t="s">
        <v>514</v>
      </c>
      <c r="F111" s="398"/>
    </row>
    <row r="112" spans="1:6" ht="14.45" customHeight="1" x14ac:dyDescent="0.25">
      <c r="A112" s="394" t="s">
        <v>332</v>
      </c>
      <c r="B112" s="395">
        <v>10</v>
      </c>
      <c r="C112" s="396">
        <v>107</v>
      </c>
      <c r="D112" s="1547">
        <v>1072</v>
      </c>
      <c r="E112" s="397" t="s">
        <v>515</v>
      </c>
      <c r="F112" s="398"/>
    </row>
    <row r="113" spans="1:6" ht="14.45" customHeight="1" x14ac:dyDescent="0.25">
      <c r="A113" s="394" t="s">
        <v>332</v>
      </c>
      <c r="B113" s="395">
        <v>10</v>
      </c>
      <c r="C113" s="396">
        <v>107</v>
      </c>
      <c r="D113" s="1547">
        <v>1073</v>
      </c>
      <c r="E113" s="397" t="s">
        <v>516</v>
      </c>
      <c r="F113" s="398"/>
    </row>
    <row r="114" spans="1:6" ht="14.45" customHeight="1" x14ac:dyDescent="0.25">
      <c r="A114" s="1535" t="s">
        <v>332</v>
      </c>
      <c r="B114" s="1536">
        <v>10</v>
      </c>
      <c r="C114" s="1537">
        <v>108</v>
      </c>
      <c r="D114" s="1545">
        <v>0</v>
      </c>
      <c r="E114" s="1538" t="s">
        <v>5599</v>
      </c>
      <c r="F114" s="1539"/>
    </row>
    <row r="115" spans="1:6" ht="14.45" customHeight="1" x14ac:dyDescent="0.25">
      <c r="A115" s="394" t="s">
        <v>332</v>
      </c>
      <c r="B115" s="395">
        <v>10</v>
      </c>
      <c r="C115" s="396">
        <v>108</v>
      </c>
      <c r="D115" s="1547">
        <v>1081</v>
      </c>
      <c r="E115" s="397" t="s">
        <v>517</v>
      </c>
      <c r="F115" s="398"/>
    </row>
    <row r="116" spans="1:6" ht="14.45" customHeight="1" x14ac:dyDescent="0.25">
      <c r="A116" s="394" t="s">
        <v>332</v>
      </c>
      <c r="B116" s="395">
        <v>10</v>
      </c>
      <c r="C116" s="396">
        <v>108</v>
      </c>
      <c r="D116" s="1547">
        <v>1082</v>
      </c>
      <c r="E116" s="397" t="s">
        <v>518</v>
      </c>
      <c r="F116" s="398"/>
    </row>
    <row r="117" spans="1:6" ht="14.45" customHeight="1" x14ac:dyDescent="0.25">
      <c r="A117" s="394" t="s">
        <v>332</v>
      </c>
      <c r="B117" s="395">
        <v>10</v>
      </c>
      <c r="C117" s="396">
        <v>108</v>
      </c>
      <c r="D117" s="1547">
        <v>1083</v>
      </c>
      <c r="E117" s="397" t="s">
        <v>519</v>
      </c>
      <c r="F117" s="398"/>
    </row>
    <row r="118" spans="1:6" ht="14.45" customHeight="1" x14ac:dyDescent="0.25">
      <c r="A118" s="394" t="s">
        <v>332</v>
      </c>
      <c r="B118" s="395">
        <v>10</v>
      </c>
      <c r="C118" s="396">
        <v>108</v>
      </c>
      <c r="D118" s="1547">
        <v>1084</v>
      </c>
      <c r="E118" s="397" t="s">
        <v>520</v>
      </c>
      <c r="F118" s="398"/>
    </row>
    <row r="119" spans="1:6" ht="14.45" customHeight="1" x14ac:dyDescent="0.25">
      <c r="A119" s="394" t="s">
        <v>332</v>
      </c>
      <c r="B119" s="395">
        <v>10</v>
      </c>
      <c r="C119" s="396">
        <v>108</v>
      </c>
      <c r="D119" s="1547">
        <v>1085</v>
      </c>
      <c r="E119" s="397" t="s">
        <v>521</v>
      </c>
      <c r="F119" s="398"/>
    </row>
    <row r="120" spans="1:6" ht="14.45" customHeight="1" x14ac:dyDescent="0.25">
      <c r="A120" s="394" t="s">
        <v>332</v>
      </c>
      <c r="B120" s="395">
        <v>10</v>
      </c>
      <c r="C120" s="396">
        <v>108</v>
      </c>
      <c r="D120" s="1547">
        <v>1086</v>
      </c>
      <c r="E120" s="397" t="s">
        <v>522</v>
      </c>
      <c r="F120" s="398"/>
    </row>
    <row r="121" spans="1:6" ht="14.45" customHeight="1" x14ac:dyDescent="0.25">
      <c r="A121" s="394" t="s">
        <v>332</v>
      </c>
      <c r="B121" s="395">
        <v>10</v>
      </c>
      <c r="C121" s="396">
        <v>108</v>
      </c>
      <c r="D121" s="1547">
        <v>1089</v>
      </c>
      <c r="E121" s="397" t="s">
        <v>523</v>
      </c>
      <c r="F121" s="398"/>
    </row>
    <row r="122" spans="1:6" ht="14.45" customHeight="1" x14ac:dyDescent="0.25">
      <c r="A122" s="1535" t="s">
        <v>332</v>
      </c>
      <c r="B122" s="1536">
        <v>10</v>
      </c>
      <c r="C122" s="1537">
        <v>109</v>
      </c>
      <c r="D122" s="1545">
        <v>0</v>
      </c>
      <c r="E122" s="1538" t="s">
        <v>5600</v>
      </c>
      <c r="F122" s="1539"/>
    </row>
    <row r="123" spans="1:6" ht="14.45" customHeight="1" x14ac:dyDescent="0.25">
      <c r="A123" s="394" t="s">
        <v>332</v>
      </c>
      <c r="B123" s="395">
        <v>10</v>
      </c>
      <c r="C123" s="396">
        <v>109</v>
      </c>
      <c r="D123" s="1547">
        <v>1091</v>
      </c>
      <c r="E123" s="397" t="s">
        <v>524</v>
      </c>
      <c r="F123" s="398"/>
    </row>
    <row r="124" spans="1:6" ht="14.45" customHeight="1" x14ac:dyDescent="0.25">
      <c r="A124" s="394" t="s">
        <v>332</v>
      </c>
      <c r="B124" s="395">
        <v>10</v>
      </c>
      <c r="C124" s="396">
        <v>109</v>
      </c>
      <c r="D124" s="1547">
        <v>1092</v>
      </c>
      <c r="E124" s="397" t="s">
        <v>525</v>
      </c>
      <c r="F124" s="398"/>
    </row>
    <row r="125" spans="1:6" ht="14.45" customHeight="1" x14ac:dyDescent="0.25">
      <c r="A125" s="1531" t="s">
        <v>332</v>
      </c>
      <c r="B125" s="1532">
        <v>11</v>
      </c>
      <c r="C125" s="1543">
        <v>0</v>
      </c>
      <c r="D125" s="1544">
        <v>0</v>
      </c>
      <c r="E125" s="1533" t="s">
        <v>5601</v>
      </c>
      <c r="F125" s="1534"/>
    </row>
    <row r="126" spans="1:6" ht="14.45" customHeight="1" x14ac:dyDescent="0.25">
      <c r="A126" s="1535" t="s">
        <v>332</v>
      </c>
      <c r="B126" s="1536">
        <v>11</v>
      </c>
      <c r="C126" s="1537">
        <v>110</v>
      </c>
      <c r="D126" s="1545">
        <v>0</v>
      </c>
      <c r="E126" s="1538" t="s">
        <v>5602</v>
      </c>
      <c r="F126" s="1539"/>
    </row>
    <row r="127" spans="1:6" ht="14.45" customHeight="1" x14ac:dyDescent="0.25">
      <c r="A127" s="394" t="s">
        <v>332</v>
      </c>
      <c r="B127" s="395">
        <v>11</v>
      </c>
      <c r="C127" s="396">
        <v>110</v>
      </c>
      <c r="D127" s="1547">
        <v>1101</v>
      </c>
      <c r="E127" s="397" t="s">
        <v>526</v>
      </c>
      <c r="F127" s="398"/>
    </row>
    <row r="128" spans="1:6" ht="14.45" customHeight="1" x14ac:dyDescent="0.25">
      <c r="A128" s="394" t="s">
        <v>332</v>
      </c>
      <c r="B128" s="395">
        <v>11</v>
      </c>
      <c r="C128" s="396">
        <v>110</v>
      </c>
      <c r="D128" s="1547">
        <v>1102</v>
      </c>
      <c r="E128" s="397" t="s">
        <v>527</v>
      </c>
      <c r="F128" s="398"/>
    </row>
    <row r="129" spans="1:6" ht="14.45" customHeight="1" x14ac:dyDescent="0.25">
      <c r="A129" s="394" t="s">
        <v>332</v>
      </c>
      <c r="B129" s="395">
        <v>11</v>
      </c>
      <c r="C129" s="396">
        <v>110</v>
      </c>
      <c r="D129" s="1547">
        <v>1103</v>
      </c>
      <c r="E129" s="397" t="s">
        <v>528</v>
      </c>
      <c r="F129" s="398"/>
    </row>
    <row r="130" spans="1:6" ht="14.45" customHeight="1" x14ac:dyDescent="0.25">
      <c r="A130" s="394" t="s">
        <v>332</v>
      </c>
      <c r="B130" s="395">
        <v>11</v>
      </c>
      <c r="C130" s="396">
        <v>110</v>
      </c>
      <c r="D130" s="1547">
        <v>1104</v>
      </c>
      <c r="E130" s="397" t="s">
        <v>529</v>
      </c>
      <c r="F130" s="398"/>
    </row>
    <row r="131" spans="1:6" ht="14.45" customHeight="1" x14ac:dyDescent="0.25">
      <c r="A131" s="394" t="s">
        <v>332</v>
      </c>
      <c r="B131" s="395">
        <v>11</v>
      </c>
      <c r="C131" s="396">
        <v>110</v>
      </c>
      <c r="D131" s="1547">
        <v>1105</v>
      </c>
      <c r="E131" s="397" t="s">
        <v>530</v>
      </c>
      <c r="F131" s="398"/>
    </row>
    <row r="132" spans="1:6" ht="14.45" customHeight="1" x14ac:dyDescent="0.25">
      <c r="A132" s="394" t="s">
        <v>332</v>
      </c>
      <c r="B132" s="395">
        <v>11</v>
      </c>
      <c r="C132" s="396">
        <v>110</v>
      </c>
      <c r="D132" s="1547">
        <v>1106</v>
      </c>
      <c r="E132" s="397" t="s">
        <v>531</v>
      </c>
      <c r="F132" s="398"/>
    </row>
    <row r="133" spans="1:6" ht="14.45" customHeight="1" x14ac:dyDescent="0.25">
      <c r="A133" s="394" t="s">
        <v>332</v>
      </c>
      <c r="B133" s="395">
        <v>11</v>
      </c>
      <c r="C133" s="396">
        <v>110</v>
      </c>
      <c r="D133" s="1547">
        <v>1107</v>
      </c>
      <c r="E133" s="397" t="s">
        <v>532</v>
      </c>
      <c r="F133" s="398"/>
    </row>
    <row r="134" spans="1:6" ht="14.45" customHeight="1" x14ac:dyDescent="0.25">
      <c r="A134" s="1531" t="s">
        <v>332</v>
      </c>
      <c r="B134" s="1532">
        <v>12</v>
      </c>
      <c r="C134" s="1543">
        <v>0</v>
      </c>
      <c r="D134" s="1544">
        <v>0</v>
      </c>
      <c r="E134" s="1533" t="s">
        <v>5603</v>
      </c>
      <c r="F134" s="1534"/>
    </row>
    <row r="135" spans="1:6" ht="14.45" customHeight="1" x14ac:dyDescent="0.25">
      <c r="A135" s="1535" t="s">
        <v>332</v>
      </c>
      <c r="B135" s="1536">
        <v>12</v>
      </c>
      <c r="C135" s="1537">
        <v>120</v>
      </c>
      <c r="D135" s="1545">
        <v>0</v>
      </c>
      <c r="E135" s="1538" t="s">
        <v>5604</v>
      </c>
      <c r="F135" s="1539"/>
    </row>
    <row r="136" spans="1:6" ht="14.45" customHeight="1" x14ac:dyDescent="0.25">
      <c r="A136" s="394" t="s">
        <v>332</v>
      </c>
      <c r="B136" s="395">
        <v>12</v>
      </c>
      <c r="C136" s="396">
        <v>120</v>
      </c>
      <c r="D136" s="1547">
        <v>1200</v>
      </c>
      <c r="E136" s="397" t="s">
        <v>533</v>
      </c>
      <c r="F136" s="398"/>
    </row>
    <row r="137" spans="1:6" ht="14.45" customHeight="1" x14ac:dyDescent="0.25">
      <c r="A137" s="1531" t="s">
        <v>332</v>
      </c>
      <c r="B137" s="1532">
        <v>13</v>
      </c>
      <c r="C137" s="1543">
        <v>0</v>
      </c>
      <c r="D137" s="1544">
        <v>0</v>
      </c>
      <c r="E137" s="1533" t="s">
        <v>5605</v>
      </c>
      <c r="F137" s="1534"/>
    </row>
    <row r="138" spans="1:6" ht="14.45" customHeight="1" x14ac:dyDescent="0.25">
      <c r="A138" s="1535" t="s">
        <v>332</v>
      </c>
      <c r="B138" s="1536">
        <v>13</v>
      </c>
      <c r="C138" s="1537">
        <v>131</v>
      </c>
      <c r="D138" s="1545">
        <v>0</v>
      </c>
      <c r="E138" s="1538" t="s">
        <v>5606</v>
      </c>
      <c r="F138" s="1539"/>
    </row>
    <row r="139" spans="1:6" ht="14.45" customHeight="1" x14ac:dyDescent="0.25">
      <c r="A139" s="394" t="s">
        <v>332</v>
      </c>
      <c r="B139" s="395">
        <v>13</v>
      </c>
      <c r="C139" s="396">
        <v>131</v>
      </c>
      <c r="D139" s="1547">
        <v>1310</v>
      </c>
      <c r="E139" s="397" t="s">
        <v>534</v>
      </c>
      <c r="F139" s="398"/>
    </row>
    <row r="140" spans="1:6" ht="14.45" customHeight="1" x14ac:dyDescent="0.25">
      <c r="A140" s="1535" t="s">
        <v>332</v>
      </c>
      <c r="B140" s="1536">
        <v>13</v>
      </c>
      <c r="C140" s="1537">
        <v>132</v>
      </c>
      <c r="D140" s="1545">
        <v>0</v>
      </c>
      <c r="E140" s="1538" t="s">
        <v>5607</v>
      </c>
      <c r="F140" s="1539"/>
    </row>
    <row r="141" spans="1:6" ht="14.45" customHeight="1" x14ac:dyDescent="0.25">
      <c r="A141" s="394" t="s">
        <v>332</v>
      </c>
      <c r="B141" s="395">
        <v>13</v>
      </c>
      <c r="C141" s="396">
        <v>132</v>
      </c>
      <c r="D141" s="1547">
        <v>1320</v>
      </c>
      <c r="E141" s="397" t="s">
        <v>535</v>
      </c>
      <c r="F141" s="398"/>
    </row>
    <row r="142" spans="1:6" ht="14.45" customHeight="1" x14ac:dyDescent="0.25">
      <c r="A142" s="1535" t="s">
        <v>332</v>
      </c>
      <c r="B142" s="1536">
        <v>13</v>
      </c>
      <c r="C142" s="1537">
        <v>133</v>
      </c>
      <c r="D142" s="1545">
        <v>0</v>
      </c>
      <c r="E142" s="1538" t="s">
        <v>5608</v>
      </c>
      <c r="F142" s="1539"/>
    </row>
    <row r="143" spans="1:6" ht="14.45" customHeight="1" x14ac:dyDescent="0.25">
      <c r="A143" s="394" t="s">
        <v>332</v>
      </c>
      <c r="B143" s="395">
        <v>13</v>
      </c>
      <c r="C143" s="396">
        <v>133</v>
      </c>
      <c r="D143" s="1547">
        <v>1330</v>
      </c>
      <c r="E143" s="397" t="s">
        <v>536</v>
      </c>
      <c r="F143" s="398"/>
    </row>
    <row r="144" spans="1:6" ht="14.45" customHeight="1" x14ac:dyDescent="0.25">
      <c r="A144" s="1535" t="s">
        <v>332</v>
      </c>
      <c r="B144" s="1536">
        <v>13</v>
      </c>
      <c r="C144" s="1537">
        <v>139</v>
      </c>
      <c r="D144" s="1545">
        <v>0</v>
      </c>
      <c r="E144" s="1538" t="s">
        <v>5609</v>
      </c>
      <c r="F144" s="1539"/>
    </row>
    <row r="145" spans="1:6" ht="14.45" customHeight="1" x14ac:dyDescent="0.25">
      <c r="A145" s="394" t="s">
        <v>332</v>
      </c>
      <c r="B145" s="395">
        <v>13</v>
      </c>
      <c r="C145" s="396">
        <v>139</v>
      </c>
      <c r="D145" s="1547">
        <v>1391</v>
      </c>
      <c r="E145" s="397" t="s">
        <v>537</v>
      </c>
      <c r="F145" s="398"/>
    </row>
    <row r="146" spans="1:6" ht="14.45" customHeight="1" x14ac:dyDescent="0.25">
      <c r="A146" s="394" t="s">
        <v>332</v>
      </c>
      <c r="B146" s="395">
        <v>13</v>
      </c>
      <c r="C146" s="396">
        <v>139</v>
      </c>
      <c r="D146" s="1547">
        <v>1392</v>
      </c>
      <c r="E146" s="397" t="s">
        <v>538</v>
      </c>
      <c r="F146" s="398"/>
    </row>
    <row r="147" spans="1:6" ht="14.45" customHeight="1" x14ac:dyDescent="0.25">
      <c r="A147" s="394" t="s">
        <v>332</v>
      </c>
      <c r="B147" s="395">
        <v>13</v>
      </c>
      <c r="C147" s="396">
        <v>139</v>
      </c>
      <c r="D147" s="1547">
        <v>1393</v>
      </c>
      <c r="E147" s="397" t="s">
        <v>539</v>
      </c>
      <c r="F147" s="398"/>
    </row>
    <row r="148" spans="1:6" ht="14.45" customHeight="1" x14ac:dyDescent="0.25">
      <c r="A148" s="394" t="s">
        <v>332</v>
      </c>
      <c r="B148" s="395">
        <v>13</v>
      </c>
      <c r="C148" s="396">
        <v>139</v>
      </c>
      <c r="D148" s="1547">
        <v>1394</v>
      </c>
      <c r="E148" s="397" t="s">
        <v>540</v>
      </c>
      <c r="F148" s="398"/>
    </row>
    <row r="149" spans="1:6" ht="14.45" customHeight="1" x14ac:dyDescent="0.25">
      <c r="A149" s="394" t="s">
        <v>332</v>
      </c>
      <c r="B149" s="395">
        <v>13</v>
      </c>
      <c r="C149" s="396">
        <v>139</v>
      </c>
      <c r="D149" s="1547">
        <v>1395</v>
      </c>
      <c r="E149" s="397" t="s">
        <v>541</v>
      </c>
      <c r="F149" s="398"/>
    </row>
    <row r="150" spans="1:6" ht="14.45" customHeight="1" x14ac:dyDescent="0.25">
      <c r="A150" s="394" t="s">
        <v>332</v>
      </c>
      <c r="B150" s="395">
        <v>13</v>
      </c>
      <c r="C150" s="396">
        <v>139</v>
      </c>
      <c r="D150" s="1547">
        <v>1396</v>
      </c>
      <c r="E150" s="397" t="s">
        <v>542</v>
      </c>
      <c r="F150" s="398"/>
    </row>
    <row r="151" spans="1:6" ht="14.45" customHeight="1" x14ac:dyDescent="0.25">
      <c r="A151" s="394" t="s">
        <v>332</v>
      </c>
      <c r="B151" s="395">
        <v>13</v>
      </c>
      <c r="C151" s="396">
        <v>139</v>
      </c>
      <c r="D151" s="1547">
        <v>1399</v>
      </c>
      <c r="E151" s="397" t="s">
        <v>543</v>
      </c>
      <c r="F151" s="398"/>
    </row>
    <row r="152" spans="1:6" ht="14.45" customHeight="1" x14ac:dyDescent="0.25">
      <c r="A152" s="1531" t="s">
        <v>332</v>
      </c>
      <c r="B152" s="1532">
        <v>14</v>
      </c>
      <c r="C152" s="1543">
        <v>0</v>
      </c>
      <c r="D152" s="1544">
        <v>0</v>
      </c>
      <c r="E152" s="1533" t="s">
        <v>5610</v>
      </c>
      <c r="F152" s="1534"/>
    </row>
    <row r="153" spans="1:6" ht="14.45" customHeight="1" x14ac:dyDescent="0.25">
      <c r="A153" s="1535" t="s">
        <v>332</v>
      </c>
      <c r="B153" s="1536">
        <v>14</v>
      </c>
      <c r="C153" s="1537">
        <v>141</v>
      </c>
      <c r="D153" s="1545">
        <v>0</v>
      </c>
      <c r="E153" s="1538" t="s">
        <v>5611</v>
      </c>
      <c r="F153" s="1539"/>
    </row>
    <row r="154" spans="1:6" ht="14.45" customHeight="1" x14ac:dyDescent="0.25">
      <c r="A154" s="394" t="s">
        <v>332</v>
      </c>
      <c r="B154" s="395">
        <v>14</v>
      </c>
      <c r="C154" s="396">
        <v>141</v>
      </c>
      <c r="D154" s="1547">
        <v>1411</v>
      </c>
      <c r="E154" s="397" t="s">
        <v>544</v>
      </c>
      <c r="F154" s="398"/>
    </row>
    <row r="155" spans="1:6" ht="14.45" customHeight="1" x14ac:dyDescent="0.25">
      <c r="A155" s="394" t="s">
        <v>332</v>
      </c>
      <c r="B155" s="395">
        <v>14</v>
      </c>
      <c r="C155" s="396">
        <v>141</v>
      </c>
      <c r="D155" s="1547">
        <v>1412</v>
      </c>
      <c r="E155" s="397" t="s">
        <v>545</v>
      </c>
      <c r="F155" s="398"/>
    </row>
    <row r="156" spans="1:6" ht="14.45" customHeight="1" x14ac:dyDescent="0.25">
      <c r="A156" s="394" t="s">
        <v>332</v>
      </c>
      <c r="B156" s="395">
        <v>14</v>
      </c>
      <c r="C156" s="396">
        <v>141</v>
      </c>
      <c r="D156" s="1547">
        <v>1413</v>
      </c>
      <c r="E156" s="397" t="s">
        <v>546</v>
      </c>
      <c r="F156" s="398"/>
    </row>
    <row r="157" spans="1:6" ht="14.45" customHeight="1" x14ac:dyDescent="0.25">
      <c r="A157" s="394" t="s">
        <v>332</v>
      </c>
      <c r="B157" s="395">
        <v>14</v>
      </c>
      <c r="C157" s="396">
        <v>141</v>
      </c>
      <c r="D157" s="1547">
        <v>1414</v>
      </c>
      <c r="E157" s="397" t="s">
        <v>547</v>
      </c>
      <c r="F157" s="398"/>
    </row>
    <row r="158" spans="1:6" ht="14.45" customHeight="1" x14ac:dyDescent="0.25">
      <c r="A158" s="394" t="s">
        <v>332</v>
      </c>
      <c r="B158" s="395">
        <v>14</v>
      </c>
      <c r="C158" s="396">
        <v>141</v>
      </c>
      <c r="D158" s="1547">
        <v>1419</v>
      </c>
      <c r="E158" s="397" t="s">
        <v>548</v>
      </c>
      <c r="F158" s="398"/>
    </row>
    <row r="159" spans="1:6" ht="14.45" customHeight="1" x14ac:dyDescent="0.25">
      <c r="A159" s="1535" t="s">
        <v>332</v>
      </c>
      <c r="B159" s="1536">
        <v>14</v>
      </c>
      <c r="C159" s="1537">
        <v>142</v>
      </c>
      <c r="D159" s="1545">
        <v>0</v>
      </c>
      <c r="E159" s="1538" t="s">
        <v>5612</v>
      </c>
      <c r="F159" s="1539"/>
    </row>
    <row r="160" spans="1:6" ht="14.45" customHeight="1" x14ac:dyDescent="0.25">
      <c r="A160" s="394" t="s">
        <v>332</v>
      </c>
      <c r="B160" s="395">
        <v>14</v>
      </c>
      <c r="C160" s="396">
        <v>142</v>
      </c>
      <c r="D160" s="1547">
        <v>1420</v>
      </c>
      <c r="E160" s="397" t="s">
        <v>549</v>
      </c>
      <c r="F160" s="398"/>
    </row>
    <row r="161" spans="1:6" ht="14.45" customHeight="1" x14ac:dyDescent="0.25">
      <c r="A161" s="1535" t="s">
        <v>332</v>
      </c>
      <c r="B161" s="1536">
        <v>14</v>
      </c>
      <c r="C161" s="1537">
        <v>143</v>
      </c>
      <c r="D161" s="1545">
        <v>0</v>
      </c>
      <c r="E161" s="1538" t="s">
        <v>5613</v>
      </c>
      <c r="F161" s="1539"/>
    </row>
    <row r="162" spans="1:6" ht="14.45" customHeight="1" x14ac:dyDescent="0.25">
      <c r="A162" s="394" t="s">
        <v>332</v>
      </c>
      <c r="B162" s="395">
        <v>14</v>
      </c>
      <c r="C162" s="396">
        <v>143</v>
      </c>
      <c r="D162" s="1547">
        <v>1431</v>
      </c>
      <c r="E162" s="397" t="s">
        <v>550</v>
      </c>
      <c r="F162" s="398"/>
    </row>
    <row r="163" spans="1:6" ht="14.45" customHeight="1" x14ac:dyDescent="0.25">
      <c r="A163" s="394" t="s">
        <v>332</v>
      </c>
      <c r="B163" s="395">
        <v>14</v>
      </c>
      <c r="C163" s="396">
        <v>143</v>
      </c>
      <c r="D163" s="1547">
        <v>1439</v>
      </c>
      <c r="E163" s="397" t="s">
        <v>551</v>
      </c>
      <c r="F163" s="398"/>
    </row>
    <row r="164" spans="1:6" ht="14.45" customHeight="1" x14ac:dyDescent="0.25">
      <c r="A164" s="1531" t="s">
        <v>332</v>
      </c>
      <c r="B164" s="1532">
        <v>15</v>
      </c>
      <c r="C164" s="1543">
        <v>0</v>
      </c>
      <c r="D164" s="1544">
        <v>0</v>
      </c>
      <c r="E164" s="1533" t="s">
        <v>5614</v>
      </c>
      <c r="F164" s="1534"/>
    </row>
    <row r="165" spans="1:6" ht="14.45" customHeight="1" x14ac:dyDescent="0.25">
      <c r="A165" s="1535" t="s">
        <v>332</v>
      </c>
      <c r="B165" s="1536">
        <v>15</v>
      </c>
      <c r="C165" s="1537">
        <v>151</v>
      </c>
      <c r="D165" s="1545">
        <v>0</v>
      </c>
      <c r="E165" s="1538" t="s">
        <v>5615</v>
      </c>
      <c r="F165" s="1539"/>
    </row>
    <row r="166" spans="1:6" ht="14.45" customHeight="1" x14ac:dyDescent="0.25">
      <c r="A166" s="394" t="s">
        <v>332</v>
      </c>
      <c r="B166" s="395">
        <v>15</v>
      </c>
      <c r="C166" s="396">
        <v>151</v>
      </c>
      <c r="D166" s="1547">
        <v>1511</v>
      </c>
      <c r="E166" s="397" t="s">
        <v>552</v>
      </c>
      <c r="F166" s="398"/>
    </row>
    <row r="167" spans="1:6" ht="14.45" customHeight="1" x14ac:dyDescent="0.25">
      <c r="A167" s="394" t="s">
        <v>332</v>
      </c>
      <c r="B167" s="395">
        <v>15</v>
      </c>
      <c r="C167" s="396">
        <v>151</v>
      </c>
      <c r="D167" s="1547">
        <v>1512</v>
      </c>
      <c r="E167" s="397" t="s">
        <v>553</v>
      </c>
      <c r="F167" s="398"/>
    </row>
    <row r="168" spans="1:6" ht="14.45" customHeight="1" x14ac:dyDescent="0.25">
      <c r="A168" s="1535" t="s">
        <v>332</v>
      </c>
      <c r="B168" s="1536">
        <v>15</v>
      </c>
      <c r="C168" s="1537">
        <v>152</v>
      </c>
      <c r="D168" s="1545">
        <v>0</v>
      </c>
      <c r="E168" s="1538" t="s">
        <v>5616</v>
      </c>
      <c r="F168" s="1539"/>
    </row>
    <row r="169" spans="1:6" ht="14.45" customHeight="1" x14ac:dyDescent="0.25">
      <c r="A169" s="394" t="s">
        <v>332</v>
      </c>
      <c r="B169" s="395">
        <v>15</v>
      </c>
      <c r="C169" s="396">
        <v>152</v>
      </c>
      <c r="D169" s="1547">
        <v>1520</v>
      </c>
      <c r="E169" s="397" t="s">
        <v>554</v>
      </c>
      <c r="F169" s="398"/>
    </row>
    <row r="170" spans="1:6" ht="14.45" customHeight="1" x14ac:dyDescent="0.25">
      <c r="A170" s="1531" t="s">
        <v>332</v>
      </c>
      <c r="B170" s="1532">
        <v>16</v>
      </c>
      <c r="C170" s="1543">
        <v>0</v>
      </c>
      <c r="D170" s="1544">
        <v>0</v>
      </c>
      <c r="E170" s="1533" t="s">
        <v>5617</v>
      </c>
      <c r="F170" s="1534"/>
    </row>
    <row r="171" spans="1:6" ht="14.45" customHeight="1" x14ac:dyDescent="0.25">
      <c r="A171" s="1535" t="s">
        <v>332</v>
      </c>
      <c r="B171" s="1536">
        <v>16</v>
      </c>
      <c r="C171" s="1537">
        <v>161</v>
      </c>
      <c r="D171" s="1545">
        <v>0</v>
      </c>
      <c r="E171" s="1538" t="s">
        <v>5618</v>
      </c>
      <c r="F171" s="1539"/>
    </row>
    <row r="172" spans="1:6" ht="14.45" customHeight="1" x14ac:dyDescent="0.25">
      <c r="A172" s="394" t="s">
        <v>332</v>
      </c>
      <c r="B172" s="395">
        <v>16</v>
      </c>
      <c r="C172" s="396">
        <v>161</v>
      </c>
      <c r="D172" s="1547">
        <v>1610</v>
      </c>
      <c r="E172" s="397" t="s">
        <v>555</v>
      </c>
      <c r="F172" s="398"/>
    </row>
    <row r="173" spans="1:6" ht="14.45" customHeight="1" x14ac:dyDescent="0.25">
      <c r="A173" s="1535" t="s">
        <v>332</v>
      </c>
      <c r="B173" s="1536">
        <v>16</v>
      </c>
      <c r="C173" s="1537">
        <v>162</v>
      </c>
      <c r="D173" s="1545">
        <v>0</v>
      </c>
      <c r="E173" s="1538" t="s">
        <v>5619</v>
      </c>
      <c r="F173" s="1539"/>
    </row>
    <row r="174" spans="1:6" ht="14.45" customHeight="1" x14ac:dyDescent="0.25">
      <c r="A174" s="394" t="s">
        <v>332</v>
      </c>
      <c r="B174" s="395">
        <v>16</v>
      </c>
      <c r="C174" s="396">
        <v>162</v>
      </c>
      <c r="D174" s="1547">
        <v>1621</v>
      </c>
      <c r="E174" s="397" t="s">
        <v>556</v>
      </c>
      <c r="F174" s="398"/>
    </row>
    <row r="175" spans="1:6" ht="14.45" customHeight="1" x14ac:dyDescent="0.25">
      <c r="A175" s="394" t="s">
        <v>332</v>
      </c>
      <c r="B175" s="395">
        <v>16</v>
      </c>
      <c r="C175" s="396">
        <v>162</v>
      </c>
      <c r="D175" s="1547">
        <v>1622</v>
      </c>
      <c r="E175" s="397" t="s">
        <v>557</v>
      </c>
      <c r="F175" s="398"/>
    </row>
    <row r="176" spans="1:6" ht="14.45" customHeight="1" x14ac:dyDescent="0.25">
      <c r="A176" s="394" t="s">
        <v>332</v>
      </c>
      <c r="B176" s="395">
        <v>16</v>
      </c>
      <c r="C176" s="396">
        <v>162</v>
      </c>
      <c r="D176" s="1547">
        <v>1623</v>
      </c>
      <c r="E176" s="397" t="s">
        <v>558</v>
      </c>
      <c r="F176" s="398"/>
    </row>
    <row r="177" spans="1:6" ht="14.45" customHeight="1" x14ac:dyDescent="0.25">
      <c r="A177" s="394" t="s">
        <v>332</v>
      </c>
      <c r="B177" s="395">
        <v>16</v>
      </c>
      <c r="C177" s="396">
        <v>162</v>
      </c>
      <c r="D177" s="1547">
        <v>1624</v>
      </c>
      <c r="E177" s="397" t="s">
        <v>559</v>
      </c>
      <c r="F177" s="398"/>
    </row>
    <row r="178" spans="1:6" ht="14.45" customHeight="1" x14ac:dyDescent="0.25">
      <c r="A178" s="394" t="s">
        <v>332</v>
      </c>
      <c r="B178" s="395">
        <v>16</v>
      </c>
      <c r="C178" s="396">
        <v>162</v>
      </c>
      <c r="D178" s="1547">
        <v>1629</v>
      </c>
      <c r="E178" s="397" t="s">
        <v>560</v>
      </c>
      <c r="F178" s="398"/>
    </row>
    <row r="179" spans="1:6" ht="14.45" customHeight="1" x14ac:dyDescent="0.25">
      <c r="A179" s="1531" t="s">
        <v>332</v>
      </c>
      <c r="B179" s="1532">
        <v>17</v>
      </c>
      <c r="C179" s="1543">
        <v>0</v>
      </c>
      <c r="D179" s="1544">
        <v>0</v>
      </c>
      <c r="E179" s="1533" t="s">
        <v>5620</v>
      </c>
      <c r="F179" s="1534"/>
    </row>
    <row r="180" spans="1:6" ht="14.45" customHeight="1" x14ac:dyDescent="0.25">
      <c r="A180" s="1535" t="s">
        <v>332</v>
      </c>
      <c r="B180" s="1536">
        <v>17</v>
      </c>
      <c r="C180" s="1537">
        <v>171</v>
      </c>
      <c r="D180" s="1545">
        <v>0</v>
      </c>
      <c r="E180" s="1538" t="s">
        <v>5621</v>
      </c>
      <c r="F180" s="1539"/>
    </row>
    <row r="181" spans="1:6" ht="14.45" customHeight="1" x14ac:dyDescent="0.25">
      <c r="A181" s="394" t="s">
        <v>332</v>
      </c>
      <c r="B181" s="395">
        <v>17</v>
      </c>
      <c r="C181" s="396">
        <v>171</v>
      </c>
      <c r="D181" s="1547">
        <v>1711</v>
      </c>
      <c r="E181" s="397" t="s">
        <v>561</v>
      </c>
      <c r="F181" s="398"/>
    </row>
    <row r="182" spans="1:6" ht="14.45" customHeight="1" x14ac:dyDescent="0.25">
      <c r="A182" s="394" t="s">
        <v>332</v>
      </c>
      <c r="B182" s="395">
        <v>17</v>
      </c>
      <c r="C182" s="396">
        <v>171</v>
      </c>
      <c r="D182" s="1547">
        <v>1712</v>
      </c>
      <c r="E182" s="397" t="s">
        <v>562</v>
      </c>
      <c r="F182" s="398"/>
    </row>
    <row r="183" spans="1:6" ht="14.45" customHeight="1" x14ac:dyDescent="0.25">
      <c r="A183" s="1535" t="s">
        <v>332</v>
      </c>
      <c r="B183" s="1536">
        <v>17</v>
      </c>
      <c r="C183" s="1537">
        <v>172</v>
      </c>
      <c r="D183" s="1545">
        <v>0</v>
      </c>
      <c r="E183" s="1538" t="s">
        <v>5622</v>
      </c>
      <c r="F183" s="1539"/>
    </row>
    <row r="184" spans="1:6" ht="14.45" customHeight="1" x14ac:dyDescent="0.25">
      <c r="A184" s="394" t="s">
        <v>332</v>
      </c>
      <c r="B184" s="395">
        <v>17</v>
      </c>
      <c r="C184" s="396">
        <v>172</v>
      </c>
      <c r="D184" s="1547">
        <v>1721</v>
      </c>
      <c r="E184" s="397" t="s">
        <v>563</v>
      </c>
      <c r="F184" s="398"/>
    </row>
    <row r="185" spans="1:6" ht="14.45" customHeight="1" x14ac:dyDescent="0.25">
      <c r="A185" s="394" t="s">
        <v>332</v>
      </c>
      <c r="B185" s="395">
        <v>17</v>
      </c>
      <c r="C185" s="396">
        <v>172</v>
      </c>
      <c r="D185" s="1547">
        <v>1722</v>
      </c>
      <c r="E185" s="397" t="s">
        <v>564</v>
      </c>
      <c r="F185" s="398"/>
    </row>
    <row r="186" spans="1:6" ht="14.45" customHeight="1" x14ac:dyDescent="0.25">
      <c r="A186" s="394" t="s">
        <v>332</v>
      </c>
      <c r="B186" s="395">
        <v>17</v>
      </c>
      <c r="C186" s="396">
        <v>172</v>
      </c>
      <c r="D186" s="1547">
        <v>1723</v>
      </c>
      <c r="E186" s="397" t="s">
        <v>565</v>
      </c>
      <c r="F186" s="398"/>
    </row>
    <row r="187" spans="1:6" ht="14.45" customHeight="1" x14ac:dyDescent="0.25">
      <c r="A187" s="394" t="s">
        <v>332</v>
      </c>
      <c r="B187" s="395">
        <v>17</v>
      </c>
      <c r="C187" s="396">
        <v>172</v>
      </c>
      <c r="D187" s="1547">
        <v>1724</v>
      </c>
      <c r="E187" s="397" t="s">
        <v>566</v>
      </c>
      <c r="F187" s="398"/>
    </row>
    <row r="188" spans="1:6" ht="14.45" customHeight="1" x14ac:dyDescent="0.25">
      <c r="A188" s="394" t="s">
        <v>332</v>
      </c>
      <c r="B188" s="395">
        <v>17</v>
      </c>
      <c r="C188" s="396">
        <v>172</v>
      </c>
      <c r="D188" s="1547">
        <v>1729</v>
      </c>
      <c r="E188" s="397" t="s">
        <v>567</v>
      </c>
      <c r="F188" s="398"/>
    </row>
    <row r="189" spans="1:6" ht="14.45" customHeight="1" x14ac:dyDescent="0.25">
      <c r="A189" s="1531" t="s">
        <v>332</v>
      </c>
      <c r="B189" s="1532">
        <v>18</v>
      </c>
      <c r="C189" s="1543">
        <v>0</v>
      </c>
      <c r="D189" s="1544">
        <v>0</v>
      </c>
      <c r="E189" s="1533" t="s">
        <v>5623</v>
      </c>
      <c r="F189" s="1534"/>
    </row>
    <row r="190" spans="1:6" ht="14.45" customHeight="1" x14ac:dyDescent="0.25">
      <c r="A190" s="1535" t="s">
        <v>332</v>
      </c>
      <c r="B190" s="1536">
        <v>18</v>
      </c>
      <c r="C190" s="1537">
        <v>181</v>
      </c>
      <c r="D190" s="1545">
        <v>0</v>
      </c>
      <c r="E190" s="1538" t="s">
        <v>5624</v>
      </c>
      <c r="F190" s="1539"/>
    </row>
    <row r="191" spans="1:6" ht="14.45" customHeight="1" x14ac:dyDescent="0.25">
      <c r="A191" s="394" t="s">
        <v>332</v>
      </c>
      <c r="B191" s="395">
        <v>18</v>
      </c>
      <c r="C191" s="396">
        <v>181</v>
      </c>
      <c r="D191" s="1547">
        <v>1811</v>
      </c>
      <c r="E191" s="397" t="s">
        <v>568</v>
      </c>
      <c r="F191" s="398"/>
    </row>
    <row r="192" spans="1:6" ht="14.45" customHeight="1" x14ac:dyDescent="0.25">
      <c r="A192" s="394" t="s">
        <v>332</v>
      </c>
      <c r="B192" s="395">
        <v>18</v>
      </c>
      <c r="C192" s="396">
        <v>181</v>
      </c>
      <c r="D192" s="1547">
        <v>1812</v>
      </c>
      <c r="E192" s="397" t="s">
        <v>569</v>
      </c>
      <c r="F192" s="398"/>
    </row>
    <row r="193" spans="1:6" ht="14.45" customHeight="1" x14ac:dyDescent="0.25">
      <c r="A193" s="394" t="s">
        <v>332</v>
      </c>
      <c r="B193" s="395">
        <v>18</v>
      </c>
      <c r="C193" s="396">
        <v>181</v>
      </c>
      <c r="D193" s="1547">
        <v>1813</v>
      </c>
      <c r="E193" s="397" t="s">
        <v>570</v>
      </c>
      <c r="F193" s="398"/>
    </row>
    <row r="194" spans="1:6" ht="14.45" customHeight="1" x14ac:dyDescent="0.25">
      <c r="A194" s="394" t="s">
        <v>332</v>
      </c>
      <c r="B194" s="395">
        <v>18</v>
      </c>
      <c r="C194" s="396">
        <v>181</v>
      </c>
      <c r="D194" s="1547">
        <v>1814</v>
      </c>
      <c r="E194" s="397" t="s">
        <v>571</v>
      </c>
      <c r="F194" s="398"/>
    </row>
    <row r="195" spans="1:6" ht="14.45" customHeight="1" x14ac:dyDescent="0.25">
      <c r="A195" s="1535" t="s">
        <v>332</v>
      </c>
      <c r="B195" s="1536">
        <v>18</v>
      </c>
      <c r="C195" s="1537">
        <v>182</v>
      </c>
      <c r="D195" s="1545">
        <v>0</v>
      </c>
      <c r="E195" s="1538" t="s">
        <v>5625</v>
      </c>
      <c r="F195" s="1539"/>
    </row>
    <row r="196" spans="1:6" ht="14.45" customHeight="1" x14ac:dyDescent="0.25">
      <c r="A196" s="394" t="s">
        <v>332</v>
      </c>
      <c r="B196" s="395">
        <v>18</v>
      </c>
      <c r="C196" s="396">
        <v>182</v>
      </c>
      <c r="D196" s="1547">
        <v>1820</v>
      </c>
      <c r="E196" s="397" t="s">
        <v>572</v>
      </c>
      <c r="F196" s="398"/>
    </row>
    <row r="197" spans="1:6" ht="14.45" customHeight="1" x14ac:dyDescent="0.25">
      <c r="A197" s="1531" t="s">
        <v>332</v>
      </c>
      <c r="B197" s="1532">
        <v>19</v>
      </c>
      <c r="C197" s="1543">
        <v>0</v>
      </c>
      <c r="D197" s="1544">
        <v>0</v>
      </c>
      <c r="E197" s="1533" t="s">
        <v>5626</v>
      </c>
      <c r="F197" s="1534"/>
    </row>
    <row r="198" spans="1:6" ht="14.45" customHeight="1" x14ac:dyDescent="0.25">
      <c r="A198" s="1535" t="s">
        <v>332</v>
      </c>
      <c r="B198" s="1536">
        <v>19</v>
      </c>
      <c r="C198" s="1537">
        <v>191</v>
      </c>
      <c r="D198" s="1545">
        <v>0</v>
      </c>
      <c r="E198" s="1538" t="s">
        <v>5627</v>
      </c>
      <c r="F198" s="1539"/>
    </row>
    <row r="199" spans="1:6" ht="14.45" customHeight="1" x14ac:dyDescent="0.25">
      <c r="A199" s="394" t="s">
        <v>332</v>
      </c>
      <c r="B199" s="395">
        <v>19</v>
      </c>
      <c r="C199" s="396">
        <v>191</v>
      </c>
      <c r="D199" s="1547">
        <v>1910</v>
      </c>
      <c r="E199" s="397" t="s">
        <v>573</v>
      </c>
      <c r="F199" s="398"/>
    </row>
    <row r="200" spans="1:6" ht="14.45" customHeight="1" x14ac:dyDescent="0.25">
      <c r="A200" s="1535" t="s">
        <v>332</v>
      </c>
      <c r="B200" s="1536">
        <v>19</v>
      </c>
      <c r="C200" s="1537">
        <v>192</v>
      </c>
      <c r="D200" s="1545">
        <v>0</v>
      </c>
      <c r="E200" s="1538" t="s">
        <v>5628</v>
      </c>
      <c r="F200" s="1539"/>
    </row>
    <row r="201" spans="1:6" ht="14.45" customHeight="1" x14ac:dyDescent="0.25">
      <c r="A201" s="394" t="s">
        <v>332</v>
      </c>
      <c r="B201" s="395">
        <v>19</v>
      </c>
      <c r="C201" s="396">
        <v>192</v>
      </c>
      <c r="D201" s="1547">
        <v>1920</v>
      </c>
      <c r="E201" s="397" t="s">
        <v>574</v>
      </c>
      <c r="F201" s="398"/>
    </row>
    <row r="202" spans="1:6" ht="14.45" customHeight="1" x14ac:dyDescent="0.25">
      <c r="A202" s="1531" t="s">
        <v>332</v>
      </c>
      <c r="B202" s="1532">
        <v>20</v>
      </c>
      <c r="C202" s="1543">
        <v>0</v>
      </c>
      <c r="D202" s="1544">
        <v>0</v>
      </c>
      <c r="E202" s="1533" t="s">
        <v>5629</v>
      </c>
      <c r="F202" s="1534"/>
    </row>
    <row r="203" spans="1:6" ht="14.45" customHeight="1" x14ac:dyDescent="0.25">
      <c r="A203" s="1535" t="s">
        <v>332</v>
      </c>
      <c r="B203" s="1536">
        <v>20</v>
      </c>
      <c r="C203" s="1537">
        <v>201</v>
      </c>
      <c r="D203" s="1545">
        <v>0</v>
      </c>
      <c r="E203" s="1538" t="s">
        <v>5630</v>
      </c>
      <c r="F203" s="1539"/>
    </row>
    <row r="204" spans="1:6" ht="14.45" customHeight="1" x14ac:dyDescent="0.25">
      <c r="A204" s="394" t="s">
        <v>332</v>
      </c>
      <c r="B204" s="395">
        <v>20</v>
      </c>
      <c r="C204" s="396">
        <v>201</v>
      </c>
      <c r="D204" s="1547">
        <v>2011</v>
      </c>
      <c r="E204" s="397" t="s">
        <v>575</v>
      </c>
      <c r="F204" s="398"/>
    </row>
    <row r="205" spans="1:6" ht="14.45" customHeight="1" x14ac:dyDescent="0.25">
      <c r="A205" s="394" t="s">
        <v>332</v>
      </c>
      <c r="B205" s="395">
        <v>20</v>
      </c>
      <c r="C205" s="396">
        <v>201</v>
      </c>
      <c r="D205" s="1547">
        <v>2012</v>
      </c>
      <c r="E205" s="397" t="s">
        <v>576</v>
      </c>
      <c r="F205" s="398"/>
    </row>
    <row r="206" spans="1:6" ht="14.45" customHeight="1" x14ac:dyDescent="0.25">
      <c r="A206" s="394" t="s">
        <v>332</v>
      </c>
      <c r="B206" s="395">
        <v>20</v>
      </c>
      <c r="C206" s="396">
        <v>201</v>
      </c>
      <c r="D206" s="1547">
        <v>2013</v>
      </c>
      <c r="E206" s="397" t="s">
        <v>577</v>
      </c>
      <c r="F206" s="398"/>
    </row>
    <row r="207" spans="1:6" ht="14.45" customHeight="1" x14ac:dyDescent="0.25">
      <c r="A207" s="394" t="s">
        <v>332</v>
      </c>
      <c r="B207" s="395">
        <v>20</v>
      </c>
      <c r="C207" s="396">
        <v>201</v>
      </c>
      <c r="D207" s="1547">
        <v>2014</v>
      </c>
      <c r="E207" s="397" t="s">
        <v>578</v>
      </c>
      <c r="F207" s="398"/>
    </row>
    <row r="208" spans="1:6" ht="14.45" customHeight="1" x14ac:dyDescent="0.25">
      <c r="A208" s="394" t="s">
        <v>332</v>
      </c>
      <c r="B208" s="395">
        <v>20</v>
      </c>
      <c r="C208" s="396">
        <v>201</v>
      </c>
      <c r="D208" s="1547">
        <v>2015</v>
      </c>
      <c r="E208" s="397" t="s">
        <v>579</v>
      </c>
      <c r="F208" s="398"/>
    </row>
    <row r="209" spans="1:6" ht="14.45" customHeight="1" x14ac:dyDescent="0.25">
      <c r="A209" s="394" t="s">
        <v>332</v>
      </c>
      <c r="B209" s="395">
        <v>20</v>
      </c>
      <c r="C209" s="396">
        <v>201</v>
      </c>
      <c r="D209" s="1547">
        <v>2016</v>
      </c>
      <c r="E209" s="397" t="s">
        <v>580</v>
      </c>
      <c r="F209" s="398"/>
    </row>
    <row r="210" spans="1:6" ht="14.45" customHeight="1" x14ac:dyDescent="0.25">
      <c r="A210" s="394" t="s">
        <v>332</v>
      </c>
      <c r="B210" s="395">
        <v>20</v>
      </c>
      <c r="C210" s="396">
        <v>201</v>
      </c>
      <c r="D210" s="1547">
        <v>2017</v>
      </c>
      <c r="E210" s="397" t="s">
        <v>581</v>
      </c>
      <c r="F210" s="398"/>
    </row>
    <row r="211" spans="1:6" ht="14.45" customHeight="1" x14ac:dyDescent="0.25">
      <c r="A211" s="1535" t="s">
        <v>332</v>
      </c>
      <c r="B211" s="1536">
        <v>20</v>
      </c>
      <c r="C211" s="1537">
        <v>202</v>
      </c>
      <c r="D211" s="1545">
        <v>0</v>
      </c>
      <c r="E211" s="1538" t="s">
        <v>5631</v>
      </c>
      <c r="F211" s="1539"/>
    </row>
    <row r="212" spans="1:6" ht="14.45" customHeight="1" x14ac:dyDescent="0.25">
      <c r="A212" s="394" t="s">
        <v>332</v>
      </c>
      <c r="B212" s="395">
        <v>20</v>
      </c>
      <c r="C212" s="396">
        <v>202</v>
      </c>
      <c r="D212" s="1547">
        <v>2020</v>
      </c>
      <c r="E212" s="397" t="s">
        <v>582</v>
      </c>
      <c r="F212" s="398"/>
    </row>
    <row r="213" spans="1:6" ht="14.45" customHeight="1" x14ac:dyDescent="0.25">
      <c r="A213" s="1535" t="s">
        <v>332</v>
      </c>
      <c r="B213" s="1536">
        <v>20</v>
      </c>
      <c r="C213" s="1537">
        <v>203</v>
      </c>
      <c r="D213" s="1545">
        <v>0</v>
      </c>
      <c r="E213" s="1538" t="s">
        <v>5632</v>
      </c>
      <c r="F213" s="1539"/>
    </row>
    <row r="214" spans="1:6" ht="14.45" customHeight="1" x14ac:dyDescent="0.25">
      <c r="A214" s="394" t="s">
        <v>332</v>
      </c>
      <c r="B214" s="395">
        <v>20</v>
      </c>
      <c r="C214" s="396">
        <v>203</v>
      </c>
      <c r="D214" s="1547">
        <v>2030</v>
      </c>
      <c r="E214" s="397" t="s">
        <v>583</v>
      </c>
      <c r="F214" s="398"/>
    </row>
    <row r="215" spans="1:6" ht="14.45" customHeight="1" x14ac:dyDescent="0.25">
      <c r="A215" s="1535" t="s">
        <v>332</v>
      </c>
      <c r="B215" s="1536">
        <v>20</v>
      </c>
      <c r="C215" s="1537">
        <v>204</v>
      </c>
      <c r="D215" s="1545">
        <v>0</v>
      </c>
      <c r="E215" s="1538" t="s">
        <v>5633</v>
      </c>
      <c r="F215" s="1539"/>
    </row>
    <row r="216" spans="1:6" ht="14.45" customHeight="1" x14ac:dyDescent="0.25">
      <c r="A216" s="394" t="s">
        <v>332</v>
      </c>
      <c r="B216" s="395">
        <v>20</v>
      </c>
      <c r="C216" s="396">
        <v>204</v>
      </c>
      <c r="D216" s="1547">
        <v>2041</v>
      </c>
      <c r="E216" s="397" t="s">
        <v>584</v>
      </c>
      <c r="F216" s="398"/>
    </row>
    <row r="217" spans="1:6" ht="14.45" customHeight="1" x14ac:dyDescent="0.25">
      <c r="A217" s="394" t="s">
        <v>332</v>
      </c>
      <c r="B217" s="395">
        <v>20</v>
      </c>
      <c r="C217" s="396">
        <v>204</v>
      </c>
      <c r="D217" s="1547">
        <v>2042</v>
      </c>
      <c r="E217" s="397" t="s">
        <v>585</v>
      </c>
      <c r="F217" s="398"/>
    </row>
    <row r="218" spans="1:6" ht="14.45" customHeight="1" x14ac:dyDescent="0.25">
      <c r="A218" s="1535" t="s">
        <v>332</v>
      </c>
      <c r="B218" s="1536">
        <v>20</v>
      </c>
      <c r="C218" s="1537">
        <v>205</v>
      </c>
      <c r="D218" s="1545">
        <v>0</v>
      </c>
      <c r="E218" s="1538" t="s">
        <v>5634</v>
      </c>
      <c r="F218" s="1539"/>
    </row>
    <row r="219" spans="1:6" ht="14.45" customHeight="1" x14ac:dyDescent="0.25">
      <c r="A219" s="394" t="s">
        <v>332</v>
      </c>
      <c r="B219" s="395">
        <v>20</v>
      </c>
      <c r="C219" s="396">
        <v>205</v>
      </c>
      <c r="D219" s="1547">
        <v>2051</v>
      </c>
      <c r="E219" s="397" t="s">
        <v>586</v>
      </c>
      <c r="F219" s="398"/>
    </row>
    <row r="220" spans="1:6" ht="14.45" customHeight="1" x14ac:dyDescent="0.25">
      <c r="A220" s="394" t="s">
        <v>332</v>
      </c>
      <c r="B220" s="395">
        <v>20</v>
      </c>
      <c r="C220" s="396">
        <v>205</v>
      </c>
      <c r="D220" s="1547">
        <v>2052</v>
      </c>
      <c r="E220" s="397" t="s">
        <v>587</v>
      </c>
      <c r="F220" s="398"/>
    </row>
    <row r="221" spans="1:6" ht="14.45" customHeight="1" x14ac:dyDescent="0.25">
      <c r="A221" s="394" t="s">
        <v>332</v>
      </c>
      <c r="B221" s="395">
        <v>20</v>
      </c>
      <c r="C221" s="396">
        <v>205</v>
      </c>
      <c r="D221" s="1547">
        <v>2053</v>
      </c>
      <c r="E221" s="397" t="s">
        <v>588</v>
      </c>
      <c r="F221" s="398"/>
    </row>
    <row r="222" spans="1:6" ht="14.45" customHeight="1" x14ac:dyDescent="0.25">
      <c r="A222" s="394" t="s">
        <v>332</v>
      </c>
      <c r="B222" s="395">
        <v>20</v>
      </c>
      <c r="C222" s="396">
        <v>205</v>
      </c>
      <c r="D222" s="1547">
        <v>2059</v>
      </c>
      <c r="E222" s="397" t="s">
        <v>589</v>
      </c>
      <c r="F222" s="398"/>
    </row>
    <row r="223" spans="1:6" ht="14.45" customHeight="1" x14ac:dyDescent="0.25">
      <c r="A223" s="1535" t="s">
        <v>332</v>
      </c>
      <c r="B223" s="1536">
        <v>20</v>
      </c>
      <c r="C223" s="1537">
        <v>206</v>
      </c>
      <c r="D223" s="1545">
        <v>0</v>
      </c>
      <c r="E223" s="1538" t="s">
        <v>5635</v>
      </c>
      <c r="F223" s="1539"/>
    </row>
    <row r="224" spans="1:6" ht="14.45" customHeight="1" x14ac:dyDescent="0.25">
      <c r="A224" s="394" t="s">
        <v>332</v>
      </c>
      <c r="B224" s="395">
        <v>20</v>
      </c>
      <c r="C224" s="396">
        <v>206</v>
      </c>
      <c r="D224" s="1547">
        <v>2060</v>
      </c>
      <c r="E224" s="397" t="s">
        <v>590</v>
      </c>
      <c r="F224" s="398"/>
    </row>
    <row r="225" spans="1:6" ht="14.45" customHeight="1" x14ac:dyDescent="0.25">
      <c r="A225" s="1531" t="s">
        <v>332</v>
      </c>
      <c r="B225" s="1532">
        <v>21</v>
      </c>
      <c r="C225" s="1543">
        <v>0</v>
      </c>
      <c r="D225" s="1544">
        <v>0</v>
      </c>
      <c r="E225" s="1533" t="s">
        <v>5636</v>
      </c>
      <c r="F225" s="1534"/>
    </row>
    <row r="226" spans="1:6" ht="14.45" customHeight="1" x14ac:dyDescent="0.25">
      <c r="A226" s="1535" t="s">
        <v>332</v>
      </c>
      <c r="B226" s="1536">
        <v>21</v>
      </c>
      <c r="C226" s="1537">
        <v>211</v>
      </c>
      <c r="D226" s="1545">
        <v>0</v>
      </c>
      <c r="E226" s="1538" t="s">
        <v>5637</v>
      </c>
      <c r="F226" s="1539"/>
    </row>
    <row r="227" spans="1:6" ht="14.45" customHeight="1" x14ac:dyDescent="0.25">
      <c r="A227" s="394" t="s">
        <v>332</v>
      </c>
      <c r="B227" s="395">
        <v>21</v>
      </c>
      <c r="C227" s="396">
        <v>211</v>
      </c>
      <c r="D227" s="1547">
        <v>2110</v>
      </c>
      <c r="E227" s="397" t="s">
        <v>591</v>
      </c>
      <c r="F227" s="398"/>
    </row>
    <row r="228" spans="1:6" ht="14.45" customHeight="1" x14ac:dyDescent="0.25">
      <c r="A228" s="1535" t="s">
        <v>332</v>
      </c>
      <c r="B228" s="1536">
        <v>21</v>
      </c>
      <c r="C228" s="1537">
        <v>212</v>
      </c>
      <c r="D228" s="1545">
        <v>0</v>
      </c>
      <c r="E228" s="1538" t="s">
        <v>5638</v>
      </c>
      <c r="F228" s="1539"/>
    </row>
    <row r="229" spans="1:6" ht="14.45" customHeight="1" x14ac:dyDescent="0.25">
      <c r="A229" s="394" t="s">
        <v>332</v>
      </c>
      <c r="B229" s="395">
        <v>21</v>
      </c>
      <c r="C229" s="396">
        <v>212</v>
      </c>
      <c r="D229" s="1547">
        <v>2120</v>
      </c>
      <c r="E229" s="397" t="s">
        <v>592</v>
      </c>
      <c r="F229" s="398"/>
    </row>
    <row r="230" spans="1:6" ht="14.45" customHeight="1" x14ac:dyDescent="0.25">
      <c r="A230" s="1531" t="s">
        <v>332</v>
      </c>
      <c r="B230" s="1532">
        <v>22</v>
      </c>
      <c r="C230" s="1543">
        <v>0</v>
      </c>
      <c r="D230" s="1544">
        <v>0</v>
      </c>
      <c r="E230" s="1533" t="s">
        <v>5639</v>
      </c>
      <c r="F230" s="1534"/>
    </row>
    <row r="231" spans="1:6" ht="14.45" customHeight="1" x14ac:dyDescent="0.25">
      <c r="A231" s="1535" t="s">
        <v>332</v>
      </c>
      <c r="B231" s="1536">
        <v>22</v>
      </c>
      <c r="C231" s="1537">
        <v>221</v>
      </c>
      <c r="D231" s="1545">
        <v>0</v>
      </c>
      <c r="E231" s="1538" t="s">
        <v>5640</v>
      </c>
      <c r="F231" s="1539"/>
    </row>
    <row r="232" spans="1:6" ht="14.45" customHeight="1" x14ac:dyDescent="0.25">
      <c r="A232" s="394" t="s">
        <v>332</v>
      </c>
      <c r="B232" s="395">
        <v>22</v>
      </c>
      <c r="C232" s="396">
        <v>221</v>
      </c>
      <c r="D232" s="1547">
        <v>2211</v>
      </c>
      <c r="E232" s="397" t="s">
        <v>593</v>
      </c>
      <c r="F232" s="398"/>
    </row>
    <row r="233" spans="1:6" ht="14.45" customHeight="1" x14ac:dyDescent="0.25">
      <c r="A233" s="394" t="s">
        <v>332</v>
      </c>
      <c r="B233" s="395">
        <v>22</v>
      </c>
      <c r="C233" s="396">
        <v>221</v>
      </c>
      <c r="D233" s="1547">
        <v>2219</v>
      </c>
      <c r="E233" s="397" t="s">
        <v>594</v>
      </c>
      <c r="F233" s="398"/>
    </row>
    <row r="234" spans="1:6" ht="14.45" customHeight="1" x14ac:dyDescent="0.25">
      <c r="A234" s="1535" t="s">
        <v>332</v>
      </c>
      <c r="B234" s="1536">
        <v>22</v>
      </c>
      <c r="C234" s="1537">
        <v>222</v>
      </c>
      <c r="D234" s="1545">
        <v>0</v>
      </c>
      <c r="E234" s="1538" t="s">
        <v>5641</v>
      </c>
      <c r="F234" s="1539"/>
    </row>
    <row r="235" spans="1:6" ht="14.45" customHeight="1" x14ac:dyDescent="0.25">
      <c r="A235" s="394" t="s">
        <v>332</v>
      </c>
      <c r="B235" s="395">
        <v>22</v>
      </c>
      <c r="C235" s="396">
        <v>222</v>
      </c>
      <c r="D235" s="1547">
        <v>2221</v>
      </c>
      <c r="E235" s="397" t="s">
        <v>595</v>
      </c>
      <c r="F235" s="398"/>
    </row>
    <row r="236" spans="1:6" ht="14.45" customHeight="1" x14ac:dyDescent="0.25">
      <c r="A236" s="394" t="s">
        <v>332</v>
      </c>
      <c r="B236" s="395">
        <v>22</v>
      </c>
      <c r="C236" s="396">
        <v>222</v>
      </c>
      <c r="D236" s="1547">
        <v>2222</v>
      </c>
      <c r="E236" s="397" t="s">
        <v>596</v>
      </c>
      <c r="F236" s="398"/>
    </row>
    <row r="237" spans="1:6" ht="14.45" customHeight="1" x14ac:dyDescent="0.25">
      <c r="A237" s="394" t="s">
        <v>332</v>
      </c>
      <c r="B237" s="395">
        <v>22</v>
      </c>
      <c r="C237" s="396">
        <v>222</v>
      </c>
      <c r="D237" s="1547">
        <v>2223</v>
      </c>
      <c r="E237" s="397" t="s">
        <v>597</v>
      </c>
      <c r="F237" s="398"/>
    </row>
    <row r="238" spans="1:6" ht="14.45" customHeight="1" x14ac:dyDescent="0.25">
      <c r="A238" s="394" t="s">
        <v>332</v>
      </c>
      <c r="B238" s="395">
        <v>22</v>
      </c>
      <c r="C238" s="396">
        <v>222</v>
      </c>
      <c r="D238" s="1547">
        <v>2229</v>
      </c>
      <c r="E238" s="397" t="s">
        <v>598</v>
      </c>
      <c r="F238" s="398"/>
    </row>
    <row r="239" spans="1:6" ht="14.45" customHeight="1" x14ac:dyDescent="0.25">
      <c r="A239" s="1531" t="s">
        <v>332</v>
      </c>
      <c r="B239" s="1532">
        <v>23</v>
      </c>
      <c r="C239" s="1543">
        <v>0</v>
      </c>
      <c r="D239" s="1544">
        <v>0</v>
      </c>
      <c r="E239" s="1533" t="s">
        <v>5642</v>
      </c>
      <c r="F239" s="1534"/>
    </row>
    <row r="240" spans="1:6" ht="14.45" customHeight="1" x14ac:dyDescent="0.25">
      <c r="A240" s="1535" t="s">
        <v>332</v>
      </c>
      <c r="B240" s="1536">
        <v>23</v>
      </c>
      <c r="C240" s="1537">
        <v>231</v>
      </c>
      <c r="D240" s="1545">
        <v>0</v>
      </c>
      <c r="E240" s="1538" t="s">
        <v>5643</v>
      </c>
      <c r="F240" s="1539"/>
    </row>
    <row r="241" spans="1:6" ht="14.45" customHeight="1" x14ac:dyDescent="0.25">
      <c r="A241" s="394" t="s">
        <v>332</v>
      </c>
      <c r="B241" s="395">
        <v>23</v>
      </c>
      <c r="C241" s="396">
        <v>231</v>
      </c>
      <c r="D241" s="1547">
        <v>2311</v>
      </c>
      <c r="E241" s="397" t="s">
        <v>599</v>
      </c>
      <c r="F241" s="398"/>
    </row>
    <row r="242" spans="1:6" ht="14.45" customHeight="1" x14ac:dyDescent="0.25">
      <c r="A242" s="394" t="s">
        <v>332</v>
      </c>
      <c r="B242" s="395">
        <v>23</v>
      </c>
      <c r="C242" s="396">
        <v>231</v>
      </c>
      <c r="D242" s="1547">
        <v>2312</v>
      </c>
      <c r="E242" s="397" t="s">
        <v>600</v>
      </c>
      <c r="F242" s="398"/>
    </row>
    <row r="243" spans="1:6" ht="14.45" customHeight="1" x14ac:dyDescent="0.25">
      <c r="A243" s="394" t="s">
        <v>332</v>
      </c>
      <c r="B243" s="395">
        <v>23</v>
      </c>
      <c r="C243" s="396">
        <v>231</v>
      </c>
      <c r="D243" s="1547">
        <v>2313</v>
      </c>
      <c r="E243" s="397" t="s">
        <v>601</v>
      </c>
      <c r="F243" s="398"/>
    </row>
    <row r="244" spans="1:6" ht="14.45" customHeight="1" x14ac:dyDescent="0.25">
      <c r="A244" s="394" t="s">
        <v>332</v>
      </c>
      <c r="B244" s="395">
        <v>23</v>
      </c>
      <c r="C244" s="396">
        <v>231</v>
      </c>
      <c r="D244" s="1547">
        <v>2314</v>
      </c>
      <c r="E244" s="397" t="s">
        <v>602</v>
      </c>
      <c r="F244" s="398"/>
    </row>
    <row r="245" spans="1:6" ht="14.45" customHeight="1" x14ac:dyDescent="0.25">
      <c r="A245" s="394" t="s">
        <v>332</v>
      </c>
      <c r="B245" s="395">
        <v>23</v>
      </c>
      <c r="C245" s="396">
        <v>231</v>
      </c>
      <c r="D245" s="1547">
        <v>2319</v>
      </c>
      <c r="E245" s="397" t="s">
        <v>603</v>
      </c>
      <c r="F245" s="398"/>
    </row>
    <row r="246" spans="1:6" ht="14.45" customHeight="1" x14ac:dyDescent="0.25">
      <c r="A246" s="1535" t="s">
        <v>332</v>
      </c>
      <c r="B246" s="1536">
        <v>23</v>
      </c>
      <c r="C246" s="1537">
        <v>232</v>
      </c>
      <c r="D246" s="1545">
        <v>0</v>
      </c>
      <c r="E246" s="1538" t="s">
        <v>5644</v>
      </c>
      <c r="F246" s="1539"/>
    </row>
    <row r="247" spans="1:6" ht="14.45" customHeight="1" x14ac:dyDescent="0.25">
      <c r="A247" s="394" t="s">
        <v>332</v>
      </c>
      <c r="B247" s="395">
        <v>23</v>
      </c>
      <c r="C247" s="396">
        <v>232</v>
      </c>
      <c r="D247" s="1547">
        <v>2320</v>
      </c>
      <c r="E247" s="397" t="s">
        <v>604</v>
      </c>
      <c r="F247" s="398"/>
    </row>
    <row r="248" spans="1:6" ht="14.45" customHeight="1" x14ac:dyDescent="0.25">
      <c r="A248" s="1535" t="s">
        <v>332</v>
      </c>
      <c r="B248" s="1536">
        <v>23</v>
      </c>
      <c r="C248" s="1537">
        <v>233</v>
      </c>
      <c r="D248" s="1545">
        <v>0</v>
      </c>
      <c r="E248" s="1538" t="s">
        <v>5645</v>
      </c>
      <c r="F248" s="1539"/>
    </row>
    <row r="249" spans="1:6" ht="14.45" customHeight="1" x14ac:dyDescent="0.25">
      <c r="A249" s="394" t="s">
        <v>332</v>
      </c>
      <c r="B249" s="395">
        <v>23</v>
      </c>
      <c r="C249" s="396">
        <v>233</v>
      </c>
      <c r="D249" s="1547">
        <v>2331</v>
      </c>
      <c r="E249" s="397" t="s">
        <v>605</v>
      </c>
      <c r="F249" s="398"/>
    </row>
    <row r="250" spans="1:6" ht="14.45" customHeight="1" x14ac:dyDescent="0.25">
      <c r="A250" s="394" t="s">
        <v>332</v>
      </c>
      <c r="B250" s="395">
        <v>23</v>
      </c>
      <c r="C250" s="396">
        <v>233</v>
      </c>
      <c r="D250" s="1547">
        <v>2332</v>
      </c>
      <c r="E250" s="397" t="s">
        <v>606</v>
      </c>
      <c r="F250" s="398"/>
    </row>
    <row r="251" spans="1:6" ht="14.45" customHeight="1" x14ac:dyDescent="0.25">
      <c r="A251" s="1535" t="s">
        <v>332</v>
      </c>
      <c r="B251" s="1536">
        <v>23</v>
      </c>
      <c r="C251" s="1537">
        <v>234</v>
      </c>
      <c r="D251" s="1545">
        <v>0</v>
      </c>
      <c r="E251" s="1538" t="s">
        <v>5646</v>
      </c>
      <c r="F251" s="1539"/>
    </row>
    <row r="252" spans="1:6" ht="14.45" customHeight="1" x14ac:dyDescent="0.25">
      <c r="A252" s="394" t="s">
        <v>332</v>
      </c>
      <c r="B252" s="395">
        <v>23</v>
      </c>
      <c r="C252" s="396">
        <v>234</v>
      </c>
      <c r="D252" s="1547">
        <v>2341</v>
      </c>
      <c r="E252" s="397" t="s">
        <v>607</v>
      </c>
      <c r="F252" s="398"/>
    </row>
    <row r="253" spans="1:6" ht="14.45" customHeight="1" x14ac:dyDescent="0.25">
      <c r="A253" s="394" t="s">
        <v>332</v>
      </c>
      <c r="B253" s="395">
        <v>23</v>
      </c>
      <c r="C253" s="396">
        <v>234</v>
      </c>
      <c r="D253" s="1547">
        <v>2342</v>
      </c>
      <c r="E253" s="397" t="s">
        <v>608</v>
      </c>
      <c r="F253" s="398"/>
    </row>
    <row r="254" spans="1:6" ht="14.45" customHeight="1" x14ac:dyDescent="0.25">
      <c r="A254" s="394" t="s">
        <v>332</v>
      </c>
      <c r="B254" s="395">
        <v>23</v>
      </c>
      <c r="C254" s="396">
        <v>234</v>
      </c>
      <c r="D254" s="1547">
        <v>2343</v>
      </c>
      <c r="E254" s="397" t="s">
        <v>609</v>
      </c>
      <c r="F254" s="398"/>
    </row>
    <row r="255" spans="1:6" ht="14.45" customHeight="1" x14ac:dyDescent="0.25">
      <c r="A255" s="394" t="s">
        <v>332</v>
      </c>
      <c r="B255" s="395">
        <v>23</v>
      </c>
      <c r="C255" s="396">
        <v>234</v>
      </c>
      <c r="D255" s="1547">
        <v>2344</v>
      </c>
      <c r="E255" s="397" t="s">
        <v>610</v>
      </c>
      <c r="F255" s="398"/>
    </row>
    <row r="256" spans="1:6" ht="14.45" customHeight="1" x14ac:dyDescent="0.25">
      <c r="A256" s="394" t="s">
        <v>332</v>
      </c>
      <c r="B256" s="395">
        <v>23</v>
      </c>
      <c r="C256" s="396">
        <v>234</v>
      </c>
      <c r="D256" s="1547">
        <v>2349</v>
      </c>
      <c r="E256" s="397" t="s">
        <v>611</v>
      </c>
      <c r="F256" s="398"/>
    </row>
    <row r="257" spans="1:6" ht="14.45" customHeight="1" x14ac:dyDescent="0.25">
      <c r="A257" s="1535" t="s">
        <v>332</v>
      </c>
      <c r="B257" s="1536">
        <v>23</v>
      </c>
      <c r="C257" s="1537">
        <v>235</v>
      </c>
      <c r="D257" s="1545">
        <v>0</v>
      </c>
      <c r="E257" s="1538" t="s">
        <v>5647</v>
      </c>
      <c r="F257" s="1539"/>
    </row>
    <row r="258" spans="1:6" ht="14.45" customHeight="1" x14ac:dyDescent="0.25">
      <c r="A258" s="394" t="s">
        <v>332</v>
      </c>
      <c r="B258" s="395">
        <v>23</v>
      </c>
      <c r="C258" s="396">
        <v>235</v>
      </c>
      <c r="D258" s="1547">
        <v>2351</v>
      </c>
      <c r="E258" s="397" t="s">
        <v>612</v>
      </c>
      <c r="F258" s="398"/>
    </row>
    <row r="259" spans="1:6" ht="14.45" customHeight="1" x14ac:dyDescent="0.25">
      <c r="A259" s="394" t="s">
        <v>332</v>
      </c>
      <c r="B259" s="395">
        <v>23</v>
      </c>
      <c r="C259" s="396">
        <v>235</v>
      </c>
      <c r="D259" s="1547">
        <v>2352</v>
      </c>
      <c r="E259" s="397" t="s">
        <v>613</v>
      </c>
      <c r="F259" s="398"/>
    </row>
    <row r="260" spans="1:6" ht="14.45" customHeight="1" x14ac:dyDescent="0.25">
      <c r="A260" s="1535" t="s">
        <v>332</v>
      </c>
      <c r="B260" s="1536">
        <v>23</v>
      </c>
      <c r="C260" s="1537">
        <v>236</v>
      </c>
      <c r="D260" s="1545">
        <v>0</v>
      </c>
      <c r="E260" s="1538" t="s">
        <v>5648</v>
      </c>
      <c r="F260" s="1539"/>
    </row>
    <row r="261" spans="1:6" ht="14.45" customHeight="1" x14ac:dyDescent="0.25">
      <c r="A261" s="394" t="s">
        <v>332</v>
      </c>
      <c r="B261" s="395">
        <v>23</v>
      </c>
      <c r="C261" s="396">
        <v>236</v>
      </c>
      <c r="D261" s="1547">
        <v>2361</v>
      </c>
      <c r="E261" s="397" t="s">
        <v>614</v>
      </c>
      <c r="F261" s="398"/>
    </row>
    <row r="262" spans="1:6" ht="14.45" customHeight="1" x14ac:dyDescent="0.25">
      <c r="A262" s="394" t="s">
        <v>332</v>
      </c>
      <c r="B262" s="395">
        <v>23</v>
      </c>
      <c r="C262" s="396">
        <v>236</v>
      </c>
      <c r="D262" s="1547">
        <v>2362</v>
      </c>
      <c r="E262" s="397" t="s">
        <v>615</v>
      </c>
      <c r="F262" s="398"/>
    </row>
    <row r="263" spans="1:6" ht="14.45" customHeight="1" x14ac:dyDescent="0.25">
      <c r="A263" s="394" t="s">
        <v>332</v>
      </c>
      <c r="B263" s="395">
        <v>23</v>
      </c>
      <c r="C263" s="396">
        <v>236</v>
      </c>
      <c r="D263" s="1547">
        <v>2363</v>
      </c>
      <c r="E263" s="397" t="s">
        <v>616</v>
      </c>
      <c r="F263" s="398"/>
    </row>
    <row r="264" spans="1:6" ht="14.45" customHeight="1" x14ac:dyDescent="0.25">
      <c r="A264" s="394" t="s">
        <v>332</v>
      </c>
      <c r="B264" s="395">
        <v>23</v>
      </c>
      <c r="C264" s="396">
        <v>236</v>
      </c>
      <c r="D264" s="1547">
        <v>2364</v>
      </c>
      <c r="E264" s="397" t="s">
        <v>617</v>
      </c>
      <c r="F264" s="398"/>
    </row>
    <row r="265" spans="1:6" ht="14.45" customHeight="1" x14ac:dyDescent="0.25">
      <c r="A265" s="394" t="s">
        <v>332</v>
      </c>
      <c r="B265" s="395">
        <v>23</v>
      </c>
      <c r="C265" s="396">
        <v>236</v>
      </c>
      <c r="D265" s="1547">
        <v>2365</v>
      </c>
      <c r="E265" s="397" t="s">
        <v>618</v>
      </c>
      <c r="F265" s="398"/>
    </row>
    <row r="266" spans="1:6" ht="14.45" customHeight="1" x14ac:dyDescent="0.25">
      <c r="A266" s="394" t="s">
        <v>332</v>
      </c>
      <c r="B266" s="395">
        <v>23</v>
      </c>
      <c r="C266" s="396">
        <v>236</v>
      </c>
      <c r="D266" s="1547">
        <v>2369</v>
      </c>
      <c r="E266" s="397" t="s">
        <v>619</v>
      </c>
      <c r="F266" s="398"/>
    </row>
    <row r="267" spans="1:6" ht="14.45" customHeight="1" x14ac:dyDescent="0.25">
      <c r="A267" s="1535" t="s">
        <v>332</v>
      </c>
      <c r="B267" s="1536">
        <v>23</v>
      </c>
      <c r="C267" s="1537">
        <v>237</v>
      </c>
      <c r="D267" s="1545">
        <v>0</v>
      </c>
      <c r="E267" s="1538" t="s">
        <v>5649</v>
      </c>
      <c r="F267" s="1539"/>
    </row>
    <row r="268" spans="1:6" ht="14.45" customHeight="1" x14ac:dyDescent="0.25">
      <c r="A268" s="394" t="s">
        <v>332</v>
      </c>
      <c r="B268" s="395">
        <v>23</v>
      </c>
      <c r="C268" s="396">
        <v>237</v>
      </c>
      <c r="D268" s="1547">
        <v>2370</v>
      </c>
      <c r="E268" s="397" t="s">
        <v>620</v>
      </c>
      <c r="F268" s="398"/>
    </row>
    <row r="269" spans="1:6" ht="14.45" customHeight="1" x14ac:dyDescent="0.25">
      <c r="A269" s="1535" t="s">
        <v>332</v>
      </c>
      <c r="B269" s="1536">
        <v>23</v>
      </c>
      <c r="C269" s="1537">
        <v>239</v>
      </c>
      <c r="D269" s="1545">
        <v>0</v>
      </c>
      <c r="E269" s="1538" t="s">
        <v>5650</v>
      </c>
      <c r="F269" s="1539"/>
    </row>
    <row r="270" spans="1:6" ht="14.45" customHeight="1" x14ac:dyDescent="0.25">
      <c r="A270" s="394" t="s">
        <v>332</v>
      </c>
      <c r="B270" s="395">
        <v>23</v>
      </c>
      <c r="C270" s="396">
        <v>239</v>
      </c>
      <c r="D270" s="1547">
        <v>2391</v>
      </c>
      <c r="E270" s="397" t="s">
        <v>621</v>
      </c>
      <c r="F270" s="398"/>
    </row>
    <row r="271" spans="1:6" ht="14.45" customHeight="1" x14ac:dyDescent="0.25">
      <c r="A271" s="394" t="s">
        <v>332</v>
      </c>
      <c r="B271" s="395">
        <v>23</v>
      </c>
      <c r="C271" s="396">
        <v>239</v>
      </c>
      <c r="D271" s="1547">
        <v>2399</v>
      </c>
      <c r="E271" s="397" t="s">
        <v>622</v>
      </c>
      <c r="F271" s="398"/>
    </row>
    <row r="272" spans="1:6" ht="14.45" customHeight="1" x14ac:dyDescent="0.25">
      <c r="A272" s="1531" t="s">
        <v>332</v>
      </c>
      <c r="B272" s="1532">
        <v>24</v>
      </c>
      <c r="C272" s="1543">
        <v>0</v>
      </c>
      <c r="D272" s="1544">
        <v>0</v>
      </c>
      <c r="E272" s="1533" t="s">
        <v>5651</v>
      </c>
      <c r="F272" s="1534"/>
    </row>
    <row r="273" spans="1:6" ht="14.45" customHeight="1" x14ac:dyDescent="0.25">
      <c r="A273" s="1535" t="s">
        <v>332</v>
      </c>
      <c r="B273" s="1536">
        <v>24</v>
      </c>
      <c r="C273" s="1537">
        <v>241</v>
      </c>
      <c r="D273" s="1545">
        <v>0</v>
      </c>
      <c r="E273" s="1538" t="s">
        <v>5652</v>
      </c>
      <c r="F273" s="1539"/>
    </row>
    <row r="274" spans="1:6" ht="14.45" customHeight="1" x14ac:dyDescent="0.25">
      <c r="A274" s="394" t="s">
        <v>332</v>
      </c>
      <c r="B274" s="395">
        <v>24</v>
      </c>
      <c r="C274" s="396">
        <v>241</v>
      </c>
      <c r="D274" s="1547">
        <v>2410</v>
      </c>
      <c r="E274" s="397" t="s">
        <v>623</v>
      </c>
      <c r="F274" s="398"/>
    </row>
    <row r="275" spans="1:6" ht="14.45" customHeight="1" x14ac:dyDescent="0.25">
      <c r="A275" s="1535" t="s">
        <v>332</v>
      </c>
      <c r="B275" s="1536">
        <v>24</v>
      </c>
      <c r="C275" s="1537">
        <v>242</v>
      </c>
      <c r="D275" s="1545">
        <v>0</v>
      </c>
      <c r="E275" s="1538" t="s">
        <v>5653</v>
      </c>
      <c r="F275" s="1539"/>
    </row>
    <row r="276" spans="1:6" ht="14.45" customHeight="1" x14ac:dyDescent="0.25">
      <c r="A276" s="394" t="s">
        <v>332</v>
      </c>
      <c r="B276" s="395">
        <v>24</v>
      </c>
      <c r="C276" s="396">
        <v>242</v>
      </c>
      <c r="D276" s="1547">
        <v>2420</v>
      </c>
      <c r="E276" s="397" t="s">
        <v>624</v>
      </c>
      <c r="F276" s="398"/>
    </row>
    <row r="277" spans="1:6" ht="14.45" customHeight="1" x14ac:dyDescent="0.25">
      <c r="A277" s="1535" t="s">
        <v>332</v>
      </c>
      <c r="B277" s="1536">
        <v>24</v>
      </c>
      <c r="C277" s="1537">
        <v>243</v>
      </c>
      <c r="D277" s="1545">
        <v>0</v>
      </c>
      <c r="E277" s="1538" t="s">
        <v>5654</v>
      </c>
      <c r="F277" s="1539"/>
    </row>
    <row r="278" spans="1:6" ht="14.45" customHeight="1" x14ac:dyDescent="0.25">
      <c r="A278" s="394" t="s">
        <v>332</v>
      </c>
      <c r="B278" s="395">
        <v>24</v>
      </c>
      <c r="C278" s="396">
        <v>243</v>
      </c>
      <c r="D278" s="1547">
        <v>2431</v>
      </c>
      <c r="E278" s="397" t="s">
        <v>625</v>
      </c>
      <c r="F278" s="398"/>
    </row>
    <row r="279" spans="1:6" ht="14.45" customHeight="1" x14ac:dyDescent="0.25">
      <c r="A279" s="394" t="s">
        <v>332</v>
      </c>
      <c r="B279" s="395">
        <v>24</v>
      </c>
      <c r="C279" s="396">
        <v>243</v>
      </c>
      <c r="D279" s="1547">
        <v>2432</v>
      </c>
      <c r="E279" s="397" t="s">
        <v>626</v>
      </c>
      <c r="F279" s="398"/>
    </row>
    <row r="280" spans="1:6" ht="14.45" customHeight="1" x14ac:dyDescent="0.25">
      <c r="A280" s="394" t="s">
        <v>332</v>
      </c>
      <c r="B280" s="395">
        <v>24</v>
      </c>
      <c r="C280" s="396">
        <v>243</v>
      </c>
      <c r="D280" s="1547">
        <v>2433</v>
      </c>
      <c r="E280" s="397" t="s">
        <v>627</v>
      </c>
      <c r="F280" s="398"/>
    </row>
    <row r="281" spans="1:6" ht="14.45" customHeight="1" x14ac:dyDescent="0.25">
      <c r="A281" s="394" t="s">
        <v>332</v>
      </c>
      <c r="B281" s="395">
        <v>24</v>
      </c>
      <c r="C281" s="396">
        <v>243</v>
      </c>
      <c r="D281" s="1547">
        <v>2434</v>
      </c>
      <c r="E281" s="397" t="s">
        <v>628</v>
      </c>
      <c r="F281" s="398"/>
    </row>
    <row r="282" spans="1:6" ht="14.45" customHeight="1" x14ac:dyDescent="0.25">
      <c r="A282" s="1535" t="s">
        <v>332</v>
      </c>
      <c r="B282" s="1536">
        <v>24</v>
      </c>
      <c r="C282" s="1537">
        <v>244</v>
      </c>
      <c r="D282" s="1545">
        <v>0</v>
      </c>
      <c r="E282" s="1538" t="s">
        <v>5655</v>
      </c>
      <c r="F282" s="1539"/>
    </row>
    <row r="283" spans="1:6" ht="14.45" customHeight="1" x14ac:dyDescent="0.25">
      <c r="A283" s="394" t="s">
        <v>332</v>
      </c>
      <c r="B283" s="395">
        <v>24</v>
      </c>
      <c r="C283" s="396">
        <v>244</v>
      </c>
      <c r="D283" s="1547">
        <v>2441</v>
      </c>
      <c r="E283" s="397" t="s">
        <v>629</v>
      </c>
      <c r="F283" s="398"/>
    </row>
    <row r="284" spans="1:6" ht="14.45" customHeight="1" x14ac:dyDescent="0.25">
      <c r="A284" s="394" t="s">
        <v>332</v>
      </c>
      <c r="B284" s="395">
        <v>24</v>
      </c>
      <c r="C284" s="396">
        <v>244</v>
      </c>
      <c r="D284" s="1547">
        <v>2442</v>
      </c>
      <c r="E284" s="397" t="s">
        <v>630</v>
      </c>
      <c r="F284" s="398"/>
    </row>
    <row r="285" spans="1:6" ht="14.45" customHeight="1" x14ac:dyDescent="0.25">
      <c r="A285" s="394" t="s">
        <v>332</v>
      </c>
      <c r="B285" s="395">
        <v>24</v>
      </c>
      <c r="C285" s="396">
        <v>244</v>
      </c>
      <c r="D285" s="1547">
        <v>2443</v>
      </c>
      <c r="E285" s="397" t="s">
        <v>631</v>
      </c>
      <c r="F285" s="398"/>
    </row>
    <row r="286" spans="1:6" ht="14.45" customHeight="1" x14ac:dyDescent="0.25">
      <c r="A286" s="394" t="s">
        <v>332</v>
      </c>
      <c r="B286" s="395">
        <v>24</v>
      </c>
      <c r="C286" s="396">
        <v>244</v>
      </c>
      <c r="D286" s="1547">
        <v>2444</v>
      </c>
      <c r="E286" s="397" t="s">
        <v>632</v>
      </c>
      <c r="F286" s="398"/>
    </row>
    <row r="287" spans="1:6" ht="14.45" customHeight="1" x14ac:dyDescent="0.25">
      <c r="A287" s="394" t="s">
        <v>332</v>
      </c>
      <c r="B287" s="395">
        <v>24</v>
      </c>
      <c r="C287" s="396">
        <v>244</v>
      </c>
      <c r="D287" s="1547">
        <v>2445</v>
      </c>
      <c r="E287" s="397" t="s">
        <v>633</v>
      </c>
      <c r="F287" s="398"/>
    </row>
    <row r="288" spans="1:6" ht="14.45" customHeight="1" x14ac:dyDescent="0.25">
      <c r="A288" s="394" t="s">
        <v>332</v>
      </c>
      <c r="B288" s="395">
        <v>24</v>
      </c>
      <c r="C288" s="396">
        <v>244</v>
      </c>
      <c r="D288" s="1547">
        <v>2446</v>
      </c>
      <c r="E288" s="397" t="s">
        <v>634</v>
      </c>
      <c r="F288" s="398"/>
    </row>
    <row r="289" spans="1:6" ht="14.45" customHeight="1" x14ac:dyDescent="0.25">
      <c r="A289" s="1535" t="s">
        <v>332</v>
      </c>
      <c r="B289" s="1536">
        <v>24</v>
      </c>
      <c r="C289" s="1537">
        <v>245</v>
      </c>
      <c r="D289" s="1545">
        <v>0</v>
      </c>
      <c r="E289" s="1538" t="s">
        <v>5656</v>
      </c>
      <c r="F289" s="1539"/>
    </row>
    <row r="290" spans="1:6" ht="14.45" customHeight="1" x14ac:dyDescent="0.25">
      <c r="A290" s="394" t="s">
        <v>332</v>
      </c>
      <c r="B290" s="395">
        <v>24</v>
      </c>
      <c r="C290" s="396">
        <v>245</v>
      </c>
      <c r="D290" s="1547">
        <v>2451</v>
      </c>
      <c r="E290" s="397" t="s">
        <v>635</v>
      </c>
      <c r="F290" s="398"/>
    </row>
    <row r="291" spans="1:6" ht="14.45" customHeight="1" x14ac:dyDescent="0.25">
      <c r="A291" s="394" t="s">
        <v>332</v>
      </c>
      <c r="B291" s="395">
        <v>24</v>
      </c>
      <c r="C291" s="396">
        <v>245</v>
      </c>
      <c r="D291" s="1547">
        <v>2452</v>
      </c>
      <c r="E291" s="397" t="s">
        <v>636</v>
      </c>
      <c r="F291" s="398"/>
    </row>
    <row r="292" spans="1:6" ht="14.45" customHeight="1" x14ac:dyDescent="0.25">
      <c r="A292" s="394" t="s">
        <v>332</v>
      </c>
      <c r="B292" s="395">
        <v>24</v>
      </c>
      <c r="C292" s="396">
        <v>245</v>
      </c>
      <c r="D292" s="1547">
        <v>2453</v>
      </c>
      <c r="E292" s="397" t="s">
        <v>637</v>
      </c>
      <c r="F292" s="398"/>
    </row>
    <row r="293" spans="1:6" ht="14.45" customHeight="1" x14ac:dyDescent="0.25">
      <c r="A293" s="394" t="s">
        <v>332</v>
      </c>
      <c r="B293" s="395">
        <v>24</v>
      </c>
      <c r="C293" s="396">
        <v>245</v>
      </c>
      <c r="D293" s="1547">
        <v>2454</v>
      </c>
      <c r="E293" s="397" t="s">
        <v>638</v>
      </c>
      <c r="F293" s="398"/>
    </row>
    <row r="294" spans="1:6" ht="14.45" customHeight="1" x14ac:dyDescent="0.25">
      <c r="A294" s="1531" t="s">
        <v>332</v>
      </c>
      <c r="B294" s="1532">
        <v>25</v>
      </c>
      <c r="C294" s="1543">
        <v>0</v>
      </c>
      <c r="D294" s="1544">
        <v>0</v>
      </c>
      <c r="E294" s="1533" t="s">
        <v>5657</v>
      </c>
      <c r="F294" s="1534"/>
    </row>
    <row r="295" spans="1:6" ht="14.45" customHeight="1" x14ac:dyDescent="0.25">
      <c r="A295" s="1535" t="s">
        <v>332</v>
      </c>
      <c r="B295" s="1536">
        <v>25</v>
      </c>
      <c r="C295" s="1537">
        <v>251</v>
      </c>
      <c r="D295" s="1545">
        <v>0</v>
      </c>
      <c r="E295" s="1538" t="s">
        <v>5658</v>
      </c>
      <c r="F295" s="1539"/>
    </row>
    <row r="296" spans="1:6" ht="14.45" customHeight="1" x14ac:dyDescent="0.25">
      <c r="A296" s="394" t="s">
        <v>332</v>
      </c>
      <c r="B296" s="395">
        <v>25</v>
      </c>
      <c r="C296" s="396">
        <v>251</v>
      </c>
      <c r="D296" s="1547">
        <v>2511</v>
      </c>
      <c r="E296" s="397" t="s">
        <v>639</v>
      </c>
      <c r="F296" s="398"/>
    </row>
    <row r="297" spans="1:6" ht="14.45" customHeight="1" x14ac:dyDescent="0.25">
      <c r="A297" s="394" t="s">
        <v>332</v>
      </c>
      <c r="B297" s="395">
        <v>25</v>
      </c>
      <c r="C297" s="396">
        <v>251</v>
      </c>
      <c r="D297" s="1547">
        <v>2512</v>
      </c>
      <c r="E297" s="397" t="s">
        <v>640</v>
      </c>
      <c r="F297" s="398"/>
    </row>
    <row r="298" spans="1:6" ht="14.45" customHeight="1" x14ac:dyDescent="0.25">
      <c r="A298" s="1535" t="s">
        <v>332</v>
      </c>
      <c r="B298" s="1536">
        <v>25</v>
      </c>
      <c r="C298" s="1537">
        <v>252</v>
      </c>
      <c r="D298" s="1545">
        <v>0</v>
      </c>
      <c r="E298" s="1538" t="s">
        <v>5659</v>
      </c>
      <c r="F298" s="1539"/>
    </row>
    <row r="299" spans="1:6" ht="14.45" customHeight="1" x14ac:dyDescent="0.25">
      <c r="A299" s="394" t="s">
        <v>332</v>
      </c>
      <c r="B299" s="395">
        <v>25</v>
      </c>
      <c r="C299" s="396">
        <v>252</v>
      </c>
      <c r="D299" s="1547">
        <v>2521</v>
      </c>
      <c r="E299" s="397" t="s">
        <v>641</v>
      </c>
      <c r="F299" s="398"/>
    </row>
    <row r="300" spans="1:6" ht="14.45" customHeight="1" x14ac:dyDescent="0.25">
      <c r="A300" s="394" t="s">
        <v>332</v>
      </c>
      <c r="B300" s="395">
        <v>25</v>
      </c>
      <c r="C300" s="396">
        <v>252</v>
      </c>
      <c r="D300" s="1547">
        <v>2529</v>
      </c>
      <c r="E300" s="397" t="s">
        <v>642</v>
      </c>
      <c r="F300" s="398"/>
    </row>
    <row r="301" spans="1:6" ht="14.45" customHeight="1" x14ac:dyDescent="0.25">
      <c r="A301" s="1535" t="s">
        <v>332</v>
      </c>
      <c r="B301" s="1536">
        <v>25</v>
      </c>
      <c r="C301" s="1537">
        <v>253</v>
      </c>
      <c r="D301" s="1545">
        <v>0</v>
      </c>
      <c r="E301" s="1538" t="s">
        <v>5660</v>
      </c>
      <c r="F301" s="1539"/>
    </row>
    <row r="302" spans="1:6" ht="14.45" customHeight="1" x14ac:dyDescent="0.25">
      <c r="A302" s="394" t="s">
        <v>332</v>
      </c>
      <c r="B302" s="395">
        <v>25</v>
      </c>
      <c r="C302" s="396">
        <v>253</v>
      </c>
      <c r="D302" s="1547">
        <v>2530</v>
      </c>
      <c r="E302" s="397" t="s">
        <v>643</v>
      </c>
      <c r="F302" s="398"/>
    </row>
    <row r="303" spans="1:6" ht="14.45" customHeight="1" x14ac:dyDescent="0.25">
      <c r="A303" s="1535" t="s">
        <v>332</v>
      </c>
      <c r="B303" s="1536">
        <v>25</v>
      </c>
      <c r="C303" s="1537">
        <v>254</v>
      </c>
      <c r="D303" s="1545">
        <v>0</v>
      </c>
      <c r="E303" s="1538" t="s">
        <v>5661</v>
      </c>
      <c r="F303" s="1539"/>
    </row>
    <row r="304" spans="1:6" ht="14.45" customHeight="1" x14ac:dyDescent="0.25">
      <c r="A304" s="394" t="s">
        <v>332</v>
      </c>
      <c r="B304" s="395">
        <v>25</v>
      </c>
      <c r="C304" s="396">
        <v>254</v>
      </c>
      <c r="D304" s="1547">
        <v>2540</v>
      </c>
      <c r="E304" s="397" t="s">
        <v>644</v>
      </c>
      <c r="F304" s="398"/>
    </row>
    <row r="305" spans="1:6" ht="14.45" customHeight="1" x14ac:dyDescent="0.25">
      <c r="A305" s="1535" t="s">
        <v>332</v>
      </c>
      <c r="B305" s="1536">
        <v>25</v>
      </c>
      <c r="C305" s="1537">
        <v>255</v>
      </c>
      <c r="D305" s="1545">
        <v>0</v>
      </c>
      <c r="E305" s="1538" t="s">
        <v>5662</v>
      </c>
      <c r="F305" s="1539"/>
    </row>
    <row r="306" spans="1:6" ht="14.45" customHeight="1" x14ac:dyDescent="0.25">
      <c r="A306" s="394" t="s">
        <v>332</v>
      </c>
      <c r="B306" s="395">
        <v>25</v>
      </c>
      <c r="C306" s="396">
        <v>255</v>
      </c>
      <c r="D306" s="1547">
        <v>2550</v>
      </c>
      <c r="E306" s="397" t="s">
        <v>645</v>
      </c>
      <c r="F306" s="398"/>
    </row>
    <row r="307" spans="1:6" ht="14.45" customHeight="1" x14ac:dyDescent="0.25">
      <c r="A307" s="1535" t="s">
        <v>332</v>
      </c>
      <c r="B307" s="1536">
        <v>25</v>
      </c>
      <c r="C307" s="1537">
        <v>256</v>
      </c>
      <c r="D307" s="1545">
        <v>0</v>
      </c>
      <c r="E307" s="1538" t="s">
        <v>5663</v>
      </c>
      <c r="F307" s="1539"/>
    </row>
    <row r="308" spans="1:6" ht="14.45" customHeight="1" x14ac:dyDescent="0.25">
      <c r="A308" s="394" t="s">
        <v>332</v>
      </c>
      <c r="B308" s="395">
        <v>25</v>
      </c>
      <c r="C308" s="396">
        <v>256</v>
      </c>
      <c r="D308" s="1547">
        <v>2561</v>
      </c>
      <c r="E308" s="397" t="s">
        <v>646</v>
      </c>
      <c r="F308" s="398"/>
    </row>
    <row r="309" spans="1:6" ht="14.45" customHeight="1" x14ac:dyDescent="0.25">
      <c r="A309" s="394" t="s">
        <v>332</v>
      </c>
      <c r="B309" s="395">
        <v>25</v>
      </c>
      <c r="C309" s="396">
        <v>256</v>
      </c>
      <c r="D309" s="1547">
        <v>2562</v>
      </c>
      <c r="E309" s="397" t="s">
        <v>647</v>
      </c>
      <c r="F309" s="398"/>
    </row>
    <row r="310" spans="1:6" ht="14.45" customHeight="1" x14ac:dyDescent="0.25">
      <c r="A310" s="1535" t="s">
        <v>332</v>
      </c>
      <c r="B310" s="1536">
        <v>25</v>
      </c>
      <c r="C310" s="1537">
        <v>257</v>
      </c>
      <c r="D310" s="1545">
        <v>0</v>
      </c>
      <c r="E310" s="1538" t="s">
        <v>5664</v>
      </c>
      <c r="F310" s="1539"/>
    </row>
    <row r="311" spans="1:6" ht="14.45" customHeight="1" x14ac:dyDescent="0.25">
      <c r="A311" s="394" t="s">
        <v>332</v>
      </c>
      <c r="B311" s="395">
        <v>25</v>
      </c>
      <c r="C311" s="396">
        <v>257</v>
      </c>
      <c r="D311" s="1547">
        <v>2571</v>
      </c>
      <c r="E311" s="397" t="s">
        <v>648</v>
      </c>
      <c r="F311" s="398"/>
    </row>
    <row r="312" spans="1:6" ht="14.45" customHeight="1" x14ac:dyDescent="0.25">
      <c r="A312" s="394" t="s">
        <v>332</v>
      </c>
      <c r="B312" s="395">
        <v>25</v>
      </c>
      <c r="C312" s="396">
        <v>257</v>
      </c>
      <c r="D312" s="1547">
        <v>2572</v>
      </c>
      <c r="E312" s="397" t="s">
        <v>649</v>
      </c>
      <c r="F312" s="398"/>
    </row>
    <row r="313" spans="1:6" ht="14.45" customHeight="1" x14ac:dyDescent="0.25">
      <c r="A313" s="394" t="s">
        <v>332</v>
      </c>
      <c r="B313" s="395">
        <v>25</v>
      </c>
      <c r="C313" s="396">
        <v>257</v>
      </c>
      <c r="D313" s="1547">
        <v>2573</v>
      </c>
      <c r="E313" s="397" t="s">
        <v>650</v>
      </c>
      <c r="F313" s="398"/>
    </row>
    <row r="314" spans="1:6" ht="14.45" customHeight="1" x14ac:dyDescent="0.25">
      <c r="A314" s="1535" t="s">
        <v>332</v>
      </c>
      <c r="B314" s="1536">
        <v>25</v>
      </c>
      <c r="C314" s="1537">
        <v>259</v>
      </c>
      <c r="D314" s="1545">
        <v>0</v>
      </c>
      <c r="E314" s="1538" t="s">
        <v>5665</v>
      </c>
      <c r="F314" s="1539"/>
    </row>
    <row r="315" spans="1:6" ht="14.45" customHeight="1" x14ac:dyDescent="0.25">
      <c r="A315" s="394" t="s">
        <v>332</v>
      </c>
      <c r="B315" s="395">
        <v>25</v>
      </c>
      <c r="C315" s="396">
        <v>259</v>
      </c>
      <c r="D315" s="1547">
        <v>2591</v>
      </c>
      <c r="E315" s="397" t="s">
        <v>651</v>
      </c>
      <c r="F315" s="398"/>
    </row>
    <row r="316" spans="1:6" ht="14.45" customHeight="1" x14ac:dyDescent="0.25">
      <c r="A316" s="394" t="s">
        <v>332</v>
      </c>
      <c r="B316" s="395">
        <v>25</v>
      </c>
      <c r="C316" s="396">
        <v>259</v>
      </c>
      <c r="D316" s="1547">
        <v>2592</v>
      </c>
      <c r="E316" s="397" t="s">
        <v>652</v>
      </c>
      <c r="F316" s="398"/>
    </row>
    <row r="317" spans="1:6" ht="14.45" customHeight="1" x14ac:dyDescent="0.25">
      <c r="A317" s="394" t="s">
        <v>332</v>
      </c>
      <c r="B317" s="395">
        <v>25</v>
      </c>
      <c r="C317" s="396">
        <v>259</v>
      </c>
      <c r="D317" s="1547">
        <v>2593</v>
      </c>
      <c r="E317" s="397" t="s">
        <v>653</v>
      </c>
      <c r="F317" s="398"/>
    </row>
    <row r="318" spans="1:6" ht="14.45" customHeight="1" x14ac:dyDescent="0.25">
      <c r="A318" s="394" t="s">
        <v>332</v>
      </c>
      <c r="B318" s="395">
        <v>25</v>
      </c>
      <c r="C318" s="396">
        <v>259</v>
      </c>
      <c r="D318" s="1547">
        <v>2594</v>
      </c>
      <c r="E318" s="397" t="s">
        <v>654</v>
      </c>
      <c r="F318" s="398"/>
    </row>
    <row r="319" spans="1:6" ht="14.45" customHeight="1" x14ac:dyDescent="0.25">
      <c r="A319" s="394" t="s">
        <v>332</v>
      </c>
      <c r="B319" s="395">
        <v>25</v>
      </c>
      <c r="C319" s="396">
        <v>259</v>
      </c>
      <c r="D319" s="1547">
        <v>2599</v>
      </c>
      <c r="E319" s="397" t="s">
        <v>655</v>
      </c>
      <c r="F319" s="398"/>
    </row>
    <row r="320" spans="1:6" ht="14.45" customHeight="1" x14ac:dyDescent="0.25">
      <c r="A320" s="1531" t="s">
        <v>332</v>
      </c>
      <c r="B320" s="1532">
        <v>26</v>
      </c>
      <c r="C320" s="1543">
        <v>0</v>
      </c>
      <c r="D320" s="1544">
        <v>0</v>
      </c>
      <c r="E320" s="1533" t="s">
        <v>5666</v>
      </c>
      <c r="F320" s="1534"/>
    </row>
    <row r="321" spans="1:6" ht="14.45" customHeight="1" x14ac:dyDescent="0.25">
      <c r="A321" s="1535" t="s">
        <v>332</v>
      </c>
      <c r="B321" s="1536">
        <v>26</v>
      </c>
      <c r="C321" s="1537">
        <v>261</v>
      </c>
      <c r="D321" s="1545">
        <v>0</v>
      </c>
      <c r="E321" s="1538" t="s">
        <v>5667</v>
      </c>
      <c r="F321" s="1539"/>
    </row>
    <row r="322" spans="1:6" ht="14.45" customHeight="1" x14ac:dyDescent="0.25">
      <c r="A322" s="394" t="s">
        <v>332</v>
      </c>
      <c r="B322" s="395">
        <v>26</v>
      </c>
      <c r="C322" s="396">
        <v>261</v>
      </c>
      <c r="D322" s="1547">
        <v>2611</v>
      </c>
      <c r="E322" s="397" t="s">
        <v>656</v>
      </c>
      <c r="F322" s="398"/>
    </row>
    <row r="323" spans="1:6" ht="14.45" customHeight="1" x14ac:dyDescent="0.25">
      <c r="A323" s="394" t="s">
        <v>332</v>
      </c>
      <c r="B323" s="395">
        <v>26</v>
      </c>
      <c r="C323" s="396">
        <v>261</v>
      </c>
      <c r="D323" s="1547">
        <v>2612</v>
      </c>
      <c r="E323" s="397" t="s">
        <v>657</v>
      </c>
      <c r="F323" s="398"/>
    </row>
    <row r="324" spans="1:6" ht="14.45" customHeight="1" x14ac:dyDescent="0.25">
      <c r="A324" s="1535" t="s">
        <v>332</v>
      </c>
      <c r="B324" s="1536">
        <v>26</v>
      </c>
      <c r="C324" s="1537">
        <v>262</v>
      </c>
      <c r="D324" s="1545">
        <v>0</v>
      </c>
      <c r="E324" s="1538" t="s">
        <v>5668</v>
      </c>
      <c r="F324" s="1539"/>
    </row>
    <row r="325" spans="1:6" ht="14.45" customHeight="1" x14ac:dyDescent="0.25">
      <c r="A325" s="394" t="s">
        <v>332</v>
      </c>
      <c r="B325" s="395">
        <v>26</v>
      </c>
      <c r="C325" s="396">
        <v>262</v>
      </c>
      <c r="D325" s="1547">
        <v>2620</v>
      </c>
      <c r="E325" s="397" t="s">
        <v>658</v>
      </c>
      <c r="F325" s="398"/>
    </row>
    <row r="326" spans="1:6" ht="14.45" customHeight="1" x14ac:dyDescent="0.25">
      <c r="A326" s="1535" t="s">
        <v>332</v>
      </c>
      <c r="B326" s="1536">
        <v>26</v>
      </c>
      <c r="C326" s="1537">
        <v>263</v>
      </c>
      <c r="D326" s="1545">
        <v>0</v>
      </c>
      <c r="E326" s="1538" t="s">
        <v>5669</v>
      </c>
      <c r="F326" s="1539"/>
    </row>
    <row r="327" spans="1:6" ht="14.45" customHeight="1" x14ac:dyDescent="0.25">
      <c r="A327" s="394" t="s">
        <v>332</v>
      </c>
      <c r="B327" s="395">
        <v>26</v>
      </c>
      <c r="C327" s="396">
        <v>263</v>
      </c>
      <c r="D327" s="1547">
        <v>2630</v>
      </c>
      <c r="E327" s="397" t="s">
        <v>659</v>
      </c>
      <c r="F327" s="398"/>
    </row>
    <row r="328" spans="1:6" ht="14.45" customHeight="1" x14ac:dyDescent="0.25">
      <c r="A328" s="1535" t="s">
        <v>332</v>
      </c>
      <c r="B328" s="1536">
        <v>26</v>
      </c>
      <c r="C328" s="1537">
        <v>264</v>
      </c>
      <c r="D328" s="1545">
        <v>0</v>
      </c>
      <c r="E328" s="1538" t="s">
        <v>5670</v>
      </c>
      <c r="F328" s="1539"/>
    </row>
    <row r="329" spans="1:6" ht="14.45" customHeight="1" x14ac:dyDescent="0.25">
      <c r="A329" s="394" t="s">
        <v>332</v>
      </c>
      <c r="B329" s="395">
        <v>26</v>
      </c>
      <c r="C329" s="396">
        <v>264</v>
      </c>
      <c r="D329" s="1547">
        <v>2640</v>
      </c>
      <c r="E329" s="397" t="s">
        <v>660</v>
      </c>
      <c r="F329" s="398"/>
    </row>
    <row r="330" spans="1:6" ht="14.45" customHeight="1" x14ac:dyDescent="0.25">
      <c r="A330" s="1535" t="s">
        <v>332</v>
      </c>
      <c r="B330" s="1536">
        <v>26</v>
      </c>
      <c r="C330" s="1537">
        <v>265</v>
      </c>
      <c r="D330" s="1545">
        <v>0</v>
      </c>
      <c r="E330" s="1538" t="s">
        <v>5671</v>
      </c>
      <c r="F330" s="1539"/>
    </row>
    <row r="331" spans="1:6" ht="14.45" customHeight="1" x14ac:dyDescent="0.25">
      <c r="A331" s="394" t="s">
        <v>332</v>
      </c>
      <c r="B331" s="395">
        <v>26</v>
      </c>
      <c r="C331" s="396">
        <v>265</v>
      </c>
      <c r="D331" s="1547">
        <v>2651</v>
      </c>
      <c r="E331" s="397" t="s">
        <v>661</v>
      </c>
      <c r="F331" s="398"/>
    </row>
    <row r="332" spans="1:6" ht="14.45" customHeight="1" x14ac:dyDescent="0.25">
      <c r="A332" s="394" t="s">
        <v>332</v>
      </c>
      <c r="B332" s="395">
        <v>26</v>
      </c>
      <c r="C332" s="396">
        <v>265</v>
      </c>
      <c r="D332" s="1547">
        <v>2652</v>
      </c>
      <c r="E332" s="397" t="s">
        <v>662</v>
      </c>
      <c r="F332" s="398"/>
    </row>
    <row r="333" spans="1:6" ht="14.45" customHeight="1" x14ac:dyDescent="0.25">
      <c r="A333" s="1535" t="s">
        <v>332</v>
      </c>
      <c r="B333" s="1536">
        <v>26</v>
      </c>
      <c r="C333" s="1537">
        <v>266</v>
      </c>
      <c r="D333" s="1545">
        <v>0</v>
      </c>
      <c r="E333" s="1538" t="s">
        <v>5672</v>
      </c>
      <c r="F333" s="1539"/>
    </row>
    <row r="334" spans="1:6" ht="14.45" customHeight="1" x14ac:dyDescent="0.25">
      <c r="A334" s="394" t="s">
        <v>332</v>
      </c>
      <c r="B334" s="395">
        <v>26</v>
      </c>
      <c r="C334" s="396">
        <v>266</v>
      </c>
      <c r="D334" s="1547">
        <v>2660</v>
      </c>
      <c r="E334" s="397" t="s">
        <v>663</v>
      </c>
      <c r="F334" s="398"/>
    </row>
    <row r="335" spans="1:6" ht="14.45" customHeight="1" x14ac:dyDescent="0.25">
      <c r="A335" s="1535" t="s">
        <v>332</v>
      </c>
      <c r="B335" s="1536">
        <v>26</v>
      </c>
      <c r="C335" s="1537">
        <v>267</v>
      </c>
      <c r="D335" s="1545">
        <v>0</v>
      </c>
      <c r="E335" s="1538" t="s">
        <v>5673</v>
      </c>
      <c r="F335" s="1539"/>
    </row>
    <row r="336" spans="1:6" ht="14.45" customHeight="1" x14ac:dyDescent="0.25">
      <c r="A336" s="394" t="s">
        <v>332</v>
      </c>
      <c r="B336" s="395">
        <v>26</v>
      </c>
      <c r="C336" s="396">
        <v>267</v>
      </c>
      <c r="D336" s="1547">
        <v>2670</v>
      </c>
      <c r="E336" s="397" t="s">
        <v>664</v>
      </c>
      <c r="F336" s="398"/>
    </row>
    <row r="337" spans="1:7" ht="14.45" customHeight="1" x14ac:dyDescent="0.25">
      <c r="A337" s="1535" t="s">
        <v>332</v>
      </c>
      <c r="B337" s="1536">
        <v>26</v>
      </c>
      <c r="C337" s="1537">
        <v>268</v>
      </c>
      <c r="D337" s="1545">
        <v>0</v>
      </c>
      <c r="E337" s="1538" t="s">
        <v>5674</v>
      </c>
      <c r="F337" s="1539"/>
    </row>
    <row r="338" spans="1:7" ht="14.45" customHeight="1" x14ac:dyDescent="0.25">
      <c r="A338" s="394" t="s">
        <v>332</v>
      </c>
      <c r="B338" s="395">
        <v>26</v>
      </c>
      <c r="C338" s="396">
        <v>268</v>
      </c>
      <c r="D338" s="1547">
        <v>2680</v>
      </c>
      <c r="E338" s="397" t="s">
        <v>665</v>
      </c>
      <c r="F338" s="398"/>
    </row>
    <row r="339" spans="1:7" ht="14.45" customHeight="1" x14ac:dyDescent="0.25">
      <c r="A339" s="1531" t="s">
        <v>332</v>
      </c>
      <c r="B339" s="1532">
        <v>27</v>
      </c>
      <c r="C339" s="1543">
        <v>0</v>
      </c>
      <c r="D339" s="1544">
        <v>0</v>
      </c>
      <c r="E339" s="1533" t="s">
        <v>5675</v>
      </c>
      <c r="F339" s="1534"/>
    </row>
    <row r="340" spans="1:7" ht="14.45" customHeight="1" x14ac:dyDescent="0.25">
      <c r="A340" s="1535" t="s">
        <v>332</v>
      </c>
      <c r="B340" s="1536">
        <v>27</v>
      </c>
      <c r="C340" s="1537">
        <v>271</v>
      </c>
      <c r="D340" s="1545">
        <v>0</v>
      </c>
      <c r="E340" s="1538" t="s">
        <v>5676</v>
      </c>
      <c r="F340" s="1539"/>
    </row>
    <row r="341" spans="1:7" ht="14.45" customHeight="1" x14ac:dyDescent="0.25">
      <c r="A341" s="394" t="s">
        <v>332</v>
      </c>
      <c r="B341" s="395">
        <v>27</v>
      </c>
      <c r="C341" s="396">
        <v>271</v>
      </c>
      <c r="D341" s="1547">
        <v>2711</v>
      </c>
      <c r="E341" s="397" t="s">
        <v>666</v>
      </c>
      <c r="F341" s="398"/>
      <c r="G341" s="12" t="s">
        <v>11525</v>
      </c>
    </row>
    <row r="342" spans="1:7" ht="14.45" customHeight="1" x14ac:dyDescent="0.25">
      <c r="A342" s="394" t="s">
        <v>332</v>
      </c>
      <c r="B342" s="395">
        <v>27</v>
      </c>
      <c r="C342" s="396">
        <v>271</v>
      </c>
      <c r="D342" s="1547">
        <v>2712</v>
      </c>
      <c r="E342" s="397" t="s">
        <v>667</v>
      </c>
      <c r="F342" s="398"/>
    </row>
    <row r="343" spans="1:7" ht="14.45" customHeight="1" x14ac:dyDescent="0.25">
      <c r="A343" s="1535" t="s">
        <v>332</v>
      </c>
      <c r="B343" s="1536">
        <v>27</v>
      </c>
      <c r="C343" s="1537">
        <v>272</v>
      </c>
      <c r="D343" s="1545">
        <v>0</v>
      </c>
      <c r="E343" s="1538" t="s">
        <v>5677</v>
      </c>
      <c r="F343" s="1539"/>
    </row>
    <row r="344" spans="1:7" ht="14.45" customHeight="1" x14ac:dyDescent="0.25">
      <c r="A344" s="394" t="s">
        <v>332</v>
      </c>
      <c r="B344" s="395">
        <v>27</v>
      </c>
      <c r="C344" s="396">
        <v>272</v>
      </c>
      <c r="D344" s="1547">
        <v>2720</v>
      </c>
      <c r="E344" s="397" t="s">
        <v>668</v>
      </c>
      <c r="F344" s="398"/>
    </row>
    <row r="345" spans="1:7" ht="14.45" customHeight="1" x14ac:dyDescent="0.25">
      <c r="A345" s="1535" t="s">
        <v>332</v>
      </c>
      <c r="B345" s="1536">
        <v>27</v>
      </c>
      <c r="C345" s="1537">
        <v>273</v>
      </c>
      <c r="D345" s="1545">
        <v>0</v>
      </c>
      <c r="E345" s="1538" t="s">
        <v>5678</v>
      </c>
      <c r="F345" s="1539"/>
    </row>
    <row r="346" spans="1:7" ht="14.45" customHeight="1" x14ac:dyDescent="0.25">
      <c r="A346" s="394" t="s">
        <v>332</v>
      </c>
      <c r="B346" s="395">
        <v>27</v>
      </c>
      <c r="C346" s="396">
        <v>273</v>
      </c>
      <c r="D346" s="1547">
        <v>2731</v>
      </c>
      <c r="E346" s="397" t="s">
        <v>669</v>
      </c>
      <c r="F346" s="398"/>
    </row>
    <row r="347" spans="1:7" ht="14.45" customHeight="1" x14ac:dyDescent="0.25">
      <c r="A347" s="394" t="s">
        <v>332</v>
      </c>
      <c r="B347" s="395">
        <v>27</v>
      </c>
      <c r="C347" s="396">
        <v>273</v>
      </c>
      <c r="D347" s="1547">
        <v>2732</v>
      </c>
      <c r="E347" s="397" t="s">
        <v>670</v>
      </c>
      <c r="F347" s="398"/>
    </row>
    <row r="348" spans="1:7" ht="14.45" customHeight="1" x14ac:dyDescent="0.25">
      <c r="A348" s="394" t="s">
        <v>332</v>
      </c>
      <c r="B348" s="395">
        <v>27</v>
      </c>
      <c r="C348" s="396">
        <v>273</v>
      </c>
      <c r="D348" s="1547">
        <v>2733</v>
      </c>
      <c r="E348" s="397" t="s">
        <v>671</v>
      </c>
      <c r="F348" s="398"/>
    </row>
    <row r="349" spans="1:7" ht="14.45" customHeight="1" x14ac:dyDescent="0.25">
      <c r="A349" s="1535" t="s">
        <v>332</v>
      </c>
      <c r="B349" s="1536">
        <v>27</v>
      </c>
      <c r="C349" s="1537">
        <v>274</v>
      </c>
      <c r="D349" s="1545">
        <v>0</v>
      </c>
      <c r="E349" s="1538" t="s">
        <v>5679</v>
      </c>
      <c r="F349" s="1539"/>
    </row>
    <row r="350" spans="1:7" ht="14.45" customHeight="1" x14ac:dyDescent="0.25">
      <c r="A350" s="394" t="s">
        <v>332</v>
      </c>
      <c r="B350" s="395">
        <v>27</v>
      </c>
      <c r="C350" s="396">
        <v>274</v>
      </c>
      <c r="D350" s="1547">
        <v>2740</v>
      </c>
      <c r="E350" s="397" t="s">
        <v>672</v>
      </c>
      <c r="F350" s="398"/>
    </row>
    <row r="351" spans="1:7" ht="14.45" customHeight="1" x14ac:dyDescent="0.25">
      <c r="A351" s="1535" t="s">
        <v>332</v>
      </c>
      <c r="B351" s="1536">
        <v>27</v>
      </c>
      <c r="C351" s="1537">
        <v>275</v>
      </c>
      <c r="D351" s="1545">
        <v>0</v>
      </c>
      <c r="E351" s="1538" t="s">
        <v>5680</v>
      </c>
      <c r="F351" s="1539"/>
    </row>
    <row r="352" spans="1:7" ht="14.45" customHeight="1" x14ac:dyDescent="0.25">
      <c r="A352" s="394" t="s">
        <v>332</v>
      </c>
      <c r="B352" s="395">
        <v>27</v>
      </c>
      <c r="C352" s="396">
        <v>275</v>
      </c>
      <c r="D352" s="1547">
        <v>2751</v>
      </c>
      <c r="E352" s="397" t="s">
        <v>673</v>
      </c>
      <c r="F352" s="398"/>
    </row>
    <row r="353" spans="1:6" ht="14.45" customHeight="1" x14ac:dyDescent="0.25">
      <c r="A353" s="394" t="s">
        <v>332</v>
      </c>
      <c r="B353" s="395">
        <v>27</v>
      </c>
      <c r="C353" s="396">
        <v>275</v>
      </c>
      <c r="D353" s="1547">
        <v>2752</v>
      </c>
      <c r="E353" s="397" t="s">
        <v>674</v>
      </c>
      <c r="F353" s="398"/>
    </row>
    <row r="354" spans="1:6" ht="14.45" customHeight="1" x14ac:dyDescent="0.25">
      <c r="A354" s="1535" t="s">
        <v>332</v>
      </c>
      <c r="B354" s="1536">
        <v>27</v>
      </c>
      <c r="C354" s="1537">
        <v>279</v>
      </c>
      <c r="D354" s="1545">
        <v>0</v>
      </c>
      <c r="E354" s="1538" t="s">
        <v>5681</v>
      </c>
      <c r="F354" s="1539"/>
    </row>
    <row r="355" spans="1:6" ht="14.45" customHeight="1" x14ac:dyDescent="0.25">
      <c r="A355" s="394" t="s">
        <v>332</v>
      </c>
      <c r="B355" s="395">
        <v>27</v>
      </c>
      <c r="C355" s="396">
        <v>279</v>
      </c>
      <c r="D355" s="1547">
        <v>2790</v>
      </c>
      <c r="E355" s="397" t="s">
        <v>675</v>
      </c>
      <c r="F355" s="398"/>
    </row>
    <row r="356" spans="1:6" ht="14.45" customHeight="1" x14ac:dyDescent="0.25">
      <c r="A356" s="1531" t="s">
        <v>332</v>
      </c>
      <c r="B356" s="1532">
        <v>28</v>
      </c>
      <c r="C356" s="1543">
        <v>0</v>
      </c>
      <c r="D356" s="1544">
        <v>0</v>
      </c>
      <c r="E356" s="1533" t="s">
        <v>5682</v>
      </c>
      <c r="F356" s="1534"/>
    </row>
    <row r="357" spans="1:6" ht="14.45" customHeight="1" x14ac:dyDescent="0.25">
      <c r="A357" s="1535" t="s">
        <v>332</v>
      </c>
      <c r="B357" s="1536">
        <v>28</v>
      </c>
      <c r="C357" s="1537">
        <v>281</v>
      </c>
      <c r="D357" s="1545">
        <v>0</v>
      </c>
      <c r="E357" s="1538" t="s">
        <v>5683</v>
      </c>
      <c r="F357" s="1539"/>
    </row>
    <row r="358" spans="1:6" ht="14.45" customHeight="1" x14ac:dyDescent="0.25">
      <c r="A358" s="394" t="s">
        <v>332</v>
      </c>
      <c r="B358" s="395">
        <v>28</v>
      </c>
      <c r="C358" s="396">
        <v>281</v>
      </c>
      <c r="D358" s="1547">
        <v>2811</v>
      </c>
      <c r="E358" s="397" t="s">
        <v>676</v>
      </c>
      <c r="F358" s="398"/>
    </row>
    <row r="359" spans="1:6" ht="14.45" customHeight="1" x14ac:dyDescent="0.25">
      <c r="A359" s="394" t="s">
        <v>332</v>
      </c>
      <c r="B359" s="395">
        <v>28</v>
      </c>
      <c r="C359" s="396">
        <v>281</v>
      </c>
      <c r="D359" s="1547">
        <v>2812</v>
      </c>
      <c r="E359" s="397" t="s">
        <v>677</v>
      </c>
      <c r="F359" s="398"/>
    </row>
    <row r="360" spans="1:6" ht="14.45" customHeight="1" x14ac:dyDescent="0.25">
      <c r="A360" s="394" t="s">
        <v>332</v>
      </c>
      <c r="B360" s="395">
        <v>28</v>
      </c>
      <c r="C360" s="396">
        <v>281</v>
      </c>
      <c r="D360" s="1547">
        <v>2813</v>
      </c>
      <c r="E360" s="397" t="s">
        <v>678</v>
      </c>
      <c r="F360" s="398"/>
    </row>
    <row r="361" spans="1:6" ht="14.45" customHeight="1" x14ac:dyDescent="0.25">
      <c r="A361" s="394" t="s">
        <v>332</v>
      </c>
      <c r="B361" s="395">
        <v>28</v>
      </c>
      <c r="C361" s="396">
        <v>281</v>
      </c>
      <c r="D361" s="1547">
        <v>2814</v>
      </c>
      <c r="E361" s="397" t="s">
        <v>679</v>
      </c>
      <c r="F361" s="398"/>
    </row>
    <row r="362" spans="1:6" ht="14.45" customHeight="1" x14ac:dyDescent="0.25">
      <c r="A362" s="394" t="s">
        <v>332</v>
      </c>
      <c r="B362" s="395">
        <v>28</v>
      </c>
      <c r="C362" s="396">
        <v>281</v>
      </c>
      <c r="D362" s="1547">
        <v>2815</v>
      </c>
      <c r="E362" s="397" t="s">
        <v>680</v>
      </c>
      <c r="F362" s="398"/>
    </row>
    <row r="363" spans="1:6" ht="14.45" customHeight="1" x14ac:dyDescent="0.25">
      <c r="A363" s="1535" t="s">
        <v>332</v>
      </c>
      <c r="B363" s="1536">
        <v>28</v>
      </c>
      <c r="C363" s="1537">
        <v>282</v>
      </c>
      <c r="D363" s="1545">
        <v>0</v>
      </c>
      <c r="E363" s="1538" t="s">
        <v>5684</v>
      </c>
      <c r="F363" s="1539"/>
    </row>
    <row r="364" spans="1:6" ht="14.45" customHeight="1" x14ac:dyDescent="0.25">
      <c r="A364" s="394" t="s">
        <v>332</v>
      </c>
      <c r="B364" s="395">
        <v>28</v>
      </c>
      <c r="C364" s="396">
        <v>282</v>
      </c>
      <c r="D364" s="1547">
        <v>2821</v>
      </c>
      <c r="E364" s="397" t="s">
        <v>681</v>
      </c>
      <c r="F364" s="398"/>
    </row>
    <row r="365" spans="1:6" ht="14.45" customHeight="1" x14ac:dyDescent="0.25">
      <c r="A365" s="394" t="s">
        <v>332</v>
      </c>
      <c r="B365" s="395">
        <v>28</v>
      </c>
      <c r="C365" s="396">
        <v>282</v>
      </c>
      <c r="D365" s="1547">
        <v>2822</v>
      </c>
      <c r="E365" s="397" t="s">
        <v>682</v>
      </c>
      <c r="F365" s="398"/>
    </row>
    <row r="366" spans="1:6" ht="14.45" customHeight="1" x14ac:dyDescent="0.25">
      <c r="A366" s="394" t="s">
        <v>332</v>
      </c>
      <c r="B366" s="395">
        <v>28</v>
      </c>
      <c r="C366" s="396">
        <v>282</v>
      </c>
      <c r="D366" s="1547">
        <v>2823</v>
      </c>
      <c r="E366" s="397" t="s">
        <v>683</v>
      </c>
      <c r="F366" s="398"/>
    </row>
    <row r="367" spans="1:6" ht="14.45" customHeight="1" x14ac:dyDescent="0.25">
      <c r="A367" s="394" t="s">
        <v>332</v>
      </c>
      <c r="B367" s="395">
        <v>28</v>
      </c>
      <c r="C367" s="396">
        <v>282</v>
      </c>
      <c r="D367" s="1547">
        <v>2824</v>
      </c>
      <c r="E367" s="397" t="s">
        <v>684</v>
      </c>
      <c r="F367" s="398"/>
    </row>
    <row r="368" spans="1:6" ht="14.45" customHeight="1" x14ac:dyDescent="0.25">
      <c r="A368" s="394" t="s">
        <v>332</v>
      </c>
      <c r="B368" s="395">
        <v>28</v>
      </c>
      <c r="C368" s="396">
        <v>282</v>
      </c>
      <c r="D368" s="1547">
        <v>2825</v>
      </c>
      <c r="E368" s="397" t="s">
        <v>685</v>
      </c>
      <c r="F368" s="398"/>
    </row>
    <row r="369" spans="1:6" ht="14.45" customHeight="1" x14ac:dyDescent="0.25">
      <c r="A369" s="394" t="s">
        <v>332</v>
      </c>
      <c r="B369" s="395">
        <v>28</v>
      </c>
      <c r="C369" s="396">
        <v>282</v>
      </c>
      <c r="D369" s="1547">
        <v>2829</v>
      </c>
      <c r="E369" s="397" t="s">
        <v>686</v>
      </c>
      <c r="F369" s="398"/>
    </row>
    <row r="370" spans="1:6" ht="14.45" customHeight="1" x14ac:dyDescent="0.25">
      <c r="A370" s="1535" t="s">
        <v>332</v>
      </c>
      <c r="B370" s="1536">
        <v>28</v>
      </c>
      <c r="C370" s="1537">
        <v>283</v>
      </c>
      <c r="D370" s="1545">
        <v>0</v>
      </c>
      <c r="E370" s="1538" t="s">
        <v>5685</v>
      </c>
      <c r="F370" s="1539"/>
    </row>
    <row r="371" spans="1:6" ht="14.45" customHeight="1" x14ac:dyDescent="0.25">
      <c r="A371" s="394" t="s">
        <v>332</v>
      </c>
      <c r="B371" s="395">
        <v>28</v>
      </c>
      <c r="C371" s="396">
        <v>283</v>
      </c>
      <c r="D371" s="1547">
        <v>2830</v>
      </c>
      <c r="E371" s="397" t="s">
        <v>687</v>
      </c>
      <c r="F371" s="398"/>
    </row>
    <row r="372" spans="1:6" ht="14.45" customHeight="1" x14ac:dyDescent="0.25">
      <c r="A372" s="1535" t="s">
        <v>332</v>
      </c>
      <c r="B372" s="1536">
        <v>28</v>
      </c>
      <c r="C372" s="1537">
        <v>284</v>
      </c>
      <c r="D372" s="1545">
        <v>0</v>
      </c>
      <c r="E372" s="1538" t="s">
        <v>5686</v>
      </c>
      <c r="F372" s="1539"/>
    </row>
    <row r="373" spans="1:6" ht="14.45" customHeight="1" x14ac:dyDescent="0.25">
      <c r="A373" s="394" t="s">
        <v>332</v>
      </c>
      <c r="B373" s="395">
        <v>28</v>
      </c>
      <c r="C373" s="396">
        <v>284</v>
      </c>
      <c r="D373" s="1547">
        <v>2841</v>
      </c>
      <c r="E373" s="397" t="s">
        <v>688</v>
      </c>
      <c r="F373" s="398"/>
    </row>
    <row r="374" spans="1:6" ht="14.45" customHeight="1" x14ac:dyDescent="0.25">
      <c r="A374" s="394" t="s">
        <v>332</v>
      </c>
      <c r="B374" s="395">
        <v>28</v>
      </c>
      <c r="C374" s="396">
        <v>284</v>
      </c>
      <c r="D374" s="1547">
        <v>2849</v>
      </c>
      <c r="E374" s="397" t="s">
        <v>689</v>
      </c>
      <c r="F374" s="398"/>
    </row>
    <row r="375" spans="1:6" ht="14.45" customHeight="1" x14ac:dyDescent="0.25">
      <c r="A375" s="1535" t="s">
        <v>332</v>
      </c>
      <c r="B375" s="1536">
        <v>28</v>
      </c>
      <c r="C375" s="1537">
        <v>289</v>
      </c>
      <c r="D375" s="1545">
        <v>0</v>
      </c>
      <c r="E375" s="1538" t="s">
        <v>5687</v>
      </c>
      <c r="F375" s="1539"/>
    </row>
    <row r="376" spans="1:6" ht="14.45" customHeight="1" x14ac:dyDescent="0.25">
      <c r="A376" s="394" t="s">
        <v>332</v>
      </c>
      <c r="B376" s="395">
        <v>28</v>
      </c>
      <c r="C376" s="396">
        <v>289</v>
      </c>
      <c r="D376" s="1547">
        <v>2891</v>
      </c>
      <c r="E376" s="397" t="s">
        <v>690</v>
      </c>
      <c r="F376" s="398"/>
    </row>
    <row r="377" spans="1:6" ht="14.45" customHeight="1" x14ac:dyDescent="0.25">
      <c r="A377" s="394" t="s">
        <v>332</v>
      </c>
      <c r="B377" s="395">
        <v>28</v>
      </c>
      <c r="C377" s="396">
        <v>289</v>
      </c>
      <c r="D377" s="1547">
        <v>2892</v>
      </c>
      <c r="E377" s="397" t="s">
        <v>691</v>
      </c>
      <c r="F377" s="398"/>
    </row>
    <row r="378" spans="1:6" ht="14.45" customHeight="1" x14ac:dyDescent="0.25">
      <c r="A378" s="394" t="s">
        <v>332</v>
      </c>
      <c r="B378" s="395">
        <v>28</v>
      </c>
      <c r="C378" s="396">
        <v>289</v>
      </c>
      <c r="D378" s="1547">
        <v>2893</v>
      </c>
      <c r="E378" s="397" t="s">
        <v>692</v>
      </c>
      <c r="F378" s="398"/>
    </row>
    <row r="379" spans="1:6" ht="14.45" customHeight="1" x14ac:dyDescent="0.25">
      <c r="A379" s="394" t="s">
        <v>332</v>
      </c>
      <c r="B379" s="395">
        <v>28</v>
      </c>
      <c r="C379" s="396">
        <v>289</v>
      </c>
      <c r="D379" s="1547">
        <v>2894</v>
      </c>
      <c r="E379" s="397" t="s">
        <v>693</v>
      </c>
      <c r="F379" s="398"/>
    </row>
    <row r="380" spans="1:6" ht="14.45" customHeight="1" x14ac:dyDescent="0.25">
      <c r="A380" s="394" t="s">
        <v>332</v>
      </c>
      <c r="B380" s="395">
        <v>28</v>
      </c>
      <c r="C380" s="396">
        <v>289</v>
      </c>
      <c r="D380" s="1547">
        <v>2895</v>
      </c>
      <c r="E380" s="397" t="s">
        <v>694</v>
      </c>
      <c r="F380" s="398"/>
    </row>
    <row r="381" spans="1:6" ht="14.45" customHeight="1" x14ac:dyDescent="0.25">
      <c r="A381" s="394" t="s">
        <v>332</v>
      </c>
      <c r="B381" s="395">
        <v>28</v>
      </c>
      <c r="C381" s="396">
        <v>289</v>
      </c>
      <c r="D381" s="1547">
        <v>2896</v>
      </c>
      <c r="E381" s="397" t="s">
        <v>695</v>
      </c>
      <c r="F381" s="398"/>
    </row>
    <row r="382" spans="1:6" ht="14.45" customHeight="1" x14ac:dyDescent="0.25">
      <c r="A382" s="394" t="s">
        <v>332</v>
      </c>
      <c r="B382" s="395">
        <v>28</v>
      </c>
      <c r="C382" s="396">
        <v>289</v>
      </c>
      <c r="D382" s="1547">
        <v>2899</v>
      </c>
      <c r="E382" s="397" t="s">
        <v>696</v>
      </c>
      <c r="F382" s="398"/>
    </row>
    <row r="383" spans="1:6" ht="14.45" customHeight="1" x14ac:dyDescent="0.25">
      <c r="A383" s="1531" t="s">
        <v>332</v>
      </c>
      <c r="B383" s="1532">
        <v>29</v>
      </c>
      <c r="C383" s="1543">
        <v>0</v>
      </c>
      <c r="D383" s="1544">
        <v>0</v>
      </c>
      <c r="E383" s="1533" t="s">
        <v>5688</v>
      </c>
      <c r="F383" s="1534"/>
    </row>
    <row r="384" spans="1:6" ht="14.45" customHeight="1" x14ac:dyDescent="0.25">
      <c r="A384" s="1535" t="s">
        <v>332</v>
      </c>
      <c r="B384" s="1536">
        <v>29</v>
      </c>
      <c r="C384" s="1537">
        <v>291</v>
      </c>
      <c r="D384" s="1545">
        <v>0</v>
      </c>
      <c r="E384" s="1538" t="s">
        <v>5689</v>
      </c>
      <c r="F384" s="1539"/>
    </row>
    <row r="385" spans="1:6" ht="14.45" customHeight="1" x14ac:dyDescent="0.25">
      <c r="A385" s="394" t="s">
        <v>332</v>
      </c>
      <c r="B385" s="395">
        <v>29</v>
      </c>
      <c r="C385" s="396">
        <v>291</v>
      </c>
      <c r="D385" s="1547">
        <v>2910</v>
      </c>
      <c r="E385" s="397" t="s">
        <v>697</v>
      </c>
      <c r="F385" s="398"/>
    </row>
    <row r="386" spans="1:6" ht="14.45" customHeight="1" x14ac:dyDescent="0.25">
      <c r="A386" s="1535" t="s">
        <v>332</v>
      </c>
      <c r="B386" s="1536">
        <v>29</v>
      </c>
      <c r="C386" s="1537">
        <v>292</v>
      </c>
      <c r="D386" s="1545">
        <v>0</v>
      </c>
      <c r="E386" s="1538" t="s">
        <v>5690</v>
      </c>
      <c r="F386" s="1539"/>
    </row>
    <row r="387" spans="1:6" ht="14.45" customHeight="1" x14ac:dyDescent="0.25">
      <c r="A387" s="394" t="s">
        <v>332</v>
      </c>
      <c r="B387" s="395">
        <v>29</v>
      </c>
      <c r="C387" s="396">
        <v>292</v>
      </c>
      <c r="D387" s="1547">
        <v>2920</v>
      </c>
      <c r="E387" s="397" t="s">
        <v>698</v>
      </c>
      <c r="F387" s="398"/>
    </row>
    <row r="388" spans="1:6" ht="14.45" customHeight="1" x14ac:dyDescent="0.25">
      <c r="A388" s="1535" t="s">
        <v>332</v>
      </c>
      <c r="B388" s="1536">
        <v>29</v>
      </c>
      <c r="C388" s="1537">
        <v>293</v>
      </c>
      <c r="D388" s="1545">
        <v>0</v>
      </c>
      <c r="E388" s="1538" t="s">
        <v>5691</v>
      </c>
      <c r="F388" s="1539"/>
    </row>
    <row r="389" spans="1:6" ht="14.45" customHeight="1" x14ac:dyDescent="0.25">
      <c r="A389" s="394" t="s">
        <v>332</v>
      </c>
      <c r="B389" s="395">
        <v>29</v>
      </c>
      <c r="C389" s="396">
        <v>293</v>
      </c>
      <c r="D389" s="1547">
        <v>2931</v>
      </c>
      <c r="E389" s="397" t="s">
        <v>699</v>
      </c>
      <c r="F389" s="398"/>
    </row>
    <row r="390" spans="1:6" ht="14.45" customHeight="1" x14ac:dyDescent="0.25">
      <c r="A390" s="394" t="s">
        <v>332</v>
      </c>
      <c r="B390" s="395">
        <v>29</v>
      </c>
      <c r="C390" s="396">
        <v>293</v>
      </c>
      <c r="D390" s="1547">
        <v>2932</v>
      </c>
      <c r="E390" s="397" t="s">
        <v>700</v>
      </c>
      <c r="F390" s="398"/>
    </row>
    <row r="391" spans="1:6" ht="14.45" customHeight="1" x14ac:dyDescent="0.25">
      <c r="A391" s="1531" t="s">
        <v>332</v>
      </c>
      <c r="B391" s="1532">
        <v>30</v>
      </c>
      <c r="C391" s="1543">
        <v>0</v>
      </c>
      <c r="D391" s="1544">
        <v>0</v>
      </c>
      <c r="E391" s="1533" t="s">
        <v>5692</v>
      </c>
      <c r="F391" s="1534"/>
    </row>
    <row r="392" spans="1:6" ht="14.45" customHeight="1" x14ac:dyDescent="0.25">
      <c r="A392" s="1535" t="s">
        <v>332</v>
      </c>
      <c r="B392" s="1536">
        <v>30</v>
      </c>
      <c r="C392" s="1537">
        <v>301</v>
      </c>
      <c r="D392" s="1545">
        <v>0</v>
      </c>
      <c r="E392" s="1538" t="s">
        <v>5693</v>
      </c>
      <c r="F392" s="1539"/>
    </row>
    <row r="393" spans="1:6" ht="14.45" customHeight="1" x14ac:dyDescent="0.25">
      <c r="A393" s="394" t="s">
        <v>332</v>
      </c>
      <c r="B393" s="395">
        <v>30</v>
      </c>
      <c r="C393" s="396">
        <v>301</v>
      </c>
      <c r="D393" s="1547">
        <v>3011</v>
      </c>
      <c r="E393" s="397" t="s">
        <v>701</v>
      </c>
      <c r="F393" s="398"/>
    </row>
    <row r="394" spans="1:6" ht="14.45" customHeight="1" x14ac:dyDescent="0.25">
      <c r="A394" s="394" t="s">
        <v>332</v>
      </c>
      <c r="B394" s="395">
        <v>30</v>
      </c>
      <c r="C394" s="396">
        <v>301</v>
      </c>
      <c r="D394" s="1547">
        <v>3012</v>
      </c>
      <c r="E394" s="397" t="s">
        <v>702</v>
      </c>
      <c r="F394" s="398"/>
    </row>
    <row r="395" spans="1:6" ht="14.45" customHeight="1" x14ac:dyDescent="0.25">
      <c r="A395" s="1535" t="s">
        <v>332</v>
      </c>
      <c r="B395" s="1536">
        <v>30</v>
      </c>
      <c r="C395" s="1537">
        <v>302</v>
      </c>
      <c r="D395" s="1545">
        <v>0</v>
      </c>
      <c r="E395" s="1538" t="s">
        <v>5694</v>
      </c>
      <c r="F395" s="1539"/>
    </row>
    <row r="396" spans="1:6" ht="14.45" customHeight="1" x14ac:dyDescent="0.25">
      <c r="A396" s="394" t="s">
        <v>332</v>
      </c>
      <c r="B396" s="395">
        <v>30</v>
      </c>
      <c r="C396" s="396">
        <v>302</v>
      </c>
      <c r="D396" s="1547">
        <v>3020</v>
      </c>
      <c r="E396" s="397" t="s">
        <v>703</v>
      </c>
      <c r="F396" s="398"/>
    </row>
    <row r="397" spans="1:6" ht="14.45" customHeight="1" x14ac:dyDescent="0.25">
      <c r="A397" s="1535" t="s">
        <v>332</v>
      </c>
      <c r="B397" s="1536">
        <v>30</v>
      </c>
      <c r="C397" s="1537">
        <v>303</v>
      </c>
      <c r="D397" s="1545">
        <v>0</v>
      </c>
      <c r="E397" s="1538" t="s">
        <v>5695</v>
      </c>
      <c r="F397" s="1539"/>
    </row>
    <row r="398" spans="1:6" ht="14.45" customHeight="1" x14ac:dyDescent="0.25">
      <c r="A398" s="394" t="s">
        <v>332</v>
      </c>
      <c r="B398" s="395">
        <v>30</v>
      </c>
      <c r="C398" s="396">
        <v>303</v>
      </c>
      <c r="D398" s="1547">
        <v>3030</v>
      </c>
      <c r="E398" s="397" t="s">
        <v>704</v>
      </c>
      <c r="F398" s="398"/>
    </row>
    <row r="399" spans="1:6" ht="14.45" customHeight="1" x14ac:dyDescent="0.25">
      <c r="A399" s="1535" t="s">
        <v>332</v>
      </c>
      <c r="B399" s="1536">
        <v>30</v>
      </c>
      <c r="C399" s="1537">
        <v>304</v>
      </c>
      <c r="D399" s="1545">
        <v>0</v>
      </c>
      <c r="E399" s="1538" t="s">
        <v>5696</v>
      </c>
      <c r="F399" s="1539"/>
    </row>
    <row r="400" spans="1:6" ht="14.45" customHeight="1" x14ac:dyDescent="0.25">
      <c r="A400" s="394" t="s">
        <v>332</v>
      </c>
      <c r="B400" s="395">
        <v>30</v>
      </c>
      <c r="C400" s="396">
        <v>304</v>
      </c>
      <c r="D400" s="1547">
        <v>3040</v>
      </c>
      <c r="E400" s="397" t="s">
        <v>705</v>
      </c>
      <c r="F400" s="398"/>
    </row>
    <row r="401" spans="1:6" ht="14.45" customHeight="1" x14ac:dyDescent="0.25">
      <c r="A401" s="1535" t="s">
        <v>332</v>
      </c>
      <c r="B401" s="1536">
        <v>30</v>
      </c>
      <c r="C401" s="1537">
        <v>309</v>
      </c>
      <c r="D401" s="1545">
        <v>0</v>
      </c>
      <c r="E401" s="1538" t="s">
        <v>5697</v>
      </c>
      <c r="F401" s="1539"/>
    </row>
    <row r="402" spans="1:6" ht="14.45" customHeight="1" x14ac:dyDescent="0.25">
      <c r="A402" s="394" t="s">
        <v>332</v>
      </c>
      <c r="B402" s="395">
        <v>30</v>
      </c>
      <c r="C402" s="396">
        <v>309</v>
      </c>
      <c r="D402" s="1547">
        <v>3091</v>
      </c>
      <c r="E402" s="397" t="s">
        <v>706</v>
      </c>
      <c r="F402" s="398"/>
    </row>
    <row r="403" spans="1:6" ht="14.45" customHeight="1" x14ac:dyDescent="0.25">
      <c r="A403" s="394" t="s">
        <v>332</v>
      </c>
      <c r="B403" s="395">
        <v>30</v>
      </c>
      <c r="C403" s="396">
        <v>309</v>
      </c>
      <c r="D403" s="1547">
        <v>3092</v>
      </c>
      <c r="E403" s="397" t="s">
        <v>707</v>
      </c>
      <c r="F403" s="398"/>
    </row>
    <row r="404" spans="1:6" ht="14.45" customHeight="1" x14ac:dyDescent="0.25">
      <c r="A404" s="394" t="s">
        <v>332</v>
      </c>
      <c r="B404" s="395">
        <v>30</v>
      </c>
      <c r="C404" s="396">
        <v>309</v>
      </c>
      <c r="D404" s="1547">
        <v>3099</v>
      </c>
      <c r="E404" s="397" t="s">
        <v>708</v>
      </c>
      <c r="F404" s="398"/>
    </row>
    <row r="405" spans="1:6" ht="14.45" customHeight="1" x14ac:dyDescent="0.25">
      <c r="A405" s="1531" t="s">
        <v>332</v>
      </c>
      <c r="B405" s="1532">
        <v>31</v>
      </c>
      <c r="C405" s="1543">
        <v>0</v>
      </c>
      <c r="D405" s="1544">
        <v>0</v>
      </c>
      <c r="E405" s="1533" t="s">
        <v>5698</v>
      </c>
      <c r="F405" s="1534"/>
    </row>
    <row r="406" spans="1:6" ht="14.45" customHeight="1" x14ac:dyDescent="0.25">
      <c r="A406" s="1535" t="s">
        <v>332</v>
      </c>
      <c r="B406" s="1536">
        <v>31</v>
      </c>
      <c r="C406" s="1537">
        <v>310</v>
      </c>
      <c r="D406" s="1545">
        <v>0</v>
      </c>
      <c r="E406" s="1538" t="s">
        <v>5699</v>
      </c>
      <c r="F406" s="1539"/>
    </row>
    <row r="407" spans="1:6" ht="14.45" customHeight="1" x14ac:dyDescent="0.25">
      <c r="A407" s="394" t="s">
        <v>332</v>
      </c>
      <c r="B407" s="395">
        <v>31</v>
      </c>
      <c r="C407" s="396">
        <v>310</v>
      </c>
      <c r="D407" s="1547">
        <v>3101</v>
      </c>
      <c r="E407" s="397" t="s">
        <v>709</v>
      </c>
      <c r="F407" s="398"/>
    </row>
    <row r="408" spans="1:6" ht="14.45" customHeight="1" x14ac:dyDescent="0.25">
      <c r="A408" s="394" t="s">
        <v>332</v>
      </c>
      <c r="B408" s="395">
        <v>31</v>
      </c>
      <c r="C408" s="396">
        <v>310</v>
      </c>
      <c r="D408" s="1547">
        <v>3102</v>
      </c>
      <c r="E408" s="397" t="s">
        <v>710</v>
      </c>
      <c r="F408" s="398"/>
    </row>
    <row r="409" spans="1:6" ht="14.45" customHeight="1" x14ac:dyDescent="0.25">
      <c r="A409" s="394" t="s">
        <v>332</v>
      </c>
      <c r="B409" s="395">
        <v>31</v>
      </c>
      <c r="C409" s="396">
        <v>310</v>
      </c>
      <c r="D409" s="1547">
        <v>3103</v>
      </c>
      <c r="E409" s="397" t="s">
        <v>711</v>
      </c>
      <c r="F409" s="398"/>
    </row>
    <row r="410" spans="1:6" ht="14.45" customHeight="1" x14ac:dyDescent="0.25">
      <c r="A410" s="394" t="s">
        <v>332</v>
      </c>
      <c r="B410" s="395">
        <v>31</v>
      </c>
      <c r="C410" s="396">
        <v>310</v>
      </c>
      <c r="D410" s="1547">
        <v>3109</v>
      </c>
      <c r="E410" s="397" t="s">
        <v>712</v>
      </c>
      <c r="F410" s="398"/>
    </row>
    <row r="411" spans="1:6" ht="14.45" customHeight="1" x14ac:dyDescent="0.25">
      <c r="A411" s="1531" t="s">
        <v>332</v>
      </c>
      <c r="B411" s="1532">
        <v>32</v>
      </c>
      <c r="C411" s="1543">
        <v>0</v>
      </c>
      <c r="D411" s="1544">
        <v>0</v>
      </c>
      <c r="E411" s="1533" t="s">
        <v>5700</v>
      </c>
      <c r="F411" s="1534"/>
    </row>
    <row r="412" spans="1:6" ht="14.45" customHeight="1" x14ac:dyDescent="0.25">
      <c r="A412" s="1535" t="s">
        <v>332</v>
      </c>
      <c r="B412" s="1536">
        <v>32</v>
      </c>
      <c r="C412" s="1537">
        <v>321</v>
      </c>
      <c r="D412" s="1545">
        <v>0</v>
      </c>
      <c r="E412" s="1538" t="s">
        <v>5701</v>
      </c>
      <c r="F412" s="1539"/>
    </row>
    <row r="413" spans="1:6" ht="14.45" customHeight="1" x14ac:dyDescent="0.25">
      <c r="A413" s="394" t="s">
        <v>332</v>
      </c>
      <c r="B413" s="395">
        <v>32</v>
      </c>
      <c r="C413" s="396">
        <v>321</v>
      </c>
      <c r="D413" s="1547">
        <v>3211</v>
      </c>
      <c r="E413" s="397" t="s">
        <v>713</v>
      </c>
      <c r="F413" s="398"/>
    </row>
    <row r="414" spans="1:6" ht="14.45" customHeight="1" x14ac:dyDescent="0.25">
      <c r="A414" s="394" t="s">
        <v>332</v>
      </c>
      <c r="B414" s="395">
        <v>32</v>
      </c>
      <c r="C414" s="396">
        <v>321</v>
      </c>
      <c r="D414" s="1547">
        <v>3212</v>
      </c>
      <c r="E414" s="397" t="s">
        <v>714</v>
      </c>
      <c r="F414" s="398"/>
    </row>
    <row r="415" spans="1:6" ht="14.45" customHeight="1" x14ac:dyDescent="0.25">
      <c r="A415" s="394" t="s">
        <v>332</v>
      </c>
      <c r="B415" s="395">
        <v>32</v>
      </c>
      <c r="C415" s="396">
        <v>321</v>
      </c>
      <c r="D415" s="1547">
        <v>3213</v>
      </c>
      <c r="E415" s="397" t="s">
        <v>715</v>
      </c>
      <c r="F415" s="398"/>
    </row>
    <row r="416" spans="1:6" ht="14.45" customHeight="1" x14ac:dyDescent="0.25">
      <c r="A416" s="1535" t="s">
        <v>332</v>
      </c>
      <c r="B416" s="1536">
        <v>32</v>
      </c>
      <c r="C416" s="1537">
        <v>322</v>
      </c>
      <c r="D416" s="1545">
        <v>0</v>
      </c>
      <c r="E416" s="1538" t="s">
        <v>5702</v>
      </c>
      <c r="F416" s="1539"/>
    </row>
    <row r="417" spans="1:6" ht="14.45" customHeight="1" x14ac:dyDescent="0.25">
      <c r="A417" s="394" t="s">
        <v>332</v>
      </c>
      <c r="B417" s="395">
        <v>32</v>
      </c>
      <c r="C417" s="396">
        <v>322</v>
      </c>
      <c r="D417" s="1547">
        <v>3220</v>
      </c>
      <c r="E417" s="397" t="s">
        <v>716</v>
      </c>
      <c r="F417" s="398"/>
    </row>
    <row r="418" spans="1:6" ht="14.45" customHeight="1" x14ac:dyDescent="0.25">
      <c r="A418" s="1535" t="s">
        <v>332</v>
      </c>
      <c r="B418" s="1536">
        <v>32</v>
      </c>
      <c r="C418" s="1537">
        <v>323</v>
      </c>
      <c r="D418" s="1545">
        <v>0</v>
      </c>
      <c r="E418" s="1538" t="s">
        <v>5703</v>
      </c>
      <c r="F418" s="1539"/>
    </row>
    <row r="419" spans="1:6" ht="14.45" customHeight="1" x14ac:dyDescent="0.25">
      <c r="A419" s="394" t="s">
        <v>332</v>
      </c>
      <c r="B419" s="395">
        <v>32</v>
      </c>
      <c r="C419" s="396">
        <v>323</v>
      </c>
      <c r="D419" s="1547">
        <v>3230</v>
      </c>
      <c r="E419" s="397" t="s">
        <v>717</v>
      </c>
      <c r="F419" s="398"/>
    </row>
    <row r="420" spans="1:6" ht="14.45" customHeight="1" x14ac:dyDescent="0.25">
      <c r="A420" s="1535" t="s">
        <v>332</v>
      </c>
      <c r="B420" s="1536">
        <v>32</v>
      </c>
      <c r="C420" s="1537">
        <v>324</v>
      </c>
      <c r="D420" s="1545">
        <v>0</v>
      </c>
      <c r="E420" s="1538" t="s">
        <v>5704</v>
      </c>
      <c r="F420" s="1539"/>
    </row>
    <row r="421" spans="1:6" ht="14.45" customHeight="1" x14ac:dyDescent="0.25">
      <c r="A421" s="394" t="s">
        <v>332</v>
      </c>
      <c r="B421" s="395">
        <v>32</v>
      </c>
      <c r="C421" s="396">
        <v>324</v>
      </c>
      <c r="D421" s="1547">
        <v>3240</v>
      </c>
      <c r="E421" s="397" t="s">
        <v>718</v>
      </c>
      <c r="F421" s="398"/>
    </row>
    <row r="422" spans="1:6" ht="14.45" customHeight="1" x14ac:dyDescent="0.25">
      <c r="A422" s="1535" t="s">
        <v>332</v>
      </c>
      <c r="B422" s="1536">
        <v>32</v>
      </c>
      <c r="C422" s="1537">
        <v>325</v>
      </c>
      <c r="D422" s="1545">
        <v>0</v>
      </c>
      <c r="E422" s="1538" t="s">
        <v>5705</v>
      </c>
      <c r="F422" s="1539"/>
    </row>
    <row r="423" spans="1:6" ht="14.45" customHeight="1" x14ac:dyDescent="0.25">
      <c r="A423" s="394" t="s">
        <v>332</v>
      </c>
      <c r="B423" s="395">
        <v>32</v>
      </c>
      <c r="C423" s="396">
        <v>325</v>
      </c>
      <c r="D423" s="1547">
        <v>3250</v>
      </c>
      <c r="E423" s="397" t="s">
        <v>719</v>
      </c>
      <c r="F423" s="398"/>
    </row>
    <row r="424" spans="1:6" ht="14.45" customHeight="1" x14ac:dyDescent="0.25">
      <c r="A424" s="1535" t="s">
        <v>332</v>
      </c>
      <c r="B424" s="1536">
        <v>32</v>
      </c>
      <c r="C424" s="1537">
        <v>329</v>
      </c>
      <c r="D424" s="1545">
        <v>0</v>
      </c>
      <c r="E424" s="1538" t="s">
        <v>5706</v>
      </c>
      <c r="F424" s="1539"/>
    </row>
    <row r="425" spans="1:6" ht="14.45" customHeight="1" x14ac:dyDescent="0.25">
      <c r="A425" s="394" t="s">
        <v>332</v>
      </c>
      <c r="B425" s="395">
        <v>32</v>
      </c>
      <c r="C425" s="396">
        <v>329</v>
      </c>
      <c r="D425" s="1547">
        <v>3291</v>
      </c>
      <c r="E425" s="397" t="s">
        <v>720</v>
      </c>
      <c r="F425" s="398"/>
    </row>
    <row r="426" spans="1:6" ht="14.45" customHeight="1" x14ac:dyDescent="0.25">
      <c r="A426" s="394" t="s">
        <v>332</v>
      </c>
      <c r="B426" s="395">
        <v>32</v>
      </c>
      <c r="C426" s="396">
        <v>329</v>
      </c>
      <c r="D426" s="1547">
        <v>3299</v>
      </c>
      <c r="E426" s="397" t="s">
        <v>721</v>
      </c>
      <c r="F426" s="398"/>
    </row>
    <row r="427" spans="1:6" ht="14.45" customHeight="1" x14ac:dyDescent="0.25">
      <c r="A427" s="1531" t="s">
        <v>332</v>
      </c>
      <c r="B427" s="1532">
        <v>33</v>
      </c>
      <c r="C427" s="1543">
        <v>0</v>
      </c>
      <c r="D427" s="1544">
        <v>0</v>
      </c>
      <c r="E427" s="1533" t="s">
        <v>5707</v>
      </c>
      <c r="F427" s="1534"/>
    </row>
    <row r="428" spans="1:6" ht="14.45" customHeight="1" x14ac:dyDescent="0.25">
      <c r="A428" s="1535" t="s">
        <v>332</v>
      </c>
      <c r="B428" s="1536">
        <v>33</v>
      </c>
      <c r="C428" s="1537">
        <v>331</v>
      </c>
      <c r="D428" s="1545">
        <v>0</v>
      </c>
      <c r="E428" s="1538" t="s">
        <v>5708</v>
      </c>
      <c r="F428" s="1539"/>
    </row>
    <row r="429" spans="1:6" ht="14.45" customHeight="1" x14ac:dyDescent="0.25">
      <c r="A429" s="394" t="s">
        <v>332</v>
      </c>
      <c r="B429" s="395">
        <v>33</v>
      </c>
      <c r="C429" s="396">
        <v>331</v>
      </c>
      <c r="D429" s="1547">
        <v>3311</v>
      </c>
      <c r="E429" s="397" t="s">
        <v>722</v>
      </c>
      <c r="F429" s="398"/>
    </row>
    <row r="430" spans="1:6" ht="14.45" customHeight="1" x14ac:dyDescent="0.25">
      <c r="A430" s="394" t="s">
        <v>332</v>
      </c>
      <c r="B430" s="395">
        <v>33</v>
      </c>
      <c r="C430" s="396">
        <v>331</v>
      </c>
      <c r="D430" s="1547">
        <v>3312</v>
      </c>
      <c r="E430" s="397" t="s">
        <v>724</v>
      </c>
      <c r="F430" s="398"/>
    </row>
    <row r="431" spans="1:6" ht="14.45" customHeight="1" x14ac:dyDescent="0.25">
      <c r="A431" s="394" t="s">
        <v>332</v>
      </c>
      <c r="B431" s="395">
        <v>33</v>
      </c>
      <c r="C431" s="396">
        <v>331</v>
      </c>
      <c r="D431" s="1547">
        <v>3313</v>
      </c>
      <c r="E431" s="397" t="s">
        <v>725</v>
      </c>
      <c r="F431" s="398"/>
    </row>
    <row r="432" spans="1:6" ht="14.45" customHeight="1" x14ac:dyDescent="0.25">
      <c r="A432" s="394" t="s">
        <v>332</v>
      </c>
      <c r="B432" s="395">
        <v>33</v>
      </c>
      <c r="C432" s="396">
        <v>331</v>
      </c>
      <c r="D432" s="1547">
        <v>3314</v>
      </c>
      <c r="E432" s="397" t="s">
        <v>726</v>
      </c>
      <c r="F432" s="398"/>
    </row>
    <row r="433" spans="1:6" ht="14.45" customHeight="1" x14ac:dyDescent="0.25">
      <c r="A433" s="394" t="s">
        <v>332</v>
      </c>
      <c r="B433" s="395">
        <v>33</v>
      </c>
      <c r="C433" s="396">
        <v>331</v>
      </c>
      <c r="D433" s="1547">
        <v>3315</v>
      </c>
      <c r="E433" s="397" t="s">
        <v>727</v>
      </c>
      <c r="F433" s="398"/>
    </row>
    <row r="434" spans="1:6" ht="14.45" customHeight="1" x14ac:dyDescent="0.25">
      <c r="A434" s="394" t="s">
        <v>332</v>
      </c>
      <c r="B434" s="395">
        <v>33</v>
      </c>
      <c r="C434" s="396">
        <v>331</v>
      </c>
      <c r="D434" s="1547">
        <v>3316</v>
      </c>
      <c r="E434" s="397" t="s">
        <v>728</v>
      </c>
      <c r="F434" s="398"/>
    </row>
    <row r="435" spans="1:6" ht="14.45" customHeight="1" x14ac:dyDescent="0.25">
      <c r="A435" s="394" t="s">
        <v>332</v>
      </c>
      <c r="B435" s="395">
        <v>33</v>
      </c>
      <c r="C435" s="396">
        <v>331</v>
      </c>
      <c r="D435" s="1547">
        <v>3317</v>
      </c>
      <c r="E435" s="397" t="s">
        <v>729</v>
      </c>
      <c r="F435" s="398"/>
    </row>
    <row r="436" spans="1:6" ht="14.45" customHeight="1" x14ac:dyDescent="0.25">
      <c r="A436" s="394" t="s">
        <v>332</v>
      </c>
      <c r="B436" s="395">
        <v>33</v>
      </c>
      <c r="C436" s="396">
        <v>331</v>
      </c>
      <c r="D436" s="1547">
        <v>3319</v>
      </c>
      <c r="E436" s="397" t="s">
        <v>730</v>
      </c>
      <c r="F436" s="398"/>
    </row>
    <row r="437" spans="1:6" ht="14.45" customHeight="1" x14ac:dyDescent="0.25">
      <c r="A437" s="1535" t="s">
        <v>332</v>
      </c>
      <c r="B437" s="1536">
        <v>33</v>
      </c>
      <c r="C437" s="1537">
        <v>332</v>
      </c>
      <c r="D437" s="1545">
        <v>0</v>
      </c>
      <c r="E437" s="1538" t="s">
        <v>5709</v>
      </c>
      <c r="F437" s="1539"/>
    </row>
    <row r="438" spans="1:6" ht="14.45" customHeight="1" x14ac:dyDescent="0.25">
      <c r="A438" s="394" t="s">
        <v>332</v>
      </c>
      <c r="B438" s="395">
        <v>33</v>
      </c>
      <c r="C438" s="396">
        <v>332</v>
      </c>
      <c r="D438" s="1547">
        <v>3320</v>
      </c>
      <c r="E438" s="397" t="s">
        <v>731</v>
      </c>
      <c r="F438" s="398"/>
    </row>
    <row r="439" spans="1:6" ht="14.45" customHeight="1" x14ac:dyDescent="0.25">
      <c r="A439" s="1528" t="s">
        <v>416</v>
      </c>
      <c r="B439" s="1540">
        <v>0</v>
      </c>
      <c r="C439" s="1541">
        <v>0</v>
      </c>
      <c r="D439" s="1542">
        <v>0</v>
      </c>
      <c r="E439" s="1529" t="s">
        <v>5710</v>
      </c>
      <c r="F439" s="1530"/>
    </row>
    <row r="440" spans="1:6" ht="14.45" customHeight="1" x14ac:dyDescent="0.25">
      <c r="A440" s="1531" t="s">
        <v>416</v>
      </c>
      <c r="B440" s="1532">
        <v>35</v>
      </c>
      <c r="C440" s="1543">
        <v>0</v>
      </c>
      <c r="D440" s="1544">
        <v>0</v>
      </c>
      <c r="E440" s="1533" t="s">
        <v>5711</v>
      </c>
      <c r="F440" s="1534"/>
    </row>
    <row r="441" spans="1:6" ht="14.45" customHeight="1" x14ac:dyDescent="0.25">
      <c r="A441" s="1535" t="s">
        <v>416</v>
      </c>
      <c r="B441" s="1536">
        <v>35</v>
      </c>
      <c r="C441" s="1537">
        <v>351</v>
      </c>
      <c r="D441" s="1545">
        <v>0</v>
      </c>
      <c r="E441" s="1538" t="s">
        <v>5712</v>
      </c>
      <c r="F441" s="1539"/>
    </row>
    <row r="442" spans="1:6" ht="14.45" customHeight="1" x14ac:dyDescent="0.25">
      <c r="A442" s="394" t="s">
        <v>416</v>
      </c>
      <c r="B442" s="395">
        <v>35</v>
      </c>
      <c r="C442" s="396">
        <v>351</v>
      </c>
      <c r="D442" s="1547">
        <v>3511</v>
      </c>
      <c r="E442" s="397" t="s">
        <v>732</v>
      </c>
      <c r="F442" s="398"/>
    </row>
    <row r="443" spans="1:6" ht="14.45" customHeight="1" x14ac:dyDescent="0.25">
      <c r="A443" s="394" t="s">
        <v>416</v>
      </c>
      <c r="B443" s="395">
        <v>35</v>
      </c>
      <c r="C443" s="396">
        <v>351</v>
      </c>
      <c r="D443" s="1547">
        <v>3512</v>
      </c>
      <c r="E443" s="397" t="s">
        <v>733</v>
      </c>
      <c r="F443" s="398"/>
    </row>
    <row r="444" spans="1:6" ht="14.45" customHeight="1" x14ac:dyDescent="0.25">
      <c r="A444" s="394" t="s">
        <v>416</v>
      </c>
      <c r="B444" s="395">
        <v>35</v>
      </c>
      <c r="C444" s="396">
        <v>351</v>
      </c>
      <c r="D444" s="1547">
        <v>3513</v>
      </c>
      <c r="E444" s="397" t="s">
        <v>734</v>
      </c>
      <c r="F444" s="398"/>
    </row>
    <row r="445" spans="1:6" ht="14.45" customHeight="1" x14ac:dyDescent="0.25">
      <c r="A445" s="394" t="s">
        <v>416</v>
      </c>
      <c r="B445" s="395">
        <v>35</v>
      </c>
      <c r="C445" s="396">
        <v>351</v>
      </c>
      <c r="D445" s="1547">
        <v>3514</v>
      </c>
      <c r="E445" s="397" t="s">
        <v>735</v>
      </c>
      <c r="F445" s="398"/>
    </row>
    <row r="446" spans="1:6" ht="14.45" customHeight="1" x14ac:dyDescent="0.25">
      <c r="A446" s="1535" t="s">
        <v>416</v>
      </c>
      <c r="B446" s="1536">
        <v>35</v>
      </c>
      <c r="C446" s="1537">
        <v>352</v>
      </c>
      <c r="D446" s="1545">
        <v>0</v>
      </c>
      <c r="E446" s="1538" t="s">
        <v>5713</v>
      </c>
      <c r="F446" s="1539"/>
    </row>
    <row r="447" spans="1:6" ht="14.45" customHeight="1" x14ac:dyDescent="0.25">
      <c r="A447" s="394" t="s">
        <v>416</v>
      </c>
      <c r="B447" s="395">
        <v>35</v>
      </c>
      <c r="C447" s="396">
        <v>352</v>
      </c>
      <c r="D447" s="1547">
        <v>3521</v>
      </c>
      <c r="E447" s="397" t="s">
        <v>737</v>
      </c>
      <c r="F447" s="398"/>
    </row>
    <row r="448" spans="1:6" ht="14.45" customHeight="1" x14ac:dyDescent="0.25">
      <c r="A448" s="394" t="s">
        <v>416</v>
      </c>
      <c r="B448" s="395">
        <v>35</v>
      </c>
      <c r="C448" s="396">
        <v>352</v>
      </c>
      <c r="D448" s="1547">
        <v>3522</v>
      </c>
      <c r="E448" s="397" t="s">
        <v>738</v>
      </c>
      <c r="F448" s="398"/>
    </row>
    <row r="449" spans="1:6" ht="14.45" customHeight="1" x14ac:dyDescent="0.25">
      <c r="A449" s="394" t="s">
        <v>416</v>
      </c>
      <c r="B449" s="395">
        <v>35</v>
      </c>
      <c r="C449" s="396">
        <v>352</v>
      </c>
      <c r="D449" s="1547">
        <v>3523</v>
      </c>
      <c r="E449" s="397" t="s">
        <v>739</v>
      </c>
      <c r="F449" s="398"/>
    </row>
    <row r="450" spans="1:6" ht="14.45" customHeight="1" x14ac:dyDescent="0.25">
      <c r="A450" s="1535" t="s">
        <v>416</v>
      </c>
      <c r="B450" s="1536">
        <v>35</v>
      </c>
      <c r="C450" s="1537">
        <v>353</v>
      </c>
      <c r="D450" s="1545">
        <v>0</v>
      </c>
      <c r="E450" s="1538" t="s">
        <v>5714</v>
      </c>
      <c r="F450" s="1539"/>
    </row>
    <row r="451" spans="1:6" ht="14.45" customHeight="1" x14ac:dyDescent="0.25">
      <c r="A451" s="394" t="s">
        <v>416</v>
      </c>
      <c r="B451" s="395">
        <v>35</v>
      </c>
      <c r="C451" s="396">
        <v>353</v>
      </c>
      <c r="D451" s="1547">
        <v>3530</v>
      </c>
      <c r="E451" s="397" t="s">
        <v>740</v>
      </c>
      <c r="F451" s="398"/>
    </row>
    <row r="452" spans="1:6" ht="14.45" customHeight="1" x14ac:dyDescent="0.25">
      <c r="A452" s="1528" t="s">
        <v>741</v>
      </c>
      <c r="B452" s="1540">
        <v>0</v>
      </c>
      <c r="C452" s="1541">
        <v>0</v>
      </c>
      <c r="D452" s="1542">
        <v>0</v>
      </c>
      <c r="E452" s="1529" t="s">
        <v>5715</v>
      </c>
      <c r="F452" s="1530"/>
    </row>
    <row r="453" spans="1:6" ht="14.45" customHeight="1" x14ac:dyDescent="0.25">
      <c r="A453" s="1531" t="s">
        <v>741</v>
      </c>
      <c r="B453" s="1532">
        <v>36</v>
      </c>
      <c r="C453" s="1543">
        <v>0</v>
      </c>
      <c r="D453" s="1544">
        <v>0</v>
      </c>
      <c r="E453" s="1533" t="s">
        <v>5716</v>
      </c>
      <c r="F453" s="1534"/>
    </row>
    <row r="454" spans="1:6" ht="14.45" customHeight="1" x14ac:dyDescent="0.25">
      <c r="A454" s="1535" t="s">
        <v>741</v>
      </c>
      <c r="B454" s="1536">
        <v>36</v>
      </c>
      <c r="C454" s="1537">
        <v>360</v>
      </c>
      <c r="D454" s="1545">
        <v>0</v>
      </c>
      <c r="E454" s="1538" t="s">
        <v>5717</v>
      </c>
      <c r="F454" s="1539"/>
    </row>
    <row r="455" spans="1:6" ht="14.45" customHeight="1" x14ac:dyDescent="0.25">
      <c r="A455" s="394" t="s">
        <v>741</v>
      </c>
      <c r="B455" s="395">
        <v>36</v>
      </c>
      <c r="C455" s="396">
        <v>360</v>
      </c>
      <c r="D455" s="1547">
        <v>3600</v>
      </c>
      <c r="E455" s="397" t="s">
        <v>742</v>
      </c>
      <c r="F455" s="398"/>
    </row>
    <row r="456" spans="1:6" ht="14.45" customHeight="1" x14ac:dyDescent="0.25">
      <c r="A456" s="1531" t="s">
        <v>741</v>
      </c>
      <c r="B456" s="1532">
        <v>37</v>
      </c>
      <c r="C456" s="1543">
        <v>0</v>
      </c>
      <c r="D456" s="1544">
        <v>0</v>
      </c>
      <c r="E456" s="1533" t="s">
        <v>5718</v>
      </c>
      <c r="F456" s="1534"/>
    </row>
    <row r="457" spans="1:6" ht="14.45" customHeight="1" x14ac:dyDescent="0.25">
      <c r="A457" s="1535" t="s">
        <v>741</v>
      </c>
      <c r="B457" s="1536">
        <v>37</v>
      </c>
      <c r="C457" s="1537">
        <v>370</v>
      </c>
      <c r="D457" s="1545">
        <v>0</v>
      </c>
      <c r="E457" s="1538" t="s">
        <v>5719</v>
      </c>
      <c r="F457" s="1539"/>
    </row>
    <row r="458" spans="1:6" ht="14.45" customHeight="1" x14ac:dyDescent="0.25">
      <c r="A458" s="394" t="s">
        <v>741</v>
      </c>
      <c r="B458" s="395">
        <v>37</v>
      </c>
      <c r="C458" s="396">
        <v>370</v>
      </c>
      <c r="D458" s="1547">
        <v>3700</v>
      </c>
      <c r="E458" s="397" t="s">
        <v>743</v>
      </c>
      <c r="F458" s="398"/>
    </row>
    <row r="459" spans="1:6" ht="14.45" customHeight="1" x14ac:dyDescent="0.25">
      <c r="A459" s="1531" t="s">
        <v>741</v>
      </c>
      <c r="B459" s="1532">
        <v>38</v>
      </c>
      <c r="C459" s="1543">
        <v>0</v>
      </c>
      <c r="D459" s="1544">
        <v>0</v>
      </c>
      <c r="E459" s="1533" t="s">
        <v>5720</v>
      </c>
      <c r="F459" s="1534"/>
    </row>
    <row r="460" spans="1:6" ht="14.45" customHeight="1" x14ac:dyDescent="0.25">
      <c r="A460" s="1535" t="s">
        <v>741</v>
      </c>
      <c r="B460" s="1536">
        <v>38</v>
      </c>
      <c r="C460" s="1537">
        <v>381</v>
      </c>
      <c r="D460" s="1545">
        <v>0</v>
      </c>
      <c r="E460" s="1538" t="s">
        <v>5721</v>
      </c>
      <c r="F460" s="1539"/>
    </row>
    <row r="461" spans="1:6" ht="14.45" customHeight="1" x14ac:dyDescent="0.25">
      <c r="A461" s="394" t="s">
        <v>741</v>
      </c>
      <c r="B461" s="395">
        <v>38</v>
      </c>
      <c r="C461" s="396">
        <v>381</v>
      </c>
      <c r="D461" s="1547">
        <v>3811</v>
      </c>
      <c r="E461" s="397" t="s">
        <v>744</v>
      </c>
      <c r="F461" s="398"/>
    </row>
    <row r="462" spans="1:6" ht="14.45" customHeight="1" x14ac:dyDescent="0.25">
      <c r="A462" s="394" t="s">
        <v>741</v>
      </c>
      <c r="B462" s="395">
        <v>38</v>
      </c>
      <c r="C462" s="396">
        <v>381</v>
      </c>
      <c r="D462" s="1547">
        <v>3812</v>
      </c>
      <c r="E462" s="397" t="s">
        <v>745</v>
      </c>
      <c r="F462" s="398"/>
    </row>
    <row r="463" spans="1:6" ht="14.45" customHeight="1" x14ac:dyDescent="0.25">
      <c r="A463" s="1535" t="s">
        <v>741</v>
      </c>
      <c r="B463" s="1536">
        <v>38</v>
      </c>
      <c r="C463" s="1537">
        <v>382</v>
      </c>
      <c r="D463" s="1545">
        <v>0</v>
      </c>
      <c r="E463" s="1538" t="s">
        <v>5722</v>
      </c>
      <c r="F463" s="1539"/>
    </row>
    <row r="464" spans="1:6" ht="14.45" customHeight="1" x14ac:dyDescent="0.25">
      <c r="A464" s="394" t="s">
        <v>741</v>
      </c>
      <c r="B464" s="395">
        <v>38</v>
      </c>
      <c r="C464" s="396">
        <v>382</v>
      </c>
      <c r="D464" s="1547">
        <v>3821</v>
      </c>
      <c r="E464" s="397" t="s">
        <v>746</v>
      </c>
      <c r="F464" s="398"/>
    </row>
    <row r="465" spans="1:6" ht="14.45" customHeight="1" x14ac:dyDescent="0.25">
      <c r="A465" s="394" t="s">
        <v>741</v>
      </c>
      <c r="B465" s="395">
        <v>38</v>
      </c>
      <c r="C465" s="396">
        <v>382</v>
      </c>
      <c r="D465" s="1547">
        <v>3822</v>
      </c>
      <c r="E465" s="397" t="s">
        <v>747</v>
      </c>
      <c r="F465" s="398"/>
    </row>
    <row r="466" spans="1:6" ht="14.45" customHeight="1" x14ac:dyDescent="0.25">
      <c r="A466" s="1535" t="s">
        <v>741</v>
      </c>
      <c r="B466" s="1536">
        <v>38</v>
      </c>
      <c r="C466" s="1537">
        <v>383</v>
      </c>
      <c r="D466" s="1545">
        <v>0</v>
      </c>
      <c r="E466" s="1538" t="s">
        <v>5723</v>
      </c>
      <c r="F466" s="1539"/>
    </row>
    <row r="467" spans="1:6" ht="14.45" customHeight="1" x14ac:dyDescent="0.25">
      <c r="A467" s="394" t="s">
        <v>741</v>
      </c>
      <c r="B467" s="395">
        <v>38</v>
      </c>
      <c r="C467" s="396">
        <v>383</v>
      </c>
      <c r="D467" s="1547">
        <v>3831</v>
      </c>
      <c r="E467" s="397" t="s">
        <v>748</v>
      </c>
      <c r="F467" s="398"/>
    </row>
    <row r="468" spans="1:6" ht="14.45" customHeight="1" x14ac:dyDescent="0.25">
      <c r="A468" s="394" t="s">
        <v>741</v>
      </c>
      <c r="B468" s="395">
        <v>38</v>
      </c>
      <c r="C468" s="396">
        <v>383</v>
      </c>
      <c r="D468" s="1547">
        <v>3832</v>
      </c>
      <c r="E468" s="397" t="s">
        <v>749</v>
      </c>
      <c r="F468" s="398"/>
    </row>
    <row r="469" spans="1:6" ht="14.45" customHeight="1" x14ac:dyDescent="0.25">
      <c r="A469" s="1531" t="s">
        <v>741</v>
      </c>
      <c r="B469" s="1532">
        <v>39</v>
      </c>
      <c r="C469" s="1543">
        <v>0</v>
      </c>
      <c r="D469" s="1544">
        <v>0</v>
      </c>
      <c r="E469" s="1533" t="s">
        <v>5724</v>
      </c>
      <c r="F469" s="1534"/>
    </row>
    <row r="470" spans="1:6" ht="14.45" customHeight="1" x14ac:dyDescent="0.25">
      <c r="A470" s="1535" t="s">
        <v>741</v>
      </c>
      <c r="B470" s="1536">
        <v>39</v>
      </c>
      <c r="C470" s="1537">
        <v>390</v>
      </c>
      <c r="D470" s="1545">
        <v>0</v>
      </c>
      <c r="E470" s="1538" t="s">
        <v>5725</v>
      </c>
      <c r="F470" s="1539"/>
    </row>
    <row r="471" spans="1:6" ht="14.45" customHeight="1" x14ac:dyDescent="0.25">
      <c r="A471" s="394" t="s">
        <v>741</v>
      </c>
      <c r="B471" s="395">
        <v>39</v>
      </c>
      <c r="C471" s="396">
        <v>390</v>
      </c>
      <c r="D471" s="1547">
        <v>3900</v>
      </c>
      <c r="E471" s="397" t="s">
        <v>750</v>
      </c>
      <c r="F471" s="398"/>
    </row>
    <row r="472" spans="1:6" ht="14.45" customHeight="1" x14ac:dyDescent="0.25">
      <c r="A472" s="1528" t="s">
        <v>751</v>
      </c>
      <c r="B472" s="1540">
        <v>0</v>
      </c>
      <c r="C472" s="1541">
        <v>0</v>
      </c>
      <c r="D472" s="1542">
        <v>0</v>
      </c>
      <c r="E472" s="1529" t="s">
        <v>5726</v>
      </c>
      <c r="F472" s="1530"/>
    </row>
    <row r="473" spans="1:6" ht="14.45" customHeight="1" x14ac:dyDescent="0.25">
      <c r="A473" s="1531" t="s">
        <v>751</v>
      </c>
      <c r="B473" s="1532">
        <v>41</v>
      </c>
      <c r="C473" s="1543">
        <v>0</v>
      </c>
      <c r="D473" s="1544">
        <v>0</v>
      </c>
      <c r="E473" s="1533" t="s">
        <v>5727</v>
      </c>
      <c r="F473" s="1534"/>
    </row>
    <row r="474" spans="1:6" ht="14.45" customHeight="1" x14ac:dyDescent="0.25">
      <c r="A474" s="1535" t="s">
        <v>751</v>
      </c>
      <c r="B474" s="1536">
        <v>41</v>
      </c>
      <c r="C474" s="1537">
        <v>411</v>
      </c>
      <c r="D474" s="1545">
        <v>0</v>
      </c>
      <c r="E474" s="1538" t="s">
        <v>5728</v>
      </c>
      <c r="F474" s="1539"/>
    </row>
    <row r="475" spans="1:6" ht="14.45" customHeight="1" x14ac:dyDescent="0.25">
      <c r="A475" s="394" t="s">
        <v>751</v>
      </c>
      <c r="B475" s="395">
        <v>41</v>
      </c>
      <c r="C475" s="396">
        <v>411</v>
      </c>
      <c r="D475" s="1547">
        <v>4110</v>
      </c>
      <c r="E475" s="397" t="s">
        <v>752</v>
      </c>
      <c r="F475" s="398"/>
    </row>
    <row r="476" spans="1:6" ht="14.45" customHeight="1" x14ac:dyDescent="0.25">
      <c r="A476" s="1535" t="s">
        <v>751</v>
      </c>
      <c r="B476" s="1536">
        <v>41</v>
      </c>
      <c r="C476" s="1537">
        <v>412</v>
      </c>
      <c r="D476" s="1545">
        <v>0</v>
      </c>
      <c r="E476" s="1538" t="s">
        <v>5729</v>
      </c>
      <c r="F476" s="1539"/>
    </row>
    <row r="477" spans="1:6" ht="14.45" customHeight="1" x14ac:dyDescent="0.25">
      <c r="A477" s="394" t="s">
        <v>751</v>
      </c>
      <c r="B477" s="395">
        <v>41</v>
      </c>
      <c r="C477" s="396">
        <v>412</v>
      </c>
      <c r="D477" s="1547">
        <v>4120</v>
      </c>
      <c r="E477" s="397" t="s">
        <v>754</v>
      </c>
      <c r="F477" s="398"/>
    </row>
    <row r="478" spans="1:6" ht="14.45" customHeight="1" x14ac:dyDescent="0.25">
      <c r="A478" s="1531" t="s">
        <v>751</v>
      </c>
      <c r="B478" s="1532">
        <v>42</v>
      </c>
      <c r="C478" s="1543">
        <v>0</v>
      </c>
      <c r="D478" s="1544">
        <v>0</v>
      </c>
      <c r="E478" s="1533" t="s">
        <v>5730</v>
      </c>
      <c r="F478" s="1534"/>
    </row>
    <row r="479" spans="1:6" ht="14.45" customHeight="1" x14ac:dyDescent="0.25">
      <c r="A479" s="1535" t="s">
        <v>751</v>
      </c>
      <c r="B479" s="1536">
        <v>42</v>
      </c>
      <c r="C479" s="1537">
        <v>421</v>
      </c>
      <c r="D479" s="1545">
        <v>0</v>
      </c>
      <c r="E479" s="1538" t="s">
        <v>5731</v>
      </c>
      <c r="F479" s="1539"/>
    </row>
    <row r="480" spans="1:6" ht="14.45" customHeight="1" x14ac:dyDescent="0.25">
      <c r="A480" s="394" t="s">
        <v>751</v>
      </c>
      <c r="B480" s="395">
        <v>42</v>
      </c>
      <c r="C480" s="396">
        <v>421</v>
      </c>
      <c r="D480" s="1547">
        <v>4211</v>
      </c>
      <c r="E480" s="397" t="s">
        <v>755</v>
      </c>
      <c r="F480" s="398"/>
    </row>
    <row r="481" spans="1:6" ht="14.45" customHeight="1" x14ac:dyDescent="0.25">
      <c r="A481" s="394" t="s">
        <v>751</v>
      </c>
      <c r="B481" s="395">
        <v>42</v>
      </c>
      <c r="C481" s="396">
        <v>421</v>
      </c>
      <c r="D481" s="1547">
        <v>4212</v>
      </c>
      <c r="E481" s="397" t="s">
        <v>756</v>
      </c>
      <c r="F481" s="398"/>
    </row>
    <row r="482" spans="1:6" ht="14.45" customHeight="1" x14ac:dyDescent="0.25">
      <c r="A482" s="394" t="s">
        <v>751</v>
      </c>
      <c r="B482" s="395">
        <v>42</v>
      </c>
      <c r="C482" s="396">
        <v>421</v>
      </c>
      <c r="D482" s="1547">
        <v>4213</v>
      </c>
      <c r="E482" s="397" t="s">
        <v>11532</v>
      </c>
      <c r="F482" s="398"/>
    </row>
    <row r="483" spans="1:6" ht="14.45" customHeight="1" x14ac:dyDescent="0.25">
      <c r="A483" s="1535" t="s">
        <v>751</v>
      </c>
      <c r="B483" s="1536">
        <v>42</v>
      </c>
      <c r="C483" s="1537">
        <v>422</v>
      </c>
      <c r="D483" s="1545">
        <v>0</v>
      </c>
      <c r="E483" s="1538" t="s">
        <v>5732</v>
      </c>
      <c r="F483" s="1539"/>
    </row>
    <row r="484" spans="1:6" ht="14.45" customHeight="1" x14ac:dyDescent="0.25">
      <c r="A484" s="394" t="s">
        <v>751</v>
      </c>
      <c r="B484" s="395">
        <v>42</v>
      </c>
      <c r="C484" s="396">
        <v>422</v>
      </c>
      <c r="D484" s="1547">
        <v>4221</v>
      </c>
      <c r="E484" s="397" t="s">
        <v>758</v>
      </c>
      <c r="F484" s="398"/>
    </row>
    <row r="485" spans="1:6" ht="14.45" customHeight="1" x14ac:dyDescent="0.25">
      <c r="A485" s="394" t="s">
        <v>751</v>
      </c>
      <c r="B485" s="395">
        <v>42</v>
      </c>
      <c r="C485" s="396">
        <v>422</v>
      </c>
      <c r="D485" s="1547">
        <v>4222</v>
      </c>
      <c r="E485" s="397" t="s">
        <v>759</v>
      </c>
      <c r="F485" s="398"/>
    </row>
    <row r="486" spans="1:6" ht="14.45" customHeight="1" x14ac:dyDescent="0.25">
      <c r="A486" s="1535" t="s">
        <v>751</v>
      </c>
      <c r="B486" s="1536">
        <v>42</v>
      </c>
      <c r="C486" s="1537">
        <v>429</v>
      </c>
      <c r="D486" s="1545">
        <v>0</v>
      </c>
      <c r="E486" s="1538" t="s">
        <v>5733</v>
      </c>
      <c r="F486" s="1539"/>
    </row>
    <row r="487" spans="1:6" ht="14.45" customHeight="1" x14ac:dyDescent="0.25">
      <c r="A487" s="394" t="s">
        <v>751</v>
      </c>
      <c r="B487" s="395">
        <v>42</v>
      </c>
      <c r="C487" s="396">
        <v>429</v>
      </c>
      <c r="D487" s="1547">
        <v>4291</v>
      </c>
      <c r="E487" s="397" t="s">
        <v>760</v>
      </c>
      <c r="F487" s="398"/>
    </row>
    <row r="488" spans="1:6" ht="14.45" customHeight="1" x14ac:dyDescent="0.25">
      <c r="A488" s="394" t="s">
        <v>751</v>
      </c>
      <c r="B488" s="395">
        <v>42</v>
      </c>
      <c r="C488" s="396">
        <v>429</v>
      </c>
      <c r="D488" s="1547">
        <v>4299</v>
      </c>
      <c r="E488" s="397" t="s">
        <v>761</v>
      </c>
      <c r="F488" s="398"/>
    </row>
    <row r="489" spans="1:6" ht="14.45" customHeight="1" x14ac:dyDescent="0.25">
      <c r="A489" s="1531" t="s">
        <v>751</v>
      </c>
      <c r="B489" s="1532">
        <v>43</v>
      </c>
      <c r="C489" s="1543">
        <v>0</v>
      </c>
      <c r="D489" s="1544">
        <v>0</v>
      </c>
      <c r="E489" s="1533" t="s">
        <v>5734</v>
      </c>
      <c r="F489" s="1534"/>
    </row>
    <row r="490" spans="1:6" ht="14.45" customHeight="1" x14ac:dyDescent="0.25">
      <c r="A490" s="1535" t="s">
        <v>751</v>
      </c>
      <c r="B490" s="1536">
        <v>43</v>
      </c>
      <c r="C490" s="1537">
        <v>431</v>
      </c>
      <c r="D490" s="1545">
        <v>0</v>
      </c>
      <c r="E490" s="1538" t="s">
        <v>5735</v>
      </c>
      <c r="F490" s="1539"/>
    </row>
    <row r="491" spans="1:6" ht="14.45" customHeight="1" x14ac:dyDescent="0.25">
      <c r="A491" s="394" t="s">
        <v>751</v>
      </c>
      <c r="B491" s="395">
        <v>43</v>
      </c>
      <c r="C491" s="396">
        <v>431</v>
      </c>
      <c r="D491" s="1547">
        <v>4311</v>
      </c>
      <c r="E491" s="397" t="s">
        <v>762</v>
      </c>
      <c r="F491" s="398"/>
    </row>
    <row r="492" spans="1:6" ht="14.45" customHeight="1" x14ac:dyDescent="0.25">
      <c r="A492" s="394" t="s">
        <v>751</v>
      </c>
      <c r="B492" s="395">
        <v>43</v>
      </c>
      <c r="C492" s="396">
        <v>431</v>
      </c>
      <c r="D492" s="1547">
        <v>4312</v>
      </c>
      <c r="E492" s="397" t="s">
        <v>763</v>
      </c>
      <c r="F492" s="398"/>
    </row>
    <row r="493" spans="1:6" ht="14.45" customHeight="1" x14ac:dyDescent="0.25">
      <c r="A493" s="394" t="s">
        <v>751</v>
      </c>
      <c r="B493" s="395">
        <v>43</v>
      </c>
      <c r="C493" s="396">
        <v>431</v>
      </c>
      <c r="D493" s="1547">
        <v>4313</v>
      </c>
      <c r="E493" s="397" t="s">
        <v>764</v>
      </c>
      <c r="F493" s="398"/>
    </row>
    <row r="494" spans="1:6" ht="14.45" customHeight="1" x14ac:dyDescent="0.25">
      <c r="A494" s="1535" t="s">
        <v>751</v>
      </c>
      <c r="B494" s="1536">
        <v>43</v>
      </c>
      <c r="C494" s="1537">
        <v>432</v>
      </c>
      <c r="D494" s="1545">
        <v>0</v>
      </c>
      <c r="E494" s="1538" t="s">
        <v>5736</v>
      </c>
      <c r="F494" s="1539"/>
    </row>
    <row r="495" spans="1:6" ht="14.45" customHeight="1" x14ac:dyDescent="0.25">
      <c r="A495" s="394" t="s">
        <v>751</v>
      </c>
      <c r="B495" s="395">
        <v>43</v>
      </c>
      <c r="C495" s="396">
        <v>432</v>
      </c>
      <c r="D495" s="1547">
        <v>4321</v>
      </c>
      <c r="E495" s="397" t="s">
        <v>765</v>
      </c>
      <c r="F495" s="398"/>
    </row>
    <row r="496" spans="1:6" ht="14.45" customHeight="1" x14ac:dyDescent="0.25">
      <c r="A496" s="394" t="s">
        <v>751</v>
      </c>
      <c r="B496" s="395">
        <v>43</v>
      </c>
      <c r="C496" s="396">
        <v>432</v>
      </c>
      <c r="D496" s="1547">
        <v>4322</v>
      </c>
      <c r="E496" s="397" t="s">
        <v>766</v>
      </c>
      <c r="F496" s="398"/>
    </row>
    <row r="497" spans="1:6" ht="14.45" customHeight="1" x14ac:dyDescent="0.25">
      <c r="A497" s="394" t="s">
        <v>751</v>
      </c>
      <c r="B497" s="395">
        <v>43</v>
      </c>
      <c r="C497" s="396">
        <v>432</v>
      </c>
      <c r="D497" s="1547">
        <v>4329</v>
      </c>
      <c r="E497" s="397" t="s">
        <v>767</v>
      </c>
      <c r="F497" s="398"/>
    </row>
    <row r="498" spans="1:6" ht="14.45" customHeight="1" x14ac:dyDescent="0.25">
      <c r="A498" s="1535" t="s">
        <v>751</v>
      </c>
      <c r="B498" s="1536">
        <v>43</v>
      </c>
      <c r="C498" s="1537">
        <v>433</v>
      </c>
      <c r="D498" s="1545">
        <v>0</v>
      </c>
      <c r="E498" s="1538" t="s">
        <v>5737</v>
      </c>
      <c r="F498" s="1539"/>
    </row>
    <row r="499" spans="1:6" ht="14.45" customHeight="1" x14ac:dyDescent="0.25">
      <c r="A499" s="394" t="s">
        <v>751</v>
      </c>
      <c r="B499" s="395">
        <v>43</v>
      </c>
      <c r="C499" s="396">
        <v>433</v>
      </c>
      <c r="D499" s="1547">
        <v>4331</v>
      </c>
      <c r="E499" s="397" t="s">
        <v>768</v>
      </c>
      <c r="F499" s="398"/>
    </row>
    <row r="500" spans="1:6" ht="14.45" customHeight="1" x14ac:dyDescent="0.25">
      <c r="A500" s="394" t="s">
        <v>751</v>
      </c>
      <c r="B500" s="395">
        <v>43</v>
      </c>
      <c r="C500" s="396">
        <v>433</v>
      </c>
      <c r="D500" s="1547">
        <v>4332</v>
      </c>
      <c r="E500" s="397" t="s">
        <v>769</v>
      </c>
      <c r="F500" s="398"/>
    </row>
    <row r="501" spans="1:6" ht="14.45" customHeight="1" x14ac:dyDescent="0.25">
      <c r="A501" s="394" t="s">
        <v>751</v>
      </c>
      <c r="B501" s="395">
        <v>43</v>
      </c>
      <c r="C501" s="396">
        <v>433</v>
      </c>
      <c r="D501" s="1547">
        <v>4333</v>
      </c>
      <c r="E501" s="397" t="s">
        <v>770</v>
      </c>
      <c r="F501" s="398"/>
    </row>
    <row r="502" spans="1:6" ht="14.45" customHeight="1" x14ac:dyDescent="0.25">
      <c r="A502" s="394" t="s">
        <v>751</v>
      </c>
      <c r="B502" s="395">
        <v>43</v>
      </c>
      <c r="C502" s="396">
        <v>433</v>
      </c>
      <c r="D502" s="1547">
        <v>4334</v>
      </c>
      <c r="E502" s="397" t="s">
        <v>771</v>
      </c>
      <c r="F502" s="398"/>
    </row>
    <row r="503" spans="1:6" ht="14.45" customHeight="1" x14ac:dyDescent="0.25">
      <c r="A503" s="394" t="s">
        <v>751</v>
      </c>
      <c r="B503" s="395">
        <v>43</v>
      </c>
      <c r="C503" s="396">
        <v>433</v>
      </c>
      <c r="D503" s="1547">
        <v>4339</v>
      </c>
      <c r="E503" s="397" t="s">
        <v>772</v>
      </c>
      <c r="F503" s="398"/>
    </row>
    <row r="504" spans="1:6" ht="14.45" customHeight="1" x14ac:dyDescent="0.25">
      <c r="A504" s="1535" t="s">
        <v>751</v>
      </c>
      <c r="B504" s="1536">
        <v>43</v>
      </c>
      <c r="C504" s="1537">
        <v>439</v>
      </c>
      <c r="D504" s="1545">
        <v>0</v>
      </c>
      <c r="E504" s="1538" t="s">
        <v>5738</v>
      </c>
      <c r="F504" s="1539"/>
    </row>
    <row r="505" spans="1:6" ht="14.45" customHeight="1" x14ac:dyDescent="0.25">
      <c r="A505" s="394" t="s">
        <v>751</v>
      </c>
      <c r="B505" s="395">
        <v>43</v>
      </c>
      <c r="C505" s="396">
        <v>439</v>
      </c>
      <c r="D505" s="1547">
        <v>4391</v>
      </c>
      <c r="E505" s="397" t="s">
        <v>773</v>
      </c>
      <c r="F505" s="398"/>
    </row>
    <row r="506" spans="1:6" ht="14.45" customHeight="1" x14ac:dyDescent="0.25">
      <c r="A506" s="394" t="s">
        <v>751</v>
      </c>
      <c r="B506" s="395">
        <v>43</v>
      </c>
      <c r="C506" s="396">
        <v>439</v>
      </c>
      <c r="D506" s="1547">
        <v>4399</v>
      </c>
      <c r="E506" s="397" t="s">
        <v>774</v>
      </c>
      <c r="F506" s="398"/>
    </row>
    <row r="507" spans="1:6" ht="14.45" customHeight="1" x14ac:dyDescent="0.25">
      <c r="A507" s="1528" t="s">
        <v>775</v>
      </c>
      <c r="B507" s="1540">
        <v>0</v>
      </c>
      <c r="C507" s="1541">
        <v>0</v>
      </c>
      <c r="D507" s="1542">
        <v>0</v>
      </c>
      <c r="E507" s="1529" t="s">
        <v>5739</v>
      </c>
      <c r="F507" s="1530"/>
    </row>
    <row r="508" spans="1:6" ht="14.45" customHeight="1" x14ac:dyDescent="0.25">
      <c r="A508" s="1531" t="s">
        <v>775</v>
      </c>
      <c r="B508" s="1532">
        <v>45</v>
      </c>
      <c r="C508" s="1543">
        <v>0</v>
      </c>
      <c r="D508" s="1544">
        <v>0</v>
      </c>
      <c r="E508" s="1533" t="s">
        <v>5740</v>
      </c>
      <c r="F508" s="1534"/>
    </row>
    <row r="509" spans="1:6" ht="14.45" customHeight="1" x14ac:dyDescent="0.25">
      <c r="A509" s="1535" t="s">
        <v>775</v>
      </c>
      <c r="B509" s="1536">
        <v>45</v>
      </c>
      <c r="C509" s="1537">
        <v>451</v>
      </c>
      <c r="D509" s="1545">
        <v>0</v>
      </c>
      <c r="E509" s="1538" t="s">
        <v>5741</v>
      </c>
      <c r="F509" s="1539"/>
    </row>
    <row r="510" spans="1:6" ht="14.45" customHeight="1" x14ac:dyDescent="0.25">
      <c r="A510" s="394" t="s">
        <v>775</v>
      </c>
      <c r="B510" s="395">
        <v>45</v>
      </c>
      <c r="C510" s="396">
        <v>451</v>
      </c>
      <c r="D510" s="1547">
        <v>4511</v>
      </c>
      <c r="E510" s="397" t="s">
        <v>776</v>
      </c>
      <c r="F510" s="398"/>
    </row>
    <row r="511" spans="1:6" ht="14.45" customHeight="1" x14ac:dyDescent="0.25">
      <c r="A511" s="394" t="s">
        <v>775</v>
      </c>
      <c r="B511" s="395">
        <v>45</v>
      </c>
      <c r="C511" s="396">
        <v>451</v>
      </c>
      <c r="D511" s="1547">
        <v>4519</v>
      </c>
      <c r="E511" s="397" t="s">
        <v>777</v>
      </c>
      <c r="F511" s="398"/>
    </row>
    <row r="512" spans="1:6" ht="14.45" customHeight="1" x14ac:dyDescent="0.25">
      <c r="A512" s="1535" t="s">
        <v>775</v>
      </c>
      <c r="B512" s="1536">
        <v>45</v>
      </c>
      <c r="C512" s="1537">
        <v>452</v>
      </c>
      <c r="D512" s="1545">
        <v>0</v>
      </c>
      <c r="E512" s="1538" t="s">
        <v>5742</v>
      </c>
      <c r="F512" s="1539"/>
    </row>
    <row r="513" spans="1:6" ht="14.45" customHeight="1" x14ac:dyDescent="0.25">
      <c r="A513" s="394" t="s">
        <v>775</v>
      </c>
      <c r="B513" s="395">
        <v>45</v>
      </c>
      <c r="C513" s="396">
        <v>452</v>
      </c>
      <c r="D513" s="1547">
        <v>4520</v>
      </c>
      <c r="E513" s="397" t="s">
        <v>778</v>
      </c>
      <c r="F513" s="398"/>
    </row>
    <row r="514" spans="1:6" ht="14.45" customHeight="1" x14ac:dyDescent="0.25">
      <c r="A514" s="1535" t="s">
        <v>775</v>
      </c>
      <c r="B514" s="1536">
        <v>45</v>
      </c>
      <c r="C514" s="1537">
        <v>453</v>
      </c>
      <c r="D514" s="1545">
        <v>0</v>
      </c>
      <c r="E514" s="1538" t="s">
        <v>5743</v>
      </c>
      <c r="F514" s="1539"/>
    </row>
    <row r="515" spans="1:6" ht="14.45" customHeight="1" x14ac:dyDescent="0.25">
      <c r="A515" s="394" t="s">
        <v>775</v>
      </c>
      <c r="B515" s="395">
        <v>45</v>
      </c>
      <c r="C515" s="396">
        <v>453</v>
      </c>
      <c r="D515" s="1547">
        <v>4531</v>
      </c>
      <c r="E515" s="397" t="s">
        <v>779</v>
      </c>
      <c r="F515" s="398"/>
    </row>
    <row r="516" spans="1:6" ht="14.45" customHeight="1" x14ac:dyDescent="0.25">
      <c r="A516" s="394" t="s">
        <v>775</v>
      </c>
      <c r="B516" s="395">
        <v>45</v>
      </c>
      <c r="C516" s="396">
        <v>453</v>
      </c>
      <c r="D516" s="1547">
        <v>4532</v>
      </c>
      <c r="E516" s="397" t="s">
        <v>780</v>
      </c>
      <c r="F516" s="398"/>
    </row>
    <row r="517" spans="1:6" ht="14.45" customHeight="1" x14ac:dyDescent="0.25">
      <c r="A517" s="1535" t="s">
        <v>775</v>
      </c>
      <c r="B517" s="1536">
        <v>45</v>
      </c>
      <c r="C517" s="1537">
        <v>454</v>
      </c>
      <c r="D517" s="1545">
        <v>0</v>
      </c>
      <c r="E517" s="1538" t="s">
        <v>5744</v>
      </c>
      <c r="F517" s="1539"/>
    </row>
    <row r="518" spans="1:6" ht="14.45" customHeight="1" x14ac:dyDescent="0.25">
      <c r="A518" s="394" t="s">
        <v>775</v>
      </c>
      <c r="B518" s="395">
        <v>45</v>
      </c>
      <c r="C518" s="396">
        <v>454</v>
      </c>
      <c r="D518" s="1547">
        <v>4540</v>
      </c>
      <c r="E518" s="397" t="s">
        <v>781</v>
      </c>
      <c r="F518" s="398"/>
    </row>
    <row r="519" spans="1:6" ht="14.45" customHeight="1" x14ac:dyDescent="0.25">
      <c r="A519" s="1531" t="s">
        <v>775</v>
      </c>
      <c r="B519" s="1532">
        <v>46</v>
      </c>
      <c r="C519" s="1543">
        <v>0</v>
      </c>
      <c r="D519" s="1544">
        <v>0</v>
      </c>
      <c r="E519" s="1533" t="s">
        <v>5745</v>
      </c>
      <c r="F519" s="1534"/>
    </row>
    <row r="520" spans="1:6" ht="14.45" customHeight="1" x14ac:dyDescent="0.25">
      <c r="A520" s="1535" t="s">
        <v>775</v>
      </c>
      <c r="B520" s="1536">
        <v>46</v>
      </c>
      <c r="C520" s="1537">
        <v>461</v>
      </c>
      <c r="D520" s="1545">
        <v>0</v>
      </c>
      <c r="E520" s="1538" t="s">
        <v>5746</v>
      </c>
      <c r="F520" s="1539"/>
    </row>
    <row r="521" spans="1:6" ht="14.45" customHeight="1" x14ac:dyDescent="0.25">
      <c r="A521" s="394" t="s">
        <v>775</v>
      </c>
      <c r="B521" s="395">
        <v>46</v>
      </c>
      <c r="C521" s="396">
        <v>461</v>
      </c>
      <c r="D521" s="1547">
        <v>4611</v>
      </c>
      <c r="E521" s="397" t="s">
        <v>782</v>
      </c>
      <c r="F521" s="398"/>
    </row>
    <row r="522" spans="1:6" ht="14.45" customHeight="1" x14ac:dyDescent="0.25">
      <c r="A522" s="394" t="s">
        <v>775</v>
      </c>
      <c r="B522" s="395">
        <v>46</v>
      </c>
      <c r="C522" s="396">
        <v>461</v>
      </c>
      <c r="D522" s="1547">
        <v>4612</v>
      </c>
      <c r="E522" s="397" t="s">
        <v>783</v>
      </c>
      <c r="F522" s="398"/>
    </row>
    <row r="523" spans="1:6" ht="14.45" customHeight="1" x14ac:dyDescent="0.25">
      <c r="A523" s="394" t="s">
        <v>775</v>
      </c>
      <c r="B523" s="395">
        <v>46</v>
      </c>
      <c r="C523" s="396">
        <v>461</v>
      </c>
      <c r="D523" s="1547">
        <v>4613</v>
      </c>
      <c r="E523" s="397" t="s">
        <v>784</v>
      </c>
      <c r="F523" s="398"/>
    </row>
    <row r="524" spans="1:6" ht="14.45" customHeight="1" x14ac:dyDescent="0.25">
      <c r="A524" s="394" t="s">
        <v>775</v>
      </c>
      <c r="B524" s="395">
        <v>46</v>
      </c>
      <c r="C524" s="396">
        <v>461</v>
      </c>
      <c r="D524" s="1547">
        <v>4614</v>
      </c>
      <c r="E524" s="397" t="s">
        <v>785</v>
      </c>
      <c r="F524" s="398"/>
    </row>
    <row r="525" spans="1:6" ht="14.45" customHeight="1" x14ac:dyDescent="0.25">
      <c r="A525" s="394" t="s">
        <v>775</v>
      </c>
      <c r="B525" s="395">
        <v>46</v>
      </c>
      <c r="C525" s="396">
        <v>461</v>
      </c>
      <c r="D525" s="1547">
        <v>4615</v>
      </c>
      <c r="E525" s="397" t="s">
        <v>786</v>
      </c>
      <c r="F525" s="398"/>
    </row>
    <row r="526" spans="1:6" ht="14.45" customHeight="1" x14ac:dyDescent="0.25">
      <c r="A526" s="394" t="s">
        <v>775</v>
      </c>
      <c r="B526" s="395">
        <v>46</v>
      </c>
      <c r="C526" s="396">
        <v>461</v>
      </c>
      <c r="D526" s="1547">
        <v>4616</v>
      </c>
      <c r="E526" s="397" t="s">
        <v>787</v>
      </c>
      <c r="F526" s="398"/>
    </row>
    <row r="527" spans="1:6" ht="14.45" customHeight="1" x14ac:dyDescent="0.25">
      <c r="A527" s="394" t="s">
        <v>775</v>
      </c>
      <c r="B527" s="395">
        <v>46</v>
      </c>
      <c r="C527" s="396">
        <v>461</v>
      </c>
      <c r="D527" s="1547">
        <v>4617</v>
      </c>
      <c r="E527" s="397" t="s">
        <v>788</v>
      </c>
      <c r="F527" s="398"/>
    </row>
    <row r="528" spans="1:6" ht="14.45" customHeight="1" x14ac:dyDescent="0.25">
      <c r="A528" s="394" t="s">
        <v>775</v>
      </c>
      <c r="B528" s="395">
        <v>46</v>
      </c>
      <c r="C528" s="396">
        <v>461</v>
      </c>
      <c r="D528" s="1547">
        <v>4618</v>
      </c>
      <c r="E528" s="397" t="s">
        <v>789</v>
      </c>
      <c r="F528" s="398"/>
    </row>
    <row r="529" spans="1:6" ht="14.45" customHeight="1" x14ac:dyDescent="0.25">
      <c r="A529" s="394" t="s">
        <v>775</v>
      </c>
      <c r="B529" s="395">
        <v>46</v>
      </c>
      <c r="C529" s="396">
        <v>461</v>
      </c>
      <c r="D529" s="1547">
        <v>4619</v>
      </c>
      <c r="E529" s="397" t="s">
        <v>790</v>
      </c>
      <c r="F529" s="398"/>
    </row>
    <row r="530" spans="1:6" ht="14.45" customHeight="1" x14ac:dyDescent="0.25">
      <c r="A530" s="1535" t="s">
        <v>775</v>
      </c>
      <c r="B530" s="1536">
        <v>46</v>
      </c>
      <c r="C530" s="1537">
        <v>462</v>
      </c>
      <c r="D530" s="1545">
        <v>0</v>
      </c>
      <c r="E530" s="1538" t="s">
        <v>5747</v>
      </c>
      <c r="F530" s="1539"/>
    </row>
    <row r="531" spans="1:6" ht="14.45" customHeight="1" x14ac:dyDescent="0.25">
      <c r="A531" s="394" t="s">
        <v>775</v>
      </c>
      <c r="B531" s="395">
        <v>46</v>
      </c>
      <c r="C531" s="396">
        <v>462</v>
      </c>
      <c r="D531" s="1547">
        <v>4621</v>
      </c>
      <c r="E531" s="397" t="s">
        <v>791</v>
      </c>
      <c r="F531" s="398"/>
    </row>
    <row r="532" spans="1:6" ht="14.45" customHeight="1" x14ac:dyDescent="0.25">
      <c r="A532" s="394" t="s">
        <v>775</v>
      </c>
      <c r="B532" s="395">
        <v>46</v>
      </c>
      <c r="C532" s="396">
        <v>462</v>
      </c>
      <c r="D532" s="1547">
        <v>4622</v>
      </c>
      <c r="E532" s="397" t="s">
        <v>792</v>
      </c>
      <c r="F532" s="398"/>
    </row>
    <row r="533" spans="1:6" ht="14.45" customHeight="1" x14ac:dyDescent="0.25">
      <c r="A533" s="394" t="s">
        <v>775</v>
      </c>
      <c r="B533" s="395">
        <v>46</v>
      </c>
      <c r="C533" s="396">
        <v>462</v>
      </c>
      <c r="D533" s="1547">
        <v>4623</v>
      </c>
      <c r="E533" s="397" t="s">
        <v>793</v>
      </c>
      <c r="F533" s="398"/>
    </row>
    <row r="534" spans="1:6" ht="14.45" customHeight="1" x14ac:dyDescent="0.25">
      <c r="A534" s="394" t="s">
        <v>775</v>
      </c>
      <c r="B534" s="395">
        <v>46</v>
      </c>
      <c r="C534" s="396">
        <v>462</v>
      </c>
      <c r="D534" s="1547">
        <v>4624</v>
      </c>
      <c r="E534" s="397" t="s">
        <v>794</v>
      </c>
      <c r="F534" s="398"/>
    </row>
    <row r="535" spans="1:6" ht="14.45" customHeight="1" x14ac:dyDescent="0.25">
      <c r="A535" s="1535" t="s">
        <v>775</v>
      </c>
      <c r="B535" s="1536">
        <v>46</v>
      </c>
      <c r="C535" s="1537">
        <v>463</v>
      </c>
      <c r="D535" s="1545">
        <v>0</v>
      </c>
      <c r="E535" s="1538" t="s">
        <v>5748</v>
      </c>
      <c r="F535" s="1539"/>
    </row>
    <row r="536" spans="1:6" ht="14.45" customHeight="1" x14ac:dyDescent="0.25">
      <c r="A536" s="394" t="s">
        <v>775</v>
      </c>
      <c r="B536" s="395">
        <v>46</v>
      </c>
      <c r="C536" s="396">
        <v>463</v>
      </c>
      <c r="D536" s="1547">
        <v>4631</v>
      </c>
      <c r="E536" s="397" t="s">
        <v>795</v>
      </c>
      <c r="F536" s="398"/>
    </row>
    <row r="537" spans="1:6" ht="14.45" customHeight="1" x14ac:dyDescent="0.25">
      <c r="A537" s="394" t="s">
        <v>775</v>
      </c>
      <c r="B537" s="395">
        <v>46</v>
      </c>
      <c r="C537" s="396">
        <v>463</v>
      </c>
      <c r="D537" s="1547">
        <v>4632</v>
      </c>
      <c r="E537" s="397" t="s">
        <v>796</v>
      </c>
      <c r="F537" s="398"/>
    </row>
    <row r="538" spans="1:6" ht="14.45" customHeight="1" x14ac:dyDescent="0.25">
      <c r="A538" s="394" t="s">
        <v>775</v>
      </c>
      <c r="B538" s="395">
        <v>46</v>
      </c>
      <c r="C538" s="396">
        <v>463</v>
      </c>
      <c r="D538" s="1547">
        <v>4633</v>
      </c>
      <c r="E538" s="397" t="s">
        <v>797</v>
      </c>
      <c r="F538" s="398"/>
    </row>
    <row r="539" spans="1:6" ht="14.45" customHeight="1" x14ac:dyDescent="0.25">
      <c r="A539" s="394" t="s">
        <v>775</v>
      </c>
      <c r="B539" s="395">
        <v>46</v>
      </c>
      <c r="C539" s="396">
        <v>463</v>
      </c>
      <c r="D539" s="1547">
        <v>4634</v>
      </c>
      <c r="E539" s="397" t="s">
        <v>798</v>
      </c>
      <c r="F539" s="398"/>
    </row>
    <row r="540" spans="1:6" ht="14.45" customHeight="1" x14ac:dyDescent="0.25">
      <c r="A540" s="394" t="s">
        <v>775</v>
      </c>
      <c r="B540" s="395">
        <v>46</v>
      </c>
      <c r="C540" s="396">
        <v>463</v>
      </c>
      <c r="D540" s="1547">
        <v>4635</v>
      </c>
      <c r="E540" s="397" t="s">
        <v>799</v>
      </c>
      <c r="F540" s="398"/>
    </row>
    <row r="541" spans="1:6" ht="14.45" customHeight="1" x14ac:dyDescent="0.25">
      <c r="A541" s="394" t="s">
        <v>775</v>
      </c>
      <c r="B541" s="395">
        <v>46</v>
      </c>
      <c r="C541" s="396">
        <v>463</v>
      </c>
      <c r="D541" s="1547">
        <v>4636</v>
      </c>
      <c r="E541" s="397" t="s">
        <v>800</v>
      </c>
      <c r="F541" s="398"/>
    </row>
    <row r="542" spans="1:6" ht="14.45" customHeight="1" x14ac:dyDescent="0.25">
      <c r="A542" s="394" t="s">
        <v>775</v>
      </c>
      <c r="B542" s="395">
        <v>46</v>
      </c>
      <c r="C542" s="396">
        <v>463</v>
      </c>
      <c r="D542" s="1547">
        <v>4637</v>
      </c>
      <c r="E542" s="397" t="s">
        <v>801</v>
      </c>
      <c r="F542" s="398"/>
    </row>
    <row r="543" spans="1:6" ht="14.45" customHeight="1" x14ac:dyDescent="0.25">
      <c r="A543" s="394" t="s">
        <v>775</v>
      </c>
      <c r="B543" s="395">
        <v>46</v>
      </c>
      <c r="C543" s="396">
        <v>463</v>
      </c>
      <c r="D543" s="1547">
        <v>4638</v>
      </c>
      <c r="E543" s="397" t="s">
        <v>802</v>
      </c>
      <c r="F543" s="398"/>
    </row>
    <row r="544" spans="1:6" ht="14.45" customHeight="1" x14ac:dyDescent="0.25">
      <c r="A544" s="394" t="s">
        <v>775</v>
      </c>
      <c r="B544" s="395">
        <v>46</v>
      </c>
      <c r="C544" s="396">
        <v>463</v>
      </c>
      <c r="D544" s="1547">
        <v>4639</v>
      </c>
      <c r="E544" s="397" t="s">
        <v>803</v>
      </c>
      <c r="F544" s="398"/>
    </row>
    <row r="545" spans="1:6" ht="14.45" customHeight="1" x14ac:dyDescent="0.25">
      <c r="A545" s="1535" t="s">
        <v>775</v>
      </c>
      <c r="B545" s="1536">
        <v>46</v>
      </c>
      <c r="C545" s="1537">
        <v>464</v>
      </c>
      <c r="D545" s="1545">
        <v>0</v>
      </c>
      <c r="E545" s="1538" t="s">
        <v>5749</v>
      </c>
      <c r="F545" s="1539"/>
    </row>
    <row r="546" spans="1:6" ht="14.45" customHeight="1" x14ac:dyDescent="0.25">
      <c r="A546" s="394" t="s">
        <v>775</v>
      </c>
      <c r="B546" s="395">
        <v>46</v>
      </c>
      <c r="C546" s="396">
        <v>464</v>
      </c>
      <c r="D546" s="1547">
        <v>4641</v>
      </c>
      <c r="E546" s="397" t="s">
        <v>804</v>
      </c>
      <c r="F546" s="398"/>
    </row>
    <row r="547" spans="1:6" ht="14.45" customHeight="1" x14ac:dyDescent="0.25">
      <c r="A547" s="394" t="s">
        <v>775</v>
      </c>
      <c r="B547" s="395">
        <v>46</v>
      </c>
      <c r="C547" s="396">
        <v>464</v>
      </c>
      <c r="D547" s="1547">
        <v>4642</v>
      </c>
      <c r="E547" s="397" t="s">
        <v>805</v>
      </c>
      <c r="F547" s="398"/>
    </row>
    <row r="548" spans="1:6" ht="14.45" customHeight="1" x14ac:dyDescent="0.25">
      <c r="A548" s="394" t="s">
        <v>775</v>
      </c>
      <c r="B548" s="395">
        <v>46</v>
      </c>
      <c r="C548" s="396">
        <v>464</v>
      </c>
      <c r="D548" s="1547">
        <v>4643</v>
      </c>
      <c r="E548" s="397" t="s">
        <v>806</v>
      </c>
      <c r="F548" s="398"/>
    </row>
    <row r="549" spans="1:6" ht="14.45" customHeight="1" x14ac:dyDescent="0.25">
      <c r="A549" s="394" t="s">
        <v>775</v>
      </c>
      <c r="B549" s="395">
        <v>46</v>
      </c>
      <c r="C549" s="396">
        <v>464</v>
      </c>
      <c r="D549" s="1547">
        <v>4644</v>
      </c>
      <c r="E549" s="397" t="s">
        <v>807</v>
      </c>
      <c r="F549" s="398"/>
    </row>
    <row r="550" spans="1:6" ht="14.45" customHeight="1" x14ac:dyDescent="0.25">
      <c r="A550" s="394" t="s">
        <v>775</v>
      </c>
      <c r="B550" s="395">
        <v>46</v>
      </c>
      <c r="C550" s="396">
        <v>464</v>
      </c>
      <c r="D550" s="1547">
        <v>4645</v>
      </c>
      <c r="E550" s="397" t="s">
        <v>808</v>
      </c>
      <c r="F550" s="398"/>
    </row>
    <row r="551" spans="1:6" ht="14.45" customHeight="1" x14ac:dyDescent="0.25">
      <c r="A551" s="394" t="s">
        <v>775</v>
      </c>
      <c r="B551" s="395">
        <v>46</v>
      </c>
      <c r="C551" s="396">
        <v>464</v>
      </c>
      <c r="D551" s="1547">
        <v>4646</v>
      </c>
      <c r="E551" s="397" t="s">
        <v>809</v>
      </c>
      <c r="F551" s="398"/>
    </row>
    <row r="552" spans="1:6" ht="14.45" customHeight="1" x14ac:dyDescent="0.25">
      <c r="A552" s="394" t="s">
        <v>775</v>
      </c>
      <c r="B552" s="395">
        <v>46</v>
      </c>
      <c r="C552" s="396">
        <v>464</v>
      </c>
      <c r="D552" s="1547">
        <v>4647</v>
      </c>
      <c r="E552" s="397" t="s">
        <v>810</v>
      </c>
      <c r="F552" s="398"/>
    </row>
    <row r="553" spans="1:6" ht="14.45" customHeight="1" x14ac:dyDescent="0.25">
      <c r="A553" s="394" t="s">
        <v>775</v>
      </c>
      <c r="B553" s="395">
        <v>46</v>
      </c>
      <c r="C553" s="396">
        <v>464</v>
      </c>
      <c r="D553" s="1547">
        <v>4648</v>
      </c>
      <c r="E553" s="397" t="s">
        <v>811</v>
      </c>
      <c r="F553" s="398"/>
    </row>
    <row r="554" spans="1:6" ht="14.45" customHeight="1" x14ac:dyDescent="0.25">
      <c r="A554" s="394" t="s">
        <v>775</v>
      </c>
      <c r="B554" s="395">
        <v>46</v>
      </c>
      <c r="C554" s="396">
        <v>464</v>
      </c>
      <c r="D554" s="1547">
        <v>4649</v>
      </c>
      <c r="E554" s="397" t="s">
        <v>812</v>
      </c>
      <c r="F554" s="398"/>
    </row>
    <row r="555" spans="1:6" ht="14.45" customHeight="1" x14ac:dyDescent="0.25">
      <c r="A555" s="1535" t="s">
        <v>775</v>
      </c>
      <c r="B555" s="1536">
        <v>46</v>
      </c>
      <c r="C555" s="1537">
        <v>465</v>
      </c>
      <c r="D555" s="1545">
        <v>0</v>
      </c>
      <c r="E555" s="1538" t="s">
        <v>5750</v>
      </c>
      <c r="F555" s="1539"/>
    </row>
    <row r="556" spans="1:6" ht="14.45" customHeight="1" x14ac:dyDescent="0.25">
      <c r="A556" s="394" t="s">
        <v>775</v>
      </c>
      <c r="B556" s="395">
        <v>46</v>
      </c>
      <c r="C556" s="396">
        <v>465</v>
      </c>
      <c r="D556" s="1547">
        <v>4651</v>
      </c>
      <c r="E556" s="397" t="s">
        <v>6963</v>
      </c>
      <c r="F556" s="398"/>
    </row>
    <row r="557" spans="1:6" ht="14.45" customHeight="1" x14ac:dyDescent="0.25">
      <c r="A557" s="394" t="s">
        <v>775</v>
      </c>
      <c r="B557" s="395">
        <v>46</v>
      </c>
      <c r="C557" s="396">
        <v>465</v>
      </c>
      <c r="D557" s="1547">
        <v>4652</v>
      </c>
      <c r="E557" s="397" t="s">
        <v>814</v>
      </c>
      <c r="F557" s="398"/>
    </row>
    <row r="558" spans="1:6" ht="14.45" customHeight="1" x14ac:dyDescent="0.25">
      <c r="A558" s="1535" t="s">
        <v>775</v>
      </c>
      <c r="B558" s="1536">
        <v>46</v>
      </c>
      <c r="C558" s="1537">
        <v>466</v>
      </c>
      <c r="D558" s="1545">
        <v>0</v>
      </c>
      <c r="E558" s="1538" t="s">
        <v>5751</v>
      </c>
      <c r="F558" s="1539"/>
    </row>
    <row r="559" spans="1:6" ht="14.45" customHeight="1" x14ac:dyDescent="0.25">
      <c r="A559" s="394" t="s">
        <v>775</v>
      </c>
      <c r="B559" s="395">
        <v>46</v>
      </c>
      <c r="C559" s="396">
        <v>466</v>
      </c>
      <c r="D559" s="1547">
        <v>4661</v>
      </c>
      <c r="E559" s="397" t="s">
        <v>815</v>
      </c>
      <c r="F559" s="398"/>
    </row>
    <row r="560" spans="1:6" ht="14.45" customHeight="1" x14ac:dyDescent="0.25">
      <c r="A560" s="394" t="s">
        <v>775</v>
      </c>
      <c r="B560" s="395">
        <v>46</v>
      </c>
      <c r="C560" s="396">
        <v>466</v>
      </c>
      <c r="D560" s="1547">
        <v>4662</v>
      </c>
      <c r="E560" s="397" t="s">
        <v>816</v>
      </c>
      <c r="F560" s="398"/>
    </row>
    <row r="561" spans="1:6" ht="14.45" customHeight="1" x14ac:dyDescent="0.25">
      <c r="A561" s="394" t="s">
        <v>775</v>
      </c>
      <c r="B561" s="395">
        <v>46</v>
      </c>
      <c r="C561" s="396">
        <v>466</v>
      </c>
      <c r="D561" s="1547">
        <v>4663</v>
      </c>
      <c r="E561" s="397" t="s">
        <v>817</v>
      </c>
      <c r="F561" s="398"/>
    </row>
    <row r="562" spans="1:6" ht="14.45" customHeight="1" x14ac:dyDescent="0.25">
      <c r="A562" s="394" t="s">
        <v>775</v>
      </c>
      <c r="B562" s="395">
        <v>46</v>
      </c>
      <c r="C562" s="396">
        <v>466</v>
      </c>
      <c r="D562" s="1547">
        <v>4664</v>
      </c>
      <c r="E562" s="397" t="s">
        <v>818</v>
      </c>
      <c r="F562" s="398"/>
    </row>
    <row r="563" spans="1:6" ht="14.45" customHeight="1" x14ac:dyDescent="0.25">
      <c r="A563" s="394" t="s">
        <v>775</v>
      </c>
      <c r="B563" s="395">
        <v>46</v>
      </c>
      <c r="C563" s="396">
        <v>466</v>
      </c>
      <c r="D563" s="1547">
        <v>4665</v>
      </c>
      <c r="E563" s="397" t="s">
        <v>819</v>
      </c>
      <c r="F563" s="398"/>
    </row>
    <row r="564" spans="1:6" ht="14.45" customHeight="1" x14ac:dyDescent="0.25">
      <c r="A564" s="394" t="s">
        <v>775</v>
      </c>
      <c r="B564" s="395">
        <v>46</v>
      </c>
      <c r="C564" s="396">
        <v>466</v>
      </c>
      <c r="D564" s="1547">
        <v>4666</v>
      </c>
      <c r="E564" s="397" t="s">
        <v>820</v>
      </c>
      <c r="F564" s="398"/>
    </row>
    <row r="565" spans="1:6" ht="14.45" customHeight="1" x14ac:dyDescent="0.25">
      <c r="A565" s="394" t="s">
        <v>775</v>
      </c>
      <c r="B565" s="395">
        <v>46</v>
      </c>
      <c r="C565" s="396">
        <v>466</v>
      </c>
      <c r="D565" s="1547">
        <v>4669</v>
      </c>
      <c r="E565" s="397" t="s">
        <v>821</v>
      </c>
      <c r="F565" s="398"/>
    </row>
    <row r="566" spans="1:6" ht="14.45" customHeight="1" x14ac:dyDescent="0.25">
      <c r="A566" s="1535" t="s">
        <v>775</v>
      </c>
      <c r="B566" s="1536">
        <v>46</v>
      </c>
      <c r="C566" s="1537">
        <v>467</v>
      </c>
      <c r="D566" s="1545">
        <v>0</v>
      </c>
      <c r="E566" s="1538" t="s">
        <v>5752</v>
      </c>
      <c r="F566" s="1539"/>
    </row>
    <row r="567" spans="1:6" ht="14.45" customHeight="1" x14ac:dyDescent="0.25">
      <c r="A567" s="394" t="s">
        <v>775</v>
      </c>
      <c r="B567" s="395">
        <v>46</v>
      </c>
      <c r="C567" s="396">
        <v>467</v>
      </c>
      <c r="D567" s="1547">
        <v>4671</v>
      </c>
      <c r="E567" s="397" t="s">
        <v>822</v>
      </c>
      <c r="F567" s="398"/>
    </row>
    <row r="568" spans="1:6" ht="14.45" customHeight="1" x14ac:dyDescent="0.25">
      <c r="A568" s="394" t="s">
        <v>775</v>
      </c>
      <c r="B568" s="395">
        <v>46</v>
      </c>
      <c r="C568" s="396">
        <v>467</v>
      </c>
      <c r="D568" s="1547">
        <v>4672</v>
      </c>
      <c r="E568" s="397" t="s">
        <v>823</v>
      </c>
      <c r="F568" s="398"/>
    </row>
    <row r="569" spans="1:6" ht="14.45" customHeight="1" x14ac:dyDescent="0.25">
      <c r="A569" s="394" t="s">
        <v>775</v>
      </c>
      <c r="B569" s="395">
        <v>46</v>
      </c>
      <c r="C569" s="396">
        <v>467</v>
      </c>
      <c r="D569" s="1547">
        <v>4673</v>
      </c>
      <c r="E569" s="397" t="s">
        <v>824</v>
      </c>
      <c r="F569" s="398"/>
    </row>
    <row r="570" spans="1:6" ht="14.45" customHeight="1" x14ac:dyDescent="0.25">
      <c r="A570" s="394" t="s">
        <v>775</v>
      </c>
      <c r="B570" s="395">
        <v>46</v>
      </c>
      <c r="C570" s="396">
        <v>467</v>
      </c>
      <c r="D570" s="1547">
        <v>4674</v>
      </c>
      <c r="E570" s="397" t="s">
        <v>825</v>
      </c>
      <c r="F570" s="398"/>
    </row>
    <row r="571" spans="1:6" ht="14.45" customHeight="1" x14ac:dyDescent="0.25">
      <c r="A571" s="394" t="s">
        <v>775</v>
      </c>
      <c r="B571" s="395">
        <v>46</v>
      </c>
      <c r="C571" s="396">
        <v>467</v>
      </c>
      <c r="D571" s="1547">
        <v>4675</v>
      </c>
      <c r="E571" s="397" t="s">
        <v>826</v>
      </c>
      <c r="F571" s="398"/>
    </row>
    <row r="572" spans="1:6" ht="14.45" customHeight="1" x14ac:dyDescent="0.25">
      <c r="A572" s="394" t="s">
        <v>775</v>
      </c>
      <c r="B572" s="395">
        <v>46</v>
      </c>
      <c r="C572" s="396">
        <v>467</v>
      </c>
      <c r="D572" s="1547">
        <v>4676</v>
      </c>
      <c r="E572" s="397" t="s">
        <v>827</v>
      </c>
      <c r="F572" s="398"/>
    </row>
    <row r="573" spans="1:6" ht="14.45" customHeight="1" x14ac:dyDescent="0.25">
      <c r="A573" s="394" t="s">
        <v>775</v>
      </c>
      <c r="B573" s="395">
        <v>46</v>
      </c>
      <c r="C573" s="396">
        <v>467</v>
      </c>
      <c r="D573" s="1547">
        <v>4677</v>
      </c>
      <c r="E573" s="397" t="s">
        <v>828</v>
      </c>
      <c r="F573" s="398"/>
    </row>
    <row r="574" spans="1:6" ht="14.45" customHeight="1" x14ac:dyDescent="0.25">
      <c r="A574" s="1535" t="s">
        <v>775</v>
      </c>
      <c r="B574" s="1536">
        <v>46</v>
      </c>
      <c r="C574" s="1537">
        <v>469</v>
      </c>
      <c r="D574" s="1545">
        <v>0</v>
      </c>
      <c r="E574" s="1538" t="s">
        <v>5753</v>
      </c>
      <c r="F574" s="1539"/>
    </row>
    <row r="575" spans="1:6" ht="14.45" customHeight="1" x14ac:dyDescent="0.25">
      <c r="A575" s="394" t="s">
        <v>775</v>
      </c>
      <c r="B575" s="395">
        <v>46</v>
      </c>
      <c r="C575" s="396">
        <v>469</v>
      </c>
      <c r="D575" s="1547">
        <v>4690</v>
      </c>
      <c r="E575" s="397" t="s">
        <v>829</v>
      </c>
      <c r="F575" s="398"/>
    </row>
    <row r="576" spans="1:6" ht="14.45" customHeight="1" x14ac:dyDescent="0.25">
      <c r="A576" s="1531" t="s">
        <v>775</v>
      </c>
      <c r="B576" s="1532">
        <v>47</v>
      </c>
      <c r="C576" s="1543">
        <v>0</v>
      </c>
      <c r="D576" s="1544">
        <v>0</v>
      </c>
      <c r="E576" s="1533" t="s">
        <v>5754</v>
      </c>
      <c r="F576" s="1534"/>
    </row>
    <row r="577" spans="1:6" ht="14.45" customHeight="1" x14ac:dyDescent="0.25">
      <c r="A577" s="1535" t="s">
        <v>775</v>
      </c>
      <c r="B577" s="1536">
        <v>47</v>
      </c>
      <c r="C577" s="1537">
        <v>471</v>
      </c>
      <c r="D577" s="1545">
        <v>0</v>
      </c>
      <c r="E577" s="1538" t="s">
        <v>5755</v>
      </c>
      <c r="F577" s="1539"/>
    </row>
    <row r="578" spans="1:6" ht="14.45" customHeight="1" x14ac:dyDescent="0.25">
      <c r="A578" s="394" t="s">
        <v>775</v>
      </c>
      <c r="B578" s="395">
        <v>47</v>
      </c>
      <c r="C578" s="396">
        <v>471</v>
      </c>
      <c r="D578" s="1547">
        <v>4711</v>
      </c>
      <c r="E578" s="397" t="s">
        <v>830</v>
      </c>
      <c r="F578" s="398"/>
    </row>
    <row r="579" spans="1:6" ht="14.45" customHeight="1" x14ac:dyDescent="0.25">
      <c r="A579" s="394" t="s">
        <v>775</v>
      </c>
      <c r="B579" s="395">
        <v>47</v>
      </c>
      <c r="C579" s="396">
        <v>471</v>
      </c>
      <c r="D579" s="1547">
        <v>4719</v>
      </c>
      <c r="E579" s="397" t="s">
        <v>831</v>
      </c>
      <c r="F579" s="398"/>
    </row>
    <row r="580" spans="1:6" ht="14.45" customHeight="1" x14ac:dyDescent="0.25">
      <c r="A580" s="1535" t="s">
        <v>775</v>
      </c>
      <c r="B580" s="1536">
        <v>47</v>
      </c>
      <c r="C580" s="1537">
        <v>472</v>
      </c>
      <c r="D580" s="1545">
        <v>0</v>
      </c>
      <c r="E580" s="1538" t="s">
        <v>5756</v>
      </c>
      <c r="F580" s="1539"/>
    </row>
    <row r="581" spans="1:6" ht="14.45" customHeight="1" x14ac:dyDescent="0.25">
      <c r="A581" s="394" t="s">
        <v>775</v>
      </c>
      <c r="B581" s="395">
        <v>47</v>
      </c>
      <c r="C581" s="396">
        <v>472</v>
      </c>
      <c r="D581" s="1547">
        <v>4721</v>
      </c>
      <c r="E581" s="397" t="s">
        <v>832</v>
      </c>
      <c r="F581" s="398"/>
    </row>
    <row r="582" spans="1:6" ht="14.45" customHeight="1" x14ac:dyDescent="0.25">
      <c r="A582" s="394" t="s">
        <v>775</v>
      </c>
      <c r="B582" s="395">
        <v>47</v>
      </c>
      <c r="C582" s="396">
        <v>472</v>
      </c>
      <c r="D582" s="1547">
        <v>4722</v>
      </c>
      <c r="E582" s="397" t="s">
        <v>833</v>
      </c>
      <c r="F582" s="398"/>
    </row>
    <row r="583" spans="1:6" ht="14.45" customHeight="1" x14ac:dyDescent="0.25">
      <c r="A583" s="394" t="s">
        <v>775</v>
      </c>
      <c r="B583" s="395">
        <v>47</v>
      </c>
      <c r="C583" s="396">
        <v>472</v>
      </c>
      <c r="D583" s="1547">
        <v>4723</v>
      </c>
      <c r="E583" s="397" t="s">
        <v>834</v>
      </c>
      <c r="F583" s="398"/>
    </row>
    <row r="584" spans="1:6" ht="14.45" customHeight="1" x14ac:dyDescent="0.25">
      <c r="A584" s="394" t="s">
        <v>775</v>
      </c>
      <c r="B584" s="395">
        <v>47</v>
      </c>
      <c r="C584" s="396">
        <v>472</v>
      </c>
      <c r="D584" s="1547">
        <v>4724</v>
      </c>
      <c r="E584" s="397" t="s">
        <v>835</v>
      </c>
      <c r="F584" s="398"/>
    </row>
    <row r="585" spans="1:6" ht="14.45" customHeight="1" x14ac:dyDescent="0.25">
      <c r="A585" s="394" t="s">
        <v>775</v>
      </c>
      <c r="B585" s="395">
        <v>47</v>
      </c>
      <c r="C585" s="396">
        <v>472</v>
      </c>
      <c r="D585" s="1547">
        <v>4725</v>
      </c>
      <c r="E585" s="397" t="s">
        <v>836</v>
      </c>
      <c r="F585" s="398"/>
    </row>
    <row r="586" spans="1:6" ht="14.45" customHeight="1" x14ac:dyDescent="0.25">
      <c r="A586" s="394" t="s">
        <v>775</v>
      </c>
      <c r="B586" s="395">
        <v>47</v>
      </c>
      <c r="C586" s="396">
        <v>472</v>
      </c>
      <c r="D586" s="1547">
        <v>4726</v>
      </c>
      <c r="E586" s="397" t="s">
        <v>837</v>
      </c>
      <c r="F586" s="398"/>
    </row>
    <row r="587" spans="1:6" ht="14.45" customHeight="1" x14ac:dyDescent="0.25">
      <c r="A587" s="394" t="s">
        <v>775</v>
      </c>
      <c r="B587" s="395">
        <v>47</v>
      </c>
      <c r="C587" s="396">
        <v>472</v>
      </c>
      <c r="D587" s="1547">
        <v>4729</v>
      </c>
      <c r="E587" s="397" t="s">
        <v>838</v>
      </c>
      <c r="F587" s="398"/>
    </row>
    <row r="588" spans="1:6" ht="14.45" customHeight="1" x14ac:dyDescent="0.25">
      <c r="A588" s="1535" t="s">
        <v>775</v>
      </c>
      <c r="B588" s="1536">
        <v>47</v>
      </c>
      <c r="C588" s="1537">
        <v>473</v>
      </c>
      <c r="D588" s="1545">
        <v>0</v>
      </c>
      <c r="E588" s="1538" t="s">
        <v>5757</v>
      </c>
      <c r="F588" s="1539"/>
    </row>
    <row r="589" spans="1:6" ht="14.45" customHeight="1" x14ac:dyDescent="0.25">
      <c r="A589" s="394" t="s">
        <v>775</v>
      </c>
      <c r="B589" s="395">
        <v>47</v>
      </c>
      <c r="C589" s="396">
        <v>473</v>
      </c>
      <c r="D589" s="1547">
        <v>4730</v>
      </c>
      <c r="E589" s="397" t="s">
        <v>839</v>
      </c>
      <c r="F589" s="398"/>
    </row>
    <row r="590" spans="1:6" ht="14.45" customHeight="1" x14ac:dyDescent="0.25">
      <c r="A590" s="1535" t="s">
        <v>775</v>
      </c>
      <c r="B590" s="1536">
        <v>47</v>
      </c>
      <c r="C590" s="1537">
        <v>474</v>
      </c>
      <c r="D590" s="1545">
        <v>0</v>
      </c>
      <c r="E590" s="1538" t="s">
        <v>5758</v>
      </c>
      <c r="F590" s="1539"/>
    </row>
    <row r="591" spans="1:6" ht="14.45" customHeight="1" x14ac:dyDescent="0.25">
      <c r="A591" s="394" t="s">
        <v>775</v>
      </c>
      <c r="B591" s="395">
        <v>47</v>
      </c>
      <c r="C591" s="396">
        <v>474</v>
      </c>
      <c r="D591" s="1547">
        <v>4741</v>
      </c>
      <c r="E591" s="397" t="s">
        <v>840</v>
      </c>
      <c r="F591" s="398"/>
    </row>
    <row r="592" spans="1:6" ht="14.45" customHeight="1" x14ac:dyDescent="0.25">
      <c r="A592" s="394" t="s">
        <v>775</v>
      </c>
      <c r="B592" s="395">
        <v>47</v>
      </c>
      <c r="C592" s="396">
        <v>474</v>
      </c>
      <c r="D592" s="1547">
        <v>4742</v>
      </c>
      <c r="E592" s="397" t="s">
        <v>841</v>
      </c>
      <c r="F592" s="398"/>
    </row>
    <row r="593" spans="1:6" ht="14.45" customHeight="1" x14ac:dyDescent="0.25">
      <c r="A593" s="394" t="s">
        <v>775</v>
      </c>
      <c r="B593" s="395">
        <v>47</v>
      </c>
      <c r="C593" s="396">
        <v>474</v>
      </c>
      <c r="D593" s="1547">
        <v>4743</v>
      </c>
      <c r="E593" s="397" t="s">
        <v>842</v>
      </c>
      <c r="F593" s="398"/>
    </row>
    <row r="594" spans="1:6" ht="14.45" customHeight="1" x14ac:dyDescent="0.25">
      <c r="A594" s="1535" t="s">
        <v>775</v>
      </c>
      <c r="B594" s="1536">
        <v>47</v>
      </c>
      <c r="C594" s="1537">
        <v>475</v>
      </c>
      <c r="D594" s="1545">
        <v>0</v>
      </c>
      <c r="E594" s="1538" t="s">
        <v>5759</v>
      </c>
      <c r="F594" s="1539"/>
    </row>
    <row r="595" spans="1:6" ht="14.45" customHeight="1" x14ac:dyDescent="0.25">
      <c r="A595" s="394" t="s">
        <v>775</v>
      </c>
      <c r="B595" s="395">
        <v>47</v>
      </c>
      <c r="C595" s="396">
        <v>475</v>
      </c>
      <c r="D595" s="1547">
        <v>4751</v>
      </c>
      <c r="E595" s="397" t="s">
        <v>843</v>
      </c>
      <c r="F595" s="398"/>
    </row>
    <row r="596" spans="1:6" ht="14.45" customHeight="1" x14ac:dyDescent="0.25">
      <c r="A596" s="394" t="s">
        <v>775</v>
      </c>
      <c r="B596" s="395">
        <v>47</v>
      </c>
      <c r="C596" s="396">
        <v>475</v>
      </c>
      <c r="D596" s="1547">
        <v>4752</v>
      </c>
      <c r="E596" s="397" t="s">
        <v>844</v>
      </c>
      <c r="F596" s="398"/>
    </row>
    <row r="597" spans="1:6" ht="14.45" customHeight="1" x14ac:dyDescent="0.25">
      <c r="A597" s="394" t="s">
        <v>775</v>
      </c>
      <c r="B597" s="395">
        <v>47</v>
      </c>
      <c r="C597" s="396">
        <v>475</v>
      </c>
      <c r="D597" s="1547">
        <v>4753</v>
      </c>
      <c r="E597" s="397" t="s">
        <v>845</v>
      </c>
      <c r="F597" s="398"/>
    </row>
    <row r="598" spans="1:6" ht="14.45" customHeight="1" x14ac:dyDescent="0.25">
      <c r="A598" s="394" t="s">
        <v>775</v>
      </c>
      <c r="B598" s="395">
        <v>47</v>
      </c>
      <c r="C598" s="396">
        <v>475</v>
      </c>
      <c r="D598" s="1547">
        <v>4754</v>
      </c>
      <c r="E598" s="397" t="s">
        <v>846</v>
      </c>
      <c r="F598" s="398"/>
    </row>
    <row r="599" spans="1:6" ht="14.45" customHeight="1" x14ac:dyDescent="0.25">
      <c r="A599" s="394" t="s">
        <v>775</v>
      </c>
      <c r="B599" s="395">
        <v>47</v>
      </c>
      <c r="C599" s="396">
        <v>475</v>
      </c>
      <c r="D599" s="1547">
        <v>4759</v>
      </c>
      <c r="E599" s="397" t="s">
        <v>847</v>
      </c>
      <c r="F599" s="398"/>
    </row>
    <row r="600" spans="1:6" ht="14.45" customHeight="1" x14ac:dyDescent="0.25">
      <c r="A600" s="1535" t="s">
        <v>775</v>
      </c>
      <c r="B600" s="1536">
        <v>47</v>
      </c>
      <c r="C600" s="1537">
        <v>476</v>
      </c>
      <c r="D600" s="1545">
        <v>0</v>
      </c>
      <c r="E600" s="1538" t="s">
        <v>5760</v>
      </c>
      <c r="F600" s="1539"/>
    </row>
    <row r="601" spans="1:6" ht="14.45" customHeight="1" x14ac:dyDescent="0.25">
      <c r="A601" s="394" t="s">
        <v>775</v>
      </c>
      <c r="B601" s="395">
        <v>47</v>
      </c>
      <c r="C601" s="396">
        <v>476</v>
      </c>
      <c r="D601" s="1547">
        <v>4761</v>
      </c>
      <c r="E601" s="397" t="s">
        <v>848</v>
      </c>
      <c r="F601" s="398"/>
    </row>
    <row r="602" spans="1:6" ht="14.45" customHeight="1" x14ac:dyDescent="0.25">
      <c r="A602" s="394" t="s">
        <v>775</v>
      </c>
      <c r="B602" s="395">
        <v>47</v>
      </c>
      <c r="C602" s="396">
        <v>476</v>
      </c>
      <c r="D602" s="1547">
        <v>4762</v>
      </c>
      <c r="E602" s="397" t="s">
        <v>849</v>
      </c>
      <c r="F602" s="398"/>
    </row>
    <row r="603" spans="1:6" ht="14.45" customHeight="1" x14ac:dyDescent="0.25">
      <c r="A603" s="394" t="s">
        <v>775</v>
      </c>
      <c r="B603" s="395">
        <v>47</v>
      </c>
      <c r="C603" s="396">
        <v>476</v>
      </c>
      <c r="D603" s="1547">
        <v>4763</v>
      </c>
      <c r="E603" s="397" t="s">
        <v>850</v>
      </c>
      <c r="F603" s="398"/>
    </row>
    <row r="604" spans="1:6" ht="14.45" customHeight="1" x14ac:dyDescent="0.25">
      <c r="A604" s="394" t="s">
        <v>775</v>
      </c>
      <c r="B604" s="395">
        <v>47</v>
      </c>
      <c r="C604" s="396">
        <v>476</v>
      </c>
      <c r="D604" s="1547">
        <v>4764</v>
      </c>
      <c r="E604" s="397" t="s">
        <v>851</v>
      </c>
      <c r="F604" s="398"/>
    </row>
    <row r="605" spans="1:6" ht="14.45" customHeight="1" x14ac:dyDescent="0.25">
      <c r="A605" s="394" t="s">
        <v>775</v>
      </c>
      <c r="B605" s="395">
        <v>47</v>
      </c>
      <c r="C605" s="396">
        <v>476</v>
      </c>
      <c r="D605" s="1547">
        <v>4765</v>
      </c>
      <c r="E605" s="397" t="s">
        <v>852</v>
      </c>
      <c r="F605" s="398"/>
    </row>
    <row r="606" spans="1:6" ht="14.45" customHeight="1" x14ac:dyDescent="0.25">
      <c r="A606" s="1535" t="s">
        <v>775</v>
      </c>
      <c r="B606" s="1536">
        <v>47</v>
      </c>
      <c r="C606" s="1537">
        <v>477</v>
      </c>
      <c r="D606" s="1545">
        <v>0</v>
      </c>
      <c r="E606" s="1538" t="s">
        <v>5761</v>
      </c>
      <c r="F606" s="1539"/>
    </row>
    <row r="607" spans="1:6" ht="14.45" customHeight="1" x14ac:dyDescent="0.25">
      <c r="A607" s="394" t="s">
        <v>775</v>
      </c>
      <c r="B607" s="395">
        <v>47</v>
      </c>
      <c r="C607" s="396">
        <v>477</v>
      </c>
      <c r="D607" s="1547">
        <v>4771</v>
      </c>
      <c r="E607" s="397" t="s">
        <v>853</v>
      </c>
      <c r="F607" s="398"/>
    </row>
    <row r="608" spans="1:6" ht="14.45" customHeight="1" x14ac:dyDescent="0.25">
      <c r="A608" s="394" t="s">
        <v>775</v>
      </c>
      <c r="B608" s="395">
        <v>47</v>
      </c>
      <c r="C608" s="396">
        <v>477</v>
      </c>
      <c r="D608" s="1547">
        <v>4772</v>
      </c>
      <c r="E608" s="397" t="s">
        <v>854</v>
      </c>
      <c r="F608" s="398"/>
    </row>
    <row r="609" spans="1:7" ht="14.45" customHeight="1" x14ac:dyDescent="0.25">
      <c r="A609" s="394" t="s">
        <v>775</v>
      </c>
      <c r="B609" s="395">
        <v>47</v>
      </c>
      <c r="C609" s="396">
        <v>477</v>
      </c>
      <c r="D609" s="1547">
        <v>4773</v>
      </c>
      <c r="E609" s="397" t="s">
        <v>855</v>
      </c>
      <c r="F609" s="398"/>
    </row>
    <row r="610" spans="1:7" ht="14.45" customHeight="1" x14ac:dyDescent="0.25">
      <c r="A610" s="394" t="s">
        <v>775</v>
      </c>
      <c r="B610" s="395">
        <v>47</v>
      </c>
      <c r="C610" s="396">
        <v>477</v>
      </c>
      <c r="D610" s="1547">
        <v>4774</v>
      </c>
      <c r="E610" s="397" t="s">
        <v>856</v>
      </c>
      <c r="F610" s="398"/>
    </row>
    <row r="611" spans="1:7" ht="14.45" customHeight="1" x14ac:dyDescent="0.25">
      <c r="A611" s="394" t="s">
        <v>775</v>
      </c>
      <c r="B611" s="395">
        <v>47</v>
      </c>
      <c r="C611" s="396">
        <v>477</v>
      </c>
      <c r="D611" s="1547">
        <v>4775</v>
      </c>
      <c r="E611" s="397" t="s">
        <v>857</v>
      </c>
      <c r="F611" s="398"/>
    </row>
    <row r="612" spans="1:7" ht="14.45" customHeight="1" x14ac:dyDescent="0.25">
      <c r="A612" s="394" t="s">
        <v>775</v>
      </c>
      <c r="B612" s="395">
        <v>47</v>
      </c>
      <c r="C612" s="396">
        <v>477</v>
      </c>
      <c r="D612" s="1547">
        <v>4776</v>
      </c>
      <c r="E612" s="397" t="s">
        <v>858</v>
      </c>
      <c r="F612" s="398"/>
      <c r="G612" s="12" t="s">
        <v>11526</v>
      </c>
    </row>
    <row r="613" spans="1:7" ht="14.45" customHeight="1" x14ac:dyDescent="0.25">
      <c r="A613" s="394" t="s">
        <v>775</v>
      </c>
      <c r="B613" s="395">
        <v>47</v>
      </c>
      <c r="C613" s="396">
        <v>477</v>
      </c>
      <c r="D613" s="1547">
        <v>4777</v>
      </c>
      <c r="E613" s="397" t="s">
        <v>859</v>
      </c>
      <c r="F613" s="398"/>
    </row>
    <row r="614" spans="1:7" ht="14.45" customHeight="1" x14ac:dyDescent="0.25">
      <c r="A614" s="394" t="s">
        <v>775</v>
      </c>
      <c r="B614" s="395">
        <v>47</v>
      </c>
      <c r="C614" s="396">
        <v>477</v>
      </c>
      <c r="D614" s="1547">
        <v>4778</v>
      </c>
      <c r="E614" s="397" t="s">
        <v>860</v>
      </c>
      <c r="F614" s="398"/>
    </row>
    <row r="615" spans="1:7" ht="14.45" customHeight="1" x14ac:dyDescent="0.25">
      <c r="A615" s="394" t="s">
        <v>775</v>
      </c>
      <c r="B615" s="395">
        <v>47</v>
      </c>
      <c r="C615" s="396">
        <v>477</v>
      </c>
      <c r="D615" s="1547">
        <v>4779</v>
      </c>
      <c r="E615" s="397" t="s">
        <v>861</v>
      </c>
      <c r="F615" s="398"/>
    </row>
    <row r="616" spans="1:7" ht="14.45" customHeight="1" x14ac:dyDescent="0.25">
      <c r="A616" s="1535" t="s">
        <v>775</v>
      </c>
      <c r="B616" s="1536">
        <v>47</v>
      </c>
      <c r="C616" s="1537">
        <v>478</v>
      </c>
      <c r="D616" s="1545">
        <v>0</v>
      </c>
      <c r="E616" s="1538" t="s">
        <v>5762</v>
      </c>
      <c r="F616" s="1539"/>
    </row>
    <row r="617" spans="1:7" ht="14.45" customHeight="1" x14ac:dyDescent="0.25">
      <c r="A617" s="394" t="s">
        <v>775</v>
      </c>
      <c r="B617" s="395">
        <v>47</v>
      </c>
      <c r="C617" s="396">
        <v>478</v>
      </c>
      <c r="D617" s="1547">
        <v>4781</v>
      </c>
      <c r="E617" s="397" t="s">
        <v>862</v>
      </c>
      <c r="F617" s="398"/>
    </row>
    <row r="618" spans="1:7" ht="14.45" customHeight="1" x14ac:dyDescent="0.25">
      <c r="A618" s="394" t="s">
        <v>775</v>
      </c>
      <c r="B618" s="395">
        <v>47</v>
      </c>
      <c r="C618" s="396">
        <v>478</v>
      </c>
      <c r="D618" s="1547">
        <v>4782</v>
      </c>
      <c r="E618" s="397" t="s">
        <v>863</v>
      </c>
      <c r="F618" s="398"/>
    </row>
    <row r="619" spans="1:7" ht="14.45" customHeight="1" x14ac:dyDescent="0.25">
      <c r="A619" s="394" t="s">
        <v>775</v>
      </c>
      <c r="B619" s="395">
        <v>47</v>
      </c>
      <c r="C619" s="396">
        <v>478</v>
      </c>
      <c r="D619" s="1547">
        <v>4789</v>
      </c>
      <c r="E619" s="397" t="s">
        <v>864</v>
      </c>
      <c r="F619" s="398"/>
    </row>
    <row r="620" spans="1:7" ht="14.45" customHeight="1" x14ac:dyDescent="0.25">
      <c r="A620" s="1535" t="s">
        <v>775</v>
      </c>
      <c r="B620" s="1536">
        <v>47</v>
      </c>
      <c r="C620" s="1537">
        <v>479</v>
      </c>
      <c r="D620" s="1545">
        <v>0</v>
      </c>
      <c r="E620" s="1538" t="s">
        <v>5763</v>
      </c>
      <c r="F620" s="1539"/>
    </row>
    <row r="621" spans="1:7" ht="14.45" customHeight="1" x14ac:dyDescent="0.25">
      <c r="A621" s="394" t="s">
        <v>775</v>
      </c>
      <c r="B621" s="395">
        <v>47</v>
      </c>
      <c r="C621" s="396">
        <v>479</v>
      </c>
      <c r="D621" s="1547">
        <v>4791</v>
      </c>
      <c r="E621" s="397" t="s">
        <v>865</v>
      </c>
      <c r="F621" s="398"/>
    </row>
    <row r="622" spans="1:7" ht="14.45" customHeight="1" x14ac:dyDescent="0.25">
      <c r="A622" s="394" t="s">
        <v>775</v>
      </c>
      <c r="B622" s="395">
        <v>47</v>
      </c>
      <c r="C622" s="396">
        <v>479</v>
      </c>
      <c r="D622" s="1547">
        <v>4799</v>
      </c>
      <c r="E622" s="397" t="s">
        <v>866</v>
      </c>
      <c r="F622" s="398"/>
    </row>
    <row r="623" spans="1:7" ht="14.45" customHeight="1" x14ac:dyDescent="0.25">
      <c r="A623" s="1528" t="s">
        <v>867</v>
      </c>
      <c r="B623" s="1540">
        <v>0</v>
      </c>
      <c r="C623" s="1541">
        <v>0</v>
      </c>
      <c r="D623" s="1542">
        <v>0</v>
      </c>
      <c r="E623" s="1529" t="s">
        <v>5764</v>
      </c>
      <c r="F623" s="1530"/>
    </row>
    <row r="624" spans="1:7" ht="14.45" customHeight="1" x14ac:dyDescent="0.25">
      <c r="A624" s="1531" t="s">
        <v>867</v>
      </c>
      <c r="B624" s="1532">
        <v>49</v>
      </c>
      <c r="C624" s="1543">
        <v>0</v>
      </c>
      <c r="D624" s="1544">
        <v>0</v>
      </c>
      <c r="E624" s="1533" t="s">
        <v>5765</v>
      </c>
      <c r="F624" s="1534"/>
    </row>
    <row r="625" spans="1:6" ht="14.45" customHeight="1" x14ac:dyDescent="0.25">
      <c r="A625" s="1535" t="s">
        <v>867</v>
      </c>
      <c r="B625" s="1536">
        <v>49</v>
      </c>
      <c r="C625" s="1537">
        <v>491</v>
      </c>
      <c r="D625" s="1545">
        <v>0</v>
      </c>
      <c r="E625" s="1538" t="s">
        <v>5766</v>
      </c>
      <c r="F625" s="1539"/>
    </row>
    <row r="626" spans="1:6" ht="14.45" customHeight="1" x14ac:dyDescent="0.25">
      <c r="A626" s="394" t="s">
        <v>867</v>
      </c>
      <c r="B626" s="395">
        <v>49</v>
      </c>
      <c r="C626" s="396">
        <v>491</v>
      </c>
      <c r="D626" s="1547">
        <v>4910</v>
      </c>
      <c r="E626" s="397" t="s">
        <v>868</v>
      </c>
      <c r="F626" s="398"/>
    </row>
    <row r="627" spans="1:6" ht="14.45" customHeight="1" x14ac:dyDescent="0.25">
      <c r="A627" s="1535" t="s">
        <v>867</v>
      </c>
      <c r="B627" s="1536">
        <v>49</v>
      </c>
      <c r="C627" s="1537">
        <v>492</v>
      </c>
      <c r="D627" s="1545">
        <v>0</v>
      </c>
      <c r="E627" s="1538" t="s">
        <v>5767</v>
      </c>
      <c r="F627" s="1539"/>
    </row>
    <row r="628" spans="1:6" ht="14.45" customHeight="1" x14ac:dyDescent="0.25">
      <c r="A628" s="394" t="s">
        <v>867</v>
      </c>
      <c r="B628" s="395">
        <v>49</v>
      </c>
      <c r="C628" s="396">
        <v>492</v>
      </c>
      <c r="D628" s="1547">
        <v>4920</v>
      </c>
      <c r="E628" s="397" t="s">
        <v>869</v>
      </c>
      <c r="F628" s="398"/>
    </row>
    <row r="629" spans="1:6" ht="14.45" customHeight="1" x14ac:dyDescent="0.25">
      <c r="A629" s="1535" t="s">
        <v>867</v>
      </c>
      <c r="B629" s="1536">
        <v>49</v>
      </c>
      <c r="C629" s="1537">
        <v>493</v>
      </c>
      <c r="D629" s="1545">
        <v>0</v>
      </c>
      <c r="E629" s="1538" t="s">
        <v>5768</v>
      </c>
      <c r="F629" s="1539"/>
    </row>
    <row r="630" spans="1:6" ht="14.45" customHeight="1" x14ac:dyDescent="0.25">
      <c r="A630" s="394" t="s">
        <v>867</v>
      </c>
      <c r="B630" s="395">
        <v>49</v>
      </c>
      <c r="C630" s="396">
        <v>493</v>
      </c>
      <c r="D630" s="1547">
        <v>4931</v>
      </c>
      <c r="E630" s="397" t="s">
        <v>870</v>
      </c>
      <c r="F630" s="398"/>
    </row>
    <row r="631" spans="1:6" ht="14.45" customHeight="1" x14ac:dyDescent="0.25">
      <c r="A631" s="394" t="s">
        <v>867</v>
      </c>
      <c r="B631" s="395">
        <v>49</v>
      </c>
      <c r="C631" s="396">
        <v>493</v>
      </c>
      <c r="D631" s="1547">
        <v>4932</v>
      </c>
      <c r="E631" s="397" t="s">
        <v>871</v>
      </c>
      <c r="F631" s="398"/>
    </row>
    <row r="632" spans="1:6" ht="14.45" customHeight="1" x14ac:dyDescent="0.25">
      <c r="A632" s="394" t="s">
        <v>867</v>
      </c>
      <c r="B632" s="395">
        <v>49</v>
      </c>
      <c r="C632" s="396">
        <v>493</v>
      </c>
      <c r="D632" s="1547">
        <v>4939</v>
      </c>
      <c r="E632" s="397" t="s">
        <v>872</v>
      </c>
      <c r="F632" s="398"/>
    </row>
    <row r="633" spans="1:6" ht="14.45" customHeight="1" x14ac:dyDescent="0.25">
      <c r="A633" s="1535" t="s">
        <v>867</v>
      </c>
      <c r="B633" s="1536">
        <v>49</v>
      </c>
      <c r="C633" s="1537">
        <v>494</v>
      </c>
      <c r="D633" s="1545">
        <v>0</v>
      </c>
      <c r="E633" s="1538" t="s">
        <v>5769</v>
      </c>
      <c r="F633" s="1539"/>
    </row>
    <row r="634" spans="1:6" ht="14.45" customHeight="1" x14ac:dyDescent="0.25">
      <c r="A634" s="394" t="s">
        <v>867</v>
      </c>
      <c r="B634" s="395">
        <v>49</v>
      </c>
      <c r="C634" s="396">
        <v>494</v>
      </c>
      <c r="D634" s="1547">
        <v>4941</v>
      </c>
      <c r="E634" s="397" t="s">
        <v>873</v>
      </c>
      <c r="F634" s="398"/>
    </row>
    <row r="635" spans="1:6" ht="14.45" customHeight="1" x14ac:dyDescent="0.25">
      <c r="A635" s="394" t="s">
        <v>867</v>
      </c>
      <c r="B635" s="395">
        <v>49</v>
      </c>
      <c r="C635" s="396">
        <v>494</v>
      </c>
      <c r="D635" s="1547">
        <v>4942</v>
      </c>
      <c r="E635" s="397" t="s">
        <v>874</v>
      </c>
      <c r="F635" s="398"/>
    </row>
    <row r="636" spans="1:6" ht="14.45" customHeight="1" x14ac:dyDescent="0.25">
      <c r="A636" s="1535" t="s">
        <v>867</v>
      </c>
      <c r="B636" s="1536">
        <v>49</v>
      </c>
      <c r="C636" s="1537">
        <v>495</v>
      </c>
      <c r="D636" s="1545">
        <v>0</v>
      </c>
      <c r="E636" s="1538" t="s">
        <v>5770</v>
      </c>
      <c r="F636" s="1539"/>
    </row>
    <row r="637" spans="1:6" ht="14.45" customHeight="1" x14ac:dyDescent="0.25">
      <c r="A637" s="394" t="s">
        <v>867</v>
      </c>
      <c r="B637" s="395">
        <v>49</v>
      </c>
      <c r="C637" s="396">
        <v>495</v>
      </c>
      <c r="D637" s="1547">
        <v>4950</v>
      </c>
      <c r="E637" s="397" t="s">
        <v>875</v>
      </c>
      <c r="F637" s="398"/>
    </row>
    <row r="638" spans="1:6" ht="14.45" customHeight="1" x14ac:dyDescent="0.25">
      <c r="A638" s="1531" t="s">
        <v>867</v>
      </c>
      <c r="B638" s="1532">
        <v>50</v>
      </c>
      <c r="C638" s="1543">
        <v>0</v>
      </c>
      <c r="D638" s="1544">
        <v>0</v>
      </c>
      <c r="E638" s="1533" t="s">
        <v>5771</v>
      </c>
      <c r="F638" s="1534"/>
    </row>
    <row r="639" spans="1:6" ht="14.45" customHeight="1" x14ac:dyDescent="0.25">
      <c r="A639" s="1535" t="s">
        <v>867</v>
      </c>
      <c r="B639" s="1536">
        <v>50</v>
      </c>
      <c r="C639" s="1537">
        <v>501</v>
      </c>
      <c r="D639" s="1545">
        <v>0</v>
      </c>
      <c r="E639" s="1538" t="s">
        <v>5772</v>
      </c>
      <c r="F639" s="1539"/>
    </row>
    <row r="640" spans="1:6" ht="14.45" customHeight="1" x14ac:dyDescent="0.25">
      <c r="A640" s="394" t="s">
        <v>867</v>
      </c>
      <c r="B640" s="395">
        <v>50</v>
      </c>
      <c r="C640" s="396">
        <v>501</v>
      </c>
      <c r="D640" s="1547">
        <v>5010</v>
      </c>
      <c r="E640" s="397" t="s">
        <v>876</v>
      </c>
      <c r="F640" s="398"/>
    </row>
    <row r="641" spans="1:6" ht="14.45" customHeight="1" x14ac:dyDescent="0.25">
      <c r="A641" s="1535" t="s">
        <v>867</v>
      </c>
      <c r="B641" s="1536">
        <v>50</v>
      </c>
      <c r="C641" s="1537">
        <v>502</v>
      </c>
      <c r="D641" s="1545">
        <v>0</v>
      </c>
      <c r="E641" s="1538" t="s">
        <v>5773</v>
      </c>
      <c r="F641" s="1539"/>
    </row>
    <row r="642" spans="1:6" ht="14.45" customHeight="1" x14ac:dyDescent="0.25">
      <c r="A642" s="394" t="s">
        <v>867</v>
      </c>
      <c r="B642" s="395">
        <v>50</v>
      </c>
      <c r="C642" s="396">
        <v>502</v>
      </c>
      <c r="D642" s="1547">
        <v>5020</v>
      </c>
      <c r="E642" s="397" t="s">
        <v>877</v>
      </c>
      <c r="F642" s="398"/>
    </row>
    <row r="643" spans="1:6" ht="14.45" customHeight="1" x14ac:dyDescent="0.25">
      <c r="A643" s="1535" t="s">
        <v>867</v>
      </c>
      <c r="B643" s="1536">
        <v>50</v>
      </c>
      <c r="C643" s="1537">
        <v>503</v>
      </c>
      <c r="D643" s="1545">
        <v>0</v>
      </c>
      <c r="E643" s="1538" t="s">
        <v>5774</v>
      </c>
      <c r="F643" s="1539"/>
    </row>
    <row r="644" spans="1:6" ht="14.45" customHeight="1" x14ac:dyDescent="0.25">
      <c r="A644" s="394" t="s">
        <v>867</v>
      </c>
      <c r="B644" s="395">
        <v>50</v>
      </c>
      <c r="C644" s="396">
        <v>503</v>
      </c>
      <c r="D644" s="1547">
        <v>5030</v>
      </c>
      <c r="E644" s="397" t="s">
        <v>878</v>
      </c>
      <c r="F644" s="398"/>
    </row>
    <row r="645" spans="1:6" ht="14.45" customHeight="1" x14ac:dyDescent="0.25">
      <c r="A645" s="1535" t="s">
        <v>867</v>
      </c>
      <c r="B645" s="1536">
        <v>50</v>
      </c>
      <c r="C645" s="1537">
        <v>504</v>
      </c>
      <c r="D645" s="1545">
        <v>0</v>
      </c>
      <c r="E645" s="1538" t="s">
        <v>5775</v>
      </c>
      <c r="F645" s="1539"/>
    </row>
    <row r="646" spans="1:6" ht="14.45" customHeight="1" x14ac:dyDescent="0.25">
      <c r="A646" s="394" t="s">
        <v>867</v>
      </c>
      <c r="B646" s="395">
        <v>50</v>
      </c>
      <c r="C646" s="396">
        <v>504</v>
      </c>
      <c r="D646" s="1547">
        <v>5040</v>
      </c>
      <c r="E646" s="397" t="s">
        <v>879</v>
      </c>
      <c r="F646" s="398"/>
    </row>
    <row r="647" spans="1:6" ht="14.45" customHeight="1" x14ac:dyDescent="0.25">
      <c r="A647" s="1531" t="s">
        <v>867</v>
      </c>
      <c r="B647" s="1532">
        <v>51</v>
      </c>
      <c r="C647" s="1543">
        <v>0</v>
      </c>
      <c r="D647" s="1544">
        <v>0</v>
      </c>
      <c r="E647" s="1533" t="s">
        <v>5776</v>
      </c>
      <c r="F647" s="1534"/>
    </row>
    <row r="648" spans="1:6" ht="14.45" customHeight="1" x14ac:dyDescent="0.25">
      <c r="A648" s="1535" t="s">
        <v>867</v>
      </c>
      <c r="B648" s="1536">
        <v>51</v>
      </c>
      <c r="C648" s="1537">
        <v>511</v>
      </c>
      <c r="D648" s="1545">
        <v>0</v>
      </c>
      <c r="E648" s="1538" t="s">
        <v>5777</v>
      </c>
      <c r="F648" s="1539"/>
    </row>
    <row r="649" spans="1:6" ht="14.45" customHeight="1" x14ac:dyDescent="0.25">
      <c r="A649" s="394" t="s">
        <v>867</v>
      </c>
      <c r="B649" s="395">
        <v>51</v>
      </c>
      <c r="C649" s="396">
        <v>511</v>
      </c>
      <c r="D649" s="1547">
        <v>5110</v>
      </c>
      <c r="E649" s="397" t="s">
        <v>880</v>
      </c>
      <c r="F649" s="398"/>
    </row>
    <row r="650" spans="1:6" ht="14.45" customHeight="1" x14ac:dyDescent="0.25">
      <c r="A650" s="1535" t="s">
        <v>867</v>
      </c>
      <c r="B650" s="1536">
        <v>51</v>
      </c>
      <c r="C650" s="1537">
        <v>512</v>
      </c>
      <c r="D650" s="1545">
        <v>0</v>
      </c>
      <c r="E650" s="1538" t="s">
        <v>5778</v>
      </c>
      <c r="F650" s="1539"/>
    </row>
    <row r="651" spans="1:6" ht="14.45" customHeight="1" x14ac:dyDescent="0.25">
      <c r="A651" s="394" t="s">
        <v>867</v>
      </c>
      <c r="B651" s="395">
        <v>51</v>
      </c>
      <c r="C651" s="396">
        <v>512</v>
      </c>
      <c r="D651" s="1547">
        <v>5121</v>
      </c>
      <c r="E651" s="397" t="s">
        <v>881</v>
      </c>
      <c r="F651" s="398"/>
    </row>
    <row r="652" spans="1:6" ht="14.45" customHeight="1" x14ac:dyDescent="0.25">
      <c r="A652" s="394" t="s">
        <v>867</v>
      </c>
      <c r="B652" s="395">
        <v>51</v>
      </c>
      <c r="C652" s="396">
        <v>512</v>
      </c>
      <c r="D652" s="1547">
        <v>5122</v>
      </c>
      <c r="E652" s="397" t="s">
        <v>882</v>
      </c>
      <c r="F652" s="398"/>
    </row>
    <row r="653" spans="1:6" ht="14.45" customHeight="1" x14ac:dyDescent="0.25">
      <c r="A653" s="1531" t="s">
        <v>867</v>
      </c>
      <c r="B653" s="1532">
        <v>52</v>
      </c>
      <c r="C653" s="1543">
        <v>0</v>
      </c>
      <c r="D653" s="1544">
        <v>0</v>
      </c>
      <c r="E653" s="1533" t="s">
        <v>5779</v>
      </c>
      <c r="F653" s="1534"/>
    </row>
    <row r="654" spans="1:6" ht="14.45" customHeight="1" x14ac:dyDescent="0.25">
      <c r="A654" s="1535" t="s">
        <v>867</v>
      </c>
      <c r="B654" s="1536">
        <v>52</v>
      </c>
      <c r="C654" s="1537">
        <v>521</v>
      </c>
      <c r="D654" s="1545">
        <v>0</v>
      </c>
      <c r="E654" s="1538" t="s">
        <v>5780</v>
      </c>
      <c r="F654" s="1539"/>
    </row>
    <row r="655" spans="1:6" ht="14.45" customHeight="1" x14ac:dyDescent="0.25">
      <c r="A655" s="394" t="s">
        <v>867</v>
      </c>
      <c r="B655" s="395">
        <v>52</v>
      </c>
      <c r="C655" s="396">
        <v>521</v>
      </c>
      <c r="D655" s="1547">
        <v>5210</v>
      </c>
      <c r="E655" s="397" t="s">
        <v>883</v>
      </c>
      <c r="F655" s="398"/>
    </row>
    <row r="656" spans="1:6" ht="14.45" customHeight="1" x14ac:dyDescent="0.25">
      <c r="A656" s="1535" t="s">
        <v>867</v>
      </c>
      <c r="B656" s="1536">
        <v>52</v>
      </c>
      <c r="C656" s="1537">
        <v>522</v>
      </c>
      <c r="D656" s="1545">
        <v>0</v>
      </c>
      <c r="E656" s="1538" t="s">
        <v>5781</v>
      </c>
      <c r="F656" s="1539"/>
    </row>
    <row r="657" spans="1:6" ht="14.45" customHeight="1" x14ac:dyDescent="0.25">
      <c r="A657" s="394" t="s">
        <v>867</v>
      </c>
      <c r="B657" s="395">
        <v>52</v>
      </c>
      <c r="C657" s="396">
        <v>522</v>
      </c>
      <c r="D657" s="1547">
        <v>5221</v>
      </c>
      <c r="E657" s="397" t="s">
        <v>884</v>
      </c>
      <c r="F657" s="398"/>
    </row>
    <row r="658" spans="1:6" ht="14.45" customHeight="1" x14ac:dyDescent="0.25">
      <c r="A658" s="394" t="s">
        <v>867</v>
      </c>
      <c r="B658" s="395">
        <v>52</v>
      </c>
      <c r="C658" s="396">
        <v>522</v>
      </c>
      <c r="D658" s="1547">
        <v>5222</v>
      </c>
      <c r="E658" s="397" t="s">
        <v>885</v>
      </c>
      <c r="F658" s="398"/>
    </row>
    <row r="659" spans="1:6" ht="14.45" customHeight="1" x14ac:dyDescent="0.25">
      <c r="A659" s="394" t="s">
        <v>867</v>
      </c>
      <c r="B659" s="395">
        <v>52</v>
      </c>
      <c r="C659" s="396">
        <v>522</v>
      </c>
      <c r="D659" s="1547">
        <v>5223</v>
      </c>
      <c r="E659" s="397" t="s">
        <v>886</v>
      </c>
      <c r="F659" s="398"/>
    </row>
    <row r="660" spans="1:6" ht="14.45" customHeight="1" x14ac:dyDescent="0.25">
      <c r="A660" s="394" t="s">
        <v>867</v>
      </c>
      <c r="B660" s="395">
        <v>52</v>
      </c>
      <c r="C660" s="396">
        <v>522</v>
      </c>
      <c r="D660" s="1547">
        <v>5224</v>
      </c>
      <c r="E660" s="397" t="s">
        <v>887</v>
      </c>
      <c r="F660" s="398"/>
    </row>
    <row r="661" spans="1:6" ht="14.45" customHeight="1" x14ac:dyDescent="0.25">
      <c r="A661" s="394" t="s">
        <v>867</v>
      </c>
      <c r="B661" s="395">
        <v>52</v>
      </c>
      <c r="C661" s="396">
        <v>522</v>
      </c>
      <c r="D661" s="1547">
        <v>5229</v>
      </c>
      <c r="E661" s="397" t="s">
        <v>888</v>
      </c>
      <c r="F661" s="398"/>
    </row>
    <row r="662" spans="1:6" ht="14.45" customHeight="1" x14ac:dyDescent="0.25">
      <c r="A662" s="1531" t="s">
        <v>867</v>
      </c>
      <c r="B662" s="1532">
        <v>53</v>
      </c>
      <c r="C662" s="1543">
        <v>0</v>
      </c>
      <c r="D662" s="1544">
        <v>0</v>
      </c>
      <c r="E662" s="1533" t="s">
        <v>5782</v>
      </c>
      <c r="F662" s="1534"/>
    </row>
    <row r="663" spans="1:6" ht="14.45" customHeight="1" x14ac:dyDescent="0.25">
      <c r="A663" s="1535" t="s">
        <v>867</v>
      </c>
      <c r="B663" s="1536">
        <v>53</v>
      </c>
      <c r="C663" s="1537">
        <v>531</v>
      </c>
      <c r="D663" s="1545">
        <v>0</v>
      </c>
      <c r="E663" s="1538" t="s">
        <v>5783</v>
      </c>
      <c r="F663" s="1539"/>
    </row>
    <row r="664" spans="1:6" ht="14.45" customHeight="1" x14ac:dyDescent="0.25">
      <c r="A664" s="394" t="s">
        <v>867</v>
      </c>
      <c r="B664" s="395">
        <v>53</v>
      </c>
      <c r="C664" s="396">
        <v>531</v>
      </c>
      <c r="D664" s="1547">
        <v>5310</v>
      </c>
      <c r="E664" s="397" t="s">
        <v>889</v>
      </c>
      <c r="F664" s="398"/>
    </row>
    <row r="665" spans="1:6" ht="14.45" customHeight="1" x14ac:dyDescent="0.25">
      <c r="A665" s="1535" t="s">
        <v>867</v>
      </c>
      <c r="B665" s="1536">
        <v>53</v>
      </c>
      <c r="C665" s="1537">
        <v>532</v>
      </c>
      <c r="D665" s="1545">
        <v>0</v>
      </c>
      <c r="E665" s="1538" t="s">
        <v>5784</v>
      </c>
      <c r="F665" s="1539"/>
    </row>
    <row r="666" spans="1:6" ht="14.45" customHeight="1" x14ac:dyDescent="0.25">
      <c r="A666" s="394" t="s">
        <v>867</v>
      </c>
      <c r="B666" s="395">
        <v>53</v>
      </c>
      <c r="C666" s="396">
        <v>532</v>
      </c>
      <c r="D666" s="1547">
        <v>5320</v>
      </c>
      <c r="E666" s="397" t="s">
        <v>890</v>
      </c>
      <c r="F666" s="398"/>
    </row>
    <row r="667" spans="1:6" ht="14.45" customHeight="1" x14ac:dyDescent="0.25">
      <c r="A667" s="1528" t="s">
        <v>891</v>
      </c>
      <c r="B667" s="1540">
        <v>0</v>
      </c>
      <c r="C667" s="1541">
        <v>0</v>
      </c>
      <c r="D667" s="1542">
        <v>0</v>
      </c>
      <c r="E667" s="1529" t="s">
        <v>5785</v>
      </c>
      <c r="F667" s="1530"/>
    </row>
    <row r="668" spans="1:6" ht="14.45" customHeight="1" x14ac:dyDescent="0.25">
      <c r="A668" s="1531" t="s">
        <v>891</v>
      </c>
      <c r="B668" s="1532">
        <v>55</v>
      </c>
      <c r="C668" s="1543">
        <v>0</v>
      </c>
      <c r="D668" s="1544">
        <v>0</v>
      </c>
      <c r="E668" s="1533" t="s">
        <v>5786</v>
      </c>
      <c r="F668" s="1534"/>
    </row>
    <row r="669" spans="1:6" ht="14.45" customHeight="1" x14ac:dyDescent="0.25">
      <c r="A669" s="1535" t="s">
        <v>891</v>
      </c>
      <c r="B669" s="1536">
        <v>55</v>
      </c>
      <c r="C669" s="1537">
        <v>551</v>
      </c>
      <c r="D669" s="1545">
        <v>0</v>
      </c>
      <c r="E669" s="1538" t="s">
        <v>5787</v>
      </c>
      <c r="F669" s="1539"/>
    </row>
    <row r="670" spans="1:6" ht="14.45" customHeight="1" x14ac:dyDescent="0.25">
      <c r="A670" s="394" t="s">
        <v>891</v>
      </c>
      <c r="B670" s="395">
        <v>55</v>
      </c>
      <c r="C670" s="396">
        <v>551</v>
      </c>
      <c r="D670" s="1547">
        <v>5510</v>
      </c>
      <c r="E670" s="397" t="s">
        <v>892</v>
      </c>
      <c r="F670" s="398"/>
    </row>
    <row r="671" spans="1:6" ht="14.45" customHeight="1" x14ac:dyDescent="0.25">
      <c r="A671" s="1535" t="s">
        <v>891</v>
      </c>
      <c r="B671" s="1536">
        <v>55</v>
      </c>
      <c r="C671" s="1537">
        <v>552</v>
      </c>
      <c r="D671" s="1545">
        <v>0</v>
      </c>
      <c r="E671" s="1538" t="s">
        <v>5788</v>
      </c>
      <c r="F671" s="1539"/>
    </row>
    <row r="672" spans="1:6" ht="14.45" customHeight="1" x14ac:dyDescent="0.25">
      <c r="A672" s="394" t="s">
        <v>891</v>
      </c>
      <c r="B672" s="395">
        <v>55</v>
      </c>
      <c r="C672" s="396">
        <v>552</v>
      </c>
      <c r="D672" s="1547">
        <v>5520</v>
      </c>
      <c r="E672" s="397" t="s">
        <v>893</v>
      </c>
      <c r="F672" s="398"/>
    </row>
    <row r="673" spans="1:6" ht="14.45" customHeight="1" x14ac:dyDescent="0.25">
      <c r="A673" s="1535" t="s">
        <v>891</v>
      </c>
      <c r="B673" s="1536">
        <v>55</v>
      </c>
      <c r="C673" s="1537">
        <v>553</v>
      </c>
      <c r="D673" s="1545">
        <v>0</v>
      </c>
      <c r="E673" s="1538" t="s">
        <v>5789</v>
      </c>
      <c r="F673" s="1539"/>
    </row>
    <row r="674" spans="1:6" ht="14.45" customHeight="1" x14ac:dyDescent="0.25">
      <c r="A674" s="394" t="s">
        <v>891</v>
      </c>
      <c r="B674" s="395">
        <v>55</v>
      </c>
      <c r="C674" s="396">
        <v>553</v>
      </c>
      <c r="D674" s="1547">
        <v>5530</v>
      </c>
      <c r="E674" s="397" t="s">
        <v>894</v>
      </c>
      <c r="F674" s="398"/>
    </row>
    <row r="675" spans="1:6" ht="14.45" customHeight="1" x14ac:dyDescent="0.25">
      <c r="A675" s="1535" t="s">
        <v>891</v>
      </c>
      <c r="B675" s="1536">
        <v>55</v>
      </c>
      <c r="C675" s="1537">
        <v>559</v>
      </c>
      <c r="D675" s="1545">
        <v>0</v>
      </c>
      <c r="E675" s="1538" t="s">
        <v>5790</v>
      </c>
      <c r="F675" s="1539"/>
    </row>
    <row r="676" spans="1:6" ht="14.45" customHeight="1" x14ac:dyDescent="0.25">
      <c r="A676" s="394" t="s">
        <v>891</v>
      </c>
      <c r="B676" s="395">
        <v>55</v>
      </c>
      <c r="C676" s="396">
        <v>559</v>
      </c>
      <c r="D676" s="1547">
        <v>5590</v>
      </c>
      <c r="E676" s="397" t="s">
        <v>895</v>
      </c>
      <c r="F676" s="398"/>
    </row>
    <row r="677" spans="1:6" ht="14.45" customHeight="1" x14ac:dyDescent="0.25">
      <c r="A677" s="1531" t="s">
        <v>891</v>
      </c>
      <c r="B677" s="1532">
        <v>56</v>
      </c>
      <c r="C677" s="1543">
        <v>0</v>
      </c>
      <c r="D677" s="1544">
        <v>0</v>
      </c>
      <c r="E677" s="1533" t="s">
        <v>5791</v>
      </c>
      <c r="F677" s="1534"/>
    </row>
    <row r="678" spans="1:6" ht="14.45" customHeight="1" x14ac:dyDescent="0.25">
      <c r="A678" s="1535" t="s">
        <v>891</v>
      </c>
      <c r="B678" s="1536">
        <v>56</v>
      </c>
      <c r="C678" s="1537">
        <v>561</v>
      </c>
      <c r="D678" s="1545">
        <v>0</v>
      </c>
      <c r="E678" s="1538" t="s">
        <v>5792</v>
      </c>
      <c r="F678" s="1539"/>
    </row>
    <row r="679" spans="1:6" ht="14.45" customHeight="1" x14ac:dyDescent="0.25">
      <c r="A679" s="394" t="s">
        <v>891</v>
      </c>
      <c r="B679" s="395">
        <v>56</v>
      </c>
      <c r="C679" s="396">
        <v>561</v>
      </c>
      <c r="D679" s="1547">
        <v>5610</v>
      </c>
      <c r="E679" s="397" t="s">
        <v>896</v>
      </c>
      <c r="F679" s="398"/>
    </row>
    <row r="680" spans="1:6" ht="14.45" customHeight="1" x14ac:dyDescent="0.25">
      <c r="A680" s="1535" t="s">
        <v>891</v>
      </c>
      <c r="B680" s="1536">
        <v>56</v>
      </c>
      <c r="C680" s="1537">
        <v>562</v>
      </c>
      <c r="D680" s="1545">
        <v>0</v>
      </c>
      <c r="E680" s="1538" t="s">
        <v>5793</v>
      </c>
      <c r="F680" s="1539"/>
    </row>
    <row r="681" spans="1:6" ht="14.45" customHeight="1" x14ac:dyDescent="0.25">
      <c r="A681" s="394" t="s">
        <v>891</v>
      </c>
      <c r="B681" s="395">
        <v>56</v>
      </c>
      <c r="C681" s="396">
        <v>562</v>
      </c>
      <c r="D681" s="1547">
        <v>5621</v>
      </c>
      <c r="E681" s="397" t="s">
        <v>897</v>
      </c>
      <c r="F681" s="398"/>
    </row>
    <row r="682" spans="1:6" ht="14.45" customHeight="1" x14ac:dyDescent="0.25">
      <c r="A682" s="394" t="s">
        <v>891</v>
      </c>
      <c r="B682" s="395">
        <v>56</v>
      </c>
      <c r="C682" s="396">
        <v>562</v>
      </c>
      <c r="D682" s="1547">
        <v>5629</v>
      </c>
      <c r="E682" s="397" t="s">
        <v>898</v>
      </c>
      <c r="F682" s="398"/>
    </row>
    <row r="683" spans="1:6" ht="14.45" customHeight="1" x14ac:dyDescent="0.25">
      <c r="A683" s="1535" t="s">
        <v>891</v>
      </c>
      <c r="B683" s="1536">
        <v>56</v>
      </c>
      <c r="C683" s="1537">
        <v>563</v>
      </c>
      <c r="D683" s="1545">
        <v>0</v>
      </c>
      <c r="E683" s="1538" t="s">
        <v>5794</v>
      </c>
      <c r="F683" s="1539"/>
    </row>
    <row r="684" spans="1:6" ht="14.45" customHeight="1" x14ac:dyDescent="0.25">
      <c r="A684" s="394" t="s">
        <v>891</v>
      </c>
      <c r="B684" s="395">
        <v>56</v>
      </c>
      <c r="C684" s="396">
        <v>563</v>
      </c>
      <c r="D684" s="1547">
        <v>5630</v>
      </c>
      <c r="E684" s="397" t="s">
        <v>899</v>
      </c>
      <c r="F684" s="398"/>
    </row>
    <row r="685" spans="1:6" ht="14.45" customHeight="1" x14ac:dyDescent="0.25">
      <c r="A685" s="1528" t="s">
        <v>900</v>
      </c>
      <c r="B685" s="1540">
        <v>0</v>
      </c>
      <c r="C685" s="1541">
        <v>0</v>
      </c>
      <c r="D685" s="1542">
        <v>0</v>
      </c>
      <c r="E685" s="1529" t="s">
        <v>5795</v>
      </c>
      <c r="F685" s="1530"/>
    </row>
    <row r="686" spans="1:6" ht="14.45" customHeight="1" x14ac:dyDescent="0.25">
      <c r="A686" s="1531" t="s">
        <v>900</v>
      </c>
      <c r="B686" s="1532">
        <v>58</v>
      </c>
      <c r="C686" s="1543">
        <v>0</v>
      </c>
      <c r="D686" s="1544">
        <v>0</v>
      </c>
      <c r="E686" s="1533" t="s">
        <v>5796</v>
      </c>
      <c r="F686" s="1534"/>
    </row>
    <row r="687" spans="1:6" ht="14.45" customHeight="1" x14ac:dyDescent="0.25">
      <c r="A687" s="1535" t="s">
        <v>900</v>
      </c>
      <c r="B687" s="1536">
        <v>58</v>
      </c>
      <c r="C687" s="1537">
        <v>581</v>
      </c>
      <c r="D687" s="1545">
        <v>0</v>
      </c>
      <c r="E687" s="1538" t="s">
        <v>5797</v>
      </c>
      <c r="F687" s="1539"/>
    </row>
    <row r="688" spans="1:6" ht="14.45" customHeight="1" x14ac:dyDescent="0.25">
      <c r="A688" s="394" t="s">
        <v>900</v>
      </c>
      <c r="B688" s="395">
        <v>58</v>
      </c>
      <c r="C688" s="396">
        <v>581</v>
      </c>
      <c r="D688" s="1547">
        <v>5811</v>
      </c>
      <c r="E688" s="397" t="s">
        <v>901</v>
      </c>
      <c r="F688" s="398"/>
    </row>
    <row r="689" spans="1:6" ht="14.45" customHeight="1" x14ac:dyDescent="0.25">
      <c r="A689" s="394" t="s">
        <v>900</v>
      </c>
      <c r="B689" s="395">
        <v>58</v>
      </c>
      <c r="C689" s="396">
        <v>581</v>
      </c>
      <c r="D689" s="1547">
        <v>5812</v>
      </c>
      <c r="E689" s="397" t="s">
        <v>902</v>
      </c>
      <c r="F689" s="398"/>
    </row>
    <row r="690" spans="1:6" ht="14.45" customHeight="1" x14ac:dyDescent="0.25">
      <c r="A690" s="394" t="s">
        <v>900</v>
      </c>
      <c r="B690" s="395">
        <v>58</v>
      </c>
      <c r="C690" s="396">
        <v>581</v>
      </c>
      <c r="D690" s="1547">
        <v>5813</v>
      </c>
      <c r="E690" s="397" t="s">
        <v>903</v>
      </c>
      <c r="F690" s="398"/>
    </row>
    <row r="691" spans="1:6" ht="14.45" customHeight="1" x14ac:dyDescent="0.25">
      <c r="A691" s="394" t="s">
        <v>900</v>
      </c>
      <c r="B691" s="395">
        <v>58</v>
      </c>
      <c r="C691" s="396">
        <v>581</v>
      </c>
      <c r="D691" s="1547">
        <v>5814</v>
      </c>
      <c r="E691" s="397" t="s">
        <v>904</v>
      </c>
      <c r="F691" s="398"/>
    </row>
    <row r="692" spans="1:6" ht="14.45" customHeight="1" x14ac:dyDescent="0.25">
      <c r="A692" s="394" t="s">
        <v>900</v>
      </c>
      <c r="B692" s="395">
        <v>58</v>
      </c>
      <c r="C692" s="396">
        <v>581</v>
      </c>
      <c r="D692" s="1547">
        <v>5819</v>
      </c>
      <c r="E692" s="397" t="s">
        <v>905</v>
      </c>
      <c r="F692" s="398"/>
    </row>
    <row r="693" spans="1:6" ht="14.45" customHeight="1" x14ac:dyDescent="0.25">
      <c r="A693" s="1535" t="s">
        <v>900</v>
      </c>
      <c r="B693" s="1536">
        <v>58</v>
      </c>
      <c r="C693" s="1537">
        <v>582</v>
      </c>
      <c r="D693" s="1545">
        <v>0</v>
      </c>
      <c r="E693" s="1538" t="s">
        <v>5798</v>
      </c>
      <c r="F693" s="1539"/>
    </row>
    <row r="694" spans="1:6" ht="14.45" customHeight="1" x14ac:dyDescent="0.25">
      <c r="A694" s="394" t="s">
        <v>900</v>
      </c>
      <c r="B694" s="395">
        <v>58</v>
      </c>
      <c r="C694" s="396">
        <v>582</v>
      </c>
      <c r="D694" s="1547">
        <v>5821</v>
      </c>
      <c r="E694" s="397" t="s">
        <v>906</v>
      </c>
      <c r="F694" s="398"/>
    </row>
    <row r="695" spans="1:6" ht="14.45" customHeight="1" x14ac:dyDescent="0.25">
      <c r="A695" s="394" t="s">
        <v>900</v>
      </c>
      <c r="B695" s="395">
        <v>58</v>
      </c>
      <c r="C695" s="396">
        <v>582</v>
      </c>
      <c r="D695" s="1547">
        <v>5829</v>
      </c>
      <c r="E695" s="397" t="s">
        <v>907</v>
      </c>
      <c r="F695" s="398"/>
    </row>
    <row r="696" spans="1:6" ht="14.45" customHeight="1" x14ac:dyDescent="0.25">
      <c r="A696" s="1531" t="s">
        <v>900</v>
      </c>
      <c r="B696" s="1532">
        <v>59</v>
      </c>
      <c r="C696" s="1543">
        <v>0</v>
      </c>
      <c r="D696" s="1544">
        <v>0</v>
      </c>
      <c r="E696" s="1533" t="s">
        <v>5799</v>
      </c>
      <c r="F696" s="1534"/>
    </row>
    <row r="697" spans="1:6" ht="14.45" customHeight="1" x14ac:dyDescent="0.25">
      <c r="A697" s="1535" t="s">
        <v>900</v>
      </c>
      <c r="B697" s="1536">
        <v>59</v>
      </c>
      <c r="C697" s="1537">
        <v>591</v>
      </c>
      <c r="D697" s="1545">
        <v>0</v>
      </c>
      <c r="E697" s="1538" t="s">
        <v>5800</v>
      </c>
      <c r="F697" s="1539"/>
    </row>
    <row r="698" spans="1:6" ht="14.45" customHeight="1" x14ac:dyDescent="0.25">
      <c r="A698" s="394" t="s">
        <v>900</v>
      </c>
      <c r="B698" s="395">
        <v>59</v>
      </c>
      <c r="C698" s="396">
        <v>591</v>
      </c>
      <c r="D698" s="1547">
        <v>5911</v>
      </c>
      <c r="E698" s="397" t="s">
        <v>908</v>
      </c>
      <c r="F698" s="398"/>
    </row>
    <row r="699" spans="1:6" ht="14.45" customHeight="1" x14ac:dyDescent="0.25">
      <c r="A699" s="394" t="s">
        <v>900</v>
      </c>
      <c r="B699" s="395">
        <v>59</v>
      </c>
      <c r="C699" s="396">
        <v>591</v>
      </c>
      <c r="D699" s="1547">
        <v>5912</v>
      </c>
      <c r="E699" s="397" t="s">
        <v>909</v>
      </c>
      <c r="F699" s="398"/>
    </row>
    <row r="700" spans="1:6" ht="14.45" customHeight="1" x14ac:dyDescent="0.25">
      <c r="A700" s="394" t="s">
        <v>900</v>
      </c>
      <c r="B700" s="395">
        <v>59</v>
      </c>
      <c r="C700" s="396">
        <v>591</v>
      </c>
      <c r="D700" s="1547">
        <v>5913</v>
      </c>
      <c r="E700" s="397" t="s">
        <v>910</v>
      </c>
      <c r="F700" s="398"/>
    </row>
    <row r="701" spans="1:6" ht="14.45" customHeight="1" x14ac:dyDescent="0.25">
      <c r="A701" s="394" t="s">
        <v>900</v>
      </c>
      <c r="B701" s="395">
        <v>59</v>
      </c>
      <c r="C701" s="396">
        <v>591</v>
      </c>
      <c r="D701" s="1547">
        <v>5914</v>
      </c>
      <c r="E701" s="397" t="s">
        <v>911</v>
      </c>
      <c r="F701" s="398"/>
    </row>
    <row r="702" spans="1:6" ht="14.45" customHeight="1" x14ac:dyDescent="0.25">
      <c r="A702" s="1535" t="s">
        <v>900</v>
      </c>
      <c r="B702" s="1536">
        <v>59</v>
      </c>
      <c r="C702" s="1537">
        <v>592</v>
      </c>
      <c r="D702" s="1545">
        <v>0</v>
      </c>
      <c r="E702" s="1538" t="s">
        <v>5801</v>
      </c>
      <c r="F702" s="1539"/>
    </row>
    <row r="703" spans="1:6" ht="14.45" customHeight="1" x14ac:dyDescent="0.25">
      <c r="A703" s="394" t="s">
        <v>900</v>
      </c>
      <c r="B703" s="395">
        <v>59</v>
      </c>
      <c r="C703" s="396">
        <v>592</v>
      </c>
      <c r="D703" s="1547">
        <v>5920</v>
      </c>
      <c r="E703" s="397" t="s">
        <v>912</v>
      </c>
      <c r="F703" s="398"/>
    </row>
    <row r="704" spans="1:6" ht="14.45" customHeight="1" x14ac:dyDescent="0.25">
      <c r="A704" s="1531" t="s">
        <v>900</v>
      </c>
      <c r="B704" s="1532">
        <v>60</v>
      </c>
      <c r="C704" s="1543">
        <v>0</v>
      </c>
      <c r="D704" s="1544">
        <v>0</v>
      </c>
      <c r="E704" s="1533" t="s">
        <v>5802</v>
      </c>
      <c r="F704" s="1534"/>
    </row>
    <row r="705" spans="1:6" ht="14.45" customHeight="1" x14ac:dyDescent="0.25">
      <c r="A705" s="1535" t="s">
        <v>900</v>
      </c>
      <c r="B705" s="1536">
        <v>60</v>
      </c>
      <c r="C705" s="1537">
        <v>601</v>
      </c>
      <c r="D705" s="1545">
        <v>0</v>
      </c>
      <c r="E705" s="1538" t="s">
        <v>5803</v>
      </c>
      <c r="F705" s="1539"/>
    </row>
    <row r="706" spans="1:6" ht="14.45" customHeight="1" x14ac:dyDescent="0.25">
      <c r="A706" s="394" t="s">
        <v>900</v>
      </c>
      <c r="B706" s="395">
        <v>60</v>
      </c>
      <c r="C706" s="396">
        <v>601</v>
      </c>
      <c r="D706" s="1547">
        <v>6010</v>
      </c>
      <c r="E706" s="397" t="s">
        <v>913</v>
      </c>
      <c r="F706" s="398"/>
    </row>
    <row r="707" spans="1:6" ht="14.45" customHeight="1" x14ac:dyDescent="0.25">
      <c r="A707" s="1535" t="s">
        <v>900</v>
      </c>
      <c r="B707" s="1536">
        <v>60</v>
      </c>
      <c r="C707" s="1537">
        <v>602</v>
      </c>
      <c r="D707" s="1545">
        <v>0</v>
      </c>
      <c r="E707" s="1538" t="s">
        <v>5804</v>
      </c>
      <c r="F707" s="1539"/>
    </row>
    <row r="708" spans="1:6" ht="14.45" customHeight="1" x14ac:dyDescent="0.25">
      <c r="A708" s="394" t="s">
        <v>900</v>
      </c>
      <c r="B708" s="395">
        <v>60</v>
      </c>
      <c r="C708" s="396">
        <v>602</v>
      </c>
      <c r="D708" s="1547">
        <v>6020</v>
      </c>
      <c r="E708" s="397" t="s">
        <v>914</v>
      </c>
      <c r="F708" s="398"/>
    </row>
    <row r="709" spans="1:6" ht="14.45" customHeight="1" x14ac:dyDescent="0.25">
      <c r="A709" s="1531" t="s">
        <v>900</v>
      </c>
      <c r="B709" s="1532">
        <v>61</v>
      </c>
      <c r="C709" s="1543">
        <v>0</v>
      </c>
      <c r="D709" s="1544">
        <v>0</v>
      </c>
      <c r="E709" s="1533" t="s">
        <v>5805</v>
      </c>
      <c r="F709" s="1534"/>
    </row>
    <row r="710" spans="1:6" ht="14.45" customHeight="1" x14ac:dyDescent="0.25">
      <c r="A710" s="1535" t="s">
        <v>900</v>
      </c>
      <c r="B710" s="1536">
        <v>61</v>
      </c>
      <c r="C710" s="1537">
        <v>611</v>
      </c>
      <c r="D710" s="1545">
        <v>0</v>
      </c>
      <c r="E710" s="1538" t="s">
        <v>5806</v>
      </c>
      <c r="F710" s="1539"/>
    </row>
    <row r="711" spans="1:6" ht="14.45" customHeight="1" x14ac:dyDescent="0.25">
      <c r="A711" s="394" t="s">
        <v>900</v>
      </c>
      <c r="B711" s="395">
        <v>61</v>
      </c>
      <c r="C711" s="396">
        <v>611</v>
      </c>
      <c r="D711" s="1547">
        <v>6110</v>
      </c>
      <c r="E711" s="397" t="s">
        <v>915</v>
      </c>
      <c r="F711" s="398"/>
    </row>
    <row r="712" spans="1:6" ht="14.45" customHeight="1" x14ac:dyDescent="0.25">
      <c r="A712" s="1535" t="s">
        <v>900</v>
      </c>
      <c r="B712" s="1536">
        <v>61</v>
      </c>
      <c r="C712" s="1537">
        <v>612</v>
      </c>
      <c r="D712" s="1545">
        <v>0</v>
      </c>
      <c r="E712" s="1538" t="s">
        <v>5807</v>
      </c>
      <c r="F712" s="1539"/>
    </row>
    <row r="713" spans="1:6" ht="14.45" customHeight="1" x14ac:dyDescent="0.25">
      <c r="A713" s="394" t="s">
        <v>900</v>
      </c>
      <c r="B713" s="395">
        <v>61</v>
      </c>
      <c r="C713" s="396">
        <v>612</v>
      </c>
      <c r="D713" s="1547">
        <v>6120</v>
      </c>
      <c r="E713" s="397" t="s">
        <v>916</v>
      </c>
      <c r="F713" s="398"/>
    </row>
    <row r="714" spans="1:6" ht="14.45" customHeight="1" x14ac:dyDescent="0.25">
      <c r="A714" s="1535" t="s">
        <v>900</v>
      </c>
      <c r="B714" s="1536">
        <v>61</v>
      </c>
      <c r="C714" s="1537">
        <v>613</v>
      </c>
      <c r="D714" s="1545">
        <v>0</v>
      </c>
      <c r="E714" s="1538" t="s">
        <v>5808</v>
      </c>
      <c r="F714" s="1539"/>
    </row>
    <row r="715" spans="1:6" ht="14.45" customHeight="1" x14ac:dyDescent="0.25">
      <c r="A715" s="394" t="s">
        <v>900</v>
      </c>
      <c r="B715" s="395">
        <v>61</v>
      </c>
      <c r="C715" s="396">
        <v>613</v>
      </c>
      <c r="D715" s="1547">
        <v>6130</v>
      </c>
      <c r="E715" s="397" t="s">
        <v>917</v>
      </c>
      <c r="F715" s="398"/>
    </row>
    <row r="716" spans="1:6" ht="14.45" customHeight="1" x14ac:dyDescent="0.25">
      <c r="A716" s="1535" t="s">
        <v>900</v>
      </c>
      <c r="B716" s="1536">
        <v>61</v>
      </c>
      <c r="C716" s="1537">
        <v>619</v>
      </c>
      <c r="D716" s="1545">
        <v>0</v>
      </c>
      <c r="E716" s="1538" t="s">
        <v>5809</v>
      </c>
      <c r="F716" s="1539"/>
    </row>
    <row r="717" spans="1:6" ht="14.45" customHeight="1" x14ac:dyDescent="0.25">
      <c r="A717" s="394" t="s">
        <v>900</v>
      </c>
      <c r="B717" s="395">
        <v>61</v>
      </c>
      <c r="C717" s="396">
        <v>619</v>
      </c>
      <c r="D717" s="1547">
        <v>6190</v>
      </c>
      <c r="E717" s="397" t="s">
        <v>918</v>
      </c>
      <c r="F717" s="398"/>
    </row>
    <row r="718" spans="1:6" ht="14.45" customHeight="1" x14ac:dyDescent="0.25">
      <c r="A718" s="1531" t="s">
        <v>900</v>
      </c>
      <c r="B718" s="1532">
        <v>62</v>
      </c>
      <c r="C718" s="1543">
        <v>0</v>
      </c>
      <c r="D718" s="1544">
        <v>0</v>
      </c>
      <c r="E718" s="1533" t="s">
        <v>5810</v>
      </c>
      <c r="F718" s="1534"/>
    </row>
    <row r="719" spans="1:6" ht="14.45" customHeight="1" x14ac:dyDescent="0.25">
      <c r="A719" s="1535" t="s">
        <v>900</v>
      </c>
      <c r="B719" s="1536">
        <v>62</v>
      </c>
      <c r="C719" s="1537">
        <v>620</v>
      </c>
      <c r="D719" s="1545">
        <v>0</v>
      </c>
      <c r="E719" s="1538" t="s">
        <v>5811</v>
      </c>
      <c r="F719" s="1539"/>
    </row>
    <row r="720" spans="1:6" ht="14.45" customHeight="1" x14ac:dyDescent="0.25">
      <c r="A720" s="394" t="s">
        <v>900</v>
      </c>
      <c r="B720" s="395">
        <v>62</v>
      </c>
      <c r="C720" s="396">
        <v>620</v>
      </c>
      <c r="D720" s="1547">
        <v>6201</v>
      </c>
      <c r="E720" s="397" t="s">
        <v>919</v>
      </c>
      <c r="F720" s="398"/>
    </row>
    <row r="721" spans="1:6" ht="14.45" customHeight="1" x14ac:dyDescent="0.25">
      <c r="A721" s="394" t="s">
        <v>900</v>
      </c>
      <c r="B721" s="395">
        <v>62</v>
      </c>
      <c r="C721" s="396">
        <v>620</v>
      </c>
      <c r="D721" s="1547">
        <v>6202</v>
      </c>
      <c r="E721" s="397" t="s">
        <v>920</v>
      </c>
      <c r="F721" s="398"/>
    </row>
    <row r="722" spans="1:6" ht="14.45" customHeight="1" x14ac:dyDescent="0.25">
      <c r="A722" s="394" t="s">
        <v>900</v>
      </c>
      <c r="B722" s="395">
        <v>62</v>
      </c>
      <c r="C722" s="396">
        <v>620</v>
      </c>
      <c r="D722" s="1547">
        <v>6203</v>
      </c>
      <c r="E722" s="397" t="s">
        <v>921</v>
      </c>
      <c r="F722" s="398"/>
    </row>
    <row r="723" spans="1:6" ht="14.45" customHeight="1" x14ac:dyDescent="0.25">
      <c r="A723" s="394" t="s">
        <v>900</v>
      </c>
      <c r="B723" s="395">
        <v>62</v>
      </c>
      <c r="C723" s="396">
        <v>620</v>
      </c>
      <c r="D723" s="1547">
        <v>6209</v>
      </c>
      <c r="E723" s="397" t="s">
        <v>922</v>
      </c>
      <c r="F723" s="398"/>
    </row>
    <row r="724" spans="1:6" ht="14.45" customHeight="1" x14ac:dyDescent="0.25">
      <c r="A724" s="1531" t="s">
        <v>900</v>
      </c>
      <c r="B724" s="1532">
        <v>63</v>
      </c>
      <c r="C724" s="1543">
        <v>0</v>
      </c>
      <c r="D724" s="1544">
        <v>0</v>
      </c>
      <c r="E724" s="1533" t="s">
        <v>5812</v>
      </c>
      <c r="F724" s="1534"/>
    </row>
    <row r="725" spans="1:6" ht="14.45" customHeight="1" x14ac:dyDescent="0.25">
      <c r="A725" s="1535" t="s">
        <v>900</v>
      </c>
      <c r="B725" s="1536">
        <v>63</v>
      </c>
      <c r="C725" s="1537">
        <v>631</v>
      </c>
      <c r="D725" s="1545">
        <v>0</v>
      </c>
      <c r="E725" s="1538" t="s">
        <v>5813</v>
      </c>
      <c r="F725" s="1539"/>
    </row>
    <row r="726" spans="1:6" ht="14.45" customHeight="1" x14ac:dyDescent="0.25">
      <c r="A726" s="394" t="s">
        <v>900</v>
      </c>
      <c r="B726" s="395">
        <v>63</v>
      </c>
      <c r="C726" s="396">
        <v>631</v>
      </c>
      <c r="D726" s="1547">
        <v>6311</v>
      </c>
      <c r="E726" s="397" t="s">
        <v>923</v>
      </c>
      <c r="F726" s="398"/>
    </row>
    <row r="727" spans="1:6" ht="14.45" customHeight="1" x14ac:dyDescent="0.25">
      <c r="A727" s="394" t="s">
        <v>900</v>
      </c>
      <c r="B727" s="395">
        <v>63</v>
      </c>
      <c r="C727" s="396">
        <v>631</v>
      </c>
      <c r="D727" s="1547">
        <v>6312</v>
      </c>
      <c r="E727" s="397" t="s">
        <v>924</v>
      </c>
      <c r="F727" s="398"/>
    </row>
    <row r="728" spans="1:6" ht="14.45" customHeight="1" x14ac:dyDescent="0.25">
      <c r="A728" s="1535" t="s">
        <v>900</v>
      </c>
      <c r="B728" s="1536">
        <v>63</v>
      </c>
      <c r="C728" s="1537">
        <v>639</v>
      </c>
      <c r="D728" s="1545">
        <v>0</v>
      </c>
      <c r="E728" s="1538" t="s">
        <v>5814</v>
      </c>
      <c r="F728" s="1539"/>
    </row>
    <row r="729" spans="1:6" ht="14.45" customHeight="1" x14ac:dyDescent="0.25">
      <c r="A729" s="394" t="s">
        <v>900</v>
      </c>
      <c r="B729" s="395">
        <v>63</v>
      </c>
      <c r="C729" s="396">
        <v>639</v>
      </c>
      <c r="D729" s="1547">
        <v>6391</v>
      </c>
      <c r="E729" s="397" t="s">
        <v>925</v>
      </c>
      <c r="F729" s="398"/>
    </row>
    <row r="730" spans="1:6" ht="14.45" customHeight="1" x14ac:dyDescent="0.25">
      <c r="A730" s="394" t="s">
        <v>900</v>
      </c>
      <c r="B730" s="395">
        <v>63</v>
      </c>
      <c r="C730" s="396">
        <v>639</v>
      </c>
      <c r="D730" s="1547">
        <v>6399</v>
      </c>
      <c r="E730" s="397" t="s">
        <v>926</v>
      </c>
      <c r="F730" s="398"/>
    </row>
    <row r="731" spans="1:6" ht="14.45" customHeight="1" x14ac:dyDescent="0.25">
      <c r="A731" s="1528" t="s">
        <v>927</v>
      </c>
      <c r="B731" s="1540">
        <v>0</v>
      </c>
      <c r="C731" s="1541">
        <v>0</v>
      </c>
      <c r="D731" s="1542">
        <v>0</v>
      </c>
      <c r="E731" s="1529" t="s">
        <v>5815</v>
      </c>
      <c r="F731" s="1530"/>
    </row>
    <row r="732" spans="1:6" ht="14.45" customHeight="1" x14ac:dyDescent="0.25">
      <c r="A732" s="1531" t="s">
        <v>927</v>
      </c>
      <c r="B732" s="1532">
        <v>64</v>
      </c>
      <c r="C732" s="1543">
        <v>0</v>
      </c>
      <c r="D732" s="1544">
        <v>0</v>
      </c>
      <c r="E732" s="1533" t="s">
        <v>5816</v>
      </c>
      <c r="F732" s="1534"/>
    </row>
    <row r="733" spans="1:6" ht="14.45" customHeight="1" x14ac:dyDescent="0.25">
      <c r="A733" s="1561" t="s">
        <v>927</v>
      </c>
      <c r="B733" s="1557">
        <v>64</v>
      </c>
      <c r="C733" s="1563">
        <v>641</v>
      </c>
      <c r="D733" s="1545">
        <v>0</v>
      </c>
      <c r="E733" s="1552" t="s">
        <v>5817</v>
      </c>
      <c r="F733" s="1555" t="s">
        <v>5940</v>
      </c>
    </row>
    <row r="734" spans="1:6" ht="14.45" customHeight="1" x14ac:dyDescent="0.25">
      <c r="A734" s="1518" t="s">
        <v>927</v>
      </c>
      <c r="B734" s="1519">
        <v>64</v>
      </c>
      <c r="C734" s="1520">
        <v>641</v>
      </c>
      <c r="D734" s="1548">
        <v>6411</v>
      </c>
      <c r="E734" s="1516" t="s">
        <v>928</v>
      </c>
      <c r="F734" s="1516" t="s">
        <v>5940</v>
      </c>
    </row>
    <row r="735" spans="1:6" ht="14.45" customHeight="1" x14ac:dyDescent="0.25">
      <c r="A735" s="1518" t="s">
        <v>927</v>
      </c>
      <c r="B735" s="1519">
        <v>64</v>
      </c>
      <c r="C735" s="1520">
        <v>641</v>
      </c>
      <c r="D735" s="1548">
        <v>6419</v>
      </c>
      <c r="E735" s="1516" t="s">
        <v>929</v>
      </c>
      <c r="F735" s="1516" t="s">
        <v>5940</v>
      </c>
    </row>
    <row r="736" spans="1:6" ht="14.45" customHeight="1" x14ac:dyDescent="0.25">
      <c r="A736" s="1535" t="s">
        <v>927</v>
      </c>
      <c r="B736" s="1536">
        <v>64</v>
      </c>
      <c r="C736" s="1537">
        <v>642</v>
      </c>
      <c r="D736" s="1545">
        <v>0</v>
      </c>
      <c r="E736" s="1538" t="s">
        <v>5818</v>
      </c>
      <c r="F736" s="1539"/>
    </row>
    <row r="737" spans="1:6" ht="14.45" customHeight="1" x14ac:dyDescent="0.25">
      <c r="A737" s="394" t="s">
        <v>927</v>
      </c>
      <c r="B737" s="395">
        <v>64</v>
      </c>
      <c r="C737" s="396">
        <v>642</v>
      </c>
      <c r="D737" s="1547">
        <v>6420</v>
      </c>
      <c r="E737" s="397" t="s">
        <v>930</v>
      </c>
      <c r="F737" s="398"/>
    </row>
    <row r="738" spans="1:6" ht="14.45" customHeight="1" x14ac:dyDescent="0.25">
      <c r="A738" s="1535" t="s">
        <v>927</v>
      </c>
      <c r="B738" s="1536">
        <v>64</v>
      </c>
      <c r="C738" s="1537">
        <v>643</v>
      </c>
      <c r="D738" s="1545">
        <v>0</v>
      </c>
      <c r="E738" s="1538" t="s">
        <v>5819</v>
      </c>
      <c r="F738" s="1539"/>
    </row>
    <row r="739" spans="1:6" ht="14.45" customHeight="1" x14ac:dyDescent="0.25">
      <c r="A739" s="394" t="s">
        <v>927</v>
      </c>
      <c r="B739" s="395">
        <v>64</v>
      </c>
      <c r="C739" s="396">
        <v>643</v>
      </c>
      <c r="D739" s="1547">
        <v>6430</v>
      </c>
      <c r="E739" s="397" t="s">
        <v>931</v>
      </c>
      <c r="F739" s="398"/>
    </row>
    <row r="740" spans="1:6" ht="14.45" customHeight="1" x14ac:dyDescent="0.25">
      <c r="A740" s="1535" t="s">
        <v>927</v>
      </c>
      <c r="B740" s="1536">
        <v>64</v>
      </c>
      <c r="C740" s="1537">
        <v>649</v>
      </c>
      <c r="D740" s="1545">
        <v>0</v>
      </c>
      <c r="E740" s="1538" t="s">
        <v>5820</v>
      </c>
      <c r="F740" s="1539"/>
    </row>
    <row r="741" spans="1:6" ht="14.45" customHeight="1" x14ac:dyDescent="0.25">
      <c r="A741" s="394" t="s">
        <v>927</v>
      </c>
      <c r="B741" s="395">
        <v>64</v>
      </c>
      <c r="C741" s="396">
        <v>649</v>
      </c>
      <c r="D741" s="1547">
        <v>6491</v>
      </c>
      <c r="E741" s="397" t="s">
        <v>932</v>
      </c>
      <c r="F741" s="398"/>
    </row>
    <row r="742" spans="1:6" ht="14.45" customHeight="1" x14ac:dyDescent="0.25">
      <c r="A742" s="394" t="s">
        <v>927</v>
      </c>
      <c r="B742" s="395">
        <v>64</v>
      </c>
      <c r="C742" s="396">
        <v>649</v>
      </c>
      <c r="D742" s="1547">
        <v>6492</v>
      </c>
      <c r="E742" s="397" t="s">
        <v>933</v>
      </c>
      <c r="F742" s="398"/>
    </row>
    <row r="743" spans="1:6" ht="14.45" customHeight="1" x14ac:dyDescent="0.25">
      <c r="A743" s="394" t="s">
        <v>927</v>
      </c>
      <c r="B743" s="395">
        <v>64</v>
      </c>
      <c r="C743" s="396">
        <v>649</v>
      </c>
      <c r="D743" s="1547">
        <v>6499</v>
      </c>
      <c r="E743" s="397" t="s">
        <v>934</v>
      </c>
      <c r="F743" s="398"/>
    </row>
    <row r="744" spans="1:6" ht="14.45" customHeight="1" x14ac:dyDescent="0.25">
      <c r="A744" s="1560" t="s">
        <v>927</v>
      </c>
      <c r="B744" s="1556">
        <v>65</v>
      </c>
      <c r="C744" s="1543">
        <v>0</v>
      </c>
      <c r="D744" s="1544">
        <v>0</v>
      </c>
      <c r="E744" s="1551" t="s">
        <v>5821</v>
      </c>
      <c r="F744" s="1554" t="s">
        <v>5940</v>
      </c>
    </row>
    <row r="745" spans="1:6" ht="14.45" customHeight="1" x14ac:dyDescent="0.25">
      <c r="A745" s="1561" t="s">
        <v>927</v>
      </c>
      <c r="B745" s="1557">
        <v>65</v>
      </c>
      <c r="C745" s="1563">
        <v>651</v>
      </c>
      <c r="D745" s="1545">
        <v>0</v>
      </c>
      <c r="E745" s="1552" t="s">
        <v>5822</v>
      </c>
      <c r="F745" s="1555" t="s">
        <v>5940</v>
      </c>
    </row>
    <row r="746" spans="1:6" ht="14.45" customHeight="1" x14ac:dyDescent="0.25">
      <c r="A746" s="1518" t="s">
        <v>927</v>
      </c>
      <c r="B746" s="1519">
        <v>65</v>
      </c>
      <c r="C746" s="1520">
        <v>651</v>
      </c>
      <c r="D746" s="1548">
        <v>6511</v>
      </c>
      <c r="E746" s="1516" t="s">
        <v>935</v>
      </c>
      <c r="F746" s="1516" t="s">
        <v>5940</v>
      </c>
    </row>
    <row r="747" spans="1:6" ht="14.45" customHeight="1" x14ac:dyDescent="0.25">
      <c r="A747" s="1518" t="s">
        <v>927</v>
      </c>
      <c r="B747" s="1519">
        <v>65</v>
      </c>
      <c r="C747" s="1520">
        <v>651</v>
      </c>
      <c r="D747" s="1548">
        <v>6512</v>
      </c>
      <c r="E747" s="1516" t="s">
        <v>936</v>
      </c>
      <c r="F747" s="1516" t="s">
        <v>5940</v>
      </c>
    </row>
    <row r="748" spans="1:6" ht="14.45" customHeight="1" x14ac:dyDescent="0.25">
      <c r="A748" s="1561" t="s">
        <v>927</v>
      </c>
      <c r="B748" s="1557">
        <v>65</v>
      </c>
      <c r="C748" s="1563">
        <v>652</v>
      </c>
      <c r="D748" s="1545">
        <v>0</v>
      </c>
      <c r="E748" s="1552" t="s">
        <v>5823</v>
      </c>
      <c r="F748" s="1555" t="s">
        <v>5940</v>
      </c>
    </row>
    <row r="749" spans="1:6" ht="14.45" customHeight="1" x14ac:dyDescent="0.25">
      <c r="A749" s="1518" t="s">
        <v>927</v>
      </c>
      <c r="B749" s="1519">
        <v>65</v>
      </c>
      <c r="C749" s="1520">
        <v>652</v>
      </c>
      <c r="D749" s="1548">
        <v>6520</v>
      </c>
      <c r="E749" s="1516" t="s">
        <v>937</v>
      </c>
      <c r="F749" s="1516" t="s">
        <v>5940</v>
      </c>
    </row>
    <row r="750" spans="1:6" ht="14.45" customHeight="1" x14ac:dyDescent="0.25">
      <c r="A750" s="1561" t="s">
        <v>927</v>
      </c>
      <c r="B750" s="1557">
        <v>65</v>
      </c>
      <c r="C750" s="1563">
        <v>653</v>
      </c>
      <c r="D750" s="1545">
        <v>0</v>
      </c>
      <c r="E750" s="1552" t="s">
        <v>5824</v>
      </c>
      <c r="F750" s="1555" t="s">
        <v>5940</v>
      </c>
    </row>
    <row r="751" spans="1:6" ht="14.45" customHeight="1" x14ac:dyDescent="0.25">
      <c r="A751" s="1518" t="s">
        <v>927</v>
      </c>
      <c r="B751" s="1519">
        <v>65</v>
      </c>
      <c r="C751" s="1520">
        <v>653</v>
      </c>
      <c r="D751" s="1548">
        <v>6530</v>
      </c>
      <c r="E751" s="1516" t="s">
        <v>938</v>
      </c>
      <c r="F751" s="1516" t="s">
        <v>5940</v>
      </c>
    </row>
    <row r="752" spans="1:6" ht="14.45" customHeight="1" x14ac:dyDescent="0.25">
      <c r="A752" s="1531" t="s">
        <v>927</v>
      </c>
      <c r="B752" s="1532">
        <v>66</v>
      </c>
      <c r="C752" s="1543">
        <v>0</v>
      </c>
      <c r="D752" s="1544">
        <v>0</v>
      </c>
      <c r="E752" s="1533" t="s">
        <v>5825</v>
      </c>
      <c r="F752" s="1534"/>
    </row>
    <row r="753" spans="1:6" ht="14.45" customHeight="1" x14ac:dyDescent="0.25">
      <c r="A753" s="1535" t="s">
        <v>927</v>
      </c>
      <c r="B753" s="1536">
        <v>66</v>
      </c>
      <c r="C753" s="1537">
        <v>661</v>
      </c>
      <c r="D753" s="1545">
        <v>0</v>
      </c>
      <c r="E753" s="1538" t="s">
        <v>5826</v>
      </c>
      <c r="F753" s="1539"/>
    </row>
    <row r="754" spans="1:6" ht="14.45" customHeight="1" x14ac:dyDescent="0.25">
      <c r="A754" s="394" t="s">
        <v>927</v>
      </c>
      <c r="B754" s="395">
        <v>66</v>
      </c>
      <c r="C754" s="396">
        <v>661</v>
      </c>
      <c r="D754" s="1547">
        <v>6611</v>
      </c>
      <c r="E754" s="397" t="s">
        <v>939</v>
      </c>
      <c r="F754" s="398"/>
    </row>
    <row r="755" spans="1:6" ht="14.45" customHeight="1" x14ac:dyDescent="0.25">
      <c r="A755" s="394" t="s">
        <v>927</v>
      </c>
      <c r="B755" s="395">
        <v>66</v>
      </c>
      <c r="C755" s="396">
        <v>661</v>
      </c>
      <c r="D755" s="1547">
        <v>6612</v>
      </c>
      <c r="E755" s="397" t="s">
        <v>940</v>
      </c>
      <c r="F755" s="398"/>
    </row>
    <row r="756" spans="1:6" ht="14.45" customHeight="1" x14ac:dyDescent="0.25">
      <c r="A756" s="394" t="s">
        <v>927</v>
      </c>
      <c r="B756" s="395">
        <v>66</v>
      </c>
      <c r="C756" s="396">
        <v>661</v>
      </c>
      <c r="D756" s="1547">
        <v>6619</v>
      </c>
      <c r="E756" s="397" t="s">
        <v>941</v>
      </c>
      <c r="F756" s="398"/>
    </row>
    <row r="757" spans="1:6" ht="14.45" customHeight="1" x14ac:dyDescent="0.25">
      <c r="A757" s="1535" t="s">
        <v>927</v>
      </c>
      <c r="B757" s="1536">
        <v>66</v>
      </c>
      <c r="C757" s="1537">
        <v>662</v>
      </c>
      <c r="D757" s="1545">
        <v>0</v>
      </c>
      <c r="E757" s="1538" t="s">
        <v>5827</v>
      </c>
      <c r="F757" s="1539"/>
    </row>
    <row r="758" spans="1:6" ht="14.45" customHeight="1" x14ac:dyDescent="0.25">
      <c r="A758" s="394" t="s">
        <v>927</v>
      </c>
      <c r="B758" s="395">
        <v>66</v>
      </c>
      <c r="C758" s="396">
        <v>662</v>
      </c>
      <c r="D758" s="1547">
        <v>6621</v>
      </c>
      <c r="E758" s="397" t="s">
        <v>942</v>
      </c>
      <c r="F758" s="398"/>
    </row>
    <row r="759" spans="1:6" ht="14.45" customHeight="1" x14ac:dyDescent="0.25">
      <c r="A759" s="394" t="s">
        <v>927</v>
      </c>
      <c r="B759" s="395">
        <v>66</v>
      </c>
      <c r="C759" s="396">
        <v>662</v>
      </c>
      <c r="D759" s="1547">
        <v>6622</v>
      </c>
      <c r="E759" s="397" t="s">
        <v>943</v>
      </c>
      <c r="F759" s="398"/>
    </row>
    <row r="760" spans="1:6" ht="14.45" customHeight="1" x14ac:dyDescent="0.25">
      <c r="A760" s="394" t="s">
        <v>927</v>
      </c>
      <c r="B760" s="395">
        <v>66</v>
      </c>
      <c r="C760" s="396">
        <v>662</v>
      </c>
      <c r="D760" s="1547">
        <v>6629</v>
      </c>
      <c r="E760" s="397" t="s">
        <v>944</v>
      </c>
      <c r="F760" s="398"/>
    </row>
    <row r="761" spans="1:6" ht="14.45" customHeight="1" x14ac:dyDescent="0.25">
      <c r="A761" s="1535" t="s">
        <v>927</v>
      </c>
      <c r="B761" s="1536">
        <v>66</v>
      </c>
      <c r="C761" s="1537">
        <v>663</v>
      </c>
      <c r="D761" s="1545">
        <v>0</v>
      </c>
      <c r="E761" s="1538" t="s">
        <v>5828</v>
      </c>
      <c r="F761" s="1539"/>
    </row>
    <row r="762" spans="1:6" ht="14.45" customHeight="1" x14ac:dyDescent="0.25">
      <c r="A762" s="394" t="s">
        <v>927</v>
      </c>
      <c r="B762" s="395">
        <v>66</v>
      </c>
      <c r="C762" s="396">
        <v>663</v>
      </c>
      <c r="D762" s="1547">
        <v>6630</v>
      </c>
      <c r="E762" s="397" t="s">
        <v>945</v>
      </c>
      <c r="F762" s="398"/>
    </row>
    <row r="763" spans="1:6" ht="14.45" customHeight="1" x14ac:dyDescent="0.25">
      <c r="A763" s="1528" t="s">
        <v>946</v>
      </c>
      <c r="B763" s="1540">
        <v>0</v>
      </c>
      <c r="C763" s="1541">
        <v>0</v>
      </c>
      <c r="D763" s="1542">
        <v>0</v>
      </c>
      <c r="E763" s="1529" t="s">
        <v>5829</v>
      </c>
      <c r="F763" s="1530"/>
    </row>
    <row r="764" spans="1:6" ht="14.45" customHeight="1" x14ac:dyDescent="0.25">
      <c r="A764" s="1531" t="s">
        <v>946</v>
      </c>
      <c r="B764" s="1532">
        <v>68</v>
      </c>
      <c r="C764" s="1543">
        <v>0</v>
      </c>
      <c r="D764" s="1544">
        <v>0</v>
      </c>
      <c r="E764" s="1533" t="s">
        <v>5830</v>
      </c>
      <c r="F764" s="1534"/>
    </row>
    <row r="765" spans="1:6" ht="14.45" customHeight="1" x14ac:dyDescent="0.25">
      <c r="A765" s="1535" t="s">
        <v>946</v>
      </c>
      <c r="B765" s="1536">
        <v>68</v>
      </c>
      <c r="C765" s="1537">
        <v>681</v>
      </c>
      <c r="D765" s="1545">
        <v>0</v>
      </c>
      <c r="E765" s="1538" t="s">
        <v>5831</v>
      </c>
      <c r="F765" s="1539"/>
    </row>
    <row r="766" spans="1:6" ht="14.45" customHeight="1" x14ac:dyDescent="0.25">
      <c r="A766" s="394" t="s">
        <v>946</v>
      </c>
      <c r="B766" s="395">
        <v>68</v>
      </c>
      <c r="C766" s="396">
        <v>681</v>
      </c>
      <c r="D766" s="1547">
        <v>6810</v>
      </c>
      <c r="E766" s="397" t="s">
        <v>947</v>
      </c>
      <c r="F766" s="398"/>
    </row>
    <row r="767" spans="1:6" ht="14.45" customHeight="1" x14ac:dyDescent="0.25">
      <c r="A767" s="1535" t="s">
        <v>946</v>
      </c>
      <c r="B767" s="1536">
        <v>68</v>
      </c>
      <c r="C767" s="1537">
        <v>682</v>
      </c>
      <c r="D767" s="1545">
        <v>0</v>
      </c>
      <c r="E767" s="1538" t="s">
        <v>5832</v>
      </c>
      <c r="F767" s="1539"/>
    </row>
    <row r="768" spans="1:6" ht="14.45" customHeight="1" x14ac:dyDescent="0.25">
      <c r="A768" s="394" t="s">
        <v>946</v>
      </c>
      <c r="B768" s="395">
        <v>68</v>
      </c>
      <c r="C768" s="396">
        <v>682</v>
      </c>
      <c r="D768" s="1547">
        <v>6820</v>
      </c>
      <c r="E768" s="397" t="s">
        <v>948</v>
      </c>
      <c r="F768" s="398"/>
    </row>
    <row r="769" spans="1:6" ht="14.45" customHeight="1" x14ac:dyDescent="0.25">
      <c r="A769" s="1535" t="s">
        <v>946</v>
      </c>
      <c r="B769" s="1536">
        <v>68</v>
      </c>
      <c r="C769" s="1537">
        <v>683</v>
      </c>
      <c r="D769" s="1545">
        <v>0</v>
      </c>
      <c r="E769" s="1538" t="s">
        <v>5833</v>
      </c>
      <c r="F769" s="1539"/>
    </row>
    <row r="770" spans="1:6" ht="14.45" customHeight="1" x14ac:dyDescent="0.25">
      <c r="A770" s="394" t="s">
        <v>946</v>
      </c>
      <c r="B770" s="395">
        <v>68</v>
      </c>
      <c r="C770" s="396">
        <v>683</v>
      </c>
      <c r="D770" s="1547">
        <v>6831</v>
      </c>
      <c r="E770" s="397" t="s">
        <v>949</v>
      </c>
      <c r="F770" s="398"/>
    </row>
    <row r="771" spans="1:6" ht="14.45" customHeight="1" x14ac:dyDescent="0.25">
      <c r="A771" s="394" t="s">
        <v>946</v>
      </c>
      <c r="B771" s="395">
        <v>68</v>
      </c>
      <c r="C771" s="396">
        <v>683</v>
      </c>
      <c r="D771" s="1547">
        <v>6832</v>
      </c>
      <c r="E771" s="397" t="s">
        <v>950</v>
      </c>
      <c r="F771" s="398"/>
    </row>
    <row r="772" spans="1:6" ht="14.45" customHeight="1" x14ac:dyDescent="0.25">
      <c r="A772" s="1528" t="s">
        <v>951</v>
      </c>
      <c r="B772" s="1540">
        <v>0</v>
      </c>
      <c r="C772" s="1541">
        <v>0</v>
      </c>
      <c r="D772" s="1542">
        <v>0</v>
      </c>
      <c r="E772" s="1529" t="s">
        <v>5834</v>
      </c>
      <c r="F772" s="1530"/>
    </row>
    <row r="773" spans="1:6" ht="14.45" customHeight="1" x14ac:dyDescent="0.25">
      <c r="A773" s="1531" t="s">
        <v>951</v>
      </c>
      <c r="B773" s="1532">
        <v>69</v>
      </c>
      <c r="C773" s="1543">
        <v>0</v>
      </c>
      <c r="D773" s="1544">
        <v>0</v>
      </c>
      <c r="E773" s="1533" t="s">
        <v>5835</v>
      </c>
      <c r="F773" s="1534"/>
    </row>
    <row r="774" spans="1:6" ht="14.45" customHeight="1" x14ac:dyDescent="0.25">
      <c r="A774" s="1535" t="s">
        <v>951</v>
      </c>
      <c r="B774" s="1536">
        <v>69</v>
      </c>
      <c r="C774" s="1537">
        <v>691</v>
      </c>
      <c r="D774" s="1545">
        <v>0</v>
      </c>
      <c r="E774" s="1538" t="s">
        <v>5836</v>
      </c>
      <c r="F774" s="1539"/>
    </row>
    <row r="775" spans="1:6" ht="14.45" customHeight="1" x14ac:dyDescent="0.25">
      <c r="A775" s="394" t="s">
        <v>951</v>
      </c>
      <c r="B775" s="395">
        <v>69</v>
      </c>
      <c r="C775" s="396">
        <v>691</v>
      </c>
      <c r="D775" s="1547">
        <v>6910</v>
      </c>
      <c r="E775" s="397" t="s">
        <v>952</v>
      </c>
      <c r="F775" s="398"/>
    </row>
    <row r="776" spans="1:6" ht="14.45" customHeight="1" x14ac:dyDescent="0.25">
      <c r="A776" s="1535" t="s">
        <v>951</v>
      </c>
      <c r="B776" s="1536">
        <v>69</v>
      </c>
      <c r="C776" s="1537">
        <v>692</v>
      </c>
      <c r="D776" s="1545">
        <v>0</v>
      </c>
      <c r="E776" s="1538" t="s">
        <v>5837</v>
      </c>
      <c r="F776" s="1539"/>
    </row>
    <row r="777" spans="1:6" ht="14.45" customHeight="1" x14ac:dyDescent="0.25">
      <c r="A777" s="394" t="s">
        <v>951</v>
      </c>
      <c r="B777" s="395">
        <v>69</v>
      </c>
      <c r="C777" s="396">
        <v>692</v>
      </c>
      <c r="D777" s="1547">
        <v>6920</v>
      </c>
      <c r="E777" s="397" t="s">
        <v>953</v>
      </c>
      <c r="F777" s="398"/>
    </row>
    <row r="778" spans="1:6" ht="14.45" customHeight="1" x14ac:dyDescent="0.25">
      <c r="A778" s="1531" t="s">
        <v>951</v>
      </c>
      <c r="B778" s="1532">
        <v>70</v>
      </c>
      <c r="C778" s="1543">
        <v>0</v>
      </c>
      <c r="D778" s="1544">
        <v>0</v>
      </c>
      <c r="E778" s="1533" t="s">
        <v>5838</v>
      </c>
      <c r="F778" s="1534"/>
    </row>
    <row r="779" spans="1:6" ht="14.45" customHeight="1" x14ac:dyDescent="0.25">
      <c r="A779" s="1535" t="s">
        <v>951</v>
      </c>
      <c r="B779" s="1536">
        <v>70</v>
      </c>
      <c r="C779" s="1537">
        <v>701</v>
      </c>
      <c r="D779" s="1545">
        <v>0</v>
      </c>
      <c r="E779" s="1538" t="s">
        <v>5839</v>
      </c>
      <c r="F779" s="1539"/>
    </row>
    <row r="780" spans="1:6" ht="14.45" customHeight="1" x14ac:dyDescent="0.25">
      <c r="A780" s="394" t="s">
        <v>951</v>
      </c>
      <c r="B780" s="395">
        <v>70</v>
      </c>
      <c r="C780" s="396">
        <v>701</v>
      </c>
      <c r="D780" s="1547">
        <v>7010</v>
      </c>
      <c r="E780" s="397" t="s">
        <v>954</v>
      </c>
      <c r="F780" s="398"/>
    </row>
    <row r="781" spans="1:6" ht="14.45" customHeight="1" x14ac:dyDescent="0.25">
      <c r="A781" s="1535" t="s">
        <v>951</v>
      </c>
      <c r="B781" s="1536">
        <v>70</v>
      </c>
      <c r="C781" s="1537">
        <v>702</v>
      </c>
      <c r="D781" s="1545">
        <v>0</v>
      </c>
      <c r="E781" s="1538" t="s">
        <v>5840</v>
      </c>
      <c r="F781" s="1539"/>
    </row>
    <row r="782" spans="1:6" ht="14.45" customHeight="1" x14ac:dyDescent="0.25">
      <c r="A782" s="394" t="s">
        <v>951</v>
      </c>
      <c r="B782" s="395">
        <v>70</v>
      </c>
      <c r="C782" s="396">
        <v>702</v>
      </c>
      <c r="D782" s="1547">
        <v>7021</v>
      </c>
      <c r="E782" s="397" t="s">
        <v>955</v>
      </c>
      <c r="F782" s="398"/>
    </row>
    <row r="783" spans="1:6" ht="14.45" customHeight="1" x14ac:dyDescent="0.25">
      <c r="A783" s="394" t="s">
        <v>951</v>
      </c>
      <c r="B783" s="395">
        <v>70</v>
      </c>
      <c r="C783" s="396">
        <v>702</v>
      </c>
      <c r="D783" s="1547">
        <v>7022</v>
      </c>
      <c r="E783" s="397" t="s">
        <v>956</v>
      </c>
      <c r="F783" s="398"/>
    </row>
    <row r="784" spans="1:6" ht="14.45" customHeight="1" x14ac:dyDescent="0.25">
      <c r="A784" s="1531" t="s">
        <v>951</v>
      </c>
      <c r="B784" s="1532">
        <v>71</v>
      </c>
      <c r="C784" s="1543">
        <v>0</v>
      </c>
      <c r="D784" s="1544">
        <v>0</v>
      </c>
      <c r="E784" s="1533" t="s">
        <v>5841</v>
      </c>
      <c r="F784" s="1534"/>
    </row>
    <row r="785" spans="1:6" ht="14.45" customHeight="1" x14ac:dyDescent="0.25">
      <c r="A785" s="1535" t="s">
        <v>951</v>
      </c>
      <c r="B785" s="1536">
        <v>71</v>
      </c>
      <c r="C785" s="1537">
        <v>711</v>
      </c>
      <c r="D785" s="1545">
        <v>0</v>
      </c>
      <c r="E785" s="1538" t="s">
        <v>5842</v>
      </c>
      <c r="F785" s="1539"/>
    </row>
    <row r="786" spans="1:6" ht="14.45" customHeight="1" x14ac:dyDescent="0.25">
      <c r="A786" s="394" t="s">
        <v>951</v>
      </c>
      <c r="B786" s="395">
        <v>71</v>
      </c>
      <c r="C786" s="396">
        <v>711</v>
      </c>
      <c r="D786" s="1547">
        <v>7111</v>
      </c>
      <c r="E786" s="397" t="s">
        <v>957</v>
      </c>
      <c r="F786" s="398"/>
    </row>
    <row r="787" spans="1:6" ht="14.45" customHeight="1" x14ac:dyDescent="0.25">
      <c r="A787" s="394" t="s">
        <v>951</v>
      </c>
      <c r="B787" s="395">
        <v>71</v>
      </c>
      <c r="C787" s="396">
        <v>711</v>
      </c>
      <c r="D787" s="1547">
        <v>7112</v>
      </c>
      <c r="E787" s="397" t="s">
        <v>958</v>
      </c>
      <c r="F787" s="398"/>
    </row>
    <row r="788" spans="1:6" ht="14.45" customHeight="1" x14ac:dyDescent="0.25">
      <c r="A788" s="1535" t="s">
        <v>951</v>
      </c>
      <c r="B788" s="1536">
        <v>71</v>
      </c>
      <c r="C788" s="1537">
        <v>712</v>
      </c>
      <c r="D788" s="1545">
        <v>0</v>
      </c>
      <c r="E788" s="1538" t="s">
        <v>5843</v>
      </c>
      <c r="F788" s="1539"/>
    </row>
    <row r="789" spans="1:6" ht="14.45" customHeight="1" x14ac:dyDescent="0.25">
      <c r="A789" s="394" t="s">
        <v>951</v>
      </c>
      <c r="B789" s="395">
        <v>71</v>
      </c>
      <c r="C789" s="396">
        <v>712</v>
      </c>
      <c r="D789" s="1547">
        <v>7120</v>
      </c>
      <c r="E789" s="397" t="s">
        <v>959</v>
      </c>
      <c r="F789" s="398"/>
    </row>
    <row r="790" spans="1:6" ht="14.45" customHeight="1" x14ac:dyDescent="0.25">
      <c r="A790" s="1531" t="s">
        <v>951</v>
      </c>
      <c r="B790" s="1532">
        <v>72</v>
      </c>
      <c r="C790" s="1543">
        <v>0</v>
      </c>
      <c r="D790" s="1544">
        <v>0</v>
      </c>
      <c r="E790" s="1533" t="s">
        <v>5844</v>
      </c>
      <c r="F790" s="1534"/>
    </row>
    <row r="791" spans="1:6" ht="14.45" customHeight="1" x14ac:dyDescent="0.25">
      <c r="A791" s="1535" t="s">
        <v>951</v>
      </c>
      <c r="B791" s="1536">
        <v>72</v>
      </c>
      <c r="C791" s="1537">
        <v>721</v>
      </c>
      <c r="D791" s="1545">
        <v>0</v>
      </c>
      <c r="E791" s="1538" t="s">
        <v>5845</v>
      </c>
      <c r="F791" s="1539"/>
    </row>
    <row r="792" spans="1:6" ht="14.45" customHeight="1" x14ac:dyDescent="0.25">
      <c r="A792" s="394" t="s">
        <v>951</v>
      </c>
      <c r="B792" s="395">
        <v>72</v>
      </c>
      <c r="C792" s="396">
        <v>721</v>
      </c>
      <c r="D792" s="1547">
        <v>7211</v>
      </c>
      <c r="E792" s="397" t="s">
        <v>4450</v>
      </c>
      <c r="F792" s="398"/>
    </row>
    <row r="793" spans="1:6" ht="14.45" customHeight="1" x14ac:dyDescent="0.25">
      <c r="A793" s="394" t="s">
        <v>951</v>
      </c>
      <c r="B793" s="395">
        <v>72</v>
      </c>
      <c r="C793" s="396">
        <v>721</v>
      </c>
      <c r="D793" s="1547">
        <v>7219</v>
      </c>
      <c r="E793" s="397" t="s">
        <v>4451</v>
      </c>
      <c r="F793" s="398"/>
    </row>
    <row r="794" spans="1:6" ht="14.45" customHeight="1" x14ac:dyDescent="0.25">
      <c r="A794" s="1535" t="s">
        <v>951</v>
      </c>
      <c r="B794" s="1536">
        <v>72</v>
      </c>
      <c r="C794" s="1537">
        <v>722</v>
      </c>
      <c r="D794" s="1545">
        <v>0</v>
      </c>
      <c r="E794" s="1538" t="s">
        <v>5846</v>
      </c>
      <c r="F794" s="1539"/>
    </row>
    <row r="795" spans="1:6" ht="14.45" customHeight="1" x14ac:dyDescent="0.25">
      <c r="A795" s="394" t="s">
        <v>951</v>
      </c>
      <c r="B795" s="395">
        <v>72</v>
      </c>
      <c r="C795" s="396">
        <v>722</v>
      </c>
      <c r="D795" s="1547">
        <v>7220</v>
      </c>
      <c r="E795" s="397" t="s">
        <v>3821</v>
      </c>
      <c r="F795" s="398"/>
    </row>
    <row r="796" spans="1:6" ht="14.45" customHeight="1" x14ac:dyDescent="0.25">
      <c r="A796" s="1531" t="s">
        <v>951</v>
      </c>
      <c r="B796" s="1532">
        <v>73</v>
      </c>
      <c r="C796" s="1543">
        <v>0</v>
      </c>
      <c r="D796" s="1544">
        <v>0</v>
      </c>
      <c r="E796" s="1533" t="s">
        <v>5847</v>
      </c>
      <c r="F796" s="1534"/>
    </row>
    <row r="797" spans="1:6" ht="14.45" customHeight="1" x14ac:dyDescent="0.25">
      <c r="A797" s="1535" t="s">
        <v>951</v>
      </c>
      <c r="B797" s="1536">
        <v>73</v>
      </c>
      <c r="C797" s="1537">
        <v>731</v>
      </c>
      <c r="D797" s="1545">
        <v>0</v>
      </c>
      <c r="E797" s="1538" t="s">
        <v>5848</v>
      </c>
      <c r="F797" s="1539"/>
    </row>
    <row r="798" spans="1:6" ht="14.45" customHeight="1" x14ac:dyDescent="0.25">
      <c r="A798" s="394" t="s">
        <v>951</v>
      </c>
      <c r="B798" s="395">
        <v>73</v>
      </c>
      <c r="C798" s="396">
        <v>731</v>
      </c>
      <c r="D798" s="1547">
        <v>7311</v>
      </c>
      <c r="E798" s="397" t="s">
        <v>960</v>
      </c>
      <c r="F798" s="398"/>
    </row>
    <row r="799" spans="1:6" ht="14.45" customHeight="1" x14ac:dyDescent="0.25">
      <c r="A799" s="394" t="s">
        <v>951</v>
      </c>
      <c r="B799" s="395">
        <v>73</v>
      </c>
      <c r="C799" s="396">
        <v>731</v>
      </c>
      <c r="D799" s="1547">
        <v>7312</v>
      </c>
      <c r="E799" s="397" t="s">
        <v>961</v>
      </c>
      <c r="F799" s="398"/>
    </row>
    <row r="800" spans="1:6" ht="14.45" customHeight="1" x14ac:dyDescent="0.25">
      <c r="A800" s="1535" t="s">
        <v>951</v>
      </c>
      <c r="B800" s="1536">
        <v>73</v>
      </c>
      <c r="C800" s="1537">
        <v>732</v>
      </c>
      <c r="D800" s="1545">
        <v>0</v>
      </c>
      <c r="E800" s="1538" t="s">
        <v>5849</v>
      </c>
      <c r="F800" s="1539"/>
    </row>
    <row r="801" spans="1:6" ht="14.45" customHeight="1" x14ac:dyDescent="0.25">
      <c r="A801" s="394" t="s">
        <v>951</v>
      </c>
      <c r="B801" s="395">
        <v>73</v>
      </c>
      <c r="C801" s="396">
        <v>732</v>
      </c>
      <c r="D801" s="1547">
        <v>7320</v>
      </c>
      <c r="E801" s="397" t="s">
        <v>962</v>
      </c>
      <c r="F801" s="398"/>
    </row>
    <row r="802" spans="1:6" ht="14.45" customHeight="1" x14ac:dyDescent="0.25">
      <c r="A802" s="1531" t="s">
        <v>951</v>
      </c>
      <c r="B802" s="1532">
        <v>74</v>
      </c>
      <c r="C802" s="1543">
        <v>0</v>
      </c>
      <c r="D802" s="1544">
        <v>0</v>
      </c>
      <c r="E802" s="1533" t="s">
        <v>5850</v>
      </c>
      <c r="F802" s="1534"/>
    </row>
    <row r="803" spans="1:6" ht="14.45" customHeight="1" x14ac:dyDescent="0.25">
      <c r="A803" s="1535" t="s">
        <v>951</v>
      </c>
      <c r="B803" s="1536">
        <v>74</v>
      </c>
      <c r="C803" s="1537">
        <v>741</v>
      </c>
      <c r="D803" s="1545">
        <v>0</v>
      </c>
      <c r="E803" s="1538" t="s">
        <v>5851</v>
      </c>
      <c r="F803" s="1539"/>
    </row>
    <row r="804" spans="1:6" ht="14.45" customHeight="1" x14ac:dyDescent="0.25">
      <c r="A804" s="394" t="s">
        <v>951</v>
      </c>
      <c r="B804" s="395">
        <v>74</v>
      </c>
      <c r="C804" s="396">
        <v>741</v>
      </c>
      <c r="D804" s="1547">
        <v>7410</v>
      </c>
      <c r="E804" s="397" t="s">
        <v>963</v>
      </c>
      <c r="F804" s="398"/>
    </row>
    <row r="805" spans="1:6" ht="14.45" customHeight="1" x14ac:dyDescent="0.25">
      <c r="A805" s="1535" t="s">
        <v>951</v>
      </c>
      <c r="B805" s="1536">
        <v>74</v>
      </c>
      <c r="C805" s="1537">
        <v>742</v>
      </c>
      <c r="D805" s="1545">
        <v>0</v>
      </c>
      <c r="E805" s="1538" t="s">
        <v>5852</v>
      </c>
      <c r="F805" s="1539"/>
    </row>
    <row r="806" spans="1:6" ht="14.45" customHeight="1" x14ac:dyDescent="0.25">
      <c r="A806" s="394" t="s">
        <v>951</v>
      </c>
      <c r="B806" s="395">
        <v>74</v>
      </c>
      <c r="C806" s="396">
        <v>742</v>
      </c>
      <c r="D806" s="1547">
        <v>7420</v>
      </c>
      <c r="E806" s="397" t="s">
        <v>964</v>
      </c>
      <c r="F806" s="398"/>
    </row>
    <row r="807" spans="1:6" ht="14.45" customHeight="1" x14ac:dyDescent="0.25">
      <c r="A807" s="1535" t="s">
        <v>951</v>
      </c>
      <c r="B807" s="1536">
        <v>74</v>
      </c>
      <c r="C807" s="1537">
        <v>743</v>
      </c>
      <c r="D807" s="1545">
        <v>0</v>
      </c>
      <c r="E807" s="1538" t="s">
        <v>5853</v>
      </c>
      <c r="F807" s="1539"/>
    </row>
    <row r="808" spans="1:6" ht="14.45" customHeight="1" x14ac:dyDescent="0.25">
      <c r="A808" s="394" t="s">
        <v>951</v>
      </c>
      <c r="B808" s="395">
        <v>74</v>
      </c>
      <c r="C808" s="396">
        <v>743</v>
      </c>
      <c r="D808" s="1547">
        <v>7430</v>
      </c>
      <c r="E808" s="397" t="s">
        <v>965</v>
      </c>
      <c r="F808" s="398"/>
    </row>
    <row r="809" spans="1:6" ht="14.45" customHeight="1" x14ac:dyDescent="0.25">
      <c r="A809" s="1535" t="s">
        <v>951</v>
      </c>
      <c r="B809" s="1536">
        <v>74</v>
      </c>
      <c r="C809" s="1537">
        <v>749</v>
      </c>
      <c r="D809" s="1545">
        <v>0</v>
      </c>
      <c r="E809" s="1538" t="s">
        <v>5854</v>
      </c>
      <c r="F809" s="1539"/>
    </row>
    <row r="810" spans="1:6" ht="14.45" customHeight="1" x14ac:dyDescent="0.25">
      <c r="A810" s="394" t="s">
        <v>951</v>
      </c>
      <c r="B810" s="395">
        <v>74</v>
      </c>
      <c r="C810" s="396">
        <v>749</v>
      </c>
      <c r="D810" s="1547">
        <v>7490</v>
      </c>
      <c r="E810" s="397" t="s">
        <v>966</v>
      </c>
      <c r="F810" s="398"/>
    </row>
    <row r="811" spans="1:6" ht="14.45" customHeight="1" x14ac:dyDescent="0.25">
      <c r="A811" s="1531" t="s">
        <v>951</v>
      </c>
      <c r="B811" s="1532">
        <v>75</v>
      </c>
      <c r="C811" s="1543">
        <v>0</v>
      </c>
      <c r="D811" s="1544">
        <v>0</v>
      </c>
      <c r="E811" s="1533" t="s">
        <v>5855</v>
      </c>
      <c r="F811" s="1534"/>
    </row>
    <row r="812" spans="1:6" ht="14.45" customHeight="1" x14ac:dyDescent="0.25">
      <c r="A812" s="1535" t="s">
        <v>951</v>
      </c>
      <c r="B812" s="1536">
        <v>75</v>
      </c>
      <c r="C812" s="1537">
        <v>750</v>
      </c>
      <c r="D812" s="1545">
        <v>0</v>
      </c>
      <c r="E812" s="1538" t="s">
        <v>5856</v>
      </c>
      <c r="F812" s="1539"/>
    </row>
    <row r="813" spans="1:6" ht="14.45" customHeight="1" x14ac:dyDescent="0.25">
      <c r="A813" s="394" t="s">
        <v>951</v>
      </c>
      <c r="B813" s="395">
        <v>75</v>
      </c>
      <c r="C813" s="396">
        <v>750</v>
      </c>
      <c r="D813" s="1547">
        <v>7500</v>
      </c>
      <c r="E813" s="397" t="s">
        <v>967</v>
      </c>
      <c r="F813" s="398"/>
    </row>
    <row r="814" spans="1:6" ht="14.45" customHeight="1" x14ac:dyDescent="0.25">
      <c r="A814" s="1528" t="s">
        <v>968</v>
      </c>
      <c r="B814" s="1540">
        <v>0</v>
      </c>
      <c r="C814" s="1541">
        <v>0</v>
      </c>
      <c r="D814" s="1542">
        <v>0</v>
      </c>
      <c r="E814" s="1529" t="s">
        <v>5857</v>
      </c>
      <c r="F814" s="1530"/>
    </row>
    <row r="815" spans="1:6" ht="14.45" customHeight="1" x14ac:dyDescent="0.25">
      <c r="A815" s="1531" t="s">
        <v>968</v>
      </c>
      <c r="B815" s="1532">
        <v>77</v>
      </c>
      <c r="C815" s="1543">
        <v>0</v>
      </c>
      <c r="D815" s="1544">
        <v>0</v>
      </c>
      <c r="E815" s="1533" t="s">
        <v>5858</v>
      </c>
      <c r="F815" s="1534"/>
    </row>
    <row r="816" spans="1:6" ht="14.45" customHeight="1" x14ac:dyDescent="0.25">
      <c r="A816" s="1535" t="s">
        <v>968</v>
      </c>
      <c r="B816" s="1536">
        <v>77</v>
      </c>
      <c r="C816" s="1537">
        <v>771</v>
      </c>
      <c r="D816" s="1545">
        <v>0</v>
      </c>
      <c r="E816" s="1538" t="s">
        <v>5859</v>
      </c>
      <c r="F816" s="1539"/>
    </row>
    <row r="817" spans="1:6" ht="14.45" customHeight="1" x14ac:dyDescent="0.25">
      <c r="A817" s="394" t="s">
        <v>968</v>
      </c>
      <c r="B817" s="395">
        <v>77</v>
      </c>
      <c r="C817" s="396">
        <v>771</v>
      </c>
      <c r="D817" s="1547">
        <v>7711</v>
      </c>
      <c r="E817" s="397" t="s">
        <v>969</v>
      </c>
      <c r="F817" s="398"/>
    </row>
    <row r="818" spans="1:6" ht="14.45" customHeight="1" x14ac:dyDescent="0.25">
      <c r="A818" s="394" t="s">
        <v>968</v>
      </c>
      <c r="B818" s="395">
        <v>77</v>
      </c>
      <c r="C818" s="396">
        <v>771</v>
      </c>
      <c r="D818" s="1547">
        <v>7712</v>
      </c>
      <c r="E818" s="397" t="s">
        <v>970</v>
      </c>
      <c r="F818" s="398"/>
    </row>
    <row r="819" spans="1:6" ht="14.45" customHeight="1" x14ac:dyDescent="0.25">
      <c r="A819" s="1535" t="s">
        <v>968</v>
      </c>
      <c r="B819" s="1536">
        <v>77</v>
      </c>
      <c r="C819" s="1537">
        <v>772</v>
      </c>
      <c r="D819" s="1545">
        <v>0</v>
      </c>
      <c r="E819" s="1538" t="s">
        <v>5860</v>
      </c>
      <c r="F819" s="1539"/>
    </row>
    <row r="820" spans="1:6" ht="14.45" customHeight="1" x14ac:dyDescent="0.25">
      <c r="A820" s="394" t="s">
        <v>968</v>
      </c>
      <c r="B820" s="395">
        <v>77</v>
      </c>
      <c r="C820" s="396">
        <v>772</v>
      </c>
      <c r="D820" s="1547">
        <v>7721</v>
      </c>
      <c r="E820" s="397" t="s">
        <v>971</v>
      </c>
      <c r="F820" s="398"/>
    </row>
    <row r="821" spans="1:6" ht="14.45" customHeight="1" x14ac:dyDescent="0.25">
      <c r="A821" s="394" t="s">
        <v>968</v>
      </c>
      <c r="B821" s="395">
        <v>77</v>
      </c>
      <c r="C821" s="396">
        <v>772</v>
      </c>
      <c r="D821" s="1547">
        <v>7722</v>
      </c>
      <c r="E821" s="397" t="s">
        <v>4085</v>
      </c>
      <c r="F821" s="398"/>
    </row>
    <row r="822" spans="1:6" ht="14.45" customHeight="1" x14ac:dyDescent="0.25">
      <c r="A822" s="394" t="s">
        <v>968</v>
      </c>
      <c r="B822" s="395">
        <v>77</v>
      </c>
      <c r="C822" s="396">
        <v>772</v>
      </c>
      <c r="D822" s="1547">
        <v>7729</v>
      </c>
      <c r="E822" s="397" t="s">
        <v>972</v>
      </c>
      <c r="F822" s="398"/>
    </row>
    <row r="823" spans="1:6" ht="14.45" customHeight="1" x14ac:dyDescent="0.25">
      <c r="A823" s="1535" t="s">
        <v>968</v>
      </c>
      <c r="B823" s="1536">
        <v>77</v>
      </c>
      <c r="C823" s="1537">
        <v>773</v>
      </c>
      <c r="D823" s="1545">
        <v>0</v>
      </c>
      <c r="E823" s="1538" t="s">
        <v>5861</v>
      </c>
      <c r="F823" s="1539"/>
    </row>
    <row r="824" spans="1:6" ht="14.45" customHeight="1" x14ac:dyDescent="0.25">
      <c r="A824" s="394" t="s">
        <v>968</v>
      </c>
      <c r="B824" s="395">
        <v>77</v>
      </c>
      <c r="C824" s="396">
        <v>773</v>
      </c>
      <c r="D824" s="1547">
        <v>7731</v>
      </c>
      <c r="E824" s="397" t="s">
        <v>973</v>
      </c>
      <c r="F824" s="398"/>
    </row>
    <row r="825" spans="1:6" ht="14.45" customHeight="1" x14ac:dyDescent="0.25">
      <c r="A825" s="394" t="s">
        <v>968</v>
      </c>
      <c r="B825" s="395">
        <v>77</v>
      </c>
      <c r="C825" s="396">
        <v>773</v>
      </c>
      <c r="D825" s="1547">
        <v>7732</v>
      </c>
      <c r="E825" s="397" t="s">
        <v>974</v>
      </c>
      <c r="F825" s="398"/>
    </row>
    <row r="826" spans="1:6" ht="14.45" customHeight="1" x14ac:dyDescent="0.25">
      <c r="A826" s="394" t="s">
        <v>968</v>
      </c>
      <c r="B826" s="395">
        <v>77</v>
      </c>
      <c r="C826" s="396">
        <v>773</v>
      </c>
      <c r="D826" s="1547">
        <v>7733</v>
      </c>
      <c r="E826" s="397" t="s">
        <v>975</v>
      </c>
      <c r="F826" s="398"/>
    </row>
    <row r="827" spans="1:6" ht="14.45" customHeight="1" x14ac:dyDescent="0.25">
      <c r="A827" s="394" t="s">
        <v>968</v>
      </c>
      <c r="B827" s="395">
        <v>77</v>
      </c>
      <c r="C827" s="396">
        <v>773</v>
      </c>
      <c r="D827" s="1547">
        <v>7734</v>
      </c>
      <c r="E827" s="397" t="s">
        <v>976</v>
      </c>
      <c r="F827" s="398"/>
    </row>
    <row r="828" spans="1:6" ht="14.45" customHeight="1" x14ac:dyDescent="0.25">
      <c r="A828" s="394" t="s">
        <v>968</v>
      </c>
      <c r="B828" s="395">
        <v>77</v>
      </c>
      <c r="C828" s="396">
        <v>773</v>
      </c>
      <c r="D828" s="1547">
        <v>7735</v>
      </c>
      <c r="E828" s="397" t="s">
        <v>977</v>
      </c>
      <c r="F828" s="398"/>
    </row>
    <row r="829" spans="1:6" ht="14.45" customHeight="1" x14ac:dyDescent="0.25">
      <c r="A829" s="394" t="s">
        <v>968</v>
      </c>
      <c r="B829" s="395">
        <v>77</v>
      </c>
      <c r="C829" s="396">
        <v>773</v>
      </c>
      <c r="D829" s="1547">
        <v>7739</v>
      </c>
      <c r="E829" s="397" t="s">
        <v>978</v>
      </c>
      <c r="F829" s="398"/>
    </row>
    <row r="830" spans="1:6" ht="14.45" customHeight="1" x14ac:dyDescent="0.25">
      <c r="A830" s="1535" t="s">
        <v>968</v>
      </c>
      <c r="B830" s="1536">
        <v>77</v>
      </c>
      <c r="C830" s="1537">
        <v>774</v>
      </c>
      <c r="D830" s="1545">
        <v>0</v>
      </c>
      <c r="E830" s="1538" t="s">
        <v>5862</v>
      </c>
      <c r="F830" s="1539"/>
    </row>
    <row r="831" spans="1:6" ht="14.45" customHeight="1" x14ac:dyDescent="0.25">
      <c r="A831" s="394" t="s">
        <v>968</v>
      </c>
      <c r="B831" s="395">
        <v>77</v>
      </c>
      <c r="C831" s="396">
        <v>774</v>
      </c>
      <c r="D831" s="1547">
        <v>7740</v>
      </c>
      <c r="E831" s="397" t="s">
        <v>979</v>
      </c>
      <c r="F831" s="398"/>
    </row>
    <row r="832" spans="1:6" ht="14.45" customHeight="1" x14ac:dyDescent="0.25">
      <c r="A832" s="1531" t="s">
        <v>968</v>
      </c>
      <c r="B832" s="1532">
        <v>78</v>
      </c>
      <c r="C832" s="1543">
        <v>0</v>
      </c>
      <c r="D832" s="1544">
        <v>0</v>
      </c>
      <c r="E832" s="1533" t="s">
        <v>5863</v>
      </c>
      <c r="F832" s="1534"/>
    </row>
    <row r="833" spans="1:6" ht="14.45" customHeight="1" x14ac:dyDescent="0.25">
      <c r="A833" s="1535" t="s">
        <v>968</v>
      </c>
      <c r="B833" s="1536">
        <v>78</v>
      </c>
      <c r="C833" s="1537">
        <v>781</v>
      </c>
      <c r="D833" s="1545">
        <v>0</v>
      </c>
      <c r="E833" s="1538" t="s">
        <v>5864</v>
      </c>
      <c r="F833" s="1539"/>
    </row>
    <row r="834" spans="1:6" ht="14.45" customHeight="1" x14ac:dyDescent="0.25">
      <c r="A834" s="394" t="s">
        <v>968</v>
      </c>
      <c r="B834" s="395">
        <v>78</v>
      </c>
      <c r="C834" s="396">
        <v>781</v>
      </c>
      <c r="D834" s="1547">
        <v>7810</v>
      </c>
      <c r="E834" s="397" t="s">
        <v>980</v>
      </c>
      <c r="F834" s="398"/>
    </row>
    <row r="835" spans="1:6" ht="14.45" customHeight="1" x14ac:dyDescent="0.25">
      <c r="A835" s="1535" t="s">
        <v>968</v>
      </c>
      <c r="B835" s="1536">
        <v>78</v>
      </c>
      <c r="C835" s="1537">
        <v>782</v>
      </c>
      <c r="D835" s="1545">
        <v>0</v>
      </c>
      <c r="E835" s="1538" t="s">
        <v>5865</v>
      </c>
      <c r="F835" s="1539"/>
    </row>
    <row r="836" spans="1:6" ht="14.45" customHeight="1" x14ac:dyDescent="0.25">
      <c r="A836" s="394" t="s">
        <v>968</v>
      </c>
      <c r="B836" s="395">
        <v>78</v>
      </c>
      <c r="C836" s="396">
        <v>782</v>
      </c>
      <c r="D836" s="1547">
        <v>7820</v>
      </c>
      <c r="E836" s="397" t="s">
        <v>981</v>
      </c>
      <c r="F836" s="398"/>
    </row>
    <row r="837" spans="1:6" ht="14.45" customHeight="1" x14ac:dyDescent="0.25">
      <c r="A837" s="1535" t="s">
        <v>968</v>
      </c>
      <c r="B837" s="1536">
        <v>78</v>
      </c>
      <c r="C837" s="1537">
        <v>783</v>
      </c>
      <c r="D837" s="1545">
        <v>0</v>
      </c>
      <c r="E837" s="1538" t="s">
        <v>5866</v>
      </c>
      <c r="F837" s="1539"/>
    </row>
    <row r="838" spans="1:6" ht="14.45" customHeight="1" x14ac:dyDescent="0.25">
      <c r="A838" s="394" t="s">
        <v>968</v>
      </c>
      <c r="B838" s="395">
        <v>78</v>
      </c>
      <c r="C838" s="396">
        <v>783</v>
      </c>
      <c r="D838" s="1547">
        <v>7830</v>
      </c>
      <c r="E838" s="397" t="s">
        <v>982</v>
      </c>
      <c r="F838" s="398"/>
    </row>
    <row r="839" spans="1:6" ht="14.45" customHeight="1" x14ac:dyDescent="0.25">
      <c r="A839" s="1531" t="s">
        <v>968</v>
      </c>
      <c r="B839" s="1532">
        <v>79</v>
      </c>
      <c r="C839" s="1543">
        <v>0</v>
      </c>
      <c r="D839" s="1544">
        <v>0</v>
      </c>
      <c r="E839" s="1533" t="s">
        <v>5867</v>
      </c>
      <c r="F839" s="1534"/>
    </row>
    <row r="840" spans="1:6" ht="14.45" customHeight="1" x14ac:dyDescent="0.25">
      <c r="A840" s="1535" t="s">
        <v>968</v>
      </c>
      <c r="B840" s="1536">
        <v>79</v>
      </c>
      <c r="C840" s="1537">
        <v>791</v>
      </c>
      <c r="D840" s="1545">
        <v>0</v>
      </c>
      <c r="E840" s="1538" t="s">
        <v>5868</v>
      </c>
      <c r="F840" s="1539"/>
    </row>
    <row r="841" spans="1:6" ht="14.45" customHeight="1" x14ac:dyDescent="0.25">
      <c r="A841" s="394" t="s">
        <v>968</v>
      </c>
      <c r="B841" s="395">
        <v>79</v>
      </c>
      <c r="C841" s="396">
        <v>791</v>
      </c>
      <c r="D841" s="1547">
        <v>7911</v>
      </c>
      <c r="E841" s="397" t="s">
        <v>983</v>
      </c>
      <c r="F841" s="398"/>
    </row>
    <row r="842" spans="1:6" ht="14.45" customHeight="1" x14ac:dyDescent="0.25">
      <c r="A842" s="394" t="s">
        <v>968</v>
      </c>
      <c r="B842" s="395">
        <v>79</v>
      </c>
      <c r="C842" s="396">
        <v>791</v>
      </c>
      <c r="D842" s="1547">
        <v>7912</v>
      </c>
      <c r="E842" s="397" t="s">
        <v>984</v>
      </c>
      <c r="F842" s="398"/>
    </row>
    <row r="843" spans="1:6" ht="14.45" customHeight="1" x14ac:dyDescent="0.25">
      <c r="A843" s="1535" t="s">
        <v>968</v>
      </c>
      <c r="B843" s="1536">
        <v>79</v>
      </c>
      <c r="C843" s="1537">
        <v>799</v>
      </c>
      <c r="D843" s="1545">
        <v>0</v>
      </c>
      <c r="E843" s="1538" t="s">
        <v>5869</v>
      </c>
      <c r="F843" s="1539"/>
    </row>
    <row r="844" spans="1:6" ht="14.45" customHeight="1" x14ac:dyDescent="0.25">
      <c r="A844" s="394" t="s">
        <v>968</v>
      </c>
      <c r="B844" s="395">
        <v>79</v>
      </c>
      <c r="C844" s="396">
        <v>799</v>
      </c>
      <c r="D844" s="1547">
        <v>7990</v>
      </c>
      <c r="E844" s="397" t="s">
        <v>985</v>
      </c>
      <c r="F844" s="398"/>
    </row>
    <row r="845" spans="1:6" ht="14.45" customHeight="1" x14ac:dyDescent="0.25">
      <c r="A845" s="1531" t="s">
        <v>968</v>
      </c>
      <c r="B845" s="1532">
        <v>80</v>
      </c>
      <c r="C845" s="1543">
        <v>0</v>
      </c>
      <c r="D845" s="1544">
        <v>0</v>
      </c>
      <c r="E845" s="1533" t="s">
        <v>5870</v>
      </c>
      <c r="F845" s="1534"/>
    </row>
    <row r="846" spans="1:6" ht="14.45" customHeight="1" x14ac:dyDescent="0.25">
      <c r="A846" s="1535" t="s">
        <v>968</v>
      </c>
      <c r="B846" s="1536">
        <v>80</v>
      </c>
      <c r="C846" s="1537">
        <v>801</v>
      </c>
      <c r="D846" s="1545">
        <v>0</v>
      </c>
      <c r="E846" s="1538" t="s">
        <v>5871</v>
      </c>
      <c r="F846" s="1539"/>
    </row>
    <row r="847" spans="1:6" ht="14.45" customHeight="1" x14ac:dyDescent="0.25">
      <c r="A847" s="394" t="s">
        <v>968</v>
      </c>
      <c r="B847" s="395">
        <v>80</v>
      </c>
      <c r="C847" s="396">
        <v>801</v>
      </c>
      <c r="D847" s="1547">
        <v>8010</v>
      </c>
      <c r="E847" s="397" t="s">
        <v>986</v>
      </c>
      <c r="F847" s="398"/>
    </row>
    <row r="848" spans="1:6" ht="14.45" customHeight="1" x14ac:dyDescent="0.25">
      <c r="A848" s="1535" t="s">
        <v>968</v>
      </c>
      <c r="B848" s="1536">
        <v>80</v>
      </c>
      <c r="C848" s="1537">
        <v>802</v>
      </c>
      <c r="D848" s="1545">
        <v>0</v>
      </c>
      <c r="E848" s="1538" t="s">
        <v>5872</v>
      </c>
      <c r="F848" s="1539"/>
    </row>
    <row r="849" spans="1:6" ht="14.45" customHeight="1" x14ac:dyDescent="0.25">
      <c r="A849" s="394" t="s">
        <v>968</v>
      </c>
      <c r="B849" s="395">
        <v>80</v>
      </c>
      <c r="C849" s="396">
        <v>802</v>
      </c>
      <c r="D849" s="1547">
        <v>8020</v>
      </c>
      <c r="E849" s="397" t="s">
        <v>987</v>
      </c>
      <c r="F849" s="398"/>
    </row>
    <row r="850" spans="1:6" ht="14.45" customHeight="1" x14ac:dyDescent="0.25">
      <c r="A850" s="1535" t="s">
        <v>968</v>
      </c>
      <c r="B850" s="1536">
        <v>80</v>
      </c>
      <c r="C850" s="1537">
        <v>803</v>
      </c>
      <c r="D850" s="1545">
        <v>0</v>
      </c>
      <c r="E850" s="1538" t="s">
        <v>5873</v>
      </c>
      <c r="F850" s="1539"/>
    </row>
    <row r="851" spans="1:6" ht="14.45" customHeight="1" x14ac:dyDescent="0.25">
      <c r="A851" s="394" t="s">
        <v>968</v>
      </c>
      <c r="B851" s="395">
        <v>80</v>
      </c>
      <c r="C851" s="396">
        <v>803</v>
      </c>
      <c r="D851" s="1547">
        <v>8030</v>
      </c>
      <c r="E851" s="397" t="s">
        <v>988</v>
      </c>
      <c r="F851" s="398"/>
    </row>
    <row r="852" spans="1:6" ht="14.45" customHeight="1" x14ac:dyDescent="0.25">
      <c r="A852" s="1531" t="s">
        <v>968</v>
      </c>
      <c r="B852" s="1532">
        <v>81</v>
      </c>
      <c r="C852" s="1543">
        <v>0</v>
      </c>
      <c r="D852" s="1544">
        <v>0</v>
      </c>
      <c r="E852" s="1533" t="s">
        <v>5874</v>
      </c>
      <c r="F852" s="1534"/>
    </row>
    <row r="853" spans="1:6" ht="14.45" customHeight="1" x14ac:dyDescent="0.25">
      <c r="A853" s="1535" t="s">
        <v>968</v>
      </c>
      <c r="B853" s="1536">
        <v>81</v>
      </c>
      <c r="C853" s="1537">
        <v>811</v>
      </c>
      <c r="D853" s="1545">
        <v>0</v>
      </c>
      <c r="E853" s="1538" t="s">
        <v>5875</v>
      </c>
      <c r="F853" s="1539"/>
    </row>
    <row r="854" spans="1:6" ht="14.45" customHeight="1" x14ac:dyDescent="0.25">
      <c r="A854" s="394" t="s">
        <v>968</v>
      </c>
      <c r="B854" s="395">
        <v>81</v>
      </c>
      <c r="C854" s="396">
        <v>811</v>
      </c>
      <c r="D854" s="1547">
        <v>8110</v>
      </c>
      <c r="E854" s="397" t="s">
        <v>989</v>
      </c>
      <c r="F854" s="398"/>
    </row>
    <row r="855" spans="1:6" ht="14.45" customHeight="1" x14ac:dyDescent="0.25">
      <c r="A855" s="1535" t="s">
        <v>968</v>
      </c>
      <c r="B855" s="1536">
        <v>81</v>
      </c>
      <c r="C855" s="1537">
        <v>812</v>
      </c>
      <c r="D855" s="1545">
        <v>0</v>
      </c>
      <c r="E855" s="1538" t="s">
        <v>5876</v>
      </c>
      <c r="F855" s="1539"/>
    </row>
    <row r="856" spans="1:6" ht="14.45" customHeight="1" x14ac:dyDescent="0.25">
      <c r="A856" s="394" t="s">
        <v>968</v>
      </c>
      <c r="B856" s="395">
        <v>81</v>
      </c>
      <c r="C856" s="396">
        <v>812</v>
      </c>
      <c r="D856" s="1547">
        <v>8121</v>
      </c>
      <c r="E856" s="397" t="s">
        <v>990</v>
      </c>
      <c r="F856" s="398"/>
    </row>
    <row r="857" spans="1:6" ht="14.45" customHeight="1" x14ac:dyDescent="0.25">
      <c r="A857" s="394" t="s">
        <v>968</v>
      </c>
      <c r="B857" s="395">
        <v>81</v>
      </c>
      <c r="C857" s="396">
        <v>812</v>
      </c>
      <c r="D857" s="1547">
        <v>8122</v>
      </c>
      <c r="E857" s="397" t="s">
        <v>991</v>
      </c>
      <c r="F857" s="398"/>
    </row>
    <row r="858" spans="1:6" ht="14.45" customHeight="1" x14ac:dyDescent="0.25">
      <c r="A858" s="394" t="s">
        <v>968</v>
      </c>
      <c r="B858" s="395">
        <v>81</v>
      </c>
      <c r="C858" s="396">
        <v>812</v>
      </c>
      <c r="D858" s="1547">
        <v>8129</v>
      </c>
      <c r="E858" s="397" t="s">
        <v>992</v>
      </c>
      <c r="F858" s="398"/>
    </row>
    <row r="859" spans="1:6" ht="14.45" customHeight="1" x14ac:dyDescent="0.25">
      <c r="A859" s="1535" t="s">
        <v>968</v>
      </c>
      <c r="B859" s="1536">
        <v>81</v>
      </c>
      <c r="C859" s="1537">
        <v>813</v>
      </c>
      <c r="D859" s="1545">
        <v>0</v>
      </c>
      <c r="E859" s="1538" t="s">
        <v>5877</v>
      </c>
      <c r="F859" s="1539"/>
    </row>
    <row r="860" spans="1:6" ht="14.45" customHeight="1" x14ac:dyDescent="0.25">
      <c r="A860" s="394" t="s">
        <v>968</v>
      </c>
      <c r="B860" s="395">
        <v>81</v>
      </c>
      <c r="C860" s="396">
        <v>813</v>
      </c>
      <c r="D860" s="1547">
        <v>8130</v>
      </c>
      <c r="E860" s="397" t="s">
        <v>993</v>
      </c>
      <c r="F860" s="398"/>
    </row>
    <row r="861" spans="1:6" ht="14.45" customHeight="1" x14ac:dyDescent="0.25">
      <c r="A861" s="1531" t="s">
        <v>968</v>
      </c>
      <c r="B861" s="1532">
        <v>82</v>
      </c>
      <c r="C861" s="1543">
        <v>0</v>
      </c>
      <c r="D861" s="1544">
        <v>0</v>
      </c>
      <c r="E861" s="1533" t="s">
        <v>5878</v>
      </c>
      <c r="F861" s="1534"/>
    </row>
    <row r="862" spans="1:6" ht="14.45" customHeight="1" x14ac:dyDescent="0.25">
      <c r="A862" s="1535" t="s">
        <v>968</v>
      </c>
      <c r="B862" s="1536">
        <v>82</v>
      </c>
      <c r="C862" s="1537">
        <v>821</v>
      </c>
      <c r="D862" s="1545">
        <v>0</v>
      </c>
      <c r="E862" s="1538" t="s">
        <v>5879</v>
      </c>
      <c r="F862" s="1539"/>
    </row>
    <row r="863" spans="1:6" ht="14.45" customHeight="1" x14ac:dyDescent="0.25">
      <c r="A863" s="394" t="s">
        <v>968</v>
      </c>
      <c r="B863" s="395">
        <v>82</v>
      </c>
      <c r="C863" s="396">
        <v>821</v>
      </c>
      <c r="D863" s="1547">
        <v>8211</v>
      </c>
      <c r="E863" s="397" t="s">
        <v>994</v>
      </c>
      <c r="F863" s="398"/>
    </row>
    <row r="864" spans="1:6" ht="14.45" customHeight="1" x14ac:dyDescent="0.25">
      <c r="A864" s="394" t="s">
        <v>968</v>
      </c>
      <c r="B864" s="395">
        <v>82</v>
      </c>
      <c r="C864" s="396">
        <v>821</v>
      </c>
      <c r="D864" s="1547">
        <v>8219</v>
      </c>
      <c r="E864" s="397" t="s">
        <v>995</v>
      </c>
      <c r="F864" s="398"/>
    </row>
    <row r="865" spans="1:6" ht="14.45" customHeight="1" x14ac:dyDescent="0.25">
      <c r="A865" s="1535" t="s">
        <v>968</v>
      </c>
      <c r="B865" s="1536">
        <v>82</v>
      </c>
      <c r="C865" s="1537">
        <v>822</v>
      </c>
      <c r="D865" s="1545">
        <v>0</v>
      </c>
      <c r="E865" s="1538" t="s">
        <v>5880</v>
      </c>
      <c r="F865" s="1539"/>
    </row>
    <row r="866" spans="1:6" ht="14.45" customHeight="1" x14ac:dyDescent="0.25">
      <c r="A866" s="394" t="s">
        <v>968</v>
      </c>
      <c r="B866" s="395">
        <v>82</v>
      </c>
      <c r="C866" s="396">
        <v>822</v>
      </c>
      <c r="D866" s="1547">
        <v>8220</v>
      </c>
      <c r="E866" s="397" t="s">
        <v>996</v>
      </c>
      <c r="F866" s="398"/>
    </row>
    <row r="867" spans="1:6" ht="14.45" customHeight="1" x14ac:dyDescent="0.25">
      <c r="A867" s="1535" t="s">
        <v>968</v>
      </c>
      <c r="B867" s="1536">
        <v>82</v>
      </c>
      <c r="C867" s="1537">
        <v>823</v>
      </c>
      <c r="D867" s="1545">
        <v>0</v>
      </c>
      <c r="E867" s="1538" t="s">
        <v>5881</v>
      </c>
      <c r="F867" s="1539"/>
    </row>
    <row r="868" spans="1:6" ht="14.45" customHeight="1" x14ac:dyDescent="0.25">
      <c r="A868" s="394" t="s">
        <v>968</v>
      </c>
      <c r="B868" s="395">
        <v>82</v>
      </c>
      <c r="C868" s="396">
        <v>823</v>
      </c>
      <c r="D868" s="1547">
        <v>8230</v>
      </c>
      <c r="E868" s="397" t="s">
        <v>997</v>
      </c>
      <c r="F868" s="398"/>
    </row>
    <row r="869" spans="1:6" ht="14.45" customHeight="1" x14ac:dyDescent="0.25">
      <c r="A869" s="1535" t="s">
        <v>968</v>
      </c>
      <c r="B869" s="1536">
        <v>82</v>
      </c>
      <c r="C869" s="1537">
        <v>829</v>
      </c>
      <c r="D869" s="1545">
        <v>0</v>
      </c>
      <c r="E869" s="1538" t="s">
        <v>5882</v>
      </c>
      <c r="F869" s="1539"/>
    </row>
    <row r="870" spans="1:6" ht="14.45" customHeight="1" x14ac:dyDescent="0.25">
      <c r="A870" s="394" t="s">
        <v>968</v>
      </c>
      <c r="B870" s="395">
        <v>82</v>
      </c>
      <c r="C870" s="396">
        <v>829</v>
      </c>
      <c r="D870" s="1547">
        <v>8291</v>
      </c>
      <c r="E870" s="397" t="s">
        <v>998</v>
      </c>
      <c r="F870" s="398"/>
    </row>
    <row r="871" spans="1:6" ht="14.45" customHeight="1" x14ac:dyDescent="0.25">
      <c r="A871" s="394" t="s">
        <v>968</v>
      </c>
      <c r="B871" s="395">
        <v>82</v>
      </c>
      <c r="C871" s="396">
        <v>829</v>
      </c>
      <c r="D871" s="1547">
        <v>8292</v>
      </c>
      <c r="E871" s="397" t="s">
        <v>999</v>
      </c>
      <c r="F871" s="398"/>
    </row>
    <row r="872" spans="1:6" ht="14.45" customHeight="1" x14ac:dyDescent="0.25">
      <c r="A872" s="394" t="s">
        <v>968</v>
      </c>
      <c r="B872" s="395">
        <v>82</v>
      </c>
      <c r="C872" s="396">
        <v>829</v>
      </c>
      <c r="D872" s="1547">
        <v>8299</v>
      </c>
      <c r="E872" s="397" t="s">
        <v>1000</v>
      </c>
      <c r="F872" s="398"/>
    </row>
    <row r="873" spans="1:6" ht="14.45" customHeight="1" x14ac:dyDescent="0.25">
      <c r="A873" s="1559" t="s">
        <v>1001</v>
      </c>
      <c r="B873" s="1540">
        <v>0</v>
      </c>
      <c r="C873" s="1541">
        <v>0</v>
      </c>
      <c r="D873" s="1542">
        <v>0</v>
      </c>
      <c r="E873" s="1565" t="s">
        <v>5883</v>
      </c>
      <c r="F873" s="1566" t="s">
        <v>5940</v>
      </c>
    </row>
    <row r="874" spans="1:6" ht="14.45" customHeight="1" x14ac:dyDescent="0.25">
      <c r="A874" s="1560" t="s">
        <v>1001</v>
      </c>
      <c r="B874" s="1556">
        <v>84</v>
      </c>
      <c r="C874" s="1543">
        <v>0</v>
      </c>
      <c r="D874" s="1544">
        <v>0</v>
      </c>
      <c r="E874" s="1551" t="s">
        <v>5884</v>
      </c>
      <c r="F874" s="1554" t="s">
        <v>5940</v>
      </c>
    </row>
    <row r="875" spans="1:6" ht="14.45" customHeight="1" x14ac:dyDescent="0.25">
      <c r="A875" s="1561" t="s">
        <v>1001</v>
      </c>
      <c r="B875" s="1557">
        <v>84</v>
      </c>
      <c r="C875" s="1563">
        <v>841</v>
      </c>
      <c r="D875" s="1545">
        <v>0</v>
      </c>
      <c r="E875" s="1552" t="s">
        <v>5885</v>
      </c>
      <c r="F875" s="1555" t="s">
        <v>5940</v>
      </c>
    </row>
    <row r="876" spans="1:6" ht="14.45" customHeight="1" x14ac:dyDescent="0.25">
      <c r="A876" s="1562" t="s">
        <v>1001</v>
      </c>
      <c r="B876" s="1558">
        <v>84</v>
      </c>
      <c r="C876" s="1564">
        <v>841</v>
      </c>
      <c r="D876" s="1548">
        <v>8411</v>
      </c>
      <c r="E876" s="1553" t="s">
        <v>1002</v>
      </c>
      <c r="F876" s="1553" t="s">
        <v>5940</v>
      </c>
    </row>
    <row r="877" spans="1:6" ht="14.45" customHeight="1" x14ac:dyDescent="0.25">
      <c r="A877" s="1562" t="s">
        <v>1001</v>
      </c>
      <c r="B877" s="1558">
        <v>84</v>
      </c>
      <c r="C877" s="1564">
        <v>841</v>
      </c>
      <c r="D877" s="1548">
        <v>8412</v>
      </c>
      <c r="E877" s="1553" t="s">
        <v>1004</v>
      </c>
      <c r="F877" s="1553" t="s">
        <v>5940</v>
      </c>
    </row>
    <row r="878" spans="1:6" ht="14.45" customHeight="1" x14ac:dyDescent="0.25">
      <c r="A878" s="1562" t="s">
        <v>1001</v>
      </c>
      <c r="B878" s="1558">
        <v>84</v>
      </c>
      <c r="C878" s="1564">
        <v>841</v>
      </c>
      <c r="D878" s="1548">
        <v>8413</v>
      </c>
      <c r="E878" s="1553" t="s">
        <v>1005</v>
      </c>
      <c r="F878" s="1553" t="s">
        <v>5940</v>
      </c>
    </row>
    <row r="879" spans="1:6" ht="14.45" customHeight="1" x14ac:dyDescent="0.25">
      <c r="A879" s="1561" t="s">
        <v>1001</v>
      </c>
      <c r="B879" s="1557">
        <v>84</v>
      </c>
      <c r="C879" s="1563">
        <v>842</v>
      </c>
      <c r="D879" s="1545">
        <v>0</v>
      </c>
      <c r="E879" s="1552" t="s">
        <v>5886</v>
      </c>
      <c r="F879" s="1555" t="s">
        <v>5940</v>
      </c>
    </row>
    <row r="880" spans="1:6" ht="14.45" customHeight="1" x14ac:dyDescent="0.25">
      <c r="A880" s="1562" t="s">
        <v>1001</v>
      </c>
      <c r="B880" s="1558">
        <v>84</v>
      </c>
      <c r="C880" s="1564">
        <v>842</v>
      </c>
      <c r="D880" s="1548">
        <v>8421</v>
      </c>
      <c r="E880" s="1553" t="s">
        <v>1006</v>
      </c>
      <c r="F880" s="1553" t="s">
        <v>5940</v>
      </c>
    </row>
    <row r="881" spans="1:6" ht="14.45" customHeight="1" x14ac:dyDescent="0.25">
      <c r="A881" s="1562" t="s">
        <v>1001</v>
      </c>
      <c r="B881" s="1558">
        <v>84</v>
      </c>
      <c r="C881" s="1564">
        <v>842</v>
      </c>
      <c r="D881" s="1548">
        <v>8422</v>
      </c>
      <c r="E881" s="1553" t="s">
        <v>1007</v>
      </c>
      <c r="F881" s="1553" t="s">
        <v>5940</v>
      </c>
    </row>
    <row r="882" spans="1:6" ht="14.45" customHeight="1" x14ac:dyDescent="0.25">
      <c r="A882" s="1562" t="s">
        <v>1001</v>
      </c>
      <c r="B882" s="1558">
        <v>84</v>
      </c>
      <c r="C882" s="1564">
        <v>842</v>
      </c>
      <c r="D882" s="1548">
        <v>8423</v>
      </c>
      <c r="E882" s="1553" t="s">
        <v>1008</v>
      </c>
      <c r="F882" s="1553" t="s">
        <v>5940</v>
      </c>
    </row>
    <row r="883" spans="1:6" ht="14.45" customHeight="1" x14ac:dyDescent="0.25">
      <c r="A883" s="1562" t="s">
        <v>1001</v>
      </c>
      <c r="B883" s="1558">
        <v>84</v>
      </c>
      <c r="C883" s="1564">
        <v>842</v>
      </c>
      <c r="D883" s="1548">
        <v>8424</v>
      </c>
      <c r="E883" s="1553" t="s">
        <v>1009</v>
      </c>
      <c r="F883" s="1553" t="s">
        <v>5940</v>
      </c>
    </row>
    <row r="884" spans="1:6" ht="14.45" customHeight="1" x14ac:dyDescent="0.25">
      <c r="A884" s="1562" t="s">
        <v>1001</v>
      </c>
      <c r="B884" s="1558">
        <v>84</v>
      </c>
      <c r="C884" s="1564">
        <v>842</v>
      </c>
      <c r="D884" s="1548">
        <v>8425</v>
      </c>
      <c r="E884" s="1553" t="s">
        <v>1010</v>
      </c>
      <c r="F884" s="1553" t="s">
        <v>5940</v>
      </c>
    </row>
    <row r="885" spans="1:6" ht="14.45" customHeight="1" x14ac:dyDescent="0.25">
      <c r="A885" s="1561" t="s">
        <v>1001</v>
      </c>
      <c r="B885" s="1557">
        <v>84</v>
      </c>
      <c r="C885" s="1563">
        <v>843</v>
      </c>
      <c r="D885" s="1545">
        <v>0</v>
      </c>
      <c r="E885" s="1552" t="s">
        <v>5887</v>
      </c>
      <c r="F885" s="1555" t="s">
        <v>5940</v>
      </c>
    </row>
    <row r="886" spans="1:6" ht="14.45" customHeight="1" x14ac:dyDescent="0.25">
      <c r="A886" s="1562" t="s">
        <v>1001</v>
      </c>
      <c r="B886" s="1558">
        <v>84</v>
      </c>
      <c r="C886" s="1564">
        <v>843</v>
      </c>
      <c r="D886" s="1548">
        <v>8430</v>
      </c>
      <c r="E886" s="1516" t="s">
        <v>1011</v>
      </c>
      <c r="F886" s="1553" t="s">
        <v>5940</v>
      </c>
    </row>
    <row r="887" spans="1:6" ht="14.45" customHeight="1" x14ac:dyDescent="0.25">
      <c r="A887" s="1528" t="s">
        <v>1012</v>
      </c>
      <c r="B887" s="1540">
        <v>0</v>
      </c>
      <c r="C887" s="1541">
        <v>0</v>
      </c>
      <c r="D887" s="1542">
        <v>0</v>
      </c>
      <c r="E887" s="1529" t="s">
        <v>5888</v>
      </c>
      <c r="F887" s="1530"/>
    </row>
    <row r="888" spans="1:6" ht="14.45" customHeight="1" x14ac:dyDescent="0.25">
      <c r="A888" s="1531" t="s">
        <v>1012</v>
      </c>
      <c r="B888" s="1532">
        <v>85</v>
      </c>
      <c r="C888" s="1543">
        <v>0</v>
      </c>
      <c r="D888" s="1544">
        <v>0</v>
      </c>
      <c r="E888" s="1533" t="s">
        <v>5889</v>
      </c>
      <c r="F888" s="1534"/>
    </row>
    <row r="889" spans="1:6" ht="14.45" customHeight="1" x14ac:dyDescent="0.25">
      <c r="A889" s="1535" t="s">
        <v>1012</v>
      </c>
      <c r="B889" s="1536">
        <v>85</v>
      </c>
      <c r="C889" s="1537">
        <v>851</v>
      </c>
      <c r="D889" s="1545">
        <v>0</v>
      </c>
      <c r="E889" s="1538" t="s">
        <v>5890</v>
      </c>
      <c r="F889" s="1539"/>
    </row>
    <row r="890" spans="1:6" ht="14.45" customHeight="1" x14ac:dyDescent="0.25">
      <c r="A890" s="394" t="s">
        <v>1012</v>
      </c>
      <c r="B890" s="395">
        <v>85</v>
      </c>
      <c r="C890" s="396">
        <v>851</v>
      </c>
      <c r="D890" s="1547">
        <v>8510</v>
      </c>
      <c r="E890" s="397" t="s">
        <v>1013</v>
      </c>
      <c r="F890" s="398"/>
    </row>
    <row r="891" spans="1:6" ht="14.45" customHeight="1" x14ac:dyDescent="0.25">
      <c r="A891" s="1535" t="s">
        <v>1012</v>
      </c>
      <c r="B891" s="1536">
        <v>85</v>
      </c>
      <c r="C891" s="1537">
        <v>852</v>
      </c>
      <c r="D891" s="1545">
        <v>0</v>
      </c>
      <c r="E891" s="1538" t="s">
        <v>5891</v>
      </c>
      <c r="F891" s="1539"/>
    </row>
    <row r="892" spans="1:6" ht="14.45" customHeight="1" x14ac:dyDescent="0.25">
      <c r="A892" s="394" t="s">
        <v>1012</v>
      </c>
      <c r="B892" s="395">
        <v>85</v>
      </c>
      <c r="C892" s="396">
        <v>852</v>
      </c>
      <c r="D892" s="1547">
        <v>8520</v>
      </c>
      <c r="E892" s="397" t="s">
        <v>1014</v>
      </c>
      <c r="F892" s="398"/>
    </row>
    <row r="893" spans="1:6" ht="14.45" customHeight="1" x14ac:dyDescent="0.25">
      <c r="A893" s="1535" t="s">
        <v>1012</v>
      </c>
      <c r="B893" s="1536">
        <v>85</v>
      </c>
      <c r="C893" s="1537">
        <v>853</v>
      </c>
      <c r="D893" s="1545">
        <v>0</v>
      </c>
      <c r="E893" s="1538" t="s">
        <v>5892</v>
      </c>
      <c r="F893" s="1539"/>
    </row>
    <row r="894" spans="1:6" ht="14.45" customHeight="1" x14ac:dyDescent="0.25">
      <c r="A894" s="394" t="s">
        <v>1012</v>
      </c>
      <c r="B894" s="395">
        <v>85</v>
      </c>
      <c r="C894" s="396">
        <v>853</v>
      </c>
      <c r="D894" s="1547">
        <v>8531</v>
      </c>
      <c r="E894" s="397" t="s">
        <v>1015</v>
      </c>
      <c r="F894" s="398"/>
    </row>
    <row r="895" spans="1:6" ht="14.45" customHeight="1" x14ac:dyDescent="0.25">
      <c r="A895" s="394" t="s">
        <v>1012</v>
      </c>
      <c r="B895" s="395">
        <v>85</v>
      </c>
      <c r="C895" s="396">
        <v>853</v>
      </c>
      <c r="D895" s="1547">
        <v>8532</v>
      </c>
      <c r="E895" s="397" t="s">
        <v>1016</v>
      </c>
      <c r="F895" s="398"/>
    </row>
    <row r="896" spans="1:6" ht="14.45" customHeight="1" x14ac:dyDescent="0.25">
      <c r="A896" s="1535" t="s">
        <v>1012</v>
      </c>
      <c r="B896" s="1536">
        <v>85</v>
      </c>
      <c r="C896" s="1537">
        <v>854</v>
      </c>
      <c r="D896" s="1545">
        <v>0</v>
      </c>
      <c r="E896" s="1538" t="s">
        <v>5893</v>
      </c>
      <c r="F896" s="1539"/>
    </row>
    <row r="897" spans="1:6" ht="14.45" customHeight="1" x14ac:dyDescent="0.25">
      <c r="A897" s="394" t="s">
        <v>1012</v>
      </c>
      <c r="B897" s="395">
        <v>85</v>
      </c>
      <c r="C897" s="396">
        <v>854</v>
      </c>
      <c r="D897" s="1547">
        <v>8541</v>
      </c>
      <c r="E897" s="397" t="s">
        <v>1017</v>
      </c>
      <c r="F897" s="398"/>
    </row>
    <row r="898" spans="1:6" ht="14.45" customHeight="1" x14ac:dyDescent="0.25">
      <c r="A898" s="394" t="s">
        <v>1012</v>
      </c>
      <c r="B898" s="395">
        <v>85</v>
      </c>
      <c r="C898" s="396">
        <v>854</v>
      </c>
      <c r="D898" s="1547">
        <v>8542</v>
      </c>
      <c r="E898" s="397" t="s">
        <v>1018</v>
      </c>
      <c r="F898" s="398"/>
    </row>
    <row r="899" spans="1:6" ht="14.45" customHeight="1" x14ac:dyDescent="0.25">
      <c r="A899" s="1535" t="s">
        <v>1012</v>
      </c>
      <c r="B899" s="1536">
        <v>85</v>
      </c>
      <c r="C899" s="1537">
        <v>855</v>
      </c>
      <c r="D899" s="1545">
        <v>0</v>
      </c>
      <c r="E899" s="1538" t="s">
        <v>5894</v>
      </c>
      <c r="F899" s="1539"/>
    </row>
    <row r="900" spans="1:6" ht="14.45" customHeight="1" x14ac:dyDescent="0.25">
      <c r="A900" s="394" t="s">
        <v>1012</v>
      </c>
      <c r="B900" s="395">
        <v>85</v>
      </c>
      <c r="C900" s="396">
        <v>855</v>
      </c>
      <c r="D900" s="1547">
        <v>8551</v>
      </c>
      <c r="E900" s="397" t="s">
        <v>1019</v>
      </c>
      <c r="F900" s="398"/>
    </row>
    <row r="901" spans="1:6" ht="14.45" customHeight="1" x14ac:dyDescent="0.25">
      <c r="A901" s="394" t="s">
        <v>1012</v>
      </c>
      <c r="B901" s="395">
        <v>85</v>
      </c>
      <c r="C901" s="396">
        <v>855</v>
      </c>
      <c r="D901" s="1547">
        <v>8552</v>
      </c>
      <c r="E901" s="397" t="s">
        <v>1020</v>
      </c>
      <c r="F901" s="398"/>
    </row>
    <row r="902" spans="1:6" ht="14.45" customHeight="1" x14ac:dyDescent="0.25">
      <c r="A902" s="394" t="s">
        <v>1012</v>
      </c>
      <c r="B902" s="395">
        <v>85</v>
      </c>
      <c r="C902" s="396">
        <v>855</v>
      </c>
      <c r="D902" s="1547">
        <v>8553</v>
      </c>
      <c r="E902" s="397" t="s">
        <v>1021</v>
      </c>
      <c r="F902" s="398"/>
    </row>
    <row r="903" spans="1:6" ht="14.45" customHeight="1" x14ac:dyDescent="0.25">
      <c r="A903" s="394" t="s">
        <v>1012</v>
      </c>
      <c r="B903" s="395">
        <v>85</v>
      </c>
      <c r="C903" s="396">
        <v>855</v>
      </c>
      <c r="D903" s="1547">
        <v>8559</v>
      </c>
      <c r="E903" s="397" t="s">
        <v>1022</v>
      </c>
      <c r="F903" s="398"/>
    </row>
    <row r="904" spans="1:6" ht="14.45" customHeight="1" x14ac:dyDescent="0.25">
      <c r="A904" s="1535" t="s">
        <v>1012</v>
      </c>
      <c r="B904" s="1536">
        <v>85</v>
      </c>
      <c r="C904" s="1537">
        <v>856</v>
      </c>
      <c r="D904" s="1545">
        <v>0</v>
      </c>
      <c r="E904" s="1538" t="s">
        <v>5895</v>
      </c>
      <c r="F904" s="1539"/>
    </row>
    <row r="905" spans="1:6" ht="14.45" customHeight="1" x14ac:dyDescent="0.25">
      <c r="A905" s="394" t="s">
        <v>1012</v>
      </c>
      <c r="B905" s="395">
        <v>85</v>
      </c>
      <c r="C905" s="396">
        <v>856</v>
      </c>
      <c r="D905" s="1547">
        <v>8560</v>
      </c>
      <c r="E905" s="398" t="s">
        <v>1023</v>
      </c>
      <c r="F905" s="398"/>
    </row>
    <row r="906" spans="1:6" ht="14.45" customHeight="1" x14ac:dyDescent="0.25">
      <c r="A906" s="1528" t="s">
        <v>1024</v>
      </c>
      <c r="B906" s="1540">
        <v>0</v>
      </c>
      <c r="C906" s="1541">
        <v>0</v>
      </c>
      <c r="D906" s="1542">
        <v>0</v>
      </c>
      <c r="E906" s="1529" t="s">
        <v>5896</v>
      </c>
      <c r="F906" s="1530"/>
    </row>
    <row r="907" spans="1:6" ht="14.45" customHeight="1" x14ac:dyDescent="0.25">
      <c r="A907" s="1531" t="s">
        <v>1024</v>
      </c>
      <c r="B907" s="1532">
        <v>86</v>
      </c>
      <c r="C907" s="1543">
        <v>0</v>
      </c>
      <c r="D907" s="1544">
        <v>0</v>
      </c>
      <c r="E907" s="1533" t="s">
        <v>5897</v>
      </c>
      <c r="F907" s="1534"/>
    </row>
    <row r="908" spans="1:6" ht="14.45" customHeight="1" x14ac:dyDescent="0.25">
      <c r="A908" s="1535" t="s">
        <v>1024</v>
      </c>
      <c r="B908" s="1536">
        <v>86</v>
      </c>
      <c r="C908" s="1537">
        <v>861</v>
      </c>
      <c r="D908" s="1545">
        <v>0</v>
      </c>
      <c r="E908" s="1538" t="s">
        <v>5898</v>
      </c>
      <c r="F908" s="1539"/>
    </row>
    <row r="909" spans="1:6" ht="14.45" customHeight="1" x14ac:dyDescent="0.25">
      <c r="A909" s="394" t="s">
        <v>1024</v>
      </c>
      <c r="B909" s="395">
        <v>86</v>
      </c>
      <c r="C909" s="396">
        <v>861</v>
      </c>
      <c r="D909" s="1547">
        <v>8610</v>
      </c>
      <c r="E909" s="397" t="s">
        <v>1025</v>
      </c>
      <c r="F909" s="398"/>
    </row>
    <row r="910" spans="1:6" ht="14.45" customHeight="1" x14ac:dyDescent="0.25">
      <c r="A910" s="1535" t="s">
        <v>1024</v>
      </c>
      <c r="B910" s="1536">
        <v>86</v>
      </c>
      <c r="C910" s="1537">
        <v>862</v>
      </c>
      <c r="D910" s="1545">
        <v>0</v>
      </c>
      <c r="E910" s="1538" t="s">
        <v>5899</v>
      </c>
      <c r="F910" s="1539"/>
    </row>
    <row r="911" spans="1:6" ht="14.45" customHeight="1" x14ac:dyDescent="0.25">
      <c r="A911" s="394" t="s">
        <v>1024</v>
      </c>
      <c r="B911" s="395">
        <v>86</v>
      </c>
      <c r="C911" s="396">
        <v>862</v>
      </c>
      <c r="D911" s="1547">
        <v>8621</v>
      </c>
      <c r="E911" s="397" t="s">
        <v>1026</v>
      </c>
      <c r="F911" s="398"/>
    </row>
    <row r="912" spans="1:6" ht="14.45" customHeight="1" x14ac:dyDescent="0.25">
      <c r="A912" s="394" t="s">
        <v>1024</v>
      </c>
      <c r="B912" s="395">
        <v>86</v>
      </c>
      <c r="C912" s="396">
        <v>862</v>
      </c>
      <c r="D912" s="1547">
        <v>8622</v>
      </c>
      <c r="E912" s="397" t="s">
        <v>1027</v>
      </c>
      <c r="F912" s="398"/>
    </row>
    <row r="913" spans="1:6" ht="14.45" customHeight="1" x14ac:dyDescent="0.25">
      <c r="A913" s="394" t="s">
        <v>1024</v>
      </c>
      <c r="B913" s="395">
        <v>86</v>
      </c>
      <c r="C913" s="396">
        <v>862</v>
      </c>
      <c r="D913" s="1547">
        <v>8623</v>
      </c>
      <c r="E913" s="397" t="s">
        <v>1028</v>
      </c>
      <c r="F913" s="398"/>
    </row>
    <row r="914" spans="1:6" ht="14.45" customHeight="1" x14ac:dyDescent="0.25">
      <c r="A914" s="1535" t="s">
        <v>1024</v>
      </c>
      <c r="B914" s="1536">
        <v>86</v>
      </c>
      <c r="C914" s="1537">
        <v>869</v>
      </c>
      <c r="D914" s="1545">
        <v>0</v>
      </c>
      <c r="E914" s="1538" t="s">
        <v>5900</v>
      </c>
      <c r="F914" s="1539"/>
    </row>
    <row r="915" spans="1:6" ht="14.45" customHeight="1" x14ac:dyDescent="0.25">
      <c r="A915" s="394" t="s">
        <v>1024</v>
      </c>
      <c r="B915" s="395">
        <v>86</v>
      </c>
      <c r="C915" s="396">
        <v>869</v>
      </c>
      <c r="D915" s="1547">
        <v>8690</v>
      </c>
      <c r="E915" s="397" t="s">
        <v>1029</v>
      </c>
      <c r="F915" s="398"/>
    </row>
    <row r="916" spans="1:6" ht="14.45" customHeight="1" x14ac:dyDescent="0.25">
      <c r="A916" s="1531" t="s">
        <v>1024</v>
      </c>
      <c r="B916" s="1532">
        <v>87</v>
      </c>
      <c r="C916" s="1543">
        <v>0</v>
      </c>
      <c r="D916" s="1544">
        <v>0</v>
      </c>
      <c r="E916" s="1533" t="s">
        <v>5901</v>
      </c>
      <c r="F916" s="1534"/>
    </row>
    <row r="917" spans="1:6" ht="14.45" customHeight="1" x14ac:dyDescent="0.25">
      <c r="A917" s="1535" t="s">
        <v>1024</v>
      </c>
      <c r="B917" s="1536">
        <v>87</v>
      </c>
      <c r="C917" s="1537">
        <v>871</v>
      </c>
      <c r="D917" s="1545">
        <v>0</v>
      </c>
      <c r="E917" s="1538" t="s">
        <v>5902</v>
      </c>
      <c r="F917" s="1539"/>
    </row>
    <row r="918" spans="1:6" ht="14.45" customHeight="1" x14ac:dyDescent="0.25">
      <c r="A918" s="394" t="s">
        <v>1024</v>
      </c>
      <c r="B918" s="395">
        <v>87</v>
      </c>
      <c r="C918" s="396">
        <v>871</v>
      </c>
      <c r="D918" s="1547">
        <v>8710</v>
      </c>
      <c r="E918" s="397" t="s">
        <v>1030</v>
      </c>
      <c r="F918" s="398"/>
    </row>
    <row r="919" spans="1:6" ht="14.45" customHeight="1" x14ac:dyDescent="0.25">
      <c r="A919" s="1535" t="s">
        <v>1024</v>
      </c>
      <c r="B919" s="1536">
        <v>87</v>
      </c>
      <c r="C919" s="1537">
        <v>872</v>
      </c>
      <c r="D919" s="1545">
        <v>0</v>
      </c>
      <c r="E919" s="1538" t="s">
        <v>5903</v>
      </c>
      <c r="F919" s="1539"/>
    </row>
    <row r="920" spans="1:6" ht="14.45" customHeight="1" x14ac:dyDescent="0.25">
      <c r="A920" s="394" t="s">
        <v>1024</v>
      </c>
      <c r="B920" s="395">
        <v>87</v>
      </c>
      <c r="C920" s="396">
        <v>872</v>
      </c>
      <c r="D920" s="1547">
        <v>8720</v>
      </c>
      <c r="E920" s="397" t="s">
        <v>1031</v>
      </c>
      <c r="F920" s="398"/>
    </row>
    <row r="921" spans="1:6" ht="14.45" customHeight="1" x14ac:dyDescent="0.25">
      <c r="A921" s="1535" t="s">
        <v>1024</v>
      </c>
      <c r="B921" s="1536">
        <v>87</v>
      </c>
      <c r="C921" s="1537">
        <v>873</v>
      </c>
      <c r="D921" s="1545">
        <v>0</v>
      </c>
      <c r="E921" s="1538" t="s">
        <v>5904</v>
      </c>
      <c r="F921" s="1539"/>
    </row>
    <row r="922" spans="1:6" ht="14.45" customHeight="1" x14ac:dyDescent="0.25">
      <c r="A922" s="394" t="s">
        <v>1024</v>
      </c>
      <c r="B922" s="395">
        <v>87</v>
      </c>
      <c r="C922" s="396">
        <v>873</v>
      </c>
      <c r="D922" s="1547">
        <v>8730</v>
      </c>
      <c r="E922" s="397" t="s">
        <v>1032</v>
      </c>
      <c r="F922" s="398"/>
    </row>
    <row r="923" spans="1:6" ht="14.45" customHeight="1" x14ac:dyDescent="0.25">
      <c r="A923" s="1535" t="s">
        <v>1024</v>
      </c>
      <c r="B923" s="1536">
        <v>87</v>
      </c>
      <c r="C923" s="1537">
        <v>879</v>
      </c>
      <c r="D923" s="1545">
        <v>0</v>
      </c>
      <c r="E923" s="1538" t="s">
        <v>5905</v>
      </c>
      <c r="F923" s="1539"/>
    </row>
    <row r="924" spans="1:6" ht="14.45" customHeight="1" x14ac:dyDescent="0.25">
      <c r="A924" s="394" t="s">
        <v>1024</v>
      </c>
      <c r="B924" s="395">
        <v>87</v>
      </c>
      <c r="C924" s="396">
        <v>879</v>
      </c>
      <c r="D924" s="1547">
        <v>8790</v>
      </c>
      <c r="E924" s="397" t="s">
        <v>1033</v>
      </c>
      <c r="F924" s="398"/>
    </row>
    <row r="925" spans="1:6" ht="14.45" customHeight="1" x14ac:dyDescent="0.25">
      <c r="A925" s="1531" t="s">
        <v>1024</v>
      </c>
      <c r="B925" s="1532">
        <v>88</v>
      </c>
      <c r="C925" s="1543">
        <v>0</v>
      </c>
      <c r="D925" s="1544">
        <v>0</v>
      </c>
      <c r="E925" s="1533" t="s">
        <v>5906</v>
      </c>
      <c r="F925" s="1534"/>
    </row>
    <row r="926" spans="1:6" ht="14.45" customHeight="1" x14ac:dyDescent="0.25">
      <c r="A926" s="1535" t="s">
        <v>1024</v>
      </c>
      <c r="B926" s="1536">
        <v>88</v>
      </c>
      <c r="C926" s="1537">
        <v>881</v>
      </c>
      <c r="D926" s="1545">
        <v>0</v>
      </c>
      <c r="E926" s="1538" t="s">
        <v>5907</v>
      </c>
      <c r="F926" s="1539"/>
    </row>
    <row r="927" spans="1:6" ht="14.45" customHeight="1" x14ac:dyDescent="0.25">
      <c r="A927" s="394" t="s">
        <v>1024</v>
      </c>
      <c r="B927" s="395">
        <v>88</v>
      </c>
      <c r="C927" s="396">
        <v>881</v>
      </c>
      <c r="D927" s="1547">
        <v>8810</v>
      </c>
      <c r="E927" s="397" t="s">
        <v>1034</v>
      </c>
      <c r="F927" s="398"/>
    </row>
    <row r="928" spans="1:6" ht="14.45" customHeight="1" x14ac:dyDescent="0.25">
      <c r="A928" s="1535" t="s">
        <v>1024</v>
      </c>
      <c r="B928" s="1536">
        <v>88</v>
      </c>
      <c r="C928" s="1537">
        <v>889</v>
      </c>
      <c r="D928" s="1545">
        <v>0</v>
      </c>
      <c r="E928" s="1538" t="s">
        <v>5908</v>
      </c>
      <c r="F928" s="1539"/>
    </row>
    <row r="929" spans="1:6" ht="14.45" customHeight="1" x14ac:dyDescent="0.25">
      <c r="A929" s="394" t="s">
        <v>1024</v>
      </c>
      <c r="B929" s="395">
        <v>88</v>
      </c>
      <c r="C929" s="396">
        <v>889</v>
      </c>
      <c r="D929" s="1547">
        <v>8891</v>
      </c>
      <c r="E929" s="397" t="s">
        <v>5941</v>
      </c>
      <c r="F929" s="398"/>
    </row>
    <row r="930" spans="1:6" ht="14.45" customHeight="1" x14ac:dyDescent="0.25">
      <c r="A930" s="394" t="s">
        <v>1024</v>
      </c>
      <c r="B930" s="395">
        <v>88</v>
      </c>
      <c r="C930" s="396">
        <v>889</v>
      </c>
      <c r="D930" s="1547">
        <v>8899</v>
      </c>
      <c r="E930" s="397" t="s">
        <v>1036</v>
      </c>
      <c r="F930" s="398"/>
    </row>
    <row r="931" spans="1:6" ht="14.45" customHeight="1" x14ac:dyDescent="0.25">
      <c r="A931" s="1528" t="s">
        <v>1037</v>
      </c>
      <c r="B931" s="1540">
        <v>0</v>
      </c>
      <c r="C931" s="1541">
        <v>0</v>
      </c>
      <c r="D931" s="1542">
        <v>0</v>
      </c>
      <c r="E931" s="1529" t="s">
        <v>5909</v>
      </c>
      <c r="F931" s="1530"/>
    </row>
    <row r="932" spans="1:6" ht="14.45" customHeight="1" x14ac:dyDescent="0.25">
      <c r="A932" s="1531" t="s">
        <v>1037</v>
      </c>
      <c r="B932" s="1532">
        <v>90</v>
      </c>
      <c r="C932" s="1543">
        <v>0</v>
      </c>
      <c r="D932" s="1544">
        <v>0</v>
      </c>
      <c r="E932" s="1533" t="s">
        <v>5910</v>
      </c>
      <c r="F932" s="1534"/>
    </row>
    <row r="933" spans="1:6" ht="14.45" customHeight="1" x14ac:dyDescent="0.25">
      <c r="A933" s="1535" t="s">
        <v>1037</v>
      </c>
      <c r="B933" s="1536">
        <v>90</v>
      </c>
      <c r="C933" s="1537">
        <v>900</v>
      </c>
      <c r="D933" s="1545">
        <v>0</v>
      </c>
      <c r="E933" s="1538" t="s">
        <v>5911</v>
      </c>
      <c r="F933" s="1539"/>
    </row>
    <row r="934" spans="1:6" ht="14.45" customHeight="1" x14ac:dyDescent="0.25">
      <c r="A934" s="394" t="s">
        <v>1037</v>
      </c>
      <c r="B934" s="395">
        <v>90</v>
      </c>
      <c r="C934" s="396">
        <v>900</v>
      </c>
      <c r="D934" s="1547">
        <v>9001</v>
      </c>
      <c r="E934" s="397" t="s">
        <v>1038</v>
      </c>
      <c r="F934" s="398"/>
    </row>
    <row r="935" spans="1:6" ht="14.45" customHeight="1" x14ac:dyDescent="0.25">
      <c r="A935" s="394" t="s">
        <v>1037</v>
      </c>
      <c r="B935" s="395">
        <v>90</v>
      </c>
      <c r="C935" s="396">
        <v>900</v>
      </c>
      <c r="D935" s="1547">
        <v>9002</v>
      </c>
      <c r="E935" s="397" t="s">
        <v>1039</v>
      </c>
      <c r="F935" s="398"/>
    </row>
    <row r="936" spans="1:6" ht="14.45" customHeight="1" x14ac:dyDescent="0.25">
      <c r="A936" s="394" t="s">
        <v>1037</v>
      </c>
      <c r="B936" s="395">
        <v>90</v>
      </c>
      <c r="C936" s="396">
        <v>900</v>
      </c>
      <c r="D936" s="1547">
        <v>9003</v>
      </c>
      <c r="E936" s="397" t="s">
        <v>1040</v>
      </c>
      <c r="F936" s="398"/>
    </row>
    <row r="937" spans="1:6" ht="14.45" customHeight="1" x14ac:dyDescent="0.25">
      <c r="A937" s="394" t="s">
        <v>1037</v>
      </c>
      <c r="B937" s="395">
        <v>90</v>
      </c>
      <c r="C937" s="396">
        <v>900</v>
      </c>
      <c r="D937" s="1547">
        <v>9004</v>
      </c>
      <c r="E937" s="397" t="s">
        <v>1041</v>
      </c>
      <c r="F937" s="398"/>
    </row>
    <row r="938" spans="1:6" ht="14.45" customHeight="1" x14ac:dyDescent="0.25">
      <c r="A938" s="1531" t="s">
        <v>1037</v>
      </c>
      <c r="B938" s="1532">
        <v>91</v>
      </c>
      <c r="C938" s="1543">
        <v>0</v>
      </c>
      <c r="D938" s="1544">
        <v>0</v>
      </c>
      <c r="E938" s="1533" t="s">
        <v>5912</v>
      </c>
      <c r="F938" s="1534"/>
    </row>
    <row r="939" spans="1:6" ht="14.45" customHeight="1" x14ac:dyDescent="0.25">
      <c r="A939" s="1535" t="s">
        <v>1037</v>
      </c>
      <c r="B939" s="1536">
        <v>91</v>
      </c>
      <c r="C939" s="1537">
        <v>910</v>
      </c>
      <c r="D939" s="1545">
        <v>0</v>
      </c>
      <c r="E939" s="1538" t="s">
        <v>5913</v>
      </c>
      <c r="F939" s="1539"/>
    </row>
    <row r="940" spans="1:6" ht="14.45" customHeight="1" x14ac:dyDescent="0.25">
      <c r="A940" s="394" t="s">
        <v>1037</v>
      </c>
      <c r="B940" s="395">
        <v>91</v>
      </c>
      <c r="C940" s="396">
        <v>910</v>
      </c>
      <c r="D940" s="1547">
        <v>9101</v>
      </c>
      <c r="E940" s="397" t="s">
        <v>1042</v>
      </c>
      <c r="F940" s="398"/>
    </row>
    <row r="941" spans="1:6" ht="14.45" customHeight="1" x14ac:dyDescent="0.25">
      <c r="A941" s="394" t="s">
        <v>1037</v>
      </c>
      <c r="B941" s="395">
        <v>91</v>
      </c>
      <c r="C941" s="396">
        <v>910</v>
      </c>
      <c r="D941" s="1547">
        <v>9102</v>
      </c>
      <c r="E941" s="397" t="s">
        <v>1043</v>
      </c>
      <c r="F941" s="398"/>
    </row>
    <row r="942" spans="1:6" ht="14.45" customHeight="1" x14ac:dyDescent="0.25">
      <c r="A942" s="394" t="s">
        <v>1037</v>
      </c>
      <c r="B942" s="395">
        <v>91</v>
      </c>
      <c r="C942" s="396">
        <v>910</v>
      </c>
      <c r="D942" s="1547">
        <v>9103</v>
      </c>
      <c r="E942" s="397" t="s">
        <v>1044</v>
      </c>
      <c r="F942" s="398"/>
    </row>
    <row r="943" spans="1:6" ht="14.45" customHeight="1" x14ac:dyDescent="0.25">
      <c r="A943" s="394" t="s">
        <v>1037</v>
      </c>
      <c r="B943" s="395">
        <v>91</v>
      </c>
      <c r="C943" s="396">
        <v>910</v>
      </c>
      <c r="D943" s="1547">
        <v>9104</v>
      </c>
      <c r="E943" s="397" t="s">
        <v>1045</v>
      </c>
      <c r="F943" s="398"/>
    </row>
    <row r="944" spans="1:6" ht="14.45" customHeight="1" x14ac:dyDescent="0.25">
      <c r="A944" s="1531" t="s">
        <v>1037</v>
      </c>
      <c r="B944" s="1532">
        <v>92</v>
      </c>
      <c r="C944" s="1543">
        <v>0</v>
      </c>
      <c r="D944" s="1544">
        <v>0</v>
      </c>
      <c r="E944" s="1533" t="s">
        <v>5914</v>
      </c>
      <c r="F944" s="1534"/>
    </row>
    <row r="945" spans="1:6" ht="14.45" customHeight="1" x14ac:dyDescent="0.25">
      <c r="A945" s="1535" t="s">
        <v>1037</v>
      </c>
      <c r="B945" s="1536">
        <v>92</v>
      </c>
      <c r="C945" s="1537">
        <v>920</v>
      </c>
      <c r="D945" s="1545">
        <v>0</v>
      </c>
      <c r="E945" s="1538" t="s">
        <v>5915</v>
      </c>
      <c r="F945" s="1539"/>
    </row>
    <row r="946" spans="1:6" ht="14.45" customHeight="1" x14ac:dyDescent="0.25">
      <c r="A946" s="394" t="s">
        <v>1037</v>
      </c>
      <c r="B946" s="395">
        <v>92</v>
      </c>
      <c r="C946" s="396">
        <v>920</v>
      </c>
      <c r="D946" s="1547">
        <v>9200</v>
      </c>
      <c r="E946" s="397" t="s">
        <v>1046</v>
      </c>
      <c r="F946" s="398"/>
    </row>
    <row r="947" spans="1:6" ht="14.45" customHeight="1" x14ac:dyDescent="0.25">
      <c r="A947" s="1531" t="s">
        <v>1037</v>
      </c>
      <c r="B947" s="1532">
        <v>93</v>
      </c>
      <c r="C947" s="1543">
        <v>0</v>
      </c>
      <c r="D947" s="1544">
        <v>0</v>
      </c>
      <c r="E947" s="1533" t="s">
        <v>5916</v>
      </c>
      <c r="F947" s="1534"/>
    </row>
    <row r="948" spans="1:6" ht="14.45" customHeight="1" x14ac:dyDescent="0.25">
      <c r="A948" s="1535" t="s">
        <v>1037</v>
      </c>
      <c r="B948" s="1536">
        <v>93</v>
      </c>
      <c r="C948" s="1537">
        <v>931</v>
      </c>
      <c r="D948" s="1545">
        <v>0</v>
      </c>
      <c r="E948" s="1538" t="s">
        <v>5917</v>
      </c>
      <c r="F948" s="1539"/>
    </row>
    <row r="949" spans="1:6" ht="14.45" customHeight="1" x14ac:dyDescent="0.25">
      <c r="A949" s="394" t="s">
        <v>1037</v>
      </c>
      <c r="B949" s="395">
        <v>93</v>
      </c>
      <c r="C949" s="396">
        <v>931</v>
      </c>
      <c r="D949" s="1547">
        <v>9311</v>
      </c>
      <c r="E949" s="397" t="s">
        <v>1047</v>
      </c>
      <c r="F949" s="398"/>
    </row>
    <row r="950" spans="1:6" ht="14.45" customHeight="1" x14ac:dyDescent="0.25">
      <c r="A950" s="394" t="s">
        <v>1037</v>
      </c>
      <c r="B950" s="395">
        <v>93</v>
      </c>
      <c r="C950" s="396">
        <v>931</v>
      </c>
      <c r="D950" s="1547">
        <v>9312</v>
      </c>
      <c r="E950" s="397" t="s">
        <v>1048</v>
      </c>
      <c r="F950" s="398"/>
    </row>
    <row r="951" spans="1:6" ht="14.45" customHeight="1" x14ac:dyDescent="0.25">
      <c r="A951" s="394" t="s">
        <v>1037</v>
      </c>
      <c r="B951" s="395">
        <v>93</v>
      </c>
      <c r="C951" s="396">
        <v>931</v>
      </c>
      <c r="D951" s="1547">
        <v>9313</v>
      </c>
      <c r="E951" s="397" t="s">
        <v>1049</v>
      </c>
      <c r="F951" s="398"/>
    </row>
    <row r="952" spans="1:6" ht="14.45" customHeight="1" x14ac:dyDescent="0.25">
      <c r="A952" s="394" t="s">
        <v>1037</v>
      </c>
      <c r="B952" s="395">
        <v>93</v>
      </c>
      <c r="C952" s="396">
        <v>931</v>
      </c>
      <c r="D952" s="1547">
        <v>9319</v>
      </c>
      <c r="E952" s="397" t="s">
        <v>1050</v>
      </c>
      <c r="F952" s="398"/>
    </row>
    <row r="953" spans="1:6" ht="14.45" customHeight="1" x14ac:dyDescent="0.25">
      <c r="A953" s="1535" t="s">
        <v>1037</v>
      </c>
      <c r="B953" s="1536">
        <v>93</v>
      </c>
      <c r="C953" s="1537">
        <v>932</v>
      </c>
      <c r="D953" s="1545">
        <v>0</v>
      </c>
      <c r="E953" s="1538" t="s">
        <v>5918</v>
      </c>
      <c r="F953" s="1539"/>
    </row>
    <row r="954" spans="1:6" ht="14.45" customHeight="1" x14ac:dyDescent="0.25">
      <c r="A954" s="394" t="s">
        <v>1037</v>
      </c>
      <c r="B954" s="395">
        <v>93</v>
      </c>
      <c r="C954" s="396">
        <v>932</v>
      </c>
      <c r="D954" s="1547">
        <v>9321</v>
      </c>
      <c r="E954" s="397" t="s">
        <v>1051</v>
      </c>
      <c r="F954" s="398"/>
    </row>
    <row r="955" spans="1:6" ht="14.45" customHeight="1" x14ac:dyDescent="0.25">
      <c r="A955" s="394" t="s">
        <v>1037</v>
      </c>
      <c r="B955" s="395">
        <v>93</v>
      </c>
      <c r="C955" s="396">
        <v>932</v>
      </c>
      <c r="D955" s="1547">
        <v>9329</v>
      </c>
      <c r="E955" s="397" t="s">
        <v>1052</v>
      </c>
      <c r="F955" s="398"/>
    </row>
    <row r="956" spans="1:6" ht="14.45" customHeight="1" x14ac:dyDescent="0.25">
      <c r="A956" s="1528" t="s">
        <v>1053</v>
      </c>
      <c r="B956" s="1540">
        <v>0</v>
      </c>
      <c r="C956" s="1541">
        <v>0</v>
      </c>
      <c r="D956" s="1542">
        <v>0</v>
      </c>
      <c r="E956" s="1529" t="s">
        <v>5919</v>
      </c>
      <c r="F956" s="1530"/>
    </row>
    <row r="957" spans="1:6" ht="14.45" customHeight="1" x14ac:dyDescent="0.25">
      <c r="A957" s="1560" t="s">
        <v>1053</v>
      </c>
      <c r="B957" s="1556">
        <v>94</v>
      </c>
      <c r="C957" s="1543">
        <v>0</v>
      </c>
      <c r="D957" s="1544">
        <v>0</v>
      </c>
      <c r="E957" s="1551" t="s">
        <v>5920</v>
      </c>
      <c r="F957" s="1554" t="s">
        <v>5940</v>
      </c>
    </row>
    <row r="958" spans="1:6" ht="14.45" customHeight="1" x14ac:dyDescent="0.25">
      <c r="A958" s="1561" t="s">
        <v>1053</v>
      </c>
      <c r="B958" s="1557">
        <v>94</v>
      </c>
      <c r="C958" s="1563">
        <v>941</v>
      </c>
      <c r="D958" s="1545">
        <v>0</v>
      </c>
      <c r="E958" s="1552" t="s">
        <v>5921</v>
      </c>
      <c r="F958" s="1555" t="s">
        <v>5940</v>
      </c>
    </row>
    <row r="959" spans="1:6" ht="14.45" customHeight="1" x14ac:dyDescent="0.25">
      <c r="A959" s="1521" t="s">
        <v>1053</v>
      </c>
      <c r="B959" s="1522">
        <v>94</v>
      </c>
      <c r="C959" s="1523">
        <v>941</v>
      </c>
      <c r="D959" s="1549">
        <v>9411</v>
      </c>
      <c r="E959" s="1517" t="s">
        <v>1054</v>
      </c>
      <c r="F959" s="1516" t="s">
        <v>5940</v>
      </c>
    </row>
    <row r="960" spans="1:6" ht="14.45" customHeight="1" x14ac:dyDescent="0.25">
      <c r="A960" s="1521" t="s">
        <v>1053</v>
      </c>
      <c r="B960" s="1522">
        <v>94</v>
      </c>
      <c r="C960" s="1523">
        <v>941</v>
      </c>
      <c r="D960" s="1549">
        <v>9412</v>
      </c>
      <c r="E960" s="1517" t="s">
        <v>1055</v>
      </c>
      <c r="F960" s="1516" t="s">
        <v>5940</v>
      </c>
    </row>
    <row r="961" spans="1:6" ht="14.45" customHeight="1" x14ac:dyDescent="0.25">
      <c r="A961" s="1561" t="s">
        <v>1053</v>
      </c>
      <c r="B961" s="1557">
        <v>94</v>
      </c>
      <c r="C961" s="1563">
        <v>942</v>
      </c>
      <c r="D961" s="1545">
        <v>0</v>
      </c>
      <c r="E961" s="1552" t="s">
        <v>5922</v>
      </c>
      <c r="F961" s="1555" t="s">
        <v>5940</v>
      </c>
    </row>
    <row r="962" spans="1:6" ht="14.45" customHeight="1" x14ac:dyDescent="0.25">
      <c r="A962" s="1521" t="s">
        <v>1053</v>
      </c>
      <c r="B962" s="1522">
        <v>94</v>
      </c>
      <c r="C962" s="1523">
        <v>942</v>
      </c>
      <c r="D962" s="1549">
        <v>9420</v>
      </c>
      <c r="E962" s="1517" t="s">
        <v>1056</v>
      </c>
      <c r="F962" s="1516" t="s">
        <v>5940</v>
      </c>
    </row>
    <row r="963" spans="1:6" ht="14.45" customHeight="1" x14ac:dyDescent="0.25">
      <c r="A963" s="1561" t="s">
        <v>1053</v>
      </c>
      <c r="B963" s="1557">
        <v>94</v>
      </c>
      <c r="C963" s="1563">
        <v>949</v>
      </c>
      <c r="D963" s="1545">
        <v>0</v>
      </c>
      <c r="E963" s="1552" t="s">
        <v>5923</v>
      </c>
      <c r="F963" s="1555" t="s">
        <v>5940</v>
      </c>
    </row>
    <row r="964" spans="1:6" ht="14.45" customHeight="1" x14ac:dyDescent="0.25">
      <c r="A964" s="1521" t="s">
        <v>1053</v>
      </c>
      <c r="B964" s="1522">
        <v>94</v>
      </c>
      <c r="C964" s="1523">
        <v>949</v>
      </c>
      <c r="D964" s="1549">
        <v>9491</v>
      </c>
      <c r="E964" s="1517" t="s">
        <v>1057</v>
      </c>
      <c r="F964" s="1516" t="s">
        <v>5940</v>
      </c>
    </row>
    <row r="965" spans="1:6" ht="14.45" customHeight="1" x14ac:dyDescent="0.25">
      <c r="A965" s="1521" t="s">
        <v>1053</v>
      </c>
      <c r="B965" s="1522">
        <v>94</v>
      </c>
      <c r="C965" s="1523">
        <v>949</v>
      </c>
      <c r="D965" s="1549">
        <v>9492</v>
      </c>
      <c r="E965" s="1517" t="s">
        <v>1058</v>
      </c>
      <c r="F965" s="1516" t="s">
        <v>5940</v>
      </c>
    </row>
    <row r="966" spans="1:6" ht="14.45" customHeight="1" x14ac:dyDescent="0.25">
      <c r="A966" s="1521" t="s">
        <v>1053</v>
      </c>
      <c r="B966" s="1522">
        <v>94</v>
      </c>
      <c r="C966" s="1523">
        <v>949</v>
      </c>
      <c r="D966" s="1549">
        <v>9499</v>
      </c>
      <c r="E966" s="1517" t="s">
        <v>1059</v>
      </c>
      <c r="F966" s="1516" t="s">
        <v>5940</v>
      </c>
    </row>
    <row r="967" spans="1:6" ht="14.45" customHeight="1" x14ac:dyDescent="0.25">
      <c r="A967" s="1531" t="s">
        <v>1053</v>
      </c>
      <c r="B967" s="1532">
        <v>95</v>
      </c>
      <c r="C967" s="1543">
        <v>0</v>
      </c>
      <c r="D967" s="1544">
        <v>0</v>
      </c>
      <c r="E967" s="1533" t="s">
        <v>5924</v>
      </c>
      <c r="F967" s="1534"/>
    </row>
    <row r="968" spans="1:6" ht="14.45" customHeight="1" x14ac:dyDescent="0.25">
      <c r="A968" s="1535" t="s">
        <v>1053</v>
      </c>
      <c r="B968" s="1536">
        <v>95</v>
      </c>
      <c r="C968" s="1537">
        <v>951</v>
      </c>
      <c r="D968" s="1545">
        <v>0</v>
      </c>
      <c r="E968" s="1538" t="s">
        <v>5925</v>
      </c>
      <c r="F968" s="1539"/>
    </row>
    <row r="969" spans="1:6" ht="14.45" customHeight="1" x14ac:dyDescent="0.25">
      <c r="A969" s="394" t="s">
        <v>1053</v>
      </c>
      <c r="B969" s="395">
        <v>95</v>
      </c>
      <c r="C969" s="396">
        <v>951</v>
      </c>
      <c r="D969" s="1547">
        <v>9511</v>
      </c>
      <c r="E969" s="397" t="s">
        <v>1060</v>
      </c>
      <c r="F969" s="398"/>
    </row>
    <row r="970" spans="1:6" ht="14.45" customHeight="1" x14ac:dyDescent="0.25">
      <c r="A970" s="394" t="s">
        <v>1053</v>
      </c>
      <c r="B970" s="395">
        <v>95</v>
      </c>
      <c r="C970" s="396">
        <v>951</v>
      </c>
      <c r="D970" s="1547">
        <v>9512</v>
      </c>
      <c r="E970" s="397" t="s">
        <v>1061</v>
      </c>
      <c r="F970" s="398"/>
    </row>
    <row r="971" spans="1:6" ht="14.45" customHeight="1" x14ac:dyDescent="0.25">
      <c r="A971" s="1535" t="s">
        <v>1053</v>
      </c>
      <c r="B971" s="1536">
        <v>95</v>
      </c>
      <c r="C971" s="1537">
        <v>952</v>
      </c>
      <c r="D971" s="1545">
        <v>0</v>
      </c>
      <c r="E971" s="1538" t="s">
        <v>5926</v>
      </c>
      <c r="F971" s="1539"/>
    </row>
    <row r="972" spans="1:6" ht="14.45" customHeight="1" x14ac:dyDescent="0.25">
      <c r="A972" s="394" t="s">
        <v>1053</v>
      </c>
      <c r="B972" s="395">
        <v>95</v>
      </c>
      <c r="C972" s="396">
        <v>952</v>
      </c>
      <c r="D972" s="1547">
        <v>9521</v>
      </c>
      <c r="E972" s="397" t="s">
        <v>1062</v>
      </c>
      <c r="F972" s="398"/>
    </row>
    <row r="973" spans="1:6" ht="14.45" customHeight="1" x14ac:dyDescent="0.25">
      <c r="A973" s="394" t="s">
        <v>1053</v>
      </c>
      <c r="B973" s="395">
        <v>95</v>
      </c>
      <c r="C973" s="396">
        <v>952</v>
      </c>
      <c r="D973" s="1547">
        <v>9522</v>
      </c>
      <c r="E973" s="397" t="s">
        <v>1063</v>
      </c>
      <c r="F973" s="398"/>
    </row>
    <row r="974" spans="1:6" ht="14.45" customHeight="1" x14ac:dyDescent="0.25">
      <c r="A974" s="394" t="s">
        <v>1053</v>
      </c>
      <c r="B974" s="395">
        <v>95</v>
      </c>
      <c r="C974" s="396">
        <v>952</v>
      </c>
      <c r="D974" s="1547">
        <v>9523</v>
      </c>
      <c r="E974" s="397" t="s">
        <v>1064</v>
      </c>
      <c r="F974" s="398"/>
    </row>
    <row r="975" spans="1:6" ht="14.45" customHeight="1" x14ac:dyDescent="0.25">
      <c r="A975" s="394" t="s">
        <v>1053</v>
      </c>
      <c r="B975" s="395">
        <v>95</v>
      </c>
      <c r="C975" s="396">
        <v>952</v>
      </c>
      <c r="D975" s="1547">
        <v>9524</v>
      </c>
      <c r="E975" s="397" t="s">
        <v>1065</v>
      </c>
      <c r="F975" s="398"/>
    </row>
    <row r="976" spans="1:6" ht="14.45" customHeight="1" x14ac:dyDescent="0.25">
      <c r="A976" s="394" t="s">
        <v>1053</v>
      </c>
      <c r="B976" s="395">
        <v>95</v>
      </c>
      <c r="C976" s="396">
        <v>952</v>
      </c>
      <c r="D976" s="1547">
        <v>9525</v>
      </c>
      <c r="E976" s="397" t="s">
        <v>1066</v>
      </c>
      <c r="F976" s="398"/>
    </row>
    <row r="977" spans="1:6" ht="14.45" customHeight="1" x14ac:dyDescent="0.25">
      <c r="A977" s="394" t="s">
        <v>1053</v>
      </c>
      <c r="B977" s="395">
        <v>95</v>
      </c>
      <c r="C977" s="396">
        <v>952</v>
      </c>
      <c r="D977" s="1547">
        <v>9529</v>
      </c>
      <c r="E977" s="397" t="s">
        <v>1067</v>
      </c>
      <c r="F977" s="398"/>
    </row>
    <row r="978" spans="1:6" ht="14.45" customHeight="1" x14ac:dyDescent="0.25">
      <c r="A978" s="1531" t="s">
        <v>1053</v>
      </c>
      <c r="B978" s="1532">
        <v>96</v>
      </c>
      <c r="C978" s="1543">
        <v>0</v>
      </c>
      <c r="D978" s="1544">
        <v>0</v>
      </c>
      <c r="E978" s="1533" t="s">
        <v>5927</v>
      </c>
      <c r="F978" s="1534"/>
    </row>
    <row r="979" spans="1:6" ht="14.45" customHeight="1" x14ac:dyDescent="0.25">
      <c r="A979" s="1535" t="s">
        <v>1053</v>
      </c>
      <c r="B979" s="1536">
        <v>96</v>
      </c>
      <c r="C979" s="1537">
        <v>960</v>
      </c>
      <c r="D979" s="1545">
        <v>0</v>
      </c>
      <c r="E979" s="1538" t="s">
        <v>5928</v>
      </c>
      <c r="F979" s="1539"/>
    </row>
    <row r="980" spans="1:6" ht="14.45" customHeight="1" x14ac:dyDescent="0.25">
      <c r="A980" s="394" t="s">
        <v>1053</v>
      </c>
      <c r="B980" s="395">
        <v>96</v>
      </c>
      <c r="C980" s="396">
        <v>960</v>
      </c>
      <c r="D980" s="1547">
        <v>9601</v>
      </c>
      <c r="E980" s="397" t="s">
        <v>1068</v>
      </c>
      <c r="F980" s="398"/>
    </row>
    <row r="981" spans="1:6" ht="14.45" customHeight="1" x14ac:dyDescent="0.25">
      <c r="A981" s="394" t="s">
        <v>1053</v>
      </c>
      <c r="B981" s="395">
        <v>96</v>
      </c>
      <c r="C981" s="396">
        <v>960</v>
      </c>
      <c r="D981" s="1547">
        <v>9602</v>
      </c>
      <c r="E981" s="397" t="s">
        <v>1069</v>
      </c>
      <c r="F981" s="398"/>
    </row>
    <row r="982" spans="1:6" ht="14.45" customHeight="1" x14ac:dyDescent="0.25">
      <c r="A982" s="394" t="s">
        <v>1053</v>
      </c>
      <c r="B982" s="395">
        <v>96</v>
      </c>
      <c r="C982" s="396">
        <v>960</v>
      </c>
      <c r="D982" s="1547">
        <v>9603</v>
      </c>
      <c r="E982" s="397" t="s">
        <v>1070</v>
      </c>
      <c r="F982" s="398"/>
    </row>
    <row r="983" spans="1:6" ht="14.45" customHeight="1" x14ac:dyDescent="0.25">
      <c r="A983" s="394" t="s">
        <v>1053</v>
      </c>
      <c r="B983" s="395">
        <v>96</v>
      </c>
      <c r="C983" s="396">
        <v>960</v>
      </c>
      <c r="D983" s="1547">
        <v>9604</v>
      </c>
      <c r="E983" s="397" t="s">
        <v>1071</v>
      </c>
      <c r="F983" s="398"/>
    </row>
    <row r="984" spans="1:6" ht="14.45" customHeight="1" x14ac:dyDescent="0.25">
      <c r="A984" s="394" t="s">
        <v>1053</v>
      </c>
      <c r="B984" s="395">
        <v>96</v>
      </c>
      <c r="C984" s="396">
        <v>960</v>
      </c>
      <c r="D984" s="1547">
        <v>9609</v>
      </c>
      <c r="E984" s="397" t="s">
        <v>1072</v>
      </c>
      <c r="F984" s="398"/>
    </row>
    <row r="985" spans="1:6" ht="14.45" customHeight="1" x14ac:dyDescent="0.25">
      <c r="A985" s="1567" t="s">
        <v>1073</v>
      </c>
      <c r="B985" s="1540">
        <v>0</v>
      </c>
      <c r="C985" s="1541">
        <v>0</v>
      </c>
      <c r="D985" s="1542">
        <v>0</v>
      </c>
      <c r="E985" s="1565" t="s">
        <v>5929</v>
      </c>
      <c r="F985" s="1566" t="s">
        <v>5940</v>
      </c>
    </row>
    <row r="986" spans="1:6" ht="14.45" customHeight="1" x14ac:dyDescent="0.25">
      <c r="A986" s="1560" t="s">
        <v>1073</v>
      </c>
      <c r="B986" s="1556">
        <v>97</v>
      </c>
      <c r="C986" s="1543">
        <v>0</v>
      </c>
      <c r="D986" s="1544">
        <v>0</v>
      </c>
      <c r="E986" s="1551" t="s">
        <v>5930</v>
      </c>
      <c r="F986" s="1554" t="s">
        <v>5940</v>
      </c>
    </row>
    <row r="987" spans="1:6" ht="14.45" customHeight="1" x14ac:dyDescent="0.25">
      <c r="A987" s="1561" t="s">
        <v>1073</v>
      </c>
      <c r="B987" s="1557">
        <v>97</v>
      </c>
      <c r="C987" s="1563">
        <v>970</v>
      </c>
      <c r="D987" s="1545">
        <v>0</v>
      </c>
      <c r="E987" s="1552" t="s">
        <v>5931</v>
      </c>
      <c r="F987" s="1555" t="s">
        <v>5940</v>
      </c>
    </row>
    <row r="988" spans="1:6" ht="14.45" customHeight="1" x14ac:dyDescent="0.25">
      <c r="A988" s="1518" t="s">
        <v>1073</v>
      </c>
      <c r="B988" s="1519">
        <v>97</v>
      </c>
      <c r="C988" s="1520">
        <v>970</v>
      </c>
      <c r="D988" s="1548">
        <v>9700</v>
      </c>
      <c r="E988" s="1516" t="s">
        <v>1074</v>
      </c>
      <c r="F988" s="1516" t="s">
        <v>5940</v>
      </c>
    </row>
    <row r="989" spans="1:6" ht="14.45" customHeight="1" x14ac:dyDescent="0.25">
      <c r="A989" s="1560" t="s">
        <v>1073</v>
      </c>
      <c r="B989" s="1556">
        <v>98</v>
      </c>
      <c r="C989" s="1543">
        <v>0</v>
      </c>
      <c r="D989" s="1544">
        <v>0</v>
      </c>
      <c r="E989" s="1551" t="s">
        <v>5932</v>
      </c>
      <c r="F989" s="1554" t="s">
        <v>5940</v>
      </c>
    </row>
    <row r="990" spans="1:6" ht="14.45" customHeight="1" x14ac:dyDescent="0.25">
      <c r="A990" s="1561" t="s">
        <v>1073</v>
      </c>
      <c r="B990" s="1557">
        <v>98</v>
      </c>
      <c r="C990" s="1563">
        <v>981</v>
      </c>
      <c r="D990" s="1545">
        <v>0</v>
      </c>
      <c r="E990" s="1552" t="s">
        <v>5933</v>
      </c>
      <c r="F990" s="1555" t="s">
        <v>5940</v>
      </c>
    </row>
    <row r="991" spans="1:6" ht="14.45" customHeight="1" x14ac:dyDescent="0.25">
      <c r="A991" s="1518" t="s">
        <v>1073</v>
      </c>
      <c r="B991" s="1519">
        <v>98</v>
      </c>
      <c r="C991" s="1520">
        <v>981</v>
      </c>
      <c r="D991" s="1548">
        <v>9810</v>
      </c>
      <c r="E991" s="1516" t="s">
        <v>1075</v>
      </c>
      <c r="F991" s="1516" t="s">
        <v>5940</v>
      </c>
    </row>
    <row r="992" spans="1:6" ht="14.45" customHeight="1" x14ac:dyDescent="0.25">
      <c r="A992" s="1561" t="s">
        <v>1073</v>
      </c>
      <c r="B992" s="1557">
        <v>98</v>
      </c>
      <c r="C992" s="1563">
        <v>982</v>
      </c>
      <c r="D992" s="1545">
        <v>0</v>
      </c>
      <c r="E992" s="1552" t="s">
        <v>5934</v>
      </c>
      <c r="F992" s="1555" t="s">
        <v>5940</v>
      </c>
    </row>
    <row r="993" spans="1:6" ht="14.45" customHeight="1" x14ac:dyDescent="0.25">
      <c r="A993" s="1518" t="s">
        <v>1073</v>
      </c>
      <c r="B993" s="1519">
        <v>98</v>
      </c>
      <c r="C993" s="1520">
        <v>982</v>
      </c>
      <c r="D993" s="1548">
        <v>9820</v>
      </c>
      <c r="E993" s="1516" t="s">
        <v>1076</v>
      </c>
      <c r="F993" s="1516" t="s">
        <v>5940</v>
      </c>
    </row>
    <row r="994" spans="1:6" ht="14.45" customHeight="1" x14ac:dyDescent="0.25">
      <c r="A994" s="1567" t="s">
        <v>1077</v>
      </c>
      <c r="B994" s="1540">
        <v>0</v>
      </c>
      <c r="C994" s="1541">
        <v>0</v>
      </c>
      <c r="D994" s="1542">
        <v>0</v>
      </c>
      <c r="E994" s="1565" t="s">
        <v>5935</v>
      </c>
      <c r="F994" s="1566" t="s">
        <v>5940</v>
      </c>
    </row>
    <row r="995" spans="1:6" ht="14.45" customHeight="1" x14ac:dyDescent="0.25">
      <c r="A995" s="1560" t="s">
        <v>1077</v>
      </c>
      <c r="B995" s="1556">
        <v>99</v>
      </c>
      <c r="C995" s="1543">
        <v>0</v>
      </c>
      <c r="D995" s="1544">
        <v>0</v>
      </c>
      <c r="E995" s="1551" t="s">
        <v>5936</v>
      </c>
      <c r="F995" s="1554" t="s">
        <v>5940</v>
      </c>
    </row>
    <row r="996" spans="1:6" ht="14.45" customHeight="1" x14ac:dyDescent="0.25">
      <c r="A996" s="1561" t="s">
        <v>1077</v>
      </c>
      <c r="B996" s="1557">
        <v>99</v>
      </c>
      <c r="C996" s="1563">
        <v>990</v>
      </c>
      <c r="D996" s="1545">
        <v>0</v>
      </c>
      <c r="E996" s="1552" t="s">
        <v>5937</v>
      </c>
      <c r="F996" s="1555" t="s">
        <v>5940</v>
      </c>
    </row>
    <row r="997" spans="1:6" ht="14.45" customHeight="1" x14ac:dyDescent="0.25">
      <c r="A997" s="1524" t="s">
        <v>1077</v>
      </c>
      <c r="B997" s="1525">
        <v>99</v>
      </c>
      <c r="C997" s="1526">
        <v>990</v>
      </c>
      <c r="D997" s="1550">
        <v>9900</v>
      </c>
      <c r="E997" s="1527" t="s">
        <v>1078</v>
      </c>
      <c r="F997" s="1527" t="s">
        <v>5940</v>
      </c>
    </row>
  </sheetData>
  <sheetProtection sort="0" autoFilter="0"/>
  <autoFilter ref="A1:F997" xr:uid="{00000000-0009-0000-0000-000015000000}">
    <sortState ref="A2:F997">
      <sortCondition ref="A2:A997"/>
      <sortCondition ref="B2:B997"/>
      <sortCondition ref="C2:C997"/>
      <sortCondition ref="D2:D997"/>
    </sortState>
  </autoFilter>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8"/>
  <dimension ref="A1:C1"/>
  <sheetViews>
    <sheetView workbookViewId="0"/>
  </sheetViews>
  <sheetFormatPr defaultRowHeight="15" x14ac:dyDescent="0.25"/>
  <cols>
    <col min="1" max="1" width="9" style="75"/>
    <col min="3" max="3" width="45.125" style="75" bestFit="1" customWidth="1"/>
    <col min="4" max="4" width="19.625" customWidth="1"/>
  </cols>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45E3E-F728-4D97-884B-F7EF46B3EE25}">
  <sheetPr codeName="Sheet5"/>
  <dimension ref="A1"/>
  <sheetViews>
    <sheetView workbookViewId="0">
      <selection activeCell="I38" sqref="I38"/>
    </sheetView>
  </sheetViews>
  <sheetFormatPr defaultRowHeight="15" x14ac:dyDescent="0.25"/>
  <cols>
    <col min="1" max="1" width="10.25" customWidth="1"/>
    <col min="2" max="2" width="21.625" customWidth="1"/>
    <col min="3" max="3" width="30.625" customWidth="1"/>
  </cols>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ABD45-2DD1-473F-8687-A9A89752F4A7}">
  <sheetPr codeName="Sheet60">
    <tabColor theme="9" tint="0.59999389629810485"/>
  </sheetPr>
  <dimension ref="A1:BN1109"/>
  <sheetViews>
    <sheetView showGridLines="0" zoomScale="80" zoomScaleNormal="80" workbookViewId="0">
      <pane xSplit="1" ySplit="1" topLeftCell="B17" activePane="bottomRight" state="frozen"/>
      <selection activeCell="I38" sqref="I38"/>
      <selection pane="topRight" activeCell="I38" sqref="I38"/>
      <selection pane="bottomLeft" activeCell="I38" sqref="I38"/>
      <selection pane="bottomRight" activeCell="J38" sqref="J38"/>
    </sheetView>
  </sheetViews>
  <sheetFormatPr defaultRowHeight="15" x14ac:dyDescent="0.25"/>
  <cols>
    <col min="1" max="1" width="11.5" style="75" customWidth="1"/>
    <col min="2" max="5" width="2.75" customWidth="1"/>
    <col min="6" max="6" width="45.625" customWidth="1"/>
    <col min="7" max="9" width="4.625" style="2865" customWidth="1"/>
    <col min="10" max="15" width="16.75" customWidth="1"/>
    <col min="16" max="16" width="2.75" customWidth="1"/>
    <col min="17" max="20" width="2.75" hidden="1" customWidth="1"/>
    <col min="21" max="21" width="2.75" customWidth="1"/>
    <col min="22" max="22" width="14.875" style="2737" customWidth="1"/>
    <col min="23" max="23" width="60" style="2737" customWidth="1"/>
    <col min="24" max="24" width="6.75" style="2737" bestFit="1" customWidth="1"/>
    <col min="25" max="25" width="6.125" style="2737" bestFit="1" customWidth="1"/>
    <col min="26" max="26" width="5.625" style="2737" bestFit="1" customWidth="1"/>
    <col min="27" max="27" width="6.125" style="2737" bestFit="1" customWidth="1"/>
    <col min="28" max="28" width="12" style="2737" customWidth="1"/>
    <col min="29" max="34" width="12.75" style="2737" customWidth="1"/>
    <col min="35" max="37" width="18.75" style="2937" customWidth="1"/>
    <col min="38" max="38" width="4.5" style="2737" customWidth="1"/>
    <col min="39" max="39" width="26.375" style="2737" customWidth="1"/>
    <col min="40" max="40" width="23" style="2820" customWidth="1"/>
    <col min="41" max="42" width="3.625" style="2820" customWidth="1"/>
    <col min="43" max="43" width="4.5" style="2737" customWidth="1"/>
    <col min="44" max="45" width="18.75" customWidth="1"/>
    <col min="46" max="46" width="20.625" style="1856" customWidth="1"/>
    <col min="47" max="47" width="2.75" customWidth="1"/>
    <col min="48" max="49" width="18.75" customWidth="1"/>
    <col min="50" max="50" width="20.625" customWidth="1"/>
    <col min="51" max="51" width="2.75" customWidth="1"/>
    <col min="52" max="52" width="18.75" style="75" customWidth="1"/>
    <col min="53" max="53" width="18.75" customWidth="1"/>
    <col min="54" max="54" width="20.625" customWidth="1"/>
    <col min="55" max="55" width="2.75" customWidth="1"/>
    <col min="56" max="56" width="18.75" style="75" customWidth="1"/>
    <col min="57" max="57" width="18.75" customWidth="1"/>
    <col min="58" max="58" width="20.625" customWidth="1"/>
    <col min="59" max="59" width="2.75" customWidth="1"/>
    <col min="60" max="60" width="18.75" style="75" customWidth="1"/>
    <col min="61" max="61" width="18.75" customWidth="1"/>
    <col min="62" max="62" width="20.625" style="2844" customWidth="1"/>
    <col min="63" max="65" width="2.625" customWidth="1"/>
    <col min="66" max="66" width="7.625" style="75" customWidth="1"/>
  </cols>
  <sheetData>
    <row r="1" spans="1:66" s="2737" customFormat="1" ht="20.45" customHeight="1" x14ac:dyDescent="0.25">
      <c r="A1" s="2807"/>
      <c r="F1" s="2818" t="s">
        <v>11293</v>
      </c>
      <c r="G1" s="2864" t="s">
        <v>0</v>
      </c>
      <c r="H1" s="2864" t="s">
        <v>1</v>
      </c>
      <c r="I1" s="2864" t="s">
        <v>12312</v>
      </c>
      <c r="J1" s="102" t="s">
        <v>12313</v>
      </c>
      <c r="K1" s="102" t="s">
        <v>12314</v>
      </c>
      <c r="L1" s="102" t="s">
        <v>12315</v>
      </c>
      <c r="M1" s="102" t="s">
        <v>12316</v>
      </c>
      <c r="N1" s="102" t="s">
        <v>12317</v>
      </c>
      <c r="O1" s="102" t="s">
        <v>12318</v>
      </c>
      <c r="V1" s="2808" t="s">
        <v>10477</v>
      </c>
      <c r="W1" s="2808" t="s">
        <v>11293</v>
      </c>
      <c r="X1" s="2808" t="s">
        <v>0</v>
      </c>
      <c r="Y1" s="2808" t="s">
        <v>1</v>
      </c>
      <c r="Z1" s="2808" t="s">
        <v>12312</v>
      </c>
      <c r="AA1" s="2808" t="s">
        <v>12319</v>
      </c>
      <c r="AB1" s="2808" t="s">
        <v>45</v>
      </c>
      <c r="AC1" s="2808" t="s">
        <v>12320</v>
      </c>
      <c r="AD1" s="2808" t="s">
        <v>12321</v>
      </c>
      <c r="AE1" s="2808" t="s">
        <v>12322</v>
      </c>
      <c r="AF1" s="2808" t="s">
        <v>12323</v>
      </c>
      <c r="AG1" s="2809" t="s">
        <v>12324</v>
      </c>
      <c r="AH1" s="2810" t="s">
        <v>12324</v>
      </c>
      <c r="AI1" s="2919" t="s">
        <v>12325</v>
      </c>
      <c r="AJ1" s="2920" t="s">
        <v>12326</v>
      </c>
      <c r="AK1" s="2921" t="s">
        <v>44</v>
      </c>
      <c r="AL1" s="2811"/>
      <c r="AM1" s="2811"/>
      <c r="AN1" s="2812"/>
      <c r="AO1" s="2812"/>
      <c r="AP1" s="2812"/>
      <c r="AQ1" s="2811"/>
      <c r="AR1" s="2813" t="s">
        <v>12327</v>
      </c>
      <c r="AS1" s="2814" t="s">
        <v>12328</v>
      </c>
      <c r="AT1" s="2815" t="s">
        <v>44</v>
      </c>
      <c r="AV1" s="2813" t="s">
        <v>12329</v>
      </c>
      <c r="AW1" s="2814" t="s">
        <v>12330</v>
      </c>
      <c r="AX1" s="2815" t="s">
        <v>44</v>
      </c>
      <c r="AZ1" s="2813" t="s">
        <v>12331</v>
      </c>
      <c r="BA1" s="2814" t="s">
        <v>12332</v>
      </c>
      <c r="BB1" s="2815" t="s">
        <v>44</v>
      </c>
      <c r="BD1" s="2813" t="s">
        <v>12333</v>
      </c>
      <c r="BE1" s="2814" t="s">
        <v>12323</v>
      </c>
      <c r="BF1" s="2815" t="s">
        <v>44</v>
      </c>
      <c r="BH1" s="2813" t="s">
        <v>11808</v>
      </c>
      <c r="BI1" s="2814" t="s">
        <v>12324</v>
      </c>
      <c r="BJ1" s="2815" t="s">
        <v>44</v>
      </c>
      <c r="BN1" s="2816" t="s">
        <v>12334</v>
      </c>
    </row>
    <row r="2" spans="1:66" x14ac:dyDescent="0.25">
      <c r="F2" s="2871"/>
      <c r="G2" s="2872"/>
      <c r="H2" s="2872"/>
      <c r="I2" s="2872"/>
      <c r="V2" s="2817"/>
      <c r="W2" s="2818" t="s">
        <v>12335</v>
      </c>
      <c r="X2" s="2818"/>
      <c r="Y2" s="2818"/>
      <c r="Z2" s="2818"/>
      <c r="AA2" s="2818"/>
      <c r="AB2" s="2818"/>
      <c r="AC2" s="2818" t="s">
        <v>12327</v>
      </c>
      <c r="AD2" s="2818" t="s">
        <v>12329</v>
      </c>
      <c r="AE2" s="2818" t="s">
        <v>12331</v>
      </c>
      <c r="AF2" s="2818" t="s">
        <v>12333</v>
      </c>
      <c r="AG2" s="2818" t="s">
        <v>11808</v>
      </c>
      <c r="AH2" s="2819" t="s">
        <v>11808</v>
      </c>
      <c r="AI2" s="2922"/>
      <c r="AJ2" s="2923"/>
      <c r="AK2" s="2924"/>
      <c r="AR2" s="1" t="s">
        <v>11809</v>
      </c>
      <c r="AS2" s="1860" t="str">
        <f>TRIM(MID(AR2,FIND("@",AR2)+1,500))</f>
        <v>adresa</v>
      </c>
      <c r="AT2" s="1860" t="str">
        <f>IF(xml!$A$1&lt;&gt;Preluare_xml!AR$1," - ",IFERROR(INDEX(xml!$C:$C,MATCH(AR2,xml!$B:$B,0))," - "))</f>
        <v xml:space="preserve"> - </v>
      </c>
      <c r="AV2" s="1" t="s">
        <v>11809</v>
      </c>
      <c r="AW2" s="1860" t="str">
        <f>TRIM(MID(AV2,FIND("@",AV2)+1,500))</f>
        <v>adresa</v>
      </c>
      <c r="AX2" s="2821" t="str">
        <f>IF(xml!$A$1&lt;&gt;Preluare_xml!AV$1," - ",IFERROR(INDEX(xml!$C:$C,MATCH(AV2,xml!$B:$B,0))," - "))</f>
        <v xml:space="preserve"> - </v>
      </c>
      <c r="AZ2" s="74" t="s">
        <v>11809</v>
      </c>
      <c r="BA2" s="1860" t="str">
        <f>TRIM(MID(AZ2,FIND("@",AZ2)+1,500))</f>
        <v>adresa</v>
      </c>
      <c r="BB2" s="2821" t="str">
        <f>IF(xml!$A$1&lt;&gt;Preluare_xml!AZ$1," - ",IFERROR(INDEX(xml!$C:$C,MATCH(AZ2,xml!$B:$B,0))," - "))</f>
        <v xml:space="preserve"> - </v>
      </c>
      <c r="BD2" s="74" t="s">
        <v>11809</v>
      </c>
      <c r="BE2" s="1860" t="str">
        <f>TRIM(MID(BD2,FIND("@",BD2)+1,500))</f>
        <v>adresa</v>
      </c>
      <c r="BF2" s="2821" t="str">
        <f>IF(xml!$A$1&lt;&gt;Preluare_xml!BD$1," - ",IFERROR(INDEX(xml!$C:$C,MATCH(BD2,xml!$B:$B,0))," - "))</f>
        <v xml:space="preserve"> - </v>
      </c>
      <c r="BH2" s="74" t="s">
        <v>11809</v>
      </c>
      <c r="BI2" s="1860" t="str">
        <f>TRIM(MID(BH2,FIND("@",BH2)+1,500))</f>
        <v>adresa</v>
      </c>
      <c r="BJ2" s="2821" t="str">
        <f>IF(xml!$A$1&lt;&gt;Preluare_xml!BH$1," - ",IFERROR(INDEX(xml!$C:$C,MATCH(BH2,xml!$B:$B,0))," - "))</f>
        <v xml:space="preserve"> - </v>
      </c>
      <c r="BN2" s="74" t="s">
        <v>443</v>
      </c>
    </row>
    <row r="3" spans="1:66" x14ac:dyDescent="0.25">
      <c r="F3" s="2854" t="s">
        <v>12341</v>
      </c>
      <c r="G3" s="2869">
        <v>1</v>
      </c>
      <c r="H3" s="2869">
        <v>1</v>
      </c>
      <c r="I3" s="2870">
        <v>2</v>
      </c>
      <c r="J3" s="2855" t="str">
        <f ca="1">AK5</f>
        <v xml:space="preserve"> - </v>
      </c>
      <c r="V3" s="2822" t="s">
        <v>12336</v>
      </c>
      <c r="W3" s="2818" t="s">
        <v>1230</v>
      </c>
      <c r="X3" s="2818">
        <v>1</v>
      </c>
      <c r="Y3" s="2818">
        <v>1</v>
      </c>
      <c r="Z3" s="2818">
        <v>0</v>
      </c>
      <c r="AA3" s="2818">
        <v>0</v>
      </c>
      <c r="AB3" s="2818" t="s">
        <v>9931</v>
      </c>
      <c r="AC3" s="2818" t="s">
        <v>9931</v>
      </c>
      <c r="AD3" s="2818" t="s">
        <v>9931</v>
      </c>
      <c r="AE3" s="2818" t="s">
        <v>9931</v>
      </c>
      <c r="AF3" s="2818" t="s">
        <v>9931</v>
      </c>
      <c r="AG3" s="2818" t="s">
        <v>9931</v>
      </c>
      <c r="AH3" s="2822"/>
      <c r="AI3" s="2922"/>
      <c r="AJ3" s="2923"/>
      <c r="AK3" s="2924"/>
      <c r="AR3" s="1" t="s">
        <v>11810</v>
      </c>
      <c r="AS3" s="1860" t="str">
        <f t="shared" ref="AS3:AS66" si="0">TRIM(MID(AR3,FIND("@",AR3)+1,500))</f>
        <v>an</v>
      </c>
      <c r="AT3" s="1860" t="str">
        <f>IF(xml!$A$1&lt;&gt;Preluare_xml!AR$1," - ",IFERROR(INDEX(xml!$C:$C,MATCH(AR3,xml!$B:$B,0))," - "))</f>
        <v xml:space="preserve"> - </v>
      </c>
      <c r="AV3" s="1" t="s">
        <v>11810</v>
      </c>
      <c r="AW3" s="1860" t="str">
        <f t="shared" ref="AW3:AW66" si="1">TRIM(MID(AV3,FIND("@",AV3)+1,500))</f>
        <v>an</v>
      </c>
      <c r="AX3" s="2821" t="str">
        <f>IF(xml!$A$1&lt;&gt;Preluare_xml!AV$1," - ",IFERROR(INDEX(xml!$C:$C,MATCH(AV3,xml!$B:$B,0))," - "))</f>
        <v xml:space="preserve"> - </v>
      </c>
      <c r="AZ3" s="74" t="s">
        <v>11810</v>
      </c>
      <c r="BA3" s="1860" t="str">
        <f t="shared" ref="BA3:BA66" si="2">TRIM(MID(AZ3,FIND("@",AZ3)+1,500))</f>
        <v>an</v>
      </c>
      <c r="BB3" s="2821" t="str">
        <f>IF(xml!$A$1&lt;&gt;Preluare_xml!AZ$1," - ",IFERROR(INDEX(xml!$C:$C,MATCH(AZ3,xml!$B:$B,0))," - "))</f>
        <v xml:space="preserve"> - </v>
      </c>
      <c r="BD3" s="74" t="s">
        <v>11810</v>
      </c>
      <c r="BE3" s="1860" t="str">
        <f t="shared" ref="BE3:BE25" si="3">TRIM(MID(BD3,FIND("@",BD3)+1,500))</f>
        <v>an</v>
      </c>
      <c r="BF3" s="2821" t="str">
        <f>IF(xml!$A$1&lt;&gt;Preluare_xml!BD$1," - ",IFERROR(INDEX(xml!$C:$C,MATCH(BD3,xml!$B:$B,0))," - "))</f>
        <v xml:space="preserve"> - </v>
      </c>
      <c r="BH3" s="74" t="s">
        <v>11810</v>
      </c>
      <c r="BI3" s="1860" t="str">
        <f t="shared" ref="BI3:BI21" si="4">TRIM(MID(BH3,FIND("@",BH3)+1,500))</f>
        <v>an</v>
      </c>
      <c r="BJ3" s="2821" t="str">
        <f>IF(xml!$A$1&lt;&gt;Preluare_xml!BH$1," - ",IFERROR(INDEX(xml!$C:$C,MATCH(BH3,xml!$B:$B,0))," - "))</f>
        <v xml:space="preserve"> - </v>
      </c>
      <c r="BN3" s="74" t="s">
        <v>120</v>
      </c>
    </row>
    <row r="4" spans="1:66" x14ac:dyDescent="0.25">
      <c r="F4" s="2853" t="s">
        <v>9306</v>
      </c>
      <c r="G4" s="1843">
        <v>1</v>
      </c>
      <c r="H4" s="1843">
        <v>1</v>
      </c>
      <c r="I4" s="2866">
        <v>3</v>
      </c>
      <c r="J4" s="2861" t="str">
        <f ca="1">AK6</f>
        <v xml:space="preserve"> - </v>
      </c>
      <c r="W4" s="2823" t="s">
        <v>12337</v>
      </c>
      <c r="X4" s="2818"/>
      <c r="Y4" s="2818"/>
      <c r="Z4" s="2818"/>
      <c r="AA4" s="2818"/>
      <c r="AB4" s="2818" t="s">
        <v>12338</v>
      </c>
      <c r="AC4" s="2818" t="s">
        <v>12339</v>
      </c>
      <c r="AD4" s="2818" t="s">
        <v>12339</v>
      </c>
      <c r="AE4" s="2818" t="s">
        <v>12339</v>
      </c>
      <c r="AF4" s="2818" t="s">
        <v>12339</v>
      </c>
      <c r="AG4" s="2818" t="s">
        <v>12339</v>
      </c>
      <c r="AH4" s="2822"/>
      <c r="AI4" s="2925">
        <f t="array" aca="1" ref="AI4" ca="1">IFERROR(INDEX(INDIRECT(INDEX($BN:$BN,MATCH(AN$10,$1:$1,0)+1+2) &amp; ":" &amp; INDEX($BN:$BN,MATCH(AN$10,$1:$1,0)+1+2)),MATCH(INDIRECT(INDEX($BN:$BN,MATCH(AN$10,$2:$2,0)+1) &amp; ROW()),INDIRECT(INDEX($BN:$BN,MATCH(AN$10,$1:$1,0)+1+1) &amp; ":" &amp; INDEX($BN:$BN,MATCH(AN$10,$1:$1,0)+1+1)),0)),0)</f>
        <v>0</v>
      </c>
      <c r="AJ4" s="2926"/>
      <c r="AK4" s="2927" t="str">
        <f ca="1">IF(OR(AI4="",AI4=0)," - ",AI4)</f>
        <v xml:space="preserve"> - </v>
      </c>
      <c r="AR4" s="1" t="s">
        <v>12340</v>
      </c>
      <c r="AS4" s="1860" t="str">
        <f t="shared" si="0"/>
        <v>bifa_aprob</v>
      </c>
      <c r="AT4" s="1860" t="str">
        <f>IF(xml!$A$1&lt;&gt;Preluare_xml!AR$1," - ",IFERROR(INDEX(xml!$C:$C,MATCH(AR4,xml!$B:$B,0))," - "))</f>
        <v xml:space="preserve"> - </v>
      </c>
      <c r="AV4" s="1" t="s">
        <v>12340</v>
      </c>
      <c r="AW4" s="1860" t="str">
        <f t="shared" si="1"/>
        <v>bifa_aprob</v>
      </c>
      <c r="AX4" s="2821" t="str">
        <f>IF(xml!$A$1&lt;&gt;Preluare_xml!AV$1," - ",IFERROR(INDEX(xml!$C:$C,MATCH(AV4,xml!$B:$B,0))," - "))</f>
        <v xml:space="preserve"> - </v>
      </c>
      <c r="AZ4" s="74" t="s">
        <v>12340</v>
      </c>
      <c r="BA4" s="1860" t="str">
        <f t="shared" si="2"/>
        <v>bifa_aprob</v>
      </c>
      <c r="BB4" s="2821" t="str">
        <f>IF(xml!$A$1&lt;&gt;Preluare_xml!AZ$1," - ",IFERROR(INDEX(xml!$C:$C,MATCH(AZ4,xml!$B:$B,0))," - "))</f>
        <v xml:space="preserve"> - </v>
      </c>
      <c r="BD4" s="74" t="s">
        <v>12340</v>
      </c>
      <c r="BE4" s="1860" t="str">
        <f t="shared" si="3"/>
        <v>bifa_aprob</v>
      </c>
      <c r="BF4" s="2821" t="str">
        <f>IF(xml!$A$1&lt;&gt;Preluare_xml!BD$1," - ",IFERROR(INDEX(xml!$C:$C,MATCH(BD4,xml!$B:$B,0))," - "))</f>
        <v xml:space="preserve"> - </v>
      </c>
      <c r="BH4" s="74" t="s">
        <v>11811</v>
      </c>
      <c r="BI4" s="1860" t="str">
        <f t="shared" si="4"/>
        <v>bifaAA</v>
      </c>
      <c r="BJ4" s="2821" t="str">
        <f>IF(xml!$A$1&lt;&gt;Preluare_xml!BH$1," - ",IFERROR(INDEX(xml!$C:$C,MATCH(BH4,xml!$B:$B,0))," - "))</f>
        <v xml:space="preserve"> - </v>
      </c>
      <c r="BN4" s="74" t="s">
        <v>332</v>
      </c>
    </row>
    <row r="5" spans="1:66" x14ac:dyDescent="0.25">
      <c r="F5" s="2853" t="s">
        <v>14587</v>
      </c>
      <c r="G5" s="1843">
        <v>1</v>
      </c>
      <c r="H5" s="1843">
        <v>1</v>
      </c>
      <c r="I5" s="2866">
        <v>4</v>
      </c>
      <c r="J5" s="2862" t="str">
        <f ca="1">IF(AK7=" - "," - ",INDEX(Altele!Y:Y,MATCH(AK7,Altele!X:X,0)))</f>
        <v xml:space="preserve"> - </v>
      </c>
      <c r="W5" s="2818" t="s">
        <v>12341</v>
      </c>
      <c r="X5" s="2818"/>
      <c r="Y5" s="2818"/>
      <c r="Z5" s="2818"/>
      <c r="AA5" s="2818"/>
      <c r="AB5" s="2818" t="s">
        <v>410</v>
      </c>
      <c r="AC5" s="2818" t="s">
        <v>12342</v>
      </c>
      <c r="AD5" s="2818" t="s">
        <v>12342</v>
      </c>
      <c r="AE5" s="2818" t="s">
        <v>12342</v>
      </c>
      <c r="AF5" s="2818" t="s">
        <v>12342</v>
      </c>
      <c r="AG5" s="2818" t="s">
        <v>12342</v>
      </c>
      <c r="AH5" s="2822"/>
      <c r="AI5" s="2925">
        <f t="array" aca="1" ref="AI5" ca="1">IFERROR(INDEX(INDIRECT(INDEX($BN:$BN,MATCH(AN$10,$1:$1,0)+1+2) &amp; ":" &amp; INDEX($BN:$BN,MATCH(AN$10,$1:$1,0)+1+2)),MATCH(INDIRECT(INDEX($BN:$BN,MATCH(AN$10,$2:$2,0)+1) &amp; ROW()),INDIRECT(INDEX($BN:$BN,MATCH(AN$10,$1:$1,0)+1+1) &amp; ":" &amp; INDEX($BN:$BN,MATCH(AN$10,$1:$1,0)+1+1)),0)),0)</f>
        <v>0</v>
      </c>
      <c r="AJ5" s="2926"/>
      <c r="AK5" s="2927" t="str">
        <f t="shared" ref="AK5:AK10" ca="1" si="5">IF(OR(AI5="",AI5=0)," - ",AI5)</f>
        <v xml:space="preserve"> - </v>
      </c>
      <c r="AR5" s="1" t="s">
        <v>12343</v>
      </c>
      <c r="AS5" s="1860" t="str">
        <f t="shared" si="0"/>
        <v>bifa_art27</v>
      </c>
      <c r="AT5" s="1860" t="str">
        <f>IF(xml!$A$1&lt;&gt;Preluare_xml!AR$1," - ",IFERROR(INDEX(xml!$C:$C,MATCH(AR5,xml!$B:$B,0))," - "))</f>
        <v xml:space="preserve"> - </v>
      </c>
      <c r="AV5" s="1" t="s">
        <v>12343</v>
      </c>
      <c r="AW5" s="1860" t="str">
        <f t="shared" si="1"/>
        <v>bifa_art27</v>
      </c>
      <c r="AX5" s="2821" t="str">
        <f>IF(xml!$A$1&lt;&gt;Preluare_xml!AV$1," - ",IFERROR(INDEX(xml!$C:$C,MATCH(AV5,xml!$B:$B,0))," - "))</f>
        <v xml:space="preserve"> - </v>
      </c>
      <c r="AZ5" s="74" t="s">
        <v>12343</v>
      </c>
      <c r="BA5" s="1860" t="str">
        <f t="shared" si="2"/>
        <v>bifa_art27</v>
      </c>
      <c r="BB5" s="2821" t="str">
        <f>IF(xml!$A$1&lt;&gt;Preluare_xml!AZ$1," - ",IFERROR(INDEX(xml!$C:$C,MATCH(AZ5,xml!$B:$B,0))," - "))</f>
        <v xml:space="preserve"> - </v>
      </c>
      <c r="BD5" s="74" t="s">
        <v>12343</v>
      </c>
      <c r="BE5" s="1860" t="str">
        <f t="shared" si="3"/>
        <v>bifa_art27</v>
      </c>
      <c r="BF5" s="2821" t="str">
        <f>IF(xml!$A$1&lt;&gt;Preluare_xml!BD$1," - ",IFERROR(INDEX(xml!$C:$C,MATCH(BD5,xml!$B:$B,0))," - "))</f>
        <v xml:space="preserve"> - </v>
      </c>
      <c r="BH5" s="74" t="s">
        <v>11812</v>
      </c>
      <c r="BI5" s="1860" t="str">
        <f t="shared" si="4"/>
        <v>bifaDD</v>
      </c>
      <c r="BJ5" s="2821" t="str">
        <f>IF(xml!$A$1&lt;&gt;Preluare_xml!BH$1," - ",IFERROR(INDEX(xml!$C:$C,MATCH(BH5,xml!$B:$B,0))," - "))</f>
        <v xml:space="preserve"> - </v>
      </c>
      <c r="BN5" s="74" t="s">
        <v>416</v>
      </c>
    </row>
    <row r="6" spans="1:66" x14ac:dyDescent="0.25">
      <c r="F6" s="2853" t="s">
        <v>14588</v>
      </c>
      <c r="G6" s="2995" t="s">
        <v>9931</v>
      </c>
      <c r="H6" s="2995" t="s">
        <v>9931</v>
      </c>
      <c r="I6" s="2996" t="s">
        <v>9931</v>
      </c>
      <c r="J6" s="2863" t="str">
        <f ca="1">AK8</f>
        <v xml:space="preserve"> - </v>
      </c>
      <c r="W6" s="2818" t="s">
        <v>9306</v>
      </c>
      <c r="X6" s="2818"/>
      <c r="Y6" s="2818"/>
      <c r="Z6" s="2818"/>
      <c r="AA6" s="2818"/>
      <c r="AB6" s="2818" t="s">
        <v>12344</v>
      </c>
      <c r="AC6" s="2818" t="s">
        <v>12345</v>
      </c>
      <c r="AD6" s="2818" t="s">
        <v>12345</v>
      </c>
      <c r="AE6" s="2818" t="s">
        <v>12345</v>
      </c>
      <c r="AF6" s="2818" t="s">
        <v>12345</v>
      </c>
      <c r="AG6" s="2818" t="s">
        <v>12345</v>
      </c>
      <c r="AH6" s="2822"/>
      <c r="AI6" s="2925">
        <f t="array" aca="1" ref="AI6" ca="1">IFERROR(INDEX(INDIRECT(INDEX($BN:$BN,MATCH(AN$10,$1:$1,0)+1+2) &amp; ":" &amp; INDEX($BN:$BN,MATCH(AN$10,$1:$1,0)+1+2)),MATCH(INDIRECT(INDEX($BN:$BN,MATCH(AN$10,$2:$2,0)+1) &amp; ROW()),INDIRECT(INDEX($BN:$BN,MATCH(AN$10,$1:$1,0)+1+1) &amp; ":" &amp; INDEX($BN:$BN,MATCH(AN$10,$1:$1,0)+1+1)),0)),0)</f>
        <v>0</v>
      </c>
      <c r="AJ6" s="2926"/>
      <c r="AK6" s="2927" t="str">
        <f t="shared" ca="1" si="5"/>
        <v xml:space="preserve"> - </v>
      </c>
      <c r="AR6" s="1" t="s">
        <v>11811</v>
      </c>
      <c r="AS6" s="1860" t="str">
        <f t="shared" si="0"/>
        <v>bifaAA</v>
      </c>
      <c r="AT6" s="1860" t="str">
        <f>IF(xml!$A$1&lt;&gt;Preluare_xml!AR$1," - ",IFERROR(INDEX(xml!$C:$C,MATCH(AR6,xml!$B:$B,0))," - "))</f>
        <v xml:space="preserve"> - </v>
      </c>
      <c r="AV6" s="1" t="s">
        <v>11811</v>
      </c>
      <c r="AW6" s="1860" t="str">
        <f t="shared" si="1"/>
        <v>bifaAA</v>
      </c>
      <c r="AX6" s="2821" t="str">
        <f>IF(xml!$A$1&lt;&gt;Preluare_xml!AV$1," - ",IFERROR(INDEX(xml!$C:$C,MATCH(AV6,xml!$B:$B,0))," - "))</f>
        <v xml:space="preserve"> - </v>
      </c>
      <c r="AZ6" s="74" t="s">
        <v>11811</v>
      </c>
      <c r="BA6" s="1860" t="str">
        <f t="shared" si="2"/>
        <v>bifaAA</v>
      </c>
      <c r="BB6" s="2821" t="str">
        <f>IF(xml!$A$1&lt;&gt;Preluare_xml!AZ$1," - ",IFERROR(INDEX(xml!$C:$C,MATCH(AZ6,xml!$B:$B,0))," - "))</f>
        <v xml:space="preserve"> - </v>
      </c>
      <c r="BD6" s="74" t="s">
        <v>11811</v>
      </c>
      <c r="BE6" s="1860" t="str">
        <f t="shared" si="3"/>
        <v>bifaAA</v>
      </c>
      <c r="BF6" s="2821" t="str">
        <f>IF(xml!$A$1&lt;&gt;Preluare_xml!BD$1," - ",IFERROR(INDEX(xml!$C:$C,MATCH(BD6,xml!$B:$B,0))," - "))</f>
        <v xml:space="preserve"> - </v>
      </c>
      <c r="BH6" s="74" t="s">
        <v>11813</v>
      </c>
      <c r="BI6" s="1860" t="str">
        <f t="shared" si="4"/>
        <v>bifaMC</v>
      </c>
      <c r="BJ6" s="2821" t="str">
        <f>IF(xml!$A$1&lt;&gt;Preluare_xml!BH$1," - ",IFERROR(INDEX(xml!$C:$C,MATCH(BH6,xml!$B:$B,0))," - "))</f>
        <v xml:space="preserve"> - </v>
      </c>
      <c r="BN6" s="74" t="s">
        <v>741</v>
      </c>
    </row>
    <row r="7" spans="1:66" x14ac:dyDescent="0.25">
      <c r="F7" s="2853" t="s">
        <v>14589</v>
      </c>
      <c r="G7" s="2995" t="s">
        <v>9931</v>
      </c>
      <c r="H7" s="2995" t="s">
        <v>9931</v>
      </c>
      <c r="I7" s="2996" t="s">
        <v>9931</v>
      </c>
      <c r="J7" s="2858" t="str">
        <f ca="1">IF(OR(AK9="",AK9=0),"",AK9)</f>
        <v xml:space="preserve"> - </v>
      </c>
      <c r="W7" s="2818" t="s">
        <v>9342</v>
      </c>
      <c r="X7" s="2818"/>
      <c r="Y7" s="2818"/>
      <c r="Z7" s="2818"/>
      <c r="AA7" s="2818"/>
      <c r="AB7" s="2818" t="s">
        <v>12346</v>
      </c>
      <c r="AC7" s="2818" t="s">
        <v>12347</v>
      </c>
      <c r="AD7" s="2818" t="s">
        <v>12347</v>
      </c>
      <c r="AE7" s="2818" t="s">
        <v>12347</v>
      </c>
      <c r="AF7" s="2818" t="s">
        <v>12347</v>
      </c>
      <c r="AG7" s="2818" t="s">
        <v>12347</v>
      </c>
      <c r="AH7" s="2822"/>
      <c r="AI7" s="2925">
        <f t="array" aca="1" ref="AI7" ca="1">IFERROR(INDEX(INDIRECT(INDEX($BN:$BN,MATCH(AN$10,$1:$1,0)+1+2) &amp; ":" &amp; INDEX($BN:$BN,MATCH(AN$10,$1:$1,0)+1+2)),MATCH(INDIRECT(INDEX($BN:$BN,MATCH(AN$10,$2:$2,0)+1) &amp; ROW()),INDIRECT(INDEX($BN:$BN,MATCH(AN$10,$1:$1,0)+1+1) &amp; ":" &amp; INDEX($BN:$BN,MATCH(AN$10,$1:$1,0)+1+1)),0)),0)</f>
        <v>0</v>
      </c>
      <c r="AJ7" s="2926"/>
      <c r="AK7" s="2927" t="str">
        <f t="shared" ca="1" si="5"/>
        <v xml:space="preserve"> - </v>
      </c>
      <c r="AR7" s="1" t="s">
        <v>11812</v>
      </c>
      <c r="AS7" s="1860" t="str">
        <f t="shared" si="0"/>
        <v>bifaDD</v>
      </c>
      <c r="AT7" s="1860" t="str">
        <f>IF(xml!$A$1&lt;&gt;Preluare_xml!AR$1," - ",IFERROR(INDEX(xml!$C:$C,MATCH(AR7,xml!$B:$B,0))," - "))</f>
        <v xml:space="preserve"> - </v>
      </c>
      <c r="AV7" s="1" t="s">
        <v>11812</v>
      </c>
      <c r="AW7" s="1860" t="str">
        <f t="shared" si="1"/>
        <v>bifaDD</v>
      </c>
      <c r="AX7" s="2821" t="str">
        <f>IF(xml!$A$1&lt;&gt;Preluare_xml!AV$1," - ",IFERROR(INDEX(xml!$C:$C,MATCH(AV7,xml!$B:$B,0))," - "))</f>
        <v xml:space="preserve"> - </v>
      </c>
      <c r="AZ7" s="74" t="s">
        <v>11812</v>
      </c>
      <c r="BA7" s="1860" t="str">
        <f t="shared" si="2"/>
        <v>bifaDD</v>
      </c>
      <c r="BB7" s="2821" t="str">
        <f>IF(xml!$A$1&lt;&gt;Preluare_xml!AZ$1," - ",IFERROR(INDEX(xml!$C:$C,MATCH(AZ7,xml!$B:$B,0))," - "))</f>
        <v xml:space="preserve"> - </v>
      </c>
      <c r="BD7" s="74" t="s">
        <v>11812</v>
      </c>
      <c r="BE7" s="1860" t="str">
        <f t="shared" si="3"/>
        <v>bifaDD</v>
      </c>
      <c r="BF7" s="2821" t="str">
        <f>IF(xml!$A$1&lt;&gt;Preluare_xml!BD$1," - ",IFERROR(INDEX(xml!$C:$C,MATCH(BD7,xml!$B:$B,0))," - "))</f>
        <v xml:space="preserve"> - </v>
      </c>
      <c r="BH7" s="74" t="s">
        <v>11814</v>
      </c>
      <c r="BI7" s="1860" t="str">
        <f t="shared" si="4"/>
        <v>caen</v>
      </c>
      <c r="BJ7" s="2821" t="str">
        <f>IF(xml!$A$1&lt;&gt;Preluare_xml!BH$1," - ",IFERROR(INDEX(xml!$C:$C,MATCH(BH7,xml!$B:$B,0))," - "))</f>
        <v xml:space="preserve"> - </v>
      </c>
      <c r="BN7" s="74" t="s">
        <v>751</v>
      </c>
    </row>
    <row r="8" spans="1:66" x14ac:dyDescent="0.25">
      <c r="F8" s="2853" t="s">
        <v>14590</v>
      </c>
      <c r="G8" s="2995" t="s">
        <v>9931</v>
      </c>
      <c r="H8" s="2995" t="s">
        <v>9931</v>
      </c>
      <c r="I8" s="2996" t="s">
        <v>9931</v>
      </c>
      <c r="J8" s="2975" t="str">
        <f ca="1">IF(OR(AK10="",AK10=0),"",AK10)</f>
        <v xml:space="preserve"> - </v>
      </c>
      <c r="W8" s="2818" t="s">
        <v>228</v>
      </c>
      <c r="X8" s="2818"/>
      <c r="Y8" s="2818"/>
      <c r="Z8" s="2818"/>
      <c r="AA8" s="2818"/>
      <c r="AB8" s="2818" t="s">
        <v>228</v>
      </c>
      <c r="AC8" s="2818" t="s">
        <v>12348</v>
      </c>
      <c r="AD8" s="2818" t="s">
        <v>12348</v>
      </c>
      <c r="AE8" s="2818" t="s">
        <v>12348</v>
      </c>
      <c r="AF8" s="2818" t="s">
        <v>12348</v>
      </c>
      <c r="AG8" s="2818" t="s">
        <v>12348</v>
      </c>
      <c r="AH8" s="2822"/>
      <c r="AI8" s="2925">
        <f t="array" aca="1" ref="AI8" ca="1">IFERROR(INDEX(INDIRECT(INDEX($BN:$BN,MATCH(AN$10,$1:$1,0)+1+2) &amp; ":" &amp; INDEX($BN:$BN,MATCH(AN$10,$1:$1,0)+1+2)),MATCH(INDIRECT(INDEX($BN:$BN,MATCH(AN$10,$2:$2,0)+1) &amp; ROW()),INDIRECT(INDEX($BN:$BN,MATCH(AN$10,$1:$1,0)+1+1) &amp; ":" &amp; INDEX($BN:$BN,MATCH(AN$10,$1:$1,0)+1+1)),0)),0)</f>
        <v>0</v>
      </c>
      <c r="AJ8" s="2926"/>
      <c r="AK8" s="2927" t="str">
        <f t="shared" ca="1" si="5"/>
        <v xml:space="preserve"> - </v>
      </c>
      <c r="AR8" s="1" t="s">
        <v>12349</v>
      </c>
      <c r="AS8" s="1860" t="str">
        <f t="shared" si="0"/>
        <v>bifaGG</v>
      </c>
      <c r="AT8" s="1860" t="str">
        <f>IF(xml!$A$1&lt;&gt;Preluare_xml!AR$1," - ",IFERROR(INDEX(xml!$C:$C,MATCH(AR8,xml!$B:$B,0))," - "))</f>
        <v xml:space="preserve"> - </v>
      </c>
      <c r="AV8" s="1" t="s">
        <v>12349</v>
      </c>
      <c r="AW8" s="1860" t="str">
        <f t="shared" si="1"/>
        <v>bifaGG</v>
      </c>
      <c r="AX8" s="2821" t="str">
        <f>IF(xml!$A$1&lt;&gt;Preluare_xml!AV$1," - ",IFERROR(INDEX(xml!$C:$C,MATCH(AV8,xml!$B:$B,0))," - "))</f>
        <v xml:space="preserve"> - </v>
      </c>
      <c r="AZ8" s="74" t="s">
        <v>12349</v>
      </c>
      <c r="BA8" s="1860" t="str">
        <f t="shared" si="2"/>
        <v>bifaGG</v>
      </c>
      <c r="BB8" s="2821" t="str">
        <f>IF(xml!$A$1&lt;&gt;Preluare_xml!AZ$1," - ",IFERROR(INDEX(xml!$C:$C,MATCH(AZ8,xml!$B:$B,0))," - "))</f>
        <v xml:space="preserve"> - </v>
      </c>
      <c r="BD8" s="74" t="s">
        <v>12349</v>
      </c>
      <c r="BE8" s="1860" t="str">
        <f t="shared" si="3"/>
        <v>bifaGG</v>
      </c>
      <c r="BF8" s="2821" t="str">
        <f>IF(xml!$A$1&lt;&gt;Preluare_xml!BD$1," - ",IFERROR(INDEX(xml!$C:$C,MATCH(BD8,xml!$B:$B,0))," - "))</f>
        <v xml:space="preserve"> - </v>
      </c>
      <c r="BH8" s="74" t="s">
        <v>11815</v>
      </c>
      <c r="BI8" s="1860" t="str">
        <f t="shared" si="4"/>
        <v>caen_1</v>
      </c>
      <c r="BJ8" s="2821" t="str">
        <f>IF(xml!$A$1&lt;&gt;Preluare_xml!BH$1," - ",IFERROR(INDEX(xml!$C:$C,MATCH(BH8,xml!$B:$B,0))," - "))</f>
        <v xml:space="preserve"> - </v>
      </c>
      <c r="BN8" s="74" t="s">
        <v>775</v>
      </c>
    </row>
    <row r="9" spans="1:66" ht="15.75" thickBot="1" x14ac:dyDescent="0.3">
      <c r="F9" s="2856" t="s">
        <v>14589</v>
      </c>
      <c r="G9" s="2867">
        <v>1</v>
      </c>
      <c r="H9" s="2867">
        <v>1</v>
      </c>
      <c r="I9" s="2868">
        <v>19</v>
      </c>
      <c r="J9" s="2978" t="str">
        <f ca="1">J7</f>
        <v xml:space="preserve"> - </v>
      </c>
      <c r="M9" s="2853" t="s">
        <v>14653</v>
      </c>
      <c r="N9" s="1" t="str">
        <f ca="1">IF(J9=" - "," - ",IFERROR(INDEX(Anexa!F:F,MATCH(J9,Anexa!D:D,0))," - "))</f>
        <v xml:space="preserve"> - </v>
      </c>
      <c r="W9" s="2818" t="s">
        <v>12350</v>
      </c>
      <c r="X9" s="2818"/>
      <c r="Y9" s="2818"/>
      <c r="Z9" s="2818"/>
      <c r="AA9" s="2818"/>
      <c r="AB9" s="2818" t="s">
        <v>166</v>
      </c>
      <c r="AC9" s="2818" t="s">
        <v>5178</v>
      </c>
      <c r="AD9" s="2818" t="s">
        <v>5178</v>
      </c>
      <c r="AE9" s="2818" t="s">
        <v>5178</v>
      </c>
      <c r="AF9" s="2818" t="s">
        <v>5178</v>
      </c>
      <c r="AG9" s="2818" t="s">
        <v>5178</v>
      </c>
      <c r="AH9" s="2822"/>
      <c r="AI9" s="2925">
        <f t="array" aca="1" ref="AI9" ca="1">IFERROR(INDEX(INDIRECT(INDEX($BN:$BN,MATCH(AN$10,$1:$1,0)+1+2) &amp; ":" &amp; INDEX($BN:$BN,MATCH(AN$10,$1:$1,0)+1+2)),MATCH(INDIRECT(INDEX($BN:$BN,MATCH(AN$10,$2:$2,0)+1) &amp; ROW()),INDIRECT(INDEX($BN:$BN,MATCH(AN$10,$1:$1,0)+1+1) &amp; ":" &amp; INDEX($BN:$BN,MATCH(AN$10,$1:$1,0)+1+1)),0)),0)</f>
        <v>0</v>
      </c>
      <c r="AJ9" s="2926"/>
      <c r="AK9" s="2927" t="str">
        <f t="shared" ca="1" si="5"/>
        <v xml:space="preserve"> - </v>
      </c>
      <c r="AR9" s="1" t="s">
        <v>11813</v>
      </c>
      <c r="AS9" s="1860" t="str">
        <f t="shared" si="0"/>
        <v>bifaMC</v>
      </c>
      <c r="AT9" s="1860" t="str">
        <f>IF(xml!$A$1&lt;&gt;Preluare_xml!AR$1," - ",IFERROR(INDEX(xml!$C:$C,MATCH(AR9,xml!$B:$B,0))," - "))</f>
        <v xml:space="preserve"> - </v>
      </c>
      <c r="AV9" s="1" t="s">
        <v>11813</v>
      </c>
      <c r="AW9" s="1860" t="str">
        <f t="shared" si="1"/>
        <v>bifaMC</v>
      </c>
      <c r="AX9" s="2821" t="str">
        <f>IF(xml!$A$1&lt;&gt;Preluare_xml!AV$1," - ",IFERROR(INDEX(xml!$C:$C,MATCH(AV9,xml!$B:$B,0))," - "))</f>
        <v xml:space="preserve"> - </v>
      </c>
      <c r="AZ9" s="74" t="s">
        <v>11813</v>
      </c>
      <c r="BA9" s="1860" t="str">
        <f t="shared" si="2"/>
        <v>bifaMC</v>
      </c>
      <c r="BB9" s="2821" t="str">
        <f>IF(xml!$A$1&lt;&gt;Preluare_xml!AZ$1," - ",IFERROR(INDEX(xml!$C:$C,MATCH(AZ9,xml!$B:$B,0))," - "))</f>
        <v xml:space="preserve"> - </v>
      </c>
      <c r="BD9" s="74" t="s">
        <v>11813</v>
      </c>
      <c r="BE9" s="1860" t="str">
        <f t="shared" si="3"/>
        <v>bifaMC</v>
      </c>
      <c r="BF9" s="2821" t="str">
        <f>IF(xml!$A$1&lt;&gt;Preluare_xml!BD$1," - ",IFERROR(INDEX(xml!$C:$C,MATCH(BD9,xml!$B:$B,0))," - "))</f>
        <v xml:space="preserve"> - </v>
      </c>
      <c r="BH9" s="74" t="s">
        <v>11816</v>
      </c>
      <c r="BI9" s="1860" t="str">
        <f t="shared" si="4"/>
        <v>calit_intocmit</v>
      </c>
      <c r="BJ9" s="2821" t="str">
        <f>IF(xml!$A$1&lt;&gt;Preluare_xml!BH$1," - ",IFERROR(INDEX(xml!$C:$C,MATCH(BH9,xml!$B:$B,0))," - "))</f>
        <v xml:space="preserve"> - </v>
      </c>
      <c r="BN9" s="74" t="s">
        <v>867</v>
      </c>
    </row>
    <row r="10" spans="1:66" ht="15.75" thickTop="1" x14ac:dyDescent="0.25">
      <c r="F10" s="2854" t="s">
        <v>14586</v>
      </c>
      <c r="G10" s="2869">
        <v>2</v>
      </c>
      <c r="H10" s="2869">
        <v>4</v>
      </c>
      <c r="I10" s="2870">
        <v>1</v>
      </c>
      <c r="J10" s="2882">
        <f ca="1">AK12</f>
        <v>0</v>
      </c>
      <c r="K10" s="2883"/>
      <c r="M10" s="2977" t="s">
        <v>14657</v>
      </c>
      <c r="N10" s="2977"/>
      <c r="O10" s="2883"/>
      <c r="W10" s="2823" t="s">
        <v>12351</v>
      </c>
      <c r="X10" s="2823"/>
      <c r="Y10" s="2823"/>
      <c r="Z10" s="2823"/>
      <c r="AA10" s="2823"/>
      <c r="AB10" s="2823" t="s">
        <v>12352</v>
      </c>
      <c r="AC10" s="2823" t="s">
        <v>12353</v>
      </c>
      <c r="AD10" s="2823" t="s">
        <v>12353</v>
      </c>
      <c r="AE10" s="2823" t="s">
        <v>12353</v>
      </c>
      <c r="AF10" s="2823" t="s">
        <v>12353</v>
      </c>
      <c r="AG10" s="2823" t="s">
        <v>12353</v>
      </c>
      <c r="AH10" s="2824"/>
      <c r="AI10" s="2928">
        <f t="array" aca="1" ref="AI10" ca="1">IFERROR(INDEX(INDIRECT(INDEX($BN:$BN,MATCH(AN$10,$1:$1,0)+1+2) &amp; ":" &amp; INDEX($BN:$BN,MATCH(AN$10,$1:$1,0)+1+2)),MATCH(INDIRECT(INDEX($BN:$BN,MATCH(AN$10,$2:$2,0)+1) &amp; ROW()),INDIRECT(INDEX($BN:$BN,MATCH(AN$10,$1:$1,0)+1+1) &amp; ":" &amp; INDEX($BN:$BN,MATCH(AN$10,$1:$1,0)+1+1)),0)),0)</f>
        <v>0</v>
      </c>
      <c r="AJ10" s="2929"/>
      <c r="AK10" s="2927" t="str">
        <f t="shared" ca="1" si="5"/>
        <v xml:space="preserve"> - </v>
      </c>
      <c r="AM10" s="2825" t="s">
        <v>12354</v>
      </c>
      <c r="AN10" s="2826" t="str">
        <f>IF(xml!$A$1=""," -  ",xml!$A$1)</f>
        <v xml:space="preserve"> -  </v>
      </c>
      <c r="AR10" s="1" t="s">
        <v>11814</v>
      </c>
      <c r="AS10" s="1860" t="str">
        <f t="shared" si="0"/>
        <v>caen</v>
      </c>
      <c r="AT10" s="1860" t="str">
        <f>IF(xml!$A$1&lt;&gt;Preluare_xml!AR$1," - ",IFERROR(INDEX(xml!$C:$C,MATCH(AR10,xml!$B:$B,0))," - "))</f>
        <v xml:space="preserve"> - </v>
      </c>
      <c r="AV10" s="1" t="s">
        <v>11814</v>
      </c>
      <c r="AW10" s="1860" t="str">
        <f t="shared" si="1"/>
        <v>caen</v>
      </c>
      <c r="AX10" s="2821" t="str">
        <f>IF(xml!$A$1&lt;&gt;Preluare_xml!AV$1," - ",IFERROR(INDEX(xml!$C:$C,MATCH(AV10,xml!$B:$B,0))," - "))</f>
        <v xml:space="preserve"> - </v>
      </c>
      <c r="AZ10" s="74" t="s">
        <v>11814</v>
      </c>
      <c r="BA10" s="1860" t="str">
        <f t="shared" si="2"/>
        <v>caen</v>
      </c>
      <c r="BB10" s="2821" t="str">
        <f>IF(xml!$A$1&lt;&gt;Preluare_xml!AZ$1," - ",IFERROR(INDEX(xml!$C:$C,MATCH(AZ10,xml!$B:$B,0))," - "))</f>
        <v xml:space="preserve"> - </v>
      </c>
      <c r="BD10" s="74" t="s">
        <v>11814</v>
      </c>
      <c r="BE10" s="1860" t="str">
        <f t="shared" si="3"/>
        <v>caen</v>
      </c>
      <c r="BF10" s="2821" t="str">
        <f>IF(xml!$A$1&lt;&gt;Preluare_xml!BD$1," - ",IFERROR(INDEX(xml!$C:$C,MATCH(BD10,xml!$B:$B,0))," - "))</f>
        <v xml:space="preserve"> - </v>
      </c>
      <c r="BH10" s="74" t="s">
        <v>11817</v>
      </c>
      <c r="BI10" s="1860" t="str">
        <f t="shared" si="4"/>
        <v>codJJ</v>
      </c>
      <c r="BJ10" s="2821" t="str">
        <f>IF(xml!$A$1&lt;&gt;Preluare_xml!BH$1," - ",IFERROR(INDEX(xml!$C:$C,MATCH(BH10,xml!$B:$B,0))," - "))</f>
        <v xml:space="preserve"> - </v>
      </c>
      <c r="BN10" s="74" t="s">
        <v>891</v>
      </c>
    </row>
    <row r="11" spans="1:66" x14ac:dyDescent="0.25">
      <c r="F11" s="2853" t="s">
        <v>14591</v>
      </c>
      <c r="G11" s="1843">
        <v>2</v>
      </c>
      <c r="H11" s="1843">
        <v>4</v>
      </c>
      <c r="I11" s="2866">
        <v>3</v>
      </c>
      <c r="J11" s="2884">
        <f ca="1">AK13</f>
        <v>0</v>
      </c>
      <c r="K11" s="2883"/>
      <c r="M11" s="2976" t="s">
        <v>14631</v>
      </c>
      <c r="N11" s="2915">
        <f ca="1">IF(AND(AK13&gt;0,OR(N9="AGR",N9="IND")),AK13,0)</f>
        <v>0</v>
      </c>
      <c r="O11" s="2883"/>
      <c r="V11" s="1" t="s">
        <v>4227</v>
      </c>
      <c r="W11" s="2823" t="s">
        <v>12355</v>
      </c>
      <c r="X11" s="2823">
        <v>2</v>
      </c>
      <c r="Y11" s="2823">
        <v>4</v>
      </c>
      <c r="Z11" s="2823">
        <v>0</v>
      </c>
      <c r="AA11" s="2823">
        <v>0</v>
      </c>
      <c r="AB11" s="2823" t="s">
        <v>9931</v>
      </c>
      <c r="AC11" s="2823" t="s">
        <v>9931</v>
      </c>
      <c r="AD11" s="2823" t="s">
        <v>9931</v>
      </c>
      <c r="AE11" s="2823" t="s">
        <v>9931</v>
      </c>
      <c r="AF11" s="2823" t="s">
        <v>9931</v>
      </c>
      <c r="AG11" s="2823" t="s">
        <v>9931</v>
      </c>
      <c r="AH11" s="2824"/>
      <c r="AI11" s="2930">
        <f t="array" aca="1" ref="AI11" ca="1">IFERROR(INDEX(INDIRECT(INDEX($BN:$BN,MATCH(AN$10,$1:$1,0)+1+2) &amp; ":" &amp; INDEX($BN:$BN,MATCH(AN$10,$1:$1,0)+1+2)),MATCH(INDIRECT(INDEX($BN:$BN,MATCH(AN$10,$2:$2,0)+1) &amp; ROW()),INDIRECT(INDEX($BN:$BN,MATCH(AN$10,$1:$1,0)+1+1) &amp; ":" &amp; INDEX($BN:$BN,MATCH(AN$10,$1:$1,0)+1+1)),0)),0)</f>
        <v>0</v>
      </c>
      <c r="AJ11" s="2931"/>
      <c r="AK11" s="2932">
        <f t="shared" ref="AK11:AK71" ca="1" si="6">AI11</f>
        <v>0</v>
      </c>
      <c r="AM11" s="2827" t="s">
        <v>12356</v>
      </c>
      <c r="AN11" s="2828"/>
      <c r="AR11" s="1" t="s">
        <v>12357</v>
      </c>
      <c r="AS11" s="1860" t="str">
        <f t="shared" si="0"/>
        <v>caenE</v>
      </c>
      <c r="AT11" s="1860" t="str">
        <f>IF(xml!$A$1&lt;&gt;Preluare_xml!AR$1," - ",IFERROR(INDEX(xml!$C:$C,MATCH(AR11,xml!$B:$B,0))," - "))</f>
        <v xml:space="preserve"> - </v>
      </c>
      <c r="AV11" s="1" t="s">
        <v>12357</v>
      </c>
      <c r="AW11" s="1860" t="str">
        <f t="shared" si="1"/>
        <v>caenE</v>
      </c>
      <c r="AX11" s="2821" t="str">
        <f>IF(xml!$A$1&lt;&gt;Preluare_xml!AV$1," - ",IFERROR(INDEX(xml!$C:$C,MATCH(AV11,xml!$B:$B,0))," - "))</f>
        <v xml:space="preserve"> - </v>
      </c>
      <c r="AZ11" s="74" t="s">
        <v>12357</v>
      </c>
      <c r="BA11" s="1860" t="str">
        <f t="shared" si="2"/>
        <v>caenE</v>
      </c>
      <c r="BB11" s="2821" t="str">
        <f>IF(xml!$A$1&lt;&gt;Preluare_xml!AZ$1," - ",IFERROR(INDEX(xml!$C:$C,MATCH(AZ11,xml!$B:$B,0))," - "))</f>
        <v xml:space="preserve"> - </v>
      </c>
      <c r="BD11" s="74" t="s">
        <v>12357</v>
      </c>
      <c r="BE11" s="1860" t="str">
        <f t="shared" si="3"/>
        <v>caenE</v>
      </c>
      <c r="BF11" s="2821" t="str">
        <f>IF(xml!$A$1&lt;&gt;Preluare_xml!BD$1," - ",IFERROR(INDEX(xml!$C:$C,MATCH(BD11,xml!$B:$B,0))," - "))</f>
        <v xml:space="preserve"> - </v>
      </c>
      <c r="BH11" s="74" t="s">
        <v>11818</v>
      </c>
      <c r="BI11" s="1860" t="str">
        <f t="shared" si="4"/>
        <v>codPP</v>
      </c>
      <c r="BJ11" s="2821" t="str">
        <f>IF(xml!$A$1&lt;&gt;Preluare_xml!BH$1," - ",IFERROR(INDEX(xml!$C:$C,MATCH(BH11,xml!$B:$B,0))," - "))</f>
        <v xml:space="preserve"> - </v>
      </c>
      <c r="BN11" s="74" t="s">
        <v>900</v>
      </c>
    </row>
    <row r="12" spans="1:66" x14ac:dyDescent="0.25">
      <c r="F12" s="2853" t="s">
        <v>14655</v>
      </c>
      <c r="G12" s="1843">
        <v>2</v>
      </c>
      <c r="H12" s="1843">
        <v>4</v>
      </c>
      <c r="I12" s="2866">
        <v>4</v>
      </c>
      <c r="J12" s="2886">
        <f ca="1">N11</f>
        <v>0</v>
      </c>
      <c r="K12" s="2883"/>
      <c r="M12" s="2976" t="s">
        <v>14656</v>
      </c>
      <c r="N12" s="2915">
        <f ca="1">AK13-N11</f>
        <v>0</v>
      </c>
      <c r="O12" s="2883"/>
      <c r="W12" s="2818" t="s">
        <v>12358</v>
      </c>
      <c r="X12" s="2818">
        <v>2</v>
      </c>
      <c r="Y12" s="2818">
        <v>4</v>
      </c>
      <c r="Z12" s="2818">
        <v>1</v>
      </c>
      <c r="AA12" s="2818">
        <v>1</v>
      </c>
      <c r="AB12" s="2818" t="s">
        <v>12359</v>
      </c>
      <c r="AC12" s="2818" t="s">
        <v>12360</v>
      </c>
      <c r="AD12" s="2818" t="s">
        <v>12360</v>
      </c>
      <c r="AE12" s="2818" t="s">
        <v>12360</v>
      </c>
      <c r="AF12" s="2818" t="s">
        <v>12360</v>
      </c>
      <c r="AG12" s="2818" t="s">
        <v>12360</v>
      </c>
      <c r="AH12" s="2822"/>
      <c r="AI12" s="2933">
        <f ca="1">IFERROR(INDEX(INDIRECT(INDEX($BN:$BN,MATCH(AN$10,$1:$1,0)+1+2) &amp; ":" &amp; INDEX($BN:$BN,MATCH(AN$10,$1:$1,0)+1+2)),MATCH(INDIRECT(INDEX($BN:$BN,MATCH(AN$10,$2:$2,0)+1) &amp; ROW()),INDIRECT(INDEX($BN:$BN,MATCH(AN$10,$1:$1,0)+1+1) &amp; ":" &amp; INDEX($BN:$BN,MATCH(AN$10,$1:$1,0)+1+1)),0)),0)</f>
        <v>0</v>
      </c>
      <c r="AJ12" s="2923"/>
      <c r="AK12" s="2924">
        <f t="shared" ca="1" si="6"/>
        <v>0</v>
      </c>
      <c r="AM12" s="2825" t="s">
        <v>12361</v>
      </c>
      <c r="AN12" s="2714" t="str">
        <f>IFERROR(INDEX($BN:$BN,MATCH(AN10,$2:$2,0)+1) &amp; ROW()," - ")</f>
        <v xml:space="preserve"> - </v>
      </c>
      <c r="AR12" s="1" t="s">
        <v>11816</v>
      </c>
      <c r="AS12" s="1860" t="str">
        <f t="shared" si="0"/>
        <v>calit_intocmit</v>
      </c>
      <c r="AT12" s="1860" t="str">
        <f>IF(xml!$A$1&lt;&gt;Preluare_xml!AR$1," - ",IFERROR(INDEX(xml!$C:$C,MATCH(AR12,xml!$B:$B,0))," - "))</f>
        <v xml:space="preserve"> - </v>
      </c>
      <c r="AV12" s="1" t="s">
        <v>11816</v>
      </c>
      <c r="AW12" s="1860" t="str">
        <f t="shared" si="1"/>
        <v>calit_intocmit</v>
      </c>
      <c r="AX12" s="2821" t="str">
        <f>IF(xml!$A$1&lt;&gt;Preluare_xml!AV$1," - ",IFERROR(INDEX(xml!$C:$C,MATCH(AV12,xml!$B:$B,0))," - "))</f>
        <v xml:space="preserve"> - </v>
      </c>
      <c r="AZ12" s="74" t="s">
        <v>11816</v>
      </c>
      <c r="BA12" s="1860" t="str">
        <f t="shared" si="2"/>
        <v>calit_intocmit</v>
      </c>
      <c r="BB12" s="2821" t="str">
        <f>IF(xml!$A$1&lt;&gt;Preluare_xml!AZ$1," - ",IFERROR(INDEX(xml!$C:$C,MATCH(AZ12,xml!$B:$B,0))," - "))</f>
        <v xml:space="preserve"> - </v>
      </c>
      <c r="BD12" s="74" t="s">
        <v>11816</v>
      </c>
      <c r="BE12" s="1860" t="str">
        <f t="shared" si="3"/>
        <v>calit_intocmit</v>
      </c>
      <c r="BF12" s="2821" t="str">
        <f>IF(xml!$A$1&lt;&gt;Preluare_xml!BD$1," - ",IFERROR(INDEX(xml!$C:$C,MATCH(BD12,xml!$B:$B,0))," - "))</f>
        <v xml:space="preserve"> - </v>
      </c>
      <c r="BH12" s="74" t="s">
        <v>11819</v>
      </c>
      <c r="BI12" s="1860" t="str">
        <f t="shared" si="4"/>
        <v>codTT</v>
      </c>
      <c r="BJ12" s="2821" t="str">
        <f>IF(xml!$A$1&lt;&gt;Preluare_xml!BH$1," - ",IFERROR(INDEX(xml!$C:$C,MATCH(BH12,xml!$B:$B,0))," - "))</f>
        <v xml:space="preserve"> - </v>
      </c>
      <c r="BN12" s="74" t="s">
        <v>927</v>
      </c>
    </row>
    <row r="13" spans="1:66" x14ac:dyDescent="0.25">
      <c r="F13" s="2853" t="s">
        <v>14654</v>
      </c>
      <c r="G13" s="1843">
        <v>2</v>
      </c>
      <c r="H13" s="1843">
        <v>4</v>
      </c>
      <c r="I13" s="2866">
        <v>5</v>
      </c>
      <c r="J13" s="2895">
        <f ca="1">N12</f>
        <v>0</v>
      </c>
      <c r="K13" s="2883"/>
      <c r="L13" s="2883"/>
      <c r="M13" s="2883"/>
      <c r="N13" s="2883"/>
      <c r="O13" s="2883"/>
      <c r="W13" s="2818" t="s">
        <v>12362</v>
      </c>
      <c r="X13" s="2818">
        <v>2</v>
      </c>
      <c r="Y13" s="2818">
        <v>4</v>
      </c>
      <c r="Z13" s="2818">
        <v>3</v>
      </c>
      <c r="AA13" s="2818">
        <v>1</v>
      </c>
      <c r="AB13" s="2818" t="s">
        <v>23</v>
      </c>
      <c r="AC13" s="2818" t="s">
        <v>12363</v>
      </c>
      <c r="AD13" s="2818" t="s">
        <v>12363</v>
      </c>
      <c r="AE13" s="2818" t="s">
        <v>12363</v>
      </c>
      <c r="AF13" s="2818" t="s">
        <v>12364</v>
      </c>
      <c r="AG13" s="2818" t="s">
        <v>12363</v>
      </c>
      <c r="AH13" s="2822"/>
      <c r="AI13" s="2922">
        <f ca="1">IFERROR(INDEX(INDIRECT(INDEX($BN:$BN,MATCH(AN$10,$1:$1,0)+1+2) &amp; ":" &amp; INDEX($BN:$BN,MATCH(AN$10,$1:$1,0)+1+2)),MATCH(INDIRECT(INDEX($BN:$BN,MATCH(AN$10,$2:$2,0)+1) &amp; ROW()),INDIRECT(INDEX($BN:$BN,MATCH(AN$10,$1:$1,0)+1+1) &amp; ":" &amp; INDEX($BN:$BN,MATCH(AN$10,$1:$1,0)+1+1)),0)),0)</f>
        <v>0</v>
      </c>
      <c r="AJ13" s="2923"/>
      <c r="AK13" s="2924">
        <f t="shared" ca="1" si="6"/>
        <v>0</v>
      </c>
      <c r="AM13" s="2825" t="s">
        <v>12365</v>
      </c>
      <c r="AN13" s="2714" t="str">
        <f>IFERROR(INDEX($BN:$BN,MATCH(AN10,$1:$1,0)+1+1) &amp; ":" &amp; INDEX($BN:$BN,MATCH(AN10,$1:$1,0)+1+1)," - ")</f>
        <v xml:space="preserve"> - </v>
      </c>
      <c r="AR13" s="1" t="s">
        <v>11817</v>
      </c>
      <c r="AS13" s="1860" t="str">
        <f t="shared" si="0"/>
        <v>codJJ</v>
      </c>
      <c r="AT13" s="1860" t="str">
        <f>IF(xml!$A$1&lt;&gt;Preluare_xml!AR$1," - ",IFERROR(INDEX(xml!$C:$C,MATCH(AR13,xml!$B:$B,0))," - "))</f>
        <v xml:space="preserve"> - </v>
      </c>
      <c r="AV13" s="1" t="s">
        <v>11817</v>
      </c>
      <c r="AW13" s="1860" t="str">
        <f t="shared" si="1"/>
        <v>codJJ</v>
      </c>
      <c r="AX13" s="2821" t="str">
        <f>IF(xml!$A$1&lt;&gt;Preluare_xml!AV$1," - ",IFERROR(INDEX(xml!$C:$C,MATCH(AV13,xml!$B:$B,0))," - "))</f>
        <v xml:space="preserve"> - </v>
      </c>
      <c r="AZ13" s="74" t="s">
        <v>11817</v>
      </c>
      <c r="BA13" s="1860" t="str">
        <f t="shared" si="2"/>
        <v>codJJ</v>
      </c>
      <c r="BB13" s="2821" t="str">
        <f>IF(xml!$A$1&lt;&gt;Preluare_xml!AZ$1," - ",IFERROR(INDEX(xml!$C:$C,MATCH(AZ13,xml!$B:$B,0))," - "))</f>
        <v xml:space="preserve"> - </v>
      </c>
      <c r="BD13" s="74" t="s">
        <v>11817</v>
      </c>
      <c r="BE13" s="1860" t="str">
        <f t="shared" si="3"/>
        <v>codJJ</v>
      </c>
      <c r="BF13" s="2821" t="str">
        <f>IF(xml!$A$1&lt;&gt;Preluare_xml!BD$1," - ",IFERROR(INDEX(xml!$C:$C,MATCH(BD13,xml!$B:$B,0))," - "))</f>
        <v xml:space="preserve"> - </v>
      </c>
      <c r="BH13" s="74" t="s">
        <v>11820</v>
      </c>
      <c r="BI13" s="1860" t="str">
        <f t="shared" si="4"/>
        <v>cui</v>
      </c>
      <c r="BJ13" s="2821" t="str">
        <f>IF(xml!$A$1&lt;&gt;Preluare_xml!BH$1," - ",IFERROR(INDEX(xml!$C:$C,MATCH(BH13,xml!$B:$B,0))," - "))</f>
        <v xml:space="preserve"> - </v>
      </c>
      <c r="BN13" s="74" t="s">
        <v>946</v>
      </c>
    </row>
    <row r="14" spans="1:66" x14ac:dyDescent="0.25">
      <c r="F14" s="2853" t="s">
        <v>14592</v>
      </c>
      <c r="G14" s="1843">
        <v>2</v>
      </c>
      <c r="H14" s="1843">
        <v>4</v>
      </c>
      <c r="I14" s="2866">
        <v>6</v>
      </c>
      <c r="J14" s="2885">
        <f ca="1">AK14</f>
        <v>0</v>
      </c>
      <c r="K14" s="2883"/>
      <c r="L14" s="2883"/>
      <c r="M14" s="2883"/>
      <c r="N14" s="2883"/>
      <c r="O14" s="2883"/>
      <c r="W14" s="2818" t="s">
        <v>9496</v>
      </c>
      <c r="X14" s="2818">
        <v>2</v>
      </c>
      <c r="Y14" s="2818">
        <v>4</v>
      </c>
      <c r="Z14" s="2818">
        <v>6</v>
      </c>
      <c r="AA14" s="2818">
        <v>1</v>
      </c>
      <c r="AB14" s="2818" t="s">
        <v>26</v>
      </c>
      <c r="AC14" s="2818" t="s">
        <v>12366</v>
      </c>
      <c r="AD14" s="2818" t="s">
        <v>12366</v>
      </c>
      <c r="AE14" s="2818" t="s">
        <v>12366</v>
      </c>
      <c r="AF14" s="2818" t="s">
        <v>12367</v>
      </c>
      <c r="AG14" s="2818" t="s">
        <v>12366</v>
      </c>
      <c r="AH14" s="2822"/>
      <c r="AI14" s="2922">
        <f t="array" aca="1" ref="AI14" ca="1">IFERROR(INDEX(INDIRECT(INDEX($BN:$BN,MATCH(AN$10,$1:$1,0)+1+2) &amp; ":" &amp; INDEX($BN:$BN,MATCH(AN$10,$1:$1,0)+1+2)),MATCH(INDIRECT(INDEX($BN:$BN,MATCH(AN$10,$2:$2,0)+1) &amp; ROW()),INDIRECT(INDEX($BN:$BN,MATCH(AN$10,$1:$1,0)+1+1) &amp; ":" &amp; INDEX($BN:$BN,MATCH(AN$10,$1:$1,0)+1+1)),0)),0)</f>
        <v>0</v>
      </c>
      <c r="AJ14" s="2923"/>
      <c r="AK14" s="2924">
        <f t="shared" ca="1" si="6"/>
        <v>0</v>
      </c>
      <c r="AM14" s="2825" t="s">
        <v>12368</v>
      </c>
      <c r="AN14" s="2714" t="str">
        <f>IFERROR(INDEX($BN:$BN,MATCH(AN10,$1:$1,0)+1+2) &amp; ":" &amp; INDEX($BN:$BN,MATCH(AN10,$1:$1,0)+1+2)," - ")</f>
        <v xml:space="preserve"> - </v>
      </c>
      <c r="AR14" s="1" t="s">
        <v>11818</v>
      </c>
      <c r="AS14" s="1860" t="str">
        <f t="shared" si="0"/>
        <v>codPP</v>
      </c>
      <c r="AT14" s="1860" t="str">
        <f>IF(xml!$A$1&lt;&gt;Preluare_xml!AR$1," - ",IFERROR(INDEX(xml!$C:$C,MATCH(AR14,xml!$B:$B,0))," - "))</f>
        <v xml:space="preserve"> - </v>
      </c>
      <c r="AV14" s="1" t="s">
        <v>11818</v>
      </c>
      <c r="AW14" s="1860" t="str">
        <f t="shared" si="1"/>
        <v>codPP</v>
      </c>
      <c r="AX14" s="2821" t="str">
        <f>IF(xml!$A$1&lt;&gt;Preluare_xml!AV$1," - ",IFERROR(INDEX(xml!$C:$C,MATCH(AV14,xml!$B:$B,0))," - "))</f>
        <v xml:space="preserve"> - </v>
      </c>
      <c r="AZ14" s="74" t="s">
        <v>11818</v>
      </c>
      <c r="BA14" s="1860" t="str">
        <f t="shared" si="2"/>
        <v>codPP</v>
      </c>
      <c r="BB14" s="2821" t="str">
        <f>IF(xml!$A$1&lt;&gt;Preluare_xml!AZ$1," - ",IFERROR(INDEX(xml!$C:$C,MATCH(AZ14,xml!$B:$B,0))," - "))</f>
        <v xml:space="preserve"> - </v>
      </c>
      <c r="BD14" s="74" t="s">
        <v>11818</v>
      </c>
      <c r="BE14" s="1860" t="str">
        <f t="shared" si="3"/>
        <v>codPP</v>
      </c>
      <c r="BF14" s="2821" t="str">
        <f>IF(xml!$A$1&lt;&gt;Preluare_xml!BD$1," - ",IFERROR(INDEX(xml!$C:$C,MATCH(BD14,xml!$B:$B,0))," - "))</f>
        <v xml:space="preserve"> - </v>
      </c>
      <c r="BH14" s="74" t="s">
        <v>11821</v>
      </c>
      <c r="BI14" s="1860" t="str">
        <f t="shared" si="4"/>
        <v>den</v>
      </c>
      <c r="BJ14" s="2821" t="str">
        <f>IF(xml!$A$1&lt;&gt;Preluare_xml!BH$1," - ",IFERROR(INDEX(xml!$C:$C,MATCH(BH14,xml!$B:$B,0))," - "))</f>
        <v xml:space="preserve"> - </v>
      </c>
      <c r="BN14" s="74" t="s">
        <v>951</v>
      </c>
    </row>
    <row r="15" spans="1:66" x14ac:dyDescent="0.25">
      <c r="F15" s="2853" t="s">
        <v>14593</v>
      </c>
      <c r="G15" s="1843">
        <v>2</v>
      </c>
      <c r="H15" s="1843">
        <v>4</v>
      </c>
      <c r="I15" s="2866">
        <v>9</v>
      </c>
      <c r="J15" s="2886">
        <f ca="1">AK15</f>
        <v>0</v>
      </c>
      <c r="K15" s="2883"/>
      <c r="L15" s="2883"/>
      <c r="M15" s="2883"/>
      <c r="N15" s="2883"/>
      <c r="O15" s="2883"/>
      <c r="W15" s="2818" t="s">
        <v>12369</v>
      </c>
      <c r="X15" s="2818">
        <v>2</v>
      </c>
      <c r="Y15" s="2818">
        <v>4</v>
      </c>
      <c r="Z15" s="2818">
        <v>9</v>
      </c>
      <c r="AA15" s="2818">
        <v>1</v>
      </c>
      <c r="AB15" s="2818" t="s">
        <v>29</v>
      </c>
      <c r="AC15" s="2818" t="s">
        <v>12370</v>
      </c>
      <c r="AD15" s="2818" t="s">
        <v>12370</v>
      </c>
      <c r="AE15" s="2818" t="s">
        <v>12370</v>
      </c>
      <c r="AF15" s="2818" t="s">
        <v>12371</v>
      </c>
      <c r="AG15" s="2818" t="s">
        <v>12372</v>
      </c>
      <c r="AH15" s="2822"/>
      <c r="AI15" s="2922">
        <f t="array" aca="1" ref="AI15" ca="1">IFERROR(INDEX(INDIRECT(INDEX($BN:$BN,MATCH(AN$10,$1:$1,0)+1+2) &amp; ":" &amp; INDEX($BN:$BN,MATCH(AN$10,$1:$1,0)+1+2)),MATCH(INDIRECT(INDEX($BN:$BN,MATCH(AN$10,$2:$2,0)+1) &amp; ROW()),INDIRECT(INDEX($BN:$BN,MATCH(AN$10,$1:$1,0)+1+1) &amp; ":" &amp; INDEX($BN:$BN,MATCH(AN$10,$1:$1,0)+1+1)),0)),0)</f>
        <v>0</v>
      </c>
      <c r="AJ15" s="2923"/>
      <c r="AK15" s="2924">
        <f t="shared" ca="1" si="6"/>
        <v>0</v>
      </c>
      <c r="AM15" s="2825" t="s">
        <v>12373</v>
      </c>
      <c r="AN15" s="2714" t="str">
        <f ca="1">IFERROR(INDIRECT(AN12)," - ")</f>
        <v xml:space="preserve"> - </v>
      </c>
      <c r="AR15" s="1" t="s">
        <v>11819</v>
      </c>
      <c r="AS15" s="1860" t="str">
        <f t="shared" si="0"/>
        <v>codTT</v>
      </c>
      <c r="AT15" s="1860" t="str">
        <f>IF(xml!$A$1&lt;&gt;Preluare_xml!AR$1," - ",IFERROR(INDEX(xml!$C:$C,MATCH(AR15,xml!$B:$B,0))," - "))</f>
        <v xml:space="preserve"> - </v>
      </c>
      <c r="AV15" s="1" t="s">
        <v>11819</v>
      </c>
      <c r="AW15" s="1860" t="str">
        <f t="shared" si="1"/>
        <v>codTT</v>
      </c>
      <c r="AX15" s="2821" t="str">
        <f>IF(xml!$A$1&lt;&gt;Preluare_xml!AV$1," - ",IFERROR(INDEX(xml!$C:$C,MATCH(AV15,xml!$B:$B,0))," - "))</f>
        <v xml:space="preserve"> - </v>
      </c>
      <c r="AZ15" s="74" t="s">
        <v>11819</v>
      </c>
      <c r="BA15" s="1860" t="str">
        <f t="shared" si="2"/>
        <v>codTT</v>
      </c>
      <c r="BB15" s="2821" t="str">
        <f>IF(xml!$A$1&lt;&gt;Preluare_xml!AZ$1," - ",IFERROR(INDEX(xml!$C:$C,MATCH(AZ15,xml!$B:$B,0))," - "))</f>
        <v xml:space="preserve"> - </v>
      </c>
      <c r="BD15" s="74" t="s">
        <v>11819</v>
      </c>
      <c r="BE15" s="1860" t="str">
        <f t="shared" si="3"/>
        <v>codTT</v>
      </c>
      <c r="BF15" s="2821" t="str">
        <f>IF(xml!$A$1&lt;&gt;Preluare_xml!BD$1," - ",IFERROR(INDEX(xml!$C:$C,MATCH(BD15,xml!$B:$B,0))," - "))</f>
        <v xml:space="preserve"> - </v>
      </c>
      <c r="BH15" s="74" t="s">
        <v>11822</v>
      </c>
      <c r="BI15" s="1860" t="str">
        <f t="shared" si="4"/>
        <v>luna</v>
      </c>
      <c r="BJ15" s="2821" t="str">
        <f>IF(xml!$A$1&lt;&gt;Preluare_xml!BH$1," - ",IFERROR(INDEX(xml!$C:$C,MATCH(BH15,xml!$B:$B,0))," - "))</f>
        <v xml:space="preserve"> - </v>
      </c>
      <c r="BN15" s="74" t="s">
        <v>968</v>
      </c>
    </row>
    <row r="16" spans="1:66" x14ac:dyDescent="0.25">
      <c r="F16" s="2853" t="s">
        <v>14599</v>
      </c>
      <c r="G16" s="1843">
        <v>2</v>
      </c>
      <c r="H16" s="1843">
        <v>4</v>
      </c>
      <c r="I16" s="2866">
        <v>10</v>
      </c>
      <c r="J16" s="2887">
        <f t="shared" ref="J16:J18" ca="1" si="7">AK16</f>
        <v>0</v>
      </c>
      <c r="K16" s="2883"/>
      <c r="L16" s="2883"/>
      <c r="M16" s="2883"/>
      <c r="N16" s="2883"/>
      <c r="O16" s="2883"/>
      <c r="W16" s="2818" t="s">
        <v>12374</v>
      </c>
      <c r="X16" s="2818">
        <v>2</v>
      </c>
      <c r="Y16" s="2818">
        <v>4</v>
      </c>
      <c r="Z16" s="2818">
        <v>10</v>
      </c>
      <c r="AA16" s="2818">
        <v>1</v>
      </c>
      <c r="AB16" s="2818" t="s">
        <v>30</v>
      </c>
      <c r="AC16" s="2818" t="s">
        <v>12375</v>
      </c>
      <c r="AD16" s="2818" t="s">
        <v>12375</v>
      </c>
      <c r="AE16" s="2818" t="s">
        <v>12375</v>
      </c>
      <c r="AF16" s="2818" t="s">
        <v>12376</v>
      </c>
      <c r="AG16" s="2818" t="s">
        <v>12370</v>
      </c>
      <c r="AH16" s="2822"/>
      <c r="AI16" s="2922">
        <f t="array" aca="1" ref="AI16" ca="1">IFERROR(INDEX(INDIRECT(INDEX($BN:$BN,MATCH(AN$10,$1:$1,0)+1+2) &amp; ":" &amp; INDEX($BN:$BN,MATCH(AN$10,$1:$1,0)+1+2)),MATCH(INDIRECT(INDEX($BN:$BN,MATCH(AN$10,$2:$2,0)+1) &amp; ROW()),INDIRECT(INDEX($BN:$BN,MATCH(AN$10,$1:$1,0)+1+1) &amp; ":" &amp; INDEX($BN:$BN,MATCH(AN$10,$1:$1,0)+1+1)),0)),0)</f>
        <v>0</v>
      </c>
      <c r="AJ16" s="2923"/>
      <c r="AK16" s="2924">
        <f t="shared" ca="1" si="6"/>
        <v>0</v>
      </c>
      <c r="AM16" s="2825" t="s">
        <v>12377</v>
      </c>
      <c r="AN16" s="2714" t="str">
        <f ca="1">IFERROR(MATCH(AN15,INDIRECT(AN13),0)," - ")</f>
        <v xml:space="preserve"> - </v>
      </c>
      <c r="AR16" s="1" t="s">
        <v>11820</v>
      </c>
      <c r="AS16" s="1860" t="str">
        <f t="shared" si="0"/>
        <v>cui</v>
      </c>
      <c r="AT16" s="1860" t="str">
        <f>IF(xml!$A$1&lt;&gt;Preluare_xml!AR$1," - ",IFERROR(INDEX(xml!$C:$C,MATCH(AR16,xml!$B:$B,0))," - "))</f>
        <v xml:space="preserve"> - </v>
      </c>
      <c r="AV16" s="1" t="s">
        <v>11820</v>
      </c>
      <c r="AW16" s="1860" t="str">
        <f t="shared" si="1"/>
        <v>cui</v>
      </c>
      <c r="AX16" s="2821" t="str">
        <f>IF(xml!$A$1&lt;&gt;Preluare_xml!AV$1," - ",IFERROR(INDEX(xml!$C:$C,MATCH(AV16,xml!$B:$B,0))," - "))</f>
        <v xml:space="preserve"> - </v>
      </c>
      <c r="AZ16" s="74" t="s">
        <v>11820</v>
      </c>
      <c r="BA16" s="1860" t="str">
        <f t="shared" si="2"/>
        <v>cui</v>
      </c>
      <c r="BB16" s="2821" t="str">
        <f>IF(xml!$A$1&lt;&gt;Preluare_xml!AZ$1," - ",IFERROR(INDEX(xml!$C:$C,MATCH(AZ16,xml!$B:$B,0))," - "))</f>
        <v xml:space="preserve"> - </v>
      </c>
      <c r="BD16" s="74" t="s">
        <v>11820</v>
      </c>
      <c r="BE16" s="1860" t="str">
        <f t="shared" si="3"/>
        <v>cui</v>
      </c>
      <c r="BF16" s="2821" t="str">
        <f>IF(xml!$A$1&lt;&gt;Preluare_xml!BD$1," - ",IFERROR(INDEX(xml!$C:$C,MATCH(BD16,xml!$B:$B,0))," - "))</f>
        <v xml:space="preserve"> - </v>
      </c>
      <c r="BH16" s="74" t="s">
        <v>11823</v>
      </c>
      <c r="BI16" s="1860" t="str">
        <f t="shared" si="4"/>
        <v>nume_admin</v>
      </c>
      <c r="BJ16" s="2821" t="str">
        <f>IF(xml!$A$1&lt;&gt;Preluare_xml!BH$1," - ",IFERROR(INDEX(xml!$C:$C,MATCH(BH16,xml!$B:$B,0))," - "))</f>
        <v xml:space="preserve"> - </v>
      </c>
      <c r="BN16" s="74" t="s">
        <v>1001</v>
      </c>
    </row>
    <row r="17" spans="6:66" x14ac:dyDescent="0.25">
      <c r="F17" s="2853" t="s">
        <v>14598</v>
      </c>
      <c r="G17" s="1843">
        <v>2</v>
      </c>
      <c r="H17" s="1843">
        <v>4</v>
      </c>
      <c r="I17" s="2866">
        <v>11</v>
      </c>
      <c r="J17" s="2887">
        <f t="shared" ca="1" si="7"/>
        <v>0</v>
      </c>
      <c r="K17" s="2883"/>
      <c r="L17" s="2883"/>
      <c r="M17" s="2883"/>
      <c r="N17" s="2883"/>
      <c r="O17" s="2883"/>
      <c r="W17" s="2818" t="s">
        <v>12378</v>
      </c>
      <c r="X17" s="2818">
        <v>2</v>
      </c>
      <c r="Y17" s="2818">
        <v>4</v>
      </c>
      <c r="Z17" s="2818">
        <v>11</v>
      </c>
      <c r="AA17" s="2818">
        <v>1</v>
      </c>
      <c r="AB17" s="2818" t="s">
        <v>31</v>
      </c>
      <c r="AC17" s="2818" t="s">
        <v>12379</v>
      </c>
      <c r="AD17" s="2818" t="s">
        <v>12379</v>
      </c>
      <c r="AE17" s="2818" t="s">
        <v>12379</v>
      </c>
      <c r="AF17" s="2818" t="s">
        <v>12380</v>
      </c>
      <c r="AG17" s="2818" t="s">
        <v>12375</v>
      </c>
      <c r="AH17" s="2822"/>
      <c r="AI17" s="2922">
        <f t="array" aca="1" ref="AI17" ca="1">IFERROR(INDEX(INDIRECT(INDEX($BN:$BN,MATCH(AN$10,$1:$1,0)+1+2) &amp; ":" &amp; INDEX($BN:$BN,MATCH(AN$10,$1:$1,0)+1+2)),MATCH(INDIRECT(INDEX($BN:$BN,MATCH(AN$10,$2:$2,0)+1) &amp; ROW()),INDIRECT(INDEX($BN:$BN,MATCH(AN$10,$1:$1,0)+1+1) &amp; ":" &amp; INDEX($BN:$BN,MATCH(AN$10,$1:$1,0)+1+1)),0)),0)</f>
        <v>0</v>
      </c>
      <c r="AJ17" s="2923"/>
      <c r="AK17" s="2924">
        <f t="shared" ca="1" si="6"/>
        <v>0</v>
      </c>
      <c r="AM17" s="2825" t="s">
        <v>12381</v>
      </c>
      <c r="AN17" s="2829" t="str">
        <f ca="1">IFERROR(INDEX(INDIRECT(AN14),AN16)," - ")</f>
        <v xml:space="preserve"> - </v>
      </c>
      <c r="AR17" s="1" t="s">
        <v>11821</v>
      </c>
      <c r="AS17" s="1860" t="str">
        <f t="shared" si="0"/>
        <v>den</v>
      </c>
      <c r="AT17" s="1860" t="str">
        <f>IF(xml!$A$1&lt;&gt;Preluare_xml!AR$1," - ",IFERROR(INDEX(xml!$C:$C,MATCH(AR17,xml!$B:$B,0))," - "))</f>
        <v xml:space="preserve"> - </v>
      </c>
      <c r="AV17" s="1" t="s">
        <v>11821</v>
      </c>
      <c r="AW17" s="1860" t="str">
        <f t="shared" si="1"/>
        <v>den</v>
      </c>
      <c r="AX17" s="2821" t="str">
        <f>IF(xml!$A$1&lt;&gt;Preluare_xml!AV$1," - ",IFERROR(INDEX(xml!$C:$C,MATCH(AV17,xml!$B:$B,0))," - "))</f>
        <v xml:space="preserve"> - </v>
      </c>
      <c r="AZ17" s="74" t="s">
        <v>11821</v>
      </c>
      <c r="BA17" s="1860" t="str">
        <f t="shared" si="2"/>
        <v>den</v>
      </c>
      <c r="BB17" s="2821" t="str">
        <f>IF(xml!$A$1&lt;&gt;Preluare_xml!AZ$1," - ",IFERROR(INDEX(xml!$C:$C,MATCH(AZ17,xml!$B:$B,0))," - "))</f>
        <v xml:space="preserve"> - </v>
      </c>
      <c r="BD17" s="74" t="s">
        <v>11821</v>
      </c>
      <c r="BE17" s="1860" t="str">
        <f t="shared" si="3"/>
        <v>den</v>
      </c>
      <c r="BF17" s="2821" t="str">
        <f>IF(xml!$A$1&lt;&gt;Preluare_xml!BD$1," - ",IFERROR(INDEX(xml!$C:$C,MATCH(BD17,xml!$B:$B,0))," - "))</f>
        <v xml:space="preserve"> - </v>
      </c>
      <c r="BH17" s="74" t="s">
        <v>11824</v>
      </c>
      <c r="BI17" s="1860" t="str">
        <f t="shared" si="4"/>
        <v>nume_intocmit</v>
      </c>
      <c r="BJ17" s="2821" t="str">
        <f>IF(xml!$A$1&lt;&gt;Preluare_xml!BH$1," - ",IFERROR(INDEX(xml!$C:$C,MATCH(BH17,xml!$B:$B,0))," - "))</f>
        <v xml:space="preserve"> - </v>
      </c>
      <c r="BN17" s="74" t="s">
        <v>1012</v>
      </c>
    </row>
    <row r="18" spans="6:66" x14ac:dyDescent="0.25">
      <c r="F18" s="2853" t="s">
        <v>14600</v>
      </c>
      <c r="G18" s="1843">
        <v>2</v>
      </c>
      <c r="H18" s="1843">
        <v>4</v>
      </c>
      <c r="I18" s="2866">
        <v>12</v>
      </c>
      <c r="J18" s="2888">
        <f t="shared" ca="1" si="7"/>
        <v>0</v>
      </c>
      <c r="K18" s="2883"/>
      <c r="L18" s="2883"/>
      <c r="M18" s="2883"/>
      <c r="N18" s="2883"/>
      <c r="O18" s="2883"/>
      <c r="W18" s="2818" t="s">
        <v>12382</v>
      </c>
      <c r="X18" s="2818">
        <v>2</v>
      </c>
      <c r="Y18" s="2818">
        <v>4</v>
      </c>
      <c r="Z18" s="2818">
        <v>12</v>
      </c>
      <c r="AA18" s="2818">
        <v>1</v>
      </c>
      <c r="AB18" s="2818" t="s">
        <v>32</v>
      </c>
      <c r="AC18" s="2818" t="s">
        <v>12383</v>
      </c>
      <c r="AD18" s="2818" t="s">
        <v>12383</v>
      </c>
      <c r="AE18" s="2818" t="s">
        <v>12383</v>
      </c>
      <c r="AF18" s="2818" t="s">
        <v>12384</v>
      </c>
      <c r="AG18" s="2818" t="s">
        <v>12383</v>
      </c>
      <c r="AH18" s="2822"/>
      <c r="AI18" s="2922">
        <f t="array" aca="1" ref="AI18" ca="1">IFERROR(INDEX(INDIRECT(INDEX($BN:$BN,MATCH(AN$10,$1:$1,0)+1+2) &amp; ":" &amp; INDEX($BN:$BN,MATCH(AN$10,$1:$1,0)+1+2)),MATCH(INDIRECT(INDEX($BN:$BN,MATCH(AN$10,$2:$2,0)+1) &amp; ROW()),INDIRECT(INDEX($BN:$BN,MATCH(AN$10,$1:$1,0)+1+1) &amp; ":" &amp; INDEX($BN:$BN,MATCH(AN$10,$1:$1,0)+1+1)),0)),0)</f>
        <v>0</v>
      </c>
      <c r="AJ18" s="2923"/>
      <c r="AK18" s="2924">
        <f t="shared" ca="1" si="6"/>
        <v>0</v>
      </c>
      <c r="AR18" s="1" t="s">
        <v>12385</v>
      </c>
      <c r="AS18" s="1860" t="str">
        <f t="shared" si="0"/>
        <v>interes_public</v>
      </c>
      <c r="AT18" s="1860" t="str">
        <f>IF(xml!$A$1&lt;&gt;Preluare_xml!AR$1," - ",IFERROR(INDEX(xml!$C:$C,MATCH(AR18,xml!$B:$B,0))," - "))</f>
        <v xml:space="preserve"> - </v>
      </c>
      <c r="AV18" s="1" t="s">
        <v>12385</v>
      </c>
      <c r="AW18" s="1860" t="str">
        <f t="shared" si="1"/>
        <v>interes_public</v>
      </c>
      <c r="AX18" s="2821" t="str">
        <f>IF(xml!$A$1&lt;&gt;Preluare_xml!AV$1," - ",IFERROR(INDEX(xml!$C:$C,MATCH(AV18,xml!$B:$B,0))," - "))</f>
        <v xml:space="preserve"> - </v>
      </c>
      <c r="AZ18" s="74" t="s">
        <v>12385</v>
      </c>
      <c r="BA18" s="1860" t="str">
        <f t="shared" si="2"/>
        <v>interes_public</v>
      </c>
      <c r="BB18" s="2821" t="str">
        <f>IF(xml!$A$1&lt;&gt;Preluare_xml!AZ$1," - ",IFERROR(INDEX(xml!$C:$C,MATCH(AZ18,xml!$B:$B,0))," - "))</f>
        <v xml:space="preserve"> - </v>
      </c>
      <c r="BD18" s="74" t="s">
        <v>12385</v>
      </c>
      <c r="BE18" s="1860" t="str">
        <f t="shared" si="3"/>
        <v>interes_public</v>
      </c>
      <c r="BF18" s="2821" t="str">
        <f>IF(xml!$A$1&lt;&gt;Preluare_xml!BD$1," - ",IFERROR(INDEX(xml!$C:$C,MATCH(BD18,xml!$B:$B,0))," - "))</f>
        <v xml:space="preserve"> - </v>
      </c>
      <c r="BH18" s="74" t="s">
        <v>11825</v>
      </c>
      <c r="BI18" s="1860" t="str">
        <f t="shared" si="4"/>
        <v>regCom</v>
      </c>
      <c r="BJ18" s="2821" t="str">
        <f>IF(xml!$A$1&lt;&gt;Preluare_xml!BH$1," - ",IFERROR(INDEX(xml!$C:$C,MATCH(BH18,xml!$B:$B,0))," - "))</f>
        <v xml:space="preserve"> - </v>
      </c>
      <c r="BN18" s="74" t="s">
        <v>1024</v>
      </c>
    </row>
    <row r="19" spans="6:66" x14ac:dyDescent="0.25">
      <c r="F19" s="2853" t="s">
        <v>14594</v>
      </c>
      <c r="G19" s="1843">
        <v>2</v>
      </c>
      <c r="H19" s="1843">
        <v>4</v>
      </c>
      <c r="I19" s="2866">
        <v>15</v>
      </c>
      <c r="J19" s="2889">
        <f ca="1">AK19</f>
        <v>0</v>
      </c>
      <c r="K19" s="2883"/>
      <c r="L19" s="2883"/>
      <c r="M19" s="2883"/>
      <c r="N19" s="2883"/>
      <c r="O19" s="2883"/>
      <c r="W19" s="2818" t="s">
        <v>12386</v>
      </c>
      <c r="X19" s="2818">
        <v>2</v>
      </c>
      <c r="Y19" s="2818">
        <v>4</v>
      </c>
      <c r="Z19" s="2818">
        <v>15</v>
      </c>
      <c r="AA19" s="2818">
        <v>1</v>
      </c>
      <c r="AB19" s="2818" t="s">
        <v>35</v>
      </c>
      <c r="AC19" s="2818" t="s">
        <v>12387</v>
      </c>
      <c r="AD19" s="2818" t="s">
        <v>12387</v>
      </c>
      <c r="AE19" s="2818" t="s">
        <v>12387</v>
      </c>
      <c r="AF19" s="2818" t="s">
        <v>12388</v>
      </c>
      <c r="AG19" s="2818" t="s">
        <v>12389</v>
      </c>
      <c r="AH19" s="2822"/>
      <c r="AI19" s="2922">
        <f t="array" aca="1" ref="AI19" ca="1">IFERROR(INDEX(INDIRECT(INDEX($BN:$BN,MATCH(AN$10,$1:$1,0)+1+2) &amp; ":" &amp; INDEX($BN:$BN,MATCH(AN$10,$1:$1,0)+1+2)),MATCH(INDIRECT(INDEX($BN:$BN,MATCH(AN$10,$2:$2,0)+1) &amp; ROW()),INDIRECT(INDEX($BN:$BN,MATCH(AN$10,$1:$1,0)+1+1) &amp; ":" &amp; INDEX($BN:$BN,MATCH(AN$10,$1:$1,0)+1+1)),0)),0)</f>
        <v>0</v>
      </c>
      <c r="AJ19" s="2923"/>
      <c r="AK19" s="2924">
        <f t="shared" ca="1" si="6"/>
        <v>0</v>
      </c>
      <c r="AR19" s="1" t="s">
        <v>11822</v>
      </c>
      <c r="AS19" s="1860" t="str">
        <f t="shared" si="0"/>
        <v>luna</v>
      </c>
      <c r="AT19" s="1860" t="str">
        <f>IF(xml!$A$1&lt;&gt;Preluare_xml!AR$1," - ",IFERROR(INDEX(xml!$C:$C,MATCH(AR19,xml!$B:$B,0))," - "))</f>
        <v xml:space="preserve"> - </v>
      </c>
      <c r="AV19" s="1" t="s">
        <v>11822</v>
      </c>
      <c r="AW19" s="1860" t="str">
        <f t="shared" si="1"/>
        <v>luna</v>
      </c>
      <c r="AX19" s="2821" t="str">
        <f>IF(xml!$A$1&lt;&gt;Preluare_xml!AV$1," - ",IFERROR(INDEX(xml!$C:$C,MATCH(AV19,xml!$B:$B,0))," - "))</f>
        <v xml:space="preserve"> - </v>
      </c>
      <c r="AZ19" s="74" t="s">
        <v>11822</v>
      </c>
      <c r="BA19" s="1860" t="str">
        <f t="shared" si="2"/>
        <v>luna</v>
      </c>
      <c r="BB19" s="2821" t="str">
        <f>IF(xml!$A$1&lt;&gt;Preluare_xml!AZ$1," - ",IFERROR(INDEX(xml!$C:$C,MATCH(AZ19,xml!$B:$B,0))," - "))</f>
        <v xml:space="preserve"> - </v>
      </c>
      <c r="BD19" s="74" t="s">
        <v>11822</v>
      </c>
      <c r="BE19" s="1860" t="str">
        <f t="shared" si="3"/>
        <v>luna</v>
      </c>
      <c r="BF19" s="2821" t="str">
        <f>IF(xml!$A$1&lt;&gt;Preluare_xml!BD$1," - ",IFERROR(INDEX(xml!$C:$C,MATCH(BD19,xml!$B:$B,0))," - "))</f>
        <v xml:space="preserve"> - </v>
      </c>
      <c r="BH19" s="74" t="s">
        <v>11826</v>
      </c>
      <c r="BI19" s="1860" t="str">
        <f t="shared" si="4"/>
        <v>tipBIL</v>
      </c>
      <c r="BJ19" s="2821" t="str">
        <f>IF(xml!$A$1&lt;&gt;Preluare_xml!BH$1," - ",IFERROR(INDEX(xml!$C:$C,MATCH(BH19,xml!$B:$B,0))," - "))</f>
        <v xml:space="preserve"> - </v>
      </c>
      <c r="BN19" s="74" t="s">
        <v>1037</v>
      </c>
    </row>
    <row r="20" spans="6:66" x14ac:dyDescent="0.25">
      <c r="F20" s="2853" t="s">
        <v>14595</v>
      </c>
      <c r="G20" s="1843">
        <v>2</v>
      </c>
      <c r="H20" s="1843">
        <v>4</v>
      </c>
      <c r="I20" s="2866">
        <v>16</v>
      </c>
      <c r="J20" s="2890">
        <f t="shared" ref="J20:J23" ca="1" si="8">AK20</f>
        <v>0</v>
      </c>
      <c r="K20" s="2883"/>
      <c r="L20" s="2883"/>
      <c r="M20" s="2883"/>
      <c r="N20" s="2883"/>
      <c r="O20" s="2883"/>
      <c r="W20" s="2818" t="s">
        <v>12390</v>
      </c>
      <c r="X20" s="2818">
        <v>2</v>
      </c>
      <c r="Y20" s="2818">
        <v>4</v>
      </c>
      <c r="Z20" s="2818">
        <v>16</v>
      </c>
      <c r="AA20" s="2818">
        <v>1</v>
      </c>
      <c r="AB20" s="2818" t="s">
        <v>36</v>
      </c>
      <c r="AC20" s="2818" t="s">
        <v>12391</v>
      </c>
      <c r="AD20" s="2818" t="s">
        <v>12391</v>
      </c>
      <c r="AE20" s="2818" t="s">
        <v>12391</v>
      </c>
      <c r="AF20" s="2818" t="s">
        <v>12392</v>
      </c>
      <c r="AG20" s="2818" t="s">
        <v>12387</v>
      </c>
      <c r="AH20" s="2822"/>
      <c r="AI20" s="2922">
        <f t="array" aca="1" ref="AI20" ca="1">IFERROR(INDEX(INDIRECT(INDEX($BN:$BN,MATCH(AN$10,$1:$1,0)+1+2) &amp; ":" &amp; INDEX($BN:$BN,MATCH(AN$10,$1:$1,0)+1+2)),MATCH(INDIRECT(INDEX($BN:$BN,MATCH(AN$10,$2:$2,0)+1) &amp; ROW()),INDIRECT(INDEX($BN:$BN,MATCH(AN$10,$1:$1,0)+1+1) &amp; ":" &amp; INDEX($BN:$BN,MATCH(AN$10,$1:$1,0)+1+1)),0)),0)</f>
        <v>0</v>
      </c>
      <c r="AJ20" s="2923"/>
      <c r="AK20" s="2924">
        <f t="shared" ca="1" si="6"/>
        <v>0</v>
      </c>
      <c r="AR20" s="1" t="s">
        <v>11823</v>
      </c>
      <c r="AS20" s="1860" t="str">
        <f t="shared" si="0"/>
        <v>nume_admin</v>
      </c>
      <c r="AT20" s="1860" t="str">
        <f>IF(xml!$A$1&lt;&gt;Preluare_xml!AR$1," - ",IFERROR(INDEX(xml!$C:$C,MATCH(AR20,xml!$B:$B,0))," - "))</f>
        <v xml:space="preserve"> - </v>
      </c>
      <c r="AV20" s="1" t="s">
        <v>11823</v>
      </c>
      <c r="AW20" s="1860" t="str">
        <f t="shared" si="1"/>
        <v>nume_admin</v>
      </c>
      <c r="AX20" s="2821" t="str">
        <f>IF(xml!$A$1&lt;&gt;Preluare_xml!AV$1," - ",IFERROR(INDEX(xml!$C:$C,MATCH(AV20,xml!$B:$B,0))," - "))</f>
        <v xml:space="preserve"> - </v>
      </c>
      <c r="AZ20" s="74" t="s">
        <v>11823</v>
      </c>
      <c r="BA20" s="1860" t="str">
        <f t="shared" si="2"/>
        <v>nume_admin</v>
      </c>
      <c r="BB20" s="2821" t="str">
        <f>IF(xml!$A$1&lt;&gt;Preluare_xml!AZ$1," - ",IFERROR(INDEX(xml!$C:$C,MATCH(AZ20,xml!$B:$B,0))," - "))</f>
        <v xml:space="preserve"> - </v>
      </c>
      <c r="BD20" s="74" t="s">
        <v>11823</v>
      </c>
      <c r="BE20" s="1860" t="str">
        <f t="shared" si="3"/>
        <v>nume_admin</v>
      </c>
      <c r="BF20" s="2821" t="str">
        <f>IF(xml!$A$1&lt;&gt;Preluare_xml!BD$1," - ",IFERROR(INDEX(xml!$C:$C,MATCH(BD20,xml!$B:$B,0))," - "))</f>
        <v xml:space="preserve"> - </v>
      </c>
      <c r="BH20" s="74" t="s">
        <v>11828</v>
      </c>
      <c r="BI20" s="1860" t="str">
        <f t="shared" si="4"/>
        <v>totalPlata_A</v>
      </c>
      <c r="BJ20" s="2821" t="str">
        <f>IF(xml!$A$1&lt;&gt;Preluare_xml!BH$1," - ",IFERROR(INDEX(xml!$C:$C,MATCH(BH20,xml!$B:$B,0))," - "))</f>
        <v xml:space="preserve"> - </v>
      </c>
      <c r="BN20" s="74" t="s">
        <v>1053</v>
      </c>
    </row>
    <row r="21" spans="6:66" x14ac:dyDescent="0.25">
      <c r="F21" s="2853" t="s">
        <v>14593</v>
      </c>
      <c r="G21" s="1843">
        <v>2</v>
      </c>
      <c r="H21" s="1843">
        <v>4</v>
      </c>
      <c r="I21" s="2866">
        <v>17</v>
      </c>
      <c r="J21" s="2890">
        <f t="shared" ca="1" si="8"/>
        <v>0</v>
      </c>
      <c r="K21" s="2883"/>
      <c r="L21" s="2883"/>
      <c r="M21" s="2883"/>
      <c r="N21" s="2883"/>
      <c r="O21" s="2883"/>
      <c r="W21" s="2818" t="s">
        <v>12393</v>
      </c>
      <c r="X21" s="2818">
        <v>2</v>
      </c>
      <c r="Y21" s="2818">
        <v>4</v>
      </c>
      <c r="Z21" s="2818">
        <v>17</v>
      </c>
      <c r="AA21" s="2818">
        <v>1</v>
      </c>
      <c r="AB21" s="2818" t="s">
        <v>37</v>
      </c>
      <c r="AC21" s="2818" t="s">
        <v>12389</v>
      </c>
      <c r="AD21" s="2818" t="s">
        <v>12389</v>
      </c>
      <c r="AE21" s="2818" t="s">
        <v>12389</v>
      </c>
      <c r="AF21" s="2818" t="s">
        <v>12394</v>
      </c>
      <c r="AG21" s="2818" t="s">
        <v>12395</v>
      </c>
      <c r="AH21" s="2822"/>
      <c r="AI21" s="2922">
        <f t="array" aca="1" ref="AI21" ca="1">IFERROR(INDEX(INDIRECT(INDEX($BN:$BN,MATCH(AN$10,$1:$1,0)+1+2) &amp; ":" &amp; INDEX($BN:$BN,MATCH(AN$10,$1:$1,0)+1+2)),MATCH(INDIRECT(INDEX($BN:$BN,MATCH(AN$10,$2:$2,0)+1) &amp; ROW()),INDIRECT(INDEX($BN:$BN,MATCH(AN$10,$1:$1,0)+1+1) &amp; ":" &amp; INDEX($BN:$BN,MATCH(AN$10,$1:$1,0)+1+1)),0)),0)</f>
        <v>0</v>
      </c>
      <c r="AJ21" s="2923"/>
      <c r="AK21" s="2924">
        <f t="shared" ca="1" si="6"/>
        <v>0</v>
      </c>
      <c r="AR21" s="1" t="s">
        <v>11824</v>
      </c>
      <c r="AS21" s="1860" t="str">
        <f t="shared" si="0"/>
        <v>nume_intocmit</v>
      </c>
      <c r="AT21" s="1860" t="str">
        <f>IF(xml!$A$1&lt;&gt;Preluare_xml!AR$1," - ",IFERROR(INDEX(xml!$C:$C,MATCH(AR21,xml!$B:$B,0))," - "))</f>
        <v xml:space="preserve"> - </v>
      </c>
      <c r="AV21" s="1" t="s">
        <v>11824</v>
      </c>
      <c r="AW21" s="1860" t="str">
        <f t="shared" si="1"/>
        <v>nume_intocmit</v>
      </c>
      <c r="AX21" s="2821" t="str">
        <f>IF(xml!$A$1&lt;&gt;Preluare_xml!AV$1," - ",IFERROR(INDEX(xml!$C:$C,MATCH(AV21,xml!$B:$B,0))," - "))</f>
        <v xml:space="preserve"> - </v>
      </c>
      <c r="AZ21" s="74" t="s">
        <v>11824</v>
      </c>
      <c r="BA21" s="1860" t="str">
        <f t="shared" si="2"/>
        <v>nume_intocmit</v>
      </c>
      <c r="BB21" s="2821" t="str">
        <f>IF(xml!$A$1&lt;&gt;Preluare_xml!AZ$1," - ",IFERROR(INDEX(xml!$C:$C,MATCH(AZ21,xml!$B:$B,0))," - "))</f>
        <v xml:space="preserve"> - </v>
      </c>
      <c r="BD21" s="74" t="s">
        <v>11824</v>
      </c>
      <c r="BE21" s="1860" t="str">
        <f t="shared" si="3"/>
        <v>nume_intocmit</v>
      </c>
      <c r="BF21" s="2821" t="str">
        <f>IF(xml!$A$1&lt;&gt;Preluare_xml!BD$1," - ",IFERROR(INDEX(xml!$C:$C,MATCH(BD21,xml!$B:$B,0))," - "))</f>
        <v xml:space="preserve"> - </v>
      </c>
      <c r="BH21" s="1847" t="s">
        <v>11829</v>
      </c>
      <c r="BI21" s="2830" t="str">
        <f t="shared" si="4"/>
        <v>xsi:schemaLocation</v>
      </c>
      <c r="BJ21" s="2831" t="str">
        <f>IF(xml!$A$1&lt;&gt;Preluare_xml!BH$1," - ",IFERROR(INDEX(xml!$C:$C,MATCH(BH21,xml!$B:$B,0))," - "))</f>
        <v xml:space="preserve"> - </v>
      </c>
      <c r="BN21" s="74" t="s">
        <v>1073</v>
      </c>
    </row>
    <row r="22" spans="6:66" x14ac:dyDescent="0.25">
      <c r="F22" s="2853" t="s">
        <v>14596</v>
      </c>
      <c r="G22" s="1843">
        <v>2</v>
      </c>
      <c r="H22" s="1843">
        <v>4</v>
      </c>
      <c r="I22" s="2866">
        <v>18</v>
      </c>
      <c r="J22" s="2890">
        <f t="shared" ca="1" si="8"/>
        <v>0</v>
      </c>
      <c r="K22" s="2883"/>
      <c r="L22" s="2883"/>
      <c r="M22" s="2883"/>
      <c r="N22" s="2883"/>
      <c r="O22" s="2883"/>
      <c r="W22" s="2818" t="s">
        <v>12396</v>
      </c>
      <c r="X22" s="2818">
        <v>2</v>
      </c>
      <c r="Y22" s="2818">
        <v>4</v>
      </c>
      <c r="Z22" s="2818">
        <v>18</v>
      </c>
      <c r="AA22" s="2818">
        <v>1</v>
      </c>
      <c r="AB22" s="2818" t="s">
        <v>38</v>
      </c>
      <c r="AC22" s="2818" t="s">
        <v>12397</v>
      </c>
      <c r="AD22" s="2818" t="s">
        <v>12397</v>
      </c>
      <c r="AE22" s="2818" t="s">
        <v>12397</v>
      </c>
      <c r="AF22" s="2818" t="s">
        <v>12398</v>
      </c>
      <c r="AG22" s="2818" t="s">
        <v>12399</v>
      </c>
      <c r="AH22" s="2822"/>
      <c r="AI22" s="2922">
        <f t="array" aca="1" ref="AI22" ca="1">IFERROR(INDEX(INDIRECT(INDEX($BN:$BN,MATCH(AN$10,$1:$1,0)+1+2) &amp; ":" &amp; INDEX($BN:$BN,MATCH(AN$10,$1:$1,0)+1+2)),MATCH(INDIRECT(INDEX($BN:$BN,MATCH(AN$10,$2:$2,0)+1) &amp; ROW()),INDIRECT(INDEX($BN:$BN,MATCH(AN$10,$1:$1,0)+1+1) &amp; ":" &amp; INDEX($BN:$BN,MATCH(AN$10,$1:$1,0)+1+1)),0)),0)</f>
        <v>0</v>
      </c>
      <c r="AJ22" s="2923"/>
      <c r="AK22" s="2924">
        <f t="shared" ca="1" si="6"/>
        <v>0</v>
      </c>
      <c r="AR22" s="1" t="s">
        <v>11825</v>
      </c>
      <c r="AS22" s="1860" t="str">
        <f t="shared" si="0"/>
        <v>regCom</v>
      </c>
      <c r="AT22" s="1860" t="str">
        <f>IF(xml!$A$1&lt;&gt;Preluare_xml!AR$1," - ",IFERROR(INDEX(xml!$C:$C,MATCH(AR22,xml!$B:$B,0))," - "))</f>
        <v xml:space="preserve"> - </v>
      </c>
      <c r="AV22" s="1" t="s">
        <v>11825</v>
      </c>
      <c r="AW22" s="1860" t="str">
        <f t="shared" si="1"/>
        <v>regCom</v>
      </c>
      <c r="AX22" s="2821" t="str">
        <f>IF(xml!$A$1&lt;&gt;Preluare_xml!AV$1," - ",IFERROR(INDEX(xml!$C:$C,MATCH(AV22,xml!$B:$B,0))," - "))</f>
        <v xml:space="preserve"> - </v>
      </c>
      <c r="AZ22" s="74" t="s">
        <v>11825</v>
      </c>
      <c r="BA22" s="1860" t="str">
        <f t="shared" si="2"/>
        <v>regCom</v>
      </c>
      <c r="BB22" s="2821" t="str">
        <f>IF(xml!$A$1&lt;&gt;Preluare_xml!AZ$1," - ",IFERROR(INDEX(xml!$C:$C,MATCH(AZ22,xml!$B:$B,0))," - "))</f>
        <v xml:space="preserve"> - </v>
      </c>
      <c r="BD22" s="74" t="s">
        <v>11825</v>
      </c>
      <c r="BE22" s="1860" t="str">
        <f t="shared" si="3"/>
        <v>regCom</v>
      </c>
      <c r="BF22" s="2821" t="str">
        <f>IF(xml!$A$1&lt;&gt;Preluare_xml!BD$1," - ",IFERROR(INDEX(xml!$C:$C,MATCH(BD22,xml!$B:$B,0))," - "))</f>
        <v xml:space="preserve"> - </v>
      </c>
      <c r="BH22" s="2832" t="str">
        <f>"/"&amp;LEFT(BI22,3)&amp;"/@"&amp;BI22</f>
        <v>/F10/@F10_0011</v>
      </c>
      <c r="BI22" s="2833" t="s">
        <v>12400</v>
      </c>
      <c r="BJ22" s="2834" t="str">
        <f>IF(xml!$A$1&lt;&gt;Preluare_xml!BH$1," - ",IFERROR(INDEX(xml!$C:$C,MATCH(BH22,xml!$B:$B,0)),0))</f>
        <v xml:space="preserve"> - </v>
      </c>
      <c r="BN22" s="74" t="s">
        <v>1077</v>
      </c>
    </row>
    <row r="23" spans="6:66" x14ac:dyDescent="0.25">
      <c r="F23" s="2853" t="s">
        <v>14613</v>
      </c>
      <c r="G23" s="1843">
        <v>2</v>
      </c>
      <c r="H23" s="1843">
        <v>4</v>
      </c>
      <c r="I23" s="2866">
        <v>24</v>
      </c>
      <c r="J23" s="2891">
        <f t="shared" ca="1" si="8"/>
        <v>0</v>
      </c>
      <c r="K23" s="2883"/>
      <c r="L23" s="2883"/>
      <c r="M23" s="2883"/>
      <c r="N23" s="2883"/>
      <c r="O23" s="2883"/>
      <c r="W23" s="2818" t="s">
        <v>12401</v>
      </c>
      <c r="X23" s="2818">
        <v>2</v>
      </c>
      <c r="Y23" s="2818">
        <v>4</v>
      </c>
      <c r="Z23" s="2835">
        <v>24</v>
      </c>
      <c r="AA23" s="2818">
        <v>1</v>
      </c>
      <c r="AB23" s="2818" t="s">
        <v>11320</v>
      </c>
      <c r="AC23" s="2836" t="s">
        <v>446</v>
      </c>
      <c r="AD23" s="2836" t="s">
        <v>446</v>
      </c>
      <c r="AE23" s="2836" t="s">
        <v>446</v>
      </c>
      <c r="AF23" s="2836" t="s">
        <v>446</v>
      </c>
      <c r="AG23" s="2818" t="s">
        <v>12402</v>
      </c>
      <c r="AH23" s="2822"/>
      <c r="AI23" s="2922">
        <f t="array" aca="1" ref="AI23" ca="1">IFERROR(INDEX(INDIRECT(INDEX($BN:$BN,MATCH(AN$10,$1:$1,0)+1+2) &amp; ":" &amp; INDEX($BN:$BN,MATCH(AN$10,$1:$1,0)+1+2)),MATCH(INDIRECT(INDEX($BN:$BN,MATCH(AN$10,$2:$2,0)+1) &amp; ROW()),INDIRECT(INDEX($BN:$BN,MATCH(AN$10,$1:$1,0)+1+1) &amp; ":" &amp; INDEX($BN:$BN,MATCH(AN$10,$1:$1,0)+1+1)),0)),0)</f>
        <v>0</v>
      </c>
      <c r="AJ23" s="2923"/>
      <c r="AK23" s="2924">
        <f t="shared" ca="1" si="6"/>
        <v>0</v>
      </c>
      <c r="AR23" s="1" t="s">
        <v>11826</v>
      </c>
      <c r="AS23" s="1860" t="str">
        <f t="shared" si="0"/>
        <v>tipBIL</v>
      </c>
      <c r="AT23" s="1860" t="str">
        <f>IF(xml!$A$1&lt;&gt;Preluare_xml!AR$1," - ",IFERROR(INDEX(xml!$C:$C,MATCH(AR23,xml!$B:$B,0))," - "))</f>
        <v xml:space="preserve"> - </v>
      </c>
      <c r="AV23" s="1" t="s">
        <v>11826</v>
      </c>
      <c r="AW23" s="1860" t="str">
        <f t="shared" si="1"/>
        <v>tipBIL</v>
      </c>
      <c r="AX23" s="2821" t="str">
        <f>IF(xml!$A$1&lt;&gt;Preluare_xml!AV$1," - ",IFERROR(INDEX(xml!$C:$C,MATCH(AV23,xml!$B:$B,0))," - "))</f>
        <v xml:space="preserve"> - </v>
      </c>
      <c r="AZ23" s="74" t="s">
        <v>12403</v>
      </c>
      <c r="BA23" s="1860" t="str">
        <f t="shared" si="2"/>
        <v>tip_rapSL</v>
      </c>
      <c r="BB23" s="2821" t="str">
        <f>IF(xml!$A$1&lt;&gt;Preluare_xml!AZ$1," - ",IFERROR(INDEX(xml!$C:$C,MATCH(AZ23,xml!$B:$B,0))," - "))</f>
        <v xml:space="preserve"> - </v>
      </c>
      <c r="BD23" s="74" t="s">
        <v>11826</v>
      </c>
      <c r="BE23" s="1860" t="str">
        <f t="shared" si="3"/>
        <v>tipBIL</v>
      </c>
      <c r="BF23" s="2821" t="str">
        <f>IF(xml!$A$1&lt;&gt;Preluare_xml!BD$1," - ",IFERROR(INDEX(xml!$C:$C,MATCH(BD23,xml!$B:$B,0))," - "))</f>
        <v xml:space="preserve"> - </v>
      </c>
      <c r="BH23" s="2396" t="str">
        <f t="shared" ref="BH23:BH86" si="9">"/"&amp;LEFT(BI23,3)&amp;"/@"&amp;BI23</f>
        <v>/F10/@F10_0012</v>
      </c>
      <c r="BI23" s="2837" t="s">
        <v>12404</v>
      </c>
      <c r="BJ23" s="2821" t="str">
        <f>IF(xml!$A$1&lt;&gt;Preluare_xml!BH$1," - ",IFERROR(INDEX(xml!$C:$C,MATCH(BH23,xml!$B:$B,0)),0))</f>
        <v xml:space="preserve"> - </v>
      </c>
      <c r="BN23" s="74" t="s">
        <v>12405</v>
      </c>
    </row>
    <row r="24" spans="6:66" x14ac:dyDescent="0.25">
      <c r="F24" s="2853" t="s">
        <v>14597</v>
      </c>
      <c r="G24" s="1843">
        <v>2</v>
      </c>
      <c r="H24" s="1843">
        <v>4</v>
      </c>
      <c r="I24" s="2866">
        <v>19</v>
      </c>
      <c r="J24" s="2884">
        <f ca="1">AK24</f>
        <v>0</v>
      </c>
      <c r="K24" s="2883"/>
      <c r="L24" s="2883"/>
      <c r="M24" s="2883"/>
      <c r="N24" s="2883"/>
      <c r="O24" s="2883"/>
      <c r="W24" s="2818" t="s">
        <v>12406</v>
      </c>
      <c r="X24" s="2818">
        <v>2</v>
      </c>
      <c r="Y24" s="2818">
        <v>4</v>
      </c>
      <c r="Z24" s="2818">
        <v>19</v>
      </c>
      <c r="AA24" s="2818">
        <v>1</v>
      </c>
      <c r="AB24" s="2818" t="s">
        <v>39</v>
      </c>
      <c r="AC24" s="2818" t="s">
        <v>12399</v>
      </c>
      <c r="AD24" s="2818" t="s">
        <v>12399</v>
      </c>
      <c r="AE24" s="2818" t="s">
        <v>12399</v>
      </c>
      <c r="AF24" s="2818" t="s">
        <v>12407</v>
      </c>
      <c r="AG24" s="2818" t="s">
        <v>12408</v>
      </c>
      <c r="AH24" s="2822"/>
      <c r="AI24" s="2922">
        <f t="array" aca="1" ref="AI24" ca="1">IFERROR(INDEX(INDIRECT(INDEX($BN:$BN,MATCH(AN$10,$1:$1,0)+1+2) &amp; ":" &amp; INDEX($BN:$BN,MATCH(AN$10,$1:$1,0)+1+2)),MATCH(INDIRECT(INDEX($BN:$BN,MATCH(AN$10,$2:$2,0)+1) &amp; ROW()),INDIRECT(INDEX($BN:$BN,MATCH(AN$10,$1:$1,0)+1+1) &amp; ":" &amp; INDEX($BN:$BN,MATCH(AN$10,$1:$1,0)+1+1)),0)),0)</f>
        <v>0</v>
      </c>
      <c r="AJ24" s="2923"/>
      <c r="AK24" s="2924">
        <f t="shared" ca="1" si="6"/>
        <v>0</v>
      </c>
      <c r="AR24" s="1" t="s">
        <v>11828</v>
      </c>
      <c r="AS24" s="1860" t="str">
        <f t="shared" si="0"/>
        <v>totalPlata_A</v>
      </c>
      <c r="AT24" s="1860" t="str">
        <f>IF(xml!$A$1&lt;&gt;Preluare_xml!AR$1," - ",IFERROR(INDEX(xml!$C:$C,MATCH(AR24,xml!$B:$B,0))," - "))</f>
        <v xml:space="preserve"> - </v>
      </c>
      <c r="AV24" s="1" t="s">
        <v>11828</v>
      </c>
      <c r="AW24" s="1860" t="str">
        <f t="shared" si="1"/>
        <v>totalPlata_A</v>
      </c>
      <c r="AX24" s="2821" t="str">
        <f>IF(xml!$A$1&lt;&gt;Preluare_xml!AV$1," - ",IFERROR(INDEX(xml!$C:$C,MATCH(AV24,xml!$B:$B,0))," - "))</f>
        <v xml:space="preserve"> - </v>
      </c>
      <c r="AZ24" s="74" t="s">
        <v>11826</v>
      </c>
      <c r="BA24" s="1860" t="str">
        <f t="shared" si="2"/>
        <v>tipBIL</v>
      </c>
      <c r="BB24" s="2821" t="str">
        <f>IF(xml!$A$1&lt;&gt;Preluare_xml!AZ$1," - ",IFERROR(INDEX(xml!$C:$C,MATCH(AZ24,xml!$B:$B,0))," - "))</f>
        <v xml:space="preserve"> - </v>
      </c>
      <c r="BD24" s="74" t="s">
        <v>11828</v>
      </c>
      <c r="BE24" s="1860" t="str">
        <f t="shared" si="3"/>
        <v>totalPlata_A</v>
      </c>
      <c r="BF24" s="2821" t="str">
        <f>IF(xml!$A$1&lt;&gt;Preluare_xml!BD$1," - ",IFERROR(INDEX(xml!$C:$C,MATCH(BD24,xml!$B:$B,0))," - "))</f>
        <v xml:space="preserve"> - </v>
      </c>
      <c r="BH24" s="2396" t="str">
        <f t="shared" si="9"/>
        <v>/F10/@F10_0021</v>
      </c>
      <c r="BI24" s="2837" t="s">
        <v>12409</v>
      </c>
      <c r="BJ24" s="2821" t="str">
        <f>IF(xml!$A$1&lt;&gt;Preluare_xml!BH$1," - ",IFERROR(INDEX(xml!$C:$C,MATCH(BH24,xml!$B:$B,0)),0))</f>
        <v xml:space="preserve"> - </v>
      </c>
      <c r="BN24" s="74" t="s">
        <v>12410</v>
      </c>
    </row>
    <row r="25" spans="6:66" x14ac:dyDescent="0.25">
      <c r="F25" s="2853" t="s">
        <v>12411</v>
      </c>
      <c r="G25" s="1843">
        <v>2</v>
      </c>
      <c r="H25" s="1843">
        <v>4</v>
      </c>
      <c r="I25" s="2866">
        <v>20</v>
      </c>
      <c r="J25" s="2892">
        <f ca="1">AK25</f>
        <v>0</v>
      </c>
      <c r="K25" s="2883"/>
      <c r="L25" s="2883"/>
      <c r="M25" s="2883"/>
      <c r="N25" s="2883"/>
      <c r="O25" s="2883"/>
      <c r="W25" s="2818" t="s">
        <v>12411</v>
      </c>
      <c r="X25" s="2818">
        <v>2</v>
      </c>
      <c r="Y25" s="2818">
        <v>4</v>
      </c>
      <c r="Z25" s="2818">
        <v>20</v>
      </c>
      <c r="AA25" s="2818">
        <v>1</v>
      </c>
      <c r="AB25" s="2818" t="s">
        <v>40</v>
      </c>
      <c r="AC25" s="2818" t="s">
        <v>12412</v>
      </c>
      <c r="AD25" s="2818" t="s">
        <v>12412</v>
      </c>
      <c r="AE25" s="2818" t="s">
        <v>12412</v>
      </c>
      <c r="AF25" s="2818" t="s">
        <v>12413</v>
      </c>
      <c r="AG25" s="2818" t="s">
        <v>12414</v>
      </c>
      <c r="AH25" s="2822"/>
      <c r="AI25" s="2922">
        <f t="array" aca="1" ref="AI25" ca="1">IFERROR(INDEX(INDIRECT(INDEX($BN:$BN,MATCH(AN$10,$1:$1,0)+1+2) &amp; ":" &amp; INDEX($BN:$BN,MATCH(AN$10,$1:$1,0)+1+2)),MATCH(INDIRECT(INDEX($BN:$BN,MATCH(AN$10,$2:$2,0)+1) &amp; ROW()),INDIRECT(INDEX($BN:$BN,MATCH(AN$10,$1:$1,0)+1+1) &amp; ":" &amp; INDEX($BN:$BN,MATCH(AN$10,$1:$1,0)+1+1)),0)),0)</f>
        <v>0</v>
      </c>
      <c r="AJ25" s="2923"/>
      <c r="AK25" s="2924">
        <f t="shared" ca="1" si="6"/>
        <v>0</v>
      </c>
      <c r="AR25" s="1830" t="s">
        <v>11829</v>
      </c>
      <c r="AS25" s="2830" t="str">
        <f t="shared" si="0"/>
        <v>xsi:schemaLocation</v>
      </c>
      <c r="AT25" s="2830" t="str">
        <f>IF(xml!$A$1&lt;&gt;Preluare_xml!AR$1," - ",IFERROR(INDEX(xml!$C:$C,MATCH(AR25,xml!$B:$B,0))," - "))</f>
        <v xml:space="preserve"> - </v>
      </c>
      <c r="AV25" s="1830" t="s">
        <v>11829</v>
      </c>
      <c r="AW25" s="2830" t="str">
        <f t="shared" si="1"/>
        <v>xsi:schemaLocation</v>
      </c>
      <c r="AX25" s="2831" t="str">
        <f>IF(xml!$A$1&lt;&gt;Preluare_xml!AV$1," - ",IFERROR(INDEX(xml!$C:$C,MATCH(AV25,xml!$B:$B,0))," - "))</f>
        <v xml:space="preserve"> - </v>
      </c>
      <c r="AZ25" s="74" t="s">
        <v>11828</v>
      </c>
      <c r="BA25" s="1860" t="str">
        <f t="shared" si="2"/>
        <v>totalPlata_A</v>
      </c>
      <c r="BB25" s="2821" t="str">
        <f>IF(xml!$A$1&lt;&gt;Preluare_xml!AZ$1," - ",IFERROR(INDEX(xml!$C:$C,MATCH(AZ25,xml!$B:$B,0))," - "))</f>
        <v xml:space="preserve"> - </v>
      </c>
      <c r="BD25" s="1847" t="s">
        <v>11829</v>
      </c>
      <c r="BE25" s="2830" t="str">
        <f t="shared" si="3"/>
        <v>xsi:schemaLocation</v>
      </c>
      <c r="BF25" s="2831" t="str">
        <f>IF(xml!$A$1&lt;&gt;Preluare_xml!BD$1," - ",IFERROR(INDEX(xml!$C:$C,MATCH(BD25,xml!$B:$B,0))," - "))</f>
        <v xml:space="preserve"> - </v>
      </c>
      <c r="BH25" s="2396" t="str">
        <f t="shared" si="9"/>
        <v>/F10/@F10_0022</v>
      </c>
      <c r="BI25" s="2837" t="s">
        <v>12415</v>
      </c>
      <c r="BJ25" s="2821" t="str">
        <f>IF(xml!$A$1&lt;&gt;Preluare_xml!BH$1," - ",IFERROR(INDEX(xml!$C:$C,MATCH(BH25,xml!$B:$B,0)),0))</f>
        <v xml:space="preserve"> - </v>
      </c>
      <c r="BN25" s="74" t="s">
        <v>349</v>
      </c>
    </row>
    <row r="26" spans="6:66" x14ac:dyDescent="0.25">
      <c r="F26" s="2853" t="s">
        <v>14601</v>
      </c>
      <c r="G26" s="1843">
        <v>2</v>
      </c>
      <c r="H26" s="1843">
        <v>4</v>
      </c>
      <c r="I26" s="2866">
        <v>22</v>
      </c>
      <c r="J26" s="2889">
        <f ca="1">AK26</f>
        <v>0</v>
      </c>
      <c r="K26" s="2883"/>
      <c r="L26" s="2883"/>
      <c r="M26" s="2883"/>
      <c r="N26" s="2883"/>
      <c r="O26" s="2883"/>
      <c r="W26" s="2818" t="s">
        <v>12416</v>
      </c>
      <c r="X26" s="2818">
        <v>2</v>
      </c>
      <c r="Y26" s="2818">
        <v>4</v>
      </c>
      <c r="Z26" s="2818">
        <v>22</v>
      </c>
      <c r="AA26" s="2818">
        <v>1</v>
      </c>
      <c r="AB26" s="2818" t="s">
        <v>42</v>
      </c>
      <c r="AC26" s="2818" t="s">
        <v>12417</v>
      </c>
      <c r="AD26" s="2818" t="s">
        <v>12417</v>
      </c>
      <c r="AE26" s="2818" t="s">
        <v>12417</v>
      </c>
      <c r="AF26" s="2818" t="s">
        <v>12418</v>
      </c>
      <c r="AG26" s="2818" t="s">
        <v>12417</v>
      </c>
      <c r="AH26" s="2822"/>
      <c r="AI26" s="2922">
        <f t="array" aca="1" ref="AI26" ca="1">IFERROR(INDEX(INDIRECT(INDEX($BN:$BN,MATCH(AN$10,$1:$1,0)+1+2) &amp; ":" &amp; INDEX($BN:$BN,MATCH(AN$10,$1:$1,0)+1+2)),MATCH(INDIRECT(INDEX($BN:$BN,MATCH(AN$10,$2:$2,0)+1) &amp; ROW()),INDIRECT(INDEX($BN:$BN,MATCH(AN$10,$1:$1,0)+1+1) &amp; ":" &amp; INDEX($BN:$BN,MATCH(AN$10,$1:$1,0)+1+1)),0)),0)</f>
        <v>0</v>
      </c>
      <c r="AJ26" s="2923"/>
      <c r="AK26" s="2924">
        <f t="shared" ca="1" si="6"/>
        <v>0</v>
      </c>
      <c r="AR26" s="2838" t="s">
        <v>12419</v>
      </c>
      <c r="AS26" s="2839" t="str">
        <f t="shared" si="0"/>
        <v>F10_0011</v>
      </c>
      <c r="AT26" s="2839" t="str">
        <f>IF(xml!$A$1&lt;&gt;Preluare_xml!AR$1," - ",IFERROR(INDEX(xml!$C:$C,MATCH(AR26,xml!$B:$B,0)),0))</f>
        <v xml:space="preserve"> - </v>
      </c>
      <c r="AV26" s="2838" t="s">
        <v>12419</v>
      </c>
      <c r="AW26" s="2839" t="str">
        <f t="shared" si="1"/>
        <v>F10_0011</v>
      </c>
      <c r="AX26" s="2834" t="str">
        <f>IF(xml!$A$1&lt;&gt;Preluare_xml!AV$1," - ",IFERROR(INDEX(xml!$C:$C,MATCH(AV26,xml!$B:$B,0)),0))</f>
        <v xml:space="preserve"> - </v>
      </c>
      <c r="AZ26" s="1847" t="s">
        <v>11829</v>
      </c>
      <c r="BA26" s="2830" t="str">
        <f t="shared" si="2"/>
        <v>xsi:schemaLocation</v>
      </c>
      <c r="BB26" s="2831" t="str">
        <f>IF(xml!$A$1&lt;&gt;Preluare_xml!AZ$1," - ",IFERROR(INDEX(xml!$C:$C,MATCH(AZ26,xml!$B:$B,0))," - "))</f>
        <v xml:space="preserve"> - </v>
      </c>
      <c r="BD26" s="2832" t="str">
        <f>"/"&amp;LEFT(BE26,3)&amp;"/@"&amp;BE26</f>
        <v>/F10/@F10_0011</v>
      </c>
      <c r="BE26" s="2833" t="s">
        <v>12400</v>
      </c>
      <c r="BF26" s="2834" t="str">
        <f>IF(xml!$A$1&lt;&gt;Preluare_xml!BD$1," - ",IFERROR(INDEX(xml!$C:$C,MATCH(BD26,xml!$B:$B,0)),0))</f>
        <v xml:space="preserve"> - </v>
      </c>
      <c r="BH26" s="2396" t="str">
        <f t="shared" si="9"/>
        <v>/F10/@F10_0031</v>
      </c>
      <c r="BI26" s="2837" t="s">
        <v>12420</v>
      </c>
      <c r="BJ26" s="2821" t="str">
        <f>IF(xml!$A$1&lt;&gt;Preluare_xml!BH$1," - ",IFERROR(INDEX(xml!$C:$C,MATCH(BH26,xml!$B:$B,0)),0))</f>
        <v xml:space="preserve"> - </v>
      </c>
      <c r="BN26" s="74" t="s">
        <v>12421</v>
      </c>
    </row>
    <row r="27" spans="6:66" ht="15.75" thickBot="1" x14ac:dyDescent="0.3">
      <c r="F27" s="2856" t="s">
        <v>14602</v>
      </c>
      <c r="G27" s="2867">
        <v>2</v>
      </c>
      <c r="H27" s="2867">
        <v>4</v>
      </c>
      <c r="I27" s="2868">
        <v>23</v>
      </c>
      <c r="J27" s="2893">
        <f ca="1">AK27</f>
        <v>0</v>
      </c>
      <c r="K27" s="2883"/>
      <c r="L27" s="2883"/>
      <c r="M27" s="2883"/>
      <c r="N27" s="2883"/>
      <c r="O27" s="2883"/>
      <c r="W27" s="2818" t="s">
        <v>12422</v>
      </c>
      <c r="X27" s="2818">
        <v>2</v>
      </c>
      <c r="Y27" s="2818">
        <v>4</v>
      </c>
      <c r="Z27" s="2818">
        <v>23</v>
      </c>
      <c r="AA27" s="2818">
        <v>1</v>
      </c>
      <c r="AB27" s="2818" t="s">
        <v>43</v>
      </c>
      <c r="AC27" s="2818" t="s">
        <v>12395</v>
      </c>
      <c r="AD27" s="2818" t="s">
        <v>12395</v>
      </c>
      <c r="AE27" s="2818" t="s">
        <v>12395</v>
      </c>
      <c r="AF27" s="2818" t="s">
        <v>12423</v>
      </c>
      <c r="AG27" s="2836" t="s">
        <v>446</v>
      </c>
      <c r="AH27" s="2822"/>
      <c r="AI27" s="2922">
        <f t="array" aca="1" ref="AI27" ca="1">IFERROR(INDEX(INDIRECT(INDEX($BN:$BN,MATCH(AN$10,$1:$1,0)+1+2) &amp; ":" &amp; INDEX($BN:$BN,MATCH(AN$10,$1:$1,0)+1+2)),MATCH(INDIRECT(INDEX($BN:$BN,MATCH(AN$10,$2:$2,0)+1) &amp; ROW()),INDIRECT(INDEX($BN:$BN,MATCH(AN$10,$1:$1,0)+1+1) &amp; ":" &amp; INDEX($BN:$BN,MATCH(AN$10,$1:$1,0)+1+1)),0)),0)</f>
        <v>0</v>
      </c>
      <c r="AJ27" s="2923"/>
      <c r="AK27" s="2924">
        <f t="shared" ca="1" si="6"/>
        <v>0</v>
      </c>
      <c r="AR27" s="1" t="s">
        <v>12424</v>
      </c>
      <c r="AS27" s="1860" t="str">
        <f t="shared" si="0"/>
        <v>F10_0012</v>
      </c>
      <c r="AT27" s="2839" t="str">
        <f>IF(xml!$A$1&lt;&gt;Preluare_xml!AR$1," - ",IFERROR(INDEX(xml!$C:$C,MATCH(AR27,xml!$B:$B,0)),0))</f>
        <v xml:space="preserve"> - </v>
      </c>
      <c r="AV27" s="1" t="s">
        <v>12424</v>
      </c>
      <c r="AW27" s="1860" t="str">
        <f t="shared" si="1"/>
        <v>F10_0012</v>
      </c>
      <c r="AX27" s="2834" t="str">
        <f>IF(xml!$A$1&lt;&gt;Preluare_xml!AV$1," - ",IFERROR(INDEX(xml!$C:$C,MATCH(AV27,xml!$B:$B,0)),0))</f>
        <v xml:space="preserve"> - </v>
      </c>
      <c r="AZ27" s="2840" t="s">
        <v>12419</v>
      </c>
      <c r="BA27" s="2839" t="str">
        <f t="shared" si="2"/>
        <v>F10_0011</v>
      </c>
      <c r="BB27" s="2834" t="str">
        <f>IF(xml!$A$1&lt;&gt;Preluare_xml!AZ$1," - ",IFERROR(INDEX(xml!$C:$C,MATCH(AZ27,xml!$B:$B,0)),0))</f>
        <v xml:space="preserve"> - </v>
      </c>
      <c r="BD27" s="2396" t="str">
        <f t="shared" ref="BD27:BD90" si="10">"/"&amp;LEFT(BE27,3)&amp;"/@"&amp;BE27</f>
        <v>/F10/@F10_0012</v>
      </c>
      <c r="BE27" s="2837" t="s">
        <v>12404</v>
      </c>
      <c r="BF27" s="2834" t="str">
        <f>IF(xml!$A$1&lt;&gt;Preluare_xml!BD$1," - ",IFERROR(INDEX(xml!$C:$C,MATCH(BD27,xml!$B:$B,0)),0))</f>
        <v xml:space="preserve"> - </v>
      </c>
      <c r="BH27" s="2396" t="str">
        <f t="shared" si="9"/>
        <v>/F10/@F10_0032</v>
      </c>
      <c r="BI27" s="2837" t="s">
        <v>12425</v>
      </c>
      <c r="BJ27" s="2821" t="str">
        <f>IF(xml!$A$1&lt;&gt;Preluare_xml!BH$1," - ",IFERROR(INDEX(xml!$C:$C,MATCH(BH27,xml!$B:$B,0)),0))</f>
        <v xml:space="preserve"> - </v>
      </c>
      <c r="BN27" s="74" t="s">
        <v>12426</v>
      </c>
    </row>
    <row r="28" spans="6:66" ht="15.75" thickTop="1" x14ac:dyDescent="0.25">
      <c r="F28" s="2854" t="s">
        <v>14614</v>
      </c>
      <c r="G28" s="2869">
        <v>2</v>
      </c>
      <c r="H28" s="2869">
        <v>5</v>
      </c>
      <c r="I28" s="2870">
        <v>1</v>
      </c>
      <c r="J28" s="2894">
        <f ca="1">AK29</f>
        <v>0</v>
      </c>
      <c r="K28" s="2883"/>
      <c r="L28" s="2883"/>
      <c r="M28" s="2883"/>
      <c r="N28" s="2883"/>
      <c r="O28" s="2883"/>
      <c r="V28" s="2818" t="s">
        <v>4271</v>
      </c>
      <c r="W28" s="2818" t="s">
        <v>12427</v>
      </c>
      <c r="X28" s="2818">
        <v>2</v>
      </c>
      <c r="Y28" s="2818">
        <v>5</v>
      </c>
      <c r="Z28" s="2818">
        <v>0</v>
      </c>
      <c r="AA28" s="2818">
        <v>0</v>
      </c>
      <c r="AB28" s="2818" t="s">
        <v>9931</v>
      </c>
      <c r="AC28" s="2818" t="s">
        <v>9931</v>
      </c>
      <c r="AD28" s="2818" t="s">
        <v>9931</v>
      </c>
      <c r="AE28" s="2818" t="s">
        <v>9931</v>
      </c>
      <c r="AF28" s="2818" t="s">
        <v>9931</v>
      </c>
      <c r="AG28" s="2818" t="s">
        <v>9931</v>
      </c>
      <c r="AH28" s="2822"/>
      <c r="AI28" s="2922">
        <f t="array" aca="1" ref="AI28" ca="1">IFERROR(INDEX(INDIRECT(INDEX($BN:$BN,MATCH(AN$10,$1:$1,0)+1+2) &amp; ":" &amp; INDEX($BN:$BN,MATCH(AN$10,$1:$1,0)+1+2)),MATCH(INDIRECT(INDEX($BN:$BN,MATCH(AN$10,$2:$2,0)+1) &amp; ROW()),INDIRECT(INDEX($BN:$BN,MATCH(AN$10,$1:$1,0)+1+1) &amp; ":" &amp; INDEX($BN:$BN,MATCH(AN$10,$1:$1,0)+1+1)),0)),0)</f>
        <v>0</v>
      </c>
      <c r="AJ28" s="2923"/>
      <c r="AK28" s="2924">
        <f t="shared" ca="1" si="6"/>
        <v>0</v>
      </c>
      <c r="AR28" s="1" t="s">
        <v>11830</v>
      </c>
      <c r="AS28" s="1860" t="str">
        <f t="shared" si="0"/>
        <v>F10_0021</v>
      </c>
      <c r="AT28" s="2839" t="str">
        <f>IF(xml!$A$1&lt;&gt;Preluare_xml!AR$1," - ",IFERROR(INDEX(xml!$C:$C,MATCH(AR28,xml!$B:$B,0)),0))</f>
        <v xml:space="preserve"> - </v>
      </c>
      <c r="AV28" s="1" t="s">
        <v>11830</v>
      </c>
      <c r="AW28" s="1860" t="str">
        <f t="shared" si="1"/>
        <v>F10_0021</v>
      </c>
      <c r="AX28" s="2834" t="str">
        <f>IF(xml!$A$1&lt;&gt;Preluare_xml!AV$1," - ",IFERROR(INDEX(xml!$C:$C,MATCH(AV28,xml!$B:$B,0)),0))</f>
        <v xml:space="preserve"> - </v>
      </c>
      <c r="AZ28" s="74" t="s">
        <v>12424</v>
      </c>
      <c r="BA28" s="1860" t="str">
        <f t="shared" si="2"/>
        <v>F10_0012</v>
      </c>
      <c r="BB28" s="2834" t="str">
        <f>IF(xml!$A$1&lt;&gt;Preluare_xml!AZ$1," - ",IFERROR(INDEX(xml!$C:$C,MATCH(AZ28,xml!$B:$B,0)),0))</f>
        <v xml:space="preserve"> - </v>
      </c>
      <c r="BD28" s="2396" t="str">
        <f t="shared" si="10"/>
        <v>/F10/@F10_0021</v>
      </c>
      <c r="BE28" s="2837" t="s">
        <v>12409</v>
      </c>
      <c r="BF28" s="2834" t="str">
        <f>IF(xml!$A$1&lt;&gt;Preluare_xml!BD$1," - ",IFERROR(INDEX(xml!$C:$C,MATCH(BD28,xml!$B:$B,0)),0))</f>
        <v xml:space="preserve"> - </v>
      </c>
      <c r="BH28" s="2396" t="str">
        <f t="shared" si="9"/>
        <v>/F10/@F10_0041</v>
      </c>
      <c r="BI28" s="2837" t="s">
        <v>12428</v>
      </c>
      <c r="BJ28" s="2821" t="str">
        <f>IF(xml!$A$1&lt;&gt;Preluare_xml!BH$1," - ",IFERROR(INDEX(xml!$C:$C,MATCH(BH28,xml!$B:$B,0)),0))</f>
        <v xml:space="preserve"> - </v>
      </c>
      <c r="BN28" s="74" t="s">
        <v>12429</v>
      </c>
    </row>
    <row r="29" spans="6:66" x14ac:dyDescent="0.25">
      <c r="F29" s="2853" t="s">
        <v>14603</v>
      </c>
      <c r="G29" s="1843">
        <v>2</v>
      </c>
      <c r="H29" s="1843">
        <v>5</v>
      </c>
      <c r="I29" s="2866">
        <v>2</v>
      </c>
      <c r="J29" s="2894">
        <f t="shared" ref="J29:J37" ca="1" si="11">AK30</f>
        <v>0</v>
      </c>
      <c r="K29" s="2883"/>
      <c r="L29" s="2883"/>
      <c r="M29" s="2883"/>
      <c r="N29" s="2883"/>
      <c r="O29" s="2883"/>
      <c r="W29" s="2818" t="s">
        <v>12430</v>
      </c>
      <c r="X29" s="2818">
        <v>2</v>
      </c>
      <c r="Y29" s="2818">
        <v>5</v>
      </c>
      <c r="Z29" s="2818">
        <v>1</v>
      </c>
      <c r="AA29" s="2818">
        <v>1</v>
      </c>
      <c r="AB29" s="2818" t="s">
        <v>56</v>
      </c>
      <c r="AC29" s="2818" t="s">
        <v>12431</v>
      </c>
      <c r="AD29" s="2818" t="s">
        <v>12431</v>
      </c>
      <c r="AE29" s="2818" t="s">
        <v>12431</v>
      </c>
      <c r="AF29" s="2818" t="s">
        <v>12432</v>
      </c>
      <c r="AG29" s="2818" t="s">
        <v>12433</v>
      </c>
      <c r="AH29" s="2822"/>
      <c r="AI29" s="2922">
        <f t="array" aca="1" ref="AI29" ca="1">IFERROR(INDEX(INDIRECT(INDEX($BN:$BN,MATCH(AN$10,$1:$1,0)+1+2) &amp; ":" &amp; INDEX($BN:$BN,MATCH(AN$10,$1:$1,0)+1+2)),MATCH(INDIRECT(INDEX($BN:$BN,MATCH(AN$10,$2:$2,0)+1) &amp; ROW()),INDIRECT(INDEX($BN:$BN,MATCH(AN$10,$1:$1,0)+1+1) &amp; ":" &amp; INDEX($BN:$BN,MATCH(AN$10,$1:$1,0)+1+1)),0)),0)</f>
        <v>0</v>
      </c>
      <c r="AJ29" s="2923"/>
      <c r="AK29" s="2924">
        <f t="shared" ca="1" si="6"/>
        <v>0</v>
      </c>
      <c r="AR29" s="1" t="s">
        <v>11831</v>
      </c>
      <c r="AS29" s="1860" t="str">
        <f t="shared" si="0"/>
        <v>F10_0022</v>
      </c>
      <c r="AT29" s="2839" t="str">
        <f>IF(xml!$A$1&lt;&gt;Preluare_xml!AR$1," - ",IFERROR(INDEX(xml!$C:$C,MATCH(AR29,xml!$B:$B,0)),0))</f>
        <v xml:space="preserve"> - </v>
      </c>
      <c r="AV29" s="1" t="s">
        <v>11831</v>
      </c>
      <c r="AW29" s="1860" t="str">
        <f t="shared" si="1"/>
        <v>F10_0022</v>
      </c>
      <c r="AX29" s="2834" t="str">
        <f>IF(xml!$A$1&lt;&gt;Preluare_xml!AV$1," - ",IFERROR(INDEX(xml!$C:$C,MATCH(AV29,xml!$B:$B,0)),0))</f>
        <v xml:space="preserve"> - </v>
      </c>
      <c r="AZ29" s="74" t="s">
        <v>11830</v>
      </c>
      <c r="BA29" s="1860" t="str">
        <f t="shared" si="2"/>
        <v>F10_0021</v>
      </c>
      <c r="BB29" s="2834" t="str">
        <f>IF(xml!$A$1&lt;&gt;Preluare_xml!AZ$1," - ",IFERROR(INDEX(xml!$C:$C,MATCH(AZ29,xml!$B:$B,0)),0))</f>
        <v xml:space="preserve"> - </v>
      </c>
      <c r="BD29" s="2396" t="str">
        <f t="shared" si="10"/>
        <v>/F10/@F10_0022</v>
      </c>
      <c r="BE29" s="2837" t="s">
        <v>12415</v>
      </c>
      <c r="BF29" s="2834" t="str">
        <f>IF(xml!$A$1&lt;&gt;Preluare_xml!BD$1," - ",IFERROR(INDEX(xml!$C:$C,MATCH(BD29,xml!$B:$B,0)),0))</f>
        <v xml:space="preserve"> - </v>
      </c>
      <c r="BH29" s="2396" t="str">
        <f t="shared" si="9"/>
        <v>/F10/@F10_0042</v>
      </c>
      <c r="BI29" s="2837" t="s">
        <v>12434</v>
      </c>
      <c r="BJ29" s="2821" t="str">
        <f>IF(xml!$A$1&lt;&gt;Preluare_xml!BH$1," - ",IFERROR(INDEX(xml!$C:$C,MATCH(BH29,xml!$B:$B,0)),0))</f>
        <v xml:space="preserve"> - </v>
      </c>
      <c r="BN29" s="74" t="s">
        <v>9249</v>
      </c>
    </row>
    <row r="30" spans="6:66" x14ac:dyDescent="0.25">
      <c r="F30" s="2853" t="s">
        <v>14604</v>
      </c>
      <c r="G30" s="1843">
        <v>2</v>
      </c>
      <c r="H30" s="1843">
        <v>5</v>
      </c>
      <c r="I30" s="2866">
        <v>3</v>
      </c>
      <c r="J30" s="2894">
        <f t="shared" ca="1" si="11"/>
        <v>0</v>
      </c>
      <c r="K30" s="2883"/>
      <c r="L30" s="2883"/>
      <c r="M30" s="2883"/>
      <c r="N30" s="2883"/>
      <c r="O30" s="2883"/>
      <c r="W30" s="2818" t="s">
        <v>12435</v>
      </c>
      <c r="X30" s="2818">
        <v>2</v>
      </c>
      <c r="Y30" s="2818">
        <v>5</v>
      </c>
      <c r="Z30" s="2818">
        <v>2</v>
      </c>
      <c r="AA30" s="2818">
        <v>1</v>
      </c>
      <c r="AB30" s="2818" t="s">
        <v>57</v>
      </c>
      <c r="AC30" s="2818" t="s">
        <v>12408</v>
      </c>
      <c r="AD30" s="2818" t="s">
        <v>12408</v>
      </c>
      <c r="AE30" s="2818" t="s">
        <v>12408</v>
      </c>
      <c r="AF30" s="2818" t="s">
        <v>12436</v>
      </c>
      <c r="AG30" s="2818" t="s">
        <v>12437</v>
      </c>
      <c r="AH30" s="2822"/>
      <c r="AI30" s="2922">
        <f t="array" aca="1" ref="AI30" ca="1">IFERROR(INDEX(INDIRECT(INDEX($BN:$BN,MATCH(AN$10,$1:$1,0)+1+2) &amp; ":" &amp; INDEX($BN:$BN,MATCH(AN$10,$1:$1,0)+1+2)),MATCH(INDIRECT(INDEX($BN:$BN,MATCH(AN$10,$2:$2,0)+1) &amp; ROW()),INDIRECT(INDEX($BN:$BN,MATCH(AN$10,$1:$1,0)+1+1) &amp; ":" &amp; INDEX($BN:$BN,MATCH(AN$10,$1:$1,0)+1+1)),0)),0)</f>
        <v>0</v>
      </c>
      <c r="AJ30" s="2923"/>
      <c r="AK30" s="2924">
        <f t="shared" ca="1" si="6"/>
        <v>0</v>
      </c>
      <c r="AR30" s="1" t="s">
        <v>12438</v>
      </c>
      <c r="AS30" s="1860" t="str">
        <f t="shared" si="0"/>
        <v>F10_0031</v>
      </c>
      <c r="AT30" s="2839" t="str">
        <f>IF(xml!$A$1&lt;&gt;Preluare_xml!AR$1," - ",IFERROR(INDEX(xml!$C:$C,MATCH(AR30,xml!$B:$B,0)),0))</f>
        <v xml:space="preserve"> - </v>
      </c>
      <c r="AV30" s="1" t="s">
        <v>12438</v>
      </c>
      <c r="AW30" s="1860" t="str">
        <f t="shared" si="1"/>
        <v>F10_0031</v>
      </c>
      <c r="AX30" s="2834" t="str">
        <f>IF(xml!$A$1&lt;&gt;Preluare_xml!AV$1," - ",IFERROR(INDEX(xml!$C:$C,MATCH(AV30,xml!$B:$B,0)),0))</f>
        <v xml:space="preserve"> - </v>
      </c>
      <c r="AZ30" s="74" t="s">
        <v>11831</v>
      </c>
      <c r="BA30" s="1860" t="str">
        <f t="shared" si="2"/>
        <v>F10_0022</v>
      </c>
      <c r="BB30" s="2834" t="str">
        <f>IF(xml!$A$1&lt;&gt;Preluare_xml!AZ$1," - ",IFERROR(INDEX(xml!$C:$C,MATCH(AZ30,xml!$B:$B,0)),0))</f>
        <v xml:space="preserve"> - </v>
      </c>
      <c r="BD30" s="2396" t="str">
        <f t="shared" si="10"/>
        <v>/F10/@F10_0031</v>
      </c>
      <c r="BE30" s="2837" t="s">
        <v>12420</v>
      </c>
      <c r="BF30" s="2834" t="str">
        <f>IF(xml!$A$1&lt;&gt;Preluare_xml!BD$1," - ",IFERROR(INDEX(xml!$C:$C,MATCH(BD30,xml!$B:$B,0)),0))</f>
        <v xml:space="preserve"> - </v>
      </c>
      <c r="BH30" s="2396" t="str">
        <f t="shared" si="9"/>
        <v>/F10/@F10_0051</v>
      </c>
      <c r="BI30" s="2837" t="s">
        <v>12439</v>
      </c>
      <c r="BJ30" s="2821" t="str">
        <f>IF(xml!$A$1&lt;&gt;Preluare_xml!BH$1," - ",IFERROR(INDEX(xml!$C:$C,MATCH(BH30,xml!$B:$B,0)),0))</f>
        <v xml:space="preserve"> - </v>
      </c>
      <c r="BN30" s="74" t="s">
        <v>12440</v>
      </c>
    </row>
    <row r="31" spans="6:66" x14ac:dyDescent="0.25">
      <c r="F31" s="2853" t="s">
        <v>14605</v>
      </c>
      <c r="G31" s="1843">
        <v>2</v>
      </c>
      <c r="H31" s="1843">
        <v>5</v>
      </c>
      <c r="I31" s="2866">
        <v>4</v>
      </c>
      <c r="J31" s="2895">
        <f t="shared" ca="1" si="11"/>
        <v>0</v>
      </c>
      <c r="K31" s="2883"/>
      <c r="L31" s="2883"/>
      <c r="M31" s="2883"/>
      <c r="N31" s="2883"/>
      <c r="O31" s="2883"/>
      <c r="W31" s="2818" t="s">
        <v>12441</v>
      </c>
      <c r="X31" s="2818">
        <v>2</v>
      </c>
      <c r="Y31" s="2818">
        <v>5</v>
      </c>
      <c r="Z31" s="2818">
        <v>3</v>
      </c>
      <c r="AA31" s="2818">
        <v>1</v>
      </c>
      <c r="AB31" s="2818" t="s">
        <v>58</v>
      </c>
      <c r="AC31" s="2818" t="s">
        <v>12433</v>
      </c>
      <c r="AD31" s="2818" t="s">
        <v>12433</v>
      </c>
      <c r="AE31" s="2818" t="s">
        <v>12433</v>
      </c>
      <c r="AF31" s="2818" t="s">
        <v>12442</v>
      </c>
      <c r="AG31" s="2818" t="s">
        <v>12443</v>
      </c>
      <c r="AH31" s="2822"/>
      <c r="AI31" s="2922">
        <f t="array" aca="1" ref="AI31" ca="1">IFERROR(INDEX(INDIRECT(INDEX($BN:$BN,MATCH(AN$10,$1:$1,0)+1+2) &amp; ":" &amp; INDEX($BN:$BN,MATCH(AN$10,$1:$1,0)+1+2)),MATCH(INDIRECT(INDEX($BN:$BN,MATCH(AN$10,$2:$2,0)+1) &amp; ROW()),INDIRECT(INDEX($BN:$BN,MATCH(AN$10,$1:$1,0)+1+1) &amp; ":" &amp; INDEX($BN:$BN,MATCH(AN$10,$1:$1,0)+1+1)),0)),0)</f>
        <v>0</v>
      </c>
      <c r="AJ31" s="2923"/>
      <c r="AK31" s="2924">
        <f t="shared" ca="1" si="6"/>
        <v>0</v>
      </c>
      <c r="AR31" s="1" t="s">
        <v>12444</v>
      </c>
      <c r="AS31" s="1860" t="str">
        <f t="shared" si="0"/>
        <v>F10_0032</v>
      </c>
      <c r="AT31" s="2839" t="str">
        <f>IF(xml!$A$1&lt;&gt;Preluare_xml!AR$1," - ",IFERROR(INDEX(xml!$C:$C,MATCH(AR31,xml!$B:$B,0)),0))</f>
        <v xml:space="preserve"> - </v>
      </c>
      <c r="AV31" s="1" t="s">
        <v>12444</v>
      </c>
      <c r="AW31" s="1860" t="str">
        <f t="shared" si="1"/>
        <v>F10_0032</v>
      </c>
      <c r="AX31" s="2834" t="str">
        <f>IF(xml!$A$1&lt;&gt;Preluare_xml!AV$1," - ",IFERROR(INDEX(xml!$C:$C,MATCH(AV31,xml!$B:$B,0)),0))</f>
        <v xml:space="preserve"> - </v>
      </c>
      <c r="AZ31" s="74" t="s">
        <v>12438</v>
      </c>
      <c r="BA31" s="1860" t="str">
        <f t="shared" si="2"/>
        <v>F10_0031</v>
      </c>
      <c r="BB31" s="2834" t="str">
        <f>IF(xml!$A$1&lt;&gt;Preluare_xml!AZ$1," - ",IFERROR(INDEX(xml!$C:$C,MATCH(AZ31,xml!$B:$B,0)),0))</f>
        <v xml:space="preserve"> - </v>
      </c>
      <c r="BD31" s="2396" t="str">
        <f t="shared" si="10"/>
        <v>/F10/@F10_0032</v>
      </c>
      <c r="BE31" s="2837" t="s">
        <v>12425</v>
      </c>
      <c r="BF31" s="2834" t="str">
        <f>IF(xml!$A$1&lt;&gt;Preluare_xml!BD$1," - ",IFERROR(INDEX(xml!$C:$C,MATCH(BD31,xml!$B:$B,0)),0))</f>
        <v xml:space="preserve"> - </v>
      </c>
      <c r="BH31" s="2396" t="str">
        <f t="shared" si="9"/>
        <v>/F10/@F10_0052</v>
      </c>
      <c r="BI31" s="2837" t="s">
        <v>12445</v>
      </c>
      <c r="BJ31" s="2821" t="str">
        <f>IF(xml!$A$1&lt;&gt;Preluare_xml!BH$1," - ",IFERROR(INDEX(xml!$C:$C,MATCH(BH31,xml!$B:$B,0)),0))</f>
        <v xml:space="preserve"> - </v>
      </c>
      <c r="BN31" s="74" t="s">
        <v>12446</v>
      </c>
    </row>
    <row r="32" spans="6:66" x14ac:dyDescent="0.25">
      <c r="F32" s="2853" t="s">
        <v>14611</v>
      </c>
      <c r="G32" s="1843">
        <v>2</v>
      </c>
      <c r="H32" s="1843">
        <v>5</v>
      </c>
      <c r="I32" s="2866">
        <v>5</v>
      </c>
      <c r="J32" s="2884">
        <f t="shared" ca="1" si="11"/>
        <v>0</v>
      </c>
      <c r="K32" s="2883"/>
      <c r="L32" s="2883"/>
      <c r="M32" s="2883"/>
      <c r="N32" s="2883"/>
      <c r="O32" s="2883"/>
      <c r="W32" s="2818" t="s">
        <v>12447</v>
      </c>
      <c r="X32" s="2818">
        <v>2</v>
      </c>
      <c r="Y32" s="2818">
        <v>5</v>
      </c>
      <c r="Z32" s="2818">
        <v>4</v>
      </c>
      <c r="AA32" s="2818">
        <v>1</v>
      </c>
      <c r="AB32" s="2818" t="s">
        <v>60</v>
      </c>
      <c r="AC32" s="2818" t="s">
        <v>12437</v>
      </c>
      <c r="AD32" s="2818" t="s">
        <v>12437</v>
      </c>
      <c r="AE32" s="2818" t="s">
        <v>12437</v>
      </c>
      <c r="AF32" s="2818" t="s">
        <v>12448</v>
      </c>
      <c r="AG32" s="2818" t="s">
        <v>12449</v>
      </c>
      <c r="AH32" s="2822"/>
      <c r="AI32" s="2922">
        <f t="array" aca="1" ref="AI32" ca="1">IFERROR(INDEX(INDIRECT(INDEX($BN:$BN,MATCH(AN$10,$1:$1,0)+1+2) &amp; ":" &amp; INDEX($BN:$BN,MATCH(AN$10,$1:$1,0)+1+2)),MATCH(INDIRECT(INDEX($BN:$BN,MATCH(AN$10,$2:$2,0)+1) &amp; ROW()),INDIRECT(INDEX($BN:$BN,MATCH(AN$10,$1:$1,0)+1+1) &amp; ":" &amp; INDEX($BN:$BN,MATCH(AN$10,$1:$1,0)+1+1)),0)),0)</f>
        <v>0</v>
      </c>
      <c r="AJ32" s="2923"/>
      <c r="AK32" s="2924">
        <f t="shared" ca="1" si="6"/>
        <v>0</v>
      </c>
      <c r="AR32" s="1" t="s">
        <v>12450</v>
      </c>
      <c r="AS32" s="1860" t="str">
        <f t="shared" si="0"/>
        <v>F10_0041</v>
      </c>
      <c r="AT32" s="2839" t="str">
        <f>IF(xml!$A$1&lt;&gt;Preluare_xml!AR$1," - ",IFERROR(INDEX(xml!$C:$C,MATCH(AR32,xml!$B:$B,0)),0))</f>
        <v xml:space="preserve"> - </v>
      </c>
      <c r="AV32" s="1" t="s">
        <v>12450</v>
      </c>
      <c r="AW32" s="1860" t="str">
        <f t="shared" si="1"/>
        <v>F10_0041</v>
      </c>
      <c r="AX32" s="2834" t="str">
        <f>IF(xml!$A$1&lt;&gt;Preluare_xml!AV$1," - ",IFERROR(INDEX(xml!$C:$C,MATCH(AV32,xml!$B:$B,0)),0))</f>
        <v xml:space="preserve"> - </v>
      </c>
      <c r="AZ32" s="74" t="s">
        <v>12444</v>
      </c>
      <c r="BA32" s="1860" t="str">
        <f t="shared" si="2"/>
        <v>F10_0032</v>
      </c>
      <c r="BB32" s="2834" t="str">
        <f>IF(xml!$A$1&lt;&gt;Preluare_xml!AZ$1," - ",IFERROR(INDEX(xml!$C:$C,MATCH(AZ32,xml!$B:$B,0)),0))</f>
        <v xml:space="preserve"> - </v>
      </c>
      <c r="BD32" s="2396" t="str">
        <f t="shared" si="10"/>
        <v>/F10/@F10_0041</v>
      </c>
      <c r="BE32" s="2837" t="s">
        <v>12428</v>
      </c>
      <c r="BF32" s="2834" t="str">
        <f>IF(xml!$A$1&lt;&gt;Preluare_xml!BD$1," - ",IFERROR(INDEX(xml!$C:$C,MATCH(BD32,xml!$B:$B,0)),0))</f>
        <v xml:space="preserve"> - </v>
      </c>
      <c r="BH32" s="2396" t="str">
        <f t="shared" si="9"/>
        <v>/F10/@F10_0061</v>
      </c>
      <c r="BI32" s="2837" t="s">
        <v>12451</v>
      </c>
      <c r="BJ32" s="2821" t="str">
        <f>IF(xml!$A$1&lt;&gt;Preluare_xml!BH$1," - ",IFERROR(INDEX(xml!$C:$C,MATCH(BH32,xml!$B:$B,0)),0))</f>
        <v xml:space="preserve"> - </v>
      </c>
      <c r="BN32" s="74" t="s">
        <v>12452</v>
      </c>
    </row>
    <row r="33" spans="6:66" x14ac:dyDescent="0.25">
      <c r="F33" s="2857" t="s">
        <v>14612</v>
      </c>
      <c r="G33" s="1843">
        <v>2</v>
      </c>
      <c r="H33" s="1843">
        <v>5</v>
      </c>
      <c r="I33" s="2866">
        <v>6</v>
      </c>
      <c r="J33" s="2889">
        <f t="shared" ca="1" si="11"/>
        <v>0</v>
      </c>
      <c r="K33" s="2883"/>
      <c r="L33" s="2883"/>
      <c r="M33" s="2883"/>
      <c r="N33" s="2883"/>
      <c r="O33" s="2883"/>
      <c r="W33" s="2818" t="s">
        <v>12453</v>
      </c>
      <c r="X33" s="2818">
        <v>2</v>
      </c>
      <c r="Y33" s="2818">
        <v>5</v>
      </c>
      <c r="Z33" s="2818">
        <v>5</v>
      </c>
      <c r="AA33" s="2818">
        <v>1</v>
      </c>
      <c r="AB33" s="2818" t="s">
        <v>62</v>
      </c>
      <c r="AC33" s="2818" t="s">
        <v>12449</v>
      </c>
      <c r="AD33" s="2818" t="s">
        <v>12449</v>
      </c>
      <c r="AE33" s="2818" t="s">
        <v>12449</v>
      </c>
      <c r="AF33" s="2818" t="s">
        <v>12454</v>
      </c>
      <c r="AG33" s="2818" t="s">
        <v>12455</v>
      </c>
      <c r="AH33" s="2822"/>
      <c r="AI33" s="2922">
        <f t="array" aca="1" ref="AI33" ca="1">IFERROR(INDEX(INDIRECT(INDEX($BN:$BN,MATCH(AN$10,$1:$1,0)+1+2) &amp; ":" &amp; INDEX($BN:$BN,MATCH(AN$10,$1:$1,0)+1+2)),MATCH(INDIRECT(INDEX($BN:$BN,MATCH(AN$10,$2:$2,0)+1) &amp; ROW()),INDIRECT(INDEX($BN:$BN,MATCH(AN$10,$1:$1,0)+1+1) &amp; ":" &amp; INDEX($BN:$BN,MATCH(AN$10,$1:$1,0)+1+1)),0)),0)</f>
        <v>0</v>
      </c>
      <c r="AJ33" s="2923"/>
      <c r="AK33" s="2924">
        <f t="shared" ca="1" si="6"/>
        <v>0</v>
      </c>
      <c r="AR33" s="1" t="s">
        <v>12456</v>
      </c>
      <c r="AS33" s="1860" t="str">
        <f t="shared" si="0"/>
        <v>F10_0042</v>
      </c>
      <c r="AT33" s="2839" t="str">
        <f>IF(xml!$A$1&lt;&gt;Preluare_xml!AR$1," - ",IFERROR(INDEX(xml!$C:$C,MATCH(AR33,xml!$B:$B,0)),0))</f>
        <v xml:space="preserve"> - </v>
      </c>
      <c r="AV33" s="1" t="s">
        <v>12456</v>
      </c>
      <c r="AW33" s="1860" t="str">
        <f t="shared" si="1"/>
        <v>F10_0042</v>
      </c>
      <c r="AX33" s="2834" t="str">
        <f>IF(xml!$A$1&lt;&gt;Preluare_xml!AV$1," - ",IFERROR(INDEX(xml!$C:$C,MATCH(AV33,xml!$B:$B,0)),0))</f>
        <v xml:space="preserve"> - </v>
      </c>
      <c r="AZ33" s="74" t="s">
        <v>12450</v>
      </c>
      <c r="BA33" s="1860" t="str">
        <f t="shared" si="2"/>
        <v>F10_0041</v>
      </c>
      <c r="BB33" s="2834" t="str">
        <f>IF(xml!$A$1&lt;&gt;Preluare_xml!AZ$1," - ",IFERROR(INDEX(xml!$C:$C,MATCH(AZ33,xml!$B:$B,0)),0))</f>
        <v xml:space="preserve"> - </v>
      </c>
      <c r="BD33" s="2396" t="str">
        <f t="shared" si="10"/>
        <v>/F10/@F10_0042</v>
      </c>
      <c r="BE33" s="2837" t="s">
        <v>12434</v>
      </c>
      <c r="BF33" s="2834" t="str">
        <f>IF(xml!$A$1&lt;&gt;Preluare_xml!BD$1," - ",IFERROR(INDEX(xml!$C:$C,MATCH(BD33,xml!$B:$B,0)),0))</f>
        <v xml:space="preserve"> - </v>
      </c>
      <c r="BH33" s="2396" t="str">
        <f t="shared" si="9"/>
        <v>/F10/@F10_0062</v>
      </c>
      <c r="BI33" s="2837" t="s">
        <v>12457</v>
      </c>
      <c r="BJ33" s="2821" t="str">
        <f>IF(xml!$A$1&lt;&gt;Preluare_xml!BH$1," - ",IFERROR(INDEX(xml!$C:$C,MATCH(BH33,xml!$B:$B,0)),0))</f>
        <v xml:space="preserve"> - </v>
      </c>
      <c r="BN33" s="74" t="s">
        <v>12458</v>
      </c>
    </row>
    <row r="34" spans="6:66" x14ac:dyDescent="0.25">
      <c r="F34" s="2857" t="s">
        <v>14606</v>
      </c>
      <c r="G34" s="1843">
        <v>2</v>
      </c>
      <c r="H34" s="1843">
        <v>5</v>
      </c>
      <c r="I34" s="2866">
        <v>7</v>
      </c>
      <c r="J34" s="2890">
        <f t="shared" ca="1" si="11"/>
        <v>0</v>
      </c>
      <c r="K34" s="2883"/>
      <c r="L34" s="2883"/>
      <c r="M34" s="2883"/>
      <c r="N34" s="2883"/>
      <c r="O34" s="2883"/>
      <c r="W34" s="2818" t="s">
        <v>12459</v>
      </c>
      <c r="X34" s="2818">
        <v>2</v>
      </c>
      <c r="Y34" s="2818">
        <v>5</v>
      </c>
      <c r="Z34" s="2818">
        <v>6</v>
      </c>
      <c r="AA34" s="2818">
        <v>1</v>
      </c>
      <c r="AB34" s="2818" t="s">
        <v>64</v>
      </c>
      <c r="AC34" s="2818" t="s">
        <v>12460</v>
      </c>
      <c r="AD34" s="2818" t="s">
        <v>12460</v>
      </c>
      <c r="AE34" s="2818" t="s">
        <v>12460</v>
      </c>
      <c r="AF34" s="2818" t="s">
        <v>12461</v>
      </c>
      <c r="AG34" s="2818" t="s">
        <v>12462</v>
      </c>
      <c r="AH34" s="2822"/>
      <c r="AI34" s="2922">
        <f t="array" aca="1" ref="AI34" ca="1">IFERROR(INDEX(INDIRECT(INDEX($BN:$BN,MATCH(AN$10,$1:$1,0)+1+2) &amp; ":" &amp; INDEX($BN:$BN,MATCH(AN$10,$1:$1,0)+1+2)),MATCH(INDIRECT(INDEX($BN:$BN,MATCH(AN$10,$2:$2,0)+1) &amp; ROW()),INDIRECT(INDEX($BN:$BN,MATCH(AN$10,$1:$1,0)+1+1) &amp; ":" &amp; INDEX($BN:$BN,MATCH(AN$10,$1:$1,0)+1+1)),0)),0)</f>
        <v>0</v>
      </c>
      <c r="AJ34" s="2923"/>
      <c r="AK34" s="2924">
        <f t="shared" ca="1" si="6"/>
        <v>0</v>
      </c>
      <c r="AR34" s="1" t="s">
        <v>12463</v>
      </c>
      <c r="AS34" s="1860" t="str">
        <f t="shared" si="0"/>
        <v>F10_0051</v>
      </c>
      <c r="AT34" s="2839" t="str">
        <f>IF(xml!$A$1&lt;&gt;Preluare_xml!AR$1," - ",IFERROR(INDEX(xml!$C:$C,MATCH(AR34,xml!$B:$B,0)),0))</f>
        <v xml:space="preserve"> - </v>
      </c>
      <c r="AV34" s="1" t="s">
        <v>12463</v>
      </c>
      <c r="AW34" s="1860" t="str">
        <f t="shared" si="1"/>
        <v>F10_0051</v>
      </c>
      <c r="AX34" s="2834" t="str">
        <f>IF(xml!$A$1&lt;&gt;Preluare_xml!AV$1," - ",IFERROR(INDEX(xml!$C:$C,MATCH(AV34,xml!$B:$B,0)),0))</f>
        <v xml:space="preserve"> - </v>
      </c>
      <c r="AZ34" s="74" t="s">
        <v>12456</v>
      </c>
      <c r="BA34" s="1860" t="str">
        <f t="shared" si="2"/>
        <v>F10_0042</v>
      </c>
      <c r="BB34" s="2834" t="str">
        <f>IF(xml!$A$1&lt;&gt;Preluare_xml!AZ$1," - ",IFERROR(INDEX(xml!$C:$C,MATCH(AZ34,xml!$B:$B,0)),0))</f>
        <v xml:space="preserve"> - </v>
      </c>
      <c r="BD34" s="2396" t="str">
        <f t="shared" si="10"/>
        <v>/F10/@F10_0051</v>
      </c>
      <c r="BE34" s="2837" t="s">
        <v>12439</v>
      </c>
      <c r="BF34" s="2834" t="str">
        <f>IF(xml!$A$1&lt;&gt;Preluare_xml!BD$1," - ",IFERROR(INDEX(xml!$C:$C,MATCH(BD34,xml!$B:$B,0)),0))</f>
        <v xml:space="preserve"> - </v>
      </c>
      <c r="BH34" s="2396" t="str">
        <f t="shared" si="9"/>
        <v>/F10/@F10_0071</v>
      </c>
      <c r="BI34" s="2837" t="s">
        <v>12464</v>
      </c>
      <c r="BJ34" s="2821" t="str">
        <f>IF(xml!$A$1&lt;&gt;Preluare_xml!BH$1," - ",IFERROR(INDEX(xml!$C:$C,MATCH(BH34,xml!$B:$B,0)),0))</f>
        <v xml:space="preserve"> - </v>
      </c>
      <c r="BN34" s="74" t="s">
        <v>9251</v>
      </c>
    </row>
    <row r="35" spans="6:66" x14ac:dyDescent="0.25">
      <c r="F35" s="2853" t="s">
        <v>14607</v>
      </c>
      <c r="G35" s="1843">
        <v>2</v>
      </c>
      <c r="H35" s="1843">
        <v>5</v>
      </c>
      <c r="I35" s="2866">
        <v>8</v>
      </c>
      <c r="J35" s="2890">
        <f t="shared" ca="1" si="11"/>
        <v>0</v>
      </c>
      <c r="K35" s="2883"/>
      <c r="L35" s="2883"/>
      <c r="M35" s="2883"/>
      <c r="N35" s="2883"/>
      <c r="O35" s="2883"/>
      <c r="W35" s="2818" t="s">
        <v>12465</v>
      </c>
      <c r="X35" s="2818">
        <v>2</v>
      </c>
      <c r="Y35" s="2818">
        <v>5</v>
      </c>
      <c r="Z35" s="2818">
        <v>7</v>
      </c>
      <c r="AA35" s="2818">
        <v>1</v>
      </c>
      <c r="AB35" s="2818" t="s">
        <v>66</v>
      </c>
      <c r="AC35" s="2818" t="s">
        <v>12455</v>
      </c>
      <c r="AD35" s="2818" t="s">
        <v>12455</v>
      </c>
      <c r="AE35" s="2818" t="s">
        <v>12455</v>
      </c>
      <c r="AF35" s="2818" t="s">
        <v>12466</v>
      </c>
      <c r="AG35" s="2818" t="s">
        <v>12467</v>
      </c>
      <c r="AH35" s="2822"/>
      <c r="AI35" s="2922">
        <f t="array" aca="1" ref="AI35" ca="1">IFERROR(INDEX(INDIRECT(INDEX($BN:$BN,MATCH(AN$10,$1:$1,0)+1+2) &amp; ":" &amp; INDEX($BN:$BN,MATCH(AN$10,$1:$1,0)+1+2)),MATCH(INDIRECT(INDEX($BN:$BN,MATCH(AN$10,$2:$2,0)+1) &amp; ROW()),INDIRECT(INDEX($BN:$BN,MATCH(AN$10,$1:$1,0)+1+1) &amp; ":" &amp; INDEX($BN:$BN,MATCH(AN$10,$1:$1,0)+1+1)),0)),0)</f>
        <v>0</v>
      </c>
      <c r="AJ35" s="2923"/>
      <c r="AK35" s="2924">
        <f t="shared" ca="1" si="6"/>
        <v>0</v>
      </c>
      <c r="AR35" s="1" t="s">
        <v>12468</v>
      </c>
      <c r="AS35" s="1860" t="str">
        <f t="shared" si="0"/>
        <v>F10_0052</v>
      </c>
      <c r="AT35" s="2839" t="str">
        <f>IF(xml!$A$1&lt;&gt;Preluare_xml!AR$1," - ",IFERROR(INDEX(xml!$C:$C,MATCH(AR35,xml!$B:$B,0)),0))</f>
        <v xml:space="preserve"> - </v>
      </c>
      <c r="AV35" s="1" t="s">
        <v>12468</v>
      </c>
      <c r="AW35" s="1860" t="str">
        <f t="shared" si="1"/>
        <v>F10_0052</v>
      </c>
      <c r="AX35" s="2834" t="str">
        <f>IF(xml!$A$1&lt;&gt;Preluare_xml!AV$1," - ",IFERROR(INDEX(xml!$C:$C,MATCH(AV35,xml!$B:$B,0)),0))</f>
        <v xml:space="preserve"> - </v>
      </c>
      <c r="AZ35" s="74" t="s">
        <v>12463</v>
      </c>
      <c r="BA35" s="1860" t="str">
        <f t="shared" si="2"/>
        <v>F10_0051</v>
      </c>
      <c r="BB35" s="2834" t="str">
        <f>IF(xml!$A$1&lt;&gt;Preluare_xml!AZ$1," - ",IFERROR(INDEX(xml!$C:$C,MATCH(AZ35,xml!$B:$B,0)),0))</f>
        <v xml:space="preserve"> - </v>
      </c>
      <c r="BD35" s="2396" t="str">
        <f t="shared" si="10"/>
        <v>/F10/@F10_0052</v>
      </c>
      <c r="BE35" s="2837" t="s">
        <v>12445</v>
      </c>
      <c r="BF35" s="2834" t="str">
        <f>IF(xml!$A$1&lt;&gt;Preluare_xml!BD$1," - ",IFERROR(INDEX(xml!$C:$C,MATCH(BD35,xml!$B:$B,0)),0))</f>
        <v xml:space="preserve"> - </v>
      </c>
      <c r="BH35" s="2396" t="str">
        <f t="shared" si="9"/>
        <v>/F10/@F10_0072</v>
      </c>
      <c r="BI35" s="2837" t="s">
        <v>12469</v>
      </c>
      <c r="BJ35" s="2821" t="str">
        <f>IF(xml!$A$1&lt;&gt;Preluare_xml!BH$1," - ",IFERROR(INDEX(xml!$C:$C,MATCH(BH35,xml!$B:$B,0)),0))</f>
        <v xml:space="preserve"> - </v>
      </c>
      <c r="BN35" s="74" t="s">
        <v>12470</v>
      </c>
    </row>
    <row r="36" spans="6:66" x14ac:dyDescent="0.25">
      <c r="F36" s="2853" t="s">
        <v>14608</v>
      </c>
      <c r="G36" s="1843">
        <v>2</v>
      </c>
      <c r="H36" s="1843">
        <v>5</v>
      </c>
      <c r="I36" s="2866">
        <v>9</v>
      </c>
      <c r="J36" s="2891">
        <f t="shared" ca="1" si="11"/>
        <v>0</v>
      </c>
      <c r="K36" s="2883"/>
      <c r="L36" s="2883"/>
      <c r="M36" s="2883"/>
      <c r="N36" s="2883"/>
      <c r="O36" s="2883"/>
      <c r="W36" s="2818" t="s">
        <v>12471</v>
      </c>
      <c r="X36" s="2818">
        <v>2</v>
      </c>
      <c r="Y36" s="2818">
        <v>5</v>
      </c>
      <c r="Z36" s="2818">
        <v>8</v>
      </c>
      <c r="AA36" s="2818">
        <v>1</v>
      </c>
      <c r="AB36" s="2818" t="s">
        <v>68</v>
      </c>
      <c r="AC36" s="2818" t="s">
        <v>12462</v>
      </c>
      <c r="AD36" s="2818" t="s">
        <v>12462</v>
      </c>
      <c r="AE36" s="2818" t="s">
        <v>12462</v>
      </c>
      <c r="AF36" s="2818" t="s">
        <v>12472</v>
      </c>
      <c r="AG36" s="2818" t="s">
        <v>12473</v>
      </c>
      <c r="AH36" s="2822"/>
      <c r="AI36" s="2922">
        <f t="array" aca="1" ref="AI36" ca="1">IFERROR(INDEX(INDIRECT(INDEX($BN:$BN,MATCH(AN$10,$1:$1,0)+1+2) &amp; ":" &amp; INDEX($BN:$BN,MATCH(AN$10,$1:$1,0)+1+2)),MATCH(INDIRECT(INDEX($BN:$BN,MATCH(AN$10,$2:$2,0)+1) &amp; ROW()),INDIRECT(INDEX($BN:$BN,MATCH(AN$10,$1:$1,0)+1+1) &amp; ":" &amp; INDEX($BN:$BN,MATCH(AN$10,$1:$1,0)+1+1)),0)),0)</f>
        <v>0</v>
      </c>
      <c r="AJ36" s="2923"/>
      <c r="AK36" s="2924">
        <f t="shared" ca="1" si="6"/>
        <v>0</v>
      </c>
      <c r="AR36" s="1" t="s">
        <v>11832</v>
      </c>
      <c r="AS36" s="1860" t="str">
        <f t="shared" si="0"/>
        <v>F10_0061</v>
      </c>
      <c r="AT36" s="2839" t="str">
        <f>IF(xml!$A$1&lt;&gt;Preluare_xml!AR$1," - ",IFERROR(INDEX(xml!$C:$C,MATCH(AR36,xml!$B:$B,0)),0))</f>
        <v xml:space="preserve"> - </v>
      </c>
      <c r="AV36" s="1" t="s">
        <v>11832</v>
      </c>
      <c r="AW36" s="1860" t="str">
        <f t="shared" si="1"/>
        <v>F10_0061</v>
      </c>
      <c r="AX36" s="2834" t="str">
        <f>IF(xml!$A$1&lt;&gt;Preluare_xml!AV$1," - ",IFERROR(INDEX(xml!$C:$C,MATCH(AV36,xml!$B:$B,0)),0))</f>
        <v xml:space="preserve"> - </v>
      </c>
      <c r="AZ36" s="74" t="s">
        <v>12468</v>
      </c>
      <c r="BA36" s="1860" t="str">
        <f t="shared" si="2"/>
        <v>F10_0052</v>
      </c>
      <c r="BB36" s="2834" t="str">
        <f>IF(xml!$A$1&lt;&gt;Preluare_xml!AZ$1," - ",IFERROR(INDEX(xml!$C:$C,MATCH(AZ36,xml!$B:$B,0)),0))</f>
        <v xml:space="preserve"> - </v>
      </c>
      <c r="BD36" s="2396" t="str">
        <f t="shared" si="10"/>
        <v>/F10/@F10_0061</v>
      </c>
      <c r="BE36" s="2837" t="s">
        <v>12451</v>
      </c>
      <c r="BF36" s="2834" t="str">
        <f>IF(xml!$A$1&lt;&gt;Preluare_xml!BD$1," - ",IFERROR(INDEX(xml!$C:$C,MATCH(BD36,xml!$B:$B,0)),0))</f>
        <v xml:space="preserve"> - </v>
      </c>
      <c r="BH36" s="2396" t="str">
        <f t="shared" si="9"/>
        <v>/F10/@F10_0081</v>
      </c>
      <c r="BI36" s="2837" t="s">
        <v>12474</v>
      </c>
      <c r="BJ36" s="2821" t="str">
        <f>IF(xml!$A$1&lt;&gt;Preluare_xml!BH$1," - ",IFERROR(INDEX(xml!$C:$C,MATCH(BH36,xml!$B:$B,0)),0))</f>
        <v xml:space="preserve"> - </v>
      </c>
      <c r="BN36" s="74" t="s">
        <v>12475</v>
      </c>
    </row>
    <row r="37" spans="6:66" x14ac:dyDescent="0.25">
      <c r="F37" s="2853" t="s">
        <v>14609</v>
      </c>
      <c r="G37" s="1843">
        <v>2</v>
      </c>
      <c r="H37" s="1843">
        <v>5</v>
      </c>
      <c r="I37" s="2866">
        <v>10</v>
      </c>
      <c r="J37" s="2884">
        <f t="shared" ca="1" si="11"/>
        <v>0</v>
      </c>
      <c r="K37" s="2883"/>
      <c r="L37" s="2883"/>
      <c r="M37" s="2883"/>
      <c r="N37" s="2883"/>
      <c r="O37" s="2883"/>
      <c r="W37" s="2818" t="s">
        <v>12476</v>
      </c>
      <c r="X37" s="2818">
        <v>2</v>
      </c>
      <c r="Y37" s="2818">
        <v>5</v>
      </c>
      <c r="Z37" s="2818">
        <v>9</v>
      </c>
      <c r="AA37" s="2818">
        <v>1</v>
      </c>
      <c r="AB37" s="2818" t="s">
        <v>70</v>
      </c>
      <c r="AC37" s="2818" t="s">
        <v>12477</v>
      </c>
      <c r="AD37" s="2818" t="s">
        <v>12477</v>
      </c>
      <c r="AE37" s="2818" t="s">
        <v>12477</v>
      </c>
      <c r="AF37" s="2818" t="s">
        <v>12478</v>
      </c>
      <c r="AG37" s="2818" t="s">
        <v>12479</v>
      </c>
      <c r="AH37" s="2822"/>
      <c r="AI37" s="2922">
        <f t="array" aca="1" ref="AI37" ca="1">IFERROR(INDEX(INDIRECT(INDEX($BN:$BN,MATCH(AN$10,$1:$1,0)+1+2) &amp; ":" &amp; INDEX($BN:$BN,MATCH(AN$10,$1:$1,0)+1+2)),MATCH(INDIRECT(INDEX($BN:$BN,MATCH(AN$10,$2:$2,0)+1) &amp; ROW()),INDIRECT(INDEX($BN:$BN,MATCH(AN$10,$1:$1,0)+1+1) &amp; ":" &amp; INDEX($BN:$BN,MATCH(AN$10,$1:$1,0)+1+1)),0)),0)</f>
        <v>0</v>
      </c>
      <c r="AJ37" s="2923"/>
      <c r="AK37" s="2924">
        <f t="shared" ca="1" si="6"/>
        <v>0</v>
      </c>
      <c r="AR37" s="1" t="s">
        <v>11833</v>
      </c>
      <c r="AS37" s="1860" t="str">
        <f t="shared" si="0"/>
        <v>F10_0062</v>
      </c>
      <c r="AT37" s="2839" t="str">
        <f>IF(xml!$A$1&lt;&gt;Preluare_xml!AR$1," - ",IFERROR(INDEX(xml!$C:$C,MATCH(AR37,xml!$B:$B,0)),0))</f>
        <v xml:space="preserve"> - </v>
      </c>
      <c r="AV37" s="1" t="s">
        <v>11833</v>
      </c>
      <c r="AW37" s="1860" t="str">
        <f t="shared" si="1"/>
        <v>F10_0062</v>
      </c>
      <c r="AX37" s="2834" t="str">
        <f>IF(xml!$A$1&lt;&gt;Preluare_xml!AV$1," - ",IFERROR(INDEX(xml!$C:$C,MATCH(AV37,xml!$B:$B,0)),0))</f>
        <v xml:space="preserve"> - </v>
      </c>
      <c r="AZ37" s="74" t="s">
        <v>11832</v>
      </c>
      <c r="BA37" s="1860" t="str">
        <f t="shared" si="2"/>
        <v>F10_0061</v>
      </c>
      <c r="BB37" s="2834" t="str">
        <f>IF(xml!$A$1&lt;&gt;Preluare_xml!AZ$1," - ",IFERROR(INDEX(xml!$C:$C,MATCH(AZ37,xml!$B:$B,0)),0))</f>
        <v xml:space="preserve"> - </v>
      </c>
      <c r="BD37" s="2396" t="str">
        <f t="shared" si="10"/>
        <v>/F10/@F10_0062</v>
      </c>
      <c r="BE37" s="2837" t="s">
        <v>12457</v>
      </c>
      <c r="BF37" s="2834" t="str">
        <f>IF(xml!$A$1&lt;&gt;Preluare_xml!BD$1," - ",IFERROR(INDEX(xml!$C:$C,MATCH(BD37,xml!$B:$B,0)),0))</f>
        <v xml:space="preserve"> - </v>
      </c>
      <c r="BH37" s="2396" t="str">
        <f t="shared" si="9"/>
        <v>/F10/@F10_0082</v>
      </c>
      <c r="BI37" s="2837" t="s">
        <v>12480</v>
      </c>
      <c r="BJ37" s="2821" t="str">
        <f>IF(xml!$A$1&lt;&gt;Preluare_xml!BH$1," - ",IFERROR(INDEX(xml!$C:$C,MATCH(BH37,xml!$B:$B,0)),0))</f>
        <v xml:space="preserve"> - </v>
      </c>
      <c r="BN37" s="74" t="s">
        <v>12481</v>
      </c>
    </row>
    <row r="38" spans="6:66" ht="15.75" x14ac:dyDescent="0.25">
      <c r="F38" s="2853" t="s">
        <v>14610</v>
      </c>
      <c r="G38" s="1843">
        <v>2</v>
      </c>
      <c r="H38" s="1843">
        <v>5</v>
      </c>
      <c r="I38" s="2866">
        <v>11</v>
      </c>
      <c r="J38" s="3065">
        <f ca="1">AK39+AK40+AK41+AK42+AK43</f>
        <v>0</v>
      </c>
      <c r="K38" s="2883"/>
      <c r="L38" s="2883"/>
      <c r="M38" s="2883"/>
      <c r="N38" s="2883"/>
      <c r="O38" s="2883"/>
      <c r="W38" s="2818" t="s">
        <v>12482</v>
      </c>
      <c r="X38" s="2818">
        <v>2</v>
      </c>
      <c r="Y38" s="2818">
        <v>5</v>
      </c>
      <c r="Z38" s="2818">
        <v>10</v>
      </c>
      <c r="AA38" s="2818">
        <v>1</v>
      </c>
      <c r="AB38" s="2818" t="s">
        <v>72</v>
      </c>
      <c r="AC38" s="2818" t="s">
        <v>12483</v>
      </c>
      <c r="AD38" s="2818" t="s">
        <v>12483</v>
      </c>
      <c r="AE38" s="2818" t="s">
        <v>12483</v>
      </c>
      <c r="AF38" s="2818" t="s">
        <v>12484</v>
      </c>
      <c r="AG38" s="2818" t="s">
        <v>12485</v>
      </c>
      <c r="AH38" s="2822"/>
      <c r="AI38" s="2922">
        <f t="array" aca="1" ref="AI38" ca="1">IFERROR(INDEX(INDIRECT(INDEX($BN:$BN,MATCH(AN$10,$1:$1,0)+1+2) &amp; ":" &amp; INDEX($BN:$BN,MATCH(AN$10,$1:$1,0)+1+2)),MATCH(INDIRECT(INDEX($BN:$BN,MATCH(AN$10,$2:$2,0)+1) &amp; ROW()),INDIRECT(INDEX($BN:$BN,MATCH(AN$10,$1:$1,0)+1+1) &amp; ":" &amp; INDEX($BN:$BN,MATCH(AN$10,$1:$1,0)+1+1)),0)),0)</f>
        <v>0</v>
      </c>
      <c r="AJ38" s="2923"/>
      <c r="AK38" s="2924">
        <f t="shared" ca="1" si="6"/>
        <v>0</v>
      </c>
      <c r="AR38" s="1" t="s">
        <v>11834</v>
      </c>
      <c r="AS38" s="1860" t="str">
        <f t="shared" si="0"/>
        <v>F10_0071</v>
      </c>
      <c r="AT38" s="2839" t="str">
        <f>IF(xml!$A$1&lt;&gt;Preluare_xml!AR$1," - ",IFERROR(INDEX(xml!$C:$C,MATCH(AR38,xml!$B:$B,0)),0))</f>
        <v xml:space="preserve"> - </v>
      </c>
      <c r="AV38" s="1" t="s">
        <v>11834</v>
      </c>
      <c r="AW38" s="1860" t="str">
        <f t="shared" si="1"/>
        <v>F10_0071</v>
      </c>
      <c r="AX38" s="2834" t="str">
        <f>IF(xml!$A$1&lt;&gt;Preluare_xml!AV$1," - ",IFERROR(INDEX(xml!$C:$C,MATCH(AV38,xml!$B:$B,0)),0))</f>
        <v xml:space="preserve"> - </v>
      </c>
      <c r="AZ38" s="74" t="s">
        <v>11833</v>
      </c>
      <c r="BA38" s="1860" t="str">
        <f t="shared" si="2"/>
        <v>F10_0062</v>
      </c>
      <c r="BB38" s="2834" t="str">
        <f>IF(xml!$A$1&lt;&gt;Preluare_xml!AZ$1," - ",IFERROR(INDEX(xml!$C:$C,MATCH(AZ38,xml!$B:$B,0)),0))</f>
        <v xml:space="preserve"> - </v>
      </c>
      <c r="BD38" s="2396" t="str">
        <f t="shared" si="10"/>
        <v>/F10/@F10_0071</v>
      </c>
      <c r="BE38" s="2837" t="s">
        <v>12464</v>
      </c>
      <c r="BF38" s="2834" t="str">
        <f>IF(xml!$A$1&lt;&gt;Preluare_xml!BD$1," - ",IFERROR(INDEX(xml!$C:$C,MATCH(BD38,xml!$B:$B,0)),0))</f>
        <v xml:space="preserve"> - </v>
      </c>
      <c r="BH38" s="2396" t="str">
        <f t="shared" si="9"/>
        <v>/F10/@F10_0091</v>
      </c>
      <c r="BI38" s="2837" t="s">
        <v>12486</v>
      </c>
      <c r="BJ38" s="2821" t="str">
        <f>IF(xml!$A$1&lt;&gt;Preluare_xml!BH$1," - ",IFERROR(INDEX(xml!$C:$C,MATCH(BH38,xml!$B:$B,0)),0))</f>
        <v xml:space="preserve"> - </v>
      </c>
      <c r="BN38" s="74" t="s">
        <v>12487</v>
      </c>
    </row>
    <row r="39" spans="6:66" ht="15.75" x14ac:dyDescent="0.25">
      <c r="F39" s="2853" t="s">
        <v>14701</v>
      </c>
      <c r="G39" s="1843">
        <v>2</v>
      </c>
      <c r="H39" s="1843">
        <v>5</v>
      </c>
      <c r="I39" s="2866">
        <v>13</v>
      </c>
      <c r="J39" s="2992">
        <f t="shared" ref="J39:J48" ca="1" si="12">AK44</f>
        <v>0</v>
      </c>
      <c r="K39" s="2883"/>
      <c r="L39" s="2883"/>
      <c r="M39" s="2883"/>
      <c r="N39" s="2883"/>
      <c r="O39" s="2883"/>
      <c r="W39" s="3061" t="s">
        <v>14812</v>
      </c>
      <c r="X39" s="3061">
        <v>2</v>
      </c>
      <c r="Y39" s="3061">
        <v>5</v>
      </c>
      <c r="Z39" s="3061">
        <v>11</v>
      </c>
      <c r="AA39" s="3061">
        <v>1</v>
      </c>
      <c r="AB39" s="3061" t="s">
        <v>74</v>
      </c>
      <c r="AC39" s="3061" t="s">
        <v>12488</v>
      </c>
      <c r="AD39" s="3061" t="s">
        <v>12488</v>
      </c>
      <c r="AE39" s="3061" t="s">
        <v>12488</v>
      </c>
      <c r="AF39" s="3061" t="s">
        <v>12489</v>
      </c>
      <c r="AG39" s="3061" t="s">
        <v>12490</v>
      </c>
      <c r="AH39" s="3062"/>
      <c r="AI39" s="3066">
        <f ca="1">IFERROR(INDEX(INDIRECT(INDEX($BN:$BN,MATCH(AN$10,$1:$1,0)+1+2) &amp; ":" &amp; INDEX($BN:$BN,MATCH(AN$10,$1:$1,0)+1+2)),MATCH(INDIRECT(INDEX($BN:$BN,MATCH(AN$10,$2:$2,0)+1) &amp; ROW()),INDIRECT(INDEX($BN:$BN,MATCH(AN$10,$1:$1,0)+1+1) &amp; ":" &amp; INDEX($BN:$BN,MATCH(AN$10,$1:$1,0)+1+1)),0)),0)</f>
        <v>0</v>
      </c>
      <c r="AJ39" s="3067"/>
      <c r="AK39" s="3068">
        <f t="shared" ca="1" si="6"/>
        <v>0</v>
      </c>
      <c r="AR39" s="1" t="s">
        <v>11835</v>
      </c>
      <c r="AS39" s="1860" t="str">
        <f t="shared" si="0"/>
        <v>F10_0072</v>
      </c>
      <c r="AT39" s="2839" t="str">
        <f>IF(xml!$A$1&lt;&gt;Preluare_xml!AR$1," - ",IFERROR(INDEX(xml!$C:$C,MATCH(AR39,xml!$B:$B,0)),0))</f>
        <v xml:space="preserve"> - </v>
      </c>
      <c r="AV39" s="1" t="s">
        <v>11835</v>
      </c>
      <c r="AW39" s="1860" t="str">
        <f t="shared" si="1"/>
        <v>F10_0072</v>
      </c>
      <c r="AX39" s="2834" t="str">
        <f>IF(xml!$A$1&lt;&gt;Preluare_xml!AV$1," - ",IFERROR(INDEX(xml!$C:$C,MATCH(AV39,xml!$B:$B,0)),0))</f>
        <v xml:space="preserve"> - </v>
      </c>
      <c r="AZ39" s="74" t="s">
        <v>11834</v>
      </c>
      <c r="BA39" s="1860" t="str">
        <f t="shared" si="2"/>
        <v>F10_0071</v>
      </c>
      <c r="BB39" s="2834" t="str">
        <f>IF(xml!$A$1&lt;&gt;Preluare_xml!AZ$1," - ",IFERROR(INDEX(xml!$C:$C,MATCH(AZ39,xml!$B:$B,0)),0))</f>
        <v xml:space="preserve"> - </v>
      </c>
      <c r="BD39" s="2396" t="str">
        <f t="shared" si="10"/>
        <v>/F10/@F10_0072</v>
      </c>
      <c r="BE39" s="2837" t="s">
        <v>12469</v>
      </c>
      <c r="BF39" s="2834" t="str">
        <f>IF(xml!$A$1&lt;&gt;Preluare_xml!BD$1," - ",IFERROR(INDEX(xml!$C:$C,MATCH(BD39,xml!$B:$B,0)),0))</f>
        <v xml:space="preserve"> - </v>
      </c>
      <c r="BH39" s="2396" t="str">
        <f t="shared" si="9"/>
        <v>/F10/@F10_0092</v>
      </c>
      <c r="BI39" s="2837" t="s">
        <v>12491</v>
      </c>
      <c r="BJ39" s="2821" t="str">
        <f>IF(xml!$A$1&lt;&gt;Preluare_xml!BH$1," - ",IFERROR(INDEX(xml!$C:$C,MATCH(BH39,xml!$B:$B,0)),0))</f>
        <v xml:space="preserve"> - </v>
      </c>
      <c r="BN39" s="74" t="s">
        <v>12492</v>
      </c>
    </row>
    <row r="40" spans="6:66" ht="15.75" x14ac:dyDescent="0.25">
      <c r="F40" s="2853" t="s">
        <v>14619</v>
      </c>
      <c r="G40" s="1843">
        <v>2</v>
      </c>
      <c r="H40" s="1843">
        <v>5</v>
      </c>
      <c r="I40" s="2866">
        <v>15</v>
      </c>
      <c r="J40" s="2889">
        <f t="shared" ca="1" si="12"/>
        <v>0</v>
      </c>
      <c r="K40" s="2883"/>
      <c r="L40" s="2883"/>
      <c r="M40" s="2883"/>
      <c r="N40" s="2883"/>
      <c r="O40" s="2883"/>
      <c r="W40" s="3063" t="s">
        <v>14813</v>
      </c>
      <c r="X40" s="3063">
        <v>2</v>
      </c>
      <c r="Y40" s="3063">
        <v>5</v>
      </c>
      <c r="Z40" s="3063">
        <v>11</v>
      </c>
      <c r="AA40" s="3063">
        <v>1</v>
      </c>
      <c r="AB40" s="3063" t="s">
        <v>74</v>
      </c>
      <c r="AC40" s="3063" t="s">
        <v>12485</v>
      </c>
      <c r="AD40" s="3063" t="s">
        <v>12485</v>
      </c>
      <c r="AE40" s="3063" t="s">
        <v>12485</v>
      </c>
      <c r="AF40" s="3063" t="s">
        <v>14227</v>
      </c>
      <c r="AG40" s="3063" t="s">
        <v>14178</v>
      </c>
      <c r="AH40" s="3064"/>
      <c r="AI40" s="3069">
        <f t="shared" ref="AI40:AI43" ca="1" si="13">IFERROR(INDEX(INDIRECT(INDEX($BN:$BN,MATCH(AN$10,$1:$1,0)+1+2) &amp; ":" &amp; INDEX($BN:$BN,MATCH(AN$10,$1:$1,0)+1+2)),MATCH(INDIRECT(INDEX($BN:$BN,MATCH(AN$10,$2:$2,0)+1) &amp; ROW()),INDIRECT(INDEX($BN:$BN,MATCH(AN$10,$1:$1,0)+1+1) &amp; ":" &amp; INDEX($BN:$BN,MATCH(AN$10,$1:$1,0)+1+1)),0)),0)</f>
        <v>0</v>
      </c>
      <c r="AJ40" s="3070"/>
      <c r="AK40" s="3071">
        <f t="shared" ca="1" si="6"/>
        <v>0</v>
      </c>
      <c r="AR40" s="1" t="s">
        <v>11836</v>
      </c>
      <c r="AS40" s="1860" t="str">
        <f t="shared" si="0"/>
        <v>F10_0081</v>
      </c>
      <c r="AT40" s="2839" t="str">
        <f>IF(xml!$A$1&lt;&gt;Preluare_xml!AR$1," - ",IFERROR(INDEX(xml!$C:$C,MATCH(AR40,xml!$B:$B,0)),0))</f>
        <v xml:space="preserve"> - </v>
      </c>
      <c r="AV40" s="1" t="s">
        <v>11836</v>
      </c>
      <c r="AW40" s="1860" t="str">
        <f t="shared" si="1"/>
        <v>F10_0081</v>
      </c>
      <c r="AX40" s="2834" t="str">
        <f>IF(xml!$A$1&lt;&gt;Preluare_xml!AV$1," - ",IFERROR(INDEX(xml!$C:$C,MATCH(AV40,xml!$B:$B,0)),0))</f>
        <v xml:space="preserve"> - </v>
      </c>
      <c r="AZ40" s="74" t="s">
        <v>11835</v>
      </c>
      <c r="BA40" s="1860" t="str">
        <f t="shared" si="2"/>
        <v>F10_0072</v>
      </c>
      <c r="BB40" s="2834" t="str">
        <f>IF(xml!$A$1&lt;&gt;Preluare_xml!AZ$1," - ",IFERROR(INDEX(xml!$C:$C,MATCH(AZ40,xml!$B:$B,0)),0))</f>
        <v xml:space="preserve"> - </v>
      </c>
      <c r="BD40" s="2396" t="str">
        <f t="shared" si="10"/>
        <v>/F10/@F10_0081</v>
      </c>
      <c r="BE40" s="2837" t="s">
        <v>12474</v>
      </c>
      <c r="BF40" s="2834" t="str">
        <f>IF(xml!$A$1&lt;&gt;Preluare_xml!BD$1," - ",IFERROR(INDEX(xml!$C:$C,MATCH(BD40,xml!$B:$B,0)),0))</f>
        <v xml:space="preserve"> - </v>
      </c>
      <c r="BH40" s="2396" t="str">
        <f t="shared" si="9"/>
        <v>/F10/@F10_0101</v>
      </c>
      <c r="BI40" s="2837" t="s">
        <v>12496</v>
      </c>
      <c r="BJ40" s="2821" t="str">
        <f>IF(xml!$A$1&lt;&gt;Preluare_xml!BH$1," - ",IFERROR(INDEX(xml!$C:$C,MATCH(BH40,xml!$B:$B,0)),0))</f>
        <v xml:space="preserve"> - </v>
      </c>
      <c r="BN40" s="74" t="s">
        <v>12497</v>
      </c>
    </row>
    <row r="41" spans="6:66" ht="15.75" x14ac:dyDescent="0.25">
      <c r="F41" s="2853" t="s">
        <v>14620</v>
      </c>
      <c r="G41" s="1843">
        <v>2</v>
      </c>
      <c r="H41" s="1843">
        <v>5</v>
      </c>
      <c r="I41" s="2866">
        <v>16</v>
      </c>
      <c r="J41" s="2896">
        <f t="shared" ca="1" si="12"/>
        <v>0</v>
      </c>
      <c r="K41" s="2883"/>
      <c r="L41" s="2883"/>
      <c r="M41" s="2883"/>
      <c r="N41" s="2883"/>
      <c r="O41" s="2883"/>
      <c r="W41" s="3063" t="s">
        <v>14814</v>
      </c>
      <c r="X41" s="3063">
        <v>2</v>
      </c>
      <c r="Y41" s="3063">
        <v>5</v>
      </c>
      <c r="Z41" s="3063">
        <v>11</v>
      </c>
      <c r="AA41" s="3063">
        <v>1</v>
      </c>
      <c r="AB41" s="3063" t="s">
        <v>74</v>
      </c>
      <c r="AC41" s="3063" t="s">
        <v>13803</v>
      </c>
      <c r="AD41" s="3063" t="s">
        <v>13803</v>
      </c>
      <c r="AE41" s="3063" t="s">
        <v>13803</v>
      </c>
      <c r="AF41" s="3063" t="s">
        <v>14241</v>
      </c>
      <c r="AG41" s="3063" t="s">
        <v>14193</v>
      </c>
      <c r="AH41" s="3064"/>
      <c r="AI41" s="3069">
        <f t="shared" ca="1" si="13"/>
        <v>0</v>
      </c>
      <c r="AJ41" s="3070"/>
      <c r="AK41" s="3071">
        <f t="shared" ca="1" si="6"/>
        <v>0</v>
      </c>
      <c r="AR41" s="1" t="s">
        <v>11837</v>
      </c>
      <c r="AS41" s="1860" t="str">
        <f t="shared" si="0"/>
        <v>F10_0082</v>
      </c>
      <c r="AT41" s="2839" t="str">
        <f>IF(xml!$A$1&lt;&gt;Preluare_xml!AR$1," - ",IFERROR(INDEX(xml!$C:$C,MATCH(AR41,xml!$B:$B,0)),0))</f>
        <v xml:space="preserve"> - </v>
      </c>
      <c r="AV41" s="1" t="s">
        <v>11837</v>
      </c>
      <c r="AW41" s="1860" t="str">
        <f t="shared" si="1"/>
        <v>F10_0082</v>
      </c>
      <c r="AX41" s="2834" t="str">
        <f>IF(xml!$A$1&lt;&gt;Preluare_xml!AV$1," - ",IFERROR(INDEX(xml!$C:$C,MATCH(AV41,xml!$B:$B,0)),0))</f>
        <v xml:space="preserve"> - </v>
      </c>
      <c r="AZ41" s="74" t="s">
        <v>11836</v>
      </c>
      <c r="BA41" s="1860" t="str">
        <f t="shared" si="2"/>
        <v>F10_0081</v>
      </c>
      <c r="BB41" s="2834" t="str">
        <f>IF(xml!$A$1&lt;&gt;Preluare_xml!AZ$1," - ",IFERROR(INDEX(xml!$C:$C,MATCH(AZ41,xml!$B:$B,0)),0))</f>
        <v xml:space="preserve"> - </v>
      </c>
      <c r="BD41" s="2396" t="str">
        <f t="shared" si="10"/>
        <v>/F10/@F10_0082</v>
      </c>
      <c r="BE41" s="2837" t="s">
        <v>12480</v>
      </c>
      <c r="BF41" s="2834" t="str">
        <f>IF(xml!$A$1&lt;&gt;Preluare_xml!BD$1," - ",IFERROR(INDEX(xml!$C:$C,MATCH(BD41,xml!$B:$B,0)),0))</f>
        <v xml:space="preserve"> - </v>
      </c>
      <c r="BH41" s="2396" t="str">
        <f t="shared" si="9"/>
        <v>/F10/@F10_0102</v>
      </c>
      <c r="BI41" s="2837" t="s">
        <v>12501</v>
      </c>
      <c r="BJ41" s="2821" t="str">
        <f>IF(xml!$A$1&lt;&gt;Preluare_xml!BH$1," - ",IFERROR(INDEX(xml!$C:$C,MATCH(BH41,xml!$B:$B,0)),0))</f>
        <v xml:space="preserve"> - </v>
      </c>
      <c r="BN41" s="74" t="s">
        <v>12502</v>
      </c>
    </row>
    <row r="42" spans="6:66" ht="15.75" x14ac:dyDescent="0.25">
      <c r="F42" s="2853" t="s">
        <v>14621</v>
      </c>
      <c r="G42" s="1843">
        <v>2</v>
      </c>
      <c r="H42" s="1843">
        <v>5</v>
      </c>
      <c r="I42" s="2866">
        <v>17</v>
      </c>
      <c r="J42" s="2896">
        <f t="shared" ca="1" si="12"/>
        <v>0</v>
      </c>
      <c r="K42" s="2883"/>
      <c r="L42" s="2883"/>
      <c r="M42" s="2883"/>
      <c r="N42" s="2883"/>
      <c r="O42" s="2883"/>
      <c r="W42" s="3063" t="s">
        <v>14815</v>
      </c>
      <c r="X42" s="3063">
        <v>2</v>
      </c>
      <c r="Y42" s="3063">
        <v>5</v>
      </c>
      <c r="Z42" s="3063">
        <v>11</v>
      </c>
      <c r="AA42" s="3063">
        <v>1</v>
      </c>
      <c r="AB42" s="3063" t="s">
        <v>74</v>
      </c>
      <c r="AC42" s="3063" t="s">
        <v>12553</v>
      </c>
      <c r="AD42" s="3063" t="s">
        <v>12553</v>
      </c>
      <c r="AE42" s="3063" t="s">
        <v>12553</v>
      </c>
      <c r="AF42" s="3063" t="s">
        <v>14249</v>
      </c>
      <c r="AG42" s="3063" t="s">
        <v>14201</v>
      </c>
      <c r="AH42" s="3064"/>
      <c r="AI42" s="3069">
        <f t="shared" ca="1" si="13"/>
        <v>0</v>
      </c>
      <c r="AJ42" s="3070"/>
      <c r="AK42" s="3071">
        <f t="shared" ca="1" si="6"/>
        <v>0</v>
      </c>
      <c r="AR42" s="1" t="s">
        <v>11838</v>
      </c>
      <c r="AS42" s="1860" t="str">
        <f t="shared" si="0"/>
        <v>F10_0091</v>
      </c>
      <c r="AT42" s="2839" t="str">
        <f>IF(xml!$A$1&lt;&gt;Preluare_xml!AR$1," - ",IFERROR(INDEX(xml!$C:$C,MATCH(AR42,xml!$B:$B,0)),0))</f>
        <v xml:space="preserve"> - </v>
      </c>
      <c r="AV42" s="1" t="s">
        <v>11838</v>
      </c>
      <c r="AW42" s="1860" t="str">
        <f t="shared" si="1"/>
        <v>F10_0091</v>
      </c>
      <c r="AX42" s="2834" t="str">
        <f>IF(xml!$A$1&lt;&gt;Preluare_xml!AV$1," - ",IFERROR(INDEX(xml!$C:$C,MATCH(AV42,xml!$B:$B,0)),0))</f>
        <v xml:space="preserve"> - </v>
      </c>
      <c r="AZ42" s="74" t="s">
        <v>11837</v>
      </c>
      <c r="BA42" s="1860" t="str">
        <f t="shared" si="2"/>
        <v>F10_0082</v>
      </c>
      <c r="BB42" s="2834" t="str">
        <f>IF(xml!$A$1&lt;&gt;Preluare_xml!AZ$1," - ",IFERROR(INDEX(xml!$C:$C,MATCH(AZ42,xml!$B:$B,0)),0))</f>
        <v xml:space="preserve"> - </v>
      </c>
      <c r="BD42" s="2396" t="str">
        <f t="shared" si="10"/>
        <v>/F10/@F10_0091</v>
      </c>
      <c r="BE42" s="2837" t="s">
        <v>12486</v>
      </c>
      <c r="BF42" s="2834" t="str">
        <f>IF(xml!$A$1&lt;&gt;Preluare_xml!BD$1," - ",IFERROR(INDEX(xml!$C:$C,MATCH(BD42,xml!$B:$B,0)),0))</f>
        <v xml:space="preserve"> - </v>
      </c>
      <c r="BH42" s="2396" t="str">
        <f t="shared" si="9"/>
        <v>/F10/@F10_0111</v>
      </c>
      <c r="BI42" s="2837" t="s">
        <v>12506</v>
      </c>
      <c r="BJ42" s="2821" t="str">
        <f>IF(xml!$A$1&lt;&gt;Preluare_xml!BH$1," - ",IFERROR(INDEX(xml!$C:$C,MATCH(BH42,xml!$B:$B,0)),0))</f>
        <v xml:space="preserve"> - </v>
      </c>
      <c r="BN42" s="74" t="s">
        <v>12507</v>
      </c>
    </row>
    <row r="43" spans="6:66" ht="15.75" x14ac:dyDescent="0.25">
      <c r="F43" s="2853" t="s">
        <v>14622</v>
      </c>
      <c r="G43" s="1843">
        <v>2</v>
      </c>
      <c r="H43" s="1843">
        <v>5</v>
      </c>
      <c r="I43" s="2866">
        <v>18</v>
      </c>
      <c r="J43" s="2896">
        <f t="shared" ca="1" si="12"/>
        <v>0</v>
      </c>
      <c r="K43" s="2883"/>
      <c r="L43" s="2883"/>
      <c r="M43" s="2853" t="s">
        <v>14653</v>
      </c>
      <c r="N43" s="1860" t="str">
        <f ca="1">IF(J9=" - "," - ",IFERROR(INDEX(Anexa!F:F,MATCH(J9,Anexa!D:D,0))," - "))</f>
        <v xml:space="preserve"> - </v>
      </c>
      <c r="O43" s="2883"/>
      <c r="W43" s="3063" t="s">
        <v>14816</v>
      </c>
      <c r="X43" s="3063">
        <v>2</v>
      </c>
      <c r="Y43" s="3063">
        <v>5</v>
      </c>
      <c r="Z43" s="3063">
        <v>11</v>
      </c>
      <c r="AA43" s="3063">
        <v>1</v>
      </c>
      <c r="AB43" s="3063" t="s">
        <v>74</v>
      </c>
      <c r="AC43" s="3063" t="s">
        <v>13821</v>
      </c>
      <c r="AD43" s="3063" t="s">
        <v>13821</v>
      </c>
      <c r="AE43" s="3063" t="s">
        <v>13821</v>
      </c>
      <c r="AF43" s="3063" t="s">
        <v>14257</v>
      </c>
      <c r="AG43" s="3063" t="s">
        <v>14207</v>
      </c>
      <c r="AH43" s="3064"/>
      <c r="AI43" s="3069">
        <f t="shared" ca="1" si="13"/>
        <v>0</v>
      </c>
      <c r="AJ43" s="3070"/>
      <c r="AK43" s="3071">
        <f t="shared" ca="1" si="6"/>
        <v>0</v>
      </c>
      <c r="AR43" s="1" t="s">
        <v>11839</v>
      </c>
      <c r="AS43" s="1860" t="str">
        <f t="shared" si="0"/>
        <v>F10_0092</v>
      </c>
      <c r="AT43" s="2839" t="str">
        <f>IF(xml!$A$1&lt;&gt;Preluare_xml!AR$1," - ",IFERROR(INDEX(xml!$C:$C,MATCH(AR43,xml!$B:$B,0)),0))</f>
        <v xml:space="preserve"> - </v>
      </c>
      <c r="AV43" s="1" t="s">
        <v>11839</v>
      </c>
      <c r="AW43" s="1860" t="str">
        <f t="shared" si="1"/>
        <v>F10_0092</v>
      </c>
      <c r="AX43" s="2834" t="str">
        <f>IF(xml!$A$1&lt;&gt;Preluare_xml!AV$1," - ",IFERROR(INDEX(xml!$C:$C,MATCH(AV43,xml!$B:$B,0)),0))</f>
        <v xml:space="preserve"> - </v>
      </c>
      <c r="AZ43" s="74" t="s">
        <v>11838</v>
      </c>
      <c r="BA43" s="1860" t="str">
        <f t="shared" si="2"/>
        <v>F10_0091</v>
      </c>
      <c r="BB43" s="2834" t="str">
        <f>IF(xml!$A$1&lt;&gt;Preluare_xml!AZ$1," - ",IFERROR(INDEX(xml!$C:$C,MATCH(AZ43,xml!$B:$B,0)),0))</f>
        <v xml:space="preserve"> - </v>
      </c>
      <c r="BD43" s="2396" t="str">
        <f t="shared" si="10"/>
        <v>/F10/@F10_0092</v>
      </c>
      <c r="BE43" s="2837" t="s">
        <v>12491</v>
      </c>
      <c r="BF43" s="2834" t="str">
        <f>IF(xml!$A$1&lt;&gt;Preluare_xml!BD$1," - ",IFERROR(INDEX(xml!$C:$C,MATCH(BD43,xml!$B:$B,0)),0))</f>
        <v xml:space="preserve"> - </v>
      </c>
      <c r="BH43" s="2396" t="str">
        <f t="shared" si="9"/>
        <v>/F10/@F10_0112</v>
      </c>
      <c r="BI43" s="2837" t="s">
        <v>12511</v>
      </c>
      <c r="BJ43" s="2821" t="str">
        <f>IF(xml!$A$1&lt;&gt;Preluare_xml!BH$1," - ",IFERROR(INDEX(xml!$C:$C,MATCH(BH43,xml!$B:$B,0)),0))</f>
        <v xml:space="preserve"> - </v>
      </c>
      <c r="BN43" s="74" t="s">
        <v>12512</v>
      </c>
    </row>
    <row r="44" spans="6:66" x14ac:dyDescent="0.25">
      <c r="F44" s="2853" t="s">
        <v>14623</v>
      </c>
      <c r="G44" s="1843">
        <v>2</v>
      </c>
      <c r="H44" s="1843">
        <v>5</v>
      </c>
      <c r="I44" s="2866">
        <v>19</v>
      </c>
      <c r="J44" s="2897">
        <f t="shared" ca="1" si="12"/>
        <v>0</v>
      </c>
      <c r="K44" s="2883"/>
      <c r="L44" s="2883"/>
      <c r="M44" s="2853" t="s">
        <v>14658</v>
      </c>
      <c r="N44" s="1860">
        <f ca="1">AI4</f>
        <v>0</v>
      </c>
      <c r="O44" s="2883"/>
      <c r="W44" s="3052" t="s">
        <v>9365</v>
      </c>
      <c r="X44" s="2818">
        <v>2</v>
      </c>
      <c r="Y44" s="2818">
        <v>5</v>
      </c>
      <c r="Z44" s="2818">
        <v>13</v>
      </c>
      <c r="AA44" s="2818">
        <v>1</v>
      </c>
      <c r="AB44" s="2818" t="s">
        <v>77</v>
      </c>
      <c r="AC44" s="2836" t="s">
        <v>446</v>
      </c>
      <c r="AD44" s="2836" t="s">
        <v>446</v>
      </c>
      <c r="AE44" s="2836" t="s">
        <v>446</v>
      </c>
      <c r="AF44" s="2836" t="s">
        <v>446</v>
      </c>
      <c r="AG44" s="2841" t="s">
        <v>12514</v>
      </c>
      <c r="AH44" s="2819" t="s">
        <v>12521</v>
      </c>
      <c r="AI44" s="2934">
        <f ca="1">IFERROR(INDEX(INDIRECT(INDEX($BN:$BN,MATCH(AN$10,$1:$1,0)+1+2) &amp; ":" &amp; INDEX($BN:$BN,MATCH(AN$10,$1:$1,0)+1+2)),MATCH(INDIRECT(INDEX($BN:$BN,MATCH(AN$10,$2:$2,0)+1) &amp; ROW()),INDIRECT(INDEX($BN:$BN,MATCH(AN$10,$1:$1,0)+1+1) &amp; ":" &amp; INDEX($BN:$BN,MATCH(AN$10,$1:$1,0)+1+1)),0)),0)</f>
        <v>0</v>
      </c>
      <c r="AJ44" s="2935">
        <f ca="1">IF(AN$10=AH$2,IFERROR(INDEX(INDIRECT(INDEX($BN:$BN,MATCH(AN$10,$1:$1,0)+1+2) &amp; ":" &amp; INDEX($BN:$BN,MATCH(AN$10,$1:$1,0)+1+2)),MATCH(INDIRECT(INDEX($BN:$BN,MATCH(AN$10,$2:$2,0)+2) &amp; ROW()),INDIRECT(INDEX($BN:$BN,MATCH(AN$10,$1:$1,0)+1+1) &amp; ":" &amp; INDEX($BN:$BN,MATCH(AN$10,$1:$1,0)+1+1)),0)),0),0)</f>
        <v>0</v>
      </c>
      <c r="AK44" s="2924">
        <f t="shared" ca="1" si="6"/>
        <v>0</v>
      </c>
      <c r="AR44" s="1" t="s">
        <v>12517</v>
      </c>
      <c r="AS44" s="1860" t="str">
        <f t="shared" si="0"/>
        <v>F10_0101</v>
      </c>
      <c r="AT44" s="2839" t="str">
        <f>IF(xml!$A$1&lt;&gt;Preluare_xml!AR$1," - ",IFERROR(INDEX(xml!$C:$C,MATCH(AR44,xml!$B:$B,0)),0))</f>
        <v xml:space="preserve"> - </v>
      </c>
      <c r="AV44" s="1" t="s">
        <v>12517</v>
      </c>
      <c r="AW44" s="1860" t="str">
        <f t="shared" si="1"/>
        <v>F10_0101</v>
      </c>
      <c r="AX44" s="2834" t="str">
        <f>IF(xml!$A$1&lt;&gt;Preluare_xml!AV$1," - ",IFERROR(INDEX(xml!$C:$C,MATCH(AV44,xml!$B:$B,0)),0))</f>
        <v xml:space="preserve"> - </v>
      </c>
      <c r="AZ44" s="74" t="s">
        <v>11839</v>
      </c>
      <c r="BA44" s="1860" t="str">
        <f t="shared" si="2"/>
        <v>F10_0092</v>
      </c>
      <c r="BB44" s="2834" t="str">
        <f>IF(xml!$A$1&lt;&gt;Preluare_xml!AZ$1," - ",IFERROR(INDEX(xml!$C:$C,MATCH(AZ44,xml!$B:$B,0)),0))</f>
        <v xml:space="preserve"> - </v>
      </c>
      <c r="BD44" s="2396" t="str">
        <f t="shared" si="10"/>
        <v>/F10/@F10_0101</v>
      </c>
      <c r="BE44" s="2837" t="s">
        <v>12496</v>
      </c>
      <c r="BF44" s="2834" t="str">
        <f>IF(xml!$A$1&lt;&gt;Preluare_xml!BD$1," - ",IFERROR(INDEX(xml!$C:$C,MATCH(BD44,xml!$B:$B,0)),0))</f>
        <v xml:space="preserve"> - </v>
      </c>
      <c r="BH44" s="2396" t="str">
        <f t="shared" si="9"/>
        <v>/F10/@F10_0121</v>
      </c>
      <c r="BI44" s="2837" t="s">
        <v>12518</v>
      </c>
      <c r="BJ44" s="2821" t="str">
        <f>IF(xml!$A$1&lt;&gt;Preluare_xml!BH$1," - ",IFERROR(INDEX(xml!$C:$C,MATCH(BH44,xml!$B:$B,0)),0))</f>
        <v xml:space="preserve"> - </v>
      </c>
      <c r="BN44" s="74" t="s">
        <v>12519</v>
      </c>
    </row>
    <row r="45" spans="6:66" x14ac:dyDescent="0.25">
      <c r="F45" s="2853" t="s">
        <v>14624</v>
      </c>
      <c r="G45" s="1843">
        <v>2</v>
      </c>
      <c r="H45" s="1843">
        <v>5</v>
      </c>
      <c r="I45" s="2866">
        <v>21</v>
      </c>
      <c r="J45" s="2892">
        <f t="shared" ca="1" si="12"/>
        <v>0</v>
      </c>
      <c r="K45" s="2883"/>
      <c r="L45" s="2883"/>
      <c r="M45" s="2981"/>
      <c r="N45" s="2981" t="s">
        <v>14661</v>
      </c>
      <c r="O45" s="2981" t="s">
        <v>14662</v>
      </c>
      <c r="W45" s="2818" t="s">
        <v>12493</v>
      </c>
      <c r="X45" s="2818">
        <v>2</v>
      </c>
      <c r="Y45" s="2818">
        <v>5</v>
      </c>
      <c r="Z45" s="2818">
        <v>15</v>
      </c>
      <c r="AA45" s="2818">
        <v>1</v>
      </c>
      <c r="AB45" s="2818" t="s">
        <v>81</v>
      </c>
      <c r="AC45" s="3052" t="s">
        <v>13829</v>
      </c>
      <c r="AD45" s="3052" t="s">
        <v>13829</v>
      </c>
      <c r="AE45" s="3052" t="s">
        <v>13829</v>
      </c>
      <c r="AF45" s="3052" t="s">
        <v>12494</v>
      </c>
      <c r="AG45" s="2818" t="s">
        <v>12495</v>
      </c>
      <c r="AH45" s="2822"/>
      <c r="AI45" s="2922">
        <f t="array" aca="1" ref="AI45" ca="1">IFERROR(INDEX(INDIRECT(INDEX($BN:$BN,MATCH(AN$10,$1:$1,0)+1+2) &amp; ":" &amp; INDEX($BN:$BN,MATCH(AN$10,$1:$1,0)+1+2)),MATCH(INDIRECT(INDEX($BN:$BN,MATCH(AN$10,$2:$2,0)+1) &amp; ROW()),INDIRECT(INDEX($BN:$BN,MATCH(AN$10,$1:$1,0)+1+1) &amp; ":" &amp; INDEX($BN:$BN,MATCH(AN$10,$1:$1,0)+1+1)),0)),0)</f>
        <v>0</v>
      </c>
      <c r="AJ45" s="2923"/>
      <c r="AK45" s="2924">
        <f t="shared" ca="1" si="6"/>
        <v>0</v>
      </c>
      <c r="AR45" s="1" t="s">
        <v>12524</v>
      </c>
      <c r="AS45" s="1860" t="str">
        <f t="shared" si="0"/>
        <v>F10_0102</v>
      </c>
      <c r="AT45" s="2839" t="str">
        <f>IF(xml!$A$1&lt;&gt;Preluare_xml!AR$1," - ",IFERROR(INDEX(xml!$C:$C,MATCH(AR45,xml!$B:$B,0)),0))</f>
        <v xml:space="preserve"> - </v>
      </c>
      <c r="AV45" s="1" t="s">
        <v>12524</v>
      </c>
      <c r="AW45" s="1860" t="str">
        <f t="shared" si="1"/>
        <v>F10_0102</v>
      </c>
      <c r="AX45" s="2834" t="str">
        <f>IF(xml!$A$1&lt;&gt;Preluare_xml!AV$1," - ",IFERROR(INDEX(xml!$C:$C,MATCH(AV45,xml!$B:$B,0)),0))</f>
        <v xml:space="preserve"> - </v>
      </c>
      <c r="AZ45" s="74" t="s">
        <v>12517</v>
      </c>
      <c r="BA45" s="1860" t="str">
        <f t="shared" si="2"/>
        <v>F10_0101</v>
      </c>
      <c r="BB45" s="2834" t="str">
        <f>IF(xml!$A$1&lt;&gt;Preluare_xml!AZ$1," - ",IFERROR(INDEX(xml!$C:$C,MATCH(AZ45,xml!$B:$B,0)),0))</f>
        <v xml:space="preserve"> - </v>
      </c>
      <c r="BD45" s="2396" t="str">
        <f t="shared" si="10"/>
        <v>/F10/@F10_0102</v>
      </c>
      <c r="BE45" s="2837" t="s">
        <v>12501</v>
      </c>
      <c r="BF45" s="2834" t="str">
        <f>IF(xml!$A$1&lt;&gt;Preluare_xml!BD$1," - ",IFERROR(INDEX(xml!$C:$C,MATCH(BD45,xml!$B:$B,0)),0))</f>
        <v xml:space="preserve"> - </v>
      </c>
      <c r="BH45" s="2396" t="str">
        <f t="shared" si="9"/>
        <v>/F10/@F10_0122</v>
      </c>
      <c r="BI45" s="2837" t="s">
        <v>12525</v>
      </c>
      <c r="BJ45" s="2821" t="str">
        <f>IF(xml!$A$1&lt;&gt;Preluare_xml!BH$1," - ",IFERROR(INDEX(xml!$C:$C,MATCH(BH45,xml!$B:$B,0)),0))</f>
        <v xml:space="preserve"> - </v>
      </c>
      <c r="BN45" s="74" t="s">
        <v>9250</v>
      </c>
    </row>
    <row r="46" spans="6:66" x14ac:dyDescent="0.25">
      <c r="F46" s="2853" t="s">
        <v>14625</v>
      </c>
      <c r="G46" s="1843">
        <v>2</v>
      </c>
      <c r="H46" s="1843">
        <v>5</v>
      </c>
      <c r="I46" s="2866">
        <v>22</v>
      </c>
      <c r="J46" s="2884">
        <f t="shared" ca="1" si="12"/>
        <v>0</v>
      </c>
      <c r="K46" s="2883"/>
      <c r="L46" s="2883"/>
      <c r="M46" s="2982" t="s">
        <v>14667</v>
      </c>
      <c r="N46" s="2262"/>
      <c r="O46" s="2983"/>
      <c r="W46" s="2818" t="s">
        <v>12498</v>
      </c>
      <c r="X46" s="2818">
        <v>2</v>
      </c>
      <c r="Y46" s="2818">
        <v>5</v>
      </c>
      <c r="Z46" s="2818">
        <v>16</v>
      </c>
      <c r="AA46" s="2818">
        <v>1</v>
      </c>
      <c r="AB46" s="2818" t="s">
        <v>83</v>
      </c>
      <c r="AC46" s="2818" t="s">
        <v>12490</v>
      </c>
      <c r="AD46" s="2818" t="s">
        <v>12490</v>
      </c>
      <c r="AE46" s="2818" t="s">
        <v>12490</v>
      </c>
      <c r="AF46" s="2818" t="s">
        <v>12499</v>
      </c>
      <c r="AG46" s="2818" t="s">
        <v>12500</v>
      </c>
      <c r="AH46" s="2822"/>
      <c r="AI46" s="2922">
        <f t="array" aca="1" ref="AI46" ca="1">IFERROR(INDEX(INDIRECT(INDEX($BN:$BN,MATCH(AN$10,$1:$1,0)+1+2) &amp; ":" &amp; INDEX($BN:$BN,MATCH(AN$10,$1:$1,0)+1+2)),MATCH(INDIRECT(INDEX($BN:$BN,MATCH(AN$10,$2:$2,0)+1) &amp; ROW()),INDIRECT(INDEX($BN:$BN,MATCH(AN$10,$1:$1,0)+1+1) &amp; ":" &amp; INDEX($BN:$BN,MATCH(AN$10,$1:$1,0)+1+1)),0)),0)</f>
        <v>0</v>
      </c>
      <c r="AJ46" s="2923"/>
      <c r="AK46" s="2924">
        <f t="shared" ca="1" si="6"/>
        <v>0</v>
      </c>
      <c r="AR46" s="1" t="s">
        <v>11840</v>
      </c>
      <c r="AS46" s="1860" t="str">
        <f t="shared" si="0"/>
        <v>F10_0111</v>
      </c>
      <c r="AT46" s="2839" t="str">
        <f>IF(xml!$A$1&lt;&gt;Preluare_xml!AR$1," - ",IFERROR(INDEX(xml!$C:$C,MATCH(AR46,xml!$B:$B,0)),0))</f>
        <v xml:space="preserve"> - </v>
      </c>
      <c r="AV46" s="1" t="s">
        <v>11840</v>
      </c>
      <c r="AW46" s="1860" t="str">
        <f t="shared" si="1"/>
        <v>F10_0111</v>
      </c>
      <c r="AX46" s="2834" t="str">
        <f>IF(xml!$A$1&lt;&gt;Preluare_xml!AV$1," - ",IFERROR(INDEX(xml!$C:$C,MATCH(AV46,xml!$B:$B,0)),0))</f>
        <v xml:space="preserve"> - </v>
      </c>
      <c r="AZ46" s="74" t="s">
        <v>12524</v>
      </c>
      <c r="BA46" s="1860" t="str">
        <f t="shared" si="2"/>
        <v>F10_0102</v>
      </c>
      <c r="BB46" s="2834" t="str">
        <f>IF(xml!$A$1&lt;&gt;Preluare_xml!AZ$1," - ",IFERROR(INDEX(xml!$C:$C,MATCH(AZ46,xml!$B:$B,0)),0))</f>
        <v xml:space="preserve"> - </v>
      </c>
      <c r="BD46" s="2396" t="str">
        <f t="shared" si="10"/>
        <v>/F10/@F10_0111</v>
      </c>
      <c r="BE46" s="2837" t="s">
        <v>12506</v>
      </c>
      <c r="BF46" s="2834" t="str">
        <f>IF(xml!$A$1&lt;&gt;Preluare_xml!BD$1," - ",IFERROR(INDEX(xml!$C:$C,MATCH(BD46,xml!$B:$B,0)),0))</f>
        <v xml:space="preserve"> - </v>
      </c>
      <c r="BH46" s="2396" t="str">
        <f t="shared" si="9"/>
        <v>/F10/@F10_0131</v>
      </c>
      <c r="BI46" s="2837" t="s">
        <v>12529</v>
      </c>
      <c r="BJ46" s="2821" t="str">
        <f>IF(xml!$A$1&lt;&gt;Preluare_xml!BH$1," - ",IFERROR(INDEX(xml!$C:$C,MATCH(BH46,xml!$B:$B,0)),0))</f>
        <v xml:space="preserve"> - </v>
      </c>
      <c r="BN46" s="74" t="s">
        <v>12530</v>
      </c>
    </row>
    <row r="47" spans="6:66" x14ac:dyDescent="0.25">
      <c r="F47" s="2853" t="s">
        <v>12531</v>
      </c>
      <c r="G47" s="1843">
        <v>2</v>
      </c>
      <c r="H47" s="1843">
        <v>5</v>
      </c>
      <c r="I47" s="2866">
        <v>23</v>
      </c>
      <c r="J47" s="2885">
        <f t="shared" ca="1" si="12"/>
        <v>0</v>
      </c>
      <c r="K47" s="2883"/>
      <c r="L47" s="2883"/>
      <c r="M47" s="2976" t="s">
        <v>14659</v>
      </c>
      <c r="N47" s="2915">
        <f ca="1">IF(AND(OR(N44="BS",N44="UU"),N43="SERV"),AK68,0)</f>
        <v>0</v>
      </c>
      <c r="O47" s="2915">
        <f ca="1">IF(AND(OR(N44="BS",N44="UU"),N43="SERV"),AK69,0)</f>
        <v>0</v>
      </c>
      <c r="W47" s="2818" t="s">
        <v>12503</v>
      </c>
      <c r="X47" s="2818">
        <v>2</v>
      </c>
      <c r="Y47" s="2818">
        <v>5</v>
      </c>
      <c r="Z47" s="2818">
        <v>17</v>
      </c>
      <c r="AA47" s="2818">
        <v>1</v>
      </c>
      <c r="AB47" s="2818" t="s">
        <v>85</v>
      </c>
      <c r="AC47" s="2818" t="s">
        <v>12495</v>
      </c>
      <c r="AD47" s="2818" t="s">
        <v>12495</v>
      </c>
      <c r="AE47" s="2818" t="s">
        <v>12495</v>
      </c>
      <c r="AF47" s="2818" t="s">
        <v>12504</v>
      </c>
      <c r="AG47" s="2818" t="s">
        <v>12505</v>
      </c>
      <c r="AH47" s="2822"/>
      <c r="AI47" s="2922">
        <f t="array" aca="1" ref="AI47" ca="1">IFERROR(INDEX(INDIRECT(INDEX($BN:$BN,MATCH(AN$10,$1:$1,0)+1+2) &amp; ":" &amp; INDEX($BN:$BN,MATCH(AN$10,$1:$1,0)+1+2)),MATCH(INDIRECT(INDEX($BN:$BN,MATCH(AN$10,$2:$2,0)+1) &amp; ROW()),INDIRECT(INDEX($BN:$BN,MATCH(AN$10,$1:$1,0)+1+1) &amp; ":" &amp; INDEX($BN:$BN,MATCH(AN$10,$1:$1,0)+1+1)),0)),0)</f>
        <v>0</v>
      </c>
      <c r="AJ47" s="2923"/>
      <c r="AK47" s="2924">
        <f t="shared" ca="1" si="6"/>
        <v>0</v>
      </c>
      <c r="AR47" s="1" t="s">
        <v>11841</v>
      </c>
      <c r="AS47" s="1860" t="str">
        <f t="shared" si="0"/>
        <v>F10_0112</v>
      </c>
      <c r="AT47" s="2839" t="str">
        <f>IF(xml!$A$1&lt;&gt;Preluare_xml!AR$1," - ",IFERROR(INDEX(xml!$C:$C,MATCH(AR47,xml!$B:$B,0)),0))</f>
        <v xml:space="preserve"> - </v>
      </c>
      <c r="AV47" s="1" t="s">
        <v>11841</v>
      </c>
      <c r="AW47" s="1860" t="str">
        <f t="shared" si="1"/>
        <v>F10_0112</v>
      </c>
      <c r="AX47" s="2834" t="str">
        <f>IF(xml!$A$1&lt;&gt;Preluare_xml!AV$1," - ",IFERROR(INDEX(xml!$C:$C,MATCH(AV47,xml!$B:$B,0)),0))</f>
        <v xml:space="preserve"> - </v>
      </c>
      <c r="AZ47" s="74" t="s">
        <v>11840</v>
      </c>
      <c r="BA47" s="1860" t="str">
        <f t="shared" si="2"/>
        <v>F10_0111</v>
      </c>
      <c r="BB47" s="2834" t="str">
        <f>IF(xml!$A$1&lt;&gt;Preluare_xml!AZ$1," - ",IFERROR(INDEX(xml!$C:$C,MATCH(AZ47,xml!$B:$B,0)),0))</f>
        <v xml:space="preserve"> - </v>
      </c>
      <c r="BD47" s="2396" t="str">
        <f t="shared" si="10"/>
        <v>/F10/@F10_0112</v>
      </c>
      <c r="BE47" s="2837" t="s">
        <v>12511</v>
      </c>
      <c r="BF47" s="2834" t="str">
        <f>IF(xml!$A$1&lt;&gt;Preluare_xml!BD$1," - ",IFERROR(INDEX(xml!$C:$C,MATCH(BD47,xml!$B:$B,0)),0))</f>
        <v xml:space="preserve"> - </v>
      </c>
      <c r="BH47" s="2396" t="str">
        <f t="shared" si="9"/>
        <v>/F10/@F10_0132</v>
      </c>
      <c r="BI47" s="2837" t="s">
        <v>12535</v>
      </c>
      <c r="BJ47" s="2821" t="str">
        <f>IF(xml!$A$1&lt;&gt;Preluare_xml!BH$1," - ",IFERROR(INDEX(xml!$C:$C,MATCH(BH47,xml!$B:$B,0)),0))</f>
        <v xml:space="preserve"> - </v>
      </c>
      <c r="BN47" s="74" t="s">
        <v>346</v>
      </c>
    </row>
    <row r="48" spans="6:66" ht="15.75" thickBot="1" x14ac:dyDescent="0.3">
      <c r="F48" s="2856" t="s">
        <v>14626</v>
      </c>
      <c r="G48" s="2867">
        <v>2</v>
      </c>
      <c r="H48" s="2867">
        <v>5</v>
      </c>
      <c r="I48" s="2868">
        <v>27</v>
      </c>
      <c r="J48" s="2898">
        <f t="shared" ca="1" si="12"/>
        <v>0</v>
      </c>
      <c r="K48" s="2883"/>
      <c r="L48" s="2883"/>
      <c r="M48" s="2976" t="s">
        <v>14631</v>
      </c>
      <c r="N48" s="2915">
        <f ca="1">IF(AND(OR(N44="BS",N44="UU"),OR(N43="AGR",N43="IND",N43="CONS")),AK68,0)</f>
        <v>0</v>
      </c>
      <c r="O48" s="2915">
        <f ca="1">IF(AND(OR(N44="BS",N44="UU"),OR(N43="AGR",N43="IND",N43="CONS")),AK69,0)</f>
        <v>0</v>
      </c>
      <c r="W48" s="2818" t="s">
        <v>12508</v>
      </c>
      <c r="X48" s="2818">
        <v>2</v>
      </c>
      <c r="Y48" s="2818">
        <v>5</v>
      </c>
      <c r="Z48" s="2818">
        <v>18</v>
      </c>
      <c r="AA48" s="2818">
        <v>1</v>
      </c>
      <c r="AB48" s="2818" t="s">
        <v>87</v>
      </c>
      <c r="AC48" s="2818" t="s">
        <v>12500</v>
      </c>
      <c r="AD48" s="2818" t="s">
        <v>12500</v>
      </c>
      <c r="AE48" s="2818" t="s">
        <v>12500</v>
      </c>
      <c r="AF48" s="2818" t="s">
        <v>12509</v>
      </c>
      <c r="AG48" s="2818" t="s">
        <v>12510</v>
      </c>
      <c r="AH48" s="2822"/>
      <c r="AI48" s="2922">
        <f t="array" aca="1" ref="AI48" ca="1">IFERROR(INDEX(INDIRECT(INDEX($BN:$BN,MATCH(AN$10,$1:$1,0)+1+2) &amp; ":" &amp; INDEX($BN:$BN,MATCH(AN$10,$1:$1,0)+1+2)),MATCH(INDIRECT(INDEX($BN:$BN,MATCH(AN$10,$2:$2,0)+1) &amp; ROW()),INDIRECT(INDEX($BN:$BN,MATCH(AN$10,$1:$1,0)+1+1) &amp; ":" &amp; INDEX($BN:$BN,MATCH(AN$10,$1:$1,0)+1+1)),0)),0)</f>
        <v>0</v>
      </c>
      <c r="AJ48" s="2923"/>
      <c r="AK48" s="2924">
        <f t="shared" ca="1" si="6"/>
        <v>0</v>
      </c>
      <c r="AR48" s="1" t="s">
        <v>12538</v>
      </c>
      <c r="AS48" s="1860" t="str">
        <f t="shared" si="0"/>
        <v>F10_0121</v>
      </c>
      <c r="AT48" s="2839" t="str">
        <f>IF(xml!$A$1&lt;&gt;Preluare_xml!AR$1," - ",IFERROR(INDEX(xml!$C:$C,MATCH(AR48,xml!$B:$B,0)),0))</f>
        <v xml:space="preserve"> - </v>
      </c>
      <c r="AV48" s="1" t="s">
        <v>12538</v>
      </c>
      <c r="AW48" s="1860" t="str">
        <f t="shared" si="1"/>
        <v>F10_0121</v>
      </c>
      <c r="AX48" s="2834" t="str">
        <f>IF(xml!$A$1&lt;&gt;Preluare_xml!AV$1," - ",IFERROR(INDEX(xml!$C:$C,MATCH(AV48,xml!$B:$B,0)),0))</f>
        <v xml:space="preserve"> - </v>
      </c>
      <c r="AZ48" s="74" t="s">
        <v>11841</v>
      </c>
      <c r="BA48" s="1860" t="str">
        <f t="shared" si="2"/>
        <v>F10_0112</v>
      </c>
      <c r="BB48" s="2834" t="str">
        <f>IF(xml!$A$1&lt;&gt;Preluare_xml!AZ$1," - ",IFERROR(INDEX(xml!$C:$C,MATCH(AZ48,xml!$B:$B,0)),0))</f>
        <v xml:space="preserve"> - </v>
      </c>
      <c r="BD48" s="2396" t="str">
        <f t="shared" si="10"/>
        <v>/F10/@F10_0121</v>
      </c>
      <c r="BE48" s="2837" t="s">
        <v>12518</v>
      </c>
      <c r="BF48" s="2834" t="str">
        <f>IF(xml!$A$1&lt;&gt;Preluare_xml!BD$1," - ",IFERROR(INDEX(xml!$C:$C,MATCH(BD48,xml!$B:$B,0)),0))</f>
        <v xml:space="preserve"> - </v>
      </c>
      <c r="BH48" s="2396" t="str">
        <f t="shared" si="9"/>
        <v>/F10/@F10_0141</v>
      </c>
      <c r="BI48" s="2837" t="s">
        <v>12539</v>
      </c>
      <c r="BJ48" s="2821" t="str">
        <f>IF(xml!$A$1&lt;&gt;Preluare_xml!BH$1," - ",IFERROR(INDEX(xml!$C:$C,MATCH(BH48,xml!$B:$B,0)),0))</f>
        <v xml:space="preserve"> - </v>
      </c>
      <c r="BN48" s="74" t="s">
        <v>12540</v>
      </c>
    </row>
    <row r="49" spans="6:66" ht="15.75" thickTop="1" x14ac:dyDescent="0.25">
      <c r="F49" s="2854" t="s">
        <v>10887</v>
      </c>
      <c r="G49" s="2869">
        <v>2</v>
      </c>
      <c r="H49" s="2869">
        <v>51</v>
      </c>
      <c r="I49" s="2870">
        <v>1</v>
      </c>
      <c r="J49" s="3038">
        <f ca="1">J50+J51</f>
        <v>0</v>
      </c>
      <c r="K49" s="2883"/>
      <c r="L49" s="2883"/>
      <c r="M49" s="2980" t="s">
        <v>14660</v>
      </c>
      <c r="N49" s="2918">
        <f ca="1">IF(AND(OR(N44="BS",N44="UU"),N43="COM"),AK68,0)</f>
        <v>0</v>
      </c>
      <c r="O49" s="2918">
        <f ca="1">IF(AND(OR(N44="BS",N44="UU"),N43="COM"),AK69,0)</f>
        <v>0</v>
      </c>
      <c r="W49" s="2818" t="s">
        <v>12513</v>
      </c>
      <c r="X49" s="2818">
        <v>2</v>
      </c>
      <c r="Y49" s="2818">
        <v>5</v>
      </c>
      <c r="Z49" s="2818">
        <v>19</v>
      </c>
      <c r="AA49" s="2818">
        <v>1</v>
      </c>
      <c r="AB49" s="2818" t="s">
        <v>89</v>
      </c>
      <c r="AC49" s="2818" t="s">
        <v>12514</v>
      </c>
      <c r="AD49" s="2818" t="s">
        <v>12514</v>
      </c>
      <c r="AE49" s="2818" t="s">
        <v>12514</v>
      </c>
      <c r="AF49" s="2818" t="s">
        <v>12515</v>
      </c>
      <c r="AG49" s="2818" t="s">
        <v>12516</v>
      </c>
      <c r="AH49" s="2822"/>
      <c r="AI49" s="2922">
        <f t="array" aca="1" ref="AI49" ca="1">IFERROR(INDEX(INDIRECT(INDEX($BN:$BN,MATCH(AN$10,$1:$1,0)+1+2) &amp; ":" &amp; INDEX($BN:$BN,MATCH(AN$10,$1:$1,0)+1+2)),MATCH(INDIRECT(INDEX($BN:$BN,MATCH(AN$10,$2:$2,0)+1) &amp; ROW()),INDIRECT(INDEX($BN:$BN,MATCH(AN$10,$1:$1,0)+1+1) &amp; ":" &amp; INDEX($BN:$BN,MATCH(AN$10,$1:$1,0)+1+1)),0)),0)</f>
        <v>0</v>
      </c>
      <c r="AJ49" s="2923"/>
      <c r="AK49" s="2924">
        <f t="shared" ca="1" si="6"/>
        <v>0</v>
      </c>
      <c r="AR49" s="1" t="s">
        <v>12542</v>
      </c>
      <c r="AS49" s="1860" t="str">
        <f t="shared" si="0"/>
        <v>F10_0122</v>
      </c>
      <c r="AT49" s="2839" t="str">
        <f>IF(xml!$A$1&lt;&gt;Preluare_xml!AR$1," - ",IFERROR(INDEX(xml!$C:$C,MATCH(AR49,xml!$B:$B,0)),0))</f>
        <v xml:space="preserve"> - </v>
      </c>
      <c r="AV49" s="1" t="s">
        <v>12542</v>
      </c>
      <c r="AW49" s="1860" t="str">
        <f t="shared" si="1"/>
        <v>F10_0122</v>
      </c>
      <c r="AX49" s="2834" t="str">
        <f>IF(xml!$A$1&lt;&gt;Preluare_xml!AV$1," - ",IFERROR(INDEX(xml!$C:$C,MATCH(AV49,xml!$B:$B,0)),0))</f>
        <v xml:space="preserve"> - </v>
      </c>
      <c r="AZ49" s="74" t="s">
        <v>12538</v>
      </c>
      <c r="BA49" s="1860" t="str">
        <f t="shared" si="2"/>
        <v>F10_0121</v>
      </c>
      <c r="BB49" s="2834" t="str">
        <f>IF(xml!$A$1&lt;&gt;Preluare_xml!AZ$1," - ",IFERROR(INDEX(xml!$C:$C,MATCH(AZ49,xml!$B:$B,0)),0))</f>
        <v xml:space="preserve"> - </v>
      </c>
      <c r="BD49" s="2396" t="str">
        <f t="shared" si="10"/>
        <v>/F10/@F10_0122</v>
      </c>
      <c r="BE49" s="2837" t="s">
        <v>12525</v>
      </c>
      <c r="BF49" s="2834" t="str">
        <f>IF(xml!$A$1&lt;&gt;Preluare_xml!BD$1," - ",IFERROR(INDEX(xml!$C:$C,MATCH(BD49,xml!$B:$B,0)),0))</f>
        <v xml:space="preserve"> - </v>
      </c>
      <c r="BH49" s="2396" t="str">
        <f t="shared" si="9"/>
        <v>/F10/@F10_0142</v>
      </c>
      <c r="BI49" s="2837" t="s">
        <v>12543</v>
      </c>
      <c r="BJ49" s="2821" t="str">
        <f>IF(xml!$A$1&lt;&gt;Preluare_xml!BH$1," - ",IFERROR(INDEX(xml!$C:$C,MATCH(BH49,xml!$B:$B,0)),0))</f>
        <v xml:space="preserve"> - </v>
      </c>
      <c r="BN49" s="74" t="s">
        <v>12544</v>
      </c>
    </row>
    <row r="50" spans="6:66" x14ac:dyDescent="0.25">
      <c r="F50" s="2854" t="s">
        <v>14627</v>
      </c>
      <c r="G50" s="2869">
        <v>2</v>
      </c>
      <c r="H50" s="2869">
        <v>51</v>
      </c>
      <c r="I50" s="2870">
        <v>2</v>
      </c>
      <c r="J50" s="2890">
        <f ca="1">AK55</f>
        <v>0</v>
      </c>
      <c r="K50" s="2883"/>
      <c r="L50" s="2883"/>
      <c r="M50" s="2982" t="s">
        <v>14666</v>
      </c>
      <c r="N50" s="2262"/>
      <c r="O50" s="2983"/>
      <c r="W50" s="2818" t="s">
        <v>12520</v>
      </c>
      <c r="X50" s="2818">
        <v>2</v>
      </c>
      <c r="Y50" s="2818">
        <v>5</v>
      </c>
      <c r="Z50" s="2818">
        <v>21</v>
      </c>
      <c r="AA50" s="2818">
        <v>1</v>
      </c>
      <c r="AB50" s="2818" t="s">
        <v>93</v>
      </c>
      <c r="AC50" s="2818" t="s">
        <v>12521</v>
      </c>
      <c r="AD50" s="2818" t="s">
        <v>12521</v>
      </c>
      <c r="AE50" s="2818" t="s">
        <v>12521</v>
      </c>
      <c r="AF50" s="2818" t="s">
        <v>12522</v>
      </c>
      <c r="AG50" s="2818" t="s">
        <v>12523</v>
      </c>
      <c r="AH50" s="2822"/>
      <c r="AI50" s="2922">
        <f t="array" aca="1" ref="AI50" ca="1">IFERROR(INDEX(INDIRECT(INDEX($BN:$BN,MATCH(AN$10,$1:$1,0)+1+2) &amp; ":" &amp; INDEX($BN:$BN,MATCH(AN$10,$1:$1,0)+1+2)),MATCH(INDIRECT(INDEX($BN:$BN,MATCH(AN$10,$2:$2,0)+1) &amp; ROW()),INDIRECT(INDEX($BN:$BN,MATCH(AN$10,$1:$1,0)+1+1) &amp; ":" &amp; INDEX($BN:$BN,MATCH(AN$10,$1:$1,0)+1+1)),0)),0)</f>
        <v>0</v>
      </c>
      <c r="AJ50" s="2923"/>
      <c r="AK50" s="2924">
        <f t="shared" ca="1" si="6"/>
        <v>0</v>
      </c>
      <c r="AR50" s="1" t="s">
        <v>12548</v>
      </c>
      <c r="AS50" s="1860" t="str">
        <f t="shared" si="0"/>
        <v>F10_0131</v>
      </c>
      <c r="AT50" s="2839" t="str">
        <f>IF(xml!$A$1&lt;&gt;Preluare_xml!AR$1," - ",IFERROR(INDEX(xml!$C:$C,MATCH(AR50,xml!$B:$B,0)),0))</f>
        <v xml:space="preserve"> - </v>
      </c>
      <c r="AV50" s="1" t="s">
        <v>12548</v>
      </c>
      <c r="AW50" s="1860" t="str">
        <f t="shared" si="1"/>
        <v>F10_0131</v>
      </c>
      <c r="AX50" s="2834" t="str">
        <f>IF(xml!$A$1&lt;&gt;Preluare_xml!AV$1," - ",IFERROR(INDEX(xml!$C:$C,MATCH(AV50,xml!$B:$B,0)),0))</f>
        <v xml:space="preserve"> - </v>
      </c>
      <c r="AZ50" s="74" t="s">
        <v>12542</v>
      </c>
      <c r="BA50" s="1860" t="str">
        <f t="shared" si="2"/>
        <v>F10_0122</v>
      </c>
      <c r="BB50" s="2834" t="str">
        <f>IF(xml!$A$1&lt;&gt;Preluare_xml!AZ$1," - ",IFERROR(INDEX(xml!$C:$C,MATCH(AZ50,xml!$B:$B,0)),0))</f>
        <v xml:space="preserve"> - </v>
      </c>
      <c r="BD50" s="2396" t="str">
        <f t="shared" si="10"/>
        <v>/F10/@F10_0131</v>
      </c>
      <c r="BE50" s="2837" t="s">
        <v>12529</v>
      </c>
      <c r="BF50" s="2834" t="str">
        <f>IF(xml!$A$1&lt;&gt;Preluare_xml!BD$1," - ",IFERROR(INDEX(xml!$C:$C,MATCH(BD50,xml!$B:$B,0)),0))</f>
        <v xml:space="preserve"> - </v>
      </c>
      <c r="BH50" s="2396" t="str">
        <f t="shared" si="9"/>
        <v>/F10/@F10_0151</v>
      </c>
      <c r="BI50" s="2837" t="s">
        <v>12549</v>
      </c>
      <c r="BJ50" s="2821" t="str">
        <f>IF(xml!$A$1&lt;&gt;Preluare_xml!BH$1," - ",IFERROR(INDEX(xml!$C:$C,MATCH(BH50,xml!$B:$B,0)),0))</f>
        <v xml:space="preserve"> - </v>
      </c>
      <c r="BN50" s="74" t="s">
        <v>12550</v>
      </c>
    </row>
    <row r="51" spans="6:66" ht="15.75" thickBot="1" x14ac:dyDescent="0.3">
      <c r="F51" s="2856" t="s">
        <v>14628</v>
      </c>
      <c r="G51" s="2867">
        <v>2</v>
      </c>
      <c r="H51" s="2867">
        <v>51</v>
      </c>
      <c r="I51" s="2868">
        <v>3</v>
      </c>
      <c r="J51" s="2899">
        <f ca="1">AK56</f>
        <v>0</v>
      </c>
      <c r="K51" s="2900"/>
      <c r="L51" s="2883"/>
      <c r="M51" s="2976" t="s">
        <v>14659</v>
      </c>
      <c r="N51" s="2915">
        <f ca="1">IF(NOT(OR(N44="BS",N44="UU")),AK58,0)</f>
        <v>0</v>
      </c>
      <c r="O51" s="2915">
        <f ca="1">IF(NOT(OR(N44="BS",N44="UU")),AK59,0)</f>
        <v>0</v>
      </c>
      <c r="W51" s="2818" t="s">
        <v>12526</v>
      </c>
      <c r="X51" s="2818">
        <v>2</v>
      </c>
      <c r="Y51" s="2818">
        <v>5</v>
      </c>
      <c r="Z51" s="2818">
        <v>22</v>
      </c>
      <c r="AA51" s="2818">
        <v>1</v>
      </c>
      <c r="AB51" s="2818" t="s">
        <v>95</v>
      </c>
      <c r="AC51" s="2818" t="s">
        <v>12516</v>
      </c>
      <c r="AD51" s="2818" t="s">
        <v>12516</v>
      </c>
      <c r="AE51" s="2818" t="s">
        <v>12516</v>
      </c>
      <c r="AF51" s="2818" t="s">
        <v>12527</v>
      </c>
      <c r="AG51" s="2818" t="s">
        <v>12528</v>
      </c>
      <c r="AH51" s="2822"/>
      <c r="AI51" s="2922">
        <f t="array" aca="1" ref="AI51" ca="1">IFERROR(INDEX(INDIRECT(INDEX($BN:$BN,MATCH(AN$10,$1:$1,0)+1+2) &amp; ":" &amp; INDEX($BN:$BN,MATCH(AN$10,$1:$1,0)+1+2)),MATCH(INDIRECT(INDEX($BN:$BN,MATCH(AN$10,$2:$2,0)+1) &amp; ROW()),INDIRECT(INDEX($BN:$BN,MATCH(AN$10,$1:$1,0)+1+1) &amp; ":" &amp; INDEX($BN:$BN,MATCH(AN$10,$1:$1,0)+1+1)),0)),0)</f>
        <v>0</v>
      </c>
      <c r="AJ51" s="2923"/>
      <c r="AK51" s="2924">
        <f t="shared" ca="1" si="6"/>
        <v>0</v>
      </c>
      <c r="AR51" s="1" t="s">
        <v>12554</v>
      </c>
      <c r="AS51" s="1860" t="str">
        <f t="shared" si="0"/>
        <v>F10_0132</v>
      </c>
      <c r="AT51" s="2839" t="str">
        <f>IF(xml!$A$1&lt;&gt;Preluare_xml!AR$1," - ",IFERROR(INDEX(xml!$C:$C,MATCH(AR51,xml!$B:$B,0)),0))</f>
        <v xml:space="preserve"> - </v>
      </c>
      <c r="AV51" s="1" t="s">
        <v>12554</v>
      </c>
      <c r="AW51" s="1860" t="str">
        <f t="shared" si="1"/>
        <v>F10_0132</v>
      </c>
      <c r="AX51" s="2834" t="str">
        <f>IF(xml!$A$1&lt;&gt;Preluare_xml!AV$1," - ",IFERROR(INDEX(xml!$C:$C,MATCH(AV51,xml!$B:$B,0)),0))</f>
        <v xml:space="preserve"> - </v>
      </c>
      <c r="AZ51" s="74" t="s">
        <v>12548</v>
      </c>
      <c r="BA51" s="1860" t="str">
        <f t="shared" si="2"/>
        <v>F10_0131</v>
      </c>
      <c r="BB51" s="2834" t="str">
        <f>IF(xml!$A$1&lt;&gt;Preluare_xml!AZ$1," - ",IFERROR(INDEX(xml!$C:$C,MATCH(AZ51,xml!$B:$B,0)),0))</f>
        <v xml:space="preserve"> - </v>
      </c>
      <c r="BD51" s="2396" t="str">
        <f t="shared" si="10"/>
        <v>/F10/@F10_0132</v>
      </c>
      <c r="BE51" s="2837" t="s">
        <v>12535</v>
      </c>
      <c r="BF51" s="2834" t="str">
        <f>IF(xml!$A$1&lt;&gt;Preluare_xml!BD$1," - ",IFERROR(INDEX(xml!$C:$C,MATCH(BD51,xml!$B:$B,0)),0))</f>
        <v xml:space="preserve"> - </v>
      </c>
      <c r="BH51" s="2396" t="str">
        <f t="shared" si="9"/>
        <v>/F10/@F10_0152</v>
      </c>
      <c r="BI51" s="2837" t="s">
        <v>12555</v>
      </c>
      <c r="BJ51" s="2821" t="str">
        <f>IF(xml!$A$1&lt;&gt;Preluare_xml!BH$1," - ",IFERROR(INDEX(xml!$C:$C,MATCH(BH51,xml!$B:$B,0)),0))</f>
        <v xml:space="preserve"> - </v>
      </c>
      <c r="BN51" s="74" t="s">
        <v>12556</v>
      </c>
    </row>
    <row r="52" spans="6:66" ht="15.75" thickTop="1" x14ac:dyDescent="0.25">
      <c r="F52" s="2854" t="s">
        <v>14629</v>
      </c>
      <c r="G52" s="2869">
        <v>2</v>
      </c>
      <c r="H52" s="2869">
        <v>6</v>
      </c>
      <c r="I52" s="2870">
        <v>1</v>
      </c>
      <c r="J52" s="2901">
        <f ca="1">N55</f>
        <v>0</v>
      </c>
      <c r="K52" s="2902">
        <f ca="1">O55</f>
        <v>0</v>
      </c>
      <c r="L52" s="2883"/>
      <c r="M52" s="2979" t="s">
        <v>14631</v>
      </c>
      <c r="N52" s="2914">
        <f ca="1">IF(AND(NOT(OR(N44="BS",N44="UU")),NOT(OR(N43="COM",N43=" - "))),AK62,0)</f>
        <v>0</v>
      </c>
      <c r="O52" s="2914">
        <f ca="1">IF(AND(NOT(OR(N44="BS",N44="UU")),NOT(OR(N43="COM",N43=" - "))),AK63,0)</f>
        <v>0</v>
      </c>
      <c r="W52" s="2818" t="s">
        <v>12531</v>
      </c>
      <c r="X52" s="2818">
        <v>2</v>
      </c>
      <c r="Y52" s="2818">
        <v>5</v>
      </c>
      <c r="Z52" s="2818">
        <v>23</v>
      </c>
      <c r="AA52" s="2818">
        <v>1</v>
      </c>
      <c r="AB52" s="2818" t="s">
        <v>97</v>
      </c>
      <c r="AC52" s="2818" t="s">
        <v>12532</v>
      </c>
      <c r="AD52" s="2818" t="s">
        <v>12532</v>
      </c>
      <c r="AE52" s="2818" t="s">
        <v>12532</v>
      </c>
      <c r="AF52" s="2818" t="s">
        <v>12533</v>
      </c>
      <c r="AG52" s="2818" t="s">
        <v>12534</v>
      </c>
      <c r="AH52" s="2822"/>
      <c r="AI52" s="2922">
        <f t="array" aca="1" ref="AI52" ca="1">IFERROR(INDEX(INDIRECT(INDEX($BN:$BN,MATCH(AN$10,$1:$1,0)+1+2) &amp; ":" &amp; INDEX($BN:$BN,MATCH(AN$10,$1:$1,0)+1+2)),MATCH(INDIRECT(INDEX($BN:$BN,MATCH(AN$10,$2:$2,0)+1) &amp; ROW()),INDIRECT(INDEX($BN:$BN,MATCH(AN$10,$1:$1,0)+1+1) &amp; ":" &amp; INDEX($BN:$BN,MATCH(AN$10,$1:$1,0)+1+1)),0)),0)</f>
        <v>0</v>
      </c>
      <c r="AJ52" s="2923"/>
      <c r="AK52" s="2924">
        <f t="shared" ca="1" si="6"/>
        <v>0</v>
      </c>
      <c r="AR52" s="1" t="s">
        <v>12558</v>
      </c>
      <c r="AS52" s="1860" t="str">
        <f t="shared" si="0"/>
        <v>F10_0141</v>
      </c>
      <c r="AT52" s="2839" t="str">
        <f>IF(xml!$A$1&lt;&gt;Preluare_xml!AR$1," - ",IFERROR(INDEX(xml!$C:$C,MATCH(AR52,xml!$B:$B,0)),0))</f>
        <v xml:space="preserve"> - </v>
      </c>
      <c r="AV52" s="1" t="s">
        <v>12558</v>
      </c>
      <c r="AW52" s="1860" t="str">
        <f t="shared" si="1"/>
        <v>F10_0141</v>
      </c>
      <c r="AX52" s="2834" t="str">
        <f>IF(xml!$A$1&lt;&gt;Preluare_xml!AV$1," - ",IFERROR(INDEX(xml!$C:$C,MATCH(AV52,xml!$B:$B,0)),0))</f>
        <v xml:space="preserve"> - </v>
      </c>
      <c r="AZ52" s="74" t="s">
        <v>12554</v>
      </c>
      <c r="BA52" s="1860" t="str">
        <f t="shared" si="2"/>
        <v>F10_0132</v>
      </c>
      <c r="BB52" s="2834" t="str">
        <f>IF(xml!$A$1&lt;&gt;Preluare_xml!AZ$1," - ",IFERROR(INDEX(xml!$C:$C,MATCH(AZ52,xml!$B:$B,0)),0))</f>
        <v xml:space="preserve"> - </v>
      </c>
      <c r="BD52" s="2396" t="str">
        <f t="shared" si="10"/>
        <v>/F10/@F10_0141</v>
      </c>
      <c r="BE52" s="2837" t="s">
        <v>12539</v>
      </c>
      <c r="BF52" s="2834" t="str">
        <f>IF(xml!$A$1&lt;&gt;Preluare_xml!BD$1," - ",IFERROR(INDEX(xml!$C:$C,MATCH(BD52,xml!$B:$B,0)),0))</f>
        <v xml:space="preserve"> - </v>
      </c>
      <c r="BH52" s="2396" t="str">
        <f t="shared" si="9"/>
        <v>/F10/@F10_0161</v>
      </c>
      <c r="BI52" s="2837" t="s">
        <v>12559</v>
      </c>
      <c r="BJ52" s="2821" t="str">
        <f>IF(xml!$A$1&lt;&gt;Preluare_xml!BH$1," - ",IFERROR(INDEX(xml!$C:$C,MATCH(BH52,xml!$B:$B,0)),0))</f>
        <v xml:space="preserve"> - </v>
      </c>
      <c r="BN52" s="74" t="s">
        <v>12560</v>
      </c>
    </row>
    <row r="53" spans="6:66" x14ac:dyDescent="0.25">
      <c r="F53" s="2853" t="s">
        <v>14630</v>
      </c>
      <c r="G53" s="1843">
        <v>2</v>
      </c>
      <c r="H53" s="1843">
        <v>6</v>
      </c>
      <c r="I53" s="2866">
        <v>2</v>
      </c>
      <c r="J53" s="2903">
        <f ca="1">AK60</f>
        <v>0</v>
      </c>
      <c r="K53" s="2902">
        <f ca="1">AK61</f>
        <v>0</v>
      </c>
      <c r="L53" s="2883"/>
      <c r="M53" s="2980" t="s">
        <v>14660</v>
      </c>
      <c r="N53" s="2918">
        <f ca="1">IF(AND(NOT(OR(N44="BS",N44="UU")),N43="COM"),AK62,0)</f>
        <v>0</v>
      </c>
      <c r="O53" s="2918">
        <f ca="1">IF(AND(NOT(OR(N44="BS",N44="UU")),N43="COM"),AK63,0)</f>
        <v>0</v>
      </c>
      <c r="W53" s="2818" t="s">
        <v>12536</v>
      </c>
      <c r="X53" s="2818">
        <v>2</v>
      </c>
      <c r="Y53" s="2818">
        <v>5</v>
      </c>
      <c r="Z53" s="2818">
        <v>27</v>
      </c>
      <c r="AA53" s="2818">
        <v>1</v>
      </c>
      <c r="AB53" s="2818" t="s">
        <v>105</v>
      </c>
      <c r="AC53" s="2818" t="s">
        <v>12443</v>
      </c>
      <c r="AD53" s="2818" t="s">
        <v>12443</v>
      </c>
      <c r="AE53" s="2818" t="s">
        <v>12443</v>
      </c>
      <c r="AF53" s="2818" t="s">
        <v>12537</v>
      </c>
      <c r="AG53" s="2818" t="s">
        <v>12460</v>
      </c>
      <c r="AH53" s="2822"/>
      <c r="AI53" s="2922">
        <f t="array" aca="1" ref="AI53" ca="1">IFERROR(INDEX(INDIRECT(INDEX($BN:$BN,MATCH(AN$10,$1:$1,0)+1+2) &amp; ":" &amp; INDEX($BN:$BN,MATCH(AN$10,$1:$1,0)+1+2)),MATCH(INDIRECT(INDEX($BN:$BN,MATCH(AN$10,$2:$2,0)+1) &amp; ROW()),INDIRECT(INDEX($BN:$BN,MATCH(AN$10,$1:$1,0)+1+1) &amp; ":" &amp; INDEX($BN:$BN,MATCH(AN$10,$1:$1,0)+1+1)),0)),0)</f>
        <v>0</v>
      </c>
      <c r="AJ53" s="2923"/>
      <c r="AK53" s="2924">
        <f t="shared" ca="1" si="6"/>
        <v>0</v>
      </c>
      <c r="AR53" s="1" t="s">
        <v>12563</v>
      </c>
      <c r="AS53" s="1860" t="str">
        <f t="shared" si="0"/>
        <v>F10_0142</v>
      </c>
      <c r="AT53" s="2839" t="str">
        <f>IF(xml!$A$1&lt;&gt;Preluare_xml!AR$1," - ",IFERROR(INDEX(xml!$C:$C,MATCH(AR53,xml!$B:$B,0)),0))</f>
        <v xml:space="preserve"> - </v>
      </c>
      <c r="AV53" s="1" t="s">
        <v>12563</v>
      </c>
      <c r="AW53" s="1860" t="str">
        <f t="shared" si="1"/>
        <v>F10_0142</v>
      </c>
      <c r="AX53" s="2834" t="str">
        <f>IF(xml!$A$1&lt;&gt;Preluare_xml!AV$1," - ",IFERROR(INDEX(xml!$C:$C,MATCH(AV53,xml!$B:$B,0)),0))</f>
        <v xml:space="preserve"> - </v>
      </c>
      <c r="AZ53" s="74" t="s">
        <v>12558</v>
      </c>
      <c r="BA53" s="1860" t="str">
        <f t="shared" si="2"/>
        <v>F10_0141</v>
      </c>
      <c r="BB53" s="2834" t="str">
        <f>IF(xml!$A$1&lt;&gt;Preluare_xml!AZ$1," - ",IFERROR(INDEX(xml!$C:$C,MATCH(AZ53,xml!$B:$B,0)),0))</f>
        <v xml:space="preserve"> - </v>
      </c>
      <c r="BD53" s="2396" t="str">
        <f t="shared" si="10"/>
        <v>/F10/@F10_0142</v>
      </c>
      <c r="BE53" s="2837" t="s">
        <v>12543</v>
      </c>
      <c r="BF53" s="2834" t="str">
        <f>IF(xml!$A$1&lt;&gt;Preluare_xml!BD$1," - ",IFERROR(INDEX(xml!$C:$C,MATCH(BD53,xml!$B:$B,0)),0))</f>
        <v xml:space="preserve"> - </v>
      </c>
      <c r="BH53" s="2396" t="str">
        <f t="shared" si="9"/>
        <v>/F10/@F10_0162</v>
      </c>
      <c r="BI53" s="2837" t="s">
        <v>12564</v>
      </c>
      <c r="BJ53" s="2821" t="str">
        <f>IF(xml!$A$1&lt;&gt;Preluare_xml!BH$1," - ",IFERROR(INDEX(xml!$C:$C,MATCH(BH53,xml!$B:$B,0)),0))</f>
        <v xml:space="preserve"> - </v>
      </c>
      <c r="BN53" s="74" t="s">
        <v>12565</v>
      </c>
    </row>
    <row r="54" spans="6:66" x14ac:dyDescent="0.25">
      <c r="F54" s="2853" t="s">
        <v>14631</v>
      </c>
      <c r="G54" s="1843">
        <v>2</v>
      </c>
      <c r="H54" s="1843">
        <v>6</v>
      </c>
      <c r="I54" s="2866">
        <v>3</v>
      </c>
      <c r="J54" s="2904">
        <f ca="1">N56</f>
        <v>0</v>
      </c>
      <c r="K54" s="2905">
        <f ca="1">O56</f>
        <v>0</v>
      </c>
      <c r="L54" s="2883"/>
      <c r="M54" s="2984" t="s">
        <v>14665</v>
      </c>
      <c r="N54" s="2985"/>
      <c r="O54" s="2986"/>
      <c r="V54" s="2818" t="s">
        <v>4302</v>
      </c>
      <c r="W54" s="2818" t="s">
        <v>12541</v>
      </c>
      <c r="X54" s="2818">
        <v>2</v>
      </c>
      <c r="Y54" s="2818">
        <v>51</v>
      </c>
      <c r="Z54" s="2818">
        <v>0</v>
      </c>
      <c r="AA54" s="2818">
        <v>0</v>
      </c>
      <c r="AB54" s="2818" t="s">
        <v>9931</v>
      </c>
      <c r="AC54" s="2818" t="s">
        <v>9931</v>
      </c>
      <c r="AD54" s="2818" t="s">
        <v>9931</v>
      </c>
      <c r="AE54" s="2818" t="s">
        <v>9931</v>
      </c>
      <c r="AF54" s="2818" t="s">
        <v>9931</v>
      </c>
      <c r="AG54" s="2818" t="s">
        <v>9931</v>
      </c>
      <c r="AH54" s="2822"/>
      <c r="AI54" s="2922">
        <f t="array" aca="1" ref="AI54" ca="1">IFERROR(INDEX(INDIRECT(INDEX($BN:$BN,MATCH(AN$10,$1:$1,0)+1+2) &amp; ":" &amp; INDEX($BN:$BN,MATCH(AN$10,$1:$1,0)+1+2)),MATCH(INDIRECT(INDEX($BN:$BN,MATCH(AN$10,$2:$2,0)+1) &amp; ROW()),INDIRECT(INDEX($BN:$BN,MATCH(AN$10,$1:$1,0)+1+1) &amp; ":" &amp; INDEX($BN:$BN,MATCH(AN$10,$1:$1,0)+1+1)),0)),0)</f>
        <v>0</v>
      </c>
      <c r="AJ54" s="2923"/>
      <c r="AK54" s="2924">
        <f t="shared" ca="1" si="6"/>
        <v>0</v>
      </c>
      <c r="AR54" s="1" t="s">
        <v>11842</v>
      </c>
      <c r="AS54" s="1860" t="str">
        <f t="shared" si="0"/>
        <v>F10_0151</v>
      </c>
      <c r="AT54" s="2839" t="str">
        <f>IF(xml!$A$1&lt;&gt;Preluare_xml!AR$1," - ",IFERROR(INDEX(xml!$C:$C,MATCH(AR54,xml!$B:$B,0)),0))</f>
        <v xml:space="preserve"> - </v>
      </c>
      <c r="AV54" s="1" t="s">
        <v>11842</v>
      </c>
      <c r="AW54" s="1860" t="str">
        <f t="shared" si="1"/>
        <v>F10_0151</v>
      </c>
      <c r="AX54" s="2834" t="str">
        <f>IF(xml!$A$1&lt;&gt;Preluare_xml!AV$1," - ",IFERROR(INDEX(xml!$C:$C,MATCH(AV54,xml!$B:$B,0)),0))</f>
        <v xml:space="preserve"> - </v>
      </c>
      <c r="AZ54" s="74" t="s">
        <v>12563</v>
      </c>
      <c r="BA54" s="1860" t="str">
        <f t="shared" si="2"/>
        <v>F10_0142</v>
      </c>
      <c r="BB54" s="2834" t="str">
        <f>IF(xml!$A$1&lt;&gt;Preluare_xml!AZ$1," - ",IFERROR(INDEX(xml!$C:$C,MATCH(AZ54,xml!$B:$B,0)),0))</f>
        <v xml:space="preserve"> - </v>
      </c>
      <c r="BD54" s="2396" t="str">
        <f t="shared" si="10"/>
        <v>/F10/@F10_0151</v>
      </c>
      <c r="BE54" s="2837" t="s">
        <v>12549</v>
      </c>
      <c r="BF54" s="2834" t="str">
        <f>IF(xml!$A$1&lt;&gt;Preluare_xml!BD$1," - ",IFERROR(INDEX(xml!$C:$C,MATCH(BD54,xml!$B:$B,0)),0))</f>
        <v xml:space="preserve"> - </v>
      </c>
      <c r="BH54" s="2396" t="str">
        <f t="shared" si="9"/>
        <v>/F10/@F10_0171</v>
      </c>
      <c r="BI54" s="2837" t="s">
        <v>12568</v>
      </c>
      <c r="BJ54" s="2821" t="str">
        <f>IF(xml!$A$1&lt;&gt;Preluare_xml!BH$1," - ",IFERROR(INDEX(xml!$C:$C,MATCH(BH54,xml!$B:$B,0)),0))</f>
        <v xml:space="preserve"> - </v>
      </c>
      <c r="BN54" s="74" t="s">
        <v>12569</v>
      </c>
    </row>
    <row r="55" spans="6:66" x14ac:dyDescent="0.25">
      <c r="F55" s="2853" t="s">
        <v>116</v>
      </c>
      <c r="G55" s="1843">
        <v>2</v>
      </c>
      <c r="H55" s="1843">
        <v>6</v>
      </c>
      <c r="I55" s="2866">
        <v>5</v>
      </c>
      <c r="J55" s="2906">
        <f ca="1">N57</f>
        <v>0</v>
      </c>
      <c r="K55" s="2907">
        <f ca="1">O57</f>
        <v>0</v>
      </c>
      <c r="L55" s="2883"/>
      <c r="M55" s="2976" t="s">
        <v>14659</v>
      </c>
      <c r="N55" s="2915">
        <f ca="1">IF(OR(N44="BS",N44="UU"),N47,N51)</f>
        <v>0</v>
      </c>
      <c r="O55" s="2915">
        <f ca="1">IF(OR(N44="BS",N44="UU"),O47,O51)</f>
        <v>0</v>
      </c>
      <c r="W55" s="2818" t="s">
        <v>12545</v>
      </c>
      <c r="X55" s="2818">
        <v>2</v>
      </c>
      <c r="Y55" s="2818">
        <v>51</v>
      </c>
      <c r="Z55" s="2818">
        <v>2</v>
      </c>
      <c r="AA55" s="2818">
        <v>2</v>
      </c>
      <c r="AB55" s="2818" t="s">
        <v>10869</v>
      </c>
      <c r="AC55" s="2818" t="s">
        <v>12546</v>
      </c>
      <c r="AD55" s="2818" t="s">
        <v>12546</v>
      </c>
      <c r="AE55" s="2818" t="s">
        <v>12546</v>
      </c>
      <c r="AF55" s="2818" t="s">
        <v>12546</v>
      </c>
      <c r="AG55" s="2818" t="s">
        <v>12547</v>
      </c>
      <c r="AH55" s="2822"/>
      <c r="AI55" s="2922">
        <f t="array" aca="1" ref="AI55" ca="1">IFERROR(INDEX(INDIRECT(INDEX($BN:$BN,MATCH(AN$10,$1:$1,0)+1+2) &amp; ":" &amp; INDEX($BN:$BN,MATCH(AN$10,$1:$1,0)+1+2)),MATCH(INDIRECT(INDEX($BN:$BN,MATCH(AN$10,$2:$2,0)+1) &amp; ROW()),INDIRECT(INDEX($BN:$BN,MATCH(AN$10,$1:$1,0)+1+1) &amp; ":" &amp; INDEX($BN:$BN,MATCH(AN$10,$1:$1,0)+1+1)),0)),0)</f>
        <v>0</v>
      </c>
      <c r="AJ55" s="2923"/>
      <c r="AK55" s="2924">
        <f t="shared" ca="1" si="6"/>
        <v>0</v>
      </c>
      <c r="AR55" s="1" t="s">
        <v>11843</v>
      </c>
      <c r="AS55" s="1860" t="str">
        <f t="shared" si="0"/>
        <v>F10_0152</v>
      </c>
      <c r="AT55" s="2839" t="str">
        <f>IF(xml!$A$1&lt;&gt;Preluare_xml!AR$1," - ",IFERROR(INDEX(xml!$C:$C,MATCH(AR55,xml!$B:$B,0)),0))</f>
        <v xml:space="preserve"> - </v>
      </c>
      <c r="AV55" s="1" t="s">
        <v>11843</v>
      </c>
      <c r="AW55" s="1860" t="str">
        <f t="shared" si="1"/>
        <v>F10_0152</v>
      </c>
      <c r="AX55" s="2834" t="str">
        <f>IF(xml!$A$1&lt;&gt;Preluare_xml!AV$1," - ",IFERROR(INDEX(xml!$C:$C,MATCH(AV55,xml!$B:$B,0)),0))</f>
        <v xml:space="preserve"> - </v>
      </c>
      <c r="AZ55" s="74" t="s">
        <v>11842</v>
      </c>
      <c r="BA55" s="1860" t="str">
        <f t="shared" si="2"/>
        <v>F10_0151</v>
      </c>
      <c r="BB55" s="2834" t="str">
        <f>IF(xml!$A$1&lt;&gt;Preluare_xml!AZ$1," - ",IFERROR(INDEX(xml!$C:$C,MATCH(AZ55,xml!$B:$B,0)),0))</f>
        <v xml:space="preserve"> - </v>
      </c>
      <c r="BD55" s="2396" t="str">
        <f t="shared" si="10"/>
        <v>/F10/@F10_0152</v>
      </c>
      <c r="BE55" s="2837" t="s">
        <v>12555</v>
      </c>
      <c r="BF55" s="2834" t="str">
        <f>IF(xml!$A$1&lt;&gt;Preluare_xml!BD$1," - ",IFERROR(INDEX(xml!$C:$C,MATCH(BD55,xml!$B:$B,0)),0))</f>
        <v xml:space="preserve"> - </v>
      </c>
      <c r="BH55" s="2396" t="str">
        <f t="shared" si="9"/>
        <v>/F10/@F10_0172</v>
      </c>
      <c r="BI55" s="2837" t="s">
        <v>12573</v>
      </c>
      <c r="BJ55" s="2821" t="str">
        <f>IF(xml!$A$1&lt;&gt;Preluare_xml!BH$1," - ",IFERROR(INDEX(xml!$C:$C,MATCH(BH55,xml!$B:$B,0)),0))</f>
        <v xml:space="preserve"> - </v>
      </c>
      <c r="BN55" s="74" t="s">
        <v>12574</v>
      </c>
    </row>
    <row r="56" spans="6:66" x14ac:dyDescent="0.25">
      <c r="F56" s="2853" t="s">
        <v>14632</v>
      </c>
      <c r="G56" s="1843">
        <v>2</v>
      </c>
      <c r="H56" s="1843">
        <v>6</v>
      </c>
      <c r="I56" s="2866">
        <v>7</v>
      </c>
      <c r="J56" s="2908">
        <f ca="1">AK64</f>
        <v>0</v>
      </c>
      <c r="K56" s="2909">
        <f ca="1">AK65</f>
        <v>0</v>
      </c>
      <c r="L56" s="2883"/>
      <c r="M56" s="2976" t="s">
        <v>14631</v>
      </c>
      <c r="N56" s="2915">
        <f ca="1">IF(OR(N44="BS",N44="UU"),N48,N52)</f>
        <v>0</v>
      </c>
      <c r="O56" s="2915">
        <f ca="1">IF(OR(N44="BS",N44="UU"),O48,O52)</f>
        <v>0</v>
      </c>
      <c r="W56" s="2818" t="s">
        <v>12551</v>
      </c>
      <c r="X56" s="2818">
        <v>2</v>
      </c>
      <c r="Y56" s="2818">
        <v>51</v>
      </c>
      <c r="Z56" s="2818">
        <v>3</v>
      </c>
      <c r="AA56" s="2818">
        <v>2</v>
      </c>
      <c r="AB56" s="2818" t="s">
        <v>10870</v>
      </c>
      <c r="AC56" s="2818" t="s">
        <v>12552</v>
      </c>
      <c r="AD56" s="2818" t="s">
        <v>12552</v>
      </c>
      <c r="AE56" s="2818" t="s">
        <v>12552</v>
      </c>
      <c r="AF56" s="2818" t="s">
        <v>12552</v>
      </c>
      <c r="AG56" s="2818" t="s">
        <v>12553</v>
      </c>
      <c r="AH56" s="2822"/>
      <c r="AI56" s="2922">
        <f t="array" aca="1" ref="AI56" ca="1">IFERROR(INDEX(INDIRECT(INDEX($BN:$BN,MATCH(AN$10,$1:$1,0)+1+2) &amp; ":" &amp; INDEX($BN:$BN,MATCH(AN$10,$1:$1,0)+1+2)),MATCH(INDIRECT(INDEX($BN:$BN,MATCH(AN$10,$2:$2,0)+1) &amp; ROW()),INDIRECT(INDEX($BN:$BN,MATCH(AN$10,$1:$1,0)+1+1) &amp; ":" &amp; INDEX($BN:$BN,MATCH(AN$10,$1:$1,0)+1+1)),0)),0)</f>
        <v>0</v>
      </c>
      <c r="AJ56" s="2923"/>
      <c r="AK56" s="2924">
        <f t="shared" ca="1" si="6"/>
        <v>0</v>
      </c>
      <c r="AR56" s="1" t="s">
        <v>11844</v>
      </c>
      <c r="AS56" s="1860" t="str">
        <f t="shared" si="0"/>
        <v>F10_0161</v>
      </c>
      <c r="AT56" s="2839" t="str">
        <f>IF(xml!$A$1&lt;&gt;Preluare_xml!AR$1," - ",IFERROR(INDEX(xml!$C:$C,MATCH(AR56,xml!$B:$B,0)),0))</f>
        <v xml:space="preserve"> - </v>
      </c>
      <c r="AV56" s="1" t="s">
        <v>11844</v>
      </c>
      <c r="AW56" s="1860" t="str">
        <f t="shared" si="1"/>
        <v>F10_0161</v>
      </c>
      <c r="AX56" s="2834" t="str">
        <f>IF(xml!$A$1&lt;&gt;Preluare_xml!AV$1," - ",IFERROR(INDEX(xml!$C:$C,MATCH(AV56,xml!$B:$B,0)),0))</f>
        <v xml:space="preserve"> - </v>
      </c>
      <c r="AZ56" s="74" t="s">
        <v>11843</v>
      </c>
      <c r="BA56" s="1860" t="str">
        <f t="shared" si="2"/>
        <v>F10_0152</v>
      </c>
      <c r="BB56" s="2834" t="str">
        <f>IF(xml!$A$1&lt;&gt;Preluare_xml!AZ$1," - ",IFERROR(INDEX(xml!$C:$C,MATCH(AZ56,xml!$B:$B,0)),0))</f>
        <v xml:space="preserve"> - </v>
      </c>
      <c r="BD56" s="2396" t="str">
        <f t="shared" si="10"/>
        <v>/F10/@F10_0161</v>
      </c>
      <c r="BE56" s="2837" t="s">
        <v>12559</v>
      </c>
      <c r="BF56" s="2834" t="str">
        <f>IF(xml!$A$1&lt;&gt;Preluare_xml!BD$1," - ",IFERROR(INDEX(xml!$C:$C,MATCH(BD56,xml!$B:$B,0)),0))</f>
        <v xml:space="preserve"> - </v>
      </c>
      <c r="BH56" s="2396" t="str">
        <f t="shared" si="9"/>
        <v>/F10/@F10_0181</v>
      </c>
      <c r="BI56" s="2837" t="s">
        <v>12578</v>
      </c>
      <c r="BJ56" s="2821" t="str">
        <f>IF(xml!$A$1&lt;&gt;Preluare_xml!BH$1," - ",IFERROR(INDEX(xml!$C:$C,MATCH(BH56,xml!$B:$B,0)),0))</f>
        <v xml:space="preserve"> - </v>
      </c>
      <c r="BN56" s="74" t="s">
        <v>9252</v>
      </c>
    </row>
    <row r="57" spans="6:66" x14ac:dyDescent="0.25">
      <c r="F57" s="2853" t="s">
        <v>14633</v>
      </c>
      <c r="G57" s="1843">
        <v>2</v>
      </c>
      <c r="H57" s="1843">
        <v>6</v>
      </c>
      <c r="I57" s="2866">
        <v>9</v>
      </c>
      <c r="J57" s="2906">
        <f ca="1">AK66</f>
        <v>0</v>
      </c>
      <c r="K57" s="2907">
        <f ca="1">AK67</f>
        <v>0</v>
      </c>
      <c r="L57" s="2883"/>
      <c r="M57" s="2976" t="s">
        <v>14660</v>
      </c>
      <c r="N57" s="2915">
        <f ca="1">IF(OR(N44="BS",N44="UU"),N49,N53)</f>
        <v>0</v>
      </c>
      <c r="O57" s="2915">
        <f ca="1">IF(OR(N44="BS",N44="UU"),O49,O53)</f>
        <v>0</v>
      </c>
      <c r="V57" s="2818" t="s">
        <v>4306</v>
      </c>
      <c r="W57" s="2818" t="s">
        <v>12557</v>
      </c>
      <c r="X57" s="2818">
        <v>2</v>
      </c>
      <c r="Y57" s="2818">
        <v>6</v>
      </c>
      <c r="Z57" s="2818">
        <v>0</v>
      </c>
      <c r="AA57" s="2818">
        <v>0</v>
      </c>
      <c r="AB57" s="2818" t="s">
        <v>9931</v>
      </c>
      <c r="AC57" s="2818" t="s">
        <v>9931</v>
      </c>
      <c r="AD57" s="2818" t="s">
        <v>9931</v>
      </c>
      <c r="AE57" s="2818" t="s">
        <v>9931</v>
      </c>
      <c r="AF57" s="2818" t="s">
        <v>9931</v>
      </c>
      <c r="AG57" s="2818" t="s">
        <v>9931</v>
      </c>
      <c r="AH57" s="2822"/>
      <c r="AI57" s="2922">
        <f t="array" aca="1" ref="AI57" ca="1">IFERROR(INDEX(INDIRECT(INDEX($BN:$BN,MATCH(AN$10,$1:$1,0)+1+2) &amp; ":" &amp; INDEX($BN:$BN,MATCH(AN$10,$1:$1,0)+1+2)),MATCH(INDIRECT(INDEX($BN:$BN,MATCH(AN$10,$2:$2,0)+1) &amp; ROW()),INDIRECT(INDEX($BN:$BN,MATCH(AN$10,$1:$1,0)+1+1) &amp; ":" &amp; INDEX($BN:$BN,MATCH(AN$10,$1:$1,0)+1+1)),0)),0)</f>
        <v>0</v>
      </c>
      <c r="AJ57" s="2923"/>
      <c r="AK57" s="2924">
        <f t="shared" ca="1" si="6"/>
        <v>0</v>
      </c>
      <c r="AR57" s="1" t="s">
        <v>11845</v>
      </c>
      <c r="AS57" s="1860" t="str">
        <f t="shared" si="0"/>
        <v>F10_0162</v>
      </c>
      <c r="AT57" s="2839" t="str">
        <f>IF(xml!$A$1&lt;&gt;Preluare_xml!AR$1," - ",IFERROR(INDEX(xml!$C:$C,MATCH(AR57,xml!$B:$B,0)),0))</f>
        <v xml:space="preserve"> - </v>
      </c>
      <c r="AV57" s="1" t="s">
        <v>11845</v>
      </c>
      <c r="AW57" s="1860" t="str">
        <f t="shared" si="1"/>
        <v>F10_0162</v>
      </c>
      <c r="AX57" s="2834" t="str">
        <f>IF(xml!$A$1&lt;&gt;Preluare_xml!AV$1," - ",IFERROR(INDEX(xml!$C:$C,MATCH(AV57,xml!$B:$B,0)),0))</f>
        <v xml:space="preserve"> - </v>
      </c>
      <c r="AZ57" s="74" t="s">
        <v>11844</v>
      </c>
      <c r="BA57" s="1860" t="str">
        <f t="shared" si="2"/>
        <v>F10_0161</v>
      </c>
      <c r="BB57" s="2834" t="str">
        <f>IF(xml!$A$1&lt;&gt;Preluare_xml!AZ$1," - ",IFERROR(INDEX(xml!$C:$C,MATCH(AZ57,xml!$B:$B,0)),0))</f>
        <v xml:space="preserve"> - </v>
      </c>
      <c r="BD57" s="2396" t="str">
        <f t="shared" si="10"/>
        <v>/F10/@F10_0162</v>
      </c>
      <c r="BE57" s="2837" t="s">
        <v>12564</v>
      </c>
      <c r="BF57" s="2834" t="str">
        <f>IF(xml!$A$1&lt;&gt;Preluare_xml!BD$1," - ",IFERROR(INDEX(xml!$C:$C,MATCH(BD57,xml!$B:$B,0)),0))</f>
        <v xml:space="preserve"> - </v>
      </c>
      <c r="BH57" s="2396" t="str">
        <f t="shared" si="9"/>
        <v>/F10/@F10_0182</v>
      </c>
      <c r="BI57" s="2837" t="s">
        <v>12580</v>
      </c>
      <c r="BJ57" s="2821" t="str">
        <f>IF(xml!$A$1&lt;&gt;Preluare_xml!BH$1," - ",IFERROR(INDEX(xml!$C:$C,MATCH(BH57,xml!$B:$B,0)),0))</f>
        <v xml:space="preserve"> - </v>
      </c>
      <c r="BN57" s="74" t="s">
        <v>12581</v>
      </c>
    </row>
    <row r="58" spans="6:66" x14ac:dyDescent="0.25">
      <c r="F58" s="3007" t="s">
        <v>14761</v>
      </c>
      <c r="G58" s="2995" t="s">
        <v>9931</v>
      </c>
      <c r="H58" s="2995" t="s">
        <v>9931</v>
      </c>
      <c r="I58" s="2996" t="s">
        <v>9931</v>
      </c>
      <c r="J58" s="3017">
        <f ca="1">AK62</f>
        <v>0</v>
      </c>
      <c r="K58" s="3018">
        <f ca="1">AK63</f>
        <v>0</v>
      </c>
      <c r="L58" s="2883"/>
      <c r="W58" s="2818" t="s">
        <v>12561</v>
      </c>
      <c r="X58" s="2818">
        <v>2</v>
      </c>
      <c r="Y58" s="2818">
        <v>6</v>
      </c>
      <c r="Z58" s="2818">
        <v>1</v>
      </c>
      <c r="AA58" s="2818">
        <v>1</v>
      </c>
      <c r="AB58" s="2818" t="s">
        <v>5104</v>
      </c>
      <c r="AC58" s="2818" t="s">
        <v>12562</v>
      </c>
      <c r="AD58" s="2818" t="s">
        <v>12439</v>
      </c>
      <c r="AE58" s="2818" t="s">
        <v>12562</v>
      </c>
      <c r="AF58" s="2818" t="s">
        <v>12439</v>
      </c>
      <c r="AG58" s="2818" t="s">
        <v>12562</v>
      </c>
      <c r="AH58" s="2822"/>
      <c r="AI58" s="2922">
        <f t="array" aca="1" ref="AI58" ca="1">IFERROR(INDEX(INDIRECT(INDEX($BN:$BN,MATCH(AN$10,$1:$1,0)+1+2) &amp; ":" &amp; INDEX($BN:$BN,MATCH(AN$10,$1:$1,0)+1+2)),MATCH(INDIRECT(INDEX($BN:$BN,MATCH(AN$10,$2:$2,0)+1) &amp; ROW()),INDIRECT(INDEX($BN:$BN,MATCH(AN$10,$1:$1,0)+1+1) &amp; ":" &amp; INDEX($BN:$BN,MATCH(AN$10,$1:$1,0)+1+1)),0)),0)</f>
        <v>0</v>
      </c>
      <c r="AJ58" s="2923"/>
      <c r="AK58" s="2924">
        <f t="shared" ca="1" si="6"/>
        <v>0</v>
      </c>
      <c r="AR58" s="1" t="s">
        <v>12583</v>
      </c>
      <c r="AS58" s="1860" t="str">
        <f t="shared" si="0"/>
        <v>F10_0171</v>
      </c>
      <c r="AT58" s="2839" t="str">
        <f>IF(xml!$A$1&lt;&gt;Preluare_xml!AR$1," - ",IFERROR(INDEX(xml!$C:$C,MATCH(AR58,xml!$B:$B,0)),0))</f>
        <v xml:space="preserve"> - </v>
      </c>
      <c r="AV58" s="1" t="s">
        <v>12583</v>
      </c>
      <c r="AW58" s="1860" t="str">
        <f t="shared" si="1"/>
        <v>F10_0171</v>
      </c>
      <c r="AX58" s="2834" t="str">
        <f>IF(xml!$A$1&lt;&gt;Preluare_xml!AV$1," - ",IFERROR(INDEX(xml!$C:$C,MATCH(AV58,xml!$B:$B,0)),0))</f>
        <v xml:space="preserve"> - </v>
      </c>
      <c r="AZ58" s="74" t="s">
        <v>11845</v>
      </c>
      <c r="BA58" s="1860" t="str">
        <f t="shared" si="2"/>
        <v>F10_0162</v>
      </c>
      <c r="BB58" s="2834" t="str">
        <f>IF(xml!$A$1&lt;&gt;Preluare_xml!AZ$1," - ",IFERROR(INDEX(xml!$C:$C,MATCH(AZ58,xml!$B:$B,0)),0))</f>
        <v xml:space="preserve"> - </v>
      </c>
      <c r="BD58" s="2396" t="str">
        <f t="shared" si="10"/>
        <v>/F10/@F10_0171</v>
      </c>
      <c r="BE58" s="2837" t="s">
        <v>12568</v>
      </c>
      <c r="BF58" s="2834" t="str">
        <f>IF(xml!$A$1&lt;&gt;Preluare_xml!BD$1," - ",IFERROR(INDEX(xml!$C:$C,MATCH(BD58,xml!$B:$B,0)),0))</f>
        <v xml:space="preserve"> - </v>
      </c>
      <c r="BH58" s="2396" t="str">
        <f t="shared" si="9"/>
        <v>/F10/@F10_0191</v>
      </c>
      <c r="BI58" s="2837" t="s">
        <v>12584</v>
      </c>
      <c r="BJ58" s="2821" t="str">
        <f>IF(xml!$A$1&lt;&gt;Preluare_xml!BH$1," - ",IFERROR(INDEX(xml!$C:$C,MATCH(BH58,xml!$B:$B,0)),0))</f>
        <v xml:space="preserve"> - </v>
      </c>
      <c r="BN58" s="74" t="s">
        <v>12585</v>
      </c>
    </row>
    <row r="59" spans="6:66" ht="15.75" thickBot="1" x14ac:dyDescent="0.3">
      <c r="F59" s="2856" t="s">
        <v>14634</v>
      </c>
      <c r="G59" s="2867">
        <v>2</v>
      </c>
      <c r="H59" s="2867">
        <v>6</v>
      </c>
      <c r="I59" s="2868">
        <v>10</v>
      </c>
      <c r="J59" s="2910">
        <f ca="1">AK68</f>
        <v>0</v>
      </c>
      <c r="K59" s="2911">
        <f ca="1">AK69</f>
        <v>0</v>
      </c>
      <c r="L59" s="2883"/>
      <c r="W59" s="2939" t="s">
        <v>12566</v>
      </c>
      <c r="X59" s="2939">
        <v>2</v>
      </c>
      <c r="Y59" s="2939">
        <v>6</v>
      </c>
      <c r="Z59" s="2939">
        <v>1</v>
      </c>
      <c r="AA59" s="2939">
        <v>2</v>
      </c>
      <c r="AB59" s="2939" t="s">
        <v>5105</v>
      </c>
      <c r="AC59" s="2939" t="s">
        <v>12567</v>
      </c>
      <c r="AD59" s="2939" t="s">
        <v>12445</v>
      </c>
      <c r="AE59" s="2939" t="s">
        <v>12567</v>
      </c>
      <c r="AF59" s="2939" t="s">
        <v>12445</v>
      </c>
      <c r="AG59" s="2939" t="s">
        <v>12567</v>
      </c>
      <c r="AH59" s="2948"/>
      <c r="AI59" s="2949">
        <f t="array" aca="1" ref="AI59" ca="1">IFERROR(INDEX(INDIRECT(INDEX($BN:$BN,MATCH(AN$10,$1:$1,0)+1+2) &amp; ":" &amp; INDEX($BN:$BN,MATCH(AN$10,$1:$1,0)+1+2)),MATCH(INDIRECT(INDEX($BN:$BN,MATCH(AN$10,$2:$2,0)+1) &amp; ROW()),INDIRECT(INDEX($BN:$BN,MATCH(AN$10,$1:$1,0)+1+1) &amp; ":" &amp; INDEX($BN:$BN,MATCH(AN$10,$1:$1,0)+1+1)),0)),0)</f>
        <v>0</v>
      </c>
      <c r="AJ59" s="2950"/>
      <c r="AK59" s="2945">
        <f t="shared" ca="1" si="6"/>
        <v>0</v>
      </c>
      <c r="AR59" s="1" t="s">
        <v>12586</v>
      </c>
      <c r="AS59" s="1860" t="str">
        <f t="shared" si="0"/>
        <v>F10_0172</v>
      </c>
      <c r="AT59" s="2839" t="str">
        <f>IF(xml!$A$1&lt;&gt;Preluare_xml!AR$1," - ",IFERROR(INDEX(xml!$C:$C,MATCH(AR59,xml!$B:$B,0)),0))</f>
        <v xml:space="preserve"> - </v>
      </c>
      <c r="AV59" s="1" t="s">
        <v>12586</v>
      </c>
      <c r="AW59" s="1860" t="str">
        <f t="shared" si="1"/>
        <v>F10_0172</v>
      </c>
      <c r="AX59" s="2834" t="str">
        <f>IF(xml!$A$1&lt;&gt;Preluare_xml!AV$1," - ",IFERROR(INDEX(xml!$C:$C,MATCH(AV59,xml!$B:$B,0)),0))</f>
        <v xml:space="preserve"> - </v>
      </c>
      <c r="AZ59" s="74" t="s">
        <v>12583</v>
      </c>
      <c r="BA59" s="1860" t="str">
        <f t="shared" si="2"/>
        <v>F10_0171</v>
      </c>
      <c r="BB59" s="2834" t="str">
        <f>IF(xml!$A$1&lt;&gt;Preluare_xml!AZ$1," - ",IFERROR(INDEX(xml!$C:$C,MATCH(AZ59,xml!$B:$B,0)),0))</f>
        <v xml:space="preserve"> - </v>
      </c>
      <c r="BD59" s="2396" t="str">
        <f t="shared" si="10"/>
        <v>/F10/@F10_0172</v>
      </c>
      <c r="BE59" s="2837" t="s">
        <v>12573</v>
      </c>
      <c r="BF59" s="2834" t="str">
        <f>IF(xml!$A$1&lt;&gt;Preluare_xml!BD$1," - ",IFERROR(INDEX(xml!$C:$C,MATCH(BD59,xml!$B:$B,0)),0))</f>
        <v xml:space="preserve"> - </v>
      </c>
      <c r="BH59" s="2396" t="str">
        <f t="shared" si="9"/>
        <v>/F10/@F10_0192</v>
      </c>
      <c r="BI59" s="2837" t="s">
        <v>12587</v>
      </c>
      <c r="BJ59" s="2821" t="str">
        <f>IF(xml!$A$1&lt;&gt;Preluare_xml!BH$1," - ",IFERROR(INDEX(xml!$C:$C,MATCH(BH59,xml!$B:$B,0)),0))</f>
        <v xml:space="preserve"> - </v>
      </c>
      <c r="BN59" s="74" t="s">
        <v>12588</v>
      </c>
    </row>
    <row r="60" spans="6:66" ht="15.75" thickTop="1" x14ac:dyDescent="0.25">
      <c r="F60" s="2854" t="s">
        <v>14635</v>
      </c>
      <c r="G60" s="2869">
        <v>3</v>
      </c>
      <c r="H60" s="2869">
        <v>1</v>
      </c>
      <c r="I60" s="2869">
        <v>1</v>
      </c>
      <c r="J60" s="2912">
        <f ca="1">AK71</f>
        <v>0</v>
      </c>
      <c r="K60" s="2883"/>
      <c r="L60" s="2883"/>
      <c r="W60" s="2823" t="s">
        <v>12570</v>
      </c>
      <c r="X60" s="2823">
        <v>2</v>
      </c>
      <c r="Y60" s="2823">
        <v>6</v>
      </c>
      <c r="Z60" s="2823">
        <v>2</v>
      </c>
      <c r="AA60" s="2823">
        <v>1</v>
      </c>
      <c r="AB60" s="2823" t="s">
        <v>5106</v>
      </c>
      <c r="AC60" s="2823" t="s">
        <v>12571</v>
      </c>
      <c r="AD60" s="2958" t="s">
        <v>446</v>
      </c>
      <c r="AE60" s="2823" t="s">
        <v>12571</v>
      </c>
      <c r="AF60" s="2958" t="s">
        <v>446</v>
      </c>
      <c r="AG60" s="2823" t="s">
        <v>12572</v>
      </c>
      <c r="AH60" s="2824"/>
      <c r="AI60" s="2930">
        <f t="array" aca="1" ref="AI60" ca="1">IFERROR(INDEX(INDIRECT(INDEX($BN:$BN,MATCH(AN$10,$1:$1,0)+1+2) &amp; ":" &amp; INDEX($BN:$BN,MATCH(AN$10,$1:$1,0)+1+2)),MATCH(INDIRECT(INDEX($BN:$BN,MATCH(AN$10,$2:$2,0)+1) &amp; ROW()),INDIRECT(INDEX($BN:$BN,MATCH(AN$10,$1:$1,0)+1+1) &amp; ":" &amp; INDEX($BN:$BN,MATCH(AN$10,$1:$1,0)+1+1)),0)),0)</f>
        <v>0</v>
      </c>
      <c r="AJ60" s="2931"/>
      <c r="AK60" s="2932">
        <f t="shared" ca="1" si="6"/>
        <v>0</v>
      </c>
      <c r="AR60" s="1" t="s">
        <v>11846</v>
      </c>
      <c r="AS60" s="1860" t="str">
        <f t="shared" si="0"/>
        <v>F10_0181</v>
      </c>
      <c r="AT60" s="2839" t="str">
        <f>IF(xml!$A$1&lt;&gt;Preluare_xml!AR$1," - ",IFERROR(INDEX(xml!$C:$C,MATCH(AR60,xml!$B:$B,0)),0))</f>
        <v xml:space="preserve"> - </v>
      </c>
      <c r="AV60" s="1" t="s">
        <v>11846</v>
      </c>
      <c r="AW60" s="1860" t="str">
        <f t="shared" si="1"/>
        <v>F10_0181</v>
      </c>
      <c r="AX60" s="2834" t="str">
        <f>IF(xml!$A$1&lt;&gt;Preluare_xml!AV$1," - ",IFERROR(INDEX(xml!$C:$C,MATCH(AV60,xml!$B:$B,0)),0))</f>
        <v xml:space="preserve"> - </v>
      </c>
      <c r="AZ60" s="74" t="s">
        <v>12586</v>
      </c>
      <c r="BA60" s="1860" t="str">
        <f t="shared" si="2"/>
        <v>F10_0172</v>
      </c>
      <c r="BB60" s="2834" t="str">
        <f>IF(xml!$A$1&lt;&gt;Preluare_xml!AZ$1," - ",IFERROR(INDEX(xml!$C:$C,MATCH(AZ60,xml!$B:$B,0)),0))</f>
        <v xml:space="preserve"> - </v>
      </c>
      <c r="BD60" s="2396" t="str">
        <f t="shared" si="10"/>
        <v>/F10/@F10_0181</v>
      </c>
      <c r="BE60" s="2837" t="s">
        <v>12578</v>
      </c>
      <c r="BF60" s="2834" t="str">
        <f>IF(xml!$A$1&lt;&gt;Preluare_xml!BD$1," - ",IFERROR(INDEX(xml!$C:$C,MATCH(BD60,xml!$B:$B,0)),0))</f>
        <v xml:space="preserve"> - </v>
      </c>
      <c r="BH60" s="2396" t="str">
        <f t="shared" si="9"/>
        <v>/F10/@F10_0201</v>
      </c>
      <c r="BI60" s="2837" t="s">
        <v>12589</v>
      </c>
      <c r="BJ60" s="2821" t="str">
        <f>IF(xml!$A$1&lt;&gt;Preluare_xml!BH$1," - ",IFERROR(INDEX(xml!$C:$C,MATCH(BH60,xml!$B:$B,0)),0))</f>
        <v xml:space="preserve"> - </v>
      </c>
      <c r="BN60" s="74" t="s">
        <v>12590</v>
      </c>
    </row>
    <row r="61" spans="6:66" ht="15.75" thickBot="1" x14ac:dyDescent="0.3">
      <c r="F61" s="2856" t="s">
        <v>5281</v>
      </c>
      <c r="G61" s="2867">
        <v>3</v>
      </c>
      <c r="H61" s="2867">
        <v>2</v>
      </c>
      <c r="I61" s="2867">
        <v>1</v>
      </c>
      <c r="J61" s="2913">
        <f ca="1">AK73</f>
        <v>0</v>
      </c>
      <c r="K61" s="2900"/>
      <c r="L61" s="2900"/>
      <c r="M61" s="2900"/>
      <c r="N61" s="2900"/>
      <c r="O61" s="2900"/>
      <c r="W61" s="2939" t="s">
        <v>12575</v>
      </c>
      <c r="X61" s="2939">
        <v>2</v>
      </c>
      <c r="Y61" s="2939">
        <v>6</v>
      </c>
      <c r="Z61" s="2939">
        <v>2</v>
      </c>
      <c r="AA61" s="2939">
        <v>2</v>
      </c>
      <c r="AB61" s="2939" t="s">
        <v>5107</v>
      </c>
      <c r="AC61" s="2939" t="s">
        <v>12576</v>
      </c>
      <c r="AD61" s="2957" t="s">
        <v>446</v>
      </c>
      <c r="AE61" s="2939" t="s">
        <v>12576</v>
      </c>
      <c r="AF61" s="2957" t="s">
        <v>446</v>
      </c>
      <c r="AG61" s="2939" t="s">
        <v>12577</v>
      </c>
      <c r="AH61" s="2948"/>
      <c r="AI61" s="2949">
        <f t="array" aca="1" ref="AI61" ca="1">IFERROR(INDEX(INDIRECT(INDEX($BN:$BN,MATCH(AN$10,$1:$1,0)+1+2) &amp; ":" &amp; INDEX($BN:$BN,MATCH(AN$10,$1:$1,0)+1+2)),MATCH(INDIRECT(INDEX($BN:$BN,MATCH(AN$10,$2:$2,0)+1) &amp; ROW()),INDIRECT(INDEX($BN:$BN,MATCH(AN$10,$1:$1,0)+1+1) &amp; ":" &amp; INDEX($BN:$BN,MATCH(AN$10,$1:$1,0)+1+1)),0)),0)</f>
        <v>0</v>
      </c>
      <c r="AJ61" s="2950"/>
      <c r="AK61" s="2945">
        <f t="shared" ca="1" si="6"/>
        <v>0</v>
      </c>
      <c r="AR61" s="1" t="s">
        <v>11847</v>
      </c>
      <c r="AS61" s="1860" t="str">
        <f t="shared" si="0"/>
        <v>F10_0182</v>
      </c>
      <c r="AT61" s="2839" t="str">
        <f>IF(xml!$A$1&lt;&gt;Preluare_xml!AR$1," - ",IFERROR(INDEX(xml!$C:$C,MATCH(AR61,xml!$B:$B,0)),0))</f>
        <v xml:space="preserve"> - </v>
      </c>
      <c r="AV61" s="1" t="s">
        <v>11847</v>
      </c>
      <c r="AW61" s="1860" t="str">
        <f t="shared" si="1"/>
        <v>F10_0182</v>
      </c>
      <c r="AX61" s="2834" t="str">
        <f>IF(xml!$A$1&lt;&gt;Preluare_xml!AV$1," - ",IFERROR(INDEX(xml!$C:$C,MATCH(AV61,xml!$B:$B,0)),0))</f>
        <v xml:space="preserve"> - </v>
      </c>
      <c r="AZ61" s="74" t="s">
        <v>11846</v>
      </c>
      <c r="BA61" s="1860" t="str">
        <f t="shared" si="2"/>
        <v>F10_0181</v>
      </c>
      <c r="BB61" s="2834" t="str">
        <f>IF(xml!$A$1&lt;&gt;Preluare_xml!AZ$1," - ",IFERROR(INDEX(xml!$C:$C,MATCH(AZ61,xml!$B:$B,0)),0))</f>
        <v xml:space="preserve"> - </v>
      </c>
      <c r="BD61" s="2396" t="str">
        <f t="shared" si="10"/>
        <v>/F10/@F10_0182</v>
      </c>
      <c r="BE61" s="2837" t="s">
        <v>12580</v>
      </c>
      <c r="BF61" s="2834" t="str">
        <f>IF(xml!$A$1&lt;&gt;Preluare_xml!BD$1," - ",IFERROR(INDEX(xml!$C:$C,MATCH(BD61,xml!$B:$B,0)),0))</f>
        <v xml:space="preserve"> - </v>
      </c>
      <c r="BH61" s="2396" t="str">
        <f t="shared" si="9"/>
        <v>/F10/@F10_0202</v>
      </c>
      <c r="BI61" s="2837" t="s">
        <v>12593</v>
      </c>
      <c r="BJ61" s="2821" t="str">
        <f>IF(xml!$A$1&lt;&gt;Preluare_xml!BH$1," - ",IFERROR(INDEX(xml!$C:$C,MATCH(BH61,xml!$B:$B,0)),0))</f>
        <v xml:space="preserve"> - </v>
      </c>
      <c r="BN61" s="74" t="s">
        <v>9253</v>
      </c>
    </row>
    <row r="62" spans="6:66" ht="15.75" thickTop="1" x14ac:dyDescent="0.25">
      <c r="F62" s="2854" t="s">
        <v>14636</v>
      </c>
      <c r="G62" s="2869">
        <v>4</v>
      </c>
      <c r="H62" s="2869">
        <v>61</v>
      </c>
      <c r="I62" s="2870">
        <v>1</v>
      </c>
      <c r="J62" s="3021">
        <f ca="1">AK75</f>
        <v>0</v>
      </c>
      <c r="K62" s="3021">
        <f ca="1">AK76</f>
        <v>0</v>
      </c>
      <c r="L62" s="3022"/>
      <c r="M62" s="3021">
        <f ca="1">AK77</f>
        <v>0</v>
      </c>
      <c r="N62" s="3022"/>
      <c r="O62" s="3023">
        <f ca="1">AK78</f>
        <v>0</v>
      </c>
      <c r="W62" s="2823" t="s">
        <v>14663</v>
      </c>
      <c r="X62" s="2823">
        <v>2</v>
      </c>
      <c r="Y62" s="2823">
        <v>6</v>
      </c>
      <c r="Z62" s="2823">
        <v>3</v>
      </c>
      <c r="AA62" s="2823">
        <v>1</v>
      </c>
      <c r="AB62" s="2823" t="s">
        <v>5108</v>
      </c>
      <c r="AC62" s="2823" t="s">
        <v>12572</v>
      </c>
      <c r="AD62" s="2823" t="s">
        <v>12439</v>
      </c>
      <c r="AE62" s="2823" t="s">
        <v>12572</v>
      </c>
      <c r="AF62" s="2823" t="s">
        <v>12439</v>
      </c>
      <c r="AG62" s="2823" t="s">
        <v>12579</v>
      </c>
      <c r="AH62" s="2824"/>
      <c r="AI62" s="2930">
        <f t="array" aca="1" ref="AI62" ca="1">IFERROR(INDEX(INDIRECT(INDEX($BN:$BN,MATCH(AN$10,$1:$1,0)+1+2) &amp; ":" &amp; INDEX($BN:$BN,MATCH(AN$10,$1:$1,0)+1+2)),MATCH(INDIRECT(INDEX($BN:$BN,MATCH(AN$10,$2:$2,0)+1) &amp; ROW()),INDIRECT(INDEX($BN:$BN,MATCH(AN$10,$1:$1,0)+1+1) &amp; ":" &amp; INDEX($BN:$BN,MATCH(AN$10,$1:$1,0)+1+1)),0)),0)</f>
        <v>0</v>
      </c>
      <c r="AJ62" s="2931"/>
      <c r="AK62" s="2932">
        <f t="shared" ca="1" si="6"/>
        <v>0</v>
      </c>
      <c r="AR62" s="1" t="s">
        <v>11848</v>
      </c>
      <c r="AS62" s="1860" t="str">
        <f t="shared" si="0"/>
        <v>F10_0191</v>
      </c>
      <c r="AT62" s="2839" t="str">
        <f>IF(xml!$A$1&lt;&gt;Preluare_xml!AR$1," - ",IFERROR(INDEX(xml!$C:$C,MATCH(AR62,xml!$B:$B,0)),0))</f>
        <v xml:space="preserve"> - </v>
      </c>
      <c r="AV62" s="1" t="s">
        <v>11848</v>
      </c>
      <c r="AW62" s="1860" t="str">
        <f t="shared" si="1"/>
        <v>F10_0191</v>
      </c>
      <c r="AX62" s="2834" t="str">
        <f>IF(xml!$A$1&lt;&gt;Preluare_xml!AV$1," - ",IFERROR(INDEX(xml!$C:$C,MATCH(AV62,xml!$B:$B,0)),0))</f>
        <v xml:space="preserve"> - </v>
      </c>
      <c r="AZ62" s="74" t="s">
        <v>11847</v>
      </c>
      <c r="BA62" s="1860" t="str">
        <f t="shared" si="2"/>
        <v>F10_0182</v>
      </c>
      <c r="BB62" s="2834" t="str">
        <f>IF(xml!$A$1&lt;&gt;Preluare_xml!AZ$1," - ",IFERROR(INDEX(xml!$C:$C,MATCH(AZ62,xml!$B:$B,0)),0))</f>
        <v xml:space="preserve"> - </v>
      </c>
      <c r="BD62" s="2396" t="str">
        <f t="shared" si="10"/>
        <v>/F10/@F10_0191</v>
      </c>
      <c r="BE62" s="2837" t="s">
        <v>12584</v>
      </c>
      <c r="BF62" s="2834" t="str">
        <f>IF(xml!$A$1&lt;&gt;Preluare_xml!BD$1," - ",IFERROR(INDEX(xml!$C:$C,MATCH(BD62,xml!$B:$B,0)),0))</f>
        <v xml:space="preserve"> - </v>
      </c>
      <c r="BH62" s="2396" t="str">
        <f t="shared" si="9"/>
        <v>/F10/@F10_0211</v>
      </c>
      <c r="BI62" s="2837" t="s">
        <v>12596</v>
      </c>
      <c r="BJ62" s="2821" t="str">
        <f>IF(xml!$A$1&lt;&gt;Preluare_xml!BH$1," - ",IFERROR(INDEX(xml!$C:$C,MATCH(BH62,xml!$B:$B,0)),0))</f>
        <v xml:space="preserve"> - </v>
      </c>
      <c r="BN62" s="74" t="s">
        <v>12597</v>
      </c>
    </row>
    <row r="63" spans="6:66" x14ac:dyDescent="0.25">
      <c r="F63" s="2853" t="s">
        <v>11126</v>
      </c>
      <c r="G63" s="1843">
        <v>4</v>
      </c>
      <c r="H63" s="1843">
        <v>61</v>
      </c>
      <c r="I63" s="2866">
        <v>2</v>
      </c>
      <c r="J63" s="2960">
        <f ca="1">AK79</f>
        <v>0</v>
      </c>
      <c r="K63" s="2961">
        <f ca="1">AK80</f>
        <v>0</v>
      </c>
      <c r="L63" s="3025"/>
      <c r="M63" s="2886">
        <f ca="1">AK81</f>
        <v>0</v>
      </c>
      <c r="N63" s="3028"/>
      <c r="O63" s="3031">
        <f ca="1">AK82</f>
        <v>0</v>
      </c>
      <c r="W63" s="2939" t="s">
        <v>14664</v>
      </c>
      <c r="X63" s="2939">
        <v>2</v>
      </c>
      <c r="Y63" s="2939">
        <v>6</v>
      </c>
      <c r="Z63" s="2939">
        <v>3</v>
      </c>
      <c r="AA63" s="2939">
        <v>2</v>
      </c>
      <c r="AB63" s="2939" t="s">
        <v>5109</v>
      </c>
      <c r="AC63" s="2939" t="s">
        <v>12577</v>
      </c>
      <c r="AD63" s="2939" t="s">
        <v>12445</v>
      </c>
      <c r="AE63" s="2939" t="s">
        <v>12577</v>
      </c>
      <c r="AF63" s="2939" t="s">
        <v>12445</v>
      </c>
      <c r="AG63" s="2939" t="s">
        <v>12582</v>
      </c>
      <c r="AH63" s="2948"/>
      <c r="AI63" s="2949">
        <f t="array" aca="1" ref="AI63" ca="1">IFERROR(INDEX(INDIRECT(INDEX($BN:$BN,MATCH(AN$10,$1:$1,0)+1+2) &amp; ":" &amp; INDEX($BN:$BN,MATCH(AN$10,$1:$1,0)+1+2)),MATCH(INDIRECT(INDEX($BN:$BN,MATCH(AN$10,$2:$2,0)+1) &amp; ROW()),INDIRECT(INDEX($BN:$BN,MATCH(AN$10,$1:$1,0)+1+1) &amp; ":" &amp; INDEX($BN:$BN,MATCH(AN$10,$1:$1,0)+1+1)),0)),0)</f>
        <v>0</v>
      </c>
      <c r="AJ63" s="2950"/>
      <c r="AK63" s="2945">
        <f t="shared" ca="1" si="6"/>
        <v>0</v>
      </c>
      <c r="AR63" s="1" t="s">
        <v>11849</v>
      </c>
      <c r="AS63" s="1860" t="str">
        <f t="shared" si="0"/>
        <v>F10_0192</v>
      </c>
      <c r="AT63" s="2839" t="str">
        <f>IF(xml!$A$1&lt;&gt;Preluare_xml!AR$1," - ",IFERROR(INDEX(xml!$C:$C,MATCH(AR63,xml!$B:$B,0)),0))</f>
        <v xml:space="preserve"> - </v>
      </c>
      <c r="AV63" s="1" t="s">
        <v>11849</v>
      </c>
      <c r="AW63" s="1860" t="str">
        <f t="shared" si="1"/>
        <v>F10_0192</v>
      </c>
      <c r="AX63" s="2834" t="str">
        <f>IF(xml!$A$1&lt;&gt;Preluare_xml!AV$1," - ",IFERROR(INDEX(xml!$C:$C,MATCH(AV63,xml!$B:$B,0)),0))</f>
        <v xml:space="preserve"> - </v>
      </c>
      <c r="AZ63" s="74" t="s">
        <v>11848</v>
      </c>
      <c r="BA63" s="1860" t="str">
        <f t="shared" si="2"/>
        <v>F10_0191</v>
      </c>
      <c r="BB63" s="2834" t="str">
        <f>IF(xml!$A$1&lt;&gt;Preluare_xml!AZ$1," - ",IFERROR(INDEX(xml!$C:$C,MATCH(AZ63,xml!$B:$B,0)),0))</f>
        <v xml:space="preserve"> - </v>
      </c>
      <c r="BD63" s="2396" t="str">
        <f t="shared" si="10"/>
        <v>/F10/@F10_0192</v>
      </c>
      <c r="BE63" s="2837" t="s">
        <v>12587</v>
      </c>
      <c r="BF63" s="2834" t="str">
        <f>IF(xml!$A$1&lt;&gt;Preluare_xml!BD$1," - ",IFERROR(INDEX(xml!$C:$C,MATCH(BD63,xml!$B:$B,0)),0))</f>
        <v xml:space="preserve"> - </v>
      </c>
      <c r="BH63" s="2396" t="str">
        <f t="shared" si="9"/>
        <v>/F10/@F10_0212</v>
      </c>
      <c r="BI63" s="2837" t="s">
        <v>12601</v>
      </c>
      <c r="BJ63" s="2821" t="str">
        <f>IF(xml!$A$1&lt;&gt;Preluare_xml!BH$1," - ",IFERROR(INDEX(xml!$C:$C,MATCH(BH63,xml!$B:$B,0)),0))</f>
        <v xml:space="preserve"> - </v>
      </c>
      <c r="BN63" s="74" t="s">
        <v>12602</v>
      </c>
    </row>
    <row r="64" spans="6:66" x14ac:dyDescent="0.25">
      <c r="F64" s="2853" t="s">
        <v>14637</v>
      </c>
      <c r="G64" s="1843">
        <v>4</v>
      </c>
      <c r="H64" s="1843">
        <v>61</v>
      </c>
      <c r="I64" s="2870">
        <v>3</v>
      </c>
      <c r="J64" s="2903">
        <f ca="1">AK83</f>
        <v>0</v>
      </c>
      <c r="K64" s="2902">
        <f ca="1">AK84</f>
        <v>0</v>
      </c>
      <c r="L64" s="3025"/>
      <c r="M64" s="2894">
        <f ca="1">AK85</f>
        <v>0</v>
      </c>
      <c r="N64" s="3028"/>
      <c r="O64" s="3031">
        <f ca="1">AK86</f>
        <v>0</v>
      </c>
      <c r="W64" s="2823" t="s">
        <v>12591</v>
      </c>
      <c r="X64" s="2823">
        <v>2</v>
      </c>
      <c r="Y64" s="2823">
        <v>6</v>
      </c>
      <c r="Z64" s="2823">
        <v>7</v>
      </c>
      <c r="AA64" s="2823">
        <v>1</v>
      </c>
      <c r="AB64" s="2823" t="s">
        <v>12592</v>
      </c>
      <c r="AC64" s="2958" t="s">
        <v>446</v>
      </c>
      <c r="AD64" s="2958" t="s">
        <v>446</v>
      </c>
      <c r="AE64" s="2958" t="s">
        <v>446</v>
      </c>
      <c r="AF64" s="2958" t="s">
        <v>446</v>
      </c>
      <c r="AG64" s="2823" t="s">
        <v>12571</v>
      </c>
      <c r="AH64" s="2824"/>
      <c r="AI64" s="2930">
        <f t="array" aca="1" ref="AI64" ca="1">IFERROR(INDEX(INDIRECT(INDEX($BN:$BN,MATCH(AN$10,$1:$1,0)+1+2) &amp; ":" &amp; INDEX($BN:$BN,MATCH(AN$10,$1:$1,0)+1+2)),MATCH(INDIRECT(INDEX($BN:$BN,MATCH(AN$10,$2:$2,0)+1) &amp; ROW()),INDIRECT(INDEX($BN:$BN,MATCH(AN$10,$1:$1,0)+1+1) &amp; ":" &amp; INDEX($BN:$BN,MATCH(AN$10,$1:$1,0)+1+1)),0)),0)</f>
        <v>0</v>
      </c>
      <c r="AJ64" s="2931"/>
      <c r="AK64" s="2932">
        <f t="shared" ca="1" si="6"/>
        <v>0</v>
      </c>
      <c r="AR64" s="1" t="s">
        <v>11850</v>
      </c>
      <c r="AS64" s="1860" t="str">
        <f t="shared" si="0"/>
        <v>F10_0201</v>
      </c>
      <c r="AT64" s="2839" t="str">
        <f>IF(xml!$A$1&lt;&gt;Preluare_xml!AR$1," - ",IFERROR(INDEX(xml!$C:$C,MATCH(AR64,xml!$B:$B,0)),0))</f>
        <v xml:space="preserve"> - </v>
      </c>
      <c r="AV64" s="1" t="s">
        <v>11850</v>
      </c>
      <c r="AW64" s="1860" t="str">
        <f t="shared" si="1"/>
        <v>F10_0201</v>
      </c>
      <c r="AX64" s="2834" t="str">
        <f>IF(xml!$A$1&lt;&gt;Preluare_xml!AV$1," - ",IFERROR(INDEX(xml!$C:$C,MATCH(AV64,xml!$B:$B,0)),0))</f>
        <v xml:space="preserve"> - </v>
      </c>
      <c r="AZ64" s="74" t="s">
        <v>11849</v>
      </c>
      <c r="BA64" s="1860" t="str">
        <f t="shared" si="2"/>
        <v>F10_0192</v>
      </c>
      <c r="BB64" s="2834" t="str">
        <f>IF(xml!$A$1&lt;&gt;Preluare_xml!AZ$1," - ",IFERROR(INDEX(xml!$C:$C,MATCH(AZ64,xml!$B:$B,0)),0))</f>
        <v xml:space="preserve"> - </v>
      </c>
      <c r="BD64" s="2396" t="str">
        <f t="shared" si="10"/>
        <v>/F10/@F10_0201</v>
      </c>
      <c r="BE64" s="2837" t="s">
        <v>12589</v>
      </c>
      <c r="BF64" s="2834" t="str">
        <f>IF(xml!$A$1&lt;&gt;Preluare_xml!BD$1," - ",IFERROR(INDEX(xml!$C:$C,MATCH(BD64,xml!$B:$B,0)),0))</f>
        <v xml:space="preserve"> - </v>
      </c>
      <c r="BH64" s="2396" t="str">
        <f t="shared" si="9"/>
        <v>/F10/@F10_0221</v>
      </c>
      <c r="BI64" s="2837" t="s">
        <v>12606</v>
      </c>
      <c r="BJ64" s="2821" t="str">
        <f>IF(xml!$A$1&lt;&gt;Preluare_xml!BH$1," - ",IFERROR(INDEX(xml!$C:$C,MATCH(BH64,xml!$B:$B,0)),0))</f>
        <v xml:space="preserve"> - </v>
      </c>
      <c r="BN64" s="74" t="s">
        <v>12607</v>
      </c>
    </row>
    <row r="65" spans="6:66" x14ac:dyDescent="0.25">
      <c r="F65" s="2853" t="s">
        <v>14638</v>
      </c>
      <c r="G65" s="1843">
        <v>4</v>
      </c>
      <c r="H65" s="1843">
        <v>61</v>
      </c>
      <c r="I65" s="2870">
        <v>4</v>
      </c>
      <c r="J65" s="2904">
        <f ca="1">AK87</f>
        <v>0</v>
      </c>
      <c r="K65" s="2905">
        <f ca="1">AK88</f>
        <v>0</v>
      </c>
      <c r="L65" s="3025"/>
      <c r="M65" s="2895">
        <f ca="1">AK89</f>
        <v>0</v>
      </c>
      <c r="N65" s="3028"/>
      <c r="O65" s="3031">
        <f ca="1">AK90</f>
        <v>0</v>
      </c>
      <c r="W65" s="2939" t="s">
        <v>12594</v>
      </c>
      <c r="X65" s="2939">
        <v>2</v>
      </c>
      <c r="Y65" s="2939">
        <v>6</v>
      </c>
      <c r="Z65" s="2939">
        <v>7</v>
      </c>
      <c r="AA65" s="2939">
        <v>2</v>
      </c>
      <c r="AB65" s="2939" t="s">
        <v>12595</v>
      </c>
      <c r="AC65" s="2957" t="s">
        <v>446</v>
      </c>
      <c r="AD65" s="2957" t="s">
        <v>446</v>
      </c>
      <c r="AE65" s="2957" t="s">
        <v>446</v>
      </c>
      <c r="AF65" s="2957" t="s">
        <v>446</v>
      </c>
      <c r="AG65" s="2939" t="s">
        <v>12576</v>
      </c>
      <c r="AH65" s="2948"/>
      <c r="AI65" s="2949">
        <f t="array" aca="1" ref="AI65" ca="1">IFERROR(INDEX(INDIRECT(INDEX($BN:$BN,MATCH(AN$10,$1:$1,0)+1+2) &amp; ":" &amp; INDEX($BN:$BN,MATCH(AN$10,$1:$1,0)+1+2)),MATCH(INDIRECT(INDEX($BN:$BN,MATCH(AN$10,$2:$2,0)+1) &amp; ROW()),INDIRECT(INDEX($BN:$BN,MATCH(AN$10,$1:$1,0)+1+1) &amp; ":" &amp; INDEX($BN:$BN,MATCH(AN$10,$1:$1,0)+1+1)),0)),0)</f>
        <v>0</v>
      </c>
      <c r="AJ65" s="2950"/>
      <c r="AK65" s="2945">
        <f t="shared" ca="1" si="6"/>
        <v>0</v>
      </c>
      <c r="AR65" s="1" t="s">
        <v>11851</v>
      </c>
      <c r="AS65" s="1860" t="str">
        <f t="shared" si="0"/>
        <v>F10_0202</v>
      </c>
      <c r="AT65" s="2839" t="str">
        <f>IF(xml!$A$1&lt;&gt;Preluare_xml!AR$1," - ",IFERROR(INDEX(xml!$C:$C,MATCH(AR65,xml!$B:$B,0)),0))</f>
        <v xml:space="preserve"> - </v>
      </c>
      <c r="AV65" s="1" t="s">
        <v>11851</v>
      </c>
      <c r="AW65" s="1860" t="str">
        <f t="shared" si="1"/>
        <v>F10_0202</v>
      </c>
      <c r="AX65" s="2834" t="str">
        <f>IF(xml!$A$1&lt;&gt;Preluare_xml!AV$1," - ",IFERROR(INDEX(xml!$C:$C,MATCH(AV65,xml!$B:$B,0)),0))</f>
        <v xml:space="preserve"> - </v>
      </c>
      <c r="AZ65" s="74" t="s">
        <v>11850</v>
      </c>
      <c r="BA65" s="1860" t="str">
        <f t="shared" si="2"/>
        <v>F10_0201</v>
      </c>
      <c r="BB65" s="2834" t="str">
        <f>IF(xml!$A$1&lt;&gt;Preluare_xml!AZ$1," - ",IFERROR(INDEX(xml!$C:$C,MATCH(AZ65,xml!$B:$B,0)),0))</f>
        <v xml:space="preserve"> - </v>
      </c>
      <c r="BD65" s="2396" t="str">
        <f t="shared" si="10"/>
        <v>/F10/@F10_0202</v>
      </c>
      <c r="BE65" s="2837" t="s">
        <v>12593</v>
      </c>
      <c r="BF65" s="2834" t="str">
        <f>IF(xml!$A$1&lt;&gt;Preluare_xml!BD$1," - ",IFERROR(INDEX(xml!$C:$C,MATCH(BD65,xml!$B:$B,0)),0))</f>
        <v xml:space="preserve"> - </v>
      </c>
      <c r="BH65" s="2396" t="str">
        <f t="shared" si="9"/>
        <v>/F10/@F10_0222</v>
      </c>
      <c r="BI65" s="2837" t="s">
        <v>12611</v>
      </c>
      <c r="BJ65" s="2821" t="str">
        <f>IF(xml!$A$1&lt;&gt;Preluare_xml!BH$1," - ",IFERROR(INDEX(xml!$C:$C,MATCH(BH65,xml!$B:$B,0)),0))</f>
        <v xml:space="preserve"> - </v>
      </c>
      <c r="BN65" s="74" t="s">
        <v>12612</v>
      </c>
    </row>
    <row r="66" spans="6:66" x14ac:dyDescent="0.25">
      <c r="F66" s="2853" t="s">
        <v>14639</v>
      </c>
      <c r="G66" s="1843">
        <v>4</v>
      </c>
      <c r="H66" s="1843">
        <v>61</v>
      </c>
      <c r="I66" s="2870">
        <v>8</v>
      </c>
      <c r="J66" s="2962">
        <f ca="1">AK91</f>
        <v>0</v>
      </c>
      <c r="K66" s="2963">
        <f ca="1">AK92</f>
        <v>0</v>
      </c>
      <c r="L66" s="3025"/>
      <c r="M66" s="2890">
        <f ca="1">AK93</f>
        <v>0</v>
      </c>
      <c r="N66" s="3028"/>
      <c r="O66" s="3031">
        <f ca="1">AK94</f>
        <v>0</v>
      </c>
      <c r="W66" s="2823" t="s">
        <v>12598</v>
      </c>
      <c r="X66" s="2823">
        <v>2</v>
      </c>
      <c r="Y66" s="2823">
        <v>6</v>
      </c>
      <c r="Z66" s="2823">
        <v>9</v>
      </c>
      <c r="AA66" s="2823">
        <v>1</v>
      </c>
      <c r="AB66" s="2823" t="s">
        <v>12599</v>
      </c>
      <c r="AC66" s="2823" t="s">
        <v>12579</v>
      </c>
      <c r="AD66" s="2958" t="s">
        <v>446</v>
      </c>
      <c r="AE66" s="2823" t="s">
        <v>12579</v>
      </c>
      <c r="AF66" s="2958" t="s">
        <v>446</v>
      </c>
      <c r="AG66" s="2823" t="s">
        <v>12600</v>
      </c>
      <c r="AH66" s="2824"/>
      <c r="AI66" s="2930">
        <f t="array" aca="1" ref="AI66" ca="1">IFERROR(INDEX(INDIRECT(INDEX($BN:$BN,MATCH(AN$10,$1:$1,0)+1+2) &amp; ":" &amp; INDEX($BN:$BN,MATCH(AN$10,$1:$1,0)+1+2)),MATCH(INDIRECT(INDEX($BN:$BN,MATCH(AN$10,$2:$2,0)+1) &amp; ROW()),INDIRECT(INDEX($BN:$BN,MATCH(AN$10,$1:$1,0)+1+1) &amp; ":" &amp; INDEX($BN:$BN,MATCH(AN$10,$1:$1,0)+1+1)),0)),0)</f>
        <v>0</v>
      </c>
      <c r="AJ66" s="2931"/>
      <c r="AK66" s="2932">
        <f t="shared" ca="1" si="6"/>
        <v>0</v>
      </c>
      <c r="AR66" s="1" t="s">
        <v>11852</v>
      </c>
      <c r="AS66" s="1860" t="str">
        <f t="shared" si="0"/>
        <v>F10_0211</v>
      </c>
      <c r="AT66" s="2839" t="str">
        <f>IF(xml!$A$1&lt;&gt;Preluare_xml!AR$1," - ",IFERROR(INDEX(xml!$C:$C,MATCH(AR66,xml!$B:$B,0)),0))</f>
        <v xml:space="preserve"> - </v>
      </c>
      <c r="AV66" s="1" t="s">
        <v>11852</v>
      </c>
      <c r="AW66" s="1860" t="str">
        <f t="shared" si="1"/>
        <v>F10_0211</v>
      </c>
      <c r="AX66" s="2834" t="str">
        <f>IF(xml!$A$1&lt;&gt;Preluare_xml!AV$1," - ",IFERROR(INDEX(xml!$C:$C,MATCH(AV66,xml!$B:$B,0)),0))</f>
        <v xml:space="preserve"> - </v>
      </c>
      <c r="AZ66" s="74" t="s">
        <v>11851</v>
      </c>
      <c r="BA66" s="1860" t="str">
        <f t="shared" si="2"/>
        <v>F10_0202</v>
      </c>
      <c r="BB66" s="2834" t="str">
        <f>IF(xml!$A$1&lt;&gt;Preluare_xml!AZ$1," - ",IFERROR(INDEX(xml!$C:$C,MATCH(AZ66,xml!$B:$B,0)),0))</f>
        <v xml:space="preserve"> - </v>
      </c>
      <c r="BD66" s="2396" t="str">
        <f t="shared" si="10"/>
        <v>/F10/@F10_0211</v>
      </c>
      <c r="BE66" s="2837" t="s">
        <v>12596</v>
      </c>
      <c r="BF66" s="2834" t="str">
        <f>IF(xml!$A$1&lt;&gt;Preluare_xml!BD$1," - ",IFERROR(INDEX(xml!$C:$C,MATCH(BD66,xml!$B:$B,0)),0))</f>
        <v xml:space="preserve"> - </v>
      </c>
      <c r="BH66" s="2396" t="str">
        <f t="shared" si="9"/>
        <v>/F10/@F10_0231</v>
      </c>
      <c r="BI66" s="2837" t="s">
        <v>12616</v>
      </c>
      <c r="BJ66" s="2821" t="str">
        <f>IF(xml!$A$1&lt;&gt;Preluare_xml!BH$1," - ",IFERROR(INDEX(xml!$C:$C,MATCH(BH66,xml!$B:$B,0)),0))</f>
        <v xml:space="preserve"> - </v>
      </c>
      <c r="BN66" s="74" t="s">
        <v>12617</v>
      </c>
    </row>
    <row r="67" spans="6:66" x14ac:dyDescent="0.25">
      <c r="F67" s="2853" t="s">
        <v>14640</v>
      </c>
      <c r="G67" s="1843">
        <v>4</v>
      </c>
      <c r="H67" s="1843">
        <v>61</v>
      </c>
      <c r="I67" s="2870">
        <v>9</v>
      </c>
      <c r="J67" s="2964">
        <f ca="1">AK95</f>
        <v>0</v>
      </c>
      <c r="K67" s="2963">
        <f ca="1">AK96</f>
        <v>0</v>
      </c>
      <c r="L67" s="3025"/>
      <c r="M67" s="2890">
        <f ca="1">AK97</f>
        <v>0</v>
      </c>
      <c r="N67" s="3028"/>
      <c r="O67" s="3031">
        <f ca="1">AK98</f>
        <v>0</v>
      </c>
      <c r="W67" s="2939" t="s">
        <v>12603</v>
      </c>
      <c r="X67" s="2939">
        <v>2</v>
      </c>
      <c r="Y67" s="2939">
        <v>6</v>
      </c>
      <c r="Z67" s="2939">
        <v>9</v>
      </c>
      <c r="AA67" s="2939">
        <v>2</v>
      </c>
      <c r="AB67" s="2939" t="s">
        <v>12604</v>
      </c>
      <c r="AC67" s="2939" t="s">
        <v>12582</v>
      </c>
      <c r="AD67" s="2957" t="s">
        <v>446</v>
      </c>
      <c r="AE67" s="2939" t="s">
        <v>12582</v>
      </c>
      <c r="AF67" s="2957" t="s">
        <v>446</v>
      </c>
      <c r="AG67" s="2939" t="s">
        <v>12605</v>
      </c>
      <c r="AH67" s="2948"/>
      <c r="AI67" s="2949">
        <f t="array" aca="1" ref="AI67" ca="1">IFERROR(INDEX(INDIRECT(INDEX($BN:$BN,MATCH(AN$10,$1:$1,0)+1+2) &amp; ":" &amp; INDEX($BN:$BN,MATCH(AN$10,$1:$1,0)+1+2)),MATCH(INDIRECT(INDEX($BN:$BN,MATCH(AN$10,$2:$2,0)+1) &amp; ROW()),INDIRECT(INDEX($BN:$BN,MATCH(AN$10,$1:$1,0)+1+1) &amp; ":" &amp; INDEX($BN:$BN,MATCH(AN$10,$1:$1,0)+1+1)),0)),0)</f>
        <v>0</v>
      </c>
      <c r="AJ67" s="2950"/>
      <c r="AK67" s="2945">
        <f t="shared" ca="1" si="6"/>
        <v>0</v>
      </c>
      <c r="AR67" s="1" t="s">
        <v>11853</v>
      </c>
      <c r="AS67" s="1860" t="str">
        <f t="shared" ref="AS67:AS130" si="14">TRIM(MID(AR67,FIND("@",AR67)+1,500))</f>
        <v>F10_0212</v>
      </c>
      <c r="AT67" s="2839" t="str">
        <f>IF(xml!$A$1&lt;&gt;Preluare_xml!AR$1," - ",IFERROR(INDEX(xml!$C:$C,MATCH(AR67,xml!$B:$B,0)),0))</f>
        <v xml:space="preserve"> - </v>
      </c>
      <c r="AV67" s="1" t="s">
        <v>11853</v>
      </c>
      <c r="AW67" s="1860" t="str">
        <f t="shared" ref="AW67:AW130" si="15">TRIM(MID(AV67,FIND("@",AV67)+1,500))</f>
        <v>F10_0212</v>
      </c>
      <c r="AX67" s="2834" t="str">
        <f>IF(xml!$A$1&lt;&gt;Preluare_xml!AV$1," - ",IFERROR(INDEX(xml!$C:$C,MATCH(AV67,xml!$B:$B,0)),0))</f>
        <v xml:space="preserve"> - </v>
      </c>
      <c r="AZ67" s="74" t="s">
        <v>11852</v>
      </c>
      <c r="BA67" s="1860" t="str">
        <f t="shared" ref="BA67:BA130" si="16">TRIM(MID(AZ67,FIND("@",AZ67)+1,500))</f>
        <v>F10_0211</v>
      </c>
      <c r="BB67" s="2834" t="str">
        <f>IF(xml!$A$1&lt;&gt;Preluare_xml!AZ$1," - ",IFERROR(INDEX(xml!$C:$C,MATCH(AZ67,xml!$B:$B,0)),0))</f>
        <v xml:space="preserve"> - </v>
      </c>
      <c r="BD67" s="2396" t="str">
        <f t="shared" si="10"/>
        <v>/F10/@F10_0212</v>
      </c>
      <c r="BE67" s="2837" t="s">
        <v>12601</v>
      </c>
      <c r="BF67" s="2834" t="str">
        <f>IF(xml!$A$1&lt;&gt;Preluare_xml!BD$1," - ",IFERROR(INDEX(xml!$C:$C,MATCH(BD67,xml!$B:$B,0)),0))</f>
        <v xml:space="preserve"> - </v>
      </c>
      <c r="BH67" s="2396" t="str">
        <f t="shared" si="9"/>
        <v>/F10/@F10_0232</v>
      </c>
      <c r="BI67" s="2837" t="s">
        <v>12619</v>
      </c>
      <c r="BJ67" s="2821" t="str">
        <f>IF(xml!$A$1&lt;&gt;Preluare_xml!BH$1," - ",IFERROR(INDEX(xml!$C:$C,MATCH(BH67,xml!$B:$B,0)),0))</f>
        <v xml:space="preserve"> - </v>
      </c>
      <c r="BN67" s="74" t="s">
        <v>9254</v>
      </c>
    </row>
    <row r="68" spans="6:66" x14ac:dyDescent="0.25">
      <c r="F68" s="2916" t="s">
        <v>14641</v>
      </c>
      <c r="G68" s="1846">
        <v>4</v>
      </c>
      <c r="H68" s="1846">
        <v>61</v>
      </c>
      <c r="I68" s="2917">
        <v>10</v>
      </c>
      <c r="J68" s="2965">
        <f ca="1">AK99</f>
        <v>0</v>
      </c>
      <c r="K68" s="2966">
        <f ca="1">AK100</f>
        <v>0</v>
      </c>
      <c r="L68" s="3026"/>
      <c r="M68" s="2897">
        <f ca="1">AK101</f>
        <v>0</v>
      </c>
      <c r="N68" s="3029"/>
      <c r="O68" s="3032">
        <f ca="1">AK102</f>
        <v>0</v>
      </c>
      <c r="W68" s="2823" t="s">
        <v>12608</v>
      </c>
      <c r="X68" s="2823">
        <v>2</v>
      </c>
      <c r="Y68" s="2823">
        <v>6</v>
      </c>
      <c r="Z68" s="2823">
        <v>10</v>
      </c>
      <c r="AA68" s="2823">
        <v>1</v>
      </c>
      <c r="AB68" s="2823" t="s">
        <v>12609</v>
      </c>
      <c r="AC68" s="2823" t="s">
        <v>12600</v>
      </c>
      <c r="AD68" s="2823" t="s">
        <v>12439</v>
      </c>
      <c r="AE68" s="2823" t="s">
        <v>12600</v>
      </c>
      <c r="AF68" s="2823" t="s">
        <v>12439</v>
      </c>
      <c r="AG68" s="2823" t="s">
        <v>12610</v>
      </c>
      <c r="AH68" s="2824"/>
      <c r="AI68" s="2930">
        <f t="array" aca="1" ref="AI68" ca="1">IFERROR(INDEX(INDIRECT(INDEX($BN:$BN,MATCH(AN$10,$1:$1,0)+1+2) &amp; ":" &amp; INDEX($BN:$BN,MATCH(AN$10,$1:$1,0)+1+2)),MATCH(INDIRECT(INDEX($BN:$BN,MATCH(AN$10,$2:$2,0)+1) &amp; ROW()),INDIRECT(INDEX($BN:$BN,MATCH(AN$10,$1:$1,0)+1+1) &amp; ":" &amp; INDEX($BN:$BN,MATCH(AN$10,$1:$1,0)+1+1)),0)),0)</f>
        <v>0</v>
      </c>
      <c r="AJ68" s="2931"/>
      <c r="AK68" s="2932">
        <f t="shared" ca="1" si="6"/>
        <v>0</v>
      </c>
      <c r="AR68" s="1" t="s">
        <v>11854</v>
      </c>
      <c r="AS68" s="1860" t="str">
        <f t="shared" si="14"/>
        <v>F10_0221</v>
      </c>
      <c r="AT68" s="2839" t="str">
        <f>IF(xml!$A$1&lt;&gt;Preluare_xml!AR$1," - ",IFERROR(INDEX(xml!$C:$C,MATCH(AR68,xml!$B:$B,0)),0))</f>
        <v xml:space="preserve"> - </v>
      </c>
      <c r="AV68" s="1" t="s">
        <v>11854</v>
      </c>
      <c r="AW68" s="1860" t="str">
        <f t="shared" si="15"/>
        <v>F10_0221</v>
      </c>
      <c r="AX68" s="2834" t="str">
        <f>IF(xml!$A$1&lt;&gt;Preluare_xml!AV$1," - ",IFERROR(INDEX(xml!$C:$C,MATCH(AV68,xml!$B:$B,0)),0))</f>
        <v xml:space="preserve"> - </v>
      </c>
      <c r="AZ68" s="74" t="s">
        <v>11853</v>
      </c>
      <c r="BA68" s="1860" t="str">
        <f t="shared" si="16"/>
        <v>F10_0212</v>
      </c>
      <c r="BB68" s="2834" t="str">
        <f>IF(xml!$A$1&lt;&gt;Preluare_xml!AZ$1," - ",IFERROR(INDEX(xml!$C:$C,MATCH(AZ68,xml!$B:$B,0)),0))</f>
        <v xml:space="preserve"> - </v>
      </c>
      <c r="BD68" s="2396" t="str">
        <f t="shared" si="10"/>
        <v>/F10/@F10_0221</v>
      </c>
      <c r="BE68" s="2837" t="s">
        <v>12606</v>
      </c>
      <c r="BF68" s="2834" t="str">
        <f>IF(xml!$A$1&lt;&gt;Preluare_xml!BD$1," - ",IFERROR(INDEX(xml!$C:$C,MATCH(BD68,xml!$B:$B,0)),0))</f>
        <v xml:space="preserve"> - </v>
      </c>
      <c r="BH68" s="2396" t="str">
        <f t="shared" si="9"/>
        <v>/F10/@F10_0241</v>
      </c>
      <c r="BI68" s="2837" t="s">
        <v>12622</v>
      </c>
      <c r="BJ68" s="2821" t="str">
        <f>IF(xml!$A$1&lt;&gt;Preluare_xml!BH$1," - ",IFERROR(INDEX(xml!$C:$C,MATCH(BH68,xml!$B:$B,0)),0))</f>
        <v xml:space="preserve"> - </v>
      </c>
      <c r="BN68" s="74" t="s">
        <v>12623</v>
      </c>
    </row>
    <row r="69" spans="6:66" x14ac:dyDescent="0.25">
      <c r="F69" s="2853" t="s">
        <v>14642</v>
      </c>
      <c r="G69" s="1843">
        <v>4</v>
      </c>
      <c r="H69" s="1843">
        <v>62</v>
      </c>
      <c r="I69" s="2866">
        <v>1</v>
      </c>
      <c r="J69" s="3023">
        <f ca="1">AK104</f>
        <v>0</v>
      </c>
      <c r="K69" s="3023">
        <f ca="1">AK105</f>
        <v>0</v>
      </c>
      <c r="L69" s="3022"/>
      <c r="M69" s="3023">
        <f ca="1">AK106</f>
        <v>0</v>
      </c>
      <c r="N69" s="3024">
        <f ca="1">AK107</f>
        <v>0</v>
      </c>
      <c r="O69" s="3023">
        <f ca="1">AK108</f>
        <v>0</v>
      </c>
      <c r="V69" s="2959"/>
      <c r="W69" s="2939" t="s">
        <v>12613</v>
      </c>
      <c r="X69" s="2939">
        <v>2</v>
      </c>
      <c r="Y69" s="2939">
        <v>6</v>
      </c>
      <c r="Z69" s="2939">
        <v>10</v>
      </c>
      <c r="AA69" s="2939">
        <v>2</v>
      </c>
      <c r="AB69" s="2939" t="s">
        <v>12614</v>
      </c>
      <c r="AC69" s="2939" t="s">
        <v>12605</v>
      </c>
      <c r="AD69" s="2939" t="s">
        <v>12445</v>
      </c>
      <c r="AE69" s="2939" t="s">
        <v>12605</v>
      </c>
      <c r="AF69" s="2939" t="s">
        <v>12445</v>
      </c>
      <c r="AG69" s="2939" t="s">
        <v>12615</v>
      </c>
      <c r="AH69" s="2948"/>
      <c r="AI69" s="2949">
        <f t="array" aca="1" ref="AI69" ca="1">IFERROR(INDEX(INDIRECT(INDEX($BN:$BN,MATCH(AN$10,$1:$1,0)+1+2) &amp; ":" &amp; INDEX($BN:$BN,MATCH(AN$10,$1:$1,0)+1+2)),MATCH(INDIRECT(INDEX($BN:$BN,MATCH(AN$10,$2:$2,0)+1) &amp; ROW()),INDIRECT(INDEX($BN:$BN,MATCH(AN$10,$1:$1,0)+1+1) &amp; ":" &amp; INDEX($BN:$BN,MATCH(AN$10,$1:$1,0)+1+1)),0)),0)</f>
        <v>0</v>
      </c>
      <c r="AJ69" s="2950"/>
      <c r="AK69" s="2945">
        <f t="shared" ca="1" si="6"/>
        <v>0</v>
      </c>
      <c r="AR69" s="1" t="s">
        <v>11855</v>
      </c>
      <c r="AS69" s="1860" t="str">
        <f t="shared" si="14"/>
        <v>F10_0222</v>
      </c>
      <c r="AT69" s="2839" t="str">
        <f>IF(xml!$A$1&lt;&gt;Preluare_xml!AR$1," - ",IFERROR(INDEX(xml!$C:$C,MATCH(AR69,xml!$B:$B,0)),0))</f>
        <v xml:space="preserve"> - </v>
      </c>
      <c r="AV69" s="1" t="s">
        <v>11855</v>
      </c>
      <c r="AW69" s="1860" t="str">
        <f t="shared" si="15"/>
        <v>F10_0222</v>
      </c>
      <c r="AX69" s="2834" t="str">
        <f>IF(xml!$A$1&lt;&gt;Preluare_xml!AV$1," - ",IFERROR(INDEX(xml!$C:$C,MATCH(AV69,xml!$B:$B,0)),0))</f>
        <v xml:space="preserve"> - </v>
      </c>
      <c r="AZ69" s="74" t="s">
        <v>11854</v>
      </c>
      <c r="BA69" s="1860" t="str">
        <f t="shared" si="16"/>
        <v>F10_0221</v>
      </c>
      <c r="BB69" s="2834" t="str">
        <f>IF(xml!$A$1&lt;&gt;Preluare_xml!AZ$1," - ",IFERROR(INDEX(xml!$C:$C,MATCH(AZ69,xml!$B:$B,0)),0))</f>
        <v xml:space="preserve"> - </v>
      </c>
      <c r="BD69" s="2396" t="str">
        <f t="shared" si="10"/>
        <v>/F10/@F10_0222</v>
      </c>
      <c r="BE69" s="2837" t="s">
        <v>12611</v>
      </c>
      <c r="BF69" s="2834" t="str">
        <f>IF(xml!$A$1&lt;&gt;Preluare_xml!BD$1," - ",IFERROR(INDEX(xml!$C:$C,MATCH(BD69,xml!$B:$B,0)),0))</f>
        <v xml:space="preserve"> - </v>
      </c>
      <c r="BH69" s="2396" t="str">
        <f t="shared" si="9"/>
        <v>/F10/@F10_0242</v>
      </c>
      <c r="BI69" s="2837" t="s">
        <v>12625</v>
      </c>
      <c r="BJ69" s="2821" t="str">
        <f>IF(xml!$A$1&lt;&gt;Preluare_xml!BH$1," - ",IFERROR(INDEX(xml!$C:$C,MATCH(BH69,xml!$B:$B,0)),0))</f>
        <v xml:space="preserve"> - </v>
      </c>
      <c r="BN69" s="74" t="s">
        <v>12626</v>
      </c>
    </row>
    <row r="70" spans="6:66" x14ac:dyDescent="0.25">
      <c r="F70" s="2853" t="s">
        <v>14643</v>
      </c>
      <c r="G70" s="1843">
        <v>4</v>
      </c>
      <c r="H70" s="1843">
        <v>62</v>
      </c>
      <c r="I70" s="1843">
        <v>2</v>
      </c>
      <c r="J70" s="2967">
        <f ca="1">AK109</f>
        <v>0</v>
      </c>
      <c r="K70" s="2968">
        <f ca="1">AK110</f>
        <v>0</v>
      </c>
      <c r="L70" s="3027"/>
      <c r="M70" s="2860">
        <f ca="1">AK111</f>
        <v>0</v>
      </c>
      <c r="N70" s="3030"/>
      <c r="O70" s="3023">
        <f ca="1">AK112</f>
        <v>0</v>
      </c>
      <c r="V70" s="2823" t="s">
        <v>4208</v>
      </c>
      <c r="W70" s="2823" t="s">
        <v>12618</v>
      </c>
      <c r="X70" s="2823">
        <v>3</v>
      </c>
      <c r="Y70" s="2823">
        <v>1</v>
      </c>
      <c r="Z70" s="2823">
        <v>0</v>
      </c>
      <c r="AA70" s="2823">
        <v>0</v>
      </c>
      <c r="AB70" s="2823" t="s">
        <v>9931</v>
      </c>
      <c r="AC70" s="2823" t="s">
        <v>9931</v>
      </c>
      <c r="AD70" s="2823" t="s">
        <v>9931</v>
      </c>
      <c r="AE70" s="2823" t="s">
        <v>9931</v>
      </c>
      <c r="AF70" s="2823" t="s">
        <v>9931</v>
      </c>
      <c r="AG70" s="2823" t="s">
        <v>9931</v>
      </c>
      <c r="AH70" s="2824"/>
      <c r="AI70" s="2930">
        <f t="array" aca="1" ref="AI70" ca="1">IFERROR(INDEX(INDIRECT(INDEX($BN:$BN,MATCH(AN$10,$1:$1,0)+1+2) &amp; ":" &amp; INDEX($BN:$BN,MATCH(AN$10,$1:$1,0)+1+2)),MATCH(INDIRECT(INDEX($BN:$BN,MATCH(AN$10,$2:$2,0)+1) &amp; ROW()),INDIRECT(INDEX($BN:$BN,MATCH(AN$10,$1:$1,0)+1+1) &amp; ":" &amp; INDEX($BN:$BN,MATCH(AN$10,$1:$1,0)+1+1)),0)),0)</f>
        <v>0</v>
      </c>
      <c r="AJ70" s="2931"/>
      <c r="AK70" s="2932">
        <f t="shared" ca="1" si="6"/>
        <v>0</v>
      </c>
      <c r="AR70" s="1" t="s">
        <v>11856</v>
      </c>
      <c r="AS70" s="1860" t="str">
        <f t="shared" si="14"/>
        <v>F10_0231</v>
      </c>
      <c r="AT70" s="2839" t="str">
        <f>IF(xml!$A$1&lt;&gt;Preluare_xml!AR$1," - ",IFERROR(INDEX(xml!$C:$C,MATCH(AR70,xml!$B:$B,0)),0))</f>
        <v xml:space="preserve"> - </v>
      </c>
      <c r="AV70" s="1" t="s">
        <v>11856</v>
      </c>
      <c r="AW70" s="1860" t="str">
        <f t="shared" si="15"/>
        <v>F10_0231</v>
      </c>
      <c r="AX70" s="2834" t="str">
        <f>IF(xml!$A$1&lt;&gt;Preluare_xml!AV$1," - ",IFERROR(INDEX(xml!$C:$C,MATCH(AV70,xml!$B:$B,0)),0))</f>
        <v xml:space="preserve"> - </v>
      </c>
      <c r="AZ70" s="74" t="s">
        <v>11855</v>
      </c>
      <c r="BA70" s="1860" t="str">
        <f t="shared" si="16"/>
        <v>F10_0222</v>
      </c>
      <c r="BB70" s="2834" t="str">
        <f>IF(xml!$A$1&lt;&gt;Preluare_xml!AZ$1," - ",IFERROR(INDEX(xml!$C:$C,MATCH(AZ70,xml!$B:$B,0)),0))</f>
        <v xml:space="preserve"> - </v>
      </c>
      <c r="BD70" s="2396" t="str">
        <f t="shared" si="10"/>
        <v>/F10/@F10_0231</v>
      </c>
      <c r="BE70" s="2837" t="s">
        <v>12616</v>
      </c>
      <c r="BF70" s="2834" t="str">
        <f>IF(xml!$A$1&lt;&gt;Preluare_xml!BD$1," - ",IFERROR(INDEX(xml!$C:$C,MATCH(BD70,xml!$B:$B,0)),0))</f>
        <v xml:space="preserve"> - </v>
      </c>
      <c r="BH70" s="2396" t="str">
        <f t="shared" si="9"/>
        <v>/F10/@F10_0251</v>
      </c>
      <c r="BI70" s="2837" t="s">
        <v>12629</v>
      </c>
      <c r="BJ70" s="2821" t="str">
        <f>IF(xml!$A$1&lt;&gt;Preluare_xml!BH$1," - ",IFERROR(INDEX(xml!$C:$C,MATCH(BH70,xml!$B:$B,0)),0))</f>
        <v xml:space="preserve"> - </v>
      </c>
      <c r="BN70" s="74" t="s">
        <v>12630</v>
      </c>
    </row>
    <row r="71" spans="6:66" x14ac:dyDescent="0.25">
      <c r="F71" s="2853" t="s">
        <v>14644</v>
      </c>
      <c r="G71" s="1843">
        <v>4</v>
      </c>
      <c r="H71" s="1843">
        <v>62</v>
      </c>
      <c r="I71" s="2866">
        <v>4</v>
      </c>
      <c r="J71" s="2877">
        <f ca="1">AK113</f>
        <v>0</v>
      </c>
      <c r="K71" s="2878">
        <f ca="1">AK114</f>
        <v>0</v>
      </c>
      <c r="L71" s="3027"/>
      <c r="M71" s="2877">
        <f ca="1">AK115</f>
        <v>0</v>
      </c>
      <c r="N71" s="2878">
        <f ca="1">AK116</f>
        <v>0</v>
      </c>
      <c r="O71" s="3024">
        <f ca="1">AK117</f>
        <v>0</v>
      </c>
      <c r="W71" s="2818" t="s">
        <v>12620</v>
      </c>
      <c r="X71" s="2818">
        <v>3</v>
      </c>
      <c r="Y71" s="2818">
        <v>1</v>
      </c>
      <c r="Z71" s="2818">
        <v>1</v>
      </c>
      <c r="AA71" s="2818">
        <v>2</v>
      </c>
      <c r="AB71" s="2818" t="s">
        <v>5309</v>
      </c>
      <c r="AC71" s="2818" t="s">
        <v>12621</v>
      </c>
      <c r="AD71" s="2818" t="s">
        <v>12621</v>
      </c>
      <c r="AE71" s="2818" t="s">
        <v>12621</v>
      </c>
      <c r="AF71" s="2818" t="s">
        <v>12621</v>
      </c>
      <c r="AG71" s="2818" t="s">
        <v>12621</v>
      </c>
      <c r="AH71" s="2822"/>
      <c r="AI71" s="2922">
        <f t="array" aca="1" ref="AI71" ca="1">IFERROR(INDEX(INDIRECT(INDEX($BN:$BN,MATCH(AN$10,$1:$1,0)+1+2) &amp; ":" &amp; INDEX($BN:$BN,MATCH(AN$10,$1:$1,0)+1+2)),MATCH(INDIRECT(INDEX($BN:$BN,MATCH(AN$10,$2:$2,0)+1) &amp; ROW()),INDIRECT(INDEX($BN:$BN,MATCH(AN$10,$1:$1,0)+1+1) &amp; ":" &amp; INDEX($BN:$BN,MATCH(AN$10,$1:$1,0)+1+1)),0)),0)</f>
        <v>0</v>
      </c>
      <c r="AJ71" s="2923"/>
      <c r="AK71" s="2924">
        <f t="shared" ca="1" si="6"/>
        <v>0</v>
      </c>
      <c r="AR71" s="1" t="s">
        <v>11857</v>
      </c>
      <c r="AS71" s="1860" t="str">
        <f t="shared" si="14"/>
        <v>F10_0232</v>
      </c>
      <c r="AT71" s="2839" t="str">
        <f>IF(xml!$A$1&lt;&gt;Preluare_xml!AR$1," - ",IFERROR(INDEX(xml!$C:$C,MATCH(AR71,xml!$B:$B,0)),0))</f>
        <v xml:space="preserve"> - </v>
      </c>
      <c r="AV71" s="1" t="s">
        <v>11857</v>
      </c>
      <c r="AW71" s="1860" t="str">
        <f t="shared" si="15"/>
        <v>F10_0232</v>
      </c>
      <c r="AX71" s="2834" t="str">
        <f>IF(xml!$A$1&lt;&gt;Preluare_xml!AV$1," - ",IFERROR(INDEX(xml!$C:$C,MATCH(AV71,xml!$B:$B,0)),0))</f>
        <v xml:space="preserve"> - </v>
      </c>
      <c r="AZ71" s="74" t="s">
        <v>11856</v>
      </c>
      <c r="BA71" s="1860" t="str">
        <f t="shared" si="16"/>
        <v>F10_0231</v>
      </c>
      <c r="BB71" s="2834" t="str">
        <f>IF(xml!$A$1&lt;&gt;Preluare_xml!AZ$1," - ",IFERROR(INDEX(xml!$C:$C,MATCH(AZ71,xml!$B:$B,0)),0))</f>
        <v xml:space="preserve"> - </v>
      </c>
      <c r="BD71" s="2396" t="str">
        <f t="shared" si="10"/>
        <v>/F10/@F10_0232</v>
      </c>
      <c r="BE71" s="2837" t="s">
        <v>12619</v>
      </c>
      <c r="BF71" s="2834" t="str">
        <f>IF(xml!$A$1&lt;&gt;Preluare_xml!BD$1," - ",IFERROR(INDEX(xml!$C:$C,MATCH(BD71,xml!$B:$B,0)),0))</f>
        <v xml:space="preserve"> - </v>
      </c>
      <c r="BH71" s="2396" t="str">
        <f t="shared" si="9"/>
        <v>/F10/@F10_0252</v>
      </c>
      <c r="BI71" s="2837" t="s">
        <v>12632</v>
      </c>
      <c r="BJ71" s="2821" t="str">
        <f>IF(xml!$A$1&lt;&gt;Preluare_xml!BH$1," - ",IFERROR(INDEX(xml!$C:$C,MATCH(BH71,xml!$B:$B,0)),0))</f>
        <v xml:space="preserve"> - </v>
      </c>
      <c r="BN71" s="74" t="s">
        <v>9257</v>
      </c>
    </row>
    <row r="72" spans="6:66" x14ac:dyDescent="0.25">
      <c r="F72" s="2853" t="s">
        <v>14645</v>
      </c>
      <c r="G72" s="1843">
        <v>4</v>
      </c>
      <c r="H72" s="1843">
        <v>62</v>
      </c>
      <c r="I72" s="2866">
        <v>7</v>
      </c>
      <c r="J72" s="2879">
        <f ca="1">AK118</f>
        <v>0</v>
      </c>
      <c r="K72" s="2880">
        <f ca="1">AK119</f>
        <v>0</v>
      </c>
      <c r="L72" s="3027"/>
      <c r="M72" s="2879">
        <f ca="1">AK120</f>
        <v>0</v>
      </c>
      <c r="N72" s="2880">
        <f ca="1">AK121</f>
        <v>0</v>
      </c>
      <c r="O72" s="3024">
        <f ca="1">AK122</f>
        <v>0</v>
      </c>
      <c r="V72" s="2818" t="s">
        <v>4213</v>
      </c>
      <c r="W72" s="2818" t="s">
        <v>12624</v>
      </c>
      <c r="X72" s="2818">
        <v>3</v>
      </c>
      <c r="Y72" s="2818">
        <v>2</v>
      </c>
      <c r="Z72" s="2818">
        <v>0</v>
      </c>
      <c r="AA72" s="2818">
        <v>0</v>
      </c>
      <c r="AB72" s="2818" t="s">
        <v>9931</v>
      </c>
      <c r="AC72" s="2818" t="s">
        <v>9931</v>
      </c>
      <c r="AD72" s="2818" t="s">
        <v>9931</v>
      </c>
      <c r="AE72" s="2818" t="s">
        <v>9931</v>
      </c>
      <c r="AF72" s="2818" t="s">
        <v>9931</v>
      </c>
      <c r="AG72" s="2818" t="s">
        <v>9931</v>
      </c>
      <c r="AH72" s="2822"/>
      <c r="AI72" s="2922">
        <f t="array" aca="1" ref="AI72" ca="1">IFERROR(INDEX(INDIRECT(INDEX($BN:$BN,MATCH(AN$10,$1:$1,0)+1+2) &amp; ":" &amp; INDEX($BN:$BN,MATCH(AN$10,$1:$1,0)+1+2)),MATCH(INDIRECT(INDEX($BN:$BN,MATCH(AN$10,$2:$2,0)+1) &amp; ROW()),INDIRECT(INDEX($BN:$BN,MATCH(AN$10,$1:$1,0)+1+1) &amp; ":" &amp; INDEX($BN:$BN,MATCH(AN$10,$1:$1,0)+1+1)),0)),0)</f>
        <v>0</v>
      </c>
      <c r="AJ72" s="2923"/>
      <c r="AK72" s="2924">
        <f t="shared" ref="AK72:AK103" ca="1" si="17">AI72</f>
        <v>0</v>
      </c>
      <c r="AR72" s="1" t="s">
        <v>11858</v>
      </c>
      <c r="AS72" s="1860" t="str">
        <f t="shared" si="14"/>
        <v>F10_0241</v>
      </c>
      <c r="AT72" s="2839" t="str">
        <f>IF(xml!$A$1&lt;&gt;Preluare_xml!AR$1," - ",IFERROR(INDEX(xml!$C:$C,MATCH(AR72,xml!$B:$B,0)),0))</f>
        <v xml:space="preserve"> - </v>
      </c>
      <c r="AV72" s="1" t="s">
        <v>11858</v>
      </c>
      <c r="AW72" s="1860" t="str">
        <f t="shared" si="15"/>
        <v>F10_0241</v>
      </c>
      <c r="AX72" s="2834" t="str">
        <f>IF(xml!$A$1&lt;&gt;Preluare_xml!AV$1," - ",IFERROR(INDEX(xml!$C:$C,MATCH(AV72,xml!$B:$B,0)),0))</f>
        <v xml:space="preserve"> - </v>
      </c>
      <c r="AZ72" s="74" t="s">
        <v>11857</v>
      </c>
      <c r="BA72" s="1860" t="str">
        <f t="shared" si="16"/>
        <v>F10_0232</v>
      </c>
      <c r="BB72" s="2834" t="str">
        <f>IF(xml!$A$1&lt;&gt;Preluare_xml!AZ$1," - ",IFERROR(INDEX(xml!$C:$C,MATCH(AZ72,xml!$B:$B,0)),0))</f>
        <v xml:space="preserve"> - </v>
      </c>
      <c r="BD72" s="2396" t="str">
        <f t="shared" si="10"/>
        <v>/F10/@F10_0241</v>
      </c>
      <c r="BE72" s="2837" t="s">
        <v>12622</v>
      </c>
      <c r="BF72" s="2834" t="str">
        <f>IF(xml!$A$1&lt;&gt;Preluare_xml!BD$1," - ",IFERROR(INDEX(xml!$C:$C,MATCH(BD72,xml!$B:$B,0)),0))</f>
        <v xml:space="preserve"> - </v>
      </c>
      <c r="BH72" s="2396" t="str">
        <f t="shared" si="9"/>
        <v>/F10/@F10_0261</v>
      </c>
      <c r="BI72" s="2837" t="s">
        <v>12562</v>
      </c>
      <c r="BJ72" s="2821" t="str">
        <f>IF(xml!$A$1&lt;&gt;Preluare_xml!BH$1," - ",IFERROR(INDEX(xml!$C:$C,MATCH(BH72,xml!$B:$B,0)),0))</f>
        <v xml:space="preserve"> - </v>
      </c>
      <c r="BN72" s="74" t="s">
        <v>12637</v>
      </c>
    </row>
    <row r="73" spans="6:66" x14ac:dyDescent="0.25">
      <c r="F73" s="2853" t="s">
        <v>14646</v>
      </c>
      <c r="G73" s="1843">
        <v>4</v>
      </c>
      <c r="H73" s="1843">
        <v>62</v>
      </c>
      <c r="I73" s="2866">
        <v>10</v>
      </c>
      <c r="J73" s="2969">
        <f ca="1">AK123</f>
        <v>0</v>
      </c>
      <c r="K73" s="2970">
        <f ca="1">AK124</f>
        <v>0</v>
      </c>
      <c r="L73" s="3027"/>
      <c r="M73" s="2969">
        <f ca="1">AK125</f>
        <v>0</v>
      </c>
      <c r="N73" s="2970">
        <f ca="1">AK126</f>
        <v>0</v>
      </c>
      <c r="O73" s="3024">
        <f ca="1">AK127</f>
        <v>0</v>
      </c>
      <c r="W73" s="2818" t="s">
        <v>12627</v>
      </c>
      <c r="X73" s="2818">
        <v>3</v>
      </c>
      <c r="Y73" s="2818">
        <v>2</v>
      </c>
      <c r="Z73" s="2818">
        <v>1</v>
      </c>
      <c r="AA73" s="2818">
        <v>2</v>
      </c>
      <c r="AB73" s="2818" t="s">
        <v>5315</v>
      </c>
      <c r="AC73" s="2818" t="s">
        <v>12628</v>
      </c>
      <c r="AD73" s="2818" t="s">
        <v>12628</v>
      </c>
      <c r="AE73" s="2818" t="s">
        <v>12628</v>
      </c>
      <c r="AF73" s="2818" t="s">
        <v>12628</v>
      </c>
      <c r="AG73" s="2818" t="s">
        <v>12628</v>
      </c>
      <c r="AH73" s="2822"/>
      <c r="AI73" s="2922">
        <f t="array" aca="1" ref="AI73" ca="1">IFERROR(INDEX(INDIRECT(INDEX($BN:$BN,MATCH(AN$10,$1:$1,0)+1+2) &amp; ":" &amp; INDEX($BN:$BN,MATCH(AN$10,$1:$1,0)+1+2)),MATCH(INDIRECT(INDEX($BN:$BN,MATCH(AN$10,$2:$2,0)+1) &amp; ROW()),INDIRECT(INDEX($BN:$BN,MATCH(AN$10,$1:$1,0)+1+1) &amp; ":" &amp; INDEX($BN:$BN,MATCH(AN$10,$1:$1,0)+1+1)),0)),0)</f>
        <v>0</v>
      </c>
      <c r="AJ73" s="2923"/>
      <c r="AK73" s="2924">
        <f t="shared" ca="1" si="17"/>
        <v>0</v>
      </c>
      <c r="AR73" s="1" t="s">
        <v>11859</v>
      </c>
      <c r="AS73" s="1860" t="str">
        <f t="shared" si="14"/>
        <v>F10_0242</v>
      </c>
      <c r="AT73" s="2839" t="str">
        <f>IF(xml!$A$1&lt;&gt;Preluare_xml!AR$1," - ",IFERROR(INDEX(xml!$C:$C,MATCH(AR73,xml!$B:$B,0)),0))</f>
        <v xml:space="preserve"> - </v>
      </c>
      <c r="AV73" s="1" t="s">
        <v>11859</v>
      </c>
      <c r="AW73" s="1860" t="str">
        <f t="shared" si="15"/>
        <v>F10_0242</v>
      </c>
      <c r="AX73" s="2834" t="str">
        <f>IF(xml!$A$1&lt;&gt;Preluare_xml!AV$1," - ",IFERROR(INDEX(xml!$C:$C,MATCH(AV73,xml!$B:$B,0)),0))</f>
        <v xml:space="preserve"> - </v>
      </c>
      <c r="AZ73" s="74" t="s">
        <v>11858</v>
      </c>
      <c r="BA73" s="1860" t="str">
        <f t="shared" si="16"/>
        <v>F10_0241</v>
      </c>
      <c r="BB73" s="2834" t="str">
        <f>IF(xml!$A$1&lt;&gt;Preluare_xml!AZ$1," - ",IFERROR(INDEX(xml!$C:$C,MATCH(AZ73,xml!$B:$B,0)),0))</f>
        <v xml:space="preserve"> - </v>
      </c>
      <c r="BD73" s="2396" t="str">
        <f t="shared" si="10"/>
        <v>/F10/@F10_0242</v>
      </c>
      <c r="BE73" s="2837" t="s">
        <v>12625</v>
      </c>
      <c r="BF73" s="2834" t="str">
        <f>IF(xml!$A$1&lt;&gt;Preluare_xml!BD$1," - ",IFERROR(INDEX(xml!$C:$C,MATCH(BD73,xml!$B:$B,0)),0))</f>
        <v xml:space="preserve"> - </v>
      </c>
      <c r="BH73" s="2396" t="str">
        <f t="shared" si="9"/>
        <v>/F10/@F10_0262</v>
      </c>
      <c r="BI73" s="2837" t="s">
        <v>12567</v>
      </c>
      <c r="BJ73" s="2821" t="str">
        <f>IF(xml!$A$1&lt;&gt;Preluare_xml!BH$1," - ",IFERROR(INDEX(xml!$C:$C,MATCH(BH73,xml!$B:$B,0)),0))</f>
        <v xml:space="preserve"> - </v>
      </c>
      <c r="BN73" s="74" t="s">
        <v>9255</v>
      </c>
    </row>
    <row r="74" spans="6:66" x14ac:dyDescent="0.25">
      <c r="F74" s="2853" t="s">
        <v>14647</v>
      </c>
      <c r="G74" s="1843">
        <v>4</v>
      </c>
      <c r="H74" s="1843">
        <v>62</v>
      </c>
      <c r="I74" s="2866">
        <v>11</v>
      </c>
      <c r="J74" s="2971">
        <f ca="1">AK128</f>
        <v>0</v>
      </c>
      <c r="K74" s="2972">
        <f ca="1">AK129</f>
        <v>0</v>
      </c>
      <c r="L74" s="3027"/>
      <c r="M74" s="2971">
        <f ca="1">AK130</f>
        <v>0</v>
      </c>
      <c r="N74" s="2972">
        <f ca="1">AK131</f>
        <v>0</v>
      </c>
      <c r="O74" s="3024">
        <f ca="1">AK132</f>
        <v>0</v>
      </c>
      <c r="V74" s="2818" t="s">
        <v>11141</v>
      </c>
      <c r="W74" s="2818" t="s">
        <v>12631</v>
      </c>
      <c r="X74" s="2818">
        <v>4</v>
      </c>
      <c r="Y74" s="2818">
        <v>61</v>
      </c>
      <c r="Z74" s="2818">
        <v>0</v>
      </c>
      <c r="AA74" s="2818">
        <v>0</v>
      </c>
      <c r="AB74" s="2818" t="s">
        <v>9931</v>
      </c>
      <c r="AC74" s="2818" t="s">
        <v>9931</v>
      </c>
      <c r="AD74" s="2818" t="s">
        <v>9931</v>
      </c>
      <c r="AE74" s="2818" t="s">
        <v>9931</v>
      </c>
      <c r="AF74" s="2818" t="s">
        <v>9931</v>
      </c>
      <c r="AG74" s="2818" t="s">
        <v>9931</v>
      </c>
      <c r="AH74" s="2822"/>
      <c r="AI74" s="2922">
        <f t="array" aca="1" ref="AI74" ca="1">IFERROR(INDEX(INDIRECT(INDEX($BN:$BN,MATCH(AN$10,$1:$1,0)+1+2) &amp; ":" &amp; INDEX($BN:$BN,MATCH(AN$10,$1:$1,0)+1+2)),MATCH(INDIRECT(INDEX($BN:$BN,MATCH(AN$10,$2:$2,0)+1) &amp; ROW()),INDIRECT(INDEX($BN:$BN,MATCH(AN$10,$1:$1,0)+1+1) &amp; ":" &amp; INDEX($BN:$BN,MATCH(AN$10,$1:$1,0)+1+1)),0)),0)</f>
        <v>0</v>
      </c>
      <c r="AJ74" s="2923"/>
      <c r="AK74" s="2924">
        <f t="shared" ca="1" si="17"/>
        <v>0</v>
      </c>
      <c r="AR74" s="1" t="s">
        <v>11860</v>
      </c>
      <c r="AS74" s="1860" t="str">
        <f t="shared" si="14"/>
        <v>F10_0251</v>
      </c>
      <c r="AT74" s="2839" t="str">
        <f>IF(xml!$A$1&lt;&gt;Preluare_xml!AR$1," - ",IFERROR(INDEX(xml!$C:$C,MATCH(AR74,xml!$B:$B,0)),0))</f>
        <v xml:space="preserve"> - </v>
      </c>
      <c r="AV74" s="1" t="s">
        <v>11860</v>
      </c>
      <c r="AW74" s="1860" t="str">
        <f t="shared" si="15"/>
        <v>F10_0251</v>
      </c>
      <c r="AX74" s="2834" t="str">
        <f>IF(xml!$A$1&lt;&gt;Preluare_xml!AV$1," - ",IFERROR(INDEX(xml!$C:$C,MATCH(AV74,xml!$B:$B,0)),0))</f>
        <v xml:space="preserve"> - </v>
      </c>
      <c r="AZ74" s="74" t="s">
        <v>11859</v>
      </c>
      <c r="BA74" s="1860" t="str">
        <f t="shared" si="16"/>
        <v>F10_0242</v>
      </c>
      <c r="BB74" s="2834" t="str">
        <f>IF(xml!$A$1&lt;&gt;Preluare_xml!AZ$1," - ",IFERROR(INDEX(xml!$C:$C,MATCH(AZ74,xml!$B:$B,0)),0))</f>
        <v xml:space="preserve"> - </v>
      </c>
      <c r="BD74" s="2396" t="str">
        <f t="shared" si="10"/>
        <v>/F10/@F10_0251</v>
      </c>
      <c r="BE74" s="2837" t="s">
        <v>12629</v>
      </c>
      <c r="BF74" s="2834" t="str">
        <f>IF(xml!$A$1&lt;&gt;Preluare_xml!BD$1," - ",IFERROR(INDEX(xml!$C:$C,MATCH(BD74,xml!$B:$B,0)),0))</f>
        <v xml:space="preserve"> - </v>
      </c>
      <c r="BH74" s="2396" t="str">
        <f t="shared" si="9"/>
        <v>/F10/@F10_0271</v>
      </c>
      <c r="BI74" s="2837" t="s">
        <v>12571</v>
      </c>
      <c r="BJ74" s="2821" t="str">
        <f>IF(xml!$A$1&lt;&gt;Preluare_xml!BH$1," - ",IFERROR(INDEX(xml!$C:$C,MATCH(BH74,xml!$B:$B,0)),0))</f>
        <v xml:space="preserve"> - </v>
      </c>
      <c r="BN74" s="74" t="s">
        <v>12645</v>
      </c>
    </row>
    <row r="75" spans="6:66" x14ac:dyDescent="0.25">
      <c r="F75" s="2853" t="s">
        <v>14648</v>
      </c>
      <c r="G75" s="1843">
        <v>4</v>
      </c>
      <c r="H75" s="1843">
        <v>62</v>
      </c>
      <c r="I75" s="2866">
        <v>15</v>
      </c>
      <c r="J75" s="2873">
        <f ca="1">AK133</f>
        <v>0</v>
      </c>
      <c r="K75" s="2874">
        <f ca="1">AK134</f>
        <v>0</v>
      </c>
      <c r="L75" s="3027"/>
      <c r="M75" s="2873">
        <f ca="1">AK135</f>
        <v>0</v>
      </c>
      <c r="N75" s="2874">
        <f ca="1">AK136</f>
        <v>0</v>
      </c>
      <c r="O75" s="3024">
        <f ca="1">AK137</f>
        <v>0</v>
      </c>
      <c r="W75" s="2818" t="s">
        <v>12633</v>
      </c>
      <c r="X75" s="2818">
        <v>4</v>
      </c>
      <c r="Y75" s="2818">
        <v>61</v>
      </c>
      <c r="Z75" s="2881">
        <v>1</v>
      </c>
      <c r="AA75" s="2818">
        <v>1</v>
      </c>
      <c r="AB75" s="2818" t="s">
        <v>12634</v>
      </c>
      <c r="AC75" s="2818" t="s">
        <v>12635</v>
      </c>
      <c r="AD75" s="2818" t="s">
        <v>12635</v>
      </c>
      <c r="AE75" s="2818" t="s">
        <v>12635</v>
      </c>
      <c r="AF75" s="2818" t="s">
        <v>12635</v>
      </c>
      <c r="AG75" s="2818" t="s">
        <v>12636</v>
      </c>
      <c r="AH75" s="2822"/>
      <c r="AI75" s="2922">
        <f t="array" aca="1" ref="AI75" ca="1">IFERROR(INDEX(INDIRECT(INDEX($BN:$BN,MATCH(AN$10,$1:$1,0)+1+2) &amp; ":" &amp; INDEX($BN:$BN,MATCH(AN$10,$1:$1,0)+1+2)),MATCH(INDIRECT(INDEX($BN:$BN,MATCH(AN$10,$2:$2,0)+1) &amp; ROW()),INDIRECT(INDEX($BN:$BN,MATCH(AN$10,$1:$1,0)+1+1) &amp; ":" &amp; INDEX($BN:$BN,MATCH(AN$10,$1:$1,0)+1+1)),0)),0)</f>
        <v>0</v>
      </c>
      <c r="AJ75" s="2923"/>
      <c r="AK75" s="2924">
        <f t="shared" ca="1" si="17"/>
        <v>0</v>
      </c>
      <c r="AR75" s="1" t="s">
        <v>11861</v>
      </c>
      <c r="AS75" s="1860" t="str">
        <f t="shared" si="14"/>
        <v>F10_0252</v>
      </c>
      <c r="AT75" s="2839" t="str">
        <f>IF(xml!$A$1&lt;&gt;Preluare_xml!AR$1," - ",IFERROR(INDEX(xml!$C:$C,MATCH(AR75,xml!$B:$B,0)),0))</f>
        <v xml:space="preserve"> - </v>
      </c>
      <c r="AV75" s="1" t="s">
        <v>11861</v>
      </c>
      <c r="AW75" s="1860" t="str">
        <f t="shared" si="15"/>
        <v>F10_0252</v>
      </c>
      <c r="AX75" s="2834" t="str">
        <f>IF(xml!$A$1&lt;&gt;Preluare_xml!AV$1," - ",IFERROR(INDEX(xml!$C:$C,MATCH(AV75,xml!$B:$B,0)),0))</f>
        <v xml:space="preserve"> - </v>
      </c>
      <c r="AZ75" s="74" t="s">
        <v>11860</v>
      </c>
      <c r="BA75" s="1860" t="str">
        <f t="shared" si="16"/>
        <v>F10_0251</v>
      </c>
      <c r="BB75" s="2834" t="str">
        <f>IF(xml!$A$1&lt;&gt;Preluare_xml!AZ$1," - ",IFERROR(INDEX(xml!$C:$C,MATCH(AZ75,xml!$B:$B,0)),0))</f>
        <v xml:space="preserve"> - </v>
      </c>
      <c r="BD75" s="2396" t="str">
        <f t="shared" si="10"/>
        <v>/F10/@F10_0252</v>
      </c>
      <c r="BE75" s="2837" t="s">
        <v>12632</v>
      </c>
      <c r="BF75" s="2834" t="str">
        <f>IF(xml!$A$1&lt;&gt;Preluare_xml!BD$1," - ",IFERROR(INDEX(xml!$C:$C,MATCH(BD75,xml!$B:$B,0)),0))</f>
        <v xml:space="preserve"> - </v>
      </c>
      <c r="BH75" s="2396" t="str">
        <f t="shared" si="9"/>
        <v>/F10/@F10_0272</v>
      </c>
      <c r="BI75" s="2837" t="s">
        <v>12576</v>
      </c>
      <c r="BJ75" s="2821" t="str">
        <f>IF(xml!$A$1&lt;&gt;Preluare_xml!BH$1," - ",IFERROR(INDEX(xml!$C:$C,MATCH(BH75,xml!$B:$B,0)),0))</f>
        <v xml:space="preserve"> - </v>
      </c>
      <c r="BN75" s="74" t="s">
        <v>9256</v>
      </c>
    </row>
    <row r="76" spans="6:66" x14ac:dyDescent="0.25">
      <c r="F76" s="2853" t="s">
        <v>14649</v>
      </c>
      <c r="G76" s="1843">
        <v>4</v>
      </c>
      <c r="H76" s="1843">
        <v>62</v>
      </c>
      <c r="I76" s="2866">
        <v>16</v>
      </c>
      <c r="J76" s="2875">
        <f ca="1">AK138</f>
        <v>0</v>
      </c>
      <c r="K76" s="2973">
        <f ca="1">AK139</f>
        <v>0</v>
      </c>
      <c r="L76" s="3027"/>
      <c r="M76" s="2875">
        <f ca="1">AK140</f>
        <v>0</v>
      </c>
      <c r="N76" s="2973">
        <f ca="1">AK141</f>
        <v>0</v>
      </c>
      <c r="O76" s="3024">
        <f ca="1">AK142</f>
        <v>0</v>
      </c>
      <c r="W76" s="2818" t="s">
        <v>12638</v>
      </c>
      <c r="X76" s="2818">
        <v>4</v>
      </c>
      <c r="Y76" s="2818">
        <v>61</v>
      </c>
      <c r="Z76" s="2881">
        <v>1</v>
      </c>
      <c r="AA76" s="2818">
        <v>2</v>
      </c>
      <c r="AB76" s="2818" t="s">
        <v>12639</v>
      </c>
      <c r="AC76" s="2818" t="s">
        <v>12640</v>
      </c>
      <c r="AD76" s="2818" t="s">
        <v>12640</v>
      </c>
      <c r="AE76" s="2818" t="s">
        <v>12640</v>
      </c>
      <c r="AF76" s="2818" t="s">
        <v>12640</v>
      </c>
      <c r="AG76" s="2818" t="s">
        <v>12641</v>
      </c>
      <c r="AH76" s="2822"/>
      <c r="AI76" s="2922">
        <f t="array" aca="1" ref="AI76" ca="1">IFERROR(INDEX(INDIRECT(INDEX($BN:$BN,MATCH(AN$10,$1:$1,0)+1+2) &amp; ":" &amp; INDEX($BN:$BN,MATCH(AN$10,$1:$1,0)+1+2)),MATCH(INDIRECT(INDEX($BN:$BN,MATCH(AN$10,$2:$2,0)+1) &amp; ROW()),INDIRECT(INDEX($BN:$BN,MATCH(AN$10,$1:$1,0)+1+1) &amp; ":" &amp; INDEX($BN:$BN,MATCH(AN$10,$1:$1,0)+1+1)),0)),0)</f>
        <v>0</v>
      </c>
      <c r="AJ76" s="2923"/>
      <c r="AK76" s="2924">
        <f t="shared" ca="1" si="17"/>
        <v>0</v>
      </c>
      <c r="AR76" s="1" t="s">
        <v>11862</v>
      </c>
      <c r="AS76" s="1860" t="str">
        <f t="shared" si="14"/>
        <v>F10_0261</v>
      </c>
      <c r="AT76" s="2839" t="str">
        <f>IF(xml!$A$1&lt;&gt;Preluare_xml!AR$1," - ",IFERROR(INDEX(xml!$C:$C,MATCH(AR76,xml!$B:$B,0)),0))</f>
        <v xml:space="preserve"> - </v>
      </c>
      <c r="AV76" s="1" t="s">
        <v>11862</v>
      </c>
      <c r="AW76" s="1860" t="str">
        <f t="shared" si="15"/>
        <v>F10_0261</v>
      </c>
      <c r="AX76" s="2834" t="str">
        <f>IF(xml!$A$1&lt;&gt;Preluare_xml!AV$1," - ",IFERROR(INDEX(xml!$C:$C,MATCH(AV76,xml!$B:$B,0)),0))</f>
        <v xml:space="preserve"> - </v>
      </c>
      <c r="AZ76" s="74" t="s">
        <v>11861</v>
      </c>
      <c r="BA76" s="1860" t="str">
        <f t="shared" si="16"/>
        <v>F10_0252</v>
      </c>
      <c r="BB76" s="2834" t="str">
        <f>IF(xml!$A$1&lt;&gt;Preluare_xml!AZ$1," - ",IFERROR(INDEX(xml!$C:$C,MATCH(AZ76,xml!$B:$B,0)),0))</f>
        <v xml:space="preserve"> - </v>
      </c>
      <c r="BD76" s="2396" t="str">
        <f t="shared" si="10"/>
        <v>/F10/@F10_0261</v>
      </c>
      <c r="BE76" s="2837" t="s">
        <v>12562</v>
      </c>
      <c r="BF76" s="2834" t="str">
        <f>IF(xml!$A$1&lt;&gt;Preluare_xml!BD$1," - ",IFERROR(INDEX(xml!$C:$C,MATCH(BD76,xml!$B:$B,0)),0))</f>
        <v xml:space="preserve"> - </v>
      </c>
      <c r="BH76" s="2396" t="str">
        <f t="shared" si="9"/>
        <v>/F10/@F10_0281</v>
      </c>
      <c r="BI76" s="2837" t="s">
        <v>12572</v>
      </c>
      <c r="BJ76" s="2821" t="str">
        <f>IF(xml!$A$1&lt;&gt;Preluare_xml!BH$1," - ",IFERROR(INDEX(xml!$C:$C,MATCH(BH76,xml!$B:$B,0)),0))</f>
        <v xml:space="preserve"> - </v>
      </c>
      <c r="BN76" s="74" t="s">
        <v>12653</v>
      </c>
    </row>
    <row r="77" spans="6:66" x14ac:dyDescent="0.25">
      <c r="F77" s="2853" t="s">
        <v>14650</v>
      </c>
      <c r="G77" s="1843">
        <v>4</v>
      </c>
      <c r="H77" s="1843">
        <v>62</v>
      </c>
      <c r="I77" s="2866">
        <v>17</v>
      </c>
      <c r="J77" s="2875">
        <f ca="1">AK143</f>
        <v>0</v>
      </c>
      <c r="K77" s="2973">
        <f ca="1">AK144</f>
        <v>0</v>
      </c>
      <c r="L77" s="3027"/>
      <c r="M77" s="2875">
        <f ca="1">AK145</f>
        <v>0</v>
      </c>
      <c r="N77" s="2973">
        <f ca="1">AK146</f>
        <v>0</v>
      </c>
      <c r="O77" s="3024">
        <f ca="1">AK147</f>
        <v>0</v>
      </c>
      <c r="W77" s="2818" t="s">
        <v>12642</v>
      </c>
      <c r="X77" s="2818">
        <v>4</v>
      </c>
      <c r="Y77" s="2818">
        <v>61</v>
      </c>
      <c r="Z77" s="2881">
        <v>1</v>
      </c>
      <c r="AA77" s="2818">
        <v>4</v>
      </c>
      <c r="AB77" s="2818" t="s">
        <v>348</v>
      </c>
      <c r="AC77" s="2818" t="s">
        <v>12643</v>
      </c>
      <c r="AD77" s="2818" t="s">
        <v>12643</v>
      </c>
      <c r="AE77" s="2818" t="s">
        <v>12643</v>
      </c>
      <c r="AF77" s="2818" t="s">
        <v>12643</v>
      </c>
      <c r="AG77" s="2818" t="s">
        <v>12644</v>
      </c>
      <c r="AH77" s="2822"/>
      <c r="AI77" s="2922">
        <f t="array" aca="1" ref="AI77" ca="1">IFERROR(INDEX(INDIRECT(INDEX($BN:$BN,MATCH(AN$10,$1:$1,0)+1+2) &amp; ":" &amp; INDEX($BN:$BN,MATCH(AN$10,$1:$1,0)+1+2)),MATCH(INDIRECT(INDEX($BN:$BN,MATCH(AN$10,$2:$2,0)+1) &amp; ROW()),INDIRECT(INDEX($BN:$BN,MATCH(AN$10,$1:$1,0)+1+1) &amp; ":" &amp; INDEX($BN:$BN,MATCH(AN$10,$1:$1,0)+1+1)),0)),0)</f>
        <v>0</v>
      </c>
      <c r="AJ77" s="2923"/>
      <c r="AK77" s="2924">
        <f t="shared" ca="1" si="17"/>
        <v>0</v>
      </c>
      <c r="AR77" s="1" t="s">
        <v>11863</v>
      </c>
      <c r="AS77" s="1860" t="str">
        <f t="shared" si="14"/>
        <v>F10_0262</v>
      </c>
      <c r="AT77" s="2839" t="str">
        <f>IF(xml!$A$1&lt;&gt;Preluare_xml!AR$1," - ",IFERROR(INDEX(xml!$C:$C,MATCH(AR77,xml!$B:$B,0)),0))</f>
        <v xml:space="preserve"> - </v>
      </c>
      <c r="AV77" s="1" t="s">
        <v>11863</v>
      </c>
      <c r="AW77" s="1860" t="str">
        <f t="shared" si="15"/>
        <v>F10_0262</v>
      </c>
      <c r="AX77" s="2834" t="str">
        <f>IF(xml!$A$1&lt;&gt;Preluare_xml!AV$1," - ",IFERROR(INDEX(xml!$C:$C,MATCH(AV77,xml!$B:$B,0)),0))</f>
        <v xml:space="preserve"> - </v>
      </c>
      <c r="AZ77" s="74" t="s">
        <v>11862</v>
      </c>
      <c r="BA77" s="1860" t="str">
        <f t="shared" si="16"/>
        <v>F10_0261</v>
      </c>
      <c r="BB77" s="2834" t="str">
        <f>IF(xml!$A$1&lt;&gt;Preluare_xml!AZ$1," - ",IFERROR(INDEX(xml!$C:$C,MATCH(AZ77,xml!$B:$B,0)),0))</f>
        <v xml:space="preserve"> - </v>
      </c>
      <c r="BD77" s="2396" t="str">
        <f t="shared" si="10"/>
        <v>/F10/@F10_0262</v>
      </c>
      <c r="BE77" s="2837" t="s">
        <v>12567</v>
      </c>
      <c r="BF77" s="2834" t="str">
        <f>IF(xml!$A$1&lt;&gt;Preluare_xml!BD$1," - ",IFERROR(INDEX(xml!$C:$C,MATCH(BD77,xml!$B:$B,0)),0))</f>
        <v xml:space="preserve"> - </v>
      </c>
      <c r="BH77" s="2396" t="str">
        <f t="shared" si="9"/>
        <v>/F10/@F10_0282</v>
      </c>
      <c r="BI77" s="2837" t="s">
        <v>12577</v>
      </c>
      <c r="BJ77" s="2821" t="str">
        <f>IF(xml!$A$1&lt;&gt;Preluare_xml!BH$1," - ",IFERROR(INDEX(xml!$C:$C,MATCH(BH77,xml!$B:$B,0)),0))</f>
        <v xml:space="preserve"> - </v>
      </c>
      <c r="BN77" s="74" t="s">
        <v>12657</v>
      </c>
    </row>
    <row r="78" spans="6:66" x14ac:dyDescent="0.25">
      <c r="F78" s="2853" t="s">
        <v>14651</v>
      </c>
      <c r="G78" s="1843">
        <v>4</v>
      </c>
      <c r="H78" s="1843">
        <v>62</v>
      </c>
      <c r="I78" s="2866">
        <v>18</v>
      </c>
      <c r="J78" s="2875">
        <f ca="1">AK148</f>
        <v>0</v>
      </c>
      <c r="K78" s="2973">
        <f ca="1">AK149</f>
        <v>0</v>
      </c>
      <c r="L78" s="3027"/>
      <c r="M78" s="2876">
        <f ca="1">AK150</f>
        <v>0</v>
      </c>
      <c r="N78" s="2974">
        <f ca="1">AK151</f>
        <v>0</v>
      </c>
      <c r="O78" s="3024">
        <f ca="1">AK152</f>
        <v>0</v>
      </c>
      <c r="W78" s="2939" t="s">
        <v>12646</v>
      </c>
      <c r="X78" s="2939">
        <v>4</v>
      </c>
      <c r="Y78" s="2939">
        <v>61</v>
      </c>
      <c r="Z78" s="2947">
        <v>1</v>
      </c>
      <c r="AA78" s="2939">
        <v>6</v>
      </c>
      <c r="AB78" s="2939" t="s">
        <v>12647</v>
      </c>
      <c r="AC78" s="2939" t="s">
        <v>12648</v>
      </c>
      <c r="AD78" s="2939" t="s">
        <v>12648</v>
      </c>
      <c r="AE78" s="2939" t="s">
        <v>12648</v>
      </c>
      <c r="AF78" s="2939" t="s">
        <v>12648</v>
      </c>
      <c r="AG78" s="2939" t="s">
        <v>12649</v>
      </c>
      <c r="AH78" s="2948"/>
      <c r="AI78" s="2949">
        <f t="array" aca="1" ref="AI78" ca="1">IFERROR(INDEX(INDIRECT(INDEX($BN:$BN,MATCH(AN$10,$1:$1,0)+1+2) &amp; ":" &amp; INDEX($BN:$BN,MATCH(AN$10,$1:$1,0)+1+2)),MATCH(INDIRECT(INDEX($BN:$BN,MATCH(AN$10,$2:$2,0)+1) &amp; ROW()),INDIRECT(INDEX($BN:$BN,MATCH(AN$10,$1:$1,0)+1+1) &amp; ":" &amp; INDEX($BN:$BN,MATCH(AN$10,$1:$1,0)+1+1)),0)),0)</f>
        <v>0</v>
      </c>
      <c r="AJ78" s="2950"/>
      <c r="AK78" s="2945">
        <f t="shared" ca="1" si="17"/>
        <v>0</v>
      </c>
      <c r="AR78" s="1" t="s">
        <v>12661</v>
      </c>
      <c r="AS78" s="1860" t="str">
        <f t="shared" si="14"/>
        <v>F10_0271</v>
      </c>
      <c r="AT78" s="2839" t="str">
        <f>IF(xml!$A$1&lt;&gt;Preluare_xml!AR$1," - ",IFERROR(INDEX(xml!$C:$C,MATCH(AR78,xml!$B:$B,0)),0))</f>
        <v xml:space="preserve"> - </v>
      </c>
      <c r="AV78" s="1" t="s">
        <v>12661</v>
      </c>
      <c r="AW78" s="1860" t="str">
        <f t="shared" si="15"/>
        <v>F10_0271</v>
      </c>
      <c r="AX78" s="2834" t="str">
        <f>IF(xml!$A$1&lt;&gt;Preluare_xml!AV$1," - ",IFERROR(INDEX(xml!$C:$C,MATCH(AV78,xml!$B:$B,0)),0))</f>
        <v xml:space="preserve"> - </v>
      </c>
      <c r="AZ78" s="74" t="s">
        <v>11863</v>
      </c>
      <c r="BA78" s="1860" t="str">
        <f t="shared" si="16"/>
        <v>F10_0262</v>
      </c>
      <c r="BB78" s="2834" t="str">
        <f>IF(xml!$A$1&lt;&gt;Preluare_xml!AZ$1," - ",IFERROR(INDEX(xml!$C:$C,MATCH(AZ78,xml!$B:$B,0)),0))</f>
        <v xml:space="preserve"> - </v>
      </c>
      <c r="BD78" s="2396" t="str">
        <f t="shared" si="10"/>
        <v>/F10/@F10_0271</v>
      </c>
      <c r="BE78" s="2837" t="s">
        <v>12571</v>
      </c>
      <c r="BF78" s="2834" t="str">
        <f>IF(xml!$A$1&lt;&gt;Preluare_xml!BD$1," - ",IFERROR(INDEX(xml!$C:$C,MATCH(BD78,xml!$B:$B,0)),0))</f>
        <v xml:space="preserve"> - </v>
      </c>
      <c r="BH78" s="2396" t="str">
        <f t="shared" si="9"/>
        <v>/F10/@F10_0291</v>
      </c>
      <c r="BI78" s="2837" t="s">
        <v>12579</v>
      </c>
      <c r="BJ78" s="2821" t="str">
        <f>IF(xml!$A$1&lt;&gt;Preluare_xml!BH$1," - ",IFERROR(INDEX(xml!$C:$C,MATCH(BH78,xml!$B:$B,0)),0))</f>
        <v xml:space="preserve"> - </v>
      </c>
      <c r="BN78" s="74" t="s">
        <v>12662</v>
      </c>
    </row>
    <row r="79" spans="6:66" x14ac:dyDescent="0.25">
      <c r="F79" s="3007" t="s">
        <v>14652</v>
      </c>
      <c r="G79" s="1843">
        <v>4</v>
      </c>
      <c r="H79" s="1843">
        <v>62</v>
      </c>
      <c r="I79" s="2866">
        <v>19</v>
      </c>
      <c r="J79" s="2876">
        <f ca="1">AK153</f>
        <v>0</v>
      </c>
      <c r="K79" s="2974">
        <f ca="1">AK154</f>
        <v>0</v>
      </c>
      <c r="L79" s="3027"/>
      <c r="M79" s="2859">
        <f ca="1">AK155</f>
        <v>0</v>
      </c>
      <c r="N79" s="3033">
        <f ca="1">AK156</f>
        <v>0</v>
      </c>
      <c r="O79" s="3023">
        <f ca="1">AK157</f>
        <v>0</v>
      </c>
      <c r="W79" s="2823" t="s">
        <v>12650</v>
      </c>
      <c r="X79" s="2823">
        <v>4</v>
      </c>
      <c r="Y79" s="2823">
        <v>61</v>
      </c>
      <c r="Z79" s="2938">
        <v>2</v>
      </c>
      <c r="AA79" s="2823">
        <v>1</v>
      </c>
      <c r="AB79" s="2823" t="s">
        <v>12651</v>
      </c>
      <c r="AC79" s="2823" t="s">
        <v>12652</v>
      </c>
      <c r="AD79" s="2823" t="s">
        <v>12652</v>
      </c>
      <c r="AE79" s="2823" t="s">
        <v>12652</v>
      </c>
      <c r="AF79" s="2823" t="s">
        <v>12652</v>
      </c>
      <c r="AG79" s="2823" t="s">
        <v>12652</v>
      </c>
      <c r="AH79" s="2824"/>
      <c r="AI79" s="2930">
        <f t="array" aca="1" ref="AI79" ca="1">IFERROR(INDEX(INDIRECT(INDEX($BN:$BN,MATCH(AN$10,$1:$1,0)+1+2) &amp; ":" &amp; INDEX($BN:$BN,MATCH(AN$10,$1:$1,0)+1+2)),MATCH(INDIRECT(INDEX($BN:$BN,MATCH(AN$10,$2:$2,0)+1) &amp; ROW()),INDIRECT(INDEX($BN:$BN,MATCH(AN$10,$1:$1,0)+1+1) &amp; ":" &amp; INDEX($BN:$BN,MATCH(AN$10,$1:$1,0)+1+1)),0)),0)</f>
        <v>0</v>
      </c>
      <c r="AJ79" s="2931"/>
      <c r="AK79" s="2932">
        <f t="shared" ca="1" si="17"/>
        <v>0</v>
      </c>
      <c r="AR79" s="1" t="s">
        <v>12666</v>
      </c>
      <c r="AS79" s="1860" t="str">
        <f t="shared" si="14"/>
        <v>F10_0272</v>
      </c>
      <c r="AT79" s="2839" t="str">
        <f>IF(xml!$A$1&lt;&gt;Preluare_xml!AR$1," - ",IFERROR(INDEX(xml!$C:$C,MATCH(AR79,xml!$B:$B,0)),0))</f>
        <v xml:space="preserve"> - </v>
      </c>
      <c r="AV79" s="1" t="s">
        <v>12666</v>
      </c>
      <c r="AW79" s="1860" t="str">
        <f t="shared" si="15"/>
        <v>F10_0272</v>
      </c>
      <c r="AX79" s="2834" t="str">
        <f>IF(xml!$A$1&lt;&gt;Preluare_xml!AV$1," - ",IFERROR(INDEX(xml!$C:$C,MATCH(AV79,xml!$B:$B,0)),0))</f>
        <v xml:space="preserve"> - </v>
      </c>
      <c r="AZ79" s="74" t="s">
        <v>12661</v>
      </c>
      <c r="BA79" s="1860" t="str">
        <f t="shared" si="16"/>
        <v>F10_0271</v>
      </c>
      <c r="BB79" s="2834" t="str">
        <f>IF(xml!$A$1&lt;&gt;Preluare_xml!AZ$1," - ",IFERROR(INDEX(xml!$C:$C,MATCH(AZ79,xml!$B:$B,0)),0))</f>
        <v xml:space="preserve"> - </v>
      </c>
      <c r="BD79" s="2396" t="str">
        <f t="shared" si="10"/>
        <v>/F10/@F10_0272</v>
      </c>
      <c r="BE79" s="2837" t="s">
        <v>12576</v>
      </c>
      <c r="BF79" s="2834" t="str">
        <f>IF(xml!$A$1&lt;&gt;Preluare_xml!BD$1," - ",IFERROR(INDEX(xml!$C:$C,MATCH(BD79,xml!$B:$B,0)),0))</f>
        <v xml:space="preserve"> - </v>
      </c>
      <c r="BH79" s="2396" t="str">
        <f t="shared" si="9"/>
        <v>/F10/@F10_0292</v>
      </c>
      <c r="BI79" s="2837" t="s">
        <v>12582</v>
      </c>
      <c r="BJ79" s="2821" t="str">
        <f>IF(xml!$A$1&lt;&gt;Preluare_xml!BH$1," - ",IFERROR(INDEX(xml!$C:$C,MATCH(BH79,xml!$B:$B,0)),0))</f>
        <v xml:space="preserve"> - </v>
      </c>
      <c r="BN79" s="74" t="s">
        <v>9258</v>
      </c>
    </row>
    <row r="80" spans="6:66" x14ac:dyDescent="0.25">
      <c r="F80" s="3008" t="s">
        <v>14749</v>
      </c>
      <c r="G80" s="3006" t="s">
        <v>9931</v>
      </c>
      <c r="H80" s="2995" t="s">
        <v>9931</v>
      </c>
      <c r="I80" s="2996" t="s">
        <v>9931</v>
      </c>
      <c r="J80" s="2859">
        <f ca="1">SUM(K70:K76)+SUM(J77:J79)-SUM(O77:O79)</f>
        <v>0</v>
      </c>
      <c r="K80" s="2883"/>
      <c r="L80" s="2883"/>
      <c r="M80" s="2883"/>
      <c r="N80" s="2883"/>
      <c r="O80" s="2883"/>
      <c r="W80" s="2818" t="s">
        <v>12654</v>
      </c>
      <c r="X80" s="2818">
        <v>4</v>
      </c>
      <c r="Y80" s="2818">
        <v>61</v>
      </c>
      <c r="Z80" s="2881">
        <v>2</v>
      </c>
      <c r="AA80" s="2818">
        <v>2</v>
      </c>
      <c r="AB80" s="2818" t="s">
        <v>12655</v>
      </c>
      <c r="AC80" s="2818" t="s">
        <v>12656</v>
      </c>
      <c r="AD80" s="2818" t="s">
        <v>12656</v>
      </c>
      <c r="AE80" s="2818" t="s">
        <v>12656</v>
      </c>
      <c r="AF80" s="2818" t="s">
        <v>12656</v>
      </c>
      <c r="AG80" s="2818" t="s">
        <v>12656</v>
      </c>
      <c r="AH80" s="2822"/>
      <c r="AI80" s="2922">
        <f t="array" aca="1" ref="AI80" ca="1">IFERROR(INDEX(INDIRECT(INDEX($BN:$BN,MATCH(AN$10,$1:$1,0)+1+2) &amp; ":" &amp; INDEX($BN:$BN,MATCH(AN$10,$1:$1,0)+1+2)),MATCH(INDIRECT(INDEX($BN:$BN,MATCH(AN$10,$2:$2,0)+1) &amp; ROW()),INDIRECT(INDEX($BN:$BN,MATCH(AN$10,$1:$1,0)+1+1) &amp; ":" &amp; INDEX($BN:$BN,MATCH(AN$10,$1:$1,0)+1+1)),0)),0)</f>
        <v>0</v>
      </c>
      <c r="AJ80" s="2923"/>
      <c r="AK80" s="2924">
        <f t="shared" ca="1" si="17"/>
        <v>0</v>
      </c>
      <c r="AR80" s="1" t="s">
        <v>12670</v>
      </c>
      <c r="AS80" s="1860" t="str">
        <f t="shared" si="14"/>
        <v>F10_0281</v>
      </c>
      <c r="AT80" s="2839" t="str">
        <f>IF(xml!$A$1&lt;&gt;Preluare_xml!AR$1," - ",IFERROR(INDEX(xml!$C:$C,MATCH(AR80,xml!$B:$B,0)),0))</f>
        <v xml:space="preserve"> - </v>
      </c>
      <c r="AV80" s="1" t="s">
        <v>12670</v>
      </c>
      <c r="AW80" s="1860" t="str">
        <f t="shared" si="15"/>
        <v>F10_0281</v>
      </c>
      <c r="AX80" s="2834" t="str">
        <f>IF(xml!$A$1&lt;&gt;Preluare_xml!AV$1," - ",IFERROR(INDEX(xml!$C:$C,MATCH(AV80,xml!$B:$B,0)),0))</f>
        <v xml:space="preserve"> - </v>
      </c>
      <c r="AZ80" s="74" t="s">
        <v>12666</v>
      </c>
      <c r="BA80" s="1860" t="str">
        <f t="shared" si="16"/>
        <v>F10_0272</v>
      </c>
      <c r="BB80" s="2834" t="str">
        <f>IF(xml!$A$1&lt;&gt;Preluare_xml!AZ$1," - ",IFERROR(INDEX(xml!$C:$C,MATCH(AZ80,xml!$B:$B,0)),0))</f>
        <v xml:space="preserve"> - </v>
      </c>
      <c r="BD80" s="2396" t="str">
        <f t="shared" si="10"/>
        <v>/F10/@F10_0281</v>
      </c>
      <c r="BE80" s="2837" t="s">
        <v>12572</v>
      </c>
      <c r="BF80" s="2834" t="str">
        <f>IF(xml!$A$1&lt;&gt;Preluare_xml!BD$1," - ",IFERROR(INDEX(xml!$C:$C,MATCH(BD80,xml!$B:$B,0)),0))</f>
        <v xml:space="preserve"> - </v>
      </c>
      <c r="BH80" s="2396" t="str">
        <f t="shared" si="9"/>
        <v>/F10/@F10_0301</v>
      </c>
      <c r="BI80" s="2837" t="s">
        <v>12600</v>
      </c>
      <c r="BJ80" s="2821" t="str">
        <f>IF(xml!$A$1&lt;&gt;Preluare_xml!BH$1," - ",IFERROR(INDEX(xml!$C:$C,MATCH(BH80,xml!$B:$B,0)),0))</f>
        <v xml:space="preserve"> - </v>
      </c>
      <c r="BN80" s="74" t="s">
        <v>12671</v>
      </c>
    </row>
    <row r="81" spans="10:66" x14ac:dyDescent="0.25">
      <c r="J81" s="2883"/>
      <c r="K81" s="2883"/>
      <c r="L81" s="2883"/>
      <c r="M81" s="2883"/>
      <c r="N81" s="2883"/>
      <c r="O81" s="2883"/>
      <c r="W81" s="2818" t="s">
        <v>12658</v>
      </c>
      <c r="X81" s="2818">
        <v>4</v>
      </c>
      <c r="Y81" s="2818">
        <v>61</v>
      </c>
      <c r="Z81" s="2881">
        <v>2</v>
      </c>
      <c r="AA81" s="2818">
        <v>4</v>
      </c>
      <c r="AB81" s="2818" t="s">
        <v>12659</v>
      </c>
      <c r="AC81" s="2818" t="s">
        <v>12660</v>
      </c>
      <c r="AD81" s="2818" t="s">
        <v>12660</v>
      </c>
      <c r="AE81" s="2818" t="s">
        <v>12660</v>
      </c>
      <c r="AF81" s="2818" t="s">
        <v>12660</v>
      </c>
      <c r="AG81" s="2818" t="s">
        <v>12660</v>
      </c>
      <c r="AH81" s="2822"/>
      <c r="AI81" s="2922">
        <f t="array" aca="1" ref="AI81" ca="1">IFERROR(INDEX(INDIRECT(INDEX($BN:$BN,MATCH(AN$10,$1:$1,0)+1+2) &amp; ":" &amp; INDEX($BN:$BN,MATCH(AN$10,$1:$1,0)+1+2)),MATCH(INDIRECT(INDEX($BN:$BN,MATCH(AN$10,$2:$2,0)+1) &amp; ROW()),INDIRECT(INDEX($BN:$BN,MATCH(AN$10,$1:$1,0)+1+1) &amp; ":" &amp; INDEX($BN:$BN,MATCH(AN$10,$1:$1,0)+1+1)),0)),0)</f>
        <v>0</v>
      </c>
      <c r="AJ81" s="2923"/>
      <c r="AK81" s="2924">
        <f t="shared" ca="1" si="17"/>
        <v>0</v>
      </c>
      <c r="AR81" s="1" t="s">
        <v>12675</v>
      </c>
      <c r="AS81" s="1860" t="str">
        <f t="shared" si="14"/>
        <v>F10_0282</v>
      </c>
      <c r="AT81" s="2839" t="str">
        <f>IF(xml!$A$1&lt;&gt;Preluare_xml!AR$1," - ",IFERROR(INDEX(xml!$C:$C,MATCH(AR81,xml!$B:$B,0)),0))</f>
        <v xml:space="preserve"> - </v>
      </c>
      <c r="AV81" s="1" t="s">
        <v>12675</v>
      </c>
      <c r="AW81" s="1860" t="str">
        <f t="shared" si="15"/>
        <v>F10_0282</v>
      </c>
      <c r="AX81" s="2834" t="str">
        <f>IF(xml!$A$1&lt;&gt;Preluare_xml!AV$1," - ",IFERROR(INDEX(xml!$C:$C,MATCH(AV81,xml!$B:$B,0)),0))</f>
        <v xml:space="preserve"> - </v>
      </c>
      <c r="AZ81" s="74" t="s">
        <v>12670</v>
      </c>
      <c r="BA81" s="1860" t="str">
        <f t="shared" si="16"/>
        <v>F10_0281</v>
      </c>
      <c r="BB81" s="2834" t="str">
        <f>IF(xml!$A$1&lt;&gt;Preluare_xml!AZ$1," - ",IFERROR(INDEX(xml!$C:$C,MATCH(AZ81,xml!$B:$B,0)),0))</f>
        <v xml:space="preserve"> - </v>
      </c>
      <c r="BD81" s="2396" t="str">
        <f t="shared" si="10"/>
        <v>/F10/@F10_0282</v>
      </c>
      <c r="BE81" s="2837" t="s">
        <v>12577</v>
      </c>
      <c r="BF81" s="2834" t="str">
        <f>IF(xml!$A$1&lt;&gt;Preluare_xml!BD$1," - ",IFERROR(INDEX(xml!$C:$C,MATCH(BD81,xml!$B:$B,0)),0))</f>
        <v xml:space="preserve"> - </v>
      </c>
      <c r="BH81" s="2396" t="str">
        <f t="shared" si="9"/>
        <v>/F10/@F10_0302</v>
      </c>
      <c r="BI81" s="2837" t="s">
        <v>12605</v>
      </c>
      <c r="BJ81" s="2821" t="str">
        <f>IF(xml!$A$1&lt;&gt;Preluare_xml!BH$1," - ",IFERROR(INDEX(xml!$C:$C,MATCH(BH81,xml!$B:$B,0)),0))</f>
        <v xml:space="preserve"> - </v>
      </c>
      <c r="BN81" s="74" t="s">
        <v>12676</v>
      </c>
    </row>
    <row r="82" spans="10:66" x14ac:dyDescent="0.25">
      <c r="J82" s="2883"/>
      <c r="K82" s="2883"/>
      <c r="L82" s="2883"/>
      <c r="M82" s="2883"/>
      <c r="N82" s="2883"/>
      <c r="O82" s="2883"/>
      <c r="W82" s="2939" t="s">
        <v>12663</v>
      </c>
      <c r="X82" s="2939">
        <v>4</v>
      </c>
      <c r="Y82" s="2939">
        <v>61</v>
      </c>
      <c r="Z82" s="2947">
        <v>2</v>
      </c>
      <c r="AA82" s="2939">
        <v>6</v>
      </c>
      <c r="AB82" s="2939" t="s">
        <v>12664</v>
      </c>
      <c r="AC82" s="2939" t="s">
        <v>12665</v>
      </c>
      <c r="AD82" s="2939" t="s">
        <v>12665</v>
      </c>
      <c r="AE82" s="2939" t="s">
        <v>12665</v>
      </c>
      <c r="AF82" s="2939" t="s">
        <v>12665</v>
      </c>
      <c r="AG82" s="2939" t="s">
        <v>12665</v>
      </c>
      <c r="AH82" s="2948"/>
      <c r="AI82" s="2949">
        <f t="array" aca="1" ref="AI82" ca="1">IFERROR(INDEX(INDIRECT(INDEX($BN:$BN,MATCH(AN$10,$1:$1,0)+1+2) &amp; ":" &amp; INDEX($BN:$BN,MATCH(AN$10,$1:$1,0)+1+2)),MATCH(INDIRECT(INDEX($BN:$BN,MATCH(AN$10,$2:$2,0)+1) &amp; ROW()),INDIRECT(INDEX($BN:$BN,MATCH(AN$10,$1:$1,0)+1+1) &amp; ":" &amp; INDEX($BN:$BN,MATCH(AN$10,$1:$1,0)+1+1)),0)),0)</f>
        <v>0</v>
      </c>
      <c r="AJ82" s="2950"/>
      <c r="AK82" s="2945">
        <f t="shared" ca="1" si="17"/>
        <v>0</v>
      </c>
      <c r="AR82" s="1" t="s">
        <v>11864</v>
      </c>
      <c r="AS82" s="1860" t="str">
        <f t="shared" si="14"/>
        <v>F10_0291</v>
      </c>
      <c r="AT82" s="2839" t="str">
        <f>IF(xml!$A$1&lt;&gt;Preluare_xml!AR$1," - ",IFERROR(INDEX(xml!$C:$C,MATCH(AR82,xml!$B:$B,0)),0))</f>
        <v xml:space="preserve"> - </v>
      </c>
      <c r="AV82" s="1" t="s">
        <v>11864</v>
      </c>
      <c r="AW82" s="1860" t="str">
        <f t="shared" si="15"/>
        <v>F10_0291</v>
      </c>
      <c r="AX82" s="2834" t="str">
        <f>IF(xml!$A$1&lt;&gt;Preluare_xml!AV$1," - ",IFERROR(INDEX(xml!$C:$C,MATCH(AV82,xml!$B:$B,0)),0))</f>
        <v xml:space="preserve"> - </v>
      </c>
      <c r="AZ82" s="74" t="s">
        <v>12675</v>
      </c>
      <c r="BA82" s="1860" t="str">
        <f t="shared" si="16"/>
        <v>F10_0282</v>
      </c>
      <c r="BB82" s="2834" t="str">
        <f>IF(xml!$A$1&lt;&gt;Preluare_xml!AZ$1," - ",IFERROR(INDEX(xml!$C:$C,MATCH(AZ82,xml!$B:$B,0)),0))</f>
        <v xml:space="preserve"> - </v>
      </c>
      <c r="BD82" s="2396" t="str">
        <f t="shared" si="10"/>
        <v>/F10/@F10_0291</v>
      </c>
      <c r="BE82" s="2837" t="s">
        <v>12579</v>
      </c>
      <c r="BF82" s="2834" t="str">
        <f>IF(xml!$A$1&lt;&gt;Preluare_xml!BD$1," - ",IFERROR(INDEX(xml!$C:$C,MATCH(BD82,xml!$B:$B,0)),0))</f>
        <v xml:space="preserve"> - </v>
      </c>
      <c r="BH82" s="2396" t="str">
        <f t="shared" si="9"/>
        <v>/F10/@F10_0311</v>
      </c>
      <c r="BI82" s="2837" t="s">
        <v>12610</v>
      </c>
      <c r="BJ82" s="2821" t="str">
        <f>IF(xml!$A$1&lt;&gt;Preluare_xml!BH$1," - ",IFERROR(INDEX(xml!$C:$C,MATCH(BH82,xml!$B:$B,0)),0))</f>
        <v xml:space="preserve"> - </v>
      </c>
      <c r="BN82" s="74" t="s">
        <v>12680</v>
      </c>
    </row>
    <row r="83" spans="10:66" x14ac:dyDescent="0.25">
      <c r="J83" s="2883"/>
      <c r="K83" s="2883"/>
      <c r="L83" s="2883"/>
      <c r="M83" s="2883"/>
      <c r="N83" s="2883"/>
      <c r="O83" s="2883"/>
      <c r="W83" s="2823" t="s">
        <v>12667</v>
      </c>
      <c r="X83" s="2823">
        <v>4</v>
      </c>
      <c r="Y83" s="2823">
        <v>61</v>
      </c>
      <c r="Z83" s="2938">
        <v>3</v>
      </c>
      <c r="AA83" s="2823">
        <v>1</v>
      </c>
      <c r="AB83" s="2823" t="s">
        <v>12668</v>
      </c>
      <c r="AC83" s="2823" t="s">
        <v>12669</v>
      </c>
      <c r="AD83" s="2823" t="s">
        <v>12669</v>
      </c>
      <c r="AE83" s="2823" t="s">
        <v>12669</v>
      </c>
      <c r="AF83" s="2823" t="s">
        <v>12669</v>
      </c>
      <c r="AG83" s="2958" t="s">
        <v>446</v>
      </c>
      <c r="AH83" s="2824"/>
      <c r="AI83" s="2930">
        <f t="array" aca="1" ref="AI83" ca="1">IFERROR(INDEX(INDIRECT(INDEX($BN:$BN,MATCH(AN$10,$1:$1,0)+1+2) &amp; ":" &amp; INDEX($BN:$BN,MATCH(AN$10,$1:$1,0)+1+2)),MATCH(INDIRECT(INDEX($BN:$BN,MATCH(AN$10,$2:$2,0)+1) &amp; ROW()),INDIRECT(INDEX($BN:$BN,MATCH(AN$10,$1:$1,0)+1+1) &amp; ":" &amp; INDEX($BN:$BN,MATCH(AN$10,$1:$1,0)+1+1)),0)),0)</f>
        <v>0</v>
      </c>
      <c r="AJ83" s="2931"/>
      <c r="AK83" s="2932">
        <f t="shared" ca="1" si="17"/>
        <v>0</v>
      </c>
      <c r="AR83" s="1" t="s">
        <v>11865</v>
      </c>
      <c r="AS83" s="1860" t="str">
        <f t="shared" si="14"/>
        <v>F10_0292</v>
      </c>
      <c r="AT83" s="2839" t="str">
        <f>IF(xml!$A$1&lt;&gt;Preluare_xml!AR$1," - ",IFERROR(INDEX(xml!$C:$C,MATCH(AR83,xml!$B:$B,0)),0))</f>
        <v xml:space="preserve"> - </v>
      </c>
      <c r="AV83" s="1" t="s">
        <v>11865</v>
      </c>
      <c r="AW83" s="1860" t="str">
        <f t="shared" si="15"/>
        <v>F10_0292</v>
      </c>
      <c r="AX83" s="2834" t="str">
        <f>IF(xml!$A$1&lt;&gt;Preluare_xml!AV$1," - ",IFERROR(INDEX(xml!$C:$C,MATCH(AV83,xml!$B:$B,0)),0))</f>
        <v xml:space="preserve"> - </v>
      </c>
      <c r="AZ83" s="74" t="s">
        <v>11864</v>
      </c>
      <c r="BA83" s="1860" t="str">
        <f t="shared" si="16"/>
        <v>F10_0291</v>
      </c>
      <c r="BB83" s="2834" t="str">
        <f>IF(xml!$A$1&lt;&gt;Preluare_xml!AZ$1," - ",IFERROR(INDEX(xml!$C:$C,MATCH(AZ83,xml!$B:$B,0)),0))</f>
        <v xml:space="preserve"> - </v>
      </c>
      <c r="BD83" s="2396" t="str">
        <f t="shared" si="10"/>
        <v>/F10/@F10_0292</v>
      </c>
      <c r="BE83" s="2837" t="s">
        <v>12582</v>
      </c>
      <c r="BF83" s="2834" t="str">
        <f>IF(xml!$A$1&lt;&gt;Preluare_xml!BD$1," - ",IFERROR(INDEX(xml!$C:$C,MATCH(BD83,xml!$B:$B,0)),0))</f>
        <v xml:space="preserve"> - </v>
      </c>
      <c r="BH83" s="2396" t="str">
        <f t="shared" si="9"/>
        <v>/F10/@F10_0312</v>
      </c>
      <c r="BI83" s="2837" t="s">
        <v>12615</v>
      </c>
      <c r="BJ83" s="2821" t="str">
        <f>IF(xml!$A$1&lt;&gt;Preluare_xml!BH$1," - ",IFERROR(INDEX(xml!$C:$C,MATCH(BH83,xml!$B:$B,0)),0))</f>
        <v xml:space="preserve"> - </v>
      </c>
      <c r="BN83" s="74" t="s">
        <v>12684</v>
      </c>
    </row>
    <row r="84" spans="10:66" x14ac:dyDescent="0.25">
      <c r="J84" s="2883"/>
      <c r="K84" s="2883"/>
      <c r="L84" s="2883"/>
      <c r="M84" s="2883"/>
      <c r="N84" s="2883"/>
      <c r="O84" s="2883"/>
      <c r="W84" s="2818" t="s">
        <v>12672</v>
      </c>
      <c r="X84" s="2818">
        <v>4</v>
      </c>
      <c r="Y84" s="2818">
        <v>61</v>
      </c>
      <c r="Z84" s="2881">
        <v>3</v>
      </c>
      <c r="AA84" s="2818">
        <v>2</v>
      </c>
      <c r="AB84" s="2818" t="s">
        <v>12673</v>
      </c>
      <c r="AC84" s="2818" t="s">
        <v>12674</v>
      </c>
      <c r="AD84" s="2818" t="s">
        <v>12674</v>
      </c>
      <c r="AE84" s="2818" t="s">
        <v>12674</v>
      </c>
      <c r="AF84" s="2818" t="s">
        <v>12674</v>
      </c>
      <c r="AG84" s="2836" t="s">
        <v>446</v>
      </c>
      <c r="AH84" s="2822"/>
      <c r="AI84" s="2922">
        <f t="array" aca="1" ref="AI84" ca="1">IFERROR(INDEX(INDIRECT(INDEX($BN:$BN,MATCH(AN$10,$1:$1,0)+1+2) &amp; ":" &amp; INDEX($BN:$BN,MATCH(AN$10,$1:$1,0)+1+2)),MATCH(INDIRECT(INDEX($BN:$BN,MATCH(AN$10,$2:$2,0)+1) &amp; ROW()),INDIRECT(INDEX($BN:$BN,MATCH(AN$10,$1:$1,0)+1+1) &amp; ":" &amp; INDEX($BN:$BN,MATCH(AN$10,$1:$1,0)+1+1)),0)),0)</f>
        <v>0</v>
      </c>
      <c r="AJ84" s="2923"/>
      <c r="AK84" s="2924">
        <f t="shared" ca="1" si="17"/>
        <v>0</v>
      </c>
      <c r="AR84" s="1" t="s">
        <v>11866</v>
      </c>
      <c r="AS84" s="1860" t="str">
        <f t="shared" si="14"/>
        <v>F10_0301</v>
      </c>
      <c r="AT84" s="2839" t="str">
        <f>IF(xml!$A$1&lt;&gt;Preluare_xml!AR$1," - ",IFERROR(INDEX(xml!$C:$C,MATCH(AR84,xml!$B:$B,0)),0))</f>
        <v xml:space="preserve"> - </v>
      </c>
      <c r="AV84" s="1" t="s">
        <v>11866</v>
      </c>
      <c r="AW84" s="1860" t="str">
        <f t="shared" si="15"/>
        <v>F10_0301</v>
      </c>
      <c r="AX84" s="2834" t="str">
        <f>IF(xml!$A$1&lt;&gt;Preluare_xml!AV$1," - ",IFERROR(INDEX(xml!$C:$C,MATCH(AV84,xml!$B:$B,0)),0))</f>
        <v xml:space="preserve"> - </v>
      </c>
      <c r="AZ84" s="74" t="s">
        <v>11865</v>
      </c>
      <c r="BA84" s="1860" t="str">
        <f t="shared" si="16"/>
        <v>F10_0292</v>
      </c>
      <c r="BB84" s="2834" t="str">
        <f>IF(xml!$A$1&lt;&gt;Preluare_xml!AZ$1," - ",IFERROR(INDEX(xml!$C:$C,MATCH(AZ84,xml!$B:$B,0)),0))</f>
        <v xml:space="preserve"> - </v>
      </c>
      <c r="BD84" s="2396" t="str">
        <f t="shared" si="10"/>
        <v>/F10/@F10_0301</v>
      </c>
      <c r="BE84" s="2837" t="s">
        <v>12600</v>
      </c>
      <c r="BF84" s="2834" t="str">
        <f>IF(xml!$A$1&lt;&gt;Preluare_xml!BD$1," - ",IFERROR(INDEX(xml!$C:$C,MATCH(BD84,xml!$B:$B,0)),0))</f>
        <v xml:space="preserve"> - </v>
      </c>
      <c r="BH84" s="2396" t="str">
        <f t="shared" si="9"/>
        <v>/F10/@F10_0321</v>
      </c>
      <c r="BI84" s="2837" t="s">
        <v>12688</v>
      </c>
      <c r="BJ84" s="2821" t="str">
        <f>IF(xml!$A$1&lt;&gt;Preluare_xml!BH$1," - ",IFERROR(INDEX(xml!$C:$C,MATCH(BH84,xml!$B:$B,0)),0))</f>
        <v xml:space="preserve"> - </v>
      </c>
      <c r="BN84" s="74" t="s">
        <v>12689</v>
      </c>
    </row>
    <row r="85" spans="10:66" x14ac:dyDescent="0.25">
      <c r="J85" s="2883"/>
      <c r="K85" s="2883"/>
      <c r="L85" s="2883"/>
      <c r="M85" s="2883"/>
      <c r="N85" s="2883"/>
      <c r="O85" s="2883"/>
      <c r="W85" s="2818" t="s">
        <v>12677</v>
      </c>
      <c r="X85" s="2818">
        <v>4</v>
      </c>
      <c r="Y85" s="2818">
        <v>61</v>
      </c>
      <c r="Z85" s="2881">
        <v>3</v>
      </c>
      <c r="AA85" s="2818">
        <v>4</v>
      </c>
      <c r="AB85" s="2818" t="s">
        <v>12678</v>
      </c>
      <c r="AC85" s="2818" t="s">
        <v>12679</v>
      </c>
      <c r="AD85" s="2818" t="s">
        <v>12679</v>
      </c>
      <c r="AE85" s="2818" t="s">
        <v>12679</v>
      </c>
      <c r="AF85" s="2818" t="s">
        <v>12679</v>
      </c>
      <c r="AG85" s="2836" t="s">
        <v>446</v>
      </c>
      <c r="AH85" s="2822"/>
      <c r="AI85" s="2922">
        <f t="array" aca="1" ref="AI85" ca="1">IFERROR(INDEX(INDIRECT(INDEX($BN:$BN,MATCH(AN$10,$1:$1,0)+1+2) &amp; ":" &amp; INDEX($BN:$BN,MATCH(AN$10,$1:$1,0)+1+2)),MATCH(INDIRECT(INDEX($BN:$BN,MATCH(AN$10,$2:$2,0)+1) &amp; ROW()),INDIRECT(INDEX($BN:$BN,MATCH(AN$10,$1:$1,0)+1+1) &amp; ":" &amp; INDEX($BN:$BN,MATCH(AN$10,$1:$1,0)+1+1)),0)),0)</f>
        <v>0</v>
      </c>
      <c r="AJ85" s="2923"/>
      <c r="AK85" s="2924">
        <f t="shared" ca="1" si="17"/>
        <v>0</v>
      </c>
      <c r="AR85" s="1" t="s">
        <v>11867</v>
      </c>
      <c r="AS85" s="1860" t="str">
        <f t="shared" si="14"/>
        <v>F10_0302</v>
      </c>
      <c r="AT85" s="2839" t="str">
        <f>IF(xml!$A$1&lt;&gt;Preluare_xml!AR$1," - ",IFERROR(INDEX(xml!$C:$C,MATCH(AR85,xml!$B:$B,0)),0))</f>
        <v xml:space="preserve"> - </v>
      </c>
      <c r="AV85" s="1" t="s">
        <v>11867</v>
      </c>
      <c r="AW85" s="1860" t="str">
        <f t="shared" si="15"/>
        <v>F10_0302</v>
      </c>
      <c r="AX85" s="2834" t="str">
        <f>IF(xml!$A$1&lt;&gt;Preluare_xml!AV$1," - ",IFERROR(INDEX(xml!$C:$C,MATCH(AV85,xml!$B:$B,0)),0))</f>
        <v xml:space="preserve"> - </v>
      </c>
      <c r="AZ85" s="74" t="s">
        <v>11866</v>
      </c>
      <c r="BA85" s="1860" t="str">
        <f t="shared" si="16"/>
        <v>F10_0301</v>
      </c>
      <c r="BB85" s="2834" t="str">
        <f>IF(xml!$A$1&lt;&gt;Preluare_xml!AZ$1," - ",IFERROR(INDEX(xml!$C:$C,MATCH(AZ85,xml!$B:$B,0)),0))</f>
        <v xml:space="preserve"> - </v>
      </c>
      <c r="BD85" s="2396" t="str">
        <f t="shared" si="10"/>
        <v>/F10/@F10_0302</v>
      </c>
      <c r="BE85" s="2837" t="s">
        <v>12605</v>
      </c>
      <c r="BF85" s="2834" t="str">
        <f>IF(xml!$A$1&lt;&gt;Preluare_xml!BD$1," - ",IFERROR(INDEX(xml!$C:$C,MATCH(BD85,xml!$B:$B,0)),0))</f>
        <v xml:space="preserve"> - </v>
      </c>
      <c r="BH85" s="2396" t="str">
        <f t="shared" si="9"/>
        <v>/F10/@F10_0322</v>
      </c>
      <c r="BI85" s="2837" t="s">
        <v>12693</v>
      </c>
      <c r="BJ85" s="2821" t="str">
        <f>IF(xml!$A$1&lt;&gt;Preluare_xml!BH$1," - ",IFERROR(INDEX(xml!$C:$C,MATCH(BH85,xml!$B:$B,0)),0))</f>
        <v xml:space="preserve"> - </v>
      </c>
      <c r="BN85" s="74" t="s">
        <v>11556</v>
      </c>
    </row>
    <row r="86" spans="10:66" x14ac:dyDescent="0.25">
      <c r="J86" s="2883"/>
      <c r="K86" s="2883"/>
      <c r="L86" s="2883"/>
      <c r="M86" s="2883"/>
      <c r="N86" s="2883"/>
      <c r="O86" s="2883"/>
      <c r="W86" s="2939" t="s">
        <v>12681</v>
      </c>
      <c r="X86" s="2939">
        <v>4</v>
      </c>
      <c r="Y86" s="2939">
        <v>61</v>
      </c>
      <c r="Z86" s="2947">
        <v>3</v>
      </c>
      <c r="AA86" s="2939">
        <v>6</v>
      </c>
      <c r="AB86" s="2939" t="s">
        <v>12682</v>
      </c>
      <c r="AC86" s="2939" t="s">
        <v>12683</v>
      </c>
      <c r="AD86" s="2939" t="s">
        <v>12683</v>
      </c>
      <c r="AE86" s="2939" t="s">
        <v>12683</v>
      </c>
      <c r="AF86" s="2939" t="s">
        <v>12683</v>
      </c>
      <c r="AG86" s="2957" t="s">
        <v>446</v>
      </c>
      <c r="AH86" s="2948"/>
      <c r="AI86" s="2949">
        <f t="array" aca="1" ref="AI86" ca="1">IFERROR(INDEX(INDIRECT(INDEX($BN:$BN,MATCH(AN$10,$1:$1,0)+1+2) &amp; ":" &amp; INDEX($BN:$BN,MATCH(AN$10,$1:$1,0)+1+2)),MATCH(INDIRECT(INDEX($BN:$BN,MATCH(AN$10,$2:$2,0)+1) &amp; ROW()),INDIRECT(INDEX($BN:$BN,MATCH(AN$10,$1:$1,0)+1+1) &amp; ":" &amp; INDEX($BN:$BN,MATCH(AN$10,$1:$1,0)+1+1)),0)),0)</f>
        <v>0</v>
      </c>
      <c r="AJ86" s="2950"/>
      <c r="AK86" s="2945">
        <f t="shared" ca="1" si="17"/>
        <v>0</v>
      </c>
      <c r="AR86" s="1" t="s">
        <v>11868</v>
      </c>
      <c r="AS86" s="1860" t="str">
        <f t="shared" si="14"/>
        <v>F10_0311</v>
      </c>
      <c r="AT86" s="2839" t="str">
        <f>IF(xml!$A$1&lt;&gt;Preluare_xml!AR$1," - ",IFERROR(INDEX(xml!$C:$C,MATCH(AR86,xml!$B:$B,0)),0))</f>
        <v xml:space="preserve"> - </v>
      </c>
      <c r="AV86" s="1" t="s">
        <v>11868</v>
      </c>
      <c r="AW86" s="1860" t="str">
        <f t="shared" si="15"/>
        <v>F10_0311</v>
      </c>
      <c r="AX86" s="2834" t="str">
        <f>IF(xml!$A$1&lt;&gt;Preluare_xml!AV$1," - ",IFERROR(INDEX(xml!$C:$C,MATCH(AV86,xml!$B:$B,0)),0))</f>
        <v xml:space="preserve"> - </v>
      </c>
      <c r="AZ86" s="74" t="s">
        <v>11867</v>
      </c>
      <c r="BA86" s="1860" t="str">
        <f t="shared" si="16"/>
        <v>F10_0302</v>
      </c>
      <c r="BB86" s="2834" t="str">
        <f>IF(xml!$A$1&lt;&gt;Preluare_xml!AZ$1," - ",IFERROR(INDEX(xml!$C:$C,MATCH(AZ86,xml!$B:$B,0)),0))</f>
        <v xml:space="preserve"> - </v>
      </c>
      <c r="BD86" s="2396" t="str">
        <f t="shared" si="10"/>
        <v>/F10/@F10_0311</v>
      </c>
      <c r="BE86" s="2837" t="s">
        <v>12610</v>
      </c>
      <c r="BF86" s="2834" t="str">
        <f>IF(xml!$A$1&lt;&gt;Preluare_xml!BD$1," - ",IFERROR(INDEX(xml!$C:$C,MATCH(BD86,xml!$B:$B,0)),0))</f>
        <v xml:space="preserve"> - </v>
      </c>
      <c r="BH86" s="2396" t="str">
        <f t="shared" si="9"/>
        <v>/F10/@F10_0331</v>
      </c>
      <c r="BI86" s="2837" t="s">
        <v>12697</v>
      </c>
      <c r="BJ86" s="2821" t="str">
        <f>IF(xml!$A$1&lt;&gt;Preluare_xml!BH$1," - ",IFERROR(INDEX(xml!$C:$C,MATCH(BH86,xml!$B:$B,0)),0))</f>
        <v xml:space="preserve"> - </v>
      </c>
      <c r="BN86" s="74" t="s">
        <v>9715</v>
      </c>
    </row>
    <row r="87" spans="10:66" x14ac:dyDescent="0.25">
      <c r="W87" s="2823" t="s">
        <v>12685</v>
      </c>
      <c r="X87" s="2823">
        <v>4</v>
      </c>
      <c r="Y87" s="2823">
        <v>61</v>
      </c>
      <c r="Z87" s="2938">
        <v>4</v>
      </c>
      <c r="AA87" s="2823">
        <v>1</v>
      </c>
      <c r="AB87" s="2823" t="s">
        <v>12686</v>
      </c>
      <c r="AC87" s="2823" t="s">
        <v>12687</v>
      </c>
      <c r="AD87" s="2823" t="s">
        <v>12687</v>
      </c>
      <c r="AE87" s="2823" t="s">
        <v>12687</v>
      </c>
      <c r="AF87" s="2823" t="s">
        <v>12687</v>
      </c>
      <c r="AG87" s="2823" t="s">
        <v>12669</v>
      </c>
      <c r="AH87" s="2824"/>
      <c r="AI87" s="2930">
        <f t="array" aca="1" ref="AI87" ca="1">IFERROR(INDEX(INDIRECT(INDEX($BN:$BN,MATCH(AN$10,$1:$1,0)+1+2) &amp; ":" &amp; INDEX($BN:$BN,MATCH(AN$10,$1:$1,0)+1+2)),MATCH(INDIRECT(INDEX($BN:$BN,MATCH(AN$10,$2:$2,0)+1) &amp; ROW()),INDIRECT(INDEX($BN:$BN,MATCH(AN$10,$1:$1,0)+1+1) &amp; ":" &amp; INDEX($BN:$BN,MATCH(AN$10,$1:$1,0)+1+1)),0)),0)</f>
        <v>0</v>
      </c>
      <c r="AJ87" s="2931"/>
      <c r="AK87" s="2932">
        <f t="shared" ca="1" si="17"/>
        <v>0</v>
      </c>
      <c r="AR87" s="1" t="s">
        <v>11869</v>
      </c>
      <c r="AS87" s="1860" t="str">
        <f t="shared" si="14"/>
        <v>F10_0312</v>
      </c>
      <c r="AT87" s="2839" t="str">
        <f>IF(xml!$A$1&lt;&gt;Preluare_xml!AR$1," - ",IFERROR(INDEX(xml!$C:$C,MATCH(AR87,xml!$B:$B,0)),0))</f>
        <v xml:space="preserve"> - </v>
      </c>
      <c r="AV87" s="1" t="s">
        <v>11869</v>
      </c>
      <c r="AW87" s="1860" t="str">
        <f t="shared" si="15"/>
        <v>F10_0312</v>
      </c>
      <c r="AX87" s="2834" t="str">
        <f>IF(xml!$A$1&lt;&gt;Preluare_xml!AV$1," - ",IFERROR(INDEX(xml!$C:$C,MATCH(AV87,xml!$B:$B,0)),0))</f>
        <v xml:space="preserve"> - </v>
      </c>
      <c r="AZ87" s="74" t="s">
        <v>11868</v>
      </c>
      <c r="BA87" s="1860" t="str">
        <f t="shared" si="16"/>
        <v>F10_0311</v>
      </c>
      <c r="BB87" s="2834" t="str">
        <f>IF(xml!$A$1&lt;&gt;Preluare_xml!AZ$1," - ",IFERROR(INDEX(xml!$C:$C,MATCH(AZ87,xml!$B:$B,0)),0))</f>
        <v xml:space="preserve"> - </v>
      </c>
      <c r="BD87" s="2396" t="str">
        <f t="shared" si="10"/>
        <v>/F10/@F10_0312</v>
      </c>
      <c r="BE87" s="2837" t="s">
        <v>12615</v>
      </c>
      <c r="BF87" s="2834" t="str">
        <f>IF(xml!$A$1&lt;&gt;Preluare_xml!BD$1," - ",IFERROR(INDEX(xml!$C:$C,MATCH(BD87,xml!$B:$B,0)),0))</f>
        <v xml:space="preserve"> - </v>
      </c>
      <c r="BH87" s="2396" t="str">
        <f t="shared" ref="BH87:BH150" si="18">"/"&amp;LEFT(BI87,3)&amp;"/@"&amp;BI87</f>
        <v>/F10/@F10_0332</v>
      </c>
      <c r="BI87" s="2837" t="s">
        <v>12701</v>
      </c>
      <c r="BJ87" s="2821" t="str">
        <f>IF(xml!$A$1&lt;&gt;Preluare_xml!BH$1," - ",IFERROR(INDEX(xml!$C:$C,MATCH(BH87,xml!$B:$B,0)),0))</f>
        <v xml:space="preserve"> - </v>
      </c>
      <c r="BN87" s="74" t="s">
        <v>12702</v>
      </c>
    </row>
    <row r="88" spans="10:66" x14ac:dyDescent="0.25">
      <c r="W88" s="2818" t="s">
        <v>12690</v>
      </c>
      <c r="X88" s="2818">
        <v>4</v>
      </c>
      <c r="Y88" s="2818">
        <v>61</v>
      </c>
      <c r="Z88" s="2881">
        <v>4</v>
      </c>
      <c r="AA88" s="2818">
        <v>2</v>
      </c>
      <c r="AB88" s="2818" t="s">
        <v>12691</v>
      </c>
      <c r="AC88" s="2818" t="s">
        <v>12692</v>
      </c>
      <c r="AD88" s="2818" t="s">
        <v>12692</v>
      </c>
      <c r="AE88" s="2818" t="s">
        <v>12692</v>
      </c>
      <c r="AF88" s="2818" t="s">
        <v>12692</v>
      </c>
      <c r="AG88" s="2818" t="s">
        <v>12674</v>
      </c>
      <c r="AH88" s="2822"/>
      <c r="AI88" s="2922">
        <f t="array" aca="1" ref="AI88" ca="1">IFERROR(INDEX(INDIRECT(INDEX($BN:$BN,MATCH(AN$10,$1:$1,0)+1+2) &amp; ":" &amp; INDEX($BN:$BN,MATCH(AN$10,$1:$1,0)+1+2)),MATCH(INDIRECT(INDEX($BN:$BN,MATCH(AN$10,$2:$2,0)+1) &amp; ROW()),INDIRECT(INDEX($BN:$BN,MATCH(AN$10,$1:$1,0)+1+1) &amp; ":" &amp; INDEX($BN:$BN,MATCH(AN$10,$1:$1,0)+1+1)),0)),0)</f>
        <v>0</v>
      </c>
      <c r="AJ88" s="2923"/>
      <c r="AK88" s="2924">
        <f t="shared" ca="1" si="17"/>
        <v>0</v>
      </c>
      <c r="AR88" s="1" t="s">
        <v>11870</v>
      </c>
      <c r="AS88" s="1860" t="str">
        <f t="shared" si="14"/>
        <v>F10_0321</v>
      </c>
      <c r="AT88" s="2839" t="str">
        <f>IF(xml!$A$1&lt;&gt;Preluare_xml!AR$1," - ",IFERROR(INDEX(xml!$C:$C,MATCH(AR88,xml!$B:$B,0)),0))</f>
        <v xml:space="preserve"> - </v>
      </c>
      <c r="AV88" s="1" t="s">
        <v>11870</v>
      </c>
      <c r="AW88" s="1860" t="str">
        <f t="shared" si="15"/>
        <v>F10_0321</v>
      </c>
      <c r="AX88" s="2834" t="str">
        <f>IF(xml!$A$1&lt;&gt;Preluare_xml!AV$1," - ",IFERROR(INDEX(xml!$C:$C,MATCH(AV88,xml!$B:$B,0)),0))</f>
        <v xml:space="preserve"> - </v>
      </c>
      <c r="AZ88" s="74" t="s">
        <v>11869</v>
      </c>
      <c r="BA88" s="1860" t="str">
        <f t="shared" si="16"/>
        <v>F10_0312</v>
      </c>
      <c r="BB88" s="2834" t="str">
        <f>IF(xml!$A$1&lt;&gt;Preluare_xml!AZ$1," - ",IFERROR(INDEX(xml!$C:$C,MATCH(AZ88,xml!$B:$B,0)),0))</f>
        <v xml:space="preserve"> - </v>
      </c>
      <c r="BD88" s="2396" t="str">
        <f t="shared" si="10"/>
        <v>/F10/@F10_0321</v>
      </c>
      <c r="BE88" s="2837" t="s">
        <v>12688</v>
      </c>
      <c r="BF88" s="2834" t="str">
        <f>IF(xml!$A$1&lt;&gt;Preluare_xml!BD$1," - ",IFERROR(INDEX(xml!$C:$C,MATCH(BD88,xml!$B:$B,0)),0))</f>
        <v xml:space="preserve"> - </v>
      </c>
      <c r="BH88" s="2396" t="str">
        <f t="shared" si="18"/>
        <v>/F10/@F10_0341</v>
      </c>
      <c r="BI88" s="2837" t="s">
        <v>12706</v>
      </c>
      <c r="BJ88" s="2821" t="str">
        <f>IF(xml!$A$1&lt;&gt;Preluare_xml!BH$1," - ",IFERROR(INDEX(xml!$C:$C,MATCH(BH88,xml!$B:$B,0)),0))</f>
        <v xml:space="preserve"> - </v>
      </c>
      <c r="BN88" s="74" t="s">
        <v>12707</v>
      </c>
    </row>
    <row r="89" spans="10:66" x14ac:dyDescent="0.25">
      <c r="W89" s="2818" t="s">
        <v>12694</v>
      </c>
      <c r="X89" s="2818">
        <v>4</v>
      </c>
      <c r="Y89" s="2818">
        <v>61</v>
      </c>
      <c r="Z89" s="2881">
        <v>4</v>
      </c>
      <c r="AA89" s="2818">
        <v>4</v>
      </c>
      <c r="AB89" s="2818" t="s">
        <v>12695</v>
      </c>
      <c r="AC89" s="2818" t="s">
        <v>12696</v>
      </c>
      <c r="AD89" s="2818" t="s">
        <v>12696</v>
      </c>
      <c r="AE89" s="2818" t="s">
        <v>12696</v>
      </c>
      <c r="AF89" s="2818" t="s">
        <v>12696</v>
      </c>
      <c r="AG89" s="2818" t="s">
        <v>12679</v>
      </c>
      <c r="AH89" s="2822"/>
      <c r="AI89" s="2922">
        <f t="array" aca="1" ref="AI89" ca="1">IFERROR(INDEX(INDIRECT(INDEX($BN:$BN,MATCH(AN$10,$1:$1,0)+1+2) &amp; ":" &amp; INDEX($BN:$BN,MATCH(AN$10,$1:$1,0)+1+2)),MATCH(INDIRECT(INDEX($BN:$BN,MATCH(AN$10,$2:$2,0)+1) &amp; ROW()),INDIRECT(INDEX($BN:$BN,MATCH(AN$10,$1:$1,0)+1+1) &amp; ":" &amp; INDEX($BN:$BN,MATCH(AN$10,$1:$1,0)+1+1)),0)),0)</f>
        <v>0</v>
      </c>
      <c r="AJ89" s="2923"/>
      <c r="AK89" s="2924">
        <f t="shared" ca="1" si="17"/>
        <v>0</v>
      </c>
      <c r="AR89" s="1" t="s">
        <v>11871</v>
      </c>
      <c r="AS89" s="1860" t="str">
        <f t="shared" si="14"/>
        <v>F10_0322</v>
      </c>
      <c r="AT89" s="2839" t="str">
        <f>IF(xml!$A$1&lt;&gt;Preluare_xml!AR$1," - ",IFERROR(INDEX(xml!$C:$C,MATCH(AR89,xml!$B:$B,0)),0))</f>
        <v xml:space="preserve"> - </v>
      </c>
      <c r="AV89" s="1" t="s">
        <v>11871</v>
      </c>
      <c r="AW89" s="1860" t="str">
        <f t="shared" si="15"/>
        <v>F10_0322</v>
      </c>
      <c r="AX89" s="2834" t="str">
        <f>IF(xml!$A$1&lt;&gt;Preluare_xml!AV$1," - ",IFERROR(INDEX(xml!$C:$C,MATCH(AV89,xml!$B:$B,0)),0))</f>
        <v xml:space="preserve"> - </v>
      </c>
      <c r="AZ89" s="74" t="s">
        <v>11870</v>
      </c>
      <c r="BA89" s="1860" t="str">
        <f t="shared" si="16"/>
        <v>F10_0321</v>
      </c>
      <c r="BB89" s="2834" t="str">
        <f>IF(xml!$A$1&lt;&gt;Preluare_xml!AZ$1," - ",IFERROR(INDEX(xml!$C:$C,MATCH(AZ89,xml!$B:$B,0)),0))</f>
        <v xml:space="preserve"> - </v>
      </c>
      <c r="BD89" s="2396" t="str">
        <f t="shared" si="10"/>
        <v>/F10/@F10_0322</v>
      </c>
      <c r="BE89" s="2837" t="s">
        <v>12693</v>
      </c>
      <c r="BF89" s="2834" t="str">
        <f>IF(xml!$A$1&lt;&gt;Preluare_xml!BD$1," - ",IFERROR(INDEX(xml!$C:$C,MATCH(BD89,xml!$B:$B,0)),0))</f>
        <v xml:space="preserve"> - </v>
      </c>
      <c r="BH89" s="2396" t="str">
        <f t="shared" si="18"/>
        <v>/F10/@F10_0342</v>
      </c>
      <c r="BI89" s="2837" t="s">
        <v>12711</v>
      </c>
      <c r="BJ89" s="2821" t="str">
        <f>IF(xml!$A$1&lt;&gt;Preluare_xml!BH$1," - ",IFERROR(INDEX(xml!$C:$C,MATCH(BH89,xml!$B:$B,0)),0))</f>
        <v xml:space="preserve"> - </v>
      </c>
      <c r="BN89" s="74" t="s">
        <v>9260</v>
      </c>
    </row>
    <row r="90" spans="10:66" x14ac:dyDescent="0.25">
      <c r="W90" s="2939" t="s">
        <v>12698</v>
      </c>
      <c r="X90" s="2939">
        <v>4</v>
      </c>
      <c r="Y90" s="2939">
        <v>61</v>
      </c>
      <c r="Z90" s="2947">
        <v>4</v>
      </c>
      <c r="AA90" s="2939">
        <v>6</v>
      </c>
      <c r="AB90" s="2939" t="s">
        <v>12699</v>
      </c>
      <c r="AC90" s="2939" t="s">
        <v>12700</v>
      </c>
      <c r="AD90" s="2939" t="s">
        <v>12700</v>
      </c>
      <c r="AE90" s="2939" t="s">
        <v>12700</v>
      </c>
      <c r="AF90" s="2939" t="s">
        <v>12700</v>
      </c>
      <c r="AG90" s="2939" t="s">
        <v>12683</v>
      </c>
      <c r="AH90" s="2948"/>
      <c r="AI90" s="2949">
        <f t="array" aca="1" ref="AI90" ca="1">IFERROR(INDEX(INDIRECT(INDEX($BN:$BN,MATCH(AN$10,$1:$1,0)+1+2) &amp; ":" &amp; INDEX($BN:$BN,MATCH(AN$10,$1:$1,0)+1+2)),MATCH(INDIRECT(INDEX($BN:$BN,MATCH(AN$10,$2:$2,0)+1) &amp; ROW()),INDIRECT(INDEX($BN:$BN,MATCH(AN$10,$1:$1,0)+1+1) &amp; ":" &amp; INDEX($BN:$BN,MATCH(AN$10,$1:$1,0)+1+1)),0)),0)</f>
        <v>0</v>
      </c>
      <c r="AJ90" s="2950"/>
      <c r="AK90" s="2945">
        <f t="shared" ca="1" si="17"/>
        <v>0</v>
      </c>
      <c r="AR90" s="1" t="s">
        <v>11872</v>
      </c>
      <c r="AS90" s="1860" t="str">
        <f t="shared" si="14"/>
        <v>F10_0331</v>
      </c>
      <c r="AT90" s="2839" t="str">
        <f>IF(xml!$A$1&lt;&gt;Preluare_xml!AR$1," - ",IFERROR(INDEX(xml!$C:$C,MATCH(AR90,xml!$B:$B,0)),0))</f>
        <v xml:space="preserve"> - </v>
      </c>
      <c r="AV90" s="1" t="s">
        <v>11872</v>
      </c>
      <c r="AW90" s="1860" t="str">
        <f t="shared" si="15"/>
        <v>F10_0331</v>
      </c>
      <c r="AX90" s="2834" t="str">
        <f>IF(xml!$A$1&lt;&gt;Preluare_xml!AV$1," - ",IFERROR(INDEX(xml!$C:$C,MATCH(AV90,xml!$B:$B,0)),0))</f>
        <v xml:space="preserve"> - </v>
      </c>
      <c r="AZ90" s="74" t="s">
        <v>11871</v>
      </c>
      <c r="BA90" s="1860" t="str">
        <f t="shared" si="16"/>
        <v>F10_0322</v>
      </c>
      <c r="BB90" s="2834" t="str">
        <f>IF(xml!$A$1&lt;&gt;Preluare_xml!AZ$1," - ",IFERROR(INDEX(xml!$C:$C,MATCH(AZ90,xml!$B:$B,0)),0))</f>
        <v xml:space="preserve"> - </v>
      </c>
      <c r="BD90" s="2396" t="str">
        <f t="shared" si="10"/>
        <v>/F10/@F10_0331</v>
      </c>
      <c r="BE90" s="2837" t="s">
        <v>12697</v>
      </c>
      <c r="BF90" s="2834" t="str">
        <f>IF(xml!$A$1&lt;&gt;Preluare_xml!BD$1," - ",IFERROR(INDEX(xml!$C:$C,MATCH(BD90,xml!$B:$B,0)),0))</f>
        <v xml:space="preserve"> - </v>
      </c>
      <c r="BH90" s="2396" t="str">
        <f t="shared" si="18"/>
        <v>/F10/@F10_0351</v>
      </c>
      <c r="BI90" s="2837" t="s">
        <v>12715</v>
      </c>
      <c r="BJ90" s="2821" t="str">
        <f>IF(xml!$A$1&lt;&gt;Preluare_xml!BH$1," - ",IFERROR(INDEX(xml!$C:$C,MATCH(BH90,xml!$B:$B,0)),0))</f>
        <v xml:space="preserve"> - </v>
      </c>
      <c r="BN90" s="74" t="s">
        <v>12716</v>
      </c>
    </row>
    <row r="91" spans="10:66" x14ac:dyDescent="0.25">
      <c r="W91" s="2823" t="s">
        <v>12703</v>
      </c>
      <c r="X91" s="2823">
        <v>4</v>
      </c>
      <c r="Y91" s="2823">
        <v>61</v>
      </c>
      <c r="Z91" s="2938">
        <v>8</v>
      </c>
      <c r="AA91" s="2823">
        <v>1</v>
      </c>
      <c r="AB91" s="2823" t="s">
        <v>12704</v>
      </c>
      <c r="AC91" s="2823" t="s">
        <v>12705</v>
      </c>
      <c r="AD91" s="2823" t="s">
        <v>12705</v>
      </c>
      <c r="AE91" s="2823" t="s">
        <v>12705</v>
      </c>
      <c r="AF91" s="2823" t="s">
        <v>12705</v>
      </c>
      <c r="AG91" s="2823" t="s">
        <v>12687</v>
      </c>
      <c r="AH91" s="2824"/>
      <c r="AI91" s="2930">
        <f t="array" aca="1" ref="AI91" ca="1">IFERROR(INDEX(INDIRECT(INDEX($BN:$BN,MATCH(AN$10,$1:$1,0)+1+2) &amp; ":" &amp; INDEX($BN:$BN,MATCH(AN$10,$1:$1,0)+1+2)),MATCH(INDIRECT(INDEX($BN:$BN,MATCH(AN$10,$2:$2,0)+1) &amp; ROW()),INDIRECT(INDEX($BN:$BN,MATCH(AN$10,$1:$1,0)+1+1) &amp; ":" &amp; INDEX($BN:$BN,MATCH(AN$10,$1:$1,0)+1+1)),0)),0)</f>
        <v>0</v>
      </c>
      <c r="AJ91" s="2931"/>
      <c r="AK91" s="2932">
        <f t="shared" ca="1" si="17"/>
        <v>0</v>
      </c>
      <c r="AR91" s="1" t="s">
        <v>11873</v>
      </c>
      <c r="AS91" s="1860" t="str">
        <f t="shared" si="14"/>
        <v>F10_0332</v>
      </c>
      <c r="AT91" s="2839" t="str">
        <f>IF(xml!$A$1&lt;&gt;Preluare_xml!AR$1," - ",IFERROR(INDEX(xml!$C:$C,MATCH(AR91,xml!$B:$B,0)),0))</f>
        <v xml:space="preserve"> - </v>
      </c>
      <c r="AV91" s="1" t="s">
        <v>11873</v>
      </c>
      <c r="AW91" s="1860" t="str">
        <f t="shared" si="15"/>
        <v>F10_0332</v>
      </c>
      <c r="AX91" s="2834" t="str">
        <f>IF(xml!$A$1&lt;&gt;Preluare_xml!AV$1," - ",IFERROR(INDEX(xml!$C:$C,MATCH(AV91,xml!$B:$B,0)),0))</f>
        <v xml:space="preserve"> - </v>
      </c>
      <c r="AZ91" s="74" t="s">
        <v>11872</v>
      </c>
      <c r="BA91" s="1860" t="str">
        <f t="shared" si="16"/>
        <v>F10_0331</v>
      </c>
      <c r="BB91" s="2834" t="str">
        <f>IF(xml!$A$1&lt;&gt;Preluare_xml!AZ$1," - ",IFERROR(INDEX(xml!$C:$C,MATCH(AZ91,xml!$B:$B,0)),0))</f>
        <v xml:space="preserve"> - </v>
      </c>
      <c r="BD91" s="2396" t="str">
        <f t="shared" ref="BD91:BD154" si="19">"/"&amp;LEFT(BE91,3)&amp;"/@"&amp;BE91</f>
        <v>/F10/@F10_0332</v>
      </c>
      <c r="BE91" s="2837" t="s">
        <v>12701</v>
      </c>
      <c r="BF91" s="2834" t="str">
        <f>IF(xml!$A$1&lt;&gt;Preluare_xml!BD$1," - ",IFERROR(INDEX(xml!$C:$C,MATCH(BD91,xml!$B:$B,0)),0))</f>
        <v xml:space="preserve"> - </v>
      </c>
      <c r="BH91" s="2396" t="str">
        <f t="shared" si="18"/>
        <v>/F10/@F10_0352</v>
      </c>
      <c r="BI91" s="2837" t="s">
        <v>12720</v>
      </c>
      <c r="BJ91" s="2821" t="str">
        <f>IF(xml!$A$1&lt;&gt;Preluare_xml!BH$1," - ",IFERROR(INDEX(xml!$C:$C,MATCH(BH91,xml!$B:$B,0)),0))</f>
        <v xml:space="preserve"> - </v>
      </c>
      <c r="BN91" s="74" t="s">
        <v>9288</v>
      </c>
    </row>
    <row r="92" spans="10:66" x14ac:dyDescent="0.25">
      <c r="W92" s="2818" t="s">
        <v>12708</v>
      </c>
      <c r="X92" s="2818">
        <v>4</v>
      </c>
      <c r="Y92" s="2818">
        <v>61</v>
      </c>
      <c r="Z92" s="2881">
        <v>8</v>
      </c>
      <c r="AA92" s="2818">
        <v>2</v>
      </c>
      <c r="AB92" s="2818" t="s">
        <v>12709</v>
      </c>
      <c r="AC92" s="2818" t="s">
        <v>12710</v>
      </c>
      <c r="AD92" s="2818" t="s">
        <v>12710</v>
      </c>
      <c r="AE92" s="2818" t="s">
        <v>12710</v>
      </c>
      <c r="AF92" s="2818" t="s">
        <v>12710</v>
      </c>
      <c r="AG92" s="2818" t="s">
        <v>12692</v>
      </c>
      <c r="AH92" s="2822"/>
      <c r="AI92" s="2922">
        <f t="array" aca="1" ref="AI92" ca="1">IFERROR(INDEX(INDIRECT(INDEX($BN:$BN,MATCH(AN$10,$1:$1,0)+1+2) &amp; ":" &amp; INDEX($BN:$BN,MATCH(AN$10,$1:$1,0)+1+2)),MATCH(INDIRECT(INDEX($BN:$BN,MATCH(AN$10,$2:$2,0)+1) &amp; ROW()),INDIRECT(INDEX($BN:$BN,MATCH(AN$10,$1:$1,0)+1+1) &amp; ":" &amp; INDEX($BN:$BN,MATCH(AN$10,$1:$1,0)+1+1)),0)),0)</f>
        <v>0</v>
      </c>
      <c r="AJ92" s="2923"/>
      <c r="AK92" s="2924">
        <f t="shared" ca="1" si="17"/>
        <v>0</v>
      </c>
      <c r="AR92" s="1" t="s">
        <v>11874</v>
      </c>
      <c r="AS92" s="1860" t="str">
        <f t="shared" si="14"/>
        <v>F10_0341</v>
      </c>
      <c r="AT92" s="2839" t="str">
        <f>IF(xml!$A$1&lt;&gt;Preluare_xml!AR$1," - ",IFERROR(INDEX(xml!$C:$C,MATCH(AR92,xml!$B:$B,0)),0))</f>
        <v xml:space="preserve"> - </v>
      </c>
      <c r="AV92" s="1" t="s">
        <v>11874</v>
      </c>
      <c r="AW92" s="1860" t="str">
        <f t="shared" si="15"/>
        <v>F10_0341</v>
      </c>
      <c r="AX92" s="2834" t="str">
        <f>IF(xml!$A$1&lt;&gt;Preluare_xml!AV$1," - ",IFERROR(INDEX(xml!$C:$C,MATCH(AV92,xml!$B:$B,0)),0))</f>
        <v xml:space="preserve"> - </v>
      </c>
      <c r="AZ92" s="74" t="s">
        <v>11873</v>
      </c>
      <c r="BA92" s="1860" t="str">
        <f t="shared" si="16"/>
        <v>F10_0332</v>
      </c>
      <c r="BB92" s="2834" t="str">
        <f>IF(xml!$A$1&lt;&gt;Preluare_xml!AZ$1," - ",IFERROR(INDEX(xml!$C:$C,MATCH(AZ92,xml!$B:$B,0)),0))</f>
        <v xml:space="preserve"> - </v>
      </c>
      <c r="BD92" s="2396" t="str">
        <f t="shared" si="19"/>
        <v>/F10/@F10_0341</v>
      </c>
      <c r="BE92" s="2837" t="s">
        <v>12706</v>
      </c>
      <c r="BF92" s="2834" t="str">
        <f>IF(xml!$A$1&lt;&gt;Preluare_xml!BD$1," - ",IFERROR(INDEX(xml!$C:$C,MATCH(BD92,xml!$B:$B,0)),0))</f>
        <v xml:space="preserve"> - </v>
      </c>
      <c r="BH92" s="2396" t="str">
        <f t="shared" si="18"/>
        <v>/F10/@F10_0361</v>
      </c>
      <c r="BI92" s="2837" t="s">
        <v>12724</v>
      </c>
      <c r="BJ92" s="2821" t="str">
        <f>IF(xml!$A$1&lt;&gt;Preluare_xml!BH$1," - ",IFERROR(INDEX(xml!$C:$C,MATCH(BH92,xml!$B:$B,0)),0))</f>
        <v xml:space="preserve"> - </v>
      </c>
      <c r="BN92" s="74" t="s">
        <v>12725</v>
      </c>
    </row>
    <row r="93" spans="10:66" x14ac:dyDescent="0.25">
      <c r="W93" s="2818" t="s">
        <v>12712</v>
      </c>
      <c r="X93" s="2818">
        <v>4</v>
      </c>
      <c r="Y93" s="2818">
        <v>61</v>
      </c>
      <c r="Z93" s="2881">
        <v>8</v>
      </c>
      <c r="AA93" s="2818">
        <v>4</v>
      </c>
      <c r="AB93" s="2818" t="s">
        <v>12713</v>
      </c>
      <c r="AC93" s="2818" t="s">
        <v>12714</v>
      </c>
      <c r="AD93" s="2818" t="s">
        <v>12714</v>
      </c>
      <c r="AE93" s="2818" t="s">
        <v>12714</v>
      </c>
      <c r="AF93" s="2818" t="s">
        <v>12714</v>
      </c>
      <c r="AG93" s="2818" t="s">
        <v>12696</v>
      </c>
      <c r="AH93" s="2822"/>
      <c r="AI93" s="2922">
        <f t="array" aca="1" ref="AI93" ca="1">IFERROR(INDEX(INDIRECT(INDEX($BN:$BN,MATCH(AN$10,$1:$1,0)+1+2) &amp; ":" &amp; INDEX($BN:$BN,MATCH(AN$10,$1:$1,0)+1+2)),MATCH(INDIRECT(INDEX($BN:$BN,MATCH(AN$10,$2:$2,0)+1) &amp; ROW()),INDIRECT(INDEX($BN:$BN,MATCH(AN$10,$1:$1,0)+1+1) &amp; ":" &amp; INDEX($BN:$BN,MATCH(AN$10,$1:$1,0)+1+1)),0)),0)</f>
        <v>0</v>
      </c>
      <c r="AJ93" s="2923"/>
      <c r="AK93" s="2924">
        <f t="shared" ca="1" si="17"/>
        <v>0</v>
      </c>
      <c r="AR93" s="1" t="s">
        <v>11875</v>
      </c>
      <c r="AS93" s="1860" t="str">
        <f t="shared" si="14"/>
        <v>F10_0342</v>
      </c>
      <c r="AT93" s="2839" t="str">
        <f>IF(xml!$A$1&lt;&gt;Preluare_xml!AR$1," - ",IFERROR(INDEX(xml!$C:$C,MATCH(AR93,xml!$B:$B,0)),0))</f>
        <v xml:space="preserve"> - </v>
      </c>
      <c r="AV93" s="1" t="s">
        <v>11875</v>
      </c>
      <c r="AW93" s="1860" t="str">
        <f t="shared" si="15"/>
        <v>F10_0342</v>
      </c>
      <c r="AX93" s="2834" t="str">
        <f>IF(xml!$A$1&lt;&gt;Preluare_xml!AV$1," - ",IFERROR(INDEX(xml!$C:$C,MATCH(AV93,xml!$B:$B,0)),0))</f>
        <v xml:space="preserve"> - </v>
      </c>
      <c r="AZ93" s="74" t="s">
        <v>11874</v>
      </c>
      <c r="BA93" s="1860" t="str">
        <f t="shared" si="16"/>
        <v>F10_0341</v>
      </c>
      <c r="BB93" s="2834" t="str">
        <f>IF(xml!$A$1&lt;&gt;Preluare_xml!AZ$1," - ",IFERROR(INDEX(xml!$C:$C,MATCH(AZ93,xml!$B:$B,0)),0))</f>
        <v xml:space="preserve"> - </v>
      </c>
      <c r="BD93" s="2396" t="str">
        <f t="shared" si="19"/>
        <v>/F10/@F10_0342</v>
      </c>
      <c r="BE93" s="2837" t="s">
        <v>12711</v>
      </c>
      <c r="BF93" s="2834" t="str">
        <f>IF(xml!$A$1&lt;&gt;Preluare_xml!BD$1," - ",IFERROR(INDEX(xml!$C:$C,MATCH(BD93,xml!$B:$B,0)),0))</f>
        <v xml:space="preserve"> - </v>
      </c>
      <c r="BH93" s="2396" t="str">
        <f t="shared" si="18"/>
        <v>/F10/@F10_0362</v>
      </c>
      <c r="BI93" s="2837" t="s">
        <v>12729</v>
      </c>
      <c r="BJ93" s="2821" t="str">
        <f>IF(xml!$A$1&lt;&gt;Preluare_xml!BH$1," - ",IFERROR(INDEX(xml!$C:$C,MATCH(BH93,xml!$B:$B,0)),0))</f>
        <v xml:space="preserve"> - </v>
      </c>
      <c r="BN93" s="74" t="s">
        <v>12730</v>
      </c>
    </row>
    <row r="94" spans="10:66" x14ac:dyDescent="0.25">
      <c r="W94" s="2939" t="s">
        <v>12717</v>
      </c>
      <c r="X94" s="2939">
        <v>4</v>
      </c>
      <c r="Y94" s="2939">
        <v>61</v>
      </c>
      <c r="Z94" s="2947">
        <v>8</v>
      </c>
      <c r="AA94" s="2939">
        <v>6</v>
      </c>
      <c r="AB94" s="2939" t="s">
        <v>12718</v>
      </c>
      <c r="AC94" s="2939" t="s">
        <v>12719</v>
      </c>
      <c r="AD94" s="2939" t="s">
        <v>12719</v>
      </c>
      <c r="AE94" s="2939" t="s">
        <v>12719</v>
      </c>
      <c r="AF94" s="2939" t="s">
        <v>12719</v>
      </c>
      <c r="AG94" s="2939" t="s">
        <v>12700</v>
      </c>
      <c r="AH94" s="2948"/>
      <c r="AI94" s="2949">
        <f t="array" aca="1" ref="AI94" ca="1">IFERROR(INDEX(INDIRECT(INDEX($BN:$BN,MATCH(AN$10,$1:$1,0)+1+2) &amp; ":" &amp; INDEX($BN:$BN,MATCH(AN$10,$1:$1,0)+1+2)),MATCH(INDIRECT(INDEX($BN:$BN,MATCH(AN$10,$2:$2,0)+1) &amp; ROW()),INDIRECT(INDEX($BN:$BN,MATCH(AN$10,$1:$1,0)+1+1) &amp; ":" &amp; INDEX($BN:$BN,MATCH(AN$10,$1:$1,0)+1+1)),0)),0)</f>
        <v>0</v>
      </c>
      <c r="AJ94" s="2950"/>
      <c r="AK94" s="2945">
        <f t="shared" ca="1" si="17"/>
        <v>0</v>
      </c>
      <c r="AR94" s="1" t="s">
        <v>12734</v>
      </c>
      <c r="AS94" s="1860" t="str">
        <f t="shared" si="14"/>
        <v>F10_0351</v>
      </c>
      <c r="AT94" s="2839" t="str">
        <f>IF(xml!$A$1&lt;&gt;Preluare_xml!AR$1," - ",IFERROR(INDEX(xml!$C:$C,MATCH(AR94,xml!$B:$B,0)),0))</f>
        <v xml:space="preserve"> - </v>
      </c>
      <c r="AV94" s="1" t="s">
        <v>12734</v>
      </c>
      <c r="AW94" s="1860" t="str">
        <f t="shared" si="15"/>
        <v>F10_0351</v>
      </c>
      <c r="AX94" s="2834" t="str">
        <f>IF(xml!$A$1&lt;&gt;Preluare_xml!AV$1," - ",IFERROR(INDEX(xml!$C:$C,MATCH(AV94,xml!$B:$B,0)),0))</f>
        <v xml:space="preserve"> - </v>
      </c>
      <c r="AZ94" s="74" t="s">
        <v>11875</v>
      </c>
      <c r="BA94" s="1860" t="str">
        <f t="shared" si="16"/>
        <v>F10_0342</v>
      </c>
      <c r="BB94" s="2834" t="str">
        <f>IF(xml!$A$1&lt;&gt;Preluare_xml!AZ$1," - ",IFERROR(INDEX(xml!$C:$C,MATCH(AZ94,xml!$B:$B,0)),0))</f>
        <v xml:space="preserve"> - </v>
      </c>
      <c r="BD94" s="2396" t="str">
        <f t="shared" si="19"/>
        <v>/F10/@F10_0351</v>
      </c>
      <c r="BE94" s="2837" t="s">
        <v>12715</v>
      </c>
      <c r="BF94" s="2834" t="str">
        <f>IF(xml!$A$1&lt;&gt;Preluare_xml!BD$1," - ",IFERROR(INDEX(xml!$C:$C,MATCH(BD94,xml!$B:$B,0)),0))</f>
        <v xml:space="preserve"> - </v>
      </c>
      <c r="BH94" s="2396" t="str">
        <f t="shared" si="18"/>
        <v>/F10/@F10_0371</v>
      </c>
      <c r="BI94" s="2837" t="s">
        <v>12735</v>
      </c>
      <c r="BJ94" s="2821" t="str">
        <f>IF(xml!$A$1&lt;&gt;Preluare_xml!BH$1," - ",IFERROR(INDEX(xml!$C:$C,MATCH(BH94,xml!$B:$B,0)),0))</f>
        <v xml:space="preserve"> - </v>
      </c>
      <c r="BN94" s="74" t="s">
        <v>12736</v>
      </c>
    </row>
    <row r="95" spans="10:66" x14ac:dyDescent="0.25">
      <c r="W95" s="2823" t="s">
        <v>12721</v>
      </c>
      <c r="X95" s="2823">
        <v>4</v>
      </c>
      <c r="Y95" s="2823">
        <v>61</v>
      </c>
      <c r="Z95" s="2938">
        <v>9</v>
      </c>
      <c r="AA95" s="2823">
        <v>1</v>
      </c>
      <c r="AB95" s="2823" t="s">
        <v>12722</v>
      </c>
      <c r="AC95" s="2823" t="s">
        <v>12723</v>
      </c>
      <c r="AD95" s="2823" t="s">
        <v>12723</v>
      </c>
      <c r="AE95" s="2823" t="s">
        <v>12723</v>
      </c>
      <c r="AF95" s="2823" t="s">
        <v>12723</v>
      </c>
      <c r="AG95" s="2823" t="s">
        <v>12723</v>
      </c>
      <c r="AH95" s="2824"/>
      <c r="AI95" s="2930">
        <f t="array" aca="1" ref="AI95" ca="1">IFERROR(INDEX(INDIRECT(INDEX($BN:$BN,MATCH(AN$10,$1:$1,0)+1+2) &amp; ":" &amp; INDEX($BN:$BN,MATCH(AN$10,$1:$1,0)+1+2)),MATCH(INDIRECT(INDEX($BN:$BN,MATCH(AN$10,$2:$2,0)+1) &amp; ROW()),INDIRECT(INDEX($BN:$BN,MATCH(AN$10,$1:$1,0)+1+1) &amp; ":" &amp; INDEX($BN:$BN,MATCH(AN$10,$1:$1,0)+1+1)),0)),0)</f>
        <v>0</v>
      </c>
      <c r="AJ95" s="2931"/>
      <c r="AK95" s="2932">
        <f t="shared" ca="1" si="17"/>
        <v>0</v>
      </c>
      <c r="AR95" s="1" t="s">
        <v>12740</v>
      </c>
      <c r="AS95" s="1860" t="str">
        <f t="shared" si="14"/>
        <v>F10_0352</v>
      </c>
      <c r="AT95" s="2839" t="str">
        <f>IF(xml!$A$1&lt;&gt;Preluare_xml!AR$1," - ",IFERROR(INDEX(xml!$C:$C,MATCH(AR95,xml!$B:$B,0)),0))</f>
        <v xml:space="preserve"> - </v>
      </c>
      <c r="AV95" s="1" t="s">
        <v>12740</v>
      </c>
      <c r="AW95" s="1860" t="str">
        <f t="shared" si="15"/>
        <v>F10_0352</v>
      </c>
      <c r="AX95" s="2834" t="str">
        <f>IF(xml!$A$1&lt;&gt;Preluare_xml!AV$1," - ",IFERROR(INDEX(xml!$C:$C,MATCH(AV95,xml!$B:$B,0)),0))</f>
        <v xml:space="preserve"> - </v>
      </c>
      <c r="AZ95" s="74" t="s">
        <v>12734</v>
      </c>
      <c r="BA95" s="1860" t="str">
        <f t="shared" si="16"/>
        <v>F10_0351</v>
      </c>
      <c r="BB95" s="2834" t="str">
        <f>IF(xml!$A$1&lt;&gt;Preluare_xml!AZ$1," - ",IFERROR(INDEX(xml!$C:$C,MATCH(AZ95,xml!$B:$B,0)),0))</f>
        <v xml:space="preserve"> - </v>
      </c>
      <c r="BD95" s="2396" t="str">
        <f t="shared" si="19"/>
        <v>/F10/@F10_0352</v>
      </c>
      <c r="BE95" s="2837" t="s">
        <v>12720</v>
      </c>
      <c r="BF95" s="2834" t="str">
        <f>IF(xml!$A$1&lt;&gt;Preluare_xml!BD$1," - ",IFERROR(INDEX(xml!$C:$C,MATCH(BD95,xml!$B:$B,0)),0))</f>
        <v xml:space="preserve"> - </v>
      </c>
      <c r="BH95" s="2396" t="str">
        <f t="shared" si="18"/>
        <v>/F10/@F10_0372</v>
      </c>
      <c r="BI95" s="2837" t="s">
        <v>12741</v>
      </c>
      <c r="BJ95" s="2821" t="str">
        <f>IF(xml!$A$1&lt;&gt;Preluare_xml!BH$1," - ",IFERROR(INDEX(xml!$C:$C,MATCH(BH95,xml!$B:$B,0)),0))</f>
        <v xml:space="preserve"> - </v>
      </c>
      <c r="BN95" s="74" t="s">
        <v>12742</v>
      </c>
    </row>
    <row r="96" spans="10:66" x14ac:dyDescent="0.25">
      <c r="W96" s="2818" t="s">
        <v>12726</v>
      </c>
      <c r="X96" s="2818">
        <v>4</v>
      </c>
      <c r="Y96" s="2818">
        <v>61</v>
      </c>
      <c r="Z96" s="2881">
        <v>9</v>
      </c>
      <c r="AA96" s="2818">
        <v>2</v>
      </c>
      <c r="AB96" s="2818" t="s">
        <v>12727</v>
      </c>
      <c r="AC96" s="2818" t="s">
        <v>12728</v>
      </c>
      <c r="AD96" s="2818" t="s">
        <v>12728</v>
      </c>
      <c r="AE96" s="2818" t="s">
        <v>12728</v>
      </c>
      <c r="AF96" s="2818" t="s">
        <v>12728</v>
      </c>
      <c r="AG96" s="2818" t="s">
        <v>12728</v>
      </c>
      <c r="AH96" s="2822"/>
      <c r="AI96" s="2922">
        <f t="array" aca="1" ref="AI96" ca="1">IFERROR(INDEX(INDIRECT(INDEX($BN:$BN,MATCH(AN$10,$1:$1,0)+1+2) &amp; ":" &amp; INDEX($BN:$BN,MATCH(AN$10,$1:$1,0)+1+2)),MATCH(INDIRECT(INDEX($BN:$BN,MATCH(AN$10,$2:$2,0)+1) &amp; ROW()),INDIRECT(INDEX($BN:$BN,MATCH(AN$10,$1:$1,0)+1+1) &amp; ":" &amp; INDEX($BN:$BN,MATCH(AN$10,$1:$1,0)+1+1)),0)),0)</f>
        <v>0</v>
      </c>
      <c r="AJ96" s="2923"/>
      <c r="AK96" s="2924">
        <f t="shared" ca="1" si="17"/>
        <v>0</v>
      </c>
      <c r="AR96" s="1" t="s">
        <v>11876</v>
      </c>
      <c r="AS96" s="1860" t="str">
        <f t="shared" si="14"/>
        <v>F10_0361</v>
      </c>
      <c r="AT96" s="2839" t="str">
        <f>IF(xml!$A$1&lt;&gt;Preluare_xml!AR$1," - ",IFERROR(INDEX(xml!$C:$C,MATCH(AR96,xml!$B:$B,0)),0))</f>
        <v xml:space="preserve"> - </v>
      </c>
      <c r="AV96" s="1" t="s">
        <v>11876</v>
      </c>
      <c r="AW96" s="1860" t="str">
        <f t="shared" si="15"/>
        <v>F10_0361</v>
      </c>
      <c r="AX96" s="2834" t="str">
        <f>IF(xml!$A$1&lt;&gt;Preluare_xml!AV$1," - ",IFERROR(INDEX(xml!$C:$C,MATCH(AV96,xml!$B:$B,0)),0))</f>
        <v xml:space="preserve"> - </v>
      </c>
      <c r="AZ96" s="74" t="s">
        <v>12740</v>
      </c>
      <c r="BA96" s="1860" t="str">
        <f t="shared" si="16"/>
        <v>F10_0352</v>
      </c>
      <c r="BB96" s="2834" t="str">
        <f>IF(xml!$A$1&lt;&gt;Preluare_xml!AZ$1," - ",IFERROR(INDEX(xml!$C:$C,MATCH(AZ96,xml!$B:$B,0)),0))</f>
        <v xml:space="preserve"> - </v>
      </c>
      <c r="BD96" s="2396" t="str">
        <f t="shared" si="19"/>
        <v>/F10/@F10_0361</v>
      </c>
      <c r="BE96" s="2837" t="s">
        <v>12724</v>
      </c>
      <c r="BF96" s="2834" t="str">
        <f>IF(xml!$A$1&lt;&gt;Preluare_xml!BD$1," - ",IFERROR(INDEX(xml!$C:$C,MATCH(BD96,xml!$B:$B,0)),0))</f>
        <v xml:space="preserve"> - </v>
      </c>
      <c r="BH96" s="2396" t="str">
        <f t="shared" si="18"/>
        <v>/F10/@F10_0381</v>
      </c>
      <c r="BI96" s="2837" t="s">
        <v>12745</v>
      </c>
      <c r="BJ96" s="2821" t="str">
        <f>IF(xml!$A$1&lt;&gt;Preluare_xml!BH$1," - ",IFERROR(INDEX(xml!$C:$C,MATCH(BH96,xml!$B:$B,0)),0))</f>
        <v xml:space="preserve"> - </v>
      </c>
      <c r="BN96" s="74" t="s">
        <v>12746</v>
      </c>
    </row>
    <row r="97" spans="22:66" x14ac:dyDescent="0.25">
      <c r="W97" s="2818" t="s">
        <v>12731</v>
      </c>
      <c r="X97" s="2818">
        <v>4</v>
      </c>
      <c r="Y97" s="2818">
        <v>61</v>
      </c>
      <c r="Z97" s="2881">
        <v>9</v>
      </c>
      <c r="AA97" s="2818">
        <v>4</v>
      </c>
      <c r="AB97" s="2818" t="s">
        <v>12732</v>
      </c>
      <c r="AC97" s="2818" t="s">
        <v>12733</v>
      </c>
      <c r="AD97" s="2818" t="s">
        <v>12733</v>
      </c>
      <c r="AE97" s="2818" t="s">
        <v>12733</v>
      </c>
      <c r="AF97" s="2818" t="s">
        <v>12733</v>
      </c>
      <c r="AG97" s="2818" t="s">
        <v>12733</v>
      </c>
      <c r="AH97" s="2822"/>
      <c r="AI97" s="2922">
        <f t="array" aca="1" ref="AI97" ca="1">IFERROR(INDEX(INDIRECT(INDEX($BN:$BN,MATCH(AN$10,$1:$1,0)+1+2) &amp; ":" &amp; INDEX($BN:$BN,MATCH(AN$10,$1:$1,0)+1+2)),MATCH(INDIRECT(INDEX($BN:$BN,MATCH(AN$10,$2:$2,0)+1) &amp; ROW()),INDIRECT(INDEX($BN:$BN,MATCH(AN$10,$1:$1,0)+1+1) &amp; ":" &amp; INDEX($BN:$BN,MATCH(AN$10,$1:$1,0)+1+1)),0)),0)</f>
        <v>0</v>
      </c>
      <c r="AJ97" s="2923"/>
      <c r="AK97" s="2924">
        <f t="shared" ca="1" si="17"/>
        <v>0</v>
      </c>
      <c r="AR97" s="1" t="s">
        <v>11877</v>
      </c>
      <c r="AS97" s="1860" t="str">
        <f t="shared" si="14"/>
        <v>F10_0362</v>
      </c>
      <c r="AT97" s="2839" t="str">
        <f>IF(xml!$A$1&lt;&gt;Preluare_xml!AR$1," - ",IFERROR(INDEX(xml!$C:$C,MATCH(AR97,xml!$B:$B,0)),0))</f>
        <v xml:space="preserve"> - </v>
      </c>
      <c r="AV97" s="1" t="s">
        <v>11877</v>
      </c>
      <c r="AW97" s="1860" t="str">
        <f t="shared" si="15"/>
        <v>F10_0362</v>
      </c>
      <c r="AX97" s="2834" t="str">
        <f>IF(xml!$A$1&lt;&gt;Preluare_xml!AV$1," - ",IFERROR(INDEX(xml!$C:$C,MATCH(AV97,xml!$B:$B,0)),0))</f>
        <v xml:space="preserve"> - </v>
      </c>
      <c r="AZ97" s="74" t="s">
        <v>11876</v>
      </c>
      <c r="BA97" s="1860" t="str">
        <f t="shared" si="16"/>
        <v>F10_0361</v>
      </c>
      <c r="BB97" s="2834" t="str">
        <f>IF(xml!$A$1&lt;&gt;Preluare_xml!AZ$1," - ",IFERROR(INDEX(xml!$C:$C,MATCH(AZ97,xml!$B:$B,0)),0))</f>
        <v xml:space="preserve"> - </v>
      </c>
      <c r="BD97" s="2396" t="str">
        <f t="shared" si="19"/>
        <v>/F10/@F10_0362</v>
      </c>
      <c r="BE97" s="2837" t="s">
        <v>12729</v>
      </c>
      <c r="BF97" s="2834" t="str">
        <f>IF(xml!$A$1&lt;&gt;Preluare_xml!BD$1," - ",IFERROR(INDEX(xml!$C:$C,MATCH(BD97,xml!$B:$B,0)),0))</f>
        <v xml:space="preserve"> - </v>
      </c>
      <c r="BH97" s="2396" t="str">
        <f t="shared" si="18"/>
        <v>/F10/@F10_0382</v>
      </c>
      <c r="BI97" s="2837" t="s">
        <v>12749</v>
      </c>
      <c r="BJ97" s="2821" t="str">
        <f>IF(xml!$A$1&lt;&gt;Preluare_xml!BH$1," - ",IFERROR(INDEX(xml!$C:$C,MATCH(BH97,xml!$B:$B,0)),0))</f>
        <v xml:space="preserve"> - </v>
      </c>
      <c r="BN97" s="74" t="s">
        <v>12750</v>
      </c>
    </row>
    <row r="98" spans="22:66" x14ac:dyDescent="0.25">
      <c r="W98" s="2939" t="s">
        <v>12737</v>
      </c>
      <c r="X98" s="2939">
        <v>4</v>
      </c>
      <c r="Y98" s="2939">
        <v>61</v>
      </c>
      <c r="Z98" s="2947">
        <v>9</v>
      </c>
      <c r="AA98" s="2939">
        <v>6</v>
      </c>
      <c r="AB98" s="2939" t="s">
        <v>12738</v>
      </c>
      <c r="AC98" s="2939" t="s">
        <v>12739</v>
      </c>
      <c r="AD98" s="2939" t="s">
        <v>12739</v>
      </c>
      <c r="AE98" s="2939" t="s">
        <v>12739</v>
      </c>
      <c r="AF98" s="2939" t="s">
        <v>12739</v>
      </c>
      <c r="AG98" s="2939" t="s">
        <v>12739</v>
      </c>
      <c r="AH98" s="2948"/>
      <c r="AI98" s="2949">
        <f t="array" aca="1" ref="AI98" ca="1">IFERROR(INDEX(INDIRECT(INDEX($BN:$BN,MATCH(AN$10,$1:$1,0)+1+2) &amp; ":" &amp; INDEX($BN:$BN,MATCH(AN$10,$1:$1,0)+1+2)),MATCH(INDIRECT(INDEX($BN:$BN,MATCH(AN$10,$2:$2,0)+1) &amp; ROW()),INDIRECT(INDEX($BN:$BN,MATCH(AN$10,$1:$1,0)+1+1) &amp; ":" &amp; INDEX($BN:$BN,MATCH(AN$10,$1:$1,0)+1+1)),0)),0)</f>
        <v>0</v>
      </c>
      <c r="AJ98" s="2950"/>
      <c r="AK98" s="2945">
        <f t="shared" ca="1" si="17"/>
        <v>0</v>
      </c>
      <c r="AR98" s="1" t="s">
        <v>11878</v>
      </c>
      <c r="AS98" s="1860" t="str">
        <f t="shared" si="14"/>
        <v>F10_0371</v>
      </c>
      <c r="AT98" s="2839" t="str">
        <f>IF(xml!$A$1&lt;&gt;Preluare_xml!AR$1," - ",IFERROR(INDEX(xml!$C:$C,MATCH(AR98,xml!$B:$B,0)),0))</f>
        <v xml:space="preserve"> - </v>
      </c>
      <c r="AV98" s="1" t="s">
        <v>11878</v>
      </c>
      <c r="AW98" s="1860" t="str">
        <f t="shared" si="15"/>
        <v>F10_0371</v>
      </c>
      <c r="AX98" s="2834" t="str">
        <f>IF(xml!$A$1&lt;&gt;Preluare_xml!AV$1," - ",IFERROR(INDEX(xml!$C:$C,MATCH(AV98,xml!$B:$B,0)),0))</f>
        <v xml:space="preserve"> - </v>
      </c>
      <c r="AZ98" s="74" t="s">
        <v>11877</v>
      </c>
      <c r="BA98" s="1860" t="str">
        <f t="shared" si="16"/>
        <v>F10_0362</v>
      </c>
      <c r="BB98" s="2834" t="str">
        <f>IF(xml!$A$1&lt;&gt;Preluare_xml!AZ$1," - ",IFERROR(INDEX(xml!$C:$C,MATCH(AZ98,xml!$B:$B,0)),0))</f>
        <v xml:space="preserve"> - </v>
      </c>
      <c r="BD98" s="2396" t="str">
        <f t="shared" si="19"/>
        <v>/F10/@F10_0371</v>
      </c>
      <c r="BE98" s="2837" t="s">
        <v>12735</v>
      </c>
      <c r="BF98" s="2834" t="str">
        <f>IF(xml!$A$1&lt;&gt;Preluare_xml!BD$1," - ",IFERROR(INDEX(xml!$C:$C,MATCH(BD98,xml!$B:$B,0)),0))</f>
        <v xml:space="preserve"> - </v>
      </c>
      <c r="BH98" s="2396" t="str">
        <f t="shared" si="18"/>
        <v>/F10/@F10_0391</v>
      </c>
      <c r="BI98" s="2837" t="s">
        <v>12753</v>
      </c>
      <c r="BJ98" s="2821" t="str">
        <f>IF(xml!$A$1&lt;&gt;Preluare_xml!BH$1," - ",IFERROR(INDEX(xml!$C:$C,MATCH(BH98,xml!$B:$B,0)),0))</f>
        <v xml:space="preserve"> - </v>
      </c>
      <c r="BN98" s="74" t="s">
        <v>9259</v>
      </c>
    </row>
    <row r="99" spans="22:66" x14ac:dyDescent="0.25">
      <c r="W99" s="2823" t="s">
        <v>12743</v>
      </c>
      <c r="X99" s="2823">
        <v>4</v>
      </c>
      <c r="Y99" s="2823">
        <v>61</v>
      </c>
      <c r="Z99" s="2938">
        <v>10</v>
      </c>
      <c r="AA99" s="2823">
        <v>1</v>
      </c>
      <c r="AB99" s="2823" t="s">
        <v>12744</v>
      </c>
      <c r="AC99" s="2823" t="s">
        <v>12636</v>
      </c>
      <c r="AD99" s="2823" t="s">
        <v>12636</v>
      </c>
      <c r="AE99" s="2823" t="s">
        <v>12636</v>
      </c>
      <c r="AF99" s="2823" t="s">
        <v>12636</v>
      </c>
      <c r="AG99" s="2823" t="s">
        <v>12705</v>
      </c>
      <c r="AH99" s="2824"/>
      <c r="AI99" s="2930">
        <f t="array" aca="1" ref="AI99" ca="1">IFERROR(INDEX(INDIRECT(INDEX($BN:$BN,MATCH(AN$10,$1:$1,0)+1+2) &amp; ":" &amp; INDEX($BN:$BN,MATCH(AN$10,$1:$1,0)+1+2)),MATCH(INDIRECT(INDEX($BN:$BN,MATCH(AN$10,$2:$2,0)+1) &amp; ROW()),INDIRECT(INDEX($BN:$BN,MATCH(AN$10,$1:$1,0)+1+1) &amp; ":" &amp; INDEX($BN:$BN,MATCH(AN$10,$1:$1,0)+1+1)),0)),0)</f>
        <v>0</v>
      </c>
      <c r="AJ99" s="2931"/>
      <c r="AK99" s="2932">
        <f t="shared" ca="1" si="17"/>
        <v>0</v>
      </c>
      <c r="AR99" s="1" t="s">
        <v>11879</v>
      </c>
      <c r="AS99" s="1860" t="str">
        <f t="shared" si="14"/>
        <v>F10_0372</v>
      </c>
      <c r="AT99" s="2839" t="str">
        <f>IF(xml!$A$1&lt;&gt;Preluare_xml!AR$1," - ",IFERROR(INDEX(xml!$C:$C,MATCH(AR99,xml!$B:$B,0)),0))</f>
        <v xml:space="preserve"> - </v>
      </c>
      <c r="AV99" s="1" t="s">
        <v>11879</v>
      </c>
      <c r="AW99" s="1860" t="str">
        <f t="shared" si="15"/>
        <v>F10_0372</v>
      </c>
      <c r="AX99" s="2834" t="str">
        <f>IF(xml!$A$1&lt;&gt;Preluare_xml!AV$1," - ",IFERROR(INDEX(xml!$C:$C,MATCH(AV99,xml!$B:$B,0)),0))</f>
        <v xml:space="preserve"> - </v>
      </c>
      <c r="AZ99" s="74" t="s">
        <v>11878</v>
      </c>
      <c r="BA99" s="1860" t="str">
        <f t="shared" si="16"/>
        <v>F10_0371</v>
      </c>
      <c r="BB99" s="2834" t="str">
        <f>IF(xml!$A$1&lt;&gt;Preluare_xml!AZ$1," - ",IFERROR(INDEX(xml!$C:$C,MATCH(AZ99,xml!$B:$B,0)),0))</f>
        <v xml:space="preserve"> - </v>
      </c>
      <c r="BD99" s="2396" t="str">
        <f t="shared" si="19"/>
        <v>/F10/@F10_0372</v>
      </c>
      <c r="BE99" s="2837" t="s">
        <v>12741</v>
      </c>
      <c r="BF99" s="2834" t="str">
        <f>IF(xml!$A$1&lt;&gt;Preluare_xml!BD$1," - ",IFERROR(INDEX(xml!$C:$C,MATCH(BD99,xml!$B:$B,0)),0))</f>
        <v xml:space="preserve"> - </v>
      </c>
      <c r="BH99" s="2396" t="str">
        <f t="shared" si="18"/>
        <v>/F10/@F10_0392</v>
      </c>
      <c r="BI99" s="2837" t="s">
        <v>12756</v>
      </c>
      <c r="BJ99" s="2821" t="str">
        <f>IF(xml!$A$1&lt;&gt;Preluare_xml!BH$1," - ",IFERROR(INDEX(xml!$C:$C,MATCH(BH99,xml!$B:$B,0)),0))</f>
        <v xml:space="preserve"> - </v>
      </c>
      <c r="BN99" s="74" t="s">
        <v>9261</v>
      </c>
    </row>
    <row r="100" spans="22:66" x14ac:dyDescent="0.25">
      <c r="W100" s="2818" t="s">
        <v>12747</v>
      </c>
      <c r="X100" s="2818">
        <v>4</v>
      </c>
      <c r="Y100" s="2818">
        <v>61</v>
      </c>
      <c r="Z100" s="2881">
        <v>10</v>
      </c>
      <c r="AA100" s="2818">
        <v>2</v>
      </c>
      <c r="AB100" s="2818" t="s">
        <v>12748</v>
      </c>
      <c r="AC100" s="2818" t="s">
        <v>12641</v>
      </c>
      <c r="AD100" s="2818" t="s">
        <v>12641</v>
      </c>
      <c r="AE100" s="2818" t="s">
        <v>12641</v>
      </c>
      <c r="AF100" s="2818" t="s">
        <v>12641</v>
      </c>
      <c r="AG100" s="2818" t="s">
        <v>12710</v>
      </c>
      <c r="AH100" s="2822"/>
      <c r="AI100" s="2922">
        <f t="array" aca="1" ref="AI100" ca="1">IFERROR(INDEX(INDIRECT(INDEX($BN:$BN,MATCH(AN$10,$1:$1,0)+1+2) &amp; ":" &amp; INDEX($BN:$BN,MATCH(AN$10,$1:$1,0)+1+2)),MATCH(INDIRECT(INDEX($BN:$BN,MATCH(AN$10,$2:$2,0)+1) &amp; ROW()),INDIRECT(INDEX($BN:$BN,MATCH(AN$10,$1:$1,0)+1+1) &amp; ":" &amp; INDEX($BN:$BN,MATCH(AN$10,$1:$1,0)+1+1)),0)),0)</f>
        <v>0</v>
      </c>
      <c r="AJ100" s="2923"/>
      <c r="AK100" s="2924">
        <f t="shared" ca="1" si="17"/>
        <v>0</v>
      </c>
      <c r="AR100" s="1" t="s">
        <v>11880</v>
      </c>
      <c r="AS100" s="1860" t="str">
        <f t="shared" si="14"/>
        <v>F10_0381</v>
      </c>
      <c r="AT100" s="2839" t="str">
        <f>IF(xml!$A$1&lt;&gt;Preluare_xml!AR$1," - ",IFERROR(INDEX(xml!$C:$C,MATCH(AR100,xml!$B:$B,0)),0))</f>
        <v xml:space="preserve"> - </v>
      </c>
      <c r="AV100" s="1" t="s">
        <v>11880</v>
      </c>
      <c r="AW100" s="1860" t="str">
        <f t="shared" si="15"/>
        <v>F10_0381</v>
      </c>
      <c r="AX100" s="2834" t="str">
        <f>IF(xml!$A$1&lt;&gt;Preluare_xml!AV$1," - ",IFERROR(INDEX(xml!$C:$C,MATCH(AV100,xml!$B:$B,0)),0))</f>
        <v xml:space="preserve"> - </v>
      </c>
      <c r="AZ100" s="74" t="s">
        <v>11879</v>
      </c>
      <c r="BA100" s="1860" t="str">
        <f t="shared" si="16"/>
        <v>F10_0372</v>
      </c>
      <c r="BB100" s="2834" t="str">
        <f>IF(xml!$A$1&lt;&gt;Preluare_xml!AZ$1," - ",IFERROR(INDEX(xml!$C:$C,MATCH(AZ100,xml!$B:$B,0)),0))</f>
        <v xml:space="preserve"> - </v>
      </c>
      <c r="BD100" s="2396" t="str">
        <f t="shared" si="19"/>
        <v>/F10/@F10_0381</v>
      </c>
      <c r="BE100" s="2837" t="s">
        <v>12745</v>
      </c>
      <c r="BF100" s="2834" t="str">
        <f>IF(xml!$A$1&lt;&gt;Preluare_xml!BD$1," - ",IFERROR(INDEX(xml!$C:$C,MATCH(BD100,xml!$B:$B,0)),0))</f>
        <v xml:space="preserve"> - </v>
      </c>
      <c r="BH100" s="2396" t="str">
        <f t="shared" si="18"/>
        <v>/F10/@F10_0401</v>
      </c>
      <c r="BI100" s="2837" t="s">
        <v>12758</v>
      </c>
      <c r="BJ100" s="2821" t="str">
        <f>IF(xml!$A$1&lt;&gt;Preluare_xml!BH$1," - ",IFERROR(INDEX(xml!$C:$C,MATCH(BH100,xml!$B:$B,0)),0))</f>
        <v xml:space="preserve"> - </v>
      </c>
      <c r="BN100" s="74" t="s">
        <v>12759</v>
      </c>
    </row>
    <row r="101" spans="22:66" x14ac:dyDescent="0.25">
      <c r="W101" s="2818" t="s">
        <v>12751</v>
      </c>
      <c r="X101" s="2818">
        <v>4</v>
      </c>
      <c r="Y101" s="2818">
        <v>61</v>
      </c>
      <c r="Z101" s="2881">
        <v>10</v>
      </c>
      <c r="AA101" s="2818">
        <v>4</v>
      </c>
      <c r="AB101" s="2818" t="s">
        <v>12752</v>
      </c>
      <c r="AC101" s="2818" t="s">
        <v>12644</v>
      </c>
      <c r="AD101" s="2818" t="s">
        <v>12644</v>
      </c>
      <c r="AE101" s="2818" t="s">
        <v>12644</v>
      </c>
      <c r="AF101" s="2818" t="s">
        <v>12644</v>
      </c>
      <c r="AG101" s="2818" t="s">
        <v>12714</v>
      </c>
      <c r="AH101" s="2822"/>
      <c r="AI101" s="2922">
        <f t="array" aca="1" ref="AI101" ca="1">IFERROR(INDEX(INDIRECT(INDEX($BN:$BN,MATCH(AN$10,$1:$1,0)+1+2) &amp; ":" &amp; INDEX($BN:$BN,MATCH(AN$10,$1:$1,0)+1+2)),MATCH(INDIRECT(INDEX($BN:$BN,MATCH(AN$10,$2:$2,0)+1) &amp; ROW()),INDIRECT(INDEX($BN:$BN,MATCH(AN$10,$1:$1,0)+1+1) &amp; ":" &amp; INDEX($BN:$BN,MATCH(AN$10,$1:$1,0)+1+1)),0)),0)</f>
        <v>0</v>
      </c>
      <c r="AJ101" s="2923"/>
      <c r="AK101" s="2924">
        <f t="shared" ca="1" si="17"/>
        <v>0</v>
      </c>
      <c r="AR101" s="1" t="s">
        <v>11881</v>
      </c>
      <c r="AS101" s="1860" t="str">
        <f t="shared" si="14"/>
        <v>F10_0382</v>
      </c>
      <c r="AT101" s="2839" t="str">
        <f>IF(xml!$A$1&lt;&gt;Preluare_xml!AR$1," - ",IFERROR(INDEX(xml!$C:$C,MATCH(AR101,xml!$B:$B,0)),0))</f>
        <v xml:space="preserve"> - </v>
      </c>
      <c r="AV101" s="1" t="s">
        <v>11881</v>
      </c>
      <c r="AW101" s="1860" t="str">
        <f t="shared" si="15"/>
        <v>F10_0382</v>
      </c>
      <c r="AX101" s="2834" t="str">
        <f>IF(xml!$A$1&lt;&gt;Preluare_xml!AV$1," - ",IFERROR(INDEX(xml!$C:$C,MATCH(AV101,xml!$B:$B,0)),0))</f>
        <v xml:space="preserve"> - </v>
      </c>
      <c r="AZ101" s="74" t="s">
        <v>11880</v>
      </c>
      <c r="BA101" s="1860" t="str">
        <f t="shared" si="16"/>
        <v>F10_0381</v>
      </c>
      <c r="BB101" s="2834" t="str">
        <f>IF(xml!$A$1&lt;&gt;Preluare_xml!AZ$1," - ",IFERROR(INDEX(xml!$C:$C,MATCH(AZ101,xml!$B:$B,0)),0))</f>
        <v xml:space="preserve"> - </v>
      </c>
      <c r="BD101" s="2396" t="str">
        <f t="shared" si="19"/>
        <v>/F10/@F10_0382</v>
      </c>
      <c r="BE101" s="2837" t="s">
        <v>12749</v>
      </c>
      <c r="BF101" s="2834" t="str">
        <f>IF(xml!$A$1&lt;&gt;Preluare_xml!BD$1," - ",IFERROR(INDEX(xml!$C:$C,MATCH(BD101,xml!$B:$B,0)),0))</f>
        <v xml:space="preserve"> - </v>
      </c>
      <c r="BH101" s="2396" t="str">
        <f t="shared" si="18"/>
        <v>/F10/@F10_0402</v>
      </c>
      <c r="BI101" s="2837" t="s">
        <v>12764</v>
      </c>
      <c r="BJ101" s="2821" t="str">
        <f>IF(xml!$A$1&lt;&gt;Preluare_xml!BH$1," - ",IFERROR(INDEX(xml!$C:$C,MATCH(BH101,xml!$B:$B,0)),0))</f>
        <v xml:space="preserve"> - </v>
      </c>
      <c r="BN101" s="74" t="s">
        <v>9262</v>
      </c>
    </row>
    <row r="102" spans="22:66" x14ac:dyDescent="0.25">
      <c r="V102" s="2956"/>
      <c r="W102" s="2939" t="s">
        <v>12754</v>
      </c>
      <c r="X102" s="2939">
        <v>4</v>
      </c>
      <c r="Y102" s="2939">
        <v>61</v>
      </c>
      <c r="Z102" s="2947">
        <v>10</v>
      </c>
      <c r="AA102" s="2939">
        <v>6</v>
      </c>
      <c r="AB102" s="2939" t="s">
        <v>12755</v>
      </c>
      <c r="AC102" s="2939" t="s">
        <v>12649</v>
      </c>
      <c r="AD102" s="2939" t="s">
        <v>12649</v>
      </c>
      <c r="AE102" s="2939" t="s">
        <v>12649</v>
      </c>
      <c r="AF102" s="2939" t="s">
        <v>12649</v>
      </c>
      <c r="AG102" s="2939" t="s">
        <v>12719</v>
      </c>
      <c r="AH102" s="2948"/>
      <c r="AI102" s="2949">
        <f t="array" aca="1" ref="AI102" ca="1">IFERROR(INDEX(INDIRECT(INDEX($BN:$BN,MATCH(AN$10,$1:$1,0)+1+2) &amp; ":" &amp; INDEX($BN:$BN,MATCH(AN$10,$1:$1,0)+1+2)),MATCH(INDIRECT(INDEX($BN:$BN,MATCH(AN$10,$2:$2,0)+1) &amp; ROW()),INDIRECT(INDEX($BN:$BN,MATCH(AN$10,$1:$1,0)+1+1) &amp; ":" &amp; INDEX($BN:$BN,MATCH(AN$10,$1:$1,0)+1+1)),0)),0)</f>
        <v>0</v>
      </c>
      <c r="AJ102" s="2950"/>
      <c r="AK102" s="2945">
        <f t="shared" ca="1" si="17"/>
        <v>0</v>
      </c>
      <c r="AR102" s="1" t="s">
        <v>11882</v>
      </c>
      <c r="AS102" s="1860" t="str">
        <f t="shared" si="14"/>
        <v>F10_0391</v>
      </c>
      <c r="AT102" s="2839" t="str">
        <f>IF(xml!$A$1&lt;&gt;Preluare_xml!AR$1," - ",IFERROR(INDEX(xml!$C:$C,MATCH(AR102,xml!$B:$B,0)),0))</f>
        <v xml:space="preserve"> - </v>
      </c>
      <c r="AV102" s="1" t="s">
        <v>11882</v>
      </c>
      <c r="AW102" s="1860" t="str">
        <f t="shared" si="15"/>
        <v>F10_0391</v>
      </c>
      <c r="AX102" s="2834" t="str">
        <f>IF(xml!$A$1&lt;&gt;Preluare_xml!AV$1," - ",IFERROR(INDEX(xml!$C:$C,MATCH(AV102,xml!$B:$B,0)),0))</f>
        <v xml:space="preserve"> - </v>
      </c>
      <c r="AZ102" s="74" t="s">
        <v>11881</v>
      </c>
      <c r="BA102" s="1860" t="str">
        <f t="shared" si="16"/>
        <v>F10_0382</v>
      </c>
      <c r="BB102" s="2834" t="str">
        <f>IF(xml!$A$1&lt;&gt;Preluare_xml!AZ$1," - ",IFERROR(INDEX(xml!$C:$C,MATCH(AZ102,xml!$B:$B,0)),0))</f>
        <v xml:space="preserve"> - </v>
      </c>
      <c r="BD102" s="2396" t="str">
        <f t="shared" si="19"/>
        <v>/F10/@F10_0391</v>
      </c>
      <c r="BE102" s="2837" t="s">
        <v>12753</v>
      </c>
      <c r="BF102" s="2834" t="str">
        <f>IF(xml!$A$1&lt;&gt;Preluare_xml!BD$1," - ",IFERROR(INDEX(xml!$C:$C,MATCH(BD102,xml!$B:$B,0)),0))</f>
        <v xml:space="preserve"> - </v>
      </c>
      <c r="BH102" s="2396" t="str">
        <f t="shared" si="18"/>
        <v>/F10/@F10_0411</v>
      </c>
      <c r="BI102" s="2837" t="s">
        <v>12769</v>
      </c>
      <c r="BJ102" s="2821" t="str">
        <f>IF(xml!$A$1&lt;&gt;Preluare_xml!BH$1," - ",IFERROR(INDEX(xml!$C:$C,MATCH(BH102,xml!$B:$B,0)),0))</f>
        <v xml:space="preserve"> - </v>
      </c>
      <c r="BN102" s="74" t="s">
        <v>12770</v>
      </c>
    </row>
    <row r="103" spans="22:66" x14ac:dyDescent="0.25">
      <c r="V103" s="2823" t="s">
        <v>11145</v>
      </c>
      <c r="W103" s="2823" t="s">
        <v>12757</v>
      </c>
      <c r="X103" s="2823">
        <v>4</v>
      </c>
      <c r="Y103" s="2823">
        <v>62</v>
      </c>
      <c r="Z103" s="2823">
        <v>0</v>
      </c>
      <c r="AA103" s="2823">
        <v>0</v>
      </c>
      <c r="AB103" s="2823" t="s">
        <v>9931</v>
      </c>
      <c r="AC103" s="2823" t="s">
        <v>9931</v>
      </c>
      <c r="AD103" s="2823" t="s">
        <v>9931</v>
      </c>
      <c r="AE103" s="2823" t="s">
        <v>9931</v>
      </c>
      <c r="AF103" s="2823" t="s">
        <v>9931</v>
      </c>
      <c r="AG103" s="2823" t="s">
        <v>9931</v>
      </c>
      <c r="AH103" s="2824"/>
      <c r="AI103" s="2930">
        <f t="array" aca="1" ref="AI103" ca="1">IFERROR(INDEX(INDIRECT(INDEX($BN:$BN,MATCH(AN$10,$1:$1,0)+1+2) &amp; ":" &amp; INDEX($BN:$BN,MATCH(AN$10,$1:$1,0)+1+2)),MATCH(INDIRECT(INDEX($BN:$BN,MATCH(AN$10,$2:$2,0)+1) &amp; ROW()),INDIRECT(INDEX($BN:$BN,MATCH(AN$10,$1:$1,0)+1+1) &amp; ":" &amp; INDEX($BN:$BN,MATCH(AN$10,$1:$1,0)+1+1)),0)),0)</f>
        <v>0</v>
      </c>
      <c r="AJ103" s="2931"/>
      <c r="AK103" s="2932">
        <f t="shared" ca="1" si="17"/>
        <v>0</v>
      </c>
      <c r="AR103" s="1" t="s">
        <v>11883</v>
      </c>
      <c r="AS103" s="1860" t="str">
        <f t="shared" si="14"/>
        <v>F10_0392</v>
      </c>
      <c r="AT103" s="2839" t="str">
        <f>IF(xml!$A$1&lt;&gt;Preluare_xml!AR$1," - ",IFERROR(INDEX(xml!$C:$C,MATCH(AR103,xml!$B:$B,0)),0))</f>
        <v xml:space="preserve"> - </v>
      </c>
      <c r="AV103" s="1" t="s">
        <v>11883</v>
      </c>
      <c r="AW103" s="1860" t="str">
        <f t="shared" si="15"/>
        <v>F10_0392</v>
      </c>
      <c r="AX103" s="2834" t="str">
        <f>IF(xml!$A$1&lt;&gt;Preluare_xml!AV$1," - ",IFERROR(INDEX(xml!$C:$C,MATCH(AV103,xml!$B:$B,0)),0))</f>
        <v xml:space="preserve"> - </v>
      </c>
      <c r="AZ103" s="74" t="s">
        <v>11882</v>
      </c>
      <c r="BA103" s="1860" t="str">
        <f t="shared" si="16"/>
        <v>F10_0391</v>
      </c>
      <c r="BB103" s="2834" t="str">
        <f>IF(xml!$A$1&lt;&gt;Preluare_xml!AZ$1," - ",IFERROR(INDEX(xml!$C:$C,MATCH(AZ103,xml!$B:$B,0)),0))</f>
        <v xml:space="preserve"> - </v>
      </c>
      <c r="BD103" s="2396" t="str">
        <f t="shared" si="19"/>
        <v>/F10/@F10_0392</v>
      </c>
      <c r="BE103" s="2837" t="s">
        <v>12756</v>
      </c>
      <c r="BF103" s="2834" t="str">
        <f>IF(xml!$A$1&lt;&gt;Preluare_xml!BD$1," - ",IFERROR(INDEX(xml!$C:$C,MATCH(BD103,xml!$B:$B,0)),0))</f>
        <v xml:space="preserve"> - </v>
      </c>
      <c r="BH103" s="2396" t="str">
        <f t="shared" si="18"/>
        <v>/F10/@F10_0412</v>
      </c>
      <c r="BI103" s="2837" t="s">
        <v>12775</v>
      </c>
      <c r="BJ103" s="2821" t="str">
        <f>IF(xml!$A$1&lt;&gt;Preluare_xml!BH$1," - ",IFERROR(INDEX(xml!$C:$C,MATCH(BH103,xml!$B:$B,0)),0))</f>
        <v xml:space="preserve"> - </v>
      </c>
      <c r="BN103" s="74" t="s">
        <v>12776</v>
      </c>
    </row>
    <row r="104" spans="22:66" x14ac:dyDescent="0.25">
      <c r="W104" s="2818" t="s">
        <v>12760</v>
      </c>
      <c r="X104" s="2818">
        <v>4</v>
      </c>
      <c r="Y104" s="2818">
        <v>62</v>
      </c>
      <c r="Z104" s="2835">
        <v>1</v>
      </c>
      <c r="AA104" s="2818">
        <v>1</v>
      </c>
      <c r="AB104" s="2818" t="s">
        <v>12761</v>
      </c>
      <c r="AC104" s="2818" t="s">
        <v>12762</v>
      </c>
      <c r="AD104" s="2818" t="s">
        <v>12762</v>
      </c>
      <c r="AE104" s="2818" t="s">
        <v>12762</v>
      </c>
      <c r="AF104" s="2818" t="s">
        <v>12762</v>
      </c>
      <c r="AG104" s="2841" t="s">
        <v>12763</v>
      </c>
      <c r="AH104" s="2819" t="s">
        <v>12762</v>
      </c>
      <c r="AI104" s="2934">
        <f ca="1">IFERROR(INDEX(INDIRECT(INDEX($BN:$BN,MATCH(AN$10,$1:$1,0)+1+2) &amp; ":" &amp; INDEX($BN:$BN,MATCH(AN$10,$1:$1,0)+1+2)),MATCH(INDIRECT(INDEX($BN:$BN,MATCH(AN$10,$2:$2,0)+1) &amp; ROW()),INDIRECT(INDEX($BN:$BN,MATCH(AN$10,$1:$1,0)+1+1) &amp; ":" &amp; INDEX($BN:$BN,MATCH(AN$10,$1:$1,0)+1+1)),0)),0)</f>
        <v>0</v>
      </c>
      <c r="AJ104" s="2935">
        <f ca="1">IF(AN$10=AH$2,IFERROR(INDEX(INDIRECT(INDEX($BN:$BN,MATCH(AN$10,$1:$1,0)+1+2) &amp; ":" &amp; INDEX($BN:$BN,MATCH(AN$10,$1:$1,0)+1+2)),MATCH(INDIRECT(INDEX($BN:$BN,MATCH(AN$10,$2:$2,0)+2) &amp; ROW()),INDIRECT(INDEX($BN:$BN,MATCH(AN$10,$1:$1,0)+1+1) &amp; ":" &amp; INDEX($BN:$BN,MATCH(AN$10,$1:$1,0)+1+1)),0)),0),0)</f>
        <v>0</v>
      </c>
      <c r="AK104" s="2924">
        <f ca="1">AI104+IF(AJ104="",0,AJ104)</f>
        <v>0</v>
      </c>
      <c r="AR104" s="1" t="s">
        <v>11884</v>
      </c>
      <c r="AS104" s="1860" t="str">
        <f t="shared" si="14"/>
        <v>F10_0401</v>
      </c>
      <c r="AT104" s="2839" t="str">
        <f>IF(xml!$A$1&lt;&gt;Preluare_xml!AR$1," - ",IFERROR(INDEX(xml!$C:$C,MATCH(AR104,xml!$B:$B,0)),0))</f>
        <v xml:space="preserve"> - </v>
      </c>
      <c r="AV104" s="1" t="s">
        <v>11884</v>
      </c>
      <c r="AW104" s="1860" t="str">
        <f t="shared" si="15"/>
        <v>F10_0401</v>
      </c>
      <c r="AX104" s="2834" t="str">
        <f>IF(xml!$A$1&lt;&gt;Preluare_xml!AV$1," - ",IFERROR(INDEX(xml!$C:$C,MATCH(AV104,xml!$B:$B,0)),0))</f>
        <v xml:space="preserve"> - </v>
      </c>
      <c r="AZ104" s="74" t="s">
        <v>11883</v>
      </c>
      <c r="BA104" s="1860" t="str">
        <f t="shared" si="16"/>
        <v>F10_0392</v>
      </c>
      <c r="BB104" s="2834" t="str">
        <f>IF(xml!$A$1&lt;&gt;Preluare_xml!AZ$1," - ",IFERROR(INDEX(xml!$C:$C,MATCH(AZ104,xml!$B:$B,0)),0))</f>
        <v xml:space="preserve"> - </v>
      </c>
      <c r="BD104" s="2396" t="str">
        <f t="shared" si="19"/>
        <v>/F10/@F10_0401</v>
      </c>
      <c r="BE104" s="2837" t="s">
        <v>12758</v>
      </c>
      <c r="BF104" s="2834" t="str">
        <f>IF(xml!$A$1&lt;&gt;Preluare_xml!BD$1," - ",IFERROR(INDEX(xml!$C:$C,MATCH(BD104,xml!$B:$B,0)),0))</f>
        <v xml:space="preserve"> - </v>
      </c>
      <c r="BH104" s="2396" t="str">
        <f t="shared" si="18"/>
        <v>/F10/@F10_0421</v>
      </c>
      <c r="BI104" s="2837" t="s">
        <v>12781</v>
      </c>
      <c r="BJ104" s="2821" t="str">
        <f>IF(xml!$A$1&lt;&gt;Preluare_xml!BH$1," - ",IFERROR(INDEX(xml!$C:$C,MATCH(BH104,xml!$B:$B,0)),0))</f>
        <v xml:space="preserve"> - </v>
      </c>
      <c r="BN104" s="74" t="s">
        <v>12782</v>
      </c>
    </row>
    <row r="105" spans="22:66" x14ac:dyDescent="0.25">
      <c r="W105" s="2818" t="s">
        <v>12765</v>
      </c>
      <c r="X105" s="2818">
        <v>4</v>
      </c>
      <c r="Y105" s="2818">
        <v>62</v>
      </c>
      <c r="Z105" s="2835">
        <v>1</v>
      </c>
      <c r="AA105" s="2818">
        <v>2</v>
      </c>
      <c r="AB105" s="2818" t="s">
        <v>12766</v>
      </c>
      <c r="AC105" s="2818" t="s">
        <v>12767</v>
      </c>
      <c r="AD105" s="2818" t="s">
        <v>12767</v>
      </c>
      <c r="AE105" s="2818" t="s">
        <v>12767</v>
      </c>
      <c r="AF105" s="2818" t="s">
        <v>12767</v>
      </c>
      <c r="AG105" s="2841" t="s">
        <v>12768</v>
      </c>
      <c r="AH105" s="2819" t="s">
        <v>12767</v>
      </c>
      <c r="AI105" s="2934">
        <f ca="1">IFERROR(INDEX(INDIRECT(INDEX($BN:$BN,MATCH(AN$10,$1:$1,0)+1+2) &amp; ":" &amp; INDEX($BN:$BN,MATCH(AN$10,$1:$1,0)+1+2)),MATCH(INDIRECT(INDEX($BN:$BN,MATCH(AN$10,$2:$2,0)+1) &amp; ROW()),INDIRECT(INDEX($BN:$BN,MATCH(AN$10,$1:$1,0)+1+1) &amp; ":" &amp; INDEX($BN:$BN,MATCH(AN$10,$1:$1,0)+1+1)),0)),0)</f>
        <v>0</v>
      </c>
      <c r="AJ105" s="2935">
        <f ca="1">IF(AN$10=AH$2,IFERROR(INDEX(INDIRECT(INDEX($BN:$BN,MATCH(AN$10,$1:$1,0)+1+2) &amp; ":" &amp; INDEX($BN:$BN,MATCH(AN$10,$1:$1,0)+1+2)),MATCH(INDIRECT(INDEX($BN:$BN,MATCH(AN$10,$2:$2,0)+2) &amp; ROW()),INDIRECT(INDEX($BN:$BN,MATCH(AN$10,$1:$1,0)+1+1) &amp; ":" &amp; INDEX($BN:$BN,MATCH(AN$10,$1:$1,0)+1+1)),0)),0),0)</f>
        <v>0</v>
      </c>
      <c r="AK105" s="2924">
        <f t="shared" ref="AK105:AK107" ca="1" si="20">AI105+IF(AJ105="",0,AJ105)</f>
        <v>0</v>
      </c>
      <c r="AR105" s="1" t="s">
        <v>12787</v>
      </c>
      <c r="AS105" s="1860" t="str">
        <f t="shared" si="14"/>
        <v>F10_0402</v>
      </c>
      <c r="AT105" s="2839" t="str">
        <f>IF(xml!$A$1&lt;&gt;Preluare_xml!AR$1," - ",IFERROR(INDEX(xml!$C:$C,MATCH(AR105,xml!$B:$B,0)),0))</f>
        <v xml:space="preserve"> - </v>
      </c>
      <c r="AV105" s="1" t="s">
        <v>12787</v>
      </c>
      <c r="AW105" s="1860" t="str">
        <f t="shared" si="15"/>
        <v>F10_0402</v>
      </c>
      <c r="AX105" s="2834" t="str">
        <f>IF(xml!$A$1&lt;&gt;Preluare_xml!AV$1," - ",IFERROR(INDEX(xml!$C:$C,MATCH(AV105,xml!$B:$B,0)),0))</f>
        <v xml:space="preserve"> - </v>
      </c>
      <c r="AZ105" s="74" t="s">
        <v>11884</v>
      </c>
      <c r="BA105" s="1860" t="str">
        <f t="shared" si="16"/>
        <v>F10_0401</v>
      </c>
      <c r="BB105" s="2834" t="str">
        <f>IF(xml!$A$1&lt;&gt;Preluare_xml!AZ$1," - ",IFERROR(INDEX(xml!$C:$C,MATCH(AZ105,xml!$B:$B,0)),0))</f>
        <v xml:space="preserve"> - </v>
      </c>
      <c r="BD105" s="2396" t="str">
        <f t="shared" si="19"/>
        <v>/F10/@F10_0402</v>
      </c>
      <c r="BE105" s="2837" t="s">
        <v>12764</v>
      </c>
      <c r="BF105" s="2834" t="str">
        <f>IF(xml!$A$1&lt;&gt;Preluare_xml!BD$1," - ",IFERROR(INDEX(xml!$C:$C,MATCH(BD105,xml!$B:$B,0)),0))</f>
        <v xml:space="preserve"> - </v>
      </c>
      <c r="BH105" s="2396" t="str">
        <f t="shared" si="18"/>
        <v>/F10/@F10_0422</v>
      </c>
      <c r="BI105" s="2837" t="s">
        <v>12788</v>
      </c>
      <c r="BJ105" s="2821" t="str">
        <f>IF(xml!$A$1&lt;&gt;Preluare_xml!BH$1," - ",IFERROR(INDEX(xml!$C:$C,MATCH(BH105,xml!$B:$B,0)),0))</f>
        <v xml:space="preserve"> - </v>
      </c>
      <c r="BN105" s="74" t="s">
        <v>12789</v>
      </c>
    </row>
    <row r="106" spans="22:66" x14ac:dyDescent="0.25">
      <c r="W106" s="2818" t="s">
        <v>12771</v>
      </c>
      <c r="X106" s="2818">
        <v>4</v>
      </c>
      <c r="Y106" s="2818">
        <v>62</v>
      </c>
      <c r="Z106" s="2835">
        <v>1</v>
      </c>
      <c r="AA106" s="2818">
        <v>4</v>
      </c>
      <c r="AB106" s="2818" t="s">
        <v>12772</v>
      </c>
      <c r="AC106" s="2818" t="s">
        <v>12773</v>
      </c>
      <c r="AD106" s="2818" t="s">
        <v>12773</v>
      </c>
      <c r="AE106" s="2818" t="s">
        <v>12773</v>
      </c>
      <c r="AF106" s="2818" t="s">
        <v>12773</v>
      </c>
      <c r="AG106" s="2841" t="s">
        <v>12774</v>
      </c>
      <c r="AH106" s="2819" t="s">
        <v>12773</v>
      </c>
      <c r="AI106" s="2934">
        <f ca="1">IFERROR(INDEX(INDIRECT(INDEX($BN:$BN,MATCH(AN$10,$1:$1,0)+1+2) &amp; ":" &amp; INDEX($BN:$BN,MATCH(AN$10,$1:$1,0)+1+2)),MATCH(INDIRECT(INDEX($BN:$BN,MATCH(AN$10,$2:$2,0)+1) &amp; ROW()),INDIRECT(INDEX($BN:$BN,MATCH(AN$10,$1:$1,0)+1+1) &amp; ":" &amp; INDEX($BN:$BN,MATCH(AN$10,$1:$1,0)+1+1)),0)),0)</f>
        <v>0</v>
      </c>
      <c r="AJ106" s="2935">
        <f ca="1">IF(AN$10=AH$2,IFERROR(INDEX(INDIRECT(INDEX($BN:$BN,MATCH(AN$10,$1:$1,0)+1+2) &amp; ":" &amp; INDEX($BN:$BN,MATCH(AN$10,$1:$1,0)+1+2)),MATCH(INDIRECT(INDEX($BN:$BN,MATCH(AN$10,$2:$2,0)+2) &amp; ROW()),INDIRECT(INDEX($BN:$BN,MATCH(AN$10,$1:$1,0)+1+1) &amp; ":" &amp; INDEX($BN:$BN,MATCH(AN$10,$1:$1,0)+1+1)),0)),0),0)</f>
        <v>0</v>
      </c>
      <c r="AK106" s="2924">
        <f t="shared" ca="1" si="20"/>
        <v>0</v>
      </c>
      <c r="AR106" s="1" t="s">
        <v>11885</v>
      </c>
      <c r="AS106" s="1860" t="str">
        <f t="shared" si="14"/>
        <v>F10_0411</v>
      </c>
      <c r="AT106" s="2839" t="str">
        <f>IF(xml!$A$1&lt;&gt;Preluare_xml!AR$1," - ",IFERROR(INDEX(xml!$C:$C,MATCH(AR106,xml!$B:$B,0)),0))</f>
        <v xml:space="preserve"> - </v>
      </c>
      <c r="AV106" s="1" t="s">
        <v>11885</v>
      </c>
      <c r="AW106" s="1860" t="str">
        <f t="shared" si="15"/>
        <v>F10_0411</v>
      </c>
      <c r="AX106" s="2834" t="str">
        <f>IF(xml!$A$1&lt;&gt;Preluare_xml!AV$1," - ",IFERROR(INDEX(xml!$C:$C,MATCH(AV106,xml!$B:$B,0)),0))</f>
        <v xml:space="preserve"> - </v>
      </c>
      <c r="AZ106" s="74" t="s">
        <v>12787</v>
      </c>
      <c r="BA106" s="1860" t="str">
        <f t="shared" si="16"/>
        <v>F10_0402</v>
      </c>
      <c r="BB106" s="2834" t="str">
        <f>IF(xml!$A$1&lt;&gt;Preluare_xml!AZ$1," - ",IFERROR(INDEX(xml!$C:$C,MATCH(AZ106,xml!$B:$B,0)),0))</f>
        <v xml:space="preserve"> - </v>
      </c>
      <c r="BD106" s="2396" t="str">
        <f t="shared" si="19"/>
        <v>/F10/@F10_0411</v>
      </c>
      <c r="BE106" s="2837" t="s">
        <v>12769</v>
      </c>
      <c r="BF106" s="2834" t="str">
        <f>IF(xml!$A$1&lt;&gt;Preluare_xml!BD$1," - ",IFERROR(INDEX(xml!$C:$C,MATCH(BD106,xml!$B:$B,0)),0))</f>
        <v xml:space="preserve"> - </v>
      </c>
      <c r="BH106" s="2396" t="str">
        <f t="shared" si="18"/>
        <v>/F10/@F10_0431</v>
      </c>
      <c r="BI106" s="2837" t="s">
        <v>12793</v>
      </c>
      <c r="BJ106" s="2821" t="str">
        <f>IF(xml!$A$1&lt;&gt;Preluare_xml!BH$1," - ",IFERROR(INDEX(xml!$C:$C,MATCH(BH106,xml!$B:$B,0)),0))</f>
        <v xml:space="preserve"> - </v>
      </c>
      <c r="BN106" s="74" t="s">
        <v>447</v>
      </c>
    </row>
    <row r="107" spans="22:66" x14ac:dyDescent="0.25">
      <c r="W107" s="2818" t="s">
        <v>12777</v>
      </c>
      <c r="X107" s="2818">
        <v>4</v>
      </c>
      <c r="Y107" s="2818">
        <v>62</v>
      </c>
      <c r="Z107" s="2835">
        <v>1</v>
      </c>
      <c r="AA107" s="2818">
        <v>5</v>
      </c>
      <c r="AB107" s="2818" t="s">
        <v>12778</v>
      </c>
      <c r="AC107" s="2818" t="s">
        <v>12779</v>
      </c>
      <c r="AD107" s="2818" t="s">
        <v>12779</v>
      </c>
      <c r="AE107" s="2818" t="s">
        <v>12779</v>
      </c>
      <c r="AF107" s="2818" t="s">
        <v>12779</v>
      </c>
      <c r="AG107" s="2818" t="s">
        <v>12780</v>
      </c>
      <c r="AH107" s="2822"/>
      <c r="AI107" s="2922">
        <f ca="1">IFERROR(INDEX(INDIRECT(INDEX($BN:$BN,MATCH(AN$10,$1:$1,0)+1+2) &amp; ":" &amp; INDEX($BN:$BN,MATCH(AN$10,$1:$1,0)+1+2)),MATCH(INDIRECT(INDEX($BN:$BN,MATCH(AN$10,$2:$2,0)+1) &amp; ROW()),INDIRECT(INDEX($BN:$BN,MATCH(AN$10,$1:$1,0)+1+1) &amp; ":" &amp; INDEX($BN:$BN,MATCH(AN$10,$1:$1,0)+1+1)),0)),0)</f>
        <v>0</v>
      </c>
      <c r="AJ107" s="2923"/>
      <c r="AK107" s="2924">
        <f t="shared" ca="1" si="20"/>
        <v>0</v>
      </c>
      <c r="AR107" s="1" t="s">
        <v>11886</v>
      </c>
      <c r="AS107" s="1860" t="str">
        <f t="shared" si="14"/>
        <v>F10_0412</v>
      </c>
      <c r="AT107" s="2839" t="str">
        <f>IF(xml!$A$1&lt;&gt;Preluare_xml!AR$1," - ",IFERROR(INDEX(xml!$C:$C,MATCH(AR107,xml!$B:$B,0)),0))</f>
        <v xml:space="preserve"> - </v>
      </c>
      <c r="AV107" s="1" t="s">
        <v>11886</v>
      </c>
      <c r="AW107" s="1860" t="str">
        <f t="shared" si="15"/>
        <v>F10_0412</v>
      </c>
      <c r="AX107" s="2834" t="str">
        <f>IF(xml!$A$1&lt;&gt;Preluare_xml!AV$1," - ",IFERROR(INDEX(xml!$C:$C,MATCH(AV107,xml!$B:$B,0)),0))</f>
        <v xml:space="preserve"> - </v>
      </c>
      <c r="AZ107" s="74" t="s">
        <v>11885</v>
      </c>
      <c r="BA107" s="1860" t="str">
        <f t="shared" si="16"/>
        <v>F10_0411</v>
      </c>
      <c r="BB107" s="2834" t="str">
        <f>IF(xml!$A$1&lt;&gt;Preluare_xml!AZ$1," - ",IFERROR(INDEX(xml!$C:$C,MATCH(AZ107,xml!$B:$B,0)),0))</f>
        <v xml:space="preserve"> - </v>
      </c>
      <c r="BD107" s="2396" t="str">
        <f t="shared" si="19"/>
        <v>/F10/@F10_0412</v>
      </c>
      <c r="BE107" s="2837" t="s">
        <v>12775</v>
      </c>
      <c r="BF107" s="2834" t="str">
        <f>IF(xml!$A$1&lt;&gt;Preluare_xml!BD$1," - ",IFERROR(INDEX(xml!$C:$C,MATCH(BD107,xml!$B:$B,0)),0))</f>
        <v xml:space="preserve"> - </v>
      </c>
      <c r="BH107" s="2396" t="str">
        <f t="shared" si="18"/>
        <v>/F10/@F10_0432</v>
      </c>
      <c r="BI107" s="2837" t="s">
        <v>12797</v>
      </c>
      <c r="BJ107" s="2821" t="str">
        <f>IF(xml!$A$1&lt;&gt;Preluare_xml!BH$1," - ",IFERROR(INDEX(xml!$C:$C,MATCH(BH107,xml!$B:$B,0)),0))</f>
        <v xml:space="preserve"> - </v>
      </c>
      <c r="BN107" s="74" t="s">
        <v>9263</v>
      </c>
    </row>
    <row r="108" spans="22:66" x14ac:dyDescent="0.25">
      <c r="W108" s="2939" t="s">
        <v>12783</v>
      </c>
      <c r="X108" s="2939">
        <v>4</v>
      </c>
      <c r="Y108" s="2939">
        <v>62</v>
      </c>
      <c r="Z108" s="2940">
        <v>1</v>
      </c>
      <c r="AA108" s="2939">
        <v>6</v>
      </c>
      <c r="AB108" s="2939" t="s">
        <v>12784</v>
      </c>
      <c r="AC108" s="2939" t="s">
        <v>12785</v>
      </c>
      <c r="AD108" s="2939" t="s">
        <v>12785</v>
      </c>
      <c r="AE108" s="2939" t="s">
        <v>12785</v>
      </c>
      <c r="AF108" s="2939" t="s">
        <v>12785</v>
      </c>
      <c r="AG108" s="2941" t="s">
        <v>12786</v>
      </c>
      <c r="AH108" s="2942" t="s">
        <v>12785</v>
      </c>
      <c r="AI108" s="2943">
        <f ca="1">IFERROR(INDEX(INDIRECT(INDEX($BN:$BN,MATCH(AN$10,$1:$1,0)+1+2) &amp; ":" &amp; INDEX($BN:$BN,MATCH(AN$10,$1:$1,0)+1+2)),MATCH(INDIRECT(INDEX($BN:$BN,MATCH(AN$10,$2:$2,0)+1) &amp; ROW()),INDIRECT(INDEX($BN:$BN,MATCH(AN$10,$1:$1,0)+1+1) &amp; ":" &amp; INDEX($BN:$BN,MATCH(AN$10,$1:$1,0)+1+1)),0)),0)</f>
        <v>0</v>
      </c>
      <c r="AJ108" s="2944">
        <f ca="1">IF(AN$10=AH$2,IFERROR(INDEX(INDIRECT(INDEX($BN:$BN,MATCH(AN$10,$1:$1,0)+1+2) &amp; ":" &amp; INDEX($BN:$BN,MATCH(AN$10,$1:$1,0)+1+2)),MATCH(INDIRECT(INDEX($BN:$BN,MATCH(AN$10,$2:$2,0)+2) &amp; ROW()),INDIRECT(INDEX($BN:$BN,MATCH(AN$10,$1:$1,0)+1+1) &amp; ":" &amp; INDEX($BN:$BN,MATCH(AN$10,$1:$1,0)+1+1)),0)),0),0)</f>
        <v>0</v>
      </c>
      <c r="AK108" s="2945">
        <f ca="1">AI108+IF(AJ108="",0,AJ108)</f>
        <v>0</v>
      </c>
      <c r="AR108" s="1" t="s">
        <v>11887</v>
      </c>
      <c r="AS108" s="1860" t="str">
        <f t="shared" si="14"/>
        <v>F10_0421</v>
      </c>
      <c r="AT108" s="2839" t="str">
        <f>IF(xml!$A$1&lt;&gt;Preluare_xml!AR$1," - ",IFERROR(INDEX(xml!$C:$C,MATCH(AR108,xml!$B:$B,0)),0))</f>
        <v xml:space="preserve"> - </v>
      </c>
      <c r="AV108" s="1" t="s">
        <v>11887</v>
      </c>
      <c r="AW108" s="1860" t="str">
        <f t="shared" si="15"/>
        <v>F10_0421</v>
      </c>
      <c r="AX108" s="2834" t="str">
        <f>IF(xml!$A$1&lt;&gt;Preluare_xml!AV$1," - ",IFERROR(INDEX(xml!$C:$C,MATCH(AV108,xml!$B:$B,0)),0))</f>
        <v xml:space="preserve"> - </v>
      </c>
      <c r="AZ108" s="74" t="s">
        <v>11886</v>
      </c>
      <c r="BA108" s="1860" t="str">
        <f t="shared" si="16"/>
        <v>F10_0412</v>
      </c>
      <c r="BB108" s="2834" t="str">
        <f>IF(xml!$A$1&lt;&gt;Preluare_xml!AZ$1," - ",IFERROR(INDEX(xml!$C:$C,MATCH(AZ108,xml!$B:$B,0)),0))</f>
        <v xml:space="preserve"> - </v>
      </c>
      <c r="BD108" s="2396" t="str">
        <f t="shared" si="19"/>
        <v>/F10/@F10_0421</v>
      </c>
      <c r="BE108" s="2837" t="s">
        <v>12781</v>
      </c>
      <c r="BF108" s="2834" t="str">
        <f>IF(xml!$A$1&lt;&gt;Preluare_xml!BD$1," - ",IFERROR(INDEX(xml!$C:$C,MATCH(BD108,xml!$B:$B,0)),0))</f>
        <v xml:space="preserve"> - </v>
      </c>
      <c r="BH108" s="2396" t="str">
        <f t="shared" si="18"/>
        <v>/F10/@F10_0441</v>
      </c>
      <c r="BI108" s="2837" t="s">
        <v>12801</v>
      </c>
      <c r="BJ108" s="2821" t="str">
        <f>IF(xml!$A$1&lt;&gt;Preluare_xml!BH$1," - ",IFERROR(INDEX(xml!$C:$C,MATCH(BH108,xml!$B:$B,0)),0))</f>
        <v xml:space="preserve"> - </v>
      </c>
      <c r="BN108" s="74" t="s">
        <v>12802</v>
      </c>
    </row>
    <row r="109" spans="22:66" x14ac:dyDescent="0.25">
      <c r="W109" s="2823" t="s">
        <v>12790</v>
      </c>
      <c r="X109" s="2823">
        <v>4</v>
      </c>
      <c r="Y109" s="2823">
        <v>62</v>
      </c>
      <c r="Z109" s="2938">
        <v>2</v>
      </c>
      <c r="AA109" s="2823">
        <v>1</v>
      </c>
      <c r="AB109" s="2823" t="s">
        <v>12791</v>
      </c>
      <c r="AC109" s="2823" t="s">
        <v>12792</v>
      </c>
      <c r="AD109" s="2823" t="s">
        <v>12792</v>
      </c>
      <c r="AE109" s="2823" t="s">
        <v>12792</v>
      </c>
      <c r="AF109" s="2823" t="s">
        <v>12792</v>
      </c>
      <c r="AG109" s="2823" t="s">
        <v>12635</v>
      </c>
      <c r="AH109" s="2824"/>
      <c r="AI109" s="2930">
        <f t="array" aca="1" ref="AI109" ca="1">IFERROR(INDEX(INDIRECT(INDEX($BN:$BN,MATCH(AN$10,$1:$1,0)+1+2) &amp; ":" &amp; INDEX($BN:$BN,MATCH(AN$10,$1:$1,0)+1+2)),MATCH(INDIRECT(INDEX($BN:$BN,MATCH(AN$10,$2:$2,0)+1) &amp; ROW()),INDIRECT(INDEX($BN:$BN,MATCH(AN$10,$1:$1,0)+1+1) &amp; ":" &amp; INDEX($BN:$BN,MATCH(AN$10,$1:$1,0)+1+1)),0)),0)</f>
        <v>0</v>
      </c>
      <c r="AJ109" s="2931"/>
      <c r="AK109" s="2932">
        <f t="shared" ref="AK109:AK137" ca="1" si="21">AI109</f>
        <v>0</v>
      </c>
      <c r="AR109" s="1" t="s">
        <v>11888</v>
      </c>
      <c r="AS109" s="1860" t="str">
        <f t="shared" si="14"/>
        <v>F10_0422</v>
      </c>
      <c r="AT109" s="2839" t="str">
        <f>IF(xml!$A$1&lt;&gt;Preluare_xml!AR$1," - ",IFERROR(INDEX(xml!$C:$C,MATCH(AR109,xml!$B:$B,0)),0))</f>
        <v xml:space="preserve"> - </v>
      </c>
      <c r="AV109" s="1" t="s">
        <v>11888</v>
      </c>
      <c r="AW109" s="1860" t="str">
        <f t="shared" si="15"/>
        <v>F10_0422</v>
      </c>
      <c r="AX109" s="2834" t="str">
        <f>IF(xml!$A$1&lt;&gt;Preluare_xml!AV$1," - ",IFERROR(INDEX(xml!$C:$C,MATCH(AV109,xml!$B:$B,0)),0))</f>
        <v xml:space="preserve"> - </v>
      </c>
      <c r="AZ109" s="74" t="s">
        <v>11887</v>
      </c>
      <c r="BA109" s="1860" t="str">
        <f t="shared" si="16"/>
        <v>F10_0421</v>
      </c>
      <c r="BB109" s="2834" t="str">
        <f>IF(xml!$A$1&lt;&gt;Preluare_xml!AZ$1," - ",IFERROR(INDEX(xml!$C:$C,MATCH(AZ109,xml!$B:$B,0)),0))</f>
        <v xml:space="preserve"> - </v>
      </c>
      <c r="BD109" s="2396" t="str">
        <f t="shared" si="19"/>
        <v>/F10/@F10_0422</v>
      </c>
      <c r="BE109" s="2837" t="s">
        <v>12788</v>
      </c>
      <c r="BF109" s="2834" t="str">
        <f>IF(xml!$A$1&lt;&gt;Preluare_xml!BD$1," - ",IFERROR(INDEX(xml!$C:$C,MATCH(BD109,xml!$B:$B,0)),0))</f>
        <v xml:space="preserve"> - </v>
      </c>
      <c r="BH109" s="2396" t="str">
        <f t="shared" si="18"/>
        <v>/F10/@F10_0442</v>
      </c>
      <c r="BI109" s="2837" t="s">
        <v>12806</v>
      </c>
      <c r="BJ109" s="2821" t="str">
        <f>IF(xml!$A$1&lt;&gt;Preluare_xml!BH$1," - ",IFERROR(INDEX(xml!$C:$C,MATCH(BH109,xml!$B:$B,0)),0))</f>
        <v xml:space="preserve"> - </v>
      </c>
      <c r="BN109" s="74" t="s">
        <v>12807</v>
      </c>
    </row>
    <row r="110" spans="22:66" x14ac:dyDescent="0.25">
      <c r="W110" s="2818" t="s">
        <v>12794</v>
      </c>
      <c r="X110" s="2818">
        <v>4</v>
      </c>
      <c r="Y110" s="2818">
        <v>62</v>
      </c>
      <c r="Z110" s="2881">
        <v>2</v>
      </c>
      <c r="AA110" s="2818">
        <v>2</v>
      </c>
      <c r="AB110" s="2818" t="s">
        <v>12795</v>
      </c>
      <c r="AC110" s="2818" t="s">
        <v>12796</v>
      </c>
      <c r="AD110" s="2818" t="s">
        <v>12796</v>
      </c>
      <c r="AE110" s="2818" t="s">
        <v>12796</v>
      </c>
      <c r="AF110" s="2818" t="s">
        <v>12796</v>
      </c>
      <c r="AG110" s="2818" t="s">
        <v>12640</v>
      </c>
      <c r="AH110" s="2822"/>
      <c r="AI110" s="2922">
        <f t="array" aca="1" ref="AI110" ca="1">IFERROR(INDEX(INDIRECT(INDEX($BN:$BN,MATCH(AN$10,$1:$1,0)+1+2) &amp; ":" &amp; INDEX($BN:$BN,MATCH(AN$10,$1:$1,0)+1+2)),MATCH(INDIRECT(INDEX($BN:$BN,MATCH(AN$10,$2:$2,0)+1) &amp; ROW()),INDIRECT(INDEX($BN:$BN,MATCH(AN$10,$1:$1,0)+1+1) &amp; ":" &amp; INDEX($BN:$BN,MATCH(AN$10,$1:$1,0)+1+1)),0)),0)</f>
        <v>0</v>
      </c>
      <c r="AJ110" s="2923"/>
      <c r="AK110" s="2924">
        <f t="shared" ca="1" si="21"/>
        <v>0</v>
      </c>
      <c r="AR110" s="1" t="s">
        <v>11889</v>
      </c>
      <c r="AS110" s="1860" t="str">
        <f t="shared" si="14"/>
        <v>F10_0431</v>
      </c>
      <c r="AT110" s="2839" t="str">
        <f>IF(xml!$A$1&lt;&gt;Preluare_xml!AR$1," - ",IFERROR(INDEX(xml!$C:$C,MATCH(AR110,xml!$B:$B,0)),0))</f>
        <v xml:space="preserve"> - </v>
      </c>
      <c r="AV110" s="1" t="s">
        <v>11889</v>
      </c>
      <c r="AW110" s="1860" t="str">
        <f t="shared" si="15"/>
        <v>F10_0431</v>
      </c>
      <c r="AX110" s="2834" t="str">
        <f>IF(xml!$A$1&lt;&gt;Preluare_xml!AV$1," - ",IFERROR(INDEX(xml!$C:$C,MATCH(AV110,xml!$B:$B,0)),0))</f>
        <v xml:space="preserve"> - </v>
      </c>
      <c r="AZ110" s="74" t="s">
        <v>11888</v>
      </c>
      <c r="BA110" s="1860" t="str">
        <f t="shared" si="16"/>
        <v>F10_0422</v>
      </c>
      <c r="BB110" s="2834" t="str">
        <f>IF(xml!$A$1&lt;&gt;Preluare_xml!AZ$1," - ",IFERROR(INDEX(xml!$C:$C,MATCH(AZ110,xml!$B:$B,0)),0))</f>
        <v xml:space="preserve"> - </v>
      </c>
      <c r="BD110" s="2396" t="str">
        <f t="shared" si="19"/>
        <v>/F10/@F10_0431</v>
      </c>
      <c r="BE110" s="2837" t="s">
        <v>12793</v>
      </c>
      <c r="BF110" s="2834" t="str">
        <f>IF(xml!$A$1&lt;&gt;Preluare_xml!BD$1," - ",IFERROR(INDEX(xml!$C:$C,MATCH(BD110,xml!$B:$B,0)),0))</f>
        <v xml:space="preserve"> - </v>
      </c>
      <c r="BH110" s="2396" t="str">
        <f t="shared" si="18"/>
        <v>/F10/@F10_0451</v>
      </c>
      <c r="BI110" s="2837" t="s">
        <v>12811</v>
      </c>
      <c r="BJ110" s="2821" t="str">
        <f>IF(xml!$A$1&lt;&gt;Preluare_xml!BH$1," - ",IFERROR(INDEX(xml!$C:$C,MATCH(BH110,xml!$B:$B,0)),0))</f>
        <v xml:space="preserve"> - </v>
      </c>
      <c r="BN110" s="74" t="s">
        <v>12812</v>
      </c>
    </row>
    <row r="111" spans="22:66" x14ac:dyDescent="0.25">
      <c r="W111" s="2818" t="s">
        <v>12798</v>
      </c>
      <c r="X111" s="2818">
        <v>4</v>
      </c>
      <c r="Y111" s="2818">
        <v>62</v>
      </c>
      <c r="Z111" s="2881">
        <v>2</v>
      </c>
      <c r="AA111" s="2818">
        <v>4</v>
      </c>
      <c r="AB111" s="2818" t="s">
        <v>12799</v>
      </c>
      <c r="AC111" s="2818" t="s">
        <v>12800</v>
      </c>
      <c r="AD111" s="2818" t="s">
        <v>12800</v>
      </c>
      <c r="AE111" s="2818" t="s">
        <v>12800</v>
      </c>
      <c r="AF111" s="2818" t="s">
        <v>12800</v>
      </c>
      <c r="AG111" s="2818" t="s">
        <v>12643</v>
      </c>
      <c r="AH111" s="2822"/>
      <c r="AI111" s="2922">
        <f t="array" aca="1" ref="AI111" ca="1">IFERROR(INDEX(INDIRECT(INDEX($BN:$BN,MATCH(AN$10,$1:$1,0)+1+2) &amp; ":" &amp; INDEX($BN:$BN,MATCH(AN$10,$1:$1,0)+1+2)),MATCH(INDIRECT(INDEX($BN:$BN,MATCH(AN$10,$2:$2,0)+1) &amp; ROW()),INDIRECT(INDEX($BN:$BN,MATCH(AN$10,$1:$1,0)+1+1) &amp; ":" &amp; INDEX($BN:$BN,MATCH(AN$10,$1:$1,0)+1+1)),0)),0)</f>
        <v>0</v>
      </c>
      <c r="AJ111" s="2923"/>
      <c r="AK111" s="2924">
        <f t="shared" ca="1" si="21"/>
        <v>0</v>
      </c>
      <c r="AR111" s="1" t="s">
        <v>11890</v>
      </c>
      <c r="AS111" s="1860" t="str">
        <f t="shared" si="14"/>
        <v>F10_0432</v>
      </c>
      <c r="AT111" s="2839" t="str">
        <f>IF(xml!$A$1&lt;&gt;Preluare_xml!AR$1," - ",IFERROR(INDEX(xml!$C:$C,MATCH(AR111,xml!$B:$B,0)),0))</f>
        <v xml:space="preserve"> - </v>
      </c>
      <c r="AV111" s="1" t="s">
        <v>11890</v>
      </c>
      <c r="AW111" s="1860" t="str">
        <f t="shared" si="15"/>
        <v>F10_0432</v>
      </c>
      <c r="AX111" s="2834" t="str">
        <f>IF(xml!$A$1&lt;&gt;Preluare_xml!AV$1," - ",IFERROR(INDEX(xml!$C:$C,MATCH(AV111,xml!$B:$B,0)),0))</f>
        <v xml:space="preserve"> - </v>
      </c>
      <c r="AZ111" s="74" t="s">
        <v>11889</v>
      </c>
      <c r="BA111" s="1860" t="str">
        <f t="shared" si="16"/>
        <v>F10_0431</v>
      </c>
      <c r="BB111" s="2834" t="str">
        <f>IF(xml!$A$1&lt;&gt;Preluare_xml!AZ$1," - ",IFERROR(INDEX(xml!$C:$C,MATCH(AZ111,xml!$B:$B,0)),0))</f>
        <v xml:space="preserve"> - </v>
      </c>
      <c r="BD111" s="2396" t="str">
        <f t="shared" si="19"/>
        <v>/F10/@F10_0432</v>
      </c>
      <c r="BE111" s="2837" t="s">
        <v>12797</v>
      </c>
      <c r="BF111" s="2834" t="str">
        <f>IF(xml!$A$1&lt;&gt;Preluare_xml!BD$1," - ",IFERROR(INDEX(xml!$C:$C,MATCH(BD111,xml!$B:$B,0)),0))</f>
        <v xml:space="preserve"> - </v>
      </c>
      <c r="BH111" s="2396" t="str">
        <f t="shared" si="18"/>
        <v>/F10/@F10_0452</v>
      </c>
      <c r="BI111" s="2837" t="s">
        <v>12816</v>
      </c>
      <c r="BJ111" s="2821" t="str">
        <f>IF(xml!$A$1&lt;&gt;Preluare_xml!BH$1," - ",IFERROR(INDEX(xml!$C:$C,MATCH(BH111,xml!$B:$B,0)),0))</f>
        <v xml:space="preserve"> - </v>
      </c>
      <c r="BN111" s="74" t="s">
        <v>12817</v>
      </c>
    </row>
    <row r="112" spans="22:66" x14ac:dyDescent="0.25">
      <c r="W112" s="2939" t="s">
        <v>12803</v>
      </c>
      <c r="X112" s="2939">
        <v>4</v>
      </c>
      <c r="Y112" s="2939">
        <v>62</v>
      </c>
      <c r="Z112" s="2947">
        <v>2</v>
      </c>
      <c r="AA112" s="2939">
        <v>6</v>
      </c>
      <c r="AB112" s="2939" t="s">
        <v>12804</v>
      </c>
      <c r="AC112" s="2939" t="s">
        <v>12805</v>
      </c>
      <c r="AD112" s="2939" t="s">
        <v>12805</v>
      </c>
      <c r="AE112" s="2939" t="s">
        <v>12805</v>
      </c>
      <c r="AF112" s="2939" t="s">
        <v>12805</v>
      </c>
      <c r="AG112" s="2939" t="s">
        <v>12648</v>
      </c>
      <c r="AH112" s="2948"/>
      <c r="AI112" s="2949">
        <f t="array" aca="1" ref="AI112" ca="1">IFERROR(INDEX(INDIRECT(INDEX($BN:$BN,MATCH(AN$10,$1:$1,0)+1+2) &amp; ":" &amp; INDEX($BN:$BN,MATCH(AN$10,$1:$1,0)+1+2)),MATCH(INDIRECT(INDEX($BN:$BN,MATCH(AN$10,$2:$2,0)+1) &amp; ROW()),INDIRECT(INDEX($BN:$BN,MATCH(AN$10,$1:$1,0)+1+1) &amp; ":" &amp; INDEX($BN:$BN,MATCH(AN$10,$1:$1,0)+1+1)),0)),0)</f>
        <v>0</v>
      </c>
      <c r="AJ112" s="2950"/>
      <c r="AK112" s="2945">
        <f t="shared" ca="1" si="21"/>
        <v>0</v>
      </c>
      <c r="AR112" s="1" t="s">
        <v>11891</v>
      </c>
      <c r="AS112" s="1860" t="str">
        <f t="shared" si="14"/>
        <v>F10_0441</v>
      </c>
      <c r="AT112" s="2839" t="str">
        <f>IF(xml!$A$1&lt;&gt;Preluare_xml!AR$1," - ",IFERROR(INDEX(xml!$C:$C,MATCH(AR112,xml!$B:$B,0)),0))</f>
        <v xml:space="preserve"> - </v>
      </c>
      <c r="AV112" s="1" t="s">
        <v>11891</v>
      </c>
      <c r="AW112" s="1860" t="str">
        <f t="shared" si="15"/>
        <v>F10_0441</v>
      </c>
      <c r="AX112" s="2834" t="str">
        <f>IF(xml!$A$1&lt;&gt;Preluare_xml!AV$1," - ",IFERROR(INDEX(xml!$C:$C,MATCH(AV112,xml!$B:$B,0)),0))</f>
        <v xml:space="preserve"> - </v>
      </c>
      <c r="AZ112" s="74" t="s">
        <v>11890</v>
      </c>
      <c r="BA112" s="1860" t="str">
        <f t="shared" si="16"/>
        <v>F10_0432</v>
      </c>
      <c r="BB112" s="2834" t="str">
        <f>IF(xml!$A$1&lt;&gt;Preluare_xml!AZ$1," - ",IFERROR(INDEX(xml!$C:$C,MATCH(AZ112,xml!$B:$B,0)),0))</f>
        <v xml:space="preserve"> - </v>
      </c>
      <c r="BD112" s="2396" t="str">
        <f t="shared" si="19"/>
        <v>/F10/@F10_0441</v>
      </c>
      <c r="BE112" s="2837" t="s">
        <v>12801</v>
      </c>
      <c r="BF112" s="2834" t="str">
        <f>IF(xml!$A$1&lt;&gt;Preluare_xml!BD$1," - ",IFERROR(INDEX(xml!$C:$C,MATCH(BD112,xml!$B:$B,0)),0))</f>
        <v xml:space="preserve"> - </v>
      </c>
      <c r="BH112" s="2396" t="str">
        <f t="shared" si="18"/>
        <v>/F10/@F10_0461</v>
      </c>
      <c r="BI112" s="2837" t="s">
        <v>12821</v>
      </c>
      <c r="BJ112" s="2821" t="str">
        <f>IF(xml!$A$1&lt;&gt;Preluare_xml!BH$1," - ",IFERROR(INDEX(xml!$C:$C,MATCH(BH112,xml!$B:$B,0)),0))</f>
        <v xml:space="preserve"> - </v>
      </c>
      <c r="BN112" s="74" t="s">
        <v>12822</v>
      </c>
    </row>
    <row r="113" spans="23:66" x14ac:dyDescent="0.25">
      <c r="W113" s="2823" t="s">
        <v>12808</v>
      </c>
      <c r="X113" s="2823">
        <v>4</v>
      </c>
      <c r="Y113" s="2823">
        <v>62</v>
      </c>
      <c r="Z113" s="2946">
        <v>4</v>
      </c>
      <c r="AA113" s="2823">
        <v>1</v>
      </c>
      <c r="AB113" s="2823" t="s">
        <v>12809</v>
      </c>
      <c r="AC113" s="2823" t="s">
        <v>12810</v>
      </c>
      <c r="AD113" s="2823" t="s">
        <v>12810</v>
      </c>
      <c r="AE113" s="2823" t="s">
        <v>12810</v>
      </c>
      <c r="AF113" s="2823" t="s">
        <v>12810</v>
      </c>
      <c r="AG113" s="2823" t="s">
        <v>12792</v>
      </c>
      <c r="AH113" s="2824"/>
      <c r="AI113" s="2930">
        <f t="array" aca="1" ref="AI113" ca="1">IFERROR(INDEX(INDIRECT(INDEX($BN:$BN,MATCH(AN$10,$1:$1,0)+1+2) &amp; ":" &amp; INDEX($BN:$BN,MATCH(AN$10,$1:$1,0)+1+2)),MATCH(INDIRECT(INDEX($BN:$BN,MATCH(AN$10,$2:$2,0)+1) &amp; ROW()),INDIRECT(INDEX($BN:$BN,MATCH(AN$10,$1:$1,0)+1+1) &amp; ":" &amp; INDEX($BN:$BN,MATCH(AN$10,$1:$1,0)+1+1)),0)),0)</f>
        <v>0</v>
      </c>
      <c r="AJ113" s="2931"/>
      <c r="AK113" s="2932">
        <f t="shared" ca="1" si="21"/>
        <v>0</v>
      </c>
      <c r="AR113" s="1" t="s">
        <v>11892</v>
      </c>
      <c r="AS113" s="1860" t="str">
        <f t="shared" si="14"/>
        <v>F10_0442</v>
      </c>
      <c r="AT113" s="2839" t="str">
        <f>IF(xml!$A$1&lt;&gt;Preluare_xml!AR$1," - ",IFERROR(INDEX(xml!$C:$C,MATCH(AR113,xml!$B:$B,0)),0))</f>
        <v xml:space="preserve"> - </v>
      </c>
      <c r="AV113" s="1" t="s">
        <v>11892</v>
      </c>
      <c r="AW113" s="1860" t="str">
        <f t="shared" si="15"/>
        <v>F10_0442</v>
      </c>
      <c r="AX113" s="2834" t="str">
        <f>IF(xml!$A$1&lt;&gt;Preluare_xml!AV$1," - ",IFERROR(INDEX(xml!$C:$C,MATCH(AV113,xml!$B:$B,0)),0))</f>
        <v xml:space="preserve"> - </v>
      </c>
      <c r="AZ113" s="74" t="s">
        <v>11891</v>
      </c>
      <c r="BA113" s="1860" t="str">
        <f t="shared" si="16"/>
        <v>F10_0441</v>
      </c>
      <c r="BB113" s="2834" t="str">
        <f>IF(xml!$A$1&lt;&gt;Preluare_xml!AZ$1," - ",IFERROR(INDEX(xml!$C:$C,MATCH(AZ113,xml!$B:$B,0)),0))</f>
        <v xml:space="preserve"> - </v>
      </c>
      <c r="BD113" s="2396" t="str">
        <f t="shared" si="19"/>
        <v>/F10/@F10_0442</v>
      </c>
      <c r="BE113" s="2837" t="s">
        <v>12806</v>
      </c>
      <c r="BF113" s="2834" t="str">
        <f>IF(xml!$A$1&lt;&gt;Preluare_xml!BD$1," - ",IFERROR(INDEX(xml!$C:$C,MATCH(BD113,xml!$B:$B,0)),0))</f>
        <v xml:space="preserve"> - </v>
      </c>
      <c r="BH113" s="2396" t="str">
        <f t="shared" si="18"/>
        <v>/F10/@F10_0462</v>
      </c>
      <c r="BI113" s="2837" t="s">
        <v>12827</v>
      </c>
      <c r="BJ113" s="2821" t="str">
        <f>IF(xml!$A$1&lt;&gt;Preluare_xml!BH$1," - ",IFERROR(INDEX(xml!$C:$C,MATCH(BH113,xml!$B:$B,0)),0))</f>
        <v xml:space="preserve"> - </v>
      </c>
      <c r="BN113" s="74" t="s">
        <v>12828</v>
      </c>
    </row>
    <row r="114" spans="23:66" x14ac:dyDescent="0.25">
      <c r="W114" s="2818" t="s">
        <v>12813</v>
      </c>
      <c r="X114" s="2818">
        <v>4</v>
      </c>
      <c r="Y114" s="2818">
        <v>62</v>
      </c>
      <c r="Z114" s="2835">
        <v>4</v>
      </c>
      <c r="AA114" s="2818">
        <v>2</v>
      </c>
      <c r="AB114" s="2818" t="s">
        <v>12814</v>
      </c>
      <c r="AC114" s="2818" t="s">
        <v>12815</v>
      </c>
      <c r="AD114" s="2818" t="s">
        <v>12815</v>
      </c>
      <c r="AE114" s="2818" t="s">
        <v>12815</v>
      </c>
      <c r="AF114" s="2818" t="s">
        <v>12815</v>
      </c>
      <c r="AG114" s="2818" t="s">
        <v>12796</v>
      </c>
      <c r="AH114" s="2822"/>
      <c r="AI114" s="2922">
        <f t="array" aca="1" ref="AI114" ca="1">IFERROR(INDEX(INDIRECT(INDEX($BN:$BN,MATCH(AN$10,$1:$1,0)+1+2) &amp; ":" &amp; INDEX($BN:$BN,MATCH(AN$10,$1:$1,0)+1+2)),MATCH(INDIRECT(INDEX($BN:$BN,MATCH(AN$10,$2:$2,0)+1) &amp; ROW()),INDIRECT(INDEX($BN:$BN,MATCH(AN$10,$1:$1,0)+1+1) &amp; ":" &amp; INDEX($BN:$BN,MATCH(AN$10,$1:$1,0)+1+1)),0)),0)</f>
        <v>0</v>
      </c>
      <c r="AJ114" s="2923"/>
      <c r="AK114" s="2924">
        <f t="shared" ca="1" si="21"/>
        <v>0</v>
      </c>
      <c r="AR114" s="1" t="s">
        <v>11893</v>
      </c>
      <c r="AS114" s="1860" t="str">
        <f t="shared" si="14"/>
        <v>F10_0451</v>
      </c>
      <c r="AT114" s="2839" t="str">
        <f>IF(xml!$A$1&lt;&gt;Preluare_xml!AR$1," - ",IFERROR(INDEX(xml!$C:$C,MATCH(AR114,xml!$B:$B,0)),0))</f>
        <v xml:space="preserve"> - </v>
      </c>
      <c r="AV114" s="1" t="s">
        <v>11893</v>
      </c>
      <c r="AW114" s="1860" t="str">
        <f t="shared" si="15"/>
        <v>F10_0451</v>
      </c>
      <c r="AX114" s="2834" t="str">
        <f>IF(xml!$A$1&lt;&gt;Preluare_xml!AV$1," - ",IFERROR(INDEX(xml!$C:$C,MATCH(AV114,xml!$B:$B,0)),0))</f>
        <v xml:space="preserve"> - </v>
      </c>
      <c r="AZ114" s="74" t="s">
        <v>11892</v>
      </c>
      <c r="BA114" s="1860" t="str">
        <f t="shared" si="16"/>
        <v>F10_0442</v>
      </c>
      <c r="BB114" s="2834" t="str">
        <f>IF(xml!$A$1&lt;&gt;Preluare_xml!AZ$1," - ",IFERROR(INDEX(xml!$C:$C,MATCH(AZ114,xml!$B:$B,0)),0))</f>
        <v xml:space="preserve"> - </v>
      </c>
      <c r="BD114" s="2396" t="str">
        <f t="shared" si="19"/>
        <v>/F10/@F10_0451</v>
      </c>
      <c r="BE114" s="2837" t="s">
        <v>12811</v>
      </c>
      <c r="BF114" s="2834" t="str">
        <f>IF(xml!$A$1&lt;&gt;Preluare_xml!BD$1," - ",IFERROR(INDEX(xml!$C:$C,MATCH(BD114,xml!$B:$B,0)),0))</f>
        <v xml:space="preserve"> - </v>
      </c>
      <c r="BH114" s="2396" t="str">
        <f t="shared" si="18"/>
        <v>/F10/@F10_0471</v>
      </c>
      <c r="BI114" s="2837" t="s">
        <v>12832</v>
      </c>
      <c r="BJ114" s="2821" t="str">
        <f>IF(xml!$A$1&lt;&gt;Preluare_xml!BH$1," - ",IFERROR(INDEX(xml!$C:$C,MATCH(BH114,xml!$B:$B,0)),0))</f>
        <v xml:space="preserve"> - </v>
      </c>
      <c r="BN114" s="74" t="s">
        <v>12833</v>
      </c>
    </row>
    <row r="115" spans="23:66" x14ac:dyDescent="0.25">
      <c r="W115" s="2818" t="s">
        <v>12818</v>
      </c>
      <c r="X115" s="2818">
        <v>4</v>
      </c>
      <c r="Y115" s="2818">
        <v>62</v>
      </c>
      <c r="Z115" s="2835">
        <v>4</v>
      </c>
      <c r="AA115" s="2818">
        <v>4</v>
      </c>
      <c r="AB115" s="2818" t="s">
        <v>12819</v>
      </c>
      <c r="AC115" s="2818" t="s">
        <v>12820</v>
      </c>
      <c r="AD115" s="2818" t="s">
        <v>12820</v>
      </c>
      <c r="AE115" s="2818" t="s">
        <v>12820</v>
      </c>
      <c r="AF115" s="2818" t="s">
        <v>12820</v>
      </c>
      <c r="AG115" s="2818" t="s">
        <v>12800</v>
      </c>
      <c r="AH115" s="2822"/>
      <c r="AI115" s="2922">
        <f t="array" aca="1" ref="AI115" ca="1">IFERROR(INDEX(INDIRECT(INDEX($BN:$BN,MATCH(AN$10,$1:$1,0)+1+2) &amp; ":" &amp; INDEX($BN:$BN,MATCH(AN$10,$1:$1,0)+1+2)),MATCH(INDIRECT(INDEX($BN:$BN,MATCH(AN$10,$2:$2,0)+1) &amp; ROW()),INDIRECT(INDEX($BN:$BN,MATCH(AN$10,$1:$1,0)+1+1) &amp; ":" &amp; INDEX($BN:$BN,MATCH(AN$10,$1:$1,0)+1+1)),0)),0)</f>
        <v>0</v>
      </c>
      <c r="AJ115" s="2923"/>
      <c r="AK115" s="2924">
        <f t="shared" ca="1" si="21"/>
        <v>0</v>
      </c>
      <c r="AR115" s="1" t="s">
        <v>11894</v>
      </c>
      <c r="AS115" s="1860" t="str">
        <f t="shared" si="14"/>
        <v>F10_0452</v>
      </c>
      <c r="AT115" s="2839" t="str">
        <f>IF(xml!$A$1&lt;&gt;Preluare_xml!AR$1," - ",IFERROR(INDEX(xml!$C:$C,MATCH(AR115,xml!$B:$B,0)),0))</f>
        <v xml:space="preserve"> - </v>
      </c>
      <c r="AV115" s="1" t="s">
        <v>11894</v>
      </c>
      <c r="AW115" s="1860" t="str">
        <f t="shared" si="15"/>
        <v>F10_0452</v>
      </c>
      <c r="AX115" s="2834" t="str">
        <f>IF(xml!$A$1&lt;&gt;Preluare_xml!AV$1," - ",IFERROR(INDEX(xml!$C:$C,MATCH(AV115,xml!$B:$B,0)),0))</f>
        <v xml:space="preserve"> - </v>
      </c>
      <c r="AZ115" s="74" t="s">
        <v>11893</v>
      </c>
      <c r="BA115" s="1860" t="str">
        <f t="shared" si="16"/>
        <v>F10_0451</v>
      </c>
      <c r="BB115" s="2834" t="str">
        <f>IF(xml!$A$1&lt;&gt;Preluare_xml!AZ$1," - ",IFERROR(INDEX(xml!$C:$C,MATCH(AZ115,xml!$B:$B,0)),0))</f>
        <v xml:space="preserve"> - </v>
      </c>
      <c r="BD115" s="2396" t="str">
        <f t="shared" si="19"/>
        <v>/F10/@F10_0452</v>
      </c>
      <c r="BE115" s="2837" t="s">
        <v>12816</v>
      </c>
      <c r="BF115" s="2834" t="str">
        <f>IF(xml!$A$1&lt;&gt;Preluare_xml!BD$1," - ",IFERROR(INDEX(xml!$C:$C,MATCH(BD115,xml!$B:$B,0)),0))</f>
        <v xml:space="preserve"> - </v>
      </c>
      <c r="BH115" s="2396" t="str">
        <f t="shared" si="18"/>
        <v>/F10/@F10_0472</v>
      </c>
      <c r="BI115" s="2837" t="s">
        <v>12837</v>
      </c>
      <c r="BJ115" s="2821" t="str">
        <f>IF(xml!$A$1&lt;&gt;Preluare_xml!BH$1," - ",IFERROR(INDEX(xml!$C:$C,MATCH(BH115,xml!$B:$B,0)),0))</f>
        <v xml:space="preserve"> - </v>
      </c>
      <c r="BN115" s="74" t="s">
        <v>9264</v>
      </c>
    </row>
    <row r="116" spans="23:66" x14ac:dyDescent="0.25">
      <c r="W116" s="2818" t="s">
        <v>12823</v>
      </c>
      <c r="X116" s="2818">
        <v>4</v>
      </c>
      <c r="Y116" s="2818">
        <v>62</v>
      </c>
      <c r="Z116" s="2835">
        <v>4</v>
      </c>
      <c r="AA116" s="2818">
        <v>5</v>
      </c>
      <c r="AB116" s="2818" t="s">
        <v>12824</v>
      </c>
      <c r="AC116" s="2818" t="s">
        <v>12825</v>
      </c>
      <c r="AD116" s="2818" t="s">
        <v>12825</v>
      </c>
      <c r="AE116" s="2818" t="s">
        <v>12825</v>
      </c>
      <c r="AF116" s="2818" t="s">
        <v>12825</v>
      </c>
      <c r="AG116" s="2818" t="s">
        <v>12826</v>
      </c>
      <c r="AH116" s="2822"/>
      <c r="AI116" s="2922">
        <f t="array" aca="1" ref="AI116" ca="1">IFERROR(INDEX(INDIRECT(INDEX($BN:$BN,MATCH(AN$10,$1:$1,0)+1+2) &amp; ":" &amp; INDEX($BN:$BN,MATCH(AN$10,$1:$1,0)+1+2)),MATCH(INDIRECT(INDEX($BN:$BN,MATCH(AN$10,$2:$2,0)+1) &amp; ROW()),INDIRECT(INDEX($BN:$BN,MATCH(AN$10,$1:$1,0)+1+1) &amp; ":" &amp; INDEX($BN:$BN,MATCH(AN$10,$1:$1,0)+1+1)),0)),0)</f>
        <v>0</v>
      </c>
      <c r="AJ116" s="2923"/>
      <c r="AK116" s="2924">
        <f t="shared" ca="1" si="21"/>
        <v>0</v>
      </c>
      <c r="AR116" s="1" t="s">
        <v>11895</v>
      </c>
      <c r="AS116" s="1860" t="str">
        <f t="shared" si="14"/>
        <v>F10_0461</v>
      </c>
      <c r="AT116" s="2839" t="str">
        <f>IF(xml!$A$1&lt;&gt;Preluare_xml!AR$1," - ",IFERROR(INDEX(xml!$C:$C,MATCH(AR116,xml!$B:$B,0)),0))</f>
        <v xml:space="preserve"> - </v>
      </c>
      <c r="AV116" s="1" t="s">
        <v>11895</v>
      </c>
      <c r="AW116" s="1860" t="str">
        <f t="shared" si="15"/>
        <v>F10_0461</v>
      </c>
      <c r="AX116" s="2834" t="str">
        <f>IF(xml!$A$1&lt;&gt;Preluare_xml!AV$1," - ",IFERROR(INDEX(xml!$C:$C,MATCH(AV116,xml!$B:$B,0)),0))</f>
        <v xml:space="preserve"> - </v>
      </c>
      <c r="AZ116" s="74" t="s">
        <v>11894</v>
      </c>
      <c r="BA116" s="1860" t="str">
        <f t="shared" si="16"/>
        <v>F10_0452</v>
      </c>
      <c r="BB116" s="2834" t="str">
        <f>IF(xml!$A$1&lt;&gt;Preluare_xml!AZ$1," - ",IFERROR(INDEX(xml!$C:$C,MATCH(AZ116,xml!$B:$B,0)),0))</f>
        <v xml:space="preserve"> - </v>
      </c>
      <c r="BD116" s="2396" t="str">
        <f t="shared" si="19"/>
        <v>/F10/@F10_0461</v>
      </c>
      <c r="BE116" s="2837" t="s">
        <v>12821</v>
      </c>
      <c r="BF116" s="2834" t="str">
        <f>IF(xml!$A$1&lt;&gt;Preluare_xml!BD$1," - ",IFERROR(INDEX(xml!$C:$C,MATCH(BD116,xml!$B:$B,0)),0))</f>
        <v xml:space="preserve"> - </v>
      </c>
      <c r="BH116" s="2396" t="str">
        <f t="shared" si="18"/>
        <v>/F10/@F10_0481</v>
      </c>
      <c r="BI116" s="2837" t="s">
        <v>12841</v>
      </c>
      <c r="BJ116" s="2821" t="str">
        <f>IF(xml!$A$1&lt;&gt;Preluare_xml!BH$1," - ",IFERROR(INDEX(xml!$C:$C,MATCH(BH116,xml!$B:$B,0)),0))</f>
        <v xml:space="preserve"> - </v>
      </c>
      <c r="BN116" s="74" t="s">
        <v>12842</v>
      </c>
    </row>
    <row r="117" spans="23:66" x14ac:dyDescent="0.25">
      <c r="W117" s="2939" t="s">
        <v>12829</v>
      </c>
      <c r="X117" s="2939">
        <v>4</v>
      </c>
      <c r="Y117" s="2939">
        <v>62</v>
      </c>
      <c r="Z117" s="2940">
        <v>4</v>
      </c>
      <c r="AA117" s="2939">
        <v>6</v>
      </c>
      <c r="AB117" s="2939" t="s">
        <v>12830</v>
      </c>
      <c r="AC117" s="2939" t="s">
        <v>12831</v>
      </c>
      <c r="AD117" s="2939" t="s">
        <v>12831</v>
      </c>
      <c r="AE117" s="2939" t="s">
        <v>12831</v>
      </c>
      <c r="AF117" s="2939" t="s">
        <v>12831</v>
      </c>
      <c r="AG117" s="2939" t="s">
        <v>12805</v>
      </c>
      <c r="AH117" s="2948"/>
      <c r="AI117" s="2949">
        <f t="array" aca="1" ref="AI117" ca="1">IFERROR(INDEX(INDIRECT(INDEX($BN:$BN,MATCH(AN$10,$1:$1,0)+1+2) &amp; ":" &amp; INDEX($BN:$BN,MATCH(AN$10,$1:$1,0)+1+2)),MATCH(INDIRECT(INDEX($BN:$BN,MATCH(AN$10,$2:$2,0)+1) &amp; ROW()),INDIRECT(INDEX($BN:$BN,MATCH(AN$10,$1:$1,0)+1+1) &amp; ":" &amp; INDEX($BN:$BN,MATCH(AN$10,$1:$1,0)+1+1)),0)),0)</f>
        <v>0</v>
      </c>
      <c r="AJ117" s="2950"/>
      <c r="AK117" s="2945">
        <f t="shared" ca="1" si="21"/>
        <v>0</v>
      </c>
      <c r="AR117" s="1" t="s">
        <v>11896</v>
      </c>
      <c r="AS117" s="1860" t="str">
        <f t="shared" si="14"/>
        <v>F10_0462</v>
      </c>
      <c r="AT117" s="2839" t="str">
        <f>IF(xml!$A$1&lt;&gt;Preluare_xml!AR$1," - ",IFERROR(INDEX(xml!$C:$C,MATCH(AR117,xml!$B:$B,0)),0))</f>
        <v xml:space="preserve"> - </v>
      </c>
      <c r="AV117" s="1" t="s">
        <v>11896</v>
      </c>
      <c r="AW117" s="1860" t="str">
        <f t="shared" si="15"/>
        <v>F10_0462</v>
      </c>
      <c r="AX117" s="2834" t="str">
        <f>IF(xml!$A$1&lt;&gt;Preluare_xml!AV$1," - ",IFERROR(INDEX(xml!$C:$C,MATCH(AV117,xml!$B:$B,0)),0))</f>
        <v xml:space="preserve"> - </v>
      </c>
      <c r="AZ117" s="74" t="s">
        <v>11895</v>
      </c>
      <c r="BA117" s="1860" t="str">
        <f t="shared" si="16"/>
        <v>F10_0461</v>
      </c>
      <c r="BB117" s="2834" t="str">
        <f>IF(xml!$A$1&lt;&gt;Preluare_xml!AZ$1," - ",IFERROR(INDEX(xml!$C:$C,MATCH(AZ117,xml!$B:$B,0)),0))</f>
        <v xml:space="preserve"> - </v>
      </c>
      <c r="BD117" s="2396" t="str">
        <f t="shared" si="19"/>
        <v>/F10/@F10_0462</v>
      </c>
      <c r="BE117" s="2837" t="s">
        <v>12827</v>
      </c>
      <c r="BF117" s="2834" t="str">
        <f>IF(xml!$A$1&lt;&gt;Preluare_xml!BD$1," - ",IFERROR(INDEX(xml!$C:$C,MATCH(BD117,xml!$B:$B,0)),0))</f>
        <v xml:space="preserve"> - </v>
      </c>
      <c r="BH117" s="2396" t="str">
        <f t="shared" si="18"/>
        <v>/F10/@F10_0482</v>
      </c>
      <c r="BI117" s="2837" t="s">
        <v>12846</v>
      </c>
      <c r="BJ117" s="2821" t="str">
        <f>IF(xml!$A$1&lt;&gt;Preluare_xml!BH$1," - ",IFERROR(INDEX(xml!$C:$C,MATCH(BH117,xml!$B:$B,0)),0))</f>
        <v xml:space="preserve"> - </v>
      </c>
      <c r="BN117" s="74" t="s">
        <v>12847</v>
      </c>
    </row>
    <row r="118" spans="23:66" x14ac:dyDescent="0.25">
      <c r="W118" s="2823" t="s">
        <v>12834</v>
      </c>
      <c r="X118" s="2823">
        <v>4</v>
      </c>
      <c r="Y118" s="2823">
        <v>62</v>
      </c>
      <c r="Z118" s="2938">
        <v>7</v>
      </c>
      <c r="AA118" s="2823">
        <v>1</v>
      </c>
      <c r="AB118" s="2823" t="s">
        <v>12835</v>
      </c>
      <c r="AC118" s="2823" t="s">
        <v>12836</v>
      </c>
      <c r="AD118" s="2823" t="s">
        <v>12836</v>
      </c>
      <c r="AE118" s="2823" t="s">
        <v>12836</v>
      </c>
      <c r="AF118" s="2823" t="s">
        <v>12836</v>
      </c>
      <c r="AG118" s="2823" t="s">
        <v>12810</v>
      </c>
      <c r="AH118" s="2824"/>
      <c r="AI118" s="2930">
        <f t="array" aca="1" ref="AI118" ca="1">IFERROR(INDEX(INDIRECT(INDEX($BN:$BN,MATCH(AN$10,$1:$1,0)+1+2) &amp; ":" &amp; INDEX($BN:$BN,MATCH(AN$10,$1:$1,0)+1+2)),MATCH(INDIRECT(INDEX($BN:$BN,MATCH(AN$10,$2:$2,0)+1) &amp; ROW()),INDIRECT(INDEX($BN:$BN,MATCH(AN$10,$1:$1,0)+1+1) &amp; ":" &amp; INDEX($BN:$BN,MATCH(AN$10,$1:$1,0)+1+1)),0)),0)</f>
        <v>0</v>
      </c>
      <c r="AJ118" s="2931"/>
      <c r="AK118" s="2932">
        <f t="shared" ca="1" si="21"/>
        <v>0</v>
      </c>
      <c r="AR118" s="1" t="s">
        <v>11897</v>
      </c>
      <c r="AS118" s="1860" t="str">
        <f t="shared" si="14"/>
        <v>F10_0471</v>
      </c>
      <c r="AT118" s="2839" t="str">
        <f>IF(xml!$A$1&lt;&gt;Preluare_xml!AR$1," - ",IFERROR(INDEX(xml!$C:$C,MATCH(AR118,xml!$B:$B,0)),0))</f>
        <v xml:space="preserve"> - </v>
      </c>
      <c r="AV118" s="1" t="s">
        <v>11897</v>
      </c>
      <c r="AW118" s="1860" t="str">
        <f t="shared" si="15"/>
        <v>F10_0471</v>
      </c>
      <c r="AX118" s="2834" t="str">
        <f>IF(xml!$A$1&lt;&gt;Preluare_xml!AV$1," - ",IFERROR(INDEX(xml!$C:$C,MATCH(AV118,xml!$B:$B,0)),0))</f>
        <v xml:space="preserve"> - </v>
      </c>
      <c r="AZ118" s="74" t="s">
        <v>11896</v>
      </c>
      <c r="BA118" s="1860" t="str">
        <f t="shared" si="16"/>
        <v>F10_0462</v>
      </c>
      <c r="BB118" s="2834" t="str">
        <f>IF(xml!$A$1&lt;&gt;Preluare_xml!AZ$1," - ",IFERROR(INDEX(xml!$C:$C,MATCH(AZ118,xml!$B:$B,0)),0))</f>
        <v xml:space="preserve"> - </v>
      </c>
      <c r="BD118" s="2396" t="str">
        <f t="shared" si="19"/>
        <v>/F10/@F10_0471</v>
      </c>
      <c r="BE118" s="2837" t="s">
        <v>12832</v>
      </c>
      <c r="BF118" s="2834" t="str">
        <f>IF(xml!$A$1&lt;&gt;Preluare_xml!BD$1," - ",IFERROR(INDEX(xml!$C:$C,MATCH(BD118,xml!$B:$B,0)),0))</f>
        <v xml:space="preserve"> - </v>
      </c>
      <c r="BH118" s="2396" t="str">
        <f t="shared" si="18"/>
        <v>/F10/@F10_0491</v>
      </c>
      <c r="BI118" s="2837" t="s">
        <v>12851</v>
      </c>
      <c r="BJ118" s="2821" t="str">
        <f>IF(xml!$A$1&lt;&gt;Preluare_xml!BH$1," - ",IFERROR(INDEX(xml!$C:$C,MATCH(BH118,xml!$B:$B,0)),0))</f>
        <v xml:space="preserve"> - </v>
      </c>
      <c r="BN118" s="74" t="s">
        <v>12852</v>
      </c>
    </row>
    <row r="119" spans="23:66" x14ac:dyDescent="0.25">
      <c r="W119" s="2818" t="s">
        <v>12838</v>
      </c>
      <c r="X119" s="2818">
        <v>4</v>
      </c>
      <c r="Y119" s="2818">
        <v>62</v>
      </c>
      <c r="Z119" s="2881">
        <v>7</v>
      </c>
      <c r="AA119" s="2818">
        <v>2</v>
      </c>
      <c r="AB119" s="2818" t="s">
        <v>12839</v>
      </c>
      <c r="AC119" s="2818" t="s">
        <v>12840</v>
      </c>
      <c r="AD119" s="2818" t="s">
        <v>12840</v>
      </c>
      <c r="AE119" s="2818" t="s">
        <v>12840</v>
      </c>
      <c r="AF119" s="2818" t="s">
        <v>12840</v>
      </c>
      <c r="AG119" s="2818" t="s">
        <v>12815</v>
      </c>
      <c r="AH119" s="2822"/>
      <c r="AI119" s="2922">
        <f t="array" aca="1" ref="AI119" ca="1">IFERROR(INDEX(INDIRECT(INDEX($BN:$BN,MATCH(AN$10,$1:$1,0)+1+2) &amp; ":" &amp; INDEX($BN:$BN,MATCH(AN$10,$1:$1,0)+1+2)),MATCH(INDIRECT(INDEX($BN:$BN,MATCH(AN$10,$2:$2,0)+1) &amp; ROW()),INDIRECT(INDEX($BN:$BN,MATCH(AN$10,$1:$1,0)+1+1) &amp; ":" &amp; INDEX($BN:$BN,MATCH(AN$10,$1:$1,0)+1+1)),0)),0)</f>
        <v>0</v>
      </c>
      <c r="AJ119" s="2923"/>
      <c r="AK119" s="2924">
        <f t="shared" ca="1" si="21"/>
        <v>0</v>
      </c>
      <c r="AR119" s="1" t="s">
        <v>11898</v>
      </c>
      <c r="AS119" s="1860" t="str">
        <f t="shared" si="14"/>
        <v>F10_0472</v>
      </c>
      <c r="AT119" s="2839" t="str">
        <f>IF(xml!$A$1&lt;&gt;Preluare_xml!AR$1," - ",IFERROR(INDEX(xml!$C:$C,MATCH(AR119,xml!$B:$B,0)),0))</f>
        <v xml:space="preserve"> - </v>
      </c>
      <c r="AV119" s="1" t="s">
        <v>11898</v>
      </c>
      <c r="AW119" s="1860" t="str">
        <f t="shared" si="15"/>
        <v>F10_0472</v>
      </c>
      <c r="AX119" s="2834" t="str">
        <f>IF(xml!$A$1&lt;&gt;Preluare_xml!AV$1," - ",IFERROR(INDEX(xml!$C:$C,MATCH(AV119,xml!$B:$B,0)),0))</f>
        <v xml:space="preserve"> - </v>
      </c>
      <c r="AZ119" s="74" t="s">
        <v>11897</v>
      </c>
      <c r="BA119" s="1860" t="str">
        <f t="shared" si="16"/>
        <v>F10_0471</v>
      </c>
      <c r="BB119" s="2834" t="str">
        <f>IF(xml!$A$1&lt;&gt;Preluare_xml!AZ$1," - ",IFERROR(INDEX(xml!$C:$C,MATCH(AZ119,xml!$B:$B,0)),0))</f>
        <v xml:space="preserve"> - </v>
      </c>
      <c r="BD119" s="2396" t="str">
        <f t="shared" si="19"/>
        <v>/F10/@F10_0472</v>
      </c>
      <c r="BE119" s="2837" t="s">
        <v>12837</v>
      </c>
      <c r="BF119" s="2834" t="str">
        <f>IF(xml!$A$1&lt;&gt;Preluare_xml!BD$1," - ",IFERROR(INDEX(xml!$C:$C,MATCH(BD119,xml!$B:$B,0)),0))</f>
        <v xml:space="preserve"> - </v>
      </c>
      <c r="BH119" s="2396" t="str">
        <f t="shared" si="18"/>
        <v>/F10/@F10_0492</v>
      </c>
      <c r="BI119" s="2837" t="s">
        <v>12856</v>
      </c>
      <c r="BJ119" s="2821" t="str">
        <f>IF(xml!$A$1&lt;&gt;Preluare_xml!BH$1," - ",IFERROR(INDEX(xml!$C:$C,MATCH(BH119,xml!$B:$B,0)),0))</f>
        <v xml:space="preserve"> - </v>
      </c>
      <c r="BN119" s="74" t="s">
        <v>12857</v>
      </c>
    </row>
    <row r="120" spans="23:66" x14ac:dyDescent="0.25">
      <c r="W120" s="2818" t="s">
        <v>12843</v>
      </c>
      <c r="X120" s="2818">
        <v>4</v>
      </c>
      <c r="Y120" s="2818">
        <v>62</v>
      </c>
      <c r="Z120" s="2881">
        <v>7</v>
      </c>
      <c r="AA120" s="2818">
        <v>4</v>
      </c>
      <c r="AB120" s="2818" t="s">
        <v>12844</v>
      </c>
      <c r="AC120" s="2818" t="s">
        <v>12845</v>
      </c>
      <c r="AD120" s="2818" t="s">
        <v>12845</v>
      </c>
      <c r="AE120" s="2818" t="s">
        <v>12845</v>
      </c>
      <c r="AF120" s="2818" t="s">
        <v>12845</v>
      </c>
      <c r="AG120" s="2818" t="s">
        <v>12820</v>
      </c>
      <c r="AH120" s="2822"/>
      <c r="AI120" s="2922">
        <f t="array" aca="1" ref="AI120" ca="1">IFERROR(INDEX(INDIRECT(INDEX($BN:$BN,MATCH(AN$10,$1:$1,0)+1+2) &amp; ":" &amp; INDEX($BN:$BN,MATCH(AN$10,$1:$1,0)+1+2)),MATCH(INDIRECT(INDEX($BN:$BN,MATCH(AN$10,$2:$2,0)+1) &amp; ROW()),INDIRECT(INDEX($BN:$BN,MATCH(AN$10,$1:$1,0)+1+1) &amp; ":" &amp; INDEX($BN:$BN,MATCH(AN$10,$1:$1,0)+1+1)),0)),0)</f>
        <v>0</v>
      </c>
      <c r="AJ120" s="2923"/>
      <c r="AK120" s="2924">
        <f t="shared" ca="1" si="21"/>
        <v>0</v>
      </c>
      <c r="AR120" s="1" t="s">
        <v>11899</v>
      </c>
      <c r="AS120" s="1860" t="str">
        <f t="shared" si="14"/>
        <v>F10_0481</v>
      </c>
      <c r="AT120" s="2839" t="str">
        <f>IF(xml!$A$1&lt;&gt;Preluare_xml!AR$1," - ",IFERROR(INDEX(xml!$C:$C,MATCH(AR120,xml!$B:$B,0)),0))</f>
        <v xml:space="preserve"> - </v>
      </c>
      <c r="AV120" s="1" t="s">
        <v>11899</v>
      </c>
      <c r="AW120" s="1860" t="str">
        <f t="shared" si="15"/>
        <v>F10_0481</v>
      </c>
      <c r="AX120" s="2834" t="str">
        <f>IF(xml!$A$1&lt;&gt;Preluare_xml!AV$1," - ",IFERROR(INDEX(xml!$C:$C,MATCH(AV120,xml!$B:$B,0)),0))</f>
        <v xml:space="preserve"> - </v>
      </c>
      <c r="AZ120" s="74" t="s">
        <v>11898</v>
      </c>
      <c r="BA120" s="1860" t="str">
        <f t="shared" si="16"/>
        <v>F10_0472</v>
      </c>
      <c r="BB120" s="2834" t="str">
        <f>IF(xml!$A$1&lt;&gt;Preluare_xml!AZ$1," - ",IFERROR(INDEX(xml!$C:$C,MATCH(AZ120,xml!$B:$B,0)),0))</f>
        <v xml:space="preserve"> - </v>
      </c>
      <c r="BD120" s="2396" t="str">
        <f t="shared" si="19"/>
        <v>/F10/@F10_0481</v>
      </c>
      <c r="BE120" s="2837" t="s">
        <v>12841</v>
      </c>
      <c r="BF120" s="2834" t="str">
        <f>IF(xml!$A$1&lt;&gt;Preluare_xml!BD$1," - ",IFERROR(INDEX(xml!$C:$C,MATCH(BD120,xml!$B:$B,0)),0))</f>
        <v xml:space="preserve"> - </v>
      </c>
      <c r="BH120" s="2396" t="str">
        <f t="shared" si="18"/>
        <v>/F10/@F10_0501</v>
      </c>
      <c r="BI120" s="2837" t="s">
        <v>12861</v>
      </c>
      <c r="BJ120" s="2821" t="str">
        <f>IF(xml!$A$1&lt;&gt;Preluare_xml!BH$1," - ",IFERROR(INDEX(xml!$C:$C,MATCH(BH120,xml!$B:$B,0)),0))</f>
        <v xml:space="preserve"> - </v>
      </c>
      <c r="BN120" s="74" t="s">
        <v>12862</v>
      </c>
    </row>
    <row r="121" spans="23:66" x14ac:dyDescent="0.25">
      <c r="W121" s="2818" t="s">
        <v>12848</v>
      </c>
      <c r="X121" s="2818">
        <v>4</v>
      </c>
      <c r="Y121" s="2818">
        <v>62</v>
      </c>
      <c r="Z121" s="2881">
        <v>7</v>
      </c>
      <c r="AA121" s="2818">
        <v>5</v>
      </c>
      <c r="AB121" s="2818" t="s">
        <v>12849</v>
      </c>
      <c r="AC121" s="2818" t="s">
        <v>12850</v>
      </c>
      <c r="AD121" s="2818" t="s">
        <v>12850</v>
      </c>
      <c r="AE121" s="2818" t="s">
        <v>12850</v>
      </c>
      <c r="AF121" s="2818" t="s">
        <v>12850</v>
      </c>
      <c r="AG121" s="2818" t="s">
        <v>12825</v>
      </c>
      <c r="AH121" s="2822"/>
      <c r="AI121" s="2922">
        <f t="array" aca="1" ref="AI121" ca="1">IFERROR(INDEX(INDIRECT(INDEX($BN:$BN,MATCH(AN$10,$1:$1,0)+1+2) &amp; ":" &amp; INDEX($BN:$BN,MATCH(AN$10,$1:$1,0)+1+2)),MATCH(INDIRECT(INDEX($BN:$BN,MATCH(AN$10,$2:$2,0)+1) &amp; ROW()),INDIRECT(INDEX($BN:$BN,MATCH(AN$10,$1:$1,0)+1+1) &amp; ":" &amp; INDEX($BN:$BN,MATCH(AN$10,$1:$1,0)+1+1)),0)),0)</f>
        <v>0</v>
      </c>
      <c r="AJ121" s="2923"/>
      <c r="AK121" s="2924">
        <f t="shared" ca="1" si="21"/>
        <v>0</v>
      </c>
      <c r="AR121" s="1" t="s">
        <v>11900</v>
      </c>
      <c r="AS121" s="1860" t="str">
        <f t="shared" si="14"/>
        <v>F10_0482</v>
      </c>
      <c r="AT121" s="2839" t="str">
        <f>IF(xml!$A$1&lt;&gt;Preluare_xml!AR$1," - ",IFERROR(INDEX(xml!$C:$C,MATCH(AR121,xml!$B:$B,0)),0))</f>
        <v xml:space="preserve"> - </v>
      </c>
      <c r="AV121" s="1" t="s">
        <v>11900</v>
      </c>
      <c r="AW121" s="1860" t="str">
        <f t="shared" si="15"/>
        <v>F10_0482</v>
      </c>
      <c r="AX121" s="2834" t="str">
        <f>IF(xml!$A$1&lt;&gt;Preluare_xml!AV$1," - ",IFERROR(INDEX(xml!$C:$C,MATCH(AV121,xml!$B:$B,0)),0))</f>
        <v xml:space="preserve"> - </v>
      </c>
      <c r="AZ121" s="74" t="s">
        <v>11899</v>
      </c>
      <c r="BA121" s="1860" t="str">
        <f t="shared" si="16"/>
        <v>F10_0481</v>
      </c>
      <c r="BB121" s="2834" t="str">
        <f>IF(xml!$A$1&lt;&gt;Preluare_xml!AZ$1," - ",IFERROR(INDEX(xml!$C:$C,MATCH(AZ121,xml!$B:$B,0)),0))</f>
        <v xml:space="preserve"> - </v>
      </c>
      <c r="BD121" s="2396" t="str">
        <f t="shared" si="19"/>
        <v>/F10/@F10_0482</v>
      </c>
      <c r="BE121" s="2837" t="s">
        <v>12846</v>
      </c>
      <c r="BF121" s="2834" t="str">
        <f>IF(xml!$A$1&lt;&gt;Preluare_xml!BD$1," - ",IFERROR(INDEX(xml!$C:$C,MATCH(BD121,xml!$B:$B,0)),0))</f>
        <v xml:space="preserve"> - </v>
      </c>
      <c r="BH121" s="2396" t="str">
        <f t="shared" si="18"/>
        <v>/F10/@F10_0502</v>
      </c>
      <c r="BI121" s="2837" t="s">
        <v>12866</v>
      </c>
      <c r="BJ121" s="2821" t="str">
        <f>IF(xml!$A$1&lt;&gt;Preluare_xml!BH$1," - ",IFERROR(INDEX(xml!$C:$C,MATCH(BH121,xml!$B:$B,0)),0))</f>
        <v xml:space="preserve"> - </v>
      </c>
      <c r="BN121" s="74" t="s">
        <v>12867</v>
      </c>
    </row>
    <row r="122" spans="23:66" x14ac:dyDescent="0.25">
      <c r="W122" s="2939" t="s">
        <v>12853</v>
      </c>
      <c r="X122" s="2939">
        <v>4</v>
      </c>
      <c r="Y122" s="2939">
        <v>62</v>
      </c>
      <c r="Z122" s="2947">
        <v>7</v>
      </c>
      <c r="AA122" s="2939">
        <v>6</v>
      </c>
      <c r="AB122" s="2939" t="s">
        <v>12854</v>
      </c>
      <c r="AC122" s="2939" t="s">
        <v>12855</v>
      </c>
      <c r="AD122" s="2939" t="s">
        <v>12855</v>
      </c>
      <c r="AE122" s="2939" t="s">
        <v>12855</v>
      </c>
      <c r="AF122" s="2939" t="s">
        <v>12855</v>
      </c>
      <c r="AG122" s="2939" t="s">
        <v>12831</v>
      </c>
      <c r="AH122" s="2948"/>
      <c r="AI122" s="2949">
        <f t="array" aca="1" ref="AI122" ca="1">IFERROR(INDEX(INDIRECT(INDEX($BN:$BN,MATCH(AN$10,$1:$1,0)+1+2) &amp; ":" &amp; INDEX($BN:$BN,MATCH(AN$10,$1:$1,0)+1+2)),MATCH(INDIRECT(INDEX($BN:$BN,MATCH(AN$10,$2:$2,0)+1) &amp; ROW()),INDIRECT(INDEX($BN:$BN,MATCH(AN$10,$1:$1,0)+1+1) &amp; ":" &amp; INDEX($BN:$BN,MATCH(AN$10,$1:$1,0)+1+1)),0)),0)</f>
        <v>0</v>
      </c>
      <c r="AJ122" s="2950"/>
      <c r="AK122" s="2945">
        <f t="shared" ca="1" si="21"/>
        <v>0</v>
      </c>
      <c r="AR122" s="1" t="s">
        <v>11901</v>
      </c>
      <c r="AS122" s="1860" t="str">
        <f t="shared" si="14"/>
        <v>F10_0491</v>
      </c>
      <c r="AT122" s="2839" t="str">
        <f>IF(xml!$A$1&lt;&gt;Preluare_xml!AR$1," - ",IFERROR(INDEX(xml!$C:$C,MATCH(AR122,xml!$B:$B,0)),0))</f>
        <v xml:space="preserve"> - </v>
      </c>
      <c r="AV122" s="1" t="s">
        <v>11901</v>
      </c>
      <c r="AW122" s="1860" t="str">
        <f t="shared" si="15"/>
        <v>F10_0491</v>
      </c>
      <c r="AX122" s="2834" t="str">
        <f>IF(xml!$A$1&lt;&gt;Preluare_xml!AV$1," - ",IFERROR(INDEX(xml!$C:$C,MATCH(AV122,xml!$B:$B,0)),0))</f>
        <v xml:space="preserve"> - </v>
      </c>
      <c r="AZ122" s="74" t="s">
        <v>11900</v>
      </c>
      <c r="BA122" s="1860" t="str">
        <f t="shared" si="16"/>
        <v>F10_0482</v>
      </c>
      <c r="BB122" s="2834" t="str">
        <f>IF(xml!$A$1&lt;&gt;Preluare_xml!AZ$1," - ",IFERROR(INDEX(xml!$C:$C,MATCH(AZ122,xml!$B:$B,0)),0))</f>
        <v xml:space="preserve"> - </v>
      </c>
      <c r="BD122" s="2396" t="str">
        <f t="shared" si="19"/>
        <v>/F10/@F10_0491</v>
      </c>
      <c r="BE122" s="2837" t="s">
        <v>12851</v>
      </c>
      <c r="BF122" s="2834" t="str">
        <f>IF(xml!$A$1&lt;&gt;Preluare_xml!BD$1," - ",IFERROR(INDEX(xml!$C:$C,MATCH(BD122,xml!$B:$B,0)),0))</f>
        <v xml:space="preserve"> - </v>
      </c>
      <c r="BH122" s="2396" t="str">
        <f t="shared" si="18"/>
        <v>/F10/@F10_0521</v>
      </c>
      <c r="BI122" s="2837" t="s">
        <v>12871</v>
      </c>
      <c r="BJ122" s="2821" t="str">
        <f>IF(xml!$A$1&lt;&gt;Preluare_xml!BH$1," - ",IFERROR(INDEX(xml!$C:$C,MATCH(BH122,xml!$B:$B,0)),0))</f>
        <v xml:space="preserve"> - </v>
      </c>
      <c r="BN122" s="74" t="s">
        <v>12872</v>
      </c>
    </row>
    <row r="123" spans="23:66" x14ac:dyDescent="0.25">
      <c r="W123" s="2823" t="s">
        <v>12858</v>
      </c>
      <c r="X123" s="2823">
        <v>4</v>
      </c>
      <c r="Y123" s="2823">
        <v>62</v>
      </c>
      <c r="Z123" s="2823">
        <v>10</v>
      </c>
      <c r="AA123" s="2823">
        <v>1</v>
      </c>
      <c r="AB123" s="2823" t="s">
        <v>12859</v>
      </c>
      <c r="AC123" s="2823" t="s">
        <v>12860</v>
      </c>
      <c r="AD123" s="2823" t="s">
        <v>12860</v>
      </c>
      <c r="AE123" s="2823" t="s">
        <v>12860</v>
      </c>
      <c r="AF123" s="2823" t="s">
        <v>12860</v>
      </c>
      <c r="AG123" s="2823" t="s">
        <v>12836</v>
      </c>
      <c r="AH123" s="2824"/>
      <c r="AI123" s="2930">
        <f t="array" aca="1" ref="AI123" ca="1">IFERROR(INDEX(INDIRECT(INDEX($BN:$BN,MATCH(AN$10,$1:$1,0)+1+2) &amp; ":" &amp; INDEX($BN:$BN,MATCH(AN$10,$1:$1,0)+1+2)),MATCH(INDIRECT(INDEX($BN:$BN,MATCH(AN$10,$2:$2,0)+1) &amp; ROW()),INDIRECT(INDEX($BN:$BN,MATCH(AN$10,$1:$1,0)+1+1) &amp; ":" &amp; INDEX($BN:$BN,MATCH(AN$10,$1:$1,0)+1+1)),0)),0)</f>
        <v>0</v>
      </c>
      <c r="AJ123" s="2931"/>
      <c r="AK123" s="2932">
        <f t="shared" ca="1" si="21"/>
        <v>0</v>
      </c>
      <c r="AR123" s="1" t="s">
        <v>11902</v>
      </c>
      <c r="AS123" s="1860" t="str">
        <f t="shared" si="14"/>
        <v>F10_0492</v>
      </c>
      <c r="AT123" s="2839" t="str">
        <f>IF(xml!$A$1&lt;&gt;Preluare_xml!AR$1," - ",IFERROR(INDEX(xml!$C:$C,MATCH(AR123,xml!$B:$B,0)),0))</f>
        <v xml:space="preserve"> - </v>
      </c>
      <c r="AV123" s="1" t="s">
        <v>11902</v>
      </c>
      <c r="AW123" s="1860" t="str">
        <f t="shared" si="15"/>
        <v>F10_0492</v>
      </c>
      <c r="AX123" s="2834" t="str">
        <f>IF(xml!$A$1&lt;&gt;Preluare_xml!AV$1," - ",IFERROR(INDEX(xml!$C:$C,MATCH(AV123,xml!$B:$B,0)),0))</f>
        <v xml:space="preserve"> - </v>
      </c>
      <c r="AZ123" s="74" t="s">
        <v>11901</v>
      </c>
      <c r="BA123" s="1860" t="str">
        <f t="shared" si="16"/>
        <v>F10_0491</v>
      </c>
      <c r="BB123" s="2834" t="str">
        <f>IF(xml!$A$1&lt;&gt;Preluare_xml!AZ$1," - ",IFERROR(INDEX(xml!$C:$C,MATCH(AZ123,xml!$B:$B,0)),0))</f>
        <v xml:space="preserve"> - </v>
      </c>
      <c r="BD123" s="2396" t="str">
        <f t="shared" si="19"/>
        <v>/F10/@F10_0492</v>
      </c>
      <c r="BE123" s="2837" t="s">
        <v>12856</v>
      </c>
      <c r="BF123" s="2834" t="str">
        <f>IF(xml!$A$1&lt;&gt;Preluare_xml!BD$1," - ",IFERROR(INDEX(xml!$C:$C,MATCH(BD123,xml!$B:$B,0)),0))</f>
        <v xml:space="preserve"> - </v>
      </c>
      <c r="BH123" s="2396" t="str">
        <f t="shared" si="18"/>
        <v>/F10/@F10_0522</v>
      </c>
      <c r="BI123" s="2837" t="s">
        <v>12876</v>
      </c>
      <c r="BJ123" s="2821" t="str">
        <f>IF(xml!$A$1&lt;&gt;Preluare_xml!BH$1," - ",IFERROR(INDEX(xml!$C:$C,MATCH(BH123,xml!$B:$B,0)),0))</f>
        <v xml:space="preserve"> - </v>
      </c>
      <c r="BN123" s="74" t="s">
        <v>12877</v>
      </c>
    </row>
    <row r="124" spans="23:66" x14ac:dyDescent="0.25">
      <c r="W124" s="2818" t="s">
        <v>12863</v>
      </c>
      <c r="X124" s="2818">
        <v>4</v>
      </c>
      <c r="Y124" s="2818">
        <v>62</v>
      </c>
      <c r="Z124" s="2818">
        <v>10</v>
      </c>
      <c r="AA124" s="2818">
        <v>2</v>
      </c>
      <c r="AB124" s="2818" t="s">
        <v>12864</v>
      </c>
      <c r="AC124" s="2818" t="s">
        <v>12865</v>
      </c>
      <c r="AD124" s="2818" t="s">
        <v>12865</v>
      </c>
      <c r="AE124" s="2818" t="s">
        <v>12865</v>
      </c>
      <c r="AF124" s="2818" t="s">
        <v>12865</v>
      </c>
      <c r="AG124" s="2818" t="s">
        <v>12840</v>
      </c>
      <c r="AH124" s="2822"/>
      <c r="AI124" s="2922">
        <f t="array" aca="1" ref="AI124" ca="1">IFERROR(INDEX(INDIRECT(INDEX($BN:$BN,MATCH(AN$10,$1:$1,0)+1+2) &amp; ":" &amp; INDEX($BN:$BN,MATCH(AN$10,$1:$1,0)+1+2)),MATCH(INDIRECT(INDEX($BN:$BN,MATCH(AN$10,$2:$2,0)+1) &amp; ROW()),INDIRECT(INDEX($BN:$BN,MATCH(AN$10,$1:$1,0)+1+1) &amp; ":" &amp; INDEX($BN:$BN,MATCH(AN$10,$1:$1,0)+1+1)),0)),0)</f>
        <v>0</v>
      </c>
      <c r="AJ124" s="2923"/>
      <c r="AK124" s="2924">
        <f t="shared" ca="1" si="21"/>
        <v>0</v>
      </c>
      <c r="AR124" s="1" t="s">
        <v>12881</v>
      </c>
      <c r="AS124" s="1860" t="str">
        <f t="shared" si="14"/>
        <v>F10_0501</v>
      </c>
      <c r="AT124" s="2839" t="str">
        <f>IF(xml!$A$1&lt;&gt;Preluare_xml!AR$1," - ",IFERROR(INDEX(xml!$C:$C,MATCH(AR124,xml!$B:$B,0)),0))</f>
        <v xml:space="preserve"> - </v>
      </c>
      <c r="AV124" s="1" t="s">
        <v>11961</v>
      </c>
      <c r="AW124" s="1860" t="str">
        <f t="shared" si="15"/>
        <v>F10_3011</v>
      </c>
      <c r="AX124" s="2834" t="str">
        <f>IF(xml!$A$1&lt;&gt;Preluare_xml!AV$1," - ",IFERROR(INDEX(xml!$C:$C,MATCH(AV124,xml!$B:$B,0)),0))</f>
        <v xml:space="preserve"> - </v>
      </c>
      <c r="AZ124" s="74" t="s">
        <v>11902</v>
      </c>
      <c r="BA124" s="1860" t="str">
        <f t="shared" si="16"/>
        <v>F10_0492</v>
      </c>
      <c r="BB124" s="2834" t="str">
        <f>IF(xml!$A$1&lt;&gt;Preluare_xml!AZ$1," - ",IFERROR(INDEX(xml!$C:$C,MATCH(AZ124,xml!$B:$B,0)),0))</f>
        <v xml:space="preserve"> - </v>
      </c>
      <c r="BD124" s="2396" t="str">
        <f t="shared" si="19"/>
        <v>/F10/@F10_3011</v>
      </c>
      <c r="BE124" s="2837" t="s">
        <v>12882</v>
      </c>
      <c r="BF124" s="2834" t="str">
        <f>IF(xml!$A$1&lt;&gt;Preluare_xml!BD$1," - ",IFERROR(INDEX(xml!$C:$C,MATCH(BD124,xml!$B:$B,0)),0))</f>
        <v xml:space="preserve"> - </v>
      </c>
      <c r="BH124" s="2396" t="str">
        <f t="shared" si="18"/>
        <v>/F10/@F10_0531</v>
      </c>
      <c r="BI124" s="2837" t="s">
        <v>12883</v>
      </c>
      <c r="BJ124" s="2821" t="str">
        <f>IF(xml!$A$1&lt;&gt;Preluare_xml!BH$1," - ",IFERROR(INDEX(xml!$C:$C,MATCH(BH124,xml!$B:$B,0)),0))</f>
        <v xml:space="preserve"> - </v>
      </c>
      <c r="BN124" s="74" t="s">
        <v>12884</v>
      </c>
    </row>
    <row r="125" spans="23:66" x14ac:dyDescent="0.25">
      <c r="W125" s="2818" t="s">
        <v>12868</v>
      </c>
      <c r="X125" s="2818">
        <v>4</v>
      </c>
      <c r="Y125" s="2818">
        <v>62</v>
      </c>
      <c r="Z125" s="2818">
        <v>10</v>
      </c>
      <c r="AA125" s="2818">
        <v>4</v>
      </c>
      <c r="AB125" s="2818" t="s">
        <v>12869</v>
      </c>
      <c r="AC125" s="2818" t="s">
        <v>12870</v>
      </c>
      <c r="AD125" s="2818" t="s">
        <v>12870</v>
      </c>
      <c r="AE125" s="2818" t="s">
        <v>12870</v>
      </c>
      <c r="AF125" s="2818" t="s">
        <v>12870</v>
      </c>
      <c r="AG125" s="2818" t="s">
        <v>12845</v>
      </c>
      <c r="AH125" s="2822"/>
      <c r="AI125" s="2922">
        <f t="array" aca="1" ref="AI125" ca="1">IFERROR(INDEX(INDIRECT(INDEX($BN:$BN,MATCH(AN$10,$1:$1,0)+1+2) &amp; ":" &amp; INDEX($BN:$BN,MATCH(AN$10,$1:$1,0)+1+2)),MATCH(INDIRECT(INDEX($BN:$BN,MATCH(AN$10,$2:$2,0)+1) &amp; ROW()),INDIRECT(INDEX($BN:$BN,MATCH(AN$10,$1:$1,0)+1+1) &amp; ":" &amp; INDEX($BN:$BN,MATCH(AN$10,$1:$1,0)+1+1)),0)),0)</f>
        <v>0</v>
      </c>
      <c r="AJ125" s="2923"/>
      <c r="AK125" s="2924">
        <f t="shared" ca="1" si="21"/>
        <v>0</v>
      </c>
      <c r="AR125" s="1" t="s">
        <v>12888</v>
      </c>
      <c r="AS125" s="1860" t="str">
        <f t="shared" si="14"/>
        <v>F10_0502</v>
      </c>
      <c r="AT125" s="2839" t="str">
        <f>IF(xml!$A$1&lt;&gt;Preluare_xml!AR$1," - ",IFERROR(INDEX(xml!$C:$C,MATCH(AR125,xml!$B:$B,0)),0))</f>
        <v xml:space="preserve"> - </v>
      </c>
      <c r="AV125" s="1" t="s">
        <v>11962</v>
      </c>
      <c r="AW125" s="1860" t="str">
        <f t="shared" si="15"/>
        <v>F10_3012</v>
      </c>
      <c r="AX125" s="2834" t="str">
        <f>IF(xml!$A$1&lt;&gt;Preluare_xml!AV$1," - ",IFERROR(INDEX(xml!$C:$C,MATCH(AV125,xml!$B:$B,0)),0))</f>
        <v xml:space="preserve"> - </v>
      </c>
      <c r="AZ125" s="74" t="s">
        <v>12881</v>
      </c>
      <c r="BA125" s="1860" t="str">
        <f t="shared" si="16"/>
        <v>F10_0501</v>
      </c>
      <c r="BB125" s="2834" t="str">
        <f>IF(xml!$A$1&lt;&gt;Preluare_xml!AZ$1," - ",IFERROR(INDEX(xml!$C:$C,MATCH(AZ125,xml!$B:$B,0)),0))</f>
        <v xml:space="preserve"> - </v>
      </c>
      <c r="BD125" s="2396" t="str">
        <f t="shared" si="19"/>
        <v>/F10/@F10_3012</v>
      </c>
      <c r="BE125" s="2837" t="s">
        <v>12889</v>
      </c>
      <c r="BF125" s="2834" t="str">
        <f>IF(xml!$A$1&lt;&gt;Preluare_xml!BD$1," - ",IFERROR(INDEX(xml!$C:$C,MATCH(BD125,xml!$B:$B,0)),0))</f>
        <v xml:space="preserve"> - </v>
      </c>
      <c r="BH125" s="2396" t="str">
        <f t="shared" si="18"/>
        <v>/F10/@F10_0532</v>
      </c>
      <c r="BI125" s="2837" t="s">
        <v>12890</v>
      </c>
      <c r="BJ125" s="2821" t="str">
        <f>IF(xml!$A$1&lt;&gt;Preluare_xml!BH$1," - ",IFERROR(INDEX(xml!$C:$C,MATCH(BH125,xml!$B:$B,0)),0))</f>
        <v xml:space="preserve"> - </v>
      </c>
      <c r="BN125" s="74" t="s">
        <v>12891</v>
      </c>
    </row>
    <row r="126" spans="23:66" x14ac:dyDescent="0.25">
      <c r="W126" s="2818" t="s">
        <v>12873</v>
      </c>
      <c r="X126" s="2818">
        <v>4</v>
      </c>
      <c r="Y126" s="2818">
        <v>62</v>
      </c>
      <c r="Z126" s="2818">
        <v>10</v>
      </c>
      <c r="AA126" s="2818">
        <v>5</v>
      </c>
      <c r="AB126" s="2818" t="s">
        <v>12874</v>
      </c>
      <c r="AC126" s="2818" t="s">
        <v>12875</v>
      </c>
      <c r="AD126" s="2818" t="s">
        <v>12875</v>
      </c>
      <c r="AE126" s="2818" t="s">
        <v>12875</v>
      </c>
      <c r="AF126" s="2818" t="s">
        <v>12875</v>
      </c>
      <c r="AG126" s="2818" t="s">
        <v>12850</v>
      </c>
      <c r="AH126" s="2822"/>
      <c r="AI126" s="2922">
        <f t="array" aca="1" ref="AI126" ca="1">IFERROR(INDEX(INDIRECT(INDEX($BN:$BN,MATCH(AN$10,$1:$1,0)+1+2) &amp; ":" &amp; INDEX($BN:$BN,MATCH(AN$10,$1:$1,0)+1+2)),MATCH(INDIRECT(INDEX($BN:$BN,MATCH(AN$10,$2:$2,0)+1) &amp; ROW()),INDIRECT(INDEX($BN:$BN,MATCH(AN$10,$1:$1,0)+1+1) &amp; ":" &amp; INDEX($BN:$BN,MATCH(AN$10,$1:$1,0)+1+1)),0)),0)</f>
        <v>0</v>
      </c>
      <c r="AJ126" s="2923"/>
      <c r="AK126" s="2924">
        <f t="shared" ca="1" si="21"/>
        <v>0</v>
      </c>
      <c r="AR126" s="1" t="s">
        <v>12895</v>
      </c>
      <c r="AS126" s="1860" t="str">
        <f t="shared" si="14"/>
        <v>F10_0511</v>
      </c>
      <c r="AT126" s="2839" t="str">
        <f>IF(xml!$A$1&lt;&gt;Preluare_xml!AR$1," - ",IFERROR(INDEX(xml!$C:$C,MATCH(AR126,xml!$B:$B,0)),0))</f>
        <v xml:space="preserve"> - </v>
      </c>
      <c r="AV126" s="1" t="s">
        <v>11963</v>
      </c>
      <c r="AW126" s="1860" t="str">
        <f t="shared" si="15"/>
        <v>F10_3021</v>
      </c>
      <c r="AX126" s="2834" t="str">
        <f>IF(xml!$A$1&lt;&gt;Preluare_xml!AV$1," - ",IFERROR(INDEX(xml!$C:$C,MATCH(AV126,xml!$B:$B,0)),0))</f>
        <v xml:space="preserve"> - </v>
      </c>
      <c r="AZ126" s="74" t="s">
        <v>12888</v>
      </c>
      <c r="BA126" s="1860" t="str">
        <f t="shared" si="16"/>
        <v>F10_0502</v>
      </c>
      <c r="BB126" s="2834" t="str">
        <f>IF(xml!$A$1&lt;&gt;Preluare_xml!AZ$1," - ",IFERROR(INDEX(xml!$C:$C,MATCH(AZ126,xml!$B:$B,0)),0))</f>
        <v xml:space="preserve"> - </v>
      </c>
      <c r="BD126" s="2396" t="str">
        <f t="shared" si="19"/>
        <v>/F10/@F10_3021</v>
      </c>
      <c r="BE126" s="2837" t="s">
        <v>12896</v>
      </c>
      <c r="BF126" s="2834" t="str">
        <f>IF(xml!$A$1&lt;&gt;Preluare_xml!BD$1," - ",IFERROR(INDEX(xml!$C:$C,MATCH(BD126,xml!$B:$B,0)),0))</f>
        <v xml:space="preserve"> - </v>
      </c>
      <c r="BH126" s="2396" t="str">
        <f t="shared" si="18"/>
        <v>/F10/@F10_0541</v>
      </c>
      <c r="BI126" s="2837" t="s">
        <v>12897</v>
      </c>
      <c r="BJ126" s="2821" t="str">
        <f>IF(xml!$A$1&lt;&gt;Preluare_xml!BH$1," - ",IFERROR(INDEX(xml!$C:$C,MATCH(BH126,xml!$B:$B,0)),0))</f>
        <v xml:space="preserve"> - </v>
      </c>
      <c r="BN126" s="74" t="s">
        <v>12898</v>
      </c>
    </row>
    <row r="127" spans="23:66" x14ac:dyDescent="0.25">
      <c r="W127" s="2939" t="s">
        <v>12878</v>
      </c>
      <c r="X127" s="2939">
        <v>4</v>
      </c>
      <c r="Y127" s="2939">
        <v>62</v>
      </c>
      <c r="Z127" s="2939">
        <v>10</v>
      </c>
      <c r="AA127" s="2939">
        <v>6</v>
      </c>
      <c r="AB127" s="2939" t="s">
        <v>12879</v>
      </c>
      <c r="AC127" s="2939" t="s">
        <v>12880</v>
      </c>
      <c r="AD127" s="2939" t="s">
        <v>12880</v>
      </c>
      <c r="AE127" s="2939" t="s">
        <v>12880</v>
      </c>
      <c r="AF127" s="2939" t="s">
        <v>12880</v>
      </c>
      <c r="AG127" s="2939" t="s">
        <v>12855</v>
      </c>
      <c r="AH127" s="2948"/>
      <c r="AI127" s="2949">
        <f t="array" aca="1" ref="AI127" ca="1">IFERROR(INDEX(INDIRECT(INDEX($BN:$BN,MATCH(AN$10,$1:$1,0)+1+2) &amp; ":" &amp; INDEX($BN:$BN,MATCH(AN$10,$1:$1,0)+1+2)),MATCH(INDIRECT(INDEX($BN:$BN,MATCH(AN$10,$2:$2,0)+1) &amp; ROW()),INDIRECT(INDEX($BN:$BN,MATCH(AN$10,$1:$1,0)+1+1) &amp; ":" &amp; INDEX($BN:$BN,MATCH(AN$10,$1:$1,0)+1+1)),0)),0)</f>
        <v>0</v>
      </c>
      <c r="AJ127" s="2950"/>
      <c r="AK127" s="2945">
        <f t="shared" ca="1" si="21"/>
        <v>0</v>
      </c>
      <c r="AR127" s="1" t="s">
        <v>12902</v>
      </c>
      <c r="AS127" s="1860" t="str">
        <f t="shared" si="14"/>
        <v>F10_0512</v>
      </c>
      <c r="AT127" s="2839" t="str">
        <f>IF(xml!$A$1&lt;&gt;Preluare_xml!AR$1," - ",IFERROR(INDEX(xml!$C:$C,MATCH(AR127,xml!$B:$B,0)),0))</f>
        <v xml:space="preserve"> - </v>
      </c>
      <c r="AV127" s="1" t="s">
        <v>11964</v>
      </c>
      <c r="AW127" s="1860" t="str">
        <f t="shared" si="15"/>
        <v>F10_3022</v>
      </c>
      <c r="AX127" s="2834" t="str">
        <f>IF(xml!$A$1&lt;&gt;Preluare_xml!AV$1," - ",IFERROR(INDEX(xml!$C:$C,MATCH(AV127,xml!$B:$B,0)),0))</f>
        <v xml:space="preserve"> - </v>
      </c>
      <c r="AZ127" s="74" t="s">
        <v>12895</v>
      </c>
      <c r="BA127" s="1860" t="str">
        <f t="shared" si="16"/>
        <v>F10_0511</v>
      </c>
      <c r="BB127" s="2834" t="str">
        <f>IF(xml!$A$1&lt;&gt;Preluare_xml!AZ$1," - ",IFERROR(INDEX(xml!$C:$C,MATCH(AZ127,xml!$B:$B,0)),0))</f>
        <v xml:space="preserve"> - </v>
      </c>
      <c r="BD127" s="2396" t="str">
        <f t="shared" si="19"/>
        <v>/F10/@F10_3022</v>
      </c>
      <c r="BE127" s="2837" t="s">
        <v>12903</v>
      </c>
      <c r="BF127" s="2834" t="str">
        <f>IF(xml!$A$1&lt;&gt;Preluare_xml!BD$1," - ",IFERROR(INDEX(xml!$C:$C,MATCH(BD127,xml!$B:$B,0)),0))</f>
        <v xml:space="preserve"> - </v>
      </c>
      <c r="BH127" s="2396" t="str">
        <f t="shared" si="18"/>
        <v>/F10/@F10_0542</v>
      </c>
      <c r="BI127" s="2837" t="s">
        <v>12904</v>
      </c>
      <c r="BJ127" s="2821" t="str">
        <f>IF(xml!$A$1&lt;&gt;Preluare_xml!BH$1," - ",IFERROR(INDEX(xml!$C:$C,MATCH(BH127,xml!$B:$B,0)),0))</f>
        <v xml:space="preserve"> - </v>
      </c>
      <c r="BN127" s="74" t="s">
        <v>12905</v>
      </c>
    </row>
    <row r="128" spans="23:66" x14ac:dyDescent="0.25">
      <c r="W128" s="2823" t="s">
        <v>12885</v>
      </c>
      <c r="X128" s="2823">
        <v>4</v>
      </c>
      <c r="Y128" s="2823">
        <v>62</v>
      </c>
      <c r="Z128" s="2938">
        <v>11</v>
      </c>
      <c r="AA128" s="2823">
        <v>1</v>
      </c>
      <c r="AB128" s="2823" t="s">
        <v>12886</v>
      </c>
      <c r="AC128" s="2823" t="s">
        <v>12887</v>
      </c>
      <c r="AD128" s="2823" t="s">
        <v>12887</v>
      </c>
      <c r="AE128" s="2823" t="s">
        <v>12887</v>
      </c>
      <c r="AF128" s="2823" t="s">
        <v>12887</v>
      </c>
      <c r="AG128" s="2823" t="s">
        <v>12860</v>
      </c>
      <c r="AH128" s="2824"/>
      <c r="AI128" s="2930">
        <f t="array" aca="1" ref="AI128" ca="1">IFERROR(INDEX(INDIRECT(INDEX($BN:$BN,MATCH(AN$10,$1:$1,0)+1+2) &amp; ":" &amp; INDEX($BN:$BN,MATCH(AN$10,$1:$1,0)+1+2)),MATCH(INDIRECT(INDEX($BN:$BN,MATCH(AN$10,$2:$2,0)+1) &amp; ROW()),INDIRECT(INDEX($BN:$BN,MATCH(AN$10,$1:$1,0)+1+1) &amp; ":" &amp; INDEX($BN:$BN,MATCH(AN$10,$1:$1,0)+1+1)),0)),0)</f>
        <v>0</v>
      </c>
      <c r="AJ128" s="2931"/>
      <c r="AK128" s="2932">
        <f t="shared" ca="1" si="21"/>
        <v>0</v>
      </c>
      <c r="AR128" s="1" t="s">
        <v>11903</v>
      </c>
      <c r="AS128" s="1860" t="str">
        <f t="shared" si="14"/>
        <v>F10_0521</v>
      </c>
      <c r="AT128" s="2839" t="str">
        <f>IF(xml!$A$1&lt;&gt;Preluare_xml!AR$1," - ",IFERROR(INDEX(xml!$C:$C,MATCH(AR128,xml!$B:$B,0)),0))</f>
        <v xml:space="preserve"> - </v>
      </c>
      <c r="AV128" s="1" t="s">
        <v>11965</v>
      </c>
      <c r="AW128" s="1860" t="str">
        <f t="shared" si="15"/>
        <v>F20_0011</v>
      </c>
      <c r="AX128" s="2834" t="str">
        <f>IF(xml!$A$1&lt;&gt;Preluare_xml!AV$1," - ",IFERROR(INDEX(xml!$C:$C,MATCH(AV128,xml!$B:$B,0)),0))</f>
        <v xml:space="preserve"> - </v>
      </c>
      <c r="AZ128" s="74" t="s">
        <v>12902</v>
      </c>
      <c r="BA128" s="1860" t="str">
        <f t="shared" si="16"/>
        <v>F10_0512</v>
      </c>
      <c r="BB128" s="2834" t="str">
        <f>IF(xml!$A$1&lt;&gt;Preluare_xml!AZ$1," - ",IFERROR(INDEX(xml!$C:$C,MATCH(AZ128,xml!$B:$B,0)),0))</f>
        <v xml:space="preserve"> - </v>
      </c>
      <c r="BD128" s="2396" t="str">
        <f t="shared" si="19"/>
        <v>/F20/@F20_0011</v>
      </c>
      <c r="BE128" s="2837" t="s">
        <v>12909</v>
      </c>
      <c r="BF128" s="2834" t="str">
        <f>IF(xml!$A$1&lt;&gt;Preluare_xml!BD$1," - ",IFERROR(INDEX(xml!$C:$C,MATCH(BD128,xml!$B:$B,0)),0))</f>
        <v xml:space="preserve"> - </v>
      </c>
      <c r="BH128" s="2396" t="str">
        <f t="shared" si="18"/>
        <v>/F10/@F10_0551</v>
      </c>
      <c r="BI128" s="2837" t="s">
        <v>12910</v>
      </c>
      <c r="BJ128" s="2821" t="str">
        <f>IF(xml!$A$1&lt;&gt;Preluare_xml!BH$1," - ",IFERROR(INDEX(xml!$C:$C,MATCH(BH128,xml!$B:$B,0)),0))</f>
        <v xml:space="preserve"> - </v>
      </c>
      <c r="BN128" s="74" t="s">
        <v>12911</v>
      </c>
    </row>
    <row r="129" spans="23:66" x14ac:dyDescent="0.25">
      <c r="W129" s="2818" t="s">
        <v>12892</v>
      </c>
      <c r="X129" s="2818">
        <v>4</v>
      </c>
      <c r="Y129" s="2818">
        <v>62</v>
      </c>
      <c r="Z129" s="2881">
        <v>11</v>
      </c>
      <c r="AA129" s="2818">
        <v>2</v>
      </c>
      <c r="AB129" s="2818" t="s">
        <v>12893</v>
      </c>
      <c r="AC129" s="2818" t="s">
        <v>12894</v>
      </c>
      <c r="AD129" s="2818" t="s">
        <v>12894</v>
      </c>
      <c r="AE129" s="2818" t="s">
        <v>12894</v>
      </c>
      <c r="AF129" s="2818" t="s">
        <v>12894</v>
      </c>
      <c r="AG129" s="2818" t="s">
        <v>12865</v>
      </c>
      <c r="AH129" s="2822"/>
      <c r="AI129" s="2922">
        <f t="array" aca="1" ref="AI129" ca="1">IFERROR(INDEX(INDIRECT(INDEX($BN:$BN,MATCH(AN$10,$1:$1,0)+1+2) &amp; ":" &amp; INDEX($BN:$BN,MATCH(AN$10,$1:$1,0)+1+2)),MATCH(INDIRECT(INDEX($BN:$BN,MATCH(AN$10,$2:$2,0)+1) &amp; ROW()),INDIRECT(INDEX($BN:$BN,MATCH(AN$10,$1:$1,0)+1+1) &amp; ":" &amp; INDEX($BN:$BN,MATCH(AN$10,$1:$1,0)+1+1)),0)),0)</f>
        <v>0</v>
      </c>
      <c r="AJ129" s="2923"/>
      <c r="AK129" s="2924">
        <f t="shared" ca="1" si="21"/>
        <v>0</v>
      </c>
      <c r="AR129" s="1" t="s">
        <v>11904</v>
      </c>
      <c r="AS129" s="1860" t="str">
        <f t="shared" si="14"/>
        <v>F10_0522</v>
      </c>
      <c r="AT129" s="2839" t="str">
        <f>IF(xml!$A$1&lt;&gt;Preluare_xml!AR$1," - ",IFERROR(INDEX(xml!$C:$C,MATCH(AR129,xml!$B:$B,0)),0))</f>
        <v xml:space="preserve"> - </v>
      </c>
      <c r="AV129" s="1" t="s">
        <v>11966</v>
      </c>
      <c r="AW129" s="1860" t="str">
        <f t="shared" si="15"/>
        <v>F20_0012</v>
      </c>
      <c r="AX129" s="2834" t="str">
        <f>IF(xml!$A$1&lt;&gt;Preluare_xml!AV$1," - ",IFERROR(INDEX(xml!$C:$C,MATCH(AV129,xml!$B:$B,0)),0))</f>
        <v xml:space="preserve"> - </v>
      </c>
      <c r="AZ129" s="74" t="s">
        <v>11903</v>
      </c>
      <c r="BA129" s="1860" t="str">
        <f t="shared" si="16"/>
        <v>F10_0521</v>
      </c>
      <c r="BB129" s="2834" t="str">
        <f>IF(xml!$A$1&lt;&gt;Preluare_xml!AZ$1," - ",IFERROR(INDEX(xml!$C:$C,MATCH(AZ129,xml!$B:$B,0)),0))</f>
        <v xml:space="preserve"> - </v>
      </c>
      <c r="BD129" s="2396" t="str">
        <f t="shared" si="19"/>
        <v>/F20/@F20_0012</v>
      </c>
      <c r="BE129" s="2837" t="s">
        <v>12360</v>
      </c>
      <c r="BF129" s="2834" t="str">
        <f>IF(xml!$A$1&lt;&gt;Preluare_xml!BD$1," - ",IFERROR(INDEX(xml!$C:$C,MATCH(BD129,xml!$B:$B,0)),0))</f>
        <v xml:space="preserve"> - </v>
      </c>
      <c r="BH129" s="2396" t="str">
        <f t="shared" si="18"/>
        <v>/F10/@F10_0552</v>
      </c>
      <c r="BI129" s="2837" t="s">
        <v>12915</v>
      </c>
      <c r="BJ129" s="2821" t="str">
        <f>IF(xml!$A$1&lt;&gt;Preluare_xml!BH$1," - ",IFERROR(INDEX(xml!$C:$C,MATCH(BH129,xml!$B:$B,0)),0))</f>
        <v xml:space="preserve"> - </v>
      </c>
      <c r="BN129" s="74" t="s">
        <v>12916</v>
      </c>
    </row>
    <row r="130" spans="23:66" x14ac:dyDescent="0.25">
      <c r="W130" s="2818" t="s">
        <v>12899</v>
      </c>
      <c r="X130" s="2818">
        <v>4</v>
      </c>
      <c r="Y130" s="2818">
        <v>62</v>
      </c>
      <c r="Z130" s="2881">
        <v>11</v>
      </c>
      <c r="AA130" s="2818">
        <v>4</v>
      </c>
      <c r="AB130" s="2818" t="s">
        <v>12900</v>
      </c>
      <c r="AC130" s="2818" t="s">
        <v>12901</v>
      </c>
      <c r="AD130" s="2818" t="s">
        <v>12901</v>
      </c>
      <c r="AE130" s="2818" t="s">
        <v>12901</v>
      </c>
      <c r="AF130" s="2818" t="s">
        <v>12901</v>
      </c>
      <c r="AG130" s="2818" t="s">
        <v>12870</v>
      </c>
      <c r="AH130" s="2822"/>
      <c r="AI130" s="2922">
        <f t="array" aca="1" ref="AI130" ca="1">IFERROR(INDEX(INDIRECT(INDEX($BN:$BN,MATCH(AN$10,$1:$1,0)+1+2) &amp; ":" &amp; INDEX($BN:$BN,MATCH(AN$10,$1:$1,0)+1+2)),MATCH(INDIRECT(INDEX($BN:$BN,MATCH(AN$10,$2:$2,0)+1) &amp; ROW()),INDIRECT(INDEX($BN:$BN,MATCH(AN$10,$1:$1,0)+1+1) &amp; ":" &amp; INDEX($BN:$BN,MATCH(AN$10,$1:$1,0)+1+1)),0)),0)</f>
        <v>0</v>
      </c>
      <c r="AJ130" s="2923"/>
      <c r="AK130" s="2924">
        <f t="shared" ca="1" si="21"/>
        <v>0</v>
      </c>
      <c r="AR130" s="1" t="s">
        <v>12921</v>
      </c>
      <c r="AS130" s="1860" t="str">
        <f t="shared" si="14"/>
        <v>F10_0531</v>
      </c>
      <c r="AT130" s="2839" t="str">
        <f>IF(xml!$A$1&lt;&gt;Preluare_xml!AR$1," - ",IFERROR(INDEX(xml!$C:$C,MATCH(AR130,xml!$B:$B,0)),0))</f>
        <v xml:space="preserve"> - </v>
      </c>
      <c r="AV130" s="1" t="s">
        <v>11967</v>
      </c>
      <c r="AW130" s="1860" t="str">
        <f t="shared" si="15"/>
        <v>F20_0021</v>
      </c>
      <c r="AX130" s="2834" t="str">
        <f>IF(xml!$A$1&lt;&gt;Preluare_xml!AV$1," - ",IFERROR(INDEX(xml!$C:$C,MATCH(AV130,xml!$B:$B,0)),0))</f>
        <v xml:space="preserve"> - </v>
      </c>
      <c r="AZ130" s="74" t="s">
        <v>11904</v>
      </c>
      <c r="BA130" s="1860" t="str">
        <f t="shared" si="16"/>
        <v>F10_0522</v>
      </c>
      <c r="BB130" s="2834" t="str">
        <f>IF(xml!$A$1&lt;&gt;Preluare_xml!AZ$1," - ",IFERROR(INDEX(xml!$C:$C,MATCH(AZ130,xml!$B:$B,0)),0))</f>
        <v xml:space="preserve"> - </v>
      </c>
      <c r="BD130" s="2396" t="str">
        <f t="shared" si="19"/>
        <v>/F20/@F20_0021</v>
      </c>
      <c r="BE130" s="2837" t="s">
        <v>12922</v>
      </c>
      <c r="BF130" s="2834" t="str">
        <f>IF(xml!$A$1&lt;&gt;Preluare_xml!BD$1," - ",IFERROR(INDEX(xml!$C:$C,MATCH(BD130,xml!$B:$B,0)),0))</f>
        <v xml:space="preserve"> - </v>
      </c>
      <c r="BH130" s="2396" t="str">
        <f t="shared" si="18"/>
        <v>/F10/@F10_0561</v>
      </c>
      <c r="BI130" s="2837" t="s">
        <v>12923</v>
      </c>
      <c r="BJ130" s="2821" t="str">
        <f>IF(xml!$A$1&lt;&gt;Preluare_xml!BH$1," - ",IFERROR(INDEX(xml!$C:$C,MATCH(BH130,xml!$B:$B,0)),0))</f>
        <v xml:space="preserve"> - </v>
      </c>
      <c r="BN130" s="74" t="s">
        <v>12924</v>
      </c>
    </row>
    <row r="131" spans="23:66" x14ac:dyDescent="0.25">
      <c r="W131" s="2818" t="s">
        <v>12906</v>
      </c>
      <c r="X131" s="2818">
        <v>4</v>
      </c>
      <c r="Y131" s="2818">
        <v>62</v>
      </c>
      <c r="Z131" s="2881">
        <v>11</v>
      </c>
      <c r="AA131" s="2818">
        <v>5</v>
      </c>
      <c r="AB131" s="2818" t="s">
        <v>12907</v>
      </c>
      <c r="AC131" s="2818" t="s">
        <v>12908</v>
      </c>
      <c r="AD131" s="2818" t="s">
        <v>12908</v>
      </c>
      <c r="AE131" s="2818" t="s">
        <v>12908</v>
      </c>
      <c r="AF131" s="2818" t="s">
        <v>12908</v>
      </c>
      <c r="AG131" s="2818" t="s">
        <v>12875</v>
      </c>
      <c r="AH131" s="2822"/>
      <c r="AI131" s="2922">
        <f t="array" aca="1" ref="AI131" ca="1">IFERROR(INDEX(INDIRECT(INDEX($BN:$BN,MATCH(AN$10,$1:$1,0)+1+2) &amp; ":" &amp; INDEX($BN:$BN,MATCH(AN$10,$1:$1,0)+1+2)),MATCH(INDIRECT(INDEX($BN:$BN,MATCH(AN$10,$2:$2,0)+1) &amp; ROW()),INDIRECT(INDEX($BN:$BN,MATCH(AN$10,$1:$1,0)+1+1) &amp; ":" &amp; INDEX($BN:$BN,MATCH(AN$10,$1:$1,0)+1+1)),0)),0)</f>
        <v>0</v>
      </c>
      <c r="AJ131" s="2923"/>
      <c r="AK131" s="2924">
        <f t="shared" ca="1" si="21"/>
        <v>0</v>
      </c>
      <c r="AR131" s="1" t="s">
        <v>12929</v>
      </c>
      <c r="AS131" s="1860" t="str">
        <f t="shared" ref="AS131:AS194" si="22">TRIM(MID(AR131,FIND("@",AR131)+1,500))</f>
        <v>F10_0532</v>
      </c>
      <c r="AT131" s="2839" t="str">
        <f>IF(xml!$A$1&lt;&gt;Preluare_xml!AR$1," - ",IFERROR(INDEX(xml!$C:$C,MATCH(AR131,xml!$B:$B,0)),0))</f>
        <v xml:space="preserve"> - </v>
      </c>
      <c r="AV131" s="1" t="s">
        <v>11968</v>
      </c>
      <c r="AW131" s="1860" t="str">
        <f t="shared" ref="AW131:AW218" si="23">TRIM(MID(AV131,FIND("@",AV131)+1,500))</f>
        <v>F20_0022</v>
      </c>
      <c r="AX131" s="2834" t="str">
        <f>IF(xml!$A$1&lt;&gt;Preluare_xml!AV$1," - ",IFERROR(INDEX(xml!$C:$C,MATCH(AV131,xml!$B:$B,0)),0))</f>
        <v xml:space="preserve"> - </v>
      </c>
      <c r="AZ131" s="74" t="s">
        <v>12921</v>
      </c>
      <c r="BA131" s="1860" t="str">
        <f t="shared" ref="BA131:BA194" si="24">TRIM(MID(AZ131,FIND("@",AZ131)+1,500))</f>
        <v>F10_0531</v>
      </c>
      <c r="BB131" s="2834" t="str">
        <f>IF(xml!$A$1&lt;&gt;Preluare_xml!AZ$1," - ",IFERROR(INDEX(xml!$C:$C,MATCH(AZ131,xml!$B:$B,0)),0))</f>
        <v xml:space="preserve"> - </v>
      </c>
      <c r="BD131" s="2396" t="str">
        <f t="shared" si="19"/>
        <v>/F20/@F20_0022</v>
      </c>
      <c r="BE131" s="2837" t="s">
        <v>12363</v>
      </c>
      <c r="BF131" s="2834" t="str">
        <f>IF(xml!$A$1&lt;&gt;Preluare_xml!BD$1," - ",IFERROR(INDEX(xml!$C:$C,MATCH(BD131,xml!$B:$B,0)),0))</f>
        <v xml:space="preserve"> - </v>
      </c>
      <c r="BH131" s="2396" t="str">
        <f t="shared" si="18"/>
        <v>/F10/@F10_0562</v>
      </c>
      <c r="BI131" s="2837" t="s">
        <v>12930</v>
      </c>
      <c r="BJ131" s="2821" t="str">
        <f>IF(xml!$A$1&lt;&gt;Preluare_xml!BH$1," - ",IFERROR(INDEX(xml!$C:$C,MATCH(BH131,xml!$B:$B,0)),0))</f>
        <v xml:space="preserve"> - </v>
      </c>
      <c r="BN131" s="74" t="s">
        <v>12931</v>
      </c>
    </row>
    <row r="132" spans="23:66" x14ac:dyDescent="0.25">
      <c r="W132" s="2939" t="s">
        <v>12912</v>
      </c>
      <c r="X132" s="2939">
        <v>4</v>
      </c>
      <c r="Y132" s="2939">
        <v>62</v>
      </c>
      <c r="Z132" s="2947">
        <v>11</v>
      </c>
      <c r="AA132" s="2939">
        <v>6</v>
      </c>
      <c r="AB132" s="2939" t="s">
        <v>12913</v>
      </c>
      <c r="AC132" s="2939" t="s">
        <v>12914</v>
      </c>
      <c r="AD132" s="2939" t="s">
        <v>12914</v>
      </c>
      <c r="AE132" s="2939" t="s">
        <v>12914</v>
      </c>
      <c r="AF132" s="2939" t="s">
        <v>12914</v>
      </c>
      <c r="AG132" s="2939" t="s">
        <v>12880</v>
      </c>
      <c r="AH132" s="2948"/>
      <c r="AI132" s="2949">
        <f t="array" aca="1" ref="AI132" ca="1">IFERROR(INDEX(INDIRECT(INDEX($BN:$BN,MATCH(AN$10,$1:$1,0)+1+2) &amp; ":" &amp; INDEX($BN:$BN,MATCH(AN$10,$1:$1,0)+1+2)),MATCH(INDIRECT(INDEX($BN:$BN,MATCH(AN$10,$2:$2,0)+1) &amp; ROW()),INDIRECT(INDEX($BN:$BN,MATCH(AN$10,$1:$1,0)+1+1) &amp; ":" &amp; INDEX($BN:$BN,MATCH(AN$10,$1:$1,0)+1+1)),0)),0)</f>
        <v>0</v>
      </c>
      <c r="AJ132" s="2950"/>
      <c r="AK132" s="2945">
        <f t="shared" ca="1" si="21"/>
        <v>0</v>
      </c>
      <c r="AR132" s="1" t="s">
        <v>11905</v>
      </c>
      <c r="AS132" s="1860" t="str">
        <f t="shared" si="22"/>
        <v>F10_0541</v>
      </c>
      <c r="AT132" s="2839" t="str">
        <f>IF(xml!$A$1&lt;&gt;Preluare_xml!AR$1," - ",IFERROR(INDEX(xml!$C:$C,MATCH(AR132,xml!$B:$B,0)),0))</f>
        <v xml:space="preserve"> - </v>
      </c>
      <c r="AV132" s="1" t="s">
        <v>11969</v>
      </c>
      <c r="AW132" s="1860" t="str">
        <f t="shared" si="23"/>
        <v>F20_0031</v>
      </c>
      <c r="AX132" s="2834" t="str">
        <f>IF(xml!$A$1&lt;&gt;Preluare_xml!AV$1," - ",IFERROR(INDEX(xml!$C:$C,MATCH(AV132,xml!$B:$B,0)),0))</f>
        <v xml:space="preserve"> - </v>
      </c>
      <c r="AZ132" s="74" t="s">
        <v>12929</v>
      </c>
      <c r="BA132" s="1860" t="str">
        <f t="shared" si="24"/>
        <v>F10_0532</v>
      </c>
      <c r="BB132" s="2834" t="str">
        <f>IF(xml!$A$1&lt;&gt;Preluare_xml!AZ$1," - ",IFERROR(INDEX(xml!$C:$C,MATCH(AZ132,xml!$B:$B,0)),0))</f>
        <v xml:space="preserve"> - </v>
      </c>
      <c r="BD132" s="2396" t="str">
        <f t="shared" si="19"/>
        <v>/F20/@F20_0031</v>
      </c>
      <c r="BE132" s="2837" t="s">
        <v>12936</v>
      </c>
      <c r="BF132" s="2834" t="str">
        <f>IF(xml!$A$1&lt;&gt;Preluare_xml!BD$1," - ",IFERROR(INDEX(xml!$C:$C,MATCH(BD132,xml!$B:$B,0)),0))</f>
        <v xml:space="preserve"> - </v>
      </c>
      <c r="BH132" s="2396" t="str">
        <f t="shared" si="18"/>
        <v>/F10/@F10_0571</v>
      </c>
      <c r="BI132" s="2837" t="s">
        <v>12937</v>
      </c>
      <c r="BJ132" s="2821" t="str">
        <f>IF(xml!$A$1&lt;&gt;Preluare_xml!BH$1," - ",IFERROR(INDEX(xml!$C:$C,MATCH(BH132,xml!$B:$B,0)),0))</f>
        <v xml:space="preserve"> - </v>
      </c>
      <c r="BN132" s="74" t="s">
        <v>12938</v>
      </c>
    </row>
    <row r="133" spans="23:66" x14ac:dyDescent="0.25">
      <c r="W133" s="2823" t="s">
        <v>12917</v>
      </c>
      <c r="X133" s="2823">
        <v>4</v>
      </c>
      <c r="Y133" s="2823">
        <v>62</v>
      </c>
      <c r="Z133" s="2823">
        <v>15</v>
      </c>
      <c r="AA133" s="2823">
        <v>1</v>
      </c>
      <c r="AB133" s="2823" t="s">
        <v>12918</v>
      </c>
      <c r="AC133" s="2823" t="s">
        <v>12919</v>
      </c>
      <c r="AD133" s="2823" t="s">
        <v>12919</v>
      </c>
      <c r="AE133" s="2823" t="s">
        <v>12919</v>
      </c>
      <c r="AF133" s="2823" t="s">
        <v>12919</v>
      </c>
      <c r="AG133" s="2823" t="s">
        <v>12920</v>
      </c>
      <c r="AH133" s="2824"/>
      <c r="AI133" s="2930">
        <f t="array" aca="1" ref="AI133" ca="1">IFERROR(INDEX(INDIRECT(INDEX($BN:$BN,MATCH(AN$10,$1:$1,0)+1+2) &amp; ":" &amp; INDEX($BN:$BN,MATCH(AN$10,$1:$1,0)+1+2)),MATCH(INDIRECT(INDEX($BN:$BN,MATCH(AN$10,$2:$2,0)+1) &amp; ROW()),INDIRECT(INDEX($BN:$BN,MATCH(AN$10,$1:$1,0)+1+1) &amp; ":" &amp; INDEX($BN:$BN,MATCH(AN$10,$1:$1,0)+1+1)),0)),0)</f>
        <v>0</v>
      </c>
      <c r="AJ133" s="2931"/>
      <c r="AK133" s="2932">
        <f t="shared" ca="1" si="21"/>
        <v>0</v>
      </c>
      <c r="AR133" s="1" t="s">
        <v>11906</v>
      </c>
      <c r="AS133" s="1860" t="str">
        <f t="shared" si="22"/>
        <v>F10_0542</v>
      </c>
      <c r="AT133" s="2839" t="str">
        <f>IF(xml!$A$1&lt;&gt;Preluare_xml!AR$1," - ",IFERROR(INDEX(xml!$C:$C,MATCH(AR133,xml!$B:$B,0)),0))</f>
        <v xml:space="preserve"> - </v>
      </c>
      <c r="AV133" s="1" t="s">
        <v>11970</v>
      </c>
      <c r="AW133" s="1860" t="str">
        <f t="shared" si="23"/>
        <v>F20_0032</v>
      </c>
      <c r="AX133" s="2834" t="str">
        <f>IF(xml!$A$1&lt;&gt;Preluare_xml!AV$1," - ",IFERROR(INDEX(xml!$C:$C,MATCH(AV133,xml!$B:$B,0)),0))</f>
        <v xml:space="preserve"> - </v>
      </c>
      <c r="AZ133" s="74" t="s">
        <v>11905</v>
      </c>
      <c r="BA133" s="1860" t="str">
        <f t="shared" si="24"/>
        <v>F10_0541</v>
      </c>
      <c r="BB133" s="2834" t="str">
        <f>IF(xml!$A$1&lt;&gt;Preluare_xml!AZ$1," - ",IFERROR(INDEX(xml!$C:$C,MATCH(AZ133,xml!$B:$B,0)),0))</f>
        <v xml:space="preserve"> - </v>
      </c>
      <c r="BD133" s="2396" t="str">
        <f t="shared" si="19"/>
        <v>/F20/@F20_0032</v>
      </c>
      <c r="BE133" s="2837" t="s">
        <v>12366</v>
      </c>
      <c r="BF133" s="2834" t="str">
        <f>IF(xml!$A$1&lt;&gt;Preluare_xml!BD$1," - ",IFERROR(INDEX(xml!$C:$C,MATCH(BD133,xml!$B:$B,0)),0))</f>
        <v xml:space="preserve"> - </v>
      </c>
      <c r="BH133" s="2396" t="str">
        <f t="shared" si="18"/>
        <v>/F10/@F10_0572</v>
      </c>
      <c r="BI133" s="2837" t="s">
        <v>12943</v>
      </c>
      <c r="BJ133" s="2821" t="str">
        <f>IF(xml!$A$1&lt;&gt;Preluare_xml!BH$1," - ",IFERROR(INDEX(xml!$C:$C,MATCH(BH133,xml!$B:$B,0)),0))</f>
        <v xml:space="preserve"> - </v>
      </c>
      <c r="BN133" s="74" t="s">
        <v>12944</v>
      </c>
    </row>
    <row r="134" spans="23:66" x14ac:dyDescent="0.25">
      <c r="W134" s="2818" t="s">
        <v>12925</v>
      </c>
      <c r="X134" s="2818">
        <v>4</v>
      </c>
      <c r="Y134" s="2818">
        <v>62</v>
      </c>
      <c r="Z134" s="2818">
        <v>15</v>
      </c>
      <c r="AA134" s="2818">
        <v>2</v>
      </c>
      <c r="AB134" s="2818" t="s">
        <v>12926</v>
      </c>
      <c r="AC134" s="2818" t="s">
        <v>12927</v>
      </c>
      <c r="AD134" s="2818" t="s">
        <v>12927</v>
      </c>
      <c r="AE134" s="2818" t="s">
        <v>12927</v>
      </c>
      <c r="AF134" s="2818" t="s">
        <v>12927</v>
      </c>
      <c r="AG134" s="2818" t="s">
        <v>12928</v>
      </c>
      <c r="AH134" s="2822"/>
      <c r="AI134" s="2922">
        <f t="array" aca="1" ref="AI134" ca="1">IFERROR(INDEX(INDIRECT(INDEX($BN:$BN,MATCH(AN$10,$1:$1,0)+1+2) &amp; ":" &amp; INDEX($BN:$BN,MATCH(AN$10,$1:$1,0)+1+2)),MATCH(INDIRECT(INDEX($BN:$BN,MATCH(AN$10,$2:$2,0)+1) &amp; ROW()),INDIRECT(INDEX($BN:$BN,MATCH(AN$10,$1:$1,0)+1+1) &amp; ":" &amp; INDEX($BN:$BN,MATCH(AN$10,$1:$1,0)+1+1)),0)),0)</f>
        <v>0</v>
      </c>
      <c r="AJ134" s="2923"/>
      <c r="AK134" s="2924">
        <f t="shared" ca="1" si="21"/>
        <v>0</v>
      </c>
      <c r="AR134" s="1" t="s">
        <v>11907</v>
      </c>
      <c r="AS134" s="1860" t="str">
        <f t="shared" si="22"/>
        <v>F10_0551</v>
      </c>
      <c r="AT134" s="2839" t="str">
        <f>IF(xml!$A$1&lt;&gt;Preluare_xml!AR$1," - ",IFERROR(INDEX(xml!$C:$C,MATCH(AR134,xml!$B:$B,0)),0))</f>
        <v xml:space="preserve"> - </v>
      </c>
      <c r="AV134" s="1" t="s">
        <v>12949</v>
      </c>
      <c r="AW134" s="1860" t="str">
        <f t="shared" si="23"/>
        <v>F20_0041</v>
      </c>
      <c r="AX134" s="2834" t="str">
        <f>IF(xml!$A$1&lt;&gt;Preluare_xml!AV$1," - ",IFERROR(INDEX(xml!$C:$C,MATCH(AV134,xml!$B:$B,0)),0))</f>
        <v xml:space="preserve"> - </v>
      </c>
      <c r="AZ134" s="74" t="s">
        <v>11906</v>
      </c>
      <c r="BA134" s="1860" t="str">
        <f t="shared" si="24"/>
        <v>F10_0542</v>
      </c>
      <c r="BB134" s="2834" t="str">
        <f>IF(xml!$A$1&lt;&gt;Preluare_xml!AZ$1," - ",IFERROR(INDEX(xml!$C:$C,MATCH(AZ134,xml!$B:$B,0)),0))</f>
        <v xml:space="preserve"> - </v>
      </c>
      <c r="BD134" s="2396" t="str">
        <f t="shared" si="19"/>
        <v>/F20/@F20_0041</v>
      </c>
      <c r="BE134" s="2837" t="s">
        <v>12950</v>
      </c>
      <c r="BF134" s="2834" t="str">
        <f>IF(xml!$A$1&lt;&gt;Preluare_xml!BD$1," - ",IFERROR(INDEX(xml!$C:$C,MATCH(BD134,xml!$B:$B,0)),0))</f>
        <v xml:space="preserve"> - </v>
      </c>
      <c r="BH134" s="2396" t="str">
        <f t="shared" si="18"/>
        <v>/F10/@F10_0581</v>
      </c>
      <c r="BI134" s="2837" t="s">
        <v>12951</v>
      </c>
      <c r="BJ134" s="2821" t="str">
        <f>IF(xml!$A$1&lt;&gt;Preluare_xml!BH$1," - ",IFERROR(INDEX(xml!$C:$C,MATCH(BH134,xml!$B:$B,0)),0))</f>
        <v xml:space="preserve"> - </v>
      </c>
      <c r="BN134" s="74" t="s">
        <v>12952</v>
      </c>
    </row>
    <row r="135" spans="23:66" x14ac:dyDescent="0.25">
      <c r="W135" s="2818" t="s">
        <v>12932</v>
      </c>
      <c r="X135" s="2818">
        <v>4</v>
      </c>
      <c r="Y135" s="2818">
        <v>62</v>
      </c>
      <c r="Z135" s="2818">
        <v>15</v>
      </c>
      <c r="AA135" s="2818">
        <v>4</v>
      </c>
      <c r="AB135" s="2818" t="s">
        <v>12933</v>
      </c>
      <c r="AC135" s="2818" t="s">
        <v>12934</v>
      </c>
      <c r="AD135" s="2818" t="s">
        <v>12934</v>
      </c>
      <c r="AE135" s="2818" t="s">
        <v>12934</v>
      </c>
      <c r="AF135" s="2818" t="s">
        <v>12934</v>
      </c>
      <c r="AG135" s="2818" t="s">
        <v>12935</v>
      </c>
      <c r="AH135" s="2822"/>
      <c r="AI135" s="2922">
        <f t="array" aca="1" ref="AI135" ca="1">IFERROR(INDEX(INDIRECT(INDEX($BN:$BN,MATCH(AN$10,$1:$1,0)+1+2) &amp; ":" &amp; INDEX($BN:$BN,MATCH(AN$10,$1:$1,0)+1+2)),MATCH(INDIRECT(INDEX($BN:$BN,MATCH(AN$10,$2:$2,0)+1) &amp; ROW()),INDIRECT(INDEX($BN:$BN,MATCH(AN$10,$1:$1,0)+1+1) &amp; ":" &amp; INDEX($BN:$BN,MATCH(AN$10,$1:$1,0)+1+1)),0)),0)</f>
        <v>0</v>
      </c>
      <c r="AJ135" s="2923"/>
      <c r="AK135" s="2924">
        <f t="shared" ca="1" si="21"/>
        <v>0</v>
      </c>
      <c r="AR135" s="1" t="s">
        <v>11908</v>
      </c>
      <c r="AS135" s="1860" t="str">
        <f t="shared" si="22"/>
        <v>F10_0552</v>
      </c>
      <c r="AT135" s="2839" t="str">
        <f>IF(xml!$A$1&lt;&gt;Preluare_xml!AR$1," - ",IFERROR(INDEX(xml!$C:$C,MATCH(AR135,xml!$B:$B,0)),0))</f>
        <v xml:space="preserve"> - </v>
      </c>
      <c r="AV135" s="1" t="s">
        <v>12956</v>
      </c>
      <c r="AW135" s="1860" t="str">
        <f t="shared" si="23"/>
        <v>F20_0042</v>
      </c>
      <c r="AX135" s="2834" t="str">
        <f>IF(xml!$A$1&lt;&gt;Preluare_xml!AV$1," - ",IFERROR(INDEX(xml!$C:$C,MATCH(AV135,xml!$B:$B,0)),0))</f>
        <v xml:space="preserve"> - </v>
      </c>
      <c r="AZ135" s="74" t="s">
        <v>11907</v>
      </c>
      <c r="BA135" s="1860" t="str">
        <f t="shared" si="24"/>
        <v>F10_0551</v>
      </c>
      <c r="BB135" s="2834" t="str">
        <f>IF(xml!$A$1&lt;&gt;Preluare_xml!AZ$1," - ",IFERROR(INDEX(xml!$C:$C,MATCH(AZ135,xml!$B:$B,0)),0))</f>
        <v xml:space="preserve"> - </v>
      </c>
      <c r="BD135" s="2396" t="str">
        <f t="shared" si="19"/>
        <v>/F20/@F20_0042</v>
      </c>
      <c r="BE135" s="2837" t="s">
        <v>12417</v>
      </c>
      <c r="BF135" s="2834" t="str">
        <f>IF(xml!$A$1&lt;&gt;Preluare_xml!BD$1," - ",IFERROR(INDEX(xml!$C:$C,MATCH(BD135,xml!$B:$B,0)),0))</f>
        <v xml:space="preserve"> - </v>
      </c>
      <c r="BH135" s="2396" t="str">
        <f t="shared" si="18"/>
        <v>/F10/@F10_0582</v>
      </c>
      <c r="BI135" s="2837" t="s">
        <v>12957</v>
      </c>
      <c r="BJ135" s="2821" t="str">
        <f>IF(xml!$A$1&lt;&gt;Preluare_xml!BH$1," - ",IFERROR(INDEX(xml!$C:$C,MATCH(BH135,xml!$B:$B,0)),0))</f>
        <v xml:space="preserve"> - </v>
      </c>
      <c r="BN135" s="74" t="s">
        <v>12958</v>
      </c>
    </row>
    <row r="136" spans="23:66" x14ac:dyDescent="0.25">
      <c r="W136" s="2818" t="s">
        <v>12939</v>
      </c>
      <c r="X136" s="2818">
        <v>4</v>
      </c>
      <c r="Y136" s="2818">
        <v>62</v>
      </c>
      <c r="Z136" s="2818">
        <v>15</v>
      </c>
      <c r="AA136" s="2818">
        <v>5</v>
      </c>
      <c r="AB136" s="2818" t="s">
        <v>12940</v>
      </c>
      <c r="AC136" s="2818" t="s">
        <v>12941</v>
      </c>
      <c r="AD136" s="2818" t="s">
        <v>12941</v>
      </c>
      <c r="AE136" s="2818" t="s">
        <v>12941</v>
      </c>
      <c r="AF136" s="2818" t="s">
        <v>12941</v>
      </c>
      <c r="AG136" s="2818" t="s">
        <v>12942</v>
      </c>
      <c r="AH136" s="2822"/>
      <c r="AI136" s="2922">
        <f t="array" aca="1" ref="AI136" ca="1">IFERROR(INDEX(INDIRECT(INDEX($BN:$BN,MATCH(AN$10,$1:$1,0)+1+2) &amp; ":" &amp; INDEX($BN:$BN,MATCH(AN$10,$1:$1,0)+1+2)),MATCH(INDIRECT(INDEX($BN:$BN,MATCH(AN$10,$2:$2,0)+1) &amp; ROW()),INDIRECT(INDEX($BN:$BN,MATCH(AN$10,$1:$1,0)+1+1) &amp; ":" &amp; INDEX($BN:$BN,MATCH(AN$10,$1:$1,0)+1+1)),0)),0)</f>
        <v>0</v>
      </c>
      <c r="AJ136" s="2923"/>
      <c r="AK136" s="2924">
        <f t="shared" ca="1" si="21"/>
        <v>0</v>
      </c>
      <c r="AR136" s="1" t="s">
        <v>11909</v>
      </c>
      <c r="AS136" s="1860" t="str">
        <f t="shared" si="22"/>
        <v>F10_0561</v>
      </c>
      <c r="AT136" s="2839" t="str">
        <f>IF(xml!$A$1&lt;&gt;Preluare_xml!AR$1," - ",IFERROR(INDEX(xml!$C:$C,MATCH(AR136,xml!$B:$B,0)),0))</f>
        <v xml:space="preserve"> - </v>
      </c>
      <c r="AV136" s="1" t="s">
        <v>11971</v>
      </c>
      <c r="AW136" s="1860" t="str">
        <f t="shared" si="23"/>
        <v>F20_0051</v>
      </c>
      <c r="AX136" s="2834" t="str">
        <f>IF(xml!$A$1&lt;&gt;Preluare_xml!AV$1," - ",IFERROR(INDEX(xml!$C:$C,MATCH(AV136,xml!$B:$B,0)),0))</f>
        <v xml:space="preserve"> - </v>
      </c>
      <c r="AZ136" s="74" t="s">
        <v>11908</v>
      </c>
      <c r="BA136" s="1860" t="str">
        <f t="shared" si="24"/>
        <v>F10_0552</v>
      </c>
      <c r="BB136" s="2834" t="str">
        <f>IF(xml!$A$1&lt;&gt;Preluare_xml!AZ$1," - ",IFERROR(INDEX(xml!$C:$C,MATCH(AZ136,xml!$B:$B,0)),0))</f>
        <v xml:space="preserve"> - </v>
      </c>
      <c r="BD136" s="2396" t="str">
        <f t="shared" si="19"/>
        <v>/F20/@F20_0051</v>
      </c>
      <c r="BE136" s="2837" t="s">
        <v>12962</v>
      </c>
      <c r="BF136" s="2834" t="str">
        <f>IF(xml!$A$1&lt;&gt;Preluare_xml!BD$1," - ",IFERROR(INDEX(xml!$C:$C,MATCH(BD136,xml!$B:$B,0)),0))</f>
        <v xml:space="preserve"> - </v>
      </c>
      <c r="BH136" s="2396" t="str">
        <f t="shared" si="18"/>
        <v>/F10/@F10_0591</v>
      </c>
      <c r="BI136" s="2837" t="s">
        <v>12963</v>
      </c>
      <c r="BJ136" s="2821" t="str">
        <f>IF(xml!$A$1&lt;&gt;Preluare_xml!BH$1," - ",IFERROR(INDEX(xml!$C:$C,MATCH(BH136,xml!$B:$B,0)),0))</f>
        <v xml:space="preserve"> - </v>
      </c>
      <c r="BN136" s="74" t="s">
        <v>12964</v>
      </c>
    </row>
    <row r="137" spans="23:66" x14ac:dyDescent="0.25">
      <c r="W137" s="2939" t="s">
        <v>12945</v>
      </c>
      <c r="X137" s="2939">
        <v>4</v>
      </c>
      <c r="Y137" s="2939">
        <v>62</v>
      </c>
      <c r="Z137" s="2939">
        <v>15</v>
      </c>
      <c r="AA137" s="2939">
        <v>6</v>
      </c>
      <c r="AB137" s="2939" t="s">
        <v>12946</v>
      </c>
      <c r="AC137" s="2939" t="s">
        <v>12947</v>
      </c>
      <c r="AD137" s="2939" t="s">
        <v>12947</v>
      </c>
      <c r="AE137" s="2939" t="s">
        <v>12947</v>
      </c>
      <c r="AF137" s="2939" t="s">
        <v>12947</v>
      </c>
      <c r="AG137" s="2939" t="s">
        <v>12948</v>
      </c>
      <c r="AH137" s="2948"/>
      <c r="AI137" s="2949">
        <f t="array" aca="1" ref="AI137" ca="1">IFERROR(INDEX(INDIRECT(INDEX($BN:$BN,MATCH(AN$10,$1:$1,0)+1+2) &amp; ":" &amp; INDEX($BN:$BN,MATCH(AN$10,$1:$1,0)+1+2)),MATCH(INDIRECT(INDEX($BN:$BN,MATCH(AN$10,$2:$2,0)+1) &amp; ROW()),INDIRECT(INDEX($BN:$BN,MATCH(AN$10,$1:$1,0)+1+1) &amp; ":" &amp; INDEX($BN:$BN,MATCH(AN$10,$1:$1,0)+1+1)),0)),0)</f>
        <v>0</v>
      </c>
      <c r="AJ137" s="2950"/>
      <c r="AK137" s="2945">
        <f t="shared" ca="1" si="21"/>
        <v>0</v>
      </c>
      <c r="AR137" s="1" t="s">
        <v>11910</v>
      </c>
      <c r="AS137" s="1860" t="str">
        <f t="shared" si="22"/>
        <v>F10_0562</v>
      </c>
      <c r="AT137" s="2839" t="str">
        <f>IF(xml!$A$1&lt;&gt;Preluare_xml!AR$1," - ",IFERROR(INDEX(xml!$C:$C,MATCH(AR137,xml!$B:$B,0)),0))</f>
        <v xml:space="preserve"> - </v>
      </c>
      <c r="AV137" s="1" t="s">
        <v>11972</v>
      </c>
      <c r="AW137" s="1860" t="str">
        <f t="shared" si="23"/>
        <v>F20_0052</v>
      </c>
      <c r="AX137" s="2834" t="str">
        <f>IF(xml!$A$1&lt;&gt;Preluare_xml!AV$1," - ",IFERROR(INDEX(xml!$C:$C,MATCH(AV137,xml!$B:$B,0)),0))</f>
        <v xml:space="preserve"> - </v>
      </c>
      <c r="AZ137" s="74" t="s">
        <v>11909</v>
      </c>
      <c r="BA137" s="1860" t="str">
        <f t="shared" si="24"/>
        <v>F10_0561</v>
      </c>
      <c r="BB137" s="2834" t="str">
        <f>IF(xml!$A$1&lt;&gt;Preluare_xml!AZ$1," - ",IFERROR(INDEX(xml!$C:$C,MATCH(AZ137,xml!$B:$B,0)),0))</f>
        <v xml:space="preserve"> - </v>
      </c>
      <c r="BD137" s="2396" t="str">
        <f t="shared" si="19"/>
        <v>/F20/@F20_0052</v>
      </c>
      <c r="BE137" s="2837" t="s">
        <v>12372</v>
      </c>
      <c r="BF137" s="2834" t="str">
        <f>IF(xml!$A$1&lt;&gt;Preluare_xml!BD$1," - ",IFERROR(INDEX(xml!$C:$C,MATCH(BD137,xml!$B:$B,0)),0))</f>
        <v xml:space="preserve"> - </v>
      </c>
      <c r="BH137" s="2396" t="str">
        <f t="shared" si="18"/>
        <v>/F10/@F10_0592</v>
      </c>
      <c r="BI137" s="2837" t="s">
        <v>12968</v>
      </c>
      <c r="BJ137" s="2821" t="str">
        <f>IF(xml!$A$1&lt;&gt;Preluare_xml!BH$1," - ",IFERROR(INDEX(xml!$C:$C,MATCH(BH137,xml!$B:$B,0)),0))</f>
        <v xml:space="preserve"> - </v>
      </c>
      <c r="BN137" s="74" t="s">
        <v>12969</v>
      </c>
    </row>
    <row r="138" spans="23:66" x14ac:dyDescent="0.25">
      <c r="W138" s="2823" t="s">
        <v>12953</v>
      </c>
      <c r="X138" s="2823">
        <v>4</v>
      </c>
      <c r="Y138" s="2823">
        <v>62</v>
      </c>
      <c r="Z138" s="2938">
        <v>16</v>
      </c>
      <c r="AA138" s="2823">
        <v>1</v>
      </c>
      <c r="AB138" s="2823" t="s">
        <v>12954</v>
      </c>
      <c r="AC138" s="2823" t="s">
        <v>12955</v>
      </c>
      <c r="AD138" s="2823" t="s">
        <v>12955</v>
      </c>
      <c r="AE138" s="2823" t="s">
        <v>12955</v>
      </c>
      <c r="AF138" s="2823" t="s">
        <v>12955</v>
      </c>
      <c r="AG138" s="83" t="s">
        <v>12762</v>
      </c>
      <c r="AH138" s="2951" t="s">
        <v>12919</v>
      </c>
      <c r="AI138" s="2952">
        <f ca="1">IFERROR(INDEX(INDIRECT(INDEX($BN:$BN,MATCH(AN$10,$1:$1,0)+1+2) &amp; ":" &amp; INDEX($BN:$BN,MATCH(AN$10,$1:$1,0)+1+2)),MATCH(INDIRECT(INDEX($BN:$BN,MATCH(AN$10,$2:$2,0)+1) &amp; ROW()),INDIRECT(INDEX($BN:$BN,MATCH(AN$10,$1:$1,0)+1+1) &amp; ":" &amp; INDEX($BN:$BN,MATCH(AN$10,$1:$1,0)+1+1)),0)),0)</f>
        <v>0</v>
      </c>
      <c r="AJ138" s="2953">
        <f ca="1">IF(AN$10=AH$2,IFERROR(INDEX(INDIRECT(INDEX($BN:$BN,MATCH(AN$10,$1:$1,0)+1+2) &amp; ":" &amp; INDEX($BN:$BN,MATCH(AN$10,$1:$1,0)+1+2)),MATCH(INDIRECT(INDEX($BN:$BN,MATCH(AN$10,$2:$2,0)+2) &amp; ROW()),INDIRECT(INDEX($BN:$BN,MATCH(AN$10,$1:$1,0)+1+1) &amp; ":" &amp; INDEX($BN:$BN,MATCH(AN$10,$1:$1,0)+1+1)),0)),0),0)</f>
        <v>0</v>
      </c>
      <c r="AK138" s="2954">
        <f t="shared" ref="AK138:AK140" ca="1" si="25">AI138+IF(AJ138="",0,AJ138)</f>
        <v>0</v>
      </c>
      <c r="AR138" s="1" t="s">
        <v>11911</v>
      </c>
      <c r="AS138" s="1860" t="str">
        <f t="shared" si="22"/>
        <v>F10_0571</v>
      </c>
      <c r="AT138" s="2839" t="str">
        <f>IF(xml!$A$1&lt;&gt;Preluare_xml!AR$1," - ",IFERROR(INDEX(xml!$C:$C,MATCH(AR138,xml!$B:$B,0)),0))</f>
        <v xml:space="preserve"> - </v>
      </c>
      <c r="AV138" s="1" t="s">
        <v>11973</v>
      </c>
      <c r="AW138" s="1860" t="str">
        <f t="shared" si="23"/>
        <v>F20_0061</v>
      </c>
      <c r="AX138" s="2834" t="str">
        <f>IF(xml!$A$1&lt;&gt;Preluare_xml!AV$1," - ",IFERROR(INDEX(xml!$C:$C,MATCH(AV138,xml!$B:$B,0)),0))</f>
        <v xml:space="preserve"> - </v>
      </c>
      <c r="AZ138" s="74" t="s">
        <v>11910</v>
      </c>
      <c r="BA138" s="1860" t="str">
        <f t="shared" si="24"/>
        <v>F10_0562</v>
      </c>
      <c r="BB138" s="2834" t="str">
        <f>IF(xml!$A$1&lt;&gt;Preluare_xml!AZ$1," - ",IFERROR(INDEX(xml!$C:$C,MATCH(AZ138,xml!$B:$B,0)),0))</f>
        <v xml:space="preserve"> - </v>
      </c>
      <c r="BD138" s="2396" t="str">
        <f t="shared" si="19"/>
        <v>/F20/@F20_0061</v>
      </c>
      <c r="BE138" s="2837" t="s">
        <v>12973</v>
      </c>
      <c r="BF138" s="2834" t="str">
        <f>IF(xml!$A$1&lt;&gt;Preluare_xml!BD$1," - ",IFERROR(INDEX(xml!$C:$C,MATCH(BD138,xml!$B:$B,0)),0))</f>
        <v xml:space="preserve"> - </v>
      </c>
      <c r="BH138" s="2396" t="str">
        <f t="shared" si="18"/>
        <v>/F10/@F10_0601</v>
      </c>
      <c r="BI138" s="2837" t="s">
        <v>12974</v>
      </c>
      <c r="BJ138" s="2821" t="str">
        <f>IF(xml!$A$1&lt;&gt;Preluare_xml!BH$1," - ",IFERROR(INDEX(xml!$C:$C,MATCH(BH138,xml!$B:$B,0)),0))</f>
        <v xml:space="preserve"> - </v>
      </c>
      <c r="BN138" s="74" t="s">
        <v>12975</v>
      </c>
    </row>
    <row r="139" spans="23:66" x14ac:dyDescent="0.25">
      <c r="W139" s="2818" t="s">
        <v>12959</v>
      </c>
      <c r="X139" s="2818">
        <v>4</v>
      </c>
      <c r="Y139" s="2818">
        <v>62</v>
      </c>
      <c r="Z139" s="2881">
        <v>16</v>
      </c>
      <c r="AA139" s="2818">
        <v>2</v>
      </c>
      <c r="AB139" s="2818" t="s">
        <v>12960</v>
      </c>
      <c r="AC139" s="2818" t="s">
        <v>12961</v>
      </c>
      <c r="AD139" s="2818" t="s">
        <v>12961</v>
      </c>
      <c r="AE139" s="2818" t="s">
        <v>12961</v>
      </c>
      <c r="AF139" s="2818" t="s">
        <v>12961</v>
      </c>
      <c r="AG139" s="2841" t="s">
        <v>12767</v>
      </c>
      <c r="AH139" s="2819" t="s">
        <v>12927</v>
      </c>
      <c r="AI139" s="2934">
        <f ca="1">IFERROR(INDEX(INDIRECT(INDEX($BN:$BN,MATCH(AN$10,$1:$1,0)+1+2) &amp; ":" &amp; INDEX($BN:$BN,MATCH(AN$10,$1:$1,0)+1+2)),MATCH(INDIRECT(INDEX($BN:$BN,MATCH(AN$10,$2:$2,0)+1) &amp; ROW()),INDIRECT(INDEX($BN:$BN,MATCH(AN$10,$1:$1,0)+1+1) &amp; ":" &amp; INDEX($BN:$BN,MATCH(AN$10,$1:$1,0)+1+1)),0)),0)</f>
        <v>0</v>
      </c>
      <c r="AJ139" s="2935">
        <f ca="1">IF(AN$10=AH$2,IFERROR(INDEX(INDIRECT(INDEX($BN:$BN,MATCH(AN$10,$1:$1,0)+1+2) &amp; ":" &amp; INDEX($BN:$BN,MATCH(AN$10,$1:$1,0)+1+2)),MATCH(INDIRECT(INDEX($BN:$BN,MATCH(AN$10,$2:$2,0)+2) &amp; ROW()),INDIRECT(INDEX($BN:$BN,MATCH(AN$10,$1:$1,0)+1+1) &amp; ":" &amp; INDEX($BN:$BN,MATCH(AN$10,$1:$1,0)+1+1)),0)),0),0)</f>
        <v>0</v>
      </c>
      <c r="AK139" s="2936">
        <f t="shared" ca="1" si="25"/>
        <v>0</v>
      </c>
      <c r="AR139" s="1" t="s">
        <v>11912</v>
      </c>
      <c r="AS139" s="1860" t="str">
        <f t="shared" si="22"/>
        <v>F10_0572</v>
      </c>
      <c r="AT139" s="2839" t="str">
        <f>IF(xml!$A$1&lt;&gt;Preluare_xml!AR$1," - ",IFERROR(INDEX(xml!$C:$C,MATCH(AR139,xml!$B:$B,0)),0))</f>
        <v xml:space="preserve"> - </v>
      </c>
      <c r="AV139" s="1" t="s">
        <v>11974</v>
      </c>
      <c r="AW139" s="1860" t="str">
        <f t="shared" si="23"/>
        <v>F20_0062</v>
      </c>
      <c r="AX139" s="2834" t="str">
        <f>IF(xml!$A$1&lt;&gt;Preluare_xml!AV$1," - ",IFERROR(INDEX(xml!$C:$C,MATCH(AV139,xml!$B:$B,0)),0))</f>
        <v xml:space="preserve"> - </v>
      </c>
      <c r="AZ139" s="74" t="s">
        <v>11911</v>
      </c>
      <c r="BA139" s="1860" t="str">
        <f t="shared" si="24"/>
        <v>F10_0571</v>
      </c>
      <c r="BB139" s="2834" t="str">
        <f>IF(xml!$A$1&lt;&gt;Preluare_xml!AZ$1," - ",IFERROR(INDEX(xml!$C:$C,MATCH(AZ139,xml!$B:$B,0)),0))</f>
        <v xml:space="preserve"> - </v>
      </c>
      <c r="BD139" s="2396" t="str">
        <f t="shared" si="19"/>
        <v>/F20/@F20_0062</v>
      </c>
      <c r="BE139" s="2837" t="s">
        <v>12370</v>
      </c>
      <c r="BF139" s="2834" t="str">
        <f>IF(xml!$A$1&lt;&gt;Preluare_xml!BD$1," - ",IFERROR(INDEX(xml!$C:$C,MATCH(BD139,xml!$B:$B,0)),0))</f>
        <v xml:space="preserve"> - </v>
      </c>
      <c r="BH139" s="2396" t="str">
        <f t="shared" si="18"/>
        <v>/F10/@F10_0602</v>
      </c>
      <c r="BI139" s="2837" t="s">
        <v>12979</v>
      </c>
      <c r="BJ139" s="2821" t="str">
        <f>IF(xml!$A$1&lt;&gt;Preluare_xml!BH$1," - ",IFERROR(INDEX(xml!$C:$C,MATCH(BH139,xml!$B:$B,0)),0))</f>
        <v xml:space="preserve"> - </v>
      </c>
      <c r="BN139" s="74" t="s">
        <v>12980</v>
      </c>
    </row>
    <row r="140" spans="23:66" x14ac:dyDescent="0.25">
      <c r="W140" s="2818" t="s">
        <v>12965</v>
      </c>
      <c r="X140" s="2818">
        <v>4</v>
      </c>
      <c r="Y140" s="2818">
        <v>62</v>
      </c>
      <c r="Z140" s="2881">
        <v>16</v>
      </c>
      <c r="AA140" s="2818">
        <v>4</v>
      </c>
      <c r="AB140" s="2818" t="s">
        <v>12966</v>
      </c>
      <c r="AC140" s="2818" t="s">
        <v>12967</v>
      </c>
      <c r="AD140" s="2818" t="s">
        <v>12967</v>
      </c>
      <c r="AE140" s="2818" t="s">
        <v>12967</v>
      </c>
      <c r="AF140" s="2818" t="s">
        <v>12967</v>
      </c>
      <c r="AG140" s="2841" t="s">
        <v>12773</v>
      </c>
      <c r="AH140" s="2819" t="s">
        <v>12934</v>
      </c>
      <c r="AI140" s="2934">
        <f ca="1">IFERROR(INDEX(INDIRECT(INDEX($BN:$BN,MATCH(AN$10,$1:$1,0)+1+2) &amp; ":" &amp; INDEX($BN:$BN,MATCH(AN$10,$1:$1,0)+1+2)),MATCH(INDIRECT(INDEX($BN:$BN,MATCH(AN$10,$2:$2,0)+1) &amp; ROW()),INDIRECT(INDEX($BN:$BN,MATCH(AN$10,$1:$1,0)+1+1) &amp; ":" &amp; INDEX($BN:$BN,MATCH(AN$10,$1:$1,0)+1+1)),0)),0)</f>
        <v>0</v>
      </c>
      <c r="AJ140" s="2935">
        <f ca="1">IF(AN$10=AH$2,IFERROR(INDEX(INDIRECT(INDEX($BN:$BN,MATCH(AN$10,$1:$1,0)+1+2) &amp; ":" &amp; INDEX($BN:$BN,MATCH(AN$10,$1:$1,0)+1+2)),MATCH(INDIRECT(INDEX($BN:$BN,MATCH(AN$10,$2:$2,0)+2) &amp; ROW()),INDIRECT(INDEX($BN:$BN,MATCH(AN$10,$1:$1,0)+1+1) &amp; ":" &amp; INDEX($BN:$BN,MATCH(AN$10,$1:$1,0)+1+1)),0)),0),0)</f>
        <v>0</v>
      </c>
      <c r="AK140" s="2936">
        <f t="shared" ca="1" si="25"/>
        <v>0</v>
      </c>
      <c r="AR140" s="1" t="s">
        <v>11913</v>
      </c>
      <c r="AS140" s="1860" t="str">
        <f t="shared" si="22"/>
        <v>F10_0581</v>
      </c>
      <c r="AT140" s="2839" t="str">
        <f>IF(xml!$A$1&lt;&gt;Preluare_xml!AR$1," - ",IFERROR(INDEX(xml!$C:$C,MATCH(AR140,xml!$B:$B,0)),0))</f>
        <v xml:space="preserve"> - </v>
      </c>
      <c r="AV140" s="1" t="s">
        <v>12984</v>
      </c>
      <c r="AW140" s="1860" t="str">
        <f t="shared" si="23"/>
        <v>F20_0071</v>
      </c>
      <c r="AX140" s="2834" t="str">
        <f>IF(xml!$A$1&lt;&gt;Preluare_xml!AV$1," - ",IFERROR(INDEX(xml!$C:$C,MATCH(AV140,xml!$B:$B,0)),0))</f>
        <v xml:space="preserve"> - </v>
      </c>
      <c r="AZ140" s="74" t="s">
        <v>11912</v>
      </c>
      <c r="BA140" s="1860" t="str">
        <f t="shared" si="24"/>
        <v>F10_0572</v>
      </c>
      <c r="BB140" s="2834" t="str">
        <f>IF(xml!$A$1&lt;&gt;Preluare_xml!AZ$1," - ",IFERROR(INDEX(xml!$C:$C,MATCH(AZ140,xml!$B:$B,0)),0))</f>
        <v xml:space="preserve"> - </v>
      </c>
      <c r="BD140" s="2396" t="str">
        <f t="shared" si="19"/>
        <v>/F20/@F20_0071</v>
      </c>
      <c r="BE140" s="2837" t="s">
        <v>12985</v>
      </c>
      <c r="BF140" s="2834" t="str">
        <f>IF(xml!$A$1&lt;&gt;Preluare_xml!BD$1," - ",IFERROR(INDEX(xml!$C:$C,MATCH(BD140,xml!$B:$B,0)),0))</f>
        <v xml:space="preserve"> - </v>
      </c>
      <c r="BH140" s="2396" t="str">
        <f t="shared" si="18"/>
        <v>/F10/@F10_0611</v>
      </c>
      <c r="BI140" s="2837" t="s">
        <v>12986</v>
      </c>
      <c r="BJ140" s="2821" t="str">
        <f>IF(xml!$A$1&lt;&gt;Preluare_xml!BH$1," - ",IFERROR(INDEX(xml!$C:$C,MATCH(BH140,xml!$B:$B,0)),0))</f>
        <v xml:space="preserve"> - </v>
      </c>
      <c r="BN140" s="74" t="s">
        <v>12987</v>
      </c>
    </row>
    <row r="141" spans="23:66" x14ac:dyDescent="0.25">
      <c r="W141" s="2818" t="s">
        <v>12970</v>
      </c>
      <c r="X141" s="2818">
        <v>4</v>
      </c>
      <c r="Y141" s="2818">
        <v>62</v>
      </c>
      <c r="Z141" s="2881">
        <v>16</v>
      </c>
      <c r="AA141" s="2818">
        <v>5</v>
      </c>
      <c r="AB141" s="2818" t="s">
        <v>12971</v>
      </c>
      <c r="AC141" s="2818" t="s">
        <v>12972</v>
      </c>
      <c r="AD141" s="2818" t="s">
        <v>12972</v>
      </c>
      <c r="AE141" s="2818" t="s">
        <v>12972</v>
      </c>
      <c r="AF141" s="2818" t="s">
        <v>12972</v>
      </c>
      <c r="AG141" s="2836" t="s">
        <v>446</v>
      </c>
      <c r="AH141" s="2822"/>
      <c r="AI141" s="2922">
        <f ca="1">IFERROR(INDEX(INDIRECT(INDEX($BN:$BN,MATCH(AN$10,$1:$1,0)+1+2) &amp; ":" &amp; INDEX($BN:$BN,MATCH(AN$10,$1:$1,0)+1+2)),MATCH(INDIRECT(INDEX($BN:$BN,MATCH(AN$10,$2:$2,0)+1) &amp; ROW()),INDIRECT(INDEX($BN:$BN,MATCH(AN$10,$1:$1,0)+1+1) &amp; ":" &amp; INDEX($BN:$BN,MATCH(AN$10,$1:$1,0)+1+1)),0)),0)</f>
        <v>0</v>
      </c>
      <c r="AJ141" s="2923"/>
      <c r="AK141" s="2924">
        <f ca="1">AI141</f>
        <v>0</v>
      </c>
      <c r="AR141" s="1" t="s">
        <v>11914</v>
      </c>
      <c r="AS141" s="1860" t="str">
        <f t="shared" si="22"/>
        <v>F10_0582</v>
      </c>
      <c r="AT141" s="2839" t="str">
        <f>IF(xml!$A$1&lt;&gt;Preluare_xml!AR$1," - ",IFERROR(INDEX(xml!$C:$C,MATCH(AR141,xml!$B:$B,0)),0))</f>
        <v xml:space="preserve"> - </v>
      </c>
      <c r="AV141" s="1" t="s">
        <v>11975</v>
      </c>
      <c r="AW141" s="1860" t="str">
        <f t="shared" si="23"/>
        <v>F20_0072</v>
      </c>
      <c r="AX141" s="2834" t="str">
        <f>IF(xml!$A$1&lt;&gt;Preluare_xml!AV$1," - ",IFERROR(INDEX(xml!$C:$C,MATCH(AV141,xml!$B:$B,0)),0))</f>
        <v xml:space="preserve"> - </v>
      </c>
      <c r="AZ141" s="74" t="s">
        <v>11913</v>
      </c>
      <c r="BA141" s="1860" t="str">
        <f t="shared" si="24"/>
        <v>F10_0581</v>
      </c>
      <c r="BB141" s="2834" t="str">
        <f>IF(xml!$A$1&lt;&gt;Preluare_xml!AZ$1," - ",IFERROR(INDEX(xml!$C:$C,MATCH(AZ141,xml!$B:$B,0)),0))</f>
        <v xml:space="preserve"> - </v>
      </c>
      <c r="BD141" s="2396" t="str">
        <f t="shared" si="19"/>
        <v>/F20/@F20_0072</v>
      </c>
      <c r="BE141" s="2837" t="s">
        <v>12375</v>
      </c>
      <c r="BF141" s="2834" t="str">
        <f>IF(xml!$A$1&lt;&gt;Preluare_xml!BD$1," - ",IFERROR(INDEX(xml!$C:$C,MATCH(BD141,xml!$B:$B,0)),0))</f>
        <v xml:space="preserve"> - </v>
      </c>
      <c r="BH141" s="2396" t="str">
        <f t="shared" si="18"/>
        <v>/F10/@F10_0612</v>
      </c>
      <c r="BI141" s="2837" t="s">
        <v>12991</v>
      </c>
      <c r="BJ141" s="2821" t="str">
        <f>IF(xml!$A$1&lt;&gt;Preluare_xml!BH$1," - ",IFERROR(INDEX(xml!$C:$C,MATCH(BH141,xml!$B:$B,0)),0))</f>
        <v xml:space="preserve"> - </v>
      </c>
      <c r="BN141" s="74" t="s">
        <v>12992</v>
      </c>
    </row>
    <row r="142" spans="23:66" x14ac:dyDescent="0.25">
      <c r="W142" s="2939" t="s">
        <v>12976</v>
      </c>
      <c r="X142" s="2939">
        <v>4</v>
      </c>
      <c r="Y142" s="2939">
        <v>62</v>
      </c>
      <c r="Z142" s="2947">
        <v>16</v>
      </c>
      <c r="AA142" s="2939">
        <v>6</v>
      </c>
      <c r="AB142" s="2939" t="s">
        <v>12977</v>
      </c>
      <c r="AC142" s="2939" t="s">
        <v>12978</v>
      </c>
      <c r="AD142" s="2939" t="s">
        <v>12978</v>
      </c>
      <c r="AE142" s="2939" t="s">
        <v>12978</v>
      </c>
      <c r="AF142" s="2939" t="s">
        <v>12978</v>
      </c>
      <c r="AG142" s="2941" t="s">
        <v>12785</v>
      </c>
      <c r="AH142" s="2942" t="s">
        <v>12947</v>
      </c>
      <c r="AI142" s="2943">
        <f ca="1">IFERROR(INDEX(INDIRECT(INDEX($BN:$BN,MATCH(AN$10,$1:$1,0)+1+2) &amp; ":" &amp; INDEX($BN:$BN,MATCH(AN$10,$1:$1,0)+1+2)),MATCH(INDIRECT(INDEX($BN:$BN,MATCH(AN$10,$2:$2,0)+1) &amp; ROW()),INDIRECT(INDEX($BN:$BN,MATCH(AN$10,$1:$1,0)+1+1) &amp; ":" &amp; INDEX($BN:$BN,MATCH(AN$10,$1:$1,0)+1+1)),0)),0)</f>
        <v>0</v>
      </c>
      <c r="AJ142" s="2944">
        <f ca="1">IF(AN$10=AH$2,IFERROR(INDEX(INDIRECT(INDEX($BN:$BN,MATCH(AN$10,$1:$1,0)+1+2) &amp; ":" &amp; INDEX($BN:$BN,MATCH(AN$10,$1:$1,0)+1+2)),MATCH(INDIRECT(INDEX($BN:$BN,MATCH(AN$10,$2:$2,0)+2) &amp; ROW()),INDIRECT(INDEX($BN:$BN,MATCH(AN$10,$1:$1,0)+1+1) &amp; ":" &amp; INDEX($BN:$BN,MATCH(AN$10,$1:$1,0)+1+1)),0)),0),0)</f>
        <v>0</v>
      </c>
      <c r="AK142" s="2955">
        <f t="shared" ref="AK142" ca="1" si="26">AI142+IF(AJ142="",0,AJ142)</f>
        <v>0</v>
      </c>
      <c r="AR142" s="1" t="s">
        <v>12996</v>
      </c>
      <c r="AS142" s="1860" t="str">
        <f t="shared" si="22"/>
        <v>F10_0591</v>
      </c>
      <c r="AT142" s="2839" t="str">
        <f>IF(xml!$A$1&lt;&gt;Preluare_xml!AR$1," - ",IFERROR(INDEX(xml!$C:$C,MATCH(AR142,xml!$B:$B,0)),0))</f>
        <v xml:space="preserve"> - </v>
      </c>
      <c r="AV142" s="1" t="s">
        <v>11976</v>
      </c>
      <c r="AW142" s="1860" t="str">
        <f t="shared" si="23"/>
        <v>F20_0081</v>
      </c>
      <c r="AX142" s="2834" t="str">
        <f>IF(xml!$A$1&lt;&gt;Preluare_xml!AV$1," - ",IFERROR(INDEX(xml!$C:$C,MATCH(AV142,xml!$B:$B,0)),0))</f>
        <v xml:space="preserve"> - </v>
      </c>
      <c r="AZ142" s="74" t="s">
        <v>11914</v>
      </c>
      <c r="BA142" s="1860" t="str">
        <f t="shared" si="24"/>
        <v>F10_0582</v>
      </c>
      <c r="BB142" s="2834" t="str">
        <f>IF(xml!$A$1&lt;&gt;Preluare_xml!AZ$1," - ",IFERROR(INDEX(xml!$C:$C,MATCH(AZ142,xml!$B:$B,0)),0))</f>
        <v xml:space="preserve"> - </v>
      </c>
      <c r="BD142" s="2396" t="str">
        <f t="shared" si="19"/>
        <v>/F20/@F20_0081</v>
      </c>
      <c r="BE142" s="2837" t="s">
        <v>12997</v>
      </c>
      <c r="BF142" s="2834" t="str">
        <f>IF(xml!$A$1&lt;&gt;Preluare_xml!BD$1," - ",IFERROR(INDEX(xml!$C:$C,MATCH(BD142,xml!$B:$B,0)),0))</f>
        <v xml:space="preserve"> - </v>
      </c>
      <c r="BH142" s="2396" t="str">
        <f t="shared" si="18"/>
        <v>/F10/@F10_0621</v>
      </c>
      <c r="BI142" s="2837" t="s">
        <v>12998</v>
      </c>
      <c r="BJ142" s="2821" t="str">
        <f>IF(xml!$A$1&lt;&gt;Preluare_xml!BH$1," - ",IFERROR(INDEX(xml!$C:$C,MATCH(BH142,xml!$B:$B,0)),0))</f>
        <v xml:space="preserve"> - </v>
      </c>
      <c r="BN142" s="74" t="s">
        <v>12999</v>
      </c>
    </row>
    <row r="143" spans="23:66" x14ac:dyDescent="0.25">
      <c r="W143" s="2823" t="s">
        <v>12981</v>
      </c>
      <c r="X143" s="2823">
        <v>4</v>
      </c>
      <c r="Y143" s="2823">
        <v>62</v>
      </c>
      <c r="Z143" s="2823">
        <v>17</v>
      </c>
      <c r="AA143" s="2823">
        <v>1</v>
      </c>
      <c r="AB143" s="2823" t="s">
        <v>12982</v>
      </c>
      <c r="AC143" s="2823" t="s">
        <v>12983</v>
      </c>
      <c r="AD143" s="2823" t="s">
        <v>12983</v>
      </c>
      <c r="AE143" s="2823" t="s">
        <v>12983</v>
      </c>
      <c r="AF143" s="2823" t="s">
        <v>12983</v>
      </c>
      <c r="AG143" s="2823" t="s">
        <v>12887</v>
      </c>
      <c r="AH143" s="2824"/>
      <c r="AI143" s="2930">
        <f t="array" aca="1" ref="AI143" ca="1">IFERROR(INDEX(INDIRECT(INDEX($BN:$BN,MATCH(AN$10,$1:$1,0)+1+2) &amp; ":" &amp; INDEX($BN:$BN,MATCH(AN$10,$1:$1,0)+1+2)),MATCH(INDIRECT(INDEX($BN:$BN,MATCH(AN$10,$2:$2,0)+1) &amp; ROW()),INDIRECT(INDEX($BN:$BN,MATCH(AN$10,$1:$1,0)+1+1) &amp; ":" &amp; INDEX($BN:$BN,MATCH(AN$10,$1:$1,0)+1+1)),0)),0)</f>
        <v>0</v>
      </c>
      <c r="AJ143" s="2931"/>
      <c r="AK143" s="2932">
        <f t="shared" ref="AK143:AK157" ca="1" si="27">AI143</f>
        <v>0</v>
      </c>
      <c r="AR143" s="1" t="s">
        <v>13003</v>
      </c>
      <c r="AS143" s="1860" t="str">
        <f t="shared" si="22"/>
        <v>F10_0592</v>
      </c>
      <c r="AT143" s="2839" t="str">
        <f>IF(xml!$A$1&lt;&gt;Preluare_xml!AR$1," - ",IFERROR(INDEX(xml!$C:$C,MATCH(AR143,xml!$B:$B,0)),0))</f>
        <v xml:space="preserve"> - </v>
      </c>
      <c r="AV143" s="1" t="s">
        <v>13004</v>
      </c>
      <c r="AW143" s="1860" t="str">
        <f t="shared" si="23"/>
        <v>F20_0082</v>
      </c>
      <c r="AX143" s="2834" t="str">
        <f>IF(xml!$A$1&lt;&gt;Preluare_xml!AV$1," - ",IFERROR(INDEX(xml!$C:$C,MATCH(AV143,xml!$B:$B,0)),0))</f>
        <v xml:space="preserve"> - </v>
      </c>
      <c r="AZ143" s="74" t="s">
        <v>12996</v>
      </c>
      <c r="BA143" s="1860" t="str">
        <f t="shared" si="24"/>
        <v>F10_0591</v>
      </c>
      <c r="BB143" s="2834" t="str">
        <f>IF(xml!$A$1&lt;&gt;Preluare_xml!AZ$1," - ",IFERROR(INDEX(xml!$C:$C,MATCH(AZ143,xml!$B:$B,0)),0))</f>
        <v xml:space="preserve"> - </v>
      </c>
      <c r="BD143" s="2396" t="str">
        <f t="shared" si="19"/>
        <v>/F20/@F20_0082</v>
      </c>
      <c r="BE143" s="2837" t="s">
        <v>12379</v>
      </c>
      <c r="BF143" s="2834" t="str">
        <f>IF(xml!$A$1&lt;&gt;Preluare_xml!BD$1," - ",IFERROR(INDEX(xml!$C:$C,MATCH(BD143,xml!$B:$B,0)),0))</f>
        <v xml:space="preserve"> - </v>
      </c>
      <c r="BH143" s="2396" t="str">
        <f t="shared" si="18"/>
        <v>/F10/@F10_0622</v>
      </c>
      <c r="BI143" s="2837" t="s">
        <v>13005</v>
      </c>
      <c r="BJ143" s="2821" t="str">
        <f>IF(xml!$A$1&lt;&gt;Preluare_xml!BH$1," - ",IFERROR(INDEX(xml!$C:$C,MATCH(BH143,xml!$B:$B,0)),0))</f>
        <v xml:space="preserve"> - </v>
      </c>
      <c r="BN143" s="74" t="s">
        <v>13006</v>
      </c>
    </row>
    <row r="144" spans="23:66" x14ac:dyDescent="0.25">
      <c r="W144" s="2818" t="s">
        <v>12988</v>
      </c>
      <c r="X144" s="2818">
        <v>4</v>
      </c>
      <c r="Y144" s="2818">
        <v>62</v>
      </c>
      <c r="Z144" s="2818">
        <v>17</v>
      </c>
      <c r="AA144" s="2818">
        <v>2</v>
      </c>
      <c r="AB144" s="2818" t="s">
        <v>12989</v>
      </c>
      <c r="AC144" s="2818" t="s">
        <v>12990</v>
      </c>
      <c r="AD144" s="2818" t="s">
        <v>12990</v>
      </c>
      <c r="AE144" s="2818" t="s">
        <v>12990</v>
      </c>
      <c r="AF144" s="2818" t="s">
        <v>12990</v>
      </c>
      <c r="AG144" s="2818" t="s">
        <v>12894</v>
      </c>
      <c r="AH144" s="2822"/>
      <c r="AI144" s="2922">
        <f t="array" aca="1" ref="AI144" ca="1">IFERROR(INDEX(INDIRECT(INDEX($BN:$BN,MATCH(AN$10,$1:$1,0)+1+2) &amp; ":" &amp; INDEX($BN:$BN,MATCH(AN$10,$1:$1,0)+1+2)),MATCH(INDIRECT(INDEX($BN:$BN,MATCH(AN$10,$2:$2,0)+1) &amp; ROW()),INDIRECT(INDEX($BN:$BN,MATCH(AN$10,$1:$1,0)+1+1) &amp; ":" &amp; INDEX($BN:$BN,MATCH(AN$10,$1:$1,0)+1+1)),0)),0)</f>
        <v>0</v>
      </c>
      <c r="AJ144" s="2923"/>
      <c r="AK144" s="2924">
        <f t="shared" ca="1" si="27"/>
        <v>0</v>
      </c>
      <c r="AR144" s="1" t="s">
        <v>13010</v>
      </c>
      <c r="AS144" s="1860" t="str">
        <f t="shared" si="22"/>
        <v>F10_0601</v>
      </c>
      <c r="AT144" s="2839" t="str">
        <f>IF(xml!$A$1&lt;&gt;Preluare_xml!AR$1," - ",IFERROR(INDEX(xml!$C:$C,MATCH(AR144,xml!$B:$B,0)),0))</f>
        <v xml:space="preserve"> - </v>
      </c>
      <c r="AV144" s="1" t="s">
        <v>11977</v>
      </c>
      <c r="AW144" s="1860" t="str">
        <f t="shared" si="23"/>
        <v>F20_0091</v>
      </c>
      <c r="AX144" s="2834" t="str">
        <f>IF(xml!$A$1&lt;&gt;Preluare_xml!AV$1," - ",IFERROR(INDEX(xml!$C:$C,MATCH(AV144,xml!$B:$B,0)),0))</f>
        <v xml:space="preserve"> - </v>
      </c>
      <c r="AZ144" s="74" t="s">
        <v>13003</v>
      </c>
      <c r="BA144" s="1860" t="str">
        <f t="shared" si="24"/>
        <v>F10_0592</v>
      </c>
      <c r="BB144" s="2834" t="str">
        <f>IF(xml!$A$1&lt;&gt;Preluare_xml!AZ$1," - ",IFERROR(INDEX(xml!$C:$C,MATCH(AZ144,xml!$B:$B,0)),0))</f>
        <v xml:space="preserve"> - </v>
      </c>
      <c r="BD144" s="2396" t="str">
        <f t="shared" si="19"/>
        <v>/F20/@F20_0091</v>
      </c>
      <c r="BE144" s="2837" t="s">
        <v>13011</v>
      </c>
      <c r="BF144" s="2834" t="str">
        <f>IF(xml!$A$1&lt;&gt;Preluare_xml!BD$1," - ",IFERROR(INDEX(xml!$C:$C,MATCH(BD144,xml!$B:$B,0)),0))</f>
        <v xml:space="preserve"> - </v>
      </c>
      <c r="BH144" s="2396" t="str">
        <f t="shared" si="18"/>
        <v>/F10/@F10_0631</v>
      </c>
      <c r="BI144" s="2837" t="s">
        <v>13012</v>
      </c>
      <c r="BJ144" s="2821" t="str">
        <f>IF(xml!$A$1&lt;&gt;Preluare_xml!BH$1," - ",IFERROR(INDEX(xml!$C:$C,MATCH(BH144,xml!$B:$B,0)),0))</f>
        <v xml:space="preserve"> - </v>
      </c>
      <c r="BN144" s="74" t="s">
        <v>13013</v>
      </c>
    </row>
    <row r="145" spans="23:66" x14ac:dyDescent="0.25">
      <c r="W145" s="2818" t="s">
        <v>12993</v>
      </c>
      <c r="X145" s="2818">
        <v>4</v>
      </c>
      <c r="Y145" s="2818">
        <v>62</v>
      </c>
      <c r="Z145" s="2818">
        <v>17</v>
      </c>
      <c r="AA145" s="2818">
        <v>4</v>
      </c>
      <c r="AB145" s="2818" t="s">
        <v>12994</v>
      </c>
      <c r="AC145" s="2818" t="s">
        <v>12995</v>
      </c>
      <c r="AD145" s="2818" t="s">
        <v>12995</v>
      </c>
      <c r="AE145" s="2818" t="s">
        <v>12995</v>
      </c>
      <c r="AF145" s="2818" t="s">
        <v>12995</v>
      </c>
      <c r="AG145" s="2818" t="s">
        <v>12901</v>
      </c>
      <c r="AH145" s="2822"/>
      <c r="AI145" s="2922">
        <f t="array" aca="1" ref="AI145" ca="1">IFERROR(INDEX(INDIRECT(INDEX($BN:$BN,MATCH(AN$10,$1:$1,0)+1+2) &amp; ":" &amp; INDEX($BN:$BN,MATCH(AN$10,$1:$1,0)+1+2)),MATCH(INDIRECT(INDEX($BN:$BN,MATCH(AN$10,$2:$2,0)+1) &amp; ROW()),INDIRECT(INDEX($BN:$BN,MATCH(AN$10,$1:$1,0)+1+1) &amp; ":" &amp; INDEX($BN:$BN,MATCH(AN$10,$1:$1,0)+1+1)),0)),0)</f>
        <v>0</v>
      </c>
      <c r="AJ145" s="2923"/>
      <c r="AK145" s="2924">
        <f t="shared" ca="1" si="27"/>
        <v>0</v>
      </c>
      <c r="AR145" s="1" t="s">
        <v>13016</v>
      </c>
      <c r="AS145" s="1860" t="str">
        <f t="shared" si="22"/>
        <v>F10_0602</v>
      </c>
      <c r="AT145" s="2839" t="str">
        <f>IF(xml!$A$1&lt;&gt;Preluare_xml!AR$1," - ",IFERROR(INDEX(xml!$C:$C,MATCH(AR145,xml!$B:$B,0)),0))</f>
        <v xml:space="preserve"> - </v>
      </c>
      <c r="AV145" s="1" t="s">
        <v>13017</v>
      </c>
      <c r="AW145" s="1860" t="str">
        <f t="shared" si="23"/>
        <v>F20_0092</v>
      </c>
      <c r="AX145" s="2834" t="str">
        <f>IF(xml!$A$1&lt;&gt;Preluare_xml!AV$1," - ",IFERROR(INDEX(xml!$C:$C,MATCH(AV145,xml!$B:$B,0)),0))</f>
        <v xml:space="preserve"> - </v>
      </c>
      <c r="AZ145" s="74" t="s">
        <v>13010</v>
      </c>
      <c r="BA145" s="1860" t="str">
        <f t="shared" si="24"/>
        <v>F10_0601</v>
      </c>
      <c r="BB145" s="2834" t="str">
        <f>IF(xml!$A$1&lt;&gt;Preluare_xml!AZ$1," - ",IFERROR(INDEX(xml!$C:$C,MATCH(AZ145,xml!$B:$B,0)),0))</f>
        <v xml:space="preserve"> - </v>
      </c>
      <c r="BD145" s="2396" t="str">
        <f t="shared" si="19"/>
        <v>/F20/@F20_0092</v>
      </c>
      <c r="BE145" s="2837" t="s">
        <v>12383</v>
      </c>
      <c r="BF145" s="2834" t="str">
        <f>IF(xml!$A$1&lt;&gt;Preluare_xml!BD$1," - ",IFERROR(INDEX(xml!$C:$C,MATCH(BD145,xml!$B:$B,0)),0))</f>
        <v xml:space="preserve"> - </v>
      </c>
      <c r="BH145" s="2396" t="str">
        <f t="shared" si="18"/>
        <v>/F10/@F10_0632</v>
      </c>
      <c r="BI145" s="2837" t="s">
        <v>13018</v>
      </c>
      <c r="BJ145" s="2821" t="str">
        <f>IF(xml!$A$1&lt;&gt;Preluare_xml!BH$1," - ",IFERROR(INDEX(xml!$C:$C,MATCH(BH145,xml!$B:$B,0)),0))</f>
        <v xml:space="preserve"> - </v>
      </c>
      <c r="BN145" s="74" t="s">
        <v>13019</v>
      </c>
    </row>
    <row r="146" spans="23:66" x14ac:dyDescent="0.25">
      <c r="W146" s="2818" t="s">
        <v>13000</v>
      </c>
      <c r="X146" s="2818">
        <v>4</v>
      </c>
      <c r="Y146" s="2818">
        <v>62</v>
      </c>
      <c r="Z146" s="2818">
        <v>17</v>
      </c>
      <c r="AA146" s="2818">
        <v>5</v>
      </c>
      <c r="AB146" s="2818" t="s">
        <v>13001</v>
      </c>
      <c r="AC146" s="2818" t="s">
        <v>13002</v>
      </c>
      <c r="AD146" s="2818" t="s">
        <v>13002</v>
      </c>
      <c r="AE146" s="2818" t="s">
        <v>13002</v>
      </c>
      <c r="AF146" s="2818" t="s">
        <v>13002</v>
      </c>
      <c r="AG146" s="2818" t="s">
        <v>12908</v>
      </c>
      <c r="AH146" s="2822"/>
      <c r="AI146" s="2922">
        <f t="array" aca="1" ref="AI146" ca="1">IFERROR(INDEX(INDIRECT(INDEX($BN:$BN,MATCH(AN$10,$1:$1,0)+1+2) &amp; ":" &amp; INDEX($BN:$BN,MATCH(AN$10,$1:$1,0)+1+2)),MATCH(INDIRECT(INDEX($BN:$BN,MATCH(AN$10,$2:$2,0)+1) &amp; ROW()),INDIRECT(INDEX($BN:$BN,MATCH(AN$10,$1:$1,0)+1+1) &amp; ":" &amp; INDEX($BN:$BN,MATCH(AN$10,$1:$1,0)+1+1)),0)),0)</f>
        <v>0</v>
      </c>
      <c r="AJ146" s="2923"/>
      <c r="AK146" s="2924">
        <f t="shared" ca="1" si="27"/>
        <v>0</v>
      </c>
      <c r="AR146" s="1" t="s">
        <v>13022</v>
      </c>
      <c r="AS146" s="1860" t="str">
        <f t="shared" si="22"/>
        <v>F10_0611</v>
      </c>
      <c r="AT146" s="2839" t="str">
        <f>IF(xml!$A$1&lt;&gt;Preluare_xml!AR$1," - ",IFERROR(INDEX(xml!$C:$C,MATCH(AR146,xml!$B:$B,0)),0))</f>
        <v xml:space="preserve"> - </v>
      </c>
      <c r="AV146" s="1" t="s">
        <v>13023</v>
      </c>
      <c r="AW146" s="1860" t="str">
        <f t="shared" si="23"/>
        <v>F20_0101</v>
      </c>
      <c r="AX146" s="2834" t="str">
        <f>IF(xml!$A$1&lt;&gt;Preluare_xml!AV$1," - ",IFERROR(INDEX(xml!$C:$C,MATCH(AV146,xml!$B:$B,0)),0))</f>
        <v xml:space="preserve"> - </v>
      </c>
      <c r="AZ146" s="74" t="s">
        <v>13016</v>
      </c>
      <c r="BA146" s="1860" t="str">
        <f t="shared" si="24"/>
        <v>F10_0602</v>
      </c>
      <c r="BB146" s="2834" t="str">
        <f>IF(xml!$A$1&lt;&gt;Preluare_xml!AZ$1," - ",IFERROR(INDEX(xml!$C:$C,MATCH(AZ146,xml!$B:$B,0)),0))</f>
        <v xml:space="preserve"> - </v>
      </c>
      <c r="BD146" s="2396" t="str">
        <f t="shared" si="19"/>
        <v>/F20/@F20_3011</v>
      </c>
      <c r="BE146" s="2837" t="s">
        <v>13024</v>
      </c>
      <c r="BF146" s="2834" t="str">
        <f>IF(xml!$A$1&lt;&gt;Preluare_xml!BD$1," - ",IFERROR(INDEX(xml!$C:$C,MATCH(BD146,xml!$B:$B,0)),0))</f>
        <v xml:space="preserve"> - </v>
      </c>
      <c r="BH146" s="2396" t="str">
        <f t="shared" si="18"/>
        <v>/F10/@F10_0651</v>
      </c>
      <c r="BI146" s="2837" t="s">
        <v>13025</v>
      </c>
      <c r="BJ146" s="2821" t="str">
        <f>IF(xml!$A$1&lt;&gt;Preluare_xml!BH$1," - ",IFERROR(INDEX(xml!$C:$C,MATCH(BH146,xml!$B:$B,0)),0))</f>
        <v xml:space="preserve"> - </v>
      </c>
      <c r="BN146" s="74" t="s">
        <v>13026</v>
      </c>
    </row>
    <row r="147" spans="23:66" x14ac:dyDescent="0.25">
      <c r="W147" s="2939" t="s">
        <v>13007</v>
      </c>
      <c r="X147" s="2939">
        <v>4</v>
      </c>
      <c r="Y147" s="2939">
        <v>62</v>
      </c>
      <c r="Z147" s="2939">
        <v>17</v>
      </c>
      <c r="AA147" s="2939">
        <v>6</v>
      </c>
      <c r="AB147" s="2939" t="s">
        <v>13008</v>
      </c>
      <c r="AC147" s="2939" t="s">
        <v>13009</v>
      </c>
      <c r="AD147" s="2939" t="s">
        <v>13009</v>
      </c>
      <c r="AE147" s="2939" t="s">
        <v>13009</v>
      </c>
      <c r="AF147" s="2939" t="s">
        <v>13009</v>
      </c>
      <c r="AG147" s="2939" t="s">
        <v>12914</v>
      </c>
      <c r="AH147" s="2948"/>
      <c r="AI147" s="2949">
        <f t="array" aca="1" ref="AI147" ca="1">IFERROR(INDEX(INDIRECT(INDEX($BN:$BN,MATCH(AN$10,$1:$1,0)+1+2) &amp; ":" &amp; INDEX($BN:$BN,MATCH(AN$10,$1:$1,0)+1+2)),MATCH(INDIRECT(INDEX($BN:$BN,MATCH(AN$10,$2:$2,0)+1) &amp; ROW()),INDIRECT(INDEX($BN:$BN,MATCH(AN$10,$1:$1,0)+1+1) &amp; ":" &amp; INDEX($BN:$BN,MATCH(AN$10,$1:$1,0)+1+1)),0)),0)</f>
        <v>0</v>
      </c>
      <c r="AJ147" s="2950"/>
      <c r="AK147" s="2945">
        <f t="shared" ca="1" si="27"/>
        <v>0</v>
      </c>
      <c r="AR147" s="1" t="s">
        <v>13029</v>
      </c>
      <c r="AS147" s="1860" t="str">
        <f t="shared" si="22"/>
        <v>F10_0612</v>
      </c>
      <c r="AT147" s="2839" t="str">
        <f>IF(xml!$A$1&lt;&gt;Preluare_xml!AR$1," - ",IFERROR(INDEX(xml!$C:$C,MATCH(AR147,xml!$B:$B,0)),0))</f>
        <v xml:space="preserve"> - </v>
      </c>
      <c r="AV147" s="1" t="s">
        <v>13030</v>
      </c>
      <c r="AW147" s="1860" t="str">
        <f t="shared" si="23"/>
        <v>F20_0102</v>
      </c>
      <c r="AX147" s="2834" t="str">
        <f>IF(xml!$A$1&lt;&gt;Preluare_xml!AV$1," - ",IFERROR(INDEX(xml!$C:$C,MATCH(AV147,xml!$B:$B,0)),0))</f>
        <v xml:space="preserve"> - </v>
      </c>
      <c r="AZ147" s="74" t="s">
        <v>13022</v>
      </c>
      <c r="BA147" s="1860" t="str">
        <f t="shared" si="24"/>
        <v>F10_0611</v>
      </c>
      <c r="BB147" s="2834" t="str">
        <f>IF(xml!$A$1&lt;&gt;Preluare_xml!AZ$1," - ",IFERROR(INDEX(xml!$C:$C,MATCH(AZ147,xml!$B:$B,0)),0))</f>
        <v xml:space="preserve"> - </v>
      </c>
      <c r="BD147" s="2396" t="str">
        <f t="shared" si="19"/>
        <v>/F20/@F20_3012</v>
      </c>
      <c r="BE147" s="2837" t="s">
        <v>13031</v>
      </c>
      <c r="BF147" s="2834" t="str">
        <f>IF(xml!$A$1&lt;&gt;Preluare_xml!BD$1," - ",IFERROR(INDEX(xml!$C:$C,MATCH(BD147,xml!$B:$B,0)),0))</f>
        <v xml:space="preserve"> - </v>
      </c>
      <c r="BH147" s="2396" t="str">
        <f t="shared" si="18"/>
        <v>/F10/@F10_0652</v>
      </c>
      <c r="BI147" s="2837" t="s">
        <v>13032</v>
      </c>
      <c r="BJ147" s="2821" t="str">
        <f>IF(xml!$A$1&lt;&gt;Preluare_xml!BH$1," - ",IFERROR(INDEX(xml!$C:$C,MATCH(BH147,xml!$B:$B,0)),0))</f>
        <v xml:space="preserve"> - </v>
      </c>
      <c r="BN147" s="74" t="s">
        <v>13033</v>
      </c>
    </row>
    <row r="148" spans="23:66" x14ac:dyDescent="0.25">
      <c r="W148" s="2823" t="s">
        <v>13014</v>
      </c>
      <c r="X148" s="2823">
        <v>4</v>
      </c>
      <c r="Y148" s="2823">
        <v>62</v>
      </c>
      <c r="Z148" s="2938">
        <v>18</v>
      </c>
      <c r="AA148" s="2823">
        <v>1</v>
      </c>
      <c r="AB148" s="2823" t="s">
        <v>13015</v>
      </c>
      <c r="AC148" s="2823" t="s">
        <v>12920</v>
      </c>
      <c r="AD148" s="2823" t="s">
        <v>12920</v>
      </c>
      <c r="AE148" s="2823" t="s">
        <v>12920</v>
      </c>
      <c r="AF148" s="2823" t="s">
        <v>12920</v>
      </c>
      <c r="AG148" s="2823" t="s">
        <v>12983</v>
      </c>
      <c r="AH148" s="2824"/>
      <c r="AI148" s="2930">
        <f t="array" aca="1" ref="AI148" ca="1">IFERROR(INDEX(INDIRECT(INDEX($BN:$BN,MATCH(AN$10,$1:$1,0)+1+2) &amp; ":" &amp; INDEX($BN:$BN,MATCH(AN$10,$1:$1,0)+1+2)),MATCH(INDIRECT(INDEX($BN:$BN,MATCH(AN$10,$2:$2,0)+1) &amp; ROW()),INDIRECT(INDEX($BN:$BN,MATCH(AN$10,$1:$1,0)+1+1) &amp; ":" &amp; INDEX($BN:$BN,MATCH(AN$10,$1:$1,0)+1+1)),0)),0)</f>
        <v>0</v>
      </c>
      <c r="AJ148" s="2931"/>
      <c r="AK148" s="2932">
        <f t="shared" ca="1" si="27"/>
        <v>0</v>
      </c>
      <c r="AR148" s="1" t="s">
        <v>13036</v>
      </c>
      <c r="AS148" s="1860" t="str">
        <f t="shared" si="22"/>
        <v>F10_0621</v>
      </c>
      <c r="AT148" s="2839" t="str">
        <f>IF(xml!$A$1&lt;&gt;Preluare_xml!AR$1," - ",IFERROR(INDEX(xml!$C:$C,MATCH(AR148,xml!$B:$B,0)),0))</f>
        <v xml:space="preserve"> - </v>
      </c>
      <c r="AV148" s="1" t="s">
        <v>11978</v>
      </c>
      <c r="AW148" s="1860" t="str">
        <f t="shared" si="23"/>
        <v>F20_0111</v>
      </c>
      <c r="AX148" s="2834" t="str">
        <f>IF(xml!$A$1&lt;&gt;Preluare_xml!AV$1," - ",IFERROR(INDEX(xml!$C:$C,MATCH(AV148,xml!$B:$B,0)),0))</f>
        <v xml:space="preserve"> - </v>
      </c>
      <c r="AZ148" s="74" t="s">
        <v>13029</v>
      </c>
      <c r="BA148" s="1860" t="str">
        <f t="shared" si="24"/>
        <v>F10_0612</v>
      </c>
      <c r="BB148" s="2834" t="str">
        <f>IF(xml!$A$1&lt;&gt;Preluare_xml!AZ$1," - ",IFERROR(INDEX(xml!$C:$C,MATCH(AZ148,xml!$B:$B,0)),0))</f>
        <v xml:space="preserve"> - </v>
      </c>
      <c r="BD148" s="2396" t="str">
        <f t="shared" si="19"/>
        <v>/F20/@F20_3021</v>
      </c>
      <c r="BE148" s="2837" t="s">
        <v>13037</v>
      </c>
      <c r="BF148" s="2834" t="str">
        <f>IF(xml!$A$1&lt;&gt;Preluare_xml!BD$1," - ",IFERROR(INDEX(xml!$C:$C,MATCH(BD148,xml!$B:$B,0)),0))</f>
        <v xml:space="preserve"> - </v>
      </c>
      <c r="BH148" s="2396" t="str">
        <f t="shared" si="18"/>
        <v>/F10/@F10_0661</v>
      </c>
      <c r="BI148" s="2837" t="s">
        <v>13038</v>
      </c>
      <c r="BJ148" s="2821" t="str">
        <f>IF(xml!$A$1&lt;&gt;Preluare_xml!BH$1," - ",IFERROR(INDEX(xml!$C:$C,MATCH(BH148,xml!$B:$B,0)),0))</f>
        <v xml:space="preserve"> - </v>
      </c>
      <c r="BN148" s="74" t="s">
        <v>13039</v>
      </c>
    </row>
    <row r="149" spans="23:66" x14ac:dyDescent="0.25">
      <c r="W149" s="2818" t="s">
        <v>13020</v>
      </c>
      <c r="X149" s="2818">
        <v>4</v>
      </c>
      <c r="Y149" s="2818">
        <v>62</v>
      </c>
      <c r="Z149" s="2881">
        <v>18</v>
      </c>
      <c r="AA149" s="2818">
        <v>2</v>
      </c>
      <c r="AB149" s="2818" t="s">
        <v>13021</v>
      </c>
      <c r="AC149" s="2818" t="s">
        <v>12928</v>
      </c>
      <c r="AD149" s="2818" t="s">
        <v>12928</v>
      </c>
      <c r="AE149" s="2818" t="s">
        <v>12928</v>
      </c>
      <c r="AF149" s="2818" t="s">
        <v>12928</v>
      </c>
      <c r="AG149" s="2818" t="s">
        <v>12990</v>
      </c>
      <c r="AH149" s="2822"/>
      <c r="AI149" s="2922">
        <f t="array" aca="1" ref="AI149" ca="1">IFERROR(INDEX(INDIRECT(INDEX($BN:$BN,MATCH(AN$10,$1:$1,0)+1+2) &amp; ":" &amp; INDEX($BN:$BN,MATCH(AN$10,$1:$1,0)+1+2)),MATCH(INDIRECT(INDEX($BN:$BN,MATCH(AN$10,$2:$2,0)+1) &amp; ROW()),INDIRECT(INDEX($BN:$BN,MATCH(AN$10,$1:$1,0)+1+1) &amp; ":" &amp; INDEX($BN:$BN,MATCH(AN$10,$1:$1,0)+1+1)),0)),0)</f>
        <v>0</v>
      </c>
      <c r="AJ149" s="2923"/>
      <c r="AK149" s="2924">
        <f t="shared" ca="1" si="27"/>
        <v>0</v>
      </c>
      <c r="AR149" s="1" t="s">
        <v>13042</v>
      </c>
      <c r="AS149" s="1860" t="str">
        <f t="shared" si="22"/>
        <v>F10_0622</v>
      </c>
      <c r="AT149" s="2839" t="str">
        <f>IF(xml!$A$1&lt;&gt;Preluare_xml!AR$1," - ",IFERROR(INDEX(xml!$C:$C,MATCH(AR149,xml!$B:$B,0)),0))</f>
        <v xml:space="preserve"> - </v>
      </c>
      <c r="AV149" s="1" t="s">
        <v>11979</v>
      </c>
      <c r="AW149" s="1860" t="str">
        <f t="shared" si="23"/>
        <v>F20_0112</v>
      </c>
      <c r="AX149" s="2834" t="str">
        <f>IF(xml!$A$1&lt;&gt;Preluare_xml!AV$1," - ",IFERROR(INDEX(xml!$C:$C,MATCH(AV149,xml!$B:$B,0)),0))</f>
        <v xml:space="preserve"> - </v>
      </c>
      <c r="AZ149" s="74" t="s">
        <v>13036</v>
      </c>
      <c r="BA149" s="1860" t="str">
        <f t="shared" si="24"/>
        <v>F10_0621</v>
      </c>
      <c r="BB149" s="2834" t="str">
        <f>IF(xml!$A$1&lt;&gt;Preluare_xml!AZ$1," - ",IFERROR(INDEX(xml!$C:$C,MATCH(AZ149,xml!$B:$B,0)),0))</f>
        <v xml:space="preserve"> - </v>
      </c>
      <c r="BD149" s="2396" t="str">
        <f t="shared" si="19"/>
        <v>/F20/@F20_3022</v>
      </c>
      <c r="BE149" s="2837" t="s">
        <v>12546</v>
      </c>
      <c r="BF149" s="2834" t="str">
        <f>IF(xml!$A$1&lt;&gt;Preluare_xml!BD$1," - ",IFERROR(INDEX(xml!$C:$C,MATCH(BD149,xml!$B:$B,0)),0))</f>
        <v xml:space="preserve"> - </v>
      </c>
      <c r="BH149" s="2396" t="str">
        <f t="shared" si="18"/>
        <v>/F10/@F10_0662</v>
      </c>
      <c r="BI149" s="2837" t="s">
        <v>13043</v>
      </c>
      <c r="BJ149" s="2821" t="str">
        <f>IF(xml!$A$1&lt;&gt;Preluare_xml!BH$1," - ",IFERROR(INDEX(xml!$C:$C,MATCH(BH149,xml!$B:$B,0)),0))</f>
        <v xml:space="preserve"> - </v>
      </c>
      <c r="BN149" s="74" t="s">
        <v>345</v>
      </c>
    </row>
    <row r="150" spans="23:66" x14ac:dyDescent="0.25">
      <c r="W150" s="2818" t="s">
        <v>13027</v>
      </c>
      <c r="X150" s="2818">
        <v>4</v>
      </c>
      <c r="Y150" s="2818">
        <v>62</v>
      </c>
      <c r="Z150" s="2881">
        <v>18</v>
      </c>
      <c r="AA150" s="2818">
        <v>4</v>
      </c>
      <c r="AB150" s="2818" t="s">
        <v>13028</v>
      </c>
      <c r="AC150" s="2818" t="s">
        <v>12935</v>
      </c>
      <c r="AD150" s="2818" t="s">
        <v>12935</v>
      </c>
      <c r="AE150" s="2818" t="s">
        <v>12935</v>
      </c>
      <c r="AF150" s="2818" t="s">
        <v>12935</v>
      </c>
      <c r="AG150" s="2818" t="s">
        <v>12995</v>
      </c>
      <c r="AH150" s="2822"/>
      <c r="AI150" s="2922">
        <f t="array" aca="1" ref="AI150" ca="1">IFERROR(INDEX(INDIRECT(INDEX($BN:$BN,MATCH(AN$10,$1:$1,0)+1+2) &amp; ":" &amp; INDEX($BN:$BN,MATCH(AN$10,$1:$1,0)+1+2)),MATCH(INDIRECT(INDEX($BN:$BN,MATCH(AN$10,$2:$2,0)+1) &amp; ROW()),INDIRECT(INDEX($BN:$BN,MATCH(AN$10,$1:$1,0)+1+1) &amp; ":" &amp; INDEX($BN:$BN,MATCH(AN$10,$1:$1,0)+1+1)),0)),0)</f>
        <v>0</v>
      </c>
      <c r="AJ150" s="2923"/>
      <c r="AK150" s="2924">
        <f t="shared" ca="1" si="27"/>
        <v>0</v>
      </c>
      <c r="AR150" s="1" t="s">
        <v>13046</v>
      </c>
      <c r="AS150" s="1860" t="str">
        <f t="shared" si="22"/>
        <v>F10_0631</v>
      </c>
      <c r="AT150" s="2839" t="str">
        <f>IF(xml!$A$1&lt;&gt;Preluare_xml!AR$1," - ",IFERROR(INDEX(xml!$C:$C,MATCH(AR150,xml!$B:$B,0)),0))</f>
        <v xml:space="preserve"> - </v>
      </c>
      <c r="AV150" s="1" t="s">
        <v>13047</v>
      </c>
      <c r="AW150" s="1860" t="str">
        <f t="shared" si="23"/>
        <v>F20_0121</v>
      </c>
      <c r="AX150" s="2834" t="str">
        <f>IF(xml!$A$1&lt;&gt;Preluare_xml!AV$1," - ",IFERROR(INDEX(xml!$C:$C,MATCH(AV150,xml!$B:$B,0)),0))</f>
        <v xml:space="preserve"> - </v>
      </c>
      <c r="AZ150" s="74" t="s">
        <v>13042</v>
      </c>
      <c r="BA150" s="1860" t="str">
        <f t="shared" si="24"/>
        <v>F10_0622</v>
      </c>
      <c r="BB150" s="2834" t="str">
        <f>IF(xml!$A$1&lt;&gt;Preluare_xml!AZ$1," - ",IFERROR(INDEX(xml!$C:$C,MATCH(AZ150,xml!$B:$B,0)),0))</f>
        <v xml:space="preserve"> - </v>
      </c>
      <c r="BD150" s="2396" t="str">
        <f t="shared" si="19"/>
        <v>/F20/@F20_3031</v>
      </c>
      <c r="BE150" s="2837" t="s">
        <v>13048</v>
      </c>
      <c r="BF150" s="2834" t="str">
        <f>IF(xml!$A$1&lt;&gt;Preluare_xml!BD$1," - ",IFERROR(INDEX(xml!$C:$C,MATCH(BD150,xml!$B:$B,0)),0))</f>
        <v xml:space="preserve"> - </v>
      </c>
      <c r="BH150" s="2396" t="str">
        <f t="shared" si="18"/>
        <v>/F10/@F10_0671</v>
      </c>
      <c r="BI150" s="2837" t="s">
        <v>13049</v>
      </c>
      <c r="BJ150" s="2821" t="str">
        <f>IF(xml!$A$1&lt;&gt;Preluare_xml!BH$1," - ",IFERROR(INDEX(xml!$C:$C,MATCH(BH150,xml!$B:$B,0)),0))</f>
        <v xml:space="preserve"> - </v>
      </c>
      <c r="BN150" s="74" t="s">
        <v>13050</v>
      </c>
    </row>
    <row r="151" spans="23:66" x14ac:dyDescent="0.25">
      <c r="W151" s="2818" t="s">
        <v>13034</v>
      </c>
      <c r="X151" s="2818">
        <v>4</v>
      </c>
      <c r="Y151" s="2818">
        <v>62</v>
      </c>
      <c r="Z151" s="2881">
        <v>18</v>
      </c>
      <c r="AA151" s="2818">
        <v>5</v>
      </c>
      <c r="AB151" s="2818" t="s">
        <v>13035</v>
      </c>
      <c r="AC151" s="2818" t="s">
        <v>12942</v>
      </c>
      <c r="AD151" s="2818" t="s">
        <v>12942</v>
      </c>
      <c r="AE151" s="2818" t="s">
        <v>12942</v>
      </c>
      <c r="AF151" s="2818" t="s">
        <v>12942</v>
      </c>
      <c r="AG151" s="2818" t="s">
        <v>13002</v>
      </c>
      <c r="AH151" s="2822"/>
      <c r="AI151" s="2922">
        <f t="array" aca="1" ref="AI151" ca="1">IFERROR(INDEX(INDIRECT(INDEX($BN:$BN,MATCH(AN$10,$1:$1,0)+1+2) &amp; ":" &amp; INDEX($BN:$BN,MATCH(AN$10,$1:$1,0)+1+2)),MATCH(INDIRECT(INDEX($BN:$BN,MATCH(AN$10,$2:$2,0)+1) &amp; ROW()),INDIRECT(INDEX($BN:$BN,MATCH(AN$10,$1:$1,0)+1+1) &amp; ":" &amp; INDEX($BN:$BN,MATCH(AN$10,$1:$1,0)+1+1)),0)),0)</f>
        <v>0</v>
      </c>
      <c r="AJ151" s="2923"/>
      <c r="AK151" s="2924">
        <f t="shared" ca="1" si="27"/>
        <v>0</v>
      </c>
      <c r="AR151" s="1" t="s">
        <v>13053</v>
      </c>
      <c r="AS151" s="1860" t="str">
        <f t="shared" si="22"/>
        <v>F10_0632</v>
      </c>
      <c r="AT151" s="2839" t="str">
        <f>IF(xml!$A$1&lt;&gt;Preluare_xml!AR$1," - ",IFERROR(INDEX(xml!$C:$C,MATCH(AR151,xml!$B:$B,0)),0))</f>
        <v xml:space="preserve"> - </v>
      </c>
      <c r="AV151" s="1" t="s">
        <v>11980</v>
      </c>
      <c r="AW151" s="1860" t="str">
        <f t="shared" si="23"/>
        <v>F20_0122</v>
      </c>
      <c r="AX151" s="2834" t="str">
        <f>IF(xml!$A$1&lt;&gt;Preluare_xml!AV$1," - ",IFERROR(INDEX(xml!$C:$C,MATCH(AV151,xml!$B:$B,0)),0))</f>
        <v xml:space="preserve"> - </v>
      </c>
      <c r="AZ151" s="74" t="s">
        <v>13046</v>
      </c>
      <c r="BA151" s="1860" t="str">
        <f t="shared" si="24"/>
        <v>F10_0631</v>
      </c>
      <c r="BB151" s="2834" t="str">
        <f>IF(xml!$A$1&lt;&gt;Preluare_xml!AZ$1," - ",IFERROR(INDEX(xml!$C:$C,MATCH(AZ151,xml!$B:$B,0)),0))</f>
        <v xml:space="preserve"> - </v>
      </c>
      <c r="BD151" s="2396" t="str">
        <f t="shared" si="19"/>
        <v>/F20/@F20_3032</v>
      </c>
      <c r="BE151" s="2837" t="s">
        <v>12552</v>
      </c>
      <c r="BF151" s="2834" t="str">
        <f>IF(xml!$A$1&lt;&gt;Preluare_xml!BD$1," - ",IFERROR(INDEX(xml!$C:$C,MATCH(BD151,xml!$B:$B,0)),0))</f>
        <v xml:space="preserve"> - </v>
      </c>
      <c r="BH151" s="2396" t="str">
        <f t="shared" ref="BH151:BH214" si="28">"/"&amp;LEFT(BI151,3)&amp;"/@"&amp;BI151</f>
        <v>/F10/@F10_0672</v>
      </c>
      <c r="BI151" s="2837" t="s">
        <v>13054</v>
      </c>
      <c r="BJ151" s="2821" t="str">
        <f>IF(xml!$A$1&lt;&gt;Preluare_xml!BH$1," - ",IFERROR(INDEX(xml!$C:$C,MATCH(BH151,xml!$B:$B,0)),0))</f>
        <v xml:space="preserve"> - </v>
      </c>
      <c r="BN151" s="74" t="s">
        <v>13055</v>
      </c>
    </row>
    <row r="152" spans="23:66" x14ac:dyDescent="0.25">
      <c r="W152" s="2939" t="s">
        <v>13040</v>
      </c>
      <c r="X152" s="2939">
        <v>4</v>
      </c>
      <c r="Y152" s="2939">
        <v>62</v>
      </c>
      <c r="Z152" s="2947">
        <v>18</v>
      </c>
      <c r="AA152" s="2939">
        <v>6</v>
      </c>
      <c r="AB152" s="2939" t="s">
        <v>13041</v>
      </c>
      <c r="AC152" s="2939" t="s">
        <v>12948</v>
      </c>
      <c r="AD152" s="2939" t="s">
        <v>12948</v>
      </c>
      <c r="AE152" s="2939" t="s">
        <v>12948</v>
      </c>
      <c r="AF152" s="2939" t="s">
        <v>12948</v>
      </c>
      <c r="AG152" s="2939" t="s">
        <v>13009</v>
      </c>
      <c r="AH152" s="2948"/>
      <c r="AI152" s="2949">
        <f t="array" aca="1" ref="AI152" ca="1">IFERROR(INDEX(INDIRECT(INDEX($BN:$BN,MATCH(AN$10,$1:$1,0)+1+2) &amp; ":" &amp; INDEX($BN:$BN,MATCH(AN$10,$1:$1,0)+1+2)),MATCH(INDIRECT(INDEX($BN:$BN,MATCH(AN$10,$2:$2,0)+1) &amp; ROW()),INDIRECT(INDEX($BN:$BN,MATCH(AN$10,$1:$1,0)+1+1) &amp; ":" &amp; INDEX($BN:$BN,MATCH(AN$10,$1:$1,0)+1+1)),0)),0)</f>
        <v>0</v>
      </c>
      <c r="AJ152" s="2950"/>
      <c r="AK152" s="2945">
        <f t="shared" ca="1" si="27"/>
        <v>0</v>
      </c>
      <c r="AR152" s="1" t="s">
        <v>13058</v>
      </c>
      <c r="AS152" s="1860" t="str">
        <f t="shared" si="22"/>
        <v>F10_0641</v>
      </c>
      <c r="AT152" s="2839" t="str">
        <f>IF(xml!$A$1&lt;&gt;Preluare_xml!AR$1," - ",IFERROR(INDEX(xml!$C:$C,MATCH(AR152,xml!$B:$B,0)),0))</f>
        <v xml:space="preserve"> - </v>
      </c>
      <c r="AV152" s="1" t="s">
        <v>13059</v>
      </c>
      <c r="AW152" s="1860" t="str">
        <f t="shared" si="23"/>
        <v>F20_0131</v>
      </c>
      <c r="AX152" s="2834" t="str">
        <f>IF(xml!$A$1&lt;&gt;Preluare_xml!AV$1," - ",IFERROR(INDEX(xml!$C:$C,MATCH(AV152,xml!$B:$B,0)),0))</f>
        <v xml:space="preserve"> - </v>
      </c>
      <c r="AZ152" s="74" t="s">
        <v>13053</v>
      </c>
      <c r="BA152" s="1860" t="str">
        <f t="shared" si="24"/>
        <v>F10_0632</v>
      </c>
      <c r="BB152" s="2834" t="str">
        <f>IF(xml!$A$1&lt;&gt;Preluare_xml!AZ$1," - ",IFERROR(INDEX(xml!$C:$C,MATCH(AZ152,xml!$B:$B,0)),0))</f>
        <v xml:space="preserve"> - </v>
      </c>
      <c r="BD152" s="2396" t="str">
        <f t="shared" si="19"/>
        <v>/F20/@F20_3041</v>
      </c>
      <c r="BE152" s="2837" t="s">
        <v>13060</v>
      </c>
      <c r="BF152" s="2834" t="str">
        <f>IF(xml!$A$1&lt;&gt;Preluare_xml!BD$1," - ",IFERROR(INDEX(xml!$C:$C,MATCH(BD152,xml!$B:$B,0)),0))</f>
        <v xml:space="preserve"> - </v>
      </c>
      <c r="BH152" s="2396" t="str">
        <f t="shared" si="28"/>
        <v>/F10/@F10_0681</v>
      </c>
      <c r="BI152" s="2837" t="s">
        <v>13061</v>
      </c>
      <c r="BJ152" s="2821" t="str">
        <f>IF(xml!$A$1&lt;&gt;Preluare_xml!BH$1," - ",IFERROR(INDEX(xml!$C:$C,MATCH(BH152,xml!$B:$B,0)),0))</f>
        <v xml:space="preserve"> - </v>
      </c>
      <c r="BN152" s="74" t="s">
        <v>13062</v>
      </c>
    </row>
    <row r="153" spans="23:66" x14ac:dyDescent="0.25">
      <c r="W153" s="2823" t="s">
        <v>13044</v>
      </c>
      <c r="X153" s="2823">
        <v>4</v>
      </c>
      <c r="Y153" s="2823">
        <v>62</v>
      </c>
      <c r="Z153" s="2823">
        <v>19</v>
      </c>
      <c r="AA153" s="2823">
        <v>1</v>
      </c>
      <c r="AB153" s="2823" t="s">
        <v>13045</v>
      </c>
      <c r="AC153" s="2823" t="s">
        <v>12763</v>
      </c>
      <c r="AD153" s="2823" t="s">
        <v>12763</v>
      </c>
      <c r="AE153" s="2823" t="s">
        <v>12763</v>
      </c>
      <c r="AF153" s="2823" t="s">
        <v>12763</v>
      </c>
      <c r="AG153" s="2823" t="s">
        <v>12955</v>
      </c>
      <c r="AH153" s="2824"/>
      <c r="AI153" s="2930">
        <f t="array" aca="1" ref="AI153" ca="1">IFERROR(INDEX(INDIRECT(INDEX($BN:$BN,MATCH(AN$10,$1:$1,0)+1+2) &amp; ":" &amp; INDEX($BN:$BN,MATCH(AN$10,$1:$1,0)+1+2)),MATCH(INDIRECT(INDEX($BN:$BN,MATCH(AN$10,$2:$2,0)+1) &amp; ROW()),INDIRECT(INDEX($BN:$BN,MATCH(AN$10,$1:$1,0)+1+1) &amp; ":" &amp; INDEX($BN:$BN,MATCH(AN$10,$1:$1,0)+1+1)),0)),0)</f>
        <v>0</v>
      </c>
      <c r="AJ153" s="2931"/>
      <c r="AK153" s="2932">
        <f t="shared" ca="1" si="27"/>
        <v>0</v>
      </c>
      <c r="AR153" s="1" t="s">
        <v>13065</v>
      </c>
      <c r="AS153" s="1860" t="str">
        <f t="shared" si="22"/>
        <v>F10_0642</v>
      </c>
      <c r="AT153" s="2839" t="str">
        <f>IF(xml!$A$1&lt;&gt;Preluare_xml!AR$1," - ",IFERROR(INDEX(xml!$C:$C,MATCH(AR153,xml!$B:$B,0)),0))</f>
        <v xml:space="preserve"> - </v>
      </c>
      <c r="AV153" s="1" t="s">
        <v>13066</v>
      </c>
      <c r="AW153" s="1860" t="str">
        <f t="shared" si="23"/>
        <v>F20_0132</v>
      </c>
      <c r="AX153" s="2834" t="str">
        <f>IF(xml!$A$1&lt;&gt;Preluare_xml!AV$1," - ",IFERROR(INDEX(xml!$C:$C,MATCH(AV153,xml!$B:$B,0)),0))</f>
        <v xml:space="preserve"> - </v>
      </c>
      <c r="AZ153" s="74" t="s">
        <v>13058</v>
      </c>
      <c r="BA153" s="1860" t="str">
        <f t="shared" si="24"/>
        <v>F10_0641</v>
      </c>
      <c r="BB153" s="2834" t="str">
        <f>IF(xml!$A$1&lt;&gt;Preluare_xml!AZ$1," - ",IFERROR(INDEX(xml!$C:$C,MATCH(AZ153,xml!$B:$B,0)),0))</f>
        <v xml:space="preserve"> - </v>
      </c>
      <c r="BD153" s="2396" t="str">
        <f t="shared" si="19"/>
        <v>/F20/@F20_3042</v>
      </c>
      <c r="BE153" s="2837" t="s">
        <v>13067</v>
      </c>
      <c r="BF153" s="2834" t="str">
        <f>IF(xml!$A$1&lt;&gt;Preluare_xml!BD$1," - ",IFERROR(INDEX(xml!$C:$C,MATCH(BD153,xml!$B:$B,0)),0))</f>
        <v xml:space="preserve"> - </v>
      </c>
      <c r="BH153" s="2396" t="str">
        <f t="shared" si="28"/>
        <v>/F10/@F10_0682</v>
      </c>
      <c r="BI153" s="2837" t="s">
        <v>13068</v>
      </c>
      <c r="BJ153" s="2821" t="str">
        <f>IF(xml!$A$1&lt;&gt;Preluare_xml!BH$1," - ",IFERROR(INDEX(xml!$C:$C,MATCH(BH153,xml!$B:$B,0)),0))</f>
        <v xml:space="preserve"> - </v>
      </c>
      <c r="BN153" s="74" t="s">
        <v>13069</v>
      </c>
    </row>
    <row r="154" spans="23:66" x14ac:dyDescent="0.25">
      <c r="W154" s="2818" t="s">
        <v>13051</v>
      </c>
      <c r="X154" s="2818">
        <v>4</v>
      </c>
      <c r="Y154" s="2818">
        <v>62</v>
      </c>
      <c r="Z154" s="2818">
        <v>19</v>
      </c>
      <c r="AA154" s="2818">
        <v>2</v>
      </c>
      <c r="AB154" s="2818" t="s">
        <v>13052</v>
      </c>
      <c r="AC154" s="2818" t="s">
        <v>12768</v>
      </c>
      <c r="AD154" s="2818" t="s">
        <v>12768</v>
      </c>
      <c r="AE154" s="2818" t="s">
        <v>12768</v>
      </c>
      <c r="AF154" s="2818" t="s">
        <v>12768</v>
      </c>
      <c r="AG154" s="2818" t="s">
        <v>12961</v>
      </c>
      <c r="AH154" s="2822"/>
      <c r="AI154" s="2922">
        <f t="array" aca="1" ref="AI154" ca="1">IFERROR(INDEX(INDIRECT(INDEX($BN:$BN,MATCH(AN$10,$1:$1,0)+1+2) &amp; ":" &amp; INDEX($BN:$BN,MATCH(AN$10,$1:$1,0)+1+2)),MATCH(INDIRECT(INDEX($BN:$BN,MATCH(AN$10,$2:$2,0)+1) &amp; ROW()),INDIRECT(INDEX($BN:$BN,MATCH(AN$10,$1:$1,0)+1+1) &amp; ":" &amp; INDEX($BN:$BN,MATCH(AN$10,$1:$1,0)+1+1)),0)),0)</f>
        <v>0</v>
      </c>
      <c r="AJ154" s="2923"/>
      <c r="AK154" s="2924">
        <f t="shared" ca="1" si="27"/>
        <v>0</v>
      </c>
      <c r="AR154" s="1" t="s">
        <v>13072</v>
      </c>
      <c r="AS154" s="1860" t="str">
        <f t="shared" si="22"/>
        <v>F10_0651</v>
      </c>
      <c r="AT154" s="2839" t="str">
        <f>IF(xml!$A$1&lt;&gt;Preluare_xml!AR$1," - ",IFERROR(INDEX(xml!$C:$C,MATCH(AR154,xml!$B:$B,0)),0))</f>
        <v xml:space="preserve"> - </v>
      </c>
      <c r="AV154" s="1" t="s">
        <v>13073</v>
      </c>
      <c r="AW154" s="1860" t="str">
        <f t="shared" si="23"/>
        <v>F20_0141</v>
      </c>
      <c r="AX154" s="2834" t="str">
        <f>IF(xml!$A$1&lt;&gt;Preluare_xml!AV$1," - ",IFERROR(INDEX(xml!$C:$C,MATCH(AV154,xml!$B:$B,0)),0))</f>
        <v xml:space="preserve"> - </v>
      </c>
      <c r="AZ154" s="74" t="s">
        <v>13065</v>
      </c>
      <c r="BA154" s="1860" t="str">
        <f t="shared" si="24"/>
        <v>F10_0642</v>
      </c>
      <c r="BB154" s="2834" t="str">
        <f>IF(xml!$A$1&lt;&gt;Preluare_xml!AZ$1," - ",IFERROR(INDEX(xml!$C:$C,MATCH(AZ154,xml!$B:$B,0)),0))</f>
        <v xml:space="preserve"> - </v>
      </c>
      <c r="BD154" s="2396" t="str">
        <f t="shared" si="19"/>
        <v>/F30/@F30_0011</v>
      </c>
      <c r="BE154" s="2837" t="s">
        <v>13074</v>
      </c>
      <c r="BF154" s="2834" t="str">
        <f>IF(xml!$A$1&lt;&gt;Preluare_xml!BD$1," - ",IFERROR(INDEX(xml!$C:$C,MATCH(BD154,xml!$B:$B,0)),0))</f>
        <v xml:space="preserve"> - </v>
      </c>
      <c r="BH154" s="2396" t="str">
        <f t="shared" si="28"/>
        <v>/F10/@F10_0691</v>
      </c>
      <c r="BI154" s="2837" t="s">
        <v>13075</v>
      </c>
      <c r="BJ154" s="2821" t="str">
        <f>IF(xml!$A$1&lt;&gt;Preluare_xml!BH$1," - ",IFERROR(INDEX(xml!$C:$C,MATCH(BH154,xml!$B:$B,0)),0))</f>
        <v xml:space="preserve"> - </v>
      </c>
      <c r="BN154" s="74" t="s">
        <v>13076</v>
      </c>
    </row>
    <row r="155" spans="23:66" x14ac:dyDescent="0.25">
      <c r="W155" s="2818" t="s">
        <v>13056</v>
      </c>
      <c r="X155" s="2818">
        <v>4</v>
      </c>
      <c r="Y155" s="2818">
        <v>62</v>
      </c>
      <c r="Z155" s="2818">
        <v>19</v>
      </c>
      <c r="AA155" s="2818">
        <v>4</v>
      </c>
      <c r="AB155" s="2818" t="s">
        <v>13057</v>
      </c>
      <c r="AC155" s="2818" t="s">
        <v>12774</v>
      </c>
      <c r="AD155" s="2818" t="s">
        <v>12774</v>
      </c>
      <c r="AE155" s="2818" t="s">
        <v>12774</v>
      </c>
      <c r="AF155" s="2818" t="s">
        <v>12774</v>
      </c>
      <c r="AG155" s="2818" t="s">
        <v>12967</v>
      </c>
      <c r="AH155" s="2822"/>
      <c r="AI155" s="2922">
        <f t="array" aca="1" ref="AI155" ca="1">IFERROR(INDEX(INDIRECT(INDEX($BN:$BN,MATCH(AN$10,$1:$1,0)+1+2) &amp; ":" &amp; INDEX($BN:$BN,MATCH(AN$10,$1:$1,0)+1+2)),MATCH(INDIRECT(INDEX($BN:$BN,MATCH(AN$10,$2:$2,0)+1) &amp; ROW()),INDIRECT(INDEX($BN:$BN,MATCH(AN$10,$1:$1,0)+1+1) &amp; ":" &amp; INDEX($BN:$BN,MATCH(AN$10,$1:$1,0)+1+1)),0)),0)</f>
        <v>0</v>
      </c>
      <c r="AJ155" s="2923"/>
      <c r="AK155" s="2924">
        <f t="shared" ca="1" si="27"/>
        <v>0</v>
      </c>
      <c r="AR155" s="1" t="s">
        <v>13077</v>
      </c>
      <c r="AS155" s="1860" t="str">
        <f t="shared" si="22"/>
        <v>F10_0652</v>
      </c>
      <c r="AT155" s="2839" t="str">
        <f>IF(xml!$A$1&lt;&gt;Preluare_xml!AR$1," - ",IFERROR(INDEX(xml!$C:$C,MATCH(AR155,xml!$B:$B,0)),0))</f>
        <v xml:space="preserve"> - </v>
      </c>
      <c r="AV155" s="1" t="s">
        <v>13078</v>
      </c>
      <c r="AW155" s="1860" t="str">
        <f t="shared" si="23"/>
        <v>F20_0142</v>
      </c>
      <c r="AX155" s="2834" t="str">
        <f>IF(xml!$A$1&lt;&gt;Preluare_xml!AV$1," - ",IFERROR(INDEX(xml!$C:$C,MATCH(AV155,xml!$B:$B,0)),0))</f>
        <v xml:space="preserve"> - </v>
      </c>
      <c r="AZ155" s="74" t="s">
        <v>13072</v>
      </c>
      <c r="BA155" s="1860" t="str">
        <f t="shared" si="24"/>
        <v>F10_0651</v>
      </c>
      <c r="BB155" s="2834" t="str">
        <f>IF(xml!$A$1&lt;&gt;Preluare_xml!AZ$1," - ",IFERROR(INDEX(xml!$C:$C,MATCH(AZ155,xml!$B:$B,0)),0))</f>
        <v xml:space="preserve"> - </v>
      </c>
      <c r="BD155" s="2396" t="str">
        <f t="shared" ref="BD155:BD218" si="29">"/"&amp;LEFT(BE155,3)&amp;"/@"&amp;BE155</f>
        <v>/F30/@F30_0012</v>
      </c>
      <c r="BE155" s="2837" t="s">
        <v>13079</v>
      </c>
      <c r="BF155" s="2834" t="str">
        <f>IF(xml!$A$1&lt;&gt;Preluare_xml!BD$1," - ",IFERROR(INDEX(xml!$C:$C,MATCH(BD155,xml!$B:$B,0)),0))</f>
        <v xml:space="preserve"> - </v>
      </c>
      <c r="BH155" s="2396" t="str">
        <f t="shared" si="28"/>
        <v>/F10/@F10_0692</v>
      </c>
      <c r="BI155" s="2837" t="s">
        <v>13080</v>
      </c>
      <c r="BJ155" s="2821" t="str">
        <f>IF(xml!$A$1&lt;&gt;Preluare_xml!BH$1," - ",IFERROR(INDEX(xml!$C:$C,MATCH(BH155,xml!$B:$B,0)),0))</f>
        <v xml:space="preserve"> - </v>
      </c>
      <c r="BN155" s="74" t="s">
        <v>13081</v>
      </c>
    </row>
    <row r="156" spans="23:66" x14ac:dyDescent="0.25">
      <c r="W156" s="2818" t="s">
        <v>13063</v>
      </c>
      <c r="X156" s="2818">
        <v>4</v>
      </c>
      <c r="Y156" s="2818">
        <v>62</v>
      </c>
      <c r="Z156" s="2818">
        <v>19</v>
      </c>
      <c r="AA156" s="2818">
        <v>5</v>
      </c>
      <c r="AB156" s="2818" t="s">
        <v>13064</v>
      </c>
      <c r="AC156" s="2818" t="s">
        <v>12780</v>
      </c>
      <c r="AD156" s="2818" t="s">
        <v>12780</v>
      </c>
      <c r="AE156" s="2818" t="s">
        <v>12780</v>
      </c>
      <c r="AF156" s="2818" t="s">
        <v>12780</v>
      </c>
      <c r="AG156" s="2818" t="s">
        <v>12972</v>
      </c>
      <c r="AH156" s="2822"/>
      <c r="AI156" s="2922">
        <f t="array" aca="1" ref="AI156" ca="1">IFERROR(INDEX(INDIRECT(INDEX($BN:$BN,MATCH(AN$10,$1:$1,0)+1+2) &amp; ":" &amp; INDEX($BN:$BN,MATCH(AN$10,$1:$1,0)+1+2)),MATCH(INDIRECT(INDEX($BN:$BN,MATCH(AN$10,$2:$2,0)+1) &amp; ROW()),INDIRECT(INDEX($BN:$BN,MATCH(AN$10,$1:$1,0)+1+1) &amp; ":" &amp; INDEX($BN:$BN,MATCH(AN$10,$1:$1,0)+1+1)),0)),0)</f>
        <v>0</v>
      </c>
      <c r="AJ156" s="2923"/>
      <c r="AK156" s="2924">
        <f t="shared" ca="1" si="27"/>
        <v>0</v>
      </c>
      <c r="AR156" s="1" t="s">
        <v>13082</v>
      </c>
      <c r="AS156" s="1860" t="str">
        <f t="shared" si="22"/>
        <v>F10_0661</v>
      </c>
      <c r="AT156" s="2839" t="str">
        <f>IF(xml!$A$1&lt;&gt;Preluare_xml!AR$1," - ",IFERROR(INDEX(xml!$C:$C,MATCH(AR156,xml!$B:$B,0)),0))</f>
        <v xml:space="preserve"> - </v>
      </c>
      <c r="AV156" s="1" t="s">
        <v>13083</v>
      </c>
      <c r="AW156" s="1860" t="str">
        <f t="shared" si="23"/>
        <v>F20_0151</v>
      </c>
      <c r="AX156" s="2834" t="str">
        <f>IF(xml!$A$1&lt;&gt;Preluare_xml!AV$1," - ",IFERROR(INDEX(xml!$C:$C,MATCH(AV156,xml!$B:$B,0)),0))</f>
        <v xml:space="preserve"> - </v>
      </c>
      <c r="AZ156" s="74" t="s">
        <v>13077</v>
      </c>
      <c r="BA156" s="1860" t="str">
        <f t="shared" si="24"/>
        <v>F10_0652</v>
      </c>
      <c r="BB156" s="2834" t="str">
        <f>IF(xml!$A$1&lt;&gt;Preluare_xml!AZ$1," - ",IFERROR(INDEX(xml!$C:$C,MATCH(AZ156,xml!$B:$B,0)),0))</f>
        <v xml:space="preserve"> - </v>
      </c>
      <c r="BD156" s="2396" t="str">
        <f t="shared" si="29"/>
        <v>/F30/@F30_0021</v>
      </c>
      <c r="BE156" s="2837" t="s">
        <v>13084</v>
      </c>
      <c r="BF156" s="2834" t="str">
        <f>IF(xml!$A$1&lt;&gt;Preluare_xml!BD$1," - ",IFERROR(INDEX(xml!$C:$C,MATCH(BD156,xml!$B:$B,0)),0))</f>
        <v xml:space="preserve"> - </v>
      </c>
      <c r="BH156" s="2396" t="str">
        <f t="shared" si="28"/>
        <v>/F10/@F10_0701</v>
      </c>
      <c r="BI156" s="2837" t="s">
        <v>13085</v>
      </c>
      <c r="BJ156" s="2821" t="str">
        <f>IF(xml!$A$1&lt;&gt;Preluare_xml!BH$1," - ",IFERROR(INDEX(xml!$C:$C,MATCH(BH156,xml!$B:$B,0)),0))</f>
        <v xml:space="preserve"> - </v>
      </c>
      <c r="BN156" s="74" t="s">
        <v>13086</v>
      </c>
    </row>
    <row r="157" spans="23:66" x14ac:dyDescent="0.25">
      <c r="W157" s="2939" t="s">
        <v>13070</v>
      </c>
      <c r="X157" s="2939">
        <v>4</v>
      </c>
      <c r="Y157" s="2939">
        <v>62</v>
      </c>
      <c r="Z157" s="2939">
        <v>19</v>
      </c>
      <c r="AA157" s="2939">
        <v>6</v>
      </c>
      <c r="AB157" s="2939" t="s">
        <v>13071</v>
      </c>
      <c r="AC157" s="2939" t="s">
        <v>12786</v>
      </c>
      <c r="AD157" s="2939" t="s">
        <v>12786</v>
      </c>
      <c r="AE157" s="2939" t="s">
        <v>12786</v>
      </c>
      <c r="AF157" s="2939" t="s">
        <v>12786</v>
      </c>
      <c r="AG157" s="2939" t="s">
        <v>12978</v>
      </c>
      <c r="AH157" s="2948"/>
      <c r="AI157" s="2949">
        <f t="array" aca="1" ref="AI157" ca="1">IFERROR(INDEX(INDIRECT(INDEX($BN:$BN,MATCH(AN$10,$1:$1,0)+1+2) &amp; ":" &amp; INDEX($BN:$BN,MATCH(AN$10,$1:$1,0)+1+2)),MATCH(INDIRECT(INDEX($BN:$BN,MATCH(AN$10,$2:$2,0)+1) &amp; ROW()),INDIRECT(INDEX($BN:$BN,MATCH(AN$10,$1:$1,0)+1+1) &amp; ":" &amp; INDEX($BN:$BN,MATCH(AN$10,$1:$1,0)+1+1)),0)),0)</f>
        <v>0</v>
      </c>
      <c r="AJ157" s="2950"/>
      <c r="AK157" s="2945">
        <f t="shared" ca="1" si="27"/>
        <v>0</v>
      </c>
      <c r="AR157" s="1" t="s">
        <v>13087</v>
      </c>
      <c r="AS157" s="1860" t="str">
        <f t="shared" si="22"/>
        <v>F10_0662</v>
      </c>
      <c r="AT157" s="2839" t="str">
        <f>IF(xml!$A$1&lt;&gt;Preluare_xml!AR$1," - ",IFERROR(INDEX(xml!$C:$C,MATCH(AR157,xml!$B:$B,0)),0))</f>
        <v xml:space="preserve"> - </v>
      </c>
      <c r="AV157" s="1" t="s">
        <v>13088</v>
      </c>
      <c r="AW157" s="1860" t="str">
        <f t="shared" si="23"/>
        <v>F20_0152</v>
      </c>
      <c r="AX157" s="2834" t="str">
        <f>IF(xml!$A$1&lt;&gt;Preluare_xml!AV$1," - ",IFERROR(INDEX(xml!$C:$C,MATCH(AV157,xml!$B:$B,0)),0))</f>
        <v xml:space="preserve"> - </v>
      </c>
      <c r="AZ157" s="74" t="s">
        <v>13082</v>
      </c>
      <c r="BA157" s="1860" t="str">
        <f t="shared" si="24"/>
        <v>F10_0661</v>
      </c>
      <c r="BB157" s="2834" t="str">
        <f>IF(xml!$A$1&lt;&gt;Preluare_xml!AZ$1," - ",IFERROR(INDEX(xml!$C:$C,MATCH(AZ157,xml!$B:$B,0)),0))</f>
        <v xml:space="preserve"> - </v>
      </c>
      <c r="BD157" s="2396" t="str">
        <f t="shared" si="29"/>
        <v>/F30/@F30_0022</v>
      </c>
      <c r="BE157" s="2837" t="s">
        <v>13089</v>
      </c>
      <c r="BF157" s="2834" t="str">
        <f>IF(xml!$A$1&lt;&gt;Preluare_xml!BD$1," - ",IFERROR(INDEX(xml!$C:$C,MATCH(BD157,xml!$B:$B,0)),0))</f>
        <v xml:space="preserve"> - </v>
      </c>
      <c r="BH157" s="2396" t="str">
        <f t="shared" si="28"/>
        <v>/F10/@F10_0702</v>
      </c>
      <c r="BI157" s="2837" t="s">
        <v>13090</v>
      </c>
      <c r="BJ157" s="2821" t="str">
        <f>IF(xml!$A$1&lt;&gt;Preluare_xml!BH$1," - ",IFERROR(INDEX(xml!$C:$C,MATCH(BH157,xml!$B:$B,0)),0))</f>
        <v xml:space="preserve"> - </v>
      </c>
      <c r="BN157" s="74" t="s">
        <v>13091</v>
      </c>
    </row>
    <row r="158" spans="23:66" x14ac:dyDescent="0.25">
      <c r="AR158" s="1" t="s">
        <v>13092</v>
      </c>
      <c r="AS158" s="1860" t="str">
        <f t="shared" si="22"/>
        <v>F10_0671</v>
      </c>
      <c r="AT158" s="2839" t="str">
        <f>IF(xml!$A$1&lt;&gt;Preluare_xml!AR$1," - ",IFERROR(INDEX(xml!$C:$C,MATCH(AR158,xml!$B:$B,0)),0))</f>
        <v xml:space="preserve"> - </v>
      </c>
      <c r="AV158" s="1" t="s">
        <v>11981</v>
      </c>
      <c r="AW158" s="1860" t="str">
        <f t="shared" si="23"/>
        <v>F20_0161</v>
      </c>
      <c r="AX158" s="2834" t="str">
        <f>IF(xml!$A$1&lt;&gt;Preluare_xml!AV$1," - ",IFERROR(INDEX(xml!$C:$C,MATCH(AV158,xml!$B:$B,0)),0))</f>
        <v xml:space="preserve"> - </v>
      </c>
      <c r="AZ158" s="74" t="s">
        <v>13087</v>
      </c>
      <c r="BA158" s="1860" t="str">
        <f t="shared" si="24"/>
        <v>F10_0662</v>
      </c>
      <c r="BB158" s="2834" t="str">
        <f>IF(xml!$A$1&lt;&gt;Preluare_xml!AZ$1," - ",IFERROR(INDEX(xml!$C:$C,MATCH(AZ158,xml!$B:$B,0)),0))</f>
        <v xml:space="preserve"> - </v>
      </c>
      <c r="BD158" s="2396" t="str">
        <f t="shared" si="29"/>
        <v>/F30/@F30_0031</v>
      </c>
      <c r="BE158" s="2837" t="s">
        <v>13093</v>
      </c>
      <c r="BF158" s="2834" t="str">
        <f>IF(xml!$A$1&lt;&gt;Preluare_xml!BD$1," - ",IFERROR(INDEX(xml!$C:$C,MATCH(BD158,xml!$B:$B,0)),0))</f>
        <v xml:space="preserve"> - </v>
      </c>
      <c r="BH158" s="2396" t="str">
        <f t="shared" si="28"/>
        <v>/F10/@F10_0711</v>
      </c>
      <c r="BI158" s="2837" t="s">
        <v>13094</v>
      </c>
      <c r="BJ158" s="2821" t="str">
        <f>IF(xml!$A$1&lt;&gt;Preluare_xml!BH$1," - ",IFERROR(INDEX(xml!$C:$C,MATCH(BH158,xml!$B:$B,0)),0))</f>
        <v xml:space="preserve"> - </v>
      </c>
      <c r="BN158" s="74" t="s">
        <v>13095</v>
      </c>
    </row>
    <row r="159" spans="23:66" x14ac:dyDescent="0.25">
      <c r="AR159" s="1" t="s">
        <v>13096</v>
      </c>
      <c r="AS159" s="1860" t="str">
        <f t="shared" si="22"/>
        <v>F10_0672</v>
      </c>
      <c r="AT159" s="2839" t="str">
        <f>IF(xml!$A$1&lt;&gt;Preluare_xml!AR$1," - ",IFERROR(INDEX(xml!$C:$C,MATCH(AR159,xml!$B:$B,0)),0))</f>
        <v xml:space="preserve"> - </v>
      </c>
      <c r="AV159" s="1" t="s">
        <v>11982</v>
      </c>
      <c r="AW159" s="1860" t="str">
        <f t="shared" si="23"/>
        <v>F20_0162</v>
      </c>
      <c r="AX159" s="2834" t="str">
        <f>IF(xml!$A$1&lt;&gt;Preluare_xml!AV$1," - ",IFERROR(INDEX(xml!$C:$C,MATCH(AV159,xml!$B:$B,0)),0))</f>
        <v xml:space="preserve"> - </v>
      </c>
      <c r="AZ159" s="74" t="s">
        <v>13092</v>
      </c>
      <c r="BA159" s="1860" t="str">
        <f t="shared" si="24"/>
        <v>F10_0671</v>
      </c>
      <c r="BB159" s="2834" t="str">
        <f>IF(xml!$A$1&lt;&gt;Preluare_xml!AZ$1," - ",IFERROR(INDEX(xml!$C:$C,MATCH(AZ159,xml!$B:$B,0)),0))</f>
        <v xml:space="preserve"> - </v>
      </c>
      <c r="BD159" s="2396" t="str">
        <f t="shared" si="29"/>
        <v>/F30/@F30_0032</v>
      </c>
      <c r="BE159" s="2837" t="s">
        <v>13097</v>
      </c>
      <c r="BF159" s="2834" t="str">
        <f>IF(xml!$A$1&lt;&gt;Preluare_xml!BD$1," - ",IFERROR(INDEX(xml!$C:$C,MATCH(BD159,xml!$B:$B,0)),0))</f>
        <v xml:space="preserve"> - </v>
      </c>
      <c r="BH159" s="2396" t="str">
        <f t="shared" si="28"/>
        <v>/F10/@F10_0712</v>
      </c>
      <c r="BI159" s="2837" t="s">
        <v>13098</v>
      </c>
      <c r="BJ159" s="2821" t="str">
        <f>IF(xml!$A$1&lt;&gt;Preluare_xml!BH$1," - ",IFERROR(INDEX(xml!$C:$C,MATCH(BH159,xml!$B:$B,0)),0))</f>
        <v xml:space="preserve"> - </v>
      </c>
      <c r="BN159" s="74" t="s">
        <v>13099</v>
      </c>
    </row>
    <row r="160" spans="23:66" x14ac:dyDescent="0.25">
      <c r="AR160" s="1" t="s">
        <v>11915</v>
      </c>
      <c r="AS160" s="1860" t="str">
        <f t="shared" si="22"/>
        <v>F10_0681</v>
      </c>
      <c r="AT160" s="2839" t="str">
        <f>IF(xml!$A$1&lt;&gt;Preluare_xml!AR$1," - ",IFERROR(INDEX(xml!$C:$C,MATCH(AR160,xml!$B:$B,0)),0))</f>
        <v xml:space="preserve"> - </v>
      </c>
      <c r="AV160" s="1" t="s">
        <v>11983</v>
      </c>
      <c r="AW160" s="1860" t="str">
        <f t="shared" si="23"/>
        <v>F20_0171</v>
      </c>
      <c r="AX160" s="2834" t="str">
        <f>IF(xml!$A$1&lt;&gt;Preluare_xml!AV$1," - ",IFERROR(INDEX(xml!$C:$C,MATCH(AV160,xml!$B:$B,0)),0))</f>
        <v xml:space="preserve"> - </v>
      </c>
      <c r="AZ160" s="74" t="s">
        <v>13096</v>
      </c>
      <c r="BA160" s="1860" t="str">
        <f t="shared" si="24"/>
        <v>F10_0672</v>
      </c>
      <c r="BB160" s="2834" t="str">
        <f>IF(xml!$A$1&lt;&gt;Preluare_xml!AZ$1," - ",IFERROR(INDEX(xml!$C:$C,MATCH(AZ160,xml!$B:$B,0)),0))</f>
        <v xml:space="preserve"> - </v>
      </c>
      <c r="BD160" s="2396" t="str">
        <f t="shared" si="29"/>
        <v>/F30/@F30_0041</v>
      </c>
      <c r="BE160" s="2837" t="s">
        <v>13100</v>
      </c>
      <c r="BF160" s="2834" t="str">
        <f>IF(xml!$A$1&lt;&gt;Preluare_xml!BD$1," - ",IFERROR(INDEX(xml!$C:$C,MATCH(BD160,xml!$B:$B,0)),0))</f>
        <v xml:space="preserve"> - </v>
      </c>
      <c r="BH160" s="2396" t="str">
        <f t="shared" si="28"/>
        <v>/F10/@F10_0721</v>
      </c>
      <c r="BI160" s="2837" t="s">
        <v>13101</v>
      </c>
      <c r="BJ160" s="2821" t="str">
        <f>IF(xml!$A$1&lt;&gt;Preluare_xml!BH$1," - ",IFERROR(INDEX(xml!$C:$C,MATCH(BH160,xml!$B:$B,0)),0))</f>
        <v xml:space="preserve"> - </v>
      </c>
      <c r="BN160" s="74" t="s">
        <v>13102</v>
      </c>
    </row>
    <row r="161" spans="44:66" x14ac:dyDescent="0.25">
      <c r="AR161" s="1" t="s">
        <v>11916</v>
      </c>
      <c r="AS161" s="1860" t="str">
        <f t="shared" si="22"/>
        <v>F10_0682</v>
      </c>
      <c r="AT161" s="2839" t="str">
        <f>IF(xml!$A$1&lt;&gt;Preluare_xml!AR$1," - ",IFERROR(INDEX(xml!$C:$C,MATCH(AR161,xml!$B:$B,0)),0))</f>
        <v xml:space="preserve"> - </v>
      </c>
      <c r="AV161" s="1" t="s">
        <v>11984</v>
      </c>
      <c r="AW161" s="1860" t="str">
        <f t="shared" si="23"/>
        <v>F20_0172</v>
      </c>
      <c r="AX161" s="2834" t="str">
        <f>IF(xml!$A$1&lt;&gt;Preluare_xml!AV$1," - ",IFERROR(INDEX(xml!$C:$C,MATCH(AV161,xml!$B:$B,0)),0))</f>
        <v xml:space="preserve"> - </v>
      </c>
      <c r="AZ161" s="74" t="s">
        <v>11915</v>
      </c>
      <c r="BA161" s="1860" t="str">
        <f t="shared" si="24"/>
        <v>F10_0681</v>
      </c>
      <c r="BB161" s="2834" t="str">
        <f>IF(xml!$A$1&lt;&gt;Preluare_xml!AZ$1," - ",IFERROR(INDEX(xml!$C:$C,MATCH(AZ161,xml!$B:$B,0)),0))</f>
        <v xml:space="preserve"> - </v>
      </c>
      <c r="BD161" s="2396" t="str">
        <f t="shared" si="29"/>
        <v>/F30/@F30_0042</v>
      </c>
      <c r="BE161" s="2837" t="s">
        <v>13103</v>
      </c>
      <c r="BF161" s="2834" t="str">
        <f>IF(xml!$A$1&lt;&gt;Preluare_xml!BD$1," - ",IFERROR(INDEX(xml!$C:$C,MATCH(BD161,xml!$B:$B,0)),0))</f>
        <v xml:space="preserve"> - </v>
      </c>
      <c r="BH161" s="2396" t="str">
        <f t="shared" si="28"/>
        <v>/F10/@F10_0722</v>
      </c>
      <c r="BI161" s="2837" t="s">
        <v>13104</v>
      </c>
      <c r="BJ161" s="2821" t="str">
        <f>IF(xml!$A$1&lt;&gt;Preluare_xml!BH$1," - ",IFERROR(INDEX(xml!$C:$C,MATCH(BH161,xml!$B:$B,0)),0))</f>
        <v xml:space="preserve"> - </v>
      </c>
      <c r="BN161" s="74" t="s">
        <v>13105</v>
      </c>
    </row>
    <row r="162" spans="44:66" x14ac:dyDescent="0.25">
      <c r="AR162" s="1" t="s">
        <v>11917</v>
      </c>
      <c r="AS162" s="1860" t="str">
        <f t="shared" si="22"/>
        <v>F10_0691</v>
      </c>
      <c r="AT162" s="2839" t="str">
        <f>IF(xml!$A$1&lt;&gt;Preluare_xml!AR$1," - ",IFERROR(INDEX(xml!$C:$C,MATCH(AR162,xml!$B:$B,0)),0))</f>
        <v xml:space="preserve"> - </v>
      </c>
      <c r="AV162" s="1" t="s">
        <v>11985</v>
      </c>
      <c r="AW162" s="1860" t="str">
        <f t="shared" si="23"/>
        <v>F20_0181</v>
      </c>
      <c r="AX162" s="2834" t="str">
        <f>IF(xml!$A$1&lt;&gt;Preluare_xml!AV$1," - ",IFERROR(INDEX(xml!$C:$C,MATCH(AV162,xml!$B:$B,0)),0))</f>
        <v xml:space="preserve"> - </v>
      </c>
      <c r="AZ162" s="74" t="s">
        <v>11916</v>
      </c>
      <c r="BA162" s="1860" t="str">
        <f t="shared" si="24"/>
        <v>F10_0682</v>
      </c>
      <c r="BB162" s="2834" t="str">
        <f>IF(xml!$A$1&lt;&gt;Preluare_xml!AZ$1," - ",IFERROR(INDEX(xml!$C:$C,MATCH(AZ162,xml!$B:$B,0)),0))</f>
        <v xml:space="preserve"> - </v>
      </c>
      <c r="BD162" s="2396" t="str">
        <f t="shared" si="29"/>
        <v>/F30/@F30_0043</v>
      </c>
      <c r="BE162" s="2837" t="s">
        <v>13106</v>
      </c>
      <c r="BF162" s="2834" t="str">
        <f>IF(xml!$A$1&lt;&gt;Preluare_xml!BD$1," - ",IFERROR(INDEX(xml!$C:$C,MATCH(BD162,xml!$B:$B,0)),0))</f>
        <v xml:space="preserve"> - </v>
      </c>
      <c r="BH162" s="2396" t="str">
        <f t="shared" si="28"/>
        <v>/F10/@F10_0731</v>
      </c>
      <c r="BI162" s="2837" t="s">
        <v>13107</v>
      </c>
      <c r="BJ162" s="2821" t="str">
        <f>IF(xml!$A$1&lt;&gt;Preluare_xml!BH$1," - ",IFERROR(INDEX(xml!$C:$C,MATCH(BH162,xml!$B:$B,0)),0))</f>
        <v xml:space="preserve"> - </v>
      </c>
      <c r="BN162" s="74" t="s">
        <v>13108</v>
      </c>
    </row>
    <row r="163" spans="44:66" x14ac:dyDescent="0.25">
      <c r="AR163" s="1" t="s">
        <v>11918</v>
      </c>
      <c r="AS163" s="1860" t="str">
        <f t="shared" si="22"/>
        <v>F10_0692</v>
      </c>
      <c r="AT163" s="2839" t="str">
        <f>IF(xml!$A$1&lt;&gt;Preluare_xml!AR$1," - ",IFERROR(INDEX(xml!$C:$C,MATCH(AR163,xml!$B:$B,0)),0))</f>
        <v xml:space="preserve"> - </v>
      </c>
      <c r="AV163" s="1" t="s">
        <v>11986</v>
      </c>
      <c r="AW163" s="1860" t="str">
        <f t="shared" si="23"/>
        <v>F20_0182</v>
      </c>
      <c r="AX163" s="2834" t="str">
        <f>IF(xml!$A$1&lt;&gt;Preluare_xml!AV$1," - ",IFERROR(INDEX(xml!$C:$C,MATCH(AV163,xml!$B:$B,0)),0))</f>
        <v xml:space="preserve"> - </v>
      </c>
      <c r="AZ163" s="74" t="s">
        <v>11917</v>
      </c>
      <c r="BA163" s="1860" t="str">
        <f t="shared" si="24"/>
        <v>F10_0691</v>
      </c>
      <c r="BB163" s="2834" t="str">
        <f>IF(xml!$A$1&lt;&gt;Preluare_xml!AZ$1," - ",IFERROR(INDEX(xml!$C:$C,MATCH(AZ163,xml!$B:$B,0)),0))</f>
        <v xml:space="preserve"> - </v>
      </c>
      <c r="BD163" s="2396" t="str">
        <f t="shared" si="29"/>
        <v>/F30/@F30_0051</v>
      </c>
      <c r="BE163" s="2837" t="s">
        <v>13109</v>
      </c>
      <c r="BF163" s="2834" t="str">
        <f>IF(xml!$A$1&lt;&gt;Preluare_xml!BD$1," - ",IFERROR(INDEX(xml!$C:$C,MATCH(BD163,xml!$B:$B,0)),0))</f>
        <v xml:space="preserve"> - </v>
      </c>
      <c r="BH163" s="2396" t="str">
        <f t="shared" si="28"/>
        <v>/F10/@F10_0732</v>
      </c>
      <c r="BI163" s="2837" t="s">
        <v>13110</v>
      </c>
      <c r="BJ163" s="2821" t="str">
        <f>IF(xml!$A$1&lt;&gt;Preluare_xml!BH$1," - ",IFERROR(INDEX(xml!$C:$C,MATCH(BH163,xml!$B:$B,0)),0))</f>
        <v xml:space="preserve"> - </v>
      </c>
      <c r="BN163" s="74" t="s">
        <v>13111</v>
      </c>
    </row>
    <row r="164" spans="44:66" x14ac:dyDescent="0.25">
      <c r="AR164" s="1" t="s">
        <v>11919</v>
      </c>
      <c r="AS164" s="1860" t="str">
        <f t="shared" si="22"/>
        <v>F10_0701</v>
      </c>
      <c r="AT164" s="2839" t="str">
        <f>IF(xml!$A$1&lt;&gt;Preluare_xml!AR$1," - ",IFERROR(INDEX(xml!$C:$C,MATCH(AR164,xml!$B:$B,0)),0))</f>
        <v xml:space="preserve"> - </v>
      </c>
      <c r="AV164" s="1" t="s">
        <v>11987</v>
      </c>
      <c r="AW164" s="1860" t="str">
        <f t="shared" si="23"/>
        <v>F20_0191</v>
      </c>
      <c r="AX164" s="2834" t="str">
        <f>IF(xml!$A$1&lt;&gt;Preluare_xml!AV$1," - ",IFERROR(INDEX(xml!$C:$C,MATCH(AV164,xml!$B:$B,0)),0))</f>
        <v xml:space="preserve"> - </v>
      </c>
      <c r="AZ164" s="74" t="s">
        <v>11918</v>
      </c>
      <c r="BA164" s="1860" t="str">
        <f t="shared" si="24"/>
        <v>F10_0692</v>
      </c>
      <c r="BB164" s="2834" t="str">
        <f>IF(xml!$A$1&lt;&gt;Preluare_xml!AZ$1," - ",IFERROR(INDEX(xml!$C:$C,MATCH(AZ164,xml!$B:$B,0)),0))</f>
        <v xml:space="preserve"> - </v>
      </c>
      <c r="BD164" s="2396" t="str">
        <f t="shared" si="29"/>
        <v>/F30/@F30_0052</v>
      </c>
      <c r="BE164" s="2837" t="s">
        <v>13112</v>
      </c>
      <c r="BF164" s="2834" t="str">
        <f>IF(xml!$A$1&lt;&gt;Preluare_xml!BD$1," - ",IFERROR(INDEX(xml!$C:$C,MATCH(BD164,xml!$B:$B,0)),0))</f>
        <v xml:space="preserve"> - </v>
      </c>
      <c r="BH164" s="2396" t="str">
        <f t="shared" si="28"/>
        <v>/F10/@F10_0741</v>
      </c>
      <c r="BI164" s="2837" t="s">
        <v>13113</v>
      </c>
      <c r="BJ164" s="2821" t="str">
        <f>IF(xml!$A$1&lt;&gt;Preluare_xml!BH$1," - ",IFERROR(INDEX(xml!$C:$C,MATCH(BH164,xml!$B:$B,0)),0))</f>
        <v xml:space="preserve"> - </v>
      </c>
      <c r="BN164" s="74" t="s">
        <v>13114</v>
      </c>
    </row>
    <row r="165" spans="44:66" x14ac:dyDescent="0.25">
      <c r="AR165" s="1" t="s">
        <v>11920</v>
      </c>
      <c r="AS165" s="1860" t="str">
        <f t="shared" si="22"/>
        <v>F10_0702</v>
      </c>
      <c r="AT165" s="2839" t="str">
        <f>IF(xml!$A$1&lt;&gt;Preluare_xml!AR$1," - ",IFERROR(INDEX(xml!$C:$C,MATCH(AR165,xml!$B:$B,0)),0))</f>
        <v xml:space="preserve"> - </v>
      </c>
      <c r="AV165" s="1" t="s">
        <v>11988</v>
      </c>
      <c r="AW165" s="1860" t="str">
        <f t="shared" si="23"/>
        <v>F20_0192</v>
      </c>
      <c r="AX165" s="2834" t="str">
        <f>IF(xml!$A$1&lt;&gt;Preluare_xml!AV$1," - ",IFERROR(INDEX(xml!$C:$C,MATCH(AV165,xml!$B:$B,0)),0))</f>
        <v xml:space="preserve"> - </v>
      </c>
      <c r="AZ165" s="74" t="s">
        <v>11919</v>
      </c>
      <c r="BA165" s="1860" t="str">
        <f t="shared" si="24"/>
        <v>F10_0701</v>
      </c>
      <c r="BB165" s="2834" t="str">
        <f>IF(xml!$A$1&lt;&gt;Preluare_xml!AZ$1," - ",IFERROR(INDEX(xml!$C:$C,MATCH(AZ165,xml!$B:$B,0)),0))</f>
        <v xml:space="preserve"> - </v>
      </c>
      <c r="BD165" s="2396" t="str">
        <f t="shared" si="29"/>
        <v>/F30/@F30_0053</v>
      </c>
      <c r="BE165" s="2837" t="s">
        <v>13115</v>
      </c>
      <c r="BF165" s="2834" t="str">
        <f>IF(xml!$A$1&lt;&gt;Preluare_xml!BD$1," - ",IFERROR(INDEX(xml!$C:$C,MATCH(BD165,xml!$B:$B,0)),0))</f>
        <v xml:space="preserve"> - </v>
      </c>
      <c r="BH165" s="2396" t="str">
        <f t="shared" si="28"/>
        <v>/F10/@F10_0742</v>
      </c>
      <c r="BI165" s="2837" t="s">
        <v>13116</v>
      </c>
      <c r="BJ165" s="2821" t="str">
        <f>IF(xml!$A$1&lt;&gt;Preluare_xml!BH$1," - ",IFERROR(INDEX(xml!$C:$C,MATCH(BH165,xml!$B:$B,0)),0))</f>
        <v xml:space="preserve"> - </v>
      </c>
      <c r="BN165" s="74" t="s">
        <v>13117</v>
      </c>
    </row>
    <row r="166" spans="44:66" x14ac:dyDescent="0.25">
      <c r="AR166" s="1" t="s">
        <v>11921</v>
      </c>
      <c r="AS166" s="1860" t="str">
        <f t="shared" si="22"/>
        <v>F10_0711</v>
      </c>
      <c r="AT166" s="2839" t="str">
        <f>IF(xml!$A$1&lt;&gt;Preluare_xml!AR$1," - ",IFERROR(INDEX(xml!$C:$C,MATCH(AR166,xml!$B:$B,0)),0))</f>
        <v xml:space="preserve"> - </v>
      </c>
      <c r="AV166" s="1" t="s">
        <v>11989</v>
      </c>
      <c r="AW166" s="1860" t="str">
        <f t="shared" si="23"/>
        <v>F20_0201</v>
      </c>
      <c r="AX166" s="2834" t="str">
        <f>IF(xml!$A$1&lt;&gt;Preluare_xml!AV$1," - ",IFERROR(INDEX(xml!$C:$C,MATCH(AV166,xml!$B:$B,0)),0))</f>
        <v xml:space="preserve"> - </v>
      </c>
      <c r="AZ166" s="74" t="s">
        <v>11920</v>
      </c>
      <c r="BA166" s="1860" t="str">
        <f t="shared" si="24"/>
        <v>F10_0702</v>
      </c>
      <c r="BB166" s="2834" t="str">
        <f>IF(xml!$A$1&lt;&gt;Preluare_xml!AZ$1," - ",IFERROR(INDEX(xml!$C:$C,MATCH(AZ166,xml!$B:$B,0)),0))</f>
        <v xml:space="preserve"> - </v>
      </c>
      <c r="BD166" s="2396" t="str">
        <f t="shared" si="29"/>
        <v>/F30/@F30_0061</v>
      </c>
      <c r="BE166" s="2837" t="s">
        <v>13118</v>
      </c>
      <c r="BF166" s="2834" t="str">
        <f>IF(xml!$A$1&lt;&gt;Preluare_xml!BD$1," - ",IFERROR(INDEX(xml!$C:$C,MATCH(BD166,xml!$B:$B,0)),0))</f>
        <v xml:space="preserve"> - </v>
      </c>
      <c r="BH166" s="2396" t="str">
        <f t="shared" si="28"/>
        <v>/F10/@F10_0751</v>
      </c>
      <c r="BI166" s="2837" t="s">
        <v>13119</v>
      </c>
      <c r="BJ166" s="2821" t="str">
        <f>IF(xml!$A$1&lt;&gt;Preluare_xml!BH$1," - ",IFERROR(INDEX(xml!$C:$C,MATCH(BH166,xml!$B:$B,0)),0))</f>
        <v xml:space="preserve"> - </v>
      </c>
      <c r="BN166" s="74" t="s">
        <v>13120</v>
      </c>
    </row>
    <row r="167" spans="44:66" x14ac:dyDescent="0.25">
      <c r="AR167" s="1" t="s">
        <v>11922</v>
      </c>
      <c r="AS167" s="1860" t="str">
        <f t="shared" si="22"/>
        <v>F10_0712</v>
      </c>
      <c r="AT167" s="2839" t="str">
        <f>IF(xml!$A$1&lt;&gt;Preluare_xml!AR$1," - ",IFERROR(INDEX(xml!$C:$C,MATCH(AR167,xml!$B:$B,0)),0))</f>
        <v xml:space="preserve"> - </v>
      </c>
      <c r="AV167" s="1" t="s">
        <v>11990</v>
      </c>
      <c r="AW167" s="1860" t="str">
        <f t="shared" si="23"/>
        <v>F20_0202</v>
      </c>
      <c r="AX167" s="2834" t="str">
        <f>IF(xml!$A$1&lt;&gt;Preluare_xml!AV$1," - ",IFERROR(INDEX(xml!$C:$C,MATCH(AV167,xml!$B:$B,0)),0))</f>
        <v xml:space="preserve"> - </v>
      </c>
      <c r="AZ167" s="74" t="s">
        <v>11921</v>
      </c>
      <c r="BA167" s="1860" t="str">
        <f t="shared" si="24"/>
        <v>F10_0711</v>
      </c>
      <c r="BB167" s="2834" t="str">
        <f>IF(xml!$A$1&lt;&gt;Preluare_xml!AZ$1," - ",IFERROR(INDEX(xml!$C:$C,MATCH(AZ167,xml!$B:$B,0)),0))</f>
        <v xml:space="preserve"> - </v>
      </c>
      <c r="BD167" s="2396" t="str">
        <f t="shared" si="29"/>
        <v>/F30/@F30_0062</v>
      </c>
      <c r="BE167" s="2837" t="s">
        <v>13121</v>
      </c>
      <c r="BF167" s="2834" t="str">
        <f>IF(xml!$A$1&lt;&gt;Preluare_xml!BD$1," - ",IFERROR(INDEX(xml!$C:$C,MATCH(BD167,xml!$B:$B,0)),0))</f>
        <v xml:space="preserve"> - </v>
      </c>
      <c r="BH167" s="2396" t="str">
        <f t="shared" si="28"/>
        <v>/F10/@F10_0752</v>
      </c>
      <c r="BI167" s="2837" t="s">
        <v>13122</v>
      </c>
      <c r="BJ167" s="2821" t="str">
        <f>IF(xml!$A$1&lt;&gt;Preluare_xml!BH$1," - ",IFERROR(INDEX(xml!$C:$C,MATCH(BH167,xml!$B:$B,0)),0))</f>
        <v xml:space="preserve"> - </v>
      </c>
      <c r="BN167" s="74" t="s">
        <v>13123</v>
      </c>
    </row>
    <row r="168" spans="44:66" x14ac:dyDescent="0.25">
      <c r="AR168" s="1" t="s">
        <v>11923</v>
      </c>
      <c r="AS168" s="1860" t="str">
        <f t="shared" si="22"/>
        <v>F10_0721</v>
      </c>
      <c r="AT168" s="2839" t="str">
        <f>IF(xml!$A$1&lt;&gt;Preluare_xml!AR$1," - ",IFERROR(INDEX(xml!$C:$C,MATCH(AR168,xml!$B:$B,0)),0))</f>
        <v xml:space="preserve"> - </v>
      </c>
      <c r="AV168" s="1" t="s">
        <v>11991</v>
      </c>
      <c r="AW168" s="1860" t="str">
        <f t="shared" si="23"/>
        <v>F20_0211</v>
      </c>
      <c r="AX168" s="2834" t="str">
        <f>IF(xml!$A$1&lt;&gt;Preluare_xml!AV$1," - ",IFERROR(INDEX(xml!$C:$C,MATCH(AV168,xml!$B:$B,0)),0))</f>
        <v xml:space="preserve"> - </v>
      </c>
      <c r="AZ168" s="74" t="s">
        <v>11922</v>
      </c>
      <c r="BA168" s="1860" t="str">
        <f t="shared" si="24"/>
        <v>F10_0712</v>
      </c>
      <c r="BB168" s="2834" t="str">
        <f>IF(xml!$A$1&lt;&gt;Preluare_xml!AZ$1," - ",IFERROR(INDEX(xml!$C:$C,MATCH(AZ168,xml!$B:$B,0)),0))</f>
        <v xml:space="preserve"> - </v>
      </c>
      <c r="BD168" s="2396" t="str">
        <f t="shared" si="29"/>
        <v>/F30/@F30_0063</v>
      </c>
      <c r="BE168" s="2837" t="s">
        <v>13124</v>
      </c>
      <c r="BF168" s="2834" t="str">
        <f>IF(xml!$A$1&lt;&gt;Preluare_xml!BD$1," - ",IFERROR(INDEX(xml!$C:$C,MATCH(BD168,xml!$B:$B,0)),0))</f>
        <v xml:space="preserve"> - </v>
      </c>
      <c r="BH168" s="2396" t="str">
        <f t="shared" si="28"/>
        <v>/F10/@F10_0761</v>
      </c>
      <c r="BI168" s="2837" t="s">
        <v>13125</v>
      </c>
      <c r="BJ168" s="2821" t="str">
        <f>IF(xml!$A$1&lt;&gt;Preluare_xml!BH$1," - ",IFERROR(INDEX(xml!$C:$C,MATCH(BH168,xml!$B:$B,0)),0))</f>
        <v xml:space="preserve"> - </v>
      </c>
      <c r="BN168" s="74" t="s">
        <v>13126</v>
      </c>
    </row>
    <row r="169" spans="44:66" x14ac:dyDescent="0.25">
      <c r="AR169" s="1" t="s">
        <v>11924</v>
      </c>
      <c r="AS169" s="1860" t="str">
        <f t="shared" si="22"/>
        <v>F10_0722</v>
      </c>
      <c r="AT169" s="2839" t="str">
        <f>IF(xml!$A$1&lt;&gt;Preluare_xml!AR$1," - ",IFERROR(INDEX(xml!$C:$C,MATCH(AR169,xml!$B:$B,0)),0))</f>
        <v xml:space="preserve"> - </v>
      </c>
      <c r="AV169" s="1" t="s">
        <v>11992</v>
      </c>
      <c r="AW169" s="1860" t="str">
        <f t="shared" si="23"/>
        <v>F20_0212</v>
      </c>
      <c r="AX169" s="2834" t="str">
        <f>IF(xml!$A$1&lt;&gt;Preluare_xml!AV$1," - ",IFERROR(INDEX(xml!$C:$C,MATCH(AV169,xml!$B:$B,0)),0))</f>
        <v xml:space="preserve"> - </v>
      </c>
      <c r="AZ169" s="74" t="s">
        <v>11923</v>
      </c>
      <c r="BA169" s="1860" t="str">
        <f t="shared" si="24"/>
        <v>F10_0721</v>
      </c>
      <c r="BB169" s="2834" t="str">
        <f>IF(xml!$A$1&lt;&gt;Preluare_xml!AZ$1," - ",IFERROR(INDEX(xml!$C:$C,MATCH(AZ169,xml!$B:$B,0)),0))</f>
        <v xml:space="preserve"> - </v>
      </c>
      <c r="BD169" s="2396" t="str">
        <f t="shared" si="29"/>
        <v>/F30/@F30_0071</v>
      </c>
      <c r="BE169" s="2837" t="s">
        <v>13127</v>
      </c>
      <c r="BF169" s="2834" t="str">
        <f>IF(xml!$A$1&lt;&gt;Preluare_xml!BD$1," - ",IFERROR(INDEX(xml!$C:$C,MATCH(BD169,xml!$B:$B,0)),0))</f>
        <v xml:space="preserve"> - </v>
      </c>
      <c r="BH169" s="2396" t="str">
        <f t="shared" si="28"/>
        <v>/F10/@F10_0762</v>
      </c>
      <c r="BI169" s="2837" t="s">
        <v>13128</v>
      </c>
      <c r="BJ169" s="2821" t="str">
        <f>IF(xml!$A$1&lt;&gt;Preluare_xml!BH$1," - ",IFERROR(INDEX(xml!$C:$C,MATCH(BH169,xml!$B:$B,0)),0))</f>
        <v xml:space="preserve"> - </v>
      </c>
      <c r="BN169" s="74" t="s">
        <v>13129</v>
      </c>
    </row>
    <row r="170" spans="44:66" x14ac:dyDescent="0.25">
      <c r="AR170" s="1" t="s">
        <v>11925</v>
      </c>
      <c r="AS170" s="1860" t="str">
        <f t="shared" si="22"/>
        <v>F10_0731</v>
      </c>
      <c r="AT170" s="2839" t="str">
        <f>IF(xml!$A$1&lt;&gt;Preluare_xml!AR$1," - ",IFERROR(INDEX(xml!$C:$C,MATCH(AR170,xml!$B:$B,0)),0))</f>
        <v xml:space="preserve"> - </v>
      </c>
      <c r="AV170" s="1" t="s">
        <v>11993</v>
      </c>
      <c r="AW170" s="1860" t="str">
        <f t="shared" si="23"/>
        <v>F20_0221</v>
      </c>
      <c r="AX170" s="2834" t="str">
        <f>IF(xml!$A$1&lt;&gt;Preluare_xml!AV$1," - ",IFERROR(INDEX(xml!$C:$C,MATCH(AV170,xml!$B:$B,0)),0))</f>
        <v xml:space="preserve"> - </v>
      </c>
      <c r="AZ170" s="74" t="s">
        <v>11924</v>
      </c>
      <c r="BA170" s="1860" t="str">
        <f t="shared" si="24"/>
        <v>F10_0722</v>
      </c>
      <c r="BB170" s="2834" t="str">
        <f>IF(xml!$A$1&lt;&gt;Preluare_xml!AZ$1," - ",IFERROR(INDEX(xml!$C:$C,MATCH(AZ170,xml!$B:$B,0)),0))</f>
        <v xml:space="preserve"> - </v>
      </c>
      <c r="BD170" s="2396" t="str">
        <f t="shared" si="29"/>
        <v>/F30/@F30_0072</v>
      </c>
      <c r="BE170" s="2837" t="s">
        <v>13130</v>
      </c>
      <c r="BF170" s="2834" t="str">
        <f>IF(xml!$A$1&lt;&gt;Preluare_xml!BD$1," - ",IFERROR(INDEX(xml!$C:$C,MATCH(BD170,xml!$B:$B,0)),0))</f>
        <v xml:space="preserve"> - </v>
      </c>
      <c r="BH170" s="2396" t="str">
        <f t="shared" si="28"/>
        <v>/F10/@F10_0771</v>
      </c>
      <c r="BI170" s="2837" t="s">
        <v>13131</v>
      </c>
      <c r="BJ170" s="2821" t="str">
        <f>IF(xml!$A$1&lt;&gt;Preluare_xml!BH$1," - ",IFERROR(INDEX(xml!$C:$C,MATCH(BH170,xml!$B:$B,0)),0))</f>
        <v xml:space="preserve"> - </v>
      </c>
      <c r="BN170" s="74" t="s">
        <v>13132</v>
      </c>
    </row>
    <row r="171" spans="44:66" x14ac:dyDescent="0.25">
      <c r="AR171" s="1" t="s">
        <v>11926</v>
      </c>
      <c r="AS171" s="1860" t="str">
        <f t="shared" si="22"/>
        <v>F10_0732</v>
      </c>
      <c r="AT171" s="2839" t="str">
        <f>IF(xml!$A$1&lt;&gt;Preluare_xml!AR$1," - ",IFERROR(INDEX(xml!$C:$C,MATCH(AR171,xml!$B:$B,0)),0))</f>
        <v xml:space="preserve"> - </v>
      </c>
      <c r="AV171" s="1" t="s">
        <v>11994</v>
      </c>
      <c r="AW171" s="1860" t="str">
        <f t="shared" si="23"/>
        <v>F20_0222</v>
      </c>
      <c r="AX171" s="2834" t="str">
        <f>IF(xml!$A$1&lt;&gt;Preluare_xml!AV$1," - ",IFERROR(INDEX(xml!$C:$C,MATCH(AV171,xml!$B:$B,0)),0))</f>
        <v xml:space="preserve"> - </v>
      </c>
      <c r="AZ171" s="74" t="s">
        <v>11925</v>
      </c>
      <c r="BA171" s="1860" t="str">
        <f t="shared" si="24"/>
        <v>F10_0731</v>
      </c>
      <c r="BB171" s="2834" t="str">
        <f>IF(xml!$A$1&lt;&gt;Preluare_xml!AZ$1," - ",IFERROR(INDEX(xml!$C:$C,MATCH(AZ171,xml!$B:$B,0)),0))</f>
        <v xml:space="preserve"> - </v>
      </c>
      <c r="BD171" s="2396" t="str">
        <f t="shared" si="29"/>
        <v>/F30/@F30_0073</v>
      </c>
      <c r="BE171" s="2837" t="s">
        <v>13133</v>
      </c>
      <c r="BF171" s="2834" t="str">
        <f>IF(xml!$A$1&lt;&gt;Preluare_xml!BD$1," - ",IFERROR(INDEX(xml!$C:$C,MATCH(BD171,xml!$B:$B,0)),0))</f>
        <v xml:space="preserve"> - </v>
      </c>
      <c r="BH171" s="2396" t="str">
        <f t="shared" si="28"/>
        <v>/F10/@F10_0772</v>
      </c>
      <c r="BI171" s="2837" t="s">
        <v>13134</v>
      </c>
      <c r="BJ171" s="2821" t="str">
        <f>IF(xml!$A$1&lt;&gt;Preluare_xml!BH$1," - ",IFERROR(INDEX(xml!$C:$C,MATCH(BH171,xml!$B:$B,0)),0))</f>
        <v xml:space="preserve"> - </v>
      </c>
      <c r="BN171" s="74" t="s">
        <v>13135</v>
      </c>
    </row>
    <row r="172" spans="44:66" x14ac:dyDescent="0.25">
      <c r="AR172" s="1" t="s">
        <v>11927</v>
      </c>
      <c r="AS172" s="1860" t="str">
        <f t="shared" si="22"/>
        <v>F10_0741</v>
      </c>
      <c r="AT172" s="2839" t="str">
        <f>IF(xml!$A$1&lt;&gt;Preluare_xml!AR$1," - ",IFERROR(INDEX(xml!$C:$C,MATCH(AR172,xml!$B:$B,0)),0))</f>
        <v xml:space="preserve"> - </v>
      </c>
      <c r="AV172" s="1" t="s">
        <v>13136</v>
      </c>
      <c r="AW172" s="1860" t="str">
        <f t="shared" si="23"/>
        <v>F20_0231</v>
      </c>
      <c r="AX172" s="2834" t="str">
        <f>IF(xml!$A$1&lt;&gt;Preluare_xml!AV$1," - ",IFERROR(INDEX(xml!$C:$C,MATCH(AV172,xml!$B:$B,0)),0))</f>
        <v xml:space="preserve"> - </v>
      </c>
      <c r="AZ172" s="74" t="s">
        <v>11926</v>
      </c>
      <c r="BA172" s="1860" t="str">
        <f t="shared" si="24"/>
        <v>F10_0732</v>
      </c>
      <c r="BB172" s="2834" t="str">
        <f>IF(xml!$A$1&lt;&gt;Preluare_xml!AZ$1," - ",IFERROR(INDEX(xml!$C:$C,MATCH(AZ172,xml!$B:$B,0)),0))</f>
        <v xml:space="preserve"> - </v>
      </c>
      <c r="BD172" s="2396" t="str">
        <f t="shared" si="29"/>
        <v>/F30/@F30_0081</v>
      </c>
      <c r="BE172" s="2837" t="s">
        <v>13137</v>
      </c>
      <c r="BF172" s="2834" t="str">
        <f>IF(xml!$A$1&lt;&gt;Preluare_xml!BD$1," - ",IFERROR(INDEX(xml!$C:$C,MATCH(BD172,xml!$B:$B,0)),0))</f>
        <v xml:space="preserve"> - </v>
      </c>
      <c r="BH172" s="2396" t="str">
        <f t="shared" si="28"/>
        <v>/F10/@F10_0781</v>
      </c>
      <c r="BI172" s="2837" t="s">
        <v>13138</v>
      </c>
      <c r="BJ172" s="2821" t="str">
        <f>IF(xml!$A$1&lt;&gt;Preluare_xml!BH$1," - ",IFERROR(INDEX(xml!$C:$C,MATCH(BH172,xml!$B:$B,0)),0))</f>
        <v xml:space="preserve"> - </v>
      </c>
      <c r="BN172" s="74" t="s">
        <v>13139</v>
      </c>
    </row>
    <row r="173" spans="44:66" x14ac:dyDescent="0.25">
      <c r="AR173" s="1" t="s">
        <v>11928</v>
      </c>
      <c r="AS173" s="1860" t="str">
        <f t="shared" si="22"/>
        <v>F10_0742</v>
      </c>
      <c r="AT173" s="2839" t="str">
        <f>IF(xml!$A$1&lt;&gt;Preluare_xml!AR$1," - ",IFERROR(INDEX(xml!$C:$C,MATCH(AR173,xml!$B:$B,0)),0))</f>
        <v xml:space="preserve"> - </v>
      </c>
      <c r="AV173" s="1" t="s">
        <v>13140</v>
      </c>
      <c r="AW173" s="1860" t="str">
        <f t="shared" si="23"/>
        <v>F20_0232</v>
      </c>
      <c r="AX173" s="2834" t="str">
        <f>IF(xml!$A$1&lt;&gt;Preluare_xml!AV$1," - ",IFERROR(INDEX(xml!$C:$C,MATCH(AV173,xml!$B:$B,0)),0))</f>
        <v xml:space="preserve"> - </v>
      </c>
      <c r="AZ173" s="74" t="s">
        <v>11927</v>
      </c>
      <c r="BA173" s="1860" t="str">
        <f t="shared" si="24"/>
        <v>F10_0741</v>
      </c>
      <c r="BB173" s="2834" t="str">
        <f>IF(xml!$A$1&lt;&gt;Preluare_xml!AZ$1," - ",IFERROR(INDEX(xml!$C:$C,MATCH(AZ173,xml!$B:$B,0)),0))</f>
        <v xml:space="preserve"> - </v>
      </c>
      <c r="BD173" s="2396" t="str">
        <f t="shared" si="29"/>
        <v>/F30/@F30_0082</v>
      </c>
      <c r="BE173" s="2837" t="s">
        <v>13141</v>
      </c>
      <c r="BF173" s="2834" t="str">
        <f>IF(xml!$A$1&lt;&gt;Preluare_xml!BD$1," - ",IFERROR(INDEX(xml!$C:$C,MATCH(BD173,xml!$B:$B,0)),0))</f>
        <v xml:space="preserve"> - </v>
      </c>
      <c r="BH173" s="2396" t="str">
        <f t="shared" si="28"/>
        <v>/F10/@F10_0782</v>
      </c>
      <c r="BI173" s="2837" t="s">
        <v>13142</v>
      </c>
      <c r="BJ173" s="2821" t="str">
        <f>IF(xml!$A$1&lt;&gt;Preluare_xml!BH$1," - ",IFERROR(INDEX(xml!$C:$C,MATCH(BH173,xml!$B:$B,0)),0))</f>
        <v xml:space="preserve"> - </v>
      </c>
      <c r="BN173" s="74" t="s">
        <v>13143</v>
      </c>
    </row>
    <row r="174" spans="44:66" x14ac:dyDescent="0.25">
      <c r="AR174" s="1" t="s">
        <v>13144</v>
      </c>
      <c r="AS174" s="1860" t="str">
        <f t="shared" si="22"/>
        <v>F10_0751</v>
      </c>
      <c r="AT174" s="2839" t="str">
        <f>IF(xml!$A$1&lt;&gt;Preluare_xml!AR$1," - ",IFERROR(INDEX(xml!$C:$C,MATCH(AR174,xml!$B:$B,0)),0))</f>
        <v xml:space="preserve"> - </v>
      </c>
      <c r="AV174" s="1" t="s">
        <v>11995</v>
      </c>
      <c r="AW174" s="1860" t="str">
        <f t="shared" si="23"/>
        <v>F20_0241</v>
      </c>
      <c r="AX174" s="2834" t="str">
        <f>IF(xml!$A$1&lt;&gt;Preluare_xml!AV$1," - ",IFERROR(INDEX(xml!$C:$C,MATCH(AV174,xml!$B:$B,0)),0))</f>
        <v xml:space="preserve"> - </v>
      </c>
      <c r="AZ174" s="74" t="s">
        <v>11928</v>
      </c>
      <c r="BA174" s="1860" t="str">
        <f t="shared" si="24"/>
        <v>F10_0742</v>
      </c>
      <c r="BB174" s="2834" t="str">
        <f>IF(xml!$A$1&lt;&gt;Preluare_xml!AZ$1," - ",IFERROR(INDEX(xml!$C:$C,MATCH(AZ174,xml!$B:$B,0)),0))</f>
        <v xml:space="preserve"> - </v>
      </c>
      <c r="BD174" s="2396" t="str">
        <f t="shared" si="29"/>
        <v>/F30/@F30_0083</v>
      </c>
      <c r="BE174" s="2837" t="s">
        <v>13145</v>
      </c>
      <c r="BF174" s="2834" t="str">
        <f>IF(xml!$A$1&lt;&gt;Preluare_xml!BD$1," - ",IFERROR(INDEX(xml!$C:$C,MATCH(BD174,xml!$B:$B,0)),0))</f>
        <v xml:space="preserve"> - </v>
      </c>
      <c r="BH174" s="2396" t="str">
        <f t="shared" si="28"/>
        <v>/F10/@F10_0791</v>
      </c>
      <c r="BI174" s="2837" t="s">
        <v>13146</v>
      </c>
      <c r="BJ174" s="2821" t="str">
        <f>IF(xml!$A$1&lt;&gt;Preluare_xml!BH$1," - ",IFERROR(INDEX(xml!$C:$C,MATCH(BH174,xml!$B:$B,0)),0))</f>
        <v xml:space="preserve"> - </v>
      </c>
      <c r="BN174" s="74" t="s">
        <v>13147</v>
      </c>
    </row>
    <row r="175" spans="44:66" x14ac:dyDescent="0.25">
      <c r="AR175" s="1" t="s">
        <v>13148</v>
      </c>
      <c r="AS175" s="1860" t="str">
        <f t="shared" si="22"/>
        <v>F10_0752</v>
      </c>
      <c r="AT175" s="2839" t="str">
        <f>IF(xml!$A$1&lt;&gt;Preluare_xml!AR$1," - ",IFERROR(INDEX(xml!$C:$C,MATCH(AR175,xml!$B:$B,0)),0))</f>
        <v xml:space="preserve"> - </v>
      </c>
      <c r="AV175" s="1" t="s">
        <v>11996</v>
      </c>
      <c r="AW175" s="1860" t="str">
        <f t="shared" si="23"/>
        <v>F20_0242</v>
      </c>
      <c r="AX175" s="2834" t="str">
        <f>IF(xml!$A$1&lt;&gt;Preluare_xml!AV$1," - ",IFERROR(INDEX(xml!$C:$C,MATCH(AV175,xml!$B:$B,0)),0))</f>
        <v xml:space="preserve"> - </v>
      </c>
      <c r="AZ175" s="74" t="s">
        <v>13144</v>
      </c>
      <c r="BA175" s="1860" t="str">
        <f t="shared" si="24"/>
        <v>F10_0751</v>
      </c>
      <c r="BB175" s="2834" t="str">
        <f>IF(xml!$A$1&lt;&gt;Preluare_xml!AZ$1," - ",IFERROR(INDEX(xml!$C:$C,MATCH(AZ175,xml!$B:$B,0)),0))</f>
        <v xml:space="preserve"> - </v>
      </c>
      <c r="BD175" s="2396" t="str">
        <f t="shared" si="29"/>
        <v>/F30/@F30_0091</v>
      </c>
      <c r="BE175" s="2837" t="s">
        <v>13149</v>
      </c>
      <c r="BF175" s="2834" t="str">
        <f>IF(xml!$A$1&lt;&gt;Preluare_xml!BD$1," - ",IFERROR(INDEX(xml!$C:$C,MATCH(BD175,xml!$B:$B,0)),0))</f>
        <v xml:space="preserve"> - </v>
      </c>
      <c r="BH175" s="2396" t="str">
        <f t="shared" si="28"/>
        <v>/F10/@F10_0792</v>
      </c>
      <c r="BI175" s="2837" t="s">
        <v>13150</v>
      </c>
      <c r="BJ175" s="2821" t="str">
        <f>IF(xml!$A$1&lt;&gt;Preluare_xml!BH$1," - ",IFERROR(INDEX(xml!$C:$C,MATCH(BH175,xml!$B:$B,0)),0))</f>
        <v xml:space="preserve"> - </v>
      </c>
      <c r="BN175" s="74" t="s">
        <v>13151</v>
      </c>
    </row>
    <row r="176" spans="44:66" x14ac:dyDescent="0.25">
      <c r="AR176" s="1" t="s">
        <v>11929</v>
      </c>
      <c r="AS176" s="1860" t="str">
        <f t="shared" si="22"/>
        <v>F10_0761</v>
      </c>
      <c r="AT176" s="2839" t="str">
        <f>IF(xml!$A$1&lt;&gt;Preluare_xml!AR$1," - ",IFERROR(INDEX(xml!$C:$C,MATCH(AR176,xml!$B:$B,0)),0))</f>
        <v xml:space="preserve"> - </v>
      </c>
      <c r="AV176" s="1" t="s">
        <v>11997</v>
      </c>
      <c r="AW176" s="1860" t="str">
        <f t="shared" si="23"/>
        <v>F20_0251</v>
      </c>
      <c r="AX176" s="2834" t="str">
        <f>IF(xml!$A$1&lt;&gt;Preluare_xml!AV$1," - ",IFERROR(INDEX(xml!$C:$C,MATCH(AV176,xml!$B:$B,0)),0))</f>
        <v xml:space="preserve"> - </v>
      </c>
      <c r="AZ176" s="74" t="s">
        <v>13148</v>
      </c>
      <c r="BA176" s="1860" t="str">
        <f t="shared" si="24"/>
        <v>F10_0752</v>
      </c>
      <c r="BB176" s="2834" t="str">
        <f>IF(xml!$A$1&lt;&gt;Preluare_xml!AZ$1," - ",IFERROR(INDEX(xml!$C:$C,MATCH(AZ176,xml!$B:$B,0)),0))</f>
        <v xml:space="preserve"> - </v>
      </c>
      <c r="BD176" s="2396" t="str">
        <f t="shared" si="29"/>
        <v>/F30/@F30_0092</v>
      </c>
      <c r="BE176" s="2837" t="s">
        <v>13152</v>
      </c>
      <c r="BF176" s="2834" t="str">
        <f>IF(xml!$A$1&lt;&gt;Preluare_xml!BD$1," - ",IFERROR(INDEX(xml!$C:$C,MATCH(BD176,xml!$B:$B,0)),0))</f>
        <v xml:space="preserve"> - </v>
      </c>
      <c r="BH176" s="2396" t="str">
        <f t="shared" si="28"/>
        <v>/F10/@F10_0801</v>
      </c>
      <c r="BI176" s="2837" t="s">
        <v>13153</v>
      </c>
      <c r="BJ176" s="2821" t="str">
        <f>IF(xml!$A$1&lt;&gt;Preluare_xml!BH$1," - ",IFERROR(INDEX(xml!$C:$C,MATCH(BH176,xml!$B:$B,0)),0))</f>
        <v xml:space="preserve"> - </v>
      </c>
      <c r="BN176" s="74" t="s">
        <v>13154</v>
      </c>
    </row>
    <row r="177" spans="44:66" x14ac:dyDescent="0.25">
      <c r="AR177" s="1" t="s">
        <v>11930</v>
      </c>
      <c r="AS177" s="1860" t="str">
        <f t="shared" si="22"/>
        <v>F10_0762</v>
      </c>
      <c r="AT177" s="2839" t="str">
        <f>IF(xml!$A$1&lt;&gt;Preluare_xml!AR$1," - ",IFERROR(INDEX(xml!$C:$C,MATCH(AR177,xml!$B:$B,0)),0))</f>
        <v xml:space="preserve"> - </v>
      </c>
      <c r="AV177" s="1" t="s">
        <v>11998</v>
      </c>
      <c r="AW177" s="1860" t="str">
        <f t="shared" si="23"/>
        <v>F20_0252</v>
      </c>
      <c r="AX177" s="2834" t="str">
        <f>IF(xml!$A$1&lt;&gt;Preluare_xml!AV$1," - ",IFERROR(INDEX(xml!$C:$C,MATCH(AV177,xml!$B:$B,0)),0))</f>
        <v xml:space="preserve"> - </v>
      </c>
      <c r="AZ177" s="74" t="s">
        <v>11929</v>
      </c>
      <c r="BA177" s="1860" t="str">
        <f t="shared" si="24"/>
        <v>F10_0761</v>
      </c>
      <c r="BB177" s="2834" t="str">
        <f>IF(xml!$A$1&lt;&gt;Preluare_xml!AZ$1," - ",IFERROR(INDEX(xml!$C:$C,MATCH(AZ177,xml!$B:$B,0)),0))</f>
        <v xml:space="preserve"> - </v>
      </c>
      <c r="BD177" s="2396" t="str">
        <f t="shared" si="29"/>
        <v>/F30/@F30_0093</v>
      </c>
      <c r="BE177" s="2837" t="s">
        <v>13155</v>
      </c>
      <c r="BF177" s="2834" t="str">
        <f>IF(xml!$A$1&lt;&gt;Preluare_xml!BD$1," - ",IFERROR(INDEX(xml!$C:$C,MATCH(BD177,xml!$B:$B,0)),0))</f>
        <v xml:space="preserve"> - </v>
      </c>
      <c r="BH177" s="2396" t="str">
        <f t="shared" si="28"/>
        <v>/F10/@F10_0802</v>
      </c>
      <c r="BI177" s="2837" t="s">
        <v>13156</v>
      </c>
      <c r="BJ177" s="2821" t="str">
        <f>IF(xml!$A$1&lt;&gt;Preluare_xml!BH$1," - ",IFERROR(INDEX(xml!$C:$C,MATCH(BH177,xml!$B:$B,0)),0))</f>
        <v xml:space="preserve"> - </v>
      </c>
      <c r="BN177" s="74" t="s">
        <v>13157</v>
      </c>
    </row>
    <row r="178" spans="44:66" x14ac:dyDescent="0.25">
      <c r="AR178" s="1" t="s">
        <v>11931</v>
      </c>
      <c r="AS178" s="1860" t="str">
        <f t="shared" si="22"/>
        <v>F10_0771</v>
      </c>
      <c r="AT178" s="2839" t="str">
        <f>IF(xml!$A$1&lt;&gt;Preluare_xml!AR$1," - ",IFERROR(INDEX(xml!$C:$C,MATCH(AR178,xml!$B:$B,0)),0))</f>
        <v xml:space="preserve"> - </v>
      </c>
      <c r="AV178" s="1" t="s">
        <v>12073</v>
      </c>
      <c r="AW178" s="1860" t="str">
        <f t="shared" si="23"/>
        <v>F20_3061</v>
      </c>
      <c r="AX178" s="2834" t="str">
        <f>IF(xml!$A$1&lt;&gt;Preluare_xml!AV$1," - ",IFERROR(INDEX(xml!$C:$C,MATCH(AV178,xml!$B:$B,0)),0))</f>
        <v xml:space="preserve"> - </v>
      </c>
      <c r="AZ178" s="74" t="s">
        <v>11930</v>
      </c>
      <c r="BA178" s="1860" t="str">
        <f t="shared" si="24"/>
        <v>F10_0762</v>
      </c>
      <c r="BB178" s="2834" t="str">
        <f>IF(xml!$A$1&lt;&gt;Preluare_xml!AZ$1," - ",IFERROR(INDEX(xml!$C:$C,MATCH(AZ178,xml!$B:$B,0)),0))</f>
        <v xml:space="preserve"> - </v>
      </c>
      <c r="BD178" s="2396" t="str">
        <f t="shared" si="29"/>
        <v>/F30/@F30_0101</v>
      </c>
      <c r="BE178" s="2837" t="s">
        <v>13158</v>
      </c>
      <c r="BF178" s="2834" t="str">
        <f>IF(xml!$A$1&lt;&gt;Preluare_xml!BD$1," - ",IFERROR(INDEX(xml!$C:$C,MATCH(BD178,xml!$B:$B,0)),0))</f>
        <v xml:space="preserve"> - </v>
      </c>
      <c r="BH178" s="2396" t="str">
        <f t="shared" si="28"/>
        <v>/F10/@F10_0811</v>
      </c>
      <c r="BI178" s="2837" t="s">
        <v>13159</v>
      </c>
      <c r="BJ178" s="2821" t="str">
        <f>IF(xml!$A$1&lt;&gt;Preluare_xml!BH$1," - ",IFERROR(INDEX(xml!$C:$C,MATCH(BH178,xml!$B:$B,0)),0))</f>
        <v xml:space="preserve"> - </v>
      </c>
      <c r="BN178" s="74" t="s">
        <v>13160</v>
      </c>
    </row>
    <row r="179" spans="44:66" x14ac:dyDescent="0.25">
      <c r="AR179" s="1" t="s">
        <v>11932</v>
      </c>
      <c r="AS179" s="1860" t="str">
        <f t="shared" si="22"/>
        <v>F10_0772</v>
      </c>
      <c r="AT179" s="2839" t="str">
        <f>IF(xml!$A$1&lt;&gt;Preluare_xml!AR$1," - ",IFERROR(INDEX(xml!$C:$C,MATCH(AR179,xml!$B:$B,0)),0))</f>
        <v xml:space="preserve"> - </v>
      </c>
      <c r="AV179" s="1" t="s">
        <v>12074</v>
      </c>
      <c r="AW179" s="1860" t="str">
        <f t="shared" si="23"/>
        <v>F20_3062</v>
      </c>
      <c r="AX179" s="2834" t="str">
        <f>IF(xml!$A$1&lt;&gt;Preluare_xml!AV$1," - ",IFERROR(INDEX(xml!$C:$C,MATCH(AV179,xml!$B:$B,0)),0))</f>
        <v xml:space="preserve"> - </v>
      </c>
      <c r="AZ179" s="74" t="s">
        <v>11931</v>
      </c>
      <c r="BA179" s="1860" t="str">
        <f t="shared" si="24"/>
        <v>F10_0771</v>
      </c>
      <c r="BB179" s="2834" t="str">
        <f>IF(xml!$A$1&lt;&gt;Preluare_xml!AZ$1," - ",IFERROR(INDEX(xml!$C:$C,MATCH(AZ179,xml!$B:$B,0)),0))</f>
        <v xml:space="preserve"> - </v>
      </c>
      <c r="BD179" s="2396" t="str">
        <f t="shared" si="29"/>
        <v>/F30/@F30_0102</v>
      </c>
      <c r="BE179" s="2837" t="s">
        <v>13161</v>
      </c>
      <c r="BF179" s="2834" t="str">
        <f>IF(xml!$A$1&lt;&gt;Preluare_xml!BD$1," - ",IFERROR(INDEX(xml!$C:$C,MATCH(BD179,xml!$B:$B,0)),0))</f>
        <v xml:space="preserve"> - </v>
      </c>
      <c r="BH179" s="2396" t="str">
        <f t="shared" si="28"/>
        <v>/F10/@F10_0812</v>
      </c>
      <c r="BI179" s="2837" t="s">
        <v>13162</v>
      </c>
      <c r="BJ179" s="2821" t="str">
        <f>IF(xml!$A$1&lt;&gt;Preluare_xml!BH$1," - ",IFERROR(INDEX(xml!$C:$C,MATCH(BH179,xml!$B:$B,0)),0))</f>
        <v xml:space="preserve"> - </v>
      </c>
      <c r="BN179" s="74" t="s">
        <v>13163</v>
      </c>
    </row>
    <row r="180" spans="44:66" x14ac:dyDescent="0.25">
      <c r="AR180" s="1" t="s">
        <v>13164</v>
      </c>
      <c r="AS180" s="1860" t="str">
        <f t="shared" si="22"/>
        <v>F10_0781</v>
      </c>
      <c r="AT180" s="2839" t="str">
        <f>IF(xml!$A$1&lt;&gt;Preluare_xml!AR$1," - ",IFERROR(INDEX(xml!$C:$C,MATCH(AR180,xml!$B:$B,0)),0))</f>
        <v xml:space="preserve"> - </v>
      </c>
      <c r="AV180" s="1" t="s">
        <v>11999</v>
      </c>
      <c r="AW180" s="1860" t="str">
        <f t="shared" si="23"/>
        <v>F20_0261</v>
      </c>
      <c r="AX180" s="2834" t="str">
        <f>IF(xml!$A$1&lt;&gt;Preluare_xml!AV$1," - ",IFERROR(INDEX(xml!$C:$C,MATCH(AV180,xml!$B:$B,0)),0))</f>
        <v xml:space="preserve"> - </v>
      </c>
      <c r="AZ180" s="74" t="s">
        <v>11932</v>
      </c>
      <c r="BA180" s="1860" t="str">
        <f t="shared" si="24"/>
        <v>F10_0772</v>
      </c>
      <c r="BB180" s="2834" t="str">
        <f>IF(xml!$A$1&lt;&gt;Preluare_xml!AZ$1," - ",IFERROR(INDEX(xml!$C:$C,MATCH(AZ180,xml!$B:$B,0)),0))</f>
        <v xml:space="preserve"> - </v>
      </c>
      <c r="BD180" s="2396" t="str">
        <f t="shared" si="29"/>
        <v>/F30/@F30_0103</v>
      </c>
      <c r="BE180" s="2837" t="s">
        <v>13165</v>
      </c>
      <c r="BF180" s="2834" t="str">
        <f>IF(xml!$A$1&lt;&gt;Preluare_xml!BD$1," - ",IFERROR(INDEX(xml!$C:$C,MATCH(BD180,xml!$B:$B,0)),0))</f>
        <v xml:space="preserve"> - </v>
      </c>
      <c r="BH180" s="2396" t="str">
        <f t="shared" si="28"/>
        <v>/F10/@F10_0821</v>
      </c>
      <c r="BI180" s="2837" t="s">
        <v>13166</v>
      </c>
      <c r="BJ180" s="2821" t="str">
        <f>IF(xml!$A$1&lt;&gt;Preluare_xml!BH$1," - ",IFERROR(INDEX(xml!$C:$C,MATCH(BH180,xml!$B:$B,0)),0))</f>
        <v xml:space="preserve"> - </v>
      </c>
      <c r="BN180" s="74" t="s">
        <v>13167</v>
      </c>
    </row>
    <row r="181" spans="44:66" x14ac:dyDescent="0.25">
      <c r="AR181" s="1" t="s">
        <v>13168</v>
      </c>
      <c r="AS181" s="1860" t="str">
        <f t="shared" si="22"/>
        <v>F10_0782</v>
      </c>
      <c r="AT181" s="2839" t="str">
        <f>IF(xml!$A$1&lt;&gt;Preluare_xml!AR$1," - ",IFERROR(INDEX(xml!$C:$C,MATCH(AR181,xml!$B:$B,0)),0))</f>
        <v xml:space="preserve"> - </v>
      </c>
      <c r="AV181" s="1" t="s">
        <v>12000</v>
      </c>
      <c r="AW181" s="1860" t="str">
        <f t="shared" si="23"/>
        <v>F20_0262</v>
      </c>
      <c r="AX181" s="2834" t="str">
        <f>IF(xml!$A$1&lt;&gt;Preluare_xml!AV$1," - ",IFERROR(INDEX(xml!$C:$C,MATCH(AV181,xml!$B:$B,0)),0))</f>
        <v xml:space="preserve"> - </v>
      </c>
      <c r="AZ181" s="74" t="s">
        <v>13164</v>
      </c>
      <c r="BA181" s="1860" t="str">
        <f t="shared" si="24"/>
        <v>F10_0781</v>
      </c>
      <c r="BB181" s="2834" t="str">
        <f>IF(xml!$A$1&lt;&gt;Preluare_xml!AZ$1," - ",IFERROR(INDEX(xml!$C:$C,MATCH(AZ181,xml!$B:$B,0)),0))</f>
        <v xml:space="preserve"> - </v>
      </c>
      <c r="BD181" s="2396" t="str">
        <f t="shared" si="29"/>
        <v>/F30/@F30_0111</v>
      </c>
      <c r="BE181" s="2837" t="s">
        <v>13169</v>
      </c>
      <c r="BF181" s="2834" t="str">
        <f>IF(xml!$A$1&lt;&gt;Preluare_xml!BD$1," - ",IFERROR(INDEX(xml!$C:$C,MATCH(BD181,xml!$B:$B,0)),0))</f>
        <v xml:space="preserve"> - </v>
      </c>
      <c r="BH181" s="2396" t="str">
        <f t="shared" si="28"/>
        <v>/F10/@F10_0822</v>
      </c>
      <c r="BI181" s="2837" t="s">
        <v>13170</v>
      </c>
      <c r="BJ181" s="2821" t="str">
        <f>IF(xml!$A$1&lt;&gt;Preluare_xml!BH$1," - ",IFERROR(INDEX(xml!$C:$C,MATCH(BH181,xml!$B:$B,0)),0))</f>
        <v xml:space="preserve"> - </v>
      </c>
      <c r="BN181" s="74" t="s">
        <v>13171</v>
      </c>
    </row>
    <row r="182" spans="44:66" x14ac:dyDescent="0.25">
      <c r="AR182" s="1" t="s">
        <v>11933</v>
      </c>
      <c r="AS182" s="1860" t="str">
        <f t="shared" si="22"/>
        <v>F10_0791</v>
      </c>
      <c r="AT182" s="2839" t="str">
        <f>IF(xml!$A$1&lt;&gt;Preluare_xml!AR$1," - ",IFERROR(INDEX(xml!$C:$C,MATCH(AR182,xml!$B:$B,0)),0))</f>
        <v xml:space="preserve"> - </v>
      </c>
      <c r="AV182" s="1" t="s">
        <v>12001</v>
      </c>
      <c r="AW182" s="1860" t="str">
        <f t="shared" si="23"/>
        <v>F20_0271</v>
      </c>
      <c r="AX182" s="2834" t="str">
        <f>IF(xml!$A$1&lt;&gt;Preluare_xml!AV$1," - ",IFERROR(INDEX(xml!$C:$C,MATCH(AV182,xml!$B:$B,0)),0))</f>
        <v xml:space="preserve"> - </v>
      </c>
      <c r="AZ182" s="74" t="s">
        <v>13168</v>
      </c>
      <c r="BA182" s="1860" t="str">
        <f t="shared" si="24"/>
        <v>F10_0782</v>
      </c>
      <c r="BB182" s="2834" t="str">
        <f>IF(xml!$A$1&lt;&gt;Preluare_xml!AZ$1," - ",IFERROR(INDEX(xml!$C:$C,MATCH(AZ182,xml!$B:$B,0)),0))</f>
        <v xml:space="preserve"> - </v>
      </c>
      <c r="BD182" s="2396" t="str">
        <f t="shared" si="29"/>
        <v>/F30/@F30_0112</v>
      </c>
      <c r="BE182" s="2837" t="s">
        <v>13172</v>
      </c>
      <c r="BF182" s="2834" t="str">
        <f>IF(xml!$A$1&lt;&gt;Preluare_xml!BD$1," - ",IFERROR(INDEX(xml!$C:$C,MATCH(BD182,xml!$B:$B,0)),0))</f>
        <v xml:space="preserve"> - </v>
      </c>
      <c r="BH182" s="2396" t="str">
        <f t="shared" si="28"/>
        <v>/F10/@F10_0831</v>
      </c>
      <c r="BI182" s="2837" t="s">
        <v>13173</v>
      </c>
      <c r="BJ182" s="2821" t="str">
        <f>IF(xml!$A$1&lt;&gt;Preluare_xml!BH$1," - ",IFERROR(INDEX(xml!$C:$C,MATCH(BH182,xml!$B:$B,0)),0))</f>
        <v xml:space="preserve"> - </v>
      </c>
      <c r="BN182" s="74" t="s">
        <v>13174</v>
      </c>
    </row>
    <row r="183" spans="44:66" x14ac:dyDescent="0.25">
      <c r="AR183" s="1" t="s">
        <v>11934</v>
      </c>
      <c r="AS183" s="1860" t="str">
        <f t="shared" si="22"/>
        <v>F10_0792</v>
      </c>
      <c r="AT183" s="2839" t="str">
        <f>IF(xml!$A$1&lt;&gt;Preluare_xml!AR$1," - ",IFERROR(INDEX(xml!$C:$C,MATCH(AR183,xml!$B:$B,0)),0))</f>
        <v xml:space="preserve"> - </v>
      </c>
      <c r="AV183" s="1" t="s">
        <v>12002</v>
      </c>
      <c r="AW183" s="1860" t="str">
        <f t="shared" si="23"/>
        <v>F20_0272</v>
      </c>
      <c r="AX183" s="2834" t="str">
        <f>IF(xml!$A$1&lt;&gt;Preluare_xml!AV$1," - ",IFERROR(INDEX(xml!$C:$C,MATCH(AV183,xml!$B:$B,0)),0))</f>
        <v xml:space="preserve"> - </v>
      </c>
      <c r="AZ183" s="74" t="s">
        <v>11933</v>
      </c>
      <c r="BA183" s="1860" t="str">
        <f t="shared" si="24"/>
        <v>F10_0791</v>
      </c>
      <c r="BB183" s="2834" t="str">
        <f>IF(xml!$A$1&lt;&gt;Preluare_xml!AZ$1," - ",IFERROR(INDEX(xml!$C:$C,MATCH(AZ183,xml!$B:$B,0)),0))</f>
        <v xml:space="preserve"> - </v>
      </c>
      <c r="BD183" s="2396" t="str">
        <f t="shared" si="29"/>
        <v>/F30/@F30_0113</v>
      </c>
      <c r="BE183" s="2837" t="s">
        <v>13175</v>
      </c>
      <c r="BF183" s="2834" t="str">
        <f>IF(xml!$A$1&lt;&gt;Preluare_xml!BD$1," - ",IFERROR(INDEX(xml!$C:$C,MATCH(BD183,xml!$B:$B,0)),0))</f>
        <v xml:space="preserve"> - </v>
      </c>
      <c r="BH183" s="2396" t="str">
        <f t="shared" si="28"/>
        <v>/F10/@F10_0832</v>
      </c>
      <c r="BI183" s="2837" t="s">
        <v>13176</v>
      </c>
      <c r="BJ183" s="2821" t="str">
        <f>IF(xml!$A$1&lt;&gt;Preluare_xml!BH$1," - ",IFERROR(INDEX(xml!$C:$C,MATCH(BH183,xml!$B:$B,0)),0))</f>
        <v xml:space="preserve"> - </v>
      </c>
      <c r="BN183" s="74" t="s">
        <v>13177</v>
      </c>
    </row>
    <row r="184" spans="44:66" x14ac:dyDescent="0.25">
      <c r="AR184" s="1" t="s">
        <v>13178</v>
      </c>
      <c r="AS184" s="1860" t="str">
        <f t="shared" si="22"/>
        <v>F10_0801</v>
      </c>
      <c r="AT184" s="2839" t="str">
        <f>IF(xml!$A$1&lt;&gt;Preluare_xml!AR$1," - ",IFERROR(INDEX(xml!$C:$C,MATCH(AR184,xml!$B:$B,0)),0))</f>
        <v xml:space="preserve"> - </v>
      </c>
      <c r="AV184" s="1" t="s">
        <v>12003</v>
      </c>
      <c r="AW184" s="1860" t="str">
        <f t="shared" si="23"/>
        <v>F20_0281</v>
      </c>
      <c r="AX184" s="2834" t="str">
        <f>IF(xml!$A$1&lt;&gt;Preluare_xml!AV$1," - ",IFERROR(INDEX(xml!$C:$C,MATCH(AV184,xml!$B:$B,0)),0))</f>
        <v xml:space="preserve"> - </v>
      </c>
      <c r="AZ184" s="74" t="s">
        <v>11934</v>
      </c>
      <c r="BA184" s="1860" t="str">
        <f t="shared" si="24"/>
        <v>F10_0792</v>
      </c>
      <c r="BB184" s="2834" t="str">
        <f>IF(xml!$A$1&lt;&gt;Preluare_xml!AZ$1," - ",IFERROR(INDEX(xml!$C:$C,MATCH(AZ184,xml!$B:$B,0)),0))</f>
        <v xml:space="preserve"> - </v>
      </c>
      <c r="BD184" s="2396" t="str">
        <f t="shared" si="29"/>
        <v>/F30/@F30_0121</v>
      </c>
      <c r="BE184" s="2837" t="s">
        <v>13179</v>
      </c>
      <c r="BF184" s="2834" t="str">
        <f>IF(xml!$A$1&lt;&gt;Preluare_xml!BD$1," - ",IFERROR(INDEX(xml!$C:$C,MATCH(BD184,xml!$B:$B,0)),0))</f>
        <v xml:space="preserve"> - </v>
      </c>
      <c r="BH184" s="2396" t="str">
        <f t="shared" si="28"/>
        <v>/F10/@F10_0841</v>
      </c>
      <c r="BI184" s="2837" t="s">
        <v>13180</v>
      </c>
      <c r="BJ184" s="2821" t="str">
        <f>IF(xml!$A$1&lt;&gt;Preluare_xml!BH$1," - ",IFERROR(INDEX(xml!$C:$C,MATCH(BH184,xml!$B:$B,0)),0))</f>
        <v xml:space="preserve"> - </v>
      </c>
      <c r="BN184" s="74" t="s">
        <v>13181</v>
      </c>
    </row>
    <row r="185" spans="44:66" x14ac:dyDescent="0.25">
      <c r="AR185" s="1" t="s">
        <v>13182</v>
      </c>
      <c r="AS185" s="1860" t="str">
        <f t="shared" si="22"/>
        <v>F10_0802</v>
      </c>
      <c r="AT185" s="2839" t="str">
        <f>IF(xml!$A$1&lt;&gt;Preluare_xml!AR$1," - ",IFERROR(INDEX(xml!$C:$C,MATCH(AR185,xml!$B:$B,0)),0))</f>
        <v xml:space="preserve"> - </v>
      </c>
      <c r="AV185" s="1" t="s">
        <v>12004</v>
      </c>
      <c r="AW185" s="1860" t="str">
        <f t="shared" si="23"/>
        <v>F20_0282</v>
      </c>
      <c r="AX185" s="2834" t="str">
        <f>IF(xml!$A$1&lt;&gt;Preluare_xml!AV$1," - ",IFERROR(INDEX(xml!$C:$C,MATCH(AV185,xml!$B:$B,0)),0))</f>
        <v xml:space="preserve"> - </v>
      </c>
      <c r="AZ185" s="74" t="s">
        <v>13178</v>
      </c>
      <c r="BA185" s="1860" t="str">
        <f t="shared" si="24"/>
        <v>F10_0801</v>
      </c>
      <c r="BB185" s="2834" t="str">
        <f>IF(xml!$A$1&lt;&gt;Preluare_xml!AZ$1," - ",IFERROR(INDEX(xml!$C:$C,MATCH(AZ185,xml!$B:$B,0)),0))</f>
        <v xml:space="preserve"> - </v>
      </c>
      <c r="BD185" s="2396" t="str">
        <f t="shared" si="29"/>
        <v>/F30/@F30_0122</v>
      </c>
      <c r="BE185" s="2837" t="s">
        <v>13183</v>
      </c>
      <c r="BF185" s="2834" t="str">
        <f>IF(xml!$A$1&lt;&gt;Preluare_xml!BD$1," - ",IFERROR(INDEX(xml!$C:$C,MATCH(BD185,xml!$B:$B,0)),0))</f>
        <v xml:space="preserve"> - </v>
      </c>
      <c r="BH185" s="2396" t="str">
        <f t="shared" si="28"/>
        <v>/F10/@F10_0842</v>
      </c>
      <c r="BI185" s="2837" t="s">
        <v>13184</v>
      </c>
      <c r="BJ185" s="2821" t="str">
        <f>IF(xml!$A$1&lt;&gt;Preluare_xml!BH$1," - ",IFERROR(INDEX(xml!$C:$C,MATCH(BH185,xml!$B:$B,0)),0))</f>
        <v xml:space="preserve"> - </v>
      </c>
      <c r="BN185" s="74" t="s">
        <v>13185</v>
      </c>
    </row>
    <row r="186" spans="44:66" x14ac:dyDescent="0.25">
      <c r="AR186" s="1" t="s">
        <v>11935</v>
      </c>
      <c r="AS186" s="1860" t="str">
        <f t="shared" si="22"/>
        <v>F10_0811</v>
      </c>
      <c r="AT186" s="2839" t="str">
        <f>IF(xml!$A$1&lt;&gt;Preluare_xml!AR$1," - ",IFERROR(INDEX(xml!$C:$C,MATCH(AR186,xml!$B:$B,0)),0))</f>
        <v xml:space="preserve"> - </v>
      </c>
      <c r="AV186" s="1" t="s">
        <v>12005</v>
      </c>
      <c r="AW186" s="1860" t="str">
        <f t="shared" si="23"/>
        <v>F20_0291</v>
      </c>
      <c r="AX186" s="2834" t="str">
        <f>IF(xml!$A$1&lt;&gt;Preluare_xml!AV$1," - ",IFERROR(INDEX(xml!$C:$C,MATCH(AV186,xml!$B:$B,0)),0))</f>
        <v xml:space="preserve"> - </v>
      </c>
      <c r="AZ186" s="74" t="s">
        <v>13182</v>
      </c>
      <c r="BA186" s="1860" t="str">
        <f t="shared" si="24"/>
        <v>F10_0802</v>
      </c>
      <c r="BB186" s="2834" t="str">
        <f>IF(xml!$A$1&lt;&gt;Preluare_xml!AZ$1," - ",IFERROR(INDEX(xml!$C:$C,MATCH(AZ186,xml!$B:$B,0)),0))</f>
        <v xml:space="preserve"> - </v>
      </c>
      <c r="BD186" s="2396" t="str">
        <f t="shared" si="29"/>
        <v>/F30/@F30_0123</v>
      </c>
      <c r="BE186" s="2837" t="s">
        <v>13186</v>
      </c>
      <c r="BF186" s="2834" t="str">
        <f>IF(xml!$A$1&lt;&gt;Preluare_xml!BD$1," - ",IFERROR(INDEX(xml!$C:$C,MATCH(BD186,xml!$B:$B,0)),0))</f>
        <v xml:space="preserve"> - </v>
      </c>
      <c r="BH186" s="2396" t="str">
        <f t="shared" si="28"/>
        <v>/F10/@F10_0851</v>
      </c>
      <c r="BI186" s="2837" t="s">
        <v>13187</v>
      </c>
      <c r="BJ186" s="2821" t="str">
        <f>IF(xml!$A$1&lt;&gt;Preluare_xml!BH$1," - ",IFERROR(INDEX(xml!$C:$C,MATCH(BH186,xml!$B:$B,0)),0))</f>
        <v xml:space="preserve"> - </v>
      </c>
      <c r="BN186" s="74" t="s">
        <v>13188</v>
      </c>
    </row>
    <row r="187" spans="44:66" x14ac:dyDescent="0.25">
      <c r="AR187" s="1" t="s">
        <v>11936</v>
      </c>
      <c r="AS187" s="1860" t="str">
        <f t="shared" si="22"/>
        <v>F10_0812</v>
      </c>
      <c r="AT187" s="2839" t="str">
        <f>IF(xml!$A$1&lt;&gt;Preluare_xml!AR$1," - ",IFERROR(INDEX(xml!$C:$C,MATCH(AR187,xml!$B:$B,0)),0))</f>
        <v xml:space="preserve"> - </v>
      </c>
      <c r="AV187" s="1" t="s">
        <v>12006</v>
      </c>
      <c r="AW187" s="1860" t="str">
        <f t="shared" si="23"/>
        <v>F20_0292</v>
      </c>
      <c r="AX187" s="2834" t="str">
        <f>IF(xml!$A$1&lt;&gt;Preluare_xml!AV$1," - ",IFERROR(INDEX(xml!$C:$C,MATCH(AV187,xml!$B:$B,0)),0))</f>
        <v xml:space="preserve"> - </v>
      </c>
      <c r="AZ187" s="74" t="s">
        <v>11935</v>
      </c>
      <c r="BA187" s="1860" t="str">
        <f t="shared" si="24"/>
        <v>F10_0811</v>
      </c>
      <c r="BB187" s="2834" t="str">
        <f>IF(xml!$A$1&lt;&gt;Preluare_xml!AZ$1," - ",IFERROR(INDEX(xml!$C:$C,MATCH(AZ187,xml!$B:$B,0)),0))</f>
        <v xml:space="preserve"> - </v>
      </c>
      <c r="BD187" s="2396" t="str">
        <f t="shared" si="29"/>
        <v>/F30/@F30_0131</v>
      </c>
      <c r="BE187" s="2837" t="s">
        <v>13189</v>
      </c>
      <c r="BF187" s="2834" t="str">
        <f>IF(xml!$A$1&lt;&gt;Preluare_xml!BD$1," - ",IFERROR(INDEX(xml!$C:$C,MATCH(BD187,xml!$B:$B,0)),0))</f>
        <v xml:space="preserve"> - </v>
      </c>
      <c r="BH187" s="2396" t="str">
        <f t="shared" si="28"/>
        <v>/F10/@F10_0852</v>
      </c>
      <c r="BI187" s="2837" t="s">
        <v>13190</v>
      </c>
      <c r="BJ187" s="2821" t="str">
        <f>IF(xml!$A$1&lt;&gt;Preluare_xml!BH$1," - ",IFERROR(INDEX(xml!$C:$C,MATCH(BH187,xml!$B:$B,0)),0))</f>
        <v xml:space="preserve"> - </v>
      </c>
      <c r="BN187" s="74" t="s">
        <v>13191</v>
      </c>
    </row>
    <row r="188" spans="44:66" x14ac:dyDescent="0.25">
      <c r="AR188" s="1" t="s">
        <v>11937</v>
      </c>
      <c r="AS188" s="1860" t="str">
        <f t="shared" si="22"/>
        <v>F10_0821</v>
      </c>
      <c r="AT188" s="2839" t="str">
        <f>IF(xml!$A$1&lt;&gt;Preluare_xml!AR$1," - ",IFERROR(INDEX(xml!$C:$C,MATCH(AR188,xml!$B:$B,0)),0))</f>
        <v xml:space="preserve"> - </v>
      </c>
      <c r="AV188" s="1" t="s">
        <v>12007</v>
      </c>
      <c r="AW188" s="1860" t="str">
        <f t="shared" si="23"/>
        <v>F20_0301</v>
      </c>
      <c r="AX188" s="2834" t="str">
        <f>IF(xml!$A$1&lt;&gt;Preluare_xml!AV$1," - ",IFERROR(INDEX(xml!$C:$C,MATCH(AV188,xml!$B:$B,0)),0))</f>
        <v xml:space="preserve"> - </v>
      </c>
      <c r="AZ188" s="74" t="s">
        <v>11936</v>
      </c>
      <c r="BA188" s="1860" t="str">
        <f t="shared" si="24"/>
        <v>F10_0812</v>
      </c>
      <c r="BB188" s="2834" t="str">
        <f>IF(xml!$A$1&lt;&gt;Preluare_xml!AZ$1," - ",IFERROR(INDEX(xml!$C:$C,MATCH(AZ188,xml!$B:$B,0)),0))</f>
        <v xml:space="preserve"> - </v>
      </c>
      <c r="BD188" s="2396" t="str">
        <f t="shared" si="29"/>
        <v>/F30/@F30_0132</v>
      </c>
      <c r="BE188" s="2837" t="s">
        <v>13192</v>
      </c>
      <c r="BF188" s="2834" t="str">
        <f>IF(xml!$A$1&lt;&gt;Preluare_xml!BD$1," - ",IFERROR(INDEX(xml!$C:$C,MATCH(BD188,xml!$B:$B,0)),0))</f>
        <v xml:space="preserve"> - </v>
      </c>
      <c r="BH188" s="2396" t="str">
        <f t="shared" si="28"/>
        <v>/F10/@F10_0861</v>
      </c>
      <c r="BI188" s="2837" t="s">
        <v>13193</v>
      </c>
      <c r="BJ188" s="2821" t="str">
        <f>IF(xml!$A$1&lt;&gt;Preluare_xml!BH$1," - ",IFERROR(INDEX(xml!$C:$C,MATCH(BH188,xml!$B:$B,0)),0))</f>
        <v xml:space="preserve"> - </v>
      </c>
      <c r="BN188" s="74" t="s">
        <v>13194</v>
      </c>
    </row>
    <row r="189" spans="44:66" x14ac:dyDescent="0.25">
      <c r="AR189" s="1" t="s">
        <v>11938</v>
      </c>
      <c r="AS189" s="1860" t="str">
        <f t="shared" si="22"/>
        <v>F10_0822</v>
      </c>
      <c r="AT189" s="2839" t="str">
        <f>IF(xml!$A$1&lt;&gt;Preluare_xml!AR$1," - ",IFERROR(INDEX(xml!$C:$C,MATCH(AR189,xml!$B:$B,0)),0))</f>
        <v xml:space="preserve"> - </v>
      </c>
      <c r="AV189" s="1" t="s">
        <v>12008</v>
      </c>
      <c r="AW189" s="1860" t="str">
        <f t="shared" si="23"/>
        <v>F20_0302</v>
      </c>
      <c r="AX189" s="2834" t="str">
        <f>IF(xml!$A$1&lt;&gt;Preluare_xml!AV$1," - ",IFERROR(INDEX(xml!$C:$C,MATCH(AV189,xml!$B:$B,0)),0))</f>
        <v xml:space="preserve"> - </v>
      </c>
      <c r="AZ189" s="74" t="s">
        <v>11937</v>
      </c>
      <c r="BA189" s="1860" t="str">
        <f t="shared" si="24"/>
        <v>F10_0821</v>
      </c>
      <c r="BB189" s="2834" t="str">
        <f>IF(xml!$A$1&lt;&gt;Preluare_xml!AZ$1," - ",IFERROR(INDEX(xml!$C:$C,MATCH(AZ189,xml!$B:$B,0)),0))</f>
        <v xml:space="preserve"> - </v>
      </c>
      <c r="BD189" s="2396" t="str">
        <f t="shared" si="29"/>
        <v>/F30/@F30_0133</v>
      </c>
      <c r="BE189" s="2837" t="s">
        <v>13195</v>
      </c>
      <c r="BF189" s="2834" t="str">
        <f>IF(xml!$A$1&lt;&gt;Preluare_xml!BD$1," - ",IFERROR(INDEX(xml!$C:$C,MATCH(BD189,xml!$B:$B,0)),0))</f>
        <v xml:space="preserve"> - </v>
      </c>
      <c r="BH189" s="2396" t="str">
        <f t="shared" si="28"/>
        <v>/F10/@F10_0862</v>
      </c>
      <c r="BI189" s="2837" t="s">
        <v>13196</v>
      </c>
      <c r="BJ189" s="2821" t="str">
        <f>IF(xml!$A$1&lt;&gt;Preluare_xml!BH$1," - ",IFERROR(INDEX(xml!$C:$C,MATCH(BH189,xml!$B:$B,0)),0))</f>
        <v xml:space="preserve"> - </v>
      </c>
      <c r="BN189" s="74" t="s">
        <v>13197</v>
      </c>
    </row>
    <row r="190" spans="44:66" x14ac:dyDescent="0.25">
      <c r="AR190" s="1" t="s">
        <v>11939</v>
      </c>
      <c r="AS190" s="1860" t="str">
        <f t="shared" si="22"/>
        <v>F10_0831</v>
      </c>
      <c r="AT190" s="2839" t="str">
        <f>IF(xml!$A$1&lt;&gt;Preluare_xml!AR$1," - ",IFERROR(INDEX(xml!$C:$C,MATCH(AR190,xml!$B:$B,0)),0))</f>
        <v xml:space="preserve"> - </v>
      </c>
      <c r="AV190" s="1" t="s">
        <v>12009</v>
      </c>
      <c r="AW190" s="1860" t="str">
        <f t="shared" si="23"/>
        <v>F20_0311</v>
      </c>
      <c r="AX190" s="2834" t="str">
        <f>IF(xml!$A$1&lt;&gt;Preluare_xml!AV$1," - ",IFERROR(INDEX(xml!$C:$C,MATCH(AV190,xml!$B:$B,0)),0))</f>
        <v xml:space="preserve"> - </v>
      </c>
      <c r="AZ190" s="74" t="s">
        <v>11938</v>
      </c>
      <c r="BA190" s="1860" t="str">
        <f t="shared" si="24"/>
        <v>F10_0822</v>
      </c>
      <c r="BB190" s="2834" t="str">
        <f>IF(xml!$A$1&lt;&gt;Preluare_xml!AZ$1," - ",IFERROR(INDEX(xml!$C:$C,MATCH(AZ190,xml!$B:$B,0)),0))</f>
        <v xml:space="preserve"> - </v>
      </c>
      <c r="BD190" s="2396" t="str">
        <f t="shared" si="29"/>
        <v>/F30/@F30_0141</v>
      </c>
      <c r="BE190" s="2837" t="s">
        <v>13198</v>
      </c>
      <c r="BF190" s="2834" t="str">
        <f>IF(xml!$A$1&lt;&gt;Preluare_xml!BD$1," - ",IFERROR(INDEX(xml!$C:$C,MATCH(BD190,xml!$B:$B,0)),0))</f>
        <v xml:space="preserve"> - </v>
      </c>
      <c r="BH190" s="2396" t="str">
        <f t="shared" si="28"/>
        <v>/F10/@F10_0871</v>
      </c>
      <c r="BI190" s="2837" t="s">
        <v>13199</v>
      </c>
      <c r="BJ190" s="2821" t="str">
        <f>IF(xml!$A$1&lt;&gt;Preluare_xml!BH$1," - ",IFERROR(INDEX(xml!$C:$C,MATCH(BH190,xml!$B:$B,0)),0))</f>
        <v xml:space="preserve"> - </v>
      </c>
      <c r="BN190" s="74" t="s">
        <v>13200</v>
      </c>
    </row>
    <row r="191" spans="44:66" x14ac:dyDescent="0.25">
      <c r="AR191" s="1" t="s">
        <v>11940</v>
      </c>
      <c r="AS191" s="1860" t="str">
        <f t="shared" si="22"/>
        <v>F10_0832</v>
      </c>
      <c r="AT191" s="2839" t="str">
        <f>IF(xml!$A$1&lt;&gt;Preluare_xml!AR$1," - ",IFERROR(INDEX(xml!$C:$C,MATCH(AR191,xml!$B:$B,0)),0))</f>
        <v xml:space="preserve"> - </v>
      </c>
      <c r="AV191" s="1" t="s">
        <v>12010</v>
      </c>
      <c r="AW191" s="1860" t="str">
        <f t="shared" si="23"/>
        <v>F20_0312</v>
      </c>
      <c r="AX191" s="2834" t="str">
        <f>IF(xml!$A$1&lt;&gt;Preluare_xml!AV$1," - ",IFERROR(INDEX(xml!$C:$C,MATCH(AV191,xml!$B:$B,0)),0))</f>
        <v xml:space="preserve"> - </v>
      </c>
      <c r="AZ191" s="74" t="s">
        <v>11939</v>
      </c>
      <c r="BA191" s="1860" t="str">
        <f t="shared" si="24"/>
        <v>F10_0831</v>
      </c>
      <c r="BB191" s="2834" t="str">
        <f>IF(xml!$A$1&lt;&gt;Preluare_xml!AZ$1," - ",IFERROR(INDEX(xml!$C:$C,MATCH(AZ191,xml!$B:$B,0)),0))</f>
        <v xml:space="preserve"> - </v>
      </c>
      <c r="BD191" s="2396" t="str">
        <f t="shared" si="29"/>
        <v>/F30/@F30_0142</v>
      </c>
      <c r="BE191" s="2837" t="s">
        <v>13201</v>
      </c>
      <c r="BF191" s="2834" t="str">
        <f>IF(xml!$A$1&lt;&gt;Preluare_xml!BD$1," - ",IFERROR(INDEX(xml!$C:$C,MATCH(BD191,xml!$B:$B,0)),0))</f>
        <v xml:space="preserve"> - </v>
      </c>
      <c r="BH191" s="2396" t="str">
        <f t="shared" si="28"/>
        <v>/F10/@F10_0872</v>
      </c>
      <c r="BI191" s="2837" t="s">
        <v>13202</v>
      </c>
      <c r="BJ191" s="2821" t="str">
        <f>IF(xml!$A$1&lt;&gt;Preluare_xml!BH$1," - ",IFERROR(INDEX(xml!$C:$C,MATCH(BH191,xml!$B:$B,0)),0))</f>
        <v xml:space="preserve"> - </v>
      </c>
      <c r="BN191" s="74" t="s">
        <v>13203</v>
      </c>
    </row>
    <row r="192" spans="44:66" x14ac:dyDescent="0.25">
      <c r="AR192" s="1" t="s">
        <v>13204</v>
      </c>
      <c r="AS192" s="1860" t="str">
        <f t="shared" si="22"/>
        <v>F10_0841</v>
      </c>
      <c r="AT192" s="2839" t="str">
        <f>IF(xml!$A$1&lt;&gt;Preluare_xml!AR$1," - ",IFERROR(INDEX(xml!$C:$C,MATCH(AR192,xml!$B:$B,0)),0))</f>
        <v xml:space="preserve"> - </v>
      </c>
      <c r="AV192" s="1" t="s">
        <v>12011</v>
      </c>
      <c r="AW192" s="1860" t="str">
        <f t="shared" si="23"/>
        <v>F20_0321</v>
      </c>
      <c r="AX192" s="2834" t="str">
        <f>IF(xml!$A$1&lt;&gt;Preluare_xml!AV$1," - ",IFERROR(INDEX(xml!$C:$C,MATCH(AV192,xml!$B:$B,0)),0))</f>
        <v xml:space="preserve"> - </v>
      </c>
      <c r="AZ192" s="74" t="s">
        <v>11940</v>
      </c>
      <c r="BA192" s="1860" t="str">
        <f t="shared" si="24"/>
        <v>F10_0832</v>
      </c>
      <c r="BB192" s="2834" t="str">
        <f>IF(xml!$A$1&lt;&gt;Preluare_xml!AZ$1," - ",IFERROR(INDEX(xml!$C:$C,MATCH(AZ192,xml!$B:$B,0)),0))</f>
        <v xml:space="preserve"> - </v>
      </c>
      <c r="BD192" s="2396" t="str">
        <f t="shared" si="29"/>
        <v>/F30/@F30_0143</v>
      </c>
      <c r="BE192" s="2837" t="s">
        <v>13205</v>
      </c>
      <c r="BF192" s="2834" t="str">
        <f>IF(xml!$A$1&lt;&gt;Preluare_xml!BD$1," - ",IFERROR(INDEX(xml!$C:$C,MATCH(BD192,xml!$B:$B,0)),0))</f>
        <v xml:space="preserve"> - </v>
      </c>
      <c r="BH192" s="2396" t="str">
        <f t="shared" si="28"/>
        <v>/F10/@F10_0881</v>
      </c>
      <c r="BI192" s="2837" t="s">
        <v>13206</v>
      </c>
      <c r="BJ192" s="2821" t="str">
        <f>IF(xml!$A$1&lt;&gt;Preluare_xml!BH$1," - ",IFERROR(INDEX(xml!$C:$C,MATCH(BH192,xml!$B:$B,0)),0))</f>
        <v xml:space="preserve"> - </v>
      </c>
      <c r="BN192" s="74" t="s">
        <v>13207</v>
      </c>
    </row>
    <row r="193" spans="44:66" x14ac:dyDescent="0.25">
      <c r="AR193" s="1" t="s">
        <v>13208</v>
      </c>
      <c r="AS193" s="1860" t="str">
        <f t="shared" si="22"/>
        <v>F10_0842</v>
      </c>
      <c r="AT193" s="2839" t="str">
        <f>IF(xml!$A$1&lt;&gt;Preluare_xml!AR$1," - ",IFERROR(INDEX(xml!$C:$C,MATCH(AR193,xml!$B:$B,0)),0))</f>
        <v xml:space="preserve"> - </v>
      </c>
      <c r="AV193" s="1" t="s">
        <v>12012</v>
      </c>
      <c r="AW193" s="1860" t="str">
        <f t="shared" si="23"/>
        <v>F20_0322</v>
      </c>
      <c r="AX193" s="2834" t="str">
        <f>IF(xml!$A$1&lt;&gt;Preluare_xml!AV$1," - ",IFERROR(INDEX(xml!$C:$C,MATCH(AV193,xml!$B:$B,0)),0))</f>
        <v xml:space="preserve"> - </v>
      </c>
      <c r="AZ193" s="74" t="s">
        <v>13204</v>
      </c>
      <c r="BA193" s="1860" t="str">
        <f t="shared" si="24"/>
        <v>F10_0841</v>
      </c>
      <c r="BB193" s="2834" t="str">
        <f>IF(xml!$A$1&lt;&gt;Preluare_xml!AZ$1," - ",IFERROR(INDEX(xml!$C:$C,MATCH(AZ193,xml!$B:$B,0)),0))</f>
        <v xml:space="preserve"> - </v>
      </c>
      <c r="BD193" s="2396" t="str">
        <f t="shared" si="29"/>
        <v>/F30/@F30_0151</v>
      </c>
      <c r="BE193" s="2837" t="s">
        <v>13209</v>
      </c>
      <c r="BF193" s="2834" t="str">
        <f>IF(xml!$A$1&lt;&gt;Preluare_xml!BD$1," - ",IFERROR(INDEX(xml!$C:$C,MATCH(BD193,xml!$B:$B,0)),0))</f>
        <v xml:space="preserve"> - </v>
      </c>
      <c r="BH193" s="2396" t="str">
        <f t="shared" si="28"/>
        <v>/F10/@F10_0882</v>
      </c>
      <c r="BI193" s="2837" t="s">
        <v>13210</v>
      </c>
      <c r="BJ193" s="2821" t="str">
        <f>IF(xml!$A$1&lt;&gt;Preluare_xml!BH$1," - ",IFERROR(INDEX(xml!$C:$C,MATCH(BH193,xml!$B:$B,0)),0))</f>
        <v xml:space="preserve"> - </v>
      </c>
      <c r="BN193" s="74" t="s">
        <v>9266</v>
      </c>
    </row>
    <row r="194" spans="44:66" x14ac:dyDescent="0.25">
      <c r="AR194" s="1" t="s">
        <v>13211</v>
      </c>
      <c r="AS194" s="1860" t="str">
        <f t="shared" si="22"/>
        <v>F10_0851</v>
      </c>
      <c r="AT194" s="2839" t="str">
        <f>IF(xml!$A$1&lt;&gt;Preluare_xml!AR$1," - ",IFERROR(INDEX(xml!$C:$C,MATCH(AR194,xml!$B:$B,0)),0))</f>
        <v xml:space="preserve"> - </v>
      </c>
      <c r="AV194" s="1" t="s">
        <v>12013</v>
      </c>
      <c r="AW194" s="1860" t="str">
        <f t="shared" si="23"/>
        <v>F20_0331</v>
      </c>
      <c r="AX194" s="2834" t="str">
        <f>IF(xml!$A$1&lt;&gt;Preluare_xml!AV$1," - ",IFERROR(INDEX(xml!$C:$C,MATCH(AV194,xml!$B:$B,0)),0))</f>
        <v xml:space="preserve"> - </v>
      </c>
      <c r="AZ194" s="74" t="s">
        <v>13208</v>
      </c>
      <c r="BA194" s="1860" t="str">
        <f t="shared" si="24"/>
        <v>F10_0842</v>
      </c>
      <c r="BB194" s="2834" t="str">
        <f>IF(xml!$A$1&lt;&gt;Preluare_xml!AZ$1," - ",IFERROR(INDEX(xml!$C:$C,MATCH(AZ194,xml!$B:$B,0)),0))</f>
        <v xml:space="preserve"> - </v>
      </c>
      <c r="BD194" s="2396" t="str">
        <f t="shared" si="29"/>
        <v>/F30/@F30_0152</v>
      </c>
      <c r="BE194" s="2837" t="s">
        <v>13212</v>
      </c>
      <c r="BF194" s="2834" t="str">
        <f>IF(xml!$A$1&lt;&gt;Preluare_xml!BD$1," - ",IFERROR(INDEX(xml!$C:$C,MATCH(BD194,xml!$B:$B,0)),0))</f>
        <v xml:space="preserve"> - </v>
      </c>
      <c r="BH194" s="2396" t="str">
        <f t="shared" si="28"/>
        <v>/F10/@F10_0891</v>
      </c>
      <c r="BI194" s="2837" t="s">
        <v>13213</v>
      </c>
      <c r="BJ194" s="2821" t="str">
        <f>IF(xml!$A$1&lt;&gt;Preluare_xml!BH$1," - ",IFERROR(INDEX(xml!$C:$C,MATCH(BH194,xml!$B:$B,0)),0))</f>
        <v xml:space="preserve"> - </v>
      </c>
      <c r="BN194" s="74" t="s">
        <v>13214</v>
      </c>
    </row>
    <row r="195" spans="44:66" x14ac:dyDescent="0.25">
      <c r="AR195" s="1" t="s">
        <v>13215</v>
      </c>
      <c r="AS195" s="1860" t="str">
        <f t="shared" ref="AS195:AS260" si="30">TRIM(MID(AR195,FIND("@",AR195)+1,500))</f>
        <v>F10_0852</v>
      </c>
      <c r="AT195" s="2839" t="str">
        <f>IF(xml!$A$1&lt;&gt;Preluare_xml!AR$1," - ",IFERROR(INDEX(xml!$C:$C,MATCH(AR195,xml!$B:$B,0)),0))</f>
        <v xml:space="preserve"> - </v>
      </c>
      <c r="AV195" s="1" t="s">
        <v>12014</v>
      </c>
      <c r="AW195" s="1860" t="str">
        <f t="shared" si="23"/>
        <v>F20_0332</v>
      </c>
      <c r="AX195" s="2834" t="str">
        <f>IF(xml!$A$1&lt;&gt;Preluare_xml!AV$1," - ",IFERROR(INDEX(xml!$C:$C,MATCH(AV195,xml!$B:$B,0)),0))</f>
        <v xml:space="preserve"> - </v>
      </c>
      <c r="AZ195" s="74" t="s">
        <v>13211</v>
      </c>
      <c r="BA195" s="1860" t="str">
        <f t="shared" ref="BA195:BA258" si="31">TRIM(MID(AZ195,FIND("@",AZ195)+1,500))</f>
        <v>F10_0851</v>
      </c>
      <c r="BB195" s="2834" t="str">
        <f>IF(xml!$A$1&lt;&gt;Preluare_xml!AZ$1," - ",IFERROR(INDEX(xml!$C:$C,MATCH(AZ195,xml!$B:$B,0)),0))</f>
        <v xml:space="preserve"> - </v>
      </c>
      <c r="BD195" s="2396" t="str">
        <f t="shared" si="29"/>
        <v>/F30/@F30_0153</v>
      </c>
      <c r="BE195" s="2837" t="s">
        <v>13216</v>
      </c>
      <c r="BF195" s="2834" t="str">
        <f>IF(xml!$A$1&lt;&gt;Preluare_xml!BD$1," - ",IFERROR(INDEX(xml!$C:$C,MATCH(BD195,xml!$B:$B,0)),0))</f>
        <v xml:space="preserve"> - </v>
      </c>
      <c r="BH195" s="2396" t="str">
        <f t="shared" si="28"/>
        <v>/F10/@F10_0892</v>
      </c>
      <c r="BI195" s="2837" t="s">
        <v>13217</v>
      </c>
      <c r="BJ195" s="2821" t="str">
        <f>IF(xml!$A$1&lt;&gt;Preluare_xml!BH$1," - ",IFERROR(INDEX(xml!$C:$C,MATCH(BH195,xml!$B:$B,0)),0))</f>
        <v xml:space="preserve"> - </v>
      </c>
      <c r="BN195" s="74" t="s">
        <v>9265</v>
      </c>
    </row>
    <row r="196" spans="44:66" x14ac:dyDescent="0.25">
      <c r="AR196" s="1" t="s">
        <v>13218</v>
      </c>
      <c r="AS196" s="1860" t="str">
        <f t="shared" si="30"/>
        <v>F10_0861</v>
      </c>
      <c r="AT196" s="2839" t="str">
        <f>IF(xml!$A$1&lt;&gt;Preluare_xml!AR$1," - ",IFERROR(INDEX(xml!$C:$C,MATCH(AR196,xml!$B:$B,0)),0))</f>
        <v xml:space="preserve"> - </v>
      </c>
      <c r="AV196" s="1" t="s">
        <v>12075</v>
      </c>
      <c r="AW196" s="1860" t="str">
        <f t="shared" si="23"/>
        <v>F20_3071</v>
      </c>
      <c r="AX196" s="2834" t="str">
        <f>IF(xml!$A$1&lt;&gt;Preluare_xml!AV$1," - ",IFERROR(INDEX(xml!$C:$C,MATCH(AV196,xml!$B:$B,0)),0))</f>
        <v xml:space="preserve"> - </v>
      </c>
      <c r="AZ196" s="74" t="s">
        <v>13215</v>
      </c>
      <c r="BA196" s="1860" t="str">
        <f t="shared" si="31"/>
        <v>F10_0852</v>
      </c>
      <c r="BB196" s="2834" t="str">
        <f>IF(xml!$A$1&lt;&gt;Preluare_xml!AZ$1," - ",IFERROR(INDEX(xml!$C:$C,MATCH(AZ196,xml!$B:$B,0)),0))</f>
        <v xml:space="preserve"> - </v>
      </c>
      <c r="BD196" s="2396" t="str">
        <f t="shared" si="29"/>
        <v>/F30/@F30_0161</v>
      </c>
      <c r="BE196" s="2837" t="s">
        <v>13219</v>
      </c>
      <c r="BF196" s="2834" t="str">
        <f>IF(xml!$A$1&lt;&gt;Preluare_xml!BD$1," - ",IFERROR(INDEX(xml!$C:$C,MATCH(BD196,xml!$B:$B,0)),0))</f>
        <v xml:space="preserve"> - </v>
      </c>
      <c r="BH196" s="2396" t="str">
        <f t="shared" si="28"/>
        <v>/F10/@F10_0901</v>
      </c>
      <c r="BI196" s="2837" t="s">
        <v>13220</v>
      </c>
      <c r="BJ196" s="2821" t="str">
        <f>IF(xml!$A$1&lt;&gt;Preluare_xml!BH$1," - ",IFERROR(INDEX(xml!$C:$C,MATCH(BH196,xml!$B:$B,0)),0))</f>
        <v xml:space="preserve"> - </v>
      </c>
      <c r="BN196" s="74" t="s">
        <v>13221</v>
      </c>
    </row>
    <row r="197" spans="44:66" x14ac:dyDescent="0.25">
      <c r="AR197" s="1" t="s">
        <v>13222</v>
      </c>
      <c r="AS197" s="1860" t="str">
        <f t="shared" si="30"/>
        <v>F10_0862</v>
      </c>
      <c r="AT197" s="2839" t="str">
        <f>IF(xml!$A$1&lt;&gt;Preluare_xml!AR$1," - ",IFERROR(INDEX(xml!$C:$C,MATCH(AR197,xml!$B:$B,0)),0))</f>
        <v xml:space="preserve"> - </v>
      </c>
      <c r="AV197" s="1" t="s">
        <v>12076</v>
      </c>
      <c r="AW197" s="1860" t="str">
        <f t="shared" si="23"/>
        <v>F20_3072</v>
      </c>
      <c r="AX197" s="2834" t="str">
        <f>IF(xml!$A$1&lt;&gt;Preluare_xml!AV$1," - ",IFERROR(INDEX(xml!$C:$C,MATCH(AV197,xml!$B:$B,0)),0))</f>
        <v xml:space="preserve"> - </v>
      </c>
      <c r="AZ197" s="74" t="s">
        <v>13218</v>
      </c>
      <c r="BA197" s="1860" t="str">
        <f t="shared" si="31"/>
        <v>F10_0861</v>
      </c>
      <c r="BB197" s="2834" t="str">
        <f>IF(xml!$A$1&lt;&gt;Preluare_xml!AZ$1," - ",IFERROR(INDEX(xml!$C:$C,MATCH(AZ197,xml!$B:$B,0)),0))</f>
        <v xml:space="preserve"> - </v>
      </c>
      <c r="BD197" s="2396" t="str">
        <f t="shared" si="29"/>
        <v>/F30/@F30_0162</v>
      </c>
      <c r="BE197" s="2837" t="s">
        <v>13223</v>
      </c>
      <c r="BF197" s="2834" t="str">
        <f>IF(xml!$A$1&lt;&gt;Preluare_xml!BD$1," - ",IFERROR(INDEX(xml!$C:$C,MATCH(BD197,xml!$B:$B,0)),0))</f>
        <v xml:space="preserve"> - </v>
      </c>
      <c r="BH197" s="2396" t="str">
        <f t="shared" si="28"/>
        <v>/F10/@F10_0902</v>
      </c>
      <c r="BI197" s="2837" t="s">
        <v>13224</v>
      </c>
      <c r="BJ197" s="2821" t="str">
        <f>IF(xml!$A$1&lt;&gt;Preluare_xml!BH$1," - ",IFERROR(INDEX(xml!$C:$C,MATCH(BH197,xml!$B:$B,0)),0))</f>
        <v xml:space="preserve"> - </v>
      </c>
      <c r="BN197" s="74" t="s">
        <v>13225</v>
      </c>
    </row>
    <row r="198" spans="44:66" x14ac:dyDescent="0.25">
      <c r="AR198" s="1" t="s">
        <v>13226</v>
      </c>
      <c r="AS198" s="1860" t="str">
        <f t="shared" si="30"/>
        <v>F10_0871</v>
      </c>
      <c r="AT198" s="2839" t="str">
        <f>IF(xml!$A$1&lt;&gt;Preluare_xml!AR$1," - ",IFERROR(INDEX(xml!$C:$C,MATCH(AR198,xml!$B:$B,0)),0))</f>
        <v xml:space="preserve"> - </v>
      </c>
      <c r="AV198" s="1" t="s">
        <v>13227</v>
      </c>
      <c r="AW198" s="1860" t="str">
        <f t="shared" si="23"/>
        <v>F20_3081</v>
      </c>
      <c r="AX198" s="2834" t="str">
        <f>IF(xml!$A$1&lt;&gt;Preluare_xml!AV$1," - ",IFERROR(INDEX(xml!$C:$C,MATCH(AV198,xml!$B:$B,0)),0))</f>
        <v xml:space="preserve"> - </v>
      </c>
      <c r="AZ198" s="74" t="s">
        <v>13222</v>
      </c>
      <c r="BA198" s="1860" t="str">
        <f t="shared" si="31"/>
        <v>F10_0862</v>
      </c>
      <c r="BB198" s="2834" t="str">
        <f>IF(xml!$A$1&lt;&gt;Preluare_xml!AZ$1," - ",IFERROR(INDEX(xml!$C:$C,MATCH(AZ198,xml!$B:$B,0)),0))</f>
        <v xml:space="preserve"> - </v>
      </c>
      <c r="BD198" s="2396" t="str">
        <f t="shared" si="29"/>
        <v>/F30/@F30_0163</v>
      </c>
      <c r="BE198" s="2837" t="s">
        <v>13228</v>
      </c>
      <c r="BF198" s="2834" t="str">
        <f>IF(xml!$A$1&lt;&gt;Preluare_xml!BD$1," - ",IFERROR(INDEX(xml!$C:$C,MATCH(BD198,xml!$B:$B,0)),0))</f>
        <v xml:space="preserve"> - </v>
      </c>
      <c r="BH198" s="2396" t="str">
        <f t="shared" si="28"/>
        <v>/F10/@F10_0911</v>
      </c>
      <c r="BI198" s="2837" t="s">
        <v>13229</v>
      </c>
      <c r="BJ198" s="2821" t="str">
        <f>IF(xml!$A$1&lt;&gt;Preluare_xml!BH$1," - ",IFERROR(INDEX(xml!$C:$C,MATCH(BH198,xml!$B:$B,0)),0))</f>
        <v xml:space="preserve"> - </v>
      </c>
      <c r="BN198" s="74" t="s">
        <v>13230</v>
      </c>
    </row>
    <row r="199" spans="44:66" x14ac:dyDescent="0.25">
      <c r="AR199" s="1" t="s">
        <v>13231</v>
      </c>
      <c r="AS199" s="1860" t="str">
        <f t="shared" si="30"/>
        <v>F10_0872</v>
      </c>
      <c r="AT199" s="2839" t="str">
        <f>IF(xml!$A$1&lt;&gt;Preluare_xml!AR$1," - ",IFERROR(INDEX(xml!$C:$C,MATCH(AR199,xml!$B:$B,0)),0))</f>
        <v xml:space="preserve"> - </v>
      </c>
      <c r="AV199" s="1" t="s">
        <v>13232</v>
      </c>
      <c r="AW199" s="1860" t="str">
        <f t="shared" si="23"/>
        <v>F20_3082</v>
      </c>
      <c r="AX199" s="2834" t="str">
        <f>IF(xml!$A$1&lt;&gt;Preluare_xml!AV$1," - ",IFERROR(INDEX(xml!$C:$C,MATCH(AV199,xml!$B:$B,0)),0))</f>
        <v xml:space="preserve"> - </v>
      </c>
      <c r="AZ199" s="74" t="s">
        <v>13226</v>
      </c>
      <c r="BA199" s="1860" t="str">
        <f t="shared" si="31"/>
        <v>F10_0871</v>
      </c>
      <c r="BB199" s="2834" t="str">
        <f>IF(xml!$A$1&lt;&gt;Preluare_xml!AZ$1," - ",IFERROR(INDEX(xml!$C:$C,MATCH(AZ199,xml!$B:$B,0)),0))</f>
        <v xml:space="preserve"> - </v>
      </c>
      <c r="BD199" s="2396" t="str">
        <f t="shared" si="29"/>
        <v>/F30/@F30_0171</v>
      </c>
      <c r="BE199" s="2837" t="s">
        <v>13233</v>
      </c>
      <c r="BF199" s="2834" t="str">
        <f>IF(xml!$A$1&lt;&gt;Preluare_xml!BD$1," - ",IFERROR(INDEX(xml!$C:$C,MATCH(BD199,xml!$B:$B,0)),0))</f>
        <v xml:space="preserve"> - </v>
      </c>
      <c r="BH199" s="2396" t="str">
        <f t="shared" si="28"/>
        <v>/F10/@F10_0912</v>
      </c>
      <c r="BI199" s="2837" t="s">
        <v>13234</v>
      </c>
      <c r="BJ199" s="2821" t="str">
        <f>IF(xml!$A$1&lt;&gt;Preluare_xml!BH$1," - ",IFERROR(INDEX(xml!$C:$C,MATCH(BH199,xml!$B:$B,0)),0))</f>
        <v xml:space="preserve"> - </v>
      </c>
      <c r="BN199" s="74" t="s">
        <v>13235</v>
      </c>
    </row>
    <row r="200" spans="44:66" x14ac:dyDescent="0.25">
      <c r="AR200" s="1" t="s">
        <v>11941</v>
      </c>
      <c r="AS200" s="1860" t="str">
        <f t="shared" si="30"/>
        <v>F10_0881</v>
      </c>
      <c r="AT200" s="2839" t="str">
        <f>IF(xml!$A$1&lt;&gt;Preluare_xml!AR$1," - ",IFERROR(INDEX(xml!$C:$C,MATCH(AR200,xml!$B:$B,0)),0))</f>
        <v xml:space="preserve"> - </v>
      </c>
      <c r="AV200" s="1" t="s">
        <v>13236</v>
      </c>
      <c r="AW200" s="1860" t="str">
        <f t="shared" si="23"/>
        <v>F20_3091</v>
      </c>
      <c r="AX200" s="2834" t="str">
        <f>IF(xml!$A$1&lt;&gt;Preluare_xml!AV$1," - ",IFERROR(INDEX(xml!$C:$C,MATCH(AV200,xml!$B:$B,0)),0))</f>
        <v xml:space="preserve"> - </v>
      </c>
      <c r="AZ200" s="74" t="s">
        <v>13231</v>
      </c>
      <c r="BA200" s="1860" t="str">
        <f t="shared" si="31"/>
        <v>F10_0872</v>
      </c>
      <c r="BB200" s="2834" t="str">
        <f>IF(xml!$A$1&lt;&gt;Preluare_xml!AZ$1," - ",IFERROR(INDEX(xml!$C:$C,MATCH(AZ200,xml!$B:$B,0)),0))</f>
        <v xml:space="preserve"> - </v>
      </c>
      <c r="BD200" s="2396" t="str">
        <f t="shared" si="29"/>
        <v>/F30/@F30_0172</v>
      </c>
      <c r="BE200" s="2837" t="s">
        <v>13237</v>
      </c>
      <c r="BF200" s="2834" t="str">
        <f>IF(xml!$A$1&lt;&gt;Preluare_xml!BD$1," - ",IFERROR(INDEX(xml!$C:$C,MATCH(BD200,xml!$B:$B,0)),0))</f>
        <v xml:space="preserve"> - </v>
      </c>
      <c r="BH200" s="2396" t="str">
        <f t="shared" si="28"/>
        <v>/F10/@F10_0921</v>
      </c>
      <c r="BI200" s="2837" t="s">
        <v>13238</v>
      </c>
      <c r="BJ200" s="2821" t="str">
        <f>IF(xml!$A$1&lt;&gt;Preluare_xml!BH$1," - ",IFERROR(INDEX(xml!$C:$C,MATCH(BH200,xml!$B:$B,0)),0))</f>
        <v xml:space="preserve"> - </v>
      </c>
      <c r="BN200" s="74" t="s">
        <v>13239</v>
      </c>
    </row>
    <row r="201" spans="44:66" x14ac:dyDescent="0.25">
      <c r="AR201" s="1" t="s">
        <v>11942</v>
      </c>
      <c r="AS201" s="1860" t="str">
        <f t="shared" si="30"/>
        <v>F10_0882</v>
      </c>
      <c r="AT201" s="2839" t="str">
        <f>IF(xml!$A$1&lt;&gt;Preluare_xml!AR$1," - ",IFERROR(INDEX(xml!$C:$C,MATCH(AR201,xml!$B:$B,0)),0))</f>
        <v xml:space="preserve"> - </v>
      </c>
      <c r="AV201" s="1" t="s">
        <v>13240</v>
      </c>
      <c r="AW201" s="1860" t="str">
        <f t="shared" si="23"/>
        <v>F20_3092</v>
      </c>
      <c r="AX201" s="2834" t="str">
        <f>IF(xml!$A$1&lt;&gt;Preluare_xml!AV$1," - ",IFERROR(INDEX(xml!$C:$C,MATCH(AV201,xml!$B:$B,0)),0))</f>
        <v xml:space="preserve"> - </v>
      </c>
      <c r="AZ201" s="74" t="s">
        <v>11941</v>
      </c>
      <c r="BA201" s="1860" t="str">
        <f t="shared" si="31"/>
        <v>F10_0881</v>
      </c>
      <c r="BB201" s="2834" t="str">
        <f>IF(xml!$A$1&lt;&gt;Preluare_xml!AZ$1," - ",IFERROR(INDEX(xml!$C:$C,MATCH(AZ201,xml!$B:$B,0)),0))</f>
        <v xml:space="preserve"> - </v>
      </c>
      <c r="BD201" s="2396" t="str">
        <f t="shared" si="29"/>
        <v>/F30/@F30_0173</v>
      </c>
      <c r="BE201" s="2837" t="s">
        <v>13241</v>
      </c>
      <c r="BF201" s="2834" t="str">
        <f>IF(xml!$A$1&lt;&gt;Preluare_xml!BD$1," - ",IFERROR(INDEX(xml!$C:$C,MATCH(BD201,xml!$B:$B,0)),0))</f>
        <v xml:space="preserve"> - </v>
      </c>
      <c r="BH201" s="2396" t="str">
        <f t="shared" si="28"/>
        <v>/F10/@F10_0922</v>
      </c>
      <c r="BI201" s="2837" t="s">
        <v>13242</v>
      </c>
      <c r="BJ201" s="2821" t="str">
        <f>IF(xml!$A$1&lt;&gt;Preluare_xml!BH$1," - ",IFERROR(INDEX(xml!$C:$C,MATCH(BH201,xml!$B:$B,0)),0))</f>
        <v xml:space="preserve"> - </v>
      </c>
      <c r="BN201" s="74" t="s">
        <v>9289</v>
      </c>
    </row>
    <row r="202" spans="44:66" x14ac:dyDescent="0.25">
      <c r="AR202" s="1" t="s">
        <v>11943</v>
      </c>
      <c r="AS202" s="1860" t="str">
        <f t="shared" si="30"/>
        <v>F10_0891</v>
      </c>
      <c r="AT202" s="2839" t="str">
        <f>IF(xml!$A$1&lt;&gt;Preluare_xml!AR$1," - ",IFERROR(INDEX(xml!$C:$C,MATCH(AR202,xml!$B:$B,0)),0))</f>
        <v xml:space="preserve"> - </v>
      </c>
      <c r="AV202" s="1" t="s">
        <v>13243</v>
      </c>
      <c r="AW202" s="1860" t="str">
        <f t="shared" si="23"/>
        <v>F20_3101</v>
      </c>
      <c r="AX202" s="2834" t="str">
        <f>IF(xml!$A$1&lt;&gt;Preluare_xml!AV$1," - ",IFERROR(INDEX(xml!$C:$C,MATCH(AV202,xml!$B:$B,0)),0))</f>
        <v xml:space="preserve"> - </v>
      </c>
      <c r="AZ202" s="74" t="s">
        <v>11942</v>
      </c>
      <c r="BA202" s="1860" t="str">
        <f t="shared" si="31"/>
        <v>F10_0882</v>
      </c>
      <c r="BB202" s="2834" t="str">
        <f>IF(xml!$A$1&lt;&gt;Preluare_xml!AZ$1," - ",IFERROR(INDEX(xml!$C:$C,MATCH(AZ202,xml!$B:$B,0)),0))</f>
        <v xml:space="preserve"> - </v>
      </c>
      <c r="BD202" s="2396" t="str">
        <f t="shared" si="29"/>
        <v>/F30/@F30_0181</v>
      </c>
      <c r="BE202" s="2837" t="s">
        <v>13244</v>
      </c>
      <c r="BF202" s="2834" t="str">
        <f>IF(xml!$A$1&lt;&gt;Preluare_xml!BD$1," - ",IFERROR(INDEX(xml!$C:$C,MATCH(BD202,xml!$B:$B,0)),0))</f>
        <v xml:space="preserve"> - </v>
      </c>
      <c r="BH202" s="2396" t="str">
        <f t="shared" si="28"/>
        <v>/F10/@F10_0931</v>
      </c>
      <c r="BI202" s="2837" t="s">
        <v>13245</v>
      </c>
      <c r="BJ202" s="2821" t="str">
        <f>IF(xml!$A$1&lt;&gt;Preluare_xml!BH$1," - ",IFERROR(INDEX(xml!$C:$C,MATCH(BH202,xml!$B:$B,0)),0))</f>
        <v xml:space="preserve"> - </v>
      </c>
      <c r="BN202" s="74" t="s">
        <v>13246</v>
      </c>
    </row>
    <row r="203" spans="44:66" x14ac:dyDescent="0.25">
      <c r="AR203" s="1" t="s">
        <v>11944</v>
      </c>
      <c r="AS203" s="1860" t="str">
        <f t="shared" si="30"/>
        <v>F10_0892</v>
      </c>
      <c r="AT203" s="2839" t="str">
        <f>IF(xml!$A$1&lt;&gt;Preluare_xml!AR$1," - ",IFERROR(INDEX(xml!$C:$C,MATCH(AR203,xml!$B:$B,0)),0))</f>
        <v xml:space="preserve"> - </v>
      </c>
      <c r="AV203" s="1" t="s">
        <v>13247</v>
      </c>
      <c r="AW203" s="1860" t="str">
        <f t="shared" si="23"/>
        <v>F20_3102</v>
      </c>
      <c r="AX203" s="2834" t="str">
        <f>IF(xml!$A$1&lt;&gt;Preluare_xml!AV$1," - ",IFERROR(INDEX(xml!$C:$C,MATCH(AV203,xml!$B:$B,0)),0))</f>
        <v xml:space="preserve"> - </v>
      </c>
      <c r="AZ203" s="74" t="s">
        <v>11943</v>
      </c>
      <c r="BA203" s="1860" t="str">
        <f t="shared" si="31"/>
        <v>F10_0891</v>
      </c>
      <c r="BB203" s="2834" t="str">
        <f>IF(xml!$A$1&lt;&gt;Preluare_xml!AZ$1," - ",IFERROR(INDEX(xml!$C:$C,MATCH(AZ203,xml!$B:$B,0)),0))</f>
        <v xml:space="preserve"> - </v>
      </c>
      <c r="BD203" s="2396" t="str">
        <f t="shared" si="29"/>
        <v>/F30/@F30_0182</v>
      </c>
      <c r="BE203" s="2837" t="s">
        <v>13248</v>
      </c>
      <c r="BF203" s="2834" t="str">
        <f>IF(xml!$A$1&lt;&gt;Preluare_xml!BD$1," - ",IFERROR(INDEX(xml!$C:$C,MATCH(BD203,xml!$B:$B,0)),0))</f>
        <v xml:space="preserve"> - </v>
      </c>
      <c r="BH203" s="2396" t="str">
        <f t="shared" si="28"/>
        <v>/F10/@F10_0932</v>
      </c>
      <c r="BI203" s="2837" t="s">
        <v>13249</v>
      </c>
      <c r="BJ203" s="2821" t="str">
        <f>IF(xml!$A$1&lt;&gt;Preluare_xml!BH$1," - ",IFERROR(INDEX(xml!$C:$C,MATCH(BH203,xml!$B:$B,0)),0))</f>
        <v xml:space="preserve"> - </v>
      </c>
      <c r="BN203" s="74" t="s">
        <v>13250</v>
      </c>
    </row>
    <row r="204" spans="44:66" x14ac:dyDescent="0.25">
      <c r="AR204" s="1" t="s">
        <v>11945</v>
      </c>
      <c r="AS204" s="1860" t="str">
        <f t="shared" si="30"/>
        <v>F10_0901</v>
      </c>
      <c r="AT204" s="2839" t="str">
        <f>IF(xml!$A$1&lt;&gt;Preluare_xml!AR$1," - ",IFERROR(INDEX(xml!$C:$C,MATCH(AR204,xml!$B:$B,0)),0))</f>
        <v xml:space="preserve"> - </v>
      </c>
      <c r="AV204" s="1" t="s">
        <v>13251</v>
      </c>
      <c r="AW204" s="1860" t="str">
        <f t="shared" si="23"/>
        <v>F20_3111</v>
      </c>
      <c r="AX204" s="2834" t="str">
        <f>IF(xml!$A$1&lt;&gt;Preluare_xml!AV$1," - ",IFERROR(INDEX(xml!$C:$C,MATCH(AV204,xml!$B:$B,0)),0))</f>
        <v xml:space="preserve"> - </v>
      </c>
      <c r="AZ204" s="74" t="s">
        <v>11944</v>
      </c>
      <c r="BA204" s="1860" t="str">
        <f t="shared" si="31"/>
        <v>F10_0892</v>
      </c>
      <c r="BB204" s="2834" t="str">
        <f>IF(xml!$A$1&lt;&gt;Preluare_xml!AZ$1," - ",IFERROR(INDEX(xml!$C:$C,MATCH(AZ204,xml!$B:$B,0)),0))</f>
        <v xml:space="preserve"> - </v>
      </c>
      <c r="BD204" s="2396" t="str">
        <f t="shared" si="29"/>
        <v>/F30/@F30_0183</v>
      </c>
      <c r="BE204" s="2837" t="s">
        <v>13252</v>
      </c>
      <c r="BF204" s="2834" t="str">
        <f>IF(xml!$A$1&lt;&gt;Preluare_xml!BD$1," - ",IFERROR(INDEX(xml!$C:$C,MATCH(BD204,xml!$B:$B,0)),0))</f>
        <v xml:space="preserve"> - </v>
      </c>
      <c r="BH204" s="2396" t="str">
        <f t="shared" si="28"/>
        <v>/F10/@F10_0941</v>
      </c>
      <c r="BI204" s="2837" t="s">
        <v>13253</v>
      </c>
      <c r="BJ204" s="2821" t="str">
        <f>IF(xml!$A$1&lt;&gt;Preluare_xml!BH$1," - ",IFERROR(INDEX(xml!$C:$C,MATCH(BH204,xml!$B:$B,0)),0))</f>
        <v xml:space="preserve"> - </v>
      </c>
      <c r="BN204" s="74" t="s">
        <v>13254</v>
      </c>
    </row>
    <row r="205" spans="44:66" x14ac:dyDescent="0.25">
      <c r="AR205" s="1" t="s">
        <v>11946</v>
      </c>
      <c r="AS205" s="1860" t="str">
        <f t="shared" si="30"/>
        <v>F10_0902</v>
      </c>
      <c r="AT205" s="2839" t="str">
        <f>IF(xml!$A$1&lt;&gt;Preluare_xml!AR$1," - ",IFERROR(INDEX(xml!$C:$C,MATCH(AR205,xml!$B:$B,0)),0))</f>
        <v xml:space="preserve"> - </v>
      </c>
      <c r="AV205" s="1" t="s">
        <v>13255</v>
      </c>
      <c r="AW205" s="1860" t="str">
        <f t="shared" si="23"/>
        <v>F20_3112</v>
      </c>
      <c r="AX205" s="2834" t="str">
        <f>IF(xml!$A$1&lt;&gt;Preluare_xml!AV$1," - ",IFERROR(INDEX(xml!$C:$C,MATCH(AV205,xml!$B:$B,0)),0))</f>
        <v xml:space="preserve"> - </v>
      </c>
      <c r="AZ205" s="74" t="s">
        <v>11945</v>
      </c>
      <c r="BA205" s="1860" t="str">
        <f t="shared" si="31"/>
        <v>F10_0901</v>
      </c>
      <c r="BB205" s="2834" t="str">
        <f>IF(xml!$A$1&lt;&gt;Preluare_xml!AZ$1," - ",IFERROR(INDEX(xml!$C:$C,MATCH(AZ205,xml!$B:$B,0)),0))</f>
        <v xml:space="preserve"> - </v>
      </c>
      <c r="BD205" s="2396" t="str">
        <f t="shared" si="29"/>
        <v>/F30/@F30_0191</v>
      </c>
      <c r="BE205" s="2837" t="s">
        <v>13256</v>
      </c>
      <c r="BF205" s="2834" t="str">
        <f>IF(xml!$A$1&lt;&gt;Preluare_xml!BD$1," - ",IFERROR(INDEX(xml!$C:$C,MATCH(BD205,xml!$B:$B,0)),0))</f>
        <v xml:space="preserve"> - </v>
      </c>
      <c r="BH205" s="2396" t="str">
        <f t="shared" si="28"/>
        <v>/F10/@F10_0942</v>
      </c>
      <c r="BI205" s="2837" t="s">
        <v>13257</v>
      </c>
      <c r="BJ205" s="2821" t="str">
        <f>IF(xml!$A$1&lt;&gt;Preluare_xml!BH$1," - ",IFERROR(INDEX(xml!$C:$C,MATCH(BH205,xml!$B:$B,0)),0))</f>
        <v xml:space="preserve"> - </v>
      </c>
      <c r="BN205" s="74" t="s">
        <v>13258</v>
      </c>
    </row>
    <row r="206" spans="44:66" x14ac:dyDescent="0.25">
      <c r="AR206" s="1" t="s">
        <v>11947</v>
      </c>
      <c r="AS206" s="1860" t="str">
        <f t="shared" si="30"/>
        <v>F10_0911</v>
      </c>
      <c r="AT206" s="2839" t="str">
        <f>IF(xml!$A$1&lt;&gt;Preluare_xml!AR$1," - ",IFERROR(INDEX(xml!$C:$C,MATCH(AR206,xml!$B:$B,0)),0))</f>
        <v xml:space="preserve"> - </v>
      </c>
      <c r="AV206" s="1" t="s">
        <v>12077</v>
      </c>
      <c r="AW206" s="1860" t="str">
        <f t="shared" si="23"/>
        <v>F20_3121</v>
      </c>
      <c r="AX206" s="2834" t="str">
        <f>IF(xml!$A$1&lt;&gt;Preluare_xml!AV$1," - ",IFERROR(INDEX(xml!$C:$C,MATCH(AV206,xml!$B:$B,0)),0))</f>
        <v xml:space="preserve"> - </v>
      </c>
      <c r="AZ206" s="74" t="s">
        <v>11946</v>
      </c>
      <c r="BA206" s="1860" t="str">
        <f t="shared" si="31"/>
        <v>F10_0902</v>
      </c>
      <c r="BB206" s="2834" t="str">
        <f>IF(xml!$A$1&lt;&gt;Preluare_xml!AZ$1," - ",IFERROR(INDEX(xml!$C:$C,MATCH(AZ206,xml!$B:$B,0)),0))</f>
        <v xml:space="preserve"> - </v>
      </c>
      <c r="BD206" s="2396" t="str">
        <f t="shared" si="29"/>
        <v>/F30/@F30_0192</v>
      </c>
      <c r="BE206" s="2837" t="s">
        <v>12628</v>
      </c>
      <c r="BF206" s="2834" t="str">
        <f>IF(xml!$A$1&lt;&gt;Preluare_xml!BD$1," - ",IFERROR(INDEX(xml!$C:$C,MATCH(BD206,xml!$B:$B,0)),0))</f>
        <v xml:space="preserve"> - </v>
      </c>
      <c r="BH206" s="2396" t="str">
        <f t="shared" si="28"/>
        <v>/F10/@F10_0951</v>
      </c>
      <c r="BI206" s="2837" t="s">
        <v>13259</v>
      </c>
      <c r="BJ206" s="2821" t="str">
        <f>IF(xml!$A$1&lt;&gt;Preluare_xml!BH$1," - ",IFERROR(INDEX(xml!$C:$C,MATCH(BH206,xml!$B:$B,0)),0))</f>
        <v xml:space="preserve"> - </v>
      </c>
      <c r="BN206" s="74" t="s">
        <v>13260</v>
      </c>
    </row>
    <row r="207" spans="44:66" x14ac:dyDescent="0.25">
      <c r="AR207" s="1" t="s">
        <v>11948</v>
      </c>
      <c r="AS207" s="1860" t="str">
        <f t="shared" si="30"/>
        <v>F10_0912</v>
      </c>
      <c r="AT207" s="2839" t="str">
        <f>IF(xml!$A$1&lt;&gt;Preluare_xml!AR$1," - ",IFERROR(INDEX(xml!$C:$C,MATCH(AR207,xml!$B:$B,0)),0))</f>
        <v xml:space="preserve"> - </v>
      </c>
      <c r="AV207" s="1" t="s">
        <v>12078</v>
      </c>
      <c r="AW207" s="1860" t="str">
        <f t="shared" si="23"/>
        <v>F20_3122</v>
      </c>
      <c r="AX207" s="2834" t="str">
        <f>IF(xml!$A$1&lt;&gt;Preluare_xml!AV$1," - ",IFERROR(INDEX(xml!$C:$C,MATCH(AV207,xml!$B:$B,0)),0))</f>
        <v xml:space="preserve"> - </v>
      </c>
      <c r="AZ207" s="74" t="s">
        <v>11947</v>
      </c>
      <c r="BA207" s="1860" t="str">
        <f t="shared" si="31"/>
        <v>F10_0911</v>
      </c>
      <c r="BB207" s="2834" t="str">
        <f>IF(xml!$A$1&lt;&gt;Preluare_xml!AZ$1," - ",IFERROR(INDEX(xml!$C:$C,MATCH(AZ207,xml!$B:$B,0)),0))</f>
        <v xml:space="preserve"> - </v>
      </c>
      <c r="BD207" s="2396" t="str">
        <f t="shared" si="29"/>
        <v>/F30/@F30_0201</v>
      </c>
      <c r="BE207" s="2837" t="s">
        <v>13261</v>
      </c>
      <c r="BF207" s="2834" t="str">
        <f>IF(xml!$A$1&lt;&gt;Preluare_xml!BD$1," - ",IFERROR(INDEX(xml!$C:$C,MATCH(BD207,xml!$B:$B,0)),0))</f>
        <v xml:space="preserve"> - </v>
      </c>
      <c r="BH207" s="2396" t="str">
        <f t="shared" si="28"/>
        <v>/F10/@F10_0952</v>
      </c>
      <c r="BI207" s="2837" t="s">
        <v>13262</v>
      </c>
      <c r="BJ207" s="2821" t="str">
        <f>IF(xml!$A$1&lt;&gt;Preluare_xml!BH$1," - ",IFERROR(INDEX(xml!$C:$C,MATCH(BH207,xml!$B:$B,0)),0))</f>
        <v xml:space="preserve"> - </v>
      </c>
      <c r="BN207" s="74" t="s">
        <v>13263</v>
      </c>
    </row>
    <row r="208" spans="44:66" x14ac:dyDescent="0.25">
      <c r="AR208" s="1" t="s">
        <v>11949</v>
      </c>
      <c r="AS208" s="1860" t="str">
        <f t="shared" si="30"/>
        <v>F10_0921</v>
      </c>
      <c r="AT208" s="2839" t="str">
        <f>IF(xml!$A$1&lt;&gt;Preluare_xml!AR$1," - ",IFERROR(INDEX(xml!$C:$C,MATCH(AR208,xml!$B:$B,0)),0))</f>
        <v xml:space="preserve"> - </v>
      </c>
      <c r="AV208" s="1" t="s">
        <v>13264</v>
      </c>
      <c r="AW208" s="1860" t="str">
        <f t="shared" si="23"/>
        <v>F20_3131</v>
      </c>
      <c r="AX208" s="2834" t="str">
        <f>IF(xml!$A$1&lt;&gt;Preluare_xml!AV$1," - ",IFERROR(INDEX(xml!$C:$C,MATCH(AV208,xml!$B:$B,0)),0))</f>
        <v xml:space="preserve"> - </v>
      </c>
      <c r="AZ208" s="74" t="s">
        <v>11948</v>
      </c>
      <c r="BA208" s="1860" t="str">
        <f t="shared" si="31"/>
        <v>F10_0912</v>
      </c>
      <c r="BB208" s="2834" t="str">
        <f>IF(xml!$A$1&lt;&gt;Preluare_xml!AZ$1," - ",IFERROR(INDEX(xml!$C:$C,MATCH(AZ208,xml!$B:$B,0)),0))</f>
        <v xml:space="preserve"> - </v>
      </c>
      <c r="BD208" s="2396" t="str">
        <f t="shared" si="29"/>
        <v>/F30/@F30_0202</v>
      </c>
      <c r="BE208" s="2837" t="s">
        <v>12621</v>
      </c>
      <c r="BF208" s="2834" t="str">
        <f>IF(xml!$A$1&lt;&gt;Preluare_xml!BD$1," - ",IFERROR(INDEX(xml!$C:$C,MATCH(BD208,xml!$B:$B,0)),0))</f>
        <v xml:space="preserve"> - </v>
      </c>
      <c r="BH208" s="2396" t="str">
        <f t="shared" si="28"/>
        <v>/F10/@F10_0961</v>
      </c>
      <c r="BI208" s="2837" t="s">
        <v>13265</v>
      </c>
      <c r="BJ208" s="2821" t="str">
        <f>IF(xml!$A$1&lt;&gt;Preluare_xml!BH$1," - ",IFERROR(INDEX(xml!$C:$C,MATCH(BH208,xml!$B:$B,0)),0))</f>
        <v xml:space="preserve"> - </v>
      </c>
      <c r="BN208" s="74" t="s">
        <v>13266</v>
      </c>
    </row>
    <row r="209" spans="44:66" x14ac:dyDescent="0.25">
      <c r="AR209" s="1" t="s">
        <v>11950</v>
      </c>
      <c r="AS209" s="1860" t="str">
        <f t="shared" si="30"/>
        <v>F10_0922</v>
      </c>
      <c r="AT209" s="2839" t="str">
        <f>IF(xml!$A$1&lt;&gt;Preluare_xml!AR$1," - ",IFERROR(INDEX(xml!$C:$C,MATCH(AR209,xml!$B:$B,0)),0))</f>
        <v xml:space="preserve"> - </v>
      </c>
      <c r="AV209" s="1" t="s">
        <v>13267</v>
      </c>
      <c r="AW209" s="1860" t="str">
        <f t="shared" si="23"/>
        <v>F20_3132</v>
      </c>
      <c r="AX209" s="2834" t="str">
        <f>IF(xml!$A$1&lt;&gt;Preluare_xml!AV$1," - ",IFERROR(INDEX(xml!$C:$C,MATCH(AV209,xml!$B:$B,0)),0))</f>
        <v xml:space="preserve"> - </v>
      </c>
      <c r="AZ209" s="74" t="s">
        <v>11949</v>
      </c>
      <c r="BA209" s="1860" t="str">
        <f t="shared" si="31"/>
        <v>F10_0921</v>
      </c>
      <c r="BB209" s="2834" t="str">
        <f>IF(xml!$A$1&lt;&gt;Preluare_xml!AZ$1," - ",IFERROR(INDEX(xml!$C:$C,MATCH(AZ209,xml!$B:$B,0)),0))</f>
        <v xml:space="preserve"> - </v>
      </c>
      <c r="BD209" s="2396" t="str">
        <f t="shared" si="29"/>
        <v>/F30/@F30_0211</v>
      </c>
      <c r="BE209" s="2837" t="s">
        <v>13268</v>
      </c>
      <c r="BF209" s="2834" t="str">
        <f>IF(xml!$A$1&lt;&gt;Preluare_xml!BD$1," - ",IFERROR(INDEX(xml!$C:$C,MATCH(BD209,xml!$B:$B,0)),0))</f>
        <v xml:space="preserve"> - </v>
      </c>
      <c r="BH209" s="2396" t="str">
        <f t="shared" si="28"/>
        <v>/F10/@F10_0962</v>
      </c>
      <c r="BI209" s="2837" t="s">
        <v>13269</v>
      </c>
      <c r="BJ209" s="2821" t="str">
        <f>IF(xml!$A$1&lt;&gt;Preluare_xml!BH$1," - ",IFERROR(INDEX(xml!$C:$C,MATCH(BH209,xml!$B:$B,0)),0))</f>
        <v xml:space="preserve"> - </v>
      </c>
      <c r="BN209" s="74" t="s">
        <v>13270</v>
      </c>
    </row>
    <row r="210" spans="44:66" x14ac:dyDescent="0.25">
      <c r="AR210" s="1" t="s">
        <v>11951</v>
      </c>
      <c r="AS210" s="1860" t="str">
        <f t="shared" si="30"/>
        <v>F10_0931</v>
      </c>
      <c r="AT210" s="2839" t="str">
        <f>IF(xml!$A$1&lt;&gt;Preluare_xml!AR$1," - ",IFERROR(INDEX(xml!$C:$C,MATCH(AR210,xml!$B:$B,0)),0))</f>
        <v xml:space="preserve"> - </v>
      </c>
      <c r="AV210" s="1" t="s">
        <v>13271</v>
      </c>
      <c r="AW210" s="1860" t="str">
        <f t="shared" si="23"/>
        <v>F20_3141</v>
      </c>
      <c r="AX210" s="2834" t="str">
        <f>IF(xml!$A$1&lt;&gt;Preluare_xml!AV$1," - ",IFERROR(INDEX(xml!$C:$C,MATCH(AV210,xml!$B:$B,0)),0))</f>
        <v xml:space="preserve"> - </v>
      </c>
      <c r="AZ210" s="74" t="s">
        <v>11950</v>
      </c>
      <c r="BA210" s="1860" t="str">
        <f t="shared" si="31"/>
        <v>F10_0922</v>
      </c>
      <c r="BB210" s="2834" t="str">
        <f>IF(xml!$A$1&lt;&gt;Preluare_xml!AZ$1," - ",IFERROR(INDEX(xml!$C:$C,MATCH(AZ210,xml!$B:$B,0)),0))</f>
        <v xml:space="preserve"> - </v>
      </c>
      <c r="BD210" s="2396" t="str">
        <f t="shared" si="29"/>
        <v>/F30/@F30_0221</v>
      </c>
      <c r="BE210" s="2837" t="s">
        <v>13272</v>
      </c>
      <c r="BF210" s="2834" t="str">
        <f>IF(xml!$A$1&lt;&gt;Preluare_xml!BD$1," - ",IFERROR(INDEX(xml!$C:$C,MATCH(BD210,xml!$B:$B,0)),0))</f>
        <v xml:space="preserve"> - </v>
      </c>
      <c r="BH210" s="2396" t="str">
        <f t="shared" si="28"/>
        <v>/F10/@F10_0971</v>
      </c>
      <c r="BI210" s="2837" t="s">
        <v>13273</v>
      </c>
      <c r="BJ210" s="2821" t="str">
        <f>IF(xml!$A$1&lt;&gt;Preluare_xml!BH$1," - ",IFERROR(INDEX(xml!$C:$C,MATCH(BH210,xml!$B:$B,0)),0))</f>
        <v xml:space="preserve"> - </v>
      </c>
      <c r="BN210" s="74" t="s">
        <v>13274</v>
      </c>
    </row>
    <row r="211" spans="44:66" x14ac:dyDescent="0.25">
      <c r="AR211" s="1" t="s">
        <v>11952</v>
      </c>
      <c r="AS211" s="1860" t="str">
        <f t="shared" si="30"/>
        <v>F10_0932</v>
      </c>
      <c r="AT211" s="2839" t="str">
        <f>IF(xml!$A$1&lt;&gt;Preluare_xml!AR$1," - ",IFERROR(INDEX(xml!$C:$C,MATCH(AR211,xml!$B:$B,0)),0))</f>
        <v xml:space="preserve"> - </v>
      </c>
      <c r="AV211" s="1" t="s">
        <v>13275</v>
      </c>
      <c r="AW211" s="1860" t="str">
        <f t="shared" si="23"/>
        <v>F20_3142</v>
      </c>
      <c r="AX211" s="2834" t="str">
        <f>IF(xml!$A$1&lt;&gt;Preluare_xml!AV$1," - ",IFERROR(INDEX(xml!$C:$C,MATCH(AV211,xml!$B:$B,0)),0))</f>
        <v xml:space="preserve"> - </v>
      </c>
      <c r="AZ211" s="74" t="s">
        <v>11951</v>
      </c>
      <c r="BA211" s="1860" t="str">
        <f t="shared" si="31"/>
        <v>F10_0931</v>
      </c>
      <c r="BB211" s="2834" t="str">
        <f>IF(xml!$A$1&lt;&gt;Preluare_xml!AZ$1," - ",IFERROR(INDEX(xml!$C:$C,MATCH(AZ211,xml!$B:$B,0)),0))</f>
        <v xml:space="preserve"> - </v>
      </c>
      <c r="BD211" s="2396" t="str">
        <f t="shared" si="29"/>
        <v>/F30/@F30_0231</v>
      </c>
      <c r="BE211" s="2837" t="s">
        <v>13276</v>
      </c>
      <c r="BF211" s="2834" t="str">
        <f>IF(xml!$A$1&lt;&gt;Preluare_xml!BD$1," - ",IFERROR(INDEX(xml!$C:$C,MATCH(BD211,xml!$B:$B,0)),0))</f>
        <v xml:space="preserve"> - </v>
      </c>
      <c r="BH211" s="2396" t="str">
        <f t="shared" si="28"/>
        <v>/F10/@F10_0972</v>
      </c>
      <c r="BI211" s="2837" t="s">
        <v>13277</v>
      </c>
      <c r="BJ211" s="2821" t="str">
        <f>IF(xml!$A$1&lt;&gt;Preluare_xml!BH$1," - ",IFERROR(INDEX(xml!$C:$C,MATCH(BH211,xml!$B:$B,0)),0))</f>
        <v xml:space="preserve"> - </v>
      </c>
      <c r="BN211" s="74" t="s">
        <v>13278</v>
      </c>
    </row>
    <row r="212" spans="44:66" x14ac:dyDescent="0.25">
      <c r="AR212" s="1" t="s">
        <v>11953</v>
      </c>
      <c r="AS212" s="1860" t="str">
        <f t="shared" si="30"/>
        <v>F10_0941</v>
      </c>
      <c r="AT212" s="2839" t="str">
        <f>IF(xml!$A$1&lt;&gt;Preluare_xml!AR$1," - ",IFERROR(INDEX(xml!$C:$C,MATCH(AR212,xml!$B:$B,0)),0))</f>
        <v xml:space="preserve"> - </v>
      </c>
      <c r="AV212" s="1" t="s">
        <v>13279</v>
      </c>
      <c r="AW212" s="1860" t="str">
        <f t="shared" si="23"/>
        <v>F20_3151</v>
      </c>
      <c r="AX212" s="2834" t="str">
        <f>IF(xml!$A$1&lt;&gt;Preluare_xml!AV$1," - ",IFERROR(INDEX(xml!$C:$C,MATCH(AV212,xml!$B:$B,0)),0))</f>
        <v xml:space="preserve"> - </v>
      </c>
      <c r="AZ212" s="74" t="s">
        <v>11952</v>
      </c>
      <c r="BA212" s="1860" t="str">
        <f t="shared" si="31"/>
        <v>F10_0932</v>
      </c>
      <c r="BB212" s="2834" t="str">
        <f>IF(xml!$A$1&lt;&gt;Preluare_xml!AZ$1," - ",IFERROR(INDEX(xml!$C:$C,MATCH(AZ212,xml!$B:$B,0)),0))</f>
        <v xml:space="preserve"> - </v>
      </c>
      <c r="BD212" s="2396" t="str">
        <f t="shared" si="29"/>
        <v>/F30/@F30_0241</v>
      </c>
      <c r="BE212" s="2837" t="s">
        <v>13280</v>
      </c>
      <c r="BF212" s="2834" t="str">
        <f>IF(xml!$A$1&lt;&gt;Preluare_xml!BD$1," - ",IFERROR(INDEX(xml!$C:$C,MATCH(BD212,xml!$B:$B,0)),0))</f>
        <v xml:space="preserve"> - </v>
      </c>
      <c r="BH212" s="2396" t="str">
        <f t="shared" si="28"/>
        <v>/F10/@F10_0981</v>
      </c>
      <c r="BI212" s="2837" t="s">
        <v>13281</v>
      </c>
      <c r="BJ212" s="2821" t="str">
        <f>IF(xml!$A$1&lt;&gt;Preluare_xml!BH$1," - ",IFERROR(INDEX(xml!$C:$C,MATCH(BH212,xml!$B:$B,0)),0))</f>
        <v xml:space="preserve"> - </v>
      </c>
      <c r="BN212" s="74" t="s">
        <v>13282</v>
      </c>
    </row>
    <row r="213" spans="44:66" x14ac:dyDescent="0.25">
      <c r="AR213" s="1" t="s">
        <v>11954</v>
      </c>
      <c r="AS213" s="1860" t="str">
        <f t="shared" si="30"/>
        <v>F10_0942</v>
      </c>
      <c r="AT213" s="2839" t="str">
        <f>IF(xml!$A$1&lt;&gt;Preluare_xml!AR$1," - ",IFERROR(INDEX(xml!$C:$C,MATCH(AR213,xml!$B:$B,0)),0))</f>
        <v xml:space="preserve"> - </v>
      </c>
      <c r="AV213" s="1" t="s">
        <v>13283</v>
      </c>
      <c r="AW213" s="1860" t="str">
        <f t="shared" si="23"/>
        <v>F20_3152</v>
      </c>
      <c r="AX213" s="2834" t="str">
        <f>IF(xml!$A$1&lt;&gt;Preluare_xml!AV$1," - ",IFERROR(INDEX(xml!$C:$C,MATCH(AV213,xml!$B:$B,0)),0))</f>
        <v xml:space="preserve"> - </v>
      </c>
      <c r="AZ213" s="74" t="s">
        <v>11953</v>
      </c>
      <c r="BA213" s="1860" t="str">
        <f t="shared" si="31"/>
        <v>F10_0941</v>
      </c>
      <c r="BB213" s="2834" t="str">
        <f>IF(xml!$A$1&lt;&gt;Preluare_xml!AZ$1," - ",IFERROR(INDEX(xml!$C:$C,MATCH(AZ213,xml!$B:$B,0)),0))</f>
        <v xml:space="preserve"> - </v>
      </c>
      <c r="BD213" s="2396" t="str">
        <f t="shared" si="29"/>
        <v>/F30/@F30_0251</v>
      </c>
      <c r="BE213" s="2837" t="s">
        <v>13284</v>
      </c>
      <c r="BF213" s="2834" t="str">
        <f>IF(xml!$A$1&lt;&gt;Preluare_xml!BD$1," - ",IFERROR(INDEX(xml!$C:$C,MATCH(BD213,xml!$B:$B,0)),0))</f>
        <v xml:space="preserve"> - </v>
      </c>
      <c r="BH213" s="2396" t="str">
        <f t="shared" si="28"/>
        <v>/F10/@F10_0982</v>
      </c>
      <c r="BI213" s="2837" t="s">
        <v>13285</v>
      </c>
      <c r="BJ213" s="2821" t="str">
        <f>IF(xml!$A$1&lt;&gt;Preluare_xml!BH$1," - ",IFERROR(INDEX(xml!$C:$C,MATCH(BH213,xml!$B:$B,0)),0))</f>
        <v xml:space="preserve"> - </v>
      </c>
      <c r="BN213" s="74" t="s">
        <v>9268</v>
      </c>
    </row>
    <row r="214" spans="44:66" x14ac:dyDescent="0.25">
      <c r="AR214" s="1" t="s">
        <v>11955</v>
      </c>
      <c r="AS214" s="1860" t="str">
        <f t="shared" si="30"/>
        <v>F10_0951</v>
      </c>
      <c r="AT214" s="2839" t="str">
        <f>IF(xml!$A$1&lt;&gt;Preluare_xml!AR$1," - ",IFERROR(INDEX(xml!$C:$C,MATCH(AR214,xml!$B:$B,0)),0))</f>
        <v xml:space="preserve"> - </v>
      </c>
      <c r="AV214" s="1" t="s">
        <v>13286</v>
      </c>
      <c r="AW214" s="1860" t="str">
        <f t="shared" si="23"/>
        <v>F20_3161</v>
      </c>
      <c r="AX214" s="2834" t="str">
        <f>IF(xml!$A$1&lt;&gt;Preluare_xml!AV$1," - ",IFERROR(INDEX(xml!$C:$C,MATCH(AV214,xml!$B:$B,0)),0))</f>
        <v xml:space="preserve"> - </v>
      </c>
      <c r="AZ214" s="74" t="s">
        <v>11954</v>
      </c>
      <c r="BA214" s="1860" t="str">
        <f t="shared" si="31"/>
        <v>F10_0942</v>
      </c>
      <c r="BB214" s="2834" t="str">
        <f>IF(xml!$A$1&lt;&gt;Preluare_xml!AZ$1," - ",IFERROR(INDEX(xml!$C:$C,MATCH(AZ214,xml!$B:$B,0)),0))</f>
        <v xml:space="preserve"> - </v>
      </c>
      <c r="BD214" s="2396" t="str">
        <f t="shared" si="29"/>
        <v>/F30/@F30_0261</v>
      </c>
      <c r="BE214" s="2837" t="s">
        <v>13287</v>
      </c>
      <c r="BF214" s="2834" t="str">
        <f>IF(xml!$A$1&lt;&gt;Preluare_xml!BD$1," - ",IFERROR(INDEX(xml!$C:$C,MATCH(BD214,xml!$B:$B,0)),0))</f>
        <v xml:space="preserve"> - </v>
      </c>
      <c r="BH214" s="2396" t="str">
        <f t="shared" si="28"/>
        <v>/F10/@F10_0991</v>
      </c>
      <c r="BI214" s="2837" t="s">
        <v>13288</v>
      </c>
      <c r="BJ214" s="2821" t="str">
        <f>IF(xml!$A$1&lt;&gt;Preluare_xml!BH$1," - ",IFERROR(INDEX(xml!$C:$C,MATCH(BH214,xml!$B:$B,0)),0))</f>
        <v xml:space="preserve"> - </v>
      </c>
      <c r="BN214" s="74" t="s">
        <v>13289</v>
      </c>
    </row>
    <row r="215" spans="44:66" x14ac:dyDescent="0.25">
      <c r="AR215" s="1" t="s">
        <v>11956</v>
      </c>
      <c r="AS215" s="1860" t="str">
        <f t="shared" si="30"/>
        <v>F10_0952</v>
      </c>
      <c r="AT215" s="2839" t="str">
        <f>IF(xml!$A$1&lt;&gt;Preluare_xml!AR$1," - ",IFERROR(INDEX(xml!$C:$C,MATCH(AR215,xml!$B:$B,0)),0))</f>
        <v xml:space="preserve"> - </v>
      </c>
      <c r="AV215" s="1" t="s">
        <v>13290</v>
      </c>
      <c r="AW215" s="1860" t="str">
        <f t="shared" si="23"/>
        <v>F20_3162</v>
      </c>
      <c r="AX215" s="2834" t="str">
        <f>IF(xml!$A$1&lt;&gt;Preluare_xml!AV$1," - ",IFERROR(INDEX(xml!$C:$C,MATCH(AV215,xml!$B:$B,0)),0))</f>
        <v xml:space="preserve"> - </v>
      </c>
      <c r="AZ215" s="74" t="s">
        <v>11955</v>
      </c>
      <c r="BA215" s="1860" t="str">
        <f t="shared" si="31"/>
        <v>F10_0951</v>
      </c>
      <c r="BB215" s="2834" t="str">
        <f>IF(xml!$A$1&lt;&gt;Preluare_xml!AZ$1," - ",IFERROR(INDEX(xml!$C:$C,MATCH(AZ215,xml!$B:$B,0)),0))</f>
        <v xml:space="preserve"> - </v>
      </c>
      <c r="BD215" s="2396" t="str">
        <f t="shared" si="29"/>
        <v>/F30/@F30_0271</v>
      </c>
      <c r="BE215" s="2837" t="s">
        <v>13291</v>
      </c>
      <c r="BF215" s="2834" t="str">
        <f>IF(xml!$A$1&lt;&gt;Preluare_xml!BD$1," - ",IFERROR(INDEX(xml!$C:$C,MATCH(BD215,xml!$B:$B,0)),0))</f>
        <v xml:space="preserve"> - </v>
      </c>
      <c r="BH215" s="2396" t="str">
        <f t="shared" ref="BH215:BH278" si="32">"/"&amp;LEFT(BI215,3)&amp;"/@"&amp;BI215</f>
        <v>/F10/@F10_0992</v>
      </c>
      <c r="BI215" s="2837" t="s">
        <v>13292</v>
      </c>
      <c r="BJ215" s="2821" t="str">
        <f>IF(xml!$A$1&lt;&gt;Preluare_xml!BH$1," - ",IFERROR(INDEX(xml!$C:$C,MATCH(BH215,xml!$B:$B,0)),0))</f>
        <v xml:space="preserve"> - </v>
      </c>
      <c r="BN215" s="74" t="s">
        <v>13293</v>
      </c>
    </row>
    <row r="216" spans="44:66" x14ac:dyDescent="0.25">
      <c r="AR216" s="1" t="s">
        <v>11957</v>
      </c>
      <c r="AS216" s="1860" t="str">
        <f t="shared" si="30"/>
        <v>F10_0961</v>
      </c>
      <c r="AT216" s="2839" t="str">
        <f>IF(xml!$A$1&lt;&gt;Preluare_xml!AR$1," - ",IFERROR(INDEX(xml!$C:$C,MATCH(AR216,xml!$B:$B,0)),0))</f>
        <v xml:space="preserve"> - </v>
      </c>
      <c r="AV216" s="1" t="s">
        <v>12015</v>
      </c>
      <c r="AW216" s="1860" t="str">
        <f t="shared" si="23"/>
        <v>F20_0341</v>
      </c>
      <c r="AX216" s="2834" t="str">
        <f>IF(xml!$A$1&lt;&gt;Preluare_xml!AV$1," - ",IFERROR(INDEX(xml!$C:$C,MATCH(AV216,xml!$B:$B,0)),0))</f>
        <v xml:space="preserve"> - </v>
      </c>
      <c r="AZ216" s="74" t="s">
        <v>11956</v>
      </c>
      <c r="BA216" s="1860" t="str">
        <f t="shared" si="31"/>
        <v>F10_0952</v>
      </c>
      <c r="BB216" s="2834" t="str">
        <f>IF(xml!$A$1&lt;&gt;Preluare_xml!AZ$1," - ",IFERROR(INDEX(xml!$C:$C,MATCH(AZ216,xml!$B:$B,0)),0))</f>
        <v xml:space="preserve"> - </v>
      </c>
      <c r="BD216" s="2396" t="str">
        <f t="shared" si="29"/>
        <v>/F30/@F30_0281</v>
      </c>
      <c r="BE216" s="2837" t="s">
        <v>13294</v>
      </c>
      <c r="BF216" s="2834" t="str">
        <f>IF(xml!$A$1&lt;&gt;Preluare_xml!BD$1," - ",IFERROR(INDEX(xml!$C:$C,MATCH(BD216,xml!$B:$B,0)),0))</f>
        <v xml:space="preserve"> - </v>
      </c>
      <c r="BH216" s="2396" t="str">
        <f t="shared" si="32"/>
        <v>/F10/@F10_1001</v>
      </c>
      <c r="BI216" s="2837" t="s">
        <v>13295</v>
      </c>
      <c r="BJ216" s="2821" t="str">
        <f>IF(xml!$A$1&lt;&gt;Preluare_xml!BH$1," - ",IFERROR(INDEX(xml!$C:$C,MATCH(BH216,xml!$B:$B,0)),0))</f>
        <v xml:space="preserve"> - </v>
      </c>
      <c r="BN216" s="74" t="s">
        <v>13296</v>
      </c>
    </row>
    <row r="217" spans="44:66" x14ac:dyDescent="0.25">
      <c r="AR217" s="1" t="s">
        <v>11958</v>
      </c>
      <c r="AS217" s="1860" t="str">
        <f t="shared" si="30"/>
        <v>F10_0962</v>
      </c>
      <c r="AT217" s="2839" t="str">
        <f>IF(xml!$A$1&lt;&gt;Preluare_xml!AR$1," - ",IFERROR(INDEX(xml!$C:$C,MATCH(AR217,xml!$B:$B,0)),0))</f>
        <v xml:space="preserve"> - </v>
      </c>
      <c r="AV217" s="1" t="s">
        <v>12016</v>
      </c>
      <c r="AW217" s="1860" t="str">
        <f t="shared" si="23"/>
        <v>F20_0342</v>
      </c>
      <c r="AX217" s="2834" t="str">
        <f>IF(xml!$A$1&lt;&gt;Preluare_xml!AV$1," - ",IFERROR(INDEX(xml!$C:$C,MATCH(AV217,xml!$B:$B,0)),0))</f>
        <v xml:space="preserve"> - </v>
      </c>
      <c r="AZ217" s="74" t="s">
        <v>11957</v>
      </c>
      <c r="BA217" s="1860" t="str">
        <f t="shared" si="31"/>
        <v>F10_0961</v>
      </c>
      <c r="BB217" s="2834" t="str">
        <f>IF(xml!$A$1&lt;&gt;Preluare_xml!AZ$1," - ",IFERROR(INDEX(xml!$C:$C,MATCH(AZ217,xml!$B:$B,0)),0))</f>
        <v xml:space="preserve"> - </v>
      </c>
      <c r="BD217" s="2396" t="str">
        <f t="shared" si="29"/>
        <v>/F30/@F30_0291</v>
      </c>
      <c r="BE217" s="2837" t="s">
        <v>13297</v>
      </c>
      <c r="BF217" s="2834" t="str">
        <f>IF(xml!$A$1&lt;&gt;Preluare_xml!BD$1," - ",IFERROR(INDEX(xml!$C:$C,MATCH(BD217,xml!$B:$B,0)),0))</f>
        <v xml:space="preserve"> - </v>
      </c>
      <c r="BH217" s="2396" t="str">
        <f t="shared" si="32"/>
        <v>/F10/@F10_1002</v>
      </c>
      <c r="BI217" s="2837" t="s">
        <v>13298</v>
      </c>
      <c r="BJ217" s="2821" t="str">
        <f>IF(xml!$A$1&lt;&gt;Preluare_xml!BH$1," - ",IFERROR(INDEX(xml!$C:$C,MATCH(BH217,xml!$B:$B,0)),0))</f>
        <v xml:space="preserve"> - </v>
      </c>
      <c r="BN217" s="74" t="s">
        <v>13299</v>
      </c>
    </row>
    <row r="218" spans="44:66" x14ac:dyDescent="0.25">
      <c r="AR218" s="1" t="s">
        <v>13300</v>
      </c>
      <c r="AS218" s="1860" t="str">
        <f t="shared" si="30"/>
        <v>F10_0971</v>
      </c>
      <c r="AT218" s="2839" t="str">
        <f>IF(xml!$A$1&lt;&gt;Preluare_xml!AR$1," - ",IFERROR(INDEX(xml!$C:$C,MATCH(AR218,xml!$B:$B,0)),0))</f>
        <v xml:space="preserve"> - </v>
      </c>
      <c r="AV218" s="1" t="s">
        <v>12017</v>
      </c>
      <c r="AW218" s="1860" t="str">
        <f t="shared" si="23"/>
        <v>F20_0351</v>
      </c>
      <c r="AX218" s="2834" t="str">
        <f>IF(xml!$A$1&lt;&gt;Preluare_xml!AV$1," - ",IFERROR(INDEX(xml!$C:$C,MATCH(AV218,xml!$B:$B,0)),0))</f>
        <v xml:space="preserve"> - </v>
      </c>
      <c r="AZ218" s="74" t="s">
        <v>11958</v>
      </c>
      <c r="BA218" s="1860" t="str">
        <f t="shared" si="31"/>
        <v>F10_0962</v>
      </c>
      <c r="BB218" s="2834" t="str">
        <f>IF(xml!$A$1&lt;&gt;Preluare_xml!AZ$1," - ",IFERROR(INDEX(xml!$C:$C,MATCH(AZ218,xml!$B:$B,0)),0))</f>
        <v xml:space="preserve"> - </v>
      </c>
      <c r="BD218" s="2396" t="str">
        <f t="shared" si="29"/>
        <v>/F30/@F30_0301</v>
      </c>
      <c r="BE218" s="2837" t="s">
        <v>13301</v>
      </c>
      <c r="BF218" s="2834" t="str">
        <f>IF(xml!$A$1&lt;&gt;Preluare_xml!BD$1," - ",IFERROR(INDEX(xml!$C:$C,MATCH(BD218,xml!$B:$B,0)),0))</f>
        <v xml:space="preserve"> - </v>
      </c>
      <c r="BH218" s="2396" t="str">
        <f t="shared" si="32"/>
        <v>/F10/@F10_1011</v>
      </c>
      <c r="BI218" s="2837" t="s">
        <v>13302</v>
      </c>
      <c r="BJ218" s="2821" t="str">
        <f>IF(xml!$A$1&lt;&gt;Preluare_xml!BH$1," - ",IFERROR(INDEX(xml!$C:$C,MATCH(BH218,xml!$B:$B,0)),0))</f>
        <v xml:space="preserve"> - </v>
      </c>
      <c r="BN218" s="74" t="s">
        <v>13303</v>
      </c>
    </row>
    <row r="219" spans="44:66" x14ac:dyDescent="0.25">
      <c r="AR219" s="1" t="s">
        <v>13304</v>
      </c>
      <c r="AS219" s="1860" t="str">
        <f t="shared" si="30"/>
        <v>F10_0972</v>
      </c>
      <c r="AT219" s="2839" t="str">
        <f>IF(xml!$A$1&lt;&gt;Preluare_xml!AR$1," - ",IFERROR(INDEX(xml!$C:$C,MATCH(AR219,xml!$B:$B,0)),0))</f>
        <v xml:space="preserve"> - </v>
      </c>
      <c r="AV219" s="1" t="s">
        <v>12018</v>
      </c>
      <c r="AW219" s="1860" t="str">
        <f t="shared" ref="AW219:AW284" si="33">TRIM(MID(AV219,FIND("@",AV219)+1,500))</f>
        <v>F20_0352</v>
      </c>
      <c r="AX219" s="2834" t="str">
        <f>IF(xml!$A$1&lt;&gt;Preluare_xml!AV$1," - ",IFERROR(INDEX(xml!$C:$C,MATCH(AV219,xml!$B:$B,0)),0))</f>
        <v xml:space="preserve"> - </v>
      </c>
      <c r="AZ219" s="74" t="s">
        <v>13300</v>
      </c>
      <c r="BA219" s="1860" t="str">
        <f t="shared" si="31"/>
        <v>F10_0971</v>
      </c>
      <c r="BB219" s="2834" t="str">
        <f>IF(xml!$A$1&lt;&gt;Preluare_xml!AZ$1," - ",IFERROR(INDEX(xml!$C:$C,MATCH(AZ219,xml!$B:$B,0)),0))</f>
        <v xml:space="preserve"> - </v>
      </c>
      <c r="BD219" s="2396" t="str">
        <f t="shared" ref="BD219:BD282" si="34">"/"&amp;LEFT(BE219,3)&amp;"/@"&amp;BE219</f>
        <v>/F30/@F30_0311</v>
      </c>
      <c r="BE219" s="2837" t="s">
        <v>13305</v>
      </c>
      <c r="BF219" s="2834" t="str">
        <f>IF(xml!$A$1&lt;&gt;Preluare_xml!BD$1," - ",IFERROR(INDEX(xml!$C:$C,MATCH(BD219,xml!$B:$B,0)),0))</f>
        <v xml:space="preserve"> - </v>
      </c>
      <c r="BH219" s="2396" t="str">
        <f t="shared" si="32"/>
        <v>/F10/@F10_1012</v>
      </c>
      <c r="BI219" s="2837" t="s">
        <v>13306</v>
      </c>
      <c r="BJ219" s="2821" t="str">
        <f>IF(xml!$A$1&lt;&gt;Preluare_xml!BH$1," - ",IFERROR(INDEX(xml!$C:$C,MATCH(BH219,xml!$B:$B,0)),0))</f>
        <v xml:space="preserve"> - </v>
      </c>
      <c r="BN219" s="74" t="s">
        <v>13307</v>
      </c>
    </row>
    <row r="220" spans="44:66" x14ac:dyDescent="0.25">
      <c r="AR220" s="1" t="s">
        <v>13308</v>
      </c>
      <c r="AS220" s="1860" t="str">
        <f t="shared" si="30"/>
        <v>F10_0981</v>
      </c>
      <c r="AT220" s="2839" t="str">
        <f>IF(xml!$A$1&lt;&gt;Preluare_xml!AR$1," - ",IFERROR(INDEX(xml!$C:$C,MATCH(AR220,xml!$B:$B,0)),0))</f>
        <v xml:space="preserve"> - </v>
      </c>
      <c r="AV220" s="1" t="s">
        <v>12019</v>
      </c>
      <c r="AW220" s="1860" t="str">
        <f t="shared" si="33"/>
        <v>F20_0361</v>
      </c>
      <c r="AX220" s="2834" t="str">
        <f>IF(xml!$A$1&lt;&gt;Preluare_xml!AV$1," - ",IFERROR(INDEX(xml!$C:$C,MATCH(AV220,xml!$B:$B,0)),0))</f>
        <v xml:space="preserve"> - </v>
      </c>
      <c r="AZ220" s="74" t="s">
        <v>13304</v>
      </c>
      <c r="BA220" s="1860" t="str">
        <f t="shared" si="31"/>
        <v>F10_0972</v>
      </c>
      <c r="BB220" s="2834" t="str">
        <f>IF(xml!$A$1&lt;&gt;Preluare_xml!AZ$1," - ",IFERROR(INDEX(xml!$C:$C,MATCH(AZ220,xml!$B:$B,0)),0))</f>
        <v xml:space="preserve"> - </v>
      </c>
      <c r="BD220" s="2396" t="str">
        <f t="shared" si="34"/>
        <v>/F30/@F30_0321</v>
      </c>
      <c r="BE220" s="2837" t="s">
        <v>13309</v>
      </c>
      <c r="BF220" s="2834" t="str">
        <f>IF(xml!$A$1&lt;&gt;Preluare_xml!BD$1," - ",IFERROR(INDEX(xml!$C:$C,MATCH(BD220,xml!$B:$B,0)),0))</f>
        <v xml:space="preserve"> - </v>
      </c>
      <c r="BH220" s="2396" t="str">
        <f t="shared" si="32"/>
        <v>/F10/@F10_1021</v>
      </c>
      <c r="BI220" s="2837" t="s">
        <v>13310</v>
      </c>
      <c r="BJ220" s="2821" t="str">
        <f>IF(xml!$A$1&lt;&gt;Preluare_xml!BH$1," - ",IFERROR(INDEX(xml!$C:$C,MATCH(BH220,xml!$B:$B,0)),0))</f>
        <v xml:space="preserve"> - </v>
      </c>
      <c r="BN220" s="74" t="s">
        <v>13311</v>
      </c>
    </row>
    <row r="221" spans="44:66" x14ac:dyDescent="0.25">
      <c r="AR221" s="1" t="s">
        <v>13312</v>
      </c>
      <c r="AS221" s="1860" t="str">
        <f t="shared" si="30"/>
        <v>F10_0982</v>
      </c>
      <c r="AT221" s="2839" t="str">
        <f>IF(xml!$A$1&lt;&gt;Preluare_xml!AR$1," - ",IFERROR(INDEX(xml!$C:$C,MATCH(AR221,xml!$B:$B,0)),0))</f>
        <v xml:space="preserve"> - </v>
      </c>
      <c r="AV221" s="1" t="s">
        <v>12020</v>
      </c>
      <c r="AW221" s="1860" t="str">
        <f t="shared" si="33"/>
        <v>F20_0362</v>
      </c>
      <c r="AX221" s="2834" t="str">
        <f>IF(xml!$A$1&lt;&gt;Preluare_xml!AV$1," - ",IFERROR(INDEX(xml!$C:$C,MATCH(AV221,xml!$B:$B,0)),0))</f>
        <v xml:space="preserve"> - </v>
      </c>
      <c r="AZ221" s="74" t="s">
        <v>13308</v>
      </c>
      <c r="BA221" s="1860" t="str">
        <f t="shared" si="31"/>
        <v>F10_0981</v>
      </c>
      <c r="BB221" s="2834" t="str">
        <f>IF(xml!$A$1&lt;&gt;Preluare_xml!AZ$1," - ",IFERROR(INDEX(xml!$C:$C,MATCH(AZ221,xml!$B:$B,0)),0))</f>
        <v xml:space="preserve"> - </v>
      </c>
      <c r="BD221" s="2396" t="str">
        <f t="shared" si="34"/>
        <v>/F30/@F30_0331</v>
      </c>
      <c r="BE221" s="2837" t="s">
        <v>13313</v>
      </c>
      <c r="BF221" s="2834" t="str">
        <f>IF(xml!$A$1&lt;&gt;Preluare_xml!BD$1," - ",IFERROR(INDEX(xml!$C:$C,MATCH(BD221,xml!$B:$B,0)),0))</f>
        <v xml:space="preserve"> - </v>
      </c>
      <c r="BH221" s="2396" t="str">
        <f t="shared" si="32"/>
        <v>/F10/@F10_1022</v>
      </c>
      <c r="BI221" s="2837" t="s">
        <v>13314</v>
      </c>
      <c r="BJ221" s="2821" t="str">
        <f>IF(xml!$A$1&lt;&gt;Preluare_xml!BH$1," - ",IFERROR(INDEX(xml!$C:$C,MATCH(BH221,xml!$B:$B,0)),0))</f>
        <v xml:space="preserve"> - </v>
      </c>
      <c r="BN221" s="74" t="s">
        <v>13315</v>
      </c>
    </row>
    <row r="222" spans="44:66" x14ac:dyDescent="0.25">
      <c r="AR222" s="1" t="s">
        <v>13316</v>
      </c>
      <c r="AS222" s="1860" t="str">
        <f t="shared" si="30"/>
        <v>F10_0991</v>
      </c>
      <c r="AT222" s="2839" t="str">
        <f>IF(xml!$A$1&lt;&gt;Preluare_xml!AR$1," - ",IFERROR(INDEX(xml!$C:$C,MATCH(AR222,xml!$B:$B,0)),0))</f>
        <v xml:space="preserve"> - </v>
      </c>
      <c r="AV222" s="1" t="s">
        <v>13317</v>
      </c>
      <c r="AW222" s="1860" t="str">
        <f t="shared" si="33"/>
        <v>F20_0371</v>
      </c>
      <c r="AX222" s="2834" t="str">
        <f>IF(xml!$A$1&lt;&gt;Preluare_xml!AV$1," - ",IFERROR(INDEX(xml!$C:$C,MATCH(AV222,xml!$B:$B,0)),0))</f>
        <v xml:space="preserve"> - </v>
      </c>
      <c r="AZ222" s="74" t="s">
        <v>13312</v>
      </c>
      <c r="BA222" s="1860" t="str">
        <f t="shared" si="31"/>
        <v>F10_0982</v>
      </c>
      <c r="BB222" s="2834" t="str">
        <f>IF(xml!$A$1&lt;&gt;Preluare_xml!AZ$1," - ",IFERROR(INDEX(xml!$C:$C,MATCH(AZ222,xml!$B:$B,0)),0))</f>
        <v xml:space="preserve"> - </v>
      </c>
      <c r="BD222" s="2396" t="str">
        <f t="shared" si="34"/>
        <v>/F30/@F30_0341</v>
      </c>
      <c r="BE222" s="2837" t="s">
        <v>13318</v>
      </c>
      <c r="BF222" s="2834" t="str">
        <f>IF(xml!$A$1&lt;&gt;Preluare_xml!BD$1," - ",IFERROR(INDEX(xml!$C:$C,MATCH(BD222,xml!$B:$B,0)),0))</f>
        <v xml:space="preserve"> - </v>
      </c>
      <c r="BH222" s="2396" t="str">
        <f t="shared" si="32"/>
        <v>/F10/@F10_1031</v>
      </c>
      <c r="BI222" s="2837" t="s">
        <v>13319</v>
      </c>
      <c r="BJ222" s="2821" t="str">
        <f>IF(xml!$A$1&lt;&gt;Preluare_xml!BH$1," - ",IFERROR(INDEX(xml!$C:$C,MATCH(BH222,xml!$B:$B,0)),0))</f>
        <v xml:space="preserve"> - </v>
      </c>
      <c r="BN222" s="74" t="s">
        <v>13320</v>
      </c>
    </row>
    <row r="223" spans="44:66" x14ac:dyDescent="0.25">
      <c r="AR223" s="1" t="s">
        <v>13321</v>
      </c>
      <c r="AS223" s="1860" t="str">
        <f t="shared" si="30"/>
        <v>F10_0992</v>
      </c>
      <c r="AT223" s="2839" t="str">
        <f>IF(xml!$A$1&lt;&gt;Preluare_xml!AR$1," - ",IFERROR(INDEX(xml!$C:$C,MATCH(AR223,xml!$B:$B,0)),0))</f>
        <v xml:space="preserve"> - </v>
      </c>
      <c r="AV223" s="1" t="s">
        <v>13322</v>
      </c>
      <c r="AW223" s="1860" t="str">
        <f t="shared" si="33"/>
        <v>F20_0372</v>
      </c>
      <c r="AX223" s="2834" t="str">
        <f>IF(xml!$A$1&lt;&gt;Preluare_xml!AV$1," - ",IFERROR(INDEX(xml!$C:$C,MATCH(AV223,xml!$B:$B,0)),0))</f>
        <v xml:space="preserve"> - </v>
      </c>
      <c r="AZ223" s="74" t="s">
        <v>13316</v>
      </c>
      <c r="BA223" s="1860" t="str">
        <f t="shared" si="31"/>
        <v>F10_0991</v>
      </c>
      <c r="BB223" s="2834" t="str">
        <f>IF(xml!$A$1&lt;&gt;Preluare_xml!AZ$1," - ",IFERROR(INDEX(xml!$C:$C,MATCH(AZ223,xml!$B:$B,0)),0))</f>
        <v xml:space="preserve"> - </v>
      </c>
      <c r="BD223" s="2396" t="str">
        <f t="shared" si="34"/>
        <v>/F30/@F30_0351</v>
      </c>
      <c r="BE223" s="2837" t="s">
        <v>13323</v>
      </c>
      <c r="BF223" s="2834" t="str">
        <f>IF(xml!$A$1&lt;&gt;Preluare_xml!BD$1," - ",IFERROR(INDEX(xml!$C:$C,MATCH(BD223,xml!$B:$B,0)),0))</f>
        <v xml:space="preserve"> - </v>
      </c>
      <c r="BH223" s="2396" t="str">
        <f t="shared" si="32"/>
        <v>/F10/@F10_1032</v>
      </c>
      <c r="BI223" s="2837" t="s">
        <v>13324</v>
      </c>
      <c r="BJ223" s="2821" t="str">
        <f>IF(xml!$A$1&lt;&gt;Preluare_xml!BH$1," - ",IFERROR(INDEX(xml!$C:$C,MATCH(BH223,xml!$B:$B,0)),0))</f>
        <v xml:space="preserve"> - </v>
      </c>
      <c r="BN223" s="74" t="s">
        <v>13325</v>
      </c>
    </row>
    <row r="224" spans="44:66" x14ac:dyDescent="0.25">
      <c r="AR224" s="1" t="s">
        <v>13326</v>
      </c>
      <c r="AS224" s="1860" t="str">
        <f t="shared" si="30"/>
        <v>F10_1001</v>
      </c>
      <c r="AT224" s="2839" t="str">
        <f>IF(xml!$A$1&lt;&gt;Preluare_xml!AR$1," - ",IFERROR(INDEX(xml!$C:$C,MATCH(AR224,xml!$B:$B,0)),0))</f>
        <v xml:space="preserve"> - </v>
      </c>
      <c r="AV224" s="1" t="s">
        <v>13327</v>
      </c>
      <c r="AW224" s="1860" t="str">
        <f t="shared" si="33"/>
        <v>F20_0381</v>
      </c>
      <c r="AX224" s="2834" t="str">
        <f>IF(xml!$A$1&lt;&gt;Preluare_xml!AV$1," - ",IFERROR(INDEX(xml!$C:$C,MATCH(AV224,xml!$B:$B,0)),0))</f>
        <v xml:space="preserve"> - </v>
      </c>
      <c r="AZ224" s="74" t="s">
        <v>13321</v>
      </c>
      <c r="BA224" s="1860" t="str">
        <f t="shared" si="31"/>
        <v>F10_0992</v>
      </c>
      <c r="BB224" s="2834" t="str">
        <f>IF(xml!$A$1&lt;&gt;Preluare_xml!AZ$1," - ",IFERROR(INDEX(xml!$C:$C,MATCH(AZ224,xml!$B:$B,0)),0))</f>
        <v xml:space="preserve"> - </v>
      </c>
      <c r="BD224" s="2396" t="str">
        <f t="shared" si="34"/>
        <v>/F30/@F30_0361</v>
      </c>
      <c r="BE224" s="2837" t="s">
        <v>13328</v>
      </c>
      <c r="BF224" s="2834" t="str">
        <f>IF(xml!$A$1&lt;&gt;Preluare_xml!BD$1," - ",IFERROR(INDEX(xml!$C:$C,MATCH(BD224,xml!$B:$B,0)),0))</f>
        <v xml:space="preserve"> - </v>
      </c>
      <c r="BH224" s="2396" t="str">
        <f t="shared" si="32"/>
        <v>/F10/@F10_1041</v>
      </c>
      <c r="BI224" s="2837" t="s">
        <v>13329</v>
      </c>
      <c r="BJ224" s="2821" t="str">
        <f>IF(xml!$A$1&lt;&gt;Preluare_xml!BH$1," - ",IFERROR(INDEX(xml!$C:$C,MATCH(BH224,xml!$B:$B,0)),0))</f>
        <v xml:space="preserve"> - </v>
      </c>
      <c r="BN224" s="74" t="s">
        <v>13330</v>
      </c>
    </row>
    <row r="225" spans="44:66" x14ac:dyDescent="0.25">
      <c r="AR225" s="1" t="s">
        <v>13331</v>
      </c>
      <c r="AS225" s="1860" t="str">
        <f t="shared" si="30"/>
        <v>F10_1002</v>
      </c>
      <c r="AT225" s="2839" t="str">
        <f>IF(xml!$A$1&lt;&gt;Preluare_xml!AR$1," - ",IFERROR(INDEX(xml!$C:$C,MATCH(AR225,xml!$B:$B,0)),0))</f>
        <v xml:space="preserve"> - </v>
      </c>
      <c r="AV225" s="1" t="s">
        <v>12021</v>
      </c>
      <c r="AW225" s="1860" t="str">
        <f t="shared" si="33"/>
        <v>F20_0382</v>
      </c>
      <c r="AX225" s="2834" t="str">
        <f>IF(xml!$A$1&lt;&gt;Preluare_xml!AV$1," - ",IFERROR(INDEX(xml!$C:$C,MATCH(AV225,xml!$B:$B,0)),0))</f>
        <v xml:space="preserve"> - </v>
      </c>
      <c r="AZ225" s="74" t="s">
        <v>13326</v>
      </c>
      <c r="BA225" s="1860" t="str">
        <f t="shared" si="31"/>
        <v>F10_1001</v>
      </c>
      <c r="BB225" s="2834" t="str">
        <f>IF(xml!$A$1&lt;&gt;Preluare_xml!AZ$1," - ",IFERROR(INDEX(xml!$C:$C,MATCH(AZ225,xml!$B:$B,0)),0))</f>
        <v xml:space="preserve"> - </v>
      </c>
      <c r="BD225" s="2396" t="str">
        <f t="shared" si="34"/>
        <v>/F30/@F30_0371</v>
      </c>
      <c r="BE225" s="2837" t="s">
        <v>13332</v>
      </c>
      <c r="BF225" s="2834" t="str">
        <f>IF(xml!$A$1&lt;&gt;Preluare_xml!BD$1," - ",IFERROR(INDEX(xml!$C:$C,MATCH(BD225,xml!$B:$B,0)),0))</f>
        <v xml:space="preserve"> - </v>
      </c>
      <c r="BH225" s="2396" t="str">
        <f t="shared" si="32"/>
        <v>/F10/@F10_1042</v>
      </c>
      <c r="BI225" s="2837" t="s">
        <v>13333</v>
      </c>
      <c r="BJ225" s="2821" t="str">
        <f>IF(xml!$A$1&lt;&gt;Preluare_xml!BH$1," - ",IFERROR(INDEX(xml!$C:$C,MATCH(BH225,xml!$B:$B,0)),0))</f>
        <v xml:space="preserve"> - </v>
      </c>
      <c r="BN225" s="74" t="s">
        <v>13334</v>
      </c>
    </row>
    <row r="226" spans="44:66" x14ac:dyDescent="0.25">
      <c r="AR226" s="1" t="s">
        <v>13335</v>
      </c>
      <c r="AS226" s="1860" t="str">
        <f t="shared" si="30"/>
        <v>F10_1011</v>
      </c>
      <c r="AT226" s="2839" t="str">
        <f>IF(xml!$A$1&lt;&gt;Preluare_xml!AR$1," - ",IFERROR(INDEX(xml!$C:$C,MATCH(AR226,xml!$B:$B,0)),0))</f>
        <v xml:space="preserve"> - </v>
      </c>
      <c r="AV226" s="1" t="s">
        <v>13336</v>
      </c>
      <c r="AW226" s="1860" t="str">
        <f t="shared" si="33"/>
        <v>F20_0391</v>
      </c>
      <c r="AX226" s="2834" t="str">
        <f>IF(xml!$A$1&lt;&gt;Preluare_xml!AV$1," - ",IFERROR(INDEX(xml!$C:$C,MATCH(AV226,xml!$B:$B,0)),0))</f>
        <v xml:space="preserve"> - </v>
      </c>
      <c r="AZ226" s="74" t="s">
        <v>13331</v>
      </c>
      <c r="BA226" s="1860" t="str">
        <f t="shared" si="31"/>
        <v>F10_1002</v>
      </c>
      <c r="BB226" s="2834" t="str">
        <f>IF(xml!$A$1&lt;&gt;Preluare_xml!AZ$1," - ",IFERROR(INDEX(xml!$C:$C,MATCH(AZ226,xml!$B:$B,0)),0))</f>
        <v xml:space="preserve"> - </v>
      </c>
      <c r="BD226" s="2396" t="str">
        <f t="shared" si="34"/>
        <v>/F30/@F30_0381</v>
      </c>
      <c r="BE226" s="2837" t="s">
        <v>13337</v>
      </c>
      <c r="BF226" s="2834" t="str">
        <f>IF(xml!$A$1&lt;&gt;Preluare_xml!BD$1," - ",IFERROR(INDEX(xml!$C:$C,MATCH(BD226,xml!$B:$B,0)),0))</f>
        <v xml:space="preserve"> - </v>
      </c>
      <c r="BH226" s="2396" t="str">
        <f t="shared" si="32"/>
        <v>/F10/@F10_1051</v>
      </c>
      <c r="BI226" s="2837" t="s">
        <v>13338</v>
      </c>
      <c r="BJ226" s="2821" t="str">
        <f>IF(xml!$A$1&lt;&gt;Preluare_xml!BH$1," - ",IFERROR(INDEX(xml!$C:$C,MATCH(BH226,xml!$B:$B,0)),0))</f>
        <v xml:space="preserve"> - </v>
      </c>
      <c r="BN226" s="74" t="s">
        <v>13339</v>
      </c>
    </row>
    <row r="227" spans="44:66" x14ac:dyDescent="0.25">
      <c r="AR227" s="1" t="s">
        <v>13340</v>
      </c>
      <c r="AS227" s="1860" t="str">
        <f t="shared" si="30"/>
        <v>F10_1012</v>
      </c>
      <c r="AT227" s="2839" t="str">
        <f>IF(xml!$A$1&lt;&gt;Preluare_xml!AR$1," - ",IFERROR(INDEX(xml!$C:$C,MATCH(AR227,xml!$B:$B,0)),0))</f>
        <v xml:space="preserve"> - </v>
      </c>
      <c r="AV227" s="1" t="s">
        <v>13341</v>
      </c>
      <c r="AW227" s="1860" t="str">
        <f t="shared" si="33"/>
        <v>F20_0392</v>
      </c>
      <c r="AX227" s="2834" t="str">
        <f>IF(xml!$A$1&lt;&gt;Preluare_xml!AV$1," - ",IFERROR(INDEX(xml!$C:$C,MATCH(AV227,xml!$B:$B,0)),0))</f>
        <v xml:space="preserve"> - </v>
      </c>
      <c r="AZ227" s="74" t="s">
        <v>13335</v>
      </c>
      <c r="BA227" s="1860" t="str">
        <f t="shared" si="31"/>
        <v>F10_1011</v>
      </c>
      <c r="BB227" s="2834" t="str">
        <f>IF(xml!$A$1&lt;&gt;Preluare_xml!AZ$1," - ",IFERROR(INDEX(xml!$C:$C,MATCH(AZ227,xml!$B:$B,0)),0))</f>
        <v xml:space="preserve"> - </v>
      </c>
      <c r="BD227" s="2396" t="str">
        <f t="shared" si="34"/>
        <v>/F30/@F30_0382</v>
      </c>
      <c r="BE227" s="2837" t="s">
        <v>13342</v>
      </c>
      <c r="BF227" s="2834" t="str">
        <f>IF(xml!$A$1&lt;&gt;Preluare_xml!BD$1," - ",IFERROR(INDEX(xml!$C:$C,MATCH(BD227,xml!$B:$B,0)),0))</f>
        <v xml:space="preserve"> - </v>
      </c>
      <c r="BH227" s="2396" t="str">
        <f t="shared" si="32"/>
        <v>/F10/@F10_1052</v>
      </c>
      <c r="BI227" s="2837" t="s">
        <v>13343</v>
      </c>
      <c r="BJ227" s="2821" t="str">
        <f>IF(xml!$A$1&lt;&gt;Preluare_xml!BH$1," - ",IFERROR(INDEX(xml!$C:$C,MATCH(BH227,xml!$B:$B,0)),0))</f>
        <v xml:space="preserve"> - </v>
      </c>
      <c r="BN227" s="74" t="s">
        <v>9267</v>
      </c>
    </row>
    <row r="228" spans="44:66" x14ac:dyDescent="0.25">
      <c r="AR228" s="1" t="s">
        <v>11959</v>
      </c>
      <c r="AS228" s="1860" t="str">
        <f t="shared" si="30"/>
        <v>F10_1021</v>
      </c>
      <c r="AT228" s="2839" t="str">
        <f>IF(xml!$A$1&lt;&gt;Preluare_xml!AR$1," - ",IFERROR(INDEX(xml!$C:$C,MATCH(AR228,xml!$B:$B,0)),0))</f>
        <v xml:space="preserve"> - </v>
      </c>
      <c r="AV228" s="1" t="s">
        <v>13344</v>
      </c>
      <c r="AW228" s="1860" t="str">
        <f t="shared" si="33"/>
        <v>F20_0401</v>
      </c>
      <c r="AX228" s="2834" t="str">
        <f>IF(xml!$A$1&lt;&gt;Preluare_xml!AV$1," - ",IFERROR(INDEX(xml!$C:$C,MATCH(AV228,xml!$B:$B,0)),0))</f>
        <v xml:space="preserve"> - </v>
      </c>
      <c r="AZ228" s="74" t="s">
        <v>13340</v>
      </c>
      <c r="BA228" s="1860" t="str">
        <f t="shared" si="31"/>
        <v>F10_1012</v>
      </c>
      <c r="BB228" s="2834" t="str">
        <f>IF(xml!$A$1&lt;&gt;Preluare_xml!AZ$1," - ",IFERROR(INDEX(xml!$C:$C,MATCH(AZ228,xml!$B:$B,0)),0))</f>
        <v xml:space="preserve"> - </v>
      </c>
      <c r="BD228" s="2396" t="str">
        <f t="shared" si="34"/>
        <v>/F30/@F30_0391</v>
      </c>
      <c r="BE228" s="2837" t="s">
        <v>13345</v>
      </c>
      <c r="BF228" s="2834" t="str">
        <f>IF(xml!$A$1&lt;&gt;Preluare_xml!BD$1," - ",IFERROR(INDEX(xml!$C:$C,MATCH(BD228,xml!$B:$B,0)),0))</f>
        <v xml:space="preserve"> - </v>
      </c>
      <c r="BH228" s="2396" t="str">
        <f t="shared" si="32"/>
        <v>/F10/@F10_1061</v>
      </c>
      <c r="BI228" s="2837" t="s">
        <v>13346</v>
      </c>
      <c r="BJ228" s="2821" t="str">
        <f>IF(xml!$A$1&lt;&gt;Preluare_xml!BH$1," - ",IFERROR(INDEX(xml!$C:$C,MATCH(BH228,xml!$B:$B,0)),0))</f>
        <v xml:space="preserve"> - </v>
      </c>
      <c r="BN228" s="74" t="s">
        <v>13347</v>
      </c>
    </row>
    <row r="229" spans="44:66" x14ac:dyDescent="0.25">
      <c r="AR229" s="1" t="s">
        <v>11960</v>
      </c>
      <c r="AS229" s="1860" t="str">
        <f t="shared" si="30"/>
        <v>F10_1022</v>
      </c>
      <c r="AT229" s="2839" t="str">
        <f>IF(xml!$A$1&lt;&gt;Preluare_xml!AR$1," - ",IFERROR(INDEX(xml!$C:$C,MATCH(AR229,xml!$B:$B,0)),0))</f>
        <v xml:space="preserve"> - </v>
      </c>
      <c r="AV229" s="1" t="s">
        <v>13348</v>
      </c>
      <c r="AW229" s="1860" t="str">
        <f t="shared" si="33"/>
        <v>F20_0402</v>
      </c>
      <c r="AX229" s="2834" t="str">
        <f>IF(xml!$A$1&lt;&gt;Preluare_xml!AV$1," - ",IFERROR(INDEX(xml!$C:$C,MATCH(AV229,xml!$B:$B,0)),0))</f>
        <v xml:space="preserve"> - </v>
      </c>
      <c r="AZ229" s="74" t="s">
        <v>11959</v>
      </c>
      <c r="BA229" s="1860" t="str">
        <f t="shared" si="31"/>
        <v>F10_1021</v>
      </c>
      <c r="BB229" s="2834" t="str">
        <f>IF(xml!$A$1&lt;&gt;Preluare_xml!AZ$1," - ",IFERROR(INDEX(xml!$C:$C,MATCH(AZ229,xml!$B:$B,0)),0))</f>
        <v xml:space="preserve"> - </v>
      </c>
      <c r="BD229" s="2396" t="str">
        <f t="shared" si="34"/>
        <v>/F30/@F30_0392</v>
      </c>
      <c r="BE229" s="2837" t="s">
        <v>13349</v>
      </c>
      <c r="BF229" s="2834" t="str">
        <f>IF(xml!$A$1&lt;&gt;Preluare_xml!BD$1," - ",IFERROR(INDEX(xml!$C:$C,MATCH(BD229,xml!$B:$B,0)),0))</f>
        <v xml:space="preserve"> - </v>
      </c>
      <c r="BH229" s="2396" t="str">
        <f t="shared" si="32"/>
        <v>/F10/@F10_1062</v>
      </c>
      <c r="BI229" s="2837" t="s">
        <v>13350</v>
      </c>
      <c r="BJ229" s="2821" t="str">
        <f>IF(xml!$A$1&lt;&gt;Preluare_xml!BH$1," - ",IFERROR(INDEX(xml!$C:$C,MATCH(BH229,xml!$B:$B,0)),0))</f>
        <v xml:space="preserve"> - </v>
      </c>
      <c r="BN229" s="74" t="s">
        <v>13351</v>
      </c>
    </row>
    <row r="230" spans="44:66" x14ac:dyDescent="0.25">
      <c r="AR230" s="1" t="s">
        <v>13352</v>
      </c>
      <c r="AS230" s="1860" t="str">
        <f t="shared" si="30"/>
        <v>F10_1031</v>
      </c>
      <c r="AT230" s="2839" t="str">
        <f>IF(xml!$A$1&lt;&gt;Preluare_xml!AR$1," - ",IFERROR(INDEX(xml!$C:$C,MATCH(AR230,xml!$B:$B,0)),0))</f>
        <v xml:space="preserve"> - </v>
      </c>
      <c r="AV230" s="1" t="s">
        <v>13353</v>
      </c>
      <c r="AW230" s="1860" t="str">
        <f t="shared" si="33"/>
        <v>F20_0411</v>
      </c>
      <c r="AX230" s="2834" t="str">
        <f>IF(xml!$A$1&lt;&gt;Preluare_xml!AV$1," - ",IFERROR(INDEX(xml!$C:$C,MATCH(AV230,xml!$B:$B,0)),0))</f>
        <v xml:space="preserve"> - </v>
      </c>
      <c r="AZ230" s="74" t="s">
        <v>11960</v>
      </c>
      <c r="BA230" s="1860" t="str">
        <f t="shared" si="31"/>
        <v>F10_1022</v>
      </c>
      <c r="BB230" s="2834" t="str">
        <f>IF(xml!$A$1&lt;&gt;Preluare_xml!AZ$1," - ",IFERROR(INDEX(xml!$C:$C,MATCH(AZ230,xml!$B:$B,0)),0))</f>
        <v xml:space="preserve"> - </v>
      </c>
      <c r="BD230" s="2396" t="str">
        <f t="shared" si="34"/>
        <v>/F30/@F30_0401</v>
      </c>
      <c r="BE230" s="2837" t="s">
        <v>13354</v>
      </c>
      <c r="BF230" s="2834" t="str">
        <f>IF(xml!$A$1&lt;&gt;Preluare_xml!BD$1," - ",IFERROR(INDEX(xml!$C:$C,MATCH(BD230,xml!$B:$B,0)),0))</f>
        <v xml:space="preserve"> - </v>
      </c>
      <c r="BH230" s="2396" t="str">
        <f t="shared" si="32"/>
        <v>/F10/@F10_1071</v>
      </c>
      <c r="BI230" s="2837" t="s">
        <v>13355</v>
      </c>
      <c r="BJ230" s="2821" t="str">
        <f>IF(xml!$A$1&lt;&gt;Preluare_xml!BH$1," - ",IFERROR(INDEX(xml!$C:$C,MATCH(BH230,xml!$B:$B,0)),0))</f>
        <v xml:space="preserve"> - </v>
      </c>
      <c r="BN230" s="74" t="s">
        <v>13356</v>
      </c>
    </row>
    <row r="231" spans="44:66" x14ac:dyDescent="0.25">
      <c r="AR231" s="1" t="s">
        <v>13357</v>
      </c>
      <c r="AS231" s="1860" t="str">
        <f t="shared" si="30"/>
        <v>F10_1032</v>
      </c>
      <c r="AT231" s="2839" t="str">
        <f>IF(xml!$A$1&lt;&gt;Preluare_xml!AR$1," - ",IFERROR(INDEX(xml!$C:$C,MATCH(AR231,xml!$B:$B,0)),0))</f>
        <v xml:space="preserve"> - </v>
      </c>
      <c r="AV231" s="1" t="s">
        <v>13358</v>
      </c>
      <c r="AW231" s="1860" t="str">
        <f t="shared" si="33"/>
        <v>F20_0412</v>
      </c>
      <c r="AX231" s="2834" t="str">
        <f>IF(xml!$A$1&lt;&gt;Preluare_xml!AV$1," - ",IFERROR(INDEX(xml!$C:$C,MATCH(AV231,xml!$B:$B,0)),0))</f>
        <v xml:space="preserve"> - </v>
      </c>
      <c r="AZ231" s="74" t="s">
        <v>13352</v>
      </c>
      <c r="BA231" s="1860" t="str">
        <f t="shared" si="31"/>
        <v>F10_1031</v>
      </c>
      <c r="BB231" s="2834" t="str">
        <f>IF(xml!$A$1&lt;&gt;Preluare_xml!AZ$1," - ",IFERROR(INDEX(xml!$C:$C,MATCH(AZ231,xml!$B:$B,0)),0))</f>
        <v xml:space="preserve"> - </v>
      </c>
      <c r="BD231" s="2396" t="str">
        <f t="shared" si="34"/>
        <v>/F30/@F30_0402</v>
      </c>
      <c r="BE231" s="2837" t="s">
        <v>13359</v>
      </c>
      <c r="BF231" s="2834" t="str">
        <f>IF(xml!$A$1&lt;&gt;Preluare_xml!BD$1," - ",IFERROR(INDEX(xml!$C:$C,MATCH(BD231,xml!$B:$B,0)),0))</f>
        <v xml:space="preserve"> - </v>
      </c>
      <c r="BH231" s="2396" t="str">
        <f t="shared" si="32"/>
        <v>/F10/@F10_1072</v>
      </c>
      <c r="BI231" s="2837" t="s">
        <v>13360</v>
      </c>
      <c r="BJ231" s="2821" t="str">
        <f>IF(xml!$A$1&lt;&gt;Preluare_xml!BH$1," - ",IFERROR(INDEX(xml!$C:$C,MATCH(BH231,xml!$B:$B,0)),0))</f>
        <v xml:space="preserve"> - </v>
      </c>
      <c r="BN231" s="74" t="s">
        <v>13361</v>
      </c>
    </row>
    <row r="232" spans="44:66" x14ac:dyDescent="0.25">
      <c r="AR232" s="1" t="s">
        <v>11961</v>
      </c>
      <c r="AS232" s="1860" t="str">
        <f t="shared" si="30"/>
        <v>F10_3011</v>
      </c>
      <c r="AT232" s="2839" t="str">
        <f>IF(xml!$A$1&lt;&gt;Preluare_xml!AR$1," - ",IFERROR(INDEX(xml!$C:$C,MATCH(AR232,xml!$B:$B,0)),0))</f>
        <v xml:space="preserve"> - </v>
      </c>
      <c r="AV232" s="1" t="s">
        <v>12022</v>
      </c>
      <c r="AW232" s="1860" t="str">
        <f t="shared" si="33"/>
        <v>F20_0421</v>
      </c>
      <c r="AX232" s="2834" t="str">
        <f>IF(xml!$A$1&lt;&gt;Preluare_xml!AV$1," - ",IFERROR(INDEX(xml!$C:$C,MATCH(AV232,xml!$B:$B,0)),0))</f>
        <v xml:space="preserve"> - </v>
      </c>
      <c r="AZ232" s="74" t="s">
        <v>13357</v>
      </c>
      <c r="BA232" s="1860" t="str">
        <f t="shared" si="31"/>
        <v>F10_1032</v>
      </c>
      <c r="BB232" s="2834" t="str">
        <f>IF(xml!$A$1&lt;&gt;Preluare_xml!AZ$1," - ",IFERROR(INDEX(xml!$C:$C,MATCH(AZ232,xml!$B:$B,0)),0))</f>
        <v xml:space="preserve"> - </v>
      </c>
      <c r="BD232" s="2396" t="str">
        <f t="shared" si="34"/>
        <v>/F30/@F30_0411</v>
      </c>
      <c r="BE232" s="2837" t="s">
        <v>13362</v>
      </c>
      <c r="BF232" s="2834" t="str">
        <f>IF(xml!$A$1&lt;&gt;Preluare_xml!BD$1," - ",IFERROR(INDEX(xml!$C:$C,MATCH(BD232,xml!$B:$B,0)),0))</f>
        <v xml:space="preserve"> - </v>
      </c>
      <c r="BH232" s="2396" t="str">
        <f t="shared" si="32"/>
        <v>/F10/@F10_1081</v>
      </c>
      <c r="BI232" s="2837" t="s">
        <v>13363</v>
      </c>
      <c r="BJ232" s="2821" t="str">
        <f>IF(xml!$A$1&lt;&gt;Preluare_xml!BH$1," - ",IFERROR(INDEX(xml!$C:$C,MATCH(BH232,xml!$B:$B,0)),0))</f>
        <v xml:space="preserve"> - </v>
      </c>
      <c r="BN232" s="74" t="s">
        <v>13364</v>
      </c>
    </row>
    <row r="233" spans="44:66" x14ac:dyDescent="0.25">
      <c r="AR233" s="1" t="s">
        <v>11962</v>
      </c>
      <c r="AS233" s="1860" t="str">
        <f t="shared" si="30"/>
        <v>F10_3012</v>
      </c>
      <c r="AT233" s="2839" t="str">
        <f>IF(xml!$A$1&lt;&gt;Preluare_xml!AR$1," - ",IFERROR(INDEX(xml!$C:$C,MATCH(AR233,xml!$B:$B,0)),0))</f>
        <v xml:space="preserve"> - </v>
      </c>
      <c r="AV233" s="1" t="s">
        <v>12023</v>
      </c>
      <c r="AW233" s="1860" t="str">
        <f t="shared" si="33"/>
        <v>F20_0422</v>
      </c>
      <c r="AX233" s="2834" t="str">
        <f>IF(xml!$A$1&lt;&gt;Preluare_xml!AV$1," - ",IFERROR(INDEX(xml!$C:$C,MATCH(AV233,xml!$B:$B,0)),0))</f>
        <v xml:space="preserve"> - </v>
      </c>
      <c r="AZ233" s="74" t="s">
        <v>11961</v>
      </c>
      <c r="BA233" s="1860" t="str">
        <f t="shared" si="31"/>
        <v>F10_3011</v>
      </c>
      <c r="BB233" s="2834" t="str">
        <f>IF(xml!$A$1&lt;&gt;Preluare_xml!AZ$1," - ",IFERROR(INDEX(xml!$C:$C,MATCH(AZ233,xml!$B:$B,0)),0))</f>
        <v xml:space="preserve"> - </v>
      </c>
      <c r="BD233" s="2396" t="str">
        <f t="shared" si="34"/>
        <v>/F30/@F30_0412</v>
      </c>
      <c r="BE233" s="2837" t="s">
        <v>13365</v>
      </c>
      <c r="BF233" s="2834" t="str">
        <f>IF(xml!$A$1&lt;&gt;Preluare_xml!BD$1," - ",IFERROR(INDEX(xml!$C:$C,MATCH(BD233,xml!$B:$B,0)),0))</f>
        <v xml:space="preserve"> - </v>
      </c>
      <c r="BH233" s="2396" t="str">
        <f t="shared" si="32"/>
        <v>/F10/@F10_1082</v>
      </c>
      <c r="BI233" s="2837" t="s">
        <v>13366</v>
      </c>
      <c r="BJ233" s="2821" t="str">
        <f>IF(xml!$A$1&lt;&gt;Preluare_xml!BH$1," - ",IFERROR(INDEX(xml!$C:$C,MATCH(BH233,xml!$B:$B,0)),0))</f>
        <v xml:space="preserve"> - </v>
      </c>
      <c r="BN233" s="74" t="s">
        <v>13367</v>
      </c>
    </row>
    <row r="234" spans="44:66" x14ac:dyDescent="0.25">
      <c r="AR234" s="1" t="s">
        <v>11965</v>
      </c>
      <c r="AS234" s="1860" t="str">
        <f t="shared" si="30"/>
        <v>F20_0011</v>
      </c>
      <c r="AT234" s="2839" t="str">
        <f>IF(xml!$A$1&lt;&gt;Preluare_xml!AR$1," - ",IFERROR(INDEX(xml!$C:$C,MATCH(AR234,xml!$B:$B,0)),0))</f>
        <v xml:space="preserve"> - </v>
      </c>
      <c r="AV234" s="1" t="s">
        <v>12024</v>
      </c>
      <c r="AW234" s="1860" t="str">
        <f t="shared" si="33"/>
        <v>F20_0431</v>
      </c>
      <c r="AX234" s="2834" t="str">
        <f>IF(xml!$A$1&lt;&gt;Preluare_xml!AV$1," - ",IFERROR(INDEX(xml!$C:$C,MATCH(AV234,xml!$B:$B,0)),0))</f>
        <v xml:space="preserve"> - </v>
      </c>
      <c r="AZ234" s="74" t="s">
        <v>11962</v>
      </c>
      <c r="BA234" s="1860" t="str">
        <f t="shared" si="31"/>
        <v>F10_3012</v>
      </c>
      <c r="BB234" s="2834" t="str">
        <f>IF(xml!$A$1&lt;&gt;Preluare_xml!AZ$1," - ",IFERROR(INDEX(xml!$C:$C,MATCH(AZ234,xml!$B:$B,0)),0))</f>
        <v xml:space="preserve"> - </v>
      </c>
      <c r="BD234" s="2396" t="str">
        <f t="shared" si="34"/>
        <v>/F30/@F30_0421</v>
      </c>
      <c r="BE234" s="2837" t="s">
        <v>13368</v>
      </c>
      <c r="BF234" s="2834" t="str">
        <f>IF(xml!$A$1&lt;&gt;Preluare_xml!BD$1," - ",IFERROR(INDEX(xml!$C:$C,MATCH(BD234,xml!$B:$B,0)),0))</f>
        <v xml:space="preserve"> - </v>
      </c>
      <c r="BH234" s="2396" t="str">
        <f t="shared" si="32"/>
        <v>/F10/@F10_1091</v>
      </c>
      <c r="BI234" s="2837" t="s">
        <v>13369</v>
      </c>
      <c r="BJ234" s="2821" t="str">
        <f>IF(xml!$A$1&lt;&gt;Preluare_xml!BH$1," - ",IFERROR(INDEX(xml!$C:$C,MATCH(BH234,xml!$B:$B,0)),0))</f>
        <v xml:space="preserve"> - </v>
      </c>
      <c r="BN234" s="74" t="s">
        <v>13370</v>
      </c>
    </row>
    <row r="235" spans="44:66" x14ac:dyDescent="0.25">
      <c r="AR235" s="1" t="s">
        <v>11966</v>
      </c>
      <c r="AS235" s="1860" t="str">
        <f t="shared" si="30"/>
        <v>F20_0012</v>
      </c>
      <c r="AT235" s="2839" t="str">
        <f>IF(xml!$A$1&lt;&gt;Preluare_xml!AR$1," - ",IFERROR(INDEX(xml!$C:$C,MATCH(AR235,xml!$B:$B,0)),0))</f>
        <v xml:space="preserve"> - </v>
      </c>
      <c r="AV235" s="1" t="s">
        <v>12025</v>
      </c>
      <c r="AW235" s="1860" t="str">
        <f t="shared" si="33"/>
        <v>F20_0432</v>
      </c>
      <c r="AX235" s="2834" t="str">
        <f>IF(xml!$A$1&lt;&gt;Preluare_xml!AV$1," - ",IFERROR(INDEX(xml!$C:$C,MATCH(AV235,xml!$B:$B,0)),0))</f>
        <v xml:space="preserve"> - </v>
      </c>
      <c r="AZ235" s="74" t="s">
        <v>11965</v>
      </c>
      <c r="BA235" s="1860" t="str">
        <f t="shared" si="31"/>
        <v>F20_0011</v>
      </c>
      <c r="BB235" s="2834" t="str">
        <f>IF(xml!$A$1&lt;&gt;Preluare_xml!AZ$1," - ",IFERROR(INDEX(xml!$C:$C,MATCH(AZ235,xml!$B:$B,0)),0))</f>
        <v xml:space="preserve"> - </v>
      </c>
      <c r="BD235" s="2396" t="str">
        <f t="shared" si="34"/>
        <v>/F30/@F30_0422</v>
      </c>
      <c r="BE235" s="2837" t="s">
        <v>13371</v>
      </c>
      <c r="BF235" s="2834" t="str">
        <f>IF(xml!$A$1&lt;&gt;Preluare_xml!BD$1," - ",IFERROR(INDEX(xml!$C:$C,MATCH(BD235,xml!$B:$B,0)),0))</f>
        <v xml:space="preserve"> - </v>
      </c>
      <c r="BH235" s="2396" t="str">
        <f t="shared" si="32"/>
        <v>/F10/@F10_1092</v>
      </c>
      <c r="BI235" s="2837" t="s">
        <v>13372</v>
      </c>
      <c r="BJ235" s="2821" t="str">
        <f>IF(xml!$A$1&lt;&gt;Preluare_xml!BH$1," - ",IFERROR(INDEX(xml!$C:$C,MATCH(BH235,xml!$B:$B,0)),0))</f>
        <v xml:space="preserve"> - </v>
      </c>
      <c r="BN235" s="74" t="s">
        <v>13373</v>
      </c>
    </row>
    <row r="236" spans="44:66" x14ac:dyDescent="0.25">
      <c r="AR236" s="1" t="s">
        <v>11967</v>
      </c>
      <c r="AS236" s="1860" t="str">
        <f t="shared" si="30"/>
        <v>F20_0021</v>
      </c>
      <c r="AT236" s="2839" t="str">
        <f>IF(xml!$A$1&lt;&gt;Preluare_xml!AR$1," - ",IFERROR(INDEX(xml!$C:$C,MATCH(AR236,xml!$B:$B,0)),0))</f>
        <v xml:space="preserve"> - </v>
      </c>
      <c r="AV236" s="1" t="s">
        <v>12026</v>
      </c>
      <c r="AW236" s="1860" t="str">
        <f t="shared" si="33"/>
        <v>F20_0441</v>
      </c>
      <c r="AX236" s="2834" t="str">
        <f>IF(xml!$A$1&lt;&gt;Preluare_xml!AV$1," - ",IFERROR(INDEX(xml!$C:$C,MATCH(AV236,xml!$B:$B,0)),0))</f>
        <v xml:space="preserve"> - </v>
      </c>
      <c r="AZ236" s="74" t="s">
        <v>11966</v>
      </c>
      <c r="BA236" s="1860" t="str">
        <f t="shared" si="31"/>
        <v>F20_0012</v>
      </c>
      <c r="BB236" s="2834" t="str">
        <f>IF(xml!$A$1&lt;&gt;Preluare_xml!AZ$1," - ",IFERROR(INDEX(xml!$C:$C,MATCH(AZ236,xml!$B:$B,0)),0))</f>
        <v xml:space="preserve"> - </v>
      </c>
      <c r="BD236" s="2396" t="str">
        <f t="shared" si="34"/>
        <v>/F30/@F30_0431</v>
      </c>
      <c r="BE236" s="2837" t="s">
        <v>13374</v>
      </c>
      <c r="BF236" s="2834" t="str">
        <f>IF(xml!$A$1&lt;&gt;Preluare_xml!BD$1," - ",IFERROR(INDEX(xml!$C:$C,MATCH(BD236,xml!$B:$B,0)),0))</f>
        <v xml:space="preserve"> - </v>
      </c>
      <c r="BH236" s="2396" t="str">
        <f t="shared" si="32"/>
        <v>/F10/@F10_1101</v>
      </c>
      <c r="BI236" s="2837" t="s">
        <v>13375</v>
      </c>
      <c r="BJ236" s="2821" t="str">
        <f>IF(xml!$A$1&lt;&gt;Preluare_xml!BH$1," - ",IFERROR(INDEX(xml!$C:$C,MATCH(BH236,xml!$B:$B,0)),0))</f>
        <v xml:space="preserve"> - </v>
      </c>
      <c r="BN236" s="74" t="s">
        <v>13376</v>
      </c>
    </row>
    <row r="237" spans="44:66" x14ac:dyDescent="0.25">
      <c r="AR237" s="1" t="s">
        <v>11968</v>
      </c>
      <c r="AS237" s="1860" t="str">
        <f t="shared" si="30"/>
        <v>F20_0022</v>
      </c>
      <c r="AT237" s="2839" t="str">
        <f>IF(xml!$A$1&lt;&gt;Preluare_xml!AR$1," - ",IFERROR(INDEX(xml!$C:$C,MATCH(AR237,xml!$B:$B,0)),0))</f>
        <v xml:space="preserve"> - </v>
      </c>
      <c r="AV237" s="1" t="s">
        <v>12027</v>
      </c>
      <c r="AW237" s="1860" t="str">
        <f t="shared" si="33"/>
        <v>F20_0442</v>
      </c>
      <c r="AX237" s="2834" t="str">
        <f>IF(xml!$A$1&lt;&gt;Preluare_xml!AV$1," - ",IFERROR(INDEX(xml!$C:$C,MATCH(AV237,xml!$B:$B,0)),0))</f>
        <v xml:space="preserve"> - </v>
      </c>
      <c r="AZ237" s="74" t="s">
        <v>11967</v>
      </c>
      <c r="BA237" s="1860" t="str">
        <f t="shared" si="31"/>
        <v>F20_0021</v>
      </c>
      <c r="BB237" s="2834" t="str">
        <f>IF(xml!$A$1&lt;&gt;Preluare_xml!AZ$1," - ",IFERROR(INDEX(xml!$C:$C,MATCH(AZ237,xml!$B:$B,0)),0))</f>
        <v xml:space="preserve"> - </v>
      </c>
      <c r="BD237" s="2396" t="str">
        <f t="shared" si="34"/>
        <v>/F30/@F30_0432</v>
      </c>
      <c r="BE237" s="2837" t="s">
        <v>13377</v>
      </c>
      <c r="BF237" s="2834" t="str">
        <f>IF(xml!$A$1&lt;&gt;Preluare_xml!BD$1," - ",IFERROR(INDEX(xml!$C:$C,MATCH(BD237,xml!$B:$B,0)),0))</f>
        <v xml:space="preserve"> - </v>
      </c>
      <c r="BH237" s="2396" t="str">
        <f t="shared" si="32"/>
        <v>/F10/@F10_1102</v>
      </c>
      <c r="BI237" s="2837" t="s">
        <v>13378</v>
      </c>
      <c r="BJ237" s="2821" t="str">
        <f>IF(xml!$A$1&lt;&gt;Preluare_xml!BH$1," - ",IFERROR(INDEX(xml!$C:$C,MATCH(BH237,xml!$B:$B,0)),0))</f>
        <v xml:space="preserve"> - </v>
      </c>
      <c r="BN237" s="74" t="s">
        <v>13379</v>
      </c>
    </row>
    <row r="238" spans="44:66" x14ac:dyDescent="0.25">
      <c r="AR238" s="1" t="s">
        <v>11969</v>
      </c>
      <c r="AS238" s="1860" t="str">
        <f t="shared" si="30"/>
        <v>F20_0031</v>
      </c>
      <c r="AT238" s="2839" t="str">
        <f>IF(xml!$A$1&lt;&gt;Preluare_xml!AR$1," - ",IFERROR(INDEX(xml!$C:$C,MATCH(AR238,xml!$B:$B,0)),0))</f>
        <v xml:space="preserve"> - </v>
      </c>
      <c r="AV238" s="1" t="s">
        <v>12028</v>
      </c>
      <c r="AW238" s="1860" t="str">
        <f t="shared" si="33"/>
        <v>F20_0451</v>
      </c>
      <c r="AX238" s="2834" t="str">
        <f>IF(xml!$A$1&lt;&gt;Preluare_xml!AV$1," - ",IFERROR(INDEX(xml!$C:$C,MATCH(AV238,xml!$B:$B,0)),0))</f>
        <v xml:space="preserve"> - </v>
      </c>
      <c r="AZ238" s="74" t="s">
        <v>11968</v>
      </c>
      <c r="BA238" s="1860" t="str">
        <f t="shared" si="31"/>
        <v>F20_0022</v>
      </c>
      <c r="BB238" s="2834" t="str">
        <f>IF(xml!$A$1&lt;&gt;Preluare_xml!AZ$1," - ",IFERROR(INDEX(xml!$C:$C,MATCH(AZ238,xml!$B:$B,0)),0))</f>
        <v xml:space="preserve"> - </v>
      </c>
      <c r="BD238" s="2396" t="str">
        <f t="shared" si="34"/>
        <v>/F30/@F30_0441</v>
      </c>
      <c r="BE238" s="2837" t="s">
        <v>13380</v>
      </c>
      <c r="BF238" s="2834" t="str">
        <f>IF(xml!$A$1&lt;&gt;Preluare_xml!BD$1," - ",IFERROR(INDEX(xml!$C:$C,MATCH(BD238,xml!$B:$B,0)),0))</f>
        <v xml:space="preserve"> - </v>
      </c>
      <c r="BH238" s="2396" t="str">
        <f t="shared" si="32"/>
        <v>/F10/@F10_1111</v>
      </c>
      <c r="BI238" s="2837" t="s">
        <v>13381</v>
      </c>
      <c r="BJ238" s="2821" t="str">
        <f>IF(xml!$A$1&lt;&gt;Preluare_xml!BH$1," - ",IFERROR(INDEX(xml!$C:$C,MATCH(BH238,xml!$B:$B,0)),0))</f>
        <v xml:space="preserve"> - </v>
      </c>
      <c r="BN238" s="74" t="s">
        <v>13382</v>
      </c>
    </row>
    <row r="239" spans="44:66" x14ac:dyDescent="0.25">
      <c r="AR239" s="1" t="s">
        <v>11970</v>
      </c>
      <c r="AS239" s="1860" t="str">
        <f t="shared" si="30"/>
        <v>F20_0032</v>
      </c>
      <c r="AT239" s="2839" t="str">
        <f>IF(xml!$A$1&lt;&gt;Preluare_xml!AR$1," - ",IFERROR(INDEX(xml!$C:$C,MATCH(AR239,xml!$B:$B,0)),0))</f>
        <v xml:space="preserve"> - </v>
      </c>
      <c r="AV239" s="1" t="s">
        <v>12029</v>
      </c>
      <c r="AW239" s="1860" t="str">
        <f t="shared" si="33"/>
        <v>F20_0452</v>
      </c>
      <c r="AX239" s="2834" t="str">
        <f>IF(xml!$A$1&lt;&gt;Preluare_xml!AV$1," - ",IFERROR(INDEX(xml!$C:$C,MATCH(AV239,xml!$B:$B,0)),0))</f>
        <v xml:space="preserve"> - </v>
      </c>
      <c r="AZ239" s="74" t="s">
        <v>11969</v>
      </c>
      <c r="BA239" s="1860" t="str">
        <f t="shared" si="31"/>
        <v>F20_0031</v>
      </c>
      <c r="BB239" s="2834" t="str">
        <f>IF(xml!$A$1&lt;&gt;Preluare_xml!AZ$1," - ",IFERROR(INDEX(xml!$C:$C,MATCH(AZ239,xml!$B:$B,0)),0))</f>
        <v xml:space="preserve"> - </v>
      </c>
      <c r="BD239" s="2396" t="str">
        <f t="shared" si="34"/>
        <v>/F30/@F30_0442</v>
      </c>
      <c r="BE239" s="2837" t="s">
        <v>13383</v>
      </c>
      <c r="BF239" s="2834" t="str">
        <f>IF(xml!$A$1&lt;&gt;Preluare_xml!BD$1," - ",IFERROR(INDEX(xml!$C:$C,MATCH(BD239,xml!$B:$B,0)),0))</f>
        <v xml:space="preserve"> - </v>
      </c>
      <c r="BH239" s="2396" t="str">
        <f t="shared" si="32"/>
        <v>/F10/@F10_1112</v>
      </c>
      <c r="BI239" s="2837" t="s">
        <v>13384</v>
      </c>
      <c r="BJ239" s="2821" t="str">
        <f>IF(xml!$A$1&lt;&gt;Preluare_xml!BH$1," - ",IFERROR(INDEX(xml!$C:$C,MATCH(BH239,xml!$B:$B,0)),0))</f>
        <v xml:space="preserve"> - </v>
      </c>
      <c r="BN239" s="74" t="s">
        <v>1079</v>
      </c>
    </row>
    <row r="240" spans="44:66" x14ac:dyDescent="0.25">
      <c r="AR240" s="1" t="s">
        <v>12949</v>
      </c>
      <c r="AS240" s="1860" t="str">
        <f t="shared" si="30"/>
        <v>F20_0041</v>
      </c>
      <c r="AT240" s="2839" t="str">
        <f>IF(xml!$A$1&lt;&gt;Preluare_xml!AR$1," - ",IFERROR(INDEX(xml!$C:$C,MATCH(AR240,xml!$B:$B,0)),0))</f>
        <v xml:space="preserve"> - </v>
      </c>
      <c r="AV240" s="1" t="s">
        <v>12030</v>
      </c>
      <c r="AW240" s="1860" t="str">
        <f t="shared" si="33"/>
        <v>F20_0461</v>
      </c>
      <c r="AX240" s="2834" t="str">
        <f>IF(xml!$A$1&lt;&gt;Preluare_xml!AV$1," - ",IFERROR(INDEX(xml!$C:$C,MATCH(AV240,xml!$B:$B,0)),0))</f>
        <v xml:space="preserve"> - </v>
      </c>
      <c r="AZ240" s="74" t="s">
        <v>11970</v>
      </c>
      <c r="BA240" s="1860" t="str">
        <f t="shared" si="31"/>
        <v>F20_0032</v>
      </c>
      <c r="BB240" s="2834" t="str">
        <f>IF(xml!$A$1&lt;&gt;Preluare_xml!AZ$1," - ",IFERROR(INDEX(xml!$C:$C,MATCH(AZ240,xml!$B:$B,0)),0))</f>
        <v xml:space="preserve"> - </v>
      </c>
      <c r="BD240" s="2396" t="str">
        <f t="shared" si="34"/>
        <v>/F30/@F30_0451</v>
      </c>
      <c r="BE240" s="2837" t="s">
        <v>13385</v>
      </c>
      <c r="BF240" s="2834" t="str">
        <f>IF(xml!$A$1&lt;&gt;Preluare_xml!BD$1," - ",IFERROR(INDEX(xml!$C:$C,MATCH(BD240,xml!$B:$B,0)),0))</f>
        <v xml:space="preserve"> - </v>
      </c>
      <c r="BH240" s="2396" t="str">
        <f t="shared" si="32"/>
        <v>/F10/@F10_1121</v>
      </c>
      <c r="BI240" s="2837" t="s">
        <v>13386</v>
      </c>
      <c r="BJ240" s="2821" t="str">
        <f>IF(xml!$A$1&lt;&gt;Preluare_xml!BH$1," - ",IFERROR(INDEX(xml!$C:$C,MATCH(BH240,xml!$B:$B,0)),0))</f>
        <v xml:space="preserve"> - </v>
      </c>
      <c r="BN240" s="74" t="s">
        <v>13387</v>
      </c>
    </row>
    <row r="241" spans="44:66" x14ac:dyDescent="0.25">
      <c r="AR241" s="1" t="s">
        <v>12956</v>
      </c>
      <c r="AS241" s="1860" t="str">
        <f t="shared" si="30"/>
        <v>F20_0042</v>
      </c>
      <c r="AT241" s="2839" t="str">
        <f>IF(xml!$A$1&lt;&gt;Preluare_xml!AR$1," - ",IFERROR(INDEX(xml!$C:$C,MATCH(AR241,xml!$B:$B,0)),0))</f>
        <v xml:space="preserve"> - </v>
      </c>
      <c r="AV241" s="1" t="s">
        <v>12031</v>
      </c>
      <c r="AW241" s="1860" t="str">
        <f t="shared" si="33"/>
        <v>F20_0462</v>
      </c>
      <c r="AX241" s="2834" t="str">
        <f>IF(xml!$A$1&lt;&gt;Preluare_xml!AV$1," - ",IFERROR(INDEX(xml!$C:$C,MATCH(AV241,xml!$B:$B,0)),0))</f>
        <v xml:space="preserve"> - </v>
      </c>
      <c r="AZ241" s="74" t="s">
        <v>12949</v>
      </c>
      <c r="BA241" s="1860" t="str">
        <f t="shared" si="31"/>
        <v>F20_0041</v>
      </c>
      <c r="BB241" s="2834" t="str">
        <f>IF(xml!$A$1&lt;&gt;Preluare_xml!AZ$1," - ",IFERROR(INDEX(xml!$C:$C,MATCH(AZ241,xml!$B:$B,0)),0))</f>
        <v xml:space="preserve"> - </v>
      </c>
      <c r="BD241" s="2396" t="str">
        <f t="shared" si="34"/>
        <v>/F30/@F30_0452</v>
      </c>
      <c r="BE241" s="2837" t="s">
        <v>13388</v>
      </c>
      <c r="BF241" s="2834" t="str">
        <f>IF(xml!$A$1&lt;&gt;Preluare_xml!BD$1," - ",IFERROR(INDEX(xml!$C:$C,MATCH(BD241,xml!$B:$B,0)),0))</f>
        <v xml:space="preserve"> - </v>
      </c>
      <c r="BH241" s="2396" t="str">
        <f t="shared" si="32"/>
        <v>/F10/@F10_1122</v>
      </c>
      <c r="BI241" s="2837" t="s">
        <v>13389</v>
      </c>
      <c r="BJ241" s="2821" t="str">
        <f>IF(xml!$A$1&lt;&gt;Preluare_xml!BH$1," - ",IFERROR(INDEX(xml!$C:$C,MATCH(BH241,xml!$B:$B,0)),0))</f>
        <v xml:space="preserve"> - </v>
      </c>
      <c r="BN241" s="74" t="s">
        <v>9271</v>
      </c>
    </row>
    <row r="242" spans="44:66" x14ac:dyDescent="0.25">
      <c r="AR242" s="1" t="s">
        <v>11971</v>
      </c>
      <c r="AS242" s="1860" t="str">
        <f t="shared" si="30"/>
        <v>F20_0051</v>
      </c>
      <c r="AT242" s="2839" t="str">
        <f>IF(xml!$A$1&lt;&gt;Preluare_xml!AR$1," - ",IFERROR(INDEX(xml!$C:$C,MATCH(AR242,xml!$B:$B,0)),0))</f>
        <v xml:space="preserve"> - </v>
      </c>
      <c r="AV242" s="1" t="s">
        <v>12032</v>
      </c>
      <c r="AW242" s="1860" t="str">
        <f t="shared" si="33"/>
        <v>F20_0471</v>
      </c>
      <c r="AX242" s="2834" t="str">
        <f>IF(xml!$A$1&lt;&gt;Preluare_xml!AV$1," - ",IFERROR(INDEX(xml!$C:$C,MATCH(AV242,xml!$B:$B,0)),0))</f>
        <v xml:space="preserve"> - </v>
      </c>
      <c r="AZ242" s="74" t="s">
        <v>12956</v>
      </c>
      <c r="BA242" s="1860" t="str">
        <f t="shared" si="31"/>
        <v>F20_0042</v>
      </c>
      <c r="BB242" s="2834" t="str">
        <f>IF(xml!$A$1&lt;&gt;Preluare_xml!AZ$1," - ",IFERROR(INDEX(xml!$C:$C,MATCH(AZ242,xml!$B:$B,0)),0))</f>
        <v xml:space="preserve"> - </v>
      </c>
      <c r="BD242" s="2396" t="str">
        <f t="shared" si="34"/>
        <v>/F30/@F30_0461</v>
      </c>
      <c r="BE242" s="2837" t="s">
        <v>13390</v>
      </c>
      <c r="BF242" s="2834" t="str">
        <f>IF(xml!$A$1&lt;&gt;Preluare_xml!BD$1," - ",IFERROR(INDEX(xml!$C:$C,MATCH(BD242,xml!$B:$B,0)),0))</f>
        <v xml:space="preserve"> - </v>
      </c>
      <c r="BH242" s="2396" t="str">
        <f t="shared" si="32"/>
        <v>/F10/@F10_3011</v>
      </c>
      <c r="BI242" s="2837" t="s">
        <v>12882</v>
      </c>
      <c r="BJ242" s="2821" t="str">
        <f>IF(xml!$A$1&lt;&gt;Preluare_xml!BH$1," - ",IFERROR(INDEX(xml!$C:$C,MATCH(BH242,xml!$B:$B,0)),0))</f>
        <v xml:space="preserve"> - </v>
      </c>
      <c r="BN242" s="74" t="s">
        <v>13391</v>
      </c>
    </row>
    <row r="243" spans="44:66" x14ac:dyDescent="0.25">
      <c r="AR243" s="1" t="s">
        <v>11972</v>
      </c>
      <c r="AS243" s="1860" t="str">
        <f t="shared" si="30"/>
        <v>F20_0052</v>
      </c>
      <c r="AT243" s="2839" t="str">
        <f>IF(xml!$A$1&lt;&gt;Preluare_xml!AR$1," - ",IFERROR(INDEX(xml!$C:$C,MATCH(AR243,xml!$B:$B,0)),0))</f>
        <v xml:space="preserve"> - </v>
      </c>
      <c r="AV243" s="1" t="s">
        <v>12033</v>
      </c>
      <c r="AW243" s="1860" t="str">
        <f t="shared" si="33"/>
        <v>F20_0472</v>
      </c>
      <c r="AX243" s="2834" t="str">
        <f>IF(xml!$A$1&lt;&gt;Preluare_xml!AV$1," - ",IFERROR(INDEX(xml!$C:$C,MATCH(AV243,xml!$B:$B,0)),0))</f>
        <v xml:space="preserve"> - </v>
      </c>
      <c r="AZ243" s="74" t="s">
        <v>11971</v>
      </c>
      <c r="BA243" s="1860" t="str">
        <f t="shared" si="31"/>
        <v>F20_0051</v>
      </c>
      <c r="BB243" s="2834" t="str">
        <f>IF(xml!$A$1&lt;&gt;Preluare_xml!AZ$1," - ",IFERROR(INDEX(xml!$C:$C,MATCH(AZ243,xml!$B:$B,0)),0))</f>
        <v xml:space="preserve"> - </v>
      </c>
      <c r="BD243" s="2396" t="str">
        <f t="shared" si="34"/>
        <v>/F30/@F30_0462</v>
      </c>
      <c r="BE243" s="2837" t="s">
        <v>13392</v>
      </c>
      <c r="BF243" s="2834" t="str">
        <f>IF(xml!$A$1&lt;&gt;Preluare_xml!BD$1," - ",IFERROR(INDEX(xml!$C:$C,MATCH(BD243,xml!$B:$B,0)),0))</f>
        <v xml:space="preserve"> - </v>
      </c>
      <c r="BH243" s="2396" t="str">
        <f t="shared" si="32"/>
        <v>/F10/@F10_3012</v>
      </c>
      <c r="BI243" s="2837" t="s">
        <v>12889</v>
      </c>
      <c r="BJ243" s="2821" t="str">
        <f>IF(xml!$A$1&lt;&gt;Preluare_xml!BH$1," - ",IFERROR(INDEX(xml!$C:$C,MATCH(BH243,xml!$B:$B,0)),0))</f>
        <v xml:space="preserve"> - </v>
      </c>
      <c r="BN243" s="74" t="s">
        <v>13393</v>
      </c>
    </row>
    <row r="244" spans="44:66" x14ac:dyDescent="0.25">
      <c r="AR244" s="1" t="s">
        <v>11973</v>
      </c>
      <c r="AS244" s="1860" t="str">
        <f t="shared" si="30"/>
        <v>F20_0061</v>
      </c>
      <c r="AT244" s="2839" t="str">
        <f>IF(xml!$A$1&lt;&gt;Preluare_xml!AR$1," - ",IFERROR(INDEX(xml!$C:$C,MATCH(AR244,xml!$B:$B,0)),0))</f>
        <v xml:space="preserve"> - </v>
      </c>
      <c r="AV244" s="1" t="s">
        <v>12034</v>
      </c>
      <c r="AW244" s="1860" t="str">
        <f t="shared" si="33"/>
        <v>F20_0481</v>
      </c>
      <c r="AX244" s="2834" t="str">
        <f>IF(xml!$A$1&lt;&gt;Preluare_xml!AV$1," - ",IFERROR(INDEX(xml!$C:$C,MATCH(AV244,xml!$B:$B,0)),0))</f>
        <v xml:space="preserve"> - </v>
      </c>
      <c r="AZ244" s="74" t="s">
        <v>11972</v>
      </c>
      <c r="BA244" s="1860" t="str">
        <f t="shared" si="31"/>
        <v>F20_0052</v>
      </c>
      <c r="BB244" s="2834" t="str">
        <f>IF(xml!$A$1&lt;&gt;Preluare_xml!AZ$1," - ",IFERROR(INDEX(xml!$C:$C,MATCH(AZ244,xml!$B:$B,0)),0))</f>
        <v xml:space="preserve"> - </v>
      </c>
      <c r="BD244" s="2396" t="str">
        <f t="shared" si="34"/>
        <v>/F30/@F30_0471</v>
      </c>
      <c r="BE244" s="2837" t="s">
        <v>13394</v>
      </c>
      <c r="BF244" s="2834" t="str">
        <f>IF(xml!$A$1&lt;&gt;Preluare_xml!BD$1," - ",IFERROR(INDEX(xml!$C:$C,MATCH(BD244,xml!$B:$B,0)),0))</f>
        <v xml:space="preserve"> - </v>
      </c>
      <c r="BH244" s="2396" t="str">
        <f t="shared" si="32"/>
        <v>/F10/@F10_3021</v>
      </c>
      <c r="BI244" s="2837" t="s">
        <v>12896</v>
      </c>
      <c r="BJ244" s="2821" t="str">
        <f>IF(xml!$A$1&lt;&gt;Preluare_xml!BH$1," - ",IFERROR(INDEX(xml!$C:$C,MATCH(BH244,xml!$B:$B,0)),0))</f>
        <v xml:space="preserve"> - </v>
      </c>
      <c r="BN244" s="74" t="s">
        <v>13395</v>
      </c>
    </row>
    <row r="245" spans="44:66" x14ac:dyDescent="0.25">
      <c r="AR245" s="1" t="s">
        <v>11974</v>
      </c>
      <c r="AS245" s="1860" t="str">
        <f t="shared" si="30"/>
        <v>F20_0062</v>
      </c>
      <c r="AT245" s="2839" t="str">
        <f>IF(xml!$A$1&lt;&gt;Preluare_xml!AR$1," - ",IFERROR(INDEX(xml!$C:$C,MATCH(AR245,xml!$B:$B,0)),0))</f>
        <v xml:space="preserve"> - </v>
      </c>
      <c r="AV245" s="1" t="s">
        <v>12035</v>
      </c>
      <c r="AW245" s="1860" t="str">
        <f t="shared" si="33"/>
        <v>F20_0482</v>
      </c>
      <c r="AX245" s="2834" t="str">
        <f>IF(xml!$A$1&lt;&gt;Preluare_xml!AV$1," - ",IFERROR(INDEX(xml!$C:$C,MATCH(AV245,xml!$B:$B,0)),0))</f>
        <v xml:space="preserve"> - </v>
      </c>
      <c r="AZ245" s="74" t="s">
        <v>11973</v>
      </c>
      <c r="BA245" s="1860" t="str">
        <f t="shared" si="31"/>
        <v>F20_0061</v>
      </c>
      <c r="BB245" s="2834" t="str">
        <f>IF(xml!$A$1&lt;&gt;Preluare_xml!AZ$1," - ",IFERROR(INDEX(xml!$C:$C,MATCH(AZ245,xml!$B:$B,0)),0))</f>
        <v xml:space="preserve"> - </v>
      </c>
      <c r="BD245" s="2396" t="str">
        <f t="shared" si="34"/>
        <v>/F30/@F30_0472</v>
      </c>
      <c r="BE245" s="2837" t="s">
        <v>13396</v>
      </c>
      <c r="BF245" s="2834" t="str">
        <f>IF(xml!$A$1&lt;&gt;Preluare_xml!BD$1," - ",IFERROR(INDEX(xml!$C:$C,MATCH(BD245,xml!$B:$B,0)),0))</f>
        <v xml:space="preserve"> - </v>
      </c>
      <c r="BH245" s="2396" t="str">
        <f t="shared" si="32"/>
        <v>/F10/@F10_3022</v>
      </c>
      <c r="BI245" s="2837" t="s">
        <v>12903</v>
      </c>
      <c r="BJ245" s="2821" t="str">
        <f>IF(xml!$A$1&lt;&gt;Preluare_xml!BH$1," - ",IFERROR(INDEX(xml!$C:$C,MATCH(BH245,xml!$B:$B,0)),0))</f>
        <v xml:space="preserve"> - </v>
      </c>
      <c r="BN245" s="74" t="s">
        <v>13397</v>
      </c>
    </row>
    <row r="246" spans="44:66" x14ac:dyDescent="0.25">
      <c r="AR246" s="1" t="s">
        <v>12984</v>
      </c>
      <c r="AS246" s="1860" t="str">
        <f t="shared" si="30"/>
        <v>F20_0071</v>
      </c>
      <c r="AT246" s="2839" t="str">
        <f>IF(xml!$A$1&lt;&gt;Preluare_xml!AR$1," - ",IFERROR(INDEX(xml!$C:$C,MATCH(AR246,xml!$B:$B,0)),0))</f>
        <v xml:space="preserve"> - </v>
      </c>
      <c r="AV246" s="1" t="s">
        <v>12036</v>
      </c>
      <c r="AW246" s="1860" t="str">
        <f t="shared" si="33"/>
        <v>F20_0491</v>
      </c>
      <c r="AX246" s="2834" t="str">
        <f>IF(xml!$A$1&lt;&gt;Preluare_xml!AV$1," - ",IFERROR(INDEX(xml!$C:$C,MATCH(AV246,xml!$B:$B,0)),0))</f>
        <v xml:space="preserve"> - </v>
      </c>
      <c r="AZ246" s="74" t="s">
        <v>11974</v>
      </c>
      <c r="BA246" s="1860" t="str">
        <f t="shared" si="31"/>
        <v>F20_0062</v>
      </c>
      <c r="BB246" s="2834" t="str">
        <f>IF(xml!$A$1&lt;&gt;Preluare_xml!AZ$1," - ",IFERROR(INDEX(xml!$C:$C,MATCH(AZ246,xml!$B:$B,0)),0))</f>
        <v xml:space="preserve"> - </v>
      </c>
      <c r="BD246" s="2396" t="str">
        <f t="shared" si="34"/>
        <v>/F30/@F30_0481</v>
      </c>
      <c r="BE246" s="2837" t="s">
        <v>13398</v>
      </c>
      <c r="BF246" s="2834" t="str">
        <f>IF(xml!$A$1&lt;&gt;Preluare_xml!BD$1," - ",IFERROR(INDEX(xml!$C:$C,MATCH(BD246,xml!$B:$B,0)),0))</f>
        <v xml:space="preserve"> - </v>
      </c>
      <c r="BH246" s="2396" t="str">
        <f t="shared" si="32"/>
        <v>/F10/@F10_3031</v>
      </c>
      <c r="BI246" s="2837" t="s">
        <v>13399</v>
      </c>
      <c r="BJ246" s="2821" t="str">
        <f>IF(xml!$A$1&lt;&gt;Preluare_xml!BH$1," - ",IFERROR(INDEX(xml!$C:$C,MATCH(BH246,xml!$B:$B,0)),0))</f>
        <v xml:space="preserve"> - </v>
      </c>
      <c r="BN246" s="74" t="s">
        <v>13400</v>
      </c>
    </row>
    <row r="247" spans="44:66" x14ac:dyDescent="0.25">
      <c r="AR247" s="1" t="s">
        <v>11975</v>
      </c>
      <c r="AS247" s="1860" t="str">
        <f t="shared" si="30"/>
        <v>F20_0072</v>
      </c>
      <c r="AT247" s="2839" t="str">
        <f>IF(xml!$A$1&lt;&gt;Preluare_xml!AR$1," - ",IFERROR(INDEX(xml!$C:$C,MATCH(AR247,xml!$B:$B,0)),0))</f>
        <v xml:space="preserve"> - </v>
      </c>
      <c r="AV247" s="1" t="s">
        <v>12037</v>
      </c>
      <c r="AW247" s="1860" t="str">
        <f t="shared" si="33"/>
        <v>F20_0492</v>
      </c>
      <c r="AX247" s="2834" t="str">
        <f>IF(xml!$A$1&lt;&gt;Preluare_xml!AV$1," - ",IFERROR(INDEX(xml!$C:$C,MATCH(AV247,xml!$B:$B,0)),0))</f>
        <v xml:space="preserve"> - </v>
      </c>
      <c r="AZ247" s="74" t="s">
        <v>12984</v>
      </c>
      <c r="BA247" s="1860" t="str">
        <f t="shared" si="31"/>
        <v>F20_0071</v>
      </c>
      <c r="BB247" s="2834" t="str">
        <f>IF(xml!$A$1&lt;&gt;Preluare_xml!AZ$1," - ",IFERROR(INDEX(xml!$C:$C,MATCH(AZ247,xml!$B:$B,0)),0))</f>
        <v xml:space="preserve"> - </v>
      </c>
      <c r="BD247" s="2396" t="str">
        <f t="shared" si="34"/>
        <v>/F30/@F30_0482</v>
      </c>
      <c r="BE247" s="2837" t="s">
        <v>13401</v>
      </c>
      <c r="BF247" s="2834" t="str">
        <f>IF(xml!$A$1&lt;&gt;Preluare_xml!BD$1," - ",IFERROR(INDEX(xml!$C:$C,MATCH(BD247,xml!$B:$B,0)),0))</f>
        <v xml:space="preserve"> - </v>
      </c>
      <c r="BH247" s="2396" t="str">
        <f t="shared" si="32"/>
        <v>/F10/@F10_3032</v>
      </c>
      <c r="BI247" s="2837" t="s">
        <v>13402</v>
      </c>
      <c r="BJ247" s="2821" t="str">
        <f>IF(xml!$A$1&lt;&gt;Preluare_xml!BH$1," - ",IFERROR(INDEX(xml!$C:$C,MATCH(BH247,xml!$B:$B,0)),0))</f>
        <v xml:space="preserve"> - </v>
      </c>
      <c r="BN247" s="74" t="s">
        <v>9269</v>
      </c>
    </row>
    <row r="248" spans="44:66" x14ac:dyDescent="0.25">
      <c r="AR248" s="1" t="s">
        <v>11976</v>
      </c>
      <c r="AS248" s="1860" t="str">
        <f t="shared" si="30"/>
        <v>F20_0081</v>
      </c>
      <c r="AT248" s="2839" t="str">
        <f>IF(xml!$A$1&lt;&gt;Preluare_xml!AR$1," - ",IFERROR(INDEX(xml!$C:$C,MATCH(AR248,xml!$B:$B,0)),0))</f>
        <v xml:space="preserve"> - </v>
      </c>
      <c r="AV248" s="1" t="s">
        <v>12038</v>
      </c>
      <c r="AW248" s="1860" t="str">
        <f t="shared" si="33"/>
        <v>F20_0501</v>
      </c>
      <c r="AX248" s="2834" t="str">
        <f>IF(xml!$A$1&lt;&gt;Preluare_xml!AV$1," - ",IFERROR(INDEX(xml!$C:$C,MATCH(AV248,xml!$B:$B,0)),0))</f>
        <v xml:space="preserve"> - </v>
      </c>
      <c r="AZ248" s="74" t="s">
        <v>11975</v>
      </c>
      <c r="BA248" s="1860" t="str">
        <f t="shared" si="31"/>
        <v>F20_0072</v>
      </c>
      <c r="BB248" s="2834" t="str">
        <f>IF(xml!$A$1&lt;&gt;Preluare_xml!AZ$1," - ",IFERROR(INDEX(xml!$C:$C,MATCH(AZ248,xml!$B:$B,0)),0))</f>
        <v xml:space="preserve"> - </v>
      </c>
      <c r="BD248" s="2396" t="str">
        <f t="shared" si="34"/>
        <v>/F30/@F30_0491</v>
      </c>
      <c r="BE248" s="2837" t="s">
        <v>13403</v>
      </c>
      <c r="BF248" s="2834" t="str">
        <f>IF(xml!$A$1&lt;&gt;Preluare_xml!BD$1," - ",IFERROR(INDEX(xml!$C:$C,MATCH(BD248,xml!$B:$B,0)),0))</f>
        <v xml:space="preserve"> - </v>
      </c>
      <c r="BH248" s="2396" t="str">
        <f t="shared" si="32"/>
        <v>/F20/@F20_0011</v>
      </c>
      <c r="BI248" s="2837" t="s">
        <v>12909</v>
      </c>
      <c r="BJ248" s="2821" t="str">
        <f>IF(xml!$A$1&lt;&gt;Preluare_xml!BH$1," - ",IFERROR(INDEX(xml!$C:$C,MATCH(BH248,xml!$B:$B,0)),0))</f>
        <v xml:space="preserve"> - </v>
      </c>
      <c r="BN248" s="74" t="s">
        <v>13404</v>
      </c>
    </row>
    <row r="249" spans="44:66" x14ac:dyDescent="0.25">
      <c r="AR249" s="1" t="s">
        <v>13004</v>
      </c>
      <c r="AS249" s="1860" t="str">
        <f t="shared" si="30"/>
        <v>F20_0082</v>
      </c>
      <c r="AT249" s="2839" t="str">
        <f>IF(xml!$A$1&lt;&gt;Preluare_xml!AR$1," - ",IFERROR(INDEX(xml!$C:$C,MATCH(AR249,xml!$B:$B,0)),0))</f>
        <v xml:space="preserve"> - </v>
      </c>
      <c r="AV249" s="1" t="s">
        <v>12039</v>
      </c>
      <c r="AW249" s="1860" t="str">
        <f t="shared" si="33"/>
        <v>F20_0502</v>
      </c>
      <c r="AX249" s="2834" t="str">
        <f>IF(xml!$A$1&lt;&gt;Preluare_xml!AV$1," - ",IFERROR(INDEX(xml!$C:$C,MATCH(AV249,xml!$B:$B,0)),0))</f>
        <v xml:space="preserve"> - </v>
      </c>
      <c r="AZ249" s="74" t="s">
        <v>11976</v>
      </c>
      <c r="BA249" s="1860" t="str">
        <f t="shared" si="31"/>
        <v>F20_0081</v>
      </c>
      <c r="BB249" s="2834" t="str">
        <f>IF(xml!$A$1&lt;&gt;Preluare_xml!AZ$1," - ",IFERROR(INDEX(xml!$C:$C,MATCH(AZ249,xml!$B:$B,0)),0))</f>
        <v xml:space="preserve"> - </v>
      </c>
      <c r="BD249" s="2396" t="str">
        <f t="shared" si="34"/>
        <v>/F30/@F30_0492</v>
      </c>
      <c r="BE249" s="2837" t="s">
        <v>13405</v>
      </c>
      <c r="BF249" s="2834" t="str">
        <f>IF(xml!$A$1&lt;&gt;Preluare_xml!BD$1," - ",IFERROR(INDEX(xml!$C:$C,MATCH(BD249,xml!$B:$B,0)),0))</f>
        <v xml:space="preserve"> - </v>
      </c>
      <c r="BH249" s="2396" t="str">
        <f t="shared" si="32"/>
        <v>/F20/@F20_0012</v>
      </c>
      <c r="BI249" s="2837" t="s">
        <v>12360</v>
      </c>
      <c r="BJ249" s="2821" t="str">
        <f>IF(xml!$A$1&lt;&gt;Preluare_xml!BH$1," - ",IFERROR(INDEX(xml!$C:$C,MATCH(BH249,xml!$B:$B,0)),0))</f>
        <v xml:space="preserve"> - </v>
      </c>
      <c r="BN249" s="74" t="s">
        <v>13406</v>
      </c>
    </row>
    <row r="250" spans="44:66" x14ac:dyDescent="0.25">
      <c r="AR250" s="1" t="s">
        <v>11977</v>
      </c>
      <c r="AS250" s="1860" t="str">
        <f t="shared" si="30"/>
        <v>F20_0091</v>
      </c>
      <c r="AT250" s="2839" t="str">
        <f>IF(xml!$A$1&lt;&gt;Preluare_xml!AR$1," - ",IFERROR(INDEX(xml!$C:$C,MATCH(AR250,xml!$B:$B,0)),0))</f>
        <v xml:space="preserve"> - </v>
      </c>
      <c r="AV250" s="1" t="s">
        <v>13407</v>
      </c>
      <c r="AW250" s="1860" t="str">
        <f t="shared" si="33"/>
        <v>F20_0511</v>
      </c>
      <c r="AX250" s="2834" t="str">
        <f>IF(xml!$A$1&lt;&gt;Preluare_xml!AV$1," - ",IFERROR(INDEX(xml!$C:$C,MATCH(AV250,xml!$B:$B,0)),0))</f>
        <v xml:space="preserve"> - </v>
      </c>
      <c r="AZ250" s="74" t="s">
        <v>13004</v>
      </c>
      <c r="BA250" s="1860" t="str">
        <f t="shared" si="31"/>
        <v>F20_0082</v>
      </c>
      <c r="BB250" s="2834" t="str">
        <f>IF(xml!$A$1&lt;&gt;Preluare_xml!AZ$1," - ",IFERROR(INDEX(xml!$C:$C,MATCH(AZ250,xml!$B:$B,0)),0))</f>
        <v xml:space="preserve"> - </v>
      </c>
      <c r="BD250" s="2396" t="str">
        <f t="shared" si="34"/>
        <v>/F30/@F30_0501</v>
      </c>
      <c r="BE250" s="2837" t="s">
        <v>13408</v>
      </c>
      <c r="BF250" s="2834" t="str">
        <f>IF(xml!$A$1&lt;&gt;Preluare_xml!BD$1," - ",IFERROR(INDEX(xml!$C:$C,MATCH(BD250,xml!$B:$B,0)),0))</f>
        <v xml:space="preserve"> - </v>
      </c>
      <c r="BH250" s="2396" t="str">
        <f t="shared" si="32"/>
        <v>/F20/@F20_0021</v>
      </c>
      <c r="BI250" s="2837" t="s">
        <v>12922</v>
      </c>
      <c r="BJ250" s="2821" t="str">
        <f>IF(xml!$A$1&lt;&gt;Preluare_xml!BH$1," - ",IFERROR(INDEX(xml!$C:$C,MATCH(BH250,xml!$B:$B,0)),0))</f>
        <v xml:space="preserve"> - </v>
      </c>
      <c r="BN250" s="74" t="s">
        <v>13409</v>
      </c>
    </row>
    <row r="251" spans="44:66" x14ac:dyDescent="0.25">
      <c r="AR251" s="1" t="s">
        <v>13017</v>
      </c>
      <c r="AS251" s="1860" t="str">
        <f t="shared" si="30"/>
        <v>F20_0092</v>
      </c>
      <c r="AT251" s="2839" t="str">
        <f>IF(xml!$A$1&lt;&gt;Preluare_xml!AR$1," - ",IFERROR(INDEX(xml!$C:$C,MATCH(AR251,xml!$B:$B,0)),0))</f>
        <v xml:space="preserve"> - </v>
      </c>
      <c r="AV251" s="1" t="s">
        <v>12040</v>
      </c>
      <c r="AW251" s="1860" t="str">
        <f t="shared" si="33"/>
        <v>F20_0512</v>
      </c>
      <c r="AX251" s="2834" t="str">
        <f>IF(xml!$A$1&lt;&gt;Preluare_xml!AV$1," - ",IFERROR(INDEX(xml!$C:$C,MATCH(AV251,xml!$B:$B,0)),0))</f>
        <v xml:space="preserve"> - </v>
      </c>
      <c r="AZ251" s="74" t="s">
        <v>11977</v>
      </c>
      <c r="BA251" s="1860" t="str">
        <f t="shared" si="31"/>
        <v>F20_0091</v>
      </c>
      <c r="BB251" s="2834" t="str">
        <f>IF(xml!$A$1&lt;&gt;Preluare_xml!AZ$1," - ",IFERROR(INDEX(xml!$C:$C,MATCH(AZ251,xml!$B:$B,0)),0))</f>
        <v xml:space="preserve"> - </v>
      </c>
      <c r="BD251" s="2396" t="str">
        <f t="shared" si="34"/>
        <v>/F30/@F30_0502</v>
      </c>
      <c r="BE251" s="2837" t="s">
        <v>13410</v>
      </c>
      <c r="BF251" s="2834" t="str">
        <f>IF(xml!$A$1&lt;&gt;Preluare_xml!BD$1," - ",IFERROR(INDEX(xml!$C:$C,MATCH(BD251,xml!$B:$B,0)),0))</f>
        <v xml:space="preserve"> - </v>
      </c>
      <c r="BH251" s="2396" t="str">
        <f t="shared" si="32"/>
        <v>/F20/@F20_0022</v>
      </c>
      <c r="BI251" s="2837" t="s">
        <v>12363</v>
      </c>
      <c r="BJ251" s="2821" t="str">
        <f>IF(xml!$A$1&lt;&gt;Preluare_xml!BH$1," - ",IFERROR(INDEX(xml!$C:$C,MATCH(BH251,xml!$B:$B,0)),0))</f>
        <v xml:space="preserve"> - </v>
      </c>
      <c r="BN251" s="74" t="s">
        <v>3390</v>
      </c>
    </row>
    <row r="252" spans="44:66" x14ac:dyDescent="0.25">
      <c r="AR252" s="1" t="s">
        <v>13023</v>
      </c>
      <c r="AS252" s="1860" t="str">
        <f t="shared" si="30"/>
        <v>F20_0101</v>
      </c>
      <c r="AT252" s="2839" t="str">
        <f>IF(xml!$A$1&lt;&gt;Preluare_xml!AR$1," - ",IFERROR(INDEX(xml!$C:$C,MATCH(AR252,xml!$B:$B,0)),0))</f>
        <v xml:space="preserve"> - </v>
      </c>
      <c r="AV252" s="1" t="s">
        <v>13411</v>
      </c>
      <c r="AW252" s="1860" t="str">
        <f t="shared" si="33"/>
        <v>F20_0521</v>
      </c>
      <c r="AX252" s="2834" t="str">
        <f>IF(xml!$A$1&lt;&gt;Preluare_xml!AV$1," - ",IFERROR(INDEX(xml!$C:$C,MATCH(AV252,xml!$B:$B,0)),0))</f>
        <v xml:space="preserve"> - </v>
      </c>
      <c r="AZ252" s="74" t="s">
        <v>13017</v>
      </c>
      <c r="BA252" s="1860" t="str">
        <f t="shared" si="31"/>
        <v>F20_0092</v>
      </c>
      <c r="BB252" s="2834" t="str">
        <f>IF(xml!$A$1&lt;&gt;Preluare_xml!AZ$1," - ",IFERROR(INDEX(xml!$C:$C,MATCH(AZ252,xml!$B:$B,0)),0))</f>
        <v xml:space="preserve"> - </v>
      </c>
      <c r="BD252" s="2396" t="str">
        <f t="shared" si="34"/>
        <v>/F30/@F30_0511</v>
      </c>
      <c r="BE252" s="2837" t="s">
        <v>13412</v>
      </c>
      <c r="BF252" s="2834" t="str">
        <f>IF(xml!$A$1&lt;&gt;Preluare_xml!BD$1," - ",IFERROR(INDEX(xml!$C:$C,MATCH(BD252,xml!$B:$B,0)),0))</f>
        <v xml:space="preserve"> - </v>
      </c>
      <c r="BH252" s="2396" t="str">
        <f t="shared" si="32"/>
        <v>/F20/@F20_0031</v>
      </c>
      <c r="BI252" s="2837" t="s">
        <v>12936</v>
      </c>
      <c r="BJ252" s="2821" t="str">
        <f>IF(xml!$A$1&lt;&gt;Preluare_xml!BH$1," - ",IFERROR(INDEX(xml!$C:$C,MATCH(BH252,xml!$B:$B,0)),0))</f>
        <v xml:space="preserve"> - </v>
      </c>
      <c r="BN252" s="74" t="s">
        <v>13413</v>
      </c>
    </row>
    <row r="253" spans="44:66" x14ac:dyDescent="0.25">
      <c r="AR253" s="1" t="s">
        <v>13030</v>
      </c>
      <c r="AS253" s="1860" t="str">
        <f t="shared" si="30"/>
        <v>F20_0102</v>
      </c>
      <c r="AT253" s="2839" t="str">
        <f>IF(xml!$A$1&lt;&gt;Preluare_xml!AR$1," - ",IFERROR(INDEX(xml!$C:$C,MATCH(AR253,xml!$B:$B,0)),0))</f>
        <v xml:space="preserve"> - </v>
      </c>
      <c r="AV253" s="1" t="s">
        <v>13414</v>
      </c>
      <c r="AW253" s="1860" t="str">
        <f t="shared" si="33"/>
        <v>F20_0522</v>
      </c>
      <c r="AX253" s="2834" t="str">
        <f>IF(xml!$A$1&lt;&gt;Preluare_xml!AV$1," - ",IFERROR(INDEX(xml!$C:$C,MATCH(AV253,xml!$B:$B,0)),0))</f>
        <v xml:space="preserve"> - </v>
      </c>
      <c r="AZ253" s="74" t="s">
        <v>13023</v>
      </c>
      <c r="BA253" s="1860" t="str">
        <f t="shared" si="31"/>
        <v>F20_0101</v>
      </c>
      <c r="BB253" s="2834" t="str">
        <f>IF(xml!$A$1&lt;&gt;Preluare_xml!AZ$1," - ",IFERROR(INDEX(xml!$C:$C,MATCH(AZ253,xml!$B:$B,0)),0))</f>
        <v xml:space="preserve"> - </v>
      </c>
      <c r="BD253" s="2396" t="str">
        <f t="shared" si="34"/>
        <v>/F30/@F30_0512</v>
      </c>
      <c r="BE253" s="2837" t="s">
        <v>13415</v>
      </c>
      <c r="BF253" s="2834" t="str">
        <f>IF(xml!$A$1&lt;&gt;Preluare_xml!BD$1," - ",IFERROR(INDEX(xml!$C:$C,MATCH(BD253,xml!$B:$B,0)),0))</f>
        <v xml:space="preserve"> - </v>
      </c>
      <c r="BH253" s="2396" t="str">
        <f t="shared" si="32"/>
        <v>/F20/@F20_0032</v>
      </c>
      <c r="BI253" s="2837" t="s">
        <v>12366</v>
      </c>
      <c r="BJ253" s="2821" t="str">
        <f>IF(xml!$A$1&lt;&gt;Preluare_xml!BH$1," - ",IFERROR(INDEX(xml!$C:$C,MATCH(BH253,xml!$B:$B,0)),0))</f>
        <v xml:space="preserve"> - </v>
      </c>
      <c r="BN253" s="74" t="s">
        <v>11827</v>
      </c>
    </row>
    <row r="254" spans="44:66" x14ac:dyDescent="0.25">
      <c r="AR254" s="1" t="s">
        <v>11978</v>
      </c>
      <c r="AS254" s="1860" t="str">
        <f t="shared" si="30"/>
        <v>F20_0111</v>
      </c>
      <c r="AT254" s="2839" t="str">
        <f>IF(xml!$A$1&lt;&gt;Preluare_xml!AR$1," - ",IFERROR(INDEX(xml!$C:$C,MATCH(AR254,xml!$B:$B,0)),0))</f>
        <v xml:space="preserve"> - </v>
      </c>
      <c r="AV254" s="1" t="s">
        <v>12041</v>
      </c>
      <c r="AW254" s="1860" t="str">
        <f t="shared" si="33"/>
        <v>F20_0531</v>
      </c>
      <c r="AX254" s="2834" t="str">
        <f>IF(xml!$A$1&lt;&gt;Preluare_xml!AV$1," - ",IFERROR(INDEX(xml!$C:$C,MATCH(AV254,xml!$B:$B,0)),0))</f>
        <v xml:space="preserve"> - </v>
      </c>
      <c r="AZ254" s="74" t="s">
        <v>13030</v>
      </c>
      <c r="BA254" s="1860" t="str">
        <f t="shared" si="31"/>
        <v>F20_0102</v>
      </c>
      <c r="BB254" s="2834" t="str">
        <f>IF(xml!$A$1&lt;&gt;Preluare_xml!AZ$1," - ",IFERROR(INDEX(xml!$C:$C,MATCH(AZ254,xml!$B:$B,0)),0))</f>
        <v xml:space="preserve"> - </v>
      </c>
      <c r="BD254" s="2396" t="str">
        <f t="shared" si="34"/>
        <v>/F30/@F30_0521</v>
      </c>
      <c r="BE254" s="2837" t="s">
        <v>13416</v>
      </c>
      <c r="BF254" s="2834" t="str">
        <f>IF(xml!$A$1&lt;&gt;Preluare_xml!BD$1," - ",IFERROR(INDEX(xml!$C:$C,MATCH(BD254,xml!$B:$B,0)),0))</f>
        <v xml:space="preserve"> - </v>
      </c>
      <c r="BH254" s="2396" t="str">
        <f t="shared" si="32"/>
        <v>/F20/@F20_0041</v>
      </c>
      <c r="BI254" s="2837" t="s">
        <v>12950</v>
      </c>
      <c r="BJ254" s="2821" t="str">
        <f>IF(xml!$A$1&lt;&gt;Preluare_xml!BH$1," - ",IFERROR(INDEX(xml!$C:$C,MATCH(BH254,xml!$B:$B,0)),0))</f>
        <v xml:space="preserve"> - </v>
      </c>
      <c r="BN254" s="74" t="s">
        <v>9270</v>
      </c>
    </row>
    <row r="255" spans="44:66" x14ac:dyDescent="0.25">
      <c r="AR255" s="1" t="s">
        <v>11979</v>
      </c>
      <c r="AS255" s="1860" t="str">
        <f t="shared" si="30"/>
        <v>F20_0112</v>
      </c>
      <c r="AT255" s="2839" t="str">
        <f>IF(xml!$A$1&lt;&gt;Preluare_xml!AR$1," - ",IFERROR(INDEX(xml!$C:$C,MATCH(AR255,xml!$B:$B,0)),0))</f>
        <v xml:space="preserve"> - </v>
      </c>
      <c r="AV255" s="1" t="s">
        <v>12042</v>
      </c>
      <c r="AW255" s="1860" t="str">
        <f t="shared" si="33"/>
        <v>F20_0532</v>
      </c>
      <c r="AX255" s="2834" t="str">
        <f>IF(xml!$A$1&lt;&gt;Preluare_xml!AV$1," - ",IFERROR(INDEX(xml!$C:$C,MATCH(AV255,xml!$B:$B,0)),0))</f>
        <v xml:space="preserve"> - </v>
      </c>
      <c r="AZ255" s="74" t="s">
        <v>11978</v>
      </c>
      <c r="BA255" s="1860" t="str">
        <f t="shared" si="31"/>
        <v>F20_0111</v>
      </c>
      <c r="BB255" s="2834" t="str">
        <f>IF(xml!$A$1&lt;&gt;Preluare_xml!AZ$1," - ",IFERROR(INDEX(xml!$C:$C,MATCH(AZ255,xml!$B:$B,0)),0))</f>
        <v xml:space="preserve"> - </v>
      </c>
      <c r="BD255" s="2396" t="str">
        <f t="shared" si="34"/>
        <v>/F30/@F30_0522</v>
      </c>
      <c r="BE255" s="2837" t="s">
        <v>13417</v>
      </c>
      <c r="BF255" s="2834" t="str">
        <f>IF(xml!$A$1&lt;&gt;Preluare_xml!BD$1," - ",IFERROR(INDEX(xml!$C:$C,MATCH(BD255,xml!$B:$B,0)),0))</f>
        <v xml:space="preserve"> - </v>
      </c>
      <c r="BH255" s="2396" t="str">
        <f t="shared" si="32"/>
        <v>/F20/@F20_0042</v>
      </c>
      <c r="BI255" s="2837" t="s">
        <v>12417</v>
      </c>
      <c r="BJ255" s="2821" t="str">
        <f>IF(xml!$A$1&lt;&gt;Preluare_xml!BH$1," - ",IFERROR(INDEX(xml!$C:$C,MATCH(BH255,xml!$B:$B,0)),0))</f>
        <v xml:space="preserve"> - </v>
      </c>
      <c r="BN255" s="74" t="s">
        <v>13418</v>
      </c>
    </row>
    <row r="256" spans="44:66" x14ac:dyDescent="0.25">
      <c r="AR256" s="1" t="s">
        <v>13047</v>
      </c>
      <c r="AS256" s="1860" t="str">
        <f t="shared" si="30"/>
        <v>F20_0121</v>
      </c>
      <c r="AT256" s="2839" t="str">
        <f>IF(xml!$A$1&lt;&gt;Preluare_xml!AR$1," - ",IFERROR(INDEX(xml!$C:$C,MATCH(AR256,xml!$B:$B,0)),0))</f>
        <v xml:space="preserve"> - </v>
      </c>
      <c r="AV256" s="1" t="s">
        <v>12043</v>
      </c>
      <c r="AW256" s="1860" t="str">
        <f t="shared" si="33"/>
        <v>F20_0541</v>
      </c>
      <c r="AX256" s="2834" t="str">
        <f>IF(xml!$A$1&lt;&gt;Preluare_xml!AV$1," - ",IFERROR(INDEX(xml!$C:$C,MATCH(AV256,xml!$B:$B,0)),0))</f>
        <v xml:space="preserve"> - </v>
      </c>
      <c r="AZ256" s="74" t="s">
        <v>11979</v>
      </c>
      <c r="BA256" s="1860" t="str">
        <f t="shared" si="31"/>
        <v>F20_0112</v>
      </c>
      <c r="BB256" s="2834" t="str">
        <f>IF(xml!$A$1&lt;&gt;Preluare_xml!AZ$1," - ",IFERROR(INDEX(xml!$C:$C,MATCH(AZ256,xml!$B:$B,0)),0))</f>
        <v xml:space="preserve"> - </v>
      </c>
      <c r="BD256" s="2396" t="str">
        <f t="shared" si="34"/>
        <v>/F30/@F30_0531</v>
      </c>
      <c r="BE256" s="2837" t="s">
        <v>13419</v>
      </c>
      <c r="BF256" s="2834" t="str">
        <f>IF(xml!$A$1&lt;&gt;Preluare_xml!BD$1," - ",IFERROR(INDEX(xml!$C:$C,MATCH(BD256,xml!$B:$B,0)),0))</f>
        <v xml:space="preserve"> - </v>
      </c>
      <c r="BH256" s="2396" t="str">
        <f t="shared" si="32"/>
        <v>/F20/@F20_0051</v>
      </c>
      <c r="BI256" s="2837" t="s">
        <v>12962</v>
      </c>
      <c r="BJ256" s="2821" t="str">
        <f>IF(xml!$A$1&lt;&gt;Preluare_xml!BH$1," - ",IFERROR(INDEX(xml!$C:$C,MATCH(BH256,xml!$B:$B,0)),0))</f>
        <v xml:space="preserve"> - </v>
      </c>
      <c r="BN256" s="74" t="s">
        <v>13420</v>
      </c>
    </row>
    <row r="257" spans="44:66" x14ac:dyDescent="0.25">
      <c r="AR257" s="1" t="s">
        <v>11980</v>
      </c>
      <c r="AS257" s="1860" t="str">
        <f t="shared" si="30"/>
        <v>F20_0122</v>
      </c>
      <c r="AT257" s="2839" t="str">
        <f>IF(xml!$A$1&lt;&gt;Preluare_xml!AR$1," - ",IFERROR(INDEX(xml!$C:$C,MATCH(AR257,xml!$B:$B,0)),0))</f>
        <v xml:space="preserve"> - </v>
      </c>
      <c r="AV257" s="1" t="s">
        <v>12044</v>
      </c>
      <c r="AW257" s="1860" t="str">
        <f t="shared" si="33"/>
        <v>F20_0542</v>
      </c>
      <c r="AX257" s="2834" t="str">
        <f>IF(xml!$A$1&lt;&gt;Preluare_xml!AV$1," - ",IFERROR(INDEX(xml!$C:$C,MATCH(AV257,xml!$B:$B,0)),0))</f>
        <v xml:space="preserve"> - </v>
      </c>
      <c r="AZ257" s="74" t="s">
        <v>13047</v>
      </c>
      <c r="BA257" s="1860" t="str">
        <f t="shared" si="31"/>
        <v>F20_0121</v>
      </c>
      <c r="BB257" s="2834" t="str">
        <f>IF(xml!$A$1&lt;&gt;Preluare_xml!AZ$1," - ",IFERROR(INDEX(xml!$C:$C,MATCH(AZ257,xml!$B:$B,0)),0))</f>
        <v xml:space="preserve"> - </v>
      </c>
      <c r="BD257" s="2396" t="str">
        <f t="shared" si="34"/>
        <v>/F30/@F30_0532</v>
      </c>
      <c r="BE257" s="2837" t="s">
        <v>13421</v>
      </c>
      <c r="BF257" s="2834" t="str">
        <f>IF(xml!$A$1&lt;&gt;Preluare_xml!BD$1," - ",IFERROR(INDEX(xml!$C:$C,MATCH(BD257,xml!$B:$B,0)),0))</f>
        <v xml:space="preserve"> - </v>
      </c>
      <c r="BH257" s="2396" t="str">
        <f t="shared" si="32"/>
        <v>/F20/@F20_0052</v>
      </c>
      <c r="BI257" s="2837" t="s">
        <v>12372</v>
      </c>
      <c r="BJ257" s="2821" t="str">
        <f>IF(xml!$A$1&lt;&gt;Preluare_xml!BH$1," - ",IFERROR(INDEX(xml!$C:$C,MATCH(BH257,xml!$B:$B,0)),0))</f>
        <v xml:space="preserve"> - </v>
      </c>
      <c r="BN257" s="74" t="s">
        <v>13422</v>
      </c>
    </row>
    <row r="258" spans="44:66" x14ac:dyDescent="0.25">
      <c r="AR258" s="1" t="s">
        <v>13059</v>
      </c>
      <c r="AS258" s="1860" t="str">
        <f t="shared" si="30"/>
        <v>F20_0131</v>
      </c>
      <c r="AT258" s="2839" t="str">
        <f>IF(xml!$A$1&lt;&gt;Preluare_xml!AR$1," - ",IFERROR(INDEX(xml!$C:$C,MATCH(AR258,xml!$B:$B,0)),0))</f>
        <v xml:space="preserve"> - </v>
      </c>
      <c r="AV258" s="1" t="s">
        <v>12045</v>
      </c>
      <c r="AW258" s="1860" t="str">
        <f t="shared" si="33"/>
        <v>F20_0551</v>
      </c>
      <c r="AX258" s="2834" t="str">
        <f>IF(xml!$A$1&lt;&gt;Preluare_xml!AV$1," - ",IFERROR(INDEX(xml!$C:$C,MATCH(AV258,xml!$B:$B,0)),0))</f>
        <v xml:space="preserve"> - </v>
      </c>
      <c r="AZ258" s="74" t="s">
        <v>11980</v>
      </c>
      <c r="BA258" s="1860" t="str">
        <f t="shared" si="31"/>
        <v>F20_0122</v>
      </c>
      <c r="BB258" s="2834" t="str">
        <f>IF(xml!$A$1&lt;&gt;Preluare_xml!AZ$1," - ",IFERROR(INDEX(xml!$C:$C,MATCH(AZ258,xml!$B:$B,0)),0))</f>
        <v xml:space="preserve"> - </v>
      </c>
      <c r="BD258" s="2396" t="str">
        <f t="shared" si="34"/>
        <v>/F30/@F30_0541</v>
      </c>
      <c r="BE258" s="2837" t="s">
        <v>13423</v>
      </c>
      <c r="BF258" s="2834" t="str">
        <f>IF(xml!$A$1&lt;&gt;Preluare_xml!BD$1," - ",IFERROR(INDEX(xml!$C:$C,MATCH(BD258,xml!$B:$B,0)),0))</f>
        <v xml:space="preserve"> - </v>
      </c>
      <c r="BH258" s="2396" t="str">
        <f t="shared" si="32"/>
        <v>/F20/@F20_0061</v>
      </c>
      <c r="BI258" s="2837" t="s">
        <v>12973</v>
      </c>
      <c r="BJ258" s="2821" t="str">
        <f>IF(xml!$A$1&lt;&gt;Preluare_xml!BH$1," - ",IFERROR(INDEX(xml!$C:$C,MATCH(BH258,xml!$B:$B,0)),0))</f>
        <v xml:space="preserve"> - </v>
      </c>
    </row>
    <row r="259" spans="44:66" x14ac:dyDescent="0.25">
      <c r="AR259" s="1" t="s">
        <v>13066</v>
      </c>
      <c r="AS259" s="1860" t="str">
        <f t="shared" si="30"/>
        <v>F20_0132</v>
      </c>
      <c r="AT259" s="2839" t="str">
        <f>IF(xml!$A$1&lt;&gt;Preluare_xml!AR$1," - ",IFERROR(INDEX(xml!$C:$C,MATCH(AR259,xml!$B:$B,0)),0))</f>
        <v xml:space="preserve"> - </v>
      </c>
      <c r="AV259" s="1" t="s">
        <v>12046</v>
      </c>
      <c r="AW259" s="1860" t="str">
        <f t="shared" si="33"/>
        <v>F20_0552</v>
      </c>
      <c r="AX259" s="2834" t="str">
        <f>IF(xml!$A$1&lt;&gt;Preluare_xml!AV$1," - ",IFERROR(INDEX(xml!$C:$C,MATCH(AV259,xml!$B:$B,0)),0))</f>
        <v xml:space="preserve"> - </v>
      </c>
      <c r="AZ259" s="74" t="s">
        <v>13059</v>
      </c>
      <c r="BA259" s="1860" t="str">
        <f t="shared" ref="BA259:BA344" si="35">TRIM(MID(AZ259,FIND("@",AZ259)+1,500))</f>
        <v>F20_0131</v>
      </c>
      <c r="BB259" s="2834" t="str">
        <f>IF(xml!$A$1&lt;&gt;Preluare_xml!AZ$1," - ",IFERROR(INDEX(xml!$C:$C,MATCH(AZ259,xml!$B:$B,0)),0))</f>
        <v xml:space="preserve"> - </v>
      </c>
      <c r="BD259" s="2396" t="str">
        <f t="shared" si="34"/>
        <v>/F30/@F30_0542</v>
      </c>
      <c r="BE259" s="2837" t="s">
        <v>13424</v>
      </c>
      <c r="BF259" s="2834" t="str">
        <f>IF(xml!$A$1&lt;&gt;Preluare_xml!BD$1," - ",IFERROR(INDEX(xml!$C:$C,MATCH(BD259,xml!$B:$B,0)),0))</f>
        <v xml:space="preserve"> - </v>
      </c>
      <c r="BH259" s="2396" t="str">
        <f t="shared" si="32"/>
        <v>/F20/@F20_0062</v>
      </c>
      <c r="BI259" s="2837" t="s">
        <v>12370</v>
      </c>
      <c r="BJ259" s="2821" t="str">
        <f>IF(xml!$A$1&lt;&gt;Preluare_xml!BH$1," - ",IFERROR(INDEX(xml!$C:$C,MATCH(BH259,xml!$B:$B,0)),0))</f>
        <v xml:space="preserve"> - </v>
      </c>
    </row>
    <row r="260" spans="44:66" x14ac:dyDescent="0.25">
      <c r="AR260" s="1" t="s">
        <v>13073</v>
      </c>
      <c r="AS260" s="1860" t="str">
        <f t="shared" si="30"/>
        <v>F20_0141</v>
      </c>
      <c r="AT260" s="2839" t="str">
        <f>IF(xml!$A$1&lt;&gt;Preluare_xml!AR$1," - ",IFERROR(INDEX(xml!$C:$C,MATCH(AR260,xml!$B:$B,0)),0))</f>
        <v xml:space="preserve"> - </v>
      </c>
      <c r="AV260" s="1" t="s">
        <v>12047</v>
      </c>
      <c r="AW260" s="1860" t="str">
        <f t="shared" si="33"/>
        <v>F20_0561</v>
      </c>
      <c r="AX260" s="2834" t="str">
        <f>IF(xml!$A$1&lt;&gt;Preluare_xml!AV$1," - ",IFERROR(INDEX(xml!$C:$C,MATCH(AV260,xml!$B:$B,0)),0))</f>
        <v xml:space="preserve"> - </v>
      </c>
      <c r="AZ260" s="74" t="s">
        <v>13066</v>
      </c>
      <c r="BA260" s="1860" t="str">
        <f t="shared" si="35"/>
        <v>F20_0132</v>
      </c>
      <c r="BB260" s="2834" t="str">
        <f>IF(xml!$A$1&lt;&gt;Preluare_xml!AZ$1," - ",IFERROR(INDEX(xml!$C:$C,MATCH(AZ260,xml!$B:$B,0)),0))</f>
        <v xml:space="preserve"> - </v>
      </c>
      <c r="BD260" s="2396" t="str">
        <f t="shared" si="34"/>
        <v>/F30/@F30_0551</v>
      </c>
      <c r="BE260" s="2837" t="s">
        <v>13425</v>
      </c>
      <c r="BF260" s="2834" t="str">
        <f>IF(xml!$A$1&lt;&gt;Preluare_xml!BD$1," - ",IFERROR(INDEX(xml!$C:$C,MATCH(BD260,xml!$B:$B,0)),0))</f>
        <v xml:space="preserve"> - </v>
      </c>
      <c r="BH260" s="2396" t="str">
        <f t="shared" si="32"/>
        <v>/F20/@F20_0071</v>
      </c>
      <c r="BI260" s="2837" t="s">
        <v>12985</v>
      </c>
      <c r="BJ260" s="2821" t="str">
        <f>IF(xml!$A$1&lt;&gt;Preluare_xml!BH$1," - ",IFERROR(INDEX(xml!$C:$C,MATCH(BH260,xml!$B:$B,0)),0))</f>
        <v xml:space="preserve"> - </v>
      </c>
    </row>
    <row r="261" spans="44:66" x14ac:dyDescent="0.25">
      <c r="AR261" s="1" t="s">
        <v>13078</v>
      </c>
      <c r="AS261" s="1860" t="str">
        <f t="shared" ref="AS261:AS348" si="36">TRIM(MID(AR261,FIND("@",AR261)+1,500))</f>
        <v>F20_0142</v>
      </c>
      <c r="AT261" s="2839" t="str">
        <f>IF(xml!$A$1&lt;&gt;Preluare_xml!AR$1," - ",IFERROR(INDEX(xml!$C:$C,MATCH(AR261,xml!$B:$B,0)),0))</f>
        <v xml:space="preserve"> - </v>
      </c>
      <c r="AV261" s="1" t="s">
        <v>12048</v>
      </c>
      <c r="AW261" s="1860" t="str">
        <f t="shared" si="33"/>
        <v>F20_0562</v>
      </c>
      <c r="AX261" s="2834" t="str">
        <f>IF(xml!$A$1&lt;&gt;Preluare_xml!AV$1," - ",IFERROR(INDEX(xml!$C:$C,MATCH(AV261,xml!$B:$B,0)),0))</f>
        <v xml:space="preserve"> - </v>
      </c>
      <c r="AZ261" s="74" t="s">
        <v>13073</v>
      </c>
      <c r="BA261" s="1860" t="str">
        <f t="shared" si="35"/>
        <v>F20_0141</v>
      </c>
      <c r="BB261" s="2834" t="str">
        <f>IF(xml!$A$1&lt;&gt;Preluare_xml!AZ$1," - ",IFERROR(INDEX(xml!$C:$C,MATCH(AZ261,xml!$B:$B,0)),0))</f>
        <v xml:space="preserve"> - </v>
      </c>
      <c r="BD261" s="2396" t="str">
        <f t="shared" si="34"/>
        <v>/F30/@F30_0552</v>
      </c>
      <c r="BE261" s="2837" t="s">
        <v>13426</v>
      </c>
      <c r="BF261" s="2834" t="str">
        <f>IF(xml!$A$1&lt;&gt;Preluare_xml!BD$1," - ",IFERROR(INDEX(xml!$C:$C,MATCH(BD261,xml!$B:$B,0)),0))</f>
        <v xml:space="preserve"> - </v>
      </c>
      <c r="BH261" s="2396" t="str">
        <f t="shared" si="32"/>
        <v>/F20/@F20_0072</v>
      </c>
      <c r="BI261" s="2837" t="s">
        <v>12375</v>
      </c>
      <c r="BJ261" s="2821" t="str">
        <f>IF(xml!$A$1&lt;&gt;Preluare_xml!BH$1," - ",IFERROR(INDEX(xml!$C:$C,MATCH(BH261,xml!$B:$B,0)),0))</f>
        <v xml:space="preserve"> - </v>
      </c>
    </row>
    <row r="262" spans="44:66" x14ac:dyDescent="0.25">
      <c r="AR262" s="1" t="s">
        <v>13083</v>
      </c>
      <c r="AS262" s="1860" t="str">
        <f t="shared" si="36"/>
        <v>F20_0151</v>
      </c>
      <c r="AT262" s="2839" t="str">
        <f>IF(xml!$A$1&lt;&gt;Preluare_xml!AR$1," - ",IFERROR(INDEX(xml!$C:$C,MATCH(AR262,xml!$B:$B,0)),0))</f>
        <v xml:space="preserve"> - </v>
      </c>
      <c r="AV262" s="1" t="s">
        <v>13427</v>
      </c>
      <c r="AW262" s="1860" t="str">
        <f t="shared" si="33"/>
        <v>F20_0571</v>
      </c>
      <c r="AX262" s="2834" t="str">
        <f>IF(xml!$A$1&lt;&gt;Preluare_xml!AV$1," - ",IFERROR(INDEX(xml!$C:$C,MATCH(AV262,xml!$B:$B,0)),0))</f>
        <v xml:space="preserve"> - </v>
      </c>
      <c r="AZ262" s="74" t="s">
        <v>13078</v>
      </c>
      <c r="BA262" s="1860" t="str">
        <f t="shared" si="35"/>
        <v>F20_0142</v>
      </c>
      <c r="BB262" s="2834" t="str">
        <f>IF(xml!$A$1&lt;&gt;Preluare_xml!AZ$1," - ",IFERROR(INDEX(xml!$C:$C,MATCH(AZ262,xml!$B:$B,0)),0))</f>
        <v xml:space="preserve"> - </v>
      </c>
      <c r="BD262" s="2396" t="str">
        <f t="shared" si="34"/>
        <v>/F30/@F30_0561</v>
      </c>
      <c r="BE262" s="2837" t="s">
        <v>13428</v>
      </c>
      <c r="BF262" s="2834" t="str">
        <f>IF(xml!$A$1&lt;&gt;Preluare_xml!BD$1," - ",IFERROR(INDEX(xml!$C:$C,MATCH(BD262,xml!$B:$B,0)),0))</f>
        <v xml:space="preserve"> - </v>
      </c>
      <c r="BH262" s="2396" t="str">
        <f t="shared" si="32"/>
        <v>/F20/@F20_0081</v>
      </c>
      <c r="BI262" s="2837" t="s">
        <v>12997</v>
      </c>
      <c r="BJ262" s="2821" t="str">
        <f>IF(xml!$A$1&lt;&gt;Preluare_xml!BH$1," - ",IFERROR(INDEX(xml!$C:$C,MATCH(BH262,xml!$B:$B,0)),0))</f>
        <v xml:space="preserve"> - </v>
      </c>
    </row>
    <row r="263" spans="44:66" x14ac:dyDescent="0.25">
      <c r="AR263" s="1" t="s">
        <v>13088</v>
      </c>
      <c r="AS263" s="1860" t="str">
        <f t="shared" si="36"/>
        <v>F20_0152</v>
      </c>
      <c r="AT263" s="2839" t="str">
        <f>IF(xml!$A$1&lt;&gt;Preluare_xml!AR$1," - ",IFERROR(INDEX(xml!$C:$C,MATCH(AR263,xml!$B:$B,0)),0))</f>
        <v xml:space="preserve"> - </v>
      </c>
      <c r="AV263" s="1" t="s">
        <v>13429</v>
      </c>
      <c r="AW263" s="1860" t="str">
        <f t="shared" si="33"/>
        <v>F20_0572</v>
      </c>
      <c r="AX263" s="2834" t="str">
        <f>IF(xml!$A$1&lt;&gt;Preluare_xml!AV$1," - ",IFERROR(INDEX(xml!$C:$C,MATCH(AV263,xml!$B:$B,0)),0))</f>
        <v xml:space="preserve"> - </v>
      </c>
      <c r="AZ263" s="74" t="s">
        <v>13083</v>
      </c>
      <c r="BA263" s="1860" t="str">
        <f t="shared" si="35"/>
        <v>F20_0151</v>
      </c>
      <c r="BB263" s="2834" t="str">
        <f>IF(xml!$A$1&lt;&gt;Preluare_xml!AZ$1," - ",IFERROR(INDEX(xml!$C:$C,MATCH(AZ263,xml!$B:$B,0)),0))</f>
        <v xml:space="preserve"> - </v>
      </c>
      <c r="BD263" s="2396" t="str">
        <f t="shared" si="34"/>
        <v>/F30/@F30_0562</v>
      </c>
      <c r="BE263" s="2837" t="s">
        <v>13430</v>
      </c>
      <c r="BF263" s="2834" t="str">
        <f>IF(xml!$A$1&lt;&gt;Preluare_xml!BD$1," - ",IFERROR(INDEX(xml!$C:$C,MATCH(BD263,xml!$B:$B,0)),0))</f>
        <v xml:space="preserve"> - </v>
      </c>
      <c r="BH263" s="2396" t="str">
        <f t="shared" si="32"/>
        <v>/F20/@F20_0082</v>
      </c>
      <c r="BI263" s="2837" t="s">
        <v>12379</v>
      </c>
      <c r="BJ263" s="2821" t="str">
        <f>IF(xml!$A$1&lt;&gt;Preluare_xml!BH$1," - ",IFERROR(INDEX(xml!$C:$C,MATCH(BH263,xml!$B:$B,0)),0))</f>
        <v xml:space="preserve"> - </v>
      </c>
    </row>
    <row r="264" spans="44:66" x14ac:dyDescent="0.25">
      <c r="AR264" s="1" t="s">
        <v>11981</v>
      </c>
      <c r="AS264" s="1860" t="str">
        <f t="shared" si="36"/>
        <v>F20_0161</v>
      </c>
      <c r="AT264" s="2839" t="str">
        <f>IF(xml!$A$1&lt;&gt;Preluare_xml!AR$1," - ",IFERROR(INDEX(xml!$C:$C,MATCH(AR264,xml!$B:$B,0)),0))</f>
        <v xml:space="preserve"> - </v>
      </c>
      <c r="AV264" s="1" t="s">
        <v>13431</v>
      </c>
      <c r="AW264" s="1860" t="str">
        <f t="shared" si="33"/>
        <v>F20_0581</v>
      </c>
      <c r="AX264" s="2834" t="str">
        <f>IF(xml!$A$1&lt;&gt;Preluare_xml!AV$1," - ",IFERROR(INDEX(xml!$C:$C,MATCH(AV264,xml!$B:$B,0)),0))</f>
        <v xml:space="preserve"> - </v>
      </c>
      <c r="AZ264" s="74" t="s">
        <v>13088</v>
      </c>
      <c r="BA264" s="1860" t="str">
        <f t="shared" si="35"/>
        <v>F20_0152</v>
      </c>
      <c r="BB264" s="2834" t="str">
        <f>IF(xml!$A$1&lt;&gt;Preluare_xml!AZ$1," - ",IFERROR(INDEX(xml!$C:$C,MATCH(AZ264,xml!$B:$B,0)),0))</f>
        <v xml:space="preserve"> - </v>
      </c>
      <c r="BD264" s="2396" t="str">
        <f t="shared" si="34"/>
        <v>/F30/@F30_0571</v>
      </c>
      <c r="BE264" s="2837" t="s">
        <v>13432</v>
      </c>
      <c r="BF264" s="2834" t="str">
        <f>IF(xml!$A$1&lt;&gt;Preluare_xml!BD$1," - ",IFERROR(INDEX(xml!$C:$C,MATCH(BD264,xml!$B:$B,0)),0))</f>
        <v xml:space="preserve"> - </v>
      </c>
      <c r="BH264" s="2396" t="str">
        <f t="shared" si="32"/>
        <v>/F20/@F20_0091</v>
      </c>
      <c r="BI264" s="2837" t="s">
        <v>13011</v>
      </c>
      <c r="BJ264" s="2821" t="str">
        <f>IF(xml!$A$1&lt;&gt;Preluare_xml!BH$1," - ",IFERROR(INDEX(xml!$C:$C,MATCH(BH264,xml!$B:$B,0)),0))</f>
        <v xml:space="preserve"> - </v>
      </c>
    </row>
    <row r="265" spans="44:66" x14ac:dyDescent="0.25">
      <c r="AR265" s="1" t="s">
        <v>11982</v>
      </c>
      <c r="AS265" s="1860" t="str">
        <f t="shared" si="36"/>
        <v>F20_0162</v>
      </c>
      <c r="AT265" s="2839" t="str">
        <f>IF(xml!$A$1&lt;&gt;Preluare_xml!AR$1," - ",IFERROR(INDEX(xml!$C:$C,MATCH(AR265,xml!$B:$B,0)),0))</f>
        <v xml:space="preserve"> - </v>
      </c>
      <c r="AV265" s="1" t="s">
        <v>13433</v>
      </c>
      <c r="AW265" s="1860" t="str">
        <f t="shared" si="33"/>
        <v>F20_0582</v>
      </c>
      <c r="AX265" s="2834" t="str">
        <f>IF(xml!$A$1&lt;&gt;Preluare_xml!AV$1," - ",IFERROR(INDEX(xml!$C:$C,MATCH(AV265,xml!$B:$B,0)),0))</f>
        <v xml:space="preserve"> - </v>
      </c>
      <c r="AZ265" s="74" t="s">
        <v>11981</v>
      </c>
      <c r="BA265" s="1860" t="str">
        <f t="shared" si="35"/>
        <v>F20_0161</v>
      </c>
      <c r="BB265" s="2834" t="str">
        <f>IF(xml!$A$1&lt;&gt;Preluare_xml!AZ$1," - ",IFERROR(INDEX(xml!$C:$C,MATCH(AZ265,xml!$B:$B,0)),0))</f>
        <v xml:space="preserve"> - </v>
      </c>
      <c r="BD265" s="2396" t="str">
        <f t="shared" si="34"/>
        <v>/F30/@F30_0572</v>
      </c>
      <c r="BE265" s="2837" t="s">
        <v>13434</v>
      </c>
      <c r="BF265" s="2834" t="str">
        <f>IF(xml!$A$1&lt;&gt;Preluare_xml!BD$1," - ",IFERROR(INDEX(xml!$C:$C,MATCH(BD265,xml!$B:$B,0)),0))</f>
        <v xml:space="preserve"> - </v>
      </c>
      <c r="BH265" s="2396" t="str">
        <f t="shared" si="32"/>
        <v>/F20/@F20_0092</v>
      </c>
      <c r="BI265" s="2837" t="s">
        <v>12383</v>
      </c>
      <c r="BJ265" s="2821" t="str">
        <f>IF(xml!$A$1&lt;&gt;Preluare_xml!BH$1," - ",IFERROR(INDEX(xml!$C:$C,MATCH(BH265,xml!$B:$B,0)),0))</f>
        <v xml:space="preserve"> - </v>
      </c>
    </row>
    <row r="266" spans="44:66" x14ac:dyDescent="0.25">
      <c r="AR266" s="1" t="s">
        <v>11983</v>
      </c>
      <c r="AS266" s="1860" t="str">
        <f t="shared" si="36"/>
        <v>F20_0171</v>
      </c>
      <c r="AT266" s="2839" t="str">
        <f>IF(xml!$A$1&lt;&gt;Preluare_xml!AR$1," - ",IFERROR(INDEX(xml!$C:$C,MATCH(AR266,xml!$B:$B,0)),0))</f>
        <v xml:space="preserve"> - </v>
      </c>
      <c r="AV266" s="1" t="s">
        <v>12049</v>
      </c>
      <c r="AW266" s="1860" t="str">
        <f t="shared" si="33"/>
        <v>F20_0591</v>
      </c>
      <c r="AX266" s="2834" t="str">
        <f>IF(xml!$A$1&lt;&gt;Preluare_xml!AV$1," - ",IFERROR(INDEX(xml!$C:$C,MATCH(AV266,xml!$B:$B,0)),0))</f>
        <v xml:space="preserve"> - </v>
      </c>
      <c r="AZ266" s="74" t="s">
        <v>11982</v>
      </c>
      <c r="BA266" s="1860" t="str">
        <f t="shared" si="35"/>
        <v>F20_0162</v>
      </c>
      <c r="BB266" s="2834" t="str">
        <f>IF(xml!$A$1&lt;&gt;Preluare_xml!AZ$1," - ",IFERROR(INDEX(xml!$C:$C,MATCH(AZ266,xml!$B:$B,0)),0))</f>
        <v xml:space="preserve"> - </v>
      </c>
      <c r="BD266" s="2396" t="str">
        <f t="shared" si="34"/>
        <v>/F30/@F30_0581</v>
      </c>
      <c r="BE266" s="2837" t="s">
        <v>13435</v>
      </c>
      <c r="BF266" s="2834" t="str">
        <f>IF(xml!$A$1&lt;&gt;Preluare_xml!BD$1," - ",IFERROR(INDEX(xml!$C:$C,MATCH(BD266,xml!$B:$B,0)),0))</f>
        <v xml:space="preserve"> - </v>
      </c>
      <c r="BH266" s="2396" t="str">
        <f t="shared" si="32"/>
        <v>/F20/@F20_0101</v>
      </c>
      <c r="BI266" s="2837" t="s">
        <v>13436</v>
      </c>
      <c r="BJ266" s="2821" t="str">
        <f>IF(xml!$A$1&lt;&gt;Preluare_xml!BH$1," - ",IFERROR(INDEX(xml!$C:$C,MATCH(BH266,xml!$B:$B,0)),0))</f>
        <v xml:space="preserve"> - </v>
      </c>
    </row>
    <row r="267" spans="44:66" x14ac:dyDescent="0.25">
      <c r="AR267" s="1" t="s">
        <v>11984</v>
      </c>
      <c r="AS267" s="1860" t="str">
        <f t="shared" si="36"/>
        <v>F20_0172</v>
      </c>
      <c r="AT267" s="2839" t="str">
        <f>IF(xml!$A$1&lt;&gt;Preluare_xml!AR$1," - ",IFERROR(INDEX(xml!$C:$C,MATCH(AR267,xml!$B:$B,0)),0))</f>
        <v xml:space="preserve"> - </v>
      </c>
      <c r="AV267" s="1" t="s">
        <v>12050</v>
      </c>
      <c r="AW267" s="1860" t="str">
        <f t="shared" si="33"/>
        <v>F20_0592</v>
      </c>
      <c r="AX267" s="2834" t="str">
        <f>IF(xml!$A$1&lt;&gt;Preluare_xml!AV$1," - ",IFERROR(INDEX(xml!$C:$C,MATCH(AV267,xml!$B:$B,0)),0))</f>
        <v xml:space="preserve"> - </v>
      </c>
      <c r="AZ267" s="74" t="s">
        <v>11983</v>
      </c>
      <c r="BA267" s="1860" t="str">
        <f t="shared" si="35"/>
        <v>F20_0171</v>
      </c>
      <c r="BB267" s="2834" t="str">
        <f>IF(xml!$A$1&lt;&gt;Preluare_xml!AZ$1," - ",IFERROR(INDEX(xml!$C:$C,MATCH(AZ267,xml!$B:$B,0)),0))</f>
        <v xml:space="preserve"> - </v>
      </c>
      <c r="BD267" s="2396" t="str">
        <f t="shared" si="34"/>
        <v>/F30/@F30_0582</v>
      </c>
      <c r="BE267" s="2837" t="s">
        <v>13437</v>
      </c>
      <c r="BF267" s="2834" t="str">
        <f>IF(xml!$A$1&lt;&gt;Preluare_xml!BD$1," - ",IFERROR(INDEX(xml!$C:$C,MATCH(BD267,xml!$B:$B,0)),0))</f>
        <v xml:space="preserve"> - </v>
      </c>
      <c r="BH267" s="2396" t="str">
        <f t="shared" si="32"/>
        <v>/F20/@F20_0102</v>
      </c>
      <c r="BI267" s="2837" t="s">
        <v>12387</v>
      </c>
      <c r="BJ267" s="2821" t="str">
        <f>IF(xml!$A$1&lt;&gt;Preluare_xml!BH$1," - ",IFERROR(INDEX(xml!$C:$C,MATCH(BH267,xml!$B:$B,0)),0))</f>
        <v xml:space="preserve"> - </v>
      </c>
    </row>
    <row r="268" spans="44:66" x14ac:dyDescent="0.25">
      <c r="AR268" s="1" t="s">
        <v>11985</v>
      </c>
      <c r="AS268" s="1860" t="str">
        <f t="shared" si="36"/>
        <v>F20_0181</v>
      </c>
      <c r="AT268" s="2839" t="str">
        <f>IF(xml!$A$1&lt;&gt;Preluare_xml!AR$1," - ",IFERROR(INDEX(xml!$C:$C,MATCH(AR268,xml!$B:$B,0)),0))</f>
        <v xml:space="preserve"> - </v>
      </c>
      <c r="AV268" s="1" t="s">
        <v>12051</v>
      </c>
      <c r="AW268" s="1860" t="str">
        <f t="shared" si="33"/>
        <v>F20_0601</v>
      </c>
      <c r="AX268" s="2834" t="str">
        <f>IF(xml!$A$1&lt;&gt;Preluare_xml!AV$1," - ",IFERROR(INDEX(xml!$C:$C,MATCH(AV268,xml!$B:$B,0)),0))</f>
        <v xml:space="preserve"> - </v>
      </c>
      <c r="AZ268" s="74" t="s">
        <v>11984</v>
      </c>
      <c r="BA268" s="1860" t="str">
        <f t="shared" si="35"/>
        <v>F20_0172</v>
      </c>
      <c r="BB268" s="2834" t="str">
        <f>IF(xml!$A$1&lt;&gt;Preluare_xml!AZ$1," - ",IFERROR(INDEX(xml!$C:$C,MATCH(AZ268,xml!$B:$B,0)),0))</f>
        <v xml:space="preserve"> - </v>
      </c>
      <c r="BD268" s="2396" t="str">
        <f t="shared" si="34"/>
        <v>/F30/@F30_0591</v>
      </c>
      <c r="BE268" s="2837" t="s">
        <v>13438</v>
      </c>
      <c r="BF268" s="2834" t="str">
        <f>IF(xml!$A$1&lt;&gt;Preluare_xml!BD$1," - ",IFERROR(INDEX(xml!$C:$C,MATCH(BD268,xml!$B:$B,0)),0))</f>
        <v xml:space="preserve"> - </v>
      </c>
      <c r="BH268" s="2396" t="str">
        <f t="shared" si="32"/>
        <v>/F20/@F20_0111</v>
      </c>
      <c r="BI268" s="2837" t="s">
        <v>13439</v>
      </c>
      <c r="BJ268" s="2821" t="str">
        <f>IF(xml!$A$1&lt;&gt;Preluare_xml!BH$1," - ",IFERROR(INDEX(xml!$C:$C,MATCH(BH268,xml!$B:$B,0)),0))</f>
        <v xml:space="preserve"> - </v>
      </c>
    </row>
    <row r="269" spans="44:66" x14ac:dyDescent="0.25">
      <c r="AR269" s="1" t="s">
        <v>11986</v>
      </c>
      <c r="AS269" s="1860" t="str">
        <f t="shared" si="36"/>
        <v>F20_0182</v>
      </c>
      <c r="AT269" s="2839" t="str">
        <f>IF(xml!$A$1&lt;&gt;Preluare_xml!AR$1," - ",IFERROR(INDEX(xml!$C:$C,MATCH(AR269,xml!$B:$B,0)),0))</f>
        <v xml:space="preserve"> - </v>
      </c>
      <c r="AV269" s="1" t="s">
        <v>12052</v>
      </c>
      <c r="AW269" s="1860" t="str">
        <f t="shared" si="33"/>
        <v>F20_0602</v>
      </c>
      <c r="AX269" s="2834" t="str">
        <f>IF(xml!$A$1&lt;&gt;Preluare_xml!AV$1," - ",IFERROR(INDEX(xml!$C:$C,MATCH(AV269,xml!$B:$B,0)),0))</f>
        <v xml:space="preserve"> - </v>
      </c>
      <c r="AZ269" s="74" t="s">
        <v>11985</v>
      </c>
      <c r="BA269" s="1860" t="str">
        <f t="shared" si="35"/>
        <v>F20_0181</v>
      </c>
      <c r="BB269" s="2834" t="str">
        <f>IF(xml!$A$1&lt;&gt;Preluare_xml!AZ$1," - ",IFERROR(INDEX(xml!$C:$C,MATCH(AZ269,xml!$B:$B,0)),0))</f>
        <v xml:space="preserve"> - </v>
      </c>
      <c r="BD269" s="2396" t="str">
        <f t="shared" si="34"/>
        <v>/F30/@F30_0592</v>
      </c>
      <c r="BE269" s="2837" t="s">
        <v>13440</v>
      </c>
      <c r="BF269" s="2834" t="str">
        <f>IF(xml!$A$1&lt;&gt;Preluare_xml!BD$1," - ",IFERROR(INDEX(xml!$C:$C,MATCH(BD269,xml!$B:$B,0)),0))</f>
        <v xml:space="preserve"> - </v>
      </c>
      <c r="BH269" s="2396" t="str">
        <f t="shared" si="32"/>
        <v>/F20/@F20_0112</v>
      </c>
      <c r="BI269" s="2837" t="s">
        <v>12391</v>
      </c>
      <c r="BJ269" s="2821" t="str">
        <f>IF(xml!$A$1&lt;&gt;Preluare_xml!BH$1," - ",IFERROR(INDEX(xml!$C:$C,MATCH(BH269,xml!$B:$B,0)),0))</f>
        <v xml:space="preserve"> - </v>
      </c>
    </row>
    <row r="270" spans="44:66" x14ac:dyDescent="0.25">
      <c r="AR270" s="1" t="s">
        <v>11987</v>
      </c>
      <c r="AS270" s="1860" t="str">
        <f t="shared" si="36"/>
        <v>F20_0191</v>
      </c>
      <c r="AT270" s="2839" t="str">
        <f>IF(xml!$A$1&lt;&gt;Preluare_xml!AR$1," - ",IFERROR(INDEX(xml!$C:$C,MATCH(AR270,xml!$B:$B,0)),0))</f>
        <v xml:space="preserve"> - </v>
      </c>
      <c r="AV270" s="1" t="s">
        <v>12053</v>
      </c>
      <c r="AW270" s="1860" t="str">
        <f t="shared" si="33"/>
        <v>F20_0611</v>
      </c>
      <c r="AX270" s="2834" t="str">
        <f>IF(xml!$A$1&lt;&gt;Preluare_xml!AV$1," - ",IFERROR(INDEX(xml!$C:$C,MATCH(AV270,xml!$B:$B,0)),0))</f>
        <v xml:space="preserve"> - </v>
      </c>
      <c r="AZ270" s="74" t="s">
        <v>11986</v>
      </c>
      <c r="BA270" s="1860" t="str">
        <f t="shared" si="35"/>
        <v>F20_0182</v>
      </c>
      <c r="BB270" s="2834" t="str">
        <f>IF(xml!$A$1&lt;&gt;Preluare_xml!AZ$1," - ",IFERROR(INDEX(xml!$C:$C,MATCH(AZ270,xml!$B:$B,0)),0))</f>
        <v xml:space="preserve"> - </v>
      </c>
      <c r="BD270" s="2396" t="str">
        <f t="shared" si="34"/>
        <v>/F30/@F30_0601</v>
      </c>
      <c r="BE270" s="2837" t="s">
        <v>13441</v>
      </c>
      <c r="BF270" s="2834" t="str">
        <f>IF(xml!$A$1&lt;&gt;Preluare_xml!BD$1," - ",IFERROR(INDEX(xml!$C:$C,MATCH(BD270,xml!$B:$B,0)),0))</f>
        <v xml:space="preserve"> - </v>
      </c>
      <c r="BH270" s="2396" t="str">
        <f t="shared" si="32"/>
        <v>/F20/@F20_0121</v>
      </c>
      <c r="BI270" s="2837" t="s">
        <v>13442</v>
      </c>
      <c r="BJ270" s="2821" t="str">
        <f>IF(xml!$A$1&lt;&gt;Preluare_xml!BH$1," - ",IFERROR(INDEX(xml!$C:$C,MATCH(BH270,xml!$B:$B,0)),0))</f>
        <v xml:space="preserve"> - </v>
      </c>
    </row>
    <row r="271" spans="44:66" x14ac:dyDescent="0.25">
      <c r="AR271" s="1" t="s">
        <v>11988</v>
      </c>
      <c r="AS271" s="1860" t="str">
        <f t="shared" si="36"/>
        <v>F20_0192</v>
      </c>
      <c r="AT271" s="2839" t="str">
        <f>IF(xml!$A$1&lt;&gt;Preluare_xml!AR$1," - ",IFERROR(INDEX(xml!$C:$C,MATCH(AR271,xml!$B:$B,0)),0))</f>
        <v xml:space="preserve"> - </v>
      </c>
      <c r="AV271" s="1" t="s">
        <v>12054</v>
      </c>
      <c r="AW271" s="1860" t="str">
        <f t="shared" si="33"/>
        <v>F20_0612</v>
      </c>
      <c r="AX271" s="2834" t="str">
        <f>IF(xml!$A$1&lt;&gt;Preluare_xml!AV$1," - ",IFERROR(INDEX(xml!$C:$C,MATCH(AV271,xml!$B:$B,0)),0))</f>
        <v xml:space="preserve"> - </v>
      </c>
      <c r="AZ271" s="74" t="s">
        <v>11987</v>
      </c>
      <c r="BA271" s="1860" t="str">
        <f t="shared" si="35"/>
        <v>F20_0191</v>
      </c>
      <c r="BB271" s="2834" t="str">
        <f>IF(xml!$A$1&lt;&gt;Preluare_xml!AZ$1," - ",IFERROR(INDEX(xml!$C:$C,MATCH(AZ271,xml!$B:$B,0)),0))</f>
        <v xml:space="preserve"> - </v>
      </c>
      <c r="BD271" s="2396" t="str">
        <f t="shared" si="34"/>
        <v>/F30/@F30_0602</v>
      </c>
      <c r="BE271" s="2837" t="s">
        <v>13443</v>
      </c>
      <c r="BF271" s="2834" t="str">
        <f>IF(xml!$A$1&lt;&gt;Preluare_xml!BD$1," - ",IFERROR(INDEX(xml!$C:$C,MATCH(BD271,xml!$B:$B,0)),0))</f>
        <v xml:space="preserve"> - </v>
      </c>
      <c r="BH271" s="2396" t="str">
        <f t="shared" si="32"/>
        <v>/F20/@F20_0122</v>
      </c>
      <c r="BI271" s="2837" t="s">
        <v>12389</v>
      </c>
      <c r="BJ271" s="2821" t="str">
        <f>IF(xml!$A$1&lt;&gt;Preluare_xml!BH$1," - ",IFERROR(INDEX(xml!$C:$C,MATCH(BH271,xml!$B:$B,0)),0))</f>
        <v xml:space="preserve"> - </v>
      </c>
    </row>
    <row r="272" spans="44:66" x14ac:dyDescent="0.25">
      <c r="AR272" s="1" t="s">
        <v>11989</v>
      </c>
      <c r="AS272" s="1860" t="str">
        <f t="shared" si="36"/>
        <v>F20_0201</v>
      </c>
      <c r="AT272" s="2839" t="str">
        <f>IF(xml!$A$1&lt;&gt;Preluare_xml!AR$1," - ",IFERROR(INDEX(xml!$C:$C,MATCH(AR272,xml!$B:$B,0)),0))</f>
        <v xml:space="preserve"> - </v>
      </c>
      <c r="AV272" s="1" t="s">
        <v>13444</v>
      </c>
      <c r="AW272" s="1860" t="str">
        <f t="shared" si="33"/>
        <v>F20_0621</v>
      </c>
      <c r="AX272" s="2834" t="str">
        <f>IF(xml!$A$1&lt;&gt;Preluare_xml!AV$1," - ",IFERROR(INDEX(xml!$C:$C,MATCH(AV272,xml!$B:$B,0)),0))</f>
        <v xml:space="preserve"> - </v>
      </c>
      <c r="AZ272" s="74" t="s">
        <v>11988</v>
      </c>
      <c r="BA272" s="1860" t="str">
        <f t="shared" si="35"/>
        <v>F20_0192</v>
      </c>
      <c r="BB272" s="2834" t="str">
        <f>IF(xml!$A$1&lt;&gt;Preluare_xml!AZ$1," - ",IFERROR(INDEX(xml!$C:$C,MATCH(AZ272,xml!$B:$B,0)),0))</f>
        <v xml:space="preserve"> - </v>
      </c>
      <c r="BD272" s="2396" t="str">
        <f t="shared" si="34"/>
        <v>/F30/@F30_0611</v>
      </c>
      <c r="BE272" s="2837" t="s">
        <v>13445</v>
      </c>
      <c r="BF272" s="2834" t="str">
        <f>IF(xml!$A$1&lt;&gt;Preluare_xml!BD$1," - ",IFERROR(INDEX(xml!$C:$C,MATCH(BD272,xml!$B:$B,0)),0))</f>
        <v xml:space="preserve"> - </v>
      </c>
      <c r="BH272" s="2396" t="str">
        <f t="shared" si="32"/>
        <v>/F20/@F20_0131</v>
      </c>
      <c r="BI272" s="2837" t="s">
        <v>13446</v>
      </c>
      <c r="BJ272" s="2821" t="str">
        <f>IF(xml!$A$1&lt;&gt;Preluare_xml!BH$1," - ",IFERROR(INDEX(xml!$C:$C,MATCH(BH272,xml!$B:$B,0)),0))</f>
        <v xml:space="preserve"> - </v>
      </c>
    </row>
    <row r="273" spans="44:62" x14ac:dyDescent="0.25">
      <c r="AR273" s="1" t="s">
        <v>11990</v>
      </c>
      <c r="AS273" s="1860" t="str">
        <f t="shared" si="36"/>
        <v>F20_0202</v>
      </c>
      <c r="AT273" s="2839" t="str">
        <f>IF(xml!$A$1&lt;&gt;Preluare_xml!AR$1," - ",IFERROR(INDEX(xml!$C:$C,MATCH(AR273,xml!$B:$B,0)),0))</f>
        <v xml:space="preserve"> - </v>
      </c>
      <c r="AV273" s="1" t="s">
        <v>13447</v>
      </c>
      <c r="AW273" s="1860" t="str">
        <f t="shared" si="33"/>
        <v>F20_0622</v>
      </c>
      <c r="AX273" s="2834" t="str">
        <f>IF(xml!$A$1&lt;&gt;Preluare_xml!AV$1," - ",IFERROR(INDEX(xml!$C:$C,MATCH(AV273,xml!$B:$B,0)),0))</f>
        <v xml:space="preserve"> - </v>
      </c>
      <c r="AZ273" s="74" t="s">
        <v>11989</v>
      </c>
      <c r="BA273" s="1860" t="str">
        <f t="shared" si="35"/>
        <v>F20_0201</v>
      </c>
      <c r="BB273" s="2834" t="str">
        <f>IF(xml!$A$1&lt;&gt;Preluare_xml!AZ$1," - ",IFERROR(INDEX(xml!$C:$C,MATCH(AZ273,xml!$B:$B,0)),0))</f>
        <v xml:space="preserve"> - </v>
      </c>
      <c r="BD273" s="2396" t="str">
        <f t="shared" si="34"/>
        <v>/F30/@F30_0612</v>
      </c>
      <c r="BE273" s="2837" t="s">
        <v>13448</v>
      </c>
      <c r="BF273" s="2834" t="str">
        <f>IF(xml!$A$1&lt;&gt;Preluare_xml!BD$1," - ",IFERROR(INDEX(xml!$C:$C,MATCH(BD273,xml!$B:$B,0)),0))</f>
        <v xml:space="preserve"> - </v>
      </c>
      <c r="BH273" s="2396" t="str">
        <f t="shared" si="32"/>
        <v>/F20/@F20_0132</v>
      </c>
      <c r="BI273" s="2837" t="s">
        <v>12397</v>
      </c>
      <c r="BJ273" s="2821" t="str">
        <f>IF(xml!$A$1&lt;&gt;Preluare_xml!BH$1," - ",IFERROR(INDEX(xml!$C:$C,MATCH(BH273,xml!$B:$B,0)),0))</f>
        <v xml:space="preserve"> - </v>
      </c>
    </row>
    <row r="274" spans="44:62" x14ac:dyDescent="0.25">
      <c r="AR274" s="1" t="s">
        <v>11991</v>
      </c>
      <c r="AS274" s="1860" t="str">
        <f t="shared" si="36"/>
        <v>F20_0211</v>
      </c>
      <c r="AT274" s="2839" t="str">
        <f>IF(xml!$A$1&lt;&gt;Preluare_xml!AR$1," - ",IFERROR(INDEX(xml!$C:$C,MATCH(AR274,xml!$B:$B,0)),0))</f>
        <v xml:space="preserve"> - </v>
      </c>
      <c r="AV274" s="1" t="s">
        <v>12055</v>
      </c>
      <c r="AW274" s="1860" t="str">
        <f t="shared" si="33"/>
        <v>F20_0631</v>
      </c>
      <c r="AX274" s="2834" t="str">
        <f>IF(xml!$A$1&lt;&gt;Preluare_xml!AV$1," - ",IFERROR(INDEX(xml!$C:$C,MATCH(AV274,xml!$B:$B,0)),0))</f>
        <v xml:space="preserve"> - </v>
      </c>
      <c r="AZ274" s="74" t="s">
        <v>11990</v>
      </c>
      <c r="BA274" s="1860" t="str">
        <f t="shared" si="35"/>
        <v>F20_0202</v>
      </c>
      <c r="BB274" s="2834" t="str">
        <f>IF(xml!$A$1&lt;&gt;Preluare_xml!AZ$1," - ",IFERROR(INDEX(xml!$C:$C,MATCH(AZ274,xml!$B:$B,0)),0))</f>
        <v xml:space="preserve"> - </v>
      </c>
      <c r="BD274" s="2396" t="str">
        <f t="shared" si="34"/>
        <v>/F30/@F30_0621</v>
      </c>
      <c r="BE274" s="2837" t="s">
        <v>13449</v>
      </c>
      <c r="BF274" s="2834" t="str">
        <f>IF(xml!$A$1&lt;&gt;Preluare_xml!BD$1," - ",IFERROR(INDEX(xml!$C:$C,MATCH(BD274,xml!$B:$B,0)),0))</f>
        <v xml:space="preserve"> - </v>
      </c>
      <c r="BH274" s="2396" t="str">
        <f t="shared" si="32"/>
        <v>/F20/@F20_0141</v>
      </c>
      <c r="BI274" s="2837" t="s">
        <v>13450</v>
      </c>
      <c r="BJ274" s="2821" t="str">
        <f>IF(xml!$A$1&lt;&gt;Preluare_xml!BH$1," - ",IFERROR(INDEX(xml!$C:$C,MATCH(BH274,xml!$B:$B,0)),0))</f>
        <v xml:space="preserve"> - </v>
      </c>
    </row>
    <row r="275" spans="44:62" x14ac:dyDescent="0.25">
      <c r="AR275" s="1" t="s">
        <v>11992</v>
      </c>
      <c r="AS275" s="1860" t="str">
        <f t="shared" si="36"/>
        <v>F20_0212</v>
      </c>
      <c r="AT275" s="2839" t="str">
        <f>IF(xml!$A$1&lt;&gt;Preluare_xml!AR$1," - ",IFERROR(INDEX(xml!$C:$C,MATCH(AR275,xml!$B:$B,0)),0))</f>
        <v xml:space="preserve"> - </v>
      </c>
      <c r="AV275" s="1" t="s">
        <v>12056</v>
      </c>
      <c r="AW275" s="1860" t="str">
        <f t="shared" si="33"/>
        <v>F20_0632</v>
      </c>
      <c r="AX275" s="2834" t="str">
        <f>IF(xml!$A$1&lt;&gt;Preluare_xml!AV$1," - ",IFERROR(INDEX(xml!$C:$C,MATCH(AV275,xml!$B:$B,0)),0))</f>
        <v xml:space="preserve"> - </v>
      </c>
      <c r="AZ275" s="74" t="s">
        <v>11991</v>
      </c>
      <c r="BA275" s="1860" t="str">
        <f t="shared" si="35"/>
        <v>F20_0211</v>
      </c>
      <c r="BB275" s="2834" t="str">
        <f>IF(xml!$A$1&lt;&gt;Preluare_xml!AZ$1," - ",IFERROR(INDEX(xml!$C:$C,MATCH(AZ275,xml!$B:$B,0)),0))</f>
        <v xml:space="preserve"> - </v>
      </c>
      <c r="BD275" s="2396" t="str">
        <f t="shared" si="34"/>
        <v>/F30/@F30_0622</v>
      </c>
      <c r="BE275" s="2837" t="s">
        <v>13451</v>
      </c>
      <c r="BF275" s="2834" t="str">
        <f>IF(xml!$A$1&lt;&gt;Preluare_xml!BD$1," - ",IFERROR(INDEX(xml!$C:$C,MATCH(BD275,xml!$B:$B,0)),0))</f>
        <v xml:space="preserve"> - </v>
      </c>
      <c r="BH275" s="2396" t="str">
        <f t="shared" si="32"/>
        <v>/F20/@F20_0142</v>
      </c>
      <c r="BI275" s="2837" t="s">
        <v>13452</v>
      </c>
      <c r="BJ275" s="2821" t="str">
        <f>IF(xml!$A$1&lt;&gt;Preluare_xml!BH$1," - ",IFERROR(INDEX(xml!$C:$C,MATCH(BH275,xml!$B:$B,0)),0))</f>
        <v xml:space="preserve"> - </v>
      </c>
    </row>
    <row r="276" spans="44:62" x14ac:dyDescent="0.25">
      <c r="AR276" s="1" t="s">
        <v>11993</v>
      </c>
      <c r="AS276" s="1860" t="str">
        <f t="shared" si="36"/>
        <v>F20_0221</v>
      </c>
      <c r="AT276" s="2839" t="str">
        <f>IF(xml!$A$1&lt;&gt;Preluare_xml!AR$1," - ",IFERROR(INDEX(xml!$C:$C,MATCH(AR276,xml!$B:$B,0)),0))</f>
        <v xml:space="preserve"> - </v>
      </c>
      <c r="AV276" s="1" t="s">
        <v>13453</v>
      </c>
      <c r="AW276" s="1860" t="str">
        <f t="shared" si="33"/>
        <v>F20_0641</v>
      </c>
      <c r="AX276" s="2834" t="str">
        <f>IF(xml!$A$1&lt;&gt;Preluare_xml!AV$1," - ",IFERROR(INDEX(xml!$C:$C,MATCH(AV276,xml!$B:$B,0)),0))</f>
        <v xml:space="preserve"> - </v>
      </c>
      <c r="AZ276" s="74" t="s">
        <v>11992</v>
      </c>
      <c r="BA276" s="1860" t="str">
        <f t="shared" si="35"/>
        <v>F20_0212</v>
      </c>
      <c r="BB276" s="2834" t="str">
        <f>IF(xml!$A$1&lt;&gt;Preluare_xml!AZ$1," - ",IFERROR(INDEX(xml!$C:$C,MATCH(AZ276,xml!$B:$B,0)),0))</f>
        <v xml:space="preserve"> - </v>
      </c>
      <c r="BD276" s="2396" t="str">
        <f t="shared" si="34"/>
        <v>/F30/@F30_0631</v>
      </c>
      <c r="BE276" s="2837" t="s">
        <v>13454</v>
      </c>
      <c r="BF276" s="2834" t="str">
        <f>IF(xml!$A$1&lt;&gt;Preluare_xml!BD$1," - ",IFERROR(INDEX(xml!$C:$C,MATCH(BD276,xml!$B:$B,0)),0))</f>
        <v xml:space="preserve"> - </v>
      </c>
      <c r="BH276" s="2396" t="str">
        <f t="shared" si="32"/>
        <v>/F20/@F20_0151</v>
      </c>
      <c r="BI276" s="2837" t="s">
        <v>13455</v>
      </c>
      <c r="BJ276" s="2821" t="str">
        <f>IF(xml!$A$1&lt;&gt;Preluare_xml!BH$1," - ",IFERROR(INDEX(xml!$C:$C,MATCH(BH276,xml!$B:$B,0)),0))</f>
        <v xml:space="preserve"> - </v>
      </c>
    </row>
    <row r="277" spans="44:62" x14ac:dyDescent="0.25">
      <c r="AR277" s="1" t="s">
        <v>11994</v>
      </c>
      <c r="AS277" s="1860" t="str">
        <f t="shared" si="36"/>
        <v>F20_0222</v>
      </c>
      <c r="AT277" s="2839" t="str">
        <f>IF(xml!$A$1&lt;&gt;Preluare_xml!AR$1," - ",IFERROR(INDEX(xml!$C:$C,MATCH(AR277,xml!$B:$B,0)),0))</f>
        <v xml:space="preserve"> - </v>
      </c>
      <c r="AV277" s="1" t="s">
        <v>13456</v>
      </c>
      <c r="AW277" s="1860" t="str">
        <f t="shared" si="33"/>
        <v>F20_0642</v>
      </c>
      <c r="AX277" s="2834" t="str">
        <f>IF(xml!$A$1&lt;&gt;Preluare_xml!AV$1," - ",IFERROR(INDEX(xml!$C:$C,MATCH(AV277,xml!$B:$B,0)),0))</f>
        <v xml:space="preserve"> - </v>
      </c>
      <c r="AZ277" s="74" t="s">
        <v>11993</v>
      </c>
      <c r="BA277" s="1860" t="str">
        <f t="shared" si="35"/>
        <v>F20_0221</v>
      </c>
      <c r="BB277" s="2834" t="str">
        <f>IF(xml!$A$1&lt;&gt;Preluare_xml!AZ$1," - ",IFERROR(INDEX(xml!$C:$C,MATCH(AZ277,xml!$B:$B,0)),0))</f>
        <v xml:space="preserve"> - </v>
      </c>
      <c r="BD277" s="2396" t="str">
        <f t="shared" si="34"/>
        <v>/F30/@F30_0632</v>
      </c>
      <c r="BE277" s="2837" t="s">
        <v>13457</v>
      </c>
      <c r="BF277" s="2834" t="str">
        <f>IF(xml!$A$1&lt;&gt;Preluare_xml!BD$1," - ",IFERROR(INDEX(xml!$C:$C,MATCH(BD277,xml!$B:$B,0)),0))</f>
        <v xml:space="preserve"> - </v>
      </c>
      <c r="BH277" s="2396" t="str">
        <f t="shared" si="32"/>
        <v>/F20/@F20_0152</v>
      </c>
      <c r="BI277" s="2837" t="s">
        <v>12395</v>
      </c>
      <c r="BJ277" s="2821" t="str">
        <f>IF(xml!$A$1&lt;&gt;Preluare_xml!BH$1," - ",IFERROR(INDEX(xml!$C:$C,MATCH(BH277,xml!$B:$B,0)),0))</f>
        <v xml:space="preserve"> - </v>
      </c>
    </row>
    <row r="278" spans="44:62" x14ac:dyDescent="0.25">
      <c r="AR278" s="1" t="s">
        <v>13136</v>
      </c>
      <c r="AS278" s="1860" t="str">
        <f t="shared" si="36"/>
        <v>F20_0231</v>
      </c>
      <c r="AT278" s="2839" t="str">
        <f>IF(xml!$A$1&lt;&gt;Preluare_xml!AR$1," - ",IFERROR(INDEX(xml!$C:$C,MATCH(AR278,xml!$B:$B,0)),0))</f>
        <v xml:space="preserve"> - </v>
      </c>
      <c r="AV278" s="1" t="s">
        <v>12057</v>
      </c>
      <c r="AW278" s="1860" t="str">
        <f t="shared" si="33"/>
        <v>F20_0651</v>
      </c>
      <c r="AX278" s="2834" t="str">
        <f>IF(xml!$A$1&lt;&gt;Preluare_xml!AV$1," - ",IFERROR(INDEX(xml!$C:$C,MATCH(AV278,xml!$B:$B,0)),0))</f>
        <v xml:space="preserve"> - </v>
      </c>
      <c r="AZ278" s="74" t="s">
        <v>11994</v>
      </c>
      <c r="BA278" s="1860" t="str">
        <f t="shared" si="35"/>
        <v>F20_0222</v>
      </c>
      <c r="BB278" s="2834" t="str">
        <f>IF(xml!$A$1&lt;&gt;Preluare_xml!AZ$1," - ",IFERROR(INDEX(xml!$C:$C,MATCH(AZ278,xml!$B:$B,0)),0))</f>
        <v xml:space="preserve"> - </v>
      </c>
      <c r="BD278" s="2396" t="str">
        <f t="shared" si="34"/>
        <v>/F30/@F30_0641</v>
      </c>
      <c r="BE278" s="2837" t="s">
        <v>13458</v>
      </c>
      <c r="BF278" s="2834" t="str">
        <f>IF(xml!$A$1&lt;&gt;Preluare_xml!BD$1," - ",IFERROR(INDEX(xml!$C:$C,MATCH(BD278,xml!$B:$B,0)),0))</f>
        <v xml:space="preserve"> - </v>
      </c>
      <c r="BH278" s="2396" t="str">
        <f t="shared" si="32"/>
        <v>/F20/@F20_0161</v>
      </c>
      <c r="BI278" s="2837" t="s">
        <v>13459</v>
      </c>
      <c r="BJ278" s="2821" t="str">
        <f>IF(xml!$A$1&lt;&gt;Preluare_xml!BH$1," - ",IFERROR(INDEX(xml!$C:$C,MATCH(BH278,xml!$B:$B,0)),0))</f>
        <v xml:space="preserve"> - </v>
      </c>
    </row>
    <row r="279" spans="44:62" x14ac:dyDescent="0.25">
      <c r="AR279" s="1" t="s">
        <v>13140</v>
      </c>
      <c r="AS279" s="1860" t="str">
        <f t="shared" si="36"/>
        <v>F20_0232</v>
      </c>
      <c r="AT279" s="2839" t="str">
        <f>IF(xml!$A$1&lt;&gt;Preluare_xml!AR$1," - ",IFERROR(INDEX(xml!$C:$C,MATCH(AR279,xml!$B:$B,0)),0))</f>
        <v xml:space="preserve"> - </v>
      </c>
      <c r="AV279" s="1" t="s">
        <v>12058</v>
      </c>
      <c r="AW279" s="1860" t="str">
        <f t="shared" si="33"/>
        <v>F20_0652</v>
      </c>
      <c r="AX279" s="2834" t="str">
        <f>IF(xml!$A$1&lt;&gt;Preluare_xml!AV$1," - ",IFERROR(INDEX(xml!$C:$C,MATCH(AV279,xml!$B:$B,0)),0))</f>
        <v xml:space="preserve"> - </v>
      </c>
      <c r="AZ279" s="74" t="s">
        <v>13136</v>
      </c>
      <c r="BA279" s="1860" t="str">
        <f t="shared" si="35"/>
        <v>F20_0231</v>
      </c>
      <c r="BB279" s="2834" t="str">
        <f>IF(xml!$A$1&lt;&gt;Preluare_xml!AZ$1," - ",IFERROR(INDEX(xml!$C:$C,MATCH(AZ279,xml!$B:$B,0)),0))</f>
        <v xml:space="preserve"> - </v>
      </c>
      <c r="BD279" s="2396" t="str">
        <f t="shared" si="34"/>
        <v>/F30/@F30_0642</v>
      </c>
      <c r="BE279" s="2837" t="s">
        <v>13460</v>
      </c>
      <c r="BF279" s="2834" t="str">
        <f>IF(xml!$A$1&lt;&gt;Preluare_xml!BD$1," - ",IFERROR(INDEX(xml!$C:$C,MATCH(BD279,xml!$B:$B,0)),0))</f>
        <v xml:space="preserve"> - </v>
      </c>
      <c r="BH279" s="2396" t="str">
        <f t="shared" ref="BH279:BH342" si="37">"/"&amp;LEFT(BI279,3)&amp;"/@"&amp;BI279</f>
        <v>/F20/@F20_0162</v>
      </c>
      <c r="BI279" s="2837" t="s">
        <v>12399</v>
      </c>
      <c r="BJ279" s="2821" t="str">
        <f>IF(xml!$A$1&lt;&gt;Preluare_xml!BH$1," - ",IFERROR(INDEX(xml!$C:$C,MATCH(BH279,xml!$B:$B,0)),0))</f>
        <v xml:space="preserve"> - </v>
      </c>
    </row>
    <row r="280" spans="44:62" x14ac:dyDescent="0.25">
      <c r="AR280" s="1" t="s">
        <v>11995</v>
      </c>
      <c r="AS280" s="1860" t="str">
        <f t="shared" si="36"/>
        <v>F20_0241</v>
      </c>
      <c r="AT280" s="2839" t="str">
        <f>IF(xml!$A$1&lt;&gt;Preluare_xml!AR$1," - ",IFERROR(INDEX(xml!$C:$C,MATCH(AR280,xml!$B:$B,0)),0))</f>
        <v xml:space="preserve"> - </v>
      </c>
      <c r="AV280" s="1" t="s">
        <v>12059</v>
      </c>
      <c r="AW280" s="1860" t="str">
        <f t="shared" si="33"/>
        <v>F20_0661</v>
      </c>
      <c r="AX280" s="2834" t="str">
        <f>IF(xml!$A$1&lt;&gt;Preluare_xml!AV$1," - ",IFERROR(INDEX(xml!$C:$C,MATCH(AV280,xml!$B:$B,0)),0))</f>
        <v xml:space="preserve"> - </v>
      </c>
      <c r="AZ280" s="74" t="s">
        <v>13140</v>
      </c>
      <c r="BA280" s="1860" t="str">
        <f t="shared" si="35"/>
        <v>F20_0232</v>
      </c>
      <c r="BB280" s="2834" t="str">
        <f>IF(xml!$A$1&lt;&gt;Preluare_xml!AZ$1," - ",IFERROR(INDEX(xml!$C:$C,MATCH(AZ280,xml!$B:$B,0)),0))</f>
        <v xml:space="preserve"> - </v>
      </c>
      <c r="BD280" s="2396" t="str">
        <f t="shared" si="34"/>
        <v>/F30/@F30_0651</v>
      </c>
      <c r="BE280" s="2837" t="s">
        <v>13461</v>
      </c>
      <c r="BF280" s="2834" t="str">
        <f>IF(xml!$A$1&lt;&gt;Preluare_xml!BD$1," - ",IFERROR(INDEX(xml!$C:$C,MATCH(BD280,xml!$B:$B,0)),0))</f>
        <v xml:space="preserve"> - </v>
      </c>
      <c r="BH280" s="2396" t="str">
        <f t="shared" si="37"/>
        <v>/F20/@F20_0171</v>
      </c>
      <c r="BI280" s="2837" t="s">
        <v>13462</v>
      </c>
      <c r="BJ280" s="2821" t="str">
        <f>IF(xml!$A$1&lt;&gt;Preluare_xml!BH$1," - ",IFERROR(INDEX(xml!$C:$C,MATCH(BH280,xml!$B:$B,0)),0))</f>
        <v xml:space="preserve"> - </v>
      </c>
    </row>
    <row r="281" spans="44:62" x14ac:dyDescent="0.25">
      <c r="AR281" s="1" t="s">
        <v>11996</v>
      </c>
      <c r="AS281" s="1860" t="str">
        <f t="shared" si="36"/>
        <v>F20_0242</v>
      </c>
      <c r="AT281" s="2839" t="str">
        <f>IF(xml!$A$1&lt;&gt;Preluare_xml!AR$1," - ",IFERROR(INDEX(xml!$C:$C,MATCH(AR281,xml!$B:$B,0)),0))</f>
        <v xml:space="preserve"> - </v>
      </c>
      <c r="AV281" s="1" t="s">
        <v>12060</v>
      </c>
      <c r="AW281" s="1860" t="str">
        <f t="shared" si="33"/>
        <v>F20_0662</v>
      </c>
      <c r="AX281" s="2834" t="str">
        <f>IF(xml!$A$1&lt;&gt;Preluare_xml!AV$1," - ",IFERROR(INDEX(xml!$C:$C,MATCH(AV281,xml!$B:$B,0)),0))</f>
        <v xml:space="preserve"> - </v>
      </c>
      <c r="AZ281" s="74" t="s">
        <v>11995</v>
      </c>
      <c r="BA281" s="1860" t="str">
        <f t="shared" si="35"/>
        <v>F20_0241</v>
      </c>
      <c r="BB281" s="2834" t="str">
        <f>IF(xml!$A$1&lt;&gt;Preluare_xml!AZ$1," - ",IFERROR(INDEX(xml!$C:$C,MATCH(AZ281,xml!$B:$B,0)),0))</f>
        <v xml:space="preserve"> - </v>
      </c>
      <c r="BD281" s="2396" t="str">
        <f t="shared" si="34"/>
        <v>/F30/@F30_0652</v>
      </c>
      <c r="BE281" s="2837" t="s">
        <v>13463</v>
      </c>
      <c r="BF281" s="2834" t="str">
        <f>IF(xml!$A$1&lt;&gt;Preluare_xml!BD$1," - ",IFERROR(INDEX(xml!$C:$C,MATCH(BD281,xml!$B:$B,0)),0))</f>
        <v xml:space="preserve"> - </v>
      </c>
      <c r="BH281" s="2396" t="str">
        <f t="shared" si="37"/>
        <v>/F20/@F20_0172</v>
      </c>
      <c r="BI281" s="2837" t="s">
        <v>12431</v>
      </c>
      <c r="BJ281" s="2821" t="str">
        <f>IF(xml!$A$1&lt;&gt;Preluare_xml!BH$1," - ",IFERROR(INDEX(xml!$C:$C,MATCH(BH281,xml!$B:$B,0)),0))</f>
        <v xml:space="preserve"> - </v>
      </c>
    </row>
    <row r="282" spans="44:62" x14ac:dyDescent="0.25">
      <c r="AR282" s="1" t="s">
        <v>11997</v>
      </c>
      <c r="AS282" s="1860" t="str">
        <f t="shared" si="36"/>
        <v>F20_0251</v>
      </c>
      <c r="AT282" s="2839" t="str">
        <f>IF(xml!$A$1&lt;&gt;Preluare_xml!AR$1," - ",IFERROR(INDEX(xml!$C:$C,MATCH(AR282,xml!$B:$B,0)),0))</f>
        <v xml:space="preserve"> - </v>
      </c>
      <c r="AV282" s="1" t="s">
        <v>12061</v>
      </c>
      <c r="AW282" s="1860" t="str">
        <f t="shared" si="33"/>
        <v>F20_0671</v>
      </c>
      <c r="AX282" s="2834" t="str">
        <f>IF(xml!$A$1&lt;&gt;Preluare_xml!AV$1," - ",IFERROR(INDEX(xml!$C:$C,MATCH(AV282,xml!$B:$B,0)),0))</f>
        <v xml:space="preserve"> - </v>
      </c>
      <c r="AZ282" s="74" t="s">
        <v>11996</v>
      </c>
      <c r="BA282" s="1860" t="str">
        <f t="shared" si="35"/>
        <v>F20_0242</v>
      </c>
      <c r="BB282" s="2834" t="str">
        <f>IF(xml!$A$1&lt;&gt;Preluare_xml!AZ$1," - ",IFERROR(INDEX(xml!$C:$C,MATCH(AZ282,xml!$B:$B,0)),0))</f>
        <v xml:space="preserve"> - </v>
      </c>
      <c r="BD282" s="2396" t="str">
        <f t="shared" si="34"/>
        <v>/F30/@F30_0661</v>
      </c>
      <c r="BE282" s="2837" t="s">
        <v>13464</v>
      </c>
      <c r="BF282" s="2834" t="str">
        <f>IF(xml!$A$1&lt;&gt;Preluare_xml!BD$1," - ",IFERROR(INDEX(xml!$C:$C,MATCH(BD282,xml!$B:$B,0)),0))</f>
        <v xml:space="preserve"> - </v>
      </c>
      <c r="BH282" s="2396" t="str">
        <f t="shared" si="37"/>
        <v>/F20/@F20_0181</v>
      </c>
      <c r="BI282" s="2837" t="s">
        <v>13465</v>
      </c>
      <c r="BJ282" s="2821" t="str">
        <f>IF(xml!$A$1&lt;&gt;Preluare_xml!BH$1," - ",IFERROR(INDEX(xml!$C:$C,MATCH(BH282,xml!$B:$B,0)),0))</f>
        <v xml:space="preserve"> - </v>
      </c>
    </row>
    <row r="283" spans="44:62" x14ac:dyDescent="0.25">
      <c r="AR283" s="1" t="s">
        <v>11998</v>
      </c>
      <c r="AS283" s="1860" t="str">
        <f t="shared" si="36"/>
        <v>F20_0252</v>
      </c>
      <c r="AT283" s="2839" t="str">
        <f>IF(xml!$A$1&lt;&gt;Preluare_xml!AR$1," - ",IFERROR(INDEX(xml!$C:$C,MATCH(AR283,xml!$B:$B,0)),0))</f>
        <v xml:space="preserve"> - </v>
      </c>
      <c r="AV283" s="1" t="s">
        <v>12062</v>
      </c>
      <c r="AW283" s="1860" t="str">
        <f t="shared" si="33"/>
        <v>F20_0672</v>
      </c>
      <c r="AX283" s="2834" t="str">
        <f>IF(xml!$A$1&lt;&gt;Preluare_xml!AV$1," - ",IFERROR(INDEX(xml!$C:$C,MATCH(AV283,xml!$B:$B,0)),0))</f>
        <v xml:space="preserve"> - </v>
      </c>
      <c r="AZ283" s="74" t="s">
        <v>11997</v>
      </c>
      <c r="BA283" s="1860" t="str">
        <f t="shared" si="35"/>
        <v>F20_0251</v>
      </c>
      <c r="BB283" s="2834" t="str">
        <f>IF(xml!$A$1&lt;&gt;Preluare_xml!AZ$1," - ",IFERROR(INDEX(xml!$C:$C,MATCH(AZ283,xml!$B:$B,0)),0))</f>
        <v xml:space="preserve"> - </v>
      </c>
      <c r="BD283" s="2396" t="str">
        <f t="shared" ref="BD283:BD346" si="38">"/"&amp;LEFT(BE283,3)&amp;"/@"&amp;BE283</f>
        <v>/F30/@F30_0662</v>
      </c>
      <c r="BE283" s="2837" t="s">
        <v>13466</v>
      </c>
      <c r="BF283" s="2834" t="str">
        <f>IF(xml!$A$1&lt;&gt;Preluare_xml!BD$1," - ",IFERROR(INDEX(xml!$C:$C,MATCH(BD283,xml!$B:$B,0)),0))</f>
        <v xml:space="preserve"> - </v>
      </c>
      <c r="BH283" s="2396" t="str">
        <f t="shared" si="37"/>
        <v>/F20/@F20_0182</v>
      </c>
      <c r="BI283" s="2837" t="s">
        <v>12408</v>
      </c>
      <c r="BJ283" s="2821" t="str">
        <f>IF(xml!$A$1&lt;&gt;Preluare_xml!BH$1," - ",IFERROR(INDEX(xml!$C:$C,MATCH(BH283,xml!$B:$B,0)),0))</f>
        <v xml:space="preserve"> - </v>
      </c>
    </row>
    <row r="284" spans="44:62" x14ac:dyDescent="0.25">
      <c r="AR284" s="1" t="s">
        <v>12073</v>
      </c>
      <c r="AS284" s="1860" t="str">
        <f t="shared" si="36"/>
        <v>F20_3061</v>
      </c>
      <c r="AT284" s="2839" t="str">
        <f>IF(xml!$A$1&lt;&gt;Preluare_xml!AR$1," - ",IFERROR(INDEX(xml!$C:$C,MATCH(AR284,xml!$B:$B,0)),0))</f>
        <v xml:space="preserve"> - </v>
      </c>
      <c r="AV284" s="1" t="s">
        <v>12063</v>
      </c>
      <c r="AW284" s="1860" t="str">
        <f t="shared" si="33"/>
        <v>F20_0681</v>
      </c>
      <c r="AX284" s="2834" t="str">
        <f>IF(xml!$A$1&lt;&gt;Preluare_xml!AV$1," - ",IFERROR(INDEX(xml!$C:$C,MATCH(AV284,xml!$B:$B,0)),0))</f>
        <v xml:space="preserve"> - </v>
      </c>
      <c r="AZ284" s="74" t="s">
        <v>11998</v>
      </c>
      <c r="BA284" s="1860" t="str">
        <f t="shared" si="35"/>
        <v>F20_0252</v>
      </c>
      <c r="BB284" s="2834" t="str">
        <f>IF(xml!$A$1&lt;&gt;Preluare_xml!AZ$1," - ",IFERROR(INDEX(xml!$C:$C,MATCH(AZ284,xml!$B:$B,0)),0))</f>
        <v xml:space="preserve"> - </v>
      </c>
      <c r="BD284" s="2396" t="str">
        <f t="shared" si="38"/>
        <v>/F30/@F30_0671</v>
      </c>
      <c r="BE284" s="2837" t="s">
        <v>13467</v>
      </c>
      <c r="BF284" s="2834" t="str">
        <f>IF(xml!$A$1&lt;&gt;Preluare_xml!BD$1," - ",IFERROR(INDEX(xml!$C:$C,MATCH(BD284,xml!$B:$B,0)),0))</f>
        <v xml:space="preserve"> - </v>
      </c>
      <c r="BH284" s="2396" t="str">
        <f t="shared" si="37"/>
        <v>/F20/@F20_0191</v>
      </c>
      <c r="BI284" s="2837" t="s">
        <v>13468</v>
      </c>
      <c r="BJ284" s="2821" t="str">
        <f>IF(xml!$A$1&lt;&gt;Preluare_xml!BH$1," - ",IFERROR(INDEX(xml!$C:$C,MATCH(BH284,xml!$B:$B,0)),0))</f>
        <v xml:space="preserve"> - </v>
      </c>
    </row>
    <row r="285" spans="44:62" x14ac:dyDescent="0.25">
      <c r="AR285" s="1" t="s">
        <v>12074</v>
      </c>
      <c r="AS285" s="1860" t="str">
        <f t="shared" si="36"/>
        <v>F20_3062</v>
      </c>
      <c r="AT285" s="2839" t="str">
        <f>IF(xml!$A$1&lt;&gt;Preluare_xml!AR$1," - ",IFERROR(INDEX(xml!$C:$C,MATCH(AR285,xml!$B:$B,0)),0))</f>
        <v xml:space="preserve"> - </v>
      </c>
      <c r="AV285" s="1" t="s">
        <v>12064</v>
      </c>
      <c r="AW285" s="1860" t="str">
        <f t="shared" ref="AW285:AW352" si="39">TRIM(MID(AV285,FIND("@",AV285)+1,500))</f>
        <v>F20_0682</v>
      </c>
      <c r="AX285" s="2834" t="str">
        <f>IF(xml!$A$1&lt;&gt;Preluare_xml!AV$1," - ",IFERROR(INDEX(xml!$C:$C,MATCH(AV285,xml!$B:$B,0)),0))</f>
        <v xml:space="preserve"> - </v>
      </c>
      <c r="AZ285" s="74" t="s">
        <v>11999</v>
      </c>
      <c r="BA285" s="1860" t="str">
        <f t="shared" si="35"/>
        <v>F20_0261</v>
      </c>
      <c r="BB285" s="2834" t="str">
        <f>IF(xml!$A$1&lt;&gt;Preluare_xml!AZ$1," - ",IFERROR(INDEX(xml!$C:$C,MATCH(AZ285,xml!$B:$B,0)),0))</f>
        <v xml:space="preserve"> - </v>
      </c>
      <c r="BD285" s="2396" t="str">
        <f t="shared" si="38"/>
        <v>/F30/@F30_0672</v>
      </c>
      <c r="BE285" s="2837" t="s">
        <v>13469</v>
      </c>
      <c r="BF285" s="2834" t="str">
        <f>IF(xml!$A$1&lt;&gt;Preluare_xml!BD$1," - ",IFERROR(INDEX(xml!$C:$C,MATCH(BD285,xml!$B:$B,0)),0))</f>
        <v xml:space="preserve"> - </v>
      </c>
      <c r="BH285" s="2396" t="str">
        <f t="shared" si="37"/>
        <v>/F20/@F20_0192</v>
      </c>
      <c r="BI285" s="2837" t="s">
        <v>12433</v>
      </c>
      <c r="BJ285" s="2821" t="str">
        <f>IF(xml!$A$1&lt;&gt;Preluare_xml!BH$1," - ",IFERROR(INDEX(xml!$C:$C,MATCH(BH285,xml!$B:$B,0)),0))</f>
        <v xml:space="preserve"> - </v>
      </c>
    </row>
    <row r="286" spans="44:62" x14ac:dyDescent="0.25">
      <c r="AR286" s="1" t="s">
        <v>11999</v>
      </c>
      <c r="AS286" s="1860" t="str">
        <f t="shared" si="36"/>
        <v>F20_0261</v>
      </c>
      <c r="AT286" s="2839" t="str">
        <f>IF(xml!$A$1&lt;&gt;Preluare_xml!AR$1," - ",IFERROR(INDEX(xml!$C:$C,MATCH(AR286,xml!$B:$B,0)),0))</f>
        <v xml:space="preserve"> - </v>
      </c>
      <c r="AV286" s="1" t="s">
        <v>12065</v>
      </c>
      <c r="AW286" s="1860" t="str">
        <f t="shared" si="39"/>
        <v>F20_0691</v>
      </c>
      <c r="AX286" s="2834" t="str">
        <f>IF(xml!$A$1&lt;&gt;Preluare_xml!AV$1," - ",IFERROR(INDEX(xml!$C:$C,MATCH(AV286,xml!$B:$B,0)),0))</f>
        <v xml:space="preserve"> - </v>
      </c>
      <c r="AZ286" s="74" t="s">
        <v>12000</v>
      </c>
      <c r="BA286" s="1860" t="str">
        <f t="shared" si="35"/>
        <v>F20_0262</v>
      </c>
      <c r="BB286" s="2834" t="str">
        <f>IF(xml!$A$1&lt;&gt;Preluare_xml!AZ$1," - ",IFERROR(INDEX(xml!$C:$C,MATCH(AZ286,xml!$B:$B,0)),0))</f>
        <v xml:space="preserve"> - </v>
      </c>
      <c r="BD286" s="2396" t="str">
        <f t="shared" si="38"/>
        <v>/F30/@F30_0681</v>
      </c>
      <c r="BE286" s="2837" t="s">
        <v>13470</v>
      </c>
      <c r="BF286" s="2834" t="str">
        <f>IF(xml!$A$1&lt;&gt;Preluare_xml!BD$1," - ",IFERROR(INDEX(xml!$C:$C,MATCH(BD286,xml!$B:$B,0)),0))</f>
        <v xml:space="preserve"> - </v>
      </c>
      <c r="BH286" s="2396" t="str">
        <f t="shared" si="37"/>
        <v>/F20/@F20_0201</v>
      </c>
      <c r="BI286" s="2837" t="s">
        <v>13471</v>
      </c>
      <c r="BJ286" s="2821" t="str">
        <f>IF(xml!$A$1&lt;&gt;Preluare_xml!BH$1," - ",IFERROR(INDEX(xml!$C:$C,MATCH(BH286,xml!$B:$B,0)),0))</f>
        <v xml:space="preserve"> - </v>
      </c>
    </row>
    <row r="287" spans="44:62" x14ac:dyDescent="0.25">
      <c r="AR287" s="1" t="s">
        <v>12000</v>
      </c>
      <c r="AS287" s="1860" t="str">
        <f t="shared" si="36"/>
        <v>F20_0262</v>
      </c>
      <c r="AT287" s="2839" t="str">
        <f>IF(xml!$A$1&lt;&gt;Preluare_xml!AR$1," - ",IFERROR(INDEX(xml!$C:$C,MATCH(AR287,xml!$B:$B,0)),0))</f>
        <v xml:space="preserve"> - </v>
      </c>
      <c r="AV287" s="1" t="s">
        <v>12066</v>
      </c>
      <c r="AW287" s="1860" t="str">
        <f t="shared" si="39"/>
        <v>F20_0692</v>
      </c>
      <c r="AX287" s="2834" t="str">
        <f>IF(xml!$A$1&lt;&gt;Preluare_xml!AV$1," - ",IFERROR(INDEX(xml!$C:$C,MATCH(AV287,xml!$B:$B,0)),0))</f>
        <v xml:space="preserve"> - </v>
      </c>
      <c r="AZ287" s="74" t="s">
        <v>12001</v>
      </c>
      <c r="BA287" s="1860" t="str">
        <f t="shared" si="35"/>
        <v>F20_0271</v>
      </c>
      <c r="BB287" s="2834" t="str">
        <f>IF(xml!$A$1&lt;&gt;Preluare_xml!AZ$1," - ",IFERROR(INDEX(xml!$C:$C,MATCH(AZ287,xml!$B:$B,0)),0))</f>
        <v xml:space="preserve"> - </v>
      </c>
      <c r="BD287" s="2396" t="str">
        <f t="shared" si="38"/>
        <v>/F30/@F30_0682</v>
      </c>
      <c r="BE287" s="2837" t="s">
        <v>13472</v>
      </c>
      <c r="BF287" s="2834" t="str">
        <f>IF(xml!$A$1&lt;&gt;Preluare_xml!BD$1," - ",IFERROR(INDEX(xml!$C:$C,MATCH(BD287,xml!$B:$B,0)),0))</f>
        <v xml:space="preserve"> - </v>
      </c>
      <c r="BH287" s="2396" t="str">
        <f t="shared" si="37"/>
        <v>/F20/@F20_0202</v>
      </c>
      <c r="BI287" s="2837" t="s">
        <v>12437</v>
      </c>
      <c r="BJ287" s="2821" t="str">
        <f>IF(xml!$A$1&lt;&gt;Preluare_xml!BH$1," - ",IFERROR(INDEX(xml!$C:$C,MATCH(BH287,xml!$B:$B,0)),0))</f>
        <v xml:space="preserve"> - </v>
      </c>
    </row>
    <row r="288" spans="44:62" x14ac:dyDescent="0.25">
      <c r="AR288" s="1" t="s">
        <v>12001</v>
      </c>
      <c r="AS288" s="1860" t="str">
        <f t="shared" si="36"/>
        <v>F20_0271</v>
      </c>
      <c r="AT288" s="2839" t="str">
        <f>IF(xml!$A$1&lt;&gt;Preluare_xml!AR$1," - ",IFERROR(INDEX(xml!$C:$C,MATCH(AR288,xml!$B:$B,0)),0))</f>
        <v xml:space="preserve"> - </v>
      </c>
      <c r="AV288" s="1" t="s">
        <v>12067</v>
      </c>
      <c r="AW288" s="1860" t="str">
        <f t="shared" si="39"/>
        <v>F20_0701</v>
      </c>
      <c r="AX288" s="2834" t="str">
        <f>IF(xml!$A$1&lt;&gt;Preluare_xml!AV$1," - ",IFERROR(INDEX(xml!$C:$C,MATCH(AV288,xml!$B:$B,0)),0))</f>
        <v xml:space="preserve"> - </v>
      </c>
      <c r="AZ288" s="74" t="s">
        <v>12002</v>
      </c>
      <c r="BA288" s="1860" t="str">
        <f t="shared" si="35"/>
        <v>F20_0272</v>
      </c>
      <c r="BB288" s="2834" t="str">
        <f>IF(xml!$A$1&lt;&gt;Preluare_xml!AZ$1," - ",IFERROR(INDEX(xml!$C:$C,MATCH(AZ288,xml!$B:$B,0)),0))</f>
        <v xml:space="preserve"> - </v>
      </c>
      <c r="BD288" s="2396" t="str">
        <f t="shared" si="38"/>
        <v>/F30/@F30_0691</v>
      </c>
      <c r="BE288" s="2837" t="s">
        <v>13473</v>
      </c>
      <c r="BF288" s="2834" t="str">
        <f>IF(xml!$A$1&lt;&gt;Preluare_xml!BD$1," - ",IFERROR(INDEX(xml!$C:$C,MATCH(BD288,xml!$B:$B,0)),0))</f>
        <v xml:space="preserve"> - </v>
      </c>
      <c r="BH288" s="2396" t="str">
        <f t="shared" si="37"/>
        <v>/F20/@F20_0211</v>
      </c>
      <c r="BI288" s="2837" t="s">
        <v>13474</v>
      </c>
      <c r="BJ288" s="2821" t="str">
        <f>IF(xml!$A$1&lt;&gt;Preluare_xml!BH$1," - ",IFERROR(INDEX(xml!$C:$C,MATCH(BH288,xml!$B:$B,0)),0))</f>
        <v xml:space="preserve"> - </v>
      </c>
    </row>
    <row r="289" spans="44:62" x14ac:dyDescent="0.25">
      <c r="AR289" s="1" t="s">
        <v>12002</v>
      </c>
      <c r="AS289" s="1860" t="str">
        <f t="shared" si="36"/>
        <v>F20_0272</v>
      </c>
      <c r="AT289" s="2839" t="str">
        <f>IF(xml!$A$1&lt;&gt;Preluare_xml!AR$1," - ",IFERROR(INDEX(xml!$C:$C,MATCH(AR289,xml!$B:$B,0)),0))</f>
        <v xml:space="preserve"> - </v>
      </c>
      <c r="AV289" s="1" t="s">
        <v>12068</v>
      </c>
      <c r="AW289" s="1860" t="str">
        <f t="shared" si="39"/>
        <v>F20_0702</v>
      </c>
      <c r="AX289" s="2834" t="str">
        <f>IF(xml!$A$1&lt;&gt;Preluare_xml!AV$1," - ",IFERROR(INDEX(xml!$C:$C,MATCH(AV289,xml!$B:$B,0)),0))</f>
        <v xml:space="preserve"> - </v>
      </c>
      <c r="AZ289" s="74" t="s">
        <v>12003</v>
      </c>
      <c r="BA289" s="1860" t="str">
        <f t="shared" si="35"/>
        <v>F20_0281</v>
      </c>
      <c r="BB289" s="2834" t="str">
        <f>IF(xml!$A$1&lt;&gt;Preluare_xml!AZ$1," - ",IFERROR(INDEX(xml!$C:$C,MATCH(AZ289,xml!$B:$B,0)),0))</f>
        <v xml:space="preserve"> - </v>
      </c>
      <c r="BD289" s="2396" t="str">
        <f t="shared" si="38"/>
        <v>/F30/@F30_0692</v>
      </c>
      <c r="BE289" s="2837" t="s">
        <v>13475</v>
      </c>
      <c r="BF289" s="2834" t="str">
        <f>IF(xml!$A$1&lt;&gt;Preluare_xml!BD$1," - ",IFERROR(INDEX(xml!$C:$C,MATCH(BD289,xml!$B:$B,0)),0))</f>
        <v xml:space="preserve"> - </v>
      </c>
      <c r="BH289" s="2396" t="str">
        <f t="shared" si="37"/>
        <v>/F20/@F20_0212</v>
      </c>
      <c r="BI289" s="2837" t="s">
        <v>12443</v>
      </c>
      <c r="BJ289" s="2821" t="str">
        <f>IF(xml!$A$1&lt;&gt;Preluare_xml!BH$1," - ",IFERROR(INDEX(xml!$C:$C,MATCH(BH289,xml!$B:$B,0)),0))</f>
        <v xml:space="preserve"> - </v>
      </c>
    </row>
    <row r="290" spans="44:62" x14ac:dyDescent="0.25">
      <c r="AR290" s="1" t="s">
        <v>12003</v>
      </c>
      <c r="AS290" s="1860" t="str">
        <f t="shared" si="36"/>
        <v>F20_0281</v>
      </c>
      <c r="AT290" s="2839" t="str">
        <f>IF(xml!$A$1&lt;&gt;Preluare_xml!AR$1," - ",IFERROR(INDEX(xml!$C:$C,MATCH(AR290,xml!$B:$B,0)),0))</f>
        <v xml:space="preserve"> - </v>
      </c>
      <c r="AV290" s="1" t="s">
        <v>13476</v>
      </c>
      <c r="AW290" s="1860" t="str">
        <f t="shared" si="39"/>
        <v>F20_3011</v>
      </c>
      <c r="AX290" s="2834" t="str">
        <f>IF(xml!$A$1&lt;&gt;Preluare_xml!AV$1," - ",IFERROR(INDEX(xml!$C:$C,MATCH(AV290,xml!$B:$B,0)),0))</f>
        <v xml:space="preserve"> - </v>
      </c>
      <c r="AZ290" s="74" t="s">
        <v>12004</v>
      </c>
      <c r="BA290" s="1860" t="str">
        <f t="shared" si="35"/>
        <v>F20_0282</v>
      </c>
      <c r="BB290" s="2834" t="str">
        <f>IF(xml!$A$1&lt;&gt;Preluare_xml!AZ$1," - ",IFERROR(INDEX(xml!$C:$C,MATCH(AZ290,xml!$B:$B,0)),0))</f>
        <v xml:space="preserve"> - </v>
      </c>
      <c r="BD290" s="2396" t="str">
        <f t="shared" si="38"/>
        <v>/F30/@F30_0701</v>
      </c>
      <c r="BE290" s="2837" t="s">
        <v>13477</v>
      </c>
      <c r="BF290" s="2834" t="str">
        <f>IF(xml!$A$1&lt;&gt;Preluare_xml!BD$1," - ",IFERROR(INDEX(xml!$C:$C,MATCH(BD290,xml!$B:$B,0)),0))</f>
        <v xml:space="preserve"> - </v>
      </c>
      <c r="BH290" s="2396" t="str">
        <f t="shared" si="37"/>
        <v>/F20/@F20_0221</v>
      </c>
      <c r="BI290" s="2837" t="s">
        <v>13478</v>
      </c>
      <c r="BJ290" s="2821" t="str">
        <f>IF(xml!$A$1&lt;&gt;Preluare_xml!BH$1," - ",IFERROR(INDEX(xml!$C:$C,MATCH(BH290,xml!$B:$B,0)),0))</f>
        <v xml:space="preserve"> - </v>
      </c>
    </row>
    <row r="291" spans="44:62" x14ac:dyDescent="0.25">
      <c r="AR291" s="1" t="s">
        <v>12004</v>
      </c>
      <c r="AS291" s="1860" t="str">
        <f t="shared" si="36"/>
        <v>F20_0282</v>
      </c>
      <c r="AT291" s="2839" t="str">
        <f>IF(xml!$A$1&lt;&gt;Preluare_xml!AR$1," - ",IFERROR(INDEX(xml!$C:$C,MATCH(AR291,xml!$B:$B,0)),0))</f>
        <v xml:space="preserve"> - </v>
      </c>
      <c r="AV291" s="1" t="s">
        <v>13479</v>
      </c>
      <c r="AW291" s="1860" t="str">
        <f t="shared" si="39"/>
        <v>F20_3012</v>
      </c>
      <c r="AX291" s="2834" t="str">
        <f>IF(xml!$A$1&lt;&gt;Preluare_xml!AV$1," - ",IFERROR(INDEX(xml!$C:$C,MATCH(AV291,xml!$B:$B,0)),0))</f>
        <v xml:space="preserve"> - </v>
      </c>
      <c r="AZ291" s="74" t="s">
        <v>12005</v>
      </c>
      <c r="BA291" s="1860" t="str">
        <f t="shared" si="35"/>
        <v>F20_0291</v>
      </c>
      <c r="BB291" s="2834" t="str">
        <f>IF(xml!$A$1&lt;&gt;Preluare_xml!AZ$1," - ",IFERROR(INDEX(xml!$C:$C,MATCH(AZ291,xml!$B:$B,0)),0))</f>
        <v xml:space="preserve"> - </v>
      </c>
      <c r="BD291" s="2396" t="str">
        <f t="shared" si="38"/>
        <v>/F30/@F30_0702</v>
      </c>
      <c r="BE291" s="2837" t="s">
        <v>13480</v>
      </c>
      <c r="BF291" s="2834" t="str">
        <f>IF(xml!$A$1&lt;&gt;Preluare_xml!BD$1," - ",IFERROR(INDEX(xml!$C:$C,MATCH(BD291,xml!$B:$B,0)),0))</f>
        <v xml:space="preserve"> - </v>
      </c>
      <c r="BH291" s="2396" t="str">
        <f t="shared" si="37"/>
        <v>/F20/@F20_0222</v>
      </c>
      <c r="BI291" s="2837" t="s">
        <v>12449</v>
      </c>
      <c r="BJ291" s="2821" t="str">
        <f>IF(xml!$A$1&lt;&gt;Preluare_xml!BH$1," - ",IFERROR(INDEX(xml!$C:$C,MATCH(BH291,xml!$B:$B,0)),0))</f>
        <v xml:space="preserve"> - </v>
      </c>
    </row>
    <row r="292" spans="44:62" x14ac:dyDescent="0.25">
      <c r="AR292" s="1" t="s">
        <v>12005</v>
      </c>
      <c r="AS292" s="1860" t="str">
        <f t="shared" si="36"/>
        <v>F20_0291</v>
      </c>
      <c r="AT292" s="2839" t="str">
        <f>IF(xml!$A$1&lt;&gt;Preluare_xml!AR$1," - ",IFERROR(INDEX(xml!$C:$C,MATCH(AR292,xml!$B:$B,0)),0))</f>
        <v xml:space="preserve"> - </v>
      </c>
      <c r="AV292" s="1" t="s">
        <v>13481</v>
      </c>
      <c r="AW292" s="1860" t="str">
        <f t="shared" si="39"/>
        <v>F20_3021</v>
      </c>
      <c r="AX292" s="2834" t="str">
        <f>IF(xml!$A$1&lt;&gt;Preluare_xml!AV$1," - ",IFERROR(INDEX(xml!$C:$C,MATCH(AV292,xml!$B:$B,0)),0))</f>
        <v xml:space="preserve"> - </v>
      </c>
      <c r="AZ292" s="74" t="s">
        <v>12006</v>
      </c>
      <c r="BA292" s="1860" t="str">
        <f t="shared" si="35"/>
        <v>F20_0292</v>
      </c>
      <c r="BB292" s="2834" t="str">
        <f>IF(xml!$A$1&lt;&gt;Preluare_xml!AZ$1," - ",IFERROR(INDEX(xml!$C:$C,MATCH(AZ292,xml!$B:$B,0)),0))</f>
        <v xml:space="preserve"> - </v>
      </c>
      <c r="BD292" s="2396" t="str">
        <f t="shared" si="38"/>
        <v>/F30/@F30_0711</v>
      </c>
      <c r="BE292" s="2837" t="s">
        <v>13482</v>
      </c>
      <c r="BF292" s="2834" t="str">
        <f>IF(xml!$A$1&lt;&gt;Preluare_xml!BD$1," - ",IFERROR(INDEX(xml!$C:$C,MATCH(BD292,xml!$B:$B,0)),0))</f>
        <v xml:space="preserve"> - </v>
      </c>
      <c r="BH292" s="2396" t="str">
        <f t="shared" si="37"/>
        <v>/F20/@F20_0231</v>
      </c>
      <c r="BI292" s="2837" t="s">
        <v>13483</v>
      </c>
      <c r="BJ292" s="2821" t="str">
        <f>IF(xml!$A$1&lt;&gt;Preluare_xml!BH$1," - ",IFERROR(INDEX(xml!$C:$C,MATCH(BH292,xml!$B:$B,0)),0))</f>
        <v xml:space="preserve"> - </v>
      </c>
    </row>
    <row r="293" spans="44:62" x14ac:dyDescent="0.25">
      <c r="AR293" s="1" t="s">
        <v>12006</v>
      </c>
      <c r="AS293" s="1860" t="str">
        <f t="shared" si="36"/>
        <v>F20_0292</v>
      </c>
      <c r="AT293" s="2839" t="str">
        <f>IF(xml!$A$1&lt;&gt;Preluare_xml!AR$1," - ",IFERROR(INDEX(xml!$C:$C,MATCH(AR293,xml!$B:$B,0)),0))</f>
        <v xml:space="preserve"> - </v>
      </c>
      <c r="AV293" s="1" t="s">
        <v>13484</v>
      </c>
      <c r="AW293" s="1860" t="str">
        <f t="shared" si="39"/>
        <v>F20_3022</v>
      </c>
      <c r="AX293" s="2834" t="str">
        <f>IF(xml!$A$1&lt;&gt;Preluare_xml!AV$1," - ",IFERROR(INDEX(xml!$C:$C,MATCH(AV293,xml!$B:$B,0)),0))</f>
        <v xml:space="preserve"> - </v>
      </c>
      <c r="AZ293" s="74" t="s">
        <v>12007</v>
      </c>
      <c r="BA293" s="1860" t="str">
        <f t="shared" si="35"/>
        <v>F20_0301</v>
      </c>
      <c r="BB293" s="2834" t="str">
        <f>IF(xml!$A$1&lt;&gt;Preluare_xml!AZ$1," - ",IFERROR(INDEX(xml!$C:$C,MATCH(AZ293,xml!$B:$B,0)),0))</f>
        <v xml:space="preserve"> - </v>
      </c>
      <c r="BD293" s="2396" t="str">
        <f t="shared" si="38"/>
        <v>/F30/@F30_0712</v>
      </c>
      <c r="BE293" s="2837" t="s">
        <v>13485</v>
      </c>
      <c r="BF293" s="2834" t="str">
        <f>IF(xml!$A$1&lt;&gt;Preluare_xml!BD$1," - ",IFERROR(INDEX(xml!$C:$C,MATCH(BD293,xml!$B:$B,0)),0))</f>
        <v xml:space="preserve"> - </v>
      </c>
      <c r="BH293" s="2396" t="str">
        <f t="shared" si="37"/>
        <v>/F20/@F20_0232</v>
      </c>
      <c r="BI293" s="2837" t="s">
        <v>12460</v>
      </c>
      <c r="BJ293" s="2821" t="str">
        <f>IF(xml!$A$1&lt;&gt;Preluare_xml!BH$1," - ",IFERROR(INDEX(xml!$C:$C,MATCH(BH293,xml!$B:$B,0)),0))</f>
        <v xml:space="preserve"> - </v>
      </c>
    </row>
    <row r="294" spans="44:62" x14ac:dyDescent="0.25">
      <c r="AR294" s="1" t="s">
        <v>12007</v>
      </c>
      <c r="AS294" s="1860" t="str">
        <f t="shared" si="36"/>
        <v>F20_0301</v>
      </c>
      <c r="AT294" s="2839" t="str">
        <f>IF(xml!$A$1&lt;&gt;Preluare_xml!AR$1," - ",IFERROR(INDEX(xml!$C:$C,MATCH(AR294,xml!$B:$B,0)),0))</f>
        <v xml:space="preserve"> - </v>
      </c>
      <c r="AV294" s="1" t="s">
        <v>12069</v>
      </c>
      <c r="AW294" s="1860" t="str">
        <f t="shared" si="39"/>
        <v>F20_3031</v>
      </c>
      <c r="AX294" s="2834" t="str">
        <f>IF(xml!$A$1&lt;&gt;Preluare_xml!AV$1," - ",IFERROR(INDEX(xml!$C:$C,MATCH(AV294,xml!$B:$B,0)),0))</f>
        <v xml:space="preserve"> - </v>
      </c>
      <c r="AZ294" s="74" t="s">
        <v>12008</v>
      </c>
      <c r="BA294" s="1860" t="str">
        <f t="shared" si="35"/>
        <v>F20_0302</v>
      </c>
      <c r="BB294" s="2834" t="str">
        <f>IF(xml!$A$1&lt;&gt;Preluare_xml!AZ$1," - ",IFERROR(INDEX(xml!$C:$C,MATCH(AZ294,xml!$B:$B,0)),0))</f>
        <v xml:space="preserve"> - </v>
      </c>
      <c r="BD294" s="2396" t="str">
        <f t="shared" si="38"/>
        <v>/F30/@F30_0721</v>
      </c>
      <c r="BE294" s="2837" t="s">
        <v>13486</v>
      </c>
      <c r="BF294" s="2834" t="str">
        <f>IF(xml!$A$1&lt;&gt;Preluare_xml!BD$1," - ",IFERROR(INDEX(xml!$C:$C,MATCH(BD294,xml!$B:$B,0)),0))</f>
        <v xml:space="preserve"> - </v>
      </c>
      <c r="BH294" s="2396" t="str">
        <f t="shared" si="37"/>
        <v>/F20/@F20_0241</v>
      </c>
      <c r="BI294" s="2837" t="s">
        <v>13487</v>
      </c>
      <c r="BJ294" s="2821" t="str">
        <f>IF(xml!$A$1&lt;&gt;Preluare_xml!BH$1," - ",IFERROR(INDEX(xml!$C:$C,MATCH(BH294,xml!$B:$B,0)),0))</f>
        <v xml:space="preserve"> - </v>
      </c>
    </row>
    <row r="295" spans="44:62" x14ac:dyDescent="0.25">
      <c r="AR295" s="1" t="s">
        <v>12008</v>
      </c>
      <c r="AS295" s="1860" t="str">
        <f t="shared" si="36"/>
        <v>F20_0302</v>
      </c>
      <c r="AT295" s="2839" t="str">
        <f>IF(xml!$A$1&lt;&gt;Preluare_xml!AR$1," - ",IFERROR(INDEX(xml!$C:$C,MATCH(AR295,xml!$B:$B,0)),0))</f>
        <v xml:space="preserve"> - </v>
      </c>
      <c r="AV295" s="1" t="s">
        <v>12070</v>
      </c>
      <c r="AW295" s="1860" t="str">
        <f t="shared" si="39"/>
        <v>F20_3032</v>
      </c>
      <c r="AX295" s="2834" t="str">
        <f>IF(xml!$A$1&lt;&gt;Preluare_xml!AV$1," - ",IFERROR(INDEX(xml!$C:$C,MATCH(AV295,xml!$B:$B,0)),0))</f>
        <v xml:space="preserve"> - </v>
      </c>
      <c r="AZ295" s="74" t="s">
        <v>12009</v>
      </c>
      <c r="BA295" s="1860" t="str">
        <f t="shared" si="35"/>
        <v>F20_0311</v>
      </c>
      <c r="BB295" s="2834" t="str">
        <f>IF(xml!$A$1&lt;&gt;Preluare_xml!AZ$1," - ",IFERROR(INDEX(xml!$C:$C,MATCH(AZ295,xml!$B:$B,0)),0))</f>
        <v xml:space="preserve"> - </v>
      </c>
      <c r="BD295" s="2396" t="str">
        <f t="shared" si="38"/>
        <v>/F30/@F30_0722</v>
      </c>
      <c r="BE295" s="2837" t="s">
        <v>13488</v>
      </c>
      <c r="BF295" s="2834" t="str">
        <f>IF(xml!$A$1&lt;&gt;Preluare_xml!BD$1," - ",IFERROR(INDEX(xml!$C:$C,MATCH(BD295,xml!$B:$B,0)),0))</f>
        <v xml:space="preserve"> - </v>
      </c>
      <c r="BH295" s="2396" t="str">
        <f t="shared" si="37"/>
        <v>/F20/@F20_0242</v>
      </c>
      <c r="BI295" s="2837" t="s">
        <v>12455</v>
      </c>
      <c r="BJ295" s="2821" t="str">
        <f>IF(xml!$A$1&lt;&gt;Preluare_xml!BH$1," - ",IFERROR(INDEX(xml!$C:$C,MATCH(BH295,xml!$B:$B,0)),0))</f>
        <v xml:space="preserve"> - </v>
      </c>
    </row>
    <row r="296" spans="44:62" x14ac:dyDescent="0.25">
      <c r="AR296" s="1" t="s">
        <v>12009</v>
      </c>
      <c r="AS296" s="1860" t="str">
        <f t="shared" si="36"/>
        <v>F20_0311</v>
      </c>
      <c r="AT296" s="2839" t="str">
        <f>IF(xml!$A$1&lt;&gt;Preluare_xml!AR$1," - ",IFERROR(INDEX(xml!$C:$C,MATCH(AR296,xml!$B:$B,0)),0))</f>
        <v xml:space="preserve"> - </v>
      </c>
      <c r="AV296" s="1" t="s">
        <v>12071</v>
      </c>
      <c r="AW296" s="1860" t="str">
        <f t="shared" si="39"/>
        <v>F20_3041</v>
      </c>
      <c r="AX296" s="2834" t="str">
        <f>IF(xml!$A$1&lt;&gt;Preluare_xml!AV$1," - ",IFERROR(INDEX(xml!$C:$C,MATCH(AV296,xml!$B:$B,0)),0))</f>
        <v xml:space="preserve"> - </v>
      </c>
      <c r="AZ296" s="74" t="s">
        <v>12010</v>
      </c>
      <c r="BA296" s="1860" t="str">
        <f t="shared" si="35"/>
        <v>F20_0312</v>
      </c>
      <c r="BB296" s="2834" t="str">
        <f>IF(xml!$A$1&lt;&gt;Preluare_xml!AZ$1," - ",IFERROR(INDEX(xml!$C:$C,MATCH(AZ296,xml!$B:$B,0)),0))</f>
        <v xml:space="preserve"> - </v>
      </c>
      <c r="BD296" s="2396" t="str">
        <f t="shared" si="38"/>
        <v>/F30/@F30_0731</v>
      </c>
      <c r="BE296" s="2837" t="s">
        <v>13489</v>
      </c>
      <c r="BF296" s="2834" t="str">
        <f>IF(xml!$A$1&lt;&gt;Preluare_xml!BD$1," - ",IFERROR(INDEX(xml!$C:$C,MATCH(BD296,xml!$B:$B,0)),0))</f>
        <v xml:space="preserve"> - </v>
      </c>
      <c r="BH296" s="2396" t="str">
        <f t="shared" si="37"/>
        <v>/F20/@F20_0251</v>
      </c>
      <c r="BI296" s="2837" t="s">
        <v>13490</v>
      </c>
      <c r="BJ296" s="2821" t="str">
        <f>IF(xml!$A$1&lt;&gt;Preluare_xml!BH$1," - ",IFERROR(INDEX(xml!$C:$C,MATCH(BH296,xml!$B:$B,0)),0))</f>
        <v xml:space="preserve"> - </v>
      </c>
    </row>
    <row r="297" spans="44:62" x14ac:dyDescent="0.25">
      <c r="AR297" s="1" t="s">
        <v>12010</v>
      </c>
      <c r="AS297" s="1860" t="str">
        <f t="shared" si="36"/>
        <v>F20_0312</v>
      </c>
      <c r="AT297" s="2839" t="str">
        <f>IF(xml!$A$1&lt;&gt;Preluare_xml!AR$1," - ",IFERROR(INDEX(xml!$C:$C,MATCH(AR297,xml!$B:$B,0)),0))</f>
        <v xml:space="preserve"> - </v>
      </c>
      <c r="AV297" s="1" t="s">
        <v>12072</v>
      </c>
      <c r="AW297" s="1860" t="str">
        <f t="shared" si="39"/>
        <v>F20_3042</v>
      </c>
      <c r="AX297" s="2834" t="str">
        <f>IF(xml!$A$1&lt;&gt;Preluare_xml!AV$1," - ",IFERROR(INDEX(xml!$C:$C,MATCH(AV297,xml!$B:$B,0)),0))</f>
        <v xml:space="preserve"> - </v>
      </c>
      <c r="AZ297" s="74" t="s">
        <v>12011</v>
      </c>
      <c r="BA297" s="1860" t="str">
        <f t="shared" si="35"/>
        <v>F20_0321</v>
      </c>
      <c r="BB297" s="2834" t="str">
        <f>IF(xml!$A$1&lt;&gt;Preluare_xml!AZ$1," - ",IFERROR(INDEX(xml!$C:$C,MATCH(AZ297,xml!$B:$B,0)),0))</f>
        <v xml:space="preserve"> - </v>
      </c>
      <c r="BD297" s="2396" t="str">
        <f t="shared" si="38"/>
        <v>/F30/@F30_0732</v>
      </c>
      <c r="BE297" s="2837" t="s">
        <v>13491</v>
      </c>
      <c r="BF297" s="2834" t="str">
        <f>IF(xml!$A$1&lt;&gt;Preluare_xml!BD$1," - ",IFERROR(INDEX(xml!$C:$C,MATCH(BD297,xml!$B:$B,0)),0))</f>
        <v xml:space="preserve"> - </v>
      </c>
      <c r="BH297" s="2396" t="str">
        <f t="shared" si="37"/>
        <v>/F20/@F20_0252</v>
      </c>
      <c r="BI297" s="2837" t="s">
        <v>12462</v>
      </c>
      <c r="BJ297" s="2821" t="str">
        <f>IF(xml!$A$1&lt;&gt;Preluare_xml!BH$1," - ",IFERROR(INDEX(xml!$C:$C,MATCH(BH297,xml!$B:$B,0)),0))</f>
        <v xml:space="preserve"> - </v>
      </c>
    </row>
    <row r="298" spans="44:62" x14ac:dyDescent="0.25">
      <c r="AR298" s="1" t="s">
        <v>12011</v>
      </c>
      <c r="AS298" s="1860" t="str">
        <f t="shared" si="36"/>
        <v>F20_0321</v>
      </c>
      <c r="AT298" s="2839" t="str">
        <f>IF(xml!$A$1&lt;&gt;Preluare_xml!AR$1," - ",IFERROR(INDEX(xml!$C:$C,MATCH(AR298,xml!$B:$B,0)),0))</f>
        <v xml:space="preserve"> - </v>
      </c>
      <c r="AV298" s="1" t="s">
        <v>13492</v>
      </c>
      <c r="AW298" s="1860" t="str">
        <f t="shared" si="39"/>
        <v>F20_3051</v>
      </c>
      <c r="AX298" s="2834" t="str">
        <f>IF(xml!$A$1&lt;&gt;Preluare_xml!AV$1," - ",IFERROR(INDEX(xml!$C:$C,MATCH(AV298,xml!$B:$B,0)),0))</f>
        <v xml:space="preserve"> - </v>
      </c>
      <c r="AZ298" s="74" t="s">
        <v>12012</v>
      </c>
      <c r="BA298" s="1860" t="str">
        <f t="shared" si="35"/>
        <v>F20_0322</v>
      </c>
      <c r="BB298" s="2834" t="str">
        <f>IF(xml!$A$1&lt;&gt;Preluare_xml!AZ$1," - ",IFERROR(INDEX(xml!$C:$C,MATCH(AZ298,xml!$B:$B,0)),0))</f>
        <v xml:space="preserve"> - </v>
      </c>
      <c r="BD298" s="2396" t="str">
        <f t="shared" si="38"/>
        <v>/F30/@F30_0741</v>
      </c>
      <c r="BE298" s="2837" t="s">
        <v>13493</v>
      </c>
      <c r="BF298" s="2834" t="str">
        <f>IF(xml!$A$1&lt;&gt;Preluare_xml!BD$1," - ",IFERROR(INDEX(xml!$C:$C,MATCH(BD298,xml!$B:$B,0)),0))</f>
        <v xml:space="preserve"> - </v>
      </c>
      <c r="BH298" s="2396" t="str">
        <f t="shared" si="37"/>
        <v>/F20/@F20_0261</v>
      </c>
      <c r="BI298" s="2837" t="s">
        <v>13494</v>
      </c>
      <c r="BJ298" s="2821" t="str">
        <f>IF(xml!$A$1&lt;&gt;Preluare_xml!BH$1," - ",IFERROR(INDEX(xml!$C:$C,MATCH(BH298,xml!$B:$B,0)),0))</f>
        <v xml:space="preserve"> - </v>
      </c>
    </row>
    <row r="299" spans="44:62" x14ac:dyDescent="0.25">
      <c r="AR299" s="1" t="s">
        <v>12012</v>
      </c>
      <c r="AS299" s="1860" t="str">
        <f t="shared" si="36"/>
        <v>F20_0322</v>
      </c>
      <c r="AT299" s="2839" t="str">
        <f>IF(xml!$A$1&lt;&gt;Preluare_xml!AR$1," - ",IFERROR(INDEX(xml!$C:$C,MATCH(AR299,xml!$B:$B,0)),0))</f>
        <v xml:space="preserve"> - </v>
      </c>
      <c r="AV299" s="1" t="s">
        <v>13495</v>
      </c>
      <c r="AW299" s="1860" t="str">
        <f t="shared" si="39"/>
        <v>F20_3052</v>
      </c>
      <c r="AX299" s="2834" t="str">
        <f>IF(xml!$A$1&lt;&gt;Preluare_xml!AV$1," - ",IFERROR(INDEX(xml!$C:$C,MATCH(AV299,xml!$B:$B,0)),0))</f>
        <v xml:space="preserve"> - </v>
      </c>
      <c r="AZ299" s="74" t="s">
        <v>12013</v>
      </c>
      <c r="BA299" s="1860" t="str">
        <f t="shared" si="35"/>
        <v>F20_0331</v>
      </c>
      <c r="BB299" s="2834" t="str">
        <f>IF(xml!$A$1&lt;&gt;Preluare_xml!AZ$1," - ",IFERROR(INDEX(xml!$C:$C,MATCH(AZ299,xml!$B:$B,0)),0))</f>
        <v xml:space="preserve"> - </v>
      </c>
      <c r="BD299" s="2396" t="str">
        <f t="shared" si="38"/>
        <v>/F30/@F30_0742</v>
      </c>
      <c r="BE299" s="2837" t="s">
        <v>13496</v>
      </c>
      <c r="BF299" s="2834" t="str">
        <f>IF(xml!$A$1&lt;&gt;Preluare_xml!BD$1," - ",IFERROR(INDEX(xml!$C:$C,MATCH(BD299,xml!$B:$B,0)),0))</f>
        <v xml:space="preserve"> - </v>
      </c>
      <c r="BH299" s="2396" t="str">
        <f t="shared" si="37"/>
        <v>/F20/@F20_0262</v>
      </c>
      <c r="BI299" s="2837" t="s">
        <v>12467</v>
      </c>
      <c r="BJ299" s="2821" t="str">
        <f>IF(xml!$A$1&lt;&gt;Preluare_xml!BH$1," - ",IFERROR(INDEX(xml!$C:$C,MATCH(BH299,xml!$B:$B,0)),0))</f>
        <v xml:space="preserve"> - </v>
      </c>
    </row>
    <row r="300" spans="44:62" x14ac:dyDescent="0.25">
      <c r="AR300" s="1" t="s">
        <v>12013</v>
      </c>
      <c r="AS300" s="1860" t="str">
        <f t="shared" si="36"/>
        <v>F20_0331</v>
      </c>
      <c r="AT300" s="2839" t="str">
        <f>IF(xml!$A$1&lt;&gt;Preluare_xml!AR$1," - ",IFERROR(INDEX(xml!$C:$C,MATCH(AR300,xml!$B:$B,0)),0))</f>
        <v xml:space="preserve"> - </v>
      </c>
      <c r="AV300" s="1" t="s">
        <v>12079</v>
      </c>
      <c r="AW300" s="1860" t="str">
        <f t="shared" si="39"/>
        <v>F30_0011</v>
      </c>
      <c r="AX300" s="2834" t="str">
        <f>IF(xml!$A$1&lt;&gt;Preluare_xml!AV$1," - ",IFERROR(INDEX(xml!$C:$C,MATCH(AV300,xml!$B:$B,0)),0))</f>
        <v xml:space="preserve"> - </v>
      </c>
      <c r="AZ300" s="74" t="s">
        <v>12014</v>
      </c>
      <c r="BA300" s="1860" t="str">
        <f t="shared" si="35"/>
        <v>F20_0332</v>
      </c>
      <c r="BB300" s="2834" t="str">
        <f>IF(xml!$A$1&lt;&gt;Preluare_xml!AZ$1," - ",IFERROR(INDEX(xml!$C:$C,MATCH(AZ300,xml!$B:$B,0)),0))</f>
        <v xml:space="preserve"> - </v>
      </c>
      <c r="BD300" s="2396" t="str">
        <f t="shared" si="38"/>
        <v>/F30/@F30_0751</v>
      </c>
      <c r="BE300" s="2837" t="s">
        <v>13497</v>
      </c>
      <c r="BF300" s="2834" t="str">
        <f>IF(xml!$A$1&lt;&gt;Preluare_xml!BD$1," - ",IFERROR(INDEX(xml!$C:$C,MATCH(BD300,xml!$B:$B,0)),0))</f>
        <v xml:space="preserve"> - </v>
      </c>
      <c r="BH300" s="2396" t="str">
        <f t="shared" si="37"/>
        <v>/F20/@F20_0271</v>
      </c>
      <c r="BI300" s="2837" t="s">
        <v>13498</v>
      </c>
      <c r="BJ300" s="2821" t="str">
        <f>IF(xml!$A$1&lt;&gt;Preluare_xml!BH$1," - ",IFERROR(INDEX(xml!$C:$C,MATCH(BH300,xml!$B:$B,0)),0))</f>
        <v xml:space="preserve"> - </v>
      </c>
    </row>
    <row r="301" spans="44:62" x14ac:dyDescent="0.25">
      <c r="AR301" s="1" t="s">
        <v>12014</v>
      </c>
      <c r="AS301" s="1860" t="str">
        <f t="shared" si="36"/>
        <v>F20_0332</v>
      </c>
      <c r="AT301" s="2839" t="str">
        <f>IF(xml!$A$1&lt;&gt;Preluare_xml!AR$1," - ",IFERROR(INDEX(xml!$C:$C,MATCH(AR301,xml!$B:$B,0)),0))</f>
        <v xml:space="preserve"> - </v>
      </c>
      <c r="AV301" s="1" t="s">
        <v>12080</v>
      </c>
      <c r="AW301" s="1860" t="str">
        <f t="shared" si="39"/>
        <v>F30_0012</v>
      </c>
      <c r="AX301" s="2834" t="str">
        <f>IF(xml!$A$1&lt;&gt;Preluare_xml!AV$1," - ",IFERROR(INDEX(xml!$C:$C,MATCH(AV301,xml!$B:$B,0)),0))</f>
        <v xml:space="preserve"> - </v>
      </c>
      <c r="AZ301" s="74" t="s">
        <v>12015</v>
      </c>
      <c r="BA301" s="1860" t="str">
        <f t="shared" si="35"/>
        <v>F20_0341</v>
      </c>
      <c r="BB301" s="2834" t="str">
        <f>IF(xml!$A$1&lt;&gt;Preluare_xml!AZ$1," - ",IFERROR(INDEX(xml!$C:$C,MATCH(AZ301,xml!$B:$B,0)),0))</f>
        <v xml:space="preserve"> - </v>
      </c>
      <c r="BD301" s="2396" t="str">
        <f t="shared" si="38"/>
        <v>/F30/@F30_0752</v>
      </c>
      <c r="BE301" s="2837" t="s">
        <v>13499</v>
      </c>
      <c r="BF301" s="2834" t="str">
        <f>IF(xml!$A$1&lt;&gt;Preluare_xml!BD$1," - ",IFERROR(INDEX(xml!$C:$C,MATCH(BD301,xml!$B:$B,0)),0))</f>
        <v xml:space="preserve"> - </v>
      </c>
      <c r="BH301" s="2396" t="str">
        <f t="shared" si="37"/>
        <v>/F20/@F20_0272</v>
      </c>
      <c r="BI301" s="2837" t="s">
        <v>12473</v>
      </c>
      <c r="BJ301" s="2821" t="str">
        <f>IF(xml!$A$1&lt;&gt;Preluare_xml!BH$1," - ",IFERROR(INDEX(xml!$C:$C,MATCH(BH301,xml!$B:$B,0)),0))</f>
        <v xml:space="preserve"> - </v>
      </c>
    </row>
    <row r="302" spans="44:62" x14ac:dyDescent="0.25">
      <c r="AR302" s="1" t="s">
        <v>12075</v>
      </c>
      <c r="AS302" s="1860" t="str">
        <f t="shared" si="36"/>
        <v>F20_3071</v>
      </c>
      <c r="AT302" s="2839" t="str">
        <f>IF(xml!$A$1&lt;&gt;Preluare_xml!AR$1," - ",IFERROR(INDEX(xml!$C:$C,MATCH(AR302,xml!$B:$B,0)),0))</f>
        <v xml:space="preserve"> - </v>
      </c>
      <c r="AV302" s="1" t="s">
        <v>12081</v>
      </c>
      <c r="AW302" s="1860" t="str">
        <f t="shared" si="39"/>
        <v>F30_0021</v>
      </c>
      <c r="AX302" s="2834" t="str">
        <f>IF(xml!$A$1&lt;&gt;Preluare_xml!AV$1," - ",IFERROR(INDEX(xml!$C:$C,MATCH(AV302,xml!$B:$B,0)),0))</f>
        <v xml:space="preserve"> - </v>
      </c>
      <c r="AZ302" s="74" t="s">
        <v>12016</v>
      </c>
      <c r="BA302" s="1860" t="str">
        <f t="shared" si="35"/>
        <v>F20_0342</v>
      </c>
      <c r="BB302" s="2834" t="str">
        <f>IF(xml!$A$1&lt;&gt;Preluare_xml!AZ$1," - ",IFERROR(INDEX(xml!$C:$C,MATCH(AZ302,xml!$B:$B,0)),0))</f>
        <v xml:space="preserve"> - </v>
      </c>
      <c r="BD302" s="2396" t="str">
        <f t="shared" si="38"/>
        <v>/F30/@F30_0761</v>
      </c>
      <c r="BE302" s="2837" t="s">
        <v>13500</v>
      </c>
      <c r="BF302" s="2834" t="str">
        <f>IF(xml!$A$1&lt;&gt;Preluare_xml!BD$1," - ",IFERROR(INDEX(xml!$C:$C,MATCH(BD302,xml!$B:$B,0)),0))</f>
        <v xml:space="preserve"> - </v>
      </c>
      <c r="BH302" s="2396" t="str">
        <f t="shared" si="37"/>
        <v>/F20/@F20_0281</v>
      </c>
      <c r="BI302" s="2837" t="s">
        <v>13501</v>
      </c>
      <c r="BJ302" s="2821" t="str">
        <f>IF(xml!$A$1&lt;&gt;Preluare_xml!BH$1," - ",IFERROR(INDEX(xml!$C:$C,MATCH(BH302,xml!$B:$B,0)),0))</f>
        <v xml:space="preserve"> - </v>
      </c>
    </row>
    <row r="303" spans="44:62" x14ac:dyDescent="0.25">
      <c r="AR303" s="1" t="s">
        <v>12076</v>
      </c>
      <c r="AS303" s="1860" t="str">
        <f t="shared" si="36"/>
        <v>F20_3072</v>
      </c>
      <c r="AT303" s="2839" t="str">
        <f>IF(xml!$A$1&lt;&gt;Preluare_xml!AR$1," - ",IFERROR(INDEX(xml!$C:$C,MATCH(AR303,xml!$B:$B,0)),0))</f>
        <v xml:space="preserve"> - </v>
      </c>
      <c r="AV303" s="1" t="s">
        <v>12082</v>
      </c>
      <c r="AW303" s="1860" t="str">
        <f t="shared" si="39"/>
        <v>F30_0022</v>
      </c>
      <c r="AX303" s="2834" t="str">
        <f>IF(xml!$A$1&lt;&gt;Preluare_xml!AV$1," - ",IFERROR(INDEX(xml!$C:$C,MATCH(AV303,xml!$B:$B,0)),0))</f>
        <v xml:space="preserve"> - </v>
      </c>
      <c r="AZ303" s="74" t="s">
        <v>12017</v>
      </c>
      <c r="BA303" s="1860" t="str">
        <f>TRIM(MID(AZ303,FIND("@",AZ303)+1,500))</f>
        <v>F20_0351</v>
      </c>
      <c r="BB303" s="2834" t="str">
        <f>IF(xml!$A$1&lt;&gt;Preluare_xml!AZ$1," - ",IFERROR(INDEX(xml!$C:$C,MATCH(AZ303,xml!$B:$B,0)),0))</f>
        <v xml:space="preserve"> - </v>
      </c>
      <c r="BD303" s="2396" t="str">
        <f t="shared" si="38"/>
        <v>/F30/@F30_0762</v>
      </c>
      <c r="BE303" s="2837" t="s">
        <v>13502</v>
      </c>
      <c r="BF303" s="2834" t="str">
        <f>IF(xml!$A$1&lt;&gt;Preluare_xml!BD$1," - ",IFERROR(INDEX(xml!$C:$C,MATCH(BD303,xml!$B:$B,0)),0))</f>
        <v xml:space="preserve"> - </v>
      </c>
      <c r="BH303" s="2396" t="str">
        <f t="shared" si="37"/>
        <v>/F20/@F20_0282</v>
      </c>
      <c r="BI303" s="2837" t="s">
        <v>12477</v>
      </c>
      <c r="BJ303" s="2821" t="str">
        <f>IF(xml!$A$1&lt;&gt;Preluare_xml!BH$1," - ",IFERROR(INDEX(xml!$C:$C,MATCH(BH303,xml!$B:$B,0)),0))</f>
        <v xml:space="preserve"> - </v>
      </c>
    </row>
    <row r="304" spans="44:62" x14ac:dyDescent="0.25">
      <c r="AR304" s="1" t="s">
        <v>13227</v>
      </c>
      <c r="AS304" s="1860" t="str">
        <f t="shared" si="36"/>
        <v>F20_3081</v>
      </c>
      <c r="AT304" s="2839" t="str">
        <f>IF(xml!$A$1&lt;&gt;Preluare_xml!AR$1," - ",IFERROR(INDEX(xml!$C:$C,MATCH(AR304,xml!$B:$B,0)),0))</f>
        <v xml:space="preserve"> - </v>
      </c>
      <c r="AV304" s="1" t="s">
        <v>12083</v>
      </c>
      <c r="AW304" s="1860" t="str">
        <f t="shared" si="39"/>
        <v>F30_0031</v>
      </c>
      <c r="AX304" s="2834" t="str">
        <f>IF(xml!$A$1&lt;&gt;Preluare_xml!AV$1," - ",IFERROR(INDEX(xml!$C:$C,MATCH(AV304,xml!$B:$B,0)),0))</f>
        <v xml:space="preserve"> - </v>
      </c>
      <c r="AZ304" s="74" t="s">
        <v>12018</v>
      </c>
      <c r="BA304" s="1860" t="str">
        <f t="shared" si="35"/>
        <v>F20_0352</v>
      </c>
      <c r="BB304" s="2834" t="str">
        <f>IF(xml!$A$1&lt;&gt;Preluare_xml!AZ$1," - ",IFERROR(INDEX(xml!$C:$C,MATCH(AZ304,xml!$B:$B,0)),0))</f>
        <v xml:space="preserve"> - </v>
      </c>
      <c r="BD304" s="2396" t="str">
        <f t="shared" si="38"/>
        <v>/F30/@F30_0771</v>
      </c>
      <c r="BE304" s="2837" t="s">
        <v>13503</v>
      </c>
      <c r="BF304" s="2834" t="str">
        <f>IF(xml!$A$1&lt;&gt;Preluare_xml!BD$1," - ",IFERROR(INDEX(xml!$C:$C,MATCH(BD304,xml!$B:$B,0)),0))</f>
        <v xml:space="preserve"> - </v>
      </c>
      <c r="BH304" s="2396" t="str">
        <f t="shared" si="37"/>
        <v>/F20/@F20_0291</v>
      </c>
      <c r="BI304" s="2837" t="s">
        <v>13504</v>
      </c>
      <c r="BJ304" s="2821" t="str">
        <f>IF(xml!$A$1&lt;&gt;Preluare_xml!BH$1," - ",IFERROR(INDEX(xml!$C:$C,MATCH(BH304,xml!$B:$B,0)),0))</f>
        <v xml:space="preserve"> - </v>
      </c>
    </row>
    <row r="305" spans="44:62" x14ac:dyDescent="0.25">
      <c r="AR305" s="1" t="s">
        <v>13232</v>
      </c>
      <c r="AS305" s="1860" t="str">
        <f t="shared" si="36"/>
        <v>F20_3082</v>
      </c>
      <c r="AT305" s="2839" t="str">
        <f>IF(xml!$A$1&lt;&gt;Preluare_xml!AR$1," - ",IFERROR(INDEX(xml!$C:$C,MATCH(AR305,xml!$B:$B,0)),0))</f>
        <v xml:space="preserve"> - </v>
      </c>
      <c r="AV305" s="1" t="s">
        <v>12084</v>
      </c>
      <c r="AW305" s="1860" t="str">
        <f t="shared" si="39"/>
        <v>F30_0032</v>
      </c>
      <c r="AX305" s="2834" t="str">
        <f>IF(xml!$A$1&lt;&gt;Preluare_xml!AV$1," - ",IFERROR(INDEX(xml!$C:$C,MATCH(AV305,xml!$B:$B,0)),0))</f>
        <v xml:space="preserve"> - </v>
      </c>
      <c r="AZ305" s="74" t="s">
        <v>12019</v>
      </c>
      <c r="BA305" s="1860" t="str">
        <f t="shared" si="35"/>
        <v>F20_0361</v>
      </c>
      <c r="BB305" s="2834" t="str">
        <f>IF(xml!$A$1&lt;&gt;Preluare_xml!AZ$1," - ",IFERROR(INDEX(xml!$C:$C,MATCH(AZ305,xml!$B:$B,0)),0))</f>
        <v xml:space="preserve"> - </v>
      </c>
      <c r="BD305" s="2396" t="str">
        <f t="shared" si="38"/>
        <v>/F30/@F30_0772</v>
      </c>
      <c r="BE305" s="2837" t="s">
        <v>13505</v>
      </c>
      <c r="BF305" s="2834" t="str">
        <f>IF(xml!$A$1&lt;&gt;Preluare_xml!BD$1," - ",IFERROR(INDEX(xml!$C:$C,MATCH(BD305,xml!$B:$B,0)),0))</f>
        <v xml:space="preserve"> - </v>
      </c>
      <c r="BH305" s="2396" t="str">
        <f t="shared" si="37"/>
        <v>/F20/@F20_0292</v>
      </c>
      <c r="BI305" s="2837" t="s">
        <v>13506</v>
      </c>
      <c r="BJ305" s="2821" t="str">
        <f>IF(xml!$A$1&lt;&gt;Preluare_xml!BH$1," - ",IFERROR(INDEX(xml!$C:$C,MATCH(BH305,xml!$B:$B,0)),0))</f>
        <v xml:space="preserve"> - </v>
      </c>
    </row>
    <row r="306" spans="44:62" x14ac:dyDescent="0.25">
      <c r="AR306" s="1" t="s">
        <v>13236</v>
      </c>
      <c r="AS306" s="1860" t="str">
        <f t="shared" si="36"/>
        <v>F20_3091</v>
      </c>
      <c r="AT306" s="2839" t="str">
        <f>IF(xml!$A$1&lt;&gt;Preluare_xml!AR$1," - ",IFERROR(INDEX(xml!$C:$C,MATCH(AR306,xml!$B:$B,0)),0))</f>
        <v xml:space="preserve"> - </v>
      </c>
      <c r="AV306" s="1" t="s">
        <v>13507</v>
      </c>
      <c r="AW306" s="1860" t="str">
        <f t="shared" si="39"/>
        <v>F30_0041</v>
      </c>
      <c r="AX306" s="2834" t="str">
        <f>IF(xml!$A$1&lt;&gt;Preluare_xml!AV$1," - ",IFERROR(INDEX(xml!$C:$C,MATCH(AV306,xml!$B:$B,0)),0))</f>
        <v xml:space="preserve"> - </v>
      </c>
      <c r="AZ306" s="74" t="s">
        <v>12020</v>
      </c>
      <c r="BA306" s="1860" t="str">
        <f t="shared" si="35"/>
        <v>F20_0362</v>
      </c>
      <c r="BB306" s="2834" t="str">
        <f>IF(xml!$A$1&lt;&gt;Preluare_xml!AZ$1," - ",IFERROR(INDEX(xml!$C:$C,MATCH(AZ306,xml!$B:$B,0)),0))</f>
        <v xml:space="preserve"> - </v>
      </c>
      <c r="BD306" s="2396" t="str">
        <f t="shared" si="38"/>
        <v>/F30/@F30_0781</v>
      </c>
      <c r="BE306" s="2837" t="s">
        <v>13508</v>
      </c>
      <c r="BF306" s="2834" t="str">
        <f>IF(xml!$A$1&lt;&gt;Preluare_xml!BD$1," - ",IFERROR(INDEX(xml!$C:$C,MATCH(BD306,xml!$B:$B,0)),0))</f>
        <v xml:space="preserve"> - </v>
      </c>
      <c r="BH306" s="2396" t="str">
        <f t="shared" si="37"/>
        <v>/F20/@F20_0301</v>
      </c>
      <c r="BI306" s="2837" t="s">
        <v>13509</v>
      </c>
      <c r="BJ306" s="2821" t="str">
        <f>IF(xml!$A$1&lt;&gt;Preluare_xml!BH$1," - ",IFERROR(INDEX(xml!$C:$C,MATCH(BH306,xml!$B:$B,0)),0))</f>
        <v xml:space="preserve"> - </v>
      </c>
    </row>
    <row r="307" spans="44:62" x14ac:dyDescent="0.25">
      <c r="AR307" s="1" t="s">
        <v>13240</v>
      </c>
      <c r="AS307" s="1860" t="str">
        <f t="shared" si="36"/>
        <v>F20_3092</v>
      </c>
      <c r="AT307" s="2839" t="str">
        <f>IF(xml!$A$1&lt;&gt;Preluare_xml!AR$1," - ",IFERROR(INDEX(xml!$C:$C,MATCH(AR307,xml!$B:$B,0)),0))</f>
        <v xml:space="preserve"> - </v>
      </c>
      <c r="AV307" s="1" t="s">
        <v>13510</v>
      </c>
      <c r="AW307" s="1860" t="str">
        <f t="shared" si="39"/>
        <v>F30_0042</v>
      </c>
      <c r="AX307" s="2834" t="str">
        <f>IF(xml!$A$1&lt;&gt;Preluare_xml!AV$1," - ",IFERROR(INDEX(xml!$C:$C,MATCH(AV307,xml!$B:$B,0)),0))</f>
        <v xml:space="preserve"> - </v>
      </c>
      <c r="AZ307" s="74" t="s">
        <v>13317</v>
      </c>
      <c r="BA307" s="1860" t="str">
        <f t="shared" si="35"/>
        <v>F20_0371</v>
      </c>
      <c r="BB307" s="2834" t="str">
        <f>IF(xml!$A$1&lt;&gt;Preluare_xml!AZ$1," - ",IFERROR(INDEX(xml!$C:$C,MATCH(AZ307,xml!$B:$B,0)),0))</f>
        <v xml:space="preserve"> - </v>
      </c>
      <c r="BD307" s="2396" t="str">
        <f t="shared" si="38"/>
        <v>/F30/@F30_0782</v>
      </c>
      <c r="BE307" s="2837" t="s">
        <v>13511</v>
      </c>
      <c r="BF307" s="2834" t="str">
        <f>IF(xml!$A$1&lt;&gt;Preluare_xml!BD$1," - ",IFERROR(INDEX(xml!$C:$C,MATCH(BD307,xml!$B:$B,0)),0))</f>
        <v xml:space="preserve"> - </v>
      </c>
      <c r="BH307" s="2396" t="str">
        <f t="shared" si="37"/>
        <v>/F20/@F20_0302</v>
      </c>
      <c r="BI307" s="2837" t="s">
        <v>12479</v>
      </c>
      <c r="BJ307" s="2821" t="str">
        <f>IF(xml!$A$1&lt;&gt;Preluare_xml!BH$1," - ",IFERROR(INDEX(xml!$C:$C,MATCH(BH307,xml!$B:$B,0)),0))</f>
        <v xml:space="preserve"> - </v>
      </c>
    </row>
    <row r="308" spans="44:62" x14ac:dyDescent="0.25">
      <c r="AR308" s="1" t="s">
        <v>13243</v>
      </c>
      <c r="AS308" s="1860" t="str">
        <f t="shared" si="36"/>
        <v>F20_3101</v>
      </c>
      <c r="AT308" s="2839" t="str">
        <f>IF(xml!$A$1&lt;&gt;Preluare_xml!AR$1," - ",IFERROR(INDEX(xml!$C:$C,MATCH(AR308,xml!$B:$B,0)),0))</f>
        <v xml:space="preserve"> - </v>
      </c>
      <c r="AV308" s="1" t="s">
        <v>13512</v>
      </c>
      <c r="AW308" s="1860" t="str">
        <f t="shared" si="39"/>
        <v>F30_0043</v>
      </c>
      <c r="AX308" s="2834" t="str">
        <f>IF(xml!$A$1&lt;&gt;Preluare_xml!AV$1," - ",IFERROR(INDEX(xml!$C:$C,MATCH(AV308,xml!$B:$B,0)),0))</f>
        <v xml:space="preserve"> - </v>
      </c>
      <c r="AZ308" s="74" t="s">
        <v>13322</v>
      </c>
      <c r="BA308" s="1860" t="str">
        <f t="shared" si="35"/>
        <v>F20_0372</v>
      </c>
      <c r="BB308" s="2834" t="str">
        <f>IF(xml!$A$1&lt;&gt;Preluare_xml!AZ$1," - ",IFERROR(INDEX(xml!$C:$C,MATCH(AZ308,xml!$B:$B,0)),0))</f>
        <v xml:space="preserve"> - </v>
      </c>
      <c r="BD308" s="2396" t="str">
        <f t="shared" si="38"/>
        <v>/F30/@F30_0791</v>
      </c>
      <c r="BE308" s="2837" t="s">
        <v>13513</v>
      </c>
      <c r="BF308" s="2834" t="str">
        <f>IF(xml!$A$1&lt;&gt;Preluare_xml!BD$1," - ",IFERROR(INDEX(xml!$C:$C,MATCH(BD308,xml!$B:$B,0)),0))</f>
        <v xml:space="preserve"> - </v>
      </c>
      <c r="BH308" s="2396" t="str">
        <f t="shared" si="37"/>
        <v>/F20/@F20_0311</v>
      </c>
      <c r="BI308" s="2837" t="s">
        <v>13514</v>
      </c>
      <c r="BJ308" s="2821" t="str">
        <f>IF(xml!$A$1&lt;&gt;Preluare_xml!BH$1," - ",IFERROR(INDEX(xml!$C:$C,MATCH(BH308,xml!$B:$B,0)),0))</f>
        <v xml:space="preserve"> - </v>
      </c>
    </row>
    <row r="309" spans="44:62" x14ac:dyDescent="0.25">
      <c r="AR309" s="1" t="s">
        <v>13247</v>
      </c>
      <c r="AS309" s="1860" t="str">
        <f t="shared" si="36"/>
        <v>F20_3102</v>
      </c>
      <c r="AT309" s="2839" t="str">
        <f>IF(xml!$A$1&lt;&gt;Preluare_xml!AR$1," - ",IFERROR(INDEX(xml!$C:$C,MATCH(AR309,xml!$B:$B,0)),0))</f>
        <v xml:space="preserve"> - </v>
      </c>
      <c r="AV309" s="1" t="s">
        <v>13515</v>
      </c>
      <c r="AW309" s="1860" t="str">
        <f t="shared" si="39"/>
        <v>F30_0051</v>
      </c>
      <c r="AX309" s="2834" t="str">
        <f>IF(xml!$A$1&lt;&gt;Preluare_xml!AV$1," - ",IFERROR(INDEX(xml!$C:$C,MATCH(AV309,xml!$B:$B,0)),0))</f>
        <v xml:space="preserve"> - </v>
      </c>
      <c r="AZ309" s="74" t="s">
        <v>13327</v>
      </c>
      <c r="BA309" s="1860" t="str">
        <f t="shared" si="35"/>
        <v>F20_0381</v>
      </c>
      <c r="BB309" s="2834" t="str">
        <f>IF(xml!$A$1&lt;&gt;Preluare_xml!AZ$1," - ",IFERROR(INDEX(xml!$C:$C,MATCH(AZ309,xml!$B:$B,0)),0))</f>
        <v xml:space="preserve"> - </v>
      </c>
      <c r="BD309" s="2396" t="str">
        <f t="shared" si="38"/>
        <v>/F30/@F30_0792</v>
      </c>
      <c r="BE309" s="2837" t="s">
        <v>13516</v>
      </c>
      <c r="BF309" s="2834" t="str">
        <f>IF(xml!$A$1&lt;&gt;Preluare_xml!BD$1," - ",IFERROR(INDEX(xml!$C:$C,MATCH(BD309,xml!$B:$B,0)),0))</f>
        <v xml:space="preserve"> - </v>
      </c>
      <c r="BH309" s="2396" t="str">
        <f t="shared" si="37"/>
        <v>/F20/@F20_0312</v>
      </c>
      <c r="BI309" s="2837" t="s">
        <v>12483</v>
      </c>
      <c r="BJ309" s="2821" t="str">
        <f>IF(xml!$A$1&lt;&gt;Preluare_xml!BH$1," - ",IFERROR(INDEX(xml!$C:$C,MATCH(BH309,xml!$B:$B,0)),0))</f>
        <v xml:space="preserve"> - </v>
      </c>
    </row>
    <row r="310" spans="44:62" x14ac:dyDescent="0.25">
      <c r="AR310" s="1" t="s">
        <v>13251</v>
      </c>
      <c r="AS310" s="1860" t="str">
        <f t="shared" si="36"/>
        <v>F20_3111</v>
      </c>
      <c r="AT310" s="2839" t="str">
        <f>IF(xml!$A$1&lt;&gt;Preluare_xml!AR$1," - ",IFERROR(INDEX(xml!$C:$C,MATCH(AR310,xml!$B:$B,0)),0))</f>
        <v xml:space="preserve"> - </v>
      </c>
      <c r="AV310" s="1" t="s">
        <v>13517</v>
      </c>
      <c r="AW310" s="1860" t="str">
        <f t="shared" si="39"/>
        <v>F30_0052</v>
      </c>
      <c r="AX310" s="2834" t="str">
        <f>IF(xml!$A$1&lt;&gt;Preluare_xml!AV$1," - ",IFERROR(INDEX(xml!$C:$C,MATCH(AV310,xml!$B:$B,0)),0))</f>
        <v xml:space="preserve"> - </v>
      </c>
      <c r="AZ310" s="74" t="s">
        <v>12021</v>
      </c>
      <c r="BA310" s="1860" t="str">
        <f t="shared" si="35"/>
        <v>F20_0382</v>
      </c>
      <c r="BB310" s="2834" t="str">
        <f>IF(xml!$A$1&lt;&gt;Preluare_xml!AZ$1," - ",IFERROR(INDEX(xml!$C:$C,MATCH(AZ310,xml!$B:$B,0)),0))</f>
        <v xml:space="preserve"> - </v>
      </c>
      <c r="BD310" s="2396" t="str">
        <f t="shared" si="38"/>
        <v>/F30/@F30_0801</v>
      </c>
      <c r="BE310" s="2837" t="s">
        <v>13518</v>
      </c>
      <c r="BF310" s="2834" t="str">
        <f>IF(xml!$A$1&lt;&gt;Preluare_xml!BD$1," - ",IFERROR(INDEX(xml!$C:$C,MATCH(BD310,xml!$B:$B,0)),0))</f>
        <v xml:space="preserve"> - </v>
      </c>
      <c r="BH310" s="2396" t="str">
        <f t="shared" si="37"/>
        <v>/F20/@F20_0321</v>
      </c>
      <c r="BI310" s="2837" t="s">
        <v>13519</v>
      </c>
      <c r="BJ310" s="2821" t="str">
        <f>IF(xml!$A$1&lt;&gt;Preluare_xml!BH$1," - ",IFERROR(INDEX(xml!$C:$C,MATCH(BH310,xml!$B:$B,0)),0))</f>
        <v xml:space="preserve"> - </v>
      </c>
    </row>
    <row r="311" spans="44:62" x14ac:dyDescent="0.25">
      <c r="AR311" s="1" t="s">
        <v>13255</v>
      </c>
      <c r="AS311" s="1860" t="str">
        <f t="shared" si="36"/>
        <v>F20_3112</v>
      </c>
      <c r="AT311" s="2839" t="str">
        <f>IF(xml!$A$1&lt;&gt;Preluare_xml!AR$1," - ",IFERROR(INDEX(xml!$C:$C,MATCH(AR311,xml!$B:$B,0)),0))</f>
        <v xml:space="preserve"> - </v>
      </c>
      <c r="AV311" s="1" t="s">
        <v>13520</v>
      </c>
      <c r="AW311" s="1860" t="str">
        <f t="shared" si="39"/>
        <v>F30_0053</v>
      </c>
      <c r="AX311" s="2834" t="str">
        <f>IF(xml!$A$1&lt;&gt;Preluare_xml!AV$1," - ",IFERROR(INDEX(xml!$C:$C,MATCH(AV311,xml!$B:$B,0)),0))</f>
        <v xml:space="preserve"> - </v>
      </c>
      <c r="AZ311" s="74" t="s">
        <v>13336</v>
      </c>
      <c r="BA311" s="1860" t="str">
        <f t="shared" si="35"/>
        <v>F20_0391</v>
      </c>
      <c r="BB311" s="2834" t="str">
        <f>IF(xml!$A$1&lt;&gt;Preluare_xml!AZ$1," - ",IFERROR(INDEX(xml!$C:$C,MATCH(AZ311,xml!$B:$B,0)),0))</f>
        <v xml:space="preserve"> - </v>
      </c>
      <c r="BD311" s="2396" t="str">
        <f t="shared" si="38"/>
        <v>/F30/@F30_0802</v>
      </c>
      <c r="BE311" s="2837" t="s">
        <v>13521</v>
      </c>
      <c r="BF311" s="2834" t="str">
        <f>IF(xml!$A$1&lt;&gt;Preluare_xml!BD$1," - ",IFERROR(INDEX(xml!$C:$C,MATCH(BD311,xml!$B:$B,0)),0))</f>
        <v xml:space="preserve"> - </v>
      </c>
      <c r="BH311" s="2396" t="str">
        <f t="shared" si="37"/>
        <v>/F20/@F20_0322</v>
      </c>
      <c r="BI311" s="2837" t="s">
        <v>12488</v>
      </c>
      <c r="BJ311" s="2821" t="str">
        <f>IF(xml!$A$1&lt;&gt;Preluare_xml!BH$1," - ",IFERROR(INDEX(xml!$C:$C,MATCH(BH311,xml!$B:$B,0)),0))</f>
        <v xml:space="preserve"> - </v>
      </c>
    </row>
    <row r="312" spans="44:62" x14ac:dyDescent="0.25">
      <c r="AR312" s="1" t="s">
        <v>12077</v>
      </c>
      <c r="AS312" s="1860" t="str">
        <f t="shared" si="36"/>
        <v>F20_3121</v>
      </c>
      <c r="AT312" s="2839" t="str">
        <f>IF(xml!$A$1&lt;&gt;Preluare_xml!AR$1," - ",IFERROR(INDEX(xml!$C:$C,MATCH(AR312,xml!$B:$B,0)),0))</f>
        <v xml:space="preserve"> - </v>
      </c>
      <c r="AV312" s="1" t="s">
        <v>13522</v>
      </c>
      <c r="AW312" s="1860" t="str">
        <f t="shared" si="39"/>
        <v>F30_0061</v>
      </c>
      <c r="AX312" s="2834" t="str">
        <f>IF(xml!$A$1&lt;&gt;Preluare_xml!AV$1," - ",IFERROR(INDEX(xml!$C:$C,MATCH(AV312,xml!$B:$B,0)),0))</f>
        <v xml:space="preserve"> - </v>
      </c>
      <c r="AZ312" s="74" t="s">
        <v>13341</v>
      </c>
      <c r="BA312" s="1860" t="str">
        <f t="shared" si="35"/>
        <v>F20_0392</v>
      </c>
      <c r="BB312" s="2834" t="str">
        <f>IF(xml!$A$1&lt;&gt;Preluare_xml!AZ$1," - ",IFERROR(INDEX(xml!$C:$C,MATCH(AZ312,xml!$B:$B,0)),0))</f>
        <v xml:space="preserve"> - </v>
      </c>
      <c r="BD312" s="2396" t="str">
        <f t="shared" si="38"/>
        <v>/F30/@F30_0811</v>
      </c>
      <c r="BE312" s="2837" t="s">
        <v>13523</v>
      </c>
      <c r="BF312" s="2834" t="str">
        <f>IF(xml!$A$1&lt;&gt;Preluare_xml!BD$1," - ",IFERROR(INDEX(xml!$C:$C,MATCH(BD312,xml!$B:$B,0)),0))</f>
        <v xml:space="preserve"> - </v>
      </c>
      <c r="BH312" s="2396" t="str">
        <f t="shared" si="37"/>
        <v>/F20/@F20_0331</v>
      </c>
      <c r="BI312" s="2837" t="s">
        <v>13524</v>
      </c>
      <c r="BJ312" s="2821" t="str">
        <f>IF(xml!$A$1&lt;&gt;Preluare_xml!BH$1," - ",IFERROR(INDEX(xml!$C:$C,MATCH(BH312,xml!$B:$B,0)),0))</f>
        <v xml:space="preserve"> - </v>
      </c>
    </row>
    <row r="313" spans="44:62" x14ac:dyDescent="0.25">
      <c r="AR313" s="1" t="s">
        <v>12078</v>
      </c>
      <c r="AS313" s="1860" t="str">
        <f t="shared" si="36"/>
        <v>F20_3122</v>
      </c>
      <c r="AT313" s="2839" t="str">
        <f>IF(xml!$A$1&lt;&gt;Preluare_xml!AR$1," - ",IFERROR(INDEX(xml!$C:$C,MATCH(AR313,xml!$B:$B,0)),0))</f>
        <v xml:space="preserve"> - </v>
      </c>
      <c r="AV313" s="1" t="s">
        <v>13525</v>
      </c>
      <c r="AW313" s="1860" t="str">
        <f t="shared" si="39"/>
        <v>F30_0062</v>
      </c>
      <c r="AX313" s="2834" t="str">
        <f>IF(xml!$A$1&lt;&gt;Preluare_xml!AV$1," - ",IFERROR(INDEX(xml!$C:$C,MATCH(AV313,xml!$B:$B,0)),0))</f>
        <v xml:space="preserve"> - </v>
      </c>
      <c r="AZ313" s="74" t="s">
        <v>13344</v>
      </c>
      <c r="BA313" s="1860" t="str">
        <f t="shared" si="35"/>
        <v>F20_0401</v>
      </c>
      <c r="BB313" s="2834" t="str">
        <f>IF(xml!$A$1&lt;&gt;Preluare_xml!AZ$1," - ",IFERROR(INDEX(xml!$C:$C,MATCH(AZ313,xml!$B:$B,0)),0))</f>
        <v xml:space="preserve"> - </v>
      </c>
      <c r="BD313" s="2396" t="str">
        <f t="shared" si="38"/>
        <v>/F30/@F30_0812</v>
      </c>
      <c r="BE313" s="2837" t="s">
        <v>13526</v>
      </c>
      <c r="BF313" s="2834" t="str">
        <f>IF(xml!$A$1&lt;&gt;Preluare_xml!BD$1," - ",IFERROR(INDEX(xml!$C:$C,MATCH(BD313,xml!$B:$B,0)),0))</f>
        <v xml:space="preserve"> - </v>
      </c>
      <c r="BH313" s="2396" t="str">
        <f t="shared" si="37"/>
        <v>/F20/@F20_0332</v>
      </c>
      <c r="BI313" s="2837" t="s">
        <v>12485</v>
      </c>
      <c r="BJ313" s="2821" t="str">
        <f>IF(xml!$A$1&lt;&gt;Preluare_xml!BH$1," - ",IFERROR(INDEX(xml!$C:$C,MATCH(BH313,xml!$B:$B,0)),0))</f>
        <v xml:space="preserve"> - </v>
      </c>
    </row>
    <row r="314" spans="44:62" x14ac:dyDescent="0.25">
      <c r="AR314" s="1" t="s">
        <v>13264</v>
      </c>
      <c r="AS314" s="1860" t="str">
        <f t="shared" si="36"/>
        <v>F20_3131</v>
      </c>
      <c r="AT314" s="2839" t="str">
        <f>IF(xml!$A$1&lt;&gt;Preluare_xml!AR$1," - ",IFERROR(INDEX(xml!$C:$C,MATCH(AR314,xml!$B:$B,0)),0))</f>
        <v xml:space="preserve"> - </v>
      </c>
      <c r="AV314" s="1" t="s">
        <v>13527</v>
      </c>
      <c r="AW314" s="1860" t="str">
        <f t="shared" si="39"/>
        <v>F30_0063</v>
      </c>
      <c r="AX314" s="2834" t="str">
        <f>IF(xml!$A$1&lt;&gt;Preluare_xml!AV$1," - ",IFERROR(INDEX(xml!$C:$C,MATCH(AV314,xml!$B:$B,0)),0))</f>
        <v xml:space="preserve"> - </v>
      </c>
      <c r="AZ314" s="74" t="s">
        <v>13348</v>
      </c>
      <c r="BA314" s="1860" t="str">
        <f t="shared" si="35"/>
        <v>F20_0402</v>
      </c>
      <c r="BB314" s="2834" t="str">
        <f>IF(xml!$A$1&lt;&gt;Preluare_xml!AZ$1," - ",IFERROR(INDEX(xml!$C:$C,MATCH(AZ314,xml!$B:$B,0)),0))</f>
        <v xml:space="preserve"> - </v>
      </c>
      <c r="BD314" s="2396" t="str">
        <f t="shared" si="38"/>
        <v>/F30/@F30_0821</v>
      </c>
      <c r="BE314" s="2837" t="s">
        <v>13528</v>
      </c>
      <c r="BF314" s="2834" t="str">
        <f>IF(xml!$A$1&lt;&gt;Preluare_xml!BD$1," - ",IFERROR(INDEX(xml!$C:$C,MATCH(BD314,xml!$B:$B,0)),0))</f>
        <v xml:space="preserve"> - </v>
      </c>
      <c r="BH314" s="2396" t="str">
        <f t="shared" si="37"/>
        <v>/F20/@F20_0341</v>
      </c>
      <c r="BI314" s="2837" t="s">
        <v>13529</v>
      </c>
      <c r="BJ314" s="2821" t="str">
        <f>IF(xml!$A$1&lt;&gt;Preluare_xml!BH$1," - ",IFERROR(INDEX(xml!$C:$C,MATCH(BH314,xml!$B:$B,0)),0))</f>
        <v xml:space="preserve"> - </v>
      </c>
    </row>
    <row r="315" spans="44:62" x14ac:dyDescent="0.25">
      <c r="AR315" s="1" t="s">
        <v>13267</v>
      </c>
      <c r="AS315" s="1860" t="str">
        <f t="shared" si="36"/>
        <v>F20_3132</v>
      </c>
      <c r="AT315" s="2839" t="str">
        <f>IF(xml!$A$1&lt;&gt;Preluare_xml!AR$1," - ",IFERROR(INDEX(xml!$C:$C,MATCH(AR315,xml!$B:$B,0)),0))</f>
        <v xml:space="preserve"> - </v>
      </c>
      <c r="AV315" s="1" t="s">
        <v>13530</v>
      </c>
      <c r="AW315" s="1860" t="str">
        <f t="shared" si="39"/>
        <v>F30_0071</v>
      </c>
      <c r="AX315" s="2834" t="str">
        <f>IF(xml!$A$1&lt;&gt;Preluare_xml!AV$1," - ",IFERROR(INDEX(xml!$C:$C,MATCH(AV315,xml!$B:$B,0)),0))</f>
        <v xml:space="preserve"> - </v>
      </c>
      <c r="AZ315" s="74" t="s">
        <v>13353</v>
      </c>
      <c r="BA315" s="1860" t="str">
        <f t="shared" si="35"/>
        <v>F20_0411</v>
      </c>
      <c r="BB315" s="2834" t="str">
        <f>IF(xml!$A$1&lt;&gt;Preluare_xml!AZ$1," - ",IFERROR(INDEX(xml!$C:$C,MATCH(AZ315,xml!$B:$B,0)),0))</f>
        <v xml:space="preserve"> - </v>
      </c>
      <c r="BD315" s="2396" t="str">
        <f t="shared" si="38"/>
        <v>/F30/@F30_0822</v>
      </c>
      <c r="BE315" s="2837" t="s">
        <v>13531</v>
      </c>
      <c r="BF315" s="2834" t="str">
        <f>IF(xml!$A$1&lt;&gt;Preluare_xml!BD$1," - ",IFERROR(INDEX(xml!$C:$C,MATCH(BD315,xml!$B:$B,0)),0))</f>
        <v xml:space="preserve"> - </v>
      </c>
      <c r="BH315" s="2396" t="str">
        <f t="shared" si="37"/>
        <v>/F20/@F20_0342</v>
      </c>
      <c r="BI315" s="2837" t="s">
        <v>12490</v>
      </c>
      <c r="BJ315" s="2821" t="str">
        <f>IF(xml!$A$1&lt;&gt;Preluare_xml!BH$1," - ",IFERROR(INDEX(xml!$C:$C,MATCH(BH315,xml!$B:$B,0)),0))</f>
        <v xml:space="preserve"> - </v>
      </c>
    </row>
    <row r="316" spans="44:62" x14ac:dyDescent="0.25">
      <c r="AR316" s="1" t="s">
        <v>13271</v>
      </c>
      <c r="AS316" s="1860" t="str">
        <f t="shared" si="36"/>
        <v>F20_3141</v>
      </c>
      <c r="AT316" s="2839" t="str">
        <f>IF(xml!$A$1&lt;&gt;Preluare_xml!AR$1," - ",IFERROR(INDEX(xml!$C:$C,MATCH(AR316,xml!$B:$B,0)),0))</f>
        <v xml:space="preserve"> - </v>
      </c>
      <c r="AV316" s="1" t="s">
        <v>13532</v>
      </c>
      <c r="AW316" s="1860" t="str">
        <f t="shared" si="39"/>
        <v>F30_0072</v>
      </c>
      <c r="AX316" s="2834" t="str">
        <f>IF(xml!$A$1&lt;&gt;Preluare_xml!AV$1," - ",IFERROR(INDEX(xml!$C:$C,MATCH(AV316,xml!$B:$B,0)),0))</f>
        <v xml:space="preserve"> - </v>
      </c>
      <c r="AZ316" s="74" t="s">
        <v>13358</v>
      </c>
      <c r="BA316" s="1860" t="str">
        <f t="shared" si="35"/>
        <v>F20_0412</v>
      </c>
      <c r="BB316" s="2834" t="str">
        <f>IF(xml!$A$1&lt;&gt;Preluare_xml!AZ$1," - ",IFERROR(INDEX(xml!$C:$C,MATCH(AZ316,xml!$B:$B,0)),0))</f>
        <v xml:space="preserve"> - </v>
      </c>
      <c r="BD316" s="2396" t="str">
        <f t="shared" si="38"/>
        <v>/F30/@F30_0831</v>
      </c>
      <c r="BE316" s="2837" t="s">
        <v>13533</v>
      </c>
      <c r="BF316" s="2834" t="str">
        <f>IF(xml!$A$1&lt;&gt;Preluare_xml!BD$1," - ",IFERROR(INDEX(xml!$C:$C,MATCH(BD316,xml!$B:$B,0)),0))</f>
        <v xml:space="preserve"> - </v>
      </c>
      <c r="BH316" s="2396" t="str">
        <f t="shared" si="37"/>
        <v>/F20/@F20_0351</v>
      </c>
      <c r="BI316" s="2837" t="s">
        <v>13534</v>
      </c>
      <c r="BJ316" s="2821" t="str">
        <f>IF(xml!$A$1&lt;&gt;Preluare_xml!BH$1," - ",IFERROR(INDEX(xml!$C:$C,MATCH(BH316,xml!$B:$B,0)),0))</f>
        <v xml:space="preserve"> - </v>
      </c>
    </row>
    <row r="317" spans="44:62" x14ac:dyDescent="0.25">
      <c r="AR317" s="1" t="s">
        <v>13275</v>
      </c>
      <c r="AS317" s="1860" t="str">
        <f t="shared" si="36"/>
        <v>F20_3142</v>
      </c>
      <c r="AT317" s="2839" t="str">
        <f>IF(xml!$A$1&lt;&gt;Preluare_xml!AR$1," - ",IFERROR(INDEX(xml!$C:$C,MATCH(AR317,xml!$B:$B,0)),0))</f>
        <v xml:space="preserve"> - </v>
      </c>
      <c r="AV317" s="1" t="s">
        <v>13535</v>
      </c>
      <c r="AW317" s="1860" t="str">
        <f t="shared" si="39"/>
        <v>F30_0073</v>
      </c>
      <c r="AX317" s="2834" t="str">
        <f>IF(xml!$A$1&lt;&gt;Preluare_xml!AV$1," - ",IFERROR(INDEX(xml!$C:$C,MATCH(AV317,xml!$B:$B,0)),0))</f>
        <v xml:space="preserve"> - </v>
      </c>
      <c r="AZ317" s="74" t="s">
        <v>12022</v>
      </c>
      <c r="BA317" s="1860" t="str">
        <f t="shared" si="35"/>
        <v>F20_0421</v>
      </c>
      <c r="BB317" s="2834" t="str">
        <f>IF(xml!$A$1&lt;&gt;Preluare_xml!AZ$1," - ",IFERROR(INDEX(xml!$C:$C,MATCH(AZ317,xml!$B:$B,0)),0))</f>
        <v xml:space="preserve"> - </v>
      </c>
      <c r="BD317" s="2396" t="str">
        <f t="shared" si="38"/>
        <v>/F30/@F30_0832</v>
      </c>
      <c r="BE317" s="2837" t="s">
        <v>13536</v>
      </c>
      <c r="BF317" s="2834" t="str">
        <f>IF(xml!$A$1&lt;&gt;Preluare_xml!BD$1," - ",IFERROR(INDEX(xml!$C:$C,MATCH(BD317,xml!$B:$B,0)),0))</f>
        <v xml:space="preserve"> - </v>
      </c>
      <c r="BH317" s="2396" t="str">
        <f t="shared" si="37"/>
        <v>/F20/@F20_0352</v>
      </c>
      <c r="BI317" s="2837" t="s">
        <v>12495</v>
      </c>
      <c r="BJ317" s="2821" t="str">
        <f>IF(xml!$A$1&lt;&gt;Preluare_xml!BH$1," - ",IFERROR(INDEX(xml!$C:$C,MATCH(BH317,xml!$B:$B,0)),0))</f>
        <v xml:space="preserve"> - </v>
      </c>
    </row>
    <row r="318" spans="44:62" x14ac:dyDescent="0.25">
      <c r="AR318" s="1" t="s">
        <v>13279</v>
      </c>
      <c r="AS318" s="1860" t="str">
        <f t="shared" si="36"/>
        <v>F20_3151</v>
      </c>
      <c r="AT318" s="2839" t="str">
        <f>IF(xml!$A$1&lt;&gt;Preluare_xml!AR$1," - ",IFERROR(INDEX(xml!$C:$C,MATCH(AR318,xml!$B:$B,0)),0))</f>
        <v xml:space="preserve"> - </v>
      </c>
      <c r="AV318" s="1" t="s">
        <v>13537</v>
      </c>
      <c r="AW318" s="1860" t="str">
        <f t="shared" si="39"/>
        <v>F30_0081</v>
      </c>
      <c r="AX318" s="2834" t="str">
        <f>IF(xml!$A$1&lt;&gt;Preluare_xml!AV$1," - ",IFERROR(INDEX(xml!$C:$C,MATCH(AV318,xml!$B:$B,0)),0))</f>
        <v xml:space="preserve"> - </v>
      </c>
      <c r="AZ318" s="74" t="s">
        <v>12023</v>
      </c>
      <c r="BA318" s="1860" t="str">
        <f t="shared" si="35"/>
        <v>F20_0422</v>
      </c>
      <c r="BB318" s="2834" t="str">
        <f>IF(xml!$A$1&lt;&gt;Preluare_xml!AZ$1," - ",IFERROR(INDEX(xml!$C:$C,MATCH(AZ318,xml!$B:$B,0)),0))</f>
        <v xml:space="preserve"> - </v>
      </c>
      <c r="BD318" s="2396" t="str">
        <f t="shared" si="38"/>
        <v>/F30/@F30_0841</v>
      </c>
      <c r="BE318" s="2837" t="s">
        <v>13538</v>
      </c>
      <c r="BF318" s="2834" t="str">
        <f>IF(xml!$A$1&lt;&gt;Preluare_xml!BD$1," - ",IFERROR(INDEX(xml!$C:$C,MATCH(BD318,xml!$B:$B,0)),0))</f>
        <v xml:space="preserve"> - </v>
      </c>
      <c r="BH318" s="2396" t="str">
        <f t="shared" si="37"/>
        <v>/F20/@F20_0361</v>
      </c>
      <c r="BI318" s="2837" t="s">
        <v>13539</v>
      </c>
      <c r="BJ318" s="2821" t="str">
        <f>IF(xml!$A$1&lt;&gt;Preluare_xml!BH$1," - ",IFERROR(INDEX(xml!$C:$C,MATCH(BH318,xml!$B:$B,0)),0))</f>
        <v xml:space="preserve"> - </v>
      </c>
    </row>
    <row r="319" spans="44:62" x14ac:dyDescent="0.25">
      <c r="AR319" s="1" t="s">
        <v>13283</v>
      </c>
      <c r="AS319" s="1860" t="str">
        <f t="shared" si="36"/>
        <v>F20_3152</v>
      </c>
      <c r="AT319" s="2839" t="str">
        <f>IF(xml!$A$1&lt;&gt;Preluare_xml!AR$1," - ",IFERROR(INDEX(xml!$C:$C,MATCH(AR319,xml!$B:$B,0)),0))</f>
        <v xml:space="preserve"> - </v>
      </c>
      <c r="AV319" s="1" t="s">
        <v>13540</v>
      </c>
      <c r="AW319" s="1860" t="str">
        <f t="shared" si="39"/>
        <v>F30_0082</v>
      </c>
      <c r="AX319" s="2834" t="str">
        <f>IF(xml!$A$1&lt;&gt;Preluare_xml!AV$1," - ",IFERROR(INDEX(xml!$C:$C,MATCH(AV319,xml!$B:$B,0)),0))</f>
        <v xml:space="preserve"> - </v>
      </c>
      <c r="AZ319" s="74" t="s">
        <v>12024</v>
      </c>
      <c r="BA319" s="1860" t="str">
        <f t="shared" si="35"/>
        <v>F20_0431</v>
      </c>
      <c r="BB319" s="2834" t="str">
        <f>IF(xml!$A$1&lt;&gt;Preluare_xml!AZ$1," - ",IFERROR(INDEX(xml!$C:$C,MATCH(AZ319,xml!$B:$B,0)),0))</f>
        <v xml:space="preserve"> - </v>
      </c>
      <c r="BD319" s="2396" t="str">
        <f t="shared" si="38"/>
        <v>/F30/@F30_0842</v>
      </c>
      <c r="BE319" s="2837" t="s">
        <v>13541</v>
      </c>
      <c r="BF319" s="2834" t="str">
        <f>IF(xml!$A$1&lt;&gt;Preluare_xml!BD$1," - ",IFERROR(INDEX(xml!$C:$C,MATCH(BD319,xml!$B:$B,0)),0))</f>
        <v xml:space="preserve"> - </v>
      </c>
      <c r="BH319" s="2396" t="str">
        <f t="shared" si="37"/>
        <v>/F20/@F20_0362</v>
      </c>
      <c r="BI319" s="2837" t="s">
        <v>12500</v>
      </c>
      <c r="BJ319" s="2821" t="str">
        <f>IF(xml!$A$1&lt;&gt;Preluare_xml!BH$1," - ",IFERROR(INDEX(xml!$C:$C,MATCH(BH319,xml!$B:$B,0)),0))</f>
        <v xml:space="preserve"> - </v>
      </c>
    </row>
    <row r="320" spans="44:62" x14ac:dyDescent="0.25">
      <c r="AR320" s="1" t="s">
        <v>13286</v>
      </c>
      <c r="AS320" s="1860" t="str">
        <f t="shared" si="36"/>
        <v>F20_3161</v>
      </c>
      <c r="AT320" s="2839" t="str">
        <f>IF(xml!$A$1&lt;&gt;Preluare_xml!AR$1," - ",IFERROR(INDEX(xml!$C:$C,MATCH(AR320,xml!$B:$B,0)),0))</f>
        <v xml:space="preserve"> - </v>
      </c>
      <c r="AV320" s="1" t="s">
        <v>13542</v>
      </c>
      <c r="AW320" s="1860" t="str">
        <f t="shared" si="39"/>
        <v>F30_0083</v>
      </c>
      <c r="AX320" s="2834" t="str">
        <f>IF(xml!$A$1&lt;&gt;Preluare_xml!AV$1," - ",IFERROR(INDEX(xml!$C:$C,MATCH(AV320,xml!$B:$B,0)),0))</f>
        <v xml:space="preserve"> - </v>
      </c>
      <c r="AZ320" s="74" t="s">
        <v>12025</v>
      </c>
      <c r="BA320" s="1860" t="str">
        <f t="shared" si="35"/>
        <v>F20_0432</v>
      </c>
      <c r="BB320" s="2834" t="str">
        <f>IF(xml!$A$1&lt;&gt;Preluare_xml!AZ$1," - ",IFERROR(INDEX(xml!$C:$C,MATCH(AZ320,xml!$B:$B,0)),0))</f>
        <v xml:space="preserve"> - </v>
      </c>
      <c r="BD320" s="2396" t="str">
        <f t="shared" si="38"/>
        <v>/F30/@F30_0851</v>
      </c>
      <c r="BE320" s="2837" t="s">
        <v>13543</v>
      </c>
      <c r="BF320" s="2834" t="str">
        <f>IF(xml!$A$1&lt;&gt;Preluare_xml!BD$1," - ",IFERROR(INDEX(xml!$C:$C,MATCH(BD320,xml!$B:$B,0)),0))</f>
        <v xml:space="preserve"> - </v>
      </c>
      <c r="BH320" s="2396" t="str">
        <f t="shared" si="37"/>
        <v>/F20/@F20_0371</v>
      </c>
      <c r="BI320" s="2837" t="s">
        <v>13544</v>
      </c>
      <c r="BJ320" s="2821" t="str">
        <f>IF(xml!$A$1&lt;&gt;Preluare_xml!BH$1," - ",IFERROR(INDEX(xml!$C:$C,MATCH(BH320,xml!$B:$B,0)),0))</f>
        <v xml:space="preserve"> - </v>
      </c>
    </row>
    <row r="321" spans="44:62" x14ac:dyDescent="0.25">
      <c r="AR321" s="1" t="s">
        <v>13290</v>
      </c>
      <c r="AS321" s="1860" t="str">
        <f t="shared" si="36"/>
        <v>F20_3162</v>
      </c>
      <c r="AT321" s="2839" t="str">
        <f>IF(xml!$A$1&lt;&gt;Preluare_xml!AR$1," - ",IFERROR(INDEX(xml!$C:$C,MATCH(AR321,xml!$B:$B,0)),0))</f>
        <v xml:space="preserve"> - </v>
      </c>
      <c r="AV321" s="1" t="s">
        <v>13545</v>
      </c>
      <c r="AW321" s="1860" t="str">
        <f t="shared" si="39"/>
        <v>F30_0091</v>
      </c>
      <c r="AX321" s="2834" t="str">
        <f>IF(xml!$A$1&lt;&gt;Preluare_xml!AV$1," - ",IFERROR(INDEX(xml!$C:$C,MATCH(AV321,xml!$B:$B,0)),0))</f>
        <v xml:space="preserve"> - </v>
      </c>
      <c r="AZ321" s="74" t="s">
        <v>12026</v>
      </c>
      <c r="BA321" s="1860" t="str">
        <f t="shared" si="35"/>
        <v>F20_0441</v>
      </c>
      <c r="BB321" s="2834" t="str">
        <f>IF(xml!$A$1&lt;&gt;Preluare_xml!AZ$1," - ",IFERROR(INDEX(xml!$C:$C,MATCH(AZ321,xml!$B:$B,0)),0))</f>
        <v xml:space="preserve"> - </v>
      </c>
      <c r="BD321" s="2396" t="str">
        <f t="shared" si="38"/>
        <v>/F30/@F30_0852</v>
      </c>
      <c r="BE321" s="2837" t="s">
        <v>13546</v>
      </c>
      <c r="BF321" s="2834" t="str">
        <f>IF(xml!$A$1&lt;&gt;Preluare_xml!BD$1," - ",IFERROR(INDEX(xml!$C:$C,MATCH(BD321,xml!$B:$B,0)),0))</f>
        <v xml:space="preserve"> - </v>
      </c>
      <c r="BH321" s="2396" t="str">
        <f t="shared" si="37"/>
        <v>/F20/@F20_0372</v>
      </c>
      <c r="BI321" s="2837" t="s">
        <v>12514</v>
      </c>
      <c r="BJ321" s="2821" t="str">
        <f>IF(xml!$A$1&lt;&gt;Preluare_xml!BH$1," - ",IFERROR(INDEX(xml!$C:$C,MATCH(BH321,xml!$B:$B,0)),0))</f>
        <v xml:space="preserve"> - </v>
      </c>
    </row>
    <row r="322" spans="44:62" x14ac:dyDescent="0.25">
      <c r="AR322" s="1" t="s">
        <v>12015</v>
      </c>
      <c r="AS322" s="1860" t="str">
        <f t="shared" si="36"/>
        <v>F20_0341</v>
      </c>
      <c r="AT322" s="2839" t="str">
        <f>IF(xml!$A$1&lt;&gt;Preluare_xml!AR$1," - ",IFERROR(INDEX(xml!$C:$C,MATCH(AR322,xml!$B:$B,0)),0))</f>
        <v xml:space="preserve"> - </v>
      </c>
      <c r="AV322" s="1" t="s">
        <v>13547</v>
      </c>
      <c r="AW322" s="1860" t="str">
        <f t="shared" si="39"/>
        <v>F30_0092</v>
      </c>
      <c r="AX322" s="2834" t="str">
        <f>IF(xml!$A$1&lt;&gt;Preluare_xml!AV$1," - ",IFERROR(INDEX(xml!$C:$C,MATCH(AV322,xml!$B:$B,0)),0))</f>
        <v xml:space="preserve"> - </v>
      </c>
      <c r="AZ322" s="74" t="s">
        <v>12027</v>
      </c>
      <c r="BA322" s="1860" t="str">
        <f t="shared" si="35"/>
        <v>F20_0442</v>
      </c>
      <c r="BB322" s="2834" t="str">
        <f>IF(xml!$A$1&lt;&gt;Preluare_xml!AZ$1," - ",IFERROR(INDEX(xml!$C:$C,MATCH(AZ322,xml!$B:$B,0)),0))</f>
        <v xml:space="preserve"> - </v>
      </c>
      <c r="BD322" s="2396" t="str">
        <f t="shared" si="38"/>
        <v>/F30/@F30_0861</v>
      </c>
      <c r="BE322" s="2837" t="s">
        <v>13548</v>
      </c>
      <c r="BF322" s="2834" t="str">
        <f>IF(xml!$A$1&lt;&gt;Preluare_xml!BD$1," - ",IFERROR(INDEX(xml!$C:$C,MATCH(BD322,xml!$B:$B,0)),0))</f>
        <v xml:space="preserve"> - </v>
      </c>
      <c r="BH322" s="2396" t="str">
        <f t="shared" si="37"/>
        <v>/F20/@F20_0381</v>
      </c>
      <c r="BI322" s="2837" t="s">
        <v>13549</v>
      </c>
      <c r="BJ322" s="2821" t="str">
        <f>IF(xml!$A$1&lt;&gt;Preluare_xml!BH$1," - ",IFERROR(INDEX(xml!$C:$C,MATCH(BH322,xml!$B:$B,0)),0))</f>
        <v xml:space="preserve"> - </v>
      </c>
    </row>
    <row r="323" spans="44:62" x14ac:dyDescent="0.25">
      <c r="AR323" s="1" t="s">
        <v>12016</v>
      </c>
      <c r="AS323" s="1860" t="str">
        <f t="shared" si="36"/>
        <v>F20_0342</v>
      </c>
      <c r="AT323" s="2839" t="str">
        <f>IF(xml!$A$1&lt;&gt;Preluare_xml!AR$1," - ",IFERROR(INDEX(xml!$C:$C,MATCH(AR323,xml!$B:$B,0)),0))</f>
        <v xml:space="preserve"> - </v>
      </c>
      <c r="AV323" s="1" t="s">
        <v>13550</v>
      </c>
      <c r="AW323" s="1860" t="str">
        <f t="shared" si="39"/>
        <v>F30_0093</v>
      </c>
      <c r="AX323" s="2834" t="str">
        <f>IF(xml!$A$1&lt;&gt;Preluare_xml!AV$1," - ",IFERROR(INDEX(xml!$C:$C,MATCH(AV323,xml!$B:$B,0)),0))</f>
        <v xml:space="preserve"> - </v>
      </c>
      <c r="AZ323" s="74" t="s">
        <v>12028</v>
      </c>
      <c r="BA323" s="1860" t="str">
        <f t="shared" si="35"/>
        <v>F20_0451</v>
      </c>
      <c r="BB323" s="2834" t="str">
        <f>IF(xml!$A$1&lt;&gt;Preluare_xml!AZ$1," - ",IFERROR(INDEX(xml!$C:$C,MATCH(AZ323,xml!$B:$B,0)),0))</f>
        <v xml:space="preserve"> - </v>
      </c>
      <c r="BD323" s="2396" t="str">
        <f t="shared" si="38"/>
        <v>/F30/@F30_0862</v>
      </c>
      <c r="BE323" s="2837" t="s">
        <v>13551</v>
      </c>
      <c r="BF323" s="2834" t="str">
        <f>IF(xml!$A$1&lt;&gt;Preluare_xml!BD$1," - ",IFERROR(INDEX(xml!$C:$C,MATCH(BD323,xml!$B:$B,0)),0))</f>
        <v xml:space="preserve"> - </v>
      </c>
      <c r="BH323" s="2396" t="str">
        <f t="shared" si="37"/>
        <v>/F20/@F20_0382</v>
      </c>
      <c r="BI323" s="2837" t="s">
        <v>12505</v>
      </c>
      <c r="BJ323" s="2821" t="str">
        <f>IF(xml!$A$1&lt;&gt;Preluare_xml!BH$1," - ",IFERROR(INDEX(xml!$C:$C,MATCH(BH323,xml!$B:$B,0)),0))</f>
        <v xml:space="preserve"> - </v>
      </c>
    </row>
    <row r="324" spans="44:62" x14ac:dyDescent="0.25">
      <c r="AR324" s="1" t="s">
        <v>12017</v>
      </c>
      <c r="AS324" s="1860" t="str">
        <f t="shared" si="36"/>
        <v>F20_0351</v>
      </c>
      <c r="AT324" s="2839" t="str">
        <f>IF(xml!$A$1&lt;&gt;Preluare_xml!AR$1," - ",IFERROR(INDEX(xml!$C:$C,MATCH(AR324,xml!$B:$B,0)),0))</f>
        <v xml:space="preserve"> - </v>
      </c>
      <c r="AV324" s="1" t="s">
        <v>13552</v>
      </c>
      <c r="AW324" s="1860" t="str">
        <f t="shared" si="39"/>
        <v>F30_0101</v>
      </c>
      <c r="AX324" s="2834" t="str">
        <f>IF(xml!$A$1&lt;&gt;Preluare_xml!AV$1," - ",IFERROR(INDEX(xml!$C:$C,MATCH(AV324,xml!$B:$B,0)),0))</f>
        <v xml:space="preserve"> - </v>
      </c>
      <c r="AZ324" s="74" t="s">
        <v>12029</v>
      </c>
      <c r="BA324" s="1860" t="str">
        <f t="shared" si="35"/>
        <v>F20_0452</v>
      </c>
      <c r="BB324" s="2834" t="str">
        <f>IF(xml!$A$1&lt;&gt;Preluare_xml!AZ$1," - ",IFERROR(INDEX(xml!$C:$C,MATCH(AZ324,xml!$B:$B,0)),0))</f>
        <v xml:space="preserve"> - </v>
      </c>
      <c r="BD324" s="2396" t="str">
        <f t="shared" si="38"/>
        <v>/F30/@F30_0871</v>
      </c>
      <c r="BE324" s="2837" t="s">
        <v>13553</v>
      </c>
      <c r="BF324" s="2834" t="str">
        <f>IF(xml!$A$1&lt;&gt;Preluare_xml!BD$1," - ",IFERROR(INDEX(xml!$C:$C,MATCH(BD324,xml!$B:$B,0)),0))</f>
        <v xml:space="preserve"> - </v>
      </c>
      <c r="BH324" s="2396" t="str">
        <f t="shared" si="37"/>
        <v>/F20/@F20_0391</v>
      </c>
      <c r="BI324" s="2837" t="s">
        <v>13554</v>
      </c>
      <c r="BJ324" s="2821" t="str">
        <f>IF(xml!$A$1&lt;&gt;Preluare_xml!BH$1," - ",IFERROR(INDEX(xml!$C:$C,MATCH(BH324,xml!$B:$B,0)),0))</f>
        <v xml:space="preserve"> - </v>
      </c>
    </row>
    <row r="325" spans="44:62" x14ac:dyDescent="0.25">
      <c r="AR325" s="1" t="s">
        <v>12018</v>
      </c>
      <c r="AS325" s="1860" t="str">
        <f t="shared" si="36"/>
        <v>F20_0352</v>
      </c>
      <c r="AT325" s="2839" t="str">
        <f>IF(xml!$A$1&lt;&gt;Preluare_xml!AR$1," - ",IFERROR(INDEX(xml!$C:$C,MATCH(AR325,xml!$B:$B,0)),0))</f>
        <v xml:space="preserve"> - </v>
      </c>
      <c r="AV325" s="1" t="s">
        <v>13555</v>
      </c>
      <c r="AW325" s="1860" t="str">
        <f t="shared" si="39"/>
        <v>F30_0102</v>
      </c>
      <c r="AX325" s="2834" t="str">
        <f>IF(xml!$A$1&lt;&gt;Preluare_xml!AV$1," - ",IFERROR(INDEX(xml!$C:$C,MATCH(AV325,xml!$B:$B,0)),0))</f>
        <v xml:space="preserve"> - </v>
      </c>
      <c r="AZ325" s="74" t="s">
        <v>12030</v>
      </c>
      <c r="BA325" s="1860" t="str">
        <f t="shared" si="35"/>
        <v>F20_0461</v>
      </c>
      <c r="BB325" s="2834" t="str">
        <f>IF(xml!$A$1&lt;&gt;Preluare_xml!AZ$1," - ",IFERROR(INDEX(xml!$C:$C,MATCH(AZ325,xml!$B:$B,0)),0))</f>
        <v xml:space="preserve"> - </v>
      </c>
      <c r="BD325" s="2396" t="str">
        <f t="shared" si="38"/>
        <v>/F30/@F30_0872</v>
      </c>
      <c r="BE325" s="2837" t="s">
        <v>13556</v>
      </c>
      <c r="BF325" s="2834" t="str">
        <f>IF(xml!$A$1&lt;&gt;Preluare_xml!BD$1," - ",IFERROR(INDEX(xml!$C:$C,MATCH(BD325,xml!$B:$B,0)),0))</f>
        <v xml:space="preserve"> - </v>
      </c>
      <c r="BH325" s="2396" t="str">
        <f t="shared" si="37"/>
        <v>/F20/@F20_0392</v>
      </c>
      <c r="BI325" s="2837" t="s">
        <v>12521</v>
      </c>
      <c r="BJ325" s="2821" t="str">
        <f>IF(xml!$A$1&lt;&gt;Preluare_xml!BH$1," - ",IFERROR(INDEX(xml!$C:$C,MATCH(BH325,xml!$B:$B,0)),0))</f>
        <v xml:space="preserve"> - </v>
      </c>
    </row>
    <row r="326" spans="44:62" x14ac:dyDescent="0.25">
      <c r="AR326" s="1" t="s">
        <v>12019</v>
      </c>
      <c r="AS326" s="1860" t="str">
        <f t="shared" si="36"/>
        <v>F20_0361</v>
      </c>
      <c r="AT326" s="2839" t="str">
        <f>IF(xml!$A$1&lt;&gt;Preluare_xml!AR$1," - ",IFERROR(INDEX(xml!$C:$C,MATCH(AR326,xml!$B:$B,0)),0))</f>
        <v xml:space="preserve"> - </v>
      </c>
      <c r="AV326" s="1" t="s">
        <v>13557</v>
      </c>
      <c r="AW326" s="1860" t="str">
        <f t="shared" si="39"/>
        <v>F30_0103</v>
      </c>
      <c r="AX326" s="2834" t="str">
        <f>IF(xml!$A$1&lt;&gt;Preluare_xml!AV$1," - ",IFERROR(INDEX(xml!$C:$C,MATCH(AV326,xml!$B:$B,0)),0))</f>
        <v xml:space="preserve"> - </v>
      </c>
      <c r="AZ326" s="74" t="s">
        <v>12031</v>
      </c>
      <c r="BA326" s="1860" t="str">
        <f t="shared" si="35"/>
        <v>F20_0462</v>
      </c>
      <c r="BB326" s="2834" t="str">
        <f>IF(xml!$A$1&lt;&gt;Preluare_xml!AZ$1," - ",IFERROR(INDEX(xml!$C:$C,MATCH(AZ326,xml!$B:$B,0)),0))</f>
        <v xml:space="preserve"> - </v>
      </c>
      <c r="BD326" s="2396" t="str">
        <f t="shared" si="38"/>
        <v>/F30/@F30_0881</v>
      </c>
      <c r="BE326" s="2837" t="s">
        <v>13558</v>
      </c>
      <c r="BF326" s="2834" t="str">
        <f>IF(xml!$A$1&lt;&gt;Preluare_xml!BD$1," - ",IFERROR(INDEX(xml!$C:$C,MATCH(BD326,xml!$B:$B,0)),0))</f>
        <v xml:space="preserve"> - </v>
      </c>
      <c r="BH326" s="2396" t="str">
        <f t="shared" si="37"/>
        <v>/F20/@F20_0401</v>
      </c>
      <c r="BI326" s="2837" t="s">
        <v>13559</v>
      </c>
      <c r="BJ326" s="2821" t="str">
        <f>IF(xml!$A$1&lt;&gt;Preluare_xml!BH$1," - ",IFERROR(INDEX(xml!$C:$C,MATCH(BH326,xml!$B:$B,0)),0))</f>
        <v xml:space="preserve"> - </v>
      </c>
    </row>
    <row r="327" spans="44:62" x14ac:dyDescent="0.25">
      <c r="AR327" s="1" t="s">
        <v>12020</v>
      </c>
      <c r="AS327" s="1860" t="str">
        <f t="shared" si="36"/>
        <v>F20_0362</v>
      </c>
      <c r="AT327" s="2839" t="str">
        <f>IF(xml!$A$1&lt;&gt;Preluare_xml!AR$1," - ",IFERROR(INDEX(xml!$C:$C,MATCH(AR327,xml!$B:$B,0)),0))</f>
        <v xml:space="preserve"> - </v>
      </c>
      <c r="AV327" s="1" t="s">
        <v>13560</v>
      </c>
      <c r="AW327" s="1860" t="str">
        <f t="shared" si="39"/>
        <v>F30_0111</v>
      </c>
      <c r="AX327" s="2834" t="str">
        <f>IF(xml!$A$1&lt;&gt;Preluare_xml!AV$1," - ",IFERROR(INDEX(xml!$C:$C,MATCH(AV327,xml!$B:$B,0)),0))</f>
        <v xml:space="preserve"> - </v>
      </c>
      <c r="AZ327" s="74" t="s">
        <v>12032</v>
      </c>
      <c r="BA327" s="1860" t="str">
        <f t="shared" si="35"/>
        <v>F20_0471</v>
      </c>
      <c r="BB327" s="2834" t="str">
        <f>IF(xml!$A$1&lt;&gt;Preluare_xml!AZ$1," - ",IFERROR(INDEX(xml!$C:$C,MATCH(AZ327,xml!$B:$B,0)),0))</f>
        <v xml:space="preserve"> - </v>
      </c>
      <c r="BD327" s="2396" t="str">
        <f t="shared" si="38"/>
        <v>/F30/@F30_0882</v>
      </c>
      <c r="BE327" s="2837" t="s">
        <v>13561</v>
      </c>
      <c r="BF327" s="2834" t="str">
        <f>IF(xml!$A$1&lt;&gt;Preluare_xml!BD$1," - ",IFERROR(INDEX(xml!$C:$C,MATCH(BD327,xml!$B:$B,0)),0))</f>
        <v xml:space="preserve"> - </v>
      </c>
      <c r="BH327" s="2396" t="str">
        <f t="shared" si="37"/>
        <v>/F20/@F20_0402</v>
      </c>
      <c r="BI327" s="2837" t="s">
        <v>13562</v>
      </c>
      <c r="BJ327" s="2821" t="str">
        <f>IF(xml!$A$1&lt;&gt;Preluare_xml!BH$1," - ",IFERROR(INDEX(xml!$C:$C,MATCH(BH327,xml!$B:$B,0)),0))</f>
        <v xml:space="preserve"> - </v>
      </c>
    </row>
    <row r="328" spans="44:62" x14ac:dyDescent="0.25">
      <c r="AR328" s="1" t="s">
        <v>13317</v>
      </c>
      <c r="AS328" s="1860" t="str">
        <f t="shared" si="36"/>
        <v>F20_0371</v>
      </c>
      <c r="AT328" s="2839" t="str">
        <f>IF(xml!$A$1&lt;&gt;Preluare_xml!AR$1," - ",IFERROR(INDEX(xml!$C:$C,MATCH(AR328,xml!$B:$B,0)),0))</f>
        <v xml:space="preserve"> - </v>
      </c>
      <c r="AV328" s="1" t="s">
        <v>13563</v>
      </c>
      <c r="AW328" s="1860" t="str">
        <f t="shared" si="39"/>
        <v>F30_0112</v>
      </c>
      <c r="AX328" s="2834" t="str">
        <f>IF(xml!$A$1&lt;&gt;Preluare_xml!AV$1," - ",IFERROR(INDEX(xml!$C:$C,MATCH(AV328,xml!$B:$B,0)),0))</f>
        <v xml:space="preserve"> - </v>
      </c>
      <c r="AZ328" s="74" t="s">
        <v>12033</v>
      </c>
      <c r="BA328" s="1860" t="str">
        <f t="shared" si="35"/>
        <v>F20_0472</v>
      </c>
      <c r="BB328" s="2834" t="str">
        <f>IF(xml!$A$1&lt;&gt;Preluare_xml!AZ$1," - ",IFERROR(INDEX(xml!$C:$C,MATCH(AZ328,xml!$B:$B,0)),0))</f>
        <v xml:space="preserve"> - </v>
      </c>
      <c r="BD328" s="2396" t="str">
        <f t="shared" si="38"/>
        <v>/F30/@F30_0891</v>
      </c>
      <c r="BE328" s="2837" t="s">
        <v>13564</v>
      </c>
      <c r="BF328" s="2834" t="str">
        <f>IF(xml!$A$1&lt;&gt;Preluare_xml!BD$1," - ",IFERROR(INDEX(xml!$C:$C,MATCH(BD328,xml!$B:$B,0)),0))</f>
        <v xml:space="preserve"> - </v>
      </c>
      <c r="BH328" s="2396" t="str">
        <f t="shared" si="37"/>
        <v>/F20/@F20_0411</v>
      </c>
      <c r="BI328" s="2837" t="s">
        <v>13565</v>
      </c>
      <c r="BJ328" s="2821" t="str">
        <f>IF(xml!$A$1&lt;&gt;Preluare_xml!BH$1," - ",IFERROR(INDEX(xml!$C:$C,MATCH(BH328,xml!$B:$B,0)),0))</f>
        <v xml:space="preserve"> - </v>
      </c>
    </row>
    <row r="329" spans="44:62" x14ac:dyDescent="0.25">
      <c r="AR329" s="1" t="s">
        <v>13322</v>
      </c>
      <c r="AS329" s="1860" t="str">
        <f t="shared" si="36"/>
        <v>F20_0372</v>
      </c>
      <c r="AT329" s="2839" t="str">
        <f>IF(xml!$A$1&lt;&gt;Preluare_xml!AR$1," - ",IFERROR(INDEX(xml!$C:$C,MATCH(AR329,xml!$B:$B,0)),0))</f>
        <v xml:space="preserve"> - </v>
      </c>
      <c r="AV329" s="1" t="s">
        <v>13566</v>
      </c>
      <c r="AW329" s="1860" t="str">
        <f t="shared" si="39"/>
        <v>F30_0113</v>
      </c>
      <c r="AX329" s="2834" t="str">
        <f>IF(xml!$A$1&lt;&gt;Preluare_xml!AV$1," - ",IFERROR(INDEX(xml!$C:$C,MATCH(AV329,xml!$B:$B,0)),0))</f>
        <v xml:space="preserve"> - </v>
      </c>
      <c r="AZ329" s="74" t="s">
        <v>12034</v>
      </c>
      <c r="BA329" s="1860" t="str">
        <f t="shared" si="35"/>
        <v>F20_0481</v>
      </c>
      <c r="BB329" s="2834" t="str">
        <f>IF(xml!$A$1&lt;&gt;Preluare_xml!AZ$1," - ",IFERROR(INDEX(xml!$C:$C,MATCH(AZ329,xml!$B:$B,0)),0))</f>
        <v xml:space="preserve"> - </v>
      </c>
      <c r="BD329" s="2396" t="str">
        <f t="shared" si="38"/>
        <v>/F30/@F30_0892</v>
      </c>
      <c r="BE329" s="2837" t="s">
        <v>13567</v>
      </c>
      <c r="BF329" s="2834" t="str">
        <f>IF(xml!$A$1&lt;&gt;Preluare_xml!BD$1," - ",IFERROR(INDEX(xml!$C:$C,MATCH(BD329,xml!$B:$B,0)),0))</f>
        <v xml:space="preserve"> - </v>
      </c>
      <c r="BH329" s="2396" t="str">
        <f t="shared" si="37"/>
        <v>/F20/@F20_0412</v>
      </c>
      <c r="BI329" s="2837" t="s">
        <v>12510</v>
      </c>
      <c r="BJ329" s="2821" t="str">
        <f>IF(xml!$A$1&lt;&gt;Preluare_xml!BH$1," - ",IFERROR(INDEX(xml!$C:$C,MATCH(BH329,xml!$B:$B,0)),0))</f>
        <v xml:space="preserve"> - </v>
      </c>
    </row>
    <row r="330" spans="44:62" x14ac:dyDescent="0.25">
      <c r="AR330" s="1" t="s">
        <v>13327</v>
      </c>
      <c r="AS330" s="1860" t="str">
        <f t="shared" si="36"/>
        <v>F20_0381</v>
      </c>
      <c r="AT330" s="2839" t="str">
        <f>IF(xml!$A$1&lt;&gt;Preluare_xml!AR$1," - ",IFERROR(INDEX(xml!$C:$C,MATCH(AR330,xml!$B:$B,0)),0))</f>
        <v xml:space="preserve"> - </v>
      </c>
      <c r="AV330" s="1" t="s">
        <v>13568</v>
      </c>
      <c r="AW330" s="1860" t="str">
        <f t="shared" si="39"/>
        <v>F30_0121</v>
      </c>
      <c r="AX330" s="2834" t="str">
        <f>IF(xml!$A$1&lt;&gt;Preluare_xml!AV$1," - ",IFERROR(INDEX(xml!$C:$C,MATCH(AV330,xml!$B:$B,0)),0))</f>
        <v xml:space="preserve"> - </v>
      </c>
      <c r="AZ330" s="74" t="s">
        <v>12035</v>
      </c>
      <c r="BA330" s="1860" t="str">
        <f t="shared" si="35"/>
        <v>F20_0482</v>
      </c>
      <c r="BB330" s="2834" t="str">
        <f>IF(xml!$A$1&lt;&gt;Preluare_xml!AZ$1," - ",IFERROR(INDEX(xml!$C:$C,MATCH(AZ330,xml!$B:$B,0)),0))</f>
        <v xml:space="preserve"> - </v>
      </c>
      <c r="BD330" s="2396" t="str">
        <f t="shared" si="38"/>
        <v>/F30/@F30_0901</v>
      </c>
      <c r="BE330" s="2837" t="s">
        <v>13569</v>
      </c>
      <c r="BF330" s="2834" t="str">
        <f>IF(xml!$A$1&lt;&gt;Preluare_xml!BD$1," - ",IFERROR(INDEX(xml!$C:$C,MATCH(BD330,xml!$B:$B,0)),0))</f>
        <v xml:space="preserve"> - </v>
      </c>
      <c r="BH330" s="2396" t="str">
        <f t="shared" si="37"/>
        <v>/F20/@F20_0421</v>
      </c>
      <c r="BI330" s="2837" t="s">
        <v>13570</v>
      </c>
      <c r="BJ330" s="2821" t="str">
        <f>IF(xml!$A$1&lt;&gt;Preluare_xml!BH$1," - ",IFERROR(INDEX(xml!$C:$C,MATCH(BH330,xml!$B:$B,0)),0))</f>
        <v xml:space="preserve"> - </v>
      </c>
    </row>
    <row r="331" spans="44:62" x14ac:dyDescent="0.25">
      <c r="AR331" s="1" t="s">
        <v>12021</v>
      </c>
      <c r="AS331" s="1860" t="str">
        <f t="shared" si="36"/>
        <v>F20_0382</v>
      </c>
      <c r="AT331" s="2839" t="str">
        <f>IF(xml!$A$1&lt;&gt;Preluare_xml!AR$1," - ",IFERROR(INDEX(xml!$C:$C,MATCH(AR331,xml!$B:$B,0)),0))</f>
        <v xml:space="preserve"> - </v>
      </c>
      <c r="AV331" s="1" t="s">
        <v>13571</v>
      </c>
      <c r="AW331" s="1860" t="str">
        <f t="shared" si="39"/>
        <v>F30_0122</v>
      </c>
      <c r="AX331" s="2834" t="str">
        <f>IF(xml!$A$1&lt;&gt;Preluare_xml!AV$1," - ",IFERROR(INDEX(xml!$C:$C,MATCH(AV331,xml!$B:$B,0)),0))</f>
        <v xml:space="preserve"> - </v>
      </c>
      <c r="AZ331" s="74" t="s">
        <v>12036</v>
      </c>
      <c r="BA331" s="1860" t="str">
        <f t="shared" si="35"/>
        <v>F20_0491</v>
      </c>
      <c r="BB331" s="2834" t="str">
        <f>IF(xml!$A$1&lt;&gt;Preluare_xml!AZ$1," - ",IFERROR(INDEX(xml!$C:$C,MATCH(AZ331,xml!$B:$B,0)),0))</f>
        <v xml:space="preserve"> - </v>
      </c>
      <c r="BD331" s="2396" t="str">
        <f t="shared" si="38"/>
        <v>/F30/@F30_0902</v>
      </c>
      <c r="BE331" s="2837" t="s">
        <v>13572</v>
      </c>
      <c r="BF331" s="2834" t="str">
        <f>IF(xml!$A$1&lt;&gt;Preluare_xml!BD$1," - ",IFERROR(INDEX(xml!$C:$C,MATCH(BD331,xml!$B:$B,0)),0))</f>
        <v xml:space="preserve"> - </v>
      </c>
      <c r="BH331" s="2396" t="str">
        <f t="shared" si="37"/>
        <v>/F20/@F20_0422</v>
      </c>
      <c r="BI331" s="2837" t="s">
        <v>12516</v>
      </c>
      <c r="BJ331" s="2821" t="str">
        <f>IF(xml!$A$1&lt;&gt;Preluare_xml!BH$1," - ",IFERROR(INDEX(xml!$C:$C,MATCH(BH331,xml!$B:$B,0)),0))</f>
        <v xml:space="preserve"> - </v>
      </c>
    </row>
    <row r="332" spans="44:62" x14ac:dyDescent="0.25">
      <c r="AR332" s="1" t="s">
        <v>13336</v>
      </c>
      <c r="AS332" s="1860" t="str">
        <f t="shared" si="36"/>
        <v>F20_0391</v>
      </c>
      <c r="AT332" s="2839" t="str">
        <f>IF(xml!$A$1&lt;&gt;Preluare_xml!AR$1," - ",IFERROR(INDEX(xml!$C:$C,MATCH(AR332,xml!$B:$B,0)),0))</f>
        <v xml:space="preserve"> - </v>
      </c>
      <c r="AV332" s="1" t="s">
        <v>13573</v>
      </c>
      <c r="AW332" s="1860" t="str">
        <f t="shared" si="39"/>
        <v>F30_0123</v>
      </c>
      <c r="AX332" s="2834" t="str">
        <f>IF(xml!$A$1&lt;&gt;Preluare_xml!AV$1," - ",IFERROR(INDEX(xml!$C:$C,MATCH(AV332,xml!$B:$B,0)),0))</f>
        <v xml:space="preserve"> - </v>
      </c>
      <c r="AZ332" s="74" t="s">
        <v>12037</v>
      </c>
      <c r="BA332" s="1860" t="str">
        <f t="shared" si="35"/>
        <v>F20_0492</v>
      </c>
      <c r="BB332" s="2834" t="str">
        <f>IF(xml!$A$1&lt;&gt;Preluare_xml!AZ$1," - ",IFERROR(INDEX(xml!$C:$C,MATCH(AZ332,xml!$B:$B,0)),0))</f>
        <v xml:space="preserve"> - </v>
      </c>
      <c r="BD332" s="2396" t="str">
        <f t="shared" si="38"/>
        <v>/F30/@F30_0911</v>
      </c>
      <c r="BE332" s="2837" t="s">
        <v>13574</v>
      </c>
      <c r="BF332" s="2834" t="str">
        <f>IF(xml!$A$1&lt;&gt;Preluare_xml!BD$1," - ",IFERROR(INDEX(xml!$C:$C,MATCH(BD332,xml!$B:$B,0)),0))</f>
        <v xml:space="preserve"> - </v>
      </c>
      <c r="BH332" s="2396" t="str">
        <f t="shared" si="37"/>
        <v>/F20/@F20_0431</v>
      </c>
      <c r="BI332" s="2837" t="s">
        <v>13575</v>
      </c>
      <c r="BJ332" s="2821" t="str">
        <f>IF(xml!$A$1&lt;&gt;Preluare_xml!BH$1," - ",IFERROR(INDEX(xml!$C:$C,MATCH(BH332,xml!$B:$B,0)),0))</f>
        <v xml:space="preserve"> - </v>
      </c>
    </row>
    <row r="333" spans="44:62" x14ac:dyDescent="0.25">
      <c r="AR333" s="1" t="s">
        <v>13341</v>
      </c>
      <c r="AS333" s="1860" t="str">
        <f t="shared" si="36"/>
        <v>F20_0392</v>
      </c>
      <c r="AT333" s="2839" t="str">
        <f>IF(xml!$A$1&lt;&gt;Preluare_xml!AR$1," - ",IFERROR(INDEX(xml!$C:$C,MATCH(AR333,xml!$B:$B,0)),0))</f>
        <v xml:space="preserve"> - </v>
      </c>
      <c r="AV333" s="1" t="s">
        <v>13576</v>
      </c>
      <c r="AW333" s="1860" t="str">
        <f t="shared" si="39"/>
        <v>F30_0131</v>
      </c>
      <c r="AX333" s="2834" t="str">
        <f>IF(xml!$A$1&lt;&gt;Preluare_xml!AV$1," - ",IFERROR(INDEX(xml!$C:$C,MATCH(AV333,xml!$B:$B,0)),0))</f>
        <v xml:space="preserve"> - </v>
      </c>
      <c r="AZ333" s="74" t="s">
        <v>12038</v>
      </c>
      <c r="BA333" s="1860" t="str">
        <f t="shared" si="35"/>
        <v>F20_0501</v>
      </c>
      <c r="BB333" s="2834" t="str">
        <f>IF(xml!$A$1&lt;&gt;Preluare_xml!AZ$1," - ",IFERROR(INDEX(xml!$C:$C,MATCH(AZ333,xml!$B:$B,0)),0))</f>
        <v xml:space="preserve"> - </v>
      </c>
      <c r="BD333" s="2396" t="str">
        <f t="shared" si="38"/>
        <v>/F30/@F30_0912</v>
      </c>
      <c r="BE333" s="2837" t="s">
        <v>13577</v>
      </c>
      <c r="BF333" s="2834" t="str">
        <f>IF(xml!$A$1&lt;&gt;Preluare_xml!BD$1," - ",IFERROR(INDEX(xml!$C:$C,MATCH(BD333,xml!$B:$B,0)),0))</f>
        <v xml:space="preserve"> - </v>
      </c>
      <c r="BH333" s="2396" t="str">
        <f t="shared" si="37"/>
        <v>/F20/@F20_0432</v>
      </c>
      <c r="BI333" s="2837" t="s">
        <v>12523</v>
      </c>
      <c r="BJ333" s="2821" t="str">
        <f>IF(xml!$A$1&lt;&gt;Preluare_xml!BH$1," - ",IFERROR(INDEX(xml!$C:$C,MATCH(BH333,xml!$B:$B,0)),0))</f>
        <v xml:space="preserve"> - </v>
      </c>
    </row>
    <row r="334" spans="44:62" x14ac:dyDescent="0.25">
      <c r="AR334" s="1" t="s">
        <v>13344</v>
      </c>
      <c r="AS334" s="1860" t="str">
        <f t="shared" si="36"/>
        <v>F20_0401</v>
      </c>
      <c r="AT334" s="2839" t="str">
        <f>IF(xml!$A$1&lt;&gt;Preluare_xml!AR$1," - ",IFERROR(INDEX(xml!$C:$C,MATCH(AR334,xml!$B:$B,0)),0))</f>
        <v xml:space="preserve"> - </v>
      </c>
      <c r="AV334" s="1" t="s">
        <v>13578</v>
      </c>
      <c r="AW334" s="1860" t="str">
        <f t="shared" si="39"/>
        <v>F30_0132</v>
      </c>
      <c r="AX334" s="2834" t="str">
        <f>IF(xml!$A$1&lt;&gt;Preluare_xml!AV$1," - ",IFERROR(INDEX(xml!$C:$C,MATCH(AV334,xml!$B:$B,0)),0))</f>
        <v xml:space="preserve"> - </v>
      </c>
      <c r="AZ334" s="74" t="s">
        <v>12039</v>
      </c>
      <c r="BA334" s="1860" t="str">
        <f t="shared" si="35"/>
        <v>F20_0502</v>
      </c>
      <c r="BB334" s="2834" t="str">
        <f>IF(xml!$A$1&lt;&gt;Preluare_xml!AZ$1," - ",IFERROR(INDEX(xml!$C:$C,MATCH(AZ334,xml!$B:$B,0)),0))</f>
        <v xml:space="preserve"> - </v>
      </c>
      <c r="BD334" s="2396" t="str">
        <f t="shared" si="38"/>
        <v>/F30/@F30_0921</v>
      </c>
      <c r="BE334" s="2837" t="s">
        <v>13579</v>
      </c>
      <c r="BF334" s="2834" t="str">
        <f>IF(xml!$A$1&lt;&gt;Preluare_xml!BD$1," - ",IFERROR(INDEX(xml!$C:$C,MATCH(BD334,xml!$B:$B,0)),0))</f>
        <v xml:space="preserve"> - </v>
      </c>
      <c r="BH334" s="2396" t="str">
        <f t="shared" si="37"/>
        <v>/F20/@F20_0441</v>
      </c>
      <c r="BI334" s="2837" t="s">
        <v>13580</v>
      </c>
      <c r="BJ334" s="2821" t="str">
        <f>IF(xml!$A$1&lt;&gt;Preluare_xml!BH$1," - ",IFERROR(INDEX(xml!$C:$C,MATCH(BH334,xml!$B:$B,0)),0))</f>
        <v xml:space="preserve"> - </v>
      </c>
    </row>
    <row r="335" spans="44:62" x14ac:dyDescent="0.25">
      <c r="AR335" s="1" t="s">
        <v>13348</v>
      </c>
      <c r="AS335" s="1860" t="str">
        <f t="shared" si="36"/>
        <v>F20_0402</v>
      </c>
      <c r="AT335" s="2839" t="str">
        <f>IF(xml!$A$1&lt;&gt;Preluare_xml!AR$1," - ",IFERROR(INDEX(xml!$C:$C,MATCH(AR335,xml!$B:$B,0)),0))</f>
        <v xml:space="preserve"> - </v>
      </c>
      <c r="AV335" s="1" t="s">
        <v>13581</v>
      </c>
      <c r="AW335" s="1860" t="str">
        <f t="shared" si="39"/>
        <v>F30_0133</v>
      </c>
      <c r="AX335" s="2834" t="str">
        <f>IF(xml!$A$1&lt;&gt;Preluare_xml!AV$1," - ",IFERROR(INDEX(xml!$C:$C,MATCH(AV335,xml!$B:$B,0)),0))</f>
        <v xml:space="preserve"> - </v>
      </c>
      <c r="AZ335" s="74" t="s">
        <v>13407</v>
      </c>
      <c r="BA335" s="1860" t="str">
        <f t="shared" si="35"/>
        <v>F20_0511</v>
      </c>
      <c r="BB335" s="2834" t="str">
        <f>IF(xml!$A$1&lt;&gt;Preluare_xml!AZ$1," - ",IFERROR(INDEX(xml!$C:$C,MATCH(AZ335,xml!$B:$B,0)),0))</f>
        <v xml:space="preserve"> - </v>
      </c>
      <c r="BD335" s="2396" t="str">
        <f t="shared" si="38"/>
        <v>/F30/@F30_0922</v>
      </c>
      <c r="BE335" s="2837" t="s">
        <v>13582</v>
      </c>
      <c r="BF335" s="2834" t="str">
        <f>IF(xml!$A$1&lt;&gt;Preluare_xml!BD$1," - ",IFERROR(INDEX(xml!$C:$C,MATCH(BD335,xml!$B:$B,0)),0))</f>
        <v xml:space="preserve"> - </v>
      </c>
      <c r="BH335" s="2396" t="str">
        <f t="shared" si="37"/>
        <v>/F20/@F20_0442</v>
      </c>
      <c r="BI335" s="2837" t="s">
        <v>13583</v>
      </c>
      <c r="BJ335" s="2821" t="str">
        <f>IF(xml!$A$1&lt;&gt;Preluare_xml!BH$1," - ",IFERROR(INDEX(xml!$C:$C,MATCH(BH335,xml!$B:$B,0)),0))</f>
        <v xml:space="preserve"> - </v>
      </c>
    </row>
    <row r="336" spans="44:62" x14ac:dyDescent="0.25">
      <c r="AR336" s="1" t="s">
        <v>13353</v>
      </c>
      <c r="AS336" s="1860" t="str">
        <f t="shared" si="36"/>
        <v>F20_0411</v>
      </c>
      <c r="AT336" s="2839" t="str">
        <f>IF(xml!$A$1&lt;&gt;Preluare_xml!AR$1," - ",IFERROR(INDEX(xml!$C:$C,MATCH(AR336,xml!$B:$B,0)),0))</f>
        <v xml:space="preserve"> - </v>
      </c>
      <c r="AV336" s="1" t="s">
        <v>13584</v>
      </c>
      <c r="AW336" s="1860" t="str">
        <f t="shared" si="39"/>
        <v>F30_0141</v>
      </c>
      <c r="AX336" s="2834" t="str">
        <f>IF(xml!$A$1&lt;&gt;Preluare_xml!AV$1," - ",IFERROR(INDEX(xml!$C:$C,MATCH(AV336,xml!$B:$B,0)),0))</f>
        <v xml:space="preserve"> - </v>
      </c>
      <c r="AZ336" s="74" t="s">
        <v>12040</v>
      </c>
      <c r="BA336" s="1860" t="str">
        <f t="shared" si="35"/>
        <v>F20_0512</v>
      </c>
      <c r="BB336" s="2834" t="str">
        <f>IF(xml!$A$1&lt;&gt;Preluare_xml!AZ$1," - ",IFERROR(INDEX(xml!$C:$C,MATCH(AZ336,xml!$B:$B,0)),0))</f>
        <v xml:space="preserve"> - </v>
      </c>
      <c r="BD336" s="2396" t="str">
        <f t="shared" si="38"/>
        <v>/F30/@F30_0931</v>
      </c>
      <c r="BE336" s="2837" t="s">
        <v>13585</v>
      </c>
      <c r="BF336" s="2834" t="str">
        <f>IF(xml!$A$1&lt;&gt;Preluare_xml!BD$1," - ",IFERROR(INDEX(xml!$C:$C,MATCH(BD336,xml!$B:$B,0)),0))</f>
        <v xml:space="preserve"> - </v>
      </c>
      <c r="BH336" s="2396" t="str">
        <f t="shared" si="37"/>
        <v>/F20/@F20_0451</v>
      </c>
      <c r="BI336" s="2837" t="s">
        <v>13586</v>
      </c>
      <c r="BJ336" s="2821" t="str">
        <f>IF(xml!$A$1&lt;&gt;Preluare_xml!BH$1," - ",IFERROR(INDEX(xml!$C:$C,MATCH(BH336,xml!$B:$B,0)),0))</f>
        <v xml:space="preserve"> - </v>
      </c>
    </row>
    <row r="337" spans="44:62" x14ac:dyDescent="0.25">
      <c r="AR337" s="1" t="s">
        <v>13358</v>
      </c>
      <c r="AS337" s="1860" t="str">
        <f t="shared" si="36"/>
        <v>F20_0412</v>
      </c>
      <c r="AT337" s="2839" t="str">
        <f>IF(xml!$A$1&lt;&gt;Preluare_xml!AR$1," - ",IFERROR(INDEX(xml!$C:$C,MATCH(AR337,xml!$B:$B,0)),0))</f>
        <v xml:space="preserve"> - </v>
      </c>
      <c r="AV337" s="1" t="s">
        <v>13587</v>
      </c>
      <c r="AW337" s="1860" t="str">
        <f t="shared" si="39"/>
        <v>F30_0142</v>
      </c>
      <c r="AX337" s="2834" t="str">
        <f>IF(xml!$A$1&lt;&gt;Preluare_xml!AV$1," - ",IFERROR(INDEX(xml!$C:$C,MATCH(AV337,xml!$B:$B,0)),0))</f>
        <v xml:space="preserve"> - </v>
      </c>
      <c r="AZ337" s="74" t="s">
        <v>13411</v>
      </c>
      <c r="BA337" s="1860" t="str">
        <f t="shared" si="35"/>
        <v>F20_0521</v>
      </c>
      <c r="BB337" s="2834" t="str">
        <f>IF(xml!$A$1&lt;&gt;Preluare_xml!AZ$1," - ",IFERROR(INDEX(xml!$C:$C,MATCH(AZ337,xml!$B:$B,0)),0))</f>
        <v xml:space="preserve"> - </v>
      </c>
      <c r="BD337" s="2396" t="str">
        <f t="shared" si="38"/>
        <v>/F30/@F30_0932</v>
      </c>
      <c r="BE337" s="2837" t="s">
        <v>13588</v>
      </c>
      <c r="BF337" s="2834" t="str">
        <f>IF(xml!$A$1&lt;&gt;Preluare_xml!BD$1," - ",IFERROR(INDEX(xml!$C:$C,MATCH(BD337,xml!$B:$B,0)),0))</f>
        <v xml:space="preserve"> - </v>
      </c>
      <c r="BH337" s="2396" t="str">
        <f t="shared" si="37"/>
        <v>/F20/@F20_0452</v>
      </c>
      <c r="BI337" s="2837" t="s">
        <v>13589</v>
      </c>
      <c r="BJ337" s="2821" t="str">
        <f>IF(xml!$A$1&lt;&gt;Preluare_xml!BH$1," - ",IFERROR(INDEX(xml!$C:$C,MATCH(BH337,xml!$B:$B,0)),0))</f>
        <v xml:space="preserve"> - </v>
      </c>
    </row>
    <row r="338" spans="44:62" x14ac:dyDescent="0.25">
      <c r="AR338" s="1" t="s">
        <v>12022</v>
      </c>
      <c r="AS338" s="1860" t="str">
        <f t="shared" si="36"/>
        <v>F20_0421</v>
      </c>
      <c r="AT338" s="2839" t="str">
        <f>IF(xml!$A$1&lt;&gt;Preluare_xml!AR$1," - ",IFERROR(INDEX(xml!$C:$C,MATCH(AR338,xml!$B:$B,0)),0))</f>
        <v xml:space="preserve"> - </v>
      </c>
      <c r="AV338" s="1" t="s">
        <v>13590</v>
      </c>
      <c r="AW338" s="1860" t="str">
        <f t="shared" si="39"/>
        <v>F30_0143</v>
      </c>
      <c r="AX338" s="2834" t="str">
        <f>IF(xml!$A$1&lt;&gt;Preluare_xml!AV$1," - ",IFERROR(INDEX(xml!$C:$C,MATCH(AV338,xml!$B:$B,0)),0))</f>
        <v xml:space="preserve"> - </v>
      </c>
      <c r="AZ338" s="74" t="s">
        <v>13414</v>
      </c>
      <c r="BA338" s="1860" t="str">
        <f t="shared" si="35"/>
        <v>F20_0522</v>
      </c>
      <c r="BB338" s="2834" t="str">
        <f>IF(xml!$A$1&lt;&gt;Preluare_xml!AZ$1," - ",IFERROR(INDEX(xml!$C:$C,MATCH(AZ338,xml!$B:$B,0)),0))</f>
        <v xml:space="preserve"> - </v>
      </c>
      <c r="BD338" s="2396" t="str">
        <f t="shared" si="38"/>
        <v>/F30/@F30_0941</v>
      </c>
      <c r="BE338" s="2837" t="s">
        <v>13591</v>
      </c>
      <c r="BF338" s="2834" t="str">
        <f>IF(xml!$A$1&lt;&gt;Preluare_xml!BD$1," - ",IFERROR(INDEX(xml!$C:$C,MATCH(BD338,xml!$B:$B,0)),0))</f>
        <v xml:space="preserve"> - </v>
      </c>
      <c r="BH338" s="2396" t="str">
        <f t="shared" si="37"/>
        <v>/F20/@F20_0461</v>
      </c>
      <c r="BI338" s="2837" t="s">
        <v>13592</v>
      </c>
      <c r="BJ338" s="2821" t="str">
        <f>IF(xml!$A$1&lt;&gt;Preluare_xml!BH$1," - ",IFERROR(INDEX(xml!$C:$C,MATCH(BH338,xml!$B:$B,0)),0))</f>
        <v xml:space="preserve"> - </v>
      </c>
    </row>
    <row r="339" spans="44:62" x14ac:dyDescent="0.25">
      <c r="AR339" s="1" t="s">
        <v>12023</v>
      </c>
      <c r="AS339" s="1860" t="str">
        <f t="shared" si="36"/>
        <v>F20_0422</v>
      </c>
      <c r="AT339" s="2839" t="str">
        <f>IF(xml!$A$1&lt;&gt;Preluare_xml!AR$1," - ",IFERROR(INDEX(xml!$C:$C,MATCH(AR339,xml!$B:$B,0)),0))</f>
        <v xml:space="preserve"> - </v>
      </c>
      <c r="AV339" s="1" t="s">
        <v>13593</v>
      </c>
      <c r="AW339" s="1860" t="str">
        <f t="shared" si="39"/>
        <v>F30_0151</v>
      </c>
      <c r="AX339" s="2834" t="str">
        <f>IF(xml!$A$1&lt;&gt;Preluare_xml!AV$1," - ",IFERROR(INDEX(xml!$C:$C,MATCH(AV339,xml!$B:$B,0)),0))</f>
        <v xml:space="preserve"> - </v>
      </c>
      <c r="AZ339" s="74" t="s">
        <v>12041</v>
      </c>
      <c r="BA339" s="1860" t="str">
        <f t="shared" si="35"/>
        <v>F20_0531</v>
      </c>
      <c r="BB339" s="2834" t="str">
        <f>IF(xml!$A$1&lt;&gt;Preluare_xml!AZ$1," - ",IFERROR(INDEX(xml!$C:$C,MATCH(AZ339,xml!$B:$B,0)),0))</f>
        <v xml:space="preserve"> - </v>
      </c>
      <c r="BD339" s="2396" t="str">
        <f t="shared" si="38"/>
        <v>/F30/@F30_0942</v>
      </c>
      <c r="BE339" s="2837" t="s">
        <v>13594</v>
      </c>
      <c r="BF339" s="2834" t="str">
        <f>IF(xml!$A$1&lt;&gt;Preluare_xml!BD$1," - ",IFERROR(INDEX(xml!$C:$C,MATCH(BD339,xml!$B:$B,0)),0))</f>
        <v xml:space="preserve"> - </v>
      </c>
      <c r="BH339" s="2396" t="str">
        <f t="shared" si="37"/>
        <v>/F20/@F20_0462</v>
      </c>
      <c r="BI339" s="2837" t="s">
        <v>12528</v>
      </c>
      <c r="BJ339" s="2821" t="str">
        <f>IF(xml!$A$1&lt;&gt;Preluare_xml!BH$1," - ",IFERROR(INDEX(xml!$C:$C,MATCH(BH339,xml!$B:$B,0)),0))</f>
        <v xml:space="preserve"> - </v>
      </c>
    </row>
    <row r="340" spans="44:62" x14ac:dyDescent="0.25">
      <c r="AR340" s="1" t="s">
        <v>12024</v>
      </c>
      <c r="AS340" s="1860" t="str">
        <f t="shared" si="36"/>
        <v>F20_0431</v>
      </c>
      <c r="AT340" s="2839" t="str">
        <f>IF(xml!$A$1&lt;&gt;Preluare_xml!AR$1," - ",IFERROR(INDEX(xml!$C:$C,MATCH(AR340,xml!$B:$B,0)),0))</f>
        <v xml:space="preserve"> - </v>
      </c>
      <c r="AV340" s="1" t="s">
        <v>13595</v>
      </c>
      <c r="AW340" s="1860" t="str">
        <f t="shared" si="39"/>
        <v>F30_0152</v>
      </c>
      <c r="AX340" s="2834" t="str">
        <f>IF(xml!$A$1&lt;&gt;Preluare_xml!AV$1," - ",IFERROR(INDEX(xml!$C:$C,MATCH(AV340,xml!$B:$B,0)),0))</f>
        <v xml:space="preserve"> - </v>
      </c>
      <c r="AZ340" s="74" t="s">
        <v>12042</v>
      </c>
      <c r="BA340" s="1860" t="str">
        <f t="shared" si="35"/>
        <v>F20_0532</v>
      </c>
      <c r="BB340" s="2834" t="str">
        <f>IF(xml!$A$1&lt;&gt;Preluare_xml!AZ$1," - ",IFERROR(INDEX(xml!$C:$C,MATCH(AZ340,xml!$B:$B,0)),0))</f>
        <v xml:space="preserve"> - </v>
      </c>
      <c r="BD340" s="2396" t="str">
        <f t="shared" si="38"/>
        <v>/F30/@F30_0951</v>
      </c>
      <c r="BE340" s="2837" t="s">
        <v>13596</v>
      </c>
      <c r="BF340" s="2834" t="str">
        <f>IF(xml!$A$1&lt;&gt;Preluare_xml!BD$1," - ",IFERROR(INDEX(xml!$C:$C,MATCH(BD340,xml!$B:$B,0)),0))</f>
        <v xml:space="preserve"> - </v>
      </c>
      <c r="BH340" s="2396" t="str">
        <f t="shared" si="37"/>
        <v>/F20/@F20_0471</v>
      </c>
      <c r="BI340" s="2837" t="s">
        <v>13597</v>
      </c>
      <c r="BJ340" s="2821" t="str">
        <f>IF(xml!$A$1&lt;&gt;Preluare_xml!BH$1," - ",IFERROR(INDEX(xml!$C:$C,MATCH(BH340,xml!$B:$B,0)),0))</f>
        <v xml:space="preserve"> - </v>
      </c>
    </row>
    <row r="341" spans="44:62" x14ac:dyDescent="0.25">
      <c r="AR341" s="1" t="s">
        <v>12025</v>
      </c>
      <c r="AS341" s="1860" t="str">
        <f t="shared" si="36"/>
        <v>F20_0432</v>
      </c>
      <c r="AT341" s="2839" t="str">
        <f>IF(xml!$A$1&lt;&gt;Preluare_xml!AR$1," - ",IFERROR(INDEX(xml!$C:$C,MATCH(AR341,xml!$B:$B,0)),0))</f>
        <v xml:space="preserve"> - </v>
      </c>
      <c r="AV341" s="1" t="s">
        <v>13598</v>
      </c>
      <c r="AW341" s="1860" t="str">
        <f t="shared" si="39"/>
        <v>F30_0153</v>
      </c>
      <c r="AX341" s="2834" t="str">
        <f>IF(xml!$A$1&lt;&gt;Preluare_xml!AV$1," - ",IFERROR(INDEX(xml!$C:$C,MATCH(AV341,xml!$B:$B,0)),0))</f>
        <v xml:space="preserve"> - </v>
      </c>
      <c r="AZ341" s="74" t="s">
        <v>12043</v>
      </c>
      <c r="BA341" s="1860" t="str">
        <f t="shared" si="35"/>
        <v>F20_0541</v>
      </c>
      <c r="BB341" s="2834" t="str">
        <f>IF(xml!$A$1&lt;&gt;Preluare_xml!AZ$1," - ",IFERROR(INDEX(xml!$C:$C,MATCH(AZ341,xml!$B:$B,0)),0))</f>
        <v xml:space="preserve"> - </v>
      </c>
      <c r="BD341" s="2396" t="str">
        <f t="shared" si="38"/>
        <v>/F30/@F30_0952</v>
      </c>
      <c r="BE341" s="2837" t="s">
        <v>13599</v>
      </c>
      <c r="BF341" s="2834" t="str">
        <f>IF(xml!$A$1&lt;&gt;Preluare_xml!BD$1," - ",IFERROR(INDEX(xml!$C:$C,MATCH(BD341,xml!$B:$B,0)),0))</f>
        <v xml:space="preserve"> - </v>
      </c>
      <c r="BH341" s="2396" t="str">
        <f t="shared" si="37"/>
        <v>/F20/@F20_0472</v>
      </c>
      <c r="BI341" s="2837" t="s">
        <v>13600</v>
      </c>
      <c r="BJ341" s="2821" t="str">
        <f>IF(xml!$A$1&lt;&gt;Preluare_xml!BH$1," - ",IFERROR(INDEX(xml!$C:$C,MATCH(BH341,xml!$B:$B,0)),0))</f>
        <v xml:space="preserve"> - </v>
      </c>
    </row>
    <row r="342" spans="44:62" x14ac:dyDescent="0.25">
      <c r="AR342" s="1" t="s">
        <v>12026</v>
      </c>
      <c r="AS342" s="1860" t="str">
        <f t="shared" si="36"/>
        <v>F20_0441</v>
      </c>
      <c r="AT342" s="2839" t="str">
        <f>IF(xml!$A$1&lt;&gt;Preluare_xml!AR$1," - ",IFERROR(INDEX(xml!$C:$C,MATCH(AR342,xml!$B:$B,0)),0))</f>
        <v xml:space="preserve"> - </v>
      </c>
      <c r="AV342" s="1" t="s">
        <v>13601</v>
      </c>
      <c r="AW342" s="1860" t="str">
        <f t="shared" si="39"/>
        <v>F30_0161</v>
      </c>
      <c r="AX342" s="2834" t="str">
        <f>IF(xml!$A$1&lt;&gt;Preluare_xml!AV$1," - ",IFERROR(INDEX(xml!$C:$C,MATCH(AV342,xml!$B:$B,0)),0))</f>
        <v xml:space="preserve"> - </v>
      </c>
      <c r="AZ342" s="74" t="s">
        <v>12044</v>
      </c>
      <c r="BA342" s="1860" t="str">
        <f t="shared" si="35"/>
        <v>F20_0542</v>
      </c>
      <c r="BB342" s="2834" t="str">
        <f>IF(xml!$A$1&lt;&gt;Preluare_xml!AZ$1," - ",IFERROR(INDEX(xml!$C:$C,MATCH(AZ342,xml!$B:$B,0)),0))</f>
        <v xml:space="preserve"> - </v>
      </c>
      <c r="BD342" s="2396" t="str">
        <f t="shared" si="38"/>
        <v>/F30/@F30_0961</v>
      </c>
      <c r="BE342" s="2837" t="s">
        <v>13602</v>
      </c>
      <c r="BF342" s="2834" t="str">
        <f>IF(xml!$A$1&lt;&gt;Preluare_xml!BD$1," - ",IFERROR(INDEX(xml!$C:$C,MATCH(BD342,xml!$B:$B,0)),0))</f>
        <v xml:space="preserve"> - </v>
      </c>
      <c r="BH342" s="2396" t="str">
        <f t="shared" si="37"/>
        <v>/F20/@F20_0481</v>
      </c>
      <c r="BI342" s="2837" t="s">
        <v>13603</v>
      </c>
      <c r="BJ342" s="2821" t="str">
        <f>IF(xml!$A$1&lt;&gt;Preluare_xml!BH$1," - ",IFERROR(INDEX(xml!$C:$C,MATCH(BH342,xml!$B:$B,0)),0))</f>
        <v xml:space="preserve"> - </v>
      </c>
    </row>
    <row r="343" spans="44:62" x14ac:dyDescent="0.25">
      <c r="AR343" s="1" t="s">
        <v>12027</v>
      </c>
      <c r="AS343" s="1860" t="str">
        <f t="shared" si="36"/>
        <v>F20_0442</v>
      </c>
      <c r="AT343" s="2839" t="str">
        <f>IF(xml!$A$1&lt;&gt;Preluare_xml!AR$1," - ",IFERROR(INDEX(xml!$C:$C,MATCH(AR343,xml!$B:$B,0)),0))</f>
        <v xml:space="preserve"> - </v>
      </c>
      <c r="AV343" s="1" t="s">
        <v>13604</v>
      </c>
      <c r="AW343" s="1860" t="str">
        <f t="shared" si="39"/>
        <v>F30_0162</v>
      </c>
      <c r="AX343" s="2834" t="str">
        <f>IF(xml!$A$1&lt;&gt;Preluare_xml!AV$1," - ",IFERROR(INDEX(xml!$C:$C,MATCH(AV343,xml!$B:$B,0)),0))</f>
        <v xml:space="preserve"> - </v>
      </c>
      <c r="AZ343" s="74" t="s">
        <v>12045</v>
      </c>
      <c r="BA343" s="1860" t="str">
        <f t="shared" si="35"/>
        <v>F20_0551</v>
      </c>
      <c r="BB343" s="2834" t="str">
        <f>IF(xml!$A$1&lt;&gt;Preluare_xml!AZ$1," - ",IFERROR(INDEX(xml!$C:$C,MATCH(AZ343,xml!$B:$B,0)),0))</f>
        <v xml:space="preserve"> - </v>
      </c>
      <c r="BD343" s="2396" t="str">
        <f t="shared" si="38"/>
        <v>/F30/@F30_0962</v>
      </c>
      <c r="BE343" s="2837" t="s">
        <v>13605</v>
      </c>
      <c r="BF343" s="2834" t="str">
        <f>IF(xml!$A$1&lt;&gt;Preluare_xml!BD$1," - ",IFERROR(INDEX(xml!$C:$C,MATCH(BD343,xml!$B:$B,0)),0))</f>
        <v xml:space="preserve"> - </v>
      </c>
      <c r="BH343" s="2396" t="str">
        <f t="shared" ref="BH343:BH406" si="40">"/"&amp;LEFT(BI343,3)&amp;"/@"&amp;BI343</f>
        <v>/F20/@F20_0482</v>
      </c>
      <c r="BI343" s="2837" t="s">
        <v>13606</v>
      </c>
      <c r="BJ343" s="2821" t="str">
        <f>IF(xml!$A$1&lt;&gt;Preluare_xml!BH$1," - ",IFERROR(INDEX(xml!$C:$C,MATCH(BH343,xml!$B:$B,0)),0))</f>
        <v xml:space="preserve"> - </v>
      </c>
    </row>
    <row r="344" spans="44:62" x14ac:dyDescent="0.25">
      <c r="AR344" s="1" t="s">
        <v>12028</v>
      </c>
      <c r="AS344" s="1860" t="str">
        <f t="shared" si="36"/>
        <v>F20_0451</v>
      </c>
      <c r="AT344" s="2839" t="str">
        <f>IF(xml!$A$1&lt;&gt;Preluare_xml!AR$1," - ",IFERROR(INDEX(xml!$C:$C,MATCH(AR344,xml!$B:$B,0)),0))</f>
        <v xml:space="preserve"> - </v>
      </c>
      <c r="AV344" s="1" t="s">
        <v>13607</v>
      </c>
      <c r="AW344" s="1860" t="str">
        <f t="shared" si="39"/>
        <v>F30_0163</v>
      </c>
      <c r="AX344" s="2834" t="str">
        <f>IF(xml!$A$1&lt;&gt;Preluare_xml!AV$1," - ",IFERROR(INDEX(xml!$C:$C,MATCH(AV344,xml!$B:$B,0)),0))</f>
        <v xml:space="preserve"> - </v>
      </c>
      <c r="AZ344" s="74" t="s">
        <v>12046</v>
      </c>
      <c r="BA344" s="1860" t="str">
        <f t="shared" si="35"/>
        <v>F20_0552</v>
      </c>
      <c r="BB344" s="2834" t="str">
        <f>IF(xml!$A$1&lt;&gt;Preluare_xml!AZ$1," - ",IFERROR(INDEX(xml!$C:$C,MATCH(AZ344,xml!$B:$B,0)),0))</f>
        <v xml:space="preserve"> - </v>
      </c>
      <c r="BD344" s="2396" t="str">
        <f t="shared" si="38"/>
        <v>/F30/@F30_0971</v>
      </c>
      <c r="BE344" s="2837" t="s">
        <v>13608</v>
      </c>
      <c r="BF344" s="2834" t="str">
        <f>IF(xml!$A$1&lt;&gt;Preluare_xml!BD$1," - ",IFERROR(INDEX(xml!$C:$C,MATCH(BD344,xml!$B:$B,0)),0))</f>
        <v xml:space="preserve"> - </v>
      </c>
      <c r="BH344" s="2396" t="str">
        <f t="shared" si="40"/>
        <v>/F20/@F20_0491</v>
      </c>
      <c r="BI344" s="2837" t="s">
        <v>13609</v>
      </c>
      <c r="BJ344" s="2821" t="str">
        <f>IF(xml!$A$1&lt;&gt;Preluare_xml!BH$1," - ",IFERROR(INDEX(xml!$C:$C,MATCH(BH344,xml!$B:$B,0)),0))</f>
        <v xml:space="preserve"> - </v>
      </c>
    </row>
    <row r="345" spans="44:62" x14ac:dyDescent="0.25">
      <c r="AR345" s="1" t="s">
        <v>12029</v>
      </c>
      <c r="AS345" s="1860" t="str">
        <f t="shared" si="36"/>
        <v>F20_0452</v>
      </c>
      <c r="AT345" s="2839" t="str">
        <f>IF(xml!$A$1&lt;&gt;Preluare_xml!AR$1," - ",IFERROR(INDEX(xml!$C:$C,MATCH(AR345,xml!$B:$B,0)),0))</f>
        <v xml:space="preserve"> - </v>
      </c>
      <c r="AV345" s="1" t="s">
        <v>13610</v>
      </c>
      <c r="AW345" s="1860" t="str">
        <f t="shared" si="39"/>
        <v>F30_0171</v>
      </c>
      <c r="AX345" s="2834" t="str">
        <f>IF(xml!$A$1&lt;&gt;Preluare_xml!AV$1," - ",IFERROR(INDEX(xml!$C:$C,MATCH(AV345,xml!$B:$B,0)),0))</f>
        <v xml:space="preserve"> - </v>
      </c>
      <c r="AZ345" s="74" t="s">
        <v>12047</v>
      </c>
      <c r="BA345" s="1860" t="str">
        <f t="shared" ref="BA345:BA412" si="41">TRIM(MID(AZ345,FIND("@",AZ345)+1,500))</f>
        <v>F20_0561</v>
      </c>
      <c r="BB345" s="2834" t="str">
        <f>IF(xml!$A$1&lt;&gt;Preluare_xml!AZ$1," - ",IFERROR(INDEX(xml!$C:$C,MATCH(AZ345,xml!$B:$B,0)),0))</f>
        <v xml:space="preserve"> - </v>
      </c>
      <c r="BD345" s="2396" t="str">
        <f t="shared" si="38"/>
        <v>/F30/@F30_0972</v>
      </c>
      <c r="BE345" s="2837" t="s">
        <v>13611</v>
      </c>
      <c r="BF345" s="2834" t="str">
        <f>IF(xml!$A$1&lt;&gt;Preluare_xml!BD$1," - ",IFERROR(INDEX(xml!$C:$C,MATCH(BD345,xml!$B:$B,0)),0))</f>
        <v xml:space="preserve"> - </v>
      </c>
      <c r="BH345" s="2396" t="str">
        <f t="shared" si="40"/>
        <v>/F20/@F20_0492</v>
      </c>
      <c r="BI345" s="2837" t="s">
        <v>13612</v>
      </c>
      <c r="BJ345" s="2821" t="str">
        <f>IF(xml!$A$1&lt;&gt;Preluare_xml!BH$1," - ",IFERROR(INDEX(xml!$C:$C,MATCH(BH345,xml!$B:$B,0)),0))</f>
        <v xml:space="preserve"> - </v>
      </c>
    </row>
    <row r="346" spans="44:62" x14ac:dyDescent="0.25">
      <c r="AR346" s="1" t="s">
        <v>12030</v>
      </c>
      <c r="AS346" s="1860" t="str">
        <f t="shared" si="36"/>
        <v>F20_0461</v>
      </c>
      <c r="AT346" s="2839" t="str">
        <f>IF(xml!$A$1&lt;&gt;Preluare_xml!AR$1," - ",IFERROR(INDEX(xml!$C:$C,MATCH(AR346,xml!$B:$B,0)),0))</f>
        <v xml:space="preserve"> - </v>
      </c>
      <c r="AV346" s="1" t="s">
        <v>13613</v>
      </c>
      <c r="AW346" s="1860" t="str">
        <f t="shared" si="39"/>
        <v>F30_0172</v>
      </c>
      <c r="AX346" s="2834" t="str">
        <f>IF(xml!$A$1&lt;&gt;Preluare_xml!AV$1," - ",IFERROR(INDEX(xml!$C:$C,MATCH(AV346,xml!$B:$B,0)),0))</f>
        <v xml:space="preserve"> - </v>
      </c>
      <c r="AZ346" s="74" t="s">
        <v>12048</v>
      </c>
      <c r="BA346" s="1860" t="str">
        <f t="shared" si="41"/>
        <v>F20_0562</v>
      </c>
      <c r="BB346" s="2834" t="str">
        <f>IF(xml!$A$1&lt;&gt;Preluare_xml!AZ$1," - ",IFERROR(INDEX(xml!$C:$C,MATCH(AZ346,xml!$B:$B,0)),0))</f>
        <v xml:space="preserve"> - </v>
      </c>
      <c r="BD346" s="2396" t="str">
        <f t="shared" si="38"/>
        <v>/F30/@F30_0981</v>
      </c>
      <c r="BE346" s="2837" t="s">
        <v>13614</v>
      </c>
      <c r="BF346" s="2834" t="str">
        <f>IF(xml!$A$1&lt;&gt;Preluare_xml!BD$1," - ",IFERROR(INDEX(xml!$C:$C,MATCH(BD346,xml!$B:$B,0)),0))</f>
        <v xml:space="preserve"> - </v>
      </c>
      <c r="BH346" s="2396" t="str">
        <f t="shared" si="40"/>
        <v>/F20/@F20_0501</v>
      </c>
      <c r="BI346" s="2837" t="s">
        <v>13615</v>
      </c>
      <c r="BJ346" s="2821" t="str">
        <f>IF(xml!$A$1&lt;&gt;Preluare_xml!BH$1," - ",IFERROR(INDEX(xml!$C:$C,MATCH(BH346,xml!$B:$B,0)),0))</f>
        <v xml:space="preserve"> - </v>
      </c>
    </row>
    <row r="347" spans="44:62" x14ac:dyDescent="0.25">
      <c r="AR347" s="1" t="s">
        <v>12031</v>
      </c>
      <c r="AS347" s="1860" t="str">
        <f t="shared" si="36"/>
        <v>F20_0462</v>
      </c>
      <c r="AT347" s="2839" t="str">
        <f>IF(xml!$A$1&lt;&gt;Preluare_xml!AR$1," - ",IFERROR(INDEX(xml!$C:$C,MATCH(AR347,xml!$B:$B,0)),0))</f>
        <v xml:space="preserve"> - </v>
      </c>
      <c r="AV347" s="1" t="s">
        <v>13616</v>
      </c>
      <c r="AW347" s="1860" t="str">
        <f t="shared" si="39"/>
        <v>F30_0173</v>
      </c>
      <c r="AX347" s="2834" t="str">
        <f>IF(xml!$A$1&lt;&gt;Preluare_xml!AV$1," - ",IFERROR(INDEX(xml!$C:$C,MATCH(AV347,xml!$B:$B,0)),0))</f>
        <v xml:space="preserve"> - </v>
      </c>
      <c r="AZ347" s="74" t="s">
        <v>13427</v>
      </c>
      <c r="BA347" s="1860" t="str">
        <f t="shared" si="41"/>
        <v>F20_0571</v>
      </c>
      <c r="BB347" s="2834" t="str">
        <f>IF(xml!$A$1&lt;&gt;Preluare_xml!AZ$1," - ",IFERROR(INDEX(xml!$C:$C,MATCH(AZ347,xml!$B:$B,0)),0))</f>
        <v xml:space="preserve"> - </v>
      </c>
      <c r="BD347" s="2396" t="str">
        <f t="shared" ref="BD347:BD410" si="42">"/"&amp;LEFT(BE347,3)&amp;"/@"&amp;BE347</f>
        <v>/F30/@F30_0982</v>
      </c>
      <c r="BE347" s="2837" t="s">
        <v>13617</v>
      </c>
      <c r="BF347" s="2834" t="str">
        <f>IF(xml!$A$1&lt;&gt;Preluare_xml!BD$1," - ",IFERROR(INDEX(xml!$C:$C,MATCH(BD347,xml!$B:$B,0)),0))</f>
        <v xml:space="preserve"> - </v>
      </c>
      <c r="BH347" s="2396" t="str">
        <f t="shared" si="40"/>
        <v>/F20/@F20_0502</v>
      </c>
      <c r="BI347" s="2837" t="s">
        <v>13618</v>
      </c>
      <c r="BJ347" s="2821" t="str">
        <f>IF(xml!$A$1&lt;&gt;Preluare_xml!BH$1," - ",IFERROR(INDEX(xml!$C:$C,MATCH(BH347,xml!$B:$B,0)),0))</f>
        <v xml:space="preserve"> - </v>
      </c>
    </row>
    <row r="348" spans="44:62" x14ac:dyDescent="0.25">
      <c r="AR348" s="1" t="s">
        <v>12032</v>
      </c>
      <c r="AS348" s="1860" t="str">
        <f t="shared" si="36"/>
        <v>F20_0471</v>
      </c>
      <c r="AT348" s="2839" t="str">
        <f>IF(xml!$A$1&lt;&gt;Preluare_xml!AR$1," - ",IFERROR(INDEX(xml!$C:$C,MATCH(AR348,xml!$B:$B,0)),0))</f>
        <v xml:space="preserve"> - </v>
      </c>
      <c r="AV348" s="1" t="s">
        <v>13619</v>
      </c>
      <c r="AW348" s="1860" t="str">
        <f t="shared" si="39"/>
        <v>F30_0181</v>
      </c>
      <c r="AX348" s="2834" t="str">
        <f>IF(xml!$A$1&lt;&gt;Preluare_xml!AV$1," - ",IFERROR(INDEX(xml!$C:$C,MATCH(AV348,xml!$B:$B,0)),0))</f>
        <v xml:space="preserve"> - </v>
      </c>
      <c r="AZ348" s="74" t="s">
        <v>13429</v>
      </c>
      <c r="BA348" s="1860" t="str">
        <f t="shared" si="41"/>
        <v>F20_0572</v>
      </c>
      <c r="BB348" s="2834" t="str">
        <f>IF(xml!$A$1&lt;&gt;Preluare_xml!AZ$1," - ",IFERROR(INDEX(xml!$C:$C,MATCH(AZ348,xml!$B:$B,0)),0))</f>
        <v xml:space="preserve"> - </v>
      </c>
      <c r="BD348" s="2396" t="str">
        <f t="shared" si="42"/>
        <v>/F30/@F30_0991</v>
      </c>
      <c r="BE348" s="2837" t="s">
        <v>13620</v>
      </c>
      <c r="BF348" s="2834" t="str">
        <f>IF(xml!$A$1&lt;&gt;Preluare_xml!BD$1," - ",IFERROR(INDEX(xml!$C:$C,MATCH(BD348,xml!$B:$B,0)),0))</f>
        <v xml:space="preserve"> - </v>
      </c>
      <c r="BH348" s="2396" t="str">
        <f t="shared" si="40"/>
        <v>/F20/@F20_0511</v>
      </c>
      <c r="BI348" s="2837" t="s">
        <v>13621</v>
      </c>
      <c r="BJ348" s="2821" t="str">
        <f>IF(xml!$A$1&lt;&gt;Preluare_xml!BH$1," - ",IFERROR(INDEX(xml!$C:$C,MATCH(BH348,xml!$B:$B,0)),0))</f>
        <v xml:space="preserve"> - </v>
      </c>
    </row>
    <row r="349" spans="44:62" x14ac:dyDescent="0.25">
      <c r="AR349" s="1" t="s">
        <v>12033</v>
      </c>
      <c r="AS349" s="1860" t="str">
        <f t="shared" ref="AS349:AS416" si="43">TRIM(MID(AR349,FIND("@",AR349)+1,500))</f>
        <v>F20_0472</v>
      </c>
      <c r="AT349" s="2839" t="str">
        <f>IF(xml!$A$1&lt;&gt;Preluare_xml!AR$1," - ",IFERROR(INDEX(xml!$C:$C,MATCH(AR349,xml!$B:$B,0)),0))</f>
        <v xml:space="preserve"> - </v>
      </c>
      <c r="AV349" s="1" t="s">
        <v>13622</v>
      </c>
      <c r="AW349" s="1860" t="str">
        <f t="shared" si="39"/>
        <v>F30_0182</v>
      </c>
      <c r="AX349" s="2834" t="str">
        <f>IF(xml!$A$1&lt;&gt;Preluare_xml!AV$1," - ",IFERROR(INDEX(xml!$C:$C,MATCH(AV349,xml!$B:$B,0)),0))</f>
        <v xml:space="preserve"> - </v>
      </c>
      <c r="AZ349" s="74" t="s">
        <v>13431</v>
      </c>
      <c r="BA349" s="1860" t="str">
        <f t="shared" si="41"/>
        <v>F20_0581</v>
      </c>
      <c r="BB349" s="2834" t="str">
        <f>IF(xml!$A$1&lt;&gt;Preluare_xml!AZ$1," - ",IFERROR(INDEX(xml!$C:$C,MATCH(AZ349,xml!$B:$B,0)),0))</f>
        <v xml:space="preserve"> - </v>
      </c>
      <c r="BD349" s="2396" t="str">
        <f t="shared" si="42"/>
        <v>/F30/@F30_0992</v>
      </c>
      <c r="BE349" s="2837" t="s">
        <v>13623</v>
      </c>
      <c r="BF349" s="2834" t="str">
        <f>IF(xml!$A$1&lt;&gt;Preluare_xml!BD$1," - ",IFERROR(INDEX(xml!$C:$C,MATCH(BD349,xml!$B:$B,0)),0))</f>
        <v xml:space="preserve"> - </v>
      </c>
      <c r="BH349" s="2396" t="str">
        <f t="shared" si="40"/>
        <v>/F20/@F20_0512</v>
      </c>
      <c r="BI349" s="2837" t="s">
        <v>13624</v>
      </c>
      <c r="BJ349" s="2821" t="str">
        <f>IF(xml!$A$1&lt;&gt;Preluare_xml!BH$1," - ",IFERROR(INDEX(xml!$C:$C,MATCH(BH349,xml!$B:$B,0)),0))</f>
        <v xml:space="preserve"> - </v>
      </c>
    </row>
    <row r="350" spans="44:62" x14ac:dyDescent="0.25">
      <c r="AR350" s="1" t="s">
        <v>12034</v>
      </c>
      <c r="AS350" s="1860" t="str">
        <f t="shared" si="43"/>
        <v>F20_0481</v>
      </c>
      <c r="AT350" s="2839" t="str">
        <f>IF(xml!$A$1&lt;&gt;Preluare_xml!AR$1," - ",IFERROR(INDEX(xml!$C:$C,MATCH(AR350,xml!$B:$B,0)),0))</f>
        <v xml:space="preserve"> - </v>
      </c>
      <c r="AV350" s="1" t="s">
        <v>13625</v>
      </c>
      <c r="AW350" s="1860" t="str">
        <f t="shared" si="39"/>
        <v>F30_0183</v>
      </c>
      <c r="AX350" s="2834" t="str">
        <f>IF(xml!$A$1&lt;&gt;Preluare_xml!AV$1," - ",IFERROR(INDEX(xml!$C:$C,MATCH(AV350,xml!$B:$B,0)),0))</f>
        <v xml:space="preserve"> - </v>
      </c>
      <c r="AZ350" s="74" t="s">
        <v>13433</v>
      </c>
      <c r="BA350" s="1860" t="str">
        <f t="shared" si="41"/>
        <v>F20_0582</v>
      </c>
      <c r="BB350" s="2834" t="str">
        <f>IF(xml!$A$1&lt;&gt;Preluare_xml!AZ$1," - ",IFERROR(INDEX(xml!$C:$C,MATCH(AZ350,xml!$B:$B,0)),0))</f>
        <v xml:space="preserve"> - </v>
      </c>
      <c r="BD350" s="2396" t="str">
        <f t="shared" si="42"/>
        <v>/F30/@F30_1001</v>
      </c>
      <c r="BE350" s="2837" t="s">
        <v>13626</v>
      </c>
      <c r="BF350" s="2834" t="str">
        <f>IF(xml!$A$1&lt;&gt;Preluare_xml!BD$1," - ",IFERROR(INDEX(xml!$C:$C,MATCH(BD350,xml!$B:$B,0)),0))</f>
        <v xml:space="preserve"> - </v>
      </c>
      <c r="BH350" s="2396" t="str">
        <f t="shared" si="40"/>
        <v>/F20/@F20_0521</v>
      </c>
      <c r="BI350" s="2837" t="s">
        <v>13627</v>
      </c>
      <c r="BJ350" s="2821" t="str">
        <f>IF(xml!$A$1&lt;&gt;Preluare_xml!BH$1," - ",IFERROR(INDEX(xml!$C:$C,MATCH(BH350,xml!$B:$B,0)),0))</f>
        <v xml:space="preserve"> - </v>
      </c>
    </row>
    <row r="351" spans="44:62" x14ac:dyDescent="0.25">
      <c r="AR351" s="1" t="s">
        <v>12035</v>
      </c>
      <c r="AS351" s="1860" t="str">
        <f t="shared" si="43"/>
        <v>F20_0482</v>
      </c>
      <c r="AT351" s="2839" t="str">
        <f>IF(xml!$A$1&lt;&gt;Preluare_xml!AR$1," - ",IFERROR(INDEX(xml!$C:$C,MATCH(AR351,xml!$B:$B,0)),0))</f>
        <v xml:space="preserve"> - </v>
      </c>
      <c r="AV351" s="1" t="s">
        <v>12085</v>
      </c>
      <c r="AW351" s="1860" t="str">
        <f t="shared" si="39"/>
        <v>F30_0191</v>
      </c>
      <c r="AX351" s="2834" t="str">
        <f>IF(xml!$A$1&lt;&gt;Preluare_xml!AV$1," - ",IFERROR(INDEX(xml!$C:$C,MATCH(AV351,xml!$B:$B,0)),0))</f>
        <v xml:space="preserve"> - </v>
      </c>
      <c r="AZ351" s="74" t="s">
        <v>12049</v>
      </c>
      <c r="BA351" s="1860" t="str">
        <f t="shared" si="41"/>
        <v>F20_0591</v>
      </c>
      <c r="BB351" s="2834" t="str">
        <f>IF(xml!$A$1&lt;&gt;Preluare_xml!AZ$1," - ",IFERROR(INDEX(xml!$C:$C,MATCH(AZ351,xml!$B:$B,0)),0))</f>
        <v xml:space="preserve"> - </v>
      </c>
      <c r="BD351" s="2396" t="str">
        <f t="shared" si="42"/>
        <v>/F30/@F30_1002</v>
      </c>
      <c r="BE351" s="2837" t="s">
        <v>13628</v>
      </c>
      <c r="BF351" s="2834" t="str">
        <f>IF(xml!$A$1&lt;&gt;Preluare_xml!BD$1," - ",IFERROR(INDEX(xml!$C:$C,MATCH(BD351,xml!$B:$B,0)),0))</f>
        <v xml:space="preserve"> - </v>
      </c>
      <c r="BH351" s="2396" t="str">
        <f t="shared" si="40"/>
        <v>/F20/@F20_0522</v>
      </c>
      <c r="BI351" s="2837" t="s">
        <v>12412</v>
      </c>
      <c r="BJ351" s="2821" t="str">
        <f>IF(xml!$A$1&lt;&gt;Preluare_xml!BH$1," - ",IFERROR(INDEX(xml!$C:$C,MATCH(BH351,xml!$B:$B,0)),0))</f>
        <v xml:space="preserve"> - </v>
      </c>
    </row>
    <row r="352" spans="44:62" x14ac:dyDescent="0.25">
      <c r="AR352" s="1" t="s">
        <v>12036</v>
      </c>
      <c r="AS352" s="1860" t="str">
        <f t="shared" si="43"/>
        <v>F20_0491</v>
      </c>
      <c r="AT352" s="2839" t="str">
        <f>IF(xml!$A$1&lt;&gt;Preluare_xml!AR$1," - ",IFERROR(INDEX(xml!$C:$C,MATCH(AR352,xml!$B:$B,0)),0))</f>
        <v xml:space="preserve"> - </v>
      </c>
      <c r="AV352" s="1" t="s">
        <v>12086</v>
      </c>
      <c r="AW352" s="1860" t="str">
        <f t="shared" si="39"/>
        <v>F30_0192</v>
      </c>
      <c r="AX352" s="2834" t="str">
        <f>IF(xml!$A$1&lt;&gt;Preluare_xml!AV$1," - ",IFERROR(INDEX(xml!$C:$C,MATCH(AV352,xml!$B:$B,0)),0))</f>
        <v xml:space="preserve"> - </v>
      </c>
      <c r="AZ352" s="74" t="s">
        <v>12050</v>
      </c>
      <c r="BA352" s="1860" t="str">
        <f t="shared" si="41"/>
        <v>F20_0592</v>
      </c>
      <c r="BB352" s="2834" t="str">
        <f>IF(xml!$A$1&lt;&gt;Preluare_xml!AZ$1," - ",IFERROR(INDEX(xml!$C:$C,MATCH(AZ352,xml!$B:$B,0)),0))</f>
        <v xml:space="preserve"> - </v>
      </c>
      <c r="BD352" s="2396" t="str">
        <f t="shared" si="42"/>
        <v>/F30/@F30_1011</v>
      </c>
      <c r="BE352" s="2837" t="s">
        <v>13629</v>
      </c>
      <c r="BF352" s="2834" t="str">
        <f>IF(xml!$A$1&lt;&gt;Preluare_xml!BD$1," - ",IFERROR(INDEX(xml!$C:$C,MATCH(BD352,xml!$B:$B,0)),0))</f>
        <v xml:space="preserve"> - </v>
      </c>
      <c r="BH352" s="2396" t="str">
        <f t="shared" si="40"/>
        <v>/F20/@F20_0531</v>
      </c>
      <c r="BI352" s="2837" t="s">
        <v>13630</v>
      </c>
      <c r="BJ352" s="2821" t="str">
        <f>IF(xml!$A$1&lt;&gt;Preluare_xml!BH$1," - ",IFERROR(INDEX(xml!$C:$C,MATCH(BH352,xml!$B:$B,0)),0))</f>
        <v xml:space="preserve"> - </v>
      </c>
    </row>
    <row r="353" spans="44:62" x14ac:dyDescent="0.25">
      <c r="AR353" s="1" t="s">
        <v>12037</v>
      </c>
      <c r="AS353" s="1860" t="str">
        <f t="shared" si="43"/>
        <v>F20_0492</v>
      </c>
      <c r="AT353" s="2839" t="str">
        <f>IF(xml!$A$1&lt;&gt;Preluare_xml!AR$1," - ",IFERROR(INDEX(xml!$C:$C,MATCH(AR353,xml!$B:$B,0)),0))</f>
        <v xml:space="preserve"> - </v>
      </c>
      <c r="AV353" s="1" t="s">
        <v>12087</v>
      </c>
      <c r="AW353" s="1860" t="str">
        <f t="shared" ref="AW353:AW416" si="44">TRIM(MID(AV353,FIND("@",AV353)+1,500))</f>
        <v>F30_0201</v>
      </c>
      <c r="AX353" s="2834" t="str">
        <f>IF(xml!$A$1&lt;&gt;Preluare_xml!AV$1," - ",IFERROR(INDEX(xml!$C:$C,MATCH(AV353,xml!$B:$B,0)),0))</f>
        <v xml:space="preserve"> - </v>
      </c>
      <c r="AZ353" s="74" t="s">
        <v>12051</v>
      </c>
      <c r="BA353" s="1860" t="str">
        <f t="shared" si="41"/>
        <v>F20_0601</v>
      </c>
      <c r="BB353" s="2834" t="str">
        <f>IF(xml!$A$1&lt;&gt;Preluare_xml!AZ$1," - ",IFERROR(INDEX(xml!$C:$C,MATCH(AZ353,xml!$B:$B,0)),0))</f>
        <v xml:space="preserve"> - </v>
      </c>
      <c r="BD353" s="2396" t="str">
        <f t="shared" si="42"/>
        <v>/F30/@F30_1012</v>
      </c>
      <c r="BE353" s="2837" t="s">
        <v>13631</v>
      </c>
      <c r="BF353" s="2834" t="str">
        <f>IF(xml!$A$1&lt;&gt;Preluare_xml!BD$1," - ",IFERROR(INDEX(xml!$C:$C,MATCH(BD353,xml!$B:$B,0)),0))</f>
        <v xml:space="preserve"> - </v>
      </c>
      <c r="BH353" s="2396" t="str">
        <f t="shared" si="40"/>
        <v>/F20/@F20_0532</v>
      </c>
      <c r="BI353" s="2837" t="s">
        <v>13632</v>
      </c>
      <c r="BJ353" s="2821" t="str">
        <f>IF(xml!$A$1&lt;&gt;Preluare_xml!BH$1," - ",IFERROR(INDEX(xml!$C:$C,MATCH(BH353,xml!$B:$B,0)),0))</f>
        <v xml:space="preserve"> - </v>
      </c>
    </row>
    <row r="354" spans="44:62" x14ac:dyDescent="0.25">
      <c r="AR354" s="1" t="s">
        <v>12038</v>
      </c>
      <c r="AS354" s="1860" t="str">
        <f t="shared" si="43"/>
        <v>F20_0501</v>
      </c>
      <c r="AT354" s="2839" t="str">
        <f>IF(xml!$A$1&lt;&gt;Preluare_xml!AR$1," - ",IFERROR(INDEX(xml!$C:$C,MATCH(AR354,xml!$B:$B,0)),0))</f>
        <v xml:space="preserve"> - </v>
      </c>
      <c r="AV354" s="1" t="s">
        <v>12088</v>
      </c>
      <c r="AW354" s="1860" t="str">
        <f t="shared" si="44"/>
        <v>F30_0202</v>
      </c>
      <c r="AX354" s="2834" t="str">
        <f>IF(xml!$A$1&lt;&gt;Preluare_xml!AV$1," - ",IFERROR(INDEX(xml!$C:$C,MATCH(AV354,xml!$B:$B,0)),0))</f>
        <v xml:space="preserve"> - </v>
      </c>
      <c r="AZ354" s="74" t="s">
        <v>12052</v>
      </c>
      <c r="BA354" s="1860" t="str">
        <f t="shared" si="41"/>
        <v>F20_0602</v>
      </c>
      <c r="BB354" s="2834" t="str">
        <f>IF(xml!$A$1&lt;&gt;Preluare_xml!AZ$1," - ",IFERROR(INDEX(xml!$C:$C,MATCH(AZ354,xml!$B:$B,0)),0))</f>
        <v xml:space="preserve"> - </v>
      </c>
      <c r="BD354" s="2396" t="str">
        <f t="shared" si="42"/>
        <v>/F30/@F30_1021</v>
      </c>
      <c r="BE354" s="2837" t="s">
        <v>13633</v>
      </c>
      <c r="BF354" s="2834" t="str">
        <f>IF(xml!$A$1&lt;&gt;Preluare_xml!BD$1," - ",IFERROR(INDEX(xml!$C:$C,MATCH(BD354,xml!$B:$B,0)),0))</f>
        <v xml:space="preserve"> - </v>
      </c>
      <c r="BH354" s="2396" t="str">
        <f t="shared" si="40"/>
        <v>/F20/@F20_0541</v>
      </c>
      <c r="BI354" s="2837" t="s">
        <v>13634</v>
      </c>
      <c r="BJ354" s="2821" t="str">
        <f>IF(xml!$A$1&lt;&gt;Preluare_xml!BH$1," - ",IFERROR(INDEX(xml!$C:$C,MATCH(BH354,xml!$B:$B,0)),0))</f>
        <v xml:space="preserve"> - </v>
      </c>
    </row>
    <row r="355" spans="44:62" x14ac:dyDescent="0.25">
      <c r="AR355" s="1" t="s">
        <v>12039</v>
      </c>
      <c r="AS355" s="1860" t="str">
        <f t="shared" si="43"/>
        <v>F20_0502</v>
      </c>
      <c r="AT355" s="2839" t="str">
        <f>IF(xml!$A$1&lt;&gt;Preluare_xml!AR$1," - ",IFERROR(INDEX(xml!$C:$C,MATCH(AR355,xml!$B:$B,0)),0))</f>
        <v xml:space="preserve"> - </v>
      </c>
      <c r="AV355" s="1" t="s">
        <v>13635</v>
      </c>
      <c r="AW355" s="1860" t="str">
        <f t="shared" si="44"/>
        <v>F30_0211</v>
      </c>
      <c r="AX355" s="2834" t="str">
        <f>IF(xml!$A$1&lt;&gt;Preluare_xml!AV$1," - ",IFERROR(INDEX(xml!$C:$C,MATCH(AV355,xml!$B:$B,0)),0))</f>
        <v xml:space="preserve"> - </v>
      </c>
      <c r="AZ355" s="74" t="s">
        <v>12053</v>
      </c>
      <c r="BA355" s="1860" t="str">
        <f t="shared" si="41"/>
        <v>F20_0611</v>
      </c>
      <c r="BB355" s="2834" t="str">
        <f>IF(xml!$A$1&lt;&gt;Preluare_xml!AZ$1," - ",IFERROR(INDEX(xml!$C:$C,MATCH(AZ355,xml!$B:$B,0)),0))</f>
        <v xml:space="preserve"> - </v>
      </c>
      <c r="BD355" s="2396" t="str">
        <f t="shared" si="42"/>
        <v>/F30/@F30_1022</v>
      </c>
      <c r="BE355" s="2837" t="s">
        <v>13636</v>
      </c>
      <c r="BF355" s="2834" t="str">
        <f>IF(xml!$A$1&lt;&gt;Preluare_xml!BD$1," - ",IFERROR(INDEX(xml!$C:$C,MATCH(BD355,xml!$B:$B,0)),0))</f>
        <v xml:space="preserve"> - </v>
      </c>
      <c r="BH355" s="2396" t="str">
        <f t="shared" si="40"/>
        <v>/F20/@F20_0542</v>
      </c>
      <c r="BI355" s="2837" t="s">
        <v>13637</v>
      </c>
      <c r="BJ355" s="2821" t="str">
        <f>IF(xml!$A$1&lt;&gt;Preluare_xml!BH$1," - ",IFERROR(INDEX(xml!$C:$C,MATCH(BH355,xml!$B:$B,0)),0))</f>
        <v xml:space="preserve"> - </v>
      </c>
    </row>
    <row r="356" spans="44:62" x14ac:dyDescent="0.25">
      <c r="AR356" s="1" t="s">
        <v>13407</v>
      </c>
      <c r="AS356" s="1860" t="str">
        <f t="shared" si="43"/>
        <v>F20_0511</v>
      </c>
      <c r="AT356" s="2839" t="str">
        <f>IF(xml!$A$1&lt;&gt;Preluare_xml!AR$1," - ",IFERROR(INDEX(xml!$C:$C,MATCH(AR356,xml!$B:$B,0)),0))</f>
        <v xml:space="preserve"> - </v>
      </c>
      <c r="AV356" s="1" t="s">
        <v>13638</v>
      </c>
      <c r="AW356" s="1860" t="str">
        <f t="shared" si="44"/>
        <v>F30_0221</v>
      </c>
      <c r="AX356" s="2834" t="str">
        <f>IF(xml!$A$1&lt;&gt;Preluare_xml!AV$1," - ",IFERROR(INDEX(xml!$C:$C,MATCH(AV356,xml!$B:$B,0)),0))</f>
        <v xml:space="preserve"> - </v>
      </c>
      <c r="AZ356" s="74" t="s">
        <v>12054</v>
      </c>
      <c r="BA356" s="1860" t="str">
        <f t="shared" si="41"/>
        <v>F20_0612</v>
      </c>
      <c r="BB356" s="2834" t="str">
        <f>IF(xml!$A$1&lt;&gt;Preluare_xml!AZ$1," - ",IFERROR(INDEX(xml!$C:$C,MATCH(AZ356,xml!$B:$B,0)),0))</f>
        <v xml:space="preserve"> - </v>
      </c>
      <c r="BD356" s="2396" t="str">
        <f t="shared" si="42"/>
        <v>/F30/@F30_1031</v>
      </c>
      <c r="BE356" s="2837" t="s">
        <v>13639</v>
      </c>
      <c r="BF356" s="2834" t="str">
        <f>IF(xml!$A$1&lt;&gt;Preluare_xml!BD$1," - ",IFERROR(INDEX(xml!$C:$C,MATCH(BD356,xml!$B:$B,0)),0))</f>
        <v xml:space="preserve"> - </v>
      </c>
      <c r="BH356" s="2396" t="str">
        <f t="shared" si="40"/>
        <v>/F20/@F20_0551</v>
      </c>
      <c r="BI356" s="2837" t="s">
        <v>13640</v>
      </c>
      <c r="BJ356" s="2821" t="str">
        <f>IF(xml!$A$1&lt;&gt;Preluare_xml!BH$1," - ",IFERROR(INDEX(xml!$C:$C,MATCH(BH356,xml!$B:$B,0)),0))</f>
        <v xml:space="preserve"> - </v>
      </c>
    </row>
    <row r="357" spans="44:62" x14ac:dyDescent="0.25">
      <c r="AR357" s="1" t="s">
        <v>12040</v>
      </c>
      <c r="AS357" s="1860" t="str">
        <f t="shared" si="43"/>
        <v>F20_0512</v>
      </c>
      <c r="AT357" s="2839" t="str">
        <f>IF(xml!$A$1&lt;&gt;Preluare_xml!AR$1," - ",IFERROR(INDEX(xml!$C:$C,MATCH(AR357,xml!$B:$B,0)),0))</f>
        <v xml:space="preserve"> - </v>
      </c>
      <c r="AV357" s="1" t="s">
        <v>13641</v>
      </c>
      <c r="AW357" s="1860" t="str">
        <f t="shared" si="44"/>
        <v>F30_0231</v>
      </c>
      <c r="AX357" s="2834" t="str">
        <f>IF(xml!$A$1&lt;&gt;Preluare_xml!AV$1," - ",IFERROR(INDEX(xml!$C:$C,MATCH(AV357,xml!$B:$B,0)),0))</f>
        <v xml:space="preserve"> - </v>
      </c>
      <c r="AZ357" s="74" t="s">
        <v>13444</v>
      </c>
      <c r="BA357" s="1860" t="str">
        <f t="shared" si="41"/>
        <v>F20_0621</v>
      </c>
      <c r="BB357" s="2834" t="str">
        <f>IF(xml!$A$1&lt;&gt;Preluare_xml!AZ$1," - ",IFERROR(INDEX(xml!$C:$C,MATCH(AZ357,xml!$B:$B,0)),0))</f>
        <v xml:space="preserve"> - </v>
      </c>
      <c r="BD357" s="2396" t="str">
        <f t="shared" si="42"/>
        <v>/F30/@F30_1032</v>
      </c>
      <c r="BE357" s="2837" t="s">
        <v>13642</v>
      </c>
      <c r="BF357" s="2834" t="str">
        <f>IF(xml!$A$1&lt;&gt;Preluare_xml!BD$1," - ",IFERROR(INDEX(xml!$C:$C,MATCH(BD357,xml!$B:$B,0)),0))</f>
        <v xml:space="preserve"> - </v>
      </c>
      <c r="BH357" s="2396" t="str">
        <f t="shared" si="40"/>
        <v>/F20/@F20_0552</v>
      </c>
      <c r="BI357" s="2837" t="s">
        <v>13643</v>
      </c>
      <c r="BJ357" s="2821" t="str">
        <f>IF(xml!$A$1&lt;&gt;Preluare_xml!BH$1," - ",IFERROR(INDEX(xml!$C:$C,MATCH(BH357,xml!$B:$B,0)),0))</f>
        <v xml:space="preserve"> - </v>
      </c>
    </row>
    <row r="358" spans="44:62" x14ac:dyDescent="0.25">
      <c r="AR358" s="1" t="s">
        <v>13411</v>
      </c>
      <c r="AS358" s="1860" t="str">
        <f t="shared" si="43"/>
        <v>F20_0521</v>
      </c>
      <c r="AT358" s="2839" t="str">
        <f>IF(xml!$A$1&lt;&gt;Preluare_xml!AR$1," - ",IFERROR(INDEX(xml!$C:$C,MATCH(AR358,xml!$B:$B,0)),0))</f>
        <v xml:space="preserve"> - </v>
      </c>
      <c r="AV358" s="1" t="s">
        <v>13644</v>
      </c>
      <c r="AW358" s="1860" t="str">
        <f t="shared" si="44"/>
        <v>F30_0241</v>
      </c>
      <c r="AX358" s="2834" t="str">
        <f>IF(xml!$A$1&lt;&gt;Preluare_xml!AV$1," - ",IFERROR(INDEX(xml!$C:$C,MATCH(AV358,xml!$B:$B,0)),0))</f>
        <v xml:space="preserve"> - </v>
      </c>
      <c r="AZ358" s="74" t="s">
        <v>13447</v>
      </c>
      <c r="BA358" s="1860" t="str">
        <f t="shared" si="41"/>
        <v>F20_0622</v>
      </c>
      <c r="BB358" s="2834" t="str">
        <f>IF(xml!$A$1&lt;&gt;Preluare_xml!AZ$1," - ",IFERROR(INDEX(xml!$C:$C,MATCH(AZ358,xml!$B:$B,0)),0))</f>
        <v xml:space="preserve"> - </v>
      </c>
      <c r="BD358" s="2396" t="str">
        <f t="shared" si="42"/>
        <v>/F30/@F30_1041</v>
      </c>
      <c r="BE358" s="2837" t="s">
        <v>13645</v>
      </c>
      <c r="BF358" s="2834" t="str">
        <f>IF(xml!$A$1&lt;&gt;Preluare_xml!BD$1," - ",IFERROR(INDEX(xml!$C:$C,MATCH(BD358,xml!$B:$B,0)),0))</f>
        <v xml:space="preserve"> - </v>
      </c>
      <c r="BH358" s="2396" t="str">
        <f t="shared" si="40"/>
        <v>/F20/@F20_0561</v>
      </c>
      <c r="BI358" s="2837" t="s">
        <v>13646</v>
      </c>
      <c r="BJ358" s="2821" t="str">
        <f>IF(xml!$A$1&lt;&gt;Preluare_xml!BH$1," - ",IFERROR(INDEX(xml!$C:$C,MATCH(BH358,xml!$B:$B,0)),0))</f>
        <v xml:space="preserve"> - </v>
      </c>
    </row>
    <row r="359" spans="44:62" x14ac:dyDescent="0.25">
      <c r="AR359" s="1" t="s">
        <v>13414</v>
      </c>
      <c r="AS359" s="1860" t="str">
        <f t="shared" si="43"/>
        <v>F20_0522</v>
      </c>
      <c r="AT359" s="2839" t="str">
        <f>IF(xml!$A$1&lt;&gt;Preluare_xml!AR$1," - ",IFERROR(INDEX(xml!$C:$C,MATCH(AR359,xml!$B:$B,0)),0))</f>
        <v xml:space="preserve"> - </v>
      </c>
      <c r="AV359" s="1" t="s">
        <v>13647</v>
      </c>
      <c r="AW359" s="1860" t="str">
        <f t="shared" si="44"/>
        <v>F30_0251</v>
      </c>
      <c r="AX359" s="2834" t="str">
        <f>IF(xml!$A$1&lt;&gt;Preluare_xml!AV$1," - ",IFERROR(INDEX(xml!$C:$C,MATCH(AV359,xml!$B:$B,0)),0))</f>
        <v xml:space="preserve"> - </v>
      </c>
      <c r="AZ359" s="74" t="s">
        <v>12055</v>
      </c>
      <c r="BA359" s="1860" t="str">
        <f t="shared" si="41"/>
        <v>F20_0631</v>
      </c>
      <c r="BB359" s="2834" t="str">
        <f>IF(xml!$A$1&lt;&gt;Preluare_xml!AZ$1," - ",IFERROR(INDEX(xml!$C:$C,MATCH(AZ359,xml!$B:$B,0)),0))</f>
        <v xml:space="preserve"> - </v>
      </c>
      <c r="BD359" s="2396" t="str">
        <f t="shared" si="42"/>
        <v>/F30/@F30_1042</v>
      </c>
      <c r="BE359" s="2837" t="s">
        <v>13648</v>
      </c>
      <c r="BF359" s="2834" t="str">
        <f>IF(xml!$A$1&lt;&gt;Preluare_xml!BD$1," - ",IFERROR(INDEX(xml!$C:$C,MATCH(BD359,xml!$B:$B,0)),0))</f>
        <v xml:space="preserve"> - </v>
      </c>
      <c r="BH359" s="2396" t="str">
        <f t="shared" si="40"/>
        <v>/F20/@F20_0562</v>
      </c>
      <c r="BI359" s="2837" t="s">
        <v>13649</v>
      </c>
      <c r="BJ359" s="2821" t="str">
        <f>IF(xml!$A$1&lt;&gt;Preluare_xml!BH$1," - ",IFERROR(INDEX(xml!$C:$C,MATCH(BH359,xml!$B:$B,0)),0))</f>
        <v xml:space="preserve"> - </v>
      </c>
    </row>
    <row r="360" spans="44:62" x14ac:dyDescent="0.25">
      <c r="AR360" s="1" t="s">
        <v>12041</v>
      </c>
      <c r="AS360" s="1860" t="str">
        <f t="shared" si="43"/>
        <v>F20_0531</v>
      </c>
      <c r="AT360" s="2839" t="str">
        <f>IF(xml!$A$1&lt;&gt;Preluare_xml!AR$1," - ",IFERROR(INDEX(xml!$C:$C,MATCH(AR360,xml!$B:$B,0)),0))</f>
        <v xml:space="preserve"> - </v>
      </c>
      <c r="AV360" s="1" t="s">
        <v>13650</v>
      </c>
      <c r="AW360" s="1860" t="str">
        <f t="shared" si="44"/>
        <v>F30_0261</v>
      </c>
      <c r="AX360" s="2834" t="str">
        <f>IF(xml!$A$1&lt;&gt;Preluare_xml!AV$1," - ",IFERROR(INDEX(xml!$C:$C,MATCH(AV360,xml!$B:$B,0)),0))</f>
        <v xml:space="preserve"> - </v>
      </c>
      <c r="AZ360" s="74" t="s">
        <v>12056</v>
      </c>
      <c r="BA360" s="1860" t="str">
        <f t="shared" si="41"/>
        <v>F20_0632</v>
      </c>
      <c r="BB360" s="2834" t="str">
        <f>IF(xml!$A$1&lt;&gt;Preluare_xml!AZ$1," - ",IFERROR(INDEX(xml!$C:$C,MATCH(AZ360,xml!$B:$B,0)),0))</f>
        <v xml:space="preserve"> - </v>
      </c>
      <c r="BD360" s="2396" t="str">
        <f t="shared" si="42"/>
        <v>/F30/@F30_1051</v>
      </c>
      <c r="BE360" s="2837" t="s">
        <v>13651</v>
      </c>
      <c r="BF360" s="2834" t="str">
        <f>IF(xml!$A$1&lt;&gt;Preluare_xml!BD$1," - ",IFERROR(INDEX(xml!$C:$C,MATCH(BD360,xml!$B:$B,0)),0))</f>
        <v xml:space="preserve"> - </v>
      </c>
      <c r="BH360" s="2396" t="str">
        <f t="shared" si="40"/>
        <v>/F20/@F20_0571</v>
      </c>
      <c r="BI360" s="2837" t="s">
        <v>13652</v>
      </c>
      <c r="BJ360" s="2821" t="str">
        <f>IF(xml!$A$1&lt;&gt;Preluare_xml!BH$1," - ",IFERROR(INDEX(xml!$C:$C,MATCH(BH360,xml!$B:$B,0)),0))</f>
        <v xml:space="preserve"> - </v>
      </c>
    </row>
    <row r="361" spans="44:62" x14ac:dyDescent="0.25">
      <c r="AR361" s="1" t="s">
        <v>12042</v>
      </c>
      <c r="AS361" s="1860" t="str">
        <f t="shared" si="43"/>
        <v>F20_0532</v>
      </c>
      <c r="AT361" s="2839" t="str">
        <f>IF(xml!$A$1&lt;&gt;Preluare_xml!AR$1," - ",IFERROR(INDEX(xml!$C:$C,MATCH(AR361,xml!$B:$B,0)),0))</f>
        <v xml:space="preserve"> - </v>
      </c>
      <c r="AV361" s="1" t="s">
        <v>13653</v>
      </c>
      <c r="AW361" s="1860" t="str">
        <f t="shared" si="44"/>
        <v>F30_0271</v>
      </c>
      <c r="AX361" s="2834" t="str">
        <f>IF(xml!$A$1&lt;&gt;Preluare_xml!AV$1," - ",IFERROR(INDEX(xml!$C:$C,MATCH(AV361,xml!$B:$B,0)),0))</f>
        <v xml:space="preserve"> - </v>
      </c>
      <c r="AZ361" s="74" t="s">
        <v>13453</v>
      </c>
      <c r="BA361" s="1860" t="str">
        <f t="shared" si="41"/>
        <v>F20_0641</v>
      </c>
      <c r="BB361" s="2834" t="str">
        <f>IF(xml!$A$1&lt;&gt;Preluare_xml!AZ$1," - ",IFERROR(INDEX(xml!$C:$C,MATCH(AZ361,xml!$B:$B,0)),0))</f>
        <v xml:space="preserve"> - </v>
      </c>
      <c r="BD361" s="2396" t="str">
        <f t="shared" si="42"/>
        <v>/F30/@F30_1052</v>
      </c>
      <c r="BE361" s="2837" t="s">
        <v>13654</v>
      </c>
      <c r="BF361" s="2834" t="str">
        <f>IF(xml!$A$1&lt;&gt;Preluare_xml!BD$1," - ",IFERROR(INDEX(xml!$C:$C,MATCH(BD361,xml!$B:$B,0)),0))</f>
        <v xml:space="preserve"> - </v>
      </c>
      <c r="BH361" s="2396" t="str">
        <f t="shared" si="40"/>
        <v>/F20/@F20_0572</v>
      </c>
      <c r="BI361" s="2837" t="s">
        <v>13655</v>
      </c>
      <c r="BJ361" s="2821" t="str">
        <f>IF(xml!$A$1&lt;&gt;Preluare_xml!BH$1," - ",IFERROR(INDEX(xml!$C:$C,MATCH(BH361,xml!$B:$B,0)),0))</f>
        <v xml:space="preserve"> - </v>
      </c>
    </row>
    <row r="362" spans="44:62" x14ac:dyDescent="0.25">
      <c r="AR362" s="1" t="s">
        <v>12043</v>
      </c>
      <c r="AS362" s="1860" t="str">
        <f t="shared" si="43"/>
        <v>F20_0541</v>
      </c>
      <c r="AT362" s="2839" t="str">
        <f>IF(xml!$A$1&lt;&gt;Preluare_xml!AR$1," - ",IFERROR(INDEX(xml!$C:$C,MATCH(AR362,xml!$B:$B,0)),0))</f>
        <v xml:space="preserve"> - </v>
      </c>
      <c r="AV362" s="1" t="s">
        <v>13656</v>
      </c>
      <c r="AW362" s="1860" t="str">
        <f t="shared" si="44"/>
        <v>F30_0281</v>
      </c>
      <c r="AX362" s="2834" t="str">
        <f>IF(xml!$A$1&lt;&gt;Preluare_xml!AV$1," - ",IFERROR(INDEX(xml!$C:$C,MATCH(AV362,xml!$B:$B,0)),0))</f>
        <v xml:space="preserve"> - </v>
      </c>
      <c r="AZ362" s="74" t="s">
        <v>13456</v>
      </c>
      <c r="BA362" s="1860" t="str">
        <f t="shared" si="41"/>
        <v>F20_0642</v>
      </c>
      <c r="BB362" s="2834" t="str">
        <f>IF(xml!$A$1&lt;&gt;Preluare_xml!AZ$1," - ",IFERROR(INDEX(xml!$C:$C,MATCH(AZ362,xml!$B:$B,0)),0))</f>
        <v xml:space="preserve"> - </v>
      </c>
      <c r="BD362" s="2396" t="str">
        <f t="shared" si="42"/>
        <v>/F30/@F30_1061</v>
      </c>
      <c r="BE362" s="2837" t="s">
        <v>13657</v>
      </c>
      <c r="BF362" s="2834" t="str">
        <f>IF(xml!$A$1&lt;&gt;Preluare_xml!BD$1," - ",IFERROR(INDEX(xml!$C:$C,MATCH(BD362,xml!$B:$B,0)),0))</f>
        <v xml:space="preserve"> - </v>
      </c>
      <c r="BH362" s="2396" t="str">
        <f t="shared" si="40"/>
        <v>/F20/@F20_0581</v>
      </c>
      <c r="BI362" s="2837" t="s">
        <v>13658</v>
      </c>
      <c r="BJ362" s="2821" t="str">
        <f>IF(xml!$A$1&lt;&gt;Preluare_xml!BH$1," - ",IFERROR(INDEX(xml!$C:$C,MATCH(BH362,xml!$B:$B,0)),0))</f>
        <v xml:space="preserve"> - </v>
      </c>
    </row>
    <row r="363" spans="44:62" x14ac:dyDescent="0.25">
      <c r="AR363" s="1" t="s">
        <v>12044</v>
      </c>
      <c r="AS363" s="1860" t="str">
        <f t="shared" si="43"/>
        <v>F20_0542</v>
      </c>
      <c r="AT363" s="2839" t="str">
        <f>IF(xml!$A$1&lt;&gt;Preluare_xml!AR$1," - ",IFERROR(INDEX(xml!$C:$C,MATCH(AR363,xml!$B:$B,0)),0))</f>
        <v xml:space="preserve"> - </v>
      </c>
      <c r="AV363" s="1" t="s">
        <v>13659</v>
      </c>
      <c r="AW363" s="1860" t="str">
        <f t="shared" si="44"/>
        <v>F30_0291</v>
      </c>
      <c r="AX363" s="2834" t="str">
        <f>IF(xml!$A$1&lt;&gt;Preluare_xml!AV$1," - ",IFERROR(INDEX(xml!$C:$C,MATCH(AV363,xml!$B:$B,0)),0))</f>
        <v xml:space="preserve"> - </v>
      </c>
      <c r="AZ363" s="74" t="s">
        <v>12057</v>
      </c>
      <c r="BA363" s="1860" t="str">
        <f t="shared" si="41"/>
        <v>F20_0651</v>
      </c>
      <c r="BB363" s="2834" t="str">
        <f>IF(xml!$A$1&lt;&gt;Preluare_xml!AZ$1," - ",IFERROR(INDEX(xml!$C:$C,MATCH(AZ363,xml!$B:$B,0)),0))</f>
        <v xml:space="preserve"> - </v>
      </c>
      <c r="BD363" s="2396" t="str">
        <f t="shared" si="42"/>
        <v>/F30/@F30_1062</v>
      </c>
      <c r="BE363" s="2837" t="s">
        <v>13660</v>
      </c>
      <c r="BF363" s="2834" t="str">
        <f>IF(xml!$A$1&lt;&gt;Preluare_xml!BD$1," - ",IFERROR(INDEX(xml!$C:$C,MATCH(BD363,xml!$B:$B,0)),0))</f>
        <v xml:space="preserve"> - </v>
      </c>
      <c r="BH363" s="2396" t="str">
        <f t="shared" si="40"/>
        <v>/F20/@F20_0582</v>
      </c>
      <c r="BI363" s="2837" t="s">
        <v>13661</v>
      </c>
      <c r="BJ363" s="2821" t="str">
        <f>IF(xml!$A$1&lt;&gt;Preluare_xml!BH$1," - ",IFERROR(INDEX(xml!$C:$C,MATCH(BH363,xml!$B:$B,0)),0))</f>
        <v xml:space="preserve"> - </v>
      </c>
    </row>
    <row r="364" spans="44:62" x14ac:dyDescent="0.25">
      <c r="AR364" s="1" t="s">
        <v>12045</v>
      </c>
      <c r="AS364" s="1860" t="str">
        <f t="shared" si="43"/>
        <v>F20_0551</v>
      </c>
      <c r="AT364" s="2839" t="str">
        <f>IF(xml!$A$1&lt;&gt;Preluare_xml!AR$1," - ",IFERROR(INDEX(xml!$C:$C,MATCH(AR364,xml!$B:$B,0)),0))</f>
        <v xml:space="preserve"> - </v>
      </c>
      <c r="AV364" s="1" t="s">
        <v>12089</v>
      </c>
      <c r="AW364" s="1860" t="str">
        <f t="shared" si="44"/>
        <v>F30_0301</v>
      </c>
      <c r="AX364" s="2834" t="str">
        <f>IF(xml!$A$1&lt;&gt;Preluare_xml!AV$1," - ",IFERROR(INDEX(xml!$C:$C,MATCH(AV364,xml!$B:$B,0)),0))</f>
        <v xml:space="preserve"> - </v>
      </c>
      <c r="AZ364" s="74" t="s">
        <v>12058</v>
      </c>
      <c r="BA364" s="1860" t="str">
        <f t="shared" si="41"/>
        <v>F20_0652</v>
      </c>
      <c r="BB364" s="2834" t="str">
        <f>IF(xml!$A$1&lt;&gt;Preluare_xml!AZ$1," - ",IFERROR(INDEX(xml!$C:$C,MATCH(AZ364,xml!$B:$B,0)),0))</f>
        <v xml:space="preserve"> - </v>
      </c>
      <c r="BD364" s="2396" t="str">
        <f t="shared" si="42"/>
        <v>/F30/@F30_1071</v>
      </c>
      <c r="BE364" s="2837" t="s">
        <v>13662</v>
      </c>
      <c r="BF364" s="2834" t="str">
        <f>IF(xml!$A$1&lt;&gt;Preluare_xml!BD$1," - ",IFERROR(INDEX(xml!$C:$C,MATCH(BD364,xml!$B:$B,0)),0))</f>
        <v xml:space="preserve"> - </v>
      </c>
      <c r="BH364" s="2396" t="str">
        <f t="shared" si="40"/>
        <v>/F20/@F20_0591</v>
      </c>
      <c r="BI364" s="2837" t="s">
        <v>13663</v>
      </c>
      <c r="BJ364" s="2821" t="str">
        <f>IF(xml!$A$1&lt;&gt;Preluare_xml!BH$1," - ",IFERROR(INDEX(xml!$C:$C,MATCH(BH364,xml!$B:$B,0)),0))</f>
        <v xml:space="preserve"> - </v>
      </c>
    </row>
    <row r="365" spans="44:62" x14ac:dyDescent="0.25">
      <c r="AR365" s="1" t="s">
        <v>12046</v>
      </c>
      <c r="AS365" s="1860" t="str">
        <f t="shared" si="43"/>
        <v>F20_0552</v>
      </c>
      <c r="AT365" s="2839" t="str">
        <f>IF(xml!$A$1&lt;&gt;Preluare_xml!AR$1," - ",IFERROR(INDEX(xml!$C:$C,MATCH(AR365,xml!$B:$B,0)),0))</f>
        <v xml:space="preserve"> - </v>
      </c>
      <c r="AV365" s="1" t="s">
        <v>12090</v>
      </c>
      <c r="AW365" s="1860" t="str">
        <f t="shared" si="44"/>
        <v>F30_0311</v>
      </c>
      <c r="AX365" s="2834" t="str">
        <f>IF(xml!$A$1&lt;&gt;Preluare_xml!AV$1," - ",IFERROR(INDEX(xml!$C:$C,MATCH(AV365,xml!$B:$B,0)),0))</f>
        <v xml:space="preserve"> - </v>
      </c>
      <c r="AZ365" s="74" t="s">
        <v>12059</v>
      </c>
      <c r="BA365" s="1860" t="str">
        <f t="shared" si="41"/>
        <v>F20_0661</v>
      </c>
      <c r="BB365" s="2834" t="str">
        <f>IF(xml!$A$1&lt;&gt;Preluare_xml!AZ$1," - ",IFERROR(INDEX(xml!$C:$C,MATCH(AZ365,xml!$B:$B,0)),0))</f>
        <v xml:space="preserve"> - </v>
      </c>
      <c r="BD365" s="2396" t="str">
        <f t="shared" si="42"/>
        <v>/F30/@F30_1072</v>
      </c>
      <c r="BE365" s="2837" t="s">
        <v>13664</v>
      </c>
      <c r="BF365" s="2834" t="str">
        <f>IF(xml!$A$1&lt;&gt;Preluare_xml!BD$1," - ",IFERROR(INDEX(xml!$C:$C,MATCH(BD365,xml!$B:$B,0)),0))</f>
        <v xml:space="preserve"> - </v>
      </c>
      <c r="BH365" s="2396" t="str">
        <f t="shared" si="40"/>
        <v>/F20/@F20_0592</v>
      </c>
      <c r="BI365" s="2837" t="s">
        <v>12532</v>
      </c>
      <c r="BJ365" s="2821" t="str">
        <f>IF(xml!$A$1&lt;&gt;Preluare_xml!BH$1," - ",IFERROR(INDEX(xml!$C:$C,MATCH(BH365,xml!$B:$B,0)),0))</f>
        <v xml:space="preserve"> - </v>
      </c>
    </row>
    <row r="366" spans="44:62" x14ac:dyDescent="0.25">
      <c r="AR366" s="1" t="s">
        <v>12047</v>
      </c>
      <c r="AS366" s="1860" t="str">
        <f t="shared" si="43"/>
        <v>F20_0561</v>
      </c>
      <c r="AT366" s="2839" t="str">
        <f>IF(xml!$A$1&lt;&gt;Preluare_xml!AR$1," - ",IFERROR(INDEX(xml!$C:$C,MATCH(AR366,xml!$B:$B,0)),0))</f>
        <v xml:space="preserve"> - </v>
      </c>
      <c r="AV366" s="1" t="s">
        <v>12091</v>
      </c>
      <c r="AW366" s="1860" t="str">
        <f t="shared" si="44"/>
        <v>F30_0321</v>
      </c>
      <c r="AX366" s="2834" t="str">
        <f>IF(xml!$A$1&lt;&gt;Preluare_xml!AV$1," - ",IFERROR(INDEX(xml!$C:$C,MATCH(AV366,xml!$B:$B,0)),0))</f>
        <v xml:space="preserve"> - </v>
      </c>
      <c r="AZ366" s="74" t="s">
        <v>12060</v>
      </c>
      <c r="BA366" s="1860" t="str">
        <f t="shared" si="41"/>
        <v>F20_0662</v>
      </c>
      <c r="BB366" s="2834" t="str">
        <f>IF(xml!$A$1&lt;&gt;Preluare_xml!AZ$1," - ",IFERROR(INDEX(xml!$C:$C,MATCH(AZ366,xml!$B:$B,0)),0))</f>
        <v xml:space="preserve"> - </v>
      </c>
      <c r="BD366" s="2396" t="str">
        <f t="shared" si="42"/>
        <v>/F30/@F30_1081</v>
      </c>
      <c r="BE366" s="2837" t="s">
        <v>13665</v>
      </c>
      <c r="BF366" s="2834" t="str">
        <f>IF(xml!$A$1&lt;&gt;Preluare_xml!BD$1," - ",IFERROR(INDEX(xml!$C:$C,MATCH(BD366,xml!$B:$B,0)),0))</f>
        <v xml:space="preserve"> - </v>
      </c>
      <c r="BH366" s="2396" t="str">
        <f t="shared" si="40"/>
        <v>/F20/@F20_0601</v>
      </c>
      <c r="BI366" s="2837" t="s">
        <v>13666</v>
      </c>
      <c r="BJ366" s="2821" t="str">
        <f>IF(xml!$A$1&lt;&gt;Preluare_xml!BH$1," - ",IFERROR(INDEX(xml!$C:$C,MATCH(BH366,xml!$B:$B,0)),0))</f>
        <v xml:space="preserve"> - </v>
      </c>
    </row>
    <row r="367" spans="44:62" x14ac:dyDescent="0.25">
      <c r="AR367" s="1" t="s">
        <v>12048</v>
      </c>
      <c r="AS367" s="1860" t="str">
        <f t="shared" si="43"/>
        <v>F20_0562</v>
      </c>
      <c r="AT367" s="2839" t="str">
        <f>IF(xml!$A$1&lt;&gt;Preluare_xml!AR$1," - ",IFERROR(INDEX(xml!$C:$C,MATCH(AR367,xml!$B:$B,0)),0))</f>
        <v xml:space="preserve"> - </v>
      </c>
      <c r="AV367" s="1" t="s">
        <v>13667</v>
      </c>
      <c r="AW367" s="1860" t="str">
        <f t="shared" si="44"/>
        <v>F30_0331</v>
      </c>
      <c r="AX367" s="2834" t="str">
        <f>IF(xml!$A$1&lt;&gt;Preluare_xml!AV$1," - ",IFERROR(INDEX(xml!$C:$C,MATCH(AV367,xml!$B:$B,0)),0))</f>
        <v xml:space="preserve"> - </v>
      </c>
      <c r="AZ367" s="74" t="s">
        <v>12061</v>
      </c>
      <c r="BA367" s="1860" t="str">
        <f t="shared" si="41"/>
        <v>F20_0671</v>
      </c>
      <c r="BB367" s="2834" t="str">
        <f>IF(xml!$A$1&lt;&gt;Preluare_xml!AZ$1," - ",IFERROR(INDEX(xml!$C:$C,MATCH(AZ367,xml!$B:$B,0)),0))</f>
        <v xml:space="preserve"> - </v>
      </c>
      <c r="BD367" s="2396" t="str">
        <f t="shared" si="42"/>
        <v>/F30/@F30_1082</v>
      </c>
      <c r="BE367" s="2837" t="s">
        <v>13668</v>
      </c>
      <c r="BF367" s="2834" t="str">
        <f>IF(xml!$A$1&lt;&gt;Preluare_xml!BD$1," - ",IFERROR(INDEX(xml!$C:$C,MATCH(BD367,xml!$B:$B,0)),0))</f>
        <v xml:space="preserve"> - </v>
      </c>
      <c r="BH367" s="2396" t="str">
        <f t="shared" si="40"/>
        <v>/F20/@F20_0602</v>
      </c>
      <c r="BI367" s="2837" t="s">
        <v>12414</v>
      </c>
      <c r="BJ367" s="2821" t="str">
        <f>IF(xml!$A$1&lt;&gt;Preluare_xml!BH$1," - ",IFERROR(INDEX(xml!$C:$C,MATCH(BH367,xml!$B:$B,0)),0))</f>
        <v xml:space="preserve"> - </v>
      </c>
    </row>
    <row r="368" spans="44:62" x14ac:dyDescent="0.25">
      <c r="AR368" s="1" t="s">
        <v>13427</v>
      </c>
      <c r="AS368" s="1860" t="str">
        <f t="shared" si="43"/>
        <v>F20_0571</v>
      </c>
      <c r="AT368" s="2839" t="str">
        <f>IF(xml!$A$1&lt;&gt;Preluare_xml!AR$1," - ",IFERROR(INDEX(xml!$C:$C,MATCH(AR368,xml!$B:$B,0)),0))</f>
        <v xml:space="preserve"> - </v>
      </c>
      <c r="AV368" s="1" t="s">
        <v>13669</v>
      </c>
      <c r="AW368" s="1860" t="str">
        <f t="shared" si="44"/>
        <v>F30_0341</v>
      </c>
      <c r="AX368" s="2834" t="str">
        <f>IF(xml!$A$1&lt;&gt;Preluare_xml!AV$1," - ",IFERROR(INDEX(xml!$C:$C,MATCH(AV368,xml!$B:$B,0)),0))</f>
        <v xml:space="preserve"> - </v>
      </c>
      <c r="AZ368" s="74" t="s">
        <v>12062</v>
      </c>
      <c r="BA368" s="1860" t="str">
        <f t="shared" si="41"/>
        <v>F20_0672</v>
      </c>
      <c r="BB368" s="2834" t="str">
        <f>IF(xml!$A$1&lt;&gt;Preluare_xml!AZ$1," - ",IFERROR(INDEX(xml!$C:$C,MATCH(AZ368,xml!$B:$B,0)),0))</f>
        <v xml:space="preserve"> - </v>
      </c>
      <c r="BD368" s="2396" t="str">
        <f t="shared" si="42"/>
        <v>/F30/@F30_1091</v>
      </c>
      <c r="BE368" s="2837" t="s">
        <v>13670</v>
      </c>
      <c r="BF368" s="2834" t="str">
        <f>IF(xml!$A$1&lt;&gt;Preluare_xml!BD$1," - ",IFERROR(INDEX(xml!$C:$C,MATCH(BD368,xml!$B:$B,0)),0))</f>
        <v xml:space="preserve"> - </v>
      </c>
      <c r="BH368" s="2396" t="str">
        <f t="shared" si="40"/>
        <v>/F20/@F20_0611</v>
      </c>
      <c r="BI368" s="2837" t="s">
        <v>13671</v>
      </c>
      <c r="BJ368" s="2821" t="str">
        <f>IF(xml!$A$1&lt;&gt;Preluare_xml!BH$1," - ",IFERROR(INDEX(xml!$C:$C,MATCH(BH368,xml!$B:$B,0)),0))</f>
        <v xml:space="preserve"> - </v>
      </c>
    </row>
    <row r="369" spans="44:62" x14ac:dyDescent="0.25">
      <c r="AR369" s="1" t="s">
        <v>13429</v>
      </c>
      <c r="AS369" s="1860" t="str">
        <f t="shared" si="43"/>
        <v>F20_0572</v>
      </c>
      <c r="AT369" s="2839" t="str">
        <f>IF(xml!$A$1&lt;&gt;Preluare_xml!AR$1," - ",IFERROR(INDEX(xml!$C:$C,MATCH(AR369,xml!$B:$B,0)),0))</f>
        <v xml:space="preserve"> - </v>
      </c>
      <c r="AV369" s="1" t="s">
        <v>13672</v>
      </c>
      <c r="AW369" s="1860" t="str">
        <f t="shared" si="44"/>
        <v>F30_0351</v>
      </c>
      <c r="AX369" s="2834" t="str">
        <f>IF(xml!$A$1&lt;&gt;Preluare_xml!AV$1," - ",IFERROR(INDEX(xml!$C:$C,MATCH(AV369,xml!$B:$B,0)),0))</f>
        <v xml:space="preserve"> - </v>
      </c>
      <c r="AZ369" s="74" t="s">
        <v>12063</v>
      </c>
      <c r="BA369" s="1860" t="str">
        <f t="shared" si="41"/>
        <v>F20_0681</v>
      </c>
      <c r="BB369" s="2834" t="str">
        <f>IF(xml!$A$1&lt;&gt;Preluare_xml!AZ$1," - ",IFERROR(INDEX(xml!$C:$C,MATCH(AZ369,xml!$B:$B,0)),0))</f>
        <v xml:space="preserve"> - </v>
      </c>
      <c r="BD369" s="2396" t="str">
        <f t="shared" si="42"/>
        <v>/F30/@F30_1092</v>
      </c>
      <c r="BE369" s="2837" t="s">
        <v>13673</v>
      </c>
      <c r="BF369" s="2834" t="str">
        <f>IF(xml!$A$1&lt;&gt;Preluare_xml!BD$1," - ",IFERROR(INDEX(xml!$C:$C,MATCH(BD369,xml!$B:$B,0)),0))</f>
        <v xml:space="preserve"> - </v>
      </c>
      <c r="BH369" s="2396" t="str">
        <f t="shared" si="40"/>
        <v>/F20/@F20_0612</v>
      </c>
      <c r="BI369" s="2837" t="s">
        <v>13674</v>
      </c>
      <c r="BJ369" s="2821" t="str">
        <f>IF(xml!$A$1&lt;&gt;Preluare_xml!BH$1," - ",IFERROR(INDEX(xml!$C:$C,MATCH(BH369,xml!$B:$B,0)),0))</f>
        <v xml:space="preserve"> - </v>
      </c>
    </row>
    <row r="370" spans="44:62" x14ac:dyDescent="0.25">
      <c r="AR370" s="1" t="s">
        <v>13431</v>
      </c>
      <c r="AS370" s="1860" t="str">
        <f t="shared" si="43"/>
        <v>F20_0581</v>
      </c>
      <c r="AT370" s="2839" t="str">
        <f>IF(xml!$A$1&lt;&gt;Preluare_xml!AR$1," - ",IFERROR(INDEX(xml!$C:$C,MATCH(AR370,xml!$B:$B,0)),0))</f>
        <v xml:space="preserve"> - </v>
      </c>
      <c r="AV370" s="1" t="s">
        <v>13675</v>
      </c>
      <c r="AW370" s="1860" t="str">
        <f t="shared" si="44"/>
        <v>F30_0361</v>
      </c>
      <c r="AX370" s="2834" t="str">
        <f>IF(xml!$A$1&lt;&gt;Preluare_xml!AV$1," - ",IFERROR(INDEX(xml!$C:$C,MATCH(AV370,xml!$B:$B,0)),0))</f>
        <v xml:space="preserve"> - </v>
      </c>
      <c r="AZ370" s="74" t="s">
        <v>12064</v>
      </c>
      <c r="BA370" s="1860" t="str">
        <f t="shared" si="41"/>
        <v>F20_0682</v>
      </c>
      <c r="BB370" s="2834" t="str">
        <f>IF(xml!$A$1&lt;&gt;Preluare_xml!AZ$1," - ",IFERROR(INDEX(xml!$C:$C,MATCH(AZ370,xml!$B:$B,0)),0))</f>
        <v xml:space="preserve"> - </v>
      </c>
      <c r="BD370" s="2396" t="str">
        <f t="shared" si="42"/>
        <v>/F30/@F30_1101</v>
      </c>
      <c r="BE370" s="2837" t="s">
        <v>13676</v>
      </c>
      <c r="BF370" s="2834" t="str">
        <f>IF(xml!$A$1&lt;&gt;Preluare_xml!BD$1," - ",IFERROR(INDEX(xml!$C:$C,MATCH(BD370,xml!$B:$B,0)),0))</f>
        <v xml:space="preserve"> - </v>
      </c>
      <c r="BH370" s="2396" t="str">
        <f t="shared" si="40"/>
        <v>/F20/@F20_0621</v>
      </c>
      <c r="BI370" s="2837" t="s">
        <v>13677</v>
      </c>
      <c r="BJ370" s="2821" t="str">
        <f>IF(xml!$A$1&lt;&gt;Preluare_xml!BH$1," - ",IFERROR(INDEX(xml!$C:$C,MATCH(BH370,xml!$B:$B,0)),0))</f>
        <v xml:space="preserve"> - </v>
      </c>
    </row>
    <row r="371" spans="44:62" x14ac:dyDescent="0.25">
      <c r="AR371" s="1" t="s">
        <v>13433</v>
      </c>
      <c r="AS371" s="1860" t="str">
        <f t="shared" si="43"/>
        <v>F20_0582</v>
      </c>
      <c r="AT371" s="2839" t="str">
        <f>IF(xml!$A$1&lt;&gt;Preluare_xml!AR$1," - ",IFERROR(INDEX(xml!$C:$C,MATCH(AR371,xml!$B:$B,0)),0))</f>
        <v xml:space="preserve"> - </v>
      </c>
      <c r="AV371" s="1" t="s">
        <v>12092</v>
      </c>
      <c r="AW371" s="1860" t="str">
        <f t="shared" si="44"/>
        <v>F30_0371</v>
      </c>
      <c r="AX371" s="2834" t="str">
        <f>IF(xml!$A$1&lt;&gt;Preluare_xml!AV$1," - ",IFERROR(INDEX(xml!$C:$C,MATCH(AV371,xml!$B:$B,0)),0))</f>
        <v xml:space="preserve"> - </v>
      </c>
      <c r="AZ371" s="74" t="s">
        <v>12065</v>
      </c>
      <c r="BA371" s="1860" t="str">
        <f t="shared" si="41"/>
        <v>F20_0691</v>
      </c>
      <c r="BB371" s="2834" t="str">
        <f>IF(xml!$A$1&lt;&gt;Preluare_xml!AZ$1," - ",IFERROR(INDEX(xml!$C:$C,MATCH(AZ371,xml!$B:$B,0)),0))</f>
        <v xml:space="preserve"> - </v>
      </c>
      <c r="BD371" s="2396" t="str">
        <f t="shared" si="42"/>
        <v>/F30/@F30_1102</v>
      </c>
      <c r="BE371" s="2837" t="s">
        <v>13678</v>
      </c>
      <c r="BF371" s="2834" t="str">
        <f>IF(xml!$A$1&lt;&gt;Preluare_xml!BD$1," - ",IFERROR(INDEX(xml!$C:$C,MATCH(BD371,xml!$B:$B,0)),0))</f>
        <v xml:space="preserve"> - </v>
      </c>
      <c r="BH371" s="2396" t="str">
        <f t="shared" si="40"/>
        <v>/F20/@F20_0622</v>
      </c>
      <c r="BI371" s="2837" t="s">
        <v>13679</v>
      </c>
      <c r="BJ371" s="2821" t="str">
        <f>IF(xml!$A$1&lt;&gt;Preluare_xml!BH$1," - ",IFERROR(INDEX(xml!$C:$C,MATCH(BH371,xml!$B:$B,0)),0))</f>
        <v xml:space="preserve"> - </v>
      </c>
    </row>
    <row r="372" spans="44:62" x14ac:dyDescent="0.25">
      <c r="AR372" s="1" t="s">
        <v>12049</v>
      </c>
      <c r="AS372" s="1860" t="str">
        <f t="shared" si="43"/>
        <v>F20_0591</v>
      </c>
      <c r="AT372" s="2839" t="str">
        <f>IF(xml!$A$1&lt;&gt;Preluare_xml!AR$1," - ",IFERROR(INDEX(xml!$C:$C,MATCH(AR372,xml!$B:$B,0)),0))</f>
        <v xml:space="preserve"> - </v>
      </c>
      <c r="AV372" s="1" t="s">
        <v>12093</v>
      </c>
      <c r="AW372" s="1860" t="str">
        <f t="shared" si="44"/>
        <v>F30_0381</v>
      </c>
      <c r="AX372" s="2834" t="str">
        <f>IF(xml!$A$1&lt;&gt;Preluare_xml!AV$1," - ",IFERROR(INDEX(xml!$C:$C,MATCH(AV372,xml!$B:$B,0)),0))</f>
        <v xml:space="preserve"> - </v>
      </c>
      <c r="AZ372" s="74" t="s">
        <v>12066</v>
      </c>
      <c r="BA372" s="1860" t="str">
        <f t="shared" si="41"/>
        <v>F20_0692</v>
      </c>
      <c r="BB372" s="2834" t="str">
        <f>IF(xml!$A$1&lt;&gt;Preluare_xml!AZ$1," - ",IFERROR(INDEX(xml!$C:$C,MATCH(AZ372,xml!$B:$B,0)),0))</f>
        <v xml:space="preserve"> - </v>
      </c>
      <c r="BD372" s="2396" t="str">
        <f t="shared" si="42"/>
        <v>/F30/@F30_1111</v>
      </c>
      <c r="BE372" s="2837" t="s">
        <v>13680</v>
      </c>
      <c r="BF372" s="2834" t="str">
        <f>IF(xml!$A$1&lt;&gt;Preluare_xml!BD$1," - ",IFERROR(INDEX(xml!$C:$C,MATCH(BD372,xml!$B:$B,0)),0))</f>
        <v xml:space="preserve"> - </v>
      </c>
      <c r="BH372" s="2396" t="str">
        <f t="shared" si="40"/>
        <v>/F20/@F20_0631</v>
      </c>
      <c r="BI372" s="2837" t="s">
        <v>13681</v>
      </c>
      <c r="BJ372" s="2821" t="str">
        <f>IF(xml!$A$1&lt;&gt;Preluare_xml!BH$1," - ",IFERROR(INDEX(xml!$C:$C,MATCH(BH372,xml!$B:$B,0)),0))</f>
        <v xml:space="preserve"> - </v>
      </c>
    </row>
    <row r="373" spans="44:62" x14ac:dyDescent="0.25">
      <c r="AR373" s="1" t="s">
        <v>12050</v>
      </c>
      <c r="AS373" s="1860" t="str">
        <f t="shared" si="43"/>
        <v>F20_0592</v>
      </c>
      <c r="AT373" s="2839" t="str">
        <f>IF(xml!$A$1&lt;&gt;Preluare_xml!AR$1," - ",IFERROR(INDEX(xml!$C:$C,MATCH(AR373,xml!$B:$B,0)),0))</f>
        <v xml:space="preserve"> - </v>
      </c>
      <c r="AV373" s="1" t="s">
        <v>12094</v>
      </c>
      <c r="AW373" s="1860" t="str">
        <f t="shared" si="44"/>
        <v>F30_0382</v>
      </c>
      <c r="AX373" s="2834" t="str">
        <f>IF(xml!$A$1&lt;&gt;Preluare_xml!AV$1," - ",IFERROR(INDEX(xml!$C:$C,MATCH(AV373,xml!$B:$B,0)),0))</f>
        <v xml:space="preserve"> - </v>
      </c>
      <c r="AZ373" s="74" t="s">
        <v>12067</v>
      </c>
      <c r="BA373" s="1860" t="str">
        <f t="shared" si="41"/>
        <v>F20_0701</v>
      </c>
      <c r="BB373" s="2834" t="str">
        <f>IF(xml!$A$1&lt;&gt;Preluare_xml!AZ$1," - ",IFERROR(INDEX(xml!$C:$C,MATCH(AZ373,xml!$B:$B,0)),0))</f>
        <v xml:space="preserve"> - </v>
      </c>
      <c r="BD373" s="2396" t="str">
        <f t="shared" si="42"/>
        <v>/F30/@F30_1112</v>
      </c>
      <c r="BE373" s="2837" t="s">
        <v>13682</v>
      </c>
      <c r="BF373" s="2834" t="str">
        <f>IF(xml!$A$1&lt;&gt;Preluare_xml!BD$1," - ",IFERROR(INDEX(xml!$C:$C,MATCH(BD373,xml!$B:$B,0)),0))</f>
        <v xml:space="preserve"> - </v>
      </c>
      <c r="BH373" s="2396" t="str">
        <f t="shared" si="40"/>
        <v>/F20/@F20_0632</v>
      </c>
      <c r="BI373" s="2837" t="s">
        <v>13683</v>
      </c>
      <c r="BJ373" s="2821" t="str">
        <f>IF(xml!$A$1&lt;&gt;Preluare_xml!BH$1," - ",IFERROR(INDEX(xml!$C:$C,MATCH(BH373,xml!$B:$B,0)),0))</f>
        <v xml:space="preserve"> - </v>
      </c>
    </row>
    <row r="374" spans="44:62" x14ac:dyDescent="0.25">
      <c r="AR374" s="1" t="s">
        <v>12051</v>
      </c>
      <c r="AS374" s="1860" t="str">
        <f t="shared" si="43"/>
        <v>F20_0601</v>
      </c>
      <c r="AT374" s="2839" t="str">
        <f>IF(xml!$A$1&lt;&gt;Preluare_xml!AR$1," - ",IFERROR(INDEX(xml!$C:$C,MATCH(AR374,xml!$B:$B,0)),0))</f>
        <v xml:space="preserve"> - </v>
      </c>
      <c r="AV374" s="1" t="s">
        <v>12095</v>
      </c>
      <c r="AW374" s="1860" t="str">
        <f t="shared" si="44"/>
        <v>F30_0391</v>
      </c>
      <c r="AX374" s="2834" t="str">
        <f>IF(xml!$A$1&lt;&gt;Preluare_xml!AV$1," - ",IFERROR(INDEX(xml!$C:$C,MATCH(AV374,xml!$B:$B,0)),0))</f>
        <v xml:space="preserve"> - </v>
      </c>
      <c r="AZ374" s="74" t="s">
        <v>12068</v>
      </c>
      <c r="BA374" s="1860" t="str">
        <f t="shared" si="41"/>
        <v>F20_0702</v>
      </c>
      <c r="BB374" s="2834" t="str">
        <f>IF(xml!$A$1&lt;&gt;Preluare_xml!AZ$1," - ",IFERROR(INDEX(xml!$C:$C,MATCH(AZ374,xml!$B:$B,0)),0))</f>
        <v xml:space="preserve"> - </v>
      </c>
      <c r="BD374" s="2396" t="str">
        <f t="shared" si="42"/>
        <v>/F30/@F30_1121</v>
      </c>
      <c r="BE374" s="2837" t="s">
        <v>13684</v>
      </c>
      <c r="BF374" s="2834" t="str">
        <f>IF(xml!$A$1&lt;&gt;Preluare_xml!BD$1," - ",IFERROR(INDEX(xml!$C:$C,MATCH(BD374,xml!$B:$B,0)),0))</f>
        <v xml:space="preserve"> - </v>
      </c>
      <c r="BH374" s="2396" t="str">
        <f t="shared" si="40"/>
        <v>/F20/@F20_0641</v>
      </c>
      <c r="BI374" s="2837" t="s">
        <v>13685</v>
      </c>
      <c r="BJ374" s="2821" t="str">
        <f>IF(xml!$A$1&lt;&gt;Preluare_xml!BH$1," - ",IFERROR(INDEX(xml!$C:$C,MATCH(BH374,xml!$B:$B,0)),0))</f>
        <v xml:space="preserve"> - </v>
      </c>
    </row>
    <row r="375" spans="44:62" x14ac:dyDescent="0.25">
      <c r="AR375" s="1" t="s">
        <v>12052</v>
      </c>
      <c r="AS375" s="1860" t="str">
        <f t="shared" si="43"/>
        <v>F20_0602</v>
      </c>
      <c r="AT375" s="2839" t="str">
        <f>IF(xml!$A$1&lt;&gt;Preluare_xml!AR$1," - ",IFERROR(INDEX(xml!$C:$C,MATCH(AR375,xml!$B:$B,0)),0))</f>
        <v xml:space="preserve"> - </v>
      </c>
      <c r="AV375" s="1" t="s">
        <v>12096</v>
      </c>
      <c r="AW375" s="1860" t="str">
        <f t="shared" si="44"/>
        <v>F30_0392</v>
      </c>
      <c r="AX375" s="2834" t="str">
        <f>IF(xml!$A$1&lt;&gt;Preluare_xml!AV$1," - ",IFERROR(INDEX(xml!$C:$C,MATCH(AV375,xml!$B:$B,0)),0))</f>
        <v xml:space="preserve"> - </v>
      </c>
      <c r="AZ375" s="74" t="s">
        <v>13476</v>
      </c>
      <c r="BA375" s="1860" t="str">
        <f t="shared" si="41"/>
        <v>F20_3011</v>
      </c>
      <c r="BB375" s="2834" t="str">
        <f>IF(xml!$A$1&lt;&gt;Preluare_xml!AZ$1," - ",IFERROR(INDEX(xml!$C:$C,MATCH(AZ375,xml!$B:$B,0)),0))</f>
        <v xml:space="preserve"> - </v>
      </c>
      <c r="BD375" s="2396" t="str">
        <f t="shared" si="42"/>
        <v>/F30/@F30_1122</v>
      </c>
      <c r="BE375" s="2837" t="s">
        <v>13686</v>
      </c>
      <c r="BF375" s="2834" t="str">
        <f>IF(xml!$A$1&lt;&gt;Preluare_xml!BD$1," - ",IFERROR(INDEX(xml!$C:$C,MATCH(BD375,xml!$B:$B,0)),0))</f>
        <v xml:space="preserve"> - </v>
      </c>
      <c r="BH375" s="2396" t="str">
        <f t="shared" si="40"/>
        <v>/F20/@F20_0642</v>
      </c>
      <c r="BI375" s="2837" t="s">
        <v>13687</v>
      </c>
      <c r="BJ375" s="2821" t="str">
        <f>IF(xml!$A$1&lt;&gt;Preluare_xml!BH$1," - ",IFERROR(INDEX(xml!$C:$C,MATCH(BH375,xml!$B:$B,0)),0))</f>
        <v xml:space="preserve"> - </v>
      </c>
    </row>
    <row r="376" spans="44:62" x14ac:dyDescent="0.25">
      <c r="AR376" s="1" t="s">
        <v>12053</v>
      </c>
      <c r="AS376" s="1860" t="str">
        <f t="shared" si="43"/>
        <v>F20_0611</v>
      </c>
      <c r="AT376" s="2839" t="str">
        <f>IF(xml!$A$1&lt;&gt;Preluare_xml!AR$1," - ",IFERROR(INDEX(xml!$C:$C,MATCH(AR376,xml!$B:$B,0)),0))</f>
        <v xml:space="preserve"> - </v>
      </c>
      <c r="AV376" s="1" t="s">
        <v>13688</v>
      </c>
      <c r="AW376" s="1860" t="str">
        <f t="shared" si="44"/>
        <v>F30_0401</v>
      </c>
      <c r="AX376" s="2834" t="str">
        <f>IF(xml!$A$1&lt;&gt;Preluare_xml!AV$1," - ",IFERROR(INDEX(xml!$C:$C,MATCH(AV376,xml!$B:$B,0)),0))</f>
        <v xml:space="preserve"> - </v>
      </c>
      <c r="AZ376" s="74" t="s">
        <v>13479</v>
      </c>
      <c r="BA376" s="1860" t="str">
        <f t="shared" si="41"/>
        <v>F20_3012</v>
      </c>
      <c r="BB376" s="2834" t="str">
        <f>IF(xml!$A$1&lt;&gt;Preluare_xml!AZ$1," - ",IFERROR(INDEX(xml!$C:$C,MATCH(AZ376,xml!$B:$B,0)),0))</f>
        <v xml:space="preserve"> - </v>
      </c>
      <c r="BD376" s="2396" t="str">
        <f t="shared" si="42"/>
        <v>/F30/@F30_1131</v>
      </c>
      <c r="BE376" s="2837" t="s">
        <v>13689</v>
      </c>
      <c r="BF376" s="2834" t="str">
        <f>IF(xml!$A$1&lt;&gt;Preluare_xml!BD$1," - ",IFERROR(INDEX(xml!$C:$C,MATCH(BD376,xml!$B:$B,0)),0))</f>
        <v xml:space="preserve"> - </v>
      </c>
      <c r="BH376" s="2396" t="str">
        <f t="shared" si="40"/>
        <v>/F20/@F20_0651</v>
      </c>
      <c r="BI376" s="2837" t="s">
        <v>13690</v>
      </c>
      <c r="BJ376" s="2821" t="str">
        <f>IF(xml!$A$1&lt;&gt;Preluare_xml!BH$1," - ",IFERROR(INDEX(xml!$C:$C,MATCH(BH376,xml!$B:$B,0)),0))</f>
        <v xml:space="preserve"> - </v>
      </c>
    </row>
    <row r="377" spans="44:62" x14ac:dyDescent="0.25">
      <c r="AR377" s="1" t="s">
        <v>12054</v>
      </c>
      <c r="AS377" s="1860" t="str">
        <f t="shared" si="43"/>
        <v>F20_0612</v>
      </c>
      <c r="AT377" s="2839" t="str">
        <f>IF(xml!$A$1&lt;&gt;Preluare_xml!AR$1," - ",IFERROR(INDEX(xml!$C:$C,MATCH(AR377,xml!$B:$B,0)),0))</f>
        <v xml:space="preserve"> - </v>
      </c>
      <c r="AV377" s="1" t="s">
        <v>13691</v>
      </c>
      <c r="AW377" s="1860" t="str">
        <f t="shared" si="44"/>
        <v>F30_0402</v>
      </c>
      <c r="AX377" s="2834" t="str">
        <f>IF(xml!$A$1&lt;&gt;Preluare_xml!AV$1," - ",IFERROR(INDEX(xml!$C:$C,MATCH(AV377,xml!$B:$B,0)),0))</f>
        <v xml:space="preserve"> - </v>
      </c>
      <c r="AZ377" s="74" t="s">
        <v>13481</v>
      </c>
      <c r="BA377" s="1860" t="str">
        <f t="shared" si="41"/>
        <v>F20_3021</v>
      </c>
      <c r="BB377" s="2834" t="str">
        <f>IF(xml!$A$1&lt;&gt;Preluare_xml!AZ$1," - ",IFERROR(INDEX(xml!$C:$C,MATCH(AZ377,xml!$B:$B,0)),0))</f>
        <v xml:space="preserve"> - </v>
      </c>
      <c r="BD377" s="2396" t="str">
        <f t="shared" si="42"/>
        <v>/F30/@F30_1132</v>
      </c>
      <c r="BE377" s="2837" t="s">
        <v>13692</v>
      </c>
      <c r="BF377" s="2834" t="str">
        <f>IF(xml!$A$1&lt;&gt;Preluare_xml!BD$1," - ",IFERROR(INDEX(xml!$C:$C,MATCH(BD377,xml!$B:$B,0)),0))</f>
        <v xml:space="preserve"> - </v>
      </c>
      <c r="BH377" s="2396" t="str">
        <f t="shared" si="40"/>
        <v>/F20/@F20_0652</v>
      </c>
      <c r="BI377" s="2837" t="s">
        <v>13693</v>
      </c>
      <c r="BJ377" s="2821" t="str">
        <f>IF(xml!$A$1&lt;&gt;Preluare_xml!BH$1," - ",IFERROR(INDEX(xml!$C:$C,MATCH(BH377,xml!$B:$B,0)),0))</f>
        <v xml:space="preserve"> - </v>
      </c>
    </row>
    <row r="378" spans="44:62" x14ac:dyDescent="0.25">
      <c r="AR378" s="1" t="s">
        <v>13444</v>
      </c>
      <c r="AS378" s="1860" t="str">
        <f t="shared" si="43"/>
        <v>F20_0621</v>
      </c>
      <c r="AT378" s="2839" t="str">
        <f>IF(xml!$A$1&lt;&gt;Preluare_xml!AR$1," - ",IFERROR(INDEX(xml!$C:$C,MATCH(AR378,xml!$B:$B,0)),0))</f>
        <v xml:space="preserve"> - </v>
      </c>
      <c r="AV378" s="1" t="s">
        <v>12097</v>
      </c>
      <c r="AW378" s="1860" t="str">
        <f t="shared" si="44"/>
        <v>F30_0411</v>
      </c>
      <c r="AX378" s="2834" t="str">
        <f>IF(xml!$A$1&lt;&gt;Preluare_xml!AV$1," - ",IFERROR(INDEX(xml!$C:$C,MATCH(AV378,xml!$B:$B,0)),0))</f>
        <v xml:space="preserve"> - </v>
      </c>
      <c r="AZ378" s="74" t="s">
        <v>13484</v>
      </c>
      <c r="BA378" s="1860" t="str">
        <f t="shared" si="41"/>
        <v>F20_3022</v>
      </c>
      <c r="BB378" s="2834" t="str">
        <f>IF(xml!$A$1&lt;&gt;Preluare_xml!AZ$1," - ",IFERROR(INDEX(xml!$C:$C,MATCH(AZ378,xml!$B:$B,0)),0))</f>
        <v xml:space="preserve"> - </v>
      </c>
      <c r="BD378" s="2396" t="str">
        <f t="shared" si="42"/>
        <v>/F30/@F30_1141</v>
      </c>
      <c r="BE378" s="2837" t="s">
        <v>13694</v>
      </c>
      <c r="BF378" s="2834" t="str">
        <f>IF(xml!$A$1&lt;&gt;Preluare_xml!BD$1," - ",IFERROR(INDEX(xml!$C:$C,MATCH(BD378,xml!$B:$B,0)),0))</f>
        <v xml:space="preserve"> - </v>
      </c>
      <c r="BH378" s="2396" t="str">
        <f t="shared" si="40"/>
        <v>/F20/@F20_0661</v>
      </c>
      <c r="BI378" s="2837" t="s">
        <v>13695</v>
      </c>
      <c r="BJ378" s="2821" t="str">
        <f>IF(xml!$A$1&lt;&gt;Preluare_xml!BH$1," - ",IFERROR(INDEX(xml!$C:$C,MATCH(BH378,xml!$B:$B,0)),0))</f>
        <v xml:space="preserve"> - </v>
      </c>
    </row>
    <row r="379" spans="44:62" x14ac:dyDescent="0.25">
      <c r="AR379" s="1" t="s">
        <v>13447</v>
      </c>
      <c r="AS379" s="1860" t="str">
        <f t="shared" si="43"/>
        <v>F20_0622</v>
      </c>
      <c r="AT379" s="2839" t="str">
        <f>IF(xml!$A$1&lt;&gt;Preluare_xml!AR$1," - ",IFERROR(INDEX(xml!$C:$C,MATCH(AR379,xml!$B:$B,0)),0))</f>
        <v xml:space="preserve"> - </v>
      </c>
      <c r="AV379" s="1" t="s">
        <v>12098</v>
      </c>
      <c r="AW379" s="1860" t="str">
        <f t="shared" si="44"/>
        <v>F30_0412</v>
      </c>
      <c r="AX379" s="2834" t="str">
        <f>IF(xml!$A$1&lt;&gt;Preluare_xml!AV$1," - ",IFERROR(INDEX(xml!$C:$C,MATCH(AV379,xml!$B:$B,0)),0))</f>
        <v xml:space="preserve"> - </v>
      </c>
      <c r="AZ379" s="74" t="s">
        <v>12069</v>
      </c>
      <c r="BA379" s="1860" t="str">
        <f t="shared" si="41"/>
        <v>F20_3031</v>
      </c>
      <c r="BB379" s="2834" t="str">
        <f>IF(xml!$A$1&lt;&gt;Preluare_xml!AZ$1," - ",IFERROR(INDEX(xml!$C:$C,MATCH(AZ379,xml!$B:$B,0)),0))</f>
        <v xml:space="preserve"> - </v>
      </c>
      <c r="BD379" s="2396" t="str">
        <f t="shared" si="42"/>
        <v>/F30/@F30_1142</v>
      </c>
      <c r="BE379" s="2837" t="s">
        <v>13696</v>
      </c>
      <c r="BF379" s="2834" t="str">
        <f>IF(xml!$A$1&lt;&gt;Preluare_xml!BD$1," - ",IFERROR(INDEX(xml!$C:$C,MATCH(BD379,xml!$B:$B,0)),0))</f>
        <v xml:space="preserve"> - </v>
      </c>
      <c r="BH379" s="2396" t="str">
        <f t="shared" si="40"/>
        <v>/F20/@F20_0662</v>
      </c>
      <c r="BI379" s="2837" t="s">
        <v>13697</v>
      </c>
      <c r="BJ379" s="2821" t="str">
        <f>IF(xml!$A$1&lt;&gt;Preluare_xml!BH$1," - ",IFERROR(INDEX(xml!$C:$C,MATCH(BH379,xml!$B:$B,0)),0))</f>
        <v xml:space="preserve"> - </v>
      </c>
    </row>
    <row r="380" spans="44:62" x14ac:dyDescent="0.25">
      <c r="AR380" s="1" t="s">
        <v>12055</v>
      </c>
      <c r="AS380" s="1860" t="str">
        <f t="shared" si="43"/>
        <v>F20_0631</v>
      </c>
      <c r="AT380" s="2839" t="str">
        <f>IF(xml!$A$1&lt;&gt;Preluare_xml!AR$1," - ",IFERROR(INDEX(xml!$C:$C,MATCH(AR380,xml!$B:$B,0)),0))</f>
        <v xml:space="preserve"> - </v>
      </c>
      <c r="AV380" s="1" t="s">
        <v>12099</v>
      </c>
      <c r="AW380" s="1860" t="str">
        <f t="shared" si="44"/>
        <v>F30_0421</v>
      </c>
      <c r="AX380" s="2834" t="str">
        <f>IF(xml!$A$1&lt;&gt;Preluare_xml!AV$1," - ",IFERROR(INDEX(xml!$C:$C,MATCH(AV380,xml!$B:$B,0)),0))</f>
        <v xml:space="preserve"> - </v>
      </c>
      <c r="AZ380" s="74" t="s">
        <v>12070</v>
      </c>
      <c r="BA380" s="1860" t="str">
        <f t="shared" si="41"/>
        <v>F20_3032</v>
      </c>
      <c r="BB380" s="2834" t="str">
        <f>IF(xml!$A$1&lt;&gt;Preluare_xml!AZ$1," - ",IFERROR(INDEX(xml!$C:$C,MATCH(AZ380,xml!$B:$B,0)),0))</f>
        <v xml:space="preserve"> - </v>
      </c>
      <c r="BD380" s="2396" t="str">
        <f t="shared" si="42"/>
        <v>/F30/@F30_1151</v>
      </c>
      <c r="BE380" s="2837" t="s">
        <v>13698</v>
      </c>
      <c r="BF380" s="2834" t="str">
        <f>IF(xml!$A$1&lt;&gt;Preluare_xml!BD$1," - ",IFERROR(INDEX(xml!$C:$C,MATCH(BD380,xml!$B:$B,0)),0))</f>
        <v xml:space="preserve"> - </v>
      </c>
      <c r="BH380" s="2396" t="str">
        <f t="shared" si="40"/>
        <v>/F20/@F20_0671</v>
      </c>
      <c r="BI380" s="2837" t="s">
        <v>13699</v>
      </c>
      <c r="BJ380" s="2821" t="str">
        <f>IF(xml!$A$1&lt;&gt;Preluare_xml!BH$1," - ",IFERROR(INDEX(xml!$C:$C,MATCH(BH380,xml!$B:$B,0)),0))</f>
        <v xml:space="preserve"> - </v>
      </c>
    </row>
    <row r="381" spans="44:62" x14ac:dyDescent="0.25">
      <c r="AR381" s="1" t="s">
        <v>12056</v>
      </c>
      <c r="AS381" s="1860" t="str">
        <f t="shared" si="43"/>
        <v>F20_0632</v>
      </c>
      <c r="AT381" s="2839" t="str">
        <f>IF(xml!$A$1&lt;&gt;Preluare_xml!AR$1," - ",IFERROR(INDEX(xml!$C:$C,MATCH(AR381,xml!$B:$B,0)),0))</f>
        <v xml:space="preserve"> - </v>
      </c>
      <c r="AV381" s="1" t="s">
        <v>12100</v>
      </c>
      <c r="AW381" s="1860" t="str">
        <f t="shared" si="44"/>
        <v>F30_0422</v>
      </c>
      <c r="AX381" s="2834" t="str">
        <f>IF(xml!$A$1&lt;&gt;Preluare_xml!AV$1," - ",IFERROR(INDEX(xml!$C:$C,MATCH(AV381,xml!$B:$B,0)),0))</f>
        <v xml:space="preserve"> - </v>
      </c>
      <c r="AZ381" s="74" t="s">
        <v>12071</v>
      </c>
      <c r="BA381" s="1860" t="str">
        <f t="shared" si="41"/>
        <v>F20_3041</v>
      </c>
      <c r="BB381" s="2834" t="str">
        <f>IF(xml!$A$1&lt;&gt;Preluare_xml!AZ$1," - ",IFERROR(INDEX(xml!$C:$C,MATCH(AZ381,xml!$B:$B,0)),0))</f>
        <v xml:space="preserve"> - </v>
      </c>
      <c r="BD381" s="2396" t="str">
        <f t="shared" si="42"/>
        <v>/F30/@F30_1152</v>
      </c>
      <c r="BE381" s="2837" t="s">
        <v>13700</v>
      </c>
      <c r="BF381" s="2834" t="str">
        <f>IF(xml!$A$1&lt;&gt;Preluare_xml!BD$1," - ",IFERROR(INDEX(xml!$C:$C,MATCH(BD381,xml!$B:$B,0)),0))</f>
        <v xml:space="preserve"> - </v>
      </c>
      <c r="BH381" s="2396" t="str">
        <f t="shared" si="40"/>
        <v>/F20/@F20_0672</v>
      </c>
      <c r="BI381" s="2837" t="s">
        <v>13701</v>
      </c>
      <c r="BJ381" s="2821" t="str">
        <f>IF(xml!$A$1&lt;&gt;Preluare_xml!BH$1," - ",IFERROR(INDEX(xml!$C:$C,MATCH(BH381,xml!$B:$B,0)),0))</f>
        <v xml:space="preserve"> - </v>
      </c>
    </row>
    <row r="382" spans="44:62" x14ac:dyDescent="0.25">
      <c r="AR382" s="1" t="s">
        <v>13453</v>
      </c>
      <c r="AS382" s="1860" t="str">
        <f t="shared" si="43"/>
        <v>F20_0641</v>
      </c>
      <c r="AT382" s="2839" t="str">
        <f>IF(xml!$A$1&lt;&gt;Preluare_xml!AR$1," - ",IFERROR(INDEX(xml!$C:$C,MATCH(AR382,xml!$B:$B,0)),0))</f>
        <v xml:space="preserve"> - </v>
      </c>
      <c r="AV382" s="1" t="s">
        <v>12101</v>
      </c>
      <c r="AW382" s="1860" t="str">
        <f t="shared" si="44"/>
        <v>F30_0431</v>
      </c>
      <c r="AX382" s="2834" t="str">
        <f>IF(xml!$A$1&lt;&gt;Preluare_xml!AV$1," - ",IFERROR(INDEX(xml!$C:$C,MATCH(AV382,xml!$B:$B,0)),0))</f>
        <v xml:space="preserve"> - </v>
      </c>
      <c r="AZ382" s="74" t="s">
        <v>12072</v>
      </c>
      <c r="BA382" s="1860" t="str">
        <f t="shared" si="41"/>
        <v>F20_3042</v>
      </c>
      <c r="BB382" s="2834" t="str">
        <f>IF(xml!$A$1&lt;&gt;Preluare_xml!AZ$1," - ",IFERROR(INDEX(xml!$C:$C,MATCH(AZ382,xml!$B:$B,0)),0))</f>
        <v xml:space="preserve"> - </v>
      </c>
      <c r="BD382" s="2396" t="str">
        <f t="shared" si="42"/>
        <v>/F30/@F30_1161</v>
      </c>
      <c r="BE382" s="2837" t="s">
        <v>13702</v>
      </c>
      <c r="BF382" s="2834" t="str">
        <f>IF(xml!$A$1&lt;&gt;Preluare_xml!BD$1," - ",IFERROR(INDEX(xml!$C:$C,MATCH(BD382,xml!$B:$B,0)),0))</f>
        <v xml:space="preserve"> - </v>
      </c>
      <c r="BH382" s="2396" t="str">
        <f t="shared" si="40"/>
        <v>/F20/@F20_0681</v>
      </c>
      <c r="BI382" s="2837" t="s">
        <v>13703</v>
      </c>
      <c r="BJ382" s="2821" t="str">
        <f>IF(xml!$A$1&lt;&gt;Preluare_xml!BH$1," - ",IFERROR(INDEX(xml!$C:$C,MATCH(BH382,xml!$B:$B,0)),0))</f>
        <v xml:space="preserve"> - </v>
      </c>
    </row>
    <row r="383" spans="44:62" x14ac:dyDescent="0.25">
      <c r="AR383" s="1" t="s">
        <v>13456</v>
      </c>
      <c r="AS383" s="1860" t="str">
        <f t="shared" si="43"/>
        <v>F20_0642</v>
      </c>
      <c r="AT383" s="2839" t="str">
        <f>IF(xml!$A$1&lt;&gt;Preluare_xml!AR$1," - ",IFERROR(INDEX(xml!$C:$C,MATCH(AR383,xml!$B:$B,0)),0))</f>
        <v xml:space="preserve"> - </v>
      </c>
      <c r="AV383" s="1" t="s">
        <v>12102</v>
      </c>
      <c r="AW383" s="1860" t="str">
        <f t="shared" si="44"/>
        <v>F30_0432</v>
      </c>
      <c r="AX383" s="2834" t="str">
        <f>IF(xml!$A$1&lt;&gt;Preluare_xml!AV$1," - ",IFERROR(INDEX(xml!$C:$C,MATCH(AV383,xml!$B:$B,0)),0))</f>
        <v xml:space="preserve"> - </v>
      </c>
      <c r="AZ383" s="74" t="s">
        <v>13492</v>
      </c>
      <c r="BA383" s="1860" t="str">
        <f t="shared" si="41"/>
        <v>F20_3051</v>
      </c>
      <c r="BB383" s="2834" t="str">
        <f>IF(xml!$A$1&lt;&gt;Preluare_xml!AZ$1," - ",IFERROR(INDEX(xml!$C:$C,MATCH(AZ383,xml!$B:$B,0)),0))</f>
        <v xml:space="preserve"> - </v>
      </c>
      <c r="BD383" s="2396" t="str">
        <f t="shared" si="42"/>
        <v>/F30/@F30_1162</v>
      </c>
      <c r="BE383" s="2837" t="s">
        <v>13704</v>
      </c>
      <c r="BF383" s="2834" t="str">
        <f>IF(xml!$A$1&lt;&gt;Preluare_xml!BD$1," - ",IFERROR(INDEX(xml!$C:$C,MATCH(BD383,xml!$B:$B,0)),0))</f>
        <v xml:space="preserve"> - </v>
      </c>
      <c r="BH383" s="2396" t="str">
        <f t="shared" si="40"/>
        <v>/F20/@F20_0682</v>
      </c>
      <c r="BI383" s="2837" t="s">
        <v>13705</v>
      </c>
      <c r="BJ383" s="2821" t="str">
        <f>IF(xml!$A$1&lt;&gt;Preluare_xml!BH$1," - ",IFERROR(INDEX(xml!$C:$C,MATCH(BH383,xml!$B:$B,0)),0))</f>
        <v xml:space="preserve"> - </v>
      </c>
    </row>
    <row r="384" spans="44:62" x14ac:dyDescent="0.25">
      <c r="AR384" s="1" t="s">
        <v>12057</v>
      </c>
      <c r="AS384" s="1860" t="str">
        <f t="shared" si="43"/>
        <v>F20_0651</v>
      </c>
      <c r="AT384" s="2839" t="str">
        <f>IF(xml!$A$1&lt;&gt;Preluare_xml!AR$1," - ",IFERROR(INDEX(xml!$C:$C,MATCH(AR384,xml!$B:$B,0)),0))</f>
        <v xml:space="preserve"> - </v>
      </c>
      <c r="AV384" s="1" t="s">
        <v>13706</v>
      </c>
      <c r="AW384" s="1860" t="str">
        <f t="shared" si="44"/>
        <v>F30_0441</v>
      </c>
      <c r="AX384" s="2834" t="str">
        <f>IF(xml!$A$1&lt;&gt;Preluare_xml!AV$1," - ",IFERROR(INDEX(xml!$C:$C,MATCH(AV384,xml!$B:$B,0)),0))</f>
        <v xml:space="preserve"> - </v>
      </c>
      <c r="AZ384" s="74" t="s">
        <v>13495</v>
      </c>
      <c r="BA384" s="1860" t="str">
        <f t="shared" si="41"/>
        <v>F20_3052</v>
      </c>
      <c r="BB384" s="2834" t="str">
        <f>IF(xml!$A$1&lt;&gt;Preluare_xml!AZ$1," - ",IFERROR(INDEX(xml!$C:$C,MATCH(AZ384,xml!$B:$B,0)),0))</f>
        <v xml:space="preserve"> - </v>
      </c>
      <c r="BD384" s="2396" t="str">
        <f t="shared" si="42"/>
        <v>/F30/@F30_1171</v>
      </c>
      <c r="BE384" s="2837" t="s">
        <v>13707</v>
      </c>
      <c r="BF384" s="2834" t="str">
        <f>IF(xml!$A$1&lt;&gt;Preluare_xml!BD$1," - ",IFERROR(INDEX(xml!$C:$C,MATCH(BD384,xml!$B:$B,0)),0))</f>
        <v xml:space="preserve"> - </v>
      </c>
      <c r="BH384" s="2396" t="str">
        <f t="shared" si="40"/>
        <v>/F20/@F20_0691</v>
      </c>
      <c r="BI384" s="2837" t="s">
        <v>13708</v>
      </c>
      <c r="BJ384" s="2821" t="str">
        <f>IF(xml!$A$1&lt;&gt;Preluare_xml!BH$1," - ",IFERROR(INDEX(xml!$C:$C,MATCH(BH384,xml!$B:$B,0)),0))</f>
        <v xml:space="preserve"> - </v>
      </c>
    </row>
    <row r="385" spans="44:62" x14ac:dyDescent="0.25">
      <c r="AR385" s="1" t="s">
        <v>12058</v>
      </c>
      <c r="AS385" s="1860" t="str">
        <f t="shared" si="43"/>
        <v>F20_0652</v>
      </c>
      <c r="AT385" s="2839" t="str">
        <f>IF(xml!$A$1&lt;&gt;Preluare_xml!AR$1," - ",IFERROR(INDEX(xml!$C:$C,MATCH(AR385,xml!$B:$B,0)),0))</f>
        <v xml:space="preserve"> - </v>
      </c>
      <c r="AV385" s="1" t="s">
        <v>13709</v>
      </c>
      <c r="AW385" s="1860" t="str">
        <f t="shared" si="44"/>
        <v>F30_0442</v>
      </c>
      <c r="AX385" s="2834" t="str">
        <f>IF(xml!$A$1&lt;&gt;Preluare_xml!AV$1," - ",IFERROR(INDEX(xml!$C:$C,MATCH(AV385,xml!$B:$B,0)),0))</f>
        <v xml:space="preserve"> - </v>
      </c>
      <c r="AZ385" s="74" t="s">
        <v>12073</v>
      </c>
      <c r="BA385" s="1860" t="str">
        <f t="shared" si="41"/>
        <v>F20_3061</v>
      </c>
      <c r="BB385" s="2834" t="str">
        <f>IF(xml!$A$1&lt;&gt;Preluare_xml!AZ$1," - ",IFERROR(INDEX(xml!$C:$C,MATCH(AZ385,xml!$B:$B,0)),0))</f>
        <v xml:space="preserve"> - </v>
      </c>
      <c r="BD385" s="2396" t="str">
        <f t="shared" si="42"/>
        <v>/F30/@F30_1172</v>
      </c>
      <c r="BE385" s="2837" t="s">
        <v>13710</v>
      </c>
      <c r="BF385" s="2834" t="str">
        <f>IF(xml!$A$1&lt;&gt;Preluare_xml!BD$1," - ",IFERROR(INDEX(xml!$C:$C,MATCH(BD385,xml!$B:$B,0)),0))</f>
        <v xml:space="preserve"> - </v>
      </c>
      <c r="BH385" s="2396" t="str">
        <f t="shared" si="40"/>
        <v>/F20/@F20_0692</v>
      </c>
      <c r="BI385" s="2837" t="s">
        <v>12534</v>
      </c>
      <c r="BJ385" s="2821" t="str">
        <f>IF(xml!$A$1&lt;&gt;Preluare_xml!BH$1," - ",IFERROR(INDEX(xml!$C:$C,MATCH(BH385,xml!$B:$B,0)),0))</f>
        <v xml:space="preserve"> - </v>
      </c>
    </row>
    <row r="386" spans="44:62" x14ac:dyDescent="0.25">
      <c r="AR386" s="1" t="s">
        <v>12059</v>
      </c>
      <c r="AS386" s="1860" t="str">
        <f t="shared" si="43"/>
        <v>F20_0661</v>
      </c>
      <c r="AT386" s="2839" t="str">
        <f>IF(xml!$A$1&lt;&gt;Preluare_xml!AR$1," - ",IFERROR(INDEX(xml!$C:$C,MATCH(AR386,xml!$B:$B,0)),0))</f>
        <v xml:space="preserve"> - </v>
      </c>
      <c r="AV386" s="1" t="s">
        <v>13711</v>
      </c>
      <c r="AW386" s="1860" t="str">
        <f t="shared" si="44"/>
        <v>F30_0451</v>
      </c>
      <c r="AX386" s="2834" t="str">
        <f>IF(xml!$A$1&lt;&gt;Preluare_xml!AV$1," - ",IFERROR(INDEX(xml!$C:$C,MATCH(AV386,xml!$B:$B,0)),0))</f>
        <v xml:space="preserve"> - </v>
      </c>
      <c r="AZ386" s="74" t="s">
        <v>12074</v>
      </c>
      <c r="BA386" s="1860" t="str">
        <f t="shared" si="41"/>
        <v>F20_3062</v>
      </c>
      <c r="BB386" s="2834" t="str">
        <f>IF(xml!$A$1&lt;&gt;Preluare_xml!AZ$1," - ",IFERROR(INDEX(xml!$C:$C,MATCH(AZ386,xml!$B:$B,0)),0))</f>
        <v xml:space="preserve"> - </v>
      </c>
      <c r="BD386" s="2396" t="str">
        <f t="shared" si="42"/>
        <v>/F30/@F30_1181</v>
      </c>
      <c r="BE386" s="2837" t="s">
        <v>13712</v>
      </c>
      <c r="BF386" s="2834" t="str">
        <f>IF(xml!$A$1&lt;&gt;Preluare_xml!BD$1," - ",IFERROR(INDEX(xml!$C:$C,MATCH(BD386,xml!$B:$B,0)),0))</f>
        <v xml:space="preserve"> - </v>
      </c>
      <c r="BH386" s="2396" t="str">
        <f t="shared" si="40"/>
        <v>/F20/@F20_0701</v>
      </c>
      <c r="BI386" s="2837" t="s">
        <v>13713</v>
      </c>
      <c r="BJ386" s="2821" t="str">
        <f>IF(xml!$A$1&lt;&gt;Preluare_xml!BH$1," - ",IFERROR(INDEX(xml!$C:$C,MATCH(BH386,xml!$B:$B,0)),0))</f>
        <v xml:space="preserve"> - </v>
      </c>
    </row>
    <row r="387" spans="44:62" x14ac:dyDescent="0.25">
      <c r="AR387" s="1" t="s">
        <v>12060</v>
      </c>
      <c r="AS387" s="1860" t="str">
        <f t="shared" si="43"/>
        <v>F20_0662</v>
      </c>
      <c r="AT387" s="2839" t="str">
        <f>IF(xml!$A$1&lt;&gt;Preluare_xml!AR$1," - ",IFERROR(INDEX(xml!$C:$C,MATCH(AR387,xml!$B:$B,0)),0))</f>
        <v xml:space="preserve"> - </v>
      </c>
      <c r="AV387" s="1" t="s">
        <v>13714</v>
      </c>
      <c r="AW387" s="1860" t="str">
        <f t="shared" si="44"/>
        <v>F30_0452</v>
      </c>
      <c r="AX387" s="2834" t="str">
        <f>IF(xml!$A$1&lt;&gt;Preluare_xml!AV$1," - ",IFERROR(INDEX(xml!$C:$C,MATCH(AV387,xml!$B:$B,0)),0))</f>
        <v xml:space="preserve"> - </v>
      </c>
      <c r="AZ387" s="74" t="s">
        <v>12075</v>
      </c>
      <c r="BA387" s="1860" t="str">
        <f t="shared" si="41"/>
        <v>F20_3071</v>
      </c>
      <c r="BB387" s="2834" t="str">
        <f>IF(xml!$A$1&lt;&gt;Preluare_xml!AZ$1," - ",IFERROR(INDEX(xml!$C:$C,MATCH(AZ387,xml!$B:$B,0)),0))</f>
        <v xml:space="preserve"> - </v>
      </c>
      <c r="BD387" s="2396" t="str">
        <f t="shared" si="42"/>
        <v>/F30/@F30_1182</v>
      </c>
      <c r="BE387" s="2837" t="s">
        <v>13715</v>
      </c>
      <c r="BF387" s="2834" t="str">
        <f>IF(xml!$A$1&lt;&gt;Preluare_xml!BD$1," - ",IFERROR(INDEX(xml!$C:$C,MATCH(BD387,xml!$B:$B,0)),0))</f>
        <v xml:space="preserve"> - </v>
      </c>
      <c r="BH387" s="2396" t="str">
        <f t="shared" si="40"/>
        <v>/F20/@F20_0702</v>
      </c>
      <c r="BI387" s="2837" t="s">
        <v>13716</v>
      </c>
      <c r="BJ387" s="2821" t="str">
        <f>IF(xml!$A$1&lt;&gt;Preluare_xml!BH$1," - ",IFERROR(INDEX(xml!$C:$C,MATCH(BH387,xml!$B:$B,0)),0))</f>
        <v xml:space="preserve"> - </v>
      </c>
    </row>
    <row r="388" spans="44:62" x14ac:dyDescent="0.25">
      <c r="AR388" s="1" t="s">
        <v>12061</v>
      </c>
      <c r="AS388" s="1860" t="str">
        <f t="shared" si="43"/>
        <v>F20_0671</v>
      </c>
      <c r="AT388" s="2839" t="str">
        <f>IF(xml!$A$1&lt;&gt;Preluare_xml!AR$1," - ",IFERROR(INDEX(xml!$C:$C,MATCH(AR388,xml!$B:$B,0)),0))</f>
        <v xml:space="preserve"> - </v>
      </c>
      <c r="AV388" s="1" t="s">
        <v>13717</v>
      </c>
      <c r="AW388" s="1860" t="str">
        <f t="shared" si="44"/>
        <v>F30_0461</v>
      </c>
      <c r="AX388" s="2834" t="str">
        <f>IF(xml!$A$1&lt;&gt;Preluare_xml!AV$1," - ",IFERROR(INDEX(xml!$C:$C,MATCH(AV388,xml!$B:$B,0)),0))</f>
        <v xml:space="preserve"> - </v>
      </c>
      <c r="AZ388" s="74" t="s">
        <v>12076</v>
      </c>
      <c r="BA388" s="1860" t="str">
        <f t="shared" si="41"/>
        <v>F20_3072</v>
      </c>
      <c r="BB388" s="2834" t="str">
        <f>IF(xml!$A$1&lt;&gt;Preluare_xml!AZ$1," - ",IFERROR(INDEX(xml!$C:$C,MATCH(AZ388,xml!$B:$B,0)),0))</f>
        <v xml:space="preserve"> - </v>
      </c>
      <c r="BD388" s="2396" t="str">
        <f t="shared" si="42"/>
        <v>/F30/@F30_1191</v>
      </c>
      <c r="BE388" s="2837" t="s">
        <v>13718</v>
      </c>
      <c r="BF388" s="2834" t="str">
        <f>IF(xml!$A$1&lt;&gt;Preluare_xml!BD$1," - ",IFERROR(INDEX(xml!$C:$C,MATCH(BD388,xml!$B:$B,0)),0))</f>
        <v xml:space="preserve"> - </v>
      </c>
      <c r="BH388" s="2396" t="str">
        <f t="shared" si="40"/>
        <v>/F20/@F20_0711</v>
      </c>
      <c r="BI388" s="2837" t="s">
        <v>13719</v>
      </c>
      <c r="BJ388" s="2821" t="str">
        <f>IF(xml!$A$1&lt;&gt;Preluare_xml!BH$1," - ",IFERROR(INDEX(xml!$C:$C,MATCH(BH388,xml!$B:$B,0)),0))</f>
        <v xml:space="preserve"> - </v>
      </c>
    </row>
    <row r="389" spans="44:62" x14ac:dyDescent="0.25">
      <c r="AR389" s="1" t="s">
        <v>12062</v>
      </c>
      <c r="AS389" s="1860" t="str">
        <f t="shared" si="43"/>
        <v>F20_0672</v>
      </c>
      <c r="AT389" s="2839" t="str">
        <f>IF(xml!$A$1&lt;&gt;Preluare_xml!AR$1," - ",IFERROR(INDEX(xml!$C:$C,MATCH(AR389,xml!$B:$B,0)),0))</f>
        <v xml:space="preserve"> - </v>
      </c>
      <c r="AV389" s="1" t="s">
        <v>13720</v>
      </c>
      <c r="AW389" s="1860" t="str">
        <f t="shared" si="44"/>
        <v>F30_0462</v>
      </c>
      <c r="AX389" s="2834" t="str">
        <f>IF(xml!$A$1&lt;&gt;Preluare_xml!AV$1," - ",IFERROR(INDEX(xml!$C:$C,MATCH(AV389,xml!$B:$B,0)),0))</f>
        <v xml:space="preserve"> - </v>
      </c>
      <c r="AZ389" s="74" t="s">
        <v>13227</v>
      </c>
      <c r="BA389" s="1860" t="str">
        <f t="shared" si="41"/>
        <v>F20_3081</v>
      </c>
      <c r="BB389" s="2834" t="str">
        <f>IF(xml!$A$1&lt;&gt;Preluare_xml!AZ$1," - ",IFERROR(INDEX(xml!$C:$C,MATCH(AZ389,xml!$B:$B,0)),0))</f>
        <v xml:space="preserve"> - </v>
      </c>
      <c r="BD389" s="2396" t="str">
        <f t="shared" si="42"/>
        <v>/F30/@F30_1192</v>
      </c>
      <c r="BE389" s="2837" t="s">
        <v>13721</v>
      </c>
      <c r="BF389" s="2834" t="str">
        <f>IF(xml!$A$1&lt;&gt;Preluare_xml!BD$1," - ",IFERROR(INDEX(xml!$C:$C,MATCH(BD389,xml!$B:$B,0)),0))</f>
        <v xml:space="preserve"> - </v>
      </c>
      <c r="BH389" s="2396" t="str">
        <f t="shared" si="40"/>
        <v>/F20/@F20_0712</v>
      </c>
      <c r="BI389" s="2837" t="s">
        <v>13722</v>
      </c>
      <c r="BJ389" s="2821" t="str">
        <f>IF(xml!$A$1&lt;&gt;Preluare_xml!BH$1," - ",IFERROR(INDEX(xml!$C:$C,MATCH(BH389,xml!$B:$B,0)),0))</f>
        <v xml:space="preserve"> - </v>
      </c>
    </row>
    <row r="390" spans="44:62" x14ac:dyDescent="0.25">
      <c r="AR390" s="1" t="s">
        <v>12063</v>
      </c>
      <c r="AS390" s="1860" t="str">
        <f t="shared" si="43"/>
        <v>F20_0681</v>
      </c>
      <c r="AT390" s="2839" t="str">
        <f>IF(xml!$A$1&lt;&gt;Preluare_xml!AR$1," - ",IFERROR(INDEX(xml!$C:$C,MATCH(AR390,xml!$B:$B,0)),0))</f>
        <v xml:space="preserve"> - </v>
      </c>
      <c r="AV390" s="1" t="s">
        <v>12103</v>
      </c>
      <c r="AW390" s="1860" t="str">
        <f t="shared" si="44"/>
        <v>F30_0471</v>
      </c>
      <c r="AX390" s="2834" t="str">
        <f>IF(xml!$A$1&lt;&gt;Preluare_xml!AV$1," - ",IFERROR(INDEX(xml!$C:$C,MATCH(AV390,xml!$B:$B,0)),0))</f>
        <v xml:space="preserve"> - </v>
      </c>
      <c r="AZ390" s="74" t="s">
        <v>13232</v>
      </c>
      <c r="BA390" s="1860" t="str">
        <f t="shared" si="41"/>
        <v>F20_3082</v>
      </c>
      <c r="BB390" s="2834" t="str">
        <f>IF(xml!$A$1&lt;&gt;Preluare_xml!AZ$1," - ",IFERROR(INDEX(xml!$C:$C,MATCH(AZ390,xml!$B:$B,0)),0))</f>
        <v xml:space="preserve"> - </v>
      </c>
      <c r="BD390" s="2396" t="str">
        <f t="shared" si="42"/>
        <v>/F30/@F30_1201</v>
      </c>
      <c r="BE390" s="2837" t="s">
        <v>13723</v>
      </c>
      <c r="BF390" s="2834" t="str">
        <f>IF(xml!$A$1&lt;&gt;Preluare_xml!BD$1," - ",IFERROR(INDEX(xml!$C:$C,MATCH(BD390,xml!$B:$B,0)),0))</f>
        <v xml:space="preserve"> - </v>
      </c>
      <c r="BH390" s="2396" t="str">
        <f t="shared" si="40"/>
        <v>/F20/@F20_0721</v>
      </c>
      <c r="BI390" s="2837" t="s">
        <v>13724</v>
      </c>
      <c r="BJ390" s="2821" t="str">
        <f>IF(xml!$A$1&lt;&gt;Preluare_xml!BH$1," - ",IFERROR(INDEX(xml!$C:$C,MATCH(BH390,xml!$B:$B,0)),0))</f>
        <v xml:space="preserve"> - </v>
      </c>
    </row>
    <row r="391" spans="44:62" x14ac:dyDescent="0.25">
      <c r="AR391" s="1" t="s">
        <v>12064</v>
      </c>
      <c r="AS391" s="1860" t="str">
        <f t="shared" si="43"/>
        <v>F20_0682</v>
      </c>
      <c r="AT391" s="2839" t="str">
        <f>IF(xml!$A$1&lt;&gt;Preluare_xml!AR$1," - ",IFERROR(INDEX(xml!$C:$C,MATCH(AR391,xml!$B:$B,0)),0))</f>
        <v xml:space="preserve"> - </v>
      </c>
      <c r="AV391" s="1" t="s">
        <v>12104</v>
      </c>
      <c r="AW391" s="1860" t="str">
        <f t="shared" si="44"/>
        <v>F30_0472</v>
      </c>
      <c r="AX391" s="2834" t="str">
        <f>IF(xml!$A$1&lt;&gt;Preluare_xml!AV$1," - ",IFERROR(INDEX(xml!$C:$C,MATCH(AV391,xml!$B:$B,0)),0))</f>
        <v xml:space="preserve"> - </v>
      </c>
      <c r="AZ391" s="74" t="s">
        <v>13236</v>
      </c>
      <c r="BA391" s="1860" t="str">
        <f t="shared" si="41"/>
        <v>F20_3091</v>
      </c>
      <c r="BB391" s="2834" t="str">
        <f>IF(xml!$A$1&lt;&gt;Preluare_xml!AZ$1," - ",IFERROR(INDEX(xml!$C:$C,MATCH(AZ391,xml!$B:$B,0)),0))</f>
        <v xml:space="preserve"> - </v>
      </c>
      <c r="BD391" s="2396" t="str">
        <f t="shared" si="42"/>
        <v>/F30/@F30_1202</v>
      </c>
      <c r="BE391" s="2837" t="s">
        <v>13725</v>
      </c>
      <c r="BF391" s="2834" t="str">
        <f>IF(xml!$A$1&lt;&gt;Preluare_xml!BD$1," - ",IFERROR(INDEX(xml!$C:$C,MATCH(BD391,xml!$B:$B,0)),0))</f>
        <v xml:space="preserve"> - </v>
      </c>
      <c r="BH391" s="2396" t="str">
        <f t="shared" si="40"/>
        <v>/F20/@F20_0722</v>
      </c>
      <c r="BI391" s="2837" t="s">
        <v>13726</v>
      </c>
      <c r="BJ391" s="2821" t="str">
        <f>IF(xml!$A$1&lt;&gt;Preluare_xml!BH$1," - ",IFERROR(INDEX(xml!$C:$C,MATCH(BH391,xml!$B:$B,0)),0))</f>
        <v xml:space="preserve"> - </v>
      </c>
    </row>
    <row r="392" spans="44:62" x14ac:dyDescent="0.25">
      <c r="AR392" s="1" t="s">
        <v>12065</v>
      </c>
      <c r="AS392" s="1860" t="str">
        <f t="shared" si="43"/>
        <v>F20_0691</v>
      </c>
      <c r="AT392" s="2839" t="str">
        <f>IF(xml!$A$1&lt;&gt;Preluare_xml!AR$1," - ",IFERROR(INDEX(xml!$C:$C,MATCH(AR392,xml!$B:$B,0)),0))</f>
        <v xml:space="preserve"> - </v>
      </c>
      <c r="AV392" s="1" t="s">
        <v>12105</v>
      </c>
      <c r="AW392" s="1860" t="str">
        <f t="shared" si="44"/>
        <v>F30_0481</v>
      </c>
      <c r="AX392" s="2834" t="str">
        <f>IF(xml!$A$1&lt;&gt;Preluare_xml!AV$1," - ",IFERROR(INDEX(xml!$C:$C,MATCH(AV392,xml!$B:$B,0)),0))</f>
        <v xml:space="preserve"> - </v>
      </c>
      <c r="AZ392" s="74" t="s">
        <v>13240</v>
      </c>
      <c r="BA392" s="1860" t="str">
        <f t="shared" si="41"/>
        <v>F20_3092</v>
      </c>
      <c r="BB392" s="2834" t="str">
        <f>IF(xml!$A$1&lt;&gt;Preluare_xml!AZ$1," - ",IFERROR(INDEX(xml!$C:$C,MATCH(AZ392,xml!$B:$B,0)),0))</f>
        <v xml:space="preserve"> - </v>
      </c>
      <c r="BD392" s="2396" t="str">
        <f t="shared" si="42"/>
        <v>/F30/@F30_1211</v>
      </c>
      <c r="BE392" s="2837" t="s">
        <v>13727</v>
      </c>
      <c r="BF392" s="2834" t="str">
        <f>IF(xml!$A$1&lt;&gt;Preluare_xml!BD$1," - ",IFERROR(INDEX(xml!$C:$C,MATCH(BD392,xml!$B:$B,0)),0))</f>
        <v xml:space="preserve"> - </v>
      </c>
      <c r="BH392" s="2396" t="str">
        <f t="shared" si="40"/>
        <v>/F20/@F20_0731</v>
      </c>
      <c r="BI392" s="2837" t="s">
        <v>13728</v>
      </c>
      <c r="BJ392" s="2821" t="str">
        <f>IF(xml!$A$1&lt;&gt;Preluare_xml!BH$1," - ",IFERROR(INDEX(xml!$C:$C,MATCH(BH392,xml!$B:$B,0)),0))</f>
        <v xml:space="preserve"> - </v>
      </c>
    </row>
    <row r="393" spans="44:62" x14ac:dyDescent="0.25">
      <c r="AR393" s="1" t="s">
        <v>12066</v>
      </c>
      <c r="AS393" s="1860" t="str">
        <f t="shared" si="43"/>
        <v>F20_0692</v>
      </c>
      <c r="AT393" s="2839" t="str">
        <f>IF(xml!$A$1&lt;&gt;Preluare_xml!AR$1," - ",IFERROR(INDEX(xml!$C:$C,MATCH(AR393,xml!$B:$B,0)),0))</f>
        <v xml:space="preserve"> - </v>
      </c>
      <c r="AV393" s="1" t="s">
        <v>12106</v>
      </c>
      <c r="AW393" s="1860" t="str">
        <f t="shared" si="44"/>
        <v>F30_0482</v>
      </c>
      <c r="AX393" s="2834" t="str">
        <f>IF(xml!$A$1&lt;&gt;Preluare_xml!AV$1," - ",IFERROR(INDEX(xml!$C:$C,MATCH(AV393,xml!$B:$B,0)),0))</f>
        <v xml:space="preserve"> - </v>
      </c>
      <c r="AZ393" s="74" t="s">
        <v>13243</v>
      </c>
      <c r="BA393" s="1860" t="str">
        <f t="shared" si="41"/>
        <v>F20_3101</v>
      </c>
      <c r="BB393" s="2834" t="str">
        <f>IF(xml!$A$1&lt;&gt;Preluare_xml!AZ$1," - ",IFERROR(INDEX(xml!$C:$C,MATCH(AZ393,xml!$B:$B,0)),0))</f>
        <v xml:space="preserve"> - </v>
      </c>
      <c r="BD393" s="2396" t="str">
        <f t="shared" si="42"/>
        <v>/F30/@F30_1212</v>
      </c>
      <c r="BE393" s="2837" t="s">
        <v>13729</v>
      </c>
      <c r="BF393" s="2834" t="str">
        <f>IF(xml!$A$1&lt;&gt;Preluare_xml!BD$1," - ",IFERROR(INDEX(xml!$C:$C,MATCH(BD393,xml!$B:$B,0)),0))</f>
        <v xml:space="preserve"> - </v>
      </c>
      <c r="BH393" s="2396" t="str">
        <f t="shared" si="40"/>
        <v>/F20/@F20_0732</v>
      </c>
      <c r="BI393" s="2837" t="s">
        <v>13730</v>
      </c>
      <c r="BJ393" s="2821" t="str">
        <f>IF(xml!$A$1&lt;&gt;Preluare_xml!BH$1," - ",IFERROR(INDEX(xml!$C:$C,MATCH(BH393,xml!$B:$B,0)),0))</f>
        <v xml:space="preserve"> - </v>
      </c>
    </row>
    <row r="394" spans="44:62" x14ac:dyDescent="0.25">
      <c r="AR394" s="1" t="s">
        <v>12067</v>
      </c>
      <c r="AS394" s="1860" t="str">
        <f t="shared" si="43"/>
        <v>F20_0701</v>
      </c>
      <c r="AT394" s="2839" t="str">
        <f>IF(xml!$A$1&lt;&gt;Preluare_xml!AR$1," - ",IFERROR(INDEX(xml!$C:$C,MATCH(AR394,xml!$B:$B,0)),0))</f>
        <v xml:space="preserve"> - </v>
      </c>
      <c r="AV394" s="1" t="s">
        <v>12107</v>
      </c>
      <c r="AW394" s="1860" t="str">
        <f t="shared" si="44"/>
        <v>F30_0491</v>
      </c>
      <c r="AX394" s="2834" t="str">
        <f>IF(xml!$A$1&lt;&gt;Preluare_xml!AV$1," - ",IFERROR(INDEX(xml!$C:$C,MATCH(AV394,xml!$B:$B,0)),0))</f>
        <v xml:space="preserve"> - </v>
      </c>
      <c r="AZ394" s="74" t="s">
        <v>13247</v>
      </c>
      <c r="BA394" s="1860" t="str">
        <f t="shared" si="41"/>
        <v>F20_3102</v>
      </c>
      <c r="BB394" s="2834" t="str">
        <f>IF(xml!$A$1&lt;&gt;Preluare_xml!AZ$1," - ",IFERROR(INDEX(xml!$C:$C,MATCH(AZ394,xml!$B:$B,0)),0))</f>
        <v xml:space="preserve"> - </v>
      </c>
      <c r="BD394" s="2396" t="str">
        <f t="shared" si="42"/>
        <v>/F30/@F30_1221</v>
      </c>
      <c r="BE394" s="2837" t="s">
        <v>13731</v>
      </c>
      <c r="BF394" s="2834" t="str">
        <f>IF(xml!$A$1&lt;&gt;Preluare_xml!BD$1," - ",IFERROR(INDEX(xml!$C:$C,MATCH(BD394,xml!$B:$B,0)),0))</f>
        <v xml:space="preserve"> - </v>
      </c>
      <c r="BH394" s="2396" t="str">
        <f t="shared" si="40"/>
        <v>/F20/@F20_0741</v>
      </c>
      <c r="BI394" s="2837" t="s">
        <v>13732</v>
      </c>
      <c r="BJ394" s="2821" t="str">
        <f>IF(xml!$A$1&lt;&gt;Preluare_xml!BH$1," - ",IFERROR(INDEX(xml!$C:$C,MATCH(BH394,xml!$B:$B,0)),0))</f>
        <v xml:space="preserve"> - </v>
      </c>
    </row>
    <row r="395" spans="44:62" x14ac:dyDescent="0.25">
      <c r="AR395" s="1" t="s">
        <v>12068</v>
      </c>
      <c r="AS395" s="1860" t="str">
        <f t="shared" si="43"/>
        <v>F20_0702</v>
      </c>
      <c r="AT395" s="2839" t="str">
        <f>IF(xml!$A$1&lt;&gt;Preluare_xml!AR$1," - ",IFERROR(INDEX(xml!$C:$C,MATCH(AR395,xml!$B:$B,0)),0))</f>
        <v xml:space="preserve"> - </v>
      </c>
      <c r="AV395" s="1" t="s">
        <v>12108</v>
      </c>
      <c r="AW395" s="1860" t="str">
        <f t="shared" si="44"/>
        <v>F30_0492</v>
      </c>
      <c r="AX395" s="2834" t="str">
        <f>IF(xml!$A$1&lt;&gt;Preluare_xml!AV$1," - ",IFERROR(INDEX(xml!$C:$C,MATCH(AV395,xml!$B:$B,0)),0))</f>
        <v xml:space="preserve"> - </v>
      </c>
      <c r="AZ395" s="74" t="s">
        <v>13251</v>
      </c>
      <c r="BA395" s="1860" t="str">
        <f t="shared" si="41"/>
        <v>F20_3111</v>
      </c>
      <c r="BB395" s="2834" t="str">
        <f>IF(xml!$A$1&lt;&gt;Preluare_xml!AZ$1," - ",IFERROR(INDEX(xml!$C:$C,MATCH(AZ395,xml!$B:$B,0)),0))</f>
        <v xml:space="preserve"> - </v>
      </c>
      <c r="BD395" s="2396" t="str">
        <f t="shared" si="42"/>
        <v>/F30/@F30_1222</v>
      </c>
      <c r="BE395" s="2837" t="s">
        <v>13733</v>
      </c>
      <c r="BF395" s="2834" t="str">
        <f>IF(xml!$A$1&lt;&gt;Preluare_xml!BD$1," - ",IFERROR(INDEX(xml!$C:$C,MATCH(BD395,xml!$B:$B,0)),0))</f>
        <v xml:space="preserve"> - </v>
      </c>
      <c r="BH395" s="2396" t="str">
        <f t="shared" si="40"/>
        <v>/F20/@F20_0742</v>
      </c>
      <c r="BI395" s="2837" t="s">
        <v>13734</v>
      </c>
      <c r="BJ395" s="2821" t="str">
        <f>IF(xml!$A$1&lt;&gt;Preluare_xml!BH$1," - ",IFERROR(INDEX(xml!$C:$C,MATCH(BH395,xml!$B:$B,0)),0))</f>
        <v xml:space="preserve"> - </v>
      </c>
    </row>
    <row r="396" spans="44:62" x14ac:dyDescent="0.25">
      <c r="AR396" s="1" t="s">
        <v>13476</v>
      </c>
      <c r="AS396" s="1860" t="str">
        <f t="shared" si="43"/>
        <v>F20_3011</v>
      </c>
      <c r="AT396" s="2839" t="str">
        <f>IF(xml!$A$1&lt;&gt;Preluare_xml!AR$1," - ",IFERROR(INDEX(xml!$C:$C,MATCH(AR396,xml!$B:$B,0)),0))</f>
        <v xml:space="preserve"> - </v>
      </c>
      <c r="AV396" s="1" t="s">
        <v>12109</v>
      </c>
      <c r="AW396" s="1860" t="str">
        <f t="shared" si="44"/>
        <v>F30_0501</v>
      </c>
      <c r="AX396" s="2834" t="str">
        <f>IF(xml!$A$1&lt;&gt;Preluare_xml!AV$1," - ",IFERROR(INDEX(xml!$C:$C,MATCH(AV396,xml!$B:$B,0)),0))</f>
        <v xml:space="preserve"> - </v>
      </c>
      <c r="AZ396" s="74" t="s">
        <v>13255</v>
      </c>
      <c r="BA396" s="1860" t="str">
        <f t="shared" si="41"/>
        <v>F20_3112</v>
      </c>
      <c r="BB396" s="2834" t="str">
        <f>IF(xml!$A$1&lt;&gt;Preluare_xml!AZ$1," - ",IFERROR(INDEX(xml!$C:$C,MATCH(AZ396,xml!$B:$B,0)),0))</f>
        <v xml:space="preserve"> - </v>
      </c>
      <c r="BD396" s="2396" t="str">
        <f t="shared" si="42"/>
        <v>/F30/@F30_1231</v>
      </c>
      <c r="BE396" s="2837" t="s">
        <v>13735</v>
      </c>
      <c r="BF396" s="2834" t="str">
        <f>IF(xml!$A$1&lt;&gt;Preluare_xml!BD$1," - ",IFERROR(INDEX(xml!$C:$C,MATCH(BD396,xml!$B:$B,0)),0))</f>
        <v xml:space="preserve"> - </v>
      </c>
      <c r="BH396" s="2396" t="str">
        <f t="shared" si="40"/>
        <v>/F20/@F20_0751</v>
      </c>
      <c r="BI396" s="2837" t="s">
        <v>13736</v>
      </c>
      <c r="BJ396" s="2821" t="str">
        <f>IF(xml!$A$1&lt;&gt;Preluare_xml!BH$1," - ",IFERROR(INDEX(xml!$C:$C,MATCH(BH396,xml!$B:$B,0)),0))</f>
        <v xml:space="preserve"> - </v>
      </c>
    </row>
    <row r="397" spans="44:62" x14ac:dyDescent="0.25">
      <c r="AR397" s="1" t="s">
        <v>13479</v>
      </c>
      <c r="AS397" s="1860" t="str">
        <f t="shared" si="43"/>
        <v>F20_3012</v>
      </c>
      <c r="AT397" s="2839" t="str">
        <f>IF(xml!$A$1&lt;&gt;Preluare_xml!AR$1," - ",IFERROR(INDEX(xml!$C:$C,MATCH(AR397,xml!$B:$B,0)),0))</f>
        <v xml:space="preserve"> - </v>
      </c>
      <c r="AV397" s="1" t="s">
        <v>12110</v>
      </c>
      <c r="AW397" s="1860" t="str">
        <f t="shared" si="44"/>
        <v>F30_0502</v>
      </c>
      <c r="AX397" s="2834" t="str">
        <f>IF(xml!$A$1&lt;&gt;Preluare_xml!AV$1," - ",IFERROR(INDEX(xml!$C:$C,MATCH(AV397,xml!$B:$B,0)),0))</f>
        <v xml:space="preserve"> - </v>
      </c>
      <c r="AZ397" s="74" t="s">
        <v>12077</v>
      </c>
      <c r="BA397" s="1860" t="str">
        <f t="shared" si="41"/>
        <v>F20_3121</v>
      </c>
      <c r="BB397" s="2834" t="str">
        <f>IF(xml!$A$1&lt;&gt;Preluare_xml!AZ$1," - ",IFERROR(INDEX(xml!$C:$C,MATCH(AZ397,xml!$B:$B,0)),0))</f>
        <v xml:space="preserve"> - </v>
      </c>
      <c r="BD397" s="2396" t="str">
        <f t="shared" si="42"/>
        <v>/F30/@F30_1232</v>
      </c>
      <c r="BE397" s="2837" t="s">
        <v>13737</v>
      </c>
      <c r="BF397" s="2834" t="str">
        <f>IF(xml!$A$1&lt;&gt;Preluare_xml!BD$1," - ",IFERROR(INDEX(xml!$C:$C,MATCH(BD397,xml!$B:$B,0)),0))</f>
        <v xml:space="preserve"> - </v>
      </c>
      <c r="BH397" s="2396" t="str">
        <f t="shared" si="40"/>
        <v>/F20/@F20_0752</v>
      </c>
      <c r="BI397" s="2837" t="s">
        <v>13738</v>
      </c>
      <c r="BJ397" s="2821" t="str">
        <f>IF(xml!$A$1&lt;&gt;Preluare_xml!BH$1," - ",IFERROR(INDEX(xml!$C:$C,MATCH(BH397,xml!$B:$B,0)),0))</f>
        <v xml:space="preserve"> - </v>
      </c>
    </row>
    <row r="398" spans="44:62" x14ac:dyDescent="0.25">
      <c r="AR398" s="1" t="s">
        <v>13481</v>
      </c>
      <c r="AS398" s="1860" t="str">
        <f t="shared" si="43"/>
        <v>F20_3021</v>
      </c>
      <c r="AT398" s="2839" t="str">
        <f>IF(xml!$A$1&lt;&gt;Preluare_xml!AR$1," - ",IFERROR(INDEX(xml!$C:$C,MATCH(AR398,xml!$B:$B,0)),0))</f>
        <v xml:space="preserve"> - </v>
      </c>
      <c r="AV398" s="1" t="s">
        <v>12111</v>
      </c>
      <c r="AW398" s="1860" t="str">
        <f t="shared" si="44"/>
        <v>F30_0511</v>
      </c>
      <c r="AX398" s="2834" t="str">
        <f>IF(xml!$A$1&lt;&gt;Preluare_xml!AV$1," - ",IFERROR(INDEX(xml!$C:$C,MATCH(AV398,xml!$B:$B,0)),0))</f>
        <v xml:space="preserve"> - </v>
      </c>
      <c r="AZ398" s="74" t="s">
        <v>12078</v>
      </c>
      <c r="BA398" s="1860" t="str">
        <f t="shared" si="41"/>
        <v>F20_3122</v>
      </c>
      <c r="BB398" s="2834" t="str">
        <f>IF(xml!$A$1&lt;&gt;Preluare_xml!AZ$1," - ",IFERROR(INDEX(xml!$C:$C,MATCH(AZ398,xml!$B:$B,0)),0))</f>
        <v xml:space="preserve"> - </v>
      </c>
      <c r="BD398" s="2396" t="str">
        <f t="shared" si="42"/>
        <v>/F30/@F30_1241</v>
      </c>
      <c r="BE398" s="2837" t="s">
        <v>13739</v>
      </c>
      <c r="BF398" s="2834" t="str">
        <f>IF(xml!$A$1&lt;&gt;Preluare_xml!BD$1," - ",IFERROR(INDEX(xml!$C:$C,MATCH(BD398,xml!$B:$B,0)),0))</f>
        <v xml:space="preserve"> - </v>
      </c>
      <c r="BH398" s="2396" t="str">
        <f t="shared" si="40"/>
        <v>/F20/@F20_0761</v>
      </c>
      <c r="BI398" s="2837" t="s">
        <v>13740</v>
      </c>
      <c r="BJ398" s="2821" t="str">
        <f>IF(xml!$A$1&lt;&gt;Preluare_xml!BH$1," - ",IFERROR(INDEX(xml!$C:$C,MATCH(BH398,xml!$B:$B,0)),0))</f>
        <v xml:space="preserve"> - </v>
      </c>
    </row>
    <row r="399" spans="44:62" x14ac:dyDescent="0.25">
      <c r="AR399" s="1" t="s">
        <v>13484</v>
      </c>
      <c r="AS399" s="1860" t="str">
        <f t="shared" si="43"/>
        <v>F20_3022</v>
      </c>
      <c r="AT399" s="2839" t="str">
        <f>IF(xml!$A$1&lt;&gt;Preluare_xml!AR$1," - ",IFERROR(INDEX(xml!$C:$C,MATCH(AR399,xml!$B:$B,0)),0))</f>
        <v xml:space="preserve"> - </v>
      </c>
      <c r="AV399" s="1" t="s">
        <v>12112</v>
      </c>
      <c r="AW399" s="1860" t="str">
        <f t="shared" si="44"/>
        <v>F30_0512</v>
      </c>
      <c r="AX399" s="2834" t="str">
        <f>IF(xml!$A$1&lt;&gt;Preluare_xml!AV$1," - ",IFERROR(INDEX(xml!$C:$C,MATCH(AV399,xml!$B:$B,0)),0))</f>
        <v xml:space="preserve"> - </v>
      </c>
      <c r="AZ399" s="74" t="s">
        <v>13264</v>
      </c>
      <c r="BA399" s="1860" t="str">
        <f t="shared" si="41"/>
        <v>F20_3131</v>
      </c>
      <c r="BB399" s="2834" t="str">
        <f>IF(xml!$A$1&lt;&gt;Preluare_xml!AZ$1," - ",IFERROR(INDEX(xml!$C:$C,MATCH(AZ399,xml!$B:$B,0)),0))</f>
        <v xml:space="preserve"> - </v>
      </c>
      <c r="BD399" s="2396" t="str">
        <f t="shared" si="42"/>
        <v>/F30/@F30_1242</v>
      </c>
      <c r="BE399" s="2837" t="s">
        <v>13741</v>
      </c>
      <c r="BF399" s="2834" t="str">
        <f>IF(xml!$A$1&lt;&gt;Preluare_xml!BD$1," - ",IFERROR(INDEX(xml!$C:$C,MATCH(BD399,xml!$B:$B,0)),0))</f>
        <v xml:space="preserve"> - </v>
      </c>
      <c r="BH399" s="2396" t="str">
        <f t="shared" si="40"/>
        <v>/F20/@F20_0762</v>
      </c>
      <c r="BI399" s="2837" t="s">
        <v>13742</v>
      </c>
      <c r="BJ399" s="2821" t="str">
        <f>IF(xml!$A$1&lt;&gt;Preluare_xml!BH$1," - ",IFERROR(INDEX(xml!$C:$C,MATCH(BH399,xml!$B:$B,0)),0))</f>
        <v xml:space="preserve"> - </v>
      </c>
    </row>
    <row r="400" spans="44:62" x14ac:dyDescent="0.25">
      <c r="AR400" s="1" t="s">
        <v>12069</v>
      </c>
      <c r="AS400" s="1860" t="str">
        <f t="shared" si="43"/>
        <v>F20_3031</v>
      </c>
      <c r="AT400" s="2839" t="str">
        <f>IF(xml!$A$1&lt;&gt;Preluare_xml!AR$1," - ",IFERROR(INDEX(xml!$C:$C,MATCH(AR400,xml!$B:$B,0)),0))</f>
        <v xml:space="preserve"> - </v>
      </c>
      <c r="AV400" s="1" t="s">
        <v>13743</v>
      </c>
      <c r="AW400" s="1860" t="str">
        <f t="shared" si="44"/>
        <v>F30_0521</v>
      </c>
      <c r="AX400" s="2834" t="str">
        <f>IF(xml!$A$1&lt;&gt;Preluare_xml!AV$1," - ",IFERROR(INDEX(xml!$C:$C,MATCH(AV400,xml!$B:$B,0)),0))</f>
        <v xml:space="preserve"> - </v>
      </c>
      <c r="AZ400" s="74" t="s">
        <v>13267</v>
      </c>
      <c r="BA400" s="1860" t="str">
        <f t="shared" si="41"/>
        <v>F20_3132</v>
      </c>
      <c r="BB400" s="2834" t="str">
        <f>IF(xml!$A$1&lt;&gt;Preluare_xml!AZ$1," - ",IFERROR(INDEX(xml!$C:$C,MATCH(AZ400,xml!$B:$B,0)),0))</f>
        <v xml:space="preserve"> - </v>
      </c>
      <c r="BD400" s="2396" t="str">
        <f t="shared" si="42"/>
        <v>/F30/@F30_1251</v>
      </c>
      <c r="BE400" s="2837" t="s">
        <v>13744</v>
      </c>
      <c r="BF400" s="2834" t="str">
        <f>IF(xml!$A$1&lt;&gt;Preluare_xml!BD$1," - ",IFERROR(INDEX(xml!$C:$C,MATCH(BD400,xml!$B:$B,0)),0))</f>
        <v xml:space="preserve"> - </v>
      </c>
      <c r="BH400" s="2396" t="str">
        <f t="shared" si="40"/>
        <v>/F20/@F20_0771</v>
      </c>
      <c r="BI400" s="2837" t="s">
        <v>13745</v>
      </c>
      <c r="BJ400" s="2821" t="str">
        <f>IF(xml!$A$1&lt;&gt;Preluare_xml!BH$1," - ",IFERROR(INDEX(xml!$C:$C,MATCH(BH400,xml!$B:$B,0)),0))</f>
        <v xml:space="preserve"> - </v>
      </c>
    </row>
    <row r="401" spans="44:62" x14ac:dyDescent="0.25">
      <c r="AR401" s="1" t="s">
        <v>12070</v>
      </c>
      <c r="AS401" s="1860" t="str">
        <f t="shared" si="43"/>
        <v>F20_3032</v>
      </c>
      <c r="AT401" s="2839" t="str">
        <f>IF(xml!$A$1&lt;&gt;Preluare_xml!AR$1," - ",IFERROR(INDEX(xml!$C:$C,MATCH(AR401,xml!$B:$B,0)),0))</f>
        <v xml:space="preserve"> - </v>
      </c>
      <c r="AV401" s="1" t="s">
        <v>13746</v>
      </c>
      <c r="AW401" s="1860" t="str">
        <f t="shared" si="44"/>
        <v>F30_0522</v>
      </c>
      <c r="AX401" s="2834" t="str">
        <f>IF(xml!$A$1&lt;&gt;Preluare_xml!AV$1," - ",IFERROR(INDEX(xml!$C:$C,MATCH(AV401,xml!$B:$B,0)),0))</f>
        <v xml:space="preserve"> - </v>
      </c>
      <c r="AZ401" s="74" t="s">
        <v>13271</v>
      </c>
      <c r="BA401" s="1860" t="str">
        <f t="shared" si="41"/>
        <v>F20_3141</v>
      </c>
      <c r="BB401" s="2834" t="str">
        <f>IF(xml!$A$1&lt;&gt;Preluare_xml!AZ$1," - ",IFERROR(INDEX(xml!$C:$C,MATCH(AZ401,xml!$B:$B,0)),0))</f>
        <v xml:space="preserve"> - </v>
      </c>
      <c r="BD401" s="2396" t="str">
        <f t="shared" si="42"/>
        <v>/F30/@F30_1252</v>
      </c>
      <c r="BE401" s="2837" t="s">
        <v>13747</v>
      </c>
      <c r="BF401" s="2834" t="str">
        <f>IF(xml!$A$1&lt;&gt;Preluare_xml!BD$1," - ",IFERROR(INDEX(xml!$C:$C,MATCH(BD401,xml!$B:$B,0)),0))</f>
        <v xml:space="preserve"> - </v>
      </c>
      <c r="BH401" s="2396" t="str">
        <f t="shared" si="40"/>
        <v>/F20/@F20_0772</v>
      </c>
      <c r="BI401" s="2837" t="s">
        <v>13748</v>
      </c>
      <c r="BJ401" s="2821" t="str">
        <f>IF(xml!$A$1&lt;&gt;Preluare_xml!BH$1," - ",IFERROR(INDEX(xml!$C:$C,MATCH(BH401,xml!$B:$B,0)),0))</f>
        <v xml:space="preserve"> - </v>
      </c>
    </row>
    <row r="402" spans="44:62" x14ac:dyDescent="0.25">
      <c r="AR402" s="1" t="s">
        <v>12071</v>
      </c>
      <c r="AS402" s="1860" t="str">
        <f t="shared" si="43"/>
        <v>F20_3041</v>
      </c>
      <c r="AT402" s="2839" t="str">
        <f>IF(xml!$A$1&lt;&gt;Preluare_xml!AR$1," - ",IFERROR(INDEX(xml!$C:$C,MATCH(AR402,xml!$B:$B,0)),0))</f>
        <v xml:space="preserve"> - </v>
      </c>
      <c r="AV402" s="1" t="s">
        <v>13749</v>
      </c>
      <c r="AW402" s="1860" t="str">
        <f t="shared" si="44"/>
        <v>F30_0531</v>
      </c>
      <c r="AX402" s="2834" t="str">
        <f>IF(xml!$A$1&lt;&gt;Preluare_xml!AV$1," - ",IFERROR(INDEX(xml!$C:$C,MATCH(AV402,xml!$B:$B,0)),0))</f>
        <v xml:space="preserve"> - </v>
      </c>
      <c r="AZ402" s="74" t="s">
        <v>13275</v>
      </c>
      <c r="BA402" s="1860" t="str">
        <f t="shared" si="41"/>
        <v>F20_3142</v>
      </c>
      <c r="BB402" s="2834" t="str">
        <f>IF(xml!$A$1&lt;&gt;Preluare_xml!AZ$1," - ",IFERROR(INDEX(xml!$C:$C,MATCH(AZ402,xml!$B:$B,0)),0))</f>
        <v xml:space="preserve"> - </v>
      </c>
      <c r="BD402" s="2396" t="str">
        <f t="shared" si="42"/>
        <v>/F30/@F30_1261</v>
      </c>
      <c r="BE402" s="2837" t="s">
        <v>13750</v>
      </c>
      <c r="BF402" s="2834" t="str">
        <f>IF(xml!$A$1&lt;&gt;Preluare_xml!BD$1," - ",IFERROR(INDEX(xml!$C:$C,MATCH(BD402,xml!$B:$B,0)),0))</f>
        <v xml:space="preserve"> - </v>
      </c>
      <c r="BH402" s="2396" t="str">
        <f t="shared" si="40"/>
        <v>/F20/@F20_0781</v>
      </c>
      <c r="BI402" s="2837" t="s">
        <v>13751</v>
      </c>
      <c r="BJ402" s="2821" t="str">
        <f>IF(xml!$A$1&lt;&gt;Preluare_xml!BH$1," - ",IFERROR(INDEX(xml!$C:$C,MATCH(BH402,xml!$B:$B,0)),0))</f>
        <v xml:space="preserve"> - </v>
      </c>
    </row>
    <row r="403" spans="44:62" x14ac:dyDescent="0.25">
      <c r="AR403" s="1" t="s">
        <v>12072</v>
      </c>
      <c r="AS403" s="1860" t="str">
        <f t="shared" si="43"/>
        <v>F20_3042</v>
      </c>
      <c r="AT403" s="2839" t="str">
        <f>IF(xml!$A$1&lt;&gt;Preluare_xml!AR$1," - ",IFERROR(INDEX(xml!$C:$C,MATCH(AR403,xml!$B:$B,0)),0))</f>
        <v xml:space="preserve"> - </v>
      </c>
      <c r="AV403" s="1" t="s">
        <v>13752</v>
      </c>
      <c r="AW403" s="1860" t="str">
        <f t="shared" si="44"/>
        <v>F30_0532</v>
      </c>
      <c r="AX403" s="2834" t="str">
        <f>IF(xml!$A$1&lt;&gt;Preluare_xml!AV$1," - ",IFERROR(INDEX(xml!$C:$C,MATCH(AV403,xml!$B:$B,0)),0))</f>
        <v xml:space="preserve"> - </v>
      </c>
      <c r="AZ403" s="74" t="s">
        <v>13279</v>
      </c>
      <c r="BA403" s="1860" t="str">
        <f t="shared" si="41"/>
        <v>F20_3151</v>
      </c>
      <c r="BB403" s="2834" t="str">
        <f>IF(xml!$A$1&lt;&gt;Preluare_xml!AZ$1," - ",IFERROR(INDEX(xml!$C:$C,MATCH(AZ403,xml!$B:$B,0)),0))</f>
        <v xml:space="preserve"> - </v>
      </c>
      <c r="BD403" s="2396" t="str">
        <f t="shared" si="42"/>
        <v>/F30/@F30_1262</v>
      </c>
      <c r="BE403" s="2837" t="s">
        <v>13753</v>
      </c>
      <c r="BF403" s="2834" t="str">
        <f>IF(xml!$A$1&lt;&gt;Preluare_xml!BD$1," - ",IFERROR(INDEX(xml!$C:$C,MATCH(BD403,xml!$B:$B,0)),0))</f>
        <v xml:space="preserve"> - </v>
      </c>
      <c r="BH403" s="2396" t="str">
        <f t="shared" si="40"/>
        <v>/F20/@F20_0782</v>
      </c>
      <c r="BI403" s="2837" t="s">
        <v>13754</v>
      </c>
      <c r="BJ403" s="2821" t="str">
        <f>IF(xml!$A$1&lt;&gt;Preluare_xml!BH$1," - ",IFERROR(INDEX(xml!$C:$C,MATCH(BH403,xml!$B:$B,0)),0))</f>
        <v xml:space="preserve"> - </v>
      </c>
    </row>
    <row r="404" spans="44:62" x14ac:dyDescent="0.25">
      <c r="AR404" s="1" t="s">
        <v>13492</v>
      </c>
      <c r="AS404" s="1860" t="str">
        <f t="shared" si="43"/>
        <v>F20_3051</v>
      </c>
      <c r="AT404" s="2839" t="str">
        <f>IF(xml!$A$1&lt;&gt;Preluare_xml!AR$1," - ",IFERROR(INDEX(xml!$C:$C,MATCH(AR404,xml!$B:$B,0)),0))</f>
        <v xml:space="preserve"> - </v>
      </c>
      <c r="AV404" s="1" t="s">
        <v>12113</v>
      </c>
      <c r="AW404" s="1860" t="str">
        <f t="shared" si="44"/>
        <v>F30_0541</v>
      </c>
      <c r="AX404" s="2834" t="str">
        <f>IF(xml!$A$1&lt;&gt;Preluare_xml!AV$1," - ",IFERROR(INDEX(xml!$C:$C,MATCH(AV404,xml!$B:$B,0)),0))</f>
        <v xml:space="preserve"> - </v>
      </c>
      <c r="AZ404" s="74" t="s">
        <v>13283</v>
      </c>
      <c r="BA404" s="1860" t="str">
        <f t="shared" si="41"/>
        <v>F20_3152</v>
      </c>
      <c r="BB404" s="2834" t="str">
        <f>IF(xml!$A$1&lt;&gt;Preluare_xml!AZ$1," - ",IFERROR(INDEX(xml!$C:$C,MATCH(AZ404,xml!$B:$B,0)),0))</f>
        <v xml:space="preserve"> - </v>
      </c>
      <c r="BD404" s="2396" t="str">
        <f t="shared" si="42"/>
        <v>/F30/@F30_1271</v>
      </c>
      <c r="BE404" s="2837" t="s">
        <v>13755</v>
      </c>
      <c r="BF404" s="2834" t="str">
        <f>IF(xml!$A$1&lt;&gt;Preluare_xml!BD$1," - ",IFERROR(INDEX(xml!$C:$C,MATCH(BD404,xml!$B:$B,0)),0))</f>
        <v xml:space="preserve"> - </v>
      </c>
      <c r="BH404" s="2396" t="str">
        <f t="shared" si="40"/>
        <v>/F20/@F20_0791</v>
      </c>
      <c r="BI404" s="2837" t="s">
        <v>13756</v>
      </c>
      <c r="BJ404" s="2821" t="str">
        <f>IF(xml!$A$1&lt;&gt;Preluare_xml!BH$1," - ",IFERROR(INDEX(xml!$C:$C,MATCH(BH404,xml!$B:$B,0)),0))</f>
        <v xml:space="preserve"> - </v>
      </c>
    </row>
    <row r="405" spans="44:62" x14ac:dyDescent="0.25">
      <c r="AR405" s="1" t="s">
        <v>13495</v>
      </c>
      <c r="AS405" s="1860" t="str">
        <f t="shared" si="43"/>
        <v>F20_3052</v>
      </c>
      <c r="AT405" s="2839" t="str">
        <f>IF(xml!$A$1&lt;&gt;Preluare_xml!AR$1," - ",IFERROR(INDEX(xml!$C:$C,MATCH(AR405,xml!$B:$B,0)),0))</f>
        <v xml:space="preserve"> - </v>
      </c>
      <c r="AV405" s="1" t="s">
        <v>12114</v>
      </c>
      <c r="AW405" s="1860" t="str">
        <f t="shared" si="44"/>
        <v>F30_0542</v>
      </c>
      <c r="AX405" s="2834" t="str">
        <f>IF(xml!$A$1&lt;&gt;Preluare_xml!AV$1," - ",IFERROR(INDEX(xml!$C:$C,MATCH(AV405,xml!$B:$B,0)),0))</f>
        <v xml:space="preserve"> - </v>
      </c>
      <c r="AZ405" s="74" t="s">
        <v>13286</v>
      </c>
      <c r="BA405" s="1860" t="str">
        <f t="shared" si="41"/>
        <v>F20_3161</v>
      </c>
      <c r="BB405" s="2834" t="str">
        <f>IF(xml!$A$1&lt;&gt;Preluare_xml!AZ$1," - ",IFERROR(INDEX(xml!$C:$C,MATCH(AZ405,xml!$B:$B,0)),0))</f>
        <v xml:space="preserve"> - </v>
      </c>
      <c r="BD405" s="2396" t="str">
        <f t="shared" si="42"/>
        <v>/F30/@F30_1272</v>
      </c>
      <c r="BE405" s="2837" t="s">
        <v>13757</v>
      </c>
      <c r="BF405" s="2834" t="str">
        <f>IF(xml!$A$1&lt;&gt;Preluare_xml!BD$1," - ",IFERROR(INDEX(xml!$C:$C,MATCH(BD405,xml!$B:$B,0)),0))</f>
        <v xml:space="preserve"> - </v>
      </c>
      <c r="BH405" s="2396" t="str">
        <f t="shared" si="40"/>
        <v>/F20/@F20_0792</v>
      </c>
      <c r="BI405" s="2837" t="s">
        <v>13758</v>
      </c>
      <c r="BJ405" s="2821" t="str">
        <f>IF(xml!$A$1&lt;&gt;Preluare_xml!BH$1," - ",IFERROR(INDEX(xml!$C:$C,MATCH(BH405,xml!$B:$B,0)),0))</f>
        <v xml:space="preserve"> - </v>
      </c>
    </row>
    <row r="406" spans="44:62" x14ac:dyDescent="0.25">
      <c r="AR406" s="1" t="s">
        <v>12079</v>
      </c>
      <c r="AS406" s="1860" t="str">
        <f t="shared" si="43"/>
        <v>F30_0011</v>
      </c>
      <c r="AT406" s="2839" t="str">
        <f>IF(xml!$A$1&lt;&gt;Preluare_xml!AR$1," - ",IFERROR(INDEX(xml!$C:$C,MATCH(AR406,xml!$B:$B,0)),0))</f>
        <v xml:space="preserve"> - </v>
      </c>
      <c r="AV406" s="1" t="s">
        <v>12115</v>
      </c>
      <c r="AW406" s="1860" t="str">
        <f t="shared" si="44"/>
        <v>F30_0551</v>
      </c>
      <c r="AX406" s="2834" t="str">
        <f>IF(xml!$A$1&lt;&gt;Preluare_xml!AV$1," - ",IFERROR(INDEX(xml!$C:$C,MATCH(AV406,xml!$B:$B,0)),0))</f>
        <v xml:space="preserve"> - </v>
      </c>
      <c r="AZ406" s="74" t="s">
        <v>13290</v>
      </c>
      <c r="BA406" s="1860" t="str">
        <f t="shared" si="41"/>
        <v>F20_3162</v>
      </c>
      <c r="BB406" s="2834" t="str">
        <f>IF(xml!$A$1&lt;&gt;Preluare_xml!AZ$1," - ",IFERROR(INDEX(xml!$C:$C,MATCH(AZ406,xml!$B:$B,0)),0))</f>
        <v xml:space="preserve"> - </v>
      </c>
      <c r="BD406" s="2396" t="str">
        <f t="shared" si="42"/>
        <v>/F30/@F30_1281</v>
      </c>
      <c r="BE406" s="2837" t="s">
        <v>13759</v>
      </c>
      <c r="BF406" s="2834" t="str">
        <f>IF(xml!$A$1&lt;&gt;Preluare_xml!BD$1," - ",IFERROR(INDEX(xml!$C:$C,MATCH(BD406,xml!$B:$B,0)),0))</f>
        <v xml:space="preserve"> - </v>
      </c>
      <c r="BH406" s="2396" t="str">
        <f t="shared" si="40"/>
        <v>/F20/@F20_0801</v>
      </c>
      <c r="BI406" s="2837" t="s">
        <v>13760</v>
      </c>
      <c r="BJ406" s="2821" t="str">
        <f>IF(xml!$A$1&lt;&gt;Preluare_xml!BH$1," - ",IFERROR(INDEX(xml!$C:$C,MATCH(BH406,xml!$B:$B,0)),0))</f>
        <v xml:space="preserve"> - </v>
      </c>
    </row>
    <row r="407" spans="44:62" x14ac:dyDescent="0.25">
      <c r="AR407" s="1" t="s">
        <v>12080</v>
      </c>
      <c r="AS407" s="1860" t="str">
        <f t="shared" si="43"/>
        <v>F30_0012</v>
      </c>
      <c r="AT407" s="2839" t="str">
        <f>IF(xml!$A$1&lt;&gt;Preluare_xml!AR$1," - ",IFERROR(INDEX(xml!$C:$C,MATCH(AR407,xml!$B:$B,0)),0))</f>
        <v xml:space="preserve"> - </v>
      </c>
      <c r="AV407" s="1" t="s">
        <v>12116</v>
      </c>
      <c r="AW407" s="1860" t="str">
        <f t="shared" si="44"/>
        <v>F30_0552</v>
      </c>
      <c r="AX407" s="2834" t="str">
        <f>IF(xml!$A$1&lt;&gt;Preluare_xml!AV$1," - ",IFERROR(INDEX(xml!$C:$C,MATCH(AV407,xml!$B:$B,0)),0))</f>
        <v xml:space="preserve"> - </v>
      </c>
      <c r="AZ407" s="74" t="s">
        <v>12079</v>
      </c>
      <c r="BA407" s="1860" t="str">
        <f t="shared" si="41"/>
        <v>F30_0011</v>
      </c>
      <c r="BB407" s="2834" t="str">
        <f>IF(xml!$A$1&lt;&gt;Preluare_xml!AZ$1," - ",IFERROR(INDEX(xml!$C:$C,MATCH(AZ407,xml!$B:$B,0)),0))</f>
        <v xml:space="preserve"> - </v>
      </c>
      <c r="BD407" s="2396" t="str">
        <f t="shared" si="42"/>
        <v>/F30/@F30_1282</v>
      </c>
      <c r="BE407" s="2837" t="s">
        <v>13761</v>
      </c>
      <c r="BF407" s="2834" t="str">
        <f>IF(xml!$A$1&lt;&gt;Preluare_xml!BD$1," - ",IFERROR(INDEX(xml!$C:$C,MATCH(BD407,xml!$B:$B,0)),0))</f>
        <v xml:space="preserve"> - </v>
      </c>
      <c r="BH407" s="2396" t="str">
        <f t="shared" ref="BH407:BH470" si="45">"/"&amp;LEFT(BI407,3)&amp;"/@"&amp;BI407</f>
        <v>/F20/@F20_0802</v>
      </c>
      <c r="BI407" s="2837" t="s">
        <v>13762</v>
      </c>
      <c r="BJ407" s="2821" t="str">
        <f>IF(xml!$A$1&lt;&gt;Preluare_xml!BH$1," - ",IFERROR(INDEX(xml!$C:$C,MATCH(BH407,xml!$B:$B,0)),0))</f>
        <v xml:space="preserve"> - </v>
      </c>
    </row>
    <row r="408" spans="44:62" x14ac:dyDescent="0.25">
      <c r="AR408" s="1" t="s">
        <v>12081</v>
      </c>
      <c r="AS408" s="1860" t="str">
        <f t="shared" si="43"/>
        <v>F30_0021</v>
      </c>
      <c r="AT408" s="2839" t="str">
        <f>IF(xml!$A$1&lt;&gt;Preluare_xml!AR$1," - ",IFERROR(INDEX(xml!$C:$C,MATCH(AR408,xml!$B:$B,0)),0))</f>
        <v xml:space="preserve"> - </v>
      </c>
      <c r="AV408" s="1" t="s">
        <v>13763</v>
      </c>
      <c r="AW408" s="1860" t="str">
        <f t="shared" si="44"/>
        <v>F30_0561</v>
      </c>
      <c r="AX408" s="2834" t="str">
        <f>IF(xml!$A$1&lt;&gt;Preluare_xml!AV$1," - ",IFERROR(INDEX(xml!$C:$C,MATCH(AV408,xml!$B:$B,0)),0))</f>
        <v xml:space="preserve"> - </v>
      </c>
      <c r="AZ408" s="74" t="s">
        <v>12080</v>
      </c>
      <c r="BA408" s="1860" t="str">
        <f t="shared" si="41"/>
        <v>F30_0012</v>
      </c>
      <c r="BB408" s="2834" t="str">
        <f>IF(xml!$A$1&lt;&gt;Preluare_xml!AZ$1," - ",IFERROR(INDEX(xml!$C:$C,MATCH(AZ408,xml!$B:$B,0)),0))</f>
        <v xml:space="preserve"> - </v>
      </c>
      <c r="BD408" s="2396" t="str">
        <f t="shared" si="42"/>
        <v>/F30/@F30_1291</v>
      </c>
      <c r="BE408" s="2837" t="s">
        <v>13764</v>
      </c>
      <c r="BF408" s="2834" t="str">
        <f>IF(xml!$A$1&lt;&gt;Preluare_xml!BD$1," - ",IFERROR(INDEX(xml!$C:$C,MATCH(BD408,xml!$B:$B,0)),0))</f>
        <v xml:space="preserve"> - </v>
      </c>
      <c r="BH408" s="2396" t="str">
        <f t="shared" si="45"/>
        <v>/F20/@F20_0811</v>
      </c>
      <c r="BI408" s="2837" t="s">
        <v>13765</v>
      </c>
      <c r="BJ408" s="2821" t="str">
        <f>IF(xml!$A$1&lt;&gt;Preluare_xml!BH$1," - ",IFERROR(INDEX(xml!$C:$C,MATCH(BH408,xml!$B:$B,0)),0))</f>
        <v xml:space="preserve"> - </v>
      </c>
    </row>
    <row r="409" spans="44:62" x14ac:dyDescent="0.25">
      <c r="AR409" s="1" t="s">
        <v>12082</v>
      </c>
      <c r="AS409" s="1860" t="str">
        <f t="shared" si="43"/>
        <v>F30_0022</v>
      </c>
      <c r="AT409" s="2839" t="str">
        <f>IF(xml!$A$1&lt;&gt;Preluare_xml!AR$1," - ",IFERROR(INDEX(xml!$C:$C,MATCH(AR409,xml!$B:$B,0)),0))</f>
        <v xml:space="preserve"> - </v>
      </c>
      <c r="AV409" s="1" t="s">
        <v>13766</v>
      </c>
      <c r="AW409" s="1860" t="str">
        <f t="shared" si="44"/>
        <v>F30_0562</v>
      </c>
      <c r="AX409" s="2834" t="str">
        <f>IF(xml!$A$1&lt;&gt;Preluare_xml!AV$1," - ",IFERROR(INDEX(xml!$C:$C,MATCH(AV409,xml!$B:$B,0)),0))</f>
        <v xml:space="preserve"> - </v>
      </c>
      <c r="AZ409" s="74" t="s">
        <v>12081</v>
      </c>
      <c r="BA409" s="1860" t="str">
        <f t="shared" si="41"/>
        <v>F30_0021</v>
      </c>
      <c r="BB409" s="2834" t="str">
        <f>IF(xml!$A$1&lt;&gt;Preluare_xml!AZ$1," - ",IFERROR(INDEX(xml!$C:$C,MATCH(AZ409,xml!$B:$B,0)),0))</f>
        <v xml:space="preserve"> - </v>
      </c>
      <c r="BD409" s="2396" t="str">
        <f t="shared" si="42"/>
        <v>/F30/@F30_1292</v>
      </c>
      <c r="BE409" s="2837" t="s">
        <v>13767</v>
      </c>
      <c r="BF409" s="2834" t="str">
        <f>IF(xml!$A$1&lt;&gt;Preluare_xml!BD$1," - ",IFERROR(INDEX(xml!$C:$C,MATCH(BD409,xml!$B:$B,0)),0))</f>
        <v xml:space="preserve"> - </v>
      </c>
      <c r="BH409" s="2396" t="str">
        <f t="shared" si="45"/>
        <v>/F20/@F20_0812</v>
      </c>
      <c r="BI409" s="2837" t="s">
        <v>13768</v>
      </c>
      <c r="BJ409" s="2821" t="str">
        <f>IF(xml!$A$1&lt;&gt;Preluare_xml!BH$1," - ",IFERROR(INDEX(xml!$C:$C,MATCH(BH409,xml!$B:$B,0)),0))</f>
        <v xml:space="preserve"> - </v>
      </c>
    </row>
    <row r="410" spans="44:62" x14ac:dyDescent="0.25">
      <c r="AR410" s="1" t="s">
        <v>12083</v>
      </c>
      <c r="AS410" s="1860" t="str">
        <f t="shared" si="43"/>
        <v>F30_0031</v>
      </c>
      <c r="AT410" s="2839" t="str">
        <f>IF(xml!$A$1&lt;&gt;Preluare_xml!AR$1," - ",IFERROR(INDEX(xml!$C:$C,MATCH(AR410,xml!$B:$B,0)),0))</f>
        <v xml:space="preserve"> - </v>
      </c>
      <c r="AV410" s="1" t="s">
        <v>12117</v>
      </c>
      <c r="AW410" s="1860" t="str">
        <f t="shared" si="44"/>
        <v>F30_0571</v>
      </c>
      <c r="AX410" s="2834" t="str">
        <f>IF(xml!$A$1&lt;&gt;Preluare_xml!AV$1," - ",IFERROR(INDEX(xml!$C:$C,MATCH(AV410,xml!$B:$B,0)),0))</f>
        <v xml:space="preserve"> - </v>
      </c>
      <c r="AZ410" s="74" t="s">
        <v>12082</v>
      </c>
      <c r="BA410" s="1860" t="str">
        <f t="shared" si="41"/>
        <v>F30_0022</v>
      </c>
      <c r="BB410" s="2834" t="str">
        <f>IF(xml!$A$1&lt;&gt;Preluare_xml!AZ$1," - ",IFERROR(INDEX(xml!$C:$C,MATCH(AZ410,xml!$B:$B,0)),0))</f>
        <v xml:space="preserve"> - </v>
      </c>
      <c r="BD410" s="2396" t="str">
        <f t="shared" si="42"/>
        <v>/F30/@F30_1301</v>
      </c>
      <c r="BE410" s="2837" t="s">
        <v>13769</v>
      </c>
      <c r="BF410" s="2834" t="str">
        <f>IF(xml!$A$1&lt;&gt;Preluare_xml!BD$1," - ",IFERROR(INDEX(xml!$C:$C,MATCH(BD410,xml!$B:$B,0)),0))</f>
        <v xml:space="preserve"> - </v>
      </c>
      <c r="BH410" s="2396" t="str">
        <f t="shared" si="45"/>
        <v>/F20/@F20_3011</v>
      </c>
      <c r="BI410" s="2837" t="s">
        <v>13024</v>
      </c>
      <c r="BJ410" s="2821" t="str">
        <f>IF(xml!$A$1&lt;&gt;Preluare_xml!BH$1," - ",IFERROR(INDEX(xml!$C:$C,MATCH(BH410,xml!$B:$B,0)),0))</f>
        <v xml:space="preserve"> - </v>
      </c>
    </row>
    <row r="411" spans="44:62" x14ac:dyDescent="0.25">
      <c r="AR411" s="1" t="s">
        <v>12084</v>
      </c>
      <c r="AS411" s="1860" t="str">
        <f t="shared" si="43"/>
        <v>F30_0032</v>
      </c>
      <c r="AT411" s="2839" t="str">
        <f>IF(xml!$A$1&lt;&gt;Preluare_xml!AR$1," - ",IFERROR(INDEX(xml!$C:$C,MATCH(AR411,xml!$B:$B,0)),0))</f>
        <v xml:space="preserve"> - </v>
      </c>
      <c r="AV411" s="1" t="s">
        <v>12118</v>
      </c>
      <c r="AW411" s="1860" t="str">
        <f t="shared" si="44"/>
        <v>F30_0572</v>
      </c>
      <c r="AX411" s="2834" t="str">
        <f>IF(xml!$A$1&lt;&gt;Preluare_xml!AV$1," - ",IFERROR(INDEX(xml!$C:$C,MATCH(AV411,xml!$B:$B,0)),0))</f>
        <v xml:space="preserve"> - </v>
      </c>
      <c r="AZ411" s="74" t="s">
        <v>12083</v>
      </c>
      <c r="BA411" s="1860" t="str">
        <f t="shared" si="41"/>
        <v>F30_0031</v>
      </c>
      <c r="BB411" s="2834" t="str">
        <f>IF(xml!$A$1&lt;&gt;Preluare_xml!AZ$1," - ",IFERROR(INDEX(xml!$C:$C,MATCH(AZ411,xml!$B:$B,0)),0))</f>
        <v xml:space="preserve"> - </v>
      </c>
      <c r="BD411" s="2396" t="str">
        <f t="shared" ref="BD411:BD474" si="46">"/"&amp;LEFT(BE411,3)&amp;"/@"&amp;BE411</f>
        <v>/F30/@F30_1302</v>
      </c>
      <c r="BE411" s="2837" t="s">
        <v>13770</v>
      </c>
      <c r="BF411" s="2834" t="str">
        <f>IF(xml!$A$1&lt;&gt;Preluare_xml!BD$1," - ",IFERROR(INDEX(xml!$C:$C,MATCH(BD411,xml!$B:$B,0)),0))</f>
        <v xml:space="preserve"> - </v>
      </c>
      <c r="BH411" s="2396" t="str">
        <f t="shared" si="45"/>
        <v>/F20/@F20_3012</v>
      </c>
      <c r="BI411" s="2837" t="s">
        <v>13031</v>
      </c>
      <c r="BJ411" s="2821" t="str">
        <f>IF(xml!$A$1&lt;&gt;Preluare_xml!BH$1," - ",IFERROR(INDEX(xml!$C:$C,MATCH(BH411,xml!$B:$B,0)),0))</f>
        <v xml:space="preserve"> - </v>
      </c>
    </row>
    <row r="412" spans="44:62" x14ac:dyDescent="0.25">
      <c r="AR412" s="1" t="s">
        <v>13507</v>
      </c>
      <c r="AS412" s="1860" t="str">
        <f t="shared" si="43"/>
        <v>F30_0041</v>
      </c>
      <c r="AT412" s="2839" t="str">
        <f>IF(xml!$A$1&lt;&gt;Preluare_xml!AR$1," - ",IFERROR(INDEX(xml!$C:$C,MATCH(AR412,xml!$B:$B,0)),0))</f>
        <v xml:space="preserve"> - </v>
      </c>
      <c r="AV412" s="1" t="s">
        <v>12119</v>
      </c>
      <c r="AW412" s="1860" t="str">
        <f t="shared" si="44"/>
        <v>F30_0581</v>
      </c>
      <c r="AX412" s="2834" t="str">
        <f>IF(xml!$A$1&lt;&gt;Preluare_xml!AV$1," - ",IFERROR(INDEX(xml!$C:$C,MATCH(AV412,xml!$B:$B,0)),0))</f>
        <v xml:space="preserve"> - </v>
      </c>
      <c r="AZ412" s="74" t="s">
        <v>12084</v>
      </c>
      <c r="BA412" s="1860" t="str">
        <f t="shared" si="41"/>
        <v>F30_0032</v>
      </c>
      <c r="BB412" s="2834" t="str">
        <f>IF(xml!$A$1&lt;&gt;Preluare_xml!AZ$1," - ",IFERROR(INDEX(xml!$C:$C,MATCH(AZ412,xml!$B:$B,0)),0))</f>
        <v xml:space="preserve"> - </v>
      </c>
      <c r="BD412" s="2396" t="str">
        <f t="shared" si="46"/>
        <v>/F30/@F30_1311</v>
      </c>
      <c r="BE412" s="2837" t="s">
        <v>13771</v>
      </c>
      <c r="BF412" s="2834" t="str">
        <f>IF(xml!$A$1&lt;&gt;Preluare_xml!BD$1," - ",IFERROR(INDEX(xml!$C:$C,MATCH(BD412,xml!$B:$B,0)),0))</f>
        <v xml:space="preserve"> - </v>
      </c>
      <c r="BH412" s="2396" t="str">
        <f t="shared" si="45"/>
        <v>/F20/@F20_3021</v>
      </c>
      <c r="BI412" s="2837" t="s">
        <v>13037</v>
      </c>
      <c r="BJ412" s="2821" t="str">
        <f>IF(xml!$A$1&lt;&gt;Preluare_xml!BH$1," - ",IFERROR(INDEX(xml!$C:$C,MATCH(BH412,xml!$B:$B,0)),0))</f>
        <v xml:space="preserve"> - </v>
      </c>
    </row>
    <row r="413" spans="44:62" x14ac:dyDescent="0.25">
      <c r="AR413" s="1" t="s">
        <v>13510</v>
      </c>
      <c r="AS413" s="1860" t="str">
        <f t="shared" si="43"/>
        <v>F30_0042</v>
      </c>
      <c r="AT413" s="2839" t="str">
        <f>IF(xml!$A$1&lt;&gt;Preluare_xml!AR$1," - ",IFERROR(INDEX(xml!$C:$C,MATCH(AR413,xml!$B:$B,0)),0))</f>
        <v xml:space="preserve"> - </v>
      </c>
      <c r="AV413" s="1" t="s">
        <v>12120</v>
      </c>
      <c r="AW413" s="1860" t="str">
        <f t="shared" si="44"/>
        <v>F30_0582</v>
      </c>
      <c r="AX413" s="2834" t="str">
        <f>IF(xml!$A$1&lt;&gt;Preluare_xml!AV$1," - ",IFERROR(INDEX(xml!$C:$C,MATCH(AV413,xml!$B:$B,0)),0))</f>
        <v xml:space="preserve"> - </v>
      </c>
      <c r="AZ413" s="74" t="s">
        <v>13507</v>
      </c>
      <c r="BA413" s="1860" t="str">
        <f t="shared" ref="BA413:BA476" si="47">TRIM(MID(AZ413,FIND("@",AZ413)+1,500))</f>
        <v>F30_0041</v>
      </c>
      <c r="BB413" s="2834" t="str">
        <f>IF(xml!$A$1&lt;&gt;Preluare_xml!AZ$1," - ",IFERROR(INDEX(xml!$C:$C,MATCH(AZ413,xml!$B:$B,0)),0))</f>
        <v xml:space="preserve"> - </v>
      </c>
      <c r="BD413" s="2396" t="str">
        <f t="shared" si="46"/>
        <v>/F30/@F30_1312</v>
      </c>
      <c r="BE413" s="2837" t="s">
        <v>13772</v>
      </c>
      <c r="BF413" s="2834" t="str">
        <f>IF(xml!$A$1&lt;&gt;Preluare_xml!BD$1," - ",IFERROR(INDEX(xml!$C:$C,MATCH(BD413,xml!$B:$B,0)),0))</f>
        <v xml:space="preserve"> - </v>
      </c>
      <c r="BH413" s="2396" t="str">
        <f t="shared" si="45"/>
        <v>/F20/@F20_3022</v>
      </c>
      <c r="BI413" s="2837" t="s">
        <v>12546</v>
      </c>
      <c r="BJ413" s="2821" t="str">
        <f>IF(xml!$A$1&lt;&gt;Preluare_xml!BH$1," - ",IFERROR(INDEX(xml!$C:$C,MATCH(BH413,xml!$B:$B,0)),0))</f>
        <v xml:space="preserve"> - </v>
      </c>
    </row>
    <row r="414" spans="44:62" x14ac:dyDescent="0.25">
      <c r="AR414" s="1" t="s">
        <v>13512</v>
      </c>
      <c r="AS414" s="1860" t="str">
        <f t="shared" si="43"/>
        <v>F30_0043</v>
      </c>
      <c r="AT414" s="2839" t="str">
        <f>IF(xml!$A$1&lt;&gt;Preluare_xml!AR$1," - ",IFERROR(INDEX(xml!$C:$C,MATCH(AR414,xml!$B:$B,0)),0))</f>
        <v xml:space="preserve"> - </v>
      </c>
      <c r="AV414" s="1" t="s">
        <v>12121</v>
      </c>
      <c r="AW414" s="1860" t="str">
        <f t="shared" si="44"/>
        <v>F30_0591</v>
      </c>
      <c r="AX414" s="2834" t="str">
        <f>IF(xml!$A$1&lt;&gt;Preluare_xml!AV$1," - ",IFERROR(INDEX(xml!$C:$C,MATCH(AV414,xml!$B:$B,0)),0))</f>
        <v xml:space="preserve"> - </v>
      </c>
      <c r="AZ414" s="74" t="s">
        <v>13510</v>
      </c>
      <c r="BA414" s="1860" t="str">
        <f t="shared" si="47"/>
        <v>F30_0042</v>
      </c>
      <c r="BB414" s="2834" t="str">
        <f>IF(xml!$A$1&lt;&gt;Preluare_xml!AZ$1," - ",IFERROR(INDEX(xml!$C:$C,MATCH(AZ414,xml!$B:$B,0)),0))</f>
        <v xml:space="preserve"> - </v>
      </c>
      <c r="BD414" s="2396" t="str">
        <f t="shared" si="46"/>
        <v>/F30/@F30_1321</v>
      </c>
      <c r="BE414" s="2837" t="s">
        <v>13773</v>
      </c>
      <c r="BF414" s="2834" t="str">
        <f>IF(xml!$A$1&lt;&gt;Preluare_xml!BD$1," - ",IFERROR(INDEX(xml!$C:$C,MATCH(BD414,xml!$B:$B,0)),0))</f>
        <v xml:space="preserve"> - </v>
      </c>
      <c r="BH414" s="2396" t="str">
        <f t="shared" si="45"/>
        <v>/F20/@F20_3031</v>
      </c>
      <c r="BI414" s="2837" t="s">
        <v>13048</v>
      </c>
      <c r="BJ414" s="2821" t="str">
        <f>IF(xml!$A$1&lt;&gt;Preluare_xml!BH$1," - ",IFERROR(INDEX(xml!$C:$C,MATCH(BH414,xml!$B:$B,0)),0))</f>
        <v xml:space="preserve"> - </v>
      </c>
    </row>
    <row r="415" spans="44:62" x14ac:dyDescent="0.25">
      <c r="AR415" s="1" t="s">
        <v>13515</v>
      </c>
      <c r="AS415" s="1860" t="str">
        <f t="shared" si="43"/>
        <v>F30_0051</v>
      </c>
      <c r="AT415" s="2839" t="str">
        <f>IF(xml!$A$1&lt;&gt;Preluare_xml!AR$1," - ",IFERROR(INDEX(xml!$C:$C,MATCH(AR415,xml!$B:$B,0)),0))</f>
        <v xml:space="preserve"> - </v>
      </c>
      <c r="AV415" s="1" t="s">
        <v>12122</v>
      </c>
      <c r="AW415" s="1860" t="str">
        <f t="shared" si="44"/>
        <v>F30_0592</v>
      </c>
      <c r="AX415" s="2834" t="str">
        <f>IF(xml!$A$1&lt;&gt;Preluare_xml!AV$1," - ",IFERROR(INDEX(xml!$C:$C,MATCH(AV415,xml!$B:$B,0)),0))</f>
        <v xml:space="preserve"> - </v>
      </c>
      <c r="AZ415" s="74" t="s">
        <v>13512</v>
      </c>
      <c r="BA415" s="1860" t="str">
        <f t="shared" si="47"/>
        <v>F30_0043</v>
      </c>
      <c r="BB415" s="2834" t="str">
        <f>IF(xml!$A$1&lt;&gt;Preluare_xml!AZ$1," - ",IFERROR(INDEX(xml!$C:$C,MATCH(AZ415,xml!$B:$B,0)),0))</f>
        <v xml:space="preserve"> - </v>
      </c>
      <c r="BD415" s="2396" t="str">
        <f t="shared" si="46"/>
        <v>/F30/@F30_1322</v>
      </c>
      <c r="BE415" s="2837" t="s">
        <v>13774</v>
      </c>
      <c r="BF415" s="2834" t="str">
        <f>IF(xml!$A$1&lt;&gt;Preluare_xml!BD$1," - ",IFERROR(INDEX(xml!$C:$C,MATCH(BD415,xml!$B:$B,0)),0))</f>
        <v xml:space="preserve"> - </v>
      </c>
      <c r="BH415" s="2396" t="str">
        <f t="shared" si="45"/>
        <v>/F20/@F20_3032</v>
      </c>
      <c r="BI415" s="2837" t="s">
        <v>12552</v>
      </c>
      <c r="BJ415" s="2821" t="str">
        <f>IF(xml!$A$1&lt;&gt;Preluare_xml!BH$1," - ",IFERROR(INDEX(xml!$C:$C,MATCH(BH415,xml!$B:$B,0)),0))</f>
        <v xml:space="preserve"> - </v>
      </c>
    </row>
    <row r="416" spans="44:62" x14ac:dyDescent="0.25">
      <c r="AR416" s="1" t="s">
        <v>13517</v>
      </c>
      <c r="AS416" s="1860" t="str">
        <f t="shared" si="43"/>
        <v>F30_0052</v>
      </c>
      <c r="AT416" s="2839" t="str">
        <f>IF(xml!$A$1&lt;&gt;Preluare_xml!AR$1," - ",IFERROR(INDEX(xml!$C:$C,MATCH(AR416,xml!$B:$B,0)),0))</f>
        <v xml:space="preserve"> - </v>
      </c>
      <c r="AV416" s="1" t="s">
        <v>12123</v>
      </c>
      <c r="AW416" s="1860" t="str">
        <f t="shared" si="44"/>
        <v>F30_0601</v>
      </c>
      <c r="AX416" s="2834" t="str">
        <f>IF(xml!$A$1&lt;&gt;Preluare_xml!AV$1," - ",IFERROR(INDEX(xml!$C:$C,MATCH(AV416,xml!$B:$B,0)),0))</f>
        <v xml:space="preserve"> - </v>
      </c>
      <c r="AZ416" s="74" t="s">
        <v>13515</v>
      </c>
      <c r="BA416" s="1860" t="str">
        <f t="shared" si="47"/>
        <v>F30_0051</v>
      </c>
      <c r="BB416" s="2834" t="str">
        <f>IF(xml!$A$1&lt;&gt;Preluare_xml!AZ$1," - ",IFERROR(INDEX(xml!$C:$C,MATCH(AZ416,xml!$B:$B,0)),0))</f>
        <v xml:space="preserve"> - </v>
      </c>
      <c r="BD416" s="2396" t="str">
        <f t="shared" si="46"/>
        <v>/F30/@F30_1331</v>
      </c>
      <c r="BE416" s="2837" t="s">
        <v>13775</v>
      </c>
      <c r="BF416" s="2834" t="str">
        <f>IF(xml!$A$1&lt;&gt;Preluare_xml!BD$1," - ",IFERROR(INDEX(xml!$C:$C,MATCH(BD416,xml!$B:$B,0)),0))</f>
        <v xml:space="preserve"> - </v>
      </c>
      <c r="BH416" s="2396" t="str">
        <f t="shared" si="45"/>
        <v>/F20/@F20_3041</v>
      </c>
      <c r="BI416" s="2837" t="s">
        <v>13060</v>
      </c>
      <c r="BJ416" s="2821" t="str">
        <f>IF(xml!$A$1&lt;&gt;Preluare_xml!BH$1," - ",IFERROR(INDEX(xml!$C:$C,MATCH(BH416,xml!$B:$B,0)),0))</f>
        <v xml:space="preserve"> - </v>
      </c>
    </row>
    <row r="417" spans="44:62" x14ac:dyDescent="0.25">
      <c r="AR417" s="1" t="s">
        <v>13520</v>
      </c>
      <c r="AS417" s="1860" t="str">
        <f t="shared" ref="AS417:AS480" si="48">TRIM(MID(AR417,FIND("@",AR417)+1,500))</f>
        <v>F30_0053</v>
      </c>
      <c r="AT417" s="2839" t="str">
        <f>IF(xml!$A$1&lt;&gt;Preluare_xml!AR$1," - ",IFERROR(INDEX(xml!$C:$C,MATCH(AR417,xml!$B:$B,0)),0))</f>
        <v xml:space="preserve"> - </v>
      </c>
      <c r="AV417" s="1" t="s">
        <v>12124</v>
      </c>
      <c r="AW417" s="1860" t="str">
        <f t="shared" ref="AW417:AW480" si="49">TRIM(MID(AV417,FIND("@",AV417)+1,500))</f>
        <v>F30_0602</v>
      </c>
      <c r="AX417" s="2834" t="str">
        <f>IF(xml!$A$1&lt;&gt;Preluare_xml!AV$1," - ",IFERROR(INDEX(xml!$C:$C,MATCH(AV417,xml!$B:$B,0)),0))</f>
        <v xml:space="preserve"> - </v>
      </c>
      <c r="AZ417" s="74" t="s">
        <v>13517</v>
      </c>
      <c r="BA417" s="1860" t="str">
        <f t="shared" si="47"/>
        <v>F30_0052</v>
      </c>
      <c r="BB417" s="2834" t="str">
        <f>IF(xml!$A$1&lt;&gt;Preluare_xml!AZ$1," - ",IFERROR(INDEX(xml!$C:$C,MATCH(AZ417,xml!$B:$B,0)),0))</f>
        <v xml:space="preserve"> - </v>
      </c>
      <c r="BD417" s="2396" t="str">
        <f t="shared" si="46"/>
        <v>/F30/@F30_1332</v>
      </c>
      <c r="BE417" s="2837" t="s">
        <v>13776</v>
      </c>
      <c r="BF417" s="2834" t="str">
        <f>IF(xml!$A$1&lt;&gt;Preluare_xml!BD$1," - ",IFERROR(INDEX(xml!$C:$C,MATCH(BD417,xml!$B:$B,0)),0))</f>
        <v xml:space="preserve"> - </v>
      </c>
      <c r="BH417" s="2396" t="str">
        <f t="shared" si="45"/>
        <v>/F20/@F20_3042</v>
      </c>
      <c r="BI417" s="2837" t="s">
        <v>13067</v>
      </c>
      <c r="BJ417" s="2821" t="str">
        <f>IF(xml!$A$1&lt;&gt;Preluare_xml!BH$1," - ",IFERROR(INDEX(xml!$C:$C,MATCH(BH417,xml!$B:$B,0)),0))</f>
        <v xml:space="preserve"> - </v>
      </c>
    </row>
    <row r="418" spans="44:62" x14ac:dyDescent="0.25">
      <c r="AR418" s="1" t="s">
        <v>13522</v>
      </c>
      <c r="AS418" s="1860" t="str">
        <f t="shared" si="48"/>
        <v>F30_0061</v>
      </c>
      <c r="AT418" s="2839" t="str">
        <f>IF(xml!$A$1&lt;&gt;Preluare_xml!AR$1," - ",IFERROR(INDEX(xml!$C:$C,MATCH(AR418,xml!$B:$B,0)),0))</f>
        <v xml:space="preserve"> - </v>
      </c>
      <c r="AV418" s="1" t="s">
        <v>12125</v>
      </c>
      <c r="AW418" s="1860" t="str">
        <f t="shared" si="49"/>
        <v>F30_0611</v>
      </c>
      <c r="AX418" s="2834" t="str">
        <f>IF(xml!$A$1&lt;&gt;Preluare_xml!AV$1," - ",IFERROR(INDEX(xml!$C:$C,MATCH(AV418,xml!$B:$B,0)),0))</f>
        <v xml:space="preserve"> - </v>
      </c>
      <c r="AZ418" s="74" t="s">
        <v>13520</v>
      </c>
      <c r="BA418" s="1860" t="str">
        <f t="shared" si="47"/>
        <v>F30_0053</v>
      </c>
      <c r="BB418" s="2834" t="str">
        <f>IF(xml!$A$1&lt;&gt;Preluare_xml!AZ$1," - ",IFERROR(INDEX(xml!$C:$C,MATCH(AZ418,xml!$B:$B,0)),0))</f>
        <v xml:space="preserve"> - </v>
      </c>
      <c r="BD418" s="2396" t="str">
        <f t="shared" si="46"/>
        <v>/F30/@F30_1341</v>
      </c>
      <c r="BE418" s="2837" t="s">
        <v>13777</v>
      </c>
      <c r="BF418" s="2834" t="str">
        <f>IF(xml!$A$1&lt;&gt;Preluare_xml!BD$1," - ",IFERROR(INDEX(xml!$C:$C,MATCH(BD418,xml!$B:$B,0)),0))</f>
        <v xml:space="preserve"> - </v>
      </c>
      <c r="BH418" s="2396" t="str">
        <f t="shared" si="45"/>
        <v>/F20/@F20_3051</v>
      </c>
      <c r="BI418" s="2837" t="s">
        <v>13778</v>
      </c>
      <c r="BJ418" s="2821" t="str">
        <f>IF(xml!$A$1&lt;&gt;Preluare_xml!BH$1," - ",IFERROR(INDEX(xml!$C:$C,MATCH(BH418,xml!$B:$B,0)),0))</f>
        <v xml:space="preserve"> - </v>
      </c>
    </row>
    <row r="419" spans="44:62" x14ac:dyDescent="0.25">
      <c r="AR419" s="1" t="s">
        <v>13525</v>
      </c>
      <c r="AS419" s="1860" t="str">
        <f t="shared" si="48"/>
        <v>F30_0062</v>
      </c>
      <c r="AT419" s="2839" t="str">
        <f>IF(xml!$A$1&lt;&gt;Preluare_xml!AR$1," - ",IFERROR(INDEX(xml!$C:$C,MATCH(AR419,xml!$B:$B,0)),0))</f>
        <v xml:space="preserve"> - </v>
      </c>
      <c r="AV419" s="1" t="s">
        <v>12126</v>
      </c>
      <c r="AW419" s="1860" t="str">
        <f t="shared" si="49"/>
        <v>F30_0612</v>
      </c>
      <c r="AX419" s="2834" t="str">
        <f>IF(xml!$A$1&lt;&gt;Preluare_xml!AV$1," - ",IFERROR(INDEX(xml!$C:$C,MATCH(AV419,xml!$B:$B,0)),0))</f>
        <v xml:space="preserve"> - </v>
      </c>
      <c r="AZ419" s="74" t="s">
        <v>13522</v>
      </c>
      <c r="BA419" s="1860" t="str">
        <f t="shared" si="47"/>
        <v>F30_0061</v>
      </c>
      <c r="BB419" s="2834" t="str">
        <f>IF(xml!$A$1&lt;&gt;Preluare_xml!AZ$1," - ",IFERROR(INDEX(xml!$C:$C,MATCH(AZ419,xml!$B:$B,0)),0))</f>
        <v xml:space="preserve"> - </v>
      </c>
      <c r="BD419" s="2396" t="str">
        <f t="shared" si="46"/>
        <v>/F30/@F30_1342</v>
      </c>
      <c r="BE419" s="2837" t="s">
        <v>13779</v>
      </c>
      <c r="BF419" s="2834" t="str">
        <f>IF(xml!$A$1&lt;&gt;Preluare_xml!BD$1," - ",IFERROR(INDEX(xml!$C:$C,MATCH(BD419,xml!$B:$B,0)),0))</f>
        <v xml:space="preserve"> - </v>
      </c>
      <c r="BH419" s="2396" t="str">
        <f t="shared" si="45"/>
        <v>/F20/@F20_3052</v>
      </c>
      <c r="BI419" s="2837" t="s">
        <v>13780</v>
      </c>
      <c r="BJ419" s="2821" t="str">
        <f>IF(xml!$A$1&lt;&gt;Preluare_xml!BH$1," - ",IFERROR(INDEX(xml!$C:$C,MATCH(BH419,xml!$B:$B,0)),0))</f>
        <v xml:space="preserve"> - </v>
      </c>
    </row>
    <row r="420" spans="44:62" x14ac:dyDescent="0.25">
      <c r="AR420" s="1" t="s">
        <v>13527</v>
      </c>
      <c r="AS420" s="1860" t="str">
        <f t="shared" si="48"/>
        <v>F30_0063</v>
      </c>
      <c r="AT420" s="2839" t="str">
        <f>IF(xml!$A$1&lt;&gt;Preluare_xml!AR$1," - ",IFERROR(INDEX(xml!$C:$C,MATCH(AR420,xml!$B:$B,0)),0))</f>
        <v xml:space="preserve"> - </v>
      </c>
      <c r="AV420" s="1" t="s">
        <v>12127</v>
      </c>
      <c r="AW420" s="1860" t="str">
        <f t="shared" si="49"/>
        <v>F30_0621</v>
      </c>
      <c r="AX420" s="2834" t="str">
        <f>IF(xml!$A$1&lt;&gt;Preluare_xml!AV$1," - ",IFERROR(INDEX(xml!$C:$C,MATCH(AV420,xml!$B:$B,0)),0))</f>
        <v xml:space="preserve"> - </v>
      </c>
      <c r="AZ420" s="74" t="s">
        <v>13525</v>
      </c>
      <c r="BA420" s="1860" t="str">
        <f t="shared" si="47"/>
        <v>F30_0062</v>
      </c>
      <c r="BB420" s="2834" t="str">
        <f>IF(xml!$A$1&lt;&gt;Preluare_xml!AZ$1," - ",IFERROR(INDEX(xml!$C:$C,MATCH(AZ420,xml!$B:$B,0)),0))</f>
        <v xml:space="preserve"> - </v>
      </c>
      <c r="BD420" s="2396" t="str">
        <f t="shared" si="46"/>
        <v>/F30/@F30_1351</v>
      </c>
      <c r="BE420" s="2837" t="s">
        <v>13781</v>
      </c>
      <c r="BF420" s="2834" t="str">
        <f>IF(xml!$A$1&lt;&gt;Preluare_xml!BD$1," - ",IFERROR(INDEX(xml!$C:$C,MATCH(BD420,xml!$B:$B,0)),0))</f>
        <v xml:space="preserve"> - </v>
      </c>
      <c r="BH420" s="2396" t="str">
        <f t="shared" si="45"/>
        <v>/F20/@F20_3061</v>
      </c>
      <c r="BI420" s="2837" t="s">
        <v>13782</v>
      </c>
      <c r="BJ420" s="2821" t="str">
        <f>IF(xml!$A$1&lt;&gt;Preluare_xml!BH$1," - ",IFERROR(INDEX(xml!$C:$C,MATCH(BH420,xml!$B:$B,0)),0))</f>
        <v xml:space="preserve"> - </v>
      </c>
    </row>
    <row r="421" spans="44:62" x14ac:dyDescent="0.25">
      <c r="AR421" s="1" t="s">
        <v>13530</v>
      </c>
      <c r="AS421" s="1860" t="str">
        <f t="shared" si="48"/>
        <v>F30_0071</v>
      </c>
      <c r="AT421" s="2839" t="str">
        <f>IF(xml!$A$1&lt;&gt;Preluare_xml!AR$1," - ",IFERROR(INDEX(xml!$C:$C,MATCH(AR421,xml!$B:$B,0)),0))</f>
        <v xml:space="preserve"> - </v>
      </c>
      <c r="AV421" s="1" t="s">
        <v>12128</v>
      </c>
      <c r="AW421" s="1860" t="str">
        <f t="shared" si="49"/>
        <v>F30_0622</v>
      </c>
      <c r="AX421" s="2834" t="str">
        <f>IF(xml!$A$1&lt;&gt;Preluare_xml!AV$1," - ",IFERROR(INDEX(xml!$C:$C,MATCH(AV421,xml!$B:$B,0)),0))</f>
        <v xml:space="preserve"> - </v>
      </c>
      <c r="AZ421" s="74" t="s">
        <v>13527</v>
      </c>
      <c r="BA421" s="1860" t="str">
        <f t="shared" si="47"/>
        <v>F30_0063</v>
      </c>
      <c r="BB421" s="2834" t="str">
        <f>IF(xml!$A$1&lt;&gt;Preluare_xml!AZ$1," - ",IFERROR(INDEX(xml!$C:$C,MATCH(AZ421,xml!$B:$B,0)),0))</f>
        <v xml:space="preserve"> - </v>
      </c>
      <c r="BD421" s="2396" t="str">
        <f t="shared" si="46"/>
        <v>/F30/@F30_1352</v>
      </c>
      <c r="BE421" s="2837" t="s">
        <v>13783</v>
      </c>
      <c r="BF421" s="2834" t="str">
        <f>IF(xml!$A$1&lt;&gt;Preluare_xml!BD$1," - ",IFERROR(INDEX(xml!$C:$C,MATCH(BD421,xml!$B:$B,0)),0))</f>
        <v xml:space="preserve"> - </v>
      </c>
      <c r="BH421" s="2396" t="str">
        <f t="shared" si="45"/>
        <v>/F20/@F20_3062</v>
      </c>
      <c r="BI421" s="2837" t="s">
        <v>13784</v>
      </c>
      <c r="BJ421" s="2821" t="str">
        <f>IF(xml!$A$1&lt;&gt;Preluare_xml!BH$1," - ",IFERROR(INDEX(xml!$C:$C,MATCH(BH421,xml!$B:$B,0)),0))</f>
        <v xml:space="preserve"> - </v>
      </c>
    </row>
    <row r="422" spans="44:62" x14ac:dyDescent="0.25">
      <c r="AR422" s="1" t="s">
        <v>13532</v>
      </c>
      <c r="AS422" s="1860" t="str">
        <f t="shared" si="48"/>
        <v>F30_0072</v>
      </c>
      <c r="AT422" s="2839" t="str">
        <f>IF(xml!$A$1&lt;&gt;Preluare_xml!AR$1," - ",IFERROR(INDEX(xml!$C:$C,MATCH(AR422,xml!$B:$B,0)),0))</f>
        <v xml:space="preserve"> - </v>
      </c>
      <c r="AV422" s="1" t="s">
        <v>12129</v>
      </c>
      <c r="AW422" s="1860" t="str">
        <f t="shared" si="49"/>
        <v>F30_0631</v>
      </c>
      <c r="AX422" s="2834" t="str">
        <f>IF(xml!$A$1&lt;&gt;Preluare_xml!AV$1," - ",IFERROR(INDEX(xml!$C:$C,MATCH(AV422,xml!$B:$B,0)),0))</f>
        <v xml:space="preserve"> - </v>
      </c>
      <c r="AZ422" s="74" t="s">
        <v>13530</v>
      </c>
      <c r="BA422" s="1860" t="str">
        <f t="shared" si="47"/>
        <v>F30_0071</v>
      </c>
      <c r="BB422" s="2834" t="str">
        <f>IF(xml!$A$1&lt;&gt;Preluare_xml!AZ$1," - ",IFERROR(INDEX(xml!$C:$C,MATCH(AZ422,xml!$B:$B,0)),0))</f>
        <v xml:space="preserve"> - </v>
      </c>
      <c r="BD422" s="2396" t="str">
        <f t="shared" si="46"/>
        <v>/F30/@F30_1361</v>
      </c>
      <c r="BE422" s="2837" t="s">
        <v>13785</v>
      </c>
      <c r="BF422" s="2834" t="str">
        <f>IF(xml!$A$1&lt;&gt;Preluare_xml!BD$1," - ",IFERROR(INDEX(xml!$C:$C,MATCH(BD422,xml!$B:$B,0)),0))</f>
        <v xml:space="preserve"> - </v>
      </c>
      <c r="BH422" s="2396" t="str">
        <f t="shared" si="45"/>
        <v>/F20/@F20_3071</v>
      </c>
      <c r="BI422" s="2837" t="s">
        <v>13786</v>
      </c>
      <c r="BJ422" s="2821" t="str">
        <f>IF(xml!$A$1&lt;&gt;Preluare_xml!BH$1," - ",IFERROR(INDEX(xml!$C:$C,MATCH(BH422,xml!$B:$B,0)),0))</f>
        <v xml:space="preserve"> - </v>
      </c>
    </row>
    <row r="423" spans="44:62" x14ac:dyDescent="0.25">
      <c r="AR423" s="1" t="s">
        <v>13535</v>
      </c>
      <c r="AS423" s="1860" t="str">
        <f t="shared" si="48"/>
        <v>F30_0073</v>
      </c>
      <c r="AT423" s="2839" t="str">
        <f>IF(xml!$A$1&lt;&gt;Preluare_xml!AR$1," - ",IFERROR(INDEX(xml!$C:$C,MATCH(AR423,xml!$B:$B,0)),0))</f>
        <v xml:space="preserve"> - </v>
      </c>
      <c r="AV423" s="1" t="s">
        <v>12130</v>
      </c>
      <c r="AW423" s="1860" t="str">
        <f t="shared" si="49"/>
        <v>F30_0632</v>
      </c>
      <c r="AX423" s="2834" t="str">
        <f>IF(xml!$A$1&lt;&gt;Preluare_xml!AV$1," - ",IFERROR(INDEX(xml!$C:$C,MATCH(AV423,xml!$B:$B,0)),0))</f>
        <v xml:space="preserve"> - </v>
      </c>
      <c r="AZ423" s="74" t="s">
        <v>13532</v>
      </c>
      <c r="BA423" s="1860" t="str">
        <f t="shared" si="47"/>
        <v>F30_0072</v>
      </c>
      <c r="BB423" s="2834" t="str">
        <f>IF(xml!$A$1&lt;&gt;Preluare_xml!AZ$1," - ",IFERROR(INDEX(xml!$C:$C,MATCH(AZ423,xml!$B:$B,0)),0))</f>
        <v xml:space="preserve"> - </v>
      </c>
      <c r="BD423" s="2396" t="str">
        <f t="shared" si="46"/>
        <v>/F30/@F30_1362</v>
      </c>
      <c r="BE423" s="2837" t="s">
        <v>13787</v>
      </c>
      <c r="BF423" s="2834" t="str">
        <f>IF(xml!$A$1&lt;&gt;Preluare_xml!BD$1," - ",IFERROR(INDEX(xml!$C:$C,MATCH(BD423,xml!$B:$B,0)),0))</f>
        <v xml:space="preserve"> - </v>
      </c>
      <c r="BH423" s="2396" t="str">
        <f t="shared" si="45"/>
        <v>/F20/@F20_3072</v>
      </c>
      <c r="BI423" s="2837" t="s">
        <v>12547</v>
      </c>
      <c r="BJ423" s="2821" t="str">
        <f>IF(xml!$A$1&lt;&gt;Preluare_xml!BH$1," - ",IFERROR(INDEX(xml!$C:$C,MATCH(BH423,xml!$B:$B,0)),0))</f>
        <v xml:space="preserve"> - </v>
      </c>
    </row>
    <row r="424" spans="44:62" x14ac:dyDescent="0.25">
      <c r="AR424" s="1" t="s">
        <v>13537</v>
      </c>
      <c r="AS424" s="1860" t="str">
        <f t="shared" si="48"/>
        <v>F30_0081</v>
      </c>
      <c r="AT424" s="2839" t="str">
        <f>IF(xml!$A$1&lt;&gt;Preluare_xml!AR$1," - ",IFERROR(INDEX(xml!$C:$C,MATCH(AR424,xml!$B:$B,0)),0))</f>
        <v xml:space="preserve"> - </v>
      </c>
      <c r="AV424" s="1" t="s">
        <v>12131</v>
      </c>
      <c r="AW424" s="1860" t="str">
        <f t="shared" si="49"/>
        <v>F30_0641</v>
      </c>
      <c r="AX424" s="2834" t="str">
        <f>IF(xml!$A$1&lt;&gt;Preluare_xml!AV$1," - ",IFERROR(INDEX(xml!$C:$C,MATCH(AV424,xml!$B:$B,0)),0))</f>
        <v xml:space="preserve"> - </v>
      </c>
      <c r="AZ424" s="74" t="s">
        <v>13535</v>
      </c>
      <c r="BA424" s="1860" t="str">
        <f t="shared" si="47"/>
        <v>F30_0073</v>
      </c>
      <c r="BB424" s="2834" t="str">
        <f>IF(xml!$A$1&lt;&gt;Preluare_xml!AZ$1," - ",IFERROR(INDEX(xml!$C:$C,MATCH(AZ424,xml!$B:$B,0)),0))</f>
        <v xml:space="preserve"> - </v>
      </c>
      <c r="BD424" s="2396" t="str">
        <f t="shared" si="46"/>
        <v>/F30/@F30_1371</v>
      </c>
      <c r="BE424" s="2837" t="s">
        <v>13788</v>
      </c>
      <c r="BF424" s="2834" t="str">
        <f>IF(xml!$A$1&lt;&gt;Preluare_xml!BD$1," - ",IFERROR(INDEX(xml!$C:$C,MATCH(BD424,xml!$B:$B,0)),0))</f>
        <v xml:space="preserve"> - </v>
      </c>
      <c r="BH424" s="2396" t="str">
        <f t="shared" si="45"/>
        <v>/F20/@F20_3081</v>
      </c>
      <c r="BI424" s="2837" t="s">
        <v>13789</v>
      </c>
      <c r="BJ424" s="2821" t="str">
        <f>IF(xml!$A$1&lt;&gt;Preluare_xml!BH$1," - ",IFERROR(INDEX(xml!$C:$C,MATCH(BH424,xml!$B:$B,0)),0))</f>
        <v xml:space="preserve"> - </v>
      </c>
    </row>
    <row r="425" spans="44:62" x14ac:dyDescent="0.25">
      <c r="AR425" s="1" t="s">
        <v>13540</v>
      </c>
      <c r="AS425" s="1860" t="str">
        <f t="shared" si="48"/>
        <v>F30_0082</v>
      </c>
      <c r="AT425" s="2839" t="str">
        <f>IF(xml!$A$1&lt;&gt;Preluare_xml!AR$1," - ",IFERROR(INDEX(xml!$C:$C,MATCH(AR425,xml!$B:$B,0)),0))</f>
        <v xml:space="preserve"> - </v>
      </c>
      <c r="AV425" s="1" t="s">
        <v>12132</v>
      </c>
      <c r="AW425" s="1860" t="str">
        <f t="shared" si="49"/>
        <v>F30_0642</v>
      </c>
      <c r="AX425" s="2834" t="str">
        <f>IF(xml!$A$1&lt;&gt;Preluare_xml!AV$1," - ",IFERROR(INDEX(xml!$C:$C,MATCH(AV425,xml!$B:$B,0)),0))</f>
        <v xml:space="preserve"> - </v>
      </c>
      <c r="AZ425" s="74" t="s">
        <v>13537</v>
      </c>
      <c r="BA425" s="1860" t="str">
        <f t="shared" si="47"/>
        <v>F30_0081</v>
      </c>
      <c r="BB425" s="2834" t="str">
        <f>IF(xml!$A$1&lt;&gt;Preluare_xml!AZ$1," - ",IFERROR(INDEX(xml!$C:$C,MATCH(AZ425,xml!$B:$B,0)),0))</f>
        <v xml:space="preserve"> - </v>
      </c>
      <c r="BD425" s="2396" t="str">
        <f t="shared" si="46"/>
        <v>/F30/@F30_1373</v>
      </c>
      <c r="BE425" s="2837" t="s">
        <v>13790</v>
      </c>
      <c r="BF425" s="2834" t="str">
        <f>IF(xml!$A$1&lt;&gt;Preluare_xml!BD$1," - ",IFERROR(INDEX(xml!$C:$C,MATCH(BD425,xml!$B:$B,0)),0))</f>
        <v xml:space="preserve"> - </v>
      </c>
      <c r="BH425" s="2396" t="str">
        <f t="shared" si="45"/>
        <v>/F20/@F20_3082</v>
      </c>
      <c r="BI425" s="2837" t="s">
        <v>13791</v>
      </c>
      <c r="BJ425" s="2821" t="str">
        <f>IF(xml!$A$1&lt;&gt;Preluare_xml!BH$1," - ",IFERROR(INDEX(xml!$C:$C,MATCH(BH425,xml!$B:$B,0)),0))</f>
        <v xml:space="preserve"> - </v>
      </c>
    </row>
    <row r="426" spans="44:62" x14ac:dyDescent="0.25">
      <c r="AR426" s="1" t="s">
        <v>13542</v>
      </c>
      <c r="AS426" s="1860" t="str">
        <f t="shared" si="48"/>
        <v>F30_0083</v>
      </c>
      <c r="AT426" s="2839" t="str">
        <f>IF(xml!$A$1&lt;&gt;Preluare_xml!AR$1," - ",IFERROR(INDEX(xml!$C:$C,MATCH(AR426,xml!$B:$B,0)),0))</f>
        <v xml:space="preserve"> - </v>
      </c>
      <c r="AV426" s="1" t="s">
        <v>13792</v>
      </c>
      <c r="AW426" s="1860" t="str">
        <f t="shared" si="49"/>
        <v>F30_0651</v>
      </c>
      <c r="AX426" s="2834" t="str">
        <f>IF(xml!$A$1&lt;&gt;Preluare_xml!AV$1," - ",IFERROR(INDEX(xml!$C:$C,MATCH(AV426,xml!$B:$B,0)),0))</f>
        <v xml:space="preserve"> - </v>
      </c>
      <c r="AZ426" s="74" t="s">
        <v>13540</v>
      </c>
      <c r="BA426" s="1860" t="str">
        <f t="shared" si="47"/>
        <v>F30_0082</v>
      </c>
      <c r="BB426" s="2834" t="str">
        <f>IF(xml!$A$1&lt;&gt;Preluare_xml!AZ$1," - ",IFERROR(INDEX(xml!$C:$C,MATCH(AZ426,xml!$B:$B,0)),0))</f>
        <v xml:space="preserve"> - </v>
      </c>
      <c r="BD426" s="2396" t="str">
        <f t="shared" si="46"/>
        <v>/F30/@F30_1381</v>
      </c>
      <c r="BE426" s="2837" t="s">
        <v>13793</v>
      </c>
      <c r="BF426" s="2834" t="str">
        <f>IF(xml!$A$1&lt;&gt;Preluare_xml!BD$1," - ",IFERROR(INDEX(xml!$C:$C,MATCH(BD426,xml!$B:$B,0)),0))</f>
        <v xml:space="preserve"> - </v>
      </c>
      <c r="BH426" s="2396" t="str">
        <f t="shared" si="45"/>
        <v>/F20/@F20_3091</v>
      </c>
      <c r="BI426" s="2837" t="s">
        <v>13794</v>
      </c>
      <c r="BJ426" s="2821" t="str">
        <f>IF(xml!$A$1&lt;&gt;Preluare_xml!BH$1," - ",IFERROR(INDEX(xml!$C:$C,MATCH(BH426,xml!$B:$B,0)),0))</f>
        <v xml:space="preserve"> - </v>
      </c>
    </row>
    <row r="427" spans="44:62" x14ac:dyDescent="0.25">
      <c r="AR427" s="1" t="s">
        <v>13545</v>
      </c>
      <c r="AS427" s="1860" t="str">
        <f t="shared" si="48"/>
        <v>F30_0091</v>
      </c>
      <c r="AT427" s="2839" t="str">
        <f>IF(xml!$A$1&lt;&gt;Preluare_xml!AR$1," - ",IFERROR(INDEX(xml!$C:$C,MATCH(AR427,xml!$B:$B,0)),0))</f>
        <v xml:space="preserve"> - </v>
      </c>
      <c r="AV427" s="1" t="s">
        <v>13795</v>
      </c>
      <c r="AW427" s="1860" t="str">
        <f t="shared" si="49"/>
        <v>F30_0652</v>
      </c>
      <c r="AX427" s="2834" t="str">
        <f>IF(xml!$A$1&lt;&gt;Preluare_xml!AV$1," - ",IFERROR(INDEX(xml!$C:$C,MATCH(AV427,xml!$B:$B,0)),0))</f>
        <v xml:space="preserve"> - </v>
      </c>
      <c r="AZ427" s="74" t="s">
        <v>13542</v>
      </c>
      <c r="BA427" s="1860" t="str">
        <f t="shared" si="47"/>
        <v>F30_0083</v>
      </c>
      <c r="BB427" s="2834" t="str">
        <f>IF(xml!$A$1&lt;&gt;Preluare_xml!AZ$1," - ",IFERROR(INDEX(xml!$C:$C,MATCH(AZ427,xml!$B:$B,0)),0))</f>
        <v xml:space="preserve"> - </v>
      </c>
      <c r="BD427" s="2396" t="str">
        <f t="shared" si="46"/>
        <v>/F30/@F30_1382</v>
      </c>
      <c r="BE427" s="2837" t="s">
        <v>13796</v>
      </c>
      <c r="BF427" s="2834" t="str">
        <f>IF(xml!$A$1&lt;&gt;Preluare_xml!BD$1," - ",IFERROR(INDEX(xml!$C:$C,MATCH(BD427,xml!$B:$B,0)),0))</f>
        <v xml:space="preserve"> - </v>
      </c>
      <c r="BH427" s="2396" t="str">
        <f t="shared" si="45"/>
        <v>/F20/@F20_3092</v>
      </c>
      <c r="BI427" s="2837" t="s">
        <v>13797</v>
      </c>
      <c r="BJ427" s="2821" t="str">
        <f>IF(xml!$A$1&lt;&gt;Preluare_xml!BH$1," - ",IFERROR(INDEX(xml!$C:$C,MATCH(BH427,xml!$B:$B,0)),0))</f>
        <v xml:space="preserve"> - </v>
      </c>
    </row>
    <row r="428" spans="44:62" x14ac:dyDescent="0.25">
      <c r="AR428" s="1" t="s">
        <v>13547</v>
      </c>
      <c r="AS428" s="1860" t="str">
        <f t="shared" si="48"/>
        <v>F30_0092</v>
      </c>
      <c r="AT428" s="2839" t="str">
        <f>IF(xml!$A$1&lt;&gt;Preluare_xml!AR$1," - ",IFERROR(INDEX(xml!$C:$C,MATCH(AR428,xml!$B:$B,0)),0))</f>
        <v xml:space="preserve"> - </v>
      </c>
      <c r="AV428" s="1" t="s">
        <v>13798</v>
      </c>
      <c r="AW428" s="1860" t="str">
        <f t="shared" si="49"/>
        <v>F30_0661</v>
      </c>
      <c r="AX428" s="2834" t="str">
        <f>IF(xml!$A$1&lt;&gt;Preluare_xml!AV$1," - ",IFERROR(INDEX(xml!$C:$C,MATCH(AV428,xml!$B:$B,0)),0))</f>
        <v xml:space="preserve"> - </v>
      </c>
      <c r="AZ428" s="74" t="s">
        <v>13545</v>
      </c>
      <c r="BA428" s="1860" t="str">
        <f t="shared" si="47"/>
        <v>F30_0091</v>
      </c>
      <c r="BB428" s="2834" t="str">
        <f>IF(xml!$A$1&lt;&gt;Preluare_xml!AZ$1," - ",IFERROR(INDEX(xml!$C:$C,MATCH(AZ428,xml!$B:$B,0)),0))</f>
        <v xml:space="preserve"> - </v>
      </c>
      <c r="BD428" s="2396" t="str">
        <f t="shared" si="46"/>
        <v>/F30/@F30_1383</v>
      </c>
      <c r="BE428" s="2837" t="s">
        <v>13799</v>
      </c>
      <c r="BF428" s="2834" t="str">
        <f>IF(xml!$A$1&lt;&gt;Preluare_xml!BD$1," - ",IFERROR(INDEX(xml!$C:$C,MATCH(BD428,xml!$B:$B,0)),0))</f>
        <v xml:space="preserve"> - </v>
      </c>
      <c r="BH428" s="2396" t="str">
        <f t="shared" si="45"/>
        <v>/F20/@F20_3101</v>
      </c>
      <c r="BI428" s="2837" t="s">
        <v>13800</v>
      </c>
      <c r="BJ428" s="2821" t="str">
        <f>IF(xml!$A$1&lt;&gt;Preluare_xml!BH$1," - ",IFERROR(INDEX(xml!$C:$C,MATCH(BH428,xml!$B:$B,0)),0))</f>
        <v xml:space="preserve"> - </v>
      </c>
    </row>
    <row r="429" spans="44:62" x14ac:dyDescent="0.25">
      <c r="AR429" s="1" t="s">
        <v>13550</v>
      </c>
      <c r="AS429" s="1860" t="str">
        <f t="shared" si="48"/>
        <v>F30_0093</v>
      </c>
      <c r="AT429" s="2839" t="str">
        <f>IF(xml!$A$1&lt;&gt;Preluare_xml!AR$1," - ",IFERROR(INDEX(xml!$C:$C,MATCH(AR429,xml!$B:$B,0)),0))</f>
        <v xml:space="preserve"> - </v>
      </c>
      <c r="AV429" s="1" t="s">
        <v>13801</v>
      </c>
      <c r="AW429" s="1860" t="str">
        <f t="shared" si="49"/>
        <v>F30_0662</v>
      </c>
      <c r="AX429" s="2834" t="str">
        <f>IF(xml!$A$1&lt;&gt;Preluare_xml!AV$1," - ",IFERROR(INDEX(xml!$C:$C,MATCH(AV429,xml!$B:$B,0)),0))</f>
        <v xml:space="preserve"> - </v>
      </c>
      <c r="AZ429" s="74" t="s">
        <v>13547</v>
      </c>
      <c r="BA429" s="1860" t="str">
        <f t="shared" si="47"/>
        <v>F30_0092</v>
      </c>
      <c r="BB429" s="2834" t="str">
        <f>IF(xml!$A$1&lt;&gt;Preluare_xml!AZ$1," - ",IFERROR(INDEX(xml!$C:$C,MATCH(AZ429,xml!$B:$B,0)),0))</f>
        <v xml:space="preserve"> - </v>
      </c>
      <c r="BD429" s="2396" t="str">
        <f t="shared" si="46"/>
        <v>/F30/@F30_1384</v>
      </c>
      <c r="BE429" s="2837" t="s">
        <v>13802</v>
      </c>
      <c r="BF429" s="2834" t="str">
        <f>IF(xml!$A$1&lt;&gt;Preluare_xml!BD$1," - ",IFERROR(INDEX(xml!$C:$C,MATCH(BD429,xml!$B:$B,0)),0))</f>
        <v xml:space="preserve"> - </v>
      </c>
      <c r="BH429" s="2396" t="str">
        <f t="shared" si="45"/>
        <v>/F20/@F20_3102</v>
      </c>
      <c r="BI429" s="2837" t="s">
        <v>13803</v>
      </c>
      <c r="BJ429" s="2821" t="str">
        <f>IF(xml!$A$1&lt;&gt;Preluare_xml!BH$1," - ",IFERROR(INDEX(xml!$C:$C,MATCH(BH429,xml!$B:$B,0)),0))</f>
        <v xml:space="preserve"> - </v>
      </c>
    </row>
    <row r="430" spans="44:62" x14ac:dyDescent="0.25">
      <c r="AR430" s="1" t="s">
        <v>13552</v>
      </c>
      <c r="AS430" s="1860" t="str">
        <f t="shared" si="48"/>
        <v>F30_0101</v>
      </c>
      <c r="AT430" s="2839" t="str">
        <f>IF(xml!$A$1&lt;&gt;Preluare_xml!AR$1," - ",IFERROR(INDEX(xml!$C:$C,MATCH(AR430,xml!$B:$B,0)),0))</f>
        <v xml:space="preserve"> - </v>
      </c>
      <c r="AV430" s="1" t="s">
        <v>12133</v>
      </c>
      <c r="AW430" s="1860" t="str">
        <f t="shared" si="49"/>
        <v>F30_0671</v>
      </c>
      <c r="AX430" s="2834" t="str">
        <f>IF(xml!$A$1&lt;&gt;Preluare_xml!AV$1," - ",IFERROR(INDEX(xml!$C:$C,MATCH(AV430,xml!$B:$B,0)),0))</f>
        <v xml:space="preserve"> - </v>
      </c>
      <c r="AZ430" s="74" t="s">
        <v>13550</v>
      </c>
      <c r="BA430" s="1860" t="str">
        <f t="shared" si="47"/>
        <v>F30_0093</v>
      </c>
      <c r="BB430" s="2834" t="str">
        <f>IF(xml!$A$1&lt;&gt;Preluare_xml!AZ$1," - ",IFERROR(INDEX(xml!$C:$C,MATCH(AZ430,xml!$B:$B,0)),0))</f>
        <v xml:space="preserve"> - </v>
      </c>
      <c r="BD430" s="2396" t="str">
        <f t="shared" si="46"/>
        <v>/F30/@F30_1391</v>
      </c>
      <c r="BE430" s="2837" t="s">
        <v>13804</v>
      </c>
      <c r="BF430" s="2834" t="str">
        <f>IF(xml!$A$1&lt;&gt;Preluare_xml!BD$1," - ",IFERROR(INDEX(xml!$C:$C,MATCH(BD430,xml!$B:$B,0)),0))</f>
        <v xml:space="preserve"> - </v>
      </c>
      <c r="BH430" s="2396" t="str">
        <f t="shared" si="45"/>
        <v>/F20/@F20_3111</v>
      </c>
      <c r="BI430" s="2837" t="s">
        <v>13805</v>
      </c>
      <c r="BJ430" s="2821" t="str">
        <f>IF(xml!$A$1&lt;&gt;Preluare_xml!BH$1," - ",IFERROR(INDEX(xml!$C:$C,MATCH(BH430,xml!$B:$B,0)),0))</f>
        <v xml:space="preserve"> - </v>
      </c>
    </row>
    <row r="431" spans="44:62" x14ac:dyDescent="0.25">
      <c r="AR431" s="1" t="s">
        <v>13555</v>
      </c>
      <c r="AS431" s="1860" t="str">
        <f t="shared" si="48"/>
        <v>F30_0102</v>
      </c>
      <c r="AT431" s="2839" t="str">
        <f>IF(xml!$A$1&lt;&gt;Preluare_xml!AR$1," - ",IFERROR(INDEX(xml!$C:$C,MATCH(AR431,xml!$B:$B,0)),0))</f>
        <v xml:space="preserve"> - </v>
      </c>
      <c r="AV431" s="1" t="s">
        <v>12134</v>
      </c>
      <c r="AW431" s="1860" t="str">
        <f t="shared" si="49"/>
        <v>F30_0672</v>
      </c>
      <c r="AX431" s="2834" t="str">
        <f>IF(xml!$A$1&lt;&gt;Preluare_xml!AV$1," - ",IFERROR(INDEX(xml!$C:$C,MATCH(AV431,xml!$B:$B,0)),0))</f>
        <v xml:space="preserve"> - </v>
      </c>
      <c r="AZ431" s="74" t="s">
        <v>13552</v>
      </c>
      <c r="BA431" s="1860" t="str">
        <f t="shared" si="47"/>
        <v>F30_0101</v>
      </c>
      <c r="BB431" s="2834" t="str">
        <f>IF(xml!$A$1&lt;&gt;Preluare_xml!AZ$1," - ",IFERROR(INDEX(xml!$C:$C,MATCH(AZ431,xml!$B:$B,0)),0))</f>
        <v xml:space="preserve"> - </v>
      </c>
      <c r="BD431" s="2396" t="str">
        <f t="shared" si="46"/>
        <v>/F30/@F30_1392</v>
      </c>
      <c r="BE431" s="2837" t="s">
        <v>13806</v>
      </c>
      <c r="BF431" s="2834" t="str">
        <f>IF(xml!$A$1&lt;&gt;Preluare_xml!BD$1," - ",IFERROR(INDEX(xml!$C:$C,MATCH(BD431,xml!$B:$B,0)),0))</f>
        <v xml:space="preserve"> - </v>
      </c>
      <c r="BH431" s="2396" t="str">
        <f t="shared" si="45"/>
        <v>/F20/@F20_3112</v>
      </c>
      <c r="BI431" s="2837" t="s">
        <v>12402</v>
      </c>
      <c r="BJ431" s="2821" t="str">
        <f>IF(xml!$A$1&lt;&gt;Preluare_xml!BH$1," - ",IFERROR(INDEX(xml!$C:$C,MATCH(BH431,xml!$B:$B,0)),0))</f>
        <v xml:space="preserve"> - </v>
      </c>
    </row>
    <row r="432" spans="44:62" x14ac:dyDescent="0.25">
      <c r="AR432" s="1" t="s">
        <v>13557</v>
      </c>
      <c r="AS432" s="1860" t="str">
        <f t="shared" si="48"/>
        <v>F30_0103</v>
      </c>
      <c r="AT432" s="2839" t="str">
        <f>IF(xml!$A$1&lt;&gt;Preluare_xml!AR$1," - ",IFERROR(INDEX(xml!$C:$C,MATCH(AR432,xml!$B:$B,0)),0))</f>
        <v xml:space="preserve"> - </v>
      </c>
      <c r="AV432" s="1" t="s">
        <v>13807</v>
      </c>
      <c r="AW432" s="1860" t="str">
        <f t="shared" si="49"/>
        <v>F30_0681</v>
      </c>
      <c r="AX432" s="2834" t="str">
        <f>IF(xml!$A$1&lt;&gt;Preluare_xml!AV$1," - ",IFERROR(INDEX(xml!$C:$C,MATCH(AV432,xml!$B:$B,0)),0))</f>
        <v xml:space="preserve"> - </v>
      </c>
      <c r="AZ432" s="74" t="s">
        <v>13555</v>
      </c>
      <c r="BA432" s="1860" t="str">
        <f t="shared" si="47"/>
        <v>F30_0102</v>
      </c>
      <c r="BB432" s="2834" t="str">
        <f>IF(xml!$A$1&lt;&gt;Preluare_xml!AZ$1," - ",IFERROR(INDEX(xml!$C:$C,MATCH(AZ432,xml!$B:$B,0)),0))</f>
        <v xml:space="preserve"> - </v>
      </c>
      <c r="BD432" s="2396" t="str">
        <f t="shared" si="46"/>
        <v>/F30/@F30_1393</v>
      </c>
      <c r="BE432" s="2837" t="s">
        <v>13808</v>
      </c>
      <c r="BF432" s="2834" t="str">
        <f>IF(xml!$A$1&lt;&gt;Preluare_xml!BD$1," - ",IFERROR(INDEX(xml!$C:$C,MATCH(BD432,xml!$B:$B,0)),0))</f>
        <v xml:space="preserve"> - </v>
      </c>
      <c r="BH432" s="2396" t="str">
        <f t="shared" si="45"/>
        <v>/F20/@F20_3121</v>
      </c>
      <c r="BI432" s="2837" t="s">
        <v>13809</v>
      </c>
      <c r="BJ432" s="2821" t="str">
        <f>IF(xml!$A$1&lt;&gt;Preluare_xml!BH$1," - ",IFERROR(INDEX(xml!$C:$C,MATCH(BH432,xml!$B:$B,0)),0))</f>
        <v xml:space="preserve"> - </v>
      </c>
    </row>
    <row r="433" spans="44:62" x14ac:dyDescent="0.25">
      <c r="AR433" s="1" t="s">
        <v>13560</v>
      </c>
      <c r="AS433" s="1860" t="str">
        <f t="shared" si="48"/>
        <v>F30_0111</v>
      </c>
      <c r="AT433" s="2839" t="str">
        <f>IF(xml!$A$1&lt;&gt;Preluare_xml!AR$1," - ",IFERROR(INDEX(xml!$C:$C,MATCH(AR433,xml!$B:$B,0)),0))</f>
        <v xml:space="preserve"> - </v>
      </c>
      <c r="AV433" s="1" t="s">
        <v>13810</v>
      </c>
      <c r="AW433" s="1860" t="str">
        <f t="shared" si="49"/>
        <v>F30_0682</v>
      </c>
      <c r="AX433" s="2834" t="str">
        <f>IF(xml!$A$1&lt;&gt;Preluare_xml!AV$1," - ",IFERROR(INDEX(xml!$C:$C,MATCH(AV433,xml!$B:$B,0)),0))</f>
        <v xml:space="preserve"> - </v>
      </c>
      <c r="AZ433" s="74" t="s">
        <v>13557</v>
      </c>
      <c r="BA433" s="1860" t="str">
        <f t="shared" si="47"/>
        <v>F30_0103</v>
      </c>
      <c r="BB433" s="2834" t="str">
        <f>IF(xml!$A$1&lt;&gt;Preluare_xml!AZ$1," - ",IFERROR(INDEX(xml!$C:$C,MATCH(AZ433,xml!$B:$B,0)),0))</f>
        <v xml:space="preserve"> - </v>
      </c>
      <c r="BD433" s="2396" t="str">
        <f t="shared" si="46"/>
        <v>/F30/@F30_1394</v>
      </c>
      <c r="BE433" s="2837" t="s">
        <v>13811</v>
      </c>
      <c r="BF433" s="2834" t="str">
        <f>IF(xml!$A$1&lt;&gt;Preluare_xml!BD$1," - ",IFERROR(INDEX(xml!$C:$C,MATCH(BD433,xml!$B:$B,0)),0))</f>
        <v xml:space="preserve"> - </v>
      </c>
      <c r="BH433" s="2396" t="str">
        <f t="shared" si="45"/>
        <v>/F20/@F20_3122</v>
      </c>
      <c r="BI433" s="2837" t="s">
        <v>12553</v>
      </c>
      <c r="BJ433" s="2821" t="str">
        <f>IF(xml!$A$1&lt;&gt;Preluare_xml!BH$1," - ",IFERROR(INDEX(xml!$C:$C,MATCH(BH433,xml!$B:$B,0)),0))</f>
        <v xml:space="preserve"> - </v>
      </c>
    </row>
    <row r="434" spans="44:62" x14ac:dyDescent="0.25">
      <c r="AR434" s="1" t="s">
        <v>13563</v>
      </c>
      <c r="AS434" s="1860" t="str">
        <f t="shared" si="48"/>
        <v>F30_0112</v>
      </c>
      <c r="AT434" s="2839" t="str">
        <f>IF(xml!$A$1&lt;&gt;Preluare_xml!AR$1," - ",IFERROR(INDEX(xml!$C:$C,MATCH(AR434,xml!$B:$B,0)),0))</f>
        <v xml:space="preserve"> - </v>
      </c>
      <c r="AV434" s="1" t="s">
        <v>13812</v>
      </c>
      <c r="AW434" s="1860" t="str">
        <f t="shared" si="49"/>
        <v>F30_0691</v>
      </c>
      <c r="AX434" s="2834" t="str">
        <f>IF(xml!$A$1&lt;&gt;Preluare_xml!AV$1," - ",IFERROR(INDEX(xml!$C:$C,MATCH(AV434,xml!$B:$B,0)),0))</f>
        <v xml:space="preserve"> - </v>
      </c>
      <c r="AZ434" s="74" t="s">
        <v>13560</v>
      </c>
      <c r="BA434" s="1860" t="str">
        <f t="shared" si="47"/>
        <v>F30_0111</v>
      </c>
      <c r="BB434" s="2834" t="str">
        <f>IF(xml!$A$1&lt;&gt;Preluare_xml!AZ$1," - ",IFERROR(INDEX(xml!$C:$C,MATCH(AZ434,xml!$B:$B,0)),0))</f>
        <v xml:space="preserve"> - </v>
      </c>
      <c r="BD434" s="2396" t="str">
        <f t="shared" si="46"/>
        <v>/F30/@F30_1401</v>
      </c>
      <c r="BE434" s="2837" t="s">
        <v>13813</v>
      </c>
      <c r="BF434" s="2834" t="str">
        <f>IF(xml!$A$1&lt;&gt;Preluare_xml!BD$1," - ",IFERROR(INDEX(xml!$C:$C,MATCH(BD434,xml!$B:$B,0)),0))</f>
        <v xml:space="preserve"> - </v>
      </c>
      <c r="BH434" s="2396" t="str">
        <f t="shared" si="45"/>
        <v>/F20/@F20_3131</v>
      </c>
      <c r="BI434" s="2837" t="s">
        <v>13814</v>
      </c>
      <c r="BJ434" s="2821" t="str">
        <f>IF(xml!$A$1&lt;&gt;Preluare_xml!BH$1," - ",IFERROR(INDEX(xml!$C:$C,MATCH(BH434,xml!$B:$B,0)),0))</f>
        <v xml:space="preserve"> - </v>
      </c>
    </row>
    <row r="435" spans="44:62" x14ac:dyDescent="0.25">
      <c r="AR435" s="1" t="s">
        <v>13566</v>
      </c>
      <c r="AS435" s="1860" t="str">
        <f t="shared" si="48"/>
        <v>F30_0113</v>
      </c>
      <c r="AT435" s="2839" t="str">
        <f>IF(xml!$A$1&lt;&gt;Preluare_xml!AR$1," - ",IFERROR(INDEX(xml!$C:$C,MATCH(AR435,xml!$B:$B,0)),0))</f>
        <v xml:space="preserve"> - </v>
      </c>
      <c r="AV435" s="1" t="s">
        <v>13815</v>
      </c>
      <c r="AW435" s="1860" t="str">
        <f t="shared" si="49"/>
        <v>F30_0692</v>
      </c>
      <c r="AX435" s="2834" t="str">
        <f>IF(xml!$A$1&lt;&gt;Preluare_xml!AV$1," - ",IFERROR(INDEX(xml!$C:$C,MATCH(AV435,xml!$B:$B,0)),0))</f>
        <v xml:space="preserve"> - </v>
      </c>
      <c r="AZ435" s="74" t="s">
        <v>13563</v>
      </c>
      <c r="BA435" s="1860" t="str">
        <f t="shared" si="47"/>
        <v>F30_0112</v>
      </c>
      <c r="BB435" s="2834" t="str">
        <f>IF(xml!$A$1&lt;&gt;Preluare_xml!AZ$1," - ",IFERROR(INDEX(xml!$C:$C,MATCH(AZ435,xml!$B:$B,0)),0))</f>
        <v xml:space="preserve"> - </v>
      </c>
      <c r="BD435" s="2396" t="str">
        <f t="shared" si="46"/>
        <v>/F30/@F30_1402</v>
      </c>
      <c r="BE435" s="2837" t="s">
        <v>13816</v>
      </c>
      <c r="BF435" s="2834" t="str">
        <f>IF(xml!$A$1&lt;&gt;Preluare_xml!BD$1," - ",IFERROR(INDEX(xml!$C:$C,MATCH(BD435,xml!$B:$B,0)),0))</f>
        <v xml:space="preserve"> - </v>
      </c>
      <c r="BH435" s="2396" t="str">
        <f t="shared" si="45"/>
        <v>/F20/@F20_3132</v>
      </c>
      <c r="BI435" s="2837" t="s">
        <v>13817</v>
      </c>
      <c r="BJ435" s="2821" t="str">
        <f>IF(xml!$A$1&lt;&gt;Preluare_xml!BH$1," - ",IFERROR(INDEX(xml!$C:$C,MATCH(BH435,xml!$B:$B,0)),0))</f>
        <v xml:space="preserve"> - </v>
      </c>
    </row>
    <row r="436" spans="44:62" x14ac:dyDescent="0.25">
      <c r="AR436" s="1" t="s">
        <v>13568</v>
      </c>
      <c r="AS436" s="1860" t="str">
        <f t="shared" si="48"/>
        <v>F30_0121</v>
      </c>
      <c r="AT436" s="2839" t="str">
        <f>IF(xml!$A$1&lt;&gt;Preluare_xml!AR$1," - ",IFERROR(INDEX(xml!$C:$C,MATCH(AR436,xml!$B:$B,0)),0))</f>
        <v xml:space="preserve"> - </v>
      </c>
      <c r="AV436" s="1" t="s">
        <v>12135</v>
      </c>
      <c r="AW436" s="1860" t="str">
        <f t="shared" si="49"/>
        <v>F30_0701</v>
      </c>
      <c r="AX436" s="2834" t="str">
        <f>IF(xml!$A$1&lt;&gt;Preluare_xml!AV$1," - ",IFERROR(INDEX(xml!$C:$C,MATCH(AV436,xml!$B:$B,0)),0))</f>
        <v xml:space="preserve"> - </v>
      </c>
      <c r="AZ436" s="74" t="s">
        <v>13566</v>
      </c>
      <c r="BA436" s="1860" t="str">
        <f t="shared" si="47"/>
        <v>F30_0113</v>
      </c>
      <c r="BB436" s="2834" t="str">
        <f>IF(xml!$A$1&lt;&gt;Preluare_xml!AZ$1," - ",IFERROR(INDEX(xml!$C:$C,MATCH(AZ436,xml!$B:$B,0)),0))</f>
        <v xml:space="preserve"> - </v>
      </c>
      <c r="BD436" s="2396" t="str">
        <f t="shared" si="46"/>
        <v>/F30/@F30_1403</v>
      </c>
      <c r="BE436" s="2837" t="s">
        <v>13818</v>
      </c>
      <c r="BF436" s="2834" t="str">
        <f>IF(xml!$A$1&lt;&gt;Preluare_xml!BD$1," - ",IFERROR(INDEX(xml!$C:$C,MATCH(BD436,xml!$B:$B,0)),0))</f>
        <v xml:space="preserve"> - </v>
      </c>
      <c r="BH436" s="2396" t="str">
        <f t="shared" si="45"/>
        <v>/F20/@F20_3141</v>
      </c>
      <c r="BI436" s="2837" t="s">
        <v>13819</v>
      </c>
      <c r="BJ436" s="2821" t="str">
        <f>IF(xml!$A$1&lt;&gt;Preluare_xml!BH$1," - ",IFERROR(INDEX(xml!$C:$C,MATCH(BH436,xml!$B:$B,0)),0))</f>
        <v xml:space="preserve"> - </v>
      </c>
    </row>
    <row r="437" spans="44:62" x14ac:dyDescent="0.25">
      <c r="AR437" s="1" t="s">
        <v>13571</v>
      </c>
      <c r="AS437" s="1860" t="str">
        <f t="shared" si="48"/>
        <v>F30_0122</v>
      </c>
      <c r="AT437" s="2839" t="str">
        <f>IF(xml!$A$1&lt;&gt;Preluare_xml!AR$1," - ",IFERROR(INDEX(xml!$C:$C,MATCH(AR437,xml!$B:$B,0)),0))</f>
        <v xml:space="preserve"> - </v>
      </c>
      <c r="AV437" s="1" t="s">
        <v>12136</v>
      </c>
      <c r="AW437" s="1860" t="str">
        <f t="shared" si="49"/>
        <v>F30_0702</v>
      </c>
      <c r="AX437" s="2834" t="str">
        <f>IF(xml!$A$1&lt;&gt;Preluare_xml!AV$1," - ",IFERROR(INDEX(xml!$C:$C,MATCH(AV437,xml!$B:$B,0)),0))</f>
        <v xml:space="preserve"> - </v>
      </c>
      <c r="AZ437" s="74" t="s">
        <v>13568</v>
      </c>
      <c r="BA437" s="1860" t="str">
        <f t="shared" si="47"/>
        <v>F30_0121</v>
      </c>
      <c r="BB437" s="2834" t="str">
        <f>IF(xml!$A$1&lt;&gt;Preluare_xml!AZ$1," - ",IFERROR(INDEX(xml!$C:$C,MATCH(AZ437,xml!$B:$B,0)),0))</f>
        <v xml:space="preserve"> - </v>
      </c>
      <c r="BD437" s="2396" t="str">
        <f t="shared" si="46"/>
        <v>/F30/@F30_1404</v>
      </c>
      <c r="BE437" s="2837" t="s">
        <v>13820</v>
      </c>
      <c r="BF437" s="2834" t="str">
        <f>IF(xml!$A$1&lt;&gt;Preluare_xml!BD$1," - ",IFERROR(INDEX(xml!$C:$C,MATCH(BD437,xml!$B:$B,0)),0))</f>
        <v xml:space="preserve"> - </v>
      </c>
      <c r="BH437" s="2396" t="str">
        <f t="shared" si="45"/>
        <v>/F20/@F20_3142</v>
      </c>
      <c r="BI437" s="2837" t="s">
        <v>13821</v>
      </c>
      <c r="BJ437" s="2821" t="str">
        <f>IF(xml!$A$1&lt;&gt;Preluare_xml!BH$1," - ",IFERROR(INDEX(xml!$C:$C,MATCH(BH437,xml!$B:$B,0)),0))</f>
        <v xml:space="preserve"> - </v>
      </c>
    </row>
    <row r="438" spans="44:62" x14ac:dyDescent="0.25">
      <c r="AR438" s="1" t="s">
        <v>13573</v>
      </c>
      <c r="AS438" s="1860" t="str">
        <f t="shared" si="48"/>
        <v>F30_0123</v>
      </c>
      <c r="AT438" s="2839" t="str">
        <f>IF(xml!$A$1&lt;&gt;Preluare_xml!AR$1," - ",IFERROR(INDEX(xml!$C:$C,MATCH(AR438,xml!$B:$B,0)),0))</f>
        <v xml:space="preserve"> - </v>
      </c>
      <c r="AV438" s="1" t="s">
        <v>12137</v>
      </c>
      <c r="AW438" s="1860" t="str">
        <f t="shared" si="49"/>
        <v>F30_0711</v>
      </c>
      <c r="AX438" s="2834" t="str">
        <f>IF(xml!$A$1&lt;&gt;Preluare_xml!AV$1," - ",IFERROR(INDEX(xml!$C:$C,MATCH(AV438,xml!$B:$B,0)),0))</f>
        <v xml:space="preserve"> - </v>
      </c>
      <c r="AZ438" s="74" t="s">
        <v>13571</v>
      </c>
      <c r="BA438" s="1860" t="str">
        <f t="shared" si="47"/>
        <v>F30_0122</v>
      </c>
      <c r="BB438" s="2834" t="str">
        <f>IF(xml!$A$1&lt;&gt;Preluare_xml!AZ$1," - ",IFERROR(INDEX(xml!$C:$C,MATCH(AZ438,xml!$B:$B,0)),0))</f>
        <v xml:space="preserve"> - </v>
      </c>
      <c r="BD438" s="2396" t="str">
        <f t="shared" si="46"/>
        <v>/F30/@F30_1411</v>
      </c>
      <c r="BE438" s="2837" t="s">
        <v>13822</v>
      </c>
      <c r="BF438" s="2834" t="str">
        <f>IF(xml!$A$1&lt;&gt;Preluare_xml!BD$1," - ",IFERROR(INDEX(xml!$C:$C,MATCH(BD438,xml!$B:$B,0)),0))</f>
        <v xml:space="preserve"> - </v>
      </c>
      <c r="BH438" s="2396" t="str">
        <f t="shared" si="45"/>
        <v>/F20/@F20_3151</v>
      </c>
      <c r="BI438" s="2837" t="s">
        <v>13823</v>
      </c>
      <c r="BJ438" s="2821" t="str">
        <f>IF(xml!$A$1&lt;&gt;Preluare_xml!BH$1," - ",IFERROR(INDEX(xml!$C:$C,MATCH(BH438,xml!$B:$B,0)),0))</f>
        <v xml:space="preserve"> - </v>
      </c>
    </row>
    <row r="439" spans="44:62" x14ac:dyDescent="0.25">
      <c r="AR439" s="1" t="s">
        <v>13576</v>
      </c>
      <c r="AS439" s="1860" t="str">
        <f t="shared" si="48"/>
        <v>F30_0131</v>
      </c>
      <c r="AT439" s="2839" t="str">
        <f>IF(xml!$A$1&lt;&gt;Preluare_xml!AR$1," - ",IFERROR(INDEX(xml!$C:$C,MATCH(AR439,xml!$B:$B,0)),0))</f>
        <v xml:space="preserve"> - </v>
      </c>
      <c r="AV439" s="1" t="s">
        <v>12138</v>
      </c>
      <c r="AW439" s="1860" t="str">
        <f t="shared" si="49"/>
        <v>F30_0712</v>
      </c>
      <c r="AX439" s="2834" t="str">
        <f>IF(xml!$A$1&lt;&gt;Preluare_xml!AV$1," - ",IFERROR(INDEX(xml!$C:$C,MATCH(AV439,xml!$B:$B,0)),0))</f>
        <v xml:space="preserve"> - </v>
      </c>
      <c r="AZ439" s="74" t="s">
        <v>13573</v>
      </c>
      <c r="BA439" s="1860" t="str">
        <f t="shared" si="47"/>
        <v>F30_0123</v>
      </c>
      <c r="BB439" s="2834" t="str">
        <f>IF(xml!$A$1&lt;&gt;Preluare_xml!AZ$1," - ",IFERROR(INDEX(xml!$C:$C,MATCH(AZ439,xml!$B:$B,0)),0))</f>
        <v xml:space="preserve"> - </v>
      </c>
      <c r="BD439" s="2396" t="str">
        <f t="shared" si="46"/>
        <v>/F30/@F30_1412</v>
      </c>
      <c r="BE439" s="2837" t="s">
        <v>13824</v>
      </c>
      <c r="BF439" s="2834" t="str">
        <f>IF(xml!$A$1&lt;&gt;Preluare_xml!BD$1," - ",IFERROR(INDEX(xml!$C:$C,MATCH(BD439,xml!$B:$B,0)),0))</f>
        <v xml:space="preserve"> - </v>
      </c>
      <c r="BH439" s="2396" t="str">
        <f t="shared" si="45"/>
        <v>/F20/@F20_3152</v>
      </c>
      <c r="BI439" s="2837" t="s">
        <v>13825</v>
      </c>
      <c r="BJ439" s="2821" t="str">
        <f>IF(xml!$A$1&lt;&gt;Preluare_xml!BH$1," - ",IFERROR(INDEX(xml!$C:$C,MATCH(BH439,xml!$B:$B,0)),0))</f>
        <v xml:space="preserve"> - </v>
      </c>
    </row>
    <row r="440" spans="44:62" x14ac:dyDescent="0.25">
      <c r="AR440" s="1" t="s">
        <v>13578</v>
      </c>
      <c r="AS440" s="1860" t="str">
        <f t="shared" si="48"/>
        <v>F30_0132</v>
      </c>
      <c r="AT440" s="2839" t="str">
        <f>IF(xml!$A$1&lt;&gt;Preluare_xml!AR$1," - ",IFERROR(INDEX(xml!$C:$C,MATCH(AR440,xml!$B:$B,0)),0))</f>
        <v xml:space="preserve"> - </v>
      </c>
      <c r="AV440" s="1" t="s">
        <v>12139</v>
      </c>
      <c r="AW440" s="1860" t="str">
        <f t="shared" si="49"/>
        <v>F30_0721</v>
      </c>
      <c r="AX440" s="2834" t="str">
        <f>IF(xml!$A$1&lt;&gt;Preluare_xml!AV$1," - ",IFERROR(INDEX(xml!$C:$C,MATCH(AV440,xml!$B:$B,0)),0))</f>
        <v xml:space="preserve"> - </v>
      </c>
      <c r="AZ440" s="74" t="s">
        <v>13576</v>
      </c>
      <c r="BA440" s="1860" t="str">
        <f t="shared" si="47"/>
        <v>F30_0131</v>
      </c>
      <c r="BB440" s="2834" t="str">
        <f>IF(xml!$A$1&lt;&gt;Preluare_xml!AZ$1," - ",IFERROR(INDEX(xml!$C:$C,MATCH(AZ440,xml!$B:$B,0)),0))</f>
        <v xml:space="preserve"> - </v>
      </c>
      <c r="BD440" s="2396" t="str">
        <f t="shared" si="46"/>
        <v>/F30/@F30_1413</v>
      </c>
      <c r="BE440" s="2837" t="s">
        <v>13826</v>
      </c>
      <c r="BF440" s="2834" t="str">
        <f>IF(xml!$A$1&lt;&gt;Preluare_xml!BD$1," - ",IFERROR(INDEX(xml!$C:$C,MATCH(BD440,xml!$B:$B,0)),0))</f>
        <v xml:space="preserve"> - </v>
      </c>
      <c r="BH440" s="2396" t="str">
        <f t="shared" si="45"/>
        <v>/F20/@F20_3161</v>
      </c>
      <c r="BI440" s="2837" t="s">
        <v>13827</v>
      </c>
      <c r="BJ440" s="2821" t="str">
        <f>IF(xml!$A$1&lt;&gt;Preluare_xml!BH$1," - ",IFERROR(INDEX(xml!$C:$C,MATCH(BH440,xml!$B:$B,0)),0))</f>
        <v xml:space="preserve"> - </v>
      </c>
    </row>
    <row r="441" spans="44:62" x14ac:dyDescent="0.25">
      <c r="AR441" s="1" t="s">
        <v>13581</v>
      </c>
      <c r="AS441" s="1860" t="str">
        <f t="shared" si="48"/>
        <v>F30_0133</v>
      </c>
      <c r="AT441" s="2839" t="str">
        <f>IF(xml!$A$1&lt;&gt;Preluare_xml!AR$1," - ",IFERROR(INDEX(xml!$C:$C,MATCH(AR441,xml!$B:$B,0)),0))</f>
        <v xml:space="preserve"> - </v>
      </c>
      <c r="AV441" s="1" t="s">
        <v>12140</v>
      </c>
      <c r="AW441" s="1860" t="str">
        <f t="shared" si="49"/>
        <v>F30_0722</v>
      </c>
      <c r="AX441" s="2834" t="str">
        <f>IF(xml!$A$1&lt;&gt;Preluare_xml!AV$1," - ",IFERROR(INDEX(xml!$C:$C,MATCH(AV441,xml!$B:$B,0)),0))</f>
        <v xml:space="preserve"> - </v>
      </c>
      <c r="AZ441" s="74" t="s">
        <v>13578</v>
      </c>
      <c r="BA441" s="1860" t="str">
        <f t="shared" si="47"/>
        <v>F30_0132</v>
      </c>
      <c r="BB441" s="2834" t="str">
        <f>IF(xml!$A$1&lt;&gt;Preluare_xml!AZ$1," - ",IFERROR(INDEX(xml!$C:$C,MATCH(AZ441,xml!$B:$B,0)),0))</f>
        <v xml:space="preserve"> - </v>
      </c>
      <c r="BD441" s="2396" t="str">
        <f t="shared" si="46"/>
        <v>/F30/@F30_1414</v>
      </c>
      <c r="BE441" s="2837" t="s">
        <v>13828</v>
      </c>
      <c r="BF441" s="2834" t="str">
        <f>IF(xml!$A$1&lt;&gt;Preluare_xml!BD$1," - ",IFERROR(INDEX(xml!$C:$C,MATCH(BD441,xml!$B:$B,0)),0))</f>
        <v xml:space="preserve"> - </v>
      </c>
      <c r="BH441" s="2396" t="str">
        <f t="shared" si="45"/>
        <v>/F20/@F20_3162</v>
      </c>
      <c r="BI441" s="2837" t="s">
        <v>13829</v>
      </c>
      <c r="BJ441" s="2821" t="str">
        <f>IF(xml!$A$1&lt;&gt;Preluare_xml!BH$1," - ",IFERROR(INDEX(xml!$C:$C,MATCH(BH441,xml!$B:$B,0)),0))</f>
        <v xml:space="preserve"> - </v>
      </c>
    </row>
    <row r="442" spans="44:62" x14ac:dyDescent="0.25">
      <c r="AR442" s="1" t="s">
        <v>13584</v>
      </c>
      <c r="AS442" s="1860" t="str">
        <f t="shared" si="48"/>
        <v>F30_0141</v>
      </c>
      <c r="AT442" s="2839" t="str">
        <f>IF(xml!$A$1&lt;&gt;Preluare_xml!AR$1," - ",IFERROR(INDEX(xml!$C:$C,MATCH(AR442,xml!$B:$B,0)),0))</f>
        <v xml:space="preserve"> - </v>
      </c>
      <c r="AV442" s="1" t="s">
        <v>13830</v>
      </c>
      <c r="AW442" s="1860" t="str">
        <f t="shared" si="49"/>
        <v>F30_0731</v>
      </c>
      <c r="AX442" s="2834" t="str">
        <f>IF(xml!$A$1&lt;&gt;Preluare_xml!AV$1," - ",IFERROR(INDEX(xml!$C:$C,MATCH(AV442,xml!$B:$B,0)),0))</f>
        <v xml:space="preserve"> - </v>
      </c>
      <c r="AZ442" s="74" t="s">
        <v>13581</v>
      </c>
      <c r="BA442" s="1860" t="str">
        <f t="shared" si="47"/>
        <v>F30_0133</v>
      </c>
      <c r="BB442" s="2834" t="str">
        <f>IF(xml!$A$1&lt;&gt;Preluare_xml!AZ$1," - ",IFERROR(INDEX(xml!$C:$C,MATCH(AZ442,xml!$B:$B,0)),0))</f>
        <v xml:space="preserve"> - </v>
      </c>
      <c r="BD442" s="2396" t="str">
        <f t="shared" si="46"/>
        <v>/F30/@F30_1421</v>
      </c>
      <c r="BE442" s="2837" t="s">
        <v>13831</v>
      </c>
      <c r="BF442" s="2834" t="str">
        <f>IF(xml!$A$1&lt;&gt;Preluare_xml!BD$1," - ",IFERROR(INDEX(xml!$C:$C,MATCH(BD442,xml!$B:$B,0)),0))</f>
        <v xml:space="preserve"> - </v>
      </c>
      <c r="BH442" s="2396" t="str">
        <f t="shared" si="45"/>
        <v>/F20/@F20_3171</v>
      </c>
      <c r="BI442" s="2837" t="s">
        <v>13832</v>
      </c>
      <c r="BJ442" s="2821" t="str">
        <f>IF(xml!$A$1&lt;&gt;Preluare_xml!BH$1," - ",IFERROR(INDEX(xml!$C:$C,MATCH(BH442,xml!$B:$B,0)),0))</f>
        <v xml:space="preserve"> - </v>
      </c>
    </row>
    <row r="443" spans="44:62" x14ac:dyDescent="0.25">
      <c r="AR443" s="1" t="s">
        <v>13587</v>
      </c>
      <c r="AS443" s="1860" t="str">
        <f t="shared" si="48"/>
        <v>F30_0142</v>
      </c>
      <c r="AT443" s="2839" t="str">
        <f>IF(xml!$A$1&lt;&gt;Preluare_xml!AR$1," - ",IFERROR(INDEX(xml!$C:$C,MATCH(AR443,xml!$B:$B,0)),0))</f>
        <v xml:space="preserve"> - </v>
      </c>
      <c r="AV443" s="1" t="s">
        <v>13833</v>
      </c>
      <c r="AW443" s="1860" t="str">
        <f t="shared" si="49"/>
        <v>F30_0732</v>
      </c>
      <c r="AX443" s="2834" t="str">
        <f>IF(xml!$A$1&lt;&gt;Preluare_xml!AV$1," - ",IFERROR(INDEX(xml!$C:$C,MATCH(AV443,xml!$B:$B,0)),0))</f>
        <v xml:space="preserve"> - </v>
      </c>
      <c r="AZ443" s="74" t="s">
        <v>13584</v>
      </c>
      <c r="BA443" s="1860" t="str">
        <f t="shared" si="47"/>
        <v>F30_0141</v>
      </c>
      <c r="BB443" s="2834" t="str">
        <f>IF(xml!$A$1&lt;&gt;Preluare_xml!AZ$1," - ",IFERROR(INDEX(xml!$C:$C,MATCH(AZ443,xml!$B:$B,0)),0))</f>
        <v xml:space="preserve"> - </v>
      </c>
      <c r="BD443" s="2396" t="str">
        <f t="shared" si="46"/>
        <v>/F30/@F30_1422</v>
      </c>
      <c r="BE443" s="2837" t="s">
        <v>13834</v>
      </c>
      <c r="BF443" s="2834" t="str">
        <f>IF(xml!$A$1&lt;&gt;Preluare_xml!BD$1," - ",IFERROR(INDEX(xml!$C:$C,MATCH(BD443,xml!$B:$B,0)),0))</f>
        <v xml:space="preserve"> - </v>
      </c>
      <c r="BH443" s="2396" t="str">
        <f t="shared" si="45"/>
        <v>/F20/@F20_3172</v>
      </c>
      <c r="BI443" s="2837" t="s">
        <v>13835</v>
      </c>
      <c r="BJ443" s="2821" t="str">
        <f>IF(xml!$A$1&lt;&gt;Preluare_xml!BH$1," - ",IFERROR(INDEX(xml!$C:$C,MATCH(BH443,xml!$B:$B,0)),0))</f>
        <v xml:space="preserve"> - </v>
      </c>
    </row>
    <row r="444" spans="44:62" x14ac:dyDescent="0.25">
      <c r="AR444" s="1" t="s">
        <v>13590</v>
      </c>
      <c r="AS444" s="1860" t="str">
        <f t="shared" si="48"/>
        <v>F30_0143</v>
      </c>
      <c r="AT444" s="2839" t="str">
        <f>IF(xml!$A$1&lt;&gt;Preluare_xml!AR$1," - ",IFERROR(INDEX(xml!$C:$C,MATCH(AR444,xml!$B:$B,0)),0))</f>
        <v xml:space="preserve"> - </v>
      </c>
      <c r="AV444" s="1" t="s">
        <v>12141</v>
      </c>
      <c r="AW444" s="1860" t="str">
        <f t="shared" si="49"/>
        <v>F30_0741</v>
      </c>
      <c r="AX444" s="2834" t="str">
        <f>IF(xml!$A$1&lt;&gt;Preluare_xml!AV$1," - ",IFERROR(INDEX(xml!$C:$C,MATCH(AV444,xml!$B:$B,0)),0))</f>
        <v xml:space="preserve"> - </v>
      </c>
      <c r="AZ444" s="74" t="s">
        <v>13587</v>
      </c>
      <c r="BA444" s="1860" t="str">
        <f t="shared" si="47"/>
        <v>F30_0142</v>
      </c>
      <c r="BB444" s="2834" t="str">
        <f>IF(xml!$A$1&lt;&gt;Preluare_xml!AZ$1," - ",IFERROR(INDEX(xml!$C:$C,MATCH(AZ444,xml!$B:$B,0)),0))</f>
        <v xml:space="preserve"> - </v>
      </c>
      <c r="BD444" s="2396" t="str">
        <f t="shared" si="46"/>
        <v>/F30/@F30_1423</v>
      </c>
      <c r="BE444" s="2837" t="s">
        <v>13836</v>
      </c>
      <c r="BF444" s="2834" t="str">
        <f>IF(xml!$A$1&lt;&gt;Preluare_xml!BD$1," - ",IFERROR(INDEX(xml!$C:$C,MATCH(BD444,xml!$B:$B,0)),0))</f>
        <v xml:space="preserve"> - </v>
      </c>
      <c r="BH444" s="2396" t="str">
        <f t="shared" si="45"/>
        <v>/F20/@F20_3181</v>
      </c>
      <c r="BI444" s="2837" t="s">
        <v>13837</v>
      </c>
      <c r="BJ444" s="2821" t="str">
        <f>IF(xml!$A$1&lt;&gt;Preluare_xml!BH$1," - ",IFERROR(INDEX(xml!$C:$C,MATCH(BH444,xml!$B:$B,0)),0))</f>
        <v xml:space="preserve"> - </v>
      </c>
    </row>
    <row r="445" spans="44:62" x14ac:dyDescent="0.25">
      <c r="AR445" s="1" t="s">
        <v>13593</v>
      </c>
      <c r="AS445" s="1860" t="str">
        <f t="shared" si="48"/>
        <v>F30_0151</v>
      </c>
      <c r="AT445" s="2839" t="str">
        <f>IF(xml!$A$1&lt;&gt;Preluare_xml!AR$1," - ",IFERROR(INDEX(xml!$C:$C,MATCH(AR445,xml!$B:$B,0)),0))</f>
        <v xml:space="preserve"> - </v>
      </c>
      <c r="AV445" s="1" t="s">
        <v>12142</v>
      </c>
      <c r="AW445" s="1860" t="str">
        <f t="shared" si="49"/>
        <v>F30_0742</v>
      </c>
      <c r="AX445" s="2834" t="str">
        <f>IF(xml!$A$1&lt;&gt;Preluare_xml!AV$1," - ",IFERROR(INDEX(xml!$C:$C,MATCH(AV445,xml!$B:$B,0)),0))</f>
        <v xml:space="preserve"> - </v>
      </c>
      <c r="AZ445" s="74" t="s">
        <v>13590</v>
      </c>
      <c r="BA445" s="1860" t="str">
        <f t="shared" si="47"/>
        <v>F30_0143</v>
      </c>
      <c r="BB445" s="2834" t="str">
        <f>IF(xml!$A$1&lt;&gt;Preluare_xml!AZ$1," - ",IFERROR(INDEX(xml!$C:$C,MATCH(AZ445,xml!$B:$B,0)),0))</f>
        <v xml:space="preserve"> - </v>
      </c>
      <c r="BD445" s="2396" t="str">
        <f t="shared" si="46"/>
        <v>/F30/@F30_1424</v>
      </c>
      <c r="BE445" s="2837" t="s">
        <v>13838</v>
      </c>
      <c r="BF445" s="2834" t="str">
        <f>IF(xml!$A$1&lt;&gt;Preluare_xml!BD$1," - ",IFERROR(INDEX(xml!$C:$C,MATCH(BD445,xml!$B:$B,0)),0))</f>
        <v xml:space="preserve"> - </v>
      </c>
      <c r="BH445" s="2396" t="str">
        <f t="shared" si="45"/>
        <v>/F20/@F20_3182</v>
      </c>
      <c r="BI445" s="2837" t="s">
        <v>13839</v>
      </c>
      <c r="BJ445" s="2821" t="str">
        <f>IF(xml!$A$1&lt;&gt;Preluare_xml!BH$1," - ",IFERROR(INDEX(xml!$C:$C,MATCH(BH445,xml!$B:$B,0)),0))</f>
        <v xml:space="preserve"> - </v>
      </c>
    </row>
    <row r="446" spans="44:62" x14ac:dyDescent="0.25">
      <c r="AR446" s="1" t="s">
        <v>13595</v>
      </c>
      <c r="AS446" s="1860" t="str">
        <f t="shared" si="48"/>
        <v>F30_0152</v>
      </c>
      <c r="AT446" s="2839" t="str">
        <f>IF(xml!$A$1&lt;&gt;Preluare_xml!AR$1," - ",IFERROR(INDEX(xml!$C:$C,MATCH(AR446,xml!$B:$B,0)),0))</f>
        <v xml:space="preserve"> - </v>
      </c>
      <c r="AV446" s="1" t="s">
        <v>13840</v>
      </c>
      <c r="AW446" s="1860" t="str">
        <f t="shared" si="49"/>
        <v>F30_0751</v>
      </c>
      <c r="AX446" s="2834" t="str">
        <f>IF(xml!$A$1&lt;&gt;Preluare_xml!AV$1," - ",IFERROR(INDEX(xml!$C:$C,MATCH(AV446,xml!$B:$B,0)),0))</f>
        <v xml:space="preserve"> - </v>
      </c>
      <c r="AZ446" s="74" t="s">
        <v>13593</v>
      </c>
      <c r="BA446" s="1860" t="str">
        <f t="shared" si="47"/>
        <v>F30_0151</v>
      </c>
      <c r="BB446" s="2834" t="str">
        <f>IF(xml!$A$1&lt;&gt;Preluare_xml!AZ$1," - ",IFERROR(INDEX(xml!$C:$C,MATCH(AZ446,xml!$B:$B,0)),0))</f>
        <v xml:space="preserve"> - </v>
      </c>
      <c r="BD446" s="2396" t="str">
        <f t="shared" si="46"/>
        <v>/F30/@F30_1431</v>
      </c>
      <c r="BE446" s="2837" t="s">
        <v>13841</v>
      </c>
      <c r="BF446" s="2834" t="str">
        <f>IF(xml!$A$1&lt;&gt;Preluare_xml!BD$1," - ",IFERROR(INDEX(xml!$C:$C,MATCH(BD446,xml!$B:$B,0)),0))</f>
        <v xml:space="preserve"> - </v>
      </c>
      <c r="BH446" s="2396" t="str">
        <f t="shared" si="45"/>
        <v>/F20/@F20_3191</v>
      </c>
      <c r="BI446" s="2837" t="s">
        <v>13842</v>
      </c>
      <c r="BJ446" s="2821" t="str">
        <f>IF(xml!$A$1&lt;&gt;Preluare_xml!BH$1," - ",IFERROR(INDEX(xml!$C:$C,MATCH(BH446,xml!$B:$B,0)),0))</f>
        <v xml:space="preserve"> - </v>
      </c>
    </row>
    <row r="447" spans="44:62" x14ac:dyDescent="0.25">
      <c r="AR447" s="1" t="s">
        <v>13598</v>
      </c>
      <c r="AS447" s="1860" t="str">
        <f t="shared" si="48"/>
        <v>F30_0153</v>
      </c>
      <c r="AT447" s="2839" t="str">
        <f>IF(xml!$A$1&lt;&gt;Preluare_xml!AR$1," - ",IFERROR(INDEX(xml!$C:$C,MATCH(AR447,xml!$B:$B,0)),0))</f>
        <v xml:space="preserve"> - </v>
      </c>
      <c r="AV447" s="1" t="s">
        <v>13843</v>
      </c>
      <c r="AW447" s="1860" t="str">
        <f t="shared" si="49"/>
        <v>F30_0752</v>
      </c>
      <c r="AX447" s="2834" t="str">
        <f>IF(xml!$A$1&lt;&gt;Preluare_xml!AV$1," - ",IFERROR(INDEX(xml!$C:$C,MATCH(AV447,xml!$B:$B,0)),0))</f>
        <v xml:space="preserve"> - </v>
      </c>
      <c r="AZ447" s="74" t="s">
        <v>13595</v>
      </c>
      <c r="BA447" s="1860" t="str">
        <f t="shared" si="47"/>
        <v>F30_0152</v>
      </c>
      <c r="BB447" s="2834" t="str">
        <f>IF(xml!$A$1&lt;&gt;Preluare_xml!AZ$1," - ",IFERROR(INDEX(xml!$C:$C,MATCH(AZ447,xml!$B:$B,0)),0))</f>
        <v xml:space="preserve"> - </v>
      </c>
      <c r="BD447" s="2396" t="str">
        <f t="shared" si="46"/>
        <v>/F30/@F30_1432</v>
      </c>
      <c r="BE447" s="2837" t="s">
        <v>13844</v>
      </c>
      <c r="BF447" s="2834" t="str">
        <f>IF(xml!$A$1&lt;&gt;Preluare_xml!BD$1," - ",IFERROR(INDEX(xml!$C:$C,MATCH(BD447,xml!$B:$B,0)),0))</f>
        <v xml:space="preserve"> - </v>
      </c>
      <c r="BH447" s="2396" t="str">
        <f t="shared" si="45"/>
        <v>/F20/@F20_3192</v>
      </c>
      <c r="BI447" s="2837" t="s">
        <v>13845</v>
      </c>
      <c r="BJ447" s="2821" t="str">
        <f>IF(xml!$A$1&lt;&gt;Preluare_xml!BH$1," - ",IFERROR(INDEX(xml!$C:$C,MATCH(BH447,xml!$B:$B,0)),0))</f>
        <v xml:space="preserve"> - </v>
      </c>
    </row>
    <row r="448" spans="44:62" x14ac:dyDescent="0.25">
      <c r="AR448" s="1" t="s">
        <v>13601</v>
      </c>
      <c r="AS448" s="1860" t="str">
        <f t="shared" si="48"/>
        <v>F30_0161</v>
      </c>
      <c r="AT448" s="2839" t="str">
        <f>IF(xml!$A$1&lt;&gt;Preluare_xml!AR$1," - ",IFERROR(INDEX(xml!$C:$C,MATCH(AR448,xml!$B:$B,0)),0))</f>
        <v xml:space="preserve"> - </v>
      </c>
      <c r="AV448" s="1" t="s">
        <v>13846</v>
      </c>
      <c r="AW448" s="1860" t="str">
        <f t="shared" si="49"/>
        <v>F30_0761</v>
      </c>
      <c r="AX448" s="2834" t="str">
        <f>IF(xml!$A$1&lt;&gt;Preluare_xml!AV$1," - ",IFERROR(INDEX(xml!$C:$C,MATCH(AV448,xml!$B:$B,0)),0))</f>
        <v xml:space="preserve"> - </v>
      </c>
      <c r="AZ448" s="74" t="s">
        <v>13598</v>
      </c>
      <c r="BA448" s="1860" t="str">
        <f t="shared" si="47"/>
        <v>F30_0153</v>
      </c>
      <c r="BB448" s="2834" t="str">
        <f>IF(xml!$A$1&lt;&gt;Preluare_xml!AZ$1," - ",IFERROR(INDEX(xml!$C:$C,MATCH(AZ448,xml!$B:$B,0)),0))</f>
        <v xml:space="preserve"> - </v>
      </c>
      <c r="BD448" s="2396" t="str">
        <f t="shared" si="46"/>
        <v>/F30/@F30_1433</v>
      </c>
      <c r="BE448" s="2837" t="s">
        <v>13847</v>
      </c>
      <c r="BF448" s="2834" t="str">
        <f>IF(xml!$A$1&lt;&gt;Preluare_xml!BD$1," - ",IFERROR(INDEX(xml!$C:$C,MATCH(BD448,xml!$B:$B,0)),0))</f>
        <v xml:space="preserve"> - </v>
      </c>
      <c r="BH448" s="2396" t="str">
        <f t="shared" si="45"/>
        <v>/F20/@F20_3201</v>
      </c>
      <c r="BI448" s="2837" t="s">
        <v>13848</v>
      </c>
      <c r="BJ448" s="2821" t="str">
        <f>IF(xml!$A$1&lt;&gt;Preluare_xml!BH$1," - ",IFERROR(INDEX(xml!$C:$C,MATCH(BH448,xml!$B:$B,0)),0))</f>
        <v xml:space="preserve"> - </v>
      </c>
    </row>
    <row r="449" spans="44:62" x14ac:dyDescent="0.25">
      <c r="AR449" s="1" t="s">
        <v>13604</v>
      </c>
      <c r="AS449" s="1860" t="str">
        <f t="shared" si="48"/>
        <v>F30_0162</v>
      </c>
      <c r="AT449" s="2839" t="str">
        <f>IF(xml!$A$1&lt;&gt;Preluare_xml!AR$1," - ",IFERROR(INDEX(xml!$C:$C,MATCH(AR449,xml!$B:$B,0)),0))</f>
        <v xml:space="preserve"> - </v>
      </c>
      <c r="AV449" s="1" t="s">
        <v>13849</v>
      </c>
      <c r="AW449" s="1860" t="str">
        <f t="shared" si="49"/>
        <v>F30_0762</v>
      </c>
      <c r="AX449" s="2834" t="str">
        <f>IF(xml!$A$1&lt;&gt;Preluare_xml!AV$1," - ",IFERROR(INDEX(xml!$C:$C,MATCH(AV449,xml!$B:$B,0)),0))</f>
        <v xml:space="preserve"> - </v>
      </c>
      <c r="AZ449" s="74" t="s">
        <v>13601</v>
      </c>
      <c r="BA449" s="1860" t="str">
        <f t="shared" si="47"/>
        <v>F30_0161</v>
      </c>
      <c r="BB449" s="2834" t="str">
        <f>IF(xml!$A$1&lt;&gt;Preluare_xml!AZ$1," - ",IFERROR(INDEX(xml!$C:$C,MATCH(AZ449,xml!$B:$B,0)),0))</f>
        <v xml:space="preserve"> - </v>
      </c>
      <c r="BD449" s="2396" t="str">
        <f t="shared" si="46"/>
        <v>/F30/@F30_1434</v>
      </c>
      <c r="BE449" s="2837" t="s">
        <v>13850</v>
      </c>
      <c r="BF449" s="2834" t="str">
        <f>IF(xml!$A$1&lt;&gt;Preluare_xml!BD$1," - ",IFERROR(INDEX(xml!$C:$C,MATCH(BD449,xml!$B:$B,0)),0))</f>
        <v xml:space="preserve"> - </v>
      </c>
      <c r="BH449" s="2396" t="str">
        <f t="shared" si="45"/>
        <v>/F20/@F20_3202</v>
      </c>
      <c r="BI449" s="2837" t="s">
        <v>13851</v>
      </c>
      <c r="BJ449" s="2821" t="str">
        <f>IF(xml!$A$1&lt;&gt;Preluare_xml!BH$1," - ",IFERROR(INDEX(xml!$C:$C,MATCH(BH449,xml!$B:$B,0)),0))</f>
        <v xml:space="preserve"> - </v>
      </c>
    </row>
    <row r="450" spans="44:62" x14ac:dyDescent="0.25">
      <c r="AR450" s="1" t="s">
        <v>13607</v>
      </c>
      <c r="AS450" s="1860" t="str">
        <f t="shared" si="48"/>
        <v>F30_0163</v>
      </c>
      <c r="AT450" s="2839" t="str">
        <f>IF(xml!$A$1&lt;&gt;Preluare_xml!AR$1," - ",IFERROR(INDEX(xml!$C:$C,MATCH(AR450,xml!$B:$B,0)),0))</f>
        <v xml:space="preserve"> - </v>
      </c>
      <c r="AV450" s="1" t="s">
        <v>13852</v>
      </c>
      <c r="AW450" s="1860" t="str">
        <f t="shared" si="49"/>
        <v>F30_0771</v>
      </c>
      <c r="AX450" s="2834" t="str">
        <f>IF(xml!$A$1&lt;&gt;Preluare_xml!AV$1," - ",IFERROR(INDEX(xml!$C:$C,MATCH(AV450,xml!$B:$B,0)),0))</f>
        <v xml:space="preserve"> - </v>
      </c>
      <c r="AZ450" s="74" t="s">
        <v>13604</v>
      </c>
      <c r="BA450" s="1860" t="str">
        <f t="shared" si="47"/>
        <v>F30_0162</v>
      </c>
      <c r="BB450" s="2834" t="str">
        <f>IF(xml!$A$1&lt;&gt;Preluare_xml!AZ$1," - ",IFERROR(INDEX(xml!$C:$C,MATCH(AZ450,xml!$B:$B,0)),0))</f>
        <v xml:space="preserve"> - </v>
      </c>
      <c r="BD450" s="2396" t="str">
        <f t="shared" si="46"/>
        <v>/F30/@F30_1441</v>
      </c>
      <c r="BE450" s="2837" t="s">
        <v>13853</v>
      </c>
      <c r="BF450" s="2834" t="str">
        <f>IF(xml!$A$1&lt;&gt;Preluare_xml!BD$1," - ",IFERROR(INDEX(xml!$C:$C,MATCH(BD450,xml!$B:$B,0)),0))</f>
        <v xml:space="preserve"> - </v>
      </c>
      <c r="BH450" s="2396" t="str">
        <f t="shared" si="45"/>
        <v>/F20/@F20_3211</v>
      </c>
      <c r="BI450" s="2837" t="s">
        <v>13854</v>
      </c>
      <c r="BJ450" s="2821" t="str">
        <f>IF(xml!$A$1&lt;&gt;Preluare_xml!BH$1," - ",IFERROR(INDEX(xml!$C:$C,MATCH(BH450,xml!$B:$B,0)),0))</f>
        <v xml:space="preserve"> - </v>
      </c>
    </row>
    <row r="451" spans="44:62" x14ac:dyDescent="0.25">
      <c r="AR451" s="1" t="s">
        <v>13610</v>
      </c>
      <c r="AS451" s="1860" t="str">
        <f t="shared" si="48"/>
        <v>F30_0171</v>
      </c>
      <c r="AT451" s="2839" t="str">
        <f>IF(xml!$A$1&lt;&gt;Preluare_xml!AR$1," - ",IFERROR(INDEX(xml!$C:$C,MATCH(AR451,xml!$B:$B,0)),0))</f>
        <v xml:space="preserve"> - </v>
      </c>
      <c r="AV451" s="1" t="s">
        <v>13855</v>
      </c>
      <c r="AW451" s="1860" t="str">
        <f t="shared" si="49"/>
        <v>F30_0772</v>
      </c>
      <c r="AX451" s="2834" t="str">
        <f>IF(xml!$A$1&lt;&gt;Preluare_xml!AV$1," - ",IFERROR(INDEX(xml!$C:$C,MATCH(AV451,xml!$B:$B,0)),0))</f>
        <v xml:space="preserve"> - </v>
      </c>
      <c r="AZ451" s="74" t="s">
        <v>13607</v>
      </c>
      <c r="BA451" s="1860" t="str">
        <f t="shared" si="47"/>
        <v>F30_0163</v>
      </c>
      <c r="BB451" s="2834" t="str">
        <f>IF(xml!$A$1&lt;&gt;Preluare_xml!AZ$1," - ",IFERROR(INDEX(xml!$C:$C,MATCH(AZ451,xml!$B:$B,0)),0))</f>
        <v xml:space="preserve"> - </v>
      </c>
      <c r="BD451" s="2396" t="str">
        <f t="shared" si="46"/>
        <v>/F30/@F30_1442</v>
      </c>
      <c r="BE451" s="2837" t="s">
        <v>13856</v>
      </c>
      <c r="BF451" s="2834" t="str">
        <f>IF(xml!$A$1&lt;&gt;Preluare_xml!BD$1," - ",IFERROR(INDEX(xml!$C:$C,MATCH(BD451,xml!$B:$B,0)),0))</f>
        <v xml:space="preserve"> - </v>
      </c>
      <c r="BH451" s="2396" t="str">
        <f t="shared" si="45"/>
        <v>/F20/@F20_3212</v>
      </c>
      <c r="BI451" s="2837" t="s">
        <v>13857</v>
      </c>
      <c r="BJ451" s="2821" t="str">
        <f>IF(xml!$A$1&lt;&gt;Preluare_xml!BH$1," - ",IFERROR(INDEX(xml!$C:$C,MATCH(BH451,xml!$B:$B,0)),0))</f>
        <v xml:space="preserve"> - </v>
      </c>
    </row>
    <row r="452" spans="44:62" x14ac:dyDescent="0.25">
      <c r="AR452" s="1" t="s">
        <v>13613</v>
      </c>
      <c r="AS452" s="1860" t="str">
        <f t="shared" si="48"/>
        <v>F30_0172</v>
      </c>
      <c r="AT452" s="2839" t="str">
        <f>IF(xml!$A$1&lt;&gt;Preluare_xml!AR$1," - ",IFERROR(INDEX(xml!$C:$C,MATCH(AR452,xml!$B:$B,0)),0))</f>
        <v xml:space="preserve"> - </v>
      </c>
      <c r="AV452" s="1" t="s">
        <v>13858</v>
      </c>
      <c r="AW452" s="1860" t="str">
        <f t="shared" si="49"/>
        <v>F30_0781</v>
      </c>
      <c r="AX452" s="2834" t="str">
        <f>IF(xml!$A$1&lt;&gt;Preluare_xml!AV$1," - ",IFERROR(INDEX(xml!$C:$C,MATCH(AV452,xml!$B:$B,0)),0))</f>
        <v xml:space="preserve"> - </v>
      </c>
      <c r="AZ452" s="74" t="s">
        <v>13610</v>
      </c>
      <c r="BA452" s="1860" t="str">
        <f t="shared" si="47"/>
        <v>F30_0171</v>
      </c>
      <c r="BB452" s="2834" t="str">
        <f>IF(xml!$A$1&lt;&gt;Preluare_xml!AZ$1," - ",IFERROR(INDEX(xml!$C:$C,MATCH(AZ452,xml!$B:$B,0)),0))</f>
        <v xml:space="preserve"> - </v>
      </c>
      <c r="BD452" s="2396" t="str">
        <f t="shared" si="46"/>
        <v>/F30/@F30_1443</v>
      </c>
      <c r="BE452" s="2837" t="s">
        <v>13859</v>
      </c>
      <c r="BF452" s="2834" t="str">
        <f>IF(xml!$A$1&lt;&gt;Preluare_xml!BD$1," - ",IFERROR(INDEX(xml!$C:$C,MATCH(BD452,xml!$B:$B,0)),0))</f>
        <v xml:space="preserve"> - </v>
      </c>
      <c r="BH452" s="2396" t="str">
        <f t="shared" si="45"/>
        <v>/F20/@F20_3221</v>
      </c>
      <c r="BI452" s="2837" t="s">
        <v>13860</v>
      </c>
      <c r="BJ452" s="2821" t="str">
        <f>IF(xml!$A$1&lt;&gt;Preluare_xml!BH$1," - ",IFERROR(INDEX(xml!$C:$C,MATCH(BH452,xml!$B:$B,0)),0))</f>
        <v xml:space="preserve"> - </v>
      </c>
    </row>
    <row r="453" spans="44:62" x14ac:dyDescent="0.25">
      <c r="AR453" s="1" t="s">
        <v>13616</v>
      </c>
      <c r="AS453" s="1860" t="str">
        <f t="shared" si="48"/>
        <v>F30_0173</v>
      </c>
      <c r="AT453" s="2839" t="str">
        <f>IF(xml!$A$1&lt;&gt;Preluare_xml!AR$1," - ",IFERROR(INDEX(xml!$C:$C,MATCH(AR453,xml!$B:$B,0)),0))</f>
        <v xml:space="preserve"> - </v>
      </c>
      <c r="AV453" s="1" t="s">
        <v>13861</v>
      </c>
      <c r="AW453" s="1860" t="str">
        <f t="shared" si="49"/>
        <v>F30_0782</v>
      </c>
      <c r="AX453" s="2834" t="str">
        <f>IF(xml!$A$1&lt;&gt;Preluare_xml!AV$1," - ",IFERROR(INDEX(xml!$C:$C,MATCH(AV453,xml!$B:$B,0)),0))</f>
        <v xml:space="preserve"> - </v>
      </c>
      <c r="AZ453" s="74" t="s">
        <v>13613</v>
      </c>
      <c r="BA453" s="1860" t="str">
        <f t="shared" si="47"/>
        <v>F30_0172</v>
      </c>
      <c r="BB453" s="2834" t="str">
        <f>IF(xml!$A$1&lt;&gt;Preluare_xml!AZ$1," - ",IFERROR(INDEX(xml!$C:$C,MATCH(AZ453,xml!$B:$B,0)),0))</f>
        <v xml:space="preserve"> - </v>
      </c>
      <c r="BD453" s="2396" t="str">
        <f t="shared" si="46"/>
        <v>/F30/@F30_1444</v>
      </c>
      <c r="BE453" s="2837" t="s">
        <v>13862</v>
      </c>
      <c r="BF453" s="2834" t="str">
        <f>IF(xml!$A$1&lt;&gt;Preluare_xml!BD$1," - ",IFERROR(INDEX(xml!$C:$C,MATCH(BD453,xml!$B:$B,0)),0))</f>
        <v xml:space="preserve"> - </v>
      </c>
      <c r="BH453" s="2396" t="str">
        <f t="shared" si="45"/>
        <v>/F20/@F20_3222</v>
      </c>
      <c r="BI453" s="2837" t="s">
        <v>13863</v>
      </c>
      <c r="BJ453" s="2821" t="str">
        <f>IF(xml!$A$1&lt;&gt;Preluare_xml!BH$1," - ",IFERROR(INDEX(xml!$C:$C,MATCH(BH453,xml!$B:$B,0)),0))</f>
        <v xml:space="preserve"> - </v>
      </c>
    </row>
    <row r="454" spans="44:62" x14ac:dyDescent="0.25">
      <c r="AR454" s="1" t="s">
        <v>13619</v>
      </c>
      <c r="AS454" s="1860" t="str">
        <f t="shared" si="48"/>
        <v>F30_0181</v>
      </c>
      <c r="AT454" s="2839" t="str">
        <f>IF(xml!$A$1&lt;&gt;Preluare_xml!AR$1," - ",IFERROR(INDEX(xml!$C:$C,MATCH(AR454,xml!$B:$B,0)),0))</f>
        <v xml:space="preserve"> - </v>
      </c>
      <c r="AV454" s="1" t="s">
        <v>13864</v>
      </c>
      <c r="AW454" s="1860" t="str">
        <f t="shared" si="49"/>
        <v>F30_0791</v>
      </c>
      <c r="AX454" s="2834" t="str">
        <f>IF(xml!$A$1&lt;&gt;Preluare_xml!AV$1," - ",IFERROR(INDEX(xml!$C:$C,MATCH(AV454,xml!$B:$B,0)),0))</f>
        <v xml:space="preserve"> - </v>
      </c>
      <c r="AZ454" s="74" t="s">
        <v>13616</v>
      </c>
      <c r="BA454" s="1860" t="str">
        <f t="shared" si="47"/>
        <v>F30_0173</v>
      </c>
      <c r="BB454" s="2834" t="str">
        <f>IF(xml!$A$1&lt;&gt;Preluare_xml!AZ$1," - ",IFERROR(INDEX(xml!$C:$C,MATCH(AZ454,xml!$B:$B,0)),0))</f>
        <v xml:space="preserve"> - </v>
      </c>
      <c r="BD454" s="2396" t="str">
        <f t="shared" si="46"/>
        <v>/F30/@F30_1451</v>
      </c>
      <c r="BE454" s="2837" t="s">
        <v>13865</v>
      </c>
      <c r="BF454" s="2834" t="str">
        <f>IF(xml!$A$1&lt;&gt;Preluare_xml!BD$1," - ",IFERROR(INDEX(xml!$C:$C,MATCH(BD454,xml!$B:$B,0)),0))</f>
        <v xml:space="preserve"> - </v>
      </c>
      <c r="BH454" s="2396" t="str">
        <f t="shared" si="45"/>
        <v>/F20/@F20_3231</v>
      </c>
      <c r="BI454" s="2837" t="s">
        <v>13866</v>
      </c>
      <c r="BJ454" s="2821" t="str">
        <f>IF(xml!$A$1&lt;&gt;Preluare_xml!BH$1," - ",IFERROR(INDEX(xml!$C:$C,MATCH(BH454,xml!$B:$B,0)),0))</f>
        <v xml:space="preserve"> - </v>
      </c>
    </row>
    <row r="455" spans="44:62" x14ac:dyDescent="0.25">
      <c r="AR455" s="1" t="s">
        <v>13622</v>
      </c>
      <c r="AS455" s="1860" t="str">
        <f t="shared" si="48"/>
        <v>F30_0182</v>
      </c>
      <c r="AT455" s="2839" t="str">
        <f>IF(xml!$A$1&lt;&gt;Preluare_xml!AR$1," - ",IFERROR(INDEX(xml!$C:$C,MATCH(AR455,xml!$B:$B,0)),0))</f>
        <v xml:space="preserve"> - </v>
      </c>
      <c r="AV455" s="1" t="s">
        <v>13867</v>
      </c>
      <c r="AW455" s="1860" t="str">
        <f t="shared" si="49"/>
        <v>F30_0792</v>
      </c>
      <c r="AX455" s="2834" t="str">
        <f>IF(xml!$A$1&lt;&gt;Preluare_xml!AV$1," - ",IFERROR(INDEX(xml!$C:$C,MATCH(AV455,xml!$B:$B,0)),0))</f>
        <v xml:space="preserve"> - </v>
      </c>
      <c r="AZ455" s="74" t="s">
        <v>13619</v>
      </c>
      <c r="BA455" s="1860" t="str">
        <f t="shared" si="47"/>
        <v>F30_0181</v>
      </c>
      <c r="BB455" s="2834" t="str">
        <f>IF(xml!$A$1&lt;&gt;Preluare_xml!AZ$1," - ",IFERROR(INDEX(xml!$C:$C,MATCH(AZ455,xml!$B:$B,0)),0))</f>
        <v xml:space="preserve"> - </v>
      </c>
      <c r="BD455" s="2396" t="str">
        <f t="shared" si="46"/>
        <v>/F30/@F30_1452</v>
      </c>
      <c r="BE455" s="2837" t="s">
        <v>13868</v>
      </c>
      <c r="BF455" s="2834" t="str">
        <f>IF(xml!$A$1&lt;&gt;Preluare_xml!BD$1," - ",IFERROR(INDEX(xml!$C:$C,MATCH(BD455,xml!$B:$B,0)),0))</f>
        <v xml:space="preserve"> - </v>
      </c>
      <c r="BH455" s="2396" t="str">
        <f t="shared" si="45"/>
        <v>/F20/@F20_3232</v>
      </c>
      <c r="BI455" s="2837" t="s">
        <v>13869</v>
      </c>
      <c r="BJ455" s="2821" t="str">
        <f>IF(xml!$A$1&lt;&gt;Preluare_xml!BH$1," - ",IFERROR(INDEX(xml!$C:$C,MATCH(BH455,xml!$B:$B,0)),0))</f>
        <v xml:space="preserve"> - </v>
      </c>
    </row>
    <row r="456" spans="44:62" x14ac:dyDescent="0.25">
      <c r="AR456" s="1" t="s">
        <v>13625</v>
      </c>
      <c r="AS456" s="1860" t="str">
        <f t="shared" si="48"/>
        <v>F30_0183</v>
      </c>
      <c r="AT456" s="2839" t="str">
        <f>IF(xml!$A$1&lt;&gt;Preluare_xml!AR$1," - ",IFERROR(INDEX(xml!$C:$C,MATCH(AR456,xml!$B:$B,0)),0))</f>
        <v xml:space="preserve"> - </v>
      </c>
      <c r="AV456" s="1" t="s">
        <v>13870</v>
      </c>
      <c r="AW456" s="1860" t="str">
        <f t="shared" si="49"/>
        <v>F30_0801</v>
      </c>
      <c r="AX456" s="2834" t="str">
        <f>IF(xml!$A$1&lt;&gt;Preluare_xml!AV$1," - ",IFERROR(INDEX(xml!$C:$C,MATCH(AV456,xml!$B:$B,0)),0))</f>
        <v xml:space="preserve"> - </v>
      </c>
      <c r="AZ456" s="74" t="s">
        <v>13622</v>
      </c>
      <c r="BA456" s="1860" t="str">
        <f t="shared" si="47"/>
        <v>F30_0182</v>
      </c>
      <c r="BB456" s="2834" t="str">
        <f>IF(xml!$A$1&lt;&gt;Preluare_xml!AZ$1," - ",IFERROR(INDEX(xml!$C:$C,MATCH(AZ456,xml!$B:$B,0)),0))</f>
        <v xml:space="preserve"> - </v>
      </c>
      <c r="BD456" s="2396" t="str">
        <f t="shared" si="46"/>
        <v>/F30/@F30_1453</v>
      </c>
      <c r="BE456" s="2837" t="s">
        <v>13871</v>
      </c>
      <c r="BF456" s="2834" t="str">
        <f>IF(xml!$A$1&lt;&gt;Preluare_xml!BD$1," - ",IFERROR(INDEX(xml!$C:$C,MATCH(BD456,xml!$B:$B,0)),0))</f>
        <v xml:space="preserve"> - </v>
      </c>
      <c r="BH456" s="2396" t="str">
        <f t="shared" si="45"/>
        <v>/F20/@F20_3241</v>
      </c>
      <c r="BI456" s="2837" t="s">
        <v>13872</v>
      </c>
      <c r="BJ456" s="2821" t="str">
        <f>IF(xml!$A$1&lt;&gt;Preluare_xml!BH$1," - ",IFERROR(INDEX(xml!$C:$C,MATCH(BH456,xml!$B:$B,0)),0))</f>
        <v xml:space="preserve"> - </v>
      </c>
    </row>
    <row r="457" spans="44:62" x14ac:dyDescent="0.25">
      <c r="AR457" s="1" t="s">
        <v>12085</v>
      </c>
      <c r="AS457" s="1860" t="str">
        <f t="shared" si="48"/>
        <v>F30_0191</v>
      </c>
      <c r="AT457" s="2839" t="str">
        <f>IF(xml!$A$1&lt;&gt;Preluare_xml!AR$1," - ",IFERROR(INDEX(xml!$C:$C,MATCH(AR457,xml!$B:$B,0)),0))</f>
        <v xml:space="preserve"> - </v>
      </c>
      <c r="AV457" s="1" t="s">
        <v>13873</v>
      </c>
      <c r="AW457" s="1860" t="str">
        <f t="shared" si="49"/>
        <v>F30_0802</v>
      </c>
      <c r="AX457" s="2834" t="str">
        <f>IF(xml!$A$1&lt;&gt;Preluare_xml!AV$1," - ",IFERROR(INDEX(xml!$C:$C,MATCH(AV457,xml!$B:$B,0)),0))</f>
        <v xml:space="preserve"> - </v>
      </c>
      <c r="AZ457" s="74" t="s">
        <v>13625</v>
      </c>
      <c r="BA457" s="1860" t="str">
        <f t="shared" si="47"/>
        <v>F30_0183</v>
      </c>
      <c r="BB457" s="2834" t="str">
        <f>IF(xml!$A$1&lt;&gt;Preluare_xml!AZ$1," - ",IFERROR(INDEX(xml!$C:$C,MATCH(AZ457,xml!$B:$B,0)),0))</f>
        <v xml:space="preserve"> - </v>
      </c>
      <c r="BD457" s="2396" t="str">
        <f t="shared" si="46"/>
        <v>/F30/@F30_1454</v>
      </c>
      <c r="BE457" s="2837" t="s">
        <v>13874</v>
      </c>
      <c r="BF457" s="2834" t="str">
        <f>IF(xml!$A$1&lt;&gt;Preluare_xml!BD$1," - ",IFERROR(INDEX(xml!$C:$C,MATCH(BD457,xml!$B:$B,0)),0))</f>
        <v xml:space="preserve"> - </v>
      </c>
      <c r="BH457" s="2396" t="str">
        <f t="shared" si="45"/>
        <v>/F20/@F20_3242</v>
      </c>
      <c r="BI457" s="2837" t="s">
        <v>13875</v>
      </c>
      <c r="BJ457" s="2821" t="str">
        <f>IF(xml!$A$1&lt;&gt;Preluare_xml!BH$1," - ",IFERROR(INDEX(xml!$C:$C,MATCH(BH457,xml!$B:$B,0)),0))</f>
        <v xml:space="preserve"> - </v>
      </c>
    </row>
    <row r="458" spans="44:62" x14ac:dyDescent="0.25">
      <c r="AR458" s="1" t="s">
        <v>12086</v>
      </c>
      <c r="AS458" s="1860" t="str">
        <f t="shared" si="48"/>
        <v>F30_0192</v>
      </c>
      <c r="AT458" s="2839" t="str">
        <f>IF(xml!$A$1&lt;&gt;Preluare_xml!AR$1," - ",IFERROR(INDEX(xml!$C:$C,MATCH(AR458,xml!$B:$B,0)),0))</f>
        <v xml:space="preserve"> - </v>
      </c>
      <c r="AV458" s="1" t="s">
        <v>13876</v>
      </c>
      <c r="AW458" s="1860" t="str">
        <f t="shared" si="49"/>
        <v>F30_0811</v>
      </c>
      <c r="AX458" s="2834" t="str">
        <f>IF(xml!$A$1&lt;&gt;Preluare_xml!AV$1," - ",IFERROR(INDEX(xml!$C:$C,MATCH(AV458,xml!$B:$B,0)),0))</f>
        <v xml:space="preserve"> - </v>
      </c>
      <c r="AZ458" s="74" t="s">
        <v>12085</v>
      </c>
      <c r="BA458" s="1860" t="str">
        <f t="shared" si="47"/>
        <v>F30_0191</v>
      </c>
      <c r="BB458" s="2834" t="str">
        <f>IF(xml!$A$1&lt;&gt;Preluare_xml!AZ$1," - ",IFERROR(INDEX(xml!$C:$C,MATCH(AZ458,xml!$B:$B,0)),0))</f>
        <v xml:space="preserve"> - </v>
      </c>
      <c r="BD458" s="2396" t="str">
        <f t="shared" si="46"/>
        <v>/F30/@F30_1461</v>
      </c>
      <c r="BE458" s="2837" t="s">
        <v>13877</v>
      </c>
      <c r="BF458" s="2834" t="str">
        <f>IF(xml!$A$1&lt;&gt;Preluare_xml!BD$1," - ",IFERROR(INDEX(xml!$C:$C,MATCH(BD458,xml!$B:$B,0)),0))</f>
        <v xml:space="preserve"> - </v>
      </c>
      <c r="BH458" s="2396" t="str">
        <f t="shared" si="45"/>
        <v>/F20/@F20_3251</v>
      </c>
      <c r="BI458" s="2837" t="s">
        <v>13878</v>
      </c>
      <c r="BJ458" s="2821" t="str">
        <f>IF(xml!$A$1&lt;&gt;Preluare_xml!BH$1," - ",IFERROR(INDEX(xml!$C:$C,MATCH(BH458,xml!$B:$B,0)),0))</f>
        <v xml:space="preserve"> - </v>
      </c>
    </row>
    <row r="459" spans="44:62" x14ac:dyDescent="0.25">
      <c r="AR459" s="1" t="s">
        <v>12087</v>
      </c>
      <c r="AS459" s="1860" t="str">
        <f t="shared" si="48"/>
        <v>F30_0201</v>
      </c>
      <c r="AT459" s="2839" t="str">
        <f>IF(xml!$A$1&lt;&gt;Preluare_xml!AR$1," - ",IFERROR(INDEX(xml!$C:$C,MATCH(AR459,xml!$B:$B,0)),0))</f>
        <v xml:space="preserve"> - </v>
      </c>
      <c r="AV459" s="1" t="s">
        <v>13879</v>
      </c>
      <c r="AW459" s="1860" t="str">
        <f t="shared" si="49"/>
        <v>F30_0812</v>
      </c>
      <c r="AX459" s="2834" t="str">
        <f>IF(xml!$A$1&lt;&gt;Preluare_xml!AV$1," - ",IFERROR(INDEX(xml!$C:$C,MATCH(AV459,xml!$B:$B,0)),0))</f>
        <v xml:space="preserve"> - </v>
      </c>
      <c r="AZ459" s="74" t="s">
        <v>12086</v>
      </c>
      <c r="BA459" s="1860" t="str">
        <f t="shared" si="47"/>
        <v>F30_0192</v>
      </c>
      <c r="BB459" s="2834" t="str">
        <f>IF(xml!$A$1&lt;&gt;Preluare_xml!AZ$1," - ",IFERROR(INDEX(xml!$C:$C,MATCH(AZ459,xml!$B:$B,0)),0))</f>
        <v xml:space="preserve"> - </v>
      </c>
      <c r="BD459" s="2396" t="str">
        <f t="shared" si="46"/>
        <v>/F30/@F30_1462</v>
      </c>
      <c r="BE459" s="2837" t="s">
        <v>13880</v>
      </c>
      <c r="BF459" s="2834" t="str">
        <f>IF(xml!$A$1&lt;&gt;Preluare_xml!BD$1," - ",IFERROR(INDEX(xml!$C:$C,MATCH(BD459,xml!$B:$B,0)),0))</f>
        <v xml:space="preserve"> - </v>
      </c>
      <c r="BH459" s="2396" t="str">
        <f t="shared" si="45"/>
        <v>/F20/@F20_3252</v>
      </c>
      <c r="BI459" s="2837" t="s">
        <v>13881</v>
      </c>
      <c r="BJ459" s="2821" t="str">
        <f>IF(xml!$A$1&lt;&gt;Preluare_xml!BH$1," - ",IFERROR(INDEX(xml!$C:$C,MATCH(BH459,xml!$B:$B,0)),0))</f>
        <v xml:space="preserve"> - </v>
      </c>
    </row>
    <row r="460" spans="44:62" x14ac:dyDescent="0.25">
      <c r="AR460" s="1" t="s">
        <v>12088</v>
      </c>
      <c r="AS460" s="1860" t="str">
        <f t="shared" si="48"/>
        <v>F30_0202</v>
      </c>
      <c r="AT460" s="2839" t="str">
        <f>IF(xml!$A$1&lt;&gt;Preluare_xml!AR$1," - ",IFERROR(INDEX(xml!$C:$C,MATCH(AR460,xml!$B:$B,0)),0))</f>
        <v xml:space="preserve"> - </v>
      </c>
      <c r="AV460" s="1" t="s">
        <v>13882</v>
      </c>
      <c r="AW460" s="1860" t="str">
        <f t="shared" si="49"/>
        <v>F30_0821</v>
      </c>
      <c r="AX460" s="2834" t="str">
        <f>IF(xml!$A$1&lt;&gt;Preluare_xml!AV$1," - ",IFERROR(INDEX(xml!$C:$C,MATCH(AV460,xml!$B:$B,0)),0))</f>
        <v xml:space="preserve"> - </v>
      </c>
      <c r="AZ460" s="74" t="s">
        <v>12087</v>
      </c>
      <c r="BA460" s="1860" t="str">
        <f t="shared" si="47"/>
        <v>F30_0201</v>
      </c>
      <c r="BB460" s="2834" t="str">
        <f>IF(xml!$A$1&lt;&gt;Preluare_xml!AZ$1," - ",IFERROR(INDEX(xml!$C:$C,MATCH(AZ460,xml!$B:$B,0)),0))</f>
        <v xml:space="preserve"> - </v>
      </c>
      <c r="BD460" s="2396" t="str">
        <f t="shared" si="46"/>
        <v>/F30/@F30_1463</v>
      </c>
      <c r="BE460" s="2837" t="s">
        <v>13883</v>
      </c>
      <c r="BF460" s="2834" t="str">
        <f>IF(xml!$A$1&lt;&gt;Preluare_xml!BD$1," - ",IFERROR(INDEX(xml!$C:$C,MATCH(BD460,xml!$B:$B,0)),0))</f>
        <v xml:space="preserve"> - </v>
      </c>
      <c r="BH460" s="2396" t="str">
        <f t="shared" si="45"/>
        <v>/F20/@F20_3261</v>
      </c>
      <c r="BI460" s="2837" t="s">
        <v>13884</v>
      </c>
      <c r="BJ460" s="2821" t="str">
        <f>IF(xml!$A$1&lt;&gt;Preluare_xml!BH$1," - ",IFERROR(INDEX(xml!$C:$C,MATCH(BH460,xml!$B:$B,0)),0))</f>
        <v xml:space="preserve"> - </v>
      </c>
    </row>
    <row r="461" spans="44:62" x14ac:dyDescent="0.25">
      <c r="AR461" s="1" t="s">
        <v>13635</v>
      </c>
      <c r="AS461" s="1860" t="str">
        <f t="shared" si="48"/>
        <v>F30_0211</v>
      </c>
      <c r="AT461" s="2839" t="str">
        <f>IF(xml!$A$1&lt;&gt;Preluare_xml!AR$1," - ",IFERROR(INDEX(xml!$C:$C,MATCH(AR461,xml!$B:$B,0)),0))</f>
        <v xml:space="preserve"> - </v>
      </c>
      <c r="AV461" s="1" t="s">
        <v>13885</v>
      </c>
      <c r="AW461" s="1860" t="str">
        <f t="shared" si="49"/>
        <v>F30_0822</v>
      </c>
      <c r="AX461" s="2834" t="str">
        <f>IF(xml!$A$1&lt;&gt;Preluare_xml!AV$1," - ",IFERROR(INDEX(xml!$C:$C,MATCH(AV461,xml!$B:$B,0)),0))</f>
        <v xml:space="preserve"> - </v>
      </c>
      <c r="AZ461" s="74" t="s">
        <v>12088</v>
      </c>
      <c r="BA461" s="1860" t="str">
        <f t="shared" si="47"/>
        <v>F30_0202</v>
      </c>
      <c r="BB461" s="2834" t="str">
        <f>IF(xml!$A$1&lt;&gt;Preluare_xml!AZ$1," - ",IFERROR(INDEX(xml!$C:$C,MATCH(AZ461,xml!$B:$B,0)),0))</f>
        <v xml:space="preserve"> - </v>
      </c>
      <c r="BD461" s="2396" t="str">
        <f t="shared" si="46"/>
        <v>/F30/@F30_1464</v>
      </c>
      <c r="BE461" s="2837" t="s">
        <v>13886</v>
      </c>
      <c r="BF461" s="2834" t="str">
        <f>IF(xml!$A$1&lt;&gt;Preluare_xml!BD$1," - ",IFERROR(INDEX(xml!$C:$C,MATCH(BD461,xml!$B:$B,0)),0))</f>
        <v xml:space="preserve"> - </v>
      </c>
      <c r="BH461" s="2396" t="str">
        <f t="shared" si="45"/>
        <v>/F20/@F20_3262</v>
      </c>
      <c r="BI461" s="2837" t="s">
        <v>13887</v>
      </c>
      <c r="BJ461" s="2821" t="str">
        <f>IF(xml!$A$1&lt;&gt;Preluare_xml!BH$1," - ",IFERROR(INDEX(xml!$C:$C,MATCH(BH461,xml!$B:$B,0)),0))</f>
        <v xml:space="preserve"> - </v>
      </c>
    </row>
    <row r="462" spans="44:62" x14ac:dyDescent="0.25">
      <c r="AR462" s="1" t="s">
        <v>13638</v>
      </c>
      <c r="AS462" s="1860" t="str">
        <f t="shared" si="48"/>
        <v>F30_0221</v>
      </c>
      <c r="AT462" s="2839" t="str">
        <f>IF(xml!$A$1&lt;&gt;Preluare_xml!AR$1," - ",IFERROR(INDEX(xml!$C:$C,MATCH(AR462,xml!$B:$B,0)),0))</f>
        <v xml:space="preserve"> - </v>
      </c>
      <c r="AV462" s="1" t="s">
        <v>13888</v>
      </c>
      <c r="AW462" s="1860" t="str">
        <f t="shared" si="49"/>
        <v>F30_0831</v>
      </c>
      <c r="AX462" s="2834" t="str">
        <f>IF(xml!$A$1&lt;&gt;Preluare_xml!AV$1," - ",IFERROR(INDEX(xml!$C:$C,MATCH(AV462,xml!$B:$B,0)),0))</f>
        <v xml:space="preserve"> - </v>
      </c>
      <c r="AZ462" s="74" t="s">
        <v>13635</v>
      </c>
      <c r="BA462" s="1860" t="str">
        <f t="shared" si="47"/>
        <v>F30_0211</v>
      </c>
      <c r="BB462" s="2834" t="str">
        <f>IF(xml!$A$1&lt;&gt;Preluare_xml!AZ$1," - ",IFERROR(INDEX(xml!$C:$C,MATCH(AZ462,xml!$B:$B,0)),0))</f>
        <v xml:space="preserve"> - </v>
      </c>
      <c r="BD462" s="2396" t="str">
        <f t="shared" si="46"/>
        <v>/F30/@F30_1471</v>
      </c>
      <c r="BE462" s="2837" t="s">
        <v>13889</v>
      </c>
      <c r="BF462" s="2834" t="str">
        <f>IF(xml!$A$1&lt;&gt;Preluare_xml!BD$1," - ",IFERROR(INDEX(xml!$C:$C,MATCH(BD462,xml!$B:$B,0)),0))</f>
        <v xml:space="preserve"> - </v>
      </c>
      <c r="BH462" s="2396" t="str">
        <f t="shared" si="45"/>
        <v>/F20/@F20_3271</v>
      </c>
      <c r="BI462" s="2837" t="s">
        <v>13890</v>
      </c>
      <c r="BJ462" s="2821" t="str">
        <f>IF(xml!$A$1&lt;&gt;Preluare_xml!BH$1," - ",IFERROR(INDEX(xml!$C:$C,MATCH(BH462,xml!$B:$B,0)),0))</f>
        <v xml:space="preserve"> - </v>
      </c>
    </row>
    <row r="463" spans="44:62" x14ac:dyDescent="0.25">
      <c r="AR463" s="1" t="s">
        <v>13641</v>
      </c>
      <c r="AS463" s="1860" t="str">
        <f t="shared" si="48"/>
        <v>F30_0231</v>
      </c>
      <c r="AT463" s="2839" t="str">
        <f>IF(xml!$A$1&lt;&gt;Preluare_xml!AR$1," - ",IFERROR(INDEX(xml!$C:$C,MATCH(AR463,xml!$B:$B,0)),0))</f>
        <v xml:space="preserve"> - </v>
      </c>
      <c r="AV463" s="1" t="s">
        <v>13891</v>
      </c>
      <c r="AW463" s="1860" t="str">
        <f t="shared" si="49"/>
        <v>F30_0832</v>
      </c>
      <c r="AX463" s="2834" t="str">
        <f>IF(xml!$A$1&lt;&gt;Preluare_xml!AV$1," - ",IFERROR(INDEX(xml!$C:$C,MATCH(AV463,xml!$B:$B,0)),0))</f>
        <v xml:space="preserve"> - </v>
      </c>
      <c r="AZ463" s="74" t="s">
        <v>13638</v>
      </c>
      <c r="BA463" s="1860" t="str">
        <f t="shared" si="47"/>
        <v>F30_0221</v>
      </c>
      <c r="BB463" s="2834" t="str">
        <f>IF(xml!$A$1&lt;&gt;Preluare_xml!AZ$1," - ",IFERROR(INDEX(xml!$C:$C,MATCH(AZ463,xml!$B:$B,0)),0))</f>
        <v xml:space="preserve"> - </v>
      </c>
      <c r="BD463" s="2396" t="str">
        <f t="shared" si="46"/>
        <v>/F30/@F30_1472</v>
      </c>
      <c r="BE463" s="2837" t="s">
        <v>13892</v>
      </c>
      <c r="BF463" s="2834" t="str">
        <f>IF(xml!$A$1&lt;&gt;Preluare_xml!BD$1," - ",IFERROR(INDEX(xml!$C:$C,MATCH(BD463,xml!$B:$B,0)),0))</f>
        <v xml:space="preserve"> - </v>
      </c>
      <c r="BH463" s="2396" t="str">
        <f t="shared" si="45"/>
        <v>/F20/@F20_3272</v>
      </c>
      <c r="BI463" s="2837" t="s">
        <v>13893</v>
      </c>
      <c r="BJ463" s="2821" t="str">
        <f>IF(xml!$A$1&lt;&gt;Preluare_xml!BH$1," - ",IFERROR(INDEX(xml!$C:$C,MATCH(BH463,xml!$B:$B,0)),0))</f>
        <v xml:space="preserve"> - </v>
      </c>
    </row>
    <row r="464" spans="44:62" x14ac:dyDescent="0.25">
      <c r="AR464" s="1" t="s">
        <v>13644</v>
      </c>
      <c r="AS464" s="1860" t="str">
        <f t="shared" si="48"/>
        <v>F30_0241</v>
      </c>
      <c r="AT464" s="2839" t="str">
        <f>IF(xml!$A$1&lt;&gt;Preluare_xml!AR$1," - ",IFERROR(INDEX(xml!$C:$C,MATCH(AR464,xml!$B:$B,0)),0))</f>
        <v xml:space="preserve"> - </v>
      </c>
      <c r="AV464" s="1" t="s">
        <v>13894</v>
      </c>
      <c r="AW464" s="1860" t="str">
        <f t="shared" si="49"/>
        <v>F30_0841</v>
      </c>
      <c r="AX464" s="2834" t="str">
        <f>IF(xml!$A$1&lt;&gt;Preluare_xml!AV$1," - ",IFERROR(INDEX(xml!$C:$C,MATCH(AV464,xml!$B:$B,0)),0))</f>
        <v xml:space="preserve"> - </v>
      </c>
      <c r="AZ464" s="74" t="s">
        <v>13641</v>
      </c>
      <c r="BA464" s="1860" t="str">
        <f t="shared" si="47"/>
        <v>F30_0231</v>
      </c>
      <c r="BB464" s="2834" t="str">
        <f>IF(xml!$A$1&lt;&gt;Preluare_xml!AZ$1," - ",IFERROR(INDEX(xml!$C:$C,MATCH(AZ464,xml!$B:$B,0)),0))</f>
        <v xml:space="preserve"> - </v>
      </c>
      <c r="BD464" s="2396" t="str">
        <f t="shared" si="46"/>
        <v>/F30/@F30_1473</v>
      </c>
      <c r="BE464" s="2837" t="s">
        <v>13895</v>
      </c>
      <c r="BF464" s="2834" t="str">
        <f>IF(xml!$A$1&lt;&gt;Preluare_xml!BD$1," - ",IFERROR(INDEX(xml!$C:$C,MATCH(BD464,xml!$B:$B,0)),0))</f>
        <v xml:space="preserve"> - </v>
      </c>
      <c r="BH464" s="2396" t="str">
        <f t="shared" si="45"/>
        <v>/F30/@F30_0011</v>
      </c>
      <c r="BI464" s="2837" t="s">
        <v>13074</v>
      </c>
      <c r="BJ464" s="2821" t="str">
        <f>IF(xml!$A$1&lt;&gt;Preluare_xml!BH$1," - ",IFERROR(INDEX(xml!$C:$C,MATCH(BH464,xml!$B:$B,0)),0))</f>
        <v xml:space="preserve"> - </v>
      </c>
    </row>
    <row r="465" spans="44:62" x14ac:dyDescent="0.25">
      <c r="AR465" s="1" t="s">
        <v>13647</v>
      </c>
      <c r="AS465" s="1860" t="str">
        <f t="shared" si="48"/>
        <v>F30_0251</v>
      </c>
      <c r="AT465" s="2839" t="str">
        <f>IF(xml!$A$1&lt;&gt;Preluare_xml!AR$1," - ",IFERROR(INDEX(xml!$C:$C,MATCH(AR465,xml!$B:$B,0)),0))</f>
        <v xml:space="preserve"> - </v>
      </c>
      <c r="AV465" s="1" t="s">
        <v>13896</v>
      </c>
      <c r="AW465" s="1860" t="str">
        <f t="shared" si="49"/>
        <v>F30_0842</v>
      </c>
      <c r="AX465" s="2834" t="str">
        <f>IF(xml!$A$1&lt;&gt;Preluare_xml!AV$1," - ",IFERROR(INDEX(xml!$C:$C,MATCH(AV465,xml!$B:$B,0)),0))</f>
        <v xml:space="preserve"> - </v>
      </c>
      <c r="AZ465" s="74" t="s">
        <v>13644</v>
      </c>
      <c r="BA465" s="1860" t="str">
        <f t="shared" si="47"/>
        <v>F30_0241</v>
      </c>
      <c r="BB465" s="2834" t="str">
        <f>IF(xml!$A$1&lt;&gt;Preluare_xml!AZ$1," - ",IFERROR(INDEX(xml!$C:$C,MATCH(AZ465,xml!$B:$B,0)),0))</f>
        <v xml:space="preserve"> - </v>
      </c>
      <c r="BD465" s="2396" t="str">
        <f t="shared" si="46"/>
        <v>/F30/@F30_1474</v>
      </c>
      <c r="BE465" s="2837" t="s">
        <v>13897</v>
      </c>
      <c r="BF465" s="2834" t="str">
        <f>IF(xml!$A$1&lt;&gt;Preluare_xml!BD$1," - ",IFERROR(INDEX(xml!$C:$C,MATCH(BD465,xml!$B:$B,0)),0))</f>
        <v xml:space="preserve"> - </v>
      </c>
      <c r="BH465" s="2396" t="str">
        <f t="shared" si="45"/>
        <v>/F30/@F30_0012</v>
      </c>
      <c r="BI465" s="2837" t="s">
        <v>13079</v>
      </c>
      <c r="BJ465" s="2821" t="str">
        <f>IF(xml!$A$1&lt;&gt;Preluare_xml!BH$1," - ",IFERROR(INDEX(xml!$C:$C,MATCH(BH465,xml!$B:$B,0)),0))</f>
        <v xml:space="preserve"> - </v>
      </c>
    </row>
    <row r="466" spans="44:62" x14ac:dyDescent="0.25">
      <c r="AR466" s="1" t="s">
        <v>13650</v>
      </c>
      <c r="AS466" s="1860" t="str">
        <f t="shared" si="48"/>
        <v>F30_0261</v>
      </c>
      <c r="AT466" s="2839" t="str">
        <f>IF(xml!$A$1&lt;&gt;Preluare_xml!AR$1," - ",IFERROR(INDEX(xml!$C:$C,MATCH(AR466,xml!$B:$B,0)),0))</f>
        <v xml:space="preserve"> - </v>
      </c>
      <c r="AV466" s="1" t="s">
        <v>12143</v>
      </c>
      <c r="AW466" s="1860" t="str">
        <f t="shared" si="49"/>
        <v>F30_0851</v>
      </c>
      <c r="AX466" s="2834" t="str">
        <f>IF(xml!$A$1&lt;&gt;Preluare_xml!AV$1," - ",IFERROR(INDEX(xml!$C:$C,MATCH(AV466,xml!$B:$B,0)),0))</f>
        <v xml:space="preserve"> - </v>
      </c>
      <c r="AZ466" s="74" t="s">
        <v>13647</v>
      </c>
      <c r="BA466" s="1860" t="str">
        <f t="shared" si="47"/>
        <v>F30_0251</v>
      </c>
      <c r="BB466" s="2834" t="str">
        <f>IF(xml!$A$1&lt;&gt;Preluare_xml!AZ$1," - ",IFERROR(INDEX(xml!$C:$C,MATCH(AZ466,xml!$B:$B,0)),0))</f>
        <v xml:space="preserve"> - </v>
      </c>
      <c r="BD466" s="2396" t="str">
        <f t="shared" si="46"/>
        <v>/F30/@F30_1481</v>
      </c>
      <c r="BE466" s="2837" t="s">
        <v>13898</v>
      </c>
      <c r="BF466" s="2834" t="str">
        <f>IF(xml!$A$1&lt;&gt;Preluare_xml!BD$1," - ",IFERROR(INDEX(xml!$C:$C,MATCH(BD466,xml!$B:$B,0)),0))</f>
        <v xml:space="preserve"> - </v>
      </c>
      <c r="BH466" s="2396" t="str">
        <f t="shared" si="45"/>
        <v>/F30/@F30_0021</v>
      </c>
      <c r="BI466" s="2837" t="s">
        <v>13084</v>
      </c>
      <c r="BJ466" s="2821" t="str">
        <f>IF(xml!$A$1&lt;&gt;Preluare_xml!BH$1," - ",IFERROR(INDEX(xml!$C:$C,MATCH(BH466,xml!$B:$B,0)),0))</f>
        <v xml:space="preserve"> - </v>
      </c>
    </row>
    <row r="467" spans="44:62" x14ac:dyDescent="0.25">
      <c r="AR467" s="1" t="s">
        <v>13653</v>
      </c>
      <c r="AS467" s="1860" t="str">
        <f t="shared" si="48"/>
        <v>F30_0271</v>
      </c>
      <c r="AT467" s="2839" t="str">
        <f>IF(xml!$A$1&lt;&gt;Preluare_xml!AR$1," - ",IFERROR(INDEX(xml!$C:$C,MATCH(AR467,xml!$B:$B,0)),0))</f>
        <v xml:space="preserve"> - </v>
      </c>
      <c r="AV467" s="1" t="s">
        <v>12144</v>
      </c>
      <c r="AW467" s="1860" t="str">
        <f t="shared" si="49"/>
        <v>F30_0852</v>
      </c>
      <c r="AX467" s="2834" t="str">
        <f>IF(xml!$A$1&lt;&gt;Preluare_xml!AV$1," - ",IFERROR(INDEX(xml!$C:$C,MATCH(AV467,xml!$B:$B,0)),0))</f>
        <v xml:space="preserve"> - </v>
      </c>
      <c r="AZ467" s="74" t="s">
        <v>13650</v>
      </c>
      <c r="BA467" s="1860" t="str">
        <f t="shared" si="47"/>
        <v>F30_0261</v>
      </c>
      <c r="BB467" s="2834" t="str">
        <f>IF(xml!$A$1&lt;&gt;Preluare_xml!AZ$1," - ",IFERROR(INDEX(xml!$C:$C,MATCH(AZ467,xml!$B:$B,0)),0))</f>
        <v xml:space="preserve"> - </v>
      </c>
      <c r="BD467" s="2396" t="str">
        <f t="shared" si="46"/>
        <v>/F30/@F30_1482</v>
      </c>
      <c r="BE467" s="2837" t="s">
        <v>13899</v>
      </c>
      <c r="BF467" s="2834" t="str">
        <f>IF(xml!$A$1&lt;&gt;Preluare_xml!BD$1," - ",IFERROR(INDEX(xml!$C:$C,MATCH(BD467,xml!$B:$B,0)),0))</f>
        <v xml:space="preserve"> - </v>
      </c>
      <c r="BH467" s="2396" t="str">
        <f t="shared" si="45"/>
        <v>/F30/@F30_0022</v>
      </c>
      <c r="BI467" s="2837" t="s">
        <v>13089</v>
      </c>
      <c r="BJ467" s="2821" t="str">
        <f>IF(xml!$A$1&lt;&gt;Preluare_xml!BH$1," - ",IFERROR(INDEX(xml!$C:$C,MATCH(BH467,xml!$B:$B,0)),0))</f>
        <v xml:space="preserve"> - </v>
      </c>
    </row>
    <row r="468" spans="44:62" x14ac:dyDescent="0.25">
      <c r="AR468" s="1" t="s">
        <v>13656</v>
      </c>
      <c r="AS468" s="1860" t="str">
        <f t="shared" si="48"/>
        <v>F30_0281</v>
      </c>
      <c r="AT468" s="2839" t="str">
        <f>IF(xml!$A$1&lt;&gt;Preluare_xml!AR$1," - ",IFERROR(INDEX(xml!$C:$C,MATCH(AR468,xml!$B:$B,0)),0))</f>
        <v xml:space="preserve"> - </v>
      </c>
      <c r="AV468" s="1" t="s">
        <v>12145</v>
      </c>
      <c r="AW468" s="1860" t="str">
        <f t="shared" si="49"/>
        <v>F30_0861</v>
      </c>
      <c r="AX468" s="2834" t="str">
        <f>IF(xml!$A$1&lt;&gt;Preluare_xml!AV$1," - ",IFERROR(INDEX(xml!$C:$C,MATCH(AV468,xml!$B:$B,0)),0))</f>
        <v xml:space="preserve"> - </v>
      </c>
      <c r="AZ468" s="74" t="s">
        <v>13653</v>
      </c>
      <c r="BA468" s="1860" t="str">
        <f t="shared" si="47"/>
        <v>F30_0271</v>
      </c>
      <c r="BB468" s="2834" t="str">
        <f>IF(xml!$A$1&lt;&gt;Preluare_xml!AZ$1," - ",IFERROR(INDEX(xml!$C:$C,MATCH(AZ468,xml!$B:$B,0)),0))</f>
        <v xml:space="preserve"> - </v>
      </c>
      <c r="BD468" s="2396" t="str">
        <f t="shared" si="46"/>
        <v>/F30/@F30_1483</v>
      </c>
      <c r="BE468" s="2837" t="s">
        <v>13900</v>
      </c>
      <c r="BF468" s="2834" t="str">
        <f>IF(xml!$A$1&lt;&gt;Preluare_xml!BD$1," - ",IFERROR(INDEX(xml!$C:$C,MATCH(BD468,xml!$B:$B,0)),0))</f>
        <v xml:space="preserve"> - </v>
      </c>
      <c r="BH468" s="2396" t="str">
        <f t="shared" si="45"/>
        <v>/F30/@F30_0031</v>
      </c>
      <c r="BI468" s="2837" t="s">
        <v>13093</v>
      </c>
      <c r="BJ468" s="2821" t="str">
        <f>IF(xml!$A$1&lt;&gt;Preluare_xml!BH$1," - ",IFERROR(INDEX(xml!$C:$C,MATCH(BH468,xml!$B:$B,0)),0))</f>
        <v xml:space="preserve"> - </v>
      </c>
    </row>
    <row r="469" spans="44:62" x14ac:dyDescent="0.25">
      <c r="AR469" s="1" t="s">
        <v>13659</v>
      </c>
      <c r="AS469" s="1860" t="str">
        <f t="shared" si="48"/>
        <v>F30_0291</v>
      </c>
      <c r="AT469" s="2839" t="str">
        <f>IF(xml!$A$1&lt;&gt;Preluare_xml!AR$1," - ",IFERROR(INDEX(xml!$C:$C,MATCH(AR469,xml!$B:$B,0)),0))</f>
        <v xml:space="preserve"> - </v>
      </c>
      <c r="AV469" s="1" t="s">
        <v>12146</v>
      </c>
      <c r="AW469" s="1860" t="str">
        <f t="shared" si="49"/>
        <v>F30_0862</v>
      </c>
      <c r="AX469" s="2834" t="str">
        <f>IF(xml!$A$1&lt;&gt;Preluare_xml!AV$1," - ",IFERROR(INDEX(xml!$C:$C,MATCH(AV469,xml!$B:$B,0)),0))</f>
        <v xml:space="preserve"> - </v>
      </c>
      <c r="AZ469" s="74" t="s">
        <v>13656</v>
      </c>
      <c r="BA469" s="1860" t="str">
        <f t="shared" si="47"/>
        <v>F30_0281</v>
      </c>
      <c r="BB469" s="2834" t="str">
        <f>IF(xml!$A$1&lt;&gt;Preluare_xml!AZ$1," - ",IFERROR(INDEX(xml!$C:$C,MATCH(AZ469,xml!$B:$B,0)),0))</f>
        <v xml:space="preserve"> - </v>
      </c>
      <c r="BD469" s="2396" t="str">
        <f t="shared" si="46"/>
        <v>/F30/@F30_1484</v>
      </c>
      <c r="BE469" s="2837" t="s">
        <v>13901</v>
      </c>
      <c r="BF469" s="2834" t="str">
        <f>IF(xml!$A$1&lt;&gt;Preluare_xml!BD$1," - ",IFERROR(INDEX(xml!$C:$C,MATCH(BD469,xml!$B:$B,0)),0))</f>
        <v xml:space="preserve"> - </v>
      </c>
      <c r="BH469" s="2396" t="str">
        <f t="shared" si="45"/>
        <v>/F30/@F30_0032</v>
      </c>
      <c r="BI469" s="2837" t="s">
        <v>13097</v>
      </c>
      <c r="BJ469" s="2821" t="str">
        <f>IF(xml!$A$1&lt;&gt;Preluare_xml!BH$1," - ",IFERROR(INDEX(xml!$C:$C,MATCH(BH469,xml!$B:$B,0)),0))</f>
        <v xml:space="preserve"> - </v>
      </c>
    </row>
    <row r="470" spans="44:62" x14ac:dyDescent="0.25">
      <c r="AR470" s="1" t="s">
        <v>12089</v>
      </c>
      <c r="AS470" s="1860" t="str">
        <f t="shared" si="48"/>
        <v>F30_0301</v>
      </c>
      <c r="AT470" s="2839" t="str">
        <f>IF(xml!$A$1&lt;&gt;Preluare_xml!AR$1," - ",IFERROR(INDEX(xml!$C:$C,MATCH(AR470,xml!$B:$B,0)),0))</f>
        <v xml:space="preserve"> - </v>
      </c>
      <c r="AV470" s="1" t="s">
        <v>12147</v>
      </c>
      <c r="AW470" s="1860" t="str">
        <f t="shared" si="49"/>
        <v>F30_0871</v>
      </c>
      <c r="AX470" s="2834" t="str">
        <f>IF(xml!$A$1&lt;&gt;Preluare_xml!AV$1," - ",IFERROR(INDEX(xml!$C:$C,MATCH(AV470,xml!$B:$B,0)),0))</f>
        <v xml:space="preserve"> - </v>
      </c>
      <c r="AZ470" s="74" t="s">
        <v>13659</v>
      </c>
      <c r="BA470" s="1860" t="str">
        <f t="shared" si="47"/>
        <v>F30_0291</v>
      </c>
      <c r="BB470" s="2834" t="str">
        <f>IF(xml!$A$1&lt;&gt;Preluare_xml!AZ$1," - ",IFERROR(INDEX(xml!$C:$C,MATCH(AZ470,xml!$B:$B,0)),0))</f>
        <v xml:space="preserve"> - </v>
      </c>
      <c r="BD470" s="2396" t="str">
        <f t="shared" si="46"/>
        <v>/F30/@F30_1491</v>
      </c>
      <c r="BE470" s="2837" t="s">
        <v>13902</v>
      </c>
      <c r="BF470" s="2834" t="str">
        <f>IF(xml!$A$1&lt;&gt;Preluare_xml!BD$1," - ",IFERROR(INDEX(xml!$C:$C,MATCH(BD470,xml!$B:$B,0)),0))</f>
        <v xml:space="preserve"> - </v>
      </c>
      <c r="BH470" s="2396" t="str">
        <f t="shared" si="45"/>
        <v>/F30/@F30_0041</v>
      </c>
      <c r="BI470" s="2837" t="s">
        <v>13100</v>
      </c>
      <c r="BJ470" s="2821" t="str">
        <f>IF(xml!$A$1&lt;&gt;Preluare_xml!BH$1," - ",IFERROR(INDEX(xml!$C:$C,MATCH(BH470,xml!$B:$B,0)),0))</f>
        <v xml:space="preserve"> - </v>
      </c>
    </row>
    <row r="471" spans="44:62" x14ac:dyDescent="0.25">
      <c r="AR471" s="1" t="s">
        <v>12090</v>
      </c>
      <c r="AS471" s="1860" t="str">
        <f t="shared" si="48"/>
        <v>F30_0311</v>
      </c>
      <c r="AT471" s="2839" t="str">
        <f>IF(xml!$A$1&lt;&gt;Preluare_xml!AR$1," - ",IFERROR(INDEX(xml!$C:$C,MATCH(AR471,xml!$B:$B,0)),0))</f>
        <v xml:space="preserve"> - </v>
      </c>
      <c r="AV471" s="1" t="s">
        <v>13903</v>
      </c>
      <c r="AW471" s="1860" t="str">
        <f t="shared" si="49"/>
        <v>F30_0872</v>
      </c>
      <c r="AX471" s="2834" t="str">
        <f>IF(xml!$A$1&lt;&gt;Preluare_xml!AV$1," - ",IFERROR(INDEX(xml!$C:$C,MATCH(AV471,xml!$B:$B,0)),0))</f>
        <v xml:space="preserve"> - </v>
      </c>
      <c r="AZ471" s="74" t="s">
        <v>12089</v>
      </c>
      <c r="BA471" s="1860" t="str">
        <f t="shared" si="47"/>
        <v>F30_0301</v>
      </c>
      <c r="BB471" s="2834" t="str">
        <f>IF(xml!$A$1&lt;&gt;Preluare_xml!AZ$1," - ",IFERROR(INDEX(xml!$C:$C,MATCH(AZ471,xml!$B:$B,0)),0))</f>
        <v xml:space="preserve"> - </v>
      </c>
      <c r="BD471" s="2396" t="str">
        <f t="shared" si="46"/>
        <v>/F30/@F30_1492</v>
      </c>
      <c r="BE471" s="2837" t="s">
        <v>13904</v>
      </c>
      <c r="BF471" s="2834" t="str">
        <f>IF(xml!$A$1&lt;&gt;Preluare_xml!BD$1," - ",IFERROR(INDEX(xml!$C:$C,MATCH(BD471,xml!$B:$B,0)),0))</f>
        <v xml:space="preserve"> - </v>
      </c>
      <c r="BH471" s="2396" t="str">
        <f t="shared" ref="BH471:BH534" si="50">"/"&amp;LEFT(BI471,3)&amp;"/@"&amp;BI471</f>
        <v>/F30/@F30_0042</v>
      </c>
      <c r="BI471" s="2837" t="s">
        <v>13103</v>
      </c>
      <c r="BJ471" s="2821" t="str">
        <f>IF(xml!$A$1&lt;&gt;Preluare_xml!BH$1," - ",IFERROR(INDEX(xml!$C:$C,MATCH(BH471,xml!$B:$B,0)),0))</f>
        <v xml:space="preserve"> - </v>
      </c>
    </row>
    <row r="472" spans="44:62" x14ac:dyDescent="0.25">
      <c r="AR472" s="1" t="s">
        <v>12091</v>
      </c>
      <c r="AS472" s="1860" t="str">
        <f t="shared" si="48"/>
        <v>F30_0321</v>
      </c>
      <c r="AT472" s="2839" t="str">
        <f>IF(xml!$A$1&lt;&gt;Preluare_xml!AR$1," - ",IFERROR(INDEX(xml!$C:$C,MATCH(AR472,xml!$B:$B,0)),0))</f>
        <v xml:space="preserve"> - </v>
      </c>
      <c r="AV472" s="1" t="s">
        <v>12148</v>
      </c>
      <c r="AW472" s="1860" t="str">
        <f t="shared" si="49"/>
        <v>F30_0881</v>
      </c>
      <c r="AX472" s="2834" t="str">
        <f>IF(xml!$A$1&lt;&gt;Preluare_xml!AV$1," - ",IFERROR(INDEX(xml!$C:$C,MATCH(AV472,xml!$B:$B,0)),0))</f>
        <v xml:space="preserve"> - </v>
      </c>
      <c r="AZ472" s="74" t="s">
        <v>12090</v>
      </c>
      <c r="BA472" s="1860" t="str">
        <f t="shared" si="47"/>
        <v>F30_0311</v>
      </c>
      <c r="BB472" s="2834" t="str">
        <f>IF(xml!$A$1&lt;&gt;Preluare_xml!AZ$1," - ",IFERROR(INDEX(xml!$C:$C,MATCH(AZ472,xml!$B:$B,0)),0))</f>
        <v xml:space="preserve"> - </v>
      </c>
      <c r="BD472" s="2396" t="str">
        <f t="shared" si="46"/>
        <v>/F30/@F30_1501</v>
      </c>
      <c r="BE472" s="2837" t="s">
        <v>13905</v>
      </c>
      <c r="BF472" s="2834" t="str">
        <f>IF(xml!$A$1&lt;&gt;Preluare_xml!BD$1," - ",IFERROR(INDEX(xml!$C:$C,MATCH(BD472,xml!$B:$B,0)),0))</f>
        <v xml:space="preserve"> - </v>
      </c>
      <c r="BH472" s="2396" t="str">
        <f t="shared" si="50"/>
        <v>/F30/@F30_0043</v>
      </c>
      <c r="BI472" s="2837" t="s">
        <v>13106</v>
      </c>
      <c r="BJ472" s="2821" t="str">
        <f>IF(xml!$A$1&lt;&gt;Preluare_xml!BH$1," - ",IFERROR(INDEX(xml!$C:$C,MATCH(BH472,xml!$B:$B,0)),0))</f>
        <v xml:space="preserve"> - </v>
      </c>
    </row>
    <row r="473" spans="44:62" x14ac:dyDescent="0.25">
      <c r="AR473" s="1" t="s">
        <v>13667</v>
      </c>
      <c r="AS473" s="1860" t="str">
        <f t="shared" si="48"/>
        <v>F30_0331</v>
      </c>
      <c r="AT473" s="2839" t="str">
        <f>IF(xml!$A$1&lt;&gt;Preluare_xml!AR$1," - ",IFERROR(INDEX(xml!$C:$C,MATCH(AR473,xml!$B:$B,0)),0))</f>
        <v xml:space="preserve"> - </v>
      </c>
      <c r="AV473" s="1" t="s">
        <v>12149</v>
      </c>
      <c r="AW473" s="1860" t="str">
        <f t="shared" si="49"/>
        <v>F30_0882</v>
      </c>
      <c r="AX473" s="2834" t="str">
        <f>IF(xml!$A$1&lt;&gt;Preluare_xml!AV$1," - ",IFERROR(INDEX(xml!$C:$C,MATCH(AV473,xml!$B:$B,0)),0))</f>
        <v xml:space="preserve"> - </v>
      </c>
      <c r="AZ473" s="74" t="s">
        <v>12091</v>
      </c>
      <c r="BA473" s="1860" t="str">
        <f t="shared" si="47"/>
        <v>F30_0321</v>
      </c>
      <c r="BB473" s="2834" t="str">
        <f>IF(xml!$A$1&lt;&gt;Preluare_xml!AZ$1," - ",IFERROR(INDEX(xml!$C:$C,MATCH(AZ473,xml!$B:$B,0)),0))</f>
        <v xml:space="preserve"> - </v>
      </c>
      <c r="BD473" s="2396" t="str">
        <f t="shared" si="46"/>
        <v>/F30/@F30_1502</v>
      </c>
      <c r="BE473" s="2837" t="s">
        <v>13906</v>
      </c>
      <c r="BF473" s="2834" t="str">
        <f>IF(xml!$A$1&lt;&gt;Preluare_xml!BD$1," - ",IFERROR(INDEX(xml!$C:$C,MATCH(BD473,xml!$B:$B,0)),0))</f>
        <v xml:space="preserve"> - </v>
      </c>
      <c r="BH473" s="2396" t="str">
        <f t="shared" si="50"/>
        <v>/F30/@F30_0051</v>
      </c>
      <c r="BI473" s="2837" t="s">
        <v>13109</v>
      </c>
      <c r="BJ473" s="2821" t="str">
        <f>IF(xml!$A$1&lt;&gt;Preluare_xml!BH$1," - ",IFERROR(INDEX(xml!$C:$C,MATCH(BH473,xml!$B:$B,0)),0))</f>
        <v xml:space="preserve"> - </v>
      </c>
    </row>
    <row r="474" spans="44:62" x14ac:dyDescent="0.25">
      <c r="AR474" s="1" t="s">
        <v>13669</v>
      </c>
      <c r="AS474" s="1860" t="str">
        <f t="shared" si="48"/>
        <v>F30_0341</v>
      </c>
      <c r="AT474" s="2839" t="str">
        <f>IF(xml!$A$1&lt;&gt;Preluare_xml!AR$1," - ",IFERROR(INDEX(xml!$C:$C,MATCH(AR474,xml!$B:$B,0)),0))</f>
        <v xml:space="preserve"> - </v>
      </c>
      <c r="AV474" s="1" t="s">
        <v>12150</v>
      </c>
      <c r="AW474" s="1860" t="str">
        <f t="shared" si="49"/>
        <v>F30_0891</v>
      </c>
      <c r="AX474" s="2834" t="str">
        <f>IF(xml!$A$1&lt;&gt;Preluare_xml!AV$1," - ",IFERROR(INDEX(xml!$C:$C,MATCH(AV474,xml!$B:$B,0)),0))</f>
        <v xml:space="preserve"> - </v>
      </c>
      <c r="AZ474" s="74" t="s">
        <v>13667</v>
      </c>
      <c r="BA474" s="1860" t="str">
        <f t="shared" si="47"/>
        <v>F30_0331</v>
      </c>
      <c r="BB474" s="2834" t="str">
        <f>IF(xml!$A$1&lt;&gt;Preluare_xml!AZ$1," - ",IFERROR(INDEX(xml!$C:$C,MATCH(AZ474,xml!$B:$B,0)),0))</f>
        <v xml:space="preserve"> - </v>
      </c>
      <c r="BD474" s="2396" t="str">
        <f t="shared" si="46"/>
        <v>/F30/@F30_1511</v>
      </c>
      <c r="BE474" s="2837" t="s">
        <v>13907</v>
      </c>
      <c r="BF474" s="2834" t="str">
        <f>IF(xml!$A$1&lt;&gt;Preluare_xml!BD$1," - ",IFERROR(INDEX(xml!$C:$C,MATCH(BD474,xml!$B:$B,0)),0))</f>
        <v xml:space="preserve"> - </v>
      </c>
      <c r="BH474" s="2396" t="str">
        <f t="shared" si="50"/>
        <v>/F30/@F30_0052</v>
      </c>
      <c r="BI474" s="2837" t="s">
        <v>13112</v>
      </c>
      <c r="BJ474" s="2821" t="str">
        <f>IF(xml!$A$1&lt;&gt;Preluare_xml!BH$1," - ",IFERROR(INDEX(xml!$C:$C,MATCH(BH474,xml!$B:$B,0)),0))</f>
        <v xml:space="preserve"> - </v>
      </c>
    </row>
    <row r="475" spans="44:62" x14ac:dyDescent="0.25">
      <c r="AR475" s="1" t="s">
        <v>13672</v>
      </c>
      <c r="AS475" s="1860" t="str">
        <f t="shared" si="48"/>
        <v>F30_0351</v>
      </c>
      <c r="AT475" s="2839" t="str">
        <f>IF(xml!$A$1&lt;&gt;Preluare_xml!AR$1," - ",IFERROR(INDEX(xml!$C:$C,MATCH(AR475,xml!$B:$B,0)),0))</f>
        <v xml:space="preserve"> - </v>
      </c>
      <c r="AV475" s="1" t="s">
        <v>12151</v>
      </c>
      <c r="AW475" s="1860" t="str">
        <f t="shared" si="49"/>
        <v>F30_0892</v>
      </c>
      <c r="AX475" s="2834" t="str">
        <f>IF(xml!$A$1&lt;&gt;Preluare_xml!AV$1," - ",IFERROR(INDEX(xml!$C:$C,MATCH(AV475,xml!$B:$B,0)),0))</f>
        <v xml:space="preserve"> - </v>
      </c>
      <c r="AZ475" s="74" t="s">
        <v>13669</v>
      </c>
      <c r="BA475" s="1860" t="str">
        <f t="shared" si="47"/>
        <v>F30_0341</v>
      </c>
      <c r="BB475" s="2834" t="str">
        <f>IF(xml!$A$1&lt;&gt;Preluare_xml!AZ$1," - ",IFERROR(INDEX(xml!$C:$C,MATCH(AZ475,xml!$B:$B,0)),0))</f>
        <v xml:space="preserve"> - </v>
      </c>
      <c r="BD475" s="2396" t="str">
        <f t="shared" ref="BD475:BD538" si="51">"/"&amp;LEFT(BE475,3)&amp;"/@"&amp;BE475</f>
        <v>/F30/@F30_1512</v>
      </c>
      <c r="BE475" s="2837" t="s">
        <v>13908</v>
      </c>
      <c r="BF475" s="2834" t="str">
        <f>IF(xml!$A$1&lt;&gt;Preluare_xml!BD$1," - ",IFERROR(INDEX(xml!$C:$C,MATCH(BD475,xml!$B:$B,0)),0))</f>
        <v xml:space="preserve"> - </v>
      </c>
      <c r="BH475" s="2396" t="str">
        <f t="shared" si="50"/>
        <v>/F30/@F30_0053</v>
      </c>
      <c r="BI475" s="2837" t="s">
        <v>13115</v>
      </c>
      <c r="BJ475" s="2821" t="str">
        <f>IF(xml!$A$1&lt;&gt;Preluare_xml!BH$1," - ",IFERROR(INDEX(xml!$C:$C,MATCH(BH475,xml!$B:$B,0)),0))</f>
        <v xml:space="preserve"> - </v>
      </c>
    </row>
    <row r="476" spans="44:62" x14ac:dyDescent="0.25">
      <c r="AR476" s="1" t="s">
        <v>13675</v>
      </c>
      <c r="AS476" s="1860" t="str">
        <f t="shared" si="48"/>
        <v>F30_0361</v>
      </c>
      <c r="AT476" s="2839" t="str">
        <f>IF(xml!$A$1&lt;&gt;Preluare_xml!AR$1," - ",IFERROR(INDEX(xml!$C:$C,MATCH(AR476,xml!$B:$B,0)),0))</f>
        <v xml:space="preserve"> - </v>
      </c>
      <c r="AV476" s="1" t="s">
        <v>13909</v>
      </c>
      <c r="AW476" s="1860" t="str">
        <f t="shared" si="49"/>
        <v>F30_0901</v>
      </c>
      <c r="AX476" s="2834" t="str">
        <f>IF(xml!$A$1&lt;&gt;Preluare_xml!AV$1," - ",IFERROR(INDEX(xml!$C:$C,MATCH(AV476,xml!$B:$B,0)),0))</f>
        <v xml:space="preserve"> - </v>
      </c>
      <c r="AZ476" s="74" t="s">
        <v>13672</v>
      </c>
      <c r="BA476" s="1860" t="str">
        <f t="shared" si="47"/>
        <v>F30_0351</v>
      </c>
      <c r="BB476" s="2834" t="str">
        <f>IF(xml!$A$1&lt;&gt;Preluare_xml!AZ$1," - ",IFERROR(INDEX(xml!$C:$C,MATCH(AZ476,xml!$B:$B,0)),0))</f>
        <v xml:space="preserve"> - </v>
      </c>
      <c r="BD476" s="2396" t="str">
        <f t="shared" si="51"/>
        <v>/F30/@F30_1521</v>
      </c>
      <c r="BE476" s="2837" t="s">
        <v>13910</v>
      </c>
      <c r="BF476" s="2834" t="str">
        <f>IF(xml!$A$1&lt;&gt;Preluare_xml!BD$1," - ",IFERROR(INDEX(xml!$C:$C,MATCH(BD476,xml!$B:$B,0)),0))</f>
        <v xml:space="preserve"> - </v>
      </c>
      <c r="BH476" s="2396" t="str">
        <f t="shared" si="50"/>
        <v>/F30/@F30_0061</v>
      </c>
      <c r="BI476" s="2837" t="s">
        <v>13118</v>
      </c>
      <c r="BJ476" s="2821" t="str">
        <f>IF(xml!$A$1&lt;&gt;Preluare_xml!BH$1," - ",IFERROR(INDEX(xml!$C:$C,MATCH(BH476,xml!$B:$B,0)),0))</f>
        <v xml:space="preserve"> - </v>
      </c>
    </row>
    <row r="477" spans="44:62" x14ac:dyDescent="0.25">
      <c r="AR477" s="1" t="s">
        <v>12092</v>
      </c>
      <c r="AS477" s="1860" t="str">
        <f t="shared" si="48"/>
        <v>F30_0371</v>
      </c>
      <c r="AT477" s="2839" t="str">
        <f>IF(xml!$A$1&lt;&gt;Preluare_xml!AR$1," - ",IFERROR(INDEX(xml!$C:$C,MATCH(AR477,xml!$B:$B,0)),0))</f>
        <v xml:space="preserve"> - </v>
      </c>
      <c r="AV477" s="1" t="s">
        <v>13911</v>
      </c>
      <c r="AW477" s="1860" t="str">
        <f t="shared" si="49"/>
        <v>F30_0902</v>
      </c>
      <c r="AX477" s="2834" t="str">
        <f>IF(xml!$A$1&lt;&gt;Preluare_xml!AV$1," - ",IFERROR(INDEX(xml!$C:$C,MATCH(AV477,xml!$B:$B,0)),0))</f>
        <v xml:space="preserve"> - </v>
      </c>
      <c r="AZ477" s="74" t="s">
        <v>13675</v>
      </c>
      <c r="BA477" s="1860" t="str">
        <f t="shared" ref="BA477:BA540" si="52">TRIM(MID(AZ477,FIND("@",AZ477)+1,500))</f>
        <v>F30_0361</v>
      </c>
      <c r="BB477" s="2834" t="str">
        <f>IF(xml!$A$1&lt;&gt;Preluare_xml!AZ$1," - ",IFERROR(INDEX(xml!$C:$C,MATCH(AZ477,xml!$B:$B,0)),0))</f>
        <v xml:space="preserve"> - </v>
      </c>
      <c r="BD477" s="2396" t="str">
        <f t="shared" si="51"/>
        <v>/F30/@F30_1522</v>
      </c>
      <c r="BE477" s="2837" t="s">
        <v>13912</v>
      </c>
      <c r="BF477" s="2834" t="str">
        <f>IF(xml!$A$1&lt;&gt;Preluare_xml!BD$1," - ",IFERROR(INDEX(xml!$C:$C,MATCH(BD477,xml!$B:$B,0)),0))</f>
        <v xml:space="preserve"> - </v>
      </c>
      <c r="BH477" s="2396" t="str">
        <f t="shared" si="50"/>
        <v>/F30/@F30_0062</v>
      </c>
      <c r="BI477" s="2837" t="s">
        <v>13121</v>
      </c>
      <c r="BJ477" s="2821" t="str">
        <f>IF(xml!$A$1&lt;&gt;Preluare_xml!BH$1," - ",IFERROR(INDEX(xml!$C:$C,MATCH(BH477,xml!$B:$B,0)),0))</f>
        <v xml:space="preserve"> - </v>
      </c>
    </row>
    <row r="478" spans="44:62" x14ac:dyDescent="0.25">
      <c r="AR478" s="1" t="s">
        <v>12093</v>
      </c>
      <c r="AS478" s="1860" t="str">
        <f t="shared" si="48"/>
        <v>F30_0381</v>
      </c>
      <c r="AT478" s="2839" t="str">
        <f>IF(xml!$A$1&lt;&gt;Preluare_xml!AR$1," - ",IFERROR(INDEX(xml!$C:$C,MATCH(AR478,xml!$B:$B,0)),0))</f>
        <v xml:space="preserve"> - </v>
      </c>
      <c r="AV478" s="1" t="s">
        <v>12152</v>
      </c>
      <c r="AW478" s="1860" t="str">
        <f t="shared" si="49"/>
        <v>F30_0911</v>
      </c>
      <c r="AX478" s="2834" t="str">
        <f>IF(xml!$A$1&lt;&gt;Preluare_xml!AV$1," - ",IFERROR(INDEX(xml!$C:$C,MATCH(AV478,xml!$B:$B,0)),0))</f>
        <v xml:space="preserve"> - </v>
      </c>
      <c r="AZ478" s="74" t="s">
        <v>12092</v>
      </c>
      <c r="BA478" s="1860" t="str">
        <f t="shared" si="52"/>
        <v>F30_0371</v>
      </c>
      <c r="BB478" s="2834" t="str">
        <f>IF(xml!$A$1&lt;&gt;Preluare_xml!AZ$1," - ",IFERROR(INDEX(xml!$C:$C,MATCH(AZ478,xml!$B:$B,0)),0))</f>
        <v xml:space="preserve"> - </v>
      </c>
      <c r="BD478" s="2396" t="str">
        <f t="shared" si="51"/>
        <v>/F30/@F30_1531</v>
      </c>
      <c r="BE478" s="2837" t="s">
        <v>13913</v>
      </c>
      <c r="BF478" s="2834" t="str">
        <f>IF(xml!$A$1&lt;&gt;Preluare_xml!BD$1," - ",IFERROR(INDEX(xml!$C:$C,MATCH(BD478,xml!$B:$B,0)),0))</f>
        <v xml:space="preserve"> - </v>
      </c>
      <c r="BH478" s="2396" t="str">
        <f t="shared" si="50"/>
        <v>/F30/@F30_0063</v>
      </c>
      <c r="BI478" s="2837" t="s">
        <v>13124</v>
      </c>
      <c r="BJ478" s="2821" t="str">
        <f>IF(xml!$A$1&lt;&gt;Preluare_xml!BH$1," - ",IFERROR(INDEX(xml!$C:$C,MATCH(BH478,xml!$B:$B,0)),0))</f>
        <v xml:space="preserve"> - </v>
      </c>
    </row>
    <row r="479" spans="44:62" x14ac:dyDescent="0.25">
      <c r="AR479" s="1" t="s">
        <v>12094</v>
      </c>
      <c r="AS479" s="1860" t="str">
        <f t="shared" si="48"/>
        <v>F30_0382</v>
      </c>
      <c r="AT479" s="2839" t="str">
        <f>IF(xml!$A$1&lt;&gt;Preluare_xml!AR$1," - ",IFERROR(INDEX(xml!$C:$C,MATCH(AR479,xml!$B:$B,0)),0))</f>
        <v xml:space="preserve"> - </v>
      </c>
      <c r="AV479" s="1" t="s">
        <v>12153</v>
      </c>
      <c r="AW479" s="1860" t="str">
        <f t="shared" si="49"/>
        <v>F30_0912</v>
      </c>
      <c r="AX479" s="2834" t="str">
        <f>IF(xml!$A$1&lt;&gt;Preluare_xml!AV$1," - ",IFERROR(INDEX(xml!$C:$C,MATCH(AV479,xml!$B:$B,0)),0))</f>
        <v xml:space="preserve"> - </v>
      </c>
      <c r="AZ479" s="74" t="s">
        <v>12093</v>
      </c>
      <c r="BA479" s="1860" t="str">
        <f t="shared" si="52"/>
        <v>F30_0381</v>
      </c>
      <c r="BB479" s="2834" t="str">
        <f>IF(xml!$A$1&lt;&gt;Preluare_xml!AZ$1," - ",IFERROR(INDEX(xml!$C:$C,MATCH(AZ479,xml!$B:$B,0)),0))</f>
        <v xml:space="preserve"> - </v>
      </c>
      <c r="BD479" s="2396" t="str">
        <f t="shared" si="51"/>
        <v>/F30/@F30_1532</v>
      </c>
      <c r="BE479" s="2837" t="s">
        <v>13914</v>
      </c>
      <c r="BF479" s="2834" t="str">
        <f>IF(xml!$A$1&lt;&gt;Preluare_xml!BD$1," - ",IFERROR(INDEX(xml!$C:$C,MATCH(BD479,xml!$B:$B,0)),0))</f>
        <v xml:space="preserve"> - </v>
      </c>
      <c r="BH479" s="2396" t="str">
        <f t="shared" si="50"/>
        <v>/F30/@F30_0071</v>
      </c>
      <c r="BI479" s="2837" t="s">
        <v>13127</v>
      </c>
      <c r="BJ479" s="2821" t="str">
        <f>IF(xml!$A$1&lt;&gt;Preluare_xml!BH$1," - ",IFERROR(INDEX(xml!$C:$C,MATCH(BH479,xml!$B:$B,0)),0))</f>
        <v xml:space="preserve"> - </v>
      </c>
    </row>
    <row r="480" spans="44:62" x14ac:dyDescent="0.25">
      <c r="AR480" s="1" t="s">
        <v>13915</v>
      </c>
      <c r="AS480" s="1860" t="str">
        <f t="shared" si="48"/>
        <v>F30_3181</v>
      </c>
      <c r="AT480" s="2839" t="str">
        <f>IF(xml!$A$1&lt;&gt;Preluare_xml!AR$1," - ",IFERROR(INDEX(xml!$C:$C,MATCH(AR480,xml!$B:$B,0)),0))</f>
        <v xml:space="preserve"> - </v>
      </c>
      <c r="AV480" s="1" t="s">
        <v>13916</v>
      </c>
      <c r="AW480" s="1860" t="str">
        <f t="shared" si="49"/>
        <v>F30_0921</v>
      </c>
      <c r="AX480" s="2834" t="str">
        <f>IF(xml!$A$1&lt;&gt;Preluare_xml!AV$1," - ",IFERROR(INDEX(xml!$C:$C,MATCH(AV480,xml!$B:$B,0)),0))</f>
        <v xml:space="preserve"> - </v>
      </c>
      <c r="AZ480" s="74" t="s">
        <v>12094</v>
      </c>
      <c r="BA480" s="1860" t="str">
        <f t="shared" si="52"/>
        <v>F30_0382</v>
      </c>
      <c r="BB480" s="2834" t="str">
        <f>IF(xml!$A$1&lt;&gt;Preluare_xml!AZ$1," - ",IFERROR(INDEX(xml!$C:$C,MATCH(AZ480,xml!$B:$B,0)),0))</f>
        <v xml:space="preserve"> - </v>
      </c>
      <c r="BD480" s="2396" t="str">
        <f t="shared" si="51"/>
        <v>/F30/@F30_1541</v>
      </c>
      <c r="BE480" s="2837" t="s">
        <v>13917</v>
      </c>
      <c r="BF480" s="2834" t="str">
        <f>IF(xml!$A$1&lt;&gt;Preluare_xml!BD$1," - ",IFERROR(INDEX(xml!$C:$C,MATCH(BD480,xml!$B:$B,0)),0))</f>
        <v xml:space="preserve"> - </v>
      </c>
      <c r="BH480" s="2396" t="str">
        <f t="shared" si="50"/>
        <v>/F30/@F30_0072</v>
      </c>
      <c r="BI480" s="2837" t="s">
        <v>13130</v>
      </c>
      <c r="BJ480" s="2821" t="str">
        <f>IF(xml!$A$1&lt;&gt;Preluare_xml!BH$1," - ",IFERROR(INDEX(xml!$C:$C,MATCH(BH480,xml!$B:$B,0)),0))</f>
        <v xml:space="preserve"> - </v>
      </c>
    </row>
    <row r="481" spans="44:62" x14ac:dyDescent="0.25">
      <c r="AR481" s="1" t="s">
        <v>13918</v>
      </c>
      <c r="AS481" s="1860" t="str">
        <f t="shared" ref="AS481:AS544" si="53">TRIM(MID(AR481,FIND("@",AR481)+1,500))</f>
        <v>F30_3182</v>
      </c>
      <c r="AT481" s="2839" t="str">
        <f>IF(xml!$A$1&lt;&gt;Preluare_xml!AR$1," - ",IFERROR(INDEX(xml!$C:$C,MATCH(AR481,xml!$B:$B,0)),0))</f>
        <v xml:space="preserve"> - </v>
      </c>
      <c r="AV481" s="1" t="s">
        <v>13919</v>
      </c>
      <c r="AW481" s="1860" t="str">
        <f t="shared" ref="AW481:AW544" si="54">TRIM(MID(AV481,FIND("@",AV481)+1,500))</f>
        <v>F30_0922</v>
      </c>
      <c r="AX481" s="2834" t="str">
        <f>IF(xml!$A$1&lt;&gt;Preluare_xml!AV$1," - ",IFERROR(INDEX(xml!$C:$C,MATCH(AV481,xml!$B:$B,0)),0))</f>
        <v xml:space="preserve"> - </v>
      </c>
      <c r="AZ481" s="74" t="s">
        <v>12095</v>
      </c>
      <c r="BA481" s="1860" t="str">
        <f t="shared" si="52"/>
        <v>F30_0391</v>
      </c>
      <c r="BB481" s="2834" t="str">
        <f>IF(xml!$A$1&lt;&gt;Preluare_xml!AZ$1," - ",IFERROR(INDEX(xml!$C:$C,MATCH(AZ481,xml!$B:$B,0)),0))</f>
        <v xml:space="preserve"> - </v>
      </c>
      <c r="BD481" s="2396" t="str">
        <f t="shared" si="51"/>
        <v>/F30/@F30_1542</v>
      </c>
      <c r="BE481" s="2837" t="s">
        <v>13920</v>
      </c>
      <c r="BF481" s="2834" t="str">
        <f>IF(xml!$A$1&lt;&gt;Preluare_xml!BD$1," - ",IFERROR(INDEX(xml!$C:$C,MATCH(BD481,xml!$B:$B,0)),0))</f>
        <v xml:space="preserve"> - </v>
      </c>
      <c r="BH481" s="2396" t="str">
        <f t="shared" si="50"/>
        <v>/F30/@F30_0073</v>
      </c>
      <c r="BI481" s="2837" t="s">
        <v>13133</v>
      </c>
      <c r="BJ481" s="2821" t="str">
        <f>IF(xml!$A$1&lt;&gt;Preluare_xml!BH$1," - ",IFERROR(INDEX(xml!$C:$C,MATCH(BH481,xml!$B:$B,0)),0))</f>
        <v xml:space="preserve"> - </v>
      </c>
    </row>
    <row r="482" spans="44:62" x14ac:dyDescent="0.25">
      <c r="AR482" s="1" t="s">
        <v>12095</v>
      </c>
      <c r="AS482" s="1860" t="str">
        <f t="shared" si="53"/>
        <v>F30_0391</v>
      </c>
      <c r="AT482" s="2839" t="str">
        <f>IF(xml!$A$1&lt;&gt;Preluare_xml!AR$1," - ",IFERROR(INDEX(xml!$C:$C,MATCH(AR482,xml!$B:$B,0)),0))</f>
        <v xml:space="preserve"> - </v>
      </c>
      <c r="AV482" s="1" t="s">
        <v>12154</v>
      </c>
      <c r="AW482" s="1860" t="str">
        <f t="shared" si="54"/>
        <v>F30_0931</v>
      </c>
      <c r="AX482" s="2834" t="str">
        <f>IF(xml!$A$1&lt;&gt;Preluare_xml!AV$1," - ",IFERROR(INDEX(xml!$C:$C,MATCH(AV482,xml!$B:$B,0)),0))</f>
        <v xml:space="preserve"> - </v>
      </c>
      <c r="AZ482" s="74" t="s">
        <v>12096</v>
      </c>
      <c r="BA482" s="1860" t="str">
        <f t="shared" si="52"/>
        <v>F30_0392</v>
      </c>
      <c r="BB482" s="2834" t="str">
        <f>IF(xml!$A$1&lt;&gt;Preluare_xml!AZ$1," - ",IFERROR(INDEX(xml!$C:$C,MATCH(AZ482,xml!$B:$B,0)),0))</f>
        <v xml:space="preserve"> - </v>
      </c>
      <c r="BD482" s="2396" t="str">
        <f t="shared" si="51"/>
        <v>/F30/@F30_1551</v>
      </c>
      <c r="BE482" s="2837" t="s">
        <v>13921</v>
      </c>
      <c r="BF482" s="2834" t="str">
        <f>IF(xml!$A$1&lt;&gt;Preluare_xml!BD$1," - ",IFERROR(INDEX(xml!$C:$C,MATCH(BD482,xml!$B:$B,0)),0))</f>
        <v xml:space="preserve"> - </v>
      </c>
      <c r="BH482" s="2396" t="str">
        <f t="shared" si="50"/>
        <v>/F30/@F30_0081</v>
      </c>
      <c r="BI482" s="2837" t="s">
        <v>13137</v>
      </c>
      <c r="BJ482" s="2821" t="str">
        <f>IF(xml!$A$1&lt;&gt;Preluare_xml!BH$1," - ",IFERROR(INDEX(xml!$C:$C,MATCH(BH482,xml!$B:$B,0)),0))</f>
        <v xml:space="preserve"> - </v>
      </c>
    </row>
    <row r="483" spans="44:62" x14ac:dyDescent="0.25">
      <c r="AR483" s="1" t="s">
        <v>12096</v>
      </c>
      <c r="AS483" s="1860" t="str">
        <f t="shared" si="53"/>
        <v>F30_0392</v>
      </c>
      <c r="AT483" s="2839" t="str">
        <f>IF(xml!$A$1&lt;&gt;Preluare_xml!AR$1," - ",IFERROR(INDEX(xml!$C:$C,MATCH(AR483,xml!$B:$B,0)),0))</f>
        <v xml:space="preserve"> - </v>
      </c>
      <c r="AV483" s="1" t="s">
        <v>12155</v>
      </c>
      <c r="AW483" s="1860" t="str">
        <f t="shared" si="54"/>
        <v>F30_0932</v>
      </c>
      <c r="AX483" s="2834" t="str">
        <f>IF(xml!$A$1&lt;&gt;Preluare_xml!AV$1," - ",IFERROR(INDEX(xml!$C:$C,MATCH(AV483,xml!$B:$B,0)),0))</f>
        <v xml:space="preserve"> - </v>
      </c>
      <c r="AZ483" s="74" t="s">
        <v>13688</v>
      </c>
      <c r="BA483" s="1860" t="str">
        <f t="shared" si="52"/>
        <v>F30_0401</v>
      </c>
      <c r="BB483" s="2834" t="str">
        <f>IF(xml!$A$1&lt;&gt;Preluare_xml!AZ$1," - ",IFERROR(INDEX(xml!$C:$C,MATCH(AZ483,xml!$B:$B,0)),0))</f>
        <v xml:space="preserve"> - </v>
      </c>
      <c r="BD483" s="2396" t="str">
        <f t="shared" si="51"/>
        <v>/F30/@F30_1552</v>
      </c>
      <c r="BE483" s="2837" t="s">
        <v>13922</v>
      </c>
      <c r="BF483" s="2834" t="str">
        <f>IF(xml!$A$1&lt;&gt;Preluare_xml!BD$1," - ",IFERROR(INDEX(xml!$C:$C,MATCH(BD483,xml!$B:$B,0)),0))</f>
        <v xml:space="preserve"> - </v>
      </c>
      <c r="BH483" s="2396" t="str">
        <f t="shared" si="50"/>
        <v>/F30/@F30_0082</v>
      </c>
      <c r="BI483" s="2837" t="s">
        <v>13141</v>
      </c>
      <c r="BJ483" s="2821" t="str">
        <f>IF(xml!$A$1&lt;&gt;Preluare_xml!BH$1," - ",IFERROR(INDEX(xml!$C:$C,MATCH(BH483,xml!$B:$B,0)),0))</f>
        <v xml:space="preserve"> - </v>
      </c>
    </row>
    <row r="484" spans="44:62" x14ac:dyDescent="0.25">
      <c r="AR484" s="1" t="s">
        <v>13688</v>
      </c>
      <c r="AS484" s="1860" t="str">
        <f t="shared" si="53"/>
        <v>F30_0401</v>
      </c>
      <c r="AT484" s="2839" t="str">
        <f>IF(xml!$A$1&lt;&gt;Preluare_xml!AR$1," - ",IFERROR(INDEX(xml!$C:$C,MATCH(AR484,xml!$B:$B,0)),0))</f>
        <v xml:space="preserve"> - </v>
      </c>
      <c r="AV484" s="1" t="s">
        <v>12156</v>
      </c>
      <c r="AW484" s="1860" t="str">
        <f t="shared" si="54"/>
        <v>F30_0941</v>
      </c>
      <c r="AX484" s="2834" t="str">
        <f>IF(xml!$A$1&lt;&gt;Preluare_xml!AV$1," - ",IFERROR(INDEX(xml!$C:$C,MATCH(AV484,xml!$B:$B,0)),0))</f>
        <v xml:space="preserve"> - </v>
      </c>
      <c r="AZ484" s="74" t="s">
        <v>13691</v>
      </c>
      <c r="BA484" s="1860" t="str">
        <f t="shared" si="52"/>
        <v>F30_0402</v>
      </c>
      <c r="BB484" s="2834" t="str">
        <f>IF(xml!$A$1&lt;&gt;Preluare_xml!AZ$1," - ",IFERROR(INDEX(xml!$C:$C,MATCH(AZ484,xml!$B:$B,0)),0))</f>
        <v xml:space="preserve"> - </v>
      </c>
      <c r="BD484" s="2396" t="str">
        <f t="shared" si="51"/>
        <v>/F30/@F30_1561</v>
      </c>
      <c r="BE484" s="2837" t="s">
        <v>13923</v>
      </c>
      <c r="BF484" s="2834" t="str">
        <f>IF(xml!$A$1&lt;&gt;Preluare_xml!BD$1," - ",IFERROR(INDEX(xml!$C:$C,MATCH(BD484,xml!$B:$B,0)),0))</f>
        <v xml:space="preserve"> - </v>
      </c>
      <c r="BH484" s="2396" t="str">
        <f t="shared" si="50"/>
        <v>/F30/@F30_0083</v>
      </c>
      <c r="BI484" s="2837" t="s">
        <v>13145</v>
      </c>
      <c r="BJ484" s="2821" t="str">
        <f>IF(xml!$A$1&lt;&gt;Preluare_xml!BH$1," - ",IFERROR(INDEX(xml!$C:$C,MATCH(BH484,xml!$B:$B,0)),0))</f>
        <v xml:space="preserve"> - </v>
      </c>
    </row>
    <row r="485" spans="44:62" x14ac:dyDescent="0.25">
      <c r="AR485" s="1" t="s">
        <v>13691</v>
      </c>
      <c r="AS485" s="1860" t="str">
        <f t="shared" si="53"/>
        <v>F30_0402</v>
      </c>
      <c r="AT485" s="2839" t="str">
        <f>IF(xml!$A$1&lt;&gt;Preluare_xml!AR$1," - ",IFERROR(INDEX(xml!$C:$C,MATCH(AR485,xml!$B:$B,0)),0))</f>
        <v xml:space="preserve"> - </v>
      </c>
      <c r="AV485" s="1" t="s">
        <v>12157</v>
      </c>
      <c r="AW485" s="1860" t="str">
        <f t="shared" si="54"/>
        <v>F30_0942</v>
      </c>
      <c r="AX485" s="2834" t="str">
        <f>IF(xml!$A$1&lt;&gt;Preluare_xml!AV$1," - ",IFERROR(INDEX(xml!$C:$C,MATCH(AV485,xml!$B:$B,0)),0))</f>
        <v xml:space="preserve"> - </v>
      </c>
      <c r="AZ485" s="74" t="s">
        <v>12097</v>
      </c>
      <c r="BA485" s="1860" t="str">
        <f t="shared" si="52"/>
        <v>F30_0411</v>
      </c>
      <c r="BB485" s="2834" t="str">
        <f>IF(xml!$A$1&lt;&gt;Preluare_xml!AZ$1," - ",IFERROR(INDEX(xml!$C:$C,MATCH(AZ485,xml!$B:$B,0)),0))</f>
        <v xml:space="preserve"> - </v>
      </c>
      <c r="BD485" s="2396" t="str">
        <f t="shared" si="51"/>
        <v>/F30/@F30_1562</v>
      </c>
      <c r="BE485" s="2837" t="s">
        <v>13924</v>
      </c>
      <c r="BF485" s="2834" t="str">
        <f>IF(xml!$A$1&lt;&gt;Preluare_xml!BD$1," - ",IFERROR(INDEX(xml!$C:$C,MATCH(BD485,xml!$B:$B,0)),0))</f>
        <v xml:space="preserve"> - </v>
      </c>
      <c r="BH485" s="2396" t="str">
        <f t="shared" si="50"/>
        <v>/F30/@F30_0091</v>
      </c>
      <c r="BI485" s="2837" t="s">
        <v>13149</v>
      </c>
      <c r="BJ485" s="2821" t="str">
        <f>IF(xml!$A$1&lt;&gt;Preluare_xml!BH$1," - ",IFERROR(INDEX(xml!$C:$C,MATCH(BH485,xml!$B:$B,0)),0))</f>
        <v xml:space="preserve"> - </v>
      </c>
    </row>
    <row r="486" spans="44:62" x14ac:dyDescent="0.25">
      <c r="AR486" s="1" t="s">
        <v>12097</v>
      </c>
      <c r="AS486" s="1860" t="str">
        <f t="shared" si="53"/>
        <v>F30_0411</v>
      </c>
      <c r="AT486" s="2839" t="str">
        <f>IF(xml!$A$1&lt;&gt;Preluare_xml!AR$1," - ",IFERROR(INDEX(xml!$C:$C,MATCH(AR486,xml!$B:$B,0)),0))</f>
        <v xml:space="preserve"> - </v>
      </c>
      <c r="AV486" s="1" t="s">
        <v>13925</v>
      </c>
      <c r="AW486" s="1860" t="str">
        <f t="shared" si="54"/>
        <v>F30_0951</v>
      </c>
      <c r="AX486" s="2834" t="str">
        <f>IF(xml!$A$1&lt;&gt;Preluare_xml!AV$1," - ",IFERROR(INDEX(xml!$C:$C,MATCH(AV486,xml!$B:$B,0)),0))</f>
        <v xml:space="preserve"> - </v>
      </c>
      <c r="AZ486" s="74" t="s">
        <v>12098</v>
      </c>
      <c r="BA486" s="1860" t="str">
        <f t="shared" si="52"/>
        <v>F30_0412</v>
      </c>
      <c r="BB486" s="2834" t="str">
        <f>IF(xml!$A$1&lt;&gt;Preluare_xml!AZ$1," - ",IFERROR(INDEX(xml!$C:$C,MATCH(AZ486,xml!$B:$B,0)),0))</f>
        <v xml:space="preserve"> - </v>
      </c>
      <c r="BD486" s="2396" t="str">
        <f t="shared" si="51"/>
        <v>/F30/@F30_1571</v>
      </c>
      <c r="BE486" s="2837" t="s">
        <v>13926</v>
      </c>
      <c r="BF486" s="2834" t="str">
        <f>IF(xml!$A$1&lt;&gt;Preluare_xml!BD$1," - ",IFERROR(INDEX(xml!$C:$C,MATCH(BD486,xml!$B:$B,0)),0))</f>
        <v xml:space="preserve"> - </v>
      </c>
      <c r="BH486" s="2396" t="str">
        <f t="shared" si="50"/>
        <v>/F30/@F30_0092</v>
      </c>
      <c r="BI486" s="2837" t="s">
        <v>13152</v>
      </c>
      <c r="BJ486" s="2821" t="str">
        <f>IF(xml!$A$1&lt;&gt;Preluare_xml!BH$1," - ",IFERROR(INDEX(xml!$C:$C,MATCH(BH486,xml!$B:$B,0)),0))</f>
        <v xml:space="preserve"> - </v>
      </c>
    </row>
    <row r="487" spans="44:62" x14ac:dyDescent="0.25">
      <c r="AR487" s="1" t="s">
        <v>12098</v>
      </c>
      <c r="AS487" s="1860" t="str">
        <f t="shared" si="53"/>
        <v>F30_0412</v>
      </c>
      <c r="AT487" s="2839" t="str">
        <f>IF(xml!$A$1&lt;&gt;Preluare_xml!AR$1," - ",IFERROR(INDEX(xml!$C:$C,MATCH(AR487,xml!$B:$B,0)),0))</f>
        <v xml:space="preserve"> - </v>
      </c>
      <c r="AV487" s="1" t="s">
        <v>13927</v>
      </c>
      <c r="AW487" s="1860" t="str">
        <f t="shared" si="54"/>
        <v>F30_0952</v>
      </c>
      <c r="AX487" s="2834" t="str">
        <f>IF(xml!$A$1&lt;&gt;Preluare_xml!AV$1," - ",IFERROR(INDEX(xml!$C:$C,MATCH(AV487,xml!$B:$B,0)),0))</f>
        <v xml:space="preserve"> - </v>
      </c>
      <c r="AZ487" s="74" t="s">
        <v>12099</v>
      </c>
      <c r="BA487" s="1860" t="str">
        <f t="shared" si="52"/>
        <v>F30_0421</v>
      </c>
      <c r="BB487" s="2834" t="str">
        <f>IF(xml!$A$1&lt;&gt;Preluare_xml!AZ$1," - ",IFERROR(INDEX(xml!$C:$C,MATCH(AZ487,xml!$B:$B,0)),0))</f>
        <v xml:space="preserve"> - </v>
      </c>
      <c r="BD487" s="2396" t="str">
        <f t="shared" si="51"/>
        <v>/F30/@F30_1572</v>
      </c>
      <c r="BE487" s="2837" t="s">
        <v>13928</v>
      </c>
      <c r="BF487" s="2834" t="str">
        <f>IF(xml!$A$1&lt;&gt;Preluare_xml!BD$1," - ",IFERROR(INDEX(xml!$C:$C,MATCH(BD487,xml!$B:$B,0)),0))</f>
        <v xml:space="preserve"> - </v>
      </c>
      <c r="BH487" s="2396" t="str">
        <f t="shared" si="50"/>
        <v>/F30/@F30_0093</v>
      </c>
      <c r="BI487" s="2837" t="s">
        <v>13155</v>
      </c>
      <c r="BJ487" s="2821" t="str">
        <f>IF(xml!$A$1&lt;&gt;Preluare_xml!BH$1," - ",IFERROR(INDEX(xml!$C:$C,MATCH(BH487,xml!$B:$B,0)),0))</f>
        <v xml:space="preserve"> - </v>
      </c>
    </row>
    <row r="488" spans="44:62" x14ac:dyDescent="0.25">
      <c r="AR488" s="1" t="s">
        <v>12099</v>
      </c>
      <c r="AS488" s="1860" t="str">
        <f t="shared" si="53"/>
        <v>F30_0421</v>
      </c>
      <c r="AT488" s="2839" t="str">
        <f>IF(xml!$A$1&lt;&gt;Preluare_xml!AR$1," - ",IFERROR(INDEX(xml!$C:$C,MATCH(AR488,xml!$B:$B,0)),0))</f>
        <v xml:space="preserve"> - </v>
      </c>
      <c r="AV488" s="1" t="s">
        <v>12158</v>
      </c>
      <c r="AW488" s="1860" t="str">
        <f t="shared" si="54"/>
        <v>F30_0961</v>
      </c>
      <c r="AX488" s="2834" t="str">
        <f>IF(xml!$A$1&lt;&gt;Preluare_xml!AV$1," - ",IFERROR(INDEX(xml!$C:$C,MATCH(AV488,xml!$B:$B,0)),0))</f>
        <v xml:space="preserve"> - </v>
      </c>
      <c r="AZ488" s="74" t="s">
        <v>12100</v>
      </c>
      <c r="BA488" s="1860" t="str">
        <f t="shared" si="52"/>
        <v>F30_0422</v>
      </c>
      <c r="BB488" s="2834" t="str">
        <f>IF(xml!$A$1&lt;&gt;Preluare_xml!AZ$1," - ",IFERROR(INDEX(xml!$C:$C,MATCH(AZ488,xml!$B:$B,0)),0))</f>
        <v xml:space="preserve"> - </v>
      </c>
      <c r="BD488" s="2396" t="str">
        <f t="shared" si="51"/>
        <v>/F30/@F30_1581</v>
      </c>
      <c r="BE488" s="2837" t="s">
        <v>13929</v>
      </c>
      <c r="BF488" s="2834" t="str">
        <f>IF(xml!$A$1&lt;&gt;Preluare_xml!BD$1," - ",IFERROR(INDEX(xml!$C:$C,MATCH(BD488,xml!$B:$B,0)),0))</f>
        <v xml:space="preserve"> - </v>
      </c>
      <c r="BH488" s="2396" t="str">
        <f t="shared" si="50"/>
        <v>/F30/@F30_0101</v>
      </c>
      <c r="BI488" s="2837" t="s">
        <v>13158</v>
      </c>
      <c r="BJ488" s="2821" t="str">
        <f>IF(xml!$A$1&lt;&gt;Preluare_xml!BH$1," - ",IFERROR(INDEX(xml!$C:$C,MATCH(BH488,xml!$B:$B,0)),0))</f>
        <v xml:space="preserve"> - </v>
      </c>
    </row>
    <row r="489" spans="44:62" x14ac:dyDescent="0.25">
      <c r="AR489" s="1" t="s">
        <v>12100</v>
      </c>
      <c r="AS489" s="1860" t="str">
        <f t="shared" si="53"/>
        <v>F30_0422</v>
      </c>
      <c r="AT489" s="2839" t="str">
        <f>IF(xml!$A$1&lt;&gt;Preluare_xml!AR$1," - ",IFERROR(INDEX(xml!$C:$C,MATCH(AR489,xml!$B:$B,0)),0))</f>
        <v xml:space="preserve"> - </v>
      </c>
      <c r="AV489" s="1" t="s">
        <v>12159</v>
      </c>
      <c r="AW489" s="1860" t="str">
        <f t="shared" si="54"/>
        <v>F30_0962</v>
      </c>
      <c r="AX489" s="2834" t="str">
        <f>IF(xml!$A$1&lt;&gt;Preluare_xml!AV$1," - ",IFERROR(INDEX(xml!$C:$C,MATCH(AV489,xml!$B:$B,0)),0))</f>
        <v xml:space="preserve"> - </v>
      </c>
      <c r="AZ489" s="74" t="s">
        <v>12101</v>
      </c>
      <c r="BA489" s="1860" t="str">
        <f t="shared" si="52"/>
        <v>F30_0431</v>
      </c>
      <c r="BB489" s="2834" t="str">
        <f>IF(xml!$A$1&lt;&gt;Preluare_xml!AZ$1," - ",IFERROR(INDEX(xml!$C:$C,MATCH(AZ489,xml!$B:$B,0)),0))</f>
        <v xml:space="preserve"> - </v>
      </c>
      <c r="BD489" s="2396" t="str">
        <f t="shared" si="51"/>
        <v>/F30/@F30_1582</v>
      </c>
      <c r="BE489" s="2837" t="s">
        <v>13930</v>
      </c>
      <c r="BF489" s="2834" t="str">
        <f>IF(xml!$A$1&lt;&gt;Preluare_xml!BD$1," - ",IFERROR(INDEX(xml!$C:$C,MATCH(BD489,xml!$B:$B,0)),0))</f>
        <v xml:space="preserve"> - </v>
      </c>
      <c r="BH489" s="2396" t="str">
        <f t="shared" si="50"/>
        <v>/F30/@F30_0102</v>
      </c>
      <c r="BI489" s="2837" t="s">
        <v>13161</v>
      </c>
      <c r="BJ489" s="2821" t="str">
        <f>IF(xml!$A$1&lt;&gt;Preluare_xml!BH$1," - ",IFERROR(INDEX(xml!$C:$C,MATCH(BH489,xml!$B:$B,0)),0))</f>
        <v xml:space="preserve"> - </v>
      </c>
    </row>
    <row r="490" spans="44:62" x14ac:dyDescent="0.25">
      <c r="AR490" s="1" t="s">
        <v>12101</v>
      </c>
      <c r="AS490" s="1860" t="str">
        <f t="shared" si="53"/>
        <v>F30_0431</v>
      </c>
      <c r="AT490" s="2839" t="str">
        <f>IF(xml!$A$1&lt;&gt;Preluare_xml!AR$1," - ",IFERROR(INDEX(xml!$C:$C,MATCH(AR490,xml!$B:$B,0)),0))</f>
        <v xml:space="preserve"> - </v>
      </c>
      <c r="AV490" s="1" t="s">
        <v>13931</v>
      </c>
      <c r="AW490" s="1860" t="str">
        <f t="shared" si="54"/>
        <v>F30_0971</v>
      </c>
      <c r="AX490" s="2834" t="str">
        <f>IF(xml!$A$1&lt;&gt;Preluare_xml!AV$1," - ",IFERROR(INDEX(xml!$C:$C,MATCH(AV490,xml!$B:$B,0)),0))</f>
        <v xml:space="preserve"> - </v>
      </c>
      <c r="AZ490" s="74" t="s">
        <v>12102</v>
      </c>
      <c r="BA490" s="1860" t="str">
        <f t="shared" si="52"/>
        <v>F30_0432</v>
      </c>
      <c r="BB490" s="2834" t="str">
        <f>IF(xml!$A$1&lt;&gt;Preluare_xml!AZ$1," - ",IFERROR(INDEX(xml!$C:$C,MATCH(AZ490,xml!$B:$B,0)),0))</f>
        <v xml:space="preserve"> - </v>
      </c>
      <c r="BD490" s="2396" t="str">
        <f t="shared" si="51"/>
        <v>/F30/@F30_1591</v>
      </c>
      <c r="BE490" s="2837" t="s">
        <v>13932</v>
      </c>
      <c r="BF490" s="2834" t="str">
        <f>IF(xml!$A$1&lt;&gt;Preluare_xml!BD$1," - ",IFERROR(INDEX(xml!$C:$C,MATCH(BD490,xml!$B:$B,0)),0))</f>
        <v xml:space="preserve"> - </v>
      </c>
      <c r="BH490" s="2396" t="str">
        <f t="shared" si="50"/>
        <v>/F30/@F30_0103</v>
      </c>
      <c r="BI490" s="2837" t="s">
        <v>13165</v>
      </c>
      <c r="BJ490" s="2821" t="str">
        <f>IF(xml!$A$1&lt;&gt;Preluare_xml!BH$1," - ",IFERROR(INDEX(xml!$C:$C,MATCH(BH490,xml!$B:$B,0)),0))</f>
        <v xml:space="preserve"> - </v>
      </c>
    </row>
    <row r="491" spans="44:62" x14ac:dyDescent="0.25">
      <c r="AR491" s="1" t="s">
        <v>12102</v>
      </c>
      <c r="AS491" s="1860" t="str">
        <f t="shared" si="53"/>
        <v>F30_0432</v>
      </c>
      <c r="AT491" s="2839" t="str">
        <f>IF(xml!$A$1&lt;&gt;Preluare_xml!AR$1," - ",IFERROR(INDEX(xml!$C:$C,MATCH(AR491,xml!$B:$B,0)),0))</f>
        <v xml:space="preserve"> - </v>
      </c>
      <c r="AV491" s="1" t="s">
        <v>13933</v>
      </c>
      <c r="AW491" s="1860" t="str">
        <f t="shared" si="54"/>
        <v>F30_0972</v>
      </c>
      <c r="AX491" s="2834" t="str">
        <f>IF(xml!$A$1&lt;&gt;Preluare_xml!AV$1," - ",IFERROR(INDEX(xml!$C:$C,MATCH(AV491,xml!$B:$B,0)),0))</f>
        <v xml:space="preserve"> - </v>
      </c>
      <c r="AZ491" s="74" t="s">
        <v>13706</v>
      </c>
      <c r="BA491" s="1860" t="str">
        <f t="shared" si="52"/>
        <v>F30_0441</v>
      </c>
      <c r="BB491" s="2834" t="str">
        <f>IF(xml!$A$1&lt;&gt;Preluare_xml!AZ$1," - ",IFERROR(INDEX(xml!$C:$C,MATCH(AZ491,xml!$B:$B,0)),0))</f>
        <v xml:space="preserve"> - </v>
      </c>
      <c r="BD491" s="2396" t="str">
        <f t="shared" si="51"/>
        <v>/F30/@F30_1592</v>
      </c>
      <c r="BE491" s="2837" t="s">
        <v>13934</v>
      </c>
      <c r="BF491" s="2834" t="str">
        <f>IF(xml!$A$1&lt;&gt;Preluare_xml!BD$1," - ",IFERROR(INDEX(xml!$C:$C,MATCH(BD491,xml!$B:$B,0)),0))</f>
        <v xml:space="preserve"> - </v>
      </c>
      <c r="BH491" s="2396" t="str">
        <f t="shared" si="50"/>
        <v>/F30/@F30_0111</v>
      </c>
      <c r="BI491" s="2837" t="s">
        <v>13169</v>
      </c>
      <c r="BJ491" s="2821" t="str">
        <f>IF(xml!$A$1&lt;&gt;Preluare_xml!BH$1," - ",IFERROR(INDEX(xml!$C:$C,MATCH(BH491,xml!$B:$B,0)),0))</f>
        <v xml:space="preserve"> - </v>
      </c>
    </row>
    <row r="492" spans="44:62" x14ac:dyDescent="0.25">
      <c r="AR492" s="1" t="s">
        <v>13706</v>
      </c>
      <c r="AS492" s="1860" t="str">
        <f t="shared" si="53"/>
        <v>F30_0441</v>
      </c>
      <c r="AT492" s="2839" t="str">
        <f>IF(xml!$A$1&lt;&gt;Preluare_xml!AR$1," - ",IFERROR(INDEX(xml!$C:$C,MATCH(AR492,xml!$B:$B,0)),0))</f>
        <v xml:space="preserve"> - </v>
      </c>
      <c r="AV492" s="1" t="s">
        <v>13935</v>
      </c>
      <c r="AW492" s="1860" t="str">
        <f t="shared" si="54"/>
        <v>F30_0981</v>
      </c>
      <c r="AX492" s="2834" t="str">
        <f>IF(xml!$A$1&lt;&gt;Preluare_xml!AV$1," - ",IFERROR(INDEX(xml!$C:$C,MATCH(AV492,xml!$B:$B,0)),0))</f>
        <v xml:space="preserve"> - </v>
      </c>
      <c r="AZ492" s="74" t="s">
        <v>13709</v>
      </c>
      <c r="BA492" s="1860" t="str">
        <f t="shared" si="52"/>
        <v>F30_0442</v>
      </c>
      <c r="BB492" s="2834" t="str">
        <f>IF(xml!$A$1&lt;&gt;Preluare_xml!AZ$1," - ",IFERROR(INDEX(xml!$C:$C,MATCH(AZ492,xml!$B:$B,0)),0))</f>
        <v xml:space="preserve"> - </v>
      </c>
      <c r="BD492" s="2396" t="str">
        <f t="shared" si="51"/>
        <v>/F30/@F30_1601</v>
      </c>
      <c r="BE492" s="2837" t="s">
        <v>13936</v>
      </c>
      <c r="BF492" s="2834" t="str">
        <f>IF(xml!$A$1&lt;&gt;Preluare_xml!BD$1," - ",IFERROR(INDEX(xml!$C:$C,MATCH(BD492,xml!$B:$B,0)),0))</f>
        <v xml:space="preserve"> - </v>
      </c>
      <c r="BH492" s="2396" t="str">
        <f t="shared" si="50"/>
        <v>/F30/@F30_0112</v>
      </c>
      <c r="BI492" s="2837" t="s">
        <v>13172</v>
      </c>
      <c r="BJ492" s="2821" t="str">
        <f>IF(xml!$A$1&lt;&gt;Preluare_xml!BH$1," - ",IFERROR(INDEX(xml!$C:$C,MATCH(BH492,xml!$B:$B,0)),0))</f>
        <v xml:space="preserve"> - </v>
      </c>
    </row>
    <row r="493" spans="44:62" x14ac:dyDescent="0.25">
      <c r="AR493" s="1" t="s">
        <v>13709</v>
      </c>
      <c r="AS493" s="1860" t="str">
        <f t="shared" si="53"/>
        <v>F30_0442</v>
      </c>
      <c r="AT493" s="2839" t="str">
        <f>IF(xml!$A$1&lt;&gt;Preluare_xml!AR$1," - ",IFERROR(INDEX(xml!$C:$C,MATCH(AR493,xml!$B:$B,0)),0))</f>
        <v xml:space="preserve"> - </v>
      </c>
      <c r="AV493" s="1" t="s">
        <v>13937</v>
      </c>
      <c r="AW493" s="1860" t="str">
        <f t="shared" si="54"/>
        <v>F30_0982</v>
      </c>
      <c r="AX493" s="2834" t="str">
        <f>IF(xml!$A$1&lt;&gt;Preluare_xml!AV$1," - ",IFERROR(INDEX(xml!$C:$C,MATCH(AV493,xml!$B:$B,0)),0))</f>
        <v xml:space="preserve"> - </v>
      </c>
      <c r="AZ493" s="74" t="s">
        <v>13711</v>
      </c>
      <c r="BA493" s="1860" t="str">
        <f t="shared" si="52"/>
        <v>F30_0451</v>
      </c>
      <c r="BB493" s="2834" t="str">
        <f>IF(xml!$A$1&lt;&gt;Preluare_xml!AZ$1," - ",IFERROR(INDEX(xml!$C:$C,MATCH(AZ493,xml!$B:$B,0)),0))</f>
        <v xml:space="preserve"> - </v>
      </c>
      <c r="BD493" s="2396" t="str">
        <f t="shared" si="51"/>
        <v>/F30/@F30_1602</v>
      </c>
      <c r="BE493" s="2837" t="s">
        <v>13938</v>
      </c>
      <c r="BF493" s="2834" t="str">
        <f>IF(xml!$A$1&lt;&gt;Preluare_xml!BD$1," - ",IFERROR(INDEX(xml!$C:$C,MATCH(BD493,xml!$B:$B,0)),0))</f>
        <v xml:space="preserve"> - </v>
      </c>
      <c r="BH493" s="2396" t="str">
        <f t="shared" si="50"/>
        <v>/F30/@F30_0113</v>
      </c>
      <c r="BI493" s="2837" t="s">
        <v>13175</v>
      </c>
      <c r="BJ493" s="2821" t="str">
        <f>IF(xml!$A$1&lt;&gt;Preluare_xml!BH$1," - ",IFERROR(INDEX(xml!$C:$C,MATCH(BH493,xml!$B:$B,0)),0))</f>
        <v xml:space="preserve"> - </v>
      </c>
    </row>
    <row r="494" spans="44:62" x14ac:dyDescent="0.25">
      <c r="AR494" s="1" t="s">
        <v>13711</v>
      </c>
      <c r="AS494" s="1860" t="str">
        <f t="shared" si="53"/>
        <v>F30_0451</v>
      </c>
      <c r="AT494" s="2839" t="str">
        <f>IF(xml!$A$1&lt;&gt;Preluare_xml!AR$1," - ",IFERROR(INDEX(xml!$C:$C,MATCH(AR494,xml!$B:$B,0)),0))</f>
        <v xml:space="preserve"> - </v>
      </c>
      <c r="AV494" s="1" t="s">
        <v>13939</v>
      </c>
      <c r="AW494" s="1860" t="str">
        <f t="shared" si="54"/>
        <v>F30_0991</v>
      </c>
      <c r="AX494" s="2834" t="str">
        <f>IF(xml!$A$1&lt;&gt;Preluare_xml!AV$1," - ",IFERROR(INDEX(xml!$C:$C,MATCH(AV494,xml!$B:$B,0)),0))</f>
        <v xml:space="preserve"> - </v>
      </c>
      <c r="AZ494" s="74" t="s">
        <v>13714</v>
      </c>
      <c r="BA494" s="1860" t="str">
        <f t="shared" si="52"/>
        <v>F30_0452</v>
      </c>
      <c r="BB494" s="2834" t="str">
        <f>IF(xml!$A$1&lt;&gt;Preluare_xml!AZ$1," - ",IFERROR(INDEX(xml!$C:$C,MATCH(AZ494,xml!$B:$B,0)),0))</f>
        <v xml:space="preserve"> - </v>
      </c>
      <c r="BD494" s="2396" t="str">
        <f t="shared" si="51"/>
        <v>/F30/@F30_1611</v>
      </c>
      <c r="BE494" s="2837" t="s">
        <v>13940</v>
      </c>
      <c r="BF494" s="2834" t="str">
        <f>IF(xml!$A$1&lt;&gt;Preluare_xml!BD$1," - ",IFERROR(INDEX(xml!$C:$C,MATCH(BD494,xml!$B:$B,0)),0))</f>
        <v xml:space="preserve"> - </v>
      </c>
      <c r="BH494" s="2396" t="str">
        <f t="shared" si="50"/>
        <v>/F30/@F30_0121</v>
      </c>
      <c r="BI494" s="2837" t="s">
        <v>13179</v>
      </c>
      <c r="BJ494" s="2821" t="str">
        <f>IF(xml!$A$1&lt;&gt;Preluare_xml!BH$1," - ",IFERROR(INDEX(xml!$C:$C,MATCH(BH494,xml!$B:$B,0)),0))</f>
        <v xml:space="preserve"> - </v>
      </c>
    </row>
    <row r="495" spans="44:62" x14ac:dyDescent="0.25">
      <c r="AR495" s="1" t="s">
        <v>13714</v>
      </c>
      <c r="AS495" s="1860" t="str">
        <f t="shared" si="53"/>
        <v>F30_0452</v>
      </c>
      <c r="AT495" s="2839" t="str">
        <f>IF(xml!$A$1&lt;&gt;Preluare_xml!AR$1," - ",IFERROR(INDEX(xml!$C:$C,MATCH(AR495,xml!$B:$B,0)),0))</f>
        <v xml:space="preserve"> - </v>
      </c>
      <c r="AV495" s="1" t="s">
        <v>13941</v>
      </c>
      <c r="AW495" s="1860" t="str">
        <f t="shared" si="54"/>
        <v>F30_0992</v>
      </c>
      <c r="AX495" s="2834" t="str">
        <f>IF(xml!$A$1&lt;&gt;Preluare_xml!AV$1," - ",IFERROR(INDEX(xml!$C:$C,MATCH(AV495,xml!$B:$B,0)),0))</f>
        <v xml:space="preserve"> - </v>
      </c>
      <c r="AZ495" s="74" t="s">
        <v>13717</v>
      </c>
      <c r="BA495" s="1860" t="str">
        <f t="shared" si="52"/>
        <v>F30_0461</v>
      </c>
      <c r="BB495" s="2834" t="str">
        <f>IF(xml!$A$1&lt;&gt;Preluare_xml!AZ$1," - ",IFERROR(INDEX(xml!$C:$C,MATCH(AZ495,xml!$B:$B,0)),0))</f>
        <v xml:space="preserve"> - </v>
      </c>
      <c r="BD495" s="2396" t="str">
        <f t="shared" si="51"/>
        <v>/F30/@F30_1612</v>
      </c>
      <c r="BE495" s="2837" t="s">
        <v>13942</v>
      </c>
      <c r="BF495" s="2834" t="str">
        <f>IF(xml!$A$1&lt;&gt;Preluare_xml!BD$1," - ",IFERROR(INDEX(xml!$C:$C,MATCH(BD495,xml!$B:$B,0)),0))</f>
        <v xml:space="preserve"> - </v>
      </c>
      <c r="BH495" s="2396" t="str">
        <f t="shared" si="50"/>
        <v>/F30/@F30_0122</v>
      </c>
      <c r="BI495" s="2837" t="s">
        <v>13183</v>
      </c>
      <c r="BJ495" s="2821" t="str">
        <f>IF(xml!$A$1&lt;&gt;Preluare_xml!BH$1," - ",IFERROR(INDEX(xml!$C:$C,MATCH(BH495,xml!$B:$B,0)),0))</f>
        <v xml:space="preserve"> - </v>
      </c>
    </row>
    <row r="496" spans="44:62" x14ac:dyDescent="0.25">
      <c r="AR496" s="1" t="s">
        <v>13717</v>
      </c>
      <c r="AS496" s="1860" t="str">
        <f t="shared" si="53"/>
        <v>F30_0461</v>
      </c>
      <c r="AT496" s="2839" t="str">
        <f>IF(xml!$A$1&lt;&gt;Preluare_xml!AR$1," - ",IFERROR(INDEX(xml!$C:$C,MATCH(AR496,xml!$B:$B,0)),0))</f>
        <v xml:space="preserve"> - </v>
      </c>
      <c r="AV496" s="1" t="s">
        <v>13943</v>
      </c>
      <c r="AW496" s="1860" t="str">
        <f t="shared" si="54"/>
        <v>F30_1001</v>
      </c>
      <c r="AX496" s="2834" t="str">
        <f>IF(xml!$A$1&lt;&gt;Preluare_xml!AV$1," - ",IFERROR(INDEX(xml!$C:$C,MATCH(AV496,xml!$B:$B,0)),0))</f>
        <v xml:space="preserve"> - </v>
      </c>
      <c r="AZ496" s="74" t="s">
        <v>13720</v>
      </c>
      <c r="BA496" s="1860" t="str">
        <f t="shared" si="52"/>
        <v>F30_0462</v>
      </c>
      <c r="BB496" s="2834" t="str">
        <f>IF(xml!$A$1&lt;&gt;Preluare_xml!AZ$1," - ",IFERROR(INDEX(xml!$C:$C,MATCH(AZ496,xml!$B:$B,0)),0))</f>
        <v xml:space="preserve"> - </v>
      </c>
      <c r="BD496" s="2396" t="str">
        <f t="shared" si="51"/>
        <v>/F30/@F30_1621</v>
      </c>
      <c r="BE496" s="2837" t="s">
        <v>13944</v>
      </c>
      <c r="BF496" s="2834" t="str">
        <f>IF(xml!$A$1&lt;&gt;Preluare_xml!BD$1," - ",IFERROR(INDEX(xml!$C:$C,MATCH(BD496,xml!$B:$B,0)),0))</f>
        <v xml:space="preserve"> - </v>
      </c>
      <c r="BH496" s="2396" t="str">
        <f t="shared" si="50"/>
        <v>/F30/@F30_0123</v>
      </c>
      <c r="BI496" s="2837" t="s">
        <v>13186</v>
      </c>
      <c r="BJ496" s="2821" t="str">
        <f>IF(xml!$A$1&lt;&gt;Preluare_xml!BH$1," - ",IFERROR(INDEX(xml!$C:$C,MATCH(BH496,xml!$B:$B,0)),0))</f>
        <v xml:space="preserve"> - </v>
      </c>
    </row>
    <row r="497" spans="44:62" x14ac:dyDescent="0.25">
      <c r="AR497" s="1" t="s">
        <v>13720</v>
      </c>
      <c r="AS497" s="1860" t="str">
        <f t="shared" si="53"/>
        <v>F30_0462</v>
      </c>
      <c r="AT497" s="2839" t="str">
        <f>IF(xml!$A$1&lt;&gt;Preluare_xml!AR$1," - ",IFERROR(INDEX(xml!$C:$C,MATCH(AR497,xml!$B:$B,0)),0))</f>
        <v xml:space="preserve"> - </v>
      </c>
      <c r="AV497" s="1" t="s">
        <v>13945</v>
      </c>
      <c r="AW497" s="1860" t="str">
        <f t="shared" si="54"/>
        <v>F30_1002</v>
      </c>
      <c r="AX497" s="2834" t="str">
        <f>IF(xml!$A$1&lt;&gt;Preluare_xml!AV$1," - ",IFERROR(INDEX(xml!$C:$C,MATCH(AV497,xml!$B:$B,0)),0))</f>
        <v xml:space="preserve"> - </v>
      </c>
      <c r="AZ497" s="74" t="s">
        <v>12103</v>
      </c>
      <c r="BA497" s="1860" t="str">
        <f t="shared" si="52"/>
        <v>F30_0471</v>
      </c>
      <c r="BB497" s="2834" t="str">
        <f>IF(xml!$A$1&lt;&gt;Preluare_xml!AZ$1," - ",IFERROR(INDEX(xml!$C:$C,MATCH(AZ497,xml!$B:$B,0)),0))</f>
        <v xml:space="preserve"> - </v>
      </c>
      <c r="BD497" s="2396" t="str">
        <f t="shared" si="51"/>
        <v>/F30/@F30_1622</v>
      </c>
      <c r="BE497" s="2837" t="s">
        <v>13946</v>
      </c>
      <c r="BF497" s="2834" t="str">
        <f>IF(xml!$A$1&lt;&gt;Preluare_xml!BD$1," - ",IFERROR(INDEX(xml!$C:$C,MATCH(BD497,xml!$B:$B,0)),0))</f>
        <v xml:space="preserve"> - </v>
      </c>
      <c r="BH497" s="2396" t="str">
        <f t="shared" si="50"/>
        <v>/F30/@F30_0131</v>
      </c>
      <c r="BI497" s="2837" t="s">
        <v>13189</v>
      </c>
      <c r="BJ497" s="2821" t="str">
        <f>IF(xml!$A$1&lt;&gt;Preluare_xml!BH$1," - ",IFERROR(INDEX(xml!$C:$C,MATCH(BH497,xml!$B:$B,0)),0))</f>
        <v xml:space="preserve"> - </v>
      </c>
    </row>
    <row r="498" spans="44:62" x14ac:dyDescent="0.25">
      <c r="AR498" s="1" t="s">
        <v>12103</v>
      </c>
      <c r="AS498" s="1860" t="str">
        <f t="shared" si="53"/>
        <v>F30_0471</v>
      </c>
      <c r="AT498" s="2839" t="str">
        <f>IF(xml!$A$1&lt;&gt;Preluare_xml!AR$1," - ",IFERROR(INDEX(xml!$C:$C,MATCH(AR498,xml!$B:$B,0)),0))</f>
        <v xml:space="preserve"> - </v>
      </c>
      <c r="AV498" s="1" t="s">
        <v>13947</v>
      </c>
      <c r="AW498" s="1860" t="str">
        <f t="shared" si="54"/>
        <v>F30_1011</v>
      </c>
      <c r="AX498" s="2834" t="str">
        <f>IF(xml!$A$1&lt;&gt;Preluare_xml!AV$1," - ",IFERROR(INDEX(xml!$C:$C,MATCH(AV498,xml!$B:$B,0)),0))</f>
        <v xml:space="preserve"> - </v>
      </c>
      <c r="AZ498" s="74" t="s">
        <v>12104</v>
      </c>
      <c r="BA498" s="1860" t="str">
        <f t="shared" si="52"/>
        <v>F30_0472</v>
      </c>
      <c r="BB498" s="2834" t="str">
        <f>IF(xml!$A$1&lt;&gt;Preluare_xml!AZ$1," - ",IFERROR(INDEX(xml!$C:$C,MATCH(AZ498,xml!$B:$B,0)),0))</f>
        <v xml:space="preserve"> - </v>
      </c>
      <c r="BD498" s="2396" t="str">
        <f t="shared" si="51"/>
        <v>/F30/@F30_1631</v>
      </c>
      <c r="BE498" s="2837" t="s">
        <v>13948</v>
      </c>
      <c r="BF498" s="2834" t="str">
        <f>IF(xml!$A$1&lt;&gt;Preluare_xml!BD$1," - ",IFERROR(INDEX(xml!$C:$C,MATCH(BD498,xml!$B:$B,0)),0))</f>
        <v xml:space="preserve"> - </v>
      </c>
      <c r="BH498" s="2396" t="str">
        <f t="shared" si="50"/>
        <v>/F30/@F30_0132</v>
      </c>
      <c r="BI498" s="2837" t="s">
        <v>13192</v>
      </c>
      <c r="BJ498" s="2821" t="str">
        <f>IF(xml!$A$1&lt;&gt;Preluare_xml!BH$1," - ",IFERROR(INDEX(xml!$C:$C,MATCH(BH498,xml!$B:$B,0)),0))</f>
        <v xml:space="preserve"> - </v>
      </c>
    </row>
    <row r="499" spans="44:62" x14ac:dyDescent="0.25">
      <c r="AR499" s="1" t="s">
        <v>12104</v>
      </c>
      <c r="AS499" s="1860" t="str">
        <f t="shared" si="53"/>
        <v>F30_0472</v>
      </c>
      <c r="AT499" s="2839" t="str">
        <f>IF(xml!$A$1&lt;&gt;Preluare_xml!AR$1," - ",IFERROR(INDEX(xml!$C:$C,MATCH(AR499,xml!$B:$B,0)),0))</f>
        <v xml:space="preserve"> - </v>
      </c>
      <c r="AV499" s="1" t="s">
        <v>13949</v>
      </c>
      <c r="AW499" s="1860" t="str">
        <f t="shared" si="54"/>
        <v>F30_1012</v>
      </c>
      <c r="AX499" s="2834" t="str">
        <f>IF(xml!$A$1&lt;&gt;Preluare_xml!AV$1," - ",IFERROR(INDEX(xml!$C:$C,MATCH(AV499,xml!$B:$B,0)),0))</f>
        <v xml:space="preserve"> - </v>
      </c>
      <c r="AZ499" s="74" t="s">
        <v>12105</v>
      </c>
      <c r="BA499" s="1860" t="str">
        <f t="shared" si="52"/>
        <v>F30_0481</v>
      </c>
      <c r="BB499" s="2834" t="str">
        <f>IF(xml!$A$1&lt;&gt;Preluare_xml!AZ$1," - ",IFERROR(INDEX(xml!$C:$C,MATCH(AZ499,xml!$B:$B,0)),0))</f>
        <v xml:space="preserve"> - </v>
      </c>
      <c r="BD499" s="2396" t="str">
        <f t="shared" si="51"/>
        <v>/F30/@F30_1632</v>
      </c>
      <c r="BE499" s="2837" t="s">
        <v>13950</v>
      </c>
      <c r="BF499" s="2834" t="str">
        <f>IF(xml!$A$1&lt;&gt;Preluare_xml!BD$1," - ",IFERROR(INDEX(xml!$C:$C,MATCH(BD499,xml!$B:$B,0)),0))</f>
        <v xml:space="preserve"> - </v>
      </c>
      <c r="BH499" s="2396" t="str">
        <f t="shared" si="50"/>
        <v>/F30/@F30_0133</v>
      </c>
      <c r="BI499" s="2837" t="s">
        <v>13195</v>
      </c>
      <c r="BJ499" s="2821" t="str">
        <f>IF(xml!$A$1&lt;&gt;Preluare_xml!BH$1," - ",IFERROR(INDEX(xml!$C:$C,MATCH(BH499,xml!$B:$B,0)),0))</f>
        <v xml:space="preserve"> - </v>
      </c>
    </row>
    <row r="500" spans="44:62" x14ac:dyDescent="0.25">
      <c r="AR500" s="1" t="s">
        <v>12105</v>
      </c>
      <c r="AS500" s="1860" t="str">
        <f t="shared" si="53"/>
        <v>F30_0481</v>
      </c>
      <c r="AT500" s="2839" t="str">
        <f>IF(xml!$A$1&lt;&gt;Preluare_xml!AR$1," - ",IFERROR(INDEX(xml!$C:$C,MATCH(AR500,xml!$B:$B,0)),0))</f>
        <v xml:space="preserve"> - </v>
      </c>
      <c r="AV500" s="1" t="s">
        <v>13951</v>
      </c>
      <c r="AW500" s="1860" t="str">
        <f t="shared" si="54"/>
        <v>F30_1021</v>
      </c>
      <c r="AX500" s="2834" t="str">
        <f>IF(xml!$A$1&lt;&gt;Preluare_xml!AV$1," - ",IFERROR(INDEX(xml!$C:$C,MATCH(AV500,xml!$B:$B,0)),0))</f>
        <v xml:space="preserve"> - </v>
      </c>
      <c r="AZ500" s="74" t="s">
        <v>12106</v>
      </c>
      <c r="BA500" s="1860" t="str">
        <f t="shared" si="52"/>
        <v>F30_0482</v>
      </c>
      <c r="BB500" s="2834" t="str">
        <f>IF(xml!$A$1&lt;&gt;Preluare_xml!AZ$1," - ",IFERROR(INDEX(xml!$C:$C,MATCH(AZ500,xml!$B:$B,0)),0))</f>
        <v xml:space="preserve"> - </v>
      </c>
      <c r="BD500" s="2396" t="str">
        <f t="shared" si="51"/>
        <v>/F30/@F30_1641</v>
      </c>
      <c r="BE500" s="2837" t="s">
        <v>13952</v>
      </c>
      <c r="BF500" s="2834" t="str">
        <f>IF(xml!$A$1&lt;&gt;Preluare_xml!BD$1," - ",IFERROR(INDEX(xml!$C:$C,MATCH(BD500,xml!$B:$B,0)),0))</f>
        <v xml:space="preserve"> - </v>
      </c>
      <c r="BH500" s="2396" t="str">
        <f t="shared" si="50"/>
        <v>/F30/@F30_0141</v>
      </c>
      <c r="BI500" s="2837" t="s">
        <v>13198</v>
      </c>
      <c r="BJ500" s="2821" t="str">
        <f>IF(xml!$A$1&lt;&gt;Preluare_xml!BH$1," - ",IFERROR(INDEX(xml!$C:$C,MATCH(BH500,xml!$B:$B,0)),0))</f>
        <v xml:space="preserve"> - </v>
      </c>
    </row>
    <row r="501" spans="44:62" x14ac:dyDescent="0.25">
      <c r="AR501" s="1" t="s">
        <v>12106</v>
      </c>
      <c r="AS501" s="1860" t="str">
        <f t="shared" si="53"/>
        <v>F30_0482</v>
      </c>
      <c r="AT501" s="2839" t="str">
        <f>IF(xml!$A$1&lt;&gt;Preluare_xml!AR$1," - ",IFERROR(INDEX(xml!$C:$C,MATCH(AR501,xml!$B:$B,0)),0))</f>
        <v xml:space="preserve"> - </v>
      </c>
      <c r="AV501" s="1" t="s">
        <v>13953</v>
      </c>
      <c r="AW501" s="1860" t="str">
        <f t="shared" si="54"/>
        <v>F30_1022</v>
      </c>
      <c r="AX501" s="2834" t="str">
        <f>IF(xml!$A$1&lt;&gt;Preluare_xml!AV$1," - ",IFERROR(INDEX(xml!$C:$C,MATCH(AV501,xml!$B:$B,0)),0))</f>
        <v xml:space="preserve"> - </v>
      </c>
      <c r="AZ501" s="74" t="s">
        <v>12107</v>
      </c>
      <c r="BA501" s="1860" t="str">
        <f t="shared" si="52"/>
        <v>F30_0491</v>
      </c>
      <c r="BB501" s="2834" t="str">
        <f>IF(xml!$A$1&lt;&gt;Preluare_xml!AZ$1," - ",IFERROR(INDEX(xml!$C:$C,MATCH(AZ501,xml!$B:$B,0)),0))</f>
        <v xml:space="preserve"> - </v>
      </c>
      <c r="BD501" s="2396" t="str">
        <f t="shared" si="51"/>
        <v>/F30/@F30_1642</v>
      </c>
      <c r="BE501" s="2837" t="s">
        <v>13954</v>
      </c>
      <c r="BF501" s="2834" t="str">
        <f>IF(xml!$A$1&lt;&gt;Preluare_xml!BD$1," - ",IFERROR(INDEX(xml!$C:$C,MATCH(BD501,xml!$B:$B,0)),0))</f>
        <v xml:space="preserve"> - </v>
      </c>
      <c r="BH501" s="2396" t="str">
        <f t="shared" si="50"/>
        <v>/F30/@F30_0142</v>
      </c>
      <c r="BI501" s="2837" t="s">
        <v>13201</v>
      </c>
      <c r="BJ501" s="2821" t="str">
        <f>IF(xml!$A$1&lt;&gt;Preluare_xml!BH$1," - ",IFERROR(INDEX(xml!$C:$C,MATCH(BH501,xml!$B:$B,0)),0))</f>
        <v xml:space="preserve"> - </v>
      </c>
    </row>
    <row r="502" spans="44:62" x14ac:dyDescent="0.25">
      <c r="AR502" s="1" t="s">
        <v>12107</v>
      </c>
      <c r="AS502" s="1860" t="str">
        <f t="shared" si="53"/>
        <v>F30_0491</v>
      </c>
      <c r="AT502" s="2839" t="str">
        <f>IF(xml!$A$1&lt;&gt;Preluare_xml!AR$1," - ",IFERROR(INDEX(xml!$C:$C,MATCH(AR502,xml!$B:$B,0)),0))</f>
        <v xml:space="preserve"> - </v>
      </c>
      <c r="AV502" s="1" t="s">
        <v>13955</v>
      </c>
      <c r="AW502" s="1860" t="str">
        <f t="shared" si="54"/>
        <v>F30_1031</v>
      </c>
      <c r="AX502" s="2834" t="str">
        <f>IF(xml!$A$1&lt;&gt;Preluare_xml!AV$1," - ",IFERROR(INDEX(xml!$C:$C,MATCH(AV502,xml!$B:$B,0)),0))</f>
        <v xml:space="preserve"> - </v>
      </c>
      <c r="AZ502" s="74" t="s">
        <v>12108</v>
      </c>
      <c r="BA502" s="1860" t="str">
        <f t="shared" si="52"/>
        <v>F30_0492</v>
      </c>
      <c r="BB502" s="2834" t="str">
        <f>IF(xml!$A$1&lt;&gt;Preluare_xml!AZ$1," - ",IFERROR(INDEX(xml!$C:$C,MATCH(AZ502,xml!$B:$B,0)),0))</f>
        <v xml:space="preserve"> - </v>
      </c>
      <c r="BD502" s="2396" t="str">
        <f t="shared" si="51"/>
        <v>/F30/@F30_1651</v>
      </c>
      <c r="BE502" s="2837" t="s">
        <v>13956</v>
      </c>
      <c r="BF502" s="2834" t="str">
        <f>IF(xml!$A$1&lt;&gt;Preluare_xml!BD$1," - ",IFERROR(INDEX(xml!$C:$C,MATCH(BD502,xml!$B:$B,0)),0))</f>
        <v xml:space="preserve"> - </v>
      </c>
      <c r="BH502" s="2396" t="str">
        <f t="shared" si="50"/>
        <v>/F30/@F30_0143</v>
      </c>
      <c r="BI502" s="2837" t="s">
        <v>13205</v>
      </c>
      <c r="BJ502" s="2821" t="str">
        <f>IF(xml!$A$1&lt;&gt;Preluare_xml!BH$1," - ",IFERROR(INDEX(xml!$C:$C,MATCH(BH502,xml!$B:$B,0)),0))</f>
        <v xml:space="preserve"> - </v>
      </c>
    </row>
    <row r="503" spans="44:62" x14ac:dyDescent="0.25">
      <c r="AR503" s="1" t="s">
        <v>12108</v>
      </c>
      <c r="AS503" s="1860" t="str">
        <f t="shared" si="53"/>
        <v>F30_0492</v>
      </c>
      <c r="AT503" s="2839" t="str">
        <f>IF(xml!$A$1&lt;&gt;Preluare_xml!AR$1," - ",IFERROR(INDEX(xml!$C:$C,MATCH(AR503,xml!$B:$B,0)),0))</f>
        <v xml:space="preserve"> - </v>
      </c>
      <c r="AV503" s="1" t="s">
        <v>13957</v>
      </c>
      <c r="AW503" s="1860" t="str">
        <f t="shared" si="54"/>
        <v>F30_1032</v>
      </c>
      <c r="AX503" s="2834" t="str">
        <f>IF(xml!$A$1&lt;&gt;Preluare_xml!AV$1," - ",IFERROR(INDEX(xml!$C:$C,MATCH(AV503,xml!$B:$B,0)),0))</f>
        <v xml:space="preserve"> - </v>
      </c>
      <c r="AZ503" s="74" t="s">
        <v>12109</v>
      </c>
      <c r="BA503" s="1860" t="str">
        <f t="shared" si="52"/>
        <v>F30_0501</v>
      </c>
      <c r="BB503" s="2834" t="str">
        <f>IF(xml!$A$1&lt;&gt;Preluare_xml!AZ$1," - ",IFERROR(INDEX(xml!$C:$C,MATCH(AZ503,xml!$B:$B,0)),0))</f>
        <v xml:space="preserve"> - </v>
      </c>
      <c r="BD503" s="2396" t="str">
        <f t="shared" si="51"/>
        <v>/F30/@F30_1652</v>
      </c>
      <c r="BE503" s="2837" t="s">
        <v>13958</v>
      </c>
      <c r="BF503" s="2834" t="str">
        <f>IF(xml!$A$1&lt;&gt;Preluare_xml!BD$1," - ",IFERROR(INDEX(xml!$C:$C,MATCH(BD503,xml!$B:$B,0)),0))</f>
        <v xml:space="preserve"> - </v>
      </c>
      <c r="BH503" s="2396" t="str">
        <f t="shared" si="50"/>
        <v>/F30/@F30_0151</v>
      </c>
      <c r="BI503" s="2837" t="s">
        <v>13209</v>
      </c>
      <c r="BJ503" s="2821" t="str">
        <f>IF(xml!$A$1&lt;&gt;Preluare_xml!BH$1," - ",IFERROR(INDEX(xml!$C:$C,MATCH(BH503,xml!$B:$B,0)),0))</f>
        <v xml:space="preserve"> - </v>
      </c>
    </row>
    <row r="504" spans="44:62" x14ac:dyDescent="0.25">
      <c r="AR504" s="1" t="s">
        <v>12109</v>
      </c>
      <c r="AS504" s="1860" t="str">
        <f t="shared" si="53"/>
        <v>F30_0501</v>
      </c>
      <c r="AT504" s="2839" t="str">
        <f>IF(xml!$A$1&lt;&gt;Preluare_xml!AR$1," - ",IFERROR(INDEX(xml!$C:$C,MATCH(AR504,xml!$B:$B,0)),0))</f>
        <v xml:space="preserve"> - </v>
      </c>
      <c r="AV504" s="1" t="s">
        <v>13959</v>
      </c>
      <c r="AW504" s="1860" t="str">
        <f t="shared" si="54"/>
        <v>F30_1041</v>
      </c>
      <c r="AX504" s="2834" t="str">
        <f>IF(xml!$A$1&lt;&gt;Preluare_xml!AV$1," - ",IFERROR(INDEX(xml!$C:$C,MATCH(AV504,xml!$B:$B,0)),0))</f>
        <v xml:space="preserve"> - </v>
      </c>
      <c r="AZ504" s="74" t="s">
        <v>12110</v>
      </c>
      <c r="BA504" s="1860" t="str">
        <f t="shared" si="52"/>
        <v>F30_0502</v>
      </c>
      <c r="BB504" s="2834" t="str">
        <f>IF(xml!$A$1&lt;&gt;Preluare_xml!AZ$1," - ",IFERROR(INDEX(xml!$C:$C,MATCH(AZ504,xml!$B:$B,0)),0))</f>
        <v xml:space="preserve"> - </v>
      </c>
      <c r="BD504" s="2396" t="str">
        <f t="shared" si="51"/>
        <v>/F30/@F30_1661</v>
      </c>
      <c r="BE504" s="2837" t="s">
        <v>13960</v>
      </c>
      <c r="BF504" s="2834" t="str">
        <f>IF(xml!$A$1&lt;&gt;Preluare_xml!BD$1," - ",IFERROR(INDEX(xml!$C:$C,MATCH(BD504,xml!$B:$B,0)),0))</f>
        <v xml:space="preserve"> - </v>
      </c>
      <c r="BH504" s="2396" t="str">
        <f t="shared" si="50"/>
        <v>/F30/@F30_0152</v>
      </c>
      <c r="BI504" s="2837" t="s">
        <v>13212</v>
      </c>
      <c r="BJ504" s="2821" t="str">
        <f>IF(xml!$A$1&lt;&gt;Preluare_xml!BH$1," - ",IFERROR(INDEX(xml!$C:$C,MATCH(BH504,xml!$B:$B,0)),0))</f>
        <v xml:space="preserve"> - </v>
      </c>
    </row>
    <row r="505" spans="44:62" x14ac:dyDescent="0.25">
      <c r="AR505" s="1" t="s">
        <v>12110</v>
      </c>
      <c r="AS505" s="1860" t="str">
        <f t="shared" si="53"/>
        <v>F30_0502</v>
      </c>
      <c r="AT505" s="2839" t="str">
        <f>IF(xml!$A$1&lt;&gt;Preluare_xml!AR$1," - ",IFERROR(INDEX(xml!$C:$C,MATCH(AR505,xml!$B:$B,0)),0))</f>
        <v xml:space="preserve"> - </v>
      </c>
      <c r="AV505" s="1" t="s">
        <v>13961</v>
      </c>
      <c r="AW505" s="1860" t="str">
        <f t="shared" si="54"/>
        <v>F30_1042</v>
      </c>
      <c r="AX505" s="2834" t="str">
        <f>IF(xml!$A$1&lt;&gt;Preluare_xml!AV$1," - ",IFERROR(INDEX(xml!$C:$C,MATCH(AV505,xml!$B:$B,0)),0))</f>
        <v xml:space="preserve"> - </v>
      </c>
      <c r="AZ505" s="74" t="s">
        <v>12111</v>
      </c>
      <c r="BA505" s="1860" t="str">
        <f t="shared" si="52"/>
        <v>F30_0511</v>
      </c>
      <c r="BB505" s="2834" t="str">
        <f>IF(xml!$A$1&lt;&gt;Preluare_xml!AZ$1," - ",IFERROR(INDEX(xml!$C:$C,MATCH(AZ505,xml!$B:$B,0)),0))</f>
        <v xml:space="preserve"> - </v>
      </c>
      <c r="BD505" s="2396" t="str">
        <f t="shared" si="51"/>
        <v>/F30/@F30_1662</v>
      </c>
      <c r="BE505" s="2837" t="s">
        <v>13962</v>
      </c>
      <c r="BF505" s="2834" t="str">
        <f>IF(xml!$A$1&lt;&gt;Preluare_xml!BD$1," - ",IFERROR(INDEX(xml!$C:$C,MATCH(BD505,xml!$B:$B,0)),0))</f>
        <v xml:space="preserve"> - </v>
      </c>
      <c r="BH505" s="2396" t="str">
        <f t="shared" si="50"/>
        <v>/F30/@F30_0153</v>
      </c>
      <c r="BI505" s="2837" t="s">
        <v>13216</v>
      </c>
      <c r="BJ505" s="2821" t="str">
        <f>IF(xml!$A$1&lt;&gt;Preluare_xml!BH$1," - ",IFERROR(INDEX(xml!$C:$C,MATCH(BH505,xml!$B:$B,0)),0))</f>
        <v xml:space="preserve"> - </v>
      </c>
    </row>
    <row r="506" spans="44:62" x14ac:dyDescent="0.25">
      <c r="AR506" s="1" t="s">
        <v>12111</v>
      </c>
      <c r="AS506" s="1860" t="str">
        <f t="shared" si="53"/>
        <v>F30_0511</v>
      </c>
      <c r="AT506" s="2839" t="str">
        <f>IF(xml!$A$1&lt;&gt;Preluare_xml!AR$1," - ",IFERROR(INDEX(xml!$C:$C,MATCH(AR506,xml!$B:$B,0)),0))</f>
        <v xml:space="preserve"> - </v>
      </c>
      <c r="AV506" s="1" t="s">
        <v>13963</v>
      </c>
      <c r="AW506" s="1860" t="str">
        <f t="shared" si="54"/>
        <v>F30_1051</v>
      </c>
      <c r="AX506" s="2834" t="str">
        <f>IF(xml!$A$1&lt;&gt;Preluare_xml!AV$1," - ",IFERROR(INDEX(xml!$C:$C,MATCH(AV506,xml!$B:$B,0)),0))</f>
        <v xml:space="preserve"> - </v>
      </c>
      <c r="AZ506" s="74" t="s">
        <v>12112</v>
      </c>
      <c r="BA506" s="1860" t="str">
        <f t="shared" si="52"/>
        <v>F30_0512</v>
      </c>
      <c r="BB506" s="2834" t="str">
        <f>IF(xml!$A$1&lt;&gt;Preluare_xml!AZ$1," - ",IFERROR(INDEX(xml!$C:$C,MATCH(AZ506,xml!$B:$B,0)),0))</f>
        <v xml:space="preserve"> - </v>
      </c>
      <c r="BD506" s="2396" t="str">
        <f t="shared" si="51"/>
        <v>/F30/@F30_1671</v>
      </c>
      <c r="BE506" s="2837" t="s">
        <v>13964</v>
      </c>
      <c r="BF506" s="2834" t="str">
        <f>IF(xml!$A$1&lt;&gt;Preluare_xml!BD$1," - ",IFERROR(INDEX(xml!$C:$C,MATCH(BD506,xml!$B:$B,0)),0))</f>
        <v xml:space="preserve"> - </v>
      </c>
      <c r="BH506" s="2396" t="str">
        <f t="shared" si="50"/>
        <v>/F30/@F30_0161</v>
      </c>
      <c r="BI506" s="2837" t="s">
        <v>13219</v>
      </c>
      <c r="BJ506" s="2821" t="str">
        <f>IF(xml!$A$1&lt;&gt;Preluare_xml!BH$1," - ",IFERROR(INDEX(xml!$C:$C,MATCH(BH506,xml!$B:$B,0)),0))</f>
        <v xml:space="preserve"> - </v>
      </c>
    </row>
    <row r="507" spans="44:62" x14ac:dyDescent="0.25">
      <c r="AR507" s="1" t="s">
        <v>12112</v>
      </c>
      <c r="AS507" s="1860" t="str">
        <f t="shared" si="53"/>
        <v>F30_0512</v>
      </c>
      <c r="AT507" s="2839" t="str">
        <f>IF(xml!$A$1&lt;&gt;Preluare_xml!AR$1," - ",IFERROR(INDEX(xml!$C:$C,MATCH(AR507,xml!$B:$B,0)),0))</f>
        <v xml:space="preserve"> - </v>
      </c>
      <c r="AV507" s="1" t="s">
        <v>13965</v>
      </c>
      <c r="AW507" s="1860" t="str">
        <f t="shared" si="54"/>
        <v>F30_1052</v>
      </c>
      <c r="AX507" s="2834" t="str">
        <f>IF(xml!$A$1&lt;&gt;Preluare_xml!AV$1," - ",IFERROR(INDEX(xml!$C:$C,MATCH(AV507,xml!$B:$B,0)),0))</f>
        <v xml:space="preserve"> - </v>
      </c>
      <c r="AZ507" s="74" t="s">
        <v>13743</v>
      </c>
      <c r="BA507" s="1860" t="str">
        <f t="shared" si="52"/>
        <v>F30_0521</v>
      </c>
      <c r="BB507" s="2834" t="str">
        <f>IF(xml!$A$1&lt;&gt;Preluare_xml!AZ$1," - ",IFERROR(INDEX(xml!$C:$C,MATCH(AZ507,xml!$B:$B,0)),0))</f>
        <v xml:space="preserve"> - </v>
      </c>
      <c r="BD507" s="2396" t="str">
        <f t="shared" si="51"/>
        <v>/F30/@F30_1672</v>
      </c>
      <c r="BE507" s="2837" t="s">
        <v>13966</v>
      </c>
      <c r="BF507" s="2834" t="str">
        <f>IF(xml!$A$1&lt;&gt;Preluare_xml!BD$1," - ",IFERROR(INDEX(xml!$C:$C,MATCH(BD507,xml!$B:$B,0)),0))</f>
        <v xml:space="preserve"> - </v>
      </c>
      <c r="BH507" s="2396" t="str">
        <f t="shared" si="50"/>
        <v>/F30/@F30_0162</v>
      </c>
      <c r="BI507" s="2837" t="s">
        <v>13223</v>
      </c>
      <c r="BJ507" s="2821" t="str">
        <f>IF(xml!$A$1&lt;&gt;Preluare_xml!BH$1," - ",IFERROR(INDEX(xml!$C:$C,MATCH(BH507,xml!$B:$B,0)),0))</f>
        <v xml:space="preserve"> - </v>
      </c>
    </row>
    <row r="508" spans="44:62" x14ac:dyDescent="0.25">
      <c r="AR508" s="1" t="s">
        <v>13743</v>
      </c>
      <c r="AS508" s="1860" t="str">
        <f t="shared" si="53"/>
        <v>F30_0521</v>
      </c>
      <c r="AT508" s="2839" t="str">
        <f>IF(xml!$A$1&lt;&gt;Preluare_xml!AR$1," - ",IFERROR(INDEX(xml!$C:$C,MATCH(AR508,xml!$B:$B,0)),0))</f>
        <v xml:space="preserve"> - </v>
      </c>
      <c r="AV508" s="1" t="s">
        <v>13967</v>
      </c>
      <c r="AW508" s="1860" t="str">
        <f t="shared" si="54"/>
        <v>F30_1061</v>
      </c>
      <c r="AX508" s="2834" t="str">
        <f>IF(xml!$A$1&lt;&gt;Preluare_xml!AV$1," - ",IFERROR(INDEX(xml!$C:$C,MATCH(AV508,xml!$B:$B,0)),0))</f>
        <v xml:space="preserve"> - </v>
      </c>
      <c r="AZ508" s="74" t="s">
        <v>13746</v>
      </c>
      <c r="BA508" s="1860" t="str">
        <f t="shared" si="52"/>
        <v>F30_0522</v>
      </c>
      <c r="BB508" s="2834" t="str">
        <f>IF(xml!$A$1&lt;&gt;Preluare_xml!AZ$1," - ",IFERROR(INDEX(xml!$C:$C,MATCH(AZ508,xml!$B:$B,0)),0))</f>
        <v xml:space="preserve"> - </v>
      </c>
      <c r="BD508" s="2396" t="str">
        <f t="shared" si="51"/>
        <v>/F30/@F30_1681</v>
      </c>
      <c r="BE508" s="2837" t="s">
        <v>13968</v>
      </c>
      <c r="BF508" s="2834" t="str">
        <f>IF(xml!$A$1&lt;&gt;Preluare_xml!BD$1," - ",IFERROR(INDEX(xml!$C:$C,MATCH(BD508,xml!$B:$B,0)),0))</f>
        <v xml:space="preserve"> - </v>
      </c>
      <c r="BH508" s="2396" t="str">
        <f t="shared" si="50"/>
        <v>/F30/@F30_0163</v>
      </c>
      <c r="BI508" s="2837" t="s">
        <v>13228</v>
      </c>
      <c r="BJ508" s="2821" t="str">
        <f>IF(xml!$A$1&lt;&gt;Preluare_xml!BH$1," - ",IFERROR(INDEX(xml!$C:$C,MATCH(BH508,xml!$B:$B,0)),0))</f>
        <v xml:space="preserve"> - </v>
      </c>
    </row>
    <row r="509" spans="44:62" x14ac:dyDescent="0.25">
      <c r="AR509" s="1" t="s">
        <v>13746</v>
      </c>
      <c r="AS509" s="1860" t="str">
        <f t="shared" si="53"/>
        <v>F30_0522</v>
      </c>
      <c r="AT509" s="2839" t="str">
        <f>IF(xml!$A$1&lt;&gt;Preluare_xml!AR$1," - ",IFERROR(INDEX(xml!$C:$C,MATCH(AR509,xml!$B:$B,0)),0))</f>
        <v xml:space="preserve"> - </v>
      </c>
      <c r="AV509" s="1" t="s">
        <v>13969</v>
      </c>
      <c r="AW509" s="1860" t="str">
        <f t="shared" si="54"/>
        <v>F30_1062</v>
      </c>
      <c r="AX509" s="2834" t="str">
        <f>IF(xml!$A$1&lt;&gt;Preluare_xml!AV$1," - ",IFERROR(INDEX(xml!$C:$C,MATCH(AV509,xml!$B:$B,0)),0))</f>
        <v xml:space="preserve"> - </v>
      </c>
      <c r="AZ509" s="74" t="s">
        <v>13749</v>
      </c>
      <c r="BA509" s="1860" t="str">
        <f t="shared" si="52"/>
        <v>F30_0531</v>
      </c>
      <c r="BB509" s="2834" t="str">
        <f>IF(xml!$A$1&lt;&gt;Preluare_xml!AZ$1," - ",IFERROR(INDEX(xml!$C:$C,MATCH(AZ509,xml!$B:$B,0)),0))</f>
        <v xml:space="preserve"> - </v>
      </c>
      <c r="BD509" s="2396" t="str">
        <f t="shared" si="51"/>
        <v>/F30/@F30_1682</v>
      </c>
      <c r="BE509" s="2837" t="s">
        <v>12364</v>
      </c>
      <c r="BF509" s="2834" t="str">
        <f>IF(xml!$A$1&lt;&gt;Preluare_xml!BD$1," - ",IFERROR(INDEX(xml!$C:$C,MATCH(BD509,xml!$B:$B,0)),0))</f>
        <v xml:space="preserve"> - </v>
      </c>
      <c r="BH509" s="2396" t="str">
        <f t="shared" si="50"/>
        <v>/F30/@F30_0171</v>
      </c>
      <c r="BI509" s="2837" t="s">
        <v>13233</v>
      </c>
      <c r="BJ509" s="2821" t="str">
        <f>IF(xml!$A$1&lt;&gt;Preluare_xml!BH$1," - ",IFERROR(INDEX(xml!$C:$C,MATCH(BH509,xml!$B:$B,0)),0))</f>
        <v xml:space="preserve"> - </v>
      </c>
    </row>
    <row r="510" spans="44:62" x14ac:dyDescent="0.25">
      <c r="AR510" s="1" t="s">
        <v>13749</v>
      </c>
      <c r="AS510" s="1860" t="str">
        <f t="shared" si="53"/>
        <v>F30_0531</v>
      </c>
      <c r="AT510" s="2839" t="str">
        <f>IF(xml!$A$1&lt;&gt;Preluare_xml!AR$1," - ",IFERROR(INDEX(xml!$C:$C,MATCH(AR510,xml!$B:$B,0)),0))</f>
        <v xml:space="preserve"> - </v>
      </c>
      <c r="AV510" s="1" t="s">
        <v>12160</v>
      </c>
      <c r="AW510" s="1860" t="str">
        <f t="shared" si="54"/>
        <v>F30_1071</v>
      </c>
      <c r="AX510" s="2834" t="str">
        <f>IF(xml!$A$1&lt;&gt;Preluare_xml!AV$1," - ",IFERROR(INDEX(xml!$C:$C,MATCH(AV510,xml!$B:$B,0)),0))</f>
        <v xml:space="preserve"> - </v>
      </c>
      <c r="AZ510" s="74" t="s">
        <v>13752</v>
      </c>
      <c r="BA510" s="1860" t="str">
        <f t="shared" si="52"/>
        <v>F30_0532</v>
      </c>
      <c r="BB510" s="2834" t="str">
        <f>IF(xml!$A$1&lt;&gt;Preluare_xml!AZ$1," - ",IFERROR(INDEX(xml!$C:$C,MATCH(AZ510,xml!$B:$B,0)),0))</f>
        <v xml:space="preserve"> - </v>
      </c>
      <c r="BD510" s="2396" t="str">
        <f t="shared" si="51"/>
        <v>/F30/@F30_1691</v>
      </c>
      <c r="BE510" s="2837" t="s">
        <v>13970</v>
      </c>
      <c r="BF510" s="2834" t="str">
        <f>IF(xml!$A$1&lt;&gt;Preluare_xml!BD$1," - ",IFERROR(INDEX(xml!$C:$C,MATCH(BD510,xml!$B:$B,0)),0))</f>
        <v xml:space="preserve"> - </v>
      </c>
      <c r="BH510" s="2396" t="str">
        <f t="shared" si="50"/>
        <v>/F30/@F30_0172</v>
      </c>
      <c r="BI510" s="2837" t="s">
        <v>13237</v>
      </c>
      <c r="BJ510" s="2821" t="str">
        <f>IF(xml!$A$1&lt;&gt;Preluare_xml!BH$1," - ",IFERROR(INDEX(xml!$C:$C,MATCH(BH510,xml!$B:$B,0)),0))</f>
        <v xml:space="preserve"> - </v>
      </c>
    </row>
    <row r="511" spans="44:62" x14ac:dyDescent="0.25">
      <c r="AR511" s="1" t="s">
        <v>13752</v>
      </c>
      <c r="AS511" s="1860" t="str">
        <f t="shared" si="53"/>
        <v>F30_0532</v>
      </c>
      <c r="AT511" s="2839" t="str">
        <f>IF(xml!$A$1&lt;&gt;Preluare_xml!AR$1," - ",IFERROR(INDEX(xml!$C:$C,MATCH(AR511,xml!$B:$B,0)),0))</f>
        <v xml:space="preserve"> - </v>
      </c>
      <c r="AV511" s="1" t="s">
        <v>12161</v>
      </c>
      <c r="AW511" s="1860" t="str">
        <f t="shared" si="54"/>
        <v>F30_1072</v>
      </c>
      <c r="AX511" s="2834" t="str">
        <f>IF(xml!$A$1&lt;&gt;Preluare_xml!AV$1," - ",IFERROR(INDEX(xml!$C:$C,MATCH(AV511,xml!$B:$B,0)),0))</f>
        <v xml:space="preserve"> - </v>
      </c>
      <c r="AZ511" s="74" t="s">
        <v>12113</v>
      </c>
      <c r="BA511" s="1860" t="str">
        <f t="shared" si="52"/>
        <v>F30_0541</v>
      </c>
      <c r="BB511" s="2834" t="str">
        <f>IF(xml!$A$1&lt;&gt;Preluare_xml!AZ$1," - ",IFERROR(INDEX(xml!$C:$C,MATCH(AZ511,xml!$B:$B,0)),0))</f>
        <v xml:space="preserve"> - </v>
      </c>
      <c r="BD511" s="2396" t="str">
        <f t="shared" si="51"/>
        <v>/F30/@F30_1692</v>
      </c>
      <c r="BE511" s="2837" t="s">
        <v>12367</v>
      </c>
      <c r="BF511" s="2834" t="str">
        <f>IF(xml!$A$1&lt;&gt;Preluare_xml!BD$1," - ",IFERROR(INDEX(xml!$C:$C,MATCH(BD511,xml!$B:$B,0)),0))</f>
        <v xml:space="preserve"> - </v>
      </c>
      <c r="BH511" s="2396" t="str">
        <f t="shared" si="50"/>
        <v>/F30/@F30_0173</v>
      </c>
      <c r="BI511" s="2837" t="s">
        <v>13241</v>
      </c>
      <c r="BJ511" s="2821" t="str">
        <f>IF(xml!$A$1&lt;&gt;Preluare_xml!BH$1," - ",IFERROR(INDEX(xml!$C:$C,MATCH(BH511,xml!$B:$B,0)),0))</f>
        <v xml:space="preserve"> - </v>
      </c>
    </row>
    <row r="512" spans="44:62" x14ac:dyDescent="0.25">
      <c r="AR512" s="1" t="s">
        <v>12113</v>
      </c>
      <c r="AS512" s="1860" t="str">
        <f t="shared" si="53"/>
        <v>F30_0541</v>
      </c>
      <c r="AT512" s="2839" t="str">
        <f>IF(xml!$A$1&lt;&gt;Preluare_xml!AR$1," - ",IFERROR(INDEX(xml!$C:$C,MATCH(AR512,xml!$B:$B,0)),0))</f>
        <v xml:space="preserve"> - </v>
      </c>
      <c r="AV512" s="1" t="s">
        <v>12162</v>
      </c>
      <c r="AW512" s="1860" t="str">
        <f t="shared" si="54"/>
        <v>F30_1081</v>
      </c>
      <c r="AX512" s="2834" t="str">
        <f>IF(xml!$A$1&lt;&gt;Preluare_xml!AV$1," - ",IFERROR(INDEX(xml!$C:$C,MATCH(AV512,xml!$B:$B,0)),0))</f>
        <v xml:space="preserve"> - </v>
      </c>
      <c r="AZ512" s="74" t="s">
        <v>12114</v>
      </c>
      <c r="BA512" s="1860" t="str">
        <f t="shared" si="52"/>
        <v>F30_0542</v>
      </c>
      <c r="BB512" s="2834" t="str">
        <f>IF(xml!$A$1&lt;&gt;Preluare_xml!AZ$1," - ",IFERROR(INDEX(xml!$C:$C,MATCH(AZ512,xml!$B:$B,0)),0))</f>
        <v xml:space="preserve"> - </v>
      </c>
      <c r="BD512" s="2396" t="str">
        <f t="shared" si="51"/>
        <v>/F30/@F30_1701</v>
      </c>
      <c r="BE512" s="2837" t="s">
        <v>13971</v>
      </c>
      <c r="BF512" s="2834" t="str">
        <f>IF(xml!$A$1&lt;&gt;Preluare_xml!BD$1," - ",IFERROR(INDEX(xml!$C:$C,MATCH(BD512,xml!$B:$B,0)),0))</f>
        <v xml:space="preserve"> - </v>
      </c>
      <c r="BH512" s="2396" t="str">
        <f t="shared" si="50"/>
        <v>/F30/@F30_0181</v>
      </c>
      <c r="BI512" s="2837" t="s">
        <v>13244</v>
      </c>
      <c r="BJ512" s="2821" t="str">
        <f>IF(xml!$A$1&lt;&gt;Preluare_xml!BH$1," - ",IFERROR(INDEX(xml!$C:$C,MATCH(BH512,xml!$B:$B,0)),0))</f>
        <v xml:space="preserve"> - </v>
      </c>
    </row>
    <row r="513" spans="44:62" x14ac:dyDescent="0.25">
      <c r="AR513" s="1" t="s">
        <v>12114</v>
      </c>
      <c r="AS513" s="1860" t="str">
        <f t="shared" si="53"/>
        <v>F30_0542</v>
      </c>
      <c r="AT513" s="2839" t="str">
        <f>IF(xml!$A$1&lt;&gt;Preluare_xml!AR$1," - ",IFERROR(INDEX(xml!$C:$C,MATCH(AR513,xml!$B:$B,0)),0))</f>
        <v xml:space="preserve"> - </v>
      </c>
      <c r="AV513" s="1" t="s">
        <v>12163</v>
      </c>
      <c r="AW513" s="1860" t="str">
        <f t="shared" si="54"/>
        <v>F30_1082</v>
      </c>
      <c r="AX513" s="2834" t="str">
        <f>IF(xml!$A$1&lt;&gt;Preluare_xml!AV$1," - ",IFERROR(INDEX(xml!$C:$C,MATCH(AV513,xml!$B:$B,0)),0))</f>
        <v xml:space="preserve"> - </v>
      </c>
      <c r="AZ513" s="74" t="s">
        <v>12115</v>
      </c>
      <c r="BA513" s="1860" t="str">
        <f t="shared" si="52"/>
        <v>F30_0551</v>
      </c>
      <c r="BB513" s="2834" t="str">
        <f>IF(xml!$A$1&lt;&gt;Preluare_xml!AZ$1," - ",IFERROR(INDEX(xml!$C:$C,MATCH(AZ513,xml!$B:$B,0)),0))</f>
        <v xml:space="preserve"> - </v>
      </c>
      <c r="BD513" s="2396" t="str">
        <f t="shared" si="51"/>
        <v>/F30/@F30_1702</v>
      </c>
      <c r="BE513" s="2837" t="s">
        <v>12418</v>
      </c>
      <c r="BF513" s="2834" t="str">
        <f>IF(xml!$A$1&lt;&gt;Preluare_xml!BD$1," - ",IFERROR(INDEX(xml!$C:$C,MATCH(BD513,xml!$B:$B,0)),0))</f>
        <v xml:space="preserve"> - </v>
      </c>
      <c r="BH513" s="2396" t="str">
        <f t="shared" si="50"/>
        <v>/F30/@F30_0182</v>
      </c>
      <c r="BI513" s="2837" t="s">
        <v>13248</v>
      </c>
      <c r="BJ513" s="2821" t="str">
        <f>IF(xml!$A$1&lt;&gt;Preluare_xml!BH$1," - ",IFERROR(INDEX(xml!$C:$C,MATCH(BH513,xml!$B:$B,0)),0))</f>
        <v xml:space="preserve"> - </v>
      </c>
    </row>
    <row r="514" spans="44:62" x14ac:dyDescent="0.25">
      <c r="AR514" s="1" t="s">
        <v>12115</v>
      </c>
      <c r="AS514" s="1860" t="str">
        <f t="shared" si="53"/>
        <v>F30_0551</v>
      </c>
      <c r="AT514" s="2839" t="str">
        <f>IF(xml!$A$1&lt;&gt;Preluare_xml!AR$1," - ",IFERROR(INDEX(xml!$C:$C,MATCH(AR514,xml!$B:$B,0)),0))</f>
        <v xml:space="preserve"> - </v>
      </c>
      <c r="AV514" s="1" t="s">
        <v>12164</v>
      </c>
      <c r="AW514" s="1860" t="str">
        <f t="shared" si="54"/>
        <v>F30_1091</v>
      </c>
      <c r="AX514" s="2834" t="str">
        <f>IF(xml!$A$1&lt;&gt;Preluare_xml!AV$1," - ",IFERROR(INDEX(xml!$C:$C,MATCH(AV514,xml!$B:$B,0)),0))</f>
        <v xml:space="preserve"> - </v>
      </c>
      <c r="AZ514" s="74" t="s">
        <v>12116</v>
      </c>
      <c r="BA514" s="1860" t="str">
        <f t="shared" si="52"/>
        <v>F30_0552</v>
      </c>
      <c r="BB514" s="2834" t="str">
        <f>IF(xml!$A$1&lt;&gt;Preluare_xml!AZ$1," - ",IFERROR(INDEX(xml!$C:$C,MATCH(AZ514,xml!$B:$B,0)),0))</f>
        <v xml:space="preserve"> - </v>
      </c>
      <c r="BD514" s="2396" t="str">
        <f t="shared" si="51"/>
        <v>/F30/@F30_1711</v>
      </c>
      <c r="BE514" s="2837" t="s">
        <v>13972</v>
      </c>
      <c r="BF514" s="2834" t="str">
        <f>IF(xml!$A$1&lt;&gt;Preluare_xml!BD$1," - ",IFERROR(INDEX(xml!$C:$C,MATCH(BD514,xml!$B:$B,0)),0))</f>
        <v xml:space="preserve"> - </v>
      </c>
      <c r="BH514" s="2396" t="str">
        <f t="shared" si="50"/>
        <v>/F30/@F30_0183</v>
      </c>
      <c r="BI514" s="2837" t="s">
        <v>13252</v>
      </c>
      <c r="BJ514" s="2821" t="str">
        <f>IF(xml!$A$1&lt;&gt;Preluare_xml!BH$1," - ",IFERROR(INDEX(xml!$C:$C,MATCH(BH514,xml!$B:$B,0)),0))</f>
        <v xml:space="preserve"> - </v>
      </c>
    </row>
    <row r="515" spans="44:62" x14ac:dyDescent="0.25">
      <c r="AR515" s="1" t="s">
        <v>12116</v>
      </c>
      <c r="AS515" s="1860" t="str">
        <f t="shared" si="53"/>
        <v>F30_0552</v>
      </c>
      <c r="AT515" s="2839" t="str">
        <f>IF(xml!$A$1&lt;&gt;Preluare_xml!AR$1," - ",IFERROR(INDEX(xml!$C:$C,MATCH(AR515,xml!$B:$B,0)),0))</f>
        <v xml:space="preserve"> - </v>
      </c>
      <c r="AV515" s="1" t="s">
        <v>12165</v>
      </c>
      <c r="AW515" s="1860" t="str">
        <f t="shared" si="54"/>
        <v>F30_1092</v>
      </c>
      <c r="AX515" s="2834" t="str">
        <f>IF(xml!$A$1&lt;&gt;Preluare_xml!AV$1," - ",IFERROR(INDEX(xml!$C:$C,MATCH(AV515,xml!$B:$B,0)),0))</f>
        <v xml:space="preserve"> - </v>
      </c>
      <c r="AZ515" s="74" t="s">
        <v>13763</v>
      </c>
      <c r="BA515" s="1860" t="str">
        <f t="shared" si="52"/>
        <v>F30_0561</v>
      </c>
      <c r="BB515" s="2834" t="str">
        <f>IF(xml!$A$1&lt;&gt;Preluare_xml!AZ$1," - ",IFERROR(INDEX(xml!$C:$C,MATCH(AZ515,xml!$B:$B,0)),0))</f>
        <v xml:space="preserve"> - </v>
      </c>
      <c r="BD515" s="2396" t="str">
        <f t="shared" si="51"/>
        <v>/F30/@F30_1712</v>
      </c>
      <c r="BE515" s="2837" t="s">
        <v>13973</v>
      </c>
      <c r="BF515" s="2834" t="str">
        <f>IF(xml!$A$1&lt;&gt;Preluare_xml!BD$1," - ",IFERROR(INDEX(xml!$C:$C,MATCH(BD515,xml!$B:$B,0)),0))</f>
        <v xml:space="preserve"> - </v>
      </c>
      <c r="BH515" s="2396" t="str">
        <f t="shared" si="50"/>
        <v>/F30/@F30_0191</v>
      </c>
      <c r="BI515" s="2837" t="s">
        <v>13256</v>
      </c>
      <c r="BJ515" s="2821" t="str">
        <f>IF(xml!$A$1&lt;&gt;Preluare_xml!BH$1," - ",IFERROR(INDEX(xml!$C:$C,MATCH(BH515,xml!$B:$B,0)),0))</f>
        <v xml:space="preserve"> - </v>
      </c>
    </row>
    <row r="516" spans="44:62" x14ac:dyDescent="0.25">
      <c r="AR516" s="1" t="s">
        <v>13763</v>
      </c>
      <c r="AS516" s="1860" t="str">
        <f t="shared" si="53"/>
        <v>F30_0561</v>
      </c>
      <c r="AT516" s="2839" t="str">
        <f>IF(xml!$A$1&lt;&gt;Preluare_xml!AR$1," - ",IFERROR(INDEX(xml!$C:$C,MATCH(AR516,xml!$B:$B,0)),0))</f>
        <v xml:space="preserve"> - </v>
      </c>
      <c r="AV516" s="1" t="s">
        <v>12166</v>
      </c>
      <c r="AW516" s="1860" t="str">
        <f t="shared" si="54"/>
        <v>F30_1101</v>
      </c>
      <c r="AX516" s="2834" t="str">
        <f>IF(xml!$A$1&lt;&gt;Preluare_xml!AV$1," - ",IFERROR(INDEX(xml!$C:$C,MATCH(AV516,xml!$B:$B,0)),0))</f>
        <v xml:space="preserve"> - </v>
      </c>
      <c r="AZ516" s="74" t="s">
        <v>13766</v>
      </c>
      <c r="BA516" s="1860" t="str">
        <f t="shared" si="52"/>
        <v>F30_0562</v>
      </c>
      <c r="BB516" s="2834" t="str">
        <f>IF(xml!$A$1&lt;&gt;Preluare_xml!AZ$1," - ",IFERROR(INDEX(xml!$C:$C,MATCH(AZ516,xml!$B:$B,0)),0))</f>
        <v xml:space="preserve"> - </v>
      </c>
      <c r="BD516" s="2396" t="str">
        <f t="shared" si="51"/>
        <v>/F30/@F30_1721</v>
      </c>
      <c r="BE516" s="2837" t="s">
        <v>13974</v>
      </c>
      <c r="BF516" s="2834" t="str">
        <f>IF(xml!$A$1&lt;&gt;Preluare_xml!BD$1," - ",IFERROR(INDEX(xml!$C:$C,MATCH(BD516,xml!$B:$B,0)),0))</f>
        <v xml:space="preserve"> - </v>
      </c>
      <c r="BH516" s="2396" t="str">
        <f t="shared" si="50"/>
        <v>/F30/@F30_0192</v>
      </c>
      <c r="BI516" s="2837" t="s">
        <v>12628</v>
      </c>
      <c r="BJ516" s="2821" t="str">
        <f>IF(xml!$A$1&lt;&gt;Preluare_xml!BH$1," - ",IFERROR(INDEX(xml!$C:$C,MATCH(BH516,xml!$B:$B,0)),0))</f>
        <v xml:space="preserve"> - </v>
      </c>
    </row>
    <row r="517" spans="44:62" x14ac:dyDescent="0.25">
      <c r="AR517" s="1" t="s">
        <v>13766</v>
      </c>
      <c r="AS517" s="1860" t="str">
        <f t="shared" si="53"/>
        <v>F30_0562</v>
      </c>
      <c r="AT517" s="2839" t="str">
        <f>IF(xml!$A$1&lt;&gt;Preluare_xml!AR$1," - ",IFERROR(INDEX(xml!$C:$C,MATCH(AR517,xml!$B:$B,0)),0))</f>
        <v xml:space="preserve"> - </v>
      </c>
      <c r="AV517" s="1" t="s">
        <v>12167</v>
      </c>
      <c r="AW517" s="1860" t="str">
        <f t="shared" si="54"/>
        <v>F30_1102</v>
      </c>
      <c r="AX517" s="2834" t="str">
        <f>IF(xml!$A$1&lt;&gt;Preluare_xml!AV$1," - ",IFERROR(INDEX(xml!$C:$C,MATCH(AV517,xml!$B:$B,0)),0))</f>
        <v xml:space="preserve"> - </v>
      </c>
      <c r="AZ517" s="74" t="s">
        <v>12117</v>
      </c>
      <c r="BA517" s="1860" t="str">
        <f t="shared" si="52"/>
        <v>F30_0571</v>
      </c>
      <c r="BB517" s="2834" t="str">
        <f>IF(xml!$A$1&lt;&gt;Preluare_xml!AZ$1," - ",IFERROR(INDEX(xml!$C:$C,MATCH(AZ517,xml!$B:$B,0)),0))</f>
        <v xml:space="preserve"> - </v>
      </c>
      <c r="BD517" s="2396" t="str">
        <f t="shared" si="51"/>
        <v>/F30/@F30_1722</v>
      </c>
      <c r="BE517" s="2837" t="s">
        <v>12371</v>
      </c>
      <c r="BF517" s="2834" t="str">
        <f>IF(xml!$A$1&lt;&gt;Preluare_xml!BD$1," - ",IFERROR(INDEX(xml!$C:$C,MATCH(BD517,xml!$B:$B,0)),0))</f>
        <v xml:space="preserve"> - </v>
      </c>
      <c r="BH517" s="2396" t="str">
        <f t="shared" si="50"/>
        <v>/F30/@F30_0201</v>
      </c>
      <c r="BI517" s="2837" t="s">
        <v>13261</v>
      </c>
      <c r="BJ517" s="2821" t="str">
        <f>IF(xml!$A$1&lt;&gt;Preluare_xml!BH$1," - ",IFERROR(INDEX(xml!$C:$C,MATCH(BH517,xml!$B:$B,0)),0))</f>
        <v xml:space="preserve"> - </v>
      </c>
    </row>
    <row r="518" spans="44:62" x14ac:dyDescent="0.25">
      <c r="AR518" s="1" t="s">
        <v>12117</v>
      </c>
      <c r="AS518" s="1860" t="str">
        <f t="shared" si="53"/>
        <v>F30_0571</v>
      </c>
      <c r="AT518" s="2839" t="str">
        <f>IF(xml!$A$1&lt;&gt;Preluare_xml!AR$1," - ",IFERROR(INDEX(xml!$C:$C,MATCH(AR518,xml!$B:$B,0)),0))</f>
        <v xml:space="preserve"> - </v>
      </c>
      <c r="AV518" s="1" t="s">
        <v>12168</v>
      </c>
      <c r="AW518" s="1860" t="str">
        <f t="shared" si="54"/>
        <v>F30_1111</v>
      </c>
      <c r="AX518" s="2834" t="str">
        <f>IF(xml!$A$1&lt;&gt;Preluare_xml!AV$1," - ",IFERROR(INDEX(xml!$C:$C,MATCH(AV518,xml!$B:$B,0)),0))</f>
        <v xml:space="preserve"> - </v>
      </c>
      <c r="AZ518" s="74" t="s">
        <v>12118</v>
      </c>
      <c r="BA518" s="1860" t="str">
        <f t="shared" si="52"/>
        <v>F30_0572</v>
      </c>
      <c r="BB518" s="2834" t="str">
        <f>IF(xml!$A$1&lt;&gt;Preluare_xml!AZ$1," - ",IFERROR(INDEX(xml!$C:$C,MATCH(AZ518,xml!$B:$B,0)),0))</f>
        <v xml:space="preserve"> - </v>
      </c>
      <c r="BD518" s="2396" t="str">
        <f t="shared" si="51"/>
        <v>/F30/@F30_1731</v>
      </c>
      <c r="BE518" s="2837" t="s">
        <v>13975</v>
      </c>
      <c r="BF518" s="2834" t="str">
        <f>IF(xml!$A$1&lt;&gt;Preluare_xml!BD$1," - ",IFERROR(INDEX(xml!$C:$C,MATCH(BD518,xml!$B:$B,0)),0))</f>
        <v xml:space="preserve"> - </v>
      </c>
      <c r="BH518" s="2396" t="str">
        <f t="shared" si="50"/>
        <v>/F30/@F30_0202</v>
      </c>
      <c r="BI518" s="2837" t="s">
        <v>12621</v>
      </c>
      <c r="BJ518" s="2821" t="str">
        <f>IF(xml!$A$1&lt;&gt;Preluare_xml!BH$1," - ",IFERROR(INDEX(xml!$C:$C,MATCH(BH518,xml!$B:$B,0)),0))</f>
        <v xml:space="preserve"> - </v>
      </c>
    </row>
    <row r="519" spans="44:62" x14ac:dyDescent="0.25">
      <c r="AR519" s="1" t="s">
        <v>12118</v>
      </c>
      <c r="AS519" s="1860" t="str">
        <f t="shared" si="53"/>
        <v>F30_0572</v>
      </c>
      <c r="AT519" s="2839" t="str">
        <f>IF(xml!$A$1&lt;&gt;Preluare_xml!AR$1," - ",IFERROR(INDEX(xml!$C:$C,MATCH(AR519,xml!$B:$B,0)),0))</f>
        <v xml:space="preserve"> - </v>
      </c>
      <c r="AV519" s="1" t="s">
        <v>12169</v>
      </c>
      <c r="AW519" s="1860" t="str">
        <f t="shared" si="54"/>
        <v>F30_1112</v>
      </c>
      <c r="AX519" s="2834" t="str">
        <f>IF(xml!$A$1&lt;&gt;Preluare_xml!AV$1," - ",IFERROR(INDEX(xml!$C:$C,MATCH(AV519,xml!$B:$B,0)),0))</f>
        <v xml:space="preserve"> - </v>
      </c>
      <c r="AZ519" s="74" t="s">
        <v>12119</v>
      </c>
      <c r="BA519" s="1860" t="str">
        <f t="shared" si="52"/>
        <v>F30_0581</v>
      </c>
      <c r="BB519" s="2834" t="str">
        <f>IF(xml!$A$1&lt;&gt;Preluare_xml!AZ$1," - ",IFERROR(INDEX(xml!$C:$C,MATCH(AZ519,xml!$B:$B,0)),0))</f>
        <v xml:space="preserve"> - </v>
      </c>
      <c r="BD519" s="2396" t="str">
        <f t="shared" si="51"/>
        <v>/F30/@F30_1732</v>
      </c>
      <c r="BE519" s="2837" t="s">
        <v>12376</v>
      </c>
      <c r="BF519" s="2834" t="str">
        <f>IF(xml!$A$1&lt;&gt;Preluare_xml!BD$1," - ",IFERROR(INDEX(xml!$C:$C,MATCH(BD519,xml!$B:$B,0)),0))</f>
        <v xml:space="preserve"> - </v>
      </c>
      <c r="BH519" s="2396" t="str">
        <f t="shared" si="50"/>
        <v>/F30/@F30_0211</v>
      </c>
      <c r="BI519" s="2837" t="s">
        <v>13268</v>
      </c>
      <c r="BJ519" s="2821" t="str">
        <f>IF(xml!$A$1&lt;&gt;Preluare_xml!BH$1," - ",IFERROR(INDEX(xml!$C:$C,MATCH(BH519,xml!$B:$B,0)),0))</f>
        <v xml:space="preserve"> - </v>
      </c>
    </row>
    <row r="520" spans="44:62" x14ac:dyDescent="0.25">
      <c r="AR520" s="1" t="s">
        <v>12119</v>
      </c>
      <c r="AS520" s="1860" t="str">
        <f t="shared" si="53"/>
        <v>F30_0581</v>
      </c>
      <c r="AT520" s="2839" t="str">
        <f>IF(xml!$A$1&lt;&gt;Preluare_xml!AR$1," - ",IFERROR(INDEX(xml!$C:$C,MATCH(AR520,xml!$B:$B,0)),0))</f>
        <v xml:space="preserve"> - </v>
      </c>
      <c r="AV520" s="1" t="s">
        <v>12170</v>
      </c>
      <c r="AW520" s="1860" t="str">
        <f t="shared" si="54"/>
        <v>F30_1121</v>
      </c>
      <c r="AX520" s="2834" t="str">
        <f>IF(xml!$A$1&lt;&gt;Preluare_xml!AV$1," - ",IFERROR(INDEX(xml!$C:$C,MATCH(AV520,xml!$B:$B,0)),0))</f>
        <v xml:space="preserve"> - </v>
      </c>
      <c r="AZ520" s="74" t="s">
        <v>12120</v>
      </c>
      <c r="BA520" s="1860" t="str">
        <f t="shared" si="52"/>
        <v>F30_0582</v>
      </c>
      <c r="BB520" s="2834" t="str">
        <f>IF(xml!$A$1&lt;&gt;Preluare_xml!AZ$1," - ",IFERROR(INDEX(xml!$C:$C,MATCH(AZ520,xml!$B:$B,0)),0))</f>
        <v xml:space="preserve"> - </v>
      </c>
      <c r="BD520" s="2396" t="str">
        <f t="shared" si="51"/>
        <v>/F30/@F30_1741</v>
      </c>
      <c r="BE520" s="2837" t="s">
        <v>13976</v>
      </c>
      <c r="BF520" s="2834" t="str">
        <f>IF(xml!$A$1&lt;&gt;Preluare_xml!BD$1," - ",IFERROR(INDEX(xml!$C:$C,MATCH(BD520,xml!$B:$B,0)),0))</f>
        <v xml:space="preserve"> - </v>
      </c>
      <c r="BH520" s="2396" t="str">
        <f t="shared" si="50"/>
        <v>/F30/@F30_0221</v>
      </c>
      <c r="BI520" s="2837" t="s">
        <v>13272</v>
      </c>
      <c r="BJ520" s="2821" t="str">
        <f>IF(xml!$A$1&lt;&gt;Preluare_xml!BH$1," - ",IFERROR(INDEX(xml!$C:$C,MATCH(BH520,xml!$B:$B,0)),0))</f>
        <v xml:space="preserve"> - </v>
      </c>
    </row>
    <row r="521" spans="44:62" x14ac:dyDescent="0.25">
      <c r="AR521" s="1" t="s">
        <v>12120</v>
      </c>
      <c r="AS521" s="1860" t="str">
        <f t="shared" si="53"/>
        <v>F30_0582</v>
      </c>
      <c r="AT521" s="2839" t="str">
        <f>IF(xml!$A$1&lt;&gt;Preluare_xml!AR$1," - ",IFERROR(INDEX(xml!$C:$C,MATCH(AR521,xml!$B:$B,0)),0))</f>
        <v xml:space="preserve"> - </v>
      </c>
      <c r="AV521" s="1" t="s">
        <v>12171</v>
      </c>
      <c r="AW521" s="1860" t="str">
        <f t="shared" si="54"/>
        <v>F30_1122</v>
      </c>
      <c r="AX521" s="2834" t="str">
        <f>IF(xml!$A$1&lt;&gt;Preluare_xml!AV$1," - ",IFERROR(INDEX(xml!$C:$C,MATCH(AV521,xml!$B:$B,0)),0))</f>
        <v xml:space="preserve"> - </v>
      </c>
      <c r="AZ521" s="74" t="s">
        <v>12121</v>
      </c>
      <c r="BA521" s="1860" t="str">
        <f t="shared" si="52"/>
        <v>F30_0591</v>
      </c>
      <c r="BB521" s="2834" t="str">
        <f>IF(xml!$A$1&lt;&gt;Preluare_xml!AZ$1," - ",IFERROR(INDEX(xml!$C:$C,MATCH(AZ521,xml!$B:$B,0)),0))</f>
        <v xml:space="preserve"> - </v>
      </c>
      <c r="BD521" s="2396" t="str">
        <f t="shared" si="51"/>
        <v>/F30/@F30_1742</v>
      </c>
      <c r="BE521" s="2837" t="s">
        <v>12380</v>
      </c>
      <c r="BF521" s="2834" t="str">
        <f>IF(xml!$A$1&lt;&gt;Preluare_xml!BD$1," - ",IFERROR(INDEX(xml!$C:$C,MATCH(BD521,xml!$B:$B,0)),0))</f>
        <v xml:space="preserve"> - </v>
      </c>
      <c r="BH521" s="2396" t="str">
        <f t="shared" si="50"/>
        <v>/F30/@F30_0231</v>
      </c>
      <c r="BI521" s="2837" t="s">
        <v>13276</v>
      </c>
      <c r="BJ521" s="2821" t="str">
        <f>IF(xml!$A$1&lt;&gt;Preluare_xml!BH$1," - ",IFERROR(INDEX(xml!$C:$C,MATCH(BH521,xml!$B:$B,0)),0))</f>
        <v xml:space="preserve"> - </v>
      </c>
    </row>
    <row r="522" spans="44:62" x14ac:dyDescent="0.25">
      <c r="AR522" s="1" t="s">
        <v>12121</v>
      </c>
      <c r="AS522" s="1860" t="str">
        <f t="shared" si="53"/>
        <v>F30_0591</v>
      </c>
      <c r="AT522" s="2839" t="str">
        <f>IF(xml!$A$1&lt;&gt;Preluare_xml!AR$1," - ",IFERROR(INDEX(xml!$C:$C,MATCH(AR522,xml!$B:$B,0)),0))</f>
        <v xml:space="preserve"> - </v>
      </c>
      <c r="AV522" s="1" t="s">
        <v>12172</v>
      </c>
      <c r="AW522" s="1860" t="str">
        <f t="shared" si="54"/>
        <v>F30_1131</v>
      </c>
      <c r="AX522" s="2834" t="str">
        <f>IF(xml!$A$1&lt;&gt;Preluare_xml!AV$1," - ",IFERROR(INDEX(xml!$C:$C,MATCH(AV522,xml!$B:$B,0)),0))</f>
        <v xml:space="preserve"> - </v>
      </c>
      <c r="AZ522" s="74" t="s">
        <v>12122</v>
      </c>
      <c r="BA522" s="1860" t="str">
        <f t="shared" si="52"/>
        <v>F30_0592</v>
      </c>
      <c r="BB522" s="2834" t="str">
        <f>IF(xml!$A$1&lt;&gt;Preluare_xml!AZ$1," - ",IFERROR(INDEX(xml!$C:$C,MATCH(AZ522,xml!$B:$B,0)),0))</f>
        <v xml:space="preserve"> - </v>
      </c>
      <c r="BD522" s="2396" t="str">
        <f t="shared" si="51"/>
        <v>/F30/@F30_1751</v>
      </c>
      <c r="BE522" s="2837" t="s">
        <v>13977</v>
      </c>
      <c r="BF522" s="2834" t="str">
        <f>IF(xml!$A$1&lt;&gt;Preluare_xml!BD$1," - ",IFERROR(INDEX(xml!$C:$C,MATCH(BD522,xml!$B:$B,0)),0))</f>
        <v xml:space="preserve"> - </v>
      </c>
      <c r="BH522" s="2396" t="str">
        <f t="shared" si="50"/>
        <v>/F30/@F30_0241</v>
      </c>
      <c r="BI522" s="2837" t="s">
        <v>13280</v>
      </c>
      <c r="BJ522" s="2821" t="str">
        <f>IF(xml!$A$1&lt;&gt;Preluare_xml!BH$1," - ",IFERROR(INDEX(xml!$C:$C,MATCH(BH522,xml!$B:$B,0)),0))</f>
        <v xml:space="preserve"> - </v>
      </c>
    </row>
    <row r="523" spans="44:62" x14ac:dyDescent="0.25">
      <c r="AR523" s="1" t="s">
        <v>12122</v>
      </c>
      <c r="AS523" s="1860" t="str">
        <f t="shared" si="53"/>
        <v>F30_0592</v>
      </c>
      <c r="AT523" s="2839" t="str">
        <f>IF(xml!$A$1&lt;&gt;Preluare_xml!AR$1," - ",IFERROR(INDEX(xml!$C:$C,MATCH(AR523,xml!$B:$B,0)),0))</f>
        <v xml:space="preserve"> - </v>
      </c>
      <c r="AV523" s="1" t="s">
        <v>12173</v>
      </c>
      <c r="AW523" s="1860" t="str">
        <f t="shared" si="54"/>
        <v>F30_1132</v>
      </c>
      <c r="AX523" s="2834" t="str">
        <f>IF(xml!$A$1&lt;&gt;Preluare_xml!AV$1," - ",IFERROR(INDEX(xml!$C:$C,MATCH(AV523,xml!$B:$B,0)),0))</f>
        <v xml:space="preserve"> - </v>
      </c>
      <c r="AZ523" s="74" t="s">
        <v>12123</v>
      </c>
      <c r="BA523" s="1860" t="str">
        <f t="shared" si="52"/>
        <v>F30_0601</v>
      </c>
      <c r="BB523" s="2834" t="str">
        <f>IF(xml!$A$1&lt;&gt;Preluare_xml!AZ$1," - ",IFERROR(INDEX(xml!$C:$C,MATCH(AZ523,xml!$B:$B,0)),0))</f>
        <v xml:space="preserve"> - </v>
      </c>
      <c r="BD523" s="2396" t="str">
        <f t="shared" si="51"/>
        <v>/F30/@F30_1752</v>
      </c>
      <c r="BE523" s="2837" t="s">
        <v>12384</v>
      </c>
      <c r="BF523" s="2834" t="str">
        <f>IF(xml!$A$1&lt;&gt;Preluare_xml!BD$1," - ",IFERROR(INDEX(xml!$C:$C,MATCH(BD523,xml!$B:$B,0)),0))</f>
        <v xml:space="preserve"> - </v>
      </c>
      <c r="BH523" s="2396" t="str">
        <f t="shared" si="50"/>
        <v>/F30/@F30_0251</v>
      </c>
      <c r="BI523" s="2837" t="s">
        <v>13284</v>
      </c>
      <c r="BJ523" s="2821" t="str">
        <f>IF(xml!$A$1&lt;&gt;Preluare_xml!BH$1," - ",IFERROR(INDEX(xml!$C:$C,MATCH(BH523,xml!$B:$B,0)),0))</f>
        <v xml:space="preserve"> - </v>
      </c>
    </row>
    <row r="524" spans="44:62" x14ac:dyDescent="0.25">
      <c r="AR524" s="1" t="s">
        <v>12123</v>
      </c>
      <c r="AS524" s="1860" t="str">
        <f t="shared" si="53"/>
        <v>F30_0601</v>
      </c>
      <c r="AT524" s="2839" t="str">
        <f>IF(xml!$A$1&lt;&gt;Preluare_xml!AR$1," - ",IFERROR(INDEX(xml!$C:$C,MATCH(AR524,xml!$B:$B,0)),0))</f>
        <v xml:space="preserve"> - </v>
      </c>
      <c r="AV524" s="1" t="s">
        <v>12174</v>
      </c>
      <c r="AW524" s="1860" t="str">
        <f t="shared" si="54"/>
        <v>F30_1141</v>
      </c>
      <c r="AX524" s="2834" t="str">
        <f>IF(xml!$A$1&lt;&gt;Preluare_xml!AV$1," - ",IFERROR(INDEX(xml!$C:$C,MATCH(AV524,xml!$B:$B,0)),0))</f>
        <v xml:space="preserve"> - </v>
      </c>
      <c r="AZ524" s="74" t="s">
        <v>12124</v>
      </c>
      <c r="BA524" s="1860" t="str">
        <f t="shared" si="52"/>
        <v>F30_0602</v>
      </c>
      <c r="BB524" s="2834" t="str">
        <f>IF(xml!$A$1&lt;&gt;Preluare_xml!AZ$1," - ",IFERROR(INDEX(xml!$C:$C,MATCH(AZ524,xml!$B:$B,0)),0))</f>
        <v xml:space="preserve"> - </v>
      </c>
      <c r="BD524" s="2396" t="str">
        <f t="shared" si="51"/>
        <v>/F30/@F30_1761</v>
      </c>
      <c r="BE524" s="2837" t="s">
        <v>13978</v>
      </c>
      <c r="BF524" s="2834" t="str">
        <f>IF(xml!$A$1&lt;&gt;Preluare_xml!BD$1," - ",IFERROR(INDEX(xml!$C:$C,MATCH(BD524,xml!$B:$B,0)),0))</f>
        <v xml:space="preserve"> - </v>
      </c>
      <c r="BH524" s="2396" t="str">
        <f t="shared" si="50"/>
        <v>/F30/@F30_0261</v>
      </c>
      <c r="BI524" s="2837" t="s">
        <v>13287</v>
      </c>
      <c r="BJ524" s="2821" t="str">
        <f>IF(xml!$A$1&lt;&gt;Preluare_xml!BH$1," - ",IFERROR(INDEX(xml!$C:$C,MATCH(BH524,xml!$B:$B,0)),0))</f>
        <v xml:space="preserve"> - </v>
      </c>
    </row>
    <row r="525" spans="44:62" x14ac:dyDescent="0.25">
      <c r="AR525" s="1" t="s">
        <v>12124</v>
      </c>
      <c r="AS525" s="1860" t="str">
        <f t="shared" si="53"/>
        <v>F30_0602</v>
      </c>
      <c r="AT525" s="2839" t="str">
        <f>IF(xml!$A$1&lt;&gt;Preluare_xml!AR$1," - ",IFERROR(INDEX(xml!$C:$C,MATCH(AR525,xml!$B:$B,0)),0))</f>
        <v xml:space="preserve"> - </v>
      </c>
      <c r="AV525" s="1" t="s">
        <v>12175</v>
      </c>
      <c r="AW525" s="1860" t="str">
        <f t="shared" si="54"/>
        <v>F30_1142</v>
      </c>
      <c r="AX525" s="2834" t="str">
        <f>IF(xml!$A$1&lt;&gt;Preluare_xml!AV$1," - ",IFERROR(INDEX(xml!$C:$C,MATCH(AV525,xml!$B:$B,0)),0))</f>
        <v xml:space="preserve"> - </v>
      </c>
      <c r="AZ525" s="74" t="s">
        <v>12125</v>
      </c>
      <c r="BA525" s="1860" t="str">
        <f t="shared" si="52"/>
        <v>F30_0611</v>
      </c>
      <c r="BB525" s="2834" t="str">
        <f>IF(xml!$A$1&lt;&gt;Preluare_xml!AZ$1," - ",IFERROR(INDEX(xml!$C:$C,MATCH(AZ525,xml!$B:$B,0)),0))</f>
        <v xml:space="preserve"> - </v>
      </c>
      <c r="BD525" s="2396" t="str">
        <f t="shared" si="51"/>
        <v>/F30/@F30_1762</v>
      </c>
      <c r="BE525" s="2837" t="s">
        <v>12388</v>
      </c>
      <c r="BF525" s="2834" t="str">
        <f>IF(xml!$A$1&lt;&gt;Preluare_xml!BD$1," - ",IFERROR(INDEX(xml!$C:$C,MATCH(BD525,xml!$B:$B,0)),0))</f>
        <v xml:space="preserve"> - </v>
      </c>
      <c r="BH525" s="2396" t="str">
        <f t="shared" si="50"/>
        <v>/F30/@F30_0271</v>
      </c>
      <c r="BI525" s="2837" t="s">
        <v>13291</v>
      </c>
      <c r="BJ525" s="2821" t="str">
        <f>IF(xml!$A$1&lt;&gt;Preluare_xml!BH$1," - ",IFERROR(INDEX(xml!$C:$C,MATCH(BH525,xml!$B:$B,0)),0))</f>
        <v xml:space="preserve"> - </v>
      </c>
    </row>
    <row r="526" spans="44:62" x14ac:dyDescent="0.25">
      <c r="AR526" s="1" t="s">
        <v>12125</v>
      </c>
      <c r="AS526" s="1860" t="str">
        <f t="shared" si="53"/>
        <v>F30_0611</v>
      </c>
      <c r="AT526" s="2839" t="str">
        <f>IF(xml!$A$1&lt;&gt;Preluare_xml!AR$1," - ",IFERROR(INDEX(xml!$C:$C,MATCH(AR526,xml!$B:$B,0)),0))</f>
        <v xml:space="preserve"> - </v>
      </c>
      <c r="AV526" s="1" t="s">
        <v>12176</v>
      </c>
      <c r="AW526" s="1860" t="str">
        <f t="shared" si="54"/>
        <v>F30_1151</v>
      </c>
      <c r="AX526" s="2834" t="str">
        <f>IF(xml!$A$1&lt;&gt;Preluare_xml!AV$1," - ",IFERROR(INDEX(xml!$C:$C,MATCH(AV526,xml!$B:$B,0)),0))</f>
        <v xml:space="preserve"> - </v>
      </c>
      <c r="AZ526" s="74" t="s">
        <v>12126</v>
      </c>
      <c r="BA526" s="1860" t="str">
        <f t="shared" si="52"/>
        <v>F30_0612</v>
      </c>
      <c r="BB526" s="2834" t="str">
        <f>IF(xml!$A$1&lt;&gt;Preluare_xml!AZ$1," - ",IFERROR(INDEX(xml!$C:$C,MATCH(AZ526,xml!$B:$B,0)),0))</f>
        <v xml:space="preserve"> - </v>
      </c>
      <c r="BD526" s="2396" t="str">
        <f t="shared" si="51"/>
        <v>/F30/@F30_1771</v>
      </c>
      <c r="BE526" s="2837" t="s">
        <v>13979</v>
      </c>
      <c r="BF526" s="2834" t="str">
        <f>IF(xml!$A$1&lt;&gt;Preluare_xml!BD$1," - ",IFERROR(INDEX(xml!$C:$C,MATCH(BD526,xml!$B:$B,0)),0))</f>
        <v xml:space="preserve"> - </v>
      </c>
      <c r="BH526" s="2396" t="str">
        <f t="shared" si="50"/>
        <v>/F30/@F30_0281</v>
      </c>
      <c r="BI526" s="2837" t="s">
        <v>13294</v>
      </c>
      <c r="BJ526" s="2821" t="str">
        <f>IF(xml!$A$1&lt;&gt;Preluare_xml!BH$1," - ",IFERROR(INDEX(xml!$C:$C,MATCH(BH526,xml!$B:$B,0)),0))</f>
        <v xml:space="preserve"> - </v>
      </c>
    </row>
    <row r="527" spans="44:62" x14ac:dyDescent="0.25">
      <c r="AR527" s="1" t="s">
        <v>12126</v>
      </c>
      <c r="AS527" s="1860" t="str">
        <f t="shared" si="53"/>
        <v>F30_0612</v>
      </c>
      <c r="AT527" s="2839" t="str">
        <f>IF(xml!$A$1&lt;&gt;Preluare_xml!AR$1," - ",IFERROR(INDEX(xml!$C:$C,MATCH(AR527,xml!$B:$B,0)),0))</f>
        <v xml:space="preserve"> - </v>
      </c>
      <c r="AV527" s="1" t="s">
        <v>12177</v>
      </c>
      <c r="AW527" s="1860" t="str">
        <f t="shared" si="54"/>
        <v>F30_1152</v>
      </c>
      <c r="AX527" s="2834" t="str">
        <f>IF(xml!$A$1&lt;&gt;Preluare_xml!AV$1," - ",IFERROR(INDEX(xml!$C:$C,MATCH(AV527,xml!$B:$B,0)),0))</f>
        <v xml:space="preserve"> - </v>
      </c>
      <c r="AZ527" s="74" t="s">
        <v>12127</v>
      </c>
      <c r="BA527" s="1860" t="str">
        <f t="shared" si="52"/>
        <v>F30_0621</v>
      </c>
      <c r="BB527" s="2834" t="str">
        <f>IF(xml!$A$1&lt;&gt;Preluare_xml!AZ$1," - ",IFERROR(INDEX(xml!$C:$C,MATCH(AZ527,xml!$B:$B,0)),0))</f>
        <v xml:space="preserve"> - </v>
      </c>
      <c r="BD527" s="2396" t="str">
        <f t="shared" si="51"/>
        <v>/F30/@F30_1772</v>
      </c>
      <c r="BE527" s="2837" t="s">
        <v>12392</v>
      </c>
      <c r="BF527" s="2834" t="str">
        <f>IF(xml!$A$1&lt;&gt;Preluare_xml!BD$1," - ",IFERROR(INDEX(xml!$C:$C,MATCH(BD527,xml!$B:$B,0)),0))</f>
        <v xml:space="preserve"> - </v>
      </c>
      <c r="BH527" s="2396" t="str">
        <f t="shared" si="50"/>
        <v>/F30/@F30_0291</v>
      </c>
      <c r="BI527" s="2837" t="s">
        <v>13297</v>
      </c>
      <c r="BJ527" s="2821" t="str">
        <f>IF(xml!$A$1&lt;&gt;Preluare_xml!BH$1," - ",IFERROR(INDEX(xml!$C:$C,MATCH(BH527,xml!$B:$B,0)),0))</f>
        <v xml:space="preserve"> - </v>
      </c>
    </row>
    <row r="528" spans="44:62" x14ac:dyDescent="0.25">
      <c r="AR528" s="1" t="s">
        <v>12127</v>
      </c>
      <c r="AS528" s="1860" t="str">
        <f t="shared" si="53"/>
        <v>F30_0621</v>
      </c>
      <c r="AT528" s="2839" t="str">
        <f>IF(xml!$A$1&lt;&gt;Preluare_xml!AR$1," - ",IFERROR(INDEX(xml!$C:$C,MATCH(AR528,xml!$B:$B,0)),0))</f>
        <v xml:space="preserve"> - </v>
      </c>
      <c r="AV528" s="1" t="s">
        <v>12178</v>
      </c>
      <c r="AW528" s="1860" t="str">
        <f t="shared" si="54"/>
        <v>F30_1161</v>
      </c>
      <c r="AX528" s="2834" t="str">
        <f>IF(xml!$A$1&lt;&gt;Preluare_xml!AV$1," - ",IFERROR(INDEX(xml!$C:$C,MATCH(AV528,xml!$B:$B,0)),0))</f>
        <v xml:space="preserve"> - </v>
      </c>
      <c r="AZ528" s="74" t="s">
        <v>12128</v>
      </c>
      <c r="BA528" s="1860" t="str">
        <f t="shared" si="52"/>
        <v>F30_0622</v>
      </c>
      <c r="BB528" s="2834" t="str">
        <f>IF(xml!$A$1&lt;&gt;Preluare_xml!AZ$1," - ",IFERROR(INDEX(xml!$C:$C,MATCH(AZ528,xml!$B:$B,0)),0))</f>
        <v xml:space="preserve"> - </v>
      </c>
      <c r="BD528" s="2396" t="str">
        <f t="shared" si="51"/>
        <v>/F30/@F30_1781</v>
      </c>
      <c r="BE528" s="2837" t="s">
        <v>13980</v>
      </c>
      <c r="BF528" s="2834" t="str">
        <f>IF(xml!$A$1&lt;&gt;Preluare_xml!BD$1," - ",IFERROR(INDEX(xml!$C:$C,MATCH(BD528,xml!$B:$B,0)),0))</f>
        <v xml:space="preserve"> - </v>
      </c>
      <c r="BH528" s="2396" t="str">
        <f t="shared" si="50"/>
        <v>/F30/@F30_0301</v>
      </c>
      <c r="BI528" s="2837" t="s">
        <v>13301</v>
      </c>
      <c r="BJ528" s="2821" t="str">
        <f>IF(xml!$A$1&lt;&gt;Preluare_xml!BH$1," - ",IFERROR(INDEX(xml!$C:$C,MATCH(BH528,xml!$B:$B,0)),0))</f>
        <v xml:space="preserve"> - </v>
      </c>
    </row>
    <row r="529" spans="44:62" x14ac:dyDescent="0.25">
      <c r="AR529" s="1" t="s">
        <v>12128</v>
      </c>
      <c r="AS529" s="1860" t="str">
        <f t="shared" si="53"/>
        <v>F30_0622</v>
      </c>
      <c r="AT529" s="2839" t="str">
        <f>IF(xml!$A$1&lt;&gt;Preluare_xml!AR$1," - ",IFERROR(INDEX(xml!$C:$C,MATCH(AR529,xml!$B:$B,0)),0))</f>
        <v xml:space="preserve"> - </v>
      </c>
      <c r="AV529" s="1" t="s">
        <v>13981</v>
      </c>
      <c r="AW529" s="1860" t="str">
        <f t="shared" si="54"/>
        <v>F30_1162</v>
      </c>
      <c r="AX529" s="2834" t="str">
        <f>IF(xml!$A$1&lt;&gt;Preluare_xml!AV$1," - ",IFERROR(INDEX(xml!$C:$C,MATCH(AV529,xml!$B:$B,0)),0))</f>
        <v xml:space="preserve"> - </v>
      </c>
      <c r="AZ529" s="74" t="s">
        <v>12129</v>
      </c>
      <c r="BA529" s="1860" t="str">
        <f t="shared" si="52"/>
        <v>F30_0631</v>
      </c>
      <c r="BB529" s="2834" t="str">
        <f>IF(xml!$A$1&lt;&gt;Preluare_xml!AZ$1," - ",IFERROR(INDEX(xml!$C:$C,MATCH(AZ529,xml!$B:$B,0)),0))</f>
        <v xml:space="preserve"> - </v>
      </c>
      <c r="BD529" s="2396" t="str">
        <f t="shared" si="51"/>
        <v>/F30/@F30_1782</v>
      </c>
      <c r="BE529" s="2837" t="s">
        <v>12394</v>
      </c>
      <c r="BF529" s="2834" t="str">
        <f>IF(xml!$A$1&lt;&gt;Preluare_xml!BD$1," - ",IFERROR(INDEX(xml!$C:$C,MATCH(BD529,xml!$B:$B,0)),0))</f>
        <v xml:space="preserve"> - </v>
      </c>
      <c r="BH529" s="2396" t="str">
        <f t="shared" si="50"/>
        <v>/F30/@F30_0311</v>
      </c>
      <c r="BI529" s="2837" t="s">
        <v>13305</v>
      </c>
      <c r="BJ529" s="2821" t="str">
        <f>IF(xml!$A$1&lt;&gt;Preluare_xml!BH$1," - ",IFERROR(INDEX(xml!$C:$C,MATCH(BH529,xml!$B:$B,0)),0))</f>
        <v xml:space="preserve"> - </v>
      </c>
    </row>
    <row r="530" spans="44:62" x14ac:dyDescent="0.25">
      <c r="AR530" s="1" t="s">
        <v>12129</v>
      </c>
      <c r="AS530" s="1860" t="str">
        <f t="shared" si="53"/>
        <v>F30_0631</v>
      </c>
      <c r="AT530" s="2839" t="str">
        <f>IF(xml!$A$1&lt;&gt;Preluare_xml!AR$1," - ",IFERROR(INDEX(xml!$C:$C,MATCH(AR530,xml!$B:$B,0)),0))</f>
        <v xml:space="preserve"> - </v>
      </c>
      <c r="AV530" s="1" t="s">
        <v>12179</v>
      </c>
      <c r="AW530" s="1860" t="str">
        <f t="shared" si="54"/>
        <v>F30_1171</v>
      </c>
      <c r="AX530" s="2834" t="str">
        <f>IF(xml!$A$1&lt;&gt;Preluare_xml!AV$1," - ",IFERROR(INDEX(xml!$C:$C,MATCH(AV530,xml!$B:$B,0)),0))</f>
        <v xml:space="preserve"> - </v>
      </c>
      <c r="AZ530" s="74" t="s">
        <v>12130</v>
      </c>
      <c r="BA530" s="1860" t="str">
        <f t="shared" si="52"/>
        <v>F30_0632</v>
      </c>
      <c r="BB530" s="2834" t="str">
        <f>IF(xml!$A$1&lt;&gt;Preluare_xml!AZ$1," - ",IFERROR(INDEX(xml!$C:$C,MATCH(AZ530,xml!$B:$B,0)),0))</f>
        <v xml:space="preserve"> - </v>
      </c>
      <c r="BD530" s="2396" t="str">
        <f t="shared" si="51"/>
        <v>/F30/@F30_1791</v>
      </c>
      <c r="BE530" s="2837" t="s">
        <v>13982</v>
      </c>
      <c r="BF530" s="2834" t="str">
        <f>IF(xml!$A$1&lt;&gt;Preluare_xml!BD$1," - ",IFERROR(INDEX(xml!$C:$C,MATCH(BD530,xml!$B:$B,0)),0))</f>
        <v xml:space="preserve"> - </v>
      </c>
      <c r="BH530" s="2396" t="str">
        <f t="shared" si="50"/>
        <v>/F30/@F30_0321</v>
      </c>
      <c r="BI530" s="2837" t="s">
        <v>13309</v>
      </c>
      <c r="BJ530" s="2821" t="str">
        <f>IF(xml!$A$1&lt;&gt;Preluare_xml!BH$1," - ",IFERROR(INDEX(xml!$C:$C,MATCH(BH530,xml!$B:$B,0)),0))</f>
        <v xml:space="preserve"> - </v>
      </c>
    </row>
    <row r="531" spans="44:62" x14ac:dyDescent="0.25">
      <c r="AR531" s="1" t="s">
        <v>12130</v>
      </c>
      <c r="AS531" s="1860" t="str">
        <f t="shared" si="53"/>
        <v>F30_0632</v>
      </c>
      <c r="AT531" s="2839" t="str">
        <f>IF(xml!$A$1&lt;&gt;Preluare_xml!AR$1," - ",IFERROR(INDEX(xml!$C:$C,MATCH(AR531,xml!$B:$B,0)),0))</f>
        <v xml:space="preserve"> - </v>
      </c>
      <c r="AV531" s="1" t="s">
        <v>12180</v>
      </c>
      <c r="AW531" s="1860" t="str">
        <f t="shared" si="54"/>
        <v>F30_1172</v>
      </c>
      <c r="AX531" s="2834" t="str">
        <f>IF(xml!$A$1&lt;&gt;Preluare_xml!AV$1," - ",IFERROR(INDEX(xml!$C:$C,MATCH(AV531,xml!$B:$B,0)),0))</f>
        <v xml:space="preserve"> - </v>
      </c>
      <c r="AZ531" s="74" t="s">
        <v>12131</v>
      </c>
      <c r="BA531" s="1860" t="str">
        <f t="shared" si="52"/>
        <v>F30_0641</v>
      </c>
      <c r="BB531" s="2834" t="str">
        <f>IF(xml!$A$1&lt;&gt;Preluare_xml!AZ$1," - ",IFERROR(INDEX(xml!$C:$C,MATCH(AZ531,xml!$B:$B,0)),0))</f>
        <v xml:space="preserve"> - </v>
      </c>
      <c r="BD531" s="2396" t="str">
        <f t="shared" si="51"/>
        <v>/F30/@F30_1792</v>
      </c>
      <c r="BE531" s="2837" t="s">
        <v>12398</v>
      </c>
      <c r="BF531" s="2834" t="str">
        <f>IF(xml!$A$1&lt;&gt;Preluare_xml!BD$1," - ",IFERROR(INDEX(xml!$C:$C,MATCH(BD531,xml!$B:$B,0)),0))</f>
        <v xml:space="preserve"> - </v>
      </c>
      <c r="BH531" s="2396" t="str">
        <f t="shared" si="50"/>
        <v>/F30/@F30_0331</v>
      </c>
      <c r="BI531" s="2837" t="s">
        <v>13313</v>
      </c>
      <c r="BJ531" s="2821" t="str">
        <f>IF(xml!$A$1&lt;&gt;Preluare_xml!BH$1," - ",IFERROR(INDEX(xml!$C:$C,MATCH(BH531,xml!$B:$B,0)),0))</f>
        <v xml:space="preserve"> - </v>
      </c>
    </row>
    <row r="532" spans="44:62" x14ac:dyDescent="0.25">
      <c r="AR532" s="1" t="s">
        <v>12131</v>
      </c>
      <c r="AS532" s="1860" t="str">
        <f t="shared" si="53"/>
        <v>F30_0641</v>
      </c>
      <c r="AT532" s="2839" t="str">
        <f>IF(xml!$A$1&lt;&gt;Preluare_xml!AR$1," - ",IFERROR(INDEX(xml!$C:$C,MATCH(AR532,xml!$B:$B,0)),0))</f>
        <v xml:space="preserve"> - </v>
      </c>
      <c r="AV532" s="1" t="s">
        <v>13983</v>
      </c>
      <c r="AW532" s="1860" t="str">
        <f t="shared" si="54"/>
        <v>F30_1181</v>
      </c>
      <c r="AX532" s="2834" t="str">
        <f>IF(xml!$A$1&lt;&gt;Preluare_xml!AV$1," - ",IFERROR(INDEX(xml!$C:$C,MATCH(AV532,xml!$B:$B,0)),0))</f>
        <v xml:space="preserve"> - </v>
      </c>
      <c r="AZ532" s="74" t="s">
        <v>12132</v>
      </c>
      <c r="BA532" s="1860" t="str">
        <f t="shared" si="52"/>
        <v>F30_0642</v>
      </c>
      <c r="BB532" s="2834" t="str">
        <f>IF(xml!$A$1&lt;&gt;Preluare_xml!AZ$1," - ",IFERROR(INDEX(xml!$C:$C,MATCH(AZ532,xml!$B:$B,0)),0))</f>
        <v xml:space="preserve"> - </v>
      </c>
      <c r="BD532" s="2396" t="str">
        <f t="shared" si="51"/>
        <v>/F30/@F30_1801</v>
      </c>
      <c r="BE532" s="2837" t="s">
        <v>13984</v>
      </c>
      <c r="BF532" s="2834" t="str">
        <f>IF(xml!$A$1&lt;&gt;Preluare_xml!BD$1," - ",IFERROR(INDEX(xml!$C:$C,MATCH(BD532,xml!$B:$B,0)),0))</f>
        <v xml:space="preserve"> - </v>
      </c>
      <c r="BH532" s="2396" t="str">
        <f t="shared" si="50"/>
        <v>/F30/@F30_0341</v>
      </c>
      <c r="BI532" s="2837" t="s">
        <v>13318</v>
      </c>
      <c r="BJ532" s="2821" t="str">
        <f>IF(xml!$A$1&lt;&gt;Preluare_xml!BH$1," - ",IFERROR(INDEX(xml!$C:$C,MATCH(BH532,xml!$B:$B,0)),0))</f>
        <v xml:space="preserve"> - </v>
      </c>
    </row>
    <row r="533" spans="44:62" x14ac:dyDescent="0.25">
      <c r="AR533" s="1" t="s">
        <v>12132</v>
      </c>
      <c r="AS533" s="1860" t="str">
        <f t="shared" si="53"/>
        <v>F30_0642</v>
      </c>
      <c r="AT533" s="2839" t="str">
        <f>IF(xml!$A$1&lt;&gt;Preluare_xml!AR$1," - ",IFERROR(INDEX(xml!$C:$C,MATCH(AR533,xml!$B:$B,0)),0))</f>
        <v xml:space="preserve"> - </v>
      </c>
      <c r="AV533" s="1" t="s">
        <v>13985</v>
      </c>
      <c r="AW533" s="1860" t="str">
        <f t="shared" si="54"/>
        <v>F30_1182</v>
      </c>
      <c r="AX533" s="2834" t="str">
        <f>IF(xml!$A$1&lt;&gt;Preluare_xml!AV$1," - ",IFERROR(INDEX(xml!$C:$C,MATCH(AV533,xml!$B:$B,0)),0))</f>
        <v xml:space="preserve"> - </v>
      </c>
      <c r="AZ533" s="74" t="s">
        <v>13792</v>
      </c>
      <c r="BA533" s="1860" t="str">
        <f t="shared" si="52"/>
        <v>F30_0651</v>
      </c>
      <c r="BB533" s="2834" t="str">
        <f>IF(xml!$A$1&lt;&gt;Preluare_xml!AZ$1," - ",IFERROR(INDEX(xml!$C:$C,MATCH(AZ533,xml!$B:$B,0)),0))</f>
        <v xml:space="preserve"> - </v>
      </c>
      <c r="BD533" s="2396" t="str">
        <f t="shared" si="51"/>
        <v>/F30/@F30_1802</v>
      </c>
      <c r="BE533" s="2837" t="s">
        <v>13986</v>
      </c>
      <c r="BF533" s="2834" t="str">
        <f>IF(xml!$A$1&lt;&gt;Preluare_xml!BD$1," - ",IFERROR(INDEX(xml!$C:$C,MATCH(BD533,xml!$B:$B,0)),0))</f>
        <v xml:space="preserve"> - </v>
      </c>
      <c r="BH533" s="2396" t="str">
        <f t="shared" si="50"/>
        <v>/F30/@F30_0351</v>
      </c>
      <c r="BI533" s="2837" t="s">
        <v>13323</v>
      </c>
      <c r="BJ533" s="2821" t="str">
        <f>IF(xml!$A$1&lt;&gt;Preluare_xml!BH$1," - ",IFERROR(INDEX(xml!$C:$C,MATCH(BH533,xml!$B:$B,0)),0))</f>
        <v xml:space="preserve"> - </v>
      </c>
    </row>
    <row r="534" spans="44:62" x14ac:dyDescent="0.25">
      <c r="AR534" s="1" t="s">
        <v>13792</v>
      </c>
      <c r="AS534" s="1860" t="str">
        <f t="shared" si="53"/>
        <v>F30_0651</v>
      </c>
      <c r="AT534" s="2839" t="str">
        <f>IF(xml!$A$1&lt;&gt;Preluare_xml!AR$1," - ",IFERROR(INDEX(xml!$C:$C,MATCH(AR534,xml!$B:$B,0)),0))</f>
        <v xml:space="preserve"> - </v>
      </c>
      <c r="AV534" s="1" t="s">
        <v>13987</v>
      </c>
      <c r="AW534" s="1860" t="str">
        <f t="shared" si="54"/>
        <v>F30_1191</v>
      </c>
      <c r="AX534" s="2834" t="str">
        <f>IF(xml!$A$1&lt;&gt;Preluare_xml!AV$1," - ",IFERROR(INDEX(xml!$C:$C,MATCH(AV534,xml!$B:$B,0)),0))</f>
        <v xml:space="preserve"> - </v>
      </c>
      <c r="AZ534" s="74" t="s">
        <v>13795</v>
      </c>
      <c r="BA534" s="1860" t="str">
        <f t="shared" si="52"/>
        <v>F30_0652</v>
      </c>
      <c r="BB534" s="2834" t="str">
        <f>IF(xml!$A$1&lt;&gt;Preluare_xml!AZ$1," - ",IFERROR(INDEX(xml!$C:$C,MATCH(AZ534,xml!$B:$B,0)),0))</f>
        <v xml:space="preserve"> - </v>
      </c>
      <c r="BD534" s="2396" t="str">
        <f t="shared" si="51"/>
        <v>/F30/@F30_1811</v>
      </c>
      <c r="BE534" s="2837" t="s">
        <v>13988</v>
      </c>
      <c r="BF534" s="2834" t="str">
        <f>IF(xml!$A$1&lt;&gt;Preluare_xml!BD$1," - ",IFERROR(INDEX(xml!$C:$C,MATCH(BD534,xml!$B:$B,0)),0))</f>
        <v xml:space="preserve"> - </v>
      </c>
      <c r="BH534" s="2396" t="str">
        <f t="shared" si="50"/>
        <v>/F30/@F30_0361</v>
      </c>
      <c r="BI534" s="2837" t="s">
        <v>13328</v>
      </c>
      <c r="BJ534" s="2821" t="str">
        <f>IF(xml!$A$1&lt;&gt;Preluare_xml!BH$1," - ",IFERROR(INDEX(xml!$C:$C,MATCH(BH534,xml!$B:$B,0)),0))</f>
        <v xml:space="preserve"> - </v>
      </c>
    </row>
    <row r="535" spans="44:62" x14ac:dyDescent="0.25">
      <c r="AR535" s="1" t="s">
        <v>13795</v>
      </c>
      <c r="AS535" s="1860" t="str">
        <f t="shared" si="53"/>
        <v>F30_0652</v>
      </c>
      <c r="AT535" s="2839" t="str">
        <f>IF(xml!$A$1&lt;&gt;Preluare_xml!AR$1," - ",IFERROR(INDEX(xml!$C:$C,MATCH(AR535,xml!$B:$B,0)),0))</f>
        <v xml:space="preserve"> - </v>
      </c>
      <c r="AV535" s="1" t="s">
        <v>13989</v>
      </c>
      <c r="AW535" s="1860" t="str">
        <f t="shared" si="54"/>
        <v>F30_1192</v>
      </c>
      <c r="AX535" s="2834" t="str">
        <f>IF(xml!$A$1&lt;&gt;Preluare_xml!AV$1," - ",IFERROR(INDEX(xml!$C:$C,MATCH(AV535,xml!$B:$B,0)),0))</f>
        <v xml:space="preserve"> - </v>
      </c>
      <c r="AZ535" s="74" t="s">
        <v>13798</v>
      </c>
      <c r="BA535" s="1860" t="str">
        <f t="shared" si="52"/>
        <v>F30_0661</v>
      </c>
      <c r="BB535" s="2834" t="str">
        <f>IF(xml!$A$1&lt;&gt;Preluare_xml!AZ$1," - ",IFERROR(INDEX(xml!$C:$C,MATCH(AZ535,xml!$B:$B,0)),0))</f>
        <v xml:space="preserve"> - </v>
      </c>
      <c r="BD535" s="2396" t="str">
        <f t="shared" si="51"/>
        <v>/F30/@F30_1812</v>
      </c>
      <c r="BE535" s="2837" t="s">
        <v>12423</v>
      </c>
      <c r="BF535" s="2834" t="str">
        <f>IF(xml!$A$1&lt;&gt;Preluare_xml!BD$1," - ",IFERROR(INDEX(xml!$C:$C,MATCH(BD535,xml!$B:$B,0)),0))</f>
        <v xml:space="preserve"> - </v>
      </c>
      <c r="BH535" s="2396" t="str">
        <f t="shared" ref="BH535:BH598" si="55">"/"&amp;LEFT(BI535,3)&amp;"/@"&amp;BI535</f>
        <v>/F30/@F30_0371</v>
      </c>
      <c r="BI535" s="2837" t="s">
        <v>13332</v>
      </c>
      <c r="BJ535" s="2821" t="str">
        <f>IF(xml!$A$1&lt;&gt;Preluare_xml!BH$1," - ",IFERROR(INDEX(xml!$C:$C,MATCH(BH535,xml!$B:$B,0)),0))</f>
        <v xml:space="preserve"> - </v>
      </c>
    </row>
    <row r="536" spans="44:62" x14ac:dyDescent="0.25">
      <c r="AR536" s="1" t="s">
        <v>13798</v>
      </c>
      <c r="AS536" s="1860" t="str">
        <f t="shared" si="53"/>
        <v>F30_0661</v>
      </c>
      <c r="AT536" s="2839" t="str">
        <f>IF(xml!$A$1&lt;&gt;Preluare_xml!AR$1," - ",IFERROR(INDEX(xml!$C:$C,MATCH(AR536,xml!$B:$B,0)),0))</f>
        <v xml:space="preserve"> - </v>
      </c>
      <c r="AV536" s="1" t="s">
        <v>13990</v>
      </c>
      <c r="AW536" s="1860" t="str">
        <f t="shared" si="54"/>
        <v>F30_1201</v>
      </c>
      <c r="AX536" s="2834" t="str">
        <f>IF(xml!$A$1&lt;&gt;Preluare_xml!AV$1," - ",IFERROR(INDEX(xml!$C:$C,MATCH(AV536,xml!$B:$B,0)),0))</f>
        <v xml:space="preserve"> - </v>
      </c>
      <c r="AZ536" s="74" t="s">
        <v>13801</v>
      </c>
      <c r="BA536" s="1860" t="str">
        <f t="shared" si="52"/>
        <v>F30_0662</v>
      </c>
      <c r="BB536" s="2834" t="str">
        <f>IF(xml!$A$1&lt;&gt;Preluare_xml!AZ$1," - ",IFERROR(INDEX(xml!$C:$C,MATCH(AZ536,xml!$B:$B,0)),0))</f>
        <v xml:space="preserve"> - </v>
      </c>
      <c r="BD536" s="2396" t="str">
        <f t="shared" si="51"/>
        <v>/F30/@F30_1821</v>
      </c>
      <c r="BE536" s="2837" t="s">
        <v>13991</v>
      </c>
      <c r="BF536" s="2834" t="str">
        <f>IF(xml!$A$1&lt;&gt;Preluare_xml!BD$1," - ",IFERROR(INDEX(xml!$C:$C,MATCH(BD536,xml!$B:$B,0)),0))</f>
        <v xml:space="preserve"> - </v>
      </c>
      <c r="BH536" s="2396" t="str">
        <f t="shared" si="55"/>
        <v>/F30/@F30_0381</v>
      </c>
      <c r="BI536" s="2837" t="s">
        <v>13337</v>
      </c>
      <c r="BJ536" s="2821" t="str">
        <f>IF(xml!$A$1&lt;&gt;Preluare_xml!BH$1," - ",IFERROR(INDEX(xml!$C:$C,MATCH(BH536,xml!$B:$B,0)),0))</f>
        <v xml:space="preserve"> - </v>
      </c>
    </row>
    <row r="537" spans="44:62" x14ac:dyDescent="0.25">
      <c r="AR537" s="1" t="s">
        <v>13801</v>
      </c>
      <c r="AS537" s="1860" t="str">
        <f t="shared" si="53"/>
        <v>F30_0662</v>
      </c>
      <c r="AT537" s="2839" t="str">
        <f>IF(xml!$A$1&lt;&gt;Preluare_xml!AR$1," - ",IFERROR(INDEX(xml!$C:$C,MATCH(AR537,xml!$B:$B,0)),0))</f>
        <v xml:space="preserve"> - </v>
      </c>
      <c r="AV537" s="1" t="s">
        <v>13992</v>
      </c>
      <c r="AW537" s="1860" t="str">
        <f t="shared" si="54"/>
        <v>F30_1202</v>
      </c>
      <c r="AX537" s="2834" t="str">
        <f>IF(xml!$A$1&lt;&gt;Preluare_xml!AV$1," - ",IFERROR(INDEX(xml!$C:$C,MATCH(AV537,xml!$B:$B,0)),0))</f>
        <v xml:space="preserve"> - </v>
      </c>
      <c r="AZ537" s="74" t="s">
        <v>12133</v>
      </c>
      <c r="BA537" s="1860" t="str">
        <f t="shared" si="52"/>
        <v>F30_0671</v>
      </c>
      <c r="BB537" s="2834" t="str">
        <f>IF(xml!$A$1&lt;&gt;Preluare_xml!AZ$1," - ",IFERROR(INDEX(xml!$C:$C,MATCH(AZ537,xml!$B:$B,0)),0))</f>
        <v xml:space="preserve"> - </v>
      </c>
      <c r="BD537" s="2396" t="str">
        <f t="shared" si="51"/>
        <v>/F30/@F30_1822</v>
      </c>
      <c r="BE537" s="2837" t="s">
        <v>12407</v>
      </c>
      <c r="BF537" s="2834" t="str">
        <f>IF(xml!$A$1&lt;&gt;Preluare_xml!BD$1," - ",IFERROR(INDEX(xml!$C:$C,MATCH(BD537,xml!$B:$B,0)),0))</f>
        <v xml:space="preserve"> - </v>
      </c>
      <c r="BH537" s="2396" t="str">
        <f t="shared" si="55"/>
        <v>/F30/@F30_0382</v>
      </c>
      <c r="BI537" s="2837" t="s">
        <v>13342</v>
      </c>
      <c r="BJ537" s="2821" t="str">
        <f>IF(xml!$A$1&lt;&gt;Preluare_xml!BH$1," - ",IFERROR(INDEX(xml!$C:$C,MATCH(BH537,xml!$B:$B,0)),0))</f>
        <v xml:space="preserve"> - </v>
      </c>
    </row>
    <row r="538" spans="44:62" x14ac:dyDescent="0.25">
      <c r="AR538" s="1" t="s">
        <v>12133</v>
      </c>
      <c r="AS538" s="1860" t="str">
        <f t="shared" si="53"/>
        <v>F30_0671</v>
      </c>
      <c r="AT538" s="2839" t="str">
        <f>IF(xml!$A$1&lt;&gt;Preluare_xml!AR$1," - ",IFERROR(INDEX(xml!$C:$C,MATCH(AR538,xml!$B:$B,0)),0))</f>
        <v xml:space="preserve"> - </v>
      </c>
      <c r="AV538" s="1" t="s">
        <v>13993</v>
      </c>
      <c r="AW538" s="1860" t="str">
        <f t="shared" si="54"/>
        <v>F30_1211</v>
      </c>
      <c r="AX538" s="2834" t="str">
        <f>IF(xml!$A$1&lt;&gt;Preluare_xml!AV$1," - ",IFERROR(INDEX(xml!$C:$C,MATCH(AV538,xml!$B:$B,0)),0))</f>
        <v xml:space="preserve"> - </v>
      </c>
      <c r="AZ538" s="74" t="s">
        <v>12134</v>
      </c>
      <c r="BA538" s="1860" t="str">
        <f t="shared" si="52"/>
        <v>F30_0672</v>
      </c>
      <c r="BB538" s="2834" t="str">
        <f>IF(xml!$A$1&lt;&gt;Preluare_xml!AZ$1," - ",IFERROR(INDEX(xml!$C:$C,MATCH(AZ538,xml!$B:$B,0)),0))</f>
        <v xml:space="preserve"> - </v>
      </c>
      <c r="BD538" s="2396" t="str">
        <f t="shared" si="51"/>
        <v>/F30/@F30_1831</v>
      </c>
      <c r="BE538" s="2837" t="s">
        <v>13994</v>
      </c>
      <c r="BF538" s="2834" t="str">
        <f>IF(xml!$A$1&lt;&gt;Preluare_xml!BD$1," - ",IFERROR(INDEX(xml!$C:$C,MATCH(BD538,xml!$B:$B,0)),0))</f>
        <v xml:space="preserve"> - </v>
      </c>
      <c r="BH538" s="2396" t="str">
        <f t="shared" si="55"/>
        <v>/F30/@F30_0391</v>
      </c>
      <c r="BI538" s="2837" t="s">
        <v>13345</v>
      </c>
      <c r="BJ538" s="2821" t="str">
        <f>IF(xml!$A$1&lt;&gt;Preluare_xml!BH$1," - ",IFERROR(INDEX(xml!$C:$C,MATCH(BH538,xml!$B:$B,0)),0))</f>
        <v xml:space="preserve"> - </v>
      </c>
    </row>
    <row r="539" spans="44:62" x14ac:dyDescent="0.25">
      <c r="AR539" s="1" t="s">
        <v>12134</v>
      </c>
      <c r="AS539" s="1860" t="str">
        <f t="shared" si="53"/>
        <v>F30_0672</v>
      </c>
      <c r="AT539" s="2839" t="str">
        <f>IF(xml!$A$1&lt;&gt;Preluare_xml!AR$1," - ",IFERROR(INDEX(xml!$C:$C,MATCH(AR539,xml!$B:$B,0)),0))</f>
        <v xml:space="preserve"> - </v>
      </c>
      <c r="AV539" s="1" t="s">
        <v>13995</v>
      </c>
      <c r="AW539" s="1860" t="str">
        <f t="shared" si="54"/>
        <v>F30_1212</v>
      </c>
      <c r="AX539" s="2834" t="str">
        <f>IF(xml!$A$1&lt;&gt;Preluare_xml!AV$1," - ",IFERROR(INDEX(xml!$C:$C,MATCH(AV539,xml!$B:$B,0)),0))</f>
        <v xml:space="preserve"> - </v>
      </c>
      <c r="AZ539" s="74" t="s">
        <v>13807</v>
      </c>
      <c r="BA539" s="1860" t="str">
        <f t="shared" si="52"/>
        <v>F30_0681</v>
      </c>
      <c r="BB539" s="2834" t="str">
        <f>IF(xml!$A$1&lt;&gt;Preluare_xml!AZ$1," - ",IFERROR(INDEX(xml!$C:$C,MATCH(AZ539,xml!$B:$B,0)),0))</f>
        <v xml:space="preserve"> - </v>
      </c>
      <c r="BD539" s="2396" t="str">
        <f t="shared" ref="BD539:BD602" si="56">"/"&amp;LEFT(BE539,3)&amp;"/@"&amp;BE539</f>
        <v>/F30/@F30_1832</v>
      </c>
      <c r="BE539" s="2837" t="s">
        <v>12432</v>
      </c>
      <c r="BF539" s="2834" t="str">
        <f>IF(xml!$A$1&lt;&gt;Preluare_xml!BD$1," - ",IFERROR(INDEX(xml!$C:$C,MATCH(BD539,xml!$B:$B,0)),0))</f>
        <v xml:space="preserve"> - </v>
      </c>
      <c r="BH539" s="2396" t="str">
        <f t="shared" si="55"/>
        <v>/F30/@F30_0392</v>
      </c>
      <c r="BI539" s="2837" t="s">
        <v>13349</v>
      </c>
      <c r="BJ539" s="2821" t="str">
        <f>IF(xml!$A$1&lt;&gt;Preluare_xml!BH$1," - ",IFERROR(INDEX(xml!$C:$C,MATCH(BH539,xml!$B:$B,0)),0))</f>
        <v xml:space="preserve"> - </v>
      </c>
    </row>
    <row r="540" spans="44:62" x14ac:dyDescent="0.25">
      <c r="AR540" s="1" t="s">
        <v>13807</v>
      </c>
      <c r="AS540" s="1860" t="str">
        <f t="shared" si="53"/>
        <v>F30_0681</v>
      </c>
      <c r="AT540" s="2839" t="str">
        <f>IF(xml!$A$1&lt;&gt;Preluare_xml!AR$1," - ",IFERROR(INDEX(xml!$C:$C,MATCH(AR540,xml!$B:$B,0)),0))</f>
        <v xml:space="preserve"> - </v>
      </c>
      <c r="AV540" s="1" t="s">
        <v>13996</v>
      </c>
      <c r="AW540" s="1860" t="str">
        <f t="shared" si="54"/>
        <v>F30_1221</v>
      </c>
      <c r="AX540" s="2834" t="str">
        <f>IF(xml!$A$1&lt;&gt;Preluare_xml!AV$1," - ",IFERROR(INDEX(xml!$C:$C,MATCH(AV540,xml!$B:$B,0)),0))</f>
        <v xml:space="preserve"> - </v>
      </c>
      <c r="AZ540" s="74" t="s">
        <v>13810</v>
      </c>
      <c r="BA540" s="1860" t="str">
        <f t="shared" si="52"/>
        <v>F30_0682</v>
      </c>
      <c r="BB540" s="2834" t="str">
        <f>IF(xml!$A$1&lt;&gt;Preluare_xml!AZ$1," - ",IFERROR(INDEX(xml!$C:$C,MATCH(AZ540,xml!$B:$B,0)),0))</f>
        <v xml:space="preserve"> - </v>
      </c>
      <c r="BD540" s="2396" t="str">
        <f t="shared" si="56"/>
        <v>/F30/@F30_1841</v>
      </c>
      <c r="BE540" s="2837" t="s">
        <v>13997</v>
      </c>
      <c r="BF540" s="2834" t="str">
        <f>IF(xml!$A$1&lt;&gt;Preluare_xml!BD$1," - ",IFERROR(INDEX(xml!$C:$C,MATCH(BD540,xml!$B:$B,0)),0))</f>
        <v xml:space="preserve"> - </v>
      </c>
      <c r="BH540" s="2396" t="str">
        <f t="shared" si="55"/>
        <v>/F30/@F30_0401</v>
      </c>
      <c r="BI540" s="2837" t="s">
        <v>13354</v>
      </c>
      <c r="BJ540" s="2821" t="str">
        <f>IF(xml!$A$1&lt;&gt;Preluare_xml!BH$1," - ",IFERROR(INDEX(xml!$C:$C,MATCH(BH540,xml!$B:$B,0)),0))</f>
        <v xml:space="preserve"> - </v>
      </c>
    </row>
    <row r="541" spans="44:62" x14ac:dyDescent="0.25">
      <c r="AR541" s="1" t="s">
        <v>13810</v>
      </c>
      <c r="AS541" s="1860" t="str">
        <f t="shared" si="53"/>
        <v>F30_0682</v>
      </c>
      <c r="AT541" s="2839" t="str">
        <f>IF(xml!$A$1&lt;&gt;Preluare_xml!AR$1," - ",IFERROR(INDEX(xml!$C:$C,MATCH(AR541,xml!$B:$B,0)),0))</f>
        <v xml:space="preserve"> - </v>
      </c>
      <c r="AV541" s="1" t="s">
        <v>13998</v>
      </c>
      <c r="AW541" s="1860" t="str">
        <f t="shared" si="54"/>
        <v>F30_1222</v>
      </c>
      <c r="AX541" s="2834" t="str">
        <f>IF(xml!$A$1&lt;&gt;Preluare_xml!AV$1," - ",IFERROR(INDEX(xml!$C:$C,MATCH(AV541,xml!$B:$B,0)),0))</f>
        <v xml:space="preserve"> - </v>
      </c>
      <c r="AZ541" s="74" t="s">
        <v>13812</v>
      </c>
      <c r="BA541" s="1860" t="str">
        <f t="shared" ref="BA541:BA604" si="57">TRIM(MID(AZ541,FIND("@",AZ541)+1,500))</f>
        <v>F30_0691</v>
      </c>
      <c r="BB541" s="2834" t="str">
        <f>IF(xml!$A$1&lt;&gt;Preluare_xml!AZ$1," - ",IFERROR(INDEX(xml!$C:$C,MATCH(AZ541,xml!$B:$B,0)),0))</f>
        <v xml:space="preserve"> - </v>
      </c>
      <c r="BD541" s="2396" t="str">
        <f t="shared" si="56"/>
        <v>/F30/@F30_1842</v>
      </c>
      <c r="BE541" s="2837" t="s">
        <v>12436</v>
      </c>
      <c r="BF541" s="2834" t="str">
        <f>IF(xml!$A$1&lt;&gt;Preluare_xml!BD$1," - ",IFERROR(INDEX(xml!$C:$C,MATCH(BD541,xml!$B:$B,0)),0))</f>
        <v xml:space="preserve"> - </v>
      </c>
      <c r="BH541" s="2396" t="str">
        <f t="shared" si="55"/>
        <v>/F30/@F30_0402</v>
      </c>
      <c r="BI541" s="2837" t="s">
        <v>13359</v>
      </c>
      <c r="BJ541" s="2821" t="str">
        <f>IF(xml!$A$1&lt;&gt;Preluare_xml!BH$1," - ",IFERROR(INDEX(xml!$C:$C,MATCH(BH541,xml!$B:$B,0)),0))</f>
        <v xml:space="preserve"> - </v>
      </c>
    </row>
    <row r="542" spans="44:62" x14ac:dyDescent="0.25">
      <c r="AR542" s="1" t="s">
        <v>13812</v>
      </c>
      <c r="AS542" s="1860" t="str">
        <f t="shared" si="53"/>
        <v>F30_0691</v>
      </c>
      <c r="AT542" s="2839" t="str">
        <f>IF(xml!$A$1&lt;&gt;Preluare_xml!AR$1," - ",IFERROR(INDEX(xml!$C:$C,MATCH(AR542,xml!$B:$B,0)),0))</f>
        <v xml:space="preserve"> - </v>
      </c>
      <c r="AV542" s="1" t="s">
        <v>13999</v>
      </c>
      <c r="AW542" s="1860" t="str">
        <f t="shared" si="54"/>
        <v>F30_1231</v>
      </c>
      <c r="AX542" s="2834" t="str">
        <f>IF(xml!$A$1&lt;&gt;Preluare_xml!AV$1," - ",IFERROR(INDEX(xml!$C:$C,MATCH(AV542,xml!$B:$B,0)),0))</f>
        <v xml:space="preserve"> - </v>
      </c>
      <c r="AZ542" s="74" t="s">
        <v>13815</v>
      </c>
      <c r="BA542" s="1860" t="str">
        <f t="shared" si="57"/>
        <v>F30_0692</v>
      </c>
      <c r="BB542" s="2834" t="str">
        <f>IF(xml!$A$1&lt;&gt;Preluare_xml!AZ$1," - ",IFERROR(INDEX(xml!$C:$C,MATCH(AZ542,xml!$B:$B,0)),0))</f>
        <v xml:space="preserve"> - </v>
      </c>
      <c r="BD542" s="2396" t="str">
        <f t="shared" si="56"/>
        <v>/F30/@F30_1851</v>
      </c>
      <c r="BE542" s="2837" t="s">
        <v>14000</v>
      </c>
      <c r="BF542" s="2834" t="str">
        <f>IF(xml!$A$1&lt;&gt;Preluare_xml!BD$1," - ",IFERROR(INDEX(xml!$C:$C,MATCH(BD542,xml!$B:$B,0)),0))</f>
        <v xml:space="preserve"> - </v>
      </c>
      <c r="BH542" s="2396" t="str">
        <f t="shared" si="55"/>
        <v>/F30/@F30_0411</v>
      </c>
      <c r="BI542" s="2837" t="s">
        <v>13362</v>
      </c>
      <c r="BJ542" s="2821" t="str">
        <f>IF(xml!$A$1&lt;&gt;Preluare_xml!BH$1," - ",IFERROR(INDEX(xml!$C:$C,MATCH(BH542,xml!$B:$B,0)),0))</f>
        <v xml:space="preserve"> - </v>
      </c>
    </row>
    <row r="543" spans="44:62" x14ac:dyDescent="0.25">
      <c r="AR543" s="1" t="s">
        <v>13815</v>
      </c>
      <c r="AS543" s="1860" t="str">
        <f t="shared" si="53"/>
        <v>F30_0692</v>
      </c>
      <c r="AT543" s="2839" t="str">
        <f>IF(xml!$A$1&lt;&gt;Preluare_xml!AR$1," - ",IFERROR(INDEX(xml!$C:$C,MATCH(AR543,xml!$B:$B,0)),0))</f>
        <v xml:space="preserve"> - </v>
      </c>
      <c r="AV543" s="1" t="s">
        <v>12181</v>
      </c>
      <c r="AW543" s="1860" t="str">
        <f t="shared" si="54"/>
        <v>F30_1232</v>
      </c>
      <c r="AX543" s="2834" t="str">
        <f>IF(xml!$A$1&lt;&gt;Preluare_xml!AV$1," - ",IFERROR(INDEX(xml!$C:$C,MATCH(AV543,xml!$B:$B,0)),0))</f>
        <v xml:space="preserve"> - </v>
      </c>
      <c r="AZ543" s="74" t="s">
        <v>12135</v>
      </c>
      <c r="BA543" s="1860" t="str">
        <f t="shared" si="57"/>
        <v>F30_0701</v>
      </c>
      <c r="BB543" s="2834" t="str">
        <f>IF(xml!$A$1&lt;&gt;Preluare_xml!AZ$1," - ",IFERROR(INDEX(xml!$C:$C,MATCH(AZ543,xml!$B:$B,0)),0))</f>
        <v xml:space="preserve"> - </v>
      </c>
      <c r="BD543" s="2396" t="str">
        <f t="shared" si="56"/>
        <v>/F30/@F30_1852</v>
      </c>
      <c r="BE543" s="2837" t="s">
        <v>12442</v>
      </c>
      <c r="BF543" s="2834" t="str">
        <f>IF(xml!$A$1&lt;&gt;Preluare_xml!BD$1," - ",IFERROR(INDEX(xml!$C:$C,MATCH(BD543,xml!$B:$B,0)),0))</f>
        <v xml:space="preserve"> - </v>
      </c>
      <c r="BH543" s="2396" t="str">
        <f t="shared" si="55"/>
        <v>/F30/@F30_0412</v>
      </c>
      <c r="BI543" s="2837" t="s">
        <v>13365</v>
      </c>
      <c r="BJ543" s="2821" t="str">
        <f>IF(xml!$A$1&lt;&gt;Preluare_xml!BH$1," - ",IFERROR(INDEX(xml!$C:$C,MATCH(BH543,xml!$B:$B,0)),0))</f>
        <v xml:space="preserve"> - </v>
      </c>
    </row>
    <row r="544" spans="44:62" x14ac:dyDescent="0.25">
      <c r="AR544" s="1" t="s">
        <v>12135</v>
      </c>
      <c r="AS544" s="1860" t="str">
        <f t="shared" si="53"/>
        <v>F30_0701</v>
      </c>
      <c r="AT544" s="2839" t="str">
        <f>IF(xml!$A$1&lt;&gt;Preluare_xml!AR$1," - ",IFERROR(INDEX(xml!$C:$C,MATCH(AR544,xml!$B:$B,0)),0))</f>
        <v xml:space="preserve"> - </v>
      </c>
      <c r="AV544" s="1" t="s">
        <v>12182</v>
      </c>
      <c r="AW544" s="1860" t="str">
        <f t="shared" si="54"/>
        <v>F30_1241</v>
      </c>
      <c r="AX544" s="2834" t="str">
        <f>IF(xml!$A$1&lt;&gt;Preluare_xml!AV$1," - ",IFERROR(INDEX(xml!$C:$C,MATCH(AV544,xml!$B:$B,0)),0))</f>
        <v xml:space="preserve"> - </v>
      </c>
      <c r="AZ544" s="74" t="s">
        <v>12136</v>
      </c>
      <c r="BA544" s="1860" t="str">
        <f t="shared" si="57"/>
        <v>F30_0702</v>
      </c>
      <c r="BB544" s="2834" t="str">
        <f>IF(xml!$A$1&lt;&gt;Preluare_xml!AZ$1," - ",IFERROR(INDEX(xml!$C:$C,MATCH(AZ544,xml!$B:$B,0)),0))</f>
        <v xml:space="preserve"> - </v>
      </c>
      <c r="BD544" s="2396" t="str">
        <f t="shared" si="56"/>
        <v>/F30/@F30_1861</v>
      </c>
      <c r="BE544" s="2837" t="s">
        <v>14001</v>
      </c>
      <c r="BF544" s="2834" t="str">
        <f>IF(xml!$A$1&lt;&gt;Preluare_xml!BD$1," - ",IFERROR(INDEX(xml!$C:$C,MATCH(BD544,xml!$B:$B,0)),0))</f>
        <v xml:space="preserve"> - </v>
      </c>
      <c r="BH544" s="2396" t="str">
        <f t="shared" si="55"/>
        <v>/F30/@F30_0421</v>
      </c>
      <c r="BI544" s="2837" t="s">
        <v>13368</v>
      </c>
      <c r="BJ544" s="2821" t="str">
        <f>IF(xml!$A$1&lt;&gt;Preluare_xml!BH$1," - ",IFERROR(INDEX(xml!$C:$C,MATCH(BH544,xml!$B:$B,0)),0))</f>
        <v xml:space="preserve"> - </v>
      </c>
    </row>
    <row r="545" spans="44:62" x14ac:dyDescent="0.25">
      <c r="AR545" s="1" t="s">
        <v>12136</v>
      </c>
      <c r="AS545" s="1860" t="str">
        <f t="shared" ref="AS545:AS608" si="58">TRIM(MID(AR545,FIND("@",AR545)+1,500))</f>
        <v>F30_0702</v>
      </c>
      <c r="AT545" s="2839" t="str">
        <f>IF(xml!$A$1&lt;&gt;Preluare_xml!AR$1," - ",IFERROR(INDEX(xml!$C:$C,MATCH(AR545,xml!$B:$B,0)),0))</f>
        <v xml:space="preserve"> - </v>
      </c>
      <c r="AV545" s="1" t="s">
        <v>12183</v>
      </c>
      <c r="AW545" s="1860" t="str">
        <f t="shared" ref="AW545:AW608" si="59">TRIM(MID(AV545,FIND("@",AV545)+1,500))</f>
        <v>F30_1242</v>
      </c>
      <c r="AX545" s="2834" t="str">
        <f>IF(xml!$A$1&lt;&gt;Preluare_xml!AV$1," - ",IFERROR(INDEX(xml!$C:$C,MATCH(AV545,xml!$B:$B,0)),0))</f>
        <v xml:space="preserve"> - </v>
      </c>
      <c r="AZ545" s="74" t="s">
        <v>12137</v>
      </c>
      <c r="BA545" s="1860" t="str">
        <f t="shared" si="57"/>
        <v>F30_0711</v>
      </c>
      <c r="BB545" s="2834" t="str">
        <f>IF(xml!$A$1&lt;&gt;Preluare_xml!AZ$1," - ",IFERROR(INDEX(xml!$C:$C,MATCH(AZ545,xml!$B:$B,0)),0))</f>
        <v xml:space="preserve"> - </v>
      </c>
      <c r="BD545" s="2396" t="str">
        <f t="shared" si="56"/>
        <v>/F30/@F30_1862</v>
      </c>
      <c r="BE545" s="2837" t="s">
        <v>12448</v>
      </c>
      <c r="BF545" s="2834" t="str">
        <f>IF(xml!$A$1&lt;&gt;Preluare_xml!BD$1," - ",IFERROR(INDEX(xml!$C:$C,MATCH(BD545,xml!$B:$B,0)),0))</f>
        <v xml:space="preserve"> - </v>
      </c>
      <c r="BH545" s="2396" t="str">
        <f t="shared" si="55"/>
        <v>/F30/@F30_0422</v>
      </c>
      <c r="BI545" s="2837" t="s">
        <v>13371</v>
      </c>
      <c r="BJ545" s="2821" t="str">
        <f>IF(xml!$A$1&lt;&gt;Preluare_xml!BH$1," - ",IFERROR(INDEX(xml!$C:$C,MATCH(BH545,xml!$B:$B,0)),0))</f>
        <v xml:space="preserve"> - </v>
      </c>
    </row>
    <row r="546" spans="44:62" x14ac:dyDescent="0.25">
      <c r="AR546" s="1" t="s">
        <v>12137</v>
      </c>
      <c r="AS546" s="1860" t="str">
        <f t="shared" si="58"/>
        <v>F30_0711</v>
      </c>
      <c r="AT546" s="2839" t="str">
        <f>IF(xml!$A$1&lt;&gt;Preluare_xml!AR$1," - ",IFERROR(INDEX(xml!$C:$C,MATCH(AR546,xml!$B:$B,0)),0))</f>
        <v xml:space="preserve"> - </v>
      </c>
      <c r="AV546" s="1" t="s">
        <v>14002</v>
      </c>
      <c r="AW546" s="1860" t="str">
        <f t="shared" si="59"/>
        <v>F30_1251</v>
      </c>
      <c r="AX546" s="2834" t="str">
        <f>IF(xml!$A$1&lt;&gt;Preluare_xml!AV$1," - ",IFERROR(INDEX(xml!$C:$C,MATCH(AV546,xml!$B:$B,0)),0))</f>
        <v xml:space="preserve"> - </v>
      </c>
      <c r="AZ546" s="74" t="s">
        <v>12138</v>
      </c>
      <c r="BA546" s="1860" t="str">
        <f t="shared" si="57"/>
        <v>F30_0712</v>
      </c>
      <c r="BB546" s="2834" t="str">
        <f>IF(xml!$A$1&lt;&gt;Preluare_xml!AZ$1," - ",IFERROR(INDEX(xml!$C:$C,MATCH(AZ546,xml!$B:$B,0)),0))</f>
        <v xml:space="preserve"> - </v>
      </c>
      <c r="BD546" s="2396" t="str">
        <f t="shared" si="56"/>
        <v>/F30/@F30_1871</v>
      </c>
      <c r="BE546" s="2837" t="s">
        <v>14003</v>
      </c>
      <c r="BF546" s="2834" t="str">
        <f>IF(xml!$A$1&lt;&gt;Preluare_xml!BD$1," - ",IFERROR(INDEX(xml!$C:$C,MATCH(BD546,xml!$B:$B,0)),0))</f>
        <v xml:space="preserve"> - </v>
      </c>
      <c r="BH546" s="2396" t="str">
        <f t="shared" si="55"/>
        <v>/F30/@F30_0431</v>
      </c>
      <c r="BI546" s="2837" t="s">
        <v>13374</v>
      </c>
      <c r="BJ546" s="2821" t="str">
        <f>IF(xml!$A$1&lt;&gt;Preluare_xml!BH$1," - ",IFERROR(INDEX(xml!$C:$C,MATCH(BH546,xml!$B:$B,0)),0))</f>
        <v xml:space="preserve"> - </v>
      </c>
    </row>
    <row r="547" spans="44:62" x14ac:dyDescent="0.25">
      <c r="AR547" s="1" t="s">
        <v>12138</v>
      </c>
      <c r="AS547" s="1860" t="str">
        <f t="shared" si="58"/>
        <v>F30_0712</v>
      </c>
      <c r="AT547" s="2839" t="str">
        <f>IF(xml!$A$1&lt;&gt;Preluare_xml!AR$1," - ",IFERROR(INDEX(xml!$C:$C,MATCH(AR547,xml!$B:$B,0)),0))</f>
        <v xml:space="preserve"> - </v>
      </c>
      <c r="AV547" s="1" t="s">
        <v>14004</v>
      </c>
      <c r="AW547" s="1860" t="str">
        <f t="shared" si="59"/>
        <v>F30_1252</v>
      </c>
      <c r="AX547" s="2834" t="str">
        <f>IF(xml!$A$1&lt;&gt;Preluare_xml!AV$1," - ",IFERROR(INDEX(xml!$C:$C,MATCH(AV547,xml!$B:$B,0)),0))</f>
        <v xml:space="preserve"> - </v>
      </c>
      <c r="AZ547" s="74" t="s">
        <v>12139</v>
      </c>
      <c r="BA547" s="1860" t="str">
        <f t="shared" si="57"/>
        <v>F30_0721</v>
      </c>
      <c r="BB547" s="2834" t="str">
        <f>IF(xml!$A$1&lt;&gt;Preluare_xml!AZ$1," - ",IFERROR(INDEX(xml!$C:$C,MATCH(AZ547,xml!$B:$B,0)),0))</f>
        <v xml:space="preserve"> - </v>
      </c>
      <c r="BD547" s="2396" t="str">
        <f t="shared" si="56"/>
        <v>/F30/@F30_1872</v>
      </c>
      <c r="BE547" s="2837" t="s">
        <v>12537</v>
      </c>
      <c r="BF547" s="2834" t="str">
        <f>IF(xml!$A$1&lt;&gt;Preluare_xml!BD$1," - ",IFERROR(INDEX(xml!$C:$C,MATCH(BD547,xml!$B:$B,0)),0))</f>
        <v xml:space="preserve"> - </v>
      </c>
      <c r="BH547" s="2396" t="str">
        <f t="shared" si="55"/>
        <v>/F30/@F30_0432</v>
      </c>
      <c r="BI547" s="2837" t="s">
        <v>13377</v>
      </c>
      <c r="BJ547" s="2821" t="str">
        <f>IF(xml!$A$1&lt;&gt;Preluare_xml!BH$1," - ",IFERROR(INDEX(xml!$C:$C,MATCH(BH547,xml!$B:$B,0)),0))</f>
        <v xml:space="preserve"> - </v>
      </c>
    </row>
    <row r="548" spans="44:62" x14ac:dyDescent="0.25">
      <c r="AR548" s="1" t="s">
        <v>12139</v>
      </c>
      <c r="AS548" s="1860" t="str">
        <f t="shared" si="58"/>
        <v>F30_0721</v>
      </c>
      <c r="AT548" s="2839" t="str">
        <f>IF(xml!$A$1&lt;&gt;Preluare_xml!AR$1," - ",IFERROR(INDEX(xml!$C:$C,MATCH(AR548,xml!$B:$B,0)),0))</f>
        <v xml:space="preserve"> - </v>
      </c>
      <c r="AV548" s="1" t="s">
        <v>12184</v>
      </c>
      <c r="AW548" s="1860" t="str">
        <f t="shared" si="59"/>
        <v>F30_1261</v>
      </c>
      <c r="AX548" s="2834" t="str">
        <f>IF(xml!$A$1&lt;&gt;Preluare_xml!AV$1," - ",IFERROR(INDEX(xml!$C:$C,MATCH(AV548,xml!$B:$B,0)),0))</f>
        <v xml:space="preserve"> - </v>
      </c>
      <c r="AZ548" s="74" t="s">
        <v>12140</v>
      </c>
      <c r="BA548" s="1860" t="str">
        <f t="shared" si="57"/>
        <v>F30_0722</v>
      </c>
      <c r="BB548" s="2834" t="str">
        <f>IF(xml!$A$1&lt;&gt;Preluare_xml!AZ$1," - ",IFERROR(INDEX(xml!$C:$C,MATCH(AZ548,xml!$B:$B,0)),0))</f>
        <v xml:space="preserve"> - </v>
      </c>
      <c r="BD548" s="2396" t="str">
        <f t="shared" si="56"/>
        <v>/F30/@F30_1881</v>
      </c>
      <c r="BE548" s="2837" t="s">
        <v>14005</v>
      </c>
      <c r="BF548" s="2834" t="str">
        <f>IF(xml!$A$1&lt;&gt;Preluare_xml!BD$1," - ",IFERROR(INDEX(xml!$C:$C,MATCH(BD548,xml!$B:$B,0)),0))</f>
        <v xml:space="preserve"> - </v>
      </c>
      <c r="BH548" s="2396" t="str">
        <f t="shared" si="55"/>
        <v>/F30/@F30_0441</v>
      </c>
      <c r="BI548" s="2837" t="s">
        <v>13380</v>
      </c>
      <c r="BJ548" s="2821" t="str">
        <f>IF(xml!$A$1&lt;&gt;Preluare_xml!BH$1," - ",IFERROR(INDEX(xml!$C:$C,MATCH(BH548,xml!$B:$B,0)),0))</f>
        <v xml:space="preserve"> - </v>
      </c>
    </row>
    <row r="549" spans="44:62" x14ac:dyDescent="0.25">
      <c r="AR549" s="1" t="s">
        <v>12140</v>
      </c>
      <c r="AS549" s="1860" t="str">
        <f t="shared" si="58"/>
        <v>F30_0722</v>
      </c>
      <c r="AT549" s="2839" t="str">
        <f>IF(xml!$A$1&lt;&gt;Preluare_xml!AR$1," - ",IFERROR(INDEX(xml!$C:$C,MATCH(AR549,xml!$B:$B,0)),0))</f>
        <v xml:space="preserve"> - </v>
      </c>
      <c r="AV549" s="1" t="s">
        <v>12185</v>
      </c>
      <c r="AW549" s="1860" t="str">
        <f t="shared" si="59"/>
        <v>F30_1262</v>
      </c>
      <c r="AX549" s="2834" t="str">
        <f>IF(xml!$A$1&lt;&gt;Preluare_xml!AV$1," - ",IFERROR(INDEX(xml!$C:$C,MATCH(AV549,xml!$B:$B,0)),0))</f>
        <v xml:space="preserve"> - </v>
      </c>
      <c r="AZ549" s="74" t="s">
        <v>13830</v>
      </c>
      <c r="BA549" s="1860" t="str">
        <f t="shared" si="57"/>
        <v>F30_0731</v>
      </c>
      <c r="BB549" s="2834" t="str">
        <f>IF(xml!$A$1&lt;&gt;Preluare_xml!AZ$1," - ",IFERROR(INDEX(xml!$C:$C,MATCH(AZ549,xml!$B:$B,0)),0))</f>
        <v xml:space="preserve"> - </v>
      </c>
      <c r="BD549" s="2396" t="str">
        <f t="shared" si="56"/>
        <v>/F30/@F30_1882</v>
      </c>
      <c r="BE549" s="2837" t="s">
        <v>12454</v>
      </c>
      <c r="BF549" s="2834" t="str">
        <f>IF(xml!$A$1&lt;&gt;Preluare_xml!BD$1," - ",IFERROR(INDEX(xml!$C:$C,MATCH(BD549,xml!$B:$B,0)),0))</f>
        <v xml:space="preserve"> - </v>
      </c>
      <c r="BH549" s="2396" t="str">
        <f t="shared" si="55"/>
        <v>/F30/@F30_0442</v>
      </c>
      <c r="BI549" s="2837" t="s">
        <v>13383</v>
      </c>
      <c r="BJ549" s="2821" t="str">
        <f>IF(xml!$A$1&lt;&gt;Preluare_xml!BH$1," - ",IFERROR(INDEX(xml!$C:$C,MATCH(BH549,xml!$B:$B,0)),0))</f>
        <v xml:space="preserve"> - </v>
      </c>
    </row>
    <row r="550" spans="44:62" x14ac:dyDescent="0.25">
      <c r="AR550" s="1" t="s">
        <v>13830</v>
      </c>
      <c r="AS550" s="1860" t="str">
        <f t="shared" si="58"/>
        <v>F30_0731</v>
      </c>
      <c r="AT550" s="2839" t="str">
        <f>IF(xml!$A$1&lt;&gt;Preluare_xml!AR$1," - ",IFERROR(INDEX(xml!$C:$C,MATCH(AR550,xml!$B:$B,0)),0))</f>
        <v xml:space="preserve"> - </v>
      </c>
      <c r="AV550" s="1" t="s">
        <v>12186</v>
      </c>
      <c r="AW550" s="1860" t="str">
        <f t="shared" si="59"/>
        <v>F30_1271</v>
      </c>
      <c r="AX550" s="2834" t="str">
        <f>IF(xml!$A$1&lt;&gt;Preluare_xml!AV$1," - ",IFERROR(INDEX(xml!$C:$C,MATCH(AV550,xml!$B:$B,0)),0))</f>
        <v xml:space="preserve"> - </v>
      </c>
      <c r="AZ550" s="74" t="s">
        <v>13833</v>
      </c>
      <c r="BA550" s="1860" t="str">
        <f t="shared" si="57"/>
        <v>F30_0732</v>
      </c>
      <c r="BB550" s="2834" t="str">
        <f>IF(xml!$A$1&lt;&gt;Preluare_xml!AZ$1," - ",IFERROR(INDEX(xml!$C:$C,MATCH(AZ550,xml!$B:$B,0)),0))</f>
        <v xml:space="preserve"> - </v>
      </c>
      <c r="BD550" s="2396" t="str">
        <f t="shared" si="56"/>
        <v>/F30/@F30_1891</v>
      </c>
      <c r="BE550" s="2837" t="s">
        <v>14006</v>
      </c>
      <c r="BF550" s="2834" t="str">
        <f>IF(xml!$A$1&lt;&gt;Preluare_xml!BD$1," - ",IFERROR(INDEX(xml!$C:$C,MATCH(BD550,xml!$B:$B,0)),0))</f>
        <v xml:space="preserve"> - </v>
      </c>
      <c r="BH550" s="2396" t="str">
        <f t="shared" si="55"/>
        <v>/F30/@F30_0451</v>
      </c>
      <c r="BI550" s="2837" t="s">
        <v>13385</v>
      </c>
      <c r="BJ550" s="2821" t="str">
        <f>IF(xml!$A$1&lt;&gt;Preluare_xml!BH$1," - ",IFERROR(INDEX(xml!$C:$C,MATCH(BH550,xml!$B:$B,0)),0))</f>
        <v xml:space="preserve"> - </v>
      </c>
    </row>
    <row r="551" spans="44:62" x14ac:dyDescent="0.25">
      <c r="AR551" s="1" t="s">
        <v>13833</v>
      </c>
      <c r="AS551" s="1860" t="str">
        <f t="shared" si="58"/>
        <v>F30_0732</v>
      </c>
      <c r="AT551" s="2839" t="str">
        <f>IF(xml!$A$1&lt;&gt;Preluare_xml!AR$1," - ",IFERROR(INDEX(xml!$C:$C,MATCH(AR551,xml!$B:$B,0)),0))</f>
        <v xml:space="preserve"> - </v>
      </c>
      <c r="AV551" s="1" t="s">
        <v>14007</v>
      </c>
      <c r="AW551" s="1860" t="str">
        <f t="shared" si="59"/>
        <v>F30_1272</v>
      </c>
      <c r="AX551" s="2834" t="str">
        <f>IF(xml!$A$1&lt;&gt;Preluare_xml!AV$1," - ",IFERROR(INDEX(xml!$C:$C,MATCH(AV551,xml!$B:$B,0)),0))</f>
        <v xml:space="preserve"> - </v>
      </c>
      <c r="AZ551" s="74" t="s">
        <v>12141</v>
      </c>
      <c r="BA551" s="1860" t="str">
        <f t="shared" si="57"/>
        <v>F30_0741</v>
      </c>
      <c r="BB551" s="2834" t="str">
        <f>IF(xml!$A$1&lt;&gt;Preluare_xml!AZ$1," - ",IFERROR(INDEX(xml!$C:$C,MATCH(AZ551,xml!$B:$B,0)),0))</f>
        <v xml:space="preserve"> - </v>
      </c>
      <c r="BD551" s="2396" t="str">
        <f t="shared" si="56"/>
        <v>/F30/@F30_1892</v>
      </c>
      <c r="BE551" s="2837" t="s">
        <v>12461</v>
      </c>
      <c r="BF551" s="2834" t="str">
        <f>IF(xml!$A$1&lt;&gt;Preluare_xml!BD$1," - ",IFERROR(INDEX(xml!$C:$C,MATCH(BD551,xml!$B:$B,0)),0))</f>
        <v xml:space="preserve"> - </v>
      </c>
      <c r="BH551" s="2396" t="str">
        <f t="shared" si="55"/>
        <v>/F30/@F30_0452</v>
      </c>
      <c r="BI551" s="2837" t="s">
        <v>13388</v>
      </c>
      <c r="BJ551" s="2821" t="str">
        <f>IF(xml!$A$1&lt;&gt;Preluare_xml!BH$1," - ",IFERROR(INDEX(xml!$C:$C,MATCH(BH551,xml!$B:$B,0)),0))</f>
        <v xml:space="preserve"> - </v>
      </c>
    </row>
    <row r="552" spans="44:62" x14ac:dyDescent="0.25">
      <c r="AR552" s="1" t="s">
        <v>12141</v>
      </c>
      <c r="AS552" s="1860" t="str">
        <f t="shared" si="58"/>
        <v>F30_0741</v>
      </c>
      <c r="AT552" s="2839" t="str">
        <f>IF(xml!$A$1&lt;&gt;Preluare_xml!AR$1," - ",IFERROR(INDEX(xml!$C:$C,MATCH(AR552,xml!$B:$B,0)),0))</f>
        <v xml:space="preserve"> - </v>
      </c>
      <c r="AV552" s="1" t="s">
        <v>12187</v>
      </c>
      <c r="AW552" s="1860" t="str">
        <f t="shared" si="59"/>
        <v>F30_1281</v>
      </c>
      <c r="AX552" s="2834" t="str">
        <f>IF(xml!$A$1&lt;&gt;Preluare_xml!AV$1," - ",IFERROR(INDEX(xml!$C:$C,MATCH(AV552,xml!$B:$B,0)),0))</f>
        <v xml:space="preserve"> - </v>
      </c>
      <c r="AZ552" s="74" t="s">
        <v>12142</v>
      </c>
      <c r="BA552" s="1860" t="str">
        <f t="shared" si="57"/>
        <v>F30_0742</v>
      </c>
      <c r="BB552" s="2834" t="str">
        <f>IF(xml!$A$1&lt;&gt;Preluare_xml!AZ$1," - ",IFERROR(INDEX(xml!$C:$C,MATCH(AZ552,xml!$B:$B,0)),0))</f>
        <v xml:space="preserve"> - </v>
      </c>
      <c r="BD552" s="2396" t="str">
        <f t="shared" si="56"/>
        <v>/F30/@F30_1901</v>
      </c>
      <c r="BE552" s="2837" t="s">
        <v>14008</v>
      </c>
      <c r="BF552" s="2834" t="str">
        <f>IF(xml!$A$1&lt;&gt;Preluare_xml!BD$1," - ",IFERROR(INDEX(xml!$C:$C,MATCH(BD552,xml!$B:$B,0)),0))</f>
        <v xml:space="preserve"> - </v>
      </c>
      <c r="BH552" s="2396" t="str">
        <f t="shared" si="55"/>
        <v>/F30/@F30_0461</v>
      </c>
      <c r="BI552" s="2837" t="s">
        <v>13390</v>
      </c>
      <c r="BJ552" s="2821" t="str">
        <f>IF(xml!$A$1&lt;&gt;Preluare_xml!BH$1," - ",IFERROR(INDEX(xml!$C:$C,MATCH(BH552,xml!$B:$B,0)),0))</f>
        <v xml:space="preserve"> - </v>
      </c>
    </row>
    <row r="553" spans="44:62" x14ac:dyDescent="0.25">
      <c r="AR553" s="1" t="s">
        <v>12142</v>
      </c>
      <c r="AS553" s="1860" t="str">
        <f t="shared" si="58"/>
        <v>F30_0742</v>
      </c>
      <c r="AT553" s="2839" t="str">
        <f>IF(xml!$A$1&lt;&gt;Preluare_xml!AR$1," - ",IFERROR(INDEX(xml!$C:$C,MATCH(AR553,xml!$B:$B,0)),0))</f>
        <v xml:space="preserve"> - </v>
      </c>
      <c r="AV553" s="1" t="s">
        <v>12188</v>
      </c>
      <c r="AW553" s="1860" t="str">
        <f t="shared" si="59"/>
        <v>F30_1282</v>
      </c>
      <c r="AX553" s="2834" t="str">
        <f>IF(xml!$A$1&lt;&gt;Preluare_xml!AV$1," - ",IFERROR(INDEX(xml!$C:$C,MATCH(AV553,xml!$B:$B,0)),0))</f>
        <v xml:space="preserve"> - </v>
      </c>
      <c r="AZ553" s="74" t="s">
        <v>13840</v>
      </c>
      <c r="BA553" s="1860" t="str">
        <f t="shared" si="57"/>
        <v>F30_0751</v>
      </c>
      <c r="BB553" s="2834" t="str">
        <f>IF(xml!$A$1&lt;&gt;Preluare_xml!AZ$1," - ",IFERROR(INDEX(xml!$C:$C,MATCH(AZ553,xml!$B:$B,0)),0))</f>
        <v xml:space="preserve"> - </v>
      </c>
      <c r="BD553" s="2396" t="str">
        <f t="shared" si="56"/>
        <v>/F30/@F30_1902</v>
      </c>
      <c r="BE553" s="2837" t="s">
        <v>12466</v>
      </c>
      <c r="BF553" s="2834" t="str">
        <f>IF(xml!$A$1&lt;&gt;Preluare_xml!BD$1," - ",IFERROR(INDEX(xml!$C:$C,MATCH(BD553,xml!$B:$B,0)),0))</f>
        <v xml:space="preserve"> - </v>
      </c>
      <c r="BH553" s="2396" t="str">
        <f t="shared" si="55"/>
        <v>/F30/@F30_0462</v>
      </c>
      <c r="BI553" s="2837" t="s">
        <v>13392</v>
      </c>
      <c r="BJ553" s="2821" t="str">
        <f>IF(xml!$A$1&lt;&gt;Preluare_xml!BH$1," - ",IFERROR(INDEX(xml!$C:$C,MATCH(BH553,xml!$B:$B,0)),0))</f>
        <v xml:space="preserve"> - </v>
      </c>
    </row>
    <row r="554" spans="44:62" x14ac:dyDescent="0.25">
      <c r="AR554" s="1" t="s">
        <v>13840</v>
      </c>
      <c r="AS554" s="1860" t="str">
        <f t="shared" si="58"/>
        <v>F30_0751</v>
      </c>
      <c r="AT554" s="2839" t="str">
        <f>IF(xml!$A$1&lt;&gt;Preluare_xml!AR$1," - ",IFERROR(INDEX(xml!$C:$C,MATCH(AR554,xml!$B:$B,0)),0))</f>
        <v xml:space="preserve"> - </v>
      </c>
      <c r="AV554" s="1" t="s">
        <v>12189</v>
      </c>
      <c r="AW554" s="1860" t="str">
        <f t="shared" si="59"/>
        <v>F30_1291</v>
      </c>
      <c r="AX554" s="2834" t="str">
        <f>IF(xml!$A$1&lt;&gt;Preluare_xml!AV$1," - ",IFERROR(INDEX(xml!$C:$C,MATCH(AV554,xml!$B:$B,0)),0))</f>
        <v xml:space="preserve"> - </v>
      </c>
      <c r="AZ554" s="74" t="s">
        <v>13843</v>
      </c>
      <c r="BA554" s="1860" t="str">
        <f t="shared" si="57"/>
        <v>F30_0752</v>
      </c>
      <c r="BB554" s="2834" t="str">
        <f>IF(xml!$A$1&lt;&gt;Preluare_xml!AZ$1," - ",IFERROR(INDEX(xml!$C:$C,MATCH(AZ554,xml!$B:$B,0)),0))</f>
        <v xml:space="preserve"> - </v>
      </c>
      <c r="BD554" s="2396" t="str">
        <f t="shared" si="56"/>
        <v>/F30/@F30_1911</v>
      </c>
      <c r="BE554" s="2837" t="s">
        <v>14009</v>
      </c>
      <c r="BF554" s="2834" t="str">
        <f>IF(xml!$A$1&lt;&gt;Preluare_xml!BD$1," - ",IFERROR(INDEX(xml!$C:$C,MATCH(BD554,xml!$B:$B,0)),0))</f>
        <v xml:space="preserve"> - </v>
      </c>
      <c r="BH554" s="2396" t="str">
        <f t="shared" si="55"/>
        <v>/F30/@F30_0471</v>
      </c>
      <c r="BI554" s="2837" t="s">
        <v>13394</v>
      </c>
      <c r="BJ554" s="2821" t="str">
        <f>IF(xml!$A$1&lt;&gt;Preluare_xml!BH$1," - ",IFERROR(INDEX(xml!$C:$C,MATCH(BH554,xml!$B:$B,0)),0))</f>
        <v xml:space="preserve"> - </v>
      </c>
    </row>
    <row r="555" spans="44:62" x14ac:dyDescent="0.25">
      <c r="AR555" s="1" t="s">
        <v>13843</v>
      </c>
      <c r="AS555" s="1860" t="str">
        <f t="shared" si="58"/>
        <v>F30_0752</v>
      </c>
      <c r="AT555" s="2839" t="str">
        <f>IF(xml!$A$1&lt;&gt;Preluare_xml!AR$1," - ",IFERROR(INDEX(xml!$C:$C,MATCH(AR555,xml!$B:$B,0)),0))</f>
        <v xml:space="preserve"> - </v>
      </c>
      <c r="AV555" s="1" t="s">
        <v>12190</v>
      </c>
      <c r="AW555" s="1860" t="str">
        <f t="shared" si="59"/>
        <v>F30_1292</v>
      </c>
      <c r="AX555" s="2834" t="str">
        <f>IF(xml!$A$1&lt;&gt;Preluare_xml!AV$1," - ",IFERROR(INDEX(xml!$C:$C,MATCH(AV555,xml!$B:$B,0)),0))</f>
        <v xml:space="preserve"> - </v>
      </c>
      <c r="AZ555" s="74" t="s">
        <v>13846</v>
      </c>
      <c r="BA555" s="1860" t="str">
        <f t="shared" si="57"/>
        <v>F30_0761</v>
      </c>
      <c r="BB555" s="2834" t="str">
        <f>IF(xml!$A$1&lt;&gt;Preluare_xml!AZ$1," - ",IFERROR(INDEX(xml!$C:$C,MATCH(AZ555,xml!$B:$B,0)),0))</f>
        <v xml:space="preserve"> - </v>
      </c>
      <c r="BD555" s="2396" t="str">
        <f t="shared" si="56"/>
        <v>/F30/@F30_1912</v>
      </c>
      <c r="BE555" s="2837" t="s">
        <v>12472</v>
      </c>
      <c r="BF555" s="2834" t="str">
        <f>IF(xml!$A$1&lt;&gt;Preluare_xml!BD$1," - ",IFERROR(INDEX(xml!$C:$C,MATCH(BD555,xml!$B:$B,0)),0))</f>
        <v xml:space="preserve"> - </v>
      </c>
      <c r="BH555" s="2396" t="str">
        <f t="shared" si="55"/>
        <v>/F30/@F30_0472</v>
      </c>
      <c r="BI555" s="2837" t="s">
        <v>13396</v>
      </c>
      <c r="BJ555" s="2821" t="str">
        <f>IF(xml!$A$1&lt;&gt;Preluare_xml!BH$1," - ",IFERROR(INDEX(xml!$C:$C,MATCH(BH555,xml!$B:$B,0)),0))</f>
        <v xml:space="preserve"> - </v>
      </c>
    </row>
    <row r="556" spans="44:62" x14ac:dyDescent="0.25">
      <c r="AR556" s="1" t="s">
        <v>13846</v>
      </c>
      <c r="AS556" s="1860" t="str">
        <f t="shared" si="58"/>
        <v>F30_0761</v>
      </c>
      <c r="AT556" s="2839" t="str">
        <f>IF(xml!$A$1&lt;&gt;Preluare_xml!AR$1," - ",IFERROR(INDEX(xml!$C:$C,MATCH(AR556,xml!$B:$B,0)),0))</f>
        <v xml:space="preserve"> - </v>
      </c>
      <c r="AV556" s="1" t="s">
        <v>14010</v>
      </c>
      <c r="AW556" s="1860" t="str">
        <f t="shared" si="59"/>
        <v>F30_1301</v>
      </c>
      <c r="AX556" s="2834" t="str">
        <f>IF(xml!$A$1&lt;&gt;Preluare_xml!AV$1," - ",IFERROR(INDEX(xml!$C:$C,MATCH(AV556,xml!$B:$B,0)),0))</f>
        <v xml:space="preserve"> - </v>
      </c>
      <c r="AZ556" s="74" t="s">
        <v>13849</v>
      </c>
      <c r="BA556" s="1860" t="str">
        <f t="shared" si="57"/>
        <v>F30_0762</v>
      </c>
      <c r="BB556" s="2834" t="str">
        <f>IF(xml!$A$1&lt;&gt;Preluare_xml!AZ$1," - ",IFERROR(INDEX(xml!$C:$C,MATCH(AZ556,xml!$B:$B,0)),0))</f>
        <v xml:space="preserve"> - </v>
      </c>
      <c r="BD556" s="2396" t="str">
        <f t="shared" si="56"/>
        <v>/F30/@F30_1921</v>
      </c>
      <c r="BE556" s="2837" t="s">
        <v>14011</v>
      </c>
      <c r="BF556" s="2834" t="str">
        <f>IF(xml!$A$1&lt;&gt;Preluare_xml!BD$1," - ",IFERROR(INDEX(xml!$C:$C,MATCH(BD556,xml!$B:$B,0)),0))</f>
        <v xml:space="preserve"> - </v>
      </c>
      <c r="BH556" s="2396" t="str">
        <f t="shared" si="55"/>
        <v>/F30/@F30_0481</v>
      </c>
      <c r="BI556" s="2837" t="s">
        <v>13398</v>
      </c>
      <c r="BJ556" s="2821" t="str">
        <f>IF(xml!$A$1&lt;&gt;Preluare_xml!BH$1," - ",IFERROR(INDEX(xml!$C:$C,MATCH(BH556,xml!$B:$B,0)),0))</f>
        <v xml:space="preserve"> - </v>
      </c>
    </row>
    <row r="557" spans="44:62" x14ac:dyDescent="0.25">
      <c r="AR557" s="1" t="s">
        <v>13849</v>
      </c>
      <c r="AS557" s="1860" t="str">
        <f t="shared" si="58"/>
        <v>F30_0762</v>
      </c>
      <c r="AT557" s="2839" t="str">
        <f>IF(xml!$A$1&lt;&gt;Preluare_xml!AR$1," - ",IFERROR(INDEX(xml!$C:$C,MATCH(AR557,xml!$B:$B,0)),0))</f>
        <v xml:space="preserve"> - </v>
      </c>
      <c r="AV557" s="1" t="s">
        <v>14012</v>
      </c>
      <c r="AW557" s="1860" t="str">
        <f t="shared" si="59"/>
        <v>F30_1302</v>
      </c>
      <c r="AX557" s="2834" t="str">
        <f>IF(xml!$A$1&lt;&gt;Preluare_xml!AV$1," - ",IFERROR(INDEX(xml!$C:$C,MATCH(AV557,xml!$B:$B,0)),0))</f>
        <v xml:space="preserve"> - </v>
      </c>
      <c r="AZ557" s="74" t="s">
        <v>13852</v>
      </c>
      <c r="BA557" s="1860" t="str">
        <f t="shared" si="57"/>
        <v>F30_0771</v>
      </c>
      <c r="BB557" s="2834" t="str">
        <f>IF(xml!$A$1&lt;&gt;Preluare_xml!AZ$1," - ",IFERROR(INDEX(xml!$C:$C,MATCH(AZ557,xml!$B:$B,0)),0))</f>
        <v xml:space="preserve"> - </v>
      </c>
      <c r="BD557" s="2396" t="str">
        <f t="shared" si="56"/>
        <v>/F30/@F30_1922</v>
      </c>
      <c r="BE557" s="2837" t="s">
        <v>14013</v>
      </c>
      <c r="BF557" s="2834" t="str">
        <f>IF(xml!$A$1&lt;&gt;Preluare_xml!BD$1," - ",IFERROR(INDEX(xml!$C:$C,MATCH(BD557,xml!$B:$B,0)),0))</f>
        <v xml:space="preserve"> - </v>
      </c>
      <c r="BH557" s="2396" t="str">
        <f t="shared" si="55"/>
        <v>/F30/@F30_0482</v>
      </c>
      <c r="BI557" s="2837" t="s">
        <v>13401</v>
      </c>
      <c r="BJ557" s="2821" t="str">
        <f>IF(xml!$A$1&lt;&gt;Preluare_xml!BH$1," - ",IFERROR(INDEX(xml!$C:$C,MATCH(BH557,xml!$B:$B,0)),0))</f>
        <v xml:space="preserve"> - </v>
      </c>
    </row>
    <row r="558" spans="44:62" x14ac:dyDescent="0.25">
      <c r="AR558" s="1" t="s">
        <v>13852</v>
      </c>
      <c r="AS558" s="1860" t="str">
        <f t="shared" si="58"/>
        <v>F30_0771</v>
      </c>
      <c r="AT558" s="2839" t="str">
        <f>IF(xml!$A$1&lt;&gt;Preluare_xml!AR$1," - ",IFERROR(INDEX(xml!$C:$C,MATCH(AR558,xml!$B:$B,0)),0))</f>
        <v xml:space="preserve"> - </v>
      </c>
      <c r="AV558" s="1" t="s">
        <v>14014</v>
      </c>
      <c r="AW558" s="1860" t="str">
        <f t="shared" si="59"/>
        <v>F30_1311</v>
      </c>
      <c r="AX558" s="2834" t="str">
        <f>IF(xml!$A$1&lt;&gt;Preluare_xml!AV$1," - ",IFERROR(INDEX(xml!$C:$C,MATCH(AV558,xml!$B:$B,0)),0))</f>
        <v xml:space="preserve"> - </v>
      </c>
      <c r="AZ558" s="74" t="s">
        <v>13855</v>
      </c>
      <c r="BA558" s="1860" t="str">
        <f t="shared" si="57"/>
        <v>F30_0772</v>
      </c>
      <c r="BB558" s="2834" t="str">
        <f>IF(xml!$A$1&lt;&gt;Preluare_xml!AZ$1," - ",IFERROR(INDEX(xml!$C:$C,MATCH(AZ558,xml!$B:$B,0)),0))</f>
        <v xml:space="preserve"> - </v>
      </c>
      <c r="BD558" s="2396" t="str">
        <f t="shared" si="56"/>
        <v>/F30/@F30_1931</v>
      </c>
      <c r="BE558" s="2837" t="s">
        <v>14015</v>
      </c>
      <c r="BF558" s="2834" t="str">
        <f>IF(xml!$A$1&lt;&gt;Preluare_xml!BD$1," - ",IFERROR(INDEX(xml!$C:$C,MATCH(BD558,xml!$B:$B,0)),0))</f>
        <v xml:space="preserve"> - </v>
      </c>
      <c r="BH558" s="2396" t="str">
        <f t="shared" si="55"/>
        <v>/F30/@F30_0491</v>
      </c>
      <c r="BI558" s="2837" t="s">
        <v>13403</v>
      </c>
      <c r="BJ558" s="2821" t="str">
        <f>IF(xml!$A$1&lt;&gt;Preluare_xml!BH$1," - ",IFERROR(INDEX(xml!$C:$C,MATCH(BH558,xml!$B:$B,0)),0))</f>
        <v xml:space="preserve"> - </v>
      </c>
    </row>
    <row r="559" spans="44:62" x14ac:dyDescent="0.25">
      <c r="AR559" s="1" t="s">
        <v>13855</v>
      </c>
      <c r="AS559" s="1860" t="str">
        <f t="shared" si="58"/>
        <v>F30_0772</v>
      </c>
      <c r="AT559" s="2839" t="str">
        <f>IF(xml!$A$1&lt;&gt;Preluare_xml!AR$1," - ",IFERROR(INDEX(xml!$C:$C,MATCH(AR559,xml!$B:$B,0)),0))</f>
        <v xml:space="preserve"> - </v>
      </c>
      <c r="AV559" s="1" t="s">
        <v>14016</v>
      </c>
      <c r="AW559" s="1860" t="str">
        <f t="shared" si="59"/>
        <v>F30_1312</v>
      </c>
      <c r="AX559" s="2834" t="str">
        <f>IF(xml!$A$1&lt;&gt;Preluare_xml!AV$1," - ",IFERROR(INDEX(xml!$C:$C,MATCH(AV559,xml!$B:$B,0)),0))</f>
        <v xml:space="preserve"> - </v>
      </c>
      <c r="AZ559" s="74" t="s">
        <v>13858</v>
      </c>
      <c r="BA559" s="1860" t="str">
        <f t="shared" si="57"/>
        <v>F30_0781</v>
      </c>
      <c r="BB559" s="2834" t="str">
        <f>IF(xml!$A$1&lt;&gt;Preluare_xml!AZ$1," - ",IFERROR(INDEX(xml!$C:$C,MATCH(AZ559,xml!$B:$B,0)),0))</f>
        <v xml:space="preserve"> - </v>
      </c>
      <c r="BD559" s="2396" t="str">
        <f t="shared" si="56"/>
        <v>/F30/@F30_1932</v>
      </c>
      <c r="BE559" s="2837" t="s">
        <v>14017</v>
      </c>
      <c r="BF559" s="2834" t="str">
        <f>IF(xml!$A$1&lt;&gt;Preluare_xml!BD$1," - ",IFERROR(INDEX(xml!$C:$C,MATCH(BD559,xml!$B:$B,0)),0))</f>
        <v xml:space="preserve"> - </v>
      </c>
      <c r="BH559" s="2396" t="str">
        <f t="shared" si="55"/>
        <v>/F30/@F30_0492</v>
      </c>
      <c r="BI559" s="2837" t="s">
        <v>13405</v>
      </c>
      <c r="BJ559" s="2821" t="str">
        <f>IF(xml!$A$1&lt;&gt;Preluare_xml!BH$1," - ",IFERROR(INDEX(xml!$C:$C,MATCH(BH559,xml!$B:$B,0)),0))</f>
        <v xml:space="preserve"> - </v>
      </c>
    </row>
    <row r="560" spans="44:62" x14ac:dyDescent="0.25">
      <c r="AR560" s="1" t="s">
        <v>13858</v>
      </c>
      <c r="AS560" s="1860" t="str">
        <f t="shared" si="58"/>
        <v>F30_0781</v>
      </c>
      <c r="AT560" s="2839" t="str">
        <f>IF(xml!$A$1&lt;&gt;Preluare_xml!AR$1," - ",IFERROR(INDEX(xml!$C:$C,MATCH(AR560,xml!$B:$B,0)),0))</f>
        <v xml:space="preserve"> - </v>
      </c>
      <c r="AV560" s="1" t="s">
        <v>14018</v>
      </c>
      <c r="AW560" s="1860" t="str">
        <f t="shared" si="59"/>
        <v>F30_1321</v>
      </c>
      <c r="AX560" s="2834" t="str">
        <f>IF(xml!$A$1&lt;&gt;Preluare_xml!AV$1," - ",IFERROR(INDEX(xml!$C:$C,MATCH(AV560,xml!$B:$B,0)),0))</f>
        <v xml:space="preserve"> - </v>
      </c>
      <c r="AZ560" s="74" t="s">
        <v>13861</v>
      </c>
      <c r="BA560" s="1860" t="str">
        <f t="shared" si="57"/>
        <v>F30_0782</v>
      </c>
      <c r="BB560" s="2834" t="str">
        <f>IF(xml!$A$1&lt;&gt;Preluare_xml!AZ$1," - ",IFERROR(INDEX(xml!$C:$C,MATCH(AZ560,xml!$B:$B,0)),0))</f>
        <v xml:space="preserve"> - </v>
      </c>
      <c r="BD560" s="2396" t="str">
        <f t="shared" si="56"/>
        <v>/F30/@F30_1941</v>
      </c>
      <c r="BE560" s="2837" t="s">
        <v>14019</v>
      </c>
      <c r="BF560" s="2834" t="str">
        <f>IF(xml!$A$1&lt;&gt;Preluare_xml!BD$1," - ",IFERROR(INDEX(xml!$C:$C,MATCH(BD560,xml!$B:$B,0)),0))</f>
        <v xml:space="preserve"> - </v>
      </c>
      <c r="BH560" s="2396" t="str">
        <f t="shared" si="55"/>
        <v>/F30/@F30_0501</v>
      </c>
      <c r="BI560" s="2837" t="s">
        <v>13408</v>
      </c>
      <c r="BJ560" s="2821" t="str">
        <f>IF(xml!$A$1&lt;&gt;Preluare_xml!BH$1," - ",IFERROR(INDEX(xml!$C:$C,MATCH(BH560,xml!$B:$B,0)),0))</f>
        <v xml:space="preserve"> - </v>
      </c>
    </row>
    <row r="561" spans="44:62" x14ac:dyDescent="0.25">
      <c r="AR561" s="1" t="s">
        <v>13861</v>
      </c>
      <c r="AS561" s="1860" t="str">
        <f t="shared" si="58"/>
        <v>F30_0782</v>
      </c>
      <c r="AT561" s="2839" t="str">
        <f>IF(xml!$A$1&lt;&gt;Preluare_xml!AR$1," - ",IFERROR(INDEX(xml!$C:$C,MATCH(AR561,xml!$B:$B,0)),0))</f>
        <v xml:space="preserve"> - </v>
      </c>
      <c r="AV561" s="1" t="s">
        <v>14020</v>
      </c>
      <c r="AW561" s="1860" t="str">
        <f t="shared" si="59"/>
        <v>F30_1322</v>
      </c>
      <c r="AX561" s="2834" t="str">
        <f>IF(xml!$A$1&lt;&gt;Preluare_xml!AV$1," - ",IFERROR(INDEX(xml!$C:$C,MATCH(AV561,xml!$B:$B,0)),0))</f>
        <v xml:space="preserve"> - </v>
      </c>
      <c r="AZ561" s="74" t="s">
        <v>13864</v>
      </c>
      <c r="BA561" s="1860" t="str">
        <f t="shared" si="57"/>
        <v>F30_0791</v>
      </c>
      <c r="BB561" s="2834" t="str">
        <f>IF(xml!$A$1&lt;&gt;Preluare_xml!AZ$1," - ",IFERROR(INDEX(xml!$C:$C,MATCH(AZ561,xml!$B:$B,0)),0))</f>
        <v xml:space="preserve"> - </v>
      </c>
      <c r="BD561" s="2396" t="str">
        <f t="shared" si="56"/>
        <v>/F30/@F30_1942</v>
      </c>
      <c r="BE561" s="2837" t="s">
        <v>12478</v>
      </c>
      <c r="BF561" s="2834" t="str">
        <f>IF(xml!$A$1&lt;&gt;Preluare_xml!BD$1," - ",IFERROR(INDEX(xml!$C:$C,MATCH(BD561,xml!$B:$B,0)),0))</f>
        <v xml:space="preserve"> - </v>
      </c>
      <c r="BH561" s="2396" t="str">
        <f t="shared" si="55"/>
        <v>/F30/@F30_0502</v>
      </c>
      <c r="BI561" s="2837" t="s">
        <v>13410</v>
      </c>
      <c r="BJ561" s="2821" t="str">
        <f>IF(xml!$A$1&lt;&gt;Preluare_xml!BH$1," - ",IFERROR(INDEX(xml!$C:$C,MATCH(BH561,xml!$B:$B,0)),0))</f>
        <v xml:space="preserve"> - </v>
      </c>
    </row>
    <row r="562" spans="44:62" x14ac:dyDescent="0.25">
      <c r="AR562" s="1" t="s">
        <v>13864</v>
      </c>
      <c r="AS562" s="1860" t="str">
        <f t="shared" si="58"/>
        <v>F30_0791</v>
      </c>
      <c r="AT562" s="2839" t="str">
        <f>IF(xml!$A$1&lt;&gt;Preluare_xml!AR$1," - ",IFERROR(INDEX(xml!$C:$C,MATCH(AR562,xml!$B:$B,0)),0))</f>
        <v xml:space="preserve"> - </v>
      </c>
      <c r="AV562" s="1" t="s">
        <v>14021</v>
      </c>
      <c r="AW562" s="1860" t="str">
        <f t="shared" si="59"/>
        <v>F30_1331</v>
      </c>
      <c r="AX562" s="2834" t="str">
        <f>IF(xml!$A$1&lt;&gt;Preluare_xml!AV$1," - ",IFERROR(INDEX(xml!$C:$C,MATCH(AV562,xml!$B:$B,0)),0))</f>
        <v xml:space="preserve"> - </v>
      </c>
      <c r="AZ562" s="74" t="s">
        <v>13867</v>
      </c>
      <c r="BA562" s="1860" t="str">
        <f t="shared" si="57"/>
        <v>F30_0792</v>
      </c>
      <c r="BB562" s="2834" t="str">
        <f>IF(xml!$A$1&lt;&gt;Preluare_xml!AZ$1," - ",IFERROR(INDEX(xml!$C:$C,MATCH(AZ562,xml!$B:$B,0)),0))</f>
        <v xml:space="preserve"> - </v>
      </c>
      <c r="BD562" s="2396" t="str">
        <f t="shared" si="56"/>
        <v>/F30/@F30_1951</v>
      </c>
      <c r="BE562" s="2837" t="s">
        <v>14022</v>
      </c>
      <c r="BF562" s="2834" t="str">
        <f>IF(xml!$A$1&lt;&gt;Preluare_xml!BD$1," - ",IFERROR(INDEX(xml!$C:$C,MATCH(BD562,xml!$B:$B,0)),0))</f>
        <v xml:space="preserve"> - </v>
      </c>
      <c r="BH562" s="2396" t="str">
        <f t="shared" si="55"/>
        <v>/F30/@F30_0511</v>
      </c>
      <c r="BI562" s="2837" t="s">
        <v>13412</v>
      </c>
      <c r="BJ562" s="2821" t="str">
        <f>IF(xml!$A$1&lt;&gt;Preluare_xml!BH$1," - ",IFERROR(INDEX(xml!$C:$C,MATCH(BH562,xml!$B:$B,0)),0))</f>
        <v xml:space="preserve"> - </v>
      </c>
    </row>
    <row r="563" spans="44:62" x14ac:dyDescent="0.25">
      <c r="AR563" s="1" t="s">
        <v>13867</v>
      </c>
      <c r="AS563" s="1860" t="str">
        <f t="shared" si="58"/>
        <v>F30_0792</v>
      </c>
      <c r="AT563" s="2839" t="str">
        <f>IF(xml!$A$1&lt;&gt;Preluare_xml!AR$1," - ",IFERROR(INDEX(xml!$C:$C,MATCH(AR563,xml!$B:$B,0)),0))</f>
        <v xml:space="preserve"> - </v>
      </c>
      <c r="AV563" s="1" t="s">
        <v>14023</v>
      </c>
      <c r="AW563" s="1860" t="str">
        <f t="shared" si="59"/>
        <v>F30_1332</v>
      </c>
      <c r="AX563" s="2834" t="str">
        <f>IF(xml!$A$1&lt;&gt;Preluare_xml!AV$1," - ",IFERROR(INDEX(xml!$C:$C,MATCH(AV563,xml!$B:$B,0)),0))</f>
        <v xml:space="preserve"> - </v>
      </c>
      <c r="AZ563" s="74" t="s">
        <v>13870</v>
      </c>
      <c r="BA563" s="1860" t="str">
        <f t="shared" si="57"/>
        <v>F30_0801</v>
      </c>
      <c r="BB563" s="2834" t="str">
        <f>IF(xml!$A$1&lt;&gt;Preluare_xml!AZ$1," - ",IFERROR(INDEX(xml!$C:$C,MATCH(AZ563,xml!$B:$B,0)),0))</f>
        <v xml:space="preserve"> - </v>
      </c>
      <c r="BD563" s="2396" t="str">
        <f t="shared" si="56"/>
        <v>/F30/@F30_1952</v>
      </c>
      <c r="BE563" s="2837" t="s">
        <v>14024</v>
      </c>
      <c r="BF563" s="2834" t="str">
        <f>IF(xml!$A$1&lt;&gt;Preluare_xml!BD$1," - ",IFERROR(INDEX(xml!$C:$C,MATCH(BD563,xml!$B:$B,0)),0))</f>
        <v xml:space="preserve"> - </v>
      </c>
      <c r="BH563" s="2396" t="str">
        <f t="shared" si="55"/>
        <v>/F30/@F30_0512</v>
      </c>
      <c r="BI563" s="2837" t="s">
        <v>13415</v>
      </c>
      <c r="BJ563" s="2821" t="str">
        <f>IF(xml!$A$1&lt;&gt;Preluare_xml!BH$1," - ",IFERROR(INDEX(xml!$C:$C,MATCH(BH563,xml!$B:$B,0)),0))</f>
        <v xml:space="preserve"> - </v>
      </c>
    </row>
    <row r="564" spans="44:62" x14ac:dyDescent="0.25">
      <c r="AR564" s="1" t="s">
        <v>13870</v>
      </c>
      <c r="AS564" s="1860" t="str">
        <f t="shared" si="58"/>
        <v>F30_0801</v>
      </c>
      <c r="AT564" s="2839" t="str">
        <f>IF(xml!$A$1&lt;&gt;Preluare_xml!AR$1," - ",IFERROR(INDEX(xml!$C:$C,MATCH(AR564,xml!$B:$B,0)),0))</f>
        <v xml:space="preserve"> - </v>
      </c>
      <c r="AV564" s="1" t="s">
        <v>12191</v>
      </c>
      <c r="AW564" s="1860" t="str">
        <f t="shared" si="59"/>
        <v>F30_1341</v>
      </c>
      <c r="AX564" s="2834" t="str">
        <f>IF(xml!$A$1&lt;&gt;Preluare_xml!AV$1," - ",IFERROR(INDEX(xml!$C:$C,MATCH(AV564,xml!$B:$B,0)),0))</f>
        <v xml:space="preserve"> - </v>
      </c>
      <c r="AZ564" s="74" t="s">
        <v>13873</v>
      </c>
      <c r="BA564" s="1860" t="str">
        <f t="shared" si="57"/>
        <v>F30_0802</v>
      </c>
      <c r="BB564" s="2834" t="str">
        <f>IF(xml!$A$1&lt;&gt;Preluare_xml!AZ$1," - ",IFERROR(INDEX(xml!$C:$C,MATCH(AZ564,xml!$B:$B,0)),0))</f>
        <v xml:space="preserve"> - </v>
      </c>
      <c r="BD564" s="2396" t="str">
        <f t="shared" si="56"/>
        <v>/F30/@F30_1961</v>
      </c>
      <c r="BE564" s="2837" t="s">
        <v>14025</v>
      </c>
      <c r="BF564" s="2834" t="str">
        <f>IF(xml!$A$1&lt;&gt;Preluare_xml!BD$1," - ",IFERROR(INDEX(xml!$C:$C,MATCH(BD564,xml!$B:$B,0)),0))</f>
        <v xml:space="preserve"> - </v>
      </c>
      <c r="BH564" s="2396" t="str">
        <f t="shared" si="55"/>
        <v>/F30/@F30_0521</v>
      </c>
      <c r="BI564" s="2837" t="s">
        <v>13416</v>
      </c>
      <c r="BJ564" s="2821" t="str">
        <f>IF(xml!$A$1&lt;&gt;Preluare_xml!BH$1," - ",IFERROR(INDEX(xml!$C:$C,MATCH(BH564,xml!$B:$B,0)),0))</f>
        <v xml:space="preserve"> - </v>
      </c>
    </row>
    <row r="565" spans="44:62" x14ac:dyDescent="0.25">
      <c r="AR565" s="1" t="s">
        <v>13873</v>
      </c>
      <c r="AS565" s="1860" t="str">
        <f t="shared" si="58"/>
        <v>F30_0802</v>
      </c>
      <c r="AT565" s="2839" t="str">
        <f>IF(xml!$A$1&lt;&gt;Preluare_xml!AR$1," - ",IFERROR(INDEX(xml!$C:$C,MATCH(AR565,xml!$B:$B,0)),0))</f>
        <v xml:space="preserve"> - </v>
      </c>
      <c r="AV565" s="1" t="s">
        <v>12192</v>
      </c>
      <c r="AW565" s="1860" t="str">
        <f t="shared" si="59"/>
        <v>F30_1342</v>
      </c>
      <c r="AX565" s="2834" t="str">
        <f>IF(xml!$A$1&lt;&gt;Preluare_xml!AV$1," - ",IFERROR(INDEX(xml!$C:$C,MATCH(AV565,xml!$B:$B,0)),0))</f>
        <v xml:space="preserve"> - </v>
      </c>
      <c r="AZ565" s="74" t="s">
        <v>13876</v>
      </c>
      <c r="BA565" s="1860" t="str">
        <f t="shared" si="57"/>
        <v>F30_0811</v>
      </c>
      <c r="BB565" s="2834" t="str">
        <f>IF(xml!$A$1&lt;&gt;Preluare_xml!AZ$1," - ",IFERROR(INDEX(xml!$C:$C,MATCH(AZ565,xml!$B:$B,0)),0))</f>
        <v xml:space="preserve"> - </v>
      </c>
      <c r="BD565" s="2396" t="str">
        <f t="shared" si="56"/>
        <v>/F30/@F30_1962</v>
      </c>
      <c r="BE565" s="2837" t="s">
        <v>14026</v>
      </c>
      <c r="BF565" s="2834" t="str">
        <f>IF(xml!$A$1&lt;&gt;Preluare_xml!BD$1," - ",IFERROR(INDEX(xml!$C:$C,MATCH(BD565,xml!$B:$B,0)),0))</f>
        <v xml:space="preserve"> - </v>
      </c>
      <c r="BH565" s="2396" t="str">
        <f t="shared" si="55"/>
        <v>/F30/@F30_0522</v>
      </c>
      <c r="BI565" s="2837" t="s">
        <v>13417</v>
      </c>
      <c r="BJ565" s="2821" t="str">
        <f>IF(xml!$A$1&lt;&gt;Preluare_xml!BH$1," - ",IFERROR(INDEX(xml!$C:$C,MATCH(BH565,xml!$B:$B,0)),0))</f>
        <v xml:space="preserve"> - </v>
      </c>
    </row>
    <row r="566" spans="44:62" x14ac:dyDescent="0.25">
      <c r="AR566" s="1" t="s">
        <v>13876</v>
      </c>
      <c r="AS566" s="1860" t="str">
        <f t="shared" si="58"/>
        <v>F30_0811</v>
      </c>
      <c r="AT566" s="2839" t="str">
        <f>IF(xml!$A$1&lt;&gt;Preluare_xml!AR$1," - ",IFERROR(INDEX(xml!$C:$C,MATCH(AR566,xml!$B:$B,0)),0))</f>
        <v xml:space="preserve"> - </v>
      </c>
      <c r="AV566" s="1" t="s">
        <v>14027</v>
      </c>
      <c r="AW566" s="1860" t="str">
        <f t="shared" si="59"/>
        <v>F30_1351</v>
      </c>
      <c r="AX566" s="2834" t="str">
        <f>IF(xml!$A$1&lt;&gt;Preluare_xml!AV$1," - ",IFERROR(INDEX(xml!$C:$C,MATCH(AV566,xml!$B:$B,0)),0))</f>
        <v xml:space="preserve"> - </v>
      </c>
      <c r="AZ566" s="74" t="s">
        <v>13879</v>
      </c>
      <c r="BA566" s="1860" t="str">
        <f t="shared" si="57"/>
        <v>F30_0812</v>
      </c>
      <c r="BB566" s="2834" t="str">
        <f>IF(xml!$A$1&lt;&gt;Preluare_xml!AZ$1," - ",IFERROR(INDEX(xml!$C:$C,MATCH(AZ566,xml!$B:$B,0)),0))</f>
        <v xml:space="preserve"> - </v>
      </c>
      <c r="BD566" s="2396" t="str">
        <f t="shared" si="56"/>
        <v>/F30/@F30_1971</v>
      </c>
      <c r="BE566" s="2837" t="s">
        <v>14028</v>
      </c>
      <c r="BF566" s="2834" t="str">
        <f>IF(xml!$A$1&lt;&gt;Preluare_xml!BD$1," - ",IFERROR(INDEX(xml!$C:$C,MATCH(BD566,xml!$B:$B,0)),0))</f>
        <v xml:space="preserve"> - </v>
      </c>
      <c r="BH566" s="2396" t="str">
        <f t="shared" si="55"/>
        <v>/F30/@F30_0531</v>
      </c>
      <c r="BI566" s="2837" t="s">
        <v>13419</v>
      </c>
      <c r="BJ566" s="2821" t="str">
        <f>IF(xml!$A$1&lt;&gt;Preluare_xml!BH$1," - ",IFERROR(INDEX(xml!$C:$C,MATCH(BH566,xml!$B:$B,0)),0))</f>
        <v xml:space="preserve"> - </v>
      </c>
    </row>
    <row r="567" spans="44:62" x14ac:dyDescent="0.25">
      <c r="AR567" s="1" t="s">
        <v>13879</v>
      </c>
      <c r="AS567" s="1860" t="str">
        <f t="shared" si="58"/>
        <v>F30_0812</v>
      </c>
      <c r="AT567" s="2839" t="str">
        <f>IF(xml!$A$1&lt;&gt;Preluare_xml!AR$1," - ",IFERROR(INDEX(xml!$C:$C,MATCH(AR567,xml!$B:$B,0)),0))</f>
        <v xml:space="preserve"> - </v>
      </c>
      <c r="AV567" s="1" t="s">
        <v>14029</v>
      </c>
      <c r="AW567" s="1860" t="str">
        <f t="shared" si="59"/>
        <v>F30_1352</v>
      </c>
      <c r="AX567" s="2834" t="str">
        <f>IF(xml!$A$1&lt;&gt;Preluare_xml!AV$1," - ",IFERROR(INDEX(xml!$C:$C,MATCH(AV567,xml!$B:$B,0)),0))</f>
        <v xml:space="preserve"> - </v>
      </c>
      <c r="AZ567" s="74" t="s">
        <v>13882</v>
      </c>
      <c r="BA567" s="1860" t="str">
        <f t="shared" si="57"/>
        <v>F30_0821</v>
      </c>
      <c r="BB567" s="2834" t="str">
        <f>IF(xml!$A$1&lt;&gt;Preluare_xml!AZ$1," - ",IFERROR(INDEX(xml!$C:$C,MATCH(AZ567,xml!$B:$B,0)),0))</f>
        <v xml:space="preserve"> - </v>
      </c>
      <c r="BD567" s="2396" t="str">
        <f t="shared" si="56"/>
        <v>/F30/@F30_1972</v>
      </c>
      <c r="BE567" s="2837" t="s">
        <v>12484</v>
      </c>
      <c r="BF567" s="2834" t="str">
        <f>IF(xml!$A$1&lt;&gt;Preluare_xml!BD$1," - ",IFERROR(INDEX(xml!$C:$C,MATCH(BD567,xml!$B:$B,0)),0))</f>
        <v xml:space="preserve"> - </v>
      </c>
      <c r="BH567" s="2396" t="str">
        <f t="shared" si="55"/>
        <v>/F30/@F30_0532</v>
      </c>
      <c r="BI567" s="2837" t="s">
        <v>13421</v>
      </c>
      <c r="BJ567" s="2821" t="str">
        <f>IF(xml!$A$1&lt;&gt;Preluare_xml!BH$1," - ",IFERROR(INDEX(xml!$C:$C,MATCH(BH567,xml!$B:$B,0)),0))</f>
        <v xml:space="preserve"> - </v>
      </c>
    </row>
    <row r="568" spans="44:62" x14ac:dyDescent="0.25">
      <c r="AR568" s="1" t="s">
        <v>13882</v>
      </c>
      <c r="AS568" s="1860" t="str">
        <f t="shared" si="58"/>
        <v>F30_0821</v>
      </c>
      <c r="AT568" s="2839" t="str">
        <f>IF(xml!$A$1&lt;&gt;Preluare_xml!AR$1," - ",IFERROR(INDEX(xml!$C:$C,MATCH(AR568,xml!$B:$B,0)),0))</f>
        <v xml:space="preserve"> - </v>
      </c>
      <c r="AV568" s="1" t="s">
        <v>14030</v>
      </c>
      <c r="AW568" s="1860" t="str">
        <f t="shared" si="59"/>
        <v>F30_1361</v>
      </c>
      <c r="AX568" s="2834" t="str">
        <f>IF(xml!$A$1&lt;&gt;Preluare_xml!AV$1," - ",IFERROR(INDEX(xml!$C:$C,MATCH(AV568,xml!$B:$B,0)),0))</f>
        <v xml:space="preserve"> - </v>
      </c>
      <c r="AZ568" s="74" t="s">
        <v>13885</v>
      </c>
      <c r="BA568" s="1860" t="str">
        <f t="shared" si="57"/>
        <v>F30_0822</v>
      </c>
      <c r="BB568" s="2834" t="str">
        <f>IF(xml!$A$1&lt;&gt;Preluare_xml!AZ$1," - ",IFERROR(INDEX(xml!$C:$C,MATCH(AZ568,xml!$B:$B,0)),0))</f>
        <v xml:space="preserve"> - </v>
      </c>
      <c r="BD568" s="2396" t="str">
        <f t="shared" si="56"/>
        <v>/F30/@F30_1981</v>
      </c>
      <c r="BE568" s="2837" t="s">
        <v>14031</v>
      </c>
      <c r="BF568" s="2834" t="str">
        <f>IF(xml!$A$1&lt;&gt;Preluare_xml!BD$1," - ",IFERROR(INDEX(xml!$C:$C,MATCH(BD568,xml!$B:$B,0)),0))</f>
        <v xml:space="preserve"> - </v>
      </c>
      <c r="BH568" s="2396" t="str">
        <f t="shared" si="55"/>
        <v>/F30/@F30_0541</v>
      </c>
      <c r="BI568" s="2837" t="s">
        <v>13423</v>
      </c>
      <c r="BJ568" s="2821" t="str">
        <f>IF(xml!$A$1&lt;&gt;Preluare_xml!BH$1," - ",IFERROR(INDEX(xml!$C:$C,MATCH(BH568,xml!$B:$B,0)),0))</f>
        <v xml:space="preserve"> - </v>
      </c>
    </row>
    <row r="569" spans="44:62" x14ac:dyDescent="0.25">
      <c r="AR569" s="1" t="s">
        <v>13885</v>
      </c>
      <c r="AS569" s="1860" t="str">
        <f t="shared" si="58"/>
        <v>F30_0822</v>
      </c>
      <c r="AT569" s="2839" t="str">
        <f>IF(xml!$A$1&lt;&gt;Preluare_xml!AR$1," - ",IFERROR(INDEX(xml!$C:$C,MATCH(AR569,xml!$B:$B,0)),0))</f>
        <v xml:space="preserve"> - </v>
      </c>
      <c r="AV569" s="1" t="s">
        <v>14032</v>
      </c>
      <c r="AW569" s="1860" t="str">
        <f t="shared" si="59"/>
        <v>F30_1362</v>
      </c>
      <c r="AX569" s="2834" t="str">
        <f>IF(xml!$A$1&lt;&gt;Preluare_xml!AV$1," - ",IFERROR(INDEX(xml!$C:$C,MATCH(AV569,xml!$B:$B,0)),0))</f>
        <v xml:space="preserve"> - </v>
      </c>
      <c r="AZ569" s="74" t="s">
        <v>13888</v>
      </c>
      <c r="BA569" s="1860" t="str">
        <f t="shared" si="57"/>
        <v>F30_0831</v>
      </c>
      <c r="BB569" s="2834" t="str">
        <f>IF(xml!$A$1&lt;&gt;Preluare_xml!AZ$1," - ",IFERROR(INDEX(xml!$C:$C,MATCH(AZ569,xml!$B:$B,0)),0))</f>
        <v xml:space="preserve"> - </v>
      </c>
      <c r="BD569" s="2396" t="str">
        <f t="shared" si="56"/>
        <v>/F30/@F30_1982</v>
      </c>
      <c r="BE569" s="2837" t="s">
        <v>12489</v>
      </c>
      <c r="BF569" s="2834" t="str">
        <f>IF(xml!$A$1&lt;&gt;Preluare_xml!BD$1," - ",IFERROR(INDEX(xml!$C:$C,MATCH(BD569,xml!$B:$B,0)),0))</f>
        <v xml:space="preserve"> - </v>
      </c>
      <c r="BH569" s="2396" t="str">
        <f t="shared" si="55"/>
        <v>/F30/@F30_0542</v>
      </c>
      <c r="BI569" s="2837" t="s">
        <v>13424</v>
      </c>
      <c r="BJ569" s="2821" t="str">
        <f>IF(xml!$A$1&lt;&gt;Preluare_xml!BH$1," - ",IFERROR(INDEX(xml!$C:$C,MATCH(BH569,xml!$B:$B,0)),0))</f>
        <v xml:space="preserve"> - </v>
      </c>
    </row>
    <row r="570" spans="44:62" x14ac:dyDescent="0.25">
      <c r="AR570" s="1" t="s">
        <v>13888</v>
      </c>
      <c r="AS570" s="1860" t="str">
        <f t="shared" si="58"/>
        <v>F30_0831</v>
      </c>
      <c r="AT570" s="2839" t="str">
        <f>IF(xml!$A$1&lt;&gt;Preluare_xml!AR$1," - ",IFERROR(INDEX(xml!$C:$C,MATCH(AR570,xml!$B:$B,0)),0))</f>
        <v xml:space="preserve"> - </v>
      </c>
      <c r="AV570" s="1" t="s">
        <v>12193</v>
      </c>
      <c r="AW570" s="1860" t="str">
        <f t="shared" si="59"/>
        <v>F30_1371</v>
      </c>
      <c r="AX570" s="2834" t="str">
        <f>IF(xml!$A$1&lt;&gt;Preluare_xml!AV$1," - ",IFERROR(INDEX(xml!$C:$C,MATCH(AV570,xml!$B:$B,0)),0))</f>
        <v xml:space="preserve"> - </v>
      </c>
      <c r="AZ570" s="74" t="s">
        <v>13891</v>
      </c>
      <c r="BA570" s="1860" t="str">
        <f t="shared" si="57"/>
        <v>F30_0832</v>
      </c>
      <c r="BB570" s="2834" t="str">
        <f>IF(xml!$A$1&lt;&gt;Preluare_xml!AZ$1," - ",IFERROR(INDEX(xml!$C:$C,MATCH(AZ570,xml!$B:$B,0)),0))</f>
        <v xml:space="preserve"> - </v>
      </c>
      <c r="BD570" s="2396" t="str">
        <f t="shared" si="56"/>
        <v>/F30/@F30_1991</v>
      </c>
      <c r="BE570" s="2837" t="s">
        <v>14033</v>
      </c>
      <c r="BF570" s="2834" t="str">
        <f>IF(xml!$A$1&lt;&gt;Preluare_xml!BD$1," - ",IFERROR(INDEX(xml!$C:$C,MATCH(BD570,xml!$B:$B,0)),0))</f>
        <v xml:space="preserve"> - </v>
      </c>
      <c r="BH570" s="2396" t="str">
        <f t="shared" si="55"/>
        <v>/F30/@F30_0551</v>
      </c>
      <c r="BI570" s="2837" t="s">
        <v>13425</v>
      </c>
      <c r="BJ570" s="2821" t="str">
        <f>IF(xml!$A$1&lt;&gt;Preluare_xml!BH$1," - ",IFERROR(INDEX(xml!$C:$C,MATCH(BH570,xml!$B:$B,0)),0))</f>
        <v xml:space="preserve"> - </v>
      </c>
    </row>
    <row r="571" spans="44:62" x14ac:dyDescent="0.25">
      <c r="AR571" s="1" t="s">
        <v>13891</v>
      </c>
      <c r="AS571" s="1860" t="str">
        <f t="shared" si="58"/>
        <v>F30_0832</v>
      </c>
      <c r="AT571" s="2839" t="str">
        <f>IF(xml!$A$1&lt;&gt;Preluare_xml!AR$1," - ",IFERROR(INDEX(xml!$C:$C,MATCH(AR571,xml!$B:$B,0)),0))</f>
        <v xml:space="preserve"> - </v>
      </c>
      <c r="AV571" s="1" t="s">
        <v>12194</v>
      </c>
      <c r="AW571" s="1860" t="str">
        <f t="shared" si="59"/>
        <v>F30_1372</v>
      </c>
      <c r="AX571" s="2834" t="str">
        <f>IF(xml!$A$1&lt;&gt;Preluare_xml!AV$1," - ",IFERROR(INDEX(xml!$C:$C,MATCH(AV571,xml!$B:$B,0)),0))</f>
        <v xml:space="preserve"> - </v>
      </c>
      <c r="AZ571" s="74" t="s">
        <v>13894</v>
      </c>
      <c r="BA571" s="1860" t="str">
        <f t="shared" si="57"/>
        <v>F30_0841</v>
      </c>
      <c r="BB571" s="2834" t="str">
        <f>IF(xml!$A$1&lt;&gt;Preluare_xml!AZ$1," - ",IFERROR(INDEX(xml!$C:$C,MATCH(AZ571,xml!$B:$B,0)),0))</f>
        <v xml:space="preserve"> - </v>
      </c>
      <c r="BD571" s="2396" t="str">
        <f t="shared" si="56"/>
        <v>/F30/@F30_1992</v>
      </c>
      <c r="BE571" s="2837" t="s">
        <v>12494</v>
      </c>
      <c r="BF571" s="2834" t="str">
        <f>IF(xml!$A$1&lt;&gt;Preluare_xml!BD$1," - ",IFERROR(INDEX(xml!$C:$C,MATCH(BD571,xml!$B:$B,0)),0))</f>
        <v xml:space="preserve"> - </v>
      </c>
      <c r="BH571" s="2396" t="str">
        <f t="shared" si="55"/>
        <v>/F30/@F30_0552</v>
      </c>
      <c r="BI571" s="2837" t="s">
        <v>13426</v>
      </c>
      <c r="BJ571" s="2821" t="str">
        <f>IF(xml!$A$1&lt;&gt;Preluare_xml!BH$1," - ",IFERROR(INDEX(xml!$C:$C,MATCH(BH571,xml!$B:$B,0)),0))</f>
        <v xml:space="preserve"> - </v>
      </c>
    </row>
    <row r="572" spans="44:62" x14ac:dyDescent="0.25">
      <c r="AR572" s="1" t="s">
        <v>13894</v>
      </c>
      <c r="AS572" s="1860" t="str">
        <f t="shared" si="58"/>
        <v>F30_0841</v>
      </c>
      <c r="AT572" s="2839" t="str">
        <f>IF(xml!$A$1&lt;&gt;Preluare_xml!AR$1," - ",IFERROR(INDEX(xml!$C:$C,MATCH(AR572,xml!$B:$B,0)),0))</f>
        <v xml:space="preserve"> - </v>
      </c>
      <c r="AV572" s="1" t="s">
        <v>12195</v>
      </c>
      <c r="AW572" s="1860" t="str">
        <f t="shared" si="59"/>
        <v>F30_1381</v>
      </c>
      <c r="AX572" s="2834" t="str">
        <f>IF(xml!$A$1&lt;&gt;Preluare_xml!AV$1," - ",IFERROR(INDEX(xml!$C:$C,MATCH(AV572,xml!$B:$B,0)),0))</f>
        <v xml:space="preserve"> - </v>
      </c>
      <c r="AZ572" s="74" t="s">
        <v>13896</v>
      </c>
      <c r="BA572" s="1860" t="str">
        <f t="shared" si="57"/>
        <v>F30_0842</v>
      </c>
      <c r="BB572" s="2834" t="str">
        <f>IF(xml!$A$1&lt;&gt;Preluare_xml!AZ$1," - ",IFERROR(INDEX(xml!$C:$C,MATCH(AZ572,xml!$B:$B,0)),0))</f>
        <v xml:space="preserve"> - </v>
      </c>
      <c r="BD572" s="2396" t="str">
        <f t="shared" si="56"/>
        <v>/F30/@F30_2001</v>
      </c>
      <c r="BE572" s="2837" t="s">
        <v>14034</v>
      </c>
      <c r="BF572" s="2834" t="str">
        <f>IF(xml!$A$1&lt;&gt;Preluare_xml!BD$1," - ",IFERROR(INDEX(xml!$C:$C,MATCH(BD572,xml!$B:$B,0)),0))</f>
        <v xml:space="preserve"> - </v>
      </c>
      <c r="BH572" s="2396" t="str">
        <f t="shared" si="55"/>
        <v>/F30/@F30_0561</v>
      </c>
      <c r="BI572" s="2837" t="s">
        <v>13428</v>
      </c>
      <c r="BJ572" s="2821" t="str">
        <f>IF(xml!$A$1&lt;&gt;Preluare_xml!BH$1," - ",IFERROR(INDEX(xml!$C:$C,MATCH(BH572,xml!$B:$B,0)),0))</f>
        <v xml:space="preserve"> - </v>
      </c>
    </row>
    <row r="573" spans="44:62" x14ac:dyDescent="0.25">
      <c r="AR573" s="1" t="s">
        <v>13896</v>
      </c>
      <c r="AS573" s="1860" t="str">
        <f t="shared" si="58"/>
        <v>F30_0842</v>
      </c>
      <c r="AT573" s="2839" t="str">
        <f>IF(xml!$A$1&lt;&gt;Preluare_xml!AR$1," - ",IFERROR(INDEX(xml!$C:$C,MATCH(AR573,xml!$B:$B,0)),0))</f>
        <v xml:space="preserve"> - </v>
      </c>
      <c r="AV573" s="1" t="s">
        <v>12196</v>
      </c>
      <c r="AW573" s="1860" t="str">
        <f t="shared" si="59"/>
        <v>F30_1382</v>
      </c>
      <c r="AX573" s="2834" t="str">
        <f>IF(xml!$A$1&lt;&gt;Preluare_xml!AV$1," - ",IFERROR(INDEX(xml!$C:$C,MATCH(AV573,xml!$B:$B,0)),0))</f>
        <v xml:space="preserve"> - </v>
      </c>
      <c r="AZ573" s="74" t="s">
        <v>12143</v>
      </c>
      <c r="BA573" s="1860" t="str">
        <f t="shared" si="57"/>
        <v>F30_0851</v>
      </c>
      <c r="BB573" s="2834" t="str">
        <f>IF(xml!$A$1&lt;&gt;Preluare_xml!AZ$1," - ",IFERROR(INDEX(xml!$C:$C,MATCH(AZ573,xml!$B:$B,0)),0))</f>
        <v xml:space="preserve"> - </v>
      </c>
      <c r="BD573" s="2396" t="str">
        <f t="shared" si="56"/>
        <v>/F30/@F30_2002</v>
      </c>
      <c r="BE573" s="2837" t="s">
        <v>12499</v>
      </c>
      <c r="BF573" s="2834" t="str">
        <f>IF(xml!$A$1&lt;&gt;Preluare_xml!BD$1," - ",IFERROR(INDEX(xml!$C:$C,MATCH(BD573,xml!$B:$B,0)),0))</f>
        <v xml:space="preserve"> - </v>
      </c>
      <c r="BH573" s="2396" t="str">
        <f t="shared" si="55"/>
        <v>/F30/@F30_0562</v>
      </c>
      <c r="BI573" s="2837" t="s">
        <v>13430</v>
      </c>
      <c r="BJ573" s="2821" t="str">
        <f>IF(xml!$A$1&lt;&gt;Preluare_xml!BH$1," - ",IFERROR(INDEX(xml!$C:$C,MATCH(BH573,xml!$B:$B,0)),0))</f>
        <v xml:space="preserve"> - </v>
      </c>
    </row>
    <row r="574" spans="44:62" x14ac:dyDescent="0.25">
      <c r="AR574" s="1" t="s">
        <v>12143</v>
      </c>
      <c r="AS574" s="1860" t="str">
        <f t="shared" si="58"/>
        <v>F30_0851</v>
      </c>
      <c r="AT574" s="2839" t="str">
        <f>IF(xml!$A$1&lt;&gt;Preluare_xml!AR$1," - ",IFERROR(INDEX(xml!$C:$C,MATCH(AR574,xml!$B:$B,0)),0))</f>
        <v xml:space="preserve"> - </v>
      </c>
      <c r="AV574" s="1" t="s">
        <v>14035</v>
      </c>
      <c r="AW574" s="1860" t="str">
        <f t="shared" si="59"/>
        <v>F30_1391</v>
      </c>
      <c r="AX574" s="2834" t="str">
        <f>IF(xml!$A$1&lt;&gt;Preluare_xml!AV$1," - ",IFERROR(INDEX(xml!$C:$C,MATCH(AV574,xml!$B:$B,0)),0))</f>
        <v xml:space="preserve"> - </v>
      </c>
      <c r="AZ574" s="74" t="s">
        <v>12144</v>
      </c>
      <c r="BA574" s="1860" t="str">
        <f t="shared" si="57"/>
        <v>F30_0852</v>
      </c>
      <c r="BB574" s="2834" t="str">
        <f>IF(xml!$A$1&lt;&gt;Preluare_xml!AZ$1," - ",IFERROR(INDEX(xml!$C:$C,MATCH(AZ574,xml!$B:$B,0)),0))</f>
        <v xml:space="preserve"> - </v>
      </c>
      <c r="BD574" s="2396" t="str">
        <f t="shared" si="56"/>
        <v>/F30/@F30_2011</v>
      </c>
      <c r="BE574" s="2837" t="s">
        <v>14036</v>
      </c>
      <c r="BF574" s="2834" t="str">
        <f>IF(xml!$A$1&lt;&gt;Preluare_xml!BD$1," - ",IFERROR(INDEX(xml!$C:$C,MATCH(BD574,xml!$B:$B,0)),0))</f>
        <v xml:space="preserve"> - </v>
      </c>
      <c r="BH574" s="2396" t="str">
        <f t="shared" si="55"/>
        <v>/F30/@F30_0571</v>
      </c>
      <c r="BI574" s="2837" t="s">
        <v>13432</v>
      </c>
      <c r="BJ574" s="2821" t="str">
        <f>IF(xml!$A$1&lt;&gt;Preluare_xml!BH$1," - ",IFERROR(INDEX(xml!$C:$C,MATCH(BH574,xml!$B:$B,0)),0))</f>
        <v xml:space="preserve"> - </v>
      </c>
    </row>
    <row r="575" spans="44:62" x14ac:dyDescent="0.25">
      <c r="AR575" s="1" t="s">
        <v>12144</v>
      </c>
      <c r="AS575" s="1860" t="str">
        <f t="shared" si="58"/>
        <v>F30_0852</v>
      </c>
      <c r="AT575" s="2839" t="str">
        <f>IF(xml!$A$1&lt;&gt;Preluare_xml!AR$1," - ",IFERROR(INDEX(xml!$C:$C,MATCH(AR575,xml!$B:$B,0)),0))</f>
        <v xml:space="preserve"> - </v>
      </c>
      <c r="AV575" s="1" t="s">
        <v>14037</v>
      </c>
      <c r="AW575" s="1860" t="str">
        <f t="shared" si="59"/>
        <v>F30_1392</v>
      </c>
      <c r="AX575" s="2834" t="str">
        <f>IF(xml!$A$1&lt;&gt;Preluare_xml!AV$1," - ",IFERROR(INDEX(xml!$C:$C,MATCH(AV575,xml!$B:$B,0)),0))</f>
        <v xml:space="preserve"> - </v>
      </c>
      <c r="AZ575" s="74" t="s">
        <v>12145</v>
      </c>
      <c r="BA575" s="1860" t="str">
        <f t="shared" si="57"/>
        <v>F30_0861</v>
      </c>
      <c r="BB575" s="2834" t="str">
        <f>IF(xml!$A$1&lt;&gt;Preluare_xml!AZ$1," - ",IFERROR(INDEX(xml!$C:$C,MATCH(AZ575,xml!$B:$B,0)),0))</f>
        <v xml:space="preserve"> - </v>
      </c>
      <c r="BD575" s="2396" t="str">
        <f t="shared" si="56"/>
        <v>/F30/@F30_2012</v>
      </c>
      <c r="BE575" s="2837" t="s">
        <v>12504</v>
      </c>
      <c r="BF575" s="2834" t="str">
        <f>IF(xml!$A$1&lt;&gt;Preluare_xml!BD$1," - ",IFERROR(INDEX(xml!$C:$C,MATCH(BD575,xml!$B:$B,0)),0))</f>
        <v xml:space="preserve"> - </v>
      </c>
      <c r="BH575" s="2396" t="str">
        <f t="shared" si="55"/>
        <v>/F30/@F30_0572</v>
      </c>
      <c r="BI575" s="2837" t="s">
        <v>13434</v>
      </c>
      <c r="BJ575" s="2821" t="str">
        <f>IF(xml!$A$1&lt;&gt;Preluare_xml!BH$1," - ",IFERROR(INDEX(xml!$C:$C,MATCH(BH575,xml!$B:$B,0)),0))</f>
        <v xml:space="preserve"> - </v>
      </c>
    </row>
    <row r="576" spans="44:62" x14ac:dyDescent="0.25">
      <c r="AR576" s="1" t="s">
        <v>12145</v>
      </c>
      <c r="AS576" s="1860" t="str">
        <f t="shared" si="58"/>
        <v>F30_0861</v>
      </c>
      <c r="AT576" s="2839" t="str">
        <f>IF(xml!$A$1&lt;&gt;Preluare_xml!AR$1," - ",IFERROR(INDEX(xml!$C:$C,MATCH(AR576,xml!$B:$B,0)),0))</f>
        <v xml:space="preserve"> - </v>
      </c>
      <c r="AV576" s="1" t="s">
        <v>14038</v>
      </c>
      <c r="AW576" s="1860" t="str">
        <f t="shared" si="59"/>
        <v>F30_1401</v>
      </c>
      <c r="AX576" s="2834" t="str">
        <f>IF(xml!$A$1&lt;&gt;Preluare_xml!AV$1," - ",IFERROR(INDEX(xml!$C:$C,MATCH(AV576,xml!$B:$B,0)),0))</f>
        <v xml:space="preserve"> - </v>
      </c>
      <c r="AZ576" s="74" t="s">
        <v>12146</v>
      </c>
      <c r="BA576" s="1860" t="str">
        <f t="shared" si="57"/>
        <v>F30_0862</v>
      </c>
      <c r="BB576" s="2834" t="str">
        <f>IF(xml!$A$1&lt;&gt;Preluare_xml!AZ$1," - ",IFERROR(INDEX(xml!$C:$C,MATCH(AZ576,xml!$B:$B,0)),0))</f>
        <v xml:space="preserve"> - </v>
      </c>
      <c r="BD576" s="2396" t="str">
        <f t="shared" si="56"/>
        <v>/F30/@F30_2021</v>
      </c>
      <c r="BE576" s="2837" t="s">
        <v>14039</v>
      </c>
      <c r="BF576" s="2834" t="str">
        <f>IF(xml!$A$1&lt;&gt;Preluare_xml!BD$1," - ",IFERROR(INDEX(xml!$C:$C,MATCH(BD576,xml!$B:$B,0)),0))</f>
        <v xml:space="preserve"> - </v>
      </c>
      <c r="BH576" s="2396" t="str">
        <f t="shared" si="55"/>
        <v>/F30/@F30_0581</v>
      </c>
      <c r="BI576" s="2837" t="s">
        <v>13435</v>
      </c>
      <c r="BJ576" s="2821" t="str">
        <f>IF(xml!$A$1&lt;&gt;Preluare_xml!BH$1," - ",IFERROR(INDEX(xml!$C:$C,MATCH(BH576,xml!$B:$B,0)),0))</f>
        <v xml:space="preserve"> - </v>
      </c>
    </row>
    <row r="577" spans="44:62" x14ac:dyDescent="0.25">
      <c r="AR577" s="1" t="s">
        <v>12146</v>
      </c>
      <c r="AS577" s="1860" t="str">
        <f t="shared" si="58"/>
        <v>F30_0862</v>
      </c>
      <c r="AT577" s="2839" t="str">
        <f>IF(xml!$A$1&lt;&gt;Preluare_xml!AR$1," - ",IFERROR(INDEX(xml!$C:$C,MATCH(AR577,xml!$B:$B,0)),0))</f>
        <v xml:space="preserve"> - </v>
      </c>
      <c r="AV577" s="1" t="s">
        <v>14040</v>
      </c>
      <c r="AW577" s="1860" t="str">
        <f t="shared" si="59"/>
        <v>F30_1402</v>
      </c>
      <c r="AX577" s="2834" t="str">
        <f>IF(xml!$A$1&lt;&gt;Preluare_xml!AV$1," - ",IFERROR(INDEX(xml!$C:$C,MATCH(AV577,xml!$B:$B,0)),0))</f>
        <v xml:space="preserve"> - </v>
      </c>
      <c r="AZ577" s="74" t="s">
        <v>12147</v>
      </c>
      <c r="BA577" s="1860" t="str">
        <f t="shared" si="57"/>
        <v>F30_0871</v>
      </c>
      <c r="BB577" s="2834" t="str">
        <f>IF(xml!$A$1&lt;&gt;Preluare_xml!AZ$1," - ",IFERROR(INDEX(xml!$C:$C,MATCH(AZ577,xml!$B:$B,0)),0))</f>
        <v xml:space="preserve"> - </v>
      </c>
      <c r="BD577" s="2396" t="str">
        <f t="shared" si="56"/>
        <v>/F30/@F30_2022</v>
      </c>
      <c r="BE577" s="2837" t="s">
        <v>12509</v>
      </c>
      <c r="BF577" s="2834" t="str">
        <f>IF(xml!$A$1&lt;&gt;Preluare_xml!BD$1," - ",IFERROR(INDEX(xml!$C:$C,MATCH(BD577,xml!$B:$B,0)),0))</f>
        <v xml:space="preserve"> - </v>
      </c>
      <c r="BH577" s="2396" t="str">
        <f t="shared" si="55"/>
        <v>/F30/@F30_0582</v>
      </c>
      <c r="BI577" s="2837" t="s">
        <v>13437</v>
      </c>
      <c r="BJ577" s="2821" t="str">
        <f>IF(xml!$A$1&lt;&gt;Preluare_xml!BH$1," - ",IFERROR(INDEX(xml!$C:$C,MATCH(BH577,xml!$B:$B,0)),0))</f>
        <v xml:space="preserve"> - </v>
      </c>
    </row>
    <row r="578" spans="44:62" x14ac:dyDescent="0.25">
      <c r="AR578" s="1" t="s">
        <v>12147</v>
      </c>
      <c r="AS578" s="1860" t="str">
        <f t="shared" si="58"/>
        <v>F30_0871</v>
      </c>
      <c r="AT578" s="2839" t="str">
        <f>IF(xml!$A$1&lt;&gt;Preluare_xml!AR$1," - ",IFERROR(INDEX(xml!$C:$C,MATCH(AR578,xml!$B:$B,0)),0))</f>
        <v xml:space="preserve"> - </v>
      </c>
      <c r="AV578" s="1" t="s">
        <v>14041</v>
      </c>
      <c r="AW578" s="1860" t="str">
        <f t="shared" si="59"/>
        <v>F30_1411</v>
      </c>
      <c r="AX578" s="2834" t="str">
        <f>IF(xml!$A$1&lt;&gt;Preluare_xml!AV$1," - ",IFERROR(INDEX(xml!$C:$C,MATCH(AV578,xml!$B:$B,0)),0))</f>
        <v xml:space="preserve"> - </v>
      </c>
      <c r="AZ578" s="74" t="s">
        <v>13903</v>
      </c>
      <c r="BA578" s="1860" t="str">
        <f t="shared" si="57"/>
        <v>F30_0872</v>
      </c>
      <c r="BB578" s="2834" t="str">
        <f>IF(xml!$A$1&lt;&gt;Preluare_xml!AZ$1," - ",IFERROR(INDEX(xml!$C:$C,MATCH(AZ578,xml!$B:$B,0)),0))</f>
        <v xml:space="preserve"> - </v>
      </c>
      <c r="BD578" s="2396" t="str">
        <f t="shared" si="56"/>
        <v>/F30/@F30_2031</v>
      </c>
      <c r="BE578" s="2837" t="s">
        <v>14042</v>
      </c>
      <c r="BF578" s="2834" t="str">
        <f>IF(xml!$A$1&lt;&gt;Preluare_xml!BD$1," - ",IFERROR(INDEX(xml!$C:$C,MATCH(BD578,xml!$B:$B,0)),0))</f>
        <v xml:space="preserve"> - </v>
      </c>
      <c r="BH578" s="2396" t="str">
        <f t="shared" si="55"/>
        <v>/F30/@F30_0591</v>
      </c>
      <c r="BI578" s="2837" t="s">
        <v>13438</v>
      </c>
      <c r="BJ578" s="2821" t="str">
        <f>IF(xml!$A$1&lt;&gt;Preluare_xml!BH$1," - ",IFERROR(INDEX(xml!$C:$C,MATCH(BH578,xml!$B:$B,0)),0))</f>
        <v xml:space="preserve"> - </v>
      </c>
    </row>
    <row r="579" spans="44:62" x14ac:dyDescent="0.25">
      <c r="AR579" s="1" t="s">
        <v>13903</v>
      </c>
      <c r="AS579" s="1860" t="str">
        <f t="shared" si="58"/>
        <v>F30_0872</v>
      </c>
      <c r="AT579" s="2839" t="str">
        <f>IF(xml!$A$1&lt;&gt;Preluare_xml!AR$1," - ",IFERROR(INDEX(xml!$C:$C,MATCH(AR579,xml!$B:$B,0)),0))</f>
        <v xml:space="preserve"> - </v>
      </c>
      <c r="AV579" s="1" t="s">
        <v>14043</v>
      </c>
      <c r="AW579" s="1860" t="str">
        <f t="shared" si="59"/>
        <v>F30_1413</v>
      </c>
      <c r="AX579" s="2834" t="str">
        <f>IF(xml!$A$1&lt;&gt;Preluare_xml!AV$1," - ",IFERROR(INDEX(xml!$C:$C,MATCH(AV579,xml!$B:$B,0)),0))</f>
        <v xml:space="preserve"> - </v>
      </c>
      <c r="AZ579" s="74" t="s">
        <v>12148</v>
      </c>
      <c r="BA579" s="1860" t="str">
        <f t="shared" si="57"/>
        <v>F30_0881</v>
      </c>
      <c r="BB579" s="2834" t="str">
        <f>IF(xml!$A$1&lt;&gt;Preluare_xml!AZ$1," - ",IFERROR(INDEX(xml!$C:$C,MATCH(AZ579,xml!$B:$B,0)),0))</f>
        <v xml:space="preserve"> - </v>
      </c>
      <c r="BD579" s="2396" t="str">
        <f t="shared" si="56"/>
        <v>/F30/@F30_2032</v>
      </c>
      <c r="BE579" s="2837" t="s">
        <v>12515</v>
      </c>
      <c r="BF579" s="2834" t="str">
        <f>IF(xml!$A$1&lt;&gt;Preluare_xml!BD$1," - ",IFERROR(INDEX(xml!$C:$C,MATCH(BD579,xml!$B:$B,0)),0))</f>
        <v xml:space="preserve"> - </v>
      </c>
      <c r="BH579" s="2396" t="str">
        <f t="shared" si="55"/>
        <v>/F30/@F30_0592</v>
      </c>
      <c r="BI579" s="2837" t="s">
        <v>13440</v>
      </c>
      <c r="BJ579" s="2821" t="str">
        <f>IF(xml!$A$1&lt;&gt;Preluare_xml!BH$1," - ",IFERROR(INDEX(xml!$C:$C,MATCH(BH579,xml!$B:$B,0)),0))</f>
        <v xml:space="preserve"> - </v>
      </c>
    </row>
    <row r="580" spans="44:62" x14ac:dyDescent="0.25">
      <c r="AR580" s="1" t="s">
        <v>12148</v>
      </c>
      <c r="AS580" s="1860" t="str">
        <f t="shared" si="58"/>
        <v>F30_0881</v>
      </c>
      <c r="AT580" s="2839" t="str">
        <f>IF(xml!$A$1&lt;&gt;Preluare_xml!AR$1," - ",IFERROR(INDEX(xml!$C:$C,MATCH(AR580,xml!$B:$B,0)),0))</f>
        <v xml:space="preserve"> - </v>
      </c>
      <c r="AV580" s="1" t="s">
        <v>14044</v>
      </c>
      <c r="AW580" s="1860" t="str">
        <f t="shared" si="59"/>
        <v>F30_1421</v>
      </c>
      <c r="AX580" s="2834" t="str">
        <f>IF(xml!$A$1&lt;&gt;Preluare_xml!AV$1," - ",IFERROR(INDEX(xml!$C:$C,MATCH(AV580,xml!$B:$B,0)),0))</f>
        <v xml:space="preserve"> - </v>
      </c>
      <c r="AZ580" s="74" t="s">
        <v>12149</v>
      </c>
      <c r="BA580" s="1860" t="str">
        <f t="shared" si="57"/>
        <v>F30_0882</v>
      </c>
      <c r="BB580" s="2834" t="str">
        <f>IF(xml!$A$1&lt;&gt;Preluare_xml!AZ$1," - ",IFERROR(INDEX(xml!$C:$C,MATCH(AZ580,xml!$B:$B,0)),0))</f>
        <v xml:space="preserve"> - </v>
      </c>
      <c r="BD580" s="2396" t="str">
        <f t="shared" si="56"/>
        <v>/F30/@F30_2041</v>
      </c>
      <c r="BE580" s="2837" t="s">
        <v>14045</v>
      </c>
      <c r="BF580" s="2834" t="str">
        <f>IF(xml!$A$1&lt;&gt;Preluare_xml!BD$1," - ",IFERROR(INDEX(xml!$C:$C,MATCH(BD580,xml!$B:$B,0)),0))</f>
        <v xml:space="preserve"> - </v>
      </c>
      <c r="BH580" s="2396" t="str">
        <f t="shared" si="55"/>
        <v>/F30/@F30_0601</v>
      </c>
      <c r="BI580" s="2837" t="s">
        <v>13441</v>
      </c>
      <c r="BJ580" s="2821" t="str">
        <f>IF(xml!$A$1&lt;&gt;Preluare_xml!BH$1," - ",IFERROR(INDEX(xml!$C:$C,MATCH(BH580,xml!$B:$B,0)),0))</f>
        <v xml:space="preserve"> - </v>
      </c>
    </row>
    <row r="581" spans="44:62" x14ac:dyDescent="0.25">
      <c r="AR581" s="1" t="s">
        <v>12149</v>
      </c>
      <c r="AS581" s="1860" t="str">
        <f t="shared" si="58"/>
        <v>F30_0882</v>
      </c>
      <c r="AT581" s="2839" t="str">
        <f>IF(xml!$A$1&lt;&gt;Preluare_xml!AR$1," - ",IFERROR(INDEX(xml!$C:$C,MATCH(AR581,xml!$B:$B,0)),0))</f>
        <v xml:space="preserve"> - </v>
      </c>
      <c r="AV581" s="1" t="s">
        <v>14046</v>
      </c>
      <c r="AW581" s="1860" t="str">
        <f t="shared" si="59"/>
        <v>F30_1422</v>
      </c>
      <c r="AX581" s="2834" t="str">
        <f>IF(xml!$A$1&lt;&gt;Preluare_xml!AV$1," - ",IFERROR(INDEX(xml!$C:$C,MATCH(AV581,xml!$B:$B,0)),0))</f>
        <v xml:space="preserve"> - </v>
      </c>
      <c r="AZ581" s="74" t="s">
        <v>12150</v>
      </c>
      <c r="BA581" s="1860" t="str">
        <f t="shared" si="57"/>
        <v>F30_0891</v>
      </c>
      <c r="BB581" s="2834" t="str">
        <f>IF(xml!$A$1&lt;&gt;Preluare_xml!AZ$1," - ",IFERROR(INDEX(xml!$C:$C,MATCH(AZ581,xml!$B:$B,0)),0))</f>
        <v xml:space="preserve"> - </v>
      </c>
      <c r="BD581" s="2396" t="str">
        <f t="shared" si="56"/>
        <v>/F30/@F30_2042</v>
      </c>
      <c r="BE581" s="2837" t="s">
        <v>14047</v>
      </c>
      <c r="BF581" s="2834" t="str">
        <f>IF(xml!$A$1&lt;&gt;Preluare_xml!BD$1," - ",IFERROR(INDEX(xml!$C:$C,MATCH(BD581,xml!$B:$B,0)),0))</f>
        <v xml:space="preserve"> - </v>
      </c>
      <c r="BH581" s="2396" t="str">
        <f t="shared" si="55"/>
        <v>/F30/@F30_0602</v>
      </c>
      <c r="BI581" s="2837" t="s">
        <v>13443</v>
      </c>
      <c r="BJ581" s="2821" t="str">
        <f>IF(xml!$A$1&lt;&gt;Preluare_xml!BH$1," - ",IFERROR(INDEX(xml!$C:$C,MATCH(BH581,xml!$B:$B,0)),0))</f>
        <v xml:space="preserve"> - </v>
      </c>
    </row>
    <row r="582" spans="44:62" x14ac:dyDescent="0.25">
      <c r="AR582" s="1" t="s">
        <v>12150</v>
      </c>
      <c r="AS582" s="1860" t="str">
        <f t="shared" si="58"/>
        <v>F30_0891</v>
      </c>
      <c r="AT582" s="2839" t="str">
        <f>IF(xml!$A$1&lt;&gt;Preluare_xml!AR$1," - ",IFERROR(INDEX(xml!$C:$C,MATCH(AR582,xml!$B:$B,0)),0))</f>
        <v xml:space="preserve"> - </v>
      </c>
      <c r="AV582" s="1" t="s">
        <v>14048</v>
      </c>
      <c r="AW582" s="1860" t="str">
        <f t="shared" si="59"/>
        <v>F30_1423</v>
      </c>
      <c r="AX582" s="2834" t="str">
        <f>IF(xml!$A$1&lt;&gt;Preluare_xml!AV$1," - ",IFERROR(INDEX(xml!$C:$C,MATCH(AV582,xml!$B:$B,0)),0))</f>
        <v xml:space="preserve"> - </v>
      </c>
      <c r="AZ582" s="74" t="s">
        <v>12151</v>
      </c>
      <c r="BA582" s="1860" t="str">
        <f t="shared" si="57"/>
        <v>F30_0892</v>
      </c>
      <c r="BB582" s="2834" t="str">
        <f>IF(xml!$A$1&lt;&gt;Preluare_xml!AZ$1," - ",IFERROR(INDEX(xml!$C:$C,MATCH(AZ582,xml!$B:$B,0)),0))</f>
        <v xml:space="preserve"> - </v>
      </c>
      <c r="BD582" s="2396" t="str">
        <f t="shared" si="56"/>
        <v>/F30/@F30_2051</v>
      </c>
      <c r="BE582" s="2837" t="s">
        <v>14049</v>
      </c>
      <c r="BF582" s="2834" t="str">
        <f>IF(xml!$A$1&lt;&gt;Preluare_xml!BD$1," - ",IFERROR(INDEX(xml!$C:$C,MATCH(BD582,xml!$B:$B,0)),0))</f>
        <v xml:space="preserve"> - </v>
      </c>
      <c r="BH582" s="2396" t="str">
        <f t="shared" si="55"/>
        <v>/F30/@F30_0611</v>
      </c>
      <c r="BI582" s="2837" t="s">
        <v>13445</v>
      </c>
      <c r="BJ582" s="2821" t="str">
        <f>IF(xml!$A$1&lt;&gt;Preluare_xml!BH$1," - ",IFERROR(INDEX(xml!$C:$C,MATCH(BH582,xml!$B:$B,0)),0))</f>
        <v xml:space="preserve"> - </v>
      </c>
    </row>
    <row r="583" spans="44:62" x14ac:dyDescent="0.25">
      <c r="AR583" s="1" t="s">
        <v>12151</v>
      </c>
      <c r="AS583" s="1860" t="str">
        <f t="shared" si="58"/>
        <v>F30_0892</v>
      </c>
      <c r="AT583" s="2839" t="str">
        <f>IF(xml!$A$1&lt;&gt;Preluare_xml!AR$1," - ",IFERROR(INDEX(xml!$C:$C,MATCH(AR583,xml!$B:$B,0)),0))</f>
        <v xml:space="preserve"> - </v>
      </c>
      <c r="AV583" s="1" t="s">
        <v>14050</v>
      </c>
      <c r="AW583" s="1860" t="str">
        <f t="shared" si="59"/>
        <v>F30_1424</v>
      </c>
      <c r="AX583" s="2834" t="str">
        <f>IF(xml!$A$1&lt;&gt;Preluare_xml!AV$1," - ",IFERROR(INDEX(xml!$C:$C,MATCH(AV583,xml!$B:$B,0)),0))</f>
        <v xml:space="preserve"> - </v>
      </c>
      <c r="AZ583" s="74" t="s">
        <v>13909</v>
      </c>
      <c r="BA583" s="1860" t="str">
        <f t="shared" si="57"/>
        <v>F30_0901</v>
      </c>
      <c r="BB583" s="2834" t="str">
        <f>IF(xml!$A$1&lt;&gt;Preluare_xml!AZ$1," - ",IFERROR(INDEX(xml!$C:$C,MATCH(AZ583,xml!$B:$B,0)),0))</f>
        <v xml:space="preserve"> - </v>
      </c>
      <c r="BD583" s="2396" t="str">
        <f t="shared" si="56"/>
        <v>/F30/@F30_2052</v>
      </c>
      <c r="BE583" s="2837" t="s">
        <v>12522</v>
      </c>
      <c r="BF583" s="2834" t="str">
        <f>IF(xml!$A$1&lt;&gt;Preluare_xml!BD$1," - ",IFERROR(INDEX(xml!$C:$C,MATCH(BD583,xml!$B:$B,0)),0))</f>
        <v xml:space="preserve"> - </v>
      </c>
      <c r="BH583" s="2396" t="str">
        <f t="shared" si="55"/>
        <v>/F30/@F30_0612</v>
      </c>
      <c r="BI583" s="2837" t="s">
        <v>13448</v>
      </c>
      <c r="BJ583" s="2821" t="str">
        <f>IF(xml!$A$1&lt;&gt;Preluare_xml!BH$1," - ",IFERROR(INDEX(xml!$C:$C,MATCH(BH583,xml!$B:$B,0)),0))</f>
        <v xml:space="preserve"> - </v>
      </c>
    </row>
    <row r="584" spans="44:62" x14ac:dyDescent="0.25">
      <c r="AR584" s="1" t="s">
        <v>13909</v>
      </c>
      <c r="AS584" s="1860" t="str">
        <f t="shared" si="58"/>
        <v>F30_0901</v>
      </c>
      <c r="AT584" s="2839" t="str">
        <f>IF(xml!$A$1&lt;&gt;Preluare_xml!AR$1," - ",IFERROR(INDEX(xml!$C:$C,MATCH(AR584,xml!$B:$B,0)),0))</f>
        <v xml:space="preserve"> - </v>
      </c>
      <c r="AV584" s="1" t="s">
        <v>12197</v>
      </c>
      <c r="AW584" s="1860" t="str">
        <f t="shared" si="59"/>
        <v>F30_1431</v>
      </c>
      <c r="AX584" s="2834" t="str">
        <f>IF(xml!$A$1&lt;&gt;Preluare_xml!AV$1," - ",IFERROR(INDEX(xml!$C:$C,MATCH(AV584,xml!$B:$B,0)),0))</f>
        <v xml:space="preserve"> - </v>
      </c>
      <c r="AZ584" s="74" t="s">
        <v>13911</v>
      </c>
      <c r="BA584" s="1860" t="str">
        <f t="shared" si="57"/>
        <v>F30_0902</v>
      </c>
      <c r="BB584" s="2834" t="str">
        <f>IF(xml!$A$1&lt;&gt;Preluare_xml!AZ$1," - ",IFERROR(INDEX(xml!$C:$C,MATCH(AZ584,xml!$B:$B,0)),0))</f>
        <v xml:space="preserve"> - </v>
      </c>
      <c r="BD584" s="2396" t="str">
        <f t="shared" si="56"/>
        <v>/F30/@F30_2061</v>
      </c>
      <c r="BE584" s="2837" t="s">
        <v>14051</v>
      </c>
      <c r="BF584" s="2834" t="str">
        <f>IF(xml!$A$1&lt;&gt;Preluare_xml!BD$1," - ",IFERROR(INDEX(xml!$C:$C,MATCH(BD584,xml!$B:$B,0)),0))</f>
        <v xml:space="preserve"> - </v>
      </c>
      <c r="BH584" s="2396" t="str">
        <f t="shared" si="55"/>
        <v>/F30/@F30_0621</v>
      </c>
      <c r="BI584" s="2837" t="s">
        <v>13449</v>
      </c>
      <c r="BJ584" s="2821" t="str">
        <f>IF(xml!$A$1&lt;&gt;Preluare_xml!BH$1," - ",IFERROR(INDEX(xml!$C:$C,MATCH(BH584,xml!$B:$B,0)),0))</f>
        <v xml:space="preserve"> - </v>
      </c>
    </row>
    <row r="585" spans="44:62" x14ac:dyDescent="0.25">
      <c r="AR585" s="1" t="s">
        <v>13911</v>
      </c>
      <c r="AS585" s="1860" t="str">
        <f t="shared" si="58"/>
        <v>F30_0902</v>
      </c>
      <c r="AT585" s="2839" t="str">
        <f>IF(xml!$A$1&lt;&gt;Preluare_xml!AR$1," - ",IFERROR(INDEX(xml!$C:$C,MATCH(AR585,xml!$B:$B,0)),0))</f>
        <v xml:space="preserve"> - </v>
      </c>
      <c r="AV585" s="1" t="s">
        <v>14052</v>
      </c>
      <c r="AW585" s="1860" t="str">
        <f t="shared" si="59"/>
        <v>F30_1432</v>
      </c>
      <c r="AX585" s="2834" t="str">
        <f>IF(xml!$A$1&lt;&gt;Preluare_xml!AV$1," - ",IFERROR(INDEX(xml!$C:$C,MATCH(AV585,xml!$B:$B,0)),0))</f>
        <v xml:space="preserve"> - </v>
      </c>
      <c r="AZ585" s="74" t="s">
        <v>12152</v>
      </c>
      <c r="BA585" s="1860" t="str">
        <f t="shared" si="57"/>
        <v>F30_0911</v>
      </c>
      <c r="BB585" s="2834" t="str">
        <f>IF(xml!$A$1&lt;&gt;Preluare_xml!AZ$1," - ",IFERROR(INDEX(xml!$C:$C,MATCH(AZ585,xml!$B:$B,0)),0))</f>
        <v xml:space="preserve"> - </v>
      </c>
      <c r="BD585" s="2396" t="str">
        <f t="shared" si="56"/>
        <v>/F30/@F30_2062</v>
      </c>
      <c r="BE585" s="2837" t="s">
        <v>14053</v>
      </c>
      <c r="BF585" s="2834" t="str">
        <f>IF(xml!$A$1&lt;&gt;Preluare_xml!BD$1," - ",IFERROR(INDEX(xml!$C:$C,MATCH(BD585,xml!$B:$B,0)),0))</f>
        <v xml:space="preserve"> - </v>
      </c>
      <c r="BH585" s="2396" t="str">
        <f t="shared" si="55"/>
        <v>/F30/@F30_0622</v>
      </c>
      <c r="BI585" s="2837" t="s">
        <v>13451</v>
      </c>
      <c r="BJ585" s="2821" t="str">
        <f>IF(xml!$A$1&lt;&gt;Preluare_xml!BH$1," - ",IFERROR(INDEX(xml!$C:$C,MATCH(BH585,xml!$B:$B,0)),0))</f>
        <v xml:space="preserve"> - </v>
      </c>
    </row>
    <row r="586" spans="44:62" x14ac:dyDescent="0.25">
      <c r="AR586" s="1" t="s">
        <v>12152</v>
      </c>
      <c r="AS586" s="1860" t="str">
        <f t="shared" si="58"/>
        <v>F30_0911</v>
      </c>
      <c r="AT586" s="2839" t="str">
        <f>IF(xml!$A$1&lt;&gt;Preluare_xml!AR$1," - ",IFERROR(INDEX(xml!$C:$C,MATCH(AR586,xml!$B:$B,0)),0))</f>
        <v xml:space="preserve"> - </v>
      </c>
      <c r="AV586" s="1" t="s">
        <v>12198</v>
      </c>
      <c r="AW586" s="1860" t="str">
        <f t="shared" si="59"/>
        <v>F30_1433</v>
      </c>
      <c r="AX586" s="2834" t="str">
        <f>IF(xml!$A$1&lt;&gt;Preluare_xml!AV$1," - ",IFERROR(INDEX(xml!$C:$C,MATCH(AV586,xml!$B:$B,0)),0))</f>
        <v xml:space="preserve"> - </v>
      </c>
      <c r="AZ586" s="74" t="s">
        <v>12153</v>
      </c>
      <c r="BA586" s="1860" t="str">
        <f t="shared" si="57"/>
        <v>F30_0912</v>
      </c>
      <c r="BB586" s="2834" t="str">
        <f>IF(xml!$A$1&lt;&gt;Preluare_xml!AZ$1," - ",IFERROR(INDEX(xml!$C:$C,MATCH(AZ586,xml!$B:$B,0)),0))</f>
        <v xml:space="preserve"> - </v>
      </c>
      <c r="BD586" s="2396" t="str">
        <f t="shared" si="56"/>
        <v>/F30/@F30_2071</v>
      </c>
      <c r="BE586" s="2837" t="s">
        <v>14054</v>
      </c>
      <c r="BF586" s="2834" t="str">
        <f>IF(xml!$A$1&lt;&gt;Preluare_xml!BD$1," - ",IFERROR(INDEX(xml!$C:$C,MATCH(BD586,xml!$B:$B,0)),0))</f>
        <v xml:space="preserve"> - </v>
      </c>
      <c r="BH586" s="2396" t="str">
        <f t="shared" si="55"/>
        <v>/F30/@F30_0631</v>
      </c>
      <c r="BI586" s="2837" t="s">
        <v>13454</v>
      </c>
      <c r="BJ586" s="2821" t="str">
        <f>IF(xml!$A$1&lt;&gt;Preluare_xml!BH$1," - ",IFERROR(INDEX(xml!$C:$C,MATCH(BH586,xml!$B:$B,0)),0))</f>
        <v xml:space="preserve"> - </v>
      </c>
    </row>
    <row r="587" spans="44:62" x14ac:dyDescent="0.25">
      <c r="AR587" s="1" t="s">
        <v>12153</v>
      </c>
      <c r="AS587" s="1860" t="str">
        <f t="shared" si="58"/>
        <v>F30_0912</v>
      </c>
      <c r="AT587" s="2839" t="str">
        <f>IF(xml!$A$1&lt;&gt;Preluare_xml!AR$1," - ",IFERROR(INDEX(xml!$C:$C,MATCH(AR587,xml!$B:$B,0)),0))</f>
        <v xml:space="preserve"> - </v>
      </c>
      <c r="AV587" s="1" t="s">
        <v>14055</v>
      </c>
      <c r="AW587" s="1860" t="str">
        <f t="shared" si="59"/>
        <v>F30_1434</v>
      </c>
      <c r="AX587" s="2834" t="str">
        <f>IF(xml!$A$1&lt;&gt;Preluare_xml!AV$1," - ",IFERROR(INDEX(xml!$C:$C,MATCH(AV587,xml!$B:$B,0)),0))</f>
        <v xml:space="preserve"> - </v>
      </c>
      <c r="AZ587" s="74" t="s">
        <v>13916</v>
      </c>
      <c r="BA587" s="1860" t="str">
        <f t="shared" si="57"/>
        <v>F30_0921</v>
      </c>
      <c r="BB587" s="2834" t="str">
        <f>IF(xml!$A$1&lt;&gt;Preluare_xml!AZ$1," - ",IFERROR(INDEX(xml!$C:$C,MATCH(AZ587,xml!$B:$B,0)),0))</f>
        <v xml:space="preserve"> - </v>
      </c>
      <c r="BD587" s="2396" t="str">
        <f t="shared" si="56"/>
        <v>/F30/@F30_2072</v>
      </c>
      <c r="BE587" s="2837" t="s">
        <v>14056</v>
      </c>
      <c r="BF587" s="2834" t="str">
        <f>IF(xml!$A$1&lt;&gt;Preluare_xml!BD$1," - ",IFERROR(INDEX(xml!$C:$C,MATCH(BD587,xml!$B:$B,0)),0))</f>
        <v xml:space="preserve"> - </v>
      </c>
      <c r="BH587" s="2396" t="str">
        <f t="shared" si="55"/>
        <v>/F30/@F30_0632</v>
      </c>
      <c r="BI587" s="2837" t="s">
        <v>13457</v>
      </c>
      <c r="BJ587" s="2821" t="str">
        <f>IF(xml!$A$1&lt;&gt;Preluare_xml!BH$1," - ",IFERROR(INDEX(xml!$C:$C,MATCH(BH587,xml!$B:$B,0)),0))</f>
        <v xml:space="preserve"> - </v>
      </c>
    </row>
    <row r="588" spans="44:62" x14ac:dyDescent="0.25">
      <c r="AR588" s="1" t="s">
        <v>13916</v>
      </c>
      <c r="AS588" s="1860" t="str">
        <f t="shared" si="58"/>
        <v>F30_0921</v>
      </c>
      <c r="AT588" s="2839" t="str">
        <f>IF(xml!$A$1&lt;&gt;Preluare_xml!AR$1," - ",IFERROR(INDEX(xml!$C:$C,MATCH(AR588,xml!$B:$B,0)),0))</f>
        <v xml:space="preserve"> - </v>
      </c>
      <c r="AV588" s="1" t="s">
        <v>12199</v>
      </c>
      <c r="AW588" s="1860" t="str">
        <f t="shared" si="59"/>
        <v>F30_1441</v>
      </c>
      <c r="AX588" s="2834" t="str">
        <f>IF(xml!$A$1&lt;&gt;Preluare_xml!AV$1," - ",IFERROR(INDEX(xml!$C:$C,MATCH(AV588,xml!$B:$B,0)),0))</f>
        <v xml:space="preserve"> - </v>
      </c>
      <c r="AZ588" s="74" t="s">
        <v>13919</v>
      </c>
      <c r="BA588" s="1860" t="str">
        <f t="shared" si="57"/>
        <v>F30_0922</v>
      </c>
      <c r="BB588" s="2834" t="str">
        <f>IF(xml!$A$1&lt;&gt;Preluare_xml!AZ$1," - ",IFERROR(INDEX(xml!$C:$C,MATCH(AZ588,xml!$B:$B,0)),0))</f>
        <v xml:space="preserve"> - </v>
      </c>
      <c r="BD588" s="2396" t="str">
        <f t="shared" si="56"/>
        <v>/F30/@F30_2081</v>
      </c>
      <c r="BE588" s="2837" t="s">
        <v>14057</v>
      </c>
      <c r="BF588" s="2834" t="str">
        <f>IF(xml!$A$1&lt;&gt;Preluare_xml!BD$1," - ",IFERROR(INDEX(xml!$C:$C,MATCH(BD588,xml!$B:$B,0)),0))</f>
        <v xml:space="preserve"> - </v>
      </c>
      <c r="BH588" s="2396" t="str">
        <f t="shared" si="55"/>
        <v>/F30/@F30_0641</v>
      </c>
      <c r="BI588" s="2837" t="s">
        <v>13458</v>
      </c>
      <c r="BJ588" s="2821" t="str">
        <f>IF(xml!$A$1&lt;&gt;Preluare_xml!BH$1," - ",IFERROR(INDEX(xml!$C:$C,MATCH(BH588,xml!$B:$B,0)),0))</f>
        <v xml:space="preserve"> - </v>
      </c>
    </row>
    <row r="589" spans="44:62" x14ac:dyDescent="0.25">
      <c r="AR589" s="1" t="s">
        <v>13919</v>
      </c>
      <c r="AS589" s="1860" t="str">
        <f t="shared" si="58"/>
        <v>F30_0922</v>
      </c>
      <c r="AT589" s="2839" t="str">
        <f>IF(xml!$A$1&lt;&gt;Preluare_xml!AR$1," - ",IFERROR(INDEX(xml!$C:$C,MATCH(AR589,xml!$B:$B,0)),0))</f>
        <v xml:space="preserve"> - </v>
      </c>
      <c r="AV589" s="1" t="s">
        <v>12200</v>
      </c>
      <c r="AW589" s="1860" t="str">
        <f t="shared" si="59"/>
        <v>F30_1442</v>
      </c>
      <c r="AX589" s="2834" t="str">
        <f>IF(xml!$A$1&lt;&gt;Preluare_xml!AV$1," - ",IFERROR(INDEX(xml!$C:$C,MATCH(AV589,xml!$B:$B,0)),0))</f>
        <v xml:space="preserve"> - </v>
      </c>
      <c r="AZ589" s="74" t="s">
        <v>12154</v>
      </c>
      <c r="BA589" s="1860" t="str">
        <f t="shared" si="57"/>
        <v>F30_0931</v>
      </c>
      <c r="BB589" s="2834" t="str">
        <f>IF(xml!$A$1&lt;&gt;Preluare_xml!AZ$1," - ",IFERROR(INDEX(xml!$C:$C,MATCH(AZ589,xml!$B:$B,0)),0))</f>
        <v xml:space="preserve"> - </v>
      </c>
      <c r="BD589" s="2396" t="str">
        <f t="shared" si="56"/>
        <v>/F30/@F30_2082</v>
      </c>
      <c r="BE589" s="2837" t="s">
        <v>12527</v>
      </c>
      <c r="BF589" s="2834" t="str">
        <f>IF(xml!$A$1&lt;&gt;Preluare_xml!BD$1," - ",IFERROR(INDEX(xml!$C:$C,MATCH(BD589,xml!$B:$B,0)),0))</f>
        <v xml:space="preserve"> - </v>
      </c>
      <c r="BH589" s="2396" t="str">
        <f t="shared" si="55"/>
        <v>/F30/@F30_0642</v>
      </c>
      <c r="BI589" s="2837" t="s">
        <v>13460</v>
      </c>
      <c r="BJ589" s="2821" t="str">
        <f>IF(xml!$A$1&lt;&gt;Preluare_xml!BH$1," - ",IFERROR(INDEX(xml!$C:$C,MATCH(BH589,xml!$B:$B,0)),0))</f>
        <v xml:space="preserve"> - </v>
      </c>
    </row>
    <row r="590" spans="44:62" x14ac:dyDescent="0.25">
      <c r="AR590" s="1" t="s">
        <v>12154</v>
      </c>
      <c r="AS590" s="1860" t="str">
        <f t="shared" si="58"/>
        <v>F30_0931</v>
      </c>
      <c r="AT590" s="2839" t="str">
        <f>IF(xml!$A$1&lt;&gt;Preluare_xml!AR$1," - ",IFERROR(INDEX(xml!$C:$C,MATCH(AR590,xml!$B:$B,0)),0))</f>
        <v xml:space="preserve"> - </v>
      </c>
      <c r="AV590" s="1" t="s">
        <v>12201</v>
      </c>
      <c r="AW590" s="1860" t="str">
        <f t="shared" si="59"/>
        <v>F30_1443</v>
      </c>
      <c r="AX590" s="2834" t="str">
        <f>IF(xml!$A$1&lt;&gt;Preluare_xml!AV$1," - ",IFERROR(INDEX(xml!$C:$C,MATCH(AV590,xml!$B:$B,0)),0))</f>
        <v xml:space="preserve"> - </v>
      </c>
      <c r="AZ590" s="74" t="s">
        <v>12155</v>
      </c>
      <c r="BA590" s="1860" t="str">
        <f t="shared" si="57"/>
        <v>F30_0932</v>
      </c>
      <c r="BB590" s="2834" t="str">
        <f>IF(xml!$A$1&lt;&gt;Preluare_xml!AZ$1," - ",IFERROR(INDEX(xml!$C:$C,MATCH(AZ590,xml!$B:$B,0)),0))</f>
        <v xml:space="preserve"> - </v>
      </c>
      <c r="BD590" s="2396" t="str">
        <f t="shared" si="56"/>
        <v>/F30/@F30_2091</v>
      </c>
      <c r="BE590" s="2837" t="s">
        <v>14058</v>
      </c>
      <c r="BF590" s="2834" t="str">
        <f>IF(xml!$A$1&lt;&gt;Preluare_xml!BD$1," - ",IFERROR(INDEX(xml!$C:$C,MATCH(BD590,xml!$B:$B,0)),0))</f>
        <v xml:space="preserve"> - </v>
      </c>
      <c r="BH590" s="2396" t="str">
        <f t="shared" si="55"/>
        <v>/F30/@F30_0651</v>
      </c>
      <c r="BI590" s="2837" t="s">
        <v>13461</v>
      </c>
      <c r="BJ590" s="2821" t="str">
        <f>IF(xml!$A$1&lt;&gt;Preluare_xml!BH$1," - ",IFERROR(INDEX(xml!$C:$C,MATCH(BH590,xml!$B:$B,0)),0))</f>
        <v xml:space="preserve"> - </v>
      </c>
    </row>
    <row r="591" spans="44:62" x14ac:dyDescent="0.25">
      <c r="AR591" s="1" t="s">
        <v>12155</v>
      </c>
      <c r="AS591" s="1860" t="str">
        <f t="shared" si="58"/>
        <v>F30_0932</v>
      </c>
      <c r="AT591" s="2839" t="str">
        <f>IF(xml!$A$1&lt;&gt;Preluare_xml!AR$1," - ",IFERROR(INDEX(xml!$C:$C,MATCH(AR591,xml!$B:$B,0)),0))</f>
        <v xml:space="preserve"> - </v>
      </c>
      <c r="AV591" s="1" t="s">
        <v>12202</v>
      </c>
      <c r="AW591" s="1860" t="str">
        <f t="shared" si="59"/>
        <v>F30_1444</v>
      </c>
      <c r="AX591" s="2834" t="str">
        <f>IF(xml!$A$1&lt;&gt;Preluare_xml!AV$1," - ",IFERROR(INDEX(xml!$C:$C,MATCH(AV591,xml!$B:$B,0)),0))</f>
        <v xml:space="preserve"> - </v>
      </c>
      <c r="AZ591" s="74" t="s">
        <v>12156</v>
      </c>
      <c r="BA591" s="1860" t="str">
        <f t="shared" si="57"/>
        <v>F30_0941</v>
      </c>
      <c r="BB591" s="2834" t="str">
        <f>IF(xml!$A$1&lt;&gt;Preluare_xml!AZ$1," - ",IFERROR(INDEX(xml!$C:$C,MATCH(AZ591,xml!$B:$B,0)),0))</f>
        <v xml:space="preserve"> - </v>
      </c>
      <c r="BD591" s="2396" t="str">
        <f t="shared" si="56"/>
        <v>/F30/@F30_2092</v>
      </c>
      <c r="BE591" s="2837" t="s">
        <v>14059</v>
      </c>
      <c r="BF591" s="2834" t="str">
        <f>IF(xml!$A$1&lt;&gt;Preluare_xml!BD$1," - ",IFERROR(INDEX(xml!$C:$C,MATCH(BD591,xml!$B:$B,0)),0))</f>
        <v xml:space="preserve"> - </v>
      </c>
      <c r="BH591" s="2396" t="str">
        <f t="shared" si="55"/>
        <v>/F30/@F30_0652</v>
      </c>
      <c r="BI591" s="2837" t="s">
        <v>13463</v>
      </c>
      <c r="BJ591" s="2821" t="str">
        <f>IF(xml!$A$1&lt;&gt;Preluare_xml!BH$1," - ",IFERROR(INDEX(xml!$C:$C,MATCH(BH591,xml!$B:$B,0)),0))</f>
        <v xml:space="preserve"> - </v>
      </c>
    </row>
    <row r="592" spans="44:62" x14ac:dyDescent="0.25">
      <c r="AR592" s="1" t="s">
        <v>12156</v>
      </c>
      <c r="AS592" s="1860" t="str">
        <f t="shared" si="58"/>
        <v>F30_0941</v>
      </c>
      <c r="AT592" s="2839" t="str">
        <f>IF(xml!$A$1&lt;&gt;Preluare_xml!AR$1," - ",IFERROR(INDEX(xml!$C:$C,MATCH(AR592,xml!$B:$B,0)),0))</f>
        <v xml:space="preserve"> - </v>
      </c>
      <c r="AV592" s="1" t="s">
        <v>12203</v>
      </c>
      <c r="AW592" s="1860" t="str">
        <f t="shared" si="59"/>
        <v>F30_1451</v>
      </c>
      <c r="AX592" s="2834" t="str">
        <f>IF(xml!$A$1&lt;&gt;Preluare_xml!AV$1," - ",IFERROR(INDEX(xml!$C:$C,MATCH(AV592,xml!$B:$B,0)),0))</f>
        <v xml:space="preserve"> - </v>
      </c>
      <c r="AZ592" s="74" t="s">
        <v>12157</v>
      </c>
      <c r="BA592" s="1860" t="str">
        <f t="shared" si="57"/>
        <v>F30_0942</v>
      </c>
      <c r="BB592" s="2834" t="str">
        <f>IF(xml!$A$1&lt;&gt;Preluare_xml!AZ$1," - ",IFERROR(INDEX(xml!$C:$C,MATCH(AZ592,xml!$B:$B,0)),0))</f>
        <v xml:space="preserve"> - </v>
      </c>
      <c r="BD592" s="2396" t="str">
        <f t="shared" si="56"/>
        <v>/F30/@F30_2101</v>
      </c>
      <c r="BE592" s="2837" t="s">
        <v>14060</v>
      </c>
      <c r="BF592" s="2834" t="str">
        <f>IF(xml!$A$1&lt;&gt;Preluare_xml!BD$1," - ",IFERROR(INDEX(xml!$C:$C,MATCH(BD592,xml!$B:$B,0)),0))</f>
        <v xml:space="preserve"> - </v>
      </c>
      <c r="BH592" s="2396" t="str">
        <f t="shared" si="55"/>
        <v>/F30/@F30_0661</v>
      </c>
      <c r="BI592" s="2837" t="s">
        <v>13464</v>
      </c>
      <c r="BJ592" s="2821" t="str">
        <f>IF(xml!$A$1&lt;&gt;Preluare_xml!BH$1," - ",IFERROR(INDEX(xml!$C:$C,MATCH(BH592,xml!$B:$B,0)),0))</f>
        <v xml:space="preserve"> - </v>
      </c>
    </row>
    <row r="593" spans="44:62" x14ac:dyDescent="0.25">
      <c r="AR593" s="1" t="s">
        <v>12157</v>
      </c>
      <c r="AS593" s="1860" t="str">
        <f t="shared" si="58"/>
        <v>F30_0942</v>
      </c>
      <c r="AT593" s="2839" t="str">
        <f>IF(xml!$A$1&lt;&gt;Preluare_xml!AR$1," - ",IFERROR(INDEX(xml!$C:$C,MATCH(AR593,xml!$B:$B,0)),0))</f>
        <v xml:space="preserve"> - </v>
      </c>
      <c r="AV593" s="1" t="s">
        <v>12204</v>
      </c>
      <c r="AW593" s="1860" t="str">
        <f t="shared" si="59"/>
        <v>F30_1452</v>
      </c>
      <c r="AX593" s="2834" t="str">
        <f>IF(xml!$A$1&lt;&gt;Preluare_xml!AV$1," - ",IFERROR(INDEX(xml!$C:$C,MATCH(AV593,xml!$B:$B,0)),0))</f>
        <v xml:space="preserve"> - </v>
      </c>
      <c r="AZ593" s="74" t="s">
        <v>13925</v>
      </c>
      <c r="BA593" s="1860" t="str">
        <f t="shared" si="57"/>
        <v>F30_0951</v>
      </c>
      <c r="BB593" s="2834" t="str">
        <f>IF(xml!$A$1&lt;&gt;Preluare_xml!AZ$1," - ",IFERROR(INDEX(xml!$C:$C,MATCH(AZ593,xml!$B:$B,0)),0))</f>
        <v xml:space="preserve"> - </v>
      </c>
      <c r="BD593" s="2396" t="str">
        <f t="shared" si="56"/>
        <v>/F30/@F30_2102</v>
      </c>
      <c r="BE593" s="2837" t="s">
        <v>14061</v>
      </c>
      <c r="BF593" s="2834" t="str">
        <f>IF(xml!$A$1&lt;&gt;Preluare_xml!BD$1," - ",IFERROR(INDEX(xml!$C:$C,MATCH(BD593,xml!$B:$B,0)),0))</f>
        <v xml:space="preserve"> - </v>
      </c>
      <c r="BH593" s="2396" t="str">
        <f t="shared" si="55"/>
        <v>/F30/@F30_0662</v>
      </c>
      <c r="BI593" s="2837" t="s">
        <v>13466</v>
      </c>
      <c r="BJ593" s="2821" t="str">
        <f>IF(xml!$A$1&lt;&gt;Preluare_xml!BH$1," - ",IFERROR(INDEX(xml!$C:$C,MATCH(BH593,xml!$B:$B,0)),0))</f>
        <v xml:space="preserve"> - </v>
      </c>
    </row>
    <row r="594" spans="44:62" x14ac:dyDescent="0.25">
      <c r="AR594" s="1" t="s">
        <v>13925</v>
      </c>
      <c r="AS594" s="1860" t="str">
        <f t="shared" si="58"/>
        <v>F30_0951</v>
      </c>
      <c r="AT594" s="2839" t="str">
        <f>IF(xml!$A$1&lt;&gt;Preluare_xml!AR$1," - ",IFERROR(INDEX(xml!$C:$C,MATCH(AR594,xml!$B:$B,0)),0))</f>
        <v xml:space="preserve"> - </v>
      </c>
      <c r="AV594" s="1" t="s">
        <v>12205</v>
      </c>
      <c r="AW594" s="1860" t="str">
        <f t="shared" si="59"/>
        <v>F30_1453</v>
      </c>
      <c r="AX594" s="2834" t="str">
        <f>IF(xml!$A$1&lt;&gt;Preluare_xml!AV$1," - ",IFERROR(INDEX(xml!$C:$C,MATCH(AV594,xml!$B:$B,0)),0))</f>
        <v xml:space="preserve"> - </v>
      </c>
      <c r="AZ594" s="74" t="s">
        <v>13927</v>
      </c>
      <c r="BA594" s="1860" t="str">
        <f t="shared" si="57"/>
        <v>F30_0952</v>
      </c>
      <c r="BB594" s="2834" t="str">
        <f>IF(xml!$A$1&lt;&gt;Preluare_xml!AZ$1," - ",IFERROR(INDEX(xml!$C:$C,MATCH(AZ594,xml!$B:$B,0)),0))</f>
        <v xml:space="preserve"> - </v>
      </c>
      <c r="BD594" s="2396" t="str">
        <f t="shared" si="56"/>
        <v>/F30/@F30_2111</v>
      </c>
      <c r="BE594" s="2837" t="s">
        <v>14062</v>
      </c>
      <c r="BF594" s="2834" t="str">
        <f>IF(xml!$A$1&lt;&gt;Preluare_xml!BD$1," - ",IFERROR(INDEX(xml!$C:$C,MATCH(BD594,xml!$B:$B,0)),0))</f>
        <v xml:space="preserve"> - </v>
      </c>
      <c r="BH594" s="2396" t="str">
        <f t="shared" si="55"/>
        <v>/F30/@F30_0671</v>
      </c>
      <c r="BI594" s="2837" t="s">
        <v>13467</v>
      </c>
      <c r="BJ594" s="2821" t="str">
        <f>IF(xml!$A$1&lt;&gt;Preluare_xml!BH$1," - ",IFERROR(INDEX(xml!$C:$C,MATCH(BH594,xml!$B:$B,0)),0))</f>
        <v xml:space="preserve"> - </v>
      </c>
    </row>
    <row r="595" spans="44:62" x14ac:dyDescent="0.25">
      <c r="AR595" s="1" t="s">
        <v>13927</v>
      </c>
      <c r="AS595" s="1860" t="str">
        <f t="shared" si="58"/>
        <v>F30_0952</v>
      </c>
      <c r="AT595" s="2839" t="str">
        <f>IF(xml!$A$1&lt;&gt;Preluare_xml!AR$1," - ",IFERROR(INDEX(xml!$C:$C,MATCH(AR595,xml!$B:$B,0)),0))</f>
        <v xml:space="preserve"> - </v>
      </c>
      <c r="AV595" s="1" t="s">
        <v>12206</v>
      </c>
      <c r="AW595" s="1860" t="str">
        <f t="shared" si="59"/>
        <v>F30_1454</v>
      </c>
      <c r="AX595" s="2834" t="str">
        <f>IF(xml!$A$1&lt;&gt;Preluare_xml!AV$1," - ",IFERROR(INDEX(xml!$C:$C,MATCH(AV595,xml!$B:$B,0)),0))</f>
        <v xml:space="preserve"> - </v>
      </c>
      <c r="AZ595" s="74" t="s">
        <v>12158</v>
      </c>
      <c r="BA595" s="1860" t="str">
        <f t="shared" si="57"/>
        <v>F30_0961</v>
      </c>
      <c r="BB595" s="2834" t="str">
        <f>IF(xml!$A$1&lt;&gt;Preluare_xml!AZ$1," - ",IFERROR(INDEX(xml!$C:$C,MATCH(AZ595,xml!$B:$B,0)),0))</f>
        <v xml:space="preserve"> - </v>
      </c>
      <c r="BD595" s="2396" t="str">
        <f t="shared" si="56"/>
        <v>/F30/@F30_2112</v>
      </c>
      <c r="BE595" s="2837" t="s">
        <v>14063</v>
      </c>
      <c r="BF595" s="2834" t="str">
        <f>IF(xml!$A$1&lt;&gt;Preluare_xml!BD$1," - ",IFERROR(INDEX(xml!$C:$C,MATCH(BD595,xml!$B:$B,0)),0))</f>
        <v xml:space="preserve"> - </v>
      </c>
      <c r="BH595" s="2396" t="str">
        <f t="shared" si="55"/>
        <v>/F30/@F30_0672</v>
      </c>
      <c r="BI595" s="2837" t="s">
        <v>13469</v>
      </c>
      <c r="BJ595" s="2821" t="str">
        <f>IF(xml!$A$1&lt;&gt;Preluare_xml!BH$1," - ",IFERROR(INDEX(xml!$C:$C,MATCH(BH595,xml!$B:$B,0)),0))</f>
        <v xml:space="preserve"> - </v>
      </c>
    </row>
    <row r="596" spans="44:62" x14ac:dyDescent="0.25">
      <c r="AR596" s="1" t="s">
        <v>12158</v>
      </c>
      <c r="AS596" s="1860" t="str">
        <f t="shared" si="58"/>
        <v>F30_0961</v>
      </c>
      <c r="AT596" s="2839" t="str">
        <f>IF(xml!$A$1&lt;&gt;Preluare_xml!AR$1," - ",IFERROR(INDEX(xml!$C:$C,MATCH(AR596,xml!$B:$B,0)),0))</f>
        <v xml:space="preserve"> - </v>
      </c>
      <c r="AV596" s="1" t="s">
        <v>14064</v>
      </c>
      <c r="AW596" s="1860" t="str">
        <f t="shared" si="59"/>
        <v>F30_1461</v>
      </c>
      <c r="AX596" s="2834" t="str">
        <f>IF(xml!$A$1&lt;&gt;Preluare_xml!AV$1," - ",IFERROR(INDEX(xml!$C:$C,MATCH(AV596,xml!$B:$B,0)),0))</f>
        <v xml:space="preserve"> - </v>
      </c>
      <c r="AZ596" s="74" t="s">
        <v>12159</v>
      </c>
      <c r="BA596" s="1860" t="str">
        <f t="shared" si="57"/>
        <v>F30_0962</v>
      </c>
      <c r="BB596" s="2834" t="str">
        <f>IF(xml!$A$1&lt;&gt;Preluare_xml!AZ$1," - ",IFERROR(INDEX(xml!$C:$C,MATCH(AZ596,xml!$B:$B,0)),0))</f>
        <v xml:space="preserve"> - </v>
      </c>
      <c r="BD596" s="2396" t="str">
        <f t="shared" si="56"/>
        <v>/F30/@F30_2121</v>
      </c>
      <c r="BE596" s="2837" t="s">
        <v>14065</v>
      </c>
      <c r="BF596" s="2834" t="str">
        <f>IF(xml!$A$1&lt;&gt;Preluare_xml!BD$1," - ",IFERROR(INDEX(xml!$C:$C,MATCH(BD596,xml!$B:$B,0)),0))</f>
        <v xml:space="preserve"> - </v>
      </c>
      <c r="BH596" s="2396" t="str">
        <f t="shared" si="55"/>
        <v>/F30/@F30_0681</v>
      </c>
      <c r="BI596" s="2837" t="s">
        <v>13470</v>
      </c>
      <c r="BJ596" s="2821" t="str">
        <f>IF(xml!$A$1&lt;&gt;Preluare_xml!BH$1," - ",IFERROR(INDEX(xml!$C:$C,MATCH(BH596,xml!$B:$B,0)),0))</f>
        <v xml:space="preserve"> - </v>
      </c>
    </row>
    <row r="597" spans="44:62" x14ac:dyDescent="0.25">
      <c r="AR597" s="1" t="s">
        <v>12159</v>
      </c>
      <c r="AS597" s="1860" t="str">
        <f t="shared" si="58"/>
        <v>F30_0962</v>
      </c>
      <c r="AT597" s="2839" t="str">
        <f>IF(xml!$A$1&lt;&gt;Preluare_xml!AR$1," - ",IFERROR(INDEX(xml!$C:$C,MATCH(AR597,xml!$B:$B,0)),0))</f>
        <v xml:space="preserve"> - </v>
      </c>
      <c r="AV597" s="1" t="s">
        <v>12207</v>
      </c>
      <c r="AW597" s="1860" t="str">
        <f t="shared" si="59"/>
        <v>F30_1462</v>
      </c>
      <c r="AX597" s="2834" t="str">
        <f>IF(xml!$A$1&lt;&gt;Preluare_xml!AV$1," - ",IFERROR(INDEX(xml!$C:$C,MATCH(AV597,xml!$B:$B,0)),0))</f>
        <v xml:space="preserve"> - </v>
      </c>
      <c r="AZ597" s="74" t="s">
        <v>13931</v>
      </c>
      <c r="BA597" s="1860" t="str">
        <f t="shared" si="57"/>
        <v>F30_0971</v>
      </c>
      <c r="BB597" s="2834" t="str">
        <f>IF(xml!$A$1&lt;&gt;Preluare_xml!AZ$1," - ",IFERROR(INDEX(xml!$C:$C,MATCH(AZ597,xml!$B:$B,0)),0))</f>
        <v xml:space="preserve"> - </v>
      </c>
      <c r="BD597" s="2396" t="str">
        <f t="shared" si="56"/>
        <v>/F30/@F30_2122</v>
      </c>
      <c r="BE597" s="2837" t="s">
        <v>14066</v>
      </c>
      <c r="BF597" s="2834" t="str">
        <f>IF(xml!$A$1&lt;&gt;Preluare_xml!BD$1," - ",IFERROR(INDEX(xml!$C:$C,MATCH(BD597,xml!$B:$B,0)),0))</f>
        <v xml:space="preserve"> - </v>
      </c>
      <c r="BH597" s="2396" t="str">
        <f t="shared" si="55"/>
        <v>/F30/@F30_0682</v>
      </c>
      <c r="BI597" s="2837" t="s">
        <v>13472</v>
      </c>
      <c r="BJ597" s="2821" t="str">
        <f>IF(xml!$A$1&lt;&gt;Preluare_xml!BH$1," - ",IFERROR(INDEX(xml!$C:$C,MATCH(BH597,xml!$B:$B,0)),0))</f>
        <v xml:space="preserve"> - </v>
      </c>
    </row>
    <row r="598" spans="44:62" x14ac:dyDescent="0.25">
      <c r="AR598" s="1" t="s">
        <v>13931</v>
      </c>
      <c r="AS598" s="1860" t="str">
        <f t="shared" si="58"/>
        <v>F30_0971</v>
      </c>
      <c r="AT598" s="2839" t="str">
        <f>IF(xml!$A$1&lt;&gt;Preluare_xml!AR$1," - ",IFERROR(INDEX(xml!$C:$C,MATCH(AR598,xml!$B:$B,0)),0))</f>
        <v xml:space="preserve"> - </v>
      </c>
      <c r="AV598" s="1" t="s">
        <v>14067</v>
      </c>
      <c r="AW598" s="1860" t="str">
        <f t="shared" si="59"/>
        <v>F30_1463</v>
      </c>
      <c r="AX598" s="2834" t="str">
        <f>IF(xml!$A$1&lt;&gt;Preluare_xml!AV$1," - ",IFERROR(INDEX(xml!$C:$C,MATCH(AV598,xml!$B:$B,0)),0))</f>
        <v xml:space="preserve"> - </v>
      </c>
      <c r="AZ598" s="74" t="s">
        <v>13933</v>
      </c>
      <c r="BA598" s="1860" t="str">
        <f t="shared" si="57"/>
        <v>F30_0972</v>
      </c>
      <c r="BB598" s="2834" t="str">
        <f>IF(xml!$A$1&lt;&gt;Preluare_xml!AZ$1," - ",IFERROR(INDEX(xml!$C:$C,MATCH(AZ598,xml!$B:$B,0)),0))</f>
        <v xml:space="preserve"> - </v>
      </c>
      <c r="BD598" s="2396" t="str">
        <f t="shared" si="56"/>
        <v>/F30/@F30_2131</v>
      </c>
      <c r="BE598" s="2837" t="s">
        <v>14068</v>
      </c>
      <c r="BF598" s="2834" t="str">
        <f>IF(xml!$A$1&lt;&gt;Preluare_xml!BD$1," - ",IFERROR(INDEX(xml!$C:$C,MATCH(BD598,xml!$B:$B,0)),0))</f>
        <v xml:space="preserve"> - </v>
      </c>
      <c r="BH598" s="2396" t="str">
        <f t="shared" si="55"/>
        <v>/F30/@F30_0691</v>
      </c>
      <c r="BI598" s="2837" t="s">
        <v>13473</v>
      </c>
      <c r="BJ598" s="2821" t="str">
        <f>IF(xml!$A$1&lt;&gt;Preluare_xml!BH$1," - ",IFERROR(INDEX(xml!$C:$C,MATCH(BH598,xml!$B:$B,0)),0))</f>
        <v xml:space="preserve"> - </v>
      </c>
    </row>
    <row r="599" spans="44:62" x14ac:dyDescent="0.25">
      <c r="AR599" s="1" t="s">
        <v>13933</v>
      </c>
      <c r="AS599" s="1860" t="str">
        <f t="shared" si="58"/>
        <v>F30_0972</v>
      </c>
      <c r="AT599" s="2839" t="str">
        <f>IF(xml!$A$1&lt;&gt;Preluare_xml!AR$1," - ",IFERROR(INDEX(xml!$C:$C,MATCH(AR599,xml!$B:$B,0)),0))</f>
        <v xml:space="preserve"> - </v>
      </c>
      <c r="AV599" s="1" t="s">
        <v>12208</v>
      </c>
      <c r="AW599" s="1860" t="str">
        <f t="shared" si="59"/>
        <v>F30_1464</v>
      </c>
      <c r="AX599" s="2834" t="str">
        <f>IF(xml!$A$1&lt;&gt;Preluare_xml!AV$1," - ",IFERROR(INDEX(xml!$C:$C,MATCH(AV599,xml!$B:$B,0)),0))</f>
        <v xml:space="preserve"> - </v>
      </c>
      <c r="AZ599" s="74" t="s">
        <v>13935</v>
      </c>
      <c r="BA599" s="1860" t="str">
        <f t="shared" si="57"/>
        <v>F30_0981</v>
      </c>
      <c r="BB599" s="2834" t="str">
        <f>IF(xml!$A$1&lt;&gt;Preluare_xml!AZ$1," - ",IFERROR(INDEX(xml!$C:$C,MATCH(AZ599,xml!$B:$B,0)),0))</f>
        <v xml:space="preserve"> - </v>
      </c>
      <c r="BD599" s="2396" t="str">
        <f t="shared" si="56"/>
        <v>/F30/@F30_2132</v>
      </c>
      <c r="BE599" s="2837" t="s">
        <v>14069</v>
      </c>
      <c r="BF599" s="2834" t="str">
        <f>IF(xml!$A$1&lt;&gt;Preluare_xml!BD$1," - ",IFERROR(INDEX(xml!$C:$C,MATCH(BD599,xml!$B:$B,0)),0))</f>
        <v xml:space="preserve"> - </v>
      </c>
      <c r="BH599" s="2396" t="str">
        <f t="shared" ref="BH599:BH662" si="60">"/"&amp;LEFT(BI599,3)&amp;"/@"&amp;BI599</f>
        <v>/F30/@F30_0692</v>
      </c>
      <c r="BI599" s="2837" t="s">
        <v>13475</v>
      </c>
      <c r="BJ599" s="2821" t="str">
        <f>IF(xml!$A$1&lt;&gt;Preluare_xml!BH$1," - ",IFERROR(INDEX(xml!$C:$C,MATCH(BH599,xml!$B:$B,0)),0))</f>
        <v xml:space="preserve"> - </v>
      </c>
    </row>
    <row r="600" spans="44:62" x14ac:dyDescent="0.25">
      <c r="AR600" s="1" t="s">
        <v>13935</v>
      </c>
      <c r="AS600" s="1860" t="str">
        <f t="shared" si="58"/>
        <v>F30_0981</v>
      </c>
      <c r="AT600" s="2839" t="str">
        <f>IF(xml!$A$1&lt;&gt;Preluare_xml!AR$1," - ",IFERROR(INDEX(xml!$C:$C,MATCH(AR600,xml!$B:$B,0)),0))</f>
        <v xml:space="preserve"> - </v>
      </c>
      <c r="AV600" s="1" t="s">
        <v>14070</v>
      </c>
      <c r="AW600" s="1860" t="str">
        <f t="shared" si="59"/>
        <v>F30_1471</v>
      </c>
      <c r="AX600" s="2834" t="str">
        <f>IF(xml!$A$1&lt;&gt;Preluare_xml!AV$1," - ",IFERROR(INDEX(xml!$C:$C,MATCH(AV600,xml!$B:$B,0)),0))</f>
        <v xml:space="preserve"> - </v>
      </c>
      <c r="AZ600" s="74" t="s">
        <v>13937</v>
      </c>
      <c r="BA600" s="1860" t="str">
        <f t="shared" si="57"/>
        <v>F30_0982</v>
      </c>
      <c r="BB600" s="2834" t="str">
        <f>IF(xml!$A$1&lt;&gt;Preluare_xml!AZ$1," - ",IFERROR(INDEX(xml!$C:$C,MATCH(AZ600,xml!$B:$B,0)),0))</f>
        <v xml:space="preserve"> - </v>
      </c>
      <c r="BD600" s="2396" t="str">
        <f t="shared" si="56"/>
        <v>/F30/@F30_2141</v>
      </c>
      <c r="BE600" s="2837" t="s">
        <v>14071</v>
      </c>
      <c r="BF600" s="2834" t="str">
        <f>IF(xml!$A$1&lt;&gt;Preluare_xml!BD$1," - ",IFERROR(INDEX(xml!$C:$C,MATCH(BD600,xml!$B:$B,0)),0))</f>
        <v xml:space="preserve"> - </v>
      </c>
      <c r="BH600" s="2396" t="str">
        <f t="shared" si="60"/>
        <v>/F30/@F30_0701</v>
      </c>
      <c r="BI600" s="2837" t="s">
        <v>13477</v>
      </c>
      <c r="BJ600" s="2821" t="str">
        <f>IF(xml!$A$1&lt;&gt;Preluare_xml!BH$1," - ",IFERROR(INDEX(xml!$C:$C,MATCH(BH600,xml!$B:$B,0)),0))</f>
        <v xml:space="preserve"> - </v>
      </c>
    </row>
    <row r="601" spans="44:62" x14ac:dyDescent="0.25">
      <c r="AR601" s="1" t="s">
        <v>13937</v>
      </c>
      <c r="AS601" s="1860" t="str">
        <f t="shared" si="58"/>
        <v>F30_0982</v>
      </c>
      <c r="AT601" s="2839" t="str">
        <f>IF(xml!$A$1&lt;&gt;Preluare_xml!AR$1," - ",IFERROR(INDEX(xml!$C:$C,MATCH(AR601,xml!$B:$B,0)),0))</f>
        <v xml:space="preserve"> - </v>
      </c>
      <c r="AV601" s="1" t="s">
        <v>12209</v>
      </c>
      <c r="AW601" s="1860" t="str">
        <f t="shared" si="59"/>
        <v>F30_1472</v>
      </c>
      <c r="AX601" s="2834" t="str">
        <f>IF(xml!$A$1&lt;&gt;Preluare_xml!AV$1," - ",IFERROR(INDEX(xml!$C:$C,MATCH(AV601,xml!$B:$B,0)),0))</f>
        <v xml:space="preserve"> - </v>
      </c>
      <c r="AZ601" s="74" t="s">
        <v>13939</v>
      </c>
      <c r="BA601" s="1860" t="str">
        <f t="shared" si="57"/>
        <v>F30_0991</v>
      </c>
      <c r="BB601" s="2834" t="str">
        <f>IF(xml!$A$1&lt;&gt;Preluare_xml!AZ$1," - ",IFERROR(INDEX(xml!$C:$C,MATCH(AZ601,xml!$B:$B,0)),0))</f>
        <v xml:space="preserve"> - </v>
      </c>
      <c r="BD601" s="2396" t="str">
        <f t="shared" si="56"/>
        <v>/F30/@F30_2142</v>
      </c>
      <c r="BE601" s="2837" t="s">
        <v>14072</v>
      </c>
      <c r="BF601" s="2834" t="str">
        <f>IF(xml!$A$1&lt;&gt;Preluare_xml!BD$1," - ",IFERROR(INDEX(xml!$C:$C,MATCH(BD601,xml!$B:$B,0)),0))</f>
        <v xml:space="preserve"> - </v>
      </c>
      <c r="BH601" s="2396" t="str">
        <f t="shared" si="60"/>
        <v>/F30/@F30_0702</v>
      </c>
      <c r="BI601" s="2837" t="s">
        <v>13480</v>
      </c>
      <c r="BJ601" s="2821" t="str">
        <f>IF(xml!$A$1&lt;&gt;Preluare_xml!BH$1," - ",IFERROR(INDEX(xml!$C:$C,MATCH(BH601,xml!$B:$B,0)),0))</f>
        <v xml:space="preserve"> - </v>
      </c>
    </row>
    <row r="602" spans="44:62" x14ac:dyDescent="0.25">
      <c r="AR602" s="1" t="s">
        <v>13939</v>
      </c>
      <c r="AS602" s="1860" t="str">
        <f t="shared" si="58"/>
        <v>F30_0991</v>
      </c>
      <c r="AT602" s="2839" t="str">
        <f>IF(xml!$A$1&lt;&gt;Preluare_xml!AR$1," - ",IFERROR(INDEX(xml!$C:$C,MATCH(AR602,xml!$B:$B,0)),0))</f>
        <v xml:space="preserve"> - </v>
      </c>
      <c r="AV602" s="1" t="s">
        <v>14073</v>
      </c>
      <c r="AW602" s="1860" t="str">
        <f t="shared" si="59"/>
        <v>F30_1473</v>
      </c>
      <c r="AX602" s="2834" t="str">
        <f>IF(xml!$A$1&lt;&gt;Preluare_xml!AV$1," - ",IFERROR(INDEX(xml!$C:$C,MATCH(AV602,xml!$B:$B,0)),0))</f>
        <v xml:space="preserve"> - </v>
      </c>
      <c r="AZ602" s="74" t="s">
        <v>13941</v>
      </c>
      <c r="BA602" s="1860" t="str">
        <f t="shared" si="57"/>
        <v>F30_0992</v>
      </c>
      <c r="BB602" s="2834" t="str">
        <f>IF(xml!$A$1&lt;&gt;Preluare_xml!AZ$1," - ",IFERROR(INDEX(xml!$C:$C,MATCH(AZ602,xml!$B:$B,0)),0))</f>
        <v xml:space="preserve"> - </v>
      </c>
      <c r="BD602" s="2396" t="str">
        <f t="shared" si="56"/>
        <v>/F30/@F30_2151</v>
      </c>
      <c r="BE602" s="2837" t="s">
        <v>14074</v>
      </c>
      <c r="BF602" s="2834" t="str">
        <f>IF(xml!$A$1&lt;&gt;Preluare_xml!BD$1," - ",IFERROR(INDEX(xml!$C:$C,MATCH(BD602,xml!$B:$B,0)),0))</f>
        <v xml:space="preserve"> - </v>
      </c>
      <c r="BH602" s="2396" t="str">
        <f t="shared" si="60"/>
        <v>/F30/@F30_0711</v>
      </c>
      <c r="BI602" s="2837" t="s">
        <v>13482</v>
      </c>
      <c r="BJ602" s="2821" t="str">
        <f>IF(xml!$A$1&lt;&gt;Preluare_xml!BH$1," - ",IFERROR(INDEX(xml!$C:$C,MATCH(BH602,xml!$B:$B,0)),0))</f>
        <v xml:space="preserve"> - </v>
      </c>
    </row>
    <row r="603" spans="44:62" x14ac:dyDescent="0.25">
      <c r="AR603" s="1" t="s">
        <v>13941</v>
      </c>
      <c r="AS603" s="1860" t="str">
        <f t="shared" si="58"/>
        <v>F30_0992</v>
      </c>
      <c r="AT603" s="2839" t="str">
        <f>IF(xml!$A$1&lt;&gt;Preluare_xml!AR$1," - ",IFERROR(INDEX(xml!$C:$C,MATCH(AR603,xml!$B:$B,0)),0))</f>
        <v xml:space="preserve"> - </v>
      </c>
      <c r="AV603" s="1" t="s">
        <v>12210</v>
      </c>
      <c r="AW603" s="1860" t="str">
        <f t="shared" si="59"/>
        <v>F30_1474</v>
      </c>
      <c r="AX603" s="2834" t="str">
        <f>IF(xml!$A$1&lt;&gt;Preluare_xml!AV$1," - ",IFERROR(INDEX(xml!$C:$C,MATCH(AV603,xml!$B:$B,0)),0))</f>
        <v xml:space="preserve"> - </v>
      </c>
      <c r="AZ603" s="74" t="s">
        <v>13943</v>
      </c>
      <c r="BA603" s="1860" t="str">
        <f t="shared" si="57"/>
        <v>F30_1001</v>
      </c>
      <c r="BB603" s="2834" t="str">
        <f>IF(xml!$A$1&lt;&gt;Preluare_xml!AZ$1," - ",IFERROR(INDEX(xml!$C:$C,MATCH(AZ603,xml!$B:$B,0)),0))</f>
        <v xml:space="preserve"> - </v>
      </c>
      <c r="BD603" s="2396" t="str">
        <f t="shared" ref="BD603:BD666" si="61">"/"&amp;LEFT(BE603,3)&amp;"/@"&amp;BE603</f>
        <v>/F30/@F30_2152</v>
      </c>
      <c r="BE603" s="2837" t="s">
        <v>14075</v>
      </c>
      <c r="BF603" s="2834" t="str">
        <f>IF(xml!$A$1&lt;&gt;Preluare_xml!BD$1," - ",IFERROR(INDEX(xml!$C:$C,MATCH(BD603,xml!$B:$B,0)),0))</f>
        <v xml:space="preserve"> - </v>
      </c>
      <c r="BH603" s="2396" t="str">
        <f t="shared" si="60"/>
        <v>/F30/@F30_0712</v>
      </c>
      <c r="BI603" s="2837" t="s">
        <v>13485</v>
      </c>
      <c r="BJ603" s="2821" t="str">
        <f>IF(xml!$A$1&lt;&gt;Preluare_xml!BH$1," - ",IFERROR(INDEX(xml!$C:$C,MATCH(BH603,xml!$B:$B,0)),0))</f>
        <v xml:space="preserve"> - </v>
      </c>
    </row>
    <row r="604" spans="44:62" x14ac:dyDescent="0.25">
      <c r="AR604" s="1" t="s">
        <v>13943</v>
      </c>
      <c r="AS604" s="1860" t="str">
        <f t="shared" si="58"/>
        <v>F30_1001</v>
      </c>
      <c r="AT604" s="2839" t="str">
        <f>IF(xml!$A$1&lt;&gt;Preluare_xml!AR$1," - ",IFERROR(INDEX(xml!$C:$C,MATCH(AR604,xml!$B:$B,0)),0))</f>
        <v xml:space="preserve"> - </v>
      </c>
      <c r="AV604" s="1" t="s">
        <v>14076</v>
      </c>
      <c r="AW604" s="1860" t="str">
        <f t="shared" si="59"/>
        <v>F30_1481</v>
      </c>
      <c r="AX604" s="2834" t="str">
        <f>IF(xml!$A$1&lt;&gt;Preluare_xml!AV$1," - ",IFERROR(INDEX(xml!$C:$C,MATCH(AV604,xml!$B:$B,0)),0))</f>
        <v xml:space="preserve"> - </v>
      </c>
      <c r="AZ604" s="74" t="s">
        <v>13945</v>
      </c>
      <c r="BA604" s="1860" t="str">
        <f t="shared" si="57"/>
        <v>F30_1002</v>
      </c>
      <c r="BB604" s="2834" t="str">
        <f>IF(xml!$A$1&lt;&gt;Preluare_xml!AZ$1," - ",IFERROR(INDEX(xml!$C:$C,MATCH(AZ604,xml!$B:$B,0)),0))</f>
        <v xml:space="preserve"> - </v>
      </c>
      <c r="BD604" s="2396" t="str">
        <f t="shared" si="61"/>
        <v>/F30/@F30_2161</v>
      </c>
      <c r="BE604" s="2837" t="s">
        <v>14077</v>
      </c>
      <c r="BF604" s="2834" t="str">
        <f>IF(xml!$A$1&lt;&gt;Preluare_xml!BD$1," - ",IFERROR(INDEX(xml!$C:$C,MATCH(BD604,xml!$B:$B,0)),0))</f>
        <v xml:space="preserve"> - </v>
      </c>
      <c r="BH604" s="2396" t="str">
        <f t="shared" si="60"/>
        <v>/F30/@F30_0721</v>
      </c>
      <c r="BI604" s="2837" t="s">
        <v>13486</v>
      </c>
      <c r="BJ604" s="2821" t="str">
        <f>IF(xml!$A$1&lt;&gt;Preluare_xml!BH$1," - ",IFERROR(INDEX(xml!$C:$C,MATCH(BH604,xml!$B:$B,0)),0))</f>
        <v xml:space="preserve"> - </v>
      </c>
    </row>
    <row r="605" spans="44:62" x14ac:dyDescent="0.25">
      <c r="AR605" s="1" t="s">
        <v>13945</v>
      </c>
      <c r="AS605" s="1860" t="str">
        <f t="shared" si="58"/>
        <v>F30_1002</v>
      </c>
      <c r="AT605" s="2839" t="str">
        <f>IF(xml!$A$1&lt;&gt;Preluare_xml!AR$1," - ",IFERROR(INDEX(xml!$C:$C,MATCH(AR605,xml!$B:$B,0)),0))</f>
        <v xml:space="preserve"> - </v>
      </c>
      <c r="AV605" s="1" t="s">
        <v>12211</v>
      </c>
      <c r="AW605" s="1860" t="str">
        <f t="shared" si="59"/>
        <v>F30_1482</v>
      </c>
      <c r="AX605" s="2834" t="str">
        <f>IF(xml!$A$1&lt;&gt;Preluare_xml!AV$1," - ",IFERROR(INDEX(xml!$C:$C,MATCH(AV605,xml!$B:$B,0)),0))</f>
        <v xml:space="preserve"> - </v>
      </c>
      <c r="AZ605" s="74" t="s">
        <v>13947</v>
      </c>
      <c r="BA605" s="1860" t="str">
        <f t="shared" ref="BA605:BA668" si="62">TRIM(MID(AZ605,FIND("@",AZ605)+1,500))</f>
        <v>F30_1011</v>
      </c>
      <c r="BB605" s="2834" t="str">
        <f>IF(xml!$A$1&lt;&gt;Preluare_xml!AZ$1," - ",IFERROR(INDEX(xml!$C:$C,MATCH(AZ605,xml!$B:$B,0)),0))</f>
        <v xml:space="preserve"> - </v>
      </c>
      <c r="BD605" s="2396" t="str">
        <f t="shared" si="61"/>
        <v>/F30/@F30_2162</v>
      </c>
      <c r="BE605" s="2837" t="s">
        <v>14078</v>
      </c>
      <c r="BF605" s="2834" t="str">
        <f>IF(xml!$A$1&lt;&gt;Preluare_xml!BD$1," - ",IFERROR(INDEX(xml!$C:$C,MATCH(BD605,xml!$B:$B,0)),0))</f>
        <v xml:space="preserve"> - </v>
      </c>
      <c r="BH605" s="2396" t="str">
        <f t="shared" si="60"/>
        <v>/F30/@F30_0722</v>
      </c>
      <c r="BI605" s="2837" t="s">
        <v>13488</v>
      </c>
      <c r="BJ605" s="2821" t="str">
        <f>IF(xml!$A$1&lt;&gt;Preluare_xml!BH$1," - ",IFERROR(INDEX(xml!$C:$C,MATCH(BH605,xml!$B:$B,0)),0))</f>
        <v xml:space="preserve"> - </v>
      </c>
    </row>
    <row r="606" spans="44:62" x14ac:dyDescent="0.25">
      <c r="AR606" s="1" t="s">
        <v>13947</v>
      </c>
      <c r="AS606" s="1860" t="str">
        <f t="shared" si="58"/>
        <v>F30_1011</v>
      </c>
      <c r="AT606" s="2839" t="str">
        <f>IF(xml!$A$1&lt;&gt;Preluare_xml!AR$1," - ",IFERROR(INDEX(xml!$C:$C,MATCH(AR606,xml!$B:$B,0)),0))</f>
        <v xml:space="preserve"> - </v>
      </c>
      <c r="AV606" s="1" t="s">
        <v>14079</v>
      </c>
      <c r="AW606" s="1860" t="str">
        <f t="shared" si="59"/>
        <v>F30_1483</v>
      </c>
      <c r="AX606" s="2834" t="str">
        <f>IF(xml!$A$1&lt;&gt;Preluare_xml!AV$1," - ",IFERROR(INDEX(xml!$C:$C,MATCH(AV606,xml!$B:$B,0)),0))</f>
        <v xml:space="preserve"> - </v>
      </c>
      <c r="AZ606" s="74" t="s">
        <v>13949</v>
      </c>
      <c r="BA606" s="1860" t="str">
        <f t="shared" si="62"/>
        <v>F30_1012</v>
      </c>
      <c r="BB606" s="2834" t="str">
        <f>IF(xml!$A$1&lt;&gt;Preluare_xml!AZ$1," - ",IFERROR(INDEX(xml!$C:$C,MATCH(AZ606,xml!$B:$B,0)),0))</f>
        <v xml:space="preserve"> - </v>
      </c>
      <c r="BD606" s="2396" t="str">
        <f t="shared" si="61"/>
        <v>/F30/@F30_2171</v>
      </c>
      <c r="BE606" s="2837" t="s">
        <v>14080</v>
      </c>
      <c r="BF606" s="2834" t="str">
        <f>IF(xml!$A$1&lt;&gt;Preluare_xml!BD$1," - ",IFERROR(INDEX(xml!$C:$C,MATCH(BD606,xml!$B:$B,0)),0))</f>
        <v xml:space="preserve"> - </v>
      </c>
      <c r="BH606" s="2396" t="str">
        <f t="shared" si="60"/>
        <v>/F30/@F30_0731</v>
      </c>
      <c r="BI606" s="2837" t="s">
        <v>13489</v>
      </c>
      <c r="BJ606" s="2821" t="str">
        <f>IF(xml!$A$1&lt;&gt;Preluare_xml!BH$1," - ",IFERROR(INDEX(xml!$C:$C,MATCH(BH606,xml!$B:$B,0)),0))</f>
        <v xml:space="preserve"> - </v>
      </c>
    </row>
    <row r="607" spans="44:62" x14ac:dyDescent="0.25">
      <c r="AR607" s="1" t="s">
        <v>13949</v>
      </c>
      <c r="AS607" s="1860" t="str">
        <f t="shared" si="58"/>
        <v>F30_1012</v>
      </c>
      <c r="AT607" s="2839" t="str">
        <f>IF(xml!$A$1&lt;&gt;Preluare_xml!AR$1," - ",IFERROR(INDEX(xml!$C:$C,MATCH(AR607,xml!$B:$B,0)),0))</f>
        <v xml:space="preserve"> - </v>
      </c>
      <c r="AV607" s="1" t="s">
        <v>12212</v>
      </c>
      <c r="AW607" s="1860" t="str">
        <f t="shared" si="59"/>
        <v>F30_1484</v>
      </c>
      <c r="AX607" s="2834" t="str">
        <f>IF(xml!$A$1&lt;&gt;Preluare_xml!AV$1," - ",IFERROR(INDEX(xml!$C:$C,MATCH(AV607,xml!$B:$B,0)),0))</f>
        <v xml:space="preserve"> - </v>
      </c>
      <c r="AZ607" s="74" t="s">
        <v>13951</v>
      </c>
      <c r="BA607" s="1860" t="str">
        <f t="shared" si="62"/>
        <v>F30_1021</v>
      </c>
      <c r="BB607" s="2834" t="str">
        <f>IF(xml!$A$1&lt;&gt;Preluare_xml!AZ$1," - ",IFERROR(INDEX(xml!$C:$C,MATCH(AZ607,xml!$B:$B,0)),0))</f>
        <v xml:space="preserve"> - </v>
      </c>
      <c r="BD607" s="2396" t="str">
        <f t="shared" si="61"/>
        <v>/F30/@F30_2172</v>
      </c>
      <c r="BE607" s="2837" t="s">
        <v>14081</v>
      </c>
      <c r="BF607" s="2834" t="str">
        <f>IF(xml!$A$1&lt;&gt;Preluare_xml!BD$1," - ",IFERROR(INDEX(xml!$C:$C,MATCH(BD607,xml!$B:$B,0)),0))</f>
        <v xml:space="preserve"> - </v>
      </c>
      <c r="BH607" s="2396" t="str">
        <f t="shared" si="60"/>
        <v>/F30/@F30_0732</v>
      </c>
      <c r="BI607" s="2837" t="s">
        <v>13491</v>
      </c>
      <c r="BJ607" s="2821" t="str">
        <f>IF(xml!$A$1&lt;&gt;Preluare_xml!BH$1," - ",IFERROR(INDEX(xml!$C:$C,MATCH(BH607,xml!$B:$B,0)),0))</f>
        <v xml:space="preserve"> - </v>
      </c>
    </row>
    <row r="608" spans="44:62" x14ac:dyDescent="0.25">
      <c r="AR608" s="1" t="s">
        <v>13951</v>
      </c>
      <c r="AS608" s="1860" t="str">
        <f t="shared" si="58"/>
        <v>F30_1021</v>
      </c>
      <c r="AT608" s="2839" t="str">
        <f>IF(xml!$A$1&lt;&gt;Preluare_xml!AR$1," - ",IFERROR(INDEX(xml!$C:$C,MATCH(AR608,xml!$B:$B,0)),0))</f>
        <v xml:space="preserve"> - </v>
      </c>
      <c r="AV608" s="1" t="s">
        <v>14082</v>
      </c>
      <c r="AW608" s="1860" t="str">
        <f t="shared" si="59"/>
        <v>F30_1491</v>
      </c>
      <c r="AX608" s="2834" t="str">
        <f>IF(xml!$A$1&lt;&gt;Preluare_xml!AV$1," - ",IFERROR(INDEX(xml!$C:$C,MATCH(AV608,xml!$B:$B,0)),0))</f>
        <v xml:space="preserve"> - </v>
      </c>
      <c r="AZ608" s="74" t="s">
        <v>13953</v>
      </c>
      <c r="BA608" s="1860" t="str">
        <f t="shared" si="62"/>
        <v>F30_1022</v>
      </c>
      <c r="BB608" s="2834" t="str">
        <f>IF(xml!$A$1&lt;&gt;Preluare_xml!AZ$1," - ",IFERROR(INDEX(xml!$C:$C,MATCH(AZ608,xml!$B:$B,0)),0))</f>
        <v xml:space="preserve"> - </v>
      </c>
      <c r="BD608" s="2396" t="str">
        <f t="shared" si="61"/>
        <v>/F30/@F30_2181</v>
      </c>
      <c r="BE608" s="2837" t="s">
        <v>14083</v>
      </c>
      <c r="BF608" s="2834" t="str">
        <f>IF(xml!$A$1&lt;&gt;Preluare_xml!BD$1," - ",IFERROR(INDEX(xml!$C:$C,MATCH(BD608,xml!$B:$B,0)),0))</f>
        <v xml:space="preserve"> - </v>
      </c>
      <c r="BH608" s="2396" t="str">
        <f t="shared" si="60"/>
        <v>/F30/@F30_0741</v>
      </c>
      <c r="BI608" s="2837" t="s">
        <v>13493</v>
      </c>
      <c r="BJ608" s="2821" t="str">
        <f>IF(xml!$A$1&lt;&gt;Preluare_xml!BH$1," - ",IFERROR(INDEX(xml!$C:$C,MATCH(BH608,xml!$B:$B,0)),0))</f>
        <v xml:space="preserve"> - </v>
      </c>
    </row>
    <row r="609" spans="44:62" x14ac:dyDescent="0.25">
      <c r="AR609" s="1" t="s">
        <v>13953</v>
      </c>
      <c r="AS609" s="1860" t="str">
        <f t="shared" ref="AS609:AS672" si="63">TRIM(MID(AR609,FIND("@",AR609)+1,500))</f>
        <v>F30_1022</v>
      </c>
      <c r="AT609" s="2839" t="str">
        <f>IF(xml!$A$1&lt;&gt;Preluare_xml!AR$1," - ",IFERROR(INDEX(xml!$C:$C,MATCH(AR609,xml!$B:$B,0)),0))</f>
        <v xml:space="preserve"> - </v>
      </c>
      <c r="AV609" s="1" t="s">
        <v>12213</v>
      </c>
      <c r="AW609" s="1860" t="str">
        <f t="shared" ref="AW609:AW672" si="64">TRIM(MID(AV609,FIND("@",AV609)+1,500))</f>
        <v>F30_1492</v>
      </c>
      <c r="AX609" s="2834" t="str">
        <f>IF(xml!$A$1&lt;&gt;Preluare_xml!AV$1," - ",IFERROR(INDEX(xml!$C:$C,MATCH(AV609,xml!$B:$B,0)),0))</f>
        <v xml:space="preserve"> - </v>
      </c>
      <c r="AZ609" s="74" t="s">
        <v>13955</v>
      </c>
      <c r="BA609" s="1860" t="str">
        <f t="shared" si="62"/>
        <v>F30_1031</v>
      </c>
      <c r="BB609" s="2834" t="str">
        <f>IF(xml!$A$1&lt;&gt;Preluare_xml!AZ$1," - ",IFERROR(INDEX(xml!$C:$C,MATCH(AZ609,xml!$B:$B,0)),0))</f>
        <v xml:space="preserve"> - </v>
      </c>
      <c r="BD609" s="2396" t="str">
        <f t="shared" si="61"/>
        <v>/F30/@F30_2182</v>
      </c>
      <c r="BE609" s="2837" t="s">
        <v>12413</v>
      </c>
      <c r="BF609" s="2834" t="str">
        <f>IF(xml!$A$1&lt;&gt;Preluare_xml!BD$1," - ",IFERROR(INDEX(xml!$C:$C,MATCH(BD609,xml!$B:$B,0)),0))</f>
        <v xml:space="preserve"> - </v>
      </c>
      <c r="BH609" s="2396" t="str">
        <f t="shared" si="60"/>
        <v>/F30/@F30_0742</v>
      </c>
      <c r="BI609" s="2837" t="s">
        <v>13496</v>
      </c>
      <c r="BJ609" s="2821" t="str">
        <f>IF(xml!$A$1&lt;&gt;Preluare_xml!BH$1," - ",IFERROR(INDEX(xml!$C:$C,MATCH(BH609,xml!$B:$B,0)),0))</f>
        <v xml:space="preserve"> - </v>
      </c>
    </row>
    <row r="610" spans="44:62" x14ac:dyDescent="0.25">
      <c r="AR610" s="1" t="s">
        <v>13955</v>
      </c>
      <c r="AS610" s="1860" t="str">
        <f t="shared" si="63"/>
        <v>F30_1031</v>
      </c>
      <c r="AT610" s="2839" t="str">
        <f>IF(xml!$A$1&lt;&gt;Preluare_xml!AR$1," - ",IFERROR(INDEX(xml!$C:$C,MATCH(AR610,xml!$B:$B,0)),0))</f>
        <v xml:space="preserve"> - </v>
      </c>
      <c r="AV610" s="1" t="s">
        <v>14084</v>
      </c>
      <c r="AW610" s="1860" t="str">
        <f t="shared" si="64"/>
        <v>F30_1493</v>
      </c>
      <c r="AX610" s="2834" t="str">
        <f>IF(xml!$A$1&lt;&gt;Preluare_xml!AV$1," - ",IFERROR(INDEX(xml!$C:$C,MATCH(AV610,xml!$B:$B,0)),0))</f>
        <v xml:space="preserve"> - </v>
      </c>
      <c r="AZ610" s="74" t="s">
        <v>13957</v>
      </c>
      <c r="BA610" s="1860" t="str">
        <f t="shared" si="62"/>
        <v>F30_1032</v>
      </c>
      <c r="BB610" s="2834" t="str">
        <f>IF(xml!$A$1&lt;&gt;Preluare_xml!AZ$1," - ",IFERROR(INDEX(xml!$C:$C,MATCH(AZ610,xml!$B:$B,0)),0))</f>
        <v xml:space="preserve"> - </v>
      </c>
      <c r="BD610" s="2396" t="str">
        <f t="shared" si="61"/>
        <v>/F30/@F30_2191</v>
      </c>
      <c r="BE610" s="2837" t="s">
        <v>14085</v>
      </c>
      <c r="BF610" s="2834" t="str">
        <f>IF(xml!$A$1&lt;&gt;Preluare_xml!BD$1," - ",IFERROR(INDEX(xml!$C:$C,MATCH(BD610,xml!$B:$B,0)),0))</f>
        <v xml:space="preserve"> - </v>
      </c>
      <c r="BH610" s="2396" t="str">
        <f t="shared" si="60"/>
        <v>/F30/@F30_0751</v>
      </c>
      <c r="BI610" s="2837" t="s">
        <v>13497</v>
      </c>
      <c r="BJ610" s="2821" t="str">
        <f>IF(xml!$A$1&lt;&gt;Preluare_xml!BH$1," - ",IFERROR(INDEX(xml!$C:$C,MATCH(BH610,xml!$B:$B,0)),0))</f>
        <v xml:space="preserve"> - </v>
      </c>
    </row>
    <row r="611" spans="44:62" x14ac:dyDescent="0.25">
      <c r="AR611" s="1" t="s">
        <v>13957</v>
      </c>
      <c r="AS611" s="1860" t="str">
        <f t="shared" si="63"/>
        <v>F30_1032</v>
      </c>
      <c r="AT611" s="2839" t="str">
        <f>IF(xml!$A$1&lt;&gt;Preluare_xml!AR$1," - ",IFERROR(INDEX(xml!$C:$C,MATCH(AR611,xml!$B:$B,0)),0))</f>
        <v xml:space="preserve"> - </v>
      </c>
      <c r="AV611" s="1" t="s">
        <v>12214</v>
      </c>
      <c r="AW611" s="1860" t="str">
        <f t="shared" si="64"/>
        <v>F30_1494</v>
      </c>
      <c r="AX611" s="2834" t="str">
        <f>IF(xml!$A$1&lt;&gt;Preluare_xml!AV$1," - ",IFERROR(INDEX(xml!$C:$C,MATCH(AV611,xml!$B:$B,0)),0))</f>
        <v xml:space="preserve"> - </v>
      </c>
      <c r="AZ611" s="74" t="s">
        <v>13959</v>
      </c>
      <c r="BA611" s="1860" t="str">
        <f t="shared" si="62"/>
        <v>F30_1041</v>
      </c>
      <c r="BB611" s="2834" t="str">
        <f>IF(xml!$A$1&lt;&gt;Preluare_xml!AZ$1," - ",IFERROR(INDEX(xml!$C:$C,MATCH(AZ611,xml!$B:$B,0)),0))</f>
        <v xml:space="preserve"> - </v>
      </c>
      <c r="BD611" s="2396" t="str">
        <f t="shared" si="61"/>
        <v>/F30/@F30_2192</v>
      </c>
      <c r="BE611" s="2837" t="s">
        <v>14086</v>
      </c>
      <c r="BF611" s="2834" t="str">
        <f>IF(xml!$A$1&lt;&gt;Preluare_xml!BD$1," - ",IFERROR(INDEX(xml!$C:$C,MATCH(BD611,xml!$B:$B,0)),0))</f>
        <v xml:space="preserve"> - </v>
      </c>
      <c r="BH611" s="2396" t="str">
        <f t="shared" si="60"/>
        <v>/F30/@F30_0752</v>
      </c>
      <c r="BI611" s="2837" t="s">
        <v>13499</v>
      </c>
      <c r="BJ611" s="2821" t="str">
        <f>IF(xml!$A$1&lt;&gt;Preluare_xml!BH$1," - ",IFERROR(INDEX(xml!$C:$C,MATCH(BH611,xml!$B:$B,0)),0))</f>
        <v xml:space="preserve"> - </v>
      </c>
    </row>
    <row r="612" spans="44:62" x14ac:dyDescent="0.25">
      <c r="AR612" s="1" t="s">
        <v>13959</v>
      </c>
      <c r="AS612" s="1860" t="str">
        <f t="shared" si="63"/>
        <v>F30_1041</v>
      </c>
      <c r="AT612" s="2839" t="str">
        <f>IF(xml!$A$1&lt;&gt;Preluare_xml!AR$1," - ",IFERROR(INDEX(xml!$C:$C,MATCH(AR612,xml!$B:$B,0)),0))</f>
        <v xml:space="preserve"> - </v>
      </c>
      <c r="AV612" s="1" t="s">
        <v>14087</v>
      </c>
      <c r="AW612" s="1860" t="str">
        <f t="shared" si="64"/>
        <v>F30_1501</v>
      </c>
      <c r="AX612" s="2834" t="str">
        <f>IF(xml!$A$1&lt;&gt;Preluare_xml!AV$1," - ",IFERROR(INDEX(xml!$C:$C,MATCH(AV612,xml!$B:$B,0)),0))</f>
        <v xml:space="preserve"> - </v>
      </c>
      <c r="AZ612" s="74" t="s">
        <v>13961</v>
      </c>
      <c r="BA612" s="1860" t="str">
        <f t="shared" si="62"/>
        <v>F30_1042</v>
      </c>
      <c r="BB612" s="2834" t="str">
        <f>IF(xml!$A$1&lt;&gt;Preluare_xml!AZ$1," - ",IFERROR(INDEX(xml!$C:$C,MATCH(AZ612,xml!$B:$B,0)),0))</f>
        <v xml:space="preserve"> - </v>
      </c>
      <c r="BD612" s="2396" t="str">
        <f t="shared" si="61"/>
        <v>/F30/@F30_2201</v>
      </c>
      <c r="BE612" s="2837" t="s">
        <v>14088</v>
      </c>
      <c r="BF612" s="2834" t="str">
        <f>IF(xml!$A$1&lt;&gt;Preluare_xml!BD$1," - ",IFERROR(INDEX(xml!$C:$C,MATCH(BD612,xml!$B:$B,0)),0))</f>
        <v xml:space="preserve"> - </v>
      </c>
      <c r="BH612" s="2396" t="str">
        <f t="shared" si="60"/>
        <v>/F30/@F30_0761</v>
      </c>
      <c r="BI612" s="2837" t="s">
        <v>13500</v>
      </c>
      <c r="BJ612" s="2821" t="str">
        <f>IF(xml!$A$1&lt;&gt;Preluare_xml!BH$1," - ",IFERROR(INDEX(xml!$C:$C,MATCH(BH612,xml!$B:$B,0)),0))</f>
        <v xml:space="preserve"> - </v>
      </c>
    </row>
    <row r="613" spans="44:62" x14ac:dyDescent="0.25">
      <c r="AR613" s="1" t="s">
        <v>13961</v>
      </c>
      <c r="AS613" s="1860" t="str">
        <f t="shared" si="63"/>
        <v>F30_1042</v>
      </c>
      <c r="AT613" s="2839" t="str">
        <f>IF(xml!$A$1&lt;&gt;Preluare_xml!AR$1," - ",IFERROR(INDEX(xml!$C:$C,MATCH(AR613,xml!$B:$B,0)),0))</f>
        <v xml:space="preserve"> - </v>
      </c>
      <c r="AV613" s="1" t="s">
        <v>12215</v>
      </c>
      <c r="AW613" s="1860" t="str">
        <f t="shared" si="64"/>
        <v>F30_1502</v>
      </c>
      <c r="AX613" s="2834" t="str">
        <f>IF(xml!$A$1&lt;&gt;Preluare_xml!AV$1," - ",IFERROR(INDEX(xml!$C:$C,MATCH(AV613,xml!$B:$B,0)),0))</f>
        <v xml:space="preserve"> - </v>
      </c>
      <c r="AZ613" s="74" t="s">
        <v>13963</v>
      </c>
      <c r="BA613" s="1860" t="str">
        <f t="shared" si="62"/>
        <v>F30_1051</v>
      </c>
      <c r="BB613" s="2834" t="str">
        <f>IF(xml!$A$1&lt;&gt;Preluare_xml!AZ$1," - ",IFERROR(INDEX(xml!$C:$C,MATCH(AZ613,xml!$B:$B,0)),0))</f>
        <v xml:space="preserve"> - </v>
      </c>
      <c r="BD613" s="2396" t="str">
        <f t="shared" si="61"/>
        <v>/F30/@F30_2202</v>
      </c>
      <c r="BE613" s="2837" t="s">
        <v>14089</v>
      </c>
      <c r="BF613" s="2834" t="str">
        <f>IF(xml!$A$1&lt;&gt;Preluare_xml!BD$1," - ",IFERROR(INDEX(xml!$C:$C,MATCH(BD613,xml!$B:$B,0)),0))</f>
        <v xml:space="preserve"> - </v>
      </c>
      <c r="BH613" s="2396" t="str">
        <f t="shared" si="60"/>
        <v>/F30/@F30_0762</v>
      </c>
      <c r="BI613" s="2837" t="s">
        <v>13502</v>
      </c>
      <c r="BJ613" s="2821" t="str">
        <f>IF(xml!$A$1&lt;&gt;Preluare_xml!BH$1," - ",IFERROR(INDEX(xml!$C:$C,MATCH(BH613,xml!$B:$B,0)),0))</f>
        <v xml:space="preserve"> - </v>
      </c>
    </row>
    <row r="614" spans="44:62" x14ac:dyDescent="0.25">
      <c r="AR614" s="1" t="s">
        <v>13963</v>
      </c>
      <c r="AS614" s="1860" t="str">
        <f t="shared" si="63"/>
        <v>F30_1051</v>
      </c>
      <c r="AT614" s="2839" t="str">
        <f>IF(xml!$A$1&lt;&gt;Preluare_xml!AR$1," - ",IFERROR(INDEX(xml!$C:$C,MATCH(AR614,xml!$B:$B,0)),0))</f>
        <v xml:space="preserve"> - </v>
      </c>
      <c r="AV614" s="1" t="s">
        <v>14090</v>
      </c>
      <c r="AW614" s="1860" t="str">
        <f t="shared" si="64"/>
        <v>F30_1503</v>
      </c>
      <c r="AX614" s="2834" t="str">
        <f>IF(xml!$A$1&lt;&gt;Preluare_xml!AV$1," - ",IFERROR(INDEX(xml!$C:$C,MATCH(AV614,xml!$B:$B,0)),0))</f>
        <v xml:space="preserve"> - </v>
      </c>
      <c r="AZ614" s="74" t="s">
        <v>13965</v>
      </c>
      <c r="BA614" s="1860" t="str">
        <f t="shared" si="62"/>
        <v>F30_1052</v>
      </c>
      <c r="BB614" s="2834" t="str">
        <f>IF(xml!$A$1&lt;&gt;Preluare_xml!AZ$1," - ",IFERROR(INDEX(xml!$C:$C,MATCH(AZ614,xml!$B:$B,0)),0))</f>
        <v xml:space="preserve"> - </v>
      </c>
      <c r="BD614" s="2396" t="str">
        <f t="shared" si="61"/>
        <v>/F30/@F30_2211</v>
      </c>
      <c r="BE614" s="2837" t="s">
        <v>14091</v>
      </c>
      <c r="BF614" s="2834" t="str">
        <f>IF(xml!$A$1&lt;&gt;Preluare_xml!BD$1," - ",IFERROR(INDEX(xml!$C:$C,MATCH(BD614,xml!$B:$B,0)),0))</f>
        <v xml:space="preserve"> - </v>
      </c>
      <c r="BH614" s="2396" t="str">
        <f t="shared" si="60"/>
        <v>/F30/@F30_0771</v>
      </c>
      <c r="BI614" s="2837" t="s">
        <v>13503</v>
      </c>
      <c r="BJ614" s="2821" t="str">
        <f>IF(xml!$A$1&lt;&gt;Preluare_xml!BH$1," - ",IFERROR(INDEX(xml!$C:$C,MATCH(BH614,xml!$B:$B,0)),0))</f>
        <v xml:space="preserve"> - </v>
      </c>
    </row>
    <row r="615" spans="44:62" x14ac:dyDescent="0.25">
      <c r="AR615" s="1" t="s">
        <v>13965</v>
      </c>
      <c r="AS615" s="1860" t="str">
        <f t="shared" si="63"/>
        <v>F30_1052</v>
      </c>
      <c r="AT615" s="2839" t="str">
        <f>IF(xml!$A$1&lt;&gt;Preluare_xml!AR$1," - ",IFERROR(INDEX(xml!$C:$C,MATCH(AR615,xml!$B:$B,0)),0))</f>
        <v xml:space="preserve"> - </v>
      </c>
      <c r="AV615" s="1" t="s">
        <v>12216</v>
      </c>
      <c r="AW615" s="1860" t="str">
        <f t="shared" si="64"/>
        <v>F30_1504</v>
      </c>
      <c r="AX615" s="2834" t="str">
        <f>IF(xml!$A$1&lt;&gt;Preluare_xml!AV$1," - ",IFERROR(INDEX(xml!$C:$C,MATCH(AV615,xml!$B:$B,0)),0))</f>
        <v xml:space="preserve"> - </v>
      </c>
      <c r="AZ615" s="74" t="s">
        <v>13967</v>
      </c>
      <c r="BA615" s="1860" t="str">
        <f t="shared" si="62"/>
        <v>F30_1061</v>
      </c>
      <c r="BB615" s="2834" t="str">
        <f>IF(xml!$A$1&lt;&gt;Preluare_xml!AZ$1," - ",IFERROR(INDEX(xml!$C:$C,MATCH(AZ615,xml!$B:$B,0)),0))</f>
        <v xml:space="preserve"> - </v>
      </c>
      <c r="BD615" s="2396" t="str">
        <f t="shared" si="61"/>
        <v>/F30/@F30_2212</v>
      </c>
      <c r="BE615" s="2837" t="s">
        <v>14092</v>
      </c>
      <c r="BF615" s="2834" t="str">
        <f>IF(xml!$A$1&lt;&gt;Preluare_xml!BD$1," - ",IFERROR(INDEX(xml!$C:$C,MATCH(BD615,xml!$B:$B,0)),0))</f>
        <v xml:space="preserve"> - </v>
      </c>
      <c r="BH615" s="2396" t="str">
        <f t="shared" si="60"/>
        <v>/F30/@F30_0772</v>
      </c>
      <c r="BI615" s="2837" t="s">
        <v>13505</v>
      </c>
      <c r="BJ615" s="2821" t="str">
        <f>IF(xml!$A$1&lt;&gt;Preluare_xml!BH$1," - ",IFERROR(INDEX(xml!$C:$C,MATCH(BH615,xml!$B:$B,0)),0))</f>
        <v xml:space="preserve"> - </v>
      </c>
    </row>
    <row r="616" spans="44:62" x14ac:dyDescent="0.25">
      <c r="AR616" s="1" t="s">
        <v>13967</v>
      </c>
      <c r="AS616" s="1860" t="str">
        <f t="shared" si="63"/>
        <v>F30_1061</v>
      </c>
      <c r="AT616" s="2839" t="str">
        <f>IF(xml!$A$1&lt;&gt;Preluare_xml!AR$1," - ",IFERROR(INDEX(xml!$C:$C,MATCH(AR616,xml!$B:$B,0)),0))</f>
        <v xml:space="preserve"> - </v>
      </c>
      <c r="AV616" s="1" t="s">
        <v>14093</v>
      </c>
      <c r="AW616" s="1860" t="str">
        <f t="shared" si="64"/>
        <v>F30_1511</v>
      </c>
      <c r="AX616" s="2834" t="str">
        <f>IF(xml!$A$1&lt;&gt;Preluare_xml!AV$1," - ",IFERROR(INDEX(xml!$C:$C,MATCH(AV616,xml!$B:$B,0)),0))</f>
        <v xml:space="preserve"> - </v>
      </c>
      <c r="AZ616" s="74" t="s">
        <v>13969</v>
      </c>
      <c r="BA616" s="1860" t="str">
        <f t="shared" si="62"/>
        <v>F30_1062</v>
      </c>
      <c r="BB616" s="2834" t="str">
        <f>IF(xml!$A$1&lt;&gt;Preluare_xml!AZ$1," - ",IFERROR(INDEX(xml!$C:$C,MATCH(AZ616,xml!$B:$B,0)),0))</f>
        <v xml:space="preserve"> - </v>
      </c>
      <c r="BD616" s="2396" t="str">
        <f t="shared" si="61"/>
        <v>/F30/@F30_2221</v>
      </c>
      <c r="BE616" s="2837" t="s">
        <v>14094</v>
      </c>
      <c r="BF616" s="2834" t="str">
        <f>IF(xml!$A$1&lt;&gt;Preluare_xml!BD$1," - ",IFERROR(INDEX(xml!$C:$C,MATCH(BD616,xml!$B:$B,0)),0))</f>
        <v xml:space="preserve"> - </v>
      </c>
      <c r="BH616" s="2396" t="str">
        <f t="shared" si="60"/>
        <v>/F30/@F30_0781</v>
      </c>
      <c r="BI616" s="2837" t="s">
        <v>13508</v>
      </c>
      <c r="BJ616" s="2821" t="str">
        <f>IF(xml!$A$1&lt;&gt;Preluare_xml!BH$1," - ",IFERROR(INDEX(xml!$C:$C,MATCH(BH616,xml!$B:$B,0)),0))</f>
        <v xml:space="preserve"> - </v>
      </c>
    </row>
    <row r="617" spans="44:62" x14ac:dyDescent="0.25">
      <c r="AR617" s="1" t="s">
        <v>13969</v>
      </c>
      <c r="AS617" s="1860" t="str">
        <f t="shared" si="63"/>
        <v>F30_1062</v>
      </c>
      <c r="AT617" s="2839" t="str">
        <f>IF(xml!$A$1&lt;&gt;Preluare_xml!AR$1," - ",IFERROR(INDEX(xml!$C:$C,MATCH(AR617,xml!$B:$B,0)),0))</f>
        <v xml:space="preserve"> - </v>
      </c>
      <c r="AV617" s="1" t="s">
        <v>12217</v>
      </c>
      <c r="AW617" s="1860" t="str">
        <f t="shared" si="64"/>
        <v>F30_1512</v>
      </c>
      <c r="AX617" s="2834" t="str">
        <f>IF(xml!$A$1&lt;&gt;Preluare_xml!AV$1," - ",IFERROR(INDEX(xml!$C:$C,MATCH(AV617,xml!$B:$B,0)),0))</f>
        <v xml:space="preserve"> - </v>
      </c>
      <c r="AZ617" s="74" t="s">
        <v>12160</v>
      </c>
      <c r="BA617" s="1860" t="str">
        <f t="shared" si="62"/>
        <v>F30_1071</v>
      </c>
      <c r="BB617" s="2834" t="str">
        <f>IF(xml!$A$1&lt;&gt;Preluare_xml!AZ$1," - ",IFERROR(INDEX(xml!$C:$C,MATCH(AZ617,xml!$B:$B,0)),0))</f>
        <v xml:space="preserve"> - </v>
      </c>
      <c r="BD617" s="2396" t="str">
        <f t="shared" si="61"/>
        <v>/F30/@F30_2222</v>
      </c>
      <c r="BE617" s="2837" t="s">
        <v>14095</v>
      </c>
      <c r="BF617" s="2834" t="str">
        <f>IF(xml!$A$1&lt;&gt;Preluare_xml!BD$1," - ",IFERROR(INDEX(xml!$C:$C,MATCH(BD617,xml!$B:$B,0)),0))</f>
        <v xml:space="preserve"> - </v>
      </c>
      <c r="BH617" s="2396" t="str">
        <f t="shared" si="60"/>
        <v>/F30/@F30_0782</v>
      </c>
      <c r="BI617" s="2837" t="s">
        <v>13511</v>
      </c>
      <c r="BJ617" s="2821" t="str">
        <f>IF(xml!$A$1&lt;&gt;Preluare_xml!BH$1," - ",IFERROR(INDEX(xml!$C:$C,MATCH(BH617,xml!$B:$B,0)),0))</f>
        <v xml:space="preserve"> - </v>
      </c>
    </row>
    <row r="618" spans="44:62" x14ac:dyDescent="0.25">
      <c r="AR618" s="1" t="s">
        <v>12160</v>
      </c>
      <c r="AS618" s="1860" t="str">
        <f t="shared" si="63"/>
        <v>F30_1071</v>
      </c>
      <c r="AT618" s="2839" t="str">
        <f>IF(xml!$A$1&lt;&gt;Preluare_xml!AR$1," - ",IFERROR(INDEX(xml!$C:$C,MATCH(AR618,xml!$B:$B,0)),0))</f>
        <v xml:space="preserve"> - </v>
      </c>
      <c r="AV618" s="1" t="s">
        <v>14096</v>
      </c>
      <c r="AW618" s="1860" t="str">
        <f t="shared" si="64"/>
        <v>F30_1513</v>
      </c>
      <c r="AX618" s="2834" t="str">
        <f>IF(xml!$A$1&lt;&gt;Preluare_xml!AV$1," - ",IFERROR(INDEX(xml!$C:$C,MATCH(AV618,xml!$B:$B,0)),0))</f>
        <v xml:space="preserve"> - </v>
      </c>
      <c r="AZ618" s="74" t="s">
        <v>12161</v>
      </c>
      <c r="BA618" s="1860" t="str">
        <f t="shared" si="62"/>
        <v>F30_1072</v>
      </c>
      <c r="BB618" s="2834" t="str">
        <f>IF(xml!$A$1&lt;&gt;Preluare_xml!AZ$1," - ",IFERROR(INDEX(xml!$C:$C,MATCH(AZ618,xml!$B:$B,0)),0))</f>
        <v xml:space="preserve"> - </v>
      </c>
      <c r="BD618" s="2396" t="str">
        <f t="shared" si="61"/>
        <v>/F30/@F30_2231</v>
      </c>
      <c r="BE618" s="2837" t="s">
        <v>14097</v>
      </c>
      <c r="BF618" s="2834" t="str">
        <f>IF(xml!$A$1&lt;&gt;Preluare_xml!BD$1," - ",IFERROR(INDEX(xml!$C:$C,MATCH(BD618,xml!$B:$B,0)),0))</f>
        <v xml:space="preserve"> - </v>
      </c>
      <c r="BH618" s="2396" t="str">
        <f t="shared" si="60"/>
        <v>/F30/@F30_0791</v>
      </c>
      <c r="BI618" s="2837" t="s">
        <v>13513</v>
      </c>
      <c r="BJ618" s="2821" t="str">
        <f>IF(xml!$A$1&lt;&gt;Preluare_xml!BH$1," - ",IFERROR(INDEX(xml!$C:$C,MATCH(BH618,xml!$B:$B,0)),0))</f>
        <v xml:space="preserve"> - </v>
      </c>
    </row>
    <row r="619" spans="44:62" x14ac:dyDescent="0.25">
      <c r="AR619" s="1" t="s">
        <v>12161</v>
      </c>
      <c r="AS619" s="1860" t="str">
        <f t="shared" si="63"/>
        <v>F30_1072</v>
      </c>
      <c r="AT619" s="2839" t="str">
        <f>IF(xml!$A$1&lt;&gt;Preluare_xml!AR$1," - ",IFERROR(INDEX(xml!$C:$C,MATCH(AR619,xml!$B:$B,0)),0))</f>
        <v xml:space="preserve"> - </v>
      </c>
      <c r="AV619" s="1" t="s">
        <v>12218</v>
      </c>
      <c r="AW619" s="1860" t="str">
        <f t="shared" si="64"/>
        <v>F30_1514</v>
      </c>
      <c r="AX619" s="2834" t="str">
        <f>IF(xml!$A$1&lt;&gt;Preluare_xml!AV$1," - ",IFERROR(INDEX(xml!$C:$C,MATCH(AV619,xml!$B:$B,0)),0))</f>
        <v xml:space="preserve"> - </v>
      </c>
      <c r="AZ619" s="74" t="s">
        <v>12162</v>
      </c>
      <c r="BA619" s="1860" t="str">
        <f t="shared" si="62"/>
        <v>F30_1081</v>
      </c>
      <c r="BB619" s="2834" t="str">
        <f>IF(xml!$A$1&lt;&gt;Preluare_xml!AZ$1," - ",IFERROR(INDEX(xml!$C:$C,MATCH(AZ619,xml!$B:$B,0)),0))</f>
        <v xml:space="preserve"> - </v>
      </c>
      <c r="BD619" s="2396" t="str">
        <f t="shared" si="61"/>
        <v>/F30/@F30_2232</v>
      </c>
      <c r="BE619" s="2837" t="s">
        <v>14098</v>
      </c>
      <c r="BF619" s="2834" t="str">
        <f>IF(xml!$A$1&lt;&gt;Preluare_xml!BD$1," - ",IFERROR(INDEX(xml!$C:$C,MATCH(BD619,xml!$B:$B,0)),0))</f>
        <v xml:space="preserve"> - </v>
      </c>
      <c r="BH619" s="2396" t="str">
        <f t="shared" si="60"/>
        <v>/F30/@F30_0792</v>
      </c>
      <c r="BI619" s="2837" t="s">
        <v>13516</v>
      </c>
      <c r="BJ619" s="2821" t="str">
        <f>IF(xml!$A$1&lt;&gt;Preluare_xml!BH$1," - ",IFERROR(INDEX(xml!$C:$C,MATCH(BH619,xml!$B:$B,0)),0))</f>
        <v xml:space="preserve"> - </v>
      </c>
    </row>
    <row r="620" spans="44:62" x14ac:dyDescent="0.25">
      <c r="AR620" s="1" t="s">
        <v>12162</v>
      </c>
      <c r="AS620" s="1860" t="str">
        <f t="shared" si="63"/>
        <v>F30_1081</v>
      </c>
      <c r="AT620" s="2839" t="str">
        <f>IF(xml!$A$1&lt;&gt;Preluare_xml!AR$1," - ",IFERROR(INDEX(xml!$C:$C,MATCH(AR620,xml!$B:$B,0)),0))</f>
        <v xml:space="preserve"> - </v>
      </c>
      <c r="AV620" s="1" t="s">
        <v>12219</v>
      </c>
      <c r="AW620" s="1860" t="str">
        <f t="shared" si="64"/>
        <v>F30_1521</v>
      </c>
      <c r="AX620" s="2834" t="str">
        <f>IF(xml!$A$1&lt;&gt;Preluare_xml!AV$1," - ",IFERROR(INDEX(xml!$C:$C,MATCH(AV620,xml!$B:$B,0)),0))</f>
        <v xml:space="preserve"> - </v>
      </c>
      <c r="AZ620" s="74" t="s">
        <v>12163</v>
      </c>
      <c r="BA620" s="1860" t="str">
        <f t="shared" si="62"/>
        <v>F30_1082</v>
      </c>
      <c r="BB620" s="2834" t="str">
        <f>IF(xml!$A$1&lt;&gt;Preluare_xml!AZ$1," - ",IFERROR(INDEX(xml!$C:$C,MATCH(AZ620,xml!$B:$B,0)),0))</f>
        <v xml:space="preserve"> - </v>
      </c>
      <c r="BD620" s="2396" t="str">
        <f t="shared" si="61"/>
        <v>/F30/@F30_2241</v>
      </c>
      <c r="BE620" s="2837" t="s">
        <v>14099</v>
      </c>
      <c r="BF620" s="2834" t="str">
        <f>IF(xml!$A$1&lt;&gt;Preluare_xml!BD$1," - ",IFERROR(INDEX(xml!$C:$C,MATCH(BD620,xml!$B:$B,0)),0))</f>
        <v xml:space="preserve"> - </v>
      </c>
      <c r="BH620" s="2396" t="str">
        <f t="shared" si="60"/>
        <v>/F30/@F30_0801</v>
      </c>
      <c r="BI620" s="2837" t="s">
        <v>13518</v>
      </c>
      <c r="BJ620" s="2821" t="str">
        <f>IF(xml!$A$1&lt;&gt;Preluare_xml!BH$1," - ",IFERROR(INDEX(xml!$C:$C,MATCH(BH620,xml!$B:$B,0)),0))</f>
        <v xml:space="preserve"> - </v>
      </c>
    </row>
    <row r="621" spans="44:62" x14ac:dyDescent="0.25">
      <c r="AR621" s="1" t="s">
        <v>12163</v>
      </c>
      <c r="AS621" s="1860" t="str">
        <f t="shared" si="63"/>
        <v>F30_1082</v>
      </c>
      <c r="AT621" s="2839" t="str">
        <f>IF(xml!$A$1&lt;&gt;Preluare_xml!AR$1," - ",IFERROR(INDEX(xml!$C:$C,MATCH(AR621,xml!$B:$B,0)),0))</f>
        <v xml:space="preserve"> - </v>
      </c>
      <c r="AV621" s="1" t="s">
        <v>12220</v>
      </c>
      <c r="AW621" s="1860" t="str">
        <f t="shared" si="64"/>
        <v>F30_1522</v>
      </c>
      <c r="AX621" s="2834" t="str">
        <f>IF(xml!$A$1&lt;&gt;Preluare_xml!AV$1," - ",IFERROR(INDEX(xml!$C:$C,MATCH(AV621,xml!$B:$B,0)),0))</f>
        <v xml:space="preserve"> - </v>
      </c>
      <c r="AZ621" s="74" t="s">
        <v>12164</v>
      </c>
      <c r="BA621" s="1860" t="str">
        <f t="shared" si="62"/>
        <v>F30_1091</v>
      </c>
      <c r="BB621" s="2834" t="str">
        <f>IF(xml!$A$1&lt;&gt;Preluare_xml!AZ$1," - ",IFERROR(INDEX(xml!$C:$C,MATCH(AZ621,xml!$B:$B,0)),0))</f>
        <v xml:space="preserve"> - </v>
      </c>
      <c r="BD621" s="2396" t="str">
        <f t="shared" si="61"/>
        <v>/F30/@F30_2242</v>
      </c>
      <c r="BE621" s="2837" t="s">
        <v>14100</v>
      </c>
      <c r="BF621" s="2834" t="str">
        <f>IF(xml!$A$1&lt;&gt;Preluare_xml!BD$1," - ",IFERROR(INDEX(xml!$C:$C,MATCH(BD621,xml!$B:$B,0)),0))</f>
        <v xml:space="preserve"> - </v>
      </c>
      <c r="BH621" s="2396" t="str">
        <f t="shared" si="60"/>
        <v>/F30/@F30_0802</v>
      </c>
      <c r="BI621" s="2837" t="s">
        <v>13521</v>
      </c>
      <c r="BJ621" s="2821" t="str">
        <f>IF(xml!$A$1&lt;&gt;Preluare_xml!BH$1," - ",IFERROR(INDEX(xml!$C:$C,MATCH(BH621,xml!$B:$B,0)),0))</f>
        <v xml:space="preserve"> - </v>
      </c>
    </row>
    <row r="622" spans="44:62" x14ac:dyDescent="0.25">
      <c r="AR622" s="1" t="s">
        <v>12164</v>
      </c>
      <c r="AS622" s="1860" t="str">
        <f t="shared" si="63"/>
        <v>F30_1091</v>
      </c>
      <c r="AT622" s="2839" t="str">
        <f>IF(xml!$A$1&lt;&gt;Preluare_xml!AR$1," - ",IFERROR(INDEX(xml!$C:$C,MATCH(AR622,xml!$B:$B,0)),0))</f>
        <v xml:space="preserve"> - </v>
      </c>
      <c r="AV622" s="1" t="s">
        <v>12221</v>
      </c>
      <c r="AW622" s="1860" t="str">
        <f t="shared" si="64"/>
        <v>F30_1523</v>
      </c>
      <c r="AX622" s="2834" t="str">
        <f>IF(xml!$A$1&lt;&gt;Preluare_xml!AV$1," - ",IFERROR(INDEX(xml!$C:$C,MATCH(AV622,xml!$B:$B,0)),0))</f>
        <v xml:space="preserve"> - </v>
      </c>
      <c r="AZ622" s="74" t="s">
        <v>12165</v>
      </c>
      <c r="BA622" s="1860" t="str">
        <f t="shared" si="62"/>
        <v>F30_1092</v>
      </c>
      <c r="BB622" s="2834" t="str">
        <f>IF(xml!$A$1&lt;&gt;Preluare_xml!AZ$1," - ",IFERROR(INDEX(xml!$C:$C,MATCH(AZ622,xml!$B:$B,0)),0))</f>
        <v xml:space="preserve"> - </v>
      </c>
      <c r="BD622" s="2396" t="str">
        <f t="shared" si="61"/>
        <v>/F30/@F30_2251</v>
      </c>
      <c r="BE622" s="2837" t="s">
        <v>14101</v>
      </c>
      <c r="BF622" s="2834" t="str">
        <f>IF(xml!$A$1&lt;&gt;Preluare_xml!BD$1," - ",IFERROR(INDEX(xml!$C:$C,MATCH(BD622,xml!$B:$B,0)),0))</f>
        <v xml:space="preserve"> - </v>
      </c>
      <c r="BH622" s="2396" t="str">
        <f t="shared" si="60"/>
        <v>/F30/@F30_0811</v>
      </c>
      <c r="BI622" s="2837" t="s">
        <v>13523</v>
      </c>
      <c r="BJ622" s="2821" t="str">
        <f>IF(xml!$A$1&lt;&gt;Preluare_xml!BH$1," - ",IFERROR(INDEX(xml!$C:$C,MATCH(BH622,xml!$B:$B,0)),0))</f>
        <v xml:space="preserve"> - </v>
      </c>
    </row>
    <row r="623" spans="44:62" x14ac:dyDescent="0.25">
      <c r="AR623" s="1" t="s">
        <v>12165</v>
      </c>
      <c r="AS623" s="1860" t="str">
        <f t="shared" si="63"/>
        <v>F30_1092</v>
      </c>
      <c r="AT623" s="2839" t="str">
        <f>IF(xml!$A$1&lt;&gt;Preluare_xml!AR$1," - ",IFERROR(INDEX(xml!$C:$C,MATCH(AR623,xml!$B:$B,0)),0))</f>
        <v xml:space="preserve"> - </v>
      </c>
      <c r="AV623" s="1" t="s">
        <v>12222</v>
      </c>
      <c r="AW623" s="1860" t="str">
        <f t="shared" si="64"/>
        <v>F30_1524</v>
      </c>
      <c r="AX623" s="2834" t="str">
        <f>IF(xml!$A$1&lt;&gt;Preluare_xml!AV$1," - ",IFERROR(INDEX(xml!$C:$C,MATCH(AV623,xml!$B:$B,0)),0))</f>
        <v xml:space="preserve"> - </v>
      </c>
      <c r="AZ623" s="74" t="s">
        <v>12166</v>
      </c>
      <c r="BA623" s="1860" t="str">
        <f t="shared" si="62"/>
        <v>F30_1101</v>
      </c>
      <c r="BB623" s="2834" t="str">
        <f>IF(xml!$A$1&lt;&gt;Preluare_xml!AZ$1," - ",IFERROR(INDEX(xml!$C:$C,MATCH(AZ623,xml!$B:$B,0)),0))</f>
        <v xml:space="preserve"> - </v>
      </c>
      <c r="BD623" s="2396" t="str">
        <f t="shared" si="61"/>
        <v>/F30/@F30_2252</v>
      </c>
      <c r="BE623" s="2837" t="s">
        <v>12533</v>
      </c>
      <c r="BF623" s="2834" t="str">
        <f>IF(xml!$A$1&lt;&gt;Preluare_xml!BD$1," - ",IFERROR(INDEX(xml!$C:$C,MATCH(BD623,xml!$B:$B,0)),0))</f>
        <v xml:space="preserve"> - </v>
      </c>
      <c r="BH623" s="2396" t="str">
        <f t="shared" si="60"/>
        <v>/F30/@F30_0812</v>
      </c>
      <c r="BI623" s="2837" t="s">
        <v>13526</v>
      </c>
      <c r="BJ623" s="2821" t="str">
        <f>IF(xml!$A$1&lt;&gt;Preluare_xml!BH$1," - ",IFERROR(INDEX(xml!$C:$C,MATCH(BH623,xml!$B:$B,0)),0))</f>
        <v xml:space="preserve"> - </v>
      </c>
    </row>
    <row r="624" spans="44:62" x14ac:dyDescent="0.25">
      <c r="AR624" s="1" t="s">
        <v>12166</v>
      </c>
      <c r="AS624" s="1860" t="str">
        <f t="shared" si="63"/>
        <v>F30_1101</v>
      </c>
      <c r="AT624" s="2839" t="str">
        <f>IF(xml!$A$1&lt;&gt;Preluare_xml!AR$1," - ",IFERROR(INDEX(xml!$C:$C,MATCH(AR624,xml!$B:$B,0)),0))</f>
        <v xml:space="preserve"> - </v>
      </c>
      <c r="AV624" s="1" t="s">
        <v>14102</v>
      </c>
      <c r="AW624" s="1860" t="str">
        <f t="shared" si="64"/>
        <v>F30_1531</v>
      </c>
      <c r="AX624" s="2834" t="str">
        <f>IF(xml!$A$1&lt;&gt;Preluare_xml!AV$1," - ",IFERROR(INDEX(xml!$C:$C,MATCH(AV624,xml!$B:$B,0)),0))</f>
        <v xml:space="preserve"> - </v>
      </c>
      <c r="AZ624" s="74" t="s">
        <v>12167</v>
      </c>
      <c r="BA624" s="1860" t="str">
        <f t="shared" si="62"/>
        <v>F30_1102</v>
      </c>
      <c r="BB624" s="2834" t="str">
        <f>IF(xml!$A$1&lt;&gt;Preluare_xml!AZ$1," - ",IFERROR(INDEX(xml!$C:$C,MATCH(AZ624,xml!$B:$B,0)),0))</f>
        <v xml:space="preserve"> - </v>
      </c>
      <c r="BD624" s="2396" t="str">
        <f t="shared" si="61"/>
        <v>/F30/@F30_2261</v>
      </c>
      <c r="BE624" s="2837" t="s">
        <v>14103</v>
      </c>
      <c r="BF624" s="2834" t="str">
        <f>IF(xml!$A$1&lt;&gt;Preluare_xml!BD$1," - ",IFERROR(INDEX(xml!$C:$C,MATCH(BD624,xml!$B:$B,0)),0))</f>
        <v xml:space="preserve"> - </v>
      </c>
      <c r="BH624" s="2396" t="str">
        <f t="shared" si="60"/>
        <v>/F30/@F30_0821</v>
      </c>
      <c r="BI624" s="2837" t="s">
        <v>13528</v>
      </c>
      <c r="BJ624" s="2821" t="str">
        <f>IF(xml!$A$1&lt;&gt;Preluare_xml!BH$1," - ",IFERROR(INDEX(xml!$C:$C,MATCH(BH624,xml!$B:$B,0)),0))</f>
        <v xml:space="preserve"> - </v>
      </c>
    </row>
    <row r="625" spans="44:62" x14ac:dyDescent="0.25">
      <c r="AR625" s="1" t="s">
        <v>12167</v>
      </c>
      <c r="AS625" s="1860" t="str">
        <f t="shared" si="63"/>
        <v>F30_1102</v>
      </c>
      <c r="AT625" s="2839" t="str">
        <f>IF(xml!$A$1&lt;&gt;Preluare_xml!AR$1," - ",IFERROR(INDEX(xml!$C:$C,MATCH(AR625,xml!$B:$B,0)),0))</f>
        <v xml:space="preserve"> - </v>
      </c>
      <c r="AV625" s="1" t="s">
        <v>12223</v>
      </c>
      <c r="AW625" s="1860" t="str">
        <f t="shared" si="64"/>
        <v>F30_1532</v>
      </c>
      <c r="AX625" s="2834" t="str">
        <f>IF(xml!$A$1&lt;&gt;Preluare_xml!AV$1," - ",IFERROR(INDEX(xml!$C:$C,MATCH(AV625,xml!$B:$B,0)),0))</f>
        <v xml:space="preserve"> - </v>
      </c>
      <c r="AZ625" s="74" t="s">
        <v>12168</v>
      </c>
      <c r="BA625" s="1860" t="str">
        <f t="shared" si="62"/>
        <v>F30_1111</v>
      </c>
      <c r="BB625" s="2834" t="str">
        <f>IF(xml!$A$1&lt;&gt;Preluare_xml!AZ$1," - ",IFERROR(INDEX(xml!$C:$C,MATCH(AZ625,xml!$B:$B,0)),0))</f>
        <v xml:space="preserve"> - </v>
      </c>
      <c r="BD625" s="2396" t="str">
        <f t="shared" si="61"/>
        <v>/F30/@F30_2262</v>
      </c>
      <c r="BE625" s="2837" t="s">
        <v>14104</v>
      </c>
      <c r="BF625" s="2834" t="str">
        <f>IF(xml!$A$1&lt;&gt;Preluare_xml!BD$1," - ",IFERROR(INDEX(xml!$C:$C,MATCH(BD625,xml!$B:$B,0)),0))</f>
        <v xml:space="preserve"> - </v>
      </c>
      <c r="BH625" s="2396" t="str">
        <f t="shared" si="60"/>
        <v>/F30/@F30_0822</v>
      </c>
      <c r="BI625" s="2837" t="s">
        <v>13531</v>
      </c>
      <c r="BJ625" s="2821" t="str">
        <f>IF(xml!$A$1&lt;&gt;Preluare_xml!BH$1," - ",IFERROR(INDEX(xml!$C:$C,MATCH(BH625,xml!$B:$B,0)),0))</f>
        <v xml:space="preserve"> - </v>
      </c>
    </row>
    <row r="626" spans="44:62" x14ac:dyDescent="0.25">
      <c r="AR626" s="1" t="s">
        <v>12168</v>
      </c>
      <c r="AS626" s="1860" t="str">
        <f t="shared" si="63"/>
        <v>F30_1111</v>
      </c>
      <c r="AT626" s="2839" t="str">
        <f>IF(xml!$A$1&lt;&gt;Preluare_xml!AR$1," - ",IFERROR(INDEX(xml!$C:$C,MATCH(AR626,xml!$B:$B,0)),0))</f>
        <v xml:space="preserve"> - </v>
      </c>
      <c r="AV626" s="1" t="s">
        <v>12224</v>
      </c>
      <c r="AW626" s="1860" t="str">
        <f t="shared" si="64"/>
        <v>F30_1541</v>
      </c>
      <c r="AX626" s="2834" t="str">
        <f>IF(xml!$A$1&lt;&gt;Preluare_xml!AV$1," - ",IFERROR(INDEX(xml!$C:$C,MATCH(AV626,xml!$B:$B,0)),0))</f>
        <v xml:space="preserve"> - </v>
      </c>
      <c r="AZ626" s="74" t="s">
        <v>12169</v>
      </c>
      <c r="BA626" s="1860" t="str">
        <f t="shared" si="62"/>
        <v>F30_1112</v>
      </c>
      <c r="BB626" s="2834" t="str">
        <f>IF(xml!$A$1&lt;&gt;Preluare_xml!AZ$1," - ",IFERROR(INDEX(xml!$C:$C,MATCH(AZ626,xml!$B:$B,0)),0))</f>
        <v xml:space="preserve"> - </v>
      </c>
      <c r="BD626" s="2396" t="str">
        <f t="shared" si="61"/>
        <v>/F30/@F30_2271</v>
      </c>
      <c r="BE626" s="2837" t="s">
        <v>14105</v>
      </c>
      <c r="BF626" s="2834" t="str">
        <f>IF(xml!$A$1&lt;&gt;Preluare_xml!BD$1," - ",IFERROR(INDEX(xml!$C:$C,MATCH(BD626,xml!$B:$B,0)),0))</f>
        <v xml:space="preserve"> - </v>
      </c>
      <c r="BH626" s="2396" t="str">
        <f t="shared" si="60"/>
        <v>/F30/@F30_0831</v>
      </c>
      <c r="BI626" s="2837" t="s">
        <v>13533</v>
      </c>
      <c r="BJ626" s="2821" t="str">
        <f>IF(xml!$A$1&lt;&gt;Preluare_xml!BH$1," - ",IFERROR(INDEX(xml!$C:$C,MATCH(BH626,xml!$B:$B,0)),0))</f>
        <v xml:space="preserve"> - </v>
      </c>
    </row>
    <row r="627" spans="44:62" x14ac:dyDescent="0.25">
      <c r="AR627" s="1" t="s">
        <v>12169</v>
      </c>
      <c r="AS627" s="1860" t="str">
        <f t="shared" si="63"/>
        <v>F30_1112</v>
      </c>
      <c r="AT627" s="2839" t="str">
        <f>IF(xml!$A$1&lt;&gt;Preluare_xml!AR$1," - ",IFERROR(INDEX(xml!$C:$C,MATCH(AR627,xml!$B:$B,0)),0))</f>
        <v xml:space="preserve"> - </v>
      </c>
      <c r="AV627" s="1" t="s">
        <v>12225</v>
      </c>
      <c r="AW627" s="1860" t="str">
        <f t="shared" si="64"/>
        <v>F30_1542</v>
      </c>
      <c r="AX627" s="2834" t="str">
        <f>IF(xml!$A$1&lt;&gt;Preluare_xml!AV$1," - ",IFERROR(INDEX(xml!$C:$C,MATCH(AV627,xml!$B:$B,0)),0))</f>
        <v xml:space="preserve"> - </v>
      </c>
      <c r="AZ627" s="74" t="s">
        <v>12170</v>
      </c>
      <c r="BA627" s="1860" t="str">
        <f t="shared" si="62"/>
        <v>F30_1121</v>
      </c>
      <c r="BB627" s="2834" t="str">
        <f>IF(xml!$A$1&lt;&gt;Preluare_xml!AZ$1," - ",IFERROR(INDEX(xml!$C:$C,MATCH(AZ627,xml!$B:$B,0)),0))</f>
        <v xml:space="preserve"> - </v>
      </c>
      <c r="BD627" s="2396" t="str">
        <f t="shared" si="61"/>
        <v>/F30/@F30_2272</v>
      </c>
      <c r="BE627" s="2837" t="s">
        <v>14106</v>
      </c>
      <c r="BF627" s="2834" t="str">
        <f>IF(xml!$A$1&lt;&gt;Preluare_xml!BD$1," - ",IFERROR(INDEX(xml!$C:$C,MATCH(BD627,xml!$B:$B,0)),0))</f>
        <v xml:space="preserve"> - </v>
      </c>
      <c r="BH627" s="2396" t="str">
        <f t="shared" si="60"/>
        <v>/F30/@F30_0832</v>
      </c>
      <c r="BI627" s="2837" t="s">
        <v>13536</v>
      </c>
      <c r="BJ627" s="2821" t="str">
        <f>IF(xml!$A$1&lt;&gt;Preluare_xml!BH$1," - ",IFERROR(INDEX(xml!$C:$C,MATCH(BH627,xml!$B:$B,0)),0))</f>
        <v xml:space="preserve"> - </v>
      </c>
    </row>
    <row r="628" spans="44:62" x14ac:dyDescent="0.25">
      <c r="AR628" s="1" t="s">
        <v>12170</v>
      </c>
      <c r="AS628" s="1860" t="str">
        <f t="shared" si="63"/>
        <v>F30_1121</v>
      </c>
      <c r="AT628" s="2839" t="str">
        <f>IF(xml!$A$1&lt;&gt;Preluare_xml!AR$1," - ",IFERROR(INDEX(xml!$C:$C,MATCH(AR628,xml!$B:$B,0)),0))</f>
        <v xml:space="preserve"> - </v>
      </c>
      <c r="AV628" s="1" t="s">
        <v>14107</v>
      </c>
      <c r="AW628" s="1860" t="str">
        <f t="shared" si="64"/>
        <v>F30_1551</v>
      </c>
      <c r="AX628" s="2834" t="str">
        <f>IF(xml!$A$1&lt;&gt;Preluare_xml!AV$1," - ",IFERROR(INDEX(xml!$C:$C,MATCH(AV628,xml!$B:$B,0)),0))</f>
        <v xml:space="preserve"> - </v>
      </c>
      <c r="AZ628" s="74" t="s">
        <v>12171</v>
      </c>
      <c r="BA628" s="1860" t="str">
        <f t="shared" si="62"/>
        <v>F30_1122</v>
      </c>
      <c r="BB628" s="2834" t="str">
        <f>IF(xml!$A$1&lt;&gt;Preluare_xml!AZ$1," - ",IFERROR(INDEX(xml!$C:$C,MATCH(AZ628,xml!$B:$B,0)),0))</f>
        <v xml:space="preserve"> - </v>
      </c>
      <c r="BD628" s="2396" t="str">
        <f t="shared" si="61"/>
        <v>/F30/@F30_2281</v>
      </c>
      <c r="BE628" s="2837" t="s">
        <v>14108</v>
      </c>
      <c r="BF628" s="2834" t="str">
        <f>IF(xml!$A$1&lt;&gt;Preluare_xml!BD$1," - ",IFERROR(INDEX(xml!$C:$C,MATCH(BD628,xml!$B:$B,0)),0))</f>
        <v xml:space="preserve"> - </v>
      </c>
      <c r="BH628" s="2396" t="str">
        <f t="shared" si="60"/>
        <v>/F30/@F30_0841</v>
      </c>
      <c r="BI628" s="2837" t="s">
        <v>13538</v>
      </c>
      <c r="BJ628" s="2821" t="str">
        <f>IF(xml!$A$1&lt;&gt;Preluare_xml!BH$1," - ",IFERROR(INDEX(xml!$C:$C,MATCH(BH628,xml!$B:$B,0)),0))</f>
        <v xml:space="preserve"> - </v>
      </c>
    </row>
    <row r="629" spans="44:62" x14ac:dyDescent="0.25">
      <c r="AR629" s="1" t="s">
        <v>12171</v>
      </c>
      <c r="AS629" s="1860" t="str">
        <f t="shared" si="63"/>
        <v>F30_1122</v>
      </c>
      <c r="AT629" s="2839" t="str">
        <f>IF(xml!$A$1&lt;&gt;Preluare_xml!AR$1," - ",IFERROR(INDEX(xml!$C:$C,MATCH(AR629,xml!$B:$B,0)),0))</f>
        <v xml:space="preserve"> - </v>
      </c>
      <c r="AV629" s="1" t="s">
        <v>14109</v>
      </c>
      <c r="AW629" s="1860" t="str">
        <f t="shared" si="64"/>
        <v>F30_1552</v>
      </c>
      <c r="AX629" s="2834" t="str">
        <f>IF(xml!$A$1&lt;&gt;Preluare_xml!AV$1," - ",IFERROR(INDEX(xml!$C:$C,MATCH(AV629,xml!$B:$B,0)),0))</f>
        <v xml:space="preserve"> - </v>
      </c>
      <c r="AZ629" s="74" t="s">
        <v>12172</v>
      </c>
      <c r="BA629" s="1860" t="str">
        <f t="shared" si="62"/>
        <v>F30_1131</v>
      </c>
      <c r="BB629" s="2834" t="str">
        <f>IF(xml!$A$1&lt;&gt;Preluare_xml!AZ$1," - ",IFERROR(INDEX(xml!$C:$C,MATCH(AZ629,xml!$B:$B,0)),0))</f>
        <v xml:space="preserve"> - </v>
      </c>
      <c r="BD629" s="2396" t="str">
        <f t="shared" si="61"/>
        <v>/F30/@F30_2282</v>
      </c>
      <c r="BE629" s="2837" t="s">
        <v>14110</v>
      </c>
      <c r="BF629" s="2834" t="str">
        <f>IF(xml!$A$1&lt;&gt;Preluare_xml!BD$1," - ",IFERROR(INDEX(xml!$C:$C,MATCH(BD629,xml!$B:$B,0)),0))</f>
        <v xml:space="preserve"> - </v>
      </c>
      <c r="BH629" s="2396" t="str">
        <f t="shared" si="60"/>
        <v>/F30/@F30_0842</v>
      </c>
      <c r="BI629" s="2837" t="s">
        <v>13541</v>
      </c>
      <c r="BJ629" s="2821" t="str">
        <f>IF(xml!$A$1&lt;&gt;Preluare_xml!BH$1," - ",IFERROR(INDEX(xml!$C:$C,MATCH(BH629,xml!$B:$B,0)),0))</f>
        <v xml:space="preserve"> - </v>
      </c>
    </row>
    <row r="630" spans="44:62" x14ac:dyDescent="0.25">
      <c r="AR630" s="1" t="s">
        <v>12172</v>
      </c>
      <c r="AS630" s="1860" t="str">
        <f t="shared" si="63"/>
        <v>F30_1131</v>
      </c>
      <c r="AT630" s="2839" t="str">
        <f>IF(xml!$A$1&lt;&gt;Preluare_xml!AR$1," - ",IFERROR(INDEX(xml!$C:$C,MATCH(AR630,xml!$B:$B,0)),0))</f>
        <v xml:space="preserve"> - </v>
      </c>
      <c r="AV630" s="1" t="s">
        <v>14111</v>
      </c>
      <c r="AW630" s="1860" t="str">
        <f t="shared" si="64"/>
        <v>F30_1561</v>
      </c>
      <c r="AX630" s="2834" t="str">
        <f>IF(xml!$A$1&lt;&gt;Preluare_xml!AV$1," - ",IFERROR(INDEX(xml!$C:$C,MATCH(AV630,xml!$B:$B,0)),0))</f>
        <v xml:space="preserve"> - </v>
      </c>
      <c r="AZ630" s="74" t="s">
        <v>12173</v>
      </c>
      <c r="BA630" s="1860" t="str">
        <f t="shared" si="62"/>
        <v>F30_1132</v>
      </c>
      <c r="BB630" s="2834" t="str">
        <f>IF(xml!$A$1&lt;&gt;Preluare_xml!AZ$1," - ",IFERROR(INDEX(xml!$C:$C,MATCH(AZ630,xml!$B:$B,0)),0))</f>
        <v xml:space="preserve"> - </v>
      </c>
      <c r="BD630" s="2396" t="str">
        <f t="shared" si="61"/>
        <v>/F30/@F30_2291</v>
      </c>
      <c r="BE630" s="2837" t="s">
        <v>14112</v>
      </c>
      <c r="BF630" s="2834" t="str">
        <f>IF(xml!$A$1&lt;&gt;Preluare_xml!BD$1," - ",IFERROR(INDEX(xml!$C:$C,MATCH(BD630,xml!$B:$B,0)),0))</f>
        <v xml:space="preserve"> - </v>
      </c>
      <c r="BH630" s="2396" t="str">
        <f t="shared" si="60"/>
        <v>/F30/@F30_0851</v>
      </c>
      <c r="BI630" s="2837" t="s">
        <v>13543</v>
      </c>
      <c r="BJ630" s="2821" t="str">
        <f>IF(xml!$A$1&lt;&gt;Preluare_xml!BH$1," - ",IFERROR(INDEX(xml!$C:$C,MATCH(BH630,xml!$B:$B,0)),0))</f>
        <v xml:space="preserve"> - </v>
      </c>
    </row>
    <row r="631" spans="44:62" x14ac:dyDescent="0.25">
      <c r="AR631" s="1" t="s">
        <v>12173</v>
      </c>
      <c r="AS631" s="1860" t="str">
        <f t="shared" si="63"/>
        <v>F30_1132</v>
      </c>
      <c r="AT631" s="2839" t="str">
        <f>IF(xml!$A$1&lt;&gt;Preluare_xml!AR$1," - ",IFERROR(INDEX(xml!$C:$C,MATCH(AR631,xml!$B:$B,0)),0))</f>
        <v xml:space="preserve"> - </v>
      </c>
      <c r="AV631" s="1" t="s">
        <v>14113</v>
      </c>
      <c r="AW631" s="1860" t="str">
        <f t="shared" si="64"/>
        <v>F30_1562</v>
      </c>
      <c r="AX631" s="2834" t="str">
        <f>IF(xml!$A$1&lt;&gt;Preluare_xml!AV$1," - ",IFERROR(INDEX(xml!$C:$C,MATCH(AV631,xml!$B:$B,0)),0))</f>
        <v xml:space="preserve"> - </v>
      </c>
      <c r="AZ631" s="74" t="s">
        <v>12174</v>
      </c>
      <c r="BA631" s="1860" t="str">
        <f t="shared" si="62"/>
        <v>F30_1141</v>
      </c>
      <c r="BB631" s="2834" t="str">
        <f>IF(xml!$A$1&lt;&gt;Preluare_xml!AZ$1," - ",IFERROR(INDEX(xml!$C:$C,MATCH(AZ631,xml!$B:$B,0)),0))</f>
        <v xml:space="preserve"> - </v>
      </c>
      <c r="BD631" s="2396" t="str">
        <f t="shared" si="61"/>
        <v>/F30/@F30_2292</v>
      </c>
      <c r="BE631" s="2837" t="s">
        <v>14114</v>
      </c>
      <c r="BF631" s="2834" t="str">
        <f>IF(xml!$A$1&lt;&gt;Preluare_xml!BD$1," - ",IFERROR(INDEX(xml!$C:$C,MATCH(BD631,xml!$B:$B,0)),0))</f>
        <v xml:space="preserve"> - </v>
      </c>
      <c r="BH631" s="2396" t="str">
        <f t="shared" si="60"/>
        <v>/F30/@F30_0852</v>
      </c>
      <c r="BI631" s="2837" t="s">
        <v>13546</v>
      </c>
      <c r="BJ631" s="2821" t="str">
        <f>IF(xml!$A$1&lt;&gt;Preluare_xml!BH$1," - ",IFERROR(INDEX(xml!$C:$C,MATCH(BH631,xml!$B:$B,0)),0))</f>
        <v xml:space="preserve"> - </v>
      </c>
    </row>
    <row r="632" spans="44:62" x14ac:dyDescent="0.25">
      <c r="AR632" s="1" t="s">
        <v>12174</v>
      </c>
      <c r="AS632" s="1860" t="str">
        <f t="shared" si="63"/>
        <v>F30_1141</v>
      </c>
      <c r="AT632" s="2839" t="str">
        <f>IF(xml!$A$1&lt;&gt;Preluare_xml!AR$1," - ",IFERROR(INDEX(xml!$C:$C,MATCH(AR632,xml!$B:$B,0)),0))</f>
        <v xml:space="preserve"> - </v>
      </c>
      <c r="AV632" s="1" t="s">
        <v>14115</v>
      </c>
      <c r="AW632" s="1860" t="str">
        <f t="shared" si="64"/>
        <v>F30_1571</v>
      </c>
      <c r="AX632" s="2834" t="str">
        <f>IF(xml!$A$1&lt;&gt;Preluare_xml!AV$1," - ",IFERROR(INDEX(xml!$C:$C,MATCH(AV632,xml!$B:$B,0)),0))</f>
        <v xml:space="preserve"> - </v>
      </c>
      <c r="AZ632" s="74" t="s">
        <v>12175</v>
      </c>
      <c r="BA632" s="1860" t="str">
        <f t="shared" si="62"/>
        <v>F30_1142</v>
      </c>
      <c r="BB632" s="2834" t="str">
        <f>IF(xml!$A$1&lt;&gt;Preluare_xml!AZ$1," - ",IFERROR(INDEX(xml!$C:$C,MATCH(AZ632,xml!$B:$B,0)),0))</f>
        <v xml:space="preserve"> - </v>
      </c>
      <c r="BD632" s="2396" t="str">
        <f t="shared" si="61"/>
        <v>/F30/@F30_2301</v>
      </c>
      <c r="BE632" s="2837" t="s">
        <v>14116</v>
      </c>
      <c r="BF632" s="2834" t="str">
        <f>IF(xml!$A$1&lt;&gt;Preluare_xml!BD$1," - ",IFERROR(INDEX(xml!$C:$C,MATCH(BD632,xml!$B:$B,0)),0))</f>
        <v xml:space="preserve"> - </v>
      </c>
      <c r="BH632" s="2396" t="str">
        <f t="shared" si="60"/>
        <v>/F30/@F30_0861</v>
      </c>
      <c r="BI632" s="2837" t="s">
        <v>13548</v>
      </c>
      <c r="BJ632" s="2821" t="str">
        <f>IF(xml!$A$1&lt;&gt;Preluare_xml!BH$1," - ",IFERROR(INDEX(xml!$C:$C,MATCH(BH632,xml!$B:$B,0)),0))</f>
        <v xml:space="preserve"> - </v>
      </c>
    </row>
    <row r="633" spans="44:62" x14ac:dyDescent="0.25">
      <c r="AR633" s="1" t="s">
        <v>12175</v>
      </c>
      <c r="AS633" s="1860" t="str">
        <f t="shared" si="63"/>
        <v>F30_1142</v>
      </c>
      <c r="AT633" s="2839" t="str">
        <f>IF(xml!$A$1&lt;&gt;Preluare_xml!AR$1," - ",IFERROR(INDEX(xml!$C:$C,MATCH(AR633,xml!$B:$B,0)),0))</f>
        <v xml:space="preserve"> - </v>
      </c>
      <c r="AV633" s="1" t="s">
        <v>14117</v>
      </c>
      <c r="AW633" s="1860" t="str">
        <f t="shared" si="64"/>
        <v>F30_1572</v>
      </c>
      <c r="AX633" s="2834" t="str">
        <f>IF(xml!$A$1&lt;&gt;Preluare_xml!AV$1," - ",IFERROR(INDEX(xml!$C:$C,MATCH(AV633,xml!$B:$B,0)),0))</f>
        <v xml:space="preserve"> - </v>
      </c>
      <c r="AZ633" s="74" t="s">
        <v>12176</v>
      </c>
      <c r="BA633" s="1860" t="str">
        <f t="shared" si="62"/>
        <v>F30_1151</v>
      </c>
      <c r="BB633" s="2834" t="str">
        <f>IF(xml!$A$1&lt;&gt;Preluare_xml!AZ$1," - ",IFERROR(INDEX(xml!$C:$C,MATCH(AZ633,xml!$B:$B,0)),0))</f>
        <v xml:space="preserve"> - </v>
      </c>
      <c r="BD633" s="2396" t="str">
        <f t="shared" si="61"/>
        <v>/F30/@F30_2302</v>
      </c>
      <c r="BE633" s="2837" t="s">
        <v>14118</v>
      </c>
      <c r="BF633" s="2834" t="str">
        <f>IF(xml!$A$1&lt;&gt;Preluare_xml!BD$1," - ",IFERROR(INDEX(xml!$C:$C,MATCH(BD633,xml!$B:$B,0)),0))</f>
        <v xml:space="preserve"> - </v>
      </c>
      <c r="BH633" s="2396" t="str">
        <f t="shared" si="60"/>
        <v>/F30/@F30_0862</v>
      </c>
      <c r="BI633" s="2837" t="s">
        <v>13551</v>
      </c>
      <c r="BJ633" s="2821" t="str">
        <f>IF(xml!$A$1&lt;&gt;Preluare_xml!BH$1," - ",IFERROR(INDEX(xml!$C:$C,MATCH(BH633,xml!$B:$B,0)),0))</f>
        <v xml:space="preserve"> - </v>
      </c>
    </row>
    <row r="634" spans="44:62" x14ac:dyDescent="0.25">
      <c r="AR634" s="1" t="s">
        <v>12176</v>
      </c>
      <c r="AS634" s="1860" t="str">
        <f t="shared" si="63"/>
        <v>F30_1151</v>
      </c>
      <c r="AT634" s="2839" t="str">
        <f>IF(xml!$A$1&lt;&gt;Preluare_xml!AR$1," - ",IFERROR(INDEX(xml!$C:$C,MATCH(AR634,xml!$B:$B,0)),0))</f>
        <v xml:space="preserve"> - </v>
      </c>
      <c r="AV634" s="1" t="s">
        <v>14119</v>
      </c>
      <c r="AW634" s="1860" t="str">
        <f t="shared" si="64"/>
        <v>F30_1581</v>
      </c>
      <c r="AX634" s="2834" t="str">
        <f>IF(xml!$A$1&lt;&gt;Preluare_xml!AV$1," - ",IFERROR(INDEX(xml!$C:$C,MATCH(AV634,xml!$B:$B,0)),0))</f>
        <v xml:space="preserve"> - </v>
      </c>
      <c r="AZ634" s="74" t="s">
        <v>12177</v>
      </c>
      <c r="BA634" s="1860" t="str">
        <f t="shared" si="62"/>
        <v>F30_1152</v>
      </c>
      <c r="BB634" s="2834" t="str">
        <f>IF(xml!$A$1&lt;&gt;Preluare_xml!AZ$1," - ",IFERROR(INDEX(xml!$C:$C,MATCH(AZ634,xml!$B:$B,0)),0))</f>
        <v xml:space="preserve"> - </v>
      </c>
      <c r="BD634" s="2396" t="str">
        <f t="shared" si="61"/>
        <v>/F30/@F30_2311</v>
      </c>
      <c r="BE634" s="2837" t="s">
        <v>14120</v>
      </c>
      <c r="BF634" s="2834" t="str">
        <f>IF(xml!$A$1&lt;&gt;Preluare_xml!BD$1," - ",IFERROR(INDEX(xml!$C:$C,MATCH(BD634,xml!$B:$B,0)),0))</f>
        <v xml:space="preserve"> - </v>
      </c>
      <c r="BH634" s="2396" t="str">
        <f t="shared" si="60"/>
        <v>/F30/@F30_0871</v>
      </c>
      <c r="BI634" s="2837" t="s">
        <v>13553</v>
      </c>
      <c r="BJ634" s="2821" t="str">
        <f>IF(xml!$A$1&lt;&gt;Preluare_xml!BH$1," - ",IFERROR(INDEX(xml!$C:$C,MATCH(BH634,xml!$B:$B,0)),0))</f>
        <v xml:space="preserve"> - </v>
      </c>
    </row>
    <row r="635" spans="44:62" x14ac:dyDescent="0.25">
      <c r="AR635" s="1" t="s">
        <v>12177</v>
      </c>
      <c r="AS635" s="1860" t="str">
        <f t="shared" si="63"/>
        <v>F30_1152</v>
      </c>
      <c r="AT635" s="2839" t="str">
        <f>IF(xml!$A$1&lt;&gt;Preluare_xml!AR$1," - ",IFERROR(INDEX(xml!$C:$C,MATCH(AR635,xml!$B:$B,0)),0))</f>
        <v xml:space="preserve"> - </v>
      </c>
      <c r="AV635" s="1" t="s">
        <v>14121</v>
      </c>
      <c r="AW635" s="1860" t="str">
        <f t="shared" si="64"/>
        <v>F30_1582</v>
      </c>
      <c r="AX635" s="2834" t="str">
        <f>IF(xml!$A$1&lt;&gt;Preluare_xml!AV$1," - ",IFERROR(INDEX(xml!$C:$C,MATCH(AV635,xml!$B:$B,0)),0))</f>
        <v xml:space="preserve"> - </v>
      </c>
      <c r="AZ635" s="74" t="s">
        <v>12178</v>
      </c>
      <c r="BA635" s="1860" t="str">
        <f t="shared" si="62"/>
        <v>F30_1161</v>
      </c>
      <c r="BB635" s="2834" t="str">
        <f>IF(xml!$A$1&lt;&gt;Preluare_xml!AZ$1," - ",IFERROR(INDEX(xml!$C:$C,MATCH(AZ635,xml!$B:$B,0)),0))</f>
        <v xml:space="preserve"> - </v>
      </c>
      <c r="BD635" s="2396" t="str">
        <f t="shared" si="61"/>
        <v>/F30/@F30_2312</v>
      </c>
      <c r="BE635" s="2837" t="s">
        <v>14122</v>
      </c>
      <c r="BF635" s="2834" t="str">
        <f>IF(xml!$A$1&lt;&gt;Preluare_xml!BD$1," - ",IFERROR(INDEX(xml!$C:$C,MATCH(BD635,xml!$B:$B,0)),0))</f>
        <v xml:space="preserve"> - </v>
      </c>
      <c r="BH635" s="2396" t="str">
        <f t="shared" si="60"/>
        <v>/F30/@F30_0872</v>
      </c>
      <c r="BI635" s="2837" t="s">
        <v>13556</v>
      </c>
      <c r="BJ635" s="2821" t="str">
        <f>IF(xml!$A$1&lt;&gt;Preluare_xml!BH$1," - ",IFERROR(INDEX(xml!$C:$C,MATCH(BH635,xml!$B:$B,0)),0))</f>
        <v xml:space="preserve"> - </v>
      </c>
    </row>
    <row r="636" spans="44:62" x14ac:dyDescent="0.25">
      <c r="AR636" s="1" t="s">
        <v>12178</v>
      </c>
      <c r="AS636" s="1860" t="str">
        <f t="shared" si="63"/>
        <v>F30_1161</v>
      </c>
      <c r="AT636" s="2839" t="str">
        <f>IF(xml!$A$1&lt;&gt;Preluare_xml!AR$1," - ",IFERROR(INDEX(xml!$C:$C,MATCH(AR636,xml!$B:$B,0)),0))</f>
        <v xml:space="preserve"> - </v>
      </c>
      <c r="AV636" s="1" t="s">
        <v>14123</v>
      </c>
      <c r="AW636" s="1860" t="str">
        <f t="shared" si="64"/>
        <v>F30_1591</v>
      </c>
      <c r="AX636" s="2834" t="str">
        <f>IF(xml!$A$1&lt;&gt;Preluare_xml!AV$1," - ",IFERROR(INDEX(xml!$C:$C,MATCH(AV636,xml!$B:$B,0)),0))</f>
        <v xml:space="preserve"> - </v>
      </c>
      <c r="AZ636" s="74" t="s">
        <v>13981</v>
      </c>
      <c r="BA636" s="1860" t="str">
        <f t="shared" si="62"/>
        <v>F30_1162</v>
      </c>
      <c r="BB636" s="2834" t="str">
        <f>IF(xml!$A$1&lt;&gt;Preluare_xml!AZ$1," - ",IFERROR(INDEX(xml!$C:$C,MATCH(AZ636,xml!$B:$B,0)),0))</f>
        <v xml:space="preserve"> - </v>
      </c>
      <c r="BD636" s="2396" t="str">
        <f t="shared" si="61"/>
        <v>/F30/@F30_2321</v>
      </c>
      <c r="BE636" s="2837" t="s">
        <v>14124</v>
      </c>
      <c r="BF636" s="2834" t="str">
        <f>IF(xml!$A$1&lt;&gt;Preluare_xml!BD$1," - ",IFERROR(INDEX(xml!$C:$C,MATCH(BD636,xml!$B:$B,0)),0))</f>
        <v xml:space="preserve"> - </v>
      </c>
      <c r="BH636" s="2396" t="str">
        <f t="shared" si="60"/>
        <v>/F30/@F30_0881</v>
      </c>
      <c r="BI636" s="2837" t="s">
        <v>13558</v>
      </c>
      <c r="BJ636" s="2821" t="str">
        <f>IF(xml!$A$1&lt;&gt;Preluare_xml!BH$1," - ",IFERROR(INDEX(xml!$C:$C,MATCH(BH636,xml!$B:$B,0)),0))</f>
        <v xml:space="preserve"> - </v>
      </c>
    </row>
    <row r="637" spans="44:62" x14ac:dyDescent="0.25">
      <c r="AR637" s="1" t="s">
        <v>13981</v>
      </c>
      <c r="AS637" s="1860" t="str">
        <f t="shared" si="63"/>
        <v>F30_1162</v>
      </c>
      <c r="AT637" s="2839" t="str">
        <f>IF(xml!$A$1&lt;&gt;Preluare_xml!AR$1," - ",IFERROR(INDEX(xml!$C:$C,MATCH(AR637,xml!$B:$B,0)),0))</f>
        <v xml:space="preserve"> - </v>
      </c>
      <c r="AV637" s="1" t="s">
        <v>14125</v>
      </c>
      <c r="AW637" s="1860" t="str">
        <f t="shared" si="64"/>
        <v>F30_1592</v>
      </c>
      <c r="AX637" s="2834" t="str">
        <f>IF(xml!$A$1&lt;&gt;Preluare_xml!AV$1," - ",IFERROR(INDEX(xml!$C:$C,MATCH(AV637,xml!$B:$B,0)),0))</f>
        <v xml:space="preserve"> - </v>
      </c>
      <c r="AZ637" s="74" t="s">
        <v>12179</v>
      </c>
      <c r="BA637" s="1860" t="str">
        <f t="shared" si="62"/>
        <v>F30_1171</v>
      </c>
      <c r="BB637" s="2834" t="str">
        <f>IF(xml!$A$1&lt;&gt;Preluare_xml!AZ$1," - ",IFERROR(INDEX(xml!$C:$C,MATCH(AZ637,xml!$B:$B,0)),0))</f>
        <v xml:space="preserve"> - </v>
      </c>
      <c r="BD637" s="2396" t="str">
        <f t="shared" si="61"/>
        <v>/F30/@F30_2322</v>
      </c>
      <c r="BE637" s="2837" t="s">
        <v>14126</v>
      </c>
      <c r="BF637" s="2834" t="str">
        <f>IF(xml!$A$1&lt;&gt;Preluare_xml!BD$1," - ",IFERROR(INDEX(xml!$C:$C,MATCH(BD637,xml!$B:$B,0)),0))</f>
        <v xml:space="preserve"> - </v>
      </c>
      <c r="BH637" s="2396" t="str">
        <f t="shared" si="60"/>
        <v>/F30/@F30_0882</v>
      </c>
      <c r="BI637" s="2837" t="s">
        <v>13561</v>
      </c>
      <c r="BJ637" s="2821" t="str">
        <f>IF(xml!$A$1&lt;&gt;Preluare_xml!BH$1," - ",IFERROR(INDEX(xml!$C:$C,MATCH(BH637,xml!$B:$B,0)),0))</f>
        <v xml:space="preserve"> - </v>
      </c>
    </row>
    <row r="638" spans="44:62" x14ac:dyDescent="0.25">
      <c r="AR638" s="1" t="s">
        <v>12179</v>
      </c>
      <c r="AS638" s="1860" t="str">
        <f t="shared" si="63"/>
        <v>F30_1171</v>
      </c>
      <c r="AT638" s="2839" t="str">
        <f>IF(xml!$A$1&lt;&gt;Preluare_xml!AR$1," - ",IFERROR(INDEX(xml!$C:$C,MATCH(AR638,xml!$B:$B,0)),0))</f>
        <v xml:space="preserve"> - </v>
      </c>
      <c r="AV638" s="1" t="s">
        <v>14127</v>
      </c>
      <c r="AW638" s="1860" t="str">
        <f t="shared" si="64"/>
        <v>F30_1601</v>
      </c>
      <c r="AX638" s="2834" t="str">
        <f>IF(xml!$A$1&lt;&gt;Preluare_xml!AV$1," - ",IFERROR(INDEX(xml!$C:$C,MATCH(AV638,xml!$B:$B,0)),0))</f>
        <v xml:space="preserve"> - </v>
      </c>
      <c r="AZ638" s="74" t="s">
        <v>12180</v>
      </c>
      <c r="BA638" s="1860" t="str">
        <f t="shared" si="62"/>
        <v>F30_1172</v>
      </c>
      <c r="BB638" s="2834" t="str">
        <f>IF(xml!$A$1&lt;&gt;Preluare_xml!AZ$1," - ",IFERROR(INDEX(xml!$C:$C,MATCH(AZ638,xml!$B:$B,0)),0))</f>
        <v xml:space="preserve"> - </v>
      </c>
      <c r="BD638" s="2396" t="str">
        <f t="shared" si="61"/>
        <v>/F30/@F30_2331</v>
      </c>
      <c r="BE638" s="2837" t="s">
        <v>14128</v>
      </c>
      <c r="BF638" s="2834" t="str">
        <f>IF(xml!$A$1&lt;&gt;Preluare_xml!BD$1," - ",IFERROR(INDEX(xml!$C:$C,MATCH(BD638,xml!$B:$B,0)),0))</f>
        <v xml:space="preserve"> - </v>
      </c>
      <c r="BH638" s="2396" t="str">
        <f t="shared" si="60"/>
        <v>/F30/@F30_0891</v>
      </c>
      <c r="BI638" s="2837" t="s">
        <v>13564</v>
      </c>
      <c r="BJ638" s="2821" t="str">
        <f>IF(xml!$A$1&lt;&gt;Preluare_xml!BH$1," - ",IFERROR(INDEX(xml!$C:$C,MATCH(BH638,xml!$B:$B,0)),0))</f>
        <v xml:space="preserve"> - </v>
      </c>
    </row>
    <row r="639" spans="44:62" x14ac:dyDescent="0.25">
      <c r="AR639" s="1" t="s">
        <v>12180</v>
      </c>
      <c r="AS639" s="1860" t="str">
        <f t="shared" si="63"/>
        <v>F30_1172</v>
      </c>
      <c r="AT639" s="2839" t="str">
        <f>IF(xml!$A$1&lt;&gt;Preluare_xml!AR$1," - ",IFERROR(INDEX(xml!$C:$C,MATCH(AR639,xml!$B:$B,0)),0))</f>
        <v xml:space="preserve"> - </v>
      </c>
      <c r="AV639" s="1" t="s">
        <v>14129</v>
      </c>
      <c r="AW639" s="1860" t="str">
        <f t="shared" si="64"/>
        <v>F30_1602</v>
      </c>
      <c r="AX639" s="2834" t="str">
        <f>IF(xml!$A$1&lt;&gt;Preluare_xml!AV$1," - ",IFERROR(INDEX(xml!$C:$C,MATCH(AV639,xml!$B:$B,0)),0))</f>
        <v xml:space="preserve"> - </v>
      </c>
      <c r="AZ639" s="74" t="s">
        <v>13983</v>
      </c>
      <c r="BA639" s="1860" t="str">
        <f t="shared" si="62"/>
        <v>F30_1181</v>
      </c>
      <c r="BB639" s="2834" t="str">
        <f>IF(xml!$A$1&lt;&gt;Preluare_xml!AZ$1," - ",IFERROR(INDEX(xml!$C:$C,MATCH(AZ639,xml!$B:$B,0)),0))</f>
        <v xml:space="preserve"> - </v>
      </c>
      <c r="BD639" s="2396" t="str">
        <f t="shared" si="61"/>
        <v>/F30/@F30_2332</v>
      </c>
      <c r="BE639" s="2837" t="s">
        <v>14130</v>
      </c>
      <c r="BF639" s="2834" t="str">
        <f>IF(xml!$A$1&lt;&gt;Preluare_xml!BD$1," - ",IFERROR(INDEX(xml!$C:$C,MATCH(BD639,xml!$B:$B,0)),0))</f>
        <v xml:space="preserve"> - </v>
      </c>
      <c r="BH639" s="2396" t="str">
        <f t="shared" si="60"/>
        <v>/F30/@F30_0892</v>
      </c>
      <c r="BI639" s="2837" t="s">
        <v>13567</v>
      </c>
      <c r="BJ639" s="2821" t="str">
        <f>IF(xml!$A$1&lt;&gt;Preluare_xml!BH$1," - ",IFERROR(INDEX(xml!$C:$C,MATCH(BH639,xml!$B:$B,0)),0))</f>
        <v xml:space="preserve"> - </v>
      </c>
    </row>
    <row r="640" spans="44:62" x14ac:dyDescent="0.25">
      <c r="AR640" s="1" t="s">
        <v>13983</v>
      </c>
      <c r="AS640" s="1860" t="str">
        <f t="shared" si="63"/>
        <v>F30_1181</v>
      </c>
      <c r="AT640" s="2839" t="str">
        <f>IF(xml!$A$1&lt;&gt;Preluare_xml!AR$1," - ",IFERROR(INDEX(xml!$C:$C,MATCH(AR640,xml!$B:$B,0)),0))</f>
        <v xml:space="preserve"> - </v>
      </c>
      <c r="AV640" s="1" t="s">
        <v>14131</v>
      </c>
      <c r="AW640" s="1860" t="str">
        <f t="shared" si="64"/>
        <v>F30_1611</v>
      </c>
      <c r="AX640" s="2834" t="str">
        <f>IF(xml!$A$1&lt;&gt;Preluare_xml!AV$1," - ",IFERROR(INDEX(xml!$C:$C,MATCH(AV640,xml!$B:$B,0)),0))</f>
        <v xml:space="preserve"> - </v>
      </c>
      <c r="AZ640" s="74" t="s">
        <v>13985</v>
      </c>
      <c r="BA640" s="1860" t="str">
        <f t="shared" si="62"/>
        <v>F30_1182</v>
      </c>
      <c r="BB640" s="2834" t="str">
        <f>IF(xml!$A$1&lt;&gt;Preluare_xml!AZ$1," - ",IFERROR(INDEX(xml!$C:$C,MATCH(AZ640,xml!$B:$B,0)),0))</f>
        <v xml:space="preserve"> - </v>
      </c>
      <c r="BD640" s="2396" t="str">
        <f t="shared" si="61"/>
        <v>/F30/@F30_2341</v>
      </c>
      <c r="BE640" s="2837" t="s">
        <v>14132</v>
      </c>
      <c r="BF640" s="2834" t="str">
        <f>IF(xml!$A$1&lt;&gt;Preluare_xml!BD$1," - ",IFERROR(INDEX(xml!$C:$C,MATCH(BD640,xml!$B:$B,0)),0))</f>
        <v xml:space="preserve"> - </v>
      </c>
      <c r="BH640" s="2396" t="str">
        <f t="shared" si="60"/>
        <v>/F30/@F30_0901</v>
      </c>
      <c r="BI640" s="2837" t="s">
        <v>13569</v>
      </c>
      <c r="BJ640" s="2821" t="str">
        <f>IF(xml!$A$1&lt;&gt;Preluare_xml!BH$1," - ",IFERROR(INDEX(xml!$C:$C,MATCH(BH640,xml!$B:$B,0)),0))</f>
        <v xml:space="preserve"> - </v>
      </c>
    </row>
    <row r="641" spans="44:62" x14ac:dyDescent="0.25">
      <c r="AR641" s="1" t="s">
        <v>13985</v>
      </c>
      <c r="AS641" s="1860" t="str">
        <f t="shared" si="63"/>
        <v>F30_1182</v>
      </c>
      <c r="AT641" s="2839" t="str">
        <f>IF(xml!$A$1&lt;&gt;Preluare_xml!AR$1," - ",IFERROR(INDEX(xml!$C:$C,MATCH(AR641,xml!$B:$B,0)),0))</f>
        <v xml:space="preserve"> - </v>
      </c>
      <c r="AV641" s="1" t="s">
        <v>14133</v>
      </c>
      <c r="AW641" s="1860" t="str">
        <f t="shared" si="64"/>
        <v>F30_1612</v>
      </c>
      <c r="AX641" s="2834" t="str">
        <f>IF(xml!$A$1&lt;&gt;Preluare_xml!AV$1," - ",IFERROR(INDEX(xml!$C:$C,MATCH(AV641,xml!$B:$B,0)),0))</f>
        <v xml:space="preserve"> - </v>
      </c>
      <c r="AZ641" s="74" t="s">
        <v>13987</v>
      </c>
      <c r="BA641" s="1860" t="str">
        <f t="shared" si="62"/>
        <v>F30_1191</v>
      </c>
      <c r="BB641" s="2834" t="str">
        <f>IF(xml!$A$1&lt;&gt;Preluare_xml!AZ$1," - ",IFERROR(INDEX(xml!$C:$C,MATCH(AZ641,xml!$B:$B,0)),0))</f>
        <v xml:space="preserve"> - </v>
      </c>
      <c r="BD641" s="2396" t="str">
        <f t="shared" si="61"/>
        <v>/F30/@F30_2342</v>
      </c>
      <c r="BE641" s="2837" t="s">
        <v>14134</v>
      </c>
      <c r="BF641" s="2834" t="str">
        <f>IF(xml!$A$1&lt;&gt;Preluare_xml!BD$1," - ",IFERROR(INDEX(xml!$C:$C,MATCH(BD641,xml!$B:$B,0)),0))</f>
        <v xml:space="preserve"> - </v>
      </c>
      <c r="BH641" s="2396" t="str">
        <f t="shared" si="60"/>
        <v>/F30/@F30_0902</v>
      </c>
      <c r="BI641" s="2837" t="s">
        <v>13572</v>
      </c>
      <c r="BJ641" s="2821" t="str">
        <f>IF(xml!$A$1&lt;&gt;Preluare_xml!BH$1," - ",IFERROR(INDEX(xml!$C:$C,MATCH(BH641,xml!$B:$B,0)),0))</f>
        <v xml:space="preserve"> - </v>
      </c>
    </row>
    <row r="642" spans="44:62" x14ac:dyDescent="0.25">
      <c r="AR642" s="1" t="s">
        <v>13987</v>
      </c>
      <c r="AS642" s="1860" t="str">
        <f t="shared" si="63"/>
        <v>F30_1191</v>
      </c>
      <c r="AT642" s="2839" t="str">
        <f>IF(xml!$A$1&lt;&gt;Preluare_xml!AR$1," - ",IFERROR(INDEX(xml!$C:$C,MATCH(AR642,xml!$B:$B,0)),0))</f>
        <v xml:space="preserve"> - </v>
      </c>
      <c r="AV642" s="1" t="s">
        <v>14135</v>
      </c>
      <c r="AW642" s="1860" t="str">
        <f t="shared" si="64"/>
        <v>F30_1621</v>
      </c>
      <c r="AX642" s="2834" t="str">
        <f>IF(xml!$A$1&lt;&gt;Preluare_xml!AV$1," - ",IFERROR(INDEX(xml!$C:$C,MATCH(AV642,xml!$B:$B,0)),0))</f>
        <v xml:space="preserve"> - </v>
      </c>
      <c r="AZ642" s="74" t="s">
        <v>13989</v>
      </c>
      <c r="BA642" s="1860" t="str">
        <f t="shared" si="62"/>
        <v>F30_1192</v>
      </c>
      <c r="BB642" s="2834" t="str">
        <f>IF(xml!$A$1&lt;&gt;Preluare_xml!AZ$1," - ",IFERROR(INDEX(xml!$C:$C,MATCH(AZ642,xml!$B:$B,0)),0))</f>
        <v xml:space="preserve"> - </v>
      </c>
      <c r="BD642" s="2396" t="str">
        <f t="shared" si="61"/>
        <v>/F30/@F30_2351</v>
      </c>
      <c r="BE642" s="2837" t="s">
        <v>14136</v>
      </c>
      <c r="BF642" s="2834" t="str">
        <f>IF(xml!$A$1&lt;&gt;Preluare_xml!BD$1," - ",IFERROR(INDEX(xml!$C:$C,MATCH(BD642,xml!$B:$B,0)),0))</f>
        <v xml:space="preserve"> - </v>
      </c>
      <c r="BH642" s="2396" t="str">
        <f t="shared" si="60"/>
        <v>/F30/@F30_0911</v>
      </c>
      <c r="BI642" s="2837" t="s">
        <v>13574</v>
      </c>
      <c r="BJ642" s="2821" t="str">
        <f>IF(xml!$A$1&lt;&gt;Preluare_xml!BH$1," - ",IFERROR(INDEX(xml!$C:$C,MATCH(BH642,xml!$B:$B,0)),0))</f>
        <v xml:space="preserve"> - </v>
      </c>
    </row>
    <row r="643" spans="44:62" x14ac:dyDescent="0.25">
      <c r="AR643" s="1" t="s">
        <v>13989</v>
      </c>
      <c r="AS643" s="1860" t="str">
        <f t="shared" si="63"/>
        <v>F30_1192</v>
      </c>
      <c r="AT643" s="2839" t="str">
        <f>IF(xml!$A$1&lt;&gt;Preluare_xml!AR$1," - ",IFERROR(INDEX(xml!$C:$C,MATCH(AR643,xml!$B:$B,0)),0))</f>
        <v xml:space="preserve"> - </v>
      </c>
      <c r="AV643" s="1" t="s">
        <v>14137</v>
      </c>
      <c r="AW643" s="1860" t="str">
        <f t="shared" si="64"/>
        <v>F30_1622</v>
      </c>
      <c r="AX643" s="2834" t="str">
        <f>IF(xml!$A$1&lt;&gt;Preluare_xml!AV$1," - ",IFERROR(INDEX(xml!$C:$C,MATCH(AV643,xml!$B:$B,0)),0))</f>
        <v xml:space="preserve"> - </v>
      </c>
      <c r="AZ643" s="74" t="s">
        <v>13990</v>
      </c>
      <c r="BA643" s="1860" t="str">
        <f t="shared" si="62"/>
        <v>F30_1201</v>
      </c>
      <c r="BB643" s="2834" t="str">
        <f>IF(xml!$A$1&lt;&gt;Preluare_xml!AZ$1," - ",IFERROR(INDEX(xml!$C:$C,MATCH(AZ643,xml!$B:$B,0)),0))</f>
        <v xml:space="preserve"> - </v>
      </c>
      <c r="BD643" s="2396" t="str">
        <f t="shared" si="61"/>
        <v>/F30/@F30_2352</v>
      </c>
      <c r="BE643" s="2837" t="s">
        <v>14138</v>
      </c>
      <c r="BF643" s="2834" t="str">
        <f>IF(xml!$A$1&lt;&gt;Preluare_xml!BD$1," - ",IFERROR(INDEX(xml!$C:$C,MATCH(BD643,xml!$B:$B,0)),0))</f>
        <v xml:space="preserve"> - </v>
      </c>
      <c r="BH643" s="2396" t="str">
        <f t="shared" si="60"/>
        <v>/F30/@F30_0912</v>
      </c>
      <c r="BI643" s="2837" t="s">
        <v>13577</v>
      </c>
      <c r="BJ643" s="2821" t="str">
        <f>IF(xml!$A$1&lt;&gt;Preluare_xml!BH$1," - ",IFERROR(INDEX(xml!$C:$C,MATCH(BH643,xml!$B:$B,0)),0))</f>
        <v xml:space="preserve"> - </v>
      </c>
    </row>
    <row r="644" spans="44:62" x14ac:dyDescent="0.25">
      <c r="AR644" s="1" t="s">
        <v>13990</v>
      </c>
      <c r="AS644" s="1860" t="str">
        <f t="shared" si="63"/>
        <v>F30_1201</v>
      </c>
      <c r="AT644" s="2839" t="str">
        <f>IF(xml!$A$1&lt;&gt;Preluare_xml!AR$1," - ",IFERROR(INDEX(xml!$C:$C,MATCH(AR644,xml!$B:$B,0)),0))</f>
        <v xml:space="preserve"> - </v>
      </c>
      <c r="AV644" s="1" t="s">
        <v>14139</v>
      </c>
      <c r="AW644" s="1860" t="str">
        <f t="shared" si="64"/>
        <v>F30_1631</v>
      </c>
      <c r="AX644" s="2834" t="str">
        <f>IF(xml!$A$1&lt;&gt;Preluare_xml!AV$1," - ",IFERROR(INDEX(xml!$C:$C,MATCH(AV644,xml!$B:$B,0)),0))</f>
        <v xml:space="preserve"> - </v>
      </c>
      <c r="AZ644" s="74" t="s">
        <v>13992</v>
      </c>
      <c r="BA644" s="1860" t="str">
        <f t="shared" si="62"/>
        <v>F30_1202</v>
      </c>
      <c r="BB644" s="2834" t="str">
        <f>IF(xml!$A$1&lt;&gt;Preluare_xml!AZ$1," - ",IFERROR(INDEX(xml!$C:$C,MATCH(AZ644,xml!$B:$B,0)),0))</f>
        <v xml:space="preserve"> - </v>
      </c>
      <c r="BD644" s="2396" t="str">
        <f t="shared" si="61"/>
        <v>/F30/@F30_2361</v>
      </c>
      <c r="BE644" s="2837" t="s">
        <v>14140</v>
      </c>
      <c r="BF644" s="2834" t="str">
        <f>IF(xml!$A$1&lt;&gt;Preluare_xml!BD$1," - ",IFERROR(INDEX(xml!$C:$C,MATCH(BD644,xml!$B:$B,0)),0))</f>
        <v xml:space="preserve"> - </v>
      </c>
      <c r="BH644" s="2396" t="str">
        <f t="shared" si="60"/>
        <v>/F30/@F30_0921</v>
      </c>
      <c r="BI644" s="2837" t="s">
        <v>13579</v>
      </c>
      <c r="BJ644" s="2821" t="str">
        <f>IF(xml!$A$1&lt;&gt;Preluare_xml!BH$1," - ",IFERROR(INDEX(xml!$C:$C,MATCH(BH644,xml!$B:$B,0)),0))</f>
        <v xml:space="preserve"> - </v>
      </c>
    </row>
    <row r="645" spans="44:62" x14ac:dyDescent="0.25">
      <c r="AR645" s="1" t="s">
        <v>13992</v>
      </c>
      <c r="AS645" s="1860" t="str">
        <f t="shared" si="63"/>
        <v>F30_1202</v>
      </c>
      <c r="AT645" s="2839" t="str">
        <f>IF(xml!$A$1&lt;&gt;Preluare_xml!AR$1," - ",IFERROR(INDEX(xml!$C:$C,MATCH(AR645,xml!$B:$B,0)),0))</f>
        <v xml:space="preserve"> - </v>
      </c>
      <c r="AV645" s="1" t="s">
        <v>14141</v>
      </c>
      <c r="AW645" s="1860" t="str">
        <f t="shared" si="64"/>
        <v>F30_1632</v>
      </c>
      <c r="AX645" s="2834" t="str">
        <f>IF(xml!$A$1&lt;&gt;Preluare_xml!AV$1," - ",IFERROR(INDEX(xml!$C:$C,MATCH(AV645,xml!$B:$B,0)),0))</f>
        <v xml:space="preserve"> - </v>
      </c>
      <c r="AZ645" s="74" t="s">
        <v>13993</v>
      </c>
      <c r="BA645" s="1860" t="str">
        <f t="shared" si="62"/>
        <v>F30_1211</v>
      </c>
      <c r="BB645" s="2834" t="str">
        <f>IF(xml!$A$1&lt;&gt;Preluare_xml!AZ$1," - ",IFERROR(INDEX(xml!$C:$C,MATCH(AZ645,xml!$B:$B,0)),0))</f>
        <v xml:space="preserve"> - </v>
      </c>
      <c r="BD645" s="2396" t="str">
        <f t="shared" si="61"/>
        <v>/F30/@F30_2362</v>
      </c>
      <c r="BE645" s="2837" t="s">
        <v>14142</v>
      </c>
      <c r="BF645" s="2834" t="str">
        <f>IF(xml!$A$1&lt;&gt;Preluare_xml!BD$1," - ",IFERROR(INDEX(xml!$C:$C,MATCH(BD645,xml!$B:$B,0)),0))</f>
        <v xml:space="preserve"> - </v>
      </c>
      <c r="BH645" s="2396" t="str">
        <f t="shared" si="60"/>
        <v>/F30/@F30_0922</v>
      </c>
      <c r="BI645" s="2837" t="s">
        <v>13582</v>
      </c>
      <c r="BJ645" s="2821" t="str">
        <f>IF(xml!$A$1&lt;&gt;Preluare_xml!BH$1," - ",IFERROR(INDEX(xml!$C:$C,MATCH(BH645,xml!$B:$B,0)),0))</f>
        <v xml:space="preserve"> - </v>
      </c>
    </row>
    <row r="646" spans="44:62" x14ac:dyDescent="0.25">
      <c r="AR646" s="1" t="s">
        <v>13993</v>
      </c>
      <c r="AS646" s="1860" t="str">
        <f t="shared" si="63"/>
        <v>F30_1211</v>
      </c>
      <c r="AT646" s="2839" t="str">
        <f>IF(xml!$A$1&lt;&gt;Preluare_xml!AR$1," - ",IFERROR(INDEX(xml!$C:$C,MATCH(AR646,xml!$B:$B,0)),0))</f>
        <v xml:space="preserve"> - </v>
      </c>
      <c r="AV646" s="1" t="s">
        <v>14143</v>
      </c>
      <c r="AW646" s="1860" t="str">
        <f t="shared" si="64"/>
        <v>F30_1641</v>
      </c>
      <c r="AX646" s="2834" t="str">
        <f>IF(xml!$A$1&lt;&gt;Preluare_xml!AV$1," - ",IFERROR(INDEX(xml!$C:$C,MATCH(AV646,xml!$B:$B,0)),0))</f>
        <v xml:space="preserve"> - </v>
      </c>
      <c r="AZ646" s="74" t="s">
        <v>13995</v>
      </c>
      <c r="BA646" s="1860" t="str">
        <f t="shared" si="62"/>
        <v>F30_1212</v>
      </c>
      <c r="BB646" s="2834" t="str">
        <f>IF(xml!$A$1&lt;&gt;Preluare_xml!AZ$1," - ",IFERROR(INDEX(xml!$C:$C,MATCH(AZ646,xml!$B:$B,0)),0))</f>
        <v xml:space="preserve"> - </v>
      </c>
      <c r="BD646" s="2396" t="str">
        <f t="shared" si="61"/>
        <v>/F30/@F30_3011</v>
      </c>
      <c r="BE646" s="2837" t="s">
        <v>14144</v>
      </c>
      <c r="BF646" s="2834" t="str">
        <f>IF(xml!$A$1&lt;&gt;Preluare_xml!BD$1," - ",IFERROR(INDEX(xml!$C:$C,MATCH(BD646,xml!$B:$B,0)),0))</f>
        <v xml:space="preserve"> - </v>
      </c>
      <c r="BH646" s="2396" t="str">
        <f t="shared" si="60"/>
        <v>/F30/@F30_0931</v>
      </c>
      <c r="BI646" s="2837" t="s">
        <v>13585</v>
      </c>
      <c r="BJ646" s="2821" t="str">
        <f>IF(xml!$A$1&lt;&gt;Preluare_xml!BH$1," - ",IFERROR(INDEX(xml!$C:$C,MATCH(BH646,xml!$B:$B,0)),0))</f>
        <v xml:space="preserve"> - </v>
      </c>
    </row>
    <row r="647" spans="44:62" x14ac:dyDescent="0.25">
      <c r="AR647" s="1" t="s">
        <v>13995</v>
      </c>
      <c r="AS647" s="1860" t="str">
        <f t="shared" si="63"/>
        <v>F30_1212</v>
      </c>
      <c r="AT647" s="2839" t="str">
        <f>IF(xml!$A$1&lt;&gt;Preluare_xml!AR$1," - ",IFERROR(INDEX(xml!$C:$C,MATCH(AR647,xml!$B:$B,0)),0))</f>
        <v xml:space="preserve"> - </v>
      </c>
      <c r="AV647" s="1" t="s">
        <v>14145</v>
      </c>
      <c r="AW647" s="1860" t="str">
        <f t="shared" si="64"/>
        <v>F30_1642</v>
      </c>
      <c r="AX647" s="2834" t="str">
        <f>IF(xml!$A$1&lt;&gt;Preluare_xml!AV$1," - ",IFERROR(INDEX(xml!$C:$C,MATCH(AV647,xml!$B:$B,0)),0))</f>
        <v xml:space="preserve"> - </v>
      </c>
      <c r="AZ647" s="74" t="s">
        <v>13996</v>
      </c>
      <c r="BA647" s="1860" t="str">
        <f t="shared" si="62"/>
        <v>F30_1221</v>
      </c>
      <c r="BB647" s="2834" t="str">
        <f>IF(xml!$A$1&lt;&gt;Preluare_xml!AZ$1," - ",IFERROR(INDEX(xml!$C:$C,MATCH(AZ647,xml!$B:$B,0)),0))</f>
        <v xml:space="preserve"> - </v>
      </c>
      <c r="BD647" s="2396" t="str">
        <f t="shared" si="61"/>
        <v>/F30/@F30_3012</v>
      </c>
      <c r="BE647" s="2837" t="s">
        <v>14146</v>
      </c>
      <c r="BF647" s="2834" t="str">
        <f>IF(xml!$A$1&lt;&gt;Preluare_xml!BD$1," - ",IFERROR(INDEX(xml!$C:$C,MATCH(BD647,xml!$B:$B,0)),0))</f>
        <v xml:space="preserve"> - </v>
      </c>
      <c r="BH647" s="2396" t="str">
        <f t="shared" si="60"/>
        <v>/F30/@F30_0932</v>
      </c>
      <c r="BI647" s="2837" t="s">
        <v>13588</v>
      </c>
      <c r="BJ647" s="2821" t="str">
        <f>IF(xml!$A$1&lt;&gt;Preluare_xml!BH$1," - ",IFERROR(INDEX(xml!$C:$C,MATCH(BH647,xml!$B:$B,0)),0))</f>
        <v xml:space="preserve"> - </v>
      </c>
    </row>
    <row r="648" spans="44:62" x14ac:dyDescent="0.25">
      <c r="AR648" s="1" t="s">
        <v>13996</v>
      </c>
      <c r="AS648" s="1860" t="str">
        <f t="shared" si="63"/>
        <v>F30_1221</v>
      </c>
      <c r="AT648" s="2839" t="str">
        <f>IF(xml!$A$1&lt;&gt;Preluare_xml!AR$1," - ",IFERROR(INDEX(xml!$C:$C,MATCH(AR648,xml!$B:$B,0)),0))</f>
        <v xml:space="preserve"> - </v>
      </c>
      <c r="AV648" s="1" t="s">
        <v>14147</v>
      </c>
      <c r="AW648" s="1860" t="str">
        <f t="shared" si="64"/>
        <v>F30_1651</v>
      </c>
      <c r="AX648" s="2834" t="str">
        <f>IF(xml!$A$1&lt;&gt;Preluare_xml!AV$1," - ",IFERROR(INDEX(xml!$C:$C,MATCH(AV648,xml!$B:$B,0)),0))</f>
        <v xml:space="preserve"> - </v>
      </c>
      <c r="AZ648" s="74" t="s">
        <v>13998</v>
      </c>
      <c r="BA648" s="1860" t="str">
        <f t="shared" si="62"/>
        <v>F30_1222</v>
      </c>
      <c r="BB648" s="2834" t="str">
        <f>IF(xml!$A$1&lt;&gt;Preluare_xml!AZ$1," - ",IFERROR(INDEX(xml!$C:$C,MATCH(AZ648,xml!$B:$B,0)),0))</f>
        <v xml:space="preserve"> - </v>
      </c>
      <c r="BD648" s="2396" t="str">
        <f t="shared" si="61"/>
        <v>/F30/@F30_3013</v>
      </c>
      <c r="BE648" s="2837" t="s">
        <v>14148</v>
      </c>
      <c r="BF648" s="2834" t="str">
        <f>IF(xml!$A$1&lt;&gt;Preluare_xml!BD$1," - ",IFERROR(INDEX(xml!$C:$C,MATCH(BD648,xml!$B:$B,0)),0))</f>
        <v xml:space="preserve"> - </v>
      </c>
      <c r="BH648" s="2396" t="str">
        <f t="shared" si="60"/>
        <v>/F30/@F30_0941</v>
      </c>
      <c r="BI648" s="2837" t="s">
        <v>13591</v>
      </c>
      <c r="BJ648" s="2821" t="str">
        <f>IF(xml!$A$1&lt;&gt;Preluare_xml!BH$1," - ",IFERROR(INDEX(xml!$C:$C,MATCH(BH648,xml!$B:$B,0)),0))</f>
        <v xml:space="preserve"> - </v>
      </c>
    </row>
    <row r="649" spans="44:62" x14ac:dyDescent="0.25">
      <c r="AR649" s="1" t="s">
        <v>13998</v>
      </c>
      <c r="AS649" s="1860" t="str">
        <f t="shared" si="63"/>
        <v>F30_1222</v>
      </c>
      <c r="AT649" s="2839" t="str">
        <f>IF(xml!$A$1&lt;&gt;Preluare_xml!AR$1," - ",IFERROR(INDEX(xml!$C:$C,MATCH(AR649,xml!$B:$B,0)),0))</f>
        <v xml:space="preserve"> - </v>
      </c>
      <c r="AV649" s="1" t="s">
        <v>14149</v>
      </c>
      <c r="AW649" s="1860" t="str">
        <f t="shared" si="64"/>
        <v>F30_1652</v>
      </c>
      <c r="AX649" s="2834" t="str">
        <f>IF(xml!$A$1&lt;&gt;Preluare_xml!AV$1," - ",IFERROR(INDEX(xml!$C:$C,MATCH(AV649,xml!$B:$B,0)),0))</f>
        <v xml:space="preserve"> - </v>
      </c>
      <c r="AZ649" s="74" t="s">
        <v>13999</v>
      </c>
      <c r="BA649" s="1860" t="str">
        <f t="shared" si="62"/>
        <v>F30_1231</v>
      </c>
      <c r="BB649" s="2834" t="str">
        <f>IF(xml!$A$1&lt;&gt;Preluare_xml!AZ$1," - ",IFERROR(INDEX(xml!$C:$C,MATCH(AZ649,xml!$B:$B,0)),0))</f>
        <v xml:space="preserve"> - </v>
      </c>
      <c r="BD649" s="2396" t="str">
        <f t="shared" si="61"/>
        <v>/F30/@F30_3021</v>
      </c>
      <c r="BE649" s="2837" t="s">
        <v>14150</v>
      </c>
      <c r="BF649" s="2834" t="str">
        <f>IF(xml!$A$1&lt;&gt;Preluare_xml!BD$1," - ",IFERROR(INDEX(xml!$C:$C,MATCH(BD649,xml!$B:$B,0)),0))</f>
        <v xml:space="preserve"> - </v>
      </c>
      <c r="BH649" s="2396" t="str">
        <f t="shared" si="60"/>
        <v>/F30/@F30_0942</v>
      </c>
      <c r="BI649" s="2837" t="s">
        <v>13594</v>
      </c>
      <c r="BJ649" s="2821" t="str">
        <f>IF(xml!$A$1&lt;&gt;Preluare_xml!BH$1," - ",IFERROR(INDEX(xml!$C:$C,MATCH(BH649,xml!$B:$B,0)),0))</f>
        <v xml:space="preserve"> - </v>
      </c>
    </row>
    <row r="650" spans="44:62" x14ac:dyDescent="0.25">
      <c r="AR650" s="1" t="s">
        <v>13999</v>
      </c>
      <c r="AS650" s="1860" t="str">
        <f t="shared" si="63"/>
        <v>F30_1231</v>
      </c>
      <c r="AT650" s="2839" t="str">
        <f>IF(xml!$A$1&lt;&gt;Preluare_xml!AR$1," - ",IFERROR(INDEX(xml!$C:$C,MATCH(AR650,xml!$B:$B,0)),0))</f>
        <v xml:space="preserve"> - </v>
      </c>
      <c r="AV650" s="1" t="s">
        <v>14151</v>
      </c>
      <c r="AW650" s="1860" t="str">
        <f t="shared" si="64"/>
        <v>F30_1661</v>
      </c>
      <c r="AX650" s="2834" t="str">
        <f>IF(xml!$A$1&lt;&gt;Preluare_xml!AV$1," - ",IFERROR(INDEX(xml!$C:$C,MATCH(AV650,xml!$B:$B,0)),0))</f>
        <v xml:space="preserve"> - </v>
      </c>
      <c r="AZ650" s="74" t="s">
        <v>12181</v>
      </c>
      <c r="BA650" s="1860" t="str">
        <f t="shared" si="62"/>
        <v>F30_1232</v>
      </c>
      <c r="BB650" s="2834" t="str">
        <f>IF(xml!$A$1&lt;&gt;Preluare_xml!AZ$1," - ",IFERROR(INDEX(xml!$C:$C,MATCH(AZ650,xml!$B:$B,0)),0))</f>
        <v xml:space="preserve"> - </v>
      </c>
      <c r="BD650" s="2396" t="str">
        <f t="shared" si="61"/>
        <v>/F30/@F30_3031</v>
      </c>
      <c r="BE650" s="2837" t="s">
        <v>14152</v>
      </c>
      <c r="BF650" s="2834" t="str">
        <f>IF(xml!$A$1&lt;&gt;Preluare_xml!BD$1," - ",IFERROR(INDEX(xml!$C:$C,MATCH(BD650,xml!$B:$B,0)),0))</f>
        <v xml:space="preserve"> - </v>
      </c>
      <c r="BH650" s="2396" t="str">
        <f t="shared" si="60"/>
        <v>/F30/@F30_0951</v>
      </c>
      <c r="BI650" s="2837" t="s">
        <v>13596</v>
      </c>
      <c r="BJ650" s="2821" t="str">
        <f>IF(xml!$A$1&lt;&gt;Preluare_xml!BH$1," - ",IFERROR(INDEX(xml!$C:$C,MATCH(BH650,xml!$B:$B,0)),0))</f>
        <v xml:space="preserve"> - </v>
      </c>
    </row>
    <row r="651" spans="44:62" x14ac:dyDescent="0.25">
      <c r="AR651" s="1" t="s">
        <v>12181</v>
      </c>
      <c r="AS651" s="1860" t="str">
        <f t="shared" si="63"/>
        <v>F30_1232</v>
      </c>
      <c r="AT651" s="2839" t="str">
        <f>IF(xml!$A$1&lt;&gt;Preluare_xml!AR$1," - ",IFERROR(INDEX(xml!$C:$C,MATCH(AR651,xml!$B:$B,0)),0))</f>
        <v xml:space="preserve"> - </v>
      </c>
      <c r="AV651" s="1" t="s">
        <v>14153</v>
      </c>
      <c r="AW651" s="1860" t="str">
        <f t="shared" si="64"/>
        <v>F30_1662</v>
      </c>
      <c r="AX651" s="2834" t="str">
        <f>IF(xml!$A$1&lt;&gt;Preluare_xml!AV$1," - ",IFERROR(INDEX(xml!$C:$C,MATCH(AV651,xml!$B:$B,0)),0))</f>
        <v xml:space="preserve"> - </v>
      </c>
      <c r="AZ651" s="74" t="s">
        <v>12182</v>
      </c>
      <c r="BA651" s="1860" t="str">
        <f t="shared" si="62"/>
        <v>F30_1241</v>
      </c>
      <c r="BB651" s="2834" t="str">
        <f>IF(xml!$A$1&lt;&gt;Preluare_xml!AZ$1," - ",IFERROR(INDEX(xml!$C:$C,MATCH(AZ651,xml!$B:$B,0)),0))</f>
        <v xml:space="preserve"> - </v>
      </c>
      <c r="BD651" s="2396" t="str">
        <f t="shared" si="61"/>
        <v>/F30/@F30_3032</v>
      </c>
      <c r="BE651" s="2837" t="s">
        <v>14154</v>
      </c>
      <c r="BF651" s="2834" t="str">
        <f>IF(xml!$A$1&lt;&gt;Preluare_xml!BD$1," - ",IFERROR(INDEX(xml!$C:$C,MATCH(BD651,xml!$B:$B,0)),0))</f>
        <v xml:space="preserve"> - </v>
      </c>
      <c r="BH651" s="2396" t="str">
        <f t="shared" si="60"/>
        <v>/F30/@F30_0952</v>
      </c>
      <c r="BI651" s="2837" t="s">
        <v>13599</v>
      </c>
      <c r="BJ651" s="2821" t="str">
        <f>IF(xml!$A$1&lt;&gt;Preluare_xml!BH$1," - ",IFERROR(INDEX(xml!$C:$C,MATCH(BH651,xml!$B:$B,0)),0))</f>
        <v xml:space="preserve"> - </v>
      </c>
    </row>
    <row r="652" spans="44:62" x14ac:dyDescent="0.25">
      <c r="AR652" s="1" t="s">
        <v>12182</v>
      </c>
      <c r="AS652" s="1860" t="str">
        <f t="shared" si="63"/>
        <v>F30_1241</v>
      </c>
      <c r="AT652" s="2839" t="str">
        <f>IF(xml!$A$1&lt;&gt;Preluare_xml!AR$1," - ",IFERROR(INDEX(xml!$C:$C,MATCH(AR652,xml!$B:$B,0)),0))</f>
        <v xml:space="preserve"> - </v>
      </c>
      <c r="AV652" s="1" t="s">
        <v>14155</v>
      </c>
      <c r="AW652" s="1860" t="str">
        <f t="shared" si="64"/>
        <v>F30_1671</v>
      </c>
      <c r="AX652" s="2834" t="str">
        <f>IF(xml!$A$1&lt;&gt;Preluare_xml!AV$1," - ",IFERROR(INDEX(xml!$C:$C,MATCH(AV652,xml!$B:$B,0)),0))</f>
        <v xml:space="preserve"> - </v>
      </c>
      <c r="AZ652" s="74" t="s">
        <v>12183</v>
      </c>
      <c r="BA652" s="1860" t="str">
        <f t="shared" si="62"/>
        <v>F30_1242</v>
      </c>
      <c r="BB652" s="2834" t="str">
        <f>IF(xml!$A$1&lt;&gt;Preluare_xml!AZ$1," - ",IFERROR(INDEX(xml!$C:$C,MATCH(AZ652,xml!$B:$B,0)),0))</f>
        <v xml:space="preserve"> - </v>
      </c>
      <c r="BD652" s="2396" t="str">
        <f t="shared" si="61"/>
        <v>/F30/@F30_3041</v>
      </c>
      <c r="BE652" s="2837" t="s">
        <v>14156</v>
      </c>
      <c r="BF652" s="2834" t="str">
        <f>IF(xml!$A$1&lt;&gt;Preluare_xml!BD$1," - ",IFERROR(INDEX(xml!$C:$C,MATCH(BD652,xml!$B:$B,0)),0))</f>
        <v xml:space="preserve"> - </v>
      </c>
      <c r="BH652" s="2396" t="str">
        <f t="shared" si="60"/>
        <v>/F30/@F30_0961</v>
      </c>
      <c r="BI652" s="2837" t="s">
        <v>13602</v>
      </c>
      <c r="BJ652" s="2821" t="str">
        <f>IF(xml!$A$1&lt;&gt;Preluare_xml!BH$1," - ",IFERROR(INDEX(xml!$C:$C,MATCH(BH652,xml!$B:$B,0)),0))</f>
        <v xml:space="preserve"> - </v>
      </c>
    </row>
    <row r="653" spans="44:62" x14ac:dyDescent="0.25">
      <c r="AR653" s="1" t="s">
        <v>12183</v>
      </c>
      <c r="AS653" s="1860" t="str">
        <f t="shared" si="63"/>
        <v>F30_1242</v>
      </c>
      <c r="AT653" s="2839" t="str">
        <f>IF(xml!$A$1&lt;&gt;Preluare_xml!AR$1," - ",IFERROR(INDEX(xml!$C:$C,MATCH(AR653,xml!$B:$B,0)),0))</f>
        <v xml:space="preserve"> - </v>
      </c>
      <c r="AV653" s="1" t="s">
        <v>14157</v>
      </c>
      <c r="AW653" s="1860" t="str">
        <f t="shared" si="64"/>
        <v>F30_1672</v>
      </c>
      <c r="AX653" s="2834" t="str">
        <f>IF(xml!$A$1&lt;&gt;Preluare_xml!AV$1," - ",IFERROR(INDEX(xml!$C:$C,MATCH(AV653,xml!$B:$B,0)),0))</f>
        <v xml:space="preserve"> - </v>
      </c>
      <c r="AZ653" s="74" t="s">
        <v>14002</v>
      </c>
      <c r="BA653" s="1860" t="str">
        <f t="shared" si="62"/>
        <v>F30_1251</v>
      </c>
      <c r="BB653" s="2834" t="str">
        <f>IF(xml!$A$1&lt;&gt;Preluare_xml!AZ$1," - ",IFERROR(INDEX(xml!$C:$C,MATCH(AZ653,xml!$B:$B,0)),0))</f>
        <v xml:space="preserve"> - </v>
      </c>
      <c r="BD653" s="2396" t="str">
        <f t="shared" si="61"/>
        <v>/F30/@F30_3042</v>
      </c>
      <c r="BE653" s="2837" t="s">
        <v>14158</v>
      </c>
      <c r="BF653" s="2834" t="str">
        <f>IF(xml!$A$1&lt;&gt;Preluare_xml!BD$1," - ",IFERROR(INDEX(xml!$C:$C,MATCH(BD653,xml!$B:$B,0)),0))</f>
        <v xml:space="preserve"> - </v>
      </c>
      <c r="BH653" s="2396" t="str">
        <f t="shared" si="60"/>
        <v>/F30/@F30_0962</v>
      </c>
      <c r="BI653" s="2837" t="s">
        <v>13605</v>
      </c>
      <c r="BJ653" s="2821" t="str">
        <f>IF(xml!$A$1&lt;&gt;Preluare_xml!BH$1," - ",IFERROR(INDEX(xml!$C:$C,MATCH(BH653,xml!$B:$B,0)),0))</f>
        <v xml:space="preserve"> - </v>
      </c>
    </row>
    <row r="654" spans="44:62" x14ac:dyDescent="0.25">
      <c r="AR654" s="1" t="s">
        <v>14002</v>
      </c>
      <c r="AS654" s="1860" t="str">
        <f t="shared" si="63"/>
        <v>F30_1251</v>
      </c>
      <c r="AT654" s="2839" t="str">
        <f>IF(xml!$A$1&lt;&gt;Preluare_xml!AR$1," - ",IFERROR(INDEX(xml!$C:$C,MATCH(AR654,xml!$B:$B,0)),0))</f>
        <v xml:space="preserve"> - </v>
      </c>
      <c r="AV654" s="1" t="s">
        <v>14159</v>
      </c>
      <c r="AW654" s="1860" t="str">
        <f t="shared" si="64"/>
        <v>F30_1681</v>
      </c>
      <c r="AX654" s="2834" t="str">
        <f>IF(xml!$A$1&lt;&gt;Preluare_xml!AV$1," - ",IFERROR(INDEX(xml!$C:$C,MATCH(AV654,xml!$B:$B,0)),0))</f>
        <v xml:space="preserve"> - </v>
      </c>
      <c r="AZ654" s="74" t="s">
        <v>14004</v>
      </c>
      <c r="BA654" s="1860" t="str">
        <f t="shared" si="62"/>
        <v>F30_1252</v>
      </c>
      <c r="BB654" s="2834" t="str">
        <f>IF(xml!$A$1&lt;&gt;Preluare_xml!AZ$1," - ",IFERROR(INDEX(xml!$C:$C,MATCH(AZ654,xml!$B:$B,0)),0))</f>
        <v xml:space="preserve"> - </v>
      </c>
      <c r="BD654" s="2396" t="str">
        <f t="shared" si="61"/>
        <v>/F30/@F30_3051</v>
      </c>
      <c r="BE654" s="2837" t="s">
        <v>14160</v>
      </c>
      <c r="BF654" s="2834" t="str">
        <f>IF(xml!$A$1&lt;&gt;Preluare_xml!BD$1," - ",IFERROR(INDEX(xml!$C:$C,MATCH(BD654,xml!$B:$B,0)),0))</f>
        <v xml:space="preserve"> - </v>
      </c>
      <c r="BH654" s="2396" t="str">
        <f t="shared" si="60"/>
        <v>/F30/@F30_0971</v>
      </c>
      <c r="BI654" s="2837" t="s">
        <v>13608</v>
      </c>
      <c r="BJ654" s="2821" t="str">
        <f>IF(xml!$A$1&lt;&gt;Preluare_xml!BH$1," - ",IFERROR(INDEX(xml!$C:$C,MATCH(BH654,xml!$B:$B,0)),0))</f>
        <v xml:space="preserve"> - </v>
      </c>
    </row>
    <row r="655" spans="44:62" x14ac:dyDescent="0.25">
      <c r="AR655" s="1" t="s">
        <v>14004</v>
      </c>
      <c r="AS655" s="1860" t="str">
        <f t="shared" si="63"/>
        <v>F30_1252</v>
      </c>
      <c r="AT655" s="2839" t="str">
        <f>IF(xml!$A$1&lt;&gt;Preluare_xml!AR$1," - ",IFERROR(INDEX(xml!$C:$C,MATCH(AR655,xml!$B:$B,0)),0))</f>
        <v xml:space="preserve"> - </v>
      </c>
      <c r="AV655" s="1" t="s">
        <v>14161</v>
      </c>
      <c r="AW655" s="1860" t="str">
        <f t="shared" si="64"/>
        <v>F30_1682</v>
      </c>
      <c r="AX655" s="2834" t="str">
        <f>IF(xml!$A$1&lt;&gt;Preluare_xml!AV$1," - ",IFERROR(INDEX(xml!$C:$C,MATCH(AV655,xml!$B:$B,0)),0))</f>
        <v xml:space="preserve"> - </v>
      </c>
      <c r="AZ655" s="74" t="s">
        <v>12184</v>
      </c>
      <c r="BA655" s="1860" t="str">
        <f t="shared" si="62"/>
        <v>F30_1261</v>
      </c>
      <c r="BB655" s="2834" t="str">
        <f>IF(xml!$A$1&lt;&gt;Preluare_xml!AZ$1," - ",IFERROR(INDEX(xml!$C:$C,MATCH(AZ655,xml!$B:$B,0)),0))</f>
        <v xml:space="preserve"> - </v>
      </c>
      <c r="BD655" s="2396" t="str">
        <f t="shared" si="61"/>
        <v>/F30/@F30_3052</v>
      </c>
      <c r="BE655" s="2837" t="s">
        <v>14162</v>
      </c>
      <c r="BF655" s="2834" t="str">
        <f>IF(xml!$A$1&lt;&gt;Preluare_xml!BD$1," - ",IFERROR(INDEX(xml!$C:$C,MATCH(BD655,xml!$B:$B,0)),0))</f>
        <v xml:space="preserve"> - </v>
      </c>
      <c r="BH655" s="2396" t="str">
        <f t="shared" si="60"/>
        <v>/F30/@F30_0972</v>
      </c>
      <c r="BI655" s="2837" t="s">
        <v>13611</v>
      </c>
      <c r="BJ655" s="2821" t="str">
        <f>IF(xml!$A$1&lt;&gt;Preluare_xml!BH$1," - ",IFERROR(INDEX(xml!$C:$C,MATCH(BH655,xml!$B:$B,0)),0))</f>
        <v xml:space="preserve"> - </v>
      </c>
    </row>
    <row r="656" spans="44:62" x14ac:dyDescent="0.25">
      <c r="AR656" s="1" t="s">
        <v>12184</v>
      </c>
      <c r="AS656" s="1860" t="str">
        <f t="shared" si="63"/>
        <v>F30_1261</v>
      </c>
      <c r="AT656" s="2839" t="str">
        <f>IF(xml!$A$1&lt;&gt;Preluare_xml!AR$1," - ",IFERROR(INDEX(xml!$C:$C,MATCH(AR656,xml!$B:$B,0)),0))</f>
        <v xml:space="preserve"> - </v>
      </c>
      <c r="AV656" s="1" t="s">
        <v>14163</v>
      </c>
      <c r="AW656" s="1860" t="str">
        <f t="shared" si="64"/>
        <v>F30_1691</v>
      </c>
      <c r="AX656" s="2834" t="str">
        <f>IF(xml!$A$1&lt;&gt;Preluare_xml!AV$1," - ",IFERROR(INDEX(xml!$C:$C,MATCH(AV656,xml!$B:$B,0)),0))</f>
        <v xml:space="preserve"> - </v>
      </c>
      <c r="AZ656" s="74" t="s">
        <v>12185</v>
      </c>
      <c r="BA656" s="1860" t="str">
        <f t="shared" si="62"/>
        <v>F30_1262</v>
      </c>
      <c r="BB656" s="2834" t="str">
        <f>IF(xml!$A$1&lt;&gt;Preluare_xml!AZ$1," - ",IFERROR(INDEX(xml!$C:$C,MATCH(AZ656,xml!$B:$B,0)),0))</f>
        <v xml:space="preserve"> - </v>
      </c>
      <c r="BD656" s="2396" t="str">
        <f t="shared" si="61"/>
        <v>/F30/@F30_3061</v>
      </c>
      <c r="BE656" s="2837" t="s">
        <v>14164</v>
      </c>
      <c r="BF656" s="2834" t="str">
        <f>IF(xml!$A$1&lt;&gt;Preluare_xml!BD$1," - ",IFERROR(INDEX(xml!$C:$C,MATCH(BD656,xml!$B:$B,0)),0))</f>
        <v xml:space="preserve"> - </v>
      </c>
      <c r="BH656" s="2396" t="str">
        <f t="shared" si="60"/>
        <v>/F30/@F30_0981</v>
      </c>
      <c r="BI656" s="2837" t="s">
        <v>13614</v>
      </c>
      <c r="BJ656" s="2821" t="str">
        <f>IF(xml!$A$1&lt;&gt;Preluare_xml!BH$1," - ",IFERROR(INDEX(xml!$C:$C,MATCH(BH656,xml!$B:$B,0)),0))</f>
        <v xml:space="preserve"> - </v>
      </c>
    </row>
    <row r="657" spans="44:62" x14ac:dyDescent="0.25">
      <c r="AR657" s="1" t="s">
        <v>12185</v>
      </c>
      <c r="AS657" s="1860" t="str">
        <f t="shared" si="63"/>
        <v>F30_1262</v>
      </c>
      <c r="AT657" s="2839" t="str">
        <f>IF(xml!$A$1&lt;&gt;Preluare_xml!AR$1," - ",IFERROR(INDEX(xml!$C:$C,MATCH(AR657,xml!$B:$B,0)),0))</f>
        <v xml:space="preserve"> - </v>
      </c>
      <c r="AV657" s="1" t="s">
        <v>14165</v>
      </c>
      <c r="AW657" s="1860" t="str">
        <f t="shared" si="64"/>
        <v>F30_1692</v>
      </c>
      <c r="AX657" s="2834" t="str">
        <f>IF(xml!$A$1&lt;&gt;Preluare_xml!AV$1," - ",IFERROR(INDEX(xml!$C:$C,MATCH(AV657,xml!$B:$B,0)),0))</f>
        <v xml:space="preserve"> - </v>
      </c>
      <c r="AZ657" s="74" t="s">
        <v>12186</v>
      </c>
      <c r="BA657" s="1860" t="str">
        <f t="shared" si="62"/>
        <v>F30_1271</v>
      </c>
      <c r="BB657" s="2834" t="str">
        <f>IF(xml!$A$1&lt;&gt;Preluare_xml!AZ$1," - ",IFERROR(INDEX(xml!$C:$C,MATCH(AZ657,xml!$B:$B,0)),0))</f>
        <v xml:space="preserve"> - </v>
      </c>
      <c r="BD657" s="2396" t="str">
        <f t="shared" si="61"/>
        <v>/F30/@F30_3062</v>
      </c>
      <c r="BE657" s="2837" t="s">
        <v>14166</v>
      </c>
      <c r="BF657" s="2834" t="str">
        <f>IF(xml!$A$1&lt;&gt;Preluare_xml!BD$1," - ",IFERROR(INDEX(xml!$C:$C,MATCH(BD657,xml!$B:$B,0)),0))</f>
        <v xml:space="preserve"> - </v>
      </c>
      <c r="BH657" s="2396" t="str">
        <f t="shared" si="60"/>
        <v>/F30/@F30_0982</v>
      </c>
      <c r="BI657" s="2837" t="s">
        <v>13617</v>
      </c>
      <c r="BJ657" s="2821" t="str">
        <f>IF(xml!$A$1&lt;&gt;Preluare_xml!BH$1," - ",IFERROR(INDEX(xml!$C:$C,MATCH(BH657,xml!$B:$B,0)),0))</f>
        <v xml:space="preserve"> - </v>
      </c>
    </row>
    <row r="658" spans="44:62" x14ac:dyDescent="0.25">
      <c r="AR658" s="1" t="s">
        <v>12186</v>
      </c>
      <c r="AS658" s="1860" t="str">
        <f t="shared" si="63"/>
        <v>F30_1271</v>
      </c>
      <c r="AT658" s="2839" t="str">
        <f>IF(xml!$A$1&lt;&gt;Preluare_xml!AR$1," - ",IFERROR(INDEX(xml!$C:$C,MATCH(AR658,xml!$B:$B,0)),0))</f>
        <v xml:space="preserve"> - </v>
      </c>
      <c r="AV658" s="1" t="s">
        <v>14167</v>
      </c>
      <c r="AW658" s="1860" t="str">
        <f t="shared" si="64"/>
        <v>F30_1701</v>
      </c>
      <c r="AX658" s="2834" t="str">
        <f>IF(xml!$A$1&lt;&gt;Preluare_xml!AV$1," - ",IFERROR(INDEX(xml!$C:$C,MATCH(AV658,xml!$B:$B,0)),0))</f>
        <v xml:space="preserve"> - </v>
      </c>
      <c r="AZ658" s="74" t="s">
        <v>14007</v>
      </c>
      <c r="BA658" s="1860" t="str">
        <f t="shared" si="62"/>
        <v>F30_1272</v>
      </c>
      <c r="BB658" s="2834" t="str">
        <f>IF(xml!$A$1&lt;&gt;Preluare_xml!AZ$1," - ",IFERROR(INDEX(xml!$C:$C,MATCH(AZ658,xml!$B:$B,0)),0))</f>
        <v xml:space="preserve"> - </v>
      </c>
      <c r="BD658" s="2396" t="str">
        <f t="shared" si="61"/>
        <v>/F30/@F30_3071</v>
      </c>
      <c r="BE658" s="2837" t="s">
        <v>14168</v>
      </c>
      <c r="BF658" s="2834" t="str">
        <f>IF(xml!$A$1&lt;&gt;Preluare_xml!BD$1," - ",IFERROR(INDEX(xml!$C:$C,MATCH(BD658,xml!$B:$B,0)),0))</f>
        <v xml:space="preserve"> - </v>
      </c>
      <c r="BH658" s="2396" t="str">
        <f t="shared" si="60"/>
        <v>/F30/@F30_0991</v>
      </c>
      <c r="BI658" s="2837" t="s">
        <v>13620</v>
      </c>
      <c r="BJ658" s="2821" t="str">
        <f>IF(xml!$A$1&lt;&gt;Preluare_xml!BH$1," - ",IFERROR(INDEX(xml!$C:$C,MATCH(BH658,xml!$B:$B,0)),0))</f>
        <v xml:space="preserve"> - </v>
      </c>
    </row>
    <row r="659" spans="44:62" x14ac:dyDescent="0.25">
      <c r="AR659" s="1" t="s">
        <v>14007</v>
      </c>
      <c r="AS659" s="1860" t="str">
        <f t="shared" si="63"/>
        <v>F30_1272</v>
      </c>
      <c r="AT659" s="2839" t="str">
        <f>IF(xml!$A$1&lt;&gt;Preluare_xml!AR$1," - ",IFERROR(INDEX(xml!$C:$C,MATCH(AR659,xml!$B:$B,0)),0))</f>
        <v xml:space="preserve"> - </v>
      </c>
      <c r="AV659" s="1" t="s">
        <v>14169</v>
      </c>
      <c r="AW659" s="1860" t="str">
        <f t="shared" si="64"/>
        <v>F30_1702</v>
      </c>
      <c r="AX659" s="2834" t="str">
        <f>IF(xml!$A$1&lt;&gt;Preluare_xml!AV$1," - ",IFERROR(INDEX(xml!$C:$C,MATCH(AV659,xml!$B:$B,0)),0))</f>
        <v xml:space="preserve"> - </v>
      </c>
      <c r="AZ659" s="74" t="s">
        <v>12187</v>
      </c>
      <c r="BA659" s="1860" t="str">
        <f t="shared" si="62"/>
        <v>F30_1281</v>
      </c>
      <c r="BB659" s="2834" t="str">
        <f>IF(xml!$A$1&lt;&gt;Preluare_xml!AZ$1," - ",IFERROR(INDEX(xml!$C:$C,MATCH(AZ659,xml!$B:$B,0)),0))</f>
        <v xml:space="preserve"> - </v>
      </c>
      <c r="BD659" s="2396" t="str">
        <f t="shared" si="61"/>
        <v>/F30/@F30_3072</v>
      </c>
      <c r="BE659" s="2837" t="s">
        <v>14170</v>
      </c>
      <c r="BF659" s="2834" t="str">
        <f>IF(xml!$A$1&lt;&gt;Preluare_xml!BD$1," - ",IFERROR(INDEX(xml!$C:$C,MATCH(BD659,xml!$B:$B,0)),0))</f>
        <v xml:space="preserve"> - </v>
      </c>
      <c r="BH659" s="2396" t="str">
        <f t="shared" si="60"/>
        <v>/F30/@F30_0992</v>
      </c>
      <c r="BI659" s="2837" t="s">
        <v>13623</v>
      </c>
      <c r="BJ659" s="2821" t="str">
        <f>IF(xml!$A$1&lt;&gt;Preluare_xml!BH$1," - ",IFERROR(INDEX(xml!$C:$C,MATCH(BH659,xml!$B:$B,0)),0))</f>
        <v xml:space="preserve"> - </v>
      </c>
    </row>
    <row r="660" spans="44:62" x14ac:dyDescent="0.25">
      <c r="AR660" s="1" t="s">
        <v>12187</v>
      </c>
      <c r="AS660" s="1860" t="str">
        <f t="shared" si="63"/>
        <v>F30_1281</v>
      </c>
      <c r="AT660" s="2839" t="str">
        <f>IF(xml!$A$1&lt;&gt;Preluare_xml!AR$1," - ",IFERROR(INDEX(xml!$C:$C,MATCH(AR660,xml!$B:$B,0)),0))</f>
        <v xml:space="preserve"> - </v>
      </c>
      <c r="AV660" s="1" t="s">
        <v>14171</v>
      </c>
      <c r="AW660" s="1860" t="str">
        <f t="shared" si="64"/>
        <v>F30_3011</v>
      </c>
      <c r="AX660" s="2834" t="str">
        <f>IF(xml!$A$1&lt;&gt;Preluare_xml!AV$1," - ",IFERROR(INDEX(xml!$C:$C,MATCH(AV660,xml!$B:$B,0)),0))</f>
        <v xml:space="preserve"> - </v>
      </c>
      <c r="AZ660" s="74" t="s">
        <v>12188</v>
      </c>
      <c r="BA660" s="1860" t="str">
        <f t="shared" si="62"/>
        <v>F30_1282</v>
      </c>
      <c r="BB660" s="2834" t="str">
        <f>IF(xml!$A$1&lt;&gt;Preluare_xml!AZ$1," - ",IFERROR(INDEX(xml!$C:$C,MATCH(AZ660,xml!$B:$B,0)),0))</f>
        <v xml:space="preserve"> - </v>
      </c>
      <c r="BD660" s="2396" t="str">
        <f t="shared" si="61"/>
        <v>/F30/@F30_3161</v>
      </c>
      <c r="BE660" s="2837" t="s">
        <v>14172</v>
      </c>
      <c r="BF660" s="2834" t="str">
        <f>IF(xml!$A$1&lt;&gt;Preluare_xml!BD$1," - ",IFERROR(INDEX(xml!$C:$C,MATCH(BD660,xml!$B:$B,0)),0))</f>
        <v xml:space="preserve"> - </v>
      </c>
      <c r="BH660" s="2396" t="str">
        <f t="shared" si="60"/>
        <v>/F30/@F30_1001</v>
      </c>
      <c r="BI660" s="2837" t="s">
        <v>13626</v>
      </c>
      <c r="BJ660" s="2821" t="str">
        <f>IF(xml!$A$1&lt;&gt;Preluare_xml!BH$1," - ",IFERROR(INDEX(xml!$C:$C,MATCH(BH660,xml!$B:$B,0)),0))</f>
        <v xml:space="preserve"> - </v>
      </c>
    </row>
    <row r="661" spans="44:62" x14ac:dyDescent="0.25">
      <c r="AR661" s="1" t="s">
        <v>12188</v>
      </c>
      <c r="AS661" s="1860" t="str">
        <f t="shared" si="63"/>
        <v>F30_1282</v>
      </c>
      <c r="AT661" s="2839" t="str">
        <f>IF(xml!$A$1&lt;&gt;Preluare_xml!AR$1," - ",IFERROR(INDEX(xml!$C:$C,MATCH(AR661,xml!$B:$B,0)),0))</f>
        <v xml:space="preserve"> - </v>
      </c>
      <c r="AV661" s="1" t="s">
        <v>14173</v>
      </c>
      <c r="AW661" s="1860" t="str">
        <f t="shared" si="64"/>
        <v>F30_3012</v>
      </c>
      <c r="AX661" s="2834" t="str">
        <f>IF(xml!$A$1&lt;&gt;Preluare_xml!AV$1," - ",IFERROR(INDEX(xml!$C:$C,MATCH(AV661,xml!$B:$B,0)),0))</f>
        <v xml:space="preserve"> - </v>
      </c>
      <c r="AZ661" s="74" t="s">
        <v>12189</v>
      </c>
      <c r="BA661" s="1860" t="str">
        <f t="shared" si="62"/>
        <v>F30_1291</v>
      </c>
      <c r="BB661" s="2834" t="str">
        <f>IF(xml!$A$1&lt;&gt;Preluare_xml!AZ$1," - ",IFERROR(INDEX(xml!$C:$C,MATCH(AZ661,xml!$B:$B,0)),0))</f>
        <v xml:space="preserve"> - </v>
      </c>
      <c r="BD661" s="2396" t="str">
        <f t="shared" si="61"/>
        <v>/F30/@F30_3171</v>
      </c>
      <c r="BE661" s="2837" t="s">
        <v>14174</v>
      </c>
      <c r="BF661" s="2834" t="str">
        <f>IF(xml!$A$1&lt;&gt;Preluare_xml!BD$1," - ",IFERROR(INDEX(xml!$C:$C,MATCH(BD661,xml!$B:$B,0)),0))</f>
        <v xml:space="preserve"> - </v>
      </c>
      <c r="BH661" s="2396" t="str">
        <f t="shared" si="60"/>
        <v>/F30/@F30_1002</v>
      </c>
      <c r="BI661" s="2837" t="s">
        <v>13628</v>
      </c>
      <c r="BJ661" s="2821" t="str">
        <f>IF(xml!$A$1&lt;&gt;Preluare_xml!BH$1," - ",IFERROR(INDEX(xml!$C:$C,MATCH(BH661,xml!$B:$B,0)),0))</f>
        <v xml:space="preserve"> - </v>
      </c>
    </row>
    <row r="662" spans="44:62" x14ac:dyDescent="0.25">
      <c r="AR662" s="1" t="s">
        <v>12189</v>
      </c>
      <c r="AS662" s="1860" t="str">
        <f t="shared" si="63"/>
        <v>F30_1291</v>
      </c>
      <c r="AT662" s="2839" t="str">
        <f>IF(xml!$A$1&lt;&gt;Preluare_xml!AR$1," - ",IFERROR(INDEX(xml!$C:$C,MATCH(AR662,xml!$B:$B,0)),0))</f>
        <v xml:space="preserve"> - </v>
      </c>
      <c r="AV662" s="1" t="s">
        <v>14175</v>
      </c>
      <c r="AW662" s="1860" t="str">
        <f t="shared" si="64"/>
        <v>F30_3013</v>
      </c>
      <c r="AX662" s="2834" t="str">
        <f>IF(xml!$A$1&lt;&gt;Preluare_xml!AV$1," - ",IFERROR(INDEX(xml!$C:$C,MATCH(AV662,xml!$B:$B,0)),0))</f>
        <v xml:space="preserve"> - </v>
      </c>
      <c r="AZ662" s="74" t="s">
        <v>12190</v>
      </c>
      <c r="BA662" s="1860" t="str">
        <f t="shared" si="62"/>
        <v>F30_1292</v>
      </c>
      <c r="BB662" s="2834" t="str">
        <f>IF(xml!$A$1&lt;&gt;Preluare_xml!AZ$1," - ",IFERROR(INDEX(xml!$C:$C,MATCH(AZ662,xml!$B:$B,0)),0))</f>
        <v xml:space="preserve"> - </v>
      </c>
      <c r="BD662" s="2396" t="str">
        <f t="shared" si="61"/>
        <v>/F30/@F30_3181</v>
      </c>
      <c r="BE662" s="2837" t="s">
        <v>14176</v>
      </c>
      <c r="BF662" s="2834" t="str">
        <f>IF(xml!$A$1&lt;&gt;Preluare_xml!BD$1," - ",IFERROR(INDEX(xml!$C:$C,MATCH(BD662,xml!$B:$B,0)),0))</f>
        <v xml:space="preserve"> - </v>
      </c>
      <c r="BH662" s="2396" t="str">
        <f t="shared" si="60"/>
        <v>/F30/@F30_1011</v>
      </c>
      <c r="BI662" s="2837" t="s">
        <v>13629</v>
      </c>
      <c r="BJ662" s="2821" t="str">
        <f>IF(xml!$A$1&lt;&gt;Preluare_xml!BH$1," - ",IFERROR(INDEX(xml!$C:$C,MATCH(BH662,xml!$B:$B,0)),0))</f>
        <v xml:space="preserve"> - </v>
      </c>
    </row>
    <row r="663" spans="44:62" x14ac:dyDescent="0.25">
      <c r="AR663" s="1" t="s">
        <v>12190</v>
      </c>
      <c r="AS663" s="1860" t="str">
        <f t="shared" si="63"/>
        <v>F30_1292</v>
      </c>
      <c r="AT663" s="2839" t="str">
        <f>IF(xml!$A$1&lt;&gt;Preluare_xml!AR$1," - ",IFERROR(INDEX(xml!$C:$C,MATCH(AR663,xml!$B:$B,0)),0))</f>
        <v xml:space="preserve"> - </v>
      </c>
      <c r="AV663" s="1" t="s">
        <v>14177</v>
      </c>
      <c r="AW663" s="1860" t="str">
        <f t="shared" si="64"/>
        <v>F30_3021</v>
      </c>
      <c r="AX663" s="2834" t="str">
        <f>IF(xml!$A$1&lt;&gt;Preluare_xml!AV$1," - ",IFERROR(INDEX(xml!$C:$C,MATCH(AV663,xml!$B:$B,0)),0))</f>
        <v xml:space="preserve"> - </v>
      </c>
      <c r="AZ663" s="74" t="s">
        <v>14010</v>
      </c>
      <c r="BA663" s="1860" t="str">
        <f t="shared" si="62"/>
        <v>F30_1301</v>
      </c>
      <c r="BB663" s="2834" t="str">
        <f>IF(xml!$A$1&lt;&gt;Preluare_xml!AZ$1," - ",IFERROR(INDEX(xml!$C:$C,MATCH(AZ663,xml!$B:$B,0)),0))</f>
        <v xml:space="preserve"> - </v>
      </c>
      <c r="BD663" s="2396" t="str">
        <f t="shared" si="61"/>
        <v>/F30/@F30_3182</v>
      </c>
      <c r="BE663" s="2837" t="s">
        <v>14178</v>
      </c>
      <c r="BF663" s="2834" t="str">
        <f>IF(xml!$A$1&lt;&gt;Preluare_xml!BD$1," - ",IFERROR(INDEX(xml!$C:$C,MATCH(BD663,xml!$B:$B,0)),0))</f>
        <v xml:space="preserve"> - </v>
      </c>
      <c r="BH663" s="2396" t="str">
        <f t="shared" ref="BH663:BH726" si="65">"/"&amp;LEFT(BI663,3)&amp;"/@"&amp;BI663</f>
        <v>/F30/@F30_1012</v>
      </c>
      <c r="BI663" s="2837" t="s">
        <v>13631</v>
      </c>
      <c r="BJ663" s="2821" t="str">
        <f>IF(xml!$A$1&lt;&gt;Preluare_xml!BH$1," - ",IFERROR(INDEX(xml!$C:$C,MATCH(BH663,xml!$B:$B,0)),0))</f>
        <v xml:space="preserve"> - </v>
      </c>
    </row>
    <row r="664" spans="44:62" x14ac:dyDescent="0.25">
      <c r="AR664" s="1" t="s">
        <v>14010</v>
      </c>
      <c r="AS664" s="1860" t="str">
        <f t="shared" si="63"/>
        <v>F30_1301</v>
      </c>
      <c r="AT664" s="2839" t="str">
        <f>IF(xml!$A$1&lt;&gt;Preluare_xml!AR$1," - ",IFERROR(INDEX(xml!$C:$C,MATCH(AR664,xml!$B:$B,0)),0))</f>
        <v xml:space="preserve"> - </v>
      </c>
      <c r="AV664" s="1" t="s">
        <v>14179</v>
      </c>
      <c r="AW664" s="1860" t="str">
        <f t="shared" si="64"/>
        <v>F30_3031</v>
      </c>
      <c r="AX664" s="2834" t="str">
        <f>IF(xml!$A$1&lt;&gt;Preluare_xml!AV$1," - ",IFERROR(INDEX(xml!$C:$C,MATCH(AV664,xml!$B:$B,0)),0))</f>
        <v xml:space="preserve"> - </v>
      </c>
      <c r="AZ664" s="74" t="s">
        <v>14012</v>
      </c>
      <c r="BA664" s="1860" t="str">
        <f t="shared" si="62"/>
        <v>F30_1302</v>
      </c>
      <c r="BB664" s="2834" t="str">
        <f>IF(xml!$A$1&lt;&gt;Preluare_xml!AZ$1," - ",IFERROR(INDEX(xml!$C:$C,MATCH(AZ664,xml!$B:$B,0)),0))</f>
        <v xml:space="preserve"> - </v>
      </c>
      <c r="BD664" s="2396" t="str">
        <f t="shared" si="61"/>
        <v>/F30/@F30_3191</v>
      </c>
      <c r="BE664" s="2837" t="s">
        <v>14180</v>
      </c>
      <c r="BF664" s="2834" t="str">
        <f>IF(xml!$A$1&lt;&gt;Preluare_xml!BD$1," - ",IFERROR(INDEX(xml!$C:$C,MATCH(BD664,xml!$B:$B,0)),0))</f>
        <v xml:space="preserve"> - </v>
      </c>
      <c r="BH664" s="2396" t="str">
        <f t="shared" si="65"/>
        <v>/F30/@F30_1021</v>
      </c>
      <c r="BI664" s="2837" t="s">
        <v>13633</v>
      </c>
      <c r="BJ664" s="2821" t="str">
        <f>IF(xml!$A$1&lt;&gt;Preluare_xml!BH$1," - ",IFERROR(INDEX(xml!$C:$C,MATCH(BH664,xml!$B:$B,0)),0))</f>
        <v xml:space="preserve"> - </v>
      </c>
    </row>
    <row r="665" spans="44:62" x14ac:dyDescent="0.25">
      <c r="AR665" s="1" t="s">
        <v>14012</v>
      </c>
      <c r="AS665" s="1860" t="str">
        <f t="shared" si="63"/>
        <v>F30_1302</v>
      </c>
      <c r="AT665" s="2839" t="str">
        <f>IF(xml!$A$1&lt;&gt;Preluare_xml!AR$1," - ",IFERROR(INDEX(xml!$C:$C,MATCH(AR665,xml!$B:$B,0)),0))</f>
        <v xml:space="preserve"> - </v>
      </c>
      <c r="AV665" s="1" t="s">
        <v>14181</v>
      </c>
      <c r="AW665" s="1860" t="str">
        <f t="shared" si="64"/>
        <v>F30_3032</v>
      </c>
      <c r="AX665" s="2834" t="str">
        <f>IF(xml!$A$1&lt;&gt;Preluare_xml!AV$1," - ",IFERROR(INDEX(xml!$C:$C,MATCH(AV665,xml!$B:$B,0)),0))</f>
        <v xml:space="preserve"> - </v>
      </c>
      <c r="AZ665" s="74" t="s">
        <v>14014</v>
      </c>
      <c r="BA665" s="1860" t="str">
        <f t="shared" si="62"/>
        <v>F30_1311</v>
      </c>
      <c r="BB665" s="2834" t="str">
        <f>IF(xml!$A$1&lt;&gt;Preluare_xml!AZ$1," - ",IFERROR(INDEX(xml!$C:$C,MATCH(AZ665,xml!$B:$B,0)),0))</f>
        <v xml:space="preserve"> - </v>
      </c>
      <c r="BD665" s="2396" t="str">
        <f t="shared" si="61"/>
        <v>/F30/@F30_3192</v>
      </c>
      <c r="BE665" s="2837" t="s">
        <v>14182</v>
      </c>
      <c r="BF665" s="2834" t="str">
        <f>IF(xml!$A$1&lt;&gt;Preluare_xml!BD$1," - ",IFERROR(INDEX(xml!$C:$C,MATCH(BD665,xml!$B:$B,0)),0))</f>
        <v xml:space="preserve"> - </v>
      </c>
      <c r="BH665" s="2396" t="str">
        <f t="shared" si="65"/>
        <v>/F30/@F30_1022</v>
      </c>
      <c r="BI665" s="2837" t="s">
        <v>13636</v>
      </c>
      <c r="BJ665" s="2821" t="str">
        <f>IF(xml!$A$1&lt;&gt;Preluare_xml!BH$1," - ",IFERROR(INDEX(xml!$C:$C,MATCH(BH665,xml!$B:$B,0)),0))</f>
        <v xml:space="preserve"> - </v>
      </c>
    </row>
    <row r="666" spans="44:62" x14ac:dyDescent="0.25">
      <c r="AR666" s="1" t="s">
        <v>14014</v>
      </c>
      <c r="AS666" s="1860" t="str">
        <f t="shared" si="63"/>
        <v>F30_1311</v>
      </c>
      <c r="AT666" s="2839" t="str">
        <f>IF(xml!$A$1&lt;&gt;Preluare_xml!AR$1," - ",IFERROR(INDEX(xml!$C:$C,MATCH(AR666,xml!$B:$B,0)),0))</f>
        <v xml:space="preserve"> - </v>
      </c>
      <c r="AV666" s="1" t="s">
        <v>14183</v>
      </c>
      <c r="AW666" s="1860" t="str">
        <f t="shared" si="64"/>
        <v>F30_3041</v>
      </c>
      <c r="AX666" s="2834" t="str">
        <f>IF(xml!$A$1&lt;&gt;Preluare_xml!AV$1," - ",IFERROR(INDEX(xml!$C:$C,MATCH(AV666,xml!$B:$B,0)),0))</f>
        <v xml:space="preserve"> - </v>
      </c>
      <c r="AZ666" s="74" t="s">
        <v>14016</v>
      </c>
      <c r="BA666" s="1860" t="str">
        <f t="shared" si="62"/>
        <v>F30_1312</v>
      </c>
      <c r="BB666" s="2834" t="str">
        <f>IF(xml!$A$1&lt;&gt;Preluare_xml!AZ$1," - ",IFERROR(INDEX(xml!$C:$C,MATCH(AZ666,xml!$B:$B,0)),0))</f>
        <v xml:space="preserve"> - </v>
      </c>
      <c r="BD666" s="2396" t="str">
        <f t="shared" si="61"/>
        <v>/F30/@F30_3201</v>
      </c>
      <c r="BE666" s="2837" t="s">
        <v>14184</v>
      </c>
      <c r="BF666" s="2834" t="str">
        <f>IF(xml!$A$1&lt;&gt;Preluare_xml!BD$1," - ",IFERROR(INDEX(xml!$C:$C,MATCH(BD666,xml!$B:$B,0)),0))</f>
        <v xml:space="preserve"> - </v>
      </c>
      <c r="BH666" s="2396" t="str">
        <f t="shared" si="65"/>
        <v>/F30/@F30_1031</v>
      </c>
      <c r="BI666" s="2837" t="s">
        <v>13639</v>
      </c>
      <c r="BJ666" s="2821" t="str">
        <f>IF(xml!$A$1&lt;&gt;Preluare_xml!BH$1," - ",IFERROR(INDEX(xml!$C:$C,MATCH(BH666,xml!$B:$B,0)),0))</f>
        <v xml:space="preserve"> - </v>
      </c>
    </row>
    <row r="667" spans="44:62" x14ac:dyDescent="0.25">
      <c r="AR667" s="1" t="s">
        <v>14016</v>
      </c>
      <c r="AS667" s="1860" t="str">
        <f t="shared" si="63"/>
        <v>F30_1312</v>
      </c>
      <c r="AT667" s="2839" t="str">
        <f>IF(xml!$A$1&lt;&gt;Preluare_xml!AR$1," - ",IFERROR(INDEX(xml!$C:$C,MATCH(AR667,xml!$B:$B,0)),0))</f>
        <v xml:space="preserve"> - </v>
      </c>
      <c r="AV667" s="1" t="s">
        <v>14185</v>
      </c>
      <c r="AW667" s="1860" t="str">
        <f t="shared" si="64"/>
        <v>F30_3042</v>
      </c>
      <c r="AX667" s="2834" t="str">
        <f>IF(xml!$A$1&lt;&gt;Preluare_xml!AV$1," - ",IFERROR(INDEX(xml!$C:$C,MATCH(AV667,xml!$B:$B,0)),0))</f>
        <v xml:space="preserve"> - </v>
      </c>
      <c r="AZ667" s="74" t="s">
        <v>14018</v>
      </c>
      <c r="BA667" s="1860" t="str">
        <f t="shared" si="62"/>
        <v>F30_1321</v>
      </c>
      <c r="BB667" s="2834" t="str">
        <f>IF(xml!$A$1&lt;&gt;Preluare_xml!AZ$1," - ",IFERROR(INDEX(xml!$C:$C,MATCH(AZ667,xml!$B:$B,0)),0))</f>
        <v xml:space="preserve"> - </v>
      </c>
      <c r="BD667" s="2396" t="str">
        <f t="shared" ref="BD667:BD730" si="66">"/"&amp;LEFT(BE667,3)&amp;"/@"&amp;BE667</f>
        <v>/F30/@F30_3202</v>
      </c>
      <c r="BE667" s="2837" t="s">
        <v>14186</v>
      </c>
      <c r="BF667" s="2834" t="str">
        <f>IF(xml!$A$1&lt;&gt;Preluare_xml!BD$1," - ",IFERROR(INDEX(xml!$C:$C,MATCH(BD667,xml!$B:$B,0)),0))</f>
        <v xml:space="preserve"> - </v>
      </c>
      <c r="BH667" s="2396" t="str">
        <f t="shared" si="65"/>
        <v>/F30/@F30_1032</v>
      </c>
      <c r="BI667" s="2837" t="s">
        <v>13642</v>
      </c>
      <c r="BJ667" s="2821" t="str">
        <f>IF(xml!$A$1&lt;&gt;Preluare_xml!BH$1," - ",IFERROR(INDEX(xml!$C:$C,MATCH(BH667,xml!$B:$B,0)),0))</f>
        <v xml:space="preserve"> - </v>
      </c>
    </row>
    <row r="668" spans="44:62" x14ac:dyDescent="0.25">
      <c r="AR668" s="1" t="s">
        <v>14018</v>
      </c>
      <c r="AS668" s="1860" t="str">
        <f t="shared" si="63"/>
        <v>F30_1321</v>
      </c>
      <c r="AT668" s="2839" t="str">
        <f>IF(xml!$A$1&lt;&gt;Preluare_xml!AR$1," - ",IFERROR(INDEX(xml!$C:$C,MATCH(AR668,xml!$B:$B,0)),0))</f>
        <v xml:space="preserve"> - </v>
      </c>
      <c r="AV668" s="1" t="s">
        <v>14187</v>
      </c>
      <c r="AW668" s="1860" t="str">
        <f t="shared" si="64"/>
        <v>F30_3051</v>
      </c>
      <c r="AX668" s="2834" t="str">
        <f>IF(xml!$A$1&lt;&gt;Preluare_xml!AV$1," - ",IFERROR(INDEX(xml!$C:$C,MATCH(AV668,xml!$B:$B,0)),0))</f>
        <v xml:space="preserve"> - </v>
      </c>
      <c r="AZ668" s="74" t="s">
        <v>14020</v>
      </c>
      <c r="BA668" s="1860" t="str">
        <f t="shared" si="62"/>
        <v>F30_1322</v>
      </c>
      <c r="BB668" s="2834" t="str">
        <f>IF(xml!$A$1&lt;&gt;Preluare_xml!AZ$1," - ",IFERROR(INDEX(xml!$C:$C,MATCH(AZ668,xml!$B:$B,0)),0))</f>
        <v xml:space="preserve"> - </v>
      </c>
      <c r="BD668" s="2396" t="str">
        <f t="shared" si="66"/>
        <v>/F30/@F30_3211</v>
      </c>
      <c r="BE668" s="2837" t="s">
        <v>14188</v>
      </c>
      <c r="BF668" s="2834" t="str">
        <f>IF(xml!$A$1&lt;&gt;Preluare_xml!BD$1," - ",IFERROR(INDEX(xml!$C:$C,MATCH(BD668,xml!$B:$B,0)),0))</f>
        <v xml:space="preserve"> - </v>
      </c>
      <c r="BH668" s="2396" t="str">
        <f t="shared" si="65"/>
        <v>/F30/@F30_1041</v>
      </c>
      <c r="BI668" s="2837" t="s">
        <v>13645</v>
      </c>
      <c r="BJ668" s="2821" t="str">
        <f>IF(xml!$A$1&lt;&gt;Preluare_xml!BH$1," - ",IFERROR(INDEX(xml!$C:$C,MATCH(BH668,xml!$B:$B,0)),0))</f>
        <v xml:space="preserve"> - </v>
      </c>
    </row>
    <row r="669" spans="44:62" x14ac:dyDescent="0.25">
      <c r="AR669" s="1" t="s">
        <v>14020</v>
      </c>
      <c r="AS669" s="1860" t="str">
        <f t="shared" si="63"/>
        <v>F30_1322</v>
      </c>
      <c r="AT669" s="2839" t="str">
        <f>IF(xml!$A$1&lt;&gt;Preluare_xml!AR$1," - ",IFERROR(INDEX(xml!$C:$C,MATCH(AR669,xml!$B:$B,0)),0))</f>
        <v xml:space="preserve"> - </v>
      </c>
      <c r="AV669" s="1" t="s">
        <v>12226</v>
      </c>
      <c r="AW669" s="1860" t="str">
        <f t="shared" si="64"/>
        <v>F30_3052</v>
      </c>
      <c r="AX669" s="2834" t="str">
        <f>IF(xml!$A$1&lt;&gt;Preluare_xml!AV$1," - ",IFERROR(INDEX(xml!$C:$C,MATCH(AV669,xml!$B:$B,0)),0))</f>
        <v xml:space="preserve"> - </v>
      </c>
      <c r="AZ669" s="74" t="s">
        <v>14021</v>
      </c>
      <c r="BA669" s="1860" t="str">
        <f t="shared" ref="BA669:BA732" si="67">TRIM(MID(AZ669,FIND("@",AZ669)+1,500))</f>
        <v>F30_1331</v>
      </c>
      <c r="BB669" s="2834" t="str">
        <f>IF(xml!$A$1&lt;&gt;Preluare_xml!AZ$1," - ",IFERROR(INDEX(xml!$C:$C,MATCH(AZ669,xml!$B:$B,0)),0))</f>
        <v xml:space="preserve"> - </v>
      </c>
      <c r="BD669" s="2396" t="str">
        <f t="shared" si="66"/>
        <v>/F30/@F30_3212</v>
      </c>
      <c r="BE669" s="2837" t="s">
        <v>14189</v>
      </c>
      <c r="BF669" s="2834" t="str">
        <f>IF(xml!$A$1&lt;&gt;Preluare_xml!BD$1," - ",IFERROR(INDEX(xml!$C:$C,MATCH(BD669,xml!$B:$B,0)),0))</f>
        <v xml:space="preserve"> - </v>
      </c>
      <c r="BH669" s="2396" t="str">
        <f t="shared" si="65"/>
        <v>/F30/@F30_1042</v>
      </c>
      <c r="BI669" s="2837" t="s">
        <v>13648</v>
      </c>
      <c r="BJ669" s="2821" t="str">
        <f>IF(xml!$A$1&lt;&gt;Preluare_xml!BH$1," - ",IFERROR(INDEX(xml!$C:$C,MATCH(BH669,xml!$B:$B,0)),0))</f>
        <v xml:space="preserve"> - </v>
      </c>
    </row>
    <row r="670" spans="44:62" x14ac:dyDescent="0.25">
      <c r="AR670" s="1" t="s">
        <v>14021</v>
      </c>
      <c r="AS670" s="1860" t="str">
        <f t="shared" si="63"/>
        <v>F30_1331</v>
      </c>
      <c r="AT670" s="2839" t="str">
        <f>IF(xml!$A$1&lt;&gt;Preluare_xml!AR$1," - ",IFERROR(INDEX(xml!$C:$C,MATCH(AR670,xml!$B:$B,0)),0))</f>
        <v xml:space="preserve"> - </v>
      </c>
      <c r="AV670" s="1" t="s">
        <v>14190</v>
      </c>
      <c r="AW670" s="1860" t="str">
        <f t="shared" si="64"/>
        <v>F30_3061</v>
      </c>
      <c r="AX670" s="2834" t="str">
        <f>IF(xml!$A$1&lt;&gt;Preluare_xml!AV$1," - ",IFERROR(INDEX(xml!$C:$C,MATCH(AV670,xml!$B:$B,0)),0))</f>
        <v xml:space="preserve"> - </v>
      </c>
      <c r="AZ670" s="74" t="s">
        <v>14023</v>
      </c>
      <c r="BA670" s="1860" t="str">
        <f t="shared" si="67"/>
        <v>F30_1332</v>
      </c>
      <c r="BB670" s="2834" t="str">
        <f>IF(xml!$A$1&lt;&gt;Preluare_xml!AZ$1," - ",IFERROR(INDEX(xml!$C:$C,MATCH(AZ670,xml!$B:$B,0)),0))</f>
        <v xml:space="preserve"> - </v>
      </c>
      <c r="BD670" s="2396" t="str">
        <f t="shared" si="66"/>
        <v>/F30/@F30_3221</v>
      </c>
      <c r="BE670" s="2837" t="s">
        <v>14191</v>
      </c>
      <c r="BF670" s="2834" t="str">
        <f>IF(xml!$A$1&lt;&gt;Preluare_xml!BD$1," - ",IFERROR(INDEX(xml!$C:$C,MATCH(BD670,xml!$B:$B,0)),0))</f>
        <v xml:space="preserve"> - </v>
      </c>
      <c r="BH670" s="2396" t="str">
        <f t="shared" si="65"/>
        <v>/F30/@F30_1051</v>
      </c>
      <c r="BI670" s="2837" t="s">
        <v>13651</v>
      </c>
      <c r="BJ670" s="2821" t="str">
        <f>IF(xml!$A$1&lt;&gt;Preluare_xml!BH$1," - ",IFERROR(INDEX(xml!$C:$C,MATCH(BH670,xml!$B:$B,0)),0))</f>
        <v xml:space="preserve"> - </v>
      </c>
    </row>
    <row r="671" spans="44:62" x14ac:dyDescent="0.25">
      <c r="AR671" s="1" t="s">
        <v>14023</v>
      </c>
      <c r="AS671" s="1860" t="str">
        <f t="shared" si="63"/>
        <v>F30_1332</v>
      </c>
      <c r="AT671" s="2839" t="str">
        <f>IF(xml!$A$1&lt;&gt;Preluare_xml!AR$1," - ",IFERROR(INDEX(xml!$C:$C,MATCH(AR671,xml!$B:$B,0)),0))</f>
        <v xml:space="preserve"> - </v>
      </c>
      <c r="AV671" s="1" t="s">
        <v>14192</v>
      </c>
      <c r="AW671" s="1860" t="str">
        <f t="shared" si="64"/>
        <v>F30_3062</v>
      </c>
      <c r="AX671" s="2834" t="str">
        <f>IF(xml!$A$1&lt;&gt;Preluare_xml!AV$1," - ",IFERROR(INDEX(xml!$C:$C,MATCH(AV671,xml!$B:$B,0)),0))</f>
        <v xml:space="preserve"> - </v>
      </c>
      <c r="AZ671" s="74" t="s">
        <v>12191</v>
      </c>
      <c r="BA671" s="1860" t="str">
        <f t="shared" si="67"/>
        <v>F30_1341</v>
      </c>
      <c r="BB671" s="2834" t="str">
        <f>IF(xml!$A$1&lt;&gt;Preluare_xml!AZ$1," - ",IFERROR(INDEX(xml!$C:$C,MATCH(AZ671,xml!$B:$B,0)),0))</f>
        <v xml:space="preserve"> - </v>
      </c>
      <c r="BD671" s="2396" t="str">
        <f t="shared" si="66"/>
        <v>/F30/@F30_3222</v>
      </c>
      <c r="BE671" s="2837" t="s">
        <v>14193</v>
      </c>
      <c r="BF671" s="2834" t="str">
        <f>IF(xml!$A$1&lt;&gt;Preluare_xml!BD$1," - ",IFERROR(INDEX(xml!$C:$C,MATCH(BD671,xml!$B:$B,0)),0))</f>
        <v xml:space="preserve"> - </v>
      </c>
      <c r="BH671" s="2396" t="str">
        <f t="shared" si="65"/>
        <v>/F30/@F30_1052</v>
      </c>
      <c r="BI671" s="2837" t="s">
        <v>13654</v>
      </c>
      <c r="BJ671" s="2821" t="str">
        <f>IF(xml!$A$1&lt;&gt;Preluare_xml!BH$1," - ",IFERROR(INDEX(xml!$C:$C,MATCH(BH671,xml!$B:$B,0)),0))</f>
        <v xml:space="preserve"> - </v>
      </c>
    </row>
    <row r="672" spans="44:62" x14ac:dyDescent="0.25">
      <c r="AR672" s="1" t="s">
        <v>12191</v>
      </c>
      <c r="AS672" s="1860" t="str">
        <f t="shared" si="63"/>
        <v>F30_1341</v>
      </c>
      <c r="AT672" s="2839" t="str">
        <f>IF(xml!$A$1&lt;&gt;Preluare_xml!AR$1," - ",IFERROR(INDEX(xml!$C:$C,MATCH(AR672,xml!$B:$B,0)),0))</f>
        <v xml:space="preserve"> - </v>
      </c>
      <c r="AV672" s="1" t="s">
        <v>14194</v>
      </c>
      <c r="AW672" s="1860" t="str">
        <f t="shared" si="64"/>
        <v>F30_3071</v>
      </c>
      <c r="AX672" s="2834" t="str">
        <f>IF(xml!$A$1&lt;&gt;Preluare_xml!AV$1," - ",IFERROR(INDEX(xml!$C:$C,MATCH(AV672,xml!$B:$B,0)),0))</f>
        <v xml:space="preserve"> - </v>
      </c>
      <c r="AZ672" s="74" t="s">
        <v>12192</v>
      </c>
      <c r="BA672" s="1860" t="str">
        <f t="shared" si="67"/>
        <v>F30_1342</v>
      </c>
      <c r="BB672" s="2834" t="str">
        <f>IF(xml!$A$1&lt;&gt;Preluare_xml!AZ$1," - ",IFERROR(INDEX(xml!$C:$C,MATCH(AZ672,xml!$B:$B,0)),0))</f>
        <v xml:space="preserve"> - </v>
      </c>
      <c r="BD672" s="2396" t="str">
        <f t="shared" si="66"/>
        <v>/F30/@F30_3231</v>
      </c>
      <c r="BE672" s="2837" t="s">
        <v>14195</v>
      </c>
      <c r="BF672" s="2834" t="str">
        <f>IF(xml!$A$1&lt;&gt;Preluare_xml!BD$1," - ",IFERROR(INDEX(xml!$C:$C,MATCH(BD672,xml!$B:$B,0)),0))</f>
        <v xml:space="preserve"> - </v>
      </c>
      <c r="BH672" s="2396" t="str">
        <f t="shared" si="65"/>
        <v>/F30/@F30_1061</v>
      </c>
      <c r="BI672" s="2837" t="s">
        <v>13657</v>
      </c>
      <c r="BJ672" s="2821" t="str">
        <f>IF(xml!$A$1&lt;&gt;Preluare_xml!BH$1," - ",IFERROR(INDEX(xml!$C:$C,MATCH(BH672,xml!$B:$B,0)),0))</f>
        <v xml:space="preserve"> - </v>
      </c>
    </row>
    <row r="673" spans="44:62" x14ac:dyDescent="0.25">
      <c r="AR673" s="1" t="s">
        <v>12192</v>
      </c>
      <c r="AS673" s="1860" t="str">
        <f t="shared" ref="AS673:AS736" si="68">TRIM(MID(AR673,FIND("@",AR673)+1,500))</f>
        <v>F30_1342</v>
      </c>
      <c r="AT673" s="2839" t="str">
        <f>IF(xml!$A$1&lt;&gt;Preluare_xml!AR$1," - ",IFERROR(INDEX(xml!$C:$C,MATCH(AR673,xml!$B:$B,0)),0))</f>
        <v xml:space="preserve"> - </v>
      </c>
      <c r="AV673" s="1" t="s">
        <v>14196</v>
      </c>
      <c r="AW673" s="1860" t="str">
        <f t="shared" ref="AW673:AW736" si="69">TRIM(MID(AV673,FIND("@",AV673)+1,500))</f>
        <v>F30_3072</v>
      </c>
      <c r="AX673" s="2834" t="str">
        <f>IF(xml!$A$1&lt;&gt;Preluare_xml!AV$1," - ",IFERROR(INDEX(xml!$C:$C,MATCH(AV673,xml!$B:$B,0)),0))</f>
        <v xml:space="preserve"> - </v>
      </c>
      <c r="AZ673" s="74" t="s">
        <v>14027</v>
      </c>
      <c r="BA673" s="1860" t="str">
        <f t="shared" si="67"/>
        <v>F30_1351</v>
      </c>
      <c r="BB673" s="2834" t="str">
        <f>IF(xml!$A$1&lt;&gt;Preluare_xml!AZ$1," - ",IFERROR(INDEX(xml!$C:$C,MATCH(AZ673,xml!$B:$B,0)),0))</f>
        <v xml:space="preserve"> - </v>
      </c>
      <c r="BD673" s="2396" t="str">
        <f t="shared" si="66"/>
        <v>/F30/@F30_3232</v>
      </c>
      <c r="BE673" s="2837" t="s">
        <v>14197</v>
      </c>
      <c r="BF673" s="2834" t="str">
        <f>IF(xml!$A$1&lt;&gt;Preluare_xml!BD$1," - ",IFERROR(INDEX(xml!$C:$C,MATCH(BD673,xml!$B:$B,0)),0))</f>
        <v xml:space="preserve"> - </v>
      </c>
      <c r="BH673" s="2396" t="str">
        <f t="shared" si="65"/>
        <v>/F30/@F30_1062</v>
      </c>
      <c r="BI673" s="2837" t="s">
        <v>13660</v>
      </c>
      <c r="BJ673" s="2821" t="str">
        <f>IF(xml!$A$1&lt;&gt;Preluare_xml!BH$1," - ",IFERROR(INDEX(xml!$C:$C,MATCH(BH673,xml!$B:$B,0)),0))</f>
        <v xml:space="preserve"> - </v>
      </c>
    </row>
    <row r="674" spans="44:62" x14ac:dyDescent="0.25">
      <c r="AR674" s="1" t="s">
        <v>14027</v>
      </c>
      <c r="AS674" s="1860" t="str">
        <f t="shared" si="68"/>
        <v>F30_1351</v>
      </c>
      <c r="AT674" s="2839" t="str">
        <f>IF(xml!$A$1&lt;&gt;Preluare_xml!AR$1," - ",IFERROR(INDEX(xml!$C:$C,MATCH(AR674,xml!$B:$B,0)),0))</f>
        <v xml:space="preserve"> - </v>
      </c>
      <c r="AV674" s="1" t="s">
        <v>14198</v>
      </c>
      <c r="AW674" s="1860" t="str">
        <f t="shared" si="69"/>
        <v>F30_3081</v>
      </c>
      <c r="AX674" s="2834" t="str">
        <f>IF(xml!$A$1&lt;&gt;Preluare_xml!AV$1," - ",IFERROR(INDEX(xml!$C:$C,MATCH(AV674,xml!$B:$B,0)),0))</f>
        <v xml:space="preserve"> - </v>
      </c>
      <c r="AZ674" s="74" t="s">
        <v>14029</v>
      </c>
      <c r="BA674" s="1860" t="str">
        <f t="shared" si="67"/>
        <v>F30_1352</v>
      </c>
      <c r="BB674" s="2834" t="str">
        <f>IF(xml!$A$1&lt;&gt;Preluare_xml!AZ$1," - ",IFERROR(INDEX(xml!$C:$C,MATCH(AZ674,xml!$B:$B,0)),0))</f>
        <v xml:space="preserve"> - </v>
      </c>
      <c r="BD674" s="2396" t="str">
        <f t="shared" si="66"/>
        <v>/F30/@F30_3241</v>
      </c>
      <c r="BE674" s="2837" t="s">
        <v>14199</v>
      </c>
      <c r="BF674" s="2834" t="str">
        <f>IF(xml!$A$1&lt;&gt;Preluare_xml!BD$1," - ",IFERROR(INDEX(xml!$C:$C,MATCH(BD674,xml!$B:$B,0)),0))</f>
        <v xml:space="preserve"> - </v>
      </c>
      <c r="BH674" s="2396" t="str">
        <f t="shared" si="65"/>
        <v>/F30/@F30_1071</v>
      </c>
      <c r="BI674" s="2837" t="s">
        <v>13662</v>
      </c>
      <c r="BJ674" s="2821" t="str">
        <f>IF(xml!$A$1&lt;&gt;Preluare_xml!BH$1," - ",IFERROR(INDEX(xml!$C:$C,MATCH(BH674,xml!$B:$B,0)),0))</f>
        <v xml:space="preserve"> - </v>
      </c>
    </row>
    <row r="675" spans="44:62" x14ac:dyDescent="0.25">
      <c r="AR675" s="1" t="s">
        <v>14029</v>
      </c>
      <c r="AS675" s="1860" t="str">
        <f t="shared" si="68"/>
        <v>F30_1352</v>
      </c>
      <c r="AT675" s="2839" t="str">
        <f>IF(xml!$A$1&lt;&gt;Preluare_xml!AR$1," - ",IFERROR(INDEX(xml!$C:$C,MATCH(AR675,xml!$B:$B,0)),0))</f>
        <v xml:space="preserve"> - </v>
      </c>
      <c r="AV675" s="1" t="s">
        <v>14200</v>
      </c>
      <c r="AW675" s="1860" t="str">
        <f t="shared" si="69"/>
        <v>F30_3082</v>
      </c>
      <c r="AX675" s="2834" t="str">
        <f>IF(xml!$A$1&lt;&gt;Preluare_xml!AV$1," - ",IFERROR(INDEX(xml!$C:$C,MATCH(AV675,xml!$B:$B,0)),0))</f>
        <v xml:space="preserve"> - </v>
      </c>
      <c r="AZ675" s="74" t="s">
        <v>14030</v>
      </c>
      <c r="BA675" s="1860" t="str">
        <f t="shared" si="67"/>
        <v>F30_1361</v>
      </c>
      <c r="BB675" s="2834" t="str">
        <f>IF(xml!$A$1&lt;&gt;Preluare_xml!AZ$1," - ",IFERROR(INDEX(xml!$C:$C,MATCH(AZ675,xml!$B:$B,0)),0))</f>
        <v xml:space="preserve"> - </v>
      </c>
      <c r="BD675" s="2396" t="str">
        <f t="shared" si="66"/>
        <v>/F30/@F30_3242</v>
      </c>
      <c r="BE675" s="2837" t="s">
        <v>14201</v>
      </c>
      <c r="BF675" s="2834" t="str">
        <f>IF(xml!$A$1&lt;&gt;Preluare_xml!BD$1," - ",IFERROR(INDEX(xml!$C:$C,MATCH(BD675,xml!$B:$B,0)),0))</f>
        <v xml:space="preserve"> - </v>
      </c>
      <c r="BH675" s="2396" t="str">
        <f t="shared" si="65"/>
        <v>/F30/@F30_1072</v>
      </c>
      <c r="BI675" s="2837" t="s">
        <v>13664</v>
      </c>
      <c r="BJ675" s="2821" t="str">
        <f>IF(xml!$A$1&lt;&gt;Preluare_xml!BH$1," - ",IFERROR(INDEX(xml!$C:$C,MATCH(BH675,xml!$B:$B,0)),0))</f>
        <v xml:space="preserve"> - </v>
      </c>
    </row>
    <row r="676" spans="44:62" x14ac:dyDescent="0.25">
      <c r="AR676" s="1" t="s">
        <v>14030</v>
      </c>
      <c r="AS676" s="1860" t="str">
        <f t="shared" si="68"/>
        <v>F30_1361</v>
      </c>
      <c r="AT676" s="2839" t="str">
        <f>IF(xml!$A$1&lt;&gt;Preluare_xml!AR$1," - ",IFERROR(INDEX(xml!$C:$C,MATCH(AR676,xml!$B:$B,0)),0))</f>
        <v xml:space="preserve"> - </v>
      </c>
      <c r="AV676" s="1" t="s">
        <v>12227</v>
      </c>
      <c r="AW676" s="1860" t="str">
        <f t="shared" si="69"/>
        <v>F30_3091</v>
      </c>
      <c r="AX676" s="2834" t="str">
        <f>IF(xml!$A$1&lt;&gt;Preluare_xml!AV$1," - ",IFERROR(INDEX(xml!$C:$C,MATCH(AV676,xml!$B:$B,0)),0))</f>
        <v xml:space="preserve"> - </v>
      </c>
      <c r="AZ676" s="74" t="s">
        <v>14032</v>
      </c>
      <c r="BA676" s="1860" t="str">
        <f t="shared" si="67"/>
        <v>F30_1362</v>
      </c>
      <c r="BB676" s="2834" t="str">
        <f>IF(xml!$A$1&lt;&gt;Preluare_xml!AZ$1," - ",IFERROR(INDEX(xml!$C:$C,MATCH(AZ676,xml!$B:$B,0)),0))</f>
        <v xml:space="preserve"> - </v>
      </c>
      <c r="BD676" s="2396" t="str">
        <f t="shared" si="66"/>
        <v>/F30/@F30_3251</v>
      </c>
      <c r="BE676" s="2837" t="s">
        <v>14202</v>
      </c>
      <c r="BF676" s="2834" t="str">
        <f>IF(xml!$A$1&lt;&gt;Preluare_xml!BD$1," - ",IFERROR(INDEX(xml!$C:$C,MATCH(BD676,xml!$B:$B,0)),0))</f>
        <v xml:space="preserve"> - </v>
      </c>
      <c r="BH676" s="2396" t="str">
        <f t="shared" si="65"/>
        <v>/F30/@F30_1081</v>
      </c>
      <c r="BI676" s="2837" t="s">
        <v>13665</v>
      </c>
      <c r="BJ676" s="2821" t="str">
        <f>IF(xml!$A$1&lt;&gt;Preluare_xml!BH$1," - ",IFERROR(INDEX(xml!$C:$C,MATCH(BH676,xml!$B:$B,0)),0))</f>
        <v xml:space="preserve"> - </v>
      </c>
    </row>
    <row r="677" spans="44:62" x14ac:dyDescent="0.25">
      <c r="AR677" s="1" t="s">
        <v>14032</v>
      </c>
      <c r="AS677" s="1860" t="str">
        <f t="shared" si="68"/>
        <v>F30_1362</v>
      </c>
      <c r="AT677" s="2839" t="str">
        <f>IF(xml!$A$1&lt;&gt;Preluare_xml!AR$1," - ",IFERROR(INDEX(xml!$C:$C,MATCH(AR677,xml!$B:$B,0)),0))</f>
        <v xml:space="preserve"> - </v>
      </c>
      <c r="AV677" s="1" t="s">
        <v>12228</v>
      </c>
      <c r="AW677" s="1860" t="str">
        <f t="shared" si="69"/>
        <v>F30_3092</v>
      </c>
      <c r="AX677" s="2834" t="str">
        <f>IF(xml!$A$1&lt;&gt;Preluare_xml!AV$1," - ",IFERROR(INDEX(xml!$C:$C,MATCH(AV677,xml!$B:$B,0)),0))</f>
        <v xml:space="preserve"> - </v>
      </c>
      <c r="AZ677" s="74" t="s">
        <v>12193</v>
      </c>
      <c r="BA677" s="1860" t="str">
        <f t="shared" si="67"/>
        <v>F30_1371</v>
      </c>
      <c r="BB677" s="2834" t="str">
        <f>IF(xml!$A$1&lt;&gt;Preluare_xml!AZ$1," - ",IFERROR(INDEX(xml!$C:$C,MATCH(AZ677,xml!$B:$B,0)),0))</f>
        <v xml:space="preserve"> - </v>
      </c>
      <c r="BD677" s="2396" t="str">
        <f t="shared" si="66"/>
        <v>/F30/@F30_3252</v>
      </c>
      <c r="BE677" s="2837" t="s">
        <v>14203</v>
      </c>
      <c r="BF677" s="2834" t="str">
        <f>IF(xml!$A$1&lt;&gt;Preluare_xml!BD$1," - ",IFERROR(INDEX(xml!$C:$C,MATCH(BD677,xml!$B:$B,0)),0))</f>
        <v xml:space="preserve"> - </v>
      </c>
      <c r="BH677" s="2396" t="str">
        <f t="shared" si="65"/>
        <v>/F30/@F30_1082</v>
      </c>
      <c r="BI677" s="2837" t="s">
        <v>13668</v>
      </c>
      <c r="BJ677" s="2821" t="str">
        <f>IF(xml!$A$1&lt;&gt;Preluare_xml!BH$1," - ",IFERROR(INDEX(xml!$C:$C,MATCH(BH677,xml!$B:$B,0)),0))</f>
        <v xml:space="preserve"> - </v>
      </c>
    </row>
    <row r="678" spans="44:62" x14ac:dyDescent="0.25">
      <c r="AR678" s="1" t="s">
        <v>12193</v>
      </c>
      <c r="AS678" s="1860" t="str">
        <f t="shared" si="68"/>
        <v>F30_1371</v>
      </c>
      <c r="AT678" s="2839" t="str">
        <f>IF(xml!$A$1&lt;&gt;Preluare_xml!AR$1," - ",IFERROR(INDEX(xml!$C:$C,MATCH(AR678,xml!$B:$B,0)),0))</f>
        <v xml:space="preserve"> - </v>
      </c>
      <c r="AV678" s="1" t="s">
        <v>14204</v>
      </c>
      <c r="AW678" s="1860" t="str">
        <f t="shared" si="69"/>
        <v>F30_3101</v>
      </c>
      <c r="AX678" s="2834" t="str">
        <f>IF(xml!$A$1&lt;&gt;Preluare_xml!AV$1," - ",IFERROR(INDEX(xml!$C:$C,MATCH(AV678,xml!$B:$B,0)),0))</f>
        <v xml:space="preserve"> - </v>
      </c>
      <c r="AZ678" s="74" t="s">
        <v>12194</v>
      </c>
      <c r="BA678" s="1860" t="str">
        <f t="shared" si="67"/>
        <v>F30_1372</v>
      </c>
      <c r="BB678" s="2834" t="str">
        <f>IF(xml!$A$1&lt;&gt;Preluare_xml!AZ$1," - ",IFERROR(INDEX(xml!$C:$C,MATCH(AZ678,xml!$B:$B,0)),0))</f>
        <v xml:space="preserve"> - </v>
      </c>
      <c r="BD678" s="2396" t="str">
        <f t="shared" si="66"/>
        <v>/F30/@F30_3261</v>
      </c>
      <c r="BE678" s="2837" t="s">
        <v>14205</v>
      </c>
      <c r="BF678" s="2834" t="str">
        <f>IF(xml!$A$1&lt;&gt;Preluare_xml!BD$1," - ",IFERROR(INDEX(xml!$C:$C,MATCH(BD678,xml!$B:$B,0)),0))</f>
        <v xml:space="preserve"> - </v>
      </c>
      <c r="BH678" s="2396" t="str">
        <f t="shared" si="65"/>
        <v>/F30/@F30_1091</v>
      </c>
      <c r="BI678" s="2837" t="s">
        <v>13670</v>
      </c>
      <c r="BJ678" s="2821" t="str">
        <f>IF(xml!$A$1&lt;&gt;Preluare_xml!BH$1," - ",IFERROR(INDEX(xml!$C:$C,MATCH(BH678,xml!$B:$B,0)),0))</f>
        <v xml:space="preserve"> - </v>
      </c>
    </row>
    <row r="679" spans="44:62" x14ac:dyDescent="0.25">
      <c r="AR679" s="1" t="s">
        <v>12194</v>
      </c>
      <c r="AS679" s="1860" t="str">
        <f t="shared" si="68"/>
        <v>F30_1372</v>
      </c>
      <c r="AT679" s="2839" t="str">
        <f>IF(xml!$A$1&lt;&gt;Preluare_xml!AR$1," - ",IFERROR(INDEX(xml!$C:$C,MATCH(AR679,xml!$B:$B,0)),0))</f>
        <v xml:space="preserve"> - </v>
      </c>
      <c r="AV679" s="1" t="s">
        <v>14206</v>
      </c>
      <c r="AW679" s="1860" t="str">
        <f t="shared" si="69"/>
        <v>F30_3102</v>
      </c>
      <c r="AX679" s="2834" t="str">
        <f>IF(xml!$A$1&lt;&gt;Preluare_xml!AV$1," - ",IFERROR(INDEX(xml!$C:$C,MATCH(AV679,xml!$B:$B,0)),0))</f>
        <v xml:space="preserve"> - </v>
      </c>
      <c r="AZ679" s="74" t="s">
        <v>12195</v>
      </c>
      <c r="BA679" s="1860" t="str">
        <f t="shared" si="67"/>
        <v>F30_1381</v>
      </c>
      <c r="BB679" s="2834" t="str">
        <f>IF(xml!$A$1&lt;&gt;Preluare_xml!AZ$1," - ",IFERROR(INDEX(xml!$C:$C,MATCH(AZ679,xml!$B:$B,0)),0))</f>
        <v xml:space="preserve"> - </v>
      </c>
      <c r="BD679" s="2396" t="str">
        <f t="shared" si="66"/>
        <v>/F30/@F30_3262</v>
      </c>
      <c r="BE679" s="2837" t="s">
        <v>14207</v>
      </c>
      <c r="BF679" s="2834" t="str">
        <f>IF(xml!$A$1&lt;&gt;Preluare_xml!BD$1," - ",IFERROR(INDEX(xml!$C:$C,MATCH(BD679,xml!$B:$B,0)),0))</f>
        <v xml:space="preserve"> - </v>
      </c>
      <c r="BH679" s="2396" t="str">
        <f t="shared" si="65"/>
        <v>/F30/@F30_1092</v>
      </c>
      <c r="BI679" s="2837" t="s">
        <v>13673</v>
      </c>
      <c r="BJ679" s="2821" t="str">
        <f>IF(xml!$A$1&lt;&gt;Preluare_xml!BH$1," - ",IFERROR(INDEX(xml!$C:$C,MATCH(BH679,xml!$B:$B,0)),0))</f>
        <v xml:space="preserve"> - </v>
      </c>
    </row>
    <row r="680" spans="44:62" x14ac:dyDescent="0.25">
      <c r="AR680" s="1" t="s">
        <v>12195</v>
      </c>
      <c r="AS680" s="1860" t="str">
        <f t="shared" si="68"/>
        <v>F30_1381</v>
      </c>
      <c r="AT680" s="2839" t="str">
        <f>IF(xml!$A$1&lt;&gt;Preluare_xml!AR$1," - ",IFERROR(INDEX(xml!$C:$C,MATCH(AR680,xml!$B:$B,0)),0))</f>
        <v xml:space="preserve"> - </v>
      </c>
      <c r="AV680" s="1" t="s">
        <v>14208</v>
      </c>
      <c r="AW680" s="1860" t="str">
        <f t="shared" si="69"/>
        <v>F30_3111</v>
      </c>
      <c r="AX680" s="2834" t="str">
        <f>IF(xml!$A$1&lt;&gt;Preluare_xml!AV$1," - ",IFERROR(INDEX(xml!$C:$C,MATCH(AV680,xml!$B:$B,0)),0))</f>
        <v xml:space="preserve"> - </v>
      </c>
      <c r="AZ680" s="74" t="s">
        <v>12196</v>
      </c>
      <c r="BA680" s="1860" t="str">
        <f t="shared" si="67"/>
        <v>F30_1382</v>
      </c>
      <c r="BB680" s="2834" t="str">
        <f>IF(xml!$A$1&lt;&gt;Preluare_xml!AZ$1," - ",IFERROR(INDEX(xml!$C:$C,MATCH(AZ680,xml!$B:$B,0)),0))</f>
        <v xml:space="preserve"> - </v>
      </c>
      <c r="BD680" s="2396" t="str">
        <f t="shared" si="66"/>
        <v>/F30/@F30_3271</v>
      </c>
      <c r="BE680" s="2837" t="s">
        <v>14209</v>
      </c>
      <c r="BF680" s="2834" t="str">
        <f>IF(xml!$A$1&lt;&gt;Preluare_xml!BD$1," - ",IFERROR(INDEX(xml!$C:$C,MATCH(BD680,xml!$B:$B,0)),0))</f>
        <v xml:space="preserve"> - </v>
      </c>
      <c r="BH680" s="2396" t="str">
        <f t="shared" si="65"/>
        <v>/F30/@F30_1101</v>
      </c>
      <c r="BI680" s="2837" t="s">
        <v>13676</v>
      </c>
      <c r="BJ680" s="2821" t="str">
        <f>IF(xml!$A$1&lt;&gt;Preluare_xml!BH$1," - ",IFERROR(INDEX(xml!$C:$C,MATCH(BH680,xml!$B:$B,0)),0))</f>
        <v xml:space="preserve"> - </v>
      </c>
    </row>
    <row r="681" spans="44:62" x14ac:dyDescent="0.25">
      <c r="AR681" s="1" t="s">
        <v>12196</v>
      </c>
      <c r="AS681" s="1860" t="str">
        <f t="shared" si="68"/>
        <v>F30_1382</v>
      </c>
      <c r="AT681" s="2839" t="str">
        <f>IF(xml!$A$1&lt;&gt;Preluare_xml!AR$1," - ",IFERROR(INDEX(xml!$C:$C,MATCH(AR681,xml!$B:$B,0)),0))</f>
        <v xml:space="preserve"> - </v>
      </c>
      <c r="AV681" s="1" t="s">
        <v>14210</v>
      </c>
      <c r="AW681" s="1860" t="str">
        <f t="shared" si="69"/>
        <v>F30_3112</v>
      </c>
      <c r="AX681" s="2834" t="str">
        <f>IF(xml!$A$1&lt;&gt;Preluare_xml!AV$1," - ",IFERROR(INDEX(xml!$C:$C,MATCH(AV681,xml!$B:$B,0)),0))</f>
        <v xml:space="preserve"> - </v>
      </c>
      <c r="AZ681" s="74" t="s">
        <v>14035</v>
      </c>
      <c r="BA681" s="1860" t="str">
        <f t="shared" si="67"/>
        <v>F30_1391</v>
      </c>
      <c r="BB681" s="2834" t="str">
        <f>IF(xml!$A$1&lt;&gt;Preluare_xml!AZ$1," - ",IFERROR(INDEX(xml!$C:$C,MATCH(AZ681,xml!$B:$B,0)),0))</f>
        <v xml:space="preserve"> - </v>
      </c>
      <c r="BD681" s="2396" t="str">
        <f t="shared" si="66"/>
        <v>/F30/@F30_3272</v>
      </c>
      <c r="BE681" s="2837" t="s">
        <v>14211</v>
      </c>
      <c r="BF681" s="2834" t="str">
        <f>IF(xml!$A$1&lt;&gt;Preluare_xml!BD$1," - ",IFERROR(INDEX(xml!$C:$C,MATCH(BD681,xml!$B:$B,0)),0))</f>
        <v xml:space="preserve"> - </v>
      </c>
      <c r="BH681" s="2396" t="str">
        <f t="shared" si="65"/>
        <v>/F30/@F30_1102</v>
      </c>
      <c r="BI681" s="2837" t="s">
        <v>13678</v>
      </c>
      <c r="BJ681" s="2821" t="str">
        <f>IF(xml!$A$1&lt;&gt;Preluare_xml!BH$1," - ",IFERROR(INDEX(xml!$C:$C,MATCH(BH681,xml!$B:$B,0)),0))</f>
        <v xml:space="preserve"> - </v>
      </c>
    </row>
    <row r="682" spans="44:62" x14ac:dyDescent="0.25">
      <c r="AR682" s="1" t="s">
        <v>14035</v>
      </c>
      <c r="AS682" s="1860" t="str">
        <f t="shared" si="68"/>
        <v>F30_1391</v>
      </c>
      <c r="AT682" s="2839" t="str">
        <f>IF(xml!$A$1&lt;&gt;Preluare_xml!AR$1," - ",IFERROR(INDEX(xml!$C:$C,MATCH(AR682,xml!$B:$B,0)),0))</f>
        <v xml:space="preserve"> - </v>
      </c>
      <c r="AV682" s="1" t="s">
        <v>14212</v>
      </c>
      <c r="AW682" s="1860" t="str">
        <f t="shared" si="69"/>
        <v>F30_3121</v>
      </c>
      <c r="AX682" s="2834" t="str">
        <f>IF(xml!$A$1&lt;&gt;Preluare_xml!AV$1," - ",IFERROR(INDEX(xml!$C:$C,MATCH(AV682,xml!$B:$B,0)),0))</f>
        <v xml:space="preserve"> - </v>
      </c>
      <c r="AZ682" s="74" t="s">
        <v>14037</v>
      </c>
      <c r="BA682" s="1860" t="str">
        <f t="shared" si="67"/>
        <v>F30_1392</v>
      </c>
      <c r="BB682" s="2834" t="str">
        <f>IF(xml!$A$1&lt;&gt;Preluare_xml!AZ$1," - ",IFERROR(INDEX(xml!$C:$C,MATCH(AZ682,xml!$B:$B,0)),0))</f>
        <v xml:space="preserve"> - </v>
      </c>
      <c r="BD682" s="2396" t="str">
        <f t="shared" si="66"/>
        <v>/F30/@F30_3281</v>
      </c>
      <c r="BE682" s="2837" t="s">
        <v>14213</v>
      </c>
      <c r="BF682" s="2834" t="str">
        <f>IF(xml!$A$1&lt;&gt;Preluare_xml!BD$1," - ",IFERROR(INDEX(xml!$C:$C,MATCH(BD682,xml!$B:$B,0)),0))</f>
        <v xml:space="preserve"> - </v>
      </c>
      <c r="BH682" s="2396" t="str">
        <f t="shared" si="65"/>
        <v>/F30/@F30_1111</v>
      </c>
      <c r="BI682" s="2837" t="s">
        <v>13680</v>
      </c>
      <c r="BJ682" s="2821" t="str">
        <f>IF(xml!$A$1&lt;&gt;Preluare_xml!BH$1," - ",IFERROR(INDEX(xml!$C:$C,MATCH(BH682,xml!$B:$B,0)),0))</f>
        <v xml:space="preserve"> - </v>
      </c>
    </row>
    <row r="683" spans="44:62" x14ac:dyDescent="0.25">
      <c r="AR683" s="1" t="s">
        <v>14037</v>
      </c>
      <c r="AS683" s="1860" t="str">
        <f t="shared" si="68"/>
        <v>F30_1392</v>
      </c>
      <c r="AT683" s="2839" t="str">
        <f>IF(xml!$A$1&lt;&gt;Preluare_xml!AR$1," - ",IFERROR(INDEX(xml!$C:$C,MATCH(AR683,xml!$B:$B,0)),0))</f>
        <v xml:space="preserve"> - </v>
      </c>
      <c r="AV683" s="1" t="s">
        <v>14214</v>
      </c>
      <c r="AW683" s="1860" t="str">
        <f t="shared" si="69"/>
        <v>F30_3122</v>
      </c>
      <c r="AX683" s="2834" t="str">
        <f>IF(xml!$A$1&lt;&gt;Preluare_xml!AV$1," - ",IFERROR(INDEX(xml!$C:$C,MATCH(AV683,xml!$B:$B,0)),0))</f>
        <v xml:space="preserve"> - </v>
      </c>
      <c r="AZ683" s="74" t="s">
        <v>14038</v>
      </c>
      <c r="BA683" s="1860" t="str">
        <f t="shared" si="67"/>
        <v>F30_1401</v>
      </c>
      <c r="BB683" s="2834" t="str">
        <f>IF(xml!$A$1&lt;&gt;Preluare_xml!AZ$1," - ",IFERROR(INDEX(xml!$C:$C,MATCH(AZ683,xml!$B:$B,0)),0))</f>
        <v xml:space="preserve"> - </v>
      </c>
      <c r="BD683" s="2396" t="str">
        <f t="shared" si="66"/>
        <v>/F30/@F30_3282</v>
      </c>
      <c r="BE683" s="2837" t="s">
        <v>14215</v>
      </c>
      <c r="BF683" s="2834" t="str">
        <f>IF(xml!$A$1&lt;&gt;Preluare_xml!BD$1," - ",IFERROR(INDEX(xml!$C:$C,MATCH(BD683,xml!$B:$B,0)),0))</f>
        <v xml:space="preserve"> - </v>
      </c>
      <c r="BH683" s="2396" t="str">
        <f t="shared" si="65"/>
        <v>/F30/@F30_1112</v>
      </c>
      <c r="BI683" s="2837" t="s">
        <v>13682</v>
      </c>
      <c r="BJ683" s="2821" t="str">
        <f>IF(xml!$A$1&lt;&gt;Preluare_xml!BH$1," - ",IFERROR(INDEX(xml!$C:$C,MATCH(BH683,xml!$B:$B,0)),0))</f>
        <v xml:space="preserve"> - </v>
      </c>
    </row>
    <row r="684" spans="44:62" x14ac:dyDescent="0.25">
      <c r="AR684" s="1" t="s">
        <v>14038</v>
      </c>
      <c r="AS684" s="1860" t="str">
        <f t="shared" si="68"/>
        <v>F30_1401</v>
      </c>
      <c r="AT684" s="2839" t="str">
        <f>IF(xml!$A$1&lt;&gt;Preluare_xml!AR$1," - ",IFERROR(INDEX(xml!$C:$C,MATCH(AR684,xml!$B:$B,0)),0))</f>
        <v xml:space="preserve"> - </v>
      </c>
      <c r="AV684" s="1" t="s">
        <v>14216</v>
      </c>
      <c r="AW684" s="1860" t="str">
        <f t="shared" si="69"/>
        <v>F30_3131</v>
      </c>
      <c r="AX684" s="2834" t="str">
        <f>IF(xml!$A$1&lt;&gt;Preluare_xml!AV$1," - ",IFERROR(INDEX(xml!$C:$C,MATCH(AV684,xml!$B:$B,0)),0))</f>
        <v xml:space="preserve"> - </v>
      </c>
      <c r="AZ684" s="74" t="s">
        <v>14040</v>
      </c>
      <c r="BA684" s="1860" t="str">
        <f t="shared" si="67"/>
        <v>F30_1402</v>
      </c>
      <c r="BB684" s="2834" t="str">
        <f>IF(xml!$A$1&lt;&gt;Preluare_xml!AZ$1," - ",IFERROR(INDEX(xml!$C:$C,MATCH(AZ684,xml!$B:$B,0)),0))</f>
        <v xml:space="preserve"> - </v>
      </c>
      <c r="BD684" s="2396" t="str">
        <f t="shared" si="66"/>
        <v>/F30/@F30_3291</v>
      </c>
      <c r="BE684" s="2837" t="s">
        <v>14217</v>
      </c>
      <c r="BF684" s="2834" t="str">
        <f>IF(xml!$A$1&lt;&gt;Preluare_xml!BD$1," - ",IFERROR(INDEX(xml!$C:$C,MATCH(BD684,xml!$B:$B,0)),0))</f>
        <v xml:space="preserve"> - </v>
      </c>
      <c r="BH684" s="2396" t="str">
        <f t="shared" si="65"/>
        <v>/F30/@F30_1121</v>
      </c>
      <c r="BI684" s="2837" t="s">
        <v>13684</v>
      </c>
      <c r="BJ684" s="2821" t="str">
        <f>IF(xml!$A$1&lt;&gt;Preluare_xml!BH$1," - ",IFERROR(INDEX(xml!$C:$C,MATCH(BH684,xml!$B:$B,0)),0))</f>
        <v xml:space="preserve"> - </v>
      </c>
    </row>
    <row r="685" spans="44:62" x14ac:dyDescent="0.25">
      <c r="AR685" s="1" t="s">
        <v>14040</v>
      </c>
      <c r="AS685" s="1860" t="str">
        <f t="shared" si="68"/>
        <v>F30_1402</v>
      </c>
      <c r="AT685" s="2839" t="str">
        <f>IF(xml!$A$1&lt;&gt;Preluare_xml!AR$1," - ",IFERROR(INDEX(xml!$C:$C,MATCH(AR685,xml!$B:$B,0)),0))</f>
        <v xml:space="preserve"> - </v>
      </c>
      <c r="AV685" s="1" t="s">
        <v>14218</v>
      </c>
      <c r="AW685" s="1860" t="str">
        <f t="shared" si="69"/>
        <v>F30_3132</v>
      </c>
      <c r="AX685" s="2834" t="str">
        <f>IF(xml!$A$1&lt;&gt;Preluare_xml!AV$1," - ",IFERROR(INDEX(xml!$C:$C,MATCH(AV685,xml!$B:$B,0)),0))</f>
        <v xml:space="preserve"> - </v>
      </c>
      <c r="AZ685" s="74" t="s">
        <v>14041</v>
      </c>
      <c r="BA685" s="1860" t="str">
        <f t="shared" si="67"/>
        <v>F30_1411</v>
      </c>
      <c r="BB685" s="2834" t="str">
        <f>IF(xml!$A$1&lt;&gt;Preluare_xml!AZ$1," - ",IFERROR(INDEX(xml!$C:$C,MATCH(AZ685,xml!$B:$B,0)),0))</f>
        <v xml:space="preserve"> - </v>
      </c>
      <c r="BD685" s="2396" t="str">
        <f t="shared" si="66"/>
        <v>/F30/@F30_3292</v>
      </c>
      <c r="BE685" s="2837" t="s">
        <v>14219</v>
      </c>
      <c r="BF685" s="2834" t="str">
        <f>IF(xml!$A$1&lt;&gt;Preluare_xml!BD$1," - ",IFERROR(INDEX(xml!$C:$C,MATCH(BD685,xml!$B:$B,0)),0))</f>
        <v xml:space="preserve"> - </v>
      </c>
      <c r="BH685" s="2396" t="str">
        <f t="shared" si="65"/>
        <v>/F30/@F30_1122</v>
      </c>
      <c r="BI685" s="2837" t="s">
        <v>13686</v>
      </c>
      <c r="BJ685" s="2821" t="str">
        <f>IF(xml!$A$1&lt;&gt;Preluare_xml!BH$1," - ",IFERROR(INDEX(xml!$C:$C,MATCH(BH685,xml!$B:$B,0)),0))</f>
        <v xml:space="preserve"> - </v>
      </c>
    </row>
    <row r="686" spans="44:62" x14ac:dyDescent="0.25">
      <c r="AR686" s="1" t="s">
        <v>14041</v>
      </c>
      <c r="AS686" s="1860" t="str">
        <f t="shared" si="68"/>
        <v>F30_1411</v>
      </c>
      <c r="AT686" s="2839" t="str">
        <f>IF(xml!$A$1&lt;&gt;Preluare_xml!AR$1," - ",IFERROR(INDEX(xml!$C:$C,MATCH(AR686,xml!$B:$B,0)),0))</f>
        <v xml:space="preserve"> - </v>
      </c>
      <c r="AV686" s="1" t="s">
        <v>14220</v>
      </c>
      <c r="AW686" s="1860" t="str">
        <f t="shared" si="69"/>
        <v>F30_3141</v>
      </c>
      <c r="AX686" s="2834" t="str">
        <f>IF(xml!$A$1&lt;&gt;Preluare_xml!AV$1," - ",IFERROR(INDEX(xml!$C:$C,MATCH(AV686,xml!$B:$B,0)),0))</f>
        <v xml:space="preserve"> - </v>
      </c>
      <c r="AZ686" s="74" t="s">
        <v>14043</v>
      </c>
      <c r="BA686" s="1860" t="str">
        <f t="shared" si="67"/>
        <v>F30_1413</v>
      </c>
      <c r="BB686" s="2834" t="str">
        <f>IF(xml!$A$1&lt;&gt;Preluare_xml!AZ$1," - ",IFERROR(INDEX(xml!$C:$C,MATCH(AZ686,xml!$B:$B,0)),0))</f>
        <v xml:space="preserve"> - </v>
      </c>
      <c r="BD686" s="2396" t="str">
        <f t="shared" si="66"/>
        <v>/F30/@F30_3301</v>
      </c>
      <c r="BE686" s="2837" t="s">
        <v>14221</v>
      </c>
      <c r="BF686" s="2834" t="str">
        <f>IF(xml!$A$1&lt;&gt;Preluare_xml!BD$1," - ",IFERROR(INDEX(xml!$C:$C,MATCH(BD686,xml!$B:$B,0)),0))</f>
        <v xml:space="preserve"> - </v>
      </c>
      <c r="BH686" s="2396" t="str">
        <f t="shared" si="65"/>
        <v>/F30/@F30_1131</v>
      </c>
      <c r="BI686" s="2837" t="s">
        <v>13689</v>
      </c>
      <c r="BJ686" s="2821" t="str">
        <f>IF(xml!$A$1&lt;&gt;Preluare_xml!BH$1," - ",IFERROR(INDEX(xml!$C:$C,MATCH(BH686,xml!$B:$B,0)),0))</f>
        <v xml:space="preserve"> - </v>
      </c>
    </row>
    <row r="687" spans="44:62" x14ac:dyDescent="0.25">
      <c r="AR687" s="1" t="s">
        <v>14043</v>
      </c>
      <c r="AS687" s="1860" t="str">
        <f t="shared" si="68"/>
        <v>F30_1413</v>
      </c>
      <c r="AT687" s="2839" t="str">
        <f>IF(xml!$A$1&lt;&gt;Preluare_xml!AR$1," - ",IFERROR(INDEX(xml!$C:$C,MATCH(AR687,xml!$B:$B,0)),0))</f>
        <v xml:space="preserve"> - </v>
      </c>
      <c r="AV687" s="1" t="s">
        <v>14222</v>
      </c>
      <c r="AW687" s="1860" t="str">
        <f t="shared" si="69"/>
        <v>F30_3142</v>
      </c>
      <c r="AX687" s="2834" t="str">
        <f>IF(xml!$A$1&lt;&gt;Preluare_xml!AV$1," - ",IFERROR(INDEX(xml!$C:$C,MATCH(AV687,xml!$B:$B,0)),0))</f>
        <v xml:space="preserve"> - </v>
      </c>
      <c r="AZ687" s="74" t="s">
        <v>14044</v>
      </c>
      <c r="BA687" s="1860" t="str">
        <f t="shared" si="67"/>
        <v>F30_1421</v>
      </c>
      <c r="BB687" s="2834" t="str">
        <f>IF(xml!$A$1&lt;&gt;Preluare_xml!AZ$1," - ",IFERROR(INDEX(xml!$C:$C,MATCH(AZ687,xml!$B:$B,0)),0))</f>
        <v xml:space="preserve"> - </v>
      </c>
      <c r="BD687" s="2396" t="str">
        <f t="shared" si="66"/>
        <v>/F30/@F30_3302</v>
      </c>
      <c r="BE687" s="2837" t="s">
        <v>14223</v>
      </c>
      <c r="BF687" s="2834" t="str">
        <f>IF(xml!$A$1&lt;&gt;Preluare_xml!BD$1," - ",IFERROR(INDEX(xml!$C:$C,MATCH(BD687,xml!$B:$B,0)),0))</f>
        <v xml:space="preserve"> - </v>
      </c>
      <c r="BH687" s="2396" t="str">
        <f t="shared" si="65"/>
        <v>/F30/@F30_1132</v>
      </c>
      <c r="BI687" s="2837" t="s">
        <v>13692</v>
      </c>
      <c r="BJ687" s="2821" t="str">
        <f>IF(xml!$A$1&lt;&gt;Preluare_xml!BH$1," - ",IFERROR(INDEX(xml!$C:$C,MATCH(BH687,xml!$B:$B,0)),0))</f>
        <v xml:space="preserve"> - </v>
      </c>
    </row>
    <row r="688" spans="44:62" x14ac:dyDescent="0.25">
      <c r="AR688" s="1" t="s">
        <v>14044</v>
      </c>
      <c r="AS688" s="1860" t="str">
        <f t="shared" si="68"/>
        <v>F30_1421</v>
      </c>
      <c r="AT688" s="2839" t="str">
        <f>IF(xml!$A$1&lt;&gt;Preluare_xml!AR$1," - ",IFERROR(INDEX(xml!$C:$C,MATCH(AR688,xml!$B:$B,0)),0))</f>
        <v xml:space="preserve"> - </v>
      </c>
      <c r="AV688" s="1" t="s">
        <v>14224</v>
      </c>
      <c r="AW688" s="1860" t="str">
        <f t="shared" si="69"/>
        <v>F30_3151</v>
      </c>
      <c r="AX688" s="2834" t="str">
        <f>IF(xml!$A$1&lt;&gt;Preluare_xml!AV$1," - ",IFERROR(INDEX(xml!$C:$C,MATCH(AV688,xml!$B:$B,0)),0))</f>
        <v xml:space="preserve"> - </v>
      </c>
      <c r="AZ688" s="74" t="s">
        <v>14046</v>
      </c>
      <c r="BA688" s="1860" t="str">
        <f t="shared" si="67"/>
        <v>F30_1422</v>
      </c>
      <c r="BB688" s="2834" t="str">
        <f>IF(xml!$A$1&lt;&gt;Preluare_xml!AZ$1," - ",IFERROR(INDEX(xml!$C:$C,MATCH(AZ688,xml!$B:$B,0)),0))</f>
        <v xml:space="preserve"> - </v>
      </c>
      <c r="BD688" s="2396" t="str">
        <f t="shared" si="66"/>
        <v>/F30/@F30_3311</v>
      </c>
      <c r="BE688" s="2837" t="s">
        <v>14225</v>
      </c>
      <c r="BF688" s="2834" t="str">
        <f>IF(xml!$A$1&lt;&gt;Preluare_xml!BD$1," - ",IFERROR(INDEX(xml!$C:$C,MATCH(BD688,xml!$B:$B,0)),0))</f>
        <v xml:space="preserve"> - </v>
      </c>
      <c r="BH688" s="2396" t="str">
        <f t="shared" si="65"/>
        <v>/F30/@F30_1141</v>
      </c>
      <c r="BI688" s="2837" t="s">
        <v>13694</v>
      </c>
      <c r="BJ688" s="2821" t="str">
        <f>IF(xml!$A$1&lt;&gt;Preluare_xml!BH$1," - ",IFERROR(INDEX(xml!$C:$C,MATCH(BH688,xml!$B:$B,0)),0))</f>
        <v xml:space="preserve"> - </v>
      </c>
    </row>
    <row r="689" spans="44:62" x14ac:dyDescent="0.25">
      <c r="AR689" s="1" t="s">
        <v>14046</v>
      </c>
      <c r="AS689" s="1860" t="str">
        <f t="shared" si="68"/>
        <v>F30_1422</v>
      </c>
      <c r="AT689" s="2839" t="str">
        <f>IF(xml!$A$1&lt;&gt;Preluare_xml!AR$1," - ",IFERROR(INDEX(xml!$C:$C,MATCH(AR689,xml!$B:$B,0)),0))</f>
        <v xml:space="preserve"> - </v>
      </c>
      <c r="AV689" s="1" t="s">
        <v>14226</v>
      </c>
      <c r="AW689" s="1860" t="str">
        <f t="shared" si="69"/>
        <v>F30_3152</v>
      </c>
      <c r="AX689" s="2834" t="str">
        <f>IF(xml!$A$1&lt;&gt;Preluare_xml!AV$1," - ",IFERROR(INDEX(xml!$C:$C,MATCH(AV689,xml!$B:$B,0)),0))</f>
        <v xml:space="preserve"> - </v>
      </c>
      <c r="AZ689" s="74" t="s">
        <v>14048</v>
      </c>
      <c r="BA689" s="1860" t="str">
        <f t="shared" si="67"/>
        <v>F30_1423</v>
      </c>
      <c r="BB689" s="2834" t="str">
        <f>IF(xml!$A$1&lt;&gt;Preluare_xml!AZ$1," - ",IFERROR(INDEX(xml!$C:$C,MATCH(AZ689,xml!$B:$B,0)),0))</f>
        <v xml:space="preserve"> - </v>
      </c>
      <c r="BD689" s="2396" t="str">
        <f t="shared" si="66"/>
        <v>/F30/@F30_3312</v>
      </c>
      <c r="BE689" s="2837" t="s">
        <v>14227</v>
      </c>
      <c r="BF689" s="2834" t="str">
        <f>IF(xml!$A$1&lt;&gt;Preluare_xml!BD$1," - ",IFERROR(INDEX(xml!$C:$C,MATCH(BD689,xml!$B:$B,0)),0))</f>
        <v xml:space="preserve"> - </v>
      </c>
      <c r="BH689" s="2396" t="str">
        <f t="shared" si="65"/>
        <v>/F30/@F30_1142</v>
      </c>
      <c r="BI689" s="2837" t="s">
        <v>13696</v>
      </c>
      <c r="BJ689" s="2821" t="str">
        <f>IF(xml!$A$1&lt;&gt;Preluare_xml!BH$1," - ",IFERROR(INDEX(xml!$C:$C,MATCH(BH689,xml!$B:$B,0)),0))</f>
        <v xml:space="preserve"> - </v>
      </c>
    </row>
    <row r="690" spans="44:62" x14ac:dyDescent="0.25">
      <c r="AR690" s="1" t="s">
        <v>14048</v>
      </c>
      <c r="AS690" s="1860" t="str">
        <f t="shared" si="68"/>
        <v>F30_1423</v>
      </c>
      <c r="AT690" s="2839" t="str">
        <f>IF(xml!$A$1&lt;&gt;Preluare_xml!AR$1," - ",IFERROR(INDEX(xml!$C:$C,MATCH(AR690,xml!$B:$B,0)),0))</f>
        <v xml:space="preserve"> - </v>
      </c>
      <c r="AV690" s="1" t="s">
        <v>14228</v>
      </c>
      <c r="AW690" s="1860" t="str">
        <f t="shared" si="69"/>
        <v>F30_3161</v>
      </c>
      <c r="AX690" s="2834" t="str">
        <f>IF(xml!$A$1&lt;&gt;Preluare_xml!AV$1," - ",IFERROR(INDEX(xml!$C:$C,MATCH(AV690,xml!$B:$B,0)),0))</f>
        <v xml:space="preserve"> - </v>
      </c>
      <c r="AZ690" s="74" t="s">
        <v>14050</v>
      </c>
      <c r="BA690" s="1860" t="str">
        <f t="shared" si="67"/>
        <v>F30_1424</v>
      </c>
      <c r="BB690" s="2834" t="str">
        <f>IF(xml!$A$1&lt;&gt;Preluare_xml!AZ$1," - ",IFERROR(INDEX(xml!$C:$C,MATCH(AZ690,xml!$B:$B,0)),0))</f>
        <v xml:space="preserve"> - </v>
      </c>
      <c r="BD690" s="2396" t="str">
        <f t="shared" si="66"/>
        <v>/F30/@F30_3321</v>
      </c>
      <c r="BE690" s="2837" t="s">
        <v>14229</v>
      </c>
      <c r="BF690" s="2834" t="str">
        <f>IF(xml!$A$1&lt;&gt;Preluare_xml!BD$1," - ",IFERROR(INDEX(xml!$C:$C,MATCH(BD690,xml!$B:$B,0)),0))</f>
        <v xml:space="preserve"> - </v>
      </c>
      <c r="BH690" s="2396" t="str">
        <f t="shared" si="65"/>
        <v>/F30/@F30_1151</v>
      </c>
      <c r="BI690" s="2837" t="s">
        <v>13698</v>
      </c>
      <c r="BJ690" s="2821" t="str">
        <f>IF(xml!$A$1&lt;&gt;Preluare_xml!BH$1," - ",IFERROR(INDEX(xml!$C:$C,MATCH(BH690,xml!$B:$B,0)),0))</f>
        <v xml:space="preserve"> - </v>
      </c>
    </row>
    <row r="691" spans="44:62" x14ac:dyDescent="0.25">
      <c r="AR691" s="1" t="s">
        <v>14050</v>
      </c>
      <c r="AS691" s="1860" t="str">
        <f t="shared" si="68"/>
        <v>F30_1424</v>
      </c>
      <c r="AT691" s="2839" t="str">
        <f>IF(xml!$A$1&lt;&gt;Preluare_xml!AR$1," - ",IFERROR(INDEX(xml!$C:$C,MATCH(AR691,xml!$B:$B,0)),0))</f>
        <v xml:space="preserve"> - </v>
      </c>
      <c r="AV691" s="1" t="s">
        <v>14230</v>
      </c>
      <c r="AW691" s="1860" t="str">
        <f t="shared" si="69"/>
        <v>F30_3171</v>
      </c>
      <c r="AX691" s="2834" t="str">
        <f>IF(xml!$A$1&lt;&gt;Preluare_xml!AV$1," - ",IFERROR(INDEX(xml!$C:$C,MATCH(AV691,xml!$B:$B,0)),0))</f>
        <v xml:space="preserve"> - </v>
      </c>
      <c r="AZ691" s="74" t="s">
        <v>12197</v>
      </c>
      <c r="BA691" s="1860" t="str">
        <f t="shared" si="67"/>
        <v>F30_1431</v>
      </c>
      <c r="BB691" s="2834" t="str">
        <f>IF(xml!$A$1&lt;&gt;Preluare_xml!AZ$1," - ",IFERROR(INDEX(xml!$C:$C,MATCH(AZ691,xml!$B:$B,0)),0))</f>
        <v xml:space="preserve"> - </v>
      </c>
      <c r="BD691" s="2396" t="str">
        <f t="shared" si="66"/>
        <v>/F30/@F30_3322</v>
      </c>
      <c r="BE691" s="2837" t="s">
        <v>14231</v>
      </c>
      <c r="BF691" s="2834" t="str">
        <f>IF(xml!$A$1&lt;&gt;Preluare_xml!BD$1," - ",IFERROR(INDEX(xml!$C:$C,MATCH(BD691,xml!$B:$B,0)),0))</f>
        <v xml:space="preserve"> - </v>
      </c>
      <c r="BH691" s="2396" t="str">
        <f t="shared" si="65"/>
        <v>/F30/@F30_1152</v>
      </c>
      <c r="BI691" s="2837" t="s">
        <v>13700</v>
      </c>
      <c r="BJ691" s="2821" t="str">
        <f>IF(xml!$A$1&lt;&gt;Preluare_xml!BH$1," - ",IFERROR(INDEX(xml!$C:$C,MATCH(BH691,xml!$B:$B,0)),0))</f>
        <v xml:space="preserve"> - </v>
      </c>
    </row>
    <row r="692" spans="44:62" x14ac:dyDescent="0.25">
      <c r="AR692" s="1" t="s">
        <v>12197</v>
      </c>
      <c r="AS692" s="1860" t="str">
        <f t="shared" si="68"/>
        <v>F30_1431</v>
      </c>
      <c r="AT692" s="2839" t="str">
        <f>IF(xml!$A$1&lt;&gt;Preluare_xml!AR$1," - ",IFERROR(INDEX(xml!$C:$C,MATCH(AR692,xml!$B:$B,0)),0))</f>
        <v xml:space="preserve"> - </v>
      </c>
      <c r="AV692" s="1" t="s">
        <v>13915</v>
      </c>
      <c r="AW692" s="1860" t="str">
        <f t="shared" si="69"/>
        <v>F30_3181</v>
      </c>
      <c r="AX692" s="2834" t="str">
        <f>IF(xml!$A$1&lt;&gt;Preluare_xml!AV$1," - ",IFERROR(INDEX(xml!$C:$C,MATCH(AV692,xml!$B:$B,0)),0))</f>
        <v xml:space="preserve"> - </v>
      </c>
      <c r="AZ692" s="74" t="s">
        <v>14052</v>
      </c>
      <c r="BA692" s="1860" t="str">
        <f t="shared" si="67"/>
        <v>F30_1432</v>
      </c>
      <c r="BB692" s="2834" t="str">
        <f>IF(xml!$A$1&lt;&gt;Preluare_xml!AZ$1," - ",IFERROR(INDEX(xml!$C:$C,MATCH(AZ692,xml!$B:$B,0)),0))</f>
        <v xml:space="preserve"> - </v>
      </c>
      <c r="BD692" s="2396" t="str">
        <f t="shared" si="66"/>
        <v>/F30/@F30_3331</v>
      </c>
      <c r="BE692" s="2837" t="s">
        <v>14232</v>
      </c>
      <c r="BF692" s="2834" t="str">
        <f>IF(xml!$A$1&lt;&gt;Preluare_xml!BD$1," - ",IFERROR(INDEX(xml!$C:$C,MATCH(BD692,xml!$B:$B,0)),0))</f>
        <v xml:space="preserve"> - </v>
      </c>
      <c r="BH692" s="2396" t="str">
        <f t="shared" si="65"/>
        <v>/F30/@F30_1161</v>
      </c>
      <c r="BI692" s="2837" t="s">
        <v>13702</v>
      </c>
      <c r="BJ692" s="2821" t="str">
        <f>IF(xml!$A$1&lt;&gt;Preluare_xml!BH$1," - ",IFERROR(INDEX(xml!$C:$C,MATCH(BH692,xml!$B:$B,0)),0))</f>
        <v xml:space="preserve"> - </v>
      </c>
    </row>
    <row r="693" spans="44:62" x14ac:dyDescent="0.25">
      <c r="AR693" s="1" t="s">
        <v>14052</v>
      </c>
      <c r="AS693" s="1860" t="str">
        <f t="shared" si="68"/>
        <v>F30_1432</v>
      </c>
      <c r="AT693" s="2839" t="str">
        <f>IF(xml!$A$1&lt;&gt;Preluare_xml!AR$1," - ",IFERROR(INDEX(xml!$C:$C,MATCH(AR693,xml!$B:$B,0)),0))</f>
        <v xml:space="preserve"> - </v>
      </c>
      <c r="AV693" s="1" t="s">
        <v>13918</v>
      </c>
      <c r="AW693" s="1860" t="str">
        <f t="shared" si="69"/>
        <v>F30_3182</v>
      </c>
      <c r="AX693" s="2834" t="str">
        <f>IF(xml!$A$1&lt;&gt;Preluare_xml!AV$1," - ",IFERROR(INDEX(xml!$C:$C,MATCH(AV693,xml!$B:$B,0)),0))</f>
        <v xml:space="preserve"> - </v>
      </c>
      <c r="AZ693" s="74" t="s">
        <v>12198</v>
      </c>
      <c r="BA693" s="1860" t="str">
        <f t="shared" si="67"/>
        <v>F30_1433</v>
      </c>
      <c r="BB693" s="2834" t="str">
        <f>IF(xml!$A$1&lt;&gt;Preluare_xml!AZ$1," - ",IFERROR(INDEX(xml!$C:$C,MATCH(AZ693,xml!$B:$B,0)),0))</f>
        <v xml:space="preserve"> - </v>
      </c>
      <c r="BD693" s="2396" t="str">
        <f t="shared" si="66"/>
        <v>/F30/@F30_3332</v>
      </c>
      <c r="BE693" s="2837" t="s">
        <v>14233</v>
      </c>
      <c r="BF693" s="2834" t="str">
        <f>IF(xml!$A$1&lt;&gt;Preluare_xml!BD$1," - ",IFERROR(INDEX(xml!$C:$C,MATCH(BD693,xml!$B:$B,0)),0))</f>
        <v xml:space="preserve"> - </v>
      </c>
      <c r="BH693" s="2396" t="str">
        <f t="shared" si="65"/>
        <v>/F30/@F30_1162</v>
      </c>
      <c r="BI693" s="2837" t="s">
        <v>13704</v>
      </c>
      <c r="BJ693" s="2821" t="str">
        <f>IF(xml!$A$1&lt;&gt;Preluare_xml!BH$1," - ",IFERROR(INDEX(xml!$C:$C,MATCH(BH693,xml!$B:$B,0)),0))</f>
        <v xml:space="preserve"> - </v>
      </c>
    </row>
    <row r="694" spans="44:62" x14ac:dyDescent="0.25">
      <c r="AR694" s="1" t="s">
        <v>12198</v>
      </c>
      <c r="AS694" s="1860" t="str">
        <f t="shared" si="68"/>
        <v>F30_1433</v>
      </c>
      <c r="AT694" s="2839" t="str">
        <f>IF(xml!$A$1&lt;&gt;Preluare_xml!AR$1," - ",IFERROR(INDEX(xml!$C:$C,MATCH(AR694,xml!$B:$B,0)),0))</f>
        <v xml:space="preserve"> - </v>
      </c>
      <c r="AV694" s="1" t="s">
        <v>14234</v>
      </c>
      <c r="AW694" s="1860" t="str">
        <f t="shared" si="69"/>
        <v>F30_3191</v>
      </c>
      <c r="AX694" s="2834" t="str">
        <f>IF(xml!$A$1&lt;&gt;Preluare_xml!AV$1," - ",IFERROR(INDEX(xml!$C:$C,MATCH(AV694,xml!$B:$B,0)),0))</f>
        <v xml:space="preserve"> - </v>
      </c>
      <c r="AZ694" s="74" t="s">
        <v>14055</v>
      </c>
      <c r="BA694" s="1860" t="str">
        <f t="shared" si="67"/>
        <v>F30_1434</v>
      </c>
      <c r="BB694" s="2834" t="str">
        <f>IF(xml!$A$1&lt;&gt;Preluare_xml!AZ$1," - ",IFERROR(INDEX(xml!$C:$C,MATCH(AZ694,xml!$B:$B,0)),0))</f>
        <v xml:space="preserve"> - </v>
      </c>
      <c r="BD694" s="2396" t="str">
        <f t="shared" si="66"/>
        <v>/F30/@F30_3341</v>
      </c>
      <c r="BE694" s="2837" t="s">
        <v>14235</v>
      </c>
      <c r="BF694" s="2834" t="str">
        <f>IF(xml!$A$1&lt;&gt;Preluare_xml!BD$1," - ",IFERROR(INDEX(xml!$C:$C,MATCH(BD694,xml!$B:$B,0)),0))</f>
        <v xml:space="preserve"> - </v>
      </c>
      <c r="BH694" s="2396" t="str">
        <f t="shared" si="65"/>
        <v>/F30/@F30_1171</v>
      </c>
      <c r="BI694" s="2837" t="s">
        <v>13707</v>
      </c>
      <c r="BJ694" s="2821" t="str">
        <f>IF(xml!$A$1&lt;&gt;Preluare_xml!BH$1," - ",IFERROR(INDEX(xml!$C:$C,MATCH(BH694,xml!$B:$B,0)),0))</f>
        <v xml:space="preserve"> - </v>
      </c>
    </row>
    <row r="695" spans="44:62" x14ac:dyDescent="0.25">
      <c r="AR695" s="1" t="s">
        <v>14055</v>
      </c>
      <c r="AS695" s="1860" t="str">
        <f t="shared" si="68"/>
        <v>F30_1434</v>
      </c>
      <c r="AT695" s="2839" t="str">
        <f>IF(xml!$A$1&lt;&gt;Preluare_xml!AR$1," - ",IFERROR(INDEX(xml!$C:$C,MATCH(AR695,xml!$B:$B,0)),0))</f>
        <v xml:space="preserve"> - </v>
      </c>
      <c r="AV695" s="1" t="s">
        <v>14236</v>
      </c>
      <c r="AW695" s="1860" t="str">
        <f t="shared" si="69"/>
        <v>F30_3192</v>
      </c>
      <c r="AX695" s="2834" t="str">
        <f>IF(xml!$A$1&lt;&gt;Preluare_xml!AV$1," - ",IFERROR(INDEX(xml!$C:$C,MATCH(AV695,xml!$B:$B,0)),0))</f>
        <v xml:space="preserve"> - </v>
      </c>
      <c r="AZ695" s="74" t="s">
        <v>12199</v>
      </c>
      <c r="BA695" s="1860" t="str">
        <f t="shared" si="67"/>
        <v>F30_1441</v>
      </c>
      <c r="BB695" s="2834" t="str">
        <f>IF(xml!$A$1&lt;&gt;Preluare_xml!AZ$1," - ",IFERROR(INDEX(xml!$C:$C,MATCH(AZ695,xml!$B:$B,0)),0))</f>
        <v xml:space="preserve"> - </v>
      </c>
      <c r="BD695" s="2396" t="str">
        <f t="shared" si="66"/>
        <v>/F30/@F30_3342</v>
      </c>
      <c r="BE695" s="2837" t="s">
        <v>14237</v>
      </c>
      <c r="BF695" s="2834" t="str">
        <f>IF(xml!$A$1&lt;&gt;Preluare_xml!BD$1," - ",IFERROR(INDEX(xml!$C:$C,MATCH(BD695,xml!$B:$B,0)),0))</f>
        <v xml:space="preserve"> - </v>
      </c>
      <c r="BH695" s="2396" t="str">
        <f t="shared" si="65"/>
        <v>/F30/@F30_1172</v>
      </c>
      <c r="BI695" s="2837" t="s">
        <v>13710</v>
      </c>
      <c r="BJ695" s="2821" t="str">
        <f>IF(xml!$A$1&lt;&gt;Preluare_xml!BH$1," - ",IFERROR(INDEX(xml!$C:$C,MATCH(BH695,xml!$B:$B,0)),0))</f>
        <v xml:space="preserve"> - </v>
      </c>
    </row>
    <row r="696" spans="44:62" x14ac:dyDescent="0.25">
      <c r="AR696" s="1" t="s">
        <v>12199</v>
      </c>
      <c r="AS696" s="1860" t="str">
        <f t="shared" si="68"/>
        <v>F30_1441</v>
      </c>
      <c r="AT696" s="2839" t="str">
        <f>IF(xml!$A$1&lt;&gt;Preluare_xml!AR$1," - ",IFERROR(INDEX(xml!$C:$C,MATCH(AR696,xml!$B:$B,0)),0))</f>
        <v xml:space="preserve"> - </v>
      </c>
      <c r="AV696" s="1" t="s">
        <v>14238</v>
      </c>
      <c r="AW696" s="1860" t="str">
        <f t="shared" si="69"/>
        <v>F30_3201</v>
      </c>
      <c r="AX696" s="2834" t="str">
        <f>IF(xml!$A$1&lt;&gt;Preluare_xml!AV$1," - ",IFERROR(INDEX(xml!$C:$C,MATCH(AV696,xml!$B:$B,0)),0))</f>
        <v xml:space="preserve"> - </v>
      </c>
      <c r="AZ696" s="74" t="s">
        <v>12200</v>
      </c>
      <c r="BA696" s="1860" t="str">
        <f t="shared" si="67"/>
        <v>F30_1442</v>
      </c>
      <c r="BB696" s="2834" t="str">
        <f>IF(xml!$A$1&lt;&gt;Preluare_xml!AZ$1," - ",IFERROR(INDEX(xml!$C:$C,MATCH(AZ696,xml!$B:$B,0)),0))</f>
        <v xml:space="preserve"> - </v>
      </c>
      <c r="BD696" s="2396" t="str">
        <f t="shared" si="66"/>
        <v>/F30/@F30_3351</v>
      </c>
      <c r="BE696" s="2837" t="s">
        <v>14239</v>
      </c>
      <c r="BF696" s="2834" t="str">
        <f>IF(xml!$A$1&lt;&gt;Preluare_xml!BD$1," - ",IFERROR(INDEX(xml!$C:$C,MATCH(BD696,xml!$B:$B,0)),0))</f>
        <v xml:space="preserve"> - </v>
      </c>
      <c r="BH696" s="2396" t="str">
        <f t="shared" si="65"/>
        <v>/F30/@F30_1181</v>
      </c>
      <c r="BI696" s="2837" t="s">
        <v>13712</v>
      </c>
      <c r="BJ696" s="2821" t="str">
        <f>IF(xml!$A$1&lt;&gt;Preluare_xml!BH$1," - ",IFERROR(INDEX(xml!$C:$C,MATCH(BH696,xml!$B:$B,0)),0))</f>
        <v xml:space="preserve"> - </v>
      </c>
    </row>
    <row r="697" spans="44:62" x14ac:dyDescent="0.25">
      <c r="AR697" s="1" t="s">
        <v>12200</v>
      </c>
      <c r="AS697" s="1860" t="str">
        <f t="shared" si="68"/>
        <v>F30_1442</v>
      </c>
      <c r="AT697" s="2839" t="str">
        <f>IF(xml!$A$1&lt;&gt;Preluare_xml!AR$1," - ",IFERROR(INDEX(xml!$C:$C,MATCH(AR697,xml!$B:$B,0)),0))</f>
        <v xml:space="preserve"> - </v>
      </c>
      <c r="AV697" s="1" t="s">
        <v>14240</v>
      </c>
      <c r="AW697" s="1860" t="str">
        <f t="shared" si="69"/>
        <v>F30_3202</v>
      </c>
      <c r="AX697" s="2834" t="str">
        <f>IF(xml!$A$1&lt;&gt;Preluare_xml!AV$1," - ",IFERROR(INDEX(xml!$C:$C,MATCH(AV697,xml!$B:$B,0)),0))</f>
        <v xml:space="preserve"> - </v>
      </c>
      <c r="AZ697" s="74" t="s">
        <v>12201</v>
      </c>
      <c r="BA697" s="1860" t="str">
        <f t="shared" si="67"/>
        <v>F30_1443</v>
      </c>
      <c r="BB697" s="2834" t="str">
        <f>IF(xml!$A$1&lt;&gt;Preluare_xml!AZ$1," - ",IFERROR(INDEX(xml!$C:$C,MATCH(AZ697,xml!$B:$B,0)),0))</f>
        <v xml:space="preserve"> - </v>
      </c>
      <c r="BD697" s="2396" t="str">
        <f t="shared" si="66"/>
        <v>/F30/@F30_3352</v>
      </c>
      <c r="BE697" s="2837" t="s">
        <v>14241</v>
      </c>
      <c r="BF697" s="2834" t="str">
        <f>IF(xml!$A$1&lt;&gt;Preluare_xml!BD$1," - ",IFERROR(INDEX(xml!$C:$C,MATCH(BD697,xml!$B:$B,0)),0))</f>
        <v xml:space="preserve"> - </v>
      </c>
      <c r="BH697" s="2396" t="str">
        <f t="shared" si="65"/>
        <v>/F30/@F30_1182</v>
      </c>
      <c r="BI697" s="2837" t="s">
        <v>13715</v>
      </c>
      <c r="BJ697" s="2821" t="str">
        <f>IF(xml!$A$1&lt;&gt;Preluare_xml!BH$1," - ",IFERROR(INDEX(xml!$C:$C,MATCH(BH697,xml!$B:$B,0)),0))</f>
        <v xml:space="preserve"> - </v>
      </c>
    </row>
    <row r="698" spans="44:62" x14ac:dyDescent="0.25">
      <c r="AR698" s="1" t="s">
        <v>12201</v>
      </c>
      <c r="AS698" s="1860" t="str">
        <f t="shared" si="68"/>
        <v>F30_1443</v>
      </c>
      <c r="AT698" s="2839" t="str">
        <f>IF(xml!$A$1&lt;&gt;Preluare_xml!AR$1," - ",IFERROR(INDEX(xml!$C:$C,MATCH(AR698,xml!$B:$B,0)),0))</f>
        <v xml:space="preserve"> - </v>
      </c>
      <c r="AV698" s="1" t="s">
        <v>14242</v>
      </c>
      <c r="AW698" s="1860" t="str">
        <f t="shared" si="69"/>
        <v>F30_3211</v>
      </c>
      <c r="AX698" s="2834" t="str">
        <f>IF(xml!$A$1&lt;&gt;Preluare_xml!AV$1," - ",IFERROR(INDEX(xml!$C:$C,MATCH(AV698,xml!$B:$B,0)),0))</f>
        <v xml:space="preserve"> - </v>
      </c>
      <c r="AZ698" s="74" t="s">
        <v>12202</v>
      </c>
      <c r="BA698" s="1860" t="str">
        <f t="shared" si="67"/>
        <v>F30_1444</v>
      </c>
      <c r="BB698" s="2834" t="str">
        <f>IF(xml!$A$1&lt;&gt;Preluare_xml!AZ$1," - ",IFERROR(INDEX(xml!$C:$C,MATCH(AZ698,xml!$B:$B,0)),0))</f>
        <v xml:space="preserve"> - </v>
      </c>
      <c r="BD698" s="2396" t="str">
        <f t="shared" si="66"/>
        <v>/F30/@F30_3361</v>
      </c>
      <c r="BE698" s="2837" t="s">
        <v>14243</v>
      </c>
      <c r="BF698" s="2834" t="str">
        <f>IF(xml!$A$1&lt;&gt;Preluare_xml!BD$1," - ",IFERROR(INDEX(xml!$C:$C,MATCH(BD698,xml!$B:$B,0)),0))</f>
        <v xml:space="preserve"> - </v>
      </c>
      <c r="BH698" s="2396" t="str">
        <f t="shared" si="65"/>
        <v>/F30/@F30_1191</v>
      </c>
      <c r="BI698" s="2837" t="s">
        <v>13718</v>
      </c>
      <c r="BJ698" s="2821" t="str">
        <f>IF(xml!$A$1&lt;&gt;Preluare_xml!BH$1," - ",IFERROR(INDEX(xml!$C:$C,MATCH(BH698,xml!$B:$B,0)),0))</f>
        <v xml:space="preserve"> - </v>
      </c>
    </row>
    <row r="699" spans="44:62" x14ac:dyDescent="0.25">
      <c r="AR699" s="1" t="s">
        <v>12202</v>
      </c>
      <c r="AS699" s="1860" t="str">
        <f t="shared" si="68"/>
        <v>F30_1444</v>
      </c>
      <c r="AT699" s="2839" t="str">
        <f>IF(xml!$A$1&lt;&gt;Preluare_xml!AR$1," - ",IFERROR(INDEX(xml!$C:$C,MATCH(AR699,xml!$B:$B,0)),0))</f>
        <v xml:space="preserve"> - </v>
      </c>
      <c r="AV699" s="1" t="s">
        <v>14244</v>
      </c>
      <c r="AW699" s="1860" t="str">
        <f t="shared" si="69"/>
        <v>F30_3212</v>
      </c>
      <c r="AX699" s="2834" t="str">
        <f>IF(xml!$A$1&lt;&gt;Preluare_xml!AV$1," - ",IFERROR(INDEX(xml!$C:$C,MATCH(AV699,xml!$B:$B,0)),0))</f>
        <v xml:space="preserve"> - </v>
      </c>
      <c r="AZ699" s="74" t="s">
        <v>12203</v>
      </c>
      <c r="BA699" s="1860" t="str">
        <f t="shared" si="67"/>
        <v>F30_1451</v>
      </c>
      <c r="BB699" s="2834" t="str">
        <f>IF(xml!$A$1&lt;&gt;Preluare_xml!AZ$1," - ",IFERROR(INDEX(xml!$C:$C,MATCH(AZ699,xml!$B:$B,0)),0))</f>
        <v xml:space="preserve"> - </v>
      </c>
      <c r="BD699" s="2396" t="str">
        <f t="shared" si="66"/>
        <v>/F30/@F30_3362</v>
      </c>
      <c r="BE699" s="2837" t="s">
        <v>14245</v>
      </c>
      <c r="BF699" s="2834" t="str">
        <f>IF(xml!$A$1&lt;&gt;Preluare_xml!BD$1," - ",IFERROR(INDEX(xml!$C:$C,MATCH(BD699,xml!$B:$B,0)),0))</f>
        <v xml:space="preserve"> - </v>
      </c>
      <c r="BH699" s="2396" t="str">
        <f t="shared" si="65"/>
        <v>/F30/@F30_1192</v>
      </c>
      <c r="BI699" s="2837" t="s">
        <v>13721</v>
      </c>
      <c r="BJ699" s="2821" t="str">
        <f>IF(xml!$A$1&lt;&gt;Preluare_xml!BH$1," - ",IFERROR(INDEX(xml!$C:$C,MATCH(BH699,xml!$B:$B,0)),0))</f>
        <v xml:space="preserve"> - </v>
      </c>
    </row>
    <row r="700" spans="44:62" x14ac:dyDescent="0.25">
      <c r="AR700" s="1" t="s">
        <v>12203</v>
      </c>
      <c r="AS700" s="1860" t="str">
        <f t="shared" si="68"/>
        <v>F30_1451</v>
      </c>
      <c r="AT700" s="2839" t="str">
        <f>IF(xml!$A$1&lt;&gt;Preluare_xml!AR$1," - ",IFERROR(INDEX(xml!$C:$C,MATCH(AR700,xml!$B:$B,0)),0))</f>
        <v xml:space="preserve"> - </v>
      </c>
      <c r="AV700" s="1" t="s">
        <v>14246</v>
      </c>
      <c r="AW700" s="1860" t="str">
        <f t="shared" si="69"/>
        <v>F30_3221</v>
      </c>
      <c r="AX700" s="2834" t="str">
        <f>IF(xml!$A$1&lt;&gt;Preluare_xml!AV$1," - ",IFERROR(INDEX(xml!$C:$C,MATCH(AV700,xml!$B:$B,0)),0))</f>
        <v xml:space="preserve"> - </v>
      </c>
      <c r="AZ700" s="74" t="s">
        <v>12204</v>
      </c>
      <c r="BA700" s="1860" t="str">
        <f t="shared" si="67"/>
        <v>F30_1452</v>
      </c>
      <c r="BB700" s="2834" t="str">
        <f>IF(xml!$A$1&lt;&gt;Preluare_xml!AZ$1," - ",IFERROR(INDEX(xml!$C:$C,MATCH(AZ700,xml!$B:$B,0)),0))</f>
        <v xml:space="preserve"> - </v>
      </c>
      <c r="BD700" s="2396" t="str">
        <f t="shared" si="66"/>
        <v>/F30/@F30_3371</v>
      </c>
      <c r="BE700" s="2837" t="s">
        <v>14247</v>
      </c>
      <c r="BF700" s="2834" t="str">
        <f>IF(xml!$A$1&lt;&gt;Preluare_xml!BD$1," - ",IFERROR(INDEX(xml!$C:$C,MATCH(BD700,xml!$B:$B,0)),0))</f>
        <v xml:space="preserve"> - </v>
      </c>
      <c r="BH700" s="2396" t="str">
        <f t="shared" si="65"/>
        <v>/F30/@F30_1201</v>
      </c>
      <c r="BI700" s="2837" t="s">
        <v>13723</v>
      </c>
      <c r="BJ700" s="2821" t="str">
        <f>IF(xml!$A$1&lt;&gt;Preluare_xml!BH$1," - ",IFERROR(INDEX(xml!$C:$C,MATCH(BH700,xml!$B:$B,0)),0))</f>
        <v xml:space="preserve"> - </v>
      </c>
    </row>
    <row r="701" spans="44:62" x14ac:dyDescent="0.25">
      <c r="AR701" s="1" t="s">
        <v>12204</v>
      </c>
      <c r="AS701" s="1860" t="str">
        <f t="shared" si="68"/>
        <v>F30_1452</v>
      </c>
      <c r="AT701" s="2839" t="str">
        <f>IF(xml!$A$1&lt;&gt;Preluare_xml!AR$1," - ",IFERROR(INDEX(xml!$C:$C,MATCH(AR701,xml!$B:$B,0)),0))</f>
        <v xml:space="preserve"> - </v>
      </c>
      <c r="AV701" s="1" t="s">
        <v>14248</v>
      </c>
      <c r="AW701" s="1860" t="str">
        <f t="shared" si="69"/>
        <v>F30_3222</v>
      </c>
      <c r="AX701" s="2834" t="str">
        <f>IF(xml!$A$1&lt;&gt;Preluare_xml!AV$1," - ",IFERROR(INDEX(xml!$C:$C,MATCH(AV701,xml!$B:$B,0)),0))</f>
        <v xml:space="preserve"> - </v>
      </c>
      <c r="AZ701" s="74" t="s">
        <v>12205</v>
      </c>
      <c r="BA701" s="1860" t="str">
        <f t="shared" si="67"/>
        <v>F30_1453</v>
      </c>
      <c r="BB701" s="2834" t="str">
        <f>IF(xml!$A$1&lt;&gt;Preluare_xml!AZ$1," - ",IFERROR(INDEX(xml!$C:$C,MATCH(AZ701,xml!$B:$B,0)),0))</f>
        <v xml:space="preserve"> - </v>
      </c>
      <c r="BD701" s="2396" t="str">
        <f t="shared" si="66"/>
        <v>/F30/@F30_3372</v>
      </c>
      <c r="BE701" s="2837" t="s">
        <v>14249</v>
      </c>
      <c r="BF701" s="2834" t="str">
        <f>IF(xml!$A$1&lt;&gt;Preluare_xml!BD$1," - ",IFERROR(INDEX(xml!$C:$C,MATCH(BD701,xml!$B:$B,0)),0))</f>
        <v xml:space="preserve"> - </v>
      </c>
      <c r="BH701" s="2396" t="str">
        <f t="shared" si="65"/>
        <v>/F30/@F30_1202</v>
      </c>
      <c r="BI701" s="2837" t="s">
        <v>13725</v>
      </c>
      <c r="BJ701" s="2821" t="str">
        <f>IF(xml!$A$1&lt;&gt;Preluare_xml!BH$1," - ",IFERROR(INDEX(xml!$C:$C,MATCH(BH701,xml!$B:$B,0)),0))</f>
        <v xml:space="preserve"> - </v>
      </c>
    </row>
    <row r="702" spans="44:62" x14ac:dyDescent="0.25">
      <c r="AR702" s="1" t="s">
        <v>12205</v>
      </c>
      <c r="AS702" s="1860" t="str">
        <f t="shared" si="68"/>
        <v>F30_1453</v>
      </c>
      <c r="AT702" s="2839" t="str">
        <f>IF(xml!$A$1&lt;&gt;Preluare_xml!AR$1," - ",IFERROR(INDEX(xml!$C:$C,MATCH(AR702,xml!$B:$B,0)),0))</f>
        <v xml:space="preserve"> - </v>
      </c>
      <c r="AV702" s="1" t="s">
        <v>14250</v>
      </c>
      <c r="AW702" s="1860" t="str">
        <f t="shared" si="69"/>
        <v>F30_3231</v>
      </c>
      <c r="AX702" s="2834" t="str">
        <f>IF(xml!$A$1&lt;&gt;Preluare_xml!AV$1," - ",IFERROR(INDEX(xml!$C:$C,MATCH(AV702,xml!$B:$B,0)),0))</f>
        <v xml:space="preserve"> - </v>
      </c>
      <c r="AZ702" s="74" t="s">
        <v>12206</v>
      </c>
      <c r="BA702" s="1860" t="str">
        <f t="shared" si="67"/>
        <v>F30_1454</v>
      </c>
      <c r="BB702" s="2834" t="str">
        <f>IF(xml!$A$1&lt;&gt;Preluare_xml!AZ$1," - ",IFERROR(INDEX(xml!$C:$C,MATCH(AZ702,xml!$B:$B,0)),0))</f>
        <v xml:space="preserve"> - </v>
      </c>
      <c r="BD702" s="2396" t="str">
        <f t="shared" si="66"/>
        <v>/F30/@F30_3381</v>
      </c>
      <c r="BE702" s="2837" t="s">
        <v>14251</v>
      </c>
      <c r="BF702" s="2834" t="str">
        <f>IF(xml!$A$1&lt;&gt;Preluare_xml!BD$1," - ",IFERROR(INDEX(xml!$C:$C,MATCH(BD702,xml!$B:$B,0)),0))</f>
        <v xml:space="preserve"> - </v>
      </c>
      <c r="BH702" s="2396" t="str">
        <f t="shared" si="65"/>
        <v>/F30/@F30_1211</v>
      </c>
      <c r="BI702" s="2837" t="s">
        <v>13727</v>
      </c>
      <c r="BJ702" s="2821" t="str">
        <f>IF(xml!$A$1&lt;&gt;Preluare_xml!BH$1," - ",IFERROR(INDEX(xml!$C:$C,MATCH(BH702,xml!$B:$B,0)),0))</f>
        <v xml:space="preserve"> - </v>
      </c>
    </row>
    <row r="703" spans="44:62" x14ac:dyDescent="0.25">
      <c r="AR703" s="1" t="s">
        <v>12206</v>
      </c>
      <c r="AS703" s="1860" t="str">
        <f t="shared" si="68"/>
        <v>F30_1454</v>
      </c>
      <c r="AT703" s="2839" t="str">
        <f>IF(xml!$A$1&lt;&gt;Preluare_xml!AR$1," - ",IFERROR(INDEX(xml!$C:$C,MATCH(AR703,xml!$B:$B,0)),0))</f>
        <v xml:space="preserve"> - </v>
      </c>
      <c r="AV703" s="1" t="s">
        <v>14252</v>
      </c>
      <c r="AW703" s="1860" t="str">
        <f t="shared" si="69"/>
        <v>F30_3232</v>
      </c>
      <c r="AX703" s="2834" t="str">
        <f>IF(xml!$A$1&lt;&gt;Preluare_xml!AV$1," - ",IFERROR(INDEX(xml!$C:$C,MATCH(AV703,xml!$B:$B,0)),0))</f>
        <v xml:space="preserve"> - </v>
      </c>
      <c r="AZ703" s="74" t="s">
        <v>14064</v>
      </c>
      <c r="BA703" s="1860" t="str">
        <f t="shared" si="67"/>
        <v>F30_1461</v>
      </c>
      <c r="BB703" s="2834" t="str">
        <f>IF(xml!$A$1&lt;&gt;Preluare_xml!AZ$1," - ",IFERROR(INDEX(xml!$C:$C,MATCH(AZ703,xml!$B:$B,0)),0))</f>
        <v xml:space="preserve"> - </v>
      </c>
      <c r="BD703" s="2396" t="str">
        <f t="shared" si="66"/>
        <v>/F30/@F30_3382</v>
      </c>
      <c r="BE703" s="2837" t="s">
        <v>14253</v>
      </c>
      <c r="BF703" s="2834" t="str">
        <f>IF(xml!$A$1&lt;&gt;Preluare_xml!BD$1," - ",IFERROR(INDEX(xml!$C:$C,MATCH(BD703,xml!$B:$B,0)),0))</f>
        <v xml:space="preserve"> - </v>
      </c>
      <c r="BH703" s="2396" t="str">
        <f t="shared" si="65"/>
        <v>/F30/@F30_1212</v>
      </c>
      <c r="BI703" s="2837" t="s">
        <v>13729</v>
      </c>
      <c r="BJ703" s="2821" t="str">
        <f>IF(xml!$A$1&lt;&gt;Preluare_xml!BH$1," - ",IFERROR(INDEX(xml!$C:$C,MATCH(BH703,xml!$B:$B,0)),0))</f>
        <v xml:space="preserve"> - </v>
      </c>
    </row>
    <row r="704" spans="44:62" x14ac:dyDescent="0.25">
      <c r="AR704" s="1" t="s">
        <v>14064</v>
      </c>
      <c r="AS704" s="1860" t="str">
        <f t="shared" si="68"/>
        <v>F30_1461</v>
      </c>
      <c r="AT704" s="2839" t="str">
        <f>IF(xml!$A$1&lt;&gt;Preluare_xml!AR$1," - ",IFERROR(INDEX(xml!$C:$C,MATCH(AR704,xml!$B:$B,0)),0))</f>
        <v xml:space="preserve"> - </v>
      </c>
      <c r="AV704" s="1" t="s">
        <v>14254</v>
      </c>
      <c r="AW704" s="1860" t="str">
        <f t="shared" si="69"/>
        <v>F30_3241</v>
      </c>
      <c r="AX704" s="2834" t="str">
        <f>IF(xml!$A$1&lt;&gt;Preluare_xml!AV$1," - ",IFERROR(INDEX(xml!$C:$C,MATCH(AV704,xml!$B:$B,0)),0))</f>
        <v xml:space="preserve"> - </v>
      </c>
      <c r="AZ704" s="74" t="s">
        <v>12207</v>
      </c>
      <c r="BA704" s="1860" t="str">
        <f t="shared" si="67"/>
        <v>F30_1462</v>
      </c>
      <c r="BB704" s="2834" t="str">
        <f>IF(xml!$A$1&lt;&gt;Preluare_xml!AZ$1," - ",IFERROR(INDEX(xml!$C:$C,MATCH(AZ704,xml!$B:$B,0)),0))</f>
        <v xml:space="preserve"> - </v>
      </c>
      <c r="BD704" s="2396" t="str">
        <f t="shared" si="66"/>
        <v>/F30/@F30_3391</v>
      </c>
      <c r="BE704" s="2837" t="s">
        <v>14255</v>
      </c>
      <c r="BF704" s="2834" t="str">
        <f>IF(xml!$A$1&lt;&gt;Preluare_xml!BD$1," - ",IFERROR(INDEX(xml!$C:$C,MATCH(BD704,xml!$B:$B,0)),0))</f>
        <v xml:space="preserve"> - </v>
      </c>
      <c r="BH704" s="2396" t="str">
        <f t="shared" si="65"/>
        <v>/F30/@F30_1221</v>
      </c>
      <c r="BI704" s="2837" t="s">
        <v>13731</v>
      </c>
      <c r="BJ704" s="2821" t="str">
        <f>IF(xml!$A$1&lt;&gt;Preluare_xml!BH$1," - ",IFERROR(INDEX(xml!$C:$C,MATCH(BH704,xml!$B:$B,0)),0))</f>
        <v xml:space="preserve"> - </v>
      </c>
    </row>
    <row r="705" spans="44:62" x14ac:dyDescent="0.25">
      <c r="AR705" s="1" t="s">
        <v>12207</v>
      </c>
      <c r="AS705" s="1860" t="str">
        <f t="shared" si="68"/>
        <v>F30_1462</v>
      </c>
      <c r="AT705" s="2839" t="str">
        <f>IF(xml!$A$1&lt;&gt;Preluare_xml!AR$1," - ",IFERROR(INDEX(xml!$C:$C,MATCH(AR705,xml!$B:$B,0)),0))</f>
        <v xml:space="preserve"> - </v>
      </c>
      <c r="AV705" s="1" t="s">
        <v>14256</v>
      </c>
      <c r="AW705" s="1860" t="str">
        <f t="shared" si="69"/>
        <v>F30_3242</v>
      </c>
      <c r="AX705" s="2834" t="str">
        <f>IF(xml!$A$1&lt;&gt;Preluare_xml!AV$1," - ",IFERROR(INDEX(xml!$C:$C,MATCH(AV705,xml!$B:$B,0)),0))</f>
        <v xml:space="preserve"> - </v>
      </c>
      <c r="AZ705" s="74" t="s">
        <v>14067</v>
      </c>
      <c r="BA705" s="1860" t="str">
        <f t="shared" si="67"/>
        <v>F30_1463</v>
      </c>
      <c r="BB705" s="2834" t="str">
        <f>IF(xml!$A$1&lt;&gt;Preluare_xml!AZ$1," - ",IFERROR(INDEX(xml!$C:$C,MATCH(AZ705,xml!$B:$B,0)),0))</f>
        <v xml:space="preserve"> - </v>
      </c>
      <c r="BD705" s="2396" t="str">
        <f t="shared" si="66"/>
        <v>/F30/@F30_3392</v>
      </c>
      <c r="BE705" s="2837" t="s">
        <v>14257</v>
      </c>
      <c r="BF705" s="2834" t="str">
        <f>IF(xml!$A$1&lt;&gt;Preluare_xml!BD$1," - ",IFERROR(INDEX(xml!$C:$C,MATCH(BD705,xml!$B:$B,0)),0))</f>
        <v xml:space="preserve"> - </v>
      </c>
      <c r="BH705" s="2396" t="str">
        <f t="shared" si="65"/>
        <v>/F30/@F30_1222</v>
      </c>
      <c r="BI705" s="2837" t="s">
        <v>13733</v>
      </c>
      <c r="BJ705" s="2821" t="str">
        <f>IF(xml!$A$1&lt;&gt;Preluare_xml!BH$1," - ",IFERROR(INDEX(xml!$C:$C,MATCH(BH705,xml!$B:$B,0)),0))</f>
        <v xml:space="preserve"> - </v>
      </c>
    </row>
    <row r="706" spans="44:62" x14ac:dyDescent="0.25">
      <c r="AR706" s="1" t="s">
        <v>14067</v>
      </c>
      <c r="AS706" s="1860" t="str">
        <f t="shared" si="68"/>
        <v>F30_1463</v>
      </c>
      <c r="AT706" s="2839" t="str">
        <f>IF(xml!$A$1&lt;&gt;Preluare_xml!AR$1," - ",IFERROR(INDEX(xml!$C:$C,MATCH(AR706,xml!$B:$B,0)),0))</f>
        <v xml:space="preserve"> - </v>
      </c>
      <c r="AV706" s="1" t="s">
        <v>14258</v>
      </c>
      <c r="AW706" s="1860" t="str">
        <f t="shared" si="69"/>
        <v>F30_3251</v>
      </c>
      <c r="AX706" s="2834" t="str">
        <f>IF(xml!$A$1&lt;&gt;Preluare_xml!AV$1," - ",IFERROR(INDEX(xml!$C:$C,MATCH(AV706,xml!$B:$B,0)),0))</f>
        <v xml:space="preserve"> - </v>
      </c>
      <c r="AZ706" s="74" t="s">
        <v>12208</v>
      </c>
      <c r="BA706" s="1860" t="str">
        <f t="shared" si="67"/>
        <v>F30_1464</v>
      </c>
      <c r="BB706" s="2834" t="str">
        <f>IF(xml!$A$1&lt;&gt;Preluare_xml!AZ$1," - ",IFERROR(INDEX(xml!$C:$C,MATCH(AZ706,xml!$B:$B,0)),0))</f>
        <v xml:space="preserve"> - </v>
      </c>
      <c r="BD706" s="2396" t="str">
        <f t="shared" si="66"/>
        <v>/F30/@F30_3401</v>
      </c>
      <c r="BE706" s="2837" t="s">
        <v>14259</v>
      </c>
      <c r="BF706" s="2834" t="str">
        <f>IF(xml!$A$1&lt;&gt;Preluare_xml!BD$1," - ",IFERROR(INDEX(xml!$C:$C,MATCH(BD706,xml!$B:$B,0)),0))</f>
        <v xml:space="preserve"> - </v>
      </c>
      <c r="BH706" s="2396" t="str">
        <f t="shared" si="65"/>
        <v>/F30/@F30_1231</v>
      </c>
      <c r="BI706" s="2837" t="s">
        <v>13735</v>
      </c>
      <c r="BJ706" s="2821" t="str">
        <f>IF(xml!$A$1&lt;&gt;Preluare_xml!BH$1," - ",IFERROR(INDEX(xml!$C:$C,MATCH(BH706,xml!$B:$B,0)),0))</f>
        <v xml:space="preserve"> - </v>
      </c>
    </row>
    <row r="707" spans="44:62" x14ac:dyDescent="0.25">
      <c r="AR707" s="1" t="s">
        <v>12208</v>
      </c>
      <c r="AS707" s="1860" t="str">
        <f t="shared" si="68"/>
        <v>F30_1464</v>
      </c>
      <c r="AT707" s="2839" t="str">
        <f>IF(xml!$A$1&lt;&gt;Preluare_xml!AR$1," - ",IFERROR(INDEX(xml!$C:$C,MATCH(AR707,xml!$B:$B,0)),0))</f>
        <v xml:space="preserve"> - </v>
      </c>
      <c r="AV707" s="1" t="s">
        <v>14260</v>
      </c>
      <c r="AW707" s="1860" t="str">
        <f t="shared" si="69"/>
        <v>F30_3252</v>
      </c>
      <c r="AX707" s="2834" t="str">
        <f>IF(xml!$A$1&lt;&gt;Preluare_xml!AV$1," - ",IFERROR(INDEX(xml!$C:$C,MATCH(AV707,xml!$B:$B,0)),0))</f>
        <v xml:space="preserve"> - </v>
      </c>
      <c r="AZ707" s="74" t="s">
        <v>14070</v>
      </c>
      <c r="BA707" s="1860" t="str">
        <f t="shared" si="67"/>
        <v>F30_1471</v>
      </c>
      <c r="BB707" s="2834" t="str">
        <f>IF(xml!$A$1&lt;&gt;Preluare_xml!AZ$1," - ",IFERROR(INDEX(xml!$C:$C,MATCH(AZ707,xml!$B:$B,0)),0))</f>
        <v xml:space="preserve"> - </v>
      </c>
      <c r="BD707" s="2396" t="str">
        <f t="shared" si="66"/>
        <v>/F30/@F30_3402</v>
      </c>
      <c r="BE707" s="2837" t="s">
        <v>14261</v>
      </c>
      <c r="BF707" s="2834" t="str">
        <f>IF(xml!$A$1&lt;&gt;Preluare_xml!BD$1," - ",IFERROR(INDEX(xml!$C:$C,MATCH(BD707,xml!$B:$B,0)),0))</f>
        <v xml:space="preserve"> - </v>
      </c>
      <c r="BH707" s="2396" t="str">
        <f t="shared" si="65"/>
        <v>/F30/@F30_1232</v>
      </c>
      <c r="BI707" s="2837" t="s">
        <v>13737</v>
      </c>
      <c r="BJ707" s="2821" t="str">
        <f>IF(xml!$A$1&lt;&gt;Preluare_xml!BH$1," - ",IFERROR(INDEX(xml!$C:$C,MATCH(BH707,xml!$B:$B,0)),0))</f>
        <v xml:space="preserve"> - </v>
      </c>
    </row>
    <row r="708" spans="44:62" x14ac:dyDescent="0.25">
      <c r="AR708" s="1" t="s">
        <v>14070</v>
      </c>
      <c r="AS708" s="1860" t="str">
        <f t="shared" si="68"/>
        <v>F30_1471</v>
      </c>
      <c r="AT708" s="2839" t="str">
        <f>IF(xml!$A$1&lt;&gt;Preluare_xml!AR$1," - ",IFERROR(INDEX(xml!$C:$C,MATCH(AR708,xml!$B:$B,0)),0))</f>
        <v xml:space="preserve"> - </v>
      </c>
      <c r="AV708" s="1" t="s">
        <v>14262</v>
      </c>
      <c r="AW708" s="1860" t="str">
        <f t="shared" si="69"/>
        <v>F40_0011</v>
      </c>
      <c r="AX708" s="2834" t="str">
        <f>IF(xml!$A$1&lt;&gt;Preluare_xml!AV$1," - ",IFERROR(INDEX(xml!$C:$C,MATCH(AV708,xml!$B:$B,0)),0))</f>
        <v xml:space="preserve"> - </v>
      </c>
      <c r="AZ708" s="74" t="s">
        <v>12209</v>
      </c>
      <c r="BA708" s="1860" t="str">
        <f t="shared" si="67"/>
        <v>F30_1472</v>
      </c>
      <c r="BB708" s="2834" t="str">
        <f>IF(xml!$A$1&lt;&gt;Preluare_xml!AZ$1," - ",IFERROR(INDEX(xml!$C:$C,MATCH(AZ708,xml!$B:$B,0)),0))</f>
        <v xml:space="preserve"> - </v>
      </c>
      <c r="BD708" s="2396" t="str">
        <f t="shared" si="66"/>
        <v>/F40/@F40_0011</v>
      </c>
      <c r="BE708" s="2837" t="s">
        <v>12652</v>
      </c>
      <c r="BF708" s="2834" t="str">
        <f>IF(xml!$A$1&lt;&gt;Preluare_xml!BD$1," - ",IFERROR(INDEX(xml!$C:$C,MATCH(BD708,xml!$B:$B,0)),0))</f>
        <v xml:space="preserve"> - </v>
      </c>
      <c r="BH708" s="2396" t="str">
        <f t="shared" si="65"/>
        <v>/F30/@F30_1241</v>
      </c>
      <c r="BI708" s="2837" t="s">
        <v>13739</v>
      </c>
      <c r="BJ708" s="2821" t="str">
        <f>IF(xml!$A$1&lt;&gt;Preluare_xml!BH$1," - ",IFERROR(INDEX(xml!$C:$C,MATCH(BH708,xml!$B:$B,0)),0))</f>
        <v xml:space="preserve"> - </v>
      </c>
    </row>
    <row r="709" spans="44:62" x14ac:dyDescent="0.25">
      <c r="AR709" s="1" t="s">
        <v>12209</v>
      </c>
      <c r="AS709" s="1860" t="str">
        <f t="shared" si="68"/>
        <v>F30_1472</v>
      </c>
      <c r="AT709" s="2839" t="str">
        <f>IF(xml!$A$1&lt;&gt;Preluare_xml!AR$1," - ",IFERROR(INDEX(xml!$C:$C,MATCH(AR709,xml!$B:$B,0)),0))</f>
        <v xml:space="preserve"> - </v>
      </c>
      <c r="AV709" s="1" t="s">
        <v>14263</v>
      </c>
      <c r="AW709" s="1860" t="str">
        <f t="shared" si="69"/>
        <v>F40_0012</v>
      </c>
      <c r="AX709" s="2834" t="str">
        <f>IF(xml!$A$1&lt;&gt;Preluare_xml!AV$1," - ",IFERROR(INDEX(xml!$C:$C,MATCH(AV709,xml!$B:$B,0)),0))</f>
        <v xml:space="preserve"> - </v>
      </c>
      <c r="AZ709" s="74" t="s">
        <v>14073</v>
      </c>
      <c r="BA709" s="1860" t="str">
        <f t="shared" si="67"/>
        <v>F30_1473</v>
      </c>
      <c r="BB709" s="2834" t="str">
        <f>IF(xml!$A$1&lt;&gt;Preluare_xml!AZ$1," - ",IFERROR(INDEX(xml!$C:$C,MATCH(AZ709,xml!$B:$B,0)),0))</f>
        <v xml:space="preserve"> - </v>
      </c>
      <c r="BD709" s="2396" t="str">
        <f t="shared" si="66"/>
        <v>/F40/@F40_0012</v>
      </c>
      <c r="BE709" s="2837" t="s">
        <v>12656</v>
      </c>
      <c r="BF709" s="2834" t="str">
        <f>IF(xml!$A$1&lt;&gt;Preluare_xml!BD$1," - ",IFERROR(INDEX(xml!$C:$C,MATCH(BD709,xml!$B:$B,0)),0))</f>
        <v xml:space="preserve"> - </v>
      </c>
      <c r="BH709" s="2396" t="str">
        <f t="shared" si="65"/>
        <v>/F30/@F30_1242</v>
      </c>
      <c r="BI709" s="2837" t="s">
        <v>13741</v>
      </c>
      <c r="BJ709" s="2821" t="str">
        <f>IF(xml!$A$1&lt;&gt;Preluare_xml!BH$1," - ",IFERROR(INDEX(xml!$C:$C,MATCH(BH709,xml!$B:$B,0)),0))</f>
        <v xml:space="preserve"> - </v>
      </c>
    </row>
    <row r="710" spans="44:62" x14ac:dyDescent="0.25">
      <c r="AR710" s="1" t="s">
        <v>14073</v>
      </c>
      <c r="AS710" s="1860" t="str">
        <f t="shared" si="68"/>
        <v>F30_1473</v>
      </c>
      <c r="AT710" s="2839" t="str">
        <f>IF(xml!$A$1&lt;&gt;Preluare_xml!AR$1," - ",IFERROR(INDEX(xml!$C:$C,MATCH(AR710,xml!$B:$B,0)),0))</f>
        <v xml:space="preserve"> - </v>
      </c>
      <c r="AV710" s="1" t="s">
        <v>14264</v>
      </c>
      <c r="AW710" s="1860" t="str">
        <f t="shared" si="69"/>
        <v>F40_0013</v>
      </c>
      <c r="AX710" s="2834" t="str">
        <f>IF(xml!$A$1&lt;&gt;Preluare_xml!AV$1," - ",IFERROR(INDEX(xml!$C:$C,MATCH(AV710,xml!$B:$B,0)),0))</f>
        <v xml:space="preserve"> - </v>
      </c>
      <c r="AZ710" s="74" t="s">
        <v>12210</v>
      </c>
      <c r="BA710" s="1860" t="str">
        <f t="shared" si="67"/>
        <v>F30_1474</v>
      </c>
      <c r="BB710" s="2834" t="str">
        <f>IF(xml!$A$1&lt;&gt;Preluare_xml!AZ$1," - ",IFERROR(INDEX(xml!$C:$C,MATCH(AZ710,xml!$B:$B,0)),0))</f>
        <v xml:space="preserve"> - </v>
      </c>
      <c r="BD710" s="2396" t="str">
        <f t="shared" si="66"/>
        <v>/F40/@F40_0013</v>
      </c>
      <c r="BE710" s="2837" t="s">
        <v>12660</v>
      </c>
      <c r="BF710" s="2834" t="str">
        <f>IF(xml!$A$1&lt;&gt;Preluare_xml!BD$1," - ",IFERROR(INDEX(xml!$C:$C,MATCH(BD710,xml!$B:$B,0)),0))</f>
        <v xml:space="preserve"> - </v>
      </c>
      <c r="BH710" s="2396" t="str">
        <f t="shared" si="65"/>
        <v>/F30/@F30_1251</v>
      </c>
      <c r="BI710" s="2837" t="s">
        <v>13744</v>
      </c>
      <c r="BJ710" s="2821" t="str">
        <f>IF(xml!$A$1&lt;&gt;Preluare_xml!BH$1," - ",IFERROR(INDEX(xml!$C:$C,MATCH(BH710,xml!$B:$B,0)),0))</f>
        <v xml:space="preserve"> - </v>
      </c>
    </row>
    <row r="711" spans="44:62" x14ac:dyDescent="0.25">
      <c r="AR711" s="1" t="s">
        <v>12210</v>
      </c>
      <c r="AS711" s="1860" t="str">
        <f t="shared" si="68"/>
        <v>F30_1474</v>
      </c>
      <c r="AT711" s="2839" t="str">
        <f>IF(xml!$A$1&lt;&gt;Preluare_xml!AR$1," - ",IFERROR(INDEX(xml!$C:$C,MATCH(AR711,xml!$B:$B,0)),0))</f>
        <v xml:space="preserve"> - </v>
      </c>
      <c r="AV711" s="1" t="s">
        <v>14265</v>
      </c>
      <c r="AW711" s="1860" t="str">
        <f t="shared" si="69"/>
        <v>F40_0015</v>
      </c>
      <c r="AX711" s="2834" t="str">
        <f>IF(xml!$A$1&lt;&gt;Preluare_xml!AV$1," - ",IFERROR(INDEX(xml!$C:$C,MATCH(AV711,xml!$B:$B,0)),0))</f>
        <v xml:space="preserve"> - </v>
      </c>
      <c r="AZ711" s="74" t="s">
        <v>14076</v>
      </c>
      <c r="BA711" s="1860" t="str">
        <f t="shared" si="67"/>
        <v>F30_1481</v>
      </c>
      <c r="BB711" s="2834" t="str">
        <f>IF(xml!$A$1&lt;&gt;Preluare_xml!AZ$1," - ",IFERROR(INDEX(xml!$C:$C,MATCH(AZ711,xml!$B:$B,0)),0))</f>
        <v xml:space="preserve"> - </v>
      </c>
      <c r="BD711" s="2396" t="str">
        <f t="shared" si="66"/>
        <v>/F40/@F40_0015</v>
      </c>
      <c r="BE711" s="2837" t="s">
        <v>12665</v>
      </c>
      <c r="BF711" s="2834" t="str">
        <f>IF(xml!$A$1&lt;&gt;Preluare_xml!BD$1," - ",IFERROR(INDEX(xml!$C:$C,MATCH(BD711,xml!$B:$B,0)),0))</f>
        <v xml:space="preserve"> - </v>
      </c>
      <c r="BH711" s="2396" t="str">
        <f t="shared" si="65"/>
        <v>/F30/@F30_1252</v>
      </c>
      <c r="BI711" s="2837" t="s">
        <v>13747</v>
      </c>
      <c r="BJ711" s="2821" t="str">
        <f>IF(xml!$A$1&lt;&gt;Preluare_xml!BH$1," - ",IFERROR(INDEX(xml!$C:$C,MATCH(BH711,xml!$B:$B,0)),0))</f>
        <v xml:space="preserve"> - </v>
      </c>
    </row>
    <row r="712" spans="44:62" x14ac:dyDescent="0.25">
      <c r="AR712" s="1" t="s">
        <v>14076</v>
      </c>
      <c r="AS712" s="1860" t="str">
        <f t="shared" si="68"/>
        <v>F30_1481</v>
      </c>
      <c r="AT712" s="2839" t="str">
        <f>IF(xml!$A$1&lt;&gt;Preluare_xml!AR$1," - ",IFERROR(INDEX(xml!$C:$C,MATCH(AR712,xml!$B:$B,0)),0))</f>
        <v xml:space="preserve"> - </v>
      </c>
      <c r="AV712" s="1" t="s">
        <v>12229</v>
      </c>
      <c r="AW712" s="1860" t="str">
        <f t="shared" si="69"/>
        <v>F40_0021</v>
      </c>
      <c r="AX712" s="2834" t="str">
        <f>IF(xml!$A$1&lt;&gt;Preluare_xml!AV$1," - ",IFERROR(INDEX(xml!$C:$C,MATCH(AV712,xml!$B:$B,0)),0))</f>
        <v xml:space="preserve"> - </v>
      </c>
      <c r="AZ712" s="74" t="s">
        <v>12211</v>
      </c>
      <c r="BA712" s="1860" t="str">
        <f t="shared" si="67"/>
        <v>F30_1482</v>
      </c>
      <c r="BB712" s="2834" t="str">
        <f>IF(xml!$A$1&lt;&gt;Preluare_xml!AZ$1," - ",IFERROR(INDEX(xml!$C:$C,MATCH(AZ712,xml!$B:$B,0)),0))</f>
        <v xml:space="preserve"> - </v>
      </c>
      <c r="BD712" s="2396" t="str">
        <f t="shared" si="66"/>
        <v>/F40/@F40_0021</v>
      </c>
      <c r="BE712" s="2837" t="s">
        <v>12669</v>
      </c>
      <c r="BF712" s="2834" t="str">
        <f>IF(xml!$A$1&lt;&gt;Preluare_xml!BD$1," - ",IFERROR(INDEX(xml!$C:$C,MATCH(BD712,xml!$B:$B,0)),0))</f>
        <v xml:space="preserve"> - </v>
      </c>
      <c r="BH712" s="2396" t="str">
        <f t="shared" si="65"/>
        <v>/F30/@F30_1261</v>
      </c>
      <c r="BI712" s="2837" t="s">
        <v>13750</v>
      </c>
      <c r="BJ712" s="2821" t="str">
        <f>IF(xml!$A$1&lt;&gt;Preluare_xml!BH$1," - ",IFERROR(INDEX(xml!$C:$C,MATCH(BH712,xml!$B:$B,0)),0))</f>
        <v xml:space="preserve"> - </v>
      </c>
    </row>
    <row r="713" spans="44:62" x14ac:dyDescent="0.25">
      <c r="AR713" s="1" t="s">
        <v>12211</v>
      </c>
      <c r="AS713" s="1860" t="str">
        <f t="shared" si="68"/>
        <v>F30_1482</v>
      </c>
      <c r="AT713" s="2839" t="str">
        <f>IF(xml!$A$1&lt;&gt;Preluare_xml!AR$1," - ",IFERROR(INDEX(xml!$C:$C,MATCH(AR713,xml!$B:$B,0)),0))</f>
        <v xml:space="preserve"> - </v>
      </c>
      <c r="AV713" s="1" t="s">
        <v>12230</v>
      </c>
      <c r="AW713" s="1860" t="str">
        <f t="shared" si="69"/>
        <v>F40_0022</v>
      </c>
      <c r="AX713" s="2834" t="str">
        <f>IF(xml!$A$1&lt;&gt;Preluare_xml!AV$1," - ",IFERROR(INDEX(xml!$C:$C,MATCH(AV713,xml!$B:$B,0)),0))</f>
        <v xml:space="preserve"> - </v>
      </c>
      <c r="AZ713" s="74" t="s">
        <v>14079</v>
      </c>
      <c r="BA713" s="1860" t="str">
        <f t="shared" si="67"/>
        <v>F30_1483</v>
      </c>
      <c r="BB713" s="2834" t="str">
        <f>IF(xml!$A$1&lt;&gt;Preluare_xml!AZ$1," - ",IFERROR(INDEX(xml!$C:$C,MATCH(AZ713,xml!$B:$B,0)),0))</f>
        <v xml:space="preserve"> - </v>
      </c>
      <c r="BD713" s="2396" t="str">
        <f t="shared" si="66"/>
        <v>/F40/@F40_0022</v>
      </c>
      <c r="BE713" s="2837" t="s">
        <v>12674</v>
      </c>
      <c r="BF713" s="2834" t="str">
        <f>IF(xml!$A$1&lt;&gt;Preluare_xml!BD$1," - ",IFERROR(INDEX(xml!$C:$C,MATCH(BD713,xml!$B:$B,0)),0))</f>
        <v xml:space="preserve"> - </v>
      </c>
      <c r="BH713" s="2396" t="str">
        <f t="shared" si="65"/>
        <v>/F30/@F30_1262</v>
      </c>
      <c r="BI713" s="2837" t="s">
        <v>13753</v>
      </c>
      <c r="BJ713" s="2821" t="str">
        <f>IF(xml!$A$1&lt;&gt;Preluare_xml!BH$1," - ",IFERROR(INDEX(xml!$C:$C,MATCH(BH713,xml!$B:$B,0)),0))</f>
        <v xml:space="preserve"> - </v>
      </c>
    </row>
    <row r="714" spans="44:62" x14ac:dyDescent="0.25">
      <c r="AR714" s="1" t="s">
        <v>14079</v>
      </c>
      <c r="AS714" s="1860" t="str">
        <f t="shared" si="68"/>
        <v>F30_1483</v>
      </c>
      <c r="AT714" s="2839" t="str">
        <f>IF(xml!$A$1&lt;&gt;Preluare_xml!AR$1," - ",IFERROR(INDEX(xml!$C:$C,MATCH(AR714,xml!$B:$B,0)),0))</f>
        <v xml:space="preserve"> - </v>
      </c>
      <c r="AV714" s="1" t="s">
        <v>12231</v>
      </c>
      <c r="AW714" s="1860" t="str">
        <f t="shared" si="69"/>
        <v>F40_0023</v>
      </c>
      <c r="AX714" s="2834" t="str">
        <f>IF(xml!$A$1&lt;&gt;Preluare_xml!AV$1," - ",IFERROR(INDEX(xml!$C:$C,MATCH(AV714,xml!$B:$B,0)),0))</f>
        <v xml:space="preserve"> - </v>
      </c>
      <c r="AZ714" s="74" t="s">
        <v>12212</v>
      </c>
      <c r="BA714" s="1860" t="str">
        <f t="shared" si="67"/>
        <v>F30_1484</v>
      </c>
      <c r="BB714" s="2834" t="str">
        <f>IF(xml!$A$1&lt;&gt;Preluare_xml!AZ$1," - ",IFERROR(INDEX(xml!$C:$C,MATCH(AZ714,xml!$B:$B,0)),0))</f>
        <v xml:space="preserve"> - </v>
      </c>
      <c r="BD714" s="2396" t="str">
        <f t="shared" si="66"/>
        <v>/F40/@F40_0023</v>
      </c>
      <c r="BE714" s="2837" t="s">
        <v>12679</v>
      </c>
      <c r="BF714" s="2834" t="str">
        <f>IF(xml!$A$1&lt;&gt;Preluare_xml!BD$1," - ",IFERROR(INDEX(xml!$C:$C,MATCH(BD714,xml!$B:$B,0)),0))</f>
        <v xml:space="preserve"> - </v>
      </c>
      <c r="BH714" s="2396" t="str">
        <f t="shared" si="65"/>
        <v>/F30/@F30_1271</v>
      </c>
      <c r="BI714" s="2837" t="s">
        <v>13755</v>
      </c>
      <c r="BJ714" s="2821" t="str">
        <f>IF(xml!$A$1&lt;&gt;Preluare_xml!BH$1," - ",IFERROR(INDEX(xml!$C:$C,MATCH(BH714,xml!$B:$B,0)),0))</f>
        <v xml:space="preserve"> - </v>
      </c>
    </row>
    <row r="715" spans="44:62" x14ac:dyDescent="0.25">
      <c r="AR715" s="1" t="s">
        <v>12212</v>
      </c>
      <c r="AS715" s="1860" t="str">
        <f t="shared" si="68"/>
        <v>F30_1484</v>
      </c>
      <c r="AT715" s="2839" t="str">
        <f>IF(xml!$A$1&lt;&gt;Preluare_xml!AR$1," - ",IFERROR(INDEX(xml!$C:$C,MATCH(AR715,xml!$B:$B,0)),0))</f>
        <v xml:space="preserve"> - </v>
      </c>
      <c r="AV715" s="1" t="s">
        <v>12232</v>
      </c>
      <c r="AW715" s="1860" t="str">
        <f t="shared" si="69"/>
        <v>F40_0025</v>
      </c>
      <c r="AX715" s="2834" t="str">
        <f>IF(xml!$A$1&lt;&gt;Preluare_xml!AV$1," - ",IFERROR(INDEX(xml!$C:$C,MATCH(AV715,xml!$B:$B,0)),0))</f>
        <v xml:space="preserve"> - </v>
      </c>
      <c r="AZ715" s="74" t="s">
        <v>14082</v>
      </c>
      <c r="BA715" s="1860" t="str">
        <f t="shared" si="67"/>
        <v>F30_1491</v>
      </c>
      <c r="BB715" s="2834" t="str">
        <f>IF(xml!$A$1&lt;&gt;Preluare_xml!AZ$1," - ",IFERROR(INDEX(xml!$C:$C,MATCH(AZ715,xml!$B:$B,0)),0))</f>
        <v xml:space="preserve"> - </v>
      </c>
      <c r="BD715" s="2396" t="str">
        <f t="shared" si="66"/>
        <v>/F40/@F40_0025</v>
      </c>
      <c r="BE715" s="2837" t="s">
        <v>12683</v>
      </c>
      <c r="BF715" s="2834" t="str">
        <f>IF(xml!$A$1&lt;&gt;Preluare_xml!BD$1," - ",IFERROR(INDEX(xml!$C:$C,MATCH(BD715,xml!$B:$B,0)),0))</f>
        <v xml:space="preserve"> - </v>
      </c>
      <c r="BH715" s="2396" t="str">
        <f t="shared" si="65"/>
        <v>/F30/@F30_1272</v>
      </c>
      <c r="BI715" s="2837" t="s">
        <v>13757</v>
      </c>
      <c r="BJ715" s="2821" t="str">
        <f>IF(xml!$A$1&lt;&gt;Preluare_xml!BH$1," - ",IFERROR(INDEX(xml!$C:$C,MATCH(BH715,xml!$B:$B,0)),0))</f>
        <v xml:space="preserve"> - </v>
      </c>
    </row>
    <row r="716" spans="44:62" x14ac:dyDescent="0.25">
      <c r="AR716" s="1" t="s">
        <v>14082</v>
      </c>
      <c r="AS716" s="1860" t="str">
        <f t="shared" si="68"/>
        <v>F30_1491</v>
      </c>
      <c r="AT716" s="2839" t="str">
        <f>IF(xml!$A$1&lt;&gt;Preluare_xml!AR$1," - ",IFERROR(INDEX(xml!$C:$C,MATCH(AR716,xml!$B:$B,0)),0))</f>
        <v xml:space="preserve"> - </v>
      </c>
      <c r="AV716" s="1" t="s">
        <v>14266</v>
      </c>
      <c r="AW716" s="1860" t="str">
        <f t="shared" si="69"/>
        <v>F40_0031</v>
      </c>
      <c r="AX716" s="2834" t="str">
        <f>IF(xml!$A$1&lt;&gt;Preluare_xml!AV$1," - ",IFERROR(INDEX(xml!$C:$C,MATCH(AV716,xml!$B:$B,0)),0))</f>
        <v xml:space="preserve"> - </v>
      </c>
      <c r="AZ716" s="74" t="s">
        <v>12213</v>
      </c>
      <c r="BA716" s="1860" t="str">
        <f t="shared" si="67"/>
        <v>F30_1492</v>
      </c>
      <c r="BB716" s="2834" t="str">
        <f>IF(xml!$A$1&lt;&gt;Preluare_xml!AZ$1," - ",IFERROR(INDEX(xml!$C:$C,MATCH(AZ716,xml!$B:$B,0)),0))</f>
        <v xml:space="preserve"> - </v>
      </c>
      <c r="BD716" s="2396" t="str">
        <f t="shared" si="66"/>
        <v>/F40/@F40_0031</v>
      </c>
      <c r="BE716" s="2837" t="s">
        <v>12687</v>
      </c>
      <c r="BF716" s="2834" t="str">
        <f>IF(xml!$A$1&lt;&gt;Preluare_xml!BD$1," - ",IFERROR(INDEX(xml!$C:$C,MATCH(BD716,xml!$B:$B,0)),0))</f>
        <v xml:space="preserve"> - </v>
      </c>
      <c r="BH716" s="2396" t="str">
        <f t="shared" si="65"/>
        <v>/F30/@F30_1281</v>
      </c>
      <c r="BI716" s="2837" t="s">
        <v>13759</v>
      </c>
      <c r="BJ716" s="2821" t="str">
        <f>IF(xml!$A$1&lt;&gt;Preluare_xml!BH$1," - ",IFERROR(INDEX(xml!$C:$C,MATCH(BH716,xml!$B:$B,0)),0))</f>
        <v xml:space="preserve"> - </v>
      </c>
    </row>
    <row r="717" spans="44:62" x14ac:dyDescent="0.25">
      <c r="AR717" s="1" t="s">
        <v>12213</v>
      </c>
      <c r="AS717" s="1860" t="str">
        <f t="shared" si="68"/>
        <v>F30_1492</v>
      </c>
      <c r="AT717" s="2839" t="str">
        <f>IF(xml!$A$1&lt;&gt;Preluare_xml!AR$1," - ",IFERROR(INDEX(xml!$C:$C,MATCH(AR717,xml!$B:$B,0)),0))</f>
        <v xml:space="preserve"> - </v>
      </c>
      <c r="AV717" s="1" t="s">
        <v>14267</v>
      </c>
      <c r="AW717" s="1860" t="str">
        <f t="shared" si="69"/>
        <v>F40_0032</v>
      </c>
      <c r="AX717" s="2834" t="str">
        <f>IF(xml!$A$1&lt;&gt;Preluare_xml!AV$1," - ",IFERROR(INDEX(xml!$C:$C,MATCH(AV717,xml!$B:$B,0)),0))</f>
        <v xml:space="preserve"> - </v>
      </c>
      <c r="AZ717" s="74" t="s">
        <v>14084</v>
      </c>
      <c r="BA717" s="1860" t="str">
        <f t="shared" si="67"/>
        <v>F30_1493</v>
      </c>
      <c r="BB717" s="2834" t="str">
        <f>IF(xml!$A$1&lt;&gt;Preluare_xml!AZ$1," - ",IFERROR(INDEX(xml!$C:$C,MATCH(AZ717,xml!$B:$B,0)),0))</f>
        <v xml:space="preserve"> - </v>
      </c>
      <c r="BD717" s="2396" t="str">
        <f t="shared" si="66"/>
        <v>/F40/@F40_0032</v>
      </c>
      <c r="BE717" s="2837" t="s">
        <v>12692</v>
      </c>
      <c r="BF717" s="2834" t="str">
        <f>IF(xml!$A$1&lt;&gt;Preluare_xml!BD$1," - ",IFERROR(INDEX(xml!$C:$C,MATCH(BD717,xml!$B:$B,0)),0))</f>
        <v xml:space="preserve"> - </v>
      </c>
      <c r="BH717" s="2396" t="str">
        <f t="shared" si="65"/>
        <v>/F30/@F30_1282</v>
      </c>
      <c r="BI717" s="2837" t="s">
        <v>13761</v>
      </c>
      <c r="BJ717" s="2821" t="str">
        <f>IF(xml!$A$1&lt;&gt;Preluare_xml!BH$1," - ",IFERROR(INDEX(xml!$C:$C,MATCH(BH717,xml!$B:$B,0)),0))</f>
        <v xml:space="preserve"> - </v>
      </c>
    </row>
    <row r="718" spans="44:62" x14ac:dyDescent="0.25">
      <c r="AR718" s="1" t="s">
        <v>14084</v>
      </c>
      <c r="AS718" s="1860" t="str">
        <f t="shared" si="68"/>
        <v>F30_1493</v>
      </c>
      <c r="AT718" s="2839" t="str">
        <f>IF(xml!$A$1&lt;&gt;Preluare_xml!AR$1," - ",IFERROR(INDEX(xml!$C:$C,MATCH(AR718,xml!$B:$B,0)),0))</f>
        <v xml:space="preserve"> - </v>
      </c>
      <c r="AV718" s="1" t="s">
        <v>14268</v>
      </c>
      <c r="AW718" s="1860" t="str">
        <f t="shared" si="69"/>
        <v>F40_0033</v>
      </c>
      <c r="AX718" s="2834" t="str">
        <f>IF(xml!$A$1&lt;&gt;Preluare_xml!AV$1," - ",IFERROR(INDEX(xml!$C:$C,MATCH(AV718,xml!$B:$B,0)),0))</f>
        <v xml:space="preserve"> - </v>
      </c>
      <c r="AZ718" s="74" t="s">
        <v>12214</v>
      </c>
      <c r="BA718" s="1860" t="str">
        <f t="shared" si="67"/>
        <v>F30_1494</v>
      </c>
      <c r="BB718" s="2834" t="str">
        <f>IF(xml!$A$1&lt;&gt;Preluare_xml!AZ$1," - ",IFERROR(INDEX(xml!$C:$C,MATCH(AZ718,xml!$B:$B,0)),0))</f>
        <v xml:space="preserve"> - </v>
      </c>
      <c r="BD718" s="2396" t="str">
        <f t="shared" si="66"/>
        <v>/F40/@F40_0033</v>
      </c>
      <c r="BE718" s="2837" t="s">
        <v>12696</v>
      </c>
      <c r="BF718" s="2834" t="str">
        <f>IF(xml!$A$1&lt;&gt;Preluare_xml!BD$1," - ",IFERROR(INDEX(xml!$C:$C,MATCH(BD718,xml!$B:$B,0)),0))</f>
        <v xml:space="preserve"> - </v>
      </c>
      <c r="BH718" s="2396" t="str">
        <f t="shared" si="65"/>
        <v>/F30/@F30_1291</v>
      </c>
      <c r="BI718" s="2837" t="s">
        <v>13764</v>
      </c>
      <c r="BJ718" s="2821" t="str">
        <f>IF(xml!$A$1&lt;&gt;Preluare_xml!BH$1," - ",IFERROR(INDEX(xml!$C:$C,MATCH(BH718,xml!$B:$B,0)),0))</f>
        <v xml:space="preserve"> - </v>
      </c>
    </row>
    <row r="719" spans="44:62" x14ac:dyDescent="0.25">
      <c r="AR719" s="1" t="s">
        <v>12214</v>
      </c>
      <c r="AS719" s="1860" t="str">
        <f t="shared" si="68"/>
        <v>F30_1494</v>
      </c>
      <c r="AT719" s="2839" t="str">
        <f>IF(xml!$A$1&lt;&gt;Preluare_xml!AR$1," - ",IFERROR(INDEX(xml!$C:$C,MATCH(AR719,xml!$B:$B,0)),0))</f>
        <v xml:space="preserve"> - </v>
      </c>
      <c r="AV719" s="1" t="s">
        <v>14269</v>
      </c>
      <c r="AW719" s="1860" t="str">
        <f t="shared" si="69"/>
        <v>F40_0035</v>
      </c>
      <c r="AX719" s="2834" t="str">
        <f>IF(xml!$A$1&lt;&gt;Preluare_xml!AV$1," - ",IFERROR(INDEX(xml!$C:$C,MATCH(AV719,xml!$B:$B,0)),0))</f>
        <v xml:space="preserve"> - </v>
      </c>
      <c r="AZ719" s="74" t="s">
        <v>14087</v>
      </c>
      <c r="BA719" s="1860" t="str">
        <f t="shared" si="67"/>
        <v>F30_1501</v>
      </c>
      <c r="BB719" s="2834" t="str">
        <f>IF(xml!$A$1&lt;&gt;Preluare_xml!AZ$1," - ",IFERROR(INDEX(xml!$C:$C,MATCH(AZ719,xml!$B:$B,0)),0))</f>
        <v xml:space="preserve"> - </v>
      </c>
      <c r="BD719" s="2396" t="str">
        <f t="shared" si="66"/>
        <v>/F40/@F40_0035</v>
      </c>
      <c r="BE719" s="2837" t="s">
        <v>12700</v>
      </c>
      <c r="BF719" s="2834" t="str">
        <f>IF(xml!$A$1&lt;&gt;Preluare_xml!BD$1," - ",IFERROR(INDEX(xml!$C:$C,MATCH(BD719,xml!$B:$B,0)),0))</f>
        <v xml:space="preserve"> - </v>
      </c>
      <c r="BH719" s="2396" t="str">
        <f t="shared" si="65"/>
        <v>/F30/@F30_1292</v>
      </c>
      <c r="BI719" s="2837" t="s">
        <v>13767</v>
      </c>
      <c r="BJ719" s="2821" t="str">
        <f>IF(xml!$A$1&lt;&gt;Preluare_xml!BH$1," - ",IFERROR(INDEX(xml!$C:$C,MATCH(BH719,xml!$B:$B,0)),0))</f>
        <v xml:space="preserve"> - </v>
      </c>
    </row>
    <row r="720" spans="44:62" x14ac:dyDescent="0.25">
      <c r="AR720" s="1" t="s">
        <v>14087</v>
      </c>
      <c r="AS720" s="1860" t="str">
        <f t="shared" si="68"/>
        <v>F30_1501</v>
      </c>
      <c r="AT720" s="2839" t="str">
        <f>IF(xml!$A$1&lt;&gt;Preluare_xml!AR$1," - ",IFERROR(INDEX(xml!$C:$C,MATCH(AR720,xml!$B:$B,0)),0))</f>
        <v xml:space="preserve"> - </v>
      </c>
      <c r="AV720" s="1" t="s">
        <v>14270</v>
      </c>
      <c r="AW720" s="1860" t="str">
        <f t="shared" si="69"/>
        <v>F40_0041</v>
      </c>
      <c r="AX720" s="2834" t="str">
        <f>IF(xml!$A$1&lt;&gt;Preluare_xml!AV$1," - ",IFERROR(INDEX(xml!$C:$C,MATCH(AV720,xml!$B:$B,0)),0))</f>
        <v xml:space="preserve"> - </v>
      </c>
      <c r="AZ720" s="74" t="s">
        <v>12215</v>
      </c>
      <c r="BA720" s="1860" t="str">
        <f t="shared" si="67"/>
        <v>F30_1502</v>
      </c>
      <c r="BB720" s="2834" t="str">
        <f>IF(xml!$A$1&lt;&gt;Preluare_xml!AZ$1," - ",IFERROR(INDEX(xml!$C:$C,MATCH(AZ720,xml!$B:$B,0)),0))</f>
        <v xml:space="preserve"> - </v>
      </c>
      <c r="BD720" s="2396" t="str">
        <f t="shared" si="66"/>
        <v>/F40/@F40_0041</v>
      </c>
      <c r="BE720" s="2837" t="s">
        <v>12705</v>
      </c>
      <c r="BF720" s="2834" t="str">
        <f>IF(xml!$A$1&lt;&gt;Preluare_xml!BD$1," - ",IFERROR(INDEX(xml!$C:$C,MATCH(BD720,xml!$B:$B,0)),0))</f>
        <v xml:space="preserve"> - </v>
      </c>
      <c r="BH720" s="2396" t="str">
        <f t="shared" si="65"/>
        <v>/F30/@F30_1301</v>
      </c>
      <c r="BI720" s="2837" t="s">
        <v>13769</v>
      </c>
      <c r="BJ720" s="2821" t="str">
        <f>IF(xml!$A$1&lt;&gt;Preluare_xml!BH$1," - ",IFERROR(INDEX(xml!$C:$C,MATCH(BH720,xml!$B:$B,0)),0))</f>
        <v xml:space="preserve"> - </v>
      </c>
    </row>
    <row r="721" spans="44:62" x14ac:dyDescent="0.25">
      <c r="AR721" s="1" t="s">
        <v>12215</v>
      </c>
      <c r="AS721" s="1860" t="str">
        <f t="shared" si="68"/>
        <v>F30_1502</v>
      </c>
      <c r="AT721" s="2839" t="str">
        <f>IF(xml!$A$1&lt;&gt;Preluare_xml!AR$1," - ",IFERROR(INDEX(xml!$C:$C,MATCH(AR721,xml!$B:$B,0)),0))</f>
        <v xml:space="preserve"> - </v>
      </c>
      <c r="AV721" s="1" t="s">
        <v>14271</v>
      </c>
      <c r="AW721" s="1860" t="str">
        <f t="shared" si="69"/>
        <v>F40_0042</v>
      </c>
      <c r="AX721" s="2834" t="str">
        <f>IF(xml!$A$1&lt;&gt;Preluare_xml!AV$1," - ",IFERROR(INDEX(xml!$C:$C,MATCH(AV721,xml!$B:$B,0)),0))</f>
        <v xml:space="preserve"> - </v>
      </c>
      <c r="AZ721" s="74" t="s">
        <v>14090</v>
      </c>
      <c r="BA721" s="1860" t="str">
        <f t="shared" si="67"/>
        <v>F30_1503</v>
      </c>
      <c r="BB721" s="2834" t="str">
        <f>IF(xml!$A$1&lt;&gt;Preluare_xml!AZ$1," - ",IFERROR(INDEX(xml!$C:$C,MATCH(AZ721,xml!$B:$B,0)),0))</f>
        <v xml:space="preserve"> - </v>
      </c>
      <c r="BD721" s="2396" t="str">
        <f t="shared" si="66"/>
        <v>/F40/@F40_0042</v>
      </c>
      <c r="BE721" s="2837" t="s">
        <v>12710</v>
      </c>
      <c r="BF721" s="2834" t="str">
        <f>IF(xml!$A$1&lt;&gt;Preluare_xml!BD$1," - ",IFERROR(INDEX(xml!$C:$C,MATCH(BD721,xml!$B:$B,0)),0))</f>
        <v xml:space="preserve"> - </v>
      </c>
      <c r="BH721" s="2396" t="str">
        <f t="shared" si="65"/>
        <v>/F30/@F30_1302</v>
      </c>
      <c r="BI721" s="2837" t="s">
        <v>13770</v>
      </c>
      <c r="BJ721" s="2821" t="str">
        <f>IF(xml!$A$1&lt;&gt;Preluare_xml!BH$1," - ",IFERROR(INDEX(xml!$C:$C,MATCH(BH721,xml!$B:$B,0)),0))</f>
        <v xml:space="preserve"> - </v>
      </c>
    </row>
    <row r="722" spans="44:62" x14ac:dyDescent="0.25">
      <c r="AR722" s="1" t="s">
        <v>14090</v>
      </c>
      <c r="AS722" s="1860" t="str">
        <f t="shared" si="68"/>
        <v>F30_1503</v>
      </c>
      <c r="AT722" s="2839" t="str">
        <f>IF(xml!$A$1&lt;&gt;Preluare_xml!AR$1," - ",IFERROR(INDEX(xml!$C:$C,MATCH(AR722,xml!$B:$B,0)),0))</f>
        <v xml:space="preserve"> - </v>
      </c>
      <c r="AV722" s="1" t="s">
        <v>14272</v>
      </c>
      <c r="AW722" s="1860" t="str">
        <f t="shared" si="69"/>
        <v>F40_0043</v>
      </c>
      <c r="AX722" s="2834" t="str">
        <f>IF(xml!$A$1&lt;&gt;Preluare_xml!AV$1," - ",IFERROR(INDEX(xml!$C:$C,MATCH(AV722,xml!$B:$B,0)),0))</f>
        <v xml:space="preserve"> - </v>
      </c>
      <c r="AZ722" s="74" t="s">
        <v>12216</v>
      </c>
      <c r="BA722" s="1860" t="str">
        <f t="shared" si="67"/>
        <v>F30_1504</v>
      </c>
      <c r="BB722" s="2834" t="str">
        <f>IF(xml!$A$1&lt;&gt;Preluare_xml!AZ$1," - ",IFERROR(INDEX(xml!$C:$C,MATCH(AZ722,xml!$B:$B,0)),0))</f>
        <v xml:space="preserve"> - </v>
      </c>
      <c r="BD722" s="2396" t="str">
        <f t="shared" si="66"/>
        <v>/F40/@F40_0043</v>
      </c>
      <c r="BE722" s="2837" t="s">
        <v>12714</v>
      </c>
      <c r="BF722" s="2834" t="str">
        <f>IF(xml!$A$1&lt;&gt;Preluare_xml!BD$1," - ",IFERROR(INDEX(xml!$C:$C,MATCH(BD722,xml!$B:$B,0)),0))</f>
        <v xml:space="preserve"> - </v>
      </c>
      <c r="BH722" s="2396" t="str">
        <f t="shared" si="65"/>
        <v>/F30/@F30_1311</v>
      </c>
      <c r="BI722" s="2837" t="s">
        <v>13771</v>
      </c>
      <c r="BJ722" s="2821" t="str">
        <f>IF(xml!$A$1&lt;&gt;Preluare_xml!BH$1," - ",IFERROR(INDEX(xml!$C:$C,MATCH(BH722,xml!$B:$B,0)),0))</f>
        <v xml:space="preserve"> - </v>
      </c>
    </row>
    <row r="723" spans="44:62" x14ac:dyDescent="0.25">
      <c r="AR723" s="1" t="s">
        <v>12216</v>
      </c>
      <c r="AS723" s="1860" t="str">
        <f t="shared" si="68"/>
        <v>F30_1504</v>
      </c>
      <c r="AT723" s="2839" t="str">
        <f>IF(xml!$A$1&lt;&gt;Preluare_xml!AR$1," - ",IFERROR(INDEX(xml!$C:$C,MATCH(AR723,xml!$B:$B,0)),0))</f>
        <v xml:space="preserve"> - </v>
      </c>
      <c r="AV723" s="1" t="s">
        <v>14273</v>
      </c>
      <c r="AW723" s="1860" t="str">
        <f t="shared" si="69"/>
        <v>F40_0045</v>
      </c>
      <c r="AX723" s="2834" t="str">
        <f>IF(xml!$A$1&lt;&gt;Preluare_xml!AV$1," - ",IFERROR(INDEX(xml!$C:$C,MATCH(AV723,xml!$B:$B,0)),0))</f>
        <v xml:space="preserve"> - </v>
      </c>
      <c r="AZ723" s="74" t="s">
        <v>14093</v>
      </c>
      <c r="BA723" s="1860" t="str">
        <f t="shared" si="67"/>
        <v>F30_1511</v>
      </c>
      <c r="BB723" s="2834" t="str">
        <f>IF(xml!$A$1&lt;&gt;Preluare_xml!AZ$1," - ",IFERROR(INDEX(xml!$C:$C,MATCH(AZ723,xml!$B:$B,0)),0))</f>
        <v xml:space="preserve"> - </v>
      </c>
      <c r="BD723" s="2396" t="str">
        <f t="shared" si="66"/>
        <v>/F40/@F40_0045</v>
      </c>
      <c r="BE723" s="2837" t="s">
        <v>12719</v>
      </c>
      <c r="BF723" s="2834" t="str">
        <f>IF(xml!$A$1&lt;&gt;Preluare_xml!BD$1," - ",IFERROR(INDEX(xml!$C:$C,MATCH(BD723,xml!$B:$B,0)),0))</f>
        <v xml:space="preserve"> - </v>
      </c>
      <c r="BH723" s="2396" t="str">
        <f t="shared" si="65"/>
        <v>/F30/@F30_1312</v>
      </c>
      <c r="BI723" s="2837" t="s">
        <v>13772</v>
      </c>
      <c r="BJ723" s="2821" t="str">
        <f>IF(xml!$A$1&lt;&gt;Preluare_xml!BH$1," - ",IFERROR(INDEX(xml!$C:$C,MATCH(BH723,xml!$B:$B,0)),0))</f>
        <v xml:space="preserve"> - </v>
      </c>
    </row>
    <row r="724" spans="44:62" x14ac:dyDescent="0.25">
      <c r="AR724" s="1" t="s">
        <v>14093</v>
      </c>
      <c r="AS724" s="1860" t="str">
        <f t="shared" si="68"/>
        <v>F30_1511</v>
      </c>
      <c r="AT724" s="2839" t="str">
        <f>IF(xml!$A$1&lt;&gt;Preluare_xml!AR$1," - ",IFERROR(INDEX(xml!$C:$C,MATCH(AR724,xml!$B:$B,0)),0))</f>
        <v xml:space="preserve"> - </v>
      </c>
      <c r="AV724" s="1" t="s">
        <v>14274</v>
      </c>
      <c r="AW724" s="1860" t="str">
        <f t="shared" si="69"/>
        <v>F40_0051</v>
      </c>
      <c r="AX724" s="2834" t="str">
        <f>IF(xml!$A$1&lt;&gt;Preluare_xml!AV$1," - ",IFERROR(INDEX(xml!$C:$C,MATCH(AV724,xml!$B:$B,0)),0))</f>
        <v xml:space="preserve"> - </v>
      </c>
      <c r="AZ724" s="74" t="s">
        <v>12217</v>
      </c>
      <c r="BA724" s="1860" t="str">
        <f t="shared" si="67"/>
        <v>F30_1512</v>
      </c>
      <c r="BB724" s="2834" t="str">
        <f>IF(xml!$A$1&lt;&gt;Preluare_xml!AZ$1," - ",IFERROR(INDEX(xml!$C:$C,MATCH(AZ724,xml!$B:$B,0)),0))</f>
        <v xml:space="preserve"> - </v>
      </c>
      <c r="BD724" s="2396" t="str">
        <f t="shared" si="66"/>
        <v>/F40/@F40_0051</v>
      </c>
      <c r="BE724" s="2837" t="s">
        <v>12723</v>
      </c>
      <c r="BF724" s="2834" t="str">
        <f>IF(xml!$A$1&lt;&gt;Preluare_xml!BD$1," - ",IFERROR(INDEX(xml!$C:$C,MATCH(BD724,xml!$B:$B,0)),0))</f>
        <v xml:space="preserve"> - </v>
      </c>
      <c r="BH724" s="2396" t="str">
        <f t="shared" si="65"/>
        <v>/F30/@F30_1321</v>
      </c>
      <c r="BI724" s="2837" t="s">
        <v>13773</v>
      </c>
      <c r="BJ724" s="2821" t="str">
        <f>IF(xml!$A$1&lt;&gt;Preluare_xml!BH$1," - ",IFERROR(INDEX(xml!$C:$C,MATCH(BH724,xml!$B:$B,0)),0))</f>
        <v xml:space="preserve"> - </v>
      </c>
    </row>
    <row r="725" spans="44:62" x14ac:dyDescent="0.25">
      <c r="AR725" s="1" t="s">
        <v>12217</v>
      </c>
      <c r="AS725" s="1860" t="str">
        <f t="shared" si="68"/>
        <v>F30_1512</v>
      </c>
      <c r="AT725" s="2839" t="str">
        <f>IF(xml!$A$1&lt;&gt;Preluare_xml!AR$1," - ",IFERROR(INDEX(xml!$C:$C,MATCH(AR725,xml!$B:$B,0)),0))</f>
        <v xml:space="preserve"> - </v>
      </c>
      <c r="AV725" s="1" t="s">
        <v>14275</v>
      </c>
      <c r="AW725" s="1860" t="str">
        <f t="shared" si="69"/>
        <v>F40_0052</v>
      </c>
      <c r="AX725" s="2834" t="str">
        <f>IF(xml!$A$1&lt;&gt;Preluare_xml!AV$1," - ",IFERROR(INDEX(xml!$C:$C,MATCH(AV725,xml!$B:$B,0)),0))</f>
        <v xml:space="preserve"> - </v>
      </c>
      <c r="AZ725" s="74" t="s">
        <v>14096</v>
      </c>
      <c r="BA725" s="1860" t="str">
        <f t="shared" si="67"/>
        <v>F30_1513</v>
      </c>
      <c r="BB725" s="2834" t="str">
        <f>IF(xml!$A$1&lt;&gt;Preluare_xml!AZ$1," - ",IFERROR(INDEX(xml!$C:$C,MATCH(AZ725,xml!$B:$B,0)),0))</f>
        <v xml:space="preserve"> - </v>
      </c>
      <c r="BD725" s="2396" t="str">
        <f t="shared" si="66"/>
        <v>/F40/@F40_0052</v>
      </c>
      <c r="BE725" s="2837" t="s">
        <v>12728</v>
      </c>
      <c r="BF725" s="2834" t="str">
        <f>IF(xml!$A$1&lt;&gt;Preluare_xml!BD$1," - ",IFERROR(INDEX(xml!$C:$C,MATCH(BD725,xml!$B:$B,0)),0))</f>
        <v xml:space="preserve"> - </v>
      </c>
      <c r="BH725" s="2396" t="str">
        <f t="shared" si="65"/>
        <v>/F30/@F30_1322</v>
      </c>
      <c r="BI725" s="2837" t="s">
        <v>13774</v>
      </c>
      <c r="BJ725" s="2821" t="str">
        <f>IF(xml!$A$1&lt;&gt;Preluare_xml!BH$1," - ",IFERROR(INDEX(xml!$C:$C,MATCH(BH725,xml!$B:$B,0)),0))</f>
        <v xml:space="preserve"> - </v>
      </c>
    </row>
    <row r="726" spans="44:62" x14ac:dyDescent="0.25">
      <c r="AR726" s="1" t="s">
        <v>14096</v>
      </c>
      <c r="AS726" s="1860" t="str">
        <f t="shared" si="68"/>
        <v>F30_1513</v>
      </c>
      <c r="AT726" s="2839" t="str">
        <f>IF(xml!$A$1&lt;&gt;Preluare_xml!AR$1," - ",IFERROR(INDEX(xml!$C:$C,MATCH(AR726,xml!$B:$B,0)),0))</f>
        <v xml:space="preserve"> - </v>
      </c>
      <c r="AV726" s="1" t="s">
        <v>14276</v>
      </c>
      <c r="AW726" s="1860" t="str">
        <f t="shared" si="69"/>
        <v>F40_0053</v>
      </c>
      <c r="AX726" s="2834" t="str">
        <f>IF(xml!$A$1&lt;&gt;Preluare_xml!AV$1," - ",IFERROR(INDEX(xml!$C:$C,MATCH(AV726,xml!$B:$B,0)),0))</f>
        <v xml:space="preserve"> - </v>
      </c>
      <c r="AZ726" s="74" t="s">
        <v>12218</v>
      </c>
      <c r="BA726" s="1860" t="str">
        <f t="shared" si="67"/>
        <v>F30_1514</v>
      </c>
      <c r="BB726" s="2834" t="str">
        <f>IF(xml!$A$1&lt;&gt;Preluare_xml!AZ$1," - ",IFERROR(INDEX(xml!$C:$C,MATCH(AZ726,xml!$B:$B,0)),0))</f>
        <v xml:space="preserve"> - </v>
      </c>
      <c r="BD726" s="2396" t="str">
        <f t="shared" si="66"/>
        <v>/F40/@F40_0053</v>
      </c>
      <c r="BE726" s="2837" t="s">
        <v>12733</v>
      </c>
      <c r="BF726" s="2834" t="str">
        <f>IF(xml!$A$1&lt;&gt;Preluare_xml!BD$1," - ",IFERROR(INDEX(xml!$C:$C,MATCH(BD726,xml!$B:$B,0)),0))</f>
        <v xml:space="preserve"> - </v>
      </c>
      <c r="BH726" s="2396" t="str">
        <f t="shared" si="65"/>
        <v>/F30/@F30_1331</v>
      </c>
      <c r="BI726" s="2837" t="s">
        <v>13775</v>
      </c>
      <c r="BJ726" s="2821" t="str">
        <f>IF(xml!$A$1&lt;&gt;Preluare_xml!BH$1," - ",IFERROR(INDEX(xml!$C:$C,MATCH(BH726,xml!$B:$B,0)),0))</f>
        <v xml:space="preserve"> - </v>
      </c>
    </row>
    <row r="727" spans="44:62" x14ac:dyDescent="0.25">
      <c r="AR727" s="1" t="s">
        <v>12218</v>
      </c>
      <c r="AS727" s="1860" t="str">
        <f t="shared" si="68"/>
        <v>F30_1514</v>
      </c>
      <c r="AT727" s="2839" t="str">
        <f>IF(xml!$A$1&lt;&gt;Preluare_xml!AR$1," - ",IFERROR(INDEX(xml!$C:$C,MATCH(AR727,xml!$B:$B,0)),0))</f>
        <v xml:space="preserve"> - </v>
      </c>
      <c r="AV727" s="1" t="s">
        <v>14277</v>
      </c>
      <c r="AW727" s="1860" t="str">
        <f t="shared" si="69"/>
        <v>F40_0055</v>
      </c>
      <c r="AX727" s="2834" t="str">
        <f>IF(xml!$A$1&lt;&gt;Preluare_xml!AV$1," - ",IFERROR(INDEX(xml!$C:$C,MATCH(AV727,xml!$B:$B,0)),0))</f>
        <v xml:space="preserve"> - </v>
      </c>
      <c r="AZ727" s="74" t="s">
        <v>12219</v>
      </c>
      <c r="BA727" s="1860" t="str">
        <f t="shared" si="67"/>
        <v>F30_1521</v>
      </c>
      <c r="BB727" s="2834" t="str">
        <f>IF(xml!$A$1&lt;&gt;Preluare_xml!AZ$1," - ",IFERROR(INDEX(xml!$C:$C,MATCH(AZ727,xml!$B:$B,0)),0))</f>
        <v xml:space="preserve"> - </v>
      </c>
      <c r="BD727" s="2396" t="str">
        <f t="shared" si="66"/>
        <v>/F40/@F40_0055</v>
      </c>
      <c r="BE727" s="2837" t="s">
        <v>12739</v>
      </c>
      <c r="BF727" s="2834" t="str">
        <f>IF(xml!$A$1&lt;&gt;Preluare_xml!BD$1," - ",IFERROR(INDEX(xml!$C:$C,MATCH(BD727,xml!$B:$B,0)),0))</f>
        <v xml:space="preserve"> - </v>
      </c>
      <c r="BH727" s="2396" t="str">
        <f t="shared" ref="BH727:BH790" si="70">"/"&amp;LEFT(BI727,3)&amp;"/@"&amp;BI727</f>
        <v>/F30/@F30_1332</v>
      </c>
      <c r="BI727" s="2837" t="s">
        <v>13776</v>
      </c>
      <c r="BJ727" s="2821" t="str">
        <f>IF(xml!$A$1&lt;&gt;Preluare_xml!BH$1," - ",IFERROR(INDEX(xml!$C:$C,MATCH(BH727,xml!$B:$B,0)),0))</f>
        <v xml:space="preserve"> - </v>
      </c>
    </row>
    <row r="728" spans="44:62" x14ac:dyDescent="0.25">
      <c r="AR728" s="1" t="s">
        <v>12219</v>
      </c>
      <c r="AS728" s="1860" t="str">
        <f t="shared" si="68"/>
        <v>F30_1521</v>
      </c>
      <c r="AT728" s="2839" t="str">
        <f>IF(xml!$A$1&lt;&gt;Preluare_xml!AR$1," - ",IFERROR(INDEX(xml!$C:$C,MATCH(AR728,xml!$B:$B,0)),0))</f>
        <v xml:space="preserve"> - </v>
      </c>
      <c r="AV728" s="1" t="s">
        <v>12233</v>
      </c>
      <c r="AW728" s="1860" t="str">
        <f t="shared" si="69"/>
        <v>F40_0061</v>
      </c>
      <c r="AX728" s="2834" t="str">
        <f>IF(xml!$A$1&lt;&gt;Preluare_xml!AV$1," - ",IFERROR(INDEX(xml!$C:$C,MATCH(AV728,xml!$B:$B,0)),0))</f>
        <v xml:space="preserve"> - </v>
      </c>
      <c r="AZ728" s="74" t="s">
        <v>12220</v>
      </c>
      <c r="BA728" s="1860" t="str">
        <f t="shared" si="67"/>
        <v>F30_1522</v>
      </c>
      <c r="BB728" s="2834" t="str">
        <f>IF(xml!$A$1&lt;&gt;Preluare_xml!AZ$1," - ",IFERROR(INDEX(xml!$C:$C,MATCH(AZ728,xml!$B:$B,0)),0))</f>
        <v xml:space="preserve"> - </v>
      </c>
      <c r="BD728" s="2396" t="str">
        <f t="shared" si="66"/>
        <v>/F40/@F40_0061</v>
      </c>
      <c r="BE728" s="2837" t="s">
        <v>12636</v>
      </c>
      <c r="BF728" s="2834" t="str">
        <f>IF(xml!$A$1&lt;&gt;Preluare_xml!BD$1," - ",IFERROR(INDEX(xml!$C:$C,MATCH(BD728,xml!$B:$B,0)),0))</f>
        <v xml:space="preserve"> - </v>
      </c>
      <c r="BH728" s="2396" t="str">
        <f t="shared" si="70"/>
        <v>/F30/@F30_1341</v>
      </c>
      <c r="BI728" s="2837" t="s">
        <v>13777</v>
      </c>
      <c r="BJ728" s="2821" t="str">
        <f>IF(xml!$A$1&lt;&gt;Preluare_xml!BH$1," - ",IFERROR(INDEX(xml!$C:$C,MATCH(BH728,xml!$B:$B,0)),0))</f>
        <v xml:space="preserve"> - </v>
      </c>
    </row>
    <row r="729" spans="44:62" x14ac:dyDescent="0.25">
      <c r="AR729" s="1" t="s">
        <v>12220</v>
      </c>
      <c r="AS729" s="1860" t="str">
        <f t="shared" si="68"/>
        <v>F30_1522</v>
      </c>
      <c r="AT729" s="2839" t="str">
        <f>IF(xml!$A$1&lt;&gt;Preluare_xml!AR$1," - ",IFERROR(INDEX(xml!$C:$C,MATCH(AR729,xml!$B:$B,0)),0))</f>
        <v xml:space="preserve"> - </v>
      </c>
      <c r="AV729" s="1" t="s">
        <v>12234</v>
      </c>
      <c r="AW729" s="1860" t="str">
        <f t="shared" si="69"/>
        <v>F40_0062</v>
      </c>
      <c r="AX729" s="2834" t="str">
        <f>IF(xml!$A$1&lt;&gt;Preluare_xml!AV$1," - ",IFERROR(INDEX(xml!$C:$C,MATCH(AV729,xml!$B:$B,0)),0))</f>
        <v xml:space="preserve"> - </v>
      </c>
      <c r="AZ729" s="74" t="s">
        <v>12221</v>
      </c>
      <c r="BA729" s="1860" t="str">
        <f t="shared" si="67"/>
        <v>F30_1523</v>
      </c>
      <c r="BB729" s="2834" t="str">
        <f>IF(xml!$A$1&lt;&gt;Preluare_xml!AZ$1," - ",IFERROR(INDEX(xml!$C:$C,MATCH(AZ729,xml!$B:$B,0)),0))</f>
        <v xml:space="preserve"> - </v>
      </c>
      <c r="BD729" s="2396" t="str">
        <f t="shared" si="66"/>
        <v>/F40/@F40_0062</v>
      </c>
      <c r="BE729" s="2837" t="s">
        <v>12641</v>
      </c>
      <c r="BF729" s="2834" t="str">
        <f>IF(xml!$A$1&lt;&gt;Preluare_xml!BD$1," - ",IFERROR(INDEX(xml!$C:$C,MATCH(BD729,xml!$B:$B,0)),0))</f>
        <v xml:space="preserve"> - </v>
      </c>
      <c r="BH729" s="2396" t="str">
        <f t="shared" si="70"/>
        <v>/F30/@F30_1342</v>
      </c>
      <c r="BI729" s="2837" t="s">
        <v>13779</v>
      </c>
      <c r="BJ729" s="2821" t="str">
        <f>IF(xml!$A$1&lt;&gt;Preluare_xml!BH$1," - ",IFERROR(INDEX(xml!$C:$C,MATCH(BH729,xml!$B:$B,0)),0))</f>
        <v xml:space="preserve"> - </v>
      </c>
    </row>
    <row r="730" spans="44:62" x14ac:dyDescent="0.25">
      <c r="AR730" s="1" t="s">
        <v>12221</v>
      </c>
      <c r="AS730" s="1860" t="str">
        <f t="shared" si="68"/>
        <v>F30_1523</v>
      </c>
      <c r="AT730" s="2839" t="str">
        <f>IF(xml!$A$1&lt;&gt;Preluare_xml!AR$1," - ",IFERROR(INDEX(xml!$C:$C,MATCH(AR730,xml!$B:$B,0)),0))</f>
        <v xml:space="preserve"> - </v>
      </c>
      <c r="AV730" s="1" t="s">
        <v>12235</v>
      </c>
      <c r="AW730" s="1860" t="str">
        <f t="shared" si="69"/>
        <v>F40_0063</v>
      </c>
      <c r="AX730" s="2834" t="str">
        <f>IF(xml!$A$1&lt;&gt;Preluare_xml!AV$1," - ",IFERROR(INDEX(xml!$C:$C,MATCH(AV730,xml!$B:$B,0)),0))</f>
        <v xml:space="preserve"> - </v>
      </c>
      <c r="AZ730" s="74" t="s">
        <v>12222</v>
      </c>
      <c r="BA730" s="1860" t="str">
        <f t="shared" si="67"/>
        <v>F30_1524</v>
      </c>
      <c r="BB730" s="2834" t="str">
        <f>IF(xml!$A$1&lt;&gt;Preluare_xml!AZ$1," - ",IFERROR(INDEX(xml!$C:$C,MATCH(AZ730,xml!$B:$B,0)),0))</f>
        <v xml:space="preserve"> - </v>
      </c>
      <c r="BD730" s="2396" t="str">
        <f t="shared" si="66"/>
        <v>/F40/@F40_0063</v>
      </c>
      <c r="BE730" s="2837" t="s">
        <v>12644</v>
      </c>
      <c r="BF730" s="2834" t="str">
        <f>IF(xml!$A$1&lt;&gt;Preluare_xml!BD$1," - ",IFERROR(INDEX(xml!$C:$C,MATCH(BD730,xml!$B:$B,0)),0))</f>
        <v xml:space="preserve"> - </v>
      </c>
      <c r="BH730" s="2396" t="str">
        <f t="shared" si="70"/>
        <v>/F30/@F30_1351</v>
      </c>
      <c r="BI730" s="2837" t="s">
        <v>13781</v>
      </c>
      <c r="BJ730" s="2821" t="str">
        <f>IF(xml!$A$1&lt;&gt;Preluare_xml!BH$1," - ",IFERROR(INDEX(xml!$C:$C,MATCH(BH730,xml!$B:$B,0)),0))</f>
        <v xml:space="preserve"> - </v>
      </c>
    </row>
    <row r="731" spans="44:62" x14ac:dyDescent="0.25">
      <c r="AR731" s="1" t="s">
        <v>12222</v>
      </c>
      <c r="AS731" s="1860" t="str">
        <f t="shared" si="68"/>
        <v>F30_1524</v>
      </c>
      <c r="AT731" s="2839" t="str">
        <f>IF(xml!$A$1&lt;&gt;Preluare_xml!AR$1," - ",IFERROR(INDEX(xml!$C:$C,MATCH(AR731,xml!$B:$B,0)),0))</f>
        <v xml:space="preserve"> - </v>
      </c>
      <c r="AV731" s="1" t="s">
        <v>12236</v>
      </c>
      <c r="AW731" s="1860" t="str">
        <f t="shared" si="69"/>
        <v>F40_0065</v>
      </c>
      <c r="AX731" s="2834" t="str">
        <f>IF(xml!$A$1&lt;&gt;Preluare_xml!AV$1," - ",IFERROR(INDEX(xml!$C:$C,MATCH(AV731,xml!$B:$B,0)),0))</f>
        <v xml:space="preserve"> - </v>
      </c>
      <c r="AZ731" s="74" t="s">
        <v>14102</v>
      </c>
      <c r="BA731" s="1860" t="str">
        <f t="shared" si="67"/>
        <v>F30_1531</v>
      </c>
      <c r="BB731" s="2834" t="str">
        <f>IF(xml!$A$1&lt;&gt;Preluare_xml!AZ$1," - ",IFERROR(INDEX(xml!$C:$C,MATCH(AZ731,xml!$B:$B,0)),0))</f>
        <v xml:space="preserve"> - </v>
      </c>
      <c r="BD731" s="2396" t="str">
        <f t="shared" ref="BD731:BD794" si="71">"/"&amp;LEFT(BE731,3)&amp;"/@"&amp;BE731</f>
        <v>/F40/@F40_0065</v>
      </c>
      <c r="BE731" s="2837" t="s">
        <v>12649</v>
      </c>
      <c r="BF731" s="2834" t="str">
        <f>IF(xml!$A$1&lt;&gt;Preluare_xml!BD$1," - ",IFERROR(INDEX(xml!$C:$C,MATCH(BD731,xml!$B:$B,0)),0))</f>
        <v xml:space="preserve"> - </v>
      </c>
      <c r="BH731" s="2396" t="str">
        <f t="shared" si="70"/>
        <v>/F30/@F30_1352</v>
      </c>
      <c r="BI731" s="2837" t="s">
        <v>13783</v>
      </c>
      <c r="BJ731" s="2821" t="str">
        <f>IF(xml!$A$1&lt;&gt;Preluare_xml!BH$1," - ",IFERROR(INDEX(xml!$C:$C,MATCH(BH731,xml!$B:$B,0)),0))</f>
        <v xml:space="preserve"> - </v>
      </c>
    </row>
    <row r="732" spans="44:62" x14ac:dyDescent="0.25">
      <c r="AR732" s="1" t="s">
        <v>14102</v>
      </c>
      <c r="AS732" s="1860" t="str">
        <f t="shared" si="68"/>
        <v>F30_1531</v>
      </c>
      <c r="AT732" s="2839" t="str">
        <f>IF(xml!$A$1&lt;&gt;Preluare_xml!AR$1," - ",IFERROR(INDEX(xml!$C:$C,MATCH(AR732,xml!$B:$B,0)),0))</f>
        <v xml:space="preserve"> - </v>
      </c>
      <c r="AV732" s="1" t="s">
        <v>12237</v>
      </c>
      <c r="AW732" s="1860" t="str">
        <f t="shared" si="69"/>
        <v>F40_0071</v>
      </c>
      <c r="AX732" s="2834" t="str">
        <f>IF(xml!$A$1&lt;&gt;Preluare_xml!AV$1," - ",IFERROR(INDEX(xml!$C:$C,MATCH(AV732,xml!$B:$B,0)),0))</f>
        <v xml:space="preserve"> - </v>
      </c>
      <c r="AZ732" s="74" t="s">
        <v>12223</v>
      </c>
      <c r="BA732" s="1860" t="str">
        <f t="shared" si="67"/>
        <v>F30_1532</v>
      </c>
      <c r="BB732" s="2834" t="str">
        <f>IF(xml!$A$1&lt;&gt;Preluare_xml!AZ$1," - ",IFERROR(INDEX(xml!$C:$C,MATCH(AZ732,xml!$B:$B,0)),0))</f>
        <v xml:space="preserve"> - </v>
      </c>
      <c r="BD732" s="2396" t="str">
        <f t="shared" si="71"/>
        <v>/F40/@F40_0071</v>
      </c>
      <c r="BE732" s="2837" t="s">
        <v>12635</v>
      </c>
      <c r="BF732" s="2834" t="str">
        <f>IF(xml!$A$1&lt;&gt;Preluare_xml!BD$1," - ",IFERROR(INDEX(xml!$C:$C,MATCH(BD732,xml!$B:$B,0)),0))</f>
        <v xml:space="preserve"> - </v>
      </c>
      <c r="BH732" s="2396" t="str">
        <f t="shared" si="70"/>
        <v>/F30/@F30_1361</v>
      </c>
      <c r="BI732" s="2837" t="s">
        <v>13785</v>
      </c>
      <c r="BJ732" s="2821" t="str">
        <f>IF(xml!$A$1&lt;&gt;Preluare_xml!BH$1," - ",IFERROR(INDEX(xml!$C:$C,MATCH(BH732,xml!$B:$B,0)),0))</f>
        <v xml:space="preserve"> - </v>
      </c>
    </row>
    <row r="733" spans="44:62" x14ac:dyDescent="0.25">
      <c r="AR733" s="1" t="s">
        <v>12223</v>
      </c>
      <c r="AS733" s="1860" t="str">
        <f t="shared" si="68"/>
        <v>F30_1532</v>
      </c>
      <c r="AT733" s="2839" t="str">
        <f>IF(xml!$A$1&lt;&gt;Preluare_xml!AR$1," - ",IFERROR(INDEX(xml!$C:$C,MATCH(AR733,xml!$B:$B,0)),0))</f>
        <v xml:space="preserve"> - </v>
      </c>
      <c r="AV733" s="1" t="s">
        <v>12238</v>
      </c>
      <c r="AW733" s="1860" t="str">
        <f t="shared" si="69"/>
        <v>F40_0072</v>
      </c>
      <c r="AX733" s="2834" t="str">
        <f>IF(xml!$A$1&lt;&gt;Preluare_xml!AV$1," - ",IFERROR(INDEX(xml!$C:$C,MATCH(AV733,xml!$B:$B,0)),0))</f>
        <v xml:space="preserve"> - </v>
      </c>
      <c r="AZ733" s="74" t="s">
        <v>12224</v>
      </c>
      <c r="BA733" s="1860" t="str">
        <f t="shared" ref="BA733:BA800" si="72">TRIM(MID(AZ733,FIND("@",AZ733)+1,500))</f>
        <v>F30_1541</v>
      </c>
      <c r="BB733" s="2834" t="str">
        <f>IF(xml!$A$1&lt;&gt;Preluare_xml!AZ$1," - ",IFERROR(INDEX(xml!$C:$C,MATCH(AZ733,xml!$B:$B,0)),0))</f>
        <v xml:space="preserve"> - </v>
      </c>
      <c r="BD733" s="2396" t="str">
        <f t="shared" si="71"/>
        <v>/F40/@F40_0072</v>
      </c>
      <c r="BE733" s="2837" t="s">
        <v>12640</v>
      </c>
      <c r="BF733" s="2834" t="str">
        <f>IF(xml!$A$1&lt;&gt;Preluare_xml!BD$1," - ",IFERROR(INDEX(xml!$C:$C,MATCH(BD733,xml!$B:$B,0)),0))</f>
        <v xml:space="preserve"> - </v>
      </c>
      <c r="BH733" s="2396" t="str">
        <f t="shared" si="70"/>
        <v>/F30/@F30_1362</v>
      </c>
      <c r="BI733" s="2837" t="s">
        <v>13787</v>
      </c>
      <c r="BJ733" s="2821" t="str">
        <f>IF(xml!$A$1&lt;&gt;Preluare_xml!BH$1," - ",IFERROR(INDEX(xml!$C:$C,MATCH(BH733,xml!$B:$B,0)),0))</f>
        <v xml:space="preserve"> - </v>
      </c>
    </row>
    <row r="734" spans="44:62" x14ac:dyDescent="0.25">
      <c r="AR734" s="1" t="s">
        <v>12224</v>
      </c>
      <c r="AS734" s="1860" t="str">
        <f t="shared" si="68"/>
        <v>F30_1541</v>
      </c>
      <c r="AT734" s="2839" t="str">
        <f>IF(xml!$A$1&lt;&gt;Preluare_xml!AR$1," - ",IFERROR(INDEX(xml!$C:$C,MATCH(AR734,xml!$B:$B,0)),0))</f>
        <v xml:space="preserve"> - </v>
      </c>
      <c r="AV734" s="1" t="s">
        <v>12239</v>
      </c>
      <c r="AW734" s="1860" t="str">
        <f t="shared" si="69"/>
        <v>F40_0073</v>
      </c>
      <c r="AX734" s="2834" t="str">
        <f>IF(xml!$A$1&lt;&gt;Preluare_xml!AV$1," - ",IFERROR(INDEX(xml!$C:$C,MATCH(AV734,xml!$B:$B,0)),0))</f>
        <v xml:space="preserve"> - </v>
      </c>
      <c r="AZ734" s="74" t="s">
        <v>12225</v>
      </c>
      <c r="BA734" s="1860" t="str">
        <f t="shared" si="72"/>
        <v>F30_1542</v>
      </c>
      <c r="BB734" s="2834" t="str">
        <f>IF(xml!$A$1&lt;&gt;Preluare_xml!AZ$1," - ",IFERROR(INDEX(xml!$C:$C,MATCH(AZ734,xml!$B:$B,0)),0))</f>
        <v xml:space="preserve"> - </v>
      </c>
      <c r="BD734" s="2396" t="str">
        <f t="shared" si="71"/>
        <v>/F40/@F40_0073</v>
      </c>
      <c r="BE734" s="2837" t="s">
        <v>12643</v>
      </c>
      <c r="BF734" s="2834" t="str">
        <f>IF(xml!$A$1&lt;&gt;Preluare_xml!BD$1," - ",IFERROR(INDEX(xml!$C:$C,MATCH(BD734,xml!$B:$B,0)),0))</f>
        <v xml:space="preserve"> - </v>
      </c>
      <c r="BH734" s="2396" t="str">
        <f t="shared" si="70"/>
        <v>/F30/@F30_1371</v>
      </c>
      <c r="BI734" s="2837" t="s">
        <v>13788</v>
      </c>
      <c r="BJ734" s="2821" t="str">
        <f>IF(xml!$A$1&lt;&gt;Preluare_xml!BH$1," - ",IFERROR(INDEX(xml!$C:$C,MATCH(BH734,xml!$B:$B,0)),0))</f>
        <v xml:space="preserve"> - </v>
      </c>
    </row>
    <row r="735" spans="44:62" x14ac:dyDescent="0.25">
      <c r="AR735" s="1" t="s">
        <v>12225</v>
      </c>
      <c r="AS735" s="1860" t="str">
        <f t="shared" si="68"/>
        <v>F30_1542</v>
      </c>
      <c r="AT735" s="2839" t="str">
        <f>IF(xml!$A$1&lt;&gt;Preluare_xml!AR$1," - ",IFERROR(INDEX(xml!$C:$C,MATCH(AR735,xml!$B:$B,0)),0))</f>
        <v xml:space="preserve"> - </v>
      </c>
      <c r="AV735" s="1" t="s">
        <v>12240</v>
      </c>
      <c r="AW735" s="1860" t="str">
        <f t="shared" si="69"/>
        <v>F40_0075</v>
      </c>
      <c r="AX735" s="2834" t="str">
        <f>IF(xml!$A$1&lt;&gt;Preluare_xml!AV$1," - ",IFERROR(INDEX(xml!$C:$C,MATCH(AV735,xml!$B:$B,0)),0))</f>
        <v xml:space="preserve"> - </v>
      </c>
      <c r="AZ735" s="74" t="s">
        <v>14107</v>
      </c>
      <c r="BA735" s="1860" t="str">
        <f t="shared" si="72"/>
        <v>F30_1551</v>
      </c>
      <c r="BB735" s="2834" t="str">
        <f>IF(xml!$A$1&lt;&gt;Preluare_xml!AZ$1," - ",IFERROR(INDEX(xml!$C:$C,MATCH(AZ735,xml!$B:$B,0)),0))</f>
        <v xml:space="preserve"> - </v>
      </c>
      <c r="BD735" s="2396" t="str">
        <f t="shared" si="71"/>
        <v>/F40/@F40_0075</v>
      </c>
      <c r="BE735" s="2837" t="s">
        <v>12648</v>
      </c>
      <c r="BF735" s="2834" t="str">
        <f>IF(xml!$A$1&lt;&gt;Preluare_xml!BD$1," - ",IFERROR(INDEX(xml!$C:$C,MATCH(BD735,xml!$B:$B,0)),0))</f>
        <v xml:space="preserve"> - </v>
      </c>
      <c r="BH735" s="2396" t="str">
        <f t="shared" si="70"/>
        <v>/F30/@F30_1372</v>
      </c>
      <c r="BI735" s="2837" t="s">
        <v>14278</v>
      </c>
      <c r="BJ735" s="2821" t="str">
        <f>IF(xml!$A$1&lt;&gt;Preluare_xml!BH$1," - ",IFERROR(INDEX(xml!$C:$C,MATCH(BH735,xml!$B:$B,0)),0))</f>
        <v xml:space="preserve"> - </v>
      </c>
    </row>
    <row r="736" spans="44:62" x14ac:dyDescent="0.25">
      <c r="AR736" s="1" t="s">
        <v>14107</v>
      </c>
      <c r="AS736" s="1860" t="str">
        <f t="shared" si="68"/>
        <v>F30_1551</v>
      </c>
      <c r="AT736" s="2839" t="str">
        <f>IF(xml!$A$1&lt;&gt;Preluare_xml!AR$1," - ",IFERROR(INDEX(xml!$C:$C,MATCH(AR736,xml!$B:$B,0)),0))</f>
        <v xml:space="preserve"> - </v>
      </c>
      <c r="AV736" s="1" t="s">
        <v>12241</v>
      </c>
      <c r="AW736" s="1860" t="str">
        <f t="shared" si="69"/>
        <v>F40_0081</v>
      </c>
      <c r="AX736" s="2834" t="str">
        <f>IF(xml!$A$1&lt;&gt;Preluare_xml!AV$1," - ",IFERROR(INDEX(xml!$C:$C,MATCH(AV736,xml!$B:$B,0)),0))</f>
        <v xml:space="preserve"> - </v>
      </c>
      <c r="AZ736" s="74" t="s">
        <v>14109</v>
      </c>
      <c r="BA736" s="1860" t="str">
        <f t="shared" si="72"/>
        <v>F30_1552</v>
      </c>
      <c r="BB736" s="2834" t="str">
        <f>IF(xml!$A$1&lt;&gt;Preluare_xml!AZ$1," - ",IFERROR(INDEX(xml!$C:$C,MATCH(AZ736,xml!$B:$B,0)),0))</f>
        <v xml:space="preserve"> - </v>
      </c>
      <c r="BD736" s="2396" t="str">
        <f t="shared" si="71"/>
        <v>/F40/@F40_0081</v>
      </c>
      <c r="BE736" s="2837" t="s">
        <v>12792</v>
      </c>
      <c r="BF736" s="2834" t="str">
        <f>IF(xml!$A$1&lt;&gt;Preluare_xml!BD$1," - ",IFERROR(INDEX(xml!$C:$C,MATCH(BD736,xml!$B:$B,0)),0))</f>
        <v xml:space="preserve"> - </v>
      </c>
      <c r="BH736" s="2396" t="str">
        <f t="shared" si="70"/>
        <v>/F30/@F30_1381</v>
      </c>
      <c r="BI736" s="2837" t="s">
        <v>13793</v>
      </c>
      <c r="BJ736" s="2821" t="str">
        <f>IF(xml!$A$1&lt;&gt;Preluare_xml!BH$1," - ",IFERROR(INDEX(xml!$C:$C,MATCH(BH736,xml!$B:$B,0)),0))</f>
        <v xml:space="preserve"> - </v>
      </c>
    </row>
    <row r="737" spans="44:62" x14ac:dyDescent="0.25">
      <c r="AR737" s="1" t="s">
        <v>14109</v>
      </c>
      <c r="AS737" s="1860" t="str">
        <f t="shared" ref="AS737:AS800" si="73">TRIM(MID(AR737,FIND("@",AR737)+1,500))</f>
        <v>F30_1552</v>
      </c>
      <c r="AT737" s="2839" t="str">
        <f>IF(xml!$A$1&lt;&gt;Preluare_xml!AR$1," - ",IFERROR(INDEX(xml!$C:$C,MATCH(AR737,xml!$B:$B,0)),0))</f>
        <v xml:space="preserve"> - </v>
      </c>
      <c r="AV737" s="1" t="s">
        <v>12242</v>
      </c>
      <c r="AW737" s="1860" t="str">
        <f t="shared" ref="AW737:AW800" si="74">TRIM(MID(AV737,FIND("@",AV737)+1,500))</f>
        <v>F40_0082</v>
      </c>
      <c r="AX737" s="2834" t="str">
        <f>IF(xml!$A$1&lt;&gt;Preluare_xml!AV$1," - ",IFERROR(INDEX(xml!$C:$C,MATCH(AV737,xml!$B:$B,0)),0))</f>
        <v xml:space="preserve"> - </v>
      </c>
      <c r="AZ737" s="74" t="s">
        <v>14111</v>
      </c>
      <c r="BA737" s="1860" t="str">
        <f t="shared" si="72"/>
        <v>F30_1561</v>
      </c>
      <c r="BB737" s="2834" t="str">
        <f>IF(xml!$A$1&lt;&gt;Preluare_xml!AZ$1," - ",IFERROR(INDEX(xml!$C:$C,MATCH(AZ737,xml!$B:$B,0)),0))</f>
        <v xml:space="preserve"> - </v>
      </c>
      <c r="BD737" s="2396" t="str">
        <f t="shared" si="71"/>
        <v>/F40/@F40_0082</v>
      </c>
      <c r="BE737" s="2837" t="s">
        <v>12796</v>
      </c>
      <c r="BF737" s="2834" t="str">
        <f>IF(xml!$A$1&lt;&gt;Preluare_xml!BD$1," - ",IFERROR(INDEX(xml!$C:$C,MATCH(BD737,xml!$B:$B,0)),0))</f>
        <v xml:space="preserve"> - </v>
      </c>
      <c r="BH737" s="2396" t="str">
        <f t="shared" si="70"/>
        <v>/F30/@F30_1382</v>
      </c>
      <c r="BI737" s="2837" t="s">
        <v>13796</v>
      </c>
      <c r="BJ737" s="2821" t="str">
        <f>IF(xml!$A$1&lt;&gt;Preluare_xml!BH$1," - ",IFERROR(INDEX(xml!$C:$C,MATCH(BH737,xml!$B:$B,0)),0))</f>
        <v xml:space="preserve"> - </v>
      </c>
    </row>
    <row r="738" spans="44:62" x14ac:dyDescent="0.25">
      <c r="AR738" s="1" t="s">
        <v>14111</v>
      </c>
      <c r="AS738" s="1860" t="str">
        <f t="shared" si="73"/>
        <v>F30_1561</v>
      </c>
      <c r="AT738" s="2839" t="str">
        <f>IF(xml!$A$1&lt;&gt;Preluare_xml!AR$1," - ",IFERROR(INDEX(xml!$C:$C,MATCH(AR738,xml!$B:$B,0)),0))</f>
        <v xml:space="preserve"> - </v>
      </c>
      <c r="AV738" s="1" t="s">
        <v>12243</v>
      </c>
      <c r="AW738" s="1860" t="str">
        <f t="shared" si="74"/>
        <v>F40_0083</v>
      </c>
      <c r="AX738" s="2834" t="str">
        <f>IF(xml!$A$1&lt;&gt;Preluare_xml!AV$1," - ",IFERROR(INDEX(xml!$C:$C,MATCH(AV738,xml!$B:$B,0)),0))</f>
        <v xml:space="preserve"> - </v>
      </c>
      <c r="AZ738" s="74" t="s">
        <v>14113</v>
      </c>
      <c r="BA738" s="1860" t="str">
        <f t="shared" si="72"/>
        <v>F30_1562</v>
      </c>
      <c r="BB738" s="2834" t="str">
        <f>IF(xml!$A$1&lt;&gt;Preluare_xml!AZ$1," - ",IFERROR(INDEX(xml!$C:$C,MATCH(AZ738,xml!$B:$B,0)),0))</f>
        <v xml:space="preserve"> - </v>
      </c>
      <c r="BD738" s="2396" t="str">
        <f t="shared" si="71"/>
        <v>/F40/@F40_0083</v>
      </c>
      <c r="BE738" s="2837" t="s">
        <v>12800</v>
      </c>
      <c r="BF738" s="2834" t="str">
        <f>IF(xml!$A$1&lt;&gt;Preluare_xml!BD$1," - ",IFERROR(INDEX(xml!$C:$C,MATCH(BD738,xml!$B:$B,0)),0))</f>
        <v xml:space="preserve"> - </v>
      </c>
      <c r="BH738" s="2396" t="str">
        <f t="shared" si="70"/>
        <v>/F30/@F30_1391</v>
      </c>
      <c r="BI738" s="2837" t="s">
        <v>13804</v>
      </c>
      <c r="BJ738" s="2821" t="str">
        <f>IF(xml!$A$1&lt;&gt;Preluare_xml!BH$1," - ",IFERROR(INDEX(xml!$C:$C,MATCH(BH738,xml!$B:$B,0)),0))</f>
        <v xml:space="preserve"> - </v>
      </c>
    </row>
    <row r="739" spans="44:62" x14ac:dyDescent="0.25">
      <c r="AR739" s="1" t="s">
        <v>14113</v>
      </c>
      <c r="AS739" s="1860" t="str">
        <f t="shared" si="73"/>
        <v>F30_1562</v>
      </c>
      <c r="AT739" s="2839" t="str">
        <f>IF(xml!$A$1&lt;&gt;Preluare_xml!AR$1," - ",IFERROR(INDEX(xml!$C:$C,MATCH(AR739,xml!$B:$B,0)),0))</f>
        <v xml:space="preserve"> - </v>
      </c>
      <c r="AV739" s="1" t="s">
        <v>12244</v>
      </c>
      <c r="AW739" s="1860" t="str">
        <f t="shared" si="74"/>
        <v>F40_0085</v>
      </c>
      <c r="AX739" s="2834" t="str">
        <f>IF(xml!$A$1&lt;&gt;Preluare_xml!AV$1," - ",IFERROR(INDEX(xml!$C:$C,MATCH(AV739,xml!$B:$B,0)),0))</f>
        <v xml:space="preserve"> - </v>
      </c>
      <c r="AZ739" s="74" t="s">
        <v>14115</v>
      </c>
      <c r="BA739" s="1860" t="str">
        <f t="shared" si="72"/>
        <v>F30_1571</v>
      </c>
      <c r="BB739" s="2834" t="str">
        <f>IF(xml!$A$1&lt;&gt;Preluare_xml!AZ$1," - ",IFERROR(INDEX(xml!$C:$C,MATCH(AZ739,xml!$B:$B,0)),0))</f>
        <v xml:space="preserve"> - </v>
      </c>
      <c r="BD739" s="2396" t="str">
        <f t="shared" si="71"/>
        <v>/F40/@F40_0085</v>
      </c>
      <c r="BE739" s="2837" t="s">
        <v>12805</v>
      </c>
      <c r="BF739" s="2834" t="str">
        <f>IF(xml!$A$1&lt;&gt;Preluare_xml!BD$1," - ",IFERROR(INDEX(xml!$C:$C,MATCH(BD739,xml!$B:$B,0)),0))</f>
        <v xml:space="preserve"> - </v>
      </c>
      <c r="BH739" s="2396" t="str">
        <f t="shared" si="70"/>
        <v>/F30/@F30_1392</v>
      </c>
      <c r="BI739" s="2837" t="s">
        <v>13806</v>
      </c>
      <c r="BJ739" s="2821" t="str">
        <f>IF(xml!$A$1&lt;&gt;Preluare_xml!BH$1," - ",IFERROR(INDEX(xml!$C:$C,MATCH(BH739,xml!$B:$B,0)),0))</f>
        <v xml:space="preserve"> - </v>
      </c>
    </row>
    <row r="740" spans="44:62" x14ac:dyDescent="0.25">
      <c r="AR740" s="1" t="s">
        <v>14115</v>
      </c>
      <c r="AS740" s="1860" t="str">
        <f t="shared" si="73"/>
        <v>F30_1571</v>
      </c>
      <c r="AT740" s="2839" t="str">
        <f>IF(xml!$A$1&lt;&gt;Preluare_xml!AR$1," - ",IFERROR(INDEX(xml!$C:$C,MATCH(AR740,xml!$B:$B,0)),0))</f>
        <v xml:space="preserve"> - </v>
      </c>
      <c r="AV740" s="1" t="s">
        <v>12245</v>
      </c>
      <c r="AW740" s="1860" t="str">
        <f t="shared" si="74"/>
        <v>F40_0091</v>
      </c>
      <c r="AX740" s="2834" t="str">
        <f>IF(xml!$A$1&lt;&gt;Preluare_xml!AV$1," - ",IFERROR(INDEX(xml!$C:$C,MATCH(AV740,xml!$B:$B,0)),0))</f>
        <v xml:space="preserve"> - </v>
      </c>
      <c r="AZ740" s="74" t="s">
        <v>14117</v>
      </c>
      <c r="BA740" s="1860" t="str">
        <f t="shared" si="72"/>
        <v>F30_1572</v>
      </c>
      <c r="BB740" s="2834" t="str">
        <f>IF(xml!$A$1&lt;&gt;Preluare_xml!AZ$1," - ",IFERROR(INDEX(xml!$C:$C,MATCH(AZ740,xml!$B:$B,0)),0))</f>
        <v xml:space="preserve"> - </v>
      </c>
      <c r="BD740" s="2396" t="str">
        <f t="shared" si="71"/>
        <v>/F40/@F40_0091</v>
      </c>
      <c r="BE740" s="2837" t="s">
        <v>12810</v>
      </c>
      <c r="BF740" s="2834" t="str">
        <f>IF(xml!$A$1&lt;&gt;Preluare_xml!BD$1," - ",IFERROR(INDEX(xml!$C:$C,MATCH(BD740,xml!$B:$B,0)),0))</f>
        <v xml:space="preserve"> - </v>
      </c>
      <c r="BH740" s="2396" t="str">
        <f t="shared" si="70"/>
        <v>/F30/@F30_1401</v>
      </c>
      <c r="BI740" s="2837" t="s">
        <v>13813</v>
      </c>
      <c r="BJ740" s="2821" t="str">
        <f>IF(xml!$A$1&lt;&gt;Preluare_xml!BH$1," - ",IFERROR(INDEX(xml!$C:$C,MATCH(BH740,xml!$B:$B,0)),0))</f>
        <v xml:space="preserve"> - </v>
      </c>
    </row>
    <row r="741" spans="44:62" x14ac:dyDescent="0.25">
      <c r="AR741" s="1" t="s">
        <v>14117</v>
      </c>
      <c r="AS741" s="1860" t="str">
        <f t="shared" si="73"/>
        <v>F30_1572</v>
      </c>
      <c r="AT741" s="2839" t="str">
        <f>IF(xml!$A$1&lt;&gt;Preluare_xml!AR$1," - ",IFERROR(INDEX(xml!$C:$C,MATCH(AR741,xml!$B:$B,0)),0))</f>
        <v xml:space="preserve"> - </v>
      </c>
      <c r="AV741" s="1" t="s">
        <v>12246</v>
      </c>
      <c r="AW741" s="1860" t="str">
        <f t="shared" si="74"/>
        <v>F40_0092</v>
      </c>
      <c r="AX741" s="2834" t="str">
        <f>IF(xml!$A$1&lt;&gt;Preluare_xml!AV$1," - ",IFERROR(INDEX(xml!$C:$C,MATCH(AV741,xml!$B:$B,0)),0))</f>
        <v xml:space="preserve"> - </v>
      </c>
      <c r="AZ741" s="74" t="s">
        <v>14119</v>
      </c>
      <c r="BA741" s="1860" t="str">
        <f t="shared" si="72"/>
        <v>F30_1581</v>
      </c>
      <c r="BB741" s="2834" t="str">
        <f>IF(xml!$A$1&lt;&gt;Preluare_xml!AZ$1," - ",IFERROR(INDEX(xml!$C:$C,MATCH(AZ741,xml!$B:$B,0)),0))</f>
        <v xml:space="preserve"> - </v>
      </c>
      <c r="BD741" s="2396" t="str">
        <f t="shared" si="71"/>
        <v>/F40/@F40_0092</v>
      </c>
      <c r="BE741" s="2837" t="s">
        <v>12815</v>
      </c>
      <c r="BF741" s="2834" t="str">
        <f>IF(xml!$A$1&lt;&gt;Preluare_xml!BD$1," - ",IFERROR(INDEX(xml!$C:$C,MATCH(BD741,xml!$B:$B,0)),0))</f>
        <v xml:space="preserve"> - </v>
      </c>
      <c r="BH741" s="2396" t="str">
        <f t="shared" si="70"/>
        <v>/F30/@F30_1402</v>
      </c>
      <c r="BI741" s="2837" t="s">
        <v>13816</v>
      </c>
      <c r="BJ741" s="2821" t="str">
        <f>IF(xml!$A$1&lt;&gt;Preluare_xml!BH$1," - ",IFERROR(INDEX(xml!$C:$C,MATCH(BH741,xml!$B:$B,0)),0))</f>
        <v xml:space="preserve"> - </v>
      </c>
    </row>
    <row r="742" spans="44:62" x14ac:dyDescent="0.25">
      <c r="AR742" s="1" t="s">
        <v>14119</v>
      </c>
      <c r="AS742" s="1860" t="str">
        <f t="shared" si="73"/>
        <v>F30_1581</v>
      </c>
      <c r="AT742" s="2839" t="str">
        <f>IF(xml!$A$1&lt;&gt;Preluare_xml!AR$1," - ",IFERROR(INDEX(xml!$C:$C,MATCH(AR742,xml!$B:$B,0)),0))</f>
        <v xml:space="preserve"> - </v>
      </c>
      <c r="AV742" s="1" t="s">
        <v>12247</v>
      </c>
      <c r="AW742" s="1860" t="str">
        <f t="shared" si="74"/>
        <v>F40_0093</v>
      </c>
      <c r="AX742" s="2834" t="str">
        <f>IF(xml!$A$1&lt;&gt;Preluare_xml!AV$1," - ",IFERROR(INDEX(xml!$C:$C,MATCH(AV742,xml!$B:$B,0)),0))</f>
        <v xml:space="preserve"> - </v>
      </c>
      <c r="AZ742" s="74" t="s">
        <v>14121</v>
      </c>
      <c r="BA742" s="1860" t="str">
        <f t="shared" si="72"/>
        <v>F30_1582</v>
      </c>
      <c r="BB742" s="2834" t="str">
        <f>IF(xml!$A$1&lt;&gt;Preluare_xml!AZ$1," - ",IFERROR(INDEX(xml!$C:$C,MATCH(AZ742,xml!$B:$B,0)),0))</f>
        <v xml:space="preserve"> - </v>
      </c>
      <c r="BD742" s="2396" t="str">
        <f t="shared" si="71"/>
        <v>/F40/@F40_0093</v>
      </c>
      <c r="BE742" s="2837" t="s">
        <v>12820</v>
      </c>
      <c r="BF742" s="2834" t="str">
        <f>IF(xml!$A$1&lt;&gt;Preluare_xml!BD$1," - ",IFERROR(INDEX(xml!$C:$C,MATCH(BD742,xml!$B:$B,0)),0))</f>
        <v xml:space="preserve"> - </v>
      </c>
      <c r="BH742" s="2396" t="str">
        <f t="shared" si="70"/>
        <v>/F30/@F30_1411</v>
      </c>
      <c r="BI742" s="2837" t="s">
        <v>13822</v>
      </c>
      <c r="BJ742" s="2821" t="str">
        <f>IF(xml!$A$1&lt;&gt;Preluare_xml!BH$1," - ",IFERROR(INDEX(xml!$C:$C,MATCH(BH742,xml!$B:$B,0)),0))</f>
        <v xml:space="preserve"> - </v>
      </c>
    </row>
    <row r="743" spans="44:62" x14ac:dyDescent="0.25">
      <c r="AR743" s="1" t="s">
        <v>14121</v>
      </c>
      <c r="AS743" s="1860" t="str">
        <f t="shared" si="73"/>
        <v>F30_1582</v>
      </c>
      <c r="AT743" s="2839" t="str">
        <f>IF(xml!$A$1&lt;&gt;Preluare_xml!AR$1," - ",IFERROR(INDEX(xml!$C:$C,MATCH(AR743,xml!$B:$B,0)),0))</f>
        <v xml:space="preserve"> - </v>
      </c>
      <c r="AV743" s="1" t="s">
        <v>14279</v>
      </c>
      <c r="AW743" s="1860" t="str">
        <f t="shared" si="74"/>
        <v>F40_0094</v>
      </c>
      <c r="AX743" s="2834" t="str">
        <f>IF(xml!$A$1&lt;&gt;Preluare_xml!AV$1," - ",IFERROR(INDEX(xml!$C:$C,MATCH(AV743,xml!$B:$B,0)),0))</f>
        <v xml:space="preserve"> - </v>
      </c>
      <c r="AZ743" s="74" t="s">
        <v>14123</v>
      </c>
      <c r="BA743" s="1860" t="str">
        <f t="shared" si="72"/>
        <v>F30_1591</v>
      </c>
      <c r="BB743" s="2834" t="str">
        <f>IF(xml!$A$1&lt;&gt;Preluare_xml!AZ$1," - ",IFERROR(INDEX(xml!$C:$C,MATCH(AZ743,xml!$B:$B,0)),0))</f>
        <v xml:space="preserve"> - </v>
      </c>
      <c r="BD743" s="2396" t="str">
        <f t="shared" si="71"/>
        <v>/F40/@F40_0094</v>
      </c>
      <c r="BE743" s="2837" t="s">
        <v>12825</v>
      </c>
      <c r="BF743" s="2834" t="str">
        <f>IF(xml!$A$1&lt;&gt;Preluare_xml!BD$1," - ",IFERROR(INDEX(xml!$C:$C,MATCH(BD743,xml!$B:$B,0)),0))</f>
        <v xml:space="preserve"> - </v>
      </c>
      <c r="BH743" s="2396" t="str">
        <f t="shared" si="70"/>
        <v>/F30/@F30_1412</v>
      </c>
      <c r="BI743" s="2837" t="s">
        <v>13824</v>
      </c>
      <c r="BJ743" s="2821" t="str">
        <f>IF(xml!$A$1&lt;&gt;Preluare_xml!BH$1," - ",IFERROR(INDEX(xml!$C:$C,MATCH(BH743,xml!$B:$B,0)),0))</f>
        <v xml:space="preserve"> - </v>
      </c>
    </row>
    <row r="744" spans="44:62" x14ac:dyDescent="0.25">
      <c r="AR744" s="1" t="s">
        <v>14123</v>
      </c>
      <c r="AS744" s="1860" t="str">
        <f t="shared" si="73"/>
        <v>F30_1591</v>
      </c>
      <c r="AT744" s="2839" t="str">
        <f>IF(xml!$A$1&lt;&gt;Preluare_xml!AR$1," - ",IFERROR(INDEX(xml!$C:$C,MATCH(AR744,xml!$B:$B,0)),0))</f>
        <v xml:space="preserve"> - </v>
      </c>
      <c r="AV744" s="1" t="s">
        <v>12248</v>
      </c>
      <c r="AW744" s="1860" t="str">
        <f t="shared" si="74"/>
        <v>F40_0095</v>
      </c>
      <c r="AX744" s="2834" t="str">
        <f>IF(xml!$A$1&lt;&gt;Preluare_xml!AV$1," - ",IFERROR(INDEX(xml!$C:$C,MATCH(AV744,xml!$B:$B,0)),0))</f>
        <v xml:space="preserve"> - </v>
      </c>
      <c r="AZ744" s="74" t="s">
        <v>14125</v>
      </c>
      <c r="BA744" s="1860" t="str">
        <f t="shared" si="72"/>
        <v>F30_1592</v>
      </c>
      <c r="BB744" s="2834" t="str">
        <f>IF(xml!$A$1&lt;&gt;Preluare_xml!AZ$1," - ",IFERROR(INDEX(xml!$C:$C,MATCH(AZ744,xml!$B:$B,0)),0))</f>
        <v xml:space="preserve"> - </v>
      </c>
      <c r="BD744" s="2396" t="str">
        <f t="shared" si="71"/>
        <v>/F40/@F40_0095</v>
      </c>
      <c r="BE744" s="2837" t="s">
        <v>12831</v>
      </c>
      <c r="BF744" s="2834" t="str">
        <f>IF(xml!$A$1&lt;&gt;Preluare_xml!BD$1," - ",IFERROR(INDEX(xml!$C:$C,MATCH(BD744,xml!$B:$B,0)),0))</f>
        <v xml:space="preserve"> - </v>
      </c>
      <c r="BH744" s="2396" t="str">
        <f t="shared" si="70"/>
        <v>/F30/@F30_1421</v>
      </c>
      <c r="BI744" s="2837" t="s">
        <v>13831</v>
      </c>
      <c r="BJ744" s="2821" t="str">
        <f>IF(xml!$A$1&lt;&gt;Preluare_xml!BH$1," - ",IFERROR(INDEX(xml!$C:$C,MATCH(BH744,xml!$B:$B,0)),0))</f>
        <v xml:space="preserve"> - </v>
      </c>
    </row>
    <row r="745" spans="44:62" x14ac:dyDescent="0.25">
      <c r="AR745" s="1" t="s">
        <v>14125</v>
      </c>
      <c r="AS745" s="1860" t="str">
        <f t="shared" si="73"/>
        <v>F30_1592</v>
      </c>
      <c r="AT745" s="2839" t="str">
        <f>IF(xml!$A$1&lt;&gt;Preluare_xml!AR$1," - ",IFERROR(INDEX(xml!$C:$C,MATCH(AR745,xml!$B:$B,0)),0))</f>
        <v xml:space="preserve"> - </v>
      </c>
      <c r="AV745" s="1" t="s">
        <v>12249</v>
      </c>
      <c r="AW745" s="1860" t="str">
        <f t="shared" si="74"/>
        <v>F40_0101</v>
      </c>
      <c r="AX745" s="2834" t="str">
        <f>IF(xml!$A$1&lt;&gt;Preluare_xml!AV$1," - ",IFERROR(INDEX(xml!$C:$C,MATCH(AV745,xml!$B:$B,0)),0))</f>
        <v xml:space="preserve"> - </v>
      </c>
      <c r="AZ745" s="74" t="s">
        <v>14127</v>
      </c>
      <c r="BA745" s="1860" t="str">
        <f t="shared" si="72"/>
        <v>F30_1601</v>
      </c>
      <c r="BB745" s="2834" t="str">
        <f>IF(xml!$A$1&lt;&gt;Preluare_xml!AZ$1," - ",IFERROR(INDEX(xml!$C:$C,MATCH(AZ745,xml!$B:$B,0)),0))</f>
        <v xml:space="preserve"> - </v>
      </c>
      <c r="BD745" s="2396" t="str">
        <f t="shared" si="71"/>
        <v>/F40/@F40_0101</v>
      </c>
      <c r="BE745" s="2837" t="s">
        <v>12836</v>
      </c>
      <c r="BF745" s="2834" t="str">
        <f>IF(xml!$A$1&lt;&gt;Preluare_xml!BD$1," - ",IFERROR(INDEX(xml!$C:$C,MATCH(BD745,xml!$B:$B,0)),0))</f>
        <v xml:space="preserve"> - </v>
      </c>
      <c r="BH745" s="2396" t="str">
        <f t="shared" si="70"/>
        <v>/F30/@F30_1422</v>
      </c>
      <c r="BI745" s="2837" t="s">
        <v>13834</v>
      </c>
      <c r="BJ745" s="2821" t="str">
        <f>IF(xml!$A$1&lt;&gt;Preluare_xml!BH$1," - ",IFERROR(INDEX(xml!$C:$C,MATCH(BH745,xml!$B:$B,0)),0))</f>
        <v xml:space="preserve"> - </v>
      </c>
    </row>
    <row r="746" spans="44:62" x14ac:dyDescent="0.25">
      <c r="AR746" s="1" t="s">
        <v>14127</v>
      </c>
      <c r="AS746" s="1860" t="str">
        <f t="shared" si="73"/>
        <v>F30_1601</v>
      </c>
      <c r="AT746" s="2839" t="str">
        <f>IF(xml!$A$1&lt;&gt;Preluare_xml!AR$1," - ",IFERROR(INDEX(xml!$C:$C,MATCH(AR746,xml!$B:$B,0)),0))</f>
        <v xml:space="preserve"> - </v>
      </c>
      <c r="AV746" s="1" t="s">
        <v>12250</v>
      </c>
      <c r="AW746" s="1860" t="str">
        <f t="shared" si="74"/>
        <v>F40_0102</v>
      </c>
      <c r="AX746" s="2834" t="str">
        <f>IF(xml!$A$1&lt;&gt;Preluare_xml!AV$1," - ",IFERROR(INDEX(xml!$C:$C,MATCH(AV746,xml!$B:$B,0)),0))</f>
        <v xml:space="preserve"> - </v>
      </c>
      <c r="AZ746" s="74" t="s">
        <v>14129</v>
      </c>
      <c r="BA746" s="1860" t="str">
        <f t="shared" si="72"/>
        <v>F30_1602</v>
      </c>
      <c r="BB746" s="2834" t="str">
        <f>IF(xml!$A$1&lt;&gt;Preluare_xml!AZ$1," - ",IFERROR(INDEX(xml!$C:$C,MATCH(AZ746,xml!$B:$B,0)),0))</f>
        <v xml:space="preserve"> - </v>
      </c>
      <c r="BD746" s="2396" t="str">
        <f t="shared" si="71"/>
        <v>/F40/@F40_0102</v>
      </c>
      <c r="BE746" s="2837" t="s">
        <v>12840</v>
      </c>
      <c r="BF746" s="2834" t="str">
        <f>IF(xml!$A$1&lt;&gt;Preluare_xml!BD$1," - ",IFERROR(INDEX(xml!$C:$C,MATCH(BD746,xml!$B:$B,0)),0))</f>
        <v xml:space="preserve"> - </v>
      </c>
      <c r="BH746" s="2396" t="str">
        <f t="shared" si="70"/>
        <v>/F30/@F30_1431</v>
      </c>
      <c r="BI746" s="2837" t="s">
        <v>13841</v>
      </c>
      <c r="BJ746" s="2821" t="str">
        <f>IF(xml!$A$1&lt;&gt;Preluare_xml!BH$1," - ",IFERROR(INDEX(xml!$C:$C,MATCH(BH746,xml!$B:$B,0)),0))</f>
        <v xml:space="preserve"> - </v>
      </c>
    </row>
    <row r="747" spans="44:62" x14ac:dyDescent="0.25">
      <c r="AR747" s="1" t="s">
        <v>14129</v>
      </c>
      <c r="AS747" s="1860" t="str">
        <f t="shared" si="73"/>
        <v>F30_1602</v>
      </c>
      <c r="AT747" s="2839" t="str">
        <f>IF(xml!$A$1&lt;&gt;Preluare_xml!AR$1," - ",IFERROR(INDEX(xml!$C:$C,MATCH(AR747,xml!$B:$B,0)),0))</f>
        <v xml:space="preserve"> - </v>
      </c>
      <c r="AV747" s="1" t="s">
        <v>12251</v>
      </c>
      <c r="AW747" s="1860" t="str">
        <f t="shared" si="74"/>
        <v>F40_0103</v>
      </c>
      <c r="AX747" s="2834" t="str">
        <f>IF(xml!$A$1&lt;&gt;Preluare_xml!AV$1," - ",IFERROR(INDEX(xml!$C:$C,MATCH(AV747,xml!$B:$B,0)),0))</f>
        <v xml:space="preserve"> - </v>
      </c>
      <c r="AZ747" s="74" t="s">
        <v>14131</v>
      </c>
      <c r="BA747" s="1860" t="str">
        <f t="shared" si="72"/>
        <v>F30_1611</v>
      </c>
      <c r="BB747" s="2834" t="str">
        <f>IF(xml!$A$1&lt;&gt;Preluare_xml!AZ$1," - ",IFERROR(INDEX(xml!$C:$C,MATCH(AZ747,xml!$B:$B,0)),0))</f>
        <v xml:space="preserve"> - </v>
      </c>
      <c r="BD747" s="2396" t="str">
        <f t="shared" si="71"/>
        <v>/F40/@F40_0103</v>
      </c>
      <c r="BE747" s="2837" t="s">
        <v>12845</v>
      </c>
      <c r="BF747" s="2834" t="str">
        <f>IF(xml!$A$1&lt;&gt;Preluare_xml!BD$1," - ",IFERROR(INDEX(xml!$C:$C,MATCH(BD747,xml!$B:$B,0)),0))</f>
        <v xml:space="preserve"> - </v>
      </c>
      <c r="BH747" s="2396" t="str">
        <f t="shared" si="70"/>
        <v>/F30/@F30_1433</v>
      </c>
      <c r="BI747" s="2837" t="s">
        <v>13847</v>
      </c>
      <c r="BJ747" s="2821" t="str">
        <f>IF(xml!$A$1&lt;&gt;Preluare_xml!BH$1," - ",IFERROR(INDEX(xml!$C:$C,MATCH(BH747,xml!$B:$B,0)),0))</f>
        <v xml:space="preserve"> - </v>
      </c>
    </row>
    <row r="748" spans="44:62" x14ac:dyDescent="0.25">
      <c r="AR748" s="1" t="s">
        <v>14131</v>
      </c>
      <c r="AS748" s="1860" t="str">
        <f t="shared" si="73"/>
        <v>F30_1611</v>
      </c>
      <c r="AT748" s="2839" t="str">
        <f>IF(xml!$A$1&lt;&gt;Preluare_xml!AR$1," - ",IFERROR(INDEX(xml!$C:$C,MATCH(AR748,xml!$B:$B,0)),0))</f>
        <v xml:space="preserve"> - </v>
      </c>
      <c r="AV748" s="1" t="s">
        <v>14280</v>
      </c>
      <c r="AW748" s="1860" t="str">
        <f t="shared" si="74"/>
        <v>F40_0104</v>
      </c>
      <c r="AX748" s="2834" t="str">
        <f>IF(xml!$A$1&lt;&gt;Preluare_xml!AV$1," - ",IFERROR(INDEX(xml!$C:$C,MATCH(AV748,xml!$B:$B,0)),0))</f>
        <v xml:space="preserve"> - </v>
      </c>
      <c r="AZ748" s="74" t="s">
        <v>14133</v>
      </c>
      <c r="BA748" s="1860" t="str">
        <f t="shared" si="72"/>
        <v>F30_1612</v>
      </c>
      <c r="BB748" s="2834" t="str">
        <f>IF(xml!$A$1&lt;&gt;Preluare_xml!AZ$1," - ",IFERROR(INDEX(xml!$C:$C,MATCH(AZ748,xml!$B:$B,0)),0))</f>
        <v xml:space="preserve"> - </v>
      </c>
      <c r="BD748" s="2396" t="str">
        <f t="shared" si="71"/>
        <v>/F40/@F40_0104</v>
      </c>
      <c r="BE748" s="2837" t="s">
        <v>12850</v>
      </c>
      <c r="BF748" s="2834" t="str">
        <f>IF(xml!$A$1&lt;&gt;Preluare_xml!BD$1," - ",IFERROR(INDEX(xml!$C:$C,MATCH(BD748,xml!$B:$B,0)),0))</f>
        <v xml:space="preserve"> - </v>
      </c>
      <c r="BH748" s="2396" t="str">
        <f t="shared" si="70"/>
        <v>/F30/@F30_1441</v>
      </c>
      <c r="BI748" s="2837" t="s">
        <v>13853</v>
      </c>
      <c r="BJ748" s="2821" t="str">
        <f>IF(xml!$A$1&lt;&gt;Preluare_xml!BH$1," - ",IFERROR(INDEX(xml!$C:$C,MATCH(BH748,xml!$B:$B,0)),0))</f>
        <v xml:space="preserve"> - </v>
      </c>
    </row>
    <row r="749" spans="44:62" x14ac:dyDescent="0.25">
      <c r="AR749" s="1" t="s">
        <v>14133</v>
      </c>
      <c r="AS749" s="1860" t="str">
        <f t="shared" si="73"/>
        <v>F30_1612</v>
      </c>
      <c r="AT749" s="2839" t="str">
        <f>IF(xml!$A$1&lt;&gt;Preluare_xml!AR$1," - ",IFERROR(INDEX(xml!$C:$C,MATCH(AR749,xml!$B:$B,0)),0))</f>
        <v xml:space="preserve"> - </v>
      </c>
      <c r="AV749" s="1" t="s">
        <v>12252</v>
      </c>
      <c r="AW749" s="1860" t="str">
        <f t="shared" si="74"/>
        <v>F40_0105</v>
      </c>
      <c r="AX749" s="2834" t="str">
        <f>IF(xml!$A$1&lt;&gt;Preluare_xml!AV$1," - ",IFERROR(INDEX(xml!$C:$C,MATCH(AV749,xml!$B:$B,0)),0))</f>
        <v xml:space="preserve"> - </v>
      </c>
      <c r="AZ749" s="74" t="s">
        <v>14135</v>
      </c>
      <c r="BA749" s="1860" t="str">
        <f t="shared" si="72"/>
        <v>F30_1621</v>
      </c>
      <c r="BB749" s="2834" t="str">
        <f>IF(xml!$A$1&lt;&gt;Preluare_xml!AZ$1," - ",IFERROR(INDEX(xml!$C:$C,MATCH(AZ749,xml!$B:$B,0)),0))</f>
        <v xml:space="preserve"> - </v>
      </c>
      <c r="BD749" s="2396" t="str">
        <f t="shared" si="71"/>
        <v>/F40/@F40_0105</v>
      </c>
      <c r="BE749" s="2837" t="s">
        <v>12855</v>
      </c>
      <c r="BF749" s="2834" t="str">
        <f>IF(xml!$A$1&lt;&gt;Preluare_xml!BD$1," - ",IFERROR(INDEX(xml!$C:$C,MATCH(BD749,xml!$B:$B,0)),0))</f>
        <v xml:space="preserve"> - </v>
      </c>
      <c r="BH749" s="2396" t="str">
        <f t="shared" si="70"/>
        <v>/F30/@F30_1442</v>
      </c>
      <c r="BI749" s="2837" t="s">
        <v>13856</v>
      </c>
      <c r="BJ749" s="2821" t="str">
        <f>IF(xml!$A$1&lt;&gt;Preluare_xml!BH$1," - ",IFERROR(INDEX(xml!$C:$C,MATCH(BH749,xml!$B:$B,0)),0))</f>
        <v xml:space="preserve"> - </v>
      </c>
    </row>
    <row r="750" spans="44:62" x14ac:dyDescent="0.25">
      <c r="AR750" s="1" t="s">
        <v>14135</v>
      </c>
      <c r="AS750" s="1860" t="str">
        <f t="shared" si="73"/>
        <v>F30_1621</v>
      </c>
      <c r="AT750" s="2839" t="str">
        <f>IF(xml!$A$1&lt;&gt;Preluare_xml!AR$1," - ",IFERROR(INDEX(xml!$C:$C,MATCH(AR750,xml!$B:$B,0)),0))</f>
        <v xml:space="preserve"> - </v>
      </c>
      <c r="AV750" s="1" t="s">
        <v>14281</v>
      </c>
      <c r="AW750" s="1860" t="str">
        <f t="shared" si="74"/>
        <v>F40_0111</v>
      </c>
      <c r="AX750" s="2834" t="str">
        <f>IF(xml!$A$1&lt;&gt;Preluare_xml!AV$1," - ",IFERROR(INDEX(xml!$C:$C,MATCH(AV750,xml!$B:$B,0)),0))</f>
        <v xml:space="preserve"> - </v>
      </c>
      <c r="AZ750" s="74" t="s">
        <v>14137</v>
      </c>
      <c r="BA750" s="1860" t="str">
        <f t="shared" si="72"/>
        <v>F30_1622</v>
      </c>
      <c r="BB750" s="2834" t="str">
        <f>IF(xml!$A$1&lt;&gt;Preluare_xml!AZ$1," - ",IFERROR(INDEX(xml!$C:$C,MATCH(AZ750,xml!$B:$B,0)),0))</f>
        <v xml:space="preserve"> - </v>
      </c>
      <c r="BD750" s="2396" t="str">
        <f t="shared" si="71"/>
        <v>/F40/@F40_0111</v>
      </c>
      <c r="BE750" s="2837" t="s">
        <v>12860</v>
      </c>
      <c r="BF750" s="2834" t="str">
        <f>IF(xml!$A$1&lt;&gt;Preluare_xml!BD$1," - ",IFERROR(INDEX(xml!$C:$C,MATCH(BD750,xml!$B:$B,0)),0))</f>
        <v xml:space="preserve"> - </v>
      </c>
      <c r="BH750" s="2396" t="str">
        <f t="shared" si="70"/>
        <v>/F30/@F30_1443</v>
      </c>
      <c r="BI750" s="2837" t="s">
        <v>13859</v>
      </c>
      <c r="BJ750" s="2821" t="str">
        <f>IF(xml!$A$1&lt;&gt;Preluare_xml!BH$1," - ",IFERROR(INDEX(xml!$C:$C,MATCH(BH750,xml!$B:$B,0)),0))</f>
        <v xml:space="preserve"> - </v>
      </c>
    </row>
    <row r="751" spans="44:62" x14ac:dyDescent="0.25">
      <c r="AR751" s="1" t="s">
        <v>14137</v>
      </c>
      <c r="AS751" s="1860" t="str">
        <f t="shared" si="73"/>
        <v>F30_1622</v>
      </c>
      <c r="AT751" s="2839" t="str">
        <f>IF(xml!$A$1&lt;&gt;Preluare_xml!AR$1," - ",IFERROR(INDEX(xml!$C:$C,MATCH(AR751,xml!$B:$B,0)),0))</f>
        <v xml:space="preserve"> - </v>
      </c>
      <c r="AV751" s="1" t="s">
        <v>14282</v>
      </c>
      <c r="AW751" s="1860" t="str">
        <f t="shared" si="74"/>
        <v>F40_0112</v>
      </c>
      <c r="AX751" s="2834" t="str">
        <f>IF(xml!$A$1&lt;&gt;Preluare_xml!AV$1," - ",IFERROR(INDEX(xml!$C:$C,MATCH(AV751,xml!$B:$B,0)),0))</f>
        <v xml:space="preserve"> - </v>
      </c>
      <c r="AZ751" s="74" t="s">
        <v>14139</v>
      </c>
      <c r="BA751" s="1860" t="str">
        <f t="shared" si="72"/>
        <v>F30_1631</v>
      </c>
      <c r="BB751" s="2834" t="str">
        <f>IF(xml!$A$1&lt;&gt;Preluare_xml!AZ$1," - ",IFERROR(INDEX(xml!$C:$C,MATCH(AZ751,xml!$B:$B,0)),0))</f>
        <v xml:space="preserve"> - </v>
      </c>
      <c r="BD751" s="2396" t="str">
        <f t="shared" si="71"/>
        <v>/F40/@F40_0112</v>
      </c>
      <c r="BE751" s="2837" t="s">
        <v>12865</v>
      </c>
      <c r="BF751" s="2834" t="str">
        <f>IF(xml!$A$1&lt;&gt;Preluare_xml!BD$1," - ",IFERROR(INDEX(xml!$C:$C,MATCH(BD751,xml!$B:$B,0)),0))</f>
        <v xml:space="preserve"> - </v>
      </c>
      <c r="BH751" s="2396" t="str">
        <f t="shared" si="70"/>
        <v>/F30/@F30_1444</v>
      </c>
      <c r="BI751" s="2837" t="s">
        <v>13862</v>
      </c>
      <c r="BJ751" s="2821" t="str">
        <f>IF(xml!$A$1&lt;&gt;Preluare_xml!BH$1," - ",IFERROR(INDEX(xml!$C:$C,MATCH(BH751,xml!$B:$B,0)),0))</f>
        <v xml:space="preserve"> - </v>
      </c>
    </row>
    <row r="752" spans="44:62" x14ac:dyDescent="0.25">
      <c r="AR752" s="1" t="s">
        <v>14139</v>
      </c>
      <c r="AS752" s="1860" t="str">
        <f t="shared" si="73"/>
        <v>F30_1631</v>
      </c>
      <c r="AT752" s="2839" t="str">
        <f>IF(xml!$A$1&lt;&gt;Preluare_xml!AR$1," - ",IFERROR(INDEX(xml!$C:$C,MATCH(AR752,xml!$B:$B,0)),0))</f>
        <v xml:space="preserve"> - </v>
      </c>
      <c r="AV752" s="1" t="s">
        <v>14283</v>
      </c>
      <c r="AW752" s="1860" t="str">
        <f t="shared" si="74"/>
        <v>F40_0113</v>
      </c>
      <c r="AX752" s="2834" t="str">
        <f>IF(xml!$A$1&lt;&gt;Preluare_xml!AV$1," - ",IFERROR(INDEX(xml!$C:$C,MATCH(AV752,xml!$B:$B,0)),0))</f>
        <v xml:space="preserve"> - </v>
      </c>
      <c r="AZ752" s="74" t="s">
        <v>14141</v>
      </c>
      <c r="BA752" s="1860" t="str">
        <f t="shared" si="72"/>
        <v>F30_1632</v>
      </c>
      <c r="BB752" s="2834" t="str">
        <f>IF(xml!$A$1&lt;&gt;Preluare_xml!AZ$1," - ",IFERROR(INDEX(xml!$C:$C,MATCH(AZ752,xml!$B:$B,0)),0))</f>
        <v xml:space="preserve"> - </v>
      </c>
      <c r="BD752" s="2396" t="str">
        <f t="shared" si="71"/>
        <v>/F40/@F40_0113</v>
      </c>
      <c r="BE752" s="2837" t="s">
        <v>12870</v>
      </c>
      <c r="BF752" s="2834" t="str">
        <f>IF(xml!$A$1&lt;&gt;Preluare_xml!BD$1," - ",IFERROR(INDEX(xml!$C:$C,MATCH(BD752,xml!$B:$B,0)),0))</f>
        <v xml:space="preserve"> - </v>
      </c>
      <c r="BH752" s="2396" t="str">
        <f t="shared" si="70"/>
        <v>/F30/@F30_1451</v>
      </c>
      <c r="BI752" s="2837" t="s">
        <v>13865</v>
      </c>
      <c r="BJ752" s="2821" t="str">
        <f>IF(xml!$A$1&lt;&gt;Preluare_xml!BH$1," - ",IFERROR(INDEX(xml!$C:$C,MATCH(BH752,xml!$B:$B,0)),0))</f>
        <v xml:space="preserve"> - </v>
      </c>
    </row>
    <row r="753" spans="44:62" x14ac:dyDescent="0.25">
      <c r="AR753" s="1" t="s">
        <v>14141</v>
      </c>
      <c r="AS753" s="1860" t="str">
        <f t="shared" si="73"/>
        <v>F30_1632</v>
      </c>
      <c r="AT753" s="2839" t="str">
        <f>IF(xml!$A$1&lt;&gt;Preluare_xml!AR$1," - ",IFERROR(INDEX(xml!$C:$C,MATCH(AR753,xml!$B:$B,0)),0))</f>
        <v xml:space="preserve"> - </v>
      </c>
      <c r="AV753" s="1" t="s">
        <v>14284</v>
      </c>
      <c r="AW753" s="1860" t="str">
        <f t="shared" si="74"/>
        <v>F40_0114</v>
      </c>
      <c r="AX753" s="2834" t="str">
        <f>IF(xml!$A$1&lt;&gt;Preluare_xml!AV$1," - ",IFERROR(INDEX(xml!$C:$C,MATCH(AV753,xml!$B:$B,0)),0))</f>
        <v xml:space="preserve"> - </v>
      </c>
      <c r="AZ753" s="74" t="s">
        <v>14143</v>
      </c>
      <c r="BA753" s="1860" t="str">
        <f t="shared" si="72"/>
        <v>F30_1641</v>
      </c>
      <c r="BB753" s="2834" t="str">
        <f>IF(xml!$A$1&lt;&gt;Preluare_xml!AZ$1," - ",IFERROR(INDEX(xml!$C:$C,MATCH(AZ753,xml!$B:$B,0)),0))</f>
        <v xml:space="preserve"> - </v>
      </c>
      <c r="BD753" s="2396" t="str">
        <f t="shared" si="71"/>
        <v>/F40/@F40_0114</v>
      </c>
      <c r="BE753" s="2837" t="s">
        <v>12875</v>
      </c>
      <c r="BF753" s="2834" t="str">
        <f>IF(xml!$A$1&lt;&gt;Preluare_xml!BD$1," - ",IFERROR(INDEX(xml!$C:$C,MATCH(BD753,xml!$B:$B,0)),0))</f>
        <v xml:space="preserve"> - </v>
      </c>
      <c r="BH753" s="2396" t="str">
        <f t="shared" si="70"/>
        <v>/F30/@F30_1452</v>
      </c>
      <c r="BI753" s="2837" t="s">
        <v>13868</v>
      </c>
      <c r="BJ753" s="2821" t="str">
        <f>IF(xml!$A$1&lt;&gt;Preluare_xml!BH$1," - ",IFERROR(INDEX(xml!$C:$C,MATCH(BH753,xml!$B:$B,0)),0))</f>
        <v xml:space="preserve"> - </v>
      </c>
    </row>
    <row r="754" spans="44:62" x14ac:dyDescent="0.25">
      <c r="AR754" s="1" t="s">
        <v>14143</v>
      </c>
      <c r="AS754" s="1860" t="str">
        <f t="shared" si="73"/>
        <v>F30_1641</v>
      </c>
      <c r="AT754" s="2839" t="str">
        <f>IF(xml!$A$1&lt;&gt;Preluare_xml!AR$1," - ",IFERROR(INDEX(xml!$C:$C,MATCH(AR754,xml!$B:$B,0)),0))</f>
        <v xml:space="preserve"> - </v>
      </c>
      <c r="AV754" s="1" t="s">
        <v>14285</v>
      </c>
      <c r="AW754" s="1860" t="str">
        <f t="shared" si="74"/>
        <v>F40_0115</v>
      </c>
      <c r="AX754" s="2834" t="str">
        <f>IF(xml!$A$1&lt;&gt;Preluare_xml!AV$1," - ",IFERROR(INDEX(xml!$C:$C,MATCH(AV754,xml!$B:$B,0)),0))</f>
        <v xml:space="preserve"> - </v>
      </c>
      <c r="AZ754" s="74" t="s">
        <v>14145</v>
      </c>
      <c r="BA754" s="1860" t="str">
        <f t="shared" si="72"/>
        <v>F30_1642</v>
      </c>
      <c r="BB754" s="2834" t="str">
        <f>IF(xml!$A$1&lt;&gt;Preluare_xml!AZ$1," - ",IFERROR(INDEX(xml!$C:$C,MATCH(AZ754,xml!$B:$B,0)),0))</f>
        <v xml:space="preserve"> - </v>
      </c>
      <c r="BD754" s="2396" t="str">
        <f t="shared" si="71"/>
        <v>/F40/@F40_0115</v>
      </c>
      <c r="BE754" s="2837" t="s">
        <v>12880</v>
      </c>
      <c r="BF754" s="2834" t="str">
        <f>IF(xml!$A$1&lt;&gt;Preluare_xml!BD$1," - ",IFERROR(INDEX(xml!$C:$C,MATCH(BD754,xml!$B:$B,0)),0))</f>
        <v xml:space="preserve"> - </v>
      </c>
      <c r="BH754" s="2396" t="str">
        <f t="shared" si="70"/>
        <v>/F30/@F30_1453</v>
      </c>
      <c r="BI754" s="2837" t="s">
        <v>13871</v>
      </c>
      <c r="BJ754" s="2821" t="str">
        <f>IF(xml!$A$1&lt;&gt;Preluare_xml!BH$1," - ",IFERROR(INDEX(xml!$C:$C,MATCH(BH754,xml!$B:$B,0)),0))</f>
        <v xml:space="preserve"> - </v>
      </c>
    </row>
    <row r="755" spans="44:62" x14ac:dyDescent="0.25">
      <c r="AR755" s="1" t="s">
        <v>14145</v>
      </c>
      <c r="AS755" s="1860" t="str">
        <f t="shared" si="73"/>
        <v>F30_1642</v>
      </c>
      <c r="AT755" s="2839" t="str">
        <f>IF(xml!$A$1&lt;&gt;Preluare_xml!AR$1," - ",IFERROR(INDEX(xml!$C:$C,MATCH(AR755,xml!$B:$B,0)),0))</f>
        <v xml:space="preserve"> - </v>
      </c>
      <c r="AV755" s="1" t="s">
        <v>14286</v>
      </c>
      <c r="AW755" s="1860" t="str">
        <f t="shared" si="74"/>
        <v>F40_0121</v>
      </c>
      <c r="AX755" s="2834" t="str">
        <f>IF(xml!$A$1&lt;&gt;Preluare_xml!AV$1," - ",IFERROR(INDEX(xml!$C:$C,MATCH(AV755,xml!$B:$B,0)),0))</f>
        <v xml:space="preserve"> - </v>
      </c>
      <c r="AZ755" s="74" t="s">
        <v>14147</v>
      </c>
      <c r="BA755" s="1860" t="str">
        <f t="shared" si="72"/>
        <v>F30_1651</v>
      </c>
      <c r="BB755" s="2834" t="str">
        <f>IF(xml!$A$1&lt;&gt;Preluare_xml!AZ$1," - ",IFERROR(INDEX(xml!$C:$C,MATCH(AZ755,xml!$B:$B,0)),0))</f>
        <v xml:space="preserve"> - </v>
      </c>
      <c r="BD755" s="2396" t="str">
        <f t="shared" si="71"/>
        <v>/F40/@F40_0121</v>
      </c>
      <c r="BE755" s="2837" t="s">
        <v>12887</v>
      </c>
      <c r="BF755" s="2834" t="str">
        <f>IF(xml!$A$1&lt;&gt;Preluare_xml!BD$1," - ",IFERROR(INDEX(xml!$C:$C,MATCH(BD755,xml!$B:$B,0)),0))</f>
        <v xml:space="preserve"> - </v>
      </c>
      <c r="BH755" s="2396" t="str">
        <f t="shared" si="70"/>
        <v>/F30/@F30_1454</v>
      </c>
      <c r="BI755" s="2837" t="s">
        <v>13874</v>
      </c>
      <c r="BJ755" s="2821" t="str">
        <f>IF(xml!$A$1&lt;&gt;Preluare_xml!BH$1," - ",IFERROR(INDEX(xml!$C:$C,MATCH(BH755,xml!$B:$B,0)),0))</f>
        <v xml:space="preserve"> - </v>
      </c>
    </row>
    <row r="756" spans="44:62" x14ac:dyDescent="0.25">
      <c r="AR756" s="1" t="s">
        <v>14147</v>
      </c>
      <c r="AS756" s="1860" t="str">
        <f t="shared" si="73"/>
        <v>F30_1651</v>
      </c>
      <c r="AT756" s="2839" t="str">
        <f>IF(xml!$A$1&lt;&gt;Preluare_xml!AR$1," - ",IFERROR(INDEX(xml!$C:$C,MATCH(AR756,xml!$B:$B,0)),0))</f>
        <v xml:space="preserve"> - </v>
      </c>
      <c r="AV756" s="1" t="s">
        <v>14287</v>
      </c>
      <c r="AW756" s="1860" t="str">
        <f t="shared" si="74"/>
        <v>F40_0122</v>
      </c>
      <c r="AX756" s="2834" t="str">
        <f>IF(xml!$A$1&lt;&gt;Preluare_xml!AV$1," - ",IFERROR(INDEX(xml!$C:$C,MATCH(AV756,xml!$B:$B,0)),0))</f>
        <v xml:space="preserve"> - </v>
      </c>
      <c r="AZ756" s="74" t="s">
        <v>14149</v>
      </c>
      <c r="BA756" s="1860" t="str">
        <f t="shared" si="72"/>
        <v>F30_1652</v>
      </c>
      <c r="BB756" s="2834" t="str">
        <f>IF(xml!$A$1&lt;&gt;Preluare_xml!AZ$1," - ",IFERROR(INDEX(xml!$C:$C,MATCH(AZ756,xml!$B:$B,0)),0))</f>
        <v xml:space="preserve"> - </v>
      </c>
      <c r="BD756" s="2396" t="str">
        <f t="shared" si="71"/>
        <v>/F40/@F40_0122</v>
      </c>
      <c r="BE756" s="2837" t="s">
        <v>12894</v>
      </c>
      <c r="BF756" s="2834" t="str">
        <f>IF(xml!$A$1&lt;&gt;Preluare_xml!BD$1," - ",IFERROR(INDEX(xml!$C:$C,MATCH(BD756,xml!$B:$B,0)),0))</f>
        <v xml:space="preserve"> - </v>
      </c>
      <c r="BH756" s="2396" t="str">
        <f t="shared" si="70"/>
        <v>/F30/@F30_1461</v>
      </c>
      <c r="BI756" s="2837" t="s">
        <v>13877</v>
      </c>
      <c r="BJ756" s="2821" t="str">
        <f>IF(xml!$A$1&lt;&gt;Preluare_xml!BH$1," - ",IFERROR(INDEX(xml!$C:$C,MATCH(BH756,xml!$B:$B,0)),0))</f>
        <v xml:space="preserve"> - </v>
      </c>
    </row>
    <row r="757" spans="44:62" x14ac:dyDescent="0.25">
      <c r="AR757" s="1" t="s">
        <v>14149</v>
      </c>
      <c r="AS757" s="1860" t="str">
        <f t="shared" si="73"/>
        <v>F30_1652</v>
      </c>
      <c r="AT757" s="2839" t="str">
        <f>IF(xml!$A$1&lt;&gt;Preluare_xml!AR$1," - ",IFERROR(INDEX(xml!$C:$C,MATCH(AR757,xml!$B:$B,0)),0))</f>
        <v xml:space="preserve"> - </v>
      </c>
      <c r="AV757" s="1" t="s">
        <v>14288</v>
      </c>
      <c r="AW757" s="1860" t="str">
        <f t="shared" si="74"/>
        <v>F40_0123</v>
      </c>
      <c r="AX757" s="2834" t="str">
        <f>IF(xml!$A$1&lt;&gt;Preluare_xml!AV$1," - ",IFERROR(INDEX(xml!$C:$C,MATCH(AV757,xml!$B:$B,0)),0))</f>
        <v xml:space="preserve"> - </v>
      </c>
      <c r="AZ757" s="74" t="s">
        <v>14151</v>
      </c>
      <c r="BA757" s="1860" t="str">
        <f t="shared" si="72"/>
        <v>F30_1661</v>
      </c>
      <c r="BB757" s="2834" t="str">
        <f>IF(xml!$A$1&lt;&gt;Preluare_xml!AZ$1," - ",IFERROR(INDEX(xml!$C:$C,MATCH(AZ757,xml!$B:$B,0)),0))</f>
        <v xml:space="preserve"> - </v>
      </c>
      <c r="BD757" s="2396" t="str">
        <f t="shared" si="71"/>
        <v>/F40/@F40_0123</v>
      </c>
      <c r="BE757" s="2837" t="s">
        <v>12901</v>
      </c>
      <c r="BF757" s="2834" t="str">
        <f>IF(xml!$A$1&lt;&gt;Preluare_xml!BD$1," - ",IFERROR(INDEX(xml!$C:$C,MATCH(BD757,xml!$B:$B,0)),0))</f>
        <v xml:space="preserve"> - </v>
      </c>
      <c r="BH757" s="2396" t="str">
        <f t="shared" si="70"/>
        <v>/F30/@F30_1462</v>
      </c>
      <c r="BI757" s="2837" t="s">
        <v>13880</v>
      </c>
      <c r="BJ757" s="2821" t="str">
        <f>IF(xml!$A$1&lt;&gt;Preluare_xml!BH$1," - ",IFERROR(INDEX(xml!$C:$C,MATCH(BH757,xml!$B:$B,0)),0))</f>
        <v xml:space="preserve"> - </v>
      </c>
    </row>
    <row r="758" spans="44:62" x14ac:dyDescent="0.25">
      <c r="AR758" s="1" t="s">
        <v>14151</v>
      </c>
      <c r="AS758" s="1860" t="str">
        <f t="shared" si="73"/>
        <v>F30_1661</v>
      </c>
      <c r="AT758" s="2839" t="str">
        <f>IF(xml!$A$1&lt;&gt;Preluare_xml!AR$1," - ",IFERROR(INDEX(xml!$C:$C,MATCH(AR758,xml!$B:$B,0)),0))</f>
        <v xml:space="preserve"> - </v>
      </c>
      <c r="AV758" s="1" t="s">
        <v>14289</v>
      </c>
      <c r="AW758" s="1860" t="str">
        <f t="shared" si="74"/>
        <v>F40_0124</v>
      </c>
      <c r="AX758" s="2834" t="str">
        <f>IF(xml!$A$1&lt;&gt;Preluare_xml!AV$1," - ",IFERROR(INDEX(xml!$C:$C,MATCH(AV758,xml!$B:$B,0)),0))</f>
        <v xml:space="preserve"> - </v>
      </c>
      <c r="AZ758" s="74" t="s">
        <v>14153</v>
      </c>
      <c r="BA758" s="1860" t="str">
        <f t="shared" si="72"/>
        <v>F30_1662</v>
      </c>
      <c r="BB758" s="2834" t="str">
        <f>IF(xml!$A$1&lt;&gt;Preluare_xml!AZ$1," - ",IFERROR(INDEX(xml!$C:$C,MATCH(AZ758,xml!$B:$B,0)),0))</f>
        <v xml:space="preserve"> - </v>
      </c>
      <c r="BD758" s="2396" t="str">
        <f t="shared" si="71"/>
        <v>/F40/@F40_0124</v>
      </c>
      <c r="BE758" s="2837" t="s">
        <v>12908</v>
      </c>
      <c r="BF758" s="2834" t="str">
        <f>IF(xml!$A$1&lt;&gt;Preluare_xml!BD$1," - ",IFERROR(INDEX(xml!$C:$C,MATCH(BD758,xml!$B:$B,0)),0))</f>
        <v xml:space="preserve"> - </v>
      </c>
      <c r="BH758" s="2396" t="str">
        <f t="shared" si="70"/>
        <v>/F30/@F30_1463</v>
      </c>
      <c r="BI758" s="2837" t="s">
        <v>13883</v>
      </c>
      <c r="BJ758" s="2821" t="str">
        <f>IF(xml!$A$1&lt;&gt;Preluare_xml!BH$1," - ",IFERROR(INDEX(xml!$C:$C,MATCH(BH758,xml!$B:$B,0)),0))</f>
        <v xml:space="preserve"> - </v>
      </c>
    </row>
    <row r="759" spans="44:62" x14ac:dyDescent="0.25">
      <c r="AR759" s="1" t="s">
        <v>14153</v>
      </c>
      <c r="AS759" s="1860" t="str">
        <f t="shared" si="73"/>
        <v>F30_1662</v>
      </c>
      <c r="AT759" s="2839" t="str">
        <f>IF(xml!$A$1&lt;&gt;Preluare_xml!AR$1," - ",IFERROR(INDEX(xml!$C:$C,MATCH(AR759,xml!$B:$B,0)),0))</f>
        <v xml:space="preserve"> - </v>
      </c>
      <c r="AV759" s="1" t="s">
        <v>14290</v>
      </c>
      <c r="AW759" s="1860" t="str">
        <f t="shared" si="74"/>
        <v>F40_0125</v>
      </c>
      <c r="AX759" s="2834" t="str">
        <f>IF(xml!$A$1&lt;&gt;Preluare_xml!AV$1," - ",IFERROR(INDEX(xml!$C:$C,MATCH(AV759,xml!$B:$B,0)),0))</f>
        <v xml:space="preserve"> - </v>
      </c>
      <c r="AZ759" s="74" t="s">
        <v>14155</v>
      </c>
      <c r="BA759" s="1860" t="str">
        <f t="shared" si="72"/>
        <v>F30_1671</v>
      </c>
      <c r="BB759" s="2834" t="str">
        <f>IF(xml!$A$1&lt;&gt;Preluare_xml!AZ$1," - ",IFERROR(INDEX(xml!$C:$C,MATCH(AZ759,xml!$B:$B,0)),0))</f>
        <v xml:space="preserve"> - </v>
      </c>
      <c r="BD759" s="2396" t="str">
        <f t="shared" si="71"/>
        <v>/F40/@F40_0125</v>
      </c>
      <c r="BE759" s="2837" t="s">
        <v>12914</v>
      </c>
      <c r="BF759" s="2834" t="str">
        <f>IF(xml!$A$1&lt;&gt;Preluare_xml!BD$1," - ",IFERROR(INDEX(xml!$C:$C,MATCH(BD759,xml!$B:$B,0)),0))</f>
        <v xml:space="preserve"> - </v>
      </c>
      <c r="BH759" s="2396" t="str">
        <f t="shared" si="70"/>
        <v>/F30/@F30_1464</v>
      </c>
      <c r="BI759" s="2837" t="s">
        <v>13886</v>
      </c>
      <c r="BJ759" s="2821" t="str">
        <f>IF(xml!$A$1&lt;&gt;Preluare_xml!BH$1," - ",IFERROR(INDEX(xml!$C:$C,MATCH(BH759,xml!$B:$B,0)),0))</f>
        <v xml:space="preserve"> - </v>
      </c>
    </row>
    <row r="760" spans="44:62" x14ac:dyDescent="0.25">
      <c r="AR760" s="1" t="s">
        <v>14155</v>
      </c>
      <c r="AS760" s="1860" t="str">
        <f t="shared" si="73"/>
        <v>F30_1671</v>
      </c>
      <c r="AT760" s="2839" t="str">
        <f>IF(xml!$A$1&lt;&gt;Preluare_xml!AR$1," - ",IFERROR(INDEX(xml!$C:$C,MATCH(AR760,xml!$B:$B,0)),0))</f>
        <v xml:space="preserve"> - </v>
      </c>
      <c r="AV760" s="1" t="s">
        <v>12253</v>
      </c>
      <c r="AW760" s="1860" t="str">
        <f t="shared" si="74"/>
        <v>F40_0131</v>
      </c>
      <c r="AX760" s="2834" t="str">
        <f>IF(xml!$A$1&lt;&gt;Preluare_xml!AV$1," - ",IFERROR(INDEX(xml!$C:$C,MATCH(AV760,xml!$B:$B,0)),0))</f>
        <v xml:space="preserve"> - </v>
      </c>
      <c r="AZ760" s="74" t="s">
        <v>14157</v>
      </c>
      <c r="BA760" s="1860" t="str">
        <f t="shared" si="72"/>
        <v>F30_1672</v>
      </c>
      <c r="BB760" s="2834" t="str">
        <f>IF(xml!$A$1&lt;&gt;Preluare_xml!AZ$1," - ",IFERROR(INDEX(xml!$C:$C,MATCH(AZ760,xml!$B:$B,0)),0))</f>
        <v xml:space="preserve"> - </v>
      </c>
      <c r="BD760" s="2396" t="str">
        <f t="shared" si="71"/>
        <v>/F40/@F40_0131</v>
      </c>
      <c r="BE760" s="2837" t="s">
        <v>12983</v>
      </c>
      <c r="BF760" s="2834" t="str">
        <f>IF(xml!$A$1&lt;&gt;Preluare_xml!BD$1," - ",IFERROR(INDEX(xml!$C:$C,MATCH(BD760,xml!$B:$B,0)),0))</f>
        <v xml:space="preserve"> - </v>
      </c>
      <c r="BH760" s="2396" t="str">
        <f t="shared" si="70"/>
        <v>/F30/@F30_1471</v>
      </c>
      <c r="BI760" s="2837" t="s">
        <v>13889</v>
      </c>
      <c r="BJ760" s="2821" t="str">
        <f>IF(xml!$A$1&lt;&gt;Preluare_xml!BH$1," - ",IFERROR(INDEX(xml!$C:$C,MATCH(BH760,xml!$B:$B,0)),0))</f>
        <v xml:space="preserve"> - </v>
      </c>
    </row>
    <row r="761" spans="44:62" x14ac:dyDescent="0.25">
      <c r="AR761" s="1" t="s">
        <v>14157</v>
      </c>
      <c r="AS761" s="1860" t="str">
        <f t="shared" si="73"/>
        <v>F30_1672</v>
      </c>
      <c r="AT761" s="2839" t="str">
        <f>IF(xml!$A$1&lt;&gt;Preluare_xml!AR$1," - ",IFERROR(INDEX(xml!$C:$C,MATCH(AR761,xml!$B:$B,0)),0))</f>
        <v xml:space="preserve"> - </v>
      </c>
      <c r="AV761" s="1" t="s">
        <v>12254</v>
      </c>
      <c r="AW761" s="1860" t="str">
        <f t="shared" si="74"/>
        <v>F40_0132</v>
      </c>
      <c r="AX761" s="2834" t="str">
        <f>IF(xml!$A$1&lt;&gt;Preluare_xml!AV$1," - ",IFERROR(INDEX(xml!$C:$C,MATCH(AV761,xml!$B:$B,0)),0))</f>
        <v xml:space="preserve"> - </v>
      </c>
      <c r="AZ761" s="74" t="s">
        <v>14159</v>
      </c>
      <c r="BA761" s="1860" t="str">
        <f t="shared" si="72"/>
        <v>F30_1681</v>
      </c>
      <c r="BB761" s="2834" t="str">
        <f>IF(xml!$A$1&lt;&gt;Preluare_xml!AZ$1," - ",IFERROR(INDEX(xml!$C:$C,MATCH(AZ761,xml!$B:$B,0)),0))</f>
        <v xml:space="preserve"> - </v>
      </c>
      <c r="BD761" s="2396" t="str">
        <f t="shared" si="71"/>
        <v>/F40/@F40_0132</v>
      </c>
      <c r="BE761" s="2837" t="s">
        <v>12990</v>
      </c>
      <c r="BF761" s="2834" t="str">
        <f>IF(xml!$A$1&lt;&gt;Preluare_xml!BD$1," - ",IFERROR(INDEX(xml!$C:$C,MATCH(BD761,xml!$B:$B,0)),0))</f>
        <v xml:space="preserve"> - </v>
      </c>
      <c r="BH761" s="2396" t="str">
        <f t="shared" si="70"/>
        <v>/F30/@F30_1472</v>
      </c>
      <c r="BI761" s="2837" t="s">
        <v>13892</v>
      </c>
      <c r="BJ761" s="2821" t="str">
        <f>IF(xml!$A$1&lt;&gt;Preluare_xml!BH$1," - ",IFERROR(INDEX(xml!$C:$C,MATCH(BH761,xml!$B:$B,0)),0))</f>
        <v xml:space="preserve"> - </v>
      </c>
    </row>
    <row r="762" spans="44:62" x14ac:dyDescent="0.25">
      <c r="AR762" s="1" t="s">
        <v>14159</v>
      </c>
      <c r="AS762" s="1860" t="str">
        <f t="shared" si="73"/>
        <v>F30_1681</v>
      </c>
      <c r="AT762" s="2839" t="str">
        <f>IF(xml!$A$1&lt;&gt;Preluare_xml!AR$1," - ",IFERROR(INDEX(xml!$C:$C,MATCH(AR762,xml!$B:$B,0)),0))</f>
        <v xml:space="preserve"> - </v>
      </c>
      <c r="AV762" s="1" t="s">
        <v>12255</v>
      </c>
      <c r="AW762" s="1860" t="str">
        <f t="shared" si="74"/>
        <v>F40_0133</v>
      </c>
      <c r="AX762" s="2834" t="str">
        <f>IF(xml!$A$1&lt;&gt;Preluare_xml!AV$1," - ",IFERROR(INDEX(xml!$C:$C,MATCH(AV762,xml!$B:$B,0)),0))</f>
        <v xml:space="preserve"> - </v>
      </c>
      <c r="AZ762" s="74" t="s">
        <v>14161</v>
      </c>
      <c r="BA762" s="1860" t="str">
        <f t="shared" si="72"/>
        <v>F30_1682</v>
      </c>
      <c r="BB762" s="2834" t="str">
        <f>IF(xml!$A$1&lt;&gt;Preluare_xml!AZ$1," - ",IFERROR(INDEX(xml!$C:$C,MATCH(AZ762,xml!$B:$B,0)),0))</f>
        <v xml:space="preserve"> - </v>
      </c>
      <c r="BD762" s="2396" t="str">
        <f t="shared" si="71"/>
        <v>/F40/@F40_0133</v>
      </c>
      <c r="BE762" s="2837" t="s">
        <v>12995</v>
      </c>
      <c r="BF762" s="2834" t="str">
        <f>IF(xml!$A$1&lt;&gt;Preluare_xml!BD$1," - ",IFERROR(INDEX(xml!$C:$C,MATCH(BD762,xml!$B:$B,0)),0))</f>
        <v xml:space="preserve"> - </v>
      </c>
      <c r="BH762" s="2396" t="str">
        <f t="shared" si="70"/>
        <v>/F30/@F30_1473</v>
      </c>
      <c r="BI762" s="2837" t="s">
        <v>13895</v>
      </c>
      <c r="BJ762" s="2821" t="str">
        <f>IF(xml!$A$1&lt;&gt;Preluare_xml!BH$1," - ",IFERROR(INDEX(xml!$C:$C,MATCH(BH762,xml!$B:$B,0)),0))</f>
        <v xml:space="preserve"> - </v>
      </c>
    </row>
    <row r="763" spans="44:62" x14ac:dyDescent="0.25">
      <c r="AR763" s="1" t="s">
        <v>14161</v>
      </c>
      <c r="AS763" s="1860" t="str">
        <f t="shared" si="73"/>
        <v>F30_1682</v>
      </c>
      <c r="AT763" s="2839" t="str">
        <f>IF(xml!$A$1&lt;&gt;Preluare_xml!AR$1," - ",IFERROR(INDEX(xml!$C:$C,MATCH(AR763,xml!$B:$B,0)),0))</f>
        <v xml:space="preserve"> - </v>
      </c>
      <c r="AV763" s="1" t="s">
        <v>14291</v>
      </c>
      <c r="AW763" s="1860" t="str">
        <f t="shared" si="74"/>
        <v>F40_0134</v>
      </c>
      <c r="AX763" s="2834" t="str">
        <f>IF(xml!$A$1&lt;&gt;Preluare_xml!AV$1," - ",IFERROR(INDEX(xml!$C:$C,MATCH(AV763,xml!$B:$B,0)),0))</f>
        <v xml:space="preserve"> - </v>
      </c>
      <c r="AZ763" s="74" t="s">
        <v>14163</v>
      </c>
      <c r="BA763" s="1860" t="str">
        <f t="shared" si="72"/>
        <v>F30_1691</v>
      </c>
      <c r="BB763" s="2834" t="str">
        <f>IF(xml!$A$1&lt;&gt;Preluare_xml!AZ$1," - ",IFERROR(INDEX(xml!$C:$C,MATCH(AZ763,xml!$B:$B,0)),0))</f>
        <v xml:space="preserve"> - </v>
      </c>
      <c r="BD763" s="2396" t="str">
        <f t="shared" si="71"/>
        <v>/F40/@F40_0134</v>
      </c>
      <c r="BE763" s="2837" t="s">
        <v>13002</v>
      </c>
      <c r="BF763" s="2834" t="str">
        <f>IF(xml!$A$1&lt;&gt;Preluare_xml!BD$1," - ",IFERROR(INDEX(xml!$C:$C,MATCH(BD763,xml!$B:$B,0)),0))</f>
        <v xml:space="preserve"> - </v>
      </c>
      <c r="BH763" s="2396" t="str">
        <f t="shared" si="70"/>
        <v>/F30/@F30_1474</v>
      </c>
      <c r="BI763" s="2837" t="s">
        <v>13897</v>
      </c>
      <c r="BJ763" s="2821" t="str">
        <f>IF(xml!$A$1&lt;&gt;Preluare_xml!BH$1," - ",IFERROR(INDEX(xml!$C:$C,MATCH(BH763,xml!$B:$B,0)),0))</f>
        <v xml:space="preserve"> - </v>
      </c>
    </row>
    <row r="764" spans="44:62" x14ac:dyDescent="0.25">
      <c r="AR764" s="1" t="s">
        <v>14163</v>
      </c>
      <c r="AS764" s="1860" t="str">
        <f t="shared" si="73"/>
        <v>F30_1691</v>
      </c>
      <c r="AT764" s="2839" t="str">
        <f>IF(xml!$A$1&lt;&gt;Preluare_xml!AR$1," - ",IFERROR(INDEX(xml!$C:$C,MATCH(AR764,xml!$B:$B,0)),0))</f>
        <v xml:space="preserve"> - </v>
      </c>
      <c r="AV764" s="1" t="s">
        <v>12256</v>
      </c>
      <c r="AW764" s="1860" t="str">
        <f t="shared" si="74"/>
        <v>F40_0135</v>
      </c>
      <c r="AX764" s="2834" t="str">
        <f>IF(xml!$A$1&lt;&gt;Preluare_xml!AV$1," - ",IFERROR(INDEX(xml!$C:$C,MATCH(AV764,xml!$B:$B,0)),0))</f>
        <v xml:space="preserve"> - </v>
      </c>
      <c r="AZ764" s="74" t="s">
        <v>14165</v>
      </c>
      <c r="BA764" s="1860" t="str">
        <f t="shared" si="72"/>
        <v>F30_1692</v>
      </c>
      <c r="BB764" s="2834" t="str">
        <f>IF(xml!$A$1&lt;&gt;Preluare_xml!AZ$1," - ",IFERROR(INDEX(xml!$C:$C,MATCH(AZ764,xml!$B:$B,0)),0))</f>
        <v xml:space="preserve"> - </v>
      </c>
      <c r="BD764" s="2396" t="str">
        <f t="shared" si="71"/>
        <v>/F40/@F40_0135</v>
      </c>
      <c r="BE764" s="2837" t="s">
        <v>13009</v>
      </c>
      <c r="BF764" s="2834" t="str">
        <f>IF(xml!$A$1&lt;&gt;Preluare_xml!BD$1," - ",IFERROR(INDEX(xml!$C:$C,MATCH(BD764,xml!$B:$B,0)),0))</f>
        <v xml:space="preserve"> - </v>
      </c>
      <c r="BH764" s="2396" t="str">
        <f t="shared" si="70"/>
        <v>/F30/@F30_1481</v>
      </c>
      <c r="BI764" s="2837" t="s">
        <v>13898</v>
      </c>
      <c r="BJ764" s="2821" t="str">
        <f>IF(xml!$A$1&lt;&gt;Preluare_xml!BH$1," - ",IFERROR(INDEX(xml!$C:$C,MATCH(BH764,xml!$B:$B,0)),0))</f>
        <v xml:space="preserve"> - </v>
      </c>
    </row>
    <row r="765" spans="44:62" x14ac:dyDescent="0.25">
      <c r="AR765" s="1" t="s">
        <v>14165</v>
      </c>
      <c r="AS765" s="1860" t="str">
        <f t="shared" si="73"/>
        <v>F30_1692</v>
      </c>
      <c r="AT765" s="2839" t="str">
        <f>IF(xml!$A$1&lt;&gt;Preluare_xml!AR$1," - ",IFERROR(INDEX(xml!$C:$C,MATCH(AR765,xml!$B:$B,0)),0))</f>
        <v xml:space="preserve"> - </v>
      </c>
      <c r="AV765" s="1" t="s">
        <v>14292</v>
      </c>
      <c r="AW765" s="1860" t="str">
        <f t="shared" si="74"/>
        <v>F40_0141</v>
      </c>
      <c r="AX765" s="2834" t="str">
        <f>IF(xml!$A$1&lt;&gt;Preluare_xml!AV$1," - ",IFERROR(INDEX(xml!$C:$C,MATCH(AV765,xml!$B:$B,0)),0))</f>
        <v xml:space="preserve"> - </v>
      </c>
      <c r="AZ765" s="74" t="s">
        <v>14167</v>
      </c>
      <c r="BA765" s="1860" t="str">
        <f t="shared" si="72"/>
        <v>F30_1701</v>
      </c>
      <c r="BB765" s="2834" t="str">
        <f>IF(xml!$A$1&lt;&gt;Preluare_xml!AZ$1," - ",IFERROR(INDEX(xml!$C:$C,MATCH(AZ765,xml!$B:$B,0)),0))</f>
        <v xml:space="preserve"> - </v>
      </c>
      <c r="BD765" s="2396" t="str">
        <f t="shared" si="71"/>
        <v>/F40/@F40_0141</v>
      </c>
      <c r="BE765" s="2837" t="s">
        <v>12920</v>
      </c>
      <c r="BF765" s="2834" t="str">
        <f>IF(xml!$A$1&lt;&gt;Preluare_xml!BD$1," - ",IFERROR(INDEX(xml!$C:$C,MATCH(BD765,xml!$B:$B,0)),0))</f>
        <v xml:space="preserve"> - </v>
      </c>
      <c r="BH765" s="2396" t="str">
        <f t="shared" si="70"/>
        <v>/F30/@F30_1482</v>
      </c>
      <c r="BI765" s="2837" t="s">
        <v>13899</v>
      </c>
      <c r="BJ765" s="2821" t="str">
        <f>IF(xml!$A$1&lt;&gt;Preluare_xml!BH$1," - ",IFERROR(INDEX(xml!$C:$C,MATCH(BH765,xml!$B:$B,0)),0))</f>
        <v xml:space="preserve"> - </v>
      </c>
    </row>
    <row r="766" spans="44:62" x14ac:dyDescent="0.25">
      <c r="AR766" s="1" t="s">
        <v>14167</v>
      </c>
      <c r="AS766" s="1860" t="str">
        <f t="shared" si="73"/>
        <v>F30_1701</v>
      </c>
      <c r="AT766" s="2839" t="str">
        <f>IF(xml!$A$1&lt;&gt;Preluare_xml!AR$1," - ",IFERROR(INDEX(xml!$C:$C,MATCH(AR766,xml!$B:$B,0)),0))</f>
        <v xml:space="preserve"> - </v>
      </c>
      <c r="AV766" s="1" t="s">
        <v>14293</v>
      </c>
      <c r="AW766" s="1860" t="str">
        <f t="shared" si="74"/>
        <v>F40_0142</v>
      </c>
      <c r="AX766" s="2834" t="str">
        <f>IF(xml!$A$1&lt;&gt;Preluare_xml!AV$1," - ",IFERROR(INDEX(xml!$C:$C,MATCH(AV766,xml!$B:$B,0)),0))</f>
        <v xml:space="preserve"> - </v>
      </c>
      <c r="AZ766" s="74" t="s">
        <v>14169</v>
      </c>
      <c r="BA766" s="1860" t="str">
        <f t="shared" si="72"/>
        <v>F30_1702</v>
      </c>
      <c r="BB766" s="2834" t="str">
        <f>IF(xml!$A$1&lt;&gt;Preluare_xml!AZ$1," - ",IFERROR(INDEX(xml!$C:$C,MATCH(AZ766,xml!$B:$B,0)),0))</f>
        <v xml:space="preserve"> - </v>
      </c>
      <c r="BD766" s="2396" t="str">
        <f t="shared" si="71"/>
        <v>/F40/@F40_0142</v>
      </c>
      <c r="BE766" s="2837" t="s">
        <v>12928</v>
      </c>
      <c r="BF766" s="2834" t="str">
        <f>IF(xml!$A$1&lt;&gt;Preluare_xml!BD$1," - ",IFERROR(INDEX(xml!$C:$C,MATCH(BD766,xml!$B:$B,0)),0))</f>
        <v xml:space="preserve"> - </v>
      </c>
      <c r="BH766" s="2396" t="str">
        <f t="shared" si="70"/>
        <v>/F30/@F30_1483</v>
      </c>
      <c r="BI766" s="2837" t="s">
        <v>13900</v>
      </c>
      <c r="BJ766" s="2821" t="str">
        <f>IF(xml!$A$1&lt;&gt;Preluare_xml!BH$1," - ",IFERROR(INDEX(xml!$C:$C,MATCH(BH766,xml!$B:$B,0)),0))</f>
        <v xml:space="preserve"> - </v>
      </c>
    </row>
    <row r="767" spans="44:62" x14ac:dyDescent="0.25">
      <c r="AR767" s="1" t="s">
        <v>14169</v>
      </c>
      <c r="AS767" s="1860" t="str">
        <f t="shared" si="73"/>
        <v>F30_1702</v>
      </c>
      <c r="AT767" s="2839" t="str">
        <f>IF(xml!$A$1&lt;&gt;Preluare_xml!AR$1," - ",IFERROR(INDEX(xml!$C:$C,MATCH(AR767,xml!$B:$B,0)),0))</f>
        <v xml:space="preserve"> - </v>
      </c>
      <c r="AV767" s="1" t="s">
        <v>14294</v>
      </c>
      <c r="AW767" s="1860" t="str">
        <f t="shared" si="74"/>
        <v>F40_0143</v>
      </c>
      <c r="AX767" s="2834" t="str">
        <f>IF(xml!$A$1&lt;&gt;Preluare_xml!AV$1," - ",IFERROR(INDEX(xml!$C:$C,MATCH(AV767,xml!$B:$B,0)),0))</f>
        <v xml:space="preserve"> - </v>
      </c>
      <c r="AZ767" s="74" t="s">
        <v>14171</v>
      </c>
      <c r="BA767" s="1860" t="str">
        <f t="shared" si="72"/>
        <v>F30_3011</v>
      </c>
      <c r="BB767" s="2834" t="str">
        <f>IF(xml!$A$1&lt;&gt;Preluare_xml!AZ$1," - ",IFERROR(INDEX(xml!$C:$C,MATCH(AZ767,xml!$B:$B,0)),0))</f>
        <v xml:space="preserve"> - </v>
      </c>
      <c r="BD767" s="2396" t="str">
        <f t="shared" si="71"/>
        <v>/F40/@F40_0143</v>
      </c>
      <c r="BE767" s="2837" t="s">
        <v>12935</v>
      </c>
      <c r="BF767" s="2834" t="str">
        <f>IF(xml!$A$1&lt;&gt;Preluare_xml!BD$1," - ",IFERROR(INDEX(xml!$C:$C,MATCH(BD767,xml!$B:$B,0)),0))</f>
        <v xml:space="preserve"> - </v>
      </c>
      <c r="BH767" s="2396" t="str">
        <f t="shared" si="70"/>
        <v>/F30/@F30_1484</v>
      </c>
      <c r="BI767" s="2837" t="s">
        <v>13901</v>
      </c>
      <c r="BJ767" s="2821" t="str">
        <f>IF(xml!$A$1&lt;&gt;Preluare_xml!BH$1," - ",IFERROR(INDEX(xml!$C:$C,MATCH(BH767,xml!$B:$B,0)),0))</f>
        <v xml:space="preserve"> - </v>
      </c>
    </row>
    <row r="768" spans="44:62" x14ac:dyDescent="0.25">
      <c r="AR768" s="1" t="s">
        <v>14171</v>
      </c>
      <c r="AS768" s="1860" t="str">
        <f t="shared" si="73"/>
        <v>F30_3011</v>
      </c>
      <c r="AT768" s="2839" t="str">
        <f>IF(xml!$A$1&lt;&gt;Preluare_xml!AR$1," - ",IFERROR(INDEX(xml!$C:$C,MATCH(AR768,xml!$B:$B,0)),0))</f>
        <v xml:space="preserve"> - </v>
      </c>
      <c r="AV768" s="1" t="s">
        <v>14295</v>
      </c>
      <c r="AW768" s="1860" t="str">
        <f t="shared" si="74"/>
        <v>F40_0144</v>
      </c>
      <c r="AX768" s="2834" t="str">
        <f>IF(xml!$A$1&lt;&gt;Preluare_xml!AV$1," - ",IFERROR(INDEX(xml!$C:$C,MATCH(AV768,xml!$B:$B,0)),0))</f>
        <v xml:space="preserve"> - </v>
      </c>
      <c r="AZ768" s="74" t="s">
        <v>14173</v>
      </c>
      <c r="BA768" s="1860" t="str">
        <f t="shared" si="72"/>
        <v>F30_3012</v>
      </c>
      <c r="BB768" s="2834" t="str">
        <f>IF(xml!$A$1&lt;&gt;Preluare_xml!AZ$1," - ",IFERROR(INDEX(xml!$C:$C,MATCH(AZ768,xml!$B:$B,0)),0))</f>
        <v xml:space="preserve"> - </v>
      </c>
      <c r="BD768" s="2396" t="str">
        <f t="shared" si="71"/>
        <v>/F40/@F40_0144</v>
      </c>
      <c r="BE768" s="2837" t="s">
        <v>12942</v>
      </c>
      <c r="BF768" s="2834" t="str">
        <f>IF(xml!$A$1&lt;&gt;Preluare_xml!BD$1," - ",IFERROR(INDEX(xml!$C:$C,MATCH(BD768,xml!$B:$B,0)),0))</f>
        <v xml:space="preserve"> - </v>
      </c>
      <c r="BH768" s="2396" t="str">
        <f t="shared" si="70"/>
        <v>/F30/@F30_1491</v>
      </c>
      <c r="BI768" s="2837" t="s">
        <v>13902</v>
      </c>
      <c r="BJ768" s="2821" t="str">
        <f>IF(xml!$A$1&lt;&gt;Preluare_xml!BH$1," - ",IFERROR(INDEX(xml!$C:$C,MATCH(BH768,xml!$B:$B,0)),0))</f>
        <v xml:space="preserve"> - </v>
      </c>
    </row>
    <row r="769" spans="44:62" x14ac:dyDescent="0.25">
      <c r="AR769" s="1" t="s">
        <v>14173</v>
      </c>
      <c r="AS769" s="1860" t="str">
        <f t="shared" si="73"/>
        <v>F30_3012</v>
      </c>
      <c r="AT769" s="2839" t="str">
        <f>IF(xml!$A$1&lt;&gt;Preluare_xml!AR$1," - ",IFERROR(INDEX(xml!$C:$C,MATCH(AR769,xml!$B:$B,0)),0))</f>
        <v xml:space="preserve"> - </v>
      </c>
      <c r="AV769" s="1" t="s">
        <v>14296</v>
      </c>
      <c r="AW769" s="1860" t="str">
        <f t="shared" si="74"/>
        <v>F40_0145</v>
      </c>
      <c r="AX769" s="2834" t="str">
        <f>IF(xml!$A$1&lt;&gt;Preluare_xml!AV$1," - ",IFERROR(INDEX(xml!$C:$C,MATCH(AV769,xml!$B:$B,0)),0))</f>
        <v xml:space="preserve"> - </v>
      </c>
      <c r="AZ769" s="74" t="s">
        <v>14175</v>
      </c>
      <c r="BA769" s="1860" t="str">
        <f t="shared" si="72"/>
        <v>F30_3013</v>
      </c>
      <c r="BB769" s="2834" t="str">
        <f>IF(xml!$A$1&lt;&gt;Preluare_xml!AZ$1," - ",IFERROR(INDEX(xml!$C:$C,MATCH(AZ769,xml!$B:$B,0)),0))</f>
        <v xml:space="preserve"> - </v>
      </c>
      <c r="BD769" s="2396" t="str">
        <f t="shared" si="71"/>
        <v>/F40/@F40_0145</v>
      </c>
      <c r="BE769" s="2837" t="s">
        <v>12948</v>
      </c>
      <c r="BF769" s="2834" t="str">
        <f>IF(xml!$A$1&lt;&gt;Preluare_xml!BD$1," - ",IFERROR(INDEX(xml!$C:$C,MATCH(BD769,xml!$B:$B,0)),0))</f>
        <v xml:space="preserve"> - </v>
      </c>
      <c r="BH769" s="2396" t="str">
        <f t="shared" si="70"/>
        <v>/F30/@F30_1492</v>
      </c>
      <c r="BI769" s="2837" t="s">
        <v>13904</v>
      </c>
      <c r="BJ769" s="2821" t="str">
        <f>IF(xml!$A$1&lt;&gt;Preluare_xml!BH$1," - ",IFERROR(INDEX(xml!$C:$C,MATCH(BH769,xml!$B:$B,0)),0))</f>
        <v xml:space="preserve"> - </v>
      </c>
    </row>
    <row r="770" spans="44:62" x14ac:dyDescent="0.25">
      <c r="AR770" s="1" t="s">
        <v>14175</v>
      </c>
      <c r="AS770" s="1860" t="str">
        <f t="shared" si="73"/>
        <v>F30_3013</v>
      </c>
      <c r="AT770" s="2839" t="str">
        <f>IF(xml!$A$1&lt;&gt;Preluare_xml!AR$1," - ",IFERROR(INDEX(xml!$C:$C,MATCH(AR770,xml!$B:$B,0)),0))</f>
        <v xml:space="preserve"> - </v>
      </c>
      <c r="AV770" s="1" t="s">
        <v>14297</v>
      </c>
      <c r="AW770" s="1860" t="str">
        <f t="shared" si="74"/>
        <v>F40_0151</v>
      </c>
      <c r="AX770" s="2834" t="str">
        <f>IF(xml!$A$1&lt;&gt;Preluare_xml!AV$1," - ",IFERROR(INDEX(xml!$C:$C,MATCH(AV770,xml!$B:$B,0)),0))</f>
        <v xml:space="preserve"> - </v>
      </c>
      <c r="AZ770" s="74" t="s">
        <v>14177</v>
      </c>
      <c r="BA770" s="1860" t="str">
        <f t="shared" si="72"/>
        <v>F30_3021</v>
      </c>
      <c r="BB770" s="2834" t="str">
        <f>IF(xml!$A$1&lt;&gt;Preluare_xml!AZ$1," - ",IFERROR(INDEX(xml!$C:$C,MATCH(AZ770,xml!$B:$B,0)),0))</f>
        <v xml:space="preserve"> - </v>
      </c>
      <c r="BD770" s="2396" t="str">
        <f t="shared" si="71"/>
        <v>/F40/@F40_0151</v>
      </c>
      <c r="BE770" s="2837" t="s">
        <v>12919</v>
      </c>
      <c r="BF770" s="2834" t="str">
        <f>IF(xml!$A$1&lt;&gt;Preluare_xml!BD$1," - ",IFERROR(INDEX(xml!$C:$C,MATCH(BD770,xml!$B:$B,0)),0))</f>
        <v xml:space="preserve"> - </v>
      </c>
      <c r="BH770" s="2396" t="str">
        <f t="shared" si="70"/>
        <v>/F30/@F30_1493</v>
      </c>
      <c r="BI770" s="2837" t="s">
        <v>14298</v>
      </c>
      <c r="BJ770" s="2821" t="str">
        <f>IF(xml!$A$1&lt;&gt;Preluare_xml!BH$1," - ",IFERROR(INDEX(xml!$C:$C,MATCH(BH770,xml!$B:$B,0)),0))</f>
        <v xml:space="preserve"> - </v>
      </c>
    </row>
    <row r="771" spans="44:62" x14ac:dyDescent="0.25">
      <c r="AR771" s="1" t="s">
        <v>14177</v>
      </c>
      <c r="AS771" s="1860" t="str">
        <f t="shared" si="73"/>
        <v>F30_3021</v>
      </c>
      <c r="AT771" s="2839" t="str">
        <f>IF(xml!$A$1&lt;&gt;Preluare_xml!AR$1," - ",IFERROR(INDEX(xml!$C:$C,MATCH(AR771,xml!$B:$B,0)),0))</f>
        <v xml:space="preserve"> - </v>
      </c>
      <c r="AV771" s="1" t="s">
        <v>14299</v>
      </c>
      <c r="AW771" s="1860" t="str">
        <f t="shared" si="74"/>
        <v>F40_0152</v>
      </c>
      <c r="AX771" s="2834" t="str">
        <f>IF(xml!$A$1&lt;&gt;Preluare_xml!AV$1," - ",IFERROR(INDEX(xml!$C:$C,MATCH(AV771,xml!$B:$B,0)),0))</f>
        <v xml:space="preserve"> - </v>
      </c>
      <c r="AZ771" s="74" t="s">
        <v>14179</v>
      </c>
      <c r="BA771" s="1860" t="str">
        <f t="shared" si="72"/>
        <v>F30_3031</v>
      </c>
      <c r="BB771" s="2834" t="str">
        <f>IF(xml!$A$1&lt;&gt;Preluare_xml!AZ$1," - ",IFERROR(INDEX(xml!$C:$C,MATCH(AZ771,xml!$B:$B,0)),0))</f>
        <v xml:space="preserve"> - </v>
      </c>
      <c r="BD771" s="2396" t="str">
        <f t="shared" si="71"/>
        <v>/F40/@F40_0152</v>
      </c>
      <c r="BE771" s="2837" t="s">
        <v>12927</v>
      </c>
      <c r="BF771" s="2834" t="str">
        <f>IF(xml!$A$1&lt;&gt;Preluare_xml!BD$1," - ",IFERROR(INDEX(xml!$C:$C,MATCH(BD771,xml!$B:$B,0)),0))</f>
        <v xml:space="preserve"> - </v>
      </c>
      <c r="BH771" s="2396" t="str">
        <f t="shared" si="70"/>
        <v>/F30/@F30_1494</v>
      </c>
      <c r="BI771" s="2837" t="s">
        <v>14300</v>
      </c>
      <c r="BJ771" s="2821" t="str">
        <f>IF(xml!$A$1&lt;&gt;Preluare_xml!BH$1," - ",IFERROR(INDEX(xml!$C:$C,MATCH(BH771,xml!$B:$B,0)),0))</f>
        <v xml:space="preserve"> - </v>
      </c>
    </row>
    <row r="772" spans="44:62" x14ac:dyDescent="0.25">
      <c r="AR772" s="1" t="s">
        <v>14179</v>
      </c>
      <c r="AS772" s="1860" t="str">
        <f t="shared" si="73"/>
        <v>F30_3031</v>
      </c>
      <c r="AT772" s="2839" t="str">
        <f>IF(xml!$A$1&lt;&gt;Preluare_xml!AR$1," - ",IFERROR(INDEX(xml!$C:$C,MATCH(AR772,xml!$B:$B,0)),0))</f>
        <v xml:space="preserve"> - </v>
      </c>
      <c r="AV772" s="1" t="s">
        <v>14301</v>
      </c>
      <c r="AW772" s="1860" t="str">
        <f t="shared" si="74"/>
        <v>F40_0153</v>
      </c>
      <c r="AX772" s="2834" t="str">
        <f>IF(xml!$A$1&lt;&gt;Preluare_xml!AV$1," - ",IFERROR(INDEX(xml!$C:$C,MATCH(AV772,xml!$B:$B,0)),0))</f>
        <v xml:space="preserve"> - </v>
      </c>
      <c r="AZ772" s="74" t="s">
        <v>14181</v>
      </c>
      <c r="BA772" s="1860" t="str">
        <f t="shared" si="72"/>
        <v>F30_3032</v>
      </c>
      <c r="BB772" s="2834" t="str">
        <f>IF(xml!$A$1&lt;&gt;Preluare_xml!AZ$1," - ",IFERROR(INDEX(xml!$C:$C,MATCH(AZ772,xml!$B:$B,0)),0))</f>
        <v xml:space="preserve"> - </v>
      </c>
      <c r="BD772" s="2396" t="str">
        <f t="shared" si="71"/>
        <v>/F40/@F40_0153</v>
      </c>
      <c r="BE772" s="2837" t="s">
        <v>12934</v>
      </c>
      <c r="BF772" s="2834" t="str">
        <f>IF(xml!$A$1&lt;&gt;Preluare_xml!BD$1," - ",IFERROR(INDEX(xml!$C:$C,MATCH(BD772,xml!$B:$B,0)),0))</f>
        <v xml:space="preserve"> - </v>
      </c>
      <c r="BH772" s="2396" t="str">
        <f t="shared" si="70"/>
        <v>/F30/@F30_1501</v>
      </c>
      <c r="BI772" s="2837" t="s">
        <v>13905</v>
      </c>
      <c r="BJ772" s="2821" t="str">
        <f>IF(xml!$A$1&lt;&gt;Preluare_xml!BH$1," - ",IFERROR(INDEX(xml!$C:$C,MATCH(BH772,xml!$B:$B,0)),0))</f>
        <v xml:space="preserve"> - </v>
      </c>
    </row>
    <row r="773" spans="44:62" x14ac:dyDescent="0.25">
      <c r="AR773" s="1" t="s">
        <v>14181</v>
      </c>
      <c r="AS773" s="1860" t="str">
        <f t="shared" si="73"/>
        <v>F30_3032</v>
      </c>
      <c r="AT773" s="2839" t="str">
        <f>IF(xml!$A$1&lt;&gt;Preluare_xml!AR$1," - ",IFERROR(INDEX(xml!$C:$C,MATCH(AR773,xml!$B:$B,0)),0))</f>
        <v xml:space="preserve"> - </v>
      </c>
      <c r="AV773" s="1" t="s">
        <v>14302</v>
      </c>
      <c r="AW773" s="1860" t="str">
        <f t="shared" si="74"/>
        <v>F40_0154</v>
      </c>
      <c r="AX773" s="2834" t="str">
        <f>IF(xml!$A$1&lt;&gt;Preluare_xml!AV$1," - ",IFERROR(INDEX(xml!$C:$C,MATCH(AV773,xml!$B:$B,0)),0))</f>
        <v xml:space="preserve"> - </v>
      </c>
      <c r="AZ773" s="74" t="s">
        <v>14183</v>
      </c>
      <c r="BA773" s="1860" t="str">
        <f t="shared" si="72"/>
        <v>F30_3041</v>
      </c>
      <c r="BB773" s="2834" t="str">
        <f>IF(xml!$A$1&lt;&gt;Preluare_xml!AZ$1," - ",IFERROR(INDEX(xml!$C:$C,MATCH(AZ773,xml!$B:$B,0)),0))</f>
        <v xml:space="preserve"> - </v>
      </c>
      <c r="BD773" s="2396" t="str">
        <f t="shared" si="71"/>
        <v>/F40/@F40_0154</v>
      </c>
      <c r="BE773" s="2837" t="s">
        <v>12941</v>
      </c>
      <c r="BF773" s="2834" t="str">
        <f>IF(xml!$A$1&lt;&gt;Preluare_xml!BD$1," - ",IFERROR(INDEX(xml!$C:$C,MATCH(BD773,xml!$B:$B,0)),0))</f>
        <v xml:space="preserve"> - </v>
      </c>
      <c r="BH773" s="2396" t="str">
        <f t="shared" si="70"/>
        <v>/F30/@F30_1502</v>
      </c>
      <c r="BI773" s="2837" t="s">
        <v>13906</v>
      </c>
      <c r="BJ773" s="2821" t="str">
        <f>IF(xml!$A$1&lt;&gt;Preluare_xml!BH$1," - ",IFERROR(INDEX(xml!$C:$C,MATCH(BH773,xml!$B:$B,0)),0))</f>
        <v xml:space="preserve"> - </v>
      </c>
    </row>
    <row r="774" spans="44:62" x14ac:dyDescent="0.25">
      <c r="AR774" s="1" t="s">
        <v>14183</v>
      </c>
      <c r="AS774" s="1860" t="str">
        <f t="shared" si="73"/>
        <v>F30_3041</v>
      </c>
      <c r="AT774" s="2839" t="str">
        <f>IF(xml!$A$1&lt;&gt;Preluare_xml!AR$1," - ",IFERROR(INDEX(xml!$C:$C,MATCH(AR774,xml!$B:$B,0)),0))</f>
        <v xml:space="preserve"> - </v>
      </c>
      <c r="AV774" s="1" t="s">
        <v>14303</v>
      </c>
      <c r="AW774" s="1860" t="str">
        <f t="shared" si="74"/>
        <v>F40_0155</v>
      </c>
      <c r="AX774" s="2834" t="str">
        <f>IF(xml!$A$1&lt;&gt;Preluare_xml!AV$1," - ",IFERROR(INDEX(xml!$C:$C,MATCH(AV774,xml!$B:$B,0)),0))</f>
        <v xml:space="preserve"> - </v>
      </c>
      <c r="AZ774" s="74" t="s">
        <v>14185</v>
      </c>
      <c r="BA774" s="1860" t="str">
        <f t="shared" si="72"/>
        <v>F30_3042</v>
      </c>
      <c r="BB774" s="2834" t="str">
        <f>IF(xml!$A$1&lt;&gt;Preluare_xml!AZ$1," - ",IFERROR(INDEX(xml!$C:$C,MATCH(AZ774,xml!$B:$B,0)),0))</f>
        <v xml:space="preserve"> - </v>
      </c>
      <c r="BD774" s="2396" t="str">
        <f t="shared" si="71"/>
        <v>/F40/@F40_0155</v>
      </c>
      <c r="BE774" s="2837" t="s">
        <v>12947</v>
      </c>
      <c r="BF774" s="2834" t="str">
        <f>IF(xml!$A$1&lt;&gt;Preluare_xml!BD$1," - ",IFERROR(INDEX(xml!$C:$C,MATCH(BD774,xml!$B:$B,0)),0))</f>
        <v xml:space="preserve"> - </v>
      </c>
      <c r="BH774" s="2396" t="str">
        <f t="shared" si="70"/>
        <v>/F30/@F30_1503</v>
      </c>
      <c r="BI774" s="2837" t="s">
        <v>14304</v>
      </c>
      <c r="BJ774" s="2821" t="str">
        <f>IF(xml!$A$1&lt;&gt;Preluare_xml!BH$1," - ",IFERROR(INDEX(xml!$C:$C,MATCH(BH774,xml!$B:$B,0)),0))</f>
        <v xml:space="preserve"> - </v>
      </c>
    </row>
    <row r="775" spans="44:62" x14ac:dyDescent="0.25">
      <c r="AR775" s="1" t="s">
        <v>14185</v>
      </c>
      <c r="AS775" s="1860" t="str">
        <f t="shared" si="73"/>
        <v>F30_3042</v>
      </c>
      <c r="AT775" s="2839" t="str">
        <f>IF(xml!$A$1&lt;&gt;Preluare_xml!AR$1," - ",IFERROR(INDEX(xml!$C:$C,MATCH(AR775,xml!$B:$B,0)),0))</f>
        <v xml:space="preserve"> - </v>
      </c>
      <c r="AV775" s="1" t="s">
        <v>14305</v>
      </c>
      <c r="AW775" s="1860" t="str">
        <f t="shared" si="74"/>
        <v>F40_0161</v>
      </c>
      <c r="AX775" s="2834" t="str">
        <f>IF(xml!$A$1&lt;&gt;Preluare_xml!AV$1," - ",IFERROR(INDEX(xml!$C:$C,MATCH(AV775,xml!$B:$B,0)),0))</f>
        <v xml:space="preserve"> - </v>
      </c>
      <c r="AZ775" s="74" t="s">
        <v>14187</v>
      </c>
      <c r="BA775" s="1860" t="str">
        <f t="shared" si="72"/>
        <v>F30_3051</v>
      </c>
      <c r="BB775" s="2834" t="str">
        <f>IF(xml!$A$1&lt;&gt;Preluare_xml!AZ$1," - ",IFERROR(INDEX(xml!$C:$C,MATCH(AZ775,xml!$B:$B,0)),0))</f>
        <v xml:space="preserve"> - </v>
      </c>
      <c r="BD775" s="2396" t="str">
        <f t="shared" si="71"/>
        <v>/F40/@F40_0161</v>
      </c>
      <c r="BE775" s="2837" t="s">
        <v>12955</v>
      </c>
      <c r="BF775" s="2834" t="str">
        <f>IF(xml!$A$1&lt;&gt;Preluare_xml!BD$1," - ",IFERROR(INDEX(xml!$C:$C,MATCH(BD775,xml!$B:$B,0)),0))</f>
        <v xml:space="preserve"> - </v>
      </c>
      <c r="BH775" s="2396" t="str">
        <f t="shared" si="70"/>
        <v>/F30/@F30_1504</v>
      </c>
      <c r="BI775" s="2837" t="s">
        <v>14306</v>
      </c>
      <c r="BJ775" s="2821" t="str">
        <f>IF(xml!$A$1&lt;&gt;Preluare_xml!BH$1," - ",IFERROR(INDEX(xml!$C:$C,MATCH(BH775,xml!$B:$B,0)),0))</f>
        <v xml:space="preserve"> - </v>
      </c>
    </row>
    <row r="776" spans="44:62" x14ac:dyDescent="0.25">
      <c r="AR776" s="1" t="s">
        <v>14187</v>
      </c>
      <c r="AS776" s="1860" t="str">
        <f t="shared" si="73"/>
        <v>F30_3051</v>
      </c>
      <c r="AT776" s="2839" t="str">
        <f>IF(xml!$A$1&lt;&gt;Preluare_xml!AR$1," - ",IFERROR(INDEX(xml!$C:$C,MATCH(AR776,xml!$B:$B,0)),0))</f>
        <v xml:space="preserve"> - </v>
      </c>
      <c r="AV776" s="1" t="s">
        <v>14307</v>
      </c>
      <c r="AW776" s="1860" t="str">
        <f t="shared" si="74"/>
        <v>F40_0162</v>
      </c>
      <c r="AX776" s="2834" t="str">
        <f>IF(xml!$A$1&lt;&gt;Preluare_xml!AV$1," - ",IFERROR(INDEX(xml!$C:$C,MATCH(AV776,xml!$B:$B,0)),0))</f>
        <v xml:space="preserve"> - </v>
      </c>
      <c r="AZ776" s="74" t="s">
        <v>12226</v>
      </c>
      <c r="BA776" s="1860" t="str">
        <f t="shared" si="72"/>
        <v>F30_3052</v>
      </c>
      <c r="BB776" s="2834" t="str">
        <f>IF(xml!$A$1&lt;&gt;Preluare_xml!AZ$1," - ",IFERROR(INDEX(xml!$C:$C,MATCH(AZ776,xml!$B:$B,0)),0))</f>
        <v xml:space="preserve"> - </v>
      </c>
      <c r="BD776" s="2396" t="str">
        <f t="shared" si="71"/>
        <v>/F40/@F40_0162</v>
      </c>
      <c r="BE776" s="2837" t="s">
        <v>12961</v>
      </c>
      <c r="BF776" s="2834" t="str">
        <f>IF(xml!$A$1&lt;&gt;Preluare_xml!BD$1," - ",IFERROR(INDEX(xml!$C:$C,MATCH(BD776,xml!$B:$B,0)),0))</f>
        <v xml:space="preserve"> - </v>
      </c>
      <c r="BH776" s="2396" t="str">
        <f t="shared" si="70"/>
        <v>/F30/@F30_1511</v>
      </c>
      <c r="BI776" s="2837" t="s">
        <v>13907</v>
      </c>
      <c r="BJ776" s="2821" t="str">
        <f>IF(xml!$A$1&lt;&gt;Preluare_xml!BH$1," - ",IFERROR(INDEX(xml!$C:$C,MATCH(BH776,xml!$B:$B,0)),0))</f>
        <v xml:space="preserve"> - </v>
      </c>
    </row>
    <row r="777" spans="44:62" x14ac:dyDescent="0.25">
      <c r="AR777" s="1" t="s">
        <v>12226</v>
      </c>
      <c r="AS777" s="1860" t="str">
        <f t="shared" si="73"/>
        <v>F30_3052</v>
      </c>
      <c r="AT777" s="2839" t="str">
        <f>IF(xml!$A$1&lt;&gt;Preluare_xml!AR$1," - ",IFERROR(INDEX(xml!$C:$C,MATCH(AR777,xml!$B:$B,0)),0))</f>
        <v xml:space="preserve"> - </v>
      </c>
      <c r="AV777" s="1" t="s">
        <v>14308</v>
      </c>
      <c r="AW777" s="1860" t="str">
        <f t="shared" si="74"/>
        <v>F40_0163</v>
      </c>
      <c r="AX777" s="2834" t="str">
        <f>IF(xml!$A$1&lt;&gt;Preluare_xml!AV$1," - ",IFERROR(INDEX(xml!$C:$C,MATCH(AV777,xml!$B:$B,0)),0))</f>
        <v xml:space="preserve"> - </v>
      </c>
      <c r="AZ777" s="74" t="s">
        <v>14190</v>
      </c>
      <c r="BA777" s="1860" t="str">
        <f t="shared" si="72"/>
        <v>F30_3061</v>
      </c>
      <c r="BB777" s="2834" t="str">
        <f>IF(xml!$A$1&lt;&gt;Preluare_xml!AZ$1," - ",IFERROR(INDEX(xml!$C:$C,MATCH(AZ777,xml!$B:$B,0)),0))</f>
        <v xml:space="preserve"> - </v>
      </c>
      <c r="BD777" s="2396" t="str">
        <f t="shared" si="71"/>
        <v>/F40/@F40_0163</v>
      </c>
      <c r="BE777" s="2837" t="s">
        <v>12967</v>
      </c>
      <c r="BF777" s="2834" t="str">
        <f>IF(xml!$A$1&lt;&gt;Preluare_xml!BD$1," - ",IFERROR(INDEX(xml!$C:$C,MATCH(BD777,xml!$B:$B,0)),0))</f>
        <v xml:space="preserve"> - </v>
      </c>
      <c r="BH777" s="2396" t="str">
        <f t="shared" si="70"/>
        <v>/F30/@F30_1512</v>
      </c>
      <c r="BI777" s="2837" t="s">
        <v>13908</v>
      </c>
      <c r="BJ777" s="2821" t="str">
        <f>IF(xml!$A$1&lt;&gt;Preluare_xml!BH$1," - ",IFERROR(INDEX(xml!$C:$C,MATCH(BH777,xml!$B:$B,0)),0))</f>
        <v xml:space="preserve"> - </v>
      </c>
    </row>
    <row r="778" spans="44:62" x14ac:dyDescent="0.25">
      <c r="AR778" s="1" t="s">
        <v>14190</v>
      </c>
      <c r="AS778" s="1860" t="str">
        <f t="shared" si="73"/>
        <v>F30_3061</v>
      </c>
      <c r="AT778" s="2839" t="str">
        <f>IF(xml!$A$1&lt;&gt;Preluare_xml!AR$1," - ",IFERROR(INDEX(xml!$C:$C,MATCH(AR778,xml!$B:$B,0)),0))</f>
        <v xml:space="preserve"> - </v>
      </c>
      <c r="AV778" s="1" t="s">
        <v>14309</v>
      </c>
      <c r="AW778" s="1860" t="str">
        <f t="shared" si="74"/>
        <v>F40_0164</v>
      </c>
      <c r="AX778" s="2834" t="str">
        <f>IF(xml!$A$1&lt;&gt;Preluare_xml!AV$1," - ",IFERROR(INDEX(xml!$C:$C,MATCH(AV778,xml!$B:$B,0)),0))</f>
        <v xml:space="preserve"> - </v>
      </c>
      <c r="AZ778" s="74" t="s">
        <v>14192</v>
      </c>
      <c r="BA778" s="1860" t="str">
        <f t="shared" si="72"/>
        <v>F30_3062</v>
      </c>
      <c r="BB778" s="2834" t="str">
        <f>IF(xml!$A$1&lt;&gt;Preluare_xml!AZ$1," - ",IFERROR(INDEX(xml!$C:$C,MATCH(AZ778,xml!$B:$B,0)),0))</f>
        <v xml:space="preserve"> - </v>
      </c>
      <c r="BD778" s="2396" t="str">
        <f t="shared" si="71"/>
        <v>/F40/@F40_0164</v>
      </c>
      <c r="BE778" s="2837" t="s">
        <v>12972</v>
      </c>
      <c r="BF778" s="2834" t="str">
        <f>IF(xml!$A$1&lt;&gt;Preluare_xml!BD$1," - ",IFERROR(INDEX(xml!$C:$C,MATCH(BD778,xml!$B:$B,0)),0))</f>
        <v xml:space="preserve"> - </v>
      </c>
      <c r="BH778" s="2396" t="str">
        <f t="shared" si="70"/>
        <v>/F30/@F30_1513</v>
      </c>
      <c r="BI778" s="2837" t="s">
        <v>14310</v>
      </c>
      <c r="BJ778" s="2821" t="str">
        <f>IF(xml!$A$1&lt;&gt;Preluare_xml!BH$1," - ",IFERROR(INDEX(xml!$C:$C,MATCH(BH778,xml!$B:$B,0)),0))</f>
        <v xml:space="preserve"> - </v>
      </c>
    </row>
    <row r="779" spans="44:62" x14ac:dyDescent="0.25">
      <c r="AR779" s="1" t="s">
        <v>14192</v>
      </c>
      <c r="AS779" s="1860" t="str">
        <f t="shared" si="73"/>
        <v>F30_3062</v>
      </c>
      <c r="AT779" s="2839" t="str">
        <f>IF(xml!$A$1&lt;&gt;Preluare_xml!AR$1," - ",IFERROR(INDEX(xml!$C:$C,MATCH(AR779,xml!$B:$B,0)),0))</f>
        <v xml:space="preserve"> - </v>
      </c>
      <c r="AV779" s="1" t="s">
        <v>14311</v>
      </c>
      <c r="AW779" s="1860" t="str">
        <f t="shared" si="74"/>
        <v>F40_0165</v>
      </c>
      <c r="AX779" s="2834" t="str">
        <f>IF(xml!$A$1&lt;&gt;Preluare_xml!AV$1," - ",IFERROR(INDEX(xml!$C:$C,MATCH(AV779,xml!$B:$B,0)),0))</f>
        <v xml:space="preserve"> - </v>
      </c>
      <c r="AZ779" s="74" t="s">
        <v>14194</v>
      </c>
      <c r="BA779" s="1860" t="str">
        <f t="shared" si="72"/>
        <v>F30_3071</v>
      </c>
      <c r="BB779" s="2834" t="str">
        <f>IF(xml!$A$1&lt;&gt;Preluare_xml!AZ$1," - ",IFERROR(INDEX(xml!$C:$C,MATCH(AZ779,xml!$B:$B,0)),0))</f>
        <v xml:space="preserve"> - </v>
      </c>
      <c r="BD779" s="2396" t="str">
        <f t="shared" si="71"/>
        <v>/F40/@F40_0165</v>
      </c>
      <c r="BE779" s="2837" t="s">
        <v>12978</v>
      </c>
      <c r="BF779" s="2834" t="str">
        <f>IF(xml!$A$1&lt;&gt;Preluare_xml!BD$1," - ",IFERROR(INDEX(xml!$C:$C,MATCH(BD779,xml!$B:$B,0)),0))</f>
        <v xml:space="preserve"> - </v>
      </c>
      <c r="BH779" s="2396" t="str">
        <f t="shared" si="70"/>
        <v>/F30/@F30_1514</v>
      </c>
      <c r="BI779" s="2837" t="s">
        <v>14312</v>
      </c>
      <c r="BJ779" s="2821" t="str">
        <f>IF(xml!$A$1&lt;&gt;Preluare_xml!BH$1," - ",IFERROR(INDEX(xml!$C:$C,MATCH(BH779,xml!$B:$B,0)),0))</f>
        <v xml:space="preserve"> - </v>
      </c>
    </row>
    <row r="780" spans="44:62" x14ac:dyDescent="0.25">
      <c r="AR780" s="1" t="s">
        <v>14194</v>
      </c>
      <c r="AS780" s="1860" t="str">
        <f t="shared" si="73"/>
        <v>F30_3071</v>
      </c>
      <c r="AT780" s="2839" t="str">
        <f>IF(xml!$A$1&lt;&gt;Preluare_xml!AR$1," - ",IFERROR(INDEX(xml!$C:$C,MATCH(AR780,xml!$B:$B,0)),0))</f>
        <v xml:space="preserve"> - </v>
      </c>
      <c r="AV780" s="1" t="s">
        <v>12257</v>
      </c>
      <c r="AW780" s="1860" t="str">
        <f t="shared" si="74"/>
        <v>F40_0171</v>
      </c>
      <c r="AX780" s="2834" t="str">
        <f>IF(xml!$A$1&lt;&gt;Preluare_xml!AV$1," - ",IFERROR(INDEX(xml!$C:$C,MATCH(AV780,xml!$B:$B,0)),0))</f>
        <v xml:space="preserve"> - </v>
      </c>
      <c r="AZ780" s="74" t="s">
        <v>14196</v>
      </c>
      <c r="BA780" s="1860" t="str">
        <f t="shared" si="72"/>
        <v>F30_3072</v>
      </c>
      <c r="BB780" s="2834" t="str">
        <f>IF(xml!$A$1&lt;&gt;Preluare_xml!AZ$1," - ",IFERROR(INDEX(xml!$C:$C,MATCH(AZ780,xml!$B:$B,0)),0))</f>
        <v xml:space="preserve"> - </v>
      </c>
      <c r="BD780" s="2396" t="str">
        <f t="shared" si="71"/>
        <v>/F40/@F40_0171</v>
      </c>
      <c r="BE780" s="2837" t="s">
        <v>12763</v>
      </c>
      <c r="BF780" s="2834" t="str">
        <f>IF(xml!$A$1&lt;&gt;Preluare_xml!BD$1," - ",IFERROR(INDEX(xml!$C:$C,MATCH(BD780,xml!$B:$B,0)),0))</f>
        <v xml:space="preserve"> - </v>
      </c>
      <c r="BH780" s="2396" t="str">
        <f t="shared" si="70"/>
        <v>/F30/@F30_1521</v>
      </c>
      <c r="BI780" s="2837" t="s">
        <v>13910</v>
      </c>
      <c r="BJ780" s="2821" t="str">
        <f>IF(xml!$A$1&lt;&gt;Preluare_xml!BH$1," - ",IFERROR(INDEX(xml!$C:$C,MATCH(BH780,xml!$B:$B,0)),0))</f>
        <v xml:space="preserve"> - </v>
      </c>
    </row>
    <row r="781" spans="44:62" x14ac:dyDescent="0.25">
      <c r="AR781" s="1" t="s">
        <v>14196</v>
      </c>
      <c r="AS781" s="1860" t="str">
        <f t="shared" si="73"/>
        <v>F30_3072</v>
      </c>
      <c r="AT781" s="2839" t="str">
        <f>IF(xml!$A$1&lt;&gt;Preluare_xml!AR$1," - ",IFERROR(INDEX(xml!$C:$C,MATCH(AR781,xml!$B:$B,0)),0))</f>
        <v xml:space="preserve"> - </v>
      </c>
      <c r="AV781" s="1" t="s">
        <v>12258</v>
      </c>
      <c r="AW781" s="1860" t="str">
        <f t="shared" si="74"/>
        <v>F40_0172</v>
      </c>
      <c r="AX781" s="2834" t="str">
        <f>IF(xml!$A$1&lt;&gt;Preluare_xml!AV$1," - ",IFERROR(INDEX(xml!$C:$C,MATCH(AV781,xml!$B:$B,0)),0))</f>
        <v xml:space="preserve"> - </v>
      </c>
      <c r="AZ781" s="74" t="s">
        <v>14198</v>
      </c>
      <c r="BA781" s="1860" t="str">
        <f t="shared" si="72"/>
        <v>F30_3081</v>
      </c>
      <c r="BB781" s="2834" t="str">
        <f>IF(xml!$A$1&lt;&gt;Preluare_xml!AZ$1," - ",IFERROR(INDEX(xml!$C:$C,MATCH(AZ781,xml!$B:$B,0)),0))</f>
        <v xml:space="preserve"> - </v>
      </c>
      <c r="BD781" s="2396" t="str">
        <f t="shared" si="71"/>
        <v>/F40/@F40_0172</v>
      </c>
      <c r="BE781" s="2837" t="s">
        <v>12768</v>
      </c>
      <c r="BF781" s="2834" t="str">
        <f>IF(xml!$A$1&lt;&gt;Preluare_xml!BD$1," - ",IFERROR(INDEX(xml!$C:$C,MATCH(BD781,xml!$B:$B,0)),0))</f>
        <v xml:space="preserve"> - </v>
      </c>
      <c r="BH781" s="2396" t="str">
        <f t="shared" si="70"/>
        <v>/F30/@F30_1522</v>
      </c>
      <c r="BI781" s="2837" t="s">
        <v>13912</v>
      </c>
      <c r="BJ781" s="2821" t="str">
        <f>IF(xml!$A$1&lt;&gt;Preluare_xml!BH$1," - ",IFERROR(INDEX(xml!$C:$C,MATCH(BH781,xml!$B:$B,0)),0))</f>
        <v xml:space="preserve"> - </v>
      </c>
    </row>
    <row r="782" spans="44:62" x14ac:dyDescent="0.25">
      <c r="AR782" s="1" t="s">
        <v>14198</v>
      </c>
      <c r="AS782" s="1860" t="str">
        <f t="shared" si="73"/>
        <v>F30_3081</v>
      </c>
      <c r="AT782" s="2839" t="str">
        <f>IF(xml!$A$1&lt;&gt;Preluare_xml!AR$1," - ",IFERROR(INDEX(xml!$C:$C,MATCH(AR782,xml!$B:$B,0)),0))</f>
        <v xml:space="preserve"> - </v>
      </c>
      <c r="AV782" s="1" t="s">
        <v>12259</v>
      </c>
      <c r="AW782" s="1860" t="str">
        <f t="shared" si="74"/>
        <v>F40_0173</v>
      </c>
      <c r="AX782" s="2834" t="str">
        <f>IF(xml!$A$1&lt;&gt;Preluare_xml!AV$1," - ",IFERROR(INDEX(xml!$C:$C,MATCH(AV782,xml!$B:$B,0)),0))</f>
        <v xml:space="preserve"> - </v>
      </c>
      <c r="AZ782" s="74" t="s">
        <v>14200</v>
      </c>
      <c r="BA782" s="1860" t="str">
        <f t="shared" si="72"/>
        <v>F30_3082</v>
      </c>
      <c r="BB782" s="2834" t="str">
        <f>IF(xml!$A$1&lt;&gt;Preluare_xml!AZ$1," - ",IFERROR(INDEX(xml!$C:$C,MATCH(AZ782,xml!$B:$B,0)),0))</f>
        <v xml:space="preserve"> - </v>
      </c>
      <c r="BD782" s="2396" t="str">
        <f t="shared" si="71"/>
        <v>/F40/@F40_0173</v>
      </c>
      <c r="BE782" s="2837" t="s">
        <v>12774</v>
      </c>
      <c r="BF782" s="2834" t="str">
        <f>IF(xml!$A$1&lt;&gt;Preluare_xml!BD$1," - ",IFERROR(INDEX(xml!$C:$C,MATCH(BD782,xml!$B:$B,0)),0))</f>
        <v xml:space="preserve"> - </v>
      </c>
      <c r="BH782" s="2396" t="str">
        <f t="shared" si="70"/>
        <v>/F30/@F30_1523</v>
      </c>
      <c r="BI782" s="2837" t="s">
        <v>14313</v>
      </c>
      <c r="BJ782" s="2821" t="str">
        <f>IF(xml!$A$1&lt;&gt;Preluare_xml!BH$1," - ",IFERROR(INDEX(xml!$C:$C,MATCH(BH782,xml!$B:$B,0)),0))</f>
        <v xml:space="preserve"> - </v>
      </c>
    </row>
    <row r="783" spans="44:62" x14ac:dyDescent="0.25">
      <c r="AR783" s="1" t="s">
        <v>14200</v>
      </c>
      <c r="AS783" s="1860" t="str">
        <f t="shared" si="73"/>
        <v>F30_3082</v>
      </c>
      <c r="AT783" s="2839" t="str">
        <f>IF(xml!$A$1&lt;&gt;Preluare_xml!AR$1," - ",IFERROR(INDEX(xml!$C:$C,MATCH(AR783,xml!$B:$B,0)),0))</f>
        <v xml:space="preserve"> - </v>
      </c>
      <c r="AV783" s="1" t="s">
        <v>14314</v>
      </c>
      <c r="AW783" s="1860" t="str">
        <f t="shared" si="74"/>
        <v>F40_0174</v>
      </c>
      <c r="AX783" s="2834" t="str">
        <f>IF(xml!$A$1&lt;&gt;Preluare_xml!AV$1," - ",IFERROR(INDEX(xml!$C:$C,MATCH(AV783,xml!$B:$B,0)),0))</f>
        <v xml:space="preserve"> - </v>
      </c>
      <c r="AZ783" s="74" t="s">
        <v>12227</v>
      </c>
      <c r="BA783" s="1860" t="str">
        <f t="shared" si="72"/>
        <v>F30_3091</v>
      </c>
      <c r="BB783" s="2834" t="str">
        <f>IF(xml!$A$1&lt;&gt;Preluare_xml!AZ$1," - ",IFERROR(INDEX(xml!$C:$C,MATCH(AZ783,xml!$B:$B,0)),0))</f>
        <v xml:space="preserve"> - </v>
      </c>
      <c r="BD783" s="2396" t="str">
        <f t="shared" si="71"/>
        <v>/F40/@F40_0174</v>
      </c>
      <c r="BE783" s="2837" t="s">
        <v>12780</v>
      </c>
      <c r="BF783" s="2834" t="str">
        <f>IF(xml!$A$1&lt;&gt;Preluare_xml!BD$1," - ",IFERROR(INDEX(xml!$C:$C,MATCH(BD783,xml!$B:$B,0)),0))</f>
        <v xml:space="preserve"> - </v>
      </c>
      <c r="BH783" s="2396" t="str">
        <f t="shared" si="70"/>
        <v>/F30/@F30_1524</v>
      </c>
      <c r="BI783" s="2837" t="s">
        <v>14315</v>
      </c>
      <c r="BJ783" s="2821" t="str">
        <f>IF(xml!$A$1&lt;&gt;Preluare_xml!BH$1," - ",IFERROR(INDEX(xml!$C:$C,MATCH(BH783,xml!$B:$B,0)),0))</f>
        <v xml:space="preserve"> - </v>
      </c>
    </row>
    <row r="784" spans="44:62" x14ac:dyDescent="0.25">
      <c r="AR784" s="1" t="s">
        <v>12227</v>
      </c>
      <c r="AS784" s="1860" t="str">
        <f t="shared" si="73"/>
        <v>F30_3091</v>
      </c>
      <c r="AT784" s="2839" t="str">
        <f>IF(xml!$A$1&lt;&gt;Preluare_xml!AR$1," - ",IFERROR(INDEX(xml!$C:$C,MATCH(AR784,xml!$B:$B,0)),0))</f>
        <v xml:space="preserve"> - </v>
      </c>
      <c r="AV784" s="1" t="s">
        <v>12260</v>
      </c>
      <c r="AW784" s="1860" t="str">
        <f t="shared" si="74"/>
        <v>F40_0175</v>
      </c>
      <c r="AX784" s="2834" t="str">
        <f>IF(xml!$A$1&lt;&gt;Preluare_xml!AV$1," - ",IFERROR(INDEX(xml!$C:$C,MATCH(AV784,xml!$B:$B,0)),0))</f>
        <v xml:space="preserve"> - </v>
      </c>
      <c r="AZ784" s="74" t="s">
        <v>12228</v>
      </c>
      <c r="BA784" s="1860" t="str">
        <f t="shared" si="72"/>
        <v>F30_3092</v>
      </c>
      <c r="BB784" s="2834" t="str">
        <f>IF(xml!$A$1&lt;&gt;Preluare_xml!AZ$1," - ",IFERROR(INDEX(xml!$C:$C,MATCH(AZ784,xml!$B:$B,0)),0))</f>
        <v xml:space="preserve"> - </v>
      </c>
      <c r="BD784" s="2396" t="str">
        <f t="shared" si="71"/>
        <v>/F40/@F40_0175</v>
      </c>
      <c r="BE784" s="2837" t="s">
        <v>12786</v>
      </c>
      <c r="BF784" s="2834" t="str">
        <f>IF(xml!$A$1&lt;&gt;Preluare_xml!BD$1," - ",IFERROR(INDEX(xml!$C:$C,MATCH(BD784,xml!$B:$B,0)),0))</f>
        <v xml:space="preserve"> - </v>
      </c>
      <c r="BH784" s="2396" t="str">
        <f t="shared" si="70"/>
        <v>/F30/@F30_1531</v>
      </c>
      <c r="BI784" s="2837" t="s">
        <v>13913</v>
      </c>
      <c r="BJ784" s="2821" t="str">
        <f>IF(xml!$A$1&lt;&gt;Preluare_xml!BH$1," - ",IFERROR(INDEX(xml!$C:$C,MATCH(BH784,xml!$B:$B,0)),0))</f>
        <v xml:space="preserve"> - </v>
      </c>
    </row>
    <row r="785" spans="44:62" x14ac:dyDescent="0.25">
      <c r="AR785" s="1" t="s">
        <v>12228</v>
      </c>
      <c r="AS785" s="1860" t="str">
        <f t="shared" si="73"/>
        <v>F30_3092</v>
      </c>
      <c r="AT785" s="2839" t="str">
        <f>IF(xml!$A$1&lt;&gt;Preluare_xml!AR$1," - ",IFERROR(INDEX(xml!$C:$C,MATCH(AR785,xml!$B:$B,0)),0))</f>
        <v xml:space="preserve"> - </v>
      </c>
      <c r="AV785" s="1" t="s">
        <v>14316</v>
      </c>
      <c r="AW785" s="1860" t="str">
        <f t="shared" si="74"/>
        <v>F40_0181</v>
      </c>
      <c r="AX785" s="2834" t="str">
        <f>IF(xml!$A$1&lt;&gt;Preluare_xml!AV$1," - ",IFERROR(INDEX(xml!$C:$C,MATCH(AV785,xml!$B:$B,0)),0))</f>
        <v xml:space="preserve"> - </v>
      </c>
      <c r="AZ785" s="74" t="s">
        <v>14204</v>
      </c>
      <c r="BA785" s="1860" t="str">
        <f t="shared" si="72"/>
        <v>F30_3101</v>
      </c>
      <c r="BB785" s="2834" t="str">
        <f>IF(xml!$A$1&lt;&gt;Preluare_xml!AZ$1," - ",IFERROR(INDEX(xml!$C:$C,MATCH(AZ785,xml!$B:$B,0)),0))</f>
        <v xml:space="preserve"> - </v>
      </c>
      <c r="BD785" s="2396" t="str">
        <f t="shared" si="71"/>
        <v>/F40/@F40_0181</v>
      </c>
      <c r="BE785" s="2837" t="s">
        <v>12762</v>
      </c>
      <c r="BF785" s="2834" t="str">
        <f>IF(xml!$A$1&lt;&gt;Preluare_xml!BD$1," - ",IFERROR(INDEX(xml!$C:$C,MATCH(BD785,xml!$B:$B,0)),0))</f>
        <v xml:space="preserve"> - </v>
      </c>
      <c r="BH785" s="2396" t="str">
        <f t="shared" si="70"/>
        <v>/F30/@F30_1532</v>
      </c>
      <c r="BI785" s="2837" t="s">
        <v>13914</v>
      </c>
      <c r="BJ785" s="2821" t="str">
        <f>IF(xml!$A$1&lt;&gt;Preluare_xml!BH$1," - ",IFERROR(INDEX(xml!$C:$C,MATCH(BH785,xml!$B:$B,0)),0))</f>
        <v xml:space="preserve"> - </v>
      </c>
    </row>
    <row r="786" spans="44:62" x14ac:dyDescent="0.25">
      <c r="AR786" s="1" t="s">
        <v>14204</v>
      </c>
      <c r="AS786" s="1860" t="str">
        <f t="shared" si="73"/>
        <v>F30_3101</v>
      </c>
      <c r="AT786" s="2839" t="str">
        <f>IF(xml!$A$1&lt;&gt;Preluare_xml!AR$1," - ",IFERROR(INDEX(xml!$C:$C,MATCH(AR786,xml!$B:$B,0)),0))</f>
        <v xml:space="preserve"> - </v>
      </c>
      <c r="AV786" s="1" t="s">
        <v>14317</v>
      </c>
      <c r="AW786" s="1860" t="str">
        <f t="shared" si="74"/>
        <v>F40_0182</v>
      </c>
      <c r="AX786" s="2834" t="str">
        <f>IF(xml!$A$1&lt;&gt;Preluare_xml!AV$1," - ",IFERROR(INDEX(xml!$C:$C,MATCH(AV786,xml!$B:$B,0)),0))</f>
        <v xml:space="preserve"> - </v>
      </c>
      <c r="AZ786" s="74" t="s">
        <v>14206</v>
      </c>
      <c r="BA786" s="1860" t="str">
        <f t="shared" si="72"/>
        <v>F30_3102</v>
      </c>
      <c r="BB786" s="2834" t="str">
        <f>IF(xml!$A$1&lt;&gt;Preluare_xml!AZ$1," - ",IFERROR(INDEX(xml!$C:$C,MATCH(AZ786,xml!$B:$B,0)),0))</f>
        <v xml:space="preserve"> - </v>
      </c>
      <c r="BD786" s="2396" t="str">
        <f t="shared" si="71"/>
        <v>/F40/@F40_0182</v>
      </c>
      <c r="BE786" s="2837" t="s">
        <v>12767</v>
      </c>
      <c r="BF786" s="2834" t="str">
        <f>IF(xml!$A$1&lt;&gt;Preluare_xml!BD$1," - ",IFERROR(INDEX(xml!$C:$C,MATCH(BD786,xml!$B:$B,0)),0))</f>
        <v xml:space="preserve"> - </v>
      </c>
      <c r="BH786" s="2396" t="str">
        <f t="shared" si="70"/>
        <v>/F30/@F30_1533</v>
      </c>
      <c r="BI786" s="2837" t="s">
        <v>14318</v>
      </c>
      <c r="BJ786" s="2821" t="str">
        <f>IF(xml!$A$1&lt;&gt;Preluare_xml!BH$1," - ",IFERROR(INDEX(xml!$C:$C,MATCH(BH786,xml!$B:$B,0)),0))</f>
        <v xml:space="preserve"> - </v>
      </c>
    </row>
    <row r="787" spans="44:62" x14ac:dyDescent="0.25">
      <c r="AR787" s="1" t="s">
        <v>14206</v>
      </c>
      <c r="AS787" s="1860" t="str">
        <f t="shared" si="73"/>
        <v>F30_3102</v>
      </c>
      <c r="AT787" s="2839" t="str">
        <f>IF(xml!$A$1&lt;&gt;Preluare_xml!AR$1," - ",IFERROR(INDEX(xml!$C:$C,MATCH(AR787,xml!$B:$B,0)),0))</f>
        <v xml:space="preserve"> - </v>
      </c>
      <c r="AV787" s="1" t="s">
        <v>14319</v>
      </c>
      <c r="AW787" s="1860" t="str">
        <f t="shared" si="74"/>
        <v>F40_0183</v>
      </c>
      <c r="AX787" s="2834" t="str">
        <f>IF(xml!$A$1&lt;&gt;Preluare_xml!AV$1," - ",IFERROR(INDEX(xml!$C:$C,MATCH(AV787,xml!$B:$B,0)),0))</f>
        <v xml:space="preserve"> - </v>
      </c>
      <c r="AZ787" s="74" t="s">
        <v>14208</v>
      </c>
      <c r="BA787" s="1860" t="str">
        <f t="shared" si="72"/>
        <v>F30_3111</v>
      </c>
      <c r="BB787" s="2834" t="str">
        <f>IF(xml!$A$1&lt;&gt;Preluare_xml!AZ$1," - ",IFERROR(INDEX(xml!$C:$C,MATCH(AZ787,xml!$B:$B,0)),0))</f>
        <v xml:space="preserve"> - </v>
      </c>
      <c r="BD787" s="2396" t="str">
        <f t="shared" si="71"/>
        <v>/F40/@F40_0183</v>
      </c>
      <c r="BE787" s="2837" t="s">
        <v>12773</v>
      </c>
      <c r="BF787" s="2834" t="str">
        <f>IF(xml!$A$1&lt;&gt;Preluare_xml!BD$1," - ",IFERROR(INDEX(xml!$C:$C,MATCH(BD787,xml!$B:$B,0)),0))</f>
        <v xml:space="preserve"> - </v>
      </c>
      <c r="BH787" s="2396" t="str">
        <f t="shared" si="70"/>
        <v>/F30/@F30_1534</v>
      </c>
      <c r="BI787" s="2837" t="s">
        <v>14320</v>
      </c>
      <c r="BJ787" s="2821" t="str">
        <f>IF(xml!$A$1&lt;&gt;Preluare_xml!BH$1," - ",IFERROR(INDEX(xml!$C:$C,MATCH(BH787,xml!$B:$B,0)),0))</f>
        <v xml:space="preserve"> - </v>
      </c>
    </row>
    <row r="788" spans="44:62" x14ac:dyDescent="0.25">
      <c r="AR788" s="1" t="s">
        <v>14208</v>
      </c>
      <c r="AS788" s="1860" t="str">
        <f t="shared" si="73"/>
        <v>F30_3111</v>
      </c>
      <c r="AT788" s="2839" t="str">
        <f>IF(xml!$A$1&lt;&gt;Preluare_xml!AR$1," - ",IFERROR(INDEX(xml!$C:$C,MATCH(AR788,xml!$B:$B,0)),0))</f>
        <v xml:space="preserve"> - </v>
      </c>
      <c r="AV788" s="1" t="s">
        <v>14321</v>
      </c>
      <c r="AW788" s="1860" t="str">
        <f t="shared" si="74"/>
        <v>F40_0184</v>
      </c>
      <c r="AX788" s="2834" t="str">
        <f>IF(xml!$A$1&lt;&gt;Preluare_xml!AV$1," - ",IFERROR(INDEX(xml!$C:$C,MATCH(AV788,xml!$B:$B,0)),0))</f>
        <v xml:space="preserve"> - </v>
      </c>
      <c r="AZ788" s="74" t="s">
        <v>14210</v>
      </c>
      <c r="BA788" s="1860" t="str">
        <f t="shared" si="72"/>
        <v>F30_3112</v>
      </c>
      <c r="BB788" s="2834" t="str">
        <f>IF(xml!$A$1&lt;&gt;Preluare_xml!AZ$1," - ",IFERROR(INDEX(xml!$C:$C,MATCH(AZ788,xml!$B:$B,0)),0))</f>
        <v xml:space="preserve"> - </v>
      </c>
      <c r="BD788" s="2396" t="str">
        <f t="shared" si="71"/>
        <v>/F40/@F40_0184</v>
      </c>
      <c r="BE788" s="2837" t="s">
        <v>12779</v>
      </c>
      <c r="BF788" s="2834" t="str">
        <f>IF(xml!$A$1&lt;&gt;Preluare_xml!BD$1," - ",IFERROR(INDEX(xml!$C:$C,MATCH(BD788,xml!$B:$B,0)),0))</f>
        <v xml:space="preserve"> - </v>
      </c>
      <c r="BH788" s="2396" t="str">
        <f t="shared" si="70"/>
        <v>/F30/@F30_1541</v>
      </c>
      <c r="BI788" s="2837" t="s">
        <v>13917</v>
      </c>
      <c r="BJ788" s="2821" t="str">
        <f>IF(xml!$A$1&lt;&gt;Preluare_xml!BH$1," - ",IFERROR(INDEX(xml!$C:$C,MATCH(BH788,xml!$B:$B,0)),0))</f>
        <v xml:space="preserve"> - </v>
      </c>
    </row>
    <row r="789" spans="44:62" x14ac:dyDescent="0.25">
      <c r="AR789" s="1" t="s">
        <v>14210</v>
      </c>
      <c r="AS789" s="1860" t="str">
        <f t="shared" si="73"/>
        <v>F30_3112</v>
      </c>
      <c r="AT789" s="2839" t="str">
        <f>IF(xml!$A$1&lt;&gt;Preluare_xml!AR$1," - ",IFERROR(INDEX(xml!$C:$C,MATCH(AR789,xml!$B:$B,0)),0))</f>
        <v xml:space="preserve"> - </v>
      </c>
      <c r="AV789" s="1" t="s">
        <v>14322</v>
      </c>
      <c r="AW789" s="1860" t="str">
        <f t="shared" si="74"/>
        <v>F40_0185</v>
      </c>
      <c r="AX789" s="2834" t="str">
        <f>IF(xml!$A$1&lt;&gt;Preluare_xml!AV$1," - ",IFERROR(INDEX(xml!$C:$C,MATCH(AV789,xml!$B:$B,0)),0))</f>
        <v xml:space="preserve"> - </v>
      </c>
      <c r="AZ789" s="74" t="s">
        <v>14212</v>
      </c>
      <c r="BA789" s="1860" t="str">
        <f t="shared" si="72"/>
        <v>F30_3121</v>
      </c>
      <c r="BB789" s="2834" t="str">
        <f>IF(xml!$A$1&lt;&gt;Preluare_xml!AZ$1," - ",IFERROR(INDEX(xml!$C:$C,MATCH(AZ789,xml!$B:$B,0)),0))</f>
        <v xml:space="preserve"> - </v>
      </c>
      <c r="BD789" s="2396" t="str">
        <f t="shared" si="71"/>
        <v>/F40/@F40_0185</v>
      </c>
      <c r="BE789" s="2837" t="s">
        <v>12785</v>
      </c>
      <c r="BF789" s="2834" t="str">
        <f>IF(xml!$A$1&lt;&gt;Preluare_xml!BD$1," - ",IFERROR(INDEX(xml!$C:$C,MATCH(BD789,xml!$B:$B,0)),0))</f>
        <v xml:space="preserve"> - </v>
      </c>
      <c r="BH789" s="2396" t="str">
        <f t="shared" si="70"/>
        <v>/F30/@F30_1542</v>
      </c>
      <c r="BI789" s="2837" t="s">
        <v>13920</v>
      </c>
      <c r="BJ789" s="2821" t="str">
        <f>IF(xml!$A$1&lt;&gt;Preluare_xml!BH$1," - ",IFERROR(INDEX(xml!$C:$C,MATCH(BH789,xml!$B:$B,0)),0))</f>
        <v xml:space="preserve"> - </v>
      </c>
    </row>
    <row r="790" spans="44:62" x14ac:dyDescent="0.25">
      <c r="AR790" s="1" t="s">
        <v>14212</v>
      </c>
      <c r="AS790" s="1860" t="str">
        <f t="shared" si="73"/>
        <v>F30_3121</v>
      </c>
      <c r="AT790" s="2839" t="str">
        <f>IF(xml!$A$1&lt;&gt;Preluare_xml!AR$1," - ",IFERROR(INDEX(xml!$C:$C,MATCH(AR790,xml!$B:$B,0)),0))</f>
        <v xml:space="preserve"> - </v>
      </c>
      <c r="AV790" s="1" t="s">
        <v>12261</v>
      </c>
      <c r="AW790" s="1860" t="str">
        <f t="shared" si="74"/>
        <v>F40_0191</v>
      </c>
      <c r="AX790" s="2834" t="str">
        <f>IF(xml!$A$1&lt;&gt;Preluare_xml!AV$1," - ",IFERROR(INDEX(xml!$C:$C,MATCH(AV790,xml!$B:$B,0)),0))</f>
        <v xml:space="preserve"> - </v>
      </c>
      <c r="AZ790" s="74" t="s">
        <v>14214</v>
      </c>
      <c r="BA790" s="1860" t="str">
        <f t="shared" si="72"/>
        <v>F30_3122</v>
      </c>
      <c r="BB790" s="2834" t="str">
        <f>IF(xml!$A$1&lt;&gt;Preluare_xml!AZ$1," - ",IFERROR(INDEX(xml!$C:$C,MATCH(AZ790,xml!$B:$B,0)),0))</f>
        <v xml:space="preserve"> - </v>
      </c>
      <c r="BD790" s="2396" t="str">
        <f t="shared" si="71"/>
        <v>/F40/@F40_0191</v>
      </c>
      <c r="BE790" s="2837" t="s">
        <v>14323</v>
      </c>
      <c r="BF790" s="2834" t="str">
        <f>IF(xml!$A$1&lt;&gt;Preluare_xml!BD$1," - ",IFERROR(INDEX(xml!$C:$C,MATCH(BD790,xml!$B:$B,0)),0))</f>
        <v xml:space="preserve"> - </v>
      </c>
      <c r="BH790" s="2396" t="str">
        <f t="shared" si="70"/>
        <v>/F30/@F30_1543</v>
      </c>
      <c r="BI790" s="2837" t="s">
        <v>14324</v>
      </c>
      <c r="BJ790" s="2821" t="str">
        <f>IF(xml!$A$1&lt;&gt;Preluare_xml!BH$1," - ",IFERROR(INDEX(xml!$C:$C,MATCH(BH790,xml!$B:$B,0)),0))</f>
        <v xml:space="preserve"> - </v>
      </c>
    </row>
    <row r="791" spans="44:62" x14ac:dyDescent="0.25">
      <c r="AR791" s="1" t="s">
        <v>14214</v>
      </c>
      <c r="AS791" s="1860" t="str">
        <f t="shared" si="73"/>
        <v>F30_3122</v>
      </c>
      <c r="AT791" s="2839" t="str">
        <f>IF(xml!$A$1&lt;&gt;Preluare_xml!AR$1," - ",IFERROR(INDEX(xml!$C:$C,MATCH(AR791,xml!$B:$B,0)),0))</f>
        <v xml:space="preserve"> - </v>
      </c>
      <c r="AV791" s="1" t="s">
        <v>14325</v>
      </c>
      <c r="AW791" s="1860" t="str">
        <f t="shared" si="74"/>
        <v>F40_0192</v>
      </c>
      <c r="AX791" s="2834" t="str">
        <f>IF(xml!$A$1&lt;&gt;Preluare_xml!AV$1," - ",IFERROR(INDEX(xml!$C:$C,MATCH(AV791,xml!$B:$B,0)),0))</f>
        <v xml:space="preserve"> - </v>
      </c>
      <c r="AZ791" s="74" t="s">
        <v>14216</v>
      </c>
      <c r="BA791" s="1860" t="str">
        <f t="shared" si="72"/>
        <v>F30_3131</v>
      </c>
      <c r="BB791" s="2834" t="str">
        <f>IF(xml!$A$1&lt;&gt;Preluare_xml!AZ$1," - ",IFERROR(INDEX(xml!$C:$C,MATCH(AZ791,xml!$B:$B,0)),0))</f>
        <v xml:space="preserve"> - </v>
      </c>
      <c r="BD791" s="2396" t="str">
        <f t="shared" si="71"/>
        <v>/F40/@F40_0192</v>
      </c>
      <c r="BE791" s="2837" t="s">
        <v>14326</v>
      </c>
      <c r="BF791" s="2834" t="str">
        <f>IF(xml!$A$1&lt;&gt;Preluare_xml!BD$1," - ",IFERROR(INDEX(xml!$C:$C,MATCH(BD791,xml!$B:$B,0)),0))</f>
        <v xml:space="preserve"> - </v>
      </c>
      <c r="BH791" s="2396" t="str">
        <f t="shared" ref="BH791:BH854" si="75">"/"&amp;LEFT(BI791,3)&amp;"/@"&amp;BI791</f>
        <v>/F30/@F30_1544</v>
      </c>
      <c r="BI791" s="2837" t="s">
        <v>14327</v>
      </c>
      <c r="BJ791" s="2821" t="str">
        <f>IF(xml!$A$1&lt;&gt;Preluare_xml!BH$1," - ",IFERROR(INDEX(xml!$C:$C,MATCH(BH791,xml!$B:$B,0)),0))</f>
        <v xml:space="preserve"> - </v>
      </c>
    </row>
    <row r="792" spans="44:62" x14ac:dyDescent="0.25">
      <c r="AR792" s="1" t="s">
        <v>14216</v>
      </c>
      <c r="AS792" s="1860" t="str">
        <f t="shared" si="73"/>
        <v>F30_3131</v>
      </c>
      <c r="AT792" s="2839" t="str">
        <f>IF(xml!$A$1&lt;&gt;Preluare_xml!AR$1," - ",IFERROR(INDEX(xml!$C:$C,MATCH(AR792,xml!$B:$B,0)),0))</f>
        <v xml:space="preserve"> - </v>
      </c>
      <c r="AV792" s="1" t="s">
        <v>14328</v>
      </c>
      <c r="AW792" s="1860" t="str">
        <f t="shared" si="74"/>
        <v>F40_0193</v>
      </c>
      <c r="AX792" s="2834" t="str">
        <f>IF(xml!$A$1&lt;&gt;Preluare_xml!AV$1," - ",IFERROR(INDEX(xml!$C:$C,MATCH(AV792,xml!$B:$B,0)),0))</f>
        <v xml:space="preserve"> - </v>
      </c>
      <c r="AZ792" s="74" t="s">
        <v>14218</v>
      </c>
      <c r="BA792" s="1860" t="str">
        <f t="shared" si="72"/>
        <v>F30_3132</v>
      </c>
      <c r="BB792" s="2834" t="str">
        <f>IF(xml!$A$1&lt;&gt;Preluare_xml!AZ$1," - ",IFERROR(INDEX(xml!$C:$C,MATCH(AZ792,xml!$B:$B,0)),0))</f>
        <v xml:space="preserve"> - </v>
      </c>
      <c r="BD792" s="2396" t="str">
        <f t="shared" si="71"/>
        <v>/F40/@F40_0193</v>
      </c>
      <c r="BE792" s="2837" t="s">
        <v>14329</v>
      </c>
      <c r="BF792" s="2834" t="str">
        <f>IF(xml!$A$1&lt;&gt;Preluare_xml!BD$1," - ",IFERROR(INDEX(xml!$C:$C,MATCH(BD792,xml!$B:$B,0)),0))</f>
        <v xml:space="preserve"> - </v>
      </c>
      <c r="BH792" s="2396" t="str">
        <f t="shared" si="75"/>
        <v>/F30/@F30_1551</v>
      </c>
      <c r="BI792" s="2837" t="s">
        <v>13921</v>
      </c>
      <c r="BJ792" s="2821" t="str">
        <f>IF(xml!$A$1&lt;&gt;Preluare_xml!BH$1," - ",IFERROR(INDEX(xml!$C:$C,MATCH(BH792,xml!$B:$B,0)),0))</f>
        <v xml:space="preserve"> - </v>
      </c>
    </row>
    <row r="793" spans="44:62" x14ac:dyDescent="0.25">
      <c r="AR793" s="1" t="s">
        <v>14218</v>
      </c>
      <c r="AS793" s="1860" t="str">
        <f t="shared" si="73"/>
        <v>F30_3132</v>
      </c>
      <c r="AT793" s="2839" t="str">
        <f>IF(xml!$A$1&lt;&gt;Preluare_xml!AR$1," - ",IFERROR(INDEX(xml!$C:$C,MATCH(AR793,xml!$B:$B,0)),0))</f>
        <v xml:space="preserve"> - </v>
      </c>
      <c r="AV793" s="1" t="s">
        <v>12262</v>
      </c>
      <c r="AW793" s="1860" t="str">
        <f t="shared" si="74"/>
        <v>F40_0195</v>
      </c>
      <c r="AX793" s="2834" t="str">
        <f>IF(xml!$A$1&lt;&gt;Preluare_xml!AV$1," - ",IFERROR(INDEX(xml!$C:$C,MATCH(AV793,xml!$B:$B,0)),0))</f>
        <v xml:space="preserve"> - </v>
      </c>
      <c r="AZ793" s="74" t="s">
        <v>14220</v>
      </c>
      <c r="BA793" s="1860" t="str">
        <f t="shared" si="72"/>
        <v>F30_3141</v>
      </c>
      <c r="BB793" s="2834" t="str">
        <f>IF(xml!$A$1&lt;&gt;Preluare_xml!AZ$1," - ",IFERROR(INDEX(xml!$C:$C,MATCH(AZ793,xml!$B:$B,0)),0))</f>
        <v xml:space="preserve"> - </v>
      </c>
      <c r="BD793" s="2396" t="str">
        <f t="shared" si="71"/>
        <v>/F40/@F40_0195</v>
      </c>
      <c r="BE793" s="2837" t="s">
        <v>14330</v>
      </c>
      <c r="BF793" s="2834" t="str">
        <f>IF(xml!$A$1&lt;&gt;Preluare_xml!BD$1," - ",IFERROR(INDEX(xml!$C:$C,MATCH(BD793,xml!$B:$B,0)),0))</f>
        <v xml:space="preserve"> - </v>
      </c>
      <c r="BH793" s="2396" t="str">
        <f t="shared" si="75"/>
        <v>/F30/@F30_1552</v>
      </c>
      <c r="BI793" s="2837" t="s">
        <v>13922</v>
      </c>
      <c r="BJ793" s="2821" t="str">
        <f>IF(xml!$A$1&lt;&gt;Preluare_xml!BH$1," - ",IFERROR(INDEX(xml!$C:$C,MATCH(BH793,xml!$B:$B,0)),0))</f>
        <v xml:space="preserve"> - </v>
      </c>
    </row>
    <row r="794" spans="44:62" x14ac:dyDescent="0.25">
      <c r="AR794" s="1" t="s">
        <v>14220</v>
      </c>
      <c r="AS794" s="1860" t="str">
        <f t="shared" si="73"/>
        <v>F30_3141</v>
      </c>
      <c r="AT794" s="2839" t="str">
        <f>IF(xml!$A$1&lt;&gt;Preluare_xml!AR$1," - ",IFERROR(INDEX(xml!$C:$C,MATCH(AR794,xml!$B:$B,0)),0))</f>
        <v xml:space="preserve"> - </v>
      </c>
      <c r="AV794" s="1" t="s">
        <v>12263</v>
      </c>
      <c r="AW794" s="1860" t="str">
        <f t="shared" si="74"/>
        <v>F40_0201</v>
      </c>
      <c r="AX794" s="2834" t="str">
        <f>IF(xml!$A$1&lt;&gt;Preluare_xml!AV$1," - ",IFERROR(INDEX(xml!$C:$C,MATCH(AV794,xml!$B:$B,0)),0))</f>
        <v xml:space="preserve"> - </v>
      </c>
      <c r="AZ794" s="74" t="s">
        <v>14222</v>
      </c>
      <c r="BA794" s="1860" t="str">
        <f t="shared" si="72"/>
        <v>F30_3142</v>
      </c>
      <c r="BB794" s="2834" t="str">
        <f>IF(xml!$A$1&lt;&gt;Preluare_xml!AZ$1," - ",IFERROR(INDEX(xml!$C:$C,MATCH(AZ794,xml!$B:$B,0)),0))</f>
        <v xml:space="preserve"> - </v>
      </c>
      <c r="BD794" s="2396" t="str">
        <f t="shared" si="71"/>
        <v>/F40/@F40_0201</v>
      </c>
      <c r="BE794" s="2837" t="s">
        <v>14331</v>
      </c>
      <c r="BF794" s="2834" t="str">
        <f>IF(xml!$A$1&lt;&gt;Preluare_xml!BD$1," - ",IFERROR(INDEX(xml!$C:$C,MATCH(BD794,xml!$B:$B,0)),0))</f>
        <v xml:space="preserve"> - </v>
      </c>
      <c r="BH794" s="2396" t="str">
        <f t="shared" si="75"/>
        <v>/F30/@F30_1561</v>
      </c>
      <c r="BI794" s="2837" t="s">
        <v>13923</v>
      </c>
      <c r="BJ794" s="2821" t="str">
        <f>IF(xml!$A$1&lt;&gt;Preluare_xml!BH$1," - ",IFERROR(INDEX(xml!$C:$C,MATCH(BH794,xml!$B:$B,0)),0))</f>
        <v xml:space="preserve"> - </v>
      </c>
    </row>
    <row r="795" spans="44:62" x14ac:dyDescent="0.25">
      <c r="AR795" s="1" t="s">
        <v>14222</v>
      </c>
      <c r="AS795" s="1860" t="str">
        <f t="shared" si="73"/>
        <v>F30_3142</v>
      </c>
      <c r="AT795" s="2839" t="str">
        <f>IF(xml!$A$1&lt;&gt;Preluare_xml!AR$1," - ",IFERROR(INDEX(xml!$C:$C,MATCH(AR795,xml!$B:$B,0)),0))</f>
        <v xml:space="preserve"> - </v>
      </c>
      <c r="AV795" s="1" t="s">
        <v>12264</v>
      </c>
      <c r="AW795" s="1860" t="str">
        <f t="shared" si="74"/>
        <v>F40_0202</v>
      </c>
      <c r="AX795" s="2834" t="str">
        <f>IF(xml!$A$1&lt;&gt;Preluare_xml!AV$1," - ",IFERROR(INDEX(xml!$C:$C,MATCH(AV795,xml!$B:$B,0)),0))</f>
        <v xml:space="preserve"> - </v>
      </c>
      <c r="AZ795" s="74" t="s">
        <v>14224</v>
      </c>
      <c r="BA795" s="1860" t="str">
        <f t="shared" si="72"/>
        <v>F30_3151</v>
      </c>
      <c r="BB795" s="2834" t="str">
        <f>IF(xml!$A$1&lt;&gt;Preluare_xml!AZ$1," - ",IFERROR(INDEX(xml!$C:$C,MATCH(AZ795,xml!$B:$B,0)),0))</f>
        <v xml:space="preserve"> - </v>
      </c>
      <c r="BD795" s="2396" t="str">
        <f t="shared" ref="BD795:BD858" si="76">"/"&amp;LEFT(BE795,3)&amp;"/@"&amp;BE795</f>
        <v>/F40/@F40_0202</v>
      </c>
      <c r="BE795" s="2837" t="s">
        <v>14332</v>
      </c>
      <c r="BF795" s="2834" t="str">
        <f>IF(xml!$A$1&lt;&gt;Preluare_xml!BD$1," - ",IFERROR(INDEX(xml!$C:$C,MATCH(BD795,xml!$B:$B,0)),0))</f>
        <v xml:space="preserve"> - </v>
      </c>
      <c r="BH795" s="2396" t="str">
        <f t="shared" si="75"/>
        <v>/F30/@F30_1562</v>
      </c>
      <c r="BI795" s="2837" t="s">
        <v>13924</v>
      </c>
      <c r="BJ795" s="2821" t="str">
        <f>IF(xml!$A$1&lt;&gt;Preluare_xml!BH$1," - ",IFERROR(INDEX(xml!$C:$C,MATCH(BH795,xml!$B:$B,0)),0))</f>
        <v xml:space="preserve"> - </v>
      </c>
    </row>
    <row r="796" spans="44:62" x14ac:dyDescent="0.25">
      <c r="AR796" s="1" t="s">
        <v>14224</v>
      </c>
      <c r="AS796" s="1860" t="str">
        <f t="shared" si="73"/>
        <v>F30_3151</v>
      </c>
      <c r="AT796" s="2839" t="str">
        <f>IF(xml!$A$1&lt;&gt;Preluare_xml!AR$1," - ",IFERROR(INDEX(xml!$C:$C,MATCH(AR796,xml!$B:$B,0)),0))</f>
        <v xml:space="preserve"> - </v>
      </c>
      <c r="AV796" s="1" t="s">
        <v>12265</v>
      </c>
      <c r="AW796" s="1860" t="str">
        <f t="shared" si="74"/>
        <v>F40_0203</v>
      </c>
      <c r="AX796" s="2834" t="str">
        <f>IF(xml!$A$1&lt;&gt;Preluare_xml!AV$1," - ",IFERROR(INDEX(xml!$C:$C,MATCH(AV796,xml!$B:$B,0)),0))</f>
        <v xml:space="preserve"> - </v>
      </c>
      <c r="AZ796" s="74" t="s">
        <v>14226</v>
      </c>
      <c r="BA796" s="1860" t="str">
        <f t="shared" si="72"/>
        <v>F30_3152</v>
      </c>
      <c r="BB796" s="2834" t="str">
        <f>IF(xml!$A$1&lt;&gt;Preluare_xml!AZ$1," - ",IFERROR(INDEX(xml!$C:$C,MATCH(AZ796,xml!$B:$B,0)),0))</f>
        <v xml:space="preserve"> - </v>
      </c>
      <c r="BD796" s="2396" t="str">
        <f t="shared" si="76"/>
        <v>/F40/@F40_0203</v>
      </c>
      <c r="BE796" s="2837" t="s">
        <v>14333</v>
      </c>
      <c r="BF796" s="2834" t="str">
        <f>IF(xml!$A$1&lt;&gt;Preluare_xml!BD$1," - ",IFERROR(INDEX(xml!$C:$C,MATCH(BD796,xml!$B:$B,0)),0))</f>
        <v xml:space="preserve"> - </v>
      </c>
      <c r="BH796" s="2396" t="str">
        <f t="shared" si="75"/>
        <v>/F30/@F30_1571</v>
      </c>
      <c r="BI796" s="2837" t="s">
        <v>13926</v>
      </c>
      <c r="BJ796" s="2821" t="str">
        <f>IF(xml!$A$1&lt;&gt;Preluare_xml!BH$1," - ",IFERROR(INDEX(xml!$C:$C,MATCH(BH796,xml!$B:$B,0)),0))</f>
        <v xml:space="preserve"> - </v>
      </c>
    </row>
    <row r="797" spans="44:62" x14ac:dyDescent="0.25">
      <c r="AR797" s="1" t="s">
        <v>14226</v>
      </c>
      <c r="AS797" s="1860" t="str">
        <f t="shared" si="73"/>
        <v>F30_3152</v>
      </c>
      <c r="AT797" s="2839" t="str">
        <f>IF(xml!$A$1&lt;&gt;Preluare_xml!AR$1," - ",IFERROR(INDEX(xml!$C:$C,MATCH(AR797,xml!$B:$B,0)),0))</f>
        <v xml:space="preserve"> - </v>
      </c>
      <c r="AV797" s="1" t="s">
        <v>14334</v>
      </c>
      <c r="AW797" s="1860" t="str">
        <f t="shared" si="74"/>
        <v>F40_0204</v>
      </c>
      <c r="AX797" s="2834" t="str">
        <f>IF(xml!$A$1&lt;&gt;Preluare_xml!AV$1," - ",IFERROR(INDEX(xml!$C:$C,MATCH(AV797,xml!$B:$B,0)),0))</f>
        <v xml:space="preserve"> - </v>
      </c>
      <c r="AZ797" s="74" t="s">
        <v>14228</v>
      </c>
      <c r="BA797" s="1860" t="str">
        <f t="shared" si="72"/>
        <v>F30_3161</v>
      </c>
      <c r="BB797" s="2834" t="str">
        <f>IF(xml!$A$1&lt;&gt;Preluare_xml!AZ$1," - ",IFERROR(INDEX(xml!$C:$C,MATCH(AZ797,xml!$B:$B,0)),0))</f>
        <v xml:space="preserve"> - </v>
      </c>
      <c r="BD797" s="2396" t="str">
        <f t="shared" si="76"/>
        <v>/F40/@F40_0204</v>
      </c>
      <c r="BE797" s="2837" t="s">
        <v>14335</v>
      </c>
      <c r="BF797" s="2834" t="str">
        <f>IF(xml!$A$1&lt;&gt;Preluare_xml!BD$1," - ",IFERROR(INDEX(xml!$C:$C,MATCH(BD797,xml!$B:$B,0)),0))</f>
        <v xml:space="preserve"> - </v>
      </c>
      <c r="BH797" s="2396" t="str">
        <f t="shared" si="75"/>
        <v>/F30/@F30_1572</v>
      </c>
      <c r="BI797" s="2837" t="s">
        <v>13928</v>
      </c>
      <c r="BJ797" s="2821" t="str">
        <f>IF(xml!$A$1&lt;&gt;Preluare_xml!BH$1," - ",IFERROR(INDEX(xml!$C:$C,MATCH(BH797,xml!$B:$B,0)),0))</f>
        <v xml:space="preserve"> - </v>
      </c>
    </row>
    <row r="798" spans="44:62" x14ac:dyDescent="0.25">
      <c r="AR798" s="1" t="s">
        <v>14228</v>
      </c>
      <c r="AS798" s="1860" t="str">
        <f t="shared" si="73"/>
        <v>F30_3161</v>
      </c>
      <c r="AT798" s="2839" t="str">
        <f>IF(xml!$A$1&lt;&gt;Preluare_xml!AR$1," - ",IFERROR(INDEX(xml!$C:$C,MATCH(AR798,xml!$B:$B,0)),0))</f>
        <v xml:space="preserve"> - </v>
      </c>
      <c r="AV798" s="1" t="s">
        <v>12266</v>
      </c>
      <c r="AW798" s="1860" t="str">
        <f t="shared" si="74"/>
        <v>F40_0205</v>
      </c>
      <c r="AX798" s="2834" t="str">
        <f>IF(xml!$A$1&lt;&gt;Preluare_xml!AV$1," - ",IFERROR(INDEX(xml!$C:$C,MATCH(AV798,xml!$B:$B,0)),0))</f>
        <v xml:space="preserve"> - </v>
      </c>
      <c r="AZ798" s="74" t="s">
        <v>14230</v>
      </c>
      <c r="BA798" s="1860" t="str">
        <f t="shared" si="72"/>
        <v>F30_3171</v>
      </c>
      <c r="BB798" s="2834" t="str">
        <f>IF(xml!$A$1&lt;&gt;Preluare_xml!AZ$1," - ",IFERROR(INDEX(xml!$C:$C,MATCH(AZ798,xml!$B:$B,0)),0))</f>
        <v xml:space="preserve"> - </v>
      </c>
      <c r="BD798" s="2396" t="str">
        <f t="shared" si="76"/>
        <v>/F40/@F40_0205</v>
      </c>
      <c r="BE798" s="2837" t="s">
        <v>14336</v>
      </c>
      <c r="BF798" s="2834" t="str">
        <f>IF(xml!$A$1&lt;&gt;Preluare_xml!BD$1," - ",IFERROR(INDEX(xml!$C:$C,MATCH(BD798,xml!$B:$B,0)),0))</f>
        <v xml:space="preserve"> - </v>
      </c>
      <c r="BH798" s="2396" t="str">
        <f t="shared" si="75"/>
        <v>/F30/@F30_1581</v>
      </c>
      <c r="BI798" s="2837" t="s">
        <v>13929</v>
      </c>
      <c r="BJ798" s="2821" t="str">
        <f>IF(xml!$A$1&lt;&gt;Preluare_xml!BH$1," - ",IFERROR(INDEX(xml!$C:$C,MATCH(BH798,xml!$B:$B,0)),0))</f>
        <v xml:space="preserve"> - </v>
      </c>
    </row>
    <row r="799" spans="44:62" x14ac:dyDescent="0.25">
      <c r="AR799" s="1" t="s">
        <v>14230</v>
      </c>
      <c r="AS799" s="1860" t="str">
        <f t="shared" si="73"/>
        <v>F30_3171</v>
      </c>
      <c r="AT799" s="2839" t="str">
        <f>IF(xml!$A$1&lt;&gt;Preluare_xml!AR$1," - ",IFERROR(INDEX(xml!$C:$C,MATCH(AR799,xml!$B:$B,0)),0))</f>
        <v xml:space="preserve"> - </v>
      </c>
      <c r="AV799" s="1" t="s">
        <v>12267</v>
      </c>
      <c r="AW799" s="1860" t="str">
        <f t="shared" si="74"/>
        <v>F40_0211</v>
      </c>
      <c r="AX799" s="2834" t="str">
        <f>IF(xml!$A$1&lt;&gt;Preluare_xml!AV$1," - ",IFERROR(INDEX(xml!$C:$C,MATCH(AV799,xml!$B:$B,0)),0))</f>
        <v xml:space="preserve"> - </v>
      </c>
      <c r="AZ799" s="74" t="s">
        <v>13915</v>
      </c>
      <c r="BA799" s="1860" t="str">
        <f t="shared" si="72"/>
        <v>F30_3181</v>
      </c>
      <c r="BB799" s="2834" t="str">
        <f>IF(xml!$A$1&lt;&gt;Preluare_xml!AZ$1," - ",IFERROR(INDEX(xml!$C:$C,MATCH(AZ799,xml!$B:$B,0)),0))</f>
        <v xml:space="preserve"> - </v>
      </c>
      <c r="BD799" s="2396" t="str">
        <f t="shared" si="76"/>
        <v>/F40/@F40_0211</v>
      </c>
      <c r="BE799" s="2837" t="s">
        <v>14337</v>
      </c>
      <c r="BF799" s="2834" t="str">
        <f>IF(xml!$A$1&lt;&gt;Preluare_xml!BD$1," - ",IFERROR(INDEX(xml!$C:$C,MATCH(BD799,xml!$B:$B,0)),0))</f>
        <v xml:space="preserve"> - </v>
      </c>
      <c r="BH799" s="2396" t="str">
        <f t="shared" si="75"/>
        <v>/F30/@F30_1582</v>
      </c>
      <c r="BI799" s="2837" t="s">
        <v>13930</v>
      </c>
      <c r="BJ799" s="2821" t="str">
        <f>IF(xml!$A$1&lt;&gt;Preluare_xml!BH$1," - ",IFERROR(INDEX(xml!$C:$C,MATCH(BH799,xml!$B:$B,0)),0))</f>
        <v xml:space="preserve"> - </v>
      </c>
    </row>
    <row r="800" spans="44:62" x14ac:dyDescent="0.25">
      <c r="AR800" s="1" t="s">
        <v>14234</v>
      </c>
      <c r="AS800" s="1860" t="str">
        <f t="shared" si="73"/>
        <v>F30_3191</v>
      </c>
      <c r="AT800" s="2839" t="str">
        <f>IF(xml!$A$1&lt;&gt;Preluare_xml!AR$1," - ",IFERROR(INDEX(xml!$C:$C,MATCH(AR800,xml!$B:$B,0)),0))</f>
        <v xml:space="preserve"> - </v>
      </c>
      <c r="AV800" s="1" t="s">
        <v>12268</v>
      </c>
      <c r="AW800" s="1860" t="str">
        <f t="shared" si="74"/>
        <v>F40_0212</v>
      </c>
      <c r="AX800" s="2834" t="str">
        <f>IF(xml!$A$1&lt;&gt;Preluare_xml!AV$1," - ",IFERROR(INDEX(xml!$C:$C,MATCH(AV800,xml!$B:$B,0)),0))</f>
        <v xml:space="preserve"> - </v>
      </c>
      <c r="AZ800" s="74" t="s">
        <v>13918</v>
      </c>
      <c r="BA800" s="1860" t="str">
        <f t="shared" si="72"/>
        <v>F30_3182</v>
      </c>
      <c r="BB800" s="2834" t="str">
        <f>IF(xml!$A$1&lt;&gt;Preluare_xml!AZ$1," - ",IFERROR(INDEX(xml!$C:$C,MATCH(AZ800,xml!$B:$B,0)),0))</f>
        <v xml:space="preserve"> - </v>
      </c>
      <c r="BD800" s="2396" t="str">
        <f t="shared" si="76"/>
        <v>/F40/@F40_0212</v>
      </c>
      <c r="BE800" s="2837" t="s">
        <v>14338</v>
      </c>
      <c r="BF800" s="2834" t="str">
        <f>IF(xml!$A$1&lt;&gt;Preluare_xml!BD$1," - ",IFERROR(INDEX(xml!$C:$C,MATCH(BD800,xml!$B:$B,0)),0))</f>
        <v xml:space="preserve"> - </v>
      </c>
      <c r="BH800" s="2396" t="str">
        <f t="shared" si="75"/>
        <v>/F30/@F30_1591</v>
      </c>
      <c r="BI800" s="2837" t="s">
        <v>13932</v>
      </c>
      <c r="BJ800" s="2821" t="str">
        <f>IF(xml!$A$1&lt;&gt;Preluare_xml!BH$1," - ",IFERROR(INDEX(xml!$C:$C,MATCH(BH800,xml!$B:$B,0)),0))</f>
        <v xml:space="preserve"> - </v>
      </c>
    </row>
    <row r="801" spans="44:62" x14ac:dyDescent="0.25">
      <c r="AR801" s="1" t="s">
        <v>14236</v>
      </c>
      <c r="AS801" s="1860" t="str">
        <f t="shared" ref="AS801:AS864" si="77">TRIM(MID(AR801,FIND("@",AR801)+1,500))</f>
        <v>F30_3192</v>
      </c>
      <c r="AT801" s="2839" t="str">
        <f>IF(xml!$A$1&lt;&gt;Preluare_xml!AR$1," - ",IFERROR(INDEX(xml!$C:$C,MATCH(AR801,xml!$B:$B,0)),0))</f>
        <v xml:space="preserve"> - </v>
      </c>
      <c r="AV801" s="1" t="s">
        <v>12269</v>
      </c>
      <c r="AW801" s="1860" t="str">
        <f t="shared" ref="AW801:AW865" si="78">TRIM(MID(AV801,FIND("@",AV801)+1,500))</f>
        <v>F40_0213</v>
      </c>
      <c r="AX801" s="2834" t="str">
        <f>IF(xml!$A$1&lt;&gt;Preluare_xml!AV$1," - ",IFERROR(INDEX(xml!$C:$C,MATCH(AV801,xml!$B:$B,0)),0))</f>
        <v xml:space="preserve"> - </v>
      </c>
      <c r="AZ801" s="74" t="s">
        <v>14234</v>
      </c>
      <c r="BA801" s="1860" t="str">
        <f t="shared" ref="BA801:BA868" si="79">TRIM(MID(AZ801,FIND("@",AZ801)+1,500))</f>
        <v>F30_3191</v>
      </c>
      <c r="BB801" s="2834" t="str">
        <f>IF(xml!$A$1&lt;&gt;Preluare_xml!AZ$1," - ",IFERROR(INDEX(xml!$C:$C,MATCH(AZ801,xml!$B:$B,0)),0))</f>
        <v xml:space="preserve"> - </v>
      </c>
      <c r="BD801" s="2396" t="str">
        <f t="shared" si="76"/>
        <v>/F40/@F40_0213</v>
      </c>
      <c r="BE801" s="2837" t="s">
        <v>14339</v>
      </c>
      <c r="BF801" s="2834" t="str">
        <f>IF(xml!$A$1&lt;&gt;Preluare_xml!BD$1," - ",IFERROR(INDEX(xml!$C:$C,MATCH(BD801,xml!$B:$B,0)),0))</f>
        <v xml:space="preserve"> - </v>
      </c>
      <c r="BH801" s="2396" t="str">
        <f t="shared" si="75"/>
        <v>/F30/@F30_1592</v>
      </c>
      <c r="BI801" s="2837" t="s">
        <v>13934</v>
      </c>
      <c r="BJ801" s="2821" t="str">
        <f>IF(xml!$A$1&lt;&gt;Preluare_xml!BH$1," - ",IFERROR(INDEX(xml!$C:$C,MATCH(BH801,xml!$B:$B,0)),0))</f>
        <v xml:space="preserve"> - </v>
      </c>
    </row>
    <row r="802" spans="44:62" x14ac:dyDescent="0.25">
      <c r="AR802" s="1" t="s">
        <v>14238</v>
      </c>
      <c r="AS802" s="1860" t="str">
        <f t="shared" si="77"/>
        <v>F30_3201</v>
      </c>
      <c r="AT802" s="2839" t="str">
        <f>IF(xml!$A$1&lt;&gt;Preluare_xml!AR$1," - ",IFERROR(INDEX(xml!$C:$C,MATCH(AR802,xml!$B:$B,0)),0))</f>
        <v xml:space="preserve"> - </v>
      </c>
      <c r="AV802" s="1" t="s">
        <v>14340</v>
      </c>
      <c r="AW802" s="1860" t="str">
        <f t="shared" si="78"/>
        <v>F40_0214</v>
      </c>
      <c r="AX802" s="2834" t="str">
        <f>IF(xml!$A$1&lt;&gt;Preluare_xml!AV$1," - ",IFERROR(INDEX(xml!$C:$C,MATCH(AV802,xml!$B:$B,0)),0))</f>
        <v xml:space="preserve"> - </v>
      </c>
      <c r="AZ802" s="74" t="s">
        <v>14236</v>
      </c>
      <c r="BA802" s="1860" t="str">
        <f t="shared" si="79"/>
        <v>F30_3192</v>
      </c>
      <c r="BB802" s="2834" t="str">
        <f>IF(xml!$A$1&lt;&gt;Preluare_xml!AZ$1," - ",IFERROR(INDEX(xml!$C:$C,MATCH(AZ802,xml!$B:$B,0)),0))</f>
        <v xml:space="preserve"> - </v>
      </c>
      <c r="BD802" s="2396" t="str">
        <f t="shared" si="76"/>
        <v>/F40/@F40_0214</v>
      </c>
      <c r="BE802" s="2837" t="s">
        <v>14341</v>
      </c>
      <c r="BF802" s="2834" t="str">
        <f>IF(xml!$A$1&lt;&gt;Preluare_xml!BD$1," - ",IFERROR(INDEX(xml!$C:$C,MATCH(BD802,xml!$B:$B,0)),0))</f>
        <v xml:space="preserve"> - </v>
      </c>
      <c r="BH802" s="2396" t="str">
        <f t="shared" si="75"/>
        <v>/F30/@F30_1601</v>
      </c>
      <c r="BI802" s="2837" t="s">
        <v>13936</v>
      </c>
      <c r="BJ802" s="2821" t="str">
        <f>IF(xml!$A$1&lt;&gt;Preluare_xml!BH$1," - ",IFERROR(INDEX(xml!$C:$C,MATCH(BH802,xml!$B:$B,0)),0))</f>
        <v xml:space="preserve"> - </v>
      </c>
    </row>
    <row r="803" spans="44:62" x14ac:dyDescent="0.25">
      <c r="AR803" s="1" t="s">
        <v>14240</v>
      </c>
      <c r="AS803" s="1860" t="str">
        <f t="shared" si="77"/>
        <v>F30_3202</v>
      </c>
      <c r="AT803" s="2839" t="str">
        <f>IF(xml!$A$1&lt;&gt;Preluare_xml!AR$1," - ",IFERROR(INDEX(xml!$C:$C,MATCH(AR803,xml!$B:$B,0)),0))</f>
        <v xml:space="preserve"> - </v>
      </c>
      <c r="AV803" s="1" t="s">
        <v>14342</v>
      </c>
      <c r="AW803" s="1860" t="str">
        <f t="shared" si="78"/>
        <v>F40_0221</v>
      </c>
      <c r="AX803" s="2834" t="str">
        <f>IF(xml!$A$1&lt;&gt;Preluare_xml!AV$1," - ",IFERROR(INDEX(xml!$C:$C,MATCH(AV803,xml!$B:$B,0)),0))</f>
        <v xml:space="preserve"> - </v>
      </c>
      <c r="AZ803" s="74" t="s">
        <v>14238</v>
      </c>
      <c r="BA803" s="1860" t="str">
        <f t="shared" si="79"/>
        <v>F30_3201</v>
      </c>
      <c r="BB803" s="2834" t="str">
        <f>IF(xml!$A$1&lt;&gt;Preluare_xml!AZ$1," - ",IFERROR(INDEX(xml!$C:$C,MATCH(AZ803,xml!$B:$B,0)),0))</f>
        <v xml:space="preserve"> - </v>
      </c>
      <c r="BD803" s="2396" t="str">
        <f t="shared" si="76"/>
        <v>/F40/@F40_0221</v>
      </c>
      <c r="BE803" s="2837" t="s">
        <v>14343</v>
      </c>
      <c r="BF803" s="2834" t="str">
        <f>IF(xml!$A$1&lt;&gt;Preluare_xml!BD$1," - ",IFERROR(INDEX(xml!$C:$C,MATCH(BD803,xml!$B:$B,0)),0))</f>
        <v xml:space="preserve"> - </v>
      </c>
      <c r="BH803" s="2396" t="str">
        <f t="shared" si="75"/>
        <v>/F30/@F30_1602</v>
      </c>
      <c r="BI803" s="2837" t="s">
        <v>13938</v>
      </c>
      <c r="BJ803" s="2821" t="str">
        <f>IF(xml!$A$1&lt;&gt;Preluare_xml!BH$1," - ",IFERROR(INDEX(xml!$C:$C,MATCH(BH803,xml!$B:$B,0)),0))</f>
        <v xml:space="preserve"> - </v>
      </c>
    </row>
    <row r="804" spans="44:62" x14ac:dyDescent="0.25">
      <c r="AR804" s="1" t="s">
        <v>14242</v>
      </c>
      <c r="AS804" s="1860" t="str">
        <f t="shared" si="77"/>
        <v>F30_3211</v>
      </c>
      <c r="AT804" s="2839" t="str">
        <f>IF(xml!$A$1&lt;&gt;Preluare_xml!AR$1," - ",IFERROR(INDEX(xml!$C:$C,MATCH(AR804,xml!$B:$B,0)),0))</f>
        <v xml:space="preserve"> - </v>
      </c>
      <c r="AV804" s="1" t="s">
        <v>14344</v>
      </c>
      <c r="AW804" s="1860" t="str">
        <f t="shared" si="78"/>
        <v>F40_0222</v>
      </c>
      <c r="AX804" s="2834" t="str">
        <f>IF(xml!$A$1&lt;&gt;Preluare_xml!AV$1," - ",IFERROR(INDEX(xml!$C:$C,MATCH(AV804,xml!$B:$B,0)),0))</f>
        <v xml:space="preserve"> - </v>
      </c>
      <c r="AZ804" s="74" t="s">
        <v>14240</v>
      </c>
      <c r="BA804" s="1860" t="str">
        <f t="shared" si="79"/>
        <v>F30_3202</v>
      </c>
      <c r="BB804" s="2834" t="str">
        <f>IF(xml!$A$1&lt;&gt;Preluare_xml!AZ$1," - ",IFERROR(INDEX(xml!$C:$C,MATCH(AZ804,xml!$B:$B,0)),0))</f>
        <v xml:space="preserve"> - </v>
      </c>
      <c r="BD804" s="2396" t="str">
        <f t="shared" si="76"/>
        <v>/F40/@F40_0222</v>
      </c>
      <c r="BE804" s="2837" t="s">
        <v>14345</v>
      </c>
      <c r="BF804" s="2834" t="str">
        <f>IF(xml!$A$1&lt;&gt;Preluare_xml!BD$1," - ",IFERROR(INDEX(xml!$C:$C,MATCH(BD804,xml!$B:$B,0)),0))</f>
        <v xml:space="preserve"> - </v>
      </c>
      <c r="BH804" s="2396" t="str">
        <f t="shared" si="75"/>
        <v>/F30/@F30_1611</v>
      </c>
      <c r="BI804" s="2837" t="s">
        <v>13940</v>
      </c>
      <c r="BJ804" s="2821" t="str">
        <f>IF(xml!$A$1&lt;&gt;Preluare_xml!BH$1," - ",IFERROR(INDEX(xml!$C:$C,MATCH(BH804,xml!$B:$B,0)),0))</f>
        <v xml:space="preserve"> - </v>
      </c>
    </row>
    <row r="805" spans="44:62" x14ac:dyDescent="0.25">
      <c r="AR805" s="1" t="s">
        <v>14244</v>
      </c>
      <c r="AS805" s="1860" t="str">
        <f t="shared" si="77"/>
        <v>F30_3212</v>
      </c>
      <c r="AT805" s="2839" t="str">
        <f>IF(xml!$A$1&lt;&gt;Preluare_xml!AR$1," - ",IFERROR(INDEX(xml!$C:$C,MATCH(AR805,xml!$B:$B,0)),0))</f>
        <v xml:space="preserve"> - </v>
      </c>
      <c r="AV805" s="1" t="s">
        <v>14346</v>
      </c>
      <c r="AW805" s="1860" t="str">
        <f t="shared" si="78"/>
        <v>F40_0223</v>
      </c>
      <c r="AX805" s="2834" t="str">
        <f>IF(xml!$A$1&lt;&gt;Preluare_xml!AV$1," - ",IFERROR(INDEX(xml!$C:$C,MATCH(AV805,xml!$B:$B,0)),0))</f>
        <v xml:space="preserve"> - </v>
      </c>
      <c r="AZ805" s="74" t="s">
        <v>14242</v>
      </c>
      <c r="BA805" s="1860" t="str">
        <f t="shared" si="79"/>
        <v>F30_3211</v>
      </c>
      <c r="BB805" s="2834" t="str">
        <f>IF(xml!$A$1&lt;&gt;Preluare_xml!AZ$1," - ",IFERROR(INDEX(xml!$C:$C,MATCH(AZ805,xml!$B:$B,0)),0))</f>
        <v xml:space="preserve"> - </v>
      </c>
      <c r="BD805" s="2396" t="str">
        <f t="shared" si="76"/>
        <v>/F40/@F40_0223</v>
      </c>
      <c r="BE805" s="2837" t="s">
        <v>14347</v>
      </c>
      <c r="BF805" s="2834" t="str">
        <f>IF(xml!$A$1&lt;&gt;Preluare_xml!BD$1," - ",IFERROR(INDEX(xml!$C:$C,MATCH(BD805,xml!$B:$B,0)),0))</f>
        <v xml:space="preserve"> - </v>
      </c>
      <c r="BH805" s="2396" t="str">
        <f t="shared" si="75"/>
        <v>/F30/@F30_1612</v>
      </c>
      <c r="BI805" s="2837" t="s">
        <v>13942</v>
      </c>
      <c r="BJ805" s="2821" t="str">
        <f>IF(xml!$A$1&lt;&gt;Preluare_xml!BH$1," - ",IFERROR(INDEX(xml!$C:$C,MATCH(BH805,xml!$B:$B,0)),0))</f>
        <v xml:space="preserve"> - </v>
      </c>
    </row>
    <row r="806" spans="44:62" x14ac:dyDescent="0.25">
      <c r="AR806" s="1" t="s">
        <v>14246</v>
      </c>
      <c r="AS806" s="1860" t="str">
        <f t="shared" si="77"/>
        <v>F30_3221</v>
      </c>
      <c r="AT806" s="2839" t="str">
        <f>IF(xml!$A$1&lt;&gt;Preluare_xml!AR$1," - ",IFERROR(INDEX(xml!$C:$C,MATCH(AR806,xml!$B:$B,0)),0))</f>
        <v xml:space="preserve"> - </v>
      </c>
      <c r="AV806" s="1" t="s">
        <v>14348</v>
      </c>
      <c r="AW806" s="1860" t="str">
        <f t="shared" si="78"/>
        <v>F40_0224</v>
      </c>
      <c r="AX806" s="2834" t="str">
        <f>IF(xml!$A$1&lt;&gt;Preluare_xml!AV$1," - ",IFERROR(INDEX(xml!$C:$C,MATCH(AV806,xml!$B:$B,0)),0))</f>
        <v xml:space="preserve"> - </v>
      </c>
      <c r="AZ806" s="74" t="s">
        <v>14244</v>
      </c>
      <c r="BA806" s="1860" t="str">
        <f t="shared" si="79"/>
        <v>F30_3212</v>
      </c>
      <c r="BB806" s="2834" t="str">
        <f>IF(xml!$A$1&lt;&gt;Preluare_xml!AZ$1," - ",IFERROR(INDEX(xml!$C:$C,MATCH(AZ806,xml!$B:$B,0)),0))</f>
        <v xml:space="preserve"> - </v>
      </c>
      <c r="BD806" s="2396" t="str">
        <f t="shared" si="76"/>
        <v>/F40/@F40_0224</v>
      </c>
      <c r="BE806" s="2837" t="s">
        <v>14349</v>
      </c>
      <c r="BF806" s="2834" t="str">
        <f>IF(xml!$A$1&lt;&gt;Preluare_xml!BD$1," - ",IFERROR(INDEX(xml!$C:$C,MATCH(BD806,xml!$B:$B,0)),0))</f>
        <v xml:space="preserve"> - </v>
      </c>
      <c r="BH806" s="2396" t="str">
        <f t="shared" si="75"/>
        <v>/F30/@F30_1621</v>
      </c>
      <c r="BI806" s="2837" t="s">
        <v>13944</v>
      </c>
      <c r="BJ806" s="2821" t="str">
        <f>IF(xml!$A$1&lt;&gt;Preluare_xml!BH$1," - ",IFERROR(INDEX(xml!$C:$C,MATCH(BH806,xml!$B:$B,0)),0))</f>
        <v xml:space="preserve"> - </v>
      </c>
    </row>
    <row r="807" spans="44:62" x14ac:dyDescent="0.25">
      <c r="AR807" s="1" t="s">
        <v>14248</v>
      </c>
      <c r="AS807" s="1860" t="str">
        <f t="shared" si="77"/>
        <v>F30_3222</v>
      </c>
      <c r="AT807" s="2839" t="str">
        <f>IF(xml!$A$1&lt;&gt;Preluare_xml!AR$1," - ",IFERROR(INDEX(xml!$C:$C,MATCH(AR807,xml!$B:$B,0)),0))</f>
        <v xml:space="preserve"> - </v>
      </c>
      <c r="AV807" s="1" t="s">
        <v>12270</v>
      </c>
      <c r="AW807" s="1860" t="str">
        <f t="shared" si="78"/>
        <v>F40_0231</v>
      </c>
      <c r="AX807" s="2834" t="str">
        <f>IF(xml!$A$1&lt;&gt;Preluare_xml!AV$1," - ",IFERROR(INDEX(xml!$C:$C,MATCH(AV807,xml!$B:$B,0)),0))</f>
        <v xml:space="preserve"> - </v>
      </c>
      <c r="AZ807" s="74" t="s">
        <v>14246</v>
      </c>
      <c r="BA807" s="1860" t="str">
        <f t="shared" si="79"/>
        <v>F30_3221</v>
      </c>
      <c r="BB807" s="2834" t="str">
        <f>IF(xml!$A$1&lt;&gt;Preluare_xml!AZ$1," - ",IFERROR(INDEX(xml!$C:$C,MATCH(AZ807,xml!$B:$B,0)),0))</f>
        <v xml:space="preserve"> - </v>
      </c>
      <c r="BD807" s="2396" t="str">
        <f t="shared" si="76"/>
        <v>/F40/@F40_0231</v>
      </c>
      <c r="BE807" s="2837" t="s">
        <v>14350</v>
      </c>
      <c r="BF807" s="2834" t="str">
        <f>IF(xml!$A$1&lt;&gt;Preluare_xml!BD$1," - ",IFERROR(INDEX(xml!$C:$C,MATCH(BD807,xml!$B:$B,0)),0))</f>
        <v xml:space="preserve"> - </v>
      </c>
      <c r="BH807" s="2396" t="str">
        <f t="shared" si="75"/>
        <v>/F30/@F30_1622</v>
      </c>
      <c r="BI807" s="2837" t="s">
        <v>13946</v>
      </c>
      <c r="BJ807" s="2821" t="str">
        <f>IF(xml!$A$1&lt;&gt;Preluare_xml!BH$1," - ",IFERROR(INDEX(xml!$C:$C,MATCH(BH807,xml!$B:$B,0)),0))</f>
        <v xml:space="preserve"> - </v>
      </c>
    </row>
    <row r="808" spans="44:62" x14ac:dyDescent="0.25">
      <c r="AR808" s="1" t="s">
        <v>14250</v>
      </c>
      <c r="AS808" s="1860" t="str">
        <f t="shared" si="77"/>
        <v>F30_3231</v>
      </c>
      <c r="AT808" s="2839" t="str">
        <f>IF(xml!$A$1&lt;&gt;Preluare_xml!AR$1," - ",IFERROR(INDEX(xml!$C:$C,MATCH(AR808,xml!$B:$B,0)),0))</f>
        <v xml:space="preserve"> - </v>
      </c>
      <c r="AV808" s="1" t="s">
        <v>12271</v>
      </c>
      <c r="AW808" s="1860" t="str">
        <f t="shared" si="78"/>
        <v>F40_0232</v>
      </c>
      <c r="AX808" s="2834" t="str">
        <f>IF(xml!$A$1&lt;&gt;Preluare_xml!AV$1," - ",IFERROR(INDEX(xml!$C:$C,MATCH(AV808,xml!$B:$B,0)),0))</f>
        <v xml:space="preserve"> - </v>
      </c>
      <c r="AZ808" s="74" t="s">
        <v>14248</v>
      </c>
      <c r="BA808" s="1860" t="str">
        <f t="shared" si="79"/>
        <v>F30_3222</v>
      </c>
      <c r="BB808" s="2834" t="str">
        <f>IF(xml!$A$1&lt;&gt;Preluare_xml!AZ$1," - ",IFERROR(INDEX(xml!$C:$C,MATCH(AZ808,xml!$B:$B,0)),0))</f>
        <v xml:space="preserve"> - </v>
      </c>
      <c r="BD808" s="2396" t="str">
        <f t="shared" si="76"/>
        <v>/F40/@F40_0232</v>
      </c>
      <c r="BE808" s="2837" t="s">
        <v>14351</v>
      </c>
      <c r="BF808" s="2834" t="str">
        <f>IF(xml!$A$1&lt;&gt;Preluare_xml!BD$1," - ",IFERROR(INDEX(xml!$C:$C,MATCH(BD808,xml!$B:$B,0)),0))</f>
        <v xml:space="preserve"> - </v>
      </c>
      <c r="BH808" s="2396" t="str">
        <f t="shared" si="75"/>
        <v>/F30/@F30_1631</v>
      </c>
      <c r="BI808" s="2837" t="s">
        <v>13948</v>
      </c>
      <c r="BJ808" s="2821" t="str">
        <f>IF(xml!$A$1&lt;&gt;Preluare_xml!BH$1," - ",IFERROR(INDEX(xml!$C:$C,MATCH(BH808,xml!$B:$B,0)),0))</f>
        <v xml:space="preserve"> - </v>
      </c>
    </row>
    <row r="809" spans="44:62" x14ac:dyDescent="0.25">
      <c r="AR809" s="1" t="s">
        <v>14252</v>
      </c>
      <c r="AS809" s="1860" t="str">
        <f t="shared" si="77"/>
        <v>F30_3232</v>
      </c>
      <c r="AT809" s="2839" t="str">
        <f>IF(xml!$A$1&lt;&gt;Preluare_xml!AR$1," - ",IFERROR(INDEX(xml!$C:$C,MATCH(AR809,xml!$B:$B,0)),0))</f>
        <v xml:space="preserve"> - </v>
      </c>
      <c r="AV809" s="1" t="s">
        <v>12272</v>
      </c>
      <c r="AW809" s="1860" t="str">
        <f t="shared" si="78"/>
        <v>F40_0233</v>
      </c>
      <c r="AX809" s="2834" t="str">
        <f>IF(xml!$A$1&lt;&gt;Preluare_xml!AV$1," - ",IFERROR(INDEX(xml!$C:$C,MATCH(AV809,xml!$B:$B,0)),0))</f>
        <v xml:space="preserve"> - </v>
      </c>
      <c r="AZ809" s="74" t="s">
        <v>14250</v>
      </c>
      <c r="BA809" s="1860" t="str">
        <f t="shared" si="79"/>
        <v>F30_3231</v>
      </c>
      <c r="BB809" s="2834" t="str">
        <f>IF(xml!$A$1&lt;&gt;Preluare_xml!AZ$1," - ",IFERROR(INDEX(xml!$C:$C,MATCH(AZ809,xml!$B:$B,0)),0))</f>
        <v xml:space="preserve"> - </v>
      </c>
      <c r="BD809" s="2396" t="str">
        <f t="shared" si="76"/>
        <v>/F40/@F40_0233</v>
      </c>
      <c r="BE809" s="2837" t="s">
        <v>14352</v>
      </c>
      <c r="BF809" s="2834" t="str">
        <f>IF(xml!$A$1&lt;&gt;Preluare_xml!BD$1," - ",IFERROR(INDEX(xml!$C:$C,MATCH(BD809,xml!$B:$B,0)),0))</f>
        <v xml:space="preserve"> - </v>
      </c>
      <c r="BH809" s="2396" t="str">
        <f t="shared" si="75"/>
        <v>/F30/@F30_1632</v>
      </c>
      <c r="BI809" s="2837" t="s">
        <v>13950</v>
      </c>
      <c r="BJ809" s="2821" t="str">
        <f>IF(xml!$A$1&lt;&gt;Preluare_xml!BH$1," - ",IFERROR(INDEX(xml!$C:$C,MATCH(BH809,xml!$B:$B,0)),0))</f>
        <v xml:space="preserve"> - </v>
      </c>
    </row>
    <row r="810" spans="44:62" x14ac:dyDescent="0.25">
      <c r="AR810" s="1" t="s">
        <v>14254</v>
      </c>
      <c r="AS810" s="1860" t="str">
        <f t="shared" si="77"/>
        <v>F30_3241</v>
      </c>
      <c r="AT810" s="2839" t="str">
        <f>IF(xml!$A$1&lt;&gt;Preluare_xml!AR$1," - ",IFERROR(INDEX(xml!$C:$C,MATCH(AR810,xml!$B:$B,0)),0))</f>
        <v xml:space="preserve"> - </v>
      </c>
      <c r="AV810" s="1" t="s">
        <v>12273</v>
      </c>
      <c r="AW810" s="1860" t="str">
        <f t="shared" si="78"/>
        <v>F40_0234</v>
      </c>
      <c r="AX810" s="2834" t="str">
        <f>IF(xml!$A$1&lt;&gt;Preluare_xml!AV$1," - ",IFERROR(INDEX(xml!$C:$C,MATCH(AV810,xml!$B:$B,0)),0))</f>
        <v xml:space="preserve"> - </v>
      </c>
      <c r="AZ810" s="74" t="s">
        <v>14252</v>
      </c>
      <c r="BA810" s="1860" t="str">
        <f t="shared" si="79"/>
        <v>F30_3232</v>
      </c>
      <c r="BB810" s="2834" t="str">
        <f>IF(xml!$A$1&lt;&gt;Preluare_xml!AZ$1," - ",IFERROR(INDEX(xml!$C:$C,MATCH(AZ810,xml!$B:$B,0)),0))</f>
        <v xml:space="preserve"> - </v>
      </c>
      <c r="BD810" s="2396" t="str">
        <f t="shared" si="76"/>
        <v>/F40/@F40_0234</v>
      </c>
      <c r="BE810" s="2837" t="s">
        <v>14353</v>
      </c>
      <c r="BF810" s="2834" t="str">
        <f>IF(xml!$A$1&lt;&gt;Preluare_xml!BD$1," - ",IFERROR(INDEX(xml!$C:$C,MATCH(BD810,xml!$B:$B,0)),0))</f>
        <v xml:space="preserve"> - </v>
      </c>
      <c r="BH810" s="2396" t="str">
        <f t="shared" si="75"/>
        <v>/F30/@F30_1641</v>
      </c>
      <c r="BI810" s="2837" t="s">
        <v>13952</v>
      </c>
      <c r="BJ810" s="2821" t="str">
        <f>IF(xml!$A$1&lt;&gt;Preluare_xml!BH$1," - ",IFERROR(INDEX(xml!$C:$C,MATCH(BH810,xml!$B:$B,0)),0))</f>
        <v xml:space="preserve"> - </v>
      </c>
    </row>
    <row r="811" spans="44:62" x14ac:dyDescent="0.25">
      <c r="AR811" s="1" t="s">
        <v>14256</v>
      </c>
      <c r="AS811" s="1860" t="str">
        <f t="shared" si="77"/>
        <v>F30_3242</v>
      </c>
      <c r="AT811" s="2839" t="str">
        <f>IF(xml!$A$1&lt;&gt;Preluare_xml!AR$1," - ",IFERROR(INDEX(xml!$C:$C,MATCH(AR811,xml!$B:$B,0)),0))</f>
        <v xml:space="preserve"> - </v>
      </c>
      <c r="AV811" s="1" t="s">
        <v>14354</v>
      </c>
      <c r="AW811" s="1860" t="str">
        <f t="shared" si="78"/>
        <v>F40_0241</v>
      </c>
      <c r="AX811" s="2834" t="str">
        <f>IF(xml!$A$1&lt;&gt;Preluare_xml!AV$1," - ",IFERROR(INDEX(xml!$C:$C,MATCH(AV811,xml!$B:$B,0)),0))</f>
        <v xml:space="preserve"> - </v>
      </c>
      <c r="AZ811" s="74" t="s">
        <v>14254</v>
      </c>
      <c r="BA811" s="1860" t="str">
        <f t="shared" si="79"/>
        <v>F30_3241</v>
      </c>
      <c r="BB811" s="2834" t="str">
        <f>IF(xml!$A$1&lt;&gt;Preluare_xml!AZ$1," - ",IFERROR(INDEX(xml!$C:$C,MATCH(AZ811,xml!$B:$B,0)),0))</f>
        <v xml:space="preserve"> - </v>
      </c>
      <c r="BD811" s="2396" t="str">
        <f t="shared" si="76"/>
        <v>/F40/@F40_0241</v>
      </c>
      <c r="BE811" s="2837" t="s">
        <v>14355</v>
      </c>
      <c r="BF811" s="2834" t="str">
        <f>IF(xml!$A$1&lt;&gt;Preluare_xml!BD$1," - ",IFERROR(INDEX(xml!$C:$C,MATCH(BD811,xml!$B:$B,0)),0))</f>
        <v xml:space="preserve"> - </v>
      </c>
      <c r="BH811" s="2396" t="str">
        <f t="shared" si="75"/>
        <v>/F30/@F30_1642</v>
      </c>
      <c r="BI811" s="2837" t="s">
        <v>13954</v>
      </c>
      <c r="BJ811" s="2821" t="str">
        <f>IF(xml!$A$1&lt;&gt;Preluare_xml!BH$1," - ",IFERROR(INDEX(xml!$C:$C,MATCH(BH811,xml!$B:$B,0)),0))</f>
        <v xml:space="preserve"> - </v>
      </c>
    </row>
    <row r="812" spans="44:62" x14ac:dyDescent="0.25">
      <c r="AR812" s="1" t="s">
        <v>14258</v>
      </c>
      <c r="AS812" s="1860" t="str">
        <f t="shared" si="77"/>
        <v>F30_3251</v>
      </c>
      <c r="AT812" s="2839" t="str">
        <f>IF(xml!$A$1&lt;&gt;Preluare_xml!AR$1," - ",IFERROR(INDEX(xml!$C:$C,MATCH(AR812,xml!$B:$B,0)),0))</f>
        <v xml:space="preserve"> - </v>
      </c>
      <c r="AV812" s="1" t="s">
        <v>14356</v>
      </c>
      <c r="AW812" s="1860" t="str">
        <f t="shared" si="78"/>
        <v>F40_0242</v>
      </c>
      <c r="AX812" s="2834" t="str">
        <f>IF(xml!$A$1&lt;&gt;Preluare_xml!AV$1," - ",IFERROR(INDEX(xml!$C:$C,MATCH(AV812,xml!$B:$B,0)),0))</f>
        <v xml:space="preserve"> - </v>
      </c>
      <c r="AZ812" s="74" t="s">
        <v>14256</v>
      </c>
      <c r="BA812" s="1860" t="str">
        <f t="shared" si="79"/>
        <v>F30_3242</v>
      </c>
      <c r="BB812" s="2834" t="str">
        <f>IF(xml!$A$1&lt;&gt;Preluare_xml!AZ$1," - ",IFERROR(INDEX(xml!$C:$C,MATCH(AZ812,xml!$B:$B,0)),0))</f>
        <v xml:space="preserve"> - </v>
      </c>
      <c r="BD812" s="2396" t="str">
        <f t="shared" si="76"/>
        <v>/F40/@F40_0242</v>
      </c>
      <c r="BE812" s="2837" t="s">
        <v>14357</v>
      </c>
      <c r="BF812" s="2834" t="str">
        <f>IF(xml!$A$1&lt;&gt;Preluare_xml!BD$1," - ",IFERROR(INDEX(xml!$C:$C,MATCH(BD812,xml!$B:$B,0)),0))</f>
        <v xml:space="preserve"> - </v>
      </c>
      <c r="BH812" s="2396" t="str">
        <f t="shared" si="75"/>
        <v>/F30/@F30_1651</v>
      </c>
      <c r="BI812" s="2837" t="s">
        <v>13956</v>
      </c>
      <c r="BJ812" s="2821" t="str">
        <f>IF(xml!$A$1&lt;&gt;Preluare_xml!BH$1," - ",IFERROR(INDEX(xml!$C:$C,MATCH(BH812,xml!$B:$B,0)),0))</f>
        <v xml:space="preserve"> - </v>
      </c>
    </row>
    <row r="813" spans="44:62" x14ac:dyDescent="0.25">
      <c r="AR813" s="1" t="s">
        <v>14260</v>
      </c>
      <c r="AS813" s="1860" t="str">
        <f t="shared" si="77"/>
        <v>F30_3252</v>
      </c>
      <c r="AT813" s="2839" t="str">
        <f>IF(xml!$A$1&lt;&gt;Preluare_xml!AR$1," - ",IFERROR(INDEX(xml!$C:$C,MATCH(AR813,xml!$B:$B,0)),0))</f>
        <v xml:space="preserve"> - </v>
      </c>
      <c r="AV813" s="1" t="s">
        <v>14358</v>
      </c>
      <c r="AW813" s="1860" t="str">
        <f t="shared" si="78"/>
        <v>F40_0243</v>
      </c>
      <c r="AX813" s="2834" t="str">
        <f>IF(xml!$A$1&lt;&gt;Preluare_xml!AV$1," - ",IFERROR(INDEX(xml!$C:$C,MATCH(AV813,xml!$B:$B,0)),0))</f>
        <v xml:space="preserve"> - </v>
      </c>
      <c r="AZ813" s="74" t="s">
        <v>14258</v>
      </c>
      <c r="BA813" s="1860" t="str">
        <f t="shared" si="79"/>
        <v>F30_3251</v>
      </c>
      <c r="BB813" s="2834" t="str">
        <f>IF(xml!$A$1&lt;&gt;Preluare_xml!AZ$1," - ",IFERROR(INDEX(xml!$C:$C,MATCH(AZ813,xml!$B:$B,0)),0))</f>
        <v xml:space="preserve"> - </v>
      </c>
      <c r="BD813" s="2396" t="str">
        <f t="shared" si="76"/>
        <v>/F40/@F40_0243</v>
      </c>
      <c r="BE813" s="2837" t="s">
        <v>14359</v>
      </c>
      <c r="BF813" s="2834" t="str">
        <f>IF(xml!$A$1&lt;&gt;Preluare_xml!BD$1," - ",IFERROR(INDEX(xml!$C:$C,MATCH(BD813,xml!$B:$B,0)),0))</f>
        <v xml:space="preserve"> - </v>
      </c>
      <c r="BH813" s="2396" t="str">
        <f t="shared" si="75"/>
        <v>/F30/@F30_1652</v>
      </c>
      <c r="BI813" s="2837" t="s">
        <v>13958</v>
      </c>
      <c r="BJ813" s="2821" t="str">
        <f>IF(xml!$A$1&lt;&gt;Preluare_xml!BH$1," - ",IFERROR(INDEX(xml!$C:$C,MATCH(BH813,xml!$B:$B,0)),0))</f>
        <v xml:space="preserve"> - </v>
      </c>
    </row>
    <row r="814" spans="44:62" x14ac:dyDescent="0.25">
      <c r="AR814" s="1" t="s">
        <v>14262</v>
      </c>
      <c r="AS814" s="1860" t="str">
        <f t="shared" si="77"/>
        <v>F40_0011</v>
      </c>
      <c r="AT814" s="2839" t="str">
        <f>IF(xml!$A$1&lt;&gt;Preluare_xml!AR$1," - ",IFERROR(INDEX(xml!$C:$C,MATCH(AR814,xml!$B:$B,0)),0))</f>
        <v xml:space="preserve"> - </v>
      </c>
      <c r="AV814" s="1" t="s">
        <v>14360</v>
      </c>
      <c r="AW814" s="1860" t="str">
        <f t="shared" si="78"/>
        <v>F40_0244</v>
      </c>
      <c r="AX814" s="2834" t="str">
        <f>IF(xml!$A$1&lt;&gt;Preluare_xml!AV$1," - ",IFERROR(INDEX(xml!$C:$C,MATCH(AV814,xml!$B:$B,0)),0))</f>
        <v xml:space="preserve"> - </v>
      </c>
      <c r="AZ814" s="74" t="s">
        <v>14260</v>
      </c>
      <c r="BA814" s="1860" t="str">
        <f t="shared" si="79"/>
        <v>F30_3252</v>
      </c>
      <c r="BB814" s="2834" t="str">
        <f>IF(xml!$A$1&lt;&gt;Preluare_xml!AZ$1," - ",IFERROR(INDEX(xml!$C:$C,MATCH(AZ814,xml!$B:$B,0)),0))</f>
        <v xml:space="preserve"> - </v>
      </c>
      <c r="BD814" s="2396" t="str">
        <f t="shared" si="76"/>
        <v>/F40/@F40_0244</v>
      </c>
      <c r="BE814" s="2837" t="s">
        <v>14361</v>
      </c>
      <c r="BF814" s="2834" t="str">
        <f>IF(xml!$A$1&lt;&gt;Preluare_xml!BD$1," - ",IFERROR(INDEX(xml!$C:$C,MATCH(BD814,xml!$B:$B,0)),0))</f>
        <v xml:space="preserve"> - </v>
      </c>
      <c r="BH814" s="2396" t="str">
        <f t="shared" si="75"/>
        <v>/F30/@F30_1661</v>
      </c>
      <c r="BI814" s="2837" t="s">
        <v>13960</v>
      </c>
      <c r="BJ814" s="2821" t="str">
        <f>IF(xml!$A$1&lt;&gt;Preluare_xml!BH$1," - ",IFERROR(INDEX(xml!$C:$C,MATCH(BH814,xml!$B:$B,0)),0))</f>
        <v xml:space="preserve"> - </v>
      </c>
    </row>
    <row r="815" spans="44:62" x14ac:dyDescent="0.25">
      <c r="AR815" s="1" t="s">
        <v>14263</v>
      </c>
      <c r="AS815" s="1860" t="str">
        <f t="shared" si="77"/>
        <v>F40_0012</v>
      </c>
      <c r="AT815" s="2839" t="str">
        <f>IF(xml!$A$1&lt;&gt;Preluare_xml!AR$1," - ",IFERROR(INDEX(xml!$C:$C,MATCH(AR815,xml!$B:$B,0)),0))</f>
        <v xml:space="preserve"> - </v>
      </c>
      <c r="AV815" s="1" t="s">
        <v>12274</v>
      </c>
      <c r="AW815" s="1860" t="str">
        <f t="shared" si="78"/>
        <v>F40_0251</v>
      </c>
      <c r="AX815" s="2834" t="str">
        <f>IF(xml!$A$1&lt;&gt;Preluare_xml!AV$1," - ",IFERROR(INDEX(xml!$C:$C,MATCH(AV815,xml!$B:$B,0)),0))</f>
        <v xml:space="preserve"> - </v>
      </c>
      <c r="AZ815" s="74" t="s">
        <v>14262</v>
      </c>
      <c r="BA815" s="1860" t="str">
        <f t="shared" si="79"/>
        <v>F40_0011</v>
      </c>
      <c r="BB815" s="2834" t="str">
        <f>IF(xml!$A$1&lt;&gt;Preluare_xml!AZ$1," - ",IFERROR(INDEX(xml!$C:$C,MATCH(AZ815,xml!$B:$B,0)),0))</f>
        <v xml:space="preserve"> - </v>
      </c>
      <c r="BD815" s="2396" t="str">
        <f t="shared" si="76"/>
        <v>/F40/@F40_0251</v>
      </c>
      <c r="BE815" s="2837" t="s">
        <v>14362</v>
      </c>
      <c r="BF815" s="2834" t="str">
        <f>IF(xml!$A$1&lt;&gt;Preluare_xml!BD$1," - ",IFERROR(INDEX(xml!$C:$C,MATCH(BD815,xml!$B:$B,0)),0))</f>
        <v xml:space="preserve"> - </v>
      </c>
      <c r="BH815" s="2396" t="str">
        <f t="shared" si="75"/>
        <v>/F30/@F30_1662</v>
      </c>
      <c r="BI815" s="2837" t="s">
        <v>13962</v>
      </c>
      <c r="BJ815" s="2821" t="str">
        <f>IF(xml!$A$1&lt;&gt;Preluare_xml!BH$1," - ",IFERROR(INDEX(xml!$C:$C,MATCH(BH815,xml!$B:$B,0)),0))</f>
        <v xml:space="preserve"> - </v>
      </c>
    </row>
    <row r="816" spans="44:62" x14ac:dyDescent="0.25">
      <c r="AR816" s="1" t="s">
        <v>14264</v>
      </c>
      <c r="AS816" s="1860" t="str">
        <f t="shared" si="77"/>
        <v>F40_0013</v>
      </c>
      <c r="AT816" s="2839" t="str">
        <f>IF(xml!$A$1&lt;&gt;Preluare_xml!AR$1," - ",IFERROR(INDEX(xml!$C:$C,MATCH(AR816,xml!$B:$B,0)),0))</f>
        <v xml:space="preserve"> - </v>
      </c>
      <c r="AV816" s="1" t="s">
        <v>12275</v>
      </c>
      <c r="AW816" s="1860" t="str">
        <f t="shared" si="78"/>
        <v>F40_0252</v>
      </c>
      <c r="AX816" s="2834" t="str">
        <f>IF(xml!$A$1&lt;&gt;Preluare_xml!AV$1," - ",IFERROR(INDEX(xml!$C:$C,MATCH(AV816,xml!$B:$B,0)),0))</f>
        <v xml:space="preserve"> - </v>
      </c>
      <c r="AZ816" s="74" t="s">
        <v>14263</v>
      </c>
      <c r="BA816" s="1860" t="str">
        <f t="shared" si="79"/>
        <v>F40_0012</v>
      </c>
      <c r="BB816" s="2834" t="str">
        <f>IF(xml!$A$1&lt;&gt;Preluare_xml!AZ$1," - ",IFERROR(INDEX(xml!$C:$C,MATCH(AZ816,xml!$B:$B,0)),0))</f>
        <v xml:space="preserve"> - </v>
      </c>
      <c r="BD816" s="2396" t="str">
        <f t="shared" si="76"/>
        <v>/F40/@F40_0252</v>
      </c>
      <c r="BE816" s="2837" t="s">
        <v>14363</v>
      </c>
      <c r="BF816" s="2834" t="str">
        <f>IF(xml!$A$1&lt;&gt;Preluare_xml!BD$1," - ",IFERROR(INDEX(xml!$C:$C,MATCH(BD816,xml!$B:$B,0)),0))</f>
        <v xml:space="preserve"> - </v>
      </c>
      <c r="BH816" s="2396" t="str">
        <f t="shared" si="75"/>
        <v>/F30/@F30_1671</v>
      </c>
      <c r="BI816" s="2837" t="s">
        <v>13964</v>
      </c>
      <c r="BJ816" s="2821" t="str">
        <f>IF(xml!$A$1&lt;&gt;Preluare_xml!BH$1," - ",IFERROR(INDEX(xml!$C:$C,MATCH(BH816,xml!$B:$B,0)),0))</f>
        <v xml:space="preserve"> - </v>
      </c>
    </row>
    <row r="817" spans="44:62" x14ac:dyDescent="0.25">
      <c r="AR817" s="1" t="s">
        <v>14265</v>
      </c>
      <c r="AS817" s="1860" t="str">
        <f t="shared" si="77"/>
        <v>F40_0015</v>
      </c>
      <c r="AT817" s="2839" t="str">
        <f>IF(xml!$A$1&lt;&gt;Preluare_xml!AR$1," - ",IFERROR(INDEX(xml!$C:$C,MATCH(AR817,xml!$B:$B,0)),0))</f>
        <v xml:space="preserve"> - </v>
      </c>
      <c r="AV817" s="1" t="s">
        <v>12276</v>
      </c>
      <c r="AW817" s="1860" t="str">
        <f t="shared" si="78"/>
        <v>F40_0253</v>
      </c>
      <c r="AX817" s="2834" t="str">
        <f>IF(xml!$A$1&lt;&gt;Preluare_xml!AV$1," - ",IFERROR(INDEX(xml!$C:$C,MATCH(AV817,xml!$B:$B,0)),0))</f>
        <v xml:space="preserve"> - </v>
      </c>
      <c r="AZ817" s="74" t="s">
        <v>14264</v>
      </c>
      <c r="BA817" s="1860" t="str">
        <f t="shared" si="79"/>
        <v>F40_0013</v>
      </c>
      <c r="BB817" s="2834" t="str">
        <f>IF(xml!$A$1&lt;&gt;Preluare_xml!AZ$1," - ",IFERROR(INDEX(xml!$C:$C,MATCH(AZ817,xml!$B:$B,0)),0))</f>
        <v xml:space="preserve"> - </v>
      </c>
      <c r="BD817" s="2396" t="str">
        <f t="shared" si="76"/>
        <v>/F40/@F40_0253</v>
      </c>
      <c r="BE817" s="2837" t="s">
        <v>14364</v>
      </c>
      <c r="BF817" s="2834" t="str">
        <f>IF(xml!$A$1&lt;&gt;Preluare_xml!BD$1," - ",IFERROR(INDEX(xml!$C:$C,MATCH(BD817,xml!$B:$B,0)),0))</f>
        <v xml:space="preserve"> - </v>
      </c>
      <c r="BH817" s="2396" t="str">
        <f t="shared" si="75"/>
        <v>/F30/@F30_1672</v>
      </c>
      <c r="BI817" s="2837" t="s">
        <v>13966</v>
      </c>
      <c r="BJ817" s="2821" t="str">
        <f>IF(xml!$A$1&lt;&gt;Preluare_xml!BH$1," - ",IFERROR(INDEX(xml!$C:$C,MATCH(BH817,xml!$B:$B,0)),0))</f>
        <v xml:space="preserve"> - </v>
      </c>
    </row>
    <row r="818" spans="44:62" x14ac:dyDescent="0.25">
      <c r="AR818" s="1" t="s">
        <v>12229</v>
      </c>
      <c r="AS818" s="1860" t="str">
        <f t="shared" si="77"/>
        <v>F40_0021</v>
      </c>
      <c r="AT818" s="2839" t="str">
        <f>IF(xml!$A$1&lt;&gt;Preluare_xml!AR$1," - ",IFERROR(INDEX(xml!$C:$C,MATCH(AR818,xml!$B:$B,0)),0))</f>
        <v xml:space="preserve"> - </v>
      </c>
      <c r="AV818" s="1" t="s">
        <v>12277</v>
      </c>
      <c r="AW818" s="1860" t="str">
        <f t="shared" si="78"/>
        <v>F40_0254</v>
      </c>
      <c r="AX818" s="2834" t="str">
        <f>IF(xml!$A$1&lt;&gt;Preluare_xml!AV$1," - ",IFERROR(INDEX(xml!$C:$C,MATCH(AV818,xml!$B:$B,0)),0))</f>
        <v xml:space="preserve"> - </v>
      </c>
      <c r="AZ818" s="74" t="s">
        <v>14265</v>
      </c>
      <c r="BA818" s="1860" t="str">
        <f t="shared" si="79"/>
        <v>F40_0015</v>
      </c>
      <c r="BB818" s="2834" t="str">
        <f>IF(xml!$A$1&lt;&gt;Preluare_xml!AZ$1," - ",IFERROR(INDEX(xml!$C:$C,MATCH(AZ818,xml!$B:$B,0)),0))</f>
        <v xml:space="preserve"> - </v>
      </c>
      <c r="BD818" s="2396" t="str">
        <f t="shared" si="76"/>
        <v>/F40/@F40_0254</v>
      </c>
      <c r="BE818" s="2837" t="s">
        <v>14365</v>
      </c>
      <c r="BF818" s="2834" t="str">
        <f>IF(xml!$A$1&lt;&gt;Preluare_xml!BD$1," - ",IFERROR(INDEX(xml!$C:$C,MATCH(BD818,xml!$B:$B,0)),0))</f>
        <v xml:space="preserve"> - </v>
      </c>
      <c r="BH818" s="2396" t="str">
        <f t="shared" si="75"/>
        <v>/F30/@F30_1681</v>
      </c>
      <c r="BI818" s="2837" t="s">
        <v>13968</v>
      </c>
      <c r="BJ818" s="2821" t="str">
        <f>IF(xml!$A$1&lt;&gt;Preluare_xml!BH$1," - ",IFERROR(INDEX(xml!$C:$C,MATCH(BH818,xml!$B:$B,0)),0))</f>
        <v xml:space="preserve"> - </v>
      </c>
    </row>
    <row r="819" spans="44:62" x14ac:dyDescent="0.25">
      <c r="AR819" s="1" t="s">
        <v>12230</v>
      </c>
      <c r="AS819" s="1860" t="str">
        <f t="shared" si="77"/>
        <v>F40_0022</v>
      </c>
      <c r="AT819" s="2839" t="str">
        <f>IF(xml!$A$1&lt;&gt;Preluare_xml!AR$1," - ",IFERROR(INDEX(xml!$C:$C,MATCH(AR819,xml!$B:$B,0)),0))</f>
        <v xml:space="preserve"> - </v>
      </c>
      <c r="AV819" s="1" t="s">
        <v>14366</v>
      </c>
      <c r="AW819" s="1860" t="str">
        <f t="shared" si="78"/>
        <v>F40_0261</v>
      </c>
      <c r="AX819" s="2834" t="str">
        <f>IF(xml!$A$1&lt;&gt;Preluare_xml!AV$1," - ",IFERROR(INDEX(xml!$C:$C,MATCH(AV819,xml!$B:$B,0)),0))</f>
        <v xml:space="preserve"> - </v>
      </c>
      <c r="AZ819" s="74" t="s">
        <v>12229</v>
      </c>
      <c r="BA819" s="1860" t="str">
        <f t="shared" si="79"/>
        <v>F40_0021</v>
      </c>
      <c r="BB819" s="2834" t="str">
        <f>IF(xml!$A$1&lt;&gt;Preluare_xml!AZ$1," - ",IFERROR(INDEX(xml!$C:$C,MATCH(AZ819,xml!$B:$B,0)),0))</f>
        <v xml:space="preserve"> - </v>
      </c>
      <c r="BD819" s="2396" t="str">
        <f t="shared" si="76"/>
        <v>/F40/@F40_0261</v>
      </c>
      <c r="BE819" s="2837" t="s">
        <v>14367</v>
      </c>
      <c r="BF819" s="2834" t="str">
        <f>IF(xml!$A$1&lt;&gt;Preluare_xml!BD$1," - ",IFERROR(INDEX(xml!$C:$C,MATCH(BD819,xml!$B:$B,0)),0))</f>
        <v xml:space="preserve"> - </v>
      </c>
      <c r="BH819" s="2396" t="str">
        <f t="shared" si="75"/>
        <v>/F30/@F30_1682</v>
      </c>
      <c r="BI819" s="2837" t="s">
        <v>12364</v>
      </c>
      <c r="BJ819" s="2821" t="str">
        <f>IF(xml!$A$1&lt;&gt;Preluare_xml!BH$1," - ",IFERROR(INDEX(xml!$C:$C,MATCH(BH819,xml!$B:$B,0)),0))</f>
        <v xml:space="preserve"> - </v>
      </c>
    </row>
    <row r="820" spans="44:62" x14ac:dyDescent="0.25">
      <c r="AR820" s="1" t="s">
        <v>12231</v>
      </c>
      <c r="AS820" s="1860" t="str">
        <f t="shared" si="77"/>
        <v>F40_0023</v>
      </c>
      <c r="AT820" s="2839" t="str">
        <f>IF(xml!$A$1&lt;&gt;Preluare_xml!AR$1," - ",IFERROR(INDEX(xml!$C:$C,MATCH(AR820,xml!$B:$B,0)),0))</f>
        <v xml:space="preserve"> - </v>
      </c>
      <c r="AV820" s="1" t="s">
        <v>14368</v>
      </c>
      <c r="AW820" s="1860" t="str">
        <f t="shared" si="78"/>
        <v>F40_0262</v>
      </c>
      <c r="AX820" s="2834" t="str">
        <f>IF(xml!$A$1&lt;&gt;Preluare_xml!AV$1," - ",IFERROR(INDEX(xml!$C:$C,MATCH(AV820,xml!$B:$B,0)),0))</f>
        <v xml:space="preserve"> - </v>
      </c>
      <c r="AZ820" s="74" t="s">
        <v>12230</v>
      </c>
      <c r="BA820" s="1860" t="str">
        <f t="shared" si="79"/>
        <v>F40_0022</v>
      </c>
      <c r="BB820" s="2834" t="str">
        <f>IF(xml!$A$1&lt;&gt;Preluare_xml!AZ$1," - ",IFERROR(INDEX(xml!$C:$C,MATCH(AZ820,xml!$B:$B,0)),0))</f>
        <v xml:space="preserve"> - </v>
      </c>
      <c r="BD820" s="2396" t="str">
        <f t="shared" si="76"/>
        <v>/F40/@F40_0262</v>
      </c>
      <c r="BE820" s="2837" t="s">
        <v>14369</v>
      </c>
      <c r="BF820" s="2834" t="str">
        <f>IF(xml!$A$1&lt;&gt;Preluare_xml!BD$1," - ",IFERROR(INDEX(xml!$C:$C,MATCH(BD820,xml!$B:$B,0)),0))</f>
        <v xml:space="preserve"> - </v>
      </c>
      <c r="BH820" s="2396" t="str">
        <f t="shared" si="75"/>
        <v>/F30/@F30_1691</v>
      </c>
      <c r="BI820" s="2837" t="s">
        <v>13970</v>
      </c>
      <c r="BJ820" s="2821" t="str">
        <f>IF(xml!$A$1&lt;&gt;Preluare_xml!BH$1," - ",IFERROR(INDEX(xml!$C:$C,MATCH(BH820,xml!$B:$B,0)),0))</f>
        <v xml:space="preserve"> - </v>
      </c>
    </row>
    <row r="821" spans="44:62" x14ac:dyDescent="0.25">
      <c r="AR821" s="1" t="s">
        <v>12232</v>
      </c>
      <c r="AS821" s="1860" t="str">
        <f t="shared" si="77"/>
        <v>F40_0025</v>
      </c>
      <c r="AT821" s="2839" t="str">
        <f>IF(xml!$A$1&lt;&gt;Preluare_xml!AR$1," - ",IFERROR(INDEX(xml!$C:$C,MATCH(AR821,xml!$B:$B,0)),0))</f>
        <v xml:space="preserve"> - </v>
      </c>
      <c r="AV821" s="1" t="s">
        <v>14370</v>
      </c>
      <c r="AW821" s="1860" t="str">
        <f t="shared" si="78"/>
        <v>F40_0263</v>
      </c>
      <c r="AX821" s="2834" t="str">
        <f>IF(xml!$A$1&lt;&gt;Preluare_xml!AV$1," - ",IFERROR(INDEX(xml!$C:$C,MATCH(AV821,xml!$B:$B,0)),0))</f>
        <v xml:space="preserve"> - </v>
      </c>
      <c r="AZ821" s="74" t="s">
        <v>12231</v>
      </c>
      <c r="BA821" s="1860" t="str">
        <f t="shared" si="79"/>
        <v>F40_0023</v>
      </c>
      <c r="BB821" s="2834" t="str">
        <f>IF(xml!$A$1&lt;&gt;Preluare_xml!AZ$1," - ",IFERROR(INDEX(xml!$C:$C,MATCH(AZ821,xml!$B:$B,0)),0))</f>
        <v xml:space="preserve"> - </v>
      </c>
      <c r="BD821" s="2396" t="str">
        <f t="shared" si="76"/>
        <v>/F40/@F40_0263</v>
      </c>
      <c r="BE821" s="2837" t="s">
        <v>14371</v>
      </c>
      <c r="BF821" s="2834" t="str">
        <f>IF(xml!$A$1&lt;&gt;Preluare_xml!BD$1," - ",IFERROR(INDEX(xml!$C:$C,MATCH(BD821,xml!$B:$B,0)),0))</f>
        <v xml:space="preserve"> - </v>
      </c>
      <c r="BH821" s="2396" t="str">
        <f t="shared" si="75"/>
        <v>/F30/@F30_1692</v>
      </c>
      <c r="BI821" s="2837" t="s">
        <v>12367</v>
      </c>
      <c r="BJ821" s="2821" t="str">
        <f>IF(xml!$A$1&lt;&gt;Preluare_xml!BH$1," - ",IFERROR(INDEX(xml!$C:$C,MATCH(BH821,xml!$B:$B,0)),0))</f>
        <v xml:space="preserve"> - </v>
      </c>
    </row>
    <row r="822" spans="44:62" x14ac:dyDescent="0.25">
      <c r="AR822" s="1" t="s">
        <v>14266</v>
      </c>
      <c r="AS822" s="1860" t="str">
        <f t="shared" si="77"/>
        <v>F40_0031</v>
      </c>
      <c r="AT822" s="2839" t="str">
        <f>IF(xml!$A$1&lt;&gt;Preluare_xml!AR$1," - ",IFERROR(INDEX(xml!$C:$C,MATCH(AR822,xml!$B:$B,0)),0))</f>
        <v xml:space="preserve"> - </v>
      </c>
      <c r="AV822" s="1" t="s">
        <v>14372</v>
      </c>
      <c r="AW822" s="1860" t="str">
        <f t="shared" si="78"/>
        <v>F40_0264</v>
      </c>
      <c r="AX822" s="2834" t="str">
        <f>IF(xml!$A$1&lt;&gt;Preluare_xml!AV$1," - ",IFERROR(INDEX(xml!$C:$C,MATCH(AV822,xml!$B:$B,0)),0))</f>
        <v xml:space="preserve"> - </v>
      </c>
      <c r="AZ822" s="74" t="s">
        <v>12232</v>
      </c>
      <c r="BA822" s="1860" t="str">
        <f t="shared" si="79"/>
        <v>F40_0025</v>
      </c>
      <c r="BB822" s="2834" t="str">
        <f>IF(xml!$A$1&lt;&gt;Preluare_xml!AZ$1," - ",IFERROR(INDEX(xml!$C:$C,MATCH(AZ822,xml!$B:$B,0)),0))</f>
        <v xml:space="preserve"> - </v>
      </c>
      <c r="BD822" s="2396" t="str">
        <f t="shared" si="76"/>
        <v>/F40/@F40_0264</v>
      </c>
      <c r="BE822" s="2837" t="s">
        <v>14373</v>
      </c>
      <c r="BF822" s="2834" t="str">
        <f>IF(xml!$A$1&lt;&gt;Preluare_xml!BD$1," - ",IFERROR(INDEX(xml!$C:$C,MATCH(BD822,xml!$B:$B,0)),0))</f>
        <v xml:space="preserve"> - </v>
      </c>
      <c r="BH822" s="2396" t="str">
        <f t="shared" si="75"/>
        <v>/F30/@F30_1701</v>
      </c>
      <c r="BI822" s="2837" t="s">
        <v>13971</v>
      </c>
      <c r="BJ822" s="2821" t="str">
        <f>IF(xml!$A$1&lt;&gt;Preluare_xml!BH$1," - ",IFERROR(INDEX(xml!$C:$C,MATCH(BH822,xml!$B:$B,0)),0))</f>
        <v xml:space="preserve"> - </v>
      </c>
    </row>
    <row r="823" spans="44:62" x14ac:dyDescent="0.25">
      <c r="AR823" s="1" t="s">
        <v>14267</v>
      </c>
      <c r="AS823" s="1860" t="str">
        <f t="shared" si="77"/>
        <v>F40_0032</v>
      </c>
      <c r="AT823" s="2839" t="str">
        <f>IF(xml!$A$1&lt;&gt;Preluare_xml!AR$1," - ",IFERROR(INDEX(xml!$C:$C,MATCH(AR823,xml!$B:$B,0)),0))</f>
        <v xml:space="preserve"> - </v>
      </c>
      <c r="AV823" s="1" t="s">
        <v>12278</v>
      </c>
      <c r="AW823" s="1860" t="str">
        <f t="shared" si="78"/>
        <v>F40_0271</v>
      </c>
      <c r="AX823" s="2834" t="str">
        <f>IF(xml!$A$1&lt;&gt;Preluare_xml!AV$1," - ",IFERROR(INDEX(xml!$C:$C,MATCH(AV823,xml!$B:$B,0)),0))</f>
        <v xml:space="preserve"> - </v>
      </c>
      <c r="AZ823" s="74" t="s">
        <v>14266</v>
      </c>
      <c r="BA823" s="1860" t="str">
        <f t="shared" si="79"/>
        <v>F40_0031</v>
      </c>
      <c r="BB823" s="2834" t="str">
        <f>IF(xml!$A$1&lt;&gt;Preluare_xml!AZ$1," - ",IFERROR(INDEX(xml!$C:$C,MATCH(AZ823,xml!$B:$B,0)),0))</f>
        <v xml:space="preserve"> - </v>
      </c>
      <c r="BD823" s="2396" t="str">
        <f t="shared" si="76"/>
        <v>/F40/@F40_0271</v>
      </c>
      <c r="BE823" s="2837" t="s">
        <v>14374</v>
      </c>
      <c r="BF823" s="2834" t="str">
        <f>IF(xml!$A$1&lt;&gt;Preluare_xml!BD$1," - ",IFERROR(INDEX(xml!$C:$C,MATCH(BD823,xml!$B:$B,0)),0))</f>
        <v xml:space="preserve"> - </v>
      </c>
      <c r="BH823" s="2396" t="str">
        <f t="shared" si="75"/>
        <v>/F30/@F30_1702</v>
      </c>
      <c r="BI823" s="2837" t="s">
        <v>12418</v>
      </c>
      <c r="BJ823" s="2821" t="str">
        <f>IF(xml!$A$1&lt;&gt;Preluare_xml!BH$1," - ",IFERROR(INDEX(xml!$C:$C,MATCH(BH823,xml!$B:$B,0)),0))</f>
        <v xml:space="preserve"> - </v>
      </c>
    </row>
    <row r="824" spans="44:62" x14ac:dyDescent="0.25">
      <c r="AR824" s="1" t="s">
        <v>14268</v>
      </c>
      <c r="AS824" s="1860" t="str">
        <f t="shared" si="77"/>
        <v>F40_0033</v>
      </c>
      <c r="AT824" s="2839" t="str">
        <f>IF(xml!$A$1&lt;&gt;Preluare_xml!AR$1," - ",IFERROR(INDEX(xml!$C:$C,MATCH(AR824,xml!$B:$B,0)),0))</f>
        <v xml:space="preserve"> - </v>
      </c>
      <c r="AV824" s="1" t="s">
        <v>12279</v>
      </c>
      <c r="AW824" s="1860" t="str">
        <f t="shared" si="78"/>
        <v>F40_0272</v>
      </c>
      <c r="AX824" s="2834" t="str">
        <f>IF(xml!$A$1&lt;&gt;Preluare_xml!AV$1," - ",IFERROR(INDEX(xml!$C:$C,MATCH(AV824,xml!$B:$B,0)),0))</f>
        <v xml:space="preserve"> - </v>
      </c>
      <c r="AZ824" s="74" t="s">
        <v>14267</v>
      </c>
      <c r="BA824" s="1860" t="str">
        <f t="shared" si="79"/>
        <v>F40_0032</v>
      </c>
      <c r="BB824" s="2834" t="str">
        <f>IF(xml!$A$1&lt;&gt;Preluare_xml!AZ$1," - ",IFERROR(INDEX(xml!$C:$C,MATCH(AZ824,xml!$B:$B,0)),0))</f>
        <v xml:space="preserve"> - </v>
      </c>
      <c r="BD824" s="2396" t="str">
        <f t="shared" si="76"/>
        <v>/F40/@F40_0272</v>
      </c>
      <c r="BE824" s="2837" t="s">
        <v>14375</v>
      </c>
      <c r="BF824" s="2834" t="str">
        <f>IF(xml!$A$1&lt;&gt;Preluare_xml!BD$1," - ",IFERROR(INDEX(xml!$C:$C,MATCH(BD824,xml!$B:$B,0)),0))</f>
        <v xml:space="preserve"> - </v>
      </c>
      <c r="BH824" s="2396" t="str">
        <f t="shared" si="75"/>
        <v>/F30/@F30_1711</v>
      </c>
      <c r="BI824" s="2837" t="s">
        <v>13972</v>
      </c>
      <c r="BJ824" s="2821" t="str">
        <f>IF(xml!$A$1&lt;&gt;Preluare_xml!BH$1," - ",IFERROR(INDEX(xml!$C:$C,MATCH(BH824,xml!$B:$B,0)),0))</f>
        <v xml:space="preserve"> - </v>
      </c>
    </row>
    <row r="825" spans="44:62" x14ac:dyDescent="0.25">
      <c r="AR825" s="1" t="s">
        <v>14269</v>
      </c>
      <c r="AS825" s="1860" t="str">
        <f t="shared" si="77"/>
        <v>F40_0035</v>
      </c>
      <c r="AT825" s="2839" t="str">
        <f>IF(xml!$A$1&lt;&gt;Preluare_xml!AR$1," - ",IFERROR(INDEX(xml!$C:$C,MATCH(AR825,xml!$B:$B,0)),0))</f>
        <v xml:space="preserve"> - </v>
      </c>
      <c r="AV825" s="1" t="s">
        <v>12280</v>
      </c>
      <c r="AW825" s="1860" t="str">
        <f t="shared" si="78"/>
        <v>F40_0273</v>
      </c>
      <c r="AX825" s="2834" t="str">
        <f>IF(xml!$A$1&lt;&gt;Preluare_xml!AV$1," - ",IFERROR(INDEX(xml!$C:$C,MATCH(AV825,xml!$B:$B,0)),0))</f>
        <v xml:space="preserve"> - </v>
      </c>
      <c r="AZ825" s="74" t="s">
        <v>14268</v>
      </c>
      <c r="BA825" s="1860" t="str">
        <f t="shared" si="79"/>
        <v>F40_0033</v>
      </c>
      <c r="BB825" s="2834" t="str">
        <f>IF(xml!$A$1&lt;&gt;Preluare_xml!AZ$1," - ",IFERROR(INDEX(xml!$C:$C,MATCH(AZ825,xml!$B:$B,0)),0))</f>
        <v xml:space="preserve"> - </v>
      </c>
      <c r="BD825" s="2396" t="str">
        <f t="shared" si="76"/>
        <v>/F40/@F40_0273</v>
      </c>
      <c r="BE825" s="2837" t="s">
        <v>14376</v>
      </c>
      <c r="BF825" s="2834" t="str">
        <f>IF(xml!$A$1&lt;&gt;Preluare_xml!BD$1," - ",IFERROR(INDEX(xml!$C:$C,MATCH(BD825,xml!$B:$B,0)),0))</f>
        <v xml:space="preserve"> - </v>
      </c>
      <c r="BH825" s="2396" t="str">
        <f t="shared" si="75"/>
        <v>/F30/@F30_1712</v>
      </c>
      <c r="BI825" s="2837" t="s">
        <v>13973</v>
      </c>
      <c r="BJ825" s="2821" t="str">
        <f>IF(xml!$A$1&lt;&gt;Preluare_xml!BH$1," - ",IFERROR(INDEX(xml!$C:$C,MATCH(BH825,xml!$B:$B,0)),0))</f>
        <v xml:space="preserve"> - </v>
      </c>
    </row>
    <row r="826" spans="44:62" x14ac:dyDescent="0.25">
      <c r="AR826" s="1" t="s">
        <v>14270</v>
      </c>
      <c r="AS826" s="1860" t="str">
        <f t="shared" si="77"/>
        <v>F40_0041</v>
      </c>
      <c r="AT826" s="2839" t="str">
        <f>IF(xml!$A$1&lt;&gt;Preluare_xml!AR$1," - ",IFERROR(INDEX(xml!$C:$C,MATCH(AR826,xml!$B:$B,0)),0))</f>
        <v xml:space="preserve"> - </v>
      </c>
      <c r="AV826" s="1" t="s">
        <v>12281</v>
      </c>
      <c r="AW826" s="1860" t="str">
        <f t="shared" si="78"/>
        <v>F40_0274</v>
      </c>
      <c r="AX826" s="2834" t="str">
        <f>IF(xml!$A$1&lt;&gt;Preluare_xml!AV$1," - ",IFERROR(INDEX(xml!$C:$C,MATCH(AV826,xml!$B:$B,0)),0))</f>
        <v xml:space="preserve"> - </v>
      </c>
      <c r="AZ826" s="74" t="s">
        <v>14269</v>
      </c>
      <c r="BA826" s="1860" t="str">
        <f t="shared" si="79"/>
        <v>F40_0035</v>
      </c>
      <c r="BB826" s="2834" t="str">
        <f>IF(xml!$A$1&lt;&gt;Preluare_xml!AZ$1," - ",IFERROR(INDEX(xml!$C:$C,MATCH(AZ826,xml!$B:$B,0)),0))</f>
        <v xml:space="preserve"> - </v>
      </c>
      <c r="BD826" s="2396" t="str">
        <f t="shared" si="76"/>
        <v>/F40/@F40_0274</v>
      </c>
      <c r="BE826" s="2837" t="s">
        <v>14377</v>
      </c>
      <c r="BF826" s="2834" t="str">
        <f>IF(xml!$A$1&lt;&gt;Preluare_xml!BD$1," - ",IFERROR(INDEX(xml!$C:$C,MATCH(BD826,xml!$B:$B,0)),0))</f>
        <v xml:space="preserve"> - </v>
      </c>
      <c r="BH826" s="2396" t="str">
        <f t="shared" si="75"/>
        <v>/F30/@F30_1721</v>
      </c>
      <c r="BI826" s="2837" t="s">
        <v>13974</v>
      </c>
      <c r="BJ826" s="2821" t="str">
        <f>IF(xml!$A$1&lt;&gt;Preluare_xml!BH$1," - ",IFERROR(INDEX(xml!$C:$C,MATCH(BH826,xml!$B:$B,0)),0))</f>
        <v xml:space="preserve"> - </v>
      </c>
    </row>
    <row r="827" spans="44:62" x14ac:dyDescent="0.25">
      <c r="AR827" s="1" t="s">
        <v>14271</v>
      </c>
      <c r="AS827" s="1860" t="str">
        <f t="shared" si="77"/>
        <v>F40_0042</v>
      </c>
      <c r="AT827" s="2839" t="str">
        <f>IF(xml!$A$1&lt;&gt;Preluare_xml!AR$1," - ",IFERROR(INDEX(xml!$C:$C,MATCH(AR827,xml!$B:$B,0)),0))</f>
        <v xml:space="preserve"> - </v>
      </c>
      <c r="AV827" s="1" t="s">
        <v>12282</v>
      </c>
      <c r="AW827" s="1860" t="str">
        <f t="shared" si="78"/>
        <v>F40_0281</v>
      </c>
      <c r="AX827" s="2834" t="str">
        <f>IF(xml!$A$1&lt;&gt;Preluare_xml!AV$1," - ",IFERROR(INDEX(xml!$C:$C,MATCH(AV827,xml!$B:$B,0)),0))</f>
        <v xml:space="preserve"> - </v>
      </c>
      <c r="AZ827" s="74" t="s">
        <v>14270</v>
      </c>
      <c r="BA827" s="1860" t="str">
        <f t="shared" si="79"/>
        <v>F40_0041</v>
      </c>
      <c r="BB827" s="2834" t="str">
        <f>IF(xml!$A$1&lt;&gt;Preluare_xml!AZ$1," - ",IFERROR(INDEX(xml!$C:$C,MATCH(AZ827,xml!$B:$B,0)),0))</f>
        <v xml:space="preserve"> - </v>
      </c>
      <c r="BD827" s="2396" t="str">
        <f t="shared" si="76"/>
        <v>/F40/@F40_0281</v>
      </c>
      <c r="BE827" s="2837" t="s">
        <v>14378</v>
      </c>
      <c r="BF827" s="2834" t="str">
        <f>IF(xml!$A$1&lt;&gt;Preluare_xml!BD$1," - ",IFERROR(INDEX(xml!$C:$C,MATCH(BD827,xml!$B:$B,0)),0))</f>
        <v xml:space="preserve"> - </v>
      </c>
      <c r="BH827" s="2396" t="str">
        <f t="shared" si="75"/>
        <v>/F30/@F30_1722</v>
      </c>
      <c r="BI827" s="2837" t="s">
        <v>12371</v>
      </c>
      <c r="BJ827" s="2821" t="str">
        <f>IF(xml!$A$1&lt;&gt;Preluare_xml!BH$1," - ",IFERROR(INDEX(xml!$C:$C,MATCH(BH827,xml!$B:$B,0)),0))</f>
        <v xml:space="preserve"> - </v>
      </c>
    </row>
    <row r="828" spans="44:62" x14ac:dyDescent="0.25">
      <c r="AR828" s="1" t="s">
        <v>14272</v>
      </c>
      <c r="AS828" s="1860" t="str">
        <f t="shared" si="77"/>
        <v>F40_0043</v>
      </c>
      <c r="AT828" s="2839" t="str">
        <f>IF(xml!$A$1&lt;&gt;Preluare_xml!AR$1," - ",IFERROR(INDEX(xml!$C:$C,MATCH(AR828,xml!$B:$B,0)),0))</f>
        <v xml:space="preserve"> - </v>
      </c>
      <c r="AV828" s="1" t="s">
        <v>12283</v>
      </c>
      <c r="AW828" s="1860" t="str">
        <f t="shared" si="78"/>
        <v>F40_0282</v>
      </c>
      <c r="AX828" s="2834" t="str">
        <f>IF(xml!$A$1&lt;&gt;Preluare_xml!AV$1," - ",IFERROR(INDEX(xml!$C:$C,MATCH(AV828,xml!$B:$B,0)),0))</f>
        <v xml:space="preserve"> - </v>
      </c>
      <c r="AZ828" s="74" t="s">
        <v>14271</v>
      </c>
      <c r="BA828" s="1860" t="str">
        <f t="shared" si="79"/>
        <v>F40_0042</v>
      </c>
      <c r="BB828" s="2834" t="str">
        <f>IF(xml!$A$1&lt;&gt;Preluare_xml!AZ$1," - ",IFERROR(INDEX(xml!$C:$C,MATCH(AZ828,xml!$B:$B,0)),0))</f>
        <v xml:space="preserve"> - </v>
      </c>
      <c r="BD828" s="2396" t="str">
        <f t="shared" si="76"/>
        <v>/F40/@F40_0282</v>
      </c>
      <c r="BE828" s="2837" t="s">
        <v>14379</v>
      </c>
      <c r="BF828" s="2834" t="str">
        <f>IF(xml!$A$1&lt;&gt;Preluare_xml!BD$1," - ",IFERROR(INDEX(xml!$C:$C,MATCH(BD828,xml!$B:$B,0)),0))</f>
        <v xml:space="preserve"> - </v>
      </c>
      <c r="BH828" s="2396" t="str">
        <f t="shared" si="75"/>
        <v>/F30/@F30_3011</v>
      </c>
      <c r="BI828" s="2837" t="s">
        <v>14144</v>
      </c>
      <c r="BJ828" s="2821" t="str">
        <f>IF(xml!$A$1&lt;&gt;Preluare_xml!BH$1," - ",IFERROR(INDEX(xml!$C:$C,MATCH(BH828,xml!$B:$B,0)),0))</f>
        <v xml:space="preserve"> - </v>
      </c>
    </row>
    <row r="829" spans="44:62" x14ac:dyDescent="0.25">
      <c r="AR829" s="1" t="s">
        <v>14273</v>
      </c>
      <c r="AS829" s="1860" t="str">
        <f t="shared" si="77"/>
        <v>F40_0045</v>
      </c>
      <c r="AT829" s="2839" t="str">
        <f>IF(xml!$A$1&lt;&gt;Preluare_xml!AR$1," - ",IFERROR(INDEX(xml!$C:$C,MATCH(AR829,xml!$B:$B,0)),0))</f>
        <v xml:space="preserve"> - </v>
      </c>
      <c r="AV829" s="1" t="s">
        <v>12284</v>
      </c>
      <c r="AW829" s="1860" t="str">
        <f t="shared" si="78"/>
        <v>F40_0283</v>
      </c>
      <c r="AX829" s="2834" t="str">
        <f>IF(xml!$A$1&lt;&gt;Preluare_xml!AV$1," - ",IFERROR(INDEX(xml!$C:$C,MATCH(AV829,xml!$B:$B,0)),0))</f>
        <v xml:space="preserve"> - </v>
      </c>
      <c r="AZ829" s="74" t="s">
        <v>14272</v>
      </c>
      <c r="BA829" s="1860" t="str">
        <f t="shared" si="79"/>
        <v>F40_0043</v>
      </c>
      <c r="BB829" s="2834" t="str">
        <f>IF(xml!$A$1&lt;&gt;Preluare_xml!AZ$1," - ",IFERROR(INDEX(xml!$C:$C,MATCH(AZ829,xml!$B:$B,0)),0))</f>
        <v xml:space="preserve"> - </v>
      </c>
      <c r="BD829" s="2396" t="str">
        <f t="shared" si="76"/>
        <v>/F40/@F40_0283</v>
      </c>
      <c r="BE829" s="2837" t="s">
        <v>14380</v>
      </c>
      <c r="BF829" s="2834" t="str">
        <f>IF(xml!$A$1&lt;&gt;Preluare_xml!BD$1," - ",IFERROR(INDEX(xml!$C:$C,MATCH(BD829,xml!$B:$B,0)),0))</f>
        <v xml:space="preserve"> - </v>
      </c>
      <c r="BH829" s="2396" t="str">
        <f t="shared" si="75"/>
        <v>/F30/@F30_3012</v>
      </c>
      <c r="BI829" s="2837" t="s">
        <v>14146</v>
      </c>
      <c r="BJ829" s="2821" t="str">
        <f>IF(xml!$A$1&lt;&gt;Preluare_xml!BH$1," - ",IFERROR(INDEX(xml!$C:$C,MATCH(BH829,xml!$B:$B,0)),0))</f>
        <v xml:space="preserve"> - </v>
      </c>
    </row>
    <row r="830" spans="44:62" x14ac:dyDescent="0.25">
      <c r="AR830" s="1" t="s">
        <v>14274</v>
      </c>
      <c r="AS830" s="1860" t="str">
        <f t="shared" si="77"/>
        <v>F40_0051</v>
      </c>
      <c r="AT830" s="2839" t="str">
        <f>IF(xml!$A$1&lt;&gt;Preluare_xml!AR$1," - ",IFERROR(INDEX(xml!$C:$C,MATCH(AR830,xml!$B:$B,0)),0))</f>
        <v xml:space="preserve"> - </v>
      </c>
      <c r="AV830" s="1" t="s">
        <v>12285</v>
      </c>
      <c r="AW830" s="1860" t="str">
        <f t="shared" si="78"/>
        <v>F40_0284</v>
      </c>
      <c r="AX830" s="2834" t="str">
        <f>IF(xml!$A$1&lt;&gt;Preluare_xml!AV$1," - ",IFERROR(INDEX(xml!$C:$C,MATCH(AV830,xml!$B:$B,0)),0))</f>
        <v xml:space="preserve"> - </v>
      </c>
      <c r="AZ830" s="74" t="s">
        <v>14273</v>
      </c>
      <c r="BA830" s="1860" t="str">
        <f t="shared" si="79"/>
        <v>F40_0045</v>
      </c>
      <c r="BB830" s="2834" t="str">
        <f>IF(xml!$A$1&lt;&gt;Preluare_xml!AZ$1," - ",IFERROR(INDEX(xml!$C:$C,MATCH(AZ830,xml!$B:$B,0)),0))</f>
        <v xml:space="preserve"> - </v>
      </c>
      <c r="BD830" s="2396" t="str">
        <f t="shared" si="76"/>
        <v>/F40/@F40_0284</v>
      </c>
      <c r="BE830" s="2837" t="s">
        <v>14381</v>
      </c>
      <c r="BF830" s="2834" t="str">
        <f>IF(xml!$A$1&lt;&gt;Preluare_xml!BD$1," - ",IFERROR(INDEX(xml!$C:$C,MATCH(BD830,xml!$B:$B,0)),0))</f>
        <v xml:space="preserve"> - </v>
      </c>
      <c r="BH830" s="2396" t="str">
        <f t="shared" si="75"/>
        <v>/F30/@F30_3013</v>
      </c>
      <c r="BI830" s="2837" t="s">
        <v>14148</v>
      </c>
      <c r="BJ830" s="2821" t="str">
        <f>IF(xml!$A$1&lt;&gt;Preluare_xml!BH$1," - ",IFERROR(INDEX(xml!$C:$C,MATCH(BH830,xml!$B:$B,0)),0))</f>
        <v xml:space="preserve"> - </v>
      </c>
    </row>
    <row r="831" spans="44:62" x14ac:dyDescent="0.25">
      <c r="AR831" s="1" t="s">
        <v>14275</v>
      </c>
      <c r="AS831" s="1860" t="str">
        <f t="shared" si="77"/>
        <v>F40_0052</v>
      </c>
      <c r="AT831" s="2839" t="str">
        <f>IF(xml!$A$1&lt;&gt;Preluare_xml!AR$1," - ",IFERROR(INDEX(xml!$C:$C,MATCH(AR831,xml!$B:$B,0)),0))</f>
        <v xml:space="preserve"> - </v>
      </c>
      <c r="AV831" s="1" t="s">
        <v>12286</v>
      </c>
      <c r="AW831" s="1860" t="str">
        <f t="shared" si="78"/>
        <v>F40_0291</v>
      </c>
      <c r="AX831" s="2834" t="str">
        <f>IF(xml!$A$1&lt;&gt;Preluare_xml!AV$1," - ",IFERROR(INDEX(xml!$C:$C,MATCH(AV831,xml!$B:$B,0)),0))</f>
        <v xml:space="preserve"> - </v>
      </c>
      <c r="AZ831" s="74" t="s">
        <v>14274</v>
      </c>
      <c r="BA831" s="1860" t="str">
        <f t="shared" si="79"/>
        <v>F40_0051</v>
      </c>
      <c r="BB831" s="2834" t="str">
        <f>IF(xml!$A$1&lt;&gt;Preluare_xml!AZ$1," - ",IFERROR(INDEX(xml!$C:$C,MATCH(AZ831,xml!$B:$B,0)),0))</f>
        <v xml:space="preserve"> - </v>
      </c>
      <c r="BD831" s="2396" t="str">
        <f t="shared" si="76"/>
        <v>/F40/@F40_0291</v>
      </c>
      <c r="BE831" s="2837" t="s">
        <v>14382</v>
      </c>
      <c r="BF831" s="2834" t="str">
        <f>IF(xml!$A$1&lt;&gt;Preluare_xml!BD$1," - ",IFERROR(INDEX(xml!$C:$C,MATCH(BD831,xml!$B:$B,0)),0))</f>
        <v xml:space="preserve"> - </v>
      </c>
      <c r="BH831" s="2396" t="str">
        <f t="shared" si="75"/>
        <v>/F30/@F30_3021</v>
      </c>
      <c r="BI831" s="2837" t="s">
        <v>14150</v>
      </c>
      <c r="BJ831" s="2821" t="str">
        <f>IF(xml!$A$1&lt;&gt;Preluare_xml!BH$1," - ",IFERROR(INDEX(xml!$C:$C,MATCH(BH831,xml!$B:$B,0)),0))</f>
        <v xml:space="preserve"> - </v>
      </c>
    </row>
    <row r="832" spans="44:62" x14ac:dyDescent="0.25">
      <c r="AR832" s="1" t="s">
        <v>14276</v>
      </c>
      <c r="AS832" s="1860" t="str">
        <f t="shared" si="77"/>
        <v>F40_0053</v>
      </c>
      <c r="AT832" s="2839" t="str">
        <f>IF(xml!$A$1&lt;&gt;Preluare_xml!AR$1," - ",IFERROR(INDEX(xml!$C:$C,MATCH(AR832,xml!$B:$B,0)),0))</f>
        <v xml:space="preserve"> - </v>
      </c>
      <c r="AV832" s="1" t="s">
        <v>12287</v>
      </c>
      <c r="AW832" s="1860" t="str">
        <f t="shared" si="78"/>
        <v>F40_0292</v>
      </c>
      <c r="AX832" s="2834" t="str">
        <f>IF(xml!$A$1&lt;&gt;Preluare_xml!AV$1," - ",IFERROR(INDEX(xml!$C:$C,MATCH(AV832,xml!$B:$B,0)),0))</f>
        <v xml:space="preserve"> - </v>
      </c>
      <c r="AZ832" s="74" t="s">
        <v>14275</v>
      </c>
      <c r="BA832" s="1860" t="str">
        <f t="shared" si="79"/>
        <v>F40_0052</v>
      </c>
      <c r="BB832" s="2834" t="str">
        <f>IF(xml!$A$1&lt;&gt;Preluare_xml!AZ$1," - ",IFERROR(INDEX(xml!$C:$C,MATCH(AZ832,xml!$B:$B,0)),0))</f>
        <v xml:space="preserve"> - </v>
      </c>
      <c r="BD832" s="2396" t="str">
        <f t="shared" si="76"/>
        <v>/F40/@F40_0292</v>
      </c>
      <c r="BE832" s="2837" t="s">
        <v>14383</v>
      </c>
      <c r="BF832" s="2834" t="str">
        <f>IF(xml!$A$1&lt;&gt;Preluare_xml!BD$1," - ",IFERROR(INDEX(xml!$C:$C,MATCH(BD832,xml!$B:$B,0)),0))</f>
        <v xml:space="preserve"> - </v>
      </c>
      <c r="BH832" s="2396" t="str">
        <f t="shared" si="75"/>
        <v>/F30/@F30_3031</v>
      </c>
      <c r="BI832" s="2837" t="s">
        <v>14152</v>
      </c>
      <c r="BJ832" s="2821" t="str">
        <f>IF(xml!$A$1&lt;&gt;Preluare_xml!BH$1," - ",IFERROR(INDEX(xml!$C:$C,MATCH(BH832,xml!$B:$B,0)),0))</f>
        <v xml:space="preserve"> - </v>
      </c>
    </row>
    <row r="833" spans="44:62" x14ac:dyDescent="0.25">
      <c r="AR833" s="1" t="s">
        <v>14277</v>
      </c>
      <c r="AS833" s="1860" t="str">
        <f t="shared" si="77"/>
        <v>F40_0055</v>
      </c>
      <c r="AT833" s="2839" t="str">
        <f>IF(xml!$A$1&lt;&gt;Preluare_xml!AR$1," - ",IFERROR(INDEX(xml!$C:$C,MATCH(AR833,xml!$B:$B,0)),0))</f>
        <v xml:space="preserve"> - </v>
      </c>
      <c r="AV833" s="1" t="s">
        <v>12288</v>
      </c>
      <c r="AW833" s="1860" t="str">
        <f t="shared" si="78"/>
        <v>F40_0293</v>
      </c>
      <c r="AX833" s="2834" t="str">
        <f>IF(xml!$A$1&lt;&gt;Preluare_xml!AV$1," - ",IFERROR(INDEX(xml!$C:$C,MATCH(AV833,xml!$B:$B,0)),0))</f>
        <v xml:space="preserve"> - </v>
      </c>
      <c r="AZ833" s="74" t="s">
        <v>14276</v>
      </c>
      <c r="BA833" s="1860" t="str">
        <f t="shared" si="79"/>
        <v>F40_0053</v>
      </c>
      <c r="BB833" s="2834" t="str">
        <f>IF(xml!$A$1&lt;&gt;Preluare_xml!AZ$1," - ",IFERROR(INDEX(xml!$C:$C,MATCH(AZ833,xml!$B:$B,0)),0))</f>
        <v xml:space="preserve"> - </v>
      </c>
      <c r="BD833" s="2396" t="str">
        <f t="shared" si="76"/>
        <v>/F40/@F40_0293</v>
      </c>
      <c r="BE833" s="2837" t="s">
        <v>14384</v>
      </c>
      <c r="BF833" s="2834" t="str">
        <f>IF(xml!$A$1&lt;&gt;Preluare_xml!BD$1," - ",IFERROR(INDEX(xml!$C:$C,MATCH(BD833,xml!$B:$B,0)),0))</f>
        <v xml:space="preserve"> - </v>
      </c>
      <c r="BH833" s="2396" t="str">
        <f t="shared" si="75"/>
        <v>/F30/@F30_3032</v>
      </c>
      <c r="BI833" s="2837" t="s">
        <v>14154</v>
      </c>
      <c r="BJ833" s="2821" t="str">
        <f>IF(xml!$A$1&lt;&gt;Preluare_xml!BH$1," - ",IFERROR(INDEX(xml!$C:$C,MATCH(BH833,xml!$B:$B,0)),0))</f>
        <v xml:space="preserve"> - </v>
      </c>
    </row>
    <row r="834" spans="44:62" x14ac:dyDescent="0.25">
      <c r="AR834" s="1" t="s">
        <v>12233</v>
      </c>
      <c r="AS834" s="1860" t="str">
        <f t="shared" si="77"/>
        <v>F40_0061</v>
      </c>
      <c r="AT834" s="2839" t="str">
        <f>IF(xml!$A$1&lt;&gt;Preluare_xml!AR$1," - ",IFERROR(INDEX(xml!$C:$C,MATCH(AR834,xml!$B:$B,0)),0))</f>
        <v xml:space="preserve"> - </v>
      </c>
      <c r="AV834" s="1" t="s">
        <v>12289</v>
      </c>
      <c r="AW834" s="1860" t="str">
        <f t="shared" si="78"/>
        <v>F40_0294</v>
      </c>
      <c r="AX834" s="2834" t="str">
        <f>IF(xml!$A$1&lt;&gt;Preluare_xml!AV$1," - ",IFERROR(INDEX(xml!$C:$C,MATCH(AV834,xml!$B:$B,0)),0))</f>
        <v xml:space="preserve"> - </v>
      </c>
      <c r="AZ834" s="74" t="s">
        <v>14277</v>
      </c>
      <c r="BA834" s="1860" t="str">
        <f t="shared" si="79"/>
        <v>F40_0055</v>
      </c>
      <c r="BB834" s="2834" t="str">
        <f>IF(xml!$A$1&lt;&gt;Preluare_xml!AZ$1," - ",IFERROR(INDEX(xml!$C:$C,MATCH(AZ834,xml!$B:$B,0)),0))</f>
        <v xml:space="preserve"> - </v>
      </c>
      <c r="BD834" s="2396" t="str">
        <f t="shared" si="76"/>
        <v>/F40/@F40_0294</v>
      </c>
      <c r="BE834" s="2837" t="s">
        <v>14385</v>
      </c>
      <c r="BF834" s="2834" t="str">
        <f>IF(xml!$A$1&lt;&gt;Preluare_xml!BD$1," - ",IFERROR(INDEX(xml!$C:$C,MATCH(BD834,xml!$B:$B,0)),0))</f>
        <v xml:space="preserve"> - </v>
      </c>
      <c r="BH834" s="2396" t="str">
        <f t="shared" si="75"/>
        <v>/F30/@F30_3041</v>
      </c>
      <c r="BI834" s="2837" t="s">
        <v>14156</v>
      </c>
      <c r="BJ834" s="2821" t="str">
        <f>IF(xml!$A$1&lt;&gt;Preluare_xml!BH$1," - ",IFERROR(INDEX(xml!$C:$C,MATCH(BH834,xml!$B:$B,0)),0))</f>
        <v xml:space="preserve"> - </v>
      </c>
    </row>
    <row r="835" spans="44:62" x14ac:dyDescent="0.25">
      <c r="AR835" s="1" t="s">
        <v>12234</v>
      </c>
      <c r="AS835" s="1860" t="str">
        <f t="shared" si="77"/>
        <v>F40_0062</v>
      </c>
      <c r="AT835" s="2839" t="str">
        <f>IF(xml!$A$1&lt;&gt;Preluare_xml!AR$1," - ",IFERROR(INDEX(xml!$C:$C,MATCH(AR835,xml!$B:$B,0)),0))</f>
        <v xml:space="preserve"> - </v>
      </c>
      <c r="AV835" s="1" t="s">
        <v>14386</v>
      </c>
      <c r="AW835" s="1860" t="str">
        <f t="shared" si="78"/>
        <v>F40_0301</v>
      </c>
      <c r="AX835" s="2834" t="str">
        <f>IF(xml!$A$1&lt;&gt;Preluare_xml!AV$1," - ",IFERROR(INDEX(xml!$C:$C,MATCH(AV835,xml!$B:$B,0)),0))</f>
        <v xml:space="preserve"> - </v>
      </c>
      <c r="AZ835" s="74" t="s">
        <v>12233</v>
      </c>
      <c r="BA835" s="1860" t="str">
        <f t="shared" si="79"/>
        <v>F40_0061</v>
      </c>
      <c r="BB835" s="2834" t="str">
        <f>IF(xml!$A$1&lt;&gt;Preluare_xml!AZ$1," - ",IFERROR(INDEX(xml!$C:$C,MATCH(AZ835,xml!$B:$B,0)),0))</f>
        <v xml:space="preserve"> - </v>
      </c>
      <c r="BD835" s="2396" t="str">
        <f t="shared" si="76"/>
        <v>/F40/@F40_0301</v>
      </c>
      <c r="BE835" s="2837" t="s">
        <v>14387</v>
      </c>
      <c r="BF835" s="2834" t="str">
        <f>IF(xml!$A$1&lt;&gt;Preluare_xml!BD$1," - ",IFERROR(INDEX(xml!$C:$C,MATCH(BD835,xml!$B:$B,0)),0))</f>
        <v xml:space="preserve"> - </v>
      </c>
      <c r="BH835" s="2396" t="str">
        <f t="shared" si="75"/>
        <v>/F30/@F30_3042</v>
      </c>
      <c r="BI835" s="2837" t="s">
        <v>14158</v>
      </c>
      <c r="BJ835" s="2821" t="str">
        <f>IF(xml!$A$1&lt;&gt;Preluare_xml!BH$1," - ",IFERROR(INDEX(xml!$C:$C,MATCH(BH835,xml!$B:$B,0)),0))</f>
        <v xml:space="preserve"> - </v>
      </c>
    </row>
    <row r="836" spans="44:62" x14ac:dyDescent="0.25">
      <c r="AR836" s="1" t="s">
        <v>12235</v>
      </c>
      <c r="AS836" s="1860" t="str">
        <f t="shared" si="77"/>
        <v>F40_0063</v>
      </c>
      <c r="AT836" s="2839" t="str">
        <f>IF(xml!$A$1&lt;&gt;Preluare_xml!AR$1," - ",IFERROR(INDEX(xml!$C:$C,MATCH(AR836,xml!$B:$B,0)),0))</f>
        <v xml:space="preserve"> - </v>
      </c>
      <c r="AV836" s="1" t="s">
        <v>14388</v>
      </c>
      <c r="AW836" s="1860" t="str">
        <f t="shared" si="78"/>
        <v>F40_0302</v>
      </c>
      <c r="AX836" s="2834" t="str">
        <f>IF(xml!$A$1&lt;&gt;Preluare_xml!AV$1," - ",IFERROR(INDEX(xml!$C:$C,MATCH(AV836,xml!$B:$B,0)),0))</f>
        <v xml:space="preserve"> - </v>
      </c>
      <c r="AZ836" s="74" t="s">
        <v>12234</v>
      </c>
      <c r="BA836" s="1860" t="str">
        <f t="shared" si="79"/>
        <v>F40_0062</v>
      </c>
      <c r="BB836" s="2834" t="str">
        <f>IF(xml!$A$1&lt;&gt;Preluare_xml!AZ$1," - ",IFERROR(INDEX(xml!$C:$C,MATCH(AZ836,xml!$B:$B,0)),0))</f>
        <v xml:space="preserve"> - </v>
      </c>
      <c r="BD836" s="2396" t="str">
        <f t="shared" si="76"/>
        <v>/F40/@F40_0302</v>
      </c>
      <c r="BE836" s="2837" t="s">
        <v>14389</v>
      </c>
      <c r="BF836" s="2834" t="str">
        <f>IF(xml!$A$1&lt;&gt;Preluare_xml!BD$1," - ",IFERROR(INDEX(xml!$C:$C,MATCH(BD836,xml!$B:$B,0)),0))</f>
        <v xml:space="preserve"> - </v>
      </c>
      <c r="BH836" s="2396" t="str">
        <f t="shared" si="75"/>
        <v>/F30/@F30_3051</v>
      </c>
      <c r="BI836" s="2837" t="s">
        <v>14160</v>
      </c>
      <c r="BJ836" s="2821" t="str">
        <f>IF(xml!$A$1&lt;&gt;Preluare_xml!BH$1," - ",IFERROR(INDEX(xml!$C:$C,MATCH(BH836,xml!$B:$B,0)),0))</f>
        <v xml:space="preserve"> - </v>
      </c>
    </row>
    <row r="837" spans="44:62" x14ac:dyDescent="0.25">
      <c r="AR837" s="1" t="s">
        <v>12236</v>
      </c>
      <c r="AS837" s="1860" t="str">
        <f t="shared" si="77"/>
        <v>F40_0065</v>
      </c>
      <c r="AT837" s="2839" t="str">
        <f>IF(xml!$A$1&lt;&gt;Preluare_xml!AR$1," - ",IFERROR(INDEX(xml!$C:$C,MATCH(AR837,xml!$B:$B,0)),0))</f>
        <v xml:space="preserve"> - </v>
      </c>
      <c r="AV837" s="1" t="s">
        <v>14390</v>
      </c>
      <c r="AW837" s="1860" t="str">
        <f t="shared" si="78"/>
        <v>F40_0303</v>
      </c>
      <c r="AX837" s="2834" t="str">
        <f>IF(xml!$A$1&lt;&gt;Preluare_xml!AV$1," - ",IFERROR(INDEX(xml!$C:$C,MATCH(AV837,xml!$B:$B,0)),0))</f>
        <v xml:space="preserve"> - </v>
      </c>
      <c r="AZ837" s="74" t="s">
        <v>12235</v>
      </c>
      <c r="BA837" s="1860" t="str">
        <f t="shared" si="79"/>
        <v>F40_0063</v>
      </c>
      <c r="BB837" s="2834" t="str">
        <f>IF(xml!$A$1&lt;&gt;Preluare_xml!AZ$1," - ",IFERROR(INDEX(xml!$C:$C,MATCH(AZ837,xml!$B:$B,0)),0))</f>
        <v xml:space="preserve"> - </v>
      </c>
      <c r="BD837" s="2396" t="str">
        <f t="shared" si="76"/>
        <v>/F40/@F40_0303</v>
      </c>
      <c r="BE837" s="2837" t="s">
        <v>14391</v>
      </c>
      <c r="BF837" s="2834" t="str">
        <f>IF(xml!$A$1&lt;&gt;Preluare_xml!BD$1," - ",IFERROR(INDEX(xml!$C:$C,MATCH(BD837,xml!$B:$B,0)),0))</f>
        <v xml:space="preserve"> - </v>
      </c>
      <c r="BH837" s="2396" t="str">
        <f t="shared" si="75"/>
        <v>/F30/@F30_3052</v>
      </c>
      <c r="BI837" s="2837" t="s">
        <v>14162</v>
      </c>
      <c r="BJ837" s="2821" t="str">
        <f>IF(xml!$A$1&lt;&gt;Preluare_xml!BH$1," - ",IFERROR(INDEX(xml!$C:$C,MATCH(BH837,xml!$B:$B,0)),0))</f>
        <v xml:space="preserve"> - </v>
      </c>
    </row>
    <row r="838" spans="44:62" x14ac:dyDescent="0.25">
      <c r="AR838" s="1" t="s">
        <v>12237</v>
      </c>
      <c r="AS838" s="1860" t="str">
        <f t="shared" si="77"/>
        <v>F40_0071</v>
      </c>
      <c r="AT838" s="2839" t="str">
        <f>IF(xml!$A$1&lt;&gt;Preluare_xml!AR$1," - ",IFERROR(INDEX(xml!$C:$C,MATCH(AR838,xml!$B:$B,0)),0))</f>
        <v xml:space="preserve"> - </v>
      </c>
      <c r="AV838" s="1" t="s">
        <v>14392</v>
      </c>
      <c r="AW838" s="1860" t="str">
        <f t="shared" si="78"/>
        <v>F40_0304</v>
      </c>
      <c r="AX838" s="2834" t="str">
        <f>IF(xml!$A$1&lt;&gt;Preluare_xml!AV$1," - ",IFERROR(INDEX(xml!$C:$C,MATCH(AV838,xml!$B:$B,0)),0))</f>
        <v xml:space="preserve"> - </v>
      </c>
      <c r="AZ838" s="74" t="s">
        <v>12236</v>
      </c>
      <c r="BA838" s="1860" t="str">
        <f t="shared" si="79"/>
        <v>F40_0065</v>
      </c>
      <c r="BB838" s="2834" t="str">
        <f>IF(xml!$A$1&lt;&gt;Preluare_xml!AZ$1," - ",IFERROR(INDEX(xml!$C:$C,MATCH(AZ838,xml!$B:$B,0)),0))</f>
        <v xml:space="preserve"> - </v>
      </c>
      <c r="BD838" s="2396" t="str">
        <f t="shared" si="76"/>
        <v>/F40/@F40_0304</v>
      </c>
      <c r="BE838" s="2837" t="s">
        <v>14393</v>
      </c>
      <c r="BF838" s="2834" t="str">
        <f>IF(xml!$A$1&lt;&gt;Preluare_xml!BD$1," - ",IFERROR(INDEX(xml!$C:$C,MATCH(BD838,xml!$B:$B,0)),0))</f>
        <v xml:space="preserve"> - </v>
      </c>
      <c r="BH838" s="2396" t="str">
        <f t="shared" si="75"/>
        <v>/F30/@F30_3061</v>
      </c>
      <c r="BI838" s="2837" t="s">
        <v>14164</v>
      </c>
      <c r="BJ838" s="2821" t="str">
        <f>IF(xml!$A$1&lt;&gt;Preluare_xml!BH$1," - ",IFERROR(INDEX(xml!$C:$C,MATCH(BH838,xml!$B:$B,0)),0))</f>
        <v xml:space="preserve"> - </v>
      </c>
    </row>
    <row r="839" spans="44:62" x14ac:dyDescent="0.25">
      <c r="AR839" s="1" t="s">
        <v>12238</v>
      </c>
      <c r="AS839" s="1860" t="str">
        <f t="shared" si="77"/>
        <v>F40_0072</v>
      </c>
      <c r="AT839" s="2839" t="str">
        <f>IF(xml!$A$1&lt;&gt;Preluare_xml!AR$1," - ",IFERROR(INDEX(xml!$C:$C,MATCH(AR839,xml!$B:$B,0)),0))</f>
        <v xml:space="preserve"> - </v>
      </c>
      <c r="AV839" s="1" t="s">
        <v>14394</v>
      </c>
      <c r="AW839" s="1860" t="str">
        <f t="shared" si="78"/>
        <v>F40_0311</v>
      </c>
      <c r="AX839" s="2834" t="str">
        <f>IF(xml!$A$1&lt;&gt;Preluare_xml!AV$1," - ",IFERROR(INDEX(xml!$C:$C,MATCH(AV839,xml!$B:$B,0)),0))</f>
        <v xml:space="preserve"> - </v>
      </c>
      <c r="AZ839" s="74" t="s">
        <v>12237</v>
      </c>
      <c r="BA839" s="1860" t="str">
        <f t="shared" si="79"/>
        <v>F40_0071</v>
      </c>
      <c r="BB839" s="2834" t="str">
        <f>IF(xml!$A$1&lt;&gt;Preluare_xml!AZ$1," - ",IFERROR(INDEX(xml!$C:$C,MATCH(AZ839,xml!$B:$B,0)),0))</f>
        <v xml:space="preserve"> - </v>
      </c>
      <c r="BD839" s="2396" t="str">
        <f t="shared" si="76"/>
        <v>/F40/@F40_0311</v>
      </c>
      <c r="BE839" s="2837" t="s">
        <v>14395</v>
      </c>
      <c r="BF839" s="2834" t="str">
        <f>IF(xml!$A$1&lt;&gt;Preluare_xml!BD$1," - ",IFERROR(INDEX(xml!$C:$C,MATCH(BD839,xml!$B:$B,0)),0))</f>
        <v xml:space="preserve"> - </v>
      </c>
      <c r="BH839" s="2396" t="str">
        <f t="shared" si="75"/>
        <v>/F30/@F30_3062</v>
      </c>
      <c r="BI839" s="2837" t="s">
        <v>14166</v>
      </c>
      <c r="BJ839" s="2821" t="str">
        <f>IF(xml!$A$1&lt;&gt;Preluare_xml!BH$1," - ",IFERROR(INDEX(xml!$C:$C,MATCH(BH839,xml!$B:$B,0)),0))</f>
        <v xml:space="preserve"> - </v>
      </c>
    </row>
    <row r="840" spans="44:62" x14ac:dyDescent="0.25">
      <c r="AR840" s="1" t="s">
        <v>12239</v>
      </c>
      <c r="AS840" s="1860" t="str">
        <f t="shared" si="77"/>
        <v>F40_0073</v>
      </c>
      <c r="AT840" s="2839" t="str">
        <f>IF(xml!$A$1&lt;&gt;Preluare_xml!AR$1," - ",IFERROR(INDEX(xml!$C:$C,MATCH(AR840,xml!$B:$B,0)),0))</f>
        <v xml:space="preserve"> - </v>
      </c>
      <c r="AV840" s="1" t="s">
        <v>14396</v>
      </c>
      <c r="AW840" s="1860" t="str">
        <f t="shared" si="78"/>
        <v>F40_0312</v>
      </c>
      <c r="AX840" s="2834" t="str">
        <f>IF(xml!$A$1&lt;&gt;Preluare_xml!AV$1," - ",IFERROR(INDEX(xml!$C:$C,MATCH(AV840,xml!$B:$B,0)),0))</f>
        <v xml:space="preserve"> - </v>
      </c>
      <c r="AZ840" s="74" t="s">
        <v>12238</v>
      </c>
      <c r="BA840" s="1860" t="str">
        <f t="shared" si="79"/>
        <v>F40_0072</v>
      </c>
      <c r="BB840" s="2834" t="str">
        <f>IF(xml!$A$1&lt;&gt;Preluare_xml!AZ$1," - ",IFERROR(INDEX(xml!$C:$C,MATCH(AZ840,xml!$B:$B,0)),0))</f>
        <v xml:space="preserve"> - </v>
      </c>
      <c r="BD840" s="2396" t="str">
        <f t="shared" si="76"/>
        <v>/F40/@F40_0312</v>
      </c>
      <c r="BE840" s="2837" t="s">
        <v>14397</v>
      </c>
      <c r="BF840" s="2834" t="str">
        <f>IF(xml!$A$1&lt;&gt;Preluare_xml!BD$1," - ",IFERROR(INDEX(xml!$C:$C,MATCH(BD840,xml!$B:$B,0)),0))</f>
        <v xml:space="preserve"> - </v>
      </c>
      <c r="BH840" s="2396" t="str">
        <f t="shared" si="75"/>
        <v>/F30/@F30_3071</v>
      </c>
      <c r="BI840" s="2837" t="s">
        <v>14168</v>
      </c>
      <c r="BJ840" s="2821" t="str">
        <f>IF(xml!$A$1&lt;&gt;Preluare_xml!BH$1," - ",IFERROR(INDEX(xml!$C:$C,MATCH(BH840,xml!$B:$B,0)),0))</f>
        <v xml:space="preserve"> - </v>
      </c>
    </row>
    <row r="841" spans="44:62" x14ac:dyDescent="0.25">
      <c r="AR841" s="1" t="s">
        <v>12240</v>
      </c>
      <c r="AS841" s="1860" t="str">
        <f t="shared" si="77"/>
        <v>F40_0075</v>
      </c>
      <c r="AT841" s="2839" t="str">
        <f>IF(xml!$A$1&lt;&gt;Preluare_xml!AR$1," - ",IFERROR(INDEX(xml!$C:$C,MATCH(AR841,xml!$B:$B,0)),0))</f>
        <v xml:space="preserve"> - </v>
      </c>
      <c r="AV841" s="1" t="s">
        <v>14398</v>
      </c>
      <c r="AW841" s="1860" t="str">
        <f t="shared" si="78"/>
        <v>F40_0313</v>
      </c>
      <c r="AX841" s="2834" t="str">
        <f>IF(xml!$A$1&lt;&gt;Preluare_xml!AV$1," - ",IFERROR(INDEX(xml!$C:$C,MATCH(AV841,xml!$B:$B,0)),0))</f>
        <v xml:space="preserve"> - </v>
      </c>
      <c r="AZ841" s="74" t="s">
        <v>12239</v>
      </c>
      <c r="BA841" s="1860" t="str">
        <f t="shared" si="79"/>
        <v>F40_0073</v>
      </c>
      <c r="BB841" s="2834" t="str">
        <f>IF(xml!$A$1&lt;&gt;Preluare_xml!AZ$1," - ",IFERROR(INDEX(xml!$C:$C,MATCH(AZ841,xml!$B:$B,0)),0))</f>
        <v xml:space="preserve"> - </v>
      </c>
      <c r="BD841" s="2396" t="str">
        <f t="shared" si="76"/>
        <v>/F40/@F40_0313</v>
      </c>
      <c r="BE841" s="2837" t="s">
        <v>14399</v>
      </c>
      <c r="BF841" s="2834" t="str">
        <f>IF(xml!$A$1&lt;&gt;Preluare_xml!BD$1," - ",IFERROR(INDEX(xml!$C:$C,MATCH(BD841,xml!$B:$B,0)),0))</f>
        <v xml:space="preserve"> - </v>
      </c>
      <c r="BH841" s="2396" t="str">
        <f t="shared" si="75"/>
        <v>/F30/@F30_3072</v>
      </c>
      <c r="BI841" s="2837" t="s">
        <v>14170</v>
      </c>
      <c r="BJ841" s="2821" t="str">
        <f>IF(xml!$A$1&lt;&gt;Preluare_xml!BH$1," - ",IFERROR(INDEX(xml!$C:$C,MATCH(BH841,xml!$B:$B,0)),0))</f>
        <v xml:space="preserve"> - </v>
      </c>
    </row>
    <row r="842" spans="44:62" x14ac:dyDescent="0.25">
      <c r="AR842" s="1" t="s">
        <v>12241</v>
      </c>
      <c r="AS842" s="1860" t="str">
        <f t="shared" si="77"/>
        <v>F40_0081</v>
      </c>
      <c r="AT842" s="2839" t="str">
        <f>IF(xml!$A$1&lt;&gt;Preluare_xml!AR$1," - ",IFERROR(INDEX(xml!$C:$C,MATCH(AR842,xml!$B:$B,0)),0))</f>
        <v xml:space="preserve"> - </v>
      </c>
      <c r="AV842" s="1" t="s">
        <v>14400</v>
      </c>
      <c r="AW842" s="1860" t="str">
        <f t="shared" si="78"/>
        <v>F40_0314</v>
      </c>
      <c r="AX842" s="2834" t="str">
        <f>IF(xml!$A$1&lt;&gt;Preluare_xml!AV$1," - ",IFERROR(INDEX(xml!$C:$C,MATCH(AV842,xml!$B:$B,0)),0))</f>
        <v xml:space="preserve"> - </v>
      </c>
      <c r="AZ842" s="74" t="s">
        <v>12240</v>
      </c>
      <c r="BA842" s="1860" t="str">
        <f t="shared" si="79"/>
        <v>F40_0075</v>
      </c>
      <c r="BB842" s="2834" t="str">
        <f>IF(xml!$A$1&lt;&gt;Preluare_xml!AZ$1," - ",IFERROR(INDEX(xml!$C:$C,MATCH(AZ842,xml!$B:$B,0)),0))</f>
        <v xml:space="preserve"> - </v>
      </c>
      <c r="BD842" s="2396" t="str">
        <f t="shared" si="76"/>
        <v>/F40/@F40_0314</v>
      </c>
      <c r="BE842" s="2837" t="s">
        <v>14401</v>
      </c>
      <c r="BF842" s="2834" t="str">
        <f>IF(xml!$A$1&lt;&gt;Preluare_xml!BD$1," - ",IFERROR(INDEX(xml!$C:$C,MATCH(BD842,xml!$B:$B,0)),0))</f>
        <v xml:space="preserve"> - </v>
      </c>
      <c r="BH842" s="2396" t="str">
        <f t="shared" si="75"/>
        <v>/F30/@F30_3081</v>
      </c>
      <c r="BI842" s="2837" t="s">
        <v>14402</v>
      </c>
      <c r="BJ842" s="2821" t="str">
        <f>IF(xml!$A$1&lt;&gt;Preluare_xml!BH$1," - ",IFERROR(INDEX(xml!$C:$C,MATCH(BH842,xml!$B:$B,0)),0))</f>
        <v xml:space="preserve"> - </v>
      </c>
    </row>
    <row r="843" spans="44:62" x14ac:dyDescent="0.25">
      <c r="AR843" s="1" t="s">
        <v>12242</v>
      </c>
      <c r="AS843" s="1860" t="str">
        <f t="shared" si="77"/>
        <v>F40_0082</v>
      </c>
      <c r="AT843" s="2839" t="str">
        <f>IF(xml!$A$1&lt;&gt;Preluare_xml!AR$1," - ",IFERROR(INDEX(xml!$C:$C,MATCH(AR843,xml!$B:$B,0)),0))</f>
        <v xml:space="preserve"> - </v>
      </c>
      <c r="AV843" s="1" t="s">
        <v>14403</v>
      </c>
      <c r="AW843" s="1860" t="str">
        <f t="shared" si="78"/>
        <v>F40_0321</v>
      </c>
      <c r="AX843" s="2834" t="str">
        <f>IF(xml!$A$1&lt;&gt;Preluare_xml!AV$1," - ",IFERROR(INDEX(xml!$C:$C,MATCH(AV843,xml!$B:$B,0)),0))</f>
        <v xml:space="preserve"> - </v>
      </c>
      <c r="AZ843" s="74" t="s">
        <v>12241</v>
      </c>
      <c r="BA843" s="1860" t="str">
        <f t="shared" si="79"/>
        <v>F40_0081</v>
      </c>
      <c r="BB843" s="2834" t="str">
        <f>IF(xml!$A$1&lt;&gt;Preluare_xml!AZ$1," - ",IFERROR(INDEX(xml!$C:$C,MATCH(AZ843,xml!$B:$B,0)),0))</f>
        <v xml:space="preserve"> - </v>
      </c>
      <c r="BD843" s="2396" t="str">
        <f t="shared" si="76"/>
        <v>/F40/@F40_0321</v>
      </c>
      <c r="BE843" s="2837" t="s">
        <v>14404</v>
      </c>
      <c r="BF843" s="2834" t="str">
        <f>IF(xml!$A$1&lt;&gt;Preluare_xml!BD$1," - ",IFERROR(INDEX(xml!$C:$C,MATCH(BD843,xml!$B:$B,0)),0))</f>
        <v xml:space="preserve"> - </v>
      </c>
      <c r="BH843" s="2396" t="str">
        <f t="shared" si="75"/>
        <v>/F30/@F30_3082</v>
      </c>
      <c r="BI843" s="2837" t="s">
        <v>14405</v>
      </c>
      <c r="BJ843" s="2821" t="str">
        <f>IF(xml!$A$1&lt;&gt;Preluare_xml!BH$1," - ",IFERROR(INDEX(xml!$C:$C,MATCH(BH843,xml!$B:$B,0)),0))</f>
        <v xml:space="preserve"> - </v>
      </c>
    </row>
    <row r="844" spans="44:62" x14ac:dyDescent="0.25">
      <c r="AR844" s="1" t="s">
        <v>12243</v>
      </c>
      <c r="AS844" s="1860" t="str">
        <f t="shared" si="77"/>
        <v>F40_0083</v>
      </c>
      <c r="AT844" s="2839" t="str">
        <f>IF(xml!$A$1&lt;&gt;Preluare_xml!AR$1," - ",IFERROR(INDEX(xml!$C:$C,MATCH(AR844,xml!$B:$B,0)),0))</f>
        <v xml:space="preserve"> - </v>
      </c>
      <c r="AV844" s="1" t="s">
        <v>14406</v>
      </c>
      <c r="AW844" s="1860" t="str">
        <f t="shared" si="78"/>
        <v>F40_0322</v>
      </c>
      <c r="AX844" s="2834" t="str">
        <f>IF(xml!$A$1&lt;&gt;Preluare_xml!AV$1," - ",IFERROR(INDEX(xml!$C:$C,MATCH(AV844,xml!$B:$B,0)),0))</f>
        <v xml:space="preserve"> - </v>
      </c>
      <c r="AZ844" s="74" t="s">
        <v>12242</v>
      </c>
      <c r="BA844" s="1860" t="str">
        <f t="shared" si="79"/>
        <v>F40_0082</v>
      </c>
      <c r="BB844" s="2834" t="str">
        <f>IF(xml!$A$1&lt;&gt;Preluare_xml!AZ$1," - ",IFERROR(INDEX(xml!$C:$C,MATCH(AZ844,xml!$B:$B,0)),0))</f>
        <v xml:space="preserve"> - </v>
      </c>
      <c r="BD844" s="2396" t="str">
        <f t="shared" si="76"/>
        <v>/F40/@F40_0322</v>
      </c>
      <c r="BE844" s="2837" t="s">
        <v>14407</v>
      </c>
      <c r="BF844" s="2834" t="str">
        <f>IF(xml!$A$1&lt;&gt;Preluare_xml!BD$1," - ",IFERROR(INDEX(xml!$C:$C,MATCH(BD844,xml!$B:$B,0)),0))</f>
        <v xml:space="preserve"> - </v>
      </c>
      <c r="BH844" s="2396" t="str">
        <f t="shared" si="75"/>
        <v>/F30/@F30_3091</v>
      </c>
      <c r="BI844" s="2837" t="s">
        <v>14408</v>
      </c>
      <c r="BJ844" s="2821" t="str">
        <f>IF(xml!$A$1&lt;&gt;Preluare_xml!BH$1," - ",IFERROR(INDEX(xml!$C:$C,MATCH(BH844,xml!$B:$B,0)),0))</f>
        <v xml:space="preserve"> - </v>
      </c>
    </row>
    <row r="845" spans="44:62" x14ac:dyDescent="0.25">
      <c r="AR845" s="1" t="s">
        <v>12244</v>
      </c>
      <c r="AS845" s="1860" t="str">
        <f t="shared" si="77"/>
        <v>F40_0085</v>
      </c>
      <c r="AT845" s="2839" t="str">
        <f>IF(xml!$A$1&lt;&gt;Preluare_xml!AR$1," - ",IFERROR(INDEX(xml!$C:$C,MATCH(AR845,xml!$B:$B,0)),0))</f>
        <v xml:space="preserve"> - </v>
      </c>
      <c r="AV845" s="1" t="s">
        <v>14409</v>
      </c>
      <c r="AW845" s="1860" t="str">
        <f t="shared" si="78"/>
        <v>F40_0323</v>
      </c>
      <c r="AX845" s="2834" t="str">
        <f>IF(xml!$A$1&lt;&gt;Preluare_xml!AV$1," - ",IFERROR(INDEX(xml!$C:$C,MATCH(AV845,xml!$B:$B,0)),0))</f>
        <v xml:space="preserve"> - </v>
      </c>
      <c r="AZ845" s="74" t="s">
        <v>12243</v>
      </c>
      <c r="BA845" s="1860" t="str">
        <f t="shared" si="79"/>
        <v>F40_0083</v>
      </c>
      <c r="BB845" s="2834" t="str">
        <f>IF(xml!$A$1&lt;&gt;Preluare_xml!AZ$1," - ",IFERROR(INDEX(xml!$C:$C,MATCH(AZ845,xml!$B:$B,0)),0))</f>
        <v xml:space="preserve"> - </v>
      </c>
      <c r="BD845" s="2396" t="str">
        <f t="shared" si="76"/>
        <v>/F40/@F40_0323</v>
      </c>
      <c r="BE845" s="2837" t="s">
        <v>14410</v>
      </c>
      <c r="BF845" s="2834" t="str">
        <f>IF(xml!$A$1&lt;&gt;Preluare_xml!BD$1," - ",IFERROR(INDEX(xml!$C:$C,MATCH(BD845,xml!$B:$B,0)),0))</f>
        <v xml:space="preserve"> - </v>
      </c>
      <c r="BH845" s="2396" t="str">
        <f t="shared" si="75"/>
        <v>/F30/@F30_3092</v>
      </c>
      <c r="BI845" s="2837" t="s">
        <v>14411</v>
      </c>
      <c r="BJ845" s="2821" t="str">
        <f>IF(xml!$A$1&lt;&gt;Preluare_xml!BH$1," - ",IFERROR(INDEX(xml!$C:$C,MATCH(BH845,xml!$B:$B,0)),0))</f>
        <v xml:space="preserve"> - </v>
      </c>
    </row>
    <row r="846" spans="44:62" x14ac:dyDescent="0.25">
      <c r="AR846" s="1" t="s">
        <v>12245</v>
      </c>
      <c r="AS846" s="1860" t="str">
        <f t="shared" si="77"/>
        <v>F40_0091</v>
      </c>
      <c r="AT846" s="2839" t="str">
        <f>IF(xml!$A$1&lt;&gt;Preluare_xml!AR$1," - ",IFERROR(INDEX(xml!$C:$C,MATCH(AR846,xml!$B:$B,0)),0))</f>
        <v xml:space="preserve"> - </v>
      </c>
      <c r="AV846" s="1" t="s">
        <v>14412</v>
      </c>
      <c r="AW846" s="1860" t="str">
        <f t="shared" si="78"/>
        <v>F40_0324</v>
      </c>
      <c r="AX846" s="2834" t="str">
        <f>IF(xml!$A$1&lt;&gt;Preluare_xml!AV$1," - ",IFERROR(INDEX(xml!$C:$C,MATCH(AV846,xml!$B:$B,0)),0))</f>
        <v xml:space="preserve"> - </v>
      </c>
      <c r="AZ846" s="74" t="s">
        <v>12244</v>
      </c>
      <c r="BA846" s="1860" t="str">
        <f t="shared" si="79"/>
        <v>F40_0085</v>
      </c>
      <c r="BB846" s="2834" t="str">
        <f>IF(xml!$A$1&lt;&gt;Preluare_xml!AZ$1," - ",IFERROR(INDEX(xml!$C:$C,MATCH(AZ846,xml!$B:$B,0)),0))</f>
        <v xml:space="preserve"> - </v>
      </c>
      <c r="BD846" s="2396" t="str">
        <f t="shared" si="76"/>
        <v>/F40/@F40_0324</v>
      </c>
      <c r="BE846" s="2837" t="s">
        <v>14413</v>
      </c>
      <c r="BF846" s="2834" t="str">
        <f>IF(xml!$A$1&lt;&gt;Preluare_xml!BD$1," - ",IFERROR(INDEX(xml!$C:$C,MATCH(BD846,xml!$B:$B,0)),0))</f>
        <v xml:space="preserve"> - </v>
      </c>
      <c r="BH846" s="2396" t="str">
        <f t="shared" si="75"/>
        <v>/F30/@F30_3101</v>
      </c>
      <c r="BI846" s="2837" t="s">
        <v>14414</v>
      </c>
      <c r="BJ846" s="2821" t="str">
        <f>IF(xml!$A$1&lt;&gt;Preluare_xml!BH$1," - ",IFERROR(INDEX(xml!$C:$C,MATCH(BH846,xml!$B:$B,0)),0))</f>
        <v xml:space="preserve"> - </v>
      </c>
    </row>
    <row r="847" spans="44:62" x14ac:dyDescent="0.25">
      <c r="AR847" s="1" t="s">
        <v>12246</v>
      </c>
      <c r="AS847" s="1860" t="str">
        <f t="shared" si="77"/>
        <v>F40_0092</v>
      </c>
      <c r="AT847" s="2839" t="str">
        <f>IF(xml!$A$1&lt;&gt;Preluare_xml!AR$1," - ",IFERROR(INDEX(xml!$C:$C,MATCH(AR847,xml!$B:$B,0)),0))</f>
        <v xml:space="preserve"> - </v>
      </c>
      <c r="AV847" s="1" t="s">
        <v>12290</v>
      </c>
      <c r="AW847" s="1860" t="str">
        <f t="shared" si="78"/>
        <v>F40_0331</v>
      </c>
      <c r="AX847" s="2834" t="str">
        <f>IF(xml!$A$1&lt;&gt;Preluare_xml!AV$1," - ",IFERROR(INDEX(xml!$C:$C,MATCH(AV847,xml!$B:$B,0)),0))</f>
        <v xml:space="preserve"> - </v>
      </c>
      <c r="AZ847" s="74" t="s">
        <v>12245</v>
      </c>
      <c r="BA847" s="1860" t="str">
        <f t="shared" si="79"/>
        <v>F40_0091</v>
      </c>
      <c r="BB847" s="2834" t="str">
        <f>IF(xml!$A$1&lt;&gt;Preluare_xml!AZ$1," - ",IFERROR(INDEX(xml!$C:$C,MATCH(AZ847,xml!$B:$B,0)),0))</f>
        <v xml:space="preserve"> - </v>
      </c>
      <c r="BD847" s="2396" t="str">
        <f t="shared" si="76"/>
        <v>/F40/@F40_0331</v>
      </c>
      <c r="BE847" s="2837" t="s">
        <v>14415</v>
      </c>
      <c r="BF847" s="2834" t="str">
        <f>IF(xml!$A$1&lt;&gt;Preluare_xml!BD$1," - ",IFERROR(INDEX(xml!$C:$C,MATCH(BD847,xml!$B:$B,0)),0))</f>
        <v xml:space="preserve"> - </v>
      </c>
      <c r="BH847" s="2396" t="str">
        <f t="shared" si="75"/>
        <v>/F30/@F30_3102</v>
      </c>
      <c r="BI847" s="2837" t="s">
        <v>14416</v>
      </c>
      <c r="BJ847" s="2821" t="str">
        <f>IF(xml!$A$1&lt;&gt;Preluare_xml!BH$1," - ",IFERROR(INDEX(xml!$C:$C,MATCH(BH847,xml!$B:$B,0)),0))</f>
        <v xml:space="preserve"> - </v>
      </c>
    </row>
    <row r="848" spans="44:62" x14ac:dyDescent="0.25">
      <c r="AR848" s="1" t="s">
        <v>12247</v>
      </c>
      <c r="AS848" s="1860" t="str">
        <f t="shared" si="77"/>
        <v>F40_0093</v>
      </c>
      <c r="AT848" s="2839" t="str">
        <f>IF(xml!$A$1&lt;&gt;Preluare_xml!AR$1," - ",IFERROR(INDEX(xml!$C:$C,MATCH(AR848,xml!$B:$B,0)),0))</f>
        <v xml:space="preserve"> - </v>
      </c>
      <c r="AV848" s="1" t="s">
        <v>12291</v>
      </c>
      <c r="AW848" s="1860" t="str">
        <f t="shared" si="78"/>
        <v>F40_0332</v>
      </c>
      <c r="AX848" s="2834" t="str">
        <f>IF(xml!$A$1&lt;&gt;Preluare_xml!AV$1," - ",IFERROR(INDEX(xml!$C:$C,MATCH(AV848,xml!$B:$B,0)),0))</f>
        <v xml:space="preserve"> - </v>
      </c>
      <c r="AZ848" s="74" t="s">
        <v>12246</v>
      </c>
      <c r="BA848" s="1860" t="str">
        <f t="shared" si="79"/>
        <v>F40_0092</v>
      </c>
      <c r="BB848" s="2834" t="str">
        <f>IF(xml!$A$1&lt;&gt;Preluare_xml!AZ$1," - ",IFERROR(INDEX(xml!$C:$C,MATCH(AZ848,xml!$B:$B,0)),0))</f>
        <v xml:space="preserve"> - </v>
      </c>
      <c r="BD848" s="2396" t="str">
        <f t="shared" si="76"/>
        <v>/F40/@F40_0332</v>
      </c>
      <c r="BE848" s="2837" t="s">
        <v>14417</v>
      </c>
      <c r="BF848" s="2834" t="str">
        <f>IF(xml!$A$1&lt;&gt;Preluare_xml!BD$1," - ",IFERROR(INDEX(xml!$C:$C,MATCH(BD848,xml!$B:$B,0)),0))</f>
        <v xml:space="preserve"> - </v>
      </c>
      <c r="BH848" s="2396" t="str">
        <f t="shared" si="75"/>
        <v>/F30/@F30_3111</v>
      </c>
      <c r="BI848" s="2837" t="s">
        <v>14418</v>
      </c>
      <c r="BJ848" s="2821" t="str">
        <f>IF(xml!$A$1&lt;&gt;Preluare_xml!BH$1," - ",IFERROR(INDEX(xml!$C:$C,MATCH(BH848,xml!$B:$B,0)),0))</f>
        <v xml:space="preserve"> - </v>
      </c>
    </row>
    <row r="849" spans="44:62" x14ac:dyDescent="0.25">
      <c r="AR849" s="1" t="s">
        <v>14279</v>
      </c>
      <c r="AS849" s="1860" t="str">
        <f t="shared" si="77"/>
        <v>F40_0094</v>
      </c>
      <c r="AT849" s="2839" t="str">
        <f>IF(xml!$A$1&lt;&gt;Preluare_xml!AR$1," - ",IFERROR(INDEX(xml!$C:$C,MATCH(AR849,xml!$B:$B,0)),0))</f>
        <v xml:space="preserve"> - </v>
      </c>
      <c r="AV849" s="1" t="s">
        <v>12292</v>
      </c>
      <c r="AW849" s="1860" t="str">
        <f t="shared" si="78"/>
        <v>F40_0333</v>
      </c>
      <c r="AX849" s="2834" t="str">
        <f>IF(xml!$A$1&lt;&gt;Preluare_xml!AV$1," - ",IFERROR(INDEX(xml!$C:$C,MATCH(AV849,xml!$B:$B,0)),0))</f>
        <v xml:space="preserve"> - </v>
      </c>
      <c r="AZ849" s="74" t="s">
        <v>12247</v>
      </c>
      <c r="BA849" s="1860" t="str">
        <f t="shared" si="79"/>
        <v>F40_0093</v>
      </c>
      <c r="BB849" s="2834" t="str">
        <f>IF(xml!$A$1&lt;&gt;Preluare_xml!AZ$1," - ",IFERROR(INDEX(xml!$C:$C,MATCH(AZ849,xml!$B:$B,0)),0))</f>
        <v xml:space="preserve"> - </v>
      </c>
      <c r="BD849" s="2396" t="str">
        <f t="shared" si="76"/>
        <v>/F40/@F40_0333</v>
      </c>
      <c r="BE849" s="2837" t="s">
        <v>14419</v>
      </c>
      <c r="BF849" s="2834" t="str">
        <f>IF(xml!$A$1&lt;&gt;Preluare_xml!BD$1," - ",IFERROR(INDEX(xml!$C:$C,MATCH(BD849,xml!$B:$B,0)),0))</f>
        <v xml:space="preserve"> - </v>
      </c>
      <c r="BH849" s="2396" t="str">
        <f t="shared" si="75"/>
        <v>/F30/@F30_3112</v>
      </c>
      <c r="BI849" s="2837" t="s">
        <v>14420</v>
      </c>
      <c r="BJ849" s="2821" t="str">
        <f>IF(xml!$A$1&lt;&gt;Preluare_xml!BH$1," - ",IFERROR(INDEX(xml!$C:$C,MATCH(BH849,xml!$B:$B,0)),0))</f>
        <v xml:space="preserve"> - </v>
      </c>
    </row>
    <row r="850" spans="44:62" x14ac:dyDescent="0.25">
      <c r="AR850" s="1" t="s">
        <v>12248</v>
      </c>
      <c r="AS850" s="1860" t="str">
        <f t="shared" si="77"/>
        <v>F40_0095</v>
      </c>
      <c r="AT850" s="2839" t="str">
        <f>IF(xml!$A$1&lt;&gt;Preluare_xml!AR$1," - ",IFERROR(INDEX(xml!$C:$C,MATCH(AR850,xml!$B:$B,0)),0))</f>
        <v xml:space="preserve"> - </v>
      </c>
      <c r="AV850" s="1" t="s">
        <v>12293</v>
      </c>
      <c r="AW850" s="1860" t="str">
        <f t="shared" si="78"/>
        <v>F40_0334</v>
      </c>
      <c r="AX850" s="2834" t="str">
        <f>IF(xml!$A$1&lt;&gt;Preluare_xml!AV$1," - ",IFERROR(INDEX(xml!$C:$C,MATCH(AV850,xml!$B:$B,0)),0))</f>
        <v xml:space="preserve"> - </v>
      </c>
      <c r="AZ850" s="74" t="s">
        <v>14279</v>
      </c>
      <c r="BA850" s="1860" t="str">
        <f t="shared" si="79"/>
        <v>F40_0094</v>
      </c>
      <c r="BB850" s="2834" t="str">
        <f>IF(xml!$A$1&lt;&gt;Preluare_xml!AZ$1," - ",IFERROR(INDEX(xml!$C:$C,MATCH(AZ850,xml!$B:$B,0)),0))</f>
        <v xml:space="preserve"> - </v>
      </c>
      <c r="BD850" s="2396" t="str">
        <f t="shared" si="76"/>
        <v>/F40/@F40_0334</v>
      </c>
      <c r="BE850" s="2837" t="s">
        <v>14421</v>
      </c>
      <c r="BF850" s="2834" t="str">
        <f>IF(xml!$A$1&lt;&gt;Preluare_xml!BD$1," - ",IFERROR(INDEX(xml!$C:$C,MATCH(BD850,xml!$B:$B,0)),0))</f>
        <v xml:space="preserve"> - </v>
      </c>
      <c r="BH850" s="2396" t="str">
        <f t="shared" si="75"/>
        <v>/F30/@F30_3121</v>
      </c>
      <c r="BI850" s="2837" t="s">
        <v>14422</v>
      </c>
      <c r="BJ850" s="2821" t="str">
        <f>IF(xml!$A$1&lt;&gt;Preluare_xml!BH$1," - ",IFERROR(INDEX(xml!$C:$C,MATCH(BH850,xml!$B:$B,0)),0))</f>
        <v xml:space="preserve"> - </v>
      </c>
    </row>
    <row r="851" spans="44:62" x14ac:dyDescent="0.25">
      <c r="AR851" s="1" t="s">
        <v>12249</v>
      </c>
      <c r="AS851" s="1860" t="str">
        <f t="shared" si="77"/>
        <v>F40_0101</v>
      </c>
      <c r="AT851" s="2839" t="str">
        <f>IF(xml!$A$1&lt;&gt;Preluare_xml!AR$1," - ",IFERROR(INDEX(xml!$C:$C,MATCH(AR851,xml!$B:$B,0)),0))</f>
        <v xml:space="preserve"> - </v>
      </c>
      <c r="AV851" s="1" t="s">
        <v>14423</v>
      </c>
      <c r="AW851" s="1860" t="str">
        <f t="shared" si="78"/>
        <v>F40_0341</v>
      </c>
      <c r="AX851" s="2834" t="str">
        <f>IF(xml!$A$1&lt;&gt;Preluare_xml!AV$1," - ",IFERROR(INDEX(xml!$C:$C,MATCH(AV851,xml!$B:$B,0)),0))</f>
        <v xml:space="preserve"> - </v>
      </c>
      <c r="AZ851" s="74" t="s">
        <v>12248</v>
      </c>
      <c r="BA851" s="1860" t="str">
        <f t="shared" si="79"/>
        <v>F40_0095</v>
      </c>
      <c r="BB851" s="2834" t="str">
        <f>IF(xml!$A$1&lt;&gt;Preluare_xml!AZ$1," - ",IFERROR(INDEX(xml!$C:$C,MATCH(AZ851,xml!$B:$B,0)),0))</f>
        <v xml:space="preserve"> - </v>
      </c>
      <c r="BD851" s="2396" t="str">
        <f t="shared" si="76"/>
        <v>/F40/@F40_0341</v>
      </c>
      <c r="BE851" s="2837" t="s">
        <v>14424</v>
      </c>
      <c r="BF851" s="2834" t="str">
        <f>IF(xml!$A$1&lt;&gt;Preluare_xml!BD$1," - ",IFERROR(INDEX(xml!$C:$C,MATCH(BD851,xml!$B:$B,0)),0))</f>
        <v xml:space="preserve"> - </v>
      </c>
      <c r="BH851" s="2396" t="str">
        <f t="shared" si="75"/>
        <v>/F30/@F30_3122</v>
      </c>
      <c r="BI851" s="2837" t="s">
        <v>14425</v>
      </c>
      <c r="BJ851" s="2821" t="str">
        <f>IF(xml!$A$1&lt;&gt;Preluare_xml!BH$1," - ",IFERROR(INDEX(xml!$C:$C,MATCH(BH851,xml!$B:$B,0)),0))</f>
        <v xml:space="preserve"> - </v>
      </c>
    </row>
    <row r="852" spans="44:62" x14ac:dyDescent="0.25">
      <c r="AR852" s="1" t="s">
        <v>12250</v>
      </c>
      <c r="AS852" s="1860" t="str">
        <f t="shared" si="77"/>
        <v>F40_0102</v>
      </c>
      <c r="AT852" s="2839" t="str">
        <f>IF(xml!$A$1&lt;&gt;Preluare_xml!AR$1," - ",IFERROR(INDEX(xml!$C:$C,MATCH(AR852,xml!$B:$B,0)),0))</f>
        <v xml:space="preserve"> - </v>
      </c>
      <c r="AV852" s="1" t="s">
        <v>14426</v>
      </c>
      <c r="AW852" s="1860" t="str">
        <f t="shared" si="78"/>
        <v>F40_0342</v>
      </c>
      <c r="AX852" s="2834" t="str">
        <f>IF(xml!$A$1&lt;&gt;Preluare_xml!AV$1," - ",IFERROR(INDEX(xml!$C:$C,MATCH(AV852,xml!$B:$B,0)),0))</f>
        <v xml:space="preserve"> - </v>
      </c>
      <c r="AZ852" s="74" t="s">
        <v>12249</v>
      </c>
      <c r="BA852" s="1860" t="str">
        <f t="shared" si="79"/>
        <v>F40_0101</v>
      </c>
      <c r="BB852" s="2834" t="str">
        <f>IF(xml!$A$1&lt;&gt;Preluare_xml!AZ$1," - ",IFERROR(INDEX(xml!$C:$C,MATCH(AZ852,xml!$B:$B,0)),0))</f>
        <v xml:space="preserve"> - </v>
      </c>
      <c r="BD852" s="2396" t="str">
        <f t="shared" si="76"/>
        <v>/F40/@F40_0342</v>
      </c>
      <c r="BE852" s="2837" t="s">
        <v>14427</v>
      </c>
      <c r="BF852" s="2834" t="str">
        <f>IF(xml!$A$1&lt;&gt;Preluare_xml!BD$1," - ",IFERROR(INDEX(xml!$C:$C,MATCH(BD852,xml!$B:$B,0)),0))</f>
        <v xml:space="preserve"> - </v>
      </c>
      <c r="BH852" s="2396" t="str">
        <f t="shared" si="75"/>
        <v>/F30/@F30_3131</v>
      </c>
      <c r="BI852" s="2837" t="s">
        <v>14428</v>
      </c>
      <c r="BJ852" s="2821" t="str">
        <f>IF(xml!$A$1&lt;&gt;Preluare_xml!BH$1," - ",IFERROR(INDEX(xml!$C:$C,MATCH(BH852,xml!$B:$B,0)),0))</f>
        <v xml:space="preserve"> - </v>
      </c>
    </row>
    <row r="853" spans="44:62" x14ac:dyDescent="0.25">
      <c r="AR853" s="1" t="s">
        <v>12251</v>
      </c>
      <c r="AS853" s="1860" t="str">
        <f t="shared" si="77"/>
        <v>F40_0103</v>
      </c>
      <c r="AT853" s="2839" t="str">
        <f>IF(xml!$A$1&lt;&gt;Preluare_xml!AR$1," - ",IFERROR(INDEX(xml!$C:$C,MATCH(AR853,xml!$B:$B,0)),0))</f>
        <v xml:space="preserve"> - </v>
      </c>
      <c r="AV853" s="1" t="s">
        <v>14429</v>
      </c>
      <c r="AW853" s="1860" t="str">
        <f t="shared" si="78"/>
        <v>F40_0343</v>
      </c>
      <c r="AX853" s="2834" t="str">
        <f>IF(xml!$A$1&lt;&gt;Preluare_xml!AV$1," - ",IFERROR(INDEX(xml!$C:$C,MATCH(AV853,xml!$B:$B,0)),0))</f>
        <v xml:space="preserve"> - </v>
      </c>
      <c r="AZ853" s="74" t="s">
        <v>12250</v>
      </c>
      <c r="BA853" s="1860" t="str">
        <f t="shared" si="79"/>
        <v>F40_0102</v>
      </c>
      <c r="BB853" s="2834" t="str">
        <f>IF(xml!$A$1&lt;&gt;Preluare_xml!AZ$1," - ",IFERROR(INDEX(xml!$C:$C,MATCH(AZ853,xml!$B:$B,0)),0))</f>
        <v xml:space="preserve"> - </v>
      </c>
      <c r="BD853" s="2396" t="str">
        <f t="shared" si="76"/>
        <v>/F40/@F40_0343</v>
      </c>
      <c r="BE853" s="2837" t="s">
        <v>14430</v>
      </c>
      <c r="BF853" s="2834" t="str">
        <f>IF(xml!$A$1&lt;&gt;Preluare_xml!BD$1," - ",IFERROR(INDEX(xml!$C:$C,MATCH(BD853,xml!$B:$B,0)),0))</f>
        <v xml:space="preserve"> - </v>
      </c>
      <c r="BH853" s="2396" t="str">
        <f t="shared" si="75"/>
        <v>/F30/@F30_3132</v>
      </c>
      <c r="BI853" s="2837" t="s">
        <v>14431</v>
      </c>
      <c r="BJ853" s="2821" t="str">
        <f>IF(xml!$A$1&lt;&gt;Preluare_xml!BH$1," - ",IFERROR(INDEX(xml!$C:$C,MATCH(BH853,xml!$B:$B,0)),0))</f>
        <v xml:space="preserve"> - </v>
      </c>
    </row>
    <row r="854" spans="44:62" x14ac:dyDescent="0.25">
      <c r="AR854" s="1" t="s">
        <v>14280</v>
      </c>
      <c r="AS854" s="1860" t="str">
        <f t="shared" si="77"/>
        <v>F40_0104</v>
      </c>
      <c r="AT854" s="2839" t="str">
        <f>IF(xml!$A$1&lt;&gt;Preluare_xml!AR$1," - ",IFERROR(INDEX(xml!$C:$C,MATCH(AR854,xml!$B:$B,0)),0))</f>
        <v xml:space="preserve"> - </v>
      </c>
      <c r="AV854" s="1" t="s">
        <v>14432</v>
      </c>
      <c r="AW854" s="1860" t="str">
        <f t="shared" si="78"/>
        <v>F40_0344</v>
      </c>
      <c r="AX854" s="2834" t="str">
        <f>IF(xml!$A$1&lt;&gt;Preluare_xml!AV$1," - ",IFERROR(INDEX(xml!$C:$C,MATCH(AV854,xml!$B:$B,0)),0))</f>
        <v xml:space="preserve"> - </v>
      </c>
      <c r="AZ854" s="74" t="s">
        <v>12251</v>
      </c>
      <c r="BA854" s="1860" t="str">
        <f t="shared" si="79"/>
        <v>F40_0103</v>
      </c>
      <c r="BB854" s="2834" t="str">
        <f>IF(xml!$A$1&lt;&gt;Preluare_xml!AZ$1," - ",IFERROR(INDEX(xml!$C:$C,MATCH(AZ854,xml!$B:$B,0)),0))</f>
        <v xml:space="preserve"> - </v>
      </c>
      <c r="BD854" s="2396" t="str">
        <f t="shared" si="76"/>
        <v>/F40/@F40_0344</v>
      </c>
      <c r="BE854" s="2837" t="s">
        <v>14433</v>
      </c>
      <c r="BF854" s="2834" t="str">
        <f>IF(xml!$A$1&lt;&gt;Preluare_xml!BD$1," - ",IFERROR(INDEX(xml!$C:$C,MATCH(BD854,xml!$B:$B,0)),0))</f>
        <v xml:space="preserve"> - </v>
      </c>
      <c r="BH854" s="2396" t="str">
        <f t="shared" si="75"/>
        <v>/F30/@F30_3141</v>
      </c>
      <c r="BI854" s="2837" t="s">
        <v>14434</v>
      </c>
      <c r="BJ854" s="2821" t="str">
        <f>IF(xml!$A$1&lt;&gt;Preluare_xml!BH$1," - ",IFERROR(INDEX(xml!$C:$C,MATCH(BH854,xml!$B:$B,0)),0))</f>
        <v xml:space="preserve"> - </v>
      </c>
    </row>
    <row r="855" spans="44:62" x14ac:dyDescent="0.25">
      <c r="AR855" s="1" t="s">
        <v>12252</v>
      </c>
      <c r="AS855" s="1860" t="str">
        <f t="shared" si="77"/>
        <v>F40_0105</v>
      </c>
      <c r="AT855" s="2839" t="str">
        <f>IF(xml!$A$1&lt;&gt;Preluare_xml!AR$1," - ",IFERROR(INDEX(xml!$C:$C,MATCH(AR855,xml!$B:$B,0)),0))</f>
        <v xml:space="preserve"> - </v>
      </c>
      <c r="AV855" s="1" t="s">
        <v>12294</v>
      </c>
      <c r="AW855" s="1860" t="str">
        <f t="shared" si="78"/>
        <v>F40_0351</v>
      </c>
      <c r="AX855" s="2834" t="str">
        <f>IF(xml!$A$1&lt;&gt;Preluare_xml!AV$1," - ",IFERROR(INDEX(xml!$C:$C,MATCH(AV855,xml!$B:$B,0)),0))</f>
        <v xml:space="preserve"> - </v>
      </c>
      <c r="AZ855" s="74" t="s">
        <v>14280</v>
      </c>
      <c r="BA855" s="1860" t="str">
        <f t="shared" si="79"/>
        <v>F40_0104</v>
      </c>
      <c r="BB855" s="2834" t="str">
        <f>IF(xml!$A$1&lt;&gt;Preluare_xml!AZ$1," - ",IFERROR(INDEX(xml!$C:$C,MATCH(AZ855,xml!$B:$B,0)),0))</f>
        <v xml:space="preserve"> - </v>
      </c>
      <c r="BD855" s="2396" t="str">
        <f t="shared" si="76"/>
        <v>/F40/@F40_0351</v>
      </c>
      <c r="BE855" s="2837" t="s">
        <v>14435</v>
      </c>
      <c r="BF855" s="2834" t="str">
        <f>IF(xml!$A$1&lt;&gt;Preluare_xml!BD$1," - ",IFERROR(INDEX(xml!$C:$C,MATCH(BD855,xml!$B:$B,0)),0))</f>
        <v xml:space="preserve"> - </v>
      </c>
      <c r="BH855" s="2396" t="str">
        <f t="shared" ref="BH855:BH918" si="80">"/"&amp;LEFT(BI855,3)&amp;"/@"&amp;BI855</f>
        <v>/F30/@F30_3142</v>
      </c>
      <c r="BI855" s="2837" t="s">
        <v>14436</v>
      </c>
      <c r="BJ855" s="2821" t="str">
        <f>IF(xml!$A$1&lt;&gt;Preluare_xml!BH$1," - ",IFERROR(INDEX(xml!$C:$C,MATCH(BH855,xml!$B:$B,0)),0))</f>
        <v xml:space="preserve"> - </v>
      </c>
    </row>
    <row r="856" spans="44:62" x14ac:dyDescent="0.25">
      <c r="AR856" s="1" t="s">
        <v>14281</v>
      </c>
      <c r="AS856" s="1860" t="str">
        <f t="shared" si="77"/>
        <v>F40_0111</v>
      </c>
      <c r="AT856" s="2839" t="str">
        <f>IF(xml!$A$1&lt;&gt;Preluare_xml!AR$1," - ",IFERROR(INDEX(xml!$C:$C,MATCH(AR856,xml!$B:$B,0)),0))</f>
        <v xml:space="preserve"> - </v>
      </c>
      <c r="AV856" s="1" t="s">
        <v>12295</v>
      </c>
      <c r="AW856" s="1860" t="str">
        <f t="shared" si="78"/>
        <v>F40_0352</v>
      </c>
      <c r="AX856" s="2834" t="str">
        <f>IF(xml!$A$1&lt;&gt;Preluare_xml!AV$1," - ",IFERROR(INDEX(xml!$C:$C,MATCH(AV856,xml!$B:$B,0)),0))</f>
        <v xml:space="preserve"> - </v>
      </c>
      <c r="AZ856" s="74" t="s">
        <v>12252</v>
      </c>
      <c r="BA856" s="1860" t="str">
        <f t="shared" si="79"/>
        <v>F40_0105</v>
      </c>
      <c r="BB856" s="2834" t="str">
        <f>IF(xml!$A$1&lt;&gt;Preluare_xml!AZ$1," - ",IFERROR(INDEX(xml!$C:$C,MATCH(AZ856,xml!$B:$B,0)),0))</f>
        <v xml:space="preserve"> - </v>
      </c>
      <c r="BD856" s="2396" t="str">
        <f t="shared" si="76"/>
        <v>/F40/@F40_0352</v>
      </c>
      <c r="BE856" s="2837" t="s">
        <v>14437</v>
      </c>
      <c r="BF856" s="2834" t="str">
        <f>IF(xml!$A$1&lt;&gt;Preluare_xml!BD$1," - ",IFERROR(INDEX(xml!$C:$C,MATCH(BD856,xml!$B:$B,0)),0))</f>
        <v xml:space="preserve"> - </v>
      </c>
      <c r="BH856" s="2396" t="str">
        <f t="shared" si="80"/>
        <v>/F30/@F30_3151</v>
      </c>
      <c r="BI856" s="2837" t="s">
        <v>14438</v>
      </c>
      <c r="BJ856" s="2821" t="str">
        <f>IF(xml!$A$1&lt;&gt;Preluare_xml!BH$1," - ",IFERROR(INDEX(xml!$C:$C,MATCH(BH856,xml!$B:$B,0)),0))</f>
        <v xml:space="preserve"> - </v>
      </c>
    </row>
    <row r="857" spans="44:62" x14ac:dyDescent="0.25">
      <c r="AR857" s="1" t="s">
        <v>14282</v>
      </c>
      <c r="AS857" s="1860" t="str">
        <f t="shared" si="77"/>
        <v>F40_0112</v>
      </c>
      <c r="AT857" s="2839" t="str">
        <f>IF(xml!$A$1&lt;&gt;Preluare_xml!AR$1," - ",IFERROR(INDEX(xml!$C:$C,MATCH(AR857,xml!$B:$B,0)),0))</f>
        <v xml:space="preserve"> - </v>
      </c>
      <c r="AV857" s="1" t="s">
        <v>14439</v>
      </c>
      <c r="AW857" s="1860" t="str">
        <f t="shared" si="78"/>
        <v>F40_0353</v>
      </c>
      <c r="AX857" s="2834" t="str">
        <f>IF(xml!$A$1&lt;&gt;Preluare_xml!AV$1," - ",IFERROR(INDEX(xml!$C:$C,MATCH(AV857,xml!$B:$B,0)),0))</f>
        <v xml:space="preserve"> - </v>
      </c>
      <c r="AZ857" s="74" t="s">
        <v>14281</v>
      </c>
      <c r="BA857" s="1860" t="str">
        <f t="shared" si="79"/>
        <v>F40_0111</v>
      </c>
      <c r="BB857" s="2834" t="str">
        <f>IF(xml!$A$1&lt;&gt;Preluare_xml!AZ$1," - ",IFERROR(INDEX(xml!$C:$C,MATCH(AZ857,xml!$B:$B,0)),0))</f>
        <v xml:space="preserve"> - </v>
      </c>
      <c r="BD857" s="2396" t="str">
        <f t="shared" si="76"/>
        <v>/F40/@F40_0353</v>
      </c>
      <c r="BE857" s="2837" t="s">
        <v>14440</v>
      </c>
      <c r="BF857" s="2834" t="str">
        <f>IF(xml!$A$1&lt;&gt;Preluare_xml!BD$1," - ",IFERROR(INDEX(xml!$C:$C,MATCH(BD857,xml!$B:$B,0)),0))</f>
        <v xml:space="preserve"> - </v>
      </c>
      <c r="BH857" s="2396" t="str">
        <f t="shared" si="80"/>
        <v>/F30/@F30_3152</v>
      </c>
      <c r="BI857" s="2837" t="s">
        <v>14441</v>
      </c>
      <c r="BJ857" s="2821" t="str">
        <f>IF(xml!$A$1&lt;&gt;Preluare_xml!BH$1," - ",IFERROR(INDEX(xml!$C:$C,MATCH(BH857,xml!$B:$B,0)),0))</f>
        <v xml:space="preserve"> - </v>
      </c>
    </row>
    <row r="858" spans="44:62" x14ac:dyDescent="0.25">
      <c r="AR858" s="1" t="s">
        <v>14283</v>
      </c>
      <c r="AS858" s="1860" t="str">
        <f t="shared" si="77"/>
        <v>F40_0113</v>
      </c>
      <c r="AT858" s="2839" t="str">
        <f>IF(xml!$A$1&lt;&gt;Preluare_xml!AR$1," - ",IFERROR(INDEX(xml!$C:$C,MATCH(AR858,xml!$B:$B,0)),0))</f>
        <v xml:space="preserve"> - </v>
      </c>
      <c r="AV858" s="1" t="s">
        <v>12296</v>
      </c>
      <c r="AW858" s="1860" t="str">
        <f t="shared" si="78"/>
        <v>F40_0354</v>
      </c>
      <c r="AX858" s="2834" t="str">
        <f>IF(xml!$A$1&lt;&gt;Preluare_xml!AV$1," - ",IFERROR(INDEX(xml!$C:$C,MATCH(AV858,xml!$B:$B,0)),0))</f>
        <v xml:space="preserve"> - </v>
      </c>
      <c r="AZ858" s="74" t="s">
        <v>14282</v>
      </c>
      <c r="BA858" s="1860" t="str">
        <f t="shared" si="79"/>
        <v>F40_0112</v>
      </c>
      <c r="BB858" s="2834" t="str">
        <f>IF(xml!$A$1&lt;&gt;Preluare_xml!AZ$1," - ",IFERROR(INDEX(xml!$C:$C,MATCH(AZ858,xml!$B:$B,0)),0))</f>
        <v xml:space="preserve"> - </v>
      </c>
      <c r="BD858" s="2396" t="str">
        <f t="shared" si="76"/>
        <v>/F40/@F40_0354</v>
      </c>
      <c r="BE858" s="2837" t="s">
        <v>14442</v>
      </c>
      <c r="BF858" s="2834" t="str">
        <f>IF(xml!$A$1&lt;&gt;Preluare_xml!BD$1," - ",IFERROR(INDEX(xml!$C:$C,MATCH(BD858,xml!$B:$B,0)),0))</f>
        <v xml:space="preserve"> - </v>
      </c>
      <c r="BH858" s="2396" t="str">
        <f t="shared" si="80"/>
        <v>/F30/@F30_3161</v>
      </c>
      <c r="BI858" s="2837" t="s">
        <v>14172</v>
      </c>
      <c r="BJ858" s="2821" t="str">
        <f>IF(xml!$A$1&lt;&gt;Preluare_xml!BH$1," - ",IFERROR(INDEX(xml!$C:$C,MATCH(BH858,xml!$B:$B,0)),0))</f>
        <v xml:space="preserve"> - </v>
      </c>
    </row>
    <row r="859" spans="44:62" x14ac:dyDescent="0.25">
      <c r="AR859" s="1" t="s">
        <v>14284</v>
      </c>
      <c r="AS859" s="1860" t="str">
        <f t="shared" si="77"/>
        <v>F40_0114</v>
      </c>
      <c r="AT859" s="2839" t="str">
        <f>IF(xml!$A$1&lt;&gt;Preluare_xml!AR$1," - ",IFERROR(INDEX(xml!$C:$C,MATCH(AR859,xml!$B:$B,0)),0))</f>
        <v xml:space="preserve"> - </v>
      </c>
      <c r="AV859" s="1" t="s">
        <v>12297</v>
      </c>
      <c r="AW859" s="1860" t="str">
        <f t="shared" si="78"/>
        <v>F40_0361</v>
      </c>
      <c r="AX859" s="2834" t="str">
        <f>IF(xml!$A$1&lt;&gt;Preluare_xml!AV$1," - ",IFERROR(INDEX(xml!$C:$C,MATCH(AV859,xml!$B:$B,0)),0))</f>
        <v xml:space="preserve"> - </v>
      </c>
      <c r="AZ859" s="74" t="s">
        <v>14283</v>
      </c>
      <c r="BA859" s="1860" t="str">
        <f t="shared" si="79"/>
        <v>F40_0113</v>
      </c>
      <c r="BB859" s="2834" t="str">
        <f>IF(xml!$A$1&lt;&gt;Preluare_xml!AZ$1," - ",IFERROR(INDEX(xml!$C:$C,MATCH(AZ859,xml!$B:$B,0)),0))</f>
        <v xml:space="preserve"> - </v>
      </c>
      <c r="BD859" s="2396" t="str">
        <f t="shared" ref="BD859:BD922" si="81">"/"&amp;LEFT(BE859,3)&amp;"/@"&amp;BE859</f>
        <v>/F40/@F40_0361</v>
      </c>
      <c r="BE859" s="2837" t="s">
        <v>14443</v>
      </c>
      <c r="BF859" s="2834" t="str">
        <f>IF(xml!$A$1&lt;&gt;Preluare_xml!BD$1," - ",IFERROR(INDEX(xml!$C:$C,MATCH(BD859,xml!$B:$B,0)),0))</f>
        <v xml:space="preserve"> - </v>
      </c>
      <c r="BH859" s="2396" t="str">
        <f t="shared" si="80"/>
        <v>/F30/@F30_3171</v>
      </c>
      <c r="BI859" s="2837" t="s">
        <v>14174</v>
      </c>
      <c r="BJ859" s="2821" t="str">
        <f>IF(xml!$A$1&lt;&gt;Preluare_xml!BH$1," - ",IFERROR(INDEX(xml!$C:$C,MATCH(BH859,xml!$B:$B,0)),0))</f>
        <v xml:space="preserve"> - </v>
      </c>
    </row>
    <row r="860" spans="44:62" x14ac:dyDescent="0.25">
      <c r="AR860" s="1" t="s">
        <v>14285</v>
      </c>
      <c r="AS860" s="1860" t="str">
        <f t="shared" si="77"/>
        <v>F40_0115</v>
      </c>
      <c r="AT860" s="2839" t="str">
        <f>IF(xml!$A$1&lt;&gt;Preluare_xml!AR$1," - ",IFERROR(INDEX(xml!$C:$C,MATCH(AR860,xml!$B:$B,0)),0))</f>
        <v xml:space="preserve"> - </v>
      </c>
      <c r="AV860" s="1" t="s">
        <v>12298</v>
      </c>
      <c r="AW860" s="1860" t="str">
        <f t="shared" si="78"/>
        <v>F40_0362</v>
      </c>
      <c r="AX860" s="2834" t="str">
        <f>IF(xml!$A$1&lt;&gt;Preluare_xml!AV$1," - ",IFERROR(INDEX(xml!$C:$C,MATCH(AV860,xml!$B:$B,0)),0))</f>
        <v xml:space="preserve"> - </v>
      </c>
      <c r="AZ860" s="74" t="s">
        <v>14284</v>
      </c>
      <c r="BA860" s="1860" t="str">
        <f t="shared" si="79"/>
        <v>F40_0114</v>
      </c>
      <c r="BB860" s="2834" t="str">
        <f>IF(xml!$A$1&lt;&gt;Preluare_xml!AZ$1," - ",IFERROR(INDEX(xml!$C:$C,MATCH(AZ860,xml!$B:$B,0)),0))</f>
        <v xml:space="preserve"> - </v>
      </c>
      <c r="BD860" s="2396" t="str">
        <f t="shared" si="81"/>
        <v>/F40/@F40_0362</v>
      </c>
      <c r="BE860" s="2837" t="s">
        <v>14444</v>
      </c>
      <c r="BF860" s="2834" t="str">
        <f>IF(xml!$A$1&lt;&gt;Preluare_xml!BD$1," - ",IFERROR(INDEX(xml!$C:$C,MATCH(BD860,xml!$B:$B,0)),0))</f>
        <v xml:space="preserve"> - </v>
      </c>
      <c r="BH860" s="2396" t="str">
        <f t="shared" si="80"/>
        <v>/F30/@F30_3181</v>
      </c>
      <c r="BI860" s="2837" t="s">
        <v>14176</v>
      </c>
      <c r="BJ860" s="2821" t="str">
        <f>IF(xml!$A$1&lt;&gt;Preluare_xml!BH$1," - ",IFERROR(INDEX(xml!$C:$C,MATCH(BH860,xml!$B:$B,0)),0))</f>
        <v xml:space="preserve"> - </v>
      </c>
    </row>
    <row r="861" spans="44:62" x14ac:dyDescent="0.25">
      <c r="AR861" s="1" t="s">
        <v>14286</v>
      </c>
      <c r="AS861" s="1860" t="str">
        <f t="shared" si="77"/>
        <v>F40_0121</v>
      </c>
      <c r="AT861" s="2839" t="str">
        <f>IF(xml!$A$1&lt;&gt;Preluare_xml!AR$1," - ",IFERROR(INDEX(xml!$C:$C,MATCH(AR861,xml!$B:$B,0)),0))</f>
        <v xml:space="preserve"> - </v>
      </c>
      <c r="AV861" s="1" t="s">
        <v>12299</v>
      </c>
      <c r="AW861" s="1860" t="str">
        <f t="shared" si="78"/>
        <v>F40_0363</v>
      </c>
      <c r="AX861" s="2834" t="str">
        <f>IF(xml!$A$1&lt;&gt;Preluare_xml!AV$1," - ",IFERROR(INDEX(xml!$C:$C,MATCH(AV861,xml!$B:$B,0)),0))</f>
        <v xml:space="preserve"> - </v>
      </c>
      <c r="AZ861" s="74" t="s">
        <v>14285</v>
      </c>
      <c r="BA861" s="1860" t="str">
        <f t="shared" si="79"/>
        <v>F40_0115</v>
      </c>
      <c r="BB861" s="2834" t="str">
        <f>IF(xml!$A$1&lt;&gt;Preluare_xml!AZ$1," - ",IFERROR(INDEX(xml!$C:$C,MATCH(AZ861,xml!$B:$B,0)),0))</f>
        <v xml:space="preserve"> - </v>
      </c>
      <c r="BD861" s="2396" t="str">
        <f t="shared" si="81"/>
        <v>/F40/@F40_0363</v>
      </c>
      <c r="BE861" s="2837" t="s">
        <v>14445</v>
      </c>
      <c r="BF861" s="2834" t="str">
        <f>IF(xml!$A$1&lt;&gt;Preluare_xml!BD$1," - ",IFERROR(INDEX(xml!$C:$C,MATCH(BD861,xml!$B:$B,0)),0))</f>
        <v xml:space="preserve"> - </v>
      </c>
      <c r="BH861" s="2396" t="str">
        <f t="shared" si="80"/>
        <v>/F30/@F30_3182</v>
      </c>
      <c r="BI861" s="2837" t="s">
        <v>14178</v>
      </c>
      <c r="BJ861" s="2821" t="str">
        <f>IF(xml!$A$1&lt;&gt;Preluare_xml!BH$1," - ",IFERROR(INDEX(xml!$C:$C,MATCH(BH861,xml!$B:$B,0)),0))</f>
        <v xml:space="preserve"> - </v>
      </c>
    </row>
    <row r="862" spans="44:62" x14ac:dyDescent="0.25">
      <c r="AR862" s="1" t="s">
        <v>14287</v>
      </c>
      <c r="AS862" s="1860" t="str">
        <f t="shared" si="77"/>
        <v>F40_0122</v>
      </c>
      <c r="AT862" s="2839" t="str">
        <f>IF(xml!$A$1&lt;&gt;Preluare_xml!AR$1," - ",IFERROR(INDEX(xml!$C:$C,MATCH(AR862,xml!$B:$B,0)),0))</f>
        <v xml:space="preserve"> - </v>
      </c>
      <c r="AV862" s="1" t="s">
        <v>12300</v>
      </c>
      <c r="AW862" s="1860" t="str">
        <f t="shared" si="78"/>
        <v>F40_0364</v>
      </c>
      <c r="AX862" s="2834" t="str">
        <f>IF(xml!$A$1&lt;&gt;Preluare_xml!AV$1," - ",IFERROR(INDEX(xml!$C:$C,MATCH(AV862,xml!$B:$B,0)),0))</f>
        <v xml:space="preserve"> - </v>
      </c>
      <c r="AZ862" s="74" t="s">
        <v>14286</v>
      </c>
      <c r="BA862" s="1860" t="str">
        <f t="shared" si="79"/>
        <v>F40_0121</v>
      </c>
      <c r="BB862" s="2834" t="str">
        <f>IF(xml!$A$1&lt;&gt;Preluare_xml!AZ$1," - ",IFERROR(INDEX(xml!$C:$C,MATCH(AZ862,xml!$B:$B,0)),0))</f>
        <v xml:space="preserve"> - </v>
      </c>
      <c r="BD862" s="2396" t="str">
        <f t="shared" si="81"/>
        <v>/F40/@F40_0364</v>
      </c>
      <c r="BE862" s="2837" t="s">
        <v>14446</v>
      </c>
      <c r="BF862" s="2834" t="str">
        <f>IF(xml!$A$1&lt;&gt;Preluare_xml!BD$1," - ",IFERROR(INDEX(xml!$C:$C,MATCH(BD862,xml!$B:$B,0)),0))</f>
        <v xml:space="preserve"> - </v>
      </c>
      <c r="BH862" s="2396" t="str">
        <f t="shared" si="80"/>
        <v>/F30/@F30_3191</v>
      </c>
      <c r="BI862" s="2837" t="s">
        <v>14180</v>
      </c>
      <c r="BJ862" s="2821" t="str">
        <f>IF(xml!$A$1&lt;&gt;Preluare_xml!BH$1," - ",IFERROR(INDEX(xml!$C:$C,MATCH(BH862,xml!$B:$B,0)),0))</f>
        <v xml:space="preserve"> - </v>
      </c>
    </row>
    <row r="863" spans="44:62" x14ac:dyDescent="0.25">
      <c r="AR863" s="1" t="s">
        <v>14288</v>
      </c>
      <c r="AS863" s="1860" t="str">
        <f t="shared" si="77"/>
        <v>F40_0123</v>
      </c>
      <c r="AT863" s="2839" t="str">
        <f>IF(xml!$A$1&lt;&gt;Preluare_xml!AR$1," - ",IFERROR(INDEX(xml!$C:$C,MATCH(AR863,xml!$B:$B,0)),0))</f>
        <v xml:space="preserve"> - </v>
      </c>
      <c r="AV863" s="1" t="s">
        <v>14447</v>
      </c>
      <c r="AW863" s="1860" t="str">
        <f t="shared" si="78"/>
        <v>F40_0371</v>
      </c>
      <c r="AX863" s="2834" t="str">
        <f>IF(xml!$A$1&lt;&gt;Preluare_xml!AV$1," - ",IFERROR(INDEX(xml!$C:$C,MATCH(AV863,xml!$B:$B,0)),0))</f>
        <v xml:space="preserve"> - </v>
      </c>
      <c r="AZ863" s="74" t="s">
        <v>14287</v>
      </c>
      <c r="BA863" s="1860" t="str">
        <f t="shared" si="79"/>
        <v>F40_0122</v>
      </c>
      <c r="BB863" s="2834" t="str">
        <f>IF(xml!$A$1&lt;&gt;Preluare_xml!AZ$1," - ",IFERROR(INDEX(xml!$C:$C,MATCH(AZ863,xml!$B:$B,0)),0))</f>
        <v xml:space="preserve"> - </v>
      </c>
      <c r="BD863" s="2396" t="str">
        <f t="shared" si="81"/>
        <v>/F40/@F40_0371</v>
      </c>
      <c r="BE863" s="2837" t="s">
        <v>14448</v>
      </c>
      <c r="BF863" s="2834" t="str">
        <f>IF(xml!$A$1&lt;&gt;Preluare_xml!BD$1," - ",IFERROR(INDEX(xml!$C:$C,MATCH(BD863,xml!$B:$B,0)),0))</f>
        <v xml:space="preserve"> - </v>
      </c>
      <c r="BH863" s="2396" t="str">
        <f t="shared" si="80"/>
        <v>/F30/@F30_3192</v>
      </c>
      <c r="BI863" s="2837" t="s">
        <v>14182</v>
      </c>
      <c r="BJ863" s="2821" t="str">
        <f>IF(xml!$A$1&lt;&gt;Preluare_xml!BH$1," - ",IFERROR(INDEX(xml!$C:$C,MATCH(BH863,xml!$B:$B,0)),0))</f>
        <v xml:space="preserve"> - </v>
      </c>
    </row>
    <row r="864" spans="44:62" x14ac:dyDescent="0.25">
      <c r="AR864" s="1" t="s">
        <v>14289</v>
      </c>
      <c r="AS864" s="1860" t="str">
        <f t="shared" si="77"/>
        <v>F40_0124</v>
      </c>
      <c r="AT864" s="2839" t="str">
        <f>IF(xml!$A$1&lt;&gt;Preluare_xml!AR$1," - ",IFERROR(INDEX(xml!$C:$C,MATCH(AR864,xml!$B:$B,0)),0))</f>
        <v xml:space="preserve"> - </v>
      </c>
      <c r="AV864" s="1" t="s">
        <v>14449</v>
      </c>
      <c r="AW864" s="1860" t="str">
        <f t="shared" si="78"/>
        <v>F40_0372</v>
      </c>
      <c r="AX864" s="2834" t="str">
        <f>IF(xml!$A$1&lt;&gt;Preluare_xml!AV$1," - ",IFERROR(INDEX(xml!$C:$C,MATCH(AV864,xml!$B:$B,0)),0))</f>
        <v xml:space="preserve"> - </v>
      </c>
      <c r="AZ864" s="74" t="s">
        <v>14288</v>
      </c>
      <c r="BA864" s="1860" t="str">
        <f t="shared" si="79"/>
        <v>F40_0123</v>
      </c>
      <c r="BB864" s="2834" t="str">
        <f>IF(xml!$A$1&lt;&gt;Preluare_xml!AZ$1," - ",IFERROR(INDEX(xml!$C:$C,MATCH(AZ864,xml!$B:$B,0)),0))</f>
        <v xml:space="preserve"> - </v>
      </c>
      <c r="BD864" s="2396" t="str">
        <f t="shared" si="81"/>
        <v>/F40/@F40_0372</v>
      </c>
      <c r="BE864" s="2837" t="s">
        <v>14450</v>
      </c>
      <c r="BF864" s="2834" t="str">
        <f>IF(xml!$A$1&lt;&gt;Preluare_xml!BD$1," - ",IFERROR(INDEX(xml!$C:$C,MATCH(BD864,xml!$B:$B,0)),0))</f>
        <v xml:space="preserve"> - </v>
      </c>
      <c r="BH864" s="2396" t="str">
        <f t="shared" si="80"/>
        <v>/F30/@F30_3201</v>
      </c>
      <c r="BI864" s="2837" t="s">
        <v>14184</v>
      </c>
      <c r="BJ864" s="2821" t="str">
        <f>IF(xml!$A$1&lt;&gt;Preluare_xml!BH$1," - ",IFERROR(INDEX(xml!$C:$C,MATCH(BH864,xml!$B:$B,0)),0))</f>
        <v xml:space="preserve"> - </v>
      </c>
    </row>
    <row r="865" spans="44:62" x14ac:dyDescent="0.25">
      <c r="AR865" s="1" t="s">
        <v>14290</v>
      </c>
      <c r="AS865" s="1860" t="str">
        <f t="shared" ref="AS865:AS928" si="82">TRIM(MID(AR865,FIND("@",AR865)+1,500))</f>
        <v>F40_0125</v>
      </c>
      <c r="AT865" s="2839" t="str">
        <f>IF(xml!$A$1&lt;&gt;Preluare_xml!AR$1," - ",IFERROR(INDEX(xml!$C:$C,MATCH(AR865,xml!$B:$B,0)),0))</f>
        <v xml:space="preserve"> - </v>
      </c>
      <c r="AV865" s="1" t="s">
        <v>14451</v>
      </c>
      <c r="AW865" s="1860" t="str">
        <f t="shared" si="78"/>
        <v>F40_0373</v>
      </c>
      <c r="AX865" s="2834" t="str">
        <f>IF(xml!$A$1&lt;&gt;Preluare_xml!AV$1," - ",IFERROR(INDEX(xml!$C:$C,MATCH(AV865,xml!$B:$B,0)),0))</f>
        <v xml:space="preserve"> - </v>
      </c>
      <c r="AZ865" s="74" t="s">
        <v>14289</v>
      </c>
      <c r="BA865" s="1860" t="str">
        <f t="shared" si="79"/>
        <v>F40_0124</v>
      </c>
      <c r="BB865" s="2834" t="str">
        <f>IF(xml!$A$1&lt;&gt;Preluare_xml!AZ$1," - ",IFERROR(INDEX(xml!$C:$C,MATCH(AZ865,xml!$B:$B,0)),0))</f>
        <v xml:space="preserve"> - </v>
      </c>
      <c r="BD865" s="2396" t="str">
        <f t="shared" si="81"/>
        <v>/F40/@F40_0373</v>
      </c>
      <c r="BE865" s="2837" t="s">
        <v>14452</v>
      </c>
      <c r="BF865" s="2834" t="str">
        <f>IF(xml!$A$1&lt;&gt;Preluare_xml!BD$1," - ",IFERROR(INDEX(xml!$C:$C,MATCH(BD865,xml!$B:$B,0)),0))</f>
        <v xml:space="preserve"> - </v>
      </c>
      <c r="BH865" s="2396" t="str">
        <f t="shared" si="80"/>
        <v>/F30/@F30_3202</v>
      </c>
      <c r="BI865" s="2837" t="s">
        <v>14186</v>
      </c>
      <c r="BJ865" s="2821" t="str">
        <f>IF(xml!$A$1&lt;&gt;Preluare_xml!BH$1," - ",IFERROR(INDEX(xml!$C:$C,MATCH(BH865,xml!$B:$B,0)),0))</f>
        <v xml:space="preserve"> - </v>
      </c>
    </row>
    <row r="866" spans="44:62" x14ac:dyDescent="0.25">
      <c r="AR866" s="1" t="s">
        <v>12253</v>
      </c>
      <c r="AS866" s="1860" t="str">
        <f t="shared" si="82"/>
        <v>F40_0131</v>
      </c>
      <c r="AT866" s="2839" t="str">
        <f>IF(xml!$A$1&lt;&gt;Preluare_xml!AR$1," - ",IFERROR(INDEX(xml!$C:$C,MATCH(AR866,xml!$B:$B,0)),0))</f>
        <v xml:space="preserve"> - </v>
      </c>
      <c r="AV866" s="1" t="s">
        <v>14453</v>
      </c>
      <c r="AW866" s="1860" t="str">
        <f t="shared" ref="AW866:AW929" si="83">TRIM(MID(AV866,FIND("@",AV866)+1,500))</f>
        <v>F40_0374</v>
      </c>
      <c r="AX866" s="2834" t="str">
        <f>IF(xml!$A$1&lt;&gt;Preluare_xml!AV$1," - ",IFERROR(INDEX(xml!$C:$C,MATCH(AV866,xml!$B:$B,0)),0))</f>
        <v xml:space="preserve"> - </v>
      </c>
      <c r="AZ866" s="74" t="s">
        <v>14290</v>
      </c>
      <c r="BA866" s="1860" t="str">
        <f t="shared" si="79"/>
        <v>F40_0125</v>
      </c>
      <c r="BB866" s="2834" t="str">
        <f>IF(xml!$A$1&lt;&gt;Preluare_xml!AZ$1," - ",IFERROR(INDEX(xml!$C:$C,MATCH(AZ866,xml!$B:$B,0)),0))</f>
        <v xml:space="preserve"> - </v>
      </c>
      <c r="BD866" s="2396" t="str">
        <f t="shared" si="81"/>
        <v>/F40/@F40_0374</v>
      </c>
      <c r="BE866" s="2837" t="s">
        <v>14454</v>
      </c>
      <c r="BF866" s="2834" t="str">
        <f>IF(xml!$A$1&lt;&gt;Preluare_xml!BD$1," - ",IFERROR(INDEX(xml!$C:$C,MATCH(BD866,xml!$B:$B,0)),0))</f>
        <v xml:space="preserve"> - </v>
      </c>
      <c r="BH866" s="2396" t="str">
        <f t="shared" si="80"/>
        <v>/F30/@F30_3211</v>
      </c>
      <c r="BI866" s="2837" t="s">
        <v>14188</v>
      </c>
      <c r="BJ866" s="2821" t="str">
        <f>IF(xml!$A$1&lt;&gt;Preluare_xml!BH$1," - ",IFERROR(INDEX(xml!$C:$C,MATCH(BH866,xml!$B:$B,0)),0))</f>
        <v xml:space="preserve"> - </v>
      </c>
    </row>
    <row r="867" spans="44:62" x14ac:dyDescent="0.25">
      <c r="AR867" s="1" t="s">
        <v>12254</v>
      </c>
      <c r="AS867" s="1860" t="str">
        <f t="shared" si="82"/>
        <v>F40_0132</v>
      </c>
      <c r="AT867" s="2839" t="str">
        <f>IF(xml!$A$1&lt;&gt;Preluare_xml!AR$1," - ",IFERROR(INDEX(xml!$C:$C,MATCH(AR867,xml!$B:$B,0)),0))</f>
        <v xml:space="preserve"> - </v>
      </c>
      <c r="AV867" s="1" t="s">
        <v>14455</v>
      </c>
      <c r="AW867" s="1860" t="str">
        <f t="shared" si="83"/>
        <v>F40_0381</v>
      </c>
      <c r="AX867" s="2834" t="str">
        <f>IF(xml!$A$1&lt;&gt;Preluare_xml!AV$1," - ",IFERROR(INDEX(xml!$C:$C,MATCH(AV867,xml!$B:$B,0)),0))</f>
        <v xml:space="preserve"> - </v>
      </c>
      <c r="AZ867" s="74" t="s">
        <v>12253</v>
      </c>
      <c r="BA867" s="1860" t="str">
        <f t="shared" si="79"/>
        <v>F40_0131</v>
      </c>
      <c r="BB867" s="2834" t="str">
        <f>IF(xml!$A$1&lt;&gt;Preluare_xml!AZ$1," - ",IFERROR(INDEX(xml!$C:$C,MATCH(AZ867,xml!$B:$B,0)),0))</f>
        <v xml:space="preserve"> - </v>
      </c>
      <c r="BD867" s="2396" t="str">
        <f t="shared" si="81"/>
        <v>/F40/@F40_0381</v>
      </c>
      <c r="BE867" s="2837" t="s">
        <v>14456</v>
      </c>
      <c r="BF867" s="2834" t="str">
        <f>IF(xml!$A$1&lt;&gt;Preluare_xml!BD$1," - ",IFERROR(INDEX(xml!$C:$C,MATCH(BD867,xml!$B:$B,0)),0))</f>
        <v xml:space="preserve"> - </v>
      </c>
      <c r="BH867" s="2396" t="str">
        <f t="shared" si="80"/>
        <v>/F30/@F30_3212</v>
      </c>
      <c r="BI867" s="2837" t="s">
        <v>14189</v>
      </c>
      <c r="BJ867" s="2821" t="str">
        <f>IF(xml!$A$1&lt;&gt;Preluare_xml!BH$1," - ",IFERROR(INDEX(xml!$C:$C,MATCH(BH867,xml!$B:$B,0)),0))</f>
        <v xml:space="preserve"> - </v>
      </c>
    </row>
    <row r="868" spans="44:62" x14ac:dyDescent="0.25">
      <c r="AR868" s="1" t="s">
        <v>12255</v>
      </c>
      <c r="AS868" s="1860" t="str">
        <f t="shared" si="82"/>
        <v>F40_0133</v>
      </c>
      <c r="AT868" s="2839" t="str">
        <f>IF(xml!$A$1&lt;&gt;Preluare_xml!AR$1," - ",IFERROR(INDEX(xml!$C:$C,MATCH(AR868,xml!$B:$B,0)),0))</f>
        <v xml:space="preserve"> - </v>
      </c>
      <c r="AV868" s="1" t="s">
        <v>14457</v>
      </c>
      <c r="AW868" s="1860" t="str">
        <f t="shared" si="83"/>
        <v>F40_0382</v>
      </c>
      <c r="AX868" s="2834" t="str">
        <f>IF(xml!$A$1&lt;&gt;Preluare_xml!AV$1," - ",IFERROR(INDEX(xml!$C:$C,MATCH(AV868,xml!$B:$B,0)),0))</f>
        <v xml:space="preserve"> - </v>
      </c>
      <c r="AZ868" s="74" t="s">
        <v>12254</v>
      </c>
      <c r="BA868" s="1860" t="str">
        <f t="shared" si="79"/>
        <v>F40_0132</v>
      </c>
      <c r="BB868" s="2834" t="str">
        <f>IF(xml!$A$1&lt;&gt;Preluare_xml!AZ$1," - ",IFERROR(INDEX(xml!$C:$C,MATCH(AZ868,xml!$B:$B,0)),0))</f>
        <v xml:space="preserve"> - </v>
      </c>
      <c r="BD868" s="2396" t="str">
        <f t="shared" si="81"/>
        <v>/F40/@F40_0382</v>
      </c>
      <c r="BE868" s="2837" t="s">
        <v>14458</v>
      </c>
      <c r="BF868" s="2834" t="str">
        <f>IF(xml!$A$1&lt;&gt;Preluare_xml!BD$1," - ",IFERROR(INDEX(xml!$C:$C,MATCH(BD868,xml!$B:$B,0)),0))</f>
        <v xml:space="preserve"> - </v>
      </c>
      <c r="BH868" s="2396" t="str">
        <f t="shared" si="80"/>
        <v>/F30/@F30_3221</v>
      </c>
      <c r="BI868" s="2837" t="s">
        <v>14191</v>
      </c>
      <c r="BJ868" s="2821" t="str">
        <f>IF(xml!$A$1&lt;&gt;Preluare_xml!BH$1," - ",IFERROR(INDEX(xml!$C:$C,MATCH(BH868,xml!$B:$B,0)),0))</f>
        <v xml:space="preserve"> - </v>
      </c>
    </row>
    <row r="869" spans="44:62" x14ac:dyDescent="0.25">
      <c r="AR869" s="1" t="s">
        <v>14291</v>
      </c>
      <c r="AS869" s="1860" t="str">
        <f t="shared" si="82"/>
        <v>F40_0134</v>
      </c>
      <c r="AT869" s="2839" t="str">
        <f>IF(xml!$A$1&lt;&gt;Preluare_xml!AR$1," - ",IFERROR(INDEX(xml!$C:$C,MATCH(AR869,xml!$B:$B,0)),0))</f>
        <v xml:space="preserve"> - </v>
      </c>
      <c r="AV869" s="1" t="s">
        <v>14459</v>
      </c>
      <c r="AW869" s="1860" t="str">
        <f t="shared" si="83"/>
        <v>F40_0383</v>
      </c>
      <c r="AX869" s="2834" t="str">
        <f>IF(xml!$A$1&lt;&gt;Preluare_xml!AV$1," - ",IFERROR(INDEX(xml!$C:$C,MATCH(AV869,xml!$B:$B,0)),0))</f>
        <v xml:space="preserve"> - </v>
      </c>
      <c r="AZ869" s="74" t="s">
        <v>12255</v>
      </c>
      <c r="BA869" s="1860" t="str">
        <f t="shared" ref="BA869:BA932" si="84">TRIM(MID(AZ869,FIND("@",AZ869)+1,500))</f>
        <v>F40_0133</v>
      </c>
      <c r="BB869" s="2834" t="str">
        <f>IF(xml!$A$1&lt;&gt;Preluare_xml!AZ$1," - ",IFERROR(INDEX(xml!$C:$C,MATCH(AZ869,xml!$B:$B,0)),0))</f>
        <v xml:space="preserve"> - </v>
      </c>
      <c r="BD869" s="2396" t="str">
        <f t="shared" si="81"/>
        <v>/F40/@F40_0383</v>
      </c>
      <c r="BE869" s="2837" t="s">
        <v>14460</v>
      </c>
      <c r="BF869" s="2834" t="str">
        <f>IF(xml!$A$1&lt;&gt;Preluare_xml!BD$1," - ",IFERROR(INDEX(xml!$C:$C,MATCH(BD869,xml!$B:$B,0)),0))</f>
        <v xml:space="preserve"> - </v>
      </c>
      <c r="BH869" s="2396" t="str">
        <f t="shared" si="80"/>
        <v>/F30/@F30_3222</v>
      </c>
      <c r="BI869" s="2837" t="s">
        <v>14193</v>
      </c>
      <c r="BJ869" s="2821" t="str">
        <f>IF(xml!$A$1&lt;&gt;Preluare_xml!BH$1," - ",IFERROR(INDEX(xml!$C:$C,MATCH(BH869,xml!$B:$B,0)),0))</f>
        <v xml:space="preserve"> - </v>
      </c>
    </row>
    <row r="870" spans="44:62" x14ac:dyDescent="0.25">
      <c r="AR870" s="1" t="s">
        <v>12256</v>
      </c>
      <c r="AS870" s="1860" t="str">
        <f t="shared" si="82"/>
        <v>F40_0135</v>
      </c>
      <c r="AT870" s="2839" t="str">
        <f>IF(xml!$A$1&lt;&gt;Preluare_xml!AR$1," - ",IFERROR(INDEX(xml!$C:$C,MATCH(AR870,xml!$B:$B,0)),0))</f>
        <v xml:space="preserve"> - </v>
      </c>
      <c r="AV870" s="1" t="s">
        <v>14461</v>
      </c>
      <c r="AW870" s="1860" t="str">
        <f t="shared" si="83"/>
        <v>F40_0384</v>
      </c>
      <c r="AX870" s="2834" t="str">
        <f>IF(xml!$A$1&lt;&gt;Preluare_xml!AV$1," - ",IFERROR(INDEX(xml!$C:$C,MATCH(AV870,xml!$B:$B,0)),0))</f>
        <v xml:space="preserve"> - </v>
      </c>
      <c r="AZ870" s="74" t="s">
        <v>14291</v>
      </c>
      <c r="BA870" s="1860" t="str">
        <f t="shared" si="84"/>
        <v>F40_0134</v>
      </c>
      <c r="BB870" s="2834" t="str">
        <f>IF(xml!$A$1&lt;&gt;Preluare_xml!AZ$1," - ",IFERROR(INDEX(xml!$C:$C,MATCH(AZ870,xml!$B:$B,0)),0))</f>
        <v xml:space="preserve"> - </v>
      </c>
      <c r="BD870" s="2396" t="str">
        <f t="shared" si="81"/>
        <v>/F40/@F40_0384</v>
      </c>
      <c r="BE870" s="2837" t="s">
        <v>14462</v>
      </c>
      <c r="BF870" s="2834" t="str">
        <f>IF(xml!$A$1&lt;&gt;Preluare_xml!BD$1," - ",IFERROR(INDEX(xml!$C:$C,MATCH(BD870,xml!$B:$B,0)),0))</f>
        <v xml:space="preserve"> - </v>
      </c>
      <c r="BH870" s="2396" t="str">
        <f t="shared" si="80"/>
        <v>/F30/@F30_3231</v>
      </c>
      <c r="BI870" s="2837" t="s">
        <v>14195</v>
      </c>
      <c r="BJ870" s="2821" t="str">
        <f>IF(xml!$A$1&lt;&gt;Preluare_xml!BH$1," - ",IFERROR(INDEX(xml!$C:$C,MATCH(BH870,xml!$B:$B,0)),0))</f>
        <v xml:space="preserve"> - </v>
      </c>
    </row>
    <row r="871" spans="44:62" x14ac:dyDescent="0.25">
      <c r="AR871" s="1" t="s">
        <v>14292</v>
      </c>
      <c r="AS871" s="1860" t="str">
        <f t="shared" si="82"/>
        <v>F40_0141</v>
      </c>
      <c r="AT871" s="2839" t="str">
        <f>IF(xml!$A$1&lt;&gt;Preluare_xml!AR$1," - ",IFERROR(INDEX(xml!$C:$C,MATCH(AR871,xml!$B:$B,0)),0))</f>
        <v xml:space="preserve"> - </v>
      </c>
      <c r="AV871" s="1" t="s">
        <v>14463</v>
      </c>
      <c r="AW871" s="1860" t="str">
        <f t="shared" si="83"/>
        <v>F40_0391</v>
      </c>
      <c r="AX871" s="2834" t="str">
        <f>IF(xml!$A$1&lt;&gt;Preluare_xml!AV$1," - ",IFERROR(INDEX(xml!$C:$C,MATCH(AV871,xml!$B:$B,0)),0))</f>
        <v xml:space="preserve"> - </v>
      </c>
      <c r="AZ871" s="74" t="s">
        <v>12256</v>
      </c>
      <c r="BA871" s="1860" t="str">
        <f t="shared" si="84"/>
        <v>F40_0135</v>
      </c>
      <c r="BB871" s="2834" t="str">
        <f>IF(xml!$A$1&lt;&gt;Preluare_xml!AZ$1," - ",IFERROR(INDEX(xml!$C:$C,MATCH(AZ871,xml!$B:$B,0)),0))</f>
        <v xml:space="preserve"> - </v>
      </c>
      <c r="BD871" s="2396" t="str">
        <f t="shared" si="81"/>
        <v>/F40/@F40_0391</v>
      </c>
      <c r="BE871" s="2837" t="s">
        <v>14464</v>
      </c>
      <c r="BF871" s="2834" t="str">
        <f>IF(xml!$A$1&lt;&gt;Preluare_xml!BD$1," - ",IFERROR(INDEX(xml!$C:$C,MATCH(BD871,xml!$B:$B,0)),0))</f>
        <v xml:space="preserve"> - </v>
      </c>
      <c r="BH871" s="2396" t="str">
        <f t="shared" si="80"/>
        <v>/F30/@F30_3232</v>
      </c>
      <c r="BI871" s="2837" t="s">
        <v>14197</v>
      </c>
      <c r="BJ871" s="2821" t="str">
        <f>IF(xml!$A$1&lt;&gt;Preluare_xml!BH$1," - ",IFERROR(INDEX(xml!$C:$C,MATCH(BH871,xml!$B:$B,0)),0))</f>
        <v xml:space="preserve"> - </v>
      </c>
    </row>
    <row r="872" spans="44:62" x14ac:dyDescent="0.25">
      <c r="AR872" s="1" t="s">
        <v>14293</v>
      </c>
      <c r="AS872" s="1860" t="str">
        <f t="shared" si="82"/>
        <v>F40_0142</v>
      </c>
      <c r="AT872" s="2839" t="str">
        <f>IF(xml!$A$1&lt;&gt;Preluare_xml!AR$1," - ",IFERROR(INDEX(xml!$C:$C,MATCH(AR872,xml!$B:$B,0)),0))</f>
        <v xml:space="preserve"> - </v>
      </c>
      <c r="AV872" s="1" t="s">
        <v>14465</v>
      </c>
      <c r="AW872" s="1860" t="str">
        <f t="shared" si="83"/>
        <v>F40_0392</v>
      </c>
      <c r="AX872" s="2834" t="str">
        <f>IF(xml!$A$1&lt;&gt;Preluare_xml!AV$1," - ",IFERROR(INDEX(xml!$C:$C,MATCH(AV872,xml!$B:$B,0)),0))</f>
        <v xml:space="preserve"> - </v>
      </c>
      <c r="AZ872" s="74" t="s">
        <v>14292</v>
      </c>
      <c r="BA872" s="1860" t="str">
        <f t="shared" si="84"/>
        <v>F40_0141</v>
      </c>
      <c r="BB872" s="2834" t="str">
        <f>IF(xml!$A$1&lt;&gt;Preluare_xml!AZ$1," - ",IFERROR(INDEX(xml!$C:$C,MATCH(AZ872,xml!$B:$B,0)),0))</f>
        <v xml:space="preserve"> - </v>
      </c>
      <c r="BD872" s="2396" t="str">
        <f t="shared" si="81"/>
        <v>/F40/@F40_0392</v>
      </c>
      <c r="BE872" s="2837" t="s">
        <v>14466</v>
      </c>
      <c r="BF872" s="2834" t="str">
        <f>IF(xml!$A$1&lt;&gt;Preluare_xml!BD$1," - ",IFERROR(INDEX(xml!$C:$C,MATCH(BD872,xml!$B:$B,0)),0))</f>
        <v xml:space="preserve"> - </v>
      </c>
      <c r="BH872" s="2396" t="str">
        <f t="shared" si="80"/>
        <v>/F30/@F30_3241</v>
      </c>
      <c r="BI872" s="2837" t="s">
        <v>14199</v>
      </c>
      <c r="BJ872" s="2821" t="str">
        <f>IF(xml!$A$1&lt;&gt;Preluare_xml!BH$1," - ",IFERROR(INDEX(xml!$C:$C,MATCH(BH872,xml!$B:$B,0)),0))</f>
        <v xml:space="preserve"> - </v>
      </c>
    </row>
    <row r="873" spans="44:62" x14ac:dyDescent="0.25">
      <c r="AR873" s="1" t="s">
        <v>14294</v>
      </c>
      <c r="AS873" s="1860" t="str">
        <f t="shared" si="82"/>
        <v>F40_0143</v>
      </c>
      <c r="AT873" s="2839" t="str">
        <f>IF(xml!$A$1&lt;&gt;Preluare_xml!AR$1," - ",IFERROR(INDEX(xml!$C:$C,MATCH(AR873,xml!$B:$B,0)),0))</f>
        <v xml:space="preserve"> - </v>
      </c>
      <c r="AV873" s="1" t="s">
        <v>14467</v>
      </c>
      <c r="AW873" s="1860" t="str">
        <f t="shared" si="83"/>
        <v>F40_0393</v>
      </c>
      <c r="AX873" s="2834" t="str">
        <f>IF(xml!$A$1&lt;&gt;Preluare_xml!AV$1," - ",IFERROR(INDEX(xml!$C:$C,MATCH(AV873,xml!$B:$B,0)),0))</f>
        <v xml:space="preserve"> - </v>
      </c>
      <c r="AZ873" s="74" t="s">
        <v>14293</v>
      </c>
      <c r="BA873" s="1860" t="str">
        <f t="shared" si="84"/>
        <v>F40_0142</v>
      </c>
      <c r="BB873" s="2834" t="str">
        <f>IF(xml!$A$1&lt;&gt;Preluare_xml!AZ$1," - ",IFERROR(INDEX(xml!$C:$C,MATCH(AZ873,xml!$B:$B,0)),0))</f>
        <v xml:space="preserve"> - </v>
      </c>
      <c r="BD873" s="2396" t="str">
        <f t="shared" si="81"/>
        <v>/F40/@F40_0393</v>
      </c>
      <c r="BE873" s="2837" t="s">
        <v>14468</v>
      </c>
      <c r="BF873" s="2834" t="str">
        <f>IF(xml!$A$1&lt;&gt;Preluare_xml!BD$1," - ",IFERROR(INDEX(xml!$C:$C,MATCH(BD873,xml!$B:$B,0)),0))</f>
        <v xml:space="preserve"> - </v>
      </c>
      <c r="BH873" s="2396" t="str">
        <f t="shared" si="80"/>
        <v>/F30/@F30_3242</v>
      </c>
      <c r="BI873" s="2837" t="s">
        <v>14201</v>
      </c>
      <c r="BJ873" s="2821" t="str">
        <f>IF(xml!$A$1&lt;&gt;Preluare_xml!BH$1," - ",IFERROR(INDEX(xml!$C:$C,MATCH(BH873,xml!$B:$B,0)),0))</f>
        <v xml:space="preserve"> - </v>
      </c>
    </row>
    <row r="874" spans="44:62" x14ac:dyDescent="0.25">
      <c r="AR874" s="1" t="s">
        <v>14295</v>
      </c>
      <c r="AS874" s="1860" t="str">
        <f t="shared" si="82"/>
        <v>F40_0144</v>
      </c>
      <c r="AT874" s="2839" t="str">
        <f>IF(xml!$A$1&lt;&gt;Preluare_xml!AR$1," - ",IFERROR(INDEX(xml!$C:$C,MATCH(AR874,xml!$B:$B,0)),0))</f>
        <v xml:space="preserve"> - </v>
      </c>
      <c r="AV874" s="1" t="s">
        <v>14469</v>
      </c>
      <c r="AW874" s="1860" t="str">
        <f t="shared" si="83"/>
        <v>F40_0394</v>
      </c>
      <c r="AX874" s="2834" t="str">
        <f>IF(xml!$A$1&lt;&gt;Preluare_xml!AV$1," - ",IFERROR(INDEX(xml!$C:$C,MATCH(AV874,xml!$B:$B,0)),0))</f>
        <v xml:space="preserve"> - </v>
      </c>
      <c r="AZ874" s="74" t="s">
        <v>14294</v>
      </c>
      <c r="BA874" s="1860" t="str">
        <f t="shared" si="84"/>
        <v>F40_0143</v>
      </c>
      <c r="BB874" s="2834" t="str">
        <f>IF(xml!$A$1&lt;&gt;Preluare_xml!AZ$1," - ",IFERROR(INDEX(xml!$C:$C,MATCH(AZ874,xml!$B:$B,0)),0))</f>
        <v xml:space="preserve"> - </v>
      </c>
      <c r="BD874" s="2396" t="str">
        <f t="shared" si="81"/>
        <v>/F40/@F40_0394</v>
      </c>
      <c r="BE874" s="2837" t="s">
        <v>14470</v>
      </c>
      <c r="BF874" s="2834" t="str">
        <f>IF(xml!$A$1&lt;&gt;Preluare_xml!BD$1," - ",IFERROR(INDEX(xml!$C:$C,MATCH(BD874,xml!$B:$B,0)),0))</f>
        <v xml:space="preserve"> - </v>
      </c>
      <c r="BH874" s="2396" t="str">
        <f t="shared" si="80"/>
        <v>/F30/@F30_3251</v>
      </c>
      <c r="BI874" s="2837" t="s">
        <v>14202</v>
      </c>
      <c r="BJ874" s="2821" t="str">
        <f>IF(xml!$A$1&lt;&gt;Preluare_xml!BH$1," - ",IFERROR(INDEX(xml!$C:$C,MATCH(BH874,xml!$B:$B,0)),0))</f>
        <v xml:space="preserve"> - </v>
      </c>
    </row>
    <row r="875" spans="44:62" x14ac:dyDescent="0.25">
      <c r="AR875" s="1" t="s">
        <v>14296</v>
      </c>
      <c r="AS875" s="1860" t="str">
        <f t="shared" si="82"/>
        <v>F40_0145</v>
      </c>
      <c r="AT875" s="2839" t="str">
        <f>IF(xml!$A$1&lt;&gt;Preluare_xml!AR$1," - ",IFERROR(INDEX(xml!$C:$C,MATCH(AR875,xml!$B:$B,0)),0))</f>
        <v xml:space="preserve"> - </v>
      </c>
      <c r="AV875" s="1" t="s">
        <v>14471</v>
      </c>
      <c r="AW875" s="1860" t="str">
        <f t="shared" si="83"/>
        <v>F40_0401</v>
      </c>
      <c r="AX875" s="2834" t="str">
        <f>IF(xml!$A$1&lt;&gt;Preluare_xml!AV$1," - ",IFERROR(INDEX(xml!$C:$C,MATCH(AV875,xml!$B:$B,0)),0))</f>
        <v xml:space="preserve"> - </v>
      </c>
      <c r="AZ875" s="74" t="s">
        <v>14295</v>
      </c>
      <c r="BA875" s="1860" t="str">
        <f t="shared" si="84"/>
        <v>F40_0144</v>
      </c>
      <c r="BB875" s="2834" t="str">
        <f>IF(xml!$A$1&lt;&gt;Preluare_xml!AZ$1," - ",IFERROR(INDEX(xml!$C:$C,MATCH(AZ875,xml!$B:$B,0)),0))</f>
        <v xml:space="preserve"> - </v>
      </c>
      <c r="BD875" s="2396" t="str">
        <f t="shared" si="81"/>
        <v>/F40/@F40_0401</v>
      </c>
      <c r="BE875" s="2837" t="s">
        <v>14472</v>
      </c>
      <c r="BF875" s="2834" t="str">
        <f>IF(xml!$A$1&lt;&gt;Preluare_xml!BD$1," - ",IFERROR(INDEX(xml!$C:$C,MATCH(BD875,xml!$B:$B,0)),0))</f>
        <v xml:space="preserve"> - </v>
      </c>
      <c r="BH875" s="2396" t="str">
        <f t="shared" si="80"/>
        <v>/F30/@F30_3252</v>
      </c>
      <c r="BI875" s="2837" t="s">
        <v>14203</v>
      </c>
      <c r="BJ875" s="2821" t="str">
        <f>IF(xml!$A$1&lt;&gt;Preluare_xml!BH$1," - ",IFERROR(INDEX(xml!$C:$C,MATCH(BH875,xml!$B:$B,0)),0))</f>
        <v xml:space="preserve"> - </v>
      </c>
    </row>
    <row r="876" spans="44:62" x14ac:dyDescent="0.25">
      <c r="AR876" s="1" t="s">
        <v>14297</v>
      </c>
      <c r="AS876" s="1860" t="str">
        <f t="shared" si="82"/>
        <v>F40_0151</v>
      </c>
      <c r="AT876" s="2839" t="str">
        <f>IF(xml!$A$1&lt;&gt;Preluare_xml!AR$1," - ",IFERROR(INDEX(xml!$C:$C,MATCH(AR876,xml!$B:$B,0)),0))</f>
        <v xml:space="preserve"> - </v>
      </c>
      <c r="AV876" s="1" t="s">
        <v>14473</v>
      </c>
      <c r="AW876" s="1860" t="str">
        <f t="shared" si="83"/>
        <v>F40_0402</v>
      </c>
      <c r="AX876" s="2834" t="str">
        <f>IF(xml!$A$1&lt;&gt;Preluare_xml!AV$1," - ",IFERROR(INDEX(xml!$C:$C,MATCH(AV876,xml!$B:$B,0)),0))</f>
        <v xml:space="preserve"> - </v>
      </c>
      <c r="AZ876" s="74" t="s">
        <v>14296</v>
      </c>
      <c r="BA876" s="1860" t="str">
        <f t="shared" si="84"/>
        <v>F40_0145</v>
      </c>
      <c r="BB876" s="2834" t="str">
        <f>IF(xml!$A$1&lt;&gt;Preluare_xml!AZ$1," - ",IFERROR(INDEX(xml!$C:$C,MATCH(AZ876,xml!$B:$B,0)),0))</f>
        <v xml:space="preserve"> - </v>
      </c>
      <c r="BD876" s="2396" t="str">
        <f t="shared" si="81"/>
        <v>/F40/@F40_0402</v>
      </c>
      <c r="BE876" s="2837" t="s">
        <v>14474</v>
      </c>
      <c r="BF876" s="2834" t="str">
        <f>IF(xml!$A$1&lt;&gt;Preluare_xml!BD$1," - ",IFERROR(INDEX(xml!$C:$C,MATCH(BD876,xml!$B:$B,0)),0))</f>
        <v xml:space="preserve"> - </v>
      </c>
      <c r="BH876" s="2396" t="str">
        <f t="shared" si="80"/>
        <v>/F40/@F40_0011</v>
      </c>
      <c r="BI876" s="2837" t="s">
        <v>12652</v>
      </c>
      <c r="BJ876" s="2821" t="str">
        <f>IF(xml!$A$1&lt;&gt;Preluare_xml!BH$1," - ",IFERROR(INDEX(xml!$C:$C,MATCH(BH876,xml!$B:$B,0)),0))</f>
        <v xml:space="preserve"> - </v>
      </c>
    </row>
    <row r="877" spans="44:62" x14ac:dyDescent="0.25">
      <c r="AR877" s="1" t="s">
        <v>14299</v>
      </c>
      <c r="AS877" s="1860" t="str">
        <f t="shared" si="82"/>
        <v>F40_0152</v>
      </c>
      <c r="AT877" s="2839" t="str">
        <f>IF(xml!$A$1&lt;&gt;Preluare_xml!AR$1," - ",IFERROR(INDEX(xml!$C:$C,MATCH(AR877,xml!$B:$B,0)),0))</f>
        <v xml:space="preserve"> - </v>
      </c>
      <c r="AV877" s="1" t="s">
        <v>14475</v>
      </c>
      <c r="AW877" s="1860" t="str">
        <f t="shared" si="83"/>
        <v>F40_0403</v>
      </c>
      <c r="AX877" s="2834" t="str">
        <f>IF(xml!$A$1&lt;&gt;Preluare_xml!AV$1," - ",IFERROR(INDEX(xml!$C:$C,MATCH(AV877,xml!$B:$B,0)),0))</f>
        <v xml:space="preserve"> - </v>
      </c>
      <c r="AZ877" s="74" t="s">
        <v>14297</v>
      </c>
      <c r="BA877" s="1860" t="str">
        <f t="shared" si="84"/>
        <v>F40_0151</v>
      </c>
      <c r="BB877" s="2834" t="str">
        <f>IF(xml!$A$1&lt;&gt;Preluare_xml!AZ$1," - ",IFERROR(INDEX(xml!$C:$C,MATCH(AZ877,xml!$B:$B,0)),0))</f>
        <v xml:space="preserve"> - </v>
      </c>
      <c r="BD877" s="2396" t="str">
        <f t="shared" si="81"/>
        <v>/F40/@F40_0403</v>
      </c>
      <c r="BE877" s="2837" t="s">
        <v>14476</v>
      </c>
      <c r="BF877" s="2834" t="str">
        <f>IF(xml!$A$1&lt;&gt;Preluare_xml!BD$1," - ",IFERROR(INDEX(xml!$C:$C,MATCH(BD877,xml!$B:$B,0)),0))</f>
        <v xml:space="preserve"> - </v>
      </c>
      <c r="BH877" s="2396" t="str">
        <f t="shared" si="80"/>
        <v>/F40/@F40_0012</v>
      </c>
      <c r="BI877" s="2837" t="s">
        <v>12656</v>
      </c>
      <c r="BJ877" s="2821" t="str">
        <f>IF(xml!$A$1&lt;&gt;Preluare_xml!BH$1," - ",IFERROR(INDEX(xml!$C:$C,MATCH(BH877,xml!$B:$B,0)),0))</f>
        <v xml:space="preserve"> - </v>
      </c>
    </row>
    <row r="878" spans="44:62" x14ac:dyDescent="0.25">
      <c r="AR878" s="1" t="s">
        <v>14301</v>
      </c>
      <c r="AS878" s="1860" t="str">
        <f t="shared" si="82"/>
        <v>F40_0153</v>
      </c>
      <c r="AT878" s="2839" t="str">
        <f>IF(xml!$A$1&lt;&gt;Preluare_xml!AR$1," - ",IFERROR(INDEX(xml!$C:$C,MATCH(AR878,xml!$B:$B,0)),0))</f>
        <v xml:space="preserve"> - </v>
      </c>
      <c r="AV878" s="1" t="s">
        <v>14477</v>
      </c>
      <c r="AW878" s="1860" t="str">
        <f t="shared" si="83"/>
        <v>F40_0404</v>
      </c>
      <c r="AX878" s="2834" t="str">
        <f>IF(xml!$A$1&lt;&gt;Preluare_xml!AV$1," - ",IFERROR(INDEX(xml!$C:$C,MATCH(AV878,xml!$B:$B,0)),0))</f>
        <v xml:space="preserve"> - </v>
      </c>
      <c r="AZ878" s="74" t="s">
        <v>14299</v>
      </c>
      <c r="BA878" s="1860" t="str">
        <f t="shared" si="84"/>
        <v>F40_0152</v>
      </c>
      <c r="BB878" s="2834" t="str">
        <f>IF(xml!$A$1&lt;&gt;Preluare_xml!AZ$1," - ",IFERROR(INDEX(xml!$C:$C,MATCH(AZ878,xml!$B:$B,0)),0))</f>
        <v xml:space="preserve"> - </v>
      </c>
      <c r="BD878" s="2396" t="str">
        <f t="shared" si="81"/>
        <v>/F40/@F40_0404</v>
      </c>
      <c r="BE878" s="2837" t="s">
        <v>14478</v>
      </c>
      <c r="BF878" s="2834" t="str">
        <f>IF(xml!$A$1&lt;&gt;Preluare_xml!BD$1," - ",IFERROR(INDEX(xml!$C:$C,MATCH(BD878,xml!$B:$B,0)),0))</f>
        <v xml:space="preserve"> - </v>
      </c>
      <c r="BH878" s="2396" t="str">
        <f t="shared" si="80"/>
        <v>/F40/@F40_0013</v>
      </c>
      <c r="BI878" s="2837" t="s">
        <v>12660</v>
      </c>
      <c r="BJ878" s="2821" t="str">
        <f>IF(xml!$A$1&lt;&gt;Preluare_xml!BH$1," - ",IFERROR(INDEX(xml!$C:$C,MATCH(BH878,xml!$B:$B,0)),0))</f>
        <v xml:space="preserve"> - </v>
      </c>
    </row>
    <row r="879" spans="44:62" x14ac:dyDescent="0.25">
      <c r="AR879" s="1" t="s">
        <v>14302</v>
      </c>
      <c r="AS879" s="1860" t="str">
        <f t="shared" si="82"/>
        <v>F40_0154</v>
      </c>
      <c r="AT879" s="2839" t="str">
        <f>IF(xml!$A$1&lt;&gt;Preluare_xml!AR$1," - ",IFERROR(INDEX(xml!$C:$C,MATCH(AR879,xml!$B:$B,0)),0))</f>
        <v xml:space="preserve"> - </v>
      </c>
      <c r="AV879" s="1" t="s">
        <v>14479</v>
      </c>
      <c r="AW879" s="1860" t="str">
        <f t="shared" si="83"/>
        <v>F40_0411</v>
      </c>
      <c r="AX879" s="2834" t="str">
        <f>IF(xml!$A$1&lt;&gt;Preluare_xml!AV$1," - ",IFERROR(INDEX(xml!$C:$C,MATCH(AV879,xml!$B:$B,0)),0))</f>
        <v xml:space="preserve"> - </v>
      </c>
      <c r="AZ879" s="74" t="s">
        <v>14301</v>
      </c>
      <c r="BA879" s="1860" t="str">
        <f t="shared" si="84"/>
        <v>F40_0153</v>
      </c>
      <c r="BB879" s="2834" t="str">
        <f>IF(xml!$A$1&lt;&gt;Preluare_xml!AZ$1," - ",IFERROR(INDEX(xml!$C:$C,MATCH(AZ879,xml!$B:$B,0)),0))</f>
        <v xml:space="preserve"> - </v>
      </c>
      <c r="BD879" s="2396" t="str">
        <f t="shared" si="81"/>
        <v>/F40/@F40_0411</v>
      </c>
      <c r="BE879" s="2837" t="s">
        <v>14480</v>
      </c>
      <c r="BF879" s="2834" t="str">
        <f>IF(xml!$A$1&lt;&gt;Preluare_xml!BD$1," - ",IFERROR(INDEX(xml!$C:$C,MATCH(BD879,xml!$B:$B,0)),0))</f>
        <v xml:space="preserve"> - </v>
      </c>
      <c r="BH879" s="2396" t="str">
        <f t="shared" si="80"/>
        <v>/F40/@F40_0015</v>
      </c>
      <c r="BI879" s="2837" t="s">
        <v>12665</v>
      </c>
      <c r="BJ879" s="2821" t="str">
        <f>IF(xml!$A$1&lt;&gt;Preluare_xml!BH$1," - ",IFERROR(INDEX(xml!$C:$C,MATCH(BH879,xml!$B:$B,0)),0))</f>
        <v xml:space="preserve"> - </v>
      </c>
    </row>
    <row r="880" spans="44:62" x14ac:dyDescent="0.25">
      <c r="AR880" s="1" t="s">
        <v>14303</v>
      </c>
      <c r="AS880" s="1860" t="str">
        <f t="shared" si="82"/>
        <v>F40_0155</v>
      </c>
      <c r="AT880" s="2839" t="str">
        <f>IF(xml!$A$1&lt;&gt;Preluare_xml!AR$1," - ",IFERROR(INDEX(xml!$C:$C,MATCH(AR880,xml!$B:$B,0)),0))</f>
        <v xml:space="preserve"> - </v>
      </c>
      <c r="AV880" s="1" t="s">
        <v>14481</v>
      </c>
      <c r="AW880" s="1860" t="str">
        <f t="shared" si="83"/>
        <v>F40_0412</v>
      </c>
      <c r="AX880" s="2834" t="str">
        <f>IF(xml!$A$1&lt;&gt;Preluare_xml!AV$1," - ",IFERROR(INDEX(xml!$C:$C,MATCH(AV880,xml!$B:$B,0)),0))</f>
        <v xml:space="preserve"> - </v>
      </c>
      <c r="AZ880" s="74" t="s">
        <v>14302</v>
      </c>
      <c r="BA880" s="1860" t="str">
        <f t="shared" si="84"/>
        <v>F40_0154</v>
      </c>
      <c r="BB880" s="2834" t="str">
        <f>IF(xml!$A$1&lt;&gt;Preluare_xml!AZ$1," - ",IFERROR(INDEX(xml!$C:$C,MATCH(AZ880,xml!$B:$B,0)),0))</f>
        <v xml:space="preserve"> - </v>
      </c>
      <c r="BD880" s="2396" t="str">
        <f t="shared" si="81"/>
        <v>/F40/@F40_0412</v>
      </c>
      <c r="BE880" s="2837" t="s">
        <v>14482</v>
      </c>
      <c r="BF880" s="2834" t="str">
        <f>IF(xml!$A$1&lt;&gt;Preluare_xml!BD$1," - ",IFERROR(INDEX(xml!$C:$C,MATCH(BD880,xml!$B:$B,0)),0))</f>
        <v xml:space="preserve"> - </v>
      </c>
      <c r="BH880" s="2396" t="str">
        <f t="shared" si="80"/>
        <v>/F40/@F40_0021</v>
      </c>
      <c r="BI880" s="2837" t="s">
        <v>12669</v>
      </c>
      <c r="BJ880" s="2821" t="str">
        <f>IF(xml!$A$1&lt;&gt;Preluare_xml!BH$1," - ",IFERROR(INDEX(xml!$C:$C,MATCH(BH880,xml!$B:$B,0)),0))</f>
        <v xml:space="preserve"> - </v>
      </c>
    </row>
    <row r="881" spans="44:62" x14ac:dyDescent="0.25">
      <c r="AR881" s="1" t="s">
        <v>14305</v>
      </c>
      <c r="AS881" s="1860" t="str">
        <f t="shared" si="82"/>
        <v>F40_0161</v>
      </c>
      <c r="AT881" s="2839" t="str">
        <f>IF(xml!$A$1&lt;&gt;Preluare_xml!AR$1," - ",IFERROR(INDEX(xml!$C:$C,MATCH(AR881,xml!$B:$B,0)),0))</f>
        <v xml:space="preserve"> - </v>
      </c>
      <c r="AV881" s="1" t="s">
        <v>14483</v>
      </c>
      <c r="AW881" s="1860" t="str">
        <f t="shared" si="83"/>
        <v>F40_0413</v>
      </c>
      <c r="AX881" s="2834" t="str">
        <f>IF(xml!$A$1&lt;&gt;Preluare_xml!AV$1," - ",IFERROR(INDEX(xml!$C:$C,MATCH(AV881,xml!$B:$B,0)),0))</f>
        <v xml:space="preserve"> - </v>
      </c>
      <c r="AZ881" s="74" t="s">
        <v>14303</v>
      </c>
      <c r="BA881" s="1860" t="str">
        <f t="shared" si="84"/>
        <v>F40_0155</v>
      </c>
      <c r="BB881" s="2834" t="str">
        <f>IF(xml!$A$1&lt;&gt;Preluare_xml!AZ$1," - ",IFERROR(INDEX(xml!$C:$C,MATCH(AZ881,xml!$B:$B,0)),0))</f>
        <v xml:space="preserve"> - </v>
      </c>
      <c r="BD881" s="2396" t="str">
        <f t="shared" si="81"/>
        <v>/F40/@F40_0413</v>
      </c>
      <c r="BE881" s="2837" t="s">
        <v>14484</v>
      </c>
      <c r="BF881" s="2834" t="str">
        <f>IF(xml!$A$1&lt;&gt;Preluare_xml!BD$1," - ",IFERROR(INDEX(xml!$C:$C,MATCH(BD881,xml!$B:$B,0)),0))</f>
        <v xml:space="preserve"> - </v>
      </c>
      <c r="BH881" s="2396" t="str">
        <f t="shared" si="80"/>
        <v>/F40/@F40_0022</v>
      </c>
      <c r="BI881" s="2837" t="s">
        <v>12674</v>
      </c>
      <c r="BJ881" s="2821" t="str">
        <f>IF(xml!$A$1&lt;&gt;Preluare_xml!BH$1," - ",IFERROR(INDEX(xml!$C:$C,MATCH(BH881,xml!$B:$B,0)),0))</f>
        <v xml:space="preserve"> - </v>
      </c>
    </row>
    <row r="882" spans="44:62" x14ac:dyDescent="0.25">
      <c r="AR882" s="1" t="s">
        <v>14307</v>
      </c>
      <c r="AS882" s="1860" t="str">
        <f t="shared" si="82"/>
        <v>F40_0162</v>
      </c>
      <c r="AT882" s="2839" t="str">
        <f>IF(xml!$A$1&lt;&gt;Preluare_xml!AR$1," - ",IFERROR(INDEX(xml!$C:$C,MATCH(AR882,xml!$B:$B,0)),0))</f>
        <v xml:space="preserve"> - </v>
      </c>
      <c r="AV882" s="1" t="s">
        <v>14485</v>
      </c>
      <c r="AW882" s="1860" t="str">
        <f t="shared" si="83"/>
        <v>F40_0414</v>
      </c>
      <c r="AX882" s="2834" t="str">
        <f>IF(xml!$A$1&lt;&gt;Preluare_xml!AV$1," - ",IFERROR(INDEX(xml!$C:$C,MATCH(AV882,xml!$B:$B,0)),0))</f>
        <v xml:space="preserve"> - </v>
      </c>
      <c r="AZ882" s="74" t="s">
        <v>14305</v>
      </c>
      <c r="BA882" s="1860" t="str">
        <f t="shared" si="84"/>
        <v>F40_0161</v>
      </c>
      <c r="BB882" s="2834" t="str">
        <f>IF(xml!$A$1&lt;&gt;Preluare_xml!AZ$1," - ",IFERROR(INDEX(xml!$C:$C,MATCH(AZ882,xml!$B:$B,0)),0))</f>
        <v xml:space="preserve"> - </v>
      </c>
      <c r="BD882" s="2396" t="str">
        <f t="shared" si="81"/>
        <v>/F40/@F40_0414</v>
      </c>
      <c r="BE882" s="2837" t="s">
        <v>14486</v>
      </c>
      <c r="BF882" s="2834" t="str">
        <f>IF(xml!$A$1&lt;&gt;Preluare_xml!BD$1," - ",IFERROR(INDEX(xml!$C:$C,MATCH(BD882,xml!$B:$B,0)),0))</f>
        <v xml:space="preserve"> - </v>
      </c>
      <c r="BH882" s="2396" t="str">
        <f t="shared" si="80"/>
        <v>/F40/@F40_0023</v>
      </c>
      <c r="BI882" s="2837" t="s">
        <v>12679</v>
      </c>
      <c r="BJ882" s="2821" t="str">
        <f>IF(xml!$A$1&lt;&gt;Preluare_xml!BH$1," - ",IFERROR(INDEX(xml!$C:$C,MATCH(BH882,xml!$B:$B,0)),0))</f>
        <v xml:space="preserve"> - </v>
      </c>
    </row>
    <row r="883" spans="44:62" x14ac:dyDescent="0.25">
      <c r="AR883" s="1" t="s">
        <v>14308</v>
      </c>
      <c r="AS883" s="1860" t="str">
        <f t="shared" si="82"/>
        <v>F40_0163</v>
      </c>
      <c r="AT883" s="2839" t="str">
        <f>IF(xml!$A$1&lt;&gt;Preluare_xml!AR$1," - ",IFERROR(INDEX(xml!$C:$C,MATCH(AR883,xml!$B:$B,0)),0))</f>
        <v xml:space="preserve"> - </v>
      </c>
      <c r="AV883" s="1" t="s">
        <v>14487</v>
      </c>
      <c r="AW883" s="1860" t="str">
        <f t="shared" si="83"/>
        <v>F40_0421</v>
      </c>
      <c r="AX883" s="2834" t="str">
        <f>IF(xml!$A$1&lt;&gt;Preluare_xml!AV$1," - ",IFERROR(INDEX(xml!$C:$C,MATCH(AV883,xml!$B:$B,0)),0))</f>
        <v xml:space="preserve"> - </v>
      </c>
      <c r="AZ883" s="74" t="s">
        <v>14307</v>
      </c>
      <c r="BA883" s="1860" t="str">
        <f t="shared" si="84"/>
        <v>F40_0162</v>
      </c>
      <c r="BB883" s="2834" t="str">
        <f>IF(xml!$A$1&lt;&gt;Preluare_xml!AZ$1," - ",IFERROR(INDEX(xml!$C:$C,MATCH(AZ883,xml!$B:$B,0)),0))</f>
        <v xml:space="preserve"> - </v>
      </c>
      <c r="BD883" s="2396" t="str">
        <f t="shared" si="81"/>
        <v>/F40/@F40_0421</v>
      </c>
      <c r="BE883" s="2837" t="s">
        <v>14488</v>
      </c>
      <c r="BF883" s="2834" t="str">
        <f>IF(xml!$A$1&lt;&gt;Preluare_xml!BD$1," - ",IFERROR(INDEX(xml!$C:$C,MATCH(BD883,xml!$B:$B,0)),0))</f>
        <v xml:space="preserve"> - </v>
      </c>
      <c r="BH883" s="2396" t="str">
        <f t="shared" si="80"/>
        <v>/F40/@F40_0025</v>
      </c>
      <c r="BI883" s="2837" t="s">
        <v>12683</v>
      </c>
      <c r="BJ883" s="2821" t="str">
        <f>IF(xml!$A$1&lt;&gt;Preluare_xml!BH$1," - ",IFERROR(INDEX(xml!$C:$C,MATCH(BH883,xml!$B:$B,0)),0))</f>
        <v xml:space="preserve"> - </v>
      </c>
    </row>
    <row r="884" spans="44:62" x14ac:dyDescent="0.25">
      <c r="AR884" s="1" t="s">
        <v>14309</v>
      </c>
      <c r="AS884" s="1860" t="str">
        <f t="shared" si="82"/>
        <v>F40_0164</v>
      </c>
      <c r="AT884" s="2839" t="str">
        <f>IF(xml!$A$1&lt;&gt;Preluare_xml!AR$1," - ",IFERROR(INDEX(xml!$C:$C,MATCH(AR884,xml!$B:$B,0)),0))</f>
        <v xml:space="preserve"> - </v>
      </c>
      <c r="AV884" s="1" t="s">
        <v>14489</v>
      </c>
      <c r="AW884" s="1860" t="str">
        <f t="shared" si="83"/>
        <v>F40_0422</v>
      </c>
      <c r="AX884" s="2834" t="str">
        <f>IF(xml!$A$1&lt;&gt;Preluare_xml!AV$1," - ",IFERROR(INDEX(xml!$C:$C,MATCH(AV884,xml!$B:$B,0)),0))</f>
        <v xml:space="preserve"> - </v>
      </c>
      <c r="AZ884" s="74" t="s">
        <v>14308</v>
      </c>
      <c r="BA884" s="1860" t="str">
        <f t="shared" si="84"/>
        <v>F40_0163</v>
      </c>
      <c r="BB884" s="2834" t="str">
        <f>IF(xml!$A$1&lt;&gt;Preluare_xml!AZ$1," - ",IFERROR(INDEX(xml!$C:$C,MATCH(AZ884,xml!$B:$B,0)),0))</f>
        <v xml:space="preserve"> - </v>
      </c>
      <c r="BD884" s="2396" t="str">
        <f t="shared" si="81"/>
        <v>/F40/@F40_0422</v>
      </c>
      <c r="BE884" s="2837" t="s">
        <v>14490</v>
      </c>
      <c r="BF884" s="2834" t="str">
        <f>IF(xml!$A$1&lt;&gt;Preluare_xml!BD$1," - ",IFERROR(INDEX(xml!$C:$C,MATCH(BD884,xml!$B:$B,0)),0))</f>
        <v xml:space="preserve"> - </v>
      </c>
      <c r="BH884" s="2396" t="str">
        <f t="shared" si="80"/>
        <v>/F40/@F40_0031</v>
      </c>
      <c r="BI884" s="2837" t="s">
        <v>12687</v>
      </c>
      <c r="BJ884" s="2821" t="str">
        <f>IF(xml!$A$1&lt;&gt;Preluare_xml!BH$1," - ",IFERROR(INDEX(xml!$C:$C,MATCH(BH884,xml!$B:$B,0)),0))</f>
        <v xml:space="preserve"> - </v>
      </c>
    </row>
    <row r="885" spans="44:62" x14ac:dyDescent="0.25">
      <c r="AR885" s="1" t="s">
        <v>14311</v>
      </c>
      <c r="AS885" s="1860" t="str">
        <f t="shared" si="82"/>
        <v>F40_0165</v>
      </c>
      <c r="AT885" s="2839" t="str">
        <f>IF(xml!$A$1&lt;&gt;Preluare_xml!AR$1," - ",IFERROR(INDEX(xml!$C:$C,MATCH(AR885,xml!$B:$B,0)),0))</f>
        <v xml:space="preserve"> - </v>
      </c>
      <c r="AV885" s="1" t="s">
        <v>14491</v>
      </c>
      <c r="AW885" s="1860" t="str">
        <f t="shared" si="83"/>
        <v>F40_0423</v>
      </c>
      <c r="AX885" s="2834" t="str">
        <f>IF(xml!$A$1&lt;&gt;Preluare_xml!AV$1," - ",IFERROR(INDEX(xml!$C:$C,MATCH(AV885,xml!$B:$B,0)),0))</f>
        <v xml:space="preserve"> - </v>
      </c>
      <c r="AZ885" s="74" t="s">
        <v>14309</v>
      </c>
      <c r="BA885" s="1860" t="str">
        <f t="shared" si="84"/>
        <v>F40_0164</v>
      </c>
      <c r="BB885" s="2834" t="str">
        <f>IF(xml!$A$1&lt;&gt;Preluare_xml!AZ$1," - ",IFERROR(INDEX(xml!$C:$C,MATCH(AZ885,xml!$B:$B,0)),0))</f>
        <v xml:space="preserve"> - </v>
      </c>
      <c r="BD885" s="2396" t="str">
        <f t="shared" si="81"/>
        <v>/F40/@F40_0423</v>
      </c>
      <c r="BE885" s="2837" t="s">
        <v>14492</v>
      </c>
      <c r="BF885" s="2834" t="str">
        <f>IF(xml!$A$1&lt;&gt;Preluare_xml!BD$1," - ",IFERROR(INDEX(xml!$C:$C,MATCH(BD885,xml!$B:$B,0)),0))</f>
        <v xml:space="preserve"> - </v>
      </c>
      <c r="BH885" s="2396" t="str">
        <f t="shared" si="80"/>
        <v>/F40/@F40_0032</v>
      </c>
      <c r="BI885" s="2837" t="s">
        <v>12692</v>
      </c>
      <c r="BJ885" s="2821" t="str">
        <f>IF(xml!$A$1&lt;&gt;Preluare_xml!BH$1," - ",IFERROR(INDEX(xml!$C:$C,MATCH(BH885,xml!$B:$B,0)),0))</f>
        <v xml:space="preserve"> - </v>
      </c>
    </row>
    <row r="886" spans="44:62" x14ac:dyDescent="0.25">
      <c r="AR886" s="1" t="s">
        <v>12257</v>
      </c>
      <c r="AS886" s="1860" t="str">
        <f t="shared" si="82"/>
        <v>F40_0171</v>
      </c>
      <c r="AT886" s="2839" t="str">
        <f>IF(xml!$A$1&lt;&gt;Preluare_xml!AR$1," - ",IFERROR(INDEX(xml!$C:$C,MATCH(AR886,xml!$B:$B,0)),0))</f>
        <v xml:space="preserve"> - </v>
      </c>
      <c r="AV886" s="1" t="s">
        <v>14493</v>
      </c>
      <c r="AW886" s="1860" t="str">
        <f t="shared" si="83"/>
        <v>F40_0424</v>
      </c>
      <c r="AX886" s="2834" t="str">
        <f>IF(xml!$A$1&lt;&gt;Preluare_xml!AV$1," - ",IFERROR(INDEX(xml!$C:$C,MATCH(AV886,xml!$B:$B,0)),0))</f>
        <v xml:space="preserve"> - </v>
      </c>
      <c r="AZ886" s="74" t="s">
        <v>14311</v>
      </c>
      <c r="BA886" s="1860" t="str">
        <f t="shared" si="84"/>
        <v>F40_0165</v>
      </c>
      <c r="BB886" s="2834" t="str">
        <f>IF(xml!$A$1&lt;&gt;Preluare_xml!AZ$1," - ",IFERROR(INDEX(xml!$C:$C,MATCH(AZ886,xml!$B:$B,0)),0))</f>
        <v xml:space="preserve"> - </v>
      </c>
      <c r="BD886" s="2396" t="str">
        <f t="shared" si="81"/>
        <v>/F40/@F40_0424</v>
      </c>
      <c r="BE886" s="2837" t="s">
        <v>14494</v>
      </c>
      <c r="BF886" s="2834" t="str">
        <f>IF(xml!$A$1&lt;&gt;Preluare_xml!BD$1," - ",IFERROR(INDEX(xml!$C:$C,MATCH(BD886,xml!$B:$B,0)),0))</f>
        <v xml:space="preserve"> - </v>
      </c>
      <c r="BH886" s="2396" t="str">
        <f t="shared" si="80"/>
        <v>/F40/@F40_0033</v>
      </c>
      <c r="BI886" s="2837" t="s">
        <v>12696</v>
      </c>
      <c r="BJ886" s="2821" t="str">
        <f>IF(xml!$A$1&lt;&gt;Preluare_xml!BH$1," - ",IFERROR(INDEX(xml!$C:$C,MATCH(BH886,xml!$B:$B,0)),0))</f>
        <v xml:space="preserve"> - </v>
      </c>
    </row>
    <row r="887" spans="44:62" x14ac:dyDescent="0.25">
      <c r="AR887" s="1" t="s">
        <v>12258</v>
      </c>
      <c r="AS887" s="1860" t="str">
        <f t="shared" si="82"/>
        <v>F40_0172</v>
      </c>
      <c r="AT887" s="2839" t="str">
        <f>IF(xml!$A$1&lt;&gt;Preluare_xml!AR$1," - ",IFERROR(INDEX(xml!$C:$C,MATCH(AR887,xml!$B:$B,0)),0))</f>
        <v xml:space="preserve"> - </v>
      </c>
      <c r="AV887" s="1" t="s">
        <v>12301</v>
      </c>
      <c r="AW887" s="1860" t="str">
        <f t="shared" si="83"/>
        <v>F40_0431</v>
      </c>
      <c r="AX887" s="2834" t="str">
        <f>IF(xml!$A$1&lt;&gt;Preluare_xml!AV$1," - ",IFERROR(INDEX(xml!$C:$C,MATCH(AV887,xml!$B:$B,0)),0))</f>
        <v xml:space="preserve"> - </v>
      </c>
      <c r="AZ887" s="74" t="s">
        <v>12257</v>
      </c>
      <c r="BA887" s="1860" t="str">
        <f t="shared" si="84"/>
        <v>F40_0171</v>
      </c>
      <c r="BB887" s="2834" t="str">
        <f>IF(xml!$A$1&lt;&gt;Preluare_xml!AZ$1," - ",IFERROR(INDEX(xml!$C:$C,MATCH(AZ887,xml!$B:$B,0)),0))</f>
        <v xml:space="preserve"> - </v>
      </c>
      <c r="BD887" s="2396" t="str">
        <f t="shared" si="81"/>
        <v>/F40/@F40_0431</v>
      </c>
      <c r="BE887" s="2837" t="s">
        <v>14495</v>
      </c>
      <c r="BF887" s="2834" t="str">
        <f>IF(xml!$A$1&lt;&gt;Preluare_xml!BD$1," - ",IFERROR(INDEX(xml!$C:$C,MATCH(BD887,xml!$B:$B,0)),0))</f>
        <v xml:space="preserve"> - </v>
      </c>
      <c r="BH887" s="2396" t="str">
        <f t="shared" si="80"/>
        <v>/F40/@F40_0035</v>
      </c>
      <c r="BI887" s="2837" t="s">
        <v>12700</v>
      </c>
      <c r="BJ887" s="2821" t="str">
        <f>IF(xml!$A$1&lt;&gt;Preluare_xml!BH$1," - ",IFERROR(INDEX(xml!$C:$C,MATCH(BH887,xml!$B:$B,0)),0))</f>
        <v xml:space="preserve"> - </v>
      </c>
    </row>
    <row r="888" spans="44:62" x14ac:dyDescent="0.25">
      <c r="AR888" s="1" t="s">
        <v>12259</v>
      </c>
      <c r="AS888" s="1860" t="str">
        <f t="shared" si="82"/>
        <v>F40_0173</v>
      </c>
      <c r="AT888" s="2839" t="str">
        <f>IF(xml!$A$1&lt;&gt;Preluare_xml!AR$1," - ",IFERROR(INDEX(xml!$C:$C,MATCH(AR888,xml!$B:$B,0)),0))</f>
        <v xml:space="preserve"> - </v>
      </c>
      <c r="AV888" s="1" t="s">
        <v>14496</v>
      </c>
      <c r="AW888" s="1860" t="str">
        <f t="shared" si="83"/>
        <v>F40_0432</v>
      </c>
      <c r="AX888" s="2834" t="str">
        <f>IF(xml!$A$1&lt;&gt;Preluare_xml!AV$1," - ",IFERROR(INDEX(xml!$C:$C,MATCH(AV888,xml!$B:$B,0)),0))</f>
        <v xml:space="preserve"> - </v>
      </c>
      <c r="AZ888" s="74" t="s">
        <v>12258</v>
      </c>
      <c r="BA888" s="1860" t="str">
        <f t="shared" si="84"/>
        <v>F40_0172</v>
      </c>
      <c r="BB888" s="2834" t="str">
        <f>IF(xml!$A$1&lt;&gt;Preluare_xml!AZ$1," - ",IFERROR(INDEX(xml!$C:$C,MATCH(AZ888,xml!$B:$B,0)),0))</f>
        <v xml:space="preserve"> - </v>
      </c>
      <c r="BD888" s="2396" t="str">
        <f t="shared" si="81"/>
        <v>/F40/@F40_0432</v>
      </c>
      <c r="BE888" s="2837" t="s">
        <v>14497</v>
      </c>
      <c r="BF888" s="2834" t="str">
        <f>IF(xml!$A$1&lt;&gt;Preluare_xml!BD$1," - ",IFERROR(INDEX(xml!$C:$C,MATCH(BD888,xml!$B:$B,0)),0))</f>
        <v xml:space="preserve"> - </v>
      </c>
      <c r="BH888" s="2396" t="str">
        <f t="shared" si="80"/>
        <v>/F40/@F40_0041</v>
      </c>
      <c r="BI888" s="2837" t="s">
        <v>12705</v>
      </c>
      <c r="BJ888" s="2821" t="str">
        <f>IF(xml!$A$1&lt;&gt;Preluare_xml!BH$1," - ",IFERROR(INDEX(xml!$C:$C,MATCH(BH888,xml!$B:$B,0)),0))</f>
        <v xml:space="preserve"> - </v>
      </c>
    </row>
    <row r="889" spans="44:62" x14ac:dyDescent="0.25">
      <c r="AR889" s="1" t="s">
        <v>14314</v>
      </c>
      <c r="AS889" s="1860" t="str">
        <f t="shared" si="82"/>
        <v>F40_0174</v>
      </c>
      <c r="AT889" s="2839" t="str">
        <f>IF(xml!$A$1&lt;&gt;Preluare_xml!AR$1," - ",IFERROR(INDEX(xml!$C:$C,MATCH(AR889,xml!$B:$B,0)),0))</f>
        <v xml:space="preserve"> - </v>
      </c>
      <c r="AV889" s="1" t="s">
        <v>12302</v>
      </c>
      <c r="AW889" s="1860" t="str">
        <f t="shared" si="83"/>
        <v>F40_0433</v>
      </c>
      <c r="AX889" s="2834" t="str">
        <f>IF(xml!$A$1&lt;&gt;Preluare_xml!AV$1," - ",IFERROR(INDEX(xml!$C:$C,MATCH(AV889,xml!$B:$B,0)),0))</f>
        <v xml:space="preserve"> - </v>
      </c>
      <c r="AZ889" s="74" t="s">
        <v>12259</v>
      </c>
      <c r="BA889" s="1860" t="str">
        <f t="shared" si="84"/>
        <v>F40_0173</v>
      </c>
      <c r="BB889" s="2834" t="str">
        <f>IF(xml!$A$1&lt;&gt;Preluare_xml!AZ$1," - ",IFERROR(INDEX(xml!$C:$C,MATCH(AZ889,xml!$B:$B,0)),0))</f>
        <v xml:space="preserve"> - </v>
      </c>
      <c r="BD889" s="2396" t="str">
        <f t="shared" si="81"/>
        <v>/F40/@F40_0433</v>
      </c>
      <c r="BE889" s="2837" t="s">
        <v>14498</v>
      </c>
      <c r="BF889" s="2834" t="str">
        <f>IF(xml!$A$1&lt;&gt;Preluare_xml!BD$1," - ",IFERROR(INDEX(xml!$C:$C,MATCH(BD889,xml!$B:$B,0)),0))</f>
        <v xml:space="preserve"> - </v>
      </c>
      <c r="BH889" s="2396" t="str">
        <f t="shared" si="80"/>
        <v>/F40/@F40_0042</v>
      </c>
      <c r="BI889" s="2837" t="s">
        <v>12710</v>
      </c>
      <c r="BJ889" s="2821" t="str">
        <f>IF(xml!$A$1&lt;&gt;Preluare_xml!BH$1," - ",IFERROR(INDEX(xml!$C:$C,MATCH(BH889,xml!$B:$B,0)),0))</f>
        <v xml:space="preserve"> - </v>
      </c>
    </row>
    <row r="890" spans="44:62" x14ac:dyDescent="0.25">
      <c r="AR890" s="1" t="s">
        <v>12260</v>
      </c>
      <c r="AS890" s="1860" t="str">
        <f t="shared" si="82"/>
        <v>F40_0175</v>
      </c>
      <c r="AT890" s="2839" t="str">
        <f>IF(xml!$A$1&lt;&gt;Preluare_xml!AR$1," - ",IFERROR(INDEX(xml!$C:$C,MATCH(AR890,xml!$B:$B,0)),0))</f>
        <v xml:space="preserve"> - </v>
      </c>
      <c r="AV890" s="1" t="s">
        <v>12303</v>
      </c>
      <c r="AW890" s="1860" t="str">
        <f t="shared" si="83"/>
        <v>F40_0434</v>
      </c>
      <c r="AX890" s="2834" t="str">
        <f>IF(xml!$A$1&lt;&gt;Preluare_xml!AV$1," - ",IFERROR(INDEX(xml!$C:$C,MATCH(AV890,xml!$B:$B,0)),0))</f>
        <v xml:space="preserve"> - </v>
      </c>
      <c r="AZ890" s="74" t="s">
        <v>14314</v>
      </c>
      <c r="BA890" s="1860" t="str">
        <f t="shared" si="84"/>
        <v>F40_0174</v>
      </c>
      <c r="BB890" s="2834" t="str">
        <f>IF(xml!$A$1&lt;&gt;Preluare_xml!AZ$1," - ",IFERROR(INDEX(xml!$C:$C,MATCH(AZ890,xml!$B:$B,0)),0))</f>
        <v xml:space="preserve"> - </v>
      </c>
      <c r="BD890" s="2396" t="str">
        <f t="shared" si="81"/>
        <v>/F40/@F40_0434</v>
      </c>
      <c r="BE890" s="2837" t="s">
        <v>14499</v>
      </c>
      <c r="BF890" s="2834" t="str">
        <f>IF(xml!$A$1&lt;&gt;Preluare_xml!BD$1," - ",IFERROR(INDEX(xml!$C:$C,MATCH(BD890,xml!$B:$B,0)),0))</f>
        <v xml:space="preserve"> - </v>
      </c>
      <c r="BH890" s="2396" t="str">
        <f t="shared" si="80"/>
        <v>/F40/@F40_0043</v>
      </c>
      <c r="BI890" s="2837" t="s">
        <v>12714</v>
      </c>
      <c r="BJ890" s="2821" t="str">
        <f>IF(xml!$A$1&lt;&gt;Preluare_xml!BH$1," - ",IFERROR(INDEX(xml!$C:$C,MATCH(BH890,xml!$B:$B,0)),0))</f>
        <v xml:space="preserve"> - </v>
      </c>
    </row>
    <row r="891" spans="44:62" x14ac:dyDescent="0.25">
      <c r="AR891" s="1" t="s">
        <v>14316</v>
      </c>
      <c r="AS891" s="1860" t="str">
        <f t="shared" si="82"/>
        <v>F40_0181</v>
      </c>
      <c r="AT891" s="2839" t="str">
        <f>IF(xml!$A$1&lt;&gt;Preluare_xml!AR$1," - ",IFERROR(INDEX(xml!$C:$C,MATCH(AR891,xml!$B:$B,0)),0))</f>
        <v xml:space="preserve"> - </v>
      </c>
      <c r="AV891" s="1" t="s">
        <v>14500</v>
      </c>
      <c r="AW891" s="1860" t="str">
        <f t="shared" si="83"/>
        <v>F40_0441</v>
      </c>
      <c r="AX891" s="2834" t="str">
        <f>IF(xml!$A$1&lt;&gt;Preluare_xml!AV$1," - ",IFERROR(INDEX(xml!$C:$C,MATCH(AV891,xml!$B:$B,0)),0))</f>
        <v xml:space="preserve"> - </v>
      </c>
      <c r="AZ891" s="74" t="s">
        <v>12260</v>
      </c>
      <c r="BA891" s="1860" t="str">
        <f t="shared" si="84"/>
        <v>F40_0175</v>
      </c>
      <c r="BB891" s="2834" t="str">
        <f>IF(xml!$A$1&lt;&gt;Preluare_xml!AZ$1," - ",IFERROR(INDEX(xml!$C:$C,MATCH(AZ891,xml!$B:$B,0)),0))</f>
        <v xml:space="preserve"> - </v>
      </c>
      <c r="BD891" s="2396" t="str">
        <f t="shared" si="81"/>
        <v>/F40/@F40_0441</v>
      </c>
      <c r="BE891" s="2837" t="s">
        <v>14501</v>
      </c>
      <c r="BF891" s="2834" t="str">
        <f>IF(xml!$A$1&lt;&gt;Preluare_xml!BD$1," - ",IFERROR(INDEX(xml!$C:$C,MATCH(BD891,xml!$B:$B,0)),0))</f>
        <v xml:space="preserve"> - </v>
      </c>
      <c r="BH891" s="2396" t="str">
        <f t="shared" si="80"/>
        <v>/F40/@F40_0045</v>
      </c>
      <c r="BI891" s="2837" t="s">
        <v>12719</v>
      </c>
      <c r="BJ891" s="2821" t="str">
        <f>IF(xml!$A$1&lt;&gt;Preluare_xml!BH$1," - ",IFERROR(INDEX(xml!$C:$C,MATCH(BH891,xml!$B:$B,0)),0))</f>
        <v xml:space="preserve"> - </v>
      </c>
    </row>
    <row r="892" spans="44:62" x14ac:dyDescent="0.25">
      <c r="AR892" s="1" t="s">
        <v>14317</v>
      </c>
      <c r="AS892" s="1860" t="str">
        <f t="shared" si="82"/>
        <v>F40_0182</v>
      </c>
      <c r="AT892" s="2839" t="str">
        <f>IF(xml!$A$1&lt;&gt;Preluare_xml!AR$1," - ",IFERROR(INDEX(xml!$C:$C,MATCH(AR892,xml!$B:$B,0)),0))</f>
        <v xml:space="preserve"> - </v>
      </c>
      <c r="AV892" s="1" t="s">
        <v>14502</v>
      </c>
      <c r="AW892" s="1860" t="str">
        <f t="shared" si="83"/>
        <v>F40_0442</v>
      </c>
      <c r="AX892" s="2834" t="str">
        <f>IF(xml!$A$1&lt;&gt;Preluare_xml!AV$1," - ",IFERROR(INDEX(xml!$C:$C,MATCH(AV892,xml!$B:$B,0)),0))</f>
        <v xml:space="preserve"> - </v>
      </c>
      <c r="AZ892" s="74" t="s">
        <v>14316</v>
      </c>
      <c r="BA892" s="1860" t="str">
        <f t="shared" si="84"/>
        <v>F40_0181</v>
      </c>
      <c r="BB892" s="2834" t="str">
        <f>IF(xml!$A$1&lt;&gt;Preluare_xml!AZ$1," - ",IFERROR(INDEX(xml!$C:$C,MATCH(AZ892,xml!$B:$B,0)),0))</f>
        <v xml:space="preserve"> - </v>
      </c>
      <c r="BD892" s="2396" t="str">
        <f t="shared" si="81"/>
        <v>/F40/@F40_0442</v>
      </c>
      <c r="BE892" s="2837" t="s">
        <v>14503</v>
      </c>
      <c r="BF892" s="2834" t="str">
        <f>IF(xml!$A$1&lt;&gt;Preluare_xml!BD$1," - ",IFERROR(INDEX(xml!$C:$C,MATCH(BD892,xml!$B:$B,0)),0))</f>
        <v xml:space="preserve"> - </v>
      </c>
      <c r="BH892" s="2396" t="str">
        <f t="shared" si="80"/>
        <v>/F40/@F40_0051</v>
      </c>
      <c r="BI892" s="2837" t="s">
        <v>12723</v>
      </c>
      <c r="BJ892" s="2821" t="str">
        <f>IF(xml!$A$1&lt;&gt;Preluare_xml!BH$1," - ",IFERROR(INDEX(xml!$C:$C,MATCH(BH892,xml!$B:$B,0)),0))</f>
        <v xml:space="preserve"> - </v>
      </c>
    </row>
    <row r="893" spans="44:62" x14ac:dyDescent="0.25">
      <c r="AR893" s="1" t="s">
        <v>14319</v>
      </c>
      <c r="AS893" s="1860" t="str">
        <f t="shared" si="82"/>
        <v>F40_0183</v>
      </c>
      <c r="AT893" s="2839" t="str">
        <f>IF(xml!$A$1&lt;&gt;Preluare_xml!AR$1," - ",IFERROR(INDEX(xml!$C:$C,MATCH(AR893,xml!$B:$B,0)),0))</f>
        <v xml:space="preserve"> - </v>
      </c>
      <c r="AV893" s="1" t="s">
        <v>14504</v>
      </c>
      <c r="AW893" s="1860" t="str">
        <f t="shared" si="83"/>
        <v>F40_0443</v>
      </c>
      <c r="AX893" s="2834" t="str">
        <f>IF(xml!$A$1&lt;&gt;Preluare_xml!AV$1," - ",IFERROR(INDEX(xml!$C:$C,MATCH(AV893,xml!$B:$B,0)),0))</f>
        <v xml:space="preserve"> - </v>
      </c>
      <c r="AZ893" s="74" t="s">
        <v>14317</v>
      </c>
      <c r="BA893" s="1860" t="str">
        <f t="shared" si="84"/>
        <v>F40_0182</v>
      </c>
      <c r="BB893" s="2834" t="str">
        <f>IF(xml!$A$1&lt;&gt;Preluare_xml!AZ$1," - ",IFERROR(INDEX(xml!$C:$C,MATCH(AZ893,xml!$B:$B,0)),0))</f>
        <v xml:space="preserve"> - </v>
      </c>
      <c r="BD893" s="2396" t="str">
        <f t="shared" si="81"/>
        <v>/F40/@F40_0443</v>
      </c>
      <c r="BE893" s="2837" t="s">
        <v>14505</v>
      </c>
      <c r="BF893" s="2834" t="str">
        <f>IF(xml!$A$1&lt;&gt;Preluare_xml!BD$1," - ",IFERROR(INDEX(xml!$C:$C,MATCH(BD893,xml!$B:$B,0)),0))</f>
        <v xml:space="preserve"> - </v>
      </c>
      <c r="BH893" s="2396" t="str">
        <f t="shared" si="80"/>
        <v>/F40/@F40_0052</v>
      </c>
      <c r="BI893" s="2837" t="s">
        <v>12728</v>
      </c>
      <c r="BJ893" s="2821" t="str">
        <f>IF(xml!$A$1&lt;&gt;Preluare_xml!BH$1," - ",IFERROR(INDEX(xml!$C:$C,MATCH(BH893,xml!$B:$B,0)),0))</f>
        <v xml:space="preserve"> - </v>
      </c>
    </row>
    <row r="894" spans="44:62" x14ac:dyDescent="0.25">
      <c r="AR894" s="1" t="s">
        <v>14321</v>
      </c>
      <c r="AS894" s="1860" t="str">
        <f t="shared" si="82"/>
        <v>F40_0184</v>
      </c>
      <c r="AT894" s="2839" t="str">
        <f>IF(xml!$A$1&lt;&gt;Preluare_xml!AR$1," - ",IFERROR(INDEX(xml!$C:$C,MATCH(AR894,xml!$B:$B,0)),0))</f>
        <v xml:space="preserve"> - </v>
      </c>
      <c r="AV894" s="1" t="s">
        <v>14506</v>
      </c>
      <c r="AW894" s="1860" t="str">
        <f t="shared" si="83"/>
        <v>F40_0444</v>
      </c>
      <c r="AX894" s="2834" t="str">
        <f>IF(xml!$A$1&lt;&gt;Preluare_xml!AV$1," - ",IFERROR(INDEX(xml!$C:$C,MATCH(AV894,xml!$B:$B,0)),0))</f>
        <v xml:space="preserve"> - </v>
      </c>
      <c r="AZ894" s="74" t="s">
        <v>14319</v>
      </c>
      <c r="BA894" s="1860" t="str">
        <f t="shared" si="84"/>
        <v>F40_0183</v>
      </c>
      <c r="BB894" s="2834" t="str">
        <f>IF(xml!$A$1&lt;&gt;Preluare_xml!AZ$1," - ",IFERROR(INDEX(xml!$C:$C,MATCH(AZ894,xml!$B:$B,0)),0))</f>
        <v xml:space="preserve"> - </v>
      </c>
      <c r="BD894" s="2396" t="str">
        <f t="shared" si="81"/>
        <v>/F40/@F40_0444</v>
      </c>
      <c r="BE894" s="2837" t="s">
        <v>14507</v>
      </c>
      <c r="BF894" s="2834" t="str">
        <f>IF(xml!$A$1&lt;&gt;Preluare_xml!BD$1," - ",IFERROR(INDEX(xml!$C:$C,MATCH(BD894,xml!$B:$B,0)),0))</f>
        <v xml:space="preserve"> - </v>
      </c>
      <c r="BH894" s="2396" t="str">
        <f t="shared" si="80"/>
        <v>/F40/@F40_0053</v>
      </c>
      <c r="BI894" s="2837" t="s">
        <v>12733</v>
      </c>
      <c r="BJ894" s="2821" t="str">
        <f>IF(xml!$A$1&lt;&gt;Preluare_xml!BH$1," - ",IFERROR(INDEX(xml!$C:$C,MATCH(BH894,xml!$B:$B,0)),0))</f>
        <v xml:space="preserve"> - </v>
      </c>
    </row>
    <row r="895" spans="44:62" x14ac:dyDescent="0.25">
      <c r="AR895" s="1" t="s">
        <v>14322</v>
      </c>
      <c r="AS895" s="1860" t="str">
        <f t="shared" si="82"/>
        <v>F40_0185</v>
      </c>
      <c r="AT895" s="2839" t="str">
        <f>IF(xml!$A$1&lt;&gt;Preluare_xml!AR$1," - ",IFERROR(INDEX(xml!$C:$C,MATCH(AR895,xml!$B:$B,0)),0))</f>
        <v xml:space="preserve"> - </v>
      </c>
      <c r="AV895" s="1" t="s">
        <v>14508</v>
      </c>
      <c r="AW895" s="1860" t="str">
        <f t="shared" si="83"/>
        <v>F40_0451</v>
      </c>
      <c r="AX895" s="2834" t="str">
        <f>IF(xml!$A$1&lt;&gt;Preluare_xml!AV$1," - ",IFERROR(INDEX(xml!$C:$C,MATCH(AV895,xml!$B:$B,0)),0))</f>
        <v xml:space="preserve"> - </v>
      </c>
      <c r="AZ895" s="74" t="s">
        <v>14321</v>
      </c>
      <c r="BA895" s="1860" t="str">
        <f t="shared" si="84"/>
        <v>F40_0184</v>
      </c>
      <c r="BB895" s="2834" t="str">
        <f>IF(xml!$A$1&lt;&gt;Preluare_xml!AZ$1," - ",IFERROR(INDEX(xml!$C:$C,MATCH(AZ895,xml!$B:$B,0)),0))</f>
        <v xml:space="preserve"> - </v>
      </c>
      <c r="BD895" s="2396" t="str">
        <f t="shared" si="81"/>
        <v>/F40/@F40_0451</v>
      </c>
      <c r="BE895" s="2837" t="s">
        <v>14509</v>
      </c>
      <c r="BF895" s="2834" t="str">
        <f>IF(xml!$A$1&lt;&gt;Preluare_xml!BD$1," - ",IFERROR(INDEX(xml!$C:$C,MATCH(BD895,xml!$B:$B,0)),0))</f>
        <v xml:space="preserve"> - </v>
      </c>
      <c r="BH895" s="2396" t="str">
        <f t="shared" si="80"/>
        <v>/F40/@F40_0055</v>
      </c>
      <c r="BI895" s="2837" t="s">
        <v>12739</v>
      </c>
      <c r="BJ895" s="2821" t="str">
        <f>IF(xml!$A$1&lt;&gt;Preluare_xml!BH$1," - ",IFERROR(INDEX(xml!$C:$C,MATCH(BH895,xml!$B:$B,0)),0))</f>
        <v xml:space="preserve"> - </v>
      </c>
    </row>
    <row r="896" spans="44:62" x14ac:dyDescent="0.25">
      <c r="AR896" s="1" t="s">
        <v>12261</v>
      </c>
      <c r="AS896" s="1860" t="str">
        <f t="shared" si="82"/>
        <v>F40_0191</v>
      </c>
      <c r="AT896" s="2839" t="str">
        <f>IF(xml!$A$1&lt;&gt;Preluare_xml!AR$1," - ",IFERROR(INDEX(xml!$C:$C,MATCH(AR896,xml!$B:$B,0)),0))</f>
        <v xml:space="preserve"> - </v>
      </c>
      <c r="AV896" s="1" t="s">
        <v>14510</v>
      </c>
      <c r="AW896" s="1860" t="str">
        <f t="shared" si="83"/>
        <v>F40_0452</v>
      </c>
      <c r="AX896" s="2834" t="str">
        <f>IF(xml!$A$1&lt;&gt;Preluare_xml!AV$1," - ",IFERROR(INDEX(xml!$C:$C,MATCH(AV896,xml!$B:$B,0)),0))</f>
        <v xml:space="preserve"> - </v>
      </c>
      <c r="AZ896" s="74" t="s">
        <v>14322</v>
      </c>
      <c r="BA896" s="1860" t="str">
        <f t="shared" si="84"/>
        <v>F40_0185</v>
      </c>
      <c r="BB896" s="2834" t="str">
        <f>IF(xml!$A$1&lt;&gt;Preluare_xml!AZ$1," - ",IFERROR(INDEX(xml!$C:$C,MATCH(AZ896,xml!$B:$B,0)),0))</f>
        <v xml:space="preserve"> - </v>
      </c>
      <c r="BD896" s="2396" t="str">
        <f t="shared" si="81"/>
        <v>/F40/@F40_0452</v>
      </c>
      <c r="BE896" s="2837" t="s">
        <v>14511</v>
      </c>
      <c r="BF896" s="2834" t="str">
        <f>IF(xml!$A$1&lt;&gt;Preluare_xml!BD$1," - ",IFERROR(INDEX(xml!$C:$C,MATCH(BD896,xml!$B:$B,0)),0))</f>
        <v xml:space="preserve"> - </v>
      </c>
      <c r="BH896" s="2396" t="str">
        <f t="shared" si="80"/>
        <v>/F40/@F40_0061</v>
      </c>
      <c r="BI896" s="2837" t="s">
        <v>12636</v>
      </c>
      <c r="BJ896" s="2821" t="str">
        <f>IF(xml!$A$1&lt;&gt;Preluare_xml!BH$1," - ",IFERROR(INDEX(xml!$C:$C,MATCH(BH896,xml!$B:$B,0)),0))</f>
        <v xml:space="preserve"> - </v>
      </c>
    </row>
    <row r="897" spans="44:62" x14ac:dyDescent="0.25">
      <c r="AR897" s="1" t="s">
        <v>14325</v>
      </c>
      <c r="AS897" s="1860" t="str">
        <f t="shared" si="82"/>
        <v>F40_0192</v>
      </c>
      <c r="AT897" s="2839" t="str">
        <f>IF(xml!$A$1&lt;&gt;Preluare_xml!AR$1," - ",IFERROR(INDEX(xml!$C:$C,MATCH(AR897,xml!$B:$B,0)),0))</f>
        <v xml:space="preserve"> - </v>
      </c>
      <c r="AV897" s="1" t="s">
        <v>14512</v>
      </c>
      <c r="AW897" s="1860" t="str">
        <f t="shared" si="83"/>
        <v>F40_0453</v>
      </c>
      <c r="AX897" s="2834" t="str">
        <f>IF(xml!$A$1&lt;&gt;Preluare_xml!AV$1," - ",IFERROR(INDEX(xml!$C:$C,MATCH(AV897,xml!$B:$B,0)),0))</f>
        <v xml:space="preserve"> - </v>
      </c>
      <c r="AZ897" s="74" t="s">
        <v>12261</v>
      </c>
      <c r="BA897" s="1860" t="str">
        <f t="shared" si="84"/>
        <v>F40_0191</v>
      </c>
      <c r="BB897" s="2834" t="str">
        <f>IF(xml!$A$1&lt;&gt;Preluare_xml!AZ$1," - ",IFERROR(INDEX(xml!$C:$C,MATCH(AZ897,xml!$B:$B,0)),0))</f>
        <v xml:space="preserve"> - </v>
      </c>
      <c r="BD897" s="2396" t="str">
        <f t="shared" si="81"/>
        <v>/F40/@F40_0453</v>
      </c>
      <c r="BE897" s="2837" t="s">
        <v>14513</v>
      </c>
      <c r="BF897" s="2834" t="str">
        <f>IF(xml!$A$1&lt;&gt;Preluare_xml!BD$1," - ",IFERROR(INDEX(xml!$C:$C,MATCH(BD897,xml!$B:$B,0)),0))</f>
        <v xml:space="preserve"> - </v>
      </c>
      <c r="BH897" s="2396" t="str">
        <f t="shared" si="80"/>
        <v>/F40/@F40_0062</v>
      </c>
      <c r="BI897" s="2837" t="s">
        <v>12641</v>
      </c>
      <c r="BJ897" s="2821" t="str">
        <f>IF(xml!$A$1&lt;&gt;Preluare_xml!BH$1," - ",IFERROR(INDEX(xml!$C:$C,MATCH(BH897,xml!$B:$B,0)),0))</f>
        <v xml:space="preserve"> - </v>
      </c>
    </row>
    <row r="898" spans="44:62" x14ac:dyDescent="0.25">
      <c r="AR898" s="1" t="s">
        <v>14328</v>
      </c>
      <c r="AS898" s="1860" t="str">
        <f t="shared" si="82"/>
        <v>F40_0193</v>
      </c>
      <c r="AT898" s="2839" t="str">
        <f>IF(xml!$A$1&lt;&gt;Preluare_xml!AR$1," - ",IFERROR(INDEX(xml!$C:$C,MATCH(AR898,xml!$B:$B,0)),0))</f>
        <v xml:space="preserve"> - </v>
      </c>
      <c r="AV898" s="1" t="s">
        <v>14514</v>
      </c>
      <c r="AW898" s="1860" t="str">
        <f t="shared" si="83"/>
        <v>F40_0454</v>
      </c>
      <c r="AX898" s="2834" t="str">
        <f>IF(xml!$A$1&lt;&gt;Preluare_xml!AV$1," - ",IFERROR(INDEX(xml!$C:$C,MATCH(AV898,xml!$B:$B,0)),0))</f>
        <v xml:space="preserve"> - </v>
      </c>
      <c r="AZ898" s="74" t="s">
        <v>14325</v>
      </c>
      <c r="BA898" s="1860" t="str">
        <f t="shared" si="84"/>
        <v>F40_0192</v>
      </c>
      <c r="BB898" s="2834" t="str">
        <f>IF(xml!$A$1&lt;&gt;Preluare_xml!AZ$1," - ",IFERROR(INDEX(xml!$C:$C,MATCH(AZ898,xml!$B:$B,0)),0))</f>
        <v xml:space="preserve"> - </v>
      </c>
      <c r="BD898" s="2396" t="str">
        <f t="shared" si="81"/>
        <v>/F40/@F40_0454</v>
      </c>
      <c r="BE898" s="2837" t="s">
        <v>14515</v>
      </c>
      <c r="BF898" s="2834" t="str">
        <f>IF(xml!$A$1&lt;&gt;Preluare_xml!BD$1," - ",IFERROR(INDEX(xml!$C:$C,MATCH(BD898,xml!$B:$B,0)),0))</f>
        <v xml:space="preserve"> - </v>
      </c>
      <c r="BH898" s="2396" t="str">
        <f t="shared" si="80"/>
        <v>/F40/@F40_0063</v>
      </c>
      <c r="BI898" s="2837" t="s">
        <v>12644</v>
      </c>
      <c r="BJ898" s="2821" t="str">
        <f>IF(xml!$A$1&lt;&gt;Preluare_xml!BH$1," - ",IFERROR(INDEX(xml!$C:$C,MATCH(BH898,xml!$B:$B,0)),0))</f>
        <v xml:space="preserve"> - </v>
      </c>
    </row>
    <row r="899" spans="44:62" x14ac:dyDescent="0.25">
      <c r="AR899" s="1" t="s">
        <v>12262</v>
      </c>
      <c r="AS899" s="1860" t="str">
        <f t="shared" si="82"/>
        <v>F40_0195</v>
      </c>
      <c r="AT899" s="2839" t="str">
        <f>IF(xml!$A$1&lt;&gt;Preluare_xml!AR$1," - ",IFERROR(INDEX(xml!$C:$C,MATCH(AR899,xml!$B:$B,0)),0))</f>
        <v xml:space="preserve"> - </v>
      </c>
      <c r="AV899" s="1" t="s">
        <v>14516</v>
      </c>
      <c r="AW899" s="1860" t="str">
        <f t="shared" si="83"/>
        <v>F40_0461</v>
      </c>
      <c r="AX899" s="2834" t="str">
        <f>IF(xml!$A$1&lt;&gt;Preluare_xml!AV$1," - ",IFERROR(INDEX(xml!$C:$C,MATCH(AV899,xml!$B:$B,0)),0))</f>
        <v xml:space="preserve"> - </v>
      </c>
      <c r="AZ899" s="74" t="s">
        <v>14328</v>
      </c>
      <c r="BA899" s="1860" t="str">
        <f t="shared" si="84"/>
        <v>F40_0193</v>
      </c>
      <c r="BB899" s="2834" t="str">
        <f>IF(xml!$A$1&lt;&gt;Preluare_xml!AZ$1," - ",IFERROR(INDEX(xml!$C:$C,MATCH(AZ899,xml!$B:$B,0)),0))</f>
        <v xml:space="preserve"> - </v>
      </c>
      <c r="BD899" s="2396" t="str">
        <f t="shared" si="81"/>
        <v>/F40/@F40_0461</v>
      </c>
      <c r="BE899" s="2837" t="s">
        <v>14517</v>
      </c>
      <c r="BF899" s="2834" t="str">
        <f>IF(xml!$A$1&lt;&gt;Preluare_xml!BD$1," - ",IFERROR(INDEX(xml!$C:$C,MATCH(BD899,xml!$B:$B,0)),0))</f>
        <v xml:space="preserve"> - </v>
      </c>
      <c r="BH899" s="2396" t="str">
        <f t="shared" si="80"/>
        <v>/F40/@F40_0065</v>
      </c>
      <c r="BI899" s="2837" t="s">
        <v>12649</v>
      </c>
      <c r="BJ899" s="2821" t="str">
        <f>IF(xml!$A$1&lt;&gt;Preluare_xml!BH$1," - ",IFERROR(INDEX(xml!$C:$C,MATCH(BH899,xml!$B:$B,0)),0))</f>
        <v xml:space="preserve"> - </v>
      </c>
    </row>
    <row r="900" spans="44:62" x14ac:dyDescent="0.25">
      <c r="AR900" s="1" t="s">
        <v>12263</v>
      </c>
      <c r="AS900" s="1860" t="str">
        <f t="shared" si="82"/>
        <v>F40_0201</v>
      </c>
      <c r="AT900" s="2839" t="str">
        <f>IF(xml!$A$1&lt;&gt;Preluare_xml!AR$1," - ",IFERROR(INDEX(xml!$C:$C,MATCH(AR900,xml!$B:$B,0)),0))</f>
        <v xml:space="preserve"> - </v>
      </c>
      <c r="AV900" s="1" t="s">
        <v>14518</v>
      </c>
      <c r="AW900" s="1860" t="str">
        <f t="shared" si="83"/>
        <v>F40_0462</v>
      </c>
      <c r="AX900" s="2834" t="str">
        <f>IF(xml!$A$1&lt;&gt;Preluare_xml!AV$1," - ",IFERROR(INDEX(xml!$C:$C,MATCH(AV900,xml!$B:$B,0)),0))</f>
        <v xml:space="preserve"> - </v>
      </c>
      <c r="AZ900" s="74" t="s">
        <v>12262</v>
      </c>
      <c r="BA900" s="1860" t="str">
        <f t="shared" si="84"/>
        <v>F40_0195</v>
      </c>
      <c r="BB900" s="2834" t="str">
        <f>IF(xml!$A$1&lt;&gt;Preluare_xml!AZ$1," - ",IFERROR(INDEX(xml!$C:$C,MATCH(AZ900,xml!$B:$B,0)),0))</f>
        <v xml:space="preserve"> - </v>
      </c>
      <c r="BD900" s="2396" t="str">
        <f t="shared" si="81"/>
        <v>/F40/@F40_0462</v>
      </c>
      <c r="BE900" s="2837" t="s">
        <v>14519</v>
      </c>
      <c r="BF900" s="2834" t="str">
        <f>IF(xml!$A$1&lt;&gt;Preluare_xml!BD$1," - ",IFERROR(INDEX(xml!$C:$C,MATCH(BD900,xml!$B:$B,0)),0))</f>
        <v xml:space="preserve"> - </v>
      </c>
      <c r="BH900" s="2396" t="str">
        <f t="shared" si="80"/>
        <v>/F40/@F40_0071</v>
      </c>
      <c r="BI900" s="2837" t="s">
        <v>12635</v>
      </c>
      <c r="BJ900" s="2821" t="str">
        <f>IF(xml!$A$1&lt;&gt;Preluare_xml!BH$1," - ",IFERROR(INDEX(xml!$C:$C,MATCH(BH900,xml!$B:$B,0)),0))</f>
        <v xml:space="preserve"> - </v>
      </c>
    </row>
    <row r="901" spans="44:62" x14ac:dyDescent="0.25">
      <c r="AR901" s="1" t="s">
        <v>12264</v>
      </c>
      <c r="AS901" s="1860" t="str">
        <f t="shared" si="82"/>
        <v>F40_0202</v>
      </c>
      <c r="AT901" s="2839" t="str">
        <f>IF(xml!$A$1&lt;&gt;Preluare_xml!AR$1," - ",IFERROR(INDEX(xml!$C:$C,MATCH(AR901,xml!$B:$B,0)),0))</f>
        <v xml:space="preserve"> - </v>
      </c>
      <c r="AV901" s="1" t="s">
        <v>14520</v>
      </c>
      <c r="AW901" s="1860" t="str">
        <f t="shared" si="83"/>
        <v>F40_0463</v>
      </c>
      <c r="AX901" s="2834" t="str">
        <f>IF(xml!$A$1&lt;&gt;Preluare_xml!AV$1," - ",IFERROR(INDEX(xml!$C:$C,MATCH(AV901,xml!$B:$B,0)),0))</f>
        <v xml:space="preserve"> - </v>
      </c>
      <c r="AZ901" s="74" t="s">
        <v>12263</v>
      </c>
      <c r="BA901" s="1860" t="str">
        <f t="shared" si="84"/>
        <v>F40_0201</v>
      </c>
      <c r="BB901" s="2834" t="str">
        <f>IF(xml!$A$1&lt;&gt;Preluare_xml!AZ$1," - ",IFERROR(INDEX(xml!$C:$C,MATCH(AZ901,xml!$B:$B,0)),0))</f>
        <v xml:space="preserve"> - </v>
      </c>
      <c r="BD901" s="2396" t="str">
        <f t="shared" si="81"/>
        <v>/F40/@F40_0463</v>
      </c>
      <c r="BE901" s="2837" t="s">
        <v>14521</v>
      </c>
      <c r="BF901" s="2834" t="str">
        <f>IF(xml!$A$1&lt;&gt;Preluare_xml!BD$1," - ",IFERROR(INDEX(xml!$C:$C,MATCH(BD901,xml!$B:$B,0)),0))</f>
        <v xml:space="preserve"> - </v>
      </c>
      <c r="BH901" s="2396" t="str">
        <f t="shared" si="80"/>
        <v>/F40/@F40_0072</v>
      </c>
      <c r="BI901" s="2837" t="s">
        <v>12640</v>
      </c>
      <c r="BJ901" s="2821" t="str">
        <f>IF(xml!$A$1&lt;&gt;Preluare_xml!BH$1," - ",IFERROR(INDEX(xml!$C:$C,MATCH(BH901,xml!$B:$B,0)),0))</f>
        <v xml:space="preserve"> - </v>
      </c>
    </row>
    <row r="902" spans="44:62" x14ac:dyDescent="0.25">
      <c r="AR902" s="1" t="s">
        <v>12265</v>
      </c>
      <c r="AS902" s="1860" t="str">
        <f t="shared" si="82"/>
        <v>F40_0203</v>
      </c>
      <c r="AT902" s="2839" t="str">
        <f>IF(xml!$A$1&lt;&gt;Preluare_xml!AR$1," - ",IFERROR(INDEX(xml!$C:$C,MATCH(AR902,xml!$B:$B,0)),0))</f>
        <v xml:space="preserve"> - </v>
      </c>
      <c r="AV902" s="1" t="s">
        <v>14522</v>
      </c>
      <c r="AW902" s="1860" t="str">
        <f t="shared" si="83"/>
        <v>F40_0464</v>
      </c>
      <c r="AX902" s="2834" t="str">
        <f>IF(xml!$A$1&lt;&gt;Preluare_xml!AV$1," - ",IFERROR(INDEX(xml!$C:$C,MATCH(AV902,xml!$B:$B,0)),0))</f>
        <v xml:space="preserve"> - </v>
      </c>
      <c r="AZ902" s="74" t="s">
        <v>12264</v>
      </c>
      <c r="BA902" s="1860" t="str">
        <f t="shared" si="84"/>
        <v>F40_0202</v>
      </c>
      <c r="BB902" s="2834" t="str">
        <f>IF(xml!$A$1&lt;&gt;Preluare_xml!AZ$1," - ",IFERROR(INDEX(xml!$C:$C,MATCH(AZ902,xml!$B:$B,0)),0))</f>
        <v xml:space="preserve"> - </v>
      </c>
      <c r="BD902" s="2396" t="str">
        <f t="shared" si="81"/>
        <v>/F40/@F40_0464</v>
      </c>
      <c r="BE902" s="2837" t="s">
        <v>14523</v>
      </c>
      <c r="BF902" s="2834" t="str">
        <f>IF(xml!$A$1&lt;&gt;Preluare_xml!BD$1," - ",IFERROR(INDEX(xml!$C:$C,MATCH(BD902,xml!$B:$B,0)),0))</f>
        <v xml:space="preserve"> - </v>
      </c>
      <c r="BH902" s="2396" t="str">
        <f t="shared" si="80"/>
        <v>/F40/@F40_0073</v>
      </c>
      <c r="BI902" s="2837" t="s">
        <v>12643</v>
      </c>
      <c r="BJ902" s="2821" t="str">
        <f>IF(xml!$A$1&lt;&gt;Preluare_xml!BH$1," - ",IFERROR(INDEX(xml!$C:$C,MATCH(BH902,xml!$B:$B,0)),0))</f>
        <v xml:space="preserve"> - </v>
      </c>
    </row>
    <row r="903" spans="44:62" x14ac:dyDescent="0.25">
      <c r="AR903" s="1" t="s">
        <v>14334</v>
      </c>
      <c r="AS903" s="1860" t="str">
        <f t="shared" si="82"/>
        <v>F40_0204</v>
      </c>
      <c r="AT903" s="2839" t="str">
        <f>IF(xml!$A$1&lt;&gt;Preluare_xml!AR$1," - ",IFERROR(INDEX(xml!$C:$C,MATCH(AR903,xml!$B:$B,0)),0))</f>
        <v xml:space="preserve"> - </v>
      </c>
      <c r="AV903" s="1" t="s">
        <v>12304</v>
      </c>
      <c r="AW903" s="1860" t="str">
        <f t="shared" si="83"/>
        <v>F40_0471</v>
      </c>
      <c r="AX903" s="2834" t="str">
        <f>IF(xml!$A$1&lt;&gt;Preluare_xml!AV$1," - ",IFERROR(INDEX(xml!$C:$C,MATCH(AV903,xml!$B:$B,0)),0))</f>
        <v xml:space="preserve"> - </v>
      </c>
      <c r="AZ903" s="74" t="s">
        <v>12265</v>
      </c>
      <c r="BA903" s="1860" t="str">
        <f t="shared" si="84"/>
        <v>F40_0203</v>
      </c>
      <c r="BB903" s="2834" t="str">
        <f>IF(xml!$A$1&lt;&gt;Preluare_xml!AZ$1," - ",IFERROR(INDEX(xml!$C:$C,MATCH(AZ903,xml!$B:$B,0)),0))</f>
        <v xml:space="preserve"> - </v>
      </c>
      <c r="BD903" s="2396" t="str">
        <f t="shared" si="81"/>
        <v>/F40/@F40_0471</v>
      </c>
      <c r="BE903" s="2837" t="s">
        <v>14524</v>
      </c>
      <c r="BF903" s="2834" t="str">
        <f>IF(xml!$A$1&lt;&gt;Preluare_xml!BD$1," - ",IFERROR(INDEX(xml!$C:$C,MATCH(BD903,xml!$B:$B,0)),0))</f>
        <v xml:space="preserve"> - </v>
      </c>
      <c r="BH903" s="2396" t="str">
        <f t="shared" si="80"/>
        <v>/F40/@F40_0074</v>
      </c>
      <c r="BI903" s="2837" t="s">
        <v>14525</v>
      </c>
      <c r="BJ903" s="2821" t="str">
        <f>IF(xml!$A$1&lt;&gt;Preluare_xml!BH$1," - ",IFERROR(INDEX(xml!$C:$C,MATCH(BH903,xml!$B:$B,0)),0))</f>
        <v xml:space="preserve"> - </v>
      </c>
    </row>
    <row r="904" spans="44:62" x14ac:dyDescent="0.25">
      <c r="AR904" s="1" t="s">
        <v>12266</v>
      </c>
      <c r="AS904" s="1860" t="str">
        <f t="shared" si="82"/>
        <v>F40_0205</v>
      </c>
      <c r="AT904" s="2839" t="str">
        <f>IF(xml!$A$1&lt;&gt;Preluare_xml!AR$1," - ",IFERROR(INDEX(xml!$C:$C,MATCH(AR904,xml!$B:$B,0)),0))</f>
        <v xml:space="preserve"> - </v>
      </c>
      <c r="AV904" s="1" t="s">
        <v>12305</v>
      </c>
      <c r="AW904" s="1860" t="str">
        <f t="shared" si="83"/>
        <v>F40_0472</v>
      </c>
      <c r="AX904" s="2834" t="str">
        <f>IF(xml!$A$1&lt;&gt;Preluare_xml!AV$1," - ",IFERROR(INDEX(xml!$C:$C,MATCH(AV904,xml!$B:$B,0)),0))</f>
        <v xml:space="preserve"> - </v>
      </c>
      <c r="AZ904" s="74" t="s">
        <v>14334</v>
      </c>
      <c r="BA904" s="1860" t="str">
        <f t="shared" si="84"/>
        <v>F40_0204</v>
      </c>
      <c r="BB904" s="2834" t="str">
        <f>IF(xml!$A$1&lt;&gt;Preluare_xml!AZ$1," - ",IFERROR(INDEX(xml!$C:$C,MATCH(AZ904,xml!$B:$B,0)),0))</f>
        <v xml:space="preserve"> - </v>
      </c>
      <c r="BD904" s="2396" t="str">
        <f t="shared" si="81"/>
        <v>/F40/@F40_0472</v>
      </c>
      <c r="BE904" s="2837" t="s">
        <v>14526</v>
      </c>
      <c r="BF904" s="2834" t="str">
        <f>IF(xml!$A$1&lt;&gt;Preluare_xml!BD$1," - ",IFERROR(INDEX(xml!$C:$C,MATCH(BD904,xml!$B:$B,0)),0))</f>
        <v xml:space="preserve"> - </v>
      </c>
      <c r="BH904" s="2396" t="str">
        <f t="shared" si="80"/>
        <v>/F40/@F40_0075</v>
      </c>
      <c r="BI904" s="2837" t="s">
        <v>12648</v>
      </c>
      <c r="BJ904" s="2821" t="str">
        <f>IF(xml!$A$1&lt;&gt;Preluare_xml!BH$1," - ",IFERROR(INDEX(xml!$C:$C,MATCH(BH904,xml!$B:$B,0)),0))</f>
        <v xml:space="preserve"> - </v>
      </c>
    </row>
    <row r="905" spans="44:62" x14ac:dyDescent="0.25">
      <c r="AR905" s="1" t="s">
        <v>12267</v>
      </c>
      <c r="AS905" s="1860" t="str">
        <f t="shared" si="82"/>
        <v>F40_0211</v>
      </c>
      <c r="AT905" s="2839" t="str">
        <f>IF(xml!$A$1&lt;&gt;Preluare_xml!AR$1," - ",IFERROR(INDEX(xml!$C:$C,MATCH(AR905,xml!$B:$B,0)),0))</f>
        <v xml:space="preserve"> - </v>
      </c>
      <c r="AV905" s="1" t="s">
        <v>12306</v>
      </c>
      <c r="AW905" s="1860" t="str">
        <f t="shared" si="83"/>
        <v>F40_0473</v>
      </c>
      <c r="AX905" s="2834" t="str">
        <f>IF(xml!$A$1&lt;&gt;Preluare_xml!AV$1," - ",IFERROR(INDEX(xml!$C:$C,MATCH(AV905,xml!$B:$B,0)),0))</f>
        <v xml:space="preserve"> - </v>
      </c>
      <c r="AZ905" s="74" t="s">
        <v>12266</v>
      </c>
      <c r="BA905" s="1860" t="str">
        <f t="shared" si="84"/>
        <v>F40_0205</v>
      </c>
      <c r="BB905" s="2834" t="str">
        <f>IF(xml!$A$1&lt;&gt;Preluare_xml!AZ$1," - ",IFERROR(INDEX(xml!$C:$C,MATCH(AZ905,xml!$B:$B,0)),0))</f>
        <v xml:space="preserve"> - </v>
      </c>
      <c r="BD905" s="2396" t="str">
        <f t="shared" si="81"/>
        <v>/F40/@F40_0473</v>
      </c>
      <c r="BE905" s="2837" t="s">
        <v>14527</v>
      </c>
      <c r="BF905" s="2834" t="str">
        <f>IF(xml!$A$1&lt;&gt;Preluare_xml!BD$1," - ",IFERROR(INDEX(xml!$C:$C,MATCH(BD905,xml!$B:$B,0)),0))</f>
        <v xml:space="preserve"> - </v>
      </c>
      <c r="BH905" s="2396" t="str">
        <f t="shared" si="80"/>
        <v>/F40/@F40_0081</v>
      </c>
      <c r="BI905" s="2837" t="s">
        <v>12792</v>
      </c>
      <c r="BJ905" s="2821" t="str">
        <f>IF(xml!$A$1&lt;&gt;Preluare_xml!BH$1," - ",IFERROR(INDEX(xml!$C:$C,MATCH(BH905,xml!$B:$B,0)),0))</f>
        <v xml:space="preserve"> - </v>
      </c>
    </row>
    <row r="906" spans="44:62" x14ac:dyDescent="0.25">
      <c r="AR906" s="1" t="s">
        <v>12268</v>
      </c>
      <c r="AS906" s="1860" t="str">
        <f t="shared" si="82"/>
        <v>F40_0212</v>
      </c>
      <c r="AT906" s="2839" t="str">
        <f>IF(xml!$A$1&lt;&gt;Preluare_xml!AR$1," - ",IFERROR(INDEX(xml!$C:$C,MATCH(AR906,xml!$B:$B,0)),0))</f>
        <v xml:space="preserve"> - </v>
      </c>
      <c r="AV906" s="1" t="s">
        <v>12307</v>
      </c>
      <c r="AW906" s="1860" t="str">
        <f t="shared" si="83"/>
        <v>F40_0474</v>
      </c>
      <c r="AX906" s="2834" t="str">
        <f>IF(xml!$A$1&lt;&gt;Preluare_xml!AV$1," - ",IFERROR(INDEX(xml!$C:$C,MATCH(AV906,xml!$B:$B,0)),0))</f>
        <v xml:space="preserve"> - </v>
      </c>
      <c r="AZ906" s="74" t="s">
        <v>12267</v>
      </c>
      <c r="BA906" s="1860" t="str">
        <f t="shared" si="84"/>
        <v>F40_0211</v>
      </c>
      <c r="BB906" s="2834" t="str">
        <f>IF(xml!$A$1&lt;&gt;Preluare_xml!AZ$1," - ",IFERROR(INDEX(xml!$C:$C,MATCH(AZ906,xml!$B:$B,0)),0))</f>
        <v xml:space="preserve"> - </v>
      </c>
      <c r="BD906" s="2396" t="str">
        <f t="shared" si="81"/>
        <v>/F40/@F40_0474</v>
      </c>
      <c r="BE906" s="2837" t="s">
        <v>14528</v>
      </c>
      <c r="BF906" s="2834" t="str">
        <f>IF(xml!$A$1&lt;&gt;Preluare_xml!BD$1," - ",IFERROR(INDEX(xml!$C:$C,MATCH(BD906,xml!$B:$B,0)),0))</f>
        <v xml:space="preserve"> - </v>
      </c>
      <c r="BH906" s="2396" t="str">
        <f t="shared" si="80"/>
        <v>/F40/@F40_0082</v>
      </c>
      <c r="BI906" s="2837" t="s">
        <v>12796</v>
      </c>
      <c r="BJ906" s="2821" t="str">
        <f>IF(xml!$A$1&lt;&gt;Preluare_xml!BH$1," - ",IFERROR(INDEX(xml!$C:$C,MATCH(BH906,xml!$B:$B,0)),0))</f>
        <v xml:space="preserve"> - </v>
      </c>
    </row>
    <row r="907" spans="44:62" x14ac:dyDescent="0.25">
      <c r="AR907" s="1" t="s">
        <v>12269</v>
      </c>
      <c r="AS907" s="1860" t="str">
        <f t="shared" si="82"/>
        <v>F40_0213</v>
      </c>
      <c r="AT907" s="2839" t="str">
        <f>IF(xml!$A$1&lt;&gt;Preluare_xml!AR$1," - ",IFERROR(INDEX(xml!$C:$C,MATCH(AR907,xml!$B:$B,0)),0))</f>
        <v xml:space="preserve"> - </v>
      </c>
      <c r="AV907" s="1" t="s">
        <v>14529</v>
      </c>
      <c r="AW907" s="1860" t="str">
        <f t="shared" si="83"/>
        <v>F40_0481</v>
      </c>
      <c r="AX907" s="2834" t="str">
        <f>IF(xml!$A$1&lt;&gt;Preluare_xml!AV$1," - ",IFERROR(INDEX(xml!$C:$C,MATCH(AV907,xml!$B:$B,0)),0))</f>
        <v xml:space="preserve"> - </v>
      </c>
      <c r="AZ907" s="74" t="s">
        <v>12268</v>
      </c>
      <c r="BA907" s="1860" t="str">
        <f t="shared" si="84"/>
        <v>F40_0212</v>
      </c>
      <c r="BB907" s="2834" t="str">
        <f>IF(xml!$A$1&lt;&gt;Preluare_xml!AZ$1," - ",IFERROR(INDEX(xml!$C:$C,MATCH(AZ907,xml!$B:$B,0)),0))</f>
        <v xml:space="preserve"> - </v>
      </c>
      <c r="BD907" s="2396" t="str">
        <f t="shared" si="81"/>
        <v>/F40/@F40_0481</v>
      </c>
      <c r="BE907" s="2837" t="s">
        <v>14530</v>
      </c>
      <c r="BF907" s="2834" t="str">
        <f>IF(xml!$A$1&lt;&gt;Preluare_xml!BD$1," - ",IFERROR(INDEX(xml!$C:$C,MATCH(BD907,xml!$B:$B,0)),0))</f>
        <v xml:space="preserve"> - </v>
      </c>
      <c r="BH907" s="2396" t="str">
        <f t="shared" si="80"/>
        <v>/F40/@F40_0083</v>
      </c>
      <c r="BI907" s="2837" t="s">
        <v>12800</v>
      </c>
      <c r="BJ907" s="2821" t="str">
        <f>IF(xml!$A$1&lt;&gt;Preluare_xml!BH$1," - ",IFERROR(INDEX(xml!$C:$C,MATCH(BH907,xml!$B:$B,0)),0))</f>
        <v xml:space="preserve"> - </v>
      </c>
    </row>
    <row r="908" spans="44:62" x14ac:dyDescent="0.25">
      <c r="AR908" s="1" t="s">
        <v>14340</v>
      </c>
      <c r="AS908" s="1860" t="str">
        <f t="shared" si="82"/>
        <v>F40_0214</v>
      </c>
      <c r="AT908" s="2839" t="str">
        <f>IF(xml!$A$1&lt;&gt;Preluare_xml!AR$1," - ",IFERROR(INDEX(xml!$C:$C,MATCH(AR908,xml!$B:$B,0)),0))</f>
        <v xml:space="preserve"> - </v>
      </c>
      <c r="AV908" s="1" t="s">
        <v>14531</v>
      </c>
      <c r="AW908" s="1860" t="str">
        <f t="shared" si="83"/>
        <v>F40_0482</v>
      </c>
      <c r="AX908" s="2834" t="str">
        <f>IF(xml!$A$1&lt;&gt;Preluare_xml!AV$1," - ",IFERROR(INDEX(xml!$C:$C,MATCH(AV908,xml!$B:$B,0)),0))</f>
        <v xml:space="preserve"> - </v>
      </c>
      <c r="AZ908" s="74" t="s">
        <v>12269</v>
      </c>
      <c r="BA908" s="1860" t="str">
        <f t="shared" si="84"/>
        <v>F40_0213</v>
      </c>
      <c r="BB908" s="2834" t="str">
        <f>IF(xml!$A$1&lt;&gt;Preluare_xml!AZ$1," - ",IFERROR(INDEX(xml!$C:$C,MATCH(AZ908,xml!$B:$B,0)),0))</f>
        <v xml:space="preserve"> - </v>
      </c>
      <c r="BD908" s="2396" t="str">
        <f t="shared" si="81"/>
        <v>/F40/@F40_0482</v>
      </c>
      <c r="BE908" s="2837" t="s">
        <v>14532</v>
      </c>
      <c r="BF908" s="2834" t="str">
        <f>IF(xml!$A$1&lt;&gt;Preluare_xml!BD$1," - ",IFERROR(INDEX(xml!$C:$C,MATCH(BD908,xml!$B:$B,0)),0))</f>
        <v xml:space="preserve"> - </v>
      </c>
      <c r="BH908" s="2396" t="str">
        <f t="shared" si="80"/>
        <v>/F40/@F40_0084</v>
      </c>
      <c r="BI908" s="2837" t="s">
        <v>12826</v>
      </c>
      <c r="BJ908" s="2821" t="str">
        <f>IF(xml!$A$1&lt;&gt;Preluare_xml!BH$1," - ",IFERROR(INDEX(xml!$C:$C,MATCH(BH908,xml!$B:$B,0)),0))</f>
        <v xml:space="preserve"> - </v>
      </c>
    </row>
    <row r="909" spans="44:62" x14ac:dyDescent="0.25">
      <c r="AR909" s="1" t="s">
        <v>14342</v>
      </c>
      <c r="AS909" s="1860" t="str">
        <f t="shared" si="82"/>
        <v>F40_0221</v>
      </c>
      <c r="AT909" s="2839" t="str">
        <f>IF(xml!$A$1&lt;&gt;Preluare_xml!AR$1," - ",IFERROR(INDEX(xml!$C:$C,MATCH(AR909,xml!$B:$B,0)),0))</f>
        <v xml:space="preserve"> - </v>
      </c>
      <c r="AV909" s="1" t="s">
        <v>14533</v>
      </c>
      <c r="AW909" s="1860" t="str">
        <f t="shared" si="83"/>
        <v>F40_0483</v>
      </c>
      <c r="AX909" s="2834" t="str">
        <f>IF(xml!$A$1&lt;&gt;Preluare_xml!AV$1," - ",IFERROR(INDEX(xml!$C:$C,MATCH(AV909,xml!$B:$B,0)),0))</f>
        <v xml:space="preserve"> - </v>
      </c>
      <c r="AZ909" s="74" t="s">
        <v>14340</v>
      </c>
      <c r="BA909" s="1860" t="str">
        <f t="shared" si="84"/>
        <v>F40_0214</v>
      </c>
      <c r="BB909" s="2834" t="str">
        <f>IF(xml!$A$1&lt;&gt;Preluare_xml!AZ$1," - ",IFERROR(INDEX(xml!$C:$C,MATCH(AZ909,xml!$B:$B,0)),0))</f>
        <v xml:space="preserve"> - </v>
      </c>
      <c r="BD909" s="2396" t="str">
        <f t="shared" si="81"/>
        <v>/F40/@F40_0483</v>
      </c>
      <c r="BE909" s="2837" t="s">
        <v>14534</v>
      </c>
      <c r="BF909" s="2834" t="str">
        <f>IF(xml!$A$1&lt;&gt;Preluare_xml!BD$1," - ",IFERROR(INDEX(xml!$C:$C,MATCH(BD909,xml!$B:$B,0)),0))</f>
        <v xml:space="preserve"> - </v>
      </c>
      <c r="BH909" s="2396" t="str">
        <f t="shared" si="80"/>
        <v>/F40/@F40_0085</v>
      </c>
      <c r="BI909" s="2837" t="s">
        <v>12805</v>
      </c>
      <c r="BJ909" s="2821" t="str">
        <f>IF(xml!$A$1&lt;&gt;Preluare_xml!BH$1," - ",IFERROR(INDEX(xml!$C:$C,MATCH(BH909,xml!$B:$B,0)),0))</f>
        <v xml:space="preserve"> - </v>
      </c>
    </row>
    <row r="910" spans="44:62" x14ac:dyDescent="0.25">
      <c r="AR910" s="1" t="s">
        <v>14344</v>
      </c>
      <c r="AS910" s="1860" t="str">
        <f t="shared" si="82"/>
        <v>F40_0222</v>
      </c>
      <c r="AT910" s="2839" t="str">
        <f>IF(xml!$A$1&lt;&gt;Preluare_xml!AR$1," - ",IFERROR(INDEX(xml!$C:$C,MATCH(AR910,xml!$B:$B,0)),0))</f>
        <v xml:space="preserve"> - </v>
      </c>
      <c r="AV910" s="1" t="s">
        <v>14535</v>
      </c>
      <c r="AW910" s="1860" t="str">
        <f t="shared" si="83"/>
        <v>F40_0484</v>
      </c>
      <c r="AX910" s="2834" t="str">
        <f>IF(xml!$A$1&lt;&gt;Preluare_xml!AV$1," - ",IFERROR(INDEX(xml!$C:$C,MATCH(AV910,xml!$B:$B,0)),0))</f>
        <v xml:space="preserve"> - </v>
      </c>
      <c r="AZ910" s="74" t="s">
        <v>14342</v>
      </c>
      <c r="BA910" s="1860" t="str">
        <f t="shared" si="84"/>
        <v>F40_0221</v>
      </c>
      <c r="BB910" s="2834" t="str">
        <f>IF(xml!$A$1&lt;&gt;Preluare_xml!AZ$1," - ",IFERROR(INDEX(xml!$C:$C,MATCH(AZ910,xml!$B:$B,0)),0))</f>
        <v xml:space="preserve"> - </v>
      </c>
      <c r="BD910" s="2396" t="str">
        <f t="shared" si="81"/>
        <v>/F40/@F40_0484</v>
      </c>
      <c r="BE910" s="2837" t="s">
        <v>14536</v>
      </c>
      <c r="BF910" s="2834" t="str">
        <f>IF(xml!$A$1&lt;&gt;Preluare_xml!BD$1," - ",IFERROR(INDEX(xml!$C:$C,MATCH(BD910,xml!$B:$B,0)),0))</f>
        <v xml:space="preserve"> - </v>
      </c>
      <c r="BH910" s="2396" t="str">
        <f t="shared" si="80"/>
        <v>/F40/@F40_0091</v>
      </c>
      <c r="BI910" s="2837" t="s">
        <v>12810</v>
      </c>
      <c r="BJ910" s="2821" t="str">
        <f>IF(xml!$A$1&lt;&gt;Preluare_xml!BH$1," - ",IFERROR(INDEX(xml!$C:$C,MATCH(BH910,xml!$B:$B,0)),0))</f>
        <v xml:space="preserve"> - </v>
      </c>
    </row>
    <row r="911" spans="44:62" x14ac:dyDescent="0.25">
      <c r="AR911" s="1" t="s">
        <v>14346</v>
      </c>
      <c r="AS911" s="1860" t="str">
        <f t="shared" si="82"/>
        <v>F40_0223</v>
      </c>
      <c r="AT911" s="2839" t="str">
        <f>IF(xml!$A$1&lt;&gt;Preluare_xml!AR$1," - ",IFERROR(INDEX(xml!$C:$C,MATCH(AR911,xml!$B:$B,0)),0))</f>
        <v xml:space="preserve"> - </v>
      </c>
      <c r="AV911" s="1" t="s">
        <v>14537</v>
      </c>
      <c r="AW911" s="1860" t="str">
        <f t="shared" si="83"/>
        <v>F40_0491</v>
      </c>
      <c r="AX911" s="2834" t="str">
        <f>IF(xml!$A$1&lt;&gt;Preluare_xml!AV$1," - ",IFERROR(INDEX(xml!$C:$C,MATCH(AV911,xml!$B:$B,0)),0))</f>
        <v xml:space="preserve"> - </v>
      </c>
      <c r="AZ911" s="74" t="s">
        <v>14344</v>
      </c>
      <c r="BA911" s="1860" t="str">
        <f t="shared" si="84"/>
        <v>F40_0222</v>
      </c>
      <c r="BB911" s="2834" t="str">
        <f>IF(xml!$A$1&lt;&gt;Preluare_xml!AZ$1," - ",IFERROR(INDEX(xml!$C:$C,MATCH(AZ911,xml!$B:$B,0)),0))</f>
        <v xml:space="preserve"> - </v>
      </c>
      <c r="BD911" s="2396" t="str">
        <f t="shared" si="81"/>
        <v>/F40/@F40_0491</v>
      </c>
      <c r="BE911" s="2837" t="s">
        <v>14538</v>
      </c>
      <c r="BF911" s="2834" t="str">
        <f>IF(xml!$A$1&lt;&gt;Preluare_xml!BD$1," - ",IFERROR(INDEX(xml!$C:$C,MATCH(BD911,xml!$B:$B,0)),0))</f>
        <v xml:space="preserve"> - </v>
      </c>
      <c r="BH911" s="2396" t="str">
        <f t="shared" si="80"/>
        <v>/F40/@F40_0092</v>
      </c>
      <c r="BI911" s="2837" t="s">
        <v>12815</v>
      </c>
      <c r="BJ911" s="2821" t="str">
        <f>IF(xml!$A$1&lt;&gt;Preluare_xml!BH$1," - ",IFERROR(INDEX(xml!$C:$C,MATCH(BH911,xml!$B:$B,0)),0))</f>
        <v xml:space="preserve"> - </v>
      </c>
    </row>
    <row r="912" spans="44:62" x14ac:dyDescent="0.25">
      <c r="AR912" s="1" t="s">
        <v>14348</v>
      </c>
      <c r="AS912" s="1860" t="str">
        <f t="shared" si="82"/>
        <v>F40_0224</v>
      </c>
      <c r="AT912" s="2839" t="str">
        <f>IF(xml!$A$1&lt;&gt;Preluare_xml!AR$1," - ",IFERROR(INDEX(xml!$C:$C,MATCH(AR912,xml!$B:$B,0)),0))</f>
        <v xml:space="preserve"> - </v>
      </c>
      <c r="AV912" s="1" t="s">
        <v>14539</v>
      </c>
      <c r="AW912" s="1860" t="str">
        <f t="shared" si="83"/>
        <v>F40_0492</v>
      </c>
      <c r="AX912" s="2834" t="str">
        <f>IF(xml!$A$1&lt;&gt;Preluare_xml!AV$1," - ",IFERROR(INDEX(xml!$C:$C,MATCH(AV912,xml!$B:$B,0)),0))</f>
        <v xml:space="preserve"> - </v>
      </c>
      <c r="AZ912" s="74" t="s">
        <v>14346</v>
      </c>
      <c r="BA912" s="1860" t="str">
        <f t="shared" si="84"/>
        <v>F40_0223</v>
      </c>
      <c r="BB912" s="2834" t="str">
        <f>IF(xml!$A$1&lt;&gt;Preluare_xml!AZ$1," - ",IFERROR(INDEX(xml!$C:$C,MATCH(AZ912,xml!$B:$B,0)),0))</f>
        <v xml:space="preserve"> - </v>
      </c>
      <c r="BD912" s="2396" t="str">
        <f t="shared" si="81"/>
        <v>/F40/@F40_0492</v>
      </c>
      <c r="BE912" s="2837" t="s">
        <v>14540</v>
      </c>
      <c r="BF912" s="2834" t="str">
        <f>IF(xml!$A$1&lt;&gt;Preluare_xml!BD$1," - ",IFERROR(INDEX(xml!$C:$C,MATCH(BD912,xml!$B:$B,0)),0))</f>
        <v xml:space="preserve"> - </v>
      </c>
      <c r="BH912" s="2396" t="str">
        <f t="shared" si="80"/>
        <v>/F40/@F40_0093</v>
      </c>
      <c r="BI912" s="2837" t="s">
        <v>12820</v>
      </c>
      <c r="BJ912" s="2821" t="str">
        <f>IF(xml!$A$1&lt;&gt;Preluare_xml!BH$1," - ",IFERROR(INDEX(xml!$C:$C,MATCH(BH912,xml!$B:$B,0)),0))</f>
        <v xml:space="preserve"> - </v>
      </c>
    </row>
    <row r="913" spans="44:62" x14ac:dyDescent="0.25">
      <c r="AR913" s="1" t="s">
        <v>12270</v>
      </c>
      <c r="AS913" s="1860" t="str">
        <f t="shared" si="82"/>
        <v>F40_0231</v>
      </c>
      <c r="AT913" s="2839" t="str">
        <f>IF(xml!$A$1&lt;&gt;Preluare_xml!AR$1," - ",IFERROR(INDEX(xml!$C:$C,MATCH(AR913,xml!$B:$B,0)),0))</f>
        <v xml:space="preserve"> - </v>
      </c>
      <c r="AV913" s="1" t="s">
        <v>14541</v>
      </c>
      <c r="AW913" s="1860" t="str">
        <f t="shared" si="83"/>
        <v>F40_0493</v>
      </c>
      <c r="AX913" s="2834" t="str">
        <f>IF(xml!$A$1&lt;&gt;Preluare_xml!AV$1," - ",IFERROR(INDEX(xml!$C:$C,MATCH(AV913,xml!$B:$B,0)),0))</f>
        <v xml:space="preserve"> - </v>
      </c>
      <c r="AZ913" s="74" t="s">
        <v>14348</v>
      </c>
      <c r="BA913" s="1860" t="str">
        <f t="shared" si="84"/>
        <v>F40_0224</v>
      </c>
      <c r="BB913" s="2834" t="str">
        <f>IF(xml!$A$1&lt;&gt;Preluare_xml!AZ$1," - ",IFERROR(INDEX(xml!$C:$C,MATCH(AZ913,xml!$B:$B,0)),0))</f>
        <v xml:space="preserve"> - </v>
      </c>
      <c r="BD913" s="2396" t="str">
        <f t="shared" si="81"/>
        <v>/F40/@F40_0493</v>
      </c>
      <c r="BE913" s="2837" t="s">
        <v>14542</v>
      </c>
      <c r="BF913" s="2834" t="str">
        <f>IF(xml!$A$1&lt;&gt;Preluare_xml!BD$1," - ",IFERROR(INDEX(xml!$C:$C,MATCH(BD913,xml!$B:$B,0)),0))</f>
        <v xml:space="preserve"> - </v>
      </c>
      <c r="BH913" s="2396" t="str">
        <f t="shared" si="80"/>
        <v>/F40/@F40_0094</v>
      </c>
      <c r="BI913" s="2837" t="s">
        <v>12825</v>
      </c>
      <c r="BJ913" s="2821" t="str">
        <f>IF(xml!$A$1&lt;&gt;Preluare_xml!BH$1," - ",IFERROR(INDEX(xml!$C:$C,MATCH(BH913,xml!$B:$B,0)),0))</f>
        <v xml:space="preserve"> - </v>
      </c>
    </row>
    <row r="914" spans="44:62" x14ac:dyDescent="0.25">
      <c r="AR914" s="1" t="s">
        <v>12271</v>
      </c>
      <c r="AS914" s="1860" t="str">
        <f t="shared" si="82"/>
        <v>F40_0232</v>
      </c>
      <c r="AT914" s="2839" t="str">
        <f>IF(xml!$A$1&lt;&gt;Preluare_xml!AR$1," - ",IFERROR(INDEX(xml!$C:$C,MATCH(AR914,xml!$B:$B,0)),0))</f>
        <v xml:space="preserve"> - </v>
      </c>
      <c r="AV914" s="1" t="s">
        <v>14543</v>
      </c>
      <c r="AW914" s="1860" t="str">
        <f t="shared" si="83"/>
        <v>F40_0494</v>
      </c>
      <c r="AX914" s="2834" t="str">
        <f>IF(xml!$A$1&lt;&gt;Preluare_xml!AV$1," - ",IFERROR(INDEX(xml!$C:$C,MATCH(AV914,xml!$B:$B,0)),0))</f>
        <v xml:space="preserve"> - </v>
      </c>
      <c r="AZ914" s="74" t="s">
        <v>12270</v>
      </c>
      <c r="BA914" s="1860" t="str">
        <f t="shared" si="84"/>
        <v>F40_0231</v>
      </c>
      <c r="BB914" s="2834" t="str">
        <f>IF(xml!$A$1&lt;&gt;Preluare_xml!AZ$1," - ",IFERROR(INDEX(xml!$C:$C,MATCH(AZ914,xml!$B:$B,0)),0))</f>
        <v xml:space="preserve"> - </v>
      </c>
      <c r="BD914" s="2396" t="str">
        <f t="shared" si="81"/>
        <v>/F40/@F40_0494</v>
      </c>
      <c r="BE914" s="2837" t="s">
        <v>14544</v>
      </c>
      <c r="BF914" s="2834" t="str">
        <f>IF(xml!$A$1&lt;&gt;Preluare_xml!BD$1," - ",IFERROR(INDEX(xml!$C:$C,MATCH(BD914,xml!$B:$B,0)),0))</f>
        <v xml:space="preserve"> - </v>
      </c>
      <c r="BH914" s="2396" t="str">
        <f t="shared" si="80"/>
        <v>/F40/@F40_0095</v>
      </c>
      <c r="BI914" s="2837" t="s">
        <v>12831</v>
      </c>
      <c r="BJ914" s="2821" t="str">
        <f>IF(xml!$A$1&lt;&gt;Preluare_xml!BH$1," - ",IFERROR(INDEX(xml!$C:$C,MATCH(BH914,xml!$B:$B,0)),0))</f>
        <v xml:space="preserve"> - </v>
      </c>
    </row>
    <row r="915" spans="44:62" x14ac:dyDescent="0.25">
      <c r="AR915" s="1" t="s">
        <v>12272</v>
      </c>
      <c r="AS915" s="1860" t="str">
        <f t="shared" si="82"/>
        <v>F40_0233</v>
      </c>
      <c r="AT915" s="2839" t="str">
        <f>IF(xml!$A$1&lt;&gt;Preluare_xml!AR$1," - ",IFERROR(INDEX(xml!$C:$C,MATCH(AR915,xml!$B:$B,0)),0))</f>
        <v xml:space="preserve"> - </v>
      </c>
      <c r="AV915" s="1" t="s">
        <v>14545</v>
      </c>
      <c r="AW915" s="1860" t="str">
        <f t="shared" si="83"/>
        <v>F40_0501</v>
      </c>
      <c r="AX915" s="2834" t="str">
        <f>IF(xml!$A$1&lt;&gt;Preluare_xml!AV$1," - ",IFERROR(INDEX(xml!$C:$C,MATCH(AV915,xml!$B:$B,0)),0))</f>
        <v xml:space="preserve"> - </v>
      </c>
      <c r="AZ915" s="74" t="s">
        <v>12271</v>
      </c>
      <c r="BA915" s="1860" t="str">
        <f t="shared" si="84"/>
        <v>F40_0232</v>
      </c>
      <c r="BB915" s="2834" t="str">
        <f>IF(xml!$A$1&lt;&gt;Preluare_xml!AZ$1," - ",IFERROR(INDEX(xml!$C:$C,MATCH(AZ915,xml!$B:$B,0)),0))</f>
        <v xml:space="preserve"> - </v>
      </c>
      <c r="BD915" s="2396" t="str">
        <f t="shared" si="81"/>
        <v>/F40/@F40_0501</v>
      </c>
      <c r="BE915" s="2837" t="s">
        <v>14546</v>
      </c>
      <c r="BF915" s="2834" t="str">
        <f>IF(xml!$A$1&lt;&gt;Preluare_xml!BD$1," - ",IFERROR(INDEX(xml!$C:$C,MATCH(BD915,xml!$B:$B,0)),0))</f>
        <v xml:space="preserve"> - </v>
      </c>
      <c r="BH915" s="2396" t="str">
        <f t="shared" si="80"/>
        <v>/F40/@F40_0101</v>
      </c>
      <c r="BI915" s="2837" t="s">
        <v>12836</v>
      </c>
      <c r="BJ915" s="2821" t="str">
        <f>IF(xml!$A$1&lt;&gt;Preluare_xml!BH$1," - ",IFERROR(INDEX(xml!$C:$C,MATCH(BH915,xml!$B:$B,0)),0))</f>
        <v xml:space="preserve"> - </v>
      </c>
    </row>
    <row r="916" spans="44:62" x14ac:dyDescent="0.25">
      <c r="AR916" s="1" t="s">
        <v>12273</v>
      </c>
      <c r="AS916" s="1860" t="str">
        <f t="shared" si="82"/>
        <v>F40_0234</v>
      </c>
      <c r="AT916" s="2839" t="str">
        <f>IF(xml!$A$1&lt;&gt;Preluare_xml!AR$1," - ",IFERROR(INDEX(xml!$C:$C,MATCH(AR916,xml!$B:$B,0)),0))</f>
        <v xml:space="preserve"> - </v>
      </c>
      <c r="AV916" s="1" t="s">
        <v>14547</v>
      </c>
      <c r="AW916" s="1860" t="str">
        <f t="shared" si="83"/>
        <v>F40_0502</v>
      </c>
      <c r="AX916" s="2834" t="str">
        <f>IF(xml!$A$1&lt;&gt;Preluare_xml!AV$1," - ",IFERROR(INDEX(xml!$C:$C,MATCH(AV916,xml!$B:$B,0)),0))</f>
        <v xml:space="preserve"> - </v>
      </c>
      <c r="AZ916" s="74" t="s">
        <v>12272</v>
      </c>
      <c r="BA916" s="1860" t="str">
        <f t="shared" si="84"/>
        <v>F40_0233</v>
      </c>
      <c r="BB916" s="2834" t="str">
        <f>IF(xml!$A$1&lt;&gt;Preluare_xml!AZ$1," - ",IFERROR(INDEX(xml!$C:$C,MATCH(AZ916,xml!$B:$B,0)),0))</f>
        <v xml:space="preserve"> - </v>
      </c>
      <c r="BD916" s="2396" t="str">
        <f t="shared" si="81"/>
        <v>/F40/@F40_0502</v>
      </c>
      <c r="BE916" s="2837" t="s">
        <v>14548</v>
      </c>
      <c r="BF916" s="2834" t="str">
        <f>IF(xml!$A$1&lt;&gt;Preluare_xml!BD$1," - ",IFERROR(INDEX(xml!$C:$C,MATCH(BD916,xml!$B:$B,0)),0))</f>
        <v xml:space="preserve"> - </v>
      </c>
      <c r="BH916" s="2396" t="str">
        <f t="shared" si="80"/>
        <v>/F40/@F40_0102</v>
      </c>
      <c r="BI916" s="2837" t="s">
        <v>12840</v>
      </c>
      <c r="BJ916" s="2821" t="str">
        <f>IF(xml!$A$1&lt;&gt;Preluare_xml!BH$1," - ",IFERROR(INDEX(xml!$C:$C,MATCH(BH916,xml!$B:$B,0)),0))</f>
        <v xml:space="preserve"> - </v>
      </c>
    </row>
    <row r="917" spans="44:62" x14ac:dyDescent="0.25">
      <c r="AR917" s="1" t="s">
        <v>14354</v>
      </c>
      <c r="AS917" s="1860" t="str">
        <f t="shared" si="82"/>
        <v>F40_0241</v>
      </c>
      <c r="AT917" s="2839" t="str">
        <f>IF(xml!$A$1&lt;&gt;Preluare_xml!AR$1," - ",IFERROR(INDEX(xml!$C:$C,MATCH(AR917,xml!$B:$B,0)),0))</f>
        <v xml:space="preserve"> - </v>
      </c>
      <c r="AV917" s="1" t="s">
        <v>14549</v>
      </c>
      <c r="AW917" s="1860" t="str">
        <f t="shared" si="83"/>
        <v>F40_0503</v>
      </c>
      <c r="AX917" s="2834" t="str">
        <f>IF(xml!$A$1&lt;&gt;Preluare_xml!AV$1," - ",IFERROR(INDEX(xml!$C:$C,MATCH(AV917,xml!$B:$B,0)),0))</f>
        <v xml:space="preserve"> - </v>
      </c>
      <c r="AZ917" s="74" t="s">
        <v>12273</v>
      </c>
      <c r="BA917" s="1860" t="str">
        <f t="shared" si="84"/>
        <v>F40_0234</v>
      </c>
      <c r="BB917" s="2834" t="str">
        <f>IF(xml!$A$1&lt;&gt;Preluare_xml!AZ$1," - ",IFERROR(INDEX(xml!$C:$C,MATCH(AZ917,xml!$B:$B,0)),0))</f>
        <v xml:space="preserve"> - </v>
      </c>
      <c r="BD917" s="2396" t="str">
        <f t="shared" si="81"/>
        <v>/F40/@F40_0503</v>
      </c>
      <c r="BE917" s="2837" t="s">
        <v>14550</v>
      </c>
      <c r="BF917" s="2834" t="str">
        <f>IF(xml!$A$1&lt;&gt;Preluare_xml!BD$1," - ",IFERROR(INDEX(xml!$C:$C,MATCH(BD917,xml!$B:$B,0)),0))</f>
        <v xml:space="preserve"> - </v>
      </c>
      <c r="BH917" s="2396" t="str">
        <f t="shared" si="80"/>
        <v>/F40/@F40_0103</v>
      </c>
      <c r="BI917" s="2837" t="s">
        <v>12845</v>
      </c>
      <c r="BJ917" s="2821" t="str">
        <f>IF(xml!$A$1&lt;&gt;Preluare_xml!BH$1," - ",IFERROR(INDEX(xml!$C:$C,MATCH(BH917,xml!$B:$B,0)),0))</f>
        <v xml:space="preserve"> - </v>
      </c>
    </row>
    <row r="918" spans="44:62" x14ac:dyDescent="0.25">
      <c r="AR918" s="1" t="s">
        <v>14356</v>
      </c>
      <c r="AS918" s="1860" t="str">
        <f t="shared" si="82"/>
        <v>F40_0242</v>
      </c>
      <c r="AT918" s="2839" t="str">
        <f>IF(xml!$A$1&lt;&gt;Preluare_xml!AR$1," - ",IFERROR(INDEX(xml!$C:$C,MATCH(AR918,xml!$B:$B,0)),0))</f>
        <v xml:space="preserve"> - </v>
      </c>
      <c r="AV918" s="1" t="s">
        <v>14551</v>
      </c>
      <c r="AW918" s="1860" t="str">
        <f t="shared" si="83"/>
        <v>F40_0504</v>
      </c>
      <c r="AX918" s="2834" t="str">
        <f>IF(xml!$A$1&lt;&gt;Preluare_xml!AV$1," - ",IFERROR(INDEX(xml!$C:$C,MATCH(AV918,xml!$B:$B,0)),0))</f>
        <v xml:space="preserve"> - </v>
      </c>
      <c r="AZ918" s="74" t="s">
        <v>14354</v>
      </c>
      <c r="BA918" s="1860" t="str">
        <f t="shared" si="84"/>
        <v>F40_0241</v>
      </c>
      <c r="BB918" s="2834" t="str">
        <f>IF(xml!$A$1&lt;&gt;Preluare_xml!AZ$1," - ",IFERROR(INDEX(xml!$C:$C,MATCH(AZ918,xml!$B:$B,0)),0))</f>
        <v xml:space="preserve"> - </v>
      </c>
      <c r="BD918" s="2396" t="str">
        <f t="shared" si="81"/>
        <v>/F40/@F40_0504</v>
      </c>
      <c r="BE918" s="2837" t="s">
        <v>14552</v>
      </c>
      <c r="BF918" s="2834" t="str">
        <f>IF(xml!$A$1&lt;&gt;Preluare_xml!BD$1," - ",IFERROR(INDEX(xml!$C:$C,MATCH(BD918,xml!$B:$B,0)),0))</f>
        <v xml:space="preserve"> - </v>
      </c>
      <c r="BH918" s="2396" t="str">
        <f t="shared" si="80"/>
        <v>/F40/@F40_0104</v>
      </c>
      <c r="BI918" s="2837" t="s">
        <v>12850</v>
      </c>
      <c r="BJ918" s="2821" t="str">
        <f>IF(xml!$A$1&lt;&gt;Preluare_xml!BH$1," - ",IFERROR(INDEX(xml!$C:$C,MATCH(BH918,xml!$B:$B,0)),0))</f>
        <v xml:space="preserve"> - </v>
      </c>
    </row>
    <row r="919" spans="44:62" x14ac:dyDescent="0.25">
      <c r="AR919" s="1" t="s">
        <v>14358</v>
      </c>
      <c r="AS919" s="1860" t="str">
        <f t="shared" si="82"/>
        <v>F40_0243</v>
      </c>
      <c r="AT919" s="2839" t="str">
        <f>IF(xml!$A$1&lt;&gt;Preluare_xml!AR$1," - ",IFERROR(INDEX(xml!$C:$C,MATCH(AR919,xml!$B:$B,0)),0))</f>
        <v xml:space="preserve"> - </v>
      </c>
      <c r="AV919" s="1" t="s">
        <v>14553</v>
      </c>
      <c r="AW919" s="1860" t="str">
        <f t="shared" si="83"/>
        <v>F40_0511</v>
      </c>
      <c r="AX919" s="2834" t="str">
        <f>IF(xml!$A$1&lt;&gt;Preluare_xml!AV$1," - ",IFERROR(INDEX(xml!$C:$C,MATCH(AV919,xml!$B:$B,0)),0))</f>
        <v xml:space="preserve"> - </v>
      </c>
      <c r="AZ919" s="74" t="s">
        <v>14356</v>
      </c>
      <c r="BA919" s="1860" t="str">
        <f t="shared" si="84"/>
        <v>F40_0242</v>
      </c>
      <c r="BB919" s="2834" t="str">
        <f>IF(xml!$A$1&lt;&gt;Preluare_xml!AZ$1," - ",IFERROR(INDEX(xml!$C:$C,MATCH(AZ919,xml!$B:$B,0)),0))</f>
        <v xml:space="preserve"> - </v>
      </c>
      <c r="BD919" s="2396" t="str">
        <f t="shared" si="81"/>
        <v>/F40/@F40_0511</v>
      </c>
      <c r="BE919" s="2837" t="s">
        <v>14554</v>
      </c>
      <c r="BF919" s="2834" t="str">
        <f>IF(xml!$A$1&lt;&gt;Preluare_xml!BD$1," - ",IFERROR(INDEX(xml!$C:$C,MATCH(BD919,xml!$B:$B,0)),0))</f>
        <v xml:space="preserve"> - </v>
      </c>
      <c r="BH919" s="2396" t="str">
        <f t="shared" ref="BH919:BH982" si="85">"/"&amp;LEFT(BI919,3)&amp;"/@"&amp;BI919</f>
        <v>/F40/@F40_0105</v>
      </c>
      <c r="BI919" s="2837" t="s">
        <v>12855</v>
      </c>
      <c r="BJ919" s="2821" t="str">
        <f>IF(xml!$A$1&lt;&gt;Preluare_xml!BH$1," - ",IFERROR(INDEX(xml!$C:$C,MATCH(BH919,xml!$B:$B,0)),0))</f>
        <v xml:space="preserve"> - </v>
      </c>
    </row>
    <row r="920" spans="44:62" x14ac:dyDescent="0.25">
      <c r="AR920" s="1" t="s">
        <v>14360</v>
      </c>
      <c r="AS920" s="1860" t="str">
        <f t="shared" si="82"/>
        <v>F40_0244</v>
      </c>
      <c r="AT920" s="2839" t="str">
        <f>IF(xml!$A$1&lt;&gt;Preluare_xml!AR$1," - ",IFERROR(INDEX(xml!$C:$C,MATCH(AR920,xml!$B:$B,0)),0))</f>
        <v xml:space="preserve"> - </v>
      </c>
      <c r="AV920" s="1" t="s">
        <v>14555</v>
      </c>
      <c r="AW920" s="1860" t="str">
        <f t="shared" si="83"/>
        <v>F40_0512</v>
      </c>
      <c r="AX920" s="2834" t="str">
        <f>IF(xml!$A$1&lt;&gt;Preluare_xml!AV$1," - ",IFERROR(INDEX(xml!$C:$C,MATCH(AV920,xml!$B:$B,0)),0))</f>
        <v xml:space="preserve"> - </v>
      </c>
      <c r="AZ920" s="74" t="s">
        <v>14358</v>
      </c>
      <c r="BA920" s="1860" t="str">
        <f t="shared" si="84"/>
        <v>F40_0243</v>
      </c>
      <c r="BB920" s="2834" t="str">
        <f>IF(xml!$A$1&lt;&gt;Preluare_xml!AZ$1," - ",IFERROR(INDEX(xml!$C:$C,MATCH(AZ920,xml!$B:$B,0)),0))</f>
        <v xml:space="preserve"> - </v>
      </c>
      <c r="BD920" s="2396" t="str">
        <f t="shared" si="81"/>
        <v>/F40/@F40_0512</v>
      </c>
      <c r="BE920" s="2837" t="s">
        <v>14556</v>
      </c>
      <c r="BF920" s="2834" t="str">
        <f>IF(xml!$A$1&lt;&gt;Preluare_xml!BD$1," - ",IFERROR(INDEX(xml!$C:$C,MATCH(BD920,xml!$B:$B,0)),0))</f>
        <v xml:space="preserve"> - </v>
      </c>
      <c r="BH920" s="2396" t="str">
        <f t="shared" si="85"/>
        <v>/F40/@F40_0111</v>
      </c>
      <c r="BI920" s="2837" t="s">
        <v>12860</v>
      </c>
      <c r="BJ920" s="2821" t="str">
        <f>IF(xml!$A$1&lt;&gt;Preluare_xml!BH$1," - ",IFERROR(INDEX(xml!$C:$C,MATCH(BH920,xml!$B:$B,0)),0))</f>
        <v xml:space="preserve"> - </v>
      </c>
    </row>
    <row r="921" spans="44:62" x14ac:dyDescent="0.25">
      <c r="AR921" s="1" t="s">
        <v>12274</v>
      </c>
      <c r="AS921" s="1860" t="str">
        <f t="shared" si="82"/>
        <v>F40_0251</v>
      </c>
      <c r="AT921" s="2839" t="str">
        <f>IF(xml!$A$1&lt;&gt;Preluare_xml!AR$1," - ",IFERROR(INDEX(xml!$C:$C,MATCH(AR921,xml!$B:$B,0)),0))</f>
        <v xml:space="preserve"> - </v>
      </c>
      <c r="AV921" s="1" t="s">
        <v>14557</v>
      </c>
      <c r="AW921" s="1860" t="str">
        <f t="shared" si="83"/>
        <v>F40_0513</v>
      </c>
      <c r="AX921" s="2834" t="str">
        <f>IF(xml!$A$1&lt;&gt;Preluare_xml!AV$1," - ",IFERROR(INDEX(xml!$C:$C,MATCH(AV921,xml!$B:$B,0)),0))</f>
        <v xml:space="preserve"> - </v>
      </c>
      <c r="AZ921" s="74" t="s">
        <v>14360</v>
      </c>
      <c r="BA921" s="1860" t="str">
        <f t="shared" si="84"/>
        <v>F40_0244</v>
      </c>
      <c r="BB921" s="2834" t="str">
        <f>IF(xml!$A$1&lt;&gt;Preluare_xml!AZ$1," - ",IFERROR(INDEX(xml!$C:$C,MATCH(AZ921,xml!$B:$B,0)),0))</f>
        <v xml:space="preserve"> - </v>
      </c>
      <c r="BD921" s="2396" t="str">
        <f t="shared" si="81"/>
        <v>/F40/@F40_0513</v>
      </c>
      <c r="BE921" s="2837" t="s">
        <v>14558</v>
      </c>
      <c r="BF921" s="2834" t="str">
        <f>IF(xml!$A$1&lt;&gt;Preluare_xml!BD$1," - ",IFERROR(INDEX(xml!$C:$C,MATCH(BD921,xml!$B:$B,0)),0))</f>
        <v xml:space="preserve"> - </v>
      </c>
      <c r="BH921" s="2396" t="str">
        <f t="shared" si="85"/>
        <v>/F40/@F40_0112</v>
      </c>
      <c r="BI921" s="2837" t="s">
        <v>12865</v>
      </c>
      <c r="BJ921" s="2821" t="str">
        <f>IF(xml!$A$1&lt;&gt;Preluare_xml!BH$1," - ",IFERROR(INDEX(xml!$C:$C,MATCH(BH921,xml!$B:$B,0)),0))</f>
        <v xml:space="preserve"> - </v>
      </c>
    </row>
    <row r="922" spans="44:62" x14ac:dyDescent="0.25">
      <c r="AR922" s="1" t="s">
        <v>12275</v>
      </c>
      <c r="AS922" s="1860" t="str">
        <f t="shared" si="82"/>
        <v>F40_0252</v>
      </c>
      <c r="AT922" s="2839" t="str">
        <f>IF(xml!$A$1&lt;&gt;Preluare_xml!AR$1," - ",IFERROR(INDEX(xml!$C:$C,MATCH(AR922,xml!$B:$B,0)),0))</f>
        <v xml:space="preserve"> - </v>
      </c>
      <c r="AV922" s="1" t="s">
        <v>14559</v>
      </c>
      <c r="AW922" s="1860" t="str">
        <f t="shared" si="83"/>
        <v>F40_0514</v>
      </c>
      <c r="AX922" s="2834" t="str">
        <f>IF(xml!$A$1&lt;&gt;Preluare_xml!AV$1," - ",IFERROR(INDEX(xml!$C:$C,MATCH(AV922,xml!$B:$B,0)),0))</f>
        <v xml:space="preserve"> - </v>
      </c>
      <c r="AZ922" s="74" t="s">
        <v>12274</v>
      </c>
      <c r="BA922" s="1860" t="str">
        <f t="shared" si="84"/>
        <v>F40_0251</v>
      </c>
      <c r="BB922" s="2834" t="str">
        <f>IF(xml!$A$1&lt;&gt;Preluare_xml!AZ$1," - ",IFERROR(INDEX(xml!$C:$C,MATCH(AZ922,xml!$B:$B,0)),0))</f>
        <v xml:space="preserve"> - </v>
      </c>
      <c r="BD922" s="2396" t="str">
        <f t="shared" si="81"/>
        <v>/F40/@F40_0514</v>
      </c>
      <c r="BE922" s="2837" t="s">
        <v>14560</v>
      </c>
      <c r="BF922" s="2834" t="str">
        <f>IF(xml!$A$1&lt;&gt;Preluare_xml!BD$1," - ",IFERROR(INDEX(xml!$C:$C,MATCH(BD922,xml!$B:$B,0)),0))</f>
        <v xml:space="preserve"> - </v>
      </c>
      <c r="BH922" s="2396" t="str">
        <f t="shared" si="85"/>
        <v>/F40/@F40_0113</v>
      </c>
      <c r="BI922" s="2837" t="s">
        <v>12870</v>
      </c>
      <c r="BJ922" s="2821" t="str">
        <f>IF(xml!$A$1&lt;&gt;Preluare_xml!BH$1," - ",IFERROR(INDEX(xml!$C:$C,MATCH(BH922,xml!$B:$B,0)),0))</f>
        <v xml:space="preserve"> - </v>
      </c>
    </row>
    <row r="923" spans="44:62" x14ac:dyDescent="0.25">
      <c r="AR923" s="1" t="s">
        <v>12276</v>
      </c>
      <c r="AS923" s="1860" t="str">
        <f t="shared" si="82"/>
        <v>F40_0253</v>
      </c>
      <c r="AT923" s="2839" t="str">
        <f>IF(xml!$A$1&lt;&gt;Preluare_xml!AR$1," - ",IFERROR(INDEX(xml!$C:$C,MATCH(AR923,xml!$B:$B,0)),0))</f>
        <v xml:space="preserve"> - </v>
      </c>
      <c r="AV923" s="1" t="s">
        <v>12308</v>
      </c>
      <c r="AW923" s="1860" t="str">
        <f t="shared" si="83"/>
        <v>F40_0521</v>
      </c>
      <c r="AX923" s="2834" t="str">
        <f>IF(xml!$A$1&lt;&gt;Preluare_xml!AV$1," - ",IFERROR(INDEX(xml!$C:$C,MATCH(AV923,xml!$B:$B,0)),0))</f>
        <v xml:space="preserve"> - </v>
      </c>
      <c r="AZ923" s="74" t="s">
        <v>12275</v>
      </c>
      <c r="BA923" s="1860" t="str">
        <f t="shared" si="84"/>
        <v>F40_0252</v>
      </c>
      <c r="BB923" s="2834" t="str">
        <f>IF(xml!$A$1&lt;&gt;Preluare_xml!AZ$1," - ",IFERROR(INDEX(xml!$C:$C,MATCH(AZ923,xml!$B:$B,0)),0))</f>
        <v xml:space="preserve"> - </v>
      </c>
      <c r="BD923" s="2396" t="str">
        <f t="shared" ref="BD923:BD930" si="86">"/"&amp;LEFT(BE923,3)&amp;"/@"&amp;BE923</f>
        <v>/F40/@F40_0521</v>
      </c>
      <c r="BE923" s="2837" t="s">
        <v>14561</v>
      </c>
      <c r="BF923" s="2834" t="str">
        <f>IF(xml!$A$1&lt;&gt;Preluare_xml!BD$1," - ",IFERROR(INDEX(xml!$C:$C,MATCH(BD923,xml!$B:$B,0)),0))</f>
        <v xml:space="preserve"> - </v>
      </c>
      <c r="BH923" s="2396" t="str">
        <f t="shared" si="85"/>
        <v>/F40/@F40_0114</v>
      </c>
      <c r="BI923" s="2837" t="s">
        <v>12875</v>
      </c>
      <c r="BJ923" s="2821" t="str">
        <f>IF(xml!$A$1&lt;&gt;Preluare_xml!BH$1," - ",IFERROR(INDEX(xml!$C:$C,MATCH(BH923,xml!$B:$B,0)),0))</f>
        <v xml:space="preserve"> - </v>
      </c>
    </row>
    <row r="924" spans="44:62" x14ac:dyDescent="0.25">
      <c r="AR924" s="1" t="s">
        <v>12277</v>
      </c>
      <c r="AS924" s="1860" t="str">
        <f t="shared" si="82"/>
        <v>F40_0254</v>
      </c>
      <c r="AT924" s="2839" t="str">
        <f>IF(xml!$A$1&lt;&gt;Preluare_xml!AR$1," - ",IFERROR(INDEX(xml!$C:$C,MATCH(AR924,xml!$B:$B,0)),0))</f>
        <v xml:space="preserve"> - </v>
      </c>
      <c r="AV924" s="1" t="s">
        <v>12309</v>
      </c>
      <c r="AW924" s="1860" t="str">
        <f t="shared" si="83"/>
        <v>F40_0522</v>
      </c>
      <c r="AX924" s="2834" t="str">
        <f>IF(xml!$A$1&lt;&gt;Preluare_xml!AV$1," - ",IFERROR(INDEX(xml!$C:$C,MATCH(AV924,xml!$B:$B,0)),0))</f>
        <v xml:space="preserve"> - </v>
      </c>
      <c r="AZ924" s="74" t="s">
        <v>12276</v>
      </c>
      <c r="BA924" s="1860" t="str">
        <f t="shared" si="84"/>
        <v>F40_0253</v>
      </c>
      <c r="BB924" s="2834" t="str">
        <f>IF(xml!$A$1&lt;&gt;Preluare_xml!AZ$1," - ",IFERROR(INDEX(xml!$C:$C,MATCH(AZ924,xml!$B:$B,0)),0))</f>
        <v xml:space="preserve"> - </v>
      </c>
      <c r="BD924" s="2396" t="str">
        <f t="shared" si="86"/>
        <v>/F40/@F40_0522</v>
      </c>
      <c r="BE924" s="2837" t="s">
        <v>14562</v>
      </c>
      <c r="BF924" s="2834" t="str">
        <f>IF(xml!$A$1&lt;&gt;Preluare_xml!BD$1," - ",IFERROR(INDEX(xml!$C:$C,MATCH(BD924,xml!$B:$B,0)),0))</f>
        <v xml:space="preserve"> - </v>
      </c>
      <c r="BH924" s="2396" t="str">
        <f t="shared" si="85"/>
        <v>/F40/@F40_0115</v>
      </c>
      <c r="BI924" s="2837" t="s">
        <v>12880</v>
      </c>
      <c r="BJ924" s="2821" t="str">
        <f>IF(xml!$A$1&lt;&gt;Preluare_xml!BH$1," - ",IFERROR(INDEX(xml!$C:$C,MATCH(BH924,xml!$B:$B,0)),0))</f>
        <v xml:space="preserve"> - </v>
      </c>
    </row>
    <row r="925" spans="44:62" x14ac:dyDescent="0.25">
      <c r="AR925" s="1" t="s">
        <v>14366</v>
      </c>
      <c r="AS925" s="1860" t="str">
        <f t="shared" si="82"/>
        <v>F40_0261</v>
      </c>
      <c r="AT925" s="2839" t="str">
        <f>IF(xml!$A$1&lt;&gt;Preluare_xml!AR$1," - ",IFERROR(INDEX(xml!$C:$C,MATCH(AR925,xml!$B:$B,0)),0))</f>
        <v xml:space="preserve"> - </v>
      </c>
      <c r="AV925" s="1" t="s">
        <v>12310</v>
      </c>
      <c r="AW925" s="1860" t="str">
        <f t="shared" si="83"/>
        <v>F40_0523</v>
      </c>
      <c r="AX925" s="2834" t="str">
        <f>IF(xml!$A$1&lt;&gt;Preluare_xml!AV$1," - ",IFERROR(INDEX(xml!$C:$C,MATCH(AV925,xml!$B:$B,0)),0))</f>
        <v xml:space="preserve"> - </v>
      </c>
      <c r="AZ925" s="74" t="s">
        <v>12277</v>
      </c>
      <c r="BA925" s="1860" t="str">
        <f t="shared" si="84"/>
        <v>F40_0254</v>
      </c>
      <c r="BB925" s="2834" t="str">
        <f>IF(xml!$A$1&lt;&gt;Preluare_xml!AZ$1," - ",IFERROR(INDEX(xml!$C:$C,MATCH(AZ925,xml!$B:$B,0)),0))</f>
        <v xml:space="preserve"> - </v>
      </c>
      <c r="BD925" s="2396" t="str">
        <f t="shared" si="86"/>
        <v>/F40/@F40_0523</v>
      </c>
      <c r="BE925" s="2837" t="s">
        <v>14563</v>
      </c>
      <c r="BF925" s="2834" t="str">
        <f>IF(xml!$A$1&lt;&gt;Preluare_xml!BD$1," - ",IFERROR(INDEX(xml!$C:$C,MATCH(BD925,xml!$B:$B,0)),0))</f>
        <v xml:space="preserve"> - </v>
      </c>
      <c r="BH925" s="2396" t="str">
        <f t="shared" si="85"/>
        <v>/F40/@F40_0121</v>
      </c>
      <c r="BI925" s="2837" t="s">
        <v>12887</v>
      </c>
      <c r="BJ925" s="2821" t="str">
        <f>IF(xml!$A$1&lt;&gt;Preluare_xml!BH$1," - ",IFERROR(INDEX(xml!$C:$C,MATCH(BH925,xml!$B:$B,0)),0))</f>
        <v xml:space="preserve"> - </v>
      </c>
    </row>
    <row r="926" spans="44:62" x14ac:dyDescent="0.25">
      <c r="AR926" s="1" t="s">
        <v>14368</v>
      </c>
      <c r="AS926" s="1860" t="str">
        <f t="shared" si="82"/>
        <v>F40_0262</v>
      </c>
      <c r="AT926" s="2839" t="str">
        <f>IF(xml!$A$1&lt;&gt;Preluare_xml!AR$1," - ",IFERROR(INDEX(xml!$C:$C,MATCH(AR926,xml!$B:$B,0)),0))</f>
        <v xml:space="preserve"> - </v>
      </c>
      <c r="AV926" s="1" t="s">
        <v>12311</v>
      </c>
      <c r="AW926" s="1860" t="str">
        <f t="shared" si="83"/>
        <v>F40_0524</v>
      </c>
      <c r="AX926" s="2834" t="str">
        <f>IF(xml!$A$1&lt;&gt;Preluare_xml!AV$1," - ",IFERROR(INDEX(xml!$C:$C,MATCH(AV926,xml!$B:$B,0)),0))</f>
        <v xml:space="preserve"> - </v>
      </c>
      <c r="AZ926" s="74" t="s">
        <v>14366</v>
      </c>
      <c r="BA926" s="1860" t="str">
        <f t="shared" si="84"/>
        <v>F40_0261</v>
      </c>
      <c r="BB926" s="2834" t="str">
        <f>IF(xml!$A$1&lt;&gt;Preluare_xml!AZ$1," - ",IFERROR(INDEX(xml!$C:$C,MATCH(AZ926,xml!$B:$B,0)),0))</f>
        <v xml:space="preserve"> - </v>
      </c>
      <c r="BD926" s="2396" t="str">
        <f t="shared" si="86"/>
        <v>/F40/@F40_0524</v>
      </c>
      <c r="BE926" s="2837" t="s">
        <v>14564</v>
      </c>
      <c r="BF926" s="2834" t="str">
        <f>IF(xml!$A$1&lt;&gt;Preluare_xml!BD$1," - ",IFERROR(INDEX(xml!$C:$C,MATCH(BD926,xml!$B:$B,0)),0))</f>
        <v xml:space="preserve"> - </v>
      </c>
      <c r="BH926" s="2396" t="str">
        <f t="shared" si="85"/>
        <v>/F40/@F40_0122</v>
      </c>
      <c r="BI926" s="2837" t="s">
        <v>12894</v>
      </c>
      <c r="BJ926" s="2821" t="str">
        <f>IF(xml!$A$1&lt;&gt;Preluare_xml!BH$1," - ",IFERROR(INDEX(xml!$C:$C,MATCH(BH926,xml!$B:$B,0)),0))</f>
        <v xml:space="preserve"> - </v>
      </c>
    </row>
    <row r="927" spans="44:62" x14ac:dyDescent="0.25">
      <c r="AR927" s="1" t="s">
        <v>14370</v>
      </c>
      <c r="AS927" s="1860" t="str">
        <f t="shared" si="82"/>
        <v>F40_0263</v>
      </c>
      <c r="AT927" s="2839" t="str">
        <f>IF(xml!$A$1&lt;&gt;Preluare_xml!AR$1," - ",IFERROR(INDEX(xml!$C:$C,MATCH(AR927,xml!$B:$B,0)),0))</f>
        <v xml:space="preserve"> - </v>
      </c>
      <c r="AV927" s="1" t="s">
        <v>14565</v>
      </c>
      <c r="AW927" s="1860" t="str">
        <f t="shared" si="83"/>
        <v>F40_0531</v>
      </c>
      <c r="AX927" s="2834" t="str">
        <f>IF(xml!$A$1&lt;&gt;Preluare_xml!AV$1," - ",IFERROR(INDEX(xml!$C:$C,MATCH(AV927,xml!$B:$B,0)),0))</f>
        <v xml:space="preserve"> - </v>
      </c>
      <c r="AZ927" s="74" t="s">
        <v>14368</v>
      </c>
      <c r="BA927" s="1860" t="str">
        <f t="shared" si="84"/>
        <v>F40_0262</v>
      </c>
      <c r="BB927" s="2834" t="str">
        <f>IF(xml!$A$1&lt;&gt;Preluare_xml!AZ$1," - ",IFERROR(INDEX(xml!$C:$C,MATCH(AZ927,xml!$B:$B,0)),0))</f>
        <v xml:space="preserve"> - </v>
      </c>
      <c r="BD927" s="2396" t="str">
        <f t="shared" si="86"/>
        <v>/F40/@F40_0531</v>
      </c>
      <c r="BE927" s="2837" t="s">
        <v>14566</v>
      </c>
      <c r="BF927" s="2834" t="str">
        <f>IF(xml!$A$1&lt;&gt;Preluare_xml!BD$1," - ",IFERROR(INDEX(xml!$C:$C,MATCH(BD927,xml!$B:$B,0)),0))</f>
        <v xml:space="preserve"> - </v>
      </c>
      <c r="BH927" s="2396" t="str">
        <f t="shared" si="85"/>
        <v>/F40/@F40_0123</v>
      </c>
      <c r="BI927" s="2837" t="s">
        <v>12901</v>
      </c>
      <c r="BJ927" s="2821" t="str">
        <f>IF(xml!$A$1&lt;&gt;Preluare_xml!BH$1," - ",IFERROR(INDEX(xml!$C:$C,MATCH(BH927,xml!$B:$B,0)),0))</f>
        <v xml:space="preserve"> - </v>
      </c>
    </row>
    <row r="928" spans="44:62" x14ac:dyDescent="0.25">
      <c r="AR928" s="1" t="s">
        <v>14372</v>
      </c>
      <c r="AS928" s="1860" t="str">
        <f t="shared" si="82"/>
        <v>F40_0264</v>
      </c>
      <c r="AT928" s="2839" t="str">
        <f>IF(xml!$A$1&lt;&gt;Preluare_xml!AR$1," - ",IFERROR(INDEX(xml!$C:$C,MATCH(AR928,xml!$B:$B,0)),0))</f>
        <v xml:space="preserve"> - </v>
      </c>
      <c r="AV928" s="1" t="s">
        <v>14567</v>
      </c>
      <c r="AW928" s="1860" t="str">
        <f t="shared" si="83"/>
        <v>F40_0532</v>
      </c>
      <c r="AX928" s="2834" t="str">
        <f>IF(xml!$A$1&lt;&gt;Preluare_xml!AV$1," - ",IFERROR(INDEX(xml!$C:$C,MATCH(AV928,xml!$B:$B,0)),0))</f>
        <v xml:space="preserve"> - </v>
      </c>
      <c r="AZ928" s="74" t="s">
        <v>14370</v>
      </c>
      <c r="BA928" s="1860" t="str">
        <f t="shared" si="84"/>
        <v>F40_0263</v>
      </c>
      <c r="BB928" s="2834" t="str">
        <f>IF(xml!$A$1&lt;&gt;Preluare_xml!AZ$1," - ",IFERROR(INDEX(xml!$C:$C,MATCH(AZ928,xml!$B:$B,0)),0))</f>
        <v xml:space="preserve"> - </v>
      </c>
      <c r="BD928" s="2396" t="str">
        <f t="shared" si="86"/>
        <v>/F40/@F40_0532</v>
      </c>
      <c r="BE928" s="2837" t="s">
        <v>14568</v>
      </c>
      <c r="BF928" s="2834" t="str">
        <f>IF(xml!$A$1&lt;&gt;Preluare_xml!BD$1," - ",IFERROR(INDEX(xml!$C:$C,MATCH(BD928,xml!$B:$B,0)),0))</f>
        <v xml:space="preserve"> - </v>
      </c>
      <c r="BH928" s="2396" t="str">
        <f t="shared" si="85"/>
        <v>/F40/@F40_0124</v>
      </c>
      <c r="BI928" s="2837" t="s">
        <v>12908</v>
      </c>
      <c r="BJ928" s="2821" t="str">
        <f>IF(xml!$A$1&lt;&gt;Preluare_xml!BH$1," - ",IFERROR(INDEX(xml!$C:$C,MATCH(BH928,xml!$B:$B,0)),0))</f>
        <v xml:space="preserve"> - </v>
      </c>
    </row>
    <row r="929" spans="44:62" x14ac:dyDescent="0.25">
      <c r="AR929" s="1" t="s">
        <v>12278</v>
      </c>
      <c r="AS929" s="1860" t="str">
        <f t="shared" ref="AS929:AS992" si="87">TRIM(MID(AR929,FIND("@",AR929)+1,500))</f>
        <v>F40_0271</v>
      </c>
      <c r="AT929" s="2839" t="str">
        <f>IF(xml!$A$1&lt;&gt;Preluare_xml!AR$1," - ",IFERROR(INDEX(xml!$C:$C,MATCH(AR929,xml!$B:$B,0)),0))</f>
        <v xml:space="preserve"> - </v>
      </c>
      <c r="AV929" s="1" t="s">
        <v>14569</v>
      </c>
      <c r="AW929" s="1860" t="str">
        <f t="shared" si="83"/>
        <v>F40_0533</v>
      </c>
      <c r="AX929" s="2834" t="str">
        <f>IF(xml!$A$1&lt;&gt;Preluare_xml!AV$1," - ",IFERROR(INDEX(xml!$C:$C,MATCH(AV929,xml!$B:$B,0)),0))</f>
        <v xml:space="preserve"> - </v>
      </c>
      <c r="AZ929" s="74" t="s">
        <v>14372</v>
      </c>
      <c r="BA929" s="1860" t="str">
        <f t="shared" si="84"/>
        <v>F40_0264</v>
      </c>
      <c r="BB929" s="2834" t="str">
        <f>IF(xml!$A$1&lt;&gt;Preluare_xml!AZ$1," - ",IFERROR(INDEX(xml!$C:$C,MATCH(AZ929,xml!$B:$B,0)),0))</f>
        <v xml:space="preserve"> - </v>
      </c>
      <c r="BD929" s="2396" t="str">
        <f t="shared" si="86"/>
        <v>/F40/@F40_0533</v>
      </c>
      <c r="BE929" s="2837" t="s">
        <v>14570</v>
      </c>
      <c r="BF929" s="2834" t="str">
        <f>IF(xml!$A$1&lt;&gt;Preluare_xml!BD$1," - ",IFERROR(INDEX(xml!$C:$C,MATCH(BD929,xml!$B:$B,0)),0))</f>
        <v xml:space="preserve"> - </v>
      </c>
      <c r="BH929" s="2396" t="str">
        <f t="shared" si="85"/>
        <v>/F40/@F40_0125</v>
      </c>
      <c r="BI929" s="2837" t="s">
        <v>12914</v>
      </c>
      <c r="BJ929" s="2821" t="str">
        <f>IF(xml!$A$1&lt;&gt;Preluare_xml!BH$1," - ",IFERROR(INDEX(xml!$C:$C,MATCH(BH929,xml!$B:$B,0)),0))</f>
        <v xml:space="preserve"> - </v>
      </c>
    </row>
    <row r="930" spans="44:62" x14ac:dyDescent="0.25">
      <c r="AR930" s="1" t="s">
        <v>12279</v>
      </c>
      <c r="AS930" s="1860" t="str">
        <f t="shared" si="87"/>
        <v>F40_0272</v>
      </c>
      <c r="AT930" s="2839" t="str">
        <f>IF(xml!$A$1&lt;&gt;Preluare_xml!AR$1," - ",IFERROR(INDEX(xml!$C:$C,MATCH(AR930,xml!$B:$B,0)),0))</f>
        <v xml:space="preserve"> - </v>
      </c>
      <c r="AV930" s="1" t="s">
        <v>14571</v>
      </c>
      <c r="AW930" s="1860" t="str">
        <f t="shared" ref="AW930" si="88">TRIM(MID(AV930,FIND("@",AV930)+1,500))</f>
        <v>F40_0534</v>
      </c>
      <c r="AX930" s="2834" t="str">
        <f>IF(xml!$A$1&lt;&gt;Preluare_xml!AV$1," - ",IFERROR(INDEX(xml!$C:$C,MATCH(AV930,xml!$B:$B,0)),0))</f>
        <v xml:space="preserve"> - </v>
      </c>
      <c r="AZ930" s="74" t="s">
        <v>12278</v>
      </c>
      <c r="BA930" s="1860" t="str">
        <f t="shared" si="84"/>
        <v>F40_0271</v>
      </c>
      <c r="BB930" s="2834" t="str">
        <f>IF(xml!$A$1&lt;&gt;Preluare_xml!AZ$1," - ",IFERROR(INDEX(xml!$C:$C,MATCH(AZ930,xml!$B:$B,0)),0))</f>
        <v xml:space="preserve"> - </v>
      </c>
      <c r="BD930" s="2396" t="str">
        <f t="shared" si="86"/>
        <v>/F40/@F40_0534</v>
      </c>
      <c r="BE930" s="2837" t="s">
        <v>14572</v>
      </c>
      <c r="BF930" s="2834" t="str">
        <f>IF(xml!$A$1&lt;&gt;Preluare_xml!BD$1," - ",IFERROR(INDEX(xml!$C:$C,MATCH(BD930,xml!$B:$B,0)),0))</f>
        <v xml:space="preserve"> - </v>
      </c>
      <c r="BH930" s="2396" t="str">
        <f t="shared" si="85"/>
        <v>/F40/@F40_0131</v>
      </c>
      <c r="BI930" s="2837" t="s">
        <v>12983</v>
      </c>
      <c r="BJ930" s="2821" t="str">
        <f>IF(xml!$A$1&lt;&gt;Preluare_xml!BH$1," - ",IFERROR(INDEX(xml!$C:$C,MATCH(BH930,xml!$B:$B,0)),0))</f>
        <v xml:space="preserve"> - </v>
      </c>
    </row>
    <row r="931" spans="44:62" x14ac:dyDescent="0.25">
      <c r="AR931" s="1" t="s">
        <v>12280</v>
      </c>
      <c r="AS931" s="1860" t="str">
        <f t="shared" si="87"/>
        <v>F40_0273</v>
      </c>
      <c r="AT931" s="2839" t="str">
        <f>IF(xml!$A$1&lt;&gt;Preluare_xml!AR$1," - ",IFERROR(INDEX(xml!$C:$C,MATCH(AR931,xml!$B:$B,0)),0))</f>
        <v xml:space="preserve"> - </v>
      </c>
      <c r="AW931" s="1856"/>
      <c r="AZ931" s="74" t="s">
        <v>12279</v>
      </c>
      <c r="BA931" s="1860" t="str">
        <f t="shared" si="84"/>
        <v>F40_0272</v>
      </c>
      <c r="BB931" s="2834" t="str">
        <f>IF(xml!$A$1&lt;&gt;Preluare_xml!AZ$1," - ",IFERROR(INDEX(xml!$C:$C,MATCH(AZ931,xml!$B:$B,0)),0))</f>
        <v xml:space="preserve"> - </v>
      </c>
      <c r="BD931" s="2842"/>
      <c r="BF931" s="2843"/>
      <c r="BH931" s="2396" t="str">
        <f t="shared" si="85"/>
        <v>/F40/@F40_0132</v>
      </c>
      <c r="BI931" s="2837" t="s">
        <v>12990</v>
      </c>
      <c r="BJ931" s="2821" t="str">
        <f>IF(xml!$A$1&lt;&gt;Preluare_xml!BH$1," - ",IFERROR(INDEX(xml!$C:$C,MATCH(BH931,xml!$B:$B,0)),0))</f>
        <v xml:space="preserve"> - </v>
      </c>
    </row>
    <row r="932" spans="44:62" x14ac:dyDescent="0.25">
      <c r="AR932" s="1" t="s">
        <v>12281</v>
      </c>
      <c r="AS932" s="1860" t="str">
        <f t="shared" si="87"/>
        <v>F40_0274</v>
      </c>
      <c r="AT932" s="2839" t="str">
        <f>IF(xml!$A$1&lt;&gt;Preluare_xml!AR$1," - ",IFERROR(INDEX(xml!$C:$C,MATCH(AR932,xml!$B:$B,0)),0))</f>
        <v xml:space="preserve"> - </v>
      </c>
      <c r="AW932" s="1856"/>
      <c r="AZ932" s="74" t="s">
        <v>12280</v>
      </c>
      <c r="BA932" s="1860" t="str">
        <f t="shared" si="84"/>
        <v>F40_0273</v>
      </c>
      <c r="BB932" s="2834" t="str">
        <f>IF(xml!$A$1&lt;&gt;Preluare_xml!AZ$1," - ",IFERROR(INDEX(xml!$C:$C,MATCH(AZ932,xml!$B:$B,0)),0))</f>
        <v xml:space="preserve"> - </v>
      </c>
      <c r="BD932" s="2842"/>
      <c r="BF932" s="2843"/>
      <c r="BH932" s="2396" t="str">
        <f t="shared" si="85"/>
        <v>/F40/@F40_0133</v>
      </c>
      <c r="BI932" s="2837" t="s">
        <v>12995</v>
      </c>
      <c r="BJ932" s="2821" t="str">
        <f>IF(xml!$A$1&lt;&gt;Preluare_xml!BH$1," - ",IFERROR(INDEX(xml!$C:$C,MATCH(BH932,xml!$B:$B,0)),0))</f>
        <v xml:space="preserve"> - </v>
      </c>
    </row>
    <row r="933" spans="44:62" x14ac:dyDescent="0.25">
      <c r="AR933" s="1" t="s">
        <v>12282</v>
      </c>
      <c r="AS933" s="1860" t="str">
        <f t="shared" si="87"/>
        <v>F40_0281</v>
      </c>
      <c r="AT933" s="2839" t="str">
        <f>IF(xml!$A$1&lt;&gt;Preluare_xml!AR$1," - ",IFERROR(INDEX(xml!$C:$C,MATCH(AR933,xml!$B:$B,0)),0))</f>
        <v xml:space="preserve"> - </v>
      </c>
      <c r="AW933" s="1856"/>
      <c r="AZ933" s="74" t="s">
        <v>12281</v>
      </c>
      <c r="BA933" s="1860" t="str">
        <f t="shared" ref="BA933:BA996" si="89">TRIM(MID(AZ933,FIND("@",AZ933)+1,500))</f>
        <v>F40_0274</v>
      </c>
      <c r="BB933" s="2834" t="str">
        <f>IF(xml!$A$1&lt;&gt;Preluare_xml!AZ$1," - ",IFERROR(INDEX(xml!$C:$C,MATCH(AZ933,xml!$B:$B,0)),0))</f>
        <v xml:space="preserve"> - </v>
      </c>
      <c r="BD933" s="2842"/>
      <c r="BF933" s="2843"/>
      <c r="BH933" s="2396" t="str">
        <f t="shared" si="85"/>
        <v>/F40/@F40_0134</v>
      </c>
      <c r="BI933" s="2837" t="s">
        <v>13002</v>
      </c>
      <c r="BJ933" s="2821" t="str">
        <f>IF(xml!$A$1&lt;&gt;Preluare_xml!BH$1," - ",IFERROR(INDEX(xml!$C:$C,MATCH(BH933,xml!$B:$B,0)),0))</f>
        <v xml:space="preserve"> - </v>
      </c>
    </row>
    <row r="934" spans="44:62" x14ac:dyDescent="0.25">
      <c r="AR934" s="1" t="s">
        <v>12283</v>
      </c>
      <c r="AS934" s="1860" t="str">
        <f t="shared" si="87"/>
        <v>F40_0282</v>
      </c>
      <c r="AT934" s="2839" t="str">
        <f>IF(xml!$A$1&lt;&gt;Preluare_xml!AR$1," - ",IFERROR(INDEX(xml!$C:$C,MATCH(AR934,xml!$B:$B,0)),0))</f>
        <v xml:space="preserve"> - </v>
      </c>
      <c r="AW934" s="1856"/>
      <c r="AZ934" s="74" t="s">
        <v>12282</v>
      </c>
      <c r="BA934" s="1860" t="str">
        <f t="shared" si="89"/>
        <v>F40_0281</v>
      </c>
      <c r="BB934" s="2834" t="str">
        <f>IF(xml!$A$1&lt;&gt;Preluare_xml!AZ$1," - ",IFERROR(INDEX(xml!$C:$C,MATCH(AZ934,xml!$B:$B,0)),0))</f>
        <v xml:space="preserve"> - </v>
      </c>
      <c r="BD934" s="2842"/>
      <c r="BF934" s="2843"/>
      <c r="BH934" s="2396" t="str">
        <f t="shared" si="85"/>
        <v>/F40/@F40_0135</v>
      </c>
      <c r="BI934" s="2837" t="s">
        <v>13009</v>
      </c>
      <c r="BJ934" s="2821" t="str">
        <f>IF(xml!$A$1&lt;&gt;Preluare_xml!BH$1," - ",IFERROR(INDEX(xml!$C:$C,MATCH(BH934,xml!$B:$B,0)),0))</f>
        <v xml:space="preserve"> - </v>
      </c>
    </row>
    <row r="935" spans="44:62" x14ac:dyDescent="0.25">
      <c r="AR935" s="1" t="s">
        <v>12284</v>
      </c>
      <c r="AS935" s="1860" t="str">
        <f t="shared" si="87"/>
        <v>F40_0283</v>
      </c>
      <c r="AT935" s="2839" t="str">
        <f>IF(xml!$A$1&lt;&gt;Preluare_xml!AR$1," - ",IFERROR(INDEX(xml!$C:$C,MATCH(AR935,xml!$B:$B,0)),0))</f>
        <v xml:space="preserve"> - </v>
      </c>
      <c r="AW935" s="1856"/>
      <c r="AZ935" s="74" t="s">
        <v>12283</v>
      </c>
      <c r="BA935" s="1860" t="str">
        <f t="shared" si="89"/>
        <v>F40_0282</v>
      </c>
      <c r="BB935" s="2834" t="str">
        <f>IF(xml!$A$1&lt;&gt;Preluare_xml!AZ$1," - ",IFERROR(INDEX(xml!$C:$C,MATCH(AZ935,xml!$B:$B,0)),0))</f>
        <v xml:space="preserve"> - </v>
      </c>
      <c r="BD935" s="2842"/>
      <c r="BF935" s="2843"/>
      <c r="BH935" s="2396" t="str">
        <f t="shared" si="85"/>
        <v>/F40/@F40_0141</v>
      </c>
      <c r="BI935" s="2837" t="s">
        <v>12920</v>
      </c>
      <c r="BJ935" s="2821" t="str">
        <f>IF(xml!$A$1&lt;&gt;Preluare_xml!BH$1," - ",IFERROR(INDEX(xml!$C:$C,MATCH(BH935,xml!$B:$B,0)),0))</f>
        <v xml:space="preserve"> - </v>
      </c>
    </row>
    <row r="936" spans="44:62" x14ac:dyDescent="0.25">
      <c r="AR936" s="1" t="s">
        <v>12285</v>
      </c>
      <c r="AS936" s="1860" t="str">
        <f t="shared" si="87"/>
        <v>F40_0284</v>
      </c>
      <c r="AT936" s="2839" t="str">
        <f>IF(xml!$A$1&lt;&gt;Preluare_xml!AR$1," - ",IFERROR(INDEX(xml!$C:$C,MATCH(AR936,xml!$B:$B,0)),0))</f>
        <v xml:space="preserve"> - </v>
      </c>
      <c r="AW936" s="1856"/>
      <c r="AZ936" s="74" t="s">
        <v>12284</v>
      </c>
      <c r="BA936" s="1860" t="str">
        <f t="shared" si="89"/>
        <v>F40_0283</v>
      </c>
      <c r="BB936" s="2834" t="str">
        <f>IF(xml!$A$1&lt;&gt;Preluare_xml!AZ$1," - ",IFERROR(INDEX(xml!$C:$C,MATCH(AZ936,xml!$B:$B,0)),0))</f>
        <v xml:space="preserve"> - </v>
      </c>
      <c r="BD936" s="2842"/>
      <c r="BF936" s="2843"/>
      <c r="BH936" s="2396" t="str">
        <f t="shared" si="85"/>
        <v>/F40/@F40_0142</v>
      </c>
      <c r="BI936" s="2837" t="s">
        <v>12928</v>
      </c>
      <c r="BJ936" s="2821" t="str">
        <f>IF(xml!$A$1&lt;&gt;Preluare_xml!BH$1," - ",IFERROR(INDEX(xml!$C:$C,MATCH(BH936,xml!$B:$B,0)),0))</f>
        <v xml:space="preserve"> - </v>
      </c>
    </row>
    <row r="937" spans="44:62" x14ac:dyDescent="0.25">
      <c r="AR937" s="1" t="s">
        <v>12286</v>
      </c>
      <c r="AS937" s="1860" t="str">
        <f t="shared" si="87"/>
        <v>F40_0291</v>
      </c>
      <c r="AT937" s="2839" t="str">
        <f>IF(xml!$A$1&lt;&gt;Preluare_xml!AR$1," - ",IFERROR(INDEX(xml!$C:$C,MATCH(AR937,xml!$B:$B,0)),0))</f>
        <v xml:space="preserve"> - </v>
      </c>
      <c r="AW937" s="1856"/>
      <c r="AZ937" s="74" t="s">
        <v>12285</v>
      </c>
      <c r="BA937" s="1860" t="str">
        <f t="shared" si="89"/>
        <v>F40_0284</v>
      </c>
      <c r="BB937" s="2834" t="str">
        <f>IF(xml!$A$1&lt;&gt;Preluare_xml!AZ$1," - ",IFERROR(INDEX(xml!$C:$C,MATCH(AZ937,xml!$B:$B,0)),0))</f>
        <v xml:space="preserve"> - </v>
      </c>
      <c r="BD937" s="2842"/>
      <c r="BF937" s="2843"/>
      <c r="BH937" s="2396" t="str">
        <f t="shared" si="85"/>
        <v>/F40/@F40_0143</v>
      </c>
      <c r="BI937" s="2837" t="s">
        <v>12935</v>
      </c>
      <c r="BJ937" s="2821" t="str">
        <f>IF(xml!$A$1&lt;&gt;Preluare_xml!BH$1," - ",IFERROR(INDEX(xml!$C:$C,MATCH(BH937,xml!$B:$B,0)),0))</f>
        <v xml:space="preserve"> - </v>
      </c>
    </row>
    <row r="938" spans="44:62" x14ac:dyDescent="0.25">
      <c r="AR938" s="1" t="s">
        <v>12287</v>
      </c>
      <c r="AS938" s="1860" t="str">
        <f t="shared" si="87"/>
        <v>F40_0292</v>
      </c>
      <c r="AT938" s="2839" t="str">
        <f>IF(xml!$A$1&lt;&gt;Preluare_xml!AR$1," - ",IFERROR(INDEX(xml!$C:$C,MATCH(AR938,xml!$B:$B,0)),0))</f>
        <v xml:space="preserve"> - </v>
      </c>
      <c r="AW938" s="1856"/>
      <c r="AZ938" s="74" t="s">
        <v>12286</v>
      </c>
      <c r="BA938" s="1860" t="str">
        <f t="shared" si="89"/>
        <v>F40_0291</v>
      </c>
      <c r="BB938" s="2834" t="str">
        <f>IF(xml!$A$1&lt;&gt;Preluare_xml!AZ$1," - ",IFERROR(INDEX(xml!$C:$C,MATCH(AZ938,xml!$B:$B,0)),0))</f>
        <v xml:space="preserve"> - </v>
      </c>
      <c r="BD938" s="2842"/>
      <c r="BF938" s="2843"/>
      <c r="BH938" s="2396" t="str">
        <f t="shared" si="85"/>
        <v>/F40/@F40_0144</v>
      </c>
      <c r="BI938" s="2837" t="s">
        <v>12942</v>
      </c>
      <c r="BJ938" s="2821" t="str">
        <f>IF(xml!$A$1&lt;&gt;Preluare_xml!BH$1," - ",IFERROR(INDEX(xml!$C:$C,MATCH(BH938,xml!$B:$B,0)),0))</f>
        <v xml:space="preserve"> - </v>
      </c>
    </row>
    <row r="939" spans="44:62" x14ac:dyDescent="0.25">
      <c r="AR939" s="1" t="s">
        <v>12288</v>
      </c>
      <c r="AS939" s="1860" t="str">
        <f t="shared" si="87"/>
        <v>F40_0293</v>
      </c>
      <c r="AT939" s="2839" t="str">
        <f>IF(xml!$A$1&lt;&gt;Preluare_xml!AR$1," - ",IFERROR(INDEX(xml!$C:$C,MATCH(AR939,xml!$B:$B,0)),0))</f>
        <v xml:space="preserve"> - </v>
      </c>
      <c r="AW939" s="1856"/>
      <c r="AZ939" s="74" t="s">
        <v>12287</v>
      </c>
      <c r="BA939" s="1860" t="str">
        <f t="shared" si="89"/>
        <v>F40_0292</v>
      </c>
      <c r="BB939" s="2834" t="str">
        <f>IF(xml!$A$1&lt;&gt;Preluare_xml!AZ$1," - ",IFERROR(INDEX(xml!$C:$C,MATCH(AZ939,xml!$B:$B,0)),0))</f>
        <v xml:space="preserve"> - </v>
      </c>
      <c r="BD939" s="2842"/>
      <c r="BF939" s="2843"/>
      <c r="BH939" s="2396" t="str">
        <f t="shared" si="85"/>
        <v>/F40/@F40_0145</v>
      </c>
      <c r="BI939" s="2837" t="s">
        <v>12948</v>
      </c>
      <c r="BJ939" s="2821" t="str">
        <f>IF(xml!$A$1&lt;&gt;Preluare_xml!BH$1," - ",IFERROR(INDEX(xml!$C:$C,MATCH(BH939,xml!$B:$B,0)),0))</f>
        <v xml:space="preserve"> - </v>
      </c>
    </row>
    <row r="940" spans="44:62" x14ac:dyDescent="0.25">
      <c r="AR940" s="1" t="s">
        <v>12289</v>
      </c>
      <c r="AS940" s="1860" t="str">
        <f t="shared" si="87"/>
        <v>F40_0294</v>
      </c>
      <c r="AT940" s="2839" t="str">
        <f>IF(xml!$A$1&lt;&gt;Preluare_xml!AR$1," - ",IFERROR(INDEX(xml!$C:$C,MATCH(AR940,xml!$B:$B,0)),0))</f>
        <v xml:space="preserve"> - </v>
      </c>
      <c r="AW940" s="1856"/>
      <c r="AZ940" s="74" t="s">
        <v>12288</v>
      </c>
      <c r="BA940" s="1860" t="str">
        <f t="shared" si="89"/>
        <v>F40_0293</v>
      </c>
      <c r="BB940" s="2834" t="str">
        <f>IF(xml!$A$1&lt;&gt;Preluare_xml!AZ$1," - ",IFERROR(INDEX(xml!$C:$C,MATCH(AZ940,xml!$B:$B,0)),0))</f>
        <v xml:space="preserve"> - </v>
      </c>
      <c r="BD940" s="2842"/>
      <c r="BF940" s="2843"/>
      <c r="BH940" s="2396" t="str">
        <f t="shared" si="85"/>
        <v>/F40/@F40_0151</v>
      </c>
      <c r="BI940" s="2837" t="s">
        <v>12919</v>
      </c>
      <c r="BJ940" s="2821" t="str">
        <f>IF(xml!$A$1&lt;&gt;Preluare_xml!BH$1," - ",IFERROR(INDEX(xml!$C:$C,MATCH(BH940,xml!$B:$B,0)),0))</f>
        <v xml:space="preserve"> - </v>
      </c>
    </row>
    <row r="941" spans="44:62" x14ac:dyDescent="0.25">
      <c r="AR941" s="1" t="s">
        <v>14386</v>
      </c>
      <c r="AS941" s="1860" t="str">
        <f t="shared" si="87"/>
        <v>F40_0301</v>
      </c>
      <c r="AT941" s="2839" t="str">
        <f>IF(xml!$A$1&lt;&gt;Preluare_xml!AR$1," - ",IFERROR(INDEX(xml!$C:$C,MATCH(AR941,xml!$B:$B,0)),0))</f>
        <v xml:space="preserve"> - </v>
      </c>
      <c r="AW941" s="1856"/>
      <c r="AZ941" s="74" t="s">
        <v>12289</v>
      </c>
      <c r="BA941" s="1860" t="str">
        <f t="shared" si="89"/>
        <v>F40_0294</v>
      </c>
      <c r="BB941" s="2834" t="str">
        <f>IF(xml!$A$1&lt;&gt;Preluare_xml!AZ$1," - ",IFERROR(INDEX(xml!$C:$C,MATCH(AZ941,xml!$B:$B,0)),0))</f>
        <v xml:space="preserve"> - </v>
      </c>
      <c r="BD941" s="2842"/>
      <c r="BF941" s="2843"/>
      <c r="BH941" s="2396" t="str">
        <f t="shared" si="85"/>
        <v>/F40/@F40_0152</v>
      </c>
      <c r="BI941" s="2837" t="s">
        <v>12927</v>
      </c>
      <c r="BJ941" s="2821" t="str">
        <f>IF(xml!$A$1&lt;&gt;Preluare_xml!BH$1," - ",IFERROR(INDEX(xml!$C:$C,MATCH(BH941,xml!$B:$B,0)),0))</f>
        <v xml:space="preserve"> - </v>
      </c>
    </row>
    <row r="942" spans="44:62" x14ac:dyDescent="0.25">
      <c r="AR942" s="1" t="s">
        <v>14388</v>
      </c>
      <c r="AS942" s="1860" t="str">
        <f t="shared" si="87"/>
        <v>F40_0302</v>
      </c>
      <c r="AT942" s="2839" t="str">
        <f>IF(xml!$A$1&lt;&gt;Preluare_xml!AR$1," - ",IFERROR(INDEX(xml!$C:$C,MATCH(AR942,xml!$B:$B,0)),0))</f>
        <v xml:space="preserve"> - </v>
      </c>
      <c r="AW942" s="1856"/>
      <c r="AZ942" s="74" t="s">
        <v>14386</v>
      </c>
      <c r="BA942" s="1860" t="str">
        <f t="shared" si="89"/>
        <v>F40_0301</v>
      </c>
      <c r="BB942" s="2834" t="str">
        <f>IF(xml!$A$1&lt;&gt;Preluare_xml!AZ$1," - ",IFERROR(INDEX(xml!$C:$C,MATCH(AZ942,xml!$B:$B,0)),0))</f>
        <v xml:space="preserve"> - </v>
      </c>
      <c r="BD942" s="2842"/>
      <c r="BF942" s="2843"/>
      <c r="BH942" s="2396" t="str">
        <f t="shared" si="85"/>
        <v>/F40/@F40_0153</v>
      </c>
      <c r="BI942" s="2837" t="s">
        <v>12934</v>
      </c>
      <c r="BJ942" s="2821" t="str">
        <f>IF(xml!$A$1&lt;&gt;Preluare_xml!BH$1," - ",IFERROR(INDEX(xml!$C:$C,MATCH(BH942,xml!$B:$B,0)),0))</f>
        <v xml:space="preserve"> - </v>
      </c>
    </row>
    <row r="943" spans="44:62" x14ac:dyDescent="0.25">
      <c r="AR943" s="1" t="s">
        <v>14390</v>
      </c>
      <c r="AS943" s="1860" t="str">
        <f t="shared" si="87"/>
        <v>F40_0303</v>
      </c>
      <c r="AT943" s="2839" t="str">
        <f>IF(xml!$A$1&lt;&gt;Preluare_xml!AR$1," - ",IFERROR(INDEX(xml!$C:$C,MATCH(AR943,xml!$B:$B,0)),0))</f>
        <v xml:space="preserve"> - </v>
      </c>
      <c r="AW943" s="1856"/>
      <c r="AZ943" s="74" t="s">
        <v>14388</v>
      </c>
      <c r="BA943" s="1860" t="str">
        <f t="shared" si="89"/>
        <v>F40_0302</v>
      </c>
      <c r="BB943" s="2834" t="str">
        <f>IF(xml!$A$1&lt;&gt;Preluare_xml!AZ$1," - ",IFERROR(INDEX(xml!$C:$C,MATCH(AZ943,xml!$B:$B,0)),0))</f>
        <v xml:space="preserve"> - </v>
      </c>
      <c r="BD943" s="2842"/>
      <c r="BF943" s="2843"/>
      <c r="BH943" s="2396" t="str">
        <f t="shared" si="85"/>
        <v>/F40/@F40_0155</v>
      </c>
      <c r="BI943" s="2837" t="s">
        <v>12947</v>
      </c>
      <c r="BJ943" s="2821" t="str">
        <f>IF(xml!$A$1&lt;&gt;Preluare_xml!BH$1," - ",IFERROR(INDEX(xml!$C:$C,MATCH(BH943,xml!$B:$B,0)),0))</f>
        <v xml:space="preserve"> - </v>
      </c>
    </row>
    <row r="944" spans="44:62" x14ac:dyDescent="0.25">
      <c r="AR944" s="1" t="s">
        <v>14392</v>
      </c>
      <c r="AS944" s="1860" t="str">
        <f t="shared" si="87"/>
        <v>F40_0304</v>
      </c>
      <c r="AT944" s="2839" t="str">
        <f>IF(xml!$A$1&lt;&gt;Preluare_xml!AR$1," - ",IFERROR(INDEX(xml!$C:$C,MATCH(AR944,xml!$B:$B,0)),0))</f>
        <v xml:space="preserve"> - </v>
      </c>
      <c r="AW944" s="1856"/>
      <c r="AZ944" s="74" t="s">
        <v>14390</v>
      </c>
      <c r="BA944" s="1860" t="str">
        <f t="shared" si="89"/>
        <v>F40_0303</v>
      </c>
      <c r="BB944" s="2834" t="str">
        <f>IF(xml!$A$1&lt;&gt;Preluare_xml!AZ$1," - ",IFERROR(INDEX(xml!$C:$C,MATCH(AZ944,xml!$B:$B,0)),0))</f>
        <v xml:space="preserve"> - </v>
      </c>
      <c r="BD944" s="2842"/>
      <c r="BF944" s="2843"/>
      <c r="BH944" s="2396" t="str">
        <f t="shared" si="85"/>
        <v>/F40/@F40_0161</v>
      </c>
      <c r="BI944" s="2837" t="s">
        <v>12955</v>
      </c>
      <c r="BJ944" s="2821" t="str">
        <f>IF(xml!$A$1&lt;&gt;Preluare_xml!BH$1," - ",IFERROR(INDEX(xml!$C:$C,MATCH(BH944,xml!$B:$B,0)),0))</f>
        <v xml:space="preserve"> - </v>
      </c>
    </row>
    <row r="945" spans="44:62" x14ac:dyDescent="0.25">
      <c r="AR945" s="1" t="s">
        <v>14394</v>
      </c>
      <c r="AS945" s="1860" t="str">
        <f t="shared" si="87"/>
        <v>F40_0311</v>
      </c>
      <c r="AT945" s="2839" t="str">
        <f>IF(xml!$A$1&lt;&gt;Preluare_xml!AR$1," - ",IFERROR(INDEX(xml!$C:$C,MATCH(AR945,xml!$B:$B,0)),0))</f>
        <v xml:space="preserve"> - </v>
      </c>
      <c r="AW945" s="1856"/>
      <c r="AZ945" s="74" t="s">
        <v>14392</v>
      </c>
      <c r="BA945" s="1860" t="str">
        <f t="shared" si="89"/>
        <v>F40_0304</v>
      </c>
      <c r="BB945" s="2834" t="str">
        <f>IF(xml!$A$1&lt;&gt;Preluare_xml!AZ$1," - ",IFERROR(INDEX(xml!$C:$C,MATCH(AZ945,xml!$B:$B,0)),0))</f>
        <v xml:space="preserve"> - </v>
      </c>
      <c r="BD945" s="2842"/>
      <c r="BF945" s="2843"/>
      <c r="BH945" s="2396" t="str">
        <f t="shared" si="85"/>
        <v>/F40/@F40_0162</v>
      </c>
      <c r="BI945" s="2837" t="s">
        <v>12961</v>
      </c>
      <c r="BJ945" s="2821" t="str">
        <f>IF(xml!$A$1&lt;&gt;Preluare_xml!BH$1," - ",IFERROR(INDEX(xml!$C:$C,MATCH(BH945,xml!$B:$B,0)),0))</f>
        <v xml:space="preserve"> - </v>
      </c>
    </row>
    <row r="946" spans="44:62" x14ac:dyDescent="0.25">
      <c r="AR946" s="1" t="s">
        <v>14396</v>
      </c>
      <c r="AS946" s="1860" t="str">
        <f t="shared" si="87"/>
        <v>F40_0312</v>
      </c>
      <c r="AT946" s="2839" t="str">
        <f>IF(xml!$A$1&lt;&gt;Preluare_xml!AR$1," - ",IFERROR(INDEX(xml!$C:$C,MATCH(AR946,xml!$B:$B,0)),0))</f>
        <v xml:space="preserve"> - </v>
      </c>
      <c r="AW946" s="1856"/>
      <c r="AZ946" s="74" t="s">
        <v>14394</v>
      </c>
      <c r="BA946" s="1860" t="str">
        <f t="shared" si="89"/>
        <v>F40_0311</v>
      </c>
      <c r="BB946" s="2834" t="str">
        <f>IF(xml!$A$1&lt;&gt;Preluare_xml!AZ$1," - ",IFERROR(INDEX(xml!$C:$C,MATCH(AZ946,xml!$B:$B,0)),0))</f>
        <v xml:space="preserve"> - </v>
      </c>
      <c r="BD946" s="2842"/>
      <c r="BF946" s="2843"/>
      <c r="BH946" s="2396" t="str">
        <f t="shared" si="85"/>
        <v>/F40/@F40_0163</v>
      </c>
      <c r="BI946" s="2837" t="s">
        <v>12967</v>
      </c>
      <c r="BJ946" s="2821" t="str">
        <f>IF(xml!$A$1&lt;&gt;Preluare_xml!BH$1," - ",IFERROR(INDEX(xml!$C:$C,MATCH(BH946,xml!$B:$B,0)),0))</f>
        <v xml:space="preserve"> - </v>
      </c>
    </row>
    <row r="947" spans="44:62" x14ac:dyDescent="0.25">
      <c r="AR947" s="1" t="s">
        <v>14398</v>
      </c>
      <c r="AS947" s="1860" t="str">
        <f t="shared" si="87"/>
        <v>F40_0313</v>
      </c>
      <c r="AT947" s="2839" t="str">
        <f>IF(xml!$A$1&lt;&gt;Preluare_xml!AR$1," - ",IFERROR(INDEX(xml!$C:$C,MATCH(AR947,xml!$B:$B,0)),0))</f>
        <v xml:space="preserve"> - </v>
      </c>
      <c r="AW947" s="1856"/>
      <c r="AZ947" s="74" t="s">
        <v>14396</v>
      </c>
      <c r="BA947" s="1860" t="str">
        <f t="shared" si="89"/>
        <v>F40_0312</v>
      </c>
      <c r="BB947" s="2834" t="str">
        <f>IF(xml!$A$1&lt;&gt;Preluare_xml!AZ$1," - ",IFERROR(INDEX(xml!$C:$C,MATCH(AZ947,xml!$B:$B,0)),0))</f>
        <v xml:space="preserve"> - </v>
      </c>
      <c r="BD947" s="2842"/>
      <c r="BF947" s="2843"/>
      <c r="BH947" s="2396" t="str">
        <f t="shared" si="85"/>
        <v>/F40/@F40_0165</v>
      </c>
      <c r="BI947" s="2837" t="s">
        <v>12978</v>
      </c>
      <c r="BJ947" s="2821" t="str">
        <f>IF(xml!$A$1&lt;&gt;Preluare_xml!BH$1," - ",IFERROR(INDEX(xml!$C:$C,MATCH(BH947,xml!$B:$B,0)),0))</f>
        <v xml:space="preserve"> - </v>
      </c>
    </row>
    <row r="948" spans="44:62" x14ac:dyDescent="0.25">
      <c r="AR948" s="1" t="s">
        <v>14400</v>
      </c>
      <c r="AS948" s="1860" t="str">
        <f t="shared" si="87"/>
        <v>F40_0314</v>
      </c>
      <c r="AT948" s="2839" t="str">
        <f>IF(xml!$A$1&lt;&gt;Preluare_xml!AR$1," - ",IFERROR(INDEX(xml!$C:$C,MATCH(AR948,xml!$B:$B,0)),0))</f>
        <v xml:space="preserve"> - </v>
      </c>
      <c r="AW948" s="1856"/>
      <c r="AZ948" s="74" t="s">
        <v>14398</v>
      </c>
      <c r="BA948" s="1860" t="str">
        <f t="shared" si="89"/>
        <v>F40_0313</v>
      </c>
      <c r="BB948" s="2834" t="str">
        <f>IF(xml!$A$1&lt;&gt;Preluare_xml!AZ$1," - ",IFERROR(INDEX(xml!$C:$C,MATCH(AZ948,xml!$B:$B,0)),0))</f>
        <v xml:space="preserve"> - </v>
      </c>
      <c r="BD948" s="2842"/>
      <c r="BF948" s="2843"/>
      <c r="BH948" s="2396" t="str">
        <f t="shared" si="85"/>
        <v>/F40/@F40_0171</v>
      </c>
      <c r="BI948" s="2837" t="s">
        <v>12763</v>
      </c>
      <c r="BJ948" s="2821" t="str">
        <f>IF(xml!$A$1&lt;&gt;Preluare_xml!BH$1," - ",IFERROR(INDEX(xml!$C:$C,MATCH(BH948,xml!$B:$B,0)),0))</f>
        <v xml:space="preserve"> - </v>
      </c>
    </row>
    <row r="949" spans="44:62" x14ac:dyDescent="0.25">
      <c r="AR949" s="1" t="s">
        <v>14403</v>
      </c>
      <c r="AS949" s="1860" t="str">
        <f t="shared" si="87"/>
        <v>F40_0321</v>
      </c>
      <c r="AT949" s="2839" t="str">
        <f>IF(xml!$A$1&lt;&gt;Preluare_xml!AR$1," - ",IFERROR(INDEX(xml!$C:$C,MATCH(AR949,xml!$B:$B,0)),0))</f>
        <v xml:space="preserve"> - </v>
      </c>
      <c r="AW949" s="1856"/>
      <c r="AZ949" s="74" t="s">
        <v>14400</v>
      </c>
      <c r="BA949" s="1860" t="str">
        <f t="shared" si="89"/>
        <v>F40_0314</v>
      </c>
      <c r="BB949" s="2834" t="str">
        <f>IF(xml!$A$1&lt;&gt;Preluare_xml!AZ$1," - ",IFERROR(INDEX(xml!$C:$C,MATCH(AZ949,xml!$B:$B,0)),0))</f>
        <v xml:space="preserve"> - </v>
      </c>
      <c r="BD949" s="2842"/>
      <c r="BF949" s="2843"/>
      <c r="BH949" s="2396" t="str">
        <f t="shared" si="85"/>
        <v>/F40/@F40_0172</v>
      </c>
      <c r="BI949" s="2837" t="s">
        <v>12768</v>
      </c>
      <c r="BJ949" s="2821" t="str">
        <f>IF(xml!$A$1&lt;&gt;Preluare_xml!BH$1," - ",IFERROR(INDEX(xml!$C:$C,MATCH(BH949,xml!$B:$B,0)),0))</f>
        <v xml:space="preserve"> - </v>
      </c>
    </row>
    <row r="950" spans="44:62" x14ac:dyDescent="0.25">
      <c r="AR950" s="1" t="s">
        <v>14406</v>
      </c>
      <c r="AS950" s="1860" t="str">
        <f t="shared" si="87"/>
        <v>F40_0322</v>
      </c>
      <c r="AT950" s="2839" t="str">
        <f>IF(xml!$A$1&lt;&gt;Preluare_xml!AR$1," - ",IFERROR(INDEX(xml!$C:$C,MATCH(AR950,xml!$B:$B,0)),0))</f>
        <v xml:space="preserve"> - </v>
      </c>
      <c r="AW950" s="1856"/>
      <c r="AZ950" s="74" t="s">
        <v>14403</v>
      </c>
      <c r="BA950" s="1860" t="str">
        <f t="shared" si="89"/>
        <v>F40_0321</v>
      </c>
      <c r="BB950" s="2834" t="str">
        <f>IF(xml!$A$1&lt;&gt;Preluare_xml!AZ$1," - ",IFERROR(INDEX(xml!$C:$C,MATCH(AZ950,xml!$B:$B,0)),0))</f>
        <v xml:space="preserve"> - </v>
      </c>
      <c r="BD950" s="2842"/>
      <c r="BF950" s="2843"/>
      <c r="BH950" s="2396" t="str">
        <f t="shared" si="85"/>
        <v>/F40/@F40_0173</v>
      </c>
      <c r="BI950" s="2837" t="s">
        <v>12774</v>
      </c>
      <c r="BJ950" s="2821" t="str">
        <f>IF(xml!$A$1&lt;&gt;Preluare_xml!BH$1," - ",IFERROR(INDEX(xml!$C:$C,MATCH(BH950,xml!$B:$B,0)),0))</f>
        <v xml:space="preserve"> - </v>
      </c>
    </row>
    <row r="951" spans="44:62" x14ac:dyDescent="0.25">
      <c r="AR951" s="1" t="s">
        <v>14409</v>
      </c>
      <c r="AS951" s="1860" t="str">
        <f t="shared" si="87"/>
        <v>F40_0323</v>
      </c>
      <c r="AT951" s="2839" t="str">
        <f>IF(xml!$A$1&lt;&gt;Preluare_xml!AR$1," - ",IFERROR(INDEX(xml!$C:$C,MATCH(AR951,xml!$B:$B,0)),0))</f>
        <v xml:space="preserve"> - </v>
      </c>
      <c r="AW951" s="1856"/>
      <c r="AZ951" s="74" t="s">
        <v>14406</v>
      </c>
      <c r="BA951" s="1860" t="str">
        <f t="shared" si="89"/>
        <v>F40_0322</v>
      </c>
      <c r="BB951" s="2834" t="str">
        <f>IF(xml!$A$1&lt;&gt;Preluare_xml!AZ$1," - ",IFERROR(INDEX(xml!$C:$C,MATCH(AZ951,xml!$B:$B,0)),0))</f>
        <v xml:space="preserve"> - </v>
      </c>
      <c r="BD951" s="2842"/>
      <c r="BF951" s="2843"/>
      <c r="BH951" s="2396" t="str">
        <f t="shared" si="85"/>
        <v>/F40/@F40_0174</v>
      </c>
      <c r="BI951" s="2837" t="s">
        <v>12780</v>
      </c>
      <c r="BJ951" s="2821" t="str">
        <f>IF(xml!$A$1&lt;&gt;Preluare_xml!BH$1," - ",IFERROR(INDEX(xml!$C:$C,MATCH(BH951,xml!$B:$B,0)),0))</f>
        <v xml:space="preserve"> - </v>
      </c>
    </row>
    <row r="952" spans="44:62" x14ac:dyDescent="0.25">
      <c r="AR952" s="1" t="s">
        <v>14412</v>
      </c>
      <c r="AS952" s="1860" t="str">
        <f t="shared" si="87"/>
        <v>F40_0324</v>
      </c>
      <c r="AT952" s="2839" t="str">
        <f>IF(xml!$A$1&lt;&gt;Preluare_xml!AR$1," - ",IFERROR(INDEX(xml!$C:$C,MATCH(AR952,xml!$B:$B,0)),0))</f>
        <v xml:space="preserve"> - </v>
      </c>
      <c r="AW952" s="1856"/>
      <c r="AZ952" s="74" t="s">
        <v>14409</v>
      </c>
      <c r="BA952" s="1860" t="str">
        <f t="shared" si="89"/>
        <v>F40_0323</v>
      </c>
      <c r="BB952" s="2834" t="str">
        <f>IF(xml!$A$1&lt;&gt;Preluare_xml!AZ$1," - ",IFERROR(INDEX(xml!$C:$C,MATCH(AZ952,xml!$B:$B,0)),0))</f>
        <v xml:space="preserve"> - </v>
      </c>
      <c r="BD952" s="2842"/>
      <c r="BF952" s="2843"/>
      <c r="BH952" s="2396" t="str">
        <f t="shared" si="85"/>
        <v>/F40/@F40_0175</v>
      </c>
      <c r="BI952" s="2837" t="s">
        <v>12786</v>
      </c>
      <c r="BJ952" s="2821" t="str">
        <f>IF(xml!$A$1&lt;&gt;Preluare_xml!BH$1," - ",IFERROR(INDEX(xml!$C:$C,MATCH(BH952,xml!$B:$B,0)),0))</f>
        <v xml:space="preserve"> - </v>
      </c>
    </row>
    <row r="953" spans="44:62" x14ac:dyDescent="0.25">
      <c r="AR953" s="1" t="s">
        <v>12290</v>
      </c>
      <c r="AS953" s="1860" t="str">
        <f t="shared" si="87"/>
        <v>F40_0331</v>
      </c>
      <c r="AT953" s="2839" t="str">
        <f>IF(xml!$A$1&lt;&gt;Preluare_xml!AR$1," - ",IFERROR(INDEX(xml!$C:$C,MATCH(AR953,xml!$B:$B,0)),0))</f>
        <v xml:space="preserve"> - </v>
      </c>
      <c r="AW953" s="1856"/>
      <c r="AZ953" s="74" t="s">
        <v>14412</v>
      </c>
      <c r="BA953" s="1860" t="str">
        <f t="shared" si="89"/>
        <v>F40_0324</v>
      </c>
      <c r="BB953" s="2834" t="str">
        <f>IF(xml!$A$1&lt;&gt;Preluare_xml!AZ$1," - ",IFERROR(INDEX(xml!$C:$C,MATCH(AZ953,xml!$B:$B,0)),0))</f>
        <v xml:space="preserve"> - </v>
      </c>
      <c r="BD953" s="2842"/>
      <c r="BF953" s="2843"/>
      <c r="BH953" s="2396" t="str">
        <f t="shared" si="85"/>
        <v>/F40/@F40_0181</v>
      </c>
      <c r="BI953" s="2837" t="s">
        <v>12762</v>
      </c>
      <c r="BJ953" s="2821" t="str">
        <f>IF(xml!$A$1&lt;&gt;Preluare_xml!BH$1," - ",IFERROR(INDEX(xml!$C:$C,MATCH(BH953,xml!$B:$B,0)),0))</f>
        <v xml:space="preserve"> - </v>
      </c>
    </row>
    <row r="954" spans="44:62" x14ac:dyDescent="0.25">
      <c r="AR954" s="1" t="s">
        <v>12291</v>
      </c>
      <c r="AS954" s="1860" t="str">
        <f t="shared" si="87"/>
        <v>F40_0332</v>
      </c>
      <c r="AT954" s="2839" t="str">
        <f>IF(xml!$A$1&lt;&gt;Preluare_xml!AR$1," - ",IFERROR(INDEX(xml!$C:$C,MATCH(AR954,xml!$B:$B,0)),0))</f>
        <v xml:space="preserve"> - </v>
      </c>
      <c r="AW954" s="1856"/>
      <c r="AZ954" s="74" t="s">
        <v>12290</v>
      </c>
      <c r="BA954" s="1860" t="str">
        <f t="shared" si="89"/>
        <v>F40_0331</v>
      </c>
      <c r="BB954" s="2834" t="str">
        <f>IF(xml!$A$1&lt;&gt;Preluare_xml!AZ$1," - ",IFERROR(INDEX(xml!$C:$C,MATCH(AZ954,xml!$B:$B,0)),0))</f>
        <v xml:space="preserve"> - </v>
      </c>
      <c r="BD954" s="2842"/>
      <c r="BF954" s="2843"/>
      <c r="BH954" s="2396" t="str">
        <f t="shared" si="85"/>
        <v>/F40/@F40_0182</v>
      </c>
      <c r="BI954" s="2837" t="s">
        <v>12767</v>
      </c>
      <c r="BJ954" s="2821" t="str">
        <f>IF(xml!$A$1&lt;&gt;Preluare_xml!BH$1," - ",IFERROR(INDEX(xml!$C:$C,MATCH(BH954,xml!$B:$B,0)),0))</f>
        <v xml:space="preserve"> - </v>
      </c>
    </row>
    <row r="955" spans="44:62" x14ac:dyDescent="0.25">
      <c r="AR955" s="1" t="s">
        <v>12292</v>
      </c>
      <c r="AS955" s="1860" t="str">
        <f t="shared" si="87"/>
        <v>F40_0333</v>
      </c>
      <c r="AT955" s="2839" t="str">
        <f>IF(xml!$A$1&lt;&gt;Preluare_xml!AR$1," - ",IFERROR(INDEX(xml!$C:$C,MATCH(AR955,xml!$B:$B,0)),0))</f>
        <v xml:space="preserve"> - </v>
      </c>
      <c r="AW955" s="1856"/>
      <c r="AZ955" s="74" t="s">
        <v>12291</v>
      </c>
      <c r="BA955" s="1860" t="str">
        <f t="shared" si="89"/>
        <v>F40_0332</v>
      </c>
      <c r="BB955" s="2834" t="str">
        <f>IF(xml!$A$1&lt;&gt;Preluare_xml!AZ$1," - ",IFERROR(INDEX(xml!$C:$C,MATCH(AZ955,xml!$B:$B,0)),0))</f>
        <v xml:space="preserve"> - </v>
      </c>
      <c r="BD955" s="2842"/>
      <c r="BF955" s="2843"/>
      <c r="BH955" s="2396" t="str">
        <f t="shared" si="85"/>
        <v>/F40/@F40_0183</v>
      </c>
      <c r="BI955" s="2837" t="s">
        <v>12773</v>
      </c>
      <c r="BJ955" s="2821" t="str">
        <f>IF(xml!$A$1&lt;&gt;Preluare_xml!BH$1," - ",IFERROR(INDEX(xml!$C:$C,MATCH(BH955,xml!$B:$B,0)),0))</f>
        <v xml:space="preserve"> - </v>
      </c>
    </row>
    <row r="956" spans="44:62" x14ac:dyDescent="0.25">
      <c r="AR956" s="1" t="s">
        <v>12293</v>
      </c>
      <c r="AS956" s="1860" t="str">
        <f t="shared" si="87"/>
        <v>F40_0334</v>
      </c>
      <c r="AT956" s="2839" t="str">
        <f>IF(xml!$A$1&lt;&gt;Preluare_xml!AR$1," - ",IFERROR(INDEX(xml!$C:$C,MATCH(AR956,xml!$B:$B,0)),0))</f>
        <v xml:space="preserve"> - </v>
      </c>
      <c r="AW956" s="1856"/>
      <c r="AZ956" s="74" t="s">
        <v>12292</v>
      </c>
      <c r="BA956" s="1860" t="str">
        <f t="shared" si="89"/>
        <v>F40_0333</v>
      </c>
      <c r="BB956" s="2834" t="str">
        <f>IF(xml!$A$1&lt;&gt;Preluare_xml!AZ$1," - ",IFERROR(INDEX(xml!$C:$C,MATCH(AZ956,xml!$B:$B,0)),0))</f>
        <v xml:space="preserve"> - </v>
      </c>
      <c r="BD956" s="2842"/>
      <c r="BF956" s="2843"/>
      <c r="BH956" s="2396" t="str">
        <f t="shared" si="85"/>
        <v>/F40/@F40_0185</v>
      </c>
      <c r="BI956" s="2837" t="s">
        <v>12785</v>
      </c>
      <c r="BJ956" s="2821" t="str">
        <f>IF(xml!$A$1&lt;&gt;Preluare_xml!BH$1," - ",IFERROR(INDEX(xml!$C:$C,MATCH(BH956,xml!$B:$B,0)),0))</f>
        <v xml:space="preserve"> - </v>
      </c>
    </row>
    <row r="957" spans="44:62" x14ac:dyDescent="0.25">
      <c r="AR957" s="1" t="s">
        <v>14423</v>
      </c>
      <c r="AS957" s="1860" t="str">
        <f t="shared" si="87"/>
        <v>F40_0341</v>
      </c>
      <c r="AT957" s="2839" t="str">
        <f>IF(xml!$A$1&lt;&gt;Preluare_xml!AR$1," - ",IFERROR(INDEX(xml!$C:$C,MATCH(AR957,xml!$B:$B,0)),0))</f>
        <v xml:space="preserve"> - </v>
      </c>
      <c r="AW957" s="1856"/>
      <c r="AZ957" s="74" t="s">
        <v>12293</v>
      </c>
      <c r="BA957" s="1860" t="str">
        <f t="shared" si="89"/>
        <v>F40_0334</v>
      </c>
      <c r="BB957" s="2834" t="str">
        <f>IF(xml!$A$1&lt;&gt;Preluare_xml!AZ$1," - ",IFERROR(INDEX(xml!$C:$C,MATCH(AZ957,xml!$B:$B,0)),0))</f>
        <v xml:space="preserve"> - </v>
      </c>
      <c r="BD957" s="2842"/>
      <c r="BF957" s="2843"/>
      <c r="BH957" s="2396" t="str">
        <f t="shared" si="85"/>
        <v>/F40/@F40_0191</v>
      </c>
      <c r="BI957" s="2837" t="s">
        <v>14323</v>
      </c>
      <c r="BJ957" s="2821" t="str">
        <f>IF(xml!$A$1&lt;&gt;Preluare_xml!BH$1," - ",IFERROR(INDEX(xml!$C:$C,MATCH(BH957,xml!$B:$B,0)),0))</f>
        <v xml:space="preserve"> - </v>
      </c>
    </row>
    <row r="958" spans="44:62" x14ac:dyDescent="0.25">
      <c r="AR958" s="1" t="s">
        <v>14426</v>
      </c>
      <c r="AS958" s="1860" t="str">
        <f t="shared" si="87"/>
        <v>F40_0342</v>
      </c>
      <c r="AT958" s="2839" t="str">
        <f>IF(xml!$A$1&lt;&gt;Preluare_xml!AR$1," - ",IFERROR(INDEX(xml!$C:$C,MATCH(AR958,xml!$B:$B,0)),0))</f>
        <v xml:space="preserve"> - </v>
      </c>
      <c r="AW958" s="1856"/>
      <c r="AZ958" s="74" t="s">
        <v>14423</v>
      </c>
      <c r="BA958" s="1860" t="str">
        <f t="shared" si="89"/>
        <v>F40_0341</v>
      </c>
      <c r="BB958" s="2834" t="str">
        <f>IF(xml!$A$1&lt;&gt;Preluare_xml!AZ$1," - ",IFERROR(INDEX(xml!$C:$C,MATCH(AZ958,xml!$B:$B,0)),0))</f>
        <v xml:space="preserve"> - </v>
      </c>
      <c r="BD958" s="2842"/>
      <c r="BF958" s="2843"/>
      <c r="BH958" s="2396" t="str">
        <f t="shared" si="85"/>
        <v>/F40/@F40_0192</v>
      </c>
      <c r="BI958" s="2837" t="s">
        <v>14326</v>
      </c>
      <c r="BJ958" s="2821" t="str">
        <f>IF(xml!$A$1&lt;&gt;Preluare_xml!BH$1," - ",IFERROR(INDEX(xml!$C:$C,MATCH(BH958,xml!$B:$B,0)),0))</f>
        <v xml:space="preserve"> - </v>
      </c>
    </row>
    <row r="959" spans="44:62" x14ac:dyDescent="0.25">
      <c r="AR959" s="1" t="s">
        <v>14429</v>
      </c>
      <c r="AS959" s="1860" t="str">
        <f t="shared" si="87"/>
        <v>F40_0343</v>
      </c>
      <c r="AT959" s="2839" t="str">
        <f>IF(xml!$A$1&lt;&gt;Preluare_xml!AR$1," - ",IFERROR(INDEX(xml!$C:$C,MATCH(AR959,xml!$B:$B,0)),0))</f>
        <v xml:space="preserve"> - </v>
      </c>
      <c r="AW959" s="1856"/>
      <c r="AZ959" s="74" t="s">
        <v>14426</v>
      </c>
      <c r="BA959" s="1860" t="str">
        <f t="shared" si="89"/>
        <v>F40_0342</v>
      </c>
      <c r="BB959" s="2834" t="str">
        <f>IF(xml!$A$1&lt;&gt;Preluare_xml!AZ$1," - ",IFERROR(INDEX(xml!$C:$C,MATCH(AZ959,xml!$B:$B,0)),0))</f>
        <v xml:space="preserve"> - </v>
      </c>
      <c r="BD959" s="2842"/>
      <c r="BF959" s="2843"/>
      <c r="BH959" s="2396" t="str">
        <f t="shared" si="85"/>
        <v>/F40/@F40_0193</v>
      </c>
      <c r="BI959" s="2837" t="s">
        <v>14329</v>
      </c>
      <c r="BJ959" s="2821" t="str">
        <f>IF(xml!$A$1&lt;&gt;Preluare_xml!BH$1," - ",IFERROR(INDEX(xml!$C:$C,MATCH(BH959,xml!$B:$B,0)),0))</f>
        <v xml:space="preserve"> - </v>
      </c>
    </row>
    <row r="960" spans="44:62" x14ac:dyDescent="0.25">
      <c r="AR960" s="1" t="s">
        <v>14432</v>
      </c>
      <c r="AS960" s="1860" t="str">
        <f t="shared" si="87"/>
        <v>F40_0344</v>
      </c>
      <c r="AT960" s="2839" t="str">
        <f>IF(xml!$A$1&lt;&gt;Preluare_xml!AR$1," - ",IFERROR(INDEX(xml!$C:$C,MATCH(AR960,xml!$B:$B,0)),0))</f>
        <v xml:space="preserve"> - </v>
      </c>
      <c r="AW960" s="1856"/>
      <c r="AZ960" s="74" t="s">
        <v>14429</v>
      </c>
      <c r="BA960" s="1860" t="str">
        <f t="shared" si="89"/>
        <v>F40_0343</v>
      </c>
      <c r="BB960" s="2834" t="str">
        <f>IF(xml!$A$1&lt;&gt;Preluare_xml!AZ$1," - ",IFERROR(INDEX(xml!$C:$C,MATCH(AZ960,xml!$B:$B,0)),0))</f>
        <v xml:space="preserve"> - </v>
      </c>
      <c r="BD960" s="2842"/>
      <c r="BF960" s="2843"/>
      <c r="BH960" s="2396" t="str">
        <f t="shared" si="85"/>
        <v>/F40/@F40_0195</v>
      </c>
      <c r="BI960" s="2837" t="s">
        <v>14330</v>
      </c>
      <c r="BJ960" s="2821" t="str">
        <f>IF(xml!$A$1&lt;&gt;Preluare_xml!BH$1," - ",IFERROR(INDEX(xml!$C:$C,MATCH(BH960,xml!$B:$B,0)),0))</f>
        <v xml:space="preserve"> - </v>
      </c>
    </row>
    <row r="961" spans="44:62" x14ac:dyDescent="0.25">
      <c r="AR961" s="1" t="s">
        <v>12294</v>
      </c>
      <c r="AS961" s="1860" t="str">
        <f t="shared" si="87"/>
        <v>F40_0351</v>
      </c>
      <c r="AT961" s="2839" t="str">
        <f>IF(xml!$A$1&lt;&gt;Preluare_xml!AR$1," - ",IFERROR(INDEX(xml!$C:$C,MATCH(AR961,xml!$B:$B,0)),0))</f>
        <v xml:space="preserve"> - </v>
      </c>
      <c r="AW961" s="1856"/>
      <c r="AZ961" s="74" t="s">
        <v>14432</v>
      </c>
      <c r="BA961" s="1860" t="str">
        <f t="shared" si="89"/>
        <v>F40_0344</v>
      </c>
      <c r="BB961" s="2834" t="str">
        <f>IF(xml!$A$1&lt;&gt;Preluare_xml!AZ$1," - ",IFERROR(INDEX(xml!$C:$C,MATCH(AZ961,xml!$B:$B,0)),0))</f>
        <v xml:space="preserve"> - </v>
      </c>
      <c r="BD961" s="2842"/>
      <c r="BF961" s="2843"/>
      <c r="BH961" s="2396" t="str">
        <f t="shared" si="85"/>
        <v>/F40/@F40_0201</v>
      </c>
      <c r="BI961" s="2837" t="s">
        <v>14331</v>
      </c>
      <c r="BJ961" s="2821" t="str">
        <f>IF(xml!$A$1&lt;&gt;Preluare_xml!BH$1," - ",IFERROR(INDEX(xml!$C:$C,MATCH(BH961,xml!$B:$B,0)),0))</f>
        <v xml:space="preserve"> - </v>
      </c>
    </row>
    <row r="962" spans="44:62" x14ac:dyDescent="0.25">
      <c r="AR962" s="1" t="s">
        <v>12295</v>
      </c>
      <c r="AS962" s="1860" t="str">
        <f t="shared" si="87"/>
        <v>F40_0352</v>
      </c>
      <c r="AT962" s="2839" t="str">
        <f>IF(xml!$A$1&lt;&gt;Preluare_xml!AR$1," - ",IFERROR(INDEX(xml!$C:$C,MATCH(AR962,xml!$B:$B,0)),0))</f>
        <v xml:space="preserve"> - </v>
      </c>
      <c r="AW962" s="1856"/>
      <c r="AZ962" s="74" t="s">
        <v>12294</v>
      </c>
      <c r="BA962" s="1860" t="str">
        <f t="shared" si="89"/>
        <v>F40_0351</v>
      </c>
      <c r="BB962" s="2834" t="str">
        <f>IF(xml!$A$1&lt;&gt;Preluare_xml!AZ$1," - ",IFERROR(INDEX(xml!$C:$C,MATCH(AZ962,xml!$B:$B,0)),0))</f>
        <v xml:space="preserve"> - </v>
      </c>
      <c r="BD962" s="2842"/>
      <c r="BF962" s="2843"/>
      <c r="BH962" s="2396" t="str">
        <f t="shared" si="85"/>
        <v>/F40/@F40_0202</v>
      </c>
      <c r="BI962" s="2837" t="s">
        <v>14332</v>
      </c>
      <c r="BJ962" s="2821" t="str">
        <f>IF(xml!$A$1&lt;&gt;Preluare_xml!BH$1," - ",IFERROR(INDEX(xml!$C:$C,MATCH(BH962,xml!$B:$B,0)),0))</f>
        <v xml:space="preserve"> - </v>
      </c>
    </row>
    <row r="963" spans="44:62" x14ac:dyDescent="0.25">
      <c r="AR963" s="1" t="s">
        <v>14439</v>
      </c>
      <c r="AS963" s="1860" t="str">
        <f t="shared" si="87"/>
        <v>F40_0353</v>
      </c>
      <c r="AT963" s="2839" t="str">
        <f>IF(xml!$A$1&lt;&gt;Preluare_xml!AR$1," - ",IFERROR(INDEX(xml!$C:$C,MATCH(AR963,xml!$B:$B,0)),0))</f>
        <v xml:space="preserve"> - </v>
      </c>
      <c r="AW963" s="1856"/>
      <c r="AZ963" s="74" t="s">
        <v>12295</v>
      </c>
      <c r="BA963" s="1860" t="str">
        <f t="shared" si="89"/>
        <v>F40_0352</v>
      </c>
      <c r="BB963" s="2834" t="str">
        <f>IF(xml!$A$1&lt;&gt;Preluare_xml!AZ$1," - ",IFERROR(INDEX(xml!$C:$C,MATCH(AZ963,xml!$B:$B,0)),0))</f>
        <v xml:space="preserve"> - </v>
      </c>
      <c r="BD963" s="2842"/>
      <c r="BF963" s="2843"/>
      <c r="BH963" s="2396" t="str">
        <f t="shared" si="85"/>
        <v>/F40/@F40_0203</v>
      </c>
      <c r="BI963" s="2837" t="s">
        <v>14333</v>
      </c>
      <c r="BJ963" s="2821" t="str">
        <f>IF(xml!$A$1&lt;&gt;Preluare_xml!BH$1," - ",IFERROR(INDEX(xml!$C:$C,MATCH(BH963,xml!$B:$B,0)),0))</f>
        <v xml:space="preserve"> - </v>
      </c>
    </row>
    <row r="964" spans="44:62" x14ac:dyDescent="0.25">
      <c r="AR964" s="1" t="s">
        <v>12296</v>
      </c>
      <c r="AS964" s="1860" t="str">
        <f t="shared" si="87"/>
        <v>F40_0354</v>
      </c>
      <c r="AT964" s="2839" t="str">
        <f>IF(xml!$A$1&lt;&gt;Preluare_xml!AR$1," - ",IFERROR(INDEX(xml!$C:$C,MATCH(AR964,xml!$B:$B,0)),0))</f>
        <v xml:space="preserve"> - </v>
      </c>
      <c r="AW964" s="1856"/>
      <c r="AZ964" s="74" t="s">
        <v>14439</v>
      </c>
      <c r="BA964" s="1860" t="str">
        <f t="shared" si="89"/>
        <v>F40_0353</v>
      </c>
      <c r="BB964" s="2834" t="str">
        <f>IF(xml!$A$1&lt;&gt;Preluare_xml!AZ$1," - ",IFERROR(INDEX(xml!$C:$C,MATCH(AZ964,xml!$B:$B,0)),0))</f>
        <v xml:space="preserve"> - </v>
      </c>
      <c r="BD964" s="2842"/>
      <c r="BF964" s="2843"/>
      <c r="BH964" s="2396" t="str">
        <f t="shared" si="85"/>
        <v>/F40/@F40_0205</v>
      </c>
      <c r="BI964" s="2837" t="s">
        <v>14336</v>
      </c>
      <c r="BJ964" s="2821" t="str">
        <f>IF(xml!$A$1&lt;&gt;Preluare_xml!BH$1," - ",IFERROR(INDEX(xml!$C:$C,MATCH(BH964,xml!$B:$B,0)),0))</f>
        <v xml:space="preserve"> - </v>
      </c>
    </row>
    <row r="965" spans="44:62" x14ac:dyDescent="0.25">
      <c r="AR965" s="1" t="s">
        <v>12297</v>
      </c>
      <c r="AS965" s="1860" t="str">
        <f t="shared" si="87"/>
        <v>F40_0361</v>
      </c>
      <c r="AT965" s="2839" t="str">
        <f>IF(xml!$A$1&lt;&gt;Preluare_xml!AR$1," - ",IFERROR(INDEX(xml!$C:$C,MATCH(AR965,xml!$B:$B,0)),0))</f>
        <v xml:space="preserve"> - </v>
      </c>
      <c r="AW965" s="1856"/>
      <c r="AZ965" s="74" t="s">
        <v>12296</v>
      </c>
      <c r="BA965" s="1860" t="str">
        <f t="shared" si="89"/>
        <v>F40_0354</v>
      </c>
      <c r="BB965" s="2834" t="str">
        <f>IF(xml!$A$1&lt;&gt;Preluare_xml!AZ$1," - ",IFERROR(INDEX(xml!$C:$C,MATCH(AZ965,xml!$B:$B,0)),0))</f>
        <v xml:space="preserve"> - </v>
      </c>
      <c r="BD965" s="2842"/>
      <c r="BF965" s="2843"/>
      <c r="BH965" s="2396" t="str">
        <f t="shared" si="85"/>
        <v>/F40/@F40_0211</v>
      </c>
      <c r="BI965" s="2837" t="s">
        <v>14337</v>
      </c>
      <c r="BJ965" s="2821" t="str">
        <f>IF(xml!$A$1&lt;&gt;Preluare_xml!BH$1," - ",IFERROR(INDEX(xml!$C:$C,MATCH(BH965,xml!$B:$B,0)),0))</f>
        <v xml:space="preserve"> - </v>
      </c>
    </row>
    <row r="966" spans="44:62" x14ac:dyDescent="0.25">
      <c r="AR966" s="1" t="s">
        <v>12298</v>
      </c>
      <c r="AS966" s="1860" t="str">
        <f t="shared" si="87"/>
        <v>F40_0362</v>
      </c>
      <c r="AT966" s="2839" t="str">
        <f>IF(xml!$A$1&lt;&gt;Preluare_xml!AR$1," - ",IFERROR(INDEX(xml!$C:$C,MATCH(AR966,xml!$B:$B,0)),0))</f>
        <v xml:space="preserve"> - </v>
      </c>
      <c r="AW966" s="1856"/>
      <c r="AZ966" s="74" t="s">
        <v>12297</v>
      </c>
      <c r="BA966" s="1860" t="str">
        <f t="shared" si="89"/>
        <v>F40_0361</v>
      </c>
      <c r="BB966" s="2834" t="str">
        <f>IF(xml!$A$1&lt;&gt;Preluare_xml!AZ$1," - ",IFERROR(INDEX(xml!$C:$C,MATCH(AZ966,xml!$B:$B,0)),0))</f>
        <v xml:space="preserve"> - </v>
      </c>
      <c r="BD966" s="2842"/>
      <c r="BF966" s="2843"/>
      <c r="BH966" s="2396" t="str">
        <f t="shared" si="85"/>
        <v>/F40/@F40_0212</v>
      </c>
      <c r="BI966" s="2837" t="s">
        <v>14338</v>
      </c>
      <c r="BJ966" s="2821" t="str">
        <f>IF(xml!$A$1&lt;&gt;Preluare_xml!BH$1," - ",IFERROR(INDEX(xml!$C:$C,MATCH(BH966,xml!$B:$B,0)),0))</f>
        <v xml:space="preserve"> - </v>
      </c>
    </row>
    <row r="967" spans="44:62" x14ac:dyDescent="0.25">
      <c r="AR967" s="1" t="s">
        <v>12299</v>
      </c>
      <c r="AS967" s="1860" t="str">
        <f t="shared" si="87"/>
        <v>F40_0363</v>
      </c>
      <c r="AT967" s="2839" t="str">
        <f>IF(xml!$A$1&lt;&gt;Preluare_xml!AR$1," - ",IFERROR(INDEX(xml!$C:$C,MATCH(AR967,xml!$B:$B,0)),0))</f>
        <v xml:space="preserve"> - </v>
      </c>
      <c r="AW967" s="1856"/>
      <c r="AZ967" s="74" t="s">
        <v>12298</v>
      </c>
      <c r="BA967" s="1860" t="str">
        <f t="shared" si="89"/>
        <v>F40_0362</v>
      </c>
      <c r="BB967" s="2834" t="str">
        <f>IF(xml!$A$1&lt;&gt;Preluare_xml!AZ$1," - ",IFERROR(INDEX(xml!$C:$C,MATCH(AZ967,xml!$B:$B,0)),0))</f>
        <v xml:space="preserve"> - </v>
      </c>
      <c r="BD967" s="2842"/>
      <c r="BF967" s="2843"/>
      <c r="BH967" s="2396" t="str">
        <f t="shared" si="85"/>
        <v>/F40/@F40_0213</v>
      </c>
      <c r="BI967" s="2837" t="s">
        <v>14339</v>
      </c>
      <c r="BJ967" s="2821" t="str">
        <f>IF(xml!$A$1&lt;&gt;Preluare_xml!BH$1," - ",IFERROR(INDEX(xml!$C:$C,MATCH(BH967,xml!$B:$B,0)),0))</f>
        <v xml:space="preserve"> - </v>
      </c>
    </row>
    <row r="968" spans="44:62" x14ac:dyDescent="0.25">
      <c r="AR968" s="1" t="s">
        <v>12300</v>
      </c>
      <c r="AS968" s="1860" t="str">
        <f t="shared" si="87"/>
        <v>F40_0364</v>
      </c>
      <c r="AT968" s="2839" t="str">
        <f>IF(xml!$A$1&lt;&gt;Preluare_xml!AR$1," - ",IFERROR(INDEX(xml!$C:$C,MATCH(AR968,xml!$B:$B,0)),0))</f>
        <v xml:space="preserve"> - </v>
      </c>
      <c r="AW968" s="1856"/>
      <c r="AZ968" s="74" t="s">
        <v>12299</v>
      </c>
      <c r="BA968" s="1860" t="str">
        <f t="shared" si="89"/>
        <v>F40_0363</v>
      </c>
      <c r="BB968" s="2834" t="str">
        <f>IF(xml!$A$1&lt;&gt;Preluare_xml!AZ$1," - ",IFERROR(INDEX(xml!$C:$C,MATCH(AZ968,xml!$B:$B,0)),0))</f>
        <v xml:space="preserve"> - </v>
      </c>
      <c r="BD968" s="2842"/>
      <c r="BF968" s="2843"/>
      <c r="BH968" s="2396" t="str">
        <f t="shared" si="85"/>
        <v>/F40/@F40_0214</v>
      </c>
      <c r="BI968" s="2837" t="s">
        <v>14341</v>
      </c>
      <c r="BJ968" s="2821" t="str">
        <f>IF(xml!$A$1&lt;&gt;Preluare_xml!BH$1," - ",IFERROR(INDEX(xml!$C:$C,MATCH(BH968,xml!$B:$B,0)),0))</f>
        <v xml:space="preserve"> - </v>
      </c>
    </row>
    <row r="969" spans="44:62" x14ac:dyDescent="0.25">
      <c r="AR969" s="1" t="s">
        <v>14447</v>
      </c>
      <c r="AS969" s="1860" t="str">
        <f t="shared" si="87"/>
        <v>F40_0371</v>
      </c>
      <c r="AT969" s="2839" t="str">
        <f>IF(xml!$A$1&lt;&gt;Preluare_xml!AR$1," - ",IFERROR(INDEX(xml!$C:$C,MATCH(AR969,xml!$B:$B,0)),0))</f>
        <v xml:space="preserve"> - </v>
      </c>
      <c r="AW969" s="1856"/>
      <c r="AZ969" s="74" t="s">
        <v>12300</v>
      </c>
      <c r="BA969" s="1860" t="str">
        <f t="shared" si="89"/>
        <v>F40_0364</v>
      </c>
      <c r="BB969" s="2834" t="str">
        <f>IF(xml!$A$1&lt;&gt;Preluare_xml!AZ$1," - ",IFERROR(INDEX(xml!$C:$C,MATCH(AZ969,xml!$B:$B,0)),0))</f>
        <v xml:space="preserve"> - </v>
      </c>
      <c r="BD969" s="2842"/>
      <c r="BF969" s="2843"/>
      <c r="BH969" s="2396" t="str">
        <f t="shared" si="85"/>
        <v>/F40/@F40_0215</v>
      </c>
      <c r="BI969" s="2837" t="s">
        <v>14573</v>
      </c>
      <c r="BJ969" s="2821" t="str">
        <f>IF(xml!$A$1&lt;&gt;Preluare_xml!BH$1," - ",IFERROR(INDEX(xml!$C:$C,MATCH(BH969,xml!$B:$B,0)),0))</f>
        <v xml:space="preserve"> - </v>
      </c>
    </row>
    <row r="970" spans="44:62" x14ac:dyDescent="0.25">
      <c r="AR970" s="1" t="s">
        <v>14449</v>
      </c>
      <c r="AS970" s="1860" t="str">
        <f t="shared" si="87"/>
        <v>F40_0372</v>
      </c>
      <c r="AT970" s="2839" t="str">
        <f>IF(xml!$A$1&lt;&gt;Preluare_xml!AR$1," - ",IFERROR(INDEX(xml!$C:$C,MATCH(AR970,xml!$B:$B,0)),0))</f>
        <v xml:space="preserve"> - </v>
      </c>
      <c r="AW970" s="1856"/>
      <c r="AZ970" s="74" t="s">
        <v>14447</v>
      </c>
      <c r="BA970" s="1860" t="str">
        <f t="shared" si="89"/>
        <v>F40_0371</v>
      </c>
      <c r="BB970" s="2834" t="str">
        <f>IF(xml!$A$1&lt;&gt;Preluare_xml!AZ$1," - ",IFERROR(INDEX(xml!$C:$C,MATCH(AZ970,xml!$B:$B,0)),0))</f>
        <v xml:space="preserve"> - </v>
      </c>
      <c r="BD970" s="2842"/>
      <c r="BF970" s="2843"/>
      <c r="BH970" s="2396" t="str">
        <f t="shared" si="85"/>
        <v>/F40/@F40_0221</v>
      </c>
      <c r="BI970" s="2837" t="s">
        <v>14343</v>
      </c>
      <c r="BJ970" s="2821" t="str">
        <f>IF(xml!$A$1&lt;&gt;Preluare_xml!BH$1," - ",IFERROR(INDEX(xml!$C:$C,MATCH(BH970,xml!$B:$B,0)),0))</f>
        <v xml:space="preserve"> - </v>
      </c>
    </row>
    <row r="971" spans="44:62" x14ac:dyDescent="0.25">
      <c r="AR971" s="1" t="s">
        <v>14451</v>
      </c>
      <c r="AS971" s="1860" t="str">
        <f t="shared" si="87"/>
        <v>F40_0373</v>
      </c>
      <c r="AT971" s="2839" t="str">
        <f>IF(xml!$A$1&lt;&gt;Preluare_xml!AR$1," - ",IFERROR(INDEX(xml!$C:$C,MATCH(AR971,xml!$B:$B,0)),0))</f>
        <v xml:space="preserve"> - </v>
      </c>
      <c r="AW971" s="1856"/>
      <c r="AZ971" s="74" t="s">
        <v>14449</v>
      </c>
      <c r="BA971" s="1860" t="str">
        <f t="shared" si="89"/>
        <v>F40_0372</v>
      </c>
      <c r="BB971" s="2834" t="str">
        <f>IF(xml!$A$1&lt;&gt;Preluare_xml!AZ$1," - ",IFERROR(INDEX(xml!$C:$C,MATCH(AZ971,xml!$B:$B,0)),0))</f>
        <v xml:space="preserve"> - </v>
      </c>
      <c r="BD971" s="2842"/>
      <c r="BF971" s="2843"/>
      <c r="BH971" s="2396" t="str">
        <f t="shared" si="85"/>
        <v>/F40/@F40_0222</v>
      </c>
      <c r="BI971" s="2837" t="s">
        <v>14345</v>
      </c>
      <c r="BJ971" s="2821" t="str">
        <f>IF(xml!$A$1&lt;&gt;Preluare_xml!BH$1," - ",IFERROR(INDEX(xml!$C:$C,MATCH(BH971,xml!$B:$B,0)),0))</f>
        <v xml:space="preserve"> - </v>
      </c>
    </row>
    <row r="972" spans="44:62" x14ac:dyDescent="0.25">
      <c r="AR972" s="1" t="s">
        <v>14453</v>
      </c>
      <c r="AS972" s="1860" t="str">
        <f t="shared" si="87"/>
        <v>F40_0374</v>
      </c>
      <c r="AT972" s="2839" t="str">
        <f>IF(xml!$A$1&lt;&gt;Preluare_xml!AR$1," - ",IFERROR(INDEX(xml!$C:$C,MATCH(AR972,xml!$B:$B,0)),0))</f>
        <v xml:space="preserve"> - </v>
      </c>
      <c r="AW972" s="1856"/>
      <c r="AZ972" s="74" t="s">
        <v>14451</v>
      </c>
      <c r="BA972" s="1860" t="str">
        <f t="shared" si="89"/>
        <v>F40_0373</v>
      </c>
      <c r="BB972" s="2834" t="str">
        <f>IF(xml!$A$1&lt;&gt;Preluare_xml!AZ$1," - ",IFERROR(INDEX(xml!$C:$C,MATCH(AZ972,xml!$B:$B,0)),0))</f>
        <v xml:space="preserve"> - </v>
      </c>
      <c r="BD972" s="2842"/>
      <c r="BF972" s="2843"/>
      <c r="BH972" s="2396" t="str">
        <f t="shared" si="85"/>
        <v>/F40/@F40_0223</v>
      </c>
      <c r="BI972" s="2837" t="s">
        <v>14347</v>
      </c>
      <c r="BJ972" s="2821" t="str">
        <f>IF(xml!$A$1&lt;&gt;Preluare_xml!BH$1," - ",IFERROR(INDEX(xml!$C:$C,MATCH(BH972,xml!$B:$B,0)),0))</f>
        <v xml:space="preserve"> - </v>
      </c>
    </row>
    <row r="973" spans="44:62" x14ac:dyDescent="0.25">
      <c r="AR973" s="1" t="s">
        <v>14455</v>
      </c>
      <c r="AS973" s="1860" t="str">
        <f t="shared" si="87"/>
        <v>F40_0381</v>
      </c>
      <c r="AT973" s="2839" t="str">
        <f>IF(xml!$A$1&lt;&gt;Preluare_xml!AR$1," - ",IFERROR(INDEX(xml!$C:$C,MATCH(AR973,xml!$B:$B,0)),0))</f>
        <v xml:space="preserve"> - </v>
      </c>
      <c r="AW973" s="1856"/>
      <c r="AZ973" s="74" t="s">
        <v>14453</v>
      </c>
      <c r="BA973" s="1860" t="str">
        <f t="shared" si="89"/>
        <v>F40_0374</v>
      </c>
      <c r="BB973" s="2834" t="str">
        <f>IF(xml!$A$1&lt;&gt;Preluare_xml!AZ$1," - ",IFERROR(INDEX(xml!$C:$C,MATCH(AZ973,xml!$B:$B,0)),0))</f>
        <v xml:space="preserve"> - </v>
      </c>
      <c r="BD973" s="2842"/>
      <c r="BF973" s="2843"/>
      <c r="BH973" s="2396" t="str">
        <f t="shared" si="85"/>
        <v>/F40/@F40_0224</v>
      </c>
      <c r="BI973" s="2837" t="s">
        <v>14349</v>
      </c>
      <c r="BJ973" s="2821" t="str">
        <f>IF(xml!$A$1&lt;&gt;Preluare_xml!BH$1," - ",IFERROR(INDEX(xml!$C:$C,MATCH(BH973,xml!$B:$B,0)),0))</f>
        <v xml:space="preserve"> - </v>
      </c>
    </row>
    <row r="974" spans="44:62" x14ac:dyDescent="0.25">
      <c r="AR974" s="1" t="s">
        <v>14457</v>
      </c>
      <c r="AS974" s="1860" t="str">
        <f t="shared" si="87"/>
        <v>F40_0382</v>
      </c>
      <c r="AT974" s="2839" t="str">
        <f>IF(xml!$A$1&lt;&gt;Preluare_xml!AR$1," - ",IFERROR(INDEX(xml!$C:$C,MATCH(AR974,xml!$B:$B,0)),0))</f>
        <v xml:space="preserve"> - </v>
      </c>
      <c r="AW974" s="1856"/>
      <c r="AZ974" s="74" t="s">
        <v>14455</v>
      </c>
      <c r="BA974" s="1860" t="str">
        <f t="shared" si="89"/>
        <v>F40_0381</v>
      </c>
      <c r="BB974" s="2834" t="str">
        <f>IF(xml!$A$1&lt;&gt;Preluare_xml!AZ$1," - ",IFERROR(INDEX(xml!$C:$C,MATCH(AZ974,xml!$B:$B,0)),0))</f>
        <v xml:space="preserve"> - </v>
      </c>
      <c r="BD974" s="2842"/>
      <c r="BF974" s="2843"/>
      <c r="BH974" s="2396" t="str">
        <f t="shared" si="85"/>
        <v>/F40/@F40_0231</v>
      </c>
      <c r="BI974" s="2837" t="s">
        <v>14350</v>
      </c>
      <c r="BJ974" s="2821" t="str">
        <f>IF(xml!$A$1&lt;&gt;Preluare_xml!BH$1," - ",IFERROR(INDEX(xml!$C:$C,MATCH(BH974,xml!$B:$B,0)),0))</f>
        <v xml:space="preserve"> - </v>
      </c>
    </row>
    <row r="975" spans="44:62" x14ac:dyDescent="0.25">
      <c r="AR975" s="1" t="s">
        <v>14459</v>
      </c>
      <c r="AS975" s="1860" t="str">
        <f t="shared" si="87"/>
        <v>F40_0383</v>
      </c>
      <c r="AT975" s="2839" t="str">
        <f>IF(xml!$A$1&lt;&gt;Preluare_xml!AR$1," - ",IFERROR(INDEX(xml!$C:$C,MATCH(AR975,xml!$B:$B,0)),0))</f>
        <v xml:space="preserve"> - </v>
      </c>
      <c r="AW975" s="1856"/>
      <c r="AZ975" s="74" t="s">
        <v>14457</v>
      </c>
      <c r="BA975" s="1860" t="str">
        <f t="shared" si="89"/>
        <v>F40_0382</v>
      </c>
      <c r="BB975" s="2834" t="str">
        <f>IF(xml!$A$1&lt;&gt;Preluare_xml!AZ$1," - ",IFERROR(INDEX(xml!$C:$C,MATCH(AZ975,xml!$B:$B,0)),0))</f>
        <v xml:space="preserve"> - </v>
      </c>
      <c r="BD975" s="2842"/>
      <c r="BF975" s="2843"/>
      <c r="BH975" s="2396" t="str">
        <f t="shared" si="85"/>
        <v>/F40/@F40_0232</v>
      </c>
      <c r="BI975" s="2837" t="s">
        <v>14351</v>
      </c>
      <c r="BJ975" s="2821" t="str">
        <f>IF(xml!$A$1&lt;&gt;Preluare_xml!BH$1," - ",IFERROR(INDEX(xml!$C:$C,MATCH(BH975,xml!$B:$B,0)),0))</f>
        <v xml:space="preserve"> - </v>
      </c>
    </row>
    <row r="976" spans="44:62" x14ac:dyDescent="0.25">
      <c r="AR976" s="1" t="s">
        <v>14461</v>
      </c>
      <c r="AS976" s="1860" t="str">
        <f t="shared" si="87"/>
        <v>F40_0384</v>
      </c>
      <c r="AT976" s="2839" t="str">
        <f>IF(xml!$A$1&lt;&gt;Preluare_xml!AR$1," - ",IFERROR(INDEX(xml!$C:$C,MATCH(AR976,xml!$B:$B,0)),0))</f>
        <v xml:space="preserve"> - </v>
      </c>
      <c r="AW976" s="1856"/>
      <c r="AZ976" s="74" t="s">
        <v>14459</v>
      </c>
      <c r="BA976" s="1860" t="str">
        <f t="shared" si="89"/>
        <v>F40_0383</v>
      </c>
      <c r="BB976" s="2834" t="str">
        <f>IF(xml!$A$1&lt;&gt;Preluare_xml!AZ$1," - ",IFERROR(INDEX(xml!$C:$C,MATCH(AZ976,xml!$B:$B,0)),0))</f>
        <v xml:space="preserve"> - </v>
      </c>
      <c r="BD976" s="2842"/>
      <c r="BF976" s="2843"/>
      <c r="BH976" s="2396" t="str">
        <f t="shared" si="85"/>
        <v>/F40/@F40_0233</v>
      </c>
      <c r="BI976" s="2837" t="s">
        <v>14352</v>
      </c>
      <c r="BJ976" s="2821" t="str">
        <f>IF(xml!$A$1&lt;&gt;Preluare_xml!BH$1," - ",IFERROR(INDEX(xml!$C:$C,MATCH(BH976,xml!$B:$B,0)),0))</f>
        <v xml:space="preserve"> - </v>
      </c>
    </row>
    <row r="977" spans="44:62" x14ac:dyDescent="0.25">
      <c r="AR977" s="1" t="s">
        <v>14463</v>
      </c>
      <c r="AS977" s="1860" t="str">
        <f t="shared" si="87"/>
        <v>F40_0391</v>
      </c>
      <c r="AT977" s="2839" t="str">
        <f>IF(xml!$A$1&lt;&gt;Preluare_xml!AR$1," - ",IFERROR(INDEX(xml!$C:$C,MATCH(AR977,xml!$B:$B,0)),0))</f>
        <v xml:space="preserve"> - </v>
      </c>
      <c r="AW977" s="1856"/>
      <c r="AZ977" s="74" t="s">
        <v>14461</v>
      </c>
      <c r="BA977" s="1860" t="str">
        <f t="shared" si="89"/>
        <v>F40_0384</v>
      </c>
      <c r="BB977" s="2834" t="str">
        <f>IF(xml!$A$1&lt;&gt;Preluare_xml!AZ$1," - ",IFERROR(INDEX(xml!$C:$C,MATCH(AZ977,xml!$B:$B,0)),0))</f>
        <v xml:space="preserve"> - </v>
      </c>
      <c r="BD977" s="2842"/>
      <c r="BF977" s="2843"/>
      <c r="BH977" s="2396" t="str">
        <f t="shared" si="85"/>
        <v>/F40/@F40_0234</v>
      </c>
      <c r="BI977" s="2837" t="s">
        <v>14353</v>
      </c>
      <c r="BJ977" s="2821" t="str">
        <f>IF(xml!$A$1&lt;&gt;Preluare_xml!BH$1," - ",IFERROR(INDEX(xml!$C:$C,MATCH(BH977,xml!$B:$B,0)),0))</f>
        <v xml:space="preserve"> - </v>
      </c>
    </row>
    <row r="978" spans="44:62" x14ac:dyDescent="0.25">
      <c r="AR978" s="1" t="s">
        <v>14465</v>
      </c>
      <c r="AS978" s="1860" t="str">
        <f t="shared" si="87"/>
        <v>F40_0392</v>
      </c>
      <c r="AT978" s="2839" t="str">
        <f>IF(xml!$A$1&lt;&gt;Preluare_xml!AR$1," - ",IFERROR(INDEX(xml!$C:$C,MATCH(AR978,xml!$B:$B,0)),0))</f>
        <v xml:space="preserve"> - </v>
      </c>
      <c r="AW978" s="1856"/>
      <c r="AZ978" s="74" t="s">
        <v>14463</v>
      </c>
      <c r="BA978" s="1860" t="str">
        <f t="shared" si="89"/>
        <v>F40_0391</v>
      </c>
      <c r="BB978" s="2834" t="str">
        <f>IF(xml!$A$1&lt;&gt;Preluare_xml!AZ$1," - ",IFERROR(INDEX(xml!$C:$C,MATCH(AZ978,xml!$B:$B,0)),0))</f>
        <v xml:space="preserve"> - </v>
      </c>
      <c r="BD978" s="2842"/>
      <c r="BF978" s="2843"/>
      <c r="BH978" s="2396" t="str">
        <f t="shared" si="85"/>
        <v>/F40/@F40_0241</v>
      </c>
      <c r="BI978" s="2837" t="s">
        <v>14355</v>
      </c>
      <c r="BJ978" s="2821" t="str">
        <f>IF(xml!$A$1&lt;&gt;Preluare_xml!BH$1," - ",IFERROR(INDEX(xml!$C:$C,MATCH(BH978,xml!$B:$B,0)),0))</f>
        <v xml:space="preserve"> - </v>
      </c>
    </row>
    <row r="979" spans="44:62" x14ac:dyDescent="0.25">
      <c r="AR979" s="1" t="s">
        <v>14467</v>
      </c>
      <c r="AS979" s="1860" t="str">
        <f t="shared" si="87"/>
        <v>F40_0393</v>
      </c>
      <c r="AT979" s="2839" t="str">
        <f>IF(xml!$A$1&lt;&gt;Preluare_xml!AR$1," - ",IFERROR(INDEX(xml!$C:$C,MATCH(AR979,xml!$B:$B,0)),0))</f>
        <v xml:space="preserve"> - </v>
      </c>
      <c r="AW979" s="1856"/>
      <c r="AZ979" s="74" t="s">
        <v>14465</v>
      </c>
      <c r="BA979" s="1860" t="str">
        <f t="shared" si="89"/>
        <v>F40_0392</v>
      </c>
      <c r="BB979" s="2834" t="str">
        <f>IF(xml!$A$1&lt;&gt;Preluare_xml!AZ$1," - ",IFERROR(INDEX(xml!$C:$C,MATCH(AZ979,xml!$B:$B,0)),0))</f>
        <v xml:space="preserve"> - </v>
      </c>
      <c r="BD979" s="2842"/>
      <c r="BF979" s="2843"/>
      <c r="BH979" s="2396" t="str">
        <f t="shared" si="85"/>
        <v>/F40/@F40_0242</v>
      </c>
      <c r="BI979" s="2837" t="s">
        <v>14357</v>
      </c>
      <c r="BJ979" s="2821" t="str">
        <f>IF(xml!$A$1&lt;&gt;Preluare_xml!BH$1," - ",IFERROR(INDEX(xml!$C:$C,MATCH(BH979,xml!$B:$B,0)),0))</f>
        <v xml:space="preserve"> - </v>
      </c>
    </row>
    <row r="980" spans="44:62" x14ac:dyDescent="0.25">
      <c r="AR980" s="1" t="s">
        <v>14469</v>
      </c>
      <c r="AS980" s="1860" t="str">
        <f t="shared" si="87"/>
        <v>F40_0394</v>
      </c>
      <c r="AT980" s="2839" t="str">
        <f>IF(xml!$A$1&lt;&gt;Preluare_xml!AR$1," - ",IFERROR(INDEX(xml!$C:$C,MATCH(AR980,xml!$B:$B,0)),0))</f>
        <v xml:space="preserve"> - </v>
      </c>
      <c r="AW980" s="1856"/>
      <c r="AZ980" s="74" t="s">
        <v>14467</v>
      </c>
      <c r="BA980" s="1860" t="str">
        <f t="shared" si="89"/>
        <v>F40_0393</v>
      </c>
      <c r="BB980" s="2834" t="str">
        <f>IF(xml!$A$1&lt;&gt;Preluare_xml!AZ$1," - ",IFERROR(INDEX(xml!$C:$C,MATCH(AZ980,xml!$B:$B,0)),0))</f>
        <v xml:space="preserve"> - </v>
      </c>
      <c r="BD980" s="2842"/>
      <c r="BF980" s="2843"/>
      <c r="BH980" s="2396" t="str">
        <f t="shared" si="85"/>
        <v>/F40/@F40_0243</v>
      </c>
      <c r="BI980" s="2837" t="s">
        <v>14359</v>
      </c>
      <c r="BJ980" s="2821" t="str">
        <f>IF(xml!$A$1&lt;&gt;Preluare_xml!BH$1," - ",IFERROR(INDEX(xml!$C:$C,MATCH(BH980,xml!$B:$B,0)),0))</f>
        <v xml:space="preserve"> - </v>
      </c>
    </row>
    <row r="981" spans="44:62" x14ac:dyDescent="0.25">
      <c r="AR981" s="1" t="s">
        <v>14471</v>
      </c>
      <c r="AS981" s="1860" t="str">
        <f t="shared" si="87"/>
        <v>F40_0401</v>
      </c>
      <c r="AT981" s="2839" t="str">
        <f>IF(xml!$A$1&lt;&gt;Preluare_xml!AR$1," - ",IFERROR(INDEX(xml!$C:$C,MATCH(AR981,xml!$B:$B,0)),0))</f>
        <v xml:space="preserve"> - </v>
      </c>
      <c r="AW981" s="1856"/>
      <c r="AZ981" s="74" t="s">
        <v>14469</v>
      </c>
      <c r="BA981" s="1860" t="str">
        <f t="shared" si="89"/>
        <v>F40_0394</v>
      </c>
      <c r="BB981" s="2834" t="str">
        <f>IF(xml!$A$1&lt;&gt;Preluare_xml!AZ$1," - ",IFERROR(INDEX(xml!$C:$C,MATCH(AZ981,xml!$B:$B,0)),0))</f>
        <v xml:space="preserve"> - </v>
      </c>
      <c r="BD981" s="2842"/>
      <c r="BF981" s="2843"/>
      <c r="BH981" s="2396" t="str">
        <f t="shared" si="85"/>
        <v>/F40/@F40_0244</v>
      </c>
      <c r="BI981" s="2837" t="s">
        <v>14361</v>
      </c>
      <c r="BJ981" s="2821" t="str">
        <f>IF(xml!$A$1&lt;&gt;Preluare_xml!BH$1," - ",IFERROR(INDEX(xml!$C:$C,MATCH(BH981,xml!$B:$B,0)),0))</f>
        <v xml:space="preserve"> - </v>
      </c>
    </row>
    <row r="982" spans="44:62" x14ac:dyDescent="0.25">
      <c r="AR982" s="1" t="s">
        <v>14473</v>
      </c>
      <c r="AS982" s="1860" t="str">
        <f t="shared" si="87"/>
        <v>F40_0402</v>
      </c>
      <c r="AT982" s="2839" t="str">
        <f>IF(xml!$A$1&lt;&gt;Preluare_xml!AR$1," - ",IFERROR(INDEX(xml!$C:$C,MATCH(AR982,xml!$B:$B,0)),0))</f>
        <v xml:space="preserve"> - </v>
      </c>
      <c r="AW982" s="1856"/>
      <c r="AZ982" s="74" t="s">
        <v>14471</v>
      </c>
      <c r="BA982" s="1860" t="str">
        <f t="shared" si="89"/>
        <v>F40_0401</v>
      </c>
      <c r="BB982" s="2834" t="str">
        <f>IF(xml!$A$1&lt;&gt;Preluare_xml!AZ$1," - ",IFERROR(INDEX(xml!$C:$C,MATCH(AZ982,xml!$B:$B,0)),0))</f>
        <v xml:space="preserve"> - </v>
      </c>
      <c r="BD982" s="2842"/>
      <c r="BF982" s="2843"/>
      <c r="BH982" s="2396" t="str">
        <f t="shared" si="85"/>
        <v>/F40/@F40_0251</v>
      </c>
      <c r="BI982" s="2837" t="s">
        <v>14362</v>
      </c>
      <c r="BJ982" s="2821" t="str">
        <f>IF(xml!$A$1&lt;&gt;Preluare_xml!BH$1," - ",IFERROR(INDEX(xml!$C:$C,MATCH(BH982,xml!$B:$B,0)),0))</f>
        <v xml:space="preserve"> - </v>
      </c>
    </row>
    <row r="983" spans="44:62" x14ac:dyDescent="0.25">
      <c r="AR983" s="1" t="s">
        <v>14475</v>
      </c>
      <c r="AS983" s="1860" t="str">
        <f t="shared" si="87"/>
        <v>F40_0403</v>
      </c>
      <c r="AT983" s="2839" t="str">
        <f>IF(xml!$A$1&lt;&gt;Preluare_xml!AR$1," - ",IFERROR(INDEX(xml!$C:$C,MATCH(AR983,xml!$B:$B,0)),0))</f>
        <v xml:space="preserve"> - </v>
      </c>
      <c r="AW983" s="1856"/>
      <c r="AZ983" s="74" t="s">
        <v>14473</v>
      </c>
      <c r="BA983" s="1860" t="str">
        <f t="shared" si="89"/>
        <v>F40_0402</v>
      </c>
      <c r="BB983" s="2834" t="str">
        <f>IF(xml!$A$1&lt;&gt;Preluare_xml!AZ$1," - ",IFERROR(INDEX(xml!$C:$C,MATCH(AZ983,xml!$B:$B,0)),0))</f>
        <v xml:space="preserve"> - </v>
      </c>
      <c r="BD983" s="2842"/>
      <c r="BF983" s="2843"/>
      <c r="BH983" s="2396" t="str">
        <f t="shared" ref="BH983:BH1046" si="90">"/"&amp;LEFT(BI983,3)&amp;"/@"&amp;BI983</f>
        <v>/F40/@F40_0252</v>
      </c>
      <c r="BI983" s="2837" t="s">
        <v>14363</v>
      </c>
      <c r="BJ983" s="2821" t="str">
        <f>IF(xml!$A$1&lt;&gt;Preluare_xml!BH$1," - ",IFERROR(INDEX(xml!$C:$C,MATCH(BH983,xml!$B:$B,0)),0))</f>
        <v xml:space="preserve"> - </v>
      </c>
    </row>
    <row r="984" spans="44:62" x14ac:dyDescent="0.25">
      <c r="AR984" s="1" t="s">
        <v>14477</v>
      </c>
      <c r="AS984" s="1860" t="str">
        <f t="shared" si="87"/>
        <v>F40_0404</v>
      </c>
      <c r="AT984" s="2839" t="str">
        <f>IF(xml!$A$1&lt;&gt;Preluare_xml!AR$1," - ",IFERROR(INDEX(xml!$C:$C,MATCH(AR984,xml!$B:$B,0)),0))</f>
        <v xml:space="preserve"> - </v>
      </c>
      <c r="AW984" s="1856"/>
      <c r="AZ984" s="74" t="s">
        <v>14475</v>
      </c>
      <c r="BA984" s="1860" t="str">
        <f t="shared" si="89"/>
        <v>F40_0403</v>
      </c>
      <c r="BB984" s="2834" t="str">
        <f>IF(xml!$A$1&lt;&gt;Preluare_xml!AZ$1," - ",IFERROR(INDEX(xml!$C:$C,MATCH(AZ984,xml!$B:$B,0)),0))</f>
        <v xml:space="preserve"> - </v>
      </c>
      <c r="BD984" s="2842"/>
      <c r="BF984" s="2843"/>
      <c r="BH984" s="2396" t="str">
        <f t="shared" si="90"/>
        <v>/F40/@F40_0253</v>
      </c>
      <c r="BI984" s="2837" t="s">
        <v>14364</v>
      </c>
      <c r="BJ984" s="2821" t="str">
        <f>IF(xml!$A$1&lt;&gt;Preluare_xml!BH$1," - ",IFERROR(INDEX(xml!$C:$C,MATCH(BH984,xml!$B:$B,0)),0))</f>
        <v xml:space="preserve"> - </v>
      </c>
    </row>
    <row r="985" spans="44:62" x14ac:dyDescent="0.25">
      <c r="AR985" s="1" t="s">
        <v>14479</v>
      </c>
      <c r="AS985" s="1860" t="str">
        <f t="shared" si="87"/>
        <v>F40_0411</v>
      </c>
      <c r="AT985" s="2839" t="str">
        <f>IF(xml!$A$1&lt;&gt;Preluare_xml!AR$1," - ",IFERROR(INDEX(xml!$C:$C,MATCH(AR985,xml!$B:$B,0)),0))</f>
        <v xml:space="preserve"> - </v>
      </c>
      <c r="AW985" s="1856"/>
      <c r="AZ985" s="74" t="s">
        <v>14477</v>
      </c>
      <c r="BA985" s="1860" t="str">
        <f t="shared" si="89"/>
        <v>F40_0404</v>
      </c>
      <c r="BB985" s="2834" t="str">
        <f>IF(xml!$A$1&lt;&gt;Preluare_xml!AZ$1," - ",IFERROR(INDEX(xml!$C:$C,MATCH(AZ985,xml!$B:$B,0)),0))</f>
        <v xml:space="preserve"> - </v>
      </c>
      <c r="BD985" s="2842"/>
      <c r="BF985" s="2843"/>
      <c r="BH985" s="2396" t="str">
        <f t="shared" si="90"/>
        <v>/F40/@F40_0254</v>
      </c>
      <c r="BI985" s="2837" t="s">
        <v>14365</v>
      </c>
      <c r="BJ985" s="2821" t="str">
        <f>IF(xml!$A$1&lt;&gt;Preluare_xml!BH$1," - ",IFERROR(INDEX(xml!$C:$C,MATCH(BH985,xml!$B:$B,0)),0))</f>
        <v xml:space="preserve"> - </v>
      </c>
    </row>
    <row r="986" spans="44:62" x14ac:dyDescent="0.25">
      <c r="AR986" s="1" t="s">
        <v>14481</v>
      </c>
      <c r="AS986" s="1860" t="str">
        <f t="shared" si="87"/>
        <v>F40_0412</v>
      </c>
      <c r="AT986" s="2839" t="str">
        <f>IF(xml!$A$1&lt;&gt;Preluare_xml!AR$1," - ",IFERROR(INDEX(xml!$C:$C,MATCH(AR986,xml!$B:$B,0)),0))</f>
        <v xml:space="preserve"> - </v>
      </c>
      <c r="AW986" s="1856"/>
      <c r="AZ986" s="74" t="s">
        <v>14479</v>
      </c>
      <c r="BA986" s="1860" t="str">
        <f t="shared" si="89"/>
        <v>F40_0411</v>
      </c>
      <c r="BB986" s="2834" t="str">
        <f>IF(xml!$A$1&lt;&gt;Preluare_xml!AZ$1," - ",IFERROR(INDEX(xml!$C:$C,MATCH(AZ986,xml!$B:$B,0)),0))</f>
        <v xml:space="preserve"> - </v>
      </c>
      <c r="BD986" s="2842"/>
      <c r="BF986" s="2843"/>
      <c r="BH986" s="2396" t="str">
        <f t="shared" si="90"/>
        <v>/F40/@F40_0261</v>
      </c>
      <c r="BI986" s="2837" t="s">
        <v>14367</v>
      </c>
      <c r="BJ986" s="2821" t="str">
        <f>IF(xml!$A$1&lt;&gt;Preluare_xml!BH$1," - ",IFERROR(INDEX(xml!$C:$C,MATCH(BH986,xml!$B:$B,0)),0))</f>
        <v xml:space="preserve"> - </v>
      </c>
    </row>
    <row r="987" spans="44:62" x14ac:dyDescent="0.25">
      <c r="AR987" s="1" t="s">
        <v>14483</v>
      </c>
      <c r="AS987" s="1860" t="str">
        <f t="shared" si="87"/>
        <v>F40_0413</v>
      </c>
      <c r="AT987" s="2839" t="str">
        <f>IF(xml!$A$1&lt;&gt;Preluare_xml!AR$1," - ",IFERROR(INDEX(xml!$C:$C,MATCH(AR987,xml!$B:$B,0)),0))</f>
        <v xml:space="preserve"> - </v>
      </c>
      <c r="AW987" s="1856"/>
      <c r="AZ987" s="74" t="s">
        <v>14481</v>
      </c>
      <c r="BA987" s="1860" t="str">
        <f t="shared" si="89"/>
        <v>F40_0412</v>
      </c>
      <c r="BB987" s="2834" t="str">
        <f>IF(xml!$A$1&lt;&gt;Preluare_xml!AZ$1," - ",IFERROR(INDEX(xml!$C:$C,MATCH(AZ987,xml!$B:$B,0)),0))</f>
        <v xml:space="preserve"> - </v>
      </c>
      <c r="BD987" s="2842"/>
      <c r="BF987" s="2843"/>
      <c r="BH987" s="2396" t="str">
        <f t="shared" si="90"/>
        <v>/F40/@F40_0262</v>
      </c>
      <c r="BI987" s="2837" t="s">
        <v>14369</v>
      </c>
      <c r="BJ987" s="2821" t="str">
        <f>IF(xml!$A$1&lt;&gt;Preluare_xml!BH$1," - ",IFERROR(INDEX(xml!$C:$C,MATCH(BH987,xml!$B:$B,0)),0))</f>
        <v xml:space="preserve"> - </v>
      </c>
    </row>
    <row r="988" spans="44:62" x14ac:dyDescent="0.25">
      <c r="AR988" s="1" t="s">
        <v>14485</v>
      </c>
      <c r="AS988" s="1860" t="str">
        <f t="shared" si="87"/>
        <v>F40_0414</v>
      </c>
      <c r="AT988" s="2839" t="str">
        <f>IF(xml!$A$1&lt;&gt;Preluare_xml!AR$1," - ",IFERROR(INDEX(xml!$C:$C,MATCH(AR988,xml!$B:$B,0)),0))</f>
        <v xml:space="preserve"> - </v>
      </c>
      <c r="AW988" s="1856"/>
      <c r="AZ988" s="74" t="s">
        <v>14483</v>
      </c>
      <c r="BA988" s="1860" t="str">
        <f t="shared" si="89"/>
        <v>F40_0413</v>
      </c>
      <c r="BB988" s="2834" t="str">
        <f>IF(xml!$A$1&lt;&gt;Preluare_xml!AZ$1," - ",IFERROR(INDEX(xml!$C:$C,MATCH(AZ988,xml!$B:$B,0)),0))</f>
        <v xml:space="preserve"> - </v>
      </c>
      <c r="BD988" s="2842"/>
      <c r="BF988" s="2843"/>
      <c r="BH988" s="2396" t="str">
        <f t="shared" si="90"/>
        <v>/F40/@F40_0263</v>
      </c>
      <c r="BI988" s="2837" t="s">
        <v>14371</v>
      </c>
      <c r="BJ988" s="2821" t="str">
        <f>IF(xml!$A$1&lt;&gt;Preluare_xml!BH$1," - ",IFERROR(INDEX(xml!$C:$C,MATCH(BH988,xml!$B:$B,0)),0))</f>
        <v xml:space="preserve"> - </v>
      </c>
    </row>
    <row r="989" spans="44:62" x14ac:dyDescent="0.25">
      <c r="AR989" s="1" t="s">
        <v>14487</v>
      </c>
      <c r="AS989" s="1860" t="str">
        <f t="shared" si="87"/>
        <v>F40_0421</v>
      </c>
      <c r="AT989" s="2839" t="str">
        <f>IF(xml!$A$1&lt;&gt;Preluare_xml!AR$1," - ",IFERROR(INDEX(xml!$C:$C,MATCH(AR989,xml!$B:$B,0)),0))</f>
        <v xml:space="preserve"> - </v>
      </c>
      <c r="AW989" s="1856"/>
      <c r="AZ989" s="74" t="s">
        <v>14485</v>
      </c>
      <c r="BA989" s="1860" t="str">
        <f t="shared" si="89"/>
        <v>F40_0414</v>
      </c>
      <c r="BB989" s="2834" t="str">
        <f>IF(xml!$A$1&lt;&gt;Preluare_xml!AZ$1," - ",IFERROR(INDEX(xml!$C:$C,MATCH(AZ989,xml!$B:$B,0)),0))</f>
        <v xml:space="preserve"> - </v>
      </c>
      <c r="BD989" s="2842"/>
      <c r="BF989" s="2843"/>
      <c r="BH989" s="2396" t="str">
        <f t="shared" si="90"/>
        <v>/F40/@F40_0264</v>
      </c>
      <c r="BI989" s="2837" t="s">
        <v>14373</v>
      </c>
      <c r="BJ989" s="2821" t="str">
        <f>IF(xml!$A$1&lt;&gt;Preluare_xml!BH$1," - ",IFERROR(INDEX(xml!$C:$C,MATCH(BH989,xml!$B:$B,0)),0))</f>
        <v xml:space="preserve"> - </v>
      </c>
    </row>
    <row r="990" spans="44:62" x14ac:dyDescent="0.25">
      <c r="AR990" s="1" t="s">
        <v>14489</v>
      </c>
      <c r="AS990" s="1860" t="str">
        <f t="shared" si="87"/>
        <v>F40_0422</v>
      </c>
      <c r="AT990" s="2839" t="str">
        <f>IF(xml!$A$1&lt;&gt;Preluare_xml!AR$1," - ",IFERROR(INDEX(xml!$C:$C,MATCH(AR990,xml!$B:$B,0)),0))</f>
        <v xml:space="preserve"> - </v>
      </c>
      <c r="AW990" s="1856"/>
      <c r="AZ990" s="74" t="s">
        <v>14487</v>
      </c>
      <c r="BA990" s="1860" t="str">
        <f t="shared" si="89"/>
        <v>F40_0421</v>
      </c>
      <c r="BB990" s="2834" t="str">
        <f>IF(xml!$A$1&lt;&gt;Preluare_xml!AZ$1," - ",IFERROR(INDEX(xml!$C:$C,MATCH(AZ990,xml!$B:$B,0)),0))</f>
        <v xml:space="preserve"> - </v>
      </c>
      <c r="BD990" s="2842"/>
      <c r="BF990" s="2843"/>
      <c r="BH990" s="2396" t="str">
        <f t="shared" si="90"/>
        <v>/F40/@F40_0271</v>
      </c>
      <c r="BI990" s="2837" t="s">
        <v>14374</v>
      </c>
      <c r="BJ990" s="2821" t="str">
        <f>IF(xml!$A$1&lt;&gt;Preluare_xml!BH$1," - ",IFERROR(INDEX(xml!$C:$C,MATCH(BH990,xml!$B:$B,0)),0))</f>
        <v xml:space="preserve"> - </v>
      </c>
    </row>
    <row r="991" spans="44:62" x14ac:dyDescent="0.25">
      <c r="AR991" s="1" t="s">
        <v>14491</v>
      </c>
      <c r="AS991" s="1860" t="str">
        <f t="shared" si="87"/>
        <v>F40_0423</v>
      </c>
      <c r="AT991" s="2839" t="str">
        <f>IF(xml!$A$1&lt;&gt;Preluare_xml!AR$1," - ",IFERROR(INDEX(xml!$C:$C,MATCH(AR991,xml!$B:$B,0)),0))</f>
        <v xml:space="preserve"> - </v>
      </c>
      <c r="AW991" s="1856"/>
      <c r="AZ991" s="74" t="s">
        <v>14489</v>
      </c>
      <c r="BA991" s="1860" t="str">
        <f t="shared" si="89"/>
        <v>F40_0422</v>
      </c>
      <c r="BB991" s="2834" t="str">
        <f>IF(xml!$A$1&lt;&gt;Preluare_xml!AZ$1," - ",IFERROR(INDEX(xml!$C:$C,MATCH(AZ991,xml!$B:$B,0)),0))</f>
        <v xml:space="preserve"> - </v>
      </c>
      <c r="BD991" s="2842"/>
      <c r="BF991" s="2843"/>
      <c r="BH991" s="2396" t="str">
        <f t="shared" si="90"/>
        <v>/F40/@F40_0272</v>
      </c>
      <c r="BI991" s="2837" t="s">
        <v>14375</v>
      </c>
      <c r="BJ991" s="2821" t="str">
        <f>IF(xml!$A$1&lt;&gt;Preluare_xml!BH$1," - ",IFERROR(INDEX(xml!$C:$C,MATCH(BH991,xml!$B:$B,0)),0))</f>
        <v xml:space="preserve"> - </v>
      </c>
    </row>
    <row r="992" spans="44:62" x14ac:dyDescent="0.25">
      <c r="AR992" s="1" t="s">
        <v>14493</v>
      </c>
      <c r="AS992" s="1860" t="str">
        <f t="shared" si="87"/>
        <v>F40_0424</v>
      </c>
      <c r="AT992" s="2839" t="str">
        <f>IF(xml!$A$1&lt;&gt;Preluare_xml!AR$1," - ",IFERROR(INDEX(xml!$C:$C,MATCH(AR992,xml!$B:$B,0)),0))</f>
        <v xml:space="preserve"> - </v>
      </c>
      <c r="AW992" s="1856"/>
      <c r="AZ992" s="74" t="s">
        <v>14491</v>
      </c>
      <c r="BA992" s="1860" t="str">
        <f t="shared" si="89"/>
        <v>F40_0423</v>
      </c>
      <c r="BB992" s="2834" t="str">
        <f>IF(xml!$A$1&lt;&gt;Preluare_xml!AZ$1," - ",IFERROR(INDEX(xml!$C:$C,MATCH(AZ992,xml!$B:$B,0)),0))</f>
        <v xml:space="preserve"> - </v>
      </c>
      <c r="BD992" s="2842"/>
      <c r="BF992" s="2843"/>
      <c r="BH992" s="2396" t="str">
        <f t="shared" si="90"/>
        <v>/F40/@F40_0273</v>
      </c>
      <c r="BI992" s="2837" t="s">
        <v>14376</v>
      </c>
      <c r="BJ992" s="2821" t="str">
        <f>IF(xml!$A$1&lt;&gt;Preluare_xml!BH$1," - ",IFERROR(INDEX(xml!$C:$C,MATCH(BH992,xml!$B:$B,0)),0))</f>
        <v xml:space="preserve"> - </v>
      </c>
    </row>
    <row r="993" spans="44:62" x14ac:dyDescent="0.25">
      <c r="AR993" s="1" t="s">
        <v>12301</v>
      </c>
      <c r="AS993" s="1860" t="str">
        <f t="shared" ref="AS993:AS1036" si="91">TRIM(MID(AR993,FIND("@",AR993)+1,500))</f>
        <v>F40_0431</v>
      </c>
      <c r="AT993" s="2839" t="str">
        <f>IF(xml!$A$1&lt;&gt;Preluare_xml!AR$1," - ",IFERROR(INDEX(xml!$C:$C,MATCH(AR993,xml!$B:$B,0)),0))</f>
        <v xml:space="preserve"> - </v>
      </c>
      <c r="AW993" s="1856"/>
      <c r="AZ993" s="74" t="s">
        <v>14493</v>
      </c>
      <c r="BA993" s="1860" t="str">
        <f t="shared" si="89"/>
        <v>F40_0424</v>
      </c>
      <c r="BB993" s="2834" t="str">
        <f>IF(xml!$A$1&lt;&gt;Preluare_xml!AZ$1," - ",IFERROR(INDEX(xml!$C:$C,MATCH(AZ993,xml!$B:$B,0)),0))</f>
        <v xml:space="preserve"> - </v>
      </c>
      <c r="BD993" s="2842"/>
      <c r="BF993" s="2843"/>
      <c r="BH993" s="2396" t="str">
        <f t="shared" si="90"/>
        <v>/F40/@F40_0274</v>
      </c>
      <c r="BI993" s="2837" t="s">
        <v>14377</v>
      </c>
      <c r="BJ993" s="2821" t="str">
        <f>IF(xml!$A$1&lt;&gt;Preluare_xml!BH$1," - ",IFERROR(INDEX(xml!$C:$C,MATCH(BH993,xml!$B:$B,0)),0))</f>
        <v xml:space="preserve"> - </v>
      </c>
    </row>
    <row r="994" spans="44:62" x14ac:dyDescent="0.25">
      <c r="AR994" s="1" t="s">
        <v>14496</v>
      </c>
      <c r="AS994" s="1860" t="str">
        <f t="shared" si="91"/>
        <v>F40_0432</v>
      </c>
      <c r="AT994" s="2839" t="str">
        <f>IF(xml!$A$1&lt;&gt;Preluare_xml!AR$1," - ",IFERROR(INDEX(xml!$C:$C,MATCH(AR994,xml!$B:$B,0)),0))</f>
        <v xml:space="preserve"> - </v>
      </c>
      <c r="AW994" s="1856"/>
      <c r="AZ994" s="74" t="s">
        <v>12301</v>
      </c>
      <c r="BA994" s="1860" t="str">
        <f t="shared" si="89"/>
        <v>F40_0431</v>
      </c>
      <c r="BB994" s="2834" t="str">
        <f>IF(xml!$A$1&lt;&gt;Preluare_xml!AZ$1," - ",IFERROR(INDEX(xml!$C:$C,MATCH(AZ994,xml!$B:$B,0)),0))</f>
        <v xml:space="preserve"> - </v>
      </c>
      <c r="BD994" s="2842"/>
      <c r="BF994" s="2843"/>
      <c r="BH994" s="2396" t="str">
        <f t="shared" si="90"/>
        <v>/F40/@F40_0281</v>
      </c>
      <c r="BI994" s="2837" t="s">
        <v>14378</v>
      </c>
      <c r="BJ994" s="2821" t="str">
        <f>IF(xml!$A$1&lt;&gt;Preluare_xml!BH$1," - ",IFERROR(INDEX(xml!$C:$C,MATCH(BH994,xml!$B:$B,0)),0))</f>
        <v xml:space="preserve"> - </v>
      </c>
    </row>
    <row r="995" spans="44:62" x14ac:dyDescent="0.25">
      <c r="AR995" s="1" t="s">
        <v>12302</v>
      </c>
      <c r="AS995" s="1860" t="str">
        <f t="shared" si="91"/>
        <v>F40_0433</v>
      </c>
      <c r="AT995" s="2839" t="str">
        <f>IF(xml!$A$1&lt;&gt;Preluare_xml!AR$1," - ",IFERROR(INDEX(xml!$C:$C,MATCH(AR995,xml!$B:$B,0)),0))</f>
        <v xml:space="preserve"> - </v>
      </c>
      <c r="AW995" s="1856"/>
      <c r="AZ995" s="74" t="s">
        <v>14496</v>
      </c>
      <c r="BA995" s="1860" t="str">
        <f t="shared" si="89"/>
        <v>F40_0432</v>
      </c>
      <c r="BB995" s="2834" t="str">
        <f>IF(xml!$A$1&lt;&gt;Preluare_xml!AZ$1," - ",IFERROR(INDEX(xml!$C:$C,MATCH(AZ995,xml!$B:$B,0)),0))</f>
        <v xml:space="preserve"> - </v>
      </c>
      <c r="BD995" s="2842"/>
      <c r="BF995" s="2843"/>
      <c r="BH995" s="2396" t="str">
        <f t="shared" si="90"/>
        <v>/F40/@F40_0282</v>
      </c>
      <c r="BI995" s="2837" t="s">
        <v>14379</v>
      </c>
      <c r="BJ995" s="2821" t="str">
        <f>IF(xml!$A$1&lt;&gt;Preluare_xml!BH$1," - ",IFERROR(INDEX(xml!$C:$C,MATCH(BH995,xml!$B:$B,0)),0))</f>
        <v xml:space="preserve"> - </v>
      </c>
    </row>
    <row r="996" spans="44:62" x14ac:dyDescent="0.25">
      <c r="AR996" s="1" t="s">
        <v>12303</v>
      </c>
      <c r="AS996" s="1860" t="str">
        <f t="shared" si="91"/>
        <v>F40_0434</v>
      </c>
      <c r="AT996" s="2839" t="str">
        <f>IF(xml!$A$1&lt;&gt;Preluare_xml!AR$1," - ",IFERROR(INDEX(xml!$C:$C,MATCH(AR996,xml!$B:$B,0)),0))</f>
        <v xml:space="preserve"> - </v>
      </c>
      <c r="AW996" s="1856"/>
      <c r="AZ996" s="74" t="s">
        <v>12302</v>
      </c>
      <c r="BA996" s="1860" t="str">
        <f t="shared" si="89"/>
        <v>F40_0433</v>
      </c>
      <c r="BB996" s="2834" t="str">
        <f>IF(xml!$A$1&lt;&gt;Preluare_xml!AZ$1," - ",IFERROR(INDEX(xml!$C:$C,MATCH(AZ996,xml!$B:$B,0)),0))</f>
        <v xml:space="preserve"> - </v>
      </c>
      <c r="BD996" s="2842"/>
      <c r="BF996" s="2843"/>
      <c r="BH996" s="2396" t="str">
        <f t="shared" si="90"/>
        <v>/F40/@F40_0283</v>
      </c>
      <c r="BI996" s="2837" t="s">
        <v>14380</v>
      </c>
      <c r="BJ996" s="2821" t="str">
        <f>IF(xml!$A$1&lt;&gt;Preluare_xml!BH$1," - ",IFERROR(INDEX(xml!$C:$C,MATCH(BH996,xml!$B:$B,0)),0))</f>
        <v xml:space="preserve"> - </v>
      </c>
    </row>
    <row r="997" spans="44:62" x14ac:dyDescent="0.25">
      <c r="AR997" s="1" t="s">
        <v>14500</v>
      </c>
      <c r="AS997" s="1860" t="str">
        <f t="shared" si="91"/>
        <v>F40_0441</v>
      </c>
      <c r="AT997" s="2839" t="str">
        <f>IF(xml!$A$1&lt;&gt;Preluare_xml!AR$1," - ",IFERROR(INDEX(xml!$C:$C,MATCH(AR997,xml!$B:$B,0)),0))</f>
        <v xml:space="preserve"> - </v>
      </c>
      <c r="AW997" s="1856"/>
      <c r="AZ997" s="74" t="s">
        <v>12303</v>
      </c>
      <c r="BA997" s="1860" t="str">
        <f t="shared" ref="BA997:BA1037" si="92">TRIM(MID(AZ997,FIND("@",AZ997)+1,500))</f>
        <v>F40_0434</v>
      </c>
      <c r="BB997" s="2834" t="str">
        <f>IF(xml!$A$1&lt;&gt;Preluare_xml!AZ$1," - ",IFERROR(INDEX(xml!$C:$C,MATCH(AZ997,xml!$B:$B,0)),0))</f>
        <v xml:space="preserve"> - </v>
      </c>
      <c r="BD997" s="2842"/>
      <c r="BF997" s="2843"/>
      <c r="BH997" s="2396" t="str">
        <f t="shared" si="90"/>
        <v>/F40/@F40_0284</v>
      </c>
      <c r="BI997" s="2837" t="s">
        <v>14381</v>
      </c>
      <c r="BJ997" s="2821" t="str">
        <f>IF(xml!$A$1&lt;&gt;Preluare_xml!BH$1," - ",IFERROR(INDEX(xml!$C:$C,MATCH(BH997,xml!$B:$B,0)),0))</f>
        <v xml:space="preserve"> - </v>
      </c>
    </row>
    <row r="998" spans="44:62" x14ac:dyDescent="0.25">
      <c r="AR998" s="1" t="s">
        <v>14502</v>
      </c>
      <c r="AS998" s="1860" t="str">
        <f t="shared" si="91"/>
        <v>F40_0442</v>
      </c>
      <c r="AT998" s="2839" t="str">
        <f>IF(xml!$A$1&lt;&gt;Preluare_xml!AR$1," - ",IFERROR(INDEX(xml!$C:$C,MATCH(AR998,xml!$B:$B,0)),0))</f>
        <v xml:space="preserve"> - </v>
      </c>
      <c r="AW998" s="1856"/>
      <c r="AZ998" s="74" t="s">
        <v>14500</v>
      </c>
      <c r="BA998" s="1860" t="str">
        <f t="shared" si="92"/>
        <v>F40_0441</v>
      </c>
      <c r="BB998" s="2834" t="str">
        <f>IF(xml!$A$1&lt;&gt;Preluare_xml!AZ$1," - ",IFERROR(INDEX(xml!$C:$C,MATCH(AZ998,xml!$B:$B,0)),0))</f>
        <v xml:space="preserve"> - </v>
      </c>
      <c r="BD998" s="2842"/>
      <c r="BF998" s="2843"/>
      <c r="BH998" s="2396" t="str">
        <f t="shared" si="90"/>
        <v>/F40/@F40_0291</v>
      </c>
      <c r="BI998" s="2837" t="s">
        <v>14382</v>
      </c>
      <c r="BJ998" s="2821" t="str">
        <f>IF(xml!$A$1&lt;&gt;Preluare_xml!BH$1," - ",IFERROR(INDEX(xml!$C:$C,MATCH(BH998,xml!$B:$B,0)),0))</f>
        <v xml:space="preserve"> - </v>
      </c>
    </row>
    <row r="999" spans="44:62" x14ac:dyDescent="0.25">
      <c r="AR999" s="1" t="s">
        <v>14504</v>
      </c>
      <c r="AS999" s="1860" t="str">
        <f t="shared" si="91"/>
        <v>F40_0443</v>
      </c>
      <c r="AT999" s="2839" t="str">
        <f>IF(xml!$A$1&lt;&gt;Preluare_xml!AR$1," - ",IFERROR(INDEX(xml!$C:$C,MATCH(AR999,xml!$B:$B,0)),0))</f>
        <v xml:space="preserve"> - </v>
      </c>
      <c r="AW999" s="1856"/>
      <c r="AZ999" s="74" t="s">
        <v>14502</v>
      </c>
      <c r="BA999" s="1860" t="str">
        <f t="shared" si="92"/>
        <v>F40_0442</v>
      </c>
      <c r="BB999" s="2834" t="str">
        <f>IF(xml!$A$1&lt;&gt;Preluare_xml!AZ$1," - ",IFERROR(INDEX(xml!$C:$C,MATCH(AZ999,xml!$B:$B,0)),0))</f>
        <v xml:space="preserve"> - </v>
      </c>
      <c r="BD999" s="2842"/>
      <c r="BF999" s="2843"/>
      <c r="BH999" s="2396" t="str">
        <f t="shared" si="90"/>
        <v>/F40/@F40_0292</v>
      </c>
      <c r="BI999" s="2837" t="s">
        <v>14383</v>
      </c>
      <c r="BJ999" s="2821" t="str">
        <f>IF(xml!$A$1&lt;&gt;Preluare_xml!BH$1," - ",IFERROR(INDEX(xml!$C:$C,MATCH(BH999,xml!$B:$B,0)),0))</f>
        <v xml:space="preserve"> - </v>
      </c>
    </row>
    <row r="1000" spans="44:62" x14ac:dyDescent="0.25">
      <c r="AR1000" s="1" t="s">
        <v>14506</v>
      </c>
      <c r="AS1000" s="1860" t="str">
        <f t="shared" si="91"/>
        <v>F40_0444</v>
      </c>
      <c r="AT1000" s="2839" t="str">
        <f>IF(xml!$A$1&lt;&gt;Preluare_xml!AR$1," - ",IFERROR(INDEX(xml!$C:$C,MATCH(AR1000,xml!$B:$B,0)),0))</f>
        <v xml:space="preserve"> - </v>
      </c>
      <c r="AW1000" s="1856"/>
      <c r="AZ1000" s="74" t="s">
        <v>14504</v>
      </c>
      <c r="BA1000" s="1860" t="str">
        <f t="shared" si="92"/>
        <v>F40_0443</v>
      </c>
      <c r="BB1000" s="2834" t="str">
        <f>IF(xml!$A$1&lt;&gt;Preluare_xml!AZ$1," - ",IFERROR(INDEX(xml!$C:$C,MATCH(AZ1000,xml!$B:$B,0)),0))</f>
        <v xml:space="preserve"> - </v>
      </c>
      <c r="BD1000" s="2842"/>
      <c r="BF1000" s="2843"/>
      <c r="BH1000" s="2396" t="str">
        <f t="shared" si="90"/>
        <v>/F40/@F40_0293</v>
      </c>
      <c r="BI1000" s="2837" t="s">
        <v>14384</v>
      </c>
      <c r="BJ1000" s="2821" t="str">
        <f>IF(xml!$A$1&lt;&gt;Preluare_xml!BH$1," - ",IFERROR(INDEX(xml!$C:$C,MATCH(BH1000,xml!$B:$B,0)),0))</f>
        <v xml:space="preserve"> - </v>
      </c>
    </row>
    <row r="1001" spans="44:62" x14ac:dyDescent="0.25">
      <c r="AR1001" s="1" t="s">
        <v>14508</v>
      </c>
      <c r="AS1001" s="1860" t="str">
        <f t="shared" si="91"/>
        <v>F40_0451</v>
      </c>
      <c r="AT1001" s="2839" t="str">
        <f>IF(xml!$A$1&lt;&gt;Preluare_xml!AR$1," - ",IFERROR(INDEX(xml!$C:$C,MATCH(AR1001,xml!$B:$B,0)),0))</f>
        <v xml:space="preserve"> - </v>
      </c>
      <c r="AW1001" s="1856"/>
      <c r="AZ1001" s="74" t="s">
        <v>14506</v>
      </c>
      <c r="BA1001" s="1860" t="str">
        <f t="shared" si="92"/>
        <v>F40_0444</v>
      </c>
      <c r="BB1001" s="2834" t="str">
        <f>IF(xml!$A$1&lt;&gt;Preluare_xml!AZ$1," - ",IFERROR(INDEX(xml!$C:$C,MATCH(AZ1001,xml!$B:$B,0)),0))</f>
        <v xml:space="preserve"> - </v>
      </c>
      <c r="BD1001" s="2842"/>
      <c r="BF1001" s="2843"/>
      <c r="BH1001" s="2396" t="str">
        <f t="shared" si="90"/>
        <v>/F40/@F40_0294</v>
      </c>
      <c r="BI1001" s="2837" t="s">
        <v>14385</v>
      </c>
      <c r="BJ1001" s="2821" t="str">
        <f>IF(xml!$A$1&lt;&gt;Preluare_xml!BH$1," - ",IFERROR(INDEX(xml!$C:$C,MATCH(BH1001,xml!$B:$B,0)),0))</f>
        <v xml:space="preserve"> - </v>
      </c>
    </row>
    <row r="1002" spans="44:62" x14ac:dyDescent="0.25">
      <c r="AR1002" s="1" t="s">
        <v>14510</v>
      </c>
      <c r="AS1002" s="1860" t="str">
        <f t="shared" si="91"/>
        <v>F40_0452</v>
      </c>
      <c r="AT1002" s="2839" t="str">
        <f>IF(xml!$A$1&lt;&gt;Preluare_xml!AR$1," - ",IFERROR(INDEX(xml!$C:$C,MATCH(AR1002,xml!$B:$B,0)),0))</f>
        <v xml:space="preserve"> - </v>
      </c>
      <c r="AW1002" s="1856"/>
      <c r="AZ1002" s="74" t="s">
        <v>14508</v>
      </c>
      <c r="BA1002" s="1860" t="str">
        <f t="shared" si="92"/>
        <v>F40_0451</v>
      </c>
      <c r="BB1002" s="2834" t="str">
        <f>IF(xml!$A$1&lt;&gt;Preluare_xml!AZ$1," - ",IFERROR(INDEX(xml!$C:$C,MATCH(AZ1002,xml!$B:$B,0)),0))</f>
        <v xml:space="preserve"> - </v>
      </c>
      <c r="BD1002" s="2842"/>
      <c r="BF1002" s="2843"/>
      <c r="BH1002" s="2396" t="str">
        <f t="shared" si="90"/>
        <v>/F40/@F40_0301</v>
      </c>
      <c r="BI1002" s="2837" t="s">
        <v>14387</v>
      </c>
      <c r="BJ1002" s="2821" t="str">
        <f>IF(xml!$A$1&lt;&gt;Preluare_xml!BH$1," - ",IFERROR(INDEX(xml!$C:$C,MATCH(BH1002,xml!$B:$B,0)),0))</f>
        <v xml:space="preserve"> - </v>
      </c>
    </row>
    <row r="1003" spans="44:62" x14ac:dyDescent="0.25">
      <c r="AR1003" s="1" t="s">
        <v>14512</v>
      </c>
      <c r="AS1003" s="1860" t="str">
        <f t="shared" si="91"/>
        <v>F40_0453</v>
      </c>
      <c r="AT1003" s="2839" t="str">
        <f>IF(xml!$A$1&lt;&gt;Preluare_xml!AR$1," - ",IFERROR(INDEX(xml!$C:$C,MATCH(AR1003,xml!$B:$B,0)),0))</f>
        <v xml:space="preserve"> - </v>
      </c>
      <c r="AW1003" s="1856"/>
      <c r="AZ1003" s="74" t="s">
        <v>14510</v>
      </c>
      <c r="BA1003" s="1860" t="str">
        <f t="shared" si="92"/>
        <v>F40_0452</v>
      </c>
      <c r="BB1003" s="2834" t="str">
        <f>IF(xml!$A$1&lt;&gt;Preluare_xml!AZ$1," - ",IFERROR(INDEX(xml!$C:$C,MATCH(AZ1003,xml!$B:$B,0)),0))</f>
        <v xml:space="preserve"> - </v>
      </c>
      <c r="BD1003" s="2842"/>
      <c r="BF1003" s="2843"/>
      <c r="BH1003" s="2396" t="str">
        <f t="shared" si="90"/>
        <v>/F40/@F40_0302</v>
      </c>
      <c r="BI1003" s="2837" t="s">
        <v>14389</v>
      </c>
      <c r="BJ1003" s="2821" t="str">
        <f>IF(xml!$A$1&lt;&gt;Preluare_xml!BH$1," - ",IFERROR(INDEX(xml!$C:$C,MATCH(BH1003,xml!$B:$B,0)),0))</f>
        <v xml:space="preserve"> - </v>
      </c>
    </row>
    <row r="1004" spans="44:62" x14ac:dyDescent="0.25">
      <c r="AR1004" s="1" t="s">
        <v>14514</v>
      </c>
      <c r="AS1004" s="1860" t="str">
        <f t="shared" si="91"/>
        <v>F40_0454</v>
      </c>
      <c r="AT1004" s="2839" t="str">
        <f>IF(xml!$A$1&lt;&gt;Preluare_xml!AR$1," - ",IFERROR(INDEX(xml!$C:$C,MATCH(AR1004,xml!$B:$B,0)),0))</f>
        <v xml:space="preserve"> - </v>
      </c>
      <c r="AW1004" s="1856"/>
      <c r="AZ1004" s="74" t="s">
        <v>14512</v>
      </c>
      <c r="BA1004" s="1860" t="str">
        <f t="shared" si="92"/>
        <v>F40_0453</v>
      </c>
      <c r="BB1004" s="2834" t="str">
        <f>IF(xml!$A$1&lt;&gt;Preluare_xml!AZ$1," - ",IFERROR(INDEX(xml!$C:$C,MATCH(AZ1004,xml!$B:$B,0)),0))</f>
        <v xml:space="preserve"> - </v>
      </c>
      <c r="BD1004" s="2842"/>
      <c r="BF1004" s="2843"/>
      <c r="BH1004" s="2396" t="str">
        <f t="shared" si="90"/>
        <v>/F40/@F40_0303</v>
      </c>
      <c r="BI1004" s="2837" t="s">
        <v>14391</v>
      </c>
      <c r="BJ1004" s="2821" t="str">
        <f>IF(xml!$A$1&lt;&gt;Preluare_xml!BH$1," - ",IFERROR(INDEX(xml!$C:$C,MATCH(BH1004,xml!$B:$B,0)),0))</f>
        <v xml:space="preserve"> - </v>
      </c>
    </row>
    <row r="1005" spans="44:62" x14ac:dyDescent="0.25">
      <c r="AR1005" s="1" t="s">
        <v>14516</v>
      </c>
      <c r="AS1005" s="1860" t="str">
        <f t="shared" si="91"/>
        <v>F40_0461</v>
      </c>
      <c r="AT1005" s="2839" t="str">
        <f>IF(xml!$A$1&lt;&gt;Preluare_xml!AR$1," - ",IFERROR(INDEX(xml!$C:$C,MATCH(AR1005,xml!$B:$B,0)),0))</f>
        <v xml:space="preserve"> - </v>
      </c>
      <c r="AW1005" s="1856"/>
      <c r="AZ1005" s="74" t="s">
        <v>14514</v>
      </c>
      <c r="BA1005" s="1860" t="str">
        <f t="shared" si="92"/>
        <v>F40_0454</v>
      </c>
      <c r="BB1005" s="2834" t="str">
        <f>IF(xml!$A$1&lt;&gt;Preluare_xml!AZ$1," - ",IFERROR(INDEX(xml!$C:$C,MATCH(AZ1005,xml!$B:$B,0)),0))</f>
        <v xml:space="preserve"> - </v>
      </c>
      <c r="BD1005" s="2842"/>
      <c r="BF1005" s="2843"/>
      <c r="BH1005" s="2396" t="str">
        <f t="shared" si="90"/>
        <v>/F40/@F40_0304</v>
      </c>
      <c r="BI1005" s="2837" t="s">
        <v>14393</v>
      </c>
      <c r="BJ1005" s="2821" t="str">
        <f>IF(xml!$A$1&lt;&gt;Preluare_xml!BH$1," - ",IFERROR(INDEX(xml!$C:$C,MATCH(BH1005,xml!$B:$B,0)),0))</f>
        <v xml:space="preserve"> - </v>
      </c>
    </row>
    <row r="1006" spans="44:62" x14ac:dyDescent="0.25">
      <c r="AR1006" s="1" t="s">
        <v>14518</v>
      </c>
      <c r="AS1006" s="1860" t="str">
        <f t="shared" si="91"/>
        <v>F40_0462</v>
      </c>
      <c r="AT1006" s="2839" t="str">
        <f>IF(xml!$A$1&lt;&gt;Preluare_xml!AR$1," - ",IFERROR(INDEX(xml!$C:$C,MATCH(AR1006,xml!$B:$B,0)),0))</f>
        <v xml:space="preserve"> - </v>
      </c>
      <c r="AW1006" s="1856"/>
      <c r="AZ1006" s="74" t="s">
        <v>14516</v>
      </c>
      <c r="BA1006" s="1860" t="str">
        <f t="shared" si="92"/>
        <v>F40_0461</v>
      </c>
      <c r="BB1006" s="2834" t="str">
        <f>IF(xml!$A$1&lt;&gt;Preluare_xml!AZ$1," - ",IFERROR(INDEX(xml!$C:$C,MATCH(AZ1006,xml!$B:$B,0)),0))</f>
        <v xml:space="preserve"> - </v>
      </c>
      <c r="BD1006" s="2842"/>
      <c r="BF1006" s="2843"/>
      <c r="BH1006" s="2396" t="str">
        <f t="shared" si="90"/>
        <v>/F40/@F40_0311</v>
      </c>
      <c r="BI1006" s="2837" t="s">
        <v>14395</v>
      </c>
      <c r="BJ1006" s="2821" t="str">
        <f>IF(xml!$A$1&lt;&gt;Preluare_xml!BH$1," - ",IFERROR(INDEX(xml!$C:$C,MATCH(BH1006,xml!$B:$B,0)),0))</f>
        <v xml:space="preserve"> - </v>
      </c>
    </row>
    <row r="1007" spans="44:62" x14ac:dyDescent="0.25">
      <c r="AR1007" s="1" t="s">
        <v>14520</v>
      </c>
      <c r="AS1007" s="1860" t="str">
        <f t="shared" si="91"/>
        <v>F40_0463</v>
      </c>
      <c r="AT1007" s="2839" t="str">
        <f>IF(xml!$A$1&lt;&gt;Preluare_xml!AR$1," - ",IFERROR(INDEX(xml!$C:$C,MATCH(AR1007,xml!$B:$B,0)),0))</f>
        <v xml:space="preserve"> - </v>
      </c>
      <c r="AW1007" s="1856"/>
      <c r="AZ1007" s="74" t="s">
        <v>14518</v>
      </c>
      <c r="BA1007" s="1860" t="str">
        <f t="shared" si="92"/>
        <v>F40_0462</v>
      </c>
      <c r="BB1007" s="2834" t="str">
        <f>IF(xml!$A$1&lt;&gt;Preluare_xml!AZ$1," - ",IFERROR(INDEX(xml!$C:$C,MATCH(AZ1007,xml!$B:$B,0)),0))</f>
        <v xml:space="preserve"> - </v>
      </c>
      <c r="BD1007" s="2842"/>
      <c r="BF1007" s="2843"/>
      <c r="BH1007" s="2396" t="str">
        <f t="shared" si="90"/>
        <v>/F40/@F40_0312</v>
      </c>
      <c r="BI1007" s="2837" t="s">
        <v>14397</v>
      </c>
      <c r="BJ1007" s="2821" t="str">
        <f>IF(xml!$A$1&lt;&gt;Preluare_xml!BH$1," - ",IFERROR(INDEX(xml!$C:$C,MATCH(BH1007,xml!$B:$B,0)),0))</f>
        <v xml:space="preserve"> - </v>
      </c>
    </row>
    <row r="1008" spans="44:62" x14ac:dyDescent="0.25">
      <c r="AR1008" s="1" t="s">
        <v>14522</v>
      </c>
      <c r="AS1008" s="1860" t="str">
        <f t="shared" si="91"/>
        <v>F40_0464</v>
      </c>
      <c r="AT1008" s="2839" t="str">
        <f>IF(xml!$A$1&lt;&gt;Preluare_xml!AR$1," - ",IFERROR(INDEX(xml!$C:$C,MATCH(AR1008,xml!$B:$B,0)),0))</f>
        <v xml:space="preserve"> - </v>
      </c>
      <c r="AW1008" s="1856"/>
      <c r="AZ1008" s="74" t="s">
        <v>14520</v>
      </c>
      <c r="BA1008" s="1860" t="str">
        <f t="shared" si="92"/>
        <v>F40_0463</v>
      </c>
      <c r="BB1008" s="2834" t="str">
        <f>IF(xml!$A$1&lt;&gt;Preluare_xml!AZ$1," - ",IFERROR(INDEX(xml!$C:$C,MATCH(AZ1008,xml!$B:$B,0)),0))</f>
        <v xml:space="preserve"> - </v>
      </c>
      <c r="BD1008" s="2842"/>
      <c r="BF1008" s="2843"/>
      <c r="BH1008" s="2396" t="str">
        <f t="shared" si="90"/>
        <v>/F40/@F40_0313</v>
      </c>
      <c r="BI1008" s="2837" t="s">
        <v>14399</v>
      </c>
      <c r="BJ1008" s="2821" t="str">
        <f>IF(xml!$A$1&lt;&gt;Preluare_xml!BH$1," - ",IFERROR(INDEX(xml!$C:$C,MATCH(BH1008,xml!$B:$B,0)),0))</f>
        <v xml:space="preserve"> - </v>
      </c>
    </row>
    <row r="1009" spans="44:62" x14ac:dyDescent="0.25">
      <c r="AR1009" s="1" t="s">
        <v>12304</v>
      </c>
      <c r="AS1009" s="1860" t="str">
        <f t="shared" si="91"/>
        <v>F40_0471</v>
      </c>
      <c r="AT1009" s="2839" t="str">
        <f>IF(xml!$A$1&lt;&gt;Preluare_xml!AR$1," - ",IFERROR(INDEX(xml!$C:$C,MATCH(AR1009,xml!$B:$B,0)),0))</f>
        <v xml:space="preserve"> - </v>
      </c>
      <c r="AW1009" s="1856"/>
      <c r="AZ1009" s="74" t="s">
        <v>14522</v>
      </c>
      <c r="BA1009" s="1860" t="str">
        <f t="shared" si="92"/>
        <v>F40_0464</v>
      </c>
      <c r="BB1009" s="2834" t="str">
        <f>IF(xml!$A$1&lt;&gt;Preluare_xml!AZ$1," - ",IFERROR(INDEX(xml!$C:$C,MATCH(AZ1009,xml!$B:$B,0)),0))</f>
        <v xml:space="preserve"> - </v>
      </c>
      <c r="BD1009" s="2842"/>
      <c r="BF1009" s="2843"/>
      <c r="BH1009" s="2396" t="str">
        <f t="shared" si="90"/>
        <v>/F40/@F40_0314</v>
      </c>
      <c r="BI1009" s="2837" t="s">
        <v>14401</v>
      </c>
      <c r="BJ1009" s="2821" t="str">
        <f>IF(xml!$A$1&lt;&gt;Preluare_xml!BH$1," - ",IFERROR(INDEX(xml!$C:$C,MATCH(BH1009,xml!$B:$B,0)),0))</f>
        <v xml:space="preserve"> - </v>
      </c>
    </row>
    <row r="1010" spans="44:62" x14ac:dyDescent="0.25">
      <c r="AR1010" s="1" t="s">
        <v>12305</v>
      </c>
      <c r="AS1010" s="1860" t="str">
        <f t="shared" si="91"/>
        <v>F40_0472</v>
      </c>
      <c r="AT1010" s="2839" t="str">
        <f>IF(xml!$A$1&lt;&gt;Preluare_xml!AR$1," - ",IFERROR(INDEX(xml!$C:$C,MATCH(AR1010,xml!$B:$B,0)),0))</f>
        <v xml:space="preserve"> - </v>
      </c>
      <c r="AW1010" s="1856"/>
      <c r="AZ1010" s="74" t="s">
        <v>12304</v>
      </c>
      <c r="BA1010" s="1860" t="str">
        <f t="shared" si="92"/>
        <v>F40_0471</v>
      </c>
      <c r="BB1010" s="2834" t="str">
        <f>IF(xml!$A$1&lt;&gt;Preluare_xml!AZ$1," - ",IFERROR(INDEX(xml!$C:$C,MATCH(AZ1010,xml!$B:$B,0)),0))</f>
        <v xml:space="preserve"> - </v>
      </c>
      <c r="BD1010" s="2842"/>
      <c r="BF1010" s="2843"/>
      <c r="BH1010" s="2396" t="str">
        <f t="shared" si="90"/>
        <v>/F40/@F40_0321</v>
      </c>
      <c r="BI1010" s="2837" t="s">
        <v>14404</v>
      </c>
      <c r="BJ1010" s="2821" t="str">
        <f>IF(xml!$A$1&lt;&gt;Preluare_xml!BH$1," - ",IFERROR(INDEX(xml!$C:$C,MATCH(BH1010,xml!$B:$B,0)),0))</f>
        <v xml:space="preserve"> - </v>
      </c>
    </row>
    <row r="1011" spans="44:62" x14ac:dyDescent="0.25">
      <c r="AR1011" s="1" t="s">
        <v>12306</v>
      </c>
      <c r="AS1011" s="1860" t="str">
        <f t="shared" si="91"/>
        <v>F40_0473</v>
      </c>
      <c r="AT1011" s="2839" t="str">
        <f>IF(xml!$A$1&lt;&gt;Preluare_xml!AR$1," - ",IFERROR(INDEX(xml!$C:$C,MATCH(AR1011,xml!$B:$B,0)),0))</f>
        <v xml:space="preserve"> - </v>
      </c>
      <c r="AW1011" s="1856"/>
      <c r="AZ1011" s="74" t="s">
        <v>12305</v>
      </c>
      <c r="BA1011" s="1860" t="str">
        <f t="shared" si="92"/>
        <v>F40_0472</v>
      </c>
      <c r="BB1011" s="2834" t="str">
        <f>IF(xml!$A$1&lt;&gt;Preluare_xml!AZ$1," - ",IFERROR(INDEX(xml!$C:$C,MATCH(AZ1011,xml!$B:$B,0)),0))</f>
        <v xml:space="preserve"> - </v>
      </c>
      <c r="BD1011" s="2842"/>
      <c r="BF1011" s="2843"/>
      <c r="BH1011" s="2396" t="str">
        <f t="shared" si="90"/>
        <v>/F40/@F40_0322</v>
      </c>
      <c r="BI1011" s="2837" t="s">
        <v>14407</v>
      </c>
      <c r="BJ1011" s="2821" t="str">
        <f>IF(xml!$A$1&lt;&gt;Preluare_xml!BH$1," - ",IFERROR(INDEX(xml!$C:$C,MATCH(BH1011,xml!$B:$B,0)),0))</f>
        <v xml:space="preserve"> - </v>
      </c>
    </row>
    <row r="1012" spans="44:62" x14ac:dyDescent="0.25">
      <c r="AR1012" s="1" t="s">
        <v>12307</v>
      </c>
      <c r="AS1012" s="1860" t="str">
        <f t="shared" si="91"/>
        <v>F40_0474</v>
      </c>
      <c r="AT1012" s="2839" t="str">
        <f>IF(xml!$A$1&lt;&gt;Preluare_xml!AR$1," - ",IFERROR(INDEX(xml!$C:$C,MATCH(AR1012,xml!$B:$B,0)),0))</f>
        <v xml:space="preserve"> - </v>
      </c>
      <c r="AW1012" s="1856"/>
      <c r="AZ1012" s="74" t="s">
        <v>12306</v>
      </c>
      <c r="BA1012" s="1860" t="str">
        <f t="shared" si="92"/>
        <v>F40_0473</v>
      </c>
      <c r="BB1012" s="2834" t="str">
        <f>IF(xml!$A$1&lt;&gt;Preluare_xml!AZ$1," - ",IFERROR(INDEX(xml!$C:$C,MATCH(AZ1012,xml!$B:$B,0)),0))</f>
        <v xml:space="preserve"> - </v>
      </c>
      <c r="BD1012" s="2842"/>
      <c r="BF1012" s="2843"/>
      <c r="BH1012" s="2396" t="str">
        <f t="shared" si="90"/>
        <v>/F40/@F40_0323</v>
      </c>
      <c r="BI1012" s="2837" t="s">
        <v>14410</v>
      </c>
      <c r="BJ1012" s="2821" t="str">
        <f>IF(xml!$A$1&lt;&gt;Preluare_xml!BH$1," - ",IFERROR(INDEX(xml!$C:$C,MATCH(BH1012,xml!$B:$B,0)),0))</f>
        <v xml:space="preserve"> - </v>
      </c>
    </row>
    <row r="1013" spans="44:62" x14ac:dyDescent="0.25">
      <c r="AR1013" s="1" t="s">
        <v>14529</v>
      </c>
      <c r="AS1013" s="1860" t="str">
        <f t="shared" si="91"/>
        <v>F40_0481</v>
      </c>
      <c r="AT1013" s="2839" t="str">
        <f>IF(xml!$A$1&lt;&gt;Preluare_xml!AR$1," - ",IFERROR(INDEX(xml!$C:$C,MATCH(AR1013,xml!$B:$B,0)),0))</f>
        <v xml:space="preserve"> - </v>
      </c>
      <c r="AW1013" s="1856"/>
      <c r="AZ1013" s="74" t="s">
        <v>12307</v>
      </c>
      <c r="BA1013" s="1860" t="str">
        <f t="shared" si="92"/>
        <v>F40_0474</v>
      </c>
      <c r="BB1013" s="2834" t="str">
        <f>IF(xml!$A$1&lt;&gt;Preluare_xml!AZ$1," - ",IFERROR(INDEX(xml!$C:$C,MATCH(AZ1013,xml!$B:$B,0)),0))</f>
        <v xml:space="preserve"> - </v>
      </c>
      <c r="BD1013" s="2842"/>
      <c r="BF1013" s="2843"/>
      <c r="BH1013" s="2396" t="str">
        <f t="shared" si="90"/>
        <v>/F40/@F40_0324</v>
      </c>
      <c r="BI1013" s="2837" t="s">
        <v>14413</v>
      </c>
      <c r="BJ1013" s="2821" t="str">
        <f>IF(xml!$A$1&lt;&gt;Preluare_xml!BH$1," - ",IFERROR(INDEX(xml!$C:$C,MATCH(BH1013,xml!$B:$B,0)),0))</f>
        <v xml:space="preserve"> - </v>
      </c>
    </row>
    <row r="1014" spans="44:62" x14ac:dyDescent="0.25">
      <c r="AR1014" s="1" t="s">
        <v>14531</v>
      </c>
      <c r="AS1014" s="1860" t="str">
        <f t="shared" si="91"/>
        <v>F40_0482</v>
      </c>
      <c r="AT1014" s="2839" t="str">
        <f>IF(xml!$A$1&lt;&gt;Preluare_xml!AR$1," - ",IFERROR(INDEX(xml!$C:$C,MATCH(AR1014,xml!$B:$B,0)),0))</f>
        <v xml:space="preserve"> - </v>
      </c>
      <c r="AW1014" s="1856"/>
      <c r="AZ1014" s="74" t="s">
        <v>14529</v>
      </c>
      <c r="BA1014" s="1860" t="str">
        <f t="shared" si="92"/>
        <v>F40_0481</v>
      </c>
      <c r="BB1014" s="2834" t="str">
        <f>IF(xml!$A$1&lt;&gt;Preluare_xml!AZ$1," - ",IFERROR(INDEX(xml!$C:$C,MATCH(AZ1014,xml!$B:$B,0)),0))</f>
        <v xml:space="preserve"> - </v>
      </c>
      <c r="BD1014" s="2842"/>
      <c r="BF1014" s="2843"/>
      <c r="BH1014" s="2396" t="str">
        <f t="shared" si="90"/>
        <v>/F40/@F40_0331</v>
      </c>
      <c r="BI1014" s="2837" t="s">
        <v>14415</v>
      </c>
      <c r="BJ1014" s="2821" t="str">
        <f>IF(xml!$A$1&lt;&gt;Preluare_xml!BH$1," - ",IFERROR(INDEX(xml!$C:$C,MATCH(BH1014,xml!$B:$B,0)),0))</f>
        <v xml:space="preserve"> - </v>
      </c>
    </row>
    <row r="1015" spans="44:62" x14ac:dyDescent="0.25">
      <c r="AR1015" s="1" t="s">
        <v>14533</v>
      </c>
      <c r="AS1015" s="1860" t="str">
        <f t="shared" si="91"/>
        <v>F40_0483</v>
      </c>
      <c r="AT1015" s="2839" t="str">
        <f>IF(xml!$A$1&lt;&gt;Preluare_xml!AR$1," - ",IFERROR(INDEX(xml!$C:$C,MATCH(AR1015,xml!$B:$B,0)),0))</f>
        <v xml:space="preserve"> - </v>
      </c>
      <c r="AW1015" s="1856"/>
      <c r="AZ1015" s="74" t="s">
        <v>14531</v>
      </c>
      <c r="BA1015" s="1860" t="str">
        <f t="shared" si="92"/>
        <v>F40_0482</v>
      </c>
      <c r="BB1015" s="2834" t="str">
        <f>IF(xml!$A$1&lt;&gt;Preluare_xml!AZ$1," - ",IFERROR(INDEX(xml!$C:$C,MATCH(AZ1015,xml!$B:$B,0)),0))</f>
        <v xml:space="preserve"> - </v>
      </c>
      <c r="BD1015" s="2842"/>
      <c r="BF1015" s="2843"/>
      <c r="BH1015" s="2396" t="str">
        <f t="shared" si="90"/>
        <v>/F40/@F40_0332</v>
      </c>
      <c r="BI1015" s="2837" t="s">
        <v>14417</v>
      </c>
      <c r="BJ1015" s="2821" t="str">
        <f>IF(xml!$A$1&lt;&gt;Preluare_xml!BH$1," - ",IFERROR(INDEX(xml!$C:$C,MATCH(BH1015,xml!$B:$B,0)),0))</f>
        <v xml:space="preserve"> - </v>
      </c>
    </row>
    <row r="1016" spans="44:62" x14ac:dyDescent="0.25">
      <c r="AR1016" s="1" t="s">
        <v>14535</v>
      </c>
      <c r="AS1016" s="1860" t="str">
        <f t="shared" si="91"/>
        <v>F40_0484</v>
      </c>
      <c r="AT1016" s="2839" t="str">
        <f>IF(xml!$A$1&lt;&gt;Preluare_xml!AR$1," - ",IFERROR(INDEX(xml!$C:$C,MATCH(AR1016,xml!$B:$B,0)),0))</f>
        <v xml:space="preserve"> - </v>
      </c>
      <c r="AW1016" s="1856"/>
      <c r="AZ1016" s="74" t="s">
        <v>14533</v>
      </c>
      <c r="BA1016" s="1860" t="str">
        <f t="shared" si="92"/>
        <v>F40_0483</v>
      </c>
      <c r="BB1016" s="2834" t="str">
        <f>IF(xml!$A$1&lt;&gt;Preluare_xml!AZ$1," - ",IFERROR(INDEX(xml!$C:$C,MATCH(AZ1016,xml!$B:$B,0)),0))</f>
        <v xml:space="preserve"> - </v>
      </c>
      <c r="BD1016" s="2842"/>
      <c r="BF1016" s="2843"/>
      <c r="BH1016" s="2396" t="str">
        <f t="shared" si="90"/>
        <v>/F40/@F40_0333</v>
      </c>
      <c r="BI1016" s="2837" t="s">
        <v>14419</v>
      </c>
      <c r="BJ1016" s="2821" t="str">
        <f>IF(xml!$A$1&lt;&gt;Preluare_xml!BH$1," - ",IFERROR(INDEX(xml!$C:$C,MATCH(BH1016,xml!$B:$B,0)),0))</f>
        <v xml:space="preserve"> - </v>
      </c>
    </row>
    <row r="1017" spans="44:62" x14ac:dyDescent="0.25">
      <c r="AR1017" s="1" t="s">
        <v>14537</v>
      </c>
      <c r="AS1017" s="1860" t="str">
        <f t="shared" si="91"/>
        <v>F40_0491</v>
      </c>
      <c r="AT1017" s="2839" t="str">
        <f>IF(xml!$A$1&lt;&gt;Preluare_xml!AR$1," - ",IFERROR(INDEX(xml!$C:$C,MATCH(AR1017,xml!$B:$B,0)),0))</f>
        <v xml:space="preserve"> - </v>
      </c>
      <c r="AW1017" s="1856"/>
      <c r="AZ1017" s="74" t="s">
        <v>14535</v>
      </c>
      <c r="BA1017" s="1860" t="str">
        <f t="shared" si="92"/>
        <v>F40_0484</v>
      </c>
      <c r="BB1017" s="2834" t="str">
        <f>IF(xml!$A$1&lt;&gt;Preluare_xml!AZ$1," - ",IFERROR(INDEX(xml!$C:$C,MATCH(AZ1017,xml!$B:$B,0)),0))</f>
        <v xml:space="preserve"> - </v>
      </c>
      <c r="BD1017" s="2842"/>
      <c r="BF1017" s="2843"/>
      <c r="BH1017" s="2396" t="str">
        <f t="shared" si="90"/>
        <v>/F40/@F40_0334</v>
      </c>
      <c r="BI1017" s="2837" t="s">
        <v>14421</v>
      </c>
      <c r="BJ1017" s="2821" t="str">
        <f>IF(xml!$A$1&lt;&gt;Preluare_xml!BH$1," - ",IFERROR(INDEX(xml!$C:$C,MATCH(BH1017,xml!$B:$B,0)),0))</f>
        <v xml:space="preserve"> - </v>
      </c>
    </row>
    <row r="1018" spans="44:62" x14ac:dyDescent="0.25">
      <c r="AR1018" s="1" t="s">
        <v>14539</v>
      </c>
      <c r="AS1018" s="1860" t="str">
        <f t="shared" si="91"/>
        <v>F40_0492</v>
      </c>
      <c r="AT1018" s="2839" t="str">
        <f>IF(xml!$A$1&lt;&gt;Preluare_xml!AR$1," - ",IFERROR(INDEX(xml!$C:$C,MATCH(AR1018,xml!$B:$B,0)),0))</f>
        <v xml:space="preserve"> - </v>
      </c>
      <c r="AW1018" s="1856"/>
      <c r="AZ1018" s="74" t="s">
        <v>14537</v>
      </c>
      <c r="BA1018" s="1860" t="str">
        <f t="shared" si="92"/>
        <v>F40_0491</v>
      </c>
      <c r="BB1018" s="2834" t="str">
        <f>IF(xml!$A$1&lt;&gt;Preluare_xml!AZ$1," - ",IFERROR(INDEX(xml!$C:$C,MATCH(AZ1018,xml!$B:$B,0)),0))</f>
        <v xml:space="preserve"> - </v>
      </c>
      <c r="BD1018" s="2842"/>
      <c r="BF1018" s="2843"/>
      <c r="BH1018" s="2396" t="str">
        <f t="shared" si="90"/>
        <v>/F40/@F40_0341</v>
      </c>
      <c r="BI1018" s="2837" t="s">
        <v>14424</v>
      </c>
      <c r="BJ1018" s="2821" t="str">
        <f>IF(xml!$A$1&lt;&gt;Preluare_xml!BH$1," - ",IFERROR(INDEX(xml!$C:$C,MATCH(BH1018,xml!$B:$B,0)),0))</f>
        <v xml:space="preserve"> - </v>
      </c>
    </row>
    <row r="1019" spans="44:62" x14ac:dyDescent="0.25">
      <c r="AR1019" s="1" t="s">
        <v>14541</v>
      </c>
      <c r="AS1019" s="1860" t="str">
        <f t="shared" si="91"/>
        <v>F40_0493</v>
      </c>
      <c r="AT1019" s="2839" t="str">
        <f>IF(xml!$A$1&lt;&gt;Preluare_xml!AR$1," - ",IFERROR(INDEX(xml!$C:$C,MATCH(AR1019,xml!$B:$B,0)),0))</f>
        <v xml:space="preserve"> - </v>
      </c>
      <c r="AW1019" s="1856"/>
      <c r="AZ1019" s="74" t="s">
        <v>14539</v>
      </c>
      <c r="BA1019" s="1860" t="str">
        <f t="shared" si="92"/>
        <v>F40_0492</v>
      </c>
      <c r="BB1019" s="2834" t="str">
        <f>IF(xml!$A$1&lt;&gt;Preluare_xml!AZ$1," - ",IFERROR(INDEX(xml!$C:$C,MATCH(AZ1019,xml!$B:$B,0)),0))</f>
        <v xml:space="preserve"> - </v>
      </c>
      <c r="BD1019" s="2842"/>
      <c r="BF1019" s="2843"/>
      <c r="BH1019" s="2396" t="str">
        <f t="shared" si="90"/>
        <v>/F40/@F40_0342</v>
      </c>
      <c r="BI1019" s="2837" t="s">
        <v>14427</v>
      </c>
      <c r="BJ1019" s="2821" t="str">
        <f>IF(xml!$A$1&lt;&gt;Preluare_xml!BH$1," - ",IFERROR(INDEX(xml!$C:$C,MATCH(BH1019,xml!$B:$B,0)),0))</f>
        <v xml:space="preserve"> - </v>
      </c>
    </row>
    <row r="1020" spans="44:62" x14ac:dyDescent="0.25">
      <c r="AR1020" s="1" t="s">
        <v>14543</v>
      </c>
      <c r="AS1020" s="1860" t="str">
        <f t="shared" si="91"/>
        <v>F40_0494</v>
      </c>
      <c r="AT1020" s="2839" t="str">
        <f>IF(xml!$A$1&lt;&gt;Preluare_xml!AR$1," - ",IFERROR(INDEX(xml!$C:$C,MATCH(AR1020,xml!$B:$B,0)),0))</f>
        <v xml:space="preserve"> - </v>
      </c>
      <c r="AW1020" s="1856"/>
      <c r="AZ1020" s="74" t="s">
        <v>14541</v>
      </c>
      <c r="BA1020" s="1860" t="str">
        <f t="shared" si="92"/>
        <v>F40_0493</v>
      </c>
      <c r="BB1020" s="2834" t="str">
        <f>IF(xml!$A$1&lt;&gt;Preluare_xml!AZ$1," - ",IFERROR(INDEX(xml!$C:$C,MATCH(AZ1020,xml!$B:$B,0)),0))</f>
        <v xml:space="preserve"> - </v>
      </c>
      <c r="BD1020" s="2842"/>
      <c r="BF1020" s="2843"/>
      <c r="BH1020" s="2396" t="str">
        <f t="shared" si="90"/>
        <v>/F40/@F40_0343</v>
      </c>
      <c r="BI1020" s="2837" t="s">
        <v>14430</v>
      </c>
      <c r="BJ1020" s="2821" t="str">
        <f>IF(xml!$A$1&lt;&gt;Preluare_xml!BH$1," - ",IFERROR(INDEX(xml!$C:$C,MATCH(BH1020,xml!$B:$B,0)),0))</f>
        <v xml:space="preserve"> - </v>
      </c>
    </row>
    <row r="1021" spans="44:62" x14ac:dyDescent="0.25">
      <c r="AR1021" s="1" t="s">
        <v>14545</v>
      </c>
      <c r="AS1021" s="1860" t="str">
        <f t="shared" si="91"/>
        <v>F40_0501</v>
      </c>
      <c r="AT1021" s="2839" t="str">
        <f>IF(xml!$A$1&lt;&gt;Preluare_xml!AR$1," - ",IFERROR(INDEX(xml!$C:$C,MATCH(AR1021,xml!$B:$B,0)),0))</f>
        <v xml:space="preserve"> - </v>
      </c>
      <c r="AW1021" s="1856"/>
      <c r="AZ1021" s="74" t="s">
        <v>14543</v>
      </c>
      <c r="BA1021" s="1860" t="str">
        <f t="shared" si="92"/>
        <v>F40_0494</v>
      </c>
      <c r="BB1021" s="2834" t="str">
        <f>IF(xml!$A$1&lt;&gt;Preluare_xml!AZ$1," - ",IFERROR(INDEX(xml!$C:$C,MATCH(AZ1021,xml!$B:$B,0)),0))</f>
        <v xml:space="preserve"> - </v>
      </c>
      <c r="BD1021" s="2842"/>
      <c r="BF1021" s="2843"/>
      <c r="BH1021" s="2396" t="str">
        <f t="shared" si="90"/>
        <v>/F40/@F40_0344</v>
      </c>
      <c r="BI1021" s="2837" t="s">
        <v>14433</v>
      </c>
      <c r="BJ1021" s="2821" t="str">
        <f>IF(xml!$A$1&lt;&gt;Preluare_xml!BH$1," - ",IFERROR(INDEX(xml!$C:$C,MATCH(BH1021,xml!$B:$B,0)),0))</f>
        <v xml:space="preserve"> - </v>
      </c>
    </row>
    <row r="1022" spans="44:62" x14ac:dyDescent="0.25">
      <c r="AR1022" s="1" t="s">
        <v>14547</v>
      </c>
      <c r="AS1022" s="1860" t="str">
        <f t="shared" si="91"/>
        <v>F40_0502</v>
      </c>
      <c r="AT1022" s="2839" t="str">
        <f>IF(xml!$A$1&lt;&gt;Preluare_xml!AR$1," - ",IFERROR(INDEX(xml!$C:$C,MATCH(AR1022,xml!$B:$B,0)),0))</f>
        <v xml:space="preserve"> - </v>
      </c>
      <c r="AW1022" s="1856"/>
      <c r="AZ1022" s="74" t="s">
        <v>14545</v>
      </c>
      <c r="BA1022" s="1860" t="str">
        <f t="shared" si="92"/>
        <v>F40_0501</v>
      </c>
      <c r="BB1022" s="2834" t="str">
        <f>IF(xml!$A$1&lt;&gt;Preluare_xml!AZ$1," - ",IFERROR(INDEX(xml!$C:$C,MATCH(AZ1022,xml!$B:$B,0)),0))</f>
        <v xml:space="preserve"> - </v>
      </c>
      <c r="BD1022" s="2842"/>
      <c r="BF1022" s="2843"/>
      <c r="BH1022" s="2396" t="str">
        <f t="shared" si="90"/>
        <v>/F40/@F40_0351</v>
      </c>
      <c r="BI1022" s="2837" t="s">
        <v>14435</v>
      </c>
      <c r="BJ1022" s="2821" t="str">
        <f>IF(xml!$A$1&lt;&gt;Preluare_xml!BH$1," - ",IFERROR(INDEX(xml!$C:$C,MATCH(BH1022,xml!$B:$B,0)),0))</f>
        <v xml:space="preserve"> - </v>
      </c>
    </row>
    <row r="1023" spans="44:62" x14ac:dyDescent="0.25">
      <c r="AR1023" s="1" t="s">
        <v>14549</v>
      </c>
      <c r="AS1023" s="1860" t="str">
        <f t="shared" si="91"/>
        <v>F40_0503</v>
      </c>
      <c r="AT1023" s="2839" t="str">
        <f>IF(xml!$A$1&lt;&gt;Preluare_xml!AR$1," - ",IFERROR(INDEX(xml!$C:$C,MATCH(AR1023,xml!$B:$B,0)),0))</f>
        <v xml:space="preserve"> - </v>
      </c>
      <c r="AW1023" s="1856"/>
      <c r="AZ1023" s="74" t="s">
        <v>14547</v>
      </c>
      <c r="BA1023" s="1860" t="str">
        <f t="shared" si="92"/>
        <v>F40_0502</v>
      </c>
      <c r="BB1023" s="2834" t="str">
        <f>IF(xml!$A$1&lt;&gt;Preluare_xml!AZ$1," - ",IFERROR(INDEX(xml!$C:$C,MATCH(AZ1023,xml!$B:$B,0)),0))</f>
        <v xml:space="preserve"> - </v>
      </c>
      <c r="BD1023" s="2842"/>
      <c r="BF1023" s="2843"/>
      <c r="BH1023" s="2396" t="str">
        <f t="shared" si="90"/>
        <v>/F40/@F40_0352</v>
      </c>
      <c r="BI1023" s="2837" t="s">
        <v>14437</v>
      </c>
      <c r="BJ1023" s="2821" t="str">
        <f>IF(xml!$A$1&lt;&gt;Preluare_xml!BH$1," - ",IFERROR(INDEX(xml!$C:$C,MATCH(BH1023,xml!$B:$B,0)),0))</f>
        <v xml:space="preserve"> - </v>
      </c>
    </row>
    <row r="1024" spans="44:62" x14ac:dyDescent="0.25">
      <c r="AR1024" s="1" t="s">
        <v>14551</v>
      </c>
      <c r="AS1024" s="1860" t="str">
        <f t="shared" si="91"/>
        <v>F40_0504</v>
      </c>
      <c r="AT1024" s="2839" t="str">
        <f>IF(xml!$A$1&lt;&gt;Preluare_xml!AR$1," - ",IFERROR(INDEX(xml!$C:$C,MATCH(AR1024,xml!$B:$B,0)),0))</f>
        <v xml:space="preserve"> - </v>
      </c>
      <c r="AW1024" s="1856"/>
      <c r="AZ1024" s="74" t="s">
        <v>14549</v>
      </c>
      <c r="BA1024" s="1860" t="str">
        <f t="shared" si="92"/>
        <v>F40_0503</v>
      </c>
      <c r="BB1024" s="2834" t="str">
        <f>IF(xml!$A$1&lt;&gt;Preluare_xml!AZ$1," - ",IFERROR(INDEX(xml!$C:$C,MATCH(AZ1024,xml!$B:$B,0)),0))</f>
        <v xml:space="preserve"> - </v>
      </c>
      <c r="BD1024" s="2842"/>
      <c r="BF1024" s="2843"/>
      <c r="BH1024" s="2396" t="str">
        <f t="shared" si="90"/>
        <v>/F40/@F40_0353</v>
      </c>
      <c r="BI1024" s="2837" t="s">
        <v>14440</v>
      </c>
      <c r="BJ1024" s="2821" t="str">
        <f>IF(xml!$A$1&lt;&gt;Preluare_xml!BH$1," - ",IFERROR(INDEX(xml!$C:$C,MATCH(BH1024,xml!$B:$B,0)),0))</f>
        <v xml:space="preserve"> - </v>
      </c>
    </row>
    <row r="1025" spans="44:62" x14ac:dyDescent="0.25">
      <c r="AR1025" s="1" t="s">
        <v>14553</v>
      </c>
      <c r="AS1025" s="1860" t="str">
        <f t="shared" si="91"/>
        <v>F40_0511</v>
      </c>
      <c r="AT1025" s="2839" t="str">
        <f>IF(xml!$A$1&lt;&gt;Preluare_xml!AR$1," - ",IFERROR(INDEX(xml!$C:$C,MATCH(AR1025,xml!$B:$B,0)),0))</f>
        <v xml:space="preserve"> - </v>
      </c>
      <c r="AW1025" s="1856"/>
      <c r="AZ1025" s="74" t="s">
        <v>14551</v>
      </c>
      <c r="BA1025" s="1860" t="str">
        <f t="shared" si="92"/>
        <v>F40_0504</v>
      </c>
      <c r="BB1025" s="2834" t="str">
        <f>IF(xml!$A$1&lt;&gt;Preluare_xml!AZ$1," - ",IFERROR(INDEX(xml!$C:$C,MATCH(AZ1025,xml!$B:$B,0)),0))</f>
        <v xml:space="preserve"> - </v>
      </c>
      <c r="BD1025" s="2842"/>
      <c r="BF1025" s="2843"/>
      <c r="BH1025" s="2396" t="str">
        <f t="shared" si="90"/>
        <v>/F40/@F40_0354</v>
      </c>
      <c r="BI1025" s="2837" t="s">
        <v>14442</v>
      </c>
      <c r="BJ1025" s="2821" t="str">
        <f>IF(xml!$A$1&lt;&gt;Preluare_xml!BH$1," - ",IFERROR(INDEX(xml!$C:$C,MATCH(BH1025,xml!$B:$B,0)),0))</f>
        <v xml:space="preserve"> - </v>
      </c>
    </row>
    <row r="1026" spans="44:62" x14ac:dyDescent="0.25">
      <c r="AR1026" s="1" t="s">
        <v>14555</v>
      </c>
      <c r="AS1026" s="1860" t="str">
        <f t="shared" si="91"/>
        <v>F40_0512</v>
      </c>
      <c r="AT1026" s="2839" t="str">
        <f>IF(xml!$A$1&lt;&gt;Preluare_xml!AR$1," - ",IFERROR(INDEX(xml!$C:$C,MATCH(AR1026,xml!$B:$B,0)),0))</f>
        <v xml:space="preserve"> - </v>
      </c>
      <c r="AW1026" s="1856"/>
      <c r="AZ1026" s="74" t="s">
        <v>14553</v>
      </c>
      <c r="BA1026" s="1860" t="str">
        <f t="shared" si="92"/>
        <v>F40_0511</v>
      </c>
      <c r="BB1026" s="2834" t="str">
        <f>IF(xml!$A$1&lt;&gt;Preluare_xml!AZ$1," - ",IFERROR(INDEX(xml!$C:$C,MATCH(AZ1026,xml!$B:$B,0)),0))</f>
        <v xml:space="preserve"> - </v>
      </c>
      <c r="BD1026" s="2842"/>
      <c r="BF1026" s="2843"/>
      <c r="BH1026" s="2396" t="str">
        <f t="shared" si="90"/>
        <v>/F40/@F40_0361</v>
      </c>
      <c r="BI1026" s="2837" t="s">
        <v>14443</v>
      </c>
      <c r="BJ1026" s="2821" t="str">
        <f>IF(xml!$A$1&lt;&gt;Preluare_xml!BH$1," - ",IFERROR(INDEX(xml!$C:$C,MATCH(BH1026,xml!$B:$B,0)),0))</f>
        <v xml:space="preserve"> - </v>
      </c>
    </row>
    <row r="1027" spans="44:62" x14ac:dyDescent="0.25">
      <c r="AR1027" s="1" t="s">
        <v>14557</v>
      </c>
      <c r="AS1027" s="1860" t="str">
        <f t="shared" si="91"/>
        <v>F40_0513</v>
      </c>
      <c r="AT1027" s="2839" t="str">
        <f>IF(xml!$A$1&lt;&gt;Preluare_xml!AR$1," - ",IFERROR(INDEX(xml!$C:$C,MATCH(AR1027,xml!$B:$B,0)),0))</f>
        <v xml:space="preserve"> - </v>
      </c>
      <c r="AW1027" s="1856"/>
      <c r="AZ1027" s="74" t="s">
        <v>14555</v>
      </c>
      <c r="BA1027" s="1860" t="str">
        <f t="shared" si="92"/>
        <v>F40_0512</v>
      </c>
      <c r="BB1027" s="2834" t="str">
        <f>IF(xml!$A$1&lt;&gt;Preluare_xml!AZ$1," - ",IFERROR(INDEX(xml!$C:$C,MATCH(AZ1027,xml!$B:$B,0)),0))</f>
        <v xml:space="preserve"> - </v>
      </c>
      <c r="BD1027" s="2842"/>
      <c r="BF1027" s="2843"/>
      <c r="BH1027" s="2396" t="str">
        <f t="shared" si="90"/>
        <v>/F40/@F40_0362</v>
      </c>
      <c r="BI1027" s="2837" t="s">
        <v>14444</v>
      </c>
      <c r="BJ1027" s="2821" t="str">
        <f>IF(xml!$A$1&lt;&gt;Preluare_xml!BH$1," - ",IFERROR(INDEX(xml!$C:$C,MATCH(BH1027,xml!$B:$B,0)),0))</f>
        <v xml:space="preserve"> - </v>
      </c>
    </row>
    <row r="1028" spans="44:62" x14ac:dyDescent="0.25">
      <c r="AR1028" s="1" t="s">
        <v>14559</v>
      </c>
      <c r="AS1028" s="1860" t="str">
        <f t="shared" si="91"/>
        <v>F40_0514</v>
      </c>
      <c r="AT1028" s="2839" t="str">
        <f>IF(xml!$A$1&lt;&gt;Preluare_xml!AR$1," - ",IFERROR(INDEX(xml!$C:$C,MATCH(AR1028,xml!$B:$B,0)),0))</f>
        <v xml:space="preserve"> - </v>
      </c>
      <c r="AW1028" s="1856"/>
      <c r="AZ1028" s="74" t="s">
        <v>14557</v>
      </c>
      <c r="BA1028" s="1860" t="str">
        <f t="shared" si="92"/>
        <v>F40_0513</v>
      </c>
      <c r="BB1028" s="2834" t="str">
        <f>IF(xml!$A$1&lt;&gt;Preluare_xml!AZ$1," - ",IFERROR(INDEX(xml!$C:$C,MATCH(AZ1028,xml!$B:$B,0)),0))</f>
        <v xml:space="preserve"> - </v>
      </c>
      <c r="BD1028" s="2842"/>
      <c r="BF1028" s="2843"/>
      <c r="BH1028" s="2396" t="str">
        <f t="shared" si="90"/>
        <v>/F40/@F40_0363</v>
      </c>
      <c r="BI1028" s="2837" t="s">
        <v>14445</v>
      </c>
      <c r="BJ1028" s="2821" t="str">
        <f>IF(xml!$A$1&lt;&gt;Preluare_xml!BH$1," - ",IFERROR(INDEX(xml!$C:$C,MATCH(BH1028,xml!$B:$B,0)),0))</f>
        <v xml:space="preserve"> - </v>
      </c>
    </row>
    <row r="1029" spans="44:62" x14ac:dyDescent="0.25">
      <c r="AR1029" s="1" t="s">
        <v>12308</v>
      </c>
      <c r="AS1029" s="1860" t="str">
        <f t="shared" si="91"/>
        <v>F40_0521</v>
      </c>
      <c r="AT1029" s="2839" t="str">
        <f>IF(xml!$A$1&lt;&gt;Preluare_xml!AR$1," - ",IFERROR(INDEX(xml!$C:$C,MATCH(AR1029,xml!$B:$B,0)),0))</f>
        <v xml:space="preserve"> - </v>
      </c>
      <c r="AW1029" s="1856"/>
      <c r="AZ1029" s="74" t="s">
        <v>14559</v>
      </c>
      <c r="BA1029" s="1860" t="str">
        <f t="shared" si="92"/>
        <v>F40_0514</v>
      </c>
      <c r="BB1029" s="2834" t="str">
        <f>IF(xml!$A$1&lt;&gt;Preluare_xml!AZ$1," - ",IFERROR(INDEX(xml!$C:$C,MATCH(AZ1029,xml!$B:$B,0)),0))</f>
        <v xml:space="preserve"> - </v>
      </c>
      <c r="BD1029" s="2842"/>
      <c r="BF1029" s="2843"/>
      <c r="BH1029" s="2396" t="str">
        <f t="shared" si="90"/>
        <v>/F40/@F40_0364</v>
      </c>
      <c r="BI1029" s="2837" t="s">
        <v>14446</v>
      </c>
      <c r="BJ1029" s="2821" t="str">
        <f>IF(xml!$A$1&lt;&gt;Preluare_xml!BH$1," - ",IFERROR(INDEX(xml!$C:$C,MATCH(BH1029,xml!$B:$B,0)),0))</f>
        <v xml:space="preserve"> - </v>
      </c>
    </row>
    <row r="1030" spans="44:62" x14ac:dyDescent="0.25">
      <c r="AR1030" s="1" t="s">
        <v>12309</v>
      </c>
      <c r="AS1030" s="1860" t="str">
        <f t="shared" si="91"/>
        <v>F40_0522</v>
      </c>
      <c r="AT1030" s="2839" t="str">
        <f>IF(xml!$A$1&lt;&gt;Preluare_xml!AR$1," - ",IFERROR(INDEX(xml!$C:$C,MATCH(AR1030,xml!$B:$B,0)),0))</f>
        <v xml:space="preserve"> - </v>
      </c>
      <c r="AW1030" s="1856"/>
      <c r="AZ1030" s="74" t="s">
        <v>12308</v>
      </c>
      <c r="BA1030" s="1860" t="str">
        <f t="shared" si="92"/>
        <v>F40_0521</v>
      </c>
      <c r="BB1030" s="2834" t="str">
        <f>IF(xml!$A$1&lt;&gt;Preluare_xml!AZ$1," - ",IFERROR(INDEX(xml!$C:$C,MATCH(AZ1030,xml!$B:$B,0)),0))</f>
        <v xml:space="preserve"> - </v>
      </c>
      <c r="BD1030" s="2842"/>
      <c r="BF1030" s="2843"/>
      <c r="BH1030" s="2396" t="str">
        <f t="shared" si="90"/>
        <v>/F40/@F40_0371</v>
      </c>
      <c r="BI1030" s="2837" t="s">
        <v>14448</v>
      </c>
      <c r="BJ1030" s="2821" t="str">
        <f>IF(xml!$A$1&lt;&gt;Preluare_xml!BH$1," - ",IFERROR(INDEX(xml!$C:$C,MATCH(BH1030,xml!$B:$B,0)),0))</f>
        <v xml:space="preserve"> - </v>
      </c>
    </row>
    <row r="1031" spans="44:62" x14ac:dyDescent="0.25">
      <c r="AR1031" s="1" t="s">
        <v>12310</v>
      </c>
      <c r="AS1031" s="1860" t="str">
        <f t="shared" si="91"/>
        <v>F40_0523</v>
      </c>
      <c r="AT1031" s="2839" t="str">
        <f>IF(xml!$A$1&lt;&gt;Preluare_xml!AR$1," - ",IFERROR(INDEX(xml!$C:$C,MATCH(AR1031,xml!$B:$B,0)),0))</f>
        <v xml:space="preserve"> - </v>
      </c>
      <c r="AW1031" s="1856"/>
      <c r="AZ1031" s="74" t="s">
        <v>12309</v>
      </c>
      <c r="BA1031" s="1860" t="str">
        <f t="shared" si="92"/>
        <v>F40_0522</v>
      </c>
      <c r="BB1031" s="2834" t="str">
        <f>IF(xml!$A$1&lt;&gt;Preluare_xml!AZ$1," - ",IFERROR(INDEX(xml!$C:$C,MATCH(AZ1031,xml!$B:$B,0)),0))</f>
        <v xml:space="preserve"> - </v>
      </c>
      <c r="BD1031" s="2842"/>
      <c r="BF1031" s="2843"/>
      <c r="BH1031" s="2396" t="str">
        <f t="shared" si="90"/>
        <v>/F40/@F40_0372</v>
      </c>
      <c r="BI1031" s="2837" t="s">
        <v>14450</v>
      </c>
      <c r="BJ1031" s="2821" t="str">
        <f>IF(xml!$A$1&lt;&gt;Preluare_xml!BH$1," - ",IFERROR(INDEX(xml!$C:$C,MATCH(BH1031,xml!$B:$B,0)),0))</f>
        <v xml:space="preserve"> - </v>
      </c>
    </row>
    <row r="1032" spans="44:62" x14ac:dyDescent="0.25">
      <c r="AR1032" s="1" t="s">
        <v>12311</v>
      </c>
      <c r="AS1032" s="1860" t="str">
        <f t="shared" si="91"/>
        <v>F40_0524</v>
      </c>
      <c r="AT1032" s="2839" t="str">
        <f>IF(xml!$A$1&lt;&gt;Preluare_xml!AR$1," - ",IFERROR(INDEX(xml!$C:$C,MATCH(AR1032,xml!$B:$B,0)),0))</f>
        <v xml:space="preserve"> - </v>
      </c>
      <c r="AW1032" s="1856"/>
      <c r="AZ1032" s="74" t="s">
        <v>12310</v>
      </c>
      <c r="BA1032" s="1860" t="str">
        <f t="shared" si="92"/>
        <v>F40_0523</v>
      </c>
      <c r="BB1032" s="2834" t="str">
        <f>IF(xml!$A$1&lt;&gt;Preluare_xml!AZ$1," - ",IFERROR(INDEX(xml!$C:$C,MATCH(AZ1032,xml!$B:$B,0)),0))</f>
        <v xml:space="preserve"> - </v>
      </c>
      <c r="BD1032" s="2842"/>
      <c r="BF1032" s="2843"/>
      <c r="BH1032" s="2396" t="str">
        <f t="shared" si="90"/>
        <v>/F40/@F40_0373</v>
      </c>
      <c r="BI1032" s="2837" t="s">
        <v>14452</v>
      </c>
      <c r="BJ1032" s="2821" t="str">
        <f>IF(xml!$A$1&lt;&gt;Preluare_xml!BH$1," - ",IFERROR(INDEX(xml!$C:$C,MATCH(BH1032,xml!$B:$B,0)),0))</f>
        <v xml:space="preserve"> - </v>
      </c>
    </row>
    <row r="1033" spans="44:62" x14ac:dyDescent="0.25">
      <c r="AR1033" s="1" t="s">
        <v>14565</v>
      </c>
      <c r="AS1033" s="1860" t="str">
        <f t="shared" si="91"/>
        <v>F40_0531</v>
      </c>
      <c r="AT1033" s="2839" t="str">
        <f>IF(xml!$A$1&lt;&gt;Preluare_xml!AR$1," - ",IFERROR(INDEX(xml!$C:$C,MATCH(AR1033,xml!$B:$B,0)),0))</f>
        <v xml:space="preserve"> - </v>
      </c>
      <c r="AW1033" s="1856"/>
      <c r="AZ1033" s="74" t="s">
        <v>12311</v>
      </c>
      <c r="BA1033" s="1860" t="str">
        <f t="shared" si="92"/>
        <v>F40_0524</v>
      </c>
      <c r="BB1033" s="2834" t="str">
        <f>IF(xml!$A$1&lt;&gt;Preluare_xml!AZ$1," - ",IFERROR(INDEX(xml!$C:$C,MATCH(AZ1033,xml!$B:$B,0)),0))</f>
        <v xml:space="preserve"> - </v>
      </c>
      <c r="BD1033" s="2842"/>
      <c r="BF1033" s="2843"/>
      <c r="BH1033" s="2396" t="str">
        <f t="shared" si="90"/>
        <v>/F40/@F40_0374</v>
      </c>
      <c r="BI1033" s="2837" t="s">
        <v>14454</v>
      </c>
      <c r="BJ1033" s="2821" t="str">
        <f>IF(xml!$A$1&lt;&gt;Preluare_xml!BH$1," - ",IFERROR(INDEX(xml!$C:$C,MATCH(BH1033,xml!$B:$B,0)),0))</f>
        <v xml:space="preserve"> - </v>
      </c>
    </row>
    <row r="1034" spans="44:62" x14ac:dyDescent="0.25">
      <c r="AR1034" s="1" t="s">
        <v>14567</v>
      </c>
      <c r="AS1034" s="1860" t="str">
        <f t="shared" si="91"/>
        <v>F40_0532</v>
      </c>
      <c r="AT1034" s="2839" t="str">
        <f>IF(xml!$A$1&lt;&gt;Preluare_xml!AR$1," - ",IFERROR(INDEX(xml!$C:$C,MATCH(AR1034,xml!$B:$B,0)),0))</f>
        <v xml:space="preserve"> - </v>
      </c>
      <c r="AW1034" s="1856"/>
      <c r="AZ1034" s="75" t="s">
        <v>14565</v>
      </c>
      <c r="BA1034" s="1860" t="str">
        <f t="shared" si="92"/>
        <v>F40_0531</v>
      </c>
      <c r="BB1034" s="2834" t="str">
        <f>IF(xml!$A$1&lt;&gt;Preluare_xml!AZ$1," - ",IFERROR(INDEX(xml!$C:$C,MATCH(AZ1034,xml!$B:$B,0)),0))</f>
        <v xml:space="preserve"> - </v>
      </c>
      <c r="BD1034" s="2842"/>
      <c r="BF1034" s="2843"/>
      <c r="BH1034" s="2396" t="str">
        <f t="shared" si="90"/>
        <v>/F40/@F40_0381</v>
      </c>
      <c r="BI1034" s="2837" t="s">
        <v>14456</v>
      </c>
      <c r="BJ1034" s="2821" t="str">
        <f>IF(xml!$A$1&lt;&gt;Preluare_xml!BH$1," - ",IFERROR(INDEX(xml!$C:$C,MATCH(BH1034,xml!$B:$B,0)),0))</f>
        <v xml:space="preserve"> - </v>
      </c>
    </row>
    <row r="1035" spans="44:62" x14ac:dyDescent="0.25">
      <c r="AR1035" s="1" t="s">
        <v>14569</v>
      </c>
      <c r="AS1035" s="1860" t="str">
        <f t="shared" si="91"/>
        <v>F40_0533</v>
      </c>
      <c r="AT1035" s="2839" t="str">
        <f>IF(xml!$A$1&lt;&gt;Preluare_xml!AR$1," - ",IFERROR(INDEX(xml!$C:$C,MATCH(AR1035,xml!$B:$B,0)),0))</f>
        <v xml:space="preserve"> - </v>
      </c>
      <c r="AW1035" s="1856"/>
      <c r="AZ1035" s="75" t="s">
        <v>14567</v>
      </c>
      <c r="BA1035" s="1860" t="str">
        <f t="shared" si="92"/>
        <v>F40_0532</v>
      </c>
      <c r="BB1035" s="2834" t="str">
        <f>IF(xml!$A$1&lt;&gt;Preluare_xml!AZ$1," - ",IFERROR(INDEX(xml!$C:$C,MATCH(AZ1035,xml!$B:$B,0)),0))</f>
        <v xml:space="preserve"> - </v>
      </c>
      <c r="BD1035" s="2842"/>
      <c r="BF1035" s="2843"/>
      <c r="BH1035" s="2396" t="str">
        <f t="shared" si="90"/>
        <v>/F40/@F40_0382</v>
      </c>
      <c r="BI1035" s="2837" t="s">
        <v>14458</v>
      </c>
      <c r="BJ1035" s="2821" t="str">
        <f>IF(xml!$A$1&lt;&gt;Preluare_xml!BH$1," - ",IFERROR(INDEX(xml!$C:$C,MATCH(BH1035,xml!$B:$B,0)),0))</f>
        <v xml:space="preserve"> - </v>
      </c>
    </row>
    <row r="1036" spans="44:62" x14ac:dyDescent="0.25">
      <c r="AR1036" s="1" t="s">
        <v>14571</v>
      </c>
      <c r="AS1036" s="1860" t="str">
        <f t="shared" si="91"/>
        <v>F40_0534</v>
      </c>
      <c r="AT1036" s="2839" t="str">
        <f>IF(xml!$A$1&lt;&gt;Preluare_xml!AR$1," - ",IFERROR(INDEX(xml!$C:$C,MATCH(AR1036,xml!$B:$B,0)),0))</f>
        <v xml:space="preserve"> - </v>
      </c>
      <c r="AZ1036" s="75" t="s">
        <v>14569</v>
      </c>
      <c r="BA1036" s="1860" t="str">
        <f t="shared" si="92"/>
        <v>F40_0533</v>
      </c>
      <c r="BB1036" s="2834" t="str">
        <f>IF(xml!$A$1&lt;&gt;Preluare_xml!AZ$1," - ",IFERROR(INDEX(xml!$C:$C,MATCH(AZ1036,xml!$B:$B,0)),0))</f>
        <v xml:space="preserve"> - </v>
      </c>
      <c r="BD1036" s="2842"/>
      <c r="BF1036" s="2843"/>
      <c r="BH1036" s="2396" t="str">
        <f t="shared" si="90"/>
        <v>/F40/@F40_0383</v>
      </c>
      <c r="BI1036" s="2837" t="s">
        <v>14460</v>
      </c>
      <c r="BJ1036" s="2821" t="str">
        <f>IF(xml!$A$1&lt;&gt;Preluare_xml!BH$1," - ",IFERROR(INDEX(xml!$C:$C,MATCH(BH1036,xml!$B:$B,0)),0))</f>
        <v xml:space="preserve"> - </v>
      </c>
    </row>
    <row r="1037" spans="44:62" x14ac:dyDescent="0.25">
      <c r="AZ1037" s="75" t="s">
        <v>14571</v>
      </c>
      <c r="BA1037" s="1860" t="str">
        <f t="shared" si="92"/>
        <v>F40_0534</v>
      </c>
      <c r="BB1037" s="2834" t="str">
        <f>IF(xml!$A$1&lt;&gt;Preluare_xml!AZ$1," - ",IFERROR(INDEX(xml!$C:$C,MATCH(AZ1037,xml!$B:$B,0)),0))</f>
        <v xml:space="preserve"> - </v>
      </c>
      <c r="BH1037" s="2396" t="str">
        <f t="shared" si="90"/>
        <v>/F40/@F40_0384</v>
      </c>
      <c r="BI1037" s="2837" t="s">
        <v>14462</v>
      </c>
      <c r="BJ1037" s="2821" t="str">
        <f>IF(xml!$A$1&lt;&gt;Preluare_xml!BH$1," - ",IFERROR(INDEX(xml!$C:$C,MATCH(BH1037,xml!$B:$B,0)),0))</f>
        <v xml:space="preserve"> - </v>
      </c>
    </row>
    <row r="1038" spans="44:62" x14ac:dyDescent="0.25">
      <c r="BH1038" s="2396" t="str">
        <f t="shared" si="90"/>
        <v>/F40/@F40_0391</v>
      </c>
      <c r="BI1038" s="2837" t="s">
        <v>14464</v>
      </c>
      <c r="BJ1038" s="2821" t="str">
        <f>IF(xml!$A$1&lt;&gt;Preluare_xml!BH$1," - ",IFERROR(INDEX(xml!$C:$C,MATCH(BH1038,xml!$B:$B,0)),0))</f>
        <v xml:space="preserve"> - </v>
      </c>
    </row>
    <row r="1039" spans="44:62" x14ac:dyDescent="0.25">
      <c r="BH1039" s="2396" t="str">
        <f t="shared" si="90"/>
        <v>/F40/@F40_0392</v>
      </c>
      <c r="BI1039" s="2837" t="s">
        <v>14466</v>
      </c>
      <c r="BJ1039" s="2821" t="str">
        <f>IF(xml!$A$1&lt;&gt;Preluare_xml!BH$1," - ",IFERROR(INDEX(xml!$C:$C,MATCH(BH1039,xml!$B:$B,0)),0))</f>
        <v xml:space="preserve"> - </v>
      </c>
    </row>
    <row r="1040" spans="44:62" x14ac:dyDescent="0.25">
      <c r="BH1040" s="2396" t="str">
        <f t="shared" si="90"/>
        <v>/F40/@F40_0393</v>
      </c>
      <c r="BI1040" s="2837" t="s">
        <v>14468</v>
      </c>
      <c r="BJ1040" s="2821" t="str">
        <f>IF(xml!$A$1&lt;&gt;Preluare_xml!BH$1," - ",IFERROR(INDEX(xml!$C:$C,MATCH(BH1040,xml!$B:$B,0)),0))</f>
        <v xml:space="preserve"> - </v>
      </c>
    </row>
    <row r="1041" spans="60:62" x14ac:dyDescent="0.25">
      <c r="BH1041" s="2396" t="str">
        <f t="shared" si="90"/>
        <v>/F40/@F40_0394</v>
      </c>
      <c r="BI1041" s="2837" t="s">
        <v>14470</v>
      </c>
      <c r="BJ1041" s="2821" t="str">
        <f>IF(xml!$A$1&lt;&gt;Preluare_xml!BH$1," - ",IFERROR(INDEX(xml!$C:$C,MATCH(BH1041,xml!$B:$B,0)),0))</f>
        <v xml:space="preserve"> - </v>
      </c>
    </row>
    <row r="1042" spans="60:62" x14ac:dyDescent="0.25">
      <c r="BH1042" s="2396" t="str">
        <f t="shared" si="90"/>
        <v>/F40/@F40_0401</v>
      </c>
      <c r="BI1042" s="2837" t="s">
        <v>14472</v>
      </c>
      <c r="BJ1042" s="2821" t="str">
        <f>IF(xml!$A$1&lt;&gt;Preluare_xml!BH$1," - ",IFERROR(INDEX(xml!$C:$C,MATCH(BH1042,xml!$B:$B,0)),0))</f>
        <v xml:space="preserve"> - </v>
      </c>
    </row>
    <row r="1043" spans="60:62" x14ac:dyDescent="0.25">
      <c r="BH1043" s="2396" t="str">
        <f t="shared" si="90"/>
        <v>/F40/@F40_0402</v>
      </c>
      <c r="BI1043" s="2837" t="s">
        <v>14474</v>
      </c>
      <c r="BJ1043" s="2821" t="str">
        <f>IF(xml!$A$1&lt;&gt;Preluare_xml!BH$1," - ",IFERROR(INDEX(xml!$C:$C,MATCH(BH1043,xml!$B:$B,0)),0))</f>
        <v xml:space="preserve"> - </v>
      </c>
    </row>
    <row r="1044" spans="60:62" x14ac:dyDescent="0.25">
      <c r="BH1044" s="2396" t="str">
        <f t="shared" si="90"/>
        <v>/F40/@F40_0403</v>
      </c>
      <c r="BI1044" s="2837" t="s">
        <v>14476</v>
      </c>
      <c r="BJ1044" s="2821" t="str">
        <f>IF(xml!$A$1&lt;&gt;Preluare_xml!BH$1," - ",IFERROR(INDEX(xml!$C:$C,MATCH(BH1044,xml!$B:$B,0)),0))</f>
        <v xml:space="preserve"> - </v>
      </c>
    </row>
    <row r="1045" spans="60:62" x14ac:dyDescent="0.25">
      <c r="BH1045" s="2396" t="str">
        <f t="shared" si="90"/>
        <v>/F40/@F40_0404</v>
      </c>
      <c r="BI1045" s="2837" t="s">
        <v>14478</v>
      </c>
      <c r="BJ1045" s="2821" t="str">
        <f>IF(xml!$A$1&lt;&gt;Preluare_xml!BH$1," - ",IFERROR(INDEX(xml!$C:$C,MATCH(BH1045,xml!$B:$B,0)),0))</f>
        <v xml:space="preserve"> - </v>
      </c>
    </row>
    <row r="1046" spans="60:62" x14ac:dyDescent="0.25">
      <c r="BH1046" s="2396" t="str">
        <f t="shared" si="90"/>
        <v>/F40/@F40_0411</v>
      </c>
      <c r="BI1046" s="2837" t="s">
        <v>14480</v>
      </c>
      <c r="BJ1046" s="2821" t="str">
        <f>IF(xml!$A$1&lt;&gt;Preluare_xml!BH$1," - ",IFERROR(INDEX(xml!$C:$C,MATCH(BH1046,xml!$B:$B,0)),0))</f>
        <v xml:space="preserve"> - </v>
      </c>
    </row>
    <row r="1047" spans="60:62" x14ac:dyDescent="0.25">
      <c r="BH1047" s="2396" t="str">
        <f t="shared" ref="BH1047:BH1109" si="93">"/"&amp;LEFT(BI1047,3)&amp;"/@"&amp;BI1047</f>
        <v>/F40/@F40_0412</v>
      </c>
      <c r="BI1047" s="2837" t="s">
        <v>14482</v>
      </c>
      <c r="BJ1047" s="2821" t="str">
        <f>IF(xml!$A$1&lt;&gt;Preluare_xml!BH$1," - ",IFERROR(INDEX(xml!$C:$C,MATCH(BH1047,xml!$B:$B,0)),0))</f>
        <v xml:space="preserve"> - </v>
      </c>
    </row>
    <row r="1048" spans="60:62" x14ac:dyDescent="0.25">
      <c r="BH1048" s="2396" t="str">
        <f t="shared" si="93"/>
        <v>/F40/@F40_0413</v>
      </c>
      <c r="BI1048" s="2837" t="s">
        <v>14484</v>
      </c>
      <c r="BJ1048" s="2821" t="str">
        <f>IF(xml!$A$1&lt;&gt;Preluare_xml!BH$1," - ",IFERROR(INDEX(xml!$C:$C,MATCH(BH1048,xml!$B:$B,0)),0))</f>
        <v xml:space="preserve"> - </v>
      </c>
    </row>
    <row r="1049" spans="60:62" x14ac:dyDescent="0.25">
      <c r="BH1049" s="2396" t="str">
        <f t="shared" si="93"/>
        <v>/F40/@F40_0414</v>
      </c>
      <c r="BI1049" s="2837" t="s">
        <v>14486</v>
      </c>
      <c r="BJ1049" s="2821" t="str">
        <f>IF(xml!$A$1&lt;&gt;Preluare_xml!BH$1," - ",IFERROR(INDEX(xml!$C:$C,MATCH(BH1049,xml!$B:$B,0)),0))</f>
        <v xml:space="preserve"> - </v>
      </c>
    </row>
    <row r="1050" spans="60:62" x14ac:dyDescent="0.25">
      <c r="BH1050" s="2396" t="str">
        <f t="shared" si="93"/>
        <v>/F40/@F40_0421</v>
      </c>
      <c r="BI1050" s="2837" t="s">
        <v>14488</v>
      </c>
      <c r="BJ1050" s="2821" t="str">
        <f>IF(xml!$A$1&lt;&gt;Preluare_xml!BH$1," - ",IFERROR(INDEX(xml!$C:$C,MATCH(BH1050,xml!$B:$B,0)),0))</f>
        <v xml:space="preserve"> - </v>
      </c>
    </row>
    <row r="1051" spans="60:62" x14ac:dyDescent="0.25">
      <c r="BH1051" s="2396" t="str">
        <f t="shared" si="93"/>
        <v>/F40/@F40_0422</v>
      </c>
      <c r="BI1051" s="2837" t="s">
        <v>14490</v>
      </c>
      <c r="BJ1051" s="2821" t="str">
        <f>IF(xml!$A$1&lt;&gt;Preluare_xml!BH$1," - ",IFERROR(INDEX(xml!$C:$C,MATCH(BH1051,xml!$B:$B,0)),0))</f>
        <v xml:space="preserve"> - </v>
      </c>
    </row>
    <row r="1052" spans="60:62" x14ac:dyDescent="0.25">
      <c r="BH1052" s="2396" t="str">
        <f t="shared" si="93"/>
        <v>/F40/@F40_0423</v>
      </c>
      <c r="BI1052" s="2837" t="s">
        <v>14492</v>
      </c>
      <c r="BJ1052" s="2821" t="str">
        <f>IF(xml!$A$1&lt;&gt;Preluare_xml!BH$1," - ",IFERROR(INDEX(xml!$C:$C,MATCH(BH1052,xml!$B:$B,0)),0))</f>
        <v xml:space="preserve"> - </v>
      </c>
    </row>
    <row r="1053" spans="60:62" x14ac:dyDescent="0.25">
      <c r="BH1053" s="2396" t="str">
        <f t="shared" si="93"/>
        <v>/F40/@F40_0424</v>
      </c>
      <c r="BI1053" s="2837" t="s">
        <v>14494</v>
      </c>
      <c r="BJ1053" s="2821" t="str">
        <f>IF(xml!$A$1&lt;&gt;Preluare_xml!BH$1," - ",IFERROR(INDEX(xml!$C:$C,MATCH(BH1053,xml!$B:$B,0)),0))</f>
        <v xml:space="preserve"> - </v>
      </c>
    </row>
    <row r="1054" spans="60:62" x14ac:dyDescent="0.25">
      <c r="BH1054" s="2396" t="str">
        <f t="shared" si="93"/>
        <v>/F40/@F40_0431</v>
      </c>
      <c r="BI1054" s="2837" t="s">
        <v>14495</v>
      </c>
      <c r="BJ1054" s="2821" t="str">
        <f>IF(xml!$A$1&lt;&gt;Preluare_xml!BH$1," - ",IFERROR(INDEX(xml!$C:$C,MATCH(BH1054,xml!$B:$B,0)),0))</f>
        <v xml:space="preserve"> - </v>
      </c>
    </row>
    <row r="1055" spans="60:62" x14ac:dyDescent="0.25">
      <c r="BH1055" s="2396" t="str">
        <f t="shared" si="93"/>
        <v>/F40/@F40_0432</v>
      </c>
      <c r="BI1055" s="2837" t="s">
        <v>14497</v>
      </c>
      <c r="BJ1055" s="2821" t="str">
        <f>IF(xml!$A$1&lt;&gt;Preluare_xml!BH$1," - ",IFERROR(INDEX(xml!$C:$C,MATCH(BH1055,xml!$B:$B,0)),0))</f>
        <v xml:space="preserve"> - </v>
      </c>
    </row>
    <row r="1056" spans="60:62" x14ac:dyDescent="0.25">
      <c r="BH1056" s="2396" t="str">
        <f t="shared" si="93"/>
        <v>/F40/@F40_0433</v>
      </c>
      <c r="BI1056" s="2837" t="s">
        <v>14498</v>
      </c>
      <c r="BJ1056" s="2821" t="str">
        <f>IF(xml!$A$1&lt;&gt;Preluare_xml!BH$1," - ",IFERROR(INDEX(xml!$C:$C,MATCH(BH1056,xml!$B:$B,0)),0))</f>
        <v xml:space="preserve"> - </v>
      </c>
    </row>
    <row r="1057" spans="60:62" x14ac:dyDescent="0.25">
      <c r="BH1057" s="2396" t="str">
        <f t="shared" si="93"/>
        <v>/F40/@F40_0434</v>
      </c>
      <c r="BI1057" s="2837" t="s">
        <v>14499</v>
      </c>
      <c r="BJ1057" s="2821" t="str">
        <f>IF(xml!$A$1&lt;&gt;Preluare_xml!BH$1," - ",IFERROR(INDEX(xml!$C:$C,MATCH(BH1057,xml!$B:$B,0)),0))</f>
        <v xml:space="preserve"> - </v>
      </c>
    </row>
    <row r="1058" spans="60:62" x14ac:dyDescent="0.25">
      <c r="BH1058" s="2396" t="str">
        <f t="shared" si="93"/>
        <v>/F40/@F40_0441</v>
      </c>
      <c r="BI1058" s="2837" t="s">
        <v>14501</v>
      </c>
      <c r="BJ1058" s="2821" t="str">
        <f>IF(xml!$A$1&lt;&gt;Preluare_xml!BH$1," - ",IFERROR(INDEX(xml!$C:$C,MATCH(BH1058,xml!$B:$B,0)),0))</f>
        <v xml:space="preserve"> - </v>
      </c>
    </row>
    <row r="1059" spans="60:62" x14ac:dyDescent="0.25">
      <c r="BH1059" s="2396" t="str">
        <f t="shared" si="93"/>
        <v>/F40/@F40_0442</v>
      </c>
      <c r="BI1059" s="2837" t="s">
        <v>14503</v>
      </c>
      <c r="BJ1059" s="2821" t="str">
        <f>IF(xml!$A$1&lt;&gt;Preluare_xml!BH$1," - ",IFERROR(INDEX(xml!$C:$C,MATCH(BH1059,xml!$B:$B,0)),0))</f>
        <v xml:space="preserve"> - </v>
      </c>
    </row>
    <row r="1060" spans="60:62" x14ac:dyDescent="0.25">
      <c r="BH1060" s="2396" t="str">
        <f t="shared" si="93"/>
        <v>/F40/@F40_0443</v>
      </c>
      <c r="BI1060" s="2837" t="s">
        <v>14505</v>
      </c>
      <c r="BJ1060" s="2821" t="str">
        <f>IF(xml!$A$1&lt;&gt;Preluare_xml!BH$1," - ",IFERROR(INDEX(xml!$C:$C,MATCH(BH1060,xml!$B:$B,0)),0))</f>
        <v xml:space="preserve"> - </v>
      </c>
    </row>
    <row r="1061" spans="60:62" x14ac:dyDescent="0.25">
      <c r="BH1061" s="2396" t="str">
        <f t="shared" si="93"/>
        <v>/F40/@F40_0444</v>
      </c>
      <c r="BI1061" s="2837" t="s">
        <v>14507</v>
      </c>
      <c r="BJ1061" s="2821" t="str">
        <f>IF(xml!$A$1&lt;&gt;Preluare_xml!BH$1," - ",IFERROR(INDEX(xml!$C:$C,MATCH(BH1061,xml!$B:$B,0)),0))</f>
        <v xml:space="preserve"> - </v>
      </c>
    </row>
    <row r="1062" spans="60:62" x14ac:dyDescent="0.25">
      <c r="BH1062" s="2396" t="str">
        <f t="shared" si="93"/>
        <v>/F40/@F40_0451</v>
      </c>
      <c r="BI1062" s="2837" t="s">
        <v>14509</v>
      </c>
      <c r="BJ1062" s="2821" t="str">
        <f>IF(xml!$A$1&lt;&gt;Preluare_xml!BH$1," - ",IFERROR(INDEX(xml!$C:$C,MATCH(BH1062,xml!$B:$B,0)),0))</f>
        <v xml:space="preserve"> - </v>
      </c>
    </row>
    <row r="1063" spans="60:62" x14ac:dyDescent="0.25">
      <c r="BH1063" s="2396" t="str">
        <f t="shared" si="93"/>
        <v>/F40/@F40_0452</v>
      </c>
      <c r="BI1063" s="2837" t="s">
        <v>14511</v>
      </c>
      <c r="BJ1063" s="2821" t="str">
        <f>IF(xml!$A$1&lt;&gt;Preluare_xml!BH$1," - ",IFERROR(INDEX(xml!$C:$C,MATCH(BH1063,xml!$B:$B,0)),0))</f>
        <v xml:space="preserve"> - </v>
      </c>
    </row>
    <row r="1064" spans="60:62" x14ac:dyDescent="0.25">
      <c r="BH1064" s="2396" t="str">
        <f t="shared" si="93"/>
        <v>/F40/@F40_0453</v>
      </c>
      <c r="BI1064" s="2837" t="s">
        <v>14513</v>
      </c>
      <c r="BJ1064" s="2821" t="str">
        <f>IF(xml!$A$1&lt;&gt;Preluare_xml!BH$1," - ",IFERROR(INDEX(xml!$C:$C,MATCH(BH1064,xml!$B:$B,0)),0))</f>
        <v xml:space="preserve"> - </v>
      </c>
    </row>
    <row r="1065" spans="60:62" x14ac:dyDescent="0.25">
      <c r="BH1065" s="2396" t="str">
        <f t="shared" si="93"/>
        <v>/F40/@F40_0454</v>
      </c>
      <c r="BI1065" s="2837" t="s">
        <v>14515</v>
      </c>
      <c r="BJ1065" s="2821" t="str">
        <f>IF(xml!$A$1&lt;&gt;Preluare_xml!BH$1," - ",IFERROR(INDEX(xml!$C:$C,MATCH(BH1065,xml!$B:$B,0)),0))</f>
        <v xml:space="preserve"> - </v>
      </c>
    </row>
    <row r="1066" spans="60:62" x14ac:dyDescent="0.25">
      <c r="BH1066" s="2396" t="str">
        <f t="shared" si="93"/>
        <v>/F40/@F40_0461</v>
      </c>
      <c r="BI1066" s="2837" t="s">
        <v>14517</v>
      </c>
      <c r="BJ1066" s="2821" t="str">
        <f>IF(xml!$A$1&lt;&gt;Preluare_xml!BH$1," - ",IFERROR(INDEX(xml!$C:$C,MATCH(BH1066,xml!$B:$B,0)),0))</f>
        <v xml:space="preserve"> - </v>
      </c>
    </row>
    <row r="1067" spans="60:62" x14ac:dyDescent="0.25">
      <c r="BH1067" s="2396" t="str">
        <f t="shared" si="93"/>
        <v>/F40/@F40_0462</v>
      </c>
      <c r="BI1067" s="2837" t="s">
        <v>14519</v>
      </c>
      <c r="BJ1067" s="2821" t="str">
        <f>IF(xml!$A$1&lt;&gt;Preluare_xml!BH$1," - ",IFERROR(INDEX(xml!$C:$C,MATCH(BH1067,xml!$B:$B,0)),0))</f>
        <v xml:space="preserve"> - </v>
      </c>
    </row>
    <row r="1068" spans="60:62" x14ac:dyDescent="0.25">
      <c r="BH1068" s="2396" t="str">
        <f t="shared" si="93"/>
        <v>/F40/@F40_0463</v>
      </c>
      <c r="BI1068" s="2837" t="s">
        <v>14521</v>
      </c>
      <c r="BJ1068" s="2821" t="str">
        <f>IF(xml!$A$1&lt;&gt;Preluare_xml!BH$1," - ",IFERROR(INDEX(xml!$C:$C,MATCH(BH1068,xml!$B:$B,0)),0))</f>
        <v xml:space="preserve"> - </v>
      </c>
    </row>
    <row r="1069" spans="60:62" x14ac:dyDescent="0.25">
      <c r="BH1069" s="2396" t="str">
        <f t="shared" si="93"/>
        <v>/F40/@F40_0464</v>
      </c>
      <c r="BI1069" s="2837" t="s">
        <v>14523</v>
      </c>
      <c r="BJ1069" s="2821" t="str">
        <f>IF(xml!$A$1&lt;&gt;Preluare_xml!BH$1," - ",IFERROR(INDEX(xml!$C:$C,MATCH(BH1069,xml!$B:$B,0)),0))</f>
        <v xml:space="preserve"> - </v>
      </c>
    </row>
    <row r="1070" spans="60:62" x14ac:dyDescent="0.25">
      <c r="BH1070" s="2396" t="str">
        <f t="shared" si="93"/>
        <v>/F40/@F40_0471</v>
      </c>
      <c r="BI1070" s="2837" t="s">
        <v>14524</v>
      </c>
      <c r="BJ1070" s="2821" t="str">
        <f>IF(xml!$A$1&lt;&gt;Preluare_xml!BH$1," - ",IFERROR(INDEX(xml!$C:$C,MATCH(BH1070,xml!$B:$B,0)),0))</f>
        <v xml:space="preserve"> - </v>
      </c>
    </row>
    <row r="1071" spans="60:62" x14ac:dyDescent="0.25">
      <c r="BH1071" s="2396" t="str">
        <f t="shared" si="93"/>
        <v>/F40/@F40_0472</v>
      </c>
      <c r="BI1071" s="2837" t="s">
        <v>14526</v>
      </c>
      <c r="BJ1071" s="2821" t="str">
        <f>IF(xml!$A$1&lt;&gt;Preluare_xml!BH$1," - ",IFERROR(INDEX(xml!$C:$C,MATCH(BH1071,xml!$B:$B,0)),0))</f>
        <v xml:space="preserve"> - </v>
      </c>
    </row>
    <row r="1072" spans="60:62" x14ac:dyDescent="0.25">
      <c r="BH1072" s="2396" t="str">
        <f t="shared" si="93"/>
        <v>/F40/@F40_0473</v>
      </c>
      <c r="BI1072" s="2837" t="s">
        <v>14527</v>
      </c>
      <c r="BJ1072" s="2821" t="str">
        <f>IF(xml!$A$1&lt;&gt;Preluare_xml!BH$1," - ",IFERROR(INDEX(xml!$C:$C,MATCH(BH1072,xml!$B:$B,0)),0))</f>
        <v xml:space="preserve"> - </v>
      </c>
    </row>
    <row r="1073" spans="60:62" x14ac:dyDescent="0.25">
      <c r="BH1073" s="2396" t="str">
        <f t="shared" si="93"/>
        <v>/F40/@F40_0474</v>
      </c>
      <c r="BI1073" s="2837" t="s">
        <v>14528</v>
      </c>
      <c r="BJ1073" s="2821" t="str">
        <f>IF(xml!$A$1&lt;&gt;Preluare_xml!BH$1," - ",IFERROR(INDEX(xml!$C:$C,MATCH(BH1073,xml!$B:$B,0)),0))</f>
        <v xml:space="preserve"> - </v>
      </c>
    </row>
    <row r="1074" spans="60:62" x14ac:dyDescent="0.25">
      <c r="BH1074" s="2396" t="str">
        <f t="shared" si="93"/>
        <v>/F40/@F40_0481</v>
      </c>
      <c r="BI1074" s="2837" t="s">
        <v>14530</v>
      </c>
      <c r="BJ1074" s="2821" t="str">
        <f>IF(xml!$A$1&lt;&gt;Preluare_xml!BH$1," - ",IFERROR(INDEX(xml!$C:$C,MATCH(BH1074,xml!$B:$B,0)),0))</f>
        <v xml:space="preserve"> - </v>
      </c>
    </row>
    <row r="1075" spans="60:62" x14ac:dyDescent="0.25">
      <c r="BH1075" s="2396" t="str">
        <f t="shared" si="93"/>
        <v>/F40/@F40_0482</v>
      </c>
      <c r="BI1075" s="2837" t="s">
        <v>14532</v>
      </c>
      <c r="BJ1075" s="2821" t="str">
        <f>IF(xml!$A$1&lt;&gt;Preluare_xml!BH$1," - ",IFERROR(INDEX(xml!$C:$C,MATCH(BH1075,xml!$B:$B,0)),0))</f>
        <v xml:space="preserve"> - </v>
      </c>
    </row>
    <row r="1076" spans="60:62" x14ac:dyDescent="0.25">
      <c r="BH1076" s="2396" t="str">
        <f t="shared" si="93"/>
        <v>/F40/@F40_0483</v>
      </c>
      <c r="BI1076" s="2837" t="s">
        <v>14534</v>
      </c>
      <c r="BJ1076" s="2821" t="str">
        <f>IF(xml!$A$1&lt;&gt;Preluare_xml!BH$1," - ",IFERROR(INDEX(xml!$C:$C,MATCH(BH1076,xml!$B:$B,0)),0))</f>
        <v xml:space="preserve"> - </v>
      </c>
    </row>
    <row r="1077" spans="60:62" x14ac:dyDescent="0.25">
      <c r="BH1077" s="2396" t="str">
        <f t="shared" si="93"/>
        <v>/F40/@F40_0484</v>
      </c>
      <c r="BI1077" s="2837" t="s">
        <v>14536</v>
      </c>
      <c r="BJ1077" s="2821" t="str">
        <f>IF(xml!$A$1&lt;&gt;Preluare_xml!BH$1," - ",IFERROR(INDEX(xml!$C:$C,MATCH(BH1077,xml!$B:$B,0)),0))</f>
        <v xml:space="preserve"> - </v>
      </c>
    </row>
    <row r="1078" spans="60:62" x14ac:dyDescent="0.25">
      <c r="BH1078" s="2396" t="str">
        <f t="shared" si="93"/>
        <v>/F40/@F40_0491</v>
      </c>
      <c r="BI1078" s="2837" t="s">
        <v>14538</v>
      </c>
      <c r="BJ1078" s="2821" t="str">
        <f>IF(xml!$A$1&lt;&gt;Preluare_xml!BH$1," - ",IFERROR(INDEX(xml!$C:$C,MATCH(BH1078,xml!$B:$B,0)),0))</f>
        <v xml:space="preserve"> - </v>
      </c>
    </row>
    <row r="1079" spans="60:62" x14ac:dyDescent="0.25">
      <c r="BH1079" s="2396" t="str">
        <f t="shared" si="93"/>
        <v>/F40/@F40_0492</v>
      </c>
      <c r="BI1079" s="2837" t="s">
        <v>14540</v>
      </c>
      <c r="BJ1079" s="2821" t="str">
        <f>IF(xml!$A$1&lt;&gt;Preluare_xml!BH$1," - ",IFERROR(INDEX(xml!$C:$C,MATCH(BH1079,xml!$B:$B,0)),0))</f>
        <v xml:space="preserve"> - </v>
      </c>
    </row>
    <row r="1080" spans="60:62" x14ac:dyDescent="0.25">
      <c r="BH1080" s="2396" t="str">
        <f t="shared" si="93"/>
        <v>/F40/@F40_0493</v>
      </c>
      <c r="BI1080" s="2837" t="s">
        <v>14542</v>
      </c>
      <c r="BJ1080" s="2821" t="str">
        <f>IF(xml!$A$1&lt;&gt;Preluare_xml!BH$1," - ",IFERROR(INDEX(xml!$C:$C,MATCH(BH1080,xml!$B:$B,0)),0))</f>
        <v xml:space="preserve"> - </v>
      </c>
    </row>
    <row r="1081" spans="60:62" x14ac:dyDescent="0.25">
      <c r="BH1081" s="2396" t="str">
        <f t="shared" si="93"/>
        <v>/F40/@F40_0494</v>
      </c>
      <c r="BI1081" s="2837" t="s">
        <v>14544</v>
      </c>
      <c r="BJ1081" s="2821" t="str">
        <f>IF(xml!$A$1&lt;&gt;Preluare_xml!BH$1," - ",IFERROR(INDEX(xml!$C:$C,MATCH(BH1081,xml!$B:$B,0)),0))</f>
        <v xml:space="preserve"> - </v>
      </c>
    </row>
    <row r="1082" spans="60:62" x14ac:dyDescent="0.25">
      <c r="BH1082" s="2396" t="str">
        <f t="shared" si="93"/>
        <v>/F40/@F40_0501</v>
      </c>
      <c r="BI1082" s="2837" t="s">
        <v>14546</v>
      </c>
      <c r="BJ1082" s="2821" t="str">
        <f>IF(xml!$A$1&lt;&gt;Preluare_xml!BH$1," - ",IFERROR(INDEX(xml!$C:$C,MATCH(BH1082,xml!$B:$B,0)),0))</f>
        <v xml:space="preserve"> - </v>
      </c>
    </row>
    <row r="1083" spans="60:62" x14ac:dyDescent="0.25">
      <c r="BH1083" s="2396" t="str">
        <f t="shared" si="93"/>
        <v>/F40/@F40_0502</v>
      </c>
      <c r="BI1083" s="2837" t="s">
        <v>14548</v>
      </c>
      <c r="BJ1083" s="2821" t="str">
        <f>IF(xml!$A$1&lt;&gt;Preluare_xml!BH$1," - ",IFERROR(INDEX(xml!$C:$C,MATCH(BH1083,xml!$B:$B,0)),0))</f>
        <v xml:space="preserve"> - </v>
      </c>
    </row>
    <row r="1084" spans="60:62" x14ac:dyDescent="0.25">
      <c r="BH1084" s="2396" t="str">
        <f t="shared" si="93"/>
        <v>/F40/@F40_0503</v>
      </c>
      <c r="BI1084" s="2837" t="s">
        <v>14550</v>
      </c>
      <c r="BJ1084" s="2821" t="str">
        <f>IF(xml!$A$1&lt;&gt;Preluare_xml!BH$1," - ",IFERROR(INDEX(xml!$C:$C,MATCH(BH1084,xml!$B:$B,0)),0))</f>
        <v xml:space="preserve"> - </v>
      </c>
    </row>
    <row r="1085" spans="60:62" x14ac:dyDescent="0.25">
      <c r="BH1085" s="2396" t="str">
        <f t="shared" si="93"/>
        <v>/F40/@F40_0504</v>
      </c>
      <c r="BI1085" s="2837" t="s">
        <v>14552</v>
      </c>
      <c r="BJ1085" s="2821" t="str">
        <f>IF(xml!$A$1&lt;&gt;Preluare_xml!BH$1," - ",IFERROR(INDEX(xml!$C:$C,MATCH(BH1085,xml!$B:$B,0)),0))</f>
        <v xml:space="preserve"> - </v>
      </c>
    </row>
    <row r="1086" spans="60:62" x14ac:dyDescent="0.25">
      <c r="BH1086" s="2396" t="str">
        <f t="shared" si="93"/>
        <v>/F40/@F40_0511</v>
      </c>
      <c r="BI1086" s="2837" t="s">
        <v>14554</v>
      </c>
      <c r="BJ1086" s="2821" t="str">
        <f>IF(xml!$A$1&lt;&gt;Preluare_xml!BH$1," - ",IFERROR(INDEX(xml!$C:$C,MATCH(BH1086,xml!$B:$B,0)),0))</f>
        <v xml:space="preserve"> - </v>
      </c>
    </row>
    <row r="1087" spans="60:62" x14ac:dyDescent="0.25">
      <c r="BH1087" s="2396" t="str">
        <f t="shared" si="93"/>
        <v>/F40/@F40_0512</v>
      </c>
      <c r="BI1087" s="2837" t="s">
        <v>14556</v>
      </c>
      <c r="BJ1087" s="2821" t="str">
        <f>IF(xml!$A$1&lt;&gt;Preluare_xml!BH$1," - ",IFERROR(INDEX(xml!$C:$C,MATCH(BH1087,xml!$B:$B,0)),0))</f>
        <v xml:space="preserve"> - </v>
      </c>
    </row>
    <row r="1088" spans="60:62" x14ac:dyDescent="0.25">
      <c r="BH1088" s="2396" t="str">
        <f t="shared" si="93"/>
        <v>/F40/@F40_0513</v>
      </c>
      <c r="BI1088" s="2837" t="s">
        <v>14558</v>
      </c>
      <c r="BJ1088" s="2821" t="str">
        <f>IF(xml!$A$1&lt;&gt;Preluare_xml!BH$1," - ",IFERROR(INDEX(xml!$C:$C,MATCH(BH1088,xml!$B:$B,0)),0))</f>
        <v xml:space="preserve"> - </v>
      </c>
    </row>
    <row r="1089" spans="60:62" x14ac:dyDescent="0.25">
      <c r="BH1089" s="2396" t="str">
        <f t="shared" si="93"/>
        <v>/F40/@F40_0514</v>
      </c>
      <c r="BI1089" s="2837" t="s">
        <v>14560</v>
      </c>
      <c r="BJ1089" s="2821" t="str">
        <f>IF(xml!$A$1&lt;&gt;Preluare_xml!BH$1," - ",IFERROR(INDEX(xml!$C:$C,MATCH(BH1089,xml!$B:$B,0)),0))</f>
        <v xml:space="preserve"> - </v>
      </c>
    </row>
    <row r="1090" spans="60:62" x14ac:dyDescent="0.25">
      <c r="BH1090" s="2396" t="str">
        <f t="shared" si="93"/>
        <v>/F40/@F40_0521</v>
      </c>
      <c r="BI1090" s="2837" t="s">
        <v>14561</v>
      </c>
      <c r="BJ1090" s="2821" t="str">
        <f>IF(xml!$A$1&lt;&gt;Preluare_xml!BH$1," - ",IFERROR(INDEX(xml!$C:$C,MATCH(BH1090,xml!$B:$B,0)),0))</f>
        <v xml:space="preserve"> - </v>
      </c>
    </row>
    <row r="1091" spans="60:62" x14ac:dyDescent="0.25">
      <c r="BH1091" s="2396" t="str">
        <f t="shared" si="93"/>
        <v>/F40/@F40_0522</v>
      </c>
      <c r="BI1091" s="2837" t="s">
        <v>14562</v>
      </c>
      <c r="BJ1091" s="2821" t="str">
        <f>IF(xml!$A$1&lt;&gt;Preluare_xml!BH$1," - ",IFERROR(INDEX(xml!$C:$C,MATCH(BH1091,xml!$B:$B,0)),0))</f>
        <v xml:space="preserve"> - </v>
      </c>
    </row>
    <row r="1092" spans="60:62" x14ac:dyDescent="0.25">
      <c r="BH1092" s="2396" t="str">
        <f t="shared" si="93"/>
        <v>/F40/@F40_0523</v>
      </c>
      <c r="BI1092" s="2837" t="s">
        <v>14563</v>
      </c>
      <c r="BJ1092" s="2821" t="str">
        <f>IF(xml!$A$1&lt;&gt;Preluare_xml!BH$1," - ",IFERROR(INDEX(xml!$C:$C,MATCH(BH1092,xml!$B:$B,0)),0))</f>
        <v xml:space="preserve"> - </v>
      </c>
    </row>
    <row r="1093" spans="60:62" x14ac:dyDescent="0.25">
      <c r="BH1093" s="2396" t="str">
        <f t="shared" si="93"/>
        <v>/F40/@F40_0524</v>
      </c>
      <c r="BI1093" s="2837" t="s">
        <v>14564</v>
      </c>
      <c r="BJ1093" s="2821" t="str">
        <f>IF(xml!$A$1&lt;&gt;Preluare_xml!BH$1," - ",IFERROR(INDEX(xml!$C:$C,MATCH(BH1093,xml!$B:$B,0)),0))</f>
        <v xml:space="preserve"> - </v>
      </c>
    </row>
    <row r="1094" spans="60:62" x14ac:dyDescent="0.25">
      <c r="BH1094" s="2396" t="str">
        <f t="shared" si="93"/>
        <v>/F40/@F40_0531</v>
      </c>
      <c r="BI1094" s="2837" t="s">
        <v>14566</v>
      </c>
      <c r="BJ1094" s="2821" t="str">
        <f>IF(xml!$A$1&lt;&gt;Preluare_xml!BH$1," - ",IFERROR(INDEX(xml!$C:$C,MATCH(BH1094,xml!$B:$B,0)),0))</f>
        <v xml:space="preserve"> - </v>
      </c>
    </row>
    <row r="1095" spans="60:62" x14ac:dyDescent="0.25">
      <c r="BH1095" s="2396" t="str">
        <f t="shared" si="93"/>
        <v>/F40/@F40_0532</v>
      </c>
      <c r="BI1095" s="2837" t="s">
        <v>14568</v>
      </c>
      <c r="BJ1095" s="2821" t="str">
        <f>IF(xml!$A$1&lt;&gt;Preluare_xml!BH$1," - ",IFERROR(INDEX(xml!$C:$C,MATCH(BH1095,xml!$B:$B,0)),0))</f>
        <v xml:space="preserve"> - </v>
      </c>
    </row>
    <row r="1096" spans="60:62" x14ac:dyDescent="0.25">
      <c r="BH1096" s="2396" t="str">
        <f t="shared" si="93"/>
        <v>/F40/@F40_0533</v>
      </c>
      <c r="BI1096" s="2837" t="s">
        <v>14570</v>
      </c>
      <c r="BJ1096" s="2821" t="str">
        <f>IF(xml!$A$1&lt;&gt;Preluare_xml!BH$1," - ",IFERROR(INDEX(xml!$C:$C,MATCH(BH1096,xml!$B:$B,0)),0))</f>
        <v xml:space="preserve"> - </v>
      </c>
    </row>
    <row r="1097" spans="60:62" x14ac:dyDescent="0.25">
      <c r="BH1097" s="2396" t="str">
        <f t="shared" si="93"/>
        <v>/F40/@F40_0534</v>
      </c>
      <c r="BI1097" s="2837" t="s">
        <v>14572</v>
      </c>
      <c r="BJ1097" s="2821" t="str">
        <f>IF(xml!$A$1&lt;&gt;Preluare_xml!BH$1," - ",IFERROR(INDEX(xml!$C:$C,MATCH(BH1097,xml!$B:$B,0)),0))</f>
        <v xml:space="preserve"> - </v>
      </c>
    </row>
    <row r="1098" spans="60:62" x14ac:dyDescent="0.25">
      <c r="BH1098" s="2396" t="str">
        <f t="shared" si="93"/>
        <v>/F40/@F40_0541</v>
      </c>
      <c r="BI1098" s="2837" t="s">
        <v>14574</v>
      </c>
      <c r="BJ1098" s="2821" t="str">
        <f>IF(xml!$A$1&lt;&gt;Preluare_xml!BH$1," - ",IFERROR(INDEX(xml!$C:$C,MATCH(BH1098,xml!$B:$B,0)),0))</f>
        <v xml:space="preserve"> - </v>
      </c>
    </row>
    <row r="1099" spans="60:62" x14ac:dyDescent="0.25">
      <c r="BH1099" s="2396" t="str">
        <f t="shared" si="93"/>
        <v>/F40/@F40_0542</v>
      </c>
      <c r="BI1099" s="2837" t="s">
        <v>14575</v>
      </c>
      <c r="BJ1099" s="2821" t="str">
        <f>IF(xml!$A$1&lt;&gt;Preluare_xml!BH$1," - ",IFERROR(INDEX(xml!$C:$C,MATCH(BH1099,xml!$B:$B,0)),0))</f>
        <v xml:space="preserve"> - </v>
      </c>
    </row>
    <row r="1100" spans="60:62" x14ac:dyDescent="0.25">
      <c r="BH1100" s="2396" t="str">
        <f t="shared" si="93"/>
        <v>/F40/@F40_0543</v>
      </c>
      <c r="BI1100" s="2837" t="s">
        <v>14576</v>
      </c>
      <c r="BJ1100" s="2821" t="str">
        <f>IF(xml!$A$1&lt;&gt;Preluare_xml!BH$1," - ",IFERROR(INDEX(xml!$C:$C,MATCH(BH1100,xml!$B:$B,0)),0))</f>
        <v xml:space="preserve"> - </v>
      </c>
    </row>
    <row r="1101" spans="60:62" x14ac:dyDescent="0.25">
      <c r="BH1101" s="2396" t="str">
        <f t="shared" si="93"/>
        <v>/F40/@F40_0544</v>
      </c>
      <c r="BI1101" s="2837" t="s">
        <v>14577</v>
      </c>
      <c r="BJ1101" s="2821" t="str">
        <f>IF(xml!$A$1&lt;&gt;Preluare_xml!BH$1," - ",IFERROR(INDEX(xml!$C:$C,MATCH(BH1101,xml!$B:$B,0)),0))</f>
        <v xml:space="preserve"> - </v>
      </c>
    </row>
    <row r="1102" spans="60:62" x14ac:dyDescent="0.25">
      <c r="BH1102" s="2396" t="str">
        <f t="shared" si="93"/>
        <v>/F40/@F40_0551</v>
      </c>
      <c r="BI1102" s="2837" t="s">
        <v>14578</v>
      </c>
      <c r="BJ1102" s="2821" t="str">
        <f>IF(xml!$A$1&lt;&gt;Preluare_xml!BH$1," - ",IFERROR(INDEX(xml!$C:$C,MATCH(BH1102,xml!$B:$B,0)),0))</f>
        <v xml:space="preserve"> - </v>
      </c>
    </row>
    <row r="1103" spans="60:62" x14ac:dyDescent="0.25">
      <c r="BH1103" s="2396" t="str">
        <f t="shared" si="93"/>
        <v>/F40/@F40_0552</v>
      </c>
      <c r="BI1103" s="2837" t="s">
        <v>14579</v>
      </c>
      <c r="BJ1103" s="2821" t="str">
        <f>IF(xml!$A$1&lt;&gt;Preluare_xml!BH$1," - ",IFERROR(INDEX(xml!$C:$C,MATCH(BH1103,xml!$B:$B,0)),0))</f>
        <v xml:space="preserve"> - </v>
      </c>
    </row>
    <row r="1104" spans="60:62" x14ac:dyDescent="0.25">
      <c r="BH1104" s="2396" t="str">
        <f t="shared" si="93"/>
        <v>/F40/@F40_0553</v>
      </c>
      <c r="BI1104" s="2837" t="s">
        <v>14580</v>
      </c>
      <c r="BJ1104" s="2821" t="str">
        <f>IF(xml!$A$1&lt;&gt;Preluare_xml!BH$1," - ",IFERROR(INDEX(xml!$C:$C,MATCH(BH1104,xml!$B:$B,0)),0))</f>
        <v xml:space="preserve"> - </v>
      </c>
    </row>
    <row r="1105" spans="60:62" x14ac:dyDescent="0.25">
      <c r="BH1105" s="2396" t="str">
        <f t="shared" si="93"/>
        <v>/F40/@F40_0554</v>
      </c>
      <c r="BI1105" s="2837" t="s">
        <v>14581</v>
      </c>
      <c r="BJ1105" s="2821" t="str">
        <f>IF(xml!$A$1&lt;&gt;Preluare_xml!BH$1," - ",IFERROR(INDEX(xml!$C:$C,MATCH(BH1105,xml!$B:$B,0)),0))</f>
        <v xml:space="preserve"> - </v>
      </c>
    </row>
    <row r="1106" spans="60:62" x14ac:dyDescent="0.25">
      <c r="BH1106" s="2396" t="str">
        <f t="shared" si="93"/>
        <v>/F40/@F40_0561</v>
      </c>
      <c r="BI1106" s="2837" t="s">
        <v>14582</v>
      </c>
      <c r="BJ1106" s="2821" t="str">
        <f>IF(xml!$A$1&lt;&gt;Preluare_xml!BH$1," - ",IFERROR(INDEX(xml!$C:$C,MATCH(BH1106,xml!$B:$B,0)),0))</f>
        <v xml:space="preserve"> - </v>
      </c>
    </row>
    <row r="1107" spans="60:62" x14ac:dyDescent="0.25">
      <c r="BH1107" s="2396" t="str">
        <f t="shared" si="93"/>
        <v>/F40/@F40_0562</v>
      </c>
      <c r="BI1107" s="2837" t="s">
        <v>14583</v>
      </c>
      <c r="BJ1107" s="2821" t="str">
        <f>IF(xml!$A$1&lt;&gt;Preluare_xml!BH$1," - ",IFERROR(INDEX(xml!$C:$C,MATCH(BH1107,xml!$B:$B,0)),0))</f>
        <v xml:space="preserve"> - </v>
      </c>
    </row>
    <row r="1108" spans="60:62" x14ac:dyDescent="0.25">
      <c r="BH1108" s="2396" t="str">
        <f t="shared" si="93"/>
        <v>/F40/@F40_0563</v>
      </c>
      <c r="BI1108" s="2837" t="s">
        <v>14584</v>
      </c>
      <c r="BJ1108" s="2821" t="str">
        <f>IF(xml!$A$1&lt;&gt;Preluare_xml!BH$1," - ",IFERROR(INDEX(xml!$C:$C,MATCH(BH1108,xml!$B:$B,0)),0))</f>
        <v xml:space="preserve"> - </v>
      </c>
    </row>
    <row r="1109" spans="60:62" x14ac:dyDescent="0.25">
      <c r="BH1109" s="2396" t="str">
        <f t="shared" si="93"/>
        <v>/F40/@F40_0564</v>
      </c>
      <c r="BI1109" s="2837" t="s">
        <v>14585</v>
      </c>
      <c r="BJ1109" s="2821" t="str">
        <f>IF(xml!$A$1&lt;&gt;Preluare_xml!BH$1," - ",IFERROR(INDEX(xml!$C:$C,MATCH(BH1109,xml!$B:$B,0)),0))</f>
        <v xml:space="preserve"> - </v>
      </c>
    </row>
  </sheetData>
  <sheetProtection algorithmName="SHA-512" hashValue="PQKjzelRpW5TM6Lxr1c+D3C56biau0KvCRmShn3wduWytsm3GSnsrekICJTMmRJoR8DoYmnol1n6FTSwusfY0Q==" saltValue="J5YZqV3jlQqJJBzz/Hfzmg==" spinCount="100000" sheet="1" objects="1" scenarios="1"/>
  <conditionalFormatting sqref="V1:AK1048576">
    <cfRule type="expression" dxfId="69" priority="2">
      <formula>$AB1=" - "</formula>
    </cfRule>
  </conditionalFormatting>
  <conditionalFormatting sqref="BN1">
    <cfRule type="expression" dxfId="68" priority="1">
      <formula>$AB1=" - "</formula>
    </cfRule>
  </conditionalFormatting>
  <pageMargins left="0.7" right="0.7" top="0.75" bottom="0.75"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1AA45-85AA-441D-92E2-96FC8F993698}">
  <sheetPr codeName="Foaie4">
    <tabColor rgb="FFFFCCCC"/>
  </sheetPr>
  <dimension ref="F1:BO113"/>
  <sheetViews>
    <sheetView zoomScaleNormal="100" workbookViewId="0">
      <pane xSplit="3" ySplit="1" topLeftCell="D2" activePane="bottomRight" state="frozen"/>
      <selection activeCell="I38" sqref="I38"/>
      <selection pane="topRight" activeCell="I38" sqref="I38"/>
      <selection pane="bottomLeft" activeCell="I38" sqref="I38"/>
      <selection pane="bottomRight" activeCell="B1" sqref="B1"/>
    </sheetView>
  </sheetViews>
  <sheetFormatPr defaultRowHeight="15" x14ac:dyDescent="0.25"/>
  <cols>
    <col min="1" max="1" width="1.375" customWidth="1"/>
    <col min="2" max="2" width="14" customWidth="1"/>
    <col min="3" max="3" width="1.375" customWidth="1"/>
    <col min="4" max="5" width="3.375" customWidth="1"/>
    <col min="6" max="6" width="14.625" style="4" customWidth="1"/>
    <col min="7" max="11" width="6.625" style="2737" customWidth="1"/>
    <col min="12" max="12" width="14.75" style="2737" customWidth="1"/>
    <col min="13" max="13" width="13.375" style="2737" customWidth="1"/>
    <col min="14" max="14" width="14.75" style="2737" customWidth="1"/>
    <col min="15" max="16" width="15.875" style="2737" customWidth="1"/>
    <col min="17" max="17" width="40.625" style="2737" customWidth="1"/>
    <col min="18" max="27" width="1.625" customWidth="1"/>
    <col min="28" max="28" width="3.625" customWidth="1"/>
    <col min="29" max="29" width="14.625" customWidth="1"/>
    <col min="30" max="34" width="6.625" style="2787" customWidth="1"/>
    <col min="35" max="35" width="10.625" style="2737" customWidth="1"/>
    <col min="36" max="36" width="14.75" style="2737" customWidth="1"/>
    <col min="37" max="37" width="15.875" style="2737" customWidth="1"/>
    <col min="38" max="38" width="14.625" style="2737" customWidth="1"/>
    <col min="39" max="39" width="14.75" style="2737" customWidth="1"/>
    <col min="40" max="40" width="15.875" style="2737" customWidth="1"/>
    <col min="41" max="41" width="15.875" style="2787" customWidth="1"/>
    <col min="42" max="42" width="40.625" style="2737" customWidth="1"/>
    <col min="43" max="47" width="1.625" customWidth="1"/>
    <col min="48" max="48" width="2.625" customWidth="1"/>
    <col min="49" max="49" width="14.5" customWidth="1"/>
    <col min="50" max="54" width="6.625" style="2787" customWidth="1"/>
    <col min="55" max="55" width="10.625" style="2737" customWidth="1"/>
    <col min="56" max="56" width="14.75" style="2737" customWidth="1"/>
    <col min="57" max="57" width="15.875" style="2737" customWidth="1"/>
    <col min="58" max="58" width="14.625" style="2737" customWidth="1"/>
    <col min="59" max="59" width="14.75" style="2737" customWidth="1"/>
    <col min="60" max="60" width="15.875" style="2737" customWidth="1"/>
    <col min="61" max="61" width="15.875" style="2787" customWidth="1"/>
    <col min="62" max="62" width="40.625" style="2737" customWidth="1"/>
    <col min="63" max="67" width="1.625" customWidth="1"/>
    <col min="68" max="68" width="2.625" customWidth="1"/>
  </cols>
  <sheetData>
    <row r="1" spans="6:67" ht="21" customHeight="1" x14ac:dyDescent="0.25">
      <c r="F1" s="3039" t="s">
        <v>14793</v>
      </c>
      <c r="G1" s="2659" t="s">
        <v>11555</v>
      </c>
      <c r="H1" s="3043" t="s">
        <v>9715</v>
      </c>
      <c r="I1" s="2789" t="s">
        <v>9259</v>
      </c>
      <c r="J1" s="2789" t="s">
        <v>11556</v>
      </c>
      <c r="K1" s="2791" t="s">
        <v>4249</v>
      </c>
      <c r="L1" s="2660" t="s">
        <v>11557</v>
      </c>
      <c r="M1" s="2661" t="s">
        <v>11558</v>
      </c>
      <c r="N1" s="2662" t="s">
        <v>11559</v>
      </c>
      <c r="O1" s="2663" t="s">
        <v>11560</v>
      </c>
      <c r="P1" s="2664" t="s">
        <v>11561</v>
      </c>
      <c r="Q1" s="2665" t="s">
        <v>11562</v>
      </c>
      <c r="R1" s="2666"/>
      <c r="S1" s="2666"/>
      <c r="T1" s="2666"/>
      <c r="U1" s="2666"/>
      <c r="V1" s="2666"/>
      <c r="W1" s="2666"/>
      <c r="X1" s="2666"/>
      <c r="Y1" s="2666"/>
      <c r="Z1" s="2666"/>
      <c r="AA1" s="2666"/>
      <c r="AC1" s="2667" t="s">
        <v>14792</v>
      </c>
      <c r="AD1" s="2668" t="s">
        <v>11555</v>
      </c>
      <c r="AE1" s="2788" t="s">
        <v>9715</v>
      </c>
      <c r="AF1" s="2789" t="s">
        <v>9259</v>
      </c>
      <c r="AG1" s="2790" t="s">
        <v>11556</v>
      </c>
      <c r="AH1" s="2791" t="s">
        <v>4249</v>
      </c>
      <c r="AI1" s="2660" t="s">
        <v>11563</v>
      </c>
      <c r="AJ1" s="2669" t="s">
        <v>11557</v>
      </c>
      <c r="AK1" s="2661" t="s">
        <v>11558</v>
      </c>
      <c r="AL1" s="2662" t="s">
        <v>11564</v>
      </c>
      <c r="AM1" s="2670" t="s">
        <v>11559</v>
      </c>
      <c r="AN1" s="2663" t="s">
        <v>11560</v>
      </c>
      <c r="AO1" s="2671" t="s">
        <v>11561</v>
      </c>
      <c r="AP1" s="2665" t="s">
        <v>11562</v>
      </c>
      <c r="AQ1" s="2666"/>
      <c r="AR1" s="2666"/>
      <c r="AS1" s="2666"/>
      <c r="AT1" s="2666"/>
      <c r="AU1" s="2666"/>
      <c r="AW1" s="2667" t="s">
        <v>14791</v>
      </c>
      <c r="AX1" s="2668" t="s">
        <v>11555</v>
      </c>
      <c r="AY1" s="2788" t="s">
        <v>9715</v>
      </c>
      <c r="AZ1" s="2789" t="s">
        <v>9259</v>
      </c>
      <c r="BA1" s="2790" t="s">
        <v>11556</v>
      </c>
      <c r="BB1" s="2791" t="s">
        <v>4249</v>
      </c>
      <c r="BC1" s="2660" t="s">
        <v>11563</v>
      </c>
      <c r="BD1" s="2669" t="s">
        <v>11557</v>
      </c>
      <c r="BE1" s="2661" t="s">
        <v>11558</v>
      </c>
      <c r="BF1" s="2662" t="s">
        <v>11564</v>
      </c>
      <c r="BG1" s="2670" t="s">
        <v>11559</v>
      </c>
      <c r="BH1" s="2663" t="s">
        <v>11560</v>
      </c>
      <c r="BI1" s="2671" t="s">
        <v>11561</v>
      </c>
      <c r="BJ1" s="2665" t="s">
        <v>11562</v>
      </c>
      <c r="BK1" s="2666"/>
      <c r="BL1" s="2666"/>
      <c r="BM1" s="2666"/>
      <c r="BN1" s="2666"/>
      <c r="BO1" s="2666"/>
    </row>
    <row r="2" spans="6:67" x14ac:dyDescent="0.25">
      <c r="F2" s="3040" t="s">
        <v>14790</v>
      </c>
      <c r="G2" s="2675" t="s">
        <v>447</v>
      </c>
      <c r="H2" s="2673" t="s">
        <v>447</v>
      </c>
      <c r="I2" s="2674" t="s">
        <v>447</v>
      </c>
      <c r="J2" s="2675" t="s">
        <v>447</v>
      </c>
      <c r="K2" s="2675"/>
      <c r="L2" s="2672" t="s">
        <v>14668</v>
      </c>
      <c r="M2" s="2676" t="s">
        <v>14669</v>
      </c>
      <c r="N2" s="2672" t="s">
        <v>5299</v>
      </c>
      <c r="O2" s="2676" t="s">
        <v>14670</v>
      </c>
      <c r="P2" s="2677" t="s">
        <v>446</v>
      </c>
      <c r="Q2" s="2678" t="s">
        <v>14671</v>
      </c>
      <c r="AC2" s="3040" t="s">
        <v>14790</v>
      </c>
      <c r="AD2" s="2679" t="s">
        <v>447</v>
      </c>
      <c r="AE2" s="2680" t="s">
        <v>447</v>
      </c>
      <c r="AF2" s="2681" t="s">
        <v>447</v>
      </c>
      <c r="AG2" s="2682" t="s">
        <v>447</v>
      </c>
      <c r="AH2" s="2792"/>
      <c r="AI2" s="2683">
        <v>1</v>
      </c>
      <c r="AJ2" s="2684" t="s">
        <v>5299</v>
      </c>
      <c r="AK2" s="2685" t="s">
        <v>11567</v>
      </c>
      <c r="AL2" s="2683">
        <v>2</v>
      </c>
      <c r="AM2" s="2686" t="str">
        <f t="shared" ref="AM2:AN18" si="0">AJ2</f>
        <v>I.1.</v>
      </c>
      <c r="AN2" s="2687" t="str">
        <f t="shared" si="0"/>
        <v>D12:D15</v>
      </c>
      <c r="AO2" s="2688" t="s">
        <v>446</v>
      </c>
      <c r="AP2" s="2678" t="s">
        <v>11568</v>
      </c>
      <c r="AW2" s="3040" t="s">
        <v>14790</v>
      </c>
      <c r="AX2" s="2679" t="s">
        <v>447</v>
      </c>
      <c r="AY2" s="2680" t="s">
        <v>447</v>
      </c>
      <c r="AZ2" s="2681" t="s">
        <v>447</v>
      </c>
      <c r="BA2" s="2682" t="s">
        <v>447</v>
      </c>
      <c r="BB2" s="2792"/>
      <c r="BC2" s="2683">
        <v>1</v>
      </c>
      <c r="BD2" s="2684" t="s">
        <v>5299</v>
      </c>
      <c r="BE2" s="2685" t="s">
        <v>11567</v>
      </c>
      <c r="BF2" s="2683">
        <v>2</v>
      </c>
      <c r="BG2" s="2686" t="str">
        <f t="shared" ref="BG2:BH32" si="1">BD2</f>
        <v>I.1.</v>
      </c>
      <c r="BH2" s="2687" t="str">
        <f t="shared" si="1"/>
        <v>D12:D15</v>
      </c>
      <c r="BI2" s="2688" t="s">
        <v>446</v>
      </c>
      <c r="BJ2" s="2678" t="s">
        <v>11568</v>
      </c>
    </row>
    <row r="3" spans="6:67" x14ac:dyDescent="0.25">
      <c r="F3" s="3044">
        <f>COUNTA(G:G)</f>
        <v>51</v>
      </c>
      <c r="G3" s="2675" t="s">
        <v>447</v>
      </c>
      <c r="H3" s="2673" t="s">
        <v>447</v>
      </c>
      <c r="I3" s="2674" t="s">
        <v>447</v>
      </c>
      <c r="J3" s="2675" t="s">
        <v>447</v>
      </c>
      <c r="K3" s="2675"/>
      <c r="L3" s="2987" t="str">
        <f>L2</f>
        <v>Preluare_xml</v>
      </c>
      <c r="M3" s="2685" t="s">
        <v>14672</v>
      </c>
      <c r="N3" s="2683" t="s">
        <v>5299</v>
      </c>
      <c r="O3" s="2685" t="s">
        <v>14673</v>
      </c>
      <c r="P3" s="2677" t="s">
        <v>446</v>
      </c>
      <c r="Q3" s="2678" t="s">
        <v>14674</v>
      </c>
      <c r="AC3" s="3044">
        <f>COUNTA(AD:AD)</f>
        <v>112</v>
      </c>
      <c r="AD3" s="2679" t="s">
        <v>447</v>
      </c>
      <c r="AE3" s="2680" t="s">
        <v>447</v>
      </c>
      <c r="AF3" s="2681" t="s">
        <v>447</v>
      </c>
      <c r="AG3" s="2682" t="s">
        <v>447</v>
      </c>
      <c r="AH3" s="2792"/>
      <c r="AI3" s="2683">
        <v>1</v>
      </c>
      <c r="AJ3" s="2686" t="str">
        <f>AJ2</f>
        <v>I.1.</v>
      </c>
      <c r="AK3" s="2685" t="s">
        <v>11571</v>
      </c>
      <c r="AL3" s="2683">
        <v>2</v>
      </c>
      <c r="AM3" s="2686" t="str">
        <f t="shared" si="0"/>
        <v>I.1.</v>
      </c>
      <c r="AN3" s="2687" t="str">
        <f t="shared" si="0"/>
        <v>D17:D19</v>
      </c>
      <c r="AO3" s="2688" t="s">
        <v>446</v>
      </c>
      <c r="AP3" s="2678" t="s">
        <v>11572</v>
      </c>
      <c r="AW3" s="3044">
        <f>COUNTA(AX:AX)</f>
        <v>113</v>
      </c>
      <c r="AX3" s="2679" t="s">
        <v>447</v>
      </c>
      <c r="AY3" s="2680" t="s">
        <v>447</v>
      </c>
      <c r="AZ3" s="2681" t="s">
        <v>447</v>
      </c>
      <c r="BA3" s="2682" t="s">
        <v>447</v>
      </c>
      <c r="BB3" s="2792"/>
      <c r="BC3" s="2683">
        <v>1</v>
      </c>
      <c r="BD3" s="2686" t="str">
        <f>BD2</f>
        <v>I.1.</v>
      </c>
      <c r="BE3" s="2685" t="s">
        <v>11571</v>
      </c>
      <c r="BF3" s="2683">
        <v>2</v>
      </c>
      <c r="BG3" s="2686" t="str">
        <f t="shared" si="1"/>
        <v>I.1.</v>
      </c>
      <c r="BH3" s="2687" t="str">
        <f t="shared" si="1"/>
        <v>D17:D19</v>
      </c>
      <c r="BI3" s="2688" t="s">
        <v>446</v>
      </c>
      <c r="BJ3" s="2678" t="s">
        <v>11572</v>
      </c>
    </row>
    <row r="4" spans="6:67" x14ac:dyDescent="0.25">
      <c r="F4" s="3041" t="s">
        <v>14789</v>
      </c>
      <c r="G4" s="2675" t="s">
        <v>447</v>
      </c>
      <c r="H4" s="2673" t="s">
        <v>447</v>
      </c>
      <c r="I4" s="2674" t="s">
        <v>447</v>
      </c>
      <c r="J4" s="2675" t="s">
        <v>447</v>
      </c>
      <c r="K4" s="2675"/>
      <c r="L4" s="2987" t="str">
        <f t="shared" ref="L4:L9" si="2">L3</f>
        <v>Preluare_xml</v>
      </c>
      <c r="M4" s="2685" t="s">
        <v>11617</v>
      </c>
      <c r="N4" s="2683" t="s">
        <v>5299</v>
      </c>
      <c r="O4" s="2685" t="s">
        <v>11580</v>
      </c>
      <c r="P4" s="2677" t="s">
        <v>446</v>
      </c>
      <c r="Q4" s="2678" t="s">
        <v>14675</v>
      </c>
      <c r="AC4" s="3041" t="s">
        <v>14789</v>
      </c>
      <c r="AD4" s="2679" t="s">
        <v>447</v>
      </c>
      <c r="AE4" s="2680" t="s">
        <v>447</v>
      </c>
      <c r="AF4" s="2681" t="s">
        <v>447</v>
      </c>
      <c r="AG4" s="2682" t="s">
        <v>447</v>
      </c>
      <c r="AH4" s="2792"/>
      <c r="AI4" s="2683">
        <v>1</v>
      </c>
      <c r="AJ4" s="2686" t="str">
        <f t="shared" ref="AJ4:AJ7" si="3">AJ3</f>
        <v>I.1.</v>
      </c>
      <c r="AK4" s="2685" t="s">
        <v>11565</v>
      </c>
      <c r="AL4" s="2683">
        <v>2</v>
      </c>
      <c r="AM4" s="2686" t="str">
        <f t="shared" si="0"/>
        <v>I.1.</v>
      </c>
      <c r="AN4" s="2687" t="str">
        <f t="shared" si="0"/>
        <v>D25:D28</v>
      </c>
      <c r="AO4" s="2688" t="s">
        <v>446</v>
      </c>
      <c r="AP4" s="2678" t="s">
        <v>11566</v>
      </c>
      <c r="AW4" s="3041" t="s">
        <v>14789</v>
      </c>
      <c r="AX4" s="2679" t="s">
        <v>447</v>
      </c>
      <c r="AY4" s="2680" t="s">
        <v>447</v>
      </c>
      <c r="AZ4" s="2681" t="s">
        <v>447</v>
      </c>
      <c r="BA4" s="2682" t="s">
        <v>447</v>
      </c>
      <c r="BB4" s="2792"/>
      <c r="BC4" s="2683">
        <v>1</v>
      </c>
      <c r="BD4" s="2686" t="str">
        <f t="shared" ref="BD4:BD7" si="4">BD3</f>
        <v>I.1.</v>
      </c>
      <c r="BE4" s="2685" t="s">
        <v>11565</v>
      </c>
      <c r="BF4" s="2683">
        <v>2</v>
      </c>
      <c r="BG4" s="2686" t="str">
        <f t="shared" si="1"/>
        <v>I.1.</v>
      </c>
      <c r="BH4" s="2687" t="str">
        <f t="shared" si="1"/>
        <v>D25:D28</v>
      </c>
      <c r="BI4" s="2688" t="s">
        <v>446</v>
      </c>
      <c r="BJ4" s="2678" t="s">
        <v>11566</v>
      </c>
    </row>
    <row r="5" spans="6:67" x14ac:dyDescent="0.25">
      <c r="F5" s="3042">
        <f>COLUMN()</f>
        <v>6</v>
      </c>
      <c r="G5" s="2692" t="s">
        <v>447</v>
      </c>
      <c r="H5" s="2690" t="s">
        <v>447</v>
      </c>
      <c r="I5" s="2691" t="s">
        <v>447</v>
      </c>
      <c r="J5" s="2692" t="s">
        <v>447</v>
      </c>
      <c r="K5" s="2692"/>
      <c r="L5" s="2988" t="str">
        <f t="shared" si="2"/>
        <v>Preluare_xml</v>
      </c>
      <c r="M5" s="2693" t="s">
        <v>14676</v>
      </c>
      <c r="N5" s="2689" t="s">
        <v>5299</v>
      </c>
      <c r="O5" s="2693" t="s">
        <v>11573</v>
      </c>
      <c r="P5" s="2694" t="s">
        <v>446</v>
      </c>
      <c r="Q5" s="2712" t="s">
        <v>14589</v>
      </c>
      <c r="AC5" s="3042">
        <f>COLUMN()</f>
        <v>29</v>
      </c>
      <c r="AD5" s="2679" t="s">
        <v>447</v>
      </c>
      <c r="AE5" s="2680" t="s">
        <v>447</v>
      </c>
      <c r="AF5" s="2681" t="s">
        <v>447</v>
      </c>
      <c r="AG5" s="2682" t="s">
        <v>447</v>
      </c>
      <c r="AH5" s="2792"/>
      <c r="AI5" s="2683">
        <v>1</v>
      </c>
      <c r="AJ5" s="2686" t="str">
        <f t="shared" si="3"/>
        <v>I.1.</v>
      </c>
      <c r="AK5" s="2685" t="s">
        <v>11569</v>
      </c>
      <c r="AL5" s="2683">
        <v>2</v>
      </c>
      <c r="AM5" s="2686" t="str">
        <f t="shared" si="0"/>
        <v>I.1.</v>
      </c>
      <c r="AN5" s="2687" t="str">
        <f t="shared" si="0"/>
        <v>D30:D42</v>
      </c>
      <c r="AO5" s="2688" t="s">
        <v>446</v>
      </c>
      <c r="AP5" s="2678" t="s">
        <v>11570</v>
      </c>
      <c r="AW5" s="3042">
        <f>COLUMN()</f>
        <v>49</v>
      </c>
      <c r="AX5" s="2679" t="s">
        <v>447</v>
      </c>
      <c r="AY5" s="2680" t="s">
        <v>447</v>
      </c>
      <c r="AZ5" s="2681" t="s">
        <v>447</v>
      </c>
      <c r="BA5" s="2682" t="s">
        <v>447</v>
      </c>
      <c r="BB5" s="2792"/>
      <c r="BC5" s="2683">
        <v>1</v>
      </c>
      <c r="BD5" s="2686" t="str">
        <f t="shared" si="4"/>
        <v>I.1.</v>
      </c>
      <c r="BE5" s="2685" t="s">
        <v>11569</v>
      </c>
      <c r="BF5" s="2683">
        <v>2</v>
      </c>
      <c r="BG5" s="2686" t="str">
        <f t="shared" si="1"/>
        <v>I.1.</v>
      </c>
      <c r="BH5" s="2687" t="str">
        <f t="shared" si="1"/>
        <v>D30:D42</v>
      </c>
      <c r="BI5" s="2688" t="s">
        <v>446</v>
      </c>
      <c r="BJ5" s="2678" t="s">
        <v>11570</v>
      </c>
    </row>
    <row r="6" spans="6:67" x14ac:dyDescent="0.25">
      <c r="G6" s="2672" t="s">
        <v>447</v>
      </c>
      <c r="H6" s="2673" t="s">
        <v>447</v>
      </c>
      <c r="I6" s="2674" t="s">
        <v>447</v>
      </c>
      <c r="J6" s="2675" t="s">
        <v>447</v>
      </c>
      <c r="K6" s="2675"/>
      <c r="L6" s="2987" t="str">
        <f t="shared" si="2"/>
        <v>Preluare_xml</v>
      </c>
      <c r="M6" s="2697" t="s">
        <v>14677</v>
      </c>
      <c r="N6" s="2696" t="s">
        <v>5087</v>
      </c>
      <c r="O6" s="2697" t="s">
        <v>11576</v>
      </c>
      <c r="P6" s="2698" t="s">
        <v>446</v>
      </c>
      <c r="Q6" s="2678" t="s">
        <v>14678</v>
      </c>
      <c r="AD6" s="2679" t="s">
        <v>447</v>
      </c>
      <c r="AE6" s="2680" t="s">
        <v>447</v>
      </c>
      <c r="AF6" s="2681" t="s">
        <v>447</v>
      </c>
      <c r="AG6" s="2682" t="s">
        <v>447</v>
      </c>
      <c r="AH6" s="2792"/>
      <c r="AI6" s="2683">
        <v>1</v>
      </c>
      <c r="AJ6" s="2686" t="str">
        <f t="shared" si="3"/>
        <v>I.1.</v>
      </c>
      <c r="AK6" s="2685" t="s">
        <v>11573</v>
      </c>
      <c r="AL6" s="2683">
        <v>2</v>
      </c>
      <c r="AM6" s="2686" t="str">
        <f t="shared" si="0"/>
        <v>I.1.</v>
      </c>
      <c r="AN6" s="2687" t="str">
        <f t="shared" si="0"/>
        <v>D45</v>
      </c>
      <c r="AO6" s="2688" t="s">
        <v>446</v>
      </c>
      <c r="AP6" s="2678" t="s">
        <v>11574</v>
      </c>
      <c r="AX6" s="2679" t="s">
        <v>447</v>
      </c>
      <c r="AY6" s="2680" t="s">
        <v>447</v>
      </c>
      <c r="AZ6" s="2681" t="s">
        <v>447</v>
      </c>
      <c r="BA6" s="2682" t="s">
        <v>447</v>
      </c>
      <c r="BB6" s="2792"/>
      <c r="BC6" s="2683">
        <v>1</v>
      </c>
      <c r="BD6" s="2686" t="str">
        <f t="shared" si="4"/>
        <v>I.1.</v>
      </c>
      <c r="BE6" s="2685" t="s">
        <v>11573</v>
      </c>
      <c r="BF6" s="2683">
        <v>2</v>
      </c>
      <c r="BG6" s="2686" t="str">
        <f t="shared" si="1"/>
        <v>I.1.</v>
      </c>
      <c r="BH6" s="2687" t="str">
        <f t="shared" si="1"/>
        <v>D45</v>
      </c>
      <c r="BI6" s="2688" t="s">
        <v>446</v>
      </c>
      <c r="BJ6" s="2678" t="s">
        <v>11574</v>
      </c>
    </row>
    <row r="7" spans="6:67" x14ac:dyDescent="0.25">
      <c r="G7" s="2672" t="s">
        <v>447</v>
      </c>
      <c r="H7" s="2673" t="s">
        <v>447</v>
      </c>
      <c r="I7" s="2674" t="s">
        <v>447</v>
      </c>
      <c r="J7" s="2675" t="s">
        <v>447</v>
      </c>
      <c r="K7" s="2675"/>
      <c r="L7" s="2987" t="str">
        <f t="shared" si="2"/>
        <v>Preluare_xml</v>
      </c>
      <c r="M7" s="2697" t="s">
        <v>14679</v>
      </c>
      <c r="N7" s="2696" t="s">
        <v>5087</v>
      </c>
      <c r="O7" s="2697" t="s">
        <v>14680</v>
      </c>
      <c r="P7" s="2698" t="s">
        <v>446</v>
      </c>
      <c r="Q7" s="2678" t="s">
        <v>14681</v>
      </c>
      <c r="AD7" s="2700" t="s">
        <v>447</v>
      </c>
      <c r="AE7" s="2701" t="s">
        <v>447</v>
      </c>
      <c r="AF7" s="2702" t="s">
        <v>447</v>
      </c>
      <c r="AG7" s="2703" t="s">
        <v>447</v>
      </c>
      <c r="AH7" s="2793"/>
      <c r="AI7" s="2689">
        <v>1</v>
      </c>
      <c r="AJ7" s="2704" t="str">
        <f t="shared" si="3"/>
        <v>I.1.</v>
      </c>
      <c r="AK7" s="2693" t="s">
        <v>11580</v>
      </c>
      <c r="AL7" s="2689">
        <v>2</v>
      </c>
      <c r="AM7" s="2704" t="str">
        <f t="shared" si="0"/>
        <v>I.1.</v>
      </c>
      <c r="AN7" s="2705" t="str">
        <f t="shared" si="0"/>
        <v>G41:G42</v>
      </c>
      <c r="AO7" s="2706" t="s">
        <v>446</v>
      </c>
      <c r="AP7" s="2695" t="s">
        <v>11575</v>
      </c>
      <c r="AX7" s="2700" t="s">
        <v>447</v>
      </c>
      <c r="AY7" s="2701" t="s">
        <v>447</v>
      </c>
      <c r="AZ7" s="2702" t="s">
        <v>447</v>
      </c>
      <c r="BA7" s="2703" t="s">
        <v>447</v>
      </c>
      <c r="BB7" s="2793"/>
      <c r="BC7" s="2689">
        <v>1</v>
      </c>
      <c r="BD7" s="2704" t="str">
        <f t="shared" si="4"/>
        <v>I.1.</v>
      </c>
      <c r="BE7" s="2693" t="s">
        <v>11580</v>
      </c>
      <c r="BF7" s="2689">
        <v>2</v>
      </c>
      <c r="BG7" s="2704" t="str">
        <f t="shared" si="1"/>
        <v>I.1.</v>
      </c>
      <c r="BH7" s="2705" t="str">
        <f t="shared" si="1"/>
        <v>G41:G42</v>
      </c>
      <c r="BI7" s="2706" t="s">
        <v>446</v>
      </c>
      <c r="BJ7" s="2695" t="s">
        <v>11575</v>
      </c>
    </row>
    <row r="8" spans="6:67" x14ac:dyDescent="0.25">
      <c r="G8" s="2672" t="s">
        <v>447</v>
      </c>
      <c r="H8" s="2673" t="s">
        <v>447</v>
      </c>
      <c r="I8" s="2674" t="s">
        <v>447</v>
      </c>
      <c r="J8" s="2675" t="s">
        <v>447</v>
      </c>
      <c r="K8" s="2675"/>
      <c r="L8" s="2987" t="str">
        <f t="shared" si="2"/>
        <v>Preluare_xml</v>
      </c>
      <c r="M8" s="2697" t="s">
        <v>14682</v>
      </c>
      <c r="N8" s="2696" t="s">
        <v>5087</v>
      </c>
      <c r="O8" s="2697" t="s">
        <v>11578</v>
      </c>
      <c r="P8" s="2698" t="s">
        <v>446</v>
      </c>
      <c r="Q8" s="2678" t="s">
        <v>14683</v>
      </c>
      <c r="AD8" s="2679" t="s">
        <v>447</v>
      </c>
      <c r="AE8" s="2680" t="s">
        <v>447</v>
      </c>
      <c r="AF8" s="2681" t="s">
        <v>447</v>
      </c>
      <c r="AG8" s="2682" t="s">
        <v>447</v>
      </c>
      <c r="AH8" s="2792"/>
      <c r="AI8" s="2708">
        <v>1</v>
      </c>
      <c r="AJ8" s="2709" t="s">
        <v>5099</v>
      </c>
      <c r="AK8" s="2707" t="s">
        <v>11583</v>
      </c>
      <c r="AL8" s="2708">
        <v>2</v>
      </c>
      <c r="AM8" s="1925" t="str">
        <f t="shared" si="0"/>
        <v>II.1-3</v>
      </c>
      <c r="AN8" s="2710" t="str">
        <f t="shared" si="0"/>
        <v>G5:G7</v>
      </c>
      <c r="AO8" s="2711" t="s">
        <v>446</v>
      </c>
      <c r="AP8" s="2678" t="s">
        <v>11584</v>
      </c>
      <c r="AX8" s="2679" t="s">
        <v>447</v>
      </c>
      <c r="AY8" s="2680" t="s">
        <v>447</v>
      </c>
      <c r="AZ8" s="2681" t="s">
        <v>447</v>
      </c>
      <c r="BA8" s="2682" t="s">
        <v>447</v>
      </c>
      <c r="BB8" s="2792"/>
      <c r="BC8" s="2708">
        <v>1</v>
      </c>
      <c r="BD8" s="2709" t="s">
        <v>5099</v>
      </c>
      <c r="BE8" s="2707" t="s">
        <v>11583</v>
      </c>
      <c r="BF8" s="2708">
        <v>2</v>
      </c>
      <c r="BG8" s="1925" t="str">
        <f t="shared" si="1"/>
        <v>II.1-3</v>
      </c>
      <c r="BH8" s="2710" t="str">
        <f t="shared" si="1"/>
        <v>G5:G7</v>
      </c>
      <c r="BI8" s="2711" t="s">
        <v>446</v>
      </c>
      <c r="BJ8" s="2678" t="s">
        <v>11584</v>
      </c>
    </row>
    <row r="9" spans="6:67" x14ac:dyDescent="0.25">
      <c r="G9" s="2672" t="s">
        <v>447</v>
      </c>
      <c r="H9" s="2673" t="s">
        <v>447</v>
      </c>
      <c r="I9" s="2674" t="s">
        <v>447</v>
      </c>
      <c r="J9" s="2675" t="s">
        <v>447</v>
      </c>
      <c r="K9" s="2675"/>
      <c r="L9" s="2987" t="str">
        <f t="shared" si="2"/>
        <v>Preluare_xml</v>
      </c>
      <c r="M9" s="2707" t="s">
        <v>14684</v>
      </c>
      <c r="N9" s="2708" t="s">
        <v>5087</v>
      </c>
      <c r="O9" s="2707" t="s">
        <v>11581</v>
      </c>
      <c r="P9" s="2698" t="s">
        <v>446</v>
      </c>
      <c r="Q9" s="2678" t="s">
        <v>11582</v>
      </c>
      <c r="AD9" s="2679" t="s">
        <v>447</v>
      </c>
      <c r="AE9" s="2680" t="s">
        <v>447</v>
      </c>
      <c r="AF9" s="2681" t="s">
        <v>447</v>
      </c>
      <c r="AG9" s="2682" t="s">
        <v>447</v>
      </c>
      <c r="AH9" s="2792"/>
      <c r="AI9" s="2708">
        <v>1</v>
      </c>
      <c r="AJ9" s="2686" t="str">
        <f>AJ8</f>
        <v>II.1-3</v>
      </c>
      <c r="AK9" s="2707" t="s">
        <v>11586</v>
      </c>
      <c r="AL9" s="2708">
        <v>2</v>
      </c>
      <c r="AM9" s="1925" t="str">
        <f t="shared" si="0"/>
        <v>II.1-3</v>
      </c>
      <c r="AN9" s="2710" t="str">
        <f t="shared" si="0"/>
        <v>T13</v>
      </c>
      <c r="AO9" s="2711" t="s">
        <v>446</v>
      </c>
      <c r="AP9" s="2678" t="s">
        <v>5062</v>
      </c>
      <c r="AX9" s="2679" t="s">
        <v>447</v>
      </c>
      <c r="AY9" s="2680" t="s">
        <v>447</v>
      </c>
      <c r="AZ9" s="2681" t="s">
        <v>447</v>
      </c>
      <c r="BA9" s="2682" t="s">
        <v>447</v>
      </c>
      <c r="BB9" s="2792"/>
      <c r="BC9" s="2708">
        <v>1</v>
      </c>
      <c r="BD9" s="2686" t="str">
        <f>BD8</f>
        <v>II.1-3</v>
      </c>
      <c r="BE9" s="2707" t="s">
        <v>11586</v>
      </c>
      <c r="BF9" s="2708">
        <v>2</v>
      </c>
      <c r="BG9" s="1925" t="str">
        <f t="shared" si="1"/>
        <v>II.1-3</v>
      </c>
      <c r="BH9" s="2710" t="str">
        <f t="shared" si="1"/>
        <v>T13</v>
      </c>
      <c r="BI9" s="2711" t="s">
        <v>446</v>
      </c>
      <c r="BJ9" s="2678" t="s">
        <v>5062</v>
      </c>
    </row>
    <row r="10" spans="6:67" x14ac:dyDescent="0.25">
      <c r="G10" s="2672" t="s">
        <v>447</v>
      </c>
      <c r="H10" s="2673" t="s">
        <v>447</v>
      </c>
      <c r="I10" s="2674" t="s">
        <v>447</v>
      </c>
      <c r="J10" s="2675" t="s">
        <v>447</v>
      </c>
      <c r="K10" s="2675"/>
      <c r="L10" s="2987" t="str">
        <f>L9</f>
        <v>Preluare_xml</v>
      </c>
      <c r="M10" s="2707" t="s">
        <v>14685</v>
      </c>
      <c r="N10" s="2708" t="s">
        <v>5087</v>
      </c>
      <c r="O10" s="2707" t="s">
        <v>11585</v>
      </c>
      <c r="P10" s="2698" t="s">
        <v>446</v>
      </c>
      <c r="Q10" s="2678" t="s">
        <v>11614</v>
      </c>
      <c r="AD10" s="2679" t="s">
        <v>447</v>
      </c>
      <c r="AE10" s="2680" t="s">
        <v>447</v>
      </c>
      <c r="AF10" s="2681" t="s">
        <v>447</v>
      </c>
      <c r="AG10" s="2682" t="s">
        <v>447</v>
      </c>
      <c r="AH10" s="2792"/>
      <c r="AI10" s="2708">
        <v>1</v>
      </c>
      <c r="AJ10" s="2686" t="str">
        <f t="shared" ref="AJ10:AJ17" si="5">AJ9</f>
        <v>II.1-3</v>
      </c>
      <c r="AK10" s="2707" t="s">
        <v>11589</v>
      </c>
      <c r="AL10" s="2708">
        <v>2</v>
      </c>
      <c r="AM10" s="1925" t="str">
        <f t="shared" si="0"/>
        <v>II.1-3</v>
      </c>
      <c r="AN10" s="2710" t="str">
        <f t="shared" si="0"/>
        <v>E16:E18</v>
      </c>
      <c r="AO10" s="2711" t="s">
        <v>446</v>
      </c>
      <c r="AP10" s="2678" t="s">
        <v>10423</v>
      </c>
      <c r="AX10" s="2679" t="s">
        <v>447</v>
      </c>
      <c r="AY10" s="2680" t="s">
        <v>447</v>
      </c>
      <c r="AZ10" s="2681" t="s">
        <v>447</v>
      </c>
      <c r="BA10" s="2682" t="s">
        <v>447</v>
      </c>
      <c r="BB10" s="2792"/>
      <c r="BC10" s="2708">
        <v>1</v>
      </c>
      <c r="BD10" s="2686" t="str">
        <f t="shared" ref="BD10:BD17" si="6">BD9</f>
        <v>II.1-3</v>
      </c>
      <c r="BE10" s="2707" t="s">
        <v>11589</v>
      </c>
      <c r="BF10" s="2708">
        <v>2</v>
      </c>
      <c r="BG10" s="1925" t="str">
        <f t="shared" si="1"/>
        <v>II.1-3</v>
      </c>
      <c r="BH10" s="2710" t="str">
        <f t="shared" si="1"/>
        <v>E16:E18</v>
      </c>
      <c r="BI10" s="2711" t="s">
        <v>446</v>
      </c>
      <c r="BJ10" s="2678" t="s">
        <v>10423</v>
      </c>
    </row>
    <row r="11" spans="6:67" x14ac:dyDescent="0.25">
      <c r="G11" s="2672" t="s">
        <v>447</v>
      </c>
      <c r="H11" s="2673" t="s">
        <v>447</v>
      </c>
      <c r="I11" s="2674" t="s">
        <v>447</v>
      </c>
      <c r="J11" s="2675" t="s">
        <v>447</v>
      </c>
      <c r="K11" s="2675"/>
      <c r="L11" s="2987" t="str">
        <f>L10</f>
        <v>Preluare_xml</v>
      </c>
      <c r="M11" s="2685" t="s">
        <v>14686</v>
      </c>
      <c r="N11" s="2683" t="s">
        <v>5087</v>
      </c>
      <c r="O11" s="2685" t="s">
        <v>14687</v>
      </c>
      <c r="P11" s="2677" t="s">
        <v>446</v>
      </c>
      <c r="Q11" s="2678" t="s">
        <v>14688</v>
      </c>
      <c r="AD11" s="2679" t="s">
        <v>447</v>
      </c>
      <c r="AE11" s="2680" t="s">
        <v>447</v>
      </c>
      <c r="AF11" s="2681" t="s">
        <v>447</v>
      </c>
      <c r="AG11" s="2682" t="s">
        <v>447</v>
      </c>
      <c r="AH11" s="2792"/>
      <c r="AI11" s="2708">
        <v>1</v>
      </c>
      <c r="AJ11" s="2686" t="str">
        <f t="shared" si="5"/>
        <v>II.1-3</v>
      </c>
      <c r="AK11" s="2707" t="s">
        <v>11592</v>
      </c>
      <c r="AL11" s="2708">
        <v>2</v>
      </c>
      <c r="AM11" s="1925" t="str">
        <f t="shared" si="0"/>
        <v>II.1-3</v>
      </c>
      <c r="AN11" s="2710" t="str">
        <f t="shared" si="0"/>
        <v>T21</v>
      </c>
      <c r="AO11" s="2711" t="s">
        <v>446</v>
      </c>
      <c r="AP11" s="2678" t="s">
        <v>5064</v>
      </c>
      <c r="AX11" s="2679" t="s">
        <v>447</v>
      </c>
      <c r="AY11" s="2680" t="s">
        <v>447</v>
      </c>
      <c r="AZ11" s="2681" t="s">
        <v>447</v>
      </c>
      <c r="BA11" s="2682" t="s">
        <v>447</v>
      </c>
      <c r="BB11" s="2792"/>
      <c r="BC11" s="2708">
        <v>1</v>
      </c>
      <c r="BD11" s="2686" t="str">
        <f t="shared" si="6"/>
        <v>II.1-3</v>
      </c>
      <c r="BE11" s="2707" t="s">
        <v>11592</v>
      </c>
      <c r="BF11" s="2708">
        <v>2</v>
      </c>
      <c r="BG11" s="1925" t="str">
        <f t="shared" si="1"/>
        <v>II.1-3</v>
      </c>
      <c r="BH11" s="2710" t="str">
        <f t="shared" si="1"/>
        <v>T21</v>
      </c>
      <c r="BI11" s="2711" t="s">
        <v>446</v>
      </c>
      <c r="BJ11" s="2678" t="s">
        <v>5064</v>
      </c>
    </row>
    <row r="12" spans="6:67" x14ac:dyDescent="0.25">
      <c r="G12" s="2672" t="s">
        <v>447</v>
      </c>
      <c r="H12" s="2673" t="s">
        <v>447</v>
      </c>
      <c r="I12" s="2674" t="s">
        <v>447</v>
      </c>
      <c r="J12" s="2675" t="s">
        <v>447</v>
      </c>
      <c r="K12" s="2675"/>
      <c r="L12" s="2987" t="str">
        <f>L11</f>
        <v>Preluare_xml</v>
      </c>
      <c r="M12" s="2685" t="s">
        <v>14689</v>
      </c>
      <c r="N12" s="2683" t="s">
        <v>5087</v>
      </c>
      <c r="O12" s="2685" t="s">
        <v>11587</v>
      </c>
      <c r="P12" s="2677" t="s">
        <v>446</v>
      </c>
      <c r="Q12" s="2678" t="s">
        <v>11588</v>
      </c>
      <c r="AD12" s="2679" t="s">
        <v>447</v>
      </c>
      <c r="AE12" s="2680" t="s">
        <v>447</v>
      </c>
      <c r="AF12" s="2681" t="s">
        <v>447</v>
      </c>
      <c r="AG12" s="2682" t="s">
        <v>447</v>
      </c>
      <c r="AH12" s="2792"/>
      <c r="AI12" s="2708">
        <v>1</v>
      </c>
      <c r="AJ12" s="2686" t="str">
        <f t="shared" si="5"/>
        <v>II.1-3</v>
      </c>
      <c r="AK12" s="2707" t="s">
        <v>11796</v>
      </c>
      <c r="AL12" s="2708">
        <v>2</v>
      </c>
      <c r="AM12" s="1925" t="str">
        <f t="shared" si="0"/>
        <v>II.1-3</v>
      </c>
      <c r="AN12" s="2710" t="str">
        <f t="shared" si="0"/>
        <v>D25:E34</v>
      </c>
      <c r="AO12" s="2711" t="s">
        <v>446</v>
      </c>
      <c r="AP12" s="2678" t="s">
        <v>11798</v>
      </c>
      <c r="AX12" s="2679" t="s">
        <v>447</v>
      </c>
      <c r="AY12" s="2680" t="s">
        <v>447</v>
      </c>
      <c r="AZ12" s="2681" t="s">
        <v>447</v>
      </c>
      <c r="BA12" s="2682" t="s">
        <v>447</v>
      </c>
      <c r="BB12" s="2792"/>
      <c r="BC12" s="2708">
        <v>1</v>
      </c>
      <c r="BD12" s="2686" t="str">
        <f t="shared" si="6"/>
        <v>II.1-3</v>
      </c>
      <c r="BE12" s="2707" t="s">
        <v>11796</v>
      </c>
      <c r="BF12" s="2708">
        <v>2</v>
      </c>
      <c r="BG12" s="1925" t="str">
        <f t="shared" si="1"/>
        <v>II.1-3</v>
      </c>
      <c r="BH12" s="2710" t="str">
        <f t="shared" si="1"/>
        <v>D25:E34</v>
      </c>
      <c r="BI12" s="2711" t="s">
        <v>446</v>
      </c>
      <c r="BJ12" s="2678" t="s">
        <v>11798</v>
      </c>
    </row>
    <row r="13" spans="6:67" x14ac:dyDescent="0.25">
      <c r="G13" s="2689" t="s">
        <v>447</v>
      </c>
      <c r="H13" s="2690" t="s">
        <v>447</v>
      </c>
      <c r="I13" s="2691" t="s">
        <v>447</v>
      </c>
      <c r="J13" s="2692" t="s">
        <v>447</v>
      </c>
      <c r="K13" s="2692"/>
      <c r="L13" s="2988" t="str">
        <f t="shared" ref="L13:L51" si="7">L12</f>
        <v>Preluare_xml</v>
      </c>
      <c r="M13" s="2693" t="s">
        <v>14690</v>
      </c>
      <c r="N13" s="2689" t="s">
        <v>5087</v>
      </c>
      <c r="O13" s="2693" t="s">
        <v>11590</v>
      </c>
      <c r="P13" s="2694" t="s">
        <v>446</v>
      </c>
      <c r="Q13" s="2712" t="s">
        <v>11591</v>
      </c>
      <c r="AD13" s="2679" t="s">
        <v>447</v>
      </c>
      <c r="AE13" s="2680" t="s">
        <v>447</v>
      </c>
      <c r="AF13" s="2681" t="s">
        <v>447</v>
      </c>
      <c r="AG13" s="2682" t="s">
        <v>447</v>
      </c>
      <c r="AH13" s="2792"/>
      <c r="AI13" s="2708">
        <v>1</v>
      </c>
      <c r="AJ13" s="2686" t="str">
        <f t="shared" si="5"/>
        <v>II.1-3</v>
      </c>
      <c r="AK13" s="2707" t="s">
        <v>11797</v>
      </c>
      <c r="AL13" s="2708">
        <v>2</v>
      </c>
      <c r="AM13" s="1925" t="str">
        <f t="shared" ref="AM13" si="8">AJ13</f>
        <v>II.1-3</v>
      </c>
      <c r="AN13" s="2710" t="str">
        <f t="shared" ref="AN13" si="9">AK13</f>
        <v>F25:F34</v>
      </c>
      <c r="AO13" s="2711" t="s">
        <v>446</v>
      </c>
      <c r="AP13" s="2678" t="s">
        <v>11799</v>
      </c>
      <c r="AX13" s="2679" t="s">
        <v>447</v>
      </c>
      <c r="AY13" s="2680" t="s">
        <v>447</v>
      </c>
      <c r="AZ13" s="2681" t="s">
        <v>447</v>
      </c>
      <c r="BA13" s="2682" t="s">
        <v>447</v>
      </c>
      <c r="BB13" s="2792"/>
      <c r="BC13" s="2708">
        <v>1</v>
      </c>
      <c r="BD13" s="2686" t="str">
        <f t="shared" si="6"/>
        <v>II.1-3</v>
      </c>
      <c r="BE13" s="2707" t="s">
        <v>11797</v>
      </c>
      <c r="BF13" s="2708">
        <v>2</v>
      </c>
      <c r="BG13" s="1925" t="str">
        <f t="shared" ref="BG13" si="10">BD13</f>
        <v>II.1-3</v>
      </c>
      <c r="BH13" s="2710" t="str">
        <f t="shared" ref="BH13" si="11">BE13</f>
        <v>F25:F34</v>
      </c>
      <c r="BI13" s="2711" t="s">
        <v>446</v>
      </c>
      <c r="BJ13" s="2678" t="s">
        <v>11799</v>
      </c>
    </row>
    <row r="14" spans="6:67" x14ac:dyDescent="0.25">
      <c r="G14" s="2672" t="s">
        <v>447</v>
      </c>
      <c r="H14" s="2673" t="s">
        <v>447</v>
      </c>
      <c r="I14" s="2674" t="s">
        <v>447</v>
      </c>
      <c r="J14" s="2675" t="s">
        <v>447</v>
      </c>
      <c r="K14" s="2675"/>
      <c r="L14" s="2987" t="str">
        <f t="shared" si="7"/>
        <v>Preluare_xml</v>
      </c>
      <c r="M14" s="2707" t="s">
        <v>14691</v>
      </c>
      <c r="N14" s="2708" t="s">
        <v>5088</v>
      </c>
      <c r="O14" s="2685" t="s">
        <v>11593</v>
      </c>
      <c r="P14" s="2677" t="s">
        <v>446</v>
      </c>
      <c r="Q14" s="2678" t="s">
        <v>11594</v>
      </c>
      <c r="AD14" s="2679" t="s">
        <v>447</v>
      </c>
      <c r="AE14" s="2680" t="s">
        <v>447</v>
      </c>
      <c r="AF14" s="2681" t="s">
        <v>447</v>
      </c>
      <c r="AG14" s="2682" t="s">
        <v>447</v>
      </c>
      <c r="AH14" s="2792"/>
      <c r="AI14" s="2708">
        <v>1</v>
      </c>
      <c r="AJ14" s="2686" t="str">
        <f t="shared" si="5"/>
        <v>II.1-3</v>
      </c>
      <c r="AK14" s="2707" t="s">
        <v>11597</v>
      </c>
      <c r="AL14" s="2708">
        <v>2</v>
      </c>
      <c r="AM14" s="1925" t="str">
        <f t="shared" si="0"/>
        <v>II.1-3</v>
      </c>
      <c r="AN14" s="2710" t="str">
        <f t="shared" si="0"/>
        <v>T37</v>
      </c>
      <c r="AO14" s="2711" t="s">
        <v>446</v>
      </c>
      <c r="AP14" s="2678" t="s">
        <v>10425</v>
      </c>
      <c r="AX14" s="2679" t="s">
        <v>447</v>
      </c>
      <c r="AY14" s="2680" t="s">
        <v>447</v>
      </c>
      <c r="AZ14" s="2681" t="s">
        <v>447</v>
      </c>
      <c r="BA14" s="2682" t="s">
        <v>447</v>
      </c>
      <c r="BB14" s="2792"/>
      <c r="BC14" s="2708">
        <v>1</v>
      </c>
      <c r="BD14" s="2686" t="str">
        <f t="shared" si="6"/>
        <v>II.1-3</v>
      </c>
      <c r="BE14" s="2707" t="s">
        <v>11597</v>
      </c>
      <c r="BF14" s="2708">
        <v>2</v>
      </c>
      <c r="BG14" s="1925" t="str">
        <f t="shared" si="1"/>
        <v>II.1-3</v>
      </c>
      <c r="BH14" s="2710" t="str">
        <f t="shared" si="1"/>
        <v>T37</v>
      </c>
      <c r="BI14" s="2711" t="s">
        <v>446</v>
      </c>
      <c r="BJ14" s="2678" t="s">
        <v>10425</v>
      </c>
    </row>
    <row r="15" spans="6:67" x14ac:dyDescent="0.25">
      <c r="G15" s="2683" t="s">
        <v>447</v>
      </c>
      <c r="H15" s="2713" t="s">
        <v>447</v>
      </c>
      <c r="I15" s="2714" t="s">
        <v>447</v>
      </c>
      <c r="J15" s="2715" t="s">
        <v>447</v>
      </c>
      <c r="K15" s="2715"/>
      <c r="L15" s="2989" t="str">
        <f t="shared" si="7"/>
        <v>Preluare_xml</v>
      </c>
      <c r="M15" s="2707" t="s">
        <v>14692</v>
      </c>
      <c r="N15" s="2683" t="s">
        <v>5088</v>
      </c>
      <c r="O15" s="2685" t="s">
        <v>14758</v>
      </c>
      <c r="P15" s="2677" t="s">
        <v>446</v>
      </c>
      <c r="Q15" s="2678" t="s">
        <v>14693</v>
      </c>
      <c r="AD15" s="2679" t="s">
        <v>447</v>
      </c>
      <c r="AE15" s="2680" t="s">
        <v>447</v>
      </c>
      <c r="AF15" s="2681" t="s">
        <v>447</v>
      </c>
      <c r="AG15" s="2682" t="s">
        <v>447</v>
      </c>
      <c r="AH15" s="2792"/>
      <c r="AI15" s="2708">
        <v>1</v>
      </c>
      <c r="AJ15" s="2686" t="str">
        <f t="shared" si="5"/>
        <v>II.1-3</v>
      </c>
      <c r="AK15" s="2707" t="s">
        <v>11600</v>
      </c>
      <c r="AL15" s="2708">
        <v>2</v>
      </c>
      <c r="AM15" s="1925" t="str">
        <f t="shared" si="0"/>
        <v>II.1-3</v>
      </c>
      <c r="AN15" s="2710" t="str">
        <f t="shared" si="0"/>
        <v>T40:T41</v>
      </c>
      <c r="AO15" s="2711" t="s">
        <v>446</v>
      </c>
      <c r="AP15" s="2678" t="s">
        <v>10426</v>
      </c>
      <c r="AX15" s="2679" t="s">
        <v>447</v>
      </c>
      <c r="AY15" s="2680" t="s">
        <v>447</v>
      </c>
      <c r="AZ15" s="2681" t="s">
        <v>447</v>
      </c>
      <c r="BA15" s="2682" t="s">
        <v>447</v>
      </c>
      <c r="BB15" s="2792"/>
      <c r="BC15" s="2708">
        <v>1</v>
      </c>
      <c r="BD15" s="2686" t="str">
        <f t="shared" si="6"/>
        <v>II.1-3</v>
      </c>
      <c r="BE15" s="2707" t="s">
        <v>11600</v>
      </c>
      <c r="BF15" s="2708">
        <v>2</v>
      </c>
      <c r="BG15" s="1925" t="str">
        <f t="shared" si="1"/>
        <v>II.1-3</v>
      </c>
      <c r="BH15" s="2710" t="str">
        <f t="shared" si="1"/>
        <v>T40:T41</v>
      </c>
      <c r="BI15" s="2711" t="s">
        <v>446</v>
      </c>
      <c r="BJ15" s="2678" t="s">
        <v>10426</v>
      </c>
    </row>
    <row r="16" spans="6:67" x14ac:dyDescent="0.25">
      <c r="G16" s="2683" t="s">
        <v>447</v>
      </c>
      <c r="H16" s="2713" t="s">
        <v>447</v>
      </c>
      <c r="I16" s="2714" t="s">
        <v>447</v>
      </c>
      <c r="J16" s="2715" t="s">
        <v>447</v>
      </c>
      <c r="K16" s="2715"/>
      <c r="L16" s="2989" t="str">
        <f t="shared" si="7"/>
        <v>Preluare_xml</v>
      </c>
      <c r="M16" s="2707" t="s">
        <v>14694</v>
      </c>
      <c r="N16" s="2683" t="s">
        <v>5088</v>
      </c>
      <c r="O16" s="2685" t="s">
        <v>11595</v>
      </c>
      <c r="P16" s="2677" t="s">
        <v>446</v>
      </c>
      <c r="Q16" s="2678" t="s">
        <v>11596</v>
      </c>
      <c r="AD16" s="2716" t="s">
        <v>447</v>
      </c>
      <c r="AE16" s="2717" t="s">
        <v>447</v>
      </c>
      <c r="AF16" s="2718" t="s">
        <v>447</v>
      </c>
      <c r="AG16" s="2719" t="s">
        <v>447</v>
      </c>
      <c r="AH16" s="2794"/>
      <c r="AI16" s="2708">
        <v>1</v>
      </c>
      <c r="AJ16" s="2686" t="str">
        <f t="shared" si="5"/>
        <v>II.1-3</v>
      </c>
      <c r="AK16" s="2707" t="s">
        <v>11603</v>
      </c>
      <c r="AL16" s="2708">
        <v>2</v>
      </c>
      <c r="AM16" s="1925" t="str">
        <f t="shared" si="0"/>
        <v>II.1-3</v>
      </c>
      <c r="AN16" s="2710" t="str">
        <f t="shared" si="0"/>
        <v>T43</v>
      </c>
      <c r="AO16" s="2711" t="s">
        <v>446</v>
      </c>
      <c r="AP16" s="2678" t="s">
        <v>10812</v>
      </c>
      <c r="AX16" s="2716" t="s">
        <v>447</v>
      </c>
      <c r="AY16" s="2717" t="s">
        <v>447</v>
      </c>
      <c r="AZ16" s="2718" t="s">
        <v>447</v>
      </c>
      <c r="BA16" s="2719" t="s">
        <v>447</v>
      </c>
      <c r="BB16" s="2794"/>
      <c r="BC16" s="2708">
        <v>1</v>
      </c>
      <c r="BD16" s="2686" t="str">
        <f t="shared" si="6"/>
        <v>II.1-3</v>
      </c>
      <c r="BE16" s="2707" t="s">
        <v>11603</v>
      </c>
      <c r="BF16" s="2708">
        <v>2</v>
      </c>
      <c r="BG16" s="1925" t="str">
        <f t="shared" si="1"/>
        <v>II.1-3</v>
      </c>
      <c r="BH16" s="2710" t="str">
        <f t="shared" si="1"/>
        <v>T43</v>
      </c>
      <c r="BI16" s="2711" t="s">
        <v>446</v>
      </c>
      <c r="BJ16" s="2678" t="s">
        <v>10812</v>
      </c>
    </row>
    <row r="17" spans="7:62" x14ac:dyDescent="0.25">
      <c r="G17" s="2683" t="s">
        <v>447</v>
      </c>
      <c r="H17" s="2713" t="s">
        <v>447</v>
      </c>
      <c r="I17" s="2714" t="s">
        <v>447</v>
      </c>
      <c r="J17" s="2715" t="s">
        <v>447</v>
      </c>
      <c r="K17" s="2715"/>
      <c r="L17" s="2989" t="str">
        <f>L15</f>
        <v>Preluare_xml</v>
      </c>
      <c r="M17" s="2685" t="s">
        <v>14695</v>
      </c>
      <c r="N17" s="2683" t="s">
        <v>5088</v>
      </c>
      <c r="O17" s="2685" t="s">
        <v>14696</v>
      </c>
      <c r="P17" s="2677" t="s">
        <v>446</v>
      </c>
      <c r="Q17" s="2678" t="s">
        <v>14697</v>
      </c>
      <c r="AD17" s="2700" t="s">
        <v>447</v>
      </c>
      <c r="AE17" s="2701" t="s">
        <v>447</v>
      </c>
      <c r="AF17" s="2702" t="s">
        <v>447</v>
      </c>
      <c r="AG17" s="2703" t="s">
        <v>447</v>
      </c>
      <c r="AH17" s="2793"/>
      <c r="AI17" s="2689">
        <v>1</v>
      </c>
      <c r="AJ17" s="2704" t="str">
        <f t="shared" si="5"/>
        <v>II.1-3</v>
      </c>
      <c r="AK17" s="2693" t="s">
        <v>11605</v>
      </c>
      <c r="AL17" s="2689">
        <v>2</v>
      </c>
      <c r="AM17" s="2704" t="str">
        <f t="shared" si="0"/>
        <v>II.1-3</v>
      </c>
      <c r="AN17" s="2705" t="str">
        <f t="shared" si="0"/>
        <v>T46:T47</v>
      </c>
      <c r="AO17" s="2706" t="s">
        <v>446</v>
      </c>
      <c r="AP17" s="2712" t="s">
        <v>10813</v>
      </c>
      <c r="AX17" s="2700" t="s">
        <v>447</v>
      </c>
      <c r="AY17" s="2701" t="s">
        <v>447</v>
      </c>
      <c r="AZ17" s="2702" t="s">
        <v>447</v>
      </c>
      <c r="BA17" s="2703" t="s">
        <v>447</v>
      </c>
      <c r="BB17" s="2793"/>
      <c r="BC17" s="2689">
        <v>1</v>
      </c>
      <c r="BD17" s="2704" t="str">
        <f t="shared" si="6"/>
        <v>II.1-3</v>
      </c>
      <c r="BE17" s="2693" t="s">
        <v>11605</v>
      </c>
      <c r="BF17" s="2689">
        <v>2</v>
      </c>
      <c r="BG17" s="2704" t="str">
        <f t="shared" si="1"/>
        <v>II.1-3</v>
      </c>
      <c r="BH17" s="2705" t="str">
        <f t="shared" si="1"/>
        <v>T46:T47</v>
      </c>
      <c r="BI17" s="2706" t="s">
        <v>446</v>
      </c>
      <c r="BJ17" s="2712" t="s">
        <v>10813</v>
      </c>
    </row>
    <row r="18" spans="7:62" x14ac:dyDescent="0.25">
      <c r="G18" s="2683" t="s">
        <v>447</v>
      </c>
      <c r="H18" s="2713" t="s">
        <v>447</v>
      </c>
      <c r="I18" s="2714" t="s">
        <v>447</v>
      </c>
      <c r="J18" s="2715" t="s">
        <v>447</v>
      </c>
      <c r="K18" s="2715"/>
      <c r="L18" s="2989" t="str">
        <f>L16</f>
        <v>Preluare_xml</v>
      </c>
      <c r="M18" s="2685" t="s">
        <v>14698</v>
      </c>
      <c r="N18" s="2683" t="s">
        <v>5088</v>
      </c>
      <c r="O18" s="2685" t="s">
        <v>11598</v>
      </c>
      <c r="P18" s="2677" t="s">
        <v>446</v>
      </c>
      <c r="Q18" s="2678" t="s">
        <v>11599</v>
      </c>
      <c r="AD18" s="2716" t="s">
        <v>447</v>
      </c>
      <c r="AE18" s="2717" t="s">
        <v>447</v>
      </c>
      <c r="AF18" s="2718" t="s">
        <v>447</v>
      </c>
      <c r="AG18" s="2719" t="s">
        <v>447</v>
      </c>
      <c r="AH18" s="2794"/>
      <c r="AI18" s="2683">
        <v>1</v>
      </c>
      <c r="AJ18" s="2709" t="s">
        <v>5087</v>
      </c>
      <c r="AK18" s="2685" t="s">
        <v>11576</v>
      </c>
      <c r="AL18" s="2683">
        <v>2</v>
      </c>
      <c r="AM18" s="1925" t="str">
        <f t="shared" si="0"/>
        <v>II.4.</v>
      </c>
      <c r="AN18" s="2687" t="str">
        <f t="shared" si="0"/>
        <v>P5</v>
      </c>
      <c r="AO18" s="2688" t="s">
        <v>446</v>
      </c>
      <c r="AP18" s="2699" t="s">
        <v>11577</v>
      </c>
      <c r="AX18" s="2716" t="s">
        <v>447</v>
      </c>
      <c r="AY18" s="2717" t="s">
        <v>447</v>
      </c>
      <c r="AZ18" s="2718" t="s">
        <v>447</v>
      </c>
      <c r="BA18" s="2719" t="s">
        <v>447</v>
      </c>
      <c r="BB18" s="2794"/>
      <c r="BC18" s="2683">
        <v>1</v>
      </c>
      <c r="BD18" s="2709" t="s">
        <v>5087</v>
      </c>
      <c r="BE18" s="2685" t="s">
        <v>11576</v>
      </c>
      <c r="BF18" s="2683">
        <v>2</v>
      </c>
      <c r="BG18" s="1925" t="str">
        <f t="shared" si="1"/>
        <v>II.4.</v>
      </c>
      <c r="BH18" s="2687" t="str">
        <f t="shared" si="1"/>
        <v>P5</v>
      </c>
      <c r="BI18" s="2688" t="s">
        <v>446</v>
      </c>
      <c r="BJ18" s="2699" t="s">
        <v>11577</v>
      </c>
    </row>
    <row r="19" spans="7:62" x14ac:dyDescent="0.25">
      <c r="G19" s="2683" t="s">
        <v>447</v>
      </c>
      <c r="H19" s="2713" t="s">
        <v>447</v>
      </c>
      <c r="I19" s="2714" t="s">
        <v>447</v>
      </c>
      <c r="J19" s="2715" t="s">
        <v>447</v>
      </c>
      <c r="K19" s="2715"/>
      <c r="L19" s="2989" t="str">
        <f>L18</f>
        <v>Preluare_xml</v>
      </c>
      <c r="M19" s="2685" t="s">
        <v>14702</v>
      </c>
      <c r="N19" s="2683" t="s">
        <v>5088</v>
      </c>
      <c r="O19" s="2685" t="s">
        <v>11601</v>
      </c>
      <c r="P19" s="2677" t="s">
        <v>446</v>
      </c>
      <c r="Q19" s="2678" t="s">
        <v>11602</v>
      </c>
      <c r="AD19" s="2720" t="s">
        <v>447</v>
      </c>
      <c r="AE19" s="2721" t="s">
        <v>447</v>
      </c>
      <c r="AF19" s="2722" t="s">
        <v>447</v>
      </c>
      <c r="AG19" s="2723" t="s">
        <v>447</v>
      </c>
      <c r="AH19" s="2795"/>
      <c r="AI19" s="2696">
        <v>1</v>
      </c>
      <c r="AJ19" s="2724" t="str">
        <f>AJ18</f>
        <v>II.4.</v>
      </c>
      <c r="AK19" s="2697" t="s">
        <v>11609</v>
      </c>
      <c r="AL19" s="2696">
        <v>2</v>
      </c>
      <c r="AM19" s="2724" t="str">
        <f t="shared" ref="AM19:AN32" si="12">AJ19</f>
        <v>II.4.</v>
      </c>
      <c r="AN19" s="2725" t="str">
        <f t="shared" si="12"/>
        <v>N8:N11</v>
      </c>
      <c r="AO19" s="2711" t="s">
        <v>446</v>
      </c>
      <c r="AP19" s="2678" t="s">
        <v>11579</v>
      </c>
      <c r="AX19" s="2720" t="s">
        <v>447</v>
      </c>
      <c r="AY19" s="2721" t="s">
        <v>447</v>
      </c>
      <c r="AZ19" s="2722" t="s">
        <v>447</v>
      </c>
      <c r="BA19" s="2723" t="s">
        <v>447</v>
      </c>
      <c r="BB19" s="2795"/>
      <c r="BC19" s="2696">
        <v>1</v>
      </c>
      <c r="BD19" s="2724" t="str">
        <f>BD18</f>
        <v>II.4.</v>
      </c>
      <c r="BE19" s="2697" t="s">
        <v>11609</v>
      </c>
      <c r="BF19" s="2696">
        <v>2</v>
      </c>
      <c r="BG19" s="2724" t="str">
        <f t="shared" si="1"/>
        <v>II.4.</v>
      </c>
      <c r="BH19" s="2725" t="str">
        <f t="shared" si="1"/>
        <v>N8:N11</v>
      </c>
      <c r="BI19" s="2711" t="s">
        <v>446</v>
      </c>
      <c r="BJ19" s="2678" t="s">
        <v>11579</v>
      </c>
    </row>
    <row r="20" spans="7:62" x14ac:dyDescent="0.25">
      <c r="G20" s="2683" t="s">
        <v>447</v>
      </c>
      <c r="H20" s="2713" t="s">
        <v>447</v>
      </c>
      <c r="I20" s="2714" t="s">
        <v>447</v>
      </c>
      <c r="J20" s="2715" t="s">
        <v>447</v>
      </c>
      <c r="K20" s="2715"/>
      <c r="L20" s="2989" t="str">
        <f t="shared" si="7"/>
        <v>Preluare_xml</v>
      </c>
      <c r="M20" s="2707" t="s">
        <v>14703</v>
      </c>
      <c r="N20" s="2683" t="s">
        <v>5088</v>
      </c>
      <c r="O20" s="2685" t="s">
        <v>11585</v>
      </c>
      <c r="P20" s="2677" t="s">
        <v>446</v>
      </c>
      <c r="Q20" s="2678" t="s">
        <v>11604</v>
      </c>
      <c r="AD20" s="2716" t="s">
        <v>447</v>
      </c>
      <c r="AE20" s="2717" t="s">
        <v>447</v>
      </c>
      <c r="AF20" s="2718" t="s">
        <v>447</v>
      </c>
      <c r="AG20" s="2719" t="s">
        <v>447</v>
      </c>
      <c r="AH20" s="2794"/>
      <c r="AI20" s="2708">
        <v>1</v>
      </c>
      <c r="AJ20" s="2724" t="str">
        <f t="shared" ref="AJ20:AJ23" si="13">AJ19</f>
        <v>II.4.</v>
      </c>
      <c r="AK20" s="2707" t="s">
        <v>11611</v>
      </c>
      <c r="AL20" s="2708">
        <v>2</v>
      </c>
      <c r="AM20" s="1925" t="str">
        <f t="shared" si="12"/>
        <v>II.4.</v>
      </c>
      <c r="AN20" s="2710" t="str">
        <f t="shared" si="12"/>
        <v>N13:N17</v>
      </c>
      <c r="AO20" s="2711" t="s">
        <v>446</v>
      </c>
      <c r="AP20" s="2678" t="s">
        <v>11582</v>
      </c>
      <c r="AX20" s="2716" t="s">
        <v>447</v>
      </c>
      <c r="AY20" s="2717" t="s">
        <v>447</v>
      </c>
      <c r="AZ20" s="2718" t="s">
        <v>447</v>
      </c>
      <c r="BA20" s="2719" t="s">
        <v>447</v>
      </c>
      <c r="BB20" s="2794"/>
      <c r="BC20" s="2708">
        <v>1</v>
      </c>
      <c r="BD20" s="2724" t="str">
        <f t="shared" ref="BD20:BD23" si="14">BD19</f>
        <v>II.4.</v>
      </c>
      <c r="BE20" s="2707" t="s">
        <v>11611</v>
      </c>
      <c r="BF20" s="2708">
        <v>2</v>
      </c>
      <c r="BG20" s="1925" t="str">
        <f t="shared" si="1"/>
        <v>II.4.</v>
      </c>
      <c r="BH20" s="2710" t="str">
        <f t="shared" si="1"/>
        <v>N13:N17</v>
      </c>
      <c r="BI20" s="2711" t="s">
        <v>446</v>
      </c>
      <c r="BJ20" s="2678" t="s">
        <v>11582</v>
      </c>
    </row>
    <row r="21" spans="7:62" x14ac:dyDescent="0.25">
      <c r="G21" s="2683" t="s">
        <v>447</v>
      </c>
      <c r="H21" s="2713" t="s">
        <v>447</v>
      </c>
      <c r="I21" s="2714" t="s">
        <v>447</v>
      </c>
      <c r="J21" s="2715" t="s">
        <v>447</v>
      </c>
      <c r="K21" s="2715"/>
      <c r="L21" s="2989" t="str">
        <f t="shared" si="7"/>
        <v>Preluare_xml</v>
      </c>
      <c r="M21" s="2707" t="s">
        <v>14704</v>
      </c>
      <c r="N21" s="2683" t="s">
        <v>5088</v>
      </c>
      <c r="O21" s="2685" t="s">
        <v>11587</v>
      </c>
      <c r="P21" s="2677" t="s">
        <v>446</v>
      </c>
      <c r="Q21" s="2678" t="s">
        <v>11606</v>
      </c>
      <c r="AD21" s="2716" t="s">
        <v>447</v>
      </c>
      <c r="AE21" s="2717" t="s">
        <v>447</v>
      </c>
      <c r="AF21" s="2718" t="s">
        <v>447</v>
      </c>
      <c r="AG21" s="2719" t="s">
        <v>447</v>
      </c>
      <c r="AH21" s="2794"/>
      <c r="AI21" s="2708">
        <v>1</v>
      </c>
      <c r="AJ21" s="2724" t="str">
        <f t="shared" si="13"/>
        <v>II.4.</v>
      </c>
      <c r="AK21" s="2707" t="s">
        <v>11585</v>
      </c>
      <c r="AL21" s="2708">
        <v>2</v>
      </c>
      <c r="AM21" s="1925" t="str">
        <f t="shared" si="12"/>
        <v>II.4.</v>
      </c>
      <c r="AN21" s="2710" t="str">
        <f t="shared" si="12"/>
        <v>N19:N23</v>
      </c>
      <c r="AO21" s="2711" t="s">
        <v>446</v>
      </c>
      <c r="AP21" s="2678" t="s">
        <v>11614</v>
      </c>
      <c r="AX21" s="2716" t="s">
        <v>447</v>
      </c>
      <c r="AY21" s="2717" t="s">
        <v>447</v>
      </c>
      <c r="AZ21" s="2718" t="s">
        <v>447</v>
      </c>
      <c r="BA21" s="2719" t="s">
        <v>447</v>
      </c>
      <c r="BB21" s="2794"/>
      <c r="BC21" s="2708">
        <v>1</v>
      </c>
      <c r="BD21" s="2724" t="str">
        <f t="shared" si="14"/>
        <v>II.4.</v>
      </c>
      <c r="BE21" s="2707" t="s">
        <v>11615</v>
      </c>
      <c r="BF21" s="2708">
        <v>2</v>
      </c>
      <c r="BG21" s="1925" t="str">
        <f t="shared" si="1"/>
        <v>II.4.</v>
      </c>
      <c r="BH21" s="2710" t="str">
        <f t="shared" si="1"/>
        <v>N19:N22</v>
      </c>
      <c r="BI21" s="2711" t="s">
        <v>446</v>
      </c>
      <c r="BJ21" s="2726" t="s">
        <v>11616</v>
      </c>
    </row>
    <row r="22" spans="7:62" x14ac:dyDescent="0.25">
      <c r="G22" s="2683" t="s">
        <v>447</v>
      </c>
      <c r="H22" s="2713" t="s">
        <v>447</v>
      </c>
      <c r="I22" s="2714" t="s">
        <v>447</v>
      </c>
      <c r="J22" s="2715" t="s">
        <v>447</v>
      </c>
      <c r="K22" s="2715"/>
      <c r="L22" s="2989" t="str">
        <f t="shared" si="7"/>
        <v>Preluare_xml</v>
      </c>
      <c r="M22" s="2707" t="s">
        <v>14705</v>
      </c>
      <c r="N22" s="2683" t="s">
        <v>5088</v>
      </c>
      <c r="O22" s="2685" t="s">
        <v>11612</v>
      </c>
      <c r="P22" s="2677" t="s">
        <v>446</v>
      </c>
      <c r="Q22" s="2678" t="s">
        <v>14706</v>
      </c>
      <c r="AD22" s="2679" t="s">
        <v>447</v>
      </c>
      <c r="AE22" s="2680" t="s">
        <v>447</v>
      </c>
      <c r="AF22" s="2681" t="s">
        <v>447</v>
      </c>
      <c r="AG22" s="2682" t="s">
        <v>447</v>
      </c>
      <c r="AH22" s="2792"/>
      <c r="AI22" s="2683">
        <v>1</v>
      </c>
      <c r="AJ22" s="2724" t="str">
        <f t="shared" si="13"/>
        <v>II.4.</v>
      </c>
      <c r="AK22" s="2685" t="s">
        <v>11587</v>
      </c>
      <c r="AL22" s="2683">
        <v>2</v>
      </c>
      <c r="AM22" s="2686" t="str">
        <f t="shared" si="12"/>
        <v>II.4.</v>
      </c>
      <c r="AN22" s="2687" t="str">
        <f t="shared" si="12"/>
        <v>N25</v>
      </c>
      <c r="AO22" s="2688" t="s">
        <v>446</v>
      </c>
      <c r="AP22" s="2678" t="s">
        <v>11588</v>
      </c>
      <c r="AX22" s="2679" t="s">
        <v>447</v>
      </c>
      <c r="AY22" s="2680" t="s">
        <v>447</v>
      </c>
      <c r="AZ22" s="2681" t="s">
        <v>447</v>
      </c>
      <c r="BA22" s="2682" t="s">
        <v>447</v>
      </c>
      <c r="BB22" s="2792"/>
      <c r="BC22" s="2683">
        <v>1</v>
      </c>
      <c r="BD22" s="2724" t="str">
        <f t="shared" si="14"/>
        <v>II.4.</v>
      </c>
      <c r="BE22" s="2685" t="s">
        <v>11619</v>
      </c>
      <c r="BF22" s="2683">
        <v>2</v>
      </c>
      <c r="BG22" s="2686" t="str">
        <f t="shared" si="1"/>
        <v>II.4.</v>
      </c>
      <c r="BH22" s="2728" t="s">
        <v>11587</v>
      </c>
      <c r="BI22" s="2688" t="s">
        <v>446</v>
      </c>
      <c r="BJ22" s="2729" t="s">
        <v>11588</v>
      </c>
    </row>
    <row r="23" spans="7:62" x14ac:dyDescent="0.25">
      <c r="G23" s="2672" t="s">
        <v>447</v>
      </c>
      <c r="H23" s="2673" t="s">
        <v>447</v>
      </c>
      <c r="I23" s="2674" t="s">
        <v>447</v>
      </c>
      <c r="J23" s="2675" t="s">
        <v>447</v>
      </c>
      <c r="K23" s="2675"/>
      <c r="L23" s="2987" t="str">
        <f t="shared" si="7"/>
        <v>Preluare_xml</v>
      </c>
      <c r="M23" s="2707" t="s">
        <v>14707</v>
      </c>
      <c r="N23" s="2708" t="s">
        <v>5088</v>
      </c>
      <c r="O23" s="2707" t="s">
        <v>11607</v>
      </c>
      <c r="P23" s="2698" t="s">
        <v>446</v>
      </c>
      <c r="Q23" s="2678" t="s">
        <v>11608</v>
      </c>
      <c r="AD23" s="2700" t="s">
        <v>447</v>
      </c>
      <c r="AE23" s="2701" t="s">
        <v>447</v>
      </c>
      <c r="AF23" s="2702" t="s">
        <v>447</v>
      </c>
      <c r="AG23" s="2703" t="s">
        <v>447</v>
      </c>
      <c r="AH23" s="2793"/>
      <c r="AI23" s="2689">
        <v>1</v>
      </c>
      <c r="AJ23" s="2704" t="str">
        <f t="shared" si="13"/>
        <v>II.4.</v>
      </c>
      <c r="AK23" s="2693" t="s">
        <v>11590</v>
      </c>
      <c r="AL23" s="2689">
        <v>2</v>
      </c>
      <c r="AM23" s="2704" t="str">
        <f t="shared" si="12"/>
        <v>II.4.</v>
      </c>
      <c r="AN23" s="2705" t="str">
        <f t="shared" si="12"/>
        <v>N27:N28</v>
      </c>
      <c r="AO23" s="2706" t="s">
        <v>446</v>
      </c>
      <c r="AP23" s="2712" t="s">
        <v>11591</v>
      </c>
      <c r="AX23" s="2700" t="s">
        <v>447</v>
      </c>
      <c r="AY23" s="2701" t="s">
        <v>447</v>
      </c>
      <c r="AZ23" s="2702" t="s">
        <v>447</v>
      </c>
      <c r="BA23" s="2703" t="s">
        <v>447</v>
      </c>
      <c r="BB23" s="2793"/>
      <c r="BC23" s="2689">
        <v>1</v>
      </c>
      <c r="BD23" s="2704" t="str">
        <f t="shared" si="14"/>
        <v>II.4.</v>
      </c>
      <c r="BE23" s="2693" t="s">
        <v>11622</v>
      </c>
      <c r="BF23" s="2689">
        <v>2</v>
      </c>
      <c r="BG23" s="2704" t="str">
        <f t="shared" si="1"/>
        <v>II.4.</v>
      </c>
      <c r="BH23" s="2730" t="s">
        <v>11590</v>
      </c>
      <c r="BI23" s="2706" t="s">
        <v>446</v>
      </c>
      <c r="BJ23" s="2731" t="s">
        <v>11591</v>
      </c>
    </row>
    <row r="24" spans="7:62" x14ac:dyDescent="0.25">
      <c r="G24" s="2689" t="s">
        <v>447</v>
      </c>
      <c r="H24" s="2690" t="s">
        <v>447</v>
      </c>
      <c r="I24" s="2691" t="s">
        <v>447</v>
      </c>
      <c r="J24" s="2692" t="s">
        <v>447</v>
      </c>
      <c r="K24" s="2692"/>
      <c r="L24" s="2988" t="str">
        <f t="shared" si="7"/>
        <v>Preluare_xml</v>
      </c>
      <c r="M24" s="2693" t="s">
        <v>14708</v>
      </c>
      <c r="N24" s="2689" t="s">
        <v>5088</v>
      </c>
      <c r="O24" s="2693" t="s">
        <v>11610</v>
      </c>
      <c r="P24" s="2694" t="s">
        <v>446</v>
      </c>
      <c r="Q24" s="2712" t="s">
        <v>10835</v>
      </c>
      <c r="AD24" s="2716" t="s">
        <v>447</v>
      </c>
      <c r="AE24" s="2717" t="s">
        <v>447</v>
      </c>
      <c r="AF24" s="2718" t="s">
        <v>447</v>
      </c>
      <c r="AG24" s="2719" t="s">
        <v>447</v>
      </c>
      <c r="AH24" s="2794"/>
      <c r="AI24" s="2683">
        <v>1</v>
      </c>
      <c r="AJ24" s="2709" t="s">
        <v>5088</v>
      </c>
      <c r="AK24" s="2685" t="s">
        <v>11593</v>
      </c>
      <c r="AL24" s="2683">
        <v>2</v>
      </c>
      <c r="AM24" s="1925" t="str">
        <f t="shared" si="12"/>
        <v>II.5.</v>
      </c>
      <c r="AN24" s="2687" t="str">
        <f t="shared" si="12"/>
        <v>N5:N8</v>
      </c>
      <c r="AO24" s="2688" t="s">
        <v>446</v>
      </c>
      <c r="AP24" s="2678" t="s">
        <v>11594</v>
      </c>
      <c r="AX24" s="2716" t="s">
        <v>447</v>
      </c>
      <c r="AY24" s="2717" t="s">
        <v>447</v>
      </c>
      <c r="AZ24" s="2718" t="s">
        <v>447</v>
      </c>
      <c r="BA24" s="2719" t="s">
        <v>447</v>
      </c>
      <c r="BB24" s="2794"/>
      <c r="BC24" s="2683">
        <v>1</v>
      </c>
      <c r="BD24" s="2709" t="s">
        <v>5088</v>
      </c>
      <c r="BE24" s="2685" t="s">
        <v>11593</v>
      </c>
      <c r="BF24" s="2683">
        <v>2</v>
      </c>
      <c r="BG24" s="1925" t="str">
        <f t="shared" si="1"/>
        <v>II.5.</v>
      </c>
      <c r="BH24" s="2687" t="str">
        <f t="shared" si="1"/>
        <v>N5:N8</v>
      </c>
      <c r="BI24" s="2688" t="s">
        <v>446</v>
      </c>
      <c r="BJ24" s="2678" t="s">
        <v>11594</v>
      </c>
    </row>
    <row r="25" spans="7:62" x14ac:dyDescent="0.25">
      <c r="G25" s="2672" t="s">
        <v>447</v>
      </c>
      <c r="H25" s="2673" t="s">
        <v>447</v>
      </c>
      <c r="I25" s="2674" t="s">
        <v>447</v>
      </c>
      <c r="J25" s="2675" t="s">
        <v>447</v>
      </c>
      <c r="K25" s="2675"/>
      <c r="L25" s="2987" t="str">
        <f t="shared" si="7"/>
        <v>Preluare_xml</v>
      </c>
      <c r="M25" s="2685" t="s">
        <v>14787</v>
      </c>
      <c r="N25" s="2683" t="s">
        <v>5535</v>
      </c>
      <c r="O25" s="2685" t="s">
        <v>14672</v>
      </c>
      <c r="P25" s="2677" t="s">
        <v>446</v>
      </c>
      <c r="Q25" s="2678" t="s">
        <v>10901</v>
      </c>
      <c r="AD25" s="2679" t="s">
        <v>447</v>
      </c>
      <c r="AE25" s="2680" t="s">
        <v>447</v>
      </c>
      <c r="AF25" s="2681" t="s">
        <v>447</v>
      </c>
      <c r="AG25" s="2682" t="s">
        <v>447</v>
      </c>
      <c r="AH25" s="2792"/>
      <c r="AI25" s="2683">
        <v>1</v>
      </c>
      <c r="AJ25" s="2724" t="str">
        <f>AJ24</f>
        <v>II.5.</v>
      </c>
      <c r="AK25" s="2685" t="s">
        <v>11595</v>
      </c>
      <c r="AL25" s="2683">
        <v>2</v>
      </c>
      <c r="AM25" s="2686" t="str">
        <f t="shared" si="12"/>
        <v>II.5.</v>
      </c>
      <c r="AN25" s="2687" t="str">
        <f t="shared" si="12"/>
        <v>N10:N13</v>
      </c>
      <c r="AO25" s="2688" t="s">
        <v>446</v>
      </c>
      <c r="AP25" s="2678" t="s">
        <v>11596</v>
      </c>
      <c r="AX25" s="2679" t="s">
        <v>447</v>
      </c>
      <c r="AY25" s="2680" t="s">
        <v>447</v>
      </c>
      <c r="AZ25" s="2681" t="s">
        <v>447</v>
      </c>
      <c r="BA25" s="2682" t="s">
        <v>447</v>
      </c>
      <c r="BB25" s="2792"/>
      <c r="BC25" s="2683">
        <v>1</v>
      </c>
      <c r="BD25" s="2724" t="str">
        <f>BD24</f>
        <v>II.5.</v>
      </c>
      <c r="BE25" s="2685" t="s">
        <v>11595</v>
      </c>
      <c r="BF25" s="2683">
        <v>2</v>
      </c>
      <c r="BG25" s="2686" t="str">
        <f t="shared" si="1"/>
        <v>II.5.</v>
      </c>
      <c r="BH25" s="2687" t="str">
        <f t="shared" si="1"/>
        <v>N10:N13</v>
      </c>
      <c r="BI25" s="2688" t="s">
        <v>446</v>
      </c>
      <c r="BJ25" s="2678" t="s">
        <v>11596</v>
      </c>
    </row>
    <row r="26" spans="7:62" x14ac:dyDescent="0.25">
      <c r="G26" s="2689" t="s">
        <v>447</v>
      </c>
      <c r="H26" s="2690" t="s">
        <v>447</v>
      </c>
      <c r="I26" s="2691" t="s">
        <v>447</v>
      </c>
      <c r="J26" s="2692" t="s">
        <v>447</v>
      </c>
      <c r="K26" s="2692"/>
      <c r="L26" s="2988" t="str">
        <f t="shared" si="7"/>
        <v>Preluare_xml</v>
      </c>
      <c r="M26" s="2693" t="s">
        <v>14788</v>
      </c>
      <c r="N26" s="2689" t="s">
        <v>5535</v>
      </c>
      <c r="O26" s="2693" t="s">
        <v>11617</v>
      </c>
      <c r="P26" s="2694" t="s">
        <v>446</v>
      </c>
      <c r="Q26" s="2712" t="s">
        <v>11618</v>
      </c>
      <c r="AD26" s="2679" t="s">
        <v>447</v>
      </c>
      <c r="AE26" s="2680" t="s">
        <v>447</v>
      </c>
      <c r="AF26" s="2681" t="s">
        <v>447</v>
      </c>
      <c r="AG26" s="2682" t="s">
        <v>447</v>
      </c>
      <c r="AH26" s="2792"/>
      <c r="AI26" s="2683">
        <v>1</v>
      </c>
      <c r="AJ26" s="2724" t="str">
        <f t="shared" ref="AJ26:AJ31" si="15">AJ25</f>
        <v>II.5.</v>
      </c>
      <c r="AK26" s="2685" t="s">
        <v>11627</v>
      </c>
      <c r="AL26" s="2683">
        <v>2</v>
      </c>
      <c r="AM26" s="2686" t="str">
        <f t="shared" si="12"/>
        <v>II.5.</v>
      </c>
      <c r="AN26" s="2687" t="str">
        <f t="shared" si="12"/>
        <v>N15:N17</v>
      </c>
      <c r="AO26" s="2688" t="s">
        <v>446</v>
      </c>
      <c r="AP26" s="2678" t="s">
        <v>11628</v>
      </c>
      <c r="AX26" s="2679" t="s">
        <v>447</v>
      </c>
      <c r="AY26" s="2680" t="s">
        <v>447</v>
      </c>
      <c r="AZ26" s="2681" t="s">
        <v>447</v>
      </c>
      <c r="BA26" s="2682" t="s">
        <v>447</v>
      </c>
      <c r="BB26" s="2792"/>
      <c r="BC26" s="2683">
        <v>1</v>
      </c>
      <c r="BD26" s="2724" t="str">
        <f t="shared" ref="BD26:BD31" si="16">BD25</f>
        <v>II.5.</v>
      </c>
      <c r="BE26" s="2685" t="s">
        <v>11627</v>
      </c>
      <c r="BF26" s="2683">
        <v>2</v>
      </c>
      <c r="BG26" s="2686" t="str">
        <f t="shared" si="1"/>
        <v>II.5.</v>
      </c>
      <c r="BH26" s="2687" t="str">
        <f t="shared" si="1"/>
        <v>N15:N17</v>
      </c>
      <c r="BI26" s="2688" t="s">
        <v>446</v>
      </c>
      <c r="BJ26" s="2678" t="s">
        <v>11628</v>
      </c>
    </row>
    <row r="27" spans="7:62" x14ac:dyDescent="0.25">
      <c r="G27" s="2683" t="s">
        <v>447</v>
      </c>
      <c r="H27" s="2713" t="s">
        <v>447</v>
      </c>
      <c r="I27" s="2714" t="s">
        <v>447</v>
      </c>
      <c r="J27" s="2715" t="s">
        <v>447</v>
      </c>
      <c r="K27" s="2715"/>
      <c r="L27" s="2989" t="str">
        <f t="shared" si="7"/>
        <v>Preluare_xml</v>
      </c>
      <c r="M27" s="2707" t="s">
        <v>14772</v>
      </c>
      <c r="N27" s="2683" t="s">
        <v>5089</v>
      </c>
      <c r="O27" s="2685" t="s">
        <v>11620</v>
      </c>
      <c r="P27" s="2677" t="s">
        <v>446</v>
      </c>
      <c r="Q27" s="2678" t="s">
        <v>14709</v>
      </c>
      <c r="AD27" s="2679" t="s">
        <v>447</v>
      </c>
      <c r="AE27" s="2680" t="s">
        <v>447</v>
      </c>
      <c r="AF27" s="2681" t="s">
        <v>447</v>
      </c>
      <c r="AG27" s="2682" t="s">
        <v>447</v>
      </c>
      <c r="AH27" s="2792"/>
      <c r="AI27" s="2683">
        <v>1</v>
      </c>
      <c r="AJ27" s="2724" t="str">
        <f t="shared" si="15"/>
        <v>II.5.</v>
      </c>
      <c r="AK27" s="2685" t="s">
        <v>11585</v>
      </c>
      <c r="AL27" s="2683">
        <v>2</v>
      </c>
      <c r="AM27" s="2686" t="str">
        <f t="shared" si="12"/>
        <v>II.5.</v>
      </c>
      <c r="AN27" s="2687" t="str">
        <f t="shared" si="12"/>
        <v>N19:N23</v>
      </c>
      <c r="AO27" s="2688" t="s">
        <v>446</v>
      </c>
      <c r="AP27" s="2678" t="s">
        <v>11604</v>
      </c>
      <c r="AX27" s="2679" t="s">
        <v>447</v>
      </c>
      <c r="AY27" s="2680" t="s">
        <v>447</v>
      </c>
      <c r="AZ27" s="2681" t="s">
        <v>447</v>
      </c>
      <c r="BA27" s="2682" t="s">
        <v>447</v>
      </c>
      <c r="BB27" s="2792"/>
      <c r="BC27" s="2683">
        <v>1</v>
      </c>
      <c r="BD27" s="2724" t="str">
        <f t="shared" si="16"/>
        <v>II.5.</v>
      </c>
      <c r="BE27" s="2685" t="s">
        <v>11585</v>
      </c>
      <c r="BF27" s="2683">
        <v>2</v>
      </c>
      <c r="BG27" s="2686" t="str">
        <f t="shared" si="1"/>
        <v>II.5.</v>
      </c>
      <c r="BH27" s="2687" t="str">
        <f t="shared" si="1"/>
        <v>N19:N23</v>
      </c>
      <c r="BI27" s="2688" t="s">
        <v>446</v>
      </c>
      <c r="BJ27" s="2678" t="s">
        <v>11604</v>
      </c>
    </row>
    <row r="28" spans="7:62" x14ac:dyDescent="0.25">
      <c r="G28" s="2683" t="s">
        <v>447</v>
      </c>
      <c r="H28" s="2713" t="s">
        <v>447</v>
      </c>
      <c r="I28" s="2714" t="s">
        <v>447</v>
      </c>
      <c r="J28" s="2715" t="s">
        <v>447</v>
      </c>
      <c r="K28" s="2715"/>
      <c r="L28" s="2989" t="str">
        <f t="shared" si="7"/>
        <v>Preluare_xml</v>
      </c>
      <c r="M28" s="2707" t="s">
        <v>14712</v>
      </c>
      <c r="N28" s="2683" t="s">
        <v>5089</v>
      </c>
      <c r="O28" s="2685" t="s">
        <v>14710</v>
      </c>
      <c r="P28" s="2677" t="s">
        <v>446</v>
      </c>
      <c r="Q28" s="2678" t="s">
        <v>14711</v>
      </c>
      <c r="AD28" s="2679" t="s">
        <v>447</v>
      </c>
      <c r="AE28" s="2680" t="s">
        <v>447</v>
      </c>
      <c r="AF28" s="2681" t="s">
        <v>447</v>
      </c>
      <c r="AG28" s="2682" t="s">
        <v>447</v>
      </c>
      <c r="AH28" s="2792"/>
      <c r="AI28" s="2683">
        <v>1</v>
      </c>
      <c r="AJ28" s="2724" t="str">
        <f t="shared" si="15"/>
        <v>II.5.</v>
      </c>
      <c r="AK28" s="2685" t="s">
        <v>11587</v>
      </c>
      <c r="AL28" s="2683">
        <v>2</v>
      </c>
      <c r="AM28" s="2686" t="str">
        <f t="shared" si="12"/>
        <v>II.5.</v>
      </c>
      <c r="AN28" s="2687" t="str">
        <f t="shared" si="12"/>
        <v>N25</v>
      </c>
      <c r="AO28" s="2688" t="s">
        <v>446</v>
      </c>
      <c r="AP28" s="2678" t="s">
        <v>11606</v>
      </c>
      <c r="AX28" s="2679" t="s">
        <v>447</v>
      </c>
      <c r="AY28" s="2680" t="s">
        <v>447</v>
      </c>
      <c r="AZ28" s="2681" t="s">
        <v>447</v>
      </c>
      <c r="BA28" s="2682" t="s">
        <v>447</v>
      </c>
      <c r="BB28" s="2792"/>
      <c r="BC28" s="2683">
        <v>1</v>
      </c>
      <c r="BD28" s="2724" t="str">
        <f t="shared" si="16"/>
        <v>II.5.</v>
      </c>
      <c r="BE28" s="2685" t="s">
        <v>11587</v>
      </c>
      <c r="BF28" s="2683">
        <v>2</v>
      </c>
      <c r="BG28" s="2686" t="str">
        <f t="shared" si="1"/>
        <v>II.5.</v>
      </c>
      <c r="BH28" s="2687" t="str">
        <f t="shared" si="1"/>
        <v>N25</v>
      </c>
      <c r="BI28" s="2688" t="s">
        <v>446</v>
      </c>
      <c r="BJ28" s="2678" t="s">
        <v>11606</v>
      </c>
    </row>
    <row r="29" spans="7:62" x14ac:dyDescent="0.25">
      <c r="G29" s="2683" t="s">
        <v>447</v>
      </c>
      <c r="H29" s="2713" t="s">
        <v>447</v>
      </c>
      <c r="I29" s="2714" t="s">
        <v>447</v>
      </c>
      <c r="J29" s="2715" t="s">
        <v>447</v>
      </c>
      <c r="K29" s="2715"/>
      <c r="L29" s="2989" t="str">
        <f t="shared" si="7"/>
        <v>Preluare_xml</v>
      </c>
      <c r="M29" s="2707" t="s">
        <v>14715</v>
      </c>
      <c r="N29" s="2683" t="s">
        <v>5089</v>
      </c>
      <c r="O29" s="2685" t="s">
        <v>14713</v>
      </c>
      <c r="P29" s="2677" t="s">
        <v>446</v>
      </c>
      <c r="Q29" s="2678" t="s">
        <v>14714</v>
      </c>
      <c r="AD29" s="2679" t="s">
        <v>447</v>
      </c>
      <c r="AE29" s="2680" t="s">
        <v>447</v>
      </c>
      <c r="AF29" s="2681" t="s">
        <v>447</v>
      </c>
      <c r="AG29" s="2682" t="s">
        <v>447</v>
      </c>
      <c r="AH29" s="2792"/>
      <c r="AI29" s="2683">
        <v>1</v>
      </c>
      <c r="AJ29" s="2724" t="str">
        <f t="shared" si="15"/>
        <v>II.5.</v>
      </c>
      <c r="AK29" s="2685" t="s">
        <v>11607</v>
      </c>
      <c r="AL29" s="2683">
        <v>2</v>
      </c>
      <c r="AM29" s="2686" t="str">
        <f t="shared" si="12"/>
        <v>II.5.</v>
      </c>
      <c r="AN29" s="2687" t="str">
        <f t="shared" si="12"/>
        <v>N27</v>
      </c>
      <c r="AO29" s="2688" t="s">
        <v>446</v>
      </c>
      <c r="AP29" s="2678" t="s">
        <v>11608</v>
      </c>
      <c r="AX29" s="2679" t="s">
        <v>447</v>
      </c>
      <c r="AY29" s="2680" t="s">
        <v>447</v>
      </c>
      <c r="AZ29" s="2681" t="s">
        <v>447</v>
      </c>
      <c r="BA29" s="2682" t="s">
        <v>447</v>
      </c>
      <c r="BB29" s="2792"/>
      <c r="BC29" s="2683">
        <v>1</v>
      </c>
      <c r="BD29" s="2724" t="str">
        <f t="shared" si="16"/>
        <v>II.5.</v>
      </c>
      <c r="BE29" s="2685" t="s">
        <v>11607</v>
      </c>
      <c r="BF29" s="2683">
        <v>2</v>
      </c>
      <c r="BG29" s="2686" t="str">
        <f t="shared" si="1"/>
        <v>II.5.</v>
      </c>
      <c r="BH29" s="2687" t="str">
        <f t="shared" si="1"/>
        <v>N27</v>
      </c>
      <c r="BI29" s="2688" t="s">
        <v>446</v>
      </c>
      <c r="BJ29" s="2678" t="s">
        <v>11608</v>
      </c>
    </row>
    <row r="30" spans="7:62" x14ac:dyDescent="0.25">
      <c r="G30" s="2683" t="s">
        <v>447</v>
      </c>
      <c r="H30" s="2713" t="s">
        <v>447</v>
      </c>
      <c r="I30" s="2714" t="s">
        <v>447</v>
      </c>
      <c r="J30" s="2715" t="s">
        <v>447</v>
      </c>
      <c r="K30" s="2715"/>
      <c r="L30" s="2989" t="str">
        <f t="shared" si="7"/>
        <v>Preluare_xml</v>
      </c>
      <c r="M30" s="2707" t="s">
        <v>14716</v>
      </c>
      <c r="N30" s="2683" t="s">
        <v>5089</v>
      </c>
      <c r="O30" s="2685" t="s">
        <v>11623</v>
      </c>
      <c r="P30" s="2732" t="s">
        <v>446</v>
      </c>
      <c r="Q30" s="2733" t="s">
        <v>11624</v>
      </c>
      <c r="AD30" s="2679" t="s">
        <v>447</v>
      </c>
      <c r="AE30" s="2680" t="s">
        <v>447</v>
      </c>
      <c r="AF30" s="2681" t="s">
        <v>447</v>
      </c>
      <c r="AG30" s="2682" t="s">
        <v>447</v>
      </c>
      <c r="AH30" s="2792"/>
      <c r="AI30" s="2683">
        <v>1</v>
      </c>
      <c r="AJ30" s="2724" t="str">
        <f t="shared" si="15"/>
        <v>II.5.</v>
      </c>
      <c r="AK30" s="2685" t="s">
        <v>11630</v>
      </c>
      <c r="AL30" s="2683">
        <v>2</v>
      </c>
      <c r="AM30" s="2686" t="str">
        <f t="shared" si="12"/>
        <v>II.5.</v>
      </c>
      <c r="AN30" s="2687" t="str">
        <f t="shared" si="12"/>
        <v>N29:N33</v>
      </c>
      <c r="AO30" s="2688" t="s">
        <v>446</v>
      </c>
      <c r="AP30" s="2678" t="s">
        <v>11631</v>
      </c>
      <c r="AX30" s="2679" t="s">
        <v>447</v>
      </c>
      <c r="AY30" s="2680" t="s">
        <v>447</v>
      </c>
      <c r="AZ30" s="2681" t="s">
        <v>447</v>
      </c>
      <c r="BA30" s="2682" t="s">
        <v>447</v>
      </c>
      <c r="BB30" s="2792"/>
      <c r="BC30" s="2683">
        <v>1</v>
      </c>
      <c r="BD30" s="2724" t="str">
        <f t="shared" si="16"/>
        <v>II.5.</v>
      </c>
      <c r="BE30" s="2685" t="s">
        <v>11630</v>
      </c>
      <c r="BF30" s="2683">
        <v>2</v>
      </c>
      <c r="BG30" s="2686" t="str">
        <f t="shared" si="1"/>
        <v>II.5.</v>
      </c>
      <c r="BH30" s="2687" t="str">
        <f t="shared" si="1"/>
        <v>N29:N33</v>
      </c>
      <c r="BI30" s="2688" t="s">
        <v>446</v>
      </c>
      <c r="BJ30" s="2678" t="s">
        <v>11631</v>
      </c>
    </row>
    <row r="31" spans="7:62" x14ac:dyDescent="0.25">
      <c r="G31" s="2683" t="s">
        <v>447</v>
      </c>
      <c r="H31" s="2713" t="s">
        <v>447</v>
      </c>
      <c r="I31" s="2714" t="s">
        <v>447</v>
      </c>
      <c r="J31" s="2715" t="s">
        <v>447</v>
      </c>
      <c r="K31" s="2715"/>
      <c r="L31" s="2989" t="str">
        <f>L29</f>
        <v>Preluare_xml</v>
      </c>
      <c r="M31" s="2707" t="s">
        <v>14764</v>
      </c>
      <c r="N31" s="2683" t="s">
        <v>5089</v>
      </c>
      <c r="O31" s="2685" t="s">
        <v>14763</v>
      </c>
      <c r="P31" s="2732" t="s">
        <v>446</v>
      </c>
      <c r="Q31" s="2733" t="s">
        <v>14762</v>
      </c>
      <c r="AD31" s="2700" t="s">
        <v>447</v>
      </c>
      <c r="AE31" s="2701" t="s">
        <v>447</v>
      </c>
      <c r="AF31" s="2702" t="s">
        <v>447</v>
      </c>
      <c r="AG31" s="2703" t="s">
        <v>447</v>
      </c>
      <c r="AH31" s="2793"/>
      <c r="AI31" s="2689">
        <v>1</v>
      </c>
      <c r="AJ31" s="2704" t="str">
        <f t="shared" si="15"/>
        <v>II.5.</v>
      </c>
      <c r="AK31" s="2693" t="s">
        <v>11612</v>
      </c>
      <c r="AL31" s="2689">
        <v>2</v>
      </c>
      <c r="AM31" s="2704" t="str">
        <f t="shared" si="12"/>
        <v>II.5.</v>
      </c>
      <c r="AN31" s="2705" t="str">
        <f t="shared" si="12"/>
        <v>P26</v>
      </c>
      <c r="AO31" s="2706" t="s">
        <v>446</v>
      </c>
      <c r="AP31" s="2695" t="s">
        <v>11613</v>
      </c>
      <c r="AX31" s="2700" t="s">
        <v>447</v>
      </c>
      <c r="AY31" s="2701" t="s">
        <v>447</v>
      </c>
      <c r="AZ31" s="2702" t="s">
        <v>447</v>
      </c>
      <c r="BA31" s="2703" t="s">
        <v>447</v>
      </c>
      <c r="BB31" s="2793"/>
      <c r="BC31" s="2689">
        <v>1</v>
      </c>
      <c r="BD31" s="2704" t="str">
        <f t="shared" si="16"/>
        <v>II.5.</v>
      </c>
      <c r="BE31" s="2693" t="s">
        <v>11612</v>
      </c>
      <c r="BF31" s="2689">
        <v>2</v>
      </c>
      <c r="BG31" s="2704" t="str">
        <f t="shared" si="1"/>
        <v>II.5.</v>
      </c>
      <c r="BH31" s="2705" t="str">
        <f t="shared" si="1"/>
        <v>P26</v>
      </c>
      <c r="BI31" s="2706" t="s">
        <v>446</v>
      </c>
      <c r="BJ31" s="2695" t="s">
        <v>11613</v>
      </c>
    </row>
    <row r="32" spans="7:62" x14ac:dyDescent="0.25">
      <c r="G32" s="2689" t="s">
        <v>447</v>
      </c>
      <c r="H32" s="2690" t="s">
        <v>447</v>
      </c>
      <c r="I32" s="2691" t="s">
        <v>447</v>
      </c>
      <c r="J32" s="2692" t="s">
        <v>447</v>
      </c>
      <c r="K32" s="2692"/>
      <c r="L32" s="2988" t="str">
        <f>L30</f>
        <v>Preluare_xml</v>
      </c>
      <c r="M32" s="2727" t="s">
        <v>14773</v>
      </c>
      <c r="N32" s="3034" t="s">
        <v>5089</v>
      </c>
      <c r="O32" s="2693" t="s">
        <v>11625</v>
      </c>
      <c r="P32" s="2694" t="s">
        <v>446</v>
      </c>
      <c r="Q32" s="2712" t="s">
        <v>14717</v>
      </c>
      <c r="AD32" s="2716" t="s">
        <v>447</v>
      </c>
      <c r="AE32" s="2717" t="s">
        <v>447</v>
      </c>
      <c r="AF32" s="2718" t="s">
        <v>447</v>
      </c>
      <c r="AG32" s="2719" t="s">
        <v>447</v>
      </c>
      <c r="AH32" s="2794"/>
      <c r="AI32" s="2683">
        <v>1</v>
      </c>
      <c r="AJ32" s="2709" t="s">
        <v>5535</v>
      </c>
      <c r="AK32" s="2685" t="s">
        <v>11632</v>
      </c>
      <c r="AL32" s="2683">
        <v>2</v>
      </c>
      <c r="AM32" s="1925" t="str">
        <f t="shared" si="12"/>
        <v>II.5.1</v>
      </c>
      <c r="AN32" s="2687" t="str">
        <f t="shared" si="12"/>
        <v>J6:L6</v>
      </c>
      <c r="AO32" s="2688" t="s">
        <v>446</v>
      </c>
      <c r="AP32" s="2678" t="s">
        <v>11633</v>
      </c>
      <c r="AX32" s="2716" t="s">
        <v>447</v>
      </c>
      <c r="AY32" s="2717" t="s">
        <v>447</v>
      </c>
      <c r="AZ32" s="2718" t="s">
        <v>447</v>
      </c>
      <c r="BA32" s="2719" t="s">
        <v>447</v>
      </c>
      <c r="BB32" s="2794"/>
      <c r="BC32" s="2683">
        <v>1</v>
      </c>
      <c r="BD32" s="2709" t="s">
        <v>5535</v>
      </c>
      <c r="BE32" s="2685" t="s">
        <v>11632</v>
      </c>
      <c r="BF32" s="2683">
        <v>2</v>
      </c>
      <c r="BG32" s="1925" t="str">
        <f t="shared" si="1"/>
        <v>II.5.1</v>
      </c>
      <c r="BH32" s="2687" t="str">
        <f t="shared" si="1"/>
        <v>J6:L6</v>
      </c>
      <c r="BI32" s="2688" t="s">
        <v>446</v>
      </c>
      <c r="BJ32" s="2678" t="s">
        <v>11633</v>
      </c>
    </row>
    <row r="33" spans="7:62" x14ac:dyDescent="0.25">
      <c r="G33" s="2683" t="s">
        <v>447</v>
      </c>
      <c r="H33" s="2713" t="s">
        <v>447</v>
      </c>
      <c r="I33" s="2714" t="s">
        <v>447</v>
      </c>
      <c r="J33" s="2715" t="s">
        <v>447</v>
      </c>
      <c r="K33" s="2715"/>
      <c r="L33" s="2989" t="str">
        <f t="shared" si="7"/>
        <v>Preluare_xml</v>
      </c>
      <c r="M33" s="2707" t="s">
        <v>14774</v>
      </c>
      <c r="N33" s="2683" t="s">
        <v>10907</v>
      </c>
      <c r="O33" s="2685" t="s">
        <v>14756</v>
      </c>
      <c r="P33" s="2732" t="s">
        <v>446</v>
      </c>
      <c r="Q33" s="2733" t="s">
        <v>14718</v>
      </c>
      <c r="AD33" s="2700" t="s">
        <v>447</v>
      </c>
      <c r="AE33" s="2701" t="s">
        <v>447</v>
      </c>
      <c r="AF33" s="2702" t="s">
        <v>447</v>
      </c>
      <c r="AG33" s="2703" t="s">
        <v>447</v>
      </c>
      <c r="AH33" s="2793"/>
      <c r="AI33" s="2689">
        <v>1</v>
      </c>
      <c r="AJ33" s="2704" t="str">
        <f t="shared" ref="AJ33" si="17">AJ32</f>
        <v>II.5.1</v>
      </c>
      <c r="AK33" s="2693" t="s">
        <v>11617</v>
      </c>
      <c r="AL33" s="2689">
        <v>2</v>
      </c>
      <c r="AM33" s="2704" t="s">
        <v>5535</v>
      </c>
      <c r="AN33" s="2705" t="s">
        <v>11617</v>
      </c>
      <c r="AO33" s="2706" t="s">
        <v>446</v>
      </c>
      <c r="AP33" s="2712" t="s">
        <v>11618</v>
      </c>
      <c r="AX33" s="2700" t="s">
        <v>447</v>
      </c>
      <c r="AY33" s="2701" t="s">
        <v>447</v>
      </c>
      <c r="AZ33" s="2702" t="s">
        <v>447</v>
      </c>
      <c r="BA33" s="2703" t="s">
        <v>447</v>
      </c>
      <c r="BB33" s="2793"/>
      <c r="BC33" s="2689">
        <v>1</v>
      </c>
      <c r="BD33" s="2704" t="str">
        <f t="shared" ref="BD33" si="18">BD32</f>
        <v>II.5.1</v>
      </c>
      <c r="BE33" s="2693" t="s">
        <v>11617</v>
      </c>
      <c r="BF33" s="2689">
        <v>2</v>
      </c>
      <c r="BG33" s="2704" t="s">
        <v>5535</v>
      </c>
      <c r="BH33" s="2705" t="s">
        <v>11617</v>
      </c>
      <c r="BI33" s="2706" t="s">
        <v>446</v>
      </c>
      <c r="BJ33" s="2712" t="s">
        <v>11618</v>
      </c>
    </row>
    <row r="34" spans="7:62" x14ac:dyDescent="0.25">
      <c r="G34" s="2689" t="s">
        <v>447</v>
      </c>
      <c r="H34" s="2690" t="s">
        <v>447</v>
      </c>
      <c r="I34" s="2691" t="s">
        <v>447</v>
      </c>
      <c r="J34" s="2692" t="s">
        <v>447</v>
      </c>
      <c r="K34" s="2692"/>
      <c r="L34" s="2988" t="str">
        <f t="shared" si="7"/>
        <v>Preluare_xml</v>
      </c>
      <c r="M34" s="2727" t="s">
        <v>14765</v>
      </c>
      <c r="N34" s="2689" t="s">
        <v>10907</v>
      </c>
      <c r="O34" s="2693" t="s">
        <v>14757</v>
      </c>
      <c r="P34" s="2694" t="s">
        <v>446</v>
      </c>
      <c r="Q34" s="2712" t="s">
        <v>14719</v>
      </c>
      <c r="AD34" s="2716" t="s">
        <v>447</v>
      </c>
      <c r="AE34" s="2717" t="s">
        <v>447</v>
      </c>
      <c r="AF34" s="2718" t="s">
        <v>447</v>
      </c>
      <c r="AG34" s="2719" t="s">
        <v>447</v>
      </c>
      <c r="AH34" s="2794"/>
      <c r="AI34" s="2683">
        <v>1</v>
      </c>
      <c r="AJ34" s="2709" t="s">
        <v>5534</v>
      </c>
      <c r="AK34" s="2685" t="s">
        <v>11634</v>
      </c>
      <c r="AL34" s="2683">
        <v>2</v>
      </c>
      <c r="AM34" s="1925" t="str">
        <f t="shared" ref="AM34:AN45" si="19">AJ34</f>
        <v>II.5.2</v>
      </c>
      <c r="AN34" s="2687" t="str">
        <f t="shared" si="19"/>
        <v>E7:F9</v>
      </c>
      <c r="AO34" s="2688" t="s">
        <v>446</v>
      </c>
      <c r="AP34" s="2678" t="s">
        <v>11635</v>
      </c>
      <c r="AX34" s="2716" t="s">
        <v>447</v>
      </c>
      <c r="AY34" s="2717" t="s">
        <v>447</v>
      </c>
      <c r="AZ34" s="2718" t="s">
        <v>447</v>
      </c>
      <c r="BA34" s="2719" t="s">
        <v>447</v>
      </c>
      <c r="BB34" s="2794"/>
      <c r="BC34" s="2683">
        <v>1</v>
      </c>
      <c r="BD34" s="2709" t="s">
        <v>5534</v>
      </c>
      <c r="BE34" s="2685" t="s">
        <v>11634</v>
      </c>
      <c r="BF34" s="2683">
        <v>2</v>
      </c>
      <c r="BG34" s="1925" t="str">
        <f t="shared" ref="BG34:BH45" si="20">BD34</f>
        <v>II.5.2</v>
      </c>
      <c r="BH34" s="2687" t="str">
        <f t="shared" si="20"/>
        <v>E7:F9</v>
      </c>
      <c r="BI34" s="2688" t="s">
        <v>446</v>
      </c>
      <c r="BJ34" s="2678" t="s">
        <v>11635</v>
      </c>
    </row>
    <row r="35" spans="7:62" x14ac:dyDescent="0.25">
      <c r="G35" s="2683" t="s">
        <v>447</v>
      </c>
      <c r="H35" s="2713" t="s">
        <v>447</v>
      </c>
      <c r="I35" s="2714" t="s">
        <v>447</v>
      </c>
      <c r="J35" s="2715" t="s">
        <v>447</v>
      </c>
      <c r="K35" s="2715"/>
      <c r="L35" s="2989" t="str">
        <f t="shared" si="7"/>
        <v>Preluare_xml</v>
      </c>
      <c r="M35" s="2707" t="s">
        <v>14775</v>
      </c>
      <c r="N35" s="2683" t="s">
        <v>11629</v>
      </c>
      <c r="O35" s="2685" t="s">
        <v>14720</v>
      </c>
      <c r="P35" s="2732" t="s">
        <v>446</v>
      </c>
      <c r="Q35" s="2733" t="s">
        <v>14721</v>
      </c>
      <c r="AD35" s="2700" t="s">
        <v>447</v>
      </c>
      <c r="AE35" s="2701" t="s">
        <v>447</v>
      </c>
      <c r="AF35" s="2702" t="s">
        <v>447</v>
      </c>
      <c r="AG35" s="2703" t="s">
        <v>447</v>
      </c>
      <c r="AH35" s="2793"/>
      <c r="AI35" s="2689">
        <v>1</v>
      </c>
      <c r="AJ35" s="2704" t="str">
        <f t="shared" ref="AJ35:AJ42" si="21">AJ34</f>
        <v>II.5.2</v>
      </c>
      <c r="AK35" s="2693" t="s">
        <v>11638</v>
      </c>
      <c r="AL35" s="2689">
        <v>2</v>
      </c>
      <c r="AM35" s="2704" t="str">
        <f t="shared" si="19"/>
        <v>II.5.2</v>
      </c>
      <c r="AN35" s="2705" t="str">
        <f>AK35</f>
        <v>E11:F23</v>
      </c>
      <c r="AO35" s="2706" t="s">
        <v>446</v>
      </c>
      <c r="AP35" s="2712" t="s">
        <v>11639</v>
      </c>
      <c r="AX35" s="2700" t="s">
        <v>447</v>
      </c>
      <c r="AY35" s="2701" t="s">
        <v>447</v>
      </c>
      <c r="AZ35" s="2702" t="s">
        <v>447</v>
      </c>
      <c r="BA35" s="2703" t="s">
        <v>447</v>
      </c>
      <c r="BB35" s="2793"/>
      <c r="BC35" s="2689">
        <v>1</v>
      </c>
      <c r="BD35" s="2704" t="str">
        <f t="shared" ref="BD35:BD42" si="22">BD34</f>
        <v>II.5.2</v>
      </c>
      <c r="BE35" s="2693" t="s">
        <v>11638</v>
      </c>
      <c r="BF35" s="2689">
        <v>2</v>
      </c>
      <c r="BG35" s="2704" t="str">
        <f t="shared" si="20"/>
        <v>II.5.2</v>
      </c>
      <c r="BH35" s="2705" t="str">
        <f>BE35</f>
        <v>E11:F23</v>
      </c>
      <c r="BI35" s="2706" t="s">
        <v>446</v>
      </c>
      <c r="BJ35" s="2712" t="s">
        <v>11639</v>
      </c>
    </row>
    <row r="36" spans="7:62" x14ac:dyDescent="0.25">
      <c r="G36" s="2683" t="s">
        <v>447</v>
      </c>
      <c r="H36" s="2713" t="s">
        <v>447</v>
      </c>
      <c r="I36" s="2714" t="s">
        <v>447</v>
      </c>
      <c r="J36" s="2715" t="s">
        <v>447</v>
      </c>
      <c r="K36" s="2715"/>
      <c r="L36" s="2989" t="str">
        <f t="shared" si="7"/>
        <v>Preluare_xml</v>
      </c>
      <c r="M36" s="2707" t="s">
        <v>14776</v>
      </c>
      <c r="N36" s="2683" t="s">
        <v>11629</v>
      </c>
      <c r="O36" s="2685" t="s">
        <v>14722</v>
      </c>
      <c r="P36" s="2732" t="s">
        <v>446</v>
      </c>
      <c r="Q36" s="2733" t="s">
        <v>14723</v>
      </c>
      <c r="AD36" s="2679" t="s">
        <v>447</v>
      </c>
      <c r="AE36" s="2680" t="s">
        <v>447</v>
      </c>
      <c r="AF36" s="2681" t="s">
        <v>447</v>
      </c>
      <c r="AG36" s="2682" t="s">
        <v>447</v>
      </c>
      <c r="AH36" s="2792"/>
      <c r="AI36" s="2683">
        <v>1</v>
      </c>
      <c r="AJ36" s="2709" t="s">
        <v>9975</v>
      </c>
      <c r="AK36" s="2685" t="s">
        <v>11642</v>
      </c>
      <c r="AL36" s="2683">
        <v>2</v>
      </c>
      <c r="AM36" s="2686" t="str">
        <f t="shared" si="19"/>
        <v>II.5.3</v>
      </c>
      <c r="AN36" s="2687" t="str">
        <f t="shared" si="19"/>
        <v>G11:G12</v>
      </c>
      <c r="AO36" s="2688" t="s">
        <v>446</v>
      </c>
      <c r="AP36" s="2678" t="s">
        <v>11643</v>
      </c>
      <c r="AX36" s="2679" t="s">
        <v>447</v>
      </c>
      <c r="AY36" s="2680" t="s">
        <v>447</v>
      </c>
      <c r="AZ36" s="2681" t="s">
        <v>447</v>
      </c>
      <c r="BA36" s="2682" t="s">
        <v>447</v>
      </c>
      <c r="BB36" s="2792"/>
      <c r="BC36" s="2683">
        <v>1</v>
      </c>
      <c r="BD36" s="2709" t="s">
        <v>9975</v>
      </c>
      <c r="BE36" s="2685" t="s">
        <v>11642</v>
      </c>
      <c r="BF36" s="2683">
        <v>2</v>
      </c>
      <c r="BG36" s="2686" t="str">
        <f t="shared" si="20"/>
        <v>II.5.3</v>
      </c>
      <c r="BH36" s="2687" t="str">
        <f t="shared" si="20"/>
        <v>G11:G12</v>
      </c>
      <c r="BI36" s="2688" t="s">
        <v>446</v>
      </c>
      <c r="BJ36" s="2678" t="s">
        <v>11643</v>
      </c>
    </row>
    <row r="37" spans="7:62" x14ac:dyDescent="0.25">
      <c r="G37" s="2683" t="s">
        <v>447</v>
      </c>
      <c r="H37" s="2713" t="s">
        <v>447</v>
      </c>
      <c r="I37" s="2714" t="s">
        <v>447</v>
      </c>
      <c r="J37" s="2715" t="s">
        <v>447</v>
      </c>
      <c r="K37" s="2715"/>
      <c r="L37" s="2989" t="str">
        <f t="shared" si="7"/>
        <v>Preluare_xml</v>
      </c>
      <c r="M37" s="2707" t="s">
        <v>14777</v>
      </c>
      <c r="N37" s="2683" t="s">
        <v>11629</v>
      </c>
      <c r="O37" s="2685" t="s">
        <v>14724</v>
      </c>
      <c r="P37" s="2732" t="s">
        <v>446</v>
      </c>
      <c r="Q37" s="2733" t="s">
        <v>14725</v>
      </c>
      <c r="AD37" s="2679" t="s">
        <v>447</v>
      </c>
      <c r="AE37" s="2680" t="s">
        <v>447</v>
      </c>
      <c r="AF37" s="2681" t="s">
        <v>447</v>
      </c>
      <c r="AG37" s="2682" t="s">
        <v>447</v>
      </c>
      <c r="AH37" s="2792"/>
      <c r="AI37" s="2683">
        <v>1</v>
      </c>
      <c r="AJ37" s="2724" t="str">
        <f t="shared" si="21"/>
        <v>II.5.3</v>
      </c>
      <c r="AK37" s="2685" t="s">
        <v>11645</v>
      </c>
      <c r="AL37" s="2683">
        <v>2</v>
      </c>
      <c r="AM37" s="2686" t="str">
        <f t="shared" si="19"/>
        <v>II.5.3</v>
      </c>
      <c r="AN37" s="2687" t="str">
        <f t="shared" si="19"/>
        <v>C28:G42</v>
      </c>
      <c r="AO37" s="2688" t="s">
        <v>446</v>
      </c>
      <c r="AP37" s="2678" t="s">
        <v>11646</v>
      </c>
      <c r="AX37" s="2679" t="s">
        <v>447</v>
      </c>
      <c r="AY37" s="2680" t="s">
        <v>447</v>
      </c>
      <c r="AZ37" s="2681" t="s">
        <v>447</v>
      </c>
      <c r="BA37" s="2682" t="s">
        <v>447</v>
      </c>
      <c r="BB37" s="2792"/>
      <c r="BC37" s="2683">
        <v>1</v>
      </c>
      <c r="BD37" s="2724" t="str">
        <f t="shared" si="22"/>
        <v>II.5.3</v>
      </c>
      <c r="BE37" s="2685" t="s">
        <v>11645</v>
      </c>
      <c r="BF37" s="2683">
        <v>2</v>
      </c>
      <c r="BG37" s="2686" t="str">
        <f t="shared" si="20"/>
        <v>II.5.3</v>
      </c>
      <c r="BH37" s="2687" t="str">
        <f t="shared" si="20"/>
        <v>C28:G42</v>
      </c>
      <c r="BI37" s="2688" t="s">
        <v>446</v>
      </c>
      <c r="BJ37" s="2678" t="s">
        <v>11646</v>
      </c>
    </row>
    <row r="38" spans="7:62" x14ac:dyDescent="0.25">
      <c r="G38" s="2689" t="s">
        <v>447</v>
      </c>
      <c r="H38" s="2690" t="s">
        <v>447</v>
      </c>
      <c r="I38" s="2691" t="s">
        <v>447</v>
      </c>
      <c r="J38" s="2692" t="s">
        <v>447</v>
      </c>
      <c r="K38" s="2692"/>
      <c r="L38" s="2988" t="str">
        <f t="shared" si="7"/>
        <v>Preluare_xml</v>
      </c>
      <c r="M38" s="2727" t="s">
        <v>14778</v>
      </c>
      <c r="N38" s="2689" t="s">
        <v>11629</v>
      </c>
      <c r="O38" s="2693" t="s">
        <v>14726</v>
      </c>
      <c r="P38" s="2694" t="s">
        <v>446</v>
      </c>
      <c r="Q38" s="2712" t="s">
        <v>14727</v>
      </c>
      <c r="AD38" s="2679" t="s">
        <v>447</v>
      </c>
      <c r="AE38" s="2680" t="s">
        <v>447</v>
      </c>
      <c r="AF38" s="2681" t="s">
        <v>447</v>
      </c>
      <c r="AG38" s="2682" t="s">
        <v>447</v>
      </c>
      <c r="AH38" s="2792"/>
      <c r="AI38" s="2683">
        <v>1</v>
      </c>
      <c r="AJ38" s="2724" t="str">
        <f t="shared" si="21"/>
        <v>II.5.3</v>
      </c>
      <c r="AK38" s="2685" t="s">
        <v>11647</v>
      </c>
      <c r="AL38" s="2683">
        <v>2</v>
      </c>
      <c r="AM38" s="2686" t="str">
        <f t="shared" si="19"/>
        <v>II.5.3</v>
      </c>
      <c r="AN38" s="2687" t="str">
        <f t="shared" si="19"/>
        <v>G148:G149</v>
      </c>
      <c r="AO38" s="2688" t="s">
        <v>446</v>
      </c>
      <c r="AP38" s="2678" t="s">
        <v>11648</v>
      </c>
      <c r="AX38" s="2679" t="s">
        <v>447</v>
      </c>
      <c r="AY38" s="2680" t="s">
        <v>447</v>
      </c>
      <c r="AZ38" s="2681" t="s">
        <v>447</v>
      </c>
      <c r="BA38" s="2682" t="s">
        <v>447</v>
      </c>
      <c r="BB38" s="2792"/>
      <c r="BC38" s="2683">
        <v>1</v>
      </c>
      <c r="BD38" s="2724" t="str">
        <f t="shared" si="22"/>
        <v>II.5.3</v>
      </c>
      <c r="BE38" s="2685" t="s">
        <v>11647</v>
      </c>
      <c r="BF38" s="2683">
        <v>2</v>
      </c>
      <c r="BG38" s="2686" t="str">
        <f t="shared" si="20"/>
        <v>II.5.3</v>
      </c>
      <c r="BH38" s="2687" t="str">
        <f t="shared" si="20"/>
        <v>G148:G149</v>
      </c>
      <c r="BI38" s="2688" t="s">
        <v>446</v>
      </c>
      <c r="BJ38" s="2678" t="s">
        <v>11648</v>
      </c>
    </row>
    <row r="39" spans="7:62" x14ac:dyDescent="0.25">
      <c r="G39" s="2683" t="s">
        <v>447</v>
      </c>
      <c r="H39" s="2713" t="s">
        <v>447</v>
      </c>
      <c r="I39" s="2714" t="s">
        <v>447</v>
      </c>
      <c r="J39" s="2715" t="s">
        <v>447</v>
      </c>
      <c r="K39" s="2715"/>
      <c r="L39" s="2989" t="str">
        <f t="shared" si="7"/>
        <v>Preluare_xml</v>
      </c>
      <c r="M39" s="2707" t="s">
        <v>14736</v>
      </c>
      <c r="N39" s="2683" t="s">
        <v>11629</v>
      </c>
      <c r="O39" s="2685" t="s">
        <v>14728</v>
      </c>
      <c r="P39" s="2732" t="s">
        <v>446</v>
      </c>
      <c r="Q39" s="2733" t="s">
        <v>14729</v>
      </c>
      <c r="AD39" s="2700" t="s">
        <v>447</v>
      </c>
      <c r="AE39" s="2701" t="s">
        <v>447</v>
      </c>
      <c r="AF39" s="2702" t="s">
        <v>447</v>
      </c>
      <c r="AG39" s="2703" t="s">
        <v>447</v>
      </c>
      <c r="AH39" s="2793"/>
      <c r="AI39" s="2689">
        <v>1</v>
      </c>
      <c r="AJ39" s="2704" t="str">
        <f t="shared" si="21"/>
        <v>II.5.3</v>
      </c>
      <c r="AK39" s="2693" t="s">
        <v>11649</v>
      </c>
      <c r="AL39" s="2689">
        <v>2</v>
      </c>
      <c r="AM39" s="2704" t="str">
        <f t="shared" si="19"/>
        <v>II.5.3</v>
      </c>
      <c r="AN39" s="2705" t="str">
        <f t="shared" si="19"/>
        <v>C165:G179</v>
      </c>
      <c r="AO39" s="2706" t="s">
        <v>446</v>
      </c>
      <c r="AP39" s="2712" t="s">
        <v>11650</v>
      </c>
      <c r="AX39" s="2700" t="s">
        <v>447</v>
      </c>
      <c r="AY39" s="2701" t="s">
        <v>447</v>
      </c>
      <c r="AZ39" s="2702" t="s">
        <v>447</v>
      </c>
      <c r="BA39" s="2703" t="s">
        <v>447</v>
      </c>
      <c r="BB39" s="2793"/>
      <c r="BC39" s="2689">
        <v>1</v>
      </c>
      <c r="BD39" s="2704" t="str">
        <f t="shared" si="22"/>
        <v>II.5.3</v>
      </c>
      <c r="BE39" s="2693" t="s">
        <v>11649</v>
      </c>
      <c r="BF39" s="2689">
        <v>2</v>
      </c>
      <c r="BG39" s="2704" t="str">
        <f t="shared" si="20"/>
        <v>II.5.3</v>
      </c>
      <c r="BH39" s="2705" t="str">
        <f t="shared" si="20"/>
        <v>C165:G179</v>
      </c>
      <c r="BI39" s="2706" t="s">
        <v>446</v>
      </c>
      <c r="BJ39" s="2712" t="s">
        <v>11650</v>
      </c>
    </row>
    <row r="40" spans="7:62" x14ac:dyDescent="0.25">
      <c r="G40" s="2683" t="s">
        <v>447</v>
      </c>
      <c r="H40" s="2713" t="s">
        <v>447</v>
      </c>
      <c r="I40" s="2714" t="s">
        <v>447</v>
      </c>
      <c r="J40" s="2715" t="s">
        <v>447</v>
      </c>
      <c r="K40" s="2715"/>
      <c r="L40" s="2989" t="str">
        <f t="shared" si="7"/>
        <v>Preluare_xml</v>
      </c>
      <c r="M40" s="2707" t="s">
        <v>14794</v>
      </c>
      <c r="N40" s="2683" t="s">
        <v>11629</v>
      </c>
      <c r="O40" s="2685" t="s">
        <v>14730</v>
      </c>
      <c r="P40" s="2732" t="s">
        <v>446</v>
      </c>
      <c r="Q40" s="2733" t="s">
        <v>14731</v>
      </c>
      <c r="AD40" s="2679" t="s">
        <v>447</v>
      </c>
      <c r="AE40" s="2680" t="s">
        <v>447</v>
      </c>
      <c r="AF40" s="2681" t="s">
        <v>447</v>
      </c>
      <c r="AG40" s="2682" t="s">
        <v>447</v>
      </c>
      <c r="AH40" s="2792"/>
      <c r="AI40" s="2683">
        <v>1</v>
      </c>
      <c r="AJ40" s="2709" t="s">
        <v>5089</v>
      </c>
      <c r="AK40" s="2685" t="s">
        <v>11620</v>
      </c>
      <c r="AL40" s="2683">
        <v>2</v>
      </c>
      <c r="AM40" s="2686" t="str">
        <f t="shared" si="19"/>
        <v>II.6.</v>
      </c>
      <c r="AN40" s="2687" t="str">
        <f t="shared" si="19"/>
        <v>I7:J13</v>
      </c>
      <c r="AO40" s="2688" t="s">
        <v>446</v>
      </c>
      <c r="AP40" s="2678" t="s">
        <v>11621</v>
      </c>
      <c r="AX40" s="2679" t="s">
        <v>447</v>
      </c>
      <c r="AY40" s="2680" t="s">
        <v>447</v>
      </c>
      <c r="AZ40" s="2681" t="s">
        <v>447</v>
      </c>
      <c r="BA40" s="2682" t="s">
        <v>447</v>
      </c>
      <c r="BB40" s="2792"/>
      <c r="BC40" s="2683">
        <v>1</v>
      </c>
      <c r="BD40" s="2709" t="s">
        <v>5089</v>
      </c>
      <c r="BE40" s="2685" t="s">
        <v>11620</v>
      </c>
      <c r="BF40" s="2683">
        <v>2</v>
      </c>
      <c r="BG40" s="2686" t="str">
        <f t="shared" si="20"/>
        <v>II.6.</v>
      </c>
      <c r="BH40" s="2687" t="str">
        <f t="shared" si="20"/>
        <v>I7:J13</v>
      </c>
      <c r="BI40" s="2688" t="s">
        <v>446</v>
      </c>
      <c r="BJ40" s="2678" t="s">
        <v>11621</v>
      </c>
    </row>
    <row r="41" spans="7:62" x14ac:dyDescent="0.25">
      <c r="G41" s="2683" t="s">
        <v>447</v>
      </c>
      <c r="H41" s="2713" t="s">
        <v>447</v>
      </c>
      <c r="I41" s="2714" t="s">
        <v>447</v>
      </c>
      <c r="J41" s="2715" t="s">
        <v>447</v>
      </c>
      <c r="K41" s="2715"/>
      <c r="L41" s="2989" t="str">
        <f t="shared" si="7"/>
        <v>Preluare_xml</v>
      </c>
      <c r="M41" s="2707" t="s">
        <v>14766</v>
      </c>
      <c r="N41" s="2683" t="s">
        <v>11629</v>
      </c>
      <c r="O41" s="2685" t="s">
        <v>14732</v>
      </c>
      <c r="P41" s="2677" t="s">
        <v>446</v>
      </c>
      <c r="Q41" s="2678" t="s">
        <v>14733</v>
      </c>
      <c r="AD41" s="2679" t="s">
        <v>447</v>
      </c>
      <c r="AE41" s="2680" t="s">
        <v>447</v>
      </c>
      <c r="AF41" s="2681" t="s">
        <v>447</v>
      </c>
      <c r="AG41" s="2682" t="s">
        <v>447</v>
      </c>
      <c r="AH41" s="2792"/>
      <c r="AI41" s="2683">
        <v>1</v>
      </c>
      <c r="AJ41" s="2724" t="str">
        <f t="shared" si="21"/>
        <v>II.6.</v>
      </c>
      <c r="AK41" s="2685" t="s">
        <v>11623</v>
      </c>
      <c r="AL41" s="2683">
        <v>2</v>
      </c>
      <c r="AM41" s="2686" t="str">
        <f t="shared" si="19"/>
        <v>II.6.</v>
      </c>
      <c r="AN41" s="2687" t="str">
        <f t="shared" si="19"/>
        <v>I15:J15</v>
      </c>
      <c r="AO41" s="2738" t="s">
        <v>446</v>
      </c>
      <c r="AP41" s="2733" t="s">
        <v>11624</v>
      </c>
      <c r="AX41" s="2679" t="s">
        <v>447</v>
      </c>
      <c r="AY41" s="2680" t="s">
        <v>447</v>
      </c>
      <c r="AZ41" s="2681" t="s">
        <v>447</v>
      </c>
      <c r="BA41" s="2682" t="s">
        <v>447</v>
      </c>
      <c r="BB41" s="2792"/>
      <c r="BC41" s="2683">
        <v>1</v>
      </c>
      <c r="BD41" s="2724" t="str">
        <f t="shared" si="22"/>
        <v>II.6.</v>
      </c>
      <c r="BE41" s="2685" t="s">
        <v>11623</v>
      </c>
      <c r="BF41" s="2683">
        <v>2</v>
      </c>
      <c r="BG41" s="2686" t="str">
        <f t="shared" si="20"/>
        <v>II.6.</v>
      </c>
      <c r="BH41" s="2687" t="str">
        <f t="shared" si="20"/>
        <v>I15:J15</v>
      </c>
      <c r="BI41" s="2738" t="s">
        <v>446</v>
      </c>
      <c r="BJ41" s="2733" t="s">
        <v>11624</v>
      </c>
    </row>
    <row r="42" spans="7:62" x14ac:dyDescent="0.25">
      <c r="G42" s="2683" t="s">
        <v>447</v>
      </c>
      <c r="H42" s="2713" t="s">
        <v>447</v>
      </c>
      <c r="I42" s="2714" t="s">
        <v>447</v>
      </c>
      <c r="J42" s="2715" t="s">
        <v>447</v>
      </c>
      <c r="K42" s="2715"/>
      <c r="L42" s="2989" t="str">
        <f t="shared" si="7"/>
        <v>Preluare_xml</v>
      </c>
      <c r="M42" s="2707" t="s">
        <v>14767</v>
      </c>
      <c r="N42" s="2683" t="s">
        <v>11629</v>
      </c>
      <c r="O42" s="2685" t="s">
        <v>14734</v>
      </c>
      <c r="P42" s="2677" t="s">
        <v>446</v>
      </c>
      <c r="Q42" s="2678" t="s">
        <v>14735</v>
      </c>
      <c r="AD42" s="2700" t="s">
        <v>447</v>
      </c>
      <c r="AE42" s="2701" t="s">
        <v>447</v>
      </c>
      <c r="AF42" s="2702" t="s">
        <v>447</v>
      </c>
      <c r="AG42" s="2703" t="s">
        <v>447</v>
      </c>
      <c r="AH42" s="2793"/>
      <c r="AI42" s="2689">
        <v>1</v>
      </c>
      <c r="AJ42" s="2704" t="str">
        <f t="shared" si="21"/>
        <v>II.6.</v>
      </c>
      <c r="AK42" s="2693" t="s">
        <v>11625</v>
      </c>
      <c r="AL42" s="2689">
        <v>2</v>
      </c>
      <c r="AM42" s="2704" t="str">
        <f t="shared" si="19"/>
        <v>II.6.</v>
      </c>
      <c r="AN42" s="2705" t="str">
        <f t="shared" si="19"/>
        <v>L16:M16</v>
      </c>
      <c r="AO42" s="2706" t="s">
        <v>446</v>
      </c>
      <c r="AP42" s="2712" t="s">
        <v>11626</v>
      </c>
      <c r="AX42" s="2700" t="s">
        <v>447</v>
      </c>
      <c r="AY42" s="2701" t="s">
        <v>447</v>
      </c>
      <c r="AZ42" s="2702" t="s">
        <v>447</v>
      </c>
      <c r="BA42" s="2703" t="s">
        <v>447</v>
      </c>
      <c r="BB42" s="2793"/>
      <c r="BC42" s="2689">
        <v>1</v>
      </c>
      <c r="BD42" s="2704" t="str">
        <f t="shared" si="22"/>
        <v>II.6.</v>
      </c>
      <c r="BE42" s="2693" t="s">
        <v>11625</v>
      </c>
      <c r="BF42" s="2689">
        <v>2</v>
      </c>
      <c r="BG42" s="2704" t="str">
        <f t="shared" si="20"/>
        <v>II.6.</v>
      </c>
      <c r="BH42" s="2705" t="str">
        <f t="shared" si="20"/>
        <v>L16:M16</v>
      </c>
      <c r="BI42" s="2706" t="s">
        <v>446</v>
      </c>
      <c r="BJ42" s="2712" t="s">
        <v>11626</v>
      </c>
    </row>
    <row r="43" spans="7:62" x14ac:dyDescent="0.25">
      <c r="G43" s="2683" t="s">
        <v>447</v>
      </c>
      <c r="H43" s="2713" t="s">
        <v>447</v>
      </c>
      <c r="I43" s="2714" t="s">
        <v>447</v>
      </c>
      <c r="J43" s="2715" t="s">
        <v>447</v>
      </c>
      <c r="K43" s="2715"/>
      <c r="L43" s="2989" t="str">
        <f>L41</f>
        <v>Preluare_xml</v>
      </c>
      <c r="M43" s="2707" t="s">
        <v>14779</v>
      </c>
      <c r="N43" s="2683" t="s">
        <v>11629</v>
      </c>
      <c r="O43" s="2685" t="s">
        <v>14737</v>
      </c>
      <c r="P43" s="2677" t="s">
        <v>446</v>
      </c>
      <c r="Q43" s="2678" t="s">
        <v>14738</v>
      </c>
      <c r="AD43" s="2716" t="s">
        <v>447</v>
      </c>
      <c r="AE43" s="2717" t="s">
        <v>447</v>
      </c>
      <c r="AF43" s="2718" t="s">
        <v>447</v>
      </c>
      <c r="AG43" s="2719" t="s">
        <v>447</v>
      </c>
      <c r="AH43" s="2794"/>
      <c r="AI43" s="2683">
        <v>1</v>
      </c>
      <c r="AJ43" s="2709" t="s">
        <v>5090</v>
      </c>
      <c r="AK43" s="2685" t="s">
        <v>11651</v>
      </c>
      <c r="AL43" s="2683">
        <v>2</v>
      </c>
      <c r="AM43" s="1925" t="str">
        <f t="shared" si="19"/>
        <v>II.7.</v>
      </c>
      <c r="AN43" s="2687" t="str">
        <f t="shared" si="19"/>
        <v>B8:B36</v>
      </c>
      <c r="AO43" s="2688" t="s">
        <v>446</v>
      </c>
      <c r="AP43" s="2678" t="s">
        <v>11652</v>
      </c>
      <c r="AX43" s="2716" t="s">
        <v>447</v>
      </c>
      <c r="AY43" s="2717" t="s">
        <v>447</v>
      </c>
      <c r="AZ43" s="2718" t="s">
        <v>447</v>
      </c>
      <c r="BA43" s="2719" t="s">
        <v>447</v>
      </c>
      <c r="BB43" s="2794"/>
      <c r="BC43" s="2683">
        <v>1</v>
      </c>
      <c r="BD43" s="2709" t="s">
        <v>5090</v>
      </c>
      <c r="BE43" s="2685" t="s">
        <v>11651</v>
      </c>
      <c r="BF43" s="2683">
        <v>2</v>
      </c>
      <c r="BG43" s="1925" t="str">
        <f t="shared" si="20"/>
        <v>II.7.</v>
      </c>
      <c r="BH43" s="2687" t="str">
        <f t="shared" si="20"/>
        <v>B8:B36</v>
      </c>
      <c r="BI43" s="2688" t="s">
        <v>446</v>
      </c>
      <c r="BJ43" s="2678" t="s">
        <v>11652</v>
      </c>
    </row>
    <row r="44" spans="7:62" x14ac:dyDescent="0.25">
      <c r="G44" s="2683" t="s">
        <v>447</v>
      </c>
      <c r="H44" s="2713" t="s">
        <v>447</v>
      </c>
      <c r="I44" s="2714" t="s">
        <v>447</v>
      </c>
      <c r="J44" s="2715" t="s">
        <v>447</v>
      </c>
      <c r="K44" s="2715"/>
      <c r="L44" s="2989" t="str">
        <f t="shared" ref="L44:L48" si="23">L42</f>
        <v>Preluare_xml</v>
      </c>
      <c r="M44" s="2707" t="s">
        <v>14795</v>
      </c>
      <c r="N44" s="2683" t="s">
        <v>11629</v>
      </c>
      <c r="O44" s="2685" t="s">
        <v>14739</v>
      </c>
      <c r="P44" s="2677" t="s">
        <v>446</v>
      </c>
      <c r="Q44" s="2678" t="s">
        <v>14740</v>
      </c>
      <c r="AD44" s="2700" t="s">
        <v>447</v>
      </c>
      <c r="AE44" s="2701" t="s">
        <v>447</v>
      </c>
      <c r="AF44" s="2702" t="s">
        <v>447</v>
      </c>
      <c r="AG44" s="2703" t="s">
        <v>447</v>
      </c>
      <c r="AH44" s="2793"/>
      <c r="AI44" s="2689">
        <v>1</v>
      </c>
      <c r="AJ44" s="2704" t="str">
        <f t="shared" ref="AJ44" si="24">AJ43</f>
        <v>II.7.</v>
      </c>
      <c r="AK44" s="2693" t="s">
        <v>11653</v>
      </c>
      <c r="AL44" s="2689">
        <v>2</v>
      </c>
      <c r="AM44" s="2704" t="str">
        <f t="shared" si="19"/>
        <v>II.7.</v>
      </c>
      <c r="AN44" s="2705" t="str">
        <f>AK44</f>
        <v>G8:X36</v>
      </c>
      <c r="AO44" s="2706" t="s">
        <v>446</v>
      </c>
      <c r="AP44" s="2712" t="s">
        <v>11654</v>
      </c>
      <c r="AX44" s="2700" t="s">
        <v>447</v>
      </c>
      <c r="AY44" s="2701" t="s">
        <v>447</v>
      </c>
      <c r="AZ44" s="2702" t="s">
        <v>447</v>
      </c>
      <c r="BA44" s="2703" t="s">
        <v>447</v>
      </c>
      <c r="BB44" s="2793"/>
      <c r="BC44" s="2689">
        <v>1</v>
      </c>
      <c r="BD44" s="2704" t="str">
        <f t="shared" ref="BD44" si="25">BD43</f>
        <v>II.7.</v>
      </c>
      <c r="BE44" s="2693" t="s">
        <v>11653</v>
      </c>
      <c r="BF44" s="2689">
        <v>2</v>
      </c>
      <c r="BG44" s="2704" t="str">
        <f t="shared" si="20"/>
        <v>II.7.</v>
      </c>
      <c r="BH44" s="2705" t="str">
        <f>BE44</f>
        <v>G8:X36</v>
      </c>
      <c r="BI44" s="2706" t="s">
        <v>446</v>
      </c>
      <c r="BJ44" s="2712" t="s">
        <v>11654</v>
      </c>
    </row>
    <row r="45" spans="7:62" x14ac:dyDescent="0.25">
      <c r="G45" s="2683" t="s">
        <v>447</v>
      </c>
      <c r="H45" s="2713" t="s">
        <v>447</v>
      </c>
      <c r="I45" s="2714" t="s">
        <v>447</v>
      </c>
      <c r="J45" s="2715" t="s">
        <v>447</v>
      </c>
      <c r="K45" s="2715"/>
      <c r="L45" s="2989" t="str">
        <f t="shared" si="23"/>
        <v>Preluare_xml</v>
      </c>
      <c r="M45" s="2707" t="s">
        <v>14780</v>
      </c>
      <c r="N45" s="2683" t="s">
        <v>11629</v>
      </c>
      <c r="O45" s="2685" t="s">
        <v>14741</v>
      </c>
      <c r="P45" s="2732" t="s">
        <v>446</v>
      </c>
      <c r="Q45" s="2733" t="s">
        <v>14742</v>
      </c>
      <c r="AD45" s="2739" t="s">
        <v>447</v>
      </c>
      <c r="AE45" s="2740" t="s">
        <v>447</v>
      </c>
      <c r="AF45" s="2741" t="s">
        <v>447</v>
      </c>
      <c r="AG45" s="2742" t="s">
        <v>447</v>
      </c>
      <c r="AH45" s="2796"/>
      <c r="AI45" s="2743">
        <v>1</v>
      </c>
      <c r="AJ45" s="2744" t="s">
        <v>1235</v>
      </c>
      <c r="AK45" s="2745" t="s">
        <v>11655</v>
      </c>
      <c r="AL45" s="2743">
        <v>2</v>
      </c>
      <c r="AM45" s="2746" t="str">
        <f t="shared" si="19"/>
        <v>II.7.1</v>
      </c>
      <c r="AN45" s="2747" t="str">
        <f t="shared" si="19"/>
        <v>D8:G51</v>
      </c>
      <c r="AO45" s="2748" t="s">
        <v>446</v>
      </c>
      <c r="AP45" s="2749" t="s">
        <v>11656</v>
      </c>
      <c r="AX45" s="2739" t="s">
        <v>447</v>
      </c>
      <c r="AY45" s="2740" t="s">
        <v>447</v>
      </c>
      <c r="AZ45" s="2741" t="s">
        <v>447</v>
      </c>
      <c r="BA45" s="2742" t="s">
        <v>447</v>
      </c>
      <c r="BB45" s="2796"/>
      <c r="BC45" s="2743">
        <v>1</v>
      </c>
      <c r="BD45" s="2744" t="s">
        <v>1235</v>
      </c>
      <c r="BE45" s="2745" t="s">
        <v>11655</v>
      </c>
      <c r="BF45" s="2743">
        <v>2</v>
      </c>
      <c r="BG45" s="2746" t="str">
        <f t="shared" si="20"/>
        <v>II.7.1</v>
      </c>
      <c r="BH45" s="2747" t="str">
        <f t="shared" si="20"/>
        <v>D8:G51</v>
      </c>
      <c r="BI45" s="2748" t="s">
        <v>446</v>
      </c>
      <c r="BJ45" s="2749" t="s">
        <v>11656</v>
      </c>
    </row>
    <row r="46" spans="7:62" x14ac:dyDescent="0.25">
      <c r="G46" s="2683" t="s">
        <v>447</v>
      </c>
      <c r="H46" s="2713" t="s">
        <v>447</v>
      </c>
      <c r="I46" s="2714" t="s">
        <v>447</v>
      </c>
      <c r="J46" s="2715" t="s">
        <v>447</v>
      </c>
      <c r="K46" s="2715"/>
      <c r="L46" s="2989" t="str">
        <f t="shared" si="23"/>
        <v>Preluare_xml</v>
      </c>
      <c r="M46" s="2707" t="s">
        <v>14781</v>
      </c>
      <c r="N46" s="2683" t="s">
        <v>11629</v>
      </c>
      <c r="O46" s="2685" t="s">
        <v>14743</v>
      </c>
      <c r="P46" s="2732" t="s">
        <v>446</v>
      </c>
      <c r="Q46" s="2733" t="s">
        <v>14744</v>
      </c>
      <c r="AD46" s="2801" t="s">
        <v>446</v>
      </c>
      <c r="AE46" s="2680" t="s">
        <v>447</v>
      </c>
      <c r="AF46" s="2681" t="s">
        <v>447</v>
      </c>
      <c r="AG46" s="2750" t="s">
        <v>446</v>
      </c>
      <c r="AH46" s="2792"/>
      <c r="AI46" s="2683">
        <v>1</v>
      </c>
      <c r="AJ46" s="2709" t="s">
        <v>4512</v>
      </c>
      <c r="AK46" s="2685" t="s">
        <v>11657</v>
      </c>
      <c r="AL46" s="2683">
        <v>2</v>
      </c>
      <c r="AM46" s="2686" t="str">
        <f>AJ46</f>
        <v>II.7.2</v>
      </c>
      <c r="AN46" s="2687" t="str">
        <f>AK46</f>
        <v>E9:E12</v>
      </c>
      <c r="AO46" s="2688" t="s">
        <v>446</v>
      </c>
      <c r="AP46" s="2678" t="s">
        <v>11658</v>
      </c>
      <c r="AX46" s="2801" t="s">
        <v>446</v>
      </c>
      <c r="AY46" s="2680" t="s">
        <v>447</v>
      </c>
      <c r="AZ46" s="2681" t="s">
        <v>447</v>
      </c>
      <c r="BA46" s="2750" t="s">
        <v>446</v>
      </c>
      <c r="BB46" s="2792"/>
      <c r="BC46" s="2683">
        <v>1</v>
      </c>
      <c r="BD46" s="2709" t="s">
        <v>4512</v>
      </c>
      <c r="BE46" s="2685" t="s">
        <v>11657</v>
      </c>
      <c r="BF46" s="2683">
        <v>2</v>
      </c>
      <c r="BG46" s="2686" t="str">
        <f>BD46</f>
        <v>II.7.2</v>
      </c>
      <c r="BH46" s="2687" t="str">
        <f>BE46</f>
        <v>E9:E12</v>
      </c>
      <c r="BI46" s="2688" t="s">
        <v>446</v>
      </c>
      <c r="BJ46" s="2678" t="s">
        <v>11658</v>
      </c>
    </row>
    <row r="47" spans="7:62" x14ac:dyDescent="0.25">
      <c r="G47" s="2683" t="s">
        <v>447</v>
      </c>
      <c r="H47" s="2713" t="s">
        <v>447</v>
      </c>
      <c r="I47" s="2714" t="s">
        <v>447</v>
      </c>
      <c r="J47" s="2715" t="s">
        <v>447</v>
      </c>
      <c r="K47" s="2715"/>
      <c r="L47" s="2989" t="str">
        <f t="shared" si="23"/>
        <v>Preluare_xml</v>
      </c>
      <c r="M47" s="2707" t="s">
        <v>14782</v>
      </c>
      <c r="N47" s="2683" t="s">
        <v>11629</v>
      </c>
      <c r="O47" s="2685" t="s">
        <v>14745</v>
      </c>
      <c r="P47" s="2732" t="s">
        <v>446</v>
      </c>
      <c r="Q47" s="2733" t="s">
        <v>14746</v>
      </c>
      <c r="AD47" s="2801" t="s">
        <v>446</v>
      </c>
      <c r="AE47" s="2680" t="s">
        <v>447</v>
      </c>
      <c r="AF47" s="2681" t="s">
        <v>447</v>
      </c>
      <c r="AG47" s="2750" t="s">
        <v>446</v>
      </c>
      <c r="AH47" s="2792"/>
      <c r="AI47" s="2683">
        <v>1</v>
      </c>
      <c r="AJ47" s="2724" t="str">
        <f>AJ46</f>
        <v>II.7.2</v>
      </c>
      <c r="AK47" s="2685" t="s">
        <v>11659</v>
      </c>
      <c r="AL47" s="2683">
        <v>2</v>
      </c>
      <c r="AM47" s="2686" t="str">
        <f>AJ47</f>
        <v>II.7.2</v>
      </c>
      <c r="AN47" s="2687" t="str">
        <f>AK47</f>
        <v>E14:E17</v>
      </c>
      <c r="AO47" s="2688" t="s">
        <v>446</v>
      </c>
      <c r="AP47" s="2678" t="s">
        <v>11660</v>
      </c>
      <c r="AX47" s="2801" t="s">
        <v>446</v>
      </c>
      <c r="AY47" s="2680" t="s">
        <v>447</v>
      </c>
      <c r="AZ47" s="2681" t="s">
        <v>447</v>
      </c>
      <c r="BA47" s="2750" t="s">
        <v>446</v>
      </c>
      <c r="BB47" s="2792"/>
      <c r="BC47" s="2683">
        <v>1</v>
      </c>
      <c r="BD47" s="2724" t="str">
        <f>BD46</f>
        <v>II.7.2</v>
      </c>
      <c r="BE47" s="2685" t="s">
        <v>11659</v>
      </c>
      <c r="BF47" s="2683">
        <v>2</v>
      </c>
      <c r="BG47" s="2686" t="str">
        <f>BD47</f>
        <v>II.7.2</v>
      </c>
      <c r="BH47" s="2687" t="str">
        <f>BE47</f>
        <v>E14:E17</v>
      </c>
      <c r="BI47" s="2688" t="s">
        <v>446</v>
      </c>
      <c r="BJ47" s="2678" t="s">
        <v>11660</v>
      </c>
    </row>
    <row r="48" spans="7:62" x14ac:dyDescent="0.25">
      <c r="G48" s="2683" t="s">
        <v>447</v>
      </c>
      <c r="H48" s="2713" t="s">
        <v>447</v>
      </c>
      <c r="I48" s="2714" t="s">
        <v>447</v>
      </c>
      <c r="J48" s="2715" t="s">
        <v>447</v>
      </c>
      <c r="K48" s="2715"/>
      <c r="L48" s="2989" t="str">
        <f t="shared" si="23"/>
        <v>Preluare_xml</v>
      </c>
      <c r="M48" s="2707" t="s">
        <v>14783</v>
      </c>
      <c r="N48" s="2683" t="s">
        <v>11629</v>
      </c>
      <c r="O48" s="2685" t="s">
        <v>14747</v>
      </c>
      <c r="P48" s="2732" t="s">
        <v>446</v>
      </c>
      <c r="Q48" s="2733" t="s">
        <v>14748</v>
      </c>
      <c r="AD48" s="2801" t="s">
        <v>446</v>
      </c>
      <c r="AE48" s="2680" t="s">
        <v>447</v>
      </c>
      <c r="AF48" s="2681" t="s">
        <v>447</v>
      </c>
      <c r="AG48" s="2750" t="s">
        <v>446</v>
      </c>
      <c r="AH48" s="2792"/>
      <c r="AI48" s="2683">
        <v>1</v>
      </c>
      <c r="AJ48" s="2724" t="str">
        <f t="shared" ref="AJ48:AJ51" si="26">AJ47</f>
        <v>II.7.2</v>
      </c>
      <c r="AK48" s="2685" t="s">
        <v>11661</v>
      </c>
      <c r="AL48" s="2683">
        <v>2</v>
      </c>
      <c r="AM48" s="2686" t="str">
        <f t="shared" ref="AM48:AN63" si="27">AJ48</f>
        <v>II.7.2</v>
      </c>
      <c r="AN48" s="2687" t="str">
        <f t="shared" si="27"/>
        <v>E19:E20</v>
      </c>
      <c r="AO48" s="2688" t="s">
        <v>446</v>
      </c>
      <c r="AP48" s="2678" t="s">
        <v>11662</v>
      </c>
      <c r="AX48" s="2801" t="s">
        <v>446</v>
      </c>
      <c r="AY48" s="2680" t="s">
        <v>447</v>
      </c>
      <c r="AZ48" s="2681" t="s">
        <v>447</v>
      </c>
      <c r="BA48" s="2750" t="s">
        <v>446</v>
      </c>
      <c r="BB48" s="2792"/>
      <c r="BC48" s="2683">
        <v>1</v>
      </c>
      <c r="BD48" s="2724" t="str">
        <f t="shared" ref="BD48:BD51" si="28">BD47</f>
        <v>II.7.2</v>
      </c>
      <c r="BE48" s="2685" t="s">
        <v>11661</v>
      </c>
      <c r="BF48" s="2683">
        <v>2</v>
      </c>
      <c r="BG48" s="2686" t="str">
        <f t="shared" ref="BG48:BH113" si="29">BD48</f>
        <v>II.7.2</v>
      </c>
      <c r="BH48" s="2687" t="str">
        <f t="shared" si="29"/>
        <v>E19:E20</v>
      </c>
      <c r="BI48" s="2688" t="s">
        <v>446</v>
      </c>
      <c r="BJ48" s="2678" t="s">
        <v>11662</v>
      </c>
    </row>
    <row r="49" spans="7:62" x14ac:dyDescent="0.25">
      <c r="G49" s="2689" t="s">
        <v>447</v>
      </c>
      <c r="H49" s="2690" t="s">
        <v>447</v>
      </c>
      <c r="I49" s="2691" t="s">
        <v>447</v>
      </c>
      <c r="J49" s="2692" t="s">
        <v>447</v>
      </c>
      <c r="K49" s="2692"/>
      <c r="L49" s="2988" t="str">
        <f t="shared" si="7"/>
        <v>Preluare_xml</v>
      </c>
      <c r="M49" s="2727" t="s">
        <v>14784</v>
      </c>
      <c r="N49" s="2689" t="s">
        <v>11629</v>
      </c>
      <c r="O49" s="2693" t="s">
        <v>11764</v>
      </c>
      <c r="P49" s="2694" t="s">
        <v>446</v>
      </c>
      <c r="Q49" s="2712" t="s">
        <v>11641</v>
      </c>
      <c r="AD49" s="2801" t="s">
        <v>446</v>
      </c>
      <c r="AE49" s="2680" t="s">
        <v>447</v>
      </c>
      <c r="AF49" s="2681" t="s">
        <v>447</v>
      </c>
      <c r="AG49" s="2750" t="s">
        <v>446</v>
      </c>
      <c r="AH49" s="2792"/>
      <c r="AI49" s="2683">
        <v>1</v>
      </c>
      <c r="AJ49" s="2724" t="str">
        <f t="shared" si="26"/>
        <v>II.7.2</v>
      </c>
      <c r="AK49" s="2685" t="s">
        <v>11663</v>
      </c>
      <c r="AL49" s="2683">
        <v>2</v>
      </c>
      <c r="AM49" s="2686" t="str">
        <f t="shared" si="27"/>
        <v>II.7.2</v>
      </c>
      <c r="AN49" s="2687" t="str">
        <f t="shared" si="27"/>
        <v>E22:E23</v>
      </c>
      <c r="AO49" s="2688" t="s">
        <v>446</v>
      </c>
      <c r="AP49" s="2678" t="s">
        <v>11664</v>
      </c>
      <c r="AX49" s="2801" t="s">
        <v>446</v>
      </c>
      <c r="AY49" s="2680" t="s">
        <v>447</v>
      </c>
      <c r="AZ49" s="2681" t="s">
        <v>447</v>
      </c>
      <c r="BA49" s="2750" t="s">
        <v>446</v>
      </c>
      <c r="BB49" s="2792"/>
      <c r="BC49" s="2683">
        <v>1</v>
      </c>
      <c r="BD49" s="2724" t="str">
        <f t="shared" si="28"/>
        <v>II.7.2</v>
      </c>
      <c r="BE49" s="2685" t="s">
        <v>11663</v>
      </c>
      <c r="BF49" s="2683">
        <v>2</v>
      </c>
      <c r="BG49" s="2686" t="str">
        <f t="shared" si="29"/>
        <v>II.7.2</v>
      </c>
      <c r="BH49" s="2687" t="str">
        <f t="shared" si="29"/>
        <v>E22:E23</v>
      </c>
      <c r="BI49" s="2688" t="s">
        <v>446</v>
      </c>
      <c r="BJ49" s="2678" t="s">
        <v>11664</v>
      </c>
    </row>
    <row r="50" spans="7:62" x14ac:dyDescent="0.25">
      <c r="G50" s="2683" t="s">
        <v>447</v>
      </c>
      <c r="H50" s="2713" t="s">
        <v>447</v>
      </c>
      <c r="I50" s="2714" t="s">
        <v>447</v>
      </c>
      <c r="J50" s="2715" t="s">
        <v>447</v>
      </c>
      <c r="K50" s="2715"/>
      <c r="L50" s="2989" t="str">
        <f t="shared" si="7"/>
        <v>Preluare_xml</v>
      </c>
      <c r="M50" s="2707" t="s">
        <v>14785</v>
      </c>
      <c r="N50" s="2683" t="s">
        <v>10850</v>
      </c>
      <c r="O50" s="2685" t="s">
        <v>414</v>
      </c>
      <c r="P50" s="2732" t="s">
        <v>446</v>
      </c>
      <c r="Q50" s="2733" t="s">
        <v>14751</v>
      </c>
      <c r="AD50" s="2801" t="s">
        <v>446</v>
      </c>
      <c r="AE50" s="2680" t="s">
        <v>447</v>
      </c>
      <c r="AF50" s="2681" t="s">
        <v>447</v>
      </c>
      <c r="AG50" s="2750" t="s">
        <v>446</v>
      </c>
      <c r="AH50" s="2792"/>
      <c r="AI50" s="2683">
        <v>1</v>
      </c>
      <c r="AJ50" s="2724" t="str">
        <f t="shared" si="26"/>
        <v>II.7.2</v>
      </c>
      <c r="AK50" s="2685" t="s">
        <v>11665</v>
      </c>
      <c r="AL50" s="2683">
        <v>2</v>
      </c>
      <c r="AM50" s="2686" t="str">
        <f t="shared" si="27"/>
        <v>II.7.2</v>
      </c>
      <c r="AN50" s="2687" t="str">
        <f t="shared" si="27"/>
        <v>E25:E30</v>
      </c>
      <c r="AO50" s="2688" t="s">
        <v>446</v>
      </c>
      <c r="AP50" s="2678" t="s">
        <v>11666</v>
      </c>
      <c r="AX50" s="2801" t="s">
        <v>446</v>
      </c>
      <c r="AY50" s="2680" t="s">
        <v>447</v>
      </c>
      <c r="AZ50" s="2681" t="s">
        <v>447</v>
      </c>
      <c r="BA50" s="2750" t="s">
        <v>446</v>
      </c>
      <c r="BB50" s="2792"/>
      <c r="BC50" s="2683">
        <v>1</v>
      </c>
      <c r="BD50" s="2724" t="str">
        <f t="shared" si="28"/>
        <v>II.7.2</v>
      </c>
      <c r="BE50" s="2685" t="s">
        <v>11665</v>
      </c>
      <c r="BF50" s="2683">
        <v>2</v>
      </c>
      <c r="BG50" s="2686" t="str">
        <f t="shared" si="29"/>
        <v>II.7.2</v>
      </c>
      <c r="BH50" s="2687" t="str">
        <f t="shared" si="29"/>
        <v>E25:E30</v>
      </c>
      <c r="BI50" s="2688" t="s">
        <v>446</v>
      </c>
      <c r="BJ50" s="2678" t="s">
        <v>11666</v>
      </c>
    </row>
    <row r="51" spans="7:62" x14ac:dyDescent="0.25">
      <c r="G51" s="2997" t="s">
        <v>447</v>
      </c>
      <c r="H51" s="2998" t="s">
        <v>447</v>
      </c>
      <c r="I51" s="2999" t="s">
        <v>447</v>
      </c>
      <c r="J51" s="3000" t="s">
        <v>447</v>
      </c>
      <c r="K51" s="3000"/>
      <c r="L51" s="3001" t="str">
        <f t="shared" si="7"/>
        <v>Preluare_xml</v>
      </c>
      <c r="M51" s="3002" t="s">
        <v>14786</v>
      </c>
      <c r="N51" s="2997" t="s">
        <v>10850</v>
      </c>
      <c r="O51" s="3003" t="s">
        <v>14750</v>
      </c>
      <c r="P51" s="3004" t="s">
        <v>446</v>
      </c>
      <c r="Q51" s="3005" t="s">
        <v>14752</v>
      </c>
      <c r="AD51" s="2802" t="s">
        <v>446</v>
      </c>
      <c r="AE51" s="2751" t="s">
        <v>447</v>
      </c>
      <c r="AF51" s="2752" t="s">
        <v>447</v>
      </c>
      <c r="AG51" s="2753" t="s">
        <v>446</v>
      </c>
      <c r="AH51" s="2797"/>
      <c r="AI51" s="2754">
        <v>1</v>
      </c>
      <c r="AJ51" s="2755" t="str">
        <f t="shared" si="26"/>
        <v>II.7.2</v>
      </c>
      <c r="AK51" s="2756" t="s">
        <v>11667</v>
      </c>
      <c r="AL51" s="2754">
        <v>2</v>
      </c>
      <c r="AM51" s="2757" t="str">
        <f t="shared" si="27"/>
        <v>II.7.2</v>
      </c>
      <c r="AN51" s="2758" t="str">
        <f t="shared" si="27"/>
        <v>E32:E34</v>
      </c>
      <c r="AO51" s="2759" t="s">
        <v>446</v>
      </c>
      <c r="AP51" s="2760" t="s">
        <v>11668</v>
      </c>
      <c r="AX51" s="2802" t="s">
        <v>446</v>
      </c>
      <c r="AY51" s="2751" t="s">
        <v>447</v>
      </c>
      <c r="AZ51" s="2752" t="s">
        <v>447</v>
      </c>
      <c r="BA51" s="2753" t="s">
        <v>446</v>
      </c>
      <c r="BB51" s="2797"/>
      <c r="BC51" s="2754">
        <v>1</v>
      </c>
      <c r="BD51" s="2755" t="str">
        <f t="shared" si="28"/>
        <v>II.7.2</v>
      </c>
      <c r="BE51" s="2756" t="s">
        <v>11667</v>
      </c>
      <c r="BF51" s="2754">
        <v>2</v>
      </c>
      <c r="BG51" s="2757" t="str">
        <f t="shared" si="29"/>
        <v>II.7.2</v>
      </c>
      <c r="BH51" s="2758" t="str">
        <f t="shared" si="29"/>
        <v>E32:E34</v>
      </c>
      <c r="BI51" s="2759" t="s">
        <v>446</v>
      </c>
      <c r="BJ51" s="2760" t="s">
        <v>11668</v>
      </c>
    </row>
    <row r="52" spans="7:62" x14ac:dyDescent="0.25">
      <c r="AD52" s="2679" t="s">
        <v>447</v>
      </c>
      <c r="AE52" s="2680" t="s">
        <v>447</v>
      </c>
      <c r="AF52" s="2761" t="s">
        <v>446</v>
      </c>
      <c r="AG52" s="2750" t="s">
        <v>446</v>
      </c>
      <c r="AH52" s="2792"/>
      <c r="AI52" s="2683">
        <v>1</v>
      </c>
      <c r="AJ52" s="2709" t="s">
        <v>5414</v>
      </c>
      <c r="AK52" s="2685" t="s">
        <v>11669</v>
      </c>
      <c r="AL52" s="2683">
        <v>2</v>
      </c>
      <c r="AM52" s="2686" t="str">
        <f t="shared" si="27"/>
        <v>II.8.</v>
      </c>
      <c r="AN52" s="2687" t="str">
        <f t="shared" si="27"/>
        <v>C16:F17</v>
      </c>
      <c r="AO52" s="2688" t="s">
        <v>446</v>
      </c>
      <c r="AP52" s="2678" t="s">
        <v>11670</v>
      </c>
      <c r="AX52" s="2679" t="s">
        <v>447</v>
      </c>
      <c r="AY52" s="2680" t="s">
        <v>447</v>
      </c>
      <c r="AZ52" s="2761" t="s">
        <v>446</v>
      </c>
      <c r="BA52" s="2750" t="s">
        <v>446</v>
      </c>
      <c r="BB52" s="2792"/>
      <c r="BC52" s="2683">
        <v>1</v>
      </c>
      <c r="BD52" s="2709" t="s">
        <v>5414</v>
      </c>
      <c r="BE52" s="2685" t="s">
        <v>11669</v>
      </c>
      <c r="BF52" s="2683">
        <v>2</v>
      </c>
      <c r="BG52" s="2686" t="str">
        <f t="shared" si="29"/>
        <v>II.8.</v>
      </c>
      <c r="BH52" s="2687" t="str">
        <f t="shared" si="29"/>
        <v>C16:F17</v>
      </c>
      <c r="BI52" s="2688" t="s">
        <v>446</v>
      </c>
      <c r="BJ52" s="2678" t="s">
        <v>11670</v>
      </c>
    </row>
    <row r="53" spans="7:62" x14ac:dyDescent="0.25">
      <c r="AD53" s="2679" t="s">
        <v>447</v>
      </c>
      <c r="AE53" s="2680" t="s">
        <v>447</v>
      </c>
      <c r="AF53" s="2761" t="s">
        <v>446</v>
      </c>
      <c r="AG53" s="2750" t="s">
        <v>446</v>
      </c>
      <c r="AH53" s="2792"/>
      <c r="AI53" s="2683">
        <v>1</v>
      </c>
      <c r="AJ53" s="2724" t="str">
        <f t="shared" ref="AJ53:AJ56" si="30">AJ52</f>
        <v>II.8.</v>
      </c>
      <c r="AK53" s="2685" t="s">
        <v>11671</v>
      </c>
      <c r="AL53" s="2683">
        <v>2</v>
      </c>
      <c r="AM53" s="2686" t="str">
        <f t="shared" si="27"/>
        <v>II.8.</v>
      </c>
      <c r="AN53" s="2687" t="str">
        <f t="shared" si="27"/>
        <v>C19:F26</v>
      </c>
      <c r="AO53" s="2688" t="s">
        <v>446</v>
      </c>
      <c r="AP53" s="2678" t="s">
        <v>11672</v>
      </c>
      <c r="AX53" s="2679" t="s">
        <v>447</v>
      </c>
      <c r="AY53" s="2680" t="s">
        <v>447</v>
      </c>
      <c r="AZ53" s="2761" t="s">
        <v>446</v>
      </c>
      <c r="BA53" s="2750" t="s">
        <v>446</v>
      </c>
      <c r="BB53" s="2792"/>
      <c r="BC53" s="2683">
        <v>1</v>
      </c>
      <c r="BD53" s="2724" t="str">
        <f t="shared" ref="BD53:BD56" si="31">BD52</f>
        <v>II.8.</v>
      </c>
      <c r="BE53" s="2685" t="s">
        <v>11671</v>
      </c>
      <c r="BF53" s="2683">
        <v>2</v>
      </c>
      <c r="BG53" s="2686" t="str">
        <f t="shared" si="29"/>
        <v>II.8.</v>
      </c>
      <c r="BH53" s="2687" t="str">
        <f t="shared" si="29"/>
        <v>C19:F26</v>
      </c>
      <c r="BI53" s="2688" t="s">
        <v>446</v>
      </c>
      <c r="BJ53" s="2678" t="s">
        <v>11672</v>
      </c>
    </row>
    <row r="54" spans="7:62" x14ac:dyDescent="0.25">
      <c r="AD54" s="2679" t="s">
        <v>447</v>
      </c>
      <c r="AE54" s="2680" t="s">
        <v>447</v>
      </c>
      <c r="AF54" s="2761" t="s">
        <v>446</v>
      </c>
      <c r="AG54" s="2750" t="s">
        <v>446</v>
      </c>
      <c r="AH54" s="2792"/>
      <c r="AI54" s="2683">
        <v>1</v>
      </c>
      <c r="AJ54" s="2724" t="str">
        <f t="shared" si="30"/>
        <v>II.8.</v>
      </c>
      <c r="AK54" s="2685" t="s">
        <v>11673</v>
      </c>
      <c r="AL54" s="2683">
        <v>2</v>
      </c>
      <c r="AM54" s="2686" t="str">
        <f t="shared" si="27"/>
        <v>II.8.</v>
      </c>
      <c r="AN54" s="2687" t="str">
        <f t="shared" si="27"/>
        <v>C28:F62</v>
      </c>
      <c r="AO54" s="2688" t="s">
        <v>446</v>
      </c>
      <c r="AP54" s="2678" t="s">
        <v>11674</v>
      </c>
      <c r="AX54" s="2679" t="s">
        <v>447</v>
      </c>
      <c r="AY54" s="2680" t="s">
        <v>447</v>
      </c>
      <c r="AZ54" s="2761" t="s">
        <v>446</v>
      </c>
      <c r="BA54" s="2750" t="s">
        <v>446</v>
      </c>
      <c r="BB54" s="2792"/>
      <c r="BC54" s="2683">
        <v>1</v>
      </c>
      <c r="BD54" s="2724" t="str">
        <f t="shared" si="31"/>
        <v>II.8.</v>
      </c>
      <c r="BE54" s="2685" t="s">
        <v>11673</v>
      </c>
      <c r="BF54" s="2683">
        <v>2</v>
      </c>
      <c r="BG54" s="2686" t="str">
        <f t="shared" si="29"/>
        <v>II.8.</v>
      </c>
      <c r="BH54" s="2687" t="str">
        <f t="shared" si="29"/>
        <v>C28:F62</v>
      </c>
      <c r="BI54" s="2688" t="s">
        <v>446</v>
      </c>
      <c r="BJ54" s="2678" t="s">
        <v>11674</v>
      </c>
    </row>
    <row r="55" spans="7:62" x14ac:dyDescent="0.25">
      <c r="AD55" s="2679" t="s">
        <v>447</v>
      </c>
      <c r="AE55" s="2680" t="s">
        <v>447</v>
      </c>
      <c r="AF55" s="2761" t="s">
        <v>446</v>
      </c>
      <c r="AG55" s="2750" t="s">
        <v>446</v>
      </c>
      <c r="AH55" s="2792"/>
      <c r="AI55" s="2683">
        <v>1</v>
      </c>
      <c r="AJ55" s="2724" t="str">
        <f t="shared" si="30"/>
        <v>II.8.</v>
      </c>
      <c r="AK55" s="2685" t="s">
        <v>11675</v>
      </c>
      <c r="AL55" s="2683">
        <v>2</v>
      </c>
      <c r="AM55" s="2686" t="str">
        <f t="shared" si="27"/>
        <v>II.8.</v>
      </c>
      <c r="AN55" s="2687" t="str">
        <f t="shared" si="27"/>
        <v>C68:F68</v>
      </c>
      <c r="AO55" s="2688" t="s">
        <v>446</v>
      </c>
      <c r="AP55" s="2678" t="s">
        <v>11676</v>
      </c>
      <c r="AX55" s="2679" t="s">
        <v>447</v>
      </c>
      <c r="AY55" s="2680" t="s">
        <v>447</v>
      </c>
      <c r="AZ55" s="2761" t="s">
        <v>446</v>
      </c>
      <c r="BA55" s="2750" t="s">
        <v>446</v>
      </c>
      <c r="BB55" s="2792"/>
      <c r="BC55" s="2683">
        <v>1</v>
      </c>
      <c r="BD55" s="2724" t="str">
        <f t="shared" si="31"/>
        <v>II.8.</v>
      </c>
      <c r="BE55" s="2685" t="s">
        <v>11675</v>
      </c>
      <c r="BF55" s="2683">
        <v>2</v>
      </c>
      <c r="BG55" s="2686" t="str">
        <f t="shared" si="29"/>
        <v>II.8.</v>
      </c>
      <c r="BH55" s="2687" t="str">
        <f t="shared" si="29"/>
        <v>C68:F68</v>
      </c>
      <c r="BI55" s="2688" t="s">
        <v>446</v>
      </c>
      <c r="BJ55" s="2678" t="s">
        <v>11676</v>
      </c>
    </row>
    <row r="56" spans="7:62" x14ac:dyDescent="0.25">
      <c r="AD56" s="2762" t="s">
        <v>447</v>
      </c>
      <c r="AE56" s="2751" t="s">
        <v>447</v>
      </c>
      <c r="AF56" s="2763" t="s">
        <v>446</v>
      </c>
      <c r="AG56" s="2753" t="s">
        <v>446</v>
      </c>
      <c r="AH56" s="2797"/>
      <c r="AI56" s="2754">
        <v>1</v>
      </c>
      <c r="AJ56" s="2755" t="str">
        <f t="shared" si="30"/>
        <v>II.8.</v>
      </c>
      <c r="AK56" s="2756" t="s">
        <v>11677</v>
      </c>
      <c r="AL56" s="2754">
        <v>2</v>
      </c>
      <c r="AM56" s="2757" t="str">
        <f t="shared" si="27"/>
        <v>II.8.</v>
      </c>
      <c r="AN56" s="2758" t="str">
        <f t="shared" si="27"/>
        <v>H16:H84</v>
      </c>
      <c r="AO56" s="2759" t="s">
        <v>446</v>
      </c>
      <c r="AP56" s="2760" t="s">
        <v>11678</v>
      </c>
      <c r="AX56" s="2762" t="s">
        <v>447</v>
      </c>
      <c r="AY56" s="2751" t="s">
        <v>447</v>
      </c>
      <c r="AZ56" s="2763" t="s">
        <v>446</v>
      </c>
      <c r="BA56" s="2753" t="s">
        <v>446</v>
      </c>
      <c r="BB56" s="2797"/>
      <c r="BC56" s="2754">
        <v>1</v>
      </c>
      <c r="BD56" s="2755" t="str">
        <f t="shared" si="31"/>
        <v>II.8.</v>
      </c>
      <c r="BE56" s="2756" t="s">
        <v>11677</v>
      </c>
      <c r="BF56" s="2754">
        <v>2</v>
      </c>
      <c r="BG56" s="2757" t="str">
        <f t="shared" si="29"/>
        <v>II.8.</v>
      </c>
      <c r="BH56" s="2758" t="str">
        <f t="shared" si="29"/>
        <v>H16:H84</v>
      </c>
      <c r="BI56" s="2759" t="s">
        <v>446</v>
      </c>
      <c r="BJ56" s="2760" t="s">
        <v>11678</v>
      </c>
    </row>
    <row r="57" spans="7:62" x14ac:dyDescent="0.25">
      <c r="AD57" s="2679" t="s">
        <v>447</v>
      </c>
      <c r="AE57" s="2680" t="s">
        <v>447</v>
      </c>
      <c r="AF57" s="2681" t="s">
        <v>447</v>
      </c>
      <c r="AG57" s="2682" t="s">
        <v>447</v>
      </c>
      <c r="AH57" s="2792"/>
      <c r="AI57" s="2683">
        <v>1</v>
      </c>
      <c r="AJ57" s="2709" t="s">
        <v>5091</v>
      </c>
      <c r="AK57" s="2685" t="s">
        <v>11679</v>
      </c>
      <c r="AL57" s="2683">
        <v>2</v>
      </c>
      <c r="AM57" s="2686" t="str">
        <f t="shared" si="27"/>
        <v>II.9-12</v>
      </c>
      <c r="AN57" s="2687" t="str">
        <f t="shared" si="27"/>
        <v>C5:C8</v>
      </c>
      <c r="AO57" s="2688" t="s">
        <v>446</v>
      </c>
      <c r="AP57" s="2678" t="s">
        <v>11680</v>
      </c>
      <c r="AX57" s="2679" t="s">
        <v>447</v>
      </c>
      <c r="AY57" s="2680" t="s">
        <v>447</v>
      </c>
      <c r="AZ57" s="2681" t="s">
        <v>447</v>
      </c>
      <c r="BA57" s="2682" t="s">
        <v>447</v>
      </c>
      <c r="BB57" s="2792"/>
      <c r="BC57" s="2683">
        <v>1</v>
      </c>
      <c r="BD57" s="2709" t="s">
        <v>5091</v>
      </c>
      <c r="BE57" s="2685" t="s">
        <v>11679</v>
      </c>
      <c r="BF57" s="2683">
        <v>2</v>
      </c>
      <c r="BG57" s="2686" t="str">
        <f t="shared" si="29"/>
        <v>II.9-12</v>
      </c>
      <c r="BH57" s="2687" t="str">
        <f t="shared" si="29"/>
        <v>C5:C8</v>
      </c>
      <c r="BI57" s="2688" t="s">
        <v>446</v>
      </c>
      <c r="BJ57" s="2678" t="s">
        <v>11680</v>
      </c>
    </row>
    <row r="58" spans="7:62" x14ac:dyDescent="0.25">
      <c r="AD58" s="2679" t="s">
        <v>447</v>
      </c>
      <c r="AE58" s="2680" t="s">
        <v>447</v>
      </c>
      <c r="AF58" s="2681" t="s">
        <v>447</v>
      </c>
      <c r="AG58" s="2682" t="s">
        <v>447</v>
      </c>
      <c r="AH58" s="2792"/>
      <c r="AI58" s="2683">
        <v>1</v>
      </c>
      <c r="AJ58" s="2724" t="str">
        <f t="shared" ref="AJ58:AJ61" si="32">AJ57</f>
        <v>II.9-12</v>
      </c>
      <c r="AK58" s="2685" t="s">
        <v>11681</v>
      </c>
      <c r="AL58" s="2683">
        <v>2</v>
      </c>
      <c r="AM58" s="2686" t="str">
        <f t="shared" si="27"/>
        <v>II.9-12</v>
      </c>
      <c r="AN58" s="2687" t="str">
        <f t="shared" si="27"/>
        <v>C37</v>
      </c>
      <c r="AO58" s="2688" t="s">
        <v>446</v>
      </c>
      <c r="AP58" s="2678" t="s">
        <v>4846</v>
      </c>
      <c r="AX58" s="2679" t="s">
        <v>447</v>
      </c>
      <c r="AY58" s="2680" t="s">
        <v>447</v>
      </c>
      <c r="AZ58" s="2681" t="s">
        <v>447</v>
      </c>
      <c r="BA58" s="2682" t="s">
        <v>447</v>
      </c>
      <c r="BB58" s="2792"/>
      <c r="BC58" s="2683">
        <v>1</v>
      </c>
      <c r="BD58" s="2724" t="str">
        <f t="shared" ref="BD58:BD61" si="33">BD57</f>
        <v>II.9-12</v>
      </c>
      <c r="BE58" s="2685" t="s">
        <v>11681</v>
      </c>
      <c r="BF58" s="2683">
        <v>2</v>
      </c>
      <c r="BG58" s="2686" t="str">
        <f t="shared" si="29"/>
        <v>II.9-12</v>
      </c>
      <c r="BH58" s="2687" t="str">
        <f t="shared" si="29"/>
        <v>C37</v>
      </c>
      <c r="BI58" s="2688" t="s">
        <v>446</v>
      </c>
      <c r="BJ58" s="2678" t="s">
        <v>4846</v>
      </c>
    </row>
    <row r="59" spans="7:62" x14ac:dyDescent="0.25">
      <c r="AD59" s="2679" t="s">
        <v>447</v>
      </c>
      <c r="AE59" s="2680" t="s">
        <v>447</v>
      </c>
      <c r="AF59" s="2681" t="s">
        <v>447</v>
      </c>
      <c r="AG59" s="2682" t="s">
        <v>447</v>
      </c>
      <c r="AH59" s="2792"/>
      <c r="AI59" s="2683">
        <v>1</v>
      </c>
      <c r="AJ59" s="2724" t="str">
        <f t="shared" si="32"/>
        <v>II.9-12</v>
      </c>
      <c r="AK59" s="2685" t="s">
        <v>11682</v>
      </c>
      <c r="AL59" s="2683">
        <v>2</v>
      </c>
      <c r="AM59" s="2686" t="str">
        <f t="shared" si="27"/>
        <v>II.9-12</v>
      </c>
      <c r="AN59" s="2687" t="str">
        <f t="shared" si="27"/>
        <v>B40:D40</v>
      </c>
      <c r="AO59" s="2688" t="s">
        <v>446</v>
      </c>
      <c r="AP59" s="2678" t="s">
        <v>11683</v>
      </c>
      <c r="AX59" s="2679" t="s">
        <v>447</v>
      </c>
      <c r="AY59" s="2680" t="s">
        <v>447</v>
      </c>
      <c r="AZ59" s="2681" t="s">
        <v>447</v>
      </c>
      <c r="BA59" s="2682" t="s">
        <v>447</v>
      </c>
      <c r="BB59" s="2792"/>
      <c r="BC59" s="2683">
        <v>1</v>
      </c>
      <c r="BD59" s="2724" t="str">
        <f t="shared" si="33"/>
        <v>II.9-12</v>
      </c>
      <c r="BE59" s="2685" t="s">
        <v>11682</v>
      </c>
      <c r="BF59" s="2683">
        <v>2</v>
      </c>
      <c r="BG59" s="2686" t="str">
        <f t="shared" si="29"/>
        <v>II.9-12</v>
      </c>
      <c r="BH59" s="2687" t="str">
        <f t="shared" si="29"/>
        <v>B40:D40</v>
      </c>
      <c r="BI59" s="2688" t="s">
        <v>446</v>
      </c>
      <c r="BJ59" s="2678" t="s">
        <v>11683</v>
      </c>
    </row>
    <row r="60" spans="7:62" x14ac:dyDescent="0.25">
      <c r="AD60" s="2679" t="s">
        <v>447</v>
      </c>
      <c r="AE60" s="2680" t="s">
        <v>447</v>
      </c>
      <c r="AF60" s="2681" t="s">
        <v>447</v>
      </c>
      <c r="AG60" s="2682" t="s">
        <v>447</v>
      </c>
      <c r="AH60" s="2792"/>
      <c r="AI60" s="2683">
        <v>1</v>
      </c>
      <c r="AJ60" s="2724" t="str">
        <f t="shared" si="32"/>
        <v>II.9-12</v>
      </c>
      <c r="AK60" s="2685" t="s">
        <v>11684</v>
      </c>
      <c r="AL60" s="2683">
        <v>2</v>
      </c>
      <c r="AM60" s="2686" t="str">
        <f t="shared" si="27"/>
        <v>II.9-12</v>
      </c>
      <c r="AN60" s="2687" t="str">
        <f t="shared" si="27"/>
        <v>C42</v>
      </c>
      <c r="AO60" s="2688" t="s">
        <v>446</v>
      </c>
      <c r="AP60" s="2678" t="s">
        <v>4849</v>
      </c>
      <c r="AX60" s="2679" t="s">
        <v>447</v>
      </c>
      <c r="AY60" s="2680" t="s">
        <v>447</v>
      </c>
      <c r="AZ60" s="2681" t="s">
        <v>447</v>
      </c>
      <c r="BA60" s="2682" t="s">
        <v>447</v>
      </c>
      <c r="BB60" s="2792"/>
      <c r="BC60" s="2683">
        <v>1</v>
      </c>
      <c r="BD60" s="2724" t="str">
        <f t="shared" si="33"/>
        <v>II.9-12</v>
      </c>
      <c r="BE60" s="2685" t="s">
        <v>11684</v>
      </c>
      <c r="BF60" s="2683">
        <v>2</v>
      </c>
      <c r="BG60" s="2686" t="str">
        <f t="shared" si="29"/>
        <v>II.9-12</v>
      </c>
      <c r="BH60" s="2687" t="str">
        <f t="shared" si="29"/>
        <v>C42</v>
      </c>
      <c r="BI60" s="2688" t="s">
        <v>446</v>
      </c>
      <c r="BJ60" s="2678" t="s">
        <v>4849</v>
      </c>
    </row>
    <row r="61" spans="7:62" x14ac:dyDescent="0.25">
      <c r="AD61" s="2762" t="s">
        <v>447</v>
      </c>
      <c r="AE61" s="2751" t="s">
        <v>447</v>
      </c>
      <c r="AF61" s="2752" t="s">
        <v>447</v>
      </c>
      <c r="AG61" s="2764" t="s">
        <v>447</v>
      </c>
      <c r="AH61" s="2797"/>
      <c r="AI61" s="2754">
        <v>1</v>
      </c>
      <c r="AJ61" s="2755" t="str">
        <f t="shared" si="32"/>
        <v>II.9-12</v>
      </c>
      <c r="AK61" s="2756" t="s">
        <v>11685</v>
      </c>
      <c r="AL61" s="2754">
        <v>2</v>
      </c>
      <c r="AM61" s="2757" t="str">
        <f t="shared" si="27"/>
        <v>II.9-12</v>
      </c>
      <c r="AN61" s="2758" t="str">
        <f t="shared" si="27"/>
        <v>B45:D45</v>
      </c>
      <c r="AO61" s="2759" t="s">
        <v>446</v>
      </c>
      <c r="AP61" s="2760" t="s">
        <v>11686</v>
      </c>
      <c r="AX61" s="2762" t="s">
        <v>447</v>
      </c>
      <c r="AY61" s="2751" t="s">
        <v>447</v>
      </c>
      <c r="AZ61" s="2752" t="s">
        <v>447</v>
      </c>
      <c r="BA61" s="2764" t="s">
        <v>447</v>
      </c>
      <c r="BB61" s="2797"/>
      <c r="BC61" s="2754">
        <v>1</v>
      </c>
      <c r="BD61" s="2755" t="str">
        <f t="shared" si="33"/>
        <v>II.9-12</v>
      </c>
      <c r="BE61" s="2756" t="s">
        <v>11685</v>
      </c>
      <c r="BF61" s="2754">
        <v>2</v>
      </c>
      <c r="BG61" s="2757" t="str">
        <f t="shared" si="29"/>
        <v>II.9-12</v>
      </c>
      <c r="BH61" s="2758" t="str">
        <f t="shared" si="29"/>
        <v>B45:D45</v>
      </c>
      <c r="BI61" s="2759" t="s">
        <v>446</v>
      </c>
      <c r="BJ61" s="2760" t="s">
        <v>11686</v>
      </c>
    </row>
    <row r="62" spans="7:62" x14ac:dyDescent="0.25">
      <c r="AD62" s="2679" t="s">
        <v>447</v>
      </c>
      <c r="AE62" s="2680" t="s">
        <v>447</v>
      </c>
      <c r="AF62" s="2681" t="s">
        <v>447</v>
      </c>
      <c r="AG62" s="2750" t="s">
        <v>446</v>
      </c>
      <c r="AH62" s="2792"/>
      <c r="AI62" s="2683">
        <v>1</v>
      </c>
      <c r="AJ62" s="2709" t="s">
        <v>5415</v>
      </c>
      <c r="AK62" s="2685" t="s">
        <v>11687</v>
      </c>
      <c r="AL62" s="2683">
        <v>2</v>
      </c>
      <c r="AM62" s="2686" t="str">
        <f t="shared" si="27"/>
        <v>II.13.</v>
      </c>
      <c r="AN62" s="2687" t="str">
        <f t="shared" si="27"/>
        <v>C8:C10</v>
      </c>
      <c r="AO62" s="2688" t="s">
        <v>446</v>
      </c>
      <c r="AP62" s="2678" t="s">
        <v>11688</v>
      </c>
      <c r="AX62" s="2679" t="s">
        <v>447</v>
      </c>
      <c r="AY62" s="2680" t="s">
        <v>447</v>
      </c>
      <c r="AZ62" s="2681" t="s">
        <v>447</v>
      </c>
      <c r="BA62" s="2750" t="s">
        <v>446</v>
      </c>
      <c r="BB62" s="2792"/>
      <c r="BC62" s="2683">
        <v>1</v>
      </c>
      <c r="BD62" s="2709" t="s">
        <v>5415</v>
      </c>
      <c r="BE62" s="2685" t="s">
        <v>11687</v>
      </c>
      <c r="BF62" s="2683">
        <v>2</v>
      </c>
      <c r="BG62" s="2686" t="str">
        <f t="shared" si="29"/>
        <v>II.13.</v>
      </c>
      <c r="BH62" s="2687" t="str">
        <f t="shared" si="29"/>
        <v>C8:C10</v>
      </c>
      <c r="BI62" s="2688" t="s">
        <v>446</v>
      </c>
      <c r="BJ62" s="2678" t="s">
        <v>11688</v>
      </c>
    </row>
    <row r="63" spans="7:62" x14ac:dyDescent="0.25">
      <c r="AD63" s="2679" t="s">
        <v>447</v>
      </c>
      <c r="AE63" s="2680" t="s">
        <v>447</v>
      </c>
      <c r="AF63" s="2681" t="s">
        <v>447</v>
      </c>
      <c r="AG63" s="2750" t="s">
        <v>446</v>
      </c>
      <c r="AH63" s="2792"/>
      <c r="AI63" s="2683">
        <v>1</v>
      </c>
      <c r="AJ63" s="2724" t="str">
        <f t="shared" ref="AJ63:AJ66" si="34">AJ62</f>
        <v>II.13.</v>
      </c>
      <c r="AK63" s="2685" t="s">
        <v>11800</v>
      </c>
      <c r="AL63" s="2683">
        <v>2</v>
      </c>
      <c r="AM63" s="2686" t="str">
        <f t="shared" si="27"/>
        <v>II.13.</v>
      </c>
      <c r="AN63" s="2687" t="str">
        <f t="shared" si="27"/>
        <v>D9</v>
      </c>
      <c r="AO63" s="2688" t="s">
        <v>446</v>
      </c>
      <c r="AP63" s="2678" t="s">
        <v>4853</v>
      </c>
      <c r="AX63" s="2679" t="s">
        <v>447</v>
      </c>
      <c r="AY63" s="2680" t="s">
        <v>447</v>
      </c>
      <c r="AZ63" s="2681" t="s">
        <v>447</v>
      </c>
      <c r="BA63" s="2750" t="s">
        <v>446</v>
      </c>
      <c r="BB63" s="2792"/>
      <c r="BC63" s="2683">
        <v>1</v>
      </c>
      <c r="BD63" s="2724" t="str">
        <f t="shared" ref="BD63:BD66" si="35">BD62</f>
        <v>II.13.</v>
      </c>
      <c r="BE63" s="2685" t="s">
        <v>11800</v>
      </c>
      <c r="BF63" s="2683">
        <v>2</v>
      </c>
      <c r="BG63" s="2686" t="str">
        <f t="shared" si="29"/>
        <v>II.13.</v>
      </c>
      <c r="BH63" s="2687" t="str">
        <f t="shared" si="29"/>
        <v>D9</v>
      </c>
      <c r="BI63" s="2688" t="s">
        <v>446</v>
      </c>
      <c r="BJ63" s="2678" t="s">
        <v>4853</v>
      </c>
    </row>
    <row r="64" spans="7:62" x14ac:dyDescent="0.25">
      <c r="AD64" s="2679" t="s">
        <v>447</v>
      </c>
      <c r="AE64" s="2680" t="s">
        <v>447</v>
      </c>
      <c r="AF64" s="2681" t="s">
        <v>447</v>
      </c>
      <c r="AG64" s="2750" t="s">
        <v>446</v>
      </c>
      <c r="AH64" s="2792"/>
      <c r="AI64" s="2683">
        <v>1</v>
      </c>
      <c r="AJ64" s="2724" t="str">
        <f t="shared" si="34"/>
        <v>II.13.</v>
      </c>
      <c r="AK64" s="2685" t="s">
        <v>11689</v>
      </c>
      <c r="AL64" s="2683">
        <v>2</v>
      </c>
      <c r="AM64" s="2686" t="str">
        <f t="shared" ref="AM64:AN79" si="36">AJ64</f>
        <v>II.13.</v>
      </c>
      <c r="AN64" s="2687" t="str">
        <f t="shared" si="36"/>
        <v>C19:D27</v>
      </c>
      <c r="AO64" s="2688" t="s">
        <v>446</v>
      </c>
      <c r="AP64" s="2678" t="s">
        <v>11690</v>
      </c>
      <c r="AX64" s="2679" t="s">
        <v>447</v>
      </c>
      <c r="AY64" s="2680" t="s">
        <v>447</v>
      </c>
      <c r="AZ64" s="2681" t="s">
        <v>447</v>
      </c>
      <c r="BA64" s="2750" t="s">
        <v>446</v>
      </c>
      <c r="BB64" s="2792"/>
      <c r="BC64" s="2683">
        <v>1</v>
      </c>
      <c r="BD64" s="2724" t="str">
        <f t="shared" si="35"/>
        <v>II.13.</v>
      </c>
      <c r="BE64" s="2685" t="s">
        <v>11689</v>
      </c>
      <c r="BF64" s="2683">
        <v>2</v>
      </c>
      <c r="BG64" s="2686" t="str">
        <f t="shared" si="29"/>
        <v>II.13.</v>
      </c>
      <c r="BH64" s="2687" t="str">
        <f t="shared" si="29"/>
        <v>C19:D27</v>
      </c>
      <c r="BI64" s="2688" t="s">
        <v>446</v>
      </c>
      <c r="BJ64" s="2678" t="s">
        <v>11690</v>
      </c>
    </row>
    <row r="65" spans="30:62" x14ac:dyDescent="0.25">
      <c r="AD65" s="2679" t="s">
        <v>447</v>
      </c>
      <c r="AE65" s="2680" t="s">
        <v>447</v>
      </c>
      <c r="AF65" s="2681" t="s">
        <v>447</v>
      </c>
      <c r="AG65" s="2750" t="s">
        <v>446</v>
      </c>
      <c r="AH65" s="2792"/>
      <c r="AI65" s="2683">
        <v>1</v>
      </c>
      <c r="AJ65" s="2724" t="str">
        <f t="shared" si="34"/>
        <v>II.13.</v>
      </c>
      <c r="AK65" s="2685" t="s">
        <v>11691</v>
      </c>
      <c r="AL65" s="2683">
        <v>2</v>
      </c>
      <c r="AM65" s="2686" t="str">
        <f t="shared" si="36"/>
        <v>II.13.</v>
      </c>
      <c r="AN65" s="2687" t="str">
        <f t="shared" si="36"/>
        <v>C30</v>
      </c>
      <c r="AO65" s="2688" t="s">
        <v>446</v>
      </c>
      <c r="AP65" s="2678" t="s">
        <v>4884</v>
      </c>
      <c r="AX65" s="2679" t="s">
        <v>447</v>
      </c>
      <c r="AY65" s="2680" t="s">
        <v>447</v>
      </c>
      <c r="AZ65" s="2681" t="s">
        <v>447</v>
      </c>
      <c r="BA65" s="2750" t="s">
        <v>446</v>
      </c>
      <c r="BB65" s="2792"/>
      <c r="BC65" s="2683">
        <v>1</v>
      </c>
      <c r="BD65" s="2724" t="str">
        <f t="shared" si="35"/>
        <v>II.13.</v>
      </c>
      <c r="BE65" s="2685" t="s">
        <v>11691</v>
      </c>
      <c r="BF65" s="2683">
        <v>2</v>
      </c>
      <c r="BG65" s="2686" t="str">
        <f t="shared" si="29"/>
        <v>II.13.</v>
      </c>
      <c r="BH65" s="2687" t="str">
        <f t="shared" si="29"/>
        <v>C30</v>
      </c>
      <c r="BI65" s="2688" t="s">
        <v>446</v>
      </c>
      <c r="BJ65" s="2678" t="s">
        <v>4884</v>
      </c>
    </row>
    <row r="66" spans="30:62" x14ac:dyDescent="0.25">
      <c r="AD66" s="2762" t="s">
        <v>447</v>
      </c>
      <c r="AE66" s="2751" t="s">
        <v>447</v>
      </c>
      <c r="AF66" s="2752" t="s">
        <v>447</v>
      </c>
      <c r="AG66" s="2753" t="s">
        <v>446</v>
      </c>
      <c r="AH66" s="2797"/>
      <c r="AI66" s="2754">
        <v>1</v>
      </c>
      <c r="AJ66" s="2755" t="str">
        <f t="shared" si="34"/>
        <v>II.13.</v>
      </c>
      <c r="AK66" s="2756" t="s">
        <v>11692</v>
      </c>
      <c r="AL66" s="2754">
        <v>2</v>
      </c>
      <c r="AM66" s="2757" t="str">
        <f t="shared" si="36"/>
        <v>II.13.</v>
      </c>
      <c r="AN66" s="2758" t="str">
        <f t="shared" si="36"/>
        <v>C35</v>
      </c>
      <c r="AO66" s="2759" t="s">
        <v>446</v>
      </c>
      <c r="AP66" s="2760" t="s">
        <v>4887</v>
      </c>
      <c r="AX66" s="2762" t="s">
        <v>447</v>
      </c>
      <c r="AY66" s="2751" t="s">
        <v>447</v>
      </c>
      <c r="AZ66" s="2752" t="s">
        <v>447</v>
      </c>
      <c r="BA66" s="2753" t="s">
        <v>446</v>
      </c>
      <c r="BB66" s="2797"/>
      <c r="BC66" s="2754">
        <v>1</v>
      </c>
      <c r="BD66" s="2755" t="str">
        <f t="shared" si="35"/>
        <v>II.13.</v>
      </c>
      <c r="BE66" s="2756" t="s">
        <v>11692</v>
      </c>
      <c r="BF66" s="2754">
        <v>2</v>
      </c>
      <c r="BG66" s="2757" t="str">
        <f t="shared" si="29"/>
        <v>II.13.</v>
      </c>
      <c r="BH66" s="2758" t="str">
        <f t="shared" si="29"/>
        <v>C35</v>
      </c>
      <c r="BI66" s="2759" t="s">
        <v>446</v>
      </c>
      <c r="BJ66" s="2760" t="s">
        <v>4887</v>
      </c>
    </row>
    <row r="67" spans="30:62" x14ac:dyDescent="0.25">
      <c r="AD67" s="2739" t="s">
        <v>447</v>
      </c>
      <c r="AE67" s="2740" t="s">
        <v>447</v>
      </c>
      <c r="AF67" s="2765" t="s">
        <v>446</v>
      </c>
      <c r="AG67" s="2766" t="s">
        <v>446</v>
      </c>
      <c r="AH67" s="2796"/>
      <c r="AI67" s="2743">
        <v>1</v>
      </c>
      <c r="AJ67" s="2744" t="s">
        <v>5092</v>
      </c>
      <c r="AK67" s="2745" t="s">
        <v>11693</v>
      </c>
      <c r="AL67" s="2743">
        <v>2</v>
      </c>
      <c r="AM67" s="2746" t="str">
        <f t="shared" si="36"/>
        <v>II.14.</v>
      </c>
      <c r="AN67" s="2747" t="str">
        <f t="shared" si="36"/>
        <v>C8:D52</v>
      </c>
      <c r="AO67" s="2748" t="s">
        <v>446</v>
      </c>
      <c r="AP67" s="2749" t="s">
        <v>11694</v>
      </c>
      <c r="AX67" s="2739" t="s">
        <v>447</v>
      </c>
      <c r="AY67" s="2740" t="s">
        <v>447</v>
      </c>
      <c r="AZ67" s="2765" t="s">
        <v>446</v>
      </c>
      <c r="BA67" s="2766" t="s">
        <v>446</v>
      </c>
      <c r="BB67" s="2796"/>
      <c r="BC67" s="2743">
        <v>1</v>
      </c>
      <c r="BD67" s="2744" t="s">
        <v>5092</v>
      </c>
      <c r="BE67" s="2745" t="s">
        <v>11693</v>
      </c>
      <c r="BF67" s="2743">
        <v>2</v>
      </c>
      <c r="BG67" s="2746" t="str">
        <f t="shared" si="29"/>
        <v>II.14.</v>
      </c>
      <c r="BH67" s="2747" t="str">
        <f t="shared" si="29"/>
        <v>C8:D52</v>
      </c>
      <c r="BI67" s="2748" t="s">
        <v>446</v>
      </c>
      <c r="BJ67" s="2749" t="s">
        <v>11694</v>
      </c>
    </row>
    <row r="68" spans="30:62" x14ac:dyDescent="0.25">
      <c r="AD68" s="2679" t="s">
        <v>447</v>
      </c>
      <c r="AE68" s="2680" t="s">
        <v>447</v>
      </c>
      <c r="AF68" s="2681" t="s">
        <v>447</v>
      </c>
      <c r="AG68" s="2750" t="s">
        <v>446</v>
      </c>
      <c r="AH68" s="2792"/>
      <c r="AI68" s="2683">
        <v>1</v>
      </c>
      <c r="AJ68" s="2709" t="s">
        <v>5262</v>
      </c>
      <c r="AK68" s="2685" t="s">
        <v>11695</v>
      </c>
      <c r="AL68" s="2683">
        <v>2</v>
      </c>
      <c r="AM68" s="2686" t="str">
        <f t="shared" si="36"/>
        <v>II.15.1-2</v>
      </c>
      <c r="AN68" s="2687" t="str">
        <f t="shared" si="36"/>
        <v>H3</v>
      </c>
      <c r="AO68" s="2688" t="s">
        <v>446</v>
      </c>
      <c r="AP68" s="2678" t="s">
        <v>7091</v>
      </c>
      <c r="AX68" s="2679" t="s">
        <v>447</v>
      </c>
      <c r="AY68" s="2680" t="s">
        <v>447</v>
      </c>
      <c r="AZ68" s="2681" t="s">
        <v>447</v>
      </c>
      <c r="BA68" s="2750" t="s">
        <v>446</v>
      </c>
      <c r="BB68" s="2792"/>
      <c r="BC68" s="2683">
        <v>1</v>
      </c>
      <c r="BD68" s="2709" t="s">
        <v>5262</v>
      </c>
      <c r="BE68" s="2685" t="s">
        <v>11695</v>
      </c>
      <c r="BF68" s="2683">
        <v>2</v>
      </c>
      <c r="BG68" s="2686" t="str">
        <f t="shared" si="29"/>
        <v>II.15.1-2</v>
      </c>
      <c r="BH68" s="2687" t="str">
        <f t="shared" si="29"/>
        <v>H3</v>
      </c>
      <c r="BI68" s="2688" t="s">
        <v>446</v>
      </c>
      <c r="BJ68" s="2678" t="s">
        <v>7091</v>
      </c>
    </row>
    <row r="69" spans="30:62" x14ac:dyDescent="0.25">
      <c r="AD69" s="2679" t="s">
        <v>447</v>
      </c>
      <c r="AE69" s="2680" t="s">
        <v>447</v>
      </c>
      <c r="AF69" s="2681" t="s">
        <v>447</v>
      </c>
      <c r="AG69" s="2750" t="s">
        <v>446</v>
      </c>
      <c r="AH69" s="2792"/>
      <c r="AI69" s="2683">
        <v>1</v>
      </c>
      <c r="AJ69" s="2724" t="str">
        <f t="shared" ref="AJ69:AJ70" si="37">AJ68</f>
        <v>II.15.1-2</v>
      </c>
      <c r="AK69" s="2685" t="s">
        <v>11696</v>
      </c>
      <c r="AL69" s="2683">
        <v>2</v>
      </c>
      <c r="AM69" s="2686" t="str">
        <f t="shared" si="36"/>
        <v>II.15.1-2</v>
      </c>
      <c r="AN69" s="2687" t="str">
        <f t="shared" si="36"/>
        <v>E11:E52</v>
      </c>
      <c r="AO69" s="2738" t="s">
        <v>446</v>
      </c>
      <c r="AP69" s="2733" t="s">
        <v>11697</v>
      </c>
      <c r="AX69" s="2679" t="s">
        <v>447</v>
      </c>
      <c r="AY69" s="2680" t="s">
        <v>447</v>
      </c>
      <c r="AZ69" s="2681" t="s">
        <v>447</v>
      </c>
      <c r="BA69" s="2750" t="s">
        <v>446</v>
      </c>
      <c r="BB69" s="2792"/>
      <c r="BC69" s="2683">
        <v>1</v>
      </c>
      <c r="BD69" s="2724" t="str">
        <f t="shared" ref="BD69:BD70" si="38">BD68</f>
        <v>II.15.1-2</v>
      </c>
      <c r="BE69" s="2685" t="s">
        <v>11696</v>
      </c>
      <c r="BF69" s="2683">
        <v>2</v>
      </c>
      <c r="BG69" s="2686" t="str">
        <f t="shared" si="29"/>
        <v>II.15.1-2</v>
      </c>
      <c r="BH69" s="2687" t="str">
        <f t="shared" si="29"/>
        <v>E11:E52</v>
      </c>
      <c r="BI69" s="2738" t="s">
        <v>446</v>
      </c>
      <c r="BJ69" s="2733" t="s">
        <v>11697</v>
      </c>
    </row>
    <row r="70" spans="30:62" x14ac:dyDescent="0.25">
      <c r="AD70" s="2700" t="s">
        <v>447</v>
      </c>
      <c r="AE70" s="2701" t="s">
        <v>447</v>
      </c>
      <c r="AF70" s="2702" t="s">
        <v>447</v>
      </c>
      <c r="AG70" s="2767" t="s">
        <v>446</v>
      </c>
      <c r="AH70" s="2793"/>
      <c r="AI70" s="2689">
        <v>1</v>
      </c>
      <c r="AJ70" s="2704" t="str">
        <f t="shared" si="37"/>
        <v>II.15.1-2</v>
      </c>
      <c r="AK70" s="2693" t="s">
        <v>11698</v>
      </c>
      <c r="AL70" s="2689">
        <v>2</v>
      </c>
      <c r="AM70" s="2704" t="str">
        <f t="shared" si="36"/>
        <v>II.15.1-2</v>
      </c>
      <c r="AN70" s="2705" t="str">
        <f t="shared" si="36"/>
        <v>G11:J52</v>
      </c>
      <c r="AO70" s="2706" t="s">
        <v>446</v>
      </c>
      <c r="AP70" s="2712" t="s">
        <v>11699</v>
      </c>
      <c r="AX70" s="2700" t="s">
        <v>447</v>
      </c>
      <c r="AY70" s="2701" t="s">
        <v>447</v>
      </c>
      <c r="AZ70" s="2702" t="s">
        <v>447</v>
      </c>
      <c r="BA70" s="2767" t="s">
        <v>446</v>
      </c>
      <c r="BB70" s="2793"/>
      <c r="BC70" s="2689">
        <v>1</v>
      </c>
      <c r="BD70" s="2704" t="str">
        <f t="shared" si="38"/>
        <v>II.15.1-2</v>
      </c>
      <c r="BE70" s="2693" t="s">
        <v>11698</v>
      </c>
      <c r="BF70" s="2689">
        <v>2</v>
      </c>
      <c r="BG70" s="2704" t="str">
        <f t="shared" si="29"/>
        <v>II.15.1-2</v>
      </c>
      <c r="BH70" s="2705" t="str">
        <f t="shared" si="29"/>
        <v>G11:J52</v>
      </c>
      <c r="BI70" s="2706" t="s">
        <v>446</v>
      </c>
      <c r="BJ70" s="2712" t="s">
        <v>11699</v>
      </c>
    </row>
    <row r="71" spans="30:62" x14ac:dyDescent="0.25">
      <c r="AD71" s="2679" t="s">
        <v>447</v>
      </c>
      <c r="AE71" s="2680" t="s">
        <v>447</v>
      </c>
      <c r="AF71" s="2681" t="s">
        <v>447</v>
      </c>
      <c r="AG71" s="2750" t="s">
        <v>446</v>
      </c>
      <c r="AH71" s="2792"/>
      <c r="AI71" s="2683">
        <v>1</v>
      </c>
      <c r="AJ71" s="2709" t="s">
        <v>5263</v>
      </c>
      <c r="AK71" s="2685" t="s">
        <v>11700</v>
      </c>
      <c r="AL71" s="2683">
        <v>2</v>
      </c>
      <c r="AM71" s="2686" t="str">
        <f t="shared" si="36"/>
        <v>II.15.3-7</v>
      </c>
      <c r="AN71" s="2687" t="str">
        <f t="shared" si="36"/>
        <v>C11:D13</v>
      </c>
      <c r="AO71" s="2688" t="s">
        <v>446</v>
      </c>
      <c r="AP71" s="2678" t="s">
        <v>11701</v>
      </c>
      <c r="AX71" s="2679" t="s">
        <v>447</v>
      </c>
      <c r="AY71" s="2680" t="s">
        <v>447</v>
      </c>
      <c r="AZ71" s="2681" t="s">
        <v>447</v>
      </c>
      <c r="BA71" s="2750" t="s">
        <v>446</v>
      </c>
      <c r="BB71" s="2792"/>
      <c r="BC71" s="2683">
        <v>1</v>
      </c>
      <c r="BD71" s="2709" t="s">
        <v>5263</v>
      </c>
      <c r="BE71" s="2685" t="s">
        <v>11700</v>
      </c>
      <c r="BF71" s="2683">
        <v>2</v>
      </c>
      <c r="BG71" s="2686" t="str">
        <f t="shared" si="29"/>
        <v>II.15.3-7</v>
      </c>
      <c r="BH71" s="2687" t="str">
        <f t="shared" si="29"/>
        <v>C11:D13</v>
      </c>
      <c r="BI71" s="2688" t="s">
        <v>446</v>
      </c>
      <c r="BJ71" s="2678" t="s">
        <v>11701</v>
      </c>
    </row>
    <row r="72" spans="30:62" x14ac:dyDescent="0.25">
      <c r="AD72" s="2679" t="s">
        <v>447</v>
      </c>
      <c r="AE72" s="2680" t="s">
        <v>447</v>
      </c>
      <c r="AF72" s="2681" t="s">
        <v>447</v>
      </c>
      <c r="AG72" s="2750" t="s">
        <v>446</v>
      </c>
      <c r="AH72" s="2792"/>
      <c r="AI72" s="2683">
        <v>1</v>
      </c>
      <c r="AJ72" s="2724" t="str">
        <f t="shared" ref="AJ72:AJ78" si="39">AJ71</f>
        <v>II.15.3-7</v>
      </c>
      <c r="AK72" s="2685" t="s">
        <v>11702</v>
      </c>
      <c r="AL72" s="2683">
        <v>2</v>
      </c>
      <c r="AM72" s="2686" t="str">
        <f t="shared" si="36"/>
        <v>II.15.3-7</v>
      </c>
      <c r="AN72" s="2687" t="str">
        <f t="shared" si="36"/>
        <v>C15:D21</v>
      </c>
      <c r="AO72" s="2688" t="s">
        <v>446</v>
      </c>
      <c r="AP72" s="2678" t="s">
        <v>11703</v>
      </c>
      <c r="AX72" s="2679" t="s">
        <v>447</v>
      </c>
      <c r="AY72" s="2680" t="s">
        <v>447</v>
      </c>
      <c r="AZ72" s="2681" t="s">
        <v>447</v>
      </c>
      <c r="BA72" s="2750" t="s">
        <v>446</v>
      </c>
      <c r="BB72" s="2792"/>
      <c r="BC72" s="2683">
        <v>1</v>
      </c>
      <c r="BD72" s="2724" t="str">
        <f t="shared" ref="BD72:BD78" si="40">BD71</f>
        <v>II.15.3-7</v>
      </c>
      <c r="BE72" s="2685" t="s">
        <v>11702</v>
      </c>
      <c r="BF72" s="2683">
        <v>2</v>
      </c>
      <c r="BG72" s="2686" t="str">
        <f t="shared" si="29"/>
        <v>II.15.3-7</v>
      </c>
      <c r="BH72" s="2687" t="str">
        <f t="shared" si="29"/>
        <v>C15:D21</v>
      </c>
      <c r="BI72" s="2688" t="s">
        <v>446</v>
      </c>
      <c r="BJ72" s="2678" t="s">
        <v>11703</v>
      </c>
    </row>
    <row r="73" spans="30:62" x14ac:dyDescent="0.25">
      <c r="AD73" s="2679" t="s">
        <v>447</v>
      </c>
      <c r="AE73" s="2680" t="s">
        <v>447</v>
      </c>
      <c r="AF73" s="2681" t="s">
        <v>447</v>
      </c>
      <c r="AG73" s="2750" t="s">
        <v>446</v>
      </c>
      <c r="AH73" s="2792"/>
      <c r="AI73" s="2683">
        <v>1</v>
      </c>
      <c r="AJ73" s="2724" t="str">
        <f t="shared" si="39"/>
        <v>II.15.3-7</v>
      </c>
      <c r="AK73" s="2685" t="s">
        <v>11704</v>
      </c>
      <c r="AL73" s="2683">
        <v>2</v>
      </c>
      <c r="AM73" s="2686" t="str">
        <f t="shared" si="36"/>
        <v>II.15.3-7</v>
      </c>
      <c r="AN73" s="2687" t="str">
        <f t="shared" si="36"/>
        <v>C23:D28</v>
      </c>
      <c r="AO73" s="2688" t="s">
        <v>446</v>
      </c>
      <c r="AP73" s="2678" t="s">
        <v>11705</v>
      </c>
      <c r="AX73" s="2679" t="s">
        <v>447</v>
      </c>
      <c r="AY73" s="2680" t="s">
        <v>447</v>
      </c>
      <c r="AZ73" s="2681" t="s">
        <v>447</v>
      </c>
      <c r="BA73" s="2750" t="s">
        <v>446</v>
      </c>
      <c r="BB73" s="2792"/>
      <c r="BC73" s="2683">
        <v>1</v>
      </c>
      <c r="BD73" s="2724" t="str">
        <f t="shared" si="40"/>
        <v>II.15.3-7</v>
      </c>
      <c r="BE73" s="2685" t="s">
        <v>11704</v>
      </c>
      <c r="BF73" s="2683">
        <v>2</v>
      </c>
      <c r="BG73" s="2686" t="str">
        <f t="shared" si="29"/>
        <v>II.15.3-7</v>
      </c>
      <c r="BH73" s="2687" t="str">
        <f t="shared" si="29"/>
        <v>C23:D28</v>
      </c>
      <c r="BI73" s="2688" t="s">
        <v>446</v>
      </c>
      <c r="BJ73" s="2678" t="s">
        <v>11705</v>
      </c>
    </row>
    <row r="74" spans="30:62" x14ac:dyDescent="0.25">
      <c r="AD74" s="2679" t="s">
        <v>447</v>
      </c>
      <c r="AE74" s="2680" t="s">
        <v>447</v>
      </c>
      <c r="AF74" s="2681" t="s">
        <v>447</v>
      </c>
      <c r="AG74" s="2750" t="s">
        <v>446</v>
      </c>
      <c r="AH74" s="2792"/>
      <c r="AI74" s="2683">
        <v>1</v>
      </c>
      <c r="AJ74" s="2724" t="str">
        <f t="shared" si="39"/>
        <v>II.15.3-7</v>
      </c>
      <c r="AK74" s="2685" t="s">
        <v>11706</v>
      </c>
      <c r="AL74" s="2683">
        <v>2</v>
      </c>
      <c r="AM74" s="2686" t="str">
        <f t="shared" si="36"/>
        <v>II.15.3-7</v>
      </c>
      <c r="AN74" s="2687" t="str">
        <f t="shared" si="36"/>
        <v>C30:D32</v>
      </c>
      <c r="AO74" s="2688" t="s">
        <v>446</v>
      </c>
      <c r="AP74" s="2678" t="s">
        <v>11707</v>
      </c>
      <c r="AX74" s="2679" t="s">
        <v>447</v>
      </c>
      <c r="AY74" s="2680" t="s">
        <v>447</v>
      </c>
      <c r="AZ74" s="2681" t="s">
        <v>447</v>
      </c>
      <c r="BA74" s="2750" t="s">
        <v>446</v>
      </c>
      <c r="BB74" s="2792"/>
      <c r="BC74" s="2683">
        <v>1</v>
      </c>
      <c r="BD74" s="2724" t="str">
        <f t="shared" si="40"/>
        <v>II.15.3-7</v>
      </c>
      <c r="BE74" s="2685" t="s">
        <v>11706</v>
      </c>
      <c r="BF74" s="2683">
        <v>2</v>
      </c>
      <c r="BG74" s="2686" t="str">
        <f t="shared" si="29"/>
        <v>II.15.3-7</v>
      </c>
      <c r="BH74" s="2687" t="str">
        <f t="shared" si="29"/>
        <v>C30:D32</v>
      </c>
      <c r="BI74" s="2688" t="s">
        <v>446</v>
      </c>
      <c r="BJ74" s="2678" t="s">
        <v>11707</v>
      </c>
    </row>
    <row r="75" spans="30:62" x14ac:dyDescent="0.25">
      <c r="AD75" s="2679" t="s">
        <v>447</v>
      </c>
      <c r="AE75" s="2680" t="s">
        <v>447</v>
      </c>
      <c r="AF75" s="2681" t="s">
        <v>447</v>
      </c>
      <c r="AG75" s="2750" t="s">
        <v>446</v>
      </c>
      <c r="AH75" s="2792"/>
      <c r="AI75" s="2683">
        <v>1</v>
      </c>
      <c r="AJ75" s="2724" t="str">
        <f t="shared" si="39"/>
        <v>II.15.3-7</v>
      </c>
      <c r="AK75" s="2685" t="s">
        <v>11708</v>
      </c>
      <c r="AL75" s="2683">
        <v>2</v>
      </c>
      <c r="AM75" s="2686" t="str">
        <f t="shared" si="36"/>
        <v>II.15.3-7</v>
      </c>
      <c r="AN75" s="2687" t="str">
        <f t="shared" si="36"/>
        <v>C34:D35</v>
      </c>
      <c r="AO75" s="2688" t="s">
        <v>446</v>
      </c>
      <c r="AP75" s="2678" t="s">
        <v>11709</v>
      </c>
      <c r="AX75" s="2679" t="s">
        <v>447</v>
      </c>
      <c r="AY75" s="2680" t="s">
        <v>447</v>
      </c>
      <c r="AZ75" s="2681" t="s">
        <v>447</v>
      </c>
      <c r="BA75" s="2750" t="s">
        <v>446</v>
      </c>
      <c r="BB75" s="2792"/>
      <c r="BC75" s="2683">
        <v>1</v>
      </c>
      <c r="BD75" s="2724" t="str">
        <f t="shared" si="40"/>
        <v>II.15.3-7</v>
      </c>
      <c r="BE75" s="2685" t="s">
        <v>11708</v>
      </c>
      <c r="BF75" s="2683">
        <v>2</v>
      </c>
      <c r="BG75" s="2686" t="str">
        <f t="shared" si="29"/>
        <v>II.15.3-7</v>
      </c>
      <c r="BH75" s="2687" t="str">
        <f t="shared" si="29"/>
        <v>C34:D35</v>
      </c>
      <c r="BI75" s="2688" t="s">
        <v>446</v>
      </c>
      <c r="BJ75" s="2678" t="s">
        <v>11709</v>
      </c>
    </row>
    <row r="76" spans="30:62" x14ac:dyDescent="0.25">
      <c r="AD76" s="2679" t="s">
        <v>447</v>
      </c>
      <c r="AE76" s="2680" t="s">
        <v>447</v>
      </c>
      <c r="AF76" s="2681" t="s">
        <v>447</v>
      </c>
      <c r="AG76" s="2750" t="s">
        <v>446</v>
      </c>
      <c r="AH76" s="2792"/>
      <c r="AI76" s="2683">
        <v>1</v>
      </c>
      <c r="AJ76" s="2724" t="str">
        <f t="shared" si="39"/>
        <v>II.15.3-7</v>
      </c>
      <c r="AK76" s="2685" t="s">
        <v>11710</v>
      </c>
      <c r="AL76" s="2683">
        <v>2</v>
      </c>
      <c r="AM76" s="2686" t="str">
        <f t="shared" si="36"/>
        <v>II.15.3-7</v>
      </c>
      <c r="AN76" s="2687" t="str">
        <f t="shared" si="36"/>
        <v>C43</v>
      </c>
      <c r="AO76" s="2688" t="s">
        <v>446</v>
      </c>
      <c r="AP76" s="2678" t="s">
        <v>4947</v>
      </c>
      <c r="AX76" s="2679" t="s">
        <v>447</v>
      </c>
      <c r="AY76" s="2680" t="s">
        <v>447</v>
      </c>
      <c r="AZ76" s="2681" t="s">
        <v>447</v>
      </c>
      <c r="BA76" s="2750" t="s">
        <v>446</v>
      </c>
      <c r="BB76" s="2792"/>
      <c r="BC76" s="2683">
        <v>1</v>
      </c>
      <c r="BD76" s="2724" t="str">
        <f t="shared" si="40"/>
        <v>II.15.3-7</v>
      </c>
      <c r="BE76" s="2685" t="s">
        <v>11710</v>
      </c>
      <c r="BF76" s="2683">
        <v>2</v>
      </c>
      <c r="BG76" s="2686" t="str">
        <f t="shared" si="29"/>
        <v>II.15.3-7</v>
      </c>
      <c r="BH76" s="2687" t="str">
        <f t="shared" si="29"/>
        <v>C43</v>
      </c>
      <c r="BI76" s="2688" t="s">
        <v>446</v>
      </c>
      <c r="BJ76" s="2678" t="s">
        <v>4947</v>
      </c>
    </row>
    <row r="77" spans="30:62" x14ac:dyDescent="0.25">
      <c r="AD77" s="2679" t="s">
        <v>447</v>
      </c>
      <c r="AE77" s="2680" t="s">
        <v>447</v>
      </c>
      <c r="AF77" s="2681" t="s">
        <v>447</v>
      </c>
      <c r="AG77" s="2750" t="s">
        <v>446</v>
      </c>
      <c r="AH77" s="2792"/>
      <c r="AI77" s="2683">
        <v>1</v>
      </c>
      <c r="AJ77" s="2724" t="str">
        <f t="shared" si="39"/>
        <v>II.15.3-7</v>
      </c>
      <c r="AK77" s="2685" t="s">
        <v>11711</v>
      </c>
      <c r="AL77" s="2683">
        <v>2</v>
      </c>
      <c r="AM77" s="2686" t="str">
        <f t="shared" si="36"/>
        <v>II.15.3-7</v>
      </c>
      <c r="AN77" s="2687" t="str">
        <f t="shared" si="36"/>
        <v>C55</v>
      </c>
      <c r="AO77" s="2688" t="s">
        <v>446</v>
      </c>
      <c r="AP77" s="2678" t="s">
        <v>4197</v>
      </c>
      <c r="AX77" s="2679" t="s">
        <v>447</v>
      </c>
      <c r="AY77" s="2680" t="s">
        <v>447</v>
      </c>
      <c r="AZ77" s="2681" t="s">
        <v>447</v>
      </c>
      <c r="BA77" s="2750" t="s">
        <v>446</v>
      </c>
      <c r="BB77" s="2792"/>
      <c r="BC77" s="2683">
        <v>1</v>
      </c>
      <c r="BD77" s="2724" t="str">
        <f t="shared" si="40"/>
        <v>II.15.3-7</v>
      </c>
      <c r="BE77" s="2685" t="s">
        <v>11711</v>
      </c>
      <c r="BF77" s="2683">
        <v>2</v>
      </c>
      <c r="BG77" s="2686" t="str">
        <f t="shared" si="29"/>
        <v>II.15.3-7</v>
      </c>
      <c r="BH77" s="2687" t="str">
        <f t="shared" si="29"/>
        <v>C55</v>
      </c>
      <c r="BI77" s="2688" t="s">
        <v>446</v>
      </c>
      <c r="BJ77" s="2678" t="s">
        <v>4197</v>
      </c>
    </row>
    <row r="78" spans="30:62" x14ac:dyDescent="0.25">
      <c r="AD78" s="2762" t="s">
        <v>447</v>
      </c>
      <c r="AE78" s="2751" t="s">
        <v>447</v>
      </c>
      <c r="AF78" s="2752" t="s">
        <v>447</v>
      </c>
      <c r="AG78" s="2753" t="s">
        <v>446</v>
      </c>
      <c r="AH78" s="2797"/>
      <c r="AI78" s="2754">
        <v>1</v>
      </c>
      <c r="AJ78" s="2755" t="str">
        <f t="shared" si="39"/>
        <v>II.15.3-7</v>
      </c>
      <c r="AK78" s="2756" t="s">
        <v>11712</v>
      </c>
      <c r="AL78" s="2754">
        <v>2</v>
      </c>
      <c r="AM78" s="2757" t="str">
        <f t="shared" si="36"/>
        <v>II.15.3-7</v>
      </c>
      <c r="AN78" s="2758" t="str">
        <f t="shared" si="36"/>
        <v>C57</v>
      </c>
      <c r="AO78" s="2759" t="s">
        <v>446</v>
      </c>
      <c r="AP78" s="2760" t="s">
        <v>4927</v>
      </c>
      <c r="AX78" s="2762" t="s">
        <v>447</v>
      </c>
      <c r="AY78" s="2751" t="s">
        <v>447</v>
      </c>
      <c r="AZ78" s="2752" t="s">
        <v>447</v>
      </c>
      <c r="BA78" s="2753" t="s">
        <v>446</v>
      </c>
      <c r="BB78" s="2797"/>
      <c r="BC78" s="2754">
        <v>1</v>
      </c>
      <c r="BD78" s="2755" t="str">
        <f t="shared" si="40"/>
        <v>II.15.3-7</v>
      </c>
      <c r="BE78" s="2756" t="s">
        <v>11712</v>
      </c>
      <c r="BF78" s="2754">
        <v>2</v>
      </c>
      <c r="BG78" s="2757" t="str">
        <f t="shared" si="29"/>
        <v>II.15.3-7</v>
      </c>
      <c r="BH78" s="2758" t="str">
        <f t="shared" si="29"/>
        <v>C57</v>
      </c>
      <c r="BI78" s="2759" t="s">
        <v>446</v>
      </c>
      <c r="BJ78" s="2760" t="s">
        <v>4927</v>
      </c>
    </row>
    <row r="79" spans="30:62" x14ac:dyDescent="0.25">
      <c r="AD79" s="2768" t="s">
        <v>447</v>
      </c>
      <c r="AE79" s="2769" t="s">
        <v>447</v>
      </c>
      <c r="AF79" s="2770" t="s">
        <v>447</v>
      </c>
      <c r="AG79" s="2771" t="s">
        <v>447</v>
      </c>
      <c r="AH79" s="2798"/>
      <c r="AI79" s="2672">
        <v>1</v>
      </c>
      <c r="AJ79" s="2800" t="s">
        <v>10907</v>
      </c>
      <c r="AK79" s="2676" t="s">
        <v>11713</v>
      </c>
      <c r="AL79" s="2672">
        <v>2</v>
      </c>
      <c r="AM79" s="2772" t="str">
        <f t="shared" si="36"/>
        <v>III.1-2</v>
      </c>
      <c r="AN79" s="2773" t="str">
        <f t="shared" si="36"/>
        <v>E9:F9</v>
      </c>
      <c r="AO79" s="2688" t="s">
        <v>446</v>
      </c>
      <c r="AP79" s="2678" t="s">
        <v>11714</v>
      </c>
      <c r="AX79" s="2768" t="s">
        <v>447</v>
      </c>
      <c r="AY79" s="2769" t="s">
        <v>447</v>
      </c>
      <c r="AZ79" s="2770" t="s">
        <v>447</v>
      </c>
      <c r="BA79" s="2771" t="s">
        <v>447</v>
      </c>
      <c r="BB79" s="2798"/>
      <c r="BC79" s="2672">
        <v>1</v>
      </c>
      <c r="BD79" s="2800" t="s">
        <v>10907</v>
      </c>
      <c r="BE79" s="2676" t="s">
        <v>11713</v>
      </c>
      <c r="BF79" s="2672">
        <v>2</v>
      </c>
      <c r="BG79" s="2772" t="str">
        <f t="shared" si="29"/>
        <v>III.1-2</v>
      </c>
      <c r="BH79" s="2773" t="str">
        <f t="shared" si="29"/>
        <v>E9:F9</v>
      </c>
      <c r="BI79" s="2688" t="s">
        <v>446</v>
      </c>
      <c r="BJ79" s="2678" t="s">
        <v>11714</v>
      </c>
    </row>
    <row r="80" spans="30:62" x14ac:dyDescent="0.25">
      <c r="AD80" s="2679" t="s">
        <v>447</v>
      </c>
      <c r="AE80" s="2680" t="s">
        <v>447</v>
      </c>
      <c r="AF80" s="2681" t="s">
        <v>447</v>
      </c>
      <c r="AG80" s="2682" t="s">
        <v>447</v>
      </c>
      <c r="AH80" s="2792"/>
      <c r="AI80" s="2683">
        <v>1</v>
      </c>
      <c r="AJ80" s="2724" t="str">
        <f t="shared" ref="AJ80:AJ85" si="41">AJ79</f>
        <v>III.1-2</v>
      </c>
      <c r="AK80" s="2685" t="s">
        <v>11715</v>
      </c>
      <c r="AL80" s="2683">
        <v>2</v>
      </c>
      <c r="AM80" s="2686" t="str">
        <f t="shared" ref="AM80:AN95" si="42">AJ80</f>
        <v>III.1-2</v>
      </c>
      <c r="AN80" s="2687" t="str">
        <f t="shared" si="42"/>
        <v>H9:I9</v>
      </c>
      <c r="AO80" s="2688" t="s">
        <v>446</v>
      </c>
      <c r="AP80" s="2678" t="s">
        <v>11716</v>
      </c>
      <c r="AX80" s="2679" t="s">
        <v>447</v>
      </c>
      <c r="AY80" s="2680" t="s">
        <v>447</v>
      </c>
      <c r="AZ80" s="2681" t="s">
        <v>447</v>
      </c>
      <c r="BA80" s="2682" t="s">
        <v>447</v>
      </c>
      <c r="BB80" s="2792"/>
      <c r="BC80" s="2683">
        <v>1</v>
      </c>
      <c r="BD80" s="2724" t="str">
        <f t="shared" ref="BD80:BD85" si="43">BD79</f>
        <v>III.1-2</v>
      </c>
      <c r="BE80" s="2685" t="s">
        <v>11715</v>
      </c>
      <c r="BF80" s="2683">
        <v>2</v>
      </c>
      <c r="BG80" s="2686" t="str">
        <f t="shared" si="29"/>
        <v>III.1-2</v>
      </c>
      <c r="BH80" s="2687" t="str">
        <f t="shared" si="29"/>
        <v>H9:I9</v>
      </c>
      <c r="BI80" s="2688" t="s">
        <v>446</v>
      </c>
      <c r="BJ80" s="2678" t="s">
        <v>11716</v>
      </c>
    </row>
    <row r="81" spans="30:62" x14ac:dyDescent="0.25">
      <c r="AD81" s="2679" t="s">
        <v>447</v>
      </c>
      <c r="AE81" s="2680" t="s">
        <v>447</v>
      </c>
      <c r="AF81" s="2681" t="s">
        <v>447</v>
      </c>
      <c r="AG81" s="2682" t="s">
        <v>447</v>
      </c>
      <c r="AH81" s="2792"/>
      <c r="AI81" s="2683">
        <v>1</v>
      </c>
      <c r="AJ81" s="2724" t="str">
        <f t="shared" si="41"/>
        <v>III.1-2</v>
      </c>
      <c r="AK81" s="2685" t="s">
        <v>11717</v>
      </c>
      <c r="AL81" s="2683">
        <v>2</v>
      </c>
      <c r="AM81" s="2686" t="str">
        <f t="shared" si="42"/>
        <v>III.1-2</v>
      </c>
      <c r="AN81" s="2687" t="str">
        <f t="shared" si="42"/>
        <v>C10</v>
      </c>
      <c r="AO81" s="2688" t="s">
        <v>446</v>
      </c>
      <c r="AP81" s="2678" t="s">
        <v>4221</v>
      </c>
      <c r="AX81" s="2679" t="s">
        <v>447</v>
      </c>
      <c r="AY81" s="2680" t="s">
        <v>447</v>
      </c>
      <c r="AZ81" s="2681" t="s">
        <v>447</v>
      </c>
      <c r="BA81" s="2682" t="s">
        <v>447</v>
      </c>
      <c r="BB81" s="2792"/>
      <c r="BC81" s="2683">
        <v>1</v>
      </c>
      <c r="BD81" s="2724" t="str">
        <f t="shared" si="43"/>
        <v>III.1-2</v>
      </c>
      <c r="BE81" s="2685" t="s">
        <v>11717</v>
      </c>
      <c r="BF81" s="2683">
        <v>2</v>
      </c>
      <c r="BG81" s="2686" t="str">
        <f t="shared" si="29"/>
        <v>III.1-2</v>
      </c>
      <c r="BH81" s="2687" t="str">
        <f t="shared" si="29"/>
        <v>C10</v>
      </c>
      <c r="BI81" s="2688" t="s">
        <v>446</v>
      </c>
      <c r="BJ81" s="2678" t="s">
        <v>4221</v>
      </c>
    </row>
    <row r="82" spans="30:62" x14ac:dyDescent="0.25">
      <c r="AD82" s="2679" t="s">
        <v>447</v>
      </c>
      <c r="AE82" s="2680" t="s">
        <v>447</v>
      </c>
      <c r="AF82" s="2681" t="s">
        <v>447</v>
      </c>
      <c r="AG82" s="2682" t="s">
        <v>447</v>
      </c>
      <c r="AH82" s="2792"/>
      <c r="AI82" s="2683">
        <v>1</v>
      </c>
      <c r="AJ82" s="2724" t="str">
        <f t="shared" si="41"/>
        <v>III.1-2</v>
      </c>
      <c r="AK82" s="2685" t="s">
        <v>11718</v>
      </c>
      <c r="AL82" s="2683">
        <v>2</v>
      </c>
      <c r="AM82" s="2686" t="str">
        <f t="shared" si="42"/>
        <v>III.1-2</v>
      </c>
      <c r="AN82" s="2687" t="str">
        <f t="shared" si="42"/>
        <v>E22:G22</v>
      </c>
      <c r="AO82" s="2688" t="s">
        <v>446</v>
      </c>
      <c r="AP82" s="2678" t="s">
        <v>11719</v>
      </c>
      <c r="AX82" s="2679" t="s">
        <v>447</v>
      </c>
      <c r="AY82" s="2680" t="s">
        <v>447</v>
      </c>
      <c r="AZ82" s="2681" t="s">
        <v>447</v>
      </c>
      <c r="BA82" s="2682" t="s">
        <v>447</v>
      </c>
      <c r="BB82" s="2792"/>
      <c r="BC82" s="2683">
        <v>1</v>
      </c>
      <c r="BD82" s="2724" t="str">
        <f t="shared" si="43"/>
        <v>III.1-2</v>
      </c>
      <c r="BE82" s="2685" t="s">
        <v>11718</v>
      </c>
      <c r="BF82" s="2683">
        <v>2</v>
      </c>
      <c r="BG82" s="2686" t="str">
        <f t="shared" si="29"/>
        <v>III.1-2</v>
      </c>
      <c r="BH82" s="2687" t="str">
        <f t="shared" si="29"/>
        <v>E22:G22</v>
      </c>
      <c r="BI82" s="2688" t="s">
        <v>446</v>
      </c>
      <c r="BJ82" s="2678" t="s">
        <v>11719</v>
      </c>
    </row>
    <row r="83" spans="30:62" x14ac:dyDescent="0.25">
      <c r="AD83" s="2679" t="s">
        <v>447</v>
      </c>
      <c r="AE83" s="2680" t="s">
        <v>447</v>
      </c>
      <c r="AF83" s="2681" t="s">
        <v>447</v>
      </c>
      <c r="AG83" s="2682" t="s">
        <v>447</v>
      </c>
      <c r="AH83" s="2792"/>
      <c r="AI83" s="2683">
        <v>1</v>
      </c>
      <c r="AJ83" s="2724" t="str">
        <f t="shared" si="41"/>
        <v>III.1-2</v>
      </c>
      <c r="AK83" s="2685" t="s">
        <v>11720</v>
      </c>
      <c r="AL83" s="2683">
        <v>2</v>
      </c>
      <c r="AM83" s="2686" t="str">
        <f t="shared" si="42"/>
        <v>III.1-2</v>
      </c>
      <c r="AN83" s="2687" t="str">
        <f t="shared" si="42"/>
        <v>I22:J22</v>
      </c>
      <c r="AO83" s="2688" t="s">
        <v>446</v>
      </c>
      <c r="AP83" s="2678" t="s">
        <v>11721</v>
      </c>
      <c r="AX83" s="2679" t="s">
        <v>447</v>
      </c>
      <c r="AY83" s="2680" t="s">
        <v>447</v>
      </c>
      <c r="AZ83" s="2681" t="s">
        <v>447</v>
      </c>
      <c r="BA83" s="2682" t="s">
        <v>447</v>
      </c>
      <c r="BB83" s="2792"/>
      <c r="BC83" s="2683">
        <v>1</v>
      </c>
      <c r="BD83" s="2724" t="str">
        <f t="shared" si="43"/>
        <v>III.1-2</v>
      </c>
      <c r="BE83" s="2685" t="s">
        <v>11803</v>
      </c>
      <c r="BF83" s="2683">
        <v>2</v>
      </c>
      <c r="BG83" s="2686" t="str">
        <f t="shared" si="29"/>
        <v>III.1-2</v>
      </c>
      <c r="BH83" s="2728" t="s">
        <v>11720</v>
      </c>
      <c r="BI83" s="2688" t="s">
        <v>446</v>
      </c>
      <c r="BJ83" s="2726" t="s">
        <v>11721</v>
      </c>
    </row>
    <row r="84" spans="30:62" x14ac:dyDescent="0.25">
      <c r="AD84" s="2768" t="s">
        <v>447</v>
      </c>
      <c r="AE84" s="2769" t="s">
        <v>447</v>
      </c>
      <c r="AF84" s="2770" t="s">
        <v>447</v>
      </c>
      <c r="AG84" s="2771" t="s">
        <v>447</v>
      </c>
      <c r="AH84" s="2798"/>
      <c r="AI84" s="2672">
        <v>1</v>
      </c>
      <c r="AJ84" s="2772" t="str">
        <f t="shared" si="41"/>
        <v>III.1-2</v>
      </c>
      <c r="AK84" s="2676" t="s">
        <v>14756</v>
      </c>
      <c r="AL84" s="2672">
        <v>2</v>
      </c>
      <c r="AM84" s="2772" t="str">
        <f t="shared" si="42"/>
        <v>III.1-2</v>
      </c>
      <c r="AN84" s="2773" t="str">
        <f t="shared" si="42"/>
        <v>E13</v>
      </c>
      <c r="AO84" s="2688" t="s">
        <v>446</v>
      </c>
      <c r="AP84" s="2699" t="s">
        <v>11722</v>
      </c>
      <c r="AX84" s="2768" t="s">
        <v>447</v>
      </c>
      <c r="AY84" s="2769" t="s">
        <v>447</v>
      </c>
      <c r="AZ84" s="2770" t="s">
        <v>447</v>
      </c>
      <c r="BA84" s="2771" t="s">
        <v>447</v>
      </c>
      <c r="BB84" s="2798"/>
      <c r="BC84" s="2672">
        <v>1</v>
      </c>
      <c r="BD84" s="2772" t="str">
        <f t="shared" si="43"/>
        <v>III.1-2</v>
      </c>
      <c r="BE84" s="2676" t="s">
        <v>14756</v>
      </c>
      <c r="BF84" s="2672">
        <v>2</v>
      </c>
      <c r="BG84" s="2772" t="str">
        <f t="shared" si="29"/>
        <v>III.1-2</v>
      </c>
      <c r="BH84" s="2773" t="str">
        <f t="shared" si="29"/>
        <v>E13</v>
      </c>
      <c r="BI84" s="2688" t="s">
        <v>446</v>
      </c>
      <c r="BJ84" s="2699" t="s">
        <v>11722</v>
      </c>
    </row>
    <row r="85" spans="30:62" x14ac:dyDescent="0.25">
      <c r="AD85" s="2700" t="s">
        <v>447</v>
      </c>
      <c r="AE85" s="2701" t="s">
        <v>447</v>
      </c>
      <c r="AF85" s="2702" t="s">
        <v>447</v>
      </c>
      <c r="AG85" s="2703" t="s">
        <v>447</v>
      </c>
      <c r="AH85" s="2793"/>
      <c r="AI85" s="2689">
        <v>1</v>
      </c>
      <c r="AJ85" s="2704" t="str">
        <f t="shared" si="41"/>
        <v>III.1-2</v>
      </c>
      <c r="AK85" s="2693" t="s">
        <v>14757</v>
      </c>
      <c r="AL85" s="2689">
        <v>2</v>
      </c>
      <c r="AM85" s="2704" t="str">
        <f t="shared" si="42"/>
        <v>III.1-2</v>
      </c>
      <c r="AN85" s="2705" t="str">
        <f t="shared" si="42"/>
        <v>E24</v>
      </c>
      <c r="AO85" s="2706" t="s">
        <v>446</v>
      </c>
      <c r="AP85" s="2695" t="s">
        <v>11723</v>
      </c>
      <c r="AX85" s="2700" t="s">
        <v>447</v>
      </c>
      <c r="AY85" s="2701" t="s">
        <v>447</v>
      </c>
      <c r="AZ85" s="2702" t="s">
        <v>447</v>
      </c>
      <c r="BA85" s="2703" t="s">
        <v>447</v>
      </c>
      <c r="BB85" s="2793"/>
      <c r="BC85" s="2689">
        <v>1</v>
      </c>
      <c r="BD85" s="2704" t="str">
        <f t="shared" si="43"/>
        <v>III.1-2</v>
      </c>
      <c r="BE85" s="2693" t="s">
        <v>14757</v>
      </c>
      <c r="BF85" s="2689">
        <v>2</v>
      </c>
      <c r="BG85" s="2704" t="str">
        <f t="shared" si="29"/>
        <v>III.1-2</v>
      </c>
      <c r="BH85" s="2705" t="str">
        <f t="shared" si="29"/>
        <v>E24</v>
      </c>
      <c r="BI85" s="2706" t="s">
        <v>446</v>
      </c>
      <c r="BJ85" s="2695" t="s">
        <v>11723</v>
      </c>
    </row>
    <row r="86" spans="30:62" x14ac:dyDescent="0.25">
      <c r="AD86" s="2679" t="s">
        <v>447</v>
      </c>
      <c r="AE86" s="2680" t="s">
        <v>447</v>
      </c>
      <c r="AF86" s="2681" t="s">
        <v>447</v>
      </c>
      <c r="AG86" s="2682" t="s">
        <v>447</v>
      </c>
      <c r="AH86" s="2792"/>
      <c r="AI86" s="2683">
        <v>1</v>
      </c>
      <c r="AJ86" s="2684" t="s">
        <v>11629</v>
      </c>
      <c r="AK86" s="2685" t="s">
        <v>11724</v>
      </c>
      <c r="AL86" s="2683">
        <v>2</v>
      </c>
      <c r="AM86" s="2774" t="s">
        <v>11629</v>
      </c>
      <c r="AN86" s="2687" t="str">
        <f t="shared" si="42"/>
        <v>H10:P10</v>
      </c>
      <c r="AO86" s="2738" t="s">
        <v>446</v>
      </c>
      <c r="AP86" s="2733" t="s">
        <v>11725</v>
      </c>
      <c r="AX86" s="2679" t="s">
        <v>447</v>
      </c>
      <c r="AY86" s="2680" t="s">
        <v>447</v>
      </c>
      <c r="AZ86" s="2681" t="s">
        <v>447</v>
      </c>
      <c r="BA86" s="2682" t="s">
        <v>447</v>
      </c>
      <c r="BB86" s="2792"/>
      <c r="BC86" s="2683">
        <v>1</v>
      </c>
      <c r="BD86" s="2684" t="s">
        <v>5264</v>
      </c>
      <c r="BE86" s="2685" t="s">
        <v>11726</v>
      </c>
      <c r="BF86" s="2683">
        <v>2</v>
      </c>
      <c r="BG86" s="2774" t="s">
        <v>11629</v>
      </c>
      <c r="BH86" s="2728" t="s">
        <v>11724</v>
      </c>
      <c r="BI86" s="2738" t="s">
        <v>446</v>
      </c>
      <c r="BJ86" s="2733" t="s">
        <v>11725</v>
      </c>
    </row>
    <row r="87" spans="30:62" x14ac:dyDescent="0.25">
      <c r="AD87" s="2679" t="s">
        <v>447</v>
      </c>
      <c r="AE87" s="2680" t="s">
        <v>447</v>
      </c>
      <c r="AF87" s="2681" t="s">
        <v>447</v>
      </c>
      <c r="AG87" s="2682" t="s">
        <v>447</v>
      </c>
      <c r="AH87" s="2792"/>
      <c r="AI87" s="2683">
        <v>1</v>
      </c>
      <c r="AJ87" s="2724" t="str">
        <f t="shared" ref="AJ87:AJ106" si="44">AJ86</f>
        <v>IV.1-10</v>
      </c>
      <c r="AK87" s="2685" t="s">
        <v>11727</v>
      </c>
      <c r="AL87" s="2683">
        <v>2</v>
      </c>
      <c r="AM87" s="2724" t="str">
        <f t="shared" ref="AM87:AM106" si="45">AM86</f>
        <v>IV.1-10</v>
      </c>
      <c r="AN87" s="2687" t="str">
        <f t="shared" si="42"/>
        <v>G23:G52</v>
      </c>
      <c r="AO87" s="2738" t="s">
        <v>446</v>
      </c>
      <c r="AP87" s="2733" t="s">
        <v>11728</v>
      </c>
      <c r="AX87" s="2679" t="s">
        <v>447</v>
      </c>
      <c r="AY87" s="2680" t="s">
        <v>447</v>
      </c>
      <c r="AZ87" s="2681" t="s">
        <v>447</v>
      </c>
      <c r="BA87" s="2682" t="s">
        <v>447</v>
      </c>
      <c r="BB87" s="2792"/>
      <c r="BC87" s="2683">
        <v>1</v>
      </c>
      <c r="BD87" s="2724" t="str">
        <f t="shared" ref="BD87:BD108" si="46">BD86</f>
        <v>IV.1-7</v>
      </c>
      <c r="BE87" s="2685" t="s">
        <v>11729</v>
      </c>
      <c r="BF87" s="2683">
        <v>2</v>
      </c>
      <c r="BG87" s="2724" t="str">
        <f t="shared" ref="BG87:BG108" si="47">BG86</f>
        <v>IV.1-10</v>
      </c>
      <c r="BH87" s="2728" t="s">
        <v>11727</v>
      </c>
      <c r="BI87" s="2738" t="s">
        <v>446</v>
      </c>
      <c r="BJ87" s="2733" t="s">
        <v>11728</v>
      </c>
    </row>
    <row r="88" spans="30:62" x14ac:dyDescent="0.25">
      <c r="AD88" s="2679" t="s">
        <v>447</v>
      </c>
      <c r="AE88" s="2680" t="s">
        <v>447</v>
      </c>
      <c r="AF88" s="2681" t="s">
        <v>447</v>
      </c>
      <c r="AG88" s="2682" t="s">
        <v>447</v>
      </c>
      <c r="AH88" s="2792"/>
      <c r="AI88" s="2683">
        <v>1</v>
      </c>
      <c r="AJ88" s="2724" t="str">
        <f t="shared" si="44"/>
        <v>IV.1-10</v>
      </c>
      <c r="AK88" s="2685" t="s">
        <v>11730</v>
      </c>
      <c r="AL88" s="2683">
        <v>2</v>
      </c>
      <c r="AM88" s="2724" t="str">
        <f t="shared" si="45"/>
        <v>IV.1-10</v>
      </c>
      <c r="AN88" s="2687" t="str">
        <f t="shared" si="42"/>
        <v>I23:O52</v>
      </c>
      <c r="AO88" s="2738" t="s">
        <v>446</v>
      </c>
      <c r="AP88" s="2733" t="s">
        <v>11731</v>
      </c>
      <c r="AX88" s="2679" t="s">
        <v>447</v>
      </c>
      <c r="AY88" s="2680" t="s">
        <v>447</v>
      </c>
      <c r="AZ88" s="2681" t="s">
        <v>447</v>
      </c>
      <c r="BA88" s="2682" t="s">
        <v>447</v>
      </c>
      <c r="BB88" s="2792"/>
      <c r="BC88" s="2683">
        <v>1</v>
      </c>
      <c r="BD88" s="2724" t="str">
        <f t="shared" si="46"/>
        <v>IV.1-7</v>
      </c>
      <c r="BE88" s="2685" t="s">
        <v>11732</v>
      </c>
      <c r="BF88" s="2683">
        <v>2</v>
      </c>
      <c r="BG88" s="2724" t="str">
        <f t="shared" si="47"/>
        <v>IV.1-10</v>
      </c>
      <c r="BH88" s="2728" t="s">
        <v>11730</v>
      </c>
      <c r="BI88" s="2738" t="s">
        <v>446</v>
      </c>
      <c r="BJ88" s="2733" t="s">
        <v>11731</v>
      </c>
    </row>
    <row r="89" spans="30:62" x14ac:dyDescent="0.25">
      <c r="AD89" s="2679" t="s">
        <v>447</v>
      </c>
      <c r="AE89" s="2680" t="s">
        <v>447</v>
      </c>
      <c r="AF89" s="2681" t="s">
        <v>447</v>
      </c>
      <c r="AG89" s="2682" t="s">
        <v>447</v>
      </c>
      <c r="AH89" s="2792"/>
      <c r="AI89" s="2683">
        <v>1</v>
      </c>
      <c r="AJ89" s="2724" t="str">
        <f t="shared" si="44"/>
        <v>IV.1-10</v>
      </c>
      <c r="AK89" s="2685" t="s">
        <v>11733</v>
      </c>
      <c r="AL89" s="2683">
        <v>2</v>
      </c>
      <c r="AM89" s="2724" t="str">
        <f t="shared" si="45"/>
        <v>IV.1-10</v>
      </c>
      <c r="AN89" s="2687" t="str">
        <f t="shared" si="42"/>
        <v>G65:N104</v>
      </c>
      <c r="AO89" s="2738" t="s">
        <v>446</v>
      </c>
      <c r="AP89" s="2733" t="s">
        <v>11734</v>
      </c>
      <c r="AX89" s="2679" t="s">
        <v>447</v>
      </c>
      <c r="AY89" s="2680" t="s">
        <v>447</v>
      </c>
      <c r="AZ89" s="2681" t="s">
        <v>447</v>
      </c>
      <c r="BA89" s="2682" t="s">
        <v>447</v>
      </c>
      <c r="BB89" s="2792"/>
      <c r="BC89" s="2683">
        <v>1</v>
      </c>
      <c r="BD89" s="2724" t="str">
        <f t="shared" si="46"/>
        <v>IV.1-7</v>
      </c>
      <c r="BE89" s="2685" t="s">
        <v>11735</v>
      </c>
      <c r="BF89" s="2683">
        <v>2</v>
      </c>
      <c r="BG89" s="2724" t="str">
        <f t="shared" si="47"/>
        <v>IV.1-10</v>
      </c>
      <c r="BH89" s="2728" t="s">
        <v>11733</v>
      </c>
      <c r="BI89" s="2738" t="s">
        <v>446</v>
      </c>
      <c r="BJ89" s="2733" t="s">
        <v>11734</v>
      </c>
    </row>
    <row r="90" spans="30:62" x14ac:dyDescent="0.25">
      <c r="AD90" s="2679" t="s">
        <v>447</v>
      </c>
      <c r="AE90" s="2680" t="s">
        <v>447</v>
      </c>
      <c r="AF90" s="2681" t="s">
        <v>447</v>
      </c>
      <c r="AG90" s="2682" t="s">
        <v>447</v>
      </c>
      <c r="AH90" s="2792"/>
      <c r="AI90" s="2683">
        <v>1</v>
      </c>
      <c r="AJ90" s="2724" t="str">
        <f t="shared" si="44"/>
        <v>IV.1-10</v>
      </c>
      <c r="AK90" s="2685" t="s">
        <v>11736</v>
      </c>
      <c r="AL90" s="2683">
        <v>2</v>
      </c>
      <c r="AM90" s="2724" t="str">
        <f t="shared" si="45"/>
        <v>IV.1-10</v>
      </c>
      <c r="AN90" s="2687" t="str">
        <f t="shared" si="42"/>
        <v>H115:M115</v>
      </c>
      <c r="AO90" s="2738" t="s">
        <v>446</v>
      </c>
      <c r="AP90" s="2733" t="s">
        <v>11737</v>
      </c>
      <c r="AX90" s="2679" t="s">
        <v>447</v>
      </c>
      <c r="AY90" s="2680" t="s">
        <v>447</v>
      </c>
      <c r="AZ90" s="2681" t="s">
        <v>447</v>
      </c>
      <c r="BA90" s="2682" t="s">
        <v>447</v>
      </c>
      <c r="BB90" s="2792"/>
      <c r="BC90" s="2683">
        <v>1</v>
      </c>
      <c r="BD90" s="2724" t="str">
        <f t="shared" si="46"/>
        <v>IV.1-7</v>
      </c>
      <c r="BE90" s="2685" t="s">
        <v>11738</v>
      </c>
      <c r="BF90" s="2683">
        <v>2</v>
      </c>
      <c r="BG90" s="2724" t="str">
        <f t="shared" si="47"/>
        <v>IV.1-10</v>
      </c>
      <c r="BH90" s="2728" t="s">
        <v>11736</v>
      </c>
      <c r="BI90" s="2738" t="s">
        <v>446</v>
      </c>
      <c r="BJ90" s="2733" t="s">
        <v>11737</v>
      </c>
    </row>
    <row r="91" spans="30:62" x14ac:dyDescent="0.25">
      <c r="AD91" s="2679" t="s">
        <v>447</v>
      </c>
      <c r="AE91" s="2680" t="s">
        <v>447</v>
      </c>
      <c r="AF91" s="2681" t="s">
        <v>447</v>
      </c>
      <c r="AG91" s="2682" t="s">
        <v>447</v>
      </c>
      <c r="AH91" s="2792"/>
      <c r="AI91" s="2683">
        <v>1</v>
      </c>
      <c r="AJ91" s="2724" t="str">
        <f t="shared" si="44"/>
        <v>IV.1-10</v>
      </c>
      <c r="AK91" s="2685" t="s">
        <v>11739</v>
      </c>
      <c r="AL91" s="2683">
        <v>2</v>
      </c>
      <c r="AM91" s="2724" t="str">
        <f t="shared" si="45"/>
        <v>IV.1-10</v>
      </c>
      <c r="AN91" s="2687" t="str">
        <f t="shared" si="42"/>
        <v>G126</v>
      </c>
      <c r="AO91" s="2738" t="s">
        <v>446</v>
      </c>
      <c r="AP91" s="2733" t="s">
        <v>6952</v>
      </c>
      <c r="AX91" s="2801" t="s">
        <v>446</v>
      </c>
      <c r="AY91" s="2680" t="s">
        <v>447</v>
      </c>
      <c r="AZ91" s="2681" t="s">
        <v>447</v>
      </c>
      <c r="BA91" s="2682" t="s">
        <v>447</v>
      </c>
      <c r="BB91" s="2792"/>
      <c r="BC91" s="2683">
        <v>1</v>
      </c>
      <c r="BD91" s="2724" t="str">
        <f t="shared" si="46"/>
        <v>IV.1-7</v>
      </c>
      <c r="BE91" s="2685"/>
      <c r="BF91" s="2683">
        <v>2</v>
      </c>
      <c r="BG91" s="2724" t="str">
        <f t="shared" si="47"/>
        <v>IV.1-10</v>
      </c>
      <c r="BH91" s="2728" t="s">
        <v>11739</v>
      </c>
      <c r="BI91" s="2738" t="s">
        <v>446</v>
      </c>
      <c r="BJ91" s="2775" t="s">
        <v>6952</v>
      </c>
    </row>
    <row r="92" spans="30:62" x14ac:dyDescent="0.25">
      <c r="AD92" s="2679" t="s">
        <v>447</v>
      </c>
      <c r="AE92" s="2680" t="s">
        <v>447</v>
      </c>
      <c r="AF92" s="2681" t="s">
        <v>447</v>
      </c>
      <c r="AG92" s="2682" t="s">
        <v>447</v>
      </c>
      <c r="AH92" s="2792"/>
      <c r="AI92" s="2683">
        <v>1</v>
      </c>
      <c r="AJ92" s="2724" t="str">
        <f t="shared" si="44"/>
        <v>IV.1-10</v>
      </c>
      <c r="AK92" s="2685" t="s">
        <v>11740</v>
      </c>
      <c r="AL92" s="2683">
        <v>2</v>
      </c>
      <c r="AM92" s="2724" t="str">
        <f t="shared" si="45"/>
        <v>IV.1-10</v>
      </c>
      <c r="AN92" s="2687" t="str">
        <f t="shared" si="42"/>
        <v>G128:G129</v>
      </c>
      <c r="AO92" s="2738" t="s">
        <v>446</v>
      </c>
      <c r="AP92" s="2733" t="s">
        <v>11741</v>
      </c>
      <c r="AX92" s="2801" t="s">
        <v>446</v>
      </c>
      <c r="AY92" s="2680" t="s">
        <v>447</v>
      </c>
      <c r="AZ92" s="2681" t="s">
        <v>447</v>
      </c>
      <c r="BA92" s="2682" t="s">
        <v>447</v>
      </c>
      <c r="BB92" s="2792"/>
      <c r="BC92" s="2683">
        <v>1</v>
      </c>
      <c r="BD92" s="2724" t="str">
        <f t="shared" si="46"/>
        <v>IV.1-7</v>
      </c>
      <c r="BE92" s="2685"/>
      <c r="BF92" s="2683">
        <v>2</v>
      </c>
      <c r="BG92" s="2724" t="str">
        <f t="shared" si="47"/>
        <v>IV.1-10</v>
      </c>
      <c r="BH92" s="2728" t="s">
        <v>11740</v>
      </c>
      <c r="BI92" s="2738" t="s">
        <v>446</v>
      </c>
      <c r="BJ92" s="2775" t="s">
        <v>11741</v>
      </c>
    </row>
    <row r="93" spans="30:62" x14ac:dyDescent="0.25">
      <c r="AD93" s="2679" t="s">
        <v>447</v>
      </c>
      <c r="AE93" s="2680" t="s">
        <v>447</v>
      </c>
      <c r="AF93" s="2681" t="s">
        <v>447</v>
      </c>
      <c r="AG93" s="2682" t="s">
        <v>447</v>
      </c>
      <c r="AH93" s="2792"/>
      <c r="AI93" s="2683">
        <v>1</v>
      </c>
      <c r="AJ93" s="2724" t="str">
        <f t="shared" si="44"/>
        <v>IV.1-10</v>
      </c>
      <c r="AK93" s="2685" t="s">
        <v>11742</v>
      </c>
      <c r="AL93" s="2683">
        <v>2</v>
      </c>
      <c r="AM93" s="2724" t="str">
        <f t="shared" si="45"/>
        <v>IV.1-10</v>
      </c>
      <c r="AN93" s="2687" t="str">
        <f t="shared" si="42"/>
        <v>G131:G132</v>
      </c>
      <c r="AO93" s="2738" t="s">
        <v>446</v>
      </c>
      <c r="AP93" s="2733" t="s">
        <v>11743</v>
      </c>
      <c r="AX93" s="2801" t="s">
        <v>446</v>
      </c>
      <c r="AY93" s="2680" t="s">
        <v>447</v>
      </c>
      <c r="AZ93" s="2681" t="s">
        <v>447</v>
      </c>
      <c r="BA93" s="2682" t="s">
        <v>447</v>
      </c>
      <c r="BB93" s="2792"/>
      <c r="BC93" s="2683">
        <v>1</v>
      </c>
      <c r="BD93" s="2724" t="str">
        <f t="shared" si="46"/>
        <v>IV.1-7</v>
      </c>
      <c r="BE93" s="2685"/>
      <c r="BF93" s="2683">
        <v>2</v>
      </c>
      <c r="BG93" s="2724" t="str">
        <f t="shared" si="47"/>
        <v>IV.1-10</v>
      </c>
      <c r="BH93" s="2728" t="s">
        <v>11742</v>
      </c>
      <c r="BI93" s="2738" t="s">
        <v>446</v>
      </c>
      <c r="BJ93" s="2775" t="s">
        <v>11743</v>
      </c>
    </row>
    <row r="94" spans="30:62" x14ac:dyDescent="0.25">
      <c r="AD94" s="2679" t="s">
        <v>447</v>
      </c>
      <c r="AE94" s="2680" t="s">
        <v>447</v>
      </c>
      <c r="AF94" s="2681" t="s">
        <v>447</v>
      </c>
      <c r="AG94" s="2682" t="s">
        <v>447</v>
      </c>
      <c r="AH94" s="2792"/>
      <c r="AI94" s="2683">
        <v>1</v>
      </c>
      <c r="AJ94" s="2724" t="str">
        <f t="shared" si="44"/>
        <v>IV.1-10</v>
      </c>
      <c r="AK94" s="2685" t="s">
        <v>11744</v>
      </c>
      <c r="AL94" s="2683">
        <v>2</v>
      </c>
      <c r="AM94" s="2724" t="str">
        <f t="shared" si="45"/>
        <v>IV.1-10</v>
      </c>
      <c r="AN94" s="2687" t="str">
        <f t="shared" si="42"/>
        <v>G146:J154</v>
      </c>
      <c r="AO94" s="2738" t="s">
        <v>446</v>
      </c>
      <c r="AP94" s="2733" t="s">
        <v>11745</v>
      </c>
      <c r="AX94" s="2679" t="s">
        <v>447</v>
      </c>
      <c r="AY94" s="2680" t="s">
        <v>447</v>
      </c>
      <c r="AZ94" s="2681" t="s">
        <v>447</v>
      </c>
      <c r="BA94" s="2682" t="s">
        <v>447</v>
      </c>
      <c r="BB94" s="2792"/>
      <c r="BC94" s="2683">
        <v>1</v>
      </c>
      <c r="BD94" s="2724" t="str">
        <f t="shared" si="46"/>
        <v>IV.1-7</v>
      </c>
      <c r="BE94" s="2685" t="s">
        <v>11746</v>
      </c>
      <c r="BF94" s="2683">
        <v>2</v>
      </c>
      <c r="BG94" s="2724" t="str">
        <f t="shared" si="47"/>
        <v>IV.1-10</v>
      </c>
      <c r="BH94" s="2728" t="s">
        <v>11744</v>
      </c>
      <c r="BI94" s="2738" t="s">
        <v>446</v>
      </c>
      <c r="BJ94" s="2733" t="s">
        <v>11745</v>
      </c>
    </row>
    <row r="95" spans="30:62" x14ac:dyDescent="0.25">
      <c r="AD95" s="2768" t="s">
        <v>447</v>
      </c>
      <c r="AE95" s="2769" t="s">
        <v>447</v>
      </c>
      <c r="AF95" s="2770" t="s">
        <v>447</v>
      </c>
      <c r="AG95" s="2771" t="s">
        <v>447</v>
      </c>
      <c r="AH95" s="2798"/>
      <c r="AI95" s="2672">
        <v>1</v>
      </c>
      <c r="AJ95" s="2724" t="str">
        <f t="shared" si="44"/>
        <v>IV.1-10</v>
      </c>
      <c r="AK95" s="2676" t="s">
        <v>11747</v>
      </c>
      <c r="AL95" s="2672">
        <v>2</v>
      </c>
      <c r="AM95" s="2724" t="str">
        <f t="shared" si="45"/>
        <v>IV.1-10</v>
      </c>
      <c r="AN95" s="2773" t="str">
        <f t="shared" si="42"/>
        <v>G166:J168</v>
      </c>
      <c r="AO95" s="2688" t="s">
        <v>446</v>
      </c>
      <c r="AP95" s="2678" t="s">
        <v>11748</v>
      </c>
      <c r="AX95" s="2768" t="s">
        <v>447</v>
      </c>
      <c r="AY95" s="2769" t="s">
        <v>447</v>
      </c>
      <c r="AZ95" s="2770" t="s">
        <v>447</v>
      </c>
      <c r="BA95" s="2771" t="s">
        <v>447</v>
      </c>
      <c r="BB95" s="2798"/>
      <c r="BC95" s="2672">
        <v>1</v>
      </c>
      <c r="BD95" s="2724" t="str">
        <f t="shared" si="46"/>
        <v>IV.1-7</v>
      </c>
      <c r="BE95" s="2676" t="s">
        <v>11749</v>
      </c>
      <c r="BF95" s="2672">
        <v>2</v>
      </c>
      <c r="BG95" s="2724" t="str">
        <f t="shared" si="47"/>
        <v>IV.1-10</v>
      </c>
      <c r="BH95" s="2776" t="s">
        <v>11747</v>
      </c>
      <c r="BI95" s="2688" t="s">
        <v>446</v>
      </c>
      <c r="BJ95" s="2678" t="s">
        <v>11748</v>
      </c>
    </row>
    <row r="96" spans="30:62" x14ac:dyDescent="0.25">
      <c r="AD96" s="2679" t="s">
        <v>447</v>
      </c>
      <c r="AE96" s="2680" t="s">
        <v>447</v>
      </c>
      <c r="AF96" s="2681" t="s">
        <v>447</v>
      </c>
      <c r="AG96" s="2682" t="s">
        <v>447</v>
      </c>
      <c r="AH96" s="2792"/>
      <c r="AI96" s="2683">
        <v>1</v>
      </c>
      <c r="AJ96" s="2724" t="str">
        <f t="shared" si="44"/>
        <v>IV.1-10</v>
      </c>
      <c r="AK96" s="2685" t="s">
        <v>11750</v>
      </c>
      <c r="AL96" s="2683">
        <v>2</v>
      </c>
      <c r="AM96" s="2724" t="str">
        <f t="shared" si="45"/>
        <v>IV.1-10</v>
      </c>
      <c r="AN96" s="2687" t="str">
        <f t="shared" ref="AN96:AN107" si="48">AK96</f>
        <v>K168</v>
      </c>
      <c r="AO96" s="2688" t="s">
        <v>446</v>
      </c>
      <c r="AP96" s="2678" t="s">
        <v>11751</v>
      </c>
      <c r="AX96" s="2679" t="s">
        <v>447</v>
      </c>
      <c r="AY96" s="2680" t="s">
        <v>447</v>
      </c>
      <c r="AZ96" s="2681" t="s">
        <v>447</v>
      </c>
      <c r="BA96" s="2682" t="s">
        <v>447</v>
      </c>
      <c r="BB96" s="2792"/>
      <c r="BC96" s="2683">
        <v>1</v>
      </c>
      <c r="BD96" s="2724" t="str">
        <f t="shared" si="46"/>
        <v>IV.1-7</v>
      </c>
      <c r="BE96" s="2685" t="s">
        <v>11752</v>
      </c>
      <c r="BF96" s="2683">
        <v>2</v>
      </c>
      <c r="BG96" s="2724" t="str">
        <f t="shared" si="47"/>
        <v>IV.1-10</v>
      </c>
      <c r="BH96" s="2728" t="s">
        <v>11750</v>
      </c>
      <c r="BI96" s="2688" t="s">
        <v>446</v>
      </c>
      <c r="BJ96" s="2678" t="s">
        <v>11751</v>
      </c>
    </row>
    <row r="97" spans="30:62" x14ac:dyDescent="0.25">
      <c r="AD97" s="2679" t="s">
        <v>447</v>
      </c>
      <c r="AE97" s="2680" t="s">
        <v>447</v>
      </c>
      <c r="AF97" s="2681" t="s">
        <v>447</v>
      </c>
      <c r="AG97" s="2682" t="s">
        <v>447</v>
      </c>
      <c r="AH97" s="2792"/>
      <c r="AI97" s="2683">
        <v>1</v>
      </c>
      <c r="AJ97" s="2724" t="str">
        <f t="shared" si="44"/>
        <v>IV.1-10</v>
      </c>
      <c r="AK97" s="2685" t="s">
        <v>11753</v>
      </c>
      <c r="AL97" s="2683">
        <v>2</v>
      </c>
      <c r="AM97" s="2724" t="str">
        <f t="shared" si="45"/>
        <v>IV.1-10</v>
      </c>
      <c r="AN97" s="2687" t="str">
        <f t="shared" si="48"/>
        <v>H169</v>
      </c>
      <c r="AO97" s="2688" t="s">
        <v>446</v>
      </c>
      <c r="AP97" s="2678" t="s">
        <v>11228</v>
      </c>
      <c r="AX97" s="2679" t="s">
        <v>447</v>
      </c>
      <c r="AY97" s="2680" t="s">
        <v>447</v>
      </c>
      <c r="AZ97" s="2681" t="s">
        <v>447</v>
      </c>
      <c r="BA97" s="2682" t="s">
        <v>447</v>
      </c>
      <c r="BB97" s="2792"/>
      <c r="BC97" s="2683">
        <v>1</v>
      </c>
      <c r="BD97" s="2724" t="str">
        <f t="shared" si="46"/>
        <v>IV.1-7</v>
      </c>
      <c r="BE97" s="2685" t="s">
        <v>11754</v>
      </c>
      <c r="BF97" s="2683">
        <v>2</v>
      </c>
      <c r="BG97" s="2724" t="str">
        <f t="shared" si="47"/>
        <v>IV.1-10</v>
      </c>
      <c r="BH97" s="2728" t="s">
        <v>11753</v>
      </c>
      <c r="BI97" s="2688" t="s">
        <v>446</v>
      </c>
      <c r="BJ97" s="2678" t="s">
        <v>11228</v>
      </c>
    </row>
    <row r="98" spans="30:62" x14ac:dyDescent="0.25">
      <c r="AD98" s="2679" t="s">
        <v>447</v>
      </c>
      <c r="AE98" s="2680" t="s">
        <v>447</v>
      </c>
      <c r="AF98" s="2681" t="s">
        <v>447</v>
      </c>
      <c r="AG98" s="2682" t="s">
        <v>447</v>
      </c>
      <c r="AH98" s="2792"/>
      <c r="AI98" s="2683">
        <v>1</v>
      </c>
      <c r="AJ98" s="2724" t="str">
        <f t="shared" si="44"/>
        <v>IV.1-10</v>
      </c>
      <c r="AK98" s="2685" t="s">
        <v>11755</v>
      </c>
      <c r="AL98" s="2683">
        <v>2</v>
      </c>
      <c r="AM98" s="2724" t="str">
        <f t="shared" si="45"/>
        <v>IV.1-10</v>
      </c>
      <c r="AN98" s="2687" t="str">
        <f t="shared" si="48"/>
        <v>G170:K175</v>
      </c>
      <c r="AO98" s="2738" t="s">
        <v>446</v>
      </c>
      <c r="AP98" s="2733" t="s">
        <v>11756</v>
      </c>
      <c r="AX98" s="2679" t="s">
        <v>447</v>
      </c>
      <c r="AY98" s="2680" t="s">
        <v>447</v>
      </c>
      <c r="AZ98" s="2681" t="s">
        <v>447</v>
      </c>
      <c r="BA98" s="2682" t="s">
        <v>447</v>
      </c>
      <c r="BB98" s="2792"/>
      <c r="BC98" s="2683">
        <v>1</v>
      </c>
      <c r="BD98" s="2724" t="str">
        <f t="shared" si="46"/>
        <v>IV.1-7</v>
      </c>
      <c r="BE98" s="2685" t="s">
        <v>11757</v>
      </c>
      <c r="BF98" s="2683">
        <v>2</v>
      </c>
      <c r="BG98" s="2724" t="str">
        <f t="shared" si="47"/>
        <v>IV.1-10</v>
      </c>
      <c r="BH98" s="2728" t="s">
        <v>11755</v>
      </c>
      <c r="BI98" s="2738" t="s">
        <v>446</v>
      </c>
      <c r="BJ98" s="2733" t="s">
        <v>11756</v>
      </c>
    </row>
    <row r="99" spans="30:62" x14ac:dyDescent="0.25">
      <c r="AD99" s="2679" t="s">
        <v>447</v>
      </c>
      <c r="AE99" s="2680" t="s">
        <v>447</v>
      </c>
      <c r="AF99" s="2681" t="s">
        <v>447</v>
      </c>
      <c r="AG99" s="2682" t="s">
        <v>447</v>
      </c>
      <c r="AH99" s="2792"/>
      <c r="AI99" s="2683">
        <v>1</v>
      </c>
      <c r="AJ99" s="2724" t="str">
        <f t="shared" si="44"/>
        <v>IV.1-10</v>
      </c>
      <c r="AK99" s="2685" t="s">
        <v>11802</v>
      </c>
      <c r="AL99" s="2683">
        <v>2</v>
      </c>
      <c r="AM99" s="2724" t="str">
        <f t="shared" si="45"/>
        <v>IV.1-10</v>
      </c>
      <c r="AN99" s="2687" t="str">
        <f t="shared" si="48"/>
        <v>G176:J176</v>
      </c>
      <c r="AO99" s="2738" t="s">
        <v>446</v>
      </c>
      <c r="AP99" s="2733" t="s">
        <v>11758</v>
      </c>
      <c r="AX99" s="2679" t="s">
        <v>447</v>
      </c>
      <c r="AY99" s="2680" t="s">
        <v>447</v>
      </c>
      <c r="AZ99" s="2681" t="s">
        <v>447</v>
      </c>
      <c r="BA99" s="2682" t="s">
        <v>447</v>
      </c>
      <c r="BB99" s="2792"/>
      <c r="BC99" s="2683">
        <v>1</v>
      </c>
      <c r="BD99" s="2724" t="str">
        <f t="shared" si="46"/>
        <v>IV.1-7</v>
      </c>
      <c r="BE99" s="2685" t="s">
        <v>11759</v>
      </c>
      <c r="BF99" s="2683">
        <v>2</v>
      </c>
      <c r="BG99" s="2724" t="str">
        <f t="shared" si="47"/>
        <v>IV.1-10</v>
      </c>
      <c r="BH99" s="2728" t="s">
        <v>11802</v>
      </c>
      <c r="BI99" s="2738" t="s">
        <v>446</v>
      </c>
      <c r="BJ99" s="2733" t="s">
        <v>11758</v>
      </c>
    </row>
    <row r="100" spans="30:62" x14ac:dyDescent="0.25">
      <c r="AD100" s="2679" t="s">
        <v>447</v>
      </c>
      <c r="AE100" s="2680" t="s">
        <v>447</v>
      </c>
      <c r="AF100" s="2681" t="s">
        <v>447</v>
      </c>
      <c r="AG100" s="2682" t="s">
        <v>447</v>
      </c>
      <c r="AH100" s="2792"/>
      <c r="AI100" s="2683">
        <v>1</v>
      </c>
      <c r="AJ100" s="2724" t="str">
        <f t="shared" si="44"/>
        <v>IV.1-10</v>
      </c>
      <c r="AK100" s="2685" t="s">
        <v>11760</v>
      </c>
      <c r="AL100" s="2683">
        <v>2</v>
      </c>
      <c r="AM100" s="2724" t="str">
        <f t="shared" si="45"/>
        <v>IV.1-10</v>
      </c>
      <c r="AN100" s="2687" t="str">
        <f t="shared" si="48"/>
        <v>G177:K182</v>
      </c>
      <c r="AO100" s="2738" t="s">
        <v>446</v>
      </c>
      <c r="AP100" s="2733" t="s">
        <v>11761</v>
      </c>
      <c r="AX100" s="2679" t="s">
        <v>447</v>
      </c>
      <c r="AY100" s="2680" t="s">
        <v>447</v>
      </c>
      <c r="AZ100" s="2681" t="s">
        <v>447</v>
      </c>
      <c r="BA100" s="2682" t="s">
        <v>447</v>
      </c>
      <c r="BB100" s="2792"/>
      <c r="BC100" s="2683">
        <v>1</v>
      </c>
      <c r="BD100" s="2724" t="str">
        <f t="shared" si="46"/>
        <v>IV.1-7</v>
      </c>
      <c r="BE100" s="2685" t="s">
        <v>11762</v>
      </c>
      <c r="BF100" s="2683">
        <v>2</v>
      </c>
      <c r="BG100" s="2724" t="str">
        <f t="shared" si="47"/>
        <v>IV.1-10</v>
      </c>
      <c r="BH100" s="2728" t="s">
        <v>11760</v>
      </c>
      <c r="BI100" s="2738" t="s">
        <v>446</v>
      </c>
      <c r="BJ100" s="2733" t="s">
        <v>11761</v>
      </c>
    </row>
    <row r="101" spans="30:62" x14ac:dyDescent="0.25">
      <c r="AD101" s="2679" t="s">
        <v>447</v>
      </c>
      <c r="AE101" s="2680" t="s">
        <v>447</v>
      </c>
      <c r="AF101" s="2681" t="s">
        <v>447</v>
      </c>
      <c r="AG101" s="2682" t="s">
        <v>447</v>
      </c>
      <c r="AH101" s="2792"/>
      <c r="AI101" s="2683">
        <v>1</v>
      </c>
      <c r="AJ101" s="1925" t="str">
        <f t="shared" si="44"/>
        <v>IV.1-10</v>
      </c>
      <c r="AK101" s="2685" t="s">
        <v>11763</v>
      </c>
      <c r="AL101" s="2683">
        <v>2</v>
      </c>
      <c r="AM101" s="1925" t="str">
        <f t="shared" si="45"/>
        <v>IV.1-10</v>
      </c>
      <c r="AN101" s="2687" t="str">
        <f t="shared" si="48"/>
        <v>G183:H183</v>
      </c>
      <c r="AO101" s="2738" t="s">
        <v>446</v>
      </c>
      <c r="AP101" s="2733" t="s">
        <v>11637</v>
      </c>
      <c r="AX101" s="2679" t="s">
        <v>447</v>
      </c>
      <c r="AY101" s="2680" t="s">
        <v>447</v>
      </c>
      <c r="AZ101" s="2681" t="s">
        <v>447</v>
      </c>
      <c r="BA101" s="2682" t="s">
        <v>447</v>
      </c>
      <c r="BB101" s="2792"/>
      <c r="BC101" s="2683">
        <v>1</v>
      </c>
      <c r="BD101" s="1925" t="str">
        <f t="shared" si="46"/>
        <v>IV.1-7</v>
      </c>
      <c r="BE101" s="2685" t="s">
        <v>11636</v>
      </c>
      <c r="BF101" s="2683">
        <v>2</v>
      </c>
      <c r="BG101" s="1925" t="str">
        <f t="shared" si="47"/>
        <v>IV.1-10</v>
      </c>
      <c r="BH101" s="2728" t="s">
        <v>11763</v>
      </c>
      <c r="BI101" s="2738" t="s">
        <v>446</v>
      </c>
      <c r="BJ101" s="2733" t="s">
        <v>11637</v>
      </c>
    </row>
    <row r="102" spans="30:62" x14ac:dyDescent="0.25">
      <c r="AD102" s="2679" t="s">
        <v>447</v>
      </c>
      <c r="AE102" s="2680" t="s">
        <v>447</v>
      </c>
      <c r="AF102" s="2681" t="s">
        <v>447</v>
      </c>
      <c r="AG102" s="2682" t="s">
        <v>447</v>
      </c>
      <c r="AH102" s="2792"/>
      <c r="AI102" s="2683">
        <v>1</v>
      </c>
      <c r="AJ102" s="1925" t="str">
        <f t="shared" si="44"/>
        <v>IV.1-10</v>
      </c>
      <c r="AK102" s="2685" t="s">
        <v>11764</v>
      </c>
      <c r="AL102" s="2683">
        <v>2</v>
      </c>
      <c r="AM102" s="1925" t="str">
        <f t="shared" si="45"/>
        <v>IV.1-10</v>
      </c>
      <c r="AN102" s="2687" t="str">
        <f t="shared" si="48"/>
        <v>J183</v>
      </c>
      <c r="AO102" s="2738" t="s">
        <v>446</v>
      </c>
      <c r="AP102" s="2733" t="s">
        <v>11641</v>
      </c>
      <c r="AX102" s="2679" t="s">
        <v>447</v>
      </c>
      <c r="AY102" s="2680" t="s">
        <v>447</v>
      </c>
      <c r="AZ102" s="2681" t="s">
        <v>447</v>
      </c>
      <c r="BA102" s="2682" t="s">
        <v>447</v>
      </c>
      <c r="BB102" s="2792"/>
      <c r="BC102" s="2683">
        <v>1</v>
      </c>
      <c r="BD102" s="1925" t="str">
        <f t="shared" si="46"/>
        <v>IV.1-7</v>
      </c>
      <c r="BE102" s="2685" t="s">
        <v>11640</v>
      </c>
      <c r="BF102" s="2683">
        <v>2</v>
      </c>
      <c r="BG102" s="1925" t="str">
        <f t="shared" si="47"/>
        <v>IV.1-10</v>
      </c>
      <c r="BH102" s="2728" t="s">
        <v>11764</v>
      </c>
      <c r="BI102" s="2738" t="s">
        <v>446</v>
      </c>
      <c r="BJ102" s="2733" t="s">
        <v>11641</v>
      </c>
    </row>
    <row r="103" spans="30:62" x14ac:dyDescent="0.25">
      <c r="AD103" s="2679" t="s">
        <v>447</v>
      </c>
      <c r="AE103" s="2680" t="s">
        <v>447</v>
      </c>
      <c r="AF103" s="2681" t="s">
        <v>447</v>
      </c>
      <c r="AG103" s="2750" t="s">
        <v>446</v>
      </c>
      <c r="AH103" s="2792"/>
      <c r="AI103" s="2683">
        <v>1</v>
      </c>
      <c r="AJ103" s="1925" t="str">
        <f t="shared" si="44"/>
        <v>IV.1-10</v>
      </c>
      <c r="AK103" s="2685" t="s">
        <v>11765</v>
      </c>
      <c r="AL103" s="2683">
        <v>2</v>
      </c>
      <c r="AM103" s="1925" t="str">
        <f t="shared" si="45"/>
        <v>IV.1-10</v>
      </c>
      <c r="AN103" s="2687" t="str">
        <f t="shared" si="48"/>
        <v>H195:I236</v>
      </c>
      <c r="AO103" s="2738" t="s">
        <v>446</v>
      </c>
      <c r="AP103" s="2733" t="s">
        <v>11766</v>
      </c>
      <c r="AX103" s="2679" t="s">
        <v>447</v>
      </c>
      <c r="AY103" s="2680" t="s">
        <v>447</v>
      </c>
      <c r="AZ103" s="2681" t="s">
        <v>447</v>
      </c>
      <c r="BA103" s="2750" t="s">
        <v>446</v>
      </c>
      <c r="BB103" s="2792"/>
      <c r="BC103" s="2683">
        <v>1</v>
      </c>
      <c r="BD103" s="1925" t="str">
        <f t="shared" si="46"/>
        <v>IV.1-7</v>
      </c>
      <c r="BE103" s="2685" t="s">
        <v>11767</v>
      </c>
      <c r="BF103" s="2683">
        <v>2</v>
      </c>
      <c r="BG103" s="1925" t="str">
        <f t="shared" si="47"/>
        <v>IV.1-10</v>
      </c>
      <c r="BH103" s="2728" t="s">
        <v>11768</v>
      </c>
      <c r="BI103" s="2738" t="s">
        <v>446</v>
      </c>
      <c r="BJ103" s="2777" t="s">
        <v>11769</v>
      </c>
    </row>
    <row r="104" spans="30:62" x14ac:dyDescent="0.25">
      <c r="AD104" s="2679" t="s">
        <v>447</v>
      </c>
      <c r="AE104" s="2680" t="s">
        <v>447</v>
      </c>
      <c r="AF104" s="2681" t="s">
        <v>447</v>
      </c>
      <c r="AG104" s="2750" t="s">
        <v>446</v>
      </c>
      <c r="AH104" s="2792"/>
      <c r="AI104" s="2683">
        <v>1</v>
      </c>
      <c r="AJ104" s="1925" t="str">
        <f t="shared" si="44"/>
        <v>IV.1-10</v>
      </c>
      <c r="AK104" s="2685" t="s">
        <v>11770</v>
      </c>
      <c r="AL104" s="2683">
        <v>2</v>
      </c>
      <c r="AM104" s="1925" t="str">
        <f t="shared" si="45"/>
        <v>IV.1-10</v>
      </c>
      <c r="AN104" s="2687" t="str">
        <f t="shared" si="48"/>
        <v>G246:G247</v>
      </c>
      <c r="AO104" s="2738" t="s">
        <v>446</v>
      </c>
      <c r="AP104" s="2733" t="s">
        <v>11771</v>
      </c>
      <c r="AX104" s="2679" t="s">
        <v>447</v>
      </c>
      <c r="AY104" s="2680" t="s">
        <v>447</v>
      </c>
      <c r="AZ104" s="2681" t="s">
        <v>447</v>
      </c>
      <c r="BA104" s="2750" t="s">
        <v>446</v>
      </c>
      <c r="BB104" s="2792"/>
      <c r="BC104" s="2683">
        <v>1</v>
      </c>
      <c r="BD104" s="1925" t="str">
        <f t="shared" si="46"/>
        <v>IV.1-7</v>
      </c>
      <c r="BE104" s="2685" t="s">
        <v>11772</v>
      </c>
      <c r="BF104" s="2683">
        <v>2</v>
      </c>
      <c r="BG104" s="1925" t="str">
        <f t="shared" si="47"/>
        <v>IV.1-10</v>
      </c>
      <c r="BH104" s="2728" t="s">
        <v>11770</v>
      </c>
      <c r="BI104" s="2738" t="s">
        <v>446</v>
      </c>
      <c r="BJ104" s="2733" t="s">
        <v>11771</v>
      </c>
    </row>
    <row r="105" spans="30:62" x14ac:dyDescent="0.25">
      <c r="AD105" s="2679" t="s">
        <v>447</v>
      </c>
      <c r="AE105" s="2680" t="s">
        <v>447</v>
      </c>
      <c r="AF105" s="2681" t="s">
        <v>447</v>
      </c>
      <c r="AG105" s="2750" t="s">
        <v>446</v>
      </c>
      <c r="AH105" s="2792"/>
      <c r="AI105" s="2683">
        <v>1</v>
      </c>
      <c r="AJ105" s="1925" t="str">
        <f t="shared" si="44"/>
        <v>IV.1-10</v>
      </c>
      <c r="AK105" s="2685" t="s">
        <v>11773</v>
      </c>
      <c r="AL105" s="2683">
        <v>2</v>
      </c>
      <c r="AM105" s="1925" t="str">
        <f t="shared" si="45"/>
        <v>IV.1-10</v>
      </c>
      <c r="AN105" s="2687" t="str">
        <f t="shared" si="48"/>
        <v>AD258:AD260</v>
      </c>
      <c r="AO105" s="2738" t="s">
        <v>446</v>
      </c>
      <c r="AP105" s="2733" t="s">
        <v>11774</v>
      </c>
      <c r="AX105" s="2679" t="s">
        <v>447</v>
      </c>
      <c r="AY105" s="2680" t="s">
        <v>447</v>
      </c>
      <c r="AZ105" s="2681" t="s">
        <v>447</v>
      </c>
      <c r="BA105" s="2750" t="s">
        <v>446</v>
      </c>
      <c r="BB105" s="2792"/>
      <c r="BC105" s="2683">
        <v>1</v>
      </c>
      <c r="BD105" s="1925" t="str">
        <f t="shared" si="46"/>
        <v>IV.1-7</v>
      </c>
      <c r="BE105" s="2685" t="s">
        <v>11775</v>
      </c>
      <c r="BF105" s="2683">
        <v>2</v>
      </c>
      <c r="BG105" s="1925" t="str">
        <f t="shared" si="47"/>
        <v>IV.1-10</v>
      </c>
      <c r="BH105" s="2728" t="s">
        <v>11773</v>
      </c>
      <c r="BI105" s="2738" t="s">
        <v>446</v>
      </c>
      <c r="BJ105" s="2733" t="s">
        <v>11774</v>
      </c>
    </row>
    <row r="106" spans="30:62" x14ac:dyDescent="0.25">
      <c r="AD106" s="2679" t="s">
        <v>447</v>
      </c>
      <c r="AE106" s="2680" t="s">
        <v>447</v>
      </c>
      <c r="AF106" s="2681" t="s">
        <v>447</v>
      </c>
      <c r="AG106" s="2750" t="s">
        <v>446</v>
      </c>
      <c r="AH106" s="2792"/>
      <c r="AI106" s="2683">
        <v>1</v>
      </c>
      <c r="AJ106" s="1925" t="str">
        <f t="shared" si="44"/>
        <v>IV.1-10</v>
      </c>
      <c r="AK106" s="2685" t="s">
        <v>11776</v>
      </c>
      <c r="AL106" s="2683">
        <v>2</v>
      </c>
      <c r="AM106" s="1925" t="str">
        <f t="shared" si="45"/>
        <v>IV.1-10</v>
      </c>
      <c r="AN106" s="2687" t="str">
        <f t="shared" si="48"/>
        <v>G270:H273</v>
      </c>
      <c r="AO106" s="2738" t="s">
        <v>446</v>
      </c>
      <c r="AP106" s="2733" t="s">
        <v>11777</v>
      </c>
      <c r="AX106" s="2679" t="s">
        <v>447</v>
      </c>
      <c r="AY106" s="2680" t="s">
        <v>447</v>
      </c>
      <c r="AZ106" s="2681" t="s">
        <v>447</v>
      </c>
      <c r="BA106" s="2750" t="s">
        <v>446</v>
      </c>
      <c r="BB106" s="2792"/>
      <c r="BC106" s="2683">
        <v>1</v>
      </c>
      <c r="BD106" s="1925" t="str">
        <f t="shared" si="46"/>
        <v>IV.1-7</v>
      </c>
      <c r="BE106" s="2685" t="s">
        <v>11778</v>
      </c>
      <c r="BF106" s="2683">
        <v>2</v>
      </c>
      <c r="BG106" s="1925" t="str">
        <f t="shared" si="47"/>
        <v>IV.1-10</v>
      </c>
      <c r="BH106" s="2728" t="s">
        <v>11779</v>
      </c>
      <c r="BI106" s="2738" t="s">
        <v>446</v>
      </c>
      <c r="BJ106" s="2733" t="s">
        <v>11777</v>
      </c>
    </row>
    <row r="107" spans="30:62" x14ac:dyDescent="0.25">
      <c r="AD107" s="2762" t="s">
        <v>447</v>
      </c>
      <c r="AE107" s="2751" t="s">
        <v>447</v>
      </c>
      <c r="AF107" s="2752" t="s">
        <v>447</v>
      </c>
      <c r="AG107" s="2753" t="s">
        <v>446</v>
      </c>
      <c r="AH107" s="2797"/>
      <c r="AI107" s="2754">
        <v>1</v>
      </c>
      <c r="AJ107" s="2755" t="str">
        <f>AJ106</f>
        <v>IV.1-10</v>
      </c>
      <c r="AK107" s="2756" t="s">
        <v>11780</v>
      </c>
      <c r="AL107" s="2754">
        <v>2</v>
      </c>
      <c r="AM107" s="2755" t="str">
        <f>AM106</f>
        <v>IV.1-10</v>
      </c>
      <c r="AN107" s="2758" t="str">
        <f t="shared" si="48"/>
        <v>H285:I285</v>
      </c>
      <c r="AO107" s="2759" t="s">
        <v>446</v>
      </c>
      <c r="AP107" s="2760" t="s">
        <v>11781</v>
      </c>
      <c r="AX107" s="2679" t="s">
        <v>447</v>
      </c>
      <c r="AY107" s="2680" t="s">
        <v>447</v>
      </c>
      <c r="AZ107" s="2681" t="s">
        <v>447</v>
      </c>
      <c r="BA107" s="2750" t="s">
        <v>446</v>
      </c>
      <c r="BB107" s="2792"/>
      <c r="BC107" s="2683">
        <v>1</v>
      </c>
      <c r="BD107" s="1925" t="str">
        <f t="shared" si="46"/>
        <v>IV.1-7</v>
      </c>
      <c r="BE107" s="2685" t="s">
        <v>11782</v>
      </c>
      <c r="BF107" s="2683">
        <v>2</v>
      </c>
      <c r="BG107" s="1925" t="str">
        <f t="shared" si="47"/>
        <v>IV.1-10</v>
      </c>
      <c r="BH107" s="2728" t="s">
        <v>11783</v>
      </c>
      <c r="BI107" s="2738" t="s">
        <v>446</v>
      </c>
      <c r="BJ107" s="2777" t="s">
        <v>11784</v>
      </c>
    </row>
    <row r="108" spans="30:62" x14ac:dyDescent="0.25">
      <c r="AD108" s="2768" t="s">
        <v>447</v>
      </c>
      <c r="AE108" s="2769" t="s">
        <v>447</v>
      </c>
      <c r="AF108" s="2770" t="s">
        <v>447</v>
      </c>
      <c r="AG108" s="2771" t="s">
        <v>447</v>
      </c>
      <c r="AH108" s="2798"/>
      <c r="AI108" s="2672">
        <v>1</v>
      </c>
      <c r="AJ108" s="2684" t="s">
        <v>5300</v>
      </c>
      <c r="AK108" s="2676" t="s">
        <v>11785</v>
      </c>
      <c r="AL108" s="2672">
        <v>2</v>
      </c>
      <c r="AM108" s="2772" t="str">
        <f>AJ108</f>
        <v>V.1.</v>
      </c>
      <c r="AN108" s="2773" t="str">
        <f>AK108</f>
        <v>B29:B327</v>
      </c>
      <c r="AO108" s="2688" t="s">
        <v>446</v>
      </c>
      <c r="AP108" s="2678" t="s">
        <v>11786</v>
      </c>
      <c r="AX108" s="2762" t="s">
        <v>447</v>
      </c>
      <c r="AY108" s="2751" t="s">
        <v>447</v>
      </c>
      <c r="AZ108" s="2752" t="s">
        <v>447</v>
      </c>
      <c r="BA108" s="2753" t="s">
        <v>446</v>
      </c>
      <c r="BB108" s="2797"/>
      <c r="BC108" s="2754">
        <v>1</v>
      </c>
      <c r="BD108" s="2755" t="str">
        <f t="shared" si="46"/>
        <v>IV.1-7</v>
      </c>
      <c r="BE108" s="2756" t="s">
        <v>11787</v>
      </c>
      <c r="BF108" s="2754">
        <v>2</v>
      </c>
      <c r="BG108" s="2755" t="str">
        <f t="shared" si="47"/>
        <v>IV.1-10</v>
      </c>
      <c r="BH108" s="2778" t="s">
        <v>11780</v>
      </c>
      <c r="BI108" s="2759" t="s">
        <v>446</v>
      </c>
      <c r="BJ108" s="2760" t="s">
        <v>11781</v>
      </c>
    </row>
    <row r="109" spans="30:62" x14ac:dyDescent="0.25">
      <c r="AD109" s="2679" t="s">
        <v>447</v>
      </c>
      <c r="AE109" s="2680" t="s">
        <v>447</v>
      </c>
      <c r="AF109" s="2681" t="s">
        <v>447</v>
      </c>
      <c r="AG109" s="2682" t="s">
        <v>447</v>
      </c>
      <c r="AH109" s="2792"/>
      <c r="AI109" s="2683">
        <v>1</v>
      </c>
      <c r="AJ109" s="2724" t="str">
        <f>AJ108</f>
        <v>V.1.</v>
      </c>
      <c r="AK109" s="2685" t="s">
        <v>11788</v>
      </c>
      <c r="AL109" s="2683">
        <v>2</v>
      </c>
      <c r="AM109" s="2772" t="str">
        <f t="shared" ref="AM109:AN112" si="49">AJ109</f>
        <v>V.1.</v>
      </c>
      <c r="AN109" s="2773" t="str">
        <f t="shared" si="49"/>
        <v>D29:D327</v>
      </c>
      <c r="AO109" s="2688" t="s">
        <v>446</v>
      </c>
      <c r="AP109" s="2678" t="s">
        <v>11789</v>
      </c>
      <c r="AX109" s="2768" t="s">
        <v>447</v>
      </c>
      <c r="AY109" s="2769" t="s">
        <v>447</v>
      </c>
      <c r="AZ109" s="2770" t="s">
        <v>447</v>
      </c>
      <c r="BA109" s="2771" t="s">
        <v>447</v>
      </c>
      <c r="BB109" s="2798"/>
      <c r="BC109" s="2672">
        <v>1</v>
      </c>
      <c r="BD109" s="2684" t="s">
        <v>5300</v>
      </c>
      <c r="BE109" s="2676" t="s">
        <v>11785</v>
      </c>
      <c r="BF109" s="2672">
        <v>2</v>
      </c>
      <c r="BG109" s="2772" t="str">
        <f>BD109</f>
        <v>V.1.</v>
      </c>
      <c r="BH109" s="2773" t="str">
        <f>BE109</f>
        <v>B29:B327</v>
      </c>
      <c r="BI109" s="2688" t="s">
        <v>446</v>
      </c>
      <c r="BJ109" s="2678" t="s">
        <v>11786</v>
      </c>
    </row>
    <row r="110" spans="30:62" x14ac:dyDescent="0.25">
      <c r="AD110" s="2679" t="s">
        <v>447</v>
      </c>
      <c r="AE110" s="2680" t="s">
        <v>447</v>
      </c>
      <c r="AF110" s="2681" t="s">
        <v>447</v>
      </c>
      <c r="AG110" s="2682" t="s">
        <v>447</v>
      </c>
      <c r="AH110" s="2792"/>
      <c r="AI110" s="2683">
        <v>1</v>
      </c>
      <c r="AJ110" s="2724" t="str">
        <f t="shared" ref="AJ110:AJ111" si="50">AJ109</f>
        <v>V.1.</v>
      </c>
      <c r="AK110" s="2685" t="s">
        <v>11790</v>
      </c>
      <c r="AL110" s="2683">
        <v>2</v>
      </c>
      <c r="AM110" s="2772" t="str">
        <f t="shared" si="49"/>
        <v>V.1.</v>
      </c>
      <c r="AN110" s="2773" t="str">
        <f t="shared" si="49"/>
        <v>F29:J327</v>
      </c>
      <c r="AO110" s="2688" t="s">
        <v>446</v>
      </c>
      <c r="AP110" s="2678" t="s">
        <v>11791</v>
      </c>
      <c r="AX110" s="2679" t="s">
        <v>447</v>
      </c>
      <c r="AY110" s="2680" t="s">
        <v>447</v>
      </c>
      <c r="AZ110" s="2681" t="s">
        <v>447</v>
      </c>
      <c r="BA110" s="2682" t="s">
        <v>447</v>
      </c>
      <c r="BB110" s="2792"/>
      <c r="BC110" s="2683">
        <v>1</v>
      </c>
      <c r="BD110" s="2724" t="str">
        <f>BD109</f>
        <v>V.1.</v>
      </c>
      <c r="BE110" s="2685" t="s">
        <v>11788</v>
      </c>
      <c r="BF110" s="2683">
        <v>2</v>
      </c>
      <c r="BG110" s="2772" t="str">
        <f t="shared" ref="BG110:BH112" si="51">BD110</f>
        <v>V.1.</v>
      </c>
      <c r="BH110" s="2773" t="str">
        <f t="shared" si="51"/>
        <v>D29:D327</v>
      </c>
      <c r="BI110" s="2688" t="s">
        <v>446</v>
      </c>
      <c r="BJ110" s="2678" t="s">
        <v>11789</v>
      </c>
    </row>
    <row r="111" spans="30:62" x14ac:dyDescent="0.25">
      <c r="AD111" s="2762" t="s">
        <v>447</v>
      </c>
      <c r="AE111" s="2751" t="s">
        <v>447</v>
      </c>
      <c r="AF111" s="2752" t="s">
        <v>447</v>
      </c>
      <c r="AG111" s="2764" t="s">
        <v>447</v>
      </c>
      <c r="AH111" s="2797"/>
      <c r="AI111" s="2754">
        <v>1</v>
      </c>
      <c r="AJ111" s="2755" t="str">
        <f t="shared" si="50"/>
        <v>V.1.</v>
      </c>
      <c r="AK111" s="2756" t="s">
        <v>11792</v>
      </c>
      <c r="AL111" s="2754">
        <v>2</v>
      </c>
      <c r="AM111" s="2757" t="str">
        <f t="shared" si="49"/>
        <v>V.1.</v>
      </c>
      <c r="AN111" s="2758" t="str">
        <f t="shared" si="49"/>
        <v>L29:Q327</v>
      </c>
      <c r="AO111" s="2759" t="s">
        <v>446</v>
      </c>
      <c r="AP111" s="2760" t="s">
        <v>11793</v>
      </c>
      <c r="AX111" s="2679" t="s">
        <v>447</v>
      </c>
      <c r="AY111" s="2680" t="s">
        <v>447</v>
      </c>
      <c r="AZ111" s="2681" t="s">
        <v>447</v>
      </c>
      <c r="BA111" s="2682" t="s">
        <v>447</v>
      </c>
      <c r="BB111" s="2792"/>
      <c r="BC111" s="2683">
        <v>1</v>
      </c>
      <c r="BD111" s="2724" t="str">
        <f t="shared" ref="BD111:BD112" si="52">BD110</f>
        <v>V.1.</v>
      </c>
      <c r="BE111" s="2685" t="s">
        <v>11790</v>
      </c>
      <c r="BF111" s="2683">
        <v>2</v>
      </c>
      <c r="BG111" s="2772" t="str">
        <f t="shared" si="51"/>
        <v>V.1.</v>
      </c>
      <c r="BH111" s="2773" t="str">
        <f t="shared" si="51"/>
        <v>F29:J327</v>
      </c>
      <c r="BI111" s="2688" t="s">
        <v>446</v>
      </c>
      <c r="BJ111" s="2678" t="s">
        <v>11791</v>
      </c>
    </row>
    <row r="112" spans="30:62" x14ac:dyDescent="0.25">
      <c r="AD112" s="2779" t="s">
        <v>447</v>
      </c>
      <c r="AE112" s="2780" t="s">
        <v>447</v>
      </c>
      <c r="AF112" s="2781" t="s">
        <v>447</v>
      </c>
      <c r="AG112" s="2782" t="s">
        <v>447</v>
      </c>
      <c r="AH112" s="2799"/>
      <c r="AI112" s="2734">
        <v>1</v>
      </c>
      <c r="AJ112" s="2783" t="s">
        <v>10850</v>
      </c>
      <c r="AK112" s="2735" t="s">
        <v>11644</v>
      </c>
      <c r="AL112" s="2734">
        <v>2</v>
      </c>
      <c r="AM112" s="2784" t="str">
        <f t="shared" si="49"/>
        <v>Ciorna</v>
      </c>
      <c r="AN112" s="2785" t="str">
        <f t="shared" si="49"/>
        <v>C3:D3</v>
      </c>
      <c r="AO112" s="2786" t="s">
        <v>446</v>
      </c>
      <c r="AP112" s="2736" t="s">
        <v>11794</v>
      </c>
      <c r="AX112" s="2762" t="s">
        <v>447</v>
      </c>
      <c r="AY112" s="2751" t="s">
        <v>447</v>
      </c>
      <c r="AZ112" s="2752" t="s">
        <v>447</v>
      </c>
      <c r="BA112" s="2764" t="s">
        <v>447</v>
      </c>
      <c r="BB112" s="2797"/>
      <c r="BC112" s="2754">
        <v>1</v>
      </c>
      <c r="BD112" s="2755" t="str">
        <f t="shared" si="52"/>
        <v>V.1.</v>
      </c>
      <c r="BE112" s="2756" t="s">
        <v>11792</v>
      </c>
      <c r="BF112" s="2754">
        <v>2</v>
      </c>
      <c r="BG112" s="2757" t="str">
        <f t="shared" si="51"/>
        <v>V.1.</v>
      </c>
      <c r="BH112" s="2758" t="str">
        <f t="shared" si="51"/>
        <v>L29:Q327</v>
      </c>
      <c r="BI112" s="2759" t="s">
        <v>446</v>
      </c>
      <c r="BJ112" s="2760" t="s">
        <v>11793</v>
      </c>
    </row>
    <row r="113" spans="50:62" x14ac:dyDescent="0.25">
      <c r="AX113" s="2779" t="s">
        <v>447</v>
      </c>
      <c r="AY113" s="2780" t="s">
        <v>447</v>
      </c>
      <c r="AZ113" s="2781" t="s">
        <v>447</v>
      </c>
      <c r="BA113" s="2782" t="s">
        <v>447</v>
      </c>
      <c r="BB113" s="2799"/>
      <c r="BC113" s="2734">
        <v>1</v>
      </c>
      <c r="BD113" s="2783" t="s">
        <v>10850</v>
      </c>
      <c r="BE113" s="2735" t="s">
        <v>11644</v>
      </c>
      <c r="BF113" s="2734">
        <v>2</v>
      </c>
      <c r="BG113" s="2784" t="str">
        <f t="shared" si="29"/>
        <v>Ciorna</v>
      </c>
      <c r="BH113" s="2785" t="str">
        <f t="shared" si="29"/>
        <v>C3:D3</v>
      </c>
      <c r="BI113" s="2786" t="s">
        <v>446</v>
      </c>
      <c r="BJ113" s="2736" t="s">
        <v>11794</v>
      </c>
    </row>
  </sheetData>
  <sheetProtection algorithmName="SHA-512" hashValue="7a0qH+pwNouEXuaAFxGPs59LAmFImLs6mouc/8LXro8Cf2Y1MeFa6Bq+5JmFeMeY9SRjLR59/D57eVN5C7wYdA==" saltValue="VhEBWj9+2lTQjwDC7nt2NA==" spinCount="100000" sheet="1" objects="1" scenarios="1"/>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6"/>
  <dimension ref="A1:BY3190"/>
  <sheetViews>
    <sheetView workbookViewId="0">
      <pane xSplit="1" ySplit="1" topLeftCell="B2" activePane="bottomRight" state="frozen"/>
      <selection activeCell="J12" sqref="J12"/>
      <selection pane="topRight" activeCell="J12" sqref="J12"/>
      <selection pane="bottomLeft" activeCell="J12" sqref="J12"/>
      <selection pane="bottomRight" activeCell="J21" sqref="J21"/>
    </sheetView>
  </sheetViews>
  <sheetFormatPr defaultRowHeight="15" x14ac:dyDescent="0.25"/>
  <cols>
    <col min="1" max="1" width="12.625" style="76" customWidth="1"/>
    <col min="2" max="2" width="3.625" customWidth="1"/>
    <col min="3" max="3" width="12.625" style="86" customWidth="1"/>
    <col min="4" max="4" width="10.625" customWidth="1"/>
    <col min="5" max="5" width="3.625" customWidth="1"/>
    <col min="6" max="6" width="12.625" style="86" customWidth="1"/>
    <col min="7" max="7" width="13.125" customWidth="1"/>
    <col min="8" max="8" width="3.625" customWidth="1"/>
    <col min="9" max="9" width="44.625" customWidth="1"/>
    <col min="10" max="11" width="10.625" customWidth="1"/>
    <col min="12" max="12" width="3.625" customWidth="1"/>
    <col min="13" max="13" width="18.625" customWidth="1"/>
    <col min="14" max="14" width="3.625" customWidth="1"/>
    <col min="15" max="15" width="6.625" style="100" customWidth="1"/>
    <col min="16" max="16" width="80.75" customWidth="1"/>
    <col min="17" max="17" width="3.625" customWidth="1"/>
    <col min="18" max="18" width="6.625" style="4" customWidth="1"/>
    <col min="19" max="19" width="81.125" customWidth="1"/>
    <col min="20" max="20" width="3.625" customWidth="1"/>
    <col min="21" max="21" width="6.625" customWidth="1"/>
    <col min="22" max="22" width="80.75" customWidth="1"/>
    <col min="23" max="23" width="3.625" customWidth="1"/>
    <col min="25" max="25" width="19.125" style="75" customWidth="1"/>
    <col min="26" max="26" width="6.625" style="75" customWidth="1"/>
    <col min="27" max="28" width="10.625" style="1856" customWidth="1"/>
    <col min="29" max="29" width="3.625" customWidth="1"/>
    <col min="30" max="31" width="9.75" customWidth="1"/>
    <col min="32" max="32" width="34.125" bestFit="1" customWidth="1"/>
    <col min="33" max="33" width="9" style="1826"/>
    <col min="34" max="34" width="5.75" customWidth="1"/>
    <col min="35" max="35" width="35.625" style="1856" customWidth="1"/>
    <col min="37" max="37" width="2.75" customWidth="1"/>
    <col min="38" max="38" width="5.5" customWidth="1"/>
    <col min="39" max="39" width="11.75" customWidth="1"/>
    <col min="40" max="40" width="17.875" customWidth="1"/>
    <col min="41" max="41" width="14.625" customWidth="1"/>
    <col min="42" max="42" width="8.125" customWidth="1"/>
    <col min="43" max="43" width="3.625" customWidth="1"/>
    <col min="44" max="44" width="8.625" customWidth="1"/>
    <col min="45" max="46" width="12.625" customWidth="1"/>
    <col min="47" max="47" width="3.625" customWidth="1"/>
    <col min="48" max="48" width="4.625" customWidth="1"/>
    <col min="49" max="49" width="28" customWidth="1"/>
    <col min="50" max="50" width="4.625" customWidth="1"/>
    <col min="51" max="51" width="3.625" customWidth="1"/>
    <col min="52" max="52" width="47" bestFit="1" customWidth="1"/>
    <col min="54" max="61" width="4.625" customWidth="1"/>
    <col min="62" max="62" width="3.625" customWidth="1"/>
    <col min="63" max="63" width="23.625" customWidth="1"/>
    <col min="64" max="64" width="4.625" customWidth="1"/>
    <col min="65" max="65" width="3.625" customWidth="1"/>
    <col min="66" max="66" width="28.125" bestFit="1" customWidth="1"/>
    <col min="67" max="67" width="4.625" customWidth="1"/>
    <col min="68" max="68" width="3.625" customWidth="1"/>
    <col min="69" max="69" width="26.375" bestFit="1" customWidth="1"/>
    <col min="70" max="70" width="4.625" customWidth="1"/>
    <col min="72" max="72" width="2.625" customWidth="1"/>
    <col min="73" max="73" width="3.625" customWidth="1"/>
    <col min="74" max="74" width="4.625" customWidth="1"/>
    <col min="75" max="75" width="5.625" customWidth="1"/>
    <col min="76" max="76" width="50.625" customWidth="1"/>
  </cols>
  <sheetData>
    <row r="1" spans="3:77" s="76" customFormat="1" ht="30" customHeight="1" x14ac:dyDescent="0.4">
      <c r="C1" s="407" t="s">
        <v>6960</v>
      </c>
      <c r="D1" s="307"/>
      <c r="E1" s="307"/>
      <c r="F1" s="407" t="s">
        <v>6961</v>
      </c>
      <c r="G1" s="307"/>
      <c r="H1" s="307"/>
      <c r="I1" s="307"/>
      <c r="J1" s="307"/>
      <c r="K1" s="307"/>
      <c r="L1" s="307"/>
      <c r="M1" s="307"/>
      <c r="N1" s="307"/>
      <c r="O1" s="408"/>
      <c r="P1" s="307"/>
      <c r="Q1" s="307"/>
      <c r="R1" s="409"/>
      <c r="S1" s="307"/>
      <c r="T1" s="307"/>
      <c r="U1" s="307"/>
      <c r="V1" s="307"/>
      <c r="X1" s="307" t="s">
        <v>4974</v>
      </c>
      <c r="Y1" s="78"/>
      <c r="Z1" s="78"/>
      <c r="AA1" s="1855"/>
      <c r="AB1" s="1855"/>
      <c r="AD1" s="307" t="s">
        <v>4975</v>
      </c>
      <c r="AG1" s="1827"/>
      <c r="AH1" s="1827"/>
      <c r="AI1" s="1855"/>
      <c r="AJ1" s="1827"/>
      <c r="AK1" s="1827"/>
      <c r="AL1" s="1827"/>
      <c r="AM1" s="1827"/>
      <c r="AN1" s="1827"/>
      <c r="AO1" s="1827"/>
      <c r="AR1" s="307" t="s">
        <v>4976</v>
      </c>
      <c r="AV1" s="307" t="s">
        <v>10775</v>
      </c>
      <c r="AW1" s="307"/>
      <c r="AZ1" s="307" t="s">
        <v>5010</v>
      </c>
      <c r="BK1" s="307" t="s">
        <v>5417</v>
      </c>
      <c r="BN1" s="307" t="s">
        <v>5013</v>
      </c>
      <c r="BQ1" s="307" t="s">
        <v>5014</v>
      </c>
      <c r="BT1" s="307" t="s">
        <v>5416</v>
      </c>
    </row>
    <row r="3" spans="3:77" x14ac:dyDescent="0.25">
      <c r="C3" s="91" t="s">
        <v>4447</v>
      </c>
      <c r="D3" s="92"/>
      <c r="E3" s="75"/>
      <c r="F3" s="91" t="s">
        <v>3817</v>
      </c>
      <c r="G3" s="92"/>
      <c r="I3" s="93" t="s">
        <v>1271</v>
      </c>
      <c r="J3" s="94"/>
      <c r="K3" s="94"/>
      <c r="M3" s="2" t="s">
        <v>3922</v>
      </c>
      <c r="O3" s="5" t="s">
        <v>3919</v>
      </c>
      <c r="P3" s="2"/>
      <c r="R3" s="5" t="s">
        <v>3920</v>
      </c>
      <c r="S3" s="2"/>
      <c r="U3" s="5" t="s">
        <v>3921</v>
      </c>
      <c r="V3" s="2"/>
      <c r="X3" s="103" t="s">
        <v>3978</v>
      </c>
      <c r="Y3" s="1832"/>
      <c r="Z3" s="1832"/>
      <c r="AA3" s="1857"/>
      <c r="AB3" s="1858"/>
      <c r="AD3" s="103" t="s">
        <v>3979</v>
      </c>
      <c r="AE3" s="1831"/>
      <c r="AF3" s="1832"/>
      <c r="AG3" s="1833"/>
      <c r="AH3" s="1833"/>
      <c r="AI3" s="2393"/>
      <c r="AJ3" s="1834"/>
      <c r="AK3" s="1828"/>
      <c r="AL3" s="1828"/>
      <c r="AM3" s="1828"/>
      <c r="AN3" s="1828"/>
      <c r="AO3" s="1828"/>
      <c r="AP3" s="1828"/>
      <c r="AR3" s="103" t="s">
        <v>4971</v>
      </c>
      <c r="AS3" s="104"/>
      <c r="AT3" s="105"/>
    </row>
    <row r="4" spans="3:77" x14ac:dyDescent="0.25">
      <c r="C4" s="90" t="s">
        <v>1261</v>
      </c>
      <c r="D4" s="90" t="s">
        <v>1260</v>
      </c>
      <c r="F4" s="90" t="s">
        <v>1232</v>
      </c>
      <c r="G4" s="90" t="s">
        <v>44</v>
      </c>
      <c r="I4" s="98" t="s">
        <v>1270</v>
      </c>
      <c r="J4" s="90" t="s">
        <v>44</v>
      </c>
      <c r="K4" s="90" t="s">
        <v>3819</v>
      </c>
      <c r="M4" s="1" t="s">
        <v>3923</v>
      </c>
      <c r="O4" s="102">
        <v>2511</v>
      </c>
      <c r="P4" s="1" t="str">
        <f>VLOOKUP(O4,Anexa!D:E,2,FALSE)</f>
        <v>Fabricarea de constructii metalice si parti componente ale structurilor metalice</v>
      </c>
      <c r="R4" s="3">
        <v>2910</v>
      </c>
      <c r="S4" s="1" t="str">
        <f>VLOOKUP(R4,Anexa!D:E,2,FALSE)</f>
        <v>Fabricarea autovehiculelor de transport rutier</v>
      </c>
      <c r="U4" s="3">
        <v>124</v>
      </c>
      <c r="V4" s="1" t="str">
        <f>VLOOKUP(U4,Anexa!D:E,2,FALSE)</f>
        <v>Cultivarea fructelor semintoase si samburoase</v>
      </c>
      <c r="X4" s="2" t="s">
        <v>1277</v>
      </c>
      <c r="Y4" s="99" t="s">
        <v>266</v>
      </c>
      <c r="Z4" s="99" t="s">
        <v>9248</v>
      </c>
      <c r="AA4" s="1859" t="s">
        <v>4080</v>
      </c>
      <c r="AB4" s="1859" t="s">
        <v>4081</v>
      </c>
      <c r="AD4" s="2" t="s">
        <v>1277</v>
      </c>
      <c r="AE4" s="1835" t="s">
        <v>3977</v>
      </c>
      <c r="AF4" s="99" t="s">
        <v>1217</v>
      </c>
      <c r="AG4" s="1836" t="s">
        <v>9248</v>
      </c>
      <c r="AH4" s="1836" t="s">
        <v>10480</v>
      </c>
      <c r="AI4" s="2394" t="s">
        <v>11312</v>
      </c>
      <c r="AJ4" s="1838" t="s">
        <v>10477</v>
      </c>
      <c r="AK4" s="1829"/>
      <c r="AL4" s="1836" t="s">
        <v>10480</v>
      </c>
      <c r="AM4" s="1837" t="s">
        <v>1088</v>
      </c>
      <c r="AN4" s="1836" t="s">
        <v>11308</v>
      </c>
      <c r="AO4" s="2391" t="s">
        <v>11309</v>
      </c>
      <c r="AP4" s="1829"/>
      <c r="AR4" s="306" t="s">
        <v>4968</v>
      </c>
      <c r="AS4" s="306" t="s">
        <v>4972</v>
      </c>
      <c r="AT4" s="306" t="s">
        <v>4973</v>
      </c>
      <c r="AV4" s="306" t="s">
        <v>45</v>
      </c>
      <c r="AW4" s="306" t="s">
        <v>20</v>
      </c>
      <c r="AX4" s="308" t="s">
        <v>45</v>
      </c>
      <c r="AZ4" s="99" t="s">
        <v>5010</v>
      </c>
      <c r="BA4" s="306" t="s">
        <v>45</v>
      </c>
      <c r="BB4" s="308" t="s">
        <v>3938</v>
      </c>
      <c r="BC4" s="308" t="s">
        <v>47</v>
      </c>
      <c r="BD4" s="308" t="s">
        <v>51</v>
      </c>
      <c r="BE4" s="308" t="s">
        <v>52</v>
      </c>
      <c r="BF4" s="308" t="s">
        <v>53</v>
      </c>
      <c r="BG4" s="308" t="s">
        <v>347</v>
      </c>
      <c r="BH4" s="308" t="s">
        <v>3942</v>
      </c>
      <c r="BI4" s="308" t="s">
        <v>5011</v>
      </c>
      <c r="BK4" s="99" t="s">
        <v>5012</v>
      </c>
      <c r="BL4" s="306" t="s">
        <v>46</v>
      </c>
      <c r="BN4" s="99" t="s">
        <v>1231</v>
      </c>
      <c r="BO4" s="306" t="s">
        <v>46</v>
      </c>
      <c r="BQ4" s="99" t="s">
        <v>5418</v>
      </c>
      <c r="BR4" s="306" t="s">
        <v>46</v>
      </c>
      <c r="BT4" s="2"/>
      <c r="BU4" s="2"/>
      <c r="BV4" s="2"/>
      <c r="BW4" s="2"/>
      <c r="BX4" s="99"/>
      <c r="BY4" s="2"/>
    </row>
    <row r="5" spans="3:77" x14ac:dyDescent="0.25">
      <c r="C5" s="88">
        <v>34151</v>
      </c>
      <c r="D5" s="87">
        <v>18</v>
      </c>
      <c r="F5" s="88">
        <v>41275</v>
      </c>
      <c r="G5" s="87">
        <v>2500</v>
      </c>
      <c r="I5" s="97" t="s">
        <v>4120</v>
      </c>
      <c r="J5" s="106">
        <f>VLOOKUP(DATE(K5,12,31),F5:G16,2,TRUE)</f>
        <v>2500</v>
      </c>
      <c r="K5" s="106">
        <f>Adm!A4</f>
        <v>2023</v>
      </c>
      <c r="M5" s="1" t="s">
        <v>342</v>
      </c>
      <c r="O5" s="102">
        <v>2512</v>
      </c>
      <c r="P5" s="1" t="str">
        <f>VLOOKUP(O5,Anexa!D:E,2,FALSE)</f>
        <v>Fabricarea de usi si ferestre din metal</v>
      </c>
      <c r="R5" s="3">
        <v>2920</v>
      </c>
      <c r="S5" s="1" t="str">
        <f>VLOOKUP(R5,Anexa!D:E,2,FALSE)</f>
        <v>Productia de caroserii pentru autovehicule; fabricarea de remorci si semiremorci</v>
      </c>
      <c r="U5" s="3">
        <v>125</v>
      </c>
      <c r="V5" s="1" t="str">
        <f>VLOOKUP(U5,Anexa!D:E,2,FALSE)</f>
        <v>Cultivarea arbustilor fructiferi, capsunilor, nuciferilor si a altor pomi fructiferi</v>
      </c>
      <c r="X5" s="1">
        <v>1</v>
      </c>
      <c r="Y5" s="74" t="s">
        <v>2035</v>
      </c>
      <c r="Z5" s="74" t="s">
        <v>9249</v>
      </c>
      <c r="AA5" s="1860">
        <f t="shared" ref="AA5:AA46" si="0">MATCH(X5,AD:AD,FALSE)</f>
        <v>5</v>
      </c>
      <c r="AB5" s="1860">
        <f t="shared" ref="AB5:AB46" si="1">AA5+COUNTIF(AD:AD,X5)-1</f>
        <v>82</v>
      </c>
      <c r="AD5" s="1696">
        <v>1</v>
      </c>
      <c r="AE5" s="1839">
        <v>1017</v>
      </c>
      <c r="AF5" s="1840" t="s">
        <v>10481</v>
      </c>
      <c r="AG5" s="1841" t="s">
        <v>9249</v>
      </c>
      <c r="AH5" s="1841">
        <v>1</v>
      </c>
      <c r="AI5" s="2395" t="str">
        <f>INDEX(AO:AO,MATCH(AH5,AL:AL,0),)&amp;AF5</f>
        <v>MUNICIPIUL ALBA IULIA</v>
      </c>
      <c r="AJ5" s="1842" t="s">
        <v>9249</v>
      </c>
      <c r="AL5" s="1844">
        <v>1</v>
      </c>
      <c r="AM5" s="1845" t="s">
        <v>10484</v>
      </c>
      <c r="AN5" s="1845" t="s">
        <v>10482</v>
      </c>
      <c r="AO5" s="2392" t="s">
        <v>11310</v>
      </c>
      <c r="AR5" s="1">
        <v>2</v>
      </c>
      <c r="AS5" s="1">
        <v>4</v>
      </c>
      <c r="AT5" s="1">
        <v>19</v>
      </c>
      <c r="AV5" s="74">
        <v>1</v>
      </c>
      <c r="AW5" s="74" t="s">
        <v>10767</v>
      </c>
      <c r="AX5" s="1929">
        <f>AV5</f>
        <v>1</v>
      </c>
      <c r="AZ5" s="74" t="s">
        <v>5015</v>
      </c>
      <c r="BA5" s="3">
        <v>10</v>
      </c>
      <c r="BB5" s="3"/>
      <c r="BC5" s="3" t="s">
        <v>447</v>
      </c>
      <c r="BD5" s="3" t="s">
        <v>447</v>
      </c>
      <c r="BE5" s="3" t="s">
        <v>446</v>
      </c>
      <c r="BF5" s="3" t="s">
        <v>446</v>
      </c>
      <c r="BG5" s="3" t="s">
        <v>446</v>
      </c>
      <c r="BH5" s="3" t="s">
        <v>446</v>
      </c>
      <c r="BI5" s="3" t="s">
        <v>446</v>
      </c>
      <c r="BK5" s="74" t="s">
        <v>5016</v>
      </c>
      <c r="BL5" s="3">
        <v>1</v>
      </c>
      <c r="BN5" s="74" t="s">
        <v>5017</v>
      </c>
      <c r="BO5" s="3">
        <v>1</v>
      </c>
      <c r="BQ5" s="74" t="s">
        <v>5018</v>
      </c>
      <c r="BR5" s="3">
        <v>1</v>
      </c>
      <c r="BT5" s="1" t="s">
        <v>927</v>
      </c>
      <c r="BU5" s="1">
        <v>64</v>
      </c>
      <c r="BV5" s="1">
        <v>641</v>
      </c>
      <c r="BW5" s="1">
        <v>6411</v>
      </c>
      <c r="BX5" s="74" t="s">
        <v>928</v>
      </c>
      <c r="BY5" s="74" t="s">
        <v>723</v>
      </c>
    </row>
    <row r="6" spans="3:77" x14ac:dyDescent="0.25">
      <c r="C6" s="88">
        <v>35826</v>
      </c>
      <c r="D6" s="87">
        <v>18</v>
      </c>
      <c r="F6" s="88">
        <v>45291</v>
      </c>
      <c r="G6" s="87">
        <v>2500</v>
      </c>
      <c r="I6" s="97" t="s">
        <v>3818</v>
      </c>
      <c r="J6" s="106">
        <f>VLOOKUP(DATE(K6,12,31),C5:D30,2,TRUE)</f>
        <v>19</v>
      </c>
      <c r="K6" s="106">
        <f>K5</f>
        <v>2023</v>
      </c>
      <c r="M6" s="1" t="s">
        <v>3924</v>
      </c>
      <c r="O6" s="102">
        <v>2521</v>
      </c>
      <c r="P6" s="1" t="str">
        <f>VLOOKUP(O6,Anexa!D:E,2,FALSE)</f>
        <v>Productia de radiatoare si cazane pentru incalzire centrala</v>
      </c>
      <c r="R6" s="3">
        <v>2931</v>
      </c>
      <c r="S6" s="1" t="str">
        <f>VLOOKUP(R6,Anexa!D:E,2,FALSE)</f>
        <v>Fabricarea de echipamente electrice si electronice pentru autovehicule si pentru motoare de autovehicule</v>
      </c>
      <c r="U6" s="3">
        <v>130</v>
      </c>
      <c r="V6" s="1" t="str">
        <f>VLOOKUP(U6,Anexa!D:E,2,FALSE)</f>
        <v>Cultivarea plantelor pentru inmultire</v>
      </c>
      <c r="X6" s="1">
        <v>2</v>
      </c>
      <c r="Y6" s="74" t="s">
        <v>1584</v>
      </c>
      <c r="Z6" s="74" t="s">
        <v>9250</v>
      </c>
      <c r="AA6" s="1860">
        <f t="shared" si="0"/>
        <v>83</v>
      </c>
      <c r="AB6" s="1860">
        <f t="shared" si="1"/>
        <v>160</v>
      </c>
      <c r="AD6" s="1">
        <v>1</v>
      </c>
      <c r="AE6" s="1843">
        <v>1213</v>
      </c>
      <c r="AF6" s="74" t="s">
        <v>10483</v>
      </c>
      <c r="AG6" s="1844" t="s">
        <v>9249</v>
      </c>
      <c r="AH6" s="1844">
        <v>2</v>
      </c>
      <c r="AI6" s="2396" t="str">
        <f t="shared" ref="AI6:AI69" si="2">INDEX(AO:AO,MATCH(AH6,AL:AL,0),)&amp;AF6</f>
        <v>MUNICIPIUL AIUD</v>
      </c>
      <c r="AJ6" s="1845"/>
      <c r="AL6" s="1844">
        <v>2</v>
      </c>
      <c r="AM6" s="1845" t="s">
        <v>10484</v>
      </c>
      <c r="AN6" s="1845"/>
      <c r="AO6" s="2392" t="s">
        <v>11310</v>
      </c>
      <c r="AR6" s="1">
        <v>3</v>
      </c>
      <c r="AS6" s="1">
        <v>20</v>
      </c>
      <c r="AT6" s="1">
        <v>60</v>
      </c>
      <c r="AV6" s="74">
        <v>2</v>
      </c>
      <c r="AW6" s="74" t="s">
        <v>10768</v>
      </c>
      <c r="AX6" s="1929">
        <f t="shared" ref="AX6:AX7" si="3">AV6</f>
        <v>2</v>
      </c>
      <c r="AZ6" s="74" t="s">
        <v>5019</v>
      </c>
      <c r="BA6" s="3">
        <v>21</v>
      </c>
      <c r="BB6" s="3"/>
      <c r="BC6" s="3" t="s">
        <v>447</v>
      </c>
      <c r="BD6" s="3" t="s">
        <v>447</v>
      </c>
      <c r="BE6" s="3" t="s">
        <v>447</v>
      </c>
      <c r="BF6" s="3" t="s">
        <v>447</v>
      </c>
      <c r="BG6" s="3" t="s">
        <v>446</v>
      </c>
      <c r="BH6" s="3" t="s">
        <v>447</v>
      </c>
      <c r="BI6" s="3" t="s">
        <v>446</v>
      </c>
      <c r="BK6" s="74" t="s">
        <v>5020</v>
      </c>
      <c r="BL6" s="3">
        <v>2</v>
      </c>
      <c r="BN6" s="74" t="s">
        <v>5021</v>
      </c>
      <c r="BO6" s="3">
        <v>2</v>
      </c>
      <c r="BQ6" s="74" t="s">
        <v>5022</v>
      </c>
      <c r="BR6" s="3">
        <v>2</v>
      </c>
      <c r="BT6" s="1" t="s">
        <v>927</v>
      </c>
      <c r="BU6" s="1">
        <v>64</v>
      </c>
      <c r="BV6" s="1">
        <v>641</v>
      </c>
      <c r="BW6" s="1">
        <v>6419</v>
      </c>
      <c r="BX6" s="74" t="s">
        <v>929</v>
      </c>
      <c r="BY6" s="74" t="s">
        <v>723</v>
      </c>
    </row>
    <row r="7" spans="3:77" x14ac:dyDescent="0.25">
      <c r="C7" s="88">
        <v>35827</v>
      </c>
      <c r="D7" s="87">
        <v>22</v>
      </c>
      <c r="F7" s="88"/>
      <c r="G7" s="87"/>
      <c r="I7" s="97" t="s">
        <v>4448</v>
      </c>
      <c r="J7" s="89">
        <v>5</v>
      </c>
      <c r="K7" s="106">
        <f>K5</f>
        <v>2023</v>
      </c>
      <c r="O7" s="102">
        <v>2529</v>
      </c>
      <c r="P7" s="1" t="str">
        <f>VLOOKUP(O7,Anexa!D:E,2,FALSE)</f>
        <v>Productia de rezervoare, cisterne si containere metalice</v>
      </c>
      <c r="R7" s="3">
        <v>2932</v>
      </c>
      <c r="S7" s="1" t="str">
        <f>VLOOKUP(R7,Anexa!D:E,2,FALSE)</f>
        <v>Fabricarea altor piese si accesorii pentru autovehicule si pentru motoare de autovehicule</v>
      </c>
      <c r="U7" s="3">
        <v>141</v>
      </c>
      <c r="V7" s="1" t="str">
        <f>VLOOKUP(U7,Anexa!D:E,2,FALSE)</f>
        <v>Cresterea bovinelor de lapte</v>
      </c>
      <c r="X7" s="1">
        <v>3</v>
      </c>
      <c r="Y7" s="74" t="s">
        <v>3946</v>
      </c>
      <c r="Z7" s="74" t="s">
        <v>9251</v>
      </c>
      <c r="AA7" s="1860">
        <f t="shared" si="0"/>
        <v>161</v>
      </c>
      <c r="AB7" s="1860">
        <f t="shared" si="1"/>
        <v>262</v>
      </c>
      <c r="AD7" s="1">
        <v>1</v>
      </c>
      <c r="AE7" s="1843">
        <v>1348</v>
      </c>
      <c r="AF7" s="74" t="s">
        <v>10485</v>
      </c>
      <c r="AG7" s="1844" t="s">
        <v>9249</v>
      </c>
      <c r="AH7" s="1844">
        <v>2</v>
      </c>
      <c r="AI7" s="2396" t="str">
        <f t="shared" si="2"/>
        <v>MUNICIPIUL BLAJ</v>
      </c>
      <c r="AJ7" s="1845"/>
      <c r="AL7" s="1844">
        <v>3</v>
      </c>
      <c r="AM7" s="1845" t="s">
        <v>10488</v>
      </c>
      <c r="AN7" s="1845"/>
      <c r="AO7" s="2392" t="s">
        <v>11311</v>
      </c>
      <c r="AR7" s="1">
        <v>4</v>
      </c>
      <c r="AS7" s="1">
        <v>61</v>
      </c>
      <c r="AT7" s="1">
        <v>120</v>
      </c>
      <c r="AV7" s="74">
        <v>3</v>
      </c>
      <c r="AW7" s="74" t="s">
        <v>10774</v>
      </c>
      <c r="AX7" s="1929">
        <f t="shared" si="3"/>
        <v>3</v>
      </c>
      <c r="AZ7" s="74" t="s">
        <v>5023</v>
      </c>
      <c r="BA7" s="3">
        <v>22</v>
      </c>
      <c r="BB7" s="3"/>
      <c r="BC7" s="3" t="s">
        <v>447</v>
      </c>
      <c r="BD7" s="3" t="s">
        <v>447</v>
      </c>
      <c r="BE7" s="3" t="s">
        <v>446</v>
      </c>
      <c r="BF7" s="3" t="s">
        <v>446</v>
      </c>
      <c r="BG7" s="3" t="s">
        <v>447</v>
      </c>
      <c r="BH7" s="3" t="s">
        <v>446</v>
      </c>
      <c r="BI7" s="3" t="s">
        <v>447</v>
      </c>
      <c r="BK7" s="74" t="s">
        <v>5024</v>
      </c>
      <c r="BL7" s="3">
        <v>3</v>
      </c>
      <c r="BN7" s="74" t="s">
        <v>5041</v>
      </c>
      <c r="BO7" s="3">
        <v>3</v>
      </c>
      <c r="BQ7" s="74" t="s">
        <v>5020</v>
      </c>
      <c r="BR7" s="3">
        <v>3</v>
      </c>
      <c r="BT7" s="1" t="s">
        <v>927</v>
      </c>
      <c r="BU7" s="1">
        <v>65</v>
      </c>
      <c r="BV7" s="1">
        <v>651</v>
      </c>
      <c r="BW7" s="1">
        <v>6511</v>
      </c>
      <c r="BX7" s="74" t="s">
        <v>935</v>
      </c>
      <c r="BY7" s="74" t="s">
        <v>723</v>
      </c>
    </row>
    <row r="8" spans="3:77" x14ac:dyDescent="0.25">
      <c r="C8" s="88">
        <v>36525</v>
      </c>
      <c r="D8" s="87">
        <v>22</v>
      </c>
      <c r="F8" s="88"/>
      <c r="G8" s="87"/>
      <c r="I8" s="97" t="s">
        <v>4449</v>
      </c>
      <c r="J8" s="89">
        <v>300000</v>
      </c>
      <c r="K8" s="106">
        <f>K5</f>
        <v>2023</v>
      </c>
      <c r="O8" s="102">
        <v>2530</v>
      </c>
      <c r="P8" s="1" t="str">
        <f>VLOOKUP(O8,Anexa!D:E,2,FALSE)</f>
        <v>Productia generatoarelor de aburi (cu exceptia cazanelor pentru incalzire centrala)</v>
      </c>
      <c r="R8" s="3">
        <v>3011</v>
      </c>
      <c r="S8" s="1" t="str">
        <f>VLOOKUP(R8,Anexa!D:E,2,FALSE)</f>
        <v>Constructia de nave si structuri plutitoare</v>
      </c>
      <c r="U8" s="3">
        <v>142</v>
      </c>
      <c r="V8" s="1" t="str">
        <f>VLOOKUP(U8,Anexa!D:E,2,FALSE)</f>
        <v>Cresterea altor bovine</v>
      </c>
      <c r="X8" s="1">
        <v>4</v>
      </c>
      <c r="Y8" s="74" t="s">
        <v>1679</v>
      </c>
      <c r="Z8" s="74" t="s">
        <v>9252</v>
      </c>
      <c r="AA8" s="1860">
        <f t="shared" si="0"/>
        <v>263</v>
      </c>
      <c r="AB8" s="1860">
        <f t="shared" si="1"/>
        <v>355</v>
      </c>
      <c r="AD8" s="1">
        <v>1</v>
      </c>
      <c r="AE8" s="1843">
        <v>1874</v>
      </c>
      <c r="AF8" s="74" t="s">
        <v>10486</v>
      </c>
      <c r="AG8" s="1844" t="s">
        <v>9249</v>
      </c>
      <c r="AH8" s="1844">
        <v>2</v>
      </c>
      <c r="AI8" s="2396" t="str">
        <f t="shared" si="2"/>
        <v>MUNICIPIUL SEBES</v>
      </c>
      <c r="AJ8" s="1845"/>
      <c r="AL8" s="1844">
        <v>4</v>
      </c>
      <c r="AM8" s="1845" t="s">
        <v>10495</v>
      </c>
      <c r="AN8" s="1845"/>
      <c r="AO8" s="1845"/>
      <c r="AR8" s="1">
        <v>5</v>
      </c>
      <c r="AS8" s="1">
        <v>121</v>
      </c>
      <c r="AT8" s="1">
        <v>399</v>
      </c>
      <c r="AZ8" s="74" t="s">
        <v>5025</v>
      </c>
      <c r="BA8" s="3">
        <v>23</v>
      </c>
      <c r="BB8" s="3"/>
      <c r="BC8" s="3" t="s">
        <v>447</v>
      </c>
      <c r="BD8" s="3" t="s">
        <v>447</v>
      </c>
      <c r="BE8" s="3" t="s">
        <v>447</v>
      </c>
      <c r="BF8" s="3" t="s">
        <v>447</v>
      </c>
      <c r="BG8" s="3" t="s">
        <v>447</v>
      </c>
      <c r="BH8" s="3" t="s">
        <v>447</v>
      </c>
      <c r="BI8" s="3" t="s">
        <v>447</v>
      </c>
      <c r="BK8" s="74" t="s">
        <v>5026</v>
      </c>
      <c r="BL8" s="3">
        <v>4</v>
      </c>
      <c r="BN8" s="74" t="s">
        <v>5027</v>
      </c>
      <c r="BO8" s="3">
        <v>4</v>
      </c>
      <c r="BQ8" s="74" t="s">
        <v>5028</v>
      </c>
      <c r="BR8" s="3">
        <v>4</v>
      </c>
      <c r="BT8" s="1" t="s">
        <v>927</v>
      </c>
      <c r="BU8" s="1">
        <v>65</v>
      </c>
      <c r="BV8" s="1">
        <v>651</v>
      </c>
      <c r="BW8" s="1">
        <v>6512</v>
      </c>
      <c r="BX8" s="74" t="s">
        <v>936</v>
      </c>
      <c r="BY8" s="74" t="s">
        <v>723</v>
      </c>
    </row>
    <row r="9" spans="3:77" x14ac:dyDescent="0.25">
      <c r="C9" s="88">
        <v>36526</v>
      </c>
      <c r="D9" s="87">
        <v>19</v>
      </c>
      <c r="F9" s="88"/>
      <c r="G9" s="87"/>
      <c r="I9" s="97" t="s">
        <v>9418</v>
      </c>
      <c r="J9" s="89">
        <v>200</v>
      </c>
      <c r="K9" s="106">
        <f>K5</f>
        <v>2023</v>
      </c>
      <c r="O9" s="102">
        <v>2540</v>
      </c>
      <c r="P9" s="1" t="str">
        <f>VLOOKUP(O9,Anexa!D:E,2,FALSE)</f>
        <v>Fabricarea armamentului si munitiei</v>
      </c>
      <c r="R9" s="3">
        <v>3012</v>
      </c>
      <c r="S9" s="1" t="str">
        <f>VLOOKUP(R9,Anexa!D:E,2,FALSE)</f>
        <v>Constructia de ambarcatiuni sportive si de agrement</v>
      </c>
      <c r="U9" s="3">
        <v>143</v>
      </c>
      <c r="V9" s="1" t="str">
        <f>VLOOKUP(U9,Anexa!D:E,2,FALSE)</f>
        <v>Cresterea cailor si a altor cabaline</v>
      </c>
      <c r="X9" s="1">
        <v>5</v>
      </c>
      <c r="Y9" s="74" t="s">
        <v>3944</v>
      </c>
      <c r="Z9" s="74" t="s">
        <v>9253</v>
      </c>
      <c r="AA9" s="1860">
        <f t="shared" si="0"/>
        <v>356</v>
      </c>
      <c r="AB9" s="1860">
        <f t="shared" si="1"/>
        <v>456</v>
      </c>
      <c r="AD9" s="1">
        <v>1</v>
      </c>
      <c r="AE9" s="1843">
        <v>1151</v>
      </c>
      <c r="AF9" s="74" t="s">
        <v>10487</v>
      </c>
      <c r="AG9" s="1844" t="s">
        <v>9249</v>
      </c>
      <c r="AH9" s="1844">
        <v>3</v>
      </c>
      <c r="AI9" s="2396" t="str">
        <f t="shared" si="2"/>
        <v>ORASUL ABRUD</v>
      </c>
      <c r="AJ9" s="1845"/>
      <c r="AR9" s="1">
        <v>6</v>
      </c>
      <c r="AS9" s="1">
        <v>400</v>
      </c>
      <c r="AT9" s="1">
        <v>999</v>
      </c>
      <c r="AZ9" s="74" t="s">
        <v>5029</v>
      </c>
      <c r="BA9" s="3">
        <v>26</v>
      </c>
      <c r="BB9" s="3"/>
      <c r="BC9" s="3" t="s">
        <v>447</v>
      </c>
      <c r="BD9" s="3" t="s">
        <v>447</v>
      </c>
      <c r="BE9" s="3" t="s">
        <v>447</v>
      </c>
      <c r="BF9" s="3" t="s">
        <v>447</v>
      </c>
      <c r="BG9" s="3" t="s">
        <v>446</v>
      </c>
      <c r="BH9" s="3" t="s">
        <v>447</v>
      </c>
      <c r="BI9" s="3" t="s">
        <v>446</v>
      </c>
      <c r="BN9" s="74" t="s">
        <v>5030</v>
      </c>
      <c r="BO9" s="3">
        <v>5</v>
      </c>
      <c r="BQ9" s="74" t="s">
        <v>5031</v>
      </c>
      <c r="BR9" s="3">
        <v>5</v>
      </c>
      <c r="BT9" s="1" t="s">
        <v>927</v>
      </c>
      <c r="BU9" s="1">
        <v>65</v>
      </c>
      <c r="BV9" s="1">
        <v>652</v>
      </c>
      <c r="BW9" s="1">
        <v>6520</v>
      </c>
      <c r="BX9" s="74" t="s">
        <v>937</v>
      </c>
      <c r="BY9" s="74" t="s">
        <v>723</v>
      </c>
    </row>
    <row r="10" spans="3:77" x14ac:dyDescent="0.25">
      <c r="C10" s="88">
        <v>40359</v>
      </c>
      <c r="D10" s="87">
        <v>19</v>
      </c>
      <c r="F10" s="88"/>
      <c r="G10" s="87"/>
      <c r="I10" s="97" t="s">
        <v>9876</v>
      </c>
      <c r="J10" s="89">
        <v>10</v>
      </c>
      <c r="K10" s="106">
        <f>K5</f>
        <v>2023</v>
      </c>
      <c r="O10" s="102">
        <v>2550</v>
      </c>
      <c r="P10" s="1" t="str">
        <f>VLOOKUP(O10,Anexa!D:E,2,FALSE)</f>
        <v>Fabricarea produselor metalice obtinute prin deformare plastica; metalurgia pulberilor</v>
      </c>
      <c r="Q10" t="s">
        <v>215</v>
      </c>
      <c r="R10" s="3">
        <v>3020</v>
      </c>
      <c r="S10" s="1" t="str">
        <f>VLOOKUP(R10,Anexa!D:E,2,FALSE)</f>
        <v>Fabricarea materialului rulant</v>
      </c>
      <c r="U10" s="3">
        <v>144</v>
      </c>
      <c r="V10" s="1" t="str">
        <f>VLOOKUP(U10,Anexa!D:E,2,FALSE)</f>
        <v>Cresterea camilelor si a camelidelor</v>
      </c>
      <c r="X10" s="1">
        <v>6</v>
      </c>
      <c r="Y10" s="74" t="s">
        <v>3949</v>
      </c>
      <c r="Z10" s="74" t="s">
        <v>9254</v>
      </c>
      <c r="AA10" s="1860">
        <f t="shared" si="0"/>
        <v>457</v>
      </c>
      <c r="AB10" s="1860">
        <f t="shared" si="1"/>
        <v>518</v>
      </c>
      <c r="AD10" s="1">
        <v>1</v>
      </c>
      <c r="AE10" s="1843">
        <v>2915</v>
      </c>
      <c r="AF10" s="74" t="s">
        <v>10494</v>
      </c>
      <c r="AG10" s="1844" t="s">
        <v>9249</v>
      </c>
      <c r="AH10" s="1844">
        <v>3</v>
      </c>
      <c r="AI10" s="2396" t="str">
        <f t="shared" si="2"/>
        <v>ORASUL BAIA DE ARIES</v>
      </c>
      <c r="AJ10" s="1845"/>
      <c r="AR10" s="1">
        <v>7</v>
      </c>
      <c r="AS10" s="1">
        <v>1000</v>
      </c>
      <c r="AT10" s="1">
        <v>2499</v>
      </c>
      <c r="AZ10" s="74" t="s">
        <v>5032</v>
      </c>
      <c r="BA10" s="3">
        <v>27</v>
      </c>
      <c r="BB10" s="3"/>
      <c r="BC10" s="3" t="s">
        <v>447</v>
      </c>
      <c r="BD10" s="3" t="s">
        <v>447</v>
      </c>
      <c r="BE10" s="3" t="s">
        <v>446</v>
      </c>
      <c r="BF10" s="3" t="s">
        <v>446</v>
      </c>
      <c r="BG10" s="3" t="s">
        <v>447</v>
      </c>
      <c r="BH10" s="3" t="s">
        <v>446</v>
      </c>
      <c r="BI10" s="3" t="s">
        <v>447</v>
      </c>
      <c r="BQ10" s="74" t="s">
        <v>5033</v>
      </c>
      <c r="BR10" s="3">
        <v>6</v>
      </c>
      <c r="BT10" s="1" t="s">
        <v>927</v>
      </c>
      <c r="BU10" s="1">
        <v>65</v>
      </c>
      <c r="BV10" s="1">
        <v>653</v>
      </c>
      <c r="BW10" s="1">
        <v>6530</v>
      </c>
      <c r="BX10" s="74" t="s">
        <v>938</v>
      </c>
      <c r="BY10" s="74" t="s">
        <v>723</v>
      </c>
    </row>
    <row r="11" spans="3:77" x14ac:dyDescent="0.25">
      <c r="C11" s="88">
        <v>40360</v>
      </c>
      <c r="D11" s="87">
        <v>24</v>
      </c>
      <c r="F11" s="88"/>
      <c r="G11" s="87"/>
      <c r="O11" s="102">
        <v>2561</v>
      </c>
      <c r="P11" s="1" t="str">
        <f>VLOOKUP(O11,Anexa!D:E,2,FALSE)</f>
        <v>Tratarea si acoperirea metalelor</v>
      </c>
      <c r="R11" s="3">
        <v>3030</v>
      </c>
      <c r="S11" s="1" t="str">
        <f>VLOOKUP(R11,Anexa!D:E,2,FALSE)</f>
        <v>Fabricarea de aeronave si nave spatiale</v>
      </c>
      <c r="U11" s="3">
        <v>145</v>
      </c>
      <c r="V11" s="1" t="str">
        <f>VLOOKUP(U11,Anexa!D:E,2,FALSE)</f>
        <v>Cresterea ovinelor si caprinelor</v>
      </c>
      <c r="X11" s="1">
        <v>7</v>
      </c>
      <c r="Y11" s="74" t="s">
        <v>1990</v>
      </c>
      <c r="Z11" s="74" t="s">
        <v>9255</v>
      </c>
      <c r="AA11" s="1860">
        <f t="shared" si="0"/>
        <v>519</v>
      </c>
      <c r="AB11" s="1860">
        <f t="shared" si="1"/>
        <v>596</v>
      </c>
      <c r="AD11" s="1">
        <v>1</v>
      </c>
      <c r="AE11" s="1843">
        <v>1455</v>
      </c>
      <c r="AF11" s="74" t="s">
        <v>10489</v>
      </c>
      <c r="AG11" s="1844" t="s">
        <v>9249</v>
      </c>
      <c r="AH11" s="1844">
        <v>3</v>
      </c>
      <c r="AI11" s="2396" t="str">
        <f t="shared" si="2"/>
        <v>ORASUL CAMPENI</v>
      </c>
      <c r="AJ11" s="1845"/>
      <c r="AR11" s="1">
        <v>8</v>
      </c>
      <c r="AS11" s="1">
        <v>2500</v>
      </c>
      <c r="AT11" s="1">
        <v>4999</v>
      </c>
      <c r="AZ11" s="74" t="s">
        <v>5034</v>
      </c>
      <c r="BA11" s="3">
        <v>28</v>
      </c>
      <c r="BB11" s="3"/>
      <c r="BC11" s="3" t="s">
        <v>447</v>
      </c>
      <c r="BD11" s="3" t="s">
        <v>447</v>
      </c>
      <c r="BE11" s="3" t="s">
        <v>447</v>
      </c>
      <c r="BF11" s="3" t="s">
        <v>447</v>
      </c>
      <c r="BG11" s="3" t="s">
        <v>447</v>
      </c>
      <c r="BH11" s="3" t="s">
        <v>447</v>
      </c>
      <c r="BI11" s="3" t="s">
        <v>447</v>
      </c>
      <c r="BT11" s="1" t="s">
        <v>1001</v>
      </c>
      <c r="BU11" s="1">
        <v>84</v>
      </c>
      <c r="BV11" s="1">
        <v>841</v>
      </c>
      <c r="BW11" s="1">
        <v>8411</v>
      </c>
      <c r="BX11" s="74" t="s">
        <v>1002</v>
      </c>
      <c r="BY11" s="74" t="s">
        <v>1003</v>
      </c>
    </row>
    <row r="12" spans="3:77" x14ac:dyDescent="0.25">
      <c r="C12" s="88">
        <v>42369</v>
      </c>
      <c r="D12" s="87">
        <v>24</v>
      </c>
      <c r="F12" s="88"/>
      <c r="G12" s="87"/>
      <c r="O12" s="102">
        <v>2562</v>
      </c>
      <c r="P12" s="1" t="str">
        <f>VLOOKUP(O12,Anexa!D:E,2,FALSE)</f>
        <v>Operatiuni de mecanica generala</v>
      </c>
      <c r="R12" s="3">
        <v>3040</v>
      </c>
      <c r="S12" s="1" t="str">
        <f>VLOOKUP(R12,Anexa!D:E,2,FALSE)</f>
        <v>Fabricarea vehiculelor militare de lupta</v>
      </c>
      <c r="U12" s="3">
        <v>146</v>
      </c>
      <c r="V12" s="1" t="str">
        <f>VLOOKUP(U12,Anexa!D:E,2,FALSE)</f>
        <v>Cresterea porcinelor</v>
      </c>
      <c r="X12" s="1">
        <v>9</v>
      </c>
      <c r="Y12" s="74" t="s">
        <v>1943</v>
      </c>
      <c r="Z12" s="74" t="s">
        <v>9257</v>
      </c>
      <c r="AA12" s="1860">
        <f t="shared" si="0"/>
        <v>655</v>
      </c>
      <c r="AB12" s="1860">
        <f t="shared" si="1"/>
        <v>699</v>
      </c>
      <c r="AD12" s="1">
        <v>1</v>
      </c>
      <c r="AE12" s="1843">
        <v>1696</v>
      </c>
      <c r="AF12" s="74" t="s">
        <v>10490</v>
      </c>
      <c r="AG12" s="1844" t="s">
        <v>9249</v>
      </c>
      <c r="AH12" s="1844">
        <v>3</v>
      </c>
      <c r="AI12" s="2396" t="str">
        <f t="shared" si="2"/>
        <v>ORASUL CUGIR</v>
      </c>
      <c r="AJ12" s="1845"/>
      <c r="AR12" s="1">
        <v>9</v>
      </c>
      <c r="AS12" s="1">
        <v>5000</v>
      </c>
      <c r="AT12" s="1">
        <v>9999</v>
      </c>
      <c r="AZ12" s="74" t="s">
        <v>5035</v>
      </c>
      <c r="BA12" s="3">
        <v>31</v>
      </c>
      <c r="BB12" s="3"/>
      <c r="BC12" s="3" t="s">
        <v>446</v>
      </c>
      <c r="BD12" s="3" t="s">
        <v>446</v>
      </c>
      <c r="BE12" s="3" t="s">
        <v>447</v>
      </c>
      <c r="BF12" s="3" t="s">
        <v>447</v>
      </c>
      <c r="BG12" s="3" t="s">
        <v>446</v>
      </c>
      <c r="BH12" s="3" t="s">
        <v>447</v>
      </c>
      <c r="BI12" s="3" t="s">
        <v>446</v>
      </c>
      <c r="BT12" s="1" t="s">
        <v>1001</v>
      </c>
      <c r="BU12" s="1">
        <v>84</v>
      </c>
      <c r="BV12" s="1">
        <v>841</v>
      </c>
      <c r="BW12" s="1">
        <v>8412</v>
      </c>
      <c r="BX12" s="74" t="s">
        <v>1004</v>
      </c>
      <c r="BY12" s="74" t="s">
        <v>1003</v>
      </c>
    </row>
    <row r="13" spans="3:77" x14ac:dyDescent="0.25">
      <c r="C13" s="88">
        <v>42370</v>
      </c>
      <c r="D13" s="87">
        <v>20</v>
      </c>
      <c r="F13" s="88"/>
      <c r="G13" s="87"/>
      <c r="O13" s="102">
        <v>2571</v>
      </c>
      <c r="P13" s="1" t="str">
        <f>VLOOKUP(O13,Anexa!D:E,2,FALSE)</f>
        <v>Fabricarea produselor de taiat</v>
      </c>
      <c r="R13" s="3">
        <v>3091</v>
      </c>
      <c r="S13" s="1" t="str">
        <f>VLOOKUP(R13,Anexa!D:E,2,FALSE)</f>
        <v>Fabricarea de motociclete</v>
      </c>
      <c r="U13" s="3">
        <v>147</v>
      </c>
      <c r="V13" s="1" t="str">
        <f>VLOOKUP(U13,Anexa!D:E,2,FALSE)</f>
        <v>Cresterea pasarilor</v>
      </c>
      <c r="X13" s="1">
        <v>8</v>
      </c>
      <c r="Y13" s="74" t="s">
        <v>2080</v>
      </c>
      <c r="Z13" s="74" t="s">
        <v>9256</v>
      </c>
      <c r="AA13" s="1860">
        <f t="shared" si="0"/>
        <v>597</v>
      </c>
      <c r="AB13" s="1860">
        <f t="shared" si="1"/>
        <v>654</v>
      </c>
      <c r="AD13" s="1">
        <v>1</v>
      </c>
      <c r="AE13" s="1843">
        <v>1794</v>
      </c>
      <c r="AF13" s="74" t="s">
        <v>10491</v>
      </c>
      <c r="AG13" s="1844" t="s">
        <v>9249</v>
      </c>
      <c r="AH13" s="1844">
        <v>3</v>
      </c>
      <c r="AI13" s="2396" t="str">
        <f t="shared" si="2"/>
        <v>ORASUL OCNA MURES</v>
      </c>
      <c r="AJ13" s="1845"/>
      <c r="AR13" s="1">
        <v>10</v>
      </c>
      <c r="AS13" s="1">
        <v>10000</v>
      </c>
      <c r="AT13" s="1">
        <v>50000</v>
      </c>
      <c r="AZ13" s="74" t="s">
        <v>5036</v>
      </c>
      <c r="BA13" s="3">
        <v>32</v>
      </c>
      <c r="BB13" s="3"/>
      <c r="BC13" s="3" t="s">
        <v>446</v>
      </c>
      <c r="BD13" s="3" t="s">
        <v>446</v>
      </c>
      <c r="BE13" s="3" t="s">
        <v>447</v>
      </c>
      <c r="BF13" s="3" t="s">
        <v>447</v>
      </c>
      <c r="BG13" s="3" t="s">
        <v>447</v>
      </c>
      <c r="BH13" s="3" t="s">
        <v>447</v>
      </c>
      <c r="BI13" s="3" t="s">
        <v>447</v>
      </c>
      <c r="BT13" s="1" t="s">
        <v>1001</v>
      </c>
      <c r="BU13" s="1">
        <v>84</v>
      </c>
      <c r="BV13" s="1">
        <v>841</v>
      </c>
      <c r="BW13" s="1">
        <v>8413</v>
      </c>
      <c r="BX13" s="74" t="s">
        <v>1005</v>
      </c>
      <c r="BY13" s="74" t="s">
        <v>1003</v>
      </c>
    </row>
    <row r="14" spans="3:77" x14ac:dyDescent="0.25">
      <c r="C14" s="88">
        <v>42735</v>
      </c>
      <c r="D14" s="87">
        <v>20</v>
      </c>
      <c r="F14" s="88"/>
      <c r="G14" s="87"/>
      <c r="O14" s="102">
        <v>2572</v>
      </c>
      <c r="P14" s="1" t="str">
        <f>VLOOKUP(O14,Anexa!D:E,2,FALSE)</f>
        <v>Fabricarea articolelor de feronerie</v>
      </c>
      <c r="R14" s="3">
        <v>3092</v>
      </c>
      <c r="S14" s="1" t="str">
        <f>VLOOKUP(R14,Anexa!D:E,2,FALSE)</f>
        <v>Fabricarea de biciclete si de vehicule pentru invalizi</v>
      </c>
      <c r="U14" s="3">
        <v>149</v>
      </c>
      <c r="V14" s="1" t="str">
        <f>VLOOKUP(U14,Anexa!D:E,2,FALSE)</f>
        <v>Cresterea altor animale</v>
      </c>
      <c r="X14" s="1">
        <v>40</v>
      </c>
      <c r="Y14" s="74" t="s">
        <v>3975</v>
      </c>
      <c r="Z14" s="74" t="s">
        <v>120</v>
      </c>
      <c r="AA14" s="1860">
        <f t="shared" si="0"/>
        <v>3076</v>
      </c>
      <c r="AB14" s="1860">
        <f t="shared" si="1"/>
        <v>3081</v>
      </c>
      <c r="AD14" s="1">
        <v>1</v>
      </c>
      <c r="AE14" s="1843">
        <v>8096</v>
      </c>
      <c r="AF14" s="74" t="s">
        <v>10492</v>
      </c>
      <c r="AG14" s="1844" t="s">
        <v>9249</v>
      </c>
      <c r="AH14" s="1844">
        <v>3</v>
      </c>
      <c r="AI14" s="2396" t="str">
        <f t="shared" si="2"/>
        <v>ORASUL TEIUS</v>
      </c>
      <c r="AJ14" s="1845"/>
      <c r="AZ14" s="74" t="s">
        <v>5037</v>
      </c>
      <c r="BA14" s="3">
        <v>40</v>
      </c>
      <c r="BB14" s="3"/>
      <c r="BC14" s="3" t="s">
        <v>446</v>
      </c>
      <c r="BD14" s="3" t="s">
        <v>446</v>
      </c>
      <c r="BE14" s="3" t="s">
        <v>446</v>
      </c>
      <c r="BF14" s="3" t="s">
        <v>446</v>
      </c>
      <c r="BG14" s="3" t="s">
        <v>446</v>
      </c>
      <c r="BH14" s="3" t="s">
        <v>447</v>
      </c>
      <c r="BI14" s="3" t="s">
        <v>446</v>
      </c>
      <c r="BT14" s="1" t="s">
        <v>1001</v>
      </c>
      <c r="BU14" s="1">
        <v>84</v>
      </c>
      <c r="BV14" s="1">
        <v>842</v>
      </c>
      <c r="BW14" s="1">
        <v>8421</v>
      </c>
      <c r="BX14" s="74" t="s">
        <v>1006</v>
      </c>
      <c r="BY14" s="74" t="s">
        <v>1003</v>
      </c>
    </row>
    <row r="15" spans="3:77" x14ac:dyDescent="0.25">
      <c r="C15" s="88">
        <v>42736</v>
      </c>
      <c r="D15" s="87">
        <v>19</v>
      </c>
      <c r="F15" s="88"/>
      <c r="G15" s="87"/>
      <c r="O15" s="102">
        <v>2573</v>
      </c>
      <c r="P15" s="1" t="str">
        <f>VLOOKUP(O15,Anexa!D:E,2,FALSE)</f>
        <v>Fabricarea uneltelor</v>
      </c>
      <c r="R15" s="3">
        <v>3099</v>
      </c>
      <c r="S15" s="1" t="str">
        <f>VLOOKUP(R15,Anexa!D:E,2,FALSE)</f>
        <v>Fabricarea altor mijloace de transport n.c.a.</v>
      </c>
      <c r="U15" s="3">
        <v>210</v>
      </c>
      <c r="V15" s="1" t="str">
        <f>VLOOKUP(U15,Anexa!D:E,2,FALSE)</f>
        <v>Silvicultura si alte activitati forestiere</v>
      </c>
      <c r="X15" s="1">
        <v>10</v>
      </c>
      <c r="Y15" s="74" t="s">
        <v>2127</v>
      </c>
      <c r="Z15" s="74" t="s">
        <v>9258</v>
      </c>
      <c r="AA15" s="1860">
        <f t="shared" si="0"/>
        <v>700</v>
      </c>
      <c r="AB15" s="1860">
        <f t="shared" si="1"/>
        <v>786</v>
      </c>
      <c r="AD15" s="1">
        <v>1</v>
      </c>
      <c r="AE15" s="1843">
        <v>1936</v>
      </c>
      <c r="AF15" s="74" t="s">
        <v>10493</v>
      </c>
      <c r="AG15" s="1844" t="s">
        <v>9249</v>
      </c>
      <c r="AH15" s="1844">
        <v>3</v>
      </c>
      <c r="AI15" s="2396" t="str">
        <f t="shared" si="2"/>
        <v>ORASUL ZLATNA</v>
      </c>
      <c r="AJ15" s="1845"/>
      <c r="AZ15" s="74" t="s">
        <v>5038</v>
      </c>
      <c r="BA15" s="3">
        <v>50</v>
      </c>
      <c r="BB15" s="3"/>
      <c r="BC15" s="3" t="s">
        <v>446</v>
      </c>
      <c r="BD15" s="3" t="s">
        <v>446</v>
      </c>
      <c r="BE15" s="3" t="s">
        <v>446</v>
      </c>
      <c r="BF15" s="3" t="s">
        <v>446</v>
      </c>
      <c r="BG15" s="3" t="s">
        <v>446</v>
      </c>
      <c r="BH15" s="3" t="s">
        <v>447</v>
      </c>
      <c r="BI15" s="3" t="s">
        <v>446</v>
      </c>
      <c r="BT15" s="1" t="s">
        <v>1001</v>
      </c>
      <c r="BU15" s="1">
        <v>84</v>
      </c>
      <c r="BV15" s="1">
        <v>842</v>
      </c>
      <c r="BW15" s="1">
        <v>8422</v>
      </c>
      <c r="BX15" s="74" t="s">
        <v>1007</v>
      </c>
      <c r="BY15" s="74" t="s">
        <v>1003</v>
      </c>
    </row>
    <row r="16" spans="3:77" x14ac:dyDescent="0.25">
      <c r="C16" s="88">
        <v>44926</v>
      </c>
      <c r="D16" s="87">
        <v>19</v>
      </c>
      <c r="F16" s="88"/>
      <c r="G16" s="87"/>
      <c r="O16" s="102">
        <v>2591</v>
      </c>
      <c r="P16" s="1" t="str">
        <f>VLOOKUP(O16,Anexa!D:E,2,FALSE)</f>
        <v>Fabricarea de recipienti, containere si alte produse similare din otel</v>
      </c>
      <c r="U16" s="3">
        <v>321</v>
      </c>
      <c r="V16" s="1" t="str">
        <f>VLOOKUP(U16,Anexa!D:E,2,FALSE)</f>
        <v>Acvacultura  maritima</v>
      </c>
      <c r="X16" s="1">
        <v>51</v>
      </c>
      <c r="Y16" s="74" t="s">
        <v>2000</v>
      </c>
      <c r="Z16" s="74" t="s">
        <v>9288</v>
      </c>
      <c r="AA16" s="1860">
        <f t="shared" si="0"/>
        <v>3082</v>
      </c>
      <c r="AB16" s="1860">
        <f t="shared" si="1"/>
        <v>3136</v>
      </c>
      <c r="AD16" s="1">
        <v>1</v>
      </c>
      <c r="AE16" s="1843">
        <v>2130</v>
      </c>
      <c r="AF16" s="74" t="s">
        <v>1288</v>
      </c>
      <c r="AG16" s="1844" t="s">
        <v>9249</v>
      </c>
      <c r="AH16" s="1844">
        <v>4</v>
      </c>
      <c r="AI16" s="2396" t="str">
        <f t="shared" si="2"/>
        <v>ALBAC</v>
      </c>
      <c r="AJ16" s="1845"/>
      <c r="AZ16" s="74" t="s">
        <v>5039</v>
      </c>
      <c r="BA16" s="3">
        <v>60</v>
      </c>
      <c r="BB16" s="3"/>
      <c r="BC16" s="3" t="s">
        <v>446</v>
      </c>
      <c r="BD16" s="3" t="s">
        <v>446</v>
      </c>
      <c r="BE16" s="3" t="s">
        <v>446</v>
      </c>
      <c r="BF16" s="3" t="s">
        <v>446</v>
      </c>
      <c r="BG16" s="3" t="s">
        <v>447</v>
      </c>
      <c r="BH16" s="3" t="s">
        <v>446</v>
      </c>
      <c r="BI16" s="3" t="s">
        <v>447</v>
      </c>
      <c r="BT16" s="1" t="s">
        <v>1001</v>
      </c>
      <c r="BU16" s="1">
        <v>84</v>
      </c>
      <c r="BV16" s="1">
        <v>842</v>
      </c>
      <c r="BW16" s="1">
        <v>8423</v>
      </c>
      <c r="BX16" s="74" t="s">
        <v>1008</v>
      </c>
      <c r="BY16" s="74" t="s">
        <v>1003</v>
      </c>
    </row>
    <row r="17" spans="3:77" x14ac:dyDescent="0.25">
      <c r="C17" s="88"/>
      <c r="D17" s="87"/>
      <c r="O17" s="102">
        <v>2592</v>
      </c>
      <c r="P17" s="1" t="str">
        <f>VLOOKUP(O17,Anexa!D:E,2,FALSE)</f>
        <v>Fabricarea ambalajelor usoare din metal</v>
      </c>
      <c r="U17" s="3">
        <v>322</v>
      </c>
      <c r="V17" s="1" t="str">
        <f>VLOOKUP(U17,Anexa!D:E,2,FALSE)</f>
        <v>Acvacultura in ape dulci</v>
      </c>
      <c r="X17" s="1">
        <v>11</v>
      </c>
      <c r="Y17" s="74" t="s">
        <v>3948</v>
      </c>
      <c r="Z17" s="74" t="s">
        <v>9259</v>
      </c>
      <c r="AA17" s="1860">
        <f t="shared" si="0"/>
        <v>787</v>
      </c>
      <c r="AB17" s="1860">
        <f t="shared" si="1"/>
        <v>863</v>
      </c>
      <c r="AD17" s="1">
        <v>1</v>
      </c>
      <c r="AE17" s="1843">
        <v>2309</v>
      </c>
      <c r="AF17" s="74" t="s">
        <v>1292</v>
      </c>
      <c r="AG17" s="1844" t="s">
        <v>9249</v>
      </c>
      <c r="AH17" s="1844">
        <v>4</v>
      </c>
      <c r="AI17" s="2396" t="str">
        <f t="shared" si="2"/>
        <v>ALMASU MARE</v>
      </c>
      <c r="AJ17" s="1845"/>
      <c r="AZ17" s="74" t="s">
        <v>5040</v>
      </c>
      <c r="BA17" s="3">
        <v>70</v>
      </c>
      <c r="BB17" s="3"/>
      <c r="BC17" s="3" t="s">
        <v>447</v>
      </c>
      <c r="BD17" s="3" t="s">
        <v>446</v>
      </c>
      <c r="BE17" s="3" t="s">
        <v>446</v>
      </c>
      <c r="BF17" s="3" t="s">
        <v>446</v>
      </c>
      <c r="BG17" s="3" t="s">
        <v>446</v>
      </c>
      <c r="BH17" s="3" t="s">
        <v>446</v>
      </c>
      <c r="BI17" s="3" t="s">
        <v>446</v>
      </c>
      <c r="BT17" s="1" t="s">
        <v>1001</v>
      </c>
      <c r="BU17" s="1">
        <v>84</v>
      </c>
      <c r="BV17" s="1">
        <v>842</v>
      </c>
      <c r="BW17" s="1">
        <v>8424</v>
      </c>
      <c r="BX17" s="74" t="s">
        <v>1009</v>
      </c>
      <c r="BY17" s="74" t="s">
        <v>1003</v>
      </c>
    </row>
    <row r="18" spans="3:77" x14ac:dyDescent="0.25">
      <c r="C18" s="88"/>
      <c r="D18" s="87"/>
      <c r="O18" s="102">
        <v>2593</v>
      </c>
      <c r="P18" s="1" t="str">
        <f>VLOOKUP(O18,Anexa!D:E,2,FALSE)</f>
        <v>Fabricarea articolelor din fire metalice; fabricarea de lanturi si arcuri</v>
      </c>
      <c r="U18" s="3">
        <v>1320</v>
      </c>
      <c r="V18" s="1" t="str">
        <f>VLOOKUP(U18,Anexa!D:E,2,FALSE)</f>
        <v>Productia de tesaturi</v>
      </c>
      <c r="X18" s="1">
        <v>12</v>
      </c>
      <c r="Y18" s="74" t="s">
        <v>3940</v>
      </c>
      <c r="Z18" s="74" t="s">
        <v>9260</v>
      </c>
      <c r="AA18" s="1860">
        <f t="shared" si="0"/>
        <v>864</v>
      </c>
      <c r="AB18" s="1860">
        <f t="shared" si="1"/>
        <v>944</v>
      </c>
      <c r="AD18" s="1">
        <v>1</v>
      </c>
      <c r="AE18" s="1843">
        <v>2381</v>
      </c>
      <c r="AF18" s="74" t="s">
        <v>1293</v>
      </c>
      <c r="AG18" s="1844" t="s">
        <v>9249</v>
      </c>
      <c r="AH18" s="1844">
        <v>4</v>
      </c>
      <c r="AI18" s="2396" t="str">
        <f t="shared" si="2"/>
        <v>ARIESENI</v>
      </c>
      <c r="AJ18" s="1845"/>
      <c r="BT18" s="1" t="s">
        <v>1001</v>
      </c>
      <c r="BU18" s="1">
        <v>84</v>
      </c>
      <c r="BV18" s="1">
        <v>842</v>
      </c>
      <c r="BW18" s="1">
        <v>8425</v>
      </c>
      <c r="BX18" s="74" t="s">
        <v>1010</v>
      </c>
      <c r="BY18" s="74" t="s">
        <v>1003</v>
      </c>
    </row>
    <row r="19" spans="3:77" x14ac:dyDescent="0.25">
      <c r="C19" s="88"/>
      <c r="D19" s="87"/>
      <c r="O19" s="102">
        <v>2594</v>
      </c>
      <c r="P19" s="1" t="str">
        <f>VLOOKUP(O19,Anexa!D:E,2,FALSE)</f>
        <v>Fabricarea de suruburi, buloane si alte articole filetate; fabricarea de nituri si saibe</v>
      </c>
      <c r="U19" s="3">
        <v>1392</v>
      </c>
      <c r="V19" s="1" t="str">
        <f>VLOOKUP(U19,Anexa!D:E,2,FALSE)</f>
        <v>Fabricarea de articole confectionate din textile (cu exceptia imbracamintei si lenjeriei de corp)</v>
      </c>
      <c r="W19" t="s">
        <v>215</v>
      </c>
      <c r="X19" s="1">
        <v>13</v>
      </c>
      <c r="Y19" s="74" t="s">
        <v>2392</v>
      </c>
      <c r="Z19" s="74" t="s">
        <v>9261</v>
      </c>
      <c r="AA19" s="1860">
        <f t="shared" si="0"/>
        <v>945</v>
      </c>
      <c r="AB19" s="1860">
        <f t="shared" si="1"/>
        <v>1014</v>
      </c>
      <c r="AD19" s="1">
        <v>1</v>
      </c>
      <c r="AE19" s="1843">
        <v>2577</v>
      </c>
      <c r="AF19" s="74" t="s">
        <v>1295</v>
      </c>
      <c r="AG19" s="1844" t="s">
        <v>9249</v>
      </c>
      <c r="AH19" s="1844">
        <v>4</v>
      </c>
      <c r="AI19" s="2396" t="str">
        <f t="shared" si="2"/>
        <v>AVRAM IANCU</v>
      </c>
      <c r="AJ19" s="1845"/>
      <c r="BT19" s="1" t="s">
        <v>1001</v>
      </c>
      <c r="BU19" s="1">
        <v>84</v>
      </c>
      <c r="BV19" s="1">
        <v>843</v>
      </c>
      <c r="BW19" s="1">
        <v>8430</v>
      </c>
      <c r="BX19" s="74" t="s">
        <v>1011</v>
      </c>
      <c r="BY19" s="74" t="s">
        <v>1003</v>
      </c>
    </row>
    <row r="20" spans="3:77" x14ac:dyDescent="0.25">
      <c r="C20" s="88"/>
      <c r="D20" s="87"/>
      <c r="O20" s="102">
        <v>2599</v>
      </c>
      <c r="P20" s="1" t="str">
        <f>VLOOKUP(O20,Anexa!D:E,2,FALSE)</f>
        <v>Fabricarea altor articole din metal n.c.a.</v>
      </c>
      <c r="U20" s="3">
        <v>1393</v>
      </c>
      <c r="V20" s="1" t="str">
        <f>VLOOKUP(U20,Anexa!D:E,2,FALSE)</f>
        <v>Fabricarea de covoare si mochete</v>
      </c>
      <c r="X20" s="1">
        <v>14</v>
      </c>
      <c r="Y20" s="74" t="s">
        <v>2439</v>
      </c>
      <c r="Z20" s="74" t="s">
        <v>9262</v>
      </c>
      <c r="AA20" s="1860">
        <f t="shared" si="0"/>
        <v>1015</v>
      </c>
      <c r="AB20" s="1860">
        <f t="shared" si="1"/>
        <v>1059</v>
      </c>
      <c r="AD20" s="1">
        <v>1</v>
      </c>
      <c r="AE20" s="1843">
        <v>2988</v>
      </c>
      <c r="AF20" s="74" t="s">
        <v>1297</v>
      </c>
      <c r="AG20" s="1844" t="s">
        <v>9249</v>
      </c>
      <c r="AH20" s="1844">
        <v>4</v>
      </c>
      <c r="AI20" s="2396" t="str">
        <f t="shared" si="2"/>
        <v>BERGHIN</v>
      </c>
      <c r="AJ20" s="1845"/>
      <c r="BT20" s="1" t="s">
        <v>1073</v>
      </c>
      <c r="BU20" s="1">
        <v>97</v>
      </c>
      <c r="BV20" s="1">
        <v>970</v>
      </c>
      <c r="BW20" s="1">
        <v>9700</v>
      </c>
      <c r="BX20" s="74" t="s">
        <v>1074</v>
      </c>
      <c r="BY20" s="74" t="s">
        <v>1003</v>
      </c>
    </row>
    <row r="21" spans="3:77" x14ac:dyDescent="0.25">
      <c r="C21" s="88"/>
      <c r="D21" s="87"/>
      <c r="O21" s="102">
        <v>2611</v>
      </c>
      <c r="P21" s="1" t="str">
        <f>VLOOKUP(O21,Anexa!D:E,2,FALSE)</f>
        <v>Fabricarea subansamblurilor electronice (module)</v>
      </c>
      <c r="U21" s="3">
        <v>1394</v>
      </c>
      <c r="V21" s="1" t="str">
        <f>VLOOKUP(U21,Anexa!D:E,2,FALSE)</f>
        <v>Fabricarea de odgoane, franghii, sfori si plase</v>
      </c>
      <c r="X21" s="1">
        <v>15</v>
      </c>
      <c r="Y21" s="74" t="s">
        <v>3933</v>
      </c>
      <c r="Z21" s="74" t="s">
        <v>9263</v>
      </c>
      <c r="AA21" s="1860">
        <f t="shared" si="0"/>
        <v>1060</v>
      </c>
      <c r="AB21" s="1860">
        <f t="shared" si="1"/>
        <v>1148</v>
      </c>
      <c r="AD21" s="1">
        <v>1</v>
      </c>
      <c r="AE21" s="1843">
        <v>3039</v>
      </c>
      <c r="AF21" s="74" t="s">
        <v>1299</v>
      </c>
      <c r="AG21" s="1844" t="s">
        <v>9249</v>
      </c>
      <c r="AH21" s="1844">
        <v>4</v>
      </c>
      <c r="AI21" s="2396" t="str">
        <f t="shared" si="2"/>
        <v>BISTRA</v>
      </c>
      <c r="AJ21" s="1845"/>
      <c r="BT21" s="1" t="s">
        <v>1073</v>
      </c>
      <c r="BU21" s="1">
        <v>98</v>
      </c>
      <c r="BV21" s="1">
        <v>981</v>
      </c>
      <c r="BW21" s="1">
        <v>9810</v>
      </c>
      <c r="BX21" s="74" t="s">
        <v>1075</v>
      </c>
      <c r="BY21" s="74" t="s">
        <v>1003</v>
      </c>
    </row>
    <row r="22" spans="3:77" x14ac:dyDescent="0.25">
      <c r="C22" s="88"/>
      <c r="D22" s="87"/>
      <c r="O22" s="102">
        <v>2612</v>
      </c>
      <c r="P22" s="1" t="str">
        <f>VLOOKUP(O22,Anexa!D:E,2,FALSE)</f>
        <v>Fabricarea altor componente electronice</v>
      </c>
      <c r="U22" s="3">
        <v>1412</v>
      </c>
      <c r="V22" s="1" t="str">
        <f>VLOOKUP(U22,Anexa!D:E,2,FALSE)</f>
        <v>Fabricarea articolelor de imbracaminte pentru lucru</v>
      </c>
      <c r="X22" s="1">
        <v>16</v>
      </c>
      <c r="Y22" s="74" t="s">
        <v>3943</v>
      </c>
      <c r="Z22" s="74" t="s">
        <v>9264</v>
      </c>
      <c r="AA22" s="1860">
        <f t="shared" si="0"/>
        <v>1149</v>
      </c>
      <c r="AB22" s="1860">
        <f t="shared" si="1"/>
        <v>1259</v>
      </c>
      <c r="AD22" s="1">
        <v>1</v>
      </c>
      <c r="AE22" s="1843">
        <v>3397</v>
      </c>
      <c r="AF22" s="74" t="s">
        <v>1304</v>
      </c>
      <c r="AG22" s="1844" t="s">
        <v>9249</v>
      </c>
      <c r="AH22" s="1844">
        <v>4</v>
      </c>
      <c r="AI22" s="2396" t="str">
        <f t="shared" si="2"/>
        <v>BLANDIANA</v>
      </c>
      <c r="AJ22" s="1845"/>
      <c r="BT22" s="1" t="s">
        <v>1073</v>
      </c>
      <c r="BU22" s="1">
        <v>98</v>
      </c>
      <c r="BV22" s="1">
        <v>982</v>
      </c>
      <c r="BW22" s="1">
        <v>9820</v>
      </c>
      <c r="BX22" s="74" t="s">
        <v>1076</v>
      </c>
      <c r="BY22" s="74" t="s">
        <v>1003</v>
      </c>
    </row>
    <row r="23" spans="3:77" x14ac:dyDescent="0.25">
      <c r="C23" s="88"/>
      <c r="D23" s="87"/>
      <c r="O23" s="102">
        <v>2620</v>
      </c>
      <c r="P23" s="1" t="str">
        <f>VLOOKUP(O23,Anexa!D:E,2,FALSE)</f>
        <v>Fabricarea calculatoarelor si a echipamentelor periferice</v>
      </c>
      <c r="U23" s="3">
        <v>1512</v>
      </c>
      <c r="V23" s="1" t="str">
        <f>VLOOKUP(U23,Anexa!D:E,2,FALSE)</f>
        <v>Fabricarea articolelor de voiaj si marochinarie si a articolelor de harnasament</v>
      </c>
      <c r="W23" t="s">
        <v>215</v>
      </c>
      <c r="X23" s="1">
        <v>17</v>
      </c>
      <c r="Y23" s="74" t="s">
        <v>1286</v>
      </c>
      <c r="Z23" s="74" t="s">
        <v>9265</v>
      </c>
      <c r="AA23" s="1860">
        <f t="shared" si="0"/>
        <v>1260</v>
      </c>
      <c r="AB23" s="1860">
        <f t="shared" si="1"/>
        <v>1324</v>
      </c>
      <c r="AD23" s="1">
        <v>1</v>
      </c>
      <c r="AE23" s="1843">
        <v>9026</v>
      </c>
      <c r="AF23" s="74" t="s">
        <v>1326</v>
      </c>
      <c r="AG23" s="1844" t="s">
        <v>9249</v>
      </c>
      <c r="AH23" s="1844">
        <v>4</v>
      </c>
      <c r="AI23" s="2396" t="str">
        <f t="shared" si="2"/>
        <v>BUCERDEA GRANOASA</v>
      </c>
      <c r="AJ23" s="1845"/>
      <c r="BT23" s="1" t="s">
        <v>1077</v>
      </c>
      <c r="BU23" s="1">
        <v>99</v>
      </c>
      <c r="BV23" s="1">
        <v>990</v>
      </c>
      <c r="BW23" s="1">
        <v>9900</v>
      </c>
      <c r="BX23" s="74" t="s">
        <v>1078</v>
      </c>
      <c r="BY23" s="74" t="s">
        <v>1003</v>
      </c>
    </row>
    <row r="24" spans="3:77" x14ac:dyDescent="0.25">
      <c r="C24" s="88"/>
      <c r="D24" s="87"/>
      <c r="O24" s="102">
        <v>2630</v>
      </c>
      <c r="P24" s="1" t="str">
        <f>VLOOKUP(O24,Anexa!D:E,2,FALSE)</f>
        <v>Fabricarea echipamentelor de comunicatii</v>
      </c>
      <c r="U24" s="3">
        <v>1520</v>
      </c>
      <c r="V24" s="1" t="str">
        <f>VLOOKUP(U24,Anexa!D:E,2,FALSE)</f>
        <v>Fabricarea incaltamintei</v>
      </c>
      <c r="X24" s="1">
        <v>52</v>
      </c>
      <c r="Y24" s="74" t="s">
        <v>2724</v>
      </c>
      <c r="Z24" s="74" t="s">
        <v>9289</v>
      </c>
      <c r="AA24" s="1860">
        <f t="shared" si="0"/>
        <v>3137</v>
      </c>
      <c r="AB24" s="1860">
        <f t="shared" si="1"/>
        <v>3190</v>
      </c>
      <c r="AD24" s="1">
        <v>1</v>
      </c>
      <c r="AE24" s="1843">
        <v>3459</v>
      </c>
      <c r="AF24" s="74" t="s">
        <v>1306</v>
      </c>
      <c r="AG24" s="1844" t="s">
        <v>9249</v>
      </c>
      <c r="AH24" s="1844">
        <v>4</v>
      </c>
      <c r="AI24" s="2396" t="str">
        <f t="shared" si="2"/>
        <v>BUCIUM</v>
      </c>
      <c r="AJ24" s="1845"/>
    </row>
    <row r="25" spans="3:77" x14ac:dyDescent="0.25">
      <c r="C25" s="88"/>
      <c r="D25" s="87"/>
      <c r="O25" s="102">
        <v>2640</v>
      </c>
      <c r="P25" s="1" t="str">
        <f>VLOOKUP(O25,Anexa!D:E,2,FALSE)</f>
        <v>Fabricarea produselor electronice de larg consum</v>
      </c>
      <c r="U25" s="3">
        <v>1622</v>
      </c>
      <c r="V25" s="1" t="str">
        <f>VLOOKUP(U25,Anexa!D:E,2,FALSE)</f>
        <v>Fabricarea parchetului asamblat in panouri</v>
      </c>
      <c r="X25" s="1">
        <v>18</v>
      </c>
      <c r="Y25" s="74" t="s">
        <v>3950</v>
      </c>
      <c r="Z25" s="74" t="s">
        <v>9266</v>
      </c>
      <c r="AA25" s="1860">
        <f t="shared" si="0"/>
        <v>1325</v>
      </c>
      <c r="AB25" s="1860">
        <f t="shared" si="1"/>
        <v>1394</v>
      </c>
      <c r="AD25" s="1">
        <v>1</v>
      </c>
      <c r="AE25" s="1843">
        <v>4106</v>
      </c>
      <c r="AF25" s="74" t="s">
        <v>1311</v>
      </c>
      <c r="AG25" s="1844" t="s">
        <v>9249</v>
      </c>
      <c r="AH25" s="1844">
        <v>4</v>
      </c>
      <c r="AI25" s="2396" t="str">
        <f t="shared" si="2"/>
        <v>CALNIC</v>
      </c>
      <c r="AJ25" s="1845"/>
    </row>
    <row r="26" spans="3:77" x14ac:dyDescent="0.25">
      <c r="C26" s="88"/>
      <c r="D26" s="87"/>
      <c r="O26" s="102">
        <v>2651</v>
      </c>
      <c r="P26" s="1" t="str">
        <f>VLOOKUP(O26,Anexa!D:E,2,FALSE)</f>
        <v>Fabricarea de instrumente si dispozitive pentru masura, verificare, control, navigatie</v>
      </c>
      <c r="U26" s="3">
        <v>1623</v>
      </c>
      <c r="V26" s="1" t="str">
        <f>VLOOKUP(U26,Anexa!D:E,2,FALSE)</f>
        <v>Fabricarea altor elemente de dulgherie si tamplarie, pentru constructii</v>
      </c>
      <c r="X26" s="1">
        <v>19</v>
      </c>
      <c r="Y26" s="74" t="s">
        <v>3951</v>
      </c>
      <c r="Z26" s="74" t="s">
        <v>9267</v>
      </c>
      <c r="AA26" s="1860">
        <f t="shared" si="0"/>
        <v>1395</v>
      </c>
      <c r="AB26" s="1860">
        <f t="shared" si="1"/>
        <v>1461</v>
      </c>
      <c r="AD26" s="1">
        <v>1</v>
      </c>
      <c r="AE26" s="1843">
        <v>3761</v>
      </c>
      <c r="AF26" s="74" t="s">
        <v>1313</v>
      </c>
      <c r="AG26" s="1844" t="s">
        <v>9249</v>
      </c>
      <c r="AH26" s="1844">
        <v>4</v>
      </c>
      <c r="AI26" s="2396" t="str">
        <f t="shared" si="2"/>
        <v>CENADE</v>
      </c>
      <c r="AJ26" s="1845"/>
    </row>
    <row r="27" spans="3:77" x14ac:dyDescent="0.25">
      <c r="C27" s="88"/>
      <c r="D27" s="87"/>
      <c r="O27" s="102">
        <v>2652</v>
      </c>
      <c r="P27" s="1" t="str">
        <f>VLOOKUP(O27,Anexa!D:E,2,FALSE)</f>
        <v>Productia de ceasuri</v>
      </c>
      <c r="U27" s="3">
        <v>1624</v>
      </c>
      <c r="V27" s="1" t="str">
        <f>VLOOKUP(U27,Anexa!D:E,2,FALSE)</f>
        <v>Fabricarea ambalajelor din lemn</v>
      </c>
      <c r="X27" s="1">
        <v>20</v>
      </c>
      <c r="Y27" s="74" t="s">
        <v>2762</v>
      </c>
      <c r="Z27" s="74" t="s">
        <v>9268</v>
      </c>
      <c r="AA27" s="1860">
        <f t="shared" si="0"/>
        <v>1462</v>
      </c>
      <c r="AB27" s="1860">
        <f t="shared" si="1"/>
        <v>1530</v>
      </c>
      <c r="AD27" s="1">
        <v>1</v>
      </c>
      <c r="AE27" s="1843">
        <v>3805</v>
      </c>
      <c r="AF27" s="74" t="s">
        <v>1314</v>
      </c>
      <c r="AG27" s="1844" t="s">
        <v>9249</v>
      </c>
      <c r="AH27" s="1844">
        <v>4</v>
      </c>
      <c r="AI27" s="2396" t="str">
        <f t="shared" si="2"/>
        <v>CERGAU</v>
      </c>
      <c r="AJ27" s="1845"/>
    </row>
    <row r="28" spans="3:77" x14ac:dyDescent="0.25">
      <c r="C28" s="88"/>
      <c r="D28" s="87"/>
      <c r="O28" s="102">
        <v>2660</v>
      </c>
      <c r="P28" s="1" t="str">
        <f>VLOOKUP(O28,Anexa!D:E,2,FALSE)</f>
        <v>Fabricarea de echipamente pentru radiologie, electrodiagnostic si electroterapie</v>
      </c>
      <c r="U28" s="3">
        <v>1724</v>
      </c>
      <c r="V28" s="1" t="str">
        <f>VLOOKUP(U28,Anexa!D:E,2,FALSE)</f>
        <v>Fabricarea tapetului</v>
      </c>
      <c r="X28" s="1">
        <v>21</v>
      </c>
      <c r="Y28" s="74" t="s">
        <v>3937</v>
      </c>
      <c r="Z28" s="74" t="s">
        <v>9269</v>
      </c>
      <c r="AA28" s="1860">
        <f t="shared" si="0"/>
        <v>1531</v>
      </c>
      <c r="AB28" s="1860">
        <f t="shared" si="1"/>
        <v>1596</v>
      </c>
      <c r="AD28" s="1">
        <v>1</v>
      </c>
      <c r="AE28" s="1843">
        <v>3841</v>
      </c>
      <c r="AF28" s="74" t="s">
        <v>1315</v>
      </c>
      <c r="AG28" s="1844" t="s">
        <v>9249</v>
      </c>
      <c r="AH28" s="1844">
        <v>4</v>
      </c>
      <c r="AI28" s="2396" t="str">
        <f t="shared" si="2"/>
        <v>CERU-BACAINTI</v>
      </c>
      <c r="AJ28" s="1845"/>
    </row>
    <row r="29" spans="3:77" x14ac:dyDescent="0.25">
      <c r="C29" s="88"/>
      <c r="D29" s="87"/>
      <c r="O29" s="102">
        <v>2670</v>
      </c>
      <c r="P29" s="1" t="str">
        <f>VLOOKUP(O29,Anexa!D:E,2,FALSE)</f>
        <v>Fabricarea de instrumente optice si echipamente fotografice</v>
      </c>
      <c r="U29" s="3">
        <v>2219</v>
      </c>
      <c r="V29" s="1" t="str">
        <f>VLOOKUP(U29,Anexa!D:E,2,FALSE)</f>
        <v>Fabricarea altor produse din cauciuc</v>
      </c>
      <c r="X29" s="1">
        <v>22</v>
      </c>
      <c r="Y29" s="74" t="s">
        <v>2110</v>
      </c>
      <c r="Z29" s="74" t="s">
        <v>9270</v>
      </c>
      <c r="AA29" s="1860">
        <f t="shared" si="0"/>
        <v>1597</v>
      </c>
      <c r="AB29" s="1860">
        <f t="shared" si="1"/>
        <v>1694</v>
      </c>
      <c r="AD29" s="1">
        <v>1</v>
      </c>
      <c r="AE29" s="1843">
        <v>3958</v>
      </c>
      <c r="AF29" s="74" t="s">
        <v>1320</v>
      </c>
      <c r="AG29" s="1844" t="s">
        <v>9249</v>
      </c>
      <c r="AH29" s="1844">
        <v>4</v>
      </c>
      <c r="AI29" s="2396" t="str">
        <f t="shared" si="2"/>
        <v>CETATEA DE BALTA</v>
      </c>
      <c r="AJ29" s="1845"/>
    </row>
    <row r="30" spans="3:77" x14ac:dyDescent="0.25">
      <c r="C30" s="88"/>
      <c r="D30" s="87"/>
      <c r="O30" s="102">
        <v>2680</v>
      </c>
      <c r="P30" s="1" t="str">
        <f>VLOOKUP(O30,Anexa!D:E,2,FALSE)</f>
        <v>Fabricarea suportilor magnetici si optici destinati inregistrarilor</v>
      </c>
      <c r="U30" s="3">
        <v>2221</v>
      </c>
      <c r="V30" s="1" t="str">
        <f>VLOOKUP(U30,Anexa!D:E,2,FALSE)</f>
        <v>Fabricarea placilor, foliilor, tuburilor si profilelor din material plastic</v>
      </c>
      <c r="X30" s="1">
        <v>23</v>
      </c>
      <c r="Y30" s="74" t="s">
        <v>3941</v>
      </c>
      <c r="Z30" s="74" t="s">
        <v>9271</v>
      </c>
      <c r="AA30" s="1860">
        <f t="shared" si="0"/>
        <v>1695</v>
      </c>
      <c r="AB30" s="1860">
        <f t="shared" si="1"/>
        <v>1734</v>
      </c>
      <c r="AD30" s="1">
        <v>1</v>
      </c>
      <c r="AE30" s="1843">
        <v>1071</v>
      </c>
      <c r="AF30" s="74" t="s">
        <v>1321</v>
      </c>
      <c r="AG30" s="1844" t="s">
        <v>9249</v>
      </c>
      <c r="AH30" s="1844">
        <v>4</v>
      </c>
      <c r="AI30" s="2396" t="str">
        <f t="shared" si="2"/>
        <v>CIUGUD</v>
      </c>
      <c r="AJ30" s="1845"/>
    </row>
    <row r="31" spans="3:77" x14ac:dyDescent="0.25">
      <c r="O31" s="102">
        <v>2711</v>
      </c>
      <c r="P31" s="1" t="str">
        <f>VLOOKUP(O31,Anexa!D:E,2,FALSE)</f>
        <v>Fabricarea motoarelor, generatoarelor si transformatoarelor electrice si a aparatelor de distributie si control a electricitatii</v>
      </c>
      <c r="U31" s="3">
        <v>2222</v>
      </c>
      <c r="V31" s="1" t="str">
        <f>VLOOKUP(U31,Anexa!D:E,2,FALSE)</f>
        <v>Fabricarea articolelor de ambalaj din material plastic</v>
      </c>
      <c r="X31" s="1">
        <v>24</v>
      </c>
      <c r="Y31" s="74" t="s">
        <v>3945</v>
      </c>
      <c r="Z31" s="74" t="s">
        <v>9272</v>
      </c>
      <c r="AA31" s="1860">
        <f t="shared" si="0"/>
        <v>1735</v>
      </c>
      <c r="AB31" s="1860">
        <f t="shared" si="1"/>
        <v>1810</v>
      </c>
      <c r="AD31" s="1">
        <v>1</v>
      </c>
      <c r="AE31" s="1843">
        <v>4008</v>
      </c>
      <c r="AF31" s="74" t="s">
        <v>1322</v>
      </c>
      <c r="AG31" s="1844" t="s">
        <v>9249</v>
      </c>
      <c r="AH31" s="1844">
        <v>4</v>
      </c>
      <c r="AI31" s="2396" t="str">
        <f t="shared" si="2"/>
        <v>CIURULEASA</v>
      </c>
      <c r="AJ31" s="1845"/>
    </row>
    <row r="32" spans="3:77" x14ac:dyDescent="0.25">
      <c r="O32" s="102">
        <v>2712</v>
      </c>
      <c r="P32" s="1" t="str">
        <f>VLOOKUP(O32,Anexa!D:E,2,FALSE)</f>
        <v>Fabricarea aparatelor de control si distributie a electricitatii</v>
      </c>
      <c r="U32" s="3">
        <v>2223</v>
      </c>
      <c r="V32" s="1" t="str">
        <f>VLOOKUP(U32,Anexa!D:E,2,FALSE)</f>
        <v>Fabricarea articolelor din material plastic pentru constructii</v>
      </c>
      <c r="X32" s="1">
        <v>25</v>
      </c>
      <c r="Y32" s="74" t="s">
        <v>3952</v>
      </c>
      <c r="Z32" s="74" t="s">
        <v>9273</v>
      </c>
      <c r="AA32" s="1860">
        <f t="shared" si="0"/>
        <v>1811</v>
      </c>
      <c r="AB32" s="1860">
        <f t="shared" si="1"/>
        <v>1876</v>
      </c>
      <c r="AD32" s="1">
        <v>1</v>
      </c>
      <c r="AE32" s="1843">
        <v>4188</v>
      </c>
      <c r="AF32" s="74" t="s">
        <v>1325</v>
      </c>
      <c r="AG32" s="1844" t="s">
        <v>9249</v>
      </c>
      <c r="AH32" s="1844">
        <v>4</v>
      </c>
      <c r="AI32" s="2396" t="str">
        <f t="shared" si="2"/>
        <v>CRACIUNELU DE JOS</v>
      </c>
      <c r="AJ32" s="1845"/>
    </row>
    <row r="33" spans="15:36" x14ac:dyDescent="0.25">
      <c r="O33" s="102">
        <v>2720</v>
      </c>
      <c r="P33" s="1" t="str">
        <f>VLOOKUP(O33,Anexa!D:E,2,FALSE)</f>
        <v>Fabricarea de acumulatori si baterii</v>
      </c>
      <c r="U33" s="3">
        <v>2229</v>
      </c>
      <c r="V33" s="1" t="str">
        <f>VLOOKUP(U33,Anexa!D:E,2,FALSE)</f>
        <v>Fabricarea altor produse din material plastic</v>
      </c>
      <c r="X33" s="1">
        <v>26</v>
      </c>
      <c r="Y33" s="74" t="s">
        <v>3939</v>
      </c>
      <c r="Z33" s="74" t="s">
        <v>9274</v>
      </c>
      <c r="AA33" s="1860">
        <f t="shared" si="0"/>
        <v>1877</v>
      </c>
      <c r="AB33" s="1860">
        <f t="shared" si="1"/>
        <v>1978</v>
      </c>
      <c r="AD33" s="1">
        <v>1</v>
      </c>
      <c r="AE33" s="1843">
        <v>4142</v>
      </c>
      <c r="AF33" s="74" t="s">
        <v>1328</v>
      </c>
      <c r="AG33" s="1844" t="s">
        <v>9249</v>
      </c>
      <c r="AH33" s="1844">
        <v>4</v>
      </c>
      <c r="AI33" s="2396" t="str">
        <f t="shared" si="2"/>
        <v>CRICAU</v>
      </c>
      <c r="AJ33" s="1845"/>
    </row>
    <row r="34" spans="15:36" x14ac:dyDescent="0.25">
      <c r="O34" s="102">
        <v>2731</v>
      </c>
      <c r="P34" s="1" t="str">
        <f>VLOOKUP(O34,Anexa!D:E,2,FALSE)</f>
        <v>Fabricarea de cabluri cu fibra optica</v>
      </c>
      <c r="U34" s="3">
        <v>2312</v>
      </c>
      <c r="V34" s="1" t="str">
        <f>VLOOKUP(U34,Anexa!D:E,2,FALSE)</f>
        <v>Prelucrarea si fasonarea sticlei plate</v>
      </c>
      <c r="X34" s="1">
        <v>27</v>
      </c>
      <c r="Y34" s="74" t="s">
        <v>3947</v>
      </c>
      <c r="Z34" s="74" t="s">
        <v>9275</v>
      </c>
      <c r="AA34" s="1860">
        <f t="shared" si="0"/>
        <v>1979</v>
      </c>
      <c r="AB34" s="1860">
        <f t="shared" si="1"/>
        <v>2061</v>
      </c>
      <c r="AD34" s="1">
        <v>1</v>
      </c>
      <c r="AE34" s="1843">
        <v>9019</v>
      </c>
      <c r="AF34" s="74" t="s">
        <v>1312</v>
      </c>
      <c r="AG34" s="1844" t="s">
        <v>9249</v>
      </c>
      <c r="AH34" s="1844">
        <v>4</v>
      </c>
      <c r="AI34" s="2396" t="str">
        <f t="shared" si="2"/>
        <v>CUT</v>
      </c>
      <c r="AJ34" s="1845"/>
    </row>
    <row r="35" spans="15:36" x14ac:dyDescent="0.25">
      <c r="O35" s="102">
        <v>2732</v>
      </c>
      <c r="P35" s="1" t="str">
        <f>VLOOKUP(O35,Anexa!D:E,2,FALSE)</f>
        <v>Fabricarea altor fire si cabluri electrice si electrocasnice</v>
      </c>
      <c r="U35" s="3">
        <v>2313</v>
      </c>
      <c r="V35" s="1" t="str">
        <f>VLOOKUP(U35,Anexa!D:E,2,FALSE)</f>
        <v>Fabricarea articolelor din sticla</v>
      </c>
      <c r="X35" s="1">
        <v>28</v>
      </c>
      <c r="Y35" s="74" t="s">
        <v>3953</v>
      </c>
      <c r="Z35" s="74" t="s">
        <v>9276</v>
      </c>
      <c r="AA35" s="1860">
        <f t="shared" si="0"/>
        <v>2062</v>
      </c>
      <c r="AB35" s="1860">
        <f t="shared" si="1"/>
        <v>2173</v>
      </c>
      <c r="AD35" s="1">
        <v>1</v>
      </c>
      <c r="AE35" s="1843">
        <v>4240</v>
      </c>
      <c r="AF35" s="74" t="s">
        <v>1330</v>
      </c>
      <c r="AG35" s="1844" t="s">
        <v>9249</v>
      </c>
      <c r="AH35" s="1844">
        <v>4</v>
      </c>
      <c r="AI35" s="2396" t="str">
        <f t="shared" si="2"/>
        <v>DAIA ROMANA</v>
      </c>
      <c r="AJ35" s="1845"/>
    </row>
    <row r="36" spans="15:36" x14ac:dyDescent="0.25">
      <c r="O36" s="102">
        <v>2733</v>
      </c>
      <c r="P36" s="1" t="str">
        <f>VLOOKUP(O36,Anexa!D:E,2,FALSE)</f>
        <v>Fabricarea dispozitivelor de conexiune pentru fire si cabluri electrice si electronice</v>
      </c>
      <c r="U36" s="3">
        <v>2319</v>
      </c>
      <c r="V36" s="1" t="str">
        <f>VLOOKUP(U36,Anexa!D:E,2,FALSE)</f>
        <v>Fabricarea de sticlarie tehnica</v>
      </c>
      <c r="X36" s="1">
        <v>29</v>
      </c>
      <c r="Y36" s="74" t="s">
        <v>3934</v>
      </c>
      <c r="Z36" s="74" t="s">
        <v>9277</v>
      </c>
      <c r="AA36" s="1860">
        <f t="shared" si="0"/>
        <v>2174</v>
      </c>
      <c r="AB36" s="1860">
        <f t="shared" si="1"/>
        <v>2277</v>
      </c>
      <c r="AD36" s="1">
        <v>1</v>
      </c>
      <c r="AE36" s="1843">
        <v>4268</v>
      </c>
      <c r="AF36" s="74" t="s">
        <v>1331</v>
      </c>
      <c r="AG36" s="1844" t="s">
        <v>9249</v>
      </c>
      <c r="AH36" s="1844">
        <v>4</v>
      </c>
      <c r="AI36" s="2396" t="str">
        <f t="shared" si="2"/>
        <v>DOSTAT</v>
      </c>
      <c r="AJ36" s="1845"/>
    </row>
    <row r="37" spans="15:36" x14ac:dyDescent="0.25">
      <c r="O37" s="102">
        <v>2740</v>
      </c>
      <c r="P37" s="1" t="str">
        <f>VLOOKUP(O37,Anexa!D:E,2,FALSE)</f>
        <v>Fabricarea de echipamente electrice de iluminat</v>
      </c>
      <c r="U37" s="3">
        <v>2341</v>
      </c>
      <c r="V37" s="1" t="str">
        <f>VLOOKUP(U37,Anexa!D:E,2,FALSE)</f>
        <v>Fabricarea articolelor ceramice pentru uz gospodaresc si ornamental</v>
      </c>
      <c r="X37" s="1">
        <v>31</v>
      </c>
      <c r="Y37" s="74" t="s">
        <v>3954</v>
      </c>
      <c r="Z37" s="74" t="s">
        <v>9279</v>
      </c>
      <c r="AA37" s="1860">
        <f t="shared" si="0"/>
        <v>2342</v>
      </c>
      <c r="AB37" s="1860">
        <f t="shared" si="1"/>
        <v>2402</v>
      </c>
      <c r="AD37" s="1">
        <v>1</v>
      </c>
      <c r="AE37" s="1843">
        <v>4302</v>
      </c>
      <c r="AF37" s="74" t="s">
        <v>1332</v>
      </c>
      <c r="AG37" s="1844" t="s">
        <v>9249</v>
      </c>
      <c r="AH37" s="1844">
        <v>4</v>
      </c>
      <c r="AI37" s="2396" t="str">
        <f t="shared" si="2"/>
        <v>FARAU</v>
      </c>
      <c r="AJ37" s="1845"/>
    </row>
    <row r="38" spans="15:36" x14ac:dyDescent="0.25">
      <c r="O38" s="102">
        <v>2751</v>
      </c>
      <c r="P38" s="1" t="str">
        <f>VLOOKUP(O38,Anexa!D:E,2,FALSE)</f>
        <v>Fabricarea de aparate electrocasnice</v>
      </c>
      <c r="U38" s="3">
        <v>2342</v>
      </c>
      <c r="V38" s="1" t="str">
        <f>VLOOKUP(U38,Anexa!D:E,2,FALSE)</f>
        <v>Fabricarea de obiecte sanitare din ceramica</v>
      </c>
      <c r="X38" s="1">
        <v>30</v>
      </c>
      <c r="Y38" s="74" t="s">
        <v>3976</v>
      </c>
      <c r="Z38" s="74" t="s">
        <v>9278</v>
      </c>
      <c r="AA38" s="1860">
        <f t="shared" si="0"/>
        <v>2278</v>
      </c>
      <c r="AB38" s="1860">
        <f t="shared" si="1"/>
        <v>2341</v>
      </c>
      <c r="AD38" s="1">
        <v>1</v>
      </c>
      <c r="AE38" s="1843">
        <v>4366</v>
      </c>
      <c r="AF38" s="74" t="s">
        <v>1333</v>
      </c>
      <c r="AG38" s="1844" t="s">
        <v>9249</v>
      </c>
      <c r="AH38" s="1844">
        <v>4</v>
      </c>
      <c r="AI38" s="2396" t="str">
        <f t="shared" si="2"/>
        <v>GALDA DE JOS</v>
      </c>
      <c r="AJ38" s="1845"/>
    </row>
    <row r="39" spans="15:36" x14ac:dyDescent="0.25">
      <c r="O39" s="102">
        <v>2752</v>
      </c>
      <c r="P39" s="1" t="str">
        <f>VLOOKUP(O39,Anexa!D:E,2,FALSE)</f>
        <v>Fabricarea de echipamente casnice neelectrice</v>
      </c>
      <c r="U39" s="3">
        <v>2344</v>
      </c>
      <c r="V39" s="1" t="str">
        <f>VLOOKUP(U39,Anexa!D:E,2,FALSE)</f>
        <v>Fabricarea altor produse tehnice din ceramica</v>
      </c>
      <c r="X39" s="1">
        <v>32</v>
      </c>
      <c r="Y39" s="74" t="s">
        <v>3323</v>
      </c>
      <c r="Z39" s="74" t="s">
        <v>9280</v>
      </c>
      <c r="AA39" s="1860">
        <f t="shared" si="0"/>
        <v>2403</v>
      </c>
      <c r="AB39" s="1860">
        <f t="shared" si="1"/>
        <v>2466</v>
      </c>
      <c r="AD39" s="1">
        <v>1</v>
      </c>
      <c r="AE39" s="1843">
        <v>4482</v>
      </c>
      <c r="AF39" s="74" t="s">
        <v>1334</v>
      </c>
      <c r="AG39" s="1844" t="s">
        <v>9249</v>
      </c>
      <c r="AH39" s="1844">
        <v>4</v>
      </c>
      <c r="AI39" s="2396" t="str">
        <f t="shared" si="2"/>
        <v>GARBOVA</v>
      </c>
      <c r="AJ39" s="1845"/>
    </row>
    <row r="40" spans="15:36" x14ac:dyDescent="0.25">
      <c r="O40" s="102">
        <v>2790</v>
      </c>
      <c r="P40" s="1" t="str">
        <f>VLOOKUP(O40,Anexa!D:E,2,FALSE)</f>
        <v>Fabricarea altor echipamente electrice</v>
      </c>
      <c r="U40" s="3">
        <v>2369</v>
      </c>
      <c r="V40" s="1" t="str">
        <f>VLOOKUP(U40,Anexa!D:E,2,FALSE)</f>
        <v>Fabricarea altor articole din beton, ciment si ipsos</v>
      </c>
      <c r="X40" s="1">
        <v>33</v>
      </c>
      <c r="Y40" s="74" t="s">
        <v>3463</v>
      </c>
      <c r="Z40" s="74" t="s">
        <v>9281</v>
      </c>
      <c r="AA40" s="1860">
        <f t="shared" si="0"/>
        <v>2467</v>
      </c>
      <c r="AB40" s="1860">
        <f t="shared" si="1"/>
        <v>2580</v>
      </c>
      <c r="AD40" s="1">
        <v>1</v>
      </c>
      <c r="AE40" s="1843">
        <v>4525</v>
      </c>
      <c r="AF40" s="74" t="s">
        <v>1336</v>
      </c>
      <c r="AG40" s="1844" t="s">
        <v>9249</v>
      </c>
      <c r="AH40" s="1844">
        <v>4</v>
      </c>
      <c r="AI40" s="2396" t="str">
        <f t="shared" si="2"/>
        <v>GARDA DE SUS</v>
      </c>
      <c r="AJ40" s="1845"/>
    </row>
    <row r="41" spans="15:36" x14ac:dyDescent="0.25">
      <c r="O41" s="102">
        <v>2811</v>
      </c>
      <c r="P41" s="1" t="str">
        <f>VLOOKUP(O41,Anexa!D:E,2,FALSE)</f>
        <v>Fabricarea de motoare si turbine (cu exceptia celor pentru avioane, autovehicule si motociclete)</v>
      </c>
      <c r="U41" s="3">
        <v>2370</v>
      </c>
      <c r="V41" s="1" t="str">
        <f>VLOOKUP(U41,Anexa!D:E,2,FALSE)</f>
        <v>Taierea, fasonarea si finisarea pietrei</v>
      </c>
      <c r="X41" s="1">
        <v>34</v>
      </c>
      <c r="Y41" s="74" t="s">
        <v>3935</v>
      </c>
      <c r="Z41" s="74" t="s">
        <v>9282</v>
      </c>
      <c r="AA41" s="1860">
        <f t="shared" si="0"/>
        <v>2581</v>
      </c>
      <c r="AB41" s="1860">
        <f t="shared" si="1"/>
        <v>2677</v>
      </c>
      <c r="AD41" s="1">
        <v>1</v>
      </c>
      <c r="AE41" s="1843">
        <v>4703</v>
      </c>
      <c r="AF41" s="74" t="s">
        <v>1340</v>
      </c>
      <c r="AG41" s="1844" t="s">
        <v>9249</v>
      </c>
      <c r="AH41" s="1844">
        <v>4</v>
      </c>
      <c r="AI41" s="2396" t="str">
        <f t="shared" si="2"/>
        <v>HOPARTA</v>
      </c>
      <c r="AJ41" s="1845"/>
    </row>
    <row r="42" spans="15:36" x14ac:dyDescent="0.25">
      <c r="O42" s="102">
        <v>2812</v>
      </c>
      <c r="P42" s="1" t="str">
        <f>VLOOKUP(O42,Anexa!D:E,2,FALSE)</f>
        <v>Fabricarea de motoare hidraulice</v>
      </c>
      <c r="U42" s="3">
        <v>3101</v>
      </c>
      <c r="V42" s="1" t="str">
        <f>VLOOKUP(U42,Anexa!D:E,2,FALSE)</f>
        <v>Fabricarea de mobila pentru birouri si magazine</v>
      </c>
      <c r="X42" s="1">
        <v>35</v>
      </c>
      <c r="Y42" s="74" t="s">
        <v>3936</v>
      </c>
      <c r="Z42" s="74" t="s">
        <v>9283</v>
      </c>
      <c r="AA42" s="1860">
        <f t="shared" si="0"/>
        <v>2678</v>
      </c>
      <c r="AB42" s="1860">
        <f t="shared" si="1"/>
        <v>2776</v>
      </c>
      <c r="AD42" s="1">
        <v>1</v>
      </c>
      <c r="AE42" s="1843">
        <v>4767</v>
      </c>
      <c r="AF42" s="74" t="s">
        <v>1342</v>
      </c>
      <c r="AG42" s="1844" t="s">
        <v>9249</v>
      </c>
      <c r="AH42" s="1844">
        <v>4</v>
      </c>
      <c r="AI42" s="2396" t="str">
        <f t="shared" si="2"/>
        <v>HOREA</v>
      </c>
      <c r="AJ42" s="1845"/>
    </row>
    <row r="43" spans="15:36" x14ac:dyDescent="0.25">
      <c r="O43" s="102">
        <v>2813</v>
      </c>
      <c r="P43" s="1" t="str">
        <f>VLOOKUP(O43,Anexa!D:E,2,FALSE)</f>
        <v>Fabricarea de pompe si compresoare</v>
      </c>
      <c r="U43" s="3">
        <v>3102</v>
      </c>
      <c r="V43" s="1" t="str">
        <f>VLOOKUP(U43,Anexa!D:E,2,FALSE)</f>
        <v>Fabricarea de mobila pentru bucatarii</v>
      </c>
      <c r="X43" s="1">
        <v>36</v>
      </c>
      <c r="Y43" s="74" t="s">
        <v>3523</v>
      </c>
      <c r="Z43" s="74" t="s">
        <v>9284</v>
      </c>
      <c r="AA43" s="1860">
        <f t="shared" si="0"/>
        <v>2777</v>
      </c>
      <c r="AB43" s="1860">
        <f t="shared" si="1"/>
        <v>2827</v>
      </c>
      <c r="AD43" s="1">
        <v>1</v>
      </c>
      <c r="AE43" s="1843">
        <v>4927</v>
      </c>
      <c r="AF43" s="74" t="s">
        <v>1346</v>
      </c>
      <c r="AG43" s="1844" t="s">
        <v>9249</v>
      </c>
      <c r="AH43" s="1844">
        <v>4</v>
      </c>
      <c r="AI43" s="2396" t="str">
        <f t="shared" si="2"/>
        <v>IGHIU</v>
      </c>
      <c r="AJ43" s="1845"/>
    </row>
    <row r="44" spans="15:36" x14ac:dyDescent="0.25">
      <c r="O44" s="102">
        <v>2814</v>
      </c>
      <c r="P44" s="1" t="str">
        <f>VLOOKUP(O44,Anexa!D:E,2,FALSE)</f>
        <v>Fabricarea de articole de robinetarie</v>
      </c>
      <c r="U44" s="3">
        <v>3103</v>
      </c>
      <c r="V44" s="1" t="str">
        <f>VLOOKUP(U44,Anexa!D:E,2,FALSE)</f>
        <v>Fabricarea de saltele si somiere</v>
      </c>
      <c r="X44" s="1">
        <v>38</v>
      </c>
      <c r="Y44" s="74" t="s">
        <v>1309</v>
      </c>
      <c r="Z44" s="74" t="s">
        <v>9286</v>
      </c>
      <c r="AA44" s="1860">
        <f t="shared" si="0"/>
        <v>2914</v>
      </c>
      <c r="AB44" s="1860">
        <f t="shared" si="1"/>
        <v>3002</v>
      </c>
      <c r="AD44" s="1">
        <v>1</v>
      </c>
      <c r="AE44" s="1843">
        <v>4981</v>
      </c>
      <c r="AF44" s="74" t="s">
        <v>1347</v>
      </c>
      <c r="AG44" s="1844" t="s">
        <v>9249</v>
      </c>
      <c r="AH44" s="1844">
        <v>4</v>
      </c>
      <c r="AI44" s="2396" t="str">
        <f t="shared" si="2"/>
        <v>INTREGALDE</v>
      </c>
      <c r="AJ44" s="1845"/>
    </row>
    <row r="45" spans="15:36" x14ac:dyDescent="0.25">
      <c r="O45" s="102">
        <v>2815</v>
      </c>
      <c r="P45" s="1" t="str">
        <f>VLOOKUP(O45,Anexa!D:E,2,FALSE)</f>
        <v>Fabricarea lagarelor, angrenajelor, cutiilor de viteza si a elementelor mecanice de transmisie</v>
      </c>
      <c r="U45" s="3">
        <v>3109</v>
      </c>
      <c r="V45" s="1" t="str">
        <f>VLOOKUP(U45,Anexa!D:E,2,FALSE)</f>
        <v>Fabricarea de mobila n.c.a.</v>
      </c>
      <c r="X45" s="1">
        <v>37</v>
      </c>
      <c r="Y45" s="74" t="s">
        <v>3766</v>
      </c>
      <c r="Z45" s="74" t="s">
        <v>9285</v>
      </c>
      <c r="AA45" s="1860">
        <f t="shared" si="0"/>
        <v>2828</v>
      </c>
      <c r="AB45" s="1860">
        <f t="shared" si="1"/>
        <v>2913</v>
      </c>
      <c r="AD45" s="1">
        <v>1</v>
      </c>
      <c r="AE45" s="1843">
        <v>5103</v>
      </c>
      <c r="AF45" s="74" t="s">
        <v>1349</v>
      </c>
      <c r="AG45" s="1844" t="s">
        <v>9249</v>
      </c>
      <c r="AH45" s="1844">
        <v>4</v>
      </c>
      <c r="AI45" s="2396" t="str">
        <f t="shared" si="2"/>
        <v>JIDVEI</v>
      </c>
      <c r="AJ45" s="1845"/>
    </row>
    <row r="46" spans="15:36" x14ac:dyDescent="0.25">
      <c r="O46" s="102">
        <v>2821</v>
      </c>
      <c r="P46" s="1" t="str">
        <f>VLOOKUP(O46,Anexa!D:E,2,FALSE)</f>
        <v>Fabricarea cuptoarelor, furnalelor si arzatoarelor</v>
      </c>
      <c r="U46" s="3">
        <v>3220</v>
      </c>
      <c r="V46" s="1" t="str">
        <f>VLOOKUP(U46,Anexa!D:E,2,FALSE)</f>
        <v>Fabricarea instrumentelor muzicale</v>
      </c>
      <c r="X46" s="1">
        <v>39</v>
      </c>
      <c r="Y46" s="74" t="s">
        <v>2990</v>
      </c>
      <c r="Z46" s="74" t="s">
        <v>9287</v>
      </c>
      <c r="AA46" s="1860">
        <f t="shared" si="0"/>
        <v>3003</v>
      </c>
      <c r="AB46" s="1860">
        <f t="shared" si="1"/>
        <v>3075</v>
      </c>
      <c r="AD46" s="1">
        <v>1</v>
      </c>
      <c r="AE46" s="1843">
        <v>5167</v>
      </c>
      <c r="AF46" s="74" t="s">
        <v>1350</v>
      </c>
      <c r="AG46" s="1844" t="s">
        <v>9249</v>
      </c>
      <c r="AH46" s="1844">
        <v>4</v>
      </c>
      <c r="AI46" s="2396" t="str">
        <f t="shared" si="2"/>
        <v>LIVEZILE</v>
      </c>
      <c r="AJ46" s="1845"/>
    </row>
    <row r="47" spans="15:36" x14ac:dyDescent="0.25">
      <c r="O47" s="102">
        <v>2822</v>
      </c>
      <c r="P47" s="1" t="str">
        <f>VLOOKUP(O47,Anexa!D:E,2,FALSE)</f>
        <v>Fabricarea echipamentelor de ridicat si manipulat</v>
      </c>
      <c r="U47" s="3">
        <v>3230</v>
      </c>
      <c r="V47" s="1" t="str">
        <f>VLOOKUP(U47,Anexa!D:E,2,FALSE)</f>
        <v>Fabricarea articolelor pentru sport</v>
      </c>
      <c r="AD47" s="1">
        <v>1</v>
      </c>
      <c r="AE47" s="1843">
        <v>5210</v>
      </c>
      <c r="AF47" s="74" t="s">
        <v>1352</v>
      </c>
      <c r="AG47" s="1844" t="s">
        <v>9249</v>
      </c>
      <c r="AH47" s="1844">
        <v>4</v>
      </c>
      <c r="AI47" s="2396" t="str">
        <f t="shared" si="2"/>
        <v>LOPADEA NOUA</v>
      </c>
      <c r="AJ47" s="1845"/>
    </row>
    <row r="48" spans="15:36" x14ac:dyDescent="0.25">
      <c r="O48" s="102">
        <v>2823</v>
      </c>
      <c r="P48" s="1" t="str">
        <f>VLOOKUP(O48,Anexa!D:E,2,FALSE)</f>
        <v>Fabricarea masinilor si echipamentelor de birou (exclusiv fabricarea calculatoarelor si a echipamentelor periferice)</v>
      </c>
      <c r="U48" s="3">
        <v>3240</v>
      </c>
      <c r="V48" s="1" t="str">
        <f>VLOOKUP(U48,Anexa!D:E,2,FALSE)</f>
        <v>Fabricarea jocurilor si jucariilor</v>
      </c>
      <c r="AD48" s="1">
        <v>1</v>
      </c>
      <c r="AE48" s="1843">
        <v>5309</v>
      </c>
      <c r="AF48" s="74" t="s">
        <v>1353</v>
      </c>
      <c r="AG48" s="1844" t="s">
        <v>9249</v>
      </c>
      <c r="AH48" s="1844">
        <v>4</v>
      </c>
      <c r="AI48" s="2396" t="str">
        <f t="shared" si="2"/>
        <v>LUNCA MURESULUI</v>
      </c>
      <c r="AJ48" s="1845"/>
    </row>
    <row r="49" spans="15:36" x14ac:dyDescent="0.25">
      <c r="O49" s="102">
        <v>2824</v>
      </c>
      <c r="P49" s="1" t="str">
        <f>VLOOKUP(O49,Anexa!D:E,2,FALSE)</f>
        <v>Fabricarea masinilor-unelte portabile actionate electric</v>
      </c>
      <c r="U49" s="3">
        <v>3250</v>
      </c>
      <c r="V49" s="1" t="str">
        <f>VLOOKUP(U49,Anexa!D:E,2,FALSE)</f>
        <v>Productia de dispozitive, aparate si instrumente medicale si de laborator</v>
      </c>
      <c r="AD49" s="1">
        <v>1</v>
      </c>
      <c r="AE49" s="1843">
        <v>5336</v>
      </c>
      <c r="AF49" s="74" t="s">
        <v>1354</v>
      </c>
      <c r="AG49" s="1844" t="s">
        <v>9249</v>
      </c>
      <c r="AH49" s="1844">
        <v>4</v>
      </c>
      <c r="AI49" s="2396" t="str">
        <f t="shared" si="2"/>
        <v>LUPSA</v>
      </c>
      <c r="AJ49" s="1845"/>
    </row>
    <row r="50" spans="15:36" x14ac:dyDescent="0.25">
      <c r="O50" s="102">
        <v>2825</v>
      </c>
      <c r="P50" s="1" t="str">
        <f>VLOOKUP(O50,Anexa!D:E,2,FALSE)</f>
        <v>Fabricarea ehipamentelor de ventilatie si frigorifice, exclusiv a echipamentelor de uz casnic</v>
      </c>
      <c r="U50" s="3">
        <v>3299</v>
      </c>
      <c r="V50" s="1" t="str">
        <f>VLOOKUP(U50,Anexa!D:E,2,FALSE)</f>
        <v>Fabricarea altor produse manufacturiere n.c.a.</v>
      </c>
      <c r="AD50" s="1">
        <v>1</v>
      </c>
      <c r="AE50" s="1843">
        <v>5577</v>
      </c>
      <c r="AF50" s="74" t="s">
        <v>1357</v>
      </c>
      <c r="AG50" s="1844" t="s">
        <v>9249</v>
      </c>
      <c r="AH50" s="1844">
        <v>4</v>
      </c>
      <c r="AI50" s="2396" t="str">
        <f t="shared" si="2"/>
        <v>METES</v>
      </c>
      <c r="AJ50" s="1845"/>
    </row>
    <row r="51" spans="15:36" x14ac:dyDescent="0.25">
      <c r="O51" s="102">
        <v>2829</v>
      </c>
      <c r="P51" s="1" t="str">
        <f>VLOOKUP(O51,Anexa!D:E,2,FALSE)</f>
        <v>Fabricarea altor masini si utilaje de utilizare generala n.c.a.</v>
      </c>
      <c r="U51" s="3">
        <v>5911</v>
      </c>
      <c r="V51" s="1" t="str">
        <f>VLOOKUP(U51,Anexa!D:E,2,FALSE)</f>
        <v>Activitati de productie cinematografica, video si de programe de televiziune</v>
      </c>
      <c r="AD51" s="1">
        <v>1</v>
      </c>
      <c r="AE51" s="1843">
        <v>5700</v>
      </c>
      <c r="AF51" s="74" t="s">
        <v>1359</v>
      </c>
      <c r="AG51" s="1844" t="s">
        <v>9249</v>
      </c>
      <c r="AH51" s="1844">
        <v>4</v>
      </c>
      <c r="AI51" s="2396" t="str">
        <f t="shared" si="2"/>
        <v>MIHALT</v>
      </c>
      <c r="AJ51" s="1845"/>
    </row>
    <row r="52" spans="15:36" x14ac:dyDescent="0.25">
      <c r="O52" s="102">
        <v>2830</v>
      </c>
      <c r="P52" s="1" t="str">
        <f>VLOOKUP(O52,Anexa!D:E,2,FALSE)</f>
        <v>Fabricarea masinilor si utilajelor pentru agricultura si exploatari forestiere</v>
      </c>
      <c r="U52" s="3">
        <v>6492</v>
      </c>
      <c r="V52" s="1" t="str">
        <f>VLOOKUP(U52,Anexa!D:E,2,FALSE)</f>
        <v>Alte activitati de creditare</v>
      </c>
      <c r="AD52" s="1">
        <v>1</v>
      </c>
      <c r="AE52" s="1843">
        <v>5755</v>
      </c>
      <c r="AF52" s="74" t="s">
        <v>1361</v>
      </c>
      <c r="AG52" s="1844" t="s">
        <v>9249</v>
      </c>
      <c r="AH52" s="1844">
        <v>4</v>
      </c>
      <c r="AI52" s="2396" t="str">
        <f t="shared" si="2"/>
        <v>MIRASLAU</v>
      </c>
      <c r="AJ52" s="1845"/>
    </row>
    <row r="53" spans="15:36" x14ac:dyDescent="0.25">
      <c r="O53" s="102">
        <v>2841</v>
      </c>
      <c r="P53" s="1" t="str">
        <f>VLOOKUP(O53,Anexa!D:E,2,FALSE)</f>
        <v>Fabricarea utilajelor si a masinilor-unelte pentru prelucrarea metalului</v>
      </c>
      <c r="U53" s="3">
        <v>7111</v>
      </c>
      <c r="V53" s="1" t="str">
        <f>VLOOKUP(U53,Anexa!D:E,2,FALSE)</f>
        <v>Activitati de arhitectura</v>
      </c>
      <c r="AD53" s="1">
        <v>1</v>
      </c>
      <c r="AE53" s="1843">
        <v>5826</v>
      </c>
      <c r="AF53" s="74" t="s">
        <v>1363</v>
      </c>
      <c r="AG53" s="1844" t="s">
        <v>9249</v>
      </c>
      <c r="AH53" s="1844">
        <v>4</v>
      </c>
      <c r="AI53" s="2396" t="str">
        <f t="shared" si="2"/>
        <v>MOGOS</v>
      </c>
      <c r="AJ53" s="1845"/>
    </row>
    <row r="54" spans="15:36" x14ac:dyDescent="0.25">
      <c r="O54" s="102">
        <v>2849</v>
      </c>
      <c r="P54" s="1" t="str">
        <f>VLOOKUP(O54,Anexa!D:E,2,FALSE)</f>
        <v>Fabricarea altor masini-unelte n.c.a.</v>
      </c>
      <c r="U54" s="3">
        <v>7112</v>
      </c>
      <c r="V54" s="1" t="str">
        <f>VLOOKUP(U54,Anexa!D:E,2,FALSE)</f>
        <v>Activitati de inginerie si consultanta tehnica legate de acestea</v>
      </c>
      <c r="AD54" s="1">
        <v>1</v>
      </c>
      <c r="AE54" s="1843">
        <v>6048</v>
      </c>
      <c r="AF54" s="74" t="s">
        <v>1369</v>
      </c>
      <c r="AG54" s="1844" t="s">
        <v>9249</v>
      </c>
      <c r="AH54" s="1844">
        <v>4</v>
      </c>
      <c r="AI54" s="2396" t="str">
        <f t="shared" si="2"/>
        <v>NOSLAC</v>
      </c>
      <c r="AJ54" s="1845"/>
    </row>
    <row r="55" spans="15:36" x14ac:dyDescent="0.25">
      <c r="O55" s="102">
        <v>2891</v>
      </c>
      <c r="P55" s="1" t="str">
        <f>VLOOKUP(O55,Anexa!D:E,2,FALSE)</f>
        <v>Fabricarea utilajelor pentru metalurgie</v>
      </c>
      <c r="U55" s="3">
        <v>7120</v>
      </c>
      <c r="V55" s="1" t="str">
        <f>VLOOKUP(U55,Anexa!D:E,2,FALSE)</f>
        <v>Activitati de testare si analize tehnice</v>
      </c>
      <c r="AD55" s="1">
        <v>1</v>
      </c>
      <c r="AE55" s="1843">
        <v>6119</v>
      </c>
      <c r="AF55" s="74" t="s">
        <v>1370</v>
      </c>
      <c r="AG55" s="1844" t="s">
        <v>9249</v>
      </c>
      <c r="AH55" s="1844">
        <v>4</v>
      </c>
      <c r="AI55" s="2396" t="str">
        <f t="shared" si="2"/>
        <v>OCOLIS</v>
      </c>
      <c r="AJ55" s="1845"/>
    </row>
    <row r="56" spans="15:36" x14ac:dyDescent="0.25">
      <c r="O56" s="102">
        <v>2892</v>
      </c>
      <c r="P56" s="1" t="str">
        <f>VLOOKUP(O56,Anexa!D:E,2,FALSE)</f>
        <v>Fabricarea utilajelor pentru extractie si constructii</v>
      </c>
      <c r="AD56" s="1">
        <v>1</v>
      </c>
      <c r="AE56" s="1843">
        <v>6164</v>
      </c>
      <c r="AF56" s="74" t="s">
        <v>1371</v>
      </c>
      <c r="AG56" s="1844" t="s">
        <v>9249</v>
      </c>
      <c r="AH56" s="1844">
        <v>4</v>
      </c>
      <c r="AI56" s="2396" t="str">
        <f t="shared" si="2"/>
        <v>OHABA</v>
      </c>
      <c r="AJ56" s="1845"/>
    </row>
    <row r="57" spans="15:36" x14ac:dyDescent="0.25">
      <c r="O57" s="102">
        <v>2893</v>
      </c>
      <c r="P57" s="1" t="str">
        <f>VLOOKUP(O57,Anexa!D:E,2,FALSE)</f>
        <v>Fabricarea utilajelor pentru prelucrarea produselor alimentare, bauturilor si tutunului</v>
      </c>
      <c r="AD57" s="1">
        <v>1</v>
      </c>
      <c r="AE57" s="1843">
        <v>6217</v>
      </c>
      <c r="AF57" s="74" t="s">
        <v>1372</v>
      </c>
      <c r="AG57" s="1844" t="s">
        <v>9249</v>
      </c>
      <c r="AH57" s="1844">
        <v>4</v>
      </c>
      <c r="AI57" s="2396" t="str">
        <f t="shared" si="2"/>
        <v>PIANU</v>
      </c>
      <c r="AJ57" s="1845"/>
    </row>
    <row r="58" spans="15:36" x14ac:dyDescent="0.25">
      <c r="O58" s="102">
        <v>2894</v>
      </c>
      <c r="P58" s="1" t="str">
        <f>VLOOKUP(O58,Anexa!D:E,2,FALSE)</f>
        <v>Fabricarea utilajelor pentru industria textila, a imbracamintei si a pielariei</v>
      </c>
      <c r="AD58" s="1">
        <v>1</v>
      </c>
      <c r="AE58" s="1843">
        <v>6271</v>
      </c>
      <c r="AF58" s="74" t="s">
        <v>1373</v>
      </c>
      <c r="AG58" s="1844" t="s">
        <v>9249</v>
      </c>
      <c r="AH58" s="1844">
        <v>4</v>
      </c>
      <c r="AI58" s="2396" t="str">
        <f t="shared" si="2"/>
        <v>POIANA VADULUI</v>
      </c>
      <c r="AJ58" s="1845"/>
    </row>
    <row r="59" spans="15:36" x14ac:dyDescent="0.25">
      <c r="O59" s="102">
        <v>2895</v>
      </c>
      <c r="P59" s="1" t="str">
        <f>VLOOKUP(O59,Anexa!D:E,2,FALSE)</f>
        <v>Fabricarea utilajelor pentru industria hartiei si cartonului</v>
      </c>
      <c r="AD59" s="1">
        <v>1</v>
      </c>
      <c r="AE59" s="1843">
        <v>6397</v>
      </c>
      <c r="AF59" s="74" t="s">
        <v>1375</v>
      </c>
      <c r="AG59" s="1844" t="s">
        <v>9249</v>
      </c>
      <c r="AH59" s="1844">
        <v>4</v>
      </c>
      <c r="AI59" s="2396" t="str">
        <f t="shared" si="2"/>
        <v>PONOR</v>
      </c>
      <c r="AJ59" s="1845"/>
    </row>
    <row r="60" spans="15:36" x14ac:dyDescent="0.25">
      <c r="O60" s="102">
        <v>2896</v>
      </c>
      <c r="P60" s="1" t="str">
        <f>VLOOKUP(O60,Anexa!D:E,2,FALSE)</f>
        <v>Fabricarea utilajelor pentru prelucrarea maselor plastice si a cauciucului</v>
      </c>
      <c r="AD60" s="1">
        <v>1</v>
      </c>
      <c r="AE60" s="1843">
        <v>6468</v>
      </c>
      <c r="AF60" s="74" t="s">
        <v>1376</v>
      </c>
      <c r="AG60" s="1844" t="s">
        <v>9249</v>
      </c>
      <c r="AH60" s="1844">
        <v>4</v>
      </c>
      <c r="AI60" s="2396" t="str">
        <f t="shared" si="2"/>
        <v>POSAGA</v>
      </c>
      <c r="AJ60" s="1845"/>
    </row>
    <row r="61" spans="15:36" x14ac:dyDescent="0.25">
      <c r="O61" s="102">
        <v>2899</v>
      </c>
      <c r="P61" s="1" t="str">
        <f>VLOOKUP(O61,Anexa!D:E,2,FALSE)</f>
        <v>Fabricarea altor masini si utilaje specifice n.c.a.</v>
      </c>
      <c r="AD61" s="1">
        <v>1</v>
      </c>
      <c r="AE61" s="1843">
        <v>6547</v>
      </c>
      <c r="AF61" s="74" t="s">
        <v>1377</v>
      </c>
      <c r="AG61" s="1844" t="s">
        <v>9249</v>
      </c>
      <c r="AH61" s="1844">
        <v>4</v>
      </c>
      <c r="AI61" s="2396" t="str">
        <f t="shared" si="2"/>
        <v>RADESTI</v>
      </c>
      <c r="AJ61" s="1845"/>
    </row>
    <row r="62" spans="15:36" x14ac:dyDescent="0.25">
      <c r="O62" s="102">
        <v>3250</v>
      </c>
      <c r="P62" s="1" t="str">
        <f>VLOOKUP(O62,Anexa!D:E,2,FALSE)</f>
        <v>Productia de dispozitive, aparate si instrumente medicale si de laborator</v>
      </c>
      <c r="AD62" s="1">
        <v>1</v>
      </c>
      <c r="AE62" s="1843">
        <v>6627</v>
      </c>
      <c r="AF62" s="74" t="s">
        <v>1379</v>
      </c>
      <c r="AG62" s="1844" t="s">
        <v>9249</v>
      </c>
      <c r="AH62" s="1844">
        <v>4</v>
      </c>
      <c r="AI62" s="2396" t="str">
        <f t="shared" si="2"/>
        <v>RAMET</v>
      </c>
      <c r="AJ62" s="1845"/>
    </row>
    <row r="63" spans="15:36" x14ac:dyDescent="0.25">
      <c r="AD63" s="1">
        <v>1</v>
      </c>
      <c r="AE63" s="1843">
        <v>6592</v>
      </c>
      <c r="AF63" s="74" t="s">
        <v>1383</v>
      </c>
      <c r="AG63" s="1844" t="s">
        <v>9249</v>
      </c>
      <c r="AH63" s="1844">
        <v>4</v>
      </c>
      <c r="AI63" s="2396" t="str">
        <f t="shared" si="2"/>
        <v>RAMETEA</v>
      </c>
      <c r="AJ63" s="1845"/>
    </row>
    <row r="64" spans="15:36" x14ac:dyDescent="0.25">
      <c r="AD64" s="1">
        <v>1</v>
      </c>
      <c r="AE64" s="1843">
        <v>6930</v>
      </c>
      <c r="AF64" s="74" t="s">
        <v>1384</v>
      </c>
      <c r="AG64" s="1844" t="s">
        <v>9249</v>
      </c>
      <c r="AH64" s="1844">
        <v>4</v>
      </c>
      <c r="AI64" s="2396" t="str">
        <f t="shared" si="2"/>
        <v>ROSIA DE SECAS</v>
      </c>
      <c r="AJ64" s="1845"/>
    </row>
    <row r="65" spans="30:36" x14ac:dyDescent="0.25">
      <c r="AD65" s="1">
        <v>1</v>
      </c>
      <c r="AE65" s="1843">
        <v>6761</v>
      </c>
      <c r="AF65" s="74" t="s">
        <v>1385</v>
      </c>
      <c r="AG65" s="1844" t="s">
        <v>9249</v>
      </c>
      <c r="AH65" s="1844">
        <v>4</v>
      </c>
      <c r="AI65" s="2396" t="str">
        <f t="shared" si="2"/>
        <v>ROSIA MONTANA</v>
      </c>
      <c r="AJ65" s="1845"/>
    </row>
    <row r="66" spans="30:36" x14ac:dyDescent="0.25">
      <c r="AD66" s="1">
        <v>1</v>
      </c>
      <c r="AE66" s="1843">
        <v>6976</v>
      </c>
      <c r="AF66" s="74" t="s">
        <v>1387</v>
      </c>
      <c r="AG66" s="1844" t="s">
        <v>9249</v>
      </c>
      <c r="AH66" s="1844">
        <v>4</v>
      </c>
      <c r="AI66" s="2396" t="str">
        <f t="shared" si="2"/>
        <v>SALCIUA</v>
      </c>
      <c r="AJ66" s="1845"/>
    </row>
    <row r="67" spans="30:36" x14ac:dyDescent="0.25">
      <c r="AD67" s="1">
        <v>1</v>
      </c>
      <c r="AE67" s="1843">
        <v>7044</v>
      </c>
      <c r="AF67" s="74" t="s">
        <v>1390</v>
      </c>
      <c r="AG67" s="1844" t="s">
        <v>9249</v>
      </c>
      <c r="AH67" s="1844">
        <v>4</v>
      </c>
      <c r="AI67" s="2396" t="str">
        <f t="shared" si="2"/>
        <v>SALISTEA</v>
      </c>
      <c r="AJ67" s="1845"/>
    </row>
    <row r="68" spans="30:36" x14ac:dyDescent="0.25">
      <c r="AD68" s="1">
        <v>1</v>
      </c>
      <c r="AE68" s="1843">
        <v>7348</v>
      </c>
      <c r="AF68" s="74" t="s">
        <v>1392</v>
      </c>
      <c r="AG68" s="1844" t="s">
        <v>9249</v>
      </c>
      <c r="AH68" s="1844">
        <v>4</v>
      </c>
      <c r="AI68" s="2396" t="str">
        <f t="shared" si="2"/>
        <v>SANCEL</v>
      </c>
      <c r="AJ68" s="1845"/>
    </row>
    <row r="69" spans="30:36" x14ac:dyDescent="0.25">
      <c r="AD69" s="1">
        <v>1</v>
      </c>
      <c r="AE69" s="1843">
        <v>7384</v>
      </c>
      <c r="AF69" s="74" t="s">
        <v>1394</v>
      </c>
      <c r="AG69" s="1844" t="s">
        <v>9249</v>
      </c>
      <c r="AH69" s="1844">
        <v>4</v>
      </c>
      <c r="AI69" s="2396" t="str">
        <f t="shared" si="2"/>
        <v>SANTIMBRU</v>
      </c>
      <c r="AJ69" s="1845"/>
    </row>
    <row r="70" spans="30:36" x14ac:dyDescent="0.25">
      <c r="AD70" s="1">
        <v>1</v>
      </c>
      <c r="AE70" s="1843">
        <v>7099</v>
      </c>
      <c r="AF70" s="74" t="s">
        <v>1396</v>
      </c>
      <c r="AG70" s="1844" t="s">
        <v>9249</v>
      </c>
      <c r="AH70" s="1844">
        <v>4</v>
      </c>
      <c r="AI70" s="2396" t="str">
        <f t="shared" ref="AI70:AI133" si="4">INDEX(AO:AO,MATCH(AH70,AL:AL,0),)&amp;AF70</f>
        <v>SASCIORI</v>
      </c>
      <c r="AJ70" s="1845"/>
    </row>
    <row r="71" spans="30:36" x14ac:dyDescent="0.25">
      <c r="AD71" s="1">
        <v>1</v>
      </c>
      <c r="AE71" s="1843">
        <v>7197</v>
      </c>
      <c r="AF71" s="74" t="s">
        <v>1398</v>
      </c>
      <c r="AG71" s="1844" t="s">
        <v>9249</v>
      </c>
      <c r="AH71" s="1844">
        <v>4</v>
      </c>
      <c r="AI71" s="2396" t="str">
        <f t="shared" si="4"/>
        <v>SCARISOARA</v>
      </c>
      <c r="AJ71" s="1845"/>
    </row>
    <row r="72" spans="30:36" x14ac:dyDescent="0.25">
      <c r="AD72" s="1">
        <v>1</v>
      </c>
      <c r="AE72" s="1843">
        <v>7810</v>
      </c>
      <c r="AF72" s="74" t="s">
        <v>1400</v>
      </c>
      <c r="AG72" s="1844" t="s">
        <v>9249</v>
      </c>
      <c r="AH72" s="1844">
        <v>4</v>
      </c>
      <c r="AI72" s="2396" t="str">
        <f t="shared" si="4"/>
        <v>SIBOT</v>
      </c>
      <c r="AJ72" s="1845"/>
    </row>
    <row r="73" spans="30:36" x14ac:dyDescent="0.25">
      <c r="AD73" s="1">
        <v>1</v>
      </c>
      <c r="AE73" s="1843">
        <v>7446</v>
      </c>
      <c r="AF73" s="74" t="s">
        <v>1291</v>
      </c>
      <c r="AG73" s="1844" t="s">
        <v>9249</v>
      </c>
      <c r="AH73" s="1844">
        <v>4</v>
      </c>
      <c r="AI73" s="2396" t="str">
        <f t="shared" si="4"/>
        <v>SOHODOL</v>
      </c>
      <c r="AJ73" s="1845"/>
    </row>
    <row r="74" spans="30:36" x14ac:dyDescent="0.25">
      <c r="AD74" s="1">
        <v>1</v>
      </c>
      <c r="AE74" s="1843">
        <v>7865</v>
      </c>
      <c r="AF74" s="74" t="s">
        <v>1402</v>
      </c>
      <c r="AG74" s="1844" t="s">
        <v>9249</v>
      </c>
      <c r="AH74" s="1844">
        <v>4</v>
      </c>
      <c r="AI74" s="2396" t="str">
        <f t="shared" si="4"/>
        <v>SONA</v>
      </c>
      <c r="AJ74" s="1845"/>
    </row>
    <row r="75" spans="30:36" x14ac:dyDescent="0.25">
      <c r="AD75" s="1">
        <v>1</v>
      </c>
      <c r="AE75" s="1843">
        <v>7945</v>
      </c>
      <c r="AF75" s="74" t="s">
        <v>1403</v>
      </c>
      <c r="AG75" s="1844" t="s">
        <v>9249</v>
      </c>
      <c r="AH75" s="1844">
        <v>4</v>
      </c>
      <c r="AI75" s="2396" t="str">
        <f t="shared" si="4"/>
        <v>SPRING</v>
      </c>
      <c r="AJ75" s="1845"/>
    </row>
    <row r="76" spans="30:36" x14ac:dyDescent="0.25">
      <c r="AD76" s="1">
        <v>1</v>
      </c>
      <c r="AE76" s="1843">
        <v>7767</v>
      </c>
      <c r="AF76" s="74" t="s">
        <v>1405</v>
      </c>
      <c r="AG76" s="1844" t="s">
        <v>9249</v>
      </c>
      <c r="AH76" s="1844">
        <v>4</v>
      </c>
      <c r="AI76" s="2396" t="str">
        <f t="shared" si="4"/>
        <v>STREMT</v>
      </c>
      <c r="AJ76" s="1845"/>
    </row>
    <row r="77" spans="30:36" x14ac:dyDescent="0.25">
      <c r="AD77" s="1">
        <v>1</v>
      </c>
      <c r="AE77" s="1843">
        <v>8014</v>
      </c>
      <c r="AF77" s="74" t="s">
        <v>1406</v>
      </c>
      <c r="AG77" s="1844" t="s">
        <v>9249</v>
      </c>
      <c r="AH77" s="1844">
        <v>4</v>
      </c>
      <c r="AI77" s="2396" t="str">
        <f t="shared" si="4"/>
        <v>SUGAG</v>
      </c>
      <c r="AJ77" s="1845"/>
    </row>
    <row r="78" spans="30:36" x14ac:dyDescent="0.25">
      <c r="AD78" s="1">
        <v>1</v>
      </c>
      <c r="AE78" s="1843">
        <v>8158</v>
      </c>
      <c r="AF78" s="74" t="s">
        <v>1409</v>
      </c>
      <c r="AG78" s="1844" t="s">
        <v>9249</v>
      </c>
      <c r="AH78" s="1844">
        <v>4</v>
      </c>
      <c r="AI78" s="2396" t="str">
        <f t="shared" si="4"/>
        <v>UNIREA</v>
      </c>
      <c r="AJ78" s="1845"/>
    </row>
    <row r="79" spans="30:36" x14ac:dyDescent="0.25">
      <c r="AD79" s="1">
        <v>1</v>
      </c>
      <c r="AE79" s="1843">
        <v>8229</v>
      </c>
      <c r="AF79" s="74" t="s">
        <v>1410</v>
      </c>
      <c r="AG79" s="1844" t="s">
        <v>9249</v>
      </c>
      <c r="AH79" s="1844">
        <v>4</v>
      </c>
      <c r="AI79" s="2396" t="str">
        <f t="shared" si="4"/>
        <v>VADU MOTILOR</v>
      </c>
      <c r="AJ79" s="1845"/>
    </row>
    <row r="80" spans="30:36" x14ac:dyDescent="0.25">
      <c r="AD80" s="1">
        <v>1</v>
      </c>
      <c r="AE80" s="1843">
        <v>8354</v>
      </c>
      <c r="AF80" s="74" t="s">
        <v>1414</v>
      </c>
      <c r="AG80" s="1844" t="s">
        <v>9249</v>
      </c>
      <c r="AH80" s="1844">
        <v>4</v>
      </c>
      <c r="AI80" s="2396" t="str">
        <f t="shared" si="4"/>
        <v>VALEA LUNGA</v>
      </c>
      <c r="AJ80" s="1845"/>
    </row>
    <row r="81" spans="30:36" x14ac:dyDescent="0.25">
      <c r="AD81" s="1">
        <v>1</v>
      </c>
      <c r="AE81" s="1843">
        <v>8425</v>
      </c>
      <c r="AF81" s="74" t="s">
        <v>1415</v>
      </c>
      <c r="AG81" s="1844" t="s">
        <v>9249</v>
      </c>
      <c r="AH81" s="1844">
        <v>4</v>
      </c>
      <c r="AI81" s="2396" t="str">
        <f t="shared" si="4"/>
        <v>VIDRA</v>
      </c>
      <c r="AJ81" s="1845"/>
    </row>
    <row r="82" spans="30:36" x14ac:dyDescent="0.25">
      <c r="AD82" s="1830">
        <v>1</v>
      </c>
      <c r="AE82" s="1846">
        <v>8826</v>
      </c>
      <c r="AF82" s="1847" t="s">
        <v>1419</v>
      </c>
      <c r="AG82" s="1848" t="s">
        <v>9249</v>
      </c>
      <c r="AH82" s="1848">
        <v>4</v>
      </c>
      <c r="AI82" s="2397" t="str">
        <f t="shared" si="4"/>
        <v>VINTU DE JOS</v>
      </c>
      <c r="AJ82" s="1849"/>
    </row>
    <row r="83" spans="30:36" x14ac:dyDescent="0.25">
      <c r="AD83" s="1850">
        <v>2</v>
      </c>
      <c r="AE83" s="1851">
        <v>9262</v>
      </c>
      <c r="AF83" s="1852" t="s">
        <v>1584</v>
      </c>
      <c r="AG83" s="1853" t="s">
        <v>9250</v>
      </c>
      <c r="AH83" s="1853">
        <v>1</v>
      </c>
      <c r="AI83" s="2398" t="str">
        <f t="shared" si="4"/>
        <v>MUNICIPIUL ARAD</v>
      </c>
      <c r="AJ83" s="1854" t="s">
        <v>9250</v>
      </c>
    </row>
    <row r="84" spans="30:36" x14ac:dyDescent="0.25">
      <c r="AD84" s="1">
        <v>2</v>
      </c>
      <c r="AE84" s="1843">
        <v>9459</v>
      </c>
      <c r="AF84" s="74" t="s">
        <v>10496</v>
      </c>
      <c r="AG84" s="1844" t="s">
        <v>9250</v>
      </c>
      <c r="AH84" s="1844">
        <v>3</v>
      </c>
      <c r="AI84" s="2396" t="str">
        <f t="shared" si="4"/>
        <v>ORASUL CHISINEU-CRIS</v>
      </c>
      <c r="AJ84" s="1845"/>
    </row>
    <row r="85" spans="30:36" x14ac:dyDescent="0.25">
      <c r="AD85" s="1">
        <v>2</v>
      </c>
      <c r="AE85" s="1843">
        <v>9495</v>
      </c>
      <c r="AF85" s="74" t="s">
        <v>10497</v>
      </c>
      <c r="AG85" s="1844" t="s">
        <v>9250</v>
      </c>
      <c r="AH85" s="1844">
        <v>3</v>
      </c>
      <c r="AI85" s="2396" t="str">
        <f t="shared" si="4"/>
        <v>ORASUL CURTICI</v>
      </c>
      <c r="AJ85" s="1845"/>
    </row>
    <row r="86" spans="30:36" x14ac:dyDescent="0.25">
      <c r="AD86" s="1">
        <v>2</v>
      </c>
      <c r="AE86" s="1843">
        <v>9538</v>
      </c>
      <c r="AF86" s="74" t="s">
        <v>1586</v>
      </c>
      <c r="AG86" s="1844" t="s">
        <v>9250</v>
      </c>
      <c r="AH86" s="1844">
        <v>3</v>
      </c>
      <c r="AI86" s="2396" t="str">
        <f t="shared" si="4"/>
        <v>ORASUL INEU</v>
      </c>
      <c r="AJ86" s="1845"/>
    </row>
    <row r="87" spans="30:36" x14ac:dyDescent="0.25">
      <c r="AD87" s="1">
        <v>2</v>
      </c>
      <c r="AE87" s="1843">
        <v>9574</v>
      </c>
      <c r="AF87" s="74" t="s">
        <v>1587</v>
      </c>
      <c r="AG87" s="1844" t="s">
        <v>9250</v>
      </c>
      <c r="AH87" s="1844">
        <v>3</v>
      </c>
      <c r="AI87" s="2396" t="str">
        <f t="shared" si="4"/>
        <v>ORASUL LIPOVA</v>
      </c>
      <c r="AJ87" s="1845"/>
    </row>
    <row r="88" spans="30:36" x14ac:dyDescent="0.25">
      <c r="AD88" s="1">
        <v>2</v>
      </c>
      <c r="AE88" s="1843">
        <v>9627</v>
      </c>
      <c r="AF88" s="74" t="s">
        <v>10498</v>
      </c>
      <c r="AG88" s="1844" t="s">
        <v>9250</v>
      </c>
      <c r="AH88" s="1844">
        <v>3</v>
      </c>
      <c r="AI88" s="2396" t="str">
        <f t="shared" si="4"/>
        <v>ORASUL NADLAC</v>
      </c>
      <c r="AJ88" s="1845"/>
    </row>
    <row r="89" spans="30:36" x14ac:dyDescent="0.25">
      <c r="AD89" s="1">
        <v>2</v>
      </c>
      <c r="AE89" s="1843">
        <v>9654</v>
      </c>
      <c r="AF89" s="74" t="s">
        <v>10499</v>
      </c>
      <c r="AG89" s="1844" t="s">
        <v>9250</v>
      </c>
      <c r="AH89" s="1844">
        <v>3</v>
      </c>
      <c r="AI89" s="2396" t="str">
        <f t="shared" si="4"/>
        <v>ORASUL PANCOTA</v>
      </c>
      <c r="AJ89" s="1845"/>
    </row>
    <row r="90" spans="30:36" x14ac:dyDescent="0.25">
      <c r="AD90" s="1">
        <v>2</v>
      </c>
      <c r="AE90" s="1843">
        <v>11584</v>
      </c>
      <c r="AF90" s="74" t="s">
        <v>10501</v>
      </c>
      <c r="AG90" s="1844" t="s">
        <v>9250</v>
      </c>
      <c r="AH90" s="1844">
        <v>3</v>
      </c>
      <c r="AI90" s="2396" t="str">
        <f t="shared" si="4"/>
        <v>ORASUL PECICA</v>
      </c>
      <c r="AJ90" s="1845"/>
    </row>
    <row r="91" spans="30:36" x14ac:dyDescent="0.25">
      <c r="AD91" s="1">
        <v>2</v>
      </c>
      <c r="AE91" s="1843">
        <v>12091</v>
      </c>
      <c r="AF91" s="74" t="s">
        <v>10502</v>
      </c>
      <c r="AG91" s="1844" t="s">
        <v>9250</v>
      </c>
      <c r="AH91" s="1844">
        <v>3</v>
      </c>
      <c r="AI91" s="2396" t="str">
        <f t="shared" si="4"/>
        <v>ORASUL SANTANA</v>
      </c>
      <c r="AJ91" s="1845"/>
    </row>
    <row r="92" spans="30:36" x14ac:dyDescent="0.25">
      <c r="AD92" s="1">
        <v>2</v>
      </c>
      <c r="AE92" s="1843">
        <v>9690</v>
      </c>
      <c r="AF92" s="74" t="s">
        <v>10500</v>
      </c>
      <c r="AG92" s="1844" t="s">
        <v>9250</v>
      </c>
      <c r="AH92" s="1844">
        <v>3</v>
      </c>
      <c r="AI92" s="2396" t="str">
        <f t="shared" si="4"/>
        <v>ORASUL SEBIS</v>
      </c>
      <c r="AJ92" s="1845"/>
    </row>
    <row r="93" spans="30:36" x14ac:dyDescent="0.25">
      <c r="AD93" s="1">
        <v>2</v>
      </c>
      <c r="AE93" s="1843">
        <v>9743</v>
      </c>
      <c r="AF93" s="74" t="s">
        <v>1589</v>
      </c>
      <c r="AG93" s="1844" t="s">
        <v>9250</v>
      </c>
      <c r="AH93" s="1844">
        <v>4</v>
      </c>
      <c r="AI93" s="2396" t="str">
        <f t="shared" si="4"/>
        <v>ALMAS</v>
      </c>
      <c r="AJ93" s="1845"/>
    </row>
    <row r="94" spans="30:36" x14ac:dyDescent="0.25">
      <c r="AD94" s="1">
        <v>2</v>
      </c>
      <c r="AE94" s="1843">
        <v>9798</v>
      </c>
      <c r="AF94" s="74" t="s">
        <v>1590</v>
      </c>
      <c r="AG94" s="1844" t="s">
        <v>9250</v>
      </c>
      <c r="AH94" s="1844">
        <v>4</v>
      </c>
      <c r="AI94" s="2396" t="str">
        <f t="shared" si="4"/>
        <v>APATEU</v>
      </c>
      <c r="AJ94" s="1845"/>
    </row>
    <row r="95" spans="30:36" x14ac:dyDescent="0.25">
      <c r="AD95" s="1">
        <v>2</v>
      </c>
      <c r="AE95" s="1843">
        <v>9832</v>
      </c>
      <c r="AF95" s="74" t="s">
        <v>1591</v>
      </c>
      <c r="AG95" s="1844" t="s">
        <v>9250</v>
      </c>
      <c r="AH95" s="1844">
        <v>4</v>
      </c>
      <c r="AI95" s="2396" t="str">
        <f t="shared" si="4"/>
        <v>ARCHIS</v>
      </c>
      <c r="AJ95" s="1845"/>
    </row>
    <row r="96" spans="30:36" x14ac:dyDescent="0.25">
      <c r="AD96" s="1">
        <v>2</v>
      </c>
      <c r="AE96" s="1843">
        <v>10051</v>
      </c>
      <c r="AF96" s="74" t="s">
        <v>1592</v>
      </c>
      <c r="AG96" s="1844" t="s">
        <v>9250</v>
      </c>
      <c r="AH96" s="1844">
        <v>4</v>
      </c>
      <c r="AI96" s="2396" t="str">
        <f t="shared" si="4"/>
        <v>BARSA</v>
      </c>
      <c r="AJ96" s="1845"/>
    </row>
    <row r="97" spans="30:36" x14ac:dyDescent="0.25">
      <c r="AD97" s="1">
        <v>2</v>
      </c>
      <c r="AE97" s="1843">
        <v>10104</v>
      </c>
      <c r="AF97" s="74" t="s">
        <v>1594</v>
      </c>
      <c r="AG97" s="1844" t="s">
        <v>9250</v>
      </c>
      <c r="AH97" s="1844">
        <v>4</v>
      </c>
      <c r="AI97" s="2396" t="str">
        <f t="shared" si="4"/>
        <v>BARZAVA</v>
      </c>
      <c r="AJ97" s="1845"/>
    </row>
    <row r="98" spans="30:36" x14ac:dyDescent="0.25">
      <c r="AD98" s="1">
        <v>2</v>
      </c>
      <c r="AE98" s="1843">
        <v>9887</v>
      </c>
      <c r="AF98" s="74" t="s">
        <v>1595</v>
      </c>
      <c r="AG98" s="1844" t="s">
        <v>9250</v>
      </c>
      <c r="AH98" s="1844">
        <v>4</v>
      </c>
      <c r="AI98" s="2396" t="str">
        <f t="shared" si="4"/>
        <v>BATA</v>
      </c>
      <c r="AJ98" s="1845"/>
    </row>
    <row r="99" spans="30:36" x14ac:dyDescent="0.25">
      <c r="AD99" s="1">
        <v>2</v>
      </c>
      <c r="AE99" s="1843">
        <v>9930</v>
      </c>
      <c r="AF99" s="74" t="s">
        <v>1596</v>
      </c>
      <c r="AG99" s="1844" t="s">
        <v>9250</v>
      </c>
      <c r="AH99" s="1844">
        <v>4</v>
      </c>
      <c r="AI99" s="2396" t="str">
        <f t="shared" si="4"/>
        <v>BELIU</v>
      </c>
      <c r="AJ99" s="1845"/>
    </row>
    <row r="100" spans="30:36" x14ac:dyDescent="0.25">
      <c r="AD100" s="1">
        <v>2</v>
      </c>
      <c r="AE100" s="1843">
        <v>10006</v>
      </c>
      <c r="AF100" s="74" t="s">
        <v>1597</v>
      </c>
      <c r="AG100" s="1844" t="s">
        <v>9250</v>
      </c>
      <c r="AH100" s="1844">
        <v>4</v>
      </c>
      <c r="AI100" s="2396" t="str">
        <f t="shared" si="4"/>
        <v>BIRCHIS</v>
      </c>
      <c r="AJ100" s="1845"/>
    </row>
    <row r="101" spans="30:36" x14ac:dyDescent="0.25">
      <c r="AD101" s="1">
        <v>2</v>
      </c>
      <c r="AE101" s="1843">
        <v>10195</v>
      </c>
      <c r="AF101" s="74" t="s">
        <v>1599</v>
      </c>
      <c r="AG101" s="1844" t="s">
        <v>9250</v>
      </c>
      <c r="AH101" s="1844">
        <v>4</v>
      </c>
      <c r="AI101" s="2396" t="str">
        <f t="shared" si="4"/>
        <v>BOCSIG</v>
      </c>
      <c r="AJ101" s="1845"/>
    </row>
    <row r="102" spans="30:36" x14ac:dyDescent="0.25">
      <c r="AD102" s="1">
        <v>2</v>
      </c>
      <c r="AE102" s="1843">
        <v>10239</v>
      </c>
      <c r="AF102" s="74" t="s">
        <v>1600</v>
      </c>
      <c r="AG102" s="1844" t="s">
        <v>9250</v>
      </c>
      <c r="AH102" s="1844">
        <v>4</v>
      </c>
      <c r="AI102" s="2396" t="str">
        <f t="shared" si="4"/>
        <v>BRAZII</v>
      </c>
      <c r="AJ102" s="1845"/>
    </row>
    <row r="103" spans="30:36" x14ac:dyDescent="0.25">
      <c r="AD103" s="1">
        <v>2</v>
      </c>
      <c r="AE103" s="1843">
        <v>10293</v>
      </c>
      <c r="AF103" s="74" t="s">
        <v>1602</v>
      </c>
      <c r="AG103" s="1844" t="s">
        <v>9250</v>
      </c>
      <c r="AH103" s="1844">
        <v>4</v>
      </c>
      <c r="AI103" s="2396" t="str">
        <f t="shared" si="4"/>
        <v>BUTENI</v>
      </c>
      <c r="AJ103" s="1845"/>
    </row>
    <row r="104" spans="30:36" x14ac:dyDescent="0.25">
      <c r="AD104" s="1">
        <v>2</v>
      </c>
      <c r="AE104" s="1843">
        <v>10346</v>
      </c>
      <c r="AF104" s="74" t="s">
        <v>1603</v>
      </c>
      <c r="AG104" s="1844" t="s">
        <v>9250</v>
      </c>
      <c r="AH104" s="1844">
        <v>4</v>
      </c>
      <c r="AI104" s="2396" t="str">
        <f t="shared" si="4"/>
        <v>CARAND</v>
      </c>
      <c r="AJ104" s="1845"/>
    </row>
    <row r="105" spans="30:36" x14ac:dyDescent="0.25">
      <c r="AD105" s="1">
        <v>2</v>
      </c>
      <c r="AE105" s="1843">
        <v>10373</v>
      </c>
      <c r="AF105" s="74" t="s">
        <v>1604</v>
      </c>
      <c r="AG105" s="1844" t="s">
        <v>9250</v>
      </c>
      <c r="AH105" s="1844">
        <v>4</v>
      </c>
      <c r="AI105" s="2396" t="str">
        <f t="shared" si="4"/>
        <v>CERMEI</v>
      </c>
      <c r="AJ105" s="1845"/>
    </row>
    <row r="106" spans="30:36" x14ac:dyDescent="0.25">
      <c r="AD106" s="1">
        <v>2</v>
      </c>
      <c r="AE106" s="1843">
        <v>10417</v>
      </c>
      <c r="AF106" s="74" t="s">
        <v>1605</v>
      </c>
      <c r="AG106" s="1844" t="s">
        <v>9250</v>
      </c>
      <c r="AH106" s="1844">
        <v>4</v>
      </c>
      <c r="AI106" s="2396" t="str">
        <f t="shared" si="4"/>
        <v>CHISINDIA</v>
      </c>
      <c r="AJ106" s="1845"/>
    </row>
    <row r="107" spans="30:36" x14ac:dyDescent="0.25">
      <c r="AD107" s="1">
        <v>2</v>
      </c>
      <c r="AE107" s="1843">
        <v>10453</v>
      </c>
      <c r="AF107" s="74" t="s">
        <v>1606</v>
      </c>
      <c r="AG107" s="1844" t="s">
        <v>9250</v>
      </c>
      <c r="AH107" s="1844">
        <v>4</v>
      </c>
      <c r="AI107" s="2396" t="str">
        <f t="shared" si="4"/>
        <v>CONOP</v>
      </c>
      <c r="AJ107" s="1845"/>
    </row>
    <row r="108" spans="30:36" x14ac:dyDescent="0.25">
      <c r="AD108" s="1">
        <v>2</v>
      </c>
      <c r="AE108" s="1843">
        <v>10514</v>
      </c>
      <c r="AF108" s="74" t="s">
        <v>1607</v>
      </c>
      <c r="AG108" s="1844" t="s">
        <v>9250</v>
      </c>
      <c r="AH108" s="1844">
        <v>4</v>
      </c>
      <c r="AI108" s="2396" t="str">
        <f t="shared" si="4"/>
        <v>COVASINT</v>
      </c>
      <c r="AJ108" s="1845"/>
    </row>
    <row r="109" spans="30:36" x14ac:dyDescent="0.25">
      <c r="AD109" s="1">
        <v>2</v>
      </c>
      <c r="AE109" s="1843">
        <v>10532</v>
      </c>
      <c r="AF109" s="74" t="s">
        <v>1329</v>
      </c>
      <c r="AG109" s="1844" t="s">
        <v>9250</v>
      </c>
      <c r="AH109" s="1844">
        <v>4</v>
      </c>
      <c r="AI109" s="2396" t="str">
        <f t="shared" si="4"/>
        <v>CRAIVA</v>
      </c>
      <c r="AJ109" s="1845"/>
    </row>
    <row r="110" spans="30:36" x14ac:dyDescent="0.25">
      <c r="AD110" s="1">
        <v>2</v>
      </c>
      <c r="AE110" s="1843">
        <v>10649</v>
      </c>
      <c r="AF110" s="74" t="s">
        <v>1608</v>
      </c>
      <c r="AG110" s="1844" t="s">
        <v>9250</v>
      </c>
      <c r="AH110" s="1844">
        <v>4</v>
      </c>
      <c r="AI110" s="2396" t="str">
        <f t="shared" si="4"/>
        <v>DEZNA</v>
      </c>
      <c r="AJ110" s="1845"/>
    </row>
    <row r="111" spans="30:36" x14ac:dyDescent="0.25">
      <c r="AD111" s="1">
        <v>2</v>
      </c>
      <c r="AE111" s="1843">
        <v>10701</v>
      </c>
      <c r="AF111" s="74" t="s">
        <v>1609</v>
      </c>
      <c r="AG111" s="1844" t="s">
        <v>9250</v>
      </c>
      <c r="AH111" s="1844">
        <v>4</v>
      </c>
      <c r="AI111" s="2396" t="str">
        <f t="shared" si="4"/>
        <v>DIECI</v>
      </c>
      <c r="AJ111" s="1845"/>
    </row>
    <row r="112" spans="30:36" x14ac:dyDescent="0.25">
      <c r="AD112" s="1">
        <v>2</v>
      </c>
      <c r="AE112" s="1843">
        <v>12912</v>
      </c>
      <c r="AF112" s="74" t="s">
        <v>1585</v>
      </c>
      <c r="AG112" s="1844" t="s">
        <v>9250</v>
      </c>
      <c r="AH112" s="1844">
        <v>4</v>
      </c>
      <c r="AI112" s="2396" t="str">
        <f>INDEX(AO:AO,MATCH(AH112,AL:AL,0),)&amp;AF112</f>
        <v>DOROBANTI</v>
      </c>
      <c r="AJ112" s="1845"/>
    </row>
    <row r="113" spans="30:36" x14ac:dyDescent="0.25">
      <c r="AD113" s="1">
        <v>2</v>
      </c>
      <c r="AE113" s="1843">
        <v>9280</v>
      </c>
      <c r="AF113" s="74" t="s">
        <v>1317</v>
      </c>
      <c r="AG113" s="1844" t="s">
        <v>9250</v>
      </c>
      <c r="AH113" s="1844">
        <v>4</v>
      </c>
      <c r="AI113" s="2396" t="str">
        <f t="shared" si="4"/>
        <v>FANTINELE</v>
      </c>
      <c r="AJ113" s="1845"/>
    </row>
    <row r="114" spans="30:36" x14ac:dyDescent="0.25">
      <c r="AD114" s="1">
        <v>2</v>
      </c>
      <c r="AE114" s="1843">
        <v>10827</v>
      </c>
      <c r="AF114" s="74" t="s">
        <v>1614</v>
      </c>
      <c r="AG114" s="1844" t="s">
        <v>9250</v>
      </c>
      <c r="AH114" s="1844">
        <v>4</v>
      </c>
      <c r="AI114" s="2396" t="str">
        <f t="shared" si="4"/>
        <v>FELNAC</v>
      </c>
      <c r="AJ114" s="1845"/>
    </row>
    <row r="115" spans="30:36" x14ac:dyDescent="0.25">
      <c r="AD115" s="1">
        <v>2</v>
      </c>
      <c r="AE115" s="1843">
        <v>12920</v>
      </c>
      <c r="AF115" s="74" t="s">
        <v>1613</v>
      </c>
      <c r="AG115" s="1844" t="s">
        <v>9250</v>
      </c>
      <c r="AH115" s="1844">
        <v>4</v>
      </c>
      <c r="AI115" s="2396" t="str">
        <f t="shared" si="4"/>
        <v>FRUMUSENI</v>
      </c>
      <c r="AJ115" s="1845"/>
    </row>
    <row r="116" spans="30:36" x14ac:dyDescent="0.25">
      <c r="AD116" s="1">
        <v>2</v>
      </c>
      <c r="AE116" s="1843">
        <v>10872</v>
      </c>
      <c r="AF116" s="74" t="s">
        <v>1617</v>
      </c>
      <c r="AG116" s="1844" t="s">
        <v>9250</v>
      </c>
      <c r="AH116" s="1844">
        <v>4</v>
      </c>
      <c r="AI116" s="2396" t="str">
        <f t="shared" si="4"/>
        <v>GHIOROC</v>
      </c>
      <c r="AJ116" s="1845"/>
    </row>
    <row r="117" spans="30:36" x14ac:dyDescent="0.25">
      <c r="AD117" s="1">
        <v>2</v>
      </c>
      <c r="AE117" s="1843">
        <v>10916</v>
      </c>
      <c r="AF117" s="74" t="s">
        <v>1618</v>
      </c>
      <c r="AG117" s="1844" t="s">
        <v>9250</v>
      </c>
      <c r="AH117" s="1844">
        <v>4</v>
      </c>
      <c r="AI117" s="2396" t="str">
        <f t="shared" si="4"/>
        <v>GRANICERI</v>
      </c>
      <c r="AJ117" s="1845"/>
    </row>
    <row r="118" spans="30:36" x14ac:dyDescent="0.25">
      <c r="AD118" s="1">
        <v>2</v>
      </c>
      <c r="AE118" s="1843">
        <v>10943</v>
      </c>
      <c r="AF118" s="74" t="s">
        <v>1619</v>
      </c>
      <c r="AG118" s="1844" t="s">
        <v>9250</v>
      </c>
      <c r="AH118" s="1844">
        <v>4</v>
      </c>
      <c r="AI118" s="2396" t="str">
        <f t="shared" si="4"/>
        <v>GURAHONT</v>
      </c>
      <c r="AJ118" s="1845"/>
    </row>
    <row r="119" spans="30:36" x14ac:dyDescent="0.25">
      <c r="AD119" s="1">
        <v>2</v>
      </c>
      <c r="AE119" s="1843">
        <v>11174</v>
      </c>
      <c r="AF119" s="74" t="s">
        <v>1620</v>
      </c>
      <c r="AG119" s="1844" t="s">
        <v>9250</v>
      </c>
      <c r="AH119" s="1844">
        <v>4</v>
      </c>
      <c r="AI119" s="2396" t="str">
        <f t="shared" si="4"/>
        <v>HALMAGEL</v>
      </c>
      <c r="AJ119" s="1845"/>
    </row>
    <row r="120" spans="30:36" x14ac:dyDescent="0.25">
      <c r="AD120" s="1">
        <v>2</v>
      </c>
      <c r="AE120" s="1843">
        <v>11058</v>
      </c>
      <c r="AF120" s="74" t="s">
        <v>1622</v>
      </c>
      <c r="AG120" s="1844" t="s">
        <v>9250</v>
      </c>
      <c r="AH120" s="1844">
        <v>4</v>
      </c>
      <c r="AI120" s="2396" t="str">
        <f t="shared" si="4"/>
        <v>HALMAGIU</v>
      </c>
      <c r="AJ120" s="1845"/>
    </row>
    <row r="121" spans="30:36" x14ac:dyDescent="0.25">
      <c r="AD121" s="1">
        <v>2</v>
      </c>
      <c r="AE121" s="1843">
        <v>11236</v>
      </c>
      <c r="AF121" s="74" t="s">
        <v>1625</v>
      </c>
      <c r="AG121" s="1844" t="s">
        <v>9250</v>
      </c>
      <c r="AH121" s="1844">
        <v>4</v>
      </c>
      <c r="AI121" s="2396" t="str">
        <f t="shared" si="4"/>
        <v>HASMAS</v>
      </c>
      <c r="AJ121" s="1845"/>
    </row>
    <row r="122" spans="30:36" x14ac:dyDescent="0.25">
      <c r="AD122" s="1">
        <v>2</v>
      </c>
      <c r="AE122" s="1843">
        <v>11307</v>
      </c>
      <c r="AF122" s="74" t="s">
        <v>1627</v>
      </c>
      <c r="AG122" s="1844" t="s">
        <v>9250</v>
      </c>
      <c r="AH122" s="1844">
        <v>4</v>
      </c>
      <c r="AI122" s="2396" t="str">
        <f t="shared" si="4"/>
        <v>IGNESTI</v>
      </c>
      <c r="AJ122" s="1845"/>
    </row>
    <row r="123" spans="30:36" x14ac:dyDescent="0.25">
      <c r="AD123" s="1">
        <v>2</v>
      </c>
      <c r="AE123" s="1843">
        <v>11352</v>
      </c>
      <c r="AF123" s="74" t="s">
        <v>1629</v>
      </c>
      <c r="AG123" s="1844" t="s">
        <v>9250</v>
      </c>
      <c r="AH123" s="1844">
        <v>4</v>
      </c>
      <c r="AI123" s="2396" t="str">
        <f t="shared" si="4"/>
        <v>IRATOSU</v>
      </c>
      <c r="AJ123" s="1845"/>
    </row>
    <row r="124" spans="30:36" x14ac:dyDescent="0.25">
      <c r="AD124" s="1">
        <v>2</v>
      </c>
      <c r="AE124" s="1843">
        <v>9333</v>
      </c>
      <c r="AF124" s="74" t="s">
        <v>1630</v>
      </c>
      <c r="AG124" s="1844" t="s">
        <v>9250</v>
      </c>
      <c r="AH124" s="1844">
        <v>4</v>
      </c>
      <c r="AI124" s="2396" t="str">
        <f t="shared" si="4"/>
        <v>LIVADA</v>
      </c>
      <c r="AJ124" s="1845"/>
    </row>
    <row r="125" spans="30:36" x14ac:dyDescent="0.25">
      <c r="AD125" s="1">
        <v>2</v>
      </c>
      <c r="AE125" s="1843">
        <v>11398</v>
      </c>
      <c r="AF125" s="74" t="s">
        <v>1631</v>
      </c>
      <c r="AG125" s="1844" t="s">
        <v>9250</v>
      </c>
      <c r="AH125" s="1844">
        <v>4</v>
      </c>
      <c r="AI125" s="2396" t="str">
        <f t="shared" si="4"/>
        <v>MACEA</v>
      </c>
      <c r="AJ125" s="1845"/>
    </row>
    <row r="126" spans="30:36" x14ac:dyDescent="0.25">
      <c r="AD126" s="1">
        <v>2</v>
      </c>
      <c r="AE126" s="1843">
        <v>11423</v>
      </c>
      <c r="AF126" s="74" t="s">
        <v>1633</v>
      </c>
      <c r="AG126" s="1844" t="s">
        <v>9250</v>
      </c>
      <c r="AH126" s="1844">
        <v>4</v>
      </c>
      <c r="AI126" s="2396" t="str">
        <f t="shared" si="4"/>
        <v>MISCA</v>
      </c>
      <c r="AJ126" s="1845"/>
    </row>
    <row r="127" spans="30:36" x14ac:dyDescent="0.25">
      <c r="AD127" s="1">
        <v>2</v>
      </c>
      <c r="AE127" s="1843">
        <v>11478</v>
      </c>
      <c r="AF127" s="74" t="s">
        <v>1635</v>
      </c>
      <c r="AG127" s="1844" t="s">
        <v>9250</v>
      </c>
      <c r="AH127" s="1844">
        <v>4</v>
      </c>
      <c r="AI127" s="2396" t="str">
        <f t="shared" si="4"/>
        <v>MONEASA</v>
      </c>
      <c r="AJ127" s="1845"/>
    </row>
    <row r="128" spans="30:36" x14ac:dyDescent="0.25">
      <c r="AD128" s="1">
        <v>2</v>
      </c>
      <c r="AE128" s="1843">
        <v>11502</v>
      </c>
      <c r="AF128" s="74" t="s">
        <v>1636</v>
      </c>
      <c r="AG128" s="1844" t="s">
        <v>9250</v>
      </c>
      <c r="AH128" s="1844">
        <v>4</v>
      </c>
      <c r="AI128" s="2396" t="str">
        <f t="shared" si="4"/>
        <v>OLARI</v>
      </c>
      <c r="AJ128" s="1845"/>
    </row>
    <row r="129" spans="30:36" x14ac:dyDescent="0.25">
      <c r="AD129" s="1">
        <v>2</v>
      </c>
      <c r="AE129" s="1843">
        <v>11539</v>
      </c>
      <c r="AF129" s="74" t="s">
        <v>1637</v>
      </c>
      <c r="AG129" s="1844" t="s">
        <v>9250</v>
      </c>
      <c r="AH129" s="1844">
        <v>4</v>
      </c>
      <c r="AI129" s="2396" t="str">
        <f t="shared" si="4"/>
        <v>PAULIS</v>
      </c>
      <c r="AJ129" s="1845"/>
    </row>
    <row r="130" spans="30:36" x14ac:dyDescent="0.25">
      <c r="AD130" s="1">
        <v>2</v>
      </c>
      <c r="AE130" s="1843">
        <v>11637</v>
      </c>
      <c r="AF130" s="74" t="s">
        <v>1638</v>
      </c>
      <c r="AG130" s="1844" t="s">
        <v>9250</v>
      </c>
      <c r="AH130" s="1844">
        <v>4</v>
      </c>
      <c r="AI130" s="2396" t="str">
        <f t="shared" si="4"/>
        <v>PEREGU MARE</v>
      </c>
      <c r="AJ130" s="1845"/>
    </row>
    <row r="131" spans="30:36" x14ac:dyDescent="0.25">
      <c r="AD131" s="1">
        <v>2</v>
      </c>
      <c r="AE131" s="1843">
        <v>11664</v>
      </c>
      <c r="AF131" s="74" t="s">
        <v>1639</v>
      </c>
      <c r="AG131" s="1844" t="s">
        <v>9250</v>
      </c>
      <c r="AH131" s="1844">
        <v>4</v>
      </c>
      <c r="AI131" s="2396" t="str">
        <f t="shared" si="4"/>
        <v>PETRIS</v>
      </c>
      <c r="AJ131" s="1845"/>
    </row>
    <row r="132" spans="30:36" x14ac:dyDescent="0.25">
      <c r="AD132" s="1">
        <v>2</v>
      </c>
      <c r="AE132" s="1843">
        <v>11735</v>
      </c>
      <c r="AF132" s="74" t="s">
        <v>1641</v>
      </c>
      <c r="AG132" s="1844" t="s">
        <v>9250</v>
      </c>
      <c r="AH132" s="1844">
        <v>4</v>
      </c>
      <c r="AI132" s="2396" t="str">
        <f t="shared" si="4"/>
        <v>PILU</v>
      </c>
      <c r="AJ132" s="1845"/>
    </row>
    <row r="133" spans="30:36" x14ac:dyDescent="0.25">
      <c r="AD133" s="1">
        <v>2</v>
      </c>
      <c r="AE133" s="1843">
        <v>11762</v>
      </c>
      <c r="AF133" s="74" t="s">
        <v>1418</v>
      </c>
      <c r="AG133" s="1844" t="s">
        <v>9250</v>
      </c>
      <c r="AH133" s="1844">
        <v>4</v>
      </c>
      <c r="AI133" s="2396" t="str">
        <f t="shared" si="4"/>
        <v>PLESCUTA</v>
      </c>
      <c r="AJ133" s="1845"/>
    </row>
    <row r="134" spans="30:36" x14ac:dyDescent="0.25">
      <c r="AD134" s="1">
        <v>2</v>
      </c>
      <c r="AE134" s="1843">
        <v>12144</v>
      </c>
      <c r="AF134" s="74" t="s">
        <v>1643</v>
      </c>
      <c r="AG134" s="1844" t="s">
        <v>9250</v>
      </c>
      <c r="AH134" s="1844">
        <v>4</v>
      </c>
      <c r="AI134" s="2396" t="str">
        <f t="shared" ref="AI134:AI197" si="5">INDEX(AO:AO,MATCH(AH134,AL:AL,0),)&amp;AF134</f>
        <v>SAGU</v>
      </c>
      <c r="AJ134" s="1845"/>
    </row>
    <row r="135" spans="30:36" x14ac:dyDescent="0.25">
      <c r="AD135" s="1">
        <v>2</v>
      </c>
      <c r="AE135" s="1843">
        <v>11842</v>
      </c>
      <c r="AF135" s="74" t="s">
        <v>1644</v>
      </c>
      <c r="AG135" s="1844" t="s">
        <v>9250</v>
      </c>
      <c r="AH135" s="1844">
        <v>4</v>
      </c>
      <c r="AI135" s="2396" t="str">
        <f t="shared" si="5"/>
        <v>SAVARSIN</v>
      </c>
      <c r="AJ135" s="1845"/>
    </row>
    <row r="136" spans="30:36" x14ac:dyDescent="0.25">
      <c r="AD136" s="1">
        <v>2</v>
      </c>
      <c r="AE136" s="1843">
        <v>11940</v>
      </c>
      <c r="AF136" s="74" t="s">
        <v>1645</v>
      </c>
      <c r="AG136" s="1844" t="s">
        <v>9250</v>
      </c>
      <c r="AH136" s="1844">
        <v>4</v>
      </c>
      <c r="AI136" s="2396" t="str">
        <f t="shared" si="5"/>
        <v>SECUSIGIU</v>
      </c>
      <c r="AJ136" s="1845"/>
    </row>
    <row r="137" spans="30:36" x14ac:dyDescent="0.25">
      <c r="AD137" s="1">
        <v>2</v>
      </c>
      <c r="AE137" s="1843">
        <v>12206</v>
      </c>
      <c r="AF137" s="74" t="s">
        <v>1647</v>
      </c>
      <c r="AG137" s="1844" t="s">
        <v>9250</v>
      </c>
      <c r="AH137" s="1844">
        <v>4</v>
      </c>
      <c r="AI137" s="2396" t="str">
        <f t="shared" si="5"/>
        <v>SEITIN</v>
      </c>
      <c r="AJ137" s="1845"/>
    </row>
    <row r="138" spans="30:36" x14ac:dyDescent="0.25">
      <c r="AD138" s="1">
        <v>2</v>
      </c>
      <c r="AE138" s="1843">
        <v>11995</v>
      </c>
      <c r="AF138" s="74" t="s">
        <v>1648</v>
      </c>
      <c r="AG138" s="1844" t="s">
        <v>9250</v>
      </c>
      <c r="AH138" s="1844">
        <v>4</v>
      </c>
      <c r="AI138" s="2396" t="str">
        <f t="shared" si="5"/>
        <v>SELEUS</v>
      </c>
      <c r="AJ138" s="1845"/>
    </row>
    <row r="139" spans="30:36" x14ac:dyDescent="0.25">
      <c r="AD139" s="1">
        <v>2</v>
      </c>
      <c r="AE139" s="1843">
        <v>12037</v>
      </c>
      <c r="AF139" s="74" t="s">
        <v>1649</v>
      </c>
      <c r="AG139" s="1844" t="s">
        <v>9250</v>
      </c>
      <c r="AH139" s="1844">
        <v>4</v>
      </c>
      <c r="AI139" s="2396" t="str">
        <f t="shared" si="5"/>
        <v>SEMLAC</v>
      </c>
      <c r="AJ139" s="1845"/>
    </row>
    <row r="140" spans="30:36" x14ac:dyDescent="0.25">
      <c r="AD140" s="1">
        <v>2</v>
      </c>
      <c r="AE140" s="1843">
        <v>12224</v>
      </c>
      <c r="AF140" s="74" t="s">
        <v>1650</v>
      </c>
      <c r="AG140" s="1844" t="s">
        <v>9250</v>
      </c>
      <c r="AH140" s="1844">
        <v>4</v>
      </c>
      <c r="AI140" s="2396" t="str">
        <f t="shared" si="5"/>
        <v>SEPREUS</v>
      </c>
      <c r="AJ140" s="1845"/>
    </row>
    <row r="141" spans="30:36" x14ac:dyDescent="0.25">
      <c r="AD141" s="1">
        <v>2</v>
      </c>
      <c r="AE141" s="1843">
        <v>12242</v>
      </c>
      <c r="AF141" s="74" t="s">
        <v>1651</v>
      </c>
      <c r="AG141" s="1844" t="s">
        <v>9250</v>
      </c>
      <c r="AH141" s="1844">
        <v>4</v>
      </c>
      <c r="AI141" s="2396" t="str">
        <f t="shared" si="5"/>
        <v>SICULA</v>
      </c>
      <c r="AJ141" s="1845"/>
    </row>
    <row r="142" spans="30:36" x14ac:dyDescent="0.25">
      <c r="AD142" s="1">
        <v>2</v>
      </c>
      <c r="AE142" s="1843">
        <v>12288</v>
      </c>
      <c r="AF142" s="74" t="s">
        <v>1652</v>
      </c>
      <c r="AG142" s="1844" t="s">
        <v>9250</v>
      </c>
      <c r="AH142" s="1844">
        <v>4</v>
      </c>
      <c r="AI142" s="2396" t="str">
        <f t="shared" si="5"/>
        <v>SILINDIA</v>
      </c>
      <c r="AJ142" s="1845"/>
    </row>
    <row r="143" spans="30:36" x14ac:dyDescent="0.25">
      <c r="AD143" s="1">
        <v>2</v>
      </c>
      <c r="AE143" s="1843">
        <v>12340</v>
      </c>
      <c r="AF143" s="74" t="s">
        <v>1653</v>
      </c>
      <c r="AG143" s="1844" t="s">
        <v>9250</v>
      </c>
      <c r="AH143" s="1844">
        <v>4</v>
      </c>
      <c r="AI143" s="2396" t="str">
        <f t="shared" si="5"/>
        <v>SIMAND</v>
      </c>
      <c r="AJ143" s="1845"/>
    </row>
    <row r="144" spans="30:36" x14ac:dyDescent="0.25">
      <c r="AD144" s="1">
        <v>2</v>
      </c>
      <c r="AE144" s="1843">
        <v>12055</v>
      </c>
      <c r="AF144" s="74" t="s">
        <v>1654</v>
      </c>
      <c r="AG144" s="1844" t="s">
        <v>9250</v>
      </c>
      <c r="AH144" s="1844">
        <v>4</v>
      </c>
      <c r="AI144" s="2396" t="str">
        <f t="shared" si="5"/>
        <v>SINTEA MARE</v>
      </c>
      <c r="AJ144" s="1845"/>
    </row>
    <row r="145" spans="30:36" x14ac:dyDescent="0.25">
      <c r="AD145" s="1">
        <v>2</v>
      </c>
      <c r="AE145" s="1843">
        <v>12368</v>
      </c>
      <c r="AF145" s="74" t="s">
        <v>1655</v>
      </c>
      <c r="AG145" s="1844" t="s">
        <v>9250</v>
      </c>
      <c r="AH145" s="1844">
        <v>4</v>
      </c>
      <c r="AI145" s="2396" t="str">
        <f t="shared" si="5"/>
        <v>SIRIA</v>
      </c>
      <c r="AJ145" s="1845"/>
    </row>
    <row r="146" spans="30:36" x14ac:dyDescent="0.25">
      <c r="AD146" s="1">
        <v>2</v>
      </c>
      <c r="AE146" s="1843">
        <v>12402</v>
      </c>
      <c r="AF146" s="74" t="s">
        <v>1656</v>
      </c>
      <c r="AG146" s="1844" t="s">
        <v>9250</v>
      </c>
      <c r="AH146" s="1844">
        <v>4</v>
      </c>
      <c r="AI146" s="2396" t="str">
        <f t="shared" si="5"/>
        <v>SISTAROVAT</v>
      </c>
      <c r="AJ146" s="1845"/>
    </row>
    <row r="147" spans="30:36" x14ac:dyDescent="0.25">
      <c r="AD147" s="1">
        <v>2</v>
      </c>
      <c r="AE147" s="1843">
        <v>12126</v>
      </c>
      <c r="AF147" s="74" t="s">
        <v>1657</v>
      </c>
      <c r="AG147" s="1844" t="s">
        <v>9250</v>
      </c>
      <c r="AH147" s="1844">
        <v>4</v>
      </c>
      <c r="AI147" s="2396" t="str">
        <f t="shared" si="5"/>
        <v>SOCODOR</v>
      </c>
      <c r="AJ147" s="1845"/>
    </row>
    <row r="148" spans="30:36" x14ac:dyDescent="0.25">
      <c r="AD148" s="1">
        <v>2</v>
      </c>
      <c r="AE148" s="1843">
        <v>9360</v>
      </c>
      <c r="AF148" s="74" t="s">
        <v>1658</v>
      </c>
      <c r="AG148" s="1844" t="s">
        <v>9250</v>
      </c>
      <c r="AH148" s="1844">
        <v>4</v>
      </c>
      <c r="AI148" s="2396" t="str">
        <f t="shared" si="5"/>
        <v>SOFRONEA</v>
      </c>
      <c r="AJ148" s="1845"/>
    </row>
    <row r="149" spans="30:36" x14ac:dyDescent="0.25">
      <c r="AD149" s="1">
        <v>2</v>
      </c>
      <c r="AE149" s="1843">
        <v>12509</v>
      </c>
      <c r="AF149" s="74" t="s">
        <v>1660</v>
      </c>
      <c r="AG149" s="1844" t="s">
        <v>9250</v>
      </c>
      <c r="AH149" s="1844">
        <v>4</v>
      </c>
      <c r="AI149" s="2396" t="str">
        <f t="shared" si="5"/>
        <v>TARNOVA</v>
      </c>
      <c r="AJ149" s="1845"/>
    </row>
    <row r="150" spans="30:36" x14ac:dyDescent="0.25">
      <c r="AD150" s="1">
        <v>2</v>
      </c>
      <c r="AE150" s="1843">
        <v>12457</v>
      </c>
      <c r="AF150" s="74" t="s">
        <v>1661</v>
      </c>
      <c r="AG150" s="1844" t="s">
        <v>9250</v>
      </c>
      <c r="AH150" s="1844">
        <v>4</v>
      </c>
      <c r="AI150" s="2396" t="str">
        <f t="shared" si="5"/>
        <v>TAUT</v>
      </c>
      <c r="AJ150" s="1845"/>
    </row>
    <row r="151" spans="30:36" x14ac:dyDescent="0.25">
      <c r="AD151" s="1">
        <v>2</v>
      </c>
      <c r="AE151" s="1843">
        <v>10765</v>
      </c>
      <c r="AF151" s="74" t="s">
        <v>1611</v>
      </c>
      <c r="AG151" s="1844" t="s">
        <v>9250</v>
      </c>
      <c r="AH151" s="1844">
        <v>4</v>
      </c>
      <c r="AI151" s="2396" t="str">
        <f t="shared" si="5"/>
        <v>USUSAU</v>
      </c>
      <c r="AJ151" s="1845"/>
    </row>
    <row r="152" spans="30:36" x14ac:dyDescent="0.25">
      <c r="AD152" s="1">
        <v>2</v>
      </c>
      <c r="AE152" s="1843">
        <v>12572</v>
      </c>
      <c r="AF152" s="74" t="s">
        <v>1662</v>
      </c>
      <c r="AG152" s="1844" t="s">
        <v>9250</v>
      </c>
      <c r="AH152" s="1844">
        <v>4</v>
      </c>
      <c r="AI152" s="2396" t="str">
        <f t="shared" si="5"/>
        <v>VARADIA DE MURES</v>
      </c>
      <c r="AJ152" s="1845"/>
    </row>
    <row r="153" spans="30:36" x14ac:dyDescent="0.25">
      <c r="AD153" s="1">
        <v>2</v>
      </c>
      <c r="AE153" s="1843">
        <v>12689</v>
      </c>
      <c r="AF153" s="74" t="s">
        <v>1665</v>
      </c>
      <c r="AG153" s="1844" t="s">
        <v>9250</v>
      </c>
      <c r="AH153" s="1844">
        <v>4</v>
      </c>
      <c r="AI153" s="2396" t="str">
        <f t="shared" si="5"/>
        <v>VARFURILE</v>
      </c>
      <c r="AJ153" s="1845"/>
    </row>
    <row r="154" spans="30:36" x14ac:dyDescent="0.25">
      <c r="AD154" s="1">
        <v>2</v>
      </c>
      <c r="AE154" s="1843">
        <v>12643</v>
      </c>
      <c r="AF154" s="74" t="s">
        <v>1666</v>
      </c>
      <c r="AG154" s="1844" t="s">
        <v>9250</v>
      </c>
      <c r="AH154" s="1844">
        <v>4</v>
      </c>
      <c r="AI154" s="2396" t="str">
        <f t="shared" si="5"/>
        <v>VINGA</v>
      </c>
      <c r="AJ154" s="1845"/>
    </row>
    <row r="155" spans="30:36" x14ac:dyDescent="0.25">
      <c r="AD155" s="1">
        <v>2</v>
      </c>
      <c r="AE155" s="1843">
        <v>9397</v>
      </c>
      <c r="AF155" s="74" t="s">
        <v>1667</v>
      </c>
      <c r="AG155" s="1844" t="s">
        <v>9250</v>
      </c>
      <c r="AH155" s="1844">
        <v>4</v>
      </c>
      <c r="AI155" s="2396" t="str">
        <f t="shared" si="5"/>
        <v>VLADIMIRESCU</v>
      </c>
      <c r="AJ155" s="1845"/>
    </row>
    <row r="156" spans="30:36" x14ac:dyDescent="0.25">
      <c r="AD156" s="1">
        <v>2</v>
      </c>
      <c r="AE156" s="1843">
        <v>12778</v>
      </c>
      <c r="AF156" s="74" t="s">
        <v>1669</v>
      </c>
      <c r="AG156" s="1844" t="s">
        <v>9250</v>
      </c>
      <c r="AH156" s="1844">
        <v>4</v>
      </c>
      <c r="AI156" s="2396" t="str">
        <f t="shared" si="5"/>
        <v>ZABRANI</v>
      </c>
      <c r="AJ156" s="1845"/>
    </row>
    <row r="157" spans="30:36" x14ac:dyDescent="0.25">
      <c r="AD157" s="1">
        <v>2</v>
      </c>
      <c r="AE157" s="1843">
        <v>12938</v>
      </c>
      <c r="AF157" s="74" t="s">
        <v>1615</v>
      </c>
      <c r="AG157" s="1844" t="s">
        <v>9250</v>
      </c>
      <c r="AH157" s="1844">
        <v>4</v>
      </c>
      <c r="AI157" s="2396" t="str">
        <f t="shared" si="5"/>
        <v>ZADARENI</v>
      </c>
      <c r="AJ157" s="1845"/>
    </row>
    <row r="158" spans="30:36" x14ac:dyDescent="0.25">
      <c r="AD158" s="1">
        <v>2</v>
      </c>
      <c r="AE158" s="1843">
        <v>12812</v>
      </c>
      <c r="AF158" s="74" t="s">
        <v>1670</v>
      </c>
      <c r="AG158" s="1844" t="s">
        <v>9250</v>
      </c>
      <c r="AH158" s="1844">
        <v>4</v>
      </c>
      <c r="AI158" s="2396" t="str">
        <f t="shared" si="5"/>
        <v>ZARAND</v>
      </c>
      <c r="AJ158" s="1845"/>
    </row>
    <row r="159" spans="30:36" x14ac:dyDescent="0.25">
      <c r="AD159" s="1">
        <v>2</v>
      </c>
      <c r="AE159" s="1843">
        <v>12849</v>
      </c>
      <c r="AF159" s="74" t="s">
        <v>1671</v>
      </c>
      <c r="AG159" s="1844" t="s">
        <v>9250</v>
      </c>
      <c r="AH159" s="1844">
        <v>4</v>
      </c>
      <c r="AI159" s="2396" t="str">
        <f t="shared" si="5"/>
        <v>ZERIND</v>
      </c>
      <c r="AJ159" s="1845"/>
    </row>
    <row r="160" spans="30:36" x14ac:dyDescent="0.25">
      <c r="AD160" s="1830">
        <v>2</v>
      </c>
      <c r="AE160" s="1846">
        <v>12876</v>
      </c>
      <c r="AF160" s="1847" t="s">
        <v>1672</v>
      </c>
      <c r="AG160" s="1848" t="s">
        <v>9250</v>
      </c>
      <c r="AH160" s="1848">
        <v>4</v>
      </c>
      <c r="AI160" s="2397" t="str">
        <f t="shared" si="5"/>
        <v>ZIMANDU NOU</v>
      </c>
      <c r="AJ160" s="1849"/>
    </row>
    <row r="161" spans="30:36" x14ac:dyDescent="0.25">
      <c r="AD161" s="1850">
        <v>3</v>
      </c>
      <c r="AE161" s="1851">
        <v>13169</v>
      </c>
      <c r="AF161" s="1852" t="s">
        <v>10503</v>
      </c>
      <c r="AG161" s="1853" t="s">
        <v>9251</v>
      </c>
      <c r="AH161" s="1853">
        <v>1</v>
      </c>
      <c r="AI161" s="2398" t="str">
        <f t="shared" si="5"/>
        <v>MUNICIPIUL PITESTI</v>
      </c>
      <c r="AJ161" s="1854" t="s">
        <v>9251</v>
      </c>
    </row>
    <row r="162" spans="30:36" x14ac:dyDescent="0.25">
      <c r="AD162" s="1">
        <v>3</v>
      </c>
      <c r="AE162" s="1843">
        <v>13490</v>
      </c>
      <c r="AF162" s="74" t="s">
        <v>10504</v>
      </c>
      <c r="AG162" s="1844" t="s">
        <v>9251</v>
      </c>
      <c r="AH162" s="1844">
        <v>2</v>
      </c>
      <c r="AI162" s="2396" t="str">
        <f t="shared" si="5"/>
        <v>MUNICIPIUL CAMPULUNG</v>
      </c>
      <c r="AJ162" s="1845"/>
    </row>
    <row r="163" spans="30:36" x14ac:dyDescent="0.25">
      <c r="AD163" s="1">
        <v>3</v>
      </c>
      <c r="AE163" s="1843">
        <v>13622</v>
      </c>
      <c r="AF163" s="74" t="s">
        <v>10505</v>
      </c>
      <c r="AG163" s="1844" t="s">
        <v>9251</v>
      </c>
      <c r="AH163" s="1844">
        <v>2</v>
      </c>
      <c r="AI163" s="2396" t="str">
        <f t="shared" si="5"/>
        <v>MUNICIPIUL CURTEA DE ARGES</v>
      </c>
      <c r="AJ163" s="1845"/>
    </row>
    <row r="164" spans="30:36" x14ac:dyDescent="0.25">
      <c r="AD164" s="1">
        <v>3</v>
      </c>
      <c r="AE164" s="1843">
        <v>13668</v>
      </c>
      <c r="AF164" s="74" t="s">
        <v>1290</v>
      </c>
      <c r="AG164" s="1844" t="s">
        <v>9251</v>
      </c>
      <c r="AH164" s="1844">
        <v>3</v>
      </c>
      <c r="AI164" s="2396" t="str">
        <f t="shared" si="5"/>
        <v>ORASUL COSTESTI</v>
      </c>
      <c r="AJ164" s="1845"/>
    </row>
    <row r="165" spans="30:36" x14ac:dyDescent="0.25">
      <c r="AD165" s="1">
        <v>3</v>
      </c>
      <c r="AE165" s="1843">
        <v>13301</v>
      </c>
      <c r="AF165" s="74" t="s">
        <v>10506</v>
      </c>
      <c r="AG165" s="1844" t="s">
        <v>9251</v>
      </c>
      <c r="AH165" s="1844">
        <v>3</v>
      </c>
      <c r="AI165" s="2396" t="str">
        <f t="shared" si="5"/>
        <v>ORASUL MIOVENI</v>
      </c>
      <c r="AJ165" s="1845"/>
    </row>
    <row r="166" spans="30:36" x14ac:dyDescent="0.25">
      <c r="AD166" s="1">
        <v>3</v>
      </c>
      <c r="AE166" s="1843">
        <v>13392</v>
      </c>
      <c r="AF166" s="74" t="s">
        <v>1562</v>
      </c>
      <c r="AG166" s="1844" t="s">
        <v>9251</v>
      </c>
      <c r="AH166" s="1844">
        <v>3</v>
      </c>
      <c r="AI166" s="2396" t="str">
        <f t="shared" si="5"/>
        <v>ORASUL STEFANESTI</v>
      </c>
      <c r="AJ166" s="1845"/>
    </row>
    <row r="167" spans="30:36" x14ac:dyDescent="0.25">
      <c r="AD167" s="1">
        <v>3</v>
      </c>
      <c r="AE167" s="1843">
        <v>13757</v>
      </c>
      <c r="AF167" s="74" t="s">
        <v>10507</v>
      </c>
      <c r="AG167" s="1844" t="s">
        <v>9251</v>
      </c>
      <c r="AH167" s="1844">
        <v>3</v>
      </c>
      <c r="AI167" s="2396" t="str">
        <f t="shared" si="5"/>
        <v>ORASUL TOPOLOVENI</v>
      </c>
      <c r="AJ167" s="1845"/>
    </row>
    <row r="168" spans="30:36" x14ac:dyDescent="0.25">
      <c r="AD168" s="1">
        <v>3</v>
      </c>
      <c r="AE168" s="1843">
        <v>13819</v>
      </c>
      <c r="AF168" s="74" t="s">
        <v>1426</v>
      </c>
      <c r="AG168" s="1844" t="s">
        <v>9251</v>
      </c>
      <c r="AH168" s="1844">
        <v>4</v>
      </c>
      <c r="AI168" s="2396" t="str">
        <f t="shared" si="5"/>
        <v>ALBESTII DE ARGES</v>
      </c>
      <c r="AJ168" s="1845"/>
    </row>
    <row r="169" spans="30:36" x14ac:dyDescent="0.25">
      <c r="AD169" s="1">
        <v>3</v>
      </c>
      <c r="AE169" s="1843">
        <v>13891</v>
      </c>
      <c r="AF169" s="74" t="s">
        <v>1429</v>
      </c>
      <c r="AG169" s="1844" t="s">
        <v>9251</v>
      </c>
      <c r="AH169" s="1844">
        <v>4</v>
      </c>
      <c r="AI169" s="2396" t="str">
        <f t="shared" si="5"/>
        <v>ALBESTII DE MUSCEL</v>
      </c>
      <c r="AJ169" s="1845"/>
    </row>
    <row r="170" spans="30:36" x14ac:dyDescent="0.25">
      <c r="AD170" s="1">
        <v>3</v>
      </c>
      <c r="AE170" s="1843">
        <v>13935</v>
      </c>
      <c r="AF170" s="74" t="s">
        <v>1431</v>
      </c>
      <c r="AG170" s="1844" t="s">
        <v>9251</v>
      </c>
      <c r="AH170" s="1844">
        <v>4</v>
      </c>
      <c r="AI170" s="2396" t="str">
        <f t="shared" si="5"/>
        <v>ALBOTA</v>
      </c>
      <c r="AJ170" s="1845"/>
    </row>
    <row r="171" spans="30:36" x14ac:dyDescent="0.25">
      <c r="AD171" s="1">
        <v>3</v>
      </c>
      <c r="AE171" s="1843">
        <v>13999</v>
      </c>
      <c r="AF171" s="74" t="s">
        <v>1434</v>
      </c>
      <c r="AG171" s="1844" t="s">
        <v>9251</v>
      </c>
      <c r="AH171" s="1844">
        <v>4</v>
      </c>
      <c r="AI171" s="2396" t="str">
        <f t="shared" si="5"/>
        <v>ANINOASA</v>
      </c>
      <c r="AJ171" s="1845"/>
    </row>
    <row r="172" spans="30:36" x14ac:dyDescent="0.25">
      <c r="AD172" s="1">
        <v>3</v>
      </c>
      <c r="AE172" s="1843">
        <v>14049</v>
      </c>
      <c r="AF172" s="74" t="s">
        <v>1435</v>
      </c>
      <c r="AG172" s="1844" t="s">
        <v>9251</v>
      </c>
      <c r="AH172" s="1844">
        <v>4</v>
      </c>
      <c r="AI172" s="2396" t="str">
        <f t="shared" si="5"/>
        <v>AREFU</v>
      </c>
      <c r="AJ172" s="1845"/>
    </row>
    <row r="173" spans="30:36" x14ac:dyDescent="0.25">
      <c r="AD173" s="1">
        <v>3</v>
      </c>
      <c r="AE173" s="1843">
        <v>14085</v>
      </c>
      <c r="AF173" s="74" t="s">
        <v>1436</v>
      </c>
      <c r="AG173" s="1844" t="s">
        <v>9251</v>
      </c>
      <c r="AH173" s="1844">
        <v>4</v>
      </c>
      <c r="AI173" s="2396" t="str">
        <f t="shared" si="5"/>
        <v>BABANA</v>
      </c>
      <c r="AJ173" s="1845"/>
    </row>
    <row r="174" spans="30:36" x14ac:dyDescent="0.25">
      <c r="AD174" s="1">
        <v>3</v>
      </c>
      <c r="AE174" s="1843">
        <v>14165</v>
      </c>
      <c r="AF174" s="74" t="s">
        <v>1437</v>
      </c>
      <c r="AG174" s="1844" t="s">
        <v>9251</v>
      </c>
      <c r="AH174" s="1844">
        <v>4</v>
      </c>
      <c r="AI174" s="2396" t="str">
        <f t="shared" si="5"/>
        <v>BAICULESTI</v>
      </c>
      <c r="AJ174" s="1845"/>
    </row>
    <row r="175" spans="30:36" x14ac:dyDescent="0.25">
      <c r="AD175" s="1">
        <v>3</v>
      </c>
      <c r="AE175" s="1843">
        <v>14272</v>
      </c>
      <c r="AF175" s="74" t="s">
        <v>1439</v>
      </c>
      <c r="AG175" s="1844" t="s">
        <v>9251</v>
      </c>
      <c r="AH175" s="1844">
        <v>4</v>
      </c>
      <c r="AI175" s="2396" t="str">
        <f t="shared" si="5"/>
        <v>BALILESTI</v>
      </c>
      <c r="AJ175" s="1845"/>
    </row>
    <row r="176" spans="30:36" x14ac:dyDescent="0.25">
      <c r="AD176" s="1">
        <v>3</v>
      </c>
      <c r="AE176" s="1843">
        <v>14450</v>
      </c>
      <c r="AF176" s="74" t="s">
        <v>1441</v>
      </c>
      <c r="AG176" s="1844" t="s">
        <v>9251</v>
      </c>
      <c r="AH176" s="1844">
        <v>4</v>
      </c>
      <c r="AI176" s="2396" t="str">
        <f t="shared" si="5"/>
        <v>BARLA</v>
      </c>
      <c r="AJ176" s="1845"/>
    </row>
    <row r="177" spans="30:36" x14ac:dyDescent="0.25">
      <c r="AD177" s="1">
        <v>3</v>
      </c>
      <c r="AE177" s="1843">
        <v>13187</v>
      </c>
      <c r="AF177" s="74" t="s">
        <v>1444</v>
      </c>
      <c r="AG177" s="1844" t="s">
        <v>9251</v>
      </c>
      <c r="AH177" s="1844">
        <v>4</v>
      </c>
      <c r="AI177" s="2396" t="str">
        <f t="shared" si="5"/>
        <v>BASCOV</v>
      </c>
      <c r="AJ177" s="1845"/>
    </row>
    <row r="178" spans="30:36" x14ac:dyDescent="0.25">
      <c r="AD178" s="1">
        <v>3</v>
      </c>
      <c r="AE178" s="1843">
        <v>14352</v>
      </c>
      <c r="AF178" s="74" t="s">
        <v>1447</v>
      </c>
      <c r="AG178" s="1844" t="s">
        <v>9251</v>
      </c>
      <c r="AH178" s="1844">
        <v>4</v>
      </c>
      <c r="AI178" s="2396" t="str">
        <f t="shared" si="5"/>
        <v>BELETI-NEGRESTI</v>
      </c>
      <c r="AJ178" s="1845"/>
    </row>
    <row r="179" spans="30:36" x14ac:dyDescent="0.25">
      <c r="AD179" s="1">
        <v>3</v>
      </c>
      <c r="AE179" s="1843">
        <v>14405</v>
      </c>
      <c r="AF179" s="74" t="s">
        <v>1448</v>
      </c>
      <c r="AG179" s="1844" t="s">
        <v>9251</v>
      </c>
      <c r="AH179" s="1844">
        <v>4</v>
      </c>
      <c r="AI179" s="2396" t="str">
        <f t="shared" si="5"/>
        <v>BEREVOESTI</v>
      </c>
      <c r="AJ179" s="1845"/>
    </row>
    <row r="180" spans="30:36" x14ac:dyDescent="0.25">
      <c r="AD180" s="1">
        <v>3</v>
      </c>
      <c r="AE180" s="1843">
        <v>14584</v>
      </c>
      <c r="AF180" s="74" t="s">
        <v>1449</v>
      </c>
      <c r="AG180" s="1844" t="s">
        <v>9251</v>
      </c>
      <c r="AH180" s="1844">
        <v>4</v>
      </c>
      <c r="AI180" s="2396" t="str">
        <f t="shared" si="5"/>
        <v>BOGATI</v>
      </c>
      <c r="AJ180" s="1845"/>
    </row>
    <row r="181" spans="30:36" x14ac:dyDescent="0.25">
      <c r="AD181" s="1">
        <v>3</v>
      </c>
      <c r="AE181" s="1843">
        <v>14673</v>
      </c>
      <c r="AF181" s="74" t="s">
        <v>1450</v>
      </c>
      <c r="AG181" s="1844" t="s">
        <v>9251</v>
      </c>
      <c r="AH181" s="1844">
        <v>4</v>
      </c>
      <c r="AI181" s="2396" t="str">
        <f t="shared" si="5"/>
        <v>BOTENI</v>
      </c>
      <c r="AJ181" s="1845"/>
    </row>
    <row r="182" spans="30:36" x14ac:dyDescent="0.25">
      <c r="AD182" s="1">
        <v>3</v>
      </c>
      <c r="AE182" s="1843">
        <v>14726</v>
      </c>
      <c r="AF182" s="74" t="s">
        <v>1281</v>
      </c>
      <c r="AG182" s="1844" t="s">
        <v>9251</v>
      </c>
      <c r="AH182" s="1844">
        <v>4</v>
      </c>
      <c r="AI182" s="2396" t="str">
        <f t="shared" si="5"/>
        <v>BOTESTI</v>
      </c>
      <c r="AJ182" s="1845"/>
    </row>
    <row r="183" spans="30:36" x14ac:dyDescent="0.25">
      <c r="AD183" s="1">
        <v>3</v>
      </c>
      <c r="AE183" s="1843">
        <v>13276</v>
      </c>
      <c r="AF183" s="74" t="s">
        <v>1451</v>
      </c>
      <c r="AG183" s="1844" t="s">
        <v>9251</v>
      </c>
      <c r="AH183" s="1844">
        <v>4</v>
      </c>
      <c r="AI183" s="2396" t="str">
        <f t="shared" si="5"/>
        <v>BRADU</v>
      </c>
      <c r="AJ183" s="1845"/>
    </row>
    <row r="184" spans="30:36" x14ac:dyDescent="0.25">
      <c r="AD184" s="1">
        <v>3</v>
      </c>
      <c r="AE184" s="1843">
        <v>14753</v>
      </c>
      <c r="AF184" s="74" t="s">
        <v>1452</v>
      </c>
      <c r="AG184" s="1844" t="s">
        <v>9251</v>
      </c>
      <c r="AH184" s="1844">
        <v>4</v>
      </c>
      <c r="AI184" s="2396" t="str">
        <f t="shared" si="5"/>
        <v>BRADULET</v>
      </c>
      <c r="AJ184" s="1845"/>
    </row>
    <row r="185" spans="30:36" x14ac:dyDescent="0.25">
      <c r="AD185" s="1">
        <v>3</v>
      </c>
      <c r="AE185" s="1843">
        <v>14851</v>
      </c>
      <c r="AF185" s="74" t="s">
        <v>1455</v>
      </c>
      <c r="AG185" s="1844" t="s">
        <v>9251</v>
      </c>
      <c r="AH185" s="1844">
        <v>4</v>
      </c>
      <c r="AI185" s="2396" t="str">
        <f t="shared" si="5"/>
        <v>BUDEASA</v>
      </c>
      <c r="AJ185" s="1845"/>
    </row>
    <row r="186" spans="30:36" x14ac:dyDescent="0.25">
      <c r="AD186" s="1">
        <v>3</v>
      </c>
      <c r="AE186" s="1843">
        <v>14922</v>
      </c>
      <c r="AF186" s="74" t="s">
        <v>1457</v>
      </c>
      <c r="AG186" s="1844" t="s">
        <v>9251</v>
      </c>
      <c r="AH186" s="1844">
        <v>4</v>
      </c>
      <c r="AI186" s="2396" t="str">
        <f t="shared" si="5"/>
        <v>BUGHEA DE JOS</v>
      </c>
      <c r="AJ186" s="1845"/>
    </row>
    <row r="187" spans="30:36" x14ac:dyDescent="0.25">
      <c r="AD187" s="1">
        <v>3</v>
      </c>
      <c r="AE187" s="1843">
        <v>20063</v>
      </c>
      <c r="AF187" s="74" t="s">
        <v>1427</v>
      </c>
      <c r="AG187" s="1844" t="s">
        <v>9251</v>
      </c>
      <c r="AH187" s="1844">
        <v>4</v>
      </c>
      <c r="AI187" s="2396" t="str">
        <f t="shared" si="5"/>
        <v>BUGHEA DE SUS</v>
      </c>
      <c r="AJ187" s="1845"/>
    </row>
    <row r="188" spans="30:36" x14ac:dyDescent="0.25">
      <c r="AD188" s="1">
        <v>3</v>
      </c>
      <c r="AE188" s="1843">
        <v>14940</v>
      </c>
      <c r="AF188" s="74" t="s">
        <v>1458</v>
      </c>
      <c r="AG188" s="1844" t="s">
        <v>9251</v>
      </c>
      <c r="AH188" s="1844">
        <v>4</v>
      </c>
      <c r="AI188" s="2396" t="str">
        <f t="shared" si="5"/>
        <v>BUZOESTI</v>
      </c>
      <c r="AJ188" s="1845"/>
    </row>
    <row r="189" spans="30:36" x14ac:dyDescent="0.25">
      <c r="AD189" s="1">
        <v>3</v>
      </c>
      <c r="AE189" s="1843">
        <v>15064</v>
      </c>
      <c r="AF189" s="74" t="s">
        <v>1463</v>
      </c>
      <c r="AG189" s="1844" t="s">
        <v>9251</v>
      </c>
      <c r="AH189" s="1844">
        <v>4</v>
      </c>
      <c r="AI189" s="2396" t="str">
        <f t="shared" si="5"/>
        <v>CALDARARU</v>
      </c>
      <c r="AJ189" s="1845"/>
    </row>
    <row r="190" spans="30:36" x14ac:dyDescent="0.25">
      <c r="AD190" s="1">
        <v>3</v>
      </c>
      <c r="AE190" s="1843">
        <v>15108</v>
      </c>
      <c r="AF190" s="74" t="s">
        <v>1464</v>
      </c>
      <c r="AG190" s="1844" t="s">
        <v>9251</v>
      </c>
      <c r="AH190" s="1844">
        <v>4</v>
      </c>
      <c r="AI190" s="2396" t="str">
        <f t="shared" si="5"/>
        <v>CALINESTI</v>
      </c>
      <c r="AJ190" s="1845"/>
    </row>
    <row r="191" spans="30:36" x14ac:dyDescent="0.25">
      <c r="AD191" s="1">
        <v>3</v>
      </c>
      <c r="AE191" s="1843">
        <v>15233</v>
      </c>
      <c r="AF191" s="74" t="s">
        <v>1466</v>
      </c>
      <c r="AG191" s="1844" t="s">
        <v>9251</v>
      </c>
      <c r="AH191" s="1844">
        <v>4</v>
      </c>
      <c r="AI191" s="2396" t="str">
        <f t="shared" si="5"/>
        <v>CATEASCA</v>
      </c>
      <c r="AJ191" s="1845"/>
    </row>
    <row r="192" spans="30:36" x14ac:dyDescent="0.25">
      <c r="AD192" s="1">
        <v>3</v>
      </c>
      <c r="AE192" s="1843">
        <v>15313</v>
      </c>
      <c r="AF192" s="74" t="s">
        <v>1471</v>
      </c>
      <c r="AG192" s="1844" t="s">
        <v>9251</v>
      </c>
      <c r="AH192" s="1844">
        <v>4</v>
      </c>
      <c r="AI192" s="2396" t="str">
        <f t="shared" si="5"/>
        <v>CEPARI</v>
      </c>
      <c r="AJ192" s="1845"/>
    </row>
    <row r="193" spans="30:36" x14ac:dyDescent="0.25">
      <c r="AD193" s="1">
        <v>3</v>
      </c>
      <c r="AE193" s="1843">
        <v>15402</v>
      </c>
      <c r="AF193" s="74" t="s">
        <v>1472</v>
      </c>
      <c r="AG193" s="1844" t="s">
        <v>9251</v>
      </c>
      <c r="AH193" s="1844">
        <v>4</v>
      </c>
      <c r="AI193" s="2396" t="str">
        <f t="shared" si="5"/>
        <v>CETATENI</v>
      </c>
      <c r="AJ193" s="1845"/>
    </row>
    <row r="194" spans="30:36" x14ac:dyDescent="0.25">
      <c r="AD194" s="1">
        <v>3</v>
      </c>
      <c r="AE194" s="1843">
        <v>15448</v>
      </c>
      <c r="AF194" s="74" t="s">
        <v>1473</v>
      </c>
      <c r="AG194" s="1844" t="s">
        <v>9251</v>
      </c>
      <c r="AH194" s="1844">
        <v>4</v>
      </c>
      <c r="AI194" s="2396" t="str">
        <f t="shared" si="5"/>
        <v>CICANESTI</v>
      </c>
      <c r="AJ194" s="1845"/>
    </row>
    <row r="195" spans="30:36" x14ac:dyDescent="0.25">
      <c r="AD195" s="1">
        <v>3</v>
      </c>
      <c r="AE195" s="1843">
        <v>15493</v>
      </c>
      <c r="AF195" s="74" t="s">
        <v>1476</v>
      </c>
      <c r="AG195" s="1844" t="s">
        <v>9251</v>
      </c>
      <c r="AH195" s="1844">
        <v>4</v>
      </c>
      <c r="AI195" s="2396" t="str">
        <f t="shared" si="5"/>
        <v>CIOFRANGENI</v>
      </c>
      <c r="AJ195" s="1845"/>
    </row>
    <row r="196" spans="30:36" x14ac:dyDescent="0.25">
      <c r="AD196" s="1">
        <v>3</v>
      </c>
      <c r="AE196" s="1843">
        <v>15554</v>
      </c>
      <c r="AF196" s="74" t="s">
        <v>1477</v>
      </c>
      <c r="AG196" s="1844" t="s">
        <v>9251</v>
      </c>
      <c r="AH196" s="1844">
        <v>4</v>
      </c>
      <c r="AI196" s="2396" t="str">
        <f t="shared" si="5"/>
        <v>CIOMAGESTI</v>
      </c>
      <c r="AJ196" s="1845"/>
    </row>
    <row r="197" spans="30:36" x14ac:dyDescent="0.25">
      <c r="AD197" s="1">
        <v>3</v>
      </c>
      <c r="AE197" s="1843">
        <v>15652</v>
      </c>
      <c r="AF197" s="74" t="s">
        <v>1480</v>
      </c>
      <c r="AG197" s="1844" t="s">
        <v>9251</v>
      </c>
      <c r="AH197" s="1844">
        <v>4</v>
      </c>
      <c r="AI197" s="2396" t="str">
        <f t="shared" si="5"/>
        <v>COCU</v>
      </c>
      <c r="AJ197" s="1845"/>
    </row>
    <row r="198" spans="30:36" x14ac:dyDescent="0.25">
      <c r="AD198" s="1">
        <v>3</v>
      </c>
      <c r="AE198" s="1843">
        <v>15741</v>
      </c>
      <c r="AF198" s="74" t="s">
        <v>1482</v>
      </c>
      <c r="AG198" s="1844" t="s">
        <v>9251</v>
      </c>
      <c r="AH198" s="1844">
        <v>4</v>
      </c>
      <c r="AI198" s="2396" t="str">
        <f t="shared" ref="AI198:AI261" si="6">INDEX(AO:AO,MATCH(AH198,AL:AL,0),)&amp;AF198</f>
        <v>CORBENI</v>
      </c>
      <c r="AJ198" s="1845"/>
    </row>
    <row r="199" spans="30:36" x14ac:dyDescent="0.25">
      <c r="AD199" s="1">
        <v>3</v>
      </c>
      <c r="AE199" s="1843">
        <v>15830</v>
      </c>
      <c r="AF199" s="74" t="s">
        <v>1486</v>
      </c>
      <c r="AG199" s="1844" t="s">
        <v>9251</v>
      </c>
      <c r="AH199" s="1844">
        <v>4</v>
      </c>
      <c r="AI199" s="2396" t="str">
        <f t="shared" si="6"/>
        <v>CORBI</v>
      </c>
      <c r="AJ199" s="1845"/>
    </row>
    <row r="200" spans="30:36" x14ac:dyDescent="0.25">
      <c r="AD200" s="1">
        <v>3</v>
      </c>
      <c r="AE200" s="1843">
        <v>15901</v>
      </c>
      <c r="AF200" s="74" t="s">
        <v>1487</v>
      </c>
      <c r="AG200" s="1844" t="s">
        <v>9251</v>
      </c>
      <c r="AH200" s="1844">
        <v>4</v>
      </c>
      <c r="AI200" s="2396" t="str">
        <f t="shared" si="6"/>
        <v>COSESTI</v>
      </c>
      <c r="AJ200" s="1845"/>
    </row>
    <row r="201" spans="30:36" x14ac:dyDescent="0.25">
      <c r="AD201" s="1">
        <v>3</v>
      </c>
      <c r="AE201" s="1843">
        <v>15983</v>
      </c>
      <c r="AF201" s="74" t="s">
        <v>1490</v>
      </c>
      <c r="AG201" s="1844" t="s">
        <v>9251</v>
      </c>
      <c r="AH201" s="1844">
        <v>4</v>
      </c>
      <c r="AI201" s="2396" t="str">
        <f t="shared" si="6"/>
        <v>COTMEANA</v>
      </c>
      <c r="AJ201" s="1845"/>
    </row>
    <row r="202" spans="30:36" x14ac:dyDescent="0.25">
      <c r="AD202" s="1">
        <v>3</v>
      </c>
      <c r="AE202" s="1843">
        <v>16132</v>
      </c>
      <c r="AF202" s="74" t="s">
        <v>1494</v>
      </c>
      <c r="AG202" s="1844" t="s">
        <v>9251</v>
      </c>
      <c r="AH202" s="1844">
        <v>4</v>
      </c>
      <c r="AI202" s="2396" t="str">
        <f t="shared" si="6"/>
        <v>CUCA</v>
      </c>
      <c r="AJ202" s="1845"/>
    </row>
    <row r="203" spans="30:36" x14ac:dyDescent="0.25">
      <c r="AD203" s="1">
        <v>3</v>
      </c>
      <c r="AE203" s="1843">
        <v>16329</v>
      </c>
      <c r="AF203" s="74" t="s">
        <v>1497</v>
      </c>
      <c r="AG203" s="1844" t="s">
        <v>9251</v>
      </c>
      <c r="AH203" s="1844">
        <v>4</v>
      </c>
      <c r="AI203" s="2396" t="str">
        <f t="shared" si="6"/>
        <v>DAMBOVICIOARA</v>
      </c>
      <c r="AJ203" s="1845"/>
    </row>
    <row r="204" spans="30:36" x14ac:dyDescent="0.25">
      <c r="AD204" s="1">
        <v>3</v>
      </c>
      <c r="AE204" s="1843">
        <v>16365</v>
      </c>
      <c r="AF204" s="74" t="s">
        <v>1498</v>
      </c>
      <c r="AG204" s="1844" t="s">
        <v>9251</v>
      </c>
      <c r="AH204" s="1844">
        <v>4</v>
      </c>
      <c r="AI204" s="2396" t="str">
        <f t="shared" si="6"/>
        <v>DARMANESTI</v>
      </c>
      <c r="AJ204" s="1845"/>
    </row>
    <row r="205" spans="30:36" x14ac:dyDescent="0.25">
      <c r="AD205" s="1">
        <v>3</v>
      </c>
      <c r="AE205" s="1843">
        <v>16285</v>
      </c>
      <c r="AF205" s="74" t="s">
        <v>1500</v>
      </c>
      <c r="AG205" s="1844" t="s">
        <v>9251</v>
      </c>
      <c r="AH205" s="1844">
        <v>4</v>
      </c>
      <c r="AI205" s="2396" t="str">
        <f t="shared" si="6"/>
        <v>DAVIDESTI</v>
      </c>
      <c r="AJ205" s="1845"/>
    </row>
    <row r="206" spans="30:36" x14ac:dyDescent="0.25">
      <c r="AD206" s="1">
        <v>3</v>
      </c>
      <c r="AE206" s="1843">
        <v>16427</v>
      </c>
      <c r="AF206" s="74" t="s">
        <v>1338</v>
      </c>
      <c r="AG206" s="1844" t="s">
        <v>9251</v>
      </c>
      <c r="AH206" s="1844">
        <v>4</v>
      </c>
      <c r="AI206" s="2396" t="str">
        <f t="shared" si="6"/>
        <v>DOBRESTI</v>
      </c>
      <c r="AJ206" s="1845"/>
    </row>
    <row r="207" spans="30:36" x14ac:dyDescent="0.25">
      <c r="AD207" s="1">
        <v>3</v>
      </c>
      <c r="AE207" s="1843">
        <v>16454</v>
      </c>
      <c r="AF207" s="74" t="s">
        <v>1502</v>
      </c>
      <c r="AG207" s="1844" t="s">
        <v>9251</v>
      </c>
      <c r="AH207" s="1844">
        <v>4</v>
      </c>
      <c r="AI207" s="2396" t="str">
        <f t="shared" si="6"/>
        <v>DOMNESTI</v>
      </c>
      <c r="AJ207" s="1845"/>
    </row>
    <row r="208" spans="30:36" x14ac:dyDescent="0.25">
      <c r="AD208" s="1">
        <v>3</v>
      </c>
      <c r="AE208" s="1843">
        <v>16506</v>
      </c>
      <c r="AF208" s="74" t="s">
        <v>1503</v>
      </c>
      <c r="AG208" s="1844" t="s">
        <v>9251</v>
      </c>
      <c r="AH208" s="1844">
        <v>4</v>
      </c>
      <c r="AI208" s="2396" t="str">
        <f t="shared" si="6"/>
        <v>DRAGANU</v>
      </c>
      <c r="AJ208" s="1845"/>
    </row>
    <row r="209" spans="30:36" x14ac:dyDescent="0.25">
      <c r="AD209" s="1">
        <v>3</v>
      </c>
      <c r="AE209" s="1843">
        <v>16472</v>
      </c>
      <c r="AF209" s="74" t="s">
        <v>1506</v>
      </c>
      <c r="AG209" s="1844" t="s">
        <v>9251</v>
      </c>
      <c r="AH209" s="1844">
        <v>4</v>
      </c>
      <c r="AI209" s="2396" t="str">
        <f t="shared" si="6"/>
        <v>DRAGOSLAVELE</v>
      </c>
      <c r="AJ209" s="1845"/>
    </row>
    <row r="210" spans="30:36" x14ac:dyDescent="0.25">
      <c r="AD210" s="1">
        <v>3</v>
      </c>
      <c r="AE210" s="1843">
        <v>16551</v>
      </c>
      <c r="AF210" s="74" t="s">
        <v>1507</v>
      </c>
      <c r="AG210" s="1844" t="s">
        <v>9251</v>
      </c>
      <c r="AH210" s="1844">
        <v>4</v>
      </c>
      <c r="AI210" s="2396" t="str">
        <f t="shared" si="6"/>
        <v>GODENI</v>
      </c>
      <c r="AJ210" s="1845"/>
    </row>
    <row r="211" spans="30:36" x14ac:dyDescent="0.25">
      <c r="AD211" s="1">
        <v>3</v>
      </c>
      <c r="AE211" s="1843">
        <v>16613</v>
      </c>
      <c r="AF211" s="74" t="s">
        <v>1509</v>
      </c>
      <c r="AG211" s="1844" t="s">
        <v>9251</v>
      </c>
      <c r="AH211" s="1844">
        <v>4</v>
      </c>
      <c r="AI211" s="2396" t="str">
        <f t="shared" si="6"/>
        <v>HARSESTI</v>
      </c>
      <c r="AJ211" s="1845"/>
    </row>
    <row r="212" spans="30:36" x14ac:dyDescent="0.25">
      <c r="AD212" s="1">
        <v>3</v>
      </c>
      <c r="AE212" s="1843">
        <v>16659</v>
      </c>
      <c r="AF212" s="74" t="s">
        <v>1510</v>
      </c>
      <c r="AG212" s="1844" t="s">
        <v>9251</v>
      </c>
      <c r="AH212" s="1844">
        <v>4</v>
      </c>
      <c r="AI212" s="2396" t="str">
        <f t="shared" si="6"/>
        <v>HARTIESTI</v>
      </c>
      <c r="AJ212" s="1845"/>
    </row>
    <row r="213" spans="30:36" x14ac:dyDescent="0.25">
      <c r="AD213" s="1">
        <v>3</v>
      </c>
      <c r="AE213" s="1843">
        <v>16739</v>
      </c>
      <c r="AF213" s="74" t="s">
        <v>1515</v>
      </c>
      <c r="AG213" s="1844" t="s">
        <v>9251</v>
      </c>
      <c r="AH213" s="1844">
        <v>4</v>
      </c>
      <c r="AI213" s="2396" t="str">
        <f t="shared" si="6"/>
        <v>IZVORU</v>
      </c>
      <c r="AJ213" s="1845"/>
    </row>
    <row r="214" spans="30:36" x14ac:dyDescent="0.25">
      <c r="AD214" s="1">
        <v>3</v>
      </c>
      <c r="AE214" s="1843">
        <v>16757</v>
      </c>
      <c r="AF214" s="74" t="s">
        <v>1516</v>
      </c>
      <c r="AG214" s="1844" t="s">
        <v>9251</v>
      </c>
      <c r="AH214" s="1844">
        <v>4</v>
      </c>
      <c r="AI214" s="2396" t="str">
        <f t="shared" si="6"/>
        <v>LEORDENI</v>
      </c>
      <c r="AJ214" s="1845"/>
    </row>
    <row r="215" spans="30:36" x14ac:dyDescent="0.25">
      <c r="AD215" s="1">
        <v>3</v>
      </c>
      <c r="AE215" s="1843">
        <v>16908</v>
      </c>
      <c r="AF215" s="74" t="s">
        <v>1518</v>
      </c>
      <c r="AG215" s="1844" t="s">
        <v>9251</v>
      </c>
      <c r="AH215" s="1844">
        <v>4</v>
      </c>
      <c r="AI215" s="2396" t="str">
        <f t="shared" si="6"/>
        <v>LERESTI</v>
      </c>
      <c r="AJ215" s="1845"/>
    </row>
    <row r="216" spans="30:36" x14ac:dyDescent="0.25">
      <c r="AD216" s="1">
        <v>3</v>
      </c>
      <c r="AE216" s="1843">
        <v>16944</v>
      </c>
      <c r="AF216" s="74" t="s">
        <v>1521</v>
      </c>
      <c r="AG216" s="1844" t="s">
        <v>9251</v>
      </c>
      <c r="AH216" s="1844">
        <v>4</v>
      </c>
      <c r="AI216" s="2396" t="str">
        <f t="shared" si="6"/>
        <v>LUNCA CORBULUI</v>
      </c>
      <c r="AJ216" s="1845"/>
    </row>
    <row r="217" spans="30:36" x14ac:dyDescent="0.25">
      <c r="AD217" s="1">
        <v>3</v>
      </c>
      <c r="AE217" s="1843">
        <v>17049</v>
      </c>
      <c r="AF217" s="74" t="s">
        <v>1523</v>
      </c>
      <c r="AG217" s="1844" t="s">
        <v>9251</v>
      </c>
      <c r="AH217" s="1844">
        <v>4</v>
      </c>
      <c r="AI217" s="2396" t="str">
        <f t="shared" si="6"/>
        <v>MALURENI</v>
      </c>
      <c r="AJ217" s="1845"/>
    </row>
    <row r="218" spans="30:36" x14ac:dyDescent="0.25">
      <c r="AD218" s="1">
        <v>3</v>
      </c>
      <c r="AE218" s="1843">
        <v>13365</v>
      </c>
      <c r="AF218" s="74" t="s">
        <v>1526</v>
      </c>
      <c r="AG218" s="1844" t="s">
        <v>9251</v>
      </c>
      <c r="AH218" s="1844">
        <v>4</v>
      </c>
      <c r="AI218" s="2396" t="str">
        <f t="shared" si="6"/>
        <v>MARACINENI</v>
      </c>
      <c r="AJ218" s="1845"/>
    </row>
    <row r="219" spans="30:36" x14ac:dyDescent="0.25">
      <c r="AD219" s="1">
        <v>3</v>
      </c>
      <c r="AE219" s="1843">
        <v>17101</v>
      </c>
      <c r="AF219" s="74" t="s">
        <v>1527</v>
      </c>
      <c r="AG219" s="1844" t="s">
        <v>9251</v>
      </c>
      <c r="AH219" s="1844">
        <v>4</v>
      </c>
      <c r="AI219" s="2396" t="str">
        <f t="shared" si="6"/>
        <v>MERISANI</v>
      </c>
      <c r="AJ219" s="1845"/>
    </row>
    <row r="220" spans="30:36" x14ac:dyDescent="0.25">
      <c r="AD220" s="1">
        <v>3</v>
      </c>
      <c r="AE220" s="1843">
        <v>17209</v>
      </c>
      <c r="AF220" s="74" t="s">
        <v>1278</v>
      </c>
      <c r="AG220" s="1844" t="s">
        <v>9251</v>
      </c>
      <c r="AH220" s="1844">
        <v>4</v>
      </c>
      <c r="AI220" s="2396" t="str">
        <f t="shared" si="6"/>
        <v>MICESTI</v>
      </c>
      <c r="AJ220" s="1845"/>
    </row>
    <row r="221" spans="30:36" x14ac:dyDescent="0.25">
      <c r="AD221" s="1">
        <v>3</v>
      </c>
      <c r="AE221" s="1843">
        <v>17254</v>
      </c>
      <c r="AF221" s="74" t="s">
        <v>1529</v>
      </c>
      <c r="AG221" s="1844" t="s">
        <v>9251</v>
      </c>
      <c r="AH221" s="1844">
        <v>4</v>
      </c>
      <c r="AI221" s="2396" t="str">
        <f t="shared" si="6"/>
        <v>MIHAESTI</v>
      </c>
      <c r="AJ221" s="1845"/>
    </row>
    <row r="222" spans="30:36" x14ac:dyDescent="0.25">
      <c r="AD222" s="1">
        <v>3</v>
      </c>
      <c r="AE222" s="1843">
        <v>17334</v>
      </c>
      <c r="AF222" s="74" t="s">
        <v>1474</v>
      </c>
      <c r="AG222" s="1844" t="s">
        <v>9251</v>
      </c>
      <c r="AH222" s="1844">
        <v>4</v>
      </c>
      <c r="AI222" s="2396" t="str">
        <f t="shared" si="6"/>
        <v>MIOARELE</v>
      </c>
      <c r="AJ222" s="1845"/>
    </row>
    <row r="223" spans="30:36" x14ac:dyDescent="0.25">
      <c r="AD223" s="1">
        <v>3</v>
      </c>
      <c r="AE223" s="1843">
        <v>17398</v>
      </c>
      <c r="AF223" s="74" t="s">
        <v>1531</v>
      </c>
      <c r="AG223" s="1844" t="s">
        <v>9251</v>
      </c>
      <c r="AH223" s="1844">
        <v>4</v>
      </c>
      <c r="AI223" s="2396" t="str">
        <f t="shared" si="6"/>
        <v>MIROSI</v>
      </c>
      <c r="AJ223" s="1845"/>
    </row>
    <row r="224" spans="30:36" x14ac:dyDescent="0.25">
      <c r="AD224" s="1">
        <v>3</v>
      </c>
      <c r="AE224" s="1843">
        <v>17423</v>
      </c>
      <c r="AF224" s="74" t="s">
        <v>1323</v>
      </c>
      <c r="AG224" s="1844" t="s">
        <v>9251</v>
      </c>
      <c r="AH224" s="1844">
        <v>4</v>
      </c>
      <c r="AI224" s="2396" t="str">
        <f t="shared" si="6"/>
        <v>MORARESTI</v>
      </c>
      <c r="AJ224" s="1845"/>
    </row>
    <row r="225" spans="30:36" x14ac:dyDescent="0.25">
      <c r="AD225" s="1">
        <v>3</v>
      </c>
      <c r="AE225" s="1843">
        <v>17496</v>
      </c>
      <c r="AF225" s="74" t="s">
        <v>1532</v>
      </c>
      <c r="AG225" s="1844" t="s">
        <v>9251</v>
      </c>
      <c r="AH225" s="1844">
        <v>4</v>
      </c>
      <c r="AI225" s="2396" t="str">
        <f t="shared" si="6"/>
        <v>MOSOAIA</v>
      </c>
      <c r="AJ225" s="1845"/>
    </row>
    <row r="226" spans="30:36" x14ac:dyDescent="0.25">
      <c r="AD226" s="1">
        <v>3</v>
      </c>
      <c r="AE226" s="1843">
        <v>17575</v>
      </c>
      <c r="AF226" s="74" t="s">
        <v>1534</v>
      </c>
      <c r="AG226" s="1844" t="s">
        <v>9251</v>
      </c>
      <c r="AH226" s="1844">
        <v>4</v>
      </c>
      <c r="AI226" s="2396" t="str">
        <f t="shared" si="6"/>
        <v>MOZACENI</v>
      </c>
      <c r="AJ226" s="1845"/>
    </row>
    <row r="227" spans="30:36" x14ac:dyDescent="0.25">
      <c r="AD227" s="1">
        <v>3</v>
      </c>
      <c r="AE227" s="1843">
        <v>17619</v>
      </c>
      <c r="AF227" s="74" t="s">
        <v>1535</v>
      </c>
      <c r="AG227" s="1844" t="s">
        <v>9251</v>
      </c>
      <c r="AH227" s="1844">
        <v>4</v>
      </c>
      <c r="AI227" s="2396" t="str">
        <f t="shared" si="6"/>
        <v>MUSATESTI</v>
      </c>
      <c r="AJ227" s="1845"/>
    </row>
    <row r="228" spans="30:36" x14ac:dyDescent="0.25">
      <c r="AD228" s="1">
        <v>3</v>
      </c>
      <c r="AE228" s="1843">
        <v>17726</v>
      </c>
      <c r="AF228" s="74" t="s">
        <v>1537</v>
      </c>
      <c r="AG228" s="1844" t="s">
        <v>9251</v>
      </c>
      <c r="AH228" s="1844">
        <v>4</v>
      </c>
      <c r="AI228" s="2396" t="str">
        <f t="shared" si="6"/>
        <v>NEGRASI</v>
      </c>
      <c r="AJ228" s="1845"/>
    </row>
    <row r="229" spans="30:36" x14ac:dyDescent="0.25">
      <c r="AD229" s="1">
        <v>3</v>
      </c>
      <c r="AE229" s="1843">
        <v>17771</v>
      </c>
      <c r="AF229" s="74" t="s">
        <v>1538</v>
      </c>
      <c r="AG229" s="1844" t="s">
        <v>9251</v>
      </c>
      <c r="AH229" s="1844">
        <v>4</v>
      </c>
      <c r="AI229" s="2396" t="str">
        <f t="shared" si="6"/>
        <v>NUCSOARA</v>
      </c>
      <c r="AJ229" s="1845"/>
    </row>
    <row r="230" spans="30:36" x14ac:dyDescent="0.25">
      <c r="AD230" s="1">
        <v>3</v>
      </c>
      <c r="AE230" s="1843">
        <v>17824</v>
      </c>
      <c r="AF230" s="74" t="s">
        <v>1540</v>
      </c>
      <c r="AG230" s="1844" t="s">
        <v>9251</v>
      </c>
      <c r="AH230" s="1844">
        <v>4</v>
      </c>
      <c r="AI230" s="2396" t="str">
        <f t="shared" si="6"/>
        <v>OARJA</v>
      </c>
      <c r="AJ230" s="1845"/>
    </row>
    <row r="231" spans="30:36" x14ac:dyDescent="0.25">
      <c r="AD231" s="1">
        <v>3</v>
      </c>
      <c r="AE231" s="1843">
        <v>17851</v>
      </c>
      <c r="AF231" s="74" t="s">
        <v>1541</v>
      </c>
      <c r="AG231" s="1844" t="s">
        <v>9251</v>
      </c>
      <c r="AH231" s="1844">
        <v>4</v>
      </c>
      <c r="AI231" s="2396" t="str">
        <f t="shared" si="6"/>
        <v>PIETROSANI</v>
      </c>
      <c r="AJ231" s="1845"/>
    </row>
    <row r="232" spans="30:36" x14ac:dyDescent="0.25">
      <c r="AD232" s="1">
        <v>3</v>
      </c>
      <c r="AE232" s="1843">
        <v>18028</v>
      </c>
      <c r="AF232" s="74" t="s">
        <v>1542</v>
      </c>
      <c r="AG232" s="1844" t="s">
        <v>9251</v>
      </c>
      <c r="AH232" s="1844">
        <v>4</v>
      </c>
      <c r="AI232" s="2396" t="str">
        <f t="shared" si="6"/>
        <v>POIANA LACULUI</v>
      </c>
      <c r="AJ232" s="1845"/>
    </row>
    <row r="233" spans="30:36" x14ac:dyDescent="0.25">
      <c r="AD233" s="1">
        <v>3</v>
      </c>
      <c r="AE233" s="1843">
        <v>17913</v>
      </c>
      <c r="AF233" s="74" t="s">
        <v>1543</v>
      </c>
      <c r="AG233" s="1844" t="s">
        <v>9251</v>
      </c>
      <c r="AH233" s="1844">
        <v>4</v>
      </c>
      <c r="AI233" s="2396" t="str">
        <f t="shared" si="6"/>
        <v>POIENARII DE ARGES</v>
      </c>
      <c r="AJ233" s="1845"/>
    </row>
    <row r="234" spans="30:36" x14ac:dyDescent="0.25">
      <c r="AD234" s="1">
        <v>3</v>
      </c>
      <c r="AE234" s="1843">
        <v>17968</v>
      </c>
      <c r="AF234" s="74" t="s">
        <v>1544</v>
      </c>
      <c r="AG234" s="1844" t="s">
        <v>9251</v>
      </c>
      <c r="AH234" s="1844">
        <v>4</v>
      </c>
      <c r="AI234" s="2396" t="str">
        <f t="shared" si="6"/>
        <v>POIENARII DE MUSCEL</v>
      </c>
      <c r="AJ234" s="1845"/>
    </row>
    <row r="235" spans="30:36" x14ac:dyDescent="0.25">
      <c r="AD235" s="1">
        <v>3</v>
      </c>
      <c r="AE235" s="1843">
        <v>18162</v>
      </c>
      <c r="AF235" s="74" t="s">
        <v>1348</v>
      </c>
      <c r="AG235" s="1844" t="s">
        <v>9251</v>
      </c>
      <c r="AH235" s="1844">
        <v>4</v>
      </c>
      <c r="AI235" s="2396" t="str">
        <f t="shared" si="6"/>
        <v>POPESTI</v>
      </c>
      <c r="AJ235" s="1845"/>
    </row>
    <row r="236" spans="30:36" x14ac:dyDescent="0.25">
      <c r="AD236" s="1">
        <v>3</v>
      </c>
      <c r="AE236" s="1843">
        <v>18242</v>
      </c>
      <c r="AF236" s="74" t="s">
        <v>1550</v>
      </c>
      <c r="AG236" s="1844" t="s">
        <v>9251</v>
      </c>
      <c r="AH236" s="1844">
        <v>4</v>
      </c>
      <c r="AI236" s="2396" t="str">
        <f t="shared" si="6"/>
        <v>PRIBOIENI</v>
      </c>
      <c r="AJ236" s="1845"/>
    </row>
    <row r="237" spans="30:36" x14ac:dyDescent="0.25">
      <c r="AD237" s="1">
        <v>3</v>
      </c>
      <c r="AE237" s="1843">
        <v>20048</v>
      </c>
      <c r="AF237" s="74" t="s">
        <v>1547</v>
      </c>
      <c r="AG237" s="1844" t="s">
        <v>9251</v>
      </c>
      <c r="AH237" s="1844">
        <v>4</v>
      </c>
      <c r="AI237" s="2396" t="str">
        <f t="shared" si="6"/>
        <v>RACA</v>
      </c>
      <c r="AJ237" s="1845"/>
    </row>
    <row r="238" spans="30:36" x14ac:dyDescent="0.25">
      <c r="AD238" s="1">
        <v>3</v>
      </c>
      <c r="AE238" s="1843">
        <v>18331</v>
      </c>
      <c r="AF238" s="74" t="s">
        <v>1551</v>
      </c>
      <c r="AG238" s="1844" t="s">
        <v>9251</v>
      </c>
      <c r="AH238" s="1844">
        <v>4</v>
      </c>
      <c r="AI238" s="2396" t="str">
        <f t="shared" si="6"/>
        <v>RATESTI</v>
      </c>
      <c r="AJ238" s="1845"/>
    </row>
    <row r="239" spans="30:36" x14ac:dyDescent="0.25">
      <c r="AD239" s="1">
        <v>3</v>
      </c>
      <c r="AE239" s="1843">
        <v>18411</v>
      </c>
      <c r="AF239" s="74" t="s">
        <v>1469</v>
      </c>
      <c r="AG239" s="1844" t="s">
        <v>9251</v>
      </c>
      <c r="AH239" s="1844">
        <v>4</v>
      </c>
      <c r="AI239" s="2396" t="str">
        <f t="shared" si="6"/>
        <v>RECEA</v>
      </c>
      <c r="AJ239" s="1845"/>
    </row>
    <row r="240" spans="30:36" x14ac:dyDescent="0.25">
      <c r="AD240" s="1">
        <v>3</v>
      </c>
      <c r="AE240" s="1843">
        <v>18475</v>
      </c>
      <c r="AF240" s="74" t="s">
        <v>1554</v>
      </c>
      <c r="AG240" s="1844" t="s">
        <v>9251</v>
      </c>
      <c r="AH240" s="1844">
        <v>4</v>
      </c>
      <c r="AI240" s="2396" t="str">
        <f t="shared" si="6"/>
        <v>ROCIU</v>
      </c>
      <c r="AJ240" s="1845"/>
    </row>
    <row r="241" spans="30:36" x14ac:dyDescent="0.25">
      <c r="AD241" s="1">
        <v>3</v>
      </c>
      <c r="AE241" s="1843">
        <v>18527</v>
      </c>
      <c r="AF241" s="74" t="s">
        <v>1555</v>
      </c>
      <c r="AG241" s="1844" t="s">
        <v>9251</v>
      </c>
      <c r="AH241" s="1844">
        <v>4</v>
      </c>
      <c r="AI241" s="2396" t="str">
        <f t="shared" si="6"/>
        <v>RUCAR</v>
      </c>
      <c r="AJ241" s="1845"/>
    </row>
    <row r="242" spans="30:36" x14ac:dyDescent="0.25">
      <c r="AD242" s="1">
        <v>3</v>
      </c>
      <c r="AE242" s="1843">
        <v>18554</v>
      </c>
      <c r="AF242" s="74" t="s">
        <v>1556</v>
      </c>
      <c r="AG242" s="1844" t="s">
        <v>9251</v>
      </c>
      <c r="AH242" s="1844">
        <v>4</v>
      </c>
      <c r="AI242" s="2396" t="str">
        <f t="shared" si="6"/>
        <v>SALATRUCU</v>
      </c>
      <c r="AJ242" s="1845"/>
    </row>
    <row r="243" spans="30:36" x14ac:dyDescent="0.25">
      <c r="AD243" s="1">
        <v>3</v>
      </c>
      <c r="AE243" s="1843">
        <v>18581</v>
      </c>
      <c r="AF243" s="74" t="s">
        <v>1557</v>
      </c>
      <c r="AG243" s="1844" t="s">
        <v>9251</v>
      </c>
      <c r="AH243" s="1844">
        <v>4</v>
      </c>
      <c r="AI243" s="2396" t="str">
        <f t="shared" si="6"/>
        <v>SAPATA</v>
      </c>
      <c r="AJ243" s="1845"/>
    </row>
    <row r="244" spans="30:36" x14ac:dyDescent="0.25">
      <c r="AD244" s="1">
        <v>3</v>
      </c>
      <c r="AE244" s="1843">
        <v>18670</v>
      </c>
      <c r="AF244" s="74" t="s">
        <v>1558</v>
      </c>
      <c r="AG244" s="1844" t="s">
        <v>9251</v>
      </c>
      <c r="AH244" s="1844">
        <v>4</v>
      </c>
      <c r="AI244" s="2396" t="str">
        <f t="shared" si="6"/>
        <v>SCHITU GOLESTI</v>
      </c>
      <c r="AJ244" s="1845"/>
    </row>
    <row r="245" spans="30:36" x14ac:dyDescent="0.25">
      <c r="AD245" s="1">
        <v>3</v>
      </c>
      <c r="AE245" s="1843">
        <v>18741</v>
      </c>
      <c r="AF245" s="74" t="s">
        <v>1549</v>
      </c>
      <c r="AG245" s="1844" t="s">
        <v>9251</v>
      </c>
      <c r="AH245" s="1844">
        <v>4</v>
      </c>
      <c r="AI245" s="2396" t="str">
        <f t="shared" si="6"/>
        <v>SLOBOZIA</v>
      </c>
      <c r="AJ245" s="1845"/>
    </row>
    <row r="246" spans="30:36" x14ac:dyDescent="0.25">
      <c r="AD246" s="1">
        <v>3</v>
      </c>
      <c r="AE246" s="1843">
        <v>18778</v>
      </c>
      <c r="AF246" s="74" t="s">
        <v>1559</v>
      </c>
      <c r="AG246" s="1844" t="s">
        <v>9251</v>
      </c>
      <c r="AH246" s="1844">
        <v>4</v>
      </c>
      <c r="AI246" s="2396" t="str">
        <f t="shared" si="6"/>
        <v>STALPENI</v>
      </c>
      <c r="AJ246" s="1845"/>
    </row>
    <row r="247" spans="30:36" x14ac:dyDescent="0.25">
      <c r="AD247" s="1">
        <v>3</v>
      </c>
      <c r="AE247" s="1843">
        <v>19114</v>
      </c>
      <c r="AF247" s="74" t="s">
        <v>1561</v>
      </c>
      <c r="AG247" s="1844" t="s">
        <v>9251</v>
      </c>
      <c r="AH247" s="1844">
        <v>4</v>
      </c>
      <c r="AI247" s="2396" t="str">
        <f t="shared" si="6"/>
        <v>STEFAN CEL MARE</v>
      </c>
      <c r="AJ247" s="1845"/>
    </row>
    <row r="248" spans="30:36" x14ac:dyDescent="0.25">
      <c r="AD248" s="1">
        <v>3</v>
      </c>
      <c r="AE248" s="1843">
        <v>18858</v>
      </c>
      <c r="AF248" s="74" t="s">
        <v>1565</v>
      </c>
      <c r="AG248" s="1844" t="s">
        <v>9251</v>
      </c>
      <c r="AH248" s="1844">
        <v>4</v>
      </c>
      <c r="AI248" s="2396" t="str">
        <f t="shared" si="6"/>
        <v>STOENESTI</v>
      </c>
      <c r="AJ248" s="1845"/>
    </row>
    <row r="249" spans="30:36" x14ac:dyDescent="0.25">
      <c r="AD249" s="1">
        <v>3</v>
      </c>
      <c r="AE249" s="1843">
        <v>18938</v>
      </c>
      <c r="AF249" s="74" t="s">
        <v>1566</v>
      </c>
      <c r="AG249" s="1844" t="s">
        <v>9251</v>
      </c>
      <c r="AH249" s="1844">
        <v>4</v>
      </c>
      <c r="AI249" s="2396" t="str">
        <f t="shared" si="6"/>
        <v>STOLNICI</v>
      </c>
      <c r="AJ249" s="1845"/>
    </row>
    <row r="250" spans="30:36" x14ac:dyDescent="0.25">
      <c r="AD250" s="1">
        <v>3</v>
      </c>
      <c r="AE250" s="1843">
        <v>19141</v>
      </c>
      <c r="AF250" s="74" t="s">
        <v>1567</v>
      </c>
      <c r="AG250" s="1844" t="s">
        <v>9251</v>
      </c>
      <c r="AH250" s="1844">
        <v>4</v>
      </c>
      <c r="AI250" s="2396" t="str">
        <f t="shared" si="6"/>
        <v>SUICI</v>
      </c>
      <c r="AJ250" s="1845"/>
    </row>
    <row r="251" spans="30:36" x14ac:dyDescent="0.25">
      <c r="AD251" s="1">
        <v>3</v>
      </c>
      <c r="AE251" s="1843">
        <v>19007</v>
      </c>
      <c r="AF251" s="74" t="s">
        <v>1287</v>
      </c>
      <c r="AG251" s="1844" t="s">
        <v>9251</v>
      </c>
      <c r="AH251" s="1844">
        <v>4</v>
      </c>
      <c r="AI251" s="2396" t="str">
        <f t="shared" si="6"/>
        <v>SUSENI</v>
      </c>
      <c r="AJ251" s="1845"/>
    </row>
    <row r="252" spans="30:36" x14ac:dyDescent="0.25">
      <c r="AD252" s="1">
        <v>3</v>
      </c>
      <c r="AE252" s="1843">
        <v>19212</v>
      </c>
      <c r="AF252" s="74" t="s">
        <v>1344</v>
      </c>
      <c r="AG252" s="1844" t="s">
        <v>9251</v>
      </c>
      <c r="AH252" s="1844">
        <v>4</v>
      </c>
      <c r="AI252" s="2396" t="str">
        <f t="shared" si="6"/>
        <v>TEIU</v>
      </c>
      <c r="AJ252" s="1845"/>
    </row>
    <row r="253" spans="30:36" x14ac:dyDescent="0.25">
      <c r="AD253" s="1">
        <v>3</v>
      </c>
      <c r="AE253" s="1843">
        <v>19249</v>
      </c>
      <c r="AF253" s="74" t="s">
        <v>1552</v>
      </c>
      <c r="AG253" s="1844" t="s">
        <v>9251</v>
      </c>
      <c r="AH253" s="1844">
        <v>4</v>
      </c>
      <c r="AI253" s="2396" t="str">
        <f t="shared" si="6"/>
        <v>TIGVENI</v>
      </c>
      <c r="AJ253" s="1845"/>
    </row>
    <row r="254" spans="30:36" x14ac:dyDescent="0.25">
      <c r="AD254" s="1">
        <v>3</v>
      </c>
      <c r="AE254" s="1843">
        <v>19338</v>
      </c>
      <c r="AF254" s="74" t="s">
        <v>1570</v>
      </c>
      <c r="AG254" s="1844" t="s">
        <v>9251</v>
      </c>
      <c r="AH254" s="1844">
        <v>4</v>
      </c>
      <c r="AI254" s="2396" t="str">
        <f t="shared" si="6"/>
        <v>TITESTI</v>
      </c>
      <c r="AJ254" s="1845"/>
    </row>
    <row r="255" spans="30:36" x14ac:dyDescent="0.25">
      <c r="AD255" s="1">
        <v>3</v>
      </c>
      <c r="AE255" s="1843">
        <v>19392</v>
      </c>
      <c r="AF255" s="74" t="s">
        <v>1571</v>
      </c>
      <c r="AG255" s="1844" t="s">
        <v>9251</v>
      </c>
      <c r="AH255" s="1844">
        <v>4</v>
      </c>
      <c r="AI255" s="2396" t="str">
        <f t="shared" si="6"/>
        <v>UDA</v>
      </c>
      <c r="AJ255" s="1845"/>
    </row>
    <row r="256" spans="30:36" x14ac:dyDescent="0.25">
      <c r="AD256" s="1">
        <v>3</v>
      </c>
      <c r="AE256" s="1843">
        <v>19560</v>
      </c>
      <c r="AF256" s="74" t="s">
        <v>1573</v>
      </c>
      <c r="AG256" s="1844" t="s">
        <v>9251</v>
      </c>
      <c r="AH256" s="1844">
        <v>4</v>
      </c>
      <c r="AI256" s="2396" t="str">
        <f t="shared" si="6"/>
        <v>UNGHENI</v>
      </c>
      <c r="AJ256" s="1845"/>
    </row>
    <row r="257" spans="30:36" x14ac:dyDescent="0.25">
      <c r="AD257" s="1">
        <v>3</v>
      </c>
      <c r="AE257" s="1843">
        <v>19631</v>
      </c>
      <c r="AF257" s="74" t="s">
        <v>1575</v>
      </c>
      <c r="AG257" s="1844" t="s">
        <v>9251</v>
      </c>
      <c r="AH257" s="1844">
        <v>4</v>
      </c>
      <c r="AI257" s="2396" t="str">
        <f t="shared" si="6"/>
        <v>VALEA DANULUI</v>
      </c>
      <c r="AJ257" s="1845"/>
    </row>
    <row r="258" spans="30:36" x14ac:dyDescent="0.25">
      <c r="AD258" s="1">
        <v>3</v>
      </c>
      <c r="AE258" s="1843">
        <v>19695</v>
      </c>
      <c r="AF258" s="74" t="s">
        <v>1577</v>
      </c>
      <c r="AG258" s="1844" t="s">
        <v>9251</v>
      </c>
      <c r="AH258" s="1844">
        <v>4</v>
      </c>
      <c r="AI258" s="2396" t="str">
        <f t="shared" si="6"/>
        <v>VALEA IASULUI</v>
      </c>
      <c r="AJ258" s="1845"/>
    </row>
    <row r="259" spans="30:36" x14ac:dyDescent="0.25">
      <c r="AD259" s="1">
        <v>3</v>
      </c>
      <c r="AE259" s="1843">
        <v>13524</v>
      </c>
      <c r="AF259" s="74" t="s">
        <v>1579</v>
      </c>
      <c r="AG259" s="1844" t="s">
        <v>9251</v>
      </c>
      <c r="AH259" s="1844">
        <v>4</v>
      </c>
      <c r="AI259" s="2396" t="str">
        <f t="shared" si="6"/>
        <v>VALEA MARE PRAVAT</v>
      </c>
      <c r="AJ259" s="1845"/>
    </row>
    <row r="260" spans="30:36" x14ac:dyDescent="0.25">
      <c r="AD260" s="1">
        <v>3</v>
      </c>
      <c r="AE260" s="1843">
        <v>19793</v>
      </c>
      <c r="AF260" s="74" t="s">
        <v>1581</v>
      </c>
      <c r="AG260" s="1844" t="s">
        <v>9251</v>
      </c>
      <c r="AH260" s="1844">
        <v>4</v>
      </c>
      <c r="AI260" s="2396" t="str">
        <f t="shared" si="6"/>
        <v>VEDEA</v>
      </c>
      <c r="AJ260" s="1845"/>
    </row>
    <row r="261" spans="30:36" x14ac:dyDescent="0.25">
      <c r="AD261" s="1">
        <v>3</v>
      </c>
      <c r="AE261" s="1843">
        <v>19999</v>
      </c>
      <c r="AF261" s="74" t="s">
        <v>1382</v>
      </c>
      <c r="AG261" s="1844" t="s">
        <v>9251</v>
      </c>
      <c r="AH261" s="1844">
        <v>4</v>
      </c>
      <c r="AI261" s="2396" t="str">
        <f t="shared" si="6"/>
        <v>VLADESTI</v>
      </c>
      <c r="AJ261" s="1845"/>
    </row>
    <row r="262" spans="30:36" x14ac:dyDescent="0.25">
      <c r="AD262" s="1830">
        <v>3</v>
      </c>
      <c r="AE262" s="1846">
        <v>20055</v>
      </c>
      <c r="AF262" s="1847" t="s">
        <v>1511</v>
      </c>
      <c r="AG262" s="1848" t="s">
        <v>9251</v>
      </c>
      <c r="AH262" s="1848">
        <v>4</v>
      </c>
      <c r="AI262" s="2397" t="str">
        <f t="shared" ref="AI262:AI325" si="7">INDEX(AO:AO,MATCH(AH262,AL:AL,0),)&amp;AF262</f>
        <v>VULTURESTI</v>
      </c>
      <c r="AJ262" s="1849"/>
    </row>
    <row r="263" spans="30:36" x14ac:dyDescent="0.25">
      <c r="AD263" s="1850">
        <v>4</v>
      </c>
      <c r="AE263" s="1851">
        <v>20297</v>
      </c>
      <c r="AF263" s="1852" t="s">
        <v>1679</v>
      </c>
      <c r="AG263" s="1853" t="s">
        <v>9252</v>
      </c>
      <c r="AH263" s="1853">
        <v>1</v>
      </c>
      <c r="AI263" s="2398" t="str">
        <f t="shared" si="7"/>
        <v>MUNICIPIUL BACAU</v>
      </c>
      <c r="AJ263" s="1854" t="s">
        <v>9252</v>
      </c>
    </row>
    <row r="264" spans="30:36" x14ac:dyDescent="0.25">
      <c r="AD264" s="1">
        <v>4</v>
      </c>
      <c r="AE264" s="1843">
        <v>20876</v>
      </c>
      <c r="AF264" s="74" t="s">
        <v>10509</v>
      </c>
      <c r="AG264" s="1844" t="s">
        <v>9252</v>
      </c>
      <c r="AH264" s="1844">
        <v>2</v>
      </c>
      <c r="AI264" s="2396" t="str">
        <f t="shared" si="7"/>
        <v>MUNICIPIUL MOINESTI</v>
      </c>
      <c r="AJ264" s="1845"/>
    </row>
    <row r="265" spans="30:36" x14ac:dyDescent="0.25">
      <c r="AD265" s="1">
        <v>4</v>
      </c>
      <c r="AE265" s="1843">
        <v>20563</v>
      </c>
      <c r="AF265" s="74" t="s">
        <v>10508</v>
      </c>
      <c r="AG265" s="1844" t="s">
        <v>9252</v>
      </c>
      <c r="AH265" s="1844">
        <v>2</v>
      </c>
      <c r="AI265" s="2396" t="str">
        <f t="shared" si="7"/>
        <v>MUNICIPIUL ONESTI</v>
      </c>
      <c r="AJ265" s="1845"/>
    </row>
    <row r="266" spans="30:36" x14ac:dyDescent="0.25">
      <c r="AD266" s="1">
        <v>4</v>
      </c>
      <c r="AE266" s="1843">
        <v>20778</v>
      </c>
      <c r="AF266" s="74" t="s">
        <v>10510</v>
      </c>
      <c r="AG266" s="1844" t="s">
        <v>9252</v>
      </c>
      <c r="AH266" s="1844">
        <v>3</v>
      </c>
      <c r="AI266" s="2396" t="str">
        <f t="shared" si="7"/>
        <v>ORASUL BUHUSI</v>
      </c>
      <c r="AJ266" s="1845"/>
    </row>
    <row r="267" spans="30:36" x14ac:dyDescent="0.25">
      <c r="AD267" s="1">
        <v>4</v>
      </c>
      <c r="AE267" s="1843">
        <v>20821</v>
      </c>
      <c r="AF267" s="74" t="s">
        <v>1626</v>
      </c>
      <c r="AG267" s="1844" t="s">
        <v>9252</v>
      </c>
      <c r="AH267" s="1844">
        <v>3</v>
      </c>
      <c r="AI267" s="2396" t="str">
        <f t="shared" si="7"/>
        <v>ORASUL COMANESTI</v>
      </c>
      <c r="AJ267" s="1845"/>
    </row>
    <row r="268" spans="30:36" x14ac:dyDescent="0.25">
      <c r="AD268" s="1">
        <v>4</v>
      </c>
      <c r="AE268" s="1843">
        <v>22166</v>
      </c>
      <c r="AF268" s="74" t="s">
        <v>1498</v>
      </c>
      <c r="AG268" s="1844" t="s">
        <v>9252</v>
      </c>
      <c r="AH268" s="1844">
        <v>3</v>
      </c>
      <c r="AI268" s="2396" t="str">
        <f t="shared" si="7"/>
        <v>ORASUL DARMANESTI</v>
      </c>
      <c r="AJ268" s="1845"/>
    </row>
    <row r="269" spans="30:36" x14ac:dyDescent="0.25">
      <c r="AD269" s="1">
        <v>4</v>
      </c>
      <c r="AE269" s="1843">
        <v>20910</v>
      </c>
      <c r="AF269" s="74" t="s">
        <v>10511</v>
      </c>
      <c r="AG269" s="1844" t="s">
        <v>9252</v>
      </c>
      <c r="AH269" s="1844">
        <v>3</v>
      </c>
      <c r="AI269" s="2396" t="str">
        <f t="shared" si="7"/>
        <v>ORASUL SLANIC MOLDOVA</v>
      </c>
      <c r="AJ269" s="1845"/>
    </row>
    <row r="270" spans="30:36" x14ac:dyDescent="0.25">
      <c r="AD270" s="1">
        <v>4</v>
      </c>
      <c r="AE270" s="1843">
        <v>20965</v>
      </c>
      <c r="AF270" s="74" t="s">
        <v>10512</v>
      </c>
      <c r="AG270" s="1844" t="s">
        <v>9252</v>
      </c>
      <c r="AH270" s="1844">
        <v>3</v>
      </c>
      <c r="AI270" s="2396" t="str">
        <f t="shared" si="7"/>
        <v>ORASUL TARGU OCNA</v>
      </c>
      <c r="AJ270" s="1845"/>
    </row>
    <row r="271" spans="30:36" x14ac:dyDescent="0.25">
      <c r="AD271" s="1">
        <v>4</v>
      </c>
      <c r="AE271" s="1843">
        <v>21007</v>
      </c>
      <c r="AF271" s="74" t="s">
        <v>1685</v>
      </c>
      <c r="AG271" s="1844" t="s">
        <v>9252</v>
      </c>
      <c r="AH271" s="1844">
        <v>4</v>
      </c>
      <c r="AI271" s="2396" t="str">
        <f t="shared" si="7"/>
        <v>AGAS</v>
      </c>
      <c r="AJ271" s="1845"/>
    </row>
    <row r="272" spans="30:36" x14ac:dyDescent="0.25">
      <c r="AD272" s="1">
        <v>4</v>
      </c>
      <c r="AE272" s="1843">
        <v>21098</v>
      </c>
      <c r="AF272" s="74" t="s">
        <v>1686</v>
      </c>
      <c r="AG272" s="1844" t="s">
        <v>9252</v>
      </c>
      <c r="AH272" s="1844">
        <v>4</v>
      </c>
      <c r="AI272" s="2396" t="str">
        <f t="shared" si="7"/>
        <v>ARDEOANI</v>
      </c>
      <c r="AJ272" s="1845"/>
    </row>
    <row r="273" spans="30:36" x14ac:dyDescent="0.25">
      <c r="AD273" s="1">
        <v>4</v>
      </c>
      <c r="AE273" s="1843">
        <v>21123</v>
      </c>
      <c r="AF273" s="74" t="s">
        <v>1687</v>
      </c>
      <c r="AG273" s="1844" t="s">
        <v>9252</v>
      </c>
      <c r="AH273" s="1844">
        <v>4</v>
      </c>
      <c r="AI273" s="2396" t="str">
        <f t="shared" si="7"/>
        <v>ASAU</v>
      </c>
      <c r="AJ273" s="1845"/>
    </row>
    <row r="274" spans="30:36" x14ac:dyDescent="0.25">
      <c r="AD274" s="1">
        <v>4</v>
      </c>
      <c r="AE274" s="1843">
        <v>21196</v>
      </c>
      <c r="AF274" s="74" t="s">
        <v>1689</v>
      </c>
      <c r="AG274" s="1844" t="s">
        <v>9252</v>
      </c>
      <c r="AH274" s="1844">
        <v>4</v>
      </c>
      <c r="AI274" s="2396" t="str">
        <f t="shared" si="7"/>
        <v>BALCANI</v>
      </c>
      <c r="AJ274" s="1845"/>
    </row>
    <row r="275" spans="30:36" x14ac:dyDescent="0.25">
      <c r="AD275" s="1">
        <v>4</v>
      </c>
      <c r="AE275" s="1843">
        <v>21454</v>
      </c>
      <c r="AF275" s="74" t="s">
        <v>1691</v>
      </c>
      <c r="AG275" s="1844" t="s">
        <v>9252</v>
      </c>
      <c r="AH275" s="1844">
        <v>4</v>
      </c>
      <c r="AI275" s="2396" t="str">
        <f t="shared" si="7"/>
        <v>BARSANESTI</v>
      </c>
      <c r="AJ275" s="1845"/>
    </row>
    <row r="276" spans="30:36" x14ac:dyDescent="0.25">
      <c r="AD276" s="1">
        <v>4</v>
      </c>
      <c r="AE276" s="1843">
        <v>21249</v>
      </c>
      <c r="AF276" s="74" t="s">
        <v>1692</v>
      </c>
      <c r="AG276" s="1844" t="s">
        <v>9252</v>
      </c>
      <c r="AH276" s="1844">
        <v>4</v>
      </c>
      <c r="AI276" s="2396" t="str">
        <f t="shared" si="7"/>
        <v>BERESTI-BISTRITA</v>
      </c>
      <c r="AJ276" s="1845"/>
    </row>
    <row r="277" spans="30:36" x14ac:dyDescent="0.25">
      <c r="AD277" s="1">
        <v>4</v>
      </c>
      <c r="AE277" s="1843">
        <v>21338</v>
      </c>
      <c r="AF277" s="74" t="s">
        <v>1694</v>
      </c>
      <c r="AG277" s="1844" t="s">
        <v>9252</v>
      </c>
      <c r="AH277" s="1844">
        <v>4</v>
      </c>
      <c r="AI277" s="2396" t="str">
        <f t="shared" si="7"/>
        <v>BERESTI-TAZLAU</v>
      </c>
      <c r="AJ277" s="1845"/>
    </row>
    <row r="278" spans="30:36" x14ac:dyDescent="0.25">
      <c r="AD278" s="1">
        <v>4</v>
      </c>
      <c r="AE278" s="1843">
        <v>21418</v>
      </c>
      <c r="AF278" s="74" t="s">
        <v>1696</v>
      </c>
      <c r="AG278" s="1844" t="s">
        <v>9252</v>
      </c>
      <c r="AH278" s="1844">
        <v>4</v>
      </c>
      <c r="AI278" s="2396" t="str">
        <f t="shared" si="7"/>
        <v>BERZUNTI</v>
      </c>
      <c r="AJ278" s="1845"/>
    </row>
    <row r="279" spans="30:36" x14ac:dyDescent="0.25">
      <c r="AD279" s="1">
        <v>4</v>
      </c>
      <c r="AE279" s="1843">
        <v>21506</v>
      </c>
      <c r="AF279" s="74" t="s">
        <v>1698</v>
      </c>
      <c r="AG279" s="1844" t="s">
        <v>9252</v>
      </c>
      <c r="AH279" s="1844">
        <v>4</v>
      </c>
      <c r="AI279" s="2396" t="str">
        <f t="shared" si="7"/>
        <v>BLAGESTI</v>
      </c>
      <c r="AJ279" s="1845"/>
    </row>
    <row r="280" spans="30:36" x14ac:dyDescent="0.25">
      <c r="AD280" s="1">
        <v>4</v>
      </c>
      <c r="AE280" s="1843">
        <v>21560</v>
      </c>
      <c r="AF280" s="74" t="s">
        <v>1364</v>
      </c>
      <c r="AG280" s="1844" t="s">
        <v>9252</v>
      </c>
      <c r="AH280" s="1844">
        <v>4</v>
      </c>
      <c r="AI280" s="2396" t="str">
        <f t="shared" si="7"/>
        <v>BOGDANESTI</v>
      </c>
      <c r="AJ280" s="1845"/>
    </row>
    <row r="281" spans="30:36" x14ac:dyDescent="0.25">
      <c r="AD281" s="1">
        <v>4</v>
      </c>
      <c r="AE281" s="1843">
        <v>21597</v>
      </c>
      <c r="AF281" s="74" t="s">
        <v>1700</v>
      </c>
      <c r="AG281" s="1844" t="s">
        <v>9252</v>
      </c>
      <c r="AH281" s="1844">
        <v>4</v>
      </c>
      <c r="AI281" s="2396" t="str">
        <f t="shared" si="7"/>
        <v>BRUSTUROASA</v>
      </c>
      <c r="AJ281" s="1845"/>
    </row>
    <row r="282" spans="30:36" x14ac:dyDescent="0.25">
      <c r="AD282" s="1">
        <v>4</v>
      </c>
      <c r="AE282" s="1843">
        <v>26338</v>
      </c>
      <c r="AF282" s="74" t="s">
        <v>1778</v>
      </c>
      <c r="AG282" s="1844" t="s">
        <v>9252</v>
      </c>
      <c r="AH282" s="1844">
        <v>4</v>
      </c>
      <c r="AI282" s="2396" t="str">
        <f t="shared" si="7"/>
        <v>BUCIUMI</v>
      </c>
      <c r="AJ282" s="1845"/>
    </row>
    <row r="283" spans="30:36" x14ac:dyDescent="0.25">
      <c r="AD283" s="1">
        <v>4</v>
      </c>
      <c r="AE283" s="1843">
        <v>21668</v>
      </c>
      <c r="AF283" s="74" t="s">
        <v>1701</v>
      </c>
      <c r="AG283" s="1844" t="s">
        <v>9252</v>
      </c>
      <c r="AH283" s="1844">
        <v>4</v>
      </c>
      <c r="AI283" s="2396" t="str">
        <f t="shared" si="7"/>
        <v>BUHOCI</v>
      </c>
      <c r="AJ283" s="1845"/>
    </row>
    <row r="284" spans="30:36" x14ac:dyDescent="0.25">
      <c r="AD284" s="1">
        <v>4</v>
      </c>
      <c r="AE284" s="1843">
        <v>21757</v>
      </c>
      <c r="AF284" s="74" t="s">
        <v>1702</v>
      </c>
      <c r="AG284" s="1844" t="s">
        <v>9252</v>
      </c>
      <c r="AH284" s="1844">
        <v>4</v>
      </c>
      <c r="AI284" s="2396" t="str">
        <f t="shared" si="7"/>
        <v>CAIUTI</v>
      </c>
      <c r="AJ284" s="1845"/>
    </row>
    <row r="285" spans="30:36" x14ac:dyDescent="0.25">
      <c r="AD285" s="1">
        <v>4</v>
      </c>
      <c r="AE285" s="1843">
        <v>21720</v>
      </c>
      <c r="AF285" s="74" t="s">
        <v>1703</v>
      </c>
      <c r="AG285" s="1844" t="s">
        <v>9252</v>
      </c>
      <c r="AH285" s="1844">
        <v>4</v>
      </c>
      <c r="AI285" s="2396" t="str">
        <f t="shared" si="7"/>
        <v>CASIN</v>
      </c>
      <c r="AJ285" s="1845"/>
    </row>
    <row r="286" spans="30:36" x14ac:dyDescent="0.25">
      <c r="AD286" s="1">
        <v>4</v>
      </c>
      <c r="AE286" s="1843">
        <v>21855</v>
      </c>
      <c r="AF286" s="74" t="s">
        <v>1704</v>
      </c>
      <c r="AG286" s="1844" t="s">
        <v>9252</v>
      </c>
      <c r="AH286" s="1844">
        <v>4</v>
      </c>
      <c r="AI286" s="2396" t="str">
        <f t="shared" si="7"/>
        <v>CLEJA</v>
      </c>
      <c r="AJ286" s="1845"/>
    </row>
    <row r="287" spans="30:36" x14ac:dyDescent="0.25">
      <c r="AD287" s="1">
        <v>4</v>
      </c>
      <c r="AE287" s="1843">
        <v>21891</v>
      </c>
      <c r="AF287" s="74" t="s">
        <v>1705</v>
      </c>
      <c r="AG287" s="1844" t="s">
        <v>9252</v>
      </c>
      <c r="AH287" s="1844">
        <v>4</v>
      </c>
      <c r="AI287" s="2396" t="str">
        <f t="shared" si="7"/>
        <v>COLONESTI</v>
      </c>
      <c r="AJ287" s="1845"/>
    </row>
    <row r="288" spans="30:36" x14ac:dyDescent="0.25">
      <c r="AD288" s="1">
        <v>4</v>
      </c>
      <c r="AE288" s="1843">
        <v>21971</v>
      </c>
      <c r="AF288" s="74" t="s">
        <v>1706</v>
      </c>
      <c r="AG288" s="1844" t="s">
        <v>9252</v>
      </c>
      <c r="AH288" s="1844">
        <v>4</v>
      </c>
      <c r="AI288" s="2396" t="str">
        <f t="shared" si="7"/>
        <v>CORBASCA</v>
      </c>
      <c r="AJ288" s="1845"/>
    </row>
    <row r="289" spans="30:36" x14ac:dyDescent="0.25">
      <c r="AD289" s="1">
        <v>4</v>
      </c>
      <c r="AE289" s="1843">
        <v>22059</v>
      </c>
      <c r="AF289" s="74" t="s">
        <v>1707</v>
      </c>
      <c r="AG289" s="1844" t="s">
        <v>9252</v>
      </c>
      <c r="AH289" s="1844">
        <v>4</v>
      </c>
      <c r="AI289" s="2396" t="str">
        <f t="shared" si="7"/>
        <v>COTOFANESTI</v>
      </c>
      <c r="AJ289" s="1845"/>
    </row>
    <row r="290" spans="30:36" x14ac:dyDescent="0.25">
      <c r="AD290" s="1">
        <v>4</v>
      </c>
      <c r="AE290" s="1843">
        <v>22111</v>
      </c>
      <c r="AF290" s="74" t="s">
        <v>1708</v>
      </c>
      <c r="AG290" s="1844" t="s">
        <v>9252</v>
      </c>
      <c r="AH290" s="1844">
        <v>4</v>
      </c>
      <c r="AI290" s="2396" t="str">
        <f t="shared" si="7"/>
        <v>DAMIENESTI</v>
      </c>
      <c r="AJ290" s="1845"/>
    </row>
    <row r="291" spans="30:36" x14ac:dyDescent="0.25">
      <c r="AD291" s="1">
        <v>4</v>
      </c>
      <c r="AE291" s="1843">
        <v>22237</v>
      </c>
      <c r="AF291" s="74" t="s">
        <v>1710</v>
      </c>
      <c r="AG291" s="1844" t="s">
        <v>9252</v>
      </c>
      <c r="AH291" s="1844">
        <v>4</v>
      </c>
      <c r="AI291" s="2396" t="str">
        <f t="shared" si="7"/>
        <v>DEALU MORII</v>
      </c>
      <c r="AJ291" s="1845"/>
    </row>
    <row r="292" spans="30:36" x14ac:dyDescent="0.25">
      <c r="AD292" s="1">
        <v>4</v>
      </c>
      <c r="AE292" s="1843">
        <v>22380</v>
      </c>
      <c r="AF292" s="74" t="s">
        <v>1713</v>
      </c>
      <c r="AG292" s="1844" t="s">
        <v>9252</v>
      </c>
      <c r="AH292" s="1844">
        <v>4</v>
      </c>
      <c r="AI292" s="2396" t="str">
        <f t="shared" si="7"/>
        <v>DOFTEANA</v>
      </c>
      <c r="AJ292" s="1845"/>
    </row>
    <row r="293" spans="30:36" x14ac:dyDescent="0.25">
      <c r="AD293" s="1">
        <v>4</v>
      </c>
      <c r="AE293" s="1843">
        <v>22460</v>
      </c>
      <c r="AF293" s="74" t="s">
        <v>1717</v>
      </c>
      <c r="AG293" s="1844" t="s">
        <v>9252</v>
      </c>
      <c r="AH293" s="1844">
        <v>4</v>
      </c>
      <c r="AI293" s="2396" t="str">
        <f t="shared" si="7"/>
        <v>FARAOANI</v>
      </c>
      <c r="AJ293" s="1845"/>
    </row>
    <row r="294" spans="30:36" x14ac:dyDescent="0.25">
      <c r="AD294" s="1">
        <v>4</v>
      </c>
      <c r="AE294" s="1843">
        <v>22488</v>
      </c>
      <c r="AF294" s="74" t="s">
        <v>1718</v>
      </c>
      <c r="AG294" s="1844" t="s">
        <v>9252</v>
      </c>
      <c r="AH294" s="1844">
        <v>4</v>
      </c>
      <c r="AI294" s="2396" t="str">
        <f t="shared" si="7"/>
        <v>FILIPENI</v>
      </c>
      <c r="AJ294" s="1845"/>
    </row>
    <row r="295" spans="30:36" x14ac:dyDescent="0.25">
      <c r="AD295" s="1">
        <v>4</v>
      </c>
      <c r="AE295" s="1843">
        <v>22576</v>
      </c>
      <c r="AF295" s="74" t="s">
        <v>1699</v>
      </c>
      <c r="AG295" s="1844" t="s">
        <v>9252</v>
      </c>
      <c r="AH295" s="1844">
        <v>4</v>
      </c>
      <c r="AI295" s="2396" t="str">
        <f t="shared" si="7"/>
        <v>FILIPESTI</v>
      </c>
      <c r="AJ295" s="1845"/>
    </row>
    <row r="296" spans="30:36" x14ac:dyDescent="0.25">
      <c r="AD296" s="1">
        <v>4</v>
      </c>
      <c r="AE296" s="1843">
        <v>22665</v>
      </c>
      <c r="AF296" s="74" t="s">
        <v>1720</v>
      </c>
      <c r="AG296" s="1844" t="s">
        <v>9252</v>
      </c>
      <c r="AH296" s="1844">
        <v>4</v>
      </c>
      <c r="AI296" s="2396" t="str">
        <f t="shared" si="7"/>
        <v>GAICEANA</v>
      </c>
      <c r="AJ296" s="1845"/>
    </row>
    <row r="297" spans="30:36" x14ac:dyDescent="0.25">
      <c r="AD297" s="1">
        <v>4</v>
      </c>
      <c r="AE297" s="1843">
        <v>22781</v>
      </c>
      <c r="AF297" s="74" t="s">
        <v>1721</v>
      </c>
      <c r="AG297" s="1844" t="s">
        <v>9252</v>
      </c>
      <c r="AH297" s="1844">
        <v>4</v>
      </c>
      <c r="AI297" s="2396" t="str">
        <f t="shared" si="7"/>
        <v>GARLENI</v>
      </c>
      <c r="AJ297" s="1845"/>
    </row>
    <row r="298" spans="30:36" x14ac:dyDescent="0.25">
      <c r="AD298" s="1">
        <v>4</v>
      </c>
      <c r="AE298" s="1843">
        <v>22718</v>
      </c>
      <c r="AF298" s="74" t="s">
        <v>1722</v>
      </c>
      <c r="AG298" s="1844" t="s">
        <v>9252</v>
      </c>
      <c r="AH298" s="1844">
        <v>4</v>
      </c>
      <c r="AI298" s="2396" t="str">
        <f t="shared" si="7"/>
        <v>GHIMES-FAGET</v>
      </c>
      <c r="AJ298" s="1845"/>
    </row>
    <row r="299" spans="30:36" x14ac:dyDescent="0.25">
      <c r="AD299" s="1">
        <v>4</v>
      </c>
      <c r="AE299" s="1843">
        <v>26346</v>
      </c>
      <c r="AF299" s="74" t="s">
        <v>1781</v>
      </c>
      <c r="AG299" s="1844" t="s">
        <v>9252</v>
      </c>
      <c r="AH299" s="1844">
        <v>4</v>
      </c>
      <c r="AI299" s="2396" t="str">
        <f t="shared" si="7"/>
        <v>GIOSENI</v>
      </c>
      <c r="AJ299" s="1845"/>
    </row>
    <row r="300" spans="30:36" x14ac:dyDescent="0.25">
      <c r="AD300" s="1">
        <v>4</v>
      </c>
      <c r="AE300" s="1843">
        <v>22834</v>
      </c>
      <c r="AF300" s="74" t="s">
        <v>1723</v>
      </c>
      <c r="AG300" s="1844" t="s">
        <v>9252</v>
      </c>
      <c r="AH300" s="1844">
        <v>4</v>
      </c>
      <c r="AI300" s="2396" t="str">
        <f t="shared" si="7"/>
        <v>GLAVANESTI</v>
      </c>
      <c r="AJ300" s="1845"/>
    </row>
    <row r="301" spans="30:36" x14ac:dyDescent="0.25">
      <c r="AD301" s="1">
        <v>4</v>
      </c>
      <c r="AE301" s="1843">
        <v>20607</v>
      </c>
      <c r="AF301" s="74" t="s">
        <v>1433</v>
      </c>
      <c r="AG301" s="1844" t="s">
        <v>9252</v>
      </c>
      <c r="AH301" s="1844">
        <v>4</v>
      </c>
      <c r="AI301" s="2396" t="str">
        <f t="shared" si="7"/>
        <v>GURA VAII</v>
      </c>
      <c r="AJ301" s="1845"/>
    </row>
    <row r="302" spans="30:36" x14ac:dyDescent="0.25">
      <c r="AD302" s="1">
        <v>4</v>
      </c>
      <c r="AE302" s="1843">
        <v>22898</v>
      </c>
      <c r="AF302" s="74" t="s">
        <v>1724</v>
      </c>
      <c r="AG302" s="1844" t="s">
        <v>9252</v>
      </c>
      <c r="AH302" s="1844">
        <v>4</v>
      </c>
      <c r="AI302" s="2396" t="str">
        <f t="shared" si="7"/>
        <v>HELEGIU</v>
      </c>
      <c r="AJ302" s="1845"/>
    </row>
    <row r="303" spans="30:36" x14ac:dyDescent="0.25">
      <c r="AD303" s="1">
        <v>4</v>
      </c>
      <c r="AE303" s="1843">
        <v>20313</v>
      </c>
      <c r="AF303" s="74" t="s">
        <v>1726</v>
      </c>
      <c r="AG303" s="1844" t="s">
        <v>9252</v>
      </c>
      <c r="AH303" s="1844">
        <v>4</v>
      </c>
      <c r="AI303" s="2396" t="str">
        <f t="shared" si="7"/>
        <v>HEMEIUS</v>
      </c>
      <c r="AJ303" s="1845"/>
    </row>
    <row r="304" spans="30:36" x14ac:dyDescent="0.25">
      <c r="AD304" s="1">
        <v>4</v>
      </c>
      <c r="AE304" s="1843">
        <v>22941</v>
      </c>
      <c r="AF304" s="74" t="s">
        <v>1727</v>
      </c>
      <c r="AG304" s="1844" t="s">
        <v>9252</v>
      </c>
      <c r="AH304" s="1844">
        <v>4</v>
      </c>
      <c r="AI304" s="2396" t="str">
        <f t="shared" si="7"/>
        <v>HORGESTI</v>
      </c>
      <c r="AJ304" s="1845"/>
    </row>
    <row r="305" spans="30:36" x14ac:dyDescent="0.25">
      <c r="AD305" s="1">
        <v>4</v>
      </c>
      <c r="AE305" s="1843">
        <v>23047</v>
      </c>
      <c r="AF305" s="74" t="s">
        <v>1728</v>
      </c>
      <c r="AG305" s="1844" t="s">
        <v>9252</v>
      </c>
      <c r="AH305" s="1844">
        <v>4</v>
      </c>
      <c r="AI305" s="2396" t="str">
        <f t="shared" si="7"/>
        <v>HURUIESTI</v>
      </c>
      <c r="AJ305" s="1845"/>
    </row>
    <row r="306" spans="30:36" x14ac:dyDescent="0.25">
      <c r="AD306" s="1">
        <v>4</v>
      </c>
      <c r="AE306" s="1843">
        <v>26379</v>
      </c>
      <c r="AF306" s="74" t="s">
        <v>1693</v>
      </c>
      <c r="AG306" s="1844" t="s">
        <v>9252</v>
      </c>
      <c r="AH306" s="1844">
        <v>4</v>
      </c>
      <c r="AI306" s="2396" t="str">
        <f t="shared" si="7"/>
        <v>ITESTI</v>
      </c>
      <c r="AJ306" s="1845"/>
    </row>
    <row r="307" spans="30:36" x14ac:dyDescent="0.25">
      <c r="AD307" s="1">
        <v>4</v>
      </c>
      <c r="AE307" s="1843">
        <v>23127</v>
      </c>
      <c r="AF307" s="74" t="s">
        <v>1729</v>
      </c>
      <c r="AG307" s="1844" t="s">
        <v>9252</v>
      </c>
      <c r="AH307" s="1844">
        <v>4</v>
      </c>
      <c r="AI307" s="2396" t="str">
        <f t="shared" si="7"/>
        <v>IZVORU BERHECIULUI</v>
      </c>
      <c r="AJ307" s="1845"/>
    </row>
    <row r="308" spans="30:36" x14ac:dyDescent="0.25">
      <c r="AD308" s="1">
        <v>4</v>
      </c>
      <c r="AE308" s="1843">
        <v>20359</v>
      </c>
      <c r="AF308" s="74" t="s">
        <v>1730</v>
      </c>
      <c r="AG308" s="1844" t="s">
        <v>9252</v>
      </c>
      <c r="AH308" s="1844">
        <v>4</v>
      </c>
      <c r="AI308" s="2396" t="str">
        <f t="shared" si="7"/>
        <v>LETEA VECHE</v>
      </c>
      <c r="AJ308" s="1845"/>
    </row>
    <row r="309" spans="30:36" x14ac:dyDescent="0.25">
      <c r="AD309" s="1">
        <v>4</v>
      </c>
      <c r="AE309" s="1843">
        <v>23207</v>
      </c>
      <c r="AF309" s="74" t="s">
        <v>1587</v>
      </c>
      <c r="AG309" s="1844" t="s">
        <v>9252</v>
      </c>
      <c r="AH309" s="1844">
        <v>4</v>
      </c>
      <c r="AI309" s="2396" t="str">
        <f t="shared" si="7"/>
        <v>LIPOVA</v>
      </c>
      <c r="AJ309" s="1845"/>
    </row>
    <row r="310" spans="30:36" x14ac:dyDescent="0.25">
      <c r="AD310" s="1">
        <v>4</v>
      </c>
      <c r="AE310" s="1843">
        <v>23289</v>
      </c>
      <c r="AF310" s="74" t="s">
        <v>1732</v>
      </c>
      <c r="AG310" s="1844" t="s">
        <v>9252</v>
      </c>
      <c r="AH310" s="1844">
        <v>4</v>
      </c>
      <c r="AI310" s="2396" t="str">
        <f t="shared" si="7"/>
        <v>LIVEZI</v>
      </c>
      <c r="AJ310" s="1845"/>
    </row>
    <row r="311" spans="30:36" x14ac:dyDescent="0.25">
      <c r="AD311" s="1">
        <v>4</v>
      </c>
      <c r="AE311" s="1843">
        <v>23350</v>
      </c>
      <c r="AF311" s="74" t="s">
        <v>1733</v>
      </c>
      <c r="AG311" s="1844" t="s">
        <v>9252</v>
      </c>
      <c r="AH311" s="1844">
        <v>4</v>
      </c>
      <c r="AI311" s="2396" t="str">
        <f t="shared" si="7"/>
        <v>LUIZI-CALUGARA</v>
      </c>
      <c r="AJ311" s="1845"/>
    </row>
    <row r="312" spans="30:36" x14ac:dyDescent="0.25">
      <c r="AD312" s="1">
        <v>4</v>
      </c>
      <c r="AE312" s="1843">
        <v>23387</v>
      </c>
      <c r="AF312" s="74" t="s">
        <v>1734</v>
      </c>
      <c r="AG312" s="1844" t="s">
        <v>9252</v>
      </c>
      <c r="AH312" s="1844">
        <v>4</v>
      </c>
      <c r="AI312" s="2396" t="str">
        <f t="shared" si="7"/>
        <v>MAGIRESTI</v>
      </c>
      <c r="AJ312" s="1845"/>
    </row>
    <row r="313" spans="30:36" x14ac:dyDescent="0.25">
      <c r="AD313" s="1">
        <v>4</v>
      </c>
      <c r="AE313" s="1843">
        <v>20411</v>
      </c>
      <c r="AF313" s="74" t="s">
        <v>1308</v>
      </c>
      <c r="AG313" s="1844" t="s">
        <v>9252</v>
      </c>
      <c r="AH313" s="1844">
        <v>4</v>
      </c>
      <c r="AI313" s="2396" t="str">
        <f t="shared" si="7"/>
        <v>MAGURA</v>
      </c>
      <c r="AJ313" s="1845"/>
    </row>
    <row r="314" spans="30:36" x14ac:dyDescent="0.25">
      <c r="AD314" s="1">
        <v>4</v>
      </c>
      <c r="AE314" s="1843">
        <v>23449</v>
      </c>
      <c r="AF314" s="74" t="s">
        <v>1736</v>
      </c>
      <c r="AG314" s="1844" t="s">
        <v>9252</v>
      </c>
      <c r="AH314" s="1844">
        <v>4</v>
      </c>
      <c r="AI314" s="2396" t="str">
        <f t="shared" si="7"/>
        <v>MANASTIREA CASIN</v>
      </c>
      <c r="AJ314" s="1845"/>
    </row>
    <row r="315" spans="30:36" x14ac:dyDescent="0.25">
      <c r="AD315" s="1">
        <v>4</v>
      </c>
      <c r="AE315" s="1843">
        <v>20466</v>
      </c>
      <c r="AF315" s="74" t="s">
        <v>1391</v>
      </c>
      <c r="AG315" s="1844" t="s">
        <v>9252</v>
      </c>
      <c r="AH315" s="1844">
        <v>4</v>
      </c>
      <c r="AI315" s="2396" t="str">
        <f t="shared" si="7"/>
        <v>MARGINENI</v>
      </c>
      <c r="AJ315" s="1845"/>
    </row>
    <row r="316" spans="30:36" x14ac:dyDescent="0.25">
      <c r="AD316" s="1">
        <v>4</v>
      </c>
      <c r="AE316" s="1843">
        <v>23494</v>
      </c>
      <c r="AF316" s="74" t="s">
        <v>1737</v>
      </c>
      <c r="AG316" s="1844" t="s">
        <v>9252</v>
      </c>
      <c r="AH316" s="1844">
        <v>4</v>
      </c>
      <c r="AI316" s="2396" t="str">
        <f t="shared" si="7"/>
        <v>MOTOSENI</v>
      </c>
      <c r="AJ316" s="1845"/>
    </row>
    <row r="317" spans="30:36" x14ac:dyDescent="0.25">
      <c r="AD317" s="1">
        <v>4</v>
      </c>
      <c r="AE317" s="1843">
        <v>23644</v>
      </c>
      <c r="AF317" s="74" t="s">
        <v>1739</v>
      </c>
      <c r="AG317" s="1844" t="s">
        <v>9252</v>
      </c>
      <c r="AH317" s="1844">
        <v>4</v>
      </c>
      <c r="AI317" s="2396" t="str">
        <f t="shared" si="7"/>
        <v>NEGRI</v>
      </c>
      <c r="AJ317" s="1845"/>
    </row>
    <row r="318" spans="30:36" x14ac:dyDescent="0.25">
      <c r="AD318" s="1">
        <v>4</v>
      </c>
      <c r="AE318" s="1843">
        <v>23715</v>
      </c>
      <c r="AF318" s="74" t="s">
        <v>1664</v>
      </c>
      <c r="AG318" s="1844" t="s">
        <v>9252</v>
      </c>
      <c r="AH318" s="1844">
        <v>4</v>
      </c>
      <c r="AI318" s="2396" t="str">
        <f t="shared" si="7"/>
        <v>NICOLAE BALCESCU</v>
      </c>
      <c r="AJ318" s="1845"/>
    </row>
    <row r="319" spans="30:36" x14ac:dyDescent="0.25">
      <c r="AD319" s="1">
        <v>4</v>
      </c>
      <c r="AE319" s="1843">
        <v>26353</v>
      </c>
      <c r="AF319" s="74" t="s">
        <v>1771</v>
      </c>
      <c r="AG319" s="1844" t="s">
        <v>9252</v>
      </c>
      <c r="AH319" s="1844">
        <v>4</v>
      </c>
      <c r="AI319" s="2396" t="str">
        <f t="shared" si="7"/>
        <v>ODOBESTI</v>
      </c>
      <c r="AJ319" s="1845"/>
    </row>
    <row r="320" spans="30:36" x14ac:dyDescent="0.25">
      <c r="AD320" s="1">
        <v>4</v>
      </c>
      <c r="AE320" s="1843">
        <v>23797</v>
      </c>
      <c r="AF320" s="74" t="s">
        <v>1742</v>
      </c>
      <c r="AG320" s="1844" t="s">
        <v>9252</v>
      </c>
      <c r="AH320" s="1844">
        <v>4</v>
      </c>
      <c r="AI320" s="2396" t="str">
        <f t="shared" si="7"/>
        <v>OITUZ</v>
      </c>
      <c r="AJ320" s="1845"/>
    </row>
    <row r="321" spans="30:36" x14ac:dyDescent="0.25">
      <c r="AD321" s="1">
        <v>4</v>
      </c>
      <c r="AE321" s="1843">
        <v>23868</v>
      </c>
      <c r="AF321" s="74" t="s">
        <v>1367</v>
      </c>
      <c r="AG321" s="1844" t="s">
        <v>9252</v>
      </c>
      <c r="AH321" s="1844">
        <v>4</v>
      </c>
      <c r="AI321" s="2396" t="str">
        <f t="shared" si="7"/>
        <v>ONCESTI</v>
      </c>
      <c r="AJ321" s="1845"/>
    </row>
    <row r="322" spans="30:36" x14ac:dyDescent="0.25">
      <c r="AD322" s="1">
        <v>4</v>
      </c>
      <c r="AE322" s="1843">
        <v>23948</v>
      </c>
      <c r="AF322" s="74" t="s">
        <v>1743</v>
      </c>
      <c r="AG322" s="1844" t="s">
        <v>9252</v>
      </c>
      <c r="AH322" s="1844">
        <v>4</v>
      </c>
      <c r="AI322" s="2396" t="str">
        <f t="shared" si="7"/>
        <v>ORBENI</v>
      </c>
      <c r="AJ322" s="1845"/>
    </row>
    <row r="323" spans="30:36" x14ac:dyDescent="0.25">
      <c r="AD323" s="1">
        <v>4</v>
      </c>
      <c r="AE323" s="1843">
        <v>23975</v>
      </c>
      <c r="AF323" s="74" t="s">
        <v>1744</v>
      </c>
      <c r="AG323" s="1844" t="s">
        <v>9252</v>
      </c>
      <c r="AH323" s="1844">
        <v>4</v>
      </c>
      <c r="AI323" s="2396" t="str">
        <f t="shared" si="7"/>
        <v>PALANCA</v>
      </c>
      <c r="AJ323" s="1845"/>
    </row>
    <row r="324" spans="30:36" x14ac:dyDescent="0.25">
      <c r="AD324" s="1">
        <v>4</v>
      </c>
      <c r="AE324" s="1843">
        <v>24187</v>
      </c>
      <c r="AF324" s="74" t="s">
        <v>1745</v>
      </c>
      <c r="AG324" s="1844" t="s">
        <v>9252</v>
      </c>
      <c r="AH324" s="1844">
        <v>4</v>
      </c>
      <c r="AI324" s="2396" t="str">
        <f t="shared" si="7"/>
        <v>PANCESTI</v>
      </c>
      <c r="AJ324" s="1845"/>
    </row>
    <row r="325" spans="30:36" x14ac:dyDescent="0.25">
      <c r="AD325" s="1">
        <v>4</v>
      </c>
      <c r="AE325" s="1843">
        <v>24034</v>
      </c>
      <c r="AF325" s="74" t="s">
        <v>1746</v>
      </c>
      <c r="AG325" s="1844" t="s">
        <v>9252</v>
      </c>
      <c r="AH325" s="1844">
        <v>4</v>
      </c>
      <c r="AI325" s="2396" t="str">
        <f t="shared" si="7"/>
        <v>PARAVA</v>
      </c>
      <c r="AJ325" s="1845"/>
    </row>
    <row r="326" spans="30:36" x14ac:dyDescent="0.25">
      <c r="AD326" s="1">
        <v>4</v>
      </c>
      <c r="AE326" s="1843">
        <v>24276</v>
      </c>
      <c r="AF326" s="74" t="s">
        <v>1747</v>
      </c>
      <c r="AG326" s="1844" t="s">
        <v>9252</v>
      </c>
      <c r="AH326" s="1844">
        <v>4</v>
      </c>
      <c r="AI326" s="2396" t="str">
        <f t="shared" ref="AI326:AI389" si="8">INDEX(AO:AO,MATCH(AH326,AL:AL,0),)&amp;AF326</f>
        <v>PARGARESTI</v>
      </c>
      <c r="AJ326" s="1845"/>
    </row>
    <row r="327" spans="30:36" x14ac:dyDescent="0.25">
      <c r="AD327" s="1">
        <v>4</v>
      </c>
      <c r="AE327" s="1843">
        <v>24089</v>
      </c>
      <c r="AF327" s="74" t="s">
        <v>1749</v>
      </c>
      <c r="AG327" s="1844" t="s">
        <v>9252</v>
      </c>
      <c r="AH327" s="1844">
        <v>4</v>
      </c>
      <c r="AI327" s="2396" t="str">
        <f t="shared" si="8"/>
        <v>PARINCEA</v>
      </c>
      <c r="AJ327" s="1845"/>
    </row>
    <row r="328" spans="30:36" x14ac:dyDescent="0.25">
      <c r="AD328" s="1">
        <v>4</v>
      </c>
      <c r="AE328" s="1843">
        <v>24338</v>
      </c>
      <c r="AF328" s="74" t="s">
        <v>1752</v>
      </c>
      <c r="AG328" s="1844" t="s">
        <v>9252</v>
      </c>
      <c r="AH328" s="1844">
        <v>4</v>
      </c>
      <c r="AI328" s="2396" t="str">
        <f t="shared" si="8"/>
        <v>PARJOL</v>
      </c>
      <c r="AJ328" s="1845"/>
    </row>
    <row r="329" spans="30:36" x14ac:dyDescent="0.25">
      <c r="AD329" s="1">
        <v>4</v>
      </c>
      <c r="AE329" s="1843">
        <v>24427</v>
      </c>
      <c r="AF329" s="74" t="s">
        <v>1753</v>
      </c>
      <c r="AG329" s="1844" t="s">
        <v>9252</v>
      </c>
      <c r="AH329" s="1844">
        <v>4</v>
      </c>
      <c r="AI329" s="2396" t="str">
        <f t="shared" si="8"/>
        <v>PLOPANA</v>
      </c>
      <c r="AJ329" s="1845"/>
    </row>
    <row r="330" spans="30:36" x14ac:dyDescent="0.25">
      <c r="AD330" s="1">
        <v>4</v>
      </c>
      <c r="AE330" s="1843">
        <v>24524</v>
      </c>
      <c r="AF330" s="74" t="s">
        <v>1754</v>
      </c>
      <c r="AG330" s="1844" t="s">
        <v>9252</v>
      </c>
      <c r="AH330" s="1844">
        <v>4</v>
      </c>
      <c r="AI330" s="2396" t="str">
        <f t="shared" si="8"/>
        <v>PODU TURCULUI</v>
      </c>
      <c r="AJ330" s="1845"/>
    </row>
    <row r="331" spans="30:36" x14ac:dyDescent="0.25">
      <c r="AD331" s="1">
        <v>4</v>
      </c>
      <c r="AE331" s="1843">
        <v>24631</v>
      </c>
      <c r="AF331" s="74" t="s">
        <v>1283</v>
      </c>
      <c r="AG331" s="1844" t="s">
        <v>9252</v>
      </c>
      <c r="AH331" s="1844">
        <v>4</v>
      </c>
      <c r="AI331" s="2396" t="str">
        <f t="shared" si="8"/>
        <v>PODURI</v>
      </c>
      <c r="AJ331" s="1845"/>
    </row>
    <row r="332" spans="30:36" x14ac:dyDescent="0.25">
      <c r="AD332" s="1">
        <v>4</v>
      </c>
      <c r="AE332" s="1843">
        <v>26361</v>
      </c>
      <c r="AF332" s="74" t="s">
        <v>1735</v>
      </c>
      <c r="AG332" s="1844" t="s">
        <v>9252</v>
      </c>
      <c r="AH332" s="1844">
        <v>4</v>
      </c>
      <c r="AI332" s="2396" t="str">
        <f t="shared" si="8"/>
        <v>PRAJESTI</v>
      </c>
      <c r="AJ332" s="1845"/>
    </row>
    <row r="333" spans="30:36" x14ac:dyDescent="0.25">
      <c r="AD333" s="1">
        <v>4</v>
      </c>
      <c r="AE333" s="1843">
        <v>24766</v>
      </c>
      <c r="AF333" s="74" t="s">
        <v>1756</v>
      </c>
      <c r="AG333" s="1844" t="s">
        <v>9252</v>
      </c>
      <c r="AH333" s="1844">
        <v>4</v>
      </c>
      <c r="AI333" s="2396" t="str">
        <f t="shared" si="8"/>
        <v>RACACIUNI</v>
      </c>
      <c r="AJ333" s="1845"/>
    </row>
    <row r="334" spans="30:36" x14ac:dyDescent="0.25">
      <c r="AD334" s="1">
        <v>4</v>
      </c>
      <c r="AE334" s="1843">
        <v>24837</v>
      </c>
      <c r="AF334" s="74" t="s">
        <v>1759</v>
      </c>
      <c r="AG334" s="1844" t="s">
        <v>9252</v>
      </c>
      <c r="AH334" s="1844">
        <v>4</v>
      </c>
      <c r="AI334" s="2396" t="str">
        <f t="shared" si="8"/>
        <v>RACHITOASA</v>
      </c>
      <c r="AJ334" s="1845"/>
    </row>
    <row r="335" spans="30:36" x14ac:dyDescent="0.25">
      <c r="AD335" s="1">
        <v>4</v>
      </c>
      <c r="AE335" s="1843">
        <v>24711</v>
      </c>
      <c r="AF335" s="74" t="s">
        <v>1762</v>
      </c>
      <c r="AG335" s="1844" t="s">
        <v>9252</v>
      </c>
      <c r="AH335" s="1844">
        <v>4</v>
      </c>
      <c r="AI335" s="2396" t="str">
        <f t="shared" si="8"/>
        <v>RACOVA</v>
      </c>
      <c r="AJ335" s="1845"/>
    </row>
    <row r="336" spans="30:36" x14ac:dyDescent="0.25">
      <c r="AD336" s="1">
        <v>4</v>
      </c>
      <c r="AE336" s="1843">
        <v>24999</v>
      </c>
      <c r="AF336" s="74" t="s">
        <v>1763</v>
      </c>
      <c r="AG336" s="1844" t="s">
        <v>9252</v>
      </c>
      <c r="AH336" s="1844">
        <v>4</v>
      </c>
      <c r="AI336" s="2396" t="str">
        <f t="shared" si="8"/>
        <v>ROSIORI</v>
      </c>
      <c r="AJ336" s="1845"/>
    </row>
    <row r="337" spans="30:36" x14ac:dyDescent="0.25">
      <c r="AD337" s="1">
        <v>4</v>
      </c>
      <c r="AE337" s="1843">
        <v>25148</v>
      </c>
      <c r="AF337" s="74" t="s">
        <v>1764</v>
      </c>
      <c r="AG337" s="1844" t="s">
        <v>9252</v>
      </c>
      <c r="AH337" s="1844">
        <v>4</v>
      </c>
      <c r="AI337" s="2396" t="str">
        <f t="shared" si="8"/>
        <v>SANDULENI</v>
      </c>
      <c r="AJ337" s="1845"/>
    </row>
    <row r="338" spans="30:36" x14ac:dyDescent="0.25">
      <c r="AD338" s="1">
        <v>4</v>
      </c>
      <c r="AE338" s="1843">
        <v>26320</v>
      </c>
      <c r="AF338" s="74" t="s">
        <v>1740</v>
      </c>
      <c r="AG338" s="1844" t="s">
        <v>9252</v>
      </c>
      <c r="AH338" s="1844">
        <v>4</v>
      </c>
      <c r="AI338" s="2396" t="str">
        <f t="shared" si="8"/>
        <v>SARATA</v>
      </c>
      <c r="AJ338" s="1845"/>
    </row>
    <row r="339" spans="30:36" x14ac:dyDescent="0.25">
      <c r="AD339" s="1">
        <v>4</v>
      </c>
      <c r="AE339" s="1843">
        <v>25068</v>
      </c>
      <c r="AF339" s="74" t="s">
        <v>1765</v>
      </c>
      <c r="AG339" s="1844" t="s">
        <v>9252</v>
      </c>
      <c r="AH339" s="1844">
        <v>4</v>
      </c>
      <c r="AI339" s="2396" t="str">
        <f t="shared" si="8"/>
        <v>SASCUT</v>
      </c>
      <c r="AJ339" s="1845"/>
    </row>
    <row r="340" spans="30:36" x14ac:dyDescent="0.25">
      <c r="AD340" s="1">
        <v>4</v>
      </c>
      <c r="AE340" s="1843">
        <v>25228</v>
      </c>
      <c r="AF340" s="74" t="s">
        <v>1766</v>
      </c>
      <c r="AG340" s="1844" t="s">
        <v>9252</v>
      </c>
      <c r="AH340" s="1844">
        <v>4</v>
      </c>
      <c r="AI340" s="2396" t="str">
        <f t="shared" si="8"/>
        <v>SAUCESTI</v>
      </c>
      <c r="AJ340" s="1845"/>
    </row>
    <row r="341" spans="30:36" x14ac:dyDescent="0.25">
      <c r="AD341" s="1">
        <v>4</v>
      </c>
      <c r="AE341" s="1843">
        <v>25291</v>
      </c>
      <c r="AF341" s="74" t="s">
        <v>1768</v>
      </c>
      <c r="AG341" s="1844" t="s">
        <v>9252</v>
      </c>
      <c r="AH341" s="1844">
        <v>4</v>
      </c>
      <c r="AI341" s="2396" t="str">
        <f t="shared" si="8"/>
        <v>SCORTENI</v>
      </c>
      <c r="AJ341" s="1845"/>
    </row>
    <row r="342" spans="30:36" x14ac:dyDescent="0.25">
      <c r="AD342" s="1">
        <v>4</v>
      </c>
      <c r="AE342" s="1843">
        <v>25362</v>
      </c>
      <c r="AF342" s="74" t="s">
        <v>1770</v>
      </c>
      <c r="AG342" s="1844" t="s">
        <v>9252</v>
      </c>
      <c r="AH342" s="1844">
        <v>4</v>
      </c>
      <c r="AI342" s="2396" t="str">
        <f t="shared" si="8"/>
        <v>SECUIENI</v>
      </c>
      <c r="AJ342" s="1845"/>
    </row>
    <row r="343" spans="30:36" x14ac:dyDescent="0.25">
      <c r="AD343" s="1">
        <v>4</v>
      </c>
      <c r="AE343" s="1843">
        <v>25488</v>
      </c>
      <c r="AF343" s="74" t="s">
        <v>1773</v>
      </c>
      <c r="AG343" s="1844" t="s">
        <v>9252</v>
      </c>
      <c r="AH343" s="1844">
        <v>4</v>
      </c>
      <c r="AI343" s="2396" t="str">
        <f t="shared" si="8"/>
        <v>SOLONT</v>
      </c>
      <c r="AJ343" s="1845"/>
    </row>
    <row r="344" spans="30:36" x14ac:dyDescent="0.25">
      <c r="AD344" s="1">
        <v>4</v>
      </c>
      <c r="AE344" s="1843">
        <v>25521</v>
      </c>
      <c r="AF344" s="74" t="s">
        <v>1774</v>
      </c>
      <c r="AG344" s="1844" t="s">
        <v>9252</v>
      </c>
      <c r="AH344" s="1844">
        <v>4</v>
      </c>
      <c r="AI344" s="2396" t="str">
        <f t="shared" si="8"/>
        <v>STANISESTI</v>
      </c>
      <c r="AJ344" s="1845"/>
    </row>
    <row r="345" spans="30:36" x14ac:dyDescent="0.25">
      <c r="AD345" s="1">
        <v>4</v>
      </c>
      <c r="AE345" s="1843">
        <v>20670</v>
      </c>
      <c r="AF345" s="74" t="s">
        <v>1561</v>
      </c>
      <c r="AG345" s="1844" t="s">
        <v>9252</v>
      </c>
      <c r="AH345" s="1844">
        <v>4</v>
      </c>
      <c r="AI345" s="2396" t="str">
        <f t="shared" si="8"/>
        <v>STEFAN CEL MARE</v>
      </c>
      <c r="AJ345" s="1845"/>
    </row>
    <row r="346" spans="30:36" x14ac:dyDescent="0.25">
      <c r="AD346" s="1">
        <v>4</v>
      </c>
      <c r="AE346" s="1843">
        <v>25629</v>
      </c>
      <c r="AF346" s="74" t="s">
        <v>1779</v>
      </c>
      <c r="AG346" s="1844" t="s">
        <v>9252</v>
      </c>
      <c r="AH346" s="1844">
        <v>4</v>
      </c>
      <c r="AI346" s="2396" t="str">
        <f t="shared" si="8"/>
        <v>STRUGARI</v>
      </c>
      <c r="AJ346" s="1845"/>
    </row>
    <row r="347" spans="30:36" x14ac:dyDescent="0.25">
      <c r="AD347" s="1">
        <v>4</v>
      </c>
      <c r="AE347" s="1843">
        <v>25692</v>
      </c>
      <c r="AF347" s="74" t="s">
        <v>1780</v>
      </c>
      <c r="AG347" s="1844" t="s">
        <v>9252</v>
      </c>
      <c r="AH347" s="1844">
        <v>4</v>
      </c>
      <c r="AI347" s="2396" t="str">
        <f t="shared" si="8"/>
        <v>TAMASI</v>
      </c>
      <c r="AJ347" s="1845"/>
    </row>
    <row r="348" spans="30:36" x14ac:dyDescent="0.25">
      <c r="AD348" s="1">
        <v>4</v>
      </c>
      <c r="AE348" s="1843">
        <v>25825</v>
      </c>
      <c r="AF348" s="74" t="s">
        <v>1782</v>
      </c>
      <c r="AG348" s="1844" t="s">
        <v>9252</v>
      </c>
      <c r="AH348" s="1844">
        <v>4</v>
      </c>
      <c r="AI348" s="2396" t="str">
        <f t="shared" si="8"/>
        <v>TARGU TROTUS</v>
      </c>
      <c r="AJ348" s="1845"/>
    </row>
    <row r="349" spans="30:36" x14ac:dyDescent="0.25">
      <c r="AD349" s="1">
        <v>4</v>
      </c>
      <c r="AE349" s="1843">
        <v>25745</v>
      </c>
      <c r="AF349" s="74" t="s">
        <v>1783</v>
      </c>
      <c r="AG349" s="1844" t="s">
        <v>9252</v>
      </c>
      <c r="AH349" s="1844">
        <v>4</v>
      </c>
      <c r="AI349" s="2396" t="str">
        <f t="shared" si="8"/>
        <v>TATARASTI</v>
      </c>
      <c r="AJ349" s="1845"/>
    </row>
    <row r="350" spans="30:36" x14ac:dyDescent="0.25">
      <c r="AD350" s="1">
        <v>4</v>
      </c>
      <c r="AE350" s="1843">
        <v>25861</v>
      </c>
      <c r="AF350" s="74" t="s">
        <v>1785</v>
      </c>
      <c r="AG350" s="1844" t="s">
        <v>9252</v>
      </c>
      <c r="AH350" s="1844">
        <v>4</v>
      </c>
      <c r="AI350" s="2396" t="str">
        <f t="shared" si="8"/>
        <v>TRAIAN</v>
      </c>
      <c r="AJ350" s="1845"/>
    </row>
    <row r="351" spans="30:36" x14ac:dyDescent="0.25">
      <c r="AD351" s="1">
        <v>4</v>
      </c>
      <c r="AE351" s="1843">
        <v>25932</v>
      </c>
      <c r="AF351" s="74" t="s">
        <v>1454</v>
      </c>
      <c r="AG351" s="1844" t="s">
        <v>9252</v>
      </c>
      <c r="AH351" s="1844">
        <v>4</v>
      </c>
      <c r="AI351" s="2396" t="str">
        <f t="shared" si="8"/>
        <v>UNGURENI</v>
      </c>
      <c r="AJ351" s="1845"/>
    </row>
    <row r="352" spans="30:36" x14ac:dyDescent="0.25">
      <c r="AD352" s="1">
        <v>4</v>
      </c>
      <c r="AE352" s="1843">
        <v>26029</v>
      </c>
      <c r="AF352" s="74" t="s">
        <v>1475</v>
      </c>
      <c r="AG352" s="1844" t="s">
        <v>9252</v>
      </c>
      <c r="AH352" s="1844">
        <v>4</v>
      </c>
      <c r="AI352" s="2396" t="str">
        <f t="shared" si="8"/>
        <v>URECHESTI</v>
      </c>
      <c r="AJ352" s="1845"/>
    </row>
    <row r="353" spans="30:36" x14ac:dyDescent="0.25">
      <c r="AD353" s="1">
        <v>4</v>
      </c>
      <c r="AE353" s="1843">
        <v>26083</v>
      </c>
      <c r="AF353" s="74" t="s">
        <v>1741</v>
      </c>
      <c r="AG353" s="1844" t="s">
        <v>9252</v>
      </c>
      <c r="AH353" s="1844">
        <v>4</v>
      </c>
      <c r="AI353" s="2396" t="str">
        <f t="shared" si="8"/>
        <v>VALEA SEACA</v>
      </c>
      <c r="AJ353" s="1845"/>
    </row>
    <row r="354" spans="30:36" x14ac:dyDescent="0.25">
      <c r="AD354" s="1">
        <v>4</v>
      </c>
      <c r="AE354" s="1843">
        <v>26118</v>
      </c>
      <c r="AF354" s="74" t="s">
        <v>1786</v>
      </c>
      <c r="AG354" s="1844" t="s">
        <v>9252</v>
      </c>
      <c r="AH354" s="1844">
        <v>4</v>
      </c>
      <c r="AI354" s="2396" t="str">
        <f t="shared" si="8"/>
        <v>VULTURENI</v>
      </c>
      <c r="AJ354" s="1845"/>
    </row>
    <row r="355" spans="30:36" x14ac:dyDescent="0.25">
      <c r="AD355" s="1830">
        <v>4</v>
      </c>
      <c r="AE355" s="1846">
        <v>26289</v>
      </c>
      <c r="AF355" s="1847" t="s">
        <v>1789</v>
      </c>
      <c r="AG355" s="1848" t="s">
        <v>9252</v>
      </c>
      <c r="AH355" s="1848">
        <v>4</v>
      </c>
      <c r="AI355" s="2397" t="str">
        <f t="shared" si="8"/>
        <v>ZEMES</v>
      </c>
      <c r="AJ355" s="1849"/>
    </row>
    <row r="356" spans="30:36" x14ac:dyDescent="0.25">
      <c r="AD356" s="1850">
        <v>5</v>
      </c>
      <c r="AE356" s="1851">
        <v>26564</v>
      </c>
      <c r="AF356" s="1852" t="s">
        <v>10513</v>
      </c>
      <c r="AG356" s="1853" t="s">
        <v>9253</v>
      </c>
      <c r="AH356" s="1853">
        <v>1</v>
      </c>
      <c r="AI356" s="2398" t="str">
        <f t="shared" si="8"/>
        <v>MUNICIPIUL ORADEA</v>
      </c>
      <c r="AJ356" s="1854" t="s">
        <v>9253</v>
      </c>
    </row>
    <row r="357" spans="30:36" x14ac:dyDescent="0.25">
      <c r="AD357" s="1">
        <v>5</v>
      </c>
      <c r="AE357" s="1843">
        <v>26804</v>
      </c>
      <c r="AF357" s="74" t="s">
        <v>10514</v>
      </c>
      <c r="AG357" s="1844" t="s">
        <v>9253</v>
      </c>
      <c r="AH357" s="1844">
        <v>2</v>
      </c>
      <c r="AI357" s="2396" t="str">
        <f t="shared" si="8"/>
        <v>MUNICIPIUL BEIUS</v>
      </c>
      <c r="AJ357" s="1845"/>
    </row>
    <row r="358" spans="30:36" x14ac:dyDescent="0.25">
      <c r="AD358" s="1">
        <v>5</v>
      </c>
      <c r="AE358" s="1843">
        <v>26877</v>
      </c>
      <c r="AF358" s="74" t="s">
        <v>10515</v>
      </c>
      <c r="AG358" s="1844" t="s">
        <v>9253</v>
      </c>
      <c r="AH358" s="1844">
        <v>2</v>
      </c>
      <c r="AI358" s="2396" t="str">
        <f t="shared" si="8"/>
        <v>MUNICIPIUL MARGHITA</v>
      </c>
      <c r="AJ358" s="1845"/>
    </row>
    <row r="359" spans="30:36" x14ac:dyDescent="0.25">
      <c r="AD359" s="1">
        <v>5</v>
      </c>
      <c r="AE359" s="1843">
        <v>26975</v>
      </c>
      <c r="AF359" s="74" t="s">
        <v>10516</v>
      </c>
      <c r="AG359" s="1844" t="s">
        <v>9253</v>
      </c>
      <c r="AH359" s="1844">
        <v>2</v>
      </c>
      <c r="AI359" s="2396" t="str">
        <f t="shared" si="8"/>
        <v>MUNICIPIUL SALONTA</v>
      </c>
      <c r="AJ359" s="1845"/>
    </row>
    <row r="360" spans="30:36" x14ac:dyDescent="0.25">
      <c r="AD360" s="1">
        <v>5</v>
      </c>
      <c r="AE360" s="1843">
        <v>26699</v>
      </c>
      <c r="AF360" s="74" t="s">
        <v>10517</v>
      </c>
      <c r="AG360" s="1844" t="s">
        <v>9253</v>
      </c>
      <c r="AH360" s="1844">
        <v>3</v>
      </c>
      <c r="AI360" s="2396" t="str">
        <f t="shared" si="8"/>
        <v>ORASUL ALESD</v>
      </c>
      <c r="AJ360" s="1845"/>
    </row>
    <row r="361" spans="30:36" x14ac:dyDescent="0.25">
      <c r="AD361" s="1">
        <v>5</v>
      </c>
      <c r="AE361" s="1843">
        <v>26920</v>
      </c>
      <c r="AF361" s="74" t="s">
        <v>1790</v>
      </c>
      <c r="AG361" s="1844" t="s">
        <v>9253</v>
      </c>
      <c r="AH361" s="1844">
        <v>3</v>
      </c>
      <c r="AI361" s="2396" t="str">
        <f t="shared" si="8"/>
        <v>ORASUL NUCET</v>
      </c>
      <c r="AJ361" s="1845"/>
    </row>
    <row r="362" spans="30:36" x14ac:dyDescent="0.25">
      <c r="AD362" s="1">
        <v>5</v>
      </c>
      <c r="AE362" s="1843">
        <v>30915</v>
      </c>
      <c r="AF362" s="74" t="s">
        <v>10521</v>
      </c>
      <c r="AG362" s="1844" t="s">
        <v>9253</v>
      </c>
      <c r="AH362" s="1844">
        <v>3</v>
      </c>
      <c r="AI362" s="2396" t="str">
        <f t="shared" si="8"/>
        <v>ORASUL SACUENI</v>
      </c>
      <c r="AJ362" s="1845"/>
    </row>
    <row r="363" spans="30:36" x14ac:dyDescent="0.25">
      <c r="AD363" s="1">
        <v>5</v>
      </c>
      <c r="AE363" s="1843">
        <v>26840</v>
      </c>
      <c r="AF363" s="74" t="s">
        <v>10518</v>
      </c>
      <c r="AG363" s="1844" t="s">
        <v>9253</v>
      </c>
      <c r="AH363" s="1844">
        <v>3</v>
      </c>
      <c r="AI363" s="2396" t="str">
        <f t="shared" si="8"/>
        <v>ORASUL STEI</v>
      </c>
      <c r="AJ363" s="1845"/>
    </row>
    <row r="364" spans="30:36" x14ac:dyDescent="0.25">
      <c r="AD364" s="1">
        <v>5</v>
      </c>
      <c r="AE364" s="1843">
        <v>32027</v>
      </c>
      <c r="AF364" s="74" t="s">
        <v>10519</v>
      </c>
      <c r="AG364" s="1844" t="s">
        <v>9253</v>
      </c>
      <c r="AH364" s="1844">
        <v>3</v>
      </c>
      <c r="AI364" s="2396" t="str">
        <f t="shared" si="8"/>
        <v>ORASUL VALEA LUI MIHAI</v>
      </c>
      <c r="AJ364" s="1845"/>
    </row>
    <row r="365" spans="30:36" x14ac:dyDescent="0.25">
      <c r="AD365" s="1">
        <v>5</v>
      </c>
      <c r="AE365" s="1843">
        <v>27007</v>
      </c>
      <c r="AF365" s="74" t="s">
        <v>10520</v>
      </c>
      <c r="AG365" s="1844" t="s">
        <v>9253</v>
      </c>
      <c r="AH365" s="1844">
        <v>3</v>
      </c>
      <c r="AI365" s="2396" t="str">
        <f t="shared" si="8"/>
        <v>ORASUL VASCAU</v>
      </c>
      <c r="AJ365" s="1845"/>
    </row>
    <row r="366" spans="30:36" x14ac:dyDescent="0.25">
      <c r="AD366" s="1">
        <v>5</v>
      </c>
      <c r="AE366" s="1843">
        <v>27070</v>
      </c>
      <c r="AF366" s="74" t="s">
        <v>1792</v>
      </c>
      <c r="AG366" s="1844" t="s">
        <v>9253</v>
      </c>
      <c r="AH366" s="1844">
        <v>4</v>
      </c>
      <c r="AI366" s="2396" t="str">
        <f t="shared" si="8"/>
        <v>ABRAM</v>
      </c>
      <c r="AJ366" s="1845"/>
    </row>
    <row r="367" spans="30:36" x14ac:dyDescent="0.25">
      <c r="AD367" s="1">
        <v>5</v>
      </c>
      <c r="AE367" s="1843">
        <v>27169</v>
      </c>
      <c r="AF367" s="74" t="s">
        <v>1793</v>
      </c>
      <c r="AG367" s="1844" t="s">
        <v>9253</v>
      </c>
      <c r="AH367" s="1844">
        <v>4</v>
      </c>
      <c r="AI367" s="2396" t="str">
        <f t="shared" si="8"/>
        <v>ABRAMUT</v>
      </c>
      <c r="AJ367" s="1845"/>
    </row>
    <row r="368" spans="30:36" x14ac:dyDescent="0.25">
      <c r="AD368" s="1">
        <v>5</v>
      </c>
      <c r="AE368" s="1843">
        <v>26742</v>
      </c>
      <c r="AF368" s="74" t="s">
        <v>1794</v>
      </c>
      <c r="AG368" s="1844" t="s">
        <v>9253</v>
      </c>
      <c r="AH368" s="1844">
        <v>4</v>
      </c>
      <c r="AI368" s="2396" t="str">
        <f t="shared" si="8"/>
        <v>ASTILEU</v>
      </c>
      <c r="AJ368" s="1845"/>
    </row>
    <row r="369" spans="30:36" x14ac:dyDescent="0.25">
      <c r="AD369" s="1">
        <v>5</v>
      </c>
      <c r="AE369" s="1843">
        <v>27212</v>
      </c>
      <c r="AF369" s="74" t="s">
        <v>1795</v>
      </c>
      <c r="AG369" s="1844" t="s">
        <v>9253</v>
      </c>
      <c r="AH369" s="1844">
        <v>4</v>
      </c>
      <c r="AI369" s="2396" t="str">
        <f t="shared" si="8"/>
        <v>AUSEU</v>
      </c>
      <c r="AJ369" s="1845"/>
    </row>
    <row r="370" spans="30:36" x14ac:dyDescent="0.25">
      <c r="AD370" s="1">
        <v>5</v>
      </c>
      <c r="AE370" s="1843">
        <v>27285</v>
      </c>
      <c r="AF370" s="74" t="s">
        <v>1295</v>
      </c>
      <c r="AG370" s="1844" t="s">
        <v>9253</v>
      </c>
      <c r="AH370" s="1844">
        <v>4</v>
      </c>
      <c r="AI370" s="2396" t="str">
        <f t="shared" si="8"/>
        <v>AVRAM IANCU</v>
      </c>
      <c r="AJ370" s="1845"/>
    </row>
    <row r="371" spans="30:36" x14ac:dyDescent="0.25">
      <c r="AD371" s="1">
        <v>5</v>
      </c>
      <c r="AE371" s="1843">
        <v>27329</v>
      </c>
      <c r="AF371" s="74" t="s">
        <v>1796</v>
      </c>
      <c r="AG371" s="1844" t="s">
        <v>9253</v>
      </c>
      <c r="AH371" s="1844">
        <v>4</v>
      </c>
      <c r="AI371" s="2396" t="str">
        <f t="shared" si="8"/>
        <v>BALC</v>
      </c>
      <c r="AJ371" s="1845"/>
    </row>
    <row r="372" spans="30:36" x14ac:dyDescent="0.25">
      <c r="AD372" s="1">
        <v>5</v>
      </c>
      <c r="AE372" s="1843">
        <v>27383</v>
      </c>
      <c r="AF372" s="74" t="s">
        <v>1797</v>
      </c>
      <c r="AG372" s="1844" t="s">
        <v>9253</v>
      </c>
      <c r="AH372" s="1844">
        <v>4</v>
      </c>
      <c r="AI372" s="2396" t="str">
        <f t="shared" si="8"/>
        <v>BATAR</v>
      </c>
      <c r="AJ372" s="1845"/>
    </row>
    <row r="373" spans="30:36" x14ac:dyDescent="0.25">
      <c r="AD373" s="1">
        <v>5</v>
      </c>
      <c r="AE373" s="1843">
        <v>27436</v>
      </c>
      <c r="AF373" s="74" t="s">
        <v>1337</v>
      </c>
      <c r="AG373" s="1844" t="s">
        <v>9253</v>
      </c>
      <c r="AH373" s="1844">
        <v>4</v>
      </c>
      <c r="AI373" s="2396" t="str">
        <f t="shared" si="8"/>
        <v>BIHARIA</v>
      </c>
      <c r="AJ373" s="1845"/>
    </row>
    <row r="374" spans="30:36" x14ac:dyDescent="0.25">
      <c r="AD374" s="1">
        <v>5</v>
      </c>
      <c r="AE374" s="1843">
        <v>27506</v>
      </c>
      <c r="AF374" s="74" t="s">
        <v>1799</v>
      </c>
      <c r="AG374" s="1844" t="s">
        <v>9253</v>
      </c>
      <c r="AH374" s="1844">
        <v>4</v>
      </c>
      <c r="AI374" s="2396" t="str">
        <f t="shared" si="8"/>
        <v>BOIANU MARE</v>
      </c>
      <c r="AJ374" s="1845"/>
    </row>
    <row r="375" spans="30:36" x14ac:dyDescent="0.25">
      <c r="AD375" s="1">
        <v>5</v>
      </c>
      <c r="AE375" s="1843">
        <v>27560</v>
      </c>
      <c r="AF375" s="74" t="s">
        <v>1800</v>
      </c>
      <c r="AG375" s="1844" t="s">
        <v>9253</v>
      </c>
      <c r="AH375" s="1844">
        <v>4</v>
      </c>
      <c r="AI375" s="2396" t="str">
        <f t="shared" si="8"/>
        <v>BOROD</v>
      </c>
      <c r="AJ375" s="1845"/>
    </row>
    <row r="376" spans="30:36" x14ac:dyDescent="0.25">
      <c r="AD376" s="1">
        <v>5</v>
      </c>
      <c r="AE376" s="1843">
        <v>27631</v>
      </c>
      <c r="AF376" s="74" t="s">
        <v>1801</v>
      </c>
      <c r="AG376" s="1844" t="s">
        <v>9253</v>
      </c>
      <c r="AH376" s="1844">
        <v>4</v>
      </c>
      <c r="AI376" s="2396" t="str">
        <f t="shared" si="8"/>
        <v>BORS</v>
      </c>
      <c r="AJ376" s="1845"/>
    </row>
    <row r="377" spans="30:36" x14ac:dyDescent="0.25">
      <c r="AD377" s="1">
        <v>5</v>
      </c>
      <c r="AE377" s="1843">
        <v>27686</v>
      </c>
      <c r="AF377" s="74" t="s">
        <v>1802</v>
      </c>
      <c r="AG377" s="1844" t="s">
        <v>9253</v>
      </c>
      <c r="AH377" s="1844">
        <v>4</v>
      </c>
      <c r="AI377" s="2396" t="str">
        <f t="shared" si="8"/>
        <v>BRATCA</v>
      </c>
      <c r="AJ377" s="1845"/>
    </row>
    <row r="378" spans="30:36" x14ac:dyDescent="0.25">
      <c r="AD378" s="1">
        <v>5</v>
      </c>
      <c r="AE378" s="1843">
        <v>27757</v>
      </c>
      <c r="AF378" s="74" t="s">
        <v>1624</v>
      </c>
      <c r="AG378" s="1844" t="s">
        <v>9253</v>
      </c>
      <c r="AH378" s="1844">
        <v>4</v>
      </c>
      <c r="AI378" s="2396" t="str">
        <f t="shared" si="8"/>
        <v>BRUSTURI</v>
      </c>
      <c r="AJ378" s="1845"/>
    </row>
    <row r="379" spans="30:36" x14ac:dyDescent="0.25">
      <c r="AD379" s="1">
        <v>5</v>
      </c>
      <c r="AE379" s="1843">
        <v>27846</v>
      </c>
      <c r="AF379" s="74" t="s">
        <v>1805</v>
      </c>
      <c r="AG379" s="1844" t="s">
        <v>9253</v>
      </c>
      <c r="AH379" s="1844">
        <v>4</v>
      </c>
      <c r="AI379" s="2396" t="str">
        <f t="shared" si="8"/>
        <v>BUDUREASA</v>
      </c>
      <c r="AJ379" s="1845"/>
    </row>
    <row r="380" spans="30:36" x14ac:dyDescent="0.25">
      <c r="AD380" s="1">
        <v>5</v>
      </c>
      <c r="AE380" s="1843">
        <v>27908</v>
      </c>
      <c r="AF380" s="74" t="s">
        <v>1806</v>
      </c>
      <c r="AG380" s="1844" t="s">
        <v>9253</v>
      </c>
      <c r="AH380" s="1844">
        <v>4</v>
      </c>
      <c r="AI380" s="2396" t="str">
        <f t="shared" si="8"/>
        <v>BUDUSLAU</v>
      </c>
      <c r="AJ380" s="1845"/>
    </row>
    <row r="381" spans="30:36" x14ac:dyDescent="0.25">
      <c r="AD381" s="1">
        <v>5</v>
      </c>
      <c r="AE381" s="1843">
        <v>27935</v>
      </c>
      <c r="AF381" s="74" t="s">
        <v>1807</v>
      </c>
      <c r="AG381" s="1844" t="s">
        <v>9253</v>
      </c>
      <c r="AH381" s="1844">
        <v>4</v>
      </c>
      <c r="AI381" s="2396" t="str">
        <f t="shared" si="8"/>
        <v>BULZ</v>
      </c>
      <c r="AJ381" s="1845"/>
    </row>
    <row r="382" spans="30:36" x14ac:dyDescent="0.25">
      <c r="AD382" s="1">
        <v>5</v>
      </c>
      <c r="AE382" s="1843">
        <v>27971</v>
      </c>
      <c r="AF382" s="74" t="s">
        <v>1810</v>
      </c>
      <c r="AG382" s="1844" t="s">
        <v>9253</v>
      </c>
      <c r="AH382" s="1844">
        <v>4</v>
      </c>
      <c r="AI382" s="2396" t="str">
        <f t="shared" si="8"/>
        <v>BUNTESTI</v>
      </c>
      <c r="AJ382" s="1845"/>
    </row>
    <row r="383" spans="30:36" x14ac:dyDescent="0.25">
      <c r="AD383" s="1">
        <v>5</v>
      </c>
      <c r="AE383" s="1843">
        <v>28077</v>
      </c>
      <c r="AF383" s="74" t="s">
        <v>1755</v>
      </c>
      <c r="AG383" s="1844" t="s">
        <v>9253</v>
      </c>
      <c r="AH383" s="1844">
        <v>4</v>
      </c>
      <c r="AI383" s="2396" t="str">
        <f t="shared" si="8"/>
        <v>CABESTI</v>
      </c>
      <c r="AJ383" s="1845"/>
    </row>
    <row r="384" spans="30:36" x14ac:dyDescent="0.25">
      <c r="AD384" s="1">
        <v>5</v>
      </c>
      <c r="AE384" s="1843">
        <v>28709</v>
      </c>
      <c r="AF384" s="74" t="s">
        <v>1812</v>
      </c>
      <c r="AG384" s="1844" t="s">
        <v>9253</v>
      </c>
      <c r="AH384" s="1844">
        <v>4</v>
      </c>
      <c r="AI384" s="2396" t="str">
        <f t="shared" si="8"/>
        <v>CAMPANI</v>
      </c>
      <c r="AJ384" s="1845"/>
    </row>
    <row r="385" spans="30:36" x14ac:dyDescent="0.25">
      <c r="AD385" s="1">
        <v>5</v>
      </c>
      <c r="AE385" s="1843">
        <v>28139</v>
      </c>
      <c r="AF385" s="74" t="s">
        <v>1397</v>
      </c>
      <c r="AG385" s="1844" t="s">
        <v>9253</v>
      </c>
      <c r="AH385" s="1844">
        <v>4</v>
      </c>
      <c r="AI385" s="2396" t="str">
        <f t="shared" si="8"/>
        <v>CAPALNA</v>
      </c>
      <c r="AJ385" s="1845"/>
    </row>
    <row r="386" spans="30:36" x14ac:dyDescent="0.25">
      <c r="AD386" s="1">
        <v>5</v>
      </c>
      <c r="AE386" s="1843">
        <v>28193</v>
      </c>
      <c r="AF386" s="74" t="s">
        <v>1813</v>
      </c>
      <c r="AG386" s="1844" t="s">
        <v>9253</v>
      </c>
      <c r="AH386" s="1844">
        <v>4</v>
      </c>
      <c r="AI386" s="2396" t="str">
        <f t="shared" si="8"/>
        <v>CARPINET</v>
      </c>
      <c r="AJ386" s="1845"/>
    </row>
    <row r="387" spans="30:36" x14ac:dyDescent="0.25">
      <c r="AD387" s="1">
        <v>5</v>
      </c>
      <c r="AE387" s="1843">
        <v>28246</v>
      </c>
      <c r="AF387" s="74" t="s">
        <v>1814</v>
      </c>
      <c r="AG387" s="1844" t="s">
        <v>9253</v>
      </c>
      <c r="AH387" s="1844">
        <v>4</v>
      </c>
      <c r="AI387" s="2396" t="str">
        <f t="shared" si="8"/>
        <v>CEFA</v>
      </c>
      <c r="AJ387" s="1845"/>
    </row>
    <row r="388" spans="30:36" x14ac:dyDescent="0.25">
      <c r="AD388" s="1">
        <v>5</v>
      </c>
      <c r="AE388" s="1843">
        <v>28335</v>
      </c>
      <c r="AF388" s="74" t="s">
        <v>1817</v>
      </c>
      <c r="AG388" s="1844" t="s">
        <v>9253</v>
      </c>
      <c r="AH388" s="1844">
        <v>4</v>
      </c>
      <c r="AI388" s="2396" t="str">
        <f t="shared" si="8"/>
        <v>CEICA</v>
      </c>
      <c r="AJ388" s="1845"/>
    </row>
    <row r="389" spans="30:36" x14ac:dyDescent="0.25">
      <c r="AD389" s="1">
        <v>5</v>
      </c>
      <c r="AE389" s="1843">
        <v>28415</v>
      </c>
      <c r="AF389" s="74" t="s">
        <v>1818</v>
      </c>
      <c r="AG389" s="1844" t="s">
        <v>9253</v>
      </c>
      <c r="AH389" s="1844">
        <v>4</v>
      </c>
      <c r="AI389" s="2396" t="str">
        <f t="shared" si="8"/>
        <v>CETARIU</v>
      </c>
      <c r="AJ389" s="1845"/>
    </row>
    <row r="390" spans="30:36" x14ac:dyDescent="0.25">
      <c r="AD390" s="1">
        <v>5</v>
      </c>
      <c r="AE390" s="1843">
        <v>28497</v>
      </c>
      <c r="AF390" s="74" t="s">
        <v>1820</v>
      </c>
      <c r="AG390" s="1844" t="s">
        <v>9253</v>
      </c>
      <c r="AH390" s="1844">
        <v>4</v>
      </c>
      <c r="AI390" s="2396" t="str">
        <f t="shared" ref="AI390:AI453" si="9">INDEX(AO:AO,MATCH(AH390,AL:AL,0),)&amp;AF390</f>
        <v>CHERECHIU</v>
      </c>
      <c r="AJ390" s="1845"/>
    </row>
    <row r="391" spans="30:36" x14ac:dyDescent="0.25">
      <c r="AD391" s="1">
        <v>5</v>
      </c>
      <c r="AE391" s="1843">
        <v>28530</v>
      </c>
      <c r="AF391" s="74" t="s">
        <v>1822</v>
      </c>
      <c r="AG391" s="1844" t="s">
        <v>9253</v>
      </c>
      <c r="AH391" s="1844">
        <v>4</v>
      </c>
      <c r="AI391" s="2396" t="str">
        <f t="shared" si="9"/>
        <v>CHISLAZ</v>
      </c>
      <c r="AJ391" s="1845"/>
    </row>
    <row r="392" spans="30:36" x14ac:dyDescent="0.25">
      <c r="AD392" s="1">
        <v>5</v>
      </c>
      <c r="AE392" s="1843">
        <v>28610</v>
      </c>
      <c r="AF392" s="74" t="s">
        <v>1823</v>
      </c>
      <c r="AG392" s="1844" t="s">
        <v>9253</v>
      </c>
      <c r="AH392" s="1844">
        <v>4</v>
      </c>
      <c r="AI392" s="2396" t="str">
        <f t="shared" si="9"/>
        <v>CIUHOI</v>
      </c>
      <c r="AJ392" s="1845"/>
    </row>
    <row r="393" spans="30:36" x14ac:dyDescent="0.25">
      <c r="AD393" s="1">
        <v>5</v>
      </c>
      <c r="AE393" s="1843">
        <v>28665</v>
      </c>
      <c r="AF393" s="74" t="s">
        <v>1824</v>
      </c>
      <c r="AG393" s="1844" t="s">
        <v>9253</v>
      </c>
      <c r="AH393" s="1844">
        <v>4</v>
      </c>
      <c r="AI393" s="2396" t="str">
        <f t="shared" si="9"/>
        <v>CIUMEGHIU</v>
      </c>
      <c r="AJ393" s="1845"/>
    </row>
    <row r="394" spans="30:36" x14ac:dyDescent="0.25">
      <c r="AD394" s="1">
        <v>5</v>
      </c>
      <c r="AE394" s="1843">
        <v>28763</v>
      </c>
      <c r="AF394" s="74" t="s">
        <v>1825</v>
      </c>
      <c r="AG394" s="1844" t="s">
        <v>9253</v>
      </c>
      <c r="AH394" s="1844">
        <v>4</v>
      </c>
      <c r="AI394" s="2396" t="str">
        <f t="shared" si="9"/>
        <v>COCIUBA MARE</v>
      </c>
      <c r="AJ394" s="1845"/>
    </row>
    <row r="395" spans="30:36" x14ac:dyDescent="0.25">
      <c r="AD395" s="1">
        <v>5</v>
      </c>
      <c r="AE395" s="1843">
        <v>28816</v>
      </c>
      <c r="AF395" s="74" t="s">
        <v>1826</v>
      </c>
      <c r="AG395" s="1844" t="s">
        <v>9253</v>
      </c>
      <c r="AH395" s="1844">
        <v>4</v>
      </c>
      <c r="AI395" s="2396" t="str">
        <f t="shared" si="9"/>
        <v>COPACEL</v>
      </c>
      <c r="AJ395" s="1845"/>
    </row>
    <row r="396" spans="30:36" x14ac:dyDescent="0.25">
      <c r="AD396" s="1">
        <v>5</v>
      </c>
      <c r="AE396" s="1843">
        <v>28889</v>
      </c>
      <c r="AF396" s="74" t="s">
        <v>1828</v>
      </c>
      <c r="AG396" s="1844" t="s">
        <v>9253</v>
      </c>
      <c r="AH396" s="1844">
        <v>4</v>
      </c>
      <c r="AI396" s="2396" t="str">
        <f t="shared" si="9"/>
        <v>CRISTIORU DE JOS</v>
      </c>
      <c r="AJ396" s="1845"/>
    </row>
    <row r="397" spans="30:36" x14ac:dyDescent="0.25">
      <c r="AD397" s="1">
        <v>5</v>
      </c>
      <c r="AE397" s="1843">
        <v>28941</v>
      </c>
      <c r="AF397" s="74" t="s">
        <v>1829</v>
      </c>
      <c r="AG397" s="1844" t="s">
        <v>9253</v>
      </c>
      <c r="AH397" s="1844">
        <v>4</v>
      </c>
      <c r="AI397" s="2396" t="str">
        <f t="shared" si="9"/>
        <v>CURATELE</v>
      </c>
      <c r="AJ397" s="1845"/>
    </row>
    <row r="398" spans="30:36" x14ac:dyDescent="0.25">
      <c r="AD398" s="1">
        <v>5</v>
      </c>
      <c r="AE398" s="1843">
        <v>29001</v>
      </c>
      <c r="AF398" s="74" t="s">
        <v>1830</v>
      </c>
      <c r="AG398" s="1844" t="s">
        <v>9253</v>
      </c>
      <c r="AH398" s="1844">
        <v>4</v>
      </c>
      <c r="AI398" s="2396" t="str">
        <f t="shared" si="9"/>
        <v>CURTUISENI</v>
      </c>
      <c r="AJ398" s="1845"/>
    </row>
    <row r="399" spans="30:36" x14ac:dyDescent="0.25">
      <c r="AD399" s="1">
        <v>5</v>
      </c>
      <c r="AE399" s="1843">
        <v>29038</v>
      </c>
      <c r="AF399" s="74" t="s">
        <v>1831</v>
      </c>
      <c r="AG399" s="1844" t="s">
        <v>9253</v>
      </c>
      <c r="AH399" s="1844">
        <v>4</v>
      </c>
      <c r="AI399" s="2396" t="str">
        <f t="shared" si="9"/>
        <v>DERNA</v>
      </c>
      <c r="AJ399" s="1845"/>
    </row>
    <row r="400" spans="30:36" x14ac:dyDescent="0.25">
      <c r="AD400" s="1">
        <v>5</v>
      </c>
      <c r="AE400" s="1843">
        <v>29092</v>
      </c>
      <c r="AF400" s="74" t="s">
        <v>1832</v>
      </c>
      <c r="AG400" s="1844" t="s">
        <v>9253</v>
      </c>
      <c r="AH400" s="1844">
        <v>4</v>
      </c>
      <c r="AI400" s="2396" t="str">
        <f t="shared" si="9"/>
        <v>DIOSIG</v>
      </c>
      <c r="AJ400" s="1845"/>
    </row>
    <row r="401" spans="30:36" x14ac:dyDescent="0.25">
      <c r="AD401" s="1">
        <v>5</v>
      </c>
      <c r="AE401" s="1843">
        <v>29154</v>
      </c>
      <c r="AF401" s="74" t="s">
        <v>1338</v>
      </c>
      <c r="AG401" s="1844" t="s">
        <v>9253</v>
      </c>
      <c r="AH401" s="1844">
        <v>4</v>
      </c>
      <c r="AI401" s="2396" t="str">
        <f t="shared" si="9"/>
        <v>DOBRESTI</v>
      </c>
      <c r="AJ401" s="1845"/>
    </row>
    <row r="402" spans="30:36" x14ac:dyDescent="0.25">
      <c r="AD402" s="1">
        <v>5</v>
      </c>
      <c r="AE402" s="1843">
        <v>29243</v>
      </c>
      <c r="AF402" s="74" t="s">
        <v>1835</v>
      </c>
      <c r="AG402" s="1844" t="s">
        <v>9253</v>
      </c>
      <c r="AH402" s="1844">
        <v>4</v>
      </c>
      <c r="AI402" s="2396" t="str">
        <f t="shared" si="9"/>
        <v>DRAGANESTI</v>
      </c>
      <c r="AJ402" s="1845"/>
    </row>
    <row r="403" spans="30:36" x14ac:dyDescent="0.25">
      <c r="AD403" s="1">
        <v>5</v>
      </c>
      <c r="AE403" s="1843">
        <v>29341</v>
      </c>
      <c r="AF403" s="74" t="s">
        <v>1709</v>
      </c>
      <c r="AG403" s="1844" t="s">
        <v>9253</v>
      </c>
      <c r="AH403" s="1844">
        <v>4</v>
      </c>
      <c r="AI403" s="2396" t="str">
        <f t="shared" si="9"/>
        <v>DRAGESTI</v>
      </c>
      <c r="AJ403" s="1845"/>
    </row>
    <row r="404" spans="30:36" x14ac:dyDescent="0.25">
      <c r="AD404" s="1">
        <v>5</v>
      </c>
      <c r="AE404" s="1843">
        <v>29403</v>
      </c>
      <c r="AF404" s="74" t="s">
        <v>1837</v>
      </c>
      <c r="AG404" s="1844" t="s">
        <v>9253</v>
      </c>
      <c r="AH404" s="1844">
        <v>4</v>
      </c>
      <c r="AI404" s="2396" t="str">
        <f t="shared" si="9"/>
        <v>FINIS</v>
      </c>
      <c r="AJ404" s="1845"/>
    </row>
    <row r="405" spans="30:36" x14ac:dyDescent="0.25">
      <c r="AD405" s="1">
        <v>5</v>
      </c>
      <c r="AE405" s="1843">
        <v>32195</v>
      </c>
      <c r="AF405" s="74" t="s">
        <v>1816</v>
      </c>
      <c r="AG405" s="1844" t="s">
        <v>9253</v>
      </c>
      <c r="AH405" s="1844">
        <v>4</v>
      </c>
      <c r="AI405" s="2396" t="str">
        <f t="shared" si="9"/>
        <v>GEPIU</v>
      </c>
      <c r="AJ405" s="1845"/>
    </row>
    <row r="406" spans="30:36" x14ac:dyDescent="0.25">
      <c r="AD406" s="1">
        <v>5</v>
      </c>
      <c r="AE406" s="1843">
        <v>29467</v>
      </c>
      <c r="AF406" s="74" t="s">
        <v>1838</v>
      </c>
      <c r="AG406" s="1844" t="s">
        <v>9253</v>
      </c>
      <c r="AH406" s="1844">
        <v>4</v>
      </c>
      <c r="AI406" s="2396" t="str">
        <f t="shared" si="9"/>
        <v>GIRISU DE CRIS</v>
      </c>
      <c r="AJ406" s="1845"/>
    </row>
    <row r="407" spans="30:36" x14ac:dyDescent="0.25">
      <c r="AD407" s="1">
        <v>5</v>
      </c>
      <c r="AE407" s="1843">
        <v>29519</v>
      </c>
      <c r="AF407" s="74" t="s">
        <v>1840</v>
      </c>
      <c r="AG407" s="1844" t="s">
        <v>9253</v>
      </c>
      <c r="AH407" s="1844">
        <v>4</v>
      </c>
      <c r="AI407" s="2396" t="str">
        <f t="shared" si="9"/>
        <v>HIDISELU DE SUS</v>
      </c>
      <c r="AJ407" s="1845"/>
    </row>
    <row r="408" spans="30:36" x14ac:dyDescent="0.25">
      <c r="AD408" s="1">
        <v>5</v>
      </c>
      <c r="AE408" s="1843">
        <v>29573</v>
      </c>
      <c r="AF408" s="74" t="s">
        <v>1841</v>
      </c>
      <c r="AG408" s="1844" t="s">
        <v>9253</v>
      </c>
      <c r="AH408" s="1844">
        <v>4</v>
      </c>
      <c r="AI408" s="2396" t="str">
        <f t="shared" si="9"/>
        <v>HOLOD</v>
      </c>
      <c r="AJ408" s="1845"/>
    </row>
    <row r="409" spans="30:36" x14ac:dyDescent="0.25">
      <c r="AD409" s="1">
        <v>5</v>
      </c>
      <c r="AE409" s="1843">
        <v>29662</v>
      </c>
      <c r="AF409" s="74" t="s">
        <v>1842</v>
      </c>
      <c r="AG409" s="1844" t="s">
        <v>9253</v>
      </c>
      <c r="AH409" s="1844">
        <v>4</v>
      </c>
      <c r="AI409" s="2396" t="str">
        <f t="shared" si="9"/>
        <v>HUSASAU DE TINCA</v>
      </c>
      <c r="AJ409" s="1845"/>
    </row>
    <row r="410" spans="30:36" x14ac:dyDescent="0.25">
      <c r="AD410" s="1">
        <v>5</v>
      </c>
      <c r="AE410" s="1843">
        <v>29724</v>
      </c>
      <c r="AF410" s="74" t="s">
        <v>1586</v>
      </c>
      <c r="AG410" s="1844" t="s">
        <v>9253</v>
      </c>
      <c r="AH410" s="1844">
        <v>4</v>
      </c>
      <c r="AI410" s="2396" t="str">
        <f t="shared" si="9"/>
        <v>INEU</v>
      </c>
      <c r="AJ410" s="1845"/>
    </row>
    <row r="411" spans="30:36" x14ac:dyDescent="0.25">
      <c r="AD411" s="1">
        <v>5</v>
      </c>
      <c r="AE411" s="1843">
        <v>29813</v>
      </c>
      <c r="AF411" s="74" t="s">
        <v>1843</v>
      </c>
      <c r="AG411" s="1844" t="s">
        <v>9253</v>
      </c>
      <c r="AH411" s="1844">
        <v>4</v>
      </c>
      <c r="AI411" s="2396" t="str">
        <f t="shared" si="9"/>
        <v>LAZARENI</v>
      </c>
      <c r="AJ411" s="1845"/>
    </row>
    <row r="412" spans="30:36" x14ac:dyDescent="0.25">
      <c r="AD412" s="1">
        <v>5</v>
      </c>
      <c r="AE412" s="1843">
        <v>29760</v>
      </c>
      <c r="AF412" s="74" t="s">
        <v>1844</v>
      </c>
      <c r="AG412" s="1844" t="s">
        <v>9253</v>
      </c>
      <c r="AH412" s="1844">
        <v>4</v>
      </c>
      <c r="AI412" s="2396" t="str">
        <f t="shared" si="9"/>
        <v>LAZURI DE BEIUS</v>
      </c>
      <c r="AJ412" s="1845"/>
    </row>
    <row r="413" spans="30:36" x14ac:dyDescent="0.25">
      <c r="AD413" s="1">
        <v>5</v>
      </c>
      <c r="AE413" s="1843">
        <v>29902</v>
      </c>
      <c r="AF413" s="74" t="s">
        <v>1846</v>
      </c>
      <c r="AG413" s="1844" t="s">
        <v>9253</v>
      </c>
      <c r="AH413" s="1844">
        <v>4</v>
      </c>
      <c r="AI413" s="2396" t="str">
        <f t="shared" si="9"/>
        <v>LUGASU DE JOS</v>
      </c>
      <c r="AJ413" s="1845"/>
    </row>
    <row r="414" spans="30:36" x14ac:dyDescent="0.25">
      <c r="AD414" s="1">
        <v>5</v>
      </c>
      <c r="AE414" s="1843">
        <v>29948</v>
      </c>
      <c r="AF414" s="74" t="s">
        <v>1356</v>
      </c>
      <c r="AG414" s="1844" t="s">
        <v>9253</v>
      </c>
      <c r="AH414" s="1844">
        <v>4</v>
      </c>
      <c r="AI414" s="2396" t="str">
        <f t="shared" si="9"/>
        <v>LUNCA</v>
      </c>
      <c r="AJ414" s="1845"/>
    </row>
    <row r="415" spans="30:36" x14ac:dyDescent="0.25">
      <c r="AD415" s="1">
        <v>5</v>
      </c>
      <c r="AE415" s="1843">
        <v>30014</v>
      </c>
      <c r="AF415" s="74" t="s">
        <v>1847</v>
      </c>
      <c r="AG415" s="1844" t="s">
        <v>9253</v>
      </c>
      <c r="AH415" s="1844">
        <v>4</v>
      </c>
      <c r="AI415" s="2396" t="str">
        <f t="shared" si="9"/>
        <v>MADARAS</v>
      </c>
      <c r="AJ415" s="1845"/>
    </row>
    <row r="416" spans="30:36" x14ac:dyDescent="0.25">
      <c r="AD416" s="1">
        <v>5</v>
      </c>
      <c r="AE416" s="1843">
        <v>30069</v>
      </c>
      <c r="AF416" s="74" t="s">
        <v>1848</v>
      </c>
      <c r="AG416" s="1844" t="s">
        <v>9253</v>
      </c>
      <c r="AH416" s="1844">
        <v>4</v>
      </c>
      <c r="AI416" s="2396" t="str">
        <f t="shared" si="9"/>
        <v>MAGESTI</v>
      </c>
      <c r="AJ416" s="1845"/>
    </row>
    <row r="417" spans="30:36" x14ac:dyDescent="0.25">
      <c r="AD417" s="1">
        <v>5</v>
      </c>
      <c r="AE417" s="1843">
        <v>30149</v>
      </c>
      <c r="AF417" s="74" t="s">
        <v>1849</v>
      </c>
      <c r="AG417" s="1844" t="s">
        <v>9253</v>
      </c>
      <c r="AH417" s="1844">
        <v>4</v>
      </c>
      <c r="AI417" s="2396" t="str">
        <f t="shared" si="9"/>
        <v>NOJORID</v>
      </c>
      <c r="AJ417" s="1845"/>
    </row>
    <row r="418" spans="30:36" x14ac:dyDescent="0.25">
      <c r="AD418" s="1">
        <v>5</v>
      </c>
      <c r="AE418" s="1843">
        <v>30229</v>
      </c>
      <c r="AF418" s="74" t="s">
        <v>1850</v>
      </c>
      <c r="AG418" s="1844" t="s">
        <v>9253</v>
      </c>
      <c r="AH418" s="1844">
        <v>4</v>
      </c>
      <c r="AI418" s="2396" t="str">
        <f t="shared" si="9"/>
        <v>OLCEA</v>
      </c>
      <c r="AJ418" s="1845"/>
    </row>
    <row r="419" spans="30:36" x14ac:dyDescent="0.25">
      <c r="AD419" s="1">
        <v>5</v>
      </c>
      <c r="AE419" s="1843">
        <v>30274</v>
      </c>
      <c r="AF419" s="74" t="s">
        <v>1851</v>
      </c>
      <c r="AG419" s="1844" t="s">
        <v>9253</v>
      </c>
      <c r="AH419" s="1844">
        <v>4</v>
      </c>
      <c r="AI419" s="2396" t="str">
        <f t="shared" si="9"/>
        <v>OSORHEI</v>
      </c>
      <c r="AJ419" s="1845"/>
    </row>
    <row r="420" spans="30:36" x14ac:dyDescent="0.25">
      <c r="AD420" s="1">
        <v>5</v>
      </c>
      <c r="AE420" s="1843">
        <v>32161</v>
      </c>
      <c r="AF420" s="74" t="s">
        <v>1819</v>
      </c>
      <c r="AG420" s="1844" t="s">
        <v>9253</v>
      </c>
      <c r="AH420" s="1844">
        <v>4</v>
      </c>
      <c r="AI420" s="2396" t="str">
        <f t="shared" si="9"/>
        <v>PALEU</v>
      </c>
      <c r="AJ420" s="1845"/>
    </row>
    <row r="421" spans="30:36" x14ac:dyDescent="0.25">
      <c r="AD421" s="1">
        <v>5</v>
      </c>
      <c r="AE421" s="1843">
        <v>30336</v>
      </c>
      <c r="AF421" s="74" t="s">
        <v>1580</v>
      </c>
      <c r="AG421" s="1844" t="s">
        <v>9253</v>
      </c>
      <c r="AH421" s="1844">
        <v>4</v>
      </c>
      <c r="AI421" s="2396" t="str">
        <f t="shared" si="9"/>
        <v>PIETROASA</v>
      </c>
      <c r="AJ421" s="1845"/>
    </row>
    <row r="422" spans="30:36" x14ac:dyDescent="0.25">
      <c r="AD422" s="1">
        <v>5</v>
      </c>
      <c r="AE422" s="1843">
        <v>30416</v>
      </c>
      <c r="AF422" s="74" t="s">
        <v>1853</v>
      </c>
      <c r="AG422" s="1844" t="s">
        <v>9253</v>
      </c>
      <c r="AH422" s="1844">
        <v>4</v>
      </c>
      <c r="AI422" s="2396" t="str">
        <f t="shared" si="9"/>
        <v>POCOLA</v>
      </c>
      <c r="AJ422" s="1845"/>
    </row>
    <row r="423" spans="30:36" x14ac:dyDescent="0.25">
      <c r="AD423" s="1">
        <v>5</v>
      </c>
      <c r="AE423" s="1843">
        <v>30470</v>
      </c>
      <c r="AF423" s="74" t="s">
        <v>1854</v>
      </c>
      <c r="AG423" s="1844" t="s">
        <v>9253</v>
      </c>
      <c r="AH423" s="1844">
        <v>4</v>
      </c>
      <c r="AI423" s="2396" t="str">
        <f t="shared" si="9"/>
        <v>POMEZEU</v>
      </c>
      <c r="AJ423" s="1845"/>
    </row>
    <row r="424" spans="30:36" x14ac:dyDescent="0.25">
      <c r="AD424" s="1">
        <v>5</v>
      </c>
      <c r="AE424" s="1843">
        <v>30568</v>
      </c>
      <c r="AF424" s="74" t="s">
        <v>1348</v>
      </c>
      <c r="AG424" s="1844" t="s">
        <v>9253</v>
      </c>
      <c r="AH424" s="1844">
        <v>4</v>
      </c>
      <c r="AI424" s="2396" t="str">
        <f t="shared" si="9"/>
        <v>POPESTI</v>
      </c>
      <c r="AJ424" s="1845"/>
    </row>
    <row r="425" spans="30:36" x14ac:dyDescent="0.25">
      <c r="AD425" s="1">
        <v>5</v>
      </c>
      <c r="AE425" s="1843">
        <v>30648</v>
      </c>
      <c r="AF425" s="74" t="s">
        <v>1855</v>
      </c>
      <c r="AG425" s="1844" t="s">
        <v>9253</v>
      </c>
      <c r="AH425" s="1844">
        <v>4</v>
      </c>
      <c r="AI425" s="2396" t="str">
        <f t="shared" si="9"/>
        <v>RABAGANI</v>
      </c>
      <c r="AJ425" s="1845"/>
    </row>
    <row r="426" spans="30:36" x14ac:dyDescent="0.25">
      <c r="AD426" s="1">
        <v>5</v>
      </c>
      <c r="AE426" s="1843">
        <v>30719</v>
      </c>
      <c r="AF426" s="74" t="s">
        <v>1358</v>
      </c>
      <c r="AG426" s="1844" t="s">
        <v>9253</v>
      </c>
      <c r="AH426" s="1844">
        <v>4</v>
      </c>
      <c r="AI426" s="2396" t="str">
        <f t="shared" si="9"/>
        <v>REMETEA</v>
      </c>
      <c r="AJ426" s="1845"/>
    </row>
    <row r="427" spans="30:36" x14ac:dyDescent="0.25">
      <c r="AD427" s="1">
        <v>5</v>
      </c>
      <c r="AE427" s="1843">
        <v>30773</v>
      </c>
      <c r="AF427" s="74" t="s">
        <v>1856</v>
      </c>
      <c r="AG427" s="1844" t="s">
        <v>9253</v>
      </c>
      <c r="AH427" s="1844">
        <v>4</v>
      </c>
      <c r="AI427" s="2396" t="str">
        <f t="shared" si="9"/>
        <v>RIENI</v>
      </c>
      <c r="AJ427" s="1845"/>
    </row>
    <row r="428" spans="30:36" x14ac:dyDescent="0.25">
      <c r="AD428" s="1">
        <v>5</v>
      </c>
      <c r="AE428" s="1843">
        <v>30844</v>
      </c>
      <c r="AF428" s="74" t="s">
        <v>1610</v>
      </c>
      <c r="AG428" s="1844" t="s">
        <v>9253</v>
      </c>
      <c r="AH428" s="1844">
        <v>4</v>
      </c>
      <c r="AI428" s="2396" t="str">
        <f t="shared" si="9"/>
        <v>ROSIA</v>
      </c>
      <c r="AJ428" s="1845"/>
    </row>
    <row r="429" spans="30:36" x14ac:dyDescent="0.25">
      <c r="AD429" s="1">
        <v>5</v>
      </c>
      <c r="AE429" s="1843">
        <v>32187</v>
      </c>
      <c r="AF429" s="74" t="s">
        <v>1763</v>
      </c>
      <c r="AG429" s="1844" t="s">
        <v>9253</v>
      </c>
      <c r="AH429" s="1844">
        <v>4</v>
      </c>
      <c r="AI429" s="2396" t="str">
        <f t="shared" si="9"/>
        <v>ROSIORI</v>
      </c>
      <c r="AJ429" s="1845"/>
    </row>
    <row r="430" spans="30:36" x14ac:dyDescent="0.25">
      <c r="AD430" s="1">
        <v>5</v>
      </c>
      <c r="AE430" s="1843">
        <v>30871</v>
      </c>
      <c r="AF430" s="74" t="s">
        <v>1857</v>
      </c>
      <c r="AG430" s="1844" t="s">
        <v>9253</v>
      </c>
      <c r="AH430" s="1844">
        <v>4</v>
      </c>
      <c r="AI430" s="2396" t="str">
        <f t="shared" si="9"/>
        <v>SACADAT</v>
      </c>
      <c r="AJ430" s="1845"/>
    </row>
    <row r="431" spans="30:36" x14ac:dyDescent="0.25">
      <c r="AD431" s="1">
        <v>5</v>
      </c>
      <c r="AE431" s="1843">
        <v>30988</v>
      </c>
      <c r="AF431" s="74" t="s">
        <v>1859</v>
      </c>
      <c r="AG431" s="1844" t="s">
        <v>9253</v>
      </c>
      <c r="AH431" s="1844">
        <v>4</v>
      </c>
      <c r="AI431" s="2396" t="str">
        <f t="shared" si="9"/>
        <v>SALACEA</v>
      </c>
      <c r="AJ431" s="1845"/>
    </row>
    <row r="432" spans="30:36" x14ac:dyDescent="0.25">
      <c r="AD432" s="1">
        <v>5</v>
      </c>
      <c r="AE432" s="1843">
        <v>31011</v>
      </c>
      <c r="AF432" s="74" t="s">
        <v>1860</v>
      </c>
      <c r="AG432" s="1844" t="s">
        <v>9253</v>
      </c>
      <c r="AH432" s="1844">
        <v>4</v>
      </c>
      <c r="AI432" s="2396" t="str">
        <f t="shared" si="9"/>
        <v>SALARD</v>
      </c>
      <c r="AJ432" s="1845"/>
    </row>
    <row r="433" spans="30:36" x14ac:dyDescent="0.25">
      <c r="AD433" s="1">
        <v>5</v>
      </c>
      <c r="AE433" s="1843">
        <v>31057</v>
      </c>
      <c r="AF433" s="74" t="s">
        <v>1861</v>
      </c>
      <c r="AG433" s="1844" t="s">
        <v>9253</v>
      </c>
      <c r="AH433" s="1844">
        <v>4</v>
      </c>
      <c r="AI433" s="2396" t="str">
        <f t="shared" si="9"/>
        <v>SAMBATA</v>
      </c>
      <c r="AJ433" s="1845"/>
    </row>
    <row r="434" spans="30:36" x14ac:dyDescent="0.25">
      <c r="AD434" s="1">
        <v>5</v>
      </c>
      <c r="AE434" s="1843">
        <v>26582</v>
      </c>
      <c r="AF434" s="74" t="s">
        <v>1632</v>
      </c>
      <c r="AG434" s="1844" t="s">
        <v>9253</v>
      </c>
      <c r="AH434" s="1844">
        <v>4</v>
      </c>
      <c r="AI434" s="2396" t="str">
        <f t="shared" si="9"/>
        <v>SANMARTIN</v>
      </c>
      <c r="AJ434" s="1845"/>
    </row>
    <row r="435" spans="30:36" x14ac:dyDescent="0.25">
      <c r="AD435" s="1">
        <v>5</v>
      </c>
      <c r="AE435" s="1843">
        <v>32179</v>
      </c>
      <c r="AF435" s="74" t="s">
        <v>1815</v>
      </c>
      <c r="AG435" s="1844" t="s">
        <v>9253</v>
      </c>
      <c r="AH435" s="1844">
        <v>4</v>
      </c>
      <c r="AI435" s="2396" t="str">
        <f t="shared" si="9"/>
        <v>SANNICOLAU ROMAN</v>
      </c>
      <c r="AJ435" s="1845"/>
    </row>
    <row r="436" spans="30:36" x14ac:dyDescent="0.25">
      <c r="AD436" s="1">
        <v>5</v>
      </c>
      <c r="AE436" s="1843">
        <v>26653</v>
      </c>
      <c r="AF436" s="74" t="s">
        <v>1863</v>
      </c>
      <c r="AG436" s="1844" t="s">
        <v>9253</v>
      </c>
      <c r="AH436" s="1844">
        <v>4</v>
      </c>
      <c r="AI436" s="2396" t="str">
        <f t="shared" si="9"/>
        <v>SANTANDREI</v>
      </c>
      <c r="AJ436" s="1845"/>
    </row>
    <row r="437" spans="30:36" x14ac:dyDescent="0.25">
      <c r="AD437" s="1">
        <v>5</v>
      </c>
      <c r="AE437" s="1843">
        <v>31128</v>
      </c>
      <c r="AF437" s="74" t="s">
        <v>1621</v>
      </c>
      <c r="AG437" s="1844" t="s">
        <v>9253</v>
      </c>
      <c r="AH437" s="1844">
        <v>4</v>
      </c>
      <c r="AI437" s="2396" t="str">
        <f t="shared" si="9"/>
        <v>SARBI</v>
      </c>
      <c r="AJ437" s="1845"/>
    </row>
    <row r="438" spans="30:36" x14ac:dyDescent="0.25">
      <c r="AD438" s="1">
        <v>5</v>
      </c>
      <c r="AE438" s="1843">
        <v>31333</v>
      </c>
      <c r="AF438" s="74" t="s">
        <v>1864</v>
      </c>
      <c r="AG438" s="1844" t="s">
        <v>9253</v>
      </c>
      <c r="AH438" s="1844">
        <v>4</v>
      </c>
      <c r="AI438" s="2396" t="str">
        <f t="shared" si="9"/>
        <v>SIMIAN</v>
      </c>
      <c r="AJ438" s="1845"/>
    </row>
    <row r="439" spans="30:36" x14ac:dyDescent="0.25">
      <c r="AD439" s="1">
        <v>5</v>
      </c>
      <c r="AE439" s="1843">
        <v>31379</v>
      </c>
      <c r="AF439" s="74" t="s">
        <v>1865</v>
      </c>
      <c r="AG439" s="1844" t="s">
        <v>9253</v>
      </c>
      <c r="AH439" s="1844">
        <v>4</v>
      </c>
      <c r="AI439" s="2396" t="str">
        <f t="shared" si="9"/>
        <v>SINTEU</v>
      </c>
      <c r="AJ439" s="1845"/>
    </row>
    <row r="440" spans="30:36" x14ac:dyDescent="0.25">
      <c r="AD440" s="1">
        <v>5</v>
      </c>
      <c r="AE440" s="1843">
        <v>31422</v>
      </c>
      <c r="AF440" s="74" t="s">
        <v>1866</v>
      </c>
      <c r="AG440" s="1844" t="s">
        <v>9253</v>
      </c>
      <c r="AH440" s="1844">
        <v>4</v>
      </c>
      <c r="AI440" s="2396" t="str">
        <f t="shared" si="9"/>
        <v>SOIMI</v>
      </c>
      <c r="AJ440" s="1845"/>
    </row>
    <row r="441" spans="30:36" x14ac:dyDescent="0.25">
      <c r="AD441" s="1">
        <v>5</v>
      </c>
      <c r="AE441" s="1843">
        <v>31208</v>
      </c>
      <c r="AF441" s="74" t="s">
        <v>1867</v>
      </c>
      <c r="AG441" s="1844" t="s">
        <v>9253</v>
      </c>
      <c r="AH441" s="1844">
        <v>4</v>
      </c>
      <c r="AI441" s="2396" t="str">
        <f t="shared" si="9"/>
        <v>SPINUS</v>
      </c>
      <c r="AJ441" s="1845"/>
    </row>
    <row r="442" spans="30:36" x14ac:dyDescent="0.25">
      <c r="AD442" s="1">
        <v>5</v>
      </c>
      <c r="AE442" s="1843">
        <v>31510</v>
      </c>
      <c r="AF442" s="74" t="s">
        <v>1868</v>
      </c>
      <c r="AG442" s="1844" t="s">
        <v>9253</v>
      </c>
      <c r="AH442" s="1844">
        <v>4</v>
      </c>
      <c r="AI442" s="2396" t="str">
        <f t="shared" si="9"/>
        <v>SUNCUIUS</v>
      </c>
      <c r="AJ442" s="1845"/>
    </row>
    <row r="443" spans="30:36" x14ac:dyDescent="0.25">
      <c r="AD443" s="1">
        <v>5</v>
      </c>
      <c r="AE443" s="1843">
        <v>31262</v>
      </c>
      <c r="AF443" s="74" t="s">
        <v>1869</v>
      </c>
      <c r="AG443" s="1844" t="s">
        <v>9253</v>
      </c>
      <c r="AH443" s="1844">
        <v>4</v>
      </c>
      <c r="AI443" s="2396" t="str">
        <f t="shared" si="9"/>
        <v>SUPLACU DE BARCAU</v>
      </c>
      <c r="AJ443" s="1845"/>
    </row>
    <row r="444" spans="30:36" x14ac:dyDescent="0.25">
      <c r="AD444" s="1">
        <v>5</v>
      </c>
      <c r="AE444" s="1843">
        <v>32153</v>
      </c>
      <c r="AF444" s="74" t="s">
        <v>1798</v>
      </c>
      <c r="AG444" s="1844" t="s">
        <v>9253</v>
      </c>
      <c r="AH444" s="1844">
        <v>4</v>
      </c>
      <c r="AI444" s="2396" t="str">
        <f t="shared" si="9"/>
        <v>TAMASEU</v>
      </c>
      <c r="AJ444" s="1845"/>
    </row>
    <row r="445" spans="30:36" x14ac:dyDescent="0.25">
      <c r="AD445" s="1">
        <v>5</v>
      </c>
      <c r="AE445" s="1843">
        <v>31609</v>
      </c>
      <c r="AF445" s="74" t="s">
        <v>1870</v>
      </c>
      <c r="AG445" s="1844" t="s">
        <v>9253</v>
      </c>
      <c r="AH445" s="1844">
        <v>4</v>
      </c>
      <c r="AI445" s="2396" t="str">
        <f t="shared" si="9"/>
        <v>TARCAIA</v>
      </c>
      <c r="AJ445" s="1845"/>
    </row>
    <row r="446" spans="30:36" x14ac:dyDescent="0.25">
      <c r="AD446" s="1">
        <v>5</v>
      </c>
      <c r="AE446" s="1843">
        <v>31565</v>
      </c>
      <c r="AF446" s="74" t="s">
        <v>1871</v>
      </c>
      <c r="AG446" s="1844" t="s">
        <v>9253</v>
      </c>
      <c r="AH446" s="1844">
        <v>4</v>
      </c>
      <c r="AI446" s="2396" t="str">
        <f t="shared" si="9"/>
        <v>TARCEA</v>
      </c>
      <c r="AJ446" s="1845"/>
    </row>
    <row r="447" spans="30:36" x14ac:dyDescent="0.25">
      <c r="AD447" s="1">
        <v>5</v>
      </c>
      <c r="AE447" s="1843">
        <v>31654</v>
      </c>
      <c r="AF447" s="74" t="s">
        <v>1872</v>
      </c>
      <c r="AG447" s="1844" t="s">
        <v>9253</v>
      </c>
      <c r="AH447" s="1844">
        <v>4</v>
      </c>
      <c r="AI447" s="2396" t="str">
        <f t="shared" si="9"/>
        <v>TAUTEU</v>
      </c>
      <c r="AJ447" s="1845"/>
    </row>
    <row r="448" spans="30:36" x14ac:dyDescent="0.25">
      <c r="AD448" s="1">
        <v>5</v>
      </c>
      <c r="AE448" s="1843">
        <v>31878</v>
      </c>
      <c r="AF448" s="74" t="s">
        <v>1873</v>
      </c>
      <c r="AG448" s="1844" t="s">
        <v>9253</v>
      </c>
      <c r="AH448" s="1844">
        <v>4</v>
      </c>
      <c r="AI448" s="2396" t="str">
        <f t="shared" si="9"/>
        <v>TETCHEA</v>
      </c>
      <c r="AJ448" s="1845"/>
    </row>
    <row r="449" spans="30:36" x14ac:dyDescent="0.25">
      <c r="AD449" s="1">
        <v>5</v>
      </c>
      <c r="AE449" s="1843">
        <v>31716</v>
      </c>
      <c r="AF449" s="74" t="s">
        <v>1874</v>
      </c>
      <c r="AG449" s="1844" t="s">
        <v>9253</v>
      </c>
      <c r="AH449" s="1844">
        <v>4</v>
      </c>
      <c r="AI449" s="2396" t="str">
        <f t="shared" si="9"/>
        <v>TILEAGD</v>
      </c>
      <c r="AJ449" s="1845"/>
    </row>
    <row r="450" spans="30:36" x14ac:dyDescent="0.25">
      <c r="AD450" s="1">
        <v>5</v>
      </c>
      <c r="AE450" s="1843">
        <v>31789</v>
      </c>
      <c r="AF450" s="74" t="s">
        <v>1875</v>
      </c>
      <c r="AG450" s="1844" t="s">
        <v>9253</v>
      </c>
      <c r="AH450" s="1844">
        <v>4</v>
      </c>
      <c r="AI450" s="2396" t="str">
        <f t="shared" si="9"/>
        <v>TINCA</v>
      </c>
      <c r="AJ450" s="1845"/>
    </row>
    <row r="451" spans="30:36" x14ac:dyDescent="0.25">
      <c r="AD451" s="1">
        <v>5</v>
      </c>
      <c r="AE451" s="1843">
        <v>32201</v>
      </c>
      <c r="AF451" s="74" t="s">
        <v>1839</v>
      </c>
      <c r="AG451" s="1844" t="s">
        <v>9253</v>
      </c>
      <c r="AH451" s="1844">
        <v>4</v>
      </c>
      <c r="AI451" s="2396" t="str">
        <f t="shared" si="9"/>
        <v>TOBOLIU</v>
      </c>
      <c r="AJ451" s="1845"/>
    </row>
    <row r="452" spans="30:36" x14ac:dyDescent="0.25">
      <c r="AD452" s="1">
        <v>5</v>
      </c>
      <c r="AE452" s="1843">
        <v>31841</v>
      </c>
      <c r="AF452" s="74" t="s">
        <v>1876</v>
      </c>
      <c r="AG452" s="1844" t="s">
        <v>9253</v>
      </c>
      <c r="AH452" s="1844">
        <v>4</v>
      </c>
      <c r="AI452" s="2396" t="str">
        <f t="shared" si="9"/>
        <v>TULCA</v>
      </c>
      <c r="AJ452" s="1845"/>
    </row>
    <row r="453" spans="30:36" x14ac:dyDescent="0.25">
      <c r="AD453" s="1">
        <v>5</v>
      </c>
      <c r="AE453" s="1843">
        <v>31921</v>
      </c>
      <c r="AF453" s="74" t="s">
        <v>1877</v>
      </c>
      <c r="AG453" s="1844" t="s">
        <v>9253</v>
      </c>
      <c r="AH453" s="1844">
        <v>4</v>
      </c>
      <c r="AI453" s="2396" t="str">
        <f t="shared" si="9"/>
        <v>UILEACU DE BEIUS</v>
      </c>
      <c r="AJ453" s="1845"/>
    </row>
    <row r="454" spans="30:36" x14ac:dyDescent="0.25">
      <c r="AD454" s="1">
        <v>5</v>
      </c>
      <c r="AE454" s="1843">
        <v>31976</v>
      </c>
      <c r="AF454" s="74" t="s">
        <v>1878</v>
      </c>
      <c r="AG454" s="1844" t="s">
        <v>9253</v>
      </c>
      <c r="AH454" s="1844">
        <v>4</v>
      </c>
      <c r="AI454" s="2396" t="str">
        <f t="shared" ref="AI454:AI517" si="10">INDEX(AO:AO,MATCH(AH454,AL:AL,0),)&amp;AF454</f>
        <v>VADU CRISULUI</v>
      </c>
      <c r="AJ454" s="1845"/>
    </row>
    <row r="455" spans="30:36" x14ac:dyDescent="0.25">
      <c r="AD455" s="1">
        <v>5</v>
      </c>
      <c r="AE455" s="1843">
        <v>32090</v>
      </c>
      <c r="AF455" s="74" t="s">
        <v>1880</v>
      </c>
      <c r="AG455" s="1844" t="s">
        <v>9253</v>
      </c>
      <c r="AH455" s="1844">
        <v>4</v>
      </c>
      <c r="AI455" s="2396" t="str">
        <f t="shared" si="10"/>
        <v>VARCIOROG</v>
      </c>
      <c r="AJ455" s="1845"/>
    </row>
    <row r="456" spans="30:36" x14ac:dyDescent="0.25">
      <c r="AD456" s="1830">
        <v>5</v>
      </c>
      <c r="AE456" s="1846">
        <v>32045</v>
      </c>
      <c r="AF456" s="1847" t="s">
        <v>1563</v>
      </c>
      <c r="AG456" s="1848" t="s">
        <v>9253</v>
      </c>
      <c r="AH456" s="1848">
        <v>4</v>
      </c>
      <c r="AI456" s="2397" t="str">
        <f t="shared" si="10"/>
        <v>VIISOARA</v>
      </c>
      <c r="AJ456" s="1849"/>
    </row>
    <row r="457" spans="30:36" x14ac:dyDescent="0.25">
      <c r="AD457" s="1850">
        <v>6</v>
      </c>
      <c r="AE457" s="1851">
        <v>32394</v>
      </c>
      <c r="AF457" s="1852" t="s">
        <v>10522</v>
      </c>
      <c r="AG457" s="1853" t="s">
        <v>9254</v>
      </c>
      <c r="AH457" s="1853">
        <v>1</v>
      </c>
      <c r="AI457" s="2398" t="str">
        <f t="shared" si="10"/>
        <v>MUNICIPIUL BISTRITA</v>
      </c>
      <c r="AJ457" s="1854" t="s">
        <v>9254</v>
      </c>
    </row>
    <row r="458" spans="30:36" x14ac:dyDescent="0.25">
      <c r="AD458" s="1">
        <v>6</v>
      </c>
      <c r="AE458" s="1843">
        <v>32483</v>
      </c>
      <c r="AF458" s="74" t="s">
        <v>1881</v>
      </c>
      <c r="AG458" s="1844" t="s">
        <v>9254</v>
      </c>
      <c r="AH458" s="1844">
        <v>3</v>
      </c>
      <c r="AI458" s="2396" t="str">
        <f t="shared" si="10"/>
        <v>ORASUL BECLEAN</v>
      </c>
      <c r="AJ458" s="1845"/>
    </row>
    <row r="459" spans="30:36" x14ac:dyDescent="0.25">
      <c r="AD459" s="1">
        <v>6</v>
      </c>
      <c r="AE459" s="1843">
        <v>32544</v>
      </c>
      <c r="AF459" s="74" t="s">
        <v>10523</v>
      </c>
      <c r="AG459" s="1844" t="s">
        <v>9254</v>
      </c>
      <c r="AH459" s="1844">
        <v>3</v>
      </c>
      <c r="AI459" s="2396" t="str">
        <f t="shared" si="10"/>
        <v>ORASUL NASAUD</v>
      </c>
      <c r="AJ459" s="1845"/>
    </row>
    <row r="460" spans="30:36" x14ac:dyDescent="0.25">
      <c r="AD460" s="1">
        <v>6</v>
      </c>
      <c r="AE460" s="1843">
        <v>32599</v>
      </c>
      <c r="AF460" s="74" t="s">
        <v>10524</v>
      </c>
      <c r="AG460" s="1844" t="s">
        <v>9254</v>
      </c>
      <c r="AH460" s="1844">
        <v>3</v>
      </c>
      <c r="AI460" s="2396" t="str">
        <f t="shared" si="10"/>
        <v>ORASUL SANGEORZ-BAI</v>
      </c>
      <c r="AJ460" s="1845"/>
    </row>
    <row r="461" spans="30:36" x14ac:dyDescent="0.25">
      <c r="AD461" s="1">
        <v>6</v>
      </c>
      <c r="AE461" s="1843">
        <v>32633</v>
      </c>
      <c r="AF461" s="74" t="s">
        <v>1882</v>
      </c>
      <c r="AG461" s="1844" t="s">
        <v>9254</v>
      </c>
      <c r="AH461" s="1844">
        <v>4</v>
      </c>
      <c r="AI461" s="2396" t="str">
        <f t="shared" si="10"/>
        <v>BISTRITA BARGAULUI</v>
      </c>
      <c r="AJ461" s="1845"/>
    </row>
    <row r="462" spans="30:36" x14ac:dyDescent="0.25">
      <c r="AD462" s="1">
        <v>6</v>
      </c>
      <c r="AE462" s="1843">
        <v>32660</v>
      </c>
      <c r="AF462" s="74" t="s">
        <v>1572</v>
      </c>
      <c r="AG462" s="1844" t="s">
        <v>9254</v>
      </c>
      <c r="AH462" s="1844">
        <v>4</v>
      </c>
      <c r="AI462" s="2396" t="str">
        <f t="shared" si="10"/>
        <v>BRANISTEA</v>
      </c>
      <c r="AJ462" s="1845"/>
    </row>
    <row r="463" spans="30:36" x14ac:dyDescent="0.25">
      <c r="AD463" s="1">
        <v>6</v>
      </c>
      <c r="AE463" s="1843">
        <v>32704</v>
      </c>
      <c r="AF463" s="74" t="s">
        <v>1883</v>
      </c>
      <c r="AG463" s="1844" t="s">
        <v>9254</v>
      </c>
      <c r="AH463" s="1844">
        <v>4</v>
      </c>
      <c r="AI463" s="2396" t="str">
        <f t="shared" si="10"/>
        <v>BUDACU DE JOS</v>
      </c>
      <c r="AJ463" s="1845"/>
    </row>
    <row r="464" spans="30:36" x14ac:dyDescent="0.25">
      <c r="AD464" s="1">
        <v>6</v>
      </c>
      <c r="AE464" s="1843">
        <v>32768</v>
      </c>
      <c r="AF464" s="74" t="s">
        <v>1642</v>
      </c>
      <c r="AG464" s="1844" t="s">
        <v>9254</v>
      </c>
      <c r="AH464" s="1844">
        <v>4</v>
      </c>
      <c r="AI464" s="2396" t="str">
        <f t="shared" si="10"/>
        <v>BUDESTI</v>
      </c>
      <c r="AJ464" s="1845"/>
    </row>
    <row r="465" spans="30:36" x14ac:dyDescent="0.25">
      <c r="AD465" s="1">
        <v>6</v>
      </c>
      <c r="AE465" s="1843">
        <v>32811</v>
      </c>
      <c r="AF465" s="74" t="s">
        <v>1884</v>
      </c>
      <c r="AG465" s="1844" t="s">
        <v>9254</v>
      </c>
      <c r="AH465" s="1844">
        <v>4</v>
      </c>
      <c r="AI465" s="2396" t="str">
        <f t="shared" si="10"/>
        <v>CAIANU MIC</v>
      </c>
      <c r="AJ465" s="1845"/>
    </row>
    <row r="466" spans="30:36" x14ac:dyDescent="0.25">
      <c r="AD466" s="1">
        <v>6</v>
      </c>
      <c r="AE466" s="1843">
        <v>32884</v>
      </c>
      <c r="AF466" s="74" t="s">
        <v>1886</v>
      </c>
      <c r="AG466" s="1844" t="s">
        <v>9254</v>
      </c>
      <c r="AH466" s="1844">
        <v>4</v>
      </c>
      <c r="AI466" s="2396" t="str">
        <f t="shared" si="10"/>
        <v>CETATE</v>
      </c>
      <c r="AJ466" s="1845"/>
    </row>
    <row r="467" spans="30:36" x14ac:dyDescent="0.25">
      <c r="AD467" s="1">
        <v>6</v>
      </c>
      <c r="AE467" s="1843">
        <v>33015</v>
      </c>
      <c r="AF467" s="74" t="s">
        <v>1888</v>
      </c>
      <c r="AG467" s="1844" t="s">
        <v>9254</v>
      </c>
      <c r="AH467" s="1844">
        <v>4</v>
      </c>
      <c r="AI467" s="2396" t="str">
        <f t="shared" si="10"/>
        <v>CHIOCHIS</v>
      </c>
      <c r="AJ467" s="1845"/>
    </row>
    <row r="468" spans="30:36" x14ac:dyDescent="0.25">
      <c r="AD468" s="1">
        <v>6</v>
      </c>
      <c r="AE468" s="1843">
        <v>33122</v>
      </c>
      <c r="AF468" s="74" t="s">
        <v>1889</v>
      </c>
      <c r="AG468" s="1844" t="s">
        <v>9254</v>
      </c>
      <c r="AH468" s="1844">
        <v>4</v>
      </c>
      <c r="AI468" s="2396" t="str">
        <f t="shared" si="10"/>
        <v>CHIUZA</v>
      </c>
      <c r="AJ468" s="1845"/>
    </row>
    <row r="469" spans="30:36" x14ac:dyDescent="0.25">
      <c r="AD469" s="1">
        <v>6</v>
      </c>
      <c r="AE469" s="1843">
        <v>179953</v>
      </c>
      <c r="AF469" s="74" t="s">
        <v>1917</v>
      </c>
      <c r="AG469" s="1844" t="s">
        <v>9254</v>
      </c>
      <c r="AH469" s="1844">
        <v>4</v>
      </c>
      <c r="AI469" s="2396" t="str">
        <f t="shared" si="10"/>
        <v>CICEU - MIHAIESTI</v>
      </c>
      <c r="AJ469" s="1845"/>
    </row>
    <row r="470" spans="30:36" x14ac:dyDescent="0.25">
      <c r="AD470" s="1">
        <v>6</v>
      </c>
      <c r="AE470" s="1843">
        <v>32955</v>
      </c>
      <c r="AF470" s="74" t="s">
        <v>1890</v>
      </c>
      <c r="AG470" s="1844" t="s">
        <v>9254</v>
      </c>
      <c r="AH470" s="1844">
        <v>4</v>
      </c>
      <c r="AI470" s="2396" t="str">
        <f t="shared" si="10"/>
        <v>CICEU-GIURGESTI</v>
      </c>
      <c r="AJ470" s="1845"/>
    </row>
    <row r="471" spans="30:36" x14ac:dyDescent="0.25">
      <c r="AD471" s="1">
        <v>6</v>
      </c>
      <c r="AE471" s="1843">
        <v>33177</v>
      </c>
      <c r="AF471" s="74" t="s">
        <v>1894</v>
      </c>
      <c r="AG471" s="1844" t="s">
        <v>9254</v>
      </c>
      <c r="AH471" s="1844">
        <v>4</v>
      </c>
      <c r="AI471" s="2396" t="str">
        <f t="shared" si="10"/>
        <v>COSBUC</v>
      </c>
      <c r="AJ471" s="1845"/>
    </row>
    <row r="472" spans="30:36" x14ac:dyDescent="0.25">
      <c r="AD472" s="1">
        <v>6</v>
      </c>
      <c r="AE472" s="1843">
        <v>33202</v>
      </c>
      <c r="AF472" s="74" t="s">
        <v>1395</v>
      </c>
      <c r="AG472" s="1844" t="s">
        <v>9254</v>
      </c>
      <c r="AH472" s="1844">
        <v>4</v>
      </c>
      <c r="AI472" s="2396" t="str">
        <f t="shared" si="10"/>
        <v>DUMITRA</v>
      </c>
      <c r="AJ472" s="1845"/>
    </row>
    <row r="473" spans="30:36" x14ac:dyDescent="0.25">
      <c r="AD473" s="1">
        <v>6</v>
      </c>
      <c r="AE473" s="1843">
        <v>179686</v>
      </c>
      <c r="AF473" s="74" t="s">
        <v>1887</v>
      </c>
      <c r="AG473" s="1844" t="s">
        <v>9254</v>
      </c>
      <c r="AH473" s="1844">
        <v>4</v>
      </c>
      <c r="AI473" s="2396" t="str">
        <f t="shared" si="10"/>
        <v>DUMITRITA</v>
      </c>
      <c r="AJ473" s="1845"/>
    </row>
    <row r="474" spans="30:36" x14ac:dyDescent="0.25">
      <c r="AD474" s="1">
        <v>6</v>
      </c>
      <c r="AE474" s="1843">
        <v>33248</v>
      </c>
      <c r="AF474" s="74" t="s">
        <v>1896</v>
      </c>
      <c r="AG474" s="1844" t="s">
        <v>9254</v>
      </c>
      <c r="AH474" s="1844">
        <v>4</v>
      </c>
      <c r="AI474" s="2396" t="str">
        <f t="shared" si="10"/>
        <v>FELDRU</v>
      </c>
      <c r="AJ474" s="1845"/>
    </row>
    <row r="475" spans="30:36" x14ac:dyDescent="0.25">
      <c r="AD475" s="1">
        <v>6</v>
      </c>
      <c r="AE475" s="1843">
        <v>33275</v>
      </c>
      <c r="AF475" s="74" t="s">
        <v>1897</v>
      </c>
      <c r="AG475" s="1844" t="s">
        <v>9254</v>
      </c>
      <c r="AH475" s="1844">
        <v>4</v>
      </c>
      <c r="AI475" s="2396" t="str">
        <f t="shared" si="10"/>
        <v>GALATII BISTRITEI</v>
      </c>
      <c r="AJ475" s="1845"/>
    </row>
    <row r="476" spans="30:36" x14ac:dyDescent="0.25">
      <c r="AD476" s="1">
        <v>6</v>
      </c>
      <c r="AE476" s="1843">
        <v>33337</v>
      </c>
      <c r="AF476" s="74" t="s">
        <v>1898</v>
      </c>
      <c r="AG476" s="1844" t="s">
        <v>9254</v>
      </c>
      <c r="AH476" s="1844">
        <v>4</v>
      </c>
      <c r="AI476" s="2396" t="str">
        <f t="shared" si="10"/>
        <v>ILVA MARE</v>
      </c>
      <c r="AJ476" s="1845"/>
    </row>
    <row r="477" spans="30:36" x14ac:dyDescent="0.25">
      <c r="AD477" s="1">
        <v>6</v>
      </c>
      <c r="AE477" s="1843">
        <v>33364</v>
      </c>
      <c r="AF477" s="74" t="s">
        <v>1899</v>
      </c>
      <c r="AG477" s="1844" t="s">
        <v>9254</v>
      </c>
      <c r="AH477" s="1844">
        <v>4</v>
      </c>
      <c r="AI477" s="2396" t="str">
        <f t="shared" si="10"/>
        <v>ILVA MICA</v>
      </c>
      <c r="AJ477" s="1845"/>
    </row>
    <row r="478" spans="30:36" x14ac:dyDescent="0.25">
      <c r="AD478" s="1">
        <v>6</v>
      </c>
      <c r="AE478" s="1843">
        <v>33382</v>
      </c>
      <c r="AF478" s="74" t="s">
        <v>1900</v>
      </c>
      <c r="AG478" s="1844" t="s">
        <v>9254</v>
      </c>
      <c r="AH478" s="1844">
        <v>4</v>
      </c>
      <c r="AI478" s="2396" t="str">
        <f t="shared" si="10"/>
        <v>JOSENII BARGAULUI</v>
      </c>
      <c r="AJ478" s="1845"/>
    </row>
    <row r="479" spans="30:36" x14ac:dyDescent="0.25">
      <c r="AD479" s="1">
        <v>6</v>
      </c>
      <c r="AE479" s="1843">
        <v>33435</v>
      </c>
      <c r="AF479" s="74" t="s">
        <v>1901</v>
      </c>
      <c r="AG479" s="1844" t="s">
        <v>9254</v>
      </c>
      <c r="AH479" s="1844">
        <v>4</v>
      </c>
      <c r="AI479" s="2396" t="str">
        <f t="shared" si="10"/>
        <v>LECHINTA</v>
      </c>
      <c r="AJ479" s="1845"/>
    </row>
    <row r="480" spans="30:36" x14ac:dyDescent="0.25">
      <c r="AD480" s="1">
        <v>6</v>
      </c>
      <c r="AE480" s="1843">
        <v>33514</v>
      </c>
      <c r="AF480" s="74" t="s">
        <v>1903</v>
      </c>
      <c r="AG480" s="1844" t="s">
        <v>9254</v>
      </c>
      <c r="AH480" s="1844">
        <v>4</v>
      </c>
      <c r="AI480" s="2396" t="str">
        <f t="shared" si="10"/>
        <v>LESU</v>
      </c>
      <c r="AJ480" s="1845"/>
    </row>
    <row r="481" spans="30:36" x14ac:dyDescent="0.25">
      <c r="AD481" s="1">
        <v>6</v>
      </c>
      <c r="AE481" s="1843">
        <v>33541</v>
      </c>
      <c r="AF481" s="74" t="s">
        <v>1350</v>
      </c>
      <c r="AG481" s="1844" t="s">
        <v>9254</v>
      </c>
      <c r="AH481" s="1844">
        <v>4</v>
      </c>
      <c r="AI481" s="2396" t="str">
        <f t="shared" si="10"/>
        <v>LIVEZILE</v>
      </c>
      <c r="AJ481" s="1845"/>
    </row>
    <row r="482" spans="30:36" x14ac:dyDescent="0.25">
      <c r="AD482" s="1">
        <v>6</v>
      </c>
      <c r="AE482" s="1843">
        <v>33603</v>
      </c>
      <c r="AF482" s="74" t="s">
        <v>1904</v>
      </c>
      <c r="AG482" s="1844" t="s">
        <v>9254</v>
      </c>
      <c r="AH482" s="1844">
        <v>4</v>
      </c>
      <c r="AI482" s="2396" t="str">
        <f t="shared" si="10"/>
        <v>LUNCA ILVEI</v>
      </c>
      <c r="AJ482" s="1845"/>
    </row>
    <row r="483" spans="30:36" x14ac:dyDescent="0.25">
      <c r="AD483" s="1">
        <v>6</v>
      </c>
      <c r="AE483" s="1843">
        <v>33729</v>
      </c>
      <c r="AF483" s="74" t="s">
        <v>1905</v>
      </c>
      <c r="AG483" s="1844" t="s">
        <v>9254</v>
      </c>
      <c r="AH483" s="1844">
        <v>4</v>
      </c>
      <c r="AI483" s="2396" t="str">
        <f t="shared" si="10"/>
        <v>MAGURA ILVEI</v>
      </c>
      <c r="AJ483" s="1845"/>
    </row>
    <row r="484" spans="30:36" x14ac:dyDescent="0.25">
      <c r="AD484" s="1">
        <v>6</v>
      </c>
      <c r="AE484" s="1843">
        <v>33621</v>
      </c>
      <c r="AF484" s="74" t="s">
        <v>1907</v>
      </c>
      <c r="AG484" s="1844" t="s">
        <v>9254</v>
      </c>
      <c r="AH484" s="1844">
        <v>4</v>
      </c>
      <c r="AI484" s="2396" t="str">
        <f t="shared" si="10"/>
        <v>MAIERU</v>
      </c>
      <c r="AJ484" s="1845"/>
    </row>
    <row r="485" spans="30:36" x14ac:dyDescent="0.25">
      <c r="AD485" s="1">
        <v>6</v>
      </c>
      <c r="AE485" s="1843">
        <v>33765</v>
      </c>
      <c r="AF485" s="74" t="s">
        <v>1908</v>
      </c>
      <c r="AG485" s="1844" t="s">
        <v>9254</v>
      </c>
      <c r="AH485" s="1844">
        <v>4</v>
      </c>
      <c r="AI485" s="2396" t="str">
        <f t="shared" si="10"/>
        <v>MARISELU</v>
      </c>
      <c r="AJ485" s="1845"/>
    </row>
    <row r="486" spans="30:36" x14ac:dyDescent="0.25">
      <c r="AD486" s="1">
        <v>6</v>
      </c>
      <c r="AE486" s="1843">
        <v>33658</v>
      </c>
      <c r="AF486" s="74" t="s">
        <v>1399</v>
      </c>
      <c r="AG486" s="1844" t="s">
        <v>9254</v>
      </c>
      <c r="AH486" s="1844">
        <v>4</v>
      </c>
      <c r="AI486" s="2396" t="str">
        <f t="shared" si="10"/>
        <v>MATEI</v>
      </c>
      <c r="AJ486" s="1845"/>
    </row>
    <row r="487" spans="30:36" x14ac:dyDescent="0.25">
      <c r="AD487" s="1">
        <v>6</v>
      </c>
      <c r="AE487" s="1843">
        <v>33845</v>
      </c>
      <c r="AF487" s="74" t="s">
        <v>1910</v>
      </c>
      <c r="AG487" s="1844" t="s">
        <v>9254</v>
      </c>
      <c r="AH487" s="1844">
        <v>4</v>
      </c>
      <c r="AI487" s="2396" t="str">
        <f t="shared" si="10"/>
        <v>MICESTII DE CAMPIE</v>
      </c>
      <c r="AJ487" s="1845"/>
    </row>
    <row r="488" spans="30:36" x14ac:dyDescent="0.25">
      <c r="AD488" s="1">
        <v>6</v>
      </c>
      <c r="AE488" s="1843">
        <v>33881</v>
      </c>
      <c r="AF488" s="74" t="s">
        <v>1911</v>
      </c>
      <c r="AG488" s="1844" t="s">
        <v>9254</v>
      </c>
      <c r="AH488" s="1844">
        <v>4</v>
      </c>
      <c r="AI488" s="2396" t="str">
        <f t="shared" si="10"/>
        <v>MILAS</v>
      </c>
      <c r="AJ488" s="1845"/>
    </row>
    <row r="489" spans="30:36" x14ac:dyDescent="0.25">
      <c r="AD489" s="1">
        <v>6</v>
      </c>
      <c r="AE489" s="1843">
        <v>33952</v>
      </c>
      <c r="AF489" s="74" t="s">
        <v>1912</v>
      </c>
      <c r="AG489" s="1844" t="s">
        <v>9254</v>
      </c>
      <c r="AH489" s="1844">
        <v>4</v>
      </c>
      <c r="AI489" s="2396" t="str">
        <f t="shared" si="10"/>
        <v>MONOR</v>
      </c>
      <c r="AJ489" s="1845"/>
    </row>
    <row r="490" spans="30:36" x14ac:dyDescent="0.25">
      <c r="AD490" s="1">
        <v>6</v>
      </c>
      <c r="AE490" s="1843">
        <v>179659</v>
      </c>
      <c r="AF490" s="74" t="s">
        <v>1892</v>
      </c>
      <c r="AG490" s="1844" t="s">
        <v>9254</v>
      </c>
      <c r="AH490" s="1844">
        <v>4</v>
      </c>
      <c r="AI490" s="2396" t="str">
        <f t="shared" si="10"/>
        <v>NEGRILESTI</v>
      </c>
      <c r="AJ490" s="1845"/>
    </row>
    <row r="491" spans="30:36" x14ac:dyDescent="0.25">
      <c r="AD491" s="1">
        <v>6</v>
      </c>
      <c r="AE491" s="1843">
        <v>33989</v>
      </c>
      <c r="AF491" s="74" t="s">
        <v>1913</v>
      </c>
      <c r="AG491" s="1844" t="s">
        <v>9254</v>
      </c>
      <c r="AH491" s="1844">
        <v>4</v>
      </c>
      <c r="AI491" s="2396" t="str">
        <f t="shared" si="10"/>
        <v>NIMIGEA</v>
      </c>
      <c r="AJ491" s="1845"/>
    </row>
    <row r="492" spans="30:36" x14ac:dyDescent="0.25">
      <c r="AD492" s="1">
        <v>6</v>
      </c>
      <c r="AE492" s="1843">
        <v>34075</v>
      </c>
      <c r="AF492" s="74" t="s">
        <v>1914</v>
      </c>
      <c r="AG492" s="1844" t="s">
        <v>9254</v>
      </c>
      <c r="AH492" s="1844">
        <v>4</v>
      </c>
      <c r="AI492" s="2396" t="str">
        <f t="shared" si="10"/>
        <v>NUSENI</v>
      </c>
      <c r="AJ492" s="1845"/>
    </row>
    <row r="493" spans="30:36" x14ac:dyDescent="0.25">
      <c r="AD493" s="1">
        <v>6</v>
      </c>
      <c r="AE493" s="1843">
        <v>34155</v>
      </c>
      <c r="AF493" s="74" t="s">
        <v>1915</v>
      </c>
      <c r="AG493" s="1844" t="s">
        <v>9254</v>
      </c>
      <c r="AH493" s="1844">
        <v>4</v>
      </c>
      <c r="AI493" s="2396" t="str">
        <f t="shared" si="10"/>
        <v>PARVA</v>
      </c>
      <c r="AJ493" s="1845"/>
    </row>
    <row r="494" spans="30:36" x14ac:dyDescent="0.25">
      <c r="AD494" s="1">
        <v>6</v>
      </c>
      <c r="AE494" s="1843">
        <v>34173</v>
      </c>
      <c r="AF494" s="74" t="s">
        <v>1916</v>
      </c>
      <c r="AG494" s="1844" t="s">
        <v>9254</v>
      </c>
      <c r="AH494" s="1844">
        <v>4</v>
      </c>
      <c r="AI494" s="2396" t="str">
        <f t="shared" si="10"/>
        <v>PETRU RARES</v>
      </c>
      <c r="AJ494" s="1845"/>
    </row>
    <row r="495" spans="30:36" x14ac:dyDescent="0.25">
      <c r="AD495" s="1">
        <v>6</v>
      </c>
      <c r="AE495" s="1843">
        <v>179720</v>
      </c>
      <c r="AF495" s="74" t="s">
        <v>1906</v>
      </c>
      <c r="AG495" s="1844" t="s">
        <v>9254</v>
      </c>
      <c r="AH495" s="1844">
        <v>4</v>
      </c>
      <c r="AI495" s="2396" t="str">
        <f t="shared" si="10"/>
        <v>POIANA  ILVEI</v>
      </c>
      <c r="AJ495" s="1845"/>
    </row>
    <row r="496" spans="30:36" x14ac:dyDescent="0.25">
      <c r="AD496" s="1">
        <v>6</v>
      </c>
      <c r="AE496" s="1843">
        <v>34235</v>
      </c>
      <c r="AF496" s="74" t="s">
        <v>1918</v>
      </c>
      <c r="AG496" s="1844" t="s">
        <v>9254</v>
      </c>
      <c r="AH496" s="1844">
        <v>4</v>
      </c>
      <c r="AI496" s="2396" t="str">
        <f t="shared" si="10"/>
        <v>PRUNDU BARGAULUI</v>
      </c>
      <c r="AJ496" s="1845"/>
    </row>
    <row r="497" spans="30:36" x14ac:dyDescent="0.25">
      <c r="AD497" s="1">
        <v>6</v>
      </c>
      <c r="AE497" s="1843">
        <v>34262</v>
      </c>
      <c r="AF497" s="74" t="s">
        <v>1919</v>
      </c>
      <c r="AG497" s="1844" t="s">
        <v>9254</v>
      </c>
      <c r="AH497" s="1844">
        <v>4</v>
      </c>
      <c r="AI497" s="2396" t="str">
        <f t="shared" si="10"/>
        <v>REBRA</v>
      </c>
      <c r="AJ497" s="1845"/>
    </row>
    <row r="498" spans="30:36" x14ac:dyDescent="0.25">
      <c r="AD498" s="1">
        <v>6</v>
      </c>
      <c r="AE498" s="1843">
        <v>34280</v>
      </c>
      <c r="AF498" s="74" t="s">
        <v>1920</v>
      </c>
      <c r="AG498" s="1844" t="s">
        <v>9254</v>
      </c>
      <c r="AH498" s="1844">
        <v>4</v>
      </c>
      <c r="AI498" s="2396" t="str">
        <f t="shared" si="10"/>
        <v>REBRISOARA</v>
      </c>
      <c r="AJ498" s="1845"/>
    </row>
    <row r="499" spans="30:36" x14ac:dyDescent="0.25">
      <c r="AD499" s="1">
        <v>6</v>
      </c>
      <c r="AE499" s="1843">
        <v>34333</v>
      </c>
      <c r="AF499" s="74" t="s">
        <v>1921</v>
      </c>
      <c r="AG499" s="1844" t="s">
        <v>9254</v>
      </c>
      <c r="AH499" s="1844">
        <v>4</v>
      </c>
      <c r="AI499" s="2396" t="str">
        <f t="shared" si="10"/>
        <v>RODNA</v>
      </c>
      <c r="AJ499" s="1845"/>
    </row>
    <row r="500" spans="30:36" x14ac:dyDescent="0.25">
      <c r="AD500" s="1">
        <v>6</v>
      </c>
      <c r="AE500" s="1843">
        <v>34360</v>
      </c>
      <c r="AF500" s="74" t="s">
        <v>1923</v>
      </c>
      <c r="AG500" s="1844" t="s">
        <v>9254</v>
      </c>
      <c r="AH500" s="1844">
        <v>4</v>
      </c>
      <c r="AI500" s="2396" t="str">
        <f t="shared" si="10"/>
        <v>ROMULI</v>
      </c>
      <c r="AJ500" s="1845"/>
    </row>
    <row r="501" spans="30:36" x14ac:dyDescent="0.25">
      <c r="AD501" s="1">
        <v>6</v>
      </c>
      <c r="AE501" s="1843">
        <v>179944</v>
      </c>
      <c r="AF501" s="74" t="s">
        <v>1925</v>
      </c>
      <c r="AG501" s="1844" t="s">
        <v>9254</v>
      </c>
      <c r="AH501" s="1844">
        <v>4</v>
      </c>
      <c r="AI501" s="2396" t="str">
        <f t="shared" si="10"/>
        <v>RUNCU SALVEI</v>
      </c>
      <c r="AJ501" s="1845"/>
    </row>
    <row r="502" spans="30:36" x14ac:dyDescent="0.25">
      <c r="AD502" s="1">
        <v>6</v>
      </c>
      <c r="AE502" s="1843">
        <v>34397</v>
      </c>
      <c r="AF502" s="74" t="s">
        <v>1924</v>
      </c>
      <c r="AG502" s="1844" t="s">
        <v>9254</v>
      </c>
      <c r="AH502" s="1844">
        <v>4</v>
      </c>
      <c r="AI502" s="2396" t="str">
        <f t="shared" si="10"/>
        <v>SALVA</v>
      </c>
      <c r="AJ502" s="1845"/>
    </row>
    <row r="503" spans="30:36" x14ac:dyDescent="0.25">
      <c r="AD503" s="1">
        <v>6</v>
      </c>
      <c r="AE503" s="1843">
        <v>34477</v>
      </c>
      <c r="AF503" s="74" t="s">
        <v>1926</v>
      </c>
      <c r="AG503" s="1844" t="s">
        <v>9254</v>
      </c>
      <c r="AH503" s="1844">
        <v>4</v>
      </c>
      <c r="AI503" s="2396" t="str">
        <f t="shared" si="10"/>
        <v>SANMIHAIU DE CIMPIE</v>
      </c>
      <c r="AJ503" s="1845"/>
    </row>
    <row r="504" spans="30:36" x14ac:dyDescent="0.25">
      <c r="AD504" s="1">
        <v>6</v>
      </c>
      <c r="AE504" s="1843">
        <v>34618</v>
      </c>
      <c r="AF504" s="74" t="s">
        <v>1928</v>
      </c>
      <c r="AG504" s="1844" t="s">
        <v>9254</v>
      </c>
      <c r="AH504" s="1844">
        <v>4</v>
      </c>
      <c r="AI504" s="2396" t="str">
        <f t="shared" si="10"/>
        <v>SANT</v>
      </c>
      <c r="AJ504" s="1845"/>
    </row>
    <row r="505" spans="30:36" x14ac:dyDescent="0.25">
      <c r="AD505" s="1">
        <v>6</v>
      </c>
      <c r="AE505" s="1843">
        <v>34645</v>
      </c>
      <c r="AF505" s="74" t="s">
        <v>1929</v>
      </c>
      <c r="AG505" s="1844" t="s">
        <v>9254</v>
      </c>
      <c r="AH505" s="1844">
        <v>4</v>
      </c>
      <c r="AI505" s="2396" t="str">
        <f t="shared" si="10"/>
        <v>SIEU</v>
      </c>
      <c r="AJ505" s="1845"/>
    </row>
    <row r="506" spans="30:36" x14ac:dyDescent="0.25">
      <c r="AD506" s="1">
        <v>6</v>
      </c>
      <c r="AE506" s="1843">
        <v>34690</v>
      </c>
      <c r="AF506" s="74" t="s">
        <v>1930</v>
      </c>
      <c r="AG506" s="1844" t="s">
        <v>9254</v>
      </c>
      <c r="AH506" s="1844">
        <v>4</v>
      </c>
      <c r="AI506" s="2396" t="str">
        <f t="shared" si="10"/>
        <v>SIEU-MAGHERUS</v>
      </c>
      <c r="AJ506" s="1845"/>
    </row>
    <row r="507" spans="30:36" x14ac:dyDescent="0.25">
      <c r="AD507" s="1">
        <v>6</v>
      </c>
      <c r="AE507" s="1843">
        <v>34770</v>
      </c>
      <c r="AF507" s="74" t="s">
        <v>1931</v>
      </c>
      <c r="AG507" s="1844" t="s">
        <v>9254</v>
      </c>
      <c r="AH507" s="1844">
        <v>4</v>
      </c>
      <c r="AI507" s="2396" t="str">
        <f t="shared" si="10"/>
        <v>SIEU-ODORHEI</v>
      </c>
      <c r="AJ507" s="1845"/>
    </row>
    <row r="508" spans="30:36" x14ac:dyDescent="0.25">
      <c r="AD508" s="1">
        <v>6</v>
      </c>
      <c r="AE508" s="1843">
        <v>34850</v>
      </c>
      <c r="AF508" s="74" t="s">
        <v>1932</v>
      </c>
      <c r="AG508" s="1844" t="s">
        <v>9254</v>
      </c>
      <c r="AH508" s="1844">
        <v>4</v>
      </c>
      <c r="AI508" s="2396" t="str">
        <f t="shared" si="10"/>
        <v>SIEUT</v>
      </c>
      <c r="AJ508" s="1845"/>
    </row>
    <row r="509" spans="30:36" x14ac:dyDescent="0.25">
      <c r="AD509" s="1">
        <v>6</v>
      </c>
      <c r="AE509" s="1843">
        <v>34422</v>
      </c>
      <c r="AF509" s="74" t="s">
        <v>1933</v>
      </c>
      <c r="AG509" s="1844" t="s">
        <v>9254</v>
      </c>
      <c r="AH509" s="1844">
        <v>4</v>
      </c>
      <c r="AI509" s="2396" t="str">
        <f t="shared" si="10"/>
        <v>SILIVASU DE CIMPIE</v>
      </c>
      <c r="AJ509" s="1845"/>
    </row>
    <row r="510" spans="30:36" x14ac:dyDescent="0.25">
      <c r="AD510" s="1">
        <v>6</v>
      </c>
      <c r="AE510" s="1843">
        <v>34903</v>
      </c>
      <c r="AF510" s="74" t="s">
        <v>1934</v>
      </c>
      <c r="AG510" s="1844" t="s">
        <v>9254</v>
      </c>
      <c r="AH510" s="1844">
        <v>4</v>
      </c>
      <c r="AI510" s="2396" t="str">
        <f t="shared" si="10"/>
        <v>SINTEREAG</v>
      </c>
      <c r="AJ510" s="1845"/>
    </row>
    <row r="511" spans="30:36" x14ac:dyDescent="0.25">
      <c r="AD511" s="1">
        <v>6</v>
      </c>
      <c r="AE511" s="1843">
        <v>34547</v>
      </c>
      <c r="AF511" s="74" t="s">
        <v>1885</v>
      </c>
      <c r="AG511" s="1844" t="s">
        <v>9254</v>
      </c>
      <c r="AH511" s="1844">
        <v>4</v>
      </c>
      <c r="AI511" s="2396" t="str">
        <f t="shared" si="10"/>
        <v>SPERMEZEU</v>
      </c>
      <c r="AJ511" s="1845"/>
    </row>
    <row r="512" spans="30:36" x14ac:dyDescent="0.25">
      <c r="AD512" s="1">
        <v>6</v>
      </c>
      <c r="AE512" s="1843">
        <v>35152</v>
      </c>
      <c r="AF512" s="74" t="s">
        <v>1935</v>
      </c>
      <c r="AG512" s="1844" t="s">
        <v>9254</v>
      </c>
      <c r="AH512" s="1844">
        <v>4</v>
      </c>
      <c r="AI512" s="2396" t="str">
        <f t="shared" si="10"/>
        <v>TARLISUA</v>
      </c>
      <c r="AJ512" s="1845"/>
    </row>
    <row r="513" spans="30:36" x14ac:dyDescent="0.25">
      <c r="AD513" s="1">
        <v>6</v>
      </c>
      <c r="AE513" s="1843">
        <v>34985</v>
      </c>
      <c r="AF513" s="74" t="s">
        <v>1936</v>
      </c>
      <c r="AG513" s="1844" t="s">
        <v>9254</v>
      </c>
      <c r="AH513" s="1844">
        <v>4</v>
      </c>
      <c r="AI513" s="2396" t="str">
        <f t="shared" si="10"/>
        <v>TEACA</v>
      </c>
      <c r="AJ513" s="1845"/>
    </row>
    <row r="514" spans="30:36" x14ac:dyDescent="0.25">
      <c r="AD514" s="1">
        <v>6</v>
      </c>
      <c r="AE514" s="1843">
        <v>35054</v>
      </c>
      <c r="AF514" s="74" t="s">
        <v>1895</v>
      </c>
      <c r="AG514" s="1844" t="s">
        <v>9254</v>
      </c>
      <c r="AH514" s="1844">
        <v>4</v>
      </c>
      <c r="AI514" s="2396" t="str">
        <f t="shared" si="10"/>
        <v>TELCIU</v>
      </c>
      <c r="AJ514" s="1845"/>
    </row>
    <row r="515" spans="30:36" x14ac:dyDescent="0.25">
      <c r="AD515" s="1">
        <v>6</v>
      </c>
      <c r="AE515" s="1843">
        <v>35090</v>
      </c>
      <c r="AF515" s="74" t="s">
        <v>1938</v>
      </c>
      <c r="AG515" s="1844" t="s">
        <v>9254</v>
      </c>
      <c r="AH515" s="1844">
        <v>4</v>
      </c>
      <c r="AI515" s="2396" t="str">
        <f t="shared" si="10"/>
        <v>TIHA BARGAULUI</v>
      </c>
      <c r="AJ515" s="1845"/>
    </row>
    <row r="516" spans="30:36" x14ac:dyDescent="0.25">
      <c r="AD516" s="1">
        <v>6</v>
      </c>
      <c r="AE516" s="1843">
        <v>35269</v>
      </c>
      <c r="AF516" s="74" t="s">
        <v>1939</v>
      </c>
      <c r="AG516" s="1844" t="s">
        <v>9254</v>
      </c>
      <c r="AH516" s="1844">
        <v>4</v>
      </c>
      <c r="AI516" s="2396" t="str">
        <f t="shared" si="10"/>
        <v>URIU</v>
      </c>
      <c r="AJ516" s="1845"/>
    </row>
    <row r="517" spans="30:36" x14ac:dyDescent="0.25">
      <c r="AD517" s="1">
        <v>6</v>
      </c>
      <c r="AE517" s="1843">
        <v>35312</v>
      </c>
      <c r="AF517" s="74" t="s">
        <v>1940</v>
      </c>
      <c r="AG517" s="1844" t="s">
        <v>9254</v>
      </c>
      <c r="AH517" s="1844">
        <v>4</v>
      </c>
      <c r="AI517" s="2396" t="str">
        <f t="shared" si="10"/>
        <v>URMENIS</v>
      </c>
      <c r="AJ517" s="1845"/>
    </row>
    <row r="518" spans="30:36" x14ac:dyDescent="0.25">
      <c r="AD518" s="1830">
        <v>6</v>
      </c>
      <c r="AE518" s="1846">
        <v>35429</v>
      </c>
      <c r="AF518" s="1847" t="s">
        <v>1941</v>
      </c>
      <c r="AG518" s="1848" t="s">
        <v>9254</v>
      </c>
      <c r="AH518" s="1848">
        <v>4</v>
      </c>
      <c r="AI518" s="2397" t="str">
        <f t="shared" ref="AI518:AI581" si="11">INDEX(AO:AO,MATCH(AH518,AL:AL,0),)&amp;AF518</f>
        <v>ZAGRA</v>
      </c>
      <c r="AJ518" s="1849"/>
    </row>
    <row r="519" spans="30:36" x14ac:dyDescent="0.25">
      <c r="AD519" s="1850">
        <v>7</v>
      </c>
      <c r="AE519" s="1851">
        <v>35731</v>
      </c>
      <c r="AF519" s="1852" t="s">
        <v>1990</v>
      </c>
      <c r="AG519" s="1853" t="s">
        <v>9255</v>
      </c>
      <c r="AH519" s="1853">
        <v>1</v>
      </c>
      <c r="AI519" s="2398" t="str">
        <f t="shared" si="11"/>
        <v>MUNICIPIUL BOTOSANI</v>
      </c>
      <c r="AJ519" s="1854" t="s">
        <v>9255</v>
      </c>
    </row>
    <row r="520" spans="30:36" x14ac:dyDescent="0.25">
      <c r="AD520" s="1">
        <v>7</v>
      </c>
      <c r="AE520" s="1843">
        <v>36006</v>
      </c>
      <c r="AF520" s="74" t="s">
        <v>10525</v>
      </c>
      <c r="AG520" s="1844" t="s">
        <v>9255</v>
      </c>
      <c r="AH520" s="1844">
        <v>2</v>
      </c>
      <c r="AI520" s="2396" t="str">
        <f t="shared" si="11"/>
        <v>MUNICIPIUL DOROHOI</v>
      </c>
      <c r="AJ520" s="1845"/>
    </row>
    <row r="521" spans="30:36" x14ac:dyDescent="0.25">
      <c r="AD521" s="1">
        <v>7</v>
      </c>
      <c r="AE521" s="1843">
        <v>36453</v>
      </c>
      <c r="AF521" s="74" t="s">
        <v>10527</v>
      </c>
      <c r="AG521" s="1844" t="s">
        <v>9255</v>
      </c>
      <c r="AH521" s="1844">
        <v>3</v>
      </c>
      <c r="AI521" s="2396" t="str">
        <f t="shared" si="11"/>
        <v>ORASUL BUCECEA</v>
      </c>
      <c r="AJ521" s="1845"/>
    </row>
    <row r="522" spans="30:36" x14ac:dyDescent="0.25">
      <c r="AD522" s="1">
        <v>7</v>
      </c>
      <c r="AE522" s="1843">
        <v>35946</v>
      </c>
      <c r="AF522" s="74" t="s">
        <v>10526</v>
      </c>
      <c r="AG522" s="1844" t="s">
        <v>9255</v>
      </c>
      <c r="AH522" s="1844">
        <v>3</v>
      </c>
      <c r="AI522" s="2396" t="str">
        <f t="shared" si="11"/>
        <v>ORASUL DARABANI</v>
      </c>
      <c r="AJ522" s="1845"/>
    </row>
    <row r="523" spans="30:36" x14ac:dyDescent="0.25">
      <c r="AD523" s="1">
        <v>7</v>
      </c>
      <c r="AE523" s="1843">
        <v>37280</v>
      </c>
      <c r="AF523" s="74" t="s">
        <v>10528</v>
      </c>
      <c r="AG523" s="1844" t="s">
        <v>9255</v>
      </c>
      <c r="AH523" s="1844">
        <v>3</v>
      </c>
      <c r="AI523" s="2396" t="str">
        <f t="shared" si="11"/>
        <v>ORASUL FLAMANZI</v>
      </c>
      <c r="AJ523" s="1845"/>
    </row>
    <row r="524" spans="30:36" x14ac:dyDescent="0.25">
      <c r="AD524" s="1">
        <v>7</v>
      </c>
      <c r="AE524" s="1843">
        <v>36060</v>
      </c>
      <c r="AF524" s="74" t="s">
        <v>1991</v>
      </c>
      <c r="AG524" s="1844" t="s">
        <v>9255</v>
      </c>
      <c r="AH524" s="1844">
        <v>3</v>
      </c>
      <c r="AI524" s="2396" t="str">
        <f t="shared" si="11"/>
        <v>ORASUL SAVENI</v>
      </c>
      <c r="AJ524" s="1845"/>
    </row>
    <row r="525" spans="30:36" x14ac:dyDescent="0.25">
      <c r="AD525" s="1">
        <v>7</v>
      </c>
      <c r="AE525" s="1843">
        <v>39168</v>
      </c>
      <c r="AF525" s="74" t="s">
        <v>1562</v>
      </c>
      <c r="AG525" s="1844" t="s">
        <v>9255</v>
      </c>
      <c r="AH525" s="1844">
        <v>3</v>
      </c>
      <c r="AI525" s="2396" t="str">
        <f t="shared" si="11"/>
        <v>ORASUL STEFANESTI</v>
      </c>
      <c r="AJ525" s="1845"/>
    </row>
    <row r="526" spans="30:36" x14ac:dyDescent="0.25">
      <c r="AD526" s="1">
        <v>7</v>
      </c>
      <c r="AE526" s="1843">
        <v>40035</v>
      </c>
      <c r="AF526" s="74" t="s">
        <v>1995</v>
      </c>
      <c r="AG526" s="1844" t="s">
        <v>9255</v>
      </c>
      <c r="AH526" s="1844">
        <v>4</v>
      </c>
      <c r="AI526" s="2396" t="str">
        <f t="shared" si="11"/>
        <v>ADASENI</v>
      </c>
      <c r="AJ526" s="1845"/>
    </row>
    <row r="527" spans="30:36" x14ac:dyDescent="0.25">
      <c r="AD527" s="1">
        <v>7</v>
      </c>
      <c r="AE527" s="1843">
        <v>36131</v>
      </c>
      <c r="AF527" s="74" t="s">
        <v>1428</v>
      </c>
      <c r="AG527" s="1844" t="s">
        <v>9255</v>
      </c>
      <c r="AH527" s="1844">
        <v>4</v>
      </c>
      <c r="AI527" s="2396" t="str">
        <f t="shared" si="11"/>
        <v>ALBESTI</v>
      </c>
      <c r="AJ527" s="1845"/>
    </row>
    <row r="528" spans="30:36" x14ac:dyDescent="0.25">
      <c r="AD528" s="1">
        <v>7</v>
      </c>
      <c r="AE528" s="1843">
        <v>36202</v>
      </c>
      <c r="AF528" s="74" t="s">
        <v>1994</v>
      </c>
      <c r="AG528" s="1844" t="s">
        <v>9255</v>
      </c>
      <c r="AH528" s="1844">
        <v>4</v>
      </c>
      <c r="AI528" s="2396" t="str">
        <f t="shared" si="11"/>
        <v>AVRAMENI</v>
      </c>
      <c r="AJ528" s="1845"/>
    </row>
    <row r="529" spans="30:36" x14ac:dyDescent="0.25">
      <c r="AD529" s="1">
        <v>7</v>
      </c>
      <c r="AE529" s="1843">
        <v>36300</v>
      </c>
      <c r="AF529" s="74" t="s">
        <v>1997</v>
      </c>
      <c r="AG529" s="1844" t="s">
        <v>9255</v>
      </c>
      <c r="AH529" s="1844">
        <v>4</v>
      </c>
      <c r="AI529" s="2396" t="str">
        <f t="shared" si="11"/>
        <v>BALUSENI</v>
      </c>
      <c r="AJ529" s="1845"/>
    </row>
    <row r="530" spans="30:36" x14ac:dyDescent="0.25">
      <c r="AD530" s="1">
        <v>7</v>
      </c>
      <c r="AE530" s="1843">
        <v>39983</v>
      </c>
      <c r="AF530" s="74" t="s">
        <v>2066</v>
      </c>
      <c r="AG530" s="1844" t="s">
        <v>9255</v>
      </c>
      <c r="AH530" s="1844">
        <v>4</v>
      </c>
      <c r="AI530" s="2396" t="str">
        <f t="shared" si="11"/>
        <v>BLANDESTI</v>
      </c>
      <c r="AJ530" s="1845"/>
    </row>
    <row r="531" spans="30:36" x14ac:dyDescent="0.25">
      <c r="AD531" s="1">
        <v>7</v>
      </c>
      <c r="AE531" s="1843">
        <v>36373</v>
      </c>
      <c r="AF531" s="74" t="s">
        <v>1998</v>
      </c>
      <c r="AG531" s="1844" t="s">
        <v>9255</v>
      </c>
      <c r="AH531" s="1844">
        <v>4</v>
      </c>
      <c r="AI531" s="2396" t="str">
        <f t="shared" si="11"/>
        <v>BRAESTI</v>
      </c>
      <c r="AJ531" s="1845"/>
    </row>
    <row r="532" spans="30:36" x14ac:dyDescent="0.25">
      <c r="AD532" s="1">
        <v>7</v>
      </c>
      <c r="AE532" s="1843">
        <v>36426</v>
      </c>
      <c r="AF532" s="74" t="s">
        <v>1999</v>
      </c>
      <c r="AG532" s="1844" t="s">
        <v>9255</v>
      </c>
      <c r="AH532" s="1844">
        <v>4</v>
      </c>
      <c r="AI532" s="2396" t="str">
        <f t="shared" si="11"/>
        <v>BROSCAUTI</v>
      </c>
      <c r="AJ532" s="1845"/>
    </row>
    <row r="533" spans="30:36" x14ac:dyDescent="0.25">
      <c r="AD533" s="1">
        <v>7</v>
      </c>
      <c r="AE533" s="1843">
        <v>36499</v>
      </c>
      <c r="AF533" s="74" t="s">
        <v>2000</v>
      </c>
      <c r="AG533" s="1844" t="s">
        <v>9255</v>
      </c>
      <c r="AH533" s="1844">
        <v>4</v>
      </c>
      <c r="AI533" s="2396" t="str">
        <f t="shared" si="11"/>
        <v>CALARASI</v>
      </c>
      <c r="AJ533" s="1845"/>
    </row>
    <row r="534" spans="30:36" x14ac:dyDescent="0.25">
      <c r="AD534" s="1">
        <v>7</v>
      </c>
      <c r="AE534" s="1843">
        <v>39967</v>
      </c>
      <c r="AF534" s="74" t="s">
        <v>1430</v>
      </c>
      <c r="AG534" s="1844" t="s">
        <v>9255</v>
      </c>
      <c r="AH534" s="1844">
        <v>4</v>
      </c>
      <c r="AI534" s="2396" t="str">
        <f t="shared" si="11"/>
        <v>CANDESTI</v>
      </c>
      <c r="AJ534" s="1845"/>
    </row>
    <row r="535" spans="30:36" x14ac:dyDescent="0.25">
      <c r="AD535" s="1">
        <v>7</v>
      </c>
      <c r="AE535" s="1843">
        <v>36532</v>
      </c>
      <c r="AF535" s="74" t="s">
        <v>2001</v>
      </c>
      <c r="AG535" s="1844" t="s">
        <v>9255</v>
      </c>
      <c r="AH535" s="1844">
        <v>4</v>
      </c>
      <c r="AI535" s="2396" t="str">
        <f t="shared" si="11"/>
        <v>CONCESTI</v>
      </c>
      <c r="AJ535" s="1845"/>
    </row>
    <row r="536" spans="30:36" x14ac:dyDescent="0.25">
      <c r="AD536" s="1">
        <v>7</v>
      </c>
      <c r="AE536" s="1843">
        <v>36569</v>
      </c>
      <c r="AF536" s="74" t="s">
        <v>2003</v>
      </c>
      <c r="AG536" s="1844" t="s">
        <v>9255</v>
      </c>
      <c r="AH536" s="1844">
        <v>4</v>
      </c>
      <c r="AI536" s="2396" t="str">
        <f t="shared" si="11"/>
        <v>COPALAU</v>
      </c>
      <c r="AJ536" s="1845"/>
    </row>
    <row r="537" spans="30:36" x14ac:dyDescent="0.25">
      <c r="AD537" s="1">
        <v>7</v>
      </c>
      <c r="AE537" s="1843">
        <v>36649</v>
      </c>
      <c r="AF537" s="74" t="s">
        <v>2005</v>
      </c>
      <c r="AG537" s="1844" t="s">
        <v>9255</v>
      </c>
      <c r="AH537" s="1844">
        <v>4</v>
      </c>
      <c r="AI537" s="2396" t="str">
        <f t="shared" si="11"/>
        <v>CORDARENI</v>
      </c>
      <c r="AJ537" s="1845"/>
    </row>
    <row r="538" spans="30:36" x14ac:dyDescent="0.25">
      <c r="AD538" s="1">
        <v>7</v>
      </c>
      <c r="AE538" s="1843">
        <v>36676</v>
      </c>
      <c r="AF538" s="74" t="s">
        <v>2007</v>
      </c>
      <c r="AG538" s="1844" t="s">
        <v>9255</v>
      </c>
      <c r="AH538" s="1844">
        <v>4</v>
      </c>
      <c r="AI538" s="2396" t="str">
        <f t="shared" si="11"/>
        <v>CORLATENI</v>
      </c>
      <c r="AJ538" s="1845"/>
    </row>
    <row r="539" spans="30:36" x14ac:dyDescent="0.25">
      <c r="AD539" s="1">
        <v>7</v>
      </c>
      <c r="AE539" s="1843">
        <v>36756</v>
      </c>
      <c r="AF539" s="74" t="s">
        <v>2010</v>
      </c>
      <c r="AG539" s="1844" t="s">
        <v>9255</v>
      </c>
      <c r="AH539" s="1844">
        <v>4</v>
      </c>
      <c r="AI539" s="2396" t="str">
        <f t="shared" si="11"/>
        <v>CORNI</v>
      </c>
      <c r="AJ539" s="1845"/>
    </row>
    <row r="540" spans="30:36" x14ac:dyDescent="0.25">
      <c r="AD540" s="1">
        <v>7</v>
      </c>
      <c r="AE540" s="1843">
        <v>39975</v>
      </c>
      <c r="AF540" s="74" t="s">
        <v>2004</v>
      </c>
      <c r="AG540" s="1844" t="s">
        <v>9255</v>
      </c>
      <c r="AH540" s="1844">
        <v>4</v>
      </c>
      <c r="AI540" s="2396" t="str">
        <f t="shared" si="11"/>
        <v>COSULA</v>
      </c>
      <c r="AJ540" s="1845"/>
    </row>
    <row r="541" spans="30:36" x14ac:dyDescent="0.25">
      <c r="AD541" s="1">
        <v>7</v>
      </c>
      <c r="AE541" s="1843">
        <v>36809</v>
      </c>
      <c r="AF541" s="74" t="s">
        <v>2011</v>
      </c>
      <c r="AG541" s="1844" t="s">
        <v>9255</v>
      </c>
      <c r="AH541" s="1844">
        <v>4</v>
      </c>
      <c r="AI541" s="2396" t="str">
        <f t="shared" si="11"/>
        <v>COTUSCA</v>
      </c>
      <c r="AJ541" s="1845"/>
    </row>
    <row r="542" spans="30:36" x14ac:dyDescent="0.25">
      <c r="AD542" s="1">
        <v>7</v>
      </c>
      <c r="AE542" s="1843">
        <v>36907</v>
      </c>
      <c r="AF542" s="74" t="s">
        <v>1365</v>
      </c>
      <c r="AG542" s="1844" t="s">
        <v>9255</v>
      </c>
      <c r="AH542" s="1844">
        <v>4</v>
      </c>
      <c r="AI542" s="2396" t="str">
        <f t="shared" si="11"/>
        <v>CRISTESTI</v>
      </c>
      <c r="AJ542" s="1845"/>
    </row>
    <row r="543" spans="30:36" x14ac:dyDescent="0.25">
      <c r="AD543" s="1">
        <v>7</v>
      </c>
      <c r="AE543" s="1843">
        <v>36952</v>
      </c>
      <c r="AF543" s="74" t="s">
        <v>2012</v>
      </c>
      <c r="AG543" s="1844" t="s">
        <v>9255</v>
      </c>
      <c r="AH543" s="1844">
        <v>4</v>
      </c>
      <c r="AI543" s="2396" t="str">
        <f t="shared" si="11"/>
        <v>CRISTINESTI</v>
      </c>
      <c r="AJ543" s="1845"/>
    </row>
    <row r="544" spans="30:36" x14ac:dyDescent="0.25">
      <c r="AD544" s="1">
        <v>7</v>
      </c>
      <c r="AE544" s="1843">
        <v>35759</v>
      </c>
      <c r="AF544" s="74" t="s">
        <v>2014</v>
      </c>
      <c r="AG544" s="1844" t="s">
        <v>9255</v>
      </c>
      <c r="AH544" s="1844">
        <v>4</v>
      </c>
      <c r="AI544" s="2396" t="str">
        <f t="shared" si="11"/>
        <v>CURTESTI</v>
      </c>
      <c r="AJ544" s="1845"/>
    </row>
    <row r="545" spans="30:36" x14ac:dyDescent="0.25">
      <c r="AD545" s="1">
        <v>7</v>
      </c>
      <c r="AE545" s="1843">
        <v>37057</v>
      </c>
      <c r="AF545" s="74" t="s">
        <v>2015</v>
      </c>
      <c r="AG545" s="1844" t="s">
        <v>9255</v>
      </c>
      <c r="AH545" s="1844">
        <v>4</v>
      </c>
      <c r="AI545" s="2396" t="str">
        <f t="shared" si="11"/>
        <v>DANGENI</v>
      </c>
      <c r="AJ545" s="1845"/>
    </row>
    <row r="546" spans="30:36" x14ac:dyDescent="0.25">
      <c r="AD546" s="1">
        <v>7</v>
      </c>
      <c r="AE546" s="1843">
        <v>37011</v>
      </c>
      <c r="AF546" s="74" t="s">
        <v>2017</v>
      </c>
      <c r="AG546" s="1844" t="s">
        <v>9255</v>
      </c>
      <c r="AH546" s="1844">
        <v>4</v>
      </c>
      <c r="AI546" s="2396" t="str">
        <f t="shared" si="11"/>
        <v>DERSCA</v>
      </c>
      <c r="AJ546" s="1845"/>
    </row>
    <row r="547" spans="30:36" x14ac:dyDescent="0.25">
      <c r="AD547" s="1">
        <v>7</v>
      </c>
      <c r="AE547" s="1843">
        <v>39959</v>
      </c>
      <c r="AF547" s="74" t="s">
        <v>2008</v>
      </c>
      <c r="AG547" s="1844" t="s">
        <v>9255</v>
      </c>
      <c r="AH547" s="1844">
        <v>4</v>
      </c>
      <c r="AI547" s="2396" t="str">
        <f t="shared" si="11"/>
        <v>DIMACHENI</v>
      </c>
      <c r="AJ547" s="1845"/>
    </row>
    <row r="548" spans="30:36" x14ac:dyDescent="0.25">
      <c r="AD548" s="1">
        <v>7</v>
      </c>
      <c r="AE548" s="1843">
        <v>37100</v>
      </c>
      <c r="AF548" s="74" t="s">
        <v>2019</v>
      </c>
      <c r="AG548" s="1844" t="s">
        <v>9255</v>
      </c>
      <c r="AH548" s="1844">
        <v>4</v>
      </c>
      <c r="AI548" s="2396" t="str">
        <f t="shared" si="11"/>
        <v>DOBARCENI</v>
      </c>
      <c r="AJ548" s="1845"/>
    </row>
    <row r="549" spans="30:36" x14ac:dyDescent="0.25">
      <c r="AD549" s="1">
        <v>7</v>
      </c>
      <c r="AE549" s="1843">
        <v>37173</v>
      </c>
      <c r="AF549" s="74" t="s">
        <v>2021</v>
      </c>
      <c r="AG549" s="1844" t="s">
        <v>9255</v>
      </c>
      <c r="AH549" s="1844">
        <v>4</v>
      </c>
      <c r="AI549" s="2396" t="str">
        <f t="shared" si="11"/>
        <v>DRAGUSENI</v>
      </c>
      <c r="AJ549" s="1845"/>
    </row>
    <row r="550" spans="30:36" x14ac:dyDescent="0.25">
      <c r="AD550" s="1">
        <v>7</v>
      </c>
      <c r="AE550" s="1843">
        <v>37217</v>
      </c>
      <c r="AF550" s="74" t="s">
        <v>2022</v>
      </c>
      <c r="AG550" s="1844" t="s">
        <v>9255</v>
      </c>
      <c r="AH550" s="1844">
        <v>4</v>
      </c>
      <c r="AI550" s="2396" t="str">
        <f t="shared" si="11"/>
        <v>DURNESTI</v>
      </c>
      <c r="AJ550" s="1845"/>
    </row>
    <row r="551" spans="30:36" x14ac:dyDescent="0.25">
      <c r="AD551" s="1">
        <v>7</v>
      </c>
      <c r="AE551" s="1843">
        <v>37324</v>
      </c>
      <c r="AF551" s="74" t="s">
        <v>2025</v>
      </c>
      <c r="AG551" s="1844" t="s">
        <v>9255</v>
      </c>
      <c r="AH551" s="1844">
        <v>4</v>
      </c>
      <c r="AI551" s="2396" t="str">
        <f t="shared" si="11"/>
        <v>FRUMUSICA</v>
      </c>
      <c r="AJ551" s="1845"/>
    </row>
    <row r="552" spans="30:36" x14ac:dyDescent="0.25">
      <c r="AD552" s="1">
        <v>7</v>
      </c>
      <c r="AE552" s="1843">
        <v>37397</v>
      </c>
      <c r="AF552" s="74" t="s">
        <v>2027</v>
      </c>
      <c r="AG552" s="1844" t="s">
        <v>9255</v>
      </c>
      <c r="AH552" s="1844">
        <v>4</v>
      </c>
      <c r="AI552" s="2396" t="str">
        <f t="shared" si="11"/>
        <v>GEORGE ENESCU</v>
      </c>
      <c r="AJ552" s="1845"/>
    </row>
    <row r="553" spans="30:36" x14ac:dyDescent="0.25">
      <c r="AD553" s="1">
        <v>7</v>
      </c>
      <c r="AE553" s="1843">
        <v>37459</v>
      </c>
      <c r="AF553" s="74" t="s">
        <v>2028</v>
      </c>
      <c r="AG553" s="1844" t="s">
        <v>9255</v>
      </c>
      <c r="AH553" s="1844">
        <v>4</v>
      </c>
      <c r="AI553" s="2396" t="str">
        <f t="shared" si="11"/>
        <v>GORBANESTI</v>
      </c>
      <c r="AJ553" s="1845"/>
    </row>
    <row r="554" spans="30:36" x14ac:dyDescent="0.25">
      <c r="AD554" s="1">
        <v>7</v>
      </c>
      <c r="AE554" s="1843">
        <v>37618</v>
      </c>
      <c r="AF554" s="74" t="s">
        <v>2030</v>
      </c>
      <c r="AG554" s="1844" t="s">
        <v>9255</v>
      </c>
      <c r="AH554" s="1844">
        <v>4</v>
      </c>
      <c r="AI554" s="2396" t="str">
        <f t="shared" si="11"/>
        <v>HANESTI</v>
      </c>
      <c r="AJ554" s="1845"/>
    </row>
    <row r="555" spans="30:36" x14ac:dyDescent="0.25">
      <c r="AD555" s="1">
        <v>7</v>
      </c>
      <c r="AE555" s="1843">
        <v>37547</v>
      </c>
      <c r="AF555" s="74" t="s">
        <v>2031</v>
      </c>
      <c r="AG555" s="1844" t="s">
        <v>9255</v>
      </c>
      <c r="AH555" s="1844">
        <v>4</v>
      </c>
      <c r="AI555" s="2396" t="str">
        <f t="shared" si="11"/>
        <v>HAVARNA</v>
      </c>
      <c r="AJ555" s="1845"/>
    </row>
    <row r="556" spans="30:36" x14ac:dyDescent="0.25">
      <c r="AD556" s="1">
        <v>7</v>
      </c>
      <c r="AE556" s="1843">
        <v>37672</v>
      </c>
      <c r="AF556" s="74" t="s">
        <v>2032</v>
      </c>
      <c r="AG556" s="1844" t="s">
        <v>9255</v>
      </c>
      <c r="AH556" s="1844">
        <v>4</v>
      </c>
      <c r="AI556" s="2396" t="str">
        <f t="shared" si="11"/>
        <v>HILISEU-HORIA</v>
      </c>
      <c r="AJ556" s="1845"/>
    </row>
    <row r="557" spans="30:36" x14ac:dyDescent="0.25">
      <c r="AD557" s="1">
        <v>7</v>
      </c>
      <c r="AE557" s="1843">
        <v>37734</v>
      </c>
      <c r="AF557" s="74" t="s">
        <v>2033</v>
      </c>
      <c r="AG557" s="1844" t="s">
        <v>9255</v>
      </c>
      <c r="AH557" s="1844">
        <v>4</v>
      </c>
      <c r="AI557" s="2396" t="str">
        <f t="shared" si="11"/>
        <v>HLIPICENI</v>
      </c>
      <c r="AJ557" s="1845"/>
    </row>
    <row r="558" spans="30:36" x14ac:dyDescent="0.25">
      <c r="AD558" s="1">
        <v>7</v>
      </c>
      <c r="AE558" s="1843">
        <v>37770</v>
      </c>
      <c r="AF558" s="74" t="s">
        <v>2034</v>
      </c>
      <c r="AG558" s="1844" t="s">
        <v>9255</v>
      </c>
      <c r="AH558" s="1844">
        <v>4</v>
      </c>
      <c r="AI558" s="2396" t="str">
        <f t="shared" si="11"/>
        <v>HUDESTI</v>
      </c>
      <c r="AJ558" s="1845"/>
    </row>
    <row r="559" spans="30:36" x14ac:dyDescent="0.25">
      <c r="AD559" s="1">
        <v>7</v>
      </c>
      <c r="AE559" s="1843">
        <v>37823</v>
      </c>
      <c r="AF559" s="74" t="s">
        <v>2036</v>
      </c>
      <c r="AG559" s="1844" t="s">
        <v>9255</v>
      </c>
      <c r="AH559" s="1844">
        <v>4</v>
      </c>
      <c r="AI559" s="2396" t="str">
        <f t="shared" si="11"/>
        <v>IBANESTI</v>
      </c>
      <c r="AJ559" s="1845"/>
    </row>
    <row r="560" spans="30:36" x14ac:dyDescent="0.25">
      <c r="AD560" s="1">
        <v>7</v>
      </c>
      <c r="AE560" s="1843">
        <v>37850</v>
      </c>
      <c r="AF560" s="74" t="s">
        <v>2037</v>
      </c>
      <c r="AG560" s="1844" t="s">
        <v>9255</v>
      </c>
      <c r="AH560" s="1844">
        <v>4</v>
      </c>
      <c r="AI560" s="2396" t="str">
        <f t="shared" si="11"/>
        <v>LEORDA</v>
      </c>
      <c r="AJ560" s="1845"/>
    </row>
    <row r="561" spans="30:36" x14ac:dyDescent="0.25">
      <c r="AD561" s="1">
        <v>7</v>
      </c>
      <c r="AE561" s="1843">
        <v>39942</v>
      </c>
      <c r="AF561" s="74" t="s">
        <v>2018</v>
      </c>
      <c r="AG561" s="1844" t="s">
        <v>9255</v>
      </c>
      <c r="AH561" s="1844">
        <v>4</v>
      </c>
      <c r="AI561" s="2396" t="str">
        <f t="shared" si="11"/>
        <v>LOZNA</v>
      </c>
      <c r="AJ561" s="1845"/>
    </row>
    <row r="562" spans="30:36" x14ac:dyDescent="0.25">
      <c r="AD562" s="1">
        <v>7</v>
      </c>
      <c r="AE562" s="1843">
        <v>37912</v>
      </c>
      <c r="AF562" s="74" t="s">
        <v>1356</v>
      </c>
      <c r="AG562" s="1844" t="s">
        <v>9255</v>
      </c>
      <c r="AH562" s="1844">
        <v>4</v>
      </c>
      <c r="AI562" s="2396" t="str">
        <f t="shared" si="11"/>
        <v>LUNCA</v>
      </c>
      <c r="AJ562" s="1845"/>
    </row>
    <row r="563" spans="30:36" x14ac:dyDescent="0.25">
      <c r="AD563" s="1">
        <v>7</v>
      </c>
      <c r="AE563" s="1843">
        <v>37958</v>
      </c>
      <c r="AF563" s="74" t="s">
        <v>2041</v>
      </c>
      <c r="AG563" s="1844" t="s">
        <v>9255</v>
      </c>
      <c r="AH563" s="1844">
        <v>4</v>
      </c>
      <c r="AI563" s="2396" t="str">
        <f t="shared" si="11"/>
        <v>MANOLEASA</v>
      </c>
      <c r="AJ563" s="1845"/>
    </row>
    <row r="564" spans="30:36" x14ac:dyDescent="0.25">
      <c r="AD564" s="1">
        <v>7</v>
      </c>
      <c r="AE564" s="1843">
        <v>38063</v>
      </c>
      <c r="AF564" s="74" t="s">
        <v>2029</v>
      </c>
      <c r="AG564" s="1844" t="s">
        <v>9255</v>
      </c>
      <c r="AH564" s="1844">
        <v>4</v>
      </c>
      <c r="AI564" s="2396" t="str">
        <f t="shared" si="11"/>
        <v>MIHAI EMINESCU</v>
      </c>
      <c r="AJ564" s="1845"/>
    </row>
    <row r="565" spans="30:36" x14ac:dyDescent="0.25">
      <c r="AD565" s="1">
        <v>7</v>
      </c>
      <c r="AE565" s="1843">
        <v>38161</v>
      </c>
      <c r="AF565" s="74" t="s">
        <v>2043</v>
      </c>
      <c r="AG565" s="1844" t="s">
        <v>9255</v>
      </c>
      <c r="AH565" s="1844">
        <v>4</v>
      </c>
      <c r="AI565" s="2396" t="str">
        <f t="shared" si="11"/>
        <v>MIHAILENI</v>
      </c>
      <c r="AJ565" s="1845"/>
    </row>
    <row r="566" spans="30:36" x14ac:dyDescent="0.25">
      <c r="AD566" s="1">
        <v>7</v>
      </c>
      <c r="AE566" s="1843">
        <v>38241</v>
      </c>
      <c r="AF566" s="74" t="s">
        <v>2045</v>
      </c>
      <c r="AG566" s="1844" t="s">
        <v>9255</v>
      </c>
      <c r="AH566" s="1844">
        <v>4</v>
      </c>
      <c r="AI566" s="2396" t="str">
        <f t="shared" si="11"/>
        <v>MIHALASENI</v>
      </c>
      <c r="AJ566" s="1845"/>
    </row>
    <row r="567" spans="30:36" x14ac:dyDescent="0.25">
      <c r="AD567" s="1">
        <v>7</v>
      </c>
      <c r="AE567" s="1843">
        <v>38321</v>
      </c>
      <c r="AF567" s="74" t="s">
        <v>2046</v>
      </c>
      <c r="AG567" s="1844" t="s">
        <v>9255</v>
      </c>
      <c r="AH567" s="1844">
        <v>4</v>
      </c>
      <c r="AI567" s="2396" t="str">
        <f t="shared" si="11"/>
        <v>MILEANCA</v>
      </c>
      <c r="AJ567" s="1845"/>
    </row>
    <row r="568" spans="30:36" x14ac:dyDescent="0.25">
      <c r="AD568" s="1">
        <v>7</v>
      </c>
      <c r="AE568" s="1843">
        <v>38376</v>
      </c>
      <c r="AF568" s="74" t="s">
        <v>2039</v>
      </c>
      <c r="AG568" s="1844" t="s">
        <v>9255</v>
      </c>
      <c r="AH568" s="1844">
        <v>4</v>
      </c>
      <c r="AI568" s="2396" t="str">
        <f t="shared" si="11"/>
        <v>MITOC</v>
      </c>
      <c r="AJ568" s="1845"/>
    </row>
    <row r="569" spans="30:36" x14ac:dyDescent="0.25">
      <c r="AD569" s="1">
        <v>7</v>
      </c>
      <c r="AE569" s="1843">
        <v>38456</v>
      </c>
      <c r="AF569" s="74" t="s">
        <v>2047</v>
      </c>
      <c r="AG569" s="1844" t="s">
        <v>9255</v>
      </c>
      <c r="AH569" s="1844">
        <v>4</v>
      </c>
      <c r="AI569" s="2396" t="str">
        <f t="shared" si="11"/>
        <v>NICSENI</v>
      </c>
      <c r="AJ569" s="1845"/>
    </row>
    <row r="570" spans="30:36" x14ac:dyDescent="0.25">
      <c r="AD570" s="1">
        <v>7</v>
      </c>
      <c r="AE570" s="1843">
        <v>38492</v>
      </c>
      <c r="AF570" s="74" t="s">
        <v>1688</v>
      </c>
      <c r="AG570" s="1844" t="s">
        <v>9255</v>
      </c>
      <c r="AH570" s="1844">
        <v>4</v>
      </c>
      <c r="AI570" s="2396" t="str">
        <f t="shared" si="11"/>
        <v>PALTINIS</v>
      </c>
      <c r="AJ570" s="1845"/>
    </row>
    <row r="571" spans="30:36" x14ac:dyDescent="0.25">
      <c r="AD571" s="1">
        <v>7</v>
      </c>
      <c r="AE571" s="1843">
        <v>38544</v>
      </c>
      <c r="AF571" s="74" t="s">
        <v>2048</v>
      </c>
      <c r="AG571" s="1844" t="s">
        <v>9255</v>
      </c>
      <c r="AH571" s="1844">
        <v>4</v>
      </c>
      <c r="AI571" s="2396" t="str">
        <f t="shared" si="11"/>
        <v>POMARLA</v>
      </c>
      <c r="AJ571" s="1845"/>
    </row>
    <row r="572" spans="30:36" x14ac:dyDescent="0.25">
      <c r="AD572" s="1">
        <v>7</v>
      </c>
      <c r="AE572" s="1843">
        <v>38580</v>
      </c>
      <c r="AF572" s="74" t="s">
        <v>2050</v>
      </c>
      <c r="AG572" s="1844" t="s">
        <v>9255</v>
      </c>
      <c r="AH572" s="1844">
        <v>4</v>
      </c>
      <c r="AI572" s="2396" t="str">
        <f t="shared" si="11"/>
        <v>PRAJENI</v>
      </c>
      <c r="AJ572" s="1845"/>
    </row>
    <row r="573" spans="30:36" x14ac:dyDescent="0.25">
      <c r="AD573" s="1">
        <v>7</v>
      </c>
      <c r="AE573" s="1843">
        <v>35839</v>
      </c>
      <c r="AF573" s="74" t="s">
        <v>2051</v>
      </c>
      <c r="AG573" s="1844" t="s">
        <v>9255</v>
      </c>
      <c r="AH573" s="1844">
        <v>4</v>
      </c>
      <c r="AI573" s="2396" t="str">
        <f t="shared" si="11"/>
        <v>RACHITI</v>
      </c>
      <c r="AJ573" s="1845"/>
    </row>
    <row r="574" spans="30:36" x14ac:dyDescent="0.25">
      <c r="AD574" s="1">
        <v>7</v>
      </c>
      <c r="AE574" s="1843">
        <v>38633</v>
      </c>
      <c r="AF574" s="74" t="s">
        <v>2052</v>
      </c>
      <c r="AG574" s="1844" t="s">
        <v>9255</v>
      </c>
      <c r="AH574" s="1844">
        <v>4</v>
      </c>
      <c r="AI574" s="2396" t="str">
        <f t="shared" si="11"/>
        <v>RADAUTI-PRUT</v>
      </c>
      <c r="AJ574" s="1845"/>
    </row>
    <row r="575" spans="30:36" x14ac:dyDescent="0.25">
      <c r="AD575" s="1">
        <v>7</v>
      </c>
      <c r="AE575" s="1843">
        <v>38679</v>
      </c>
      <c r="AF575" s="74" t="s">
        <v>2054</v>
      </c>
      <c r="AG575" s="1844" t="s">
        <v>9255</v>
      </c>
      <c r="AH575" s="1844">
        <v>4</v>
      </c>
      <c r="AI575" s="2396" t="str">
        <f t="shared" si="11"/>
        <v>RAUSENI</v>
      </c>
      <c r="AJ575" s="1845"/>
    </row>
    <row r="576" spans="30:36" x14ac:dyDescent="0.25">
      <c r="AD576" s="1">
        <v>7</v>
      </c>
      <c r="AE576" s="1843">
        <v>38731</v>
      </c>
      <c r="AF576" s="74" t="s">
        <v>2055</v>
      </c>
      <c r="AG576" s="1844" t="s">
        <v>9255</v>
      </c>
      <c r="AH576" s="1844">
        <v>4</v>
      </c>
      <c r="AI576" s="2396" t="str">
        <f t="shared" si="11"/>
        <v>RIPICENI</v>
      </c>
      <c r="AJ576" s="1845"/>
    </row>
    <row r="577" spans="30:36" x14ac:dyDescent="0.25">
      <c r="AD577" s="1">
        <v>7</v>
      </c>
      <c r="AE577" s="1843">
        <v>38811</v>
      </c>
      <c r="AF577" s="74" t="s">
        <v>2057</v>
      </c>
      <c r="AG577" s="1844" t="s">
        <v>9255</v>
      </c>
      <c r="AH577" s="1844">
        <v>4</v>
      </c>
      <c r="AI577" s="2396" t="str">
        <f t="shared" si="11"/>
        <v>ROMA</v>
      </c>
      <c r="AJ577" s="1845"/>
    </row>
    <row r="578" spans="30:36" x14ac:dyDescent="0.25">
      <c r="AD578" s="1">
        <v>7</v>
      </c>
      <c r="AE578" s="1843">
        <v>38848</v>
      </c>
      <c r="AF578" s="74" t="s">
        <v>1695</v>
      </c>
      <c r="AG578" s="1844" t="s">
        <v>9255</v>
      </c>
      <c r="AH578" s="1844">
        <v>4</v>
      </c>
      <c r="AI578" s="2396" t="str">
        <f t="shared" si="11"/>
        <v>ROMANESTI</v>
      </c>
      <c r="AJ578" s="1845"/>
    </row>
    <row r="579" spans="30:36" x14ac:dyDescent="0.25">
      <c r="AD579" s="1">
        <v>7</v>
      </c>
      <c r="AE579" s="1843">
        <v>38893</v>
      </c>
      <c r="AF579" s="74" t="s">
        <v>2058</v>
      </c>
      <c r="AG579" s="1844" t="s">
        <v>9255</v>
      </c>
      <c r="AH579" s="1844">
        <v>4</v>
      </c>
      <c r="AI579" s="2396" t="str">
        <f t="shared" si="11"/>
        <v>SANTA MARE</v>
      </c>
      <c r="AJ579" s="1845"/>
    </row>
    <row r="580" spans="30:36" x14ac:dyDescent="0.25">
      <c r="AD580" s="1">
        <v>7</v>
      </c>
      <c r="AE580" s="1843">
        <v>39122</v>
      </c>
      <c r="AF580" s="74" t="s">
        <v>2059</v>
      </c>
      <c r="AG580" s="1844" t="s">
        <v>9255</v>
      </c>
      <c r="AH580" s="1844">
        <v>4</v>
      </c>
      <c r="AI580" s="2396" t="str">
        <f t="shared" si="11"/>
        <v>SENDRICENI</v>
      </c>
      <c r="AJ580" s="1845"/>
    </row>
    <row r="581" spans="30:36" x14ac:dyDescent="0.25">
      <c r="AD581" s="1">
        <v>7</v>
      </c>
      <c r="AE581" s="1843">
        <v>35884</v>
      </c>
      <c r="AF581" s="74" t="s">
        <v>2060</v>
      </c>
      <c r="AG581" s="1844" t="s">
        <v>9255</v>
      </c>
      <c r="AH581" s="1844">
        <v>4</v>
      </c>
      <c r="AI581" s="2396" t="str">
        <f t="shared" si="11"/>
        <v>STAUCENI</v>
      </c>
      <c r="AJ581" s="1845"/>
    </row>
    <row r="582" spans="30:36" x14ac:dyDescent="0.25">
      <c r="AD582" s="1">
        <v>7</v>
      </c>
      <c r="AE582" s="1843">
        <v>39220</v>
      </c>
      <c r="AF582" s="74" t="s">
        <v>2061</v>
      </c>
      <c r="AG582" s="1844" t="s">
        <v>9255</v>
      </c>
      <c r="AH582" s="1844">
        <v>4</v>
      </c>
      <c r="AI582" s="2396" t="str">
        <f t="shared" ref="AI582:AI645" si="12">INDEX(AO:AO,MATCH(AH582,AL:AL,0),)&amp;AF582</f>
        <v>STIUBIENI</v>
      </c>
      <c r="AJ582" s="1845"/>
    </row>
    <row r="583" spans="30:36" x14ac:dyDescent="0.25">
      <c r="AD583" s="1">
        <v>7</v>
      </c>
      <c r="AE583" s="1843">
        <v>38982</v>
      </c>
      <c r="AF583" s="74" t="s">
        <v>2062</v>
      </c>
      <c r="AG583" s="1844" t="s">
        <v>9255</v>
      </c>
      <c r="AH583" s="1844">
        <v>4</v>
      </c>
      <c r="AI583" s="2396" t="str">
        <f t="shared" si="12"/>
        <v>SUHARAU</v>
      </c>
      <c r="AJ583" s="1845"/>
    </row>
    <row r="584" spans="30:36" x14ac:dyDescent="0.25">
      <c r="AD584" s="1">
        <v>7</v>
      </c>
      <c r="AE584" s="1843">
        <v>39051</v>
      </c>
      <c r="AF584" s="74" t="s">
        <v>2065</v>
      </c>
      <c r="AG584" s="1844" t="s">
        <v>9255</v>
      </c>
      <c r="AH584" s="1844">
        <v>4</v>
      </c>
      <c r="AI584" s="2396" t="str">
        <f t="shared" si="12"/>
        <v>SULITA</v>
      </c>
      <c r="AJ584" s="1845"/>
    </row>
    <row r="585" spans="30:36" x14ac:dyDescent="0.25">
      <c r="AD585" s="1">
        <v>7</v>
      </c>
      <c r="AE585" s="1843">
        <v>39266</v>
      </c>
      <c r="AF585" s="74" t="s">
        <v>2067</v>
      </c>
      <c r="AG585" s="1844" t="s">
        <v>9255</v>
      </c>
      <c r="AH585" s="1844">
        <v>4</v>
      </c>
      <c r="AI585" s="2396" t="str">
        <f t="shared" si="12"/>
        <v>TODIRENI</v>
      </c>
      <c r="AJ585" s="1845"/>
    </row>
    <row r="586" spans="30:36" x14ac:dyDescent="0.25">
      <c r="AD586" s="1">
        <v>7</v>
      </c>
      <c r="AE586" s="1843">
        <v>39328</v>
      </c>
      <c r="AF586" s="74" t="s">
        <v>2069</v>
      </c>
      <c r="AG586" s="1844" t="s">
        <v>9255</v>
      </c>
      <c r="AH586" s="1844">
        <v>4</v>
      </c>
      <c r="AI586" s="2396" t="str">
        <f t="shared" si="12"/>
        <v>TRUSESTI</v>
      </c>
      <c r="AJ586" s="1845"/>
    </row>
    <row r="587" spans="30:36" x14ac:dyDescent="0.25">
      <c r="AD587" s="1">
        <v>7</v>
      </c>
      <c r="AE587" s="1843">
        <v>39391</v>
      </c>
      <c r="AF587" s="74" t="s">
        <v>2070</v>
      </c>
      <c r="AG587" s="1844" t="s">
        <v>9255</v>
      </c>
      <c r="AH587" s="1844">
        <v>4</v>
      </c>
      <c r="AI587" s="2396" t="str">
        <f t="shared" si="12"/>
        <v>TUDORA</v>
      </c>
      <c r="AJ587" s="1845"/>
    </row>
    <row r="588" spans="30:36" x14ac:dyDescent="0.25">
      <c r="AD588" s="1">
        <v>7</v>
      </c>
      <c r="AE588" s="1843">
        <v>39417</v>
      </c>
      <c r="AF588" s="74" t="s">
        <v>1454</v>
      </c>
      <c r="AG588" s="1844" t="s">
        <v>9255</v>
      </c>
      <c r="AH588" s="1844">
        <v>4</v>
      </c>
      <c r="AI588" s="2396" t="str">
        <f t="shared" si="12"/>
        <v>UNGURENI</v>
      </c>
      <c r="AJ588" s="1845"/>
    </row>
    <row r="589" spans="30:36" x14ac:dyDescent="0.25">
      <c r="AD589" s="1">
        <v>7</v>
      </c>
      <c r="AE589" s="1843">
        <v>39532</v>
      </c>
      <c r="AF589" s="74" t="s">
        <v>2072</v>
      </c>
      <c r="AG589" s="1844" t="s">
        <v>9255</v>
      </c>
      <c r="AH589" s="1844">
        <v>4</v>
      </c>
      <c r="AI589" s="2396" t="str">
        <f t="shared" si="12"/>
        <v>UNTENI</v>
      </c>
      <c r="AJ589" s="1845"/>
    </row>
    <row r="590" spans="30:36" x14ac:dyDescent="0.25">
      <c r="AD590" s="1">
        <v>7</v>
      </c>
      <c r="AE590" s="1843">
        <v>39612</v>
      </c>
      <c r="AF590" s="74" t="s">
        <v>2075</v>
      </c>
      <c r="AG590" s="1844" t="s">
        <v>9255</v>
      </c>
      <c r="AH590" s="1844">
        <v>4</v>
      </c>
      <c r="AI590" s="2396" t="str">
        <f t="shared" si="12"/>
        <v>VACULESTI</v>
      </c>
      <c r="AJ590" s="1845"/>
    </row>
    <row r="591" spans="30:36" x14ac:dyDescent="0.25">
      <c r="AD591" s="1">
        <v>7</v>
      </c>
      <c r="AE591" s="1843">
        <v>39694</v>
      </c>
      <c r="AF591" s="74" t="s">
        <v>2076</v>
      </c>
      <c r="AG591" s="1844" t="s">
        <v>9255</v>
      </c>
      <c r="AH591" s="1844">
        <v>4</v>
      </c>
      <c r="AI591" s="2396" t="str">
        <f t="shared" si="12"/>
        <v>VARFU CAMPULUI</v>
      </c>
      <c r="AJ591" s="1845"/>
    </row>
    <row r="592" spans="30:36" x14ac:dyDescent="0.25">
      <c r="AD592" s="1">
        <v>7</v>
      </c>
      <c r="AE592" s="1843">
        <v>39658</v>
      </c>
      <c r="AF592" s="74" t="s">
        <v>1563</v>
      </c>
      <c r="AG592" s="1844" t="s">
        <v>9255</v>
      </c>
      <c r="AH592" s="1844">
        <v>4</v>
      </c>
      <c r="AI592" s="2396" t="str">
        <f t="shared" si="12"/>
        <v>VIISOARA</v>
      </c>
      <c r="AJ592" s="1845"/>
    </row>
    <row r="593" spans="30:36" x14ac:dyDescent="0.25">
      <c r="AD593" s="1">
        <v>7</v>
      </c>
      <c r="AE593" s="1843">
        <v>39738</v>
      </c>
      <c r="AF593" s="74" t="s">
        <v>2009</v>
      </c>
      <c r="AG593" s="1844" t="s">
        <v>9255</v>
      </c>
      <c r="AH593" s="1844">
        <v>4</v>
      </c>
      <c r="AI593" s="2396" t="str">
        <f t="shared" si="12"/>
        <v>VLADENI</v>
      </c>
      <c r="AJ593" s="1845"/>
    </row>
    <row r="594" spans="30:36" x14ac:dyDescent="0.25">
      <c r="AD594" s="1">
        <v>7</v>
      </c>
      <c r="AE594" s="1843">
        <v>39792</v>
      </c>
      <c r="AF594" s="74" t="s">
        <v>2077</v>
      </c>
      <c r="AG594" s="1844" t="s">
        <v>9255</v>
      </c>
      <c r="AH594" s="1844">
        <v>4</v>
      </c>
      <c r="AI594" s="2396" t="str">
        <f t="shared" si="12"/>
        <v>VLASINESTI</v>
      </c>
      <c r="AJ594" s="1845"/>
    </row>
    <row r="595" spans="30:36" x14ac:dyDescent="0.25">
      <c r="AD595" s="1">
        <v>7</v>
      </c>
      <c r="AE595" s="1843">
        <v>39836</v>
      </c>
      <c r="AF595" s="74" t="s">
        <v>2078</v>
      </c>
      <c r="AG595" s="1844" t="s">
        <v>9255</v>
      </c>
      <c r="AH595" s="1844">
        <v>4</v>
      </c>
      <c r="AI595" s="2396" t="str">
        <f t="shared" si="12"/>
        <v>VORNICENI</v>
      </c>
      <c r="AJ595" s="1845"/>
    </row>
    <row r="596" spans="30:36" x14ac:dyDescent="0.25">
      <c r="AD596" s="1830">
        <v>7</v>
      </c>
      <c r="AE596" s="1846">
        <v>39872</v>
      </c>
      <c r="AF596" s="1847" t="s">
        <v>2079</v>
      </c>
      <c r="AG596" s="1848" t="s">
        <v>9255</v>
      </c>
      <c r="AH596" s="1848">
        <v>4</v>
      </c>
      <c r="AI596" s="2397" t="str">
        <f t="shared" si="12"/>
        <v>VORONA</v>
      </c>
      <c r="AJ596" s="1849"/>
    </row>
    <row r="597" spans="30:36" x14ac:dyDescent="0.25">
      <c r="AD597" s="1850">
        <v>8</v>
      </c>
      <c r="AE597" s="1851">
        <v>40198</v>
      </c>
      <c r="AF597" s="1852" t="s">
        <v>2080</v>
      </c>
      <c r="AG597" s="1853" t="s">
        <v>9256</v>
      </c>
      <c r="AH597" s="1853">
        <v>1</v>
      </c>
      <c r="AI597" s="2398" t="str">
        <f t="shared" si="12"/>
        <v>MUNICIPIUL BRASOV</v>
      </c>
      <c r="AJ597" s="1854" t="s">
        <v>9256</v>
      </c>
    </row>
    <row r="598" spans="30:36" x14ac:dyDescent="0.25">
      <c r="AD598" s="1">
        <v>8</v>
      </c>
      <c r="AE598" s="1843">
        <v>40241</v>
      </c>
      <c r="AF598" s="74" t="s">
        <v>10530</v>
      </c>
      <c r="AG598" s="1844" t="s">
        <v>9256</v>
      </c>
      <c r="AH598" s="1844">
        <v>2</v>
      </c>
      <c r="AI598" s="2396" t="str">
        <f t="shared" si="12"/>
        <v>MUNICIPIUL CODLEA</v>
      </c>
      <c r="AJ598" s="1845"/>
    </row>
    <row r="599" spans="30:36" x14ac:dyDescent="0.25">
      <c r="AD599" s="1">
        <v>8</v>
      </c>
      <c r="AE599" s="1843">
        <v>40278</v>
      </c>
      <c r="AF599" s="74" t="s">
        <v>10529</v>
      </c>
      <c r="AG599" s="1844" t="s">
        <v>9256</v>
      </c>
      <c r="AH599" s="1844">
        <v>2</v>
      </c>
      <c r="AI599" s="2396" t="str">
        <f t="shared" si="12"/>
        <v>MUNICIPIUL FAGARAS</v>
      </c>
      <c r="AJ599" s="1845"/>
    </row>
    <row r="600" spans="30:36" x14ac:dyDescent="0.25">
      <c r="AD600" s="1">
        <v>8</v>
      </c>
      <c r="AE600" s="1843">
        <v>40438</v>
      </c>
      <c r="AF600" s="74" t="s">
        <v>2081</v>
      </c>
      <c r="AG600" s="1844" t="s">
        <v>9256</v>
      </c>
      <c r="AH600" s="1844">
        <v>2</v>
      </c>
      <c r="AI600" s="2396" t="str">
        <f t="shared" si="12"/>
        <v>MUNICIPIUL SACELE</v>
      </c>
      <c r="AJ600" s="1845"/>
    </row>
    <row r="601" spans="30:36" x14ac:dyDescent="0.25">
      <c r="AD601" s="1">
        <v>8</v>
      </c>
      <c r="AE601" s="1843">
        <v>40214</v>
      </c>
      <c r="AF601" s="74" t="s">
        <v>10534</v>
      </c>
      <c r="AG601" s="1844" t="s">
        <v>9256</v>
      </c>
      <c r="AH601" s="1844">
        <v>3</v>
      </c>
      <c r="AI601" s="2396" t="str">
        <f t="shared" si="12"/>
        <v>ORASUL GHIMBAV</v>
      </c>
      <c r="AJ601" s="1845"/>
    </row>
    <row r="602" spans="30:36" x14ac:dyDescent="0.25">
      <c r="AD602" s="1">
        <v>8</v>
      </c>
      <c r="AE602" s="1843">
        <v>40303</v>
      </c>
      <c r="AF602" s="74" t="s">
        <v>10531</v>
      </c>
      <c r="AG602" s="1844" t="s">
        <v>9256</v>
      </c>
      <c r="AH602" s="1844">
        <v>3</v>
      </c>
      <c r="AI602" s="2396" t="str">
        <f t="shared" si="12"/>
        <v>ORASUL PREDEAL</v>
      </c>
      <c r="AJ602" s="1845"/>
    </row>
    <row r="603" spans="30:36" x14ac:dyDescent="0.25">
      <c r="AD603" s="1">
        <v>8</v>
      </c>
      <c r="AE603" s="1843">
        <v>40367</v>
      </c>
      <c r="AF603" s="74" t="s">
        <v>10532</v>
      </c>
      <c r="AG603" s="1844" t="s">
        <v>9256</v>
      </c>
      <c r="AH603" s="1844">
        <v>3</v>
      </c>
      <c r="AI603" s="2396" t="str">
        <f t="shared" si="12"/>
        <v>ORASUL RASNOV</v>
      </c>
      <c r="AJ603" s="1845"/>
    </row>
    <row r="604" spans="30:36" x14ac:dyDescent="0.25">
      <c r="AD604" s="1">
        <v>8</v>
      </c>
      <c r="AE604" s="1843">
        <v>40394</v>
      </c>
      <c r="AF604" s="74" t="s">
        <v>10533</v>
      </c>
      <c r="AG604" s="1844" t="s">
        <v>9256</v>
      </c>
      <c r="AH604" s="1844">
        <v>3</v>
      </c>
      <c r="AI604" s="2396" t="str">
        <f t="shared" si="12"/>
        <v>ORASUL RUPEA</v>
      </c>
      <c r="AJ604" s="1845"/>
    </row>
    <row r="605" spans="30:36" x14ac:dyDescent="0.25">
      <c r="AD605" s="1">
        <v>8</v>
      </c>
      <c r="AE605" s="1843">
        <v>40465</v>
      </c>
      <c r="AF605" s="74" t="s">
        <v>1985</v>
      </c>
      <c r="AG605" s="1844" t="s">
        <v>9256</v>
      </c>
      <c r="AH605" s="1844">
        <v>3</v>
      </c>
      <c r="AI605" s="2396" t="str">
        <f t="shared" si="12"/>
        <v>ORASUL VICTORIA</v>
      </c>
      <c r="AJ605" s="1845"/>
    </row>
    <row r="606" spans="30:36" x14ac:dyDescent="0.25">
      <c r="AD606" s="1">
        <v>8</v>
      </c>
      <c r="AE606" s="1843">
        <v>40492</v>
      </c>
      <c r="AF606" s="74" t="s">
        <v>1525</v>
      </c>
      <c r="AG606" s="1844" t="s">
        <v>9256</v>
      </c>
      <c r="AH606" s="1844">
        <v>3</v>
      </c>
      <c r="AI606" s="2396" t="str">
        <f t="shared" si="12"/>
        <v>ORASUL ZARNESTI</v>
      </c>
      <c r="AJ606" s="1845"/>
    </row>
    <row r="607" spans="30:36" x14ac:dyDescent="0.25">
      <c r="AD607" s="1">
        <v>8</v>
      </c>
      <c r="AE607" s="1843">
        <v>40526</v>
      </c>
      <c r="AF607" s="74" t="s">
        <v>2082</v>
      </c>
      <c r="AG607" s="1844" t="s">
        <v>9256</v>
      </c>
      <c r="AH607" s="1844">
        <v>4</v>
      </c>
      <c r="AI607" s="2396" t="str">
        <f t="shared" si="12"/>
        <v>APATA</v>
      </c>
      <c r="AJ607" s="1845"/>
    </row>
    <row r="608" spans="30:36" x14ac:dyDescent="0.25">
      <c r="AD608" s="1">
        <v>8</v>
      </c>
      <c r="AE608" s="1843">
        <v>42498</v>
      </c>
      <c r="AF608" s="74" t="s">
        <v>2103</v>
      </c>
      <c r="AG608" s="1844" t="s">
        <v>9256</v>
      </c>
      <c r="AH608" s="1844">
        <v>4</v>
      </c>
      <c r="AI608" s="2396" t="str">
        <f t="shared" si="12"/>
        <v>AUGUSTIN</v>
      </c>
      <c r="AJ608" s="1845"/>
    </row>
    <row r="609" spans="30:36" x14ac:dyDescent="0.25">
      <c r="AD609" s="1">
        <v>8</v>
      </c>
      <c r="AE609" s="1843">
        <v>40544</v>
      </c>
      <c r="AF609" s="74" t="s">
        <v>1881</v>
      </c>
      <c r="AG609" s="1844" t="s">
        <v>9256</v>
      </c>
      <c r="AH609" s="1844">
        <v>4</v>
      </c>
      <c r="AI609" s="2396" t="str">
        <f t="shared" si="12"/>
        <v>BECLEAN</v>
      </c>
      <c r="AJ609" s="1845"/>
    </row>
    <row r="610" spans="30:36" x14ac:dyDescent="0.25">
      <c r="AD610" s="1">
        <v>8</v>
      </c>
      <c r="AE610" s="1843">
        <v>40606</v>
      </c>
      <c r="AF610" s="74" t="s">
        <v>2083</v>
      </c>
      <c r="AG610" s="1844" t="s">
        <v>9256</v>
      </c>
      <c r="AH610" s="1844">
        <v>4</v>
      </c>
      <c r="AI610" s="2396" t="str">
        <f t="shared" si="12"/>
        <v>BOD</v>
      </c>
      <c r="AJ610" s="1845"/>
    </row>
    <row r="611" spans="30:36" x14ac:dyDescent="0.25">
      <c r="AD611" s="1">
        <v>8</v>
      </c>
      <c r="AE611" s="1843">
        <v>40633</v>
      </c>
      <c r="AF611" s="74" t="s">
        <v>2084</v>
      </c>
      <c r="AG611" s="1844" t="s">
        <v>9256</v>
      </c>
      <c r="AH611" s="1844">
        <v>4</v>
      </c>
      <c r="AI611" s="2396" t="str">
        <f t="shared" si="12"/>
        <v>BRAN</v>
      </c>
      <c r="AJ611" s="1845"/>
    </row>
    <row r="612" spans="30:36" x14ac:dyDescent="0.25">
      <c r="AD612" s="1">
        <v>8</v>
      </c>
      <c r="AE612" s="1843">
        <v>40688</v>
      </c>
      <c r="AF612" s="74" t="s">
        <v>2085</v>
      </c>
      <c r="AG612" s="1844" t="s">
        <v>9256</v>
      </c>
      <c r="AH612" s="1844">
        <v>4</v>
      </c>
      <c r="AI612" s="2396" t="str">
        <f t="shared" si="12"/>
        <v>BUDILA</v>
      </c>
      <c r="AJ612" s="1845"/>
    </row>
    <row r="613" spans="30:36" x14ac:dyDescent="0.25">
      <c r="AD613" s="1">
        <v>8</v>
      </c>
      <c r="AE613" s="1843">
        <v>40704</v>
      </c>
      <c r="AF613" s="74" t="s">
        <v>1491</v>
      </c>
      <c r="AG613" s="1844" t="s">
        <v>9256</v>
      </c>
      <c r="AH613" s="1844">
        <v>4</v>
      </c>
      <c r="AI613" s="2396" t="str">
        <f t="shared" si="12"/>
        <v>BUNESTI</v>
      </c>
      <c r="AJ613" s="1845"/>
    </row>
    <row r="614" spans="30:36" x14ac:dyDescent="0.25">
      <c r="AD614" s="1">
        <v>8</v>
      </c>
      <c r="AE614" s="1843">
        <v>40768</v>
      </c>
      <c r="AF614" s="74" t="s">
        <v>2086</v>
      </c>
      <c r="AG614" s="1844" t="s">
        <v>9256</v>
      </c>
      <c r="AH614" s="1844">
        <v>4</v>
      </c>
      <c r="AI614" s="2396" t="str">
        <f t="shared" si="12"/>
        <v>CATA</v>
      </c>
      <c r="AJ614" s="1845"/>
    </row>
    <row r="615" spans="30:36" x14ac:dyDescent="0.25">
      <c r="AD615" s="1">
        <v>8</v>
      </c>
      <c r="AE615" s="1843">
        <v>40820</v>
      </c>
      <c r="AF615" s="74" t="s">
        <v>2087</v>
      </c>
      <c r="AG615" s="1844" t="s">
        <v>9256</v>
      </c>
      <c r="AH615" s="1844">
        <v>4</v>
      </c>
      <c r="AI615" s="2396" t="str">
        <f t="shared" si="12"/>
        <v>CINCU</v>
      </c>
      <c r="AJ615" s="1845"/>
    </row>
    <row r="616" spans="30:36" x14ac:dyDescent="0.25">
      <c r="AD616" s="1">
        <v>8</v>
      </c>
      <c r="AE616" s="1843">
        <v>40857</v>
      </c>
      <c r="AF616" s="74" t="s">
        <v>2088</v>
      </c>
      <c r="AG616" s="1844" t="s">
        <v>9256</v>
      </c>
      <c r="AH616" s="1844">
        <v>4</v>
      </c>
      <c r="AI616" s="2396" t="str">
        <f t="shared" si="12"/>
        <v>COMANA</v>
      </c>
      <c r="AJ616" s="1845"/>
    </row>
    <row r="617" spans="30:36" x14ac:dyDescent="0.25">
      <c r="AD617" s="1">
        <v>8</v>
      </c>
      <c r="AE617" s="1843">
        <v>40900</v>
      </c>
      <c r="AF617" s="74" t="s">
        <v>2089</v>
      </c>
      <c r="AG617" s="1844" t="s">
        <v>9256</v>
      </c>
      <c r="AH617" s="1844">
        <v>4</v>
      </c>
      <c r="AI617" s="2396" t="str">
        <f t="shared" si="12"/>
        <v>CRISTIAN</v>
      </c>
      <c r="AJ617" s="1845"/>
    </row>
    <row r="618" spans="30:36" x14ac:dyDescent="0.25">
      <c r="AD618" s="1">
        <v>8</v>
      </c>
      <c r="AE618" s="1843">
        <v>42456</v>
      </c>
      <c r="AF618" s="74" t="s">
        <v>2093</v>
      </c>
      <c r="AG618" s="1844" t="s">
        <v>9256</v>
      </c>
      <c r="AH618" s="1844">
        <v>4</v>
      </c>
      <c r="AI618" s="2396" t="str">
        <f t="shared" si="12"/>
        <v>CRIZBAV</v>
      </c>
      <c r="AJ618" s="1845"/>
    </row>
    <row r="619" spans="30:36" x14ac:dyDescent="0.25">
      <c r="AD619" s="1">
        <v>8</v>
      </c>
      <c r="AE619" s="1843">
        <v>42480</v>
      </c>
      <c r="AF619" s="74" t="s">
        <v>2123</v>
      </c>
      <c r="AG619" s="1844" t="s">
        <v>9256</v>
      </c>
      <c r="AH619" s="1844">
        <v>4</v>
      </c>
      <c r="AI619" s="2396" t="str">
        <f t="shared" si="12"/>
        <v>DRAGUS</v>
      </c>
      <c r="AJ619" s="1845"/>
    </row>
    <row r="620" spans="30:36" x14ac:dyDescent="0.25">
      <c r="AD620" s="1">
        <v>8</v>
      </c>
      <c r="AE620" s="1843">
        <v>40928</v>
      </c>
      <c r="AF620" s="74" t="s">
        <v>1316</v>
      </c>
      <c r="AG620" s="1844" t="s">
        <v>9256</v>
      </c>
      <c r="AH620" s="1844">
        <v>4</v>
      </c>
      <c r="AI620" s="2396" t="str">
        <f t="shared" si="12"/>
        <v>DUMBRAVITA</v>
      </c>
      <c r="AJ620" s="1845"/>
    </row>
    <row r="621" spans="30:36" x14ac:dyDescent="0.25">
      <c r="AD621" s="1">
        <v>8</v>
      </c>
      <c r="AE621" s="1843">
        <v>40955</v>
      </c>
      <c r="AF621" s="74" t="s">
        <v>2090</v>
      </c>
      <c r="AG621" s="1844" t="s">
        <v>9256</v>
      </c>
      <c r="AH621" s="1844">
        <v>4</v>
      </c>
      <c r="AI621" s="2396" t="str">
        <f t="shared" si="12"/>
        <v>FELDIOARA</v>
      </c>
      <c r="AJ621" s="1845"/>
    </row>
    <row r="622" spans="30:36" x14ac:dyDescent="0.25">
      <c r="AD622" s="1">
        <v>8</v>
      </c>
      <c r="AE622" s="1843">
        <v>40991</v>
      </c>
      <c r="AF622" s="74" t="s">
        <v>2091</v>
      </c>
      <c r="AG622" s="1844" t="s">
        <v>9256</v>
      </c>
      <c r="AH622" s="1844">
        <v>4</v>
      </c>
      <c r="AI622" s="2396" t="str">
        <f t="shared" si="12"/>
        <v>FUNDATA</v>
      </c>
      <c r="AJ622" s="1845"/>
    </row>
    <row r="623" spans="30:36" x14ac:dyDescent="0.25">
      <c r="AD623" s="1">
        <v>8</v>
      </c>
      <c r="AE623" s="1843">
        <v>41033</v>
      </c>
      <c r="AF623" s="74" t="s">
        <v>2092</v>
      </c>
      <c r="AG623" s="1844" t="s">
        <v>9256</v>
      </c>
      <c r="AH623" s="1844">
        <v>4</v>
      </c>
      <c r="AI623" s="2396" t="str">
        <f t="shared" si="12"/>
        <v>HALCHIU</v>
      </c>
      <c r="AJ623" s="1845"/>
    </row>
    <row r="624" spans="30:36" x14ac:dyDescent="0.25">
      <c r="AD624" s="1">
        <v>8</v>
      </c>
      <c r="AE624" s="1843">
        <v>41088</v>
      </c>
      <c r="AF624" s="74" t="s">
        <v>2094</v>
      </c>
      <c r="AG624" s="1844" t="s">
        <v>9256</v>
      </c>
      <c r="AH624" s="1844">
        <v>4</v>
      </c>
      <c r="AI624" s="2396" t="str">
        <f t="shared" si="12"/>
        <v>HARMAN</v>
      </c>
      <c r="AJ624" s="1845"/>
    </row>
    <row r="625" spans="30:36" x14ac:dyDescent="0.25">
      <c r="AD625" s="1">
        <v>8</v>
      </c>
      <c r="AE625" s="1843">
        <v>41113</v>
      </c>
      <c r="AF625" s="74" t="s">
        <v>2095</v>
      </c>
      <c r="AG625" s="1844" t="s">
        <v>9256</v>
      </c>
      <c r="AH625" s="1844">
        <v>4</v>
      </c>
      <c r="AI625" s="2396" t="str">
        <f t="shared" si="12"/>
        <v>HARSENI</v>
      </c>
      <c r="AJ625" s="1845"/>
    </row>
    <row r="626" spans="30:36" x14ac:dyDescent="0.25">
      <c r="AD626" s="1">
        <v>8</v>
      </c>
      <c r="AE626" s="1843">
        <v>41177</v>
      </c>
      <c r="AF626" s="74" t="s">
        <v>2096</v>
      </c>
      <c r="AG626" s="1844" t="s">
        <v>9256</v>
      </c>
      <c r="AH626" s="1844">
        <v>4</v>
      </c>
      <c r="AI626" s="2396" t="str">
        <f t="shared" si="12"/>
        <v>HOGHIZ</v>
      </c>
      <c r="AJ626" s="1845"/>
    </row>
    <row r="627" spans="30:36" x14ac:dyDescent="0.25">
      <c r="AD627" s="1">
        <v>8</v>
      </c>
      <c r="AE627" s="1843">
        <v>42472</v>
      </c>
      <c r="AF627" s="74" t="s">
        <v>2126</v>
      </c>
      <c r="AG627" s="1844" t="s">
        <v>9256</v>
      </c>
      <c r="AH627" s="1844">
        <v>4</v>
      </c>
      <c r="AI627" s="2396" t="str">
        <f t="shared" si="12"/>
        <v>HOLBAV</v>
      </c>
      <c r="AJ627" s="1845"/>
    </row>
    <row r="628" spans="30:36" x14ac:dyDescent="0.25">
      <c r="AD628" s="1">
        <v>8</v>
      </c>
      <c r="AE628" s="1843">
        <v>41248</v>
      </c>
      <c r="AF628" s="74" t="s">
        <v>2097</v>
      </c>
      <c r="AG628" s="1844" t="s">
        <v>9256</v>
      </c>
      <c r="AH628" s="1844">
        <v>4</v>
      </c>
      <c r="AI628" s="2396" t="str">
        <f t="shared" si="12"/>
        <v>HOMOROD</v>
      </c>
      <c r="AJ628" s="1845"/>
    </row>
    <row r="629" spans="30:36" x14ac:dyDescent="0.25">
      <c r="AD629" s="1">
        <v>8</v>
      </c>
      <c r="AE629" s="1843">
        <v>41284</v>
      </c>
      <c r="AF629" s="74" t="s">
        <v>2098</v>
      </c>
      <c r="AG629" s="1844" t="s">
        <v>9256</v>
      </c>
      <c r="AH629" s="1844">
        <v>4</v>
      </c>
      <c r="AI629" s="2396" t="str">
        <f t="shared" si="12"/>
        <v>JIBERT</v>
      </c>
      <c r="AJ629" s="1845"/>
    </row>
    <row r="630" spans="30:36" x14ac:dyDescent="0.25">
      <c r="AD630" s="1">
        <v>8</v>
      </c>
      <c r="AE630" s="1843">
        <v>41346</v>
      </c>
      <c r="AF630" s="74" t="s">
        <v>2099</v>
      </c>
      <c r="AG630" s="1844" t="s">
        <v>9256</v>
      </c>
      <c r="AH630" s="1844">
        <v>4</v>
      </c>
      <c r="AI630" s="2396" t="str">
        <f t="shared" si="12"/>
        <v>LISA</v>
      </c>
      <c r="AJ630" s="1845"/>
    </row>
    <row r="631" spans="30:36" x14ac:dyDescent="0.25">
      <c r="AD631" s="1">
        <v>8</v>
      </c>
      <c r="AE631" s="1843">
        <v>41382</v>
      </c>
      <c r="AF631" s="74" t="s">
        <v>2100</v>
      </c>
      <c r="AG631" s="1844" t="s">
        <v>9256</v>
      </c>
      <c r="AH631" s="1844">
        <v>4</v>
      </c>
      <c r="AI631" s="2396" t="str">
        <f t="shared" si="12"/>
        <v>MAIERUS</v>
      </c>
      <c r="AJ631" s="1845"/>
    </row>
    <row r="632" spans="30:36" x14ac:dyDescent="0.25">
      <c r="AD632" s="1">
        <v>8</v>
      </c>
      <c r="AE632" s="1843">
        <v>41417</v>
      </c>
      <c r="AF632" s="74" t="s">
        <v>1443</v>
      </c>
      <c r="AG632" s="1844" t="s">
        <v>9256</v>
      </c>
      <c r="AH632" s="1844">
        <v>4</v>
      </c>
      <c r="AI632" s="2396" t="str">
        <f t="shared" si="12"/>
        <v>MANDRA</v>
      </c>
      <c r="AJ632" s="1845"/>
    </row>
    <row r="633" spans="30:36" x14ac:dyDescent="0.25">
      <c r="AD633" s="1">
        <v>8</v>
      </c>
      <c r="AE633" s="1843">
        <v>41471</v>
      </c>
      <c r="AF633" s="74" t="s">
        <v>2101</v>
      </c>
      <c r="AG633" s="1844" t="s">
        <v>9256</v>
      </c>
      <c r="AH633" s="1844">
        <v>4</v>
      </c>
      <c r="AI633" s="2396" t="str">
        <f t="shared" si="12"/>
        <v>MOIECIU</v>
      </c>
      <c r="AJ633" s="1845"/>
    </row>
    <row r="634" spans="30:36" x14ac:dyDescent="0.25">
      <c r="AD634" s="1">
        <v>8</v>
      </c>
      <c r="AE634" s="1843">
        <v>41541</v>
      </c>
      <c r="AF634" s="74" t="s">
        <v>1362</v>
      </c>
      <c r="AG634" s="1844" t="s">
        <v>9256</v>
      </c>
      <c r="AH634" s="1844">
        <v>4</v>
      </c>
      <c r="AI634" s="2396" t="str">
        <f t="shared" si="12"/>
        <v>ORMENIS</v>
      </c>
      <c r="AJ634" s="1845"/>
    </row>
    <row r="635" spans="30:36" x14ac:dyDescent="0.25">
      <c r="AD635" s="1">
        <v>8</v>
      </c>
      <c r="AE635" s="1843">
        <v>41578</v>
      </c>
      <c r="AF635" s="74" t="s">
        <v>2104</v>
      </c>
      <c r="AG635" s="1844" t="s">
        <v>9256</v>
      </c>
      <c r="AH635" s="1844">
        <v>4</v>
      </c>
      <c r="AI635" s="2396" t="str">
        <f t="shared" si="12"/>
        <v>PARAU</v>
      </c>
      <c r="AJ635" s="1845"/>
    </row>
    <row r="636" spans="30:36" x14ac:dyDescent="0.25">
      <c r="AD636" s="1">
        <v>8</v>
      </c>
      <c r="AE636" s="1843">
        <v>41621</v>
      </c>
      <c r="AF636" s="74" t="s">
        <v>2105</v>
      </c>
      <c r="AG636" s="1844" t="s">
        <v>9256</v>
      </c>
      <c r="AH636" s="1844">
        <v>4</v>
      </c>
      <c r="AI636" s="2396" t="str">
        <f t="shared" si="12"/>
        <v>POIANA MARULUI</v>
      </c>
      <c r="AJ636" s="1845"/>
    </row>
    <row r="637" spans="30:36" x14ac:dyDescent="0.25">
      <c r="AD637" s="1">
        <v>8</v>
      </c>
      <c r="AE637" s="1843">
        <v>41667</v>
      </c>
      <c r="AF637" s="74" t="s">
        <v>2108</v>
      </c>
      <c r="AG637" s="1844" t="s">
        <v>9256</v>
      </c>
      <c r="AH637" s="1844">
        <v>4</v>
      </c>
      <c r="AI637" s="2396" t="str">
        <f t="shared" si="12"/>
        <v>PREJMER</v>
      </c>
      <c r="AJ637" s="1845"/>
    </row>
    <row r="638" spans="30:36" x14ac:dyDescent="0.25">
      <c r="AD638" s="1">
        <v>8</v>
      </c>
      <c r="AE638" s="1843">
        <v>41701</v>
      </c>
      <c r="AF638" s="74" t="s">
        <v>2109</v>
      </c>
      <c r="AG638" s="1844" t="s">
        <v>9256</v>
      </c>
      <c r="AH638" s="1844">
        <v>4</v>
      </c>
      <c r="AI638" s="2396" t="str">
        <f t="shared" si="12"/>
        <v>RACOS</v>
      </c>
      <c r="AJ638" s="1845"/>
    </row>
    <row r="639" spans="30:36" x14ac:dyDescent="0.25">
      <c r="AD639" s="1">
        <v>8</v>
      </c>
      <c r="AE639" s="1843">
        <v>41738</v>
      </c>
      <c r="AF639" s="74" t="s">
        <v>1469</v>
      </c>
      <c r="AG639" s="1844" t="s">
        <v>9256</v>
      </c>
      <c r="AH639" s="1844">
        <v>4</v>
      </c>
      <c r="AI639" s="2396" t="str">
        <f t="shared" si="12"/>
        <v>RECEA</v>
      </c>
      <c r="AJ639" s="1845"/>
    </row>
    <row r="640" spans="30:36" x14ac:dyDescent="0.25">
      <c r="AD640" s="1">
        <v>8</v>
      </c>
      <c r="AE640" s="1843">
        <v>42464</v>
      </c>
      <c r="AF640" s="74" t="s">
        <v>2125</v>
      </c>
      <c r="AG640" s="1844" t="s">
        <v>9256</v>
      </c>
      <c r="AH640" s="1844">
        <v>4</v>
      </c>
      <c r="AI640" s="2396" t="str">
        <f t="shared" si="12"/>
        <v>SAMBATA DE SUS</v>
      </c>
      <c r="AJ640" s="1845"/>
    </row>
    <row r="641" spans="30:36" x14ac:dyDescent="0.25">
      <c r="AD641" s="1">
        <v>8</v>
      </c>
      <c r="AE641" s="1843">
        <v>41925</v>
      </c>
      <c r="AF641" s="74" t="s">
        <v>2111</v>
      </c>
      <c r="AG641" s="1844" t="s">
        <v>9256</v>
      </c>
      <c r="AH641" s="1844">
        <v>4</v>
      </c>
      <c r="AI641" s="2396" t="str">
        <f t="shared" si="12"/>
        <v>SANPETRU</v>
      </c>
      <c r="AJ641" s="1845"/>
    </row>
    <row r="642" spans="30:36" x14ac:dyDescent="0.25">
      <c r="AD642" s="1">
        <v>8</v>
      </c>
      <c r="AE642" s="1843">
        <v>41818</v>
      </c>
      <c r="AF642" s="74" t="s">
        <v>2112</v>
      </c>
      <c r="AG642" s="1844" t="s">
        <v>9256</v>
      </c>
      <c r="AH642" s="1844">
        <v>4</v>
      </c>
      <c r="AI642" s="2396" t="str">
        <f t="shared" si="12"/>
        <v>SERCAIA</v>
      </c>
      <c r="AJ642" s="1845"/>
    </row>
    <row r="643" spans="30:36" x14ac:dyDescent="0.25">
      <c r="AD643" s="1">
        <v>8</v>
      </c>
      <c r="AE643" s="1843">
        <v>41854</v>
      </c>
      <c r="AF643" s="74" t="s">
        <v>2114</v>
      </c>
      <c r="AG643" s="1844" t="s">
        <v>9256</v>
      </c>
      <c r="AH643" s="1844">
        <v>4</v>
      </c>
      <c r="AI643" s="2396" t="str">
        <f t="shared" si="12"/>
        <v>SINCA</v>
      </c>
      <c r="AJ643" s="1845"/>
    </row>
    <row r="644" spans="30:36" x14ac:dyDescent="0.25">
      <c r="AD644" s="1">
        <v>8</v>
      </c>
      <c r="AE644" s="1843">
        <v>42449</v>
      </c>
      <c r="AF644" s="74" t="s">
        <v>2107</v>
      </c>
      <c r="AG644" s="1844" t="s">
        <v>9256</v>
      </c>
      <c r="AH644" s="1844">
        <v>4</v>
      </c>
      <c r="AI644" s="2396" t="str">
        <f t="shared" si="12"/>
        <v>SINCA NOUA</v>
      </c>
      <c r="AJ644" s="1845"/>
    </row>
    <row r="645" spans="30:36" x14ac:dyDescent="0.25">
      <c r="AD645" s="1">
        <v>8</v>
      </c>
      <c r="AE645" s="1843">
        <v>41943</v>
      </c>
      <c r="AF645" s="74" t="s">
        <v>2115</v>
      </c>
      <c r="AG645" s="1844" t="s">
        <v>9256</v>
      </c>
      <c r="AH645" s="1844">
        <v>4</v>
      </c>
      <c r="AI645" s="2396" t="str">
        <f t="shared" si="12"/>
        <v>SOARS</v>
      </c>
      <c r="AJ645" s="1845"/>
    </row>
    <row r="646" spans="30:36" x14ac:dyDescent="0.25">
      <c r="AD646" s="1">
        <v>8</v>
      </c>
      <c r="AE646" s="1843">
        <v>42003</v>
      </c>
      <c r="AF646" s="74" t="s">
        <v>2116</v>
      </c>
      <c r="AG646" s="1844" t="s">
        <v>9256</v>
      </c>
      <c r="AH646" s="1844">
        <v>4</v>
      </c>
      <c r="AI646" s="2396" t="str">
        <f t="shared" ref="AI646:AI709" si="13">INDEX(AO:AO,MATCH(AH646,AL:AL,0),)&amp;AF646</f>
        <v>TARLUNGENI</v>
      </c>
      <c r="AJ646" s="1845"/>
    </row>
    <row r="647" spans="30:36" x14ac:dyDescent="0.25">
      <c r="AD647" s="1">
        <v>8</v>
      </c>
      <c r="AE647" s="1843">
        <v>42058</v>
      </c>
      <c r="AF647" s="74" t="s">
        <v>2117</v>
      </c>
      <c r="AG647" s="1844" t="s">
        <v>9256</v>
      </c>
      <c r="AH647" s="1844">
        <v>4</v>
      </c>
      <c r="AI647" s="2396" t="str">
        <f t="shared" si="13"/>
        <v>TELIU</v>
      </c>
      <c r="AJ647" s="1845"/>
    </row>
    <row r="648" spans="30:36" x14ac:dyDescent="0.25">
      <c r="AD648" s="1">
        <v>8</v>
      </c>
      <c r="AE648" s="1843">
        <v>42076</v>
      </c>
      <c r="AF648" s="74" t="s">
        <v>2118</v>
      </c>
      <c r="AG648" s="1844" t="s">
        <v>9256</v>
      </c>
      <c r="AH648" s="1844">
        <v>4</v>
      </c>
      <c r="AI648" s="2396" t="str">
        <f t="shared" si="13"/>
        <v>TICUSU</v>
      </c>
      <c r="AJ648" s="1845"/>
    </row>
    <row r="649" spans="30:36" x14ac:dyDescent="0.25">
      <c r="AD649" s="1">
        <v>8</v>
      </c>
      <c r="AE649" s="1843">
        <v>42101</v>
      </c>
      <c r="AF649" s="74" t="s">
        <v>2119</v>
      </c>
      <c r="AG649" s="1844" t="s">
        <v>9256</v>
      </c>
      <c r="AH649" s="1844">
        <v>4</v>
      </c>
      <c r="AI649" s="2396" t="str">
        <f t="shared" si="13"/>
        <v>UCEA</v>
      </c>
      <c r="AJ649" s="1845"/>
    </row>
    <row r="650" spans="30:36" x14ac:dyDescent="0.25">
      <c r="AD650" s="1">
        <v>8</v>
      </c>
      <c r="AE650" s="1843">
        <v>42156</v>
      </c>
      <c r="AF650" s="74" t="s">
        <v>2120</v>
      </c>
      <c r="AG650" s="1844" t="s">
        <v>9256</v>
      </c>
      <c r="AH650" s="1844">
        <v>4</v>
      </c>
      <c r="AI650" s="2396" t="str">
        <f t="shared" si="13"/>
        <v>UNGRA</v>
      </c>
      <c r="AJ650" s="1845"/>
    </row>
    <row r="651" spans="30:36" x14ac:dyDescent="0.25">
      <c r="AD651" s="1">
        <v>8</v>
      </c>
      <c r="AE651" s="1843">
        <v>42183</v>
      </c>
      <c r="AF651" s="74" t="s">
        <v>2121</v>
      </c>
      <c r="AG651" s="1844" t="s">
        <v>9256</v>
      </c>
      <c r="AH651" s="1844">
        <v>4</v>
      </c>
      <c r="AI651" s="2396" t="str">
        <f t="shared" si="13"/>
        <v>VAMA BUZAULUI</v>
      </c>
      <c r="AJ651" s="1845"/>
    </row>
    <row r="652" spans="30:36" x14ac:dyDescent="0.25">
      <c r="AD652" s="1">
        <v>8</v>
      </c>
      <c r="AE652" s="1843">
        <v>42236</v>
      </c>
      <c r="AF652" s="74" t="s">
        <v>2122</v>
      </c>
      <c r="AG652" s="1844" t="s">
        <v>9256</v>
      </c>
      <c r="AH652" s="1844">
        <v>4</v>
      </c>
      <c r="AI652" s="2396" t="str">
        <f t="shared" si="13"/>
        <v>VISTEA</v>
      </c>
      <c r="AJ652" s="1845"/>
    </row>
    <row r="653" spans="30:36" x14ac:dyDescent="0.25">
      <c r="AD653" s="1">
        <v>8</v>
      </c>
      <c r="AE653" s="1843">
        <v>42307</v>
      </c>
      <c r="AF653" s="74" t="s">
        <v>2124</v>
      </c>
      <c r="AG653" s="1844" t="s">
        <v>9256</v>
      </c>
      <c r="AH653" s="1844">
        <v>4</v>
      </c>
      <c r="AI653" s="2396" t="str">
        <f t="shared" si="13"/>
        <v>VOILA</v>
      </c>
      <c r="AJ653" s="1845"/>
    </row>
    <row r="654" spans="30:36" x14ac:dyDescent="0.25">
      <c r="AD654" s="1830">
        <v>8</v>
      </c>
      <c r="AE654" s="1846">
        <v>42398</v>
      </c>
      <c r="AF654" s="1847" t="s">
        <v>1324</v>
      </c>
      <c r="AG654" s="1848" t="s">
        <v>9256</v>
      </c>
      <c r="AH654" s="1848">
        <v>4</v>
      </c>
      <c r="AI654" s="2397" t="str">
        <f t="shared" si="13"/>
        <v>VULCAN</v>
      </c>
      <c r="AJ654" s="1849"/>
    </row>
    <row r="655" spans="30:36" x14ac:dyDescent="0.25">
      <c r="AD655" s="1850">
        <v>9</v>
      </c>
      <c r="AE655" s="1851">
        <v>42682</v>
      </c>
      <c r="AF655" s="1852" t="s">
        <v>1943</v>
      </c>
      <c r="AG655" s="1853" t="s">
        <v>9257</v>
      </c>
      <c r="AH655" s="1853">
        <v>1</v>
      </c>
      <c r="AI655" s="2398" t="str">
        <f t="shared" si="13"/>
        <v>MUNICIPIUL BRAILA</v>
      </c>
      <c r="AJ655" s="1854" t="s">
        <v>9257</v>
      </c>
    </row>
    <row r="656" spans="30:36" x14ac:dyDescent="0.25">
      <c r="AD656" s="1">
        <v>9</v>
      </c>
      <c r="AE656" s="1843">
        <v>42753</v>
      </c>
      <c r="AF656" s="74" t="s">
        <v>1944</v>
      </c>
      <c r="AG656" s="1844" t="s">
        <v>9257</v>
      </c>
      <c r="AH656" s="1844">
        <v>3</v>
      </c>
      <c r="AI656" s="2396" t="str">
        <f t="shared" si="13"/>
        <v>ORASUL FAUREI</v>
      </c>
      <c r="AJ656" s="1845"/>
    </row>
    <row r="657" spans="30:36" x14ac:dyDescent="0.25">
      <c r="AD657" s="1">
        <v>9</v>
      </c>
      <c r="AE657" s="1843">
        <v>43331</v>
      </c>
      <c r="AF657" s="74" t="s">
        <v>1833</v>
      </c>
      <c r="AG657" s="1844" t="s">
        <v>9257</v>
      </c>
      <c r="AH657" s="1844">
        <v>3</v>
      </c>
      <c r="AI657" s="2396" t="str">
        <f t="shared" si="13"/>
        <v>ORASUL IANCA</v>
      </c>
      <c r="AJ657" s="1845"/>
    </row>
    <row r="658" spans="30:36" x14ac:dyDescent="0.25">
      <c r="AD658" s="1">
        <v>9</v>
      </c>
      <c r="AE658" s="1843">
        <v>43411</v>
      </c>
      <c r="AF658" s="74" t="s">
        <v>10535</v>
      </c>
      <c r="AG658" s="1844" t="s">
        <v>9257</v>
      </c>
      <c r="AH658" s="1844">
        <v>3</v>
      </c>
      <c r="AI658" s="2396" t="str">
        <f t="shared" si="13"/>
        <v>ORASUL INSURATEI</v>
      </c>
      <c r="AJ658" s="1845"/>
    </row>
    <row r="659" spans="30:36" x14ac:dyDescent="0.25">
      <c r="AD659" s="1">
        <v>9</v>
      </c>
      <c r="AE659" s="1843">
        <v>42824</v>
      </c>
      <c r="AF659" s="74" t="s">
        <v>1947</v>
      </c>
      <c r="AG659" s="1844" t="s">
        <v>9257</v>
      </c>
      <c r="AH659" s="1844">
        <v>4</v>
      </c>
      <c r="AI659" s="2396" t="str">
        <f t="shared" si="13"/>
        <v>BARAGANUL</v>
      </c>
      <c r="AJ659" s="1845"/>
    </row>
    <row r="660" spans="30:36" x14ac:dyDescent="0.25">
      <c r="AD660" s="1">
        <v>9</v>
      </c>
      <c r="AE660" s="1843">
        <v>42842</v>
      </c>
      <c r="AF660" s="74" t="s">
        <v>1948</v>
      </c>
      <c r="AG660" s="1844" t="s">
        <v>9257</v>
      </c>
      <c r="AH660" s="1844">
        <v>4</v>
      </c>
      <c r="AI660" s="2396" t="str">
        <f t="shared" si="13"/>
        <v>BERTESTII DE JOS</v>
      </c>
      <c r="AJ660" s="1845"/>
    </row>
    <row r="661" spans="30:36" x14ac:dyDescent="0.25">
      <c r="AD661" s="1">
        <v>9</v>
      </c>
      <c r="AE661" s="1843">
        <v>42913</v>
      </c>
      <c r="AF661" s="74" t="s">
        <v>1949</v>
      </c>
      <c r="AG661" s="1844" t="s">
        <v>9257</v>
      </c>
      <c r="AH661" s="1844">
        <v>4</v>
      </c>
      <c r="AI661" s="2396" t="str">
        <f t="shared" si="13"/>
        <v>BORDEI VERDE</v>
      </c>
      <c r="AJ661" s="1845"/>
    </row>
    <row r="662" spans="30:36" x14ac:dyDescent="0.25">
      <c r="AD662" s="1">
        <v>9</v>
      </c>
      <c r="AE662" s="1843">
        <v>44560</v>
      </c>
      <c r="AF662" s="74" t="s">
        <v>1980</v>
      </c>
      <c r="AG662" s="1844" t="s">
        <v>9257</v>
      </c>
      <c r="AH662" s="1844">
        <v>4</v>
      </c>
      <c r="AI662" s="2396" t="str">
        <f t="shared" si="13"/>
        <v>CAZASU</v>
      </c>
      <c r="AJ662" s="1845"/>
    </row>
    <row r="663" spans="30:36" x14ac:dyDescent="0.25">
      <c r="AD663" s="1">
        <v>9</v>
      </c>
      <c r="AE663" s="1843">
        <v>42708</v>
      </c>
      <c r="AF663" s="74" t="s">
        <v>1950</v>
      </c>
      <c r="AG663" s="1844" t="s">
        <v>9257</v>
      </c>
      <c r="AH663" s="1844">
        <v>4</v>
      </c>
      <c r="AI663" s="2396" t="str">
        <f t="shared" si="13"/>
        <v>CHISCANI</v>
      </c>
      <c r="AJ663" s="1845"/>
    </row>
    <row r="664" spans="30:36" x14ac:dyDescent="0.25">
      <c r="AD664" s="1">
        <v>9</v>
      </c>
      <c r="AE664" s="1843">
        <v>42968</v>
      </c>
      <c r="AF664" s="74" t="s">
        <v>1951</v>
      </c>
      <c r="AG664" s="1844" t="s">
        <v>9257</v>
      </c>
      <c r="AH664" s="1844">
        <v>4</v>
      </c>
      <c r="AI664" s="2396" t="str">
        <f t="shared" si="13"/>
        <v>CIOCILE</v>
      </c>
      <c r="AJ664" s="1845"/>
    </row>
    <row r="665" spans="30:36" x14ac:dyDescent="0.25">
      <c r="AD665" s="1">
        <v>9</v>
      </c>
      <c r="AE665" s="1843">
        <v>43019</v>
      </c>
      <c r="AF665" s="74" t="s">
        <v>1467</v>
      </c>
      <c r="AG665" s="1844" t="s">
        <v>9257</v>
      </c>
      <c r="AH665" s="1844">
        <v>4</v>
      </c>
      <c r="AI665" s="2396" t="str">
        <f t="shared" si="13"/>
        <v>CIRESU</v>
      </c>
      <c r="AJ665" s="1845"/>
    </row>
    <row r="666" spans="30:36" x14ac:dyDescent="0.25">
      <c r="AD666" s="1">
        <v>9</v>
      </c>
      <c r="AE666" s="1843">
        <v>43073</v>
      </c>
      <c r="AF666" s="74" t="s">
        <v>1952</v>
      </c>
      <c r="AG666" s="1844" t="s">
        <v>9257</v>
      </c>
      <c r="AH666" s="1844">
        <v>4</v>
      </c>
      <c r="AI666" s="2396" t="str">
        <f t="shared" si="13"/>
        <v>DUDESTI</v>
      </c>
      <c r="AJ666" s="1845"/>
    </row>
    <row r="667" spans="30:36" x14ac:dyDescent="0.25">
      <c r="AD667" s="1">
        <v>9</v>
      </c>
      <c r="AE667" s="1843">
        <v>43117</v>
      </c>
      <c r="AF667" s="74" t="s">
        <v>1954</v>
      </c>
      <c r="AG667" s="1844" t="s">
        <v>9257</v>
      </c>
      <c r="AH667" s="1844">
        <v>4</v>
      </c>
      <c r="AI667" s="2396" t="str">
        <f t="shared" si="13"/>
        <v>FRECATEI</v>
      </c>
      <c r="AJ667" s="1845"/>
    </row>
    <row r="668" spans="30:36" x14ac:dyDescent="0.25">
      <c r="AD668" s="1">
        <v>9</v>
      </c>
      <c r="AE668" s="1843">
        <v>43180</v>
      </c>
      <c r="AF668" s="74" t="s">
        <v>1956</v>
      </c>
      <c r="AG668" s="1844" t="s">
        <v>9257</v>
      </c>
      <c r="AH668" s="1844">
        <v>4</v>
      </c>
      <c r="AI668" s="2396" t="str">
        <f t="shared" si="13"/>
        <v>GALBENU</v>
      </c>
      <c r="AJ668" s="1845"/>
    </row>
    <row r="669" spans="30:36" x14ac:dyDescent="0.25">
      <c r="AD669" s="1">
        <v>9</v>
      </c>
      <c r="AE669" s="1843">
        <v>43242</v>
      </c>
      <c r="AF669" s="74" t="s">
        <v>1957</v>
      </c>
      <c r="AG669" s="1844" t="s">
        <v>9257</v>
      </c>
      <c r="AH669" s="1844">
        <v>4</v>
      </c>
      <c r="AI669" s="2396" t="str">
        <f t="shared" si="13"/>
        <v>GEMENELE</v>
      </c>
      <c r="AJ669" s="1845"/>
    </row>
    <row r="670" spans="30:36" x14ac:dyDescent="0.25">
      <c r="AD670" s="1">
        <v>9</v>
      </c>
      <c r="AE670" s="1843">
        <v>43279</v>
      </c>
      <c r="AF670" s="74" t="s">
        <v>1958</v>
      </c>
      <c r="AG670" s="1844" t="s">
        <v>9257</v>
      </c>
      <c r="AH670" s="1844">
        <v>4</v>
      </c>
      <c r="AI670" s="2396" t="str">
        <f t="shared" si="13"/>
        <v>GRADISTEA</v>
      </c>
      <c r="AJ670" s="1845"/>
    </row>
    <row r="671" spans="30:36" x14ac:dyDescent="0.25">
      <c r="AD671" s="1">
        <v>9</v>
      </c>
      <c r="AE671" s="1843">
        <v>43313</v>
      </c>
      <c r="AF671" s="74" t="s">
        <v>1959</v>
      </c>
      <c r="AG671" s="1844" t="s">
        <v>9257</v>
      </c>
      <c r="AH671" s="1844">
        <v>4</v>
      </c>
      <c r="AI671" s="2396" t="str">
        <f t="shared" si="13"/>
        <v>GROPENI</v>
      </c>
      <c r="AJ671" s="1845"/>
    </row>
    <row r="672" spans="30:36" x14ac:dyDescent="0.25">
      <c r="AD672" s="1">
        <v>9</v>
      </c>
      <c r="AE672" s="1843">
        <v>43466</v>
      </c>
      <c r="AF672" s="74" t="s">
        <v>1960</v>
      </c>
      <c r="AG672" s="1844" t="s">
        <v>9257</v>
      </c>
      <c r="AH672" s="1844">
        <v>4</v>
      </c>
      <c r="AI672" s="2396" t="str">
        <f t="shared" si="13"/>
        <v>JIRLAU</v>
      </c>
      <c r="AJ672" s="1845"/>
    </row>
    <row r="673" spans="30:36" x14ac:dyDescent="0.25">
      <c r="AD673" s="1">
        <v>9</v>
      </c>
      <c r="AE673" s="1843">
        <v>43493</v>
      </c>
      <c r="AF673" s="74" t="s">
        <v>1961</v>
      </c>
      <c r="AG673" s="1844" t="s">
        <v>9257</v>
      </c>
      <c r="AH673" s="1844">
        <v>4</v>
      </c>
      <c r="AI673" s="2396" t="str">
        <f t="shared" si="13"/>
        <v>MARASU</v>
      </c>
      <c r="AJ673" s="1845"/>
    </row>
    <row r="674" spans="30:36" x14ac:dyDescent="0.25">
      <c r="AD674" s="1">
        <v>9</v>
      </c>
      <c r="AE674" s="1843">
        <v>43563</v>
      </c>
      <c r="AF674" s="74" t="s">
        <v>1963</v>
      </c>
      <c r="AG674" s="1844" t="s">
        <v>9257</v>
      </c>
      <c r="AH674" s="1844">
        <v>4</v>
      </c>
      <c r="AI674" s="2396" t="str">
        <f t="shared" si="13"/>
        <v>MAXINENI</v>
      </c>
      <c r="AJ674" s="1845"/>
    </row>
    <row r="675" spans="30:36" x14ac:dyDescent="0.25">
      <c r="AD675" s="1">
        <v>9</v>
      </c>
      <c r="AE675" s="1843">
        <v>43625</v>
      </c>
      <c r="AF675" s="74" t="s">
        <v>1964</v>
      </c>
      <c r="AG675" s="1844" t="s">
        <v>9257</v>
      </c>
      <c r="AH675" s="1844">
        <v>4</v>
      </c>
      <c r="AI675" s="2396" t="str">
        <f t="shared" si="13"/>
        <v>MIRCEA VODA</v>
      </c>
      <c r="AJ675" s="1845"/>
    </row>
    <row r="676" spans="30:36" x14ac:dyDescent="0.25">
      <c r="AD676" s="1">
        <v>9</v>
      </c>
      <c r="AE676" s="1843">
        <v>43652</v>
      </c>
      <c r="AF676" s="74" t="s">
        <v>1965</v>
      </c>
      <c r="AG676" s="1844" t="s">
        <v>9257</v>
      </c>
      <c r="AH676" s="1844">
        <v>4</v>
      </c>
      <c r="AI676" s="2396" t="str">
        <f t="shared" si="13"/>
        <v>MOVILA MIRESII</v>
      </c>
      <c r="AJ676" s="1845"/>
    </row>
    <row r="677" spans="30:36" x14ac:dyDescent="0.25">
      <c r="AD677" s="1">
        <v>9</v>
      </c>
      <c r="AE677" s="1843">
        <v>43698</v>
      </c>
      <c r="AF677" s="74" t="s">
        <v>1424</v>
      </c>
      <c r="AG677" s="1844" t="s">
        <v>9257</v>
      </c>
      <c r="AH677" s="1844">
        <v>4</v>
      </c>
      <c r="AI677" s="2396" t="str">
        <f t="shared" si="13"/>
        <v>RACOVITA</v>
      </c>
      <c r="AJ677" s="1845"/>
    </row>
    <row r="678" spans="30:36" x14ac:dyDescent="0.25">
      <c r="AD678" s="1">
        <v>9</v>
      </c>
      <c r="AE678" s="1843">
        <v>43732</v>
      </c>
      <c r="AF678" s="74" t="s">
        <v>1966</v>
      </c>
      <c r="AG678" s="1844" t="s">
        <v>9257</v>
      </c>
      <c r="AH678" s="1844">
        <v>4</v>
      </c>
      <c r="AI678" s="2396" t="str">
        <f t="shared" si="13"/>
        <v>RAMNICELU</v>
      </c>
      <c r="AJ678" s="1845"/>
    </row>
    <row r="679" spans="30:36" x14ac:dyDescent="0.25">
      <c r="AD679" s="1">
        <v>9</v>
      </c>
      <c r="AE679" s="1843">
        <v>43732</v>
      </c>
      <c r="AF679" s="74" t="s">
        <v>1989</v>
      </c>
      <c r="AG679" s="1844" t="s">
        <v>9257</v>
      </c>
      <c r="AH679" s="1844">
        <v>4</v>
      </c>
      <c r="AI679" s="2396" t="str">
        <f t="shared" si="13"/>
        <v>RIMNICELU</v>
      </c>
      <c r="AJ679" s="1845"/>
    </row>
    <row r="680" spans="30:36" x14ac:dyDescent="0.25">
      <c r="AD680" s="1">
        <v>9</v>
      </c>
      <c r="AE680" s="1843">
        <v>43787</v>
      </c>
      <c r="AF680" s="74" t="s">
        <v>1968</v>
      </c>
      <c r="AG680" s="1844" t="s">
        <v>9257</v>
      </c>
      <c r="AH680" s="1844">
        <v>4</v>
      </c>
      <c r="AI680" s="2396" t="str">
        <f t="shared" si="13"/>
        <v>ROMANU</v>
      </c>
      <c r="AJ680" s="1845"/>
    </row>
    <row r="681" spans="30:36" x14ac:dyDescent="0.25">
      <c r="AD681" s="1">
        <v>9</v>
      </c>
      <c r="AE681" s="1843">
        <v>43812</v>
      </c>
      <c r="AF681" s="74" t="s">
        <v>1763</v>
      </c>
      <c r="AG681" s="1844" t="s">
        <v>9257</v>
      </c>
      <c r="AH681" s="1844">
        <v>4</v>
      </c>
      <c r="AI681" s="2396" t="str">
        <f t="shared" si="13"/>
        <v>ROSIORI</v>
      </c>
      <c r="AJ681" s="1845"/>
    </row>
    <row r="682" spans="30:36" x14ac:dyDescent="0.25">
      <c r="AD682" s="1">
        <v>9</v>
      </c>
      <c r="AE682" s="1843">
        <v>43867</v>
      </c>
      <c r="AF682" s="74" t="s">
        <v>1971</v>
      </c>
      <c r="AG682" s="1844" t="s">
        <v>9257</v>
      </c>
      <c r="AH682" s="1844">
        <v>4</v>
      </c>
      <c r="AI682" s="2396" t="str">
        <f t="shared" si="13"/>
        <v>SALCIA TUDOR</v>
      </c>
      <c r="AJ682" s="1845"/>
    </row>
    <row r="683" spans="30:36" x14ac:dyDescent="0.25">
      <c r="AD683" s="1">
        <v>9</v>
      </c>
      <c r="AE683" s="1843">
        <v>43929</v>
      </c>
      <c r="AF683" s="74" t="s">
        <v>1973</v>
      </c>
      <c r="AG683" s="1844" t="s">
        <v>9257</v>
      </c>
      <c r="AH683" s="1844">
        <v>4</v>
      </c>
      <c r="AI683" s="2396" t="str">
        <f t="shared" si="13"/>
        <v>SCORTARU NOU</v>
      </c>
      <c r="AJ683" s="1845"/>
    </row>
    <row r="684" spans="30:36" x14ac:dyDescent="0.25">
      <c r="AD684" s="1">
        <v>9</v>
      </c>
      <c r="AE684" s="1843">
        <v>43992</v>
      </c>
      <c r="AF684" s="74" t="s">
        <v>1470</v>
      </c>
      <c r="AG684" s="1844" t="s">
        <v>9257</v>
      </c>
      <c r="AH684" s="1844">
        <v>4</v>
      </c>
      <c r="AI684" s="2396" t="str">
        <f t="shared" si="13"/>
        <v>SILISTEA</v>
      </c>
      <c r="AJ684" s="1845"/>
    </row>
    <row r="685" spans="30:36" x14ac:dyDescent="0.25">
      <c r="AD685" s="1">
        <v>9</v>
      </c>
      <c r="AE685" s="1843">
        <v>44060</v>
      </c>
      <c r="AF685" s="74" t="s">
        <v>1974</v>
      </c>
      <c r="AG685" s="1844" t="s">
        <v>9257</v>
      </c>
      <c r="AH685" s="1844">
        <v>4</v>
      </c>
      <c r="AI685" s="2396" t="str">
        <f t="shared" si="13"/>
        <v>STANCUTA</v>
      </c>
      <c r="AJ685" s="1845"/>
    </row>
    <row r="686" spans="30:36" x14ac:dyDescent="0.25">
      <c r="AD686" s="1">
        <v>9</v>
      </c>
      <c r="AE686" s="1843">
        <v>44113</v>
      </c>
      <c r="AF686" s="74" t="s">
        <v>1975</v>
      </c>
      <c r="AG686" s="1844" t="s">
        <v>9257</v>
      </c>
      <c r="AH686" s="1844">
        <v>4</v>
      </c>
      <c r="AI686" s="2396" t="str">
        <f t="shared" si="13"/>
        <v>SURDILA-GAISEANCA</v>
      </c>
      <c r="AJ686" s="1845"/>
    </row>
    <row r="687" spans="30:36" x14ac:dyDescent="0.25">
      <c r="AD687" s="1">
        <v>9</v>
      </c>
      <c r="AE687" s="1843">
        <v>42771</v>
      </c>
      <c r="AF687" s="74" t="s">
        <v>1976</v>
      </c>
      <c r="AG687" s="1844" t="s">
        <v>9257</v>
      </c>
      <c r="AH687" s="1844">
        <v>4</v>
      </c>
      <c r="AI687" s="2396" t="str">
        <f t="shared" si="13"/>
        <v>SURDILA-GRECI</v>
      </c>
      <c r="AJ687" s="1845"/>
    </row>
    <row r="688" spans="30:36" x14ac:dyDescent="0.25">
      <c r="AD688" s="1">
        <v>9</v>
      </c>
      <c r="AE688" s="1843">
        <v>44140</v>
      </c>
      <c r="AF688" s="74" t="s">
        <v>1977</v>
      </c>
      <c r="AG688" s="1844" t="s">
        <v>9257</v>
      </c>
      <c r="AH688" s="1844">
        <v>4</v>
      </c>
      <c r="AI688" s="2396" t="str">
        <f t="shared" si="13"/>
        <v>SUTESTI</v>
      </c>
      <c r="AJ688" s="1845"/>
    </row>
    <row r="689" spans="30:36" x14ac:dyDescent="0.25">
      <c r="AD689" s="1">
        <v>9</v>
      </c>
      <c r="AE689" s="1843">
        <v>44177</v>
      </c>
      <c r="AF689" s="74" t="s">
        <v>1978</v>
      </c>
      <c r="AG689" s="1844" t="s">
        <v>9257</v>
      </c>
      <c r="AH689" s="1844">
        <v>4</v>
      </c>
      <c r="AI689" s="2396" t="str">
        <f t="shared" si="13"/>
        <v>TICHILESTI</v>
      </c>
      <c r="AJ689" s="1845"/>
    </row>
    <row r="690" spans="30:36" x14ac:dyDescent="0.25">
      <c r="AD690" s="1">
        <v>9</v>
      </c>
      <c r="AE690" s="1843">
        <v>44202</v>
      </c>
      <c r="AF690" s="74" t="s">
        <v>1785</v>
      </c>
      <c r="AG690" s="1844" t="s">
        <v>9257</v>
      </c>
      <c r="AH690" s="1844">
        <v>4</v>
      </c>
      <c r="AI690" s="2396" t="str">
        <f t="shared" si="13"/>
        <v>TRAIAN</v>
      </c>
      <c r="AJ690" s="1845"/>
    </row>
    <row r="691" spans="30:36" x14ac:dyDescent="0.25">
      <c r="AD691" s="1">
        <v>9</v>
      </c>
      <c r="AE691" s="1843">
        <v>44257</v>
      </c>
      <c r="AF691" s="74" t="s">
        <v>1979</v>
      </c>
      <c r="AG691" s="1844" t="s">
        <v>9257</v>
      </c>
      <c r="AH691" s="1844">
        <v>4</v>
      </c>
      <c r="AI691" s="2396" t="str">
        <f t="shared" si="13"/>
        <v>TUDOR VLADIMIRESCU</v>
      </c>
      <c r="AJ691" s="1845"/>
    </row>
    <row r="692" spans="30:36" x14ac:dyDescent="0.25">
      <c r="AD692" s="1">
        <v>9</v>
      </c>
      <c r="AE692" s="1843">
        <v>44300</v>
      </c>
      <c r="AF692" s="74" t="s">
        <v>1981</v>
      </c>
      <c r="AG692" s="1844" t="s">
        <v>9257</v>
      </c>
      <c r="AH692" s="1844">
        <v>4</v>
      </c>
      <c r="AI692" s="2396" t="str">
        <f t="shared" si="13"/>
        <v>TUFESTI</v>
      </c>
      <c r="AJ692" s="1845"/>
    </row>
    <row r="693" spans="30:36" x14ac:dyDescent="0.25">
      <c r="AD693" s="1">
        <v>9</v>
      </c>
      <c r="AE693" s="1843">
        <v>44328</v>
      </c>
      <c r="AF693" s="74" t="s">
        <v>1982</v>
      </c>
      <c r="AG693" s="1844" t="s">
        <v>9257</v>
      </c>
      <c r="AH693" s="1844">
        <v>4</v>
      </c>
      <c r="AI693" s="2396" t="str">
        <f t="shared" si="13"/>
        <v>ULMU</v>
      </c>
      <c r="AJ693" s="1845"/>
    </row>
    <row r="694" spans="30:36" x14ac:dyDescent="0.25">
      <c r="AD694" s="1">
        <v>9</v>
      </c>
      <c r="AE694" s="1843">
        <v>44355</v>
      </c>
      <c r="AF694" s="74" t="s">
        <v>1409</v>
      </c>
      <c r="AG694" s="1844" t="s">
        <v>9257</v>
      </c>
      <c r="AH694" s="1844">
        <v>4</v>
      </c>
      <c r="AI694" s="2396" t="str">
        <f t="shared" si="13"/>
        <v>UNIREA</v>
      </c>
      <c r="AJ694" s="1845"/>
    </row>
    <row r="695" spans="30:36" x14ac:dyDescent="0.25">
      <c r="AD695" s="1">
        <v>9</v>
      </c>
      <c r="AE695" s="1843">
        <v>44391</v>
      </c>
      <c r="AF695" s="74" t="s">
        <v>1983</v>
      </c>
      <c r="AG695" s="1844" t="s">
        <v>9257</v>
      </c>
      <c r="AH695" s="1844">
        <v>4</v>
      </c>
      <c r="AI695" s="2396" t="str">
        <f t="shared" si="13"/>
        <v>VADENI</v>
      </c>
      <c r="AJ695" s="1845"/>
    </row>
    <row r="696" spans="30:36" x14ac:dyDescent="0.25">
      <c r="AD696" s="1">
        <v>9</v>
      </c>
      <c r="AE696" s="1843">
        <v>44435</v>
      </c>
      <c r="AF696" s="74" t="s">
        <v>1985</v>
      </c>
      <c r="AG696" s="1844" t="s">
        <v>9257</v>
      </c>
      <c r="AH696" s="1844">
        <v>4</v>
      </c>
      <c r="AI696" s="2396" t="str">
        <f t="shared" si="13"/>
        <v>VICTORIA</v>
      </c>
      <c r="AJ696" s="1845"/>
    </row>
    <row r="697" spans="30:36" x14ac:dyDescent="0.25">
      <c r="AD697" s="1">
        <v>9</v>
      </c>
      <c r="AE697" s="1843">
        <v>44462</v>
      </c>
      <c r="AF697" s="74" t="s">
        <v>1986</v>
      </c>
      <c r="AG697" s="1844" t="s">
        <v>9257</v>
      </c>
      <c r="AH697" s="1844">
        <v>4</v>
      </c>
      <c r="AI697" s="2396" t="str">
        <f t="shared" si="13"/>
        <v>VISANI</v>
      </c>
      <c r="AJ697" s="1845"/>
    </row>
    <row r="698" spans="30:36" x14ac:dyDescent="0.25">
      <c r="AD698" s="1">
        <v>9</v>
      </c>
      <c r="AE698" s="1843">
        <v>44505</v>
      </c>
      <c r="AF698" s="74" t="s">
        <v>1987</v>
      </c>
      <c r="AG698" s="1844" t="s">
        <v>9257</v>
      </c>
      <c r="AH698" s="1844">
        <v>4</v>
      </c>
      <c r="AI698" s="2396" t="str">
        <f t="shared" si="13"/>
        <v>VIZIRU</v>
      </c>
      <c r="AJ698" s="1845"/>
    </row>
    <row r="699" spans="30:36" x14ac:dyDescent="0.25">
      <c r="AD699" s="1830">
        <v>9</v>
      </c>
      <c r="AE699" s="1846">
        <v>44532</v>
      </c>
      <c r="AF699" s="1847" t="s">
        <v>1988</v>
      </c>
      <c r="AG699" s="1848" t="s">
        <v>9257</v>
      </c>
      <c r="AH699" s="1848">
        <v>4</v>
      </c>
      <c r="AI699" s="2397" t="str">
        <f t="shared" si="13"/>
        <v>ZAVOAIA</v>
      </c>
      <c r="AJ699" s="1849"/>
    </row>
    <row r="700" spans="30:36" x14ac:dyDescent="0.25">
      <c r="AD700" s="1850">
        <v>10</v>
      </c>
      <c r="AE700" s="1851">
        <v>44818</v>
      </c>
      <c r="AF700" s="1852" t="s">
        <v>2127</v>
      </c>
      <c r="AG700" s="1853" t="s">
        <v>9258</v>
      </c>
      <c r="AH700" s="1853">
        <v>1</v>
      </c>
      <c r="AI700" s="2398" t="str">
        <f t="shared" si="13"/>
        <v>MUNICIPIUL BUZAU</v>
      </c>
      <c r="AJ700" s="1854" t="s">
        <v>9258</v>
      </c>
    </row>
    <row r="701" spans="30:36" x14ac:dyDescent="0.25">
      <c r="AD701" s="1">
        <v>10</v>
      </c>
      <c r="AE701" s="1843">
        <v>44845</v>
      </c>
      <c r="AF701" s="74" t="s">
        <v>10536</v>
      </c>
      <c r="AG701" s="1844" t="s">
        <v>9258</v>
      </c>
      <c r="AH701" s="1844">
        <v>2</v>
      </c>
      <c r="AI701" s="2396" t="str">
        <f t="shared" si="13"/>
        <v>MUNICIPIUL RAMNICU SARAT</v>
      </c>
      <c r="AJ701" s="1845"/>
    </row>
    <row r="702" spans="30:36" x14ac:dyDescent="0.25">
      <c r="AD702" s="1">
        <v>10</v>
      </c>
      <c r="AE702" s="1843">
        <v>47916</v>
      </c>
      <c r="AF702" s="74" t="s">
        <v>10537</v>
      </c>
      <c r="AG702" s="1844" t="s">
        <v>9258</v>
      </c>
      <c r="AH702" s="1844">
        <v>3</v>
      </c>
      <c r="AI702" s="2396" t="str">
        <f t="shared" si="13"/>
        <v>ORASUL NEHOIU</v>
      </c>
      <c r="AJ702" s="1845"/>
    </row>
    <row r="703" spans="30:36" x14ac:dyDescent="0.25">
      <c r="AD703" s="1">
        <v>10</v>
      </c>
      <c r="AE703" s="1843">
        <v>48325</v>
      </c>
      <c r="AF703" s="74" t="s">
        <v>10539</v>
      </c>
      <c r="AG703" s="1844" t="s">
        <v>9258</v>
      </c>
      <c r="AH703" s="1844">
        <v>3</v>
      </c>
      <c r="AI703" s="2396" t="str">
        <f t="shared" si="13"/>
        <v>ORASUL PATARLAGELE</v>
      </c>
      <c r="AJ703" s="1845"/>
    </row>
    <row r="704" spans="30:36" x14ac:dyDescent="0.25">
      <c r="AD704" s="1">
        <v>10</v>
      </c>
      <c r="AE704" s="1843">
        <v>48744</v>
      </c>
      <c r="AF704" s="74" t="s">
        <v>10538</v>
      </c>
      <c r="AG704" s="1844" t="s">
        <v>9258</v>
      </c>
      <c r="AH704" s="1844">
        <v>3</v>
      </c>
      <c r="AI704" s="2396" t="str">
        <f t="shared" si="13"/>
        <v>ORASUL POGOANELE</v>
      </c>
      <c r="AJ704" s="1845"/>
    </row>
    <row r="705" spans="30:36" x14ac:dyDescent="0.25">
      <c r="AD705" s="1">
        <v>10</v>
      </c>
      <c r="AE705" s="1843">
        <v>44863</v>
      </c>
      <c r="AF705" s="74" t="s">
        <v>2128</v>
      </c>
      <c r="AG705" s="1844" t="s">
        <v>9258</v>
      </c>
      <c r="AH705" s="1844">
        <v>4</v>
      </c>
      <c r="AI705" s="2396" t="str">
        <f t="shared" si="13"/>
        <v>AMARU</v>
      </c>
      <c r="AJ705" s="1845"/>
    </row>
    <row r="706" spans="30:36" x14ac:dyDescent="0.25">
      <c r="AD706" s="1">
        <v>10</v>
      </c>
      <c r="AE706" s="1843">
        <v>44989</v>
      </c>
      <c r="AF706" s="74" t="s">
        <v>2129</v>
      </c>
      <c r="AG706" s="1844" t="s">
        <v>9258</v>
      </c>
      <c r="AH706" s="1844">
        <v>4</v>
      </c>
      <c r="AI706" s="2396" t="str">
        <f t="shared" si="13"/>
        <v>BALACEANU</v>
      </c>
      <c r="AJ706" s="1845"/>
    </row>
    <row r="707" spans="30:36" x14ac:dyDescent="0.25">
      <c r="AD707" s="1">
        <v>10</v>
      </c>
      <c r="AE707" s="1843">
        <v>44934</v>
      </c>
      <c r="AF707" s="74" t="s">
        <v>2130</v>
      </c>
      <c r="AG707" s="1844" t="s">
        <v>9258</v>
      </c>
      <c r="AH707" s="1844">
        <v>4</v>
      </c>
      <c r="AI707" s="2396" t="str">
        <f t="shared" si="13"/>
        <v>BALTA ALBA</v>
      </c>
      <c r="AJ707" s="1845"/>
    </row>
    <row r="708" spans="30:36" x14ac:dyDescent="0.25">
      <c r="AD708" s="1">
        <v>10</v>
      </c>
      <c r="AE708" s="1843">
        <v>45003</v>
      </c>
      <c r="AF708" s="74" t="s">
        <v>2131</v>
      </c>
      <c r="AG708" s="1844" t="s">
        <v>9258</v>
      </c>
      <c r="AH708" s="1844">
        <v>4</v>
      </c>
      <c r="AI708" s="2396" t="str">
        <f t="shared" si="13"/>
        <v>BECENI</v>
      </c>
      <c r="AJ708" s="1845"/>
    </row>
    <row r="709" spans="30:36" x14ac:dyDescent="0.25">
      <c r="AD709" s="1">
        <v>10</v>
      </c>
      <c r="AE709" s="1843">
        <v>45101</v>
      </c>
      <c r="AF709" s="74" t="s">
        <v>2132</v>
      </c>
      <c r="AG709" s="1844" t="s">
        <v>9258</v>
      </c>
      <c r="AH709" s="1844">
        <v>4</v>
      </c>
      <c r="AI709" s="2396" t="str">
        <f t="shared" si="13"/>
        <v>BERCA</v>
      </c>
      <c r="AJ709" s="1845"/>
    </row>
    <row r="710" spans="30:36" x14ac:dyDescent="0.25">
      <c r="AD710" s="1">
        <v>10</v>
      </c>
      <c r="AE710" s="1843">
        <v>45245</v>
      </c>
      <c r="AF710" s="74" t="s">
        <v>2134</v>
      </c>
      <c r="AG710" s="1844" t="s">
        <v>9258</v>
      </c>
      <c r="AH710" s="1844">
        <v>4</v>
      </c>
      <c r="AI710" s="2396" t="str">
        <f t="shared" ref="AI710:AI773" si="14">INDEX(AO:AO,MATCH(AH710,AL:AL,0),)&amp;AF710</f>
        <v>BISOCA</v>
      </c>
      <c r="AJ710" s="1845"/>
    </row>
    <row r="711" spans="30:36" x14ac:dyDescent="0.25">
      <c r="AD711" s="1">
        <v>10</v>
      </c>
      <c r="AE711" s="1843">
        <v>45334</v>
      </c>
      <c r="AF711" s="74" t="s">
        <v>2135</v>
      </c>
      <c r="AG711" s="1844" t="s">
        <v>9258</v>
      </c>
      <c r="AH711" s="1844">
        <v>4</v>
      </c>
      <c r="AI711" s="2396" t="str">
        <f t="shared" si="14"/>
        <v>BLAJANI</v>
      </c>
      <c r="AJ711" s="1845"/>
    </row>
    <row r="712" spans="30:36" x14ac:dyDescent="0.25">
      <c r="AD712" s="1">
        <v>10</v>
      </c>
      <c r="AE712" s="1843">
        <v>45361</v>
      </c>
      <c r="AF712" s="74" t="s">
        <v>2136</v>
      </c>
      <c r="AG712" s="1844" t="s">
        <v>9258</v>
      </c>
      <c r="AH712" s="1844">
        <v>4</v>
      </c>
      <c r="AI712" s="2396" t="str">
        <f t="shared" si="14"/>
        <v>BOLDU</v>
      </c>
      <c r="AJ712" s="1845"/>
    </row>
    <row r="713" spans="30:36" x14ac:dyDescent="0.25">
      <c r="AD713" s="1">
        <v>10</v>
      </c>
      <c r="AE713" s="1843">
        <v>45389</v>
      </c>
      <c r="AF713" s="74" t="s">
        <v>2137</v>
      </c>
      <c r="AG713" s="1844" t="s">
        <v>9258</v>
      </c>
      <c r="AH713" s="1844">
        <v>4</v>
      </c>
      <c r="AI713" s="2396" t="str">
        <f t="shared" si="14"/>
        <v>BOZIORU</v>
      </c>
      <c r="AJ713" s="1845"/>
    </row>
    <row r="714" spans="30:36" x14ac:dyDescent="0.25">
      <c r="AD714" s="1">
        <v>10</v>
      </c>
      <c r="AE714" s="1843">
        <v>45496</v>
      </c>
      <c r="AF714" s="74" t="s">
        <v>2138</v>
      </c>
      <c r="AG714" s="1844" t="s">
        <v>9258</v>
      </c>
      <c r="AH714" s="1844">
        <v>4</v>
      </c>
      <c r="AI714" s="2396" t="str">
        <f t="shared" si="14"/>
        <v>BRADEANU</v>
      </c>
      <c r="AJ714" s="1845"/>
    </row>
    <row r="715" spans="30:36" x14ac:dyDescent="0.25">
      <c r="AD715" s="1">
        <v>10</v>
      </c>
      <c r="AE715" s="1843">
        <v>45539</v>
      </c>
      <c r="AF715" s="74" t="s">
        <v>1998</v>
      </c>
      <c r="AG715" s="1844" t="s">
        <v>9258</v>
      </c>
      <c r="AH715" s="1844">
        <v>4</v>
      </c>
      <c r="AI715" s="2396" t="str">
        <f t="shared" si="14"/>
        <v>BRAESTI</v>
      </c>
      <c r="AJ715" s="1845"/>
    </row>
    <row r="716" spans="30:36" x14ac:dyDescent="0.25">
      <c r="AD716" s="1">
        <v>10</v>
      </c>
      <c r="AE716" s="1843">
        <v>45619</v>
      </c>
      <c r="AF716" s="74" t="s">
        <v>1891</v>
      </c>
      <c r="AG716" s="1844" t="s">
        <v>9258</v>
      </c>
      <c r="AH716" s="1844">
        <v>4</v>
      </c>
      <c r="AI716" s="2396" t="str">
        <f t="shared" si="14"/>
        <v>BREAZA</v>
      </c>
      <c r="AJ716" s="1845"/>
    </row>
    <row r="717" spans="30:36" x14ac:dyDescent="0.25">
      <c r="AD717" s="1">
        <v>10</v>
      </c>
      <c r="AE717" s="1843">
        <v>45673</v>
      </c>
      <c r="AF717" s="74" t="s">
        <v>1697</v>
      </c>
      <c r="AG717" s="1844" t="s">
        <v>9258</v>
      </c>
      <c r="AH717" s="1844">
        <v>4</v>
      </c>
      <c r="AI717" s="2396" t="str">
        <f t="shared" si="14"/>
        <v>BUDA</v>
      </c>
      <c r="AJ717" s="1845"/>
    </row>
    <row r="718" spans="30:36" x14ac:dyDescent="0.25">
      <c r="AD718" s="1">
        <v>10</v>
      </c>
      <c r="AE718" s="1843">
        <v>45815</v>
      </c>
      <c r="AF718" s="74" t="s">
        <v>2140</v>
      </c>
      <c r="AG718" s="1844" t="s">
        <v>9258</v>
      </c>
      <c r="AH718" s="1844">
        <v>4</v>
      </c>
      <c r="AI718" s="2396" t="str">
        <f t="shared" si="14"/>
        <v>C.A. ROSETTI</v>
      </c>
      <c r="AJ718" s="1845"/>
    </row>
    <row r="719" spans="30:36" x14ac:dyDescent="0.25">
      <c r="AD719" s="1">
        <v>10</v>
      </c>
      <c r="AE719" s="1843">
        <v>45753</v>
      </c>
      <c r="AF719" s="74" t="s">
        <v>2141</v>
      </c>
      <c r="AG719" s="1844" t="s">
        <v>9258</v>
      </c>
      <c r="AH719" s="1844">
        <v>4</v>
      </c>
      <c r="AI719" s="2396" t="str">
        <f t="shared" si="14"/>
        <v>CALVINI</v>
      </c>
      <c r="AJ719" s="1845"/>
    </row>
    <row r="720" spans="30:36" x14ac:dyDescent="0.25">
      <c r="AD720" s="1">
        <v>10</v>
      </c>
      <c r="AE720" s="1843">
        <v>45888</v>
      </c>
      <c r="AF720" s="74" t="s">
        <v>2143</v>
      </c>
      <c r="AG720" s="1844" t="s">
        <v>9258</v>
      </c>
      <c r="AH720" s="1844">
        <v>4</v>
      </c>
      <c r="AI720" s="2396" t="str">
        <f t="shared" si="14"/>
        <v>CANESTI</v>
      </c>
      <c r="AJ720" s="1845"/>
    </row>
    <row r="721" spans="30:36" x14ac:dyDescent="0.25">
      <c r="AD721" s="1">
        <v>10</v>
      </c>
      <c r="AE721" s="1843">
        <v>45959</v>
      </c>
      <c r="AF721" s="74" t="s">
        <v>2144</v>
      </c>
      <c r="AG721" s="1844" t="s">
        <v>9258</v>
      </c>
      <c r="AH721" s="1844">
        <v>4</v>
      </c>
      <c r="AI721" s="2396" t="str">
        <f t="shared" si="14"/>
        <v>CATINA</v>
      </c>
      <c r="AJ721" s="1845"/>
    </row>
    <row r="722" spans="30:36" x14ac:dyDescent="0.25">
      <c r="AD722" s="1">
        <v>10</v>
      </c>
      <c r="AE722" s="1843">
        <v>46019</v>
      </c>
      <c r="AF722" s="74" t="s">
        <v>2146</v>
      </c>
      <c r="AG722" s="1844" t="s">
        <v>9258</v>
      </c>
      <c r="AH722" s="1844">
        <v>4</v>
      </c>
      <c r="AI722" s="2396" t="str">
        <f t="shared" si="14"/>
        <v>CERNATESTI</v>
      </c>
      <c r="AJ722" s="1845"/>
    </row>
    <row r="723" spans="30:36" x14ac:dyDescent="0.25">
      <c r="AD723" s="1">
        <v>10</v>
      </c>
      <c r="AE723" s="1843">
        <v>46108</v>
      </c>
      <c r="AF723" s="74" t="s">
        <v>2149</v>
      </c>
      <c r="AG723" s="1844" t="s">
        <v>9258</v>
      </c>
      <c r="AH723" s="1844">
        <v>4</v>
      </c>
      <c r="AI723" s="2396" t="str">
        <f t="shared" si="14"/>
        <v>CHILIILE</v>
      </c>
      <c r="AJ723" s="1845"/>
    </row>
    <row r="724" spans="30:36" x14ac:dyDescent="0.25">
      <c r="AD724" s="1">
        <v>10</v>
      </c>
      <c r="AE724" s="1843">
        <v>46180</v>
      </c>
      <c r="AF724" s="74" t="s">
        <v>2150</v>
      </c>
      <c r="AG724" s="1844" t="s">
        <v>9258</v>
      </c>
      <c r="AH724" s="1844">
        <v>4</v>
      </c>
      <c r="AI724" s="2396" t="str">
        <f t="shared" si="14"/>
        <v>CHIOJDU</v>
      </c>
      <c r="AJ724" s="1845"/>
    </row>
    <row r="725" spans="30:36" x14ac:dyDescent="0.25">
      <c r="AD725" s="1">
        <v>10</v>
      </c>
      <c r="AE725" s="1843">
        <v>46251</v>
      </c>
      <c r="AF725" s="74" t="s">
        <v>2151</v>
      </c>
      <c r="AG725" s="1844" t="s">
        <v>9258</v>
      </c>
      <c r="AH725" s="1844">
        <v>4</v>
      </c>
      <c r="AI725" s="2396" t="str">
        <f t="shared" si="14"/>
        <v>CILIBIA</v>
      </c>
      <c r="AJ725" s="1845"/>
    </row>
    <row r="726" spans="30:36" x14ac:dyDescent="0.25">
      <c r="AD726" s="1">
        <v>10</v>
      </c>
      <c r="AE726" s="1843">
        <v>46313</v>
      </c>
      <c r="AF726" s="74" t="s">
        <v>2152</v>
      </c>
      <c r="AG726" s="1844" t="s">
        <v>9258</v>
      </c>
      <c r="AH726" s="1844">
        <v>4</v>
      </c>
      <c r="AI726" s="2396" t="str">
        <f t="shared" si="14"/>
        <v>CISLAU</v>
      </c>
      <c r="AJ726" s="1845"/>
    </row>
    <row r="727" spans="30:36" x14ac:dyDescent="0.25">
      <c r="AD727" s="1">
        <v>10</v>
      </c>
      <c r="AE727" s="1843">
        <v>46377</v>
      </c>
      <c r="AF727" s="74" t="s">
        <v>2153</v>
      </c>
      <c r="AG727" s="1844" t="s">
        <v>9258</v>
      </c>
      <c r="AH727" s="1844">
        <v>4</v>
      </c>
      <c r="AI727" s="2396" t="str">
        <f t="shared" si="14"/>
        <v>COCHIRLEANCA</v>
      </c>
      <c r="AJ727" s="1845"/>
    </row>
    <row r="728" spans="30:36" x14ac:dyDescent="0.25">
      <c r="AD728" s="1">
        <v>10</v>
      </c>
      <c r="AE728" s="1843">
        <v>46439</v>
      </c>
      <c r="AF728" s="74" t="s">
        <v>2154</v>
      </c>
      <c r="AG728" s="1844" t="s">
        <v>9258</v>
      </c>
      <c r="AH728" s="1844">
        <v>4</v>
      </c>
      <c r="AI728" s="2396" t="str">
        <f t="shared" si="14"/>
        <v>COLTI</v>
      </c>
      <c r="AJ728" s="1845"/>
    </row>
    <row r="729" spans="30:36" x14ac:dyDescent="0.25">
      <c r="AD729" s="1">
        <v>10</v>
      </c>
      <c r="AE729" s="1843">
        <v>46484</v>
      </c>
      <c r="AF729" s="74" t="s">
        <v>1290</v>
      </c>
      <c r="AG729" s="1844" t="s">
        <v>9258</v>
      </c>
      <c r="AH729" s="1844">
        <v>4</v>
      </c>
      <c r="AI729" s="2396" t="str">
        <f t="shared" si="14"/>
        <v>COSTESTI</v>
      </c>
      <c r="AJ729" s="1845"/>
    </row>
    <row r="730" spans="30:36" x14ac:dyDescent="0.25">
      <c r="AD730" s="1">
        <v>10</v>
      </c>
      <c r="AE730" s="1843">
        <v>46554</v>
      </c>
      <c r="AF730" s="74" t="s">
        <v>2155</v>
      </c>
      <c r="AG730" s="1844" t="s">
        <v>9258</v>
      </c>
      <c r="AH730" s="1844">
        <v>4</v>
      </c>
      <c r="AI730" s="2396" t="str">
        <f t="shared" si="14"/>
        <v>COZIENI</v>
      </c>
      <c r="AJ730" s="1845"/>
    </row>
    <row r="731" spans="30:36" x14ac:dyDescent="0.25">
      <c r="AD731" s="1">
        <v>10</v>
      </c>
      <c r="AE731" s="1843">
        <v>50564</v>
      </c>
      <c r="AF731" s="74" t="s">
        <v>1970</v>
      </c>
      <c r="AG731" s="1844" t="s">
        <v>9258</v>
      </c>
      <c r="AH731" s="1844">
        <v>4</v>
      </c>
      <c r="AI731" s="2396" t="str">
        <f t="shared" si="14"/>
        <v>FLORICA</v>
      </c>
      <c r="AJ731" s="1845"/>
    </row>
    <row r="732" spans="30:36" x14ac:dyDescent="0.25">
      <c r="AD732" s="1">
        <v>10</v>
      </c>
      <c r="AE732" s="1843">
        <v>46769</v>
      </c>
      <c r="AF732" s="74" t="s">
        <v>2158</v>
      </c>
      <c r="AG732" s="1844" t="s">
        <v>9258</v>
      </c>
      <c r="AH732" s="1844">
        <v>4</v>
      </c>
      <c r="AI732" s="2396" t="str">
        <f t="shared" si="14"/>
        <v>GALBINASI</v>
      </c>
      <c r="AJ732" s="1845"/>
    </row>
    <row r="733" spans="30:36" x14ac:dyDescent="0.25">
      <c r="AD733" s="1">
        <v>10</v>
      </c>
      <c r="AE733" s="1843">
        <v>46803</v>
      </c>
      <c r="AF733" s="74" t="s">
        <v>2159</v>
      </c>
      <c r="AG733" s="1844" t="s">
        <v>9258</v>
      </c>
      <c r="AH733" s="1844">
        <v>4</v>
      </c>
      <c r="AI733" s="2396" t="str">
        <f t="shared" si="14"/>
        <v>GHERASENI</v>
      </c>
      <c r="AJ733" s="1845"/>
    </row>
    <row r="734" spans="30:36" x14ac:dyDescent="0.25">
      <c r="AD734" s="1">
        <v>10</v>
      </c>
      <c r="AE734" s="1843">
        <v>46830</v>
      </c>
      <c r="AF734" s="74" t="s">
        <v>2161</v>
      </c>
      <c r="AG734" s="1844" t="s">
        <v>9258</v>
      </c>
      <c r="AH734" s="1844">
        <v>4</v>
      </c>
      <c r="AI734" s="2396" t="str">
        <f t="shared" si="14"/>
        <v>GHERGHEASA</v>
      </c>
      <c r="AJ734" s="1845"/>
    </row>
    <row r="735" spans="30:36" x14ac:dyDescent="0.25">
      <c r="AD735" s="1">
        <v>10</v>
      </c>
      <c r="AE735" s="1843">
        <v>46867</v>
      </c>
      <c r="AF735" s="74" t="s">
        <v>2163</v>
      </c>
      <c r="AG735" s="1844" t="s">
        <v>9258</v>
      </c>
      <c r="AH735" s="1844">
        <v>4</v>
      </c>
      <c r="AI735" s="2396" t="str">
        <f t="shared" si="14"/>
        <v>GLODEANU SARAT</v>
      </c>
      <c r="AJ735" s="1845"/>
    </row>
    <row r="736" spans="30:36" x14ac:dyDescent="0.25">
      <c r="AD736" s="1">
        <v>10</v>
      </c>
      <c r="AE736" s="1843">
        <v>46910</v>
      </c>
      <c r="AF736" s="74" t="s">
        <v>2165</v>
      </c>
      <c r="AG736" s="1844" t="s">
        <v>9258</v>
      </c>
      <c r="AH736" s="1844">
        <v>4</v>
      </c>
      <c r="AI736" s="2396" t="str">
        <f t="shared" si="14"/>
        <v>GLODEANU-SILISTEA</v>
      </c>
      <c r="AJ736" s="1845"/>
    </row>
    <row r="737" spans="30:36" x14ac:dyDescent="0.25">
      <c r="AD737" s="1">
        <v>10</v>
      </c>
      <c r="AE737" s="1843">
        <v>47006</v>
      </c>
      <c r="AF737" s="74" t="s">
        <v>2166</v>
      </c>
      <c r="AG737" s="1844" t="s">
        <v>9258</v>
      </c>
      <c r="AH737" s="1844">
        <v>4</v>
      </c>
      <c r="AI737" s="2396" t="str">
        <f t="shared" si="14"/>
        <v>GREBANU</v>
      </c>
      <c r="AJ737" s="1845"/>
    </row>
    <row r="738" spans="30:36" x14ac:dyDescent="0.25">
      <c r="AD738" s="1">
        <v>10</v>
      </c>
      <c r="AE738" s="1843">
        <v>47079</v>
      </c>
      <c r="AF738" s="74" t="s">
        <v>2167</v>
      </c>
      <c r="AG738" s="1844" t="s">
        <v>9258</v>
      </c>
      <c r="AH738" s="1844">
        <v>4</v>
      </c>
      <c r="AI738" s="2396" t="str">
        <f t="shared" si="14"/>
        <v>GURA TEGHII</v>
      </c>
      <c r="AJ738" s="1845"/>
    </row>
    <row r="739" spans="30:36" x14ac:dyDescent="0.25">
      <c r="AD739" s="1">
        <v>10</v>
      </c>
      <c r="AE739" s="1843">
        <v>47159</v>
      </c>
      <c r="AF739" s="74" t="s">
        <v>2168</v>
      </c>
      <c r="AG739" s="1844" t="s">
        <v>9258</v>
      </c>
      <c r="AH739" s="1844">
        <v>4</v>
      </c>
      <c r="AI739" s="2396" t="str">
        <f t="shared" si="14"/>
        <v>LARGU</v>
      </c>
      <c r="AJ739" s="1845"/>
    </row>
    <row r="740" spans="30:36" x14ac:dyDescent="0.25">
      <c r="AD740" s="1">
        <v>10</v>
      </c>
      <c r="AE740" s="1843">
        <v>47186</v>
      </c>
      <c r="AF740" s="74" t="s">
        <v>2169</v>
      </c>
      <c r="AG740" s="1844" t="s">
        <v>9258</v>
      </c>
      <c r="AH740" s="1844">
        <v>4</v>
      </c>
      <c r="AI740" s="2396" t="str">
        <f t="shared" si="14"/>
        <v>LOPATARI</v>
      </c>
      <c r="AJ740" s="1845"/>
    </row>
    <row r="741" spans="30:36" x14ac:dyDescent="0.25">
      <c r="AD741" s="1">
        <v>10</v>
      </c>
      <c r="AE741" s="1843">
        <v>47300</v>
      </c>
      <c r="AF741" s="74" t="s">
        <v>2171</v>
      </c>
      <c r="AG741" s="1844" t="s">
        <v>9258</v>
      </c>
      <c r="AH741" s="1844">
        <v>4</v>
      </c>
      <c r="AI741" s="2396" t="str">
        <f t="shared" si="14"/>
        <v>LUCIU</v>
      </c>
      <c r="AJ741" s="1845"/>
    </row>
    <row r="742" spans="30:36" x14ac:dyDescent="0.25">
      <c r="AD742" s="1">
        <v>10</v>
      </c>
      <c r="AE742" s="1843">
        <v>47337</v>
      </c>
      <c r="AF742" s="74" t="s">
        <v>1308</v>
      </c>
      <c r="AG742" s="1844" t="s">
        <v>9258</v>
      </c>
      <c r="AH742" s="1844">
        <v>4</v>
      </c>
      <c r="AI742" s="2396" t="str">
        <f t="shared" si="14"/>
        <v>MAGURA</v>
      </c>
      <c r="AJ742" s="1845"/>
    </row>
    <row r="743" spans="30:36" x14ac:dyDescent="0.25">
      <c r="AD743" s="1">
        <v>10</v>
      </c>
      <c r="AE743" s="1843">
        <v>47630</v>
      </c>
      <c r="AF743" s="74" t="s">
        <v>2173</v>
      </c>
      <c r="AG743" s="1844" t="s">
        <v>9258</v>
      </c>
      <c r="AH743" s="1844">
        <v>4</v>
      </c>
      <c r="AI743" s="2396" t="str">
        <f t="shared" si="14"/>
        <v>MANZALESTI</v>
      </c>
      <c r="AJ743" s="1845"/>
    </row>
    <row r="744" spans="30:36" x14ac:dyDescent="0.25">
      <c r="AD744" s="1">
        <v>10</v>
      </c>
      <c r="AE744" s="1843">
        <v>47373</v>
      </c>
      <c r="AF744" s="74" t="s">
        <v>1526</v>
      </c>
      <c r="AG744" s="1844" t="s">
        <v>9258</v>
      </c>
      <c r="AH744" s="1844">
        <v>4</v>
      </c>
      <c r="AI744" s="2396" t="str">
        <f t="shared" si="14"/>
        <v>MARACINENI</v>
      </c>
      <c r="AJ744" s="1845"/>
    </row>
    <row r="745" spans="30:36" x14ac:dyDescent="0.25">
      <c r="AD745" s="1">
        <v>10</v>
      </c>
      <c r="AE745" s="1843">
        <v>47417</v>
      </c>
      <c r="AF745" s="74" t="s">
        <v>2174</v>
      </c>
      <c r="AG745" s="1844" t="s">
        <v>9258</v>
      </c>
      <c r="AH745" s="1844">
        <v>4</v>
      </c>
      <c r="AI745" s="2396" t="str">
        <f t="shared" si="14"/>
        <v>MARGARITESTI</v>
      </c>
      <c r="AJ745" s="1845"/>
    </row>
    <row r="746" spans="30:36" x14ac:dyDescent="0.25">
      <c r="AD746" s="1">
        <v>10</v>
      </c>
      <c r="AE746" s="1843">
        <v>47453</v>
      </c>
      <c r="AF746" s="74" t="s">
        <v>2175</v>
      </c>
      <c r="AG746" s="1844" t="s">
        <v>9258</v>
      </c>
      <c r="AH746" s="1844">
        <v>4</v>
      </c>
      <c r="AI746" s="2396" t="str">
        <f t="shared" si="14"/>
        <v>MEREI</v>
      </c>
      <c r="AJ746" s="1845"/>
    </row>
    <row r="747" spans="30:36" x14ac:dyDescent="0.25">
      <c r="AD747" s="1">
        <v>10</v>
      </c>
      <c r="AE747" s="1843">
        <v>47578</v>
      </c>
      <c r="AF747" s="74" t="s">
        <v>2177</v>
      </c>
      <c r="AG747" s="1844" t="s">
        <v>9258</v>
      </c>
      <c r="AH747" s="1844">
        <v>4</v>
      </c>
      <c r="AI747" s="2396" t="str">
        <f t="shared" si="14"/>
        <v>MIHAILESTI</v>
      </c>
      <c r="AJ747" s="1845"/>
    </row>
    <row r="748" spans="30:36" x14ac:dyDescent="0.25">
      <c r="AD748" s="1">
        <v>10</v>
      </c>
      <c r="AE748" s="1843">
        <v>47774</v>
      </c>
      <c r="AF748" s="74" t="s">
        <v>2178</v>
      </c>
      <c r="AG748" s="1844" t="s">
        <v>9258</v>
      </c>
      <c r="AH748" s="1844">
        <v>4</v>
      </c>
      <c r="AI748" s="2396" t="str">
        <f t="shared" si="14"/>
        <v>MOVILA BANULUI</v>
      </c>
      <c r="AJ748" s="1845"/>
    </row>
    <row r="749" spans="30:36" x14ac:dyDescent="0.25">
      <c r="AD749" s="1">
        <v>10</v>
      </c>
      <c r="AE749" s="1843">
        <v>47818</v>
      </c>
      <c r="AF749" s="74" t="s">
        <v>2179</v>
      </c>
      <c r="AG749" s="1844" t="s">
        <v>9258</v>
      </c>
      <c r="AH749" s="1844">
        <v>4</v>
      </c>
      <c r="AI749" s="2396" t="str">
        <f t="shared" si="14"/>
        <v>MURGESTI</v>
      </c>
      <c r="AJ749" s="1845"/>
    </row>
    <row r="750" spans="30:36" x14ac:dyDescent="0.25">
      <c r="AD750" s="1">
        <v>10</v>
      </c>
      <c r="AE750" s="1843">
        <v>47854</v>
      </c>
      <c r="AF750" s="74" t="s">
        <v>2180</v>
      </c>
      <c r="AG750" s="1844" t="s">
        <v>9258</v>
      </c>
      <c r="AH750" s="1844">
        <v>4</v>
      </c>
      <c r="AI750" s="2396" t="str">
        <f t="shared" si="14"/>
        <v>NAENI</v>
      </c>
      <c r="AJ750" s="1845"/>
    </row>
    <row r="751" spans="30:36" x14ac:dyDescent="0.25">
      <c r="AD751" s="1">
        <v>10</v>
      </c>
      <c r="AE751" s="1843">
        <v>48021</v>
      </c>
      <c r="AF751" s="74" t="s">
        <v>2181</v>
      </c>
      <c r="AG751" s="1844" t="s">
        <v>9258</v>
      </c>
      <c r="AH751" s="1844">
        <v>4</v>
      </c>
      <c r="AI751" s="2396" t="str">
        <f t="shared" si="14"/>
        <v>ODAILE</v>
      </c>
      <c r="AJ751" s="1845"/>
    </row>
    <row r="752" spans="30:36" x14ac:dyDescent="0.25">
      <c r="AD752" s="1">
        <v>10</v>
      </c>
      <c r="AE752" s="1843">
        <v>48138</v>
      </c>
      <c r="AF752" s="74" t="s">
        <v>2182</v>
      </c>
      <c r="AG752" s="1844" t="s">
        <v>9258</v>
      </c>
      <c r="AH752" s="1844">
        <v>4</v>
      </c>
      <c r="AI752" s="2396" t="str">
        <f t="shared" si="14"/>
        <v>PADINA</v>
      </c>
      <c r="AJ752" s="1845"/>
    </row>
    <row r="753" spans="30:36" x14ac:dyDescent="0.25">
      <c r="AD753" s="1">
        <v>10</v>
      </c>
      <c r="AE753" s="1843">
        <v>48227</v>
      </c>
      <c r="AF753" s="74" t="s">
        <v>2184</v>
      </c>
      <c r="AG753" s="1844" t="s">
        <v>9258</v>
      </c>
      <c r="AH753" s="1844">
        <v>4</v>
      </c>
      <c r="AI753" s="2396" t="str">
        <f t="shared" si="14"/>
        <v>PANATAU</v>
      </c>
      <c r="AJ753" s="1845"/>
    </row>
    <row r="754" spans="30:36" x14ac:dyDescent="0.25">
      <c r="AD754" s="1">
        <v>10</v>
      </c>
      <c r="AE754" s="1843">
        <v>48165</v>
      </c>
      <c r="AF754" s="74" t="s">
        <v>2185</v>
      </c>
      <c r="AG754" s="1844" t="s">
        <v>9258</v>
      </c>
      <c r="AH754" s="1844">
        <v>4</v>
      </c>
      <c r="AI754" s="2396" t="str">
        <f t="shared" si="14"/>
        <v>PARDOSI</v>
      </c>
      <c r="AJ754" s="1845"/>
    </row>
    <row r="755" spans="30:36" x14ac:dyDescent="0.25">
      <c r="AD755" s="1">
        <v>10</v>
      </c>
      <c r="AE755" s="1843">
        <v>48557</v>
      </c>
      <c r="AF755" s="74" t="s">
        <v>2186</v>
      </c>
      <c r="AG755" s="1844" t="s">
        <v>9258</v>
      </c>
      <c r="AH755" s="1844">
        <v>4</v>
      </c>
      <c r="AI755" s="2396" t="str">
        <f t="shared" si="14"/>
        <v>PARSCOV</v>
      </c>
      <c r="AJ755" s="1845"/>
    </row>
    <row r="756" spans="30:36" x14ac:dyDescent="0.25">
      <c r="AD756" s="1">
        <v>10</v>
      </c>
      <c r="AE756" s="1843">
        <v>48487</v>
      </c>
      <c r="AF756" s="74" t="s">
        <v>2189</v>
      </c>
      <c r="AG756" s="1844" t="s">
        <v>9258</v>
      </c>
      <c r="AH756" s="1844">
        <v>4</v>
      </c>
      <c r="AI756" s="2396" t="str">
        <f t="shared" si="14"/>
        <v>PIETROASELE</v>
      </c>
      <c r="AJ756" s="1845"/>
    </row>
    <row r="757" spans="30:36" x14ac:dyDescent="0.25">
      <c r="AD757" s="1">
        <v>10</v>
      </c>
      <c r="AE757" s="1843">
        <v>48682</v>
      </c>
      <c r="AF757" s="74" t="s">
        <v>2190</v>
      </c>
      <c r="AG757" s="1844" t="s">
        <v>9258</v>
      </c>
      <c r="AH757" s="1844">
        <v>4</v>
      </c>
      <c r="AI757" s="2396" t="str">
        <f t="shared" si="14"/>
        <v>PODGORIA</v>
      </c>
      <c r="AJ757" s="1845"/>
    </row>
    <row r="758" spans="30:36" x14ac:dyDescent="0.25">
      <c r="AD758" s="1">
        <v>10</v>
      </c>
      <c r="AE758" s="1843">
        <v>48771</v>
      </c>
      <c r="AF758" s="74" t="s">
        <v>2191</v>
      </c>
      <c r="AG758" s="1844" t="s">
        <v>9258</v>
      </c>
      <c r="AH758" s="1844">
        <v>4</v>
      </c>
      <c r="AI758" s="2396" t="str">
        <f t="shared" si="14"/>
        <v>POSTA CALNAU</v>
      </c>
      <c r="AJ758" s="1845"/>
    </row>
    <row r="759" spans="30:36" x14ac:dyDescent="0.25">
      <c r="AD759" s="1">
        <v>10</v>
      </c>
      <c r="AE759" s="1843">
        <v>48842</v>
      </c>
      <c r="AF759" s="74" t="s">
        <v>2192</v>
      </c>
      <c r="AG759" s="1844" t="s">
        <v>9258</v>
      </c>
      <c r="AH759" s="1844">
        <v>4</v>
      </c>
      <c r="AI759" s="2396" t="str">
        <f t="shared" si="14"/>
        <v>PUIESTI</v>
      </c>
      <c r="AJ759" s="1845"/>
    </row>
    <row r="760" spans="30:36" x14ac:dyDescent="0.25">
      <c r="AD760" s="1">
        <v>10</v>
      </c>
      <c r="AE760" s="1843">
        <v>48922</v>
      </c>
      <c r="AF760" s="74" t="s">
        <v>2193</v>
      </c>
      <c r="AG760" s="1844" t="s">
        <v>9258</v>
      </c>
      <c r="AH760" s="1844">
        <v>4</v>
      </c>
      <c r="AI760" s="2396" t="str">
        <f t="shared" si="14"/>
        <v>RACOVITENI</v>
      </c>
      <c r="AJ760" s="1845"/>
    </row>
    <row r="761" spans="30:36" x14ac:dyDescent="0.25">
      <c r="AD761" s="1">
        <v>10</v>
      </c>
      <c r="AE761" s="1843">
        <v>48968</v>
      </c>
      <c r="AF761" s="74" t="s">
        <v>1966</v>
      </c>
      <c r="AG761" s="1844" t="s">
        <v>9258</v>
      </c>
      <c r="AH761" s="1844">
        <v>4</v>
      </c>
      <c r="AI761" s="2396" t="str">
        <f t="shared" si="14"/>
        <v>RAMNICELU</v>
      </c>
      <c r="AJ761" s="1845"/>
    </row>
    <row r="762" spans="30:36" x14ac:dyDescent="0.25">
      <c r="AD762" s="1">
        <v>10</v>
      </c>
      <c r="AE762" s="1843">
        <v>49019</v>
      </c>
      <c r="AF762" s="74" t="s">
        <v>2194</v>
      </c>
      <c r="AG762" s="1844" t="s">
        <v>9258</v>
      </c>
      <c r="AH762" s="1844">
        <v>4</v>
      </c>
      <c r="AI762" s="2396" t="str">
        <f t="shared" si="14"/>
        <v>ROBEASCA</v>
      </c>
      <c r="AJ762" s="1845"/>
    </row>
    <row r="763" spans="30:36" x14ac:dyDescent="0.25">
      <c r="AD763" s="1">
        <v>10</v>
      </c>
      <c r="AE763" s="1843">
        <v>49046</v>
      </c>
      <c r="AF763" s="74" t="s">
        <v>2195</v>
      </c>
      <c r="AG763" s="1844" t="s">
        <v>9258</v>
      </c>
      <c r="AH763" s="1844">
        <v>4</v>
      </c>
      <c r="AI763" s="2396" t="str">
        <f t="shared" si="14"/>
        <v>RUSETU</v>
      </c>
      <c r="AJ763" s="1845"/>
    </row>
    <row r="764" spans="30:36" x14ac:dyDescent="0.25">
      <c r="AD764" s="1">
        <v>10</v>
      </c>
      <c r="AE764" s="1843">
        <v>49073</v>
      </c>
      <c r="AF764" s="74" t="s">
        <v>2196</v>
      </c>
      <c r="AG764" s="1844" t="s">
        <v>9258</v>
      </c>
      <c r="AH764" s="1844">
        <v>4</v>
      </c>
      <c r="AI764" s="2396" t="str">
        <f t="shared" si="14"/>
        <v>SAGEATA</v>
      </c>
      <c r="AJ764" s="1845"/>
    </row>
    <row r="765" spans="30:36" x14ac:dyDescent="0.25">
      <c r="AD765" s="1">
        <v>10</v>
      </c>
      <c r="AE765" s="1843">
        <v>49153</v>
      </c>
      <c r="AF765" s="74" t="s">
        <v>2200</v>
      </c>
      <c r="AG765" s="1844" t="s">
        <v>9258</v>
      </c>
      <c r="AH765" s="1844">
        <v>4</v>
      </c>
      <c r="AI765" s="2396" t="str">
        <f t="shared" si="14"/>
        <v>SAHATENI</v>
      </c>
      <c r="AJ765" s="1845"/>
    </row>
    <row r="766" spans="30:36" x14ac:dyDescent="0.25">
      <c r="AD766" s="1">
        <v>10</v>
      </c>
      <c r="AE766" s="1843">
        <v>49206</v>
      </c>
      <c r="AF766" s="74" t="s">
        <v>2201</v>
      </c>
      <c r="AG766" s="1844" t="s">
        <v>9258</v>
      </c>
      <c r="AH766" s="1844">
        <v>4</v>
      </c>
      <c r="AI766" s="2396" t="str">
        <f t="shared" si="14"/>
        <v>SAPOCA</v>
      </c>
      <c r="AJ766" s="1845"/>
    </row>
    <row r="767" spans="30:36" x14ac:dyDescent="0.25">
      <c r="AD767" s="1">
        <v>10</v>
      </c>
      <c r="AE767" s="1843">
        <v>49233</v>
      </c>
      <c r="AF767" s="74" t="s">
        <v>2202</v>
      </c>
      <c r="AG767" s="1844" t="s">
        <v>9258</v>
      </c>
      <c r="AH767" s="1844">
        <v>4</v>
      </c>
      <c r="AI767" s="2396" t="str">
        <f t="shared" si="14"/>
        <v>SARULESTI</v>
      </c>
      <c r="AJ767" s="1845"/>
    </row>
    <row r="768" spans="30:36" x14ac:dyDescent="0.25">
      <c r="AD768" s="1">
        <v>10</v>
      </c>
      <c r="AE768" s="1843">
        <v>49313</v>
      </c>
      <c r="AF768" s="74" t="s">
        <v>2203</v>
      </c>
      <c r="AG768" s="1844" t="s">
        <v>9258</v>
      </c>
      <c r="AH768" s="1844">
        <v>4</v>
      </c>
      <c r="AI768" s="2396" t="str">
        <f t="shared" si="14"/>
        <v>SCORTOASA</v>
      </c>
      <c r="AJ768" s="1845"/>
    </row>
    <row r="769" spans="30:36" x14ac:dyDescent="0.25">
      <c r="AD769" s="1">
        <v>10</v>
      </c>
      <c r="AE769" s="1843">
        <v>49439</v>
      </c>
      <c r="AF769" s="74" t="s">
        <v>2205</v>
      </c>
      <c r="AG769" s="1844" t="s">
        <v>9258</v>
      </c>
      <c r="AH769" s="1844">
        <v>4</v>
      </c>
      <c r="AI769" s="2396" t="str">
        <f t="shared" si="14"/>
        <v>SCUTELNICI</v>
      </c>
      <c r="AJ769" s="1845"/>
    </row>
    <row r="770" spans="30:36" x14ac:dyDescent="0.25">
      <c r="AD770" s="1">
        <v>10</v>
      </c>
      <c r="AE770" s="1843">
        <v>49484</v>
      </c>
      <c r="AF770" s="74" t="s">
        <v>2206</v>
      </c>
      <c r="AG770" s="1844" t="s">
        <v>9258</v>
      </c>
      <c r="AH770" s="1844">
        <v>4</v>
      </c>
      <c r="AI770" s="2396" t="str">
        <f t="shared" si="14"/>
        <v>SIRIU</v>
      </c>
      <c r="AJ770" s="1845"/>
    </row>
    <row r="771" spans="30:36" x14ac:dyDescent="0.25">
      <c r="AD771" s="1">
        <v>10</v>
      </c>
      <c r="AE771" s="1843">
        <v>49545</v>
      </c>
      <c r="AF771" s="74" t="s">
        <v>2207</v>
      </c>
      <c r="AG771" s="1844" t="s">
        <v>9258</v>
      </c>
      <c r="AH771" s="1844">
        <v>4</v>
      </c>
      <c r="AI771" s="2396" t="str">
        <f t="shared" si="14"/>
        <v>SMEENI</v>
      </c>
      <c r="AJ771" s="1845"/>
    </row>
    <row r="772" spans="30:36" x14ac:dyDescent="0.25">
      <c r="AD772" s="1">
        <v>10</v>
      </c>
      <c r="AE772" s="1843">
        <v>49625</v>
      </c>
      <c r="AF772" s="74" t="s">
        <v>2208</v>
      </c>
      <c r="AG772" s="1844" t="s">
        <v>9258</v>
      </c>
      <c r="AH772" s="1844">
        <v>4</v>
      </c>
      <c r="AI772" s="2396" t="str">
        <f t="shared" si="14"/>
        <v>STALPU</v>
      </c>
      <c r="AJ772" s="1845"/>
    </row>
    <row r="773" spans="30:36" x14ac:dyDescent="0.25">
      <c r="AD773" s="1">
        <v>10</v>
      </c>
      <c r="AE773" s="1843">
        <v>49849</v>
      </c>
      <c r="AF773" s="74" t="s">
        <v>2209</v>
      </c>
      <c r="AG773" s="1844" t="s">
        <v>9258</v>
      </c>
      <c r="AH773" s="1844">
        <v>4</v>
      </c>
      <c r="AI773" s="2396" t="str">
        <f t="shared" si="14"/>
        <v>TINTESTI</v>
      </c>
      <c r="AJ773" s="1845"/>
    </row>
    <row r="774" spans="30:36" x14ac:dyDescent="0.25">
      <c r="AD774" s="1">
        <v>10</v>
      </c>
      <c r="AE774" s="1843">
        <v>49643</v>
      </c>
      <c r="AF774" s="74" t="s">
        <v>2210</v>
      </c>
      <c r="AG774" s="1844" t="s">
        <v>9258</v>
      </c>
      <c r="AH774" s="1844">
        <v>4</v>
      </c>
      <c r="AI774" s="2396" t="str">
        <f t="shared" ref="AI774:AI837" si="15">INDEX(AO:AO,MATCH(AH774,AL:AL,0),)&amp;AF774</f>
        <v>TISAU</v>
      </c>
      <c r="AJ774" s="1845"/>
    </row>
    <row r="775" spans="30:36" x14ac:dyDescent="0.25">
      <c r="AD775" s="1">
        <v>10</v>
      </c>
      <c r="AE775" s="1843">
        <v>49769</v>
      </c>
      <c r="AF775" s="74" t="s">
        <v>2211</v>
      </c>
      <c r="AG775" s="1844" t="s">
        <v>9258</v>
      </c>
      <c r="AH775" s="1844">
        <v>4</v>
      </c>
      <c r="AI775" s="2396" t="str">
        <f t="shared" si="15"/>
        <v>TOPLICENI</v>
      </c>
      <c r="AJ775" s="1845"/>
    </row>
    <row r="776" spans="30:36" x14ac:dyDescent="0.25">
      <c r="AD776" s="1">
        <v>10</v>
      </c>
      <c r="AE776" s="1843">
        <v>49894</v>
      </c>
      <c r="AF776" s="74" t="s">
        <v>2213</v>
      </c>
      <c r="AG776" s="1844" t="s">
        <v>9258</v>
      </c>
      <c r="AH776" s="1844">
        <v>4</v>
      </c>
      <c r="AI776" s="2396" t="str">
        <f t="shared" si="15"/>
        <v>ULMENI</v>
      </c>
      <c r="AJ776" s="1845"/>
    </row>
    <row r="777" spans="30:36" x14ac:dyDescent="0.25">
      <c r="AD777" s="1">
        <v>10</v>
      </c>
      <c r="AE777" s="1843">
        <v>50549</v>
      </c>
      <c r="AF777" s="74" t="s">
        <v>2172</v>
      </c>
      <c r="AG777" s="1844" t="s">
        <v>9258</v>
      </c>
      <c r="AH777" s="1844">
        <v>4</v>
      </c>
      <c r="AI777" s="2396" t="str">
        <f t="shared" si="15"/>
        <v>UNGURIU</v>
      </c>
      <c r="AJ777" s="1845"/>
    </row>
    <row r="778" spans="30:36" x14ac:dyDescent="0.25">
      <c r="AD778" s="1">
        <v>10</v>
      </c>
      <c r="AE778" s="1843">
        <v>49956</v>
      </c>
      <c r="AF778" s="74" t="s">
        <v>2214</v>
      </c>
      <c r="AG778" s="1844" t="s">
        <v>9258</v>
      </c>
      <c r="AH778" s="1844">
        <v>4</v>
      </c>
      <c r="AI778" s="2396" t="str">
        <f t="shared" si="15"/>
        <v>VADU PASII</v>
      </c>
      <c r="AJ778" s="1845"/>
    </row>
    <row r="779" spans="30:36" x14ac:dyDescent="0.25">
      <c r="AD779" s="1">
        <v>10</v>
      </c>
      <c r="AE779" s="1843">
        <v>50399</v>
      </c>
      <c r="AF779" s="74" t="s">
        <v>1528</v>
      </c>
      <c r="AG779" s="1844" t="s">
        <v>9258</v>
      </c>
      <c r="AH779" s="1844">
        <v>4</v>
      </c>
      <c r="AI779" s="2396" t="str">
        <f t="shared" si="15"/>
        <v>VALCELELE</v>
      </c>
      <c r="AJ779" s="1845"/>
    </row>
    <row r="780" spans="30:36" x14ac:dyDescent="0.25">
      <c r="AD780" s="1">
        <v>10</v>
      </c>
      <c r="AE780" s="1843">
        <v>50022</v>
      </c>
      <c r="AF780" s="74" t="s">
        <v>2215</v>
      </c>
      <c r="AG780" s="1844" t="s">
        <v>9258</v>
      </c>
      <c r="AH780" s="1844">
        <v>4</v>
      </c>
      <c r="AI780" s="2396" t="str">
        <f t="shared" si="15"/>
        <v>VALEA RAMNICULUI</v>
      </c>
      <c r="AJ780" s="1845"/>
    </row>
    <row r="781" spans="30:36" x14ac:dyDescent="0.25">
      <c r="AD781" s="1">
        <v>10</v>
      </c>
      <c r="AE781" s="1843">
        <v>50068</v>
      </c>
      <c r="AF781" s="74" t="s">
        <v>1788</v>
      </c>
      <c r="AG781" s="1844" t="s">
        <v>9258</v>
      </c>
      <c r="AH781" s="1844">
        <v>4</v>
      </c>
      <c r="AI781" s="2396" t="str">
        <f t="shared" si="15"/>
        <v>VALEA SALCIEI</v>
      </c>
      <c r="AJ781" s="1845"/>
    </row>
    <row r="782" spans="30:36" x14ac:dyDescent="0.25">
      <c r="AD782" s="1">
        <v>10</v>
      </c>
      <c r="AE782" s="1843">
        <v>50102</v>
      </c>
      <c r="AF782" s="74" t="s">
        <v>1576</v>
      </c>
      <c r="AG782" s="1844" t="s">
        <v>9258</v>
      </c>
      <c r="AH782" s="1844">
        <v>4</v>
      </c>
      <c r="AI782" s="2396" t="str">
        <f t="shared" si="15"/>
        <v>VERNESTI</v>
      </c>
      <c r="AJ782" s="1845"/>
    </row>
    <row r="783" spans="30:36" x14ac:dyDescent="0.25">
      <c r="AD783" s="1">
        <v>10</v>
      </c>
      <c r="AE783" s="1843">
        <v>50228</v>
      </c>
      <c r="AF783" s="74" t="s">
        <v>2216</v>
      </c>
      <c r="AG783" s="1844" t="s">
        <v>9258</v>
      </c>
      <c r="AH783" s="1844">
        <v>4</v>
      </c>
      <c r="AI783" s="2396" t="str">
        <f t="shared" si="15"/>
        <v>VINTILA VODA</v>
      </c>
      <c r="AJ783" s="1845"/>
    </row>
    <row r="784" spans="30:36" x14ac:dyDescent="0.25">
      <c r="AD784" s="1">
        <v>10</v>
      </c>
      <c r="AE784" s="1843">
        <v>50326</v>
      </c>
      <c r="AF784" s="74" t="s">
        <v>2217</v>
      </c>
      <c r="AG784" s="1844" t="s">
        <v>9258</v>
      </c>
      <c r="AH784" s="1844">
        <v>4</v>
      </c>
      <c r="AI784" s="2396" t="str">
        <f t="shared" si="15"/>
        <v>VIPERESTI</v>
      </c>
      <c r="AJ784" s="1845"/>
    </row>
    <row r="785" spans="30:36" x14ac:dyDescent="0.25">
      <c r="AD785" s="1">
        <v>10</v>
      </c>
      <c r="AE785" s="1843">
        <v>50415</v>
      </c>
      <c r="AF785" s="74" t="s">
        <v>1525</v>
      </c>
      <c r="AG785" s="1844" t="s">
        <v>9258</v>
      </c>
      <c r="AH785" s="1844">
        <v>4</v>
      </c>
      <c r="AI785" s="2396" t="str">
        <f t="shared" si="15"/>
        <v>ZARNESTI</v>
      </c>
      <c r="AJ785" s="1845"/>
    </row>
    <row r="786" spans="30:36" x14ac:dyDescent="0.25">
      <c r="AD786" s="1830">
        <v>10</v>
      </c>
      <c r="AE786" s="1846">
        <v>50479</v>
      </c>
      <c r="AF786" s="1847" t="s">
        <v>2218</v>
      </c>
      <c r="AG786" s="1848" t="s">
        <v>9258</v>
      </c>
      <c r="AH786" s="1848">
        <v>4</v>
      </c>
      <c r="AI786" s="2397" t="str">
        <f t="shared" si="15"/>
        <v>ZIDURI</v>
      </c>
      <c r="AJ786" s="1849"/>
    </row>
    <row r="787" spans="30:36" x14ac:dyDescent="0.25">
      <c r="AD787" s="1850">
        <v>11</v>
      </c>
      <c r="AE787" s="1851">
        <v>50790</v>
      </c>
      <c r="AF787" s="1852" t="s">
        <v>10540</v>
      </c>
      <c r="AG787" s="1853" t="s">
        <v>9259</v>
      </c>
      <c r="AH787" s="1853">
        <v>1</v>
      </c>
      <c r="AI787" s="2398" t="str">
        <f t="shared" si="15"/>
        <v>MUNICIPIUL RESITA</v>
      </c>
      <c r="AJ787" s="1854" t="s">
        <v>9259</v>
      </c>
    </row>
    <row r="788" spans="30:36" x14ac:dyDescent="0.25">
      <c r="AD788" s="1">
        <v>11</v>
      </c>
      <c r="AE788" s="1843">
        <v>51010</v>
      </c>
      <c r="AF788" s="74" t="s">
        <v>10541</v>
      </c>
      <c r="AG788" s="1844" t="s">
        <v>9259</v>
      </c>
      <c r="AH788" s="1844">
        <v>2</v>
      </c>
      <c r="AI788" s="2396" t="str">
        <f t="shared" si="15"/>
        <v>MUNICIPIUL CARANSEBES</v>
      </c>
      <c r="AJ788" s="1845"/>
    </row>
    <row r="789" spans="30:36" x14ac:dyDescent="0.25">
      <c r="AD789" s="1">
        <v>11</v>
      </c>
      <c r="AE789" s="1843">
        <v>50889</v>
      </c>
      <c r="AF789" s="74" t="s">
        <v>10542</v>
      </c>
      <c r="AG789" s="1844" t="s">
        <v>9259</v>
      </c>
      <c r="AH789" s="1844">
        <v>3</v>
      </c>
      <c r="AI789" s="2396" t="str">
        <f t="shared" si="15"/>
        <v>ORASUL ANINA</v>
      </c>
      <c r="AJ789" s="1845"/>
    </row>
    <row r="790" spans="30:36" x14ac:dyDescent="0.25">
      <c r="AD790" s="1">
        <v>11</v>
      </c>
      <c r="AE790" s="1843">
        <v>50923</v>
      </c>
      <c r="AF790" s="74" t="s">
        <v>10543</v>
      </c>
      <c r="AG790" s="1844" t="s">
        <v>9259</v>
      </c>
      <c r="AH790" s="1844">
        <v>3</v>
      </c>
      <c r="AI790" s="2396" t="str">
        <f t="shared" si="15"/>
        <v>ORASUL BAILE HERCULANE</v>
      </c>
      <c r="AJ790" s="1845"/>
    </row>
    <row r="791" spans="30:36" x14ac:dyDescent="0.25">
      <c r="AD791" s="1">
        <v>11</v>
      </c>
      <c r="AE791" s="1843">
        <v>50969</v>
      </c>
      <c r="AF791" s="74" t="s">
        <v>2324</v>
      </c>
      <c r="AG791" s="1844" t="s">
        <v>9259</v>
      </c>
      <c r="AH791" s="1844">
        <v>3</v>
      </c>
      <c r="AI791" s="2396" t="str">
        <f t="shared" si="15"/>
        <v>ORASUL BOCSA</v>
      </c>
      <c r="AJ791" s="1845"/>
    </row>
    <row r="792" spans="30:36" x14ac:dyDescent="0.25">
      <c r="AD792" s="1">
        <v>11</v>
      </c>
      <c r="AE792" s="1843">
        <v>51056</v>
      </c>
      <c r="AF792" s="74" t="s">
        <v>10544</v>
      </c>
      <c r="AG792" s="1844" t="s">
        <v>9259</v>
      </c>
      <c r="AH792" s="1844">
        <v>3</v>
      </c>
      <c r="AI792" s="2396" t="str">
        <f t="shared" si="15"/>
        <v>ORASUL MOLDOVA NOUA</v>
      </c>
      <c r="AJ792" s="1845"/>
    </row>
    <row r="793" spans="30:36" x14ac:dyDescent="0.25">
      <c r="AD793" s="1">
        <v>11</v>
      </c>
      <c r="AE793" s="1843">
        <v>51118</v>
      </c>
      <c r="AF793" s="74" t="s">
        <v>10545</v>
      </c>
      <c r="AG793" s="1844" t="s">
        <v>9259</v>
      </c>
      <c r="AH793" s="1844">
        <v>3</v>
      </c>
      <c r="AI793" s="2396" t="str">
        <f t="shared" si="15"/>
        <v>ORASUL ORAVITA</v>
      </c>
      <c r="AJ793" s="1845"/>
    </row>
    <row r="794" spans="30:36" x14ac:dyDescent="0.25">
      <c r="AD794" s="1">
        <v>11</v>
      </c>
      <c r="AE794" s="1843">
        <v>51207</v>
      </c>
      <c r="AF794" s="74" t="s">
        <v>10546</v>
      </c>
      <c r="AG794" s="1844" t="s">
        <v>9259</v>
      </c>
      <c r="AH794" s="1844">
        <v>3</v>
      </c>
      <c r="AI794" s="2396" t="str">
        <f t="shared" si="15"/>
        <v>ORASUL OTELU ROSU</v>
      </c>
      <c r="AJ794" s="1845"/>
    </row>
    <row r="795" spans="30:36" x14ac:dyDescent="0.25">
      <c r="AD795" s="1">
        <v>11</v>
      </c>
      <c r="AE795" s="1843">
        <v>51243</v>
      </c>
      <c r="AF795" s="74" t="s">
        <v>2327</v>
      </c>
      <c r="AG795" s="1844" t="s">
        <v>9259</v>
      </c>
      <c r="AH795" s="1844">
        <v>4</v>
      </c>
      <c r="AI795" s="2396" t="str">
        <f t="shared" si="15"/>
        <v>ARMENIS</v>
      </c>
      <c r="AJ795" s="1845"/>
    </row>
    <row r="796" spans="30:36" x14ac:dyDescent="0.25">
      <c r="AD796" s="1">
        <v>11</v>
      </c>
      <c r="AE796" s="1843">
        <v>51305</v>
      </c>
      <c r="AF796" s="74" t="s">
        <v>2328</v>
      </c>
      <c r="AG796" s="1844" t="s">
        <v>9259</v>
      </c>
      <c r="AH796" s="1844">
        <v>4</v>
      </c>
      <c r="AI796" s="2396" t="str">
        <f t="shared" si="15"/>
        <v>BANIA</v>
      </c>
      <c r="AJ796" s="1845"/>
    </row>
    <row r="797" spans="30:36" x14ac:dyDescent="0.25">
      <c r="AD797" s="1">
        <v>11</v>
      </c>
      <c r="AE797" s="1843">
        <v>51332</v>
      </c>
      <c r="AF797" s="74" t="s">
        <v>2329</v>
      </c>
      <c r="AG797" s="1844" t="s">
        <v>9259</v>
      </c>
      <c r="AH797" s="1844">
        <v>4</v>
      </c>
      <c r="AI797" s="2396" t="str">
        <f t="shared" si="15"/>
        <v>BAUTAR</v>
      </c>
      <c r="AJ797" s="1845"/>
    </row>
    <row r="798" spans="30:36" x14ac:dyDescent="0.25">
      <c r="AD798" s="1">
        <v>11</v>
      </c>
      <c r="AE798" s="1843">
        <v>51387</v>
      </c>
      <c r="AF798" s="74" t="s">
        <v>2330</v>
      </c>
      <c r="AG798" s="1844" t="s">
        <v>9259</v>
      </c>
      <c r="AH798" s="1844">
        <v>4</v>
      </c>
      <c r="AI798" s="2396" t="str">
        <f t="shared" si="15"/>
        <v>BERLISTE</v>
      </c>
      <c r="AJ798" s="1845"/>
    </row>
    <row r="799" spans="30:36" x14ac:dyDescent="0.25">
      <c r="AD799" s="1">
        <v>11</v>
      </c>
      <c r="AE799" s="1843">
        <v>51449</v>
      </c>
      <c r="AF799" s="74" t="s">
        <v>2331</v>
      </c>
      <c r="AG799" s="1844" t="s">
        <v>9259</v>
      </c>
      <c r="AH799" s="1844">
        <v>4</v>
      </c>
      <c r="AI799" s="2396" t="str">
        <f t="shared" si="15"/>
        <v>BERZASCA</v>
      </c>
      <c r="AJ799" s="1845"/>
    </row>
    <row r="800" spans="30:36" x14ac:dyDescent="0.25">
      <c r="AD800" s="1">
        <v>11</v>
      </c>
      <c r="AE800" s="1843">
        <v>51500</v>
      </c>
      <c r="AF800" s="74" t="s">
        <v>2332</v>
      </c>
      <c r="AG800" s="1844" t="s">
        <v>9259</v>
      </c>
      <c r="AH800" s="1844">
        <v>4</v>
      </c>
      <c r="AI800" s="2396" t="str">
        <f t="shared" si="15"/>
        <v>BERZOVIA</v>
      </c>
      <c r="AJ800" s="1845"/>
    </row>
    <row r="801" spans="30:36" x14ac:dyDescent="0.25">
      <c r="AD801" s="1">
        <v>11</v>
      </c>
      <c r="AE801" s="1843">
        <v>51546</v>
      </c>
      <c r="AF801" s="74" t="s">
        <v>2333</v>
      </c>
      <c r="AG801" s="1844" t="s">
        <v>9259</v>
      </c>
      <c r="AH801" s="1844">
        <v>4</v>
      </c>
      <c r="AI801" s="2396" t="str">
        <f t="shared" si="15"/>
        <v>BOLVASNITA</v>
      </c>
      <c r="AJ801" s="1845"/>
    </row>
    <row r="802" spans="30:36" x14ac:dyDescent="0.25">
      <c r="AD802" s="1">
        <v>11</v>
      </c>
      <c r="AE802" s="1843">
        <v>51573</v>
      </c>
      <c r="AF802" s="74" t="s">
        <v>2334</v>
      </c>
      <c r="AG802" s="1844" t="s">
        <v>9259</v>
      </c>
      <c r="AH802" s="1844">
        <v>4</v>
      </c>
      <c r="AI802" s="2396" t="str">
        <f t="shared" si="15"/>
        <v>BOZOVICI</v>
      </c>
      <c r="AJ802" s="1845"/>
    </row>
    <row r="803" spans="30:36" x14ac:dyDescent="0.25">
      <c r="AD803" s="1">
        <v>11</v>
      </c>
      <c r="AE803" s="1843">
        <v>51626</v>
      </c>
      <c r="AF803" s="74" t="s">
        <v>2170</v>
      </c>
      <c r="AG803" s="1844" t="s">
        <v>9259</v>
      </c>
      <c r="AH803" s="1844">
        <v>4</v>
      </c>
      <c r="AI803" s="2396" t="str">
        <f t="shared" si="15"/>
        <v>BREBU</v>
      </c>
      <c r="AJ803" s="1845"/>
    </row>
    <row r="804" spans="30:36" x14ac:dyDescent="0.25">
      <c r="AD804" s="1">
        <v>11</v>
      </c>
      <c r="AE804" s="1843">
        <v>51662</v>
      </c>
      <c r="AF804" s="74" t="s">
        <v>2335</v>
      </c>
      <c r="AG804" s="1844" t="s">
        <v>9259</v>
      </c>
      <c r="AH804" s="1844">
        <v>4</v>
      </c>
      <c r="AI804" s="2396" t="str">
        <f t="shared" si="15"/>
        <v>BREBU NOU</v>
      </c>
      <c r="AJ804" s="1845"/>
    </row>
    <row r="805" spans="30:36" x14ac:dyDescent="0.25">
      <c r="AD805" s="1">
        <v>11</v>
      </c>
      <c r="AE805" s="1843">
        <v>51699</v>
      </c>
      <c r="AF805" s="74" t="s">
        <v>2336</v>
      </c>
      <c r="AG805" s="1844" t="s">
        <v>9259</v>
      </c>
      <c r="AH805" s="1844">
        <v>4</v>
      </c>
      <c r="AI805" s="2396" t="str">
        <f t="shared" si="15"/>
        <v>BUCHIN</v>
      </c>
      <c r="AJ805" s="1845"/>
    </row>
    <row r="806" spans="30:36" x14ac:dyDescent="0.25">
      <c r="AD806" s="1">
        <v>11</v>
      </c>
      <c r="AE806" s="1843">
        <v>51751</v>
      </c>
      <c r="AF806" s="74" t="s">
        <v>2337</v>
      </c>
      <c r="AG806" s="1844" t="s">
        <v>9259</v>
      </c>
      <c r="AH806" s="1844">
        <v>4</v>
      </c>
      <c r="AI806" s="2396" t="str">
        <f t="shared" si="15"/>
        <v>BUCOSNITA</v>
      </c>
      <c r="AJ806" s="1845"/>
    </row>
    <row r="807" spans="30:36" x14ac:dyDescent="0.25">
      <c r="AD807" s="1">
        <v>11</v>
      </c>
      <c r="AE807" s="1843">
        <v>51804</v>
      </c>
      <c r="AF807" s="74" t="s">
        <v>2338</v>
      </c>
      <c r="AG807" s="1844" t="s">
        <v>9259</v>
      </c>
      <c r="AH807" s="1844">
        <v>4</v>
      </c>
      <c r="AI807" s="2396" t="str">
        <f t="shared" si="15"/>
        <v>CARASOVA</v>
      </c>
      <c r="AJ807" s="1845"/>
    </row>
    <row r="808" spans="30:36" x14ac:dyDescent="0.25">
      <c r="AD808" s="1">
        <v>11</v>
      </c>
      <c r="AE808" s="1843">
        <v>51840</v>
      </c>
      <c r="AF808" s="74" t="s">
        <v>2339</v>
      </c>
      <c r="AG808" s="1844" t="s">
        <v>9259</v>
      </c>
      <c r="AH808" s="1844">
        <v>4</v>
      </c>
      <c r="AI808" s="2396" t="str">
        <f t="shared" si="15"/>
        <v>CARBUNARI</v>
      </c>
      <c r="AJ808" s="1845"/>
    </row>
    <row r="809" spans="30:36" x14ac:dyDescent="0.25">
      <c r="AD809" s="1">
        <v>11</v>
      </c>
      <c r="AE809" s="1843">
        <v>51948</v>
      </c>
      <c r="AF809" s="74" t="s">
        <v>2340</v>
      </c>
      <c r="AG809" s="1844" t="s">
        <v>9259</v>
      </c>
      <c r="AH809" s="1844">
        <v>4</v>
      </c>
      <c r="AI809" s="2396" t="str">
        <f t="shared" si="15"/>
        <v>CICLOVA ROMANA</v>
      </c>
      <c r="AJ809" s="1845"/>
    </row>
    <row r="810" spans="30:36" x14ac:dyDescent="0.25">
      <c r="AD810" s="1">
        <v>11</v>
      </c>
      <c r="AE810" s="1843">
        <v>51984</v>
      </c>
      <c r="AF810" s="74" t="s">
        <v>2341</v>
      </c>
      <c r="AG810" s="1844" t="s">
        <v>9259</v>
      </c>
      <c r="AH810" s="1844">
        <v>4</v>
      </c>
      <c r="AI810" s="2396" t="str">
        <f t="shared" si="15"/>
        <v>CIUCHICI</v>
      </c>
      <c r="AJ810" s="1845"/>
    </row>
    <row r="811" spans="30:36" x14ac:dyDescent="0.25">
      <c r="AD811" s="1">
        <v>11</v>
      </c>
      <c r="AE811" s="1843">
        <v>52035</v>
      </c>
      <c r="AF811" s="74" t="s">
        <v>2342</v>
      </c>
      <c r="AG811" s="1844" t="s">
        <v>9259</v>
      </c>
      <c r="AH811" s="1844">
        <v>4</v>
      </c>
      <c r="AI811" s="2396" t="str">
        <f t="shared" si="15"/>
        <v>CIUDANOVITA</v>
      </c>
      <c r="AJ811" s="1845"/>
    </row>
    <row r="812" spans="30:36" x14ac:dyDescent="0.25">
      <c r="AD812" s="1">
        <v>11</v>
      </c>
      <c r="AE812" s="1843">
        <v>51877</v>
      </c>
      <c r="AF812" s="74" t="s">
        <v>2343</v>
      </c>
      <c r="AG812" s="1844" t="s">
        <v>9259</v>
      </c>
      <c r="AH812" s="1844">
        <v>4</v>
      </c>
      <c r="AI812" s="2396" t="str">
        <f t="shared" si="15"/>
        <v>CONSTANTIN DAICOVICIU</v>
      </c>
      <c r="AJ812" s="1845"/>
    </row>
    <row r="813" spans="30:36" x14ac:dyDescent="0.25">
      <c r="AD813" s="1">
        <v>11</v>
      </c>
      <c r="AE813" s="1843">
        <v>52062</v>
      </c>
      <c r="AF813" s="74" t="s">
        <v>2344</v>
      </c>
      <c r="AG813" s="1844" t="s">
        <v>9259</v>
      </c>
      <c r="AH813" s="1844">
        <v>4</v>
      </c>
      <c r="AI813" s="2396" t="str">
        <f t="shared" si="15"/>
        <v>COPACELE</v>
      </c>
      <c r="AJ813" s="1845"/>
    </row>
    <row r="814" spans="30:36" x14ac:dyDescent="0.25">
      <c r="AD814" s="1">
        <v>11</v>
      </c>
      <c r="AE814" s="1843">
        <v>52115</v>
      </c>
      <c r="AF814" s="74" t="s">
        <v>2345</v>
      </c>
      <c r="AG814" s="1844" t="s">
        <v>9259</v>
      </c>
      <c r="AH814" s="1844">
        <v>4</v>
      </c>
      <c r="AI814" s="2396" t="str">
        <f t="shared" si="15"/>
        <v>CORNEA</v>
      </c>
      <c r="AJ814" s="1845"/>
    </row>
    <row r="815" spans="30:36" x14ac:dyDescent="0.25">
      <c r="AD815" s="1">
        <v>11</v>
      </c>
      <c r="AE815" s="1843">
        <v>52160</v>
      </c>
      <c r="AF815" s="74" t="s">
        <v>2346</v>
      </c>
      <c r="AG815" s="1844" t="s">
        <v>9259</v>
      </c>
      <c r="AH815" s="1844">
        <v>4</v>
      </c>
      <c r="AI815" s="2396" t="str">
        <f t="shared" si="15"/>
        <v>CORNEREVA</v>
      </c>
      <c r="AJ815" s="1845"/>
    </row>
    <row r="816" spans="30:36" x14ac:dyDescent="0.25">
      <c r="AD816" s="1">
        <v>11</v>
      </c>
      <c r="AE816" s="1843">
        <v>53489</v>
      </c>
      <c r="AF816" s="74" t="s">
        <v>2347</v>
      </c>
      <c r="AG816" s="1844" t="s">
        <v>9259</v>
      </c>
      <c r="AH816" s="1844">
        <v>4</v>
      </c>
      <c r="AI816" s="2396" t="str">
        <f t="shared" si="15"/>
        <v>CORONINI</v>
      </c>
      <c r="AJ816" s="1845"/>
    </row>
    <row r="817" spans="30:36" x14ac:dyDescent="0.25">
      <c r="AD817" s="1">
        <v>11</v>
      </c>
      <c r="AE817" s="1843">
        <v>52570</v>
      </c>
      <c r="AF817" s="74" t="s">
        <v>2348</v>
      </c>
      <c r="AG817" s="1844" t="s">
        <v>9259</v>
      </c>
      <c r="AH817" s="1844">
        <v>4</v>
      </c>
      <c r="AI817" s="2396" t="str">
        <f t="shared" si="15"/>
        <v>DALBOSET</v>
      </c>
      <c r="AJ817" s="1845"/>
    </row>
    <row r="818" spans="30:36" x14ac:dyDescent="0.25">
      <c r="AD818" s="1">
        <v>11</v>
      </c>
      <c r="AE818" s="1843">
        <v>52650</v>
      </c>
      <c r="AF818" s="74" t="s">
        <v>2349</v>
      </c>
      <c r="AG818" s="1844" t="s">
        <v>9259</v>
      </c>
      <c r="AH818" s="1844">
        <v>4</v>
      </c>
      <c r="AI818" s="2396" t="str">
        <f t="shared" si="15"/>
        <v>DOCLIN</v>
      </c>
      <c r="AJ818" s="1845"/>
    </row>
    <row r="819" spans="30:36" x14ac:dyDescent="0.25">
      <c r="AD819" s="1">
        <v>11</v>
      </c>
      <c r="AE819" s="1843">
        <v>52696</v>
      </c>
      <c r="AF819" s="74" t="s">
        <v>2350</v>
      </c>
      <c r="AG819" s="1844" t="s">
        <v>9259</v>
      </c>
      <c r="AH819" s="1844">
        <v>4</v>
      </c>
      <c r="AI819" s="2396" t="str">
        <f t="shared" si="15"/>
        <v>DOGNECEA</v>
      </c>
      <c r="AJ819" s="1845"/>
    </row>
    <row r="820" spans="30:36" x14ac:dyDescent="0.25">
      <c r="AD820" s="1">
        <v>11</v>
      </c>
      <c r="AE820" s="1843">
        <v>52721</v>
      </c>
      <c r="AF820" s="74" t="s">
        <v>2351</v>
      </c>
      <c r="AG820" s="1844" t="s">
        <v>9259</v>
      </c>
      <c r="AH820" s="1844">
        <v>4</v>
      </c>
      <c r="AI820" s="2396" t="str">
        <f t="shared" si="15"/>
        <v>DOMASNEA</v>
      </c>
      <c r="AJ820" s="1845"/>
    </row>
    <row r="821" spans="30:36" x14ac:dyDescent="0.25">
      <c r="AD821" s="1">
        <v>11</v>
      </c>
      <c r="AE821" s="1843">
        <v>53700</v>
      </c>
      <c r="AF821" s="74" t="s">
        <v>2352</v>
      </c>
      <c r="AG821" s="1844" t="s">
        <v>9259</v>
      </c>
      <c r="AH821" s="1844">
        <v>4</v>
      </c>
      <c r="AI821" s="2396" t="str">
        <f t="shared" si="15"/>
        <v>EFTIMIE MURGU</v>
      </c>
      <c r="AJ821" s="1845"/>
    </row>
    <row r="822" spans="30:36" x14ac:dyDescent="0.25">
      <c r="AD822" s="1">
        <v>11</v>
      </c>
      <c r="AE822" s="1843">
        <v>52758</v>
      </c>
      <c r="AF822" s="74" t="s">
        <v>2353</v>
      </c>
      <c r="AG822" s="1844" t="s">
        <v>9259</v>
      </c>
      <c r="AH822" s="1844">
        <v>4</v>
      </c>
      <c r="AI822" s="2396" t="str">
        <f t="shared" si="15"/>
        <v>EZERIS</v>
      </c>
      <c r="AJ822" s="1845"/>
    </row>
    <row r="823" spans="30:36" x14ac:dyDescent="0.25">
      <c r="AD823" s="1">
        <v>11</v>
      </c>
      <c r="AE823" s="1843">
        <v>52785</v>
      </c>
      <c r="AF823" s="74" t="s">
        <v>2354</v>
      </c>
      <c r="AG823" s="1844" t="s">
        <v>9259</v>
      </c>
      <c r="AH823" s="1844">
        <v>4</v>
      </c>
      <c r="AI823" s="2396" t="str">
        <f t="shared" si="15"/>
        <v>FARLIUG</v>
      </c>
      <c r="AJ823" s="1845"/>
    </row>
    <row r="824" spans="30:36" x14ac:dyDescent="0.25">
      <c r="AD824" s="1">
        <v>11</v>
      </c>
      <c r="AE824" s="1843">
        <v>52856</v>
      </c>
      <c r="AF824" s="74" t="s">
        <v>2355</v>
      </c>
      <c r="AG824" s="1844" t="s">
        <v>9259</v>
      </c>
      <c r="AH824" s="1844">
        <v>4</v>
      </c>
      <c r="AI824" s="2396" t="str">
        <f t="shared" si="15"/>
        <v>FOROTIC</v>
      </c>
      <c r="AJ824" s="1845"/>
    </row>
    <row r="825" spans="30:36" x14ac:dyDescent="0.25">
      <c r="AD825" s="1">
        <v>11</v>
      </c>
      <c r="AE825" s="1843">
        <v>52909</v>
      </c>
      <c r="AF825" s="74" t="s">
        <v>2356</v>
      </c>
      <c r="AG825" s="1844" t="s">
        <v>9259</v>
      </c>
      <c r="AH825" s="1844">
        <v>4</v>
      </c>
      <c r="AI825" s="2396" t="str">
        <f t="shared" si="15"/>
        <v>GARNIC</v>
      </c>
      <c r="AJ825" s="1845"/>
    </row>
    <row r="826" spans="30:36" x14ac:dyDescent="0.25">
      <c r="AD826" s="1">
        <v>11</v>
      </c>
      <c r="AE826" s="1843">
        <v>52936</v>
      </c>
      <c r="AF826" s="74" t="s">
        <v>2357</v>
      </c>
      <c r="AG826" s="1844" t="s">
        <v>9259</v>
      </c>
      <c r="AH826" s="1844">
        <v>4</v>
      </c>
      <c r="AI826" s="2396" t="str">
        <f t="shared" si="15"/>
        <v>GLIMBOCA</v>
      </c>
      <c r="AJ826" s="1845"/>
    </row>
    <row r="827" spans="30:36" x14ac:dyDescent="0.25">
      <c r="AD827" s="1">
        <v>11</v>
      </c>
      <c r="AE827" s="1843">
        <v>52954</v>
      </c>
      <c r="AF827" s="74" t="s">
        <v>2358</v>
      </c>
      <c r="AG827" s="1844" t="s">
        <v>9259</v>
      </c>
      <c r="AH827" s="1844">
        <v>4</v>
      </c>
      <c r="AI827" s="2396" t="str">
        <f t="shared" si="15"/>
        <v>GORUIA</v>
      </c>
      <c r="AJ827" s="1845"/>
    </row>
    <row r="828" spans="30:36" x14ac:dyDescent="0.25">
      <c r="AD828" s="1">
        <v>11</v>
      </c>
      <c r="AE828" s="1843">
        <v>52990</v>
      </c>
      <c r="AF828" s="74" t="s">
        <v>1836</v>
      </c>
      <c r="AG828" s="1844" t="s">
        <v>9259</v>
      </c>
      <c r="AH828" s="1844">
        <v>4</v>
      </c>
      <c r="AI828" s="2396" t="str">
        <f t="shared" si="15"/>
        <v>GRADINARI</v>
      </c>
      <c r="AJ828" s="1845"/>
    </row>
    <row r="829" spans="30:36" x14ac:dyDescent="0.25">
      <c r="AD829" s="1">
        <v>11</v>
      </c>
      <c r="AE829" s="1843">
        <v>53023</v>
      </c>
      <c r="AF829" s="74" t="s">
        <v>2359</v>
      </c>
      <c r="AG829" s="1844" t="s">
        <v>9259</v>
      </c>
      <c r="AH829" s="1844">
        <v>4</v>
      </c>
      <c r="AI829" s="2396" t="str">
        <f t="shared" si="15"/>
        <v>IABLANITA</v>
      </c>
      <c r="AJ829" s="1845"/>
    </row>
    <row r="830" spans="30:36" x14ac:dyDescent="0.25">
      <c r="AD830" s="1">
        <v>11</v>
      </c>
      <c r="AE830" s="1843">
        <v>53069</v>
      </c>
      <c r="AF830" s="74" t="s">
        <v>2360</v>
      </c>
      <c r="AG830" s="1844" t="s">
        <v>9259</v>
      </c>
      <c r="AH830" s="1844">
        <v>4</v>
      </c>
      <c r="AI830" s="2396" t="str">
        <f t="shared" si="15"/>
        <v>LAPUSNICEL</v>
      </c>
      <c r="AJ830" s="1845"/>
    </row>
    <row r="831" spans="30:36" x14ac:dyDescent="0.25">
      <c r="AD831" s="1">
        <v>11</v>
      </c>
      <c r="AE831" s="1843">
        <v>53103</v>
      </c>
      <c r="AF831" s="74" t="s">
        <v>2361</v>
      </c>
      <c r="AG831" s="1844" t="s">
        <v>9259</v>
      </c>
      <c r="AH831" s="1844">
        <v>4</v>
      </c>
      <c r="AI831" s="2396" t="str">
        <f t="shared" si="15"/>
        <v>LAPUSNICU MARE</v>
      </c>
      <c r="AJ831" s="1845"/>
    </row>
    <row r="832" spans="30:36" x14ac:dyDescent="0.25">
      <c r="AD832" s="1">
        <v>11</v>
      </c>
      <c r="AE832" s="1843">
        <v>53130</v>
      </c>
      <c r="AF832" s="74" t="s">
        <v>2362</v>
      </c>
      <c r="AG832" s="1844" t="s">
        <v>9259</v>
      </c>
      <c r="AH832" s="1844">
        <v>4</v>
      </c>
      <c r="AI832" s="2396" t="str">
        <f t="shared" si="15"/>
        <v>LUNCAVITA</v>
      </c>
      <c r="AJ832" s="1845"/>
    </row>
    <row r="833" spans="30:36" x14ac:dyDescent="0.25">
      <c r="AD833" s="1">
        <v>11</v>
      </c>
      <c r="AE833" s="1843">
        <v>53167</v>
      </c>
      <c r="AF833" s="74" t="s">
        <v>2363</v>
      </c>
      <c r="AG833" s="1844" t="s">
        <v>9259</v>
      </c>
      <c r="AH833" s="1844">
        <v>4</v>
      </c>
      <c r="AI833" s="2396" t="str">
        <f t="shared" si="15"/>
        <v>LUPAC</v>
      </c>
      <c r="AJ833" s="1845"/>
    </row>
    <row r="834" spans="30:36" x14ac:dyDescent="0.25">
      <c r="AD834" s="1">
        <v>11</v>
      </c>
      <c r="AE834" s="1843">
        <v>53210</v>
      </c>
      <c r="AF834" s="74" t="s">
        <v>2364</v>
      </c>
      <c r="AG834" s="1844" t="s">
        <v>9259</v>
      </c>
      <c r="AH834" s="1844">
        <v>4</v>
      </c>
      <c r="AI834" s="2396" t="str">
        <f t="shared" si="15"/>
        <v>MARGA</v>
      </c>
      <c r="AJ834" s="1845"/>
    </row>
    <row r="835" spans="30:36" x14ac:dyDescent="0.25">
      <c r="AD835" s="1">
        <v>11</v>
      </c>
      <c r="AE835" s="1843">
        <v>53247</v>
      </c>
      <c r="AF835" s="74" t="s">
        <v>2365</v>
      </c>
      <c r="AG835" s="1844" t="s">
        <v>9259</v>
      </c>
      <c r="AH835" s="1844">
        <v>4</v>
      </c>
      <c r="AI835" s="2396" t="str">
        <f t="shared" si="15"/>
        <v>MAURENI</v>
      </c>
      <c r="AJ835" s="1845"/>
    </row>
    <row r="836" spans="30:36" x14ac:dyDescent="0.25">
      <c r="AD836" s="1">
        <v>11</v>
      </c>
      <c r="AE836" s="1843">
        <v>53274</v>
      </c>
      <c r="AF836" s="74" t="s">
        <v>2366</v>
      </c>
      <c r="AG836" s="1844" t="s">
        <v>9259</v>
      </c>
      <c r="AH836" s="1844">
        <v>4</v>
      </c>
      <c r="AI836" s="2396" t="str">
        <f t="shared" si="15"/>
        <v>MEHADIA</v>
      </c>
      <c r="AJ836" s="1845"/>
    </row>
    <row r="837" spans="30:36" x14ac:dyDescent="0.25">
      <c r="AD837" s="1">
        <v>11</v>
      </c>
      <c r="AE837" s="1843">
        <v>53327</v>
      </c>
      <c r="AF837" s="74" t="s">
        <v>2367</v>
      </c>
      <c r="AG837" s="1844" t="s">
        <v>9259</v>
      </c>
      <c r="AH837" s="1844">
        <v>4</v>
      </c>
      <c r="AI837" s="2396" t="str">
        <f t="shared" si="15"/>
        <v>MEHADICA</v>
      </c>
      <c r="AJ837" s="1845"/>
    </row>
    <row r="838" spans="30:36" x14ac:dyDescent="0.25">
      <c r="AD838" s="1">
        <v>11</v>
      </c>
      <c r="AE838" s="1843">
        <v>53345</v>
      </c>
      <c r="AF838" s="74" t="s">
        <v>2368</v>
      </c>
      <c r="AG838" s="1844" t="s">
        <v>9259</v>
      </c>
      <c r="AH838" s="1844">
        <v>4</v>
      </c>
      <c r="AI838" s="2396" t="str">
        <f t="shared" ref="AI838:AI901" si="16">INDEX(AO:AO,MATCH(AH838,AL:AL,0),)&amp;AF838</f>
        <v>NAIDAS</v>
      </c>
      <c r="AJ838" s="1845"/>
    </row>
    <row r="839" spans="30:36" x14ac:dyDescent="0.25">
      <c r="AD839" s="1">
        <v>11</v>
      </c>
      <c r="AE839" s="1843">
        <v>53372</v>
      </c>
      <c r="AF839" s="74" t="s">
        <v>1360</v>
      </c>
      <c r="AG839" s="1844" t="s">
        <v>9259</v>
      </c>
      <c r="AH839" s="1844">
        <v>4</v>
      </c>
      <c r="AI839" s="2396" t="str">
        <f t="shared" si="16"/>
        <v>OBREJA</v>
      </c>
      <c r="AJ839" s="1845"/>
    </row>
    <row r="840" spans="30:36" x14ac:dyDescent="0.25">
      <c r="AD840" s="1">
        <v>11</v>
      </c>
      <c r="AE840" s="1843">
        <v>50987</v>
      </c>
      <c r="AF840" s="74" t="s">
        <v>2369</v>
      </c>
      <c r="AG840" s="1844" t="s">
        <v>9259</v>
      </c>
      <c r="AH840" s="1844">
        <v>4</v>
      </c>
      <c r="AI840" s="2396" t="str">
        <f t="shared" si="16"/>
        <v>OCNA DE FIER</v>
      </c>
      <c r="AJ840" s="1845"/>
    </row>
    <row r="841" spans="30:36" x14ac:dyDescent="0.25">
      <c r="AD841" s="1">
        <v>11</v>
      </c>
      <c r="AE841" s="1843">
        <v>53425</v>
      </c>
      <c r="AF841" s="74" t="s">
        <v>1688</v>
      </c>
      <c r="AG841" s="1844" t="s">
        <v>9259</v>
      </c>
      <c r="AH841" s="1844">
        <v>4</v>
      </c>
      <c r="AI841" s="2396" t="str">
        <f t="shared" si="16"/>
        <v>PALTINIS</v>
      </c>
      <c r="AJ841" s="1845"/>
    </row>
    <row r="842" spans="30:36" x14ac:dyDescent="0.25">
      <c r="AD842" s="1">
        <v>11</v>
      </c>
      <c r="AE842" s="1843">
        <v>53513</v>
      </c>
      <c r="AF842" s="74" t="s">
        <v>2370</v>
      </c>
      <c r="AG842" s="1844" t="s">
        <v>9259</v>
      </c>
      <c r="AH842" s="1844">
        <v>4</v>
      </c>
      <c r="AI842" s="2396" t="str">
        <f t="shared" si="16"/>
        <v>POJEJENA</v>
      </c>
      <c r="AJ842" s="1845"/>
    </row>
    <row r="843" spans="30:36" x14ac:dyDescent="0.25">
      <c r="AD843" s="1">
        <v>11</v>
      </c>
      <c r="AE843" s="1843">
        <v>53577</v>
      </c>
      <c r="AF843" s="74" t="s">
        <v>2371</v>
      </c>
      <c r="AG843" s="1844" t="s">
        <v>9259</v>
      </c>
      <c r="AH843" s="1844">
        <v>4</v>
      </c>
      <c r="AI843" s="2396" t="str">
        <f t="shared" si="16"/>
        <v>PRIGOR</v>
      </c>
      <c r="AJ843" s="1845"/>
    </row>
    <row r="844" spans="30:36" x14ac:dyDescent="0.25">
      <c r="AD844" s="1">
        <v>11</v>
      </c>
      <c r="AE844" s="1843">
        <v>53675</v>
      </c>
      <c r="AF844" s="74" t="s">
        <v>2373</v>
      </c>
      <c r="AG844" s="1844" t="s">
        <v>9259</v>
      </c>
      <c r="AH844" s="1844">
        <v>4</v>
      </c>
      <c r="AI844" s="2396" t="str">
        <f t="shared" si="16"/>
        <v>RACASDIA</v>
      </c>
      <c r="AJ844" s="1845"/>
    </row>
    <row r="845" spans="30:36" x14ac:dyDescent="0.25">
      <c r="AD845" s="1">
        <v>11</v>
      </c>
      <c r="AE845" s="1843">
        <v>53639</v>
      </c>
      <c r="AF845" s="74" t="s">
        <v>2374</v>
      </c>
      <c r="AG845" s="1844" t="s">
        <v>9259</v>
      </c>
      <c r="AH845" s="1844">
        <v>4</v>
      </c>
      <c r="AI845" s="2396" t="str">
        <f t="shared" si="16"/>
        <v>RAMNA</v>
      </c>
      <c r="AJ845" s="1845"/>
    </row>
    <row r="846" spans="30:36" x14ac:dyDescent="0.25">
      <c r="AD846" s="1">
        <v>11</v>
      </c>
      <c r="AE846" s="1843">
        <v>53728</v>
      </c>
      <c r="AF846" s="74" t="s">
        <v>2375</v>
      </c>
      <c r="AG846" s="1844" t="s">
        <v>9259</v>
      </c>
      <c r="AH846" s="1844">
        <v>4</v>
      </c>
      <c r="AI846" s="2396" t="str">
        <f t="shared" si="16"/>
        <v>RUSCA MONTANA</v>
      </c>
      <c r="AJ846" s="1845"/>
    </row>
    <row r="847" spans="30:36" x14ac:dyDescent="0.25">
      <c r="AD847" s="1">
        <v>11</v>
      </c>
      <c r="AE847" s="1843">
        <v>53755</v>
      </c>
      <c r="AF847" s="74" t="s">
        <v>2376</v>
      </c>
      <c r="AG847" s="1844" t="s">
        <v>9259</v>
      </c>
      <c r="AH847" s="1844">
        <v>4</v>
      </c>
      <c r="AI847" s="2396" t="str">
        <f t="shared" si="16"/>
        <v>SACU</v>
      </c>
      <c r="AJ847" s="1845"/>
    </row>
    <row r="848" spans="30:36" x14ac:dyDescent="0.25">
      <c r="AD848" s="1">
        <v>11</v>
      </c>
      <c r="AE848" s="1843">
        <v>53791</v>
      </c>
      <c r="AF848" s="74" t="s">
        <v>2377</v>
      </c>
      <c r="AG848" s="1844" t="s">
        <v>9259</v>
      </c>
      <c r="AH848" s="1844">
        <v>4</v>
      </c>
      <c r="AI848" s="2396" t="str">
        <f t="shared" si="16"/>
        <v>SASCA MONTANA</v>
      </c>
      <c r="AJ848" s="1845"/>
    </row>
    <row r="849" spans="30:36" x14ac:dyDescent="0.25">
      <c r="AD849" s="1">
        <v>11</v>
      </c>
      <c r="AE849" s="1843">
        <v>53853</v>
      </c>
      <c r="AF849" s="74" t="s">
        <v>2378</v>
      </c>
      <c r="AG849" s="1844" t="s">
        <v>9259</v>
      </c>
      <c r="AH849" s="1844">
        <v>4</v>
      </c>
      <c r="AI849" s="2396" t="str">
        <f t="shared" si="16"/>
        <v>SICHEVITA</v>
      </c>
      <c r="AJ849" s="1845"/>
    </row>
    <row r="850" spans="30:36" x14ac:dyDescent="0.25">
      <c r="AD850" s="1">
        <v>11</v>
      </c>
      <c r="AE850" s="1843">
        <v>54056</v>
      </c>
      <c r="AF850" s="74" t="s">
        <v>2379</v>
      </c>
      <c r="AG850" s="1844" t="s">
        <v>9259</v>
      </c>
      <c r="AH850" s="1844">
        <v>4</v>
      </c>
      <c r="AI850" s="2396" t="str">
        <f t="shared" si="16"/>
        <v>SLATINA-TIMIS</v>
      </c>
      <c r="AJ850" s="1845"/>
    </row>
    <row r="851" spans="30:36" x14ac:dyDescent="0.25">
      <c r="AD851" s="1">
        <v>11</v>
      </c>
      <c r="AE851" s="1843">
        <v>54109</v>
      </c>
      <c r="AF851" s="74" t="s">
        <v>2380</v>
      </c>
      <c r="AG851" s="1844" t="s">
        <v>9259</v>
      </c>
      <c r="AH851" s="1844">
        <v>4</v>
      </c>
      <c r="AI851" s="2396" t="str">
        <f t="shared" si="16"/>
        <v>SOCOL</v>
      </c>
      <c r="AJ851" s="1845"/>
    </row>
    <row r="852" spans="30:36" x14ac:dyDescent="0.25">
      <c r="AD852" s="1">
        <v>11</v>
      </c>
      <c r="AE852" s="1843">
        <v>54163</v>
      </c>
      <c r="AF852" s="74" t="s">
        <v>2381</v>
      </c>
      <c r="AG852" s="1844" t="s">
        <v>9259</v>
      </c>
      <c r="AH852" s="1844">
        <v>4</v>
      </c>
      <c r="AI852" s="2396" t="str">
        <f t="shared" si="16"/>
        <v>SOPOTU NOU</v>
      </c>
      <c r="AJ852" s="1845"/>
    </row>
    <row r="853" spans="30:36" x14ac:dyDescent="0.25">
      <c r="AD853" s="1">
        <v>11</v>
      </c>
      <c r="AE853" s="1843">
        <v>54350</v>
      </c>
      <c r="AF853" s="74" t="s">
        <v>1660</v>
      </c>
      <c r="AG853" s="1844" t="s">
        <v>9259</v>
      </c>
      <c r="AH853" s="1844">
        <v>4</v>
      </c>
      <c r="AI853" s="2396" t="str">
        <f t="shared" si="16"/>
        <v>TARNOVA</v>
      </c>
      <c r="AJ853" s="1845"/>
    </row>
    <row r="854" spans="30:36" x14ac:dyDescent="0.25">
      <c r="AD854" s="1">
        <v>11</v>
      </c>
      <c r="AE854" s="1843">
        <v>54270</v>
      </c>
      <c r="AF854" s="74" t="s">
        <v>2382</v>
      </c>
      <c r="AG854" s="1844" t="s">
        <v>9259</v>
      </c>
      <c r="AH854" s="1844">
        <v>4</v>
      </c>
      <c r="AI854" s="2396" t="str">
        <f t="shared" si="16"/>
        <v>TEREGOVA</v>
      </c>
      <c r="AJ854" s="1845"/>
    </row>
    <row r="855" spans="30:36" x14ac:dyDescent="0.25">
      <c r="AD855" s="1">
        <v>11</v>
      </c>
      <c r="AE855" s="1843">
        <v>54305</v>
      </c>
      <c r="AF855" s="74" t="s">
        <v>2383</v>
      </c>
      <c r="AG855" s="1844" t="s">
        <v>9259</v>
      </c>
      <c r="AH855" s="1844">
        <v>4</v>
      </c>
      <c r="AI855" s="2396" t="str">
        <f t="shared" si="16"/>
        <v>TICVANIU MARE</v>
      </c>
      <c r="AJ855" s="1845"/>
    </row>
    <row r="856" spans="30:36" x14ac:dyDescent="0.25">
      <c r="AD856" s="1">
        <v>11</v>
      </c>
      <c r="AE856" s="1843">
        <v>54387</v>
      </c>
      <c r="AF856" s="74" t="s">
        <v>2384</v>
      </c>
      <c r="AG856" s="1844" t="s">
        <v>9259</v>
      </c>
      <c r="AH856" s="1844">
        <v>4</v>
      </c>
      <c r="AI856" s="2396" t="str">
        <f t="shared" si="16"/>
        <v>TOPLET</v>
      </c>
      <c r="AJ856" s="1845"/>
    </row>
    <row r="857" spans="30:36" x14ac:dyDescent="0.25">
      <c r="AD857" s="1">
        <v>11</v>
      </c>
      <c r="AE857" s="1843">
        <v>54412</v>
      </c>
      <c r="AF857" s="74" t="s">
        <v>2386</v>
      </c>
      <c r="AG857" s="1844" t="s">
        <v>9259</v>
      </c>
      <c r="AH857" s="1844">
        <v>4</v>
      </c>
      <c r="AI857" s="2396" t="str">
        <f t="shared" si="16"/>
        <v>TURNU RUIENI</v>
      </c>
      <c r="AJ857" s="1845"/>
    </row>
    <row r="858" spans="30:36" x14ac:dyDescent="0.25">
      <c r="AD858" s="1">
        <v>11</v>
      </c>
      <c r="AE858" s="1843">
        <v>54485</v>
      </c>
      <c r="AF858" s="74" t="s">
        <v>2387</v>
      </c>
      <c r="AG858" s="1844" t="s">
        <v>9259</v>
      </c>
      <c r="AH858" s="1844">
        <v>4</v>
      </c>
      <c r="AI858" s="2396" t="str">
        <f t="shared" si="16"/>
        <v>VALIUG</v>
      </c>
      <c r="AJ858" s="1845"/>
    </row>
    <row r="859" spans="30:36" x14ac:dyDescent="0.25">
      <c r="AD859" s="1">
        <v>11</v>
      </c>
      <c r="AE859" s="1843">
        <v>54500</v>
      </c>
      <c r="AF859" s="74" t="s">
        <v>2388</v>
      </c>
      <c r="AG859" s="1844" t="s">
        <v>9259</v>
      </c>
      <c r="AH859" s="1844">
        <v>4</v>
      </c>
      <c r="AI859" s="2396" t="str">
        <f t="shared" si="16"/>
        <v>VARADIA</v>
      </c>
      <c r="AJ859" s="1845"/>
    </row>
    <row r="860" spans="30:36" x14ac:dyDescent="0.25">
      <c r="AD860" s="1">
        <v>11</v>
      </c>
      <c r="AE860" s="1843">
        <v>54537</v>
      </c>
      <c r="AF860" s="74" t="s">
        <v>1902</v>
      </c>
      <c r="AG860" s="1844" t="s">
        <v>9259</v>
      </c>
      <c r="AH860" s="1844">
        <v>4</v>
      </c>
      <c r="AI860" s="2396" t="str">
        <f t="shared" si="16"/>
        <v>VERMES</v>
      </c>
      <c r="AJ860" s="1845"/>
    </row>
    <row r="861" spans="30:36" x14ac:dyDescent="0.25">
      <c r="AD861" s="1">
        <v>11</v>
      </c>
      <c r="AE861" s="1843">
        <v>54573</v>
      </c>
      <c r="AF861" s="74" t="s">
        <v>2389</v>
      </c>
      <c r="AG861" s="1844" t="s">
        <v>9259</v>
      </c>
      <c r="AH861" s="1844">
        <v>4</v>
      </c>
      <c r="AI861" s="2396" t="str">
        <f t="shared" si="16"/>
        <v>VRANI</v>
      </c>
      <c r="AJ861" s="1845"/>
    </row>
    <row r="862" spans="30:36" x14ac:dyDescent="0.25">
      <c r="AD862" s="1">
        <v>11</v>
      </c>
      <c r="AE862" s="1843">
        <v>54617</v>
      </c>
      <c r="AF862" s="74" t="s">
        <v>1564</v>
      </c>
      <c r="AG862" s="1844" t="s">
        <v>9259</v>
      </c>
      <c r="AH862" s="1844">
        <v>4</v>
      </c>
      <c r="AI862" s="2396" t="str">
        <f t="shared" si="16"/>
        <v>ZAVOI</v>
      </c>
      <c r="AJ862" s="1845"/>
    </row>
    <row r="863" spans="30:36" x14ac:dyDescent="0.25">
      <c r="AD863" s="1830">
        <v>11</v>
      </c>
      <c r="AE863" s="1846">
        <v>54699</v>
      </c>
      <c r="AF863" s="1847" t="s">
        <v>2391</v>
      </c>
      <c r="AG863" s="1848" t="s">
        <v>9259</v>
      </c>
      <c r="AH863" s="1848">
        <v>4</v>
      </c>
      <c r="AI863" s="2397" t="str">
        <f t="shared" si="16"/>
        <v>ZORLENTU MARE</v>
      </c>
      <c r="AJ863" s="1849"/>
    </row>
    <row r="864" spans="30:36" x14ac:dyDescent="0.25">
      <c r="AD864" s="1850">
        <v>12</v>
      </c>
      <c r="AE864" s="1851">
        <v>54975</v>
      </c>
      <c r="AF864" s="1852" t="s">
        <v>10547</v>
      </c>
      <c r="AG864" s="1853" t="s">
        <v>9260</v>
      </c>
      <c r="AH864" s="1853">
        <v>1</v>
      </c>
      <c r="AI864" s="2398" t="str">
        <f t="shared" si="16"/>
        <v>MUNICIPIUL CLUJ-NAPOCA</v>
      </c>
      <c r="AJ864" s="1854" t="s">
        <v>9260</v>
      </c>
    </row>
    <row r="865" spans="30:36" x14ac:dyDescent="0.25">
      <c r="AD865" s="1">
        <v>12</v>
      </c>
      <c r="AE865" s="1843">
        <v>55357</v>
      </c>
      <c r="AF865" s="74" t="s">
        <v>10550</v>
      </c>
      <c r="AG865" s="1844" t="s">
        <v>9260</v>
      </c>
      <c r="AH865" s="1844">
        <v>2</v>
      </c>
      <c r="AI865" s="2396" t="str">
        <f t="shared" si="16"/>
        <v>MUNICIPIUL CAMPIA TURZII</v>
      </c>
      <c r="AJ865" s="1845"/>
    </row>
    <row r="866" spans="30:36" x14ac:dyDescent="0.25">
      <c r="AD866" s="1">
        <v>12</v>
      </c>
      <c r="AE866" s="1843">
        <v>55008</v>
      </c>
      <c r="AF866" s="74" t="s">
        <v>10548</v>
      </c>
      <c r="AG866" s="1844" t="s">
        <v>9260</v>
      </c>
      <c r="AH866" s="1844">
        <v>2</v>
      </c>
      <c r="AI866" s="2396" t="str">
        <f t="shared" si="16"/>
        <v>MUNICIPIUL DEJ</v>
      </c>
      <c r="AJ866" s="1845"/>
    </row>
    <row r="867" spans="30:36" x14ac:dyDescent="0.25">
      <c r="AD867" s="1">
        <v>12</v>
      </c>
      <c r="AE867" s="1843">
        <v>55384</v>
      </c>
      <c r="AF867" s="74" t="s">
        <v>10551</v>
      </c>
      <c r="AG867" s="1844" t="s">
        <v>9260</v>
      </c>
      <c r="AH867" s="1844">
        <v>2</v>
      </c>
      <c r="AI867" s="2396" t="str">
        <f t="shared" si="16"/>
        <v>MUNICIPIUL GHERLA</v>
      </c>
      <c r="AJ867" s="1845"/>
    </row>
    <row r="868" spans="30:36" x14ac:dyDescent="0.25">
      <c r="AD868" s="1">
        <v>12</v>
      </c>
      <c r="AE868" s="1843">
        <v>55259</v>
      </c>
      <c r="AF868" s="74" t="s">
        <v>10549</v>
      </c>
      <c r="AG868" s="1844" t="s">
        <v>9260</v>
      </c>
      <c r="AH868" s="1844">
        <v>2</v>
      </c>
      <c r="AI868" s="2396" t="str">
        <f t="shared" si="16"/>
        <v>MUNICIPIUL TURDA</v>
      </c>
      <c r="AJ868" s="1845"/>
    </row>
    <row r="869" spans="30:36" x14ac:dyDescent="0.25">
      <c r="AD869" s="1">
        <v>12</v>
      </c>
      <c r="AE869" s="1843">
        <v>55446</v>
      </c>
      <c r="AF869" s="74" t="s">
        <v>10552</v>
      </c>
      <c r="AG869" s="1844" t="s">
        <v>9260</v>
      </c>
      <c r="AH869" s="1844">
        <v>3</v>
      </c>
      <c r="AI869" s="2396" t="str">
        <f t="shared" si="16"/>
        <v>ORASUL HUEDIN</v>
      </c>
      <c r="AJ869" s="1845"/>
    </row>
    <row r="870" spans="30:36" x14ac:dyDescent="0.25">
      <c r="AD870" s="1">
        <v>12</v>
      </c>
      <c r="AE870" s="1843">
        <v>55473</v>
      </c>
      <c r="AF870" s="74" t="s">
        <v>2219</v>
      </c>
      <c r="AG870" s="1844" t="s">
        <v>9260</v>
      </c>
      <c r="AH870" s="1844">
        <v>4</v>
      </c>
      <c r="AI870" s="2396" t="str">
        <f t="shared" si="16"/>
        <v>AGHIRESU</v>
      </c>
      <c r="AJ870" s="1845"/>
    </row>
    <row r="871" spans="30:36" x14ac:dyDescent="0.25">
      <c r="AD871" s="1">
        <v>12</v>
      </c>
      <c r="AE871" s="1843">
        <v>55598</v>
      </c>
      <c r="AF871" s="74" t="s">
        <v>2220</v>
      </c>
      <c r="AG871" s="1844" t="s">
        <v>9260</v>
      </c>
      <c r="AH871" s="1844">
        <v>4</v>
      </c>
      <c r="AI871" s="2396" t="str">
        <f t="shared" si="16"/>
        <v>AITON</v>
      </c>
      <c r="AJ871" s="1845"/>
    </row>
    <row r="872" spans="30:36" x14ac:dyDescent="0.25">
      <c r="AD872" s="1">
        <v>12</v>
      </c>
      <c r="AE872" s="1843">
        <v>55623</v>
      </c>
      <c r="AF872" s="74" t="s">
        <v>1530</v>
      </c>
      <c r="AG872" s="1844" t="s">
        <v>9260</v>
      </c>
      <c r="AH872" s="1844">
        <v>4</v>
      </c>
      <c r="AI872" s="2396" t="str">
        <f t="shared" si="16"/>
        <v>ALUNIS</v>
      </c>
      <c r="AJ872" s="1845"/>
    </row>
    <row r="873" spans="30:36" x14ac:dyDescent="0.25">
      <c r="AD873" s="1">
        <v>12</v>
      </c>
      <c r="AE873" s="1843">
        <v>55687</v>
      </c>
      <c r="AF873" s="74" t="s">
        <v>2221</v>
      </c>
      <c r="AG873" s="1844" t="s">
        <v>9260</v>
      </c>
      <c r="AH873" s="1844">
        <v>4</v>
      </c>
      <c r="AI873" s="2396" t="str">
        <f t="shared" si="16"/>
        <v>APAHIDA</v>
      </c>
      <c r="AJ873" s="1845"/>
    </row>
    <row r="874" spans="30:36" x14ac:dyDescent="0.25">
      <c r="AD874" s="1">
        <v>12</v>
      </c>
      <c r="AE874" s="1843">
        <v>55776</v>
      </c>
      <c r="AF874" s="74" t="s">
        <v>2222</v>
      </c>
      <c r="AG874" s="1844" t="s">
        <v>9260</v>
      </c>
      <c r="AH874" s="1844">
        <v>4</v>
      </c>
      <c r="AI874" s="2396" t="str">
        <f t="shared" si="16"/>
        <v>ASCHILEU</v>
      </c>
      <c r="AJ874" s="1845"/>
    </row>
    <row r="875" spans="30:36" x14ac:dyDescent="0.25">
      <c r="AD875" s="1">
        <v>12</v>
      </c>
      <c r="AE875" s="1843">
        <v>55838</v>
      </c>
      <c r="AF875" s="74" t="s">
        <v>2223</v>
      </c>
      <c r="AG875" s="1844" t="s">
        <v>9260</v>
      </c>
      <c r="AH875" s="1844">
        <v>4</v>
      </c>
      <c r="AI875" s="2396" t="str">
        <f t="shared" si="16"/>
        <v>BACIU</v>
      </c>
      <c r="AJ875" s="1845"/>
    </row>
    <row r="876" spans="30:36" x14ac:dyDescent="0.25">
      <c r="AD876" s="1">
        <v>12</v>
      </c>
      <c r="AE876" s="1843">
        <v>55918</v>
      </c>
      <c r="AF876" s="74" t="s">
        <v>2225</v>
      </c>
      <c r="AG876" s="1844" t="s">
        <v>9260</v>
      </c>
      <c r="AH876" s="1844">
        <v>4</v>
      </c>
      <c r="AI876" s="2396" t="str">
        <f t="shared" si="16"/>
        <v>BAISOARA</v>
      </c>
      <c r="AJ876" s="1845"/>
    </row>
    <row r="877" spans="30:36" x14ac:dyDescent="0.25">
      <c r="AD877" s="1">
        <v>12</v>
      </c>
      <c r="AE877" s="1843">
        <v>56014</v>
      </c>
      <c r="AF877" s="74" t="s">
        <v>2227</v>
      </c>
      <c r="AG877" s="1844" t="s">
        <v>9260</v>
      </c>
      <c r="AH877" s="1844">
        <v>4</v>
      </c>
      <c r="AI877" s="2396" t="str">
        <f t="shared" si="16"/>
        <v>BELIS</v>
      </c>
      <c r="AJ877" s="1845"/>
    </row>
    <row r="878" spans="30:36" x14ac:dyDescent="0.25">
      <c r="AD878" s="1">
        <v>12</v>
      </c>
      <c r="AE878" s="1843">
        <v>56096</v>
      </c>
      <c r="AF878" s="74" t="s">
        <v>2228</v>
      </c>
      <c r="AG878" s="1844" t="s">
        <v>9260</v>
      </c>
      <c r="AH878" s="1844">
        <v>4</v>
      </c>
      <c r="AI878" s="2396" t="str">
        <f t="shared" si="16"/>
        <v>BOBALNA</v>
      </c>
      <c r="AJ878" s="1845"/>
    </row>
    <row r="879" spans="30:36" x14ac:dyDescent="0.25">
      <c r="AD879" s="1">
        <v>12</v>
      </c>
      <c r="AE879" s="1843">
        <v>56210</v>
      </c>
      <c r="AF879" s="74" t="s">
        <v>2230</v>
      </c>
      <c r="AG879" s="1844" t="s">
        <v>9260</v>
      </c>
      <c r="AH879" s="1844">
        <v>4</v>
      </c>
      <c r="AI879" s="2396" t="str">
        <f t="shared" si="16"/>
        <v>BONTIDA</v>
      </c>
      <c r="AJ879" s="1845"/>
    </row>
    <row r="880" spans="30:36" x14ac:dyDescent="0.25">
      <c r="AD880" s="1">
        <v>12</v>
      </c>
      <c r="AE880" s="1843">
        <v>56265</v>
      </c>
      <c r="AF880" s="74" t="s">
        <v>1858</v>
      </c>
      <c r="AG880" s="1844" t="s">
        <v>9260</v>
      </c>
      <c r="AH880" s="1844">
        <v>4</v>
      </c>
      <c r="AI880" s="2396" t="str">
        <f t="shared" si="16"/>
        <v>BORSA</v>
      </c>
      <c r="AJ880" s="1845"/>
    </row>
    <row r="881" spans="30:36" x14ac:dyDescent="0.25">
      <c r="AD881" s="1">
        <v>12</v>
      </c>
      <c r="AE881" s="1843">
        <v>56327</v>
      </c>
      <c r="AF881" s="74" t="s">
        <v>2231</v>
      </c>
      <c r="AG881" s="1844" t="s">
        <v>9260</v>
      </c>
      <c r="AH881" s="1844">
        <v>4</v>
      </c>
      <c r="AI881" s="2396" t="str">
        <f t="shared" si="16"/>
        <v>BUZA</v>
      </c>
      <c r="AJ881" s="1845"/>
    </row>
    <row r="882" spans="30:36" x14ac:dyDescent="0.25">
      <c r="AD882" s="1">
        <v>12</v>
      </c>
      <c r="AE882" s="1843">
        <v>56354</v>
      </c>
      <c r="AF882" s="74" t="s">
        <v>2232</v>
      </c>
      <c r="AG882" s="1844" t="s">
        <v>9260</v>
      </c>
      <c r="AH882" s="1844">
        <v>4</v>
      </c>
      <c r="AI882" s="2396" t="str">
        <f t="shared" si="16"/>
        <v>CAIANU</v>
      </c>
      <c r="AJ882" s="1845"/>
    </row>
    <row r="883" spans="30:36" x14ac:dyDescent="0.25">
      <c r="AD883" s="1">
        <v>12</v>
      </c>
      <c r="AE883" s="1843">
        <v>56425</v>
      </c>
      <c r="AF883" s="74" t="s">
        <v>2000</v>
      </c>
      <c r="AG883" s="1844" t="s">
        <v>9260</v>
      </c>
      <c r="AH883" s="1844">
        <v>4</v>
      </c>
      <c r="AI883" s="2396" t="str">
        <f t="shared" si="16"/>
        <v>CALARASI</v>
      </c>
      <c r="AJ883" s="1845"/>
    </row>
    <row r="884" spans="30:36" x14ac:dyDescent="0.25">
      <c r="AD884" s="1">
        <v>12</v>
      </c>
      <c r="AE884" s="1843">
        <v>56461</v>
      </c>
      <c r="AF884" s="74" t="s">
        <v>2233</v>
      </c>
      <c r="AG884" s="1844" t="s">
        <v>9260</v>
      </c>
      <c r="AH884" s="1844">
        <v>4</v>
      </c>
      <c r="AI884" s="2396" t="str">
        <f t="shared" si="16"/>
        <v>CALATELE</v>
      </c>
      <c r="AJ884" s="1845"/>
    </row>
    <row r="885" spans="30:36" x14ac:dyDescent="0.25">
      <c r="AD885" s="1">
        <v>12</v>
      </c>
      <c r="AE885" s="1843">
        <v>56522</v>
      </c>
      <c r="AF885" s="74" t="s">
        <v>2234</v>
      </c>
      <c r="AG885" s="1844" t="s">
        <v>9260</v>
      </c>
      <c r="AH885" s="1844">
        <v>4</v>
      </c>
      <c r="AI885" s="2396" t="str">
        <f t="shared" si="16"/>
        <v>CAMARASU</v>
      </c>
      <c r="AJ885" s="1845"/>
    </row>
    <row r="886" spans="30:36" x14ac:dyDescent="0.25">
      <c r="AD886" s="1">
        <v>12</v>
      </c>
      <c r="AE886" s="1843">
        <v>56568</v>
      </c>
      <c r="AF886" s="74" t="s">
        <v>2235</v>
      </c>
      <c r="AG886" s="1844" t="s">
        <v>9260</v>
      </c>
      <c r="AH886" s="1844">
        <v>4</v>
      </c>
      <c r="AI886" s="2396" t="str">
        <f t="shared" si="16"/>
        <v>CAPUSU MARE</v>
      </c>
      <c r="AJ886" s="1845"/>
    </row>
    <row r="887" spans="30:36" x14ac:dyDescent="0.25">
      <c r="AD887" s="1">
        <v>12</v>
      </c>
      <c r="AE887" s="1843">
        <v>56666</v>
      </c>
      <c r="AF887" s="74" t="s">
        <v>2236</v>
      </c>
      <c r="AG887" s="1844" t="s">
        <v>9260</v>
      </c>
      <c r="AH887" s="1844">
        <v>4</v>
      </c>
      <c r="AI887" s="2396" t="str">
        <f t="shared" si="16"/>
        <v>CASEIU</v>
      </c>
      <c r="AJ887" s="1845"/>
    </row>
    <row r="888" spans="30:36" x14ac:dyDescent="0.25">
      <c r="AD888" s="1">
        <v>12</v>
      </c>
      <c r="AE888" s="1843">
        <v>57314</v>
      </c>
      <c r="AF888" s="74" t="s">
        <v>2237</v>
      </c>
      <c r="AG888" s="1844" t="s">
        <v>9260</v>
      </c>
      <c r="AH888" s="1844">
        <v>4</v>
      </c>
      <c r="AI888" s="2396" t="str">
        <f t="shared" si="16"/>
        <v>CATCAU</v>
      </c>
      <c r="AJ888" s="1845"/>
    </row>
    <row r="889" spans="30:36" x14ac:dyDescent="0.25">
      <c r="AD889" s="1">
        <v>12</v>
      </c>
      <c r="AE889" s="1843">
        <v>56773</v>
      </c>
      <c r="AF889" s="74" t="s">
        <v>2144</v>
      </c>
      <c r="AG889" s="1844" t="s">
        <v>9260</v>
      </c>
      <c r="AH889" s="1844">
        <v>4</v>
      </c>
      <c r="AI889" s="2396" t="str">
        <f t="shared" si="16"/>
        <v>CATINA</v>
      </c>
      <c r="AJ889" s="1845"/>
    </row>
    <row r="890" spans="30:36" x14ac:dyDescent="0.25">
      <c r="AD890" s="1">
        <v>12</v>
      </c>
      <c r="AE890" s="1843">
        <v>56844</v>
      </c>
      <c r="AF890" s="74" t="s">
        <v>2238</v>
      </c>
      <c r="AG890" s="1844" t="s">
        <v>9260</v>
      </c>
      <c r="AH890" s="1844">
        <v>4</v>
      </c>
      <c r="AI890" s="2396" t="str">
        <f t="shared" si="16"/>
        <v>CEANU MARE</v>
      </c>
      <c r="AJ890" s="1845"/>
    </row>
    <row r="891" spans="30:36" x14ac:dyDescent="0.25">
      <c r="AD891" s="1">
        <v>12</v>
      </c>
      <c r="AE891" s="1843">
        <v>56988</v>
      </c>
      <c r="AF891" s="74" t="s">
        <v>2239</v>
      </c>
      <c r="AG891" s="1844" t="s">
        <v>9260</v>
      </c>
      <c r="AH891" s="1844">
        <v>4</v>
      </c>
      <c r="AI891" s="2396" t="str">
        <f t="shared" si="16"/>
        <v>CHINTENI</v>
      </c>
      <c r="AJ891" s="1845"/>
    </row>
    <row r="892" spans="30:36" x14ac:dyDescent="0.25">
      <c r="AD892" s="1">
        <v>12</v>
      </c>
      <c r="AE892" s="1843">
        <v>57083</v>
      </c>
      <c r="AF892" s="74" t="s">
        <v>2240</v>
      </c>
      <c r="AG892" s="1844" t="s">
        <v>9260</v>
      </c>
      <c r="AH892" s="1844">
        <v>4</v>
      </c>
      <c r="AI892" s="2396" t="str">
        <f t="shared" si="16"/>
        <v>CHIUIESTI</v>
      </c>
      <c r="AJ892" s="1845"/>
    </row>
    <row r="893" spans="30:36" x14ac:dyDescent="0.25">
      <c r="AD893" s="1">
        <v>12</v>
      </c>
      <c r="AE893" s="1843">
        <v>57163</v>
      </c>
      <c r="AF893" s="74" t="s">
        <v>2241</v>
      </c>
      <c r="AG893" s="1844" t="s">
        <v>9260</v>
      </c>
      <c r="AH893" s="1844">
        <v>4</v>
      </c>
      <c r="AI893" s="2396" t="str">
        <f t="shared" si="16"/>
        <v>CIUCEA</v>
      </c>
      <c r="AJ893" s="1845"/>
    </row>
    <row r="894" spans="30:36" x14ac:dyDescent="0.25">
      <c r="AD894" s="1">
        <v>12</v>
      </c>
      <c r="AE894" s="1843">
        <v>57225</v>
      </c>
      <c r="AF894" s="74" t="s">
        <v>2242</v>
      </c>
      <c r="AG894" s="1844" t="s">
        <v>9260</v>
      </c>
      <c r="AH894" s="1844">
        <v>4</v>
      </c>
      <c r="AI894" s="2396" t="str">
        <f t="shared" si="16"/>
        <v>CIURILA</v>
      </c>
      <c r="AJ894" s="1845"/>
    </row>
    <row r="895" spans="30:36" x14ac:dyDescent="0.25">
      <c r="AD895" s="1">
        <v>12</v>
      </c>
      <c r="AE895" s="1843">
        <v>57350</v>
      </c>
      <c r="AF895" s="74" t="s">
        <v>2243</v>
      </c>
      <c r="AG895" s="1844" t="s">
        <v>9260</v>
      </c>
      <c r="AH895" s="1844">
        <v>4</v>
      </c>
      <c r="AI895" s="2396" t="str">
        <f t="shared" si="16"/>
        <v>COJOCNA</v>
      </c>
      <c r="AJ895" s="1845"/>
    </row>
    <row r="896" spans="30:36" x14ac:dyDescent="0.25">
      <c r="AD896" s="1">
        <v>12</v>
      </c>
      <c r="AE896" s="1843">
        <v>57449</v>
      </c>
      <c r="AF896" s="74" t="s">
        <v>1719</v>
      </c>
      <c r="AG896" s="1844" t="s">
        <v>9260</v>
      </c>
      <c r="AH896" s="1844">
        <v>4</v>
      </c>
      <c r="AI896" s="2396" t="str">
        <f t="shared" si="16"/>
        <v>CORNESTI</v>
      </c>
      <c r="AJ896" s="1845"/>
    </row>
    <row r="897" spans="30:36" x14ac:dyDescent="0.25">
      <c r="AD897" s="1">
        <v>12</v>
      </c>
      <c r="AE897" s="1843">
        <v>55062</v>
      </c>
      <c r="AF897" s="74" t="s">
        <v>2244</v>
      </c>
      <c r="AG897" s="1844" t="s">
        <v>9260</v>
      </c>
      <c r="AH897" s="1844">
        <v>4</v>
      </c>
      <c r="AI897" s="2396" t="str">
        <f t="shared" si="16"/>
        <v>CUZDRIOARA</v>
      </c>
      <c r="AJ897" s="1845"/>
    </row>
    <row r="898" spans="30:36" x14ac:dyDescent="0.25">
      <c r="AD898" s="1">
        <v>12</v>
      </c>
      <c r="AE898" s="1843">
        <v>57546</v>
      </c>
      <c r="AF898" s="74" t="s">
        <v>2245</v>
      </c>
      <c r="AG898" s="1844" t="s">
        <v>9260</v>
      </c>
      <c r="AH898" s="1844">
        <v>4</v>
      </c>
      <c r="AI898" s="2396" t="str">
        <f t="shared" si="16"/>
        <v>DABACA</v>
      </c>
      <c r="AJ898" s="1845"/>
    </row>
    <row r="899" spans="30:36" x14ac:dyDescent="0.25">
      <c r="AD899" s="1">
        <v>12</v>
      </c>
      <c r="AE899" s="1843">
        <v>57582</v>
      </c>
      <c r="AF899" s="74" t="s">
        <v>2246</v>
      </c>
      <c r="AG899" s="1844" t="s">
        <v>9260</v>
      </c>
      <c r="AH899" s="1844">
        <v>4</v>
      </c>
      <c r="AI899" s="2396" t="str">
        <f t="shared" si="16"/>
        <v>FELEACU</v>
      </c>
      <c r="AJ899" s="1845"/>
    </row>
    <row r="900" spans="30:36" x14ac:dyDescent="0.25">
      <c r="AD900" s="1">
        <v>12</v>
      </c>
      <c r="AE900" s="1843">
        <v>57644</v>
      </c>
      <c r="AF900" s="74" t="s">
        <v>2247</v>
      </c>
      <c r="AG900" s="1844" t="s">
        <v>9260</v>
      </c>
      <c r="AH900" s="1844">
        <v>4</v>
      </c>
      <c r="AI900" s="2396" t="str">
        <f t="shared" si="16"/>
        <v>FIZESU GHERLII</v>
      </c>
      <c r="AJ900" s="1845"/>
    </row>
    <row r="901" spans="30:36" x14ac:dyDescent="0.25">
      <c r="AD901" s="1">
        <v>12</v>
      </c>
      <c r="AE901" s="1843">
        <v>57706</v>
      </c>
      <c r="AF901" s="74" t="s">
        <v>1282</v>
      </c>
      <c r="AG901" s="1844" t="s">
        <v>9260</v>
      </c>
      <c r="AH901" s="1844">
        <v>4</v>
      </c>
      <c r="AI901" s="2396" t="str">
        <f t="shared" si="16"/>
        <v>FLORESTI</v>
      </c>
      <c r="AJ901" s="1845"/>
    </row>
    <row r="902" spans="30:36" x14ac:dyDescent="0.25">
      <c r="AD902" s="1">
        <v>12</v>
      </c>
      <c r="AE902" s="1843">
        <v>57742</v>
      </c>
      <c r="AF902" s="74" t="s">
        <v>2248</v>
      </c>
      <c r="AG902" s="1844" t="s">
        <v>9260</v>
      </c>
      <c r="AH902" s="1844">
        <v>4</v>
      </c>
      <c r="AI902" s="2396" t="str">
        <f t="shared" ref="AI902:AI965" si="17">INDEX(AO:AO,MATCH(AH902,AL:AL,0),)&amp;AF902</f>
        <v>FRATA</v>
      </c>
      <c r="AJ902" s="1845"/>
    </row>
    <row r="903" spans="30:36" x14ac:dyDescent="0.25">
      <c r="AD903" s="1">
        <v>12</v>
      </c>
      <c r="AE903" s="1843">
        <v>57948</v>
      </c>
      <c r="AF903" s="74" t="s">
        <v>2249</v>
      </c>
      <c r="AG903" s="1844" t="s">
        <v>9260</v>
      </c>
      <c r="AH903" s="1844">
        <v>4</v>
      </c>
      <c r="AI903" s="2396" t="str">
        <f t="shared" si="17"/>
        <v>GARBAU</v>
      </c>
      <c r="AJ903" s="1845"/>
    </row>
    <row r="904" spans="30:36" x14ac:dyDescent="0.25">
      <c r="AD904" s="1">
        <v>12</v>
      </c>
      <c r="AE904" s="1843">
        <v>57831</v>
      </c>
      <c r="AF904" s="74" t="s">
        <v>2250</v>
      </c>
      <c r="AG904" s="1844" t="s">
        <v>9260</v>
      </c>
      <c r="AH904" s="1844">
        <v>4</v>
      </c>
      <c r="AI904" s="2396" t="str">
        <f t="shared" si="17"/>
        <v>GEACA</v>
      </c>
      <c r="AJ904" s="1845"/>
    </row>
    <row r="905" spans="30:36" x14ac:dyDescent="0.25">
      <c r="AD905" s="1">
        <v>12</v>
      </c>
      <c r="AE905" s="1843">
        <v>57902</v>
      </c>
      <c r="AF905" s="74" t="s">
        <v>2251</v>
      </c>
      <c r="AG905" s="1844" t="s">
        <v>9260</v>
      </c>
      <c r="AH905" s="1844">
        <v>4</v>
      </c>
      <c r="AI905" s="2396" t="str">
        <f t="shared" si="17"/>
        <v>GILAU</v>
      </c>
      <c r="AJ905" s="1845"/>
    </row>
    <row r="906" spans="30:36" x14ac:dyDescent="0.25">
      <c r="AD906" s="1">
        <v>12</v>
      </c>
      <c r="AE906" s="1843">
        <v>58008</v>
      </c>
      <c r="AF906" s="74" t="s">
        <v>2252</v>
      </c>
      <c r="AG906" s="1844" t="s">
        <v>9260</v>
      </c>
      <c r="AH906" s="1844">
        <v>4</v>
      </c>
      <c r="AI906" s="2396" t="str">
        <f t="shared" si="17"/>
        <v>IARA</v>
      </c>
      <c r="AJ906" s="1845"/>
    </row>
    <row r="907" spans="30:36" x14ac:dyDescent="0.25">
      <c r="AD907" s="1">
        <v>12</v>
      </c>
      <c r="AE907" s="1843">
        <v>58142</v>
      </c>
      <c r="AF907" s="74" t="s">
        <v>1393</v>
      </c>
      <c r="AG907" s="1844" t="s">
        <v>9260</v>
      </c>
      <c r="AH907" s="1844">
        <v>4</v>
      </c>
      <c r="AI907" s="2396" t="str">
        <f t="shared" si="17"/>
        <v>ICLOD</v>
      </c>
      <c r="AJ907" s="1845"/>
    </row>
    <row r="908" spans="30:36" x14ac:dyDescent="0.25">
      <c r="AD908" s="1">
        <v>12</v>
      </c>
      <c r="AE908" s="1843">
        <v>58204</v>
      </c>
      <c r="AF908" s="74" t="s">
        <v>2254</v>
      </c>
      <c r="AG908" s="1844" t="s">
        <v>9260</v>
      </c>
      <c r="AH908" s="1844">
        <v>4</v>
      </c>
      <c r="AI908" s="2396" t="str">
        <f t="shared" si="17"/>
        <v>IZVORU CRISULUI</v>
      </c>
      <c r="AJ908" s="1845"/>
    </row>
    <row r="909" spans="30:36" x14ac:dyDescent="0.25">
      <c r="AD909" s="1">
        <v>12</v>
      </c>
      <c r="AE909" s="1843">
        <v>55106</v>
      </c>
      <c r="AF909" s="74" t="s">
        <v>2255</v>
      </c>
      <c r="AG909" s="1844" t="s">
        <v>9260</v>
      </c>
      <c r="AH909" s="1844">
        <v>4</v>
      </c>
      <c r="AI909" s="2396" t="str">
        <f t="shared" si="17"/>
        <v>JICHISU DE JOS</v>
      </c>
      <c r="AJ909" s="1845"/>
    </row>
    <row r="910" spans="30:36" x14ac:dyDescent="0.25">
      <c r="AD910" s="1">
        <v>12</v>
      </c>
      <c r="AE910" s="1843">
        <v>58259</v>
      </c>
      <c r="AF910" s="74" t="s">
        <v>2256</v>
      </c>
      <c r="AG910" s="1844" t="s">
        <v>9260</v>
      </c>
      <c r="AH910" s="1844">
        <v>4</v>
      </c>
      <c r="AI910" s="2396" t="str">
        <f t="shared" si="17"/>
        <v>JUCU</v>
      </c>
      <c r="AJ910" s="1845"/>
    </row>
    <row r="911" spans="30:36" x14ac:dyDescent="0.25">
      <c r="AD911" s="1">
        <v>12</v>
      </c>
      <c r="AE911" s="1843">
        <v>58311</v>
      </c>
      <c r="AF911" s="74" t="s">
        <v>2257</v>
      </c>
      <c r="AG911" s="1844" t="s">
        <v>9260</v>
      </c>
      <c r="AH911" s="1844">
        <v>4</v>
      </c>
      <c r="AI911" s="2396" t="str">
        <f t="shared" si="17"/>
        <v>LUNA</v>
      </c>
      <c r="AJ911" s="1845"/>
    </row>
    <row r="912" spans="30:36" x14ac:dyDescent="0.25">
      <c r="AD912" s="1">
        <v>12</v>
      </c>
      <c r="AE912" s="1843">
        <v>58357</v>
      </c>
      <c r="AF912" s="74" t="s">
        <v>2258</v>
      </c>
      <c r="AG912" s="1844" t="s">
        <v>9260</v>
      </c>
      <c r="AH912" s="1844">
        <v>4</v>
      </c>
      <c r="AI912" s="2396" t="str">
        <f t="shared" si="17"/>
        <v>MAGURI-RACATAU</v>
      </c>
      <c r="AJ912" s="1845"/>
    </row>
    <row r="913" spans="30:36" x14ac:dyDescent="0.25">
      <c r="AD913" s="1">
        <v>12</v>
      </c>
      <c r="AE913" s="1843">
        <v>58393</v>
      </c>
      <c r="AF913" s="74" t="s">
        <v>2074</v>
      </c>
      <c r="AG913" s="1844" t="s">
        <v>9260</v>
      </c>
      <c r="AH913" s="1844">
        <v>4</v>
      </c>
      <c r="AI913" s="2396" t="str">
        <f t="shared" si="17"/>
        <v>MANASTIRENI</v>
      </c>
      <c r="AJ913" s="1845"/>
    </row>
    <row r="914" spans="30:36" x14ac:dyDescent="0.25">
      <c r="AD914" s="1">
        <v>12</v>
      </c>
      <c r="AE914" s="1843">
        <v>58464</v>
      </c>
      <c r="AF914" s="74" t="s">
        <v>2259</v>
      </c>
      <c r="AG914" s="1844" t="s">
        <v>9260</v>
      </c>
      <c r="AH914" s="1844">
        <v>4</v>
      </c>
      <c r="AI914" s="2396" t="str">
        <f t="shared" si="17"/>
        <v>MARGAU</v>
      </c>
      <c r="AJ914" s="1845"/>
    </row>
    <row r="915" spans="30:36" x14ac:dyDescent="0.25">
      <c r="AD915" s="1">
        <v>12</v>
      </c>
      <c r="AE915" s="1843">
        <v>58534</v>
      </c>
      <c r="AF915" s="74" t="s">
        <v>2260</v>
      </c>
      <c r="AG915" s="1844" t="s">
        <v>9260</v>
      </c>
      <c r="AH915" s="1844">
        <v>4</v>
      </c>
      <c r="AI915" s="2396" t="str">
        <f t="shared" si="17"/>
        <v>MARISEL</v>
      </c>
      <c r="AJ915" s="1845"/>
    </row>
    <row r="916" spans="30:36" x14ac:dyDescent="0.25">
      <c r="AD916" s="1">
        <v>12</v>
      </c>
      <c r="AE916" s="1843">
        <v>55160</v>
      </c>
      <c r="AF916" s="74" t="s">
        <v>1445</v>
      </c>
      <c r="AG916" s="1844" t="s">
        <v>9260</v>
      </c>
      <c r="AH916" s="1844">
        <v>4</v>
      </c>
      <c r="AI916" s="2396" t="str">
        <f t="shared" si="17"/>
        <v>MICA</v>
      </c>
      <c r="AJ916" s="1845"/>
    </row>
    <row r="917" spans="30:36" x14ac:dyDescent="0.25">
      <c r="AD917" s="1">
        <v>12</v>
      </c>
      <c r="AE917" s="1843">
        <v>55277</v>
      </c>
      <c r="AF917" s="74" t="s">
        <v>2071</v>
      </c>
      <c r="AG917" s="1844" t="s">
        <v>9260</v>
      </c>
      <c r="AH917" s="1844">
        <v>4</v>
      </c>
      <c r="AI917" s="2396" t="str">
        <f t="shared" si="17"/>
        <v>MIHAI VITEAZU</v>
      </c>
      <c r="AJ917" s="1845"/>
    </row>
    <row r="918" spans="30:36" x14ac:dyDescent="0.25">
      <c r="AD918" s="1">
        <v>12</v>
      </c>
      <c r="AE918" s="1843">
        <v>58552</v>
      </c>
      <c r="AF918" s="74" t="s">
        <v>2261</v>
      </c>
      <c r="AG918" s="1844" t="s">
        <v>9260</v>
      </c>
      <c r="AH918" s="1844">
        <v>4</v>
      </c>
      <c r="AI918" s="2396" t="str">
        <f t="shared" si="17"/>
        <v>MINTIU GHERLII</v>
      </c>
      <c r="AJ918" s="1845"/>
    </row>
    <row r="919" spans="30:36" x14ac:dyDescent="0.25">
      <c r="AD919" s="1">
        <v>12</v>
      </c>
      <c r="AE919" s="1843">
        <v>58623</v>
      </c>
      <c r="AF919" s="74" t="s">
        <v>2262</v>
      </c>
      <c r="AG919" s="1844" t="s">
        <v>9260</v>
      </c>
      <c r="AH919" s="1844">
        <v>4</v>
      </c>
      <c r="AI919" s="2396" t="str">
        <f t="shared" si="17"/>
        <v>MOCIU</v>
      </c>
      <c r="AJ919" s="1845"/>
    </row>
    <row r="920" spans="30:36" x14ac:dyDescent="0.25">
      <c r="AD920" s="1">
        <v>12</v>
      </c>
      <c r="AE920" s="1843">
        <v>58721</v>
      </c>
      <c r="AF920" s="74" t="s">
        <v>2263</v>
      </c>
      <c r="AG920" s="1844" t="s">
        <v>9260</v>
      </c>
      <c r="AH920" s="1844">
        <v>4</v>
      </c>
      <c r="AI920" s="2396" t="str">
        <f t="shared" si="17"/>
        <v>MOLDOVENESTI</v>
      </c>
      <c r="AJ920" s="1845"/>
    </row>
    <row r="921" spans="30:36" x14ac:dyDescent="0.25">
      <c r="AD921" s="1">
        <v>12</v>
      </c>
      <c r="AE921" s="1843">
        <v>60169</v>
      </c>
      <c r="AF921" s="74" t="s">
        <v>1499</v>
      </c>
      <c r="AG921" s="1844" t="s">
        <v>9260</v>
      </c>
      <c r="AH921" s="1844">
        <v>4</v>
      </c>
      <c r="AI921" s="2396" t="str">
        <f t="shared" si="17"/>
        <v>NEGRENI</v>
      </c>
      <c r="AJ921" s="1845"/>
    </row>
    <row r="922" spans="30:36" x14ac:dyDescent="0.25">
      <c r="AD922" s="1">
        <v>12</v>
      </c>
      <c r="AE922" s="1843">
        <v>58794</v>
      </c>
      <c r="AF922" s="74" t="s">
        <v>2264</v>
      </c>
      <c r="AG922" s="1844" t="s">
        <v>9260</v>
      </c>
      <c r="AH922" s="1844">
        <v>4</v>
      </c>
      <c r="AI922" s="2396" t="str">
        <f t="shared" si="17"/>
        <v>PALATCA</v>
      </c>
      <c r="AJ922" s="1845"/>
    </row>
    <row r="923" spans="30:36" x14ac:dyDescent="0.25">
      <c r="AD923" s="1">
        <v>12</v>
      </c>
      <c r="AE923" s="1843">
        <v>58856</v>
      </c>
      <c r="AF923" s="74" t="s">
        <v>2266</v>
      </c>
      <c r="AG923" s="1844" t="s">
        <v>9260</v>
      </c>
      <c r="AH923" s="1844">
        <v>4</v>
      </c>
      <c r="AI923" s="2396" t="str">
        <f t="shared" si="17"/>
        <v>PANTICEU</v>
      </c>
      <c r="AJ923" s="1845"/>
    </row>
    <row r="924" spans="30:36" x14ac:dyDescent="0.25">
      <c r="AD924" s="1">
        <v>12</v>
      </c>
      <c r="AE924" s="1843">
        <v>58918</v>
      </c>
      <c r="AF924" s="74" t="s">
        <v>2268</v>
      </c>
      <c r="AG924" s="1844" t="s">
        <v>9260</v>
      </c>
      <c r="AH924" s="1844">
        <v>4</v>
      </c>
      <c r="AI924" s="2396" t="str">
        <f t="shared" si="17"/>
        <v>PETRESTII DE JOS</v>
      </c>
      <c r="AJ924" s="1845"/>
    </row>
    <row r="925" spans="30:36" x14ac:dyDescent="0.25">
      <c r="AD925" s="1">
        <v>12</v>
      </c>
      <c r="AE925" s="1843">
        <v>58990</v>
      </c>
      <c r="AF925" s="74" t="s">
        <v>2269</v>
      </c>
      <c r="AG925" s="1844" t="s">
        <v>9260</v>
      </c>
      <c r="AH925" s="1844">
        <v>4</v>
      </c>
      <c r="AI925" s="2396" t="str">
        <f t="shared" si="17"/>
        <v>PLOSCOS</v>
      </c>
      <c r="AJ925" s="1845"/>
    </row>
    <row r="926" spans="30:36" x14ac:dyDescent="0.25">
      <c r="AD926" s="1">
        <v>12</v>
      </c>
      <c r="AE926" s="1843">
        <v>59041</v>
      </c>
      <c r="AF926" s="74" t="s">
        <v>1305</v>
      </c>
      <c r="AG926" s="1844" t="s">
        <v>9260</v>
      </c>
      <c r="AH926" s="1844">
        <v>4</v>
      </c>
      <c r="AI926" s="2396" t="str">
        <f t="shared" si="17"/>
        <v>POIENI</v>
      </c>
      <c r="AJ926" s="1845"/>
    </row>
    <row r="927" spans="30:36" x14ac:dyDescent="0.25">
      <c r="AD927" s="1">
        <v>12</v>
      </c>
      <c r="AE927" s="1843">
        <v>59130</v>
      </c>
      <c r="AF927" s="74" t="s">
        <v>2270</v>
      </c>
      <c r="AG927" s="1844" t="s">
        <v>9260</v>
      </c>
      <c r="AH927" s="1844">
        <v>4</v>
      </c>
      <c r="AI927" s="2396" t="str">
        <f t="shared" si="17"/>
        <v>RECEA-CRISTUR</v>
      </c>
      <c r="AJ927" s="1845"/>
    </row>
    <row r="928" spans="30:36" x14ac:dyDescent="0.25">
      <c r="AD928" s="1">
        <v>12</v>
      </c>
      <c r="AE928" s="1843">
        <v>59238</v>
      </c>
      <c r="AF928" s="74" t="s">
        <v>2271</v>
      </c>
      <c r="AG928" s="1844" t="s">
        <v>9260</v>
      </c>
      <c r="AH928" s="1844">
        <v>4</v>
      </c>
      <c r="AI928" s="2396" t="str">
        <f t="shared" si="17"/>
        <v>RISCA</v>
      </c>
      <c r="AJ928" s="1845"/>
    </row>
    <row r="929" spans="30:36" x14ac:dyDescent="0.25">
      <c r="AD929" s="1">
        <v>12</v>
      </c>
      <c r="AE929" s="1843">
        <v>59283</v>
      </c>
      <c r="AF929" s="74" t="s">
        <v>2272</v>
      </c>
      <c r="AG929" s="1844" t="s">
        <v>9260</v>
      </c>
      <c r="AH929" s="1844">
        <v>4</v>
      </c>
      <c r="AI929" s="2396" t="str">
        <f t="shared" si="17"/>
        <v>SACUIEU</v>
      </c>
      <c r="AJ929" s="1845"/>
    </row>
    <row r="930" spans="30:36" x14ac:dyDescent="0.25">
      <c r="AD930" s="1">
        <v>12</v>
      </c>
      <c r="AE930" s="1843">
        <v>59434</v>
      </c>
      <c r="AF930" s="74" t="s">
        <v>2273</v>
      </c>
      <c r="AG930" s="1844" t="s">
        <v>9260</v>
      </c>
      <c r="AH930" s="1844">
        <v>4</v>
      </c>
      <c r="AI930" s="2396" t="str">
        <f t="shared" si="17"/>
        <v>SANCRAIU</v>
      </c>
      <c r="AJ930" s="1845"/>
    </row>
    <row r="931" spans="30:36" x14ac:dyDescent="0.25">
      <c r="AD931" s="1">
        <v>12</v>
      </c>
      <c r="AE931" s="1843">
        <v>55311</v>
      </c>
      <c r="AF931" s="74" t="s">
        <v>1493</v>
      </c>
      <c r="AG931" s="1844" t="s">
        <v>9260</v>
      </c>
      <c r="AH931" s="1844">
        <v>4</v>
      </c>
      <c r="AI931" s="2396" t="str">
        <f t="shared" si="17"/>
        <v>SANDULESTI</v>
      </c>
      <c r="AJ931" s="1845"/>
    </row>
    <row r="932" spans="30:36" x14ac:dyDescent="0.25">
      <c r="AD932" s="1">
        <v>12</v>
      </c>
      <c r="AE932" s="1843">
        <v>59498</v>
      </c>
      <c r="AF932" s="74" t="s">
        <v>1632</v>
      </c>
      <c r="AG932" s="1844" t="s">
        <v>9260</v>
      </c>
      <c r="AH932" s="1844">
        <v>4</v>
      </c>
      <c r="AI932" s="2396" t="str">
        <f t="shared" si="17"/>
        <v>SANMARTIN</v>
      </c>
      <c r="AJ932" s="1845"/>
    </row>
    <row r="933" spans="30:36" x14ac:dyDescent="0.25">
      <c r="AD933" s="1">
        <v>12</v>
      </c>
      <c r="AE933" s="1843">
        <v>59586</v>
      </c>
      <c r="AF933" s="74" t="s">
        <v>1659</v>
      </c>
      <c r="AG933" s="1844" t="s">
        <v>9260</v>
      </c>
      <c r="AH933" s="1844">
        <v>4</v>
      </c>
      <c r="AI933" s="2396" t="str">
        <f t="shared" si="17"/>
        <v>SANPAUL</v>
      </c>
      <c r="AJ933" s="1845"/>
    </row>
    <row r="934" spans="30:36" x14ac:dyDescent="0.25">
      <c r="AD934" s="1">
        <v>12</v>
      </c>
      <c r="AE934" s="1843">
        <v>59327</v>
      </c>
      <c r="AF934" s="74" t="s">
        <v>2274</v>
      </c>
      <c r="AG934" s="1844" t="s">
        <v>9260</v>
      </c>
      <c r="AH934" s="1844">
        <v>4</v>
      </c>
      <c r="AI934" s="2396" t="str">
        <f t="shared" si="17"/>
        <v>SAVADISLA</v>
      </c>
      <c r="AJ934" s="1845"/>
    </row>
    <row r="935" spans="30:36" x14ac:dyDescent="0.25">
      <c r="AD935" s="1">
        <v>12</v>
      </c>
      <c r="AE935" s="1843">
        <v>59416</v>
      </c>
      <c r="AF935" s="74" t="s">
        <v>2276</v>
      </c>
      <c r="AG935" s="1844" t="s">
        <v>9260</v>
      </c>
      <c r="AH935" s="1844">
        <v>4</v>
      </c>
      <c r="AI935" s="2396" t="str">
        <f t="shared" si="17"/>
        <v>SIC</v>
      </c>
      <c r="AJ935" s="1845"/>
    </row>
    <row r="936" spans="30:36" x14ac:dyDescent="0.25">
      <c r="AD936" s="1">
        <v>12</v>
      </c>
      <c r="AE936" s="1843">
        <v>59657</v>
      </c>
      <c r="AF936" s="74" t="s">
        <v>2277</v>
      </c>
      <c r="AG936" s="1844" t="s">
        <v>9260</v>
      </c>
      <c r="AH936" s="1844">
        <v>4</v>
      </c>
      <c r="AI936" s="2396" t="str">
        <f t="shared" si="17"/>
        <v>SUATU</v>
      </c>
      <c r="AJ936" s="1845"/>
    </row>
    <row r="937" spans="30:36" x14ac:dyDescent="0.25">
      <c r="AD937" s="1">
        <v>12</v>
      </c>
      <c r="AE937" s="1843">
        <v>59826</v>
      </c>
      <c r="AF937" s="74" t="s">
        <v>2278</v>
      </c>
      <c r="AG937" s="1844" t="s">
        <v>9260</v>
      </c>
      <c r="AH937" s="1844">
        <v>4</v>
      </c>
      <c r="AI937" s="2396" t="str">
        <f t="shared" si="17"/>
        <v>TAGA</v>
      </c>
      <c r="AJ937" s="1845"/>
    </row>
    <row r="938" spans="30:36" x14ac:dyDescent="0.25">
      <c r="AD938" s="1">
        <v>12</v>
      </c>
      <c r="AE938" s="1843">
        <v>59693</v>
      </c>
      <c r="AF938" s="74" t="s">
        <v>2279</v>
      </c>
      <c r="AG938" s="1844" t="s">
        <v>9260</v>
      </c>
      <c r="AH938" s="1844">
        <v>4</v>
      </c>
      <c r="AI938" s="2396" t="str">
        <f t="shared" si="17"/>
        <v>TRITENII DE JOS</v>
      </c>
      <c r="AJ938" s="1845"/>
    </row>
    <row r="939" spans="30:36" x14ac:dyDescent="0.25">
      <c r="AD939" s="1">
        <v>12</v>
      </c>
      <c r="AE939" s="1843">
        <v>59764</v>
      </c>
      <c r="AF939" s="74" t="s">
        <v>2280</v>
      </c>
      <c r="AG939" s="1844" t="s">
        <v>9260</v>
      </c>
      <c r="AH939" s="1844">
        <v>4</v>
      </c>
      <c r="AI939" s="2396" t="str">
        <f t="shared" si="17"/>
        <v>TURENI</v>
      </c>
      <c r="AJ939" s="1845"/>
    </row>
    <row r="940" spans="30:36" x14ac:dyDescent="0.25">
      <c r="AD940" s="1">
        <v>12</v>
      </c>
      <c r="AE940" s="1843">
        <v>59880</v>
      </c>
      <c r="AF940" s="74" t="s">
        <v>2282</v>
      </c>
      <c r="AG940" s="1844" t="s">
        <v>9260</v>
      </c>
      <c r="AH940" s="1844">
        <v>4</v>
      </c>
      <c r="AI940" s="2396" t="str">
        <f t="shared" si="17"/>
        <v>UNGURAS</v>
      </c>
      <c r="AJ940" s="1845"/>
    </row>
    <row r="941" spans="30:36" x14ac:dyDescent="0.25">
      <c r="AD941" s="1">
        <v>12</v>
      </c>
      <c r="AE941" s="1843">
        <v>59942</v>
      </c>
      <c r="AF941" s="74" t="s">
        <v>2113</v>
      </c>
      <c r="AG941" s="1844" t="s">
        <v>9260</v>
      </c>
      <c r="AH941" s="1844">
        <v>4</v>
      </c>
      <c r="AI941" s="2396" t="str">
        <f t="shared" si="17"/>
        <v>VAD</v>
      </c>
      <c r="AJ941" s="1845"/>
    </row>
    <row r="942" spans="30:36" x14ac:dyDescent="0.25">
      <c r="AD942" s="1">
        <v>12</v>
      </c>
      <c r="AE942" s="1843">
        <v>60026</v>
      </c>
      <c r="AF942" s="74" t="s">
        <v>2283</v>
      </c>
      <c r="AG942" s="1844" t="s">
        <v>9260</v>
      </c>
      <c r="AH942" s="1844">
        <v>4</v>
      </c>
      <c r="AI942" s="2396" t="str">
        <f t="shared" si="17"/>
        <v>VALEA IERII</v>
      </c>
      <c r="AJ942" s="1845"/>
    </row>
    <row r="943" spans="30:36" x14ac:dyDescent="0.25">
      <c r="AD943" s="1">
        <v>12</v>
      </c>
      <c r="AE943" s="1843">
        <v>60062</v>
      </c>
      <c r="AF943" s="74" t="s">
        <v>1563</v>
      </c>
      <c r="AG943" s="1844" t="s">
        <v>9260</v>
      </c>
      <c r="AH943" s="1844">
        <v>4</v>
      </c>
      <c r="AI943" s="2396" t="str">
        <f t="shared" si="17"/>
        <v>VIISOARA</v>
      </c>
      <c r="AJ943" s="1845"/>
    </row>
    <row r="944" spans="30:36" x14ac:dyDescent="0.25">
      <c r="AD944" s="1830">
        <v>12</v>
      </c>
      <c r="AE944" s="1846">
        <v>60099</v>
      </c>
      <c r="AF944" s="1847" t="s">
        <v>1786</v>
      </c>
      <c r="AG944" s="1848" t="s">
        <v>9260</v>
      </c>
      <c r="AH944" s="1848">
        <v>4</v>
      </c>
      <c r="AI944" s="2397" t="str">
        <f t="shared" si="17"/>
        <v>VULTURENI</v>
      </c>
      <c r="AJ944" s="1849"/>
    </row>
    <row r="945" spans="30:36" x14ac:dyDescent="0.25">
      <c r="AD945" s="1850">
        <v>13</v>
      </c>
      <c r="AE945" s="1851">
        <v>60419</v>
      </c>
      <c r="AF945" s="1852" t="s">
        <v>2392</v>
      </c>
      <c r="AG945" s="1853" t="s">
        <v>9261</v>
      </c>
      <c r="AH945" s="1853">
        <v>1</v>
      </c>
      <c r="AI945" s="2398" t="str">
        <f t="shared" si="17"/>
        <v>MUNICIPIUL CONSTANTA</v>
      </c>
      <c r="AJ945" s="1854" t="s">
        <v>9261</v>
      </c>
    </row>
    <row r="946" spans="30:36" x14ac:dyDescent="0.25">
      <c r="AD946" s="1">
        <v>13</v>
      </c>
      <c r="AE946" s="1843">
        <v>60482</v>
      </c>
      <c r="AF946" s="74" t="s">
        <v>10553</v>
      </c>
      <c r="AG946" s="1844" t="s">
        <v>9261</v>
      </c>
      <c r="AH946" s="1844">
        <v>2</v>
      </c>
      <c r="AI946" s="2396" t="str">
        <f t="shared" si="17"/>
        <v>MUNICIPIUL MANGALIA</v>
      </c>
      <c r="AJ946" s="1845"/>
    </row>
    <row r="947" spans="30:36" x14ac:dyDescent="0.25">
      <c r="AD947" s="1">
        <v>13</v>
      </c>
      <c r="AE947" s="1843">
        <v>60847</v>
      </c>
      <c r="AF947" s="74" t="s">
        <v>10554</v>
      </c>
      <c r="AG947" s="1844" t="s">
        <v>9261</v>
      </c>
      <c r="AH947" s="1844">
        <v>2</v>
      </c>
      <c r="AI947" s="2396" t="str">
        <f t="shared" si="17"/>
        <v>MUNICIPIUL MEDGIDIA</v>
      </c>
      <c r="AJ947" s="1845"/>
    </row>
    <row r="948" spans="30:36" x14ac:dyDescent="0.25">
      <c r="AD948" s="1">
        <v>13</v>
      </c>
      <c r="AE948" s="1843">
        <v>61069</v>
      </c>
      <c r="AF948" s="74" t="s">
        <v>2398</v>
      </c>
      <c r="AG948" s="1844" t="s">
        <v>9261</v>
      </c>
      <c r="AH948" s="1844">
        <v>3</v>
      </c>
      <c r="AI948" s="2396" t="str">
        <f t="shared" si="17"/>
        <v>ORASUL BANEASA</v>
      </c>
      <c r="AJ948" s="1845"/>
    </row>
    <row r="949" spans="30:36" x14ac:dyDescent="0.25">
      <c r="AD949" s="1">
        <v>13</v>
      </c>
      <c r="AE949" s="1843">
        <v>60776</v>
      </c>
      <c r="AF949" s="74" t="s">
        <v>10556</v>
      </c>
      <c r="AG949" s="1844" t="s">
        <v>9261</v>
      </c>
      <c r="AH949" s="1844">
        <v>3</v>
      </c>
      <c r="AI949" s="2396" t="str">
        <f t="shared" si="17"/>
        <v>ORASUL CERNAVODA</v>
      </c>
      <c r="AJ949" s="1845"/>
    </row>
    <row r="950" spans="30:36" x14ac:dyDescent="0.25">
      <c r="AD950" s="1">
        <v>13</v>
      </c>
      <c r="AE950" s="1843">
        <v>60455</v>
      </c>
      <c r="AF950" s="74" t="s">
        <v>10557</v>
      </c>
      <c r="AG950" s="1844" t="s">
        <v>9261</v>
      </c>
      <c r="AH950" s="1844">
        <v>3</v>
      </c>
      <c r="AI950" s="2396" t="str">
        <f t="shared" si="17"/>
        <v>ORASUL EFORIE</v>
      </c>
      <c r="AJ950" s="1845"/>
    </row>
    <row r="951" spans="30:36" x14ac:dyDescent="0.25">
      <c r="AD951" s="1">
        <v>13</v>
      </c>
      <c r="AE951" s="1843">
        <v>60801</v>
      </c>
      <c r="AF951" s="74" t="s">
        <v>10558</v>
      </c>
      <c r="AG951" s="1844" t="s">
        <v>9261</v>
      </c>
      <c r="AH951" s="1844">
        <v>3</v>
      </c>
      <c r="AI951" s="2396" t="str">
        <f t="shared" si="17"/>
        <v>ORASUL HARSOVA</v>
      </c>
      <c r="AJ951" s="1845"/>
    </row>
    <row r="952" spans="30:36" x14ac:dyDescent="0.25">
      <c r="AD952" s="1">
        <v>13</v>
      </c>
      <c r="AE952" s="1843">
        <v>62360</v>
      </c>
      <c r="AF952" s="74" t="s">
        <v>10555</v>
      </c>
      <c r="AG952" s="1844" t="s">
        <v>9261</v>
      </c>
      <c r="AH952" s="1844">
        <v>3</v>
      </c>
      <c r="AI952" s="2396" t="str">
        <f t="shared" si="17"/>
        <v>ORASUL MURFATLAR</v>
      </c>
      <c r="AJ952" s="1845"/>
    </row>
    <row r="953" spans="30:36" x14ac:dyDescent="0.25">
      <c r="AD953" s="1">
        <v>13</v>
      </c>
      <c r="AE953" s="1843">
        <v>60507</v>
      </c>
      <c r="AF953" s="74" t="s">
        <v>10559</v>
      </c>
      <c r="AG953" s="1844" t="s">
        <v>9261</v>
      </c>
      <c r="AH953" s="1844">
        <v>3</v>
      </c>
      <c r="AI953" s="2396" t="str">
        <f t="shared" si="17"/>
        <v>ORASUL NAVODARI</v>
      </c>
      <c r="AJ953" s="1845"/>
    </row>
    <row r="954" spans="30:36" x14ac:dyDescent="0.25">
      <c r="AD954" s="1">
        <v>13</v>
      </c>
      <c r="AE954" s="1843">
        <v>62397</v>
      </c>
      <c r="AF954" s="74" t="s">
        <v>10560</v>
      </c>
      <c r="AG954" s="1844" t="s">
        <v>9261</v>
      </c>
      <c r="AH954" s="1844">
        <v>3</v>
      </c>
      <c r="AI954" s="2396" t="str">
        <f t="shared" si="17"/>
        <v>ORASUL NEGRU VODA</v>
      </c>
      <c r="AJ954" s="1845"/>
    </row>
    <row r="955" spans="30:36" x14ac:dyDescent="0.25">
      <c r="AD955" s="1">
        <v>13</v>
      </c>
      <c r="AE955" s="1843">
        <v>60687</v>
      </c>
      <c r="AF955" s="74" t="s">
        <v>10561</v>
      </c>
      <c r="AG955" s="1844" t="s">
        <v>9261</v>
      </c>
      <c r="AH955" s="1844">
        <v>3</v>
      </c>
      <c r="AI955" s="2396" t="str">
        <f t="shared" si="17"/>
        <v>ORASUL OVIDIU</v>
      </c>
      <c r="AJ955" s="1845"/>
    </row>
    <row r="956" spans="30:36" x14ac:dyDescent="0.25">
      <c r="AD956" s="1">
        <v>13</v>
      </c>
      <c r="AE956" s="1843">
        <v>60534</v>
      </c>
      <c r="AF956" s="74" t="s">
        <v>10562</v>
      </c>
      <c r="AG956" s="1844" t="s">
        <v>9261</v>
      </c>
      <c r="AH956" s="1844">
        <v>3</v>
      </c>
      <c r="AI956" s="2396" t="str">
        <f t="shared" si="17"/>
        <v>ORASUL TECHIRGHIOL</v>
      </c>
      <c r="AJ956" s="1845"/>
    </row>
    <row r="957" spans="30:36" x14ac:dyDescent="0.25">
      <c r="AD957" s="1">
        <v>13</v>
      </c>
      <c r="AE957" s="1843">
        <v>60598</v>
      </c>
      <c r="AF957" s="74" t="s">
        <v>2390</v>
      </c>
      <c r="AG957" s="1844" t="s">
        <v>9261</v>
      </c>
      <c r="AH957" s="1844">
        <v>4</v>
      </c>
      <c r="AI957" s="2396" t="str">
        <f t="shared" si="17"/>
        <v>23 AUGUST</v>
      </c>
      <c r="AJ957" s="1845"/>
    </row>
    <row r="958" spans="30:36" x14ac:dyDescent="0.25">
      <c r="AD958" s="1">
        <v>13</v>
      </c>
      <c r="AE958" s="1843">
        <v>60883</v>
      </c>
      <c r="AF958" s="74" t="s">
        <v>2394</v>
      </c>
      <c r="AG958" s="1844" t="s">
        <v>9261</v>
      </c>
      <c r="AH958" s="1844">
        <v>4</v>
      </c>
      <c r="AI958" s="2396" t="str">
        <f t="shared" si="17"/>
        <v>ADAMCLISI</v>
      </c>
      <c r="AJ958" s="1845"/>
    </row>
    <row r="959" spans="30:36" x14ac:dyDescent="0.25">
      <c r="AD959" s="1">
        <v>13</v>
      </c>
      <c r="AE959" s="1843">
        <v>60570</v>
      </c>
      <c r="AF959" s="74" t="s">
        <v>2395</v>
      </c>
      <c r="AG959" s="1844" t="s">
        <v>9261</v>
      </c>
      <c r="AH959" s="1844">
        <v>4</v>
      </c>
      <c r="AI959" s="2396" t="str">
        <f t="shared" si="17"/>
        <v>AGIGEA</v>
      </c>
      <c r="AJ959" s="1845"/>
    </row>
    <row r="960" spans="30:36" x14ac:dyDescent="0.25">
      <c r="AD960" s="1">
        <v>13</v>
      </c>
      <c r="AE960" s="1843">
        <v>60945</v>
      </c>
      <c r="AF960" s="74" t="s">
        <v>1428</v>
      </c>
      <c r="AG960" s="1844" t="s">
        <v>9261</v>
      </c>
      <c r="AH960" s="1844">
        <v>4</v>
      </c>
      <c r="AI960" s="2396" t="str">
        <f t="shared" si="17"/>
        <v>ALBESTI</v>
      </c>
      <c r="AJ960" s="1845"/>
    </row>
    <row r="961" spans="30:36" x14ac:dyDescent="0.25">
      <c r="AD961" s="1">
        <v>13</v>
      </c>
      <c r="AE961" s="1843">
        <v>61005</v>
      </c>
      <c r="AF961" s="74" t="s">
        <v>2396</v>
      </c>
      <c r="AG961" s="1844" t="s">
        <v>9261</v>
      </c>
      <c r="AH961" s="1844">
        <v>4</v>
      </c>
      <c r="AI961" s="2396" t="str">
        <f t="shared" si="17"/>
        <v>ALIMAN</v>
      </c>
      <c r="AJ961" s="1845"/>
    </row>
    <row r="962" spans="30:36" x14ac:dyDescent="0.25">
      <c r="AD962" s="1">
        <v>13</v>
      </c>
      <c r="AE962" s="1843">
        <v>63198</v>
      </c>
      <c r="AF962" s="74" t="s">
        <v>2397</v>
      </c>
      <c r="AG962" s="1844" t="s">
        <v>9261</v>
      </c>
      <c r="AH962" s="1844">
        <v>4</v>
      </c>
      <c r="AI962" s="2396" t="str">
        <f t="shared" si="17"/>
        <v>AMZACEA</v>
      </c>
      <c r="AJ962" s="1845"/>
    </row>
    <row r="963" spans="30:36" x14ac:dyDescent="0.25">
      <c r="AD963" s="1">
        <v>13</v>
      </c>
      <c r="AE963" s="1843">
        <v>63294</v>
      </c>
      <c r="AF963" s="74" t="s">
        <v>2421</v>
      </c>
      <c r="AG963" s="1844" t="s">
        <v>9261</v>
      </c>
      <c r="AH963" s="1844">
        <v>4</v>
      </c>
      <c r="AI963" s="2396" t="str">
        <f t="shared" si="17"/>
        <v>BARAGANU</v>
      </c>
      <c r="AJ963" s="1845"/>
    </row>
    <row r="964" spans="30:36" x14ac:dyDescent="0.25">
      <c r="AD964" s="1">
        <v>13</v>
      </c>
      <c r="AE964" s="1843">
        <v>61121</v>
      </c>
      <c r="AF964" s="74" t="s">
        <v>2399</v>
      </c>
      <c r="AG964" s="1844" t="s">
        <v>9261</v>
      </c>
      <c r="AH964" s="1844">
        <v>4</v>
      </c>
      <c r="AI964" s="2396" t="str">
        <f t="shared" si="17"/>
        <v>CASTELU</v>
      </c>
      <c r="AJ964" s="1845"/>
    </row>
    <row r="965" spans="30:36" x14ac:dyDescent="0.25">
      <c r="AD965" s="1">
        <v>13</v>
      </c>
      <c r="AE965" s="1843">
        <v>61167</v>
      </c>
      <c r="AF965" s="74" t="s">
        <v>2400</v>
      </c>
      <c r="AG965" s="1844" t="s">
        <v>9261</v>
      </c>
      <c r="AH965" s="1844">
        <v>4</v>
      </c>
      <c r="AI965" s="2396" t="str">
        <f t="shared" si="17"/>
        <v>CERCHEZU</v>
      </c>
      <c r="AJ965" s="1845"/>
    </row>
    <row r="966" spans="30:36" x14ac:dyDescent="0.25">
      <c r="AD966" s="1">
        <v>13</v>
      </c>
      <c r="AE966" s="1843">
        <v>61210</v>
      </c>
      <c r="AF966" s="74" t="s">
        <v>2401</v>
      </c>
      <c r="AG966" s="1844" t="s">
        <v>9261</v>
      </c>
      <c r="AH966" s="1844">
        <v>4</v>
      </c>
      <c r="AI966" s="2396" t="str">
        <f t="shared" ref="AI966:AI1029" si="18">INDEX(AO:AO,MATCH(AH966,AL:AL,0),)&amp;AF966</f>
        <v>CHIRNOGENI</v>
      </c>
      <c r="AJ966" s="1845"/>
    </row>
    <row r="967" spans="30:36" x14ac:dyDescent="0.25">
      <c r="AD967" s="1">
        <v>13</v>
      </c>
      <c r="AE967" s="1843">
        <v>61256</v>
      </c>
      <c r="AF967" s="74" t="s">
        <v>2402</v>
      </c>
      <c r="AG967" s="1844" t="s">
        <v>9261</v>
      </c>
      <c r="AH967" s="1844">
        <v>4</v>
      </c>
      <c r="AI967" s="2396" t="str">
        <f t="shared" si="18"/>
        <v>CIOBANU</v>
      </c>
      <c r="AJ967" s="1845"/>
    </row>
    <row r="968" spans="30:36" x14ac:dyDescent="0.25">
      <c r="AD968" s="1">
        <v>13</v>
      </c>
      <c r="AE968" s="1843">
        <v>61283</v>
      </c>
      <c r="AF968" s="74" t="s">
        <v>2403</v>
      </c>
      <c r="AG968" s="1844" t="s">
        <v>9261</v>
      </c>
      <c r="AH968" s="1844">
        <v>4</v>
      </c>
      <c r="AI968" s="2396" t="str">
        <f t="shared" si="18"/>
        <v>CIOCARLIA</v>
      </c>
      <c r="AJ968" s="1845"/>
    </row>
    <row r="969" spans="30:36" x14ac:dyDescent="0.25">
      <c r="AD969" s="1">
        <v>13</v>
      </c>
      <c r="AE969" s="1843">
        <v>61318</v>
      </c>
      <c r="AF969" s="74" t="s">
        <v>2404</v>
      </c>
      <c r="AG969" s="1844" t="s">
        <v>9261</v>
      </c>
      <c r="AH969" s="1844">
        <v>4</v>
      </c>
      <c r="AI969" s="2396" t="str">
        <f t="shared" si="18"/>
        <v>COBADIN</v>
      </c>
      <c r="AJ969" s="1845"/>
    </row>
    <row r="970" spans="30:36" x14ac:dyDescent="0.25">
      <c r="AD970" s="1">
        <v>13</v>
      </c>
      <c r="AE970" s="1843">
        <v>61372</v>
      </c>
      <c r="AF970" s="74" t="s">
        <v>2405</v>
      </c>
      <c r="AG970" s="1844" t="s">
        <v>9261</v>
      </c>
      <c r="AH970" s="1844">
        <v>4</v>
      </c>
      <c r="AI970" s="2396" t="str">
        <f t="shared" si="18"/>
        <v>COGEALAC</v>
      </c>
      <c r="AJ970" s="1845"/>
    </row>
    <row r="971" spans="30:36" x14ac:dyDescent="0.25">
      <c r="AD971" s="1">
        <v>13</v>
      </c>
      <c r="AE971" s="1843">
        <v>61452</v>
      </c>
      <c r="AF971" s="74" t="s">
        <v>2088</v>
      </c>
      <c r="AG971" s="1844" t="s">
        <v>9261</v>
      </c>
      <c r="AH971" s="1844">
        <v>4</v>
      </c>
      <c r="AI971" s="2396" t="str">
        <f t="shared" si="18"/>
        <v>COMANA</v>
      </c>
      <c r="AJ971" s="1845"/>
    </row>
    <row r="972" spans="30:36" x14ac:dyDescent="0.25">
      <c r="AD972" s="1">
        <v>13</v>
      </c>
      <c r="AE972" s="1843">
        <v>61513</v>
      </c>
      <c r="AF972" s="74" t="s">
        <v>2145</v>
      </c>
      <c r="AG972" s="1844" t="s">
        <v>9261</v>
      </c>
      <c r="AH972" s="1844">
        <v>4</v>
      </c>
      <c r="AI972" s="2396" t="str">
        <f t="shared" si="18"/>
        <v>CORBU</v>
      </c>
      <c r="AJ972" s="1845"/>
    </row>
    <row r="973" spans="30:36" x14ac:dyDescent="0.25">
      <c r="AD973" s="1">
        <v>13</v>
      </c>
      <c r="AE973" s="1843">
        <v>63286</v>
      </c>
      <c r="AF973" s="74" t="s">
        <v>2038</v>
      </c>
      <c r="AG973" s="1844" t="s">
        <v>9261</v>
      </c>
      <c r="AH973" s="1844">
        <v>4</v>
      </c>
      <c r="AI973" s="2396" t="str">
        <f t="shared" si="18"/>
        <v>COSTINESTI</v>
      </c>
      <c r="AJ973" s="1845"/>
    </row>
    <row r="974" spans="30:36" x14ac:dyDescent="0.25">
      <c r="AD974" s="1">
        <v>13</v>
      </c>
      <c r="AE974" s="1843">
        <v>61559</v>
      </c>
      <c r="AF974" s="74" t="s">
        <v>2406</v>
      </c>
      <c r="AG974" s="1844" t="s">
        <v>9261</v>
      </c>
      <c r="AH974" s="1844">
        <v>4</v>
      </c>
      <c r="AI974" s="2396" t="str">
        <f t="shared" si="18"/>
        <v>CRUCEA</v>
      </c>
      <c r="AJ974" s="1845"/>
    </row>
    <row r="975" spans="30:36" x14ac:dyDescent="0.25">
      <c r="AD975" s="1">
        <v>13</v>
      </c>
      <c r="AE975" s="1843">
        <v>61620</v>
      </c>
      <c r="AF975" s="74" t="s">
        <v>2408</v>
      </c>
      <c r="AG975" s="1844" t="s">
        <v>9261</v>
      </c>
      <c r="AH975" s="1844">
        <v>4</v>
      </c>
      <c r="AI975" s="2396" t="str">
        <f t="shared" si="18"/>
        <v>CUMPANA</v>
      </c>
      <c r="AJ975" s="1845"/>
    </row>
    <row r="976" spans="30:36" x14ac:dyDescent="0.25">
      <c r="AD976" s="1">
        <v>13</v>
      </c>
      <c r="AE976" s="1843">
        <v>63300</v>
      </c>
      <c r="AF976" s="74" t="s">
        <v>1972</v>
      </c>
      <c r="AG976" s="1844" t="s">
        <v>9261</v>
      </c>
      <c r="AH976" s="1844">
        <v>4</v>
      </c>
      <c r="AI976" s="2396" t="str">
        <f t="shared" si="18"/>
        <v>CUZA VODA</v>
      </c>
      <c r="AJ976" s="1845"/>
    </row>
    <row r="977" spans="30:36" x14ac:dyDescent="0.25">
      <c r="AD977" s="1">
        <v>13</v>
      </c>
      <c r="AE977" s="1843">
        <v>61675</v>
      </c>
      <c r="AF977" s="74" t="s">
        <v>1725</v>
      </c>
      <c r="AG977" s="1844" t="s">
        <v>9261</v>
      </c>
      <c r="AH977" s="1844">
        <v>4</v>
      </c>
      <c r="AI977" s="2396" t="str">
        <f t="shared" si="18"/>
        <v>DELENI</v>
      </c>
      <c r="AJ977" s="1845"/>
    </row>
    <row r="978" spans="30:36" x14ac:dyDescent="0.25">
      <c r="AD978" s="1">
        <v>13</v>
      </c>
      <c r="AE978" s="1843">
        <v>61737</v>
      </c>
      <c r="AF978" s="74" t="s">
        <v>2409</v>
      </c>
      <c r="AG978" s="1844" t="s">
        <v>9261</v>
      </c>
      <c r="AH978" s="1844">
        <v>4</v>
      </c>
      <c r="AI978" s="2396" t="str">
        <f t="shared" si="18"/>
        <v>DOBROMIR</v>
      </c>
      <c r="AJ978" s="1845"/>
    </row>
    <row r="979" spans="30:36" x14ac:dyDescent="0.25">
      <c r="AD979" s="1">
        <v>13</v>
      </c>
      <c r="AE979" s="1843">
        <v>63161</v>
      </c>
      <c r="AF979" s="74" t="s">
        <v>1893</v>
      </c>
      <c r="AG979" s="1844" t="s">
        <v>9261</v>
      </c>
      <c r="AH979" s="1844">
        <v>4</v>
      </c>
      <c r="AI979" s="2396" t="str">
        <f t="shared" si="18"/>
        <v>DUMBRAVENI</v>
      </c>
      <c r="AJ979" s="1845"/>
    </row>
    <row r="980" spans="30:36" x14ac:dyDescent="0.25">
      <c r="AD980" s="1">
        <v>13</v>
      </c>
      <c r="AE980" s="1843">
        <v>63334</v>
      </c>
      <c r="AF980" s="74" t="s">
        <v>1612</v>
      </c>
      <c r="AG980" s="1844" t="s">
        <v>9261</v>
      </c>
      <c r="AH980" s="1844">
        <v>4</v>
      </c>
      <c r="AI980" s="2396" t="str">
        <f t="shared" si="18"/>
        <v>FANTANELE</v>
      </c>
      <c r="AJ980" s="1845"/>
    </row>
    <row r="981" spans="30:36" x14ac:dyDescent="0.25">
      <c r="AD981" s="1">
        <v>13</v>
      </c>
      <c r="AE981" s="1843">
        <v>61808</v>
      </c>
      <c r="AF981" s="74" t="s">
        <v>2410</v>
      </c>
      <c r="AG981" s="1844" t="s">
        <v>9261</v>
      </c>
      <c r="AH981" s="1844">
        <v>4</v>
      </c>
      <c r="AI981" s="2396" t="str">
        <f t="shared" si="18"/>
        <v>GARLICIU</v>
      </c>
      <c r="AJ981" s="1845"/>
    </row>
    <row r="982" spans="30:36" x14ac:dyDescent="0.25">
      <c r="AD982" s="1">
        <v>13</v>
      </c>
      <c r="AE982" s="1843">
        <v>61826</v>
      </c>
      <c r="AF982" s="74" t="s">
        <v>2411</v>
      </c>
      <c r="AG982" s="1844" t="s">
        <v>9261</v>
      </c>
      <c r="AH982" s="1844">
        <v>4</v>
      </c>
      <c r="AI982" s="2396" t="str">
        <f t="shared" si="18"/>
        <v>GHINDARESTI</v>
      </c>
      <c r="AJ982" s="1845"/>
    </row>
    <row r="983" spans="30:36" x14ac:dyDescent="0.25">
      <c r="AD983" s="1">
        <v>13</v>
      </c>
      <c r="AE983" s="1843">
        <v>63326</v>
      </c>
      <c r="AF983" s="74" t="s">
        <v>2430</v>
      </c>
      <c r="AG983" s="1844" t="s">
        <v>9261</v>
      </c>
      <c r="AH983" s="1844">
        <v>4</v>
      </c>
      <c r="AI983" s="2396" t="str">
        <f t="shared" si="18"/>
        <v>GRADINA</v>
      </c>
      <c r="AJ983" s="1845"/>
    </row>
    <row r="984" spans="30:36" x14ac:dyDescent="0.25">
      <c r="AD984" s="1">
        <v>13</v>
      </c>
      <c r="AE984" s="1843">
        <v>63278</v>
      </c>
      <c r="AF984" s="74" t="s">
        <v>1668</v>
      </c>
      <c r="AG984" s="1844" t="s">
        <v>9261</v>
      </c>
      <c r="AH984" s="1844">
        <v>4</v>
      </c>
      <c r="AI984" s="2396" t="str">
        <f t="shared" si="18"/>
        <v>HORIA</v>
      </c>
      <c r="AJ984" s="1845"/>
    </row>
    <row r="985" spans="30:36" x14ac:dyDescent="0.25">
      <c r="AD985" s="1">
        <v>13</v>
      </c>
      <c r="AE985" s="1843">
        <v>61871</v>
      </c>
      <c r="AF985" s="74" t="s">
        <v>2302</v>
      </c>
      <c r="AG985" s="1844" t="s">
        <v>9261</v>
      </c>
      <c r="AH985" s="1844">
        <v>4</v>
      </c>
      <c r="AI985" s="2396" t="str">
        <f t="shared" si="18"/>
        <v>INDEPENDENTA</v>
      </c>
      <c r="AJ985" s="1845"/>
    </row>
    <row r="986" spans="30:36" x14ac:dyDescent="0.25">
      <c r="AD986" s="1">
        <v>13</v>
      </c>
      <c r="AE986" s="1843">
        <v>61951</v>
      </c>
      <c r="AF986" s="74" t="s">
        <v>2413</v>
      </c>
      <c r="AG986" s="1844" t="s">
        <v>9261</v>
      </c>
      <c r="AH986" s="1844">
        <v>4</v>
      </c>
      <c r="AI986" s="2396" t="str">
        <f t="shared" si="18"/>
        <v>ION CORVIN</v>
      </c>
      <c r="AJ986" s="1845"/>
    </row>
    <row r="987" spans="30:36" x14ac:dyDescent="0.25">
      <c r="AD987" s="1">
        <v>13</v>
      </c>
      <c r="AE987" s="1843">
        <v>62020</v>
      </c>
      <c r="AF987" s="74" t="s">
        <v>2416</v>
      </c>
      <c r="AG987" s="1844" t="s">
        <v>9261</v>
      </c>
      <c r="AH987" s="1844">
        <v>4</v>
      </c>
      <c r="AI987" s="2396" t="str">
        <f t="shared" si="18"/>
        <v>ISTRIA</v>
      </c>
      <c r="AJ987" s="1845"/>
    </row>
    <row r="988" spans="30:36" x14ac:dyDescent="0.25">
      <c r="AD988" s="1">
        <v>13</v>
      </c>
      <c r="AE988" s="1843">
        <v>60632</v>
      </c>
      <c r="AF988" s="74" t="s">
        <v>2417</v>
      </c>
      <c r="AG988" s="1844" t="s">
        <v>9261</v>
      </c>
      <c r="AH988" s="1844">
        <v>4</v>
      </c>
      <c r="AI988" s="2396" t="str">
        <f t="shared" si="18"/>
        <v>LIMANU</v>
      </c>
      <c r="AJ988" s="1845"/>
    </row>
    <row r="989" spans="30:36" x14ac:dyDescent="0.25">
      <c r="AD989" s="1">
        <v>13</v>
      </c>
      <c r="AE989" s="1843">
        <v>62057</v>
      </c>
      <c r="AF989" s="74" t="s">
        <v>2418</v>
      </c>
      <c r="AG989" s="1844" t="s">
        <v>9261</v>
      </c>
      <c r="AH989" s="1844">
        <v>4</v>
      </c>
      <c r="AI989" s="2396" t="str">
        <f t="shared" si="18"/>
        <v>LIPNITA</v>
      </c>
      <c r="AJ989" s="1845"/>
    </row>
    <row r="990" spans="30:36" x14ac:dyDescent="0.25">
      <c r="AD990" s="1">
        <v>13</v>
      </c>
      <c r="AE990" s="1843">
        <v>63152</v>
      </c>
      <c r="AF990" s="74" t="s">
        <v>2419</v>
      </c>
      <c r="AG990" s="1844" t="s">
        <v>9261</v>
      </c>
      <c r="AH990" s="1844">
        <v>4</v>
      </c>
      <c r="AI990" s="2396" t="str">
        <f t="shared" si="18"/>
        <v>LUMINA</v>
      </c>
      <c r="AJ990" s="1845"/>
    </row>
    <row r="991" spans="30:36" x14ac:dyDescent="0.25">
      <c r="AD991" s="1">
        <v>13</v>
      </c>
      <c r="AE991" s="1843">
        <v>62137</v>
      </c>
      <c r="AF991" s="74" t="s">
        <v>2420</v>
      </c>
      <c r="AG991" s="1844" t="s">
        <v>9261</v>
      </c>
      <c r="AH991" s="1844">
        <v>4</v>
      </c>
      <c r="AI991" s="2396" t="str">
        <f t="shared" si="18"/>
        <v>MERENI</v>
      </c>
      <c r="AJ991" s="1845"/>
    </row>
    <row r="992" spans="30:36" x14ac:dyDescent="0.25">
      <c r="AD992" s="1">
        <v>13</v>
      </c>
      <c r="AE992" s="1843">
        <v>62253</v>
      </c>
      <c r="AF992" s="74" t="s">
        <v>2071</v>
      </c>
      <c r="AG992" s="1844" t="s">
        <v>9261</v>
      </c>
      <c r="AH992" s="1844">
        <v>4</v>
      </c>
      <c r="AI992" s="2396" t="str">
        <f t="shared" si="18"/>
        <v>MIHAI VITEAZU</v>
      </c>
      <c r="AJ992" s="1845"/>
    </row>
    <row r="993" spans="30:36" x14ac:dyDescent="0.25">
      <c r="AD993" s="1">
        <v>13</v>
      </c>
      <c r="AE993" s="1843">
        <v>62191</v>
      </c>
      <c r="AF993" s="74" t="s">
        <v>1967</v>
      </c>
      <c r="AG993" s="1844" t="s">
        <v>9261</v>
      </c>
      <c r="AH993" s="1844">
        <v>4</v>
      </c>
      <c r="AI993" s="2396" t="str">
        <f t="shared" si="18"/>
        <v>MIHAIL KOGALNICEANU</v>
      </c>
      <c r="AJ993" s="1845"/>
    </row>
    <row r="994" spans="30:36" x14ac:dyDescent="0.25">
      <c r="AD994" s="1">
        <v>13</v>
      </c>
      <c r="AE994" s="1843">
        <v>62280</v>
      </c>
      <c r="AF994" s="74" t="s">
        <v>1964</v>
      </c>
      <c r="AG994" s="1844" t="s">
        <v>9261</v>
      </c>
      <c r="AH994" s="1844">
        <v>4</v>
      </c>
      <c r="AI994" s="2396" t="str">
        <f t="shared" si="18"/>
        <v>MIRCEA VODA</v>
      </c>
      <c r="AJ994" s="1845"/>
    </row>
    <row r="995" spans="30:36" x14ac:dyDescent="0.25">
      <c r="AD995" s="1">
        <v>13</v>
      </c>
      <c r="AE995" s="1843">
        <v>62440</v>
      </c>
      <c r="AF995" s="74" t="s">
        <v>1664</v>
      </c>
      <c r="AG995" s="1844" t="s">
        <v>9261</v>
      </c>
      <c r="AH995" s="1844">
        <v>4</v>
      </c>
      <c r="AI995" s="2396" t="str">
        <f t="shared" si="18"/>
        <v>NICOLAE BALCESCU</v>
      </c>
      <c r="AJ995" s="1845"/>
    </row>
    <row r="996" spans="30:36" x14ac:dyDescent="0.25">
      <c r="AD996" s="1">
        <v>13</v>
      </c>
      <c r="AE996" s="1843">
        <v>62486</v>
      </c>
      <c r="AF996" s="74" t="s">
        <v>2318</v>
      </c>
      <c r="AG996" s="1844" t="s">
        <v>9261</v>
      </c>
      <c r="AH996" s="1844">
        <v>4</v>
      </c>
      <c r="AI996" s="2396" t="str">
        <f t="shared" si="18"/>
        <v>OLTINA</v>
      </c>
      <c r="AJ996" s="1845"/>
    </row>
    <row r="997" spans="30:36" x14ac:dyDescent="0.25">
      <c r="AD997" s="1">
        <v>13</v>
      </c>
      <c r="AE997" s="1843">
        <v>62538</v>
      </c>
      <c r="AF997" s="74" t="s">
        <v>1598</v>
      </c>
      <c r="AG997" s="1844" t="s">
        <v>9261</v>
      </c>
      <c r="AH997" s="1844">
        <v>4</v>
      </c>
      <c r="AI997" s="2396" t="str">
        <f t="shared" si="18"/>
        <v>OSTROV</v>
      </c>
      <c r="AJ997" s="1845"/>
    </row>
    <row r="998" spans="30:36" x14ac:dyDescent="0.25">
      <c r="AD998" s="1">
        <v>13</v>
      </c>
      <c r="AE998" s="1843">
        <v>62609</v>
      </c>
      <c r="AF998" s="74" t="s">
        <v>2424</v>
      </c>
      <c r="AG998" s="1844" t="s">
        <v>9261</v>
      </c>
      <c r="AH998" s="1844">
        <v>4</v>
      </c>
      <c r="AI998" s="2396" t="str">
        <f t="shared" si="18"/>
        <v>PANTELIMON</v>
      </c>
      <c r="AJ998" s="1845"/>
    </row>
    <row r="999" spans="30:36" x14ac:dyDescent="0.25">
      <c r="AD999" s="1">
        <v>13</v>
      </c>
      <c r="AE999" s="1843">
        <v>62672</v>
      </c>
      <c r="AF999" s="74" t="s">
        <v>2425</v>
      </c>
      <c r="AG999" s="1844" t="s">
        <v>9261</v>
      </c>
      <c r="AH999" s="1844">
        <v>4</v>
      </c>
      <c r="AI999" s="2396" t="str">
        <f t="shared" si="18"/>
        <v>PECINEAGA</v>
      </c>
      <c r="AJ999" s="1845"/>
    </row>
    <row r="1000" spans="30:36" x14ac:dyDescent="0.25">
      <c r="AD1000" s="1">
        <v>13</v>
      </c>
      <c r="AE1000" s="1843">
        <v>62707</v>
      </c>
      <c r="AF1000" s="74" t="s">
        <v>2102</v>
      </c>
      <c r="AG1000" s="1844" t="s">
        <v>9261</v>
      </c>
      <c r="AH1000" s="1844">
        <v>4</v>
      </c>
      <c r="AI1000" s="2396" t="str">
        <f t="shared" si="18"/>
        <v>PESTERA</v>
      </c>
      <c r="AJ1000" s="1845"/>
    </row>
    <row r="1001" spans="30:36" x14ac:dyDescent="0.25">
      <c r="AD1001" s="1">
        <v>13</v>
      </c>
      <c r="AE1001" s="1843">
        <v>62761</v>
      </c>
      <c r="AF1001" s="74" t="s">
        <v>2426</v>
      </c>
      <c r="AG1001" s="1844" t="s">
        <v>9261</v>
      </c>
      <c r="AH1001" s="1844">
        <v>4</v>
      </c>
      <c r="AI1001" s="2396" t="str">
        <f t="shared" si="18"/>
        <v>POARTA ALBA</v>
      </c>
      <c r="AJ1001" s="1845"/>
    </row>
    <row r="1002" spans="30:36" x14ac:dyDescent="0.25">
      <c r="AD1002" s="1">
        <v>13</v>
      </c>
      <c r="AE1002" s="1843">
        <v>62798</v>
      </c>
      <c r="AF1002" s="74" t="s">
        <v>2427</v>
      </c>
      <c r="AG1002" s="1844" t="s">
        <v>9261</v>
      </c>
      <c r="AH1002" s="1844">
        <v>4</v>
      </c>
      <c r="AI1002" s="2396" t="str">
        <f t="shared" si="18"/>
        <v>RASOVA</v>
      </c>
      <c r="AJ1002" s="1845"/>
    </row>
    <row r="1003" spans="30:36" x14ac:dyDescent="0.25">
      <c r="AD1003" s="1">
        <v>13</v>
      </c>
      <c r="AE1003" s="1843">
        <v>62878</v>
      </c>
      <c r="AF1003" s="74" t="s">
        <v>2081</v>
      </c>
      <c r="AG1003" s="1844" t="s">
        <v>9261</v>
      </c>
      <c r="AH1003" s="1844">
        <v>4</v>
      </c>
      <c r="AI1003" s="2396" t="str">
        <f t="shared" si="18"/>
        <v>SACELE</v>
      </c>
      <c r="AJ1003" s="1845"/>
    </row>
    <row r="1004" spans="30:36" x14ac:dyDescent="0.25">
      <c r="AD1004" s="1">
        <v>13</v>
      </c>
      <c r="AE1004" s="1843">
        <v>63318</v>
      </c>
      <c r="AF1004" s="74" t="s">
        <v>2422</v>
      </c>
      <c r="AG1004" s="1844" t="s">
        <v>9261</v>
      </c>
      <c r="AH1004" s="1844">
        <v>4</v>
      </c>
      <c r="AI1004" s="2396" t="str">
        <f t="shared" si="18"/>
        <v>SALIGNY</v>
      </c>
      <c r="AJ1004" s="1845"/>
    </row>
    <row r="1005" spans="30:36" x14ac:dyDescent="0.25">
      <c r="AD1005" s="1">
        <v>13</v>
      </c>
      <c r="AE1005" s="1843">
        <v>62823</v>
      </c>
      <c r="AF1005" s="74" t="s">
        <v>2428</v>
      </c>
      <c r="AG1005" s="1844" t="s">
        <v>9261</v>
      </c>
      <c r="AH1005" s="1844">
        <v>4</v>
      </c>
      <c r="AI1005" s="2396" t="str">
        <f t="shared" si="18"/>
        <v>SARAIU</v>
      </c>
      <c r="AJ1005" s="1845"/>
    </row>
    <row r="1006" spans="30:36" x14ac:dyDescent="0.25">
      <c r="AD1006" s="1">
        <v>13</v>
      </c>
      <c r="AE1006" s="1843">
        <v>62903</v>
      </c>
      <c r="AF1006" s="74" t="s">
        <v>2429</v>
      </c>
      <c r="AG1006" s="1844" t="s">
        <v>9261</v>
      </c>
      <c r="AH1006" s="1844">
        <v>4</v>
      </c>
      <c r="AI1006" s="2396" t="str">
        <f t="shared" si="18"/>
        <v>SEIMENI</v>
      </c>
      <c r="AJ1006" s="1845"/>
    </row>
    <row r="1007" spans="30:36" x14ac:dyDescent="0.25">
      <c r="AD1007" s="1">
        <v>13</v>
      </c>
      <c r="AE1007" s="1843">
        <v>62949</v>
      </c>
      <c r="AF1007" s="74" t="s">
        <v>1470</v>
      </c>
      <c r="AG1007" s="1844" t="s">
        <v>9261</v>
      </c>
      <c r="AH1007" s="1844">
        <v>4</v>
      </c>
      <c r="AI1007" s="2396" t="str">
        <f t="shared" si="18"/>
        <v>SILISTEA</v>
      </c>
      <c r="AJ1007" s="1845"/>
    </row>
    <row r="1008" spans="30:36" x14ac:dyDescent="0.25">
      <c r="AD1008" s="1">
        <v>13</v>
      </c>
      <c r="AE1008" s="1843">
        <v>62985</v>
      </c>
      <c r="AF1008" s="74" t="s">
        <v>1821</v>
      </c>
      <c r="AG1008" s="1844" t="s">
        <v>9261</v>
      </c>
      <c r="AH1008" s="1844">
        <v>4</v>
      </c>
      <c r="AI1008" s="2396" t="str">
        <f t="shared" si="18"/>
        <v>TARGUSOR</v>
      </c>
      <c r="AJ1008" s="1845"/>
    </row>
    <row r="1009" spans="30:36" x14ac:dyDescent="0.25">
      <c r="AD1009" s="1">
        <v>13</v>
      </c>
      <c r="AE1009" s="1843">
        <v>63045</v>
      </c>
      <c r="AF1009" s="74" t="s">
        <v>2431</v>
      </c>
      <c r="AG1009" s="1844" t="s">
        <v>9261</v>
      </c>
      <c r="AH1009" s="1844">
        <v>4</v>
      </c>
      <c r="AI1009" s="2396" t="str">
        <f t="shared" si="18"/>
        <v>TOPALU</v>
      </c>
      <c r="AJ1009" s="1845"/>
    </row>
    <row r="1010" spans="30:36" x14ac:dyDescent="0.25">
      <c r="AD1010" s="1">
        <v>13</v>
      </c>
      <c r="AE1010" s="1843">
        <v>63072</v>
      </c>
      <c r="AF1010" s="74" t="s">
        <v>2432</v>
      </c>
      <c r="AG1010" s="1844" t="s">
        <v>9261</v>
      </c>
      <c r="AH1010" s="1844">
        <v>4</v>
      </c>
      <c r="AI1010" s="2396" t="str">
        <f t="shared" si="18"/>
        <v>TOPRAISAR</v>
      </c>
      <c r="AJ1010" s="1845"/>
    </row>
    <row r="1011" spans="30:36" x14ac:dyDescent="0.25">
      <c r="AD1011" s="1">
        <v>13</v>
      </c>
      <c r="AE1011" s="1843">
        <v>63189</v>
      </c>
      <c r="AF1011" s="74" t="s">
        <v>2433</v>
      </c>
      <c r="AG1011" s="1844" t="s">
        <v>9261</v>
      </c>
      <c r="AH1011" s="1844">
        <v>4</v>
      </c>
      <c r="AI1011" s="2396" t="str">
        <f t="shared" si="18"/>
        <v>TORTOMAN</v>
      </c>
      <c r="AJ1011" s="1845"/>
    </row>
    <row r="1012" spans="30:36" x14ac:dyDescent="0.25">
      <c r="AD1012" s="1">
        <v>13</v>
      </c>
      <c r="AE1012" s="1843">
        <v>60721</v>
      </c>
      <c r="AF1012" s="74" t="s">
        <v>2434</v>
      </c>
      <c r="AG1012" s="1844" t="s">
        <v>9261</v>
      </c>
      <c r="AH1012" s="1844">
        <v>4</v>
      </c>
      <c r="AI1012" s="2396" t="str">
        <f t="shared" si="18"/>
        <v>TUZLA</v>
      </c>
      <c r="AJ1012" s="1845"/>
    </row>
    <row r="1013" spans="30:36" x14ac:dyDescent="0.25">
      <c r="AD1013" s="1">
        <v>13</v>
      </c>
      <c r="AE1013" s="1843">
        <v>63125</v>
      </c>
      <c r="AF1013" s="74" t="s">
        <v>2436</v>
      </c>
      <c r="AG1013" s="1844" t="s">
        <v>9261</v>
      </c>
      <c r="AH1013" s="1844">
        <v>4</v>
      </c>
      <c r="AI1013" s="2396" t="str">
        <f t="shared" si="18"/>
        <v>VALU LUI TRAIAN</v>
      </c>
      <c r="AJ1013" s="1845"/>
    </row>
    <row r="1014" spans="30:36" x14ac:dyDescent="0.25">
      <c r="AD1014" s="1830">
        <v>13</v>
      </c>
      <c r="AE1014" s="1846">
        <v>63170</v>
      </c>
      <c r="AF1014" s="1847" t="s">
        <v>2437</v>
      </c>
      <c r="AG1014" s="1848" t="s">
        <v>9261</v>
      </c>
      <c r="AH1014" s="1848">
        <v>4</v>
      </c>
      <c r="AI1014" s="2397" t="str">
        <f t="shared" si="18"/>
        <v>VULTURU</v>
      </c>
      <c r="AJ1014" s="1849"/>
    </row>
    <row r="1015" spans="30:36" x14ac:dyDescent="0.25">
      <c r="AD1015" s="1850">
        <v>14</v>
      </c>
      <c r="AE1015" s="1851">
        <v>63394</v>
      </c>
      <c r="AF1015" s="1852" t="s">
        <v>2438</v>
      </c>
      <c r="AG1015" s="1853" t="s">
        <v>9262</v>
      </c>
      <c r="AH1015" s="1853">
        <v>1</v>
      </c>
      <c r="AI1015" s="2398" t="str">
        <f t="shared" si="18"/>
        <v>MUNICIPIUL SFANTU GHEORGHE</v>
      </c>
      <c r="AJ1015" s="1854" t="s">
        <v>9262</v>
      </c>
    </row>
    <row r="1016" spans="30:36" x14ac:dyDescent="0.25">
      <c r="AD1016" s="1">
        <v>14</v>
      </c>
      <c r="AE1016" s="1843">
        <v>63740</v>
      </c>
      <c r="AF1016" s="74" t="s">
        <v>10563</v>
      </c>
      <c r="AG1016" s="1844" t="s">
        <v>9262</v>
      </c>
      <c r="AH1016" s="1844">
        <v>2</v>
      </c>
      <c r="AI1016" s="2396" t="str">
        <f t="shared" si="18"/>
        <v>MUNICIPIUL TARGU SECUIESC</v>
      </c>
      <c r="AJ1016" s="1845"/>
    </row>
    <row r="1017" spans="30:36" x14ac:dyDescent="0.25">
      <c r="AD1017" s="1">
        <v>14</v>
      </c>
      <c r="AE1017" s="1843">
        <v>63447</v>
      </c>
      <c r="AF1017" s="74" t="s">
        <v>10564</v>
      </c>
      <c r="AG1017" s="1844" t="s">
        <v>9262</v>
      </c>
      <c r="AH1017" s="1844">
        <v>3</v>
      </c>
      <c r="AI1017" s="2396" t="str">
        <f t="shared" si="18"/>
        <v>ORASUL BARAOLT</v>
      </c>
      <c r="AJ1017" s="1845"/>
    </row>
    <row r="1018" spans="30:36" x14ac:dyDescent="0.25">
      <c r="AD1018" s="1">
        <v>14</v>
      </c>
      <c r="AE1018" s="1843">
        <v>63526</v>
      </c>
      <c r="AF1018" s="74" t="s">
        <v>2439</v>
      </c>
      <c r="AG1018" s="1844" t="s">
        <v>9262</v>
      </c>
      <c r="AH1018" s="1844">
        <v>3</v>
      </c>
      <c r="AI1018" s="2396" t="str">
        <f t="shared" si="18"/>
        <v>ORASUL COVASNA</v>
      </c>
      <c r="AJ1018" s="1845"/>
    </row>
    <row r="1019" spans="30:36" x14ac:dyDescent="0.25">
      <c r="AD1019" s="1">
        <v>14</v>
      </c>
      <c r="AE1019" s="1843">
        <v>63580</v>
      </c>
      <c r="AF1019" s="74" t="s">
        <v>10565</v>
      </c>
      <c r="AG1019" s="1844" t="s">
        <v>9262</v>
      </c>
      <c r="AH1019" s="1844">
        <v>3</v>
      </c>
      <c r="AI1019" s="2396" t="str">
        <f t="shared" si="18"/>
        <v>ORASUL INTORSURA BUZAULUI</v>
      </c>
      <c r="AJ1019" s="1845"/>
    </row>
    <row r="1020" spans="30:36" x14ac:dyDescent="0.25">
      <c r="AD1020" s="1">
        <v>14</v>
      </c>
      <c r="AE1020" s="1843">
        <v>63777</v>
      </c>
      <c r="AF1020" s="74" t="s">
        <v>2440</v>
      </c>
      <c r="AG1020" s="1844" t="s">
        <v>9262</v>
      </c>
      <c r="AH1020" s="1844">
        <v>4</v>
      </c>
      <c r="AI1020" s="2396" t="str">
        <f t="shared" si="18"/>
        <v>AITA MARE</v>
      </c>
      <c r="AJ1020" s="1845"/>
    </row>
    <row r="1021" spans="30:36" x14ac:dyDescent="0.25">
      <c r="AD1021" s="1">
        <v>14</v>
      </c>
      <c r="AE1021" s="1843">
        <v>65113</v>
      </c>
      <c r="AF1021" s="74" t="s">
        <v>2472</v>
      </c>
      <c r="AG1021" s="1844" t="s">
        <v>9262</v>
      </c>
      <c r="AH1021" s="1844">
        <v>4</v>
      </c>
      <c r="AI1021" s="2396" t="str">
        <f t="shared" si="18"/>
        <v>ARCUS</v>
      </c>
      <c r="AJ1021" s="1845"/>
    </row>
    <row r="1022" spans="30:36" x14ac:dyDescent="0.25">
      <c r="AD1022" s="1">
        <v>14</v>
      </c>
      <c r="AE1022" s="1843">
        <v>63633</v>
      </c>
      <c r="AF1022" s="74" t="s">
        <v>2441</v>
      </c>
      <c r="AG1022" s="1844" t="s">
        <v>9262</v>
      </c>
      <c r="AH1022" s="1844">
        <v>4</v>
      </c>
      <c r="AI1022" s="2396" t="str">
        <f t="shared" si="18"/>
        <v>BARCANI</v>
      </c>
      <c r="AJ1022" s="1845"/>
    </row>
    <row r="1023" spans="30:36" x14ac:dyDescent="0.25">
      <c r="AD1023" s="1">
        <v>14</v>
      </c>
      <c r="AE1023" s="1843">
        <v>63802</v>
      </c>
      <c r="AF1023" s="74" t="s">
        <v>2442</v>
      </c>
      <c r="AG1023" s="1844" t="s">
        <v>9262</v>
      </c>
      <c r="AH1023" s="1844">
        <v>4</v>
      </c>
      <c r="AI1023" s="2396" t="str">
        <f t="shared" si="18"/>
        <v>BATANI</v>
      </c>
      <c r="AJ1023" s="1845"/>
    </row>
    <row r="1024" spans="30:36" x14ac:dyDescent="0.25">
      <c r="AD1024" s="1">
        <v>14</v>
      </c>
      <c r="AE1024" s="1843">
        <v>63866</v>
      </c>
      <c r="AF1024" s="74" t="s">
        <v>2443</v>
      </c>
      <c r="AG1024" s="1844" t="s">
        <v>9262</v>
      </c>
      <c r="AH1024" s="1844">
        <v>4</v>
      </c>
      <c r="AI1024" s="2396" t="str">
        <f t="shared" si="18"/>
        <v>BELIN</v>
      </c>
      <c r="AJ1024" s="1845"/>
    </row>
    <row r="1025" spans="30:36" x14ac:dyDescent="0.25">
      <c r="AD1025" s="1">
        <v>14</v>
      </c>
      <c r="AE1025" s="1843">
        <v>65121</v>
      </c>
      <c r="AF1025" s="74" t="s">
        <v>2459</v>
      </c>
      <c r="AG1025" s="1844" t="s">
        <v>9262</v>
      </c>
      <c r="AH1025" s="1844">
        <v>4</v>
      </c>
      <c r="AI1025" s="2396" t="str">
        <f t="shared" si="18"/>
        <v>BIXAD</v>
      </c>
      <c r="AJ1025" s="1845"/>
    </row>
    <row r="1026" spans="30:36" x14ac:dyDescent="0.25">
      <c r="AD1026" s="1">
        <v>14</v>
      </c>
      <c r="AE1026" s="1843">
        <v>63893</v>
      </c>
      <c r="AF1026" s="74" t="s">
        <v>2444</v>
      </c>
      <c r="AG1026" s="1844" t="s">
        <v>9262</v>
      </c>
      <c r="AH1026" s="1844">
        <v>4</v>
      </c>
      <c r="AI1026" s="2396" t="str">
        <f t="shared" si="18"/>
        <v>BODOC</v>
      </c>
      <c r="AJ1026" s="1845"/>
    </row>
    <row r="1027" spans="30:36" x14ac:dyDescent="0.25">
      <c r="AD1027" s="1">
        <v>14</v>
      </c>
      <c r="AE1027" s="1843">
        <v>63937</v>
      </c>
      <c r="AF1027" s="74" t="s">
        <v>2445</v>
      </c>
      <c r="AG1027" s="1844" t="s">
        <v>9262</v>
      </c>
      <c r="AH1027" s="1844">
        <v>4</v>
      </c>
      <c r="AI1027" s="2396" t="str">
        <f t="shared" si="18"/>
        <v>BOROSNEU MARE</v>
      </c>
      <c r="AJ1027" s="1845"/>
    </row>
    <row r="1028" spans="30:36" x14ac:dyDescent="0.25">
      <c r="AD1028" s="1">
        <v>14</v>
      </c>
      <c r="AE1028" s="1843">
        <v>64041</v>
      </c>
      <c r="AF1028" s="74" t="s">
        <v>2446</v>
      </c>
      <c r="AG1028" s="1844" t="s">
        <v>9262</v>
      </c>
      <c r="AH1028" s="1844">
        <v>4</v>
      </c>
      <c r="AI1028" s="2396" t="str">
        <f t="shared" si="18"/>
        <v>BRADUT</v>
      </c>
      <c r="AJ1028" s="1845"/>
    </row>
    <row r="1029" spans="30:36" x14ac:dyDescent="0.25">
      <c r="AD1029" s="1">
        <v>14</v>
      </c>
      <c r="AE1029" s="1843">
        <v>64005</v>
      </c>
      <c r="AF1029" s="74" t="s">
        <v>2447</v>
      </c>
      <c r="AG1029" s="1844" t="s">
        <v>9262</v>
      </c>
      <c r="AH1029" s="1844">
        <v>4</v>
      </c>
      <c r="AI1029" s="2396" t="str">
        <f t="shared" si="18"/>
        <v>BRATES</v>
      </c>
      <c r="AJ1029" s="1845"/>
    </row>
    <row r="1030" spans="30:36" x14ac:dyDescent="0.25">
      <c r="AD1030" s="1">
        <v>14</v>
      </c>
      <c r="AE1030" s="1843">
        <v>64096</v>
      </c>
      <c r="AF1030" s="74" t="s">
        <v>2448</v>
      </c>
      <c r="AG1030" s="1844" t="s">
        <v>9262</v>
      </c>
      <c r="AH1030" s="1844">
        <v>4</v>
      </c>
      <c r="AI1030" s="2396" t="str">
        <f t="shared" ref="AI1030:AI1093" si="19">INDEX(AO:AO,MATCH(AH1030,AL:AL,0),)&amp;AF1030</f>
        <v>BRETCU</v>
      </c>
      <c r="AJ1030" s="1845"/>
    </row>
    <row r="1031" spans="30:36" x14ac:dyDescent="0.25">
      <c r="AD1031" s="1">
        <v>14</v>
      </c>
      <c r="AE1031" s="1843">
        <v>64130</v>
      </c>
      <c r="AF1031" s="74" t="s">
        <v>2267</v>
      </c>
      <c r="AG1031" s="1844" t="s">
        <v>9262</v>
      </c>
      <c r="AH1031" s="1844">
        <v>4</v>
      </c>
      <c r="AI1031" s="2396" t="str">
        <f t="shared" si="19"/>
        <v>CATALINA</v>
      </c>
      <c r="AJ1031" s="1845"/>
    </row>
    <row r="1032" spans="30:36" x14ac:dyDescent="0.25">
      <c r="AD1032" s="1">
        <v>14</v>
      </c>
      <c r="AE1032" s="1843">
        <v>64194</v>
      </c>
      <c r="AF1032" s="74" t="s">
        <v>2449</v>
      </c>
      <c r="AG1032" s="1844" t="s">
        <v>9262</v>
      </c>
      <c r="AH1032" s="1844">
        <v>4</v>
      </c>
      <c r="AI1032" s="2396" t="str">
        <f t="shared" si="19"/>
        <v>CERNAT</v>
      </c>
      <c r="AJ1032" s="1845"/>
    </row>
    <row r="1033" spans="30:36" x14ac:dyDescent="0.25">
      <c r="AD1033" s="1">
        <v>14</v>
      </c>
      <c r="AE1033" s="1843">
        <v>64238</v>
      </c>
      <c r="AF1033" s="74" t="s">
        <v>2450</v>
      </c>
      <c r="AG1033" s="1844" t="s">
        <v>9262</v>
      </c>
      <c r="AH1033" s="1844">
        <v>4</v>
      </c>
      <c r="AI1033" s="2396" t="str">
        <f t="shared" si="19"/>
        <v>CHICHIS</v>
      </c>
      <c r="AJ1033" s="1845"/>
    </row>
    <row r="1034" spans="30:36" x14ac:dyDescent="0.25">
      <c r="AD1034" s="1">
        <v>14</v>
      </c>
      <c r="AE1034" s="1843">
        <v>63553</v>
      </c>
      <c r="AF1034" s="74" t="s">
        <v>2451</v>
      </c>
      <c r="AG1034" s="1844" t="s">
        <v>9262</v>
      </c>
      <c r="AH1034" s="1844">
        <v>4</v>
      </c>
      <c r="AI1034" s="2396" t="str">
        <f t="shared" si="19"/>
        <v>COMANDAU</v>
      </c>
      <c r="AJ1034" s="1845"/>
    </row>
    <row r="1035" spans="30:36" x14ac:dyDescent="0.25">
      <c r="AD1035" s="1">
        <v>14</v>
      </c>
      <c r="AE1035" s="1843">
        <v>65147</v>
      </c>
      <c r="AF1035" s="74" t="s">
        <v>2462</v>
      </c>
      <c r="AG1035" s="1844" t="s">
        <v>9262</v>
      </c>
      <c r="AH1035" s="1844">
        <v>4</v>
      </c>
      <c r="AI1035" s="2396" t="str">
        <f t="shared" si="19"/>
        <v>DALNIC</v>
      </c>
      <c r="AJ1035" s="1845"/>
    </row>
    <row r="1036" spans="30:36" x14ac:dyDescent="0.25">
      <c r="AD1036" s="1">
        <v>14</v>
      </c>
      <c r="AE1036" s="1843">
        <v>64265</v>
      </c>
      <c r="AF1036" s="74" t="s">
        <v>2452</v>
      </c>
      <c r="AG1036" s="1844" t="s">
        <v>9262</v>
      </c>
      <c r="AH1036" s="1844">
        <v>4</v>
      </c>
      <c r="AI1036" s="2396" t="str">
        <f t="shared" si="19"/>
        <v>DOBARLAU</v>
      </c>
      <c r="AJ1036" s="1845"/>
    </row>
    <row r="1037" spans="30:36" x14ac:dyDescent="0.25">
      <c r="AD1037" s="1">
        <v>14</v>
      </c>
      <c r="AE1037" s="1843">
        <v>65154</v>
      </c>
      <c r="AF1037" s="74" t="s">
        <v>2466</v>
      </c>
      <c r="AG1037" s="1844" t="s">
        <v>9262</v>
      </c>
      <c r="AH1037" s="1844">
        <v>4</v>
      </c>
      <c r="AI1037" s="2396" t="str">
        <f t="shared" si="19"/>
        <v>ESTELNIC</v>
      </c>
      <c r="AJ1037" s="1845"/>
    </row>
    <row r="1038" spans="30:36" x14ac:dyDescent="0.25">
      <c r="AD1038" s="1">
        <v>14</v>
      </c>
      <c r="AE1038" s="1843">
        <v>64318</v>
      </c>
      <c r="AF1038" s="74" t="s">
        <v>2453</v>
      </c>
      <c r="AG1038" s="1844" t="s">
        <v>9262</v>
      </c>
      <c r="AH1038" s="1844">
        <v>4</v>
      </c>
      <c r="AI1038" s="2396" t="str">
        <f t="shared" si="19"/>
        <v>GHELINTA</v>
      </c>
      <c r="AJ1038" s="1845"/>
    </row>
    <row r="1039" spans="30:36" x14ac:dyDescent="0.25">
      <c r="AD1039" s="1">
        <v>14</v>
      </c>
      <c r="AE1039" s="1843">
        <v>64345</v>
      </c>
      <c r="AF1039" s="74" t="s">
        <v>2454</v>
      </c>
      <c r="AG1039" s="1844" t="s">
        <v>9262</v>
      </c>
      <c r="AH1039" s="1844">
        <v>4</v>
      </c>
      <c r="AI1039" s="2396" t="str">
        <f t="shared" si="19"/>
        <v>GHIDFALAU</v>
      </c>
      <c r="AJ1039" s="1845"/>
    </row>
    <row r="1040" spans="30:36" x14ac:dyDescent="0.25">
      <c r="AD1040" s="1">
        <v>14</v>
      </c>
      <c r="AE1040" s="1843">
        <v>64390</v>
      </c>
      <c r="AF1040" s="74" t="s">
        <v>2455</v>
      </c>
      <c r="AG1040" s="1844" t="s">
        <v>9262</v>
      </c>
      <c r="AH1040" s="1844">
        <v>4</v>
      </c>
      <c r="AI1040" s="2396" t="str">
        <f t="shared" si="19"/>
        <v>HAGHIG</v>
      </c>
      <c r="AJ1040" s="1845"/>
    </row>
    <row r="1041" spans="30:36" x14ac:dyDescent="0.25">
      <c r="AD1041" s="1">
        <v>14</v>
      </c>
      <c r="AE1041" s="1843">
        <v>64425</v>
      </c>
      <c r="AF1041" s="74" t="s">
        <v>2456</v>
      </c>
      <c r="AG1041" s="1844" t="s">
        <v>9262</v>
      </c>
      <c r="AH1041" s="1844">
        <v>4</v>
      </c>
      <c r="AI1041" s="2396" t="str">
        <f t="shared" si="19"/>
        <v>ILIENI</v>
      </c>
      <c r="AJ1041" s="1845"/>
    </row>
    <row r="1042" spans="30:36" x14ac:dyDescent="0.25">
      <c r="AD1042" s="1">
        <v>14</v>
      </c>
      <c r="AE1042" s="1843">
        <v>64461</v>
      </c>
      <c r="AF1042" s="74" t="s">
        <v>2457</v>
      </c>
      <c r="AG1042" s="1844" t="s">
        <v>9262</v>
      </c>
      <c r="AH1042" s="1844">
        <v>4</v>
      </c>
      <c r="AI1042" s="2396" t="str">
        <f t="shared" si="19"/>
        <v>LEMNIA</v>
      </c>
      <c r="AJ1042" s="1845"/>
    </row>
    <row r="1043" spans="30:36" x14ac:dyDescent="0.25">
      <c r="AD1043" s="1">
        <v>14</v>
      </c>
      <c r="AE1043" s="1843">
        <v>64504</v>
      </c>
      <c r="AF1043" s="74" t="s">
        <v>2460</v>
      </c>
      <c r="AG1043" s="1844" t="s">
        <v>9262</v>
      </c>
      <c r="AH1043" s="1844">
        <v>4</v>
      </c>
      <c r="AI1043" s="2396" t="str">
        <f t="shared" si="19"/>
        <v>MALNAS</v>
      </c>
      <c r="AJ1043" s="1845"/>
    </row>
    <row r="1044" spans="30:36" x14ac:dyDescent="0.25">
      <c r="AD1044" s="1">
        <v>14</v>
      </c>
      <c r="AE1044" s="1843">
        <v>65105</v>
      </c>
      <c r="AF1044" s="74" t="s">
        <v>2420</v>
      </c>
      <c r="AG1044" s="1844" t="s">
        <v>9262</v>
      </c>
      <c r="AH1044" s="1844">
        <v>4</v>
      </c>
      <c r="AI1044" s="2396" t="str">
        <f t="shared" si="19"/>
        <v>MERENI</v>
      </c>
      <c r="AJ1044" s="1845"/>
    </row>
    <row r="1045" spans="30:36" x14ac:dyDescent="0.25">
      <c r="AD1045" s="1">
        <v>14</v>
      </c>
      <c r="AE1045" s="1843">
        <v>65139</v>
      </c>
      <c r="AF1045" s="74" t="s">
        <v>2458</v>
      </c>
      <c r="AG1045" s="1844" t="s">
        <v>9262</v>
      </c>
      <c r="AH1045" s="1844">
        <v>4</v>
      </c>
      <c r="AI1045" s="2396" t="str">
        <f t="shared" si="19"/>
        <v>MICFALAU</v>
      </c>
      <c r="AJ1045" s="1845"/>
    </row>
    <row r="1046" spans="30:36" x14ac:dyDescent="0.25">
      <c r="AD1046" s="1">
        <v>14</v>
      </c>
      <c r="AE1046" s="1843">
        <v>64568</v>
      </c>
      <c r="AF1046" s="74" t="s">
        <v>2461</v>
      </c>
      <c r="AG1046" s="1844" t="s">
        <v>9262</v>
      </c>
      <c r="AH1046" s="1844">
        <v>4</v>
      </c>
      <c r="AI1046" s="2396" t="str">
        <f t="shared" si="19"/>
        <v>MOACSA</v>
      </c>
      <c r="AJ1046" s="1845"/>
    </row>
    <row r="1047" spans="30:36" x14ac:dyDescent="0.25">
      <c r="AD1047" s="1">
        <v>14</v>
      </c>
      <c r="AE1047" s="1843">
        <v>64602</v>
      </c>
      <c r="AF1047" s="74" t="s">
        <v>2463</v>
      </c>
      <c r="AG1047" s="1844" t="s">
        <v>9262</v>
      </c>
      <c r="AH1047" s="1844">
        <v>4</v>
      </c>
      <c r="AI1047" s="2396" t="str">
        <f t="shared" si="19"/>
        <v>OJDULA</v>
      </c>
      <c r="AJ1047" s="1845"/>
    </row>
    <row r="1048" spans="30:36" x14ac:dyDescent="0.25">
      <c r="AD1048" s="1">
        <v>14</v>
      </c>
      <c r="AE1048" s="1843">
        <v>64639</v>
      </c>
      <c r="AF1048" s="74" t="s">
        <v>2464</v>
      </c>
      <c r="AG1048" s="1844" t="s">
        <v>9262</v>
      </c>
      <c r="AH1048" s="1844">
        <v>4</v>
      </c>
      <c r="AI1048" s="2396" t="str">
        <f t="shared" si="19"/>
        <v>OZUN</v>
      </c>
      <c r="AJ1048" s="1845"/>
    </row>
    <row r="1049" spans="30:36" x14ac:dyDescent="0.25">
      <c r="AD1049" s="1">
        <v>14</v>
      </c>
      <c r="AE1049" s="1843">
        <v>64719</v>
      </c>
      <c r="AF1049" s="74" t="s">
        <v>2465</v>
      </c>
      <c r="AG1049" s="1844" t="s">
        <v>9262</v>
      </c>
      <c r="AH1049" s="1844">
        <v>4</v>
      </c>
      <c r="AI1049" s="2396" t="str">
        <f t="shared" si="19"/>
        <v>POIAN</v>
      </c>
      <c r="AJ1049" s="1845"/>
    </row>
    <row r="1050" spans="30:36" x14ac:dyDescent="0.25">
      <c r="AD1050" s="1">
        <v>14</v>
      </c>
      <c r="AE1050" s="1843">
        <v>64773</v>
      </c>
      <c r="AF1050" s="74" t="s">
        <v>2467</v>
      </c>
      <c r="AG1050" s="1844" t="s">
        <v>9262</v>
      </c>
      <c r="AH1050" s="1844">
        <v>4</v>
      </c>
      <c r="AI1050" s="2396" t="str">
        <f t="shared" si="19"/>
        <v>RECI</v>
      </c>
      <c r="AJ1050" s="1845"/>
    </row>
    <row r="1051" spans="30:36" x14ac:dyDescent="0.25">
      <c r="AD1051" s="1">
        <v>14</v>
      </c>
      <c r="AE1051" s="1843">
        <v>64826</v>
      </c>
      <c r="AF1051" s="74" t="s">
        <v>2468</v>
      </c>
      <c r="AG1051" s="1844" t="s">
        <v>9262</v>
      </c>
      <c r="AH1051" s="1844">
        <v>4</v>
      </c>
      <c r="AI1051" s="2396" t="str">
        <f t="shared" si="19"/>
        <v>SANZIENI</v>
      </c>
      <c r="AJ1051" s="1845"/>
    </row>
    <row r="1052" spans="30:36" x14ac:dyDescent="0.25">
      <c r="AD1052" s="1">
        <v>14</v>
      </c>
      <c r="AE1052" s="1843">
        <v>63688</v>
      </c>
      <c r="AF1052" s="74" t="s">
        <v>2469</v>
      </c>
      <c r="AG1052" s="1844" t="s">
        <v>9262</v>
      </c>
      <c r="AH1052" s="1844">
        <v>4</v>
      </c>
      <c r="AI1052" s="2396" t="str">
        <f t="shared" si="19"/>
        <v>SITA BUZAULUI</v>
      </c>
      <c r="AJ1052" s="1845"/>
    </row>
    <row r="1053" spans="30:36" x14ac:dyDescent="0.25">
      <c r="AD1053" s="1">
        <v>14</v>
      </c>
      <c r="AE1053" s="1843">
        <v>64871</v>
      </c>
      <c r="AF1053" s="74" t="s">
        <v>2471</v>
      </c>
      <c r="AG1053" s="1844" t="s">
        <v>9262</v>
      </c>
      <c r="AH1053" s="1844">
        <v>4</v>
      </c>
      <c r="AI1053" s="2396" t="str">
        <f t="shared" si="19"/>
        <v>TURIA</v>
      </c>
      <c r="AJ1053" s="1845"/>
    </row>
    <row r="1054" spans="30:36" x14ac:dyDescent="0.25">
      <c r="AD1054" s="1">
        <v>14</v>
      </c>
      <c r="AE1054" s="1843">
        <v>64942</v>
      </c>
      <c r="AF1054" s="74" t="s">
        <v>1684</v>
      </c>
      <c r="AG1054" s="1844" t="s">
        <v>9262</v>
      </c>
      <c r="AH1054" s="1844">
        <v>4</v>
      </c>
      <c r="AI1054" s="2396" t="str">
        <f t="shared" si="19"/>
        <v>VALCELE</v>
      </c>
      <c r="AJ1054" s="1845"/>
    </row>
    <row r="1055" spans="30:36" x14ac:dyDescent="0.25">
      <c r="AD1055" s="1">
        <v>14</v>
      </c>
      <c r="AE1055" s="1843">
        <v>64906</v>
      </c>
      <c r="AF1055" s="74" t="s">
        <v>1803</v>
      </c>
      <c r="AG1055" s="1844" t="s">
        <v>9262</v>
      </c>
      <c r="AH1055" s="1844">
        <v>4</v>
      </c>
      <c r="AI1055" s="2396" t="str">
        <f t="shared" si="19"/>
        <v>VALEA CRISULUI</v>
      </c>
      <c r="AJ1055" s="1845"/>
    </row>
    <row r="1056" spans="30:36" x14ac:dyDescent="0.25">
      <c r="AD1056" s="1">
        <v>14</v>
      </c>
      <c r="AE1056" s="1843">
        <v>65099</v>
      </c>
      <c r="AF1056" s="74" t="s">
        <v>1319</v>
      </c>
      <c r="AG1056" s="1844" t="s">
        <v>9262</v>
      </c>
      <c r="AH1056" s="1844">
        <v>4</v>
      </c>
      <c r="AI1056" s="2396" t="str">
        <f t="shared" si="19"/>
        <v>VALEA MARE</v>
      </c>
      <c r="AJ1056" s="1845"/>
    </row>
    <row r="1057" spans="30:36" x14ac:dyDescent="0.25">
      <c r="AD1057" s="1">
        <v>14</v>
      </c>
      <c r="AE1057" s="1843">
        <v>64997</v>
      </c>
      <c r="AF1057" s="74" t="s">
        <v>2473</v>
      </c>
      <c r="AG1057" s="1844" t="s">
        <v>9262</v>
      </c>
      <c r="AH1057" s="1844">
        <v>4</v>
      </c>
      <c r="AI1057" s="2396" t="str">
        <f t="shared" si="19"/>
        <v>VARGHIS</v>
      </c>
      <c r="AJ1057" s="1845"/>
    </row>
    <row r="1058" spans="30:36" x14ac:dyDescent="0.25">
      <c r="AD1058" s="1">
        <v>14</v>
      </c>
      <c r="AE1058" s="1843">
        <v>65048</v>
      </c>
      <c r="AF1058" s="74" t="s">
        <v>2474</v>
      </c>
      <c r="AG1058" s="1844" t="s">
        <v>9262</v>
      </c>
      <c r="AH1058" s="1844">
        <v>4</v>
      </c>
      <c r="AI1058" s="2396" t="str">
        <f t="shared" si="19"/>
        <v>ZABALA</v>
      </c>
      <c r="AJ1058" s="1845"/>
    </row>
    <row r="1059" spans="30:36" x14ac:dyDescent="0.25">
      <c r="AD1059" s="1830">
        <v>14</v>
      </c>
      <c r="AE1059" s="1846">
        <v>65011</v>
      </c>
      <c r="AF1059" s="1847" t="s">
        <v>2475</v>
      </c>
      <c r="AG1059" s="1848" t="s">
        <v>9262</v>
      </c>
      <c r="AH1059" s="1848">
        <v>4</v>
      </c>
      <c r="AI1059" s="2397" t="str">
        <f t="shared" si="19"/>
        <v>ZAGON</v>
      </c>
      <c r="AJ1059" s="1849"/>
    </row>
    <row r="1060" spans="30:36" x14ac:dyDescent="0.25">
      <c r="AD1060" s="1850">
        <v>15</v>
      </c>
      <c r="AE1060" s="1851">
        <v>65342</v>
      </c>
      <c r="AF1060" s="1852" t="s">
        <v>10566</v>
      </c>
      <c r="AG1060" s="1853" t="s">
        <v>9263</v>
      </c>
      <c r="AH1060" s="1853">
        <v>1</v>
      </c>
      <c r="AI1060" s="2398" t="str">
        <f t="shared" si="19"/>
        <v>MUNICIPIUL TARGOVISTE</v>
      </c>
      <c r="AJ1060" s="1854" t="s">
        <v>9263</v>
      </c>
    </row>
    <row r="1061" spans="30:36" x14ac:dyDescent="0.25">
      <c r="AD1061" s="1">
        <v>15</v>
      </c>
      <c r="AE1061" s="1843">
        <v>65841</v>
      </c>
      <c r="AF1061" s="74" t="s">
        <v>10567</v>
      </c>
      <c r="AG1061" s="1844" t="s">
        <v>9263</v>
      </c>
      <c r="AH1061" s="1844">
        <v>2</v>
      </c>
      <c r="AI1061" s="2396" t="str">
        <f t="shared" si="19"/>
        <v>MUNICIPIUL  MORENI</v>
      </c>
      <c r="AJ1061" s="1845"/>
    </row>
    <row r="1062" spans="30:36" x14ac:dyDescent="0.25">
      <c r="AD1062" s="1">
        <v>15</v>
      </c>
      <c r="AE1062" s="1843">
        <v>65609</v>
      </c>
      <c r="AF1062" s="74" t="s">
        <v>10568</v>
      </c>
      <c r="AG1062" s="1844" t="s">
        <v>9263</v>
      </c>
      <c r="AH1062" s="1844">
        <v>3</v>
      </c>
      <c r="AI1062" s="2396" t="str">
        <f t="shared" si="19"/>
        <v>ORASUL FIENI</v>
      </c>
      <c r="AJ1062" s="1845"/>
    </row>
    <row r="1063" spans="30:36" x14ac:dyDescent="0.25">
      <c r="AD1063" s="1">
        <v>15</v>
      </c>
      <c r="AE1063" s="1843">
        <v>65681</v>
      </c>
      <c r="AF1063" s="74" t="s">
        <v>10569</v>
      </c>
      <c r="AG1063" s="1844" t="s">
        <v>9263</v>
      </c>
      <c r="AH1063" s="1844">
        <v>3</v>
      </c>
      <c r="AI1063" s="2396" t="str">
        <f t="shared" si="19"/>
        <v>ORASUL GAESTI</v>
      </c>
      <c r="AJ1063" s="1845"/>
    </row>
    <row r="1064" spans="30:36" x14ac:dyDescent="0.25">
      <c r="AD1064" s="1">
        <v>15</v>
      </c>
      <c r="AE1064" s="1843">
        <v>65921</v>
      </c>
      <c r="AF1064" s="74" t="s">
        <v>10570</v>
      </c>
      <c r="AG1064" s="1844" t="s">
        <v>9263</v>
      </c>
      <c r="AH1064" s="1844">
        <v>3</v>
      </c>
      <c r="AI1064" s="2396" t="str">
        <f t="shared" si="19"/>
        <v>ORASUL PUCIOASA</v>
      </c>
      <c r="AJ1064" s="1845"/>
    </row>
    <row r="1065" spans="30:36" x14ac:dyDescent="0.25">
      <c r="AD1065" s="1">
        <v>15</v>
      </c>
      <c r="AE1065" s="1843">
        <v>68627</v>
      </c>
      <c r="AF1065" s="74" t="s">
        <v>10572</v>
      </c>
      <c r="AG1065" s="1844" t="s">
        <v>9263</v>
      </c>
      <c r="AH1065" s="1844">
        <v>3</v>
      </c>
      <c r="AI1065" s="2396" t="str">
        <f t="shared" si="19"/>
        <v>ORASUL RACARI</v>
      </c>
      <c r="AJ1065" s="1845"/>
    </row>
    <row r="1066" spans="30:36" x14ac:dyDescent="0.25">
      <c r="AD1066" s="1">
        <v>15</v>
      </c>
      <c r="AE1066" s="1843">
        <v>66081</v>
      </c>
      <c r="AF1066" s="74" t="s">
        <v>10571</v>
      </c>
      <c r="AG1066" s="1844" t="s">
        <v>9263</v>
      </c>
      <c r="AH1066" s="1844">
        <v>3</v>
      </c>
      <c r="AI1066" s="2396" t="str">
        <f t="shared" si="19"/>
        <v>ORASUL TITU</v>
      </c>
      <c r="AJ1066" s="1845"/>
    </row>
    <row r="1067" spans="30:36" x14ac:dyDescent="0.25">
      <c r="AD1067" s="1">
        <v>15</v>
      </c>
      <c r="AE1067" s="1843">
        <v>65379</v>
      </c>
      <c r="AF1067" s="74" t="s">
        <v>1434</v>
      </c>
      <c r="AG1067" s="1844" t="s">
        <v>9263</v>
      </c>
      <c r="AH1067" s="1844">
        <v>4</v>
      </c>
      <c r="AI1067" s="2396" t="str">
        <f t="shared" si="19"/>
        <v>ANINOASA</v>
      </c>
      <c r="AJ1067" s="1845"/>
    </row>
    <row r="1068" spans="30:36" x14ac:dyDescent="0.25">
      <c r="AD1068" s="1">
        <v>15</v>
      </c>
      <c r="AE1068" s="1843">
        <v>66198</v>
      </c>
      <c r="AF1068" s="74" t="s">
        <v>1845</v>
      </c>
      <c r="AG1068" s="1844" t="s">
        <v>9263</v>
      </c>
      <c r="AH1068" s="1844">
        <v>4</v>
      </c>
      <c r="AI1068" s="2396" t="str">
        <f t="shared" si="19"/>
        <v>BALENI</v>
      </c>
      <c r="AJ1068" s="1845"/>
    </row>
    <row r="1069" spans="30:36" x14ac:dyDescent="0.25">
      <c r="AD1069" s="1">
        <v>15</v>
      </c>
      <c r="AE1069" s="1843">
        <v>66223</v>
      </c>
      <c r="AF1069" s="74" t="s">
        <v>2477</v>
      </c>
      <c r="AG1069" s="1844" t="s">
        <v>9263</v>
      </c>
      <c r="AH1069" s="1844">
        <v>4</v>
      </c>
      <c r="AI1069" s="2396" t="str">
        <f t="shared" si="19"/>
        <v>BARBULETU</v>
      </c>
      <c r="AJ1069" s="1845"/>
    </row>
    <row r="1070" spans="30:36" x14ac:dyDescent="0.25">
      <c r="AD1070" s="1">
        <v>15</v>
      </c>
      <c r="AE1070" s="1843">
        <v>66330</v>
      </c>
      <c r="AF1070" s="74" t="s">
        <v>2480</v>
      </c>
      <c r="AG1070" s="1844" t="s">
        <v>9263</v>
      </c>
      <c r="AH1070" s="1844">
        <v>4</v>
      </c>
      <c r="AI1070" s="2396" t="str">
        <f t="shared" si="19"/>
        <v>BEZDEAD</v>
      </c>
      <c r="AJ1070" s="1845"/>
    </row>
    <row r="1071" spans="30:36" x14ac:dyDescent="0.25">
      <c r="AD1071" s="1">
        <v>15</v>
      </c>
      <c r="AE1071" s="1843">
        <v>66401</v>
      </c>
      <c r="AF1071" s="74" t="s">
        <v>2482</v>
      </c>
      <c r="AG1071" s="1844" t="s">
        <v>9263</v>
      </c>
      <c r="AH1071" s="1844">
        <v>4</v>
      </c>
      <c r="AI1071" s="2396" t="str">
        <f t="shared" si="19"/>
        <v>BILCIURESTI</v>
      </c>
      <c r="AJ1071" s="1845"/>
    </row>
    <row r="1072" spans="30:36" x14ac:dyDescent="0.25">
      <c r="AD1072" s="1">
        <v>15</v>
      </c>
      <c r="AE1072" s="1843">
        <v>66009</v>
      </c>
      <c r="AF1072" s="74" t="s">
        <v>2483</v>
      </c>
      <c r="AG1072" s="1844" t="s">
        <v>9263</v>
      </c>
      <c r="AH1072" s="1844">
        <v>4</v>
      </c>
      <c r="AI1072" s="2396" t="str">
        <f t="shared" si="19"/>
        <v>BRANESTI</v>
      </c>
      <c r="AJ1072" s="1845"/>
    </row>
    <row r="1073" spans="30:36" x14ac:dyDescent="0.25">
      <c r="AD1073" s="1">
        <v>15</v>
      </c>
      <c r="AE1073" s="1843">
        <v>66152</v>
      </c>
      <c r="AF1073" s="74" t="s">
        <v>1572</v>
      </c>
      <c r="AG1073" s="1844" t="s">
        <v>9263</v>
      </c>
      <c r="AH1073" s="1844">
        <v>4</v>
      </c>
      <c r="AI1073" s="2396" t="str">
        <f t="shared" si="19"/>
        <v>BRANISTEA</v>
      </c>
      <c r="AJ1073" s="1845"/>
    </row>
    <row r="1074" spans="30:36" x14ac:dyDescent="0.25">
      <c r="AD1074" s="1">
        <v>15</v>
      </c>
      <c r="AE1074" s="1843">
        <v>101341</v>
      </c>
      <c r="AF1074" s="74" t="s">
        <v>2485</v>
      </c>
      <c r="AG1074" s="1844" t="s">
        <v>9263</v>
      </c>
      <c r="AH1074" s="1844">
        <v>4</v>
      </c>
      <c r="AI1074" s="2396" t="str">
        <f t="shared" si="19"/>
        <v>BREZOAELE</v>
      </c>
      <c r="AJ1074" s="1845"/>
    </row>
    <row r="1075" spans="30:36" x14ac:dyDescent="0.25">
      <c r="AD1075" s="1">
        <v>15</v>
      </c>
      <c r="AE1075" s="1843">
        <v>66438</v>
      </c>
      <c r="AF1075" s="74" t="s">
        <v>2284</v>
      </c>
      <c r="AG1075" s="1844" t="s">
        <v>9263</v>
      </c>
      <c r="AH1075" s="1844">
        <v>4</v>
      </c>
      <c r="AI1075" s="2396" t="str">
        <f t="shared" si="19"/>
        <v>BUCIUMENI</v>
      </c>
      <c r="AJ1075" s="1845"/>
    </row>
    <row r="1076" spans="30:36" x14ac:dyDescent="0.25">
      <c r="AD1076" s="1">
        <v>15</v>
      </c>
      <c r="AE1076" s="1843">
        <v>66474</v>
      </c>
      <c r="AF1076" s="74" t="s">
        <v>2486</v>
      </c>
      <c r="AG1076" s="1844" t="s">
        <v>9263</v>
      </c>
      <c r="AH1076" s="1844">
        <v>4</v>
      </c>
      <c r="AI1076" s="2396" t="str">
        <f t="shared" si="19"/>
        <v>BUCSANI</v>
      </c>
      <c r="AJ1076" s="1845"/>
    </row>
    <row r="1077" spans="30:36" x14ac:dyDescent="0.25">
      <c r="AD1077" s="1">
        <v>15</v>
      </c>
      <c r="AE1077" s="1843">
        <v>101564</v>
      </c>
      <c r="AF1077" s="74" t="s">
        <v>2487</v>
      </c>
      <c r="AG1077" s="1844" t="s">
        <v>9263</v>
      </c>
      <c r="AH1077" s="1844">
        <v>4</v>
      </c>
      <c r="AI1077" s="2396" t="str">
        <f t="shared" si="19"/>
        <v>BUTIMANU</v>
      </c>
      <c r="AJ1077" s="1845"/>
    </row>
    <row r="1078" spans="30:36" x14ac:dyDescent="0.25">
      <c r="AD1078" s="1">
        <v>15</v>
      </c>
      <c r="AE1078" s="1843">
        <v>66526</v>
      </c>
      <c r="AF1078" s="74" t="s">
        <v>1430</v>
      </c>
      <c r="AG1078" s="1844" t="s">
        <v>9263</v>
      </c>
      <c r="AH1078" s="1844">
        <v>4</v>
      </c>
      <c r="AI1078" s="2396" t="str">
        <f t="shared" si="19"/>
        <v>CANDESTI</v>
      </c>
      <c r="AJ1078" s="1845"/>
    </row>
    <row r="1079" spans="30:36" x14ac:dyDescent="0.25">
      <c r="AD1079" s="1">
        <v>15</v>
      </c>
      <c r="AE1079" s="1843">
        <v>101840</v>
      </c>
      <c r="AF1079" s="74" t="s">
        <v>1465</v>
      </c>
      <c r="AG1079" s="1844" t="s">
        <v>9263</v>
      </c>
      <c r="AH1079" s="1844">
        <v>4</v>
      </c>
      <c r="AI1079" s="2396" t="str">
        <f t="shared" si="19"/>
        <v>CIOCANESTI</v>
      </c>
      <c r="AJ1079" s="1845"/>
    </row>
    <row r="1080" spans="30:36" x14ac:dyDescent="0.25">
      <c r="AD1080" s="1">
        <v>15</v>
      </c>
      <c r="AE1080" s="1843">
        <v>66580</v>
      </c>
      <c r="AF1080" s="74" t="s">
        <v>2488</v>
      </c>
      <c r="AG1080" s="1844" t="s">
        <v>9263</v>
      </c>
      <c r="AH1080" s="1844">
        <v>4</v>
      </c>
      <c r="AI1080" s="2396" t="str">
        <f t="shared" si="19"/>
        <v>COBIA</v>
      </c>
      <c r="AJ1080" s="1845"/>
    </row>
    <row r="1081" spans="30:36" x14ac:dyDescent="0.25">
      <c r="AD1081" s="1">
        <v>15</v>
      </c>
      <c r="AE1081" s="1843">
        <v>66697</v>
      </c>
      <c r="AF1081" s="74" t="s">
        <v>2490</v>
      </c>
      <c r="AG1081" s="1844" t="s">
        <v>9263</v>
      </c>
      <c r="AH1081" s="1844">
        <v>4</v>
      </c>
      <c r="AI1081" s="2396" t="str">
        <f t="shared" si="19"/>
        <v>COJASCA</v>
      </c>
      <c r="AJ1081" s="1845"/>
    </row>
    <row r="1082" spans="30:36" x14ac:dyDescent="0.25">
      <c r="AD1082" s="1">
        <v>15</v>
      </c>
      <c r="AE1082" s="1843">
        <v>66731</v>
      </c>
      <c r="AF1082" s="74" t="s">
        <v>2491</v>
      </c>
      <c r="AG1082" s="1844" t="s">
        <v>9263</v>
      </c>
      <c r="AH1082" s="1844">
        <v>4</v>
      </c>
      <c r="AI1082" s="2396" t="str">
        <f t="shared" si="19"/>
        <v>COMISANI</v>
      </c>
      <c r="AJ1082" s="1845"/>
    </row>
    <row r="1083" spans="30:36" x14ac:dyDescent="0.25">
      <c r="AD1083" s="1">
        <v>15</v>
      </c>
      <c r="AE1083" s="1843">
        <v>66768</v>
      </c>
      <c r="AF1083" s="74" t="s">
        <v>1501</v>
      </c>
      <c r="AG1083" s="1844" t="s">
        <v>9263</v>
      </c>
      <c r="AH1083" s="1844">
        <v>4</v>
      </c>
      <c r="AI1083" s="2396" t="str">
        <f t="shared" si="19"/>
        <v>CONTESTI</v>
      </c>
      <c r="AJ1083" s="1845"/>
    </row>
    <row r="1084" spans="30:36" x14ac:dyDescent="0.25">
      <c r="AD1084" s="1">
        <v>15</v>
      </c>
      <c r="AE1084" s="1843">
        <v>66857</v>
      </c>
      <c r="AF1084" s="74" t="s">
        <v>2492</v>
      </c>
      <c r="AG1084" s="1844" t="s">
        <v>9263</v>
      </c>
      <c r="AH1084" s="1844">
        <v>4</v>
      </c>
      <c r="AI1084" s="2396" t="str">
        <f t="shared" si="19"/>
        <v>CORBII MARI</v>
      </c>
      <c r="AJ1084" s="1845"/>
    </row>
    <row r="1085" spans="30:36" x14ac:dyDescent="0.25">
      <c r="AD1085" s="1">
        <v>15</v>
      </c>
      <c r="AE1085" s="1843">
        <v>66955</v>
      </c>
      <c r="AF1085" s="74" t="s">
        <v>1738</v>
      </c>
      <c r="AG1085" s="1844" t="s">
        <v>9263</v>
      </c>
      <c r="AH1085" s="1844">
        <v>4</v>
      </c>
      <c r="AI1085" s="2396" t="str">
        <f t="shared" si="19"/>
        <v>CORNATELU</v>
      </c>
      <c r="AJ1085" s="1845"/>
    </row>
    <row r="1086" spans="30:36" x14ac:dyDescent="0.25">
      <c r="AD1086" s="1">
        <v>15</v>
      </c>
      <c r="AE1086" s="1843">
        <v>67014</v>
      </c>
      <c r="AF1086" s="74" t="s">
        <v>1719</v>
      </c>
      <c r="AG1086" s="1844" t="s">
        <v>9263</v>
      </c>
      <c r="AH1086" s="1844">
        <v>4</v>
      </c>
      <c r="AI1086" s="2396" t="str">
        <f t="shared" si="19"/>
        <v>CORNESTI</v>
      </c>
      <c r="AJ1086" s="1845"/>
    </row>
    <row r="1087" spans="30:36" x14ac:dyDescent="0.25">
      <c r="AD1087" s="1">
        <v>15</v>
      </c>
      <c r="AE1087" s="1843">
        <v>67121</v>
      </c>
      <c r="AF1087" s="74" t="s">
        <v>2493</v>
      </c>
      <c r="AG1087" s="1844" t="s">
        <v>9263</v>
      </c>
      <c r="AH1087" s="1844">
        <v>4</v>
      </c>
      <c r="AI1087" s="2396" t="str">
        <f t="shared" si="19"/>
        <v>COSTESTII DIN VALE</v>
      </c>
      <c r="AJ1087" s="1845"/>
    </row>
    <row r="1088" spans="30:36" x14ac:dyDescent="0.25">
      <c r="AD1088" s="1">
        <v>15</v>
      </c>
      <c r="AE1088" s="1843">
        <v>67167</v>
      </c>
      <c r="AF1088" s="74" t="s">
        <v>2495</v>
      </c>
      <c r="AG1088" s="1844" t="s">
        <v>9263</v>
      </c>
      <c r="AH1088" s="1844">
        <v>4</v>
      </c>
      <c r="AI1088" s="2396" t="str">
        <f t="shared" si="19"/>
        <v>CRANGURILE</v>
      </c>
      <c r="AJ1088" s="1845"/>
    </row>
    <row r="1089" spans="30:36" x14ac:dyDescent="0.25">
      <c r="AD1089" s="1">
        <v>15</v>
      </c>
      <c r="AE1089" s="1843">
        <v>102286</v>
      </c>
      <c r="AF1089" s="74" t="s">
        <v>2496</v>
      </c>
      <c r="AG1089" s="1844" t="s">
        <v>9263</v>
      </c>
      <c r="AH1089" s="1844">
        <v>4</v>
      </c>
      <c r="AI1089" s="2396" t="str">
        <f t="shared" si="19"/>
        <v>CREVEDIA</v>
      </c>
      <c r="AJ1089" s="1845"/>
    </row>
    <row r="1090" spans="30:36" x14ac:dyDescent="0.25">
      <c r="AD1090" s="1">
        <v>15</v>
      </c>
      <c r="AE1090" s="1843">
        <v>67256</v>
      </c>
      <c r="AF1090" s="74" t="s">
        <v>1498</v>
      </c>
      <c r="AG1090" s="1844" t="s">
        <v>9263</v>
      </c>
      <c r="AH1090" s="1844">
        <v>4</v>
      </c>
      <c r="AI1090" s="2396" t="str">
        <f t="shared" si="19"/>
        <v>DARMANESTI</v>
      </c>
      <c r="AJ1090" s="1845"/>
    </row>
    <row r="1091" spans="30:36" x14ac:dyDescent="0.25">
      <c r="AD1091" s="1">
        <v>15</v>
      </c>
      <c r="AE1091" s="1843">
        <v>67292</v>
      </c>
      <c r="AF1091" s="74" t="s">
        <v>1408</v>
      </c>
      <c r="AG1091" s="1844" t="s">
        <v>9263</v>
      </c>
      <c r="AH1091" s="1844">
        <v>4</v>
      </c>
      <c r="AI1091" s="2396" t="str">
        <f t="shared" si="19"/>
        <v>DOBRA</v>
      </c>
      <c r="AJ1091" s="1845"/>
    </row>
    <row r="1092" spans="30:36" x14ac:dyDescent="0.25">
      <c r="AD1092" s="1">
        <v>15</v>
      </c>
      <c r="AE1092" s="1843">
        <v>65413</v>
      </c>
      <c r="AF1092" s="74" t="s">
        <v>2497</v>
      </c>
      <c r="AG1092" s="1844" t="s">
        <v>9263</v>
      </c>
      <c r="AH1092" s="1844">
        <v>4</v>
      </c>
      <c r="AI1092" s="2396" t="str">
        <f t="shared" si="19"/>
        <v>DOICESTI</v>
      </c>
      <c r="AJ1092" s="1845"/>
    </row>
    <row r="1093" spans="30:36" x14ac:dyDescent="0.25">
      <c r="AD1093" s="1">
        <v>15</v>
      </c>
      <c r="AE1093" s="1843">
        <v>67327</v>
      </c>
      <c r="AF1093" s="74" t="s">
        <v>2498</v>
      </c>
      <c r="AG1093" s="1844" t="s">
        <v>9263</v>
      </c>
      <c r="AH1093" s="1844">
        <v>4</v>
      </c>
      <c r="AI1093" s="2396" t="str">
        <f t="shared" si="19"/>
        <v>DRAGODANA</v>
      </c>
      <c r="AJ1093" s="1845"/>
    </row>
    <row r="1094" spans="30:36" x14ac:dyDescent="0.25">
      <c r="AD1094" s="1">
        <v>15</v>
      </c>
      <c r="AE1094" s="1843">
        <v>67407</v>
      </c>
      <c r="AF1094" s="74" t="s">
        <v>2499</v>
      </c>
      <c r="AG1094" s="1844" t="s">
        <v>9263</v>
      </c>
      <c r="AH1094" s="1844">
        <v>4</v>
      </c>
      <c r="AI1094" s="2396" t="str">
        <f t="shared" ref="AI1094:AI1157" si="20">INDEX(AO:AO,MATCH(AH1094,AL:AL,0),)&amp;AF1094</f>
        <v>DRAGOMIRESTI</v>
      </c>
      <c r="AJ1094" s="1845"/>
    </row>
    <row r="1095" spans="30:36" x14ac:dyDescent="0.25">
      <c r="AD1095" s="1">
        <v>15</v>
      </c>
      <c r="AE1095" s="1843">
        <v>67470</v>
      </c>
      <c r="AF1095" s="74" t="s">
        <v>2500</v>
      </c>
      <c r="AG1095" s="1844" t="s">
        <v>9263</v>
      </c>
      <c r="AH1095" s="1844">
        <v>4</v>
      </c>
      <c r="AI1095" s="2396" t="str">
        <f t="shared" si="20"/>
        <v>FINTA</v>
      </c>
      <c r="AJ1095" s="1845"/>
    </row>
    <row r="1096" spans="30:36" x14ac:dyDescent="0.25">
      <c r="AD1096" s="1">
        <v>15</v>
      </c>
      <c r="AE1096" s="1843">
        <v>67522</v>
      </c>
      <c r="AF1096" s="74" t="s">
        <v>2476</v>
      </c>
      <c r="AG1096" s="1844" t="s">
        <v>9263</v>
      </c>
      <c r="AH1096" s="1844">
        <v>4</v>
      </c>
      <c r="AI1096" s="2396" t="str">
        <f t="shared" si="20"/>
        <v>GLODENI</v>
      </c>
      <c r="AJ1096" s="1845"/>
    </row>
    <row r="1097" spans="30:36" x14ac:dyDescent="0.25">
      <c r="AD1097" s="1">
        <v>15</v>
      </c>
      <c r="AE1097" s="1843">
        <v>65707</v>
      </c>
      <c r="AF1097" s="74" t="s">
        <v>2502</v>
      </c>
      <c r="AG1097" s="1844" t="s">
        <v>9263</v>
      </c>
      <c r="AH1097" s="1844">
        <v>4</v>
      </c>
      <c r="AI1097" s="2396" t="str">
        <f t="shared" si="20"/>
        <v>GURA FOII</v>
      </c>
      <c r="AJ1097" s="1845"/>
    </row>
    <row r="1098" spans="30:36" x14ac:dyDescent="0.25">
      <c r="AD1098" s="1">
        <v>15</v>
      </c>
      <c r="AE1098" s="1843">
        <v>67595</v>
      </c>
      <c r="AF1098" s="74" t="s">
        <v>2503</v>
      </c>
      <c r="AG1098" s="1844" t="s">
        <v>9263</v>
      </c>
      <c r="AH1098" s="1844">
        <v>4</v>
      </c>
      <c r="AI1098" s="2396" t="str">
        <f t="shared" si="20"/>
        <v>GURA OCNITEI</v>
      </c>
      <c r="AJ1098" s="1845"/>
    </row>
    <row r="1099" spans="30:36" x14ac:dyDescent="0.25">
      <c r="AD1099" s="1">
        <v>15</v>
      </c>
      <c r="AE1099" s="1843">
        <v>67648</v>
      </c>
      <c r="AF1099" s="74" t="s">
        <v>2504</v>
      </c>
      <c r="AG1099" s="1844" t="s">
        <v>9263</v>
      </c>
      <c r="AH1099" s="1844">
        <v>4</v>
      </c>
      <c r="AI1099" s="2396" t="str">
        <f t="shared" si="20"/>
        <v>GURA SUTII</v>
      </c>
      <c r="AJ1099" s="1845"/>
    </row>
    <row r="1100" spans="30:36" x14ac:dyDescent="0.25">
      <c r="AD1100" s="1">
        <v>15</v>
      </c>
      <c r="AE1100" s="1843">
        <v>67675</v>
      </c>
      <c r="AF1100" s="74" t="s">
        <v>2049</v>
      </c>
      <c r="AG1100" s="1844" t="s">
        <v>9263</v>
      </c>
      <c r="AH1100" s="1844">
        <v>4</v>
      </c>
      <c r="AI1100" s="2396" t="str">
        <f t="shared" si="20"/>
        <v>HULUBESTI</v>
      </c>
      <c r="AJ1100" s="1845"/>
    </row>
    <row r="1101" spans="30:36" x14ac:dyDescent="0.25">
      <c r="AD1101" s="1">
        <v>15</v>
      </c>
      <c r="AE1101" s="1843">
        <v>67737</v>
      </c>
      <c r="AF1101" s="74" t="s">
        <v>2505</v>
      </c>
      <c r="AG1101" s="1844" t="s">
        <v>9263</v>
      </c>
      <c r="AH1101" s="1844">
        <v>4</v>
      </c>
      <c r="AI1101" s="2396" t="str">
        <f t="shared" si="20"/>
        <v>I. L. CARAGIALE</v>
      </c>
      <c r="AJ1101" s="1845"/>
    </row>
    <row r="1102" spans="30:36" x14ac:dyDescent="0.25">
      <c r="AD1102" s="1">
        <v>15</v>
      </c>
      <c r="AE1102" s="1843">
        <v>65869</v>
      </c>
      <c r="AF1102" s="74" t="s">
        <v>2506</v>
      </c>
      <c r="AG1102" s="1844" t="s">
        <v>9263</v>
      </c>
      <c r="AH1102" s="1844">
        <v>4</v>
      </c>
      <c r="AI1102" s="2396" t="str">
        <f t="shared" si="20"/>
        <v>IEDERA</v>
      </c>
      <c r="AJ1102" s="1845"/>
    </row>
    <row r="1103" spans="30:36" x14ac:dyDescent="0.25">
      <c r="AD1103" s="1">
        <v>15</v>
      </c>
      <c r="AE1103" s="1843">
        <v>67773</v>
      </c>
      <c r="AF1103" s="74" t="s">
        <v>1514</v>
      </c>
      <c r="AG1103" s="1844" t="s">
        <v>9263</v>
      </c>
      <c r="AH1103" s="1844">
        <v>4</v>
      </c>
      <c r="AI1103" s="2396" t="str">
        <f t="shared" si="20"/>
        <v>LUCIENI</v>
      </c>
      <c r="AJ1103" s="1845"/>
    </row>
    <row r="1104" spans="30:36" x14ac:dyDescent="0.25">
      <c r="AD1104" s="1">
        <v>15</v>
      </c>
      <c r="AE1104" s="1843">
        <v>67835</v>
      </c>
      <c r="AF1104" s="74" t="s">
        <v>2508</v>
      </c>
      <c r="AG1104" s="1844" t="s">
        <v>9263</v>
      </c>
      <c r="AH1104" s="1844">
        <v>4</v>
      </c>
      <c r="AI1104" s="2396" t="str">
        <f t="shared" si="20"/>
        <v>LUDESTI</v>
      </c>
      <c r="AJ1104" s="1845"/>
    </row>
    <row r="1105" spans="30:36" x14ac:dyDescent="0.25">
      <c r="AD1105" s="1">
        <v>15</v>
      </c>
      <c r="AE1105" s="1843">
        <v>67906</v>
      </c>
      <c r="AF1105" s="74" t="s">
        <v>2510</v>
      </c>
      <c r="AG1105" s="1844" t="s">
        <v>9263</v>
      </c>
      <c r="AH1105" s="1844">
        <v>4</v>
      </c>
      <c r="AI1105" s="2396" t="str">
        <f t="shared" si="20"/>
        <v>LUNGULETU</v>
      </c>
      <c r="AJ1105" s="1845"/>
    </row>
    <row r="1106" spans="30:36" x14ac:dyDescent="0.25">
      <c r="AD1106" s="1">
        <v>15</v>
      </c>
      <c r="AE1106" s="1843">
        <v>67942</v>
      </c>
      <c r="AF1106" s="74" t="s">
        <v>2511</v>
      </c>
      <c r="AG1106" s="1844" t="s">
        <v>9263</v>
      </c>
      <c r="AH1106" s="1844">
        <v>4</v>
      </c>
      <c r="AI1106" s="2396" t="str">
        <f t="shared" si="20"/>
        <v>MALU CU FLORI</v>
      </c>
      <c r="AJ1106" s="1845"/>
    </row>
    <row r="1107" spans="30:36" x14ac:dyDescent="0.25">
      <c r="AD1107" s="1">
        <v>15</v>
      </c>
      <c r="AE1107" s="1843">
        <v>68002</v>
      </c>
      <c r="AF1107" s="74" t="s">
        <v>1495</v>
      </c>
      <c r="AG1107" s="1844" t="s">
        <v>9263</v>
      </c>
      <c r="AH1107" s="1844">
        <v>4</v>
      </c>
      <c r="AI1107" s="2396" t="str">
        <f t="shared" si="20"/>
        <v>MANESTI</v>
      </c>
      <c r="AJ1107" s="1845"/>
    </row>
    <row r="1108" spans="30:36" x14ac:dyDescent="0.25">
      <c r="AD1108" s="1">
        <v>15</v>
      </c>
      <c r="AE1108" s="1843">
        <v>68048</v>
      </c>
      <c r="AF1108" s="74" t="s">
        <v>2512</v>
      </c>
      <c r="AG1108" s="1844" t="s">
        <v>9263</v>
      </c>
      <c r="AH1108" s="1844">
        <v>4</v>
      </c>
      <c r="AI1108" s="2396" t="str">
        <f t="shared" si="20"/>
        <v>MATASARU</v>
      </c>
      <c r="AJ1108" s="1845"/>
    </row>
    <row r="1109" spans="30:36" x14ac:dyDescent="0.25">
      <c r="AD1109" s="1">
        <v>15</v>
      </c>
      <c r="AE1109" s="1843">
        <v>68128</v>
      </c>
      <c r="AF1109" s="74" t="s">
        <v>2513</v>
      </c>
      <c r="AG1109" s="1844" t="s">
        <v>9263</v>
      </c>
      <c r="AH1109" s="1844">
        <v>4</v>
      </c>
      <c r="AI1109" s="2396" t="str">
        <f t="shared" si="20"/>
        <v>MOGOSANI</v>
      </c>
      <c r="AJ1109" s="1845"/>
    </row>
    <row r="1110" spans="30:36" x14ac:dyDescent="0.25">
      <c r="AD1110" s="1">
        <v>15</v>
      </c>
      <c r="AE1110" s="1843">
        <v>68182</v>
      </c>
      <c r="AF1110" s="74" t="s">
        <v>2514</v>
      </c>
      <c r="AG1110" s="1844" t="s">
        <v>9263</v>
      </c>
      <c r="AH1110" s="1844">
        <v>4</v>
      </c>
      <c r="AI1110" s="2396" t="str">
        <f t="shared" si="20"/>
        <v>MOROENI</v>
      </c>
      <c r="AJ1110" s="1845"/>
    </row>
    <row r="1111" spans="30:36" x14ac:dyDescent="0.25">
      <c r="AD1111" s="1">
        <v>15</v>
      </c>
      <c r="AE1111" s="1843">
        <v>68253</v>
      </c>
      <c r="AF1111" s="74" t="s">
        <v>2516</v>
      </c>
      <c r="AG1111" s="1844" t="s">
        <v>9263</v>
      </c>
      <c r="AH1111" s="1844">
        <v>4</v>
      </c>
      <c r="AI1111" s="2396" t="str">
        <f t="shared" si="20"/>
        <v>MORTENI</v>
      </c>
      <c r="AJ1111" s="1845"/>
    </row>
    <row r="1112" spans="30:36" x14ac:dyDescent="0.25">
      <c r="AD1112" s="1">
        <v>15</v>
      </c>
      <c r="AE1112" s="1843">
        <v>65645</v>
      </c>
      <c r="AF1112" s="74" t="s">
        <v>2517</v>
      </c>
      <c r="AG1112" s="1844" t="s">
        <v>9263</v>
      </c>
      <c r="AH1112" s="1844">
        <v>4</v>
      </c>
      <c r="AI1112" s="2396" t="str">
        <f t="shared" si="20"/>
        <v>MOTAIENI</v>
      </c>
      <c r="AJ1112" s="1845"/>
    </row>
    <row r="1113" spans="30:36" x14ac:dyDescent="0.25">
      <c r="AD1113" s="1">
        <v>15</v>
      </c>
      <c r="AE1113" s="1843">
        <v>104387</v>
      </c>
      <c r="AF1113" s="74" t="s">
        <v>1343</v>
      </c>
      <c r="AG1113" s="1844" t="s">
        <v>9263</v>
      </c>
      <c r="AH1113" s="1844">
        <v>4</v>
      </c>
      <c r="AI1113" s="2396" t="str">
        <f t="shared" si="20"/>
        <v>NICULESTI</v>
      </c>
      <c r="AJ1113" s="1845"/>
    </row>
    <row r="1114" spans="30:36" x14ac:dyDescent="0.25">
      <c r="AD1114" s="1">
        <v>15</v>
      </c>
      <c r="AE1114" s="1843">
        <v>68280</v>
      </c>
      <c r="AF1114" s="74" t="s">
        <v>1790</v>
      </c>
      <c r="AG1114" s="1844" t="s">
        <v>9263</v>
      </c>
      <c r="AH1114" s="1844">
        <v>4</v>
      </c>
      <c r="AI1114" s="2396" t="str">
        <f t="shared" si="20"/>
        <v>NUCET</v>
      </c>
      <c r="AJ1114" s="1845"/>
    </row>
    <row r="1115" spans="30:36" x14ac:dyDescent="0.25">
      <c r="AD1115" s="1">
        <v>15</v>
      </c>
      <c r="AE1115" s="1843">
        <v>68324</v>
      </c>
      <c r="AF1115" s="74" t="s">
        <v>1937</v>
      </c>
      <c r="AG1115" s="1844" t="s">
        <v>9263</v>
      </c>
      <c r="AH1115" s="1844">
        <v>4</v>
      </c>
      <c r="AI1115" s="2396" t="str">
        <f t="shared" si="20"/>
        <v>OCNITA</v>
      </c>
      <c r="AJ1115" s="1845"/>
    </row>
    <row r="1116" spans="30:36" x14ac:dyDescent="0.25">
      <c r="AD1116" s="1">
        <v>15</v>
      </c>
      <c r="AE1116" s="1843">
        <v>68342</v>
      </c>
      <c r="AF1116" s="74" t="s">
        <v>1771</v>
      </c>
      <c r="AG1116" s="1844" t="s">
        <v>9263</v>
      </c>
      <c r="AH1116" s="1844">
        <v>4</v>
      </c>
      <c r="AI1116" s="2396" t="str">
        <f t="shared" si="20"/>
        <v>ODOBESTI</v>
      </c>
      <c r="AJ1116" s="1845"/>
    </row>
    <row r="1117" spans="30:36" x14ac:dyDescent="0.25">
      <c r="AD1117" s="1">
        <v>15</v>
      </c>
      <c r="AE1117" s="1843">
        <v>179935</v>
      </c>
      <c r="AF1117" s="74" t="s">
        <v>2537</v>
      </c>
      <c r="AG1117" s="1844" t="s">
        <v>9263</v>
      </c>
      <c r="AH1117" s="1844">
        <v>4</v>
      </c>
      <c r="AI1117" s="2396" t="str">
        <f t="shared" si="20"/>
        <v>PERSINARI</v>
      </c>
      <c r="AJ1117" s="1845"/>
    </row>
    <row r="1118" spans="30:36" x14ac:dyDescent="0.25">
      <c r="AD1118" s="1">
        <v>15</v>
      </c>
      <c r="AE1118" s="1843">
        <v>65752</v>
      </c>
      <c r="AF1118" s="74" t="s">
        <v>1284</v>
      </c>
      <c r="AG1118" s="1844" t="s">
        <v>9263</v>
      </c>
      <c r="AH1118" s="1844">
        <v>4</v>
      </c>
      <c r="AI1118" s="2396" t="str">
        <f t="shared" si="20"/>
        <v>PETRESTI</v>
      </c>
      <c r="AJ1118" s="1845"/>
    </row>
    <row r="1119" spans="30:36" x14ac:dyDescent="0.25">
      <c r="AD1119" s="1">
        <v>15</v>
      </c>
      <c r="AE1119" s="1843">
        <v>179908</v>
      </c>
      <c r="AF1119" s="74" t="s">
        <v>2478</v>
      </c>
      <c r="AG1119" s="1844" t="s">
        <v>9263</v>
      </c>
      <c r="AH1119" s="1844">
        <v>4</v>
      </c>
      <c r="AI1119" s="2396" t="str">
        <f t="shared" si="20"/>
        <v>PIETRARI</v>
      </c>
      <c r="AJ1119" s="1845"/>
    </row>
    <row r="1120" spans="30:36" x14ac:dyDescent="0.25">
      <c r="AD1120" s="1">
        <v>15</v>
      </c>
      <c r="AE1120" s="1843">
        <v>68404</v>
      </c>
      <c r="AF1120" s="74" t="s">
        <v>2521</v>
      </c>
      <c r="AG1120" s="1844" t="s">
        <v>9263</v>
      </c>
      <c r="AH1120" s="1844">
        <v>4</v>
      </c>
      <c r="AI1120" s="2396" t="str">
        <f t="shared" si="20"/>
        <v>PIETROSITA</v>
      </c>
      <c r="AJ1120" s="1845"/>
    </row>
    <row r="1121" spans="30:36" x14ac:dyDescent="0.25">
      <c r="AD1121" s="1">
        <v>15</v>
      </c>
      <c r="AE1121" s="1843">
        <v>68431</v>
      </c>
      <c r="AF1121" s="74" t="s">
        <v>1303</v>
      </c>
      <c r="AG1121" s="1844" t="s">
        <v>9263</v>
      </c>
      <c r="AH1121" s="1844">
        <v>4</v>
      </c>
      <c r="AI1121" s="2396" t="str">
        <f t="shared" si="20"/>
        <v>POIANA</v>
      </c>
      <c r="AJ1121" s="1845"/>
    </row>
    <row r="1122" spans="30:36" x14ac:dyDescent="0.25">
      <c r="AD1122" s="1">
        <v>15</v>
      </c>
      <c r="AE1122" s="1843">
        <v>68468</v>
      </c>
      <c r="AF1122" s="74" t="s">
        <v>2522</v>
      </c>
      <c r="AG1122" s="1844" t="s">
        <v>9263</v>
      </c>
      <c r="AH1122" s="1844">
        <v>4</v>
      </c>
      <c r="AI1122" s="2396" t="str">
        <f t="shared" si="20"/>
        <v>POTLOGI</v>
      </c>
      <c r="AJ1122" s="1845"/>
    </row>
    <row r="1123" spans="30:36" x14ac:dyDescent="0.25">
      <c r="AD1123" s="1">
        <v>15</v>
      </c>
      <c r="AE1123" s="1843">
        <v>68529</v>
      </c>
      <c r="AF1123" s="74" t="s">
        <v>2523</v>
      </c>
      <c r="AG1123" s="1844" t="s">
        <v>9263</v>
      </c>
      <c r="AH1123" s="1844">
        <v>4</v>
      </c>
      <c r="AI1123" s="2396" t="str">
        <f t="shared" si="20"/>
        <v>PRODULESTI</v>
      </c>
      <c r="AJ1123" s="1845"/>
    </row>
    <row r="1124" spans="30:36" x14ac:dyDescent="0.25">
      <c r="AD1124" s="1">
        <v>15</v>
      </c>
      <c r="AE1124" s="1843">
        <v>68565</v>
      </c>
      <c r="AF1124" s="74" t="s">
        <v>2515</v>
      </c>
      <c r="AG1124" s="1844" t="s">
        <v>9263</v>
      </c>
      <c r="AH1124" s="1844">
        <v>4</v>
      </c>
      <c r="AI1124" s="2396" t="str">
        <f t="shared" si="20"/>
        <v>PUCHENI</v>
      </c>
      <c r="AJ1124" s="1845"/>
    </row>
    <row r="1125" spans="30:36" x14ac:dyDescent="0.25">
      <c r="AD1125" s="1">
        <v>15</v>
      </c>
      <c r="AE1125" s="1843">
        <v>179891</v>
      </c>
      <c r="AF1125" s="74" t="s">
        <v>2507</v>
      </c>
      <c r="AG1125" s="1844" t="s">
        <v>9263</v>
      </c>
      <c r="AH1125" s="1844">
        <v>4</v>
      </c>
      <c r="AI1125" s="2396" t="str">
        <f t="shared" si="20"/>
        <v>RACIU</v>
      </c>
      <c r="AJ1125" s="1845"/>
    </row>
    <row r="1126" spans="30:36" x14ac:dyDescent="0.25">
      <c r="AD1126" s="1">
        <v>15</v>
      </c>
      <c r="AE1126" s="1843">
        <v>179926</v>
      </c>
      <c r="AF1126" s="74" t="s">
        <v>2541</v>
      </c>
      <c r="AG1126" s="1844" t="s">
        <v>9263</v>
      </c>
      <c r="AH1126" s="1844">
        <v>4</v>
      </c>
      <c r="AI1126" s="2396" t="str">
        <f t="shared" si="20"/>
        <v>RASCAETI</v>
      </c>
      <c r="AJ1126" s="1845"/>
    </row>
    <row r="1127" spans="30:36" x14ac:dyDescent="0.25">
      <c r="AD1127" s="1">
        <v>15</v>
      </c>
      <c r="AE1127" s="1843">
        <v>179917</v>
      </c>
      <c r="AF1127" s="74" t="s">
        <v>2479</v>
      </c>
      <c r="AG1127" s="1844" t="s">
        <v>9263</v>
      </c>
      <c r="AH1127" s="1844">
        <v>4</v>
      </c>
      <c r="AI1127" s="2396" t="str">
        <f t="shared" si="20"/>
        <v>RAU ALB</v>
      </c>
      <c r="AJ1127" s="1845"/>
    </row>
    <row r="1128" spans="30:36" x14ac:dyDescent="0.25">
      <c r="AD1128" s="1">
        <v>15</v>
      </c>
      <c r="AE1128" s="1843">
        <v>65431</v>
      </c>
      <c r="AF1128" s="74" t="s">
        <v>2526</v>
      </c>
      <c r="AG1128" s="1844" t="s">
        <v>9263</v>
      </c>
      <c r="AH1128" s="1844">
        <v>4</v>
      </c>
      <c r="AI1128" s="2396" t="str">
        <f t="shared" si="20"/>
        <v>RAZVAD</v>
      </c>
      <c r="AJ1128" s="1845"/>
    </row>
    <row r="1129" spans="30:36" x14ac:dyDescent="0.25">
      <c r="AD1129" s="1">
        <v>15</v>
      </c>
      <c r="AE1129" s="1843">
        <v>68716</v>
      </c>
      <c r="AF1129" s="74" t="s">
        <v>1681</v>
      </c>
      <c r="AG1129" s="1844" t="s">
        <v>9263</v>
      </c>
      <c r="AH1129" s="1844">
        <v>4</v>
      </c>
      <c r="AI1129" s="2396" t="str">
        <f t="shared" si="20"/>
        <v>RUNCU</v>
      </c>
      <c r="AJ1129" s="1845"/>
    </row>
    <row r="1130" spans="30:36" x14ac:dyDescent="0.25">
      <c r="AD1130" s="1">
        <v>15</v>
      </c>
      <c r="AE1130" s="1843">
        <v>68789</v>
      </c>
      <c r="AF1130" s="74" t="s">
        <v>2162</v>
      </c>
      <c r="AG1130" s="1844" t="s">
        <v>9263</v>
      </c>
      <c r="AH1130" s="1844">
        <v>4</v>
      </c>
      <c r="AI1130" s="2396" t="str">
        <f t="shared" si="20"/>
        <v>SALCIOARA</v>
      </c>
      <c r="AJ1130" s="1845"/>
    </row>
    <row r="1131" spans="30:36" x14ac:dyDescent="0.25">
      <c r="AD1131" s="1">
        <v>15</v>
      </c>
      <c r="AE1131" s="1843">
        <v>68887</v>
      </c>
      <c r="AF1131" s="74" t="s">
        <v>2528</v>
      </c>
      <c r="AG1131" s="1844" t="s">
        <v>9263</v>
      </c>
      <c r="AH1131" s="1844">
        <v>4</v>
      </c>
      <c r="AI1131" s="2396" t="str">
        <f t="shared" si="20"/>
        <v>SELARU</v>
      </c>
      <c r="AJ1131" s="1845"/>
    </row>
    <row r="1132" spans="30:36" x14ac:dyDescent="0.25">
      <c r="AD1132" s="1">
        <v>15</v>
      </c>
      <c r="AE1132" s="1843">
        <v>105142</v>
      </c>
      <c r="AF1132" s="74" t="s">
        <v>2529</v>
      </c>
      <c r="AG1132" s="1844" t="s">
        <v>9263</v>
      </c>
      <c r="AH1132" s="1844">
        <v>4</v>
      </c>
      <c r="AI1132" s="2396" t="str">
        <f t="shared" si="20"/>
        <v>SLOBOZIA MOARA</v>
      </c>
      <c r="AJ1132" s="1845"/>
    </row>
    <row r="1133" spans="30:36" x14ac:dyDescent="0.25">
      <c r="AD1133" s="1">
        <v>15</v>
      </c>
      <c r="AE1133" s="1843">
        <v>65477</v>
      </c>
      <c r="AF1133" s="74" t="s">
        <v>2530</v>
      </c>
      <c r="AG1133" s="1844" t="s">
        <v>9263</v>
      </c>
      <c r="AH1133" s="1844">
        <v>4</v>
      </c>
      <c r="AI1133" s="2396" t="str">
        <f t="shared" si="20"/>
        <v>SOTANGA</v>
      </c>
      <c r="AJ1133" s="1845"/>
    </row>
    <row r="1134" spans="30:36" x14ac:dyDescent="0.25">
      <c r="AD1134" s="1">
        <v>15</v>
      </c>
      <c r="AE1134" s="1843">
        <v>105534</v>
      </c>
      <c r="AF1134" s="74" t="s">
        <v>2531</v>
      </c>
      <c r="AG1134" s="1844" t="s">
        <v>9263</v>
      </c>
      <c r="AH1134" s="1844">
        <v>4</v>
      </c>
      <c r="AI1134" s="2396" t="str">
        <f t="shared" si="20"/>
        <v>TARTASESTI</v>
      </c>
      <c r="AJ1134" s="1845"/>
    </row>
    <row r="1135" spans="30:36" x14ac:dyDescent="0.25">
      <c r="AD1135" s="1">
        <v>15</v>
      </c>
      <c r="AE1135" s="1843">
        <v>68921</v>
      </c>
      <c r="AF1135" s="74" t="s">
        <v>2532</v>
      </c>
      <c r="AG1135" s="1844" t="s">
        <v>9263</v>
      </c>
      <c r="AH1135" s="1844">
        <v>4</v>
      </c>
      <c r="AI1135" s="2396" t="str">
        <f t="shared" si="20"/>
        <v>TATARANI</v>
      </c>
      <c r="AJ1135" s="1845"/>
    </row>
    <row r="1136" spans="30:36" x14ac:dyDescent="0.25">
      <c r="AD1136" s="1">
        <v>15</v>
      </c>
      <c r="AE1136" s="1843">
        <v>68976</v>
      </c>
      <c r="AF1136" s="74" t="s">
        <v>2533</v>
      </c>
      <c r="AG1136" s="1844" t="s">
        <v>9263</v>
      </c>
      <c r="AH1136" s="1844">
        <v>4</v>
      </c>
      <c r="AI1136" s="2396" t="str">
        <f t="shared" si="20"/>
        <v>ULIESTI</v>
      </c>
      <c r="AJ1136" s="1845"/>
    </row>
    <row r="1137" spans="30:36" x14ac:dyDescent="0.25">
      <c r="AD1137" s="1">
        <v>15</v>
      </c>
      <c r="AE1137" s="1843">
        <v>65501</v>
      </c>
      <c r="AF1137" s="74" t="s">
        <v>2535</v>
      </c>
      <c r="AG1137" s="1844" t="s">
        <v>9263</v>
      </c>
      <c r="AH1137" s="1844">
        <v>4</v>
      </c>
      <c r="AI1137" s="2396" t="str">
        <f t="shared" si="20"/>
        <v>ULMI</v>
      </c>
      <c r="AJ1137" s="1845"/>
    </row>
    <row r="1138" spans="30:36" x14ac:dyDescent="0.25">
      <c r="AD1138" s="1">
        <v>15</v>
      </c>
      <c r="AE1138" s="1843">
        <v>69250</v>
      </c>
      <c r="AF1138" s="74" t="s">
        <v>2536</v>
      </c>
      <c r="AG1138" s="1844" t="s">
        <v>9263</v>
      </c>
      <c r="AH1138" s="1844">
        <v>4</v>
      </c>
      <c r="AI1138" s="2396" t="str">
        <f t="shared" si="20"/>
        <v>VACARESTI</v>
      </c>
      <c r="AJ1138" s="1845"/>
    </row>
    <row r="1139" spans="30:36" x14ac:dyDescent="0.25">
      <c r="AD1139" s="1">
        <v>15</v>
      </c>
      <c r="AE1139" s="1843">
        <v>69063</v>
      </c>
      <c r="AF1139" s="74" t="s">
        <v>1414</v>
      </c>
      <c r="AG1139" s="1844" t="s">
        <v>9263</v>
      </c>
      <c r="AH1139" s="1844">
        <v>4</v>
      </c>
      <c r="AI1139" s="2396" t="str">
        <f t="shared" si="20"/>
        <v>VALEA LUNGA</v>
      </c>
      <c r="AJ1139" s="1845"/>
    </row>
    <row r="1140" spans="30:36" x14ac:dyDescent="0.25">
      <c r="AD1140" s="1">
        <v>15</v>
      </c>
      <c r="AE1140" s="1843">
        <v>69170</v>
      </c>
      <c r="AF1140" s="74" t="s">
        <v>1319</v>
      </c>
      <c r="AG1140" s="1844" t="s">
        <v>9263</v>
      </c>
      <c r="AH1140" s="1844">
        <v>4</v>
      </c>
      <c r="AI1140" s="2396" t="str">
        <f t="shared" si="20"/>
        <v>VALEA MARE</v>
      </c>
      <c r="AJ1140" s="1845"/>
    </row>
    <row r="1141" spans="30:36" x14ac:dyDescent="0.25">
      <c r="AD1141" s="1">
        <v>15</v>
      </c>
      <c r="AE1141" s="1843">
        <v>69303</v>
      </c>
      <c r="AF1141" s="74" t="s">
        <v>2538</v>
      </c>
      <c r="AG1141" s="1844" t="s">
        <v>9263</v>
      </c>
      <c r="AH1141" s="1844">
        <v>4</v>
      </c>
      <c r="AI1141" s="2396" t="str">
        <f t="shared" si="20"/>
        <v>VALENI-DIMBOVITA</v>
      </c>
      <c r="AJ1141" s="1845"/>
    </row>
    <row r="1142" spans="30:36" x14ac:dyDescent="0.25">
      <c r="AD1142" s="1">
        <v>15</v>
      </c>
      <c r="AE1142" s="1843">
        <v>69447</v>
      </c>
      <c r="AF1142" s="74" t="s">
        <v>2539</v>
      </c>
      <c r="AG1142" s="1844" t="s">
        <v>9263</v>
      </c>
      <c r="AH1142" s="1844">
        <v>4</v>
      </c>
      <c r="AI1142" s="2396" t="str">
        <f t="shared" si="20"/>
        <v>VIRFURI</v>
      </c>
      <c r="AJ1142" s="1845"/>
    </row>
    <row r="1143" spans="30:36" x14ac:dyDescent="0.25">
      <c r="AD1143" s="1">
        <v>15</v>
      </c>
      <c r="AE1143" s="1843">
        <v>69330</v>
      </c>
      <c r="AF1143" s="74" t="s">
        <v>2540</v>
      </c>
      <c r="AG1143" s="1844" t="s">
        <v>9263</v>
      </c>
      <c r="AH1143" s="1844">
        <v>4</v>
      </c>
      <c r="AI1143" s="2396" t="str">
        <f t="shared" si="20"/>
        <v>VISINA</v>
      </c>
      <c r="AJ1143" s="1845"/>
    </row>
    <row r="1144" spans="30:36" x14ac:dyDescent="0.25">
      <c r="AD1144" s="1">
        <v>15</v>
      </c>
      <c r="AE1144" s="1843">
        <v>69394</v>
      </c>
      <c r="AF1144" s="74" t="s">
        <v>2542</v>
      </c>
      <c r="AG1144" s="1844" t="s">
        <v>9263</v>
      </c>
      <c r="AH1144" s="1844">
        <v>4</v>
      </c>
      <c r="AI1144" s="2396" t="str">
        <f t="shared" si="20"/>
        <v>VISINESTI</v>
      </c>
      <c r="AJ1144" s="1845"/>
    </row>
    <row r="1145" spans="30:36" x14ac:dyDescent="0.25">
      <c r="AD1145" s="1">
        <v>15</v>
      </c>
      <c r="AE1145" s="1843">
        <v>179711</v>
      </c>
      <c r="AF1145" s="74" t="s">
        <v>2009</v>
      </c>
      <c r="AG1145" s="1844" t="s">
        <v>9263</v>
      </c>
      <c r="AH1145" s="1844">
        <v>4</v>
      </c>
      <c r="AI1145" s="2396" t="str">
        <f t="shared" si="20"/>
        <v>VLADENI</v>
      </c>
      <c r="AJ1145" s="1845"/>
    </row>
    <row r="1146" spans="30:36" x14ac:dyDescent="0.25">
      <c r="AD1146" s="1">
        <v>15</v>
      </c>
      <c r="AE1146" s="1843">
        <v>69526</v>
      </c>
      <c r="AF1146" s="74" t="s">
        <v>1520</v>
      </c>
      <c r="AG1146" s="1844" t="s">
        <v>9263</v>
      </c>
      <c r="AH1146" s="1844">
        <v>4</v>
      </c>
      <c r="AI1146" s="2396" t="str">
        <f t="shared" si="20"/>
        <v>VOINESTI</v>
      </c>
      <c r="AJ1146" s="1845"/>
    </row>
    <row r="1147" spans="30:36" x14ac:dyDescent="0.25">
      <c r="AD1147" s="1">
        <v>15</v>
      </c>
      <c r="AE1147" s="1843">
        <v>69615</v>
      </c>
      <c r="AF1147" s="74" t="s">
        <v>2543</v>
      </c>
      <c r="AG1147" s="1844" t="s">
        <v>9263</v>
      </c>
      <c r="AH1147" s="1844">
        <v>4</v>
      </c>
      <c r="AI1147" s="2396" t="str">
        <f t="shared" si="20"/>
        <v>VULCANA-BAI</v>
      </c>
      <c r="AJ1147" s="1845"/>
    </row>
    <row r="1148" spans="30:36" x14ac:dyDescent="0.25">
      <c r="AD1148" s="1830">
        <v>15</v>
      </c>
      <c r="AE1148" s="1846">
        <v>179640</v>
      </c>
      <c r="AF1148" s="1847" t="s">
        <v>2484</v>
      </c>
      <c r="AG1148" s="1848" t="s">
        <v>9263</v>
      </c>
      <c r="AH1148" s="1848">
        <v>4</v>
      </c>
      <c r="AI1148" s="2397" t="str">
        <f t="shared" si="20"/>
        <v>VULCANA-PANDELE</v>
      </c>
      <c r="AJ1148" s="1849"/>
    </row>
    <row r="1149" spans="30:36" x14ac:dyDescent="0.25">
      <c r="AD1149" s="1850">
        <v>16</v>
      </c>
      <c r="AE1149" s="1851">
        <v>69900</v>
      </c>
      <c r="AF1149" s="1852" t="s">
        <v>10573</v>
      </c>
      <c r="AG1149" s="1853" t="s">
        <v>9264</v>
      </c>
      <c r="AH1149" s="1853">
        <v>1</v>
      </c>
      <c r="AI1149" s="2398" t="str">
        <f t="shared" si="20"/>
        <v>MUNICIPIUL CRAIOVA</v>
      </c>
      <c r="AJ1149" s="1854" t="s">
        <v>9264</v>
      </c>
    </row>
    <row r="1150" spans="30:36" x14ac:dyDescent="0.25">
      <c r="AD1150" s="1">
        <v>16</v>
      </c>
      <c r="AE1150" s="1843">
        <v>70316</v>
      </c>
      <c r="AF1150" s="74" t="s">
        <v>10574</v>
      </c>
      <c r="AG1150" s="1844" t="s">
        <v>9264</v>
      </c>
      <c r="AH1150" s="1844">
        <v>2</v>
      </c>
      <c r="AI1150" s="2396" t="str">
        <f t="shared" si="20"/>
        <v>MUNICIPIUL  BAILESTI</v>
      </c>
      <c r="AJ1150" s="1845"/>
    </row>
    <row r="1151" spans="30:36" x14ac:dyDescent="0.25">
      <c r="AD1151" s="1">
        <v>16</v>
      </c>
      <c r="AE1151" s="1843">
        <v>70352</v>
      </c>
      <c r="AF1151" s="74" t="s">
        <v>10575</v>
      </c>
      <c r="AG1151" s="1844" t="s">
        <v>9264</v>
      </c>
      <c r="AH1151" s="1844">
        <v>2</v>
      </c>
      <c r="AI1151" s="2396" t="str">
        <f t="shared" si="20"/>
        <v>MUNICIPIUL CALAFAT</v>
      </c>
      <c r="AJ1151" s="1845"/>
    </row>
    <row r="1152" spans="30:36" x14ac:dyDescent="0.25">
      <c r="AD1152" s="1">
        <v>16</v>
      </c>
      <c r="AE1152" s="1843">
        <v>70879</v>
      </c>
      <c r="AF1152" s="74" t="s">
        <v>10578</v>
      </c>
      <c r="AG1152" s="1844" t="s">
        <v>9264</v>
      </c>
      <c r="AH1152" s="1844">
        <v>3</v>
      </c>
      <c r="AI1152" s="2396" t="str">
        <f t="shared" si="20"/>
        <v>ORASUL BECHET</v>
      </c>
      <c r="AJ1152" s="1845"/>
    </row>
    <row r="1153" spans="30:36" x14ac:dyDescent="0.25">
      <c r="AD1153" s="1">
        <v>16</v>
      </c>
      <c r="AE1153" s="1843">
        <v>72007</v>
      </c>
      <c r="AF1153" s="74" t="s">
        <v>10579</v>
      </c>
      <c r="AG1153" s="1844" t="s">
        <v>9264</v>
      </c>
      <c r="AH1153" s="1844">
        <v>3</v>
      </c>
      <c r="AI1153" s="2396" t="str">
        <f t="shared" si="20"/>
        <v>ORASUL DABULENI</v>
      </c>
      <c r="AJ1153" s="1845"/>
    </row>
    <row r="1154" spans="30:36" x14ac:dyDescent="0.25">
      <c r="AD1154" s="1">
        <v>16</v>
      </c>
      <c r="AE1154" s="1843">
        <v>70414</v>
      </c>
      <c r="AF1154" s="74" t="s">
        <v>10576</v>
      </c>
      <c r="AG1154" s="1844" t="s">
        <v>9264</v>
      </c>
      <c r="AH1154" s="1844">
        <v>3</v>
      </c>
      <c r="AI1154" s="2396" t="str">
        <f t="shared" si="20"/>
        <v>ORASUL FILIASI</v>
      </c>
      <c r="AJ1154" s="1845"/>
    </row>
    <row r="1155" spans="30:36" x14ac:dyDescent="0.25">
      <c r="AD1155" s="1">
        <v>16</v>
      </c>
      <c r="AE1155" s="1843">
        <v>70502</v>
      </c>
      <c r="AF1155" s="74" t="s">
        <v>10577</v>
      </c>
      <c r="AG1155" s="1844" t="s">
        <v>9264</v>
      </c>
      <c r="AH1155" s="1844">
        <v>3</v>
      </c>
      <c r="AI1155" s="2396" t="str">
        <f t="shared" si="20"/>
        <v>ORASUL SEGARCEA</v>
      </c>
      <c r="AJ1155" s="1845"/>
    </row>
    <row r="1156" spans="30:36" x14ac:dyDescent="0.25">
      <c r="AD1156" s="1">
        <v>16</v>
      </c>
      <c r="AE1156" s="1843">
        <v>70520</v>
      </c>
      <c r="AF1156" s="74" t="s">
        <v>2545</v>
      </c>
      <c r="AG1156" s="1844" t="s">
        <v>9264</v>
      </c>
      <c r="AH1156" s="1844">
        <v>4</v>
      </c>
      <c r="AI1156" s="2396" t="str">
        <f t="shared" si="20"/>
        <v>AFUMATI</v>
      </c>
      <c r="AJ1156" s="1845"/>
    </row>
    <row r="1157" spans="30:36" x14ac:dyDescent="0.25">
      <c r="AD1157" s="1">
        <v>16</v>
      </c>
      <c r="AE1157" s="1843">
        <v>70566</v>
      </c>
      <c r="AF1157" s="74" t="s">
        <v>2546</v>
      </c>
      <c r="AG1157" s="1844" t="s">
        <v>9264</v>
      </c>
      <c r="AH1157" s="1844">
        <v>4</v>
      </c>
      <c r="AI1157" s="2396" t="str">
        <f t="shared" si="20"/>
        <v>ALMAJ</v>
      </c>
      <c r="AJ1157" s="1845"/>
    </row>
    <row r="1158" spans="30:36" x14ac:dyDescent="0.25">
      <c r="AD1158" s="1">
        <v>16</v>
      </c>
      <c r="AE1158" s="1843">
        <v>70637</v>
      </c>
      <c r="AF1158" s="74" t="s">
        <v>2548</v>
      </c>
      <c r="AG1158" s="1844" t="s">
        <v>9264</v>
      </c>
      <c r="AH1158" s="1844">
        <v>4</v>
      </c>
      <c r="AI1158" s="2396" t="str">
        <f t="shared" ref="AI1158:AI1221" si="21">INDEX(AO:AO,MATCH(AH1158,AL:AL,0),)&amp;AF1158</f>
        <v>AMARASTII DE JOS</v>
      </c>
      <c r="AJ1158" s="1845"/>
    </row>
    <row r="1159" spans="30:36" x14ac:dyDescent="0.25">
      <c r="AD1159" s="1">
        <v>16</v>
      </c>
      <c r="AE1159" s="1843">
        <v>70673</v>
      </c>
      <c r="AF1159" s="74" t="s">
        <v>2549</v>
      </c>
      <c r="AG1159" s="1844" t="s">
        <v>9264</v>
      </c>
      <c r="AH1159" s="1844">
        <v>4</v>
      </c>
      <c r="AI1159" s="2396" t="str">
        <f t="shared" si="21"/>
        <v>AMARASTII DE SUS</v>
      </c>
      <c r="AJ1159" s="1845"/>
    </row>
    <row r="1160" spans="30:36" x14ac:dyDescent="0.25">
      <c r="AD1160" s="1">
        <v>16</v>
      </c>
      <c r="AE1160" s="1843">
        <v>70726</v>
      </c>
      <c r="AF1160" s="74" t="s">
        <v>2551</v>
      </c>
      <c r="AG1160" s="1844" t="s">
        <v>9264</v>
      </c>
      <c r="AH1160" s="1844">
        <v>4</v>
      </c>
      <c r="AI1160" s="2396" t="str">
        <f t="shared" si="21"/>
        <v>APELE VII</v>
      </c>
      <c r="AJ1160" s="1845"/>
    </row>
    <row r="1161" spans="30:36" x14ac:dyDescent="0.25">
      <c r="AD1161" s="1">
        <v>16</v>
      </c>
      <c r="AE1161" s="1843">
        <v>70744</v>
      </c>
      <c r="AF1161" s="74" t="s">
        <v>2552</v>
      </c>
      <c r="AG1161" s="1844" t="s">
        <v>9264</v>
      </c>
      <c r="AH1161" s="1844">
        <v>4</v>
      </c>
      <c r="AI1161" s="2396" t="str">
        <f t="shared" si="21"/>
        <v>ARGETOAIA</v>
      </c>
      <c r="AJ1161" s="1845"/>
    </row>
    <row r="1162" spans="30:36" x14ac:dyDescent="0.25">
      <c r="AD1162" s="1">
        <v>16</v>
      </c>
      <c r="AE1162" s="1843">
        <v>70940</v>
      </c>
      <c r="AF1162" s="74" t="s">
        <v>2553</v>
      </c>
      <c r="AG1162" s="1844" t="s">
        <v>9264</v>
      </c>
      <c r="AH1162" s="1844">
        <v>4</v>
      </c>
      <c r="AI1162" s="2396" t="str">
        <f t="shared" si="21"/>
        <v>BIRCA</v>
      </c>
      <c r="AJ1162" s="1845"/>
    </row>
    <row r="1163" spans="30:36" x14ac:dyDescent="0.25">
      <c r="AD1163" s="1">
        <v>16</v>
      </c>
      <c r="AE1163" s="1843">
        <v>70897</v>
      </c>
      <c r="AF1163" s="74" t="s">
        <v>2554</v>
      </c>
      <c r="AG1163" s="1844" t="s">
        <v>9264</v>
      </c>
      <c r="AH1163" s="1844">
        <v>4</v>
      </c>
      <c r="AI1163" s="2396" t="str">
        <f t="shared" si="21"/>
        <v>BISTRET</v>
      </c>
      <c r="AJ1163" s="1845"/>
    </row>
    <row r="1164" spans="30:36" x14ac:dyDescent="0.25">
      <c r="AD1164" s="1">
        <v>16</v>
      </c>
      <c r="AE1164" s="1843">
        <v>70968</v>
      </c>
      <c r="AF1164" s="74" t="s">
        <v>2556</v>
      </c>
      <c r="AG1164" s="1844" t="s">
        <v>9264</v>
      </c>
      <c r="AH1164" s="1844">
        <v>4</v>
      </c>
      <c r="AI1164" s="2396" t="str">
        <f t="shared" si="21"/>
        <v>BOTOSESTI-PAIA</v>
      </c>
      <c r="AJ1164" s="1845"/>
    </row>
    <row r="1165" spans="30:36" x14ac:dyDescent="0.25">
      <c r="AD1165" s="1">
        <v>16</v>
      </c>
      <c r="AE1165" s="1843">
        <v>70986</v>
      </c>
      <c r="AF1165" s="74" t="s">
        <v>2557</v>
      </c>
      <c r="AG1165" s="1844" t="s">
        <v>9264</v>
      </c>
      <c r="AH1165" s="1844">
        <v>4</v>
      </c>
      <c r="AI1165" s="2396" t="str">
        <f t="shared" si="21"/>
        <v>BRABOVA</v>
      </c>
      <c r="AJ1165" s="1845"/>
    </row>
    <row r="1166" spans="30:36" x14ac:dyDescent="0.25">
      <c r="AD1166" s="1">
        <v>16</v>
      </c>
      <c r="AE1166" s="1843">
        <v>71055</v>
      </c>
      <c r="AF1166" s="74" t="s">
        <v>1380</v>
      </c>
      <c r="AG1166" s="1844" t="s">
        <v>9264</v>
      </c>
      <c r="AH1166" s="1844">
        <v>4</v>
      </c>
      <c r="AI1166" s="2396" t="str">
        <f t="shared" si="21"/>
        <v>BRADESTI</v>
      </c>
      <c r="AJ1166" s="1845"/>
    </row>
    <row r="1167" spans="30:36" x14ac:dyDescent="0.25">
      <c r="AD1167" s="1">
        <v>16</v>
      </c>
      <c r="AE1167" s="1843">
        <v>71126</v>
      </c>
      <c r="AF1167" s="74" t="s">
        <v>2559</v>
      </c>
      <c r="AG1167" s="1844" t="s">
        <v>9264</v>
      </c>
      <c r="AH1167" s="1844">
        <v>4</v>
      </c>
      <c r="AI1167" s="2396" t="str">
        <f t="shared" si="21"/>
        <v>BRALOSTITA</v>
      </c>
      <c r="AJ1167" s="1845"/>
    </row>
    <row r="1168" spans="30:36" x14ac:dyDescent="0.25">
      <c r="AD1168" s="1">
        <v>16</v>
      </c>
      <c r="AE1168" s="1843">
        <v>71199</v>
      </c>
      <c r="AF1168" s="74" t="s">
        <v>2560</v>
      </c>
      <c r="AG1168" s="1844" t="s">
        <v>9264</v>
      </c>
      <c r="AH1168" s="1844">
        <v>4</v>
      </c>
      <c r="AI1168" s="2396" t="str">
        <f t="shared" si="21"/>
        <v>BRATOVOESTI</v>
      </c>
      <c r="AJ1168" s="1845"/>
    </row>
    <row r="1169" spans="30:36" x14ac:dyDescent="0.25">
      <c r="AD1169" s="1">
        <v>16</v>
      </c>
      <c r="AE1169" s="1843">
        <v>71260</v>
      </c>
      <c r="AF1169" s="74" t="s">
        <v>2562</v>
      </c>
      <c r="AG1169" s="1844" t="s">
        <v>9264</v>
      </c>
      <c r="AH1169" s="1844">
        <v>4</v>
      </c>
      <c r="AI1169" s="2396" t="str">
        <f t="shared" si="21"/>
        <v>BREASTA</v>
      </c>
      <c r="AJ1169" s="1845"/>
    </row>
    <row r="1170" spans="30:36" x14ac:dyDescent="0.25">
      <c r="AD1170" s="1">
        <v>16</v>
      </c>
      <c r="AE1170" s="1843">
        <v>69964</v>
      </c>
      <c r="AF1170" s="74" t="s">
        <v>2563</v>
      </c>
      <c r="AG1170" s="1844" t="s">
        <v>9264</v>
      </c>
      <c r="AH1170" s="1844">
        <v>4</v>
      </c>
      <c r="AI1170" s="2396" t="str">
        <f t="shared" si="21"/>
        <v>BUCOVAT</v>
      </c>
      <c r="AJ1170" s="1845"/>
    </row>
    <row r="1171" spans="30:36" x14ac:dyDescent="0.25">
      <c r="AD1171" s="1">
        <v>16</v>
      </c>
      <c r="AE1171" s="1843">
        <v>71340</v>
      </c>
      <c r="AF1171" s="74" t="s">
        <v>2564</v>
      </c>
      <c r="AG1171" s="1844" t="s">
        <v>9264</v>
      </c>
      <c r="AH1171" s="1844">
        <v>4</v>
      </c>
      <c r="AI1171" s="2396" t="str">
        <f t="shared" si="21"/>
        <v>BULZESTI</v>
      </c>
      <c r="AJ1171" s="1845"/>
    </row>
    <row r="1172" spans="30:36" x14ac:dyDescent="0.25">
      <c r="AD1172" s="1">
        <v>16</v>
      </c>
      <c r="AE1172" s="1843">
        <v>71607</v>
      </c>
      <c r="AF1172" s="74" t="s">
        <v>2000</v>
      </c>
      <c r="AG1172" s="1844" t="s">
        <v>9264</v>
      </c>
      <c r="AH1172" s="1844">
        <v>4</v>
      </c>
      <c r="AI1172" s="2396" t="str">
        <f t="shared" si="21"/>
        <v>CALARASI</v>
      </c>
      <c r="AJ1172" s="1845"/>
    </row>
    <row r="1173" spans="30:36" x14ac:dyDescent="0.25">
      <c r="AD1173" s="1">
        <v>16</v>
      </c>
      <c r="AE1173" s="1843">
        <v>71457</v>
      </c>
      <c r="AF1173" s="74" t="s">
        <v>2565</v>
      </c>
      <c r="AG1173" s="1844" t="s">
        <v>9264</v>
      </c>
      <c r="AH1173" s="1844">
        <v>4</v>
      </c>
      <c r="AI1173" s="2396" t="str">
        <f t="shared" si="21"/>
        <v>CALOPAR</v>
      </c>
      <c r="AJ1173" s="1845"/>
    </row>
    <row r="1174" spans="30:36" x14ac:dyDescent="0.25">
      <c r="AD1174" s="1">
        <v>16</v>
      </c>
      <c r="AE1174" s="1843">
        <v>71518</v>
      </c>
      <c r="AF1174" s="74" t="s">
        <v>2566</v>
      </c>
      <c r="AG1174" s="1844" t="s">
        <v>9264</v>
      </c>
      <c r="AH1174" s="1844">
        <v>4</v>
      </c>
      <c r="AI1174" s="2396" t="str">
        <f t="shared" si="21"/>
        <v>CARAULA</v>
      </c>
      <c r="AJ1174" s="1845"/>
    </row>
    <row r="1175" spans="30:36" x14ac:dyDescent="0.25">
      <c r="AD1175" s="1">
        <v>16</v>
      </c>
      <c r="AE1175" s="1843">
        <v>74859</v>
      </c>
      <c r="AF1175" s="74" t="s">
        <v>2573</v>
      </c>
      <c r="AG1175" s="1844" t="s">
        <v>9264</v>
      </c>
      <c r="AH1175" s="1844">
        <v>4</v>
      </c>
      <c r="AI1175" s="2396" t="str">
        <f t="shared" si="21"/>
        <v>CARCEA</v>
      </c>
      <c r="AJ1175" s="1845"/>
    </row>
    <row r="1176" spans="30:36" x14ac:dyDescent="0.25">
      <c r="AD1176" s="1">
        <v>16</v>
      </c>
      <c r="AE1176" s="1843">
        <v>74867</v>
      </c>
      <c r="AF1176" s="74" t="s">
        <v>2592</v>
      </c>
      <c r="AG1176" s="1844" t="s">
        <v>9264</v>
      </c>
      <c r="AH1176" s="1844">
        <v>4</v>
      </c>
      <c r="AI1176" s="2396" t="str">
        <f t="shared" si="21"/>
        <v>CARNA</v>
      </c>
      <c r="AJ1176" s="1845"/>
    </row>
    <row r="1177" spans="30:36" x14ac:dyDescent="0.25">
      <c r="AD1177" s="1">
        <v>16</v>
      </c>
      <c r="AE1177" s="1843">
        <v>71536</v>
      </c>
      <c r="AF1177" s="74" t="s">
        <v>1404</v>
      </c>
      <c r="AG1177" s="1844" t="s">
        <v>9264</v>
      </c>
      <c r="AH1177" s="1844">
        <v>4</v>
      </c>
      <c r="AI1177" s="2396" t="str">
        <f t="shared" si="21"/>
        <v>CARPEN</v>
      </c>
      <c r="AJ1177" s="1845"/>
    </row>
    <row r="1178" spans="30:36" x14ac:dyDescent="0.25">
      <c r="AD1178" s="1">
        <v>16</v>
      </c>
      <c r="AE1178" s="1843">
        <v>71572</v>
      </c>
      <c r="AF1178" s="74" t="s">
        <v>2567</v>
      </c>
      <c r="AG1178" s="1844" t="s">
        <v>9264</v>
      </c>
      <c r="AH1178" s="1844">
        <v>4</v>
      </c>
      <c r="AI1178" s="2396" t="str">
        <f t="shared" si="21"/>
        <v>CASTRANOVA</v>
      </c>
      <c r="AJ1178" s="1845"/>
    </row>
    <row r="1179" spans="30:36" x14ac:dyDescent="0.25">
      <c r="AD1179" s="1">
        <v>16</v>
      </c>
      <c r="AE1179" s="1843">
        <v>74842</v>
      </c>
      <c r="AF1179" s="74" t="s">
        <v>1522</v>
      </c>
      <c r="AG1179" s="1844" t="s">
        <v>9264</v>
      </c>
      <c r="AH1179" s="1844">
        <v>4</v>
      </c>
      <c r="AI1179" s="2396" t="str">
        <f t="shared" si="21"/>
        <v>CATANE</v>
      </c>
      <c r="AJ1179" s="1845"/>
    </row>
    <row r="1180" spans="30:36" x14ac:dyDescent="0.25">
      <c r="AD1180" s="1">
        <v>16</v>
      </c>
      <c r="AE1180" s="1843">
        <v>71634</v>
      </c>
      <c r="AF1180" s="74" t="s">
        <v>2568</v>
      </c>
      <c r="AG1180" s="1844" t="s">
        <v>9264</v>
      </c>
      <c r="AH1180" s="1844">
        <v>4</v>
      </c>
      <c r="AI1180" s="2396" t="str">
        <f t="shared" si="21"/>
        <v>CELARU</v>
      </c>
      <c r="AJ1180" s="1845"/>
    </row>
    <row r="1181" spans="30:36" x14ac:dyDescent="0.25">
      <c r="AD1181" s="1">
        <v>16</v>
      </c>
      <c r="AE1181" s="1843">
        <v>71698</v>
      </c>
      <c r="AF1181" s="74" t="s">
        <v>2569</v>
      </c>
      <c r="AG1181" s="1844" t="s">
        <v>9264</v>
      </c>
      <c r="AH1181" s="1844">
        <v>4</v>
      </c>
      <c r="AI1181" s="2396" t="str">
        <f t="shared" si="21"/>
        <v>CERAT</v>
      </c>
      <c r="AJ1181" s="1845"/>
    </row>
    <row r="1182" spans="30:36" x14ac:dyDescent="0.25">
      <c r="AD1182" s="1">
        <v>16</v>
      </c>
      <c r="AE1182" s="1843">
        <v>71723</v>
      </c>
      <c r="AF1182" s="74" t="s">
        <v>2146</v>
      </c>
      <c r="AG1182" s="1844" t="s">
        <v>9264</v>
      </c>
      <c r="AH1182" s="1844">
        <v>4</v>
      </c>
      <c r="AI1182" s="2396" t="str">
        <f t="shared" si="21"/>
        <v>CERNATESTI</v>
      </c>
      <c r="AJ1182" s="1845"/>
    </row>
    <row r="1183" spans="30:36" x14ac:dyDescent="0.25">
      <c r="AD1183" s="1">
        <v>16</v>
      </c>
      <c r="AE1183" s="1843">
        <v>71787</v>
      </c>
      <c r="AF1183" s="74" t="s">
        <v>1886</v>
      </c>
      <c r="AG1183" s="1844" t="s">
        <v>9264</v>
      </c>
      <c r="AH1183" s="1844">
        <v>4</v>
      </c>
      <c r="AI1183" s="2396" t="str">
        <f t="shared" si="21"/>
        <v>CETATE</v>
      </c>
      <c r="AJ1183" s="1845"/>
    </row>
    <row r="1184" spans="30:36" x14ac:dyDescent="0.25">
      <c r="AD1184" s="1">
        <v>16</v>
      </c>
      <c r="AE1184" s="1843">
        <v>71812</v>
      </c>
      <c r="AF1184" s="74" t="s">
        <v>2570</v>
      </c>
      <c r="AG1184" s="1844" t="s">
        <v>9264</v>
      </c>
      <c r="AH1184" s="1844">
        <v>4</v>
      </c>
      <c r="AI1184" s="2396" t="str">
        <f t="shared" si="21"/>
        <v>CIOROIASI</v>
      </c>
      <c r="AJ1184" s="1845"/>
    </row>
    <row r="1185" spans="30:36" x14ac:dyDescent="0.25">
      <c r="AD1185" s="1">
        <v>16</v>
      </c>
      <c r="AE1185" s="1843">
        <v>71858</v>
      </c>
      <c r="AF1185" s="74" t="s">
        <v>2571</v>
      </c>
      <c r="AG1185" s="1844" t="s">
        <v>9264</v>
      </c>
      <c r="AH1185" s="1844">
        <v>4</v>
      </c>
      <c r="AI1185" s="2396" t="str">
        <f t="shared" si="21"/>
        <v>CIUPERCENII NOI</v>
      </c>
      <c r="AJ1185" s="1845"/>
    </row>
    <row r="1186" spans="30:36" x14ac:dyDescent="0.25">
      <c r="AD1186" s="1">
        <v>16</v>
      </c>
      <c r="AE1186" s="1843">
        <v>71885</v>
      </c>
      <c r="AF1186" s="74" t="s">
        <v>2572</v>
      </c>
      <c r="AG1186" s="1844" t="s">
        <v>9264</v>
      </c>
      <c r="AH1186" s="1844">
        <v>4</v>
      </c>
      <c r="AI1186" s="2396" t="str">
        <f t="shared" si="21"/>
        <v>COSOVENI</v>
      </c>
      <c r="AJ1186" s="1845"/>
    </row>
    <row r="1187" spans="30:36" x14ac:dyDescent="0.25">
      <c r="AD1187" s="1">
        <v>16</v>
      </c>
      <c r="AE1187" s="1843">
        <v>71910</v>
      </c>
      <c r="AF1187" s="74" t="s">
        <v>2574</v>
      </c>
      <c r="AG1187" s="1844" t="s">
        <v>9264</v>
      </c>
      <c r="AH1187" s="1844">
        <v>4</v>
      </c>
      <c r="AI1187" s="2396" t="str">
        <f t="shared" si="21"/>
        <v>COTOFENII DIN DOS</v>
      </c>
      <c r="AJ1187" s="1845"/>
    </row>
    <row r="1188" spans="30:36" x14ac:dyDescent="0.25">
      <c r="AD1188" s="1">
        <v>16</v>
      </c>
      <c r="AE1188" s="1843">
        <v>74875</v>
      </c>
      <c r="AF1188" s="74" t="s">
        <v>2547</v>
      </c>
      <c r="AG1188" s="1844" t="s">
        <v>9264</v>
      </c>
      <c r="AH1188" s="1844">
        <v>4</v>
      </c>
      <c r="AI1188" s="2396" t="str">
        <f t="shared" si="21"/>
        <v>COTOFENII DIN FATA</v>
      </c>
      <c r="AJ1188" s="1845"/>
    </row>
    <row r="1189" spans="30:36" x14ac:dyDescent="0.25">
      <c r="AD1189" s="1">
        <v>16</v>
      </c>
      <c r="AE1189" s="1843">
        <v>71956</v>
      </c>
      <c r="AF1189" s="74" t="s">
        <v>2575</v>
      </c>
      <c r="AG1189" s="1844" t="s">
        <v>9264</v>
      </c>
      <c r="AH1189" s="1844">
        <v>4</v>
      </c>
      <c r="AI1189" s="2396" t="str">
        <f t="shared" si="21"/>
        <v>DANETI</v>
      </c>
      <c r="AJ1189" s="1845"/>
    </row>
    <row r="1190" spans="30:36" x14ac:dyDescent="0.25">
      <c r="AD1190" s="1">
        <v>16</v>
      </c>
      <c r="AE1190" s="1843">
        <v>72034</v>
      </c>
      <c r="AF1190" s="74" t="s">
        <v>2576</v>
      </c>
      <c r="AG1190" s="1844" t="s">
        <v>9264</v>
      </c>
      <c r="AH1190" s="1844">
        <v>4</v>
      </c>
      <c r="AI1190" s="2396" t="str">
        <f t="shared" si="21"/>
        <v>DESA</v>
      </c>
      <c r="AJ1190" s="1845"/>
    </row>
    <row r="1191" spans="30:36" x14ac:dyDescent="0.25">
      <c r="AD1191" s="1">
        <v>16</v>
      </c>
      <c r="AE1191" s="1843">
        <v>72052</v>
      </c>
      <c r="AF1191" s="74" t="s">
        <v>2577</v>
      </c>
      <c r="AG1191" s="1844" t="s">
        <v>9264</v>
      </c>
      <c r="AH1191" s="1844">
        <v>4</v>
      </c>
      <c r="AI1191" s="2396" t="str">
        <f t="shared" si="21"/>
        <v>DIOSTI</v>
      </c>
      <c r="AJ1191" s="1845"/>
    </row>
    <row r="1192" spans="30:36" x14ac:dyDescent="0.25">
      <c r="AD1192" s="1">
        <v>16</v>
      </c>
      <c r="AE1192" s="1843">
        <v>72098</v>
      </c>
      <c r="AF1192" s="74" t="s">
        <v>1338</v>
      </c>
      <c r="AG1192" s="1844" t="s">
        <v>9264</v>
      </c>
      <c r="AH1192" s="1844">
        <v>4</v>
      </c>
      <c r="AI1192" s="2396" t="str">
        <f t="shared" si="21"/>
        <v>DOBRESTI</v>
      </c>
      <c r="AJ1192" s="1845"/>
    </row>
    <row r="1193" spans="30:36" x14ac:dyDescent="0.25">
      <c r="AD1193" s="1">
        <v>16</v>
      </c>
      <c r="AE1193" s="1843">
        <v>74883</v>
      </c>
      <c r="AF1193" s="74" t="s">
        <v>2550</v>
      </c>
      <c r="AG1193" s="1844" t="s">
        <v>9264</v>
      </c>
      <c r="AH1193" s="1844">
        <v>4</v>
      </c>
      <c r="AI1193" s="2396" t="str">
        <f t="shared" si="21"/>
        <v>DOBROTESTI</v>
      </c>
      <c r="AJ1193" s="1845"/>
    </row>
    <row r="1194" spans="30:36" x14ac:dyDescent="0.25">
      <c r="AD1194" s="1">
        <v>16</v>
      </c>
      <c r="AE1194" s="1843">
        <v>72150</v>
      </c>
      <c r="AF1194" s="74" t="s">
        <v>2578</v>
      </c>
      <c r="AG1194" s="1844" t="s">
        <v>9264</v>
      </c>
      <c r="AH1194" s="1844">
        <v>4</v>
      </c>
      <c r="AI1194" s="2396" t="str">
        <f t="shared" si="21"/>
        <v>DRAGOTESTI</v>
      </c>
      <c r="AJ1194" s="1845"/>
    </row>
    <row r="1195" spans="30:36" x14ac:dyDescent="0.25">
      <c r="AD1195" s="1">
        <v>16</v>
      </c>
      <c r="AE1195" s="1843">
        <v>72221</v>
      </c>
      <c r="AF1195" s="74" t="s">
        <v>2579</v>
      </c>
      <c r="AG1195" s="1844" t="s">
        <v>9264</v>
      </c>
      <c r="AH1195" s="1844">
        <v>4</v>
      </c>
      <c r="AI1195" s="2396" t="str">
        <f t="shared" si="21"/>
        <v>DRANIC</v>
      </c>
      <c r="AJ1195" s="1845"/>
    </row>
    <row r="1196" spans="30:36" x14ac:dyDescent="0.25">
      <c r="AD1196" s="1">
        <v>16</v>
      </c>
      <c r="AE1196" s="1843">
        <v>72276</v>
      </c>
      <c r="AF1196" s="74" t="s">
        <v>2580</v>
      </c>
      <c r="AG1196" s="1844" t="s">
        <v>9264</v>
      </c>
      <c r="AH1196" s="1844">
        <v>4</v>
      </c>
      <c r="AI1196" s="2396" t="str">
        <f t="shared" si="21"/>
        <v>FARCAS</v>
      </c>
      <c r="AJ1196" s="1845"/>
    </row>
    <row r="1197" spans="30:36" x14ac:dyDescent="0.25">
      <c r="AD1197" s="1">
        <v>16</v>
      </c>
      <c r="AE1197" s="1843">
        <v>72383</v>
      </c>
      <c r="AF1197" s="74" t="s">
        <v>2583</v>
      </c>
      <c r="AG1197" s="1844" t="s">
        <v>9264</v>
      </c>
      <c r="AH1197" s="1844">
        <v>4</v>
      </c>
      <c r="AI1197" s="2396" t="str">
        <f t="shared" si="21"/>
        <v>GALICEA MARE</v>
      </c>
      <c r="AJ1197" s="1845"/>
    </row>
    <row r="1198" spans="30:36" x14ac:dyDescent="0.25">
      <c r="AD1198" s="1">
        <v>16</v>
      </c>
      <c r="AE1198" s="1843">
        <v>74891</v>
      </c>
      <c r="AF1198" s="74" t="s">
        <v>2588</v>
      </c>
      <c r="AG1198" s="1844" t="s">
        <v>9264</v>
      </c>
      <c r="AH1198" s="1844">
        <v>4</v>
      </c>
      <c r="AI1198" s="2396" t="str">
        <f t="shared" si="21"/>
        <v>GALICIUICA</v>
      </c>
      <c r="AJ1198" s="1845"/>
    </row>
    <row r="1199" spans="30:36" x14ac:dyDescent="0.25">
      <c r="AD1199" s="1">
        <v>16</v>
      </c>
      <c r="AE1199" s="1843">
        <v>72409</v>
      </c>
      <c r="AF1199" s="74" t="s">
        <v>2584</v>
      </c>
      <c r="AG1199" s="1844" t="s">
        <v>9264</v>
      </c>
      <c r="AH1199" s="1844">
        <v>4</v>
      </c>
      <c r="AI1199" s="2396" t="str">
        <f t="shared" si="21"/>
        <v>GHERCESTI</v>
      </c>
      <c r="AJ1199" s="1845"/>
    </row>
    <row r="1200" spans="30:36" x14ac:dyDescent="0.25">
      <c r="AD1200" s="1">
        <v>16</v>
      </c>
      <c r="AE1200" s="1843">
        <v>74907</v>
      </c>
      <c r="AF1200" s="74" t="s">
        <v>2613</v>
      </c>
      <c r="AG1200" s="1844" t="s">
        <v>9264</v>
      </c>
      <c r="AH1200" s="1844">
        <v>4</v>
      </c>
      <c r="AI1200" s="2396" t="str">
        <f t="shared" si="21"/>
        <v>GHIDICI</v>
      </c>
      <c r="AJ1200" s="1845"/>
    </row>
    <row r="1201" spans="30:36" x14ac:dyDescent="0.25">
      <c r="AD1201" s="1">
        <v>16</v>
      </c>
      <c r="AE1201" s="1843">
        <v>74915</v>
      </c>
      <c r="AF1201" s="74" t="s">
        <v>2603</v>
      </c>
      <c r="AG1201" s="1844" t="s">
        <v>9264</v>
      </c>
      <c r="AH1201" s="1844">
        <v>4</v>
      </c>
      <c r="AI1201" s="2396" t="str">
        <f t="shared" si="21"/>
        <v>GHINDENI</v>
      </c>
      <c r="AJ1201" s="1845"/>
    </row>
    <row r="1202" spans="30:36" x14ac:dyDescent="0.25">
      <c r="AD1202" s="1">
        <v>16</v>
      </c>
      <c r="AE1202" s="1843">
        <v>72463</v>
      </c>
      <c r="AF1202" s="74" t="s">
        <v>2585</v>
      </c>
      <c r="AG1202" s="1844" t="s">
        <v>9264</v>
      </c>
      <c r="AH1202" s="1844">
        <v>4</v>
      </c>
      <c r="AI1202" s="2396" t="str">
        <f t="shared" si="21"/>
        <v>GIGHERA</v>
      </c>
      <c r="AJ1202" s="1845"/>
    </row>
    <row r="1203" spans="30:36" x14ac:dyDescent="0.25">
      <c r="AD1203" s="1">
        <v>16</v>
      </c>
      <c r="AE1203" s="1843">
        <v>72579</v>
      </c>
      <c r="AF1203" s="74" t="s">
        <v>2586</v>
      </c>
      <c r="AG1203" s="1844" t="s">
        <v>9264</v>
      </c>
      <c r="AH1203" s="1844">
        <v>4</v>
      </c>
      <c r="AI1203" s="2396" t="str">
        <f t="shared" si="21"/>
        <v>GINGIOVA</v>
      </c>
      <c r="AJ1203" s="1845"/>
    </row>
    <row r="1204" spans="30:36" x14ac:dyDescent="0.25">
      <c r="AD1204" s="1">
        <v>16</v>
      </c>
      <c r="AE1204" s="1843">
        <v>72506</v>
      </c>
      <c r="AF1204" s="74" t="s">
        <v>2587</v>
      </c>
      <c r="AG1204" s="1844" t="s">
        <v>9264</v>
      </c>
      <c r="AH1204" s="1844">
        <v>4</v>
      </c>
      <c r="AI1204" s="2396" t="str">
        <f t="shared" si="21"/>
        <v>GIUBEGA</v>
      </c>
      <c r="AJ1204" s="1845"/>
    </row>
    <row r="1205" spans="30:36" x14ac:dyDescent="0.25">
      <c r="AD1205" s="1">
        <v>16</v>
      </c>
      <c r="AE1205" s="1843">
        <v>72533</v>
      </c>
      <c r="AF1205" s="74" t="s">
        <v>2589</v>
      </c>
      <c r="AG1205" s="1844" t="s">
        <v>9264</v>
      </c>
      <c r="AH1205" s="1844">
        <v>4</v>
      </c>
      <c r="AI1205" s="2396" t="str">
        <f t="shared" si="21"/>
        <v>GIURGITA</v>
      </c>
      <c r="AJ1205" s="1845"/>
    </row>
    <row r="1206" spans="30:36" x14ac:dyDescent="0.25">
      <c r="AD1206" s="1">
        <v>16</v>
      </c>
      <c r="AE1206" s="1843">
        <v>72604</v>
      </c>
      <c r="AF1206" s="74" t="s">
        <v>2590</v>
      </c>
      <c r="AG1206" s="1844" t="s">
        <v>9264</v>
      </c>
      <c r="AH1206" s="1844">
        <v>4</v>
      </c>
      <c r="AI1206" s="2396" t="str">
        <f t="shared" si="21"/>
        <v>GOGOSU</v>
      </c>
      <c r="AJ1206" s="1845"/>
    </row>
    <row r="1207" spans="30:36" x14ac:dyDescent="0.25">
      <c r="AD1207" s="1">
        <v>16</v>
      </c>
      <c r="AE1207" s="1843">
        <v>72640</v>
      </c>
      <c r="AF1207" s="74" t="s">
        <v>2591</v>
      </c>
      <c r="AG1207" s="1844" t="s">
        <v>9264</v>
      </c>
      <c r="AH1207" s="1844">
        <v>4</v>
      </c>
      <c r="AI1207" s="2396" t="str">
        <f t="shared" si="21"/>
        <v>GOICEA</v>
      </c>
      <c r="AJ1207" s="1845"/>
    </row>
    <row r="1208" spans="30:36" x14ac:dyDescent="0.25">
      <c r="AD1208" s="1">
        <v>16</v>
      </c>
      <c r="AE1208" s="1843">
        <v>72677</v>
      </c>
      <c r="AF1208" s="74" t="s">
        <v>1416</v>
      </c>
      <c r="AG1208" s="1844" t="s">
        <v>9264</v>
      </c>
      <c r="AH1208" s="1844">
        <v>4</v>
      </c>
      <c r="AI1208" s="2396" t="str">
        <f t="shared" si="21"/>
        <v>GOIESTI</v>
      </c>
      <c r="AJ1208" s="1845"/>
    </row>
    <row r="1209" spans="30:36" x14ac:dyDescent="0.25">
      <c r="AD1209" s="1">
        <v>16</v>
      </c>
      <c r="AE1209" s="1843">
        <v>72819</v>
      </c>
      <c r="AF1209" s="74" t="s">
        <v>2595</v>
      </c>
      <c r="AG1209" s="1844" t="s">
        <v>9264</v>
      </c>
      <c r="AH1209" s="1844">
        <v>4</v>
      </c>
      <c r="AI1209" s="2396" t="str">
        <f t="shared" si="21"/>
        <v>GRECESTI</v>
      </c>
      <c r="AJ1209" s="1845"/>
    </row>
    <row r="1210" spans="30:36" x14ac:dyDescent="0.25">
      <c r="AD1210" s="1">
        <v>16</v>
      </c>
      <c r="AE1210" s="1843">
        <v>74923</v>
      </c>
      <c r="AF1210" s="74" t="s">
        <v>2619</v>
      </c>
      <c r="AG1210" s="1844" t="s">
        <v>9264</v>
      </c>
      <c r="AH1210" s="1844">
        <v>4</v>
      </c>
      <c r="AI1210" s="2396" t="str">
        <f t="shared" si="21"/>
        <v>INTORSURA</v>
      </c>
      <c r="AJ1210" s="1845"/>
    </row>
    <row r="1211" spans="30:36" x14ac:dyDescent="0.25">
      <c r="AD1211" s="1">
        <v>16</v>
      </c>
      <c r="AE1211" s="1843">
        <v>70094</v>
      </c>
      <c r="AF1211" s="74" t="s">
        <v>2596</v>
      </c>
      <c r="AG1211" s="1844" t="s">
        <v>9264</v>
      </c>
      <c r="AH1211" s="1844">
        <v>4</v>
      </c>
      <c r="AI1211" s="2396" t="str">
        <f t="shared" si="21"/>
        <v>ISALNITA</v>
      </c>
      <c r="AJ1211" s="1845"/>
    </row>
    <row r="1212" spans="30:36" x14ac:dyDescent="0.25">
      <c r="AD1212" s="1">
        <v>16</v>
      </c>
      <c r="AE1212" s="1843">
        <v>72882</v>
      </c>
      <c r="AF1212" s="74" t="s">
        <v>2063</v>
      </c>
      <c r="AG1212" s="1844" t="s">
        <v>9264</v>
      </c>
      <c r="AH1212" s="1844">
        <v>4</v>
      </c>
      <c r="AI1212" s="2396" t="str">
        <f t="shared" si="21"/>
        <v>IZVOARE</v>
      </c>
      <c r="AJ1212" s="1845"/>
    </row>
    <row r="1213" spans="30:36" x14ac:dyDescent="0.25">
      <c r="AD1213" s="1">
        <v>16</v>
      </c>
      <c r="AE1213" s="1843">
        <v>72926</v>
      </c>
      <c r="AF1213" s="74" t="s">
        <v>2597</v>
      </c>
      <c r="AG1213" s="1844" t="s">
        <v>9264</v>
      </c>
      <c r="AH1213" s="1844">
        <v>4</v>
      </c>
      <c r="AI1213" s="2396" t="str">
        <f t="shared" si="21"/>
        <v>LEU</v>
      </c>
      <c r="AJ1213" s="1845"/>
    </row>
    <row r="1214" spans="30:36" x14ac:dyDescent="0.25">
      <c r="AD1214" s="1">
        <v>16</v>
      </c>
      <c r="AE1214" s="1843">
        <v>72953</v>
      </c>
      <c r="AF1214" s="74" t="s">
        <v>2598</v>
      </c>
      <c r="AG1214" s="1844" t="s">
        <v>9264</v>
      </c>
      <c r="AH1214" s="1844">
        <v>4</v>
      </c>
      <c r="AI1214" s="2396" t="str">
        <f t="shared" si="21"/>
        <v>LIPOVU</v>
      </c>
      <c r="AJ1214" s="1845"/>
    </row>
    <row r="1215" spans="30:36" x14ac:dyDescent="0.25">
      <c r="AD1215" s="1">
        <v>16</v>
      </c>
      <c r="AE1215" s="1843">
        <v>72980</v>
      </c>
      <c r="AF1215" s="74" t="s">
        <v>2599</v>
      </c>
      <c r="AG1215" s="1844" t="s">
        <v>9264</v>
      </c>
      <c r="AH1215" s="1844">
        <v>4</v>
      </c>
      <c r="AI1215" s="2396" t="str">
        <f t="shared" si="21"/>
        <v>MACESU DE JOS</v>
      </c>
      <c r="AJ1215" s="1845"/>
    </row>
    <row r="1216" spans="30:36" x14ac:dyDescent="0.25">
      <c r="AD1216" s="1">
        <v>16</v>
      </c>
      <c r="AE1216" s="1843">
        <v>73013</v>
      </c>
      <c r="AF1216" s="74" t="s">
        <v>2600</v>
      </c>
      <c r="AG1216" s="1844" t="s">
        <v>9264</v>
      </c>
      <c r="AH1216" s="1844">
        <v>4</v>
      </c>
      <c r="AI1216" s="2396" t="str">
        <f t="shared" si="21"/>
        <v>MACESU DE SUS</v>
      </c>
      <c r="AJ1216" s="1845"/>
    </row>
    <row r="1217" spans="30:36" x14ac:dyDescent="0.25">
      <c r="AD1217" s="1">
        <v>16</v>
      </c>
      <c r="AE1217" s="1843">
        <v>73031</v>
      </c>
      <c r="AF1217" s="74" t="s">
        <v>2601</v>
      </c>
      <c r="AG1217" s="1844" t="s">
        <v>9264</v>
      </c>
      <c r="AH1217" s="1844">
        <v>4</v>
      </c>
      <c r="AI1217" s="2396" t="str">
        <f t="shared" si="21"/>
        <v>MAGLAVIT</v>
      </c>
      <c r="AJ1217" s="1845"/>
    </row>
    <row r="1218" spans="30:36" x14ac:dyDescent="0.25">
      <c r="AD1218" s="1">
        <v>16</v>
      </c>
      <c r="AE1218" s="1843">
        <v>73068</v>
      </c>
      <c r="AF1218" s="74" t="s">
        <v>2602</v>
      </c>
      <c r="AG1218" s="1844" t="s">
        <v>9264</v>
      </c>
      <c r="AH1218" s="1844">
        <v>4</v>
      </c>
      <c r="AI1218" s="2396" t="str">
        <f t="shared" si="21"/>
        <v>MALU MARE</v>
      </c>
      <c r="AJ1218" s="1845"/>
    </row>
    <row r="1219" spans="30:36" x14ac:dyDescent="0.25">
      <c r="AD1219" s="1">
        <v>16</v>
      </c>
      <c r="AE1219" s="1843">
        <v>73317</v>
      </c>
      <c r="AF1219" s="74" t="s">
        <v>2604</v>
      </c>
      <c r="AG1219" s="1844" t="s">
        <v>9264</v>
      </c>
      <c r="AH1219" s="1844">
        <v>4</v>
      </c>
      <c r="AI1219" s="2396" t="str">
        <f t="shared" si="21"/>
        <v>MARSANI</v>
      </c>
      <c r="AJ1219" s="1845"/>
    </row>
    <row r="1220" spans="30:36" x14ac:dyDescent="0.25">
      <c r="AD1220" s="1">
        <v>16</v>
      </c>
      <c r="AE1220" s="1843">
        <v>73102</v>
      </c>
      <c r="AF1220" s="74" t="s">
        <v>2605</v>
      </c>
      <c r="AG1220" s="1844" t="s">
        <v>9264</v>
      </c>
      <c r="AH1220" s="1844">
        <v>4</v>
      </c>
      <c r="AI1220" s="2396" t="str">
        <f t="shared" si="21"/>
        <v>MELINESTI</v>
      </c>
      <c r="AJ1220" s="1845"/>
    </row>
    <row r="1221" spans="30:36" x14ac:dyDescent="0.25">
      <c r="AD1221" s="1">
        <v>16</v>
      </c>
      <c r="AE1221" s="1843">
        <v>73246</v>
      </c>
      <c r="AF1221" s="74" t="s">
        <v>2607</v>
      </c>
      <c r="AG1221" s="1844" t="s">
        <v>9264</v>
      </c>
      <c r="AH1221" s="1844">
        <v>4</v>
      </c>
      <c r="AI1221" s="2396" t="str">
        <f t="shared" si="21"/>
        <v>MISCHII</v>
      </c>
      <c r="AJ1221" s="1845"/>
    </row>
    <row r="1222" spans="30:36" x14ac:dyDescent="0.25">
      <c r="AD1222" s="1">
        <v>16</v>
      </c>
      <c r="AE1222" s="1843">
        <v>73335</v>
      </c>
      <c r="AF1222" s="74" t="s">
        <v>2608</v>
      </c>
      <c r="AG1222" s="1844" t="s">
        <v>9264</v>
      </c>
      <c r="AH1222" s="1844">
        <v>4</v>
      </c>
      <c r="AI1222" s="2396" t="str">
        <f t="shared" ref="AI1222:AI1285" si="22">INDEX(AO:AO,MATCH(AH1222,AL:AL,0),)&amp;AF1222</f>
        <v>MOTATEI</v>
      </c>
      <c r="AJ1222" s="1845"/>
    </row>
    <row r="1223" spans="30:36" x14ac:dyDescent="0.25">
      <c r="AD1223" s="1">
        <v>16</v>
      </c>
      <c r="AE1223" s="1843">
        <v>73371</v>
      </c>
      <c r="AF1223" s="74" t="s">
        <v>2609</v>
      </c>
      <c r="AG1223" s="1844" t="s">
        <v>9264</v>
      </c>
      <c r="AH1223" s="1844">
        <v>4</v>
      </c>
      <c r="AI1223" s="2396" t="str">
        <f t="shared" si="22"/>
        <v>MURGASI</v>
      </c>
      <c r="AJ1223" s="1845"/>
    </row>
    <row r="1224" spans="30:36" x14ac:dyDescent="0.25">
      <c r="AD1224" s="1">
        <v>16</v>
      </c>
      <c r="AE1224" s="1843">
        <v>73460</v>
      </c>
      <c r="AF1224" s="74" t="s">
        <v>2610</v>
      </c>
      <c r="AG1224" s="1844" t="s">
        <v>9264</v>
      </c>
      <c r="AH1224" s="1844">
        <v>4</v>
      </c>
      <c r="AI1224" s="2396" t="str">
        <f t="shared" si="22"/>
        <v>NEGOI</v>
      </c>
      <c r="AJ1224" s="1845"/>
    </row>
    <row r="1225" spans="30:36" x14ac:dyDescent="0.25">
      <c r="AD1225" s="1">
        <v>16</v>
      </c>
      <c r="AE1225" s="1843">
        <v>73503</v>
      </c>
      <c r="AF1225" s="74" t="s">
        <v>1553</v>
      </c>
      <c r="AG1225" s="1844" t="s">
        <v>9264</v>
      </c>
      <c r="AH1225" s="1844">
        <v>4</v>
      </c>
      <c r="AI1225" s="2396" t="str">
        <f t="shared" si="22"/>
        <v>ORODEL</v>
      </c>
      <c r="AJ1225" s="1845"/>
    </row>
    <row r="1226" spans="30:36" x14ac:dyDescent="0.25">
      <c r="AD1226" s="1">
        <v>16</v>
      </c>
      <c r="AE1226" s="1843">
        <v>73567</v>
      </c>
      <c r="AF1226" s="74" t="s">
        <v>2611</v>
      </c>
      <c r="AG1226" s="1844" t="s">
        <v>9264</v>
      </c>
      <c r="AH1226" s="1844">
        <v>4</v>
      </c>
      <c r="AI1226" s="2396" t="str">
        <f t="shared" si="22"/>
        <v>OSTROVENI</v>
      </c>
      <c r="AJ1226" s="1845"/>
    </row>
    <row r="1227" spans="30:36" x14ac:dyDescent="0.25">
      <c r="AD1227" s="1">
        <v>16</v>
      </c>
      <c r="AE1227" s="1843">
        <v>73594</v>
      </c>
      <c r="AF1227" s="74" t="s">
        <v>1942</v>
      </c>
      <c r="AG1227" s="1844" t="s">
        <v>9264</v>
      </c>
      <c r="AH1227" s="1844">
        <v>4</v>
      </c>
      <c r="AI1227" s="2396" t="str">
        <f t="shared" si="22"/>
        <v>PERISOR</v>
      </c>
      <c r="AJ1227" s="1845"/>
    </row>
    <row r="1228" spans="30:36" x14ac:dyDescent="0.25">
      <c r="AD1228" s="1">
        <v>16</v>
      </c>
      <c r="AE1228" s="1843">
        <v>73629</v>
      </c>
      <c r="AF1228" s="74" t="s">
        <v>1492</v>
      </c>
      <c r="AG1228" s="1844" t="s">
        <v>9264</v>
      </c>
      <c r="AH1228" s="1844">
        <v>4</v>
      </c>
      <c r="AI1228" s="2396" t="str">
        <f t="shared" si="22"/>
        <v>PIELESTI</v>
      </c>
      <c r="AJ1228" s="1845"/>
    </row>
    <row r="1229" spans="30:36" x14ac:dyDescent="0.25">
      <c r="AD1229" s="1">
        <v>16</v>
      </c>
      <c r="AE1229" s="1843">
        <v>73665</v>
      </c>
      <c r="AF1229" s="74" t="s">
        <v>2612</v>
      </c>
      <c r="AG1229" s="1844" t="s">
        <v>9264</v>
      </c>
      <c r="AH1229" s="1844">
        <v>4</v>
      </c>
      <c r="AI1229" s="2396" t="str">
        <f t="shared" si="22"/>
        <v>PISCU VECHI</v>
      </c>
      <c r="AJ1229" s="1845"/>
    </row>
    <row r="1230" spans="30:36" x14ac:dyDescent="0.25">
      <c r="AD1230" s="1">
        <v>16</v>
      </c>
      <c r="AE1230" s="1843">
        <v>73709</v>
      </c>
      <c r="AF1230" s="74" t="s">
        <v>2614</v>
      </c>
      <c r="AG1230" s="1844" t="s">
        <v>9264</v>
      </c>
      <c r="AH1230" s="1844">
        <v>4</v>
      </c>
      <c r="AI1230" s="2396" t="str">
        <f t="shared" si="22"/>
        <v>PLENITA</v>
      </c>
      <c r="AJ1230" s="1845"/>
    </row>
    <row r="1231" spans="30:36" x14ac:dyDescent="0.25">
      <c r="AD1231" s="1">
        <v>16</v>
      </c>
      <c r="AE1231" s="1843">
        <v>74931</v>
      </c>
      <c r="AF1231" s="74" t="s">
        <v>2617</v>
      </c>
      <c r="AG1231" s="1844" t="s">
        <v>9264</v>
      </c>
      <c r="AH1231" s="1844">
        <v>4</v>
      </c>
      <c r="AI1231" s="2396" t="str">
        <f t="shared" si="22"/>
        <v>PLESOI</v>
      </c>
      <c r="AJ1231" s="1845"/>
    </row>
    <row r="1232" spans="30:36" x14ac:dyDescent="0.25">
      <c r="AD1232" s="1">
        <v>16</v>
      </c>
      <c r="AE1232" s="1843">
        <v>70110</v>
      </c>
      <c r="AF1232" s="74" t="s">
        <v>2301</v>
      </c>
      <c r="AG1232" s="1844" t="s">
        <v>9264</v>
      </c>
      <c r="AH1232" s="1844">
        <v>4</v>
      </c>
      <c r="AI1232" s="2396" t="str">
        <f t="shared" si="22"/>
        <v>PODARI</v>
      </c>
      <c r="AJ1232" s="1845"/>
    </row>
    <row r="1233" spans="30:36" x14ac:dyDescent="0.25">
      <c r="AD1233" s="1">
        <v>16</v>
      </c>
      <c r="AE1233" s="1843">
        <v>73736</v>
      </c>
      <c r="AF1233" s="74" t="s">
        <v>2615</v>
      </c>
      <c r="AG1233" s="1844" t="s">
        <v>9264</v>
      </c>
      <c r="AH1233" s="1844">
        <v>4</v>
      </c>
      <c r="AI1233" s="2396" t="str">
        <f t="shared" si="22"/>
        <v>POIANA MARE</v>
      </c>
      <c r="AJ1233" s="1845"/>
    </row>
    <row r="1234" spans="30:36" x14ac:dyDescent="0.25">
      <c r="AD1234" s="1">
        <v>16</v>
      </c>
      <c r="AE1234" s="1843">
        <v>73772</v>
      </c>
      <c r="AF1234" s="74" t="s">
        <v>2616</v>
      </c>
      <c r="AG1234" s="1844" t="s">
        <v>9264</v>
      </c>
      <c r="AH1234" s="1844">
        <v>4</v>
      </c>
      <c r="AI1234" s="2396" t="str">
        <f t="shared" si="22"/>
        <v>PREDESTI</v>
      </c>
      <c r="AJ1234" s="1845"/>
    </row>
    <row r="1235" spans="30:36" x14ac:dyDescent="0.25">
      <c r="AD1235" s="1">
        <v>16</v>
      </c>
      <c r="AE1235" s="1843">
        <v>73852</v>
      </c>
      <c r="AF1235" s="74" t="s">
        <v>2618</v>
      </c>
      <c r="AG1235" s="1844" t="s">
        <v>9264</v>
      </c>
      <c r="AH1235" s="1844">
        <v>4</v>
      </c>
      <c r="AI1235" s="2396" t="str">
        <f t="shared" si="22"/>
        <v>RADOVAN</v>
      </c>
      <c r="AJ1235" s="1845"/>
    </row>
    <row r="1236" spans="30:36" x14ac:dyDescent="0.25">
      <c r="AD1236" s="1">
        <v>16</v>
      </c>
      <c r="AE1236" s="1843">
        <v>73905</v>
      </c>
      <c r="AF1236" s="74" t="s">
        <v>2620</v>
      </c>
      <c r="AG1236" s="1844" t="s">
        <v>9264</v>
      </c>
      <c r="AH1236" s="1844">
        <v>4</v>
      </c>
      <c r="AI1236" s="2396" t="str">
        <f t="shared" si="22"/>
        <v>RAST</v>
      </c>
      <c r="AJ1236" s="1845"/>
    </row>
    <row r="1237" spans="30:36" x14ac:dyDescent="0.25">
      <c r="AD1237" s="1">
        <v>16</v>
      </c>
      <c r="AE1237" s="1843">
        <v>73923</v>
      </c>
      <c r="AF1237" s="74" t="s">
        <v>2621</v>
      </c>
      <c r="AG1237" s="1844" t="s">
        <v>9264</v>
      </c>
      <c r="AH1237" s="1844">
        <v>4</v>
      </c>
      <c r="AI1237" s="2396" t="str">
        <f t="shared" si="22"/>
        <v>ROBANESTI</v>
      </c>
      <c r="AJ1237" s="1845"/>
    </row>
    <row r="1238" spans="30:36" x14ac:dyDescent="0.25">
      <c r="AD1238" s="1">
        <v>16</v>
      </c>
      <c r="AE1238" s="1843">
        <v>74949</v>
      </c>
      <c r="AF1238" s="74" t="s">
        <v>2561</v>
      </c>
      <c r="AG1238" s="1844" t="s">
        <v>9264</v>
      </c>
      <c r="AH1238" s="1844">
        <v>4</v>
      </c>
      <c r="AI1238" s="2396" t="str">
        <f t="shared" si="22"/>
        <v>ROJISTE</v>
      </c>
      <c r="AJ1238" s="1845"/>
    </row>
    <row r="1239" spans="30:36" x14ac:dyDescent="0.25">
      <c r="AD1239" s="1">
        <v>16</v>
      </c>
      <c r="AE1239" s="1843">
        <v>73996</v>
      </c>
      <c r="AF1239" s="74" t="s">
        <v>2622</v>
      </c>
      <c r="AG1239" s="1844" t="s">
        <v>9264</v>
      </c>
      <c r="AH1239" s="1844">
        <v>4</v>
      </c>
      <c r="AI1239" s="2396" t="str">
        <f t="shared" si="22"/>
        <v>SADOVA</v>
      </c>
      <c r="AJ1239" s="1845"/>
    </row>
    <row r="1240" spans="30:36" x14ac:dyDescent="0.25">
      <c r="AD1240" s="1">
        <v>16</v>
      </c>
      <c r="AE1240" s="1843">
        <v>74028</v>
      </c>
      <c r="AF1240" s="74" t="s">
        <v>1927</v>
      </c>
      <c r="AG1240" s="1844" t="s">
        <v>9264</v>
      </c>
      <c r="AH1240" s="1844">
        <v>4</v>
      </c>
      <c r="AI1240" s="2396" t="str">
        <f t="shared" si="22"/>
        <v>SALCUTA</v>
      </c>
      <c r="AJ1240" s="1845"/>
    </row>
    <row r="1241" spans="30:36" x14ac:dyDescent="0.25">
      <c r="AD1241" s="1">
        <v>16</v>
      </c>
      <c r="AE1241" s="1843">
        <v>74073</v>
      </c>
      <c r="AF1241" s="74" t="s">
        <v>2623</v>
      </c>
      <c r="AG1241" s="1844" t="s">
        <v>9264</v>
      </c>
      <c r="AH1241" s="1844">
        <v>4</v>
      </c>
      <c r="AI1241" s="2396" t="str">
        <f t="shared" si="22"/>
        <v>SCAESTI</v>
      </c>
      <c r="AJ1241" s="1845"/>
    </row>
    <row r="1242" spans="30:36" x14ac:dyDescent="0.25">
      <c r="AD1242" s="1">
        <v>16</v>
      </c>
      <c r="AE1242" s="1843">
        <v>74108</v>
      </c>
      <c r="AF1242" s="74" t="s">
        <v>2624</v>
      </c>
      <c r="AG1242" s="1844" t="s">
        <v>9264</v>
      </c>
      <c r="AH1242" s="1844">
        <v>4</v>
      </c>
      <c r="AI1242" s="2396" t="str">
        <f t="shared" si="22"/>
        <v>SEACA DE CAMP</v>
      </c>
      <c r="AJ1242" s="1845"/>
    </row>
    <row r="1243" spans="30:36" x14ac:dyDescent="0.25">
      <c r="AD1243" s="1">
        <v>16</v>
      </c>
      <c r="AE1243" s="1843">
        <v>74135</v>
      </c>
      <c r="AF1243" s="74" t="s">
        <v>2625</v>
      </c>
      <c r="AG1243" s="1844" t="s">
        <v>9264</v>
      </c>
      <c r="AH1243" s="1844">
        <v>4</v>
      </c>
      <c r="AI1243" s="2396" t="str">
        <f t="shared" si="22"/>
        <v>SEACA DE PADURE</v>
      </c>
      <c r="AJ1243" s="1845"/>
    </row>
    <row r="1244" spans="30:36" x14ac:dyDescent="0.25">
      <c r="AD1244" s="1">
        <v>16</v>
      </c>
      <c r="AE1244" s="1843">
        <v>74171</v>
      </c>
      <c r="AF1244" s="74" t="s">
        <v>2323</v>
      </c>
      <c r="AG1244" s="1844" t="s">
        <v>9264</v>
      </c>
      <c r="AH1244" s="1844">
        <v>4</v>
      </c>
      <c r="AI1244" s="2396" t="str">
        <f t="shared" si="22"/>
        <v>SECU</v>
      </c>
      <c r="AJ1244" s="1845"/>
    </row>
    <row r="1245" spans="30:36" x14ac:dyDescent="0.25">
      <c r="AD1245" s="1">
        <v>16</v>
      </c>
      <c r="AE1245" s="1843">
        <v>74224</v>
      </c>
      <c r="AF1245" s="74" t="s">
        <v>2626</v>
      </c>
      <c r="AG1245" s="1844" t="s">
        <v>9264</v>
      </c>
      <c r="AH1245" s="1844">
        <v>4</v>
      </c>
      <c r="AI1245" s="2396" t="str">
        <f t="shared" si="22"/>
        <v>SILISTEA CRUCII</v>
      </c>
      <c r="AJ1245" s="1845"/>
    </row>
    <row r="1246" spans="30:36" x14ac:dyDescent="0.25">
      <c r="AD1246" s="1">
        <v>16</v>
      </c>
      <c r="AE1246" s="1843">
        <v>70174</v>
      </c>
      <c r="AF1246" s="74" t="s">
        <v>2627</v>
      </c>
      <c r="AG1246" s="1844" t="s">
        <v>9264</v>
      </c>
      <c r="AH1246" s="1844">
        <v>4</v>
      </c>
      <c r="AI1246" s="2396" t="str">
        <f t="shared" si="22"/>
        <v>SIMNICU DE SUS</v>
      </c>
      <c r="AJ1246" s="1845"/>
    </row>
    <row r="1247" spans="30:36" x14ac:dyDescent="0.25">
      <c r="AD1247" s="1">
        <v>16</v>
      </c>
      <c r="AE1247" s="1843">
        <v>74242</v>
      </c>
      <c r="AF1247" s="74" t="s">
        <v>2629</v>
      </c>
      <c r="AG1247" s="1844" t="s">
        <v>9264</v>
      </c>
      <c r="AH1247" s="1844">
        <v>4</v>
      </c>
      <c r="AI1247" s="2396" t="str">
        <f t="shared" si="22"/>
        <v>SOPOT</v>
      </c>
      <c r="AJ1247" s="1845"/>
    </row>
    <row r="1248" spans="30:36" x14ac:dyDescent="0.25">
      <c r="AD1248" s="1">
        <v>16</v>
      </c>
      <c r="AE1248" s="1843">
        <v>74956</v>
      </c>
      <c r="AF1248" s="74" t="s">
        <v>2582</v>
      </c>
      <c r="AG1248" s="1844" t="s">
        <v>9264</v>
      </c>
      <c r="AH1248" s="1844">
        <v>4</v>
      </c>
      <c r="AI1248" s="2396" t="str">
        <f t="shared" si="22"/>
        <v>TALPAS</v>
      </c>
      <c r="AJ1248" s="1845"/>
    </row>
    <row r="1249" spans="30:36" x14ac:dyDescent="0.25">
      <c r="AD1249" s="1">
        <v>16</v>
      </c>
      <c r="AE1249" s="1843">
        <v>74322</v>
      </c>
      <c r="AF1249" s="74" t="s">
        <v>2630</v>
      </c>
      <c r="AG1249" s="1844" t="s">
        <v>9264</v>
      </c>
      <c r="AH1249" s="1844">
        <v>4</v>
      </c>
      <c r="AI1249" s="2396" t="str">
        <f t="shared" si="22"/>
        <v>TEASC</v>
      </c>
      <c r="AJ1249" s="1845"/>
    </row>
    <row r="1250" spans="30:36" x14ac:dyDescent="0.25">
      <c r="AD1250" s="1">
        <v>16</v>
      </c>
      <c r="AE1250" s="1843">
        <v>74359</v>
      </c>
      <c r="AF1250" s="74" t="s">
        <v>2631</v>
      </c>
      <c r="AG1250" s="1844" t="s">
        <v>9264</v>
      </c>
      <c r="AH1250" s="1844">
        <v>4</v>
      </c>
      <c r="AI1250" s="2396" t="str">
        <f t="shared" si="22"/>
        <v>TERPEZITA</v>
      </c>
      <c r="AJ1250" s="1845"/>
    </row>
    <row r="1251" spans="30:36" x14ac:dyDescent="0.25">
      <c r="AD1251" s="1">
        <v>16</v>
      </c>
      <c r="AE1251" s="1843">
        <v>74411</v>
      </c>
      <c r="AF1251" s="74" t="s">
        <v>2632</v>
      </c>
      <c r="AG1251" s="1844" t="s">
        <v>9264</v>
      </c>
      <c r="AH1251" s="1844">
        <v>4</v>
      </c>
      <c r="AI1251" s="2396" t="str">
        <f t="shared" si="22"/>
        <v>TESLUI</v>
      </c>
      <c r="AJ1251" s="1845"/>
    </row>
    <row r="1252" spans="30:36" x14ac:dyDescent="0.25">
      <c r="AD1252" s="1">
        <v>16</v>
      </c>
      <c r="AE1252" s="1843">
        <v>74509</v>
      </c>
      <c r="AF1252" s="74" t="s">
        <v>2634</v>
      </c>
      <c r="AG1252" s="1844" t="s">
        <v>9264</v>
      </c>
      <c r="AH1252" s="1844">
        <v>4</v>
      </c>
      <c r="AI1252" s="2396" t="str">
        <f t="shared" si="22"/>
        <v>TUGLUI</v>
      </c>
      <c r="AJ1252" s="1845"/>
    </row>
    <row r="1253" spans="30:36" x14ac:dyDescent="0.25">
      <c r="AD1253" s="1">
        <v>16</v>
      </c>
      <c r="AE1253" s="1843">
        <v>74536</v>
      </c>
      <c r="AF1253" s="74" t="s">
        <v>1409</v>
      </c>
      <c r="AG1253" s="1844" t="s">
        <v>9264</v>
      </c>
      <c r="AH1253" s="1844">
        <v>4</v>
      </c>
      <c r="AI1253" s="2396" t="str">
        <f t="shared" si="22"/>
        <v>UNIREA</v>
      </c>
      <c r="AJ1253" s="1845"/>
    </row>
    <row r="1254" spans="30:36" x14ac:dyDescent="0.25">
      <c r="AD1254" s="1">
        <v>16</v>
      </c>
      <c r="AE1254" s="1843">
        <v>74554</v>
      </c>
      <c r="AF1254" s="74" t="s">
        <v>2635</v>
      </c>
      <c r="AG1254" s="1844" t="s">
        <v>9264</v>
      </c>
      <c r="AH1254" s="1844">
        <v>4</v>
      </c>
      <c r="AI1254" s="2396" t="str">
        <f t="shared" si="22"/>
        <v>URZICUTA</v>
      </c>
      <c r="AJ1254" s="1845"/>
    </row>
    <row r="1255" spans="30:36" x14ac:dyDescent="0.25">
      <c r="AD1255" s="1">
        <v>16</v>
      </c>
      <c r="AE1255" s="1843">
        <v>74581</v>
      </c>
      <c r="AF1255" s="74" t="s">
        <v>2636</v>
      </c>
      <c r="AG1255" s="1844" t="s">
        <v>9264</v>
      </c>
      <c r="AH1255" s="1844">
        <v>4</v>
      </c>
      <c r="AI1255" s="2396" t="str">
        <f t="shared" si="22"/>
        <v>VALEA STANCIULUI</v>
      </c>
      <c r="AJ1255" s="1845"/>
    </row>
    <row r="1256" spans="30:36" x14ac:dyDescent="0.25">
      <c r="AD1256" s="1">
        <v>16</v>
      </c>
      <c r="AE1256" s="1843">
        <v>74732</v>
      </c>
      <c r="AF1256" s="74" t="s">
        <v>1386</v>
      </c>
      <c r="AG1256" s="1844" t="s">
        <v>9264</v>
      </c>
      <c r="AH1256" s="1844">
        <v>4</v>
      </c>
      <c r="AI1256" s="2396" t="str">
        <f t="shared" si="22"/>
        <v>VARTOP</v>
      </c>
      <c r="AJ1256" s="1845"/>
    </row>
    <row r="1257" spans="30:36" x14ac:dyDescent="0.25">
      <c r="AD1257" s="1">
        <v>16</v>
      </c>
      <c r="AE1257" s="1843">
        <v>74750</v>
      </c>
      <c r="AF1257" s="74" t="s">
        <v>2637</v>
      </c>
      <c r="AG1257" s="1844" t="s">
        <v>9264</v>
      </c>
      <c r="AH1257" s="1844">
        <v>4</v>
      </c>
      <c r="AI1257" s="2396" t="str">
        <f t="shared" si="22"/>
        <v>VARVORU DE JOS</v>
      </c>
      <c r="AJ1257" s="1845"/>
    </row>
    <row r="1258" spans="30:36" x14ac:dyDescent="0.25">
      <c r="AD1258" s="1">
        <v>16</v>
      </c>
      <c r="AE1258" s="1843">
        <v>74616</v>
      </c>
      <c r="AF1258" s="74" t="s">
        <v>2638</v>
      </c>
      <c r="AG1258" s="1844" t="s">
        <v>9264</v>
      </c>
      <c r="AH1258" s="1844">
        <v>4</v>
      </c>
      <c r="AI1258" s="2396" t="str">
        <f t="shared" si="22"/>
        <v>VELA</v>
      </c>
      <c r="AJ1258" s="1845"/>
    </row>
    <row r="1259" spans="30:36" x14ac:dyDescent="0.25">
      <c r="AD1259" s="1830">
        <v>16</v>
      </c>
      <c r="AE1259" s="1846">
        <v>74705</v>
      </c>
      <c r="AF1259" s="1847" t="s">
        <v>2639</v>
      </c>
      <c r="AG1259" s="1848" t="s">
        <v>9264</v>
      </c>
      <c r="AH1259" s="1848">
        <v>4</v>
      </c>
      <c r="AI1259" s="2397" t="str">
        <f t="shared" si="22"/>
        <v>VERBITA</v>
      </c>
      <c r="AJ1259" s="1849"/>
    </row>
    <row r="1260" spans="30:36" x14ac:dyDescent="0.25">
      <c r="AD1260" s="1850">
        <v>17</v>
      </c>
      <c r="AE1260" s="1851">
        <v>75098</v>
      </c>
      <c r="AF1260" s="1852" t="s">
        <v>1286</v>
      </c>
      <c r="AG1260" s="1853" t="s">
        <v>9265</v>
      </c>
      <c r="AH1260" s="1853">
        <v>1</v>
      </c>
      <c r="AI1260" s="2398" t="str">
        <f t="shared" si="22"/>
        <v>MUNICIPIUL GALATI</v>
      </c>
      <c r="AJ1260" s="1854" t="s">
        <v>9265</v>
      </c>
    </row>
    <row r="1261" spans="30:36" x14ac:dyDescent="0.25">
      <c r="AD1261" s="1">
        <v>17</v>
      </c>
      <c r="AE1261" s="1843">
        <v>75203</v>
      </c>
      <c r="AF1261" s="74" t="s">
        <v>10580</v>
      </c>
      <c r="AG1261" s="1844" t="s">
        <v>9265</v>
      </c>
      <c r="AH1261" s="1844">
        <v>2</v>
      </c>
      <c r="AI1261" s="2396" t="str">
        <f t="shared" si="22"/>
        <v>MUNICIPIUL TECUCI</v>
      </c>
      <c r="AJ1261" s="1845"/>
    </row>
    <row r="1262" spans="30:36" x14ac:dyDescent="0.25">
      <c r="AD1262" s="1">
        <v>17</v>
      </c>
      <c r="AE1262" s="1843">
        <v>75338</v>
      </c>
      <c r="AF1262" s="74" t="s">
        <v>10581</v>
      </c>
      <c r="AG1262" s="1844" t="s">
        <v>9265</v>
      </c>
      <c r="AH1262" s="1844">
        <v>3</v>
      </c>
      <c r="AI1262" s="2396" t="str">
        <f t="shared" si="22"/>
        <v>ORASUL BERESTI</v>
      </c>
      <c r="AJ1262" s="1845"/>
    </row>
    <row r="1263" spans="30:36" x14ac:dyDescent="0.25">
      <c r="AD1263" s="1">
        <v>17</v>
      </c>
      <c r="AE1263" s="1843">
        <v>75472</v>
      </c>
      <c r="AF1263" s="74" t="s">
        <v>10582</v>
      </c>
      <c r="AG1263" s="1844" t="s">
        <v>9265</v>
      </c>
      <c r="AH1263" s="1844">
        <v>3</v>
      </c>
      <c r="AI1263" s="2396" t="str">
        <f t="shared" si="22"/>
        <v>ORASUL TARGU BUJOR</v>
      </c>
      <c r="AJ1263" s="1845"/>
    </row>
    <row r="1264" spans="30:36" x14ac:dyDescent="0.25">
      <c r="AD1264" s="1">
        <v>17</v>
      </c>
      <c r="AE1264" s="1843">
        <v>75542</v>
      </c>
      <c r="AF1264" s="74" t="s">
        <v>2685</v>
      </c>
      <c r="AG1264" s="1844" t="s">
        <v>9265</v>
      </c>
      <c r="AH1264" s="1844">
        <v>4</v>
      </c>
      <c r="AI1264" s="2396" t="str">
        <f t="shared" si="22"/>
        <v>BALABANESTI</v>
      </c>
      <c r="AJ1264" s="1845"/>
    </row>
    <row r="1265" spans="30:36" x14ac:dyDescent="0.25">
      <c r="AD1265" s="1">
        <v>17</v>
      </c>
      <c r="AE1265" s="1843">
        <v>75613</v>
      </c>
      <c r="AF1265" s="74" t="s">
        <v>2686</v>
      </c>
      <c r="AG1265" s="1844" t="s">
        <v>9265</v>
      </c>
      <c r="AH1265" s="1844">
        <v>4</v>
      </c>
      <c r="AI1265" s="2396" t="str">
        <f t="shared" si="22"/>
        <v>BALASESTI</v>
      </c>
      <c r="AJ1265" s="1845"/>
    </row>
    <row r="1266" spans="30:36" x14ac:dyDescent="0.25">
      <c r="AD1266" s="1">
        <v>17</v>
      </c>
      <c r="AE1266" s="1843">
        <v>75668</v>
      </c>
      <c r="AF1266" s="74" t="s">
        <v>1845</v>
      </c>
      <c r="AG1266" s="1844" t="s">
        <v>9265</v>
      </c>
      <c r="AH1266" s="1844">
        <v>4</v>
      </c>
      <c r="AI1266" s="2396" t="str">
        <f t="shared" si="22"/>
        <v>BALENI</v>
      </c>
      <c r="AJ1266" s="1845"/>
    </row>
    <row r="1267" spans="30:36" x14ac:dyDescent="0.25">
      <c r="AD1267" s="1">
        <v>17</v>
      </c>
      <c r="AE1267" s="1843">
        <v>75686</v>
      </c>
      <c r="AF1267" s="74" t="s">
        <v>2398</v>
      </c>
      <c r="AG1267" s="1844" t="s">
        <v>9265</v>
      </c>
      <c r="AH1267" s="1844">
        <v>4</v>
      </c>
      <c r="AI1267" s="2396" t="str">
        <f t="shared" si="22"/>
        <v>BANEASA</v>
      </c>
      <c r="AJ1267" s="1845"/>
    </row>
    <row r="1268" spans="30:36" x14ac:dyDescent="0.25">
      <c r="AD1268" s="1">
        <v>17</v>
      </c>
      <c r="AE1268" s="1843">
        <v>75515</v>
      </c>
      <c r="AF1268" s="74" t="s">
        <v>2688</v>
      </c>
      <c r="AG1268" s="1844" t="s">
        <v>9265</v>
      </c>
      <c r="AH1268" s="1844">
        <v>4</v>
      </c>
      <c r="AI1268" s="2396" t="str">
        <f t="shared" si="22"/>
        <v>BARCEA</v>
      </c>
      <c r="AJ1268" s="1845"/>
    </row>
    <row r="1269" spans="30:36" x14ac:dyDescent="0.25">
      <c r="AD1269" s="1">
        <v>17</v>
      </c>
      <c r="AE1269" s="1843">
        <v>75356</v>
      </c>
      <c r="AF1269" s="74" t="s">
        <v>2690</v>
      </c>
      <c r="AG1269" s="1844" t="s">
        <v>9265</v>
      </c>
      <c r="AH1269" s="1844">
        <v>4</v>
      </c>
      <c r="AI1269" s="2396" t="str">
        <f t="shared" si="22"/>
        <v>BERESTI-MERIA</v>
      </c>
      <c r="AJ1269" s="1845"/>
    </row>
    <row r="1270" spans="30:36" x14ac:dyDescent="0.25">
      <c r="AD1270" s="1">
        <v>17</v>
      </c>
      <c r="AE1270" s="1843">
        <v>75766</v>
      </c>
      <c r="AF1270" s="74" t="s">
        <v>2692</v>
      </c>
      <c r="AG1270" s="1844" t="s">
        <v>9265</v>
      </c>
      <c r="AH1270" s="1844">
        <v>4</v>
      </c>
      <c r="AI1270" s="2396" t="str">
        <f t="shared" si="22"/>
        <v>BRAHASESTI</v>
      </c>
      <c r="AJ1270" s="1845"/>
    </row>
    <row r="1271" spans="30:36" x14ac:dyDescent="0.25">
      <c r="AD1271" s="1">
        <v>17</v>
      </c>
      <c r="AE1271" s="1843">
        <v>75711</v>
      </c>
      <c r="AF1271" s="74" t="s">
        <v>1572</v>
      </c>
      <c r="AG1271" s="1844" t="s">
        <v>9265</v>
      </c>
      <c r="AH1271" s="1844">
        <v>4</v>
      </c>
      <c r="AI1271" s="2396" t="str">
        <f t="shared" si="22"/>
        <v>BRANISTEA</v>
      </c>
      <c r="AJ1271" s="1845"/>
    </row>
    <row r="1272" spans="30:36" x14ac:dyDescent="0.25">
      <c r="AD1272" s="1">
        <v>17</v>
      </c>
      <c r="AE1272" s="1843">
        <v>75819</v>
      </c>
      <c r="AF1272" s="74" t="s">
        <v>2284</v>
      </c>
      <c r="AG1272" s="1844" t="s">
        <v>9265</v>
      </c>
      <c r="AH1272" s="1844">
        <v>4</v>
      </c>
      <c r="AI1272" s="2396" t="str">
        <f t="shared" si="22"/>
        <v>BUCIUMENI</v>
      </c>
      <c r="AJ1272" s="1845"/>
    </row>
    <row r="1273" spans="30:36" x14ac:dyDescent="0.25">
      <c r="AD1273" s="1">
        <v>17</v>
      </c>
      <c r="AE1273" s="1843">
        <v>75864</v>
      </c>
      <c r="AF1273" s="74" t="s">
        <v>2694</v>
      </c>
      <c r="AG1273" s="1844" t="s">
        <v>9265</v>
      </c>
      <c r="AH1273" s="1844">
        <v>4</v>
      </c>
      <c r="AI1273" s="2396" t="str">
        <f t="shared" si="22"/>
        <v>CAVADINESTI</v>
      </c>
      <c r="AJ1273" s="1845"/>
    </row>
    <row r="1274" spans="30:36" x14ac:dyDescent="0.25">
      <c r="AD1274" s="1">
        <v>17</v>
      </c>
      <c r="AE1274" s="1843">
        <v>75917</v>
      </c>
      <c r="AF1274" s="74" t="s">
        <v>2695</v>
      </c>
      <c r="AG1274" s="1844" t="s">
        <v>9265</v>
      </c>
      <c r="AH1274" s="1844">
        <v>4</v>
      </c>
      <c r="AI1274" s="2396" t="str">
        <f t="shared" si="22"/>
        <v>CERTESTI</v>
      </c>
      <c r="AJ1274" s="1845"/>
    </row>
    <row r="1275" spans="30:36" x14ac:dyDescent="0.25">
      <c r="AD1275" s="1">
        <v>17</v>
      </c>
      <c r="AE1275" s="1843">
        <v>76004</v>
      </c>
      <c r="AF1275" s="74" t="s">
        <v>2010</v>
      </c>
      <c r="AG1275" s="1844" t="s">
        <v>9265</v>
      </c>
      <c r="AH1275" s="1844">
        <v>4</v>
      </c>
      <c r="AI1275" s="2396" t="str">
        <f t="shared" si="22"/>
        <v>CORNI</v>
      </c>
      <c r="AJ1275" s="1845"/>
    </row>
    <row r="1276" spans="30:36" x14ac:dyDescent="0.25">
      <c r="AD1276" s="1">
        <v>17</v>
      </c>
      <c r="AE1276" s="1843">
        <v>75953</v>
      </c>
      <c r="AF1276" s="74" t="s">
        <v>2696</v>
      </c>
      <c r="AG1276" s="1844" t="s">
        <v>9265</v>
      </c>
      <c r="AH1276" s="1844">
        <v>4</v>
      </c>
      <c r="AI1276" s="2396" t="str">
        <f t="shared" si="22"/>
        <v>COROD</v>
      </c>
      <c r="AJ1276" s="1845"/>
    </row>
    <row r="1277" spans="30:36" x14ac:dyDescent="0.25">
      <c r="AD1277" s="1">
        <v>17</v>
      </c>
      <c r="AE1277" s="1843">
        <v>76040</v>
      </c>
      <c r="AF1277" s="74" t="s">
        <v>2697</v>
      </c>
      <c r="AG1277" s="1844" t="s">
        <v>9265</v>
      </c>
      <c r="AH1277" s="1844">
        <v>4</v>
      </c>
      <c r="AI1277" s="2396" t="str">
        <f t="shared" si="22"/>
        <v>COSMESTI</v>
      </c>
      <c r="AJ1277" s="1845"/>
    </row>
    <row r="1278" spans="30:36" x14ac:dyDescent="0.25">
      <c r="AD1278" s="1">
        <v>17</v>
      </c>
      <c r="AE1278" s="1843">
        <v>76111</v>
      </c>
      <c r="AF1278" s="74" t="s">
        <v>2698</v>
      </c>
      <c r="AG1278" s="1844" t="s">
        <v>9265</v>
      </c>
      <c r="AH1278" s="1844">
        <v>4</v>
      </c>
      <c r="AI1278" s="2396" t="str">
        <f t="shared" si="22"/>
        <v>COSTACHE NEGRI</v>
      </c>
      <c r="AJ1278" s="1845"/>
    </row>
    <row r="1279" spans="30:36" x14ac:dyDescent="0.25">
      <c r="AD1279" s="1">
        <v>17</v>
      </c>
      <c r="AE1279" s="1843">
        <v>76139</v>
      </c>
      <c r="AF1279" s="74" t="s">
        <v>1494</v>
      </c>
      <c r="AG1279" s="1844" t="s">
        <v>9265</v>
      </c>
      <c r="AH1279" s="1844">
        <v>4</v>
      </c>
      <c r="AI1279" s="2396" t="str">
        <f t="shared" si="22"/>
        <v>CUCA</v>
      </c>
      <c r="AJ1279" s="1845"/>
    </row>
    <row r="1280" spans="30:36" x14ac:dyDescent="0.25">
      <c r="AD1280" s="1">
        <v>17</v>
      </c>
      <c r="AE1280" s="1843">
        <v>76157</v>
      </c>
      <c r="AF1280" s="74" t="s">
        <v>2699</v>
      </c>
      <c r="AG1280" s="1844" t="s">
        <v>9265</v>
      </c>
      <c r="AH1280" s="1844">
        <v>4</v>
      </c>
      <c r="AI1280" s="2396" t="str">
        <f t="shared" si="22"/>
        <v>CUDALBI</v>
      </c>
      <c r="AJ1280" s="1845"/>
    </row>
    <row r="1281" spans="30:36" x14ac:dyDescent="0.25">
      <c r="AD1281" s="1">
        <v>17</v>
      </c>
      <c r="AE1281" s="1843">
        <v>77595</v>
      </c>
      <c r="AF1281" s="74" t="s">
        <v>1972</v>
      </c>
      <c r="AG1281" s="1844" t="s">
        <v>9265</v>
      </c>
      <c r="AH1281" s="1844">
        <v>4</v>
      </c>
      <c r="AI1281" s="2396" t="str">
        <f t="shared" si="22"/>
        <v>CUZA VODA</v>
      </c>
      <c r="AJ1281" s="1845"/>
    </row>
    <row r="1282" spans="30:36" x14ac:dyDescent="0.25">
      <c r="AD1282" s="1">
        <v>17</v>
      </c>
      <c r="AE1282" s="1843">
        <v>75221</v>
      </c>
      <c r="AF1282" s="74" t="s">
        <v>1835</v>
      </c>
      <c r="AG1282" s="1844" t="s">
        <v>9265</v>
      </c>
      <c r="AH1282" s="1844">
        <v>4</v>
      </c>
      <c r="AI1282" s="2396" t="str">
        <f t="shared" si="22"/>
        <v>DRAGANESTI</v>
      </c>
      <c r="AJ1282" s="1845"/>
    </row>
    <row r="1283" spans="30:36" x14ac:dyDescent="0.25">
      <c r="AD1283" s="1">
        <v>17</v>
      </c>
      <c r="AE1283" s="1843">
        <v>76175</v>
      </c>
      <c r="AF1283" s="74" t="s">
        <v>2021</v>
      </c>
      <c r="AG1283" s="1844" t="s">
        <v>9265</v>
      </c>
      <c r="AH1283" s="1844">
        <v>4</v>
      </c>
      <c r="AI1283" s="2396" t="str">
        <f t="shared" si="22"/>
        <v>DRAGUSENI</v>
      </c>
      <c r="AJ1283" s="1845"/>
    </row>
    <row r="1284" spans="30:36" x14ac:dyDescent="0.25">
      <c r="AD1284" s="1">
        <v>17</v>
      </c>
      <c r="AE1284" s="1843">
        <v>76255</v>
      </c>
      <c r="AF1284" s="74" t="s">
        <v>2700</v>
      </c>
      <c r="AG1284" s="1844" t="s">
        <v>9265</v>
      </c>
      <c r="AH1284" s="1844">
        <v>4</v>
      </c>
      <c r="AI1284" s="2396" t="str">
        <f t="shared" si="22"/>
        <v>FARTANESTI</v>
      </c>
      <c r="AJ1284" s="1845"/>
    </row>
    <row r="1285" spans="30:36" x14ac:dyDescent="0.25">
      <c r="AD1285" s="1">
        <v>17</v>
      </c>
      <c r="AE1285" s="1843">
        <v>76282</v>
      </c>
      <c r="AF1285" s="74" t="s">
        <v>2701</v>
      </c>
      <c r="AG1285" s="1844" t="s">
        <v>9265</v>
      </c>
      <c r="AH1285" s="1844">
        <v>4</v>
      </c>
      <c r="AI1285" s="2396" t="str">
        <f t="shared" si="22"/>
        <v>FOLTESTI</v>
      </c>
      <c r="AJ1285" s="1845"/>
    </row>
    <row r="1286" spans="30:36" x14ac:dyDescent="0.25">
      <c r="AD1286" s="1">
        <v>17</v>
      </c>
      <c r="AE1286" s="1843">
        <v>76317</v>
      </c>
      <c r="AF1286" s="74" t="s">
        <v>2702</v>
      </c>
      <c r="AG1286" s="1844" t="s">
        <v>9265</v>
      </c>
      <c r="AH1286" s="1844">
        <v>4</v>
      </c>
      <c r="AI1286" s="2396" t="str">
        <f t="shared" ref="AI1286:AI1349" si="23">INDEX(AO:AO,MATCH(AH1286,AL:AL,0),)&amp;AF1286</f>
        <v>FRUMUSITA</v>
      </c>
      <c r="AJ1286" s="1845"/>
    </row>
    <row r="1287" spans="30:36" x14ac:dyDescent="0.25">
      <c r="AD1287" s="1">
        <v>17</v>
      </c>
      <c r="AE1287" s="1843">
        <v>76353</v>
      </c>
      <c r="AF1287" s="74" t="s">
        <v>1772</v>
      </c>
      <c r="AG1287" s="1844" t="s">
        <v>9265</v>
      </c>
      <c r="AH1287" s="1844">
        <v>4</v>
      </c>
      <c r="AI1287" s="2396" t="str">
        <f t="shared" si="23"/>
        <v>FUNDENI</v>
      </c>
      <c r="AJ1287" s="1845"/>
    </row>
    <row r="1288" spans="30:36" x14ac:dyDescent="0.25">
      <c r="AD1288" s="1">
        <v>17</v>
      </c>
      <c r="AE1288" s="1843">
        <v>76406</v>
      </c>
      <c r="AF1288" s="74" t="s">
        <v>2703</v>
      </c>
      <c r="AG1288" s="1844" t="s">
        <v>9265</v>
      </c>
      <c r="AH1288" s="1844">
        <v>4</v>
      </c>
      <c r="AI1288" s="2396" t="str">
        <f t="shared" si="23"/>
        <v>GHIDIGENI</v>
      </c>
      <c r="AJ1288" s="1845"/>
    </row>
    <row r="1289" spans="30:36" x14ac:dyDescent="0.25">
      <c r="AD1289" s="1">
        <v>17</v>
      </c>
      <c r="AE1289" s="1843">
        <v>76497</v>
      </c>
      <c r="AF1289" s="74" t="s">
        <v>2704</v>
      </c>
      <c r="AG1289" s="1844" t="s">
        <v>9265</v>
      </c>
      <c r="AH1289" s="1844">
        <v>4</v>
      </c>
      <c r="AI1289" s="2396" t="str">
        <f t="shared" si="23"/>
        <v>GOHOR</v>
      </c>
      <c r="AJ1289" s="1845"/>
    </row>
    <row r="1290" spans="30:36" x14ac:dyDescent="0.25">
      <c r="AD1290" s="1">
        <v>17</v>
      </c>
      <c r="AE1290" s="1843">
        <v>76558</v>
      </c>
      <c r="AF1290" s="74" t="s">
        <v>2006</v>
      </c>
      <c r="AG1290" s="1844" t="s">
        <v>9265</v>
      </c>
      <c r="AH1290" s="1844">
        <v>4</v>
      </c>
      <c r="AI1290" s="2396" t="str">
        <f t="shared" si="23"/>
        <v>GRIVITA</v>
      </c>
      <c r="AJ1290" s="1845"/>
    </row>
    <row r="1291" spans="30:36" x14ac:dyDescent="0.25">
      <c r="AD1291" s="1">
        <v>17</v>
      </c>
      <c r="AE1291" s="1843">
        <v>76585</v>
      </c>
      <c r="AF1291" s="74" t="s">
        <v>2302</v>
      </c>
      <c r="AG1291" s="1844" t="s">
        <v>9265</v>
      </c>
      <c r="AH1291" s="1844">
        <v>4</v>
      </c>
      <c r="AI1291" s="2396" t="str">
        <f t="shared" si="23"/>
        <v>INDEPENDENTA</v>
      </c>
      <c r="AJ1291" s="1845"/>
    </row>
    <row r="1292" spans="30:36" x14ac:dyDescent="0.25">
      <c r="AD1292" s="1">
        <v>17</v>
      </c>
      <c r="AE1292" s="1843">
        <v>76601</v>
      </c>
      <c r="AF1292" s="74" t="s">
        <v>2705</v>
      </c>
      <c r="AG1292" s="1844" t="s">
        <v>9265</v>
      </c>
      <c r="AH1292" s="1844">
        <v>4</v>
      </c>
      <c r="AI1292" s="2396" t="str">
        <f t="shared" si="23"/>
        <v>IVESTI</v>
      </c>
      <c r="AJ1292" s="1845"/>
    </row>
    <row r="1293" spans="30:36" x14ac:dyDescent="0.25">
      <c r="AD1293" s="1">
        <v>17</v>
      </c>
      <c r="AE1293" s="1843">
        <v>76638</v>
      </c>
      <c r="AF1293" s="74" t="s">
        <v>2706</v>
      </c>
      <c r="AG1293" s="1844" t="s">
        <v>9265</v>
      </c>
      <c r="AH1293" s="1844">
        <v>4</v>
      </c>
      <c r="AI1293" s="2396" t="str">
        <f t="shared" si="23"/>
        <v>JORASTI</v>
      </c>
      <c r="AJ1293" s="1845"/>
    </row>
    <row r="1294" spans="30:36" x14ac:dyDescent="0.25">
      <c r="AD1294" s="1">
        <v>17</v>
      </c>
      <c r="AE1294" s="1843">
        <v>76674</v>
      </c>
      <c r="AF1294" s="74" t="s">
        <v>2707</v>
      </c>
      <c r="AG1294" s="1844" t="s">
        <v>9265</v>
      </c>
      <c r="AH1294" s="1844">
        <v>4</v>
      </c>
      <c r="AI1294" s="2396" t="str">
        <f t="shared" si="23"/>
        <v>LIESTI</v>
      </c>
      <c r="AJ1294" s="1845"/>
    </row>
    <row r="1295" spans="30:36" x14ac:dyDescent="0.25">
      <c r="AD1295" s="1">
        <v>17</v>
      </c>
      <c r="AE1295" s="1843">
        <v>76718</v>
      </c>
      <c r="AF1295" s="74" t="s">
        <v>2708</v>
      </c>
      <c r="AG1295" s="1844" t="s">
        <v>9265</v>
      </c>
      <c r="AH1295" s="1844">
        <v>4</v>
      </c>
      <c r="AI1295" s="2396" t="str">
        <f t="shared" si="23"/>
        <v>MASTACANI</v>
      </c>
      <c r="AJ1295" s="1845"/>
    </row>
    <row r="1296" spans="30:36" x14ac:dyDescent="0.25">
      <c r="AD1296" s="1">
        <v>17</v>
      </c>
      <c r="AE1296" s="1843">
        <v>76692</v>
      </c>
      <c r="AF1296" s="74" t="s">
        <v>2709</v>
      </c>
      <c r="AG1296" s="1844" t="s">
        <v>9265</v>
      </c>
      <c r="AH1296" s="1844">
        <v>4</v>
      </c>
      <c r="AI1296" s="2396" t="str">
        <f t="shared" si="23"/>
        <v>MATCA</v>
      </c>
      <c r="AJ1296" s="1845"/>
    </row>
    <row r="1297" spans="30:36" x14ac:dyDescent="0.25">
      <c r="AD1297" s="1">
        <v>17</v>
      </c>
      <c r="AE1297" s="1843">
        <v>76745</v>
      </c>
      <c r="AF1297" s="74" t="s">
        <v>2002</v>
      </c>
      <c r="AG1297" s="1844" t="s">
        <v>9265</v>
      </c>
      <c r="AH1297" s="1844">
        <v>4</v>
      </c>
      <c r="AI1297" s="2396" t="str">
        <f t="shared" si="23"/>
        <v>MOVILENI</v>
      </c>
      <c r="AJ1297" s="1845"/>
    </row>
    <row r="1298" spans="30:36" x14ac:dyDescent="0.25">
      <c r="AD1298" s="1">
        <v>17</v>
      </c>
      <c r="AE1298" s="1843">
        <v>75258</v>
      </c>
      <c r="AF1298" s="74" t="s">
        <v>1808</v>
      </c>
      <c r="AG1298" s="1844" t="s">
        <v>9265</v>
      </c>
      <c r="AH1298" s="1844">
        <v>4</v>
      </c>
      <c r="AI1298" s="2396" t="str">
        <f t="shared" si="23"/>
        <v>MUNTENI</v>
      </c>
      <c r="AJ1298" s="1845"/>
    </row>
    <row r="1299" spans="30:36" x14ac:dyDescent="0.25">
      <c r="AD1299" s="1">
        <v>17</v>
      </c>
      <c r="AE1299" s="1843">
        <v>76763</v>
      </c>
      <c r="AF1299" s="74" t="s">
        <v>2710</v>
      </c>
      <c r="AG1299" s="1844" t="s">
        <v>9265</v>
      </c>
      <c r="AH1299" s="1844">
        <v>4</v>
      </c>
      <c r="AI1299" s="2396" t="str">
        <f t="shared" si="23"/>
        <v>NAMOLOASA</v>
      </c>
      <c r="AJ1299" s="1845"/>
    </row>
    <row r="1300" spans="30:36" x14ac:dyDescent="0.25">
      <c r="AD1300" s="1">
        <v>17</v>
      </c>
      <c r="AE1300" s="1843">
        <v>77579</v>
      </c>
      <c r="AF1300" s="74" t="s">
        <v>1892</v>
      </c>
      <c r="AG1300" s="1844" t="s">
        <v>9265</v>
      </c>
      <c r="AH1300" s="1844">
        <v>4</v>
      </c>
      <c r="AI1300" s="2396" t="str">
        <f t="shared" si="23"/>
        <v>NEGRILESTI</v>
      </c>
      <c r="AJ1300" s="1845"/>
    </row>
    <row r="1301" spans="30:36" x14ac:dyDescent="0.25">
      <c r="AD1301" s="1">
        <v>17</v>
      </c>
      <c r="AE1301" s="1843">
        <v>76807</v>
      </c>
      <c r="AF1301" s="74" t="s">
        <v>1401</v>
      </c>
      <c r="AG1301" s="1844" t="s">
        <v>9265</v>
      </c>
      <c r="AH1301" s="1844">
        <v>4</v>
      </c>
      <c r="AI1301" s="2396" t="str">
        <f t="shared" si="23"/>
        <v>NICORESTI</v>
      </c>
      <c r="AJ1301" s="1845"/>
    </row>
    <row r="1302" spans="30:36" x14ac:dyDescent="0.25">
      <c r="AD1302" s="1">
        <v>17</v>
      </c>
      <c r="AE1302" s="1843">
        <v>76932</v>
      </c>
      <c r="AF1302" s="74" t="s">
        <v>1969</v>
      </c>
      <c r="AG1302" s="1844" t="s">
        <v>9265</v>
      </c>
      <c r="AH1302" s="1844">
        <v>4</v>
      </c>
      <c r="AI1302" s="2396" t="str">
        <f t="shared" si="23"/>
        <v>OANCEA</v>
      </c>
      <c r="AJ1302" s="1845"/>
    </row>
    <row r="1303" spans="30:36" x14ac:dyDescent="0.25">
      <c r="AD1303" s="1">
        <v>17</v>
      </c>
      <c r="AE1303" s="1843">
        <v>76969</v>
      </c>
      <c r="AF1303" s="74" t="s">
        <v>2712</v>
      </c>
      <c r="AG1303" s="1844" t="s">
        <v>9265</v>
      </c>
      <c r="AH1303" s="1844">
        <v>4</v>
      </c>
      <c r="AI1303" s="2396" t="str">
        <f t="shared" si="23"/>
        <v>PECHEA</v>
      </c>
      <c r="AJ1303" s="1845"/>
    </row>
    <row r="1304" spans="30:36" x14ac:dyDescent="0.25">
      <c r="AD1304" s="1">
        <v>17</v>
      </c>
      <c r="AE1304" s="1843">
        <v>76996</v>
      </c>
      <c r="AF1304" s="74" t="s">
        <v>2713</v>
      </c>
      <c r="AG1304" s="1844" t="s">
        <v>9265</v>
      </c>
      <c r="AH1304" s="1844">
        <v>4</v>
      </c>
      <c r="AI1304" s="2396" t="str">
        <f t="shared" si="23"/>
        <v>PISCU</v>
      </c>
      <c r="AJ1304" s="1845"/>
    </row>
    <row r="1305" spans="30:36" x14ac:dyDescent="0.25">
      <c r="AD1305" s="1">
        <v>17</v>
      </c>
      <c r="AE1305" s="1843">
        <v>77587</v>
      </c>
      <c r="AF1305" s="74" t="s">
        <v>1303</v>
      </c>
      <c r="AG1305" s="1844" t="s">
        <v>9265</v>
      </c>
      <c r="AH1305" s="1844">
        <v>4</v>
      </c>
      <c r="AI1305" s="2396" t="str">
        <f t="shared" si="23"/>
        <v>POIANA</v>
      </c>
      <c r="AJ1305" s="1845"/>
    </row>
    <row r="1306" spans="30:36" x14ac:dyDescent="0.25">
      <c r="AD1306" s="1">
        <v>17</v>
      </c>
      <c r="AE1306" s="1843">
        <v>77028</v>
      </c>
      <c r="AF1306" s="74" t="s">
        <v>2714</v>
      </c>
      <c r="AG1306" s="1844" t="s">
        <v>9265</v>
      </c>
      <c r="AH1306" s="1844">
        <v>4</v>
      </c>
      <c r="AI1306" s="2396" t="str">
        <f t="shared" si="23"/>
        <v>PRIPONESTI</v>
      </c>
      <c r="AJ1306" s="1845"/>
    </row>
    <row r="1307" spans="30:36" x14ac:dyDescent="0.25">
      <c r="AD1307" s="1">
        <v>17</v>
      </c>
      <c r="AE1307" s="1843">
        <v>77561</v>
      </c>
      <c r="AF1307" s="74" t="s">
        <v>1377</v>
      </c>
      <c r="AG1307" s="1844" t="s">
        <v>9265</v>
      </c>
      <c r="AH1307" s="1844">
        <v>4</v>
      </c>
      <c r="AI1307" s="2396" t="str">
        <f t="shared" si="23"/>
        <v>RADESTI</v>
      </c>
      <c r="AJ1307" s="1845"/>
    </row>
    <row r="1308" spans="30:36" x14ac:dyDescent="0.25">
      <c r="AD1308" s="1">
        <v>17</v>
      </c>
      <c r="AE1308" s="1843">
        <v>77082</v>
      </c>
      <c r="AF1308" s="74" t="s">
        <v>2053</v>
      </c>
      <c r="AG1308" s="1844" t="s">
        <v>9265</v>
      </c>
      <c r="AH1308" s="1844">
        <v>4</v>
      </c>
      <c r="AI1308" s="2396" t="str">
        <f t="shared" si="23"/>
        <v>REDIU</v>
      </c>
      <c r="AJ1308" s="1845"/>
    </row>
    <row r="1309" spans="30:36" x14ac:dyDescent="0.25">
      <c r="AD1309" s="1">
        <v>17</v>
      </c>
      <c r="AE1309" s="1843">
        <v>77126</v>
      </c>
      <c r="AF1309" s="74" t="s">
        <v>2717</v>
      </c>
      <c r="AG1309" s="1844" t="s">
        <v>9265</v>
      </c>
      <c r="AH1309" s="1844">
        <v>4</v>
      </c>
      <c r="AI1309" s="2396" t="str">
        <f t="shared" si="23"/>
        <v>SCANTEIESTI</v>
      </c>
      <c r="AJ1309" s="1845"/>
    </row>
    <row r="1310" spans="30:36" x14ac:dyDescent="0.25">
      <c r="AD1310" s="1">
        <v>17</v>
      </c>
      <c r="AE1310" s="1843">
        <v>77153</v>
      </c>
      <c r="AF1310" s="74" t="s">
        <v>2501</v>
      </c>
      <c r="AG1310" s="1844" t="s">
        <v>9265</v>
      </c>
      <c r="AH1310" s="1844">
        <v>4</v>
      </c>
      <c r="AI1310" s="2396" t="str">
        <f t="shared" si="23"/>
        <v>SCHELA</v>
      </c>
      <c r="AJ1310" s="1845"/>
    </row>
    <row r="1311" spans="30:36" x14ac:dyDescent="0.25">
      <c r="AD1311" s="1">
        <v>17</v>
      </c>
      <c r="AE1311" s="1843">
        <v>75114</v>
      </c>
      <c r="AF1311" s="74" t="s">
        <v>2026</v>
      </c>
      <c r="AG1311" s="1844" t="s">
        <v>9265</v>
      </c>
      <c r="AH1311" s="1844">
        <v>4</v>
      </c>
      <c r="AI1311" s="2396" t="str">
        <f t="shared" si="23"/>
        <v>SENDRENI</v>
      </c>
      <c r="AJ1311" s="1845"/>
    </row>
    <row r="1312" spans="30:36" x14ac:dyDescent="0.25">
      <c r="AD1312" s="1">
        <v>17</v>
      </c>
      <c r="AE1312" s="1843">
        <v>77180</v>
      </c>
      <c r="AF1312" s="74" t="s">
        <v>2718</v>
      </c>
      <c r="AG1312" s="1844" t="s">
        <v>9265</v>
      </c>
      <c r="AH1312" s="1844">
        <v>4</v>
      </c>
      <c r="AI1312" s="2396" t="str">
        <f t="shared" si="23"/>
        <v>SLOBOZIA CONACHI</v>
      </c>
      <c r="AJ1312" s="1845"/>
    </row>
    <row r="1313" spans="30:36" x14ac:dyDescent="0.25">
      <c r="AD1313" s="1">
        <v>17</v>
      </c>
      <c r="AE1313" s="1843">
        <v>77224</v>
      </c>
      <c r="AF1313" s="74" t="s">
        <v>2064</v>
      </c>
      <c r="AG1313" s="1844" t="s">
        <v>9265</v>
      </c>
      <c r="AH1313" s="1844">
        <v>4</v>
      </c>
      <c r="AI1313" s="2396" t="str">
        <f t="shared" si="23"/>
        <v>SMARDAN</v>
      </c>
      <c r="AJ1313" s="1845"/>
    </row>
    <row r="1314" spans="30:36" x14ac:dyDescent="0.25">
      <c r="AD1314" s="1">
        <v>17</v>
      </c>
      <c r="AE1314" s="1843">
        <v>77260</v>
      </c>
      <c r="AF1314" s="74" t="s">
        <v>2719</v>
      </c>
      <c r="AG1314" s="1844" t="s">
        <v>9265</v>
      </c>
      <c r="AH1314" s="1844">
        <v>4</v>
      </c>
      <c r="AI1314" s="2396" t="str">
        <f t="shared" si="23"/>
        <v>SMULTI</v>
      </c>
      <c r="AJ1314" s="1845"/>
    </row>
    <row r="1315" spans="30:36" x14ac:dyDescent="0.25">
      <c r="AD1315" s="1">
        <v>17</v>
      </c>
      <c r="AE1315" s="1843">
        <v>77288</v>
      </c>
      <c r="AF1315" s="74" t="s">
        <v>2720</v>
      </c>
      <c r="AG1315" s="1844" t="s">
        <v>9265</v>
      </c>
      <c r="AH1315" s="1844">
        <v>4</v>
      </c>
      <c r="AI1315" s="2396" t="str">
        <f t="shared" si="23"/>
        <v>SUCEVENI</v>
      </c>
      <c r="AJ1315" s="1845"/>
    </row>
    <row r="1316" spans="30:36" x14ac:dyDescent="0.25">
      <c r="AD1316" s="1">
        <v>17</v>
      </c>
      <c r="AE1316" s="1843">
        <v>77601</v>
      </c>
      <c r="AF1316" s="74" t="s">
        <v>2716</v>
      </c>
      <c r="AG1316" s="1844" t="s">
        <v>9265</v>
      </c>
      <c r="AH1316" s="1844">
        <v>4</v>
      </c>
      <c r="AI1316" s="2396" t="str">
        <f t="shared" si="23"/>
        <v>SUHURLUI</v>
      </c>
      <c r="AJ1316" s="1845"/>
    </row>
    <row r="1317" spans="30:36" x14ac:dyDescent="0.25">
      <c r="AD1317" s="1">
        <v>17</v>
      </c>
      <c r="AE1317" s="1843">
        <v>77377</v>
      </c>
      <c r="AF1317" s="74" t="s">
        <v>2721</v>
      </c>
      <c r="AG1317" s="1844" t="s">
        <v>9265</v>
      </c>
      <c r="AH1317" s="1844">
        <v>4</v>
      </c>
      <c r="AI1317" s="2396" t="str">
        <f t="shared" si="23"/>
        <v>TEPU</v>
      </c>
      <c r="AJ1317" s="1845"/>
    </row>
    <row r="1318" spans="30:36" x14ac:dyDescent="0.25">
      <c r="AD1318" s="1">
        <v>17</v>
      </c>
      <c r="AE1318" s="1843">
        <v>77313</v>
      </c>
      <c r="AF1318" s="74" t="s">
        <v>1979</v>
      </c>
      <c r="AG1318" s="1844" t="s">
        <v>9265</v>
      </c>
      <c r="AH1318" s="1844">
        <v>4</v>
      </c>
      <c r="AI1318" s="2396" t="str">
        <f t="shared" si="23"/>
        <v>TUDOR VLADIMIRESCU</v>
      </c>
      <c r="AJ1318" s="1845"/>
    </row>
    <row r="1319" spans="30:36" x14ac:dyDescent="0.25">
      <c r="AD1319" s="1">
        <v>17</v>
      </c>
      <c r="AE1319" s="1843">
        <v>77331</v>
      </c>
      <c r="AF1319" s="74" t="s">
        <v>2722</v>
      </c>
      <c r="AG1319" s="1844" t="s">
        <v>9265</v>
      </c>
      <c r="AH1319" s="1844">
        <v>4</v>
      </c>
      <c r="AI1319" s="2396" t="str">
        <f t="shared" si="23"/>
        <v>TULUCESTI</v>
      </c>
      <c r="AJ1319" s="1845"/>
    </row>
    <row r="1320" spans="30:36" x14ac:dyDescent="0.25">
      <c r="AD1320" s="1">
        <v>17</v>
      </c>
      <c r="AE1320" s="1843">
        <v>77402</v>
      </c>
      <c r="AF1320" s="74" t="s">
        <v>2684</v>
      </c>
      <c r="AG1320" s="1844" t="s">
        <v>9265</v>
      </c>
      <c r="AH1320" s="1844">
        <v>4</v>
      </c>
      <c r="AI1320" s="2396" t="str">
        <f t="shared" si="23"/>
        <v>UMBRARESTI</v>
      </c>
      <c r="AJ1320" s="1845"/>
    </row>
    <row r="1321" spans="30:36" x14ac:dyDescent="0.25">
      <c r="AD1321" s="1">
        <v>17</v>
      </c>
      <c r="AE1321" s="1843">
        <v>77475</v>
      </c>
      <c r="AF1321" s="74" t="s">
        <v>1456</v>
      </c>
      <c r="AG1321" s="1844" t="s">
        <v>9265</v>
      </c>
      <c r="AH1321" s="1844">
        <v>4</v>
      </c>
      <c r="AI1321" s="2396" t="str">
        <f t="shared" si="23"/>
        <v>VALEA MARULUI</v>
      </c>
      <c r="AJ1321" s="1845"/>
    </row>
    <row r="1322" spans="30:36" x14ac:dyDescent="0.25">
      <c r="AD1322" s="1">
        <v>17</v>
      </c>
      <c r="AE1322" s="1843">
        <v>75150</v>
      </c>
      <c r="AF1322" s="74" t="s">
        <v>1634</v>
      </c>
      <c r="AG1322" s="1844" t="s">
        <v>9265</v>
      </c>
      <c r="AH1322" s="1844">
        <v>4</v>
      </c>
      <c r="AI1322" s="2396" t="str">
        <f t="shared" si="23"/>
        <v>VANATORI</v>
      </c>
      <c r="AJ1322" s="1845"/>
    </row>
    <row r="1323" spans="30:36" x14ac:dyDescent="0.25">
      <c r="AD1323" s="1">
        <v>17</v>
      </c>
      <c r="AE1323" s="1843">
        <v>77509</v>
      </c>
      <c r="AF1323" s="74" t="s">
        <v>2723</v>
      </c>
      <c r="AG1323" s="1844" t="s">
        <v>9265</v>
      </c>
      <c r="AH1323" s="1844">
        <v>4</v>
      </c>
      <c r="AI1323" s="2396" t="str">
        <f t="shared" si="23"/>
        <v>VARLEZI</v>
      </c>
      <c r="AJ1323" s="1845"/>
    </row>
    <row r="1324" spans="30:36" x14ac:dyDescent="0.25">
      <c r="AD1324" s="1830">
        <v>17</v>
      </c>
      <c r="AE1324" s="1846">
        <v>77536</v>
      </c>
      <c r="AF1324" s="1847" t="s">
        <v>1382</v>
      </c>
      <c r="AG1324" s="1848" t="s">
        <v>9265</v>
      </c>
      <c r="AH1324" s="1848">
        <v>4</v>
      </c>
      <c r="AI1324" s="2397" t="str">
        <f t="shared" si="23"/>
        <v>VLADESTI</v>
      </c>
      <c r="AJ1324" s="1849"/>
    </row>
    <row r="1325" spans="30:36" x14ac:dyDescent="0.25">
      <c r="AD1325" s="1850">
        <v>18</v>
      </c>
      <c r="AE1325" s="1851">
        <v>77812</v>
      </c>
      <c r="AF1325" s="1852" t="s">
        <v>10583</v>
      </c>
      <c r="AG1325" s="1853" t="s">
        <v>9266</v>
      </c>
      <c r="AH1325" s="1853">
        <v>1</v>
      </c>
      <c r="AI1325" s="2398" t="str">
        <f t="shared" si="23"/>
        <v>MUNICIPIUL TARGU JIU</v>
      </c>
      <c r="AJ1325" s="1854" t="s">
        <v>9266</v>
      </c>
    </row>
    <row r="1326" spans="30:36" x14ac:dyDescent="0.25">
      <c r="AD1326" s="1">
        <v>18</v>
      </c>
      <c r="AE1326" s="1843">
        <v>78141</v>
      </c>
      <c r="AF1326" s="74" t="s">
        <v>10584</v>
      </c>
      <c r="AG1326" s="1844" t="s">
        <v>9266</v>
      </c>
      <c r="AH1326" s="1844">
        <v>2</v>
      </c>
      <c r="AI1326" s="2396" t="str">
        <f t="shared" si="23"/>
        <v>MUNICIPIUL MOTRU</v>
      </c>
      <c r="AJ1326" s="1845"/>
    </row>
    <row r="1327" spans="30:36" x14ac:dyDescent="0.25">
      <c r="AD1327" s="1">
        <v>18</v>
      </c>
      <c r="AE1327" s="1843">
        <v>79308</v>
      </c>
      <c r="AF1327" s="74" t="s">
        <v>10585</v>
      </c>
      <c r="AG1327" s="1844" t="s">
        <v>9266</v>
      </c>
      <c r="AH1327" s="1844">
        <v>3</v>
      </c>
      <c r="AI1327" s="2396" t="str">
        <f t="shared" si="23"/>
        <v>ORASUL BUMBESTI-JIU</v>
      </c>
      <c r="AJ1327" s="1845"/>
    </row>
    <row r="1328" spans="30:36" x14ac:dyDescent="0.25">
      <c r="AD1328" s="1">
        <v>18</v>
      </c>
      <c r="AE1328" s="1843">
        <v>78258</v>
      </c>
      <c r="AF1328" s="74" t="s">
        <v>10586</v>
      </c>
      <c r="AG1328" s="1844" t="s">
        <v>9266</v>
      </c>
      <c r="AH1328" s="1844">
        <v>3</v>
      </c>
      <c r="AI1328" s="2396" t="str">
        <f t="shared" si="23"/>
        <v>ORASUL NOVACI</v>
      </c>
      <c r="AJ1328" s="1845"/>
    </row>
    <row r="1329" spans="30:36" x14ac:dyDescent="0.25">
      <c r="AD1329" s="1">
        <v>18</v>
      </c>
      <c r="AE1329" s="1843">
        <v>82895</v>
      </c>
      <c r="AF1329" s="74" t="s">
        <v>10587</v>
      </c>
      <c r="AG1329" s="1844" t="s">
        <v>9266</v>
      </c>
      <c r="AH1329" s="1844">
        <v>3</v>
      </c>
      <c r="AI1329" s="2396" t="str">
        <f t="shared" si="23"/>
        <v>ORASUL ROVINARI</v>
      </c>
      <c r="AJ1329" s="1845"/>
    </row>
    <row r="1330" spans="30:36" x14ac:dyDescent="0.25">
      <c r="AD1330" s="1">
        <v>18</v>
      </c>
      <c r="AE1330" s="1843">
        <v>78329</v>
      </c>
      <c r="AF1330" s="74" t="s">
        <v>10589</v>
      </c>
      <c r="AG1330" s="1844" t="s">
        <v>9266</v>
      </c>
      <c r="AH1330" s="1844">
        <v>3</v>
      </c>
      <c r="AI1330" s="2396" t="str">
        <f t="shared" si="23"/>
        <v>ORASUL TARGU CARBUNESTI</v>
      </c>
      <c r="AJ1330" s="1845"/>
    </row>
    <row r="1331" spans="30:36" x14ac:dyDescent="0.25">
      <c r="AD1331" s="1">
        <v>18</v>
      </c>
      <c r="AE1331" s="1843">
        <v>78454</v>
      </c>
      <c r="AF1331" s="74" t="s">
        <v>10588</v>
      </c>
      <c r="AG1331" s="1844" t="s">
        <v>9266</v>
      </c>
      <c r="AH1331" s="1844">
        <v>3</v>
      </c>
      <c r="AI1331" s="2396" t="str">
        <f t="shared" si="23"/>
        <v>ORASUL TICLENI</v>
      </c>
      <c r="AJ1331" s="1845"/>
    </row>
    <row r="1332" spans="30:36" x14ac:dyDescent="0.25">
      <c r="AD1332" s="1">
        <v>18</v>
      </c>
      <c r="AE1332" s="1843">
        <v>82430</v>
      </c>
      <c r="AF1332" s="74" t="s">
        <v>10590</v>
      </c>
      <c r="AG1332" s="1844" t="s">
        <v>9266</v>
      </c>
      <c r="AH1332" s="1844">
        <v>3</v>
      </c>
      <c r="AI1332" s="2396" t="str">
        <f t="shared" si="23"/>
        <v>ORASUL TISMANA</v>
      </c>
      <c r="AJ1332" s="1845"/>
    </row>
    <row r="1333" spans="30:36" x14ac:dyDescent="0.25">
      <c r="AD1333" s="1">
        <v>18</v>
      </c>
      <c r="AE1333" s="1843">
        <v>82617</v>
      </c>
      <c r="AF1333" s="74" t="s">
        <v>10591</v>
      </c>
      <c r="AG1333" s="1844" t="s">
        <v>9266</v>
      </c>
      <c r="AH1333" s="1844">
        <v>3</v>
      </c>
      <c r="AI1333" s="2396" t="str">
        <f t="shared" si="23"/>
        <v>ORASUL TURCENI</v>
      </c>
      <c r="AJ1333" s="1845"/>
    </row>
    <row r="1334" spans="30:36" x14ac:dyDescent="0.25">
      <c r="AD1334" s="1">
        <v>18</v>
      </c>
      <c r="AE1334" s="1843">
        <v>78472</v>
      </c>
      <c r="AF1334" s="74" t="s">
        <v>2642</v>
      </c>
      <c r="AG1334" s="1844" t="s">
        <v>9266</v>
      </c>
      <c r="AH1334" s="1844">
        <v>4</v>
      </c>
      <c r="AI1334" s="2396" t="str">
        <f t="shared" si="23"/>
        <v>ALBENI</v>
      </c>
      <c r="AJ1334" s="1845"/>
    </row>
    <row r="1335" spans="30:36" x14ac:dyDescent="0.25">
      <c r="AD1335" s="1">
        <v>18</v>
      </c>
      <c r="AE1335" s="1843">
        <v>78542</v>
      </c>
      <c r="AF1335" s="74" t="s">
        <v>2643</v>
      </c>
      <c r="AG1335" s="1844" t="s">
        <v>9266</v>
      </c>
      <c r="AH1335" s="1844">
        <v>4</v>
      </c>
      <c r="AI1335" s="2396" t="str">
        <f t="shared" si="23"/>
        <v>ALIMPESTI</v>
      </c>
      <c r="AJ1335" s="1845"/>
    </row>
    <row r="1336" spans="30:36" x14ac:dyDescent="0.25">
      <c r="AD1336" s="1">
        <v>18</v>
      </c>
      <c r="AE1336" s="1843">
        <v>78604</v>
      </c>
      <c r="AF1336" s="74" t="s">
        <v>1434</v>
      </c>
      <c r="AG1336" s="1844" t="s">
        <v>9266</v>
      </c>
      <c r="AH1336" s="1844">
        <v>4</v>
      </c>
      <c r="AI1336" s="2396" t="str">
        <f t="shared" si="23"/>
        <v>ANINOASA</v>
      </c>
      <c r="AJ1336" s="1845"/>
    </row>
    <row r="1337" spans="30:36" x14ac:dyDescent="0.25">
      <c r="AD1337" s="1">
        <v>18</v>
      </c>
      <c r="AE1337" s="1843">
        <v>78668</v>
      </c>
      <c r="AF1337" s="74" t="s">
        <v>2644</v>
      </c>
      <c r="AG1337" s="1844" t="s">
        <v>9266</v>
      </c>
      <c r="AH1337" s="1844">
        <v>4</v>
      </c>
      <c r="AI1337" s="2396" t="str">
        <f t="shared" si="23"/>
        <v>ARCANI</v>
      </c>
      <c r="AJ1337" s="1845"/>
    </row>
    <row r="1338" spans="30:36" x14ac:dyDescent="0.25">
      <c r="AD1338" s="1">
        <v>18</v>
      </c>
      <c r="AE1338" s="1843">
        <v>78711</v>
      </c>
      <c r="AF1338" s="74" t="s">
        <v>2645</v>
      </c>
      <c r="AG1338" s="1844" t="s">
        <v>9266</v>
      </c>
      <c r="AH1338" s="1844">
        <v>4</v>
      </c>
      <c r="AI1338" s="2396" t="str">
        <f t="shared" si="23"/>
        <v>BAIA DE FIER</v>
      </c>
      <c r="AJ1338" s="1845"/>
    </row>
    <row r="1339" spans="30:36" x14ac:dyDescent="0.25">
      <c r="AD1339" s="1">
        <v>18</v>
      </c>
      <c r="AE1339" s="1843">
        <v>78748</v>
      </c>
      <c r="AF1339" s="74" t="s">
        <v>1711</v>
      </c>
      <c r="AG1339" s="1844" t="s">
        <v>9266</v>
      </c>
      <c r="AH1339" s="1844">
        <v>4</v>
      </c>
      <c r="AI1339" s="2396" t="str">
        <f t="shared" si="23"/>
        <v>BALANESTI</v>
      </c>
      <c r="AJ1339" s="1845"/>
    </row>
    <row r="1340" spans="30:36" x14ac:dyDescent="0.25">
      <c r="AD1340" s="1">
        <v>18</v>
      </c>
      <c r="AE1340" s="1843">
        <v>77910</v>
      </c>
      <c r="AF1340" s="74" t="s">
        <v>1300</v>
      </c>
      <c r="AG1340" s="1844" t="s">
        <v>9266</v>
      </c>
      <c r="AH1340" s="1844">
        <v>4</v>
      </c>
      <c r="AI1340" s="2396" t="str">
        <f t="shared" si="23"/>
        <v>BALESTI</v>
      </c>
      <c r="AJ1340" s="1845"/>
    </row>
    <row r="1341" spans="30:36" x14ac:dyDescent="0.25">
      <c r="AD1341" s="1">
        <v>18</v>
      </c>
      <c r="AE1341" s="1843">
        <v>79004</v>
      </c>
      <c r="AF1341" s="74" t="s">
        <v>1569</v>
      </c>
      <c r="AG1341" s="1844" t="s">
        <v>9266</v>
      </c>
      <c r="AH1341" s="1844">
        <v>4</v>
      </c>
      <c r="AI1341" s="2396" t="str">
        <f t="shared" si="23"/>
        <v>BALTENI</v>
      </c>
      <c r="AJ1341" s="1845"/>
    </row>
    <row r="1342" spans="30:36" x14ac:dyDescent="0.25">
      <c r="AD1342" s="1">
        <v>18</v>
      </c>
      <c r="AE1342" s="1843">
        <v>78828</v>
      </c>
      <c r="AF1342" s="74" t="s">
        <v>1481</v>
      </c>
      <c r="AG1342" s="1844" t="s">
        <v>9266</v>
      </c>
      <c r="AH1342" s="1844">
        <v>4</v>
      </c>
      <c r="AI1342" s="2396" t="str">
        <f t="shared" si="23"/>
        <v>BARBATESTI</v>
      </c>
      <c r="AJ1342" s="1845"/>
    </row>
    <row r="1343" spans="30:36" x14ac:dyDescent="0.25">
      <c r="AD1343" s="1">
        <v>18</v>
      </c>
      <c r="AE1343" s="1843">
        <v>78873</v>
      </c>
      <c r="AF1343" s="74" t="s">
        <v>2646</v>
      </c>
      <c r="AG1343" s="1844" t="s">
        <v>9266</v>
      </c>
      <c r="AH1343" s="1844">
        <v>4</v>
      </c>
      <c r="AI1343" s="2396" t="str">
        <f t="shared" si="23"/>
        <v>BENGESTI-CIOCADIA</v>
      </c>
      <c r="AJ1343" s="1845"/>
    </row>
    <row r="1344" spans="30:36" x14ac:dyDescent="0.25">
      <c r="AD1344" s="1">
        <v>18</v>
      </c>
      <c r="AE1344" s="1843">
        <v>78926</v>
      </c>
      <c r="AF1344" s="74" t="s">
        <v>1945</v>
      </c>
      <c r="AG1344" s="1844" t="s">
        <v>9266</v>
      </c>
      <c r="AH1344" s="1844">
        <v>4</v>
      </c>
      <c r="AI1344" s="2396" t="str">
        <f t="shared" si="23"/>
        <v>BERLESTI</v>
      </c>
      <c r="AJ1344" s="1845"/>
    </row>
    <row r="1345" spans="30:36" x14ac:dyDescent="0.25">
      <c r="AD1345" s="1">
        <v>18</v>
      </c>
      <c r="AE1345" s="1843">
        <v>79077</v>
      </c>
      <c r="AF1345" s="74" t="s">
        <v>2647</v>
      </c>
      <c r="AG1345" s="1844" t="s">
        <v>9266</v>
      </c>
      <c r="AH1345" s="1844">
        <v>4</v>
      </c>
      <c r="AI1345" s="2396" t="str">
        <f t="shared" si="23"/>
        <v>BOLBOSI</v>
      </c>
      <c r="AJ1345" s="1845"/>
    </row>
    <row r="1346" spans="30:36" x14ac:dyDescent="0.25">
      <c r="AD1346" s="1">
        <v>18</v>
      </c>
      <c r="AE1346" s="1843">
        <v>79157</v>
      </c>
      <c r="AF1346" s="74" t="s">
        <v>2648</v>
      </c>
      <c r="AG1346" s="1844" t="s">
        <v>9266</v>
      </c>
      <c r="AH1346" s="1844">
        <v>4</v>
      </c>
      <c r="AI1346" s="2396" t="str">
        <f t="shared" si="23"/>
        <v>BORASCU</v>
      </c>
      <c r="AJ1346" s="1845"/>
    </row>
    <row r="1347" spans="30:36" x14ac:dyDescent="0.25">
      <c r="AD1347" s="1">
        <v>18</v>
      </c>
      <c r="AE1347" s="1843">
        <v>79237</v>
      </c>
      <c r="AF1347" s="74" t="s">
        <v>2483</v>
      </c>
      <c r="AG1347" s="1844" t="s">
        <v>9266</v>
      </c>
      <c r="AH1347" s="1844">
        <v>4</v>
      </c>
      <c r="AI1347" s="2396" t="str">
        <f t="shared" si="23"/>
        <v>BRANESTI</v>
      </c>
      <c r="AJ1347" s="1845"/>
    </row>
    <row r="1348" spans="30:36" x14ac:dyDescent="0.25">
      <c r="AD1348" s="1">
        <v>18</v>
      </c>
      <c r="AE1348" s="1843">
        <v>79362</v>
      </c>
      <c r="AF1348" s="74" t="s">
        <v>2649</v>
      </c>
      <c r="AG1348" s="1844" t="s">
        <v>9266</v>
      </c>
      <c r="AH1348" s="1844">
        <v>4</v>
      </c>
      <c r="AI1348" s="2396" t="str">
        <f t="shared" si="23"/>
        <v>BUMBESTI-PITIC</v>
      </c>
      <c r="AJ1348" s="1845"/>
    </row>
    <row r="1349" spans="30:36" x14ac:dyDescent="0.25">
      <c r="AD1349" s="1">
        <v>18</v>
      </c>
      <c r="AE1349" s="1843">
        <v>79406</v>
      </c>
      <c r="AF1349" s="74" t="s">
        <v>2650</v>
      </c>
      <c r="AG1349" s="1844" t="s">
        <v>9266</v>
      </c>
      <c r="AH1349" s="1844">
        <v>4</v>
      </c>
      <c r="AI1349" s="2396" t="str">
        <f t="shared" si="23"/>
        <v>BUSTUCHIN</v>
      </c>
      <c r="AJ1349" s="1845"/>
    </row>
    <row r="1350" spans="30:36" x14ac:dyDescent="0.25">
      <c r="AD1350" s="1">
        <v>18</v>
      </c>
      <c r="AE1350" s="1843">
        <v>79736</v>
      </c>
      <c r="AF1350" s="74" t="s">
        <v>1311</v>
      </c>
      <c r="AG1350" s="1844" t="s">
        <v>9266</v>
      </c>
      <c r="AH1350" s="1844">
        <v>4</v>
      </c>
      <c r="AI1350" s="2396" t="str">
        <f t="shared" ref="AI1350:AI1413" si="24">INDEX(AO:AO,MATCH(AH1350,AL:AL,0),)&amp;AF1350</f>
        <v>CALNIC</v>
      </c>
      <c r="AJ1350" s="1845"/>
    </row>
    <row r="1351" spans="30:36" x14ac:dyDescent="0.25">
      <c r="AD1351" s="1">
        <v>18</v>
      </c>
      <c r="AE1351" s="1843">
        <v>79497</v>
      </c>
      <c r="AF1351" s="74" t="s">
        <v>2651</v>
      </c>
      <c r="AG1351" s="1844" t="s">
        <v>9266</v>
      </c>
      <c r="AH1351" s="1844">
        <v>4</v>
      </c>
      <c r="AI1351" s="2396" t="str">
        <f t="shared" si="24"/>
        <v>CAPRENI</v>
      </c>
      <c r="AJ1351" s="1845"/>
    </row>
    <row r="1352" spans="30:36" x14ac:dyDescent="0.25">
      <c r="AD1352" s="1">
        <v>18</v>
      </c>
      <c r="AE1352" s="1843">
        <v>79585</v>
      </c>
      <c r="AF1352" s="74" t="s">
        <v>2652</v>
      </c>
      <c r="AG1352" s="1844" t="s">
        <v>9266</v>
      </c>
      <c r="AH1352" s="1844">
        <v>4</v>
      </c>
      <c r="AI1352" s="2396" t="str">
        <f t="shared" si="24"/>
        <v>CATUNELE</v>
      </c>
      <c r="AJ1352" s="1845"/>
    </row>
    <row r="1353" spans="30:36" x14ac:dyDescent="0.25">
      <c r="AD1353" s="1">
        <v>18</v>
      </c>
      <c r="AE1353" s="1843">
        <v>79656</v>
      </c>
      <c r="AF1353" s="74" t="s">
        <v>2653</v>
      </c>
      <c r="AG1353" s="1844" t="s">
        <v>9266</v>
      </c>
      <c r="AH1353" s="1844">
        <v>4</v>
      </c>
      <c r="AI1353" s="2396" t="str">
        <f t="shared" si="24"/>
        <v>CIUPERCENI</v>
      </c>
      <c r="AJ1353" s="1845"/>
    </row>
    <row r="1354" spans="30:36" x14ac:dyDescent="0.25">
      <c r="AD1354" s="1">
        <v>18</v>
      </c>
      <c r="AE1354" s="1843">
        <v>79834</v>
      </c>
      <c r="AF1354" s="74" t="s">
        <v>2470</v>
      </c>
      <c r="AG1354" s="1844" t="s">
        <v>9266</v>
      </c>
      <c r="AH1354" s="1844">
        <v>4</v>
      </c>
      <c r="AI1354" s="2396" t="str">
        <f t="shared" si="24"/>
        <v>CRASNA</v>
      </c>
      <c r="AJ1354" s="1845"/>
    </row>
    <row r="1355" spans="30:36" x14ac:dyDescent="0.25">
      <c r="AD1355" s="1">
        <v>18</v>
      </c>
      <c r="AE1355" s="1843">
        <v>79932</v>
      </c>
      <c r="AF1355" s="74" t="s">
        <v>2655</v>
      </c>
      <c r="AG1355" s="1844" t="s">
        <v>9266</v>
      </c>
      <c r="AH1355" s="1844">
        <v>4</v>
      </c>
      <c r="AI1355" s="2396" t="str">
        <f t="shared" si="24"/>
        <v>CRUSET</v>
      </c>
      <c r="AJ1355" s="1845"/>
    </row>
    <row r="1356" spans="30:36" x14ac:dyDescent="0.25">
      <c r="AD1356" s="1">
        <v>18</v>
      </c>
      <c r="AE1356" s="1843">
        <v>80043</v>
      </c>
      <c r="AF1356" s="74" t="s">
        <v>2656</v>
      </c>
      <c r="AG1356" s="1844" t="s">
        <v>9266</v>
      </c>
      <c r="AH1356" s="1844">
        <v>4</v>
      </c>
      <c r="AI1356" s="2396" t="str">
        <f t="shared" si="24"/>
        <v>DANCIULESTI</v>
      </c>
      <c r="AJ1356" s="1845"/>
    </row>
    <row r="1357" spans="30:36" x14ac:dyDescent="0.25">
      <c r="AD1357" s="1">
        <v>18</v>
      </c>
      <c r="AE1357" s="1843">
        <v>80123</v>
      </c>
      <c r="AF1357" s="74" t="s">
        <v>2298</v>
      </c>
      <c r="AG1357" s="1844" t="s">
        <v>9266</v>
      </c>
      <c r="AH1357" s="1844">
        <v>4</v>
      </c>
      <c r="AI1357" s="2396" t="str">
        <f t="shared" si="24"/>
        <v>DANESTI</v>
      </c>
      <c r="AJ1357" s="1845"/>
    </row>
    <row r="1358" spans="30:36" x14ac:dyDescent="0.25">
      <c r="AD1358" s="1">
        <v>18</v>
      </c>
      <c r="AE1358" s="1843">
        <v>80249</v>
      </c>
      <c r="AF1358" s="74" t="s">
        <v>2578</v>
      </c>
      <c r="AG1358" s="1844" t="s">
        <v>9266</v>
      </c>
      <c r="AH1358" s="1844">
        <v>4</v>
      </c>
      <c r="AI1358" s="2396" t="str">
        <f t="shared" si="24"/>
        <v>DRAGOTESTI</v>
      </c>
      <c r="AJ1358" s="1845"/>
    </row>
    <row r="1359" spans="30:36" x14ac:dyDescent="0.25">
      <c r="AD1359" s="1">
        <v>18</v>
      </c>
      <c r="AE1359" s="1843">
        <v>78016</v>
      </c>
      <c r="AF1359" s="74" t="s">
        <v>2657</v>
      </c>
      <c r="AG1359" s="1844" t="s">
        <v>9266</v>
      </c>
      <c r="AH1359" s="1844">
        <v>4</v>
      </c>
      <c r="AI1359" s="2396" t="str">
        <f t="shared" si="24"/>
        <v>DRAGUTESTI</v>
      </c>
      <c r="AJ1359" s="1845"/>
    </row>
    <row r="1360" spans="30:36" x14ac:dyDescent="0.25">
      <c r="AD1360" s="1">
        <v>18</v>
      </c>
      <c r="AE1360" s="1843">
        <v>80285</v>
      </c>
      <c r="AF1360" s="74" t="s">
        <v>2658</v>
      </c>
      <c r="AG1360" s="1844" t="s">
        <v>9266</v>
      </c>
      <c r="AH1360" s="1844">
        <v>4</v>
      </c>
      <c r="AI1360" s="2396" t="str">
        <f t="shared" si="24"/>
        <v>FARCASESTI</v>
      </c>
      <c r="AJ1360" s="1845"/>
    </row>
    <row r="1361" spans="30:36" x14ac:dyDescent="0.25">
      <c r="AD1361" s="1">
        <v>18</v>
      </c>
      <c r="AE1361" s="1843">
        <v>80365</v>
      </c>
      <c r="AF1361" s="74" t="s">
        <v>2659</v>
      </c>
      <c r="AG1361" s="1844" t="s">
        <v>9266</v>
      </c>
      <c r="AH1361" s="1844">
        <v>4</v>
      </c>
      <c r="AI1361" s="2396" t="str">
        <f t="shared" si="24"/>
        <v>GLOGOVA</v>
      </c>
      <c r="AJ1361" s="1845"/>
    </row>
    <row r="1362" spans="30:36" x14ac:dyDescent="0.25">
      <c r="AD1362" s="1">
        <v>18</v>
      </c>
      <c r="AE1362" s="1843">
        <v>80427</v>
      </c>
      <c r="AF1362" s="74" t="s">
        <v>2660</v>
      </c>
      <c r="AG1362" s="1844" t="s">
        <v>9266</v>
      </c>
      <c r="AH1362" s="1844">
        <v>4</v>
      </c>
      <c r="AI1362" s="2396" t="str">
        <f t="shared" si="24"/>
        <v>GODINESTI</v>
      </c>
      <c r="AJ1362" s="1845"/>
    </row>
    <row r="1363" spans="30:36" x14ac:dyDescent="0.25">
      <c r="AD1363" s="1">
        <v>18</v>
      </c>
      <c r="AE1363" s="1843">
        <v>80506</v>
      </c>
      <c r="AF1363" s="74" t="s">
        <v>2661</v>
      </c>
      <c r="AG1363" s="1844" t="s">
        <v>9266</v>
      </c>
      <c r="AH1363" s="1844">
        <v>4</v>
      </c>
      <c r="AI1363" s="2396" t="str">
        <f t="shared" si="24"/>
        <v>HUREZANI</v>
      </c>
      <c r="AJ1363" s="1845"/>
    </row>
    <row r="1364" spans="30:36" x14ac:dyDescent="0.25">
      <c r="AD1364" s="1">
        <v>18</v>
      </c>
      <c r="AE1364" s="1843">
        <v>80560</v>
      </c>
      <c r="AF1364" s="74" t="s">
        <v>1460</v>
      </c>
      <c r="AG1364" s="1844" t="s">
        <v>9266</v>
      </c>
      <c r="AH1364" s="1844">
        <v>4</v>
      </c>
      <c r="AI1364" s="2396" t="str">
        <f t="shared" si="24"/>
        <v>IONESTI</v>
      </c>
      <c r="AJ1364" s="1845"/>
    </row>
    <row r="1365" spans="30:36" x14ac:dyDescent="0.25">
      <c r="AD1365" s="1">
        <v>18</v>
      </c>
      <c r="AE1365" s="1843">
        <v>80613</v>
      </c>
      <c r="AF1365" s="74" t="s">
        <v>1488</v>
      </c>
      <c r="AG1365" s="1844" t="s">
        <v>9266</v>
      </c>
      <c r="AH1365" s="1844">
        <v>4</v>
      </c>
      <c r="AI1365" s="2396" t="str">
        <f t="shared" si="24"/>
        <v>JUPANESTI</v>
      </c>
      <c r="AJ1365" s="1845"/>
    </row>
    <row r="1366" spans="30:36" x14ac:dyDescent="0.25">
      <c r="AD1366" s="1">
        <v>18</v>
      </c>
      <c r="AE1366" s="1843">
        <v>80677</v>
      </c>
      <c r="AF1366" s="74" t="s">
        <v>1811</v>
      </c>
      <c r="AG1366" s="1844" t="s">
        <v>9266</v>
      </c>
      <c r="AH1366" s="1844">
        <v>4</v>
      </c>
      <c r="AI1366" s="2396" t="str">
        <f t="shared" si="24"/>
        <v>LELESTI</v>
      </c>
      <c r="AJ1366" s="1845"/>
    </row>
    <row r="1367" spans="30:36" x14ac:dyDescent="0.25">
      <c r="AD1367" s="1">
        <v>18</v>
      </c>
      <c r="AE1367" s="1843">
        <v>80711</v>
      </c>
      <c r="AF1367" s="74" t="s">
        <v>2662</v>
      </c>
      <c r="AG1367" s="1844" t="s">
        <v>9266</v>
      </c>
      <c r="AH1367" s="1844">
        <v>4</v>
      </c>
      <c r="AI1367" s="2396" t="str">
        <f t="shared" si="24"/>
        <v>LICURICI</v>
      </c>
      <c r="AJ1367" s="1845"/>
    </row>
    <row r="1368" spans="30:36" x14ac:dyDescent="0.25">
      <c r="AD1368" s="1">
        <v>18</v>
      </c>
      <c r="AE1368" s="1843">
        <v>80766</v>
      </c>
      <c r="AF1368" s="74" t="s">
        <v>2663</v>
      </c>
      <c r="AG1368" s="1844" t="s">
        <v>9266</v>
      </c>
      <c r="AH1368" s="1844">
        <v>4</v>
      </c>
      <c r="AI1368" s="2396" t="str">
        <f t="shared" si="24"/>
        <v>LOGRESTI</v>
      </c>
      <c r="AJ1368" s="1845"/>
    </row>
    <row r="1369" spans="30:36" x14ac:dyDescent="0.25">
      <c r="AD1369" s="1">
        <v>18</v>
      </c>
      <c r="AE1369" s="1843">
        <v>80846</v>
      </c>
      <c r="AF1369" s="74" t="s">
        <v>2664</v>
      </c>
      <c r="AG1369" s="1844" t="s">
        <v>9266</v>
      </c>
      <c r="AH1369" s="1844">
        <v>4</v>
      </c>
      <c r="AI1369" s="2396" t="str">
        <f t="shared" si="24"/>
        <v>MATASARI</v>
      </c>
      <c r="AJ1369" s="1845"/>
    </row>
    <row r="1370" spans="30:36" x14ac:dyDescent="0.25">
      <c r="AD1370" s="1">
        <v>18</v>
      </c>
      <c r="AE1370" s="1843">
        <v>80908</v>
      </c>
      <c r="AF1370" s="74" t="s">
        <v>2665</v>
      </c>
      <c r="AG1370" s="1844" t="s">
        <v>9266</v>
      </c>
      <c r="AH1370" s="1844">
        <v>4</v>
      </c>
      <c r="AI1370" s="2396" t="str">
        <f t="shared" si="24"/>
        <v>MUSETESTI</v>
      </c>
      <c r="AJ1370" s="1845"/>
    </row>
    <row r="1371" spans="30:36" x14ac:dyDescent="0.25">
      <c r="AD1371" s="1">
        <v>18</v>
      </c>
      <c r="AE1371" s="1843">
        <v>80980</v>
      </c>
      <c r="AF1371" s="74" t="s">
        <v>2666</v>
      </c>
      <c r="AG1371" s="1844" t="s">
        <v>9266</v>
      </c>
      <c r="AH1371" s="1844">
        <v>4</v>
      </c>
      <c r="AI1371" s="2396" t="str">
        <f t="shared" si="24"/>
        <v>NEGOMIR</v>
      </c>
      <c r="AJ1371" s="1845"/>
    </row>
    <row r="1372" spans="30:36" x14ac:dyDescent="0.25">
      <c r="AD1372" s="1">
        <v>18</v>
      </c>
      <c r="AE1372" s="1843">
        <v>81095</v>
      </c>
      <c r="AF1372" s="74" t="s">
        <v>2667</v>
      </c>
      <c r="AG1372" s="1844" t="s">
        <v>9266</v>
      </c>
      <c r="AH1372" s="1844">
        <v>4</v>
      </c>
      <c r="AI1372" s="2396" t="str">
        <f t="shared" si="24"/>
        <v>PADES</v>
      </c>
      <c r="AJ1372" s="1845"/>
    </row>
    <row r="1373" spans="30:36" x14ac:dyDescent="0.25">
      <c r="AD1373" s="1">
        <v>18</v>
      </c>
      <c r="AE1373" s="1843">
        <v>81184</v>
      </c>
      <c r="AF1373" s="74" t="s">
        <v>2668</v>
      </c>
      <c r="AG1373" s="1844" t="s">
        <v>9266</v>
      </c>
      <c r="AH1373" s="1844">
        <v>4</v>
      </c>
      <c r="AI1373" s="2396" t="str">
        <f t="shared" si="24"/>
        <v>PESTISANI</v>
      </c>
      <c r="AJ1373" s="1845"/>
    </row>
    <row r="1374" spans="30:36" x14ac:dyDescent="0.25">
      <c r="AD1374" s="1">
        <v>18</v>
      </c>
      <c r="AE1374" s="1843">
        <v>81264</v>
      </c>
      <c r="AF1374" s="74" t="s">
        <v>2670</v>
      </c>
      <c r="AG1374" s="1844" t="s">
        <v>9266</v>
      </c>
      <c r="AH1374" s="1844">
        <v>4</v>
      </c>
      <c r="AI1374" s="2396" t="str">
        <f t="shared" si="24"/>
        <v>PLOPSORU</v>
      </c>
      <c r="AJ1374" s="1845"/>
    </row>
    <row r="1375" spans="30:36" x14ac:dyDescent="0.25">
      <c r="AD1375" s="1">
        <v>18</v>
      </c>
      <c r="AE1375" s="1843">
        <v>81380</v>
      </c>
      <c r="AF1375" s="74" t="s">
        <v>2671</v>
      </c>
      <c r="AG1375" s="1844" t="s">
        <v>9266</v>
      </c>
      <c r="AH1375" s="1844">
        <v>4</v>
      </c>
      <c r="AI1375" s="2396" t="str">
        <f t="shared" si="24"/>
        <v>POLOVRAGI</v>
      </c>
      <c r="AJ1375" s="1845"/>
    </row>
    <row r="1376" spans="30:36" x14ac:dyDescent="0.25">
      <c r="AD1376" s="1">
        <v>18</v>
      </c>
      <c r="AE1376" s="1843">
        <v>81415</v>
      </c>
      <c r="AF1376" s="74" t="s">
        <v>2672</v>
      </c>
      <c r="AG1376" s="1844" t="s">
        <v>9266</v>
      </c>
      <c r="AH1376" s="1844">
        <v>4</v>
      </c>
      <c r="AI1376" s="2396" t="str">
        <f t="shared" si="24"/>
        <v>PRIGORIA</v>
      </c>
      <c r="AJ1376" s="1845"/>
    </row>
    <row r="1377" spans="30:36" x14ac:dyDescent="0.25">
      <c r="AD1377" s="1">
        <v>18</v>
      </c>
      <c r="AE1377" s="1843">
        <v>81497</v>
      </c>
      <c r="AF1377" s="74" t="s">
        <v>2673</v>
      </c>
      <c r="AG1377" s="1844" t="s">
        <v>9266</v>
      </c>
      <c r="AH1377" s="1844">
        <v>4</v>
      </c>
      <c r="AI1377" s="2396" t="str">
        <f t="shared" si="24"/>
        <v>ROSIA DE AMARADIA</v>
      </c>
      <c r="AJ1377" s="1845"/>
    </row>
    <row r="1378" spans="30:36" x14ac:dyDescent="0.25">
      <c r="AD1378" s="1">
        <v>18</v>
      </c>
      <c r="AE1378" s="1843">
        <v>81576</v>
      </c>
      <c r="AF1378" s="74" t="s">
        <v>1681</v>
      </c>
      <c r="AG1378" s="1844" t="s">
        <v>9266</v>
      </c>
      <c r="AH1378" s="1844">
        <v>4</v>
      </c>
      <c r="AI1378" s="2396" t="str">
        <f t="shared" si="24"/>
        <v>RUNCU</v>
      </c>
      <c r="AJ1378" s="1845"/>
    </row>
    <row r="1379" spans="30:36" x14ac:dyDescent="0.25">
      <c r="AD1379" s="1">
        <v>18</v>
      </c>
      <c r="AE1379" s="1843">
        <v>81754</v>
      </c>
      <c r="AF1379" s="74" t="s">
        <v>2674</v>
      </c>
      <c r="AG1379" s="1844" t="s">
        <v>9266</v>
      </c>
      <c r="AH1379" s="1844">
        <v>4</v>
      </c>
      <c r="AI1379" s="2396" t="str">
        <f t="shared" si="24"/>
        <v>SACELU</v>
      </c>
      <c r="AJ1379" s="1845"/>
    </row>
    <row r="1380" spans="30:36" x14ac:dyDescent="0.25">
      <c r="AD1380" s="1">
        <v>18</v>
      </c>
      <c r="AE1380" s="1843">
        <v>81656</v>
      </c>
      <c r="AF1380" s="74" t="s">
        <v>2675</v>
      </c>
      <c r="AG1380" s="1844" t="s">
        <v>9266</v>
      </c>
      <c r="AH1380" s="1844">
        <v>4</v>
      </c>
      <c r="AI1380" s="2396" t="str">
        <f t="shared" si="24"/>
        <v>SAMARINESTI</v>
      </c>
      <c r="AJ1380" s="1845"/>
    </row>
    <row r="1381" spans="30:36" x14ac:dyDescent="0.25">
      <c r="AD1381" s="1">
        <v>18</v>
      </c>
      <c r="AE1381" s="1843">
        <v>81816</v>
      </c>
      <c r="AF1381" s="74" t="s">
        <v>2676</v>
      </c>
      <c r="AG1381" s="1844" t="s">
        <v>9266</v>
      </c>
      <c r="AH1381" s="1844">
        <v>4</v>
      </c>
      <c r="AI1381" s="2396" t="str">
        <f t="shared" si="24"/>
        <v>SAULESTI</v>
      </c>
      <c r="AJ1381" s="1845"/>
    </row>
    <row r="1382" spans="30:36" x14ac:dyDescent="0.25">
      <c r="AD1382" s="1">
        <v>18</v>
      </c>
      <c r="AE1382" s="1843">
        <v>81987</v>
      </c>
      <c r="AF1382" s="74" t="s">
        <v>2501</v>
      </c>
      <c r="AG1382" s="1844" t="s">
        <v>9266</v>
      </c>
      <c r="AH1382" s="1844">
        <v>4</v>
      </c>
      <c r="AI1382" s="2396" t="str">
        <f t="shared" si="24"/>
        <v>SCHELA</v>
      </c>
      <c r="AJ1382" s="1845"/>
    </row>
    <row r="1383" spans="30:36" x14ac:dyDescent="0.25">
      <c r="AD1383" s="1">
        <v>18</v>
      </c>
      <c r="AE1383" s="1843">
        <v>81861</v>
      </c>
      <c r="AF1383" s="74" t="s">
        <v>1339</v>
      </c>
      <c r="AG1383" s="1844" t="s">
        <v>9266</v>
      </c>
      <c r="AH1383" s="1844">
        <v>4</v>
      </c>
      <c r="AI1383" s="2396" t="str">
        <f t="shared" si="24"/>
        <v>SCOARTA</v>
      </c>
      <c r="AJ1383" s="1845"/>
    </row>
    <row r="1384" spans="30:36" x14ac:dyDescent="0.25">
      <c r="AD1384" s="1">
        <v>18</v>
      </c>
      <c r="AE1384" s="1843">
        <v>82047</v>
      </c>
      <c r="AF1384" s="74" t="s">
        <v>2677</v>
      </c>
      <c r="AG1384" s="1844" t="s">
        <v>9266</v>
      </c>
      <c r="AH1384" s="1844">
        <v>4</v>
      </c>
      <c r="AI1384" s="2396" t="str">
        <f t="shared" si="24"/>
        <v>SLIVILESTI</v>
      </c>
      <c r="AJ1384" s="1845"/>
    </row>
    <row r="1385" spans="30:36" x14ac:dyDescent="0.25">
      <c r="AD1385" s="1">
        <v>18</v>
      </c>
      <c r="AE1385" s="1843">
        <v>82136</v>
      </c>
      <c r="AF1385" s="74" t="s">
        <v>1374</v>
      </c>
      <c r="AG1385" s="1844" t="s">
        <v>9266</v>
      </c>
      <c r="AH1385" s="1844">
        <v>4</v>
      </c>
      <c r="AI1385" s="2396" t="str">
        <f t="shared" si="24"/>
        <v>STANESTI</v>
      </c>
      <c r="AJ1385" s="1845"/>
    </row>
    <row r="1386" spans="30:36" x14ac:dyDescent="0.25">
      <c r="AD1386" s="1">
        <v>18</v>
      </c>
      <c r="AE1386" s="1843">
        <v>82243</v>
      </c>
      <c r="AF1386" s="74" t="s">
        <v>1438</v>
      </c>
      <c r="AG1386" s="1844" t="s">
        <v>9266</v>
      </c>
      <c r="AH1386" s="1844">
        <v>4</v>
      </c>
      <c r="AI1386" s="2396" t="str">
        <f t="shared" si="24"/>
        <v>STEJARI</v>
      </c>
      <c r="AJ1386" s="1845"/>
    </row>
    <row r="1387" spans="30:36" x14ac:dyDescent="0.25">
      <c r="AD1387" s="1">
        <v>18</v>
      </c>
      <c r="AE1387" s="1843">
        <v>82314</v>
      </c>
      <c r="AF1387" s="74" t="s">
        <v>2679</v>
      </c>
      <c r="AG1387" s="1844" t="s">
        <v>9266</v>
      </c>
      <c r="AH1387" s="1844">
        <v>4</v>
      </c>
      <c r="AI1387" s="2396" t="str">
        <f t="shared" si="24"/>
        <v>STOINA</v>
      </c>
      <c r="AJ1387" s="1845"/>
    </row>
    <row r="1388" spans="30:36" x14ac:dyDescent="0.25">
      <c r="AD1388" s="1">
        <v>18</v>
      </c>
      <c r="AE1388" s="1843">
        <v>82680</v>
      </c>
      <c r="AF1388" s="74" t="s">
        <v>2680</v>
      </c>
      <c r="AG1388" s="1844" t="s">
        <v>9266</v>
      </c>
      <c r="AH1388" s="1844">
        <v>4</v>
      </c>
      <c r="AI1388" s="2396" t="str">
        <f t="shared" si="24"/>
        <v>TANTARENI</v>
      </c>
      <c r="AJ1388" s="1845"/>
    </row>
    <row r="1389" spans="30:36" x14ac:dyDescent="0.25">
      <c r="AD1389" s="1">
        <v>18</v>
      </c>
      <c r="AE1389" s="1843">
        <v>82396</v>
      </c>
      <c r="AF1389" s="74" t="s">
        <v>2509</v>
      </c>
      <c r="AG1389" s="1844" t="s">
        <v>9266</v>
      </c>
      <c r="AH1389" s="1844">
        <v>4</v>
      </c>
      <c r="AI1389" s="2396" t="str">
        <f t="shared" si="24"/>
        <v>TELESTI</v>
      </c>
      <c r="AJ1389" s="1845"/>
    </row>
    <row r="1390" spans="30:36" x14ac:dyDescent="0.25">
      <c r="AD1390" s="1">
        <v>18</v>
      </c>
      <c r="AE1390" s="1843">
        <v>82555</v>
      </c>
      <c r="AF1390" s="74" t="s">
        <v>1485</v>
      </c>
      <c r="AG1390" s="1844" t="s">
        <v>9266</v>
      </c>
      <c r="AH1390" s="1844">
        <v>4</v>
      </c>
      <c r="AI1390" s="2396" t="str">
        <f t="shared" si="24"/>
        <v>TURBUREA</v>
      </c>
      <c r="AJ1390" s="1845"/>
    </row>
    <row r="1391" spans="30:36" x14ac:dyDescent="0.25">
      <c r="AD1391" s="1">
        <v>18</v>
      </c>
      <c r="AE1391" s="1843">
        <v>78089</v>
      </c>
      <c r="AF1391" s="74" t="s">
        <v>2681</v>
      </c>
      <c r="AG1391" s="1844" t="s">
        <v>9266</v>
      </c>
      <c r="AH1391" s="1844">
        <v>4</v>
      </c>
      <c r="AI1391" s="2396" t="str">
        <f t="shared" si="24"/>
        <v>TURCINESTI</v>
      </c>
      <c r="AJ1391" s="1845"/>
    </row>
    <row r="1392" spans="30:36" x14ac:dyDescent="0.25">
      <c r="AD1392" s="1">
        <v>18</v>
      </c>
      <c r="AE1392" s="1843">
        <v>82733</v>
      </c>
      <c r="AF1392" s="74" t="s">
        <v>2682</v>
      </c>
      <c r="AG1392" s="1844" t="s">
        <v>9266</v>
      </c>
      <c r="AH1392" s="1844">
        <v>4</v>
      </c>
      <c r="AI1392" s="2396" t="str">
        <f t="shared" si="24"/>
        <v>URDARI</v>
      </c>
      <c r="AJ1392" s="1845"/>
    </row>
    <row r="1393" spans="30:36" x14ac:dyDescent="0.25">
      <c r="AD1393" s="1">
        <v>18</v>
      </c>
      <c r="AE1393" s="1843">
        <v>82779</v>
      </c>
      <c r="AF1393" s="74" t="s">
        <v>2683</v>
      </c>
      <c r="AG1393" s="1844" t="s">
        <v>9266</v>
      </c>
      <c r="AH1393" s="1844">
        <v>4</v>
      </c>
      <c r="AI1393" s="2396" t="str">
        <f t="shared" si="24"/>
        <v>VAGIULESTI</v>
      </c>
      <c r="AJ1393" s="1845"/>
    </row>
    <row r="1394" spans="30:36" x14ac:dyDescent="0.25">
      <c r="AD1394" s="1830">
        <v>18</v>
      </c>
      <c r="AE1394" s="1846">
        <v>82831</v>
      </c>
      <c r="AF1394" s="1847" t="s">
        <v>2594</v>
      </c>
      <c r="AG1394" s="1848" t="s">
        <v>9266</v>
      </c>
      <c r="AH1394" s="1848">
        <v>4</v>
      </c>
      <c r="AI1394" s="2397" t="str">
        <f t="shared" si="24"/>
        <v>VLADIMIR</v>
      </c>
      <c r="AJ1394" s="1849"/>
    </row>
    <row r="1395" spans="30:36" x14ac:dyDescent="0.25">
      <c r="AD1395" s="1850">
        <v>19</v>
      </c>
      <c r="AE1395" s="1851">
        <v>83320</v>
      </c>
      <c r="AF1395" s="1852" t="s">
        <v>10592</v>
      </c>
      <c r="AG1395" s="1853" t="s">
        <v>9267</v>
      </c>
      <c r="AH1395" s="1853">
        <v>1</v>
      </c>
      <c r="AI1395" s="2398" t="str">
        <f t="shared" si="24"/>
        <v>MUNICIPIUL MIERCUREA CIUC</v>
      </c>
      <c r="AJ1395" s="1854" t="s">
        <v>9267</v>
      </c>
    </row>
    <row r="1396" spans="30:36" x14ac:dyDescent="0.25">
      <c r="AD1396" s="1">
        <v>19</v>
      </c>
      <c r="AE1396" s="1843">
        <v>83561</v>
      </c>
      <c r="AF1396" s="74" t="s">
        <v>10594</v>
      </c>
      <c r="AG1396" s="1844" t="s">
        <v>9267</v>
      </c>
      <c r="AH1396" s="1844">
        <v>2</v>
      </c>
      <c r="AI1396" s="2396" t="str">
        <f t="shared" si="24"/>
        <v>MUNICIPIUL  GHEORGHENI</v>
      </c>
      <c r="AJ1396" s="1845"/>
    </row>
    <row r="1397" spans="30:36" x14ac:dyDescent="0.25">
      <c r="AD1397" s="1">
        <v>19</v>
      </c>
      <c r="AE1397" s="1843">
        <v>83632</v>
      </c>
      <c r="AF1397" s="74" t="s">
        <v>10595</v>
      </c>
      <c r="AG1397" s="1844" t="s">
        <v>9267</v>
      </c>
      <c r="AH1397" s="1844">
        <v>2</v>
      </c>
      <c r="AI1397" s="2396" t="str">
        <f t="shared" si="24"/>
        <v>MUNICIPIUL  TOPLITA</v>
      </c>
      <c r="AJ1397" s="1845"/>
    </row>
    <row r="1398" spans="30:36" x14ac:dyDescent="0.25">
      <c r="AD1398" s="1">
        <v>19</v>
      </c>
      <c r="AE1398" s="1843">
        <v>83133</v>
      </c>
      <c r="AF1398" s="74" t="s">
        <v>10593</v>
      </c>
      <c r="AG1398" s="1844" t="s">
        <v>9267</v>
      </c>
      <c r="AH1398" s="1844">
        <v>2</v>
      </c>
      <c r="AI1398" s="2396" t="str">
        <f t="shared" si="24"/>
        <v>MUNICIPIUL ODORHEIU SECUIESC</v>
      </c>
      <c r="AJ1398" s="1845"/>
    </row>
    <row r="1399" spans="30:36" x14ac:dyDescent="0.25">
      <c r="AD1399" s="1">
        <v>19</v>
      </c>
      <c r="AE1399" s="1843">
        <v>83428</v>
      </c>
      <c r="AF1399" s="74" t="s">
        <v>10596</v>
      </c>
      <c r="AG1399" s="1844" t="s">
        <v>9267</v>
      </c>
      <c r="AH1399" s="1844">
        <v>3</v>
      </c>
      <c r="AI1399" s="2396" t="str">
        <f t="shared" si="24"/>
        <v>ORASUL BAILE TUSNAD</v>
      </c>
      <c r="AJ1399" s="1845"/>
    </row>
    <row r="1400" spans="30:36" x14ac:dyDescent="0.25">
      <c r="AD1400" s="1">
        <v>19</v>
      </c>
      <c r="AE1400" s="1843">
        <v>83464</v>
      </c>
      <c r="AF1400" s="74" t="s">
        <v>2816</v>
      </c>
      <c r="AG1400" s="1844" t="s">
        <v>9267</v>
      </c>
      <c r="AH1400" s="1844">
        <v>3</v>
      </c>
      <c r="AI1400" s="2396" t="str">
        <f t="shared" si="24"/>
        <v>ORASUL BALAN</v>
      </c>
      <c r="AJ1400" s="1845"/>
    </row>
    <row r="1401" spans="30:36" x14ac:dyDescent="0.25">
      <c r="AD1401" s="1">
        <v>19</v>
      </c>
      <c r="AE1401" s="1843">
        <v>83491</v>
      </c>
      <c r="AF1401" s="74" t="s">
        <v>10597</v>
      </c>
      <c r="AG1401" s="1844" t="s">
        <v>9267</v>
      </c>
      <c r="AH1401" s="1844">
        <v>3</v>
      </c>
      <c r="AI1401" s="2396" t="str">
        <f t="shared" si="24"/>
        <v>ORASUL BORSEC</v>
      </c>
      <c r="AJ1401" s="1845"/>
    </row>
    <row r="1402" spans="30:36" x14ac:dyDescent="0.25">
      <c r="AD1402" s="1">
        <v>19</v>
      </c>
      <c r="AE1402" s="1843">
        <v>83525</v>
      </c>
      <c r="AF1402" s="74" t="s">
        <v>10598</v>
      </c>
      <c r="AG1402" s="1844" t="s">
        <v>9267</v>
      </c>
      <c r="AH1402" s="1844">
        <v>3</v>
      </c>
      <c r="AI1402" s="2396" t="str">
        <f t="shared" si="24"/>
        <v>ORASUL CRISTURU SECUIESC</v>
      </c>
      <c r="AJ1402" s="1845"/>
    </row>
    <row r="1403" spans="30:36" x14ac:dyDescent="0.25">
      <c r="AD1403" s="1">
        <v>19</v>
      </c>
      <c r="AE1403" s="1843">
        <v>83749</v>
      </c>
      <c r="AF1403" s="74" t="s">
        <v>10599</v>
      </c>
      <c r="AG1403" s="1844" t="s">
        <v>9267</v>
      </c>
      <c r="AH1403" s="1844">
        <v>3</v>
      </c>
      <c r="AI1403" s="2396" t="str">
        <f t="shared" si="24"/>
        <v>ORASUL VLAHITA</v>
      </c>
      <c r="AJ1403" s="1845"/>
    </row>
    <row r="1404" spans="30:36" x14ac:dyDescent="0.25">
      <c r="AD1404" s="1">
        <v>19</v>
      </c>
      <c r="AE1404" s="1843">
        <v>83785</v>
      </c>
      <c r="AF1404" s="74" t="s">
        <v>2817</v>
      </c>
      <c r="AG1404" s="1844" t="s">
        <v>9267</v>
      </c>
      <c r="AH1404" s="1844">
        <v>4</v>
      </c>
      <c r="AI1404" s="2396" t="str">
        <f t="shared" si="24"/>
        <v>ATID</v>
      </c>
      <c r="AJ1404" s="1845"/>
    </row>
    <row r="1405" spans="30:36" x14ac:dyDescent="0.25">
      <c r="AD1405" s="1">
        <v>19</v>
      </c>
      <c r="AE1405" s="1843">
        <v>83847</v>
      </c>
      <c r="AF1405" s="74" t="s">
        <v>1294</v>
      </c>
      <c r="AG1405" s="1844" t="s">
        <v>9267</v>
      </c>
      <c r="AH1405" s="1844">
        <v>4</v>
      </c>
      <c r="AI1405" s="2396" t="str">
        <f t="shared" si="24"/>
        <v>AVRAMESTI</v>
      </c>
      <c r="AJ1405" s="1845"/>
    </row>
    <row r="1406" spans="30:36" x14ac:dyDescent="0.25">
      <c r="AD1406" s="1">
        <v>19</v>
      </c>
      <c r="AE1406" s="1843">
        <v>83936</v>
      </c>
      <c r="AF1406" s="74" t="s">
        <v>2818</v>
      </c>
      <c r="AG1406" s="1844" t="s">
        <v>9267</v>
      </c>
      <c r="AH1406" s="1844">
        <v>4</v>
      </c>
      <c r="AI1406" s="2396" t="str">
        <f t="shared" si="24"/>
        <v>BILBOR</v>
      </c>
      <c r="AJ1406" s="1845"/>
    </row>
    <row r="1407" spans="30:36" x14ac:dyDescent="0.25">
      <c r="AD1407" s="1">
        <v>19</v>
      </c>
      <c r="AE1407" s="1843">
        <v>83151</v>
      </c>
      <c r="AF1407" s="74" t="s">
        <v>1380</v>
      </c>
      <c r="AG1407" s="1844" t="s">
        <v>9267</v>
      </c>
      <c r="AH1407" s="1844">
        <v>4</v>
      </c>
      <c r="AI1407" s="2396" t="str">
        <f t="shared" si="24"/>
        <v>BRADESTI</v>
      </c>
      <c r="AJ1407" s="1845"/>
    </row>
    <row r="1408" spans="30:36" x14ac:dyDescent="0.25">
      <c r="AD1408" s="1">
        <v>19</v>
      </c>
      <c r="AE1408" s="1843">
        <v>83963</v>
      </c>
      <c r="AF1408" s="74" t="s">
        <v>2819</v>
      </c>
      <c r="AG1408" s="1844" t="s">
        <v>9267</v>
      </c>
      <c r="AH1408" s="1844">
        <v>4</v>
      </c>
      <c r="AI1408" s="2396" t="str">
        <f t="shared" si="24"/>
        <v>CAPALNITA</v>
      </c>
      <c r="AJ1408" s="1845"/>
    </row>
    <row r="1409" spans="30:36" x14ac:dyDescent="0.25">
      <c r="AD1409" s="1">
        <v>19</v>
      </c>
      <c r="AE1409" s="1843">
        <v>84102</v>
      </c>
      <c r="AF1409" s="74" t="s">
        <v>2820</v>
      </c>
      <c r="AG1409" s="1844" t="s">
        <v>9267</v>
      </c>
      <c r="AH1409" s="1844">
        <v>4</v>
      </c>
      <c r="AI1409" s="2396" t="str">
        <f t="shared" si="24"/>
        <v>CARTA</v>
      </c>
      <c r="AJ1409" s="1845"/>
    </row>
    <row r="1410" spans="30:36" x14ac:dyDescent="0.25">
      <c r="AD1410" s="1">
        <v>19</v>
      </c>
      <c r="AE1410" s="1843">
        <v>86461</v>
      </c>
      <c r="AF1410" s="74" t="s">
        <v>2850</v>
      </c>
      <c r="AG1410" s="1844" t="s">
        <v>9267</v>
      </c>
      <c r="AH1410" s="1844">
        <v>4</v>
      </c>
      <c r="AI1410" s="2396" t="str">
        <f t="shared" si="24"/>
        <v>CICEU</v>
      </c>
      <c r="AJ1410" s="1845"/>
    </row>
    <row r="1411" spans="30:36" x14ac:dyDescent="0.25">
      <c r="AD1411" s="1">
        <v>19</v>
      </c>
      <c r="AE1411" s="1843">
        <v>83981</v>
      </c>
      <c r="AF1411" s="74" t="s">
        <v>2821</v>
      </c>
      <c r="AG1411" s="1844" t="s">
        <v>9267</v>
      </c>
      <c r="AH1411" s="1844">
        <v>4</v>
      </c>
      <c r="AI1411" s="2396" t="str">
        <f t="shared" si="24"/>
        <v>CIUCSANGEORGIU</v>
      </c>
      <c r="AJ1411" s="1845"/>
    </row>
    <row r="1412" spans="30:36" x14ac:dyDescent="0.25">
      <c r="AD1412" s="1">
        <v>19</v>
      </c>
      <c r="AE1412" s="1843">
        <v>84086</v>
      </c>
      <c r="AF1412" s="74" t="s">
        <v>2822</v>
      </c>
      <c r="AG1412" s="1844" t="s">
        <v>9267</v>
      </c>
      <c r="AH1412" s="1844">
        <v>4</v>
      </c>
      <c r="AI1412" s="2396" t="str">
        <f t="shared" si="24"/>
        <v>CIUMANI</v>
      </c>
      <c r="AJ1412" s="1845"/>
    </row>
    <row r="1413" spans="30:36" x14ac:dyDescent="0.25">
      <c r="AD1413" s="1">
        <v>19</v>
      </c>
      <c r="AE1413" s="1843">
        <v>84148</v>
      </c>
      <c r="AF1413" s="74" t="s">
        <v>2145</v>
      </c>
      <c r="AG1413" s="1844" t="s">
        <v>9267</v>
      </c>
      <c r="AH1413" s="1844">
        <v>4</v>
      </c>
      <c r="AI1413" s="2396" t="str">
        <f t="shared" si="24"/>
        <v>CORBU</v>
      </c>
      <c r="AJ1413" s="1845"/>
    </row>
    <row r="1414" spans="30:36" x14ac:dyDescent="0.25">
      <c r="AD1414" s="1">
        <v>19</v>
      </c>
      <c r="AE1414" s="1843">
        <v>84175</v>
      </c>
      <c r="AF1414" s="74" t="s">
        <v>2823</v>
      </c>
      <c r="AG1414" s="1844" t="s">
        <v>9267</v>
      </c>
      <c r="AH1414" s="1844">
        <v>4</v>
      </c>
      <c r="AI1414" s="2396" t="str">
        <f t="shared" ref="AI1414:AI1477" si="25">INDEX(AO:AO,MATCH(AH1414,AL:AL,0),)&amp;AF1414</f>
        <v>CORUND</v>
      </c>
      <c r="AJ1414" s="1845"/>
    </row>
    <row r="1415" spans="30:36" x14ac:dyDescent="0.25">
      <c r="AD1415" s="1">
        <v>19</v>
      </c>
      <c r="AE1415" s="1843">
        <v>86446</v>
      </c>
      <c r="AF1415" s="74" t="s">
        <v>2844</v>
      </c>
      <c r="AG1415" s="1844" t="s">
        <v>9267</v>
      </c>
      <c r="AH1415" s="1844">
        <v>4</v>
      </c>
      <c r="AI1415" s="2396" t="str">
        <f t="shared" si="25"/>
        <v>COZMENI</v>
      </c>
      <c r="AJ1415" s="1845"/>
    </row>
    <row r="1416" spans="30:36" x14ac:dyDescent="0.25">
      <c r="AD1416" s="1">
        <v>19</v>
      </c>
      <c r="AE1416" s="1843">
        <v>84237</v>
      </c>
      <c r="AF1416" s="74" t="s">
        <v>2298</v>
      </c>
      <c r="AG1416" s="1844" t="s">
        <v>9267</v>
      </c>
      <c r="AH1416" s="1844">
        <v>4</v>
      </c>
      <c r="AI1416" s="2396" t="str">
        <f t="shared" si="25"/>
        <v>DANESTI</v>
      </c>
      <c r="AJ1416" s="1845"/>
    </row>
    <row r="1417" spans="30:36" x14ac:dyDescent="0.25">
      <c r="AD1417" s="1">
        <v>19</v>
      </c>
      <c r="AE1417" s="1843">
        <v>84380</v>
      </c>
      <c r="AF1417" s="74" t="s">
        <v>2824</v>
      </c>
      <c r="AG1417" s="1844" t="s">
        <v>9267</v>
      </c>
      <c r="AH1417" s="1844">
        <v>4</v>
      </c>
      <c r="AI1417" s="2396" t="str">
        <f t="shared" si="25"/>
        <v>DARJIU</v>
      </c>
      <c r="AJ1417" s="1845"/>
    </row>
    <row r="1418" spans="30:36" x14ac:dyDescent="0.25">
      <c r="AD1418" s="1">
        <v>19</v>
      </c>
      <c r="AE1418" s="1843">
        <v>84264</v>
      </c>
      <c r="AF1418" s="74" t="s">
        <v>1512</v>
      </c>
      <c r="AG1418" s="1844" t="s">
        <v>9267</v>
      </c>
      <c r="AH1418" s="1844">
        <v>4</v>
      </c>
      <c r="AI1418" s="2396" t="str">
        <f t="shared" si="25"/>
        <v>DEALU</v>
      </c>
      <c r="AJ1418" s="1845"/>
    </row>
    <row r="1419" spans="30:36" x14ac:dyDescent="0.25">
      <c r="AD1419" s="1">
        <v>19</v>
      </c>
      <c r="AE1419" s="1843">
        <v>84344</v>
      </c>
      <c r="AF1419" s="74" t="s">
        <v>2825</v>
      </c>
      <c r="AG1419" s="1844" t="s">
        <v>9267</v>
      </c>
      <c r="AH1419" s="1844">
        <v>4</v>
      </c>
      <c r="AI1419" s="2396" t="str">
        <f t="shared" si="25"/>
        <v>DITRAU</v>
      </c>
      <c r="AJ1419" s="1845"/>
    </row>
    <row r="1420" spans="30:36" x14ac:dyDescent="0.25">
      <c r="AD1420" s="1">
        <v>19</v>
      </c>
      <c r="AE1420" s="1843">
        <v>83197</v>
      </c>
      <c r="AF1420" s="74" t="s">
        <v>2826</v>
      </c>
      <c r="AG1420" s="1844" t="s">
        <v>9267</v>
      </c>
      <c r="AH1420" s="1844">
        <v>4</v>
      </c>
      <c r="AI1420" s="2396" t="str">
        <f t="shared" si="25"/>
        <v>FELICENI</v>
      </c>
      <c r="AJ1420" s="1845"/>
    </row>
    <row r="1421" spans="30:36" x14ac:dyDescent="0.25">
      <c r="AD1421" s="1">
        <v>19</v>
      </c>
      <c r="AE1421" s="1843">
        <v>84415</v>
      </c>
      <c r="AF1421" s="74" t="s">
        <v>1690</v>
      </c>
      <c r="AG1421" s="1844" t="s">
        <v>9267</v>
      </c>
      <c r="AH1421" s="1844">
        <v>4</v>
      </c>
      <c r="AI1421" s="2396" t="str">
        <f t="shared" si="25"/>
        <v>FRUMOASA</v>
      </c>
      <c r="AJ1421" s="1845"/>
    </row>
    <row r="1422" spans="30:36" x14ac:dyDescent="0.25">
      <c r="AD1422" s="1">
        <v>19</v>
      </c>
      <c r="AE1422" s="1843">
        <v>84460</v>
      </c>
      <c r="AF1422" s="74" t="s">
        <v>2828</v>
      </c>
      <c r="AG1422" s="1844" t="s">
        <v>9267</v>
      </c>
      <c r="AH1422" s="1844">
        <v>4</v>
      </c>
      <c r="AI1422" s="2396" t="str">
        <f t="shared" si="25"/>
        <v>GALAUTAS</v>
      </c>
      <c r="AJ1422" s="1845"/>
    </row>
    <row r="1423" spans="30:36" x14ac:dyDescent="0.25">
      <c r="AD1423" s="1">
        <v>19</v>
      </c>
      <c r="AE1423" s="1843">
        <v>84558</v>
      </c>
      <c r="AF1423" s="74" t="s">
        <v>2133</v>
      </c>
      <c r="AG1423" s="1844" t="s">
        <v>9267</v>
      </c>
      <c r="AH1423" s="1844">
        <v>4</v>
      </c>
      <c r="AI1423" s="2396" t="str">
        <f t="shared" si="25"/>
        <v>JOSENI</v>
      </c>
      <c r="AJ1423" s="1845"/>
    </row>
    <row r="1424" spans="30:36" x14ac:dyDescent="0.25">
      <c r="AD1424" s="1">
        <v>19</v>
      </c>
      <c r="AE1424" s="1843">
        <v>84594</v>
      </c>
      <c r="AF1424" s="74" t="s">
        <v>2830</v>
      </c>
      <c r="AG1424" s="1844" t="s">
        <v>9267</v>
      </c>
      <c r="AH1424" s="1844">
        <v>4</v>
      </c>
      <c r="AI1424" s="2396" t="str">
        <f t="shared" si="25"/>
        <v>LAZAREA</v>
      </c>
      <c r="AJ1424" s="1845"/>
    </row>
    <row r="1425" spans="30:36" x14ac:dyDescent="0.25">
      <c r="AD1425" s="1">
        <v>19</v>
      </c>
      <c r="AE1425" s="1843">
        <v>86479</v>
      </c>
      <c r="AF1425" s="74" t="s">
        <v>2842</v>
      </c>
      <c r="AG1425" s="1844" t="s">
        <v>9267</v>
      </c>
      <c r="AH1425" s="1844">
        <v>4</v>
      </c>
      <c r="AI1425" s="2396" t="str">
        <f t="shared" si="25"/>
        <v>LELICENI</v>
      </c>
      <c r="AJ1425" s="1845"/>
    </row>
    <row r="1426" spans="30:36" x14ac:dyDescent="0.25">
      <c r="AD1426" s="1">
        <v>19</v>
      </c>
      <c r="AE1426" s="1843">
        <v>84629</v>
      </c>
      <c r="AF1426" s="74" t="s">
        <v>2831</v>
      </c>
      <c r="AG1426" s="1844" t="s">
        <v>9267</v>
      </c>
      <c r="AH1426" s="1844">
        <v>4</v>
      </c>
      <c r="AI1426" s="2396" t="str">
        <f t="shared" si="25"/>
        <v>LUETA</v>
      </c>
      <c r="AJ1426" s="1845"/>
    </row>
    <row r="1427" spans="30:36" x14ac:dyDescent="0.25">
      <c r="AD1427" s="1">
        <v>19</v>
      </c>
      <c r="AE1427" s="1843">
        <v>84656</v>
      </c>
      <c r="AF1427" s="74" t="s">
        <v>1417</v>
      </c>
      <c r="AG1427" s="1844" t="s">
        <v>9267</v>
      </c>
      <c r="AH1427" s="1844">
        <v>4</v>
      </c>
      <c r="AI1427" s="2396" t="str">
        <f t="shared" si="25"/>
        <v>LUNCA DE JOS</v>
      </c>
      <c r="AJ1427" s="1845"/>
    </row>
    <row r="1428" spans="30:36" x14ac:dyDescent="0.25">
      <c r="AD1428" s="1">
        <v>19</v>
      </c>
      <c r="AE1428" s="1843">
        <v>84754</v>
      </c>
      <c r="AF1428" s="74" t="s">
        <v>2832</v>
      </c>
      <c r="AG1428" s="1844" t="s">
        <v>9267</v>
      </c>
      <c r="AH1428" s="1844">
        <v>4</v>
      </c>
      <c r="AI1428" s="2396" t="str">
        <f t="shared" si="25"/>
        <v>LUNCA DE SUS</v>
      </c>
      <c r="AJ1428" s="1845"/>
    </row>
    <row r="1429" spans="30:36" x14ac:dyDescent="0.25">
      <c r="AD1429" s="1">
        <v>19</v>
      </c>
      <c r="AE1429" s="1843">
        <v>84825</v>
      </c>
      <c r="AF1429" s="74" t="s">
        <v>2763</v>
      </c>
      <c r="AG1429" s="1844" t="s">
        <v>9267</v>
      </c>
      <c r="AH1429" s="1844">
        <v>4</v>
      </c>
      <c r="AI1429" s="2396" t="str">
        <f t="shared" si="25"/>
        <v>LUPENI</v>
      </c>
      <c r="AJ1429" s="1845"/>
    </row>
    <row r="1430" spans="30:36" x14ac:dyDescent="0.25">
      <c r="AD1430" s="1">
        <v>19</v>
      </c>
      <c r="AE1430" s="1843">
        <v>86438</v>
      </c>
      <c r="AF1430" s="74" t="s">
        <v>1847</v>
      </c>
      <c r="AG1430" s="1844" t="s">
        <v>9267</v>
      </c>
      <c r="AH1430" s="1844">
        <v>4</v>
      </c>
      <c r="AI1430" s="2396" t="str">
        <f t="shared" si="25"/>
        <v>MADARAS</v>
      </c>
      <c r="AJ1430" s="1845"/>
    </row>
    <row r="1431" spans="30:36" x14ac:dyDescent="0.25">
      <c r="AD1431" s="1">
        <v>19</v>
      </c>
      <c r="AE1431" s="1843">
        <v>84923</v>
      </c>
      <c r="AF1431" s="74" t="s">
        <v>2833</v>
      </c>
      <c r="AG1431" s="1844" t="s">
        <v>9267</v>
      </c>
      <c r="AH1431" s="1844">
        <v>4</v>
      </c>
      <c r="AI1431" s="2396" t="str">
        <f t="shared" si="25"/>
        <v>MARTINIS</v>
      </c>
      <c r="AJ1431" s="1845"/>
    </row>
    <row r="1432" spans="30:36" x14ac:dyDescent="0.25">
      <c r="AD1432" s="1">
        <v>19</v>
      </c>
      <c r="AE1432" s="1843">
        <v>85056</v>
      </c>
      <c r="AF1432" s="74" t="s">
        <v>2834</v>
      </c>
      <c r="AG1432" s="1844" t="s">
        <v>9267</v>
      </c>
      <c r="AH1432" s="1844">
        <v>4</v>
      </c>
      <c r="AI1432" s="2396" t="str">
        <f t="shared" si="25"/>
        <v>MERESTI</v>
      </c>
      <c r="AJ1432" s="1845"/>
    </row>
    <row r="1433" spans="30:36" x14ac:dyDescent="0.25">
      <c r="AD1433" s="1">
        <v>19</v>
      </c>
      <c r="AE1433" s="1843">
        <v>85074</v>
      </c>
      <c r="AF1433" s="74" t="s">
        <v>2043</v>
      </c>
      <c r="AG1433" s="1844" t="s">
        <v>9267</v>
      </c>
      <c r="AH1433" s="1844">
        <v>4</v>
      </c>
      <c r="AI1433" s="2396" t="str">
        <f t="shared" si="25"/>
        <v>MIHAILENI</v>
      </c>
      <c r="AJ1433" s="1845"/>
    </row>
    <row r="1434" spans="30:36" x14ac:dyDescent="0.25">
      <c r="AD1434" s="1">
        <v>19</v>
      </c>
      <c r="AE1434" s="1843">
        <v>85127</v>
      </c>
      <c r="AF1434" s="74" t="s">
        <v>2835</v>
      </c>
      <c r="AG1434" s="1844" t="s">
        <v>9267</v>
      </c>
      <c r="AH1434" s="1844">
        <v>4</v>
      </c>
      <c r="AI1434" s="2396" t="str">
        <f t="shared" si="25"/>
        <v>MUGENI</v>
      </c>
      <c r="AJ1434" s="1845"/>
    </row>
    <row r="1435" spans="30:36" x14ac:dyDescent="0.25">
      <c r="AD1435" s="1">
        <v>19</v>
      </c>
      <c r="AE1435" s="1843">
        <v>85243</v>
      </c>
      <c r="AF1435" s="74" t="s">
        <v>2837</v>
      </c>
      <c r="AG1435" s="1844" t="s">
        <v>9267</v>
      </c>
      <c r="AH1435" s="1844">
        <v>4</v>
      </c>
      <c r="AI1435" s="2396" t="str">
        <f t="shared" si="25"/>
        <v>OCLAND</v>
      </c>
      <c r="AJ1435" s="1845"/>
    </row>
    <row r="1436" spans="30:36" x14ac:dyDescent="0.25">
      <c r="AD1436" s="1">
        <v>19</v>
      </c>
      <c r="AE1436" s="1843">
        <v>83375</v>
      </c>
      <c r="AF1436" s="74" t="s">
        <v>2838</v>
      </c>
      <c r="AG1436" s="1844" t="s">
        <v>9267</v>
      </c>
      <c r="AH1436" s="1844">
        <v>4</v>
      </c>
      <c r="AI1436" s="2396" t="str">
        <f t="shared" si="25"/>
        <v>PAULENI-CIUC</v>
      </c>
      <c r="AJ1436" s="1845"/>
    </row>
    <row r="1437" spans="30:36" x14ac:dyDescent="0.25">
      <c r="AD1437" s="1">
        <v>19</v>
      </c>
      <c r="AE1437" s="1843">
        <v>85289</v>
      </c>
      <c r="AF1437" s="74" t="s">
        <v>2839</v>
      </c>
      <c r="AG1437" s="1844" t="s">
        <v>9267</v>
      </c>
      <c r="AH1437" s="1844">
        <v>4</v>
      </c>
      <c r="AI1437" s="2396" t="str">
        <f t="shared" si="25"/>
        <v>PLAIESII DE JOS</v>
      </c>
      <c r="AJ1437" s="1845"/>
    </row>
    <row r="1438" spans="30:36" x14ac:dyDescent="0.25">
      <c r="AD1438" s="1">
        <v>19</v>
      </c>
      <c r="AE1438" s="1843">
        <v>86487</v>
      </c>
      <c r="AF1438" s="74" t="s">
        <v>2836</v>
      </c>
      <c r="AG1438" s="1844" t="s">
        <v>9267</v>
      </c>
      <c r="AH1438" s="1844">
        <v>4</v>
      </c>
      <c r="AI1438" s="2396" t="str">
        <f t="shared" si="25"/>
        <v>PORUMBENI</v>
      </c>
      <c r="AJ1438" s="1845"/>
    </row>
    <row r="1439" spans="30:36" x14ac:dyDescent="0.25">
      <c r="AD1439" s="1">
        <v>19</v>
      </c>
      <c r="AE1439" s="1843">
        <v>85341</v>
      </c>
      <c r="AF1439" s="74" t="s">
        <v>2840</v>
      </c>
      <c r="AG1439" s="1844" t="s">
        <v>9267</v>
      </c>
      <c r="AH1439" s="1844">
        <v>4</v>
      </c>
      <c r="AI1439" s="2396" t="str">
        <f t="shared" si="25"/>
        <v>PRAID</v>
      </c>
      <c r="AJ1439" s="1845"/>
    </row>
    <row r="1440" spans="30:36" x14ac:dyDescent="0.25">
      <c r="AD1440" s="1">
        <v>19</v>
      </c>
      <c r="AE1440" s="1843">
        <v>86495</v>
      </c>
      <c r="AF1440" s="74" t="s">
        <v>2851</v>
      </c>
      <c r="AG1440" s="1844" t="s">
        <v>9267</v>
      </c>
      <c r="AH1440" s="1844">
        <v>4</v>
      </c>
      <c r="AI1440" s="2396" t="str">
        <f t="shared" si="25"/>
        <v>RACU</v>
      </c>
      <c r="AJ1440" s="1845"/>
    </row>
    <row r="1441" spans="30:36" x14ac:dyDescent="0.25">
      <c r="AD1441" s="1">
        <v>19</v>
      </c>
      <c r="AE1441" s="1843">
        <v>85412</v>
      </c>
      <c r="AF1441" s="74" t="s">
        <v>1358</v>
      </c>
      <c r="AG1441" s="1844" t="s">
        <v>9267</v>
      </c>
      <c r="AH1441" s="1844">
        <v>4</v>
      </c>
      <c r="AI1441" s="2396" t="str">
        <f t="shared" si="25"/>
        <v>REMETEA</v>
      </c>
      <c r="AJ1441" s="1845"/>
    </row>
    <row r="1442" spans="30:36" x14ac:dyDescent="0.25">
      <c r="AD1442" s="1">
        <v>19</v>
      </c>
      <c r="AE1442" s="1843">
        <v>85467</v>
      </c>
      <c r="AF1442" s="74" t="s">
        <v>2226</v>
      </c>
      <c r="AG1442" s="1844" t="s">
        <v>9267</v>
      </c>
      <c r="AH1442" s="1844">
        <v>4</v>
      </c>
      <c r="AI1442" s="2396" t="str">
        <f t="shared" si="25"/>
        <v>SACEL</v>
      </c>
      <c r="AJ1442" s="1845"/>
    </row>
    <row r="1443" spans="30:36" x14ac:dyDescent="0.25">
      <c r="AD1443" s="1">
        <v>19</v>
      </c>
      <c r="AE1443" s="1843">
        <v>85680</v>
      </c>
      <c r="AF1443" s="74" t="s">
        <v>2841</v>
      </c>
      <c r="AG1443" s="1844" t="s">
        <v>9267</v>
      </c>
      <c r="AH1443" s="1844">
        <v>4</v>
      </c>
      <c r="AI1443" s="2396" t="str">
        <f t="shared" si="25"/>
        <v>SANCRAIENI</v>
      </c>
      <c r="AJ1443" s="1845"/>
    </row>
    <row r="1444" spans="30:36" x14ac:dyDescent="0.25">
      <c r="AD1444" s="1">
        <v>19</v>
      </c>
      <c r="AE1444" s="1843">
        <v>85760</v>
      </c>
      <c r="AF1444" s="74" t="s">
        <v>2843</v>
      </c>
      <c r="AG1444" s="1844" t="s">
        <v>9267</v>
      </c>
      <c r="AH1444" s="1844">
        <v>4</v>
      </c>
      <c r="AI1444" s="2396" t="str">
        <f t="shared" si="25"/>
        <v>SANDOMINIC</v>
      </c>
      <c r="AJ1444" s="1845"/>
    </row>
    <row r="1445" spans="30:36" x14ac:dyDescent="0.25">
      <c r="AD1445" s="1">
        <v>19</v>
      </c>
      <c r="AE1445" s="1843">
        <v>85788</v>
      </c>
      <c r="AF1445" s="74" t="s">
        <v>1632</v>
      </c>
      <c r="AG1445" s="1844" t="s">
        <v>9267</v>
      </c>
      <c r="AH1445" s="1844">
        <v>4</v>
      </c>
      <c r="AI1445" s="2396" t="str">
        <f t="shared" si="25"/>
        <v>SANMARTIN</v>
      </c>
      <c r="AJ1445" s="1845"/>
    </row>
    <row r="1446" spans="30:36" x14ac:dyDescent="0.25">
      <c r="AD1446" s="1">
        <v>19</v>
      </c>
      <c r="AE1446" s="1843">
        <v>85840</v>
      </c>
      <c r="AF1446" s="74" t="s">
        <v>2845</v>
      </c>
      <c r="AG1446" s="1844" t="s">
        <v>9267</v>
      </c>
      <c r="AH1446" s="1844">
        <v>4</v>
      </c>
      <c r="AI1446" s="2396" t="str">
        <f t="shared" si="25"/>
        <v>SANSIMION</v>
      </c>
      <c r="AJ1446" s="1845"/>
    </row>
    <row r="1447" spans="30:36" x14ac:dyDescent="0.25">
      <c r="AD1447" s="1">
        <v>19</v>
      </c>
      <c r="AE1447" s="1843">
        <v>86519</v>
      </c>
      <c r="AF1447" s="74" t="s">
        <v>1394</v>
      </c>
      <c r="AG1447" s="1844" t="s">
        <v>9267</v>
      </c>
      <c r="AH1447" s="1844">
        <v>4</v>
      </c>
      <c r="AI1447" s="2396" t="str">
        <f t="shared" si="25"/>
        <v>SANTIMBRU</v>
      </c>
      <c r="AJ1447" s="1845"/>
    </row>
    <row r="1448" spans="30:36" x14ac:dyDescent="0.25">
      <c r="AD1448" s="1">
        <v>19</v>
      </c>
      <c r="AE1448" s="1843">
        <v>85528</v>
      </c>
      <c r="AF1448" s="74" t="s">
        <v>2846</v>
      </c>
      <c r="AG1448" s="1844" t="s">
        <v>9267</v>
      </c>
      <c r="AH1448" s="1844">
        <v>4</v>
      </c>
      <c r="AI1448" s="2396" t="str">
        <f t="shared" si="25"/>
        <v>SARMAS</v>
      </c>
      <c r="AJ1448" s="1845"/>
    </row>
    <row r="1449" spans="30:36" x14ac:dyDescent="0.25">
      <c r="AD1449" s="1">
        <v>19</v>
      </c>
      <c r="AE1449" s="1843">
        <v>86501</v>
      </c>
      <c r="AF1449" s="74" t="s">
        <v>1646</v>
      </c>
      <c r="AG1449" s="1844" t="s">
        <v>9267</v>
      </c>
      <c r="AH1449" s="1844">
        <v>4</v>
      </c>
      <c r="AI1449" s="2396" t="str">
        <f t="shared" si="25"/>
        <v>SATU MARE</v>
      </c>
      <c r="AJ1449" s="1845"/>
    </row>
    <row r="1450" spans="30:36" x14ac:dyDescent="0.25">
      <c r="AD1450" s="1">
        <v>19</v>
      </c>
      <c r="AE1450" s="1843">
        <v>85582</v>
      </c>
      <c r="AF1450" s="74" t="s">
        <v>1770</v>
      </c>
      <c r="AG1450" s="1844" t="s">
        <v>9267</v>
      </c>
      <c r="AH1450" s="1844">
        <v>4</v>
      </c>
      <c r="AI1450" s="2396" t="str">
        <f t="shared" si="25"/>
        <v>SECUIENI</v>
      </c>
      <c r="AJ1450" s="1845"/>
    </row>
    <row r="1451" spans="30:36" x14ac:dyDescent="0.25">
      <c r="AD1451" s="1">
        <v>19</v>
      </c>
      <c r="AE1451" s="1843">
        <v>85626</v>
      </c>
      <c r="AF1451" s="74" t="s">
        <v>2849</v>
      </c>
      <c r="AG1451" s="1844" t="s">
        <v>9267</v>
      </c>
      <c r="AH1451" s="1844">
        <v>4</v>
      </c>
      <c r="AI1451" s="2396" t="str">
        <f t="shared" si="25"/>
        <v>SICULENI</v>
      </c>
      <c r="AJ1451" s="1845"/>
    </row>
    <row r="1452" spans="30:36" x14ac:dyDescent="0.25">
      <c r="AD1452" s="1">
        <v>19</v>
      </c>
      <c r="AE1452" s="1843">
        <v>85984</v>
      </c>
      <c r="AF1452" s="74" t="s">
        <v>2852</v>
      </c>
      <c r="AG1452" s="1844" t="s">
        <v>9267</v>
      </c>
      <c r="AH1452" s="1844">
        <v>4</v>
      </c>
      <c r="AI1452" s="2396" t="str">
        <f t="shared" si="25"/>
        <v>SIMONESTI</v>
      </c>
      <c r="AJ1452" s="1845"/>
    </row>
    <row r="1453" spans="30:36" x14ac:dyDescent="0.25">
      <c r="AD1453" s="1">
        <v>19</v>
      </c>
      <c r="AE1453" s="1843">
        <v>85877</v>
      </c>
      <c r="AF1453" s="74" t="s">
        <v>2807</v>
      </c>
      <c r="AG1453" s="1844" t="s">
        <v>9267</v>
      </c>
      <c r="AH1453" s="1844">
        <v>4</v>
      </c>
      <c r="AI1453" s="2396" t="str">
        <f t="shared" si="25"/>
        <v>SUBCETATE</v>
      </c>
      <c r="AJ1453" s="1845"/>
    </row>
    <row r="1454" spans="30:36" x14ac:dyDescent="0.25">
      <c r="AD1454" s="1">
        <v>19</v>
      </c>
      <c r="AE1454" s="1843">
        <v>85920</v>
      </c>
      <c r="AF1454" s="74" t="s">
        <v>1287</v>
      </c>
      <c r="AG1454" s="1844" t="s">
        <v>9267</v>
      </c>
      <c r="AH1454" s="1844">
        <v>4</v>
      </c>
      <c r="AI1454" s="2396" t="str">
        <f t="shared" si="25"/>
        <v>SUSENI</v>
      </c>
      <c r="AJ1454" s="1845"/>
    </row>
    <row r="1455" spans="30:36" x14ac:dyDescent="0.25">
      <c r="AD1455" s="1">
        <v>19</v>
      </c>
      <c r="AE1455" s="1843">
        <v>86453</v>
      </c>
      <c r="AF1455" s="74" t="s">
        <v>1368</v>
      </c>
      <c r="AG1455" s="1844" t="s">
        <v>9267</v>
      </c>
      <c r="AH1455" s="1844">
        <v>4</v>
      </c>
      <c r="AI1455" s="2396" t="str">
        <f t="shared" si="25"/>
        <v>TOMESTI</v>
      </c>
      <c r="AJ1455" s="1845"/>
    </row>
    <row r="1456" spans="30:36" x14ac:dyDescent="0.25">
      <c r="AD1456" s="1">
        <v>19</v>
      </c>
      <c r="AE1456" s="1843">
        <v>86133</v>
      </c>
      <c r="AF1456" s="74" t="s">
        <v>2853</v>
      </c>
      <c r="AG1456" s="1844" t="s">
        <v>9267</v>
      </c>
      <c r="AH1456" s="1844">
        <v>4</v>
      </c>
      <c r="AI1456" s="2396" t="str">
        <f t="shared" si="25"/>
        <v>TULGHES</v>
      </c>
      <c r="AJ1456" s="1845"/>
    </row>
    <row r="1457" spans="30:36" x14ac:dyDescent="0.25">
      <c r="AD1457" s="1">
        <v>19</v>
      </c>
      <c r="AE1457" s="1843">
        <v>86188</v>
      </c>
      <c r="AF1457" s="74" t="s">
        <v>2854</v>
      </c>
      <c r="AG1457" s="1844" t="s">
        <v>9267</v>
      </c>
      <c r="AH1457" s="1844">
        <v>4</v>
      </c>
      <c r="AI1457" s="2396" t="str">
        <f t="shared" si="25"/>
        <v>TUSNAD</v>
      </c>
      <c r="AJ1457" s="1845"/>
    </row>
    <row r="1458" spans="30:36" x14ac:dyDescent="0.25">
      <c r="AD1458" s="1">
        <v>19</v>
      </c>
      <c r="AE1458" s="1843">
        <v>86222</v>
      </c>
      <c r="AF1458" s="74" t="s">
        <v>2788</v>
      </c>
      <c r="AG1458" s="1844" t="s">
        <v>9267</v>
      </c>
      <c r="AH1458" s="1844">
        <v>4</v>
      </c>
      <c r="AI1458" s="2396" t="str">
        <f t="shared" si="25"/>
        <v>ULIES</v>
      </c>
      <c r="AJ1458" s="1845"/>
    </row>
    <row r="1459" spans="30:36" x14ac:dyDescent="0.25">
      <c r="AD1459" s="1">
        <v>19</v>
      </c>
      <c r="AE1459" s="1843">
        <v>86311</v>
      </c>
      <c r="AF1459" s="74" t="s">
        <v>2855</v>
      </c>
      <c r="AG1459" s="1844" t="s">
        <v>9267</v>
      </c>
      <c r="AH1459" s="1844">
        <v>4</v>
      </c>
      <c r="AI1459" s="2396" t="str">
        <f t="shared" si="25"/>
        <v>VARSAG</v>
      </c>
      <c r="AJ1459" s="1845"/>
    </row>
    <row r="1460" spans="30:36" x14ac:dyDescent="0.25">
      <c r="AD1460" s="1">
        <v>19</v>
      </c>
      <c r="AE1460" s="1843">
        <v>86339</v>
      </c>
      <c r="AF1460" s="74" t="s">
        <v>2856</v>
      </c>
      <c r="AG1460" s="1844" t="s">
        <v>9267</v>
      </c>
      <c r="AH1460" s="1844">
        <v>4</v>
      </c>
      <c r="AI1460" s="2396" t="str">
        <f t="shared" si="25"/>
        <v>VOSLABENI</v>
      </c>
      <c r="AJ1460" s="1845"/>
    </row>
    <row r="1461" spans="30:36" x14ac:dyDescent="0.25">
      <c r="AD1461" s="1830">
        <v>19</v>
      </c>
      <c r="AE1461" s="1846">
        <v>86366</v>
      </c>
      <c r="AF1461" s="1847" t="s">
        <v>2857</v>
      </c>
      <c r="AG1461" s="1848" t="s">
        <v>9267</v>
      </c>
      <c r="AH1461" s="1848">
        <v>4</v>
      </c>
      <c r="AI1461" s="2397" t="str">
        <f t="shared" si="25"/>
        <v>ZETEA</v>
      </c>
      <c r="AJ1461" s="1849"/>
    </row>
    <row r="1462" spans="30:36" x14ac:dyDescent="0.25">
      <c r="AD1462" s="1850">
        <v>20</v>
      </c>
      <c r="AE1462" s="1851">
        <v>86687</v>
      </c>
      <c r="AF1462" s="1852" t="s">
        <v>10600</v>
      </c>
      <c r="AG1462" s="1853" t="s">
        <v>9268</v>
      </c>
      <c r="AH1462" s="1853">
        <v>1</v>
      </c>
      <c r="AI1462" s="2398" t="str">
        <f t="shared" si="25"/>
        <v>MUNICIPIUL DEVA</v>
      </c>
      <c r="AJ1462" s="1854" t="s">
        <v>9268</v>
      </c>
    </row>
    <row r="1463" spans="30:36" x14ac:dyDescent="0.25">
      <c r="AD1463" s="1">
        <v>20</v>
      </c>
      <c r="AE1463" s="1843">
        <v>87175</v>
      </c>
      <c r="AF1463" s="74" t="s">
        <v>10604</v>
      </c>
      <c r="AG1463" s="1844" t="s">
        <v>9268</v>
      </c>
      <c r="AH1463" s="1844">
        <v>2</v>
      </c>
      <c r="AI1463" s="2396" t="str">
        <f t="shared" si="25"/>
        <v>MUNICIPIUL  VULCAN</v>
      </c>
      <c r="AJ1463" s="1845"/>
    </row>
    <row r="1464" spans="30:36" x14ac:dyDescent="0.25">
      <c r="AD1464" s="1">
        <v>20</v>
      </c>
      <c r="AE1464" s="1843">
        <v>87291</v>
      </c>
      <c r="AF1464" s="74" t="s">
        <v>10601</v>
      </c>
      <c r="AG1464" s="1844" t="s">
        <v>9268</v>
      </c>
      <c r="AH1464" s="1844">
        <v>2</v>
      </c>
      <c r="AI1464" s="2396" t="str">
        <f t="shared" si="25"/>
        <v>MUNICIPIUL BRAD</v>
      </c>
      <c r="AJ1464" s="1845"/>
    </row>
    <row r="1465" spans="30:36" x14ac:dyDescent="0.25">
      <c r="AD1465" s="1">
        <v>20</v>
      </c>
      <c r="AE1465" s="1843">
        <v>86810</v>
      </c>
      <c r="AF1465" s="74" t="s">
        <v>2762</v>
      </c>
      <c r="AG1465" s="1844" t="s">
        <v>9268</v>
      </c>
      <c r="AH1465" s="1844">
        <v>2</v>
      </c>
      <c r="AI1465" s="2396" t="str">
        <f t="shared" si="25"/>
        <v>MUNICIPIUL HUNEDOARA</v>
      </c>
      <c r="AJ1465" s="1845"/>
    </row>
    <row r="1466" spans="30:36" x14ac:dyDescent="0.25">
      <c r="AD1466" s="1">
        <v>20</v>
      </c>
      <c r="AE1466" s="1843">
        <v>87059</v>
      </c>
      <c r="AF1466" s="74" t="s">
        <v>2763</v>
      </c>
      <c r="AG1466" s="1844" t="s">
        <v>9268</v>
      </c>
      <c r="AH1466" s="1844">
        <v>2</v>
      </c>
      <c r="AI1466" s="2396" t="str">
        <f t="shared" si="25"/>
        <v>MUNICIPIUL LUPENI</v>
      </c>
      <c r="AJ1466" s="1845"/>
    </row>
    <row r="1467" spans="30:36" x14ac:dyDescent="0.25">
      <c r="AD1467" s="1">
        <v>20</v>
      </c>
      <c r="AE1467" s="1843">
        <v>87638</v>
      </c>
      <c r="AF1467" s="74" t="s">
        <v>10602</v>
      </c>
      <c r="AG1467" s="1844" t="s">
        <v>9268</v>
      </c>
      <c r="AH1467" s="1844">
        <v>2</v>
      </c>
      <c r="AI1467" s="2396" t="str">
        <f t="shared" si="25"/>
        <v>MUNICIPIUL ORASTIE</v>
      </c>
      <c r="AJ1467" s="1845"/>
    </row>
    <row r="1468" spans="30:36" x14ac:dyDescent="0.25">
      <c r="AD1468" s="1">
        <v>20</v>
      </c>
      <c r="AE1468" s="1843">
        <v>86990</v>
      </c>
      <c r="AF1468" s="74" t="s">
        <v>10603</v>
      </c>
      <c r="AG1468" s="1844" t="s">
        <v>9268</v>
      </c>
      <c r="AH1468" s="1844">
        <v>2</v>
      </c>
      <c r="AI1468" s="2396" t="str">
        <f t="shared" si="25"/>
        <v>MUNICIPIUL PETROSANI</v>
      </c>
      <c r="AJ1468" s="1845"/>
    </row>
    <row r="1469" spans="30:36" x14ac:dyDescent="0.25">
      <c r="AD1469" s="1">
        <v>20</v>
      </c>
      <c r="AE1469" s="1843">
        <v>87219</v>
      </c>
      <c r="AF1469" s="74" t="s">
        <v>1434</v>
      </c>
      <c r="AG1469" s="1844" t="s">
        <v>9268</v>
      </c>
      <c r="AH1469" s="1844">
        <v>3</v>
      </c>
      <c r="AI1469" s="2396" t="str">
        <f t="shared" si="25"/>
        <v>ORASUL ANINOASA</v>
      </c>
      <c r="AJ1469" s="1845"/>
    </row>
    <row r="1470" spans="30:36" x14ac:dyDescent="0.25">
      <c r="AD1470" s="1">
        <v>20</v>
      </c>
      <c r="AE1470" s="1843">
        <v>87424</v>
      </c>
      <c r="AF1470" s="74" t="s">
        <v>10605</v>
      </c>
      <c r="AG1470" s="1844" t="s">
        <v>9268</v>
      </c>
      <c r="AH1470" s="1844">
        <v>3</v>
      </c>
      <c r="AI1470" s="2396" t="str">
        <f t="shared" si="25"/>
        <v>ORASUL CALAN</v>
      </c>
      <c r="AJ1470" s="1845"/>
    </row>
    <row r="1471" spans="30:36" x14ac:dyDescent="0.25">
      <c r="AD1471" s="1">
        <v>20</v>
      </c>
      <c r="AE1471" s="1843">
        <v>89561</v>
      </c>
      <c r="AF1471" s="74" t="s">
        <v>10610</v>
      </c>
      <c r="AG1471" s="1844" t="s">
        <v>9268</v>
      </c>
      <c r="AH1471" s="1844">
        <v>3</v>
      </c>
      <c r="AI1471" s="2396" t="str">
        <f t="shared" si="25"/>
        <v>ORASUL GEOAGIU</v>
      </c>
      <c r="AJ1471" s="1845"/>
    </row>
    <row r="1472" spans="30:36" x14ac:dyDescent="0.25">
      <c r="AD1472" s="1">
        <v>20</v>
      </c>
      <c r="AE1472" s="1843">
        <v>87576</v>
      </c>
      <c r="AF1472" s="74" t="s">
        <v>10606</v>
      </c>
      <c r="AG1472" s="1844" t="s">
        <v>9268</v>
      </c>
      <c r="AH1472" s="1844">
        <v>3</v>
      </c>
      <c r="AI1472" s="2396" t="str">
        <f t="shared" si="25"/>
        <v>ORASUL HATEG</v>
      </c>
      <c r="AJ1472" s="1845"/>
    </row>
    <row r="1473" spans="30:36" x14ac:dyDescent="0.25">
      <c r="AD1473" s="1">
        <v>20</v>
      </c>
      <c r="AE1473" s="1843">
        <v>87077</v>
      </c>
      <c r="AF1473" s="74" t="s">
        <v>10607</v>
      </c>
      <c r="AG1473" s="1844" t="s">
        <v>9268</v>
      </c>
      <c r="AH1473" s="1844">
        <v>3</v>
      </c>
      <c r="AI1473" s="2396" t="str">
        <f t="shared" si="25"/>
        <v>ORASUL PETRILA</v>
      </c>
      <c r="AJ1473" s="1845"/>
    </row>
    <row r="1474" spans="30:36" x14ac:dyDescent="0.25">
      <c r="AD1474" s="1">
        <v>20</v>
      </c>
      <c r="AE1474" s="1843">
        <v>87665</v>
      </c>
      <c r="AF1474" s="74" t="s">
        <v>10608</v>
      </c>
      <c r="AG1474" s="1844" t="s">
        <v>9268</v>
      </c>
      <c r="AH1474" s="1844">
        <v>3</v>
      </c>
      <c r="AI1474" s="2396" t="str">
        <f t="shared" si="25"/>
        <v>ORASUL SIMERIA</v>
      </c>
      <c r="AJ1474" s="1845"/>
    </row>
    <row r="1475" spans="30:36" x14ac:dyDescent="0.25">
      <c r="AD1475" s="1">
        <v>20</v>
      </c>
      <c r="AE1475" s="1843">
        <v>87139</v>
      </c>
      <c r="AF1475" s="74" t="s">
        <v>10609</v>
      </c>
      <c r="AG1475" s="1844" t="s">
        <v>9268</v>
      </c>
      <c r="AH1475" s="1844">
        <v>3</v>
      </c>
      <c r="AI1475" s="2396" t="str">
        <f t="shared" si="25"/>
        <v>ORASUL URICANI</v>
      </c>
      <c r="AJ1475" s="1845"/>
    </row>
    <row r="1476" spans="30:36" x14ac:dyDescent="0.25">
      <c r="AD1476" s="1">
        <v>20</v>
      </c>
      <c r="AE1476" s="1843">
        <v>88047</v>
      </c>
      <c r="AF1476" s="74" t="s">
        <v>2764</v>
      </c>
      <c r="AG1476" s="1844" t="s">
        <v>9268</v>
      </c>
      <c r="AH1476" s="1844">
        <v>4</v>
      </c>
      <c r="AI1476" s="2396" t="str">
        <f t="shared" si="25"/>
        <v>BACIA</v>
      </c>
      <c r="AJ1476" s="1845"/>
    </row>
    <row r="1477" spans="30:36" x14ac:dyDescent="0.25">
      <c r="AD1477" s="1">
        <v>20</v>
      </c>
      <c r="AE1477" s="1843">
        <v>87745</v>
      </c>
      <c r="AF1477" s="74" t="s">
        <v>2765</v>
      </c>
      <c r="AG1477" s="1844" t="s">
        <v>9268</v>
      </c>
      <c r="AH1477" s="1844">
        <v>4</v>
      </c>
      <c r="AI1477" s="2396" t="str">
        <f t="shared" si="25"/>
        <v>BAIA DE CRIS</v>
      </c>
      <c r="AJ1477" s="1845"/>
    </row>
    <row r="1478" spans="30:36" x14ac:dyDescent="0.25">
      <c r="AD1478" s="1">
        <v>20</v>
      </c>
      <c r="AE1478" s="1843">
        <v>88092</v>
      </c>
      <c r="AF1478" s="74" t="s">
        <v>1791</v>
      </c>
      <c r="AG1478" s="1844" t="s">
        <v>9268</v>
      </c>
      <c r="AH1478" s="1844">
        <v>4</v>
      </c>
      <c r="AI1478" s="2396" t="str">
        <f t="shared" ref="AI1478:AI1541" si="26">INDEX(AO:AO,MATCH(AH1478,AL:AL,0),)&amp;AF1478</f>
        <v>BAITA</v>
      </c>
      <c r="AJ1478" s="1845"/>
    </row>
    <row r="1479" spans="30:36" x14ac:dyDescent="0.25">
      <c r="AD1479" s="1">
        <v>20</v>
      </c>
      <c r="AE1479" s="1843">
        <v>87843</v>
      </c>
      <c r="AF1479" s="74" t="s">
        <v>2766</v>
      </c>
      <c r="AG1479" s="1844" t="s">
        <v>9268</v>
      </c>
      <c r="AH1479" s="1844">
        <v>4</v>
      </c>
      <c r="AI1479" s="2396" t="str">
        <f t="shared" si="26"/>
        <v>BALSA</v>
      </c>
      <c r="AJ1479" s="1845"/>
    </row>
    <row r="1480" spans="30:36" x14ac:dyDescent="0.25">
      <c r="AD1480" s="1">
        <v>20</v>
      </c>
      <c r="AE1480" s="1843">
        <v>87246</v>
      </c>
      <c r="AF1480" s="74" t="s">
        <v>2197</v>
      </c>
      <c r="AG1480" s="1844" t="s">
        <v>9268</v>
      </c>
      <c r="AH1480" s="1844">
        <v>4</v>
      </c>
      <c r="AI1480" s="2396" t="str">
        <f t="shared" si="26"/>
        <v>BANITA</v>
      </c>
      <c r="AJ1480" s="1845"/>
    </row>
    <row r="1481" spans="30:36" x14ac:dyDescent="0.25">
      <c r="AD1481" s="1">
        <v>20</v>
      </c>
      <c r="AE1481" s="1843">
        <v>87996</v>
      </c>
      <c r="AF1481" s="74" t="s">
        <v>2767</v>
      </c>
      <c r="AG1481" s="1844" t="s">
        <v>9268</v>
      </c>
      <c r="AH1481" s="1844">
        <v>4</v>
      </c>
      <c r="AI1481" s="2396" t="str">
        <f t="shared" si="26"/>
        <v>BARU</v>
      </c>
      <c r="AJ1481" s="1845"/>
    </row>
    <row r="1482" spans="30:36" x14ac:dyDescent="0.25">
      <c r="AD1482" s="1">
        <v>20</v>
      </c>
      <c r="AE1482" s="1843">
        <v>88216</v>
      </c>
      <c r="AF1482" s="74" t="s">
        <v>2768</v>
      </c>
      <c r="AG1482" s="1844" t="s">
        <v>9268</v>
      </c>
      <c r="AH1482" s="1844">
        <v>4</v>
      </c>
      <c r="AI1482" s="2396" t="str">
        <f t="shared" si="26"/>
        <v>BATRANA</v>
      </c>
      <c r="AJ1482" s="1845"/>
    </row>
    <row r="1483" spans="30:36" x14ac:dyDescent="0.25">
      <c r="AD1483" s="1">
        <v>20</v>
      </c>
      <c r="AE1483" s="1843">
        <v>88261</v>
      </c>
      <c r="AF1483" s="74" t="s">
        <v>2769</v>
      </c>
      <c r="AG1483" s="1844" t="s">
        <v>9268</v>
      </c>
      <c r="AH1483" s="1844">
        <v>4</v>
      </c>
      <c r="AI1483" s="2396" t="str">
        <f t="shared" si="26"/>
        <v>BERIU</v>
      </c>
      <c r="AJ1483" s="1845"/>
    </row>
    <row r="1484" spans="30:36" x14ac:dyDescent="0.25">
      <c r="AD1484" s="1">
        <v>20</v>
      </c>
      <c r="AE1484" s="1843">
        <v>88350</v>
      </c>
      <c r="AF1484" s="74" t="s">
        <v>2770</v>
      </c>
      <c r="AG1484" s="1844" t="s">
        <v>9268</v>
      </c>
      <c r="AH1484" s="1844">
        <v>4</v>
      </c>
      <c r="AI1484" s="2396" t="str">
        <f t="shared" si="26"/>
        <v>BLAJENI</v>
      </c>
      <c r="AJ1484" s="1845"/>
    </row>
    <row r="1485" spans="30:36" x14ac:dyDescent="0.25">
      <c r="AD1485" s="1">
        <v>20</v>
      </c>
      <c r="AE1485" s="1843">
        <v>88449</v>
      </c>
      <c r="AF1485" s="74" t="s">
        <v>2771</v>
      </c>
      <c r="AG1485" s="1844" t="s">
        <v>9268</v>
      </c>
      <c r="AH1485" s="1844">
        <v>4</v>
      </c>
      <c r="AI1485" s="2396" t="str">
        <f t="shared" si="26"/>
        <v>BOSOROD</v>
      </c>
      <c r="AJ1485" s="1845"/>
    </row>
    <row r="1486" spans="30:36" x14ac:dyDescent="0.25">
      <c r="AD1486" s="1">
        <v>20</v>
      </c>
      <c r="AE1486" s="1843">
        <v>88546</v>
      </c>
      <c r="AF1486" s="74" t="s">
        <v>2772</v>
      </c>
      <c r="AG1486" s="1844" t="s">
        <v>9268</v>
      </c>
      <c r="AH1486" s="1844">
        <v>4</v>
      </c>
      <c r="AI1486" s="2396" t="str">
        <f t="shared" si="26"/>
        <v>BRANISCA</v>
      </c>
      <c r="AJ1486" s="1845"/>
    </row>
    <row r="1487" spans="30:36" x14ac:dyDescent="0.25">
      <c r="AD1487" s="1">
        <v>20</v>
      </c>
      <c r="AE1487" s="1843">
        <v>88644</v>
      </c>
      <c r="AF1487" s="74" t="s">
        <v>2774</v>
      </c>
      <c r="AG1487" s="1844" t="s">
        <v>9268</v>
      </c>
      <c r="AH1487" s="1844">
        <v>4</v>
      </c>
      <c r="AI1487" s="2396" t="str">
        <f t="shared" si="26"/>
        <v>BRETEA ROMANA</v>
      </c>
      <c r="AJ1487" s="1845"/>
    </row>
    <row r="1488" spans="30:36" x14ac:dyDescent="0.25">
      <c r="AD1488" s="1">
        <v>20</v>
      </c>
      <c r="AE1488" s="1843">
        <v>88788</v>
      </c>
      <c r="AF1488" s="74" t="s">
        <v>2775</v>
      </c>
      <c r="AG1488" s="1844" t="s">
        <v>9268</v>
      </c>
      <c r="AH1488" s="1844">
        <v>4</v>
      </c>
      <c r="AI1488" s="2396" t="str">
        <f t="shared" si="26"/>
        <v>BUCES</v>
      </c>
      <c r="AJ1488" s="1845"/>
    </row>
    <row r="1489" spans="30:36" x14ac:dyDescent="0.25">
      <c r="AD1489" s="1">
        <v>20</v>
      </c>
      <c r="AE1489" s="1843">
        <v>88868</v>
      </c>
      <c r="AF1489" s="74" t="s">
        <v>2776</v>
      </c>
      <c r="AG1489" s="1844" t="s">
        <v>9268</v>
      </c>
      <c r="AH1489" s="1844">
        <v>4</v>
      </c>
      <c r="AI1489" s="2396" t="str">
        <f t="shared" si="26"/>
        <v>BUCURESCI</v>
      </c>
      <c r="AJ1489" s="1845"/>
    </row>
    <row r="1490" spans="30:36" x14ac:dyDescent="0.25">
      <c r="AD1490" s="1">
        <v>20</v>
      </c>
      <c r="AE1490" s="1843">
        <v>88920</v>
      </c>
      <c r="AF1490" s="74" t="s">
        <v>2777</v>
      </c>
      <c r="AG1490" s="1844" t="s">
        <v>9268</v>
      </c>
      <c r="AH1490" s="1844">
        <v>4</v>
      </c>
      <c r="AI1490" s="2396" t="str">
        <f t="shared" si="26"/>
        <v>BULZESTII DE SUS</v>
      </c>
      <c r="AJ1490" s="1845"/>
    </row>
    <row r="1491" spans="30:36" x14ac:dyDescent="0.25">
      <c r="AD1491" s="1">
        <v>20</v>
      </c>
      <c r="AE1491" s="1843">
        <v>89026</v>
      </c>
      <c r="AF1491" s="74" t="s">
        <v>2778</v>
      </c>
      <c r="AG1491" s="1844" t="s">
        <v>9268</v>
      </c>
      <c r="AH1491" s="1844">
        <v>4</v>
      </c>
      <c r="AI1491" s="2396" t="str">
        <f t="shared" si="26"/>
        <v>BUNILA</v>
      </c>
      <c r="AJ1491" s="1845"/>
    </row>
    <row r="1492" spans="30:36" x14ac:dyDescent="0.25">
      <c r="AD1492" s="1">
        <v>20</v>
      </c>
      <c r="AE1492" s="1843">
        <v>89080</v>
      </c>
      <c r="AF1492" s="74" t="s">
        <v>2779</v>
      </c>
      <c r="AG1492" s="1844" t="s">
        <v>9268</v>
      </c>
      <c r="AH1492" s="1844">
        <v>4</v>
      </c>
      <c r="AI1492" s="2396" t="str">
        <f t="shared" si="26"/>
        <v>BURJUC</v>
      </c>
      <c r="AJ1492" s="1845"/>
    </row>
    <row r="1493" spans="30:36" x14ac:dyDescent="0.25">
      <c r="AD1493" s="1">
        <v>20</v>
      </c>
      <c r="AE1493" s="1843">
        <v>86749</v>
      </c>
      <c r="AF1493" s="74" t="s">
        <v>2780</v>
      </c>
      <c r="AG1493" s="1844" t="s">
        <v>9268</v>
      </c>
      <c r="AH1493" s="1844">
        <v>4</v>
      </c>
      <c r="AI1493" s="2396" t="str">
        <f t="shared" si="26"/>
        <v>CARJITI</v>
      </c>
      <c r="AJ1493" s="1845"/>
    </row>
    <row r="1494" spans="30:36" x14ac:dyDescent="0.25">
      <c r="AD1494" s="1">
        <v>20</v>
      </c>
      <c r="AE1494" s="1843">
        <v>89151</v>
      </c>
      <c r="AF1494" s="74" t="s">
        <v>2781</v>
      </c>
      <c r="AG1494" s="1844" t="s">
        <v>9268</v>
      </c>
      <c r="AH1494" s="1844">
        <v>4</v>
      </c>
      <c r="AI1494" s="2396" t="str">
        <f t="shared" si="26"/>
        <v>CERBAL</v>
      </c>
      <c r="AJ1494" s="1845"/>
    </row>
    <row r="1495" spans="30:36" x14ac:dyDescent="0.25">
      <c r="AD1495" s="1">
        <v>20</v>
      </c>
      <c r="AE1495" s="1843">
        <v>89240</v>
      </c>
      <c r="AF1495" s="74" t="s">
        <v>2782</v>
      </c>
      <c r="AG1495" s="1844" t="s">
        <v>9268</v>
      </c>
      <c r="AH1495" s="1844">
        <v>4</v>
      </c>
      <c r="AI1495" s="2396" t="str">
        <f t="shared" si="26"/>
        <v>CERTEJU DE SUS</v>
      </c>
      <c r="AJ1495" s="1845"/>
    </row>
    <row r="1496" spans="30:36" x14ac:dyDescent="0.25">
      <c r="AD1496" s="1">
        <v>20</v>
      </c>
      <c r="AE1496" s="1843">
        <v>87362</v>
      </c>
      <c r="AF1496" s="74" t="s">
        <v>2783</v>
      </c>
      <c r="AG1496" s="1844" t="s">
        <v>9268</v>
      </c>
      <c r="AH1496" s="1844">
        <v>4</v>
      </c>
      <c r="AI1496" s="2396" t="str">
        <f t="shared" si="26"/>
        <v>CRISCIOR</v>
      </c>
      <c r="AJ1496" s="1845"/>
    </row>
    <row r="1497" spans="30:36" x14ac:dyDescent="0.25">
      <c r="AD1497" s="1">
        <v>20</v>
      </c>
      <c r="AE1497" s="1843">
        <v>89348</v>
      </c>
      <c r="AF1497" s="74" t="s">
        <v>2784</v>
      </c>
      <c r="AG1497" s="1844" t="s">
        <v>9268</v>
      </c>
      <c r="AH1497" s="1844">
        <v>4</v>
      </c>
      <c r="AI1497" s="2396" t="str">
        <f t="shared" si="26"/>
        <v>DENSUS</v>
      </c>
      <c r="AJ1497" s="1845"/>
    </row>
    <row r="1498" spans="30:36" x14ac:dyDescent="0.25">
      <c r="AD1498" s="1">
        <v>20</v>
      </c>
      <c r="AE1498" s="1843">
        <v>89428</v>
      </c>
      <c r="AF1498" s="74" t="s">
        <v>1408</v>
      </c>
      <c r="AG1498" s="1844" t="s">
        <v>9268</v>
      </c>
      <c r="AH1498" s="1844">
        <v>4</v>
      </c>
      <c r="AI1498" s="2396" t="str">
        <f t="shared" si="26"/>
        <v>DOBRA</v>
      </c>
      <c r="AJ1498" s="1845"/>
    </row>
    <row r="1499" spans="30:36" x14ac:dyDescent="0.25">
      <c r="AD1499" s="1">
        <v>20</v>
      </c>
      <c r="AE1499" s="1843">
        <v>91731</v>
      </c>
      <c r="AF1499" s="74" t="s">
        <v>2810</v>
      </c>
      <c r="AG1499" s="1844" t="s">
        <v>9268</v>
      </c>
      <c r="AH1499" s="1844">
        <v>4</v>
      </c>
      <c r="AI1499" s="2396" t="str">
        <f t="shared" si="26"/>
        <v>GENERAL BERTHELOT</v>
      </c>
      <c r="AJ1499" s="1845"/>
    </row>
    <row r="1500" spans="30:36" x14ac:dyDescent="0.25">
      <c r="AD1500" s="1">
        <v>20</v>
      </c>
      <c r="AE1500" s="1843">
        <v>86883</v>
      </c>
      <c r="AF1500" s="74" t="s">
        <v>2786</v>
      </c>
      <c r="AG1500" s="1844" t="s">
        <v>9268</v>
      </c>
      <c r="AH1500" s="1844">
        <v>4</v>
      </c>
      <c r="AI1500" s="2396" t="str">
        <f t="shared" si="26"/>
        <v>GHELARI</v>
      </c>
      <c r="AJ1500" s="1845"/>
    </row>
    <row r="1501" spans="30:36" x14ac:dyDescent="0.25">
      <c r="AD1501" s="1">
        <v>20</v>
      </c>
      <c r="AE1501" s="1843">
        <v>89687</v>
      </c>
      <c r="AF1501" s="74" t="s">
        <v>2787</v>
      </c>
      <c r="AG1501" s="1844" t="s">
        <v>9268</v>
      </c>
      <c r="AH1501" s="1844">
        <v>4</v>
      </c>
      <c r="AI1501" s="2396" t="str">
        <f t="shared" si="26"/>
        <v>GURASADA</v>
      </c>
      <c r="AJ1501" s="1845"/>
    </row>
    <row r="1502" spans="30:36" x14ac:dyDescent="0.25">
      <c r="AD1502" s="1">
        <v>20</v>
      </c>
      <c r="AE1502" s="1843">
        <v>89801</v>
      </c>
      <c r="AF1502" s="74" t="s">
        <v>2789</v>
      </c>
      <c r="AG1502" s="1844" t="s">
        <v>9268</v>
      </c>
      <c r="AH1502" s="1844">
        <v>4</v>
      </c>
      <c r="AI1502" s="2396" t="str">
        <f t="shared" si="26"/>
        <v>HARAU</v>
      </c>
      <c r="AJ1502" s="1845"/>
    </row>
    <row r="1503" spans="30:36" x14ac:dyDescent="0.25">
      <c r="AD1503" s="1">
        <v>20</v>
      </c>
      <c r="AE1503" s="1843">
        <v>89856</v>
      </c>
      <c r="AF1503" s="74" t="s">
        <v>2791</v>
      </c>
      <c r="AG1503" s="1844" t="s">
        <v>9268</v>
      </c>
      <c r="AH1503" s="1844">
        <v>4</v>
      </c>
      <c r="AI1503" s="2396" t="str">
        <f t="shared" si="26"/>
        <v>ILIA</v>
      </c>
      <c r="AJ1503" s="1845"/>
    </row>
    <row r="1504" spans="30:36" x14ac:dyDescent="0.25">
      <c r="AD1504" s="1">
        <v>20</v>
      </c>
      <c r="AE1504" s="1843">
        <v>89954</v>
      </c>
      <c r="AF1504" s="74" t="s">
        <v>2792</v>
      </c>
      <c r="AG1504" s="1844" t="s">
        <v>9268</v>
      </c>
      <c r="AH1504" s="1844">
        <v>4</v>
      </c>
      <c r="AI1504" s="2396" t="str">
        <f t="shared" si="26"/>
        <v>LAPUGIU DE JOS</v>
      </c>
      <c r="AJ1504" s="1845"/>
    </row>
    <row r="1505" spans="30:36" x14ac:dyDescent="0.25">
      <c r="AD1505" s="1">
        <v>20</v>
      </c>
      <c r="AE1505" s="1843">
        <v>90066</v>
      </c>
      <c r="AF1505" s="74" t="s">
        <v>2793</v>
      </c>
      <c r="AG1505" s="1844" t="s">
        <v>9268</v>
      </c>
      <c r="AH1505" s="1844">
        <v>4</v>
      </c>
      <c r="AI1505" s="2396" t="str">
        <f t="shared" si="26"/>
        <v>LELESE</v>
      </c>
      <c r="AJ1505" s="1845"/>
    </row>
    <row r="1506" spans="30:36" x14ac:dyDescent="0.25">
      <c r="AD1506" s="1">
        <v>20</v>
      </c>
      <c r="AE1506" s="1843">
        <v>90119</v>
      </c>
      <c r="AF1506" s="74" t="s">
        <v>2794</v>
      </c>
      <c r="AG1506" s="1844" t="s">
        <v>9268</v>
      </c>
      <c r="AH1506" s="1844">
        <v>4</v>
      </c>
      <c r="AI1506" s="2396" t="str">
        <f t="shared" si="26"/>
        <v>LUNCA CERNII DE JOS</v>
      </c>
      <c r="AJ1506" s="1845"/>
    </row>
    <row r="1507" spans="30:36" x14ac:dyDescent="0.25">
      <c r="AD1507" s="1">
        <v>20</v>
      </c>
      <c r="AE1507" s="1843">
        <v>90208</v>
      </c>
      <c r="AF1507" s="74" t="s">
        <v>2795</v>
      </c>
      <c r="AG1507" s="1844" t="s">
        <v>9268</v>
      </c>
      <c r="AH1507" s="1844">
        <v>4</v>
      </c>
      <c r="AI1507" s="2396" t="str">
        <f t="shared" si="26"/>
        <v>LUNCOIU DE JOS</v>
      </c>
      <c r="AJ1507" s="1845"/>
    </row>
    <row r="1508" spans="30:36" x14ac:dyDescent="0.25">
      <c r="AD1508" s="1">
        <v>20</v>
      </c>
      <c r="AE1508" s="1843">
        <v>90262</v>
      </c>
      <c r="AF1508" s="74" t="s">
        <v>2281</v>
      </c>
      <c r="AG1508" s="1844" t="s">
        <v>9268</v>
      </c>
      <c r="AH1508" s="1844">
        <v>4</v>
      </c>
      <c r="AI1508" s="2396" t="str">
        <f t="shared" si="26"/>
        <v>MARTINESTI</v>
      </c>
      <c r="AJ1508" s="1845"/>
    </row>
    <row r="1509" spans="30:36" x14ac:dyDescent="0.25">
      <c r="AD1509" s="1">
        <v>20</v>
      </c>
      <c r="AE1509" s="1843">
        <v>90342</v>
      </c>
      <c r="AF1509" s="74" t="s">
        <v>2796</v>
      </c>
      <c r="AG1509" s="1844" t="s">
        <v>9268</v>
      </c>
      <c r="AH1509" s="1844">
        <v>4</v>
      </c>
      <c r="AI1509" s="2396" t="str">
        <f t="shared" si="26"/>
        <v>ORASTIOARA DE SUS</v>
      </c>
      <c r="AJ1509" s="1845"/>
    </row>
    <row r="1510" spans="30:36" x14ac:dyDescent="0.25">
      <c r="AD1510" s="1">
        <v>20</v>
      </c>
      <c r="AE1510" s="1843">
        <v>90431</v>
      </c>
      <c r="AF1510" s="74" t="s">
        <v>2797</v>
      </c>
      <c r="AG1510" s="1844" t="s">
        <v>9268</v>
      </c>
      <c r="AH1510" s="1844">
        <v>4</v>
      </c>
      <c r="AI1510" s="2396" t="str">
        <f t="shared" si="26"/>
        <v>PESTISU MIC</v>
      </c>
      <c r="AJ1510" s="1845"/>
    </row>
    <row r="1511" spans="30:36" x14ac:dyDescent="0.25">
      <c r="AD1511" s="1">
        <v>20</v>
      </c>
      <c r="AE1511" s="1843">
        <v>90538</v>
      </c>
      <c r="AF1511" s="74" t="s">
        <v>2798</v>
      </c>
      <c r="AG1511" s="1844" t="s">
        <v>9268</v>
      </c>
      <c r="AH1511" s="1844">
        <v>4</v>
      </c>
      <c r="AI1511" s="2396" t="str">
        <f t="shared" si="26"/>
        <v>PUI</v>
      </c>
      <c r="AJ1511" s="1845"/>
    </row>
    <row r="1512" spans="30:36" x14ac:dyDescent="0.25">
      <c r="AD1512" s="1">
        <v>20</v>
      </c>
      <c r="AE1512" s="1843">
        <v>90725</v>
      </c>
      <c r="AF1512" s="74" t="s">
        <v>2326</v>
      </c>
      <c r="AG1512" s="1844" t="s">
        <v>9268</v>
      </c>
      <c r="AH1512" s="1844">
        <v>4</v>
      </c>
      <c r="AI1512" s="2396" t="str">
        <f t="shared" si="26"/>
        <v>RACHITOVA</v>
      </c>
      <c r="AJ1512" s="1845"/>
    </row>
    <row r="1513" spans="30:36" x14ac:dyDescent="0.25">
      <c r="AD1513" s="1">
        <v>20</v>
      </c>
      <c r="AE1513" s="1843">
        <v>90663</v>
      </c>
      <c r="AF1513" s="74" t="s">
        <v>2800</v>
      </c>
      <c r="AG1513" s="1844" t="s">
        <v>9268</v>
      </c>
      <c r="AH1513" s="1844">
        <v>4</v>
      </c>
      <c r="AI1513" s="2396" t="str">
        <f t="shared" si="26"/>
        <v>RAPOLTU MARE</v>
      </c>
      <c r="AJ1513" s="1845"/>
    </row>
    <row r="1514" spans="30:36" x14ac:dyDescent="0.25">
      <c r="AD1514" s="1">
        <v>20</v>
      </c>
      <c r="AE1514" s="1843">
        <v>90878</v>
      </c>
      <c r="AF1514" s="74" t="s">
        <v>2801</v>
      </c>
      <c r="AG1514" s="1844" t="s">
        <v>9268</v>
      </c>
      <c r="AH1514" s="1844">
        <v>4</v>
      </c>
      <c r="AI1514" s="2396" t="str">
        <f t="shared" si="26"/>
        <v>RAU DE MORI</v>
      </c>
      <c r="AJ1514" s="1845"/>
    </row>
    <row r="1515" spans="30:36" x14ac:dyDescent="0.25">
      <c r="AD1515" s="1">
        <v>20</v>
      </c>
      <c r="AE1515" s="1843">
        <v>90805</v>
      </c>
      <c r="AF1515" s="74" t="s">
        <v>2803</v>
      </c>
      <c r="AG1515" s="1844" t="s">
        <v>9268</v>
      </c>
      <c r="AH1515" s="1844">
        <v>4</v>
      </c>
      <c r="AI1515" s="2396" t="str">
        <f t="shared" si="26"/>
        <v>RIBITA</v>
      </c>
      <c r="AJ1515" s="1845"/>
    </row>
    <row r="1516" spans="30:36" x14ac:dyDescent="0.25">
      <c r="AD1516" s="1">
        <v>20</v>
      </c>
      <c r="AE1516" s="1843">
        <v>90994</v>
      </c>
      <c r="AF1516" s="74" t="s">
        <v>2804</v>
      </c>
      <c r="AG1516" s="1844" t="s">
        <v>9268</v>
      </c>
      <c r="AH1516" s="1844">
        <v>4</v>
      </c>
      <c r="AI1516" s="2396" t="str">
        <f t="shared" si="26"/>
        <v>ROMOS</v>
      </c>
      <c r="AJ1516" s="1845"/>
    </row>
    <row r="1517" spans="30:36" x14ac:dyDescent="0.25">
      <c r="AD1517" s="1">
        <v>20</v>
      </c>
      <c r="AE1517" s="1843">
        <v>91116</v>
      </c>
      <c r="AF1517" s="74" t="s">
        <v>2805</v>
      </c>
      <c r="AG1517" s="1844" t="s">
        <v>9268</v>
      </c>
      <c r="AH1517" s="1844">
        <v>4</v>
      </c>
      <c r="AI1517" s="2396" t="str">
        <f t="shared" si="26"/>
        <v>SALASU DE SUS</v>
      </c>
      <c r="AJ1517" s="1845"/>
    </row>
    <row r="1518" spans="30:36" x14ac:dyDescent="0.25">
      <c r="AD1518" s="1">
        <v>20</v>
      </c>
      <c r="AE1518" s="1843">
        <v>91232</v>
      </c>
      <c r="AF1518" s="74" t="s">
        <v>2806</v>
      </c>
      <c r="AG1518" s="1844" t="s">
        <v>9268</v>
      </c>
      <c r="AH1518" s="1844">
        <v>4</v>
      </c>
      <c r="AI1518" s="2396" t="str">
        <f t="shared" si="26"/>
        <v>SANTAMARIA-ORLEA</v>
      </c>
      <c r="AJ1518" s="1845"/>
    </row>
    <row r="1519" spans="30:36" x14ac:dyDescent="0.25">
      <c r="AD1519" s="1">
        <v>20</v>
      </c>
      <c r="AE1519" s="1843">
        <v>91054</v>
      </c>
      <c r="AF1519" s="74" t="s">
        <v>2808</v>
      </c>
      <c r="AG1519" s="1844" t="s">
        <v>9268</v>
      </c>
      <c r="AH1519" s="1844">
        <v>4</v>
      </c>
      <c r="AI1519" s="2396" t="str">
        <f t="shared" si="26"/>
        <v>SARMIZEGETUSA</v>
      </c>
      <c r="AJ1519" s="1845"/>
    </row>
    <row r="1520" spans="30:36" x14ac:dyDescent="0.25">
      <c r="AD1520" s="1">
        <v>20</v>
      </c>
      <c r="AE1520" s="1843">
        <v>91330</v>
      </c>
      <c r="AF1520" s="74" t="s">
        <v>1378</v>
      </c>
      <c r="AG1520" s="1844" t="s">
        <v>9268</v>
      </c>
      <c r="AH1520" s="1844">
        <v>4</v>
      </c>
      <c r="AI1520" s="2396" t="str">
        <f t="shared" si="26"/>
        <v>SOIMUS</v>
      </c>
      <c r="AJ1520" s="1845"/>
    </row>
    <row r="1521" spans="30:36" x14ac:dyDescent="0.25">
      <c r="AD1521" s="1">
        <v>20</v>
      </c>
      <c r="AE1521" s="1843">
        <v>86936</v>
      </c>
      <c r="AF1521" s="74" t="s">
        <v>2809</v>
      </c>
      <c r="AG1521" s="1844" t="s">
        <v>9268</v>
      </c>
      <c r="AH1521" s="1844">
        <v>4</v>
      </c>
      <c r="AI1521" s="2396" t="str">
        <f t="shared" si="26"/>
        <v>TELIUCU INFERIOR</v>
      </c>
      <c r="AJ1521" s="1845"/>
    </row>
    <row r="1522" spans="30:36" x14ac:dyDescent="0.25">
      <c r="AD1522" s="1">
        <v>20</v>
      </c>
      <c r="AE1522" s="1843">
        <v>91447</v>
      </c>
      <c r="AF1522" s="74" t="s">
        <v>1368</v>
      </c>
      <c r="AG1522" s="1844" t="s">
        <v>9268</v>
      </c>
      <c r="AH1522" s="1844">
        <v>4</v>
      </c>
      <c r="AI1522" s="2396" t="str">
        <f t="shared" si="26"/>
        <v>TOMESTI</v>
      </c>
      <c r="AJ1522" s="1845"/>
    </row>
    <row r="1523" spans="30:36" x14ac:dyDescent="0.25">
      <c r="AD1523" s="1">
        <v>20</v>
      </c>
      <c r="AE1523" s="1843">
        <v>91535</v>
      </c>
      <c r="AF1523" s="74" t="s">
        <v>1524</v>
      </c>
      <c r="AG1523" s="1844" t="s">
        <v>9268</v>
      </c>
      <c r="AH1523" s="1844">
        <v>4</v>
      </c>
      <c r="AI1523" s="2396" t="str">
        <f t="shared" si="26"/>
        <v>TOPLITA</v>
      </c>
      <c r="AJ1523" s="1845"/>
    </row>
    <row r="1524" spans="30:36" x14ac:dyDescent="0.25">
      <c r="AD1524" s="1">
        <v>20</v>
      </c>
      <c r="AE1524" s="1843">
        <v>91624</v>
      </c>
      <c r="AF1524" s="74" t="s">
        <v>1413</v>
      </c>
      <c r="AG1524" s="1844" t="s">
        <v>9268</v>
      </c>
      <c r="AH1524" s="1844">
        <v>4</v>
      </c>
      <c r="AI1524" s="2396" t="str">
        <f t="shared" si="26"/>
        <v>TOTESTI</v>
      </c>
      <c r="AJ1524" s="1845"/>
    </row>
    <row r="1525" spans="30:36" x14ac:dyDescent="0.25">
      <c r="AD1525" s="1">
        <v>20</v>
      </c>
      <c r="AE1525" s="1843">
        <v>91688</v>
      </c>
      <c r="AF1525" s="74" t="s">
        <v>1341</v>
      </c>
      <c r="AG1525" s="1844" t="s">
        <v>9268</v>
      </c>
      <c r="AH1525" s="1844">
        <v>4</v>
      </c>
      <c r="AI1525" s="2396" t="str">
        <f t="shared" si="26"/>
        <v>TURDAS</v>
      </c>
      <c r="AJ1525" s="1845"/>
    </row>
    <row r="1526" spans="30:36" x14ac:dyDescent="0.25">
      <c r="AD1526" s="1">
        <v>20</v>
      </c>
      <c r="AE1526" s="1843">
        <v>91937</v>
      </c>
      <c r="AF1526" s="74" t="s">
        <v>1351</v>
      </c>
      <c r="AG1526" s="1844" t="s">
        <v>9268</v>
      </c>
      <c r="AH1526" s="1844">
        <v>4</v>
      </c>
      <c r="AI1526" s="2396" t="str">
        <f t="shared" si="26"/>
        <v>VALISOARA</v>
      </c>
      <c r="AJ1526" s="1845"/>
    </row>
    <row r="1527" spans="30:36" x14ac:dyDescent="0.25">
      <c r="AD1527" s="1">
        <v>20</v>
      </c>
      <c r="AE1527" s="1843">
        <v>91795</v>
      </c>
      <c r="AF1527" s="74" t="s">
        <v>2811</v>
      </c>
      <c r="AG1527" s="1844" t="s">
        <v>9268</v>
      </c>
      <c r="AH1527" s="1844">
        <v>4</v>
      </c>
      <c r="AI1527" s="2396" t="str">
        <f t="shared" si="26"/>
        <v>VATA DE JOS</v>
      </c>
      <c r="AJ1527" s="1845"/>
    </row>
    <row r="1528" spans="30:36" x14ac:dyDescent="0.25">
      <c r="AD1528" s="1">
        <v>20</v>
      </c>
      <c r="AE1528" s="1843">
        <v>91982</v>
      </c>
      <c r="AF1528" s="74" t="s">
        <v>2813</v>
      </c>
      <c r="AG1528" s="1844" t="s">
        <v>9268</v>
      </c>
      <c r="AH1528" s="1844">
        <v>4</v>
      </c>
      <c r="AI1528" s="2396" t="str">
        <f t="shared" si="26"/>
        <v>VETEL</v>
      </c>
      <c r="AJ1528" s="1845"/>
    </row>
    <row r="1529" spans="30:36" x14ac:dyDescent="0.25">
      <c r="AD1529" s="1">
        <v>20</v>
      </c>
      <c r="AE1529" s="1843">
        <v>92097</v>
      </c>
      <c r="AF1529" s="74" t="s">
        <v>2814</v>
      </c>
      <c r="AG1529" s="1844" t="s">
        <v>9268</v>
      </c>
      <c r="AH1529" s="1844">
        <v>4</v>
      </c>
      <c r="AI1529" s="2396" t="str">
        <f t="shared" si="26"/>
        <v>VORTA</v>
      </c>
      <c r="AJ1529" s="1845"/>
    </row>
    <row r="1530" spans="30:36" x14ac:dyDescent="0.25">
      <c r="AD1530" s="1830">
        <v>20</v>
      </c>
      <c r="AE1530" s="1846">
        <v>92177</v>
      </c>
      <c r="AF1530" s="1847" t="s">
        <v>2815</v>
      </c>
      <c r="AG1530" s="1848" t="s">
        <v>9268</v>
      </c>
      <c r="AH1530" s="1848">
        <v>4</v>
      </c>
      <c r="AI1530" s="2397" t="str">
        <f t="shared" si="26"/>
        <v>ZAM</v>
      </c>
      <c r="AJ1530" s="1849"/>
    </row>
    <row r="1531" spans="30:36" x14ac:dyDescent="0.25">
      <c r="AD1531" s="1850">
        <v>21</v>
      </c>
      <c r="AE1531" s="1851">
        <v>92658</v>
      </c>
      <c r="AF1531" s="1852" t="s">
        <v>1549</v>
      </c>
      <c r="AG1531" s="1853" t="s">
        <v>9269</v>
      </c>
      <c r="AH1531" s="1853">
        <v>1</v>
      </c>
      <c r="AI1531" s="2398" t="str">
        <f t="shared" si="26"/>
        <v>MUNICIPIUL SLOBOZIA</v>
      </c>
      <c r="AJ1531" s="1854" t="s">
        <v>9269</v>
      </c>
    </row>
    <row r="1532" spans="30:36" x14ac:dyDescent="0.25">
      <c r="AD1532" s="1">
        <v>21</v>
      </c>
      <c r="AE1532" s="1843">
        <v>92701</v>
      </c>
      <c r="AF1532" s="74" t="s">
        <v>10611</v>
      </c>
      <c r="AG1532" s="1844" t="s">
        <v>9269</v>
      </c>
      <c r="AH1532" s="1844">
        <v>2</v>
      </c>
      <c r="AI1532" s="2396" t="str">
        <f t="shared" si="26"/>
        <v>MUNICIPIUL FETESTI</v>
      </c>
      <c r="AJ1532" s="1845"/>
    </row>
    <row r="1533" spans="30:36" x14ac:dyDescent="0.25">
      <c r="AD1533" s="1">
        <v>21</v>
      </c>
      <c r="AE1533" s="1843">
        <v>100683</v>
      </c>
      <c r="AF1533" s="74" t="s">
        <v>2880</v>
      </c>
      <c r="AG1533" s="1844" t="s">
        <v>9269</v>
      </c>
      <c r="AH1533" s="1844">
        <v>2</v>
      </c>
      <c r="AI1533" s="2396" t="str">
        <f t="shared" si="26"/>
        <v>MUNICIPIUL URZICENI</v>
      </c>
      <c r="AJ1533" s="1845"/>
    </row>
    <row r="1534" spans="30:36" x14ac:dyDescent="0.25">
      <c r="AD1534" s="1">
        <v>21</v>
      </c>
      <c r="AE1534" s="1843">
        <v>92836</v>
      </c>
      <c r="AF1534" s="74" t="s">
        <v>10613</v>
      </c>
      <c r="AG1534" s="1844" t="s">
        <v>9269</v>
      </c>
      <c r="AH1534" s="1844">
        <v>3</v>
      </c>
      <c r="AI1534" s="2396" t="str">
        <f t="shared" si="26"/>
        <v>ORASUL AMARA</v>
      </c>
      <c r="AJ1534" s="1845"/>
    </row>
    <row r="1535" spans="30:36" x14ac:dyDescent="0.25">
      <c r="AD1535" s="1">
        <v>21</v>
      </c>
      <c r="AE1535" s="1843">
        <v>93067</v>
      </c>
      <c r="AF1535" s="74" t="s">
        <v>2812</v>
      </c>
      <c r="AG1535" s="1844" t="s">
        <v>9269</v>
      </c>
      <c r="AH1535" s="1844">
        <v>3</v>
      </c>
      <c r="AI1535" s="2396" t="str">
        <f t="shared" si="26"/>
        <v>ORASUL CAZANESTI</v>
      </c>
      <c r="AJ1535" s="1845"/>
    </row>
    <row r="1536" spans="30:36" x14ac:dyDescent="0.25">
      <c r="AD1536" s="1">
        <v>21</v>
      </c>
      <c r="AE1536" s="1843">
        <v>102749</v>
      </c>
      <c r="AF1536" s="74" t="s">
        <v>10614</v>
      </c>
      <c r="AG1536" s="1844" t="s">
        <v>9269</v>
      </c>
      <c r="AH1536" s="1844">
        <v>3</v>
      </c>
      <c r="AI1536" s="2396" t="str">
        <f t="shared" si="26"/>
        <v>ORASUL FIERBINTI-TARG</v>
      </c>
      <c r="AJ1536" s="1845"/>
    </row>
    <row r="1537" spans="30:36" x14ac:dyDescent="0.25">
      <c r="AD1537" s="1">
        <v>21</v>
      </c>
      <c r="AE1537" s="1843">
        <v>92765</v>
      </c>
      <c r="AF1537" s="74" t="s">
        <v>10612</v>
      </c>
      <c r="AG1537" s="1844" t="s">
        <v>9269</v>
      </c>
      <c r="AH1537" s="1844">
        <v>3</v>
      </c>
      <c r="AI1537" s="2396" t="str">
        <f t="shared" si="26"/>
        <v>ORASUL TANDAREI</v>
      </c>
      <c r="AJ1537" s="1845"/>
    </row>
    <row r="1538" spans="30:36" x14ac:dyDescent="0.25">
      <c r="AD1538" s="1">
        <v>21</v>
      </c>
      <c r="AE1538" s="1843">
        <v>100754</v>
      </c>
      <c r="AF1538" s="74" t="s">
        <v>2593</v>
      </c>
      <c r="AG1538" s="1844" t="s">
        <v>9269</v>
      </c>
      <c r="AH1538" s="1844">
        <v>4</v>
      </c>
      <c r="AI1538" s="2396" t="str">
        <f t="shared" si="26"/>
        <v>ADANCATA</v>
      </c>
      <c r="AJ1538" s="1845"/>
    </row>
    <row r="1539" spans="30:36" x14ac:dyDescent="0.25">
      <c r="AD1539" s="1">
        <v>21</v>
      </c>
      <c r="AE1539" s="1843">
        <v>92783</v>
      </c>
      <c r="AF1539" s="74" t="s">
        <v>1428</v>
      </c>
      <c r="AG1539" s="1844" t="s">
        <v>9269</v>
      </c>
      <c r="AH1539" s="1844">
        <v>4</v>
      </c>
      <c r="AI1539" s="2396" t="str">
        <f t="shared" si="26"/>
        <v>ALBESTI</v>
      </c>
      <c r="AJ1539" s="1845"/>
    </row>
    <row r="1540" spans="30:36" x14ac:dyDescent="0.25">
      <c r="AD1540" s="1">
        <v>21</v>
      </c>
      <c r="AE1540" s="1843">
        <v>100852</v>
      </c>
      <c r="AF1540" s="74" t="s">
        <v>2678</v>
      </c>
      <c r="AG1540" s="1844" t="s">
        <v>9269</v>
      </c>
      <c r="AH1540" s="1844">
        <v>4</v>
      </c>
      <c r="AI1540" s="2396" t="str">
        <f t="shared" si="26"/>
        <v>ALEXENI</v>
      </c>
      <c r="AJ1540" s="1845"/>
    </row>
    <row r="1541" spans="30:36" x14ac:dyDescent="0.25">
      <c r="AD1541" s="1">
        <v>21</v>
      </c>
      <c r="AE1541" s="1843">
        <v>92872</v>
      </c>
      <c r="AF1541" s="74" t="s">
        <v>2882</v>
      </c>
      <c r="AG1541" s="1844" t="s">
        <v>9269</v>
      </c>
      <c r="AH1541" s="1844">
        <v>4</v>
      </c>
      <c r="AI1541" s="2396" t="str">
        <f t="shared" si="26"/>
        <v>ANDRASESTI</v>
      </c>
      <c r="AJ1541" s="1845"/>
    </row>
    <row r="1542" spans="30:36" x14ac:dyDescent="0.25">
      <c r="AD1542" s="1">
        <v>21</v>
      </c>
      <c r="AE1542" s="1843">
        <v>100870</v>
      </c>
      <c r="AF1542" s="74" t="s">
        <v>2883</v>
      </c>
      <c r="AG1542" s="1844" t="s">
        <v>9269</v>
      </c>
      <c r="AH1542" s="1844">
        <v>4</v>
      </c>
      <c r="AI1542" s="2396" t="str">
        <f t="shared" ref="AI1542:AI1605" si="27">INDEX(AO:AO,MATCH(AH1542,AL:AL,0),)&amp;AF1542</f>
        <v>ARMASESTI</v>
      </c>
      <c r="AJ1542" s="1845"/>
    </row>
    <row r="1543" spans="30:36" x14ac:dyDescent="0.25">
      <c r="AD1543" s="1">
        <v>21</v>
      </c>
      <c r="AE1543" s="1843">
        <v>100923</v>
      </c>
      <c r="AF1543" s="74" t="s">
        <v>2885</v>
      </c>
      <c r="AG1543" s="1844" t="s">
        <v>9269</v>
      </c>
      <c r="AH1543" s="1844">
        <v>4</v>
      </c>
      <c r="AI1543" s="2396" t="str">
        <f t="shared" si="27"/>
        <v>AXINTELE</v>
      </c>
      <c r="AJ1543" s="1845"/>
    </row>
    <row r="1544" spans="30:36" x14ac:dyDescent="0.25">
      <c r="AD1544" s="1">
        <v>21</v>
      </c>
      <c r="AE1544" s="1843">
        <v>92907</v>
      </c>
      <c r="AF1544" s="74" t="s">
        <v>2886</v>
      </c>
      <c r="AG1544" s="1844" t="s">
        <v>9269</v>
      </c>
      <c r="AH1544" s="1844">
        <v>4</v>
      </c>
      <c r="AI1544" s="2396" t="str">
        <f t="shared" si="27"/>
        <v>BALACIU</v>
      </c>
      <c r="AJ1544" s="1845"/>
    </row>
    <row r="1545" spans="30:36" x14ac:dyDescent="0.25">
      <c r="AD1545" s="1">
        <v>21</v>
      </c>
      <c r="AE1545" s="1843">
        <v>180064</v>
      </c>
      <c r="AF1545" s="74" t="s">
        <v>2884</v>
      </c>
      <c r="AG1545" s="1844" t="s">
        <v>9269</v>
      </c>
      <c r="AH1545" s="1844">
        <v>4</v>
      </c>
      <c r="AI1545" s="2396" t="str">
        <f t="shared" si="27"/>
        <v>BARBULESTI</v>
      </c>
      <c r="AJ1545" s="1845"/>
    </row>
    <row r="1546" spans="30:36" x14ac:dyDescent="0.25">
      <c r="AD1546" s="1">
        <v>21</v>
      </c>
      <c r="AE1546" s="1843">
        <v>101056</v>
      </c>
      <c r="AF1546" s="74" t="s">
        <v>2888</v>
      </c>
      <c r="AG1546" s="1844" t="s">
        <v>9269</v>
      </c>
      <c r="AH1546" s="1844">
        <v>4</v>
      </c>
      <c r="AI1546" s="2396" t="str">
        <f t="shared" si="27"/>
        <v>BARCANESTI</v>
      </c>
      <c r="AJ1546" s="1845"/>
    </row>
    <row r="1547" spans="30:36" x14ac:dyDescent="0.25">
      <c r="AD1547" s="1">
        <v>21</v>
      </c>
      <c r="AE1547" s="1843">
        <v>179784</v>
      </c>
      <c r="AF1547" s="74" t="s">
        <v>2897</v>
      </c>
      <c r="AG1547" s="1844" t="s">
        <v>9269</v>
      </c>
      <c r="AH1547" s="1844">
        <v>4</v>
      </c>
      <c r="AI1547" s="2396" t="str">
        <f t="shared" si="27"/>
        <v>BORANESTI</v>
      </c>
      <c r="AJ1547" s="1845"/>
    </row>
    <row r="1548" spans="30:36" x14ac:dyDescent="0.25">
      <c r="AD1548" s="1">
        <v>21</v>
      </c>
      <c r="AE1548" s="1843">
        <v>92989</v>
      </c>
      <c r="AF1548" s="74" t="s">
        <v>2198</v>
      </c>
      <c r="AG1548" s="1844" t="s">
        <v>9269</v>
      </c>
      <c r="AH1548" s="1844">
        <v>4</v>
      </c>
      <c r="AI1548" s="2396" t="str">
        <f t="shared" si="27"/>
        <v>BORDUSANI</v>
      </c>
      <c r="AJ1548" s="1845"/>
    </row>
    <row r="1549" spans="30:36" x14ac:dyDescent="0.25">
      <c r="AD1549" s="1">
        <v>21</v>
      </c>
      <c r="AE1549" s="1843">
        <v>101243</v>
      </c>
      <c r="AF1549" s="74" t="s">
        <v>1600</v>
      </c>
      <c r="AG1549" s="1844" t="s">
        <v>9269</v>
      </c>
      <c r="AH1549" s="1844">
        <v>4</v>
      </c>
      <c r="AI1549" s="2396" t="str">
        <f t="shared" si="27"/>
        <v>BRAZII</v>
      </c>
      <c r="AJ1549" s="1845"/>
    </row>
    <row r="1550" spans="30:36" x14ac:dyDescent="0.25">
      <c r="AD1550" s="1">
        <v>21</v>
      </c>
      <c r="AE1550" s="1843">
        <v>93021</v>
      </c>
      <c r="AF1550" s="74" t="s">
        <v>2889</v>
      </c>
      <c r="AG1550" s="1844" t="s">
        <v>9269</v>
      </c>
      <c r="AH1550" s="1844">
        <v>4</v>
      </c>
      <c r="AI1550" s="2396" t="str">
        <f t="shared" si="27"/>
        <v>BUCU</v>
      </c>
      <c r="AJ1550" s="1845"/>
    </row>
    <row r="1551" spans="30:36" x14ac:dyDescent="0.25">
      <c r="AD1551" s="1">
        <v>21</v>
      </c>
      <c r="AE1551" s="1843">
        <v>179793</v>
      </c>
      <c r="AF1551" s="74" t="s">
        <v>2881</v>
      </c>
      <c r="AG1551" s="1844" t="s">
        <v>9269</v>
      </c>
      <c r="AH1551" s="1844">
        <v>4</v>
      </c>
      <c r="AI1551" s="2396" t="str">
        <f t="shared" si="27"/>
        <v>BUESTI</v>
      </c>
      <c r="AJ1551" s="1845"/>
    </row>
    <row r="1552" spans="30:36" x14ac:dyDescent="0.25">
      <c r="AD1552" s="1">
        <v>21</v>
      </c>
      <c r="AE1552" s="1843">
        <v>100709</v>
      </c>
      <c r="AF1552" s="74" t="s">
        <v>2403</v>
      </c>
      <c r="AG1552" s="1844" t="s">
        <v>9269</v>
      </c>
      <c r="AH1552" s="1844">
        <v>4</v>
      </c>
      <c r="AI1552" s="2396" t="str">
        <f t="shared" si="27"/>
        <v>CIOCARLIA</v>
      </c>
      <c r="AJ1552" s="1845"/>
    </row>
    <row r="1553" spans="30:36" x14ac:dyDescent="0.25">
      <c r="AD1553" s="1">
        <v>21</v>
      </c>
      <c r="AE1553" s="1843">
        <v>93101</v>
      </c>
      <c r="AF1553" s="74" t="s">
        <v>2891</v>
      </c>
      <c r="AG1553" s="1844" t="s">
        <v>9269</v>
      </c>
      <c r="AH1553" s="1844">
        <v>4</v>
      </c>
      <c r="AI1553" s="2396" t="str">
        <f t="shared" si="27"/>
        <v>CIOCHINA</v>
      </c>
      <c r="AJ1553" s="1845"/>
    </row>
    <row r="1554" spans="30:36" x14ac:dyDescent="0.25">
      <c r="AD1554" s="1">
        <v>21</v>
      </c>
      <c r="AE1554" s="1843">
        <v>93156</v>
      </c>
      <c r="AF1554" s="74" t="s">
        <v>1517</v>
      </c>
      <c r="AG1554" s="1844" t="s">
        <v>9269</v>
      </c>
      <c r="AH1554" s="1844">
        <v>4</v>
      </c>
      <c r="AI1554" s="2396" t="str">
        <f t="shared" si="27"/>
        <v>CIULNITA</v>
      </c>
      <c r="AJ1554" s="1845"/>
    </row>
    <row r="1555" spans="30:36" x14ac:dyDescent="0.25">
      <c r="AD1555" s="1">
        <v>21</v>
      </c>
      <c r="AE1555" s="1843">
        <v>93209</v>
      </c>
      <c r="AF1555" s="74" t="s">
        <v>2893</v>
      </c>
      <c r="AG1555" s="1844" t="s">
        <v>9269</v>
      </c>
      <c r="AH1555" s="1844">
        <v>4</v>
      </c>
      <c r="AI1555" s="2396" t="str">
        <f t="shared" si="27"/>
        <v>COCORA</v>
      </c>
      <c r="AJ1555" s="1845"/>
    </row>
    <row r="1556" spans="30:36" x14ac:dyDescent="0.25">
      <c r="AD1556" s="1">
        <v>21</v>
      </c>
      <c r="AE1556" s="1843">
        <v>179971</v>
      </c>
      <c r="AF1556" s="74" t="s">
        <v>2894</v>
      </c>
      <c r="AG1556" s="1844" t="s">
        <v>9269</v>
      </c>
      <c r="AH1556" s="1844">
        <v>4</v>
      </c>
      <c r="AI1556" s="2396" t="str">
        <f t="shared" si="27"/>
        <v>COLELIA</v>
      </c>
      <c r="AJ1556" s="1845"/>
    </row>
    <row r="1557" spans="30:36" x14ac:dyDescent="0.25">
      <c r="AD1557" s="1">
        <v>21</v>
      </c>
      <c r="AE1557" s="1843">
        <v>93236</v>
      </c>
      <c r="AF1557" s="74" t="s">
        <v>2895</v>
      </c>
      <c r="AG1557" s="1844" t="s">
        <v>9269</v>
      </c>
      <c r="AH1557" s="1844">
        <v>4</v>
      </c>
      <c r="AI1557" s="2396" t="str">
        <f t="shared" si="27"/>
        <v>COSAMBESTI</v>
      </c>
      <c r="AJ1557" s="1845"/>
    </row>
    <row r="1558" spans="30:36" x14ac:dyDescent="0.25">
      <c r="AD1558" s="1">
        <v>21</v>
      </c>
      <c r="AE1558" s="1843">
        <v>102240</v>
      </c>
      <c r="AF1558" s="74" t="s">
        <v>2633</v>
      </c>
      <c r="AG1558" s="1844" t="s">
        <v>9269</v>
      </c>
      <c r="AH1558" s="1844">
        <v>4</v>
      </c>
      <c r="AI1558" s="2396" t="str">
        <f t="shared" si="27"/>
        <v>COSERENI</v>
      </c>
      <c r="AJ1558" s="1845"/>
    </row>
    <row r="1559" spans="30:36" x14ac:dyDescent="0.25">
      <c r="AD1559" s="1">
        <v>21</v>
      </c>
      <c r="AE1559" s="1843">
        <v>102641</v>
      </c>
      <c r="AF1559" s="74" t="s">
        <v>2898</v>
      </c>
      <c r="AG1559" s="1844" t="s">
        <v>9269</v>
      </c>
      <c r="AH1559" s="1844">
        <v>4</v>
      </c>
      <c r="AI1559" s="2396" t="str">
        <f t="shared" si="27"/>
        <v>DRAGOESTI</v>
      </c>
      <c r="AJ1559" s="1845"/>
    </row>
    <row r="1560" spans="30:36" x14ac:dyDescent="0.25">
      <c r="AD1560" s="1">
        <v>21</v>
      </c>
      <c r="AE1560" s="1843">
        <v>102703</v>
      </c>
      <c r="AF1560" s="74" t="s">
        <v>2899</v>
      </c>
      <c r="AG1560" s="1844" t="s">
        <v>9269</v>
      </c>
      <c r="AH1560" s="1844">
        <v>4</v>
      </c>
      <c r="AI1560" s="2396" t="str">
        <f t="shared" si="27"/>
        <v>DRIDU</v>
      </c>
      <c r="AJ1560" s="1845"/>
    </row>
    <row r="1561" spans="30:36" x14ac:dyDescent="0.25">
      <c r="AD1561" s="1">
        <v>21</v>
      </c>
      <c r="AE1561" s="1843">
        <v>93575</v>
      </c>
      <c r="AF1561" s="74" t="s">
        <v>2901</v>
      </c>
      <c r="AG1561" s="1844" t="s">
        <v>9269</v>
      </c>
      <c r="AH1561" s="1844">
        <v>4</v>
      </c>
      <c r="AI1561" s="2396" t="str">
        <f t="shared" si="27"/>
        <v>FACAENI</v>
      </c>
      <c r="AJ1561" s="1845"/>
    </row>
    <row r="1562" spans="30:36" x14ac:dyDescent="0.25">
      <c r="AD1562" s="1">
        <v>21</v>
      </c>
      <c r="AE1562" s="1843">
        <v>103283</v>
      </c>
      <c r="AF1562" s="74" t="s">
        <v>2902</v>
      </c>
      <c r="AG1562" s="1844" t="s">
        <v>9269</v>
      </c>
      <c r="AH1562" s="1844">
        <v>4</v>
      </c>
      <c r="AI1562" s="2396" t="str">
        <f t="shared" si="27"/>
        <v>GARBOVI</v>
      </c>
      <c r="AJ1562" s="1845"/>
    </row>
    <row r="1563" spans="30:36" x14ac:dyDescent="0.25">
      <c r="AD1563" s="1">
        <v>21</v>
      </c>
      <c r="AE1563" s="1843">
        <v>93600</v>
      </c>
      <c r="AF1563" s="74" t="s">
        <v>1757</v>
      </c>
      <c r="AG1563" s="1844" t="s">
        <v>9269</v>
      </c>
      <c r="AH1563" s="1844">
        <v>4</v>
      </c>
      <c r="AI1563" s="2396" t="str">
        <f t="shared" si="27"/>
        <v>GHEORGHE DOJA</v>
      </c>
      <c r="AJ1563" s="1845"/>
    </row>
    <row r="1564" spans="30:36" x14ac:dyDescent="0.25">
      <c r="AD1564" s="1">
        <v>21</v>
      </c>
      <c r="AE1564" s="1843">
        <v>93628</v>
      </c>
      <c r="AF1564" s="74" t="s">
        <v>2903</v>
      </c>
      <c r="AG1564" s="1844" t="s">
        <v>9269</v>
      </c>
      <c r="AH1564" s="1844">
        <v>4</v>
      </c>
      <c r="AI1564" s="2396" t="str">
        <f t="shared" si="27"/>
        <v>GHEORGHE LAZAR</v>
      </c>
      <c r="AJ1564" s="1845"/>
    </row>
    <row r="1565" spans="30:36" x14ac:dyDescent="0.25">
      <c r="AD1565" s="1">
        <v>21</v>
      </c>
      <c r="AE1565" s="1843">
        <v>93646</v>
      </c>
      <c r="AF1565" s="74" t="s">
        <v>1784</v>
      </c>
      <c r="AG1565" s="1844" t="s">
        <v>9269</v>
      </c>
      <c r="AH1565" s="1844">
        <v>4</v>
      </c>
      <c r="AI1565" s="2396" t="str">
        <f t="shared" si="27"/>
        <v>GIURGENI</v>
      </c>
      <c r="AJ1565" s="1845"/>
    </row>
    <row r="1566" spans="30:36" x14ac:dyDescent="0.25">
      <c r="AD1566" s="1">
        <v>21</v>
      </c>
      <c r="AE1566" s="1843">
        <v>93717</v>
      </c>
      <c r="AF1566" s="74" t="s">
        <v>2904</v>
      </c>
      <c r="AG1566" s="1844" t="s">
        <v>9269</v>
      </c>
      <c r="AH1566" s="1844">
        <v>4</v>
      </c>
      <c r="AI1566" s="2396" t="str">
        <f t="shared" si="27"/>
        <v>GRINDU</v>
      </c>
      <c r="AJ1566" s="1845"/>
    </row>
    <row r="1567" spans="30:36" x14ac:dyDescent="0.25">
      <c r="AD1567" s="1">
        <v>21</v>
      </c>
      <c r="AE1567" s="1843">
        <v>93735</v>
      </c>
      <c r="AF1567" s="74" t="s">
        <v>2006</v>
      </c>
      <c r="AG1567" s="1844" t="s">
        <v>9269</v>
      </c>
      <c r="AH1567" s="1844">
        <v>4</v>
      </c>
      <c r="AI1567" s="2396" t="str">
        <f t="shared" si="27"/>
        <v>GRIVITA</v>
      </c>
      <c r="AJ1567" s="1845"/>
    </row>
    <row r="1568" spans="30:36" x14ac:dyDescent="0.25">
      <c r="AD1568" s="1">
        <v>21</v>
      </c>
      <c r="AE1568" s="1843">
        <v>180046</v>
      </c>
      <c r="AF1568" s="74" t="s">
        <v>2907</v>
      </c>
      <c r="AG1568" s="1844" t="s">
        <v>9269</v>
      </c>
      <c r="AH1568" s="1844">
        <v>4</v>
      </c>
      <c r="AI1568" s="2396" t="str">
        <f t="shared" si="27"/>
        <v>GURA IALOMITEI</v>
      </c>
      <c r="AJ1568" s="1845"/>
    </row>
    <row r="1569" spans="30:36" x14ac:dyDescent="0.25">
      <c r="AD1569" s="1">
        <v>21</v>
      </c>
      <c r="AE1569" s="1843">
        <v>103862</v>
      </c>
      <c r="AF1569" s="74" t="s">
        <v>2905</v>
      </c>
      <c r="AG1569" s="1844" t="s">
        <v>9269</v>
      </c>
      <c r="AH1569" s="1844">
        <v>4</v>
      </c>
      <c r="AI1569" s="2396" t="str">
        <f t="shared" si="27"/>
        <v>ION ROATA</v>
      </c>
      <c r="AJ1569" s="1845"/>
    </row>
    <row r="1570" spans="30:36" x14ac:dyDescent="0.25">
      <c r="AD1570" s="1">
        <v>21</v>
      </c>
      <c r="AE1570" s="1843">
        <v>103960</v>
      </c>
      <c r="AF1570" s="74" t="s">
        <v>2906</v>
      </c>
      <c r="AG1570" s="1844" t="s">
        <v>9269</v>
      </c>
      <c r="AH1570" s="1844">
        <v>4</v>
      </c>
      <c r="AI1570" s="2396" t="str">
        <f t="shared" si="27"/>
        <v>JILAVELE</v>
      </c>
      <c r="AJ1570" s="1845"/>
    </row>
    <row r="1571" spans="30:36" x14ac:dyDescent="0.25">
      <c r="AD1571" s="1">
        <v>21</v>
      </c>
      <c r="AE1571" s="1843">
        <v>179800</v>
      </c>
      <c r="AF1571" s="74" t="s">
        <v>2229</v>
      </c>
      <c r="AG1571" s="1844" t="s">
        <v>9269</v>
      </c>
      <c r="AH1571" s="1844">
        <v>4</v>
      </c>
      <c r="AI1571" s="2396" t="str">
        <f t="shared" si="27"/>
        <v>MAIA</v>
      </c>
      <c r="AJ1571" s="1845"/>
    </row>
    <row r="1572" spans="30:36" x14ac:dyDescent="0.25">
      <c r="AD1572" s="1">
        <v>21</v>
      </c>
      <c r="AE1572" s="1843">
        <v>100736</v>
      </c>
      <c r="AF1572" s="74" t="s">
        <v>2148</v>
      </c>
      <c r="AG1572" s="1844" t="s">
        <v>9269</v>
      </c>
      <c r="AH1572" s="1844">
        <v>4</v>
      </c>
      <c r="AI1572" s="2396" t="str">
        <f t="shared" si="27"/>
        <v>MANASIA</v>
      </c>
      <c r="AJ1572" s="1845"/>
    </row>
    <row r="1573" spans="30:36" x14ac:dyDescent="0.25">
      <c r="AD1573" s="1">
        <v>21</v>
      </c>
      <c r="AE1573" s="1843">
        <v>179980</v>
      </c>
      <c r="AF1573" s="74" t="s">
        <v>2896</v>
      </c>
      <c r="AG1573" s="1844" t="s">
        <v>9269</v>
      </c>
      <c r="AH1573" s="1844">
        <v>4</v>
      </c>
      <c r="AI1573" s="2396" t="str">
        <f t="shared" si="27"/>
        <v>MARCULESTI</v>
      </c>
      <c r="AJ1573" s="1845"/>
    </row>
    <row r="1574" spans="30:36" x14ac:dyDescent="0.25">
      <c r="AD1574" s="1">
        <v>21</v>
      </c>
      <c r="AE1574" s="1843">
        <v>93995</v>
      </c>
      <c r="AF1574" s="74" t="s">
        <v>1967</v>
      </c>
      <c r="AG1574" s="1844" t="s">
        <v>9269</v>
      </c>
      <c r="AH1574" s="1844">
        <v>4</v>
      </c>
      <c r="AI1574" s="2396" t="str">
        <f t="shared" si="27"/>
        <v>MIHAIL KOGALNICEANU</v>
      </c>
      <c r="AJ1574" s="1845"/>
    </row>
    <row r="1575" spans="30:36" x14ac:dyDescent="0.25">
      <c r="AD1575" s="1">
        <v>21</v>
      </c>
      <c r="AE1575" s="1843">
        <v>94045</v>
      </c>
      <c r="AF1575" s="74" t="s">
        <v>2741</v>
      </c>
      <c r="AG1575" s="1844" t="s">
        <v>9269</v>
      </c>
      <c r="AH1575" s="1844">
        <v>4</v>
      </c>
      <c r="AI1575" s="2396" t="str">
        <f t="shared" si="27"/>
        <v>MILOSESTI</v>
      </c>
      <c r="AJ1575" s="1845"/>
    </row>
    <row r="1576" spans="30:36" x14ac:dyDescent="0.25">
      <c r="AD1576" s="1">
        <v>21</v>
      </c>
      <c r="AE1576" s="1843">
        <v>179999</v>
      </c>
      <c r="AF1576" s="74" t="s">
        <v>2900</v>
      </c>
      <c r="AG1576" s="1844" t="s">
        <v>9269</v>
      </c>
      <c r="AH1576" s="1844">
        <v>4</v>
      </c>
      <c r="AI1576" s="2396" t="str">
        <f t="shared" si="27"/>
        <v>MOLDOVENI</v>
      </c>
      <c r="AJ1576" s="1845"/>
    </row>
    <row r="1577" spans="30:36" x14ac:dyDescent="0.25">
      <c r="AD1577" s="1">
        <v>21</v>
      </c>
      <c r="AE1577" s="1843">
        <v>94081</v>
      </c>
      <c r="AF1577" s="74" t="s">
        <v>2518</v>
      </c>
      <c r="AG1577" s="1844" t="s">
        <v>9269</v>
      </c>
      <c r="AH1577" s="1844">
        <v>4</v>
      </c>
      <c r="AI1577" s="2396" t="str">
        <f t="shared" si="27"/>
        <v>MOVILA</v>
      </c>
      <c r="AJ1577" s="1845"/>
    </row>
    <row r="1578" spans="30:36" x14ac:dyDescent="0.25">
      <c r="AD1578" s="1">
        <v>21</v>
      </c>
      <c r="AE1578" s="1843">
        <v>104270</v>
      </c>
      <c r="AF1578" s="74" t="s">
        <v>1761</v>
      </c>
      <c r="AG1578" s="1844" t="s">
        <v>9269</v>
      </c>
      <c r="AH1578" s="1844">
        <v>4</v>
      </c>
      <c r="AI1578" s="2396" t="str">
        <f t="shared" si="27"/>
        <v>MOVILITA</v>
      </c>
      <c r="AJ1578" s="1845"/>
    </row>
    <row r="1579" spans="30:36" x14ac:dyDescent="0.25">
      <c r="AD1579" s="1">
        <v>21</v>
      </c>
      <c r="AE1579" s="1843">
        <v>94107</v>
      </c>
      <c r="AF1579" s="74" t="s">
        <v>2908</v>
      </c>
      <c r="AG1579" s="1844" t="s">
        <v>9269</v>
      </c>
      <c r="AH1579" s="1844">
        <v>4</v>
      </c>
      <c r="AI1579" s="2396" t="str">
        <f t="shared" si="27"/>
        <v>MUNTENI-BUZAU</v>
      </c>
      <c r="AJ1579" s="1845"/>
    </row>
    <row r="1580" spans="30:36" x14ac:dyDescent="0.25">
      <c r="AD1580" s="1">
        <v>21</v>
      </c>
      <c r="AE1580" s="1843">
        <v>179819</v>
      </c>
      <c r="AF1580" s="74" t="s">
        <v>2890</v>
      </c>
      <c r="AG1580" s="1844" t="s">
        <v>9269</v>
      </c>
      <c r="AH1580" s="1844">
        <v>4</v>
      </c>
      <c r="AI1580" s="2396" t="str">
        <f t="shared" si="27"/>
        <v>OGRADA</v>
      </c>
      <c r="AJ1580" s="1845"/>
    </row>
    <row r="1581" spans="30:36" x14ac:dyDescent="0.25">
      <c r="AD1581" s="1">
        <v>21</v>
      </c>
      <c r="AE1581" s="1843">
        <v>94161</v>
      </c>
      <c r="AF1581" s="74" t="s">
        <v>2909</v>
      </c>
      <c r="AG1581" s="1844" t="s">
        <v>9269</v>
      </c>
      <c r="AH1581" s="1844">
        <v>4</v>
      </c>
      <c r="AI1581" s="2396" t="str">
        <f t="shared" si="27"/>
        <v>PERIETI</v>
      </c>
      <c r="AJ1581" s="1845"/>
    </row>
    <row r="1582" spans="30:36" x14ac:dyDescent="0.25">
      <c r="AD1582" s="1">
        <v>21</v>
      </c>
      <c r="AE1582" s="1843">
        <v>180000</v>
      </c>
      <c r="AF1582" s="74" t="s">
        <v>2848</v>
      </c>
      <c r="AG1582" s="1844" t="s">
        <v>9269</v>
      </c>
      <c r="AH1582" s="1844">
        <v>4</v>
      </c>
      <c r="AI1582" s="2396" t="str">
        <f t="shared" si="27"/>
        <v>PLATONESTI</v>
      </c>
      <c r="AJ1582" s="1845"/>
    </row>
    <row r="1583" spans="30:36" x14ac:dyDescent="0.25">
      <c r="AD1583" s="1">
        <v>21</v>
      </c>
      <c r="AE1583" s="1843">
        <v>94269</v>
      </c>
      <c r="AF1583" s="74" t="s">
        <v>2910</v>
      </c>
      <c r="AG1583" s="1844" t="s">
        <v>9269</v>
      </c>
      <c r="AH1583" s="1844">
        <v>4</v>
      </c>
      <c r="AI1583" s="2396" t="str">
        <f t="shared" si="27"/>
        <v>REVIGA</v>
      </c>
      <c r="AJ1583" s="1845"/>
    </row>
    <row r="1584" spans="30:36" x14ac:dyDescent="0.25">
      <c r="AD1584" s="1">
        <v>21</v>
      </c>
      <c r="AE1584" s="1843">
        <v>179828</v>
      </c>
      <c r="AF1584" s="74" t="s">
        <v>1763</v>
      </c>
      <c r="AG1584" s="1844" t="s">
        <v>9269</v>
      </c>
      <c r="AH1584" s="1844">
        <v>4</v>
      </c>
      <c r="AI1584" s="2396" t="str">
        <f t="shared" si="27"/>
        <v>ROSIORI</v>
      </c>
      <c r="AJ1584" s="1845"/>
    </row>
    <row r="1585" spans="30:36" x14ac:dyDescent="0.25">
      <c r="AD1585" s="1">
        <v>21</v>
      </c>
      <c r="AE1585" s="1843">
        <v>94330</v>
      </c>
      <c r="AF1585" s="74" t="s">
        <v>2162</v>
      </c>
      <c r="AG1585" s="1844" t="s">
        <v>9269</v>
      </c>
      <c r="AH1585" s="1844">
        <v>4</v>
      </c>
      <c r="AI1585" s="2396" t="str">
        <f t="shared" si="27"/>
        <v>SALCIOARA</v>
      </c>
      <c r="AJ1585" s="1845"/>
    </row>
    <row r="1586" spans="30:36" x14ac:dyDescent="0.25">
      <c r="AD1586" s="1">
        <v>21</v>
      </c>
      <c r="AE1586" s="1843">
        <v>180019</v>
      </c>
      <c r="AF1586" s="74" t="s">
        <v>2887</v>
      </c>
      <c r="AG1586" s="1844" t="s">
        <v>9269</v>
      </c>
      <c r="AH1586" s="1844">
        <v>4</v>
      </c>
      <c r="AI1586" s="2396" t="str">
        <f t="shared" si="27"/>
        <v>SARATENI</v>
      </c>
      <c r="AJ1586" s="1845"/>
    </row>
    <row r="1587" spans="30:36" x14ac:dyDescent="0.25">
      <c r="AD1587" s="1">
        <v>21</v>
      </c>
      <c r="AE1587" s="1843">
        <v>94376</v>
      </c>
      <c r="AF1587" s="74" t="s">
        <v>1991</v>
      </c>
      <c r="AG1587" s="1844" t="s">
        <v>9269</v>
      </c>
      <c r="AH1587" s="1844">
        <v>4</v>
      </c>
      <c r="AI1587" s="2396" t="str">
        <f t="shared" si="27"/>
        <v>SAVENI</v>
      </c>
      <c r="AJ1587" s="1845"/>
    </row>
    <row r="1588" spans="30:36" x14ac:dyDescent="0.25">
      <c r="AD1588" s="1">
        <v>21</v>
      </c>
      <c r="AE1588" s="1843">
        <v>94429</v>
      </c>
      <c r="AF1588" s="74" t="s">
        <v>2912</v>
      </c>
      <c r="AG1588" s="1844" t="s">
        <v>9269</v>
      </c>
      <c r="AH1588" s="1844">
        <v>4</v>
      </c>
      <c r="AI1588" s="2396" t="str">
        <f t="shared" si="27"/>
        <v>SCANTEIA</v>
      </c>
      <c r="AJ1588" s="1845"/>
    </row>
    <row r="1589" spans="30:36" x14ac:dyDescent="0.25">
      <c r="AD1589" s="1">
        <v>21</v>
      </c>
      <c r="AE1589" s="1843">
        <v>94456</v>
      </c>
      <c r="AF1589" s="74" t="s">
        <v>2438</v>
      </c>
      <c r="AG1589" s="1844" t="s">
        <v>9269</v>
      </c>
      <c r="AH1589" s="1844">
        <v>4</v>
      </c>
      <c r="AI1589" s="2396" t="str">
        <f t="shared" si="27"/>
        <v>SFANTU GHEORGHE</v>
      </c>
      <c r="AJ1589" s="1845"/>
    </row>
    <row r="1590" spans="30:36" x14ac:dyDescent="0.25">
      <c r="AD1590" s="1">
        <v>21</v>
      </c>
      <c r="AE1590" s="1843">
        <v>105026</v>
      </c>
      <c r="AF1590" s="74" t="s">
        <v>1496</v>
      </c>
      <c r="AG1590" s="1844" t="s">
        <v>9269</v>
      </c>
      <c r="AH1590" s="1844">
        <v>4</v>
      </c>
      <c r="AI1590" s="2396" t="str">
        <f t="shared" si="27"/>
        <v>SINESTI</v>
      </c>
      <c r="AJ1590" s="1845"/>
    </row>
    <row r="1591" spans="30:36" x14ac:dyDescent="0.25">
      <c r="AD1591" s="1">
        <v>21</v>
      </c>
      <c r="AE1591" s="1843">
        <v>94492</v>
      </c>
      <c r="AF1591" s="74" t="s">
        <v>2913</v>
      </c>
      <c r="AG1591" s="1844" t="s">
        <v>9269</v>
      </c>
      <c r="AH1591" s="1844">
        <v>4</v>
      </c>
      <c r="AI1591" s="2396" t="str">
        <f t="shared" si="27"/>
        <v>STELNICA</v>
      </c>
      <c r="AJ1591" s="1845"/>
    </row>
    <row r="1592" spans="30:36" x14ac:dyDescent="0.25">
      <c r="AD1592" s="1">
        <v>21</v>
      </c>
      <c r="AE1592" s="1843">
        <v>94535</v>
      </c>
      <c r="AF1592" s="74" t="s">
        <v>2160</v>
      </c>
      <c r="AG1592" s="1844" t="s">
        <v>9269</v>
      </c>
      <c r="AH1592" s="1844">
        <v>4</v>
      </c>
      <c r="AI1592" s="2396" t="str">
        <f t="shared" si="27"/>
        <v>SUDITI</v>
      </c>
      <c r="AJ1592" s="1845"/>
    </row>
    <row r="1593" spans="30:36" x14ac:dyDescent="0.25">
      <c r="AD1593" s="1">
        <v>21</v>
      </c>
      <c r="AE1593" s="1843">
        <v>179702</v>
      </c>
      <c r="AF1593" s="74" t="s">
        <v>1785</v>
      </c>
      <c r="AG1593" s="1844" t="s">
        <v>9269</v>
      </c>
      <c r="AH1593" s="1844">
        <v>4</v>
      </c>
      <c r="AI1593" s="2396" t="str">
        <f t="shared" si="27"/>
        <v>TRAIAN</v>
      </c>
      <c r="AJ1593" s="1845"/>
    </row>
    <row r="1594" spans="30:36" x14ac:dyDescent="0.25">
      <c r="AD1594" s="1">
        <v>21</v>
      </c>
      <c r="AE1594" s="1843">
        <v>94688</v>
      </c>
      <c r="AF1594" s="74" t="s">
        <v>2914</v>
      </c>
      <c r="AG1594" s="1844" t="s">
        <v>9269</v>
      </c>
      <c r="AH1594" s="1844">
        <v>4</v>
      </c>
      <c r="AI1594" s="2396" t="str">
        <f t="shared" si="27"/>
        <v>VALEA CIORII</v>
      </c>
      <c r="AJ1594" s="1845"/>
    </row>
    <row r="1595" spans="30:36" x14ac:dyDescent="0.25">
      <c r="AD1595" s="1">
        <v>21</v>
      </c>
      <c r="AE1595" s="1843">
        <v>105794</v>
      </c>
      <c r="AF1595" s="74" t="s">
        <v>2916</v>
      </c>
      <c r="AG1595" s="1844" t="s">
        <v>9269</v>
      </c>
      <c r="AH1595" s="1844">
        <v>4</v>
      </c>
      <c r="AI1595" s="2396" t="str">
        <f t="shared" si="27"/>
        <v>VALEA MACRISULUI</v>
      </c>
      <c r="AJ1595" s="1845"/>
    </row>
    <row r="1596" spans="30:36" x14ac:dyDescent="0.25">
      <c r="AD1596" s="1830">
        <v>21</v>
      </c>
      <c r="AE1596" s="1846">
        <v>94795</v>
      </c>
      <c r="AF1596" s="1847" t="s">
        <v>2009</v>
      </c>
      <c r="AG1596" s="1848" t="s">
        <v>9269</v>
      </c>
      <c r="AH1596" s="1848">
        <v>4</v>
      </c>
      <c r="AI1596" s="2397" t="str">
        <f t="shared" si="27"/>
        <v>VLADENI</v>
      </c>
      <c r="AJ1596" s="1849"/>
    </row>
    <row r="1597" spans="30:36" x14ac:dyDescent="0.25">
      <c r="AD1597" s="1850">
        <v>22</v>
      </c>
      <c r="AE1597" s="1851">
        <v>95060</v>
      </c>
      <c r="AF1597" s="1852" t="s">
        <v>2110</v>
      </c>
      <c r="AG1597" s="1853" t="s">
        <v>9270</v>
      </c>
      <c r="AH1597" s="1853">
        <v>1</v>
      </c>
      <c r="AI1597" s="2398" t="str">
        <f t="shared" si="27"/>
        <v>MUNICIPIUL IASI</v>
      </c>
      <c r="AJ1597" s="1854" t="s">
        <v>9270</v>
      </c>
    </row>
    <row r="1598" spans="30:36" x14ac:dyDescent="0.25">
      <c r="AD1598" s="1">
        <v>22</v>
      </c>
      <c r="AE1598" s="1843">
        <v>95391</v>
      </c>
      <c r="AF1598" s="74" t="s">
        <v>10615</v>
      </c>
      <c r="AG1598" s="1844" t="s">
        <v>9270</v>
      </c>
      <c r="AH1598" s="1844">
        <v>2</v>
      </c>
      <c r="AI1598" s="2396" t="str">
        <f t="shared" si="27"/>
        <v>MUNICIPIUL PASCANI</v>
      </c>
      <c r="AJ1598" s="1845"/>
    </row>
    <row r="1599" spans="30:36" x14ac:dyDescent="0.25">
      <c r="AD1599" s="1">
        <v>22</v>
      </c>
      <c r="AE1599" s="1843">
        <v>95355</v>
      </c>
      <c r="AF1599" s="74" t="s">
        <v>10616</v>
      </c>
      <c r="AG1599" s="1844" t="s">
        <v>9270</v>
      </c>
      <c r="AH1599" s="1844">
        <v>3</v>
      </c>
      <c r="AI1599" s="2396" t="str">
        <f t="shared" si="27"/>
        <v>ORASUL HARLAU</v>
      </c>
      <c r="AJ1599" s="1845"/>
    </row>
    <row r="1600" spans="30:36" x14ac:dyDescent="0.25">
      <c r="AD1600" s="1">
        <v>22</v>
      </c>
      <c r="AE1600" s="1843">
        <v>98373</v>
      </c>
      <c r="AF1600" s="74" t="s">
        <v>10618</v>
      </c>
      <c r="AG1600" s="1844" t="s">
        <v>9270</v>
      </c>
      <c r="AH1600" s="1844">
        <v>3</v>
      </c>
      <c r="AI1600" s="2396" t="str">
        <f t="shared" si="27"/>
        <v>ORASUL PODU ILOAIEI</v>
      </c>
      <c r="AJ1600" s="1845"/>
    </row>
    <row r="1601" spans="30:36" x14ac:dyDescent="0.25">
      <c r="AD1601" s="1">
        <v>22</v>
      </c>
      <c r="AE1601" s="1843">
        <v>95471</v>
      </c>
      <c r="AF1601" s="74" t="s">
        <v>10617</v>
      </c>
      <c r="AG1601" s="1844" t="s">
        <v>9270</v>
      </c>
      <c r="AH1601" s="1844">
        <v>3</v>
      </c>
      <c r="AI1601" s="2396" t="str">
        <f t="shared" si="27"/>
        <v>ORASUL TARGU FRUMOS</v>
      </c>
      <c r="AJ1601" s="1845"/>
    </row>
    <row r="1602" spans="30:36" x14ac:dyDescent="0.25">
      <c r="AD1602" s="1">
        <v>22</v>
      </c>
      <c r="AE1602" s="1843">
        <v>95612</v>
      </c>
      <c r="AF1602" s="74" t="s">
        <v>2286</v>
      </c>
      <c r="AG1602" s="1844" t="s">
        <v>9270</v>
      </c>
      <c r="AH1602" s="1844">
        <v>4</v>
      </c>
      <c r="AI1602" s="2396" t="str">
        <f t="shared" si="27"/>
        <v>ALEXANDRU I. CUZA</v>
      </c>
      <c r="AJ1602" s="1845"/>
    </row>
    <row r="1603" spans="30:36" x14ac:dyDescent="0.25">
      <c r="AD1603" s="1">
        <v>22</v>
      </c>
      <c r="AE1603" s="1843">
        <v>95667</v>
      </c>
      <c r="AF1603" s="74" t="s">
        <v>2918</v>
      </c>
      <c r="AG1603" s="1844" t="s">
        <v>9270</v>
      </c>
      <c r="AH1603" s="1844">
        <v>4</v>
      </c>
      <c r="AI1603" s="2396" t="str">
        <f t="shared" si="27"/>
        <v>ANDRIESENI</v>
      </c>
      <c r="AJ1603" s="1845"/>
    </row>
    <row r="1604" spans="30:36" x14ac:dyDescent="0.25">
      <c r="AD1604" s="1">
        <v>22</v>
      </c>
      <c r="AE1604" s="1843">
        <v>95747</v>
      </c>
      <c r="AF1604" s="74" t="s">
        <v>2919</v>
      </c>
      <c r="AG1604" s="1844" t="s">
        <v>9270</v>
      </c>
      <c r="AH1604" s="1844">
        <v>4</v>
      </c>
      <c r="AI1604" s="2396" t="str">
        <f t="shared" si="27"/>
        <v>ARONEANU</v>
      </c>
      <c r="AJ1604" s="1845"/>
    </row>
    <row r="1605" spans="30:36" x14ac:dyDescent="0.25">
      <c r="AD1605" s="1">
        <v>22</v>
      </c>
      <c r="AE1605" s="1843">
        <v>100273</v>
      </c>
      <c r="AF1605" s="74" t="s">
        <v>2971</v>
      </c>
      <c r="AG1605" s="1844" t="s">
        <v>9270</v>
      </c>
      <c r="AH1605" s="1844">
        <v>4</v>
      </c>
      <c r="AI1605" s="2396" t="str">
        <f t="shared" si="27"/>
        <v>BALS</v>
      </c>
      <c r="AJ1605" s="1845"/>
    </row>
    <row r="1606" spans="30:36" x14ac:dyDescent="0.25">
      <c r="AD1606" s="1">
        <v>22</v>
      </c>
      <c r="AE1606" s="1843">
        <v>95792</v>
      </c>
      <c r="AF1606" s="74" t="s">
        <v>2920</v>
      </c>
      <c r="AG1606" s="1844" t="s">
        <v>9270</v>
      </c>
      <c r="AH1606" s="1844">
        <v>4</v>
      </c>
      <c r="AI1606" s="2396" t="str">
        <f t="shared" ref="AI1606:AI1669" si="28">INDEX(AO:AO,MATCH(AH1606,AL:AL,0),)&amp;AF1606</f>
        <v>BALTATI</v>
      </c>
      <c r="AJ1606" s="1845"/>
    </row>
    <row r="1607" spans="30:36" x14ac:dyDescent="0.25">
      <c r="AD1607" s="1">
        <v>22</v>
      </c>
      <c r="AE1607" s="1843">
        <v>95088</v>
      </c>
      <c r="AF1607" s="74" t="s">
        <v>2921</v>
      </c>
      <c r="AG1607" s="1844" t="s">
        <v>9270</v>
      </c>
      <c r="AH1607" s="1844">
        <v>4</v>
      </c>
      <c r="AI1607" s="2396" t="str">
        <f t="shared" si="28"/>
        <v>BARNOVA</v>
      </c>
      <c r="AJ1607" s="1845"/>
    </row>
    <row r="1608" spans="30:36" x14ac:dyDescent="0.25">
      <c r="AD1608" s="1">
        <v>22</v>
      </c>
      <c r="AE1608" s="1843">
        <v>95872</v>
      </c>
      <c r="AF1608" s="74" t="s">
        <v>2922</v>
      </c>
      <c r="AG1608" s="1844" t="s">
        <v>9270</v>
      </c>
      <c r="AH1608" s="1844">
        <v>4</v>
      </c>
      <c r="AI1608" s="2396" t="str">
        <f t="shared" si="28"/>
        <v>BELCESTI</v>
      </c>
      <c r="AJ1608" s="1845"/>
    </row>
    <row r="1609" spans="30:36" x14ac:dyDescent="0.25">
      <c r="AD1609" s="1">
        <v>22</v>
      </c>
      <c r="AE1609" s="1843">
        <v>95943</v>
      </c>
      <c r="AF1609" s="74" t="s">
        <v>2020</v>
      </c>
      <c r="AG1609" s="1844" t="s">
        <v>9270</v>
      </c>
      <c r="AH1609" s="1844">
        <v>4</v>
      </c>
      <c r="AI1609" s="2396" t="str">
        <f t="shared" si="28"/>
        <v>BIVOLARI</v>
      </c>
      <c r="AJ1609" s="1845"/>
    </row>
    <row r="1610" spans="30:36" x14ac:dyDescent="0.25">
      <c r="AD1610" s="1">
        <v>22</v>
      </c>
      <c r="AE1610" s="1843">
        <v>96058</v>
      </c>
      <c r="AF1610" s="74" t="s">
        <v>1998</v>
      </c>
      <c r="AG1610" s="1844" t="s">
        <v>9270</v>
      </c>
      <c r="AH1610" s="1844">
        <v>4</v>
      </c>
      <c r="AI1610" s="2396" t="str">
        <f t="shared" si="28"/>
        <v>BRAESTI</v>
      </c>
      <c r="AJ1610" s="1845"/>
    </row>
    <row r="1611" spans="30:36" x14ac:dyDescent="0.25">
      <c r="AD1611" s="1">
        <v>22</v>
      </c>
      <c r="AE1611" s="1843">
        <v>96110</v>
      </c>
      <c r="AF1611" s="74" t="s">
        <v>2924</v>
      </c>
      <c r="AG1611" s="1844" t="s">
        <v>9270</v>
      </c>
      <c r="AH1611" s="1844">
        <v>4</v>
      </c>
      <c r="AI1611" s="2396" t="str">
        <f t="shared" si="28"/>
        <v>BUTEA</v>
      </c>
      <c r="AJ1611" s="1845"/>
    </row>
    <row r="1612" spans="30:36" x14ac:dyDescent="0.25">
      <c r="AD1612" s="1">
        <v>22</v>
      </c>
      <c r="AE1612" s="1843">
        <v>96147</v>
      </c>
      <c r="AF1612" s="74" t="s">
        <v>2925</v>
      </c>
      <c r="AG1612" s="1844" t="s">
        <v>9270</v>
      </c>
      <c r="AH1612" s="1844">
        <v>4</v>
      </c>
      <c r="AI1612" s="2396" t="str">
        <f t="shared" si="28"/>
        <v>CEPLENITA</v>
      </c>
      <c r="AJ1612" s="1845"/>
    </row>
    <row r="1613" spans="30:36" x14ac:dyDescent="0.25">
      <c r="AD1613" s="1">
        <v>22</v>
      </c>
      <c r="AE1613" s="1843">
        <v>100362</v>
      </c>
      <c r="AF1613" s="74" t="s">
        <v>2957</v>
      </c>
      <c r="AG1613" s="1844" t="s">
        <v>9270</v>
      </c>
      <c r="AH1613" s="1844">
        <v>4</v>
      </c>
      <c r="AI1613" s="2396" t="str">
        <f t="shared" si="28"/>
        <v>CIOHORANI</v>
      </c>
      <c r="AJ1613" s="1845"/>
    </row>
    <row r="1614" spans="30:36" x14ac:dyDescent="0.25">
      <c r="AD1614" s="1">
        <v>22</v>
      </c>
      <c r="AE1614" s="1843">
        <v>96192</v>
      </c>
      <c r="AF1614" s="74" t="s">
        <v>2926</v>
      </c>
      <c r="AG1614" s="1844" t="s">
        <v>9270</v>
      </c>
      <c r="AH1614" s="1844">
        <v>4</v>
      </c>
      <c r="AI1614" s="2396" t="str">
        <f t="shared" si="28"/>
        <v>CIORTESTI</v>
      </c>
      <c r="AJ1614" s="1845"/>
    </row>
    <row r="1615" spans="30:36" x14ac:dyDescent="0.25">
      <c r="AD1615" s="1">
        <v>22</v>
      </c>
      <c r="AE1615" s="1843">
        <v>96254</v>
      </c>
      <c r="AF1615" s="74" t="s">
        <v>2927</v>
      </c>
      <c r="AG1615" s="1844" t="s">
        <v>9270</v>
      </c>
      <c r="AH1615" s="1844">
        <v>4</v>
      </c>
      <c r="AI1615" s="2396" t="str">
        <f t="shared" si="28"/>
        <v>CIUREA</v>
      </c>
      <c r="AJ1615" s="1845"/>
    </row>
    <row r="1616" spans="30:36" x14ac:dyDescent="0.25">
      <c r="AD1616" s="1">
        <v>22</v>
      </c>
      <c r="AE1616" s="1843">
        <v>96334</v>
      </c>
      <c r="AF1616" s="74" t="s">
        <v>2928</v>
      </c>
      <c r="AG1616" s="1844" t="s">
        <v>9270</v>
      </c>
      <c r="AH1616" s="1844">
        <v>4</v>
      </c>
      <c r="AI1616" s="2396" t="str">
        <f t="shared" si="28"/>
        <v>COARNELE CAPREI</v>
      </c>
      <c r="AJ1616" s="1845"/>
    </row>
    <row r="1617" spans="30:36" x14ac:dyDescent="0.25">
      <c r="AD1617" s="1">
        <v>22</v>
      </c>
      <c r="AE1617" s="1843">
        <v>96370</v>
      </c>
      <c r="AF1617" s="74" t="s">
        <v>2929</v>
      </c>
      <c r="AG1617" s="1844" t="s">
        <v>9270</v>
      </c>
      <c r="AH1617" s="1844">
        <v>4</v>
      </c>
      <c r="AI1617" s="2396" t="str">
        <f t="shared" si="28"/>
        <v>COMARNA</v>
      </c>
      <c r="AJ1617" s="1845"/>
    </row>
    <row r="1618" spans="30:36" x14ac:dyDescent="0.25">
      <c r="AD1618" s="1">
        <v>22</v>
      </c>
      <c r="AE1618" s="1843">
        <v>100282</v>
      </c>
      <c r="AF1618" s="74" t="s">
        <v>1290</v>
      </c>
      <c r="AG1618" s="1844" t="s">
        <v>9270</v>
      </c>
      <c r="AH1618" s="1844">
        <v>4</v>
      </c>
      <c r="AI1618" s="2396" t="str">
        <f t="shared" si="28"/>
        <v>COSTESTI</v>
      </c>
      <c r="AJ1618" s="1845"/>
    </row>
    <row r="1619" spans="30:36" x14ac:dyDescent="0.25">
      <c r="AD1619" s="1">
        <v>22</v>
      </c>
      <c r="AE1619" s="1843">
        <v>96423</v>
      </c>
      <c r="AF1619" s="74" t="s">
        <v>2930</v>
      </c>
      <c r="AG1619" s="1844" t="s">
        <v>9270</v>
      </c>
      <c r="AH1619" s="1844">
        <v>4</v>
      </c>
      <c r="AI1619" s="2396" t="str">
        <f t="shared" si="28"/>
        <v>COSTULENI</v>
      </c>
      <c r="AJ1619" s="1845"/>
    </row>
    <row r="1620" spans="30:36" x14ac:dyDescent="0.25">
      <c r="AD1620" s="1">
        <v>22</v>
      </c>
      <c r="AE1620" s="1843">
        <v>96478</v>
      </c>
      <c r="AF1620" s="74" t="s">
        <v>2931</v>
      </c>
      <c r="AG1620" s="1844" t="s">
        <v>9270</v>
      </c>
      <c r="AH1620" s="1844">
        <v>4</v>
      </c>
      <c r="AI1620" s="2396" t="str">
        <f t="shared" si="28"/>
        <v>COTNARI</v>
      </c>
      <c r="AJ1620" s="1845"/>
    </row>
    <row r="1621" spans="30:36" x14ac:dyDescent="0.25">
      <c r="AD1621" s="1">
        <v>22</v>
      </c>
      <c r="AE1621" s="1843">
        <v>96593</v>
      </c>
      <c r="AF1621" s="74" t="s">
        <v>2932</v>
      </c>
      <c r="AG1621" s="1844" t="s">
        <v>9270</v>
      </c>
      <c r="AH1621" s="1844">
        <v>4</v>
      </c>
      <c r="AI1621" s="2396" t="str">
        <f t="shared" si="28"/>
        <v>COZMESTI</v>
      </c>
      <c r="AJ1621" s="1845"/>
    </row>
    <row r="1622" spans="30:36" x14ac:dyDescent="0.25">
      <c r="AD1622" s="1">
        <v>22</v>
      </c>
      <c r="AE1622" s="1843">
        <v>96637</v>
      </c>
      <c r="AF1622" s="74" t="s">
        <v>1365</v>
      </c>
      <c r="AG1622" s="1844" t="s">
        <v>9270</v>
      </c>
      <c r="AH1622" s="1844">
        <v>4</v>
      </c>
      <c r="AI1622" s="2396" t="str">
        <f t="shared" si="28"/>
        <v>CRISTESTI</v>
      </c>
      <c r="AJ1622" s="1845"/>
    </row>
    <row r="1623" spans="30:36" x14ac:dyDescent="0.25">
      <c r="AD1623" s="1">
        <v>22</v>
      </c>
      <c r="AE1623" s="1843">
        <v>96664</v>
      </c>
      <c r="AF1623" s="74" t="s">
        <v>2023</v>
      </c>
      <c r="AG1623" s="1844" t="s">
        <v>9270</v>
      </c>
      <c r="AH1623" s="1844">
        <v>4</v>
      </c>
      <c r="AI1623" s="2396" t="str">
        <f t="shared" si="28"/>
        <v>CUCUTENI</v>
      </c>
      <c r="AJ1623" s="1845"/>
    </row>
    <row r="1624" spans="30:36" x14ac:dyDescent="0.25">
      <c r="AD1624" s="1">
        <v>22</v>
      </c>
      <c r="AE1624" s="1843">
        <v>96717</v>
      </c>
      <c r="AF1624" s="74" t="s">
        <v>2933</v>
      </c>
      <c r="AG1624" s="1844" t="s">
        <v>9270</v>
      </c>
      <c r="AH1624" s="1844">
        <v>4</v>
      </c>
      <c r="AI1624" s="2396" t="str">
        <f t="shared" si="28"/>
        <v>DAGATA</v>
      </c>
      <c r="AJ1624" s="1845"/>
    </row>
    <row r="1625" spans="30:36" x14ac:dyDescent="0.25">
      <c r="AD1625" s="1">
        <v>22</v>
      </c>
      <c r="AE1625" s="1843">
        <v>96815</v>
      </c>
      <c r="AF1625" s="74" t="s">
        <v>1725</v>
      </c>
      <c r="AG1625" s="1844" t="s">
        <v>9270</v>
      </c>
      <c r="AH1625" s="1844">
        <v>4</v>
      </c>
      <c r="AI1625" s="2396" t="str">
        <f t="shared" si="28"/>
        <v>DELENI</v>
      </c>
      <c r="AJ1625" s="1845"/>
    </row>
    <row r="1626" spans="30:36" x14ac:dyDescent="0.25">
      <c r="AD1626" s="1">
        <v>22</v>
      </c>
      <c r="AE1626" s="1843">
        <v>96888</v>
      </c>
      <c r="AF1626" s="74" t="s">
        <v>2934</v>
      </c>
      <c r="AG1626" s="1844" t="s">
        <v>9270</v>
      </c>
      <c r="AH1626" s="1844">
        <v>4</v>
      </c>
      <c r="AI1626" s="2396" t="str">
        <f t="shared" si="28"/>
        <v>DOBROVAT</v>
      </c>
      <c r="AJ1626" s="1845"/>
    </row>
    <row r="1627" spans="30:36" x14ac:dyDescent="0.25">
      <c r="AD1627" s="1">
        <v>22</v>
      </c>
      <c r="AE1627" s="1843">
        <v>96904</v>
      </c>
      <c r="AF1627" s="74" t="s">
        <v>2935</v>
      </c>
      <c r="AG1627" s="1844" t="s">
        <v>9270</v>
      </c>
      <c r="AH1627" s="1844">
        <v>4</v>
      </c>
      <c r="AI1627" s="2396" t="str">
        <f t="shared" si="28"/>
        <v>DOLHESTI</v>
      </c>
      <c r="AJ1627" s="1845"/>
    </row>
    <row r="1628" spans="30:36" x14ac:dyDescent="0.25">
      <c r="AD1628" s="1">
        <v>22</v>
      </c>
      <c r="AE1628" s="1843">
        <v>100308</v>
      </c>
      <c r="AF1628" s="74" t="s">
        <v>2021</v>
      </c>
      <c r="AG1628" s="1844" t="s">
        <v>9270</v>
      </c>
      <c r="AH1628" s="1844">
        <v>4</v>
      </c>
      <c r="AI1628" s="2396" t="str">
        <f t="shared" si="28"/>
        <v>DRAGUSENI</v>
      </c>
      <c r="AJ1628" s="1845"/>
    </row>
    <row r="1629" spans="30:36" x14ac:dyDescent="0.25">
      <c r="AD1629" s="1">
        <v>22</v>
      </c>
      <c r="AE1629" s="1843">
        <v>96940</v>
      </c>
      <c r="AF1629" s="74" t="s">
        <v>1388</v>
      </c>
      <c r="AG1629" s="1844" t="s">
        <v>9270</v>
      </c>
      <c r="AH1629" s="1844">
        <v>4</v>
      </c>
      <c r="AI1629" s="2396" t="str">
        <f t="shared" si="28"/>
        <v>DUMESTI</v>
      </c>
      <c r="AJ1629" s="1845"/>
    </row>
    <row r="1630" spans="30:36" x14ac:dyDescent="0.25">
      <c r="AD1630" s="1">
        <v>22</v>
      </c>
      <c r="AE1630" s="1843">
        <v>97009</v>
      </c>
      <c r="AF1630" s="74" t="s">
        <v>2937</v>
      </c>
      <c r="AG1630" s="1844" t="s">
        <v>9270</v>
      </c>
      <c r="AH1630" s="1844">
        <v>4</v>
      </c>
      <c r="AI1630" s="2396" t="str">
        <f t="shared" si="28"/>
        <v>ERBICENI</v>
      </c>
      <c r="AJ1630" s="1845"/>
    </row>
    <row r="1631" spans="30:36" x14ac:dyDescent="0.25">
      <c r="AD1631" s="1">
        <v>22</v>
      </c>
      <c r="AE1631" s="1843">
        <v>100317</v>
      </c>
      <c r="AF1631" s="74" t="s">
        <v>1612</v>
      </c>
      <c r="AG1631" s="1844" t="s">
        <v>9270</v>
      </c>
      <c r="AH1631" s="1844">
        <v>4</v>
      </c>
      <c r="AI1631" s="2396" t="str">
        <f t="shared" si="28"/>
        <v>FANTANELE</v>
      </c>
      <c r="AJ1631" s="1845"/>
    </row>
    <row r="1632" spans="30:36" x14ac:dyDescent="0.25">
      <c r="AD1632" s="1">
        <v>22</v>
      </c>
      <c r="AE1632" s="1843">
        <v>97063</v>
      </c>
      <c r="AF1632" s="74" t="s">
        <v>2938</v>
      </c>
      <c r="AG1632" s="1844" t="s">
        <v>9270</v>
      </c>
      <c r="AH1632" s="1844">
        <v>4</v>
      </c>
      <c r="AI1632" s="2396" t="str">
        <f t="shared" si="28"/>
        <v>FOCURI</v>
      </c>
      <c r="AJ1632" s="1845"/>
    </row>
    <row r="1633" spans="30:36" x14ac:dyDescent="0.25">
      <c r="AD1633" s="1">
        <v>22</v>
      </c>
      <c r="AE1633" s="1843">
        <v>97090</v>
      </c>
      <c r="AF1633" s="74" t="s">
        <v>2939</v>
      </c>
      <c r="AG1633" s="1844" t="s">
        <v>9270</v>
      </c>
      <c r="AH1633" s="1844">
        <v>4</v>
      </c>
      <c r="AI1633" s="2396" t="str">
        <f t="shared" si="28"/>
        <v>GOLAIESTI</v>
      </c>
      <c r="AJ1633" s="1845"/>
    </row>
    <row r="1634" spans="30:36" x14ac:dyDescent="0.25">
      <c r="AD1634" s="1">
        <v>22</v>
      </c>
      <c r="AE1634" s="1843">
        <v>97189</v>
      </c>
      <c r="AF1634" s="74" t="s">
        <v>2940</v>
      </c>
      <c r="AG1634" s="1844" t="s">
        <v>9270</v>
      </c>
      <c r="AH1634" s="1844">
        <v>4</v>
      </c>
      <c r="AI1634" s="2396" t="str">
        <f t="shared" si="28"/>
        <v>GORBAN</v>
      </c>
      <c r="AJ1634" s="1845"/>
    </row>
    <row r="1635" spans="30:36" x14ac:dyDescent="0.25">
      <c r="AD1635" s="1">
        <v>22</v>
      </c>
      <c r="AE1635" s="1843">
        <v>97241</v>
      </c>
      <c r="AF1635" s="74" t="s">
        <v>2941</v>
      </c>
      <c r="AG1635" s="1844" t="s">
        <v>9270</v>
      </c>
      <c r="AH1635" s="1844">
        <v>4</v>
      </c>
      <c r="AI1635" s="2396" t="str">
        <f t="shared" si="28"/>
        <v>GRAJDURI</v>
      </c>
      <c r="AJ1635" s="1845"/>
    </row>
    <row r="1636" spans="30:36" x14ac:dyDescent="0.25">
      <c r="AD1636" s="1">
        <v>22</v>
      </c>
      <c r="AE1636" s="1843">
        <v>97321</v>
      </c>
      <c r="AF1636" s="74" t="s">
        <v>2942</v>
      </c>
      <c r="AG1636" s="1844" t="s">
        <v>9270</v>
      </c>
      <c r="AH1636" s="1844">
        <v>4</v>
      </c>
      <c r="AI1636" s="2396" t="str">
        <f t="shared" si="28"/>
        <v>GROPNITA</v>
      </c>
      <c r="AJ1636" s="1845"/>
    </row>
    <row r="1637" spans="30:36" x14ac:dyDescent="0.25">
      <c r="AD1637" s="1">
        <v>22</v>
      </c>
      <c r="AE1637" s="1843">
        <v>97394</v>
      </c>
      <c r="AF1637" s="74" t="s">
        <v>2944</v>
      </c>
      <c r="AG1637" s="1844" t="s">
        <v>9270</v>
      </c>
      <c r="AH1637" s="1844">
        <v>4</v>
      </c>
      <c r="AI1637" s="2396" t="str">
        <f t="shared" si="28"/>
        <v>GROZESTI</v>
      </c>
      <c r="AJ1637" s="1845"/>
    </row>
    <row r="1638" spans="30:36" x14ac:dyDescent="0.25">
      <c r="AD1638" s="1">
        <v>22</v>
      </c>
      <c r="AE1638" s="1843">
        <v>97438</v>
      </c>
      <c r="AF1638" s="74" t="s">
        <v>2945</v>
      </c>
      <c r="AG1638" s="1844" t="s">
        <v>9270</v>
      </c>
      <c r="AH1638" s="1844">
        <v>4</v>
      </c>
      <c r="AI1638" s="2396" t="str">
        <f t="shared" si="28"/>
        <v>HALAUCESTI</v>
      </c>
      <c r="AJ1638" s="1845"/>
    </row>
    <row r="1639" spans="30:36" x14ac:dyDescent="0.25">
      <c r="AD1639" s="1">
        <v>22</v>
      </c>
      <c r="AE1639" s="1843">
        <v>100326</v>
      </c>
      <c r="AF1639" s="74" t="s">
        <v>2979</v>
      </c>
      <c r="AG1639" s="1844" t="s">
        <v>9270</v>
      </c>
      <c r="AH1639" s="1844">
        <v>4</v>
      </c>
      <c r="AI1639" s="2396" t="str">
        <f t="shared" si="28"/>
        <v>HARMANESTI</v>
      </c>
      <c r="AJ1639" s="1845"/>
    </row>
    <row r="1640" spans="30:36" x14ac:dyDescent="0.25">
      <c r="AD1640" s="1">
        <v>22</v>
      </c>
      <c r="AE1640" s="1843">
        <v>97465</v>
      </c>
      <c r="AF1640" s="74" t="s">
        <v>2946</v>
      </c>
      <c r="AG1640" s="1844" t="s">
        <v>9270</v>
      </c>
      <c r="AH1640" s="1844">
        <v>4</v>
      </c>
      <c r="AI1640" s="2396" t="str">
        <f t="shared" si="28"/>
        <v>HELESTENI</v>
      </c>
      <c r="AJ1640" s="1845"/>
    </row>
    <row r="1641" spans="30:36" x14ac:dyDescent="0.25">
      <c r="AD1641" s="1">
        <v>22</v>
      </c>
      <c r="AE1641" s="1843">
        <v>95159</v>
      </c>
      <c r="AF1641" s="74" t="s">
        <v>2947</v>
      </c>
      <c r="AG1641" s="1844" t="s">
        <v>9270</v>
      </c>
      <c r="AH1641" s="1844">
        <v>4</v>
      </c>
      <c r="AI1641" s="2396" t="str">
        <f t="shared" si="28"/>
        <v>HOLBOCA</v>
      </c>
      <c r="AJ1641" s="1845"/>
    </row>
    <row r="1642" spans="30:36" x14ac:dyDescent="0.25">
      <c r="AD1642" s="1">
        <v>22</v>
      </c>
      <c r="AE1642" s="1843">
        <v>97517</v>
      </c>
      <c r="AF1642" s="74" t="s">
        <v>2948</v>
      </c>
      <c r="AG1642" s="1844" t="s">
        <v>9270</v>
      </c>
      <c r="AH1642" s="1844">
        <v>4</v>
      </c>
      <c r="AI1642" s="2396" t="str">
        <f t="shared" si="28"/>
        <v>HORLESTI</v>
      </c>
      <c r="AJ1642" s="1845"/>
    </row>
    <row r="1643" spans="30:36" x14ac:dyDescent="0.25">
      <c r="AD1643" s="1">
        <v>22</v>
      </c>
      <c r="AE1643" s="1843">
        <v>95499</v>
      </c>
      <c r="AF1643" s="74" t="s">
        <v>2972</v>
      </c>
      <c r="AG1643" s="1844" t="s">
        <v>9270</v>
      </c>
      <c r="AH1643" s="1844">
        <v>4</v>
      </c>
      <c r="AI1643" s="2396" t="str">
        <f t="shared" si="28"/>
        <v>ION NECULCE</v>
      </c>
      <c r="AJ1643" s="1845"/>
    </row>
    <row r="1644" spans="30:36" x14ac:dyDescent="0.25">
      <c r="AD1644" s="1">
        <v>22</v>
      </c>
      <c r="AE1644" s="1843">
        <v>97553</v>
      </c>
      <c r="AF1644" s="74" t="s">
        <v>2949</v>
      </c>
      <c r="AG1644" s="1844" t="s">
        <v>9270</v>
      </c>
      <c r="AH1644" s="1844">
        <v>4</v>
      </c>
      <c r="AI1644" s="2396" t="str">
        <f t="shared" si="28"/>
        <v>IPATELE</v>
      </c>
      <c r="AJ1644" s="1845"/>
    </row>
    <row r="1645" spans="30:36" x14ac:dyDescent="0.25">
      <c r="AD1645" s="1">
        <v>22</v>
      </c>
      <c r="AE1645" s="1843">
        <v>97606</v>
      </c>
      <c r="AF1645" s="74" t="s">
        <v>1513</v>
      </c>
      <c r="AG1645" s="1844" t="s">
        <v>9270</v>
      </c>
      <c r="AH1645" s="1844">
        <v>4</v>
      </c>
      <c r="AI1645" s="2396" t="str">
        <f t="shared" si="28"/>
        <v>LESPEZI</v>
      </c>
      <c r="AJ1645" s="1845"/>
    </row>
    <row r="1646" spans="30:36" x14ac:dyDescent="0.25">
      <c r="AD1646" s="1">
        <v>22</v>
      </c>
      <c r="AE1646" s="1843">
        <v>97679</v>
      </c>
      <c r="AF1646" s="74" t="s">
        <v>2950</v>
      </c>
      <c r="AG1646" s="1844" t="s">
        <v>9270</v>
      </c>
      <c r="AH1646" s="1844">
        <v>4</v>
      </c>
      <c r="AI1646" s="2396" t="str">
        <f t="shared" si="28"/>
        <v>LETCANI</v>
      </c>
      <c r="AJ1646" s="1845"/>
    </row>
    <row r="1647" spans="30:36" x14ac:dyDescent="0.25">
      <c r="AD1647" s="1">
        <v>22</v>
      </c>
      <c r="AE1647" s="1843">
        <v>97722</v>
      </c>
      <c r="AF1647" s="74" t="s">
        <v>1582</v>
      </c>
      <c r="AG1647" s="1844" t="s">
        <v>9270</v>
      </c>
      <c r="AH1647" s="1844">
        <v>4</v>
      </c>
      <c r="AI1647" s="2396" t="str">
        <f t="shared" si="28"/>
        <v>LUNGANI</v>
      </c>
      <c r="AJ1647" s="1845"/>
    </row>
    <row r="1648" spans="30:36" x14ac:dyDescent="0.25">
      <c r="AD1648" s="1">
        <v>22</v>
      </c>
      <c r="AE1648" s="1843">
        <v>97777</v>
      </c>
      <c r="AF1648" s="74" t="s">
        <v>2951</v>
      </c>
      <c r="AG1648" s="1844" t="s">
        <v>9270</v>
      </c>
      <c r="AH1648" s="1844">
        <v>4</v>
      </c>
      <c r="AI1648" s="2396" t="str">
        <f t="shared" si="28"/>
        <v>MADARJAC</v>
      </c>
      <c r="AJ1648" s="1845"/>
    </row>
    <row r="1649" spans="30:36" x14ac:dyDescent="0.25">
      <c r="AD1649" s="1">
        <v>22</v>
      </c>
      <c r="AE1649" s="1843">
        <v>97811</v>
      </c>
      <c r="AF1649" s="74" t="s">
        <v>2952</v>
      </c>
      <c r="AG1649" s="1844" t="s">
        <v>9270</v>
      </c>
      <c r="AH1649" s="1844">
        <v>4</v>
      </c>
      <c r="AI1649" s="2396" t="str">
        <f t="shared" si="28"/>
        <v>MIRCESTI</v>
      </c>
      <c r="AJ1649" s="1845"/>
    </row>
    <row r="1650" spans="30:36" x14ac:dyDescent="0.25">
      <c r="AD1650" s="1">
        <v>22</v>
      </c>
      <c r="AE1650" s="1843">
        <v>97875</v>
      </c>
      <c r="AF1650" s="74" t="s">
        <v>2954</v>
      </c>
      <c r="AG1650" s="1844" t="s">
        <v>9270</v>
      </c>
      <c r="AH1650" s="1844">
        <v>4</v>
      </c>
      <c r="AI1650" s="2396" t="str">
        <f t="shared" si="28"/>
        <v>MIRONEASA</v>
      </c>
      <c r="AJ1650" s="1845"/>
    </row>
    <row r="1651" spans="30:36" x14ac:dyDescent="0.25">
      <c r="AD1651" s="1">
        <v>22</v>
      </c>
      <c r="AE1651" s="1843">
        <v>97919</v>
      </c>
      <c r="AF1651" s="74" t="s">
        <v>2955</v>
      </c>
      <c r="AG1651" s="1844" t="s">
        <v>9270</v>
      </c>
      <c r="AH1651" s="1844">
        <v>4</v>
      </c>
      <c r="AI1651" s="2396" t="str">
        <f t="shared" si="28"/>
        <v>MIROSLAVA</v>
      </c>
      <c r="AJ1651" s="1845"/>
    </row>
    <row r="1652" spans="30:36" x14ac:dyDescent="0.25">
      <c r="AD1652" s="1">
        <v>22</v>
      </c>
      <c r="AE1652" s="1843">
        <v>98051</v>
      </c>
      <c r="AF1652" s="74" t="s">
        <v>2956</v>
      </c>
      <c r="AG1652" s="1844" t="s">
        <v>9270</v>
      </c>
      <c r="AH1652" s="1844">
        <v>4</v>
      </c>
      <c r="AI1652" s="2396" t="str">
        <f t="shared" si="28"/>
        <v>MIROSLOVESTI</v>
      </c>
      <c r="AJ1652" s="1845"/>
    </row>
    <row r="1653" spans="30:36" x14ac:dyDescent="0.25">
      <c r="AD1653" s="1">
        <v>22</v>
      </c>
      <c r="AE1653" s="1843">
        <v>98113</v>
      </c>
      <c r="AF1653" s="74" t="s">
        <v>1583</v>
      </c>
      <c r="AG1653" s="1844" t="s">
        <v>9270</v>
      </c>
      <c r="AH1653" s="1844">
        <v>4</v>
      </c>
      <c r="AI1653" s="2396" t="str">
        <f t="shared" si="28"/>
        <v>MOGOSESTI</v>
      </c>
      <c r="AJ1653" s="1845"/>
    </row>
    <row r="1654" spans="30:36" x14ac:dyDescent="0.25">
      <c r="AD1654" s="1">
        <v>22</v>
      </c>
      <c r="AE1654" s="1843">
        <v>98168</v>
      </c>
      <c r="AF1654" s="74" t="s">
        <v>2958</v>
      </c>
      <c r="AG1654" s="1844" t="s">
        <v>9270</v>
      </c>
      <c r="AH1654" s="1844">
        <v>4</v>
      </c>
      <c r="AI1654" s="2396" t="str">
        <f t="shared" si="28"/>
        <v>MOGOSESTI-SIRET</v>
      </c>
      <c r="AJ1654" s="1845"/>
    </row>
    <row r="1655" spans="30:36" x14ac:dyDescent="0.25">
      <c r="AD1655" s="1">
        <v>22</v>
      </c>
      <c r="AE1655" s="1843">
        <v>98202</v>
      </c>
      <c r="AF1655" s="74" t="s">
        <v>2558</v>
      </c>
      <c r="AG1655" s="1844" t="s">
        <v>9270</v>
      </c>
      <c r="AH1655" s="1844">
        <v>4</v>
      </c>
      <c r="AI1655" s="2396" t="str">
        <f t="shared" si="28"/>
        <v>MOSNA</v>
      </c>
      <c r="AJ1655" s="1845"/>
    </row>
    <row r="1656" spans="30:36" x14ac:dyDescent="0.25">
      <c r="AD1656" s="1">
        <v>22</v>
      </c>
      <c r="AE1656" s="1843">
        <v>98220</v>
      </c>
      <c r="AF1656" s="74" t="s">
        <v>2959</v>
      </c>
      <c r="AG1656" s="1844" t="s">
        <v>9270</v>
      </c>
      <c r="AH1656" s="1844">
        <v>4</v>
      </c>
      <c r="AI1656" s="2396" t="str">
        <f t="shared" si="28"/>
        <v>MOTCA</v>
      </c>
      <c r="AJ1656" s="1845"/>
    </row>
    <row r="1657" spans="30:36" x14ac:dyDescent="0.25">
      <c r="AD1657" s="1">
        <v>22</v>
      </c>
      <c r="AE1657" s="1843">
        <v>98257</v>
      </c>
      <c r="AF1657" s="74" t="s">
        <v>2002</v>
      </c>
      <c r="AG1657" s="1844" t="s">
        <v>9270</v>
      </c>
      <c r="AH1657" s="1844">
        <v>4</v>
      </c>
      <c r="AI1657" s="2396" t="str">
        <f t="shared" si="28"/>
        <v>MOVILENI</v>
      </c>
      <c r="AJ1657" s="1845"/>
    </row>
    <row r="1658" spans="30:36" x14ac:dyDescent="0.25">
      <c r="AD1658" s="1">
        <v>22</v>
      </c>
      <c r="AE1658" s="1843">
        <v>98300</v>
      </c>
      <c r="AF1658" s="74" t="s">
        <v>2960</v>
      </c>
      <c r="AG1658" s="1844" t="s">
        <v>9270</v>
      </c>
      <c r="AH1658" s="1844">
        <v>4</v>
      </c>
      <c r="AI1658" s="2396" t="str">
        <f t="shared" si="28"/>
        <v>OTELENI</v>
      </c>
      <c r="AJ1658" s="1845"/>
    </row>
    <row r="1659" spans="30:36" x14ac:dyDescent="0.25">
      <c r="AD1659" s="1">
        <v>22</v>
      </c>
      <c r="AE1659" s="1843">
        <v>98337</v>
      </c>
      <c r="AF1659" s="74" t="s">
        <v>2961</v>
      </c>
      <c r="AG1659" s="1844" t="s">
        <v>9270</v>
      </c>
      <c r="AH1659" s="1844">
        <v>4</v>
      </c>
      <c r="AI1659" s="2396" t="str">
        <f t="shared" si="28"/>
        <v>PLUGARI</v>
      </c>
      <c r="AJ1659" s="1845"/>
    </row>
    <row r="1660" spans="30:36" x14ac:dyDescent="0.25">
      <c r="AD1660" s="1">
        <v>22</v>
      </c>
      <c r="AE1660" s="1843">
        <v>98435</v>
      </c>
      <c r="AF1660" s="74" t="s">
        <v>1348</v>
      </c>
      <c r="AG1660" s="1844" t="s">
        <v>9270</v>
      </c>
      <c r="AH1660" s="1844">
        <v>4</v>
      </c>
      <c r="AI1660" s="2396" t="str">
        <f t="shared" si="28"/>
        <v>POPESTI</v>
      </c>
      <c r="AJ1660" s="1845"/>
    </row>
    <row r="1661" spans="30:36" x14ac:dyDescent="0.25">
      <c r="AD1661" s="1">
        <v>22</v>
      </c>
      <c r="AE1661" s="1843">
        <v>98505</v>
      </c>
      <c r="AF1661" s="74" t="s">
        <v>2963</v>
      </c>
      <c r="AG1661" s="1844" t="s">
        <v>9270</v>
      </c>
      <c r="AH1661" s="1844">
        <v>4</v>
      </c>
      <c r="AI1661" s="2396" t="str">
        <f t="shared" si="28"/>
        <v>POPRICANI</v>
      </c>
      <c r="AJ1661" s="1845"/>
    </row>
    <row r="1662" spans="30:36" x14ac:dyDescent="0.25">
      <c r="AD1662" s="1">
        <v>22</v>
      </c>
      <c r="AE1662" s="1843">
        <v>98603</v>
      </c>
      <c r="AF1662" s="74" t="s">
        <v>2024</v>
      </c>
      <c r="AG1662" s="1844" t="s">
        <v>9270</v>
      </c>
      <c r="AH1662" s="1844">
        <v>4</v>
      </c>
      <c r="AI1662" s="2396" t="str">
        <f t="shared" si="28"/>
        <v>PRISACANI</v>
      </c>
      <c r="AJ1662" s="1845"/>
    </row>
    <row r="1663" spans="30:36" x14ac:dyDescent="0.25">
      <c r="AD1663" s="1">
        <v>22</v>
      </c>
      <c r="AE1663" s="1843">
        <v>98649</v>
      </c>
      <c r="AF1663" s="74" t="s">
        <v>2964</v>
      </c>
      <c r="AG1663" s="1844" t="s">
        <v>9270</v>
      </c>
      <c r="AH1663" s="1844">
        <v>4</v>
      </c>
      <c r="AI1663" s="2396" t="str">
        <f t="shared" si="28"/>
        <v>PROBOTA</v>
      </c>
      <c r="AJ1663" s="1845"/>
    </row>
    <row r="1664" spans="30:36" x14ac:dyDescent="0.25">
      <c r="AD1664" s="1">
        <v>22</v>
      </c>
      <c r="AE1664" s="1843">
        <v>100335</v>
      </c>
      <c r="AF1664" s="74" t="s">
        <v>2953</v>
      </c>
      <c r="AG1664" s="1844" t="s">
        <v>9270</v>
      </c>
      <c r="AH1664" s="1844">
        <v>4</v>
      </c>
      <c r="AI1664" s="2396" t="str">
        <f t="shared" si="28"/>
        <v>RACHITENI</v>
      </c>
      <c r="AJ1664" s="1845"/>
    </row>
    <row r="1665" spans="30:36" x14ac:dyDescent="0.25">
      <c r="AD1665" s="1">
        <v>22</v>
      </c>
      <c r="AE1665" s="1843">
        <v>98685</v>
      </c>
      <c r="AF1665" s="74" t="s">
        <v>2966</v>
      </c>
      <c r="AG1665" s="1844" t="s">
        <v>9270</v>
      </c>
      <c r="AH1665" s="1844">
        <v>4</v>
      </c>
      <c r="AI1665" s="2396" t="str">
        <f t="shared" si="28"/>
        <v>RADUCANENI</v>
      </c>
      <c r="AJ1665" s="1845"/>
    </row>
    <row r="1666" spans="30:36" x14ac:dyDescent="0.25">
      <c r="AD1666" s="1">
        <v>22</v>
      </c>
      <c r="AE1666" s="1843">
        <v>95239</v>
      </c>
      <c r="AF1666" s="74" t="s">
        <v>2053</v>
      </c>
      <c r="AG1666" s="1844" t="s">
        <v>9270</v>
      </c>
      <c r="AH1666" s="1844">
        <v>4</v>
      </c>
      <c r="AI1666" s="2396" t="str">
        <f t="shared" si="28"/>
        <v>REDIU</v>
      </c>
      <c r="AJ1666" s="1845"/>
    </row>
    <row r="1667" spans="30:36" x14ac:dyDescent="0.25">
      <c r="AD1667" s="1">
        <v>22</v>
      </c>
      <c r="AE1667" s="1843">
        <v>98738</v>
      </c>
      <c r="AF1667" s="74" t="s">
        <v>1695</v>
      </c>
      <c r="AG1667" s="1844" t="s">
        <v>9270</v>
      </c>
      <c r="AH1667" s="1844">
        <v>4</v>
      </c>
      <c r="AI1667" s="2396" t="str">
        <f t="shared" si="28"/>
        <v>ROMANESTI</v>
      </c>
      <c r="AJ1667" s="1845"/>
    </row>
    <row r="1668" spans="30:36" x14ac:dyDescent="0.25">
      <c r="AD1668" s="1">
        <v>22</v>
      </c>
      <c r="AE1668" s="1843">
        <v>100344</v>
      </c>
      <c r="AF1668" s="74" t="s">
        <v>2687</v>
      </c>
      <c r="AG1668" s="1844" t="s">
        <v>9270</v>
      </c>
      <c r="AH1668" s="1844">
        <v>4</v>
      </c>
      <c r="AI1668" s="2396" t="str">
        <f t="shared" si="28"/>
        <v>ROSCANI</v>
      </c>
      <c r="AJ1668" s="1845"/>
    </row>
    <row r="1669" spans="30:36" x14ac:dyDescent="0.25">
      <c r="AD1669" s="1">
        <v>22</v>
      </c>
      <c r="AE1669" s="1843">
        <v>98774</v>
      </c>
      <c r="AF1669" s="74" t="s">
        <v>1578</v>
      </c>
      <c r="AG1669" s="1844" t="s">
        <v>9270</v>
      </c>
      <c r="AH1669" s="1844">
        <v>4</v>
      </c>
      <c r="AI1669" s="2396" t="str">
        <f t="shared" si="28"/>
        <v>RUGINOASA</v>
      </c>
      <c r="AJ1669" s="1845"/>
    </row>
    <row r="1670" spans="30:36" x14ac:dyDescent="0.25">
      <c r="AD1670" s="1">
        <v>22</v>
      </c>
      <c r="AE1670" s="1843">
        <v>98916</v>
      </c>
      <c r="AF1670" s="74" t="s">
        <v>2912</v>
      </c>
      <c r="AG1670" s="1844" t="s">
        <v>9270</v>
      </c>
      <c r="AH1670" s="1844">
        <v>4</v>
      </c>
      <c r="AI1670" s="2396" t="str">
        <f t="shared" ref="AI1670:AI1733" si="29">INDEX(AO:AO,MATCH(AH1670,AL:AL,0),)&amp;AF1670</f>
        <v>SCANTEIA</v>
      </c>
      <c r="AJ1670" s="1845"/>
    </row>
    <row r="1671" spans="30:36" x14ac:dyDescent="0.25">
      <c r="AD1671" s="1">
        <v>22</v>
      </c>
      <c r="AE1671" s="1843">
        <v>99290</v>
      </c>
      <c r="AF1671" s="74" t="s">
        <v>2917</v>
      </c>
      <c r="AG1671" s="1844" t="s">
        <v>9270</v>
      </c>
      <c r="AH1671" s="1844">
        <v>4</v>
      </c>
      <c r="AI1671" s="2396" t="str">
        <f t="shared" si="29"/>
        <v>SCHEIA</v>
      </c>
      <c r="AJ1671" s="1845"/>
    </row>
    <row r="1672" spans="30:36" x14ac:dyDescent="0.25">
      <c r="AD1672" s="1">
        <v>22</v>
      </c>
      <c r="AE1672" s="1843">
        <v>98827</v>
      </c>
      <c r="AF1672" s="74" t="s">
        <v>2967</v>
      </c>
      <c r="AG1672" s="1844" t="s">
        <v>9270</v>
      </c>
      <c r="AH1672" s="1844">
        <v>4</v>
      </c>
      <c r="AI1672" s="2396" t="str">
        <f t="shared" si="29"/>
        <v>SCHITU DUCA</v>
      </c>
      <c r="AJ1672" s="1845"/>
    </row>
    <row r="1673" spans="30:36" x14ac:dyDescent="0.25">
      <c r="AD1673" s="1">
        <v>22</v>
      </c>
      <c r="AE1673" s="1843">
        <v>98998</v>
      </c>
      <c r="AF1673" s="74" t="s">
        <v>2968</v>
      </c>
      <c r="AG1673" s="1844" t="s">
        <v>9270</v>
      </c>
      <c r="AH1673" s="1844">
        <v>4</v>
      </c>
      <c r="AI1673" s="2396" t="str">
        <f t="shared" si="29"/>
        <v>SCOBINTI</v>
      </c>
      <c r="AJ1673" s="1845"/>
    </row>
    <row r="1674" spans="30:36" x14ac:dyDescent="0.25">
      <c r="AD1674" s="1">
        <v>22</v>
      </c>
      <c r="AE1674" s="1843">
        <v>99058</v>
      </c>
      <c r="AF1674" s="74" t="s">
        <v>1496</v>
      </c>
      <c r="AG1674" s="1844" t="s">
        <v>9270</v>
      </c>
      <c r="AH1674" s="1844">
        <v>4</v>
      </c>
      <c r="AI1674" s="2396" t="str">
        <f t="shared" si="29"/>
        <v>SINESTI</v>
      </c>
      <c r="AJ1674" s="1845"/>
    </row>
    <row r="1675" spans="30:36" x14ac:dyDescent="0.25">
      <c r="AD1675" s="1">
        <v>22</v>
      </c>
      <c r="AE1675" s="1843">
        <v>99370</v>
      </c>
      <c r="AF1675" s="74" t="s">
        <v>2691</v>
      </c>
      <c r="AG1675" s="1844" t="s">
        <v>9270</v>
      </c>
      <c r="AH1675" s="1844">
        <v>4</v>
      </c>
      <c r="AI1675" s="2396" t="str">
        <f t="shared" si="29"/>
        <v>SIPOTE</v>
      </c>
      <c r="AJ1675" s="1845"/>
    </row>
    <row r="1676" spans="30:36" x14ac:dyDescent="0.25">
      <c r="AD1676" s="1">
        <v>22</v>
      </c>
      <c r="AE1676" s="1843">
        <v>99101</v>
      </c>
      <c r="AF1676" s="74" t="s">
        <v>2969</v>
      </c>
      <c r="AG1676" s="1844" t="s">
        <v>9270</v>
      </c>
      <c r="AH1676" s="1844">
        <v>4</v>
      </c>
      <c r="AI1676" s="2396" t="str">
        <f t="shared" si="29"/>
        <v>SIRETEL</v>
      </c>
      <c r="AJ1676" s="1845"/>
    </row>
    <row r="1677" spans="30:36" x14ac:dyDescent="0.25">
      <c r="AD1677" s="1">
        <v>22</v>
      </c>
      <c r="AE1677" s="1843">
        <v>99165</v>
      </c>
      <c r="AF1677" s="74" t="s">
        <v>2970</v>
      </c>
      <c r="AG1677" s="1844" t="s">
        <v>9270</v>
      </c>
      <c r="AH1677" s="1844">
        <v>4</v>
      </c>
      <c r="AI1677" s="2396" t="str">
        <f t="shared" si="29"/>
        <v>STOLNICENI-PRAJESCU</v>
      </c>
      <c r="AJ1677" s="1845"/>
    </row>
    <row r="1678" spans="30:36" x14ac:dyDescent="0.25">
      <c r="AD1678" s="1">
        <v>22</v>
      </c>
      <c r="AE1678" s="1843">
        <v>99209</v>
      </c>
      <c r="AF1678" s="74" t="s">
        <v>2423</v>
      </c>
      <c r="AG1678" s="1844" t="s">
        <v>9270</v>
      </c>
      <c r="AH1678" s="1844">
        <v>4</v>
      </c>
      <c r="AI1678" s="2396" t="str">
        <f t="shared" si="29"/>
        <v>STRUNGA</v>
      </c>
      <c r="AJ1678" s="1845"/>
    </row>
    <row r="1679" spans="30:36" x14ac:dyDescent="0.25">
      <c r="AD1679" s="1">
        <v>22</v>
      </c>
      <c r="AE1679" s="1843">
        <v>99441</v>
      </c>
      <c r="AF1679" s="74" t="s">
        <v>2923</v>
      </c>
      <c r="AG1679" s="1844" t="s">
        <v>9270</v>
      </c>
      <c r="AH1679" s="1844">
        <v>4</v>
      </c>
      <c r="AI1679" s="2396" t="str">
        <f t="shared" si="29"/>
        <v>TANSA</v>
      </c>
      <c r="AJ1679" s="1845"/>
    </row>
    <row r="1680" spans="30:36" x14ac:dyDescent="0.25">
      <c r="AD1680" s="1">
        <v>22</v>
      </c>
      <c r="AE1680" s="1843">
        <v>99478</v>
      </c>
      <c r="AF1680" s="74" t="s">
        <v>2974</v>
      </c>
      <c r="AG1680" s="1844" t="s">
        <v>9270</v>
      </c>
      <c r="AH1680" s="1844">
        <v>4</v>
      </c>
      <c r="AI1680" s="2396" t="str">
        <f t="shared" si="29"/>
        <v>TATARUSI</v>
      </c>
      <c r="AJ1680" s="1845"/>
    </row>
    <row r="1681" spans="30:36" x14ac:dyDescent="0.25">
      <c r="AD1681" s="1">
        <v>22</v>
      </c>
      <c r="AE1681" s="1843">
        <v>99673</v>
      </c>
      <c r="AF1681" s="74" t="s">
        <v>2975</v>
      </c>
      <c r="AG1681" s="1844" t="s">
        <v>9270</v>
      </c>
      <c r="AH1681" s="1844">
        <v>4</v>
      </c>
      <c r="AI1681" s="2396" t="str">
        <f t="shared" si="29"/>
        <v>TIBANA</v>
      </c>
      <c r="AJ1681" s="1845"/>
    </row>
    <row r="1682" spans="30:36" x14ac:dyDescent="0.25">
      <c r="AD1682" s="1">
        <v>22</v>
      </c>
      <c r="AE1682" s="1843">
        <v>99780</v>
      </c>
      <c r="AF1682" s="74" t="s">
        <v>2976</v>
      </c>
      <c r="AG1682" s="1844" t="s">
        <v>9270</v>
      </c>
      <c r="AH1682" s="1844">
        <v>4</v>
      </c>
      <c r="AI1682" s="2396" t="str">
        <f t="shared" si="29"/>
        <v>TIBANESTI</v>
      </c>
      <c r="AJ1682" s="1845"/>
    </row>
    <row r="1683" spans="30:36" x14ac:dyDescent="0.25">
      <c r="AD1683" s="1">
        <v>22</v>
      </c>
      <c r="AE1683" s="1843">
        <v>99879</v>
      </c>
      <c r="AF1683" s="74" t="s">
        <v>2977</v>
      </c>
      <c r="AG1683" s="1844" t="s">
        <v>9270</v>
      </c>
      <c r="AH1683" s="1844">
        <v>4</v>
      </c>
      <c r="AI1683" s="2396" t="str">
        <f t="shared" si="29"/>
        <v>TIGANASI</v>
      </c>
      <c r="AJ1683" s="1845"/>
    </row>
    <row r="1684" spans="30:36" x14ac:dyDescent="0.25">
      <c r="AD1684" s="1">
        <v>22</v>
      </c>
      <c r="AE1684" s="1843">
        <v>99539</v>
      </c>
      <c r="AF1684" s="74" t="s">
        <v>2978</v>
      </c>
      <c r="AG1684" s="1844" t="s">
        <v>9270</v>
      </c>
      <c r="AH1684" s="1844">
        <v>4</v>
      </c>
      <c r="AI1684" s="2396" t="str">
        <f t="shared" si="29"/>
        <v>TODIRESTI</v>
      </c>
      <c r="AJ1684" s="1845"/>
    </row>
    <row r="1685" spans="30:36" x14ac:dyDescent="0.25">
      <c r="AD1685" s="1">
        <v>22</v>
      </c>
      <c r="AE1685" s="1843">
        <v>95293</v>
      </c>
      <c r="AF1685" s="74" t="s">
        <v>1368</v>
      </c>
      <c r="AG1685" s="1844" t="s">
        <v>9270</v>
      </c>
      <c r="AH1685" s="1844">
        <v>4</v>
      </c>
      <c r="AI1685" s="2396" t="str">
        <f t="shared" si="29"/>
        <v>TOMESTI</v>
      </c>
      <c r="AJ1685" s="1845"/>
    </row>
    <row r="1686" spans="30:36" x14ac:dyDescent="0.25">
      <c r="AD1686" s="1">
        <v>22</v>
      </c>
      <c r="AE1686" s="1843">
        <v>99600</v>
      </c>
      <c r="AF1686" s="74" t="s">
        <v>1345</v>
      </c>
      <c r="AG1686" s="1844" t="s">
        <v>9270</v>
      </c>
      <c r="AH1686" s="1844">
        <v>4</v>
      </c>
      <c r="AI1686" s="2396" t="str">
        <f t="shared" si="29"/>
        <v>TRIFESTI</v>
      </c>
      <c r="AJ1686" s="1845"/>
    </row>
    <row r="1687" spans="30:36" x14ac:dyDescent="0.25">
      <c r="AD1687" s="1">
        <v>22</v>
      </c>
      <c r="AE1687" s="1843">
        <v>99922</v>
      </c>
      <c r="AF1687" s="74" t="s">
        <v>2980</v>
      </c>
      <c r="AG1687" s="1844" t="s">
        <v>9270</v>
      </c>
      <c r="AH1687" s="1844">
        <v>4</v>
      </c>
      <c r="AI1687" s="2396" t="str">
        <f t="shared" si="29"/>
        <v>TUTORA</v>
      </c>
      <c r="AJ1687" s="1845"/>
    </row>
    <row r="1688" spans="30:36" x14ac:dyDescent="0.25">
      <c r="AD1688" s="1">
        <v>22</v>
      </c>
      <c r="AE1688" s="1843">
        <v>96003</v>
      </c>
      <c r="AF1688" s="74" t="s">
        <v>1573</v>
      </c>
      <c r="AG1688" s="1844" t="s">
        <v>9270</v>
      </c>
      <c r="AH1688" s="1844">
        <v>4</v>
      </c>
      <c r="AI1688" s="2396" t="str">
        <f t="shared" si="29"/>
        <v>UNGHENI</v>
      </c>
      <c r="AJ1688" s="1845"/>
    </row>
    <row r="1689" spans="30:36" x14ac:dyDescent="0.25">
      <c r="AD1689" s="1">
        <v>22</v>
      </c>
      <c r="AE1689" s="1843">
        <v>100353</v>
      </c>
      <c r="AF1689" s="74" t="s">
        <v>1787</v>
      </c>
      <c r="AG1689" s="1844" t="s">
        <v>9270</v>
      </c>
      <c r="AH1689" s="1844">
        <v>4</v>
      </c>
      <c r="AI1689" s="2396" t="str">
        <f t="shared" si="29"/>
        <v>VALEA LUPULUI</v>
      </c>
      <c r="AJ1689" s="1845"/>
    </row>
    <row r="1690" spans="30:36" x14ac:dyDescent="0.25">
      <c r="AD1690" s="1">
        <v>22</v>
      </c>
      <c r="AE1690" s="1843">
        <v>99968</v>
      </c>
      <c r="AF1690" s="74" t="s">
        <v>1741</v>
      </c>
      <c r="AG1690" s="1844" t="s">
        <v>9270</v>
      </c>
      <c r="AH1690" s="1844">
        <v>4</v>
      </c>
      <c r="AI1690" s="2396" t="str">
        <f t="shared" si="29"/>
        <v>VALEA SEACA</v>
      </c>
      <c r="AJ1690" s="1845"/>
    </row>
    <row r="1691" spans="30:36" x14ac:dyDescent="0.25">
      <c r="AD1691" s="1">
        <v>22</v>
      </c>
      <c r="AE1691" s="1843">
        <v>100086</v>
      </c>
      <c r="AF1691" s="74" t="s">
        <v>1634</v>
      </c>
      <c r="AG1691" s="1844" t="s">
        <v>9270</v>
      </c>
      <c r="AH1691" s="1844">
        <v>4</v>
      </c>
      <c r="AI1691" s="2396" t="str">
        <f t="shared" si="29"/>
        <v>VANATORI</v>
      </c>
      <c r="AJ1691" s="1845"/>
    </row>
    <row r="1692" spans="30:36" x14ac:dyDescent="0.25">
      <c r="AD1692" s="1">
        <v>22</v>
      </c>
      <c r="AE1692" s="1843">
        <v>100004</v>
      </c>
      <c r="AF1692" s="74" t="s">
        <v>1985</v>
      </c>
      <c r="AG1692" s="1844" t="s">
        <v>9270</v>
      </c>
      <c r="AH1692" s="1844">
        <v>4</v>
      </c>
      <c r="AI1692" s="2396" t="str">
        <f t="shared" si="29"/>
        <v>VICTORIA</v>
      </c>
      <c r="AJ1692" s="1845"/>
    </row>
    <row r="1693" spans="30:36" x14ac:dyDescent="0.25">
      <c r="AD1693" s="1">
        <v>22</v>
      </c>
      <c r="AE1693" s="1843">
        <v>100148</v>
      </c>
      <c r="AF1693" s="74" t="s">
        <v>2009</v>
      </c>
      <c r="AG1693" s="1844" t="s">
        <v>9270</v>
      </c>
      <c r="AH1693" s="1844">
        <v>4</v>
      </c>
      <c r="AI1693" s="2396" t="str">
        <f t="shared" si="29"/>
        <v>VLADENI</v>
      </c>
      <c r="AJ1693" s="1845"/>
    </row>
    <row r="1694" spans="30:36" x14ac:dyDescent="0.25">
      <c r="AD1694" s="1830">
        <v>22</v>
      </c>
      <c r="AE1694" s="1846">
        <v>100219</v>
      </c>
      <c r="AF1694" s="1847" t="s">
        <v>1520</v>
      </c>
      <c r="AG1694" s="1848" t="s">
        <v>9270</v>
      </c>
      <c r="AH1694" s="1848">
        <v>4</v>
      </c>
      <c r="AI1694" s="2397" t="str">
        <f t="shared" si="29"/>
        <v>VOINESTI</v>
      </c>
      <c r="AJ1694" s="1849"/>
    </row>
    <row r="1695" spans="30:36" x14ac:dyDescent="0.25">
      <c r="AD1695" s="1850">
        <v>23</v>
      </c>
      <c r="AE1695" s="1851">
        <v>100576</v>
      </c>
      <c r="AF1695" s="1852" t="s">
        <v>10619</v>
      </c>
      <c r="AG1695" s="1853" t="s">
        <v>9271</v>
      </c>
      <c r="AH1695" s="1853">
        <v>1</v>
      </c>
      <c r="AI1695" s="2398" t="str">
        <f t="shared" si="29"/>
        <v>MUNICIPIUL BUFTEA</v>
      </c>
      <c r="AJ1695" s="1854" t="s">
        <v>9271</v>
      </c>
    </row>
    <row r="1696" spans="30:36" x14ac:dyDescent="0.25">
      <c r="AD1696" s="1">
        <v>23</v>
      </c>
      <c r="AE1696" s="1843">
        <v>179221</v>
      </c>
      <c r="AF1696" s="74" t="s">
        <v>2860</v>
      </c>
      <c r="AG1696" s="1844" t="s">
        <v>9271</v>
      </c>
      <c r="AH1696" s="1844">
        <v>3</v>
      </c>
      <c r="AI1696" s="2396" t="str">
        <f t="shared" si="29"/>
        <v>ORASUL BRAGADIRU</v>
      </c>
      <c r="AJ1696" s="1845"/>
    </row>
    <row r="1697" spans="30:36" x14ac:dyDescent="0.25">
      <c r="AD1697" s="1">
        <v>23</v>
      </c>
      <c r="AE1697" s="1843">
        <v>179285</v>
      </c>
      <c r="AF1697" s="74" t="s">
        <v>10620</v>
      </c>
      <c r="AG1697" s="1844" t="s">
        <v>9271</v>
      </c>
      <c r="AH1697" s="1844">
        <v>3</v>
      </c>
      <c r="AI1697" s="2396" t="str">
        <f t="shared" si="29"/>
        <v>ORASUL CHITILA</v>
      </c>
      <c r="AJ1697" s="1845"/>
    </row>
    <row r="1698" spans="30:36" x14ac:dyDescent="0.25">
      <c r="AD1698" s="1">
        <v>23</v>
      </c>
      <c r="AE1698" s="1843">
        <v>179409</v>
      </c>
      <c r="AF1698" s="74" t="s">
        <v>1909</v>
      </c>
      <c r="AG1698" s="1844" t="s">
        <v>9271</v>
      </c>
      <c r="AH1698" s="1844">
        <v>3</v>
      </c>
      <c r="AI1698" s="2396" t="str">
        <f t="shared" si="29"/>
        <v>ORASUL MAGURELE</v>
      </c>
      <c r="AJ1698" s="1845"/>
    </row>
    <row r="1699" spans="30:36" x14ac:dyDescent="0.25">
      <c r="AD1699" s="1">
        <v>23</v>
      </c>
      <c r="AE1699" s="1843">
        <v>179481</v>
      </c>
      <c r="AF1699" s="74" t="s">
        <v>10621</v>
      </c>
      <c r="AG1699" s="1844" t="s">
        <v>9271</v>
      </c>
      <c r="AH1699" s="1844">
        <v>3</v>
      </c>
      <c r="AI1699" s="2396" t="str">
        <f t="shared" si="29"/>
        <v>ORASUL OTOPENI</v>
      </c>
      <c r="AJ1699" s="1845"/>
    </row>
    <row r="1700" spans="30:36" x14ac:dyDescent="0.25">
      <c r="AD1700" s="1">
        <v>23</v>
      </c>
      <c r="AE1700" s="1843">
        <v>179515</v>
      </c>
      <c r="AF1700" s="74" t="s">
        <v>2424</v>
      </c>
      <c r="AG1700" s="1844" t="s">
        <v>9271</v>
      </c>
      <c r="AH1700" s="1844">
        <v>3</v>
      </c>
      <c r="AI1700" s="2396" t="str">
        <f t="shared" si="29"/>
        <v>ORASUL PANTELIMON</v>
      </c>
      <c r="AJ1700" s="1845"/>
    </row>
    <row r="1701" spans="30:36" x14ac:dyDescent="0.25">
      <c r="AD1701" s="1">
        <v>23</v>
      </c>
      <c r="AE1701" s="1843">
        <v>179533</v>
      </c>
      <c r="AF1701" s="74" t="s">
        <v>10622</v>
      </c>
      <c r="AG1701" s="1844" t="s">
        <v>9271</v>
      </c>
      <c r="AH1701" s="1844">
        <v>3</v>
      </c>
      <c r="AI1701" s="2396" t="str">
        <f t="shared" si="29"/>
        <v>ORASUL POPESTI LEORDENI</v>
      </c>
      <c r="AJ1701" s="1845"/>
    </row>
    <row r="1702" spans="30:36" x14ac:dyDescent="0.25">
      <c r="AD1702" s="1">
        <v>23</v>
      </c>
      <c r="AE1702" s="1843">
        <v>179551</v>
      </c>
      <c r="AF1702" s="74" t="s">
        <v>10623</v>
      </c>
      <c r="AG1702" s="1844" t="s">
        <v>9271</v>
      </c>
      <c r="AH1702" s="1844">
        <v>3</v>
      </c>
      <c r="AI1702" s="2396" t="str">
        <f t="shared" si="29"/>
        <v>ORASUL VOLUNTARI</v>
      </c>
      <c r="AJ1702" s="1845"/>
    </row>
    <row r="1703" spans="30:36" x14ac:dyDescent="0.25">
      <c r="AD1703" s="1">
        <v>23</v>
      </c>
      <c r="AE1703" s="1843">
        <v>102543</v>
      </c>
      <c r="AF1703" s="74" t="s">
        <v>2858</v>
      </c>
      <c r="AG1703" s="1844" t="s">
        <v>9271</v>
      </c>
      <c r="AH1703" s="1844">
        <v>4</v>
      </c>
      <c r="AI1703" s="2396" t="str">
        <f t="shared" si="29"/>
        <v>1 DECEMBRIE</v>
      </c>
      <c r="AJ1703" s="1845"/>
    </row>
    <row r="1704" spans="30:36" x14ac:dyDescent="0.25">
      <c r="AD1704" s="1">
        <v>23</v>
      </c>
      <c r="AE1704" s="1843">
        <v>100834</v>
      </c>
      <c r="AF1704" s="74" t="s">
        <v>2545</v>
      </c>
      <c r="AG1704" s="1844" t="s">
        <v>9271</v>
      </c>
      <c r="AH1704" s="1844">
        <v>4</v>
      </c>
      <c r="AI1704" s="2396" t="str">
        <f t="shared" si="29"/>
        <v>AFUMATI</v>
      </c>
      <c r="AJ1704" s="1845"/>
    </row>
    <row r="1705" spans="30:36" x14ac:dyDescent="0.25">
      <c r="AD1705" s="1">
        <v>23</v>
      </c>
      <c r="AE1705" s="1843">
        <v>100969</v>
      </c>
      <c r="AF1705" s="74" t="s">
        <v>1775</v>
      </c>
      <c r="AG1705" s="1844" t="s">
        <v>9271</v>
      </c>
      <c r="AH1705" s="1844">
        <v>4</v>
      </c>
      <c r="AI1705" s="2396" t="str">
        <f t="shared" si="29"/>
        <v>BALOTESTI</v>
      </c>
      <c r="AJ1705" s="1845"/>
    </row>
    <row r="1706" spans="30:36" x14ac:dyDescent="0.25">
      <c r="AD1706" s="1">
        <v>23</v>
      </c>
      <c r="AE1706" s="1843">
        <v>101145</v>
      </c>
      <c r="AF1706" s="74" t="s">
        <v>2859</v>
      </c>
      <c r="AG1706" s="1844" t="s">
        <v>9271</v>
      </c>
      <c r="AH1706" s="1844">
        <v>4</v>
      </c>
      <c r="AI1706" s="2396" t="str">
        <f t="shared" si="29"/>
        <v>BERCENI</v>
      </c>
      <c r="AJ1706" s="1845"/>
    </row>
    <row r="1707" spans="30:36" x14ac:dyDescent="0.25">
      <c r="AD1707" s="1">
        <v>23</v>
      </c>
      <c r="AE1707" s="1843">
        <v>101298</v>
      </c>
      <c r="AF1707" s="74" t="s">
        <v>2483</v>
      </c>
      <c r="AG1707" s="1844" t="s">
        <v>9271</v>
      </c>
      <c r="AH1707" s="1844">
        <v>4</v>
      </c>
      <c r="AI1707" s="2396" t="str">
        <f t="shared" si="29"/>
        <v>BRANESTI</v>
      </c>
      <c r="AJ1707" s="1845"/>
    </row>
    <row r="1708" spans="30:36" x14ac:dyDescent="0.25">
      <c r="AD1708" s="1">
        <v>23</v>
      </c>
      <c r="AE1708" s="1843">
        <v>101742</v>
      </c>
      <c r="AF1708" s="74" t="s">
        <v>2862</v>
      </c>
      <c r="AG1708" s="1844" t="s">
        <v>9271</v>
      </c>
      <c r="AH1708" s="1844">
        <v>4</v>
      </c>
      <c r="AI1708" s="2396" t="str">
        <f t="shared" si="29"/>
        <v>CERNICA</v>
      </c>
      <c r="AJ1708" s="1845"/>
    </row>
    <row r="1709" spans="30:36" x14ac:dyDescent="0.25">
      <c r="AD1709" s="1">
        <v>23</v>
      </c>
      <c r="AE1709" s="1843">
        <v>179249</v>
      </c>
      <c r="AF1709" s="74" t="s">
        <v>2863</v>
      </c>
      <c r="AG1709" s="1844" t="s">
        <v>9271</v>
      </c>
      <c r="AH1709" s="1844">
        <v>4</v>
      </c>
      <c r="AI1709" s="2396" t="str">
        <f t="shared" si="29"/>
        <v>CHIAJNA</v>
      </c>
      <c r="AJ1709" s="1845"/>
    </row>
    <row r="1710" spans="30:36" x14ac:dyDescent="0.25">
      <c r="AD1710" s="1">
        <v>23</v>
      </c>
      <c r="AE1710" s="1843">
        <v>101902</v>
      </c>
      <c r="AF1710" s="74" t="s">
        <v>2864</v>
      </c>
      <c r="AG1710" s="1844" t="s">
        <v>9271</v>
      </c>
      <c r="AH1710" s="1844">
        <v>4</v>
      </c>
      <c r="AI1710" s="2396" t="str">
        <f t="shared" si="29"/>
        <v>CIOLPANI</v>
      </c>
      <c r="AJ1710" s="1845"/>
    </row>
    <row r="1711" spans="30:36" x14ac:dyDescent="0.25">
      <c r="AD1711" s="1">
        <v>23</v>
      </c>
      <c r="AE1711" s="1843">
        <v>101957</v>
      </c>
      <c r="AF1711" s="74" t="s">
        <v>2865</v>
      </c>
      <c r="AG1711" s="1844" t="s">
        <v>9271</v>
      </c>
      <c r="AH1711" s="1844">
        <v>4</v>
      </c>
      <c r="AI1711" s="2396" t="str">
        <f t="shared" si="29"/>
        <v>CIOROGARLA</v>
      </c>
      <c r="AJ1711" s="1845"/>
    </row>
    <row r="1712" spans="30:36" x14ac:dyDescent="0.25">
      <c r="AD1712" s="1">
        <v>23</v>
      </c>
      <c r="AE1712" s="1843">
        <v>102035</v>
      </c>
      <c r="AF1712" s="74" t="s">
        <v>2866</v>
      </c>
      <c r="AG1712" s="1844" t="s">
        <v>9271</v>
      </c>
      <c r="AH1712" s="1844">
        <v>4</v>
      </c>
      <c r="AI1712" s="2396" t="str">
        <f t="shared" si="29"/>
        <v>CLINCENI</v>
      </c>
      <c r="AJ1712" s="1845"/>
    </row>
    <row r="1713" spans="30:36" x14ac:dyDescent="0.25">
      <c r="AD1713" s="1">
        <v>23</v>
      </c>
      <c r="AE1713" s="1843">
        <v>179588</v>
      </c>
      <c r="AF1713" s="74" t="s">
        <v>1862</v>
      </c>
      <c r="AG1713" s="1844" t="s">
        <v>9271</v>
      </c>
      <c r="AH1713" s="1844">
        <v>4</v>
      </c>
      <c r="AI1713" s="2396" t="str">
        <f t="shared" si="29"/>
        <v>COPACENI</v>
      </c>
      <c r="AJ1713" s="1845"/>
    </row>
    <row r="1714" spans="30:36" x14ac:dyDescent="0.25">
      <c r="AD1714" s="1">
        <v>23</v>
      </c>
      <c r="AE1714" s="1843">
        <v>102160</v>
      </c>
      <c r="AF1714" s="74" t="s">
        <v>2760</v>
      </c>
      <c r="AG1714" s="1844" t="s">
        <v>9271</v>
      </c>
      <c r="AH1714" s="1844">
        <v>4</v>
      </c>
      <c r="AI1714" s="2396" t="str">
        <f t="shared" si="29"/>
        <v>CORBEANCA</v>
      </c>
      <c r="AJ1714" s="1845"/>
    </row>
    <row r="1715" spans="30:36" x14ac:dyDescent="0.25">
      <c r="AD1715" s="1">
        <v>23</v>
      </c>
      <c r="AE1715" s="1843">
        <v>102213</v>
      </c>
      <c r="AF1715" s="74" t="s">
        <v>2628</v>
      </c>
      <c r="AG1715" s="1844" t="s">
        <v>9271</v>
      </c>
      <c r="AH1715" s="1844">
        <v>4</v>
      </c>
      <c r="AI1715" s="2396" t="str">
        <f t="shared" si="29"/>
        <v>CORNETU</v>
      </c>
      <c r="AJ1715" s="1845"/>
    </row>
    <row r="1716" spans="30:36" x14ac:dyDescent="0.25">
      <c r="AD1716" s="1">
        <v>23</v>
      </c>
      <c r="AE1716" s="1843">
        <v>102525</v>
      </c>
      <c r="AF1716" s="74" t="s">
        <v>2867</v>
      </c>
      <c r="AG1716" s="1844" t="s">
        <v>9271</v>
      </c>
      <c r="AH1716" s="1844">
        <v>4</v>
      </c>
      <c r="AI1716" s="2396" t="str">
        <f t="shared" si="29"/>
        <v>DARASTI-ILFOV</v>
      </c>
      <c r="AJ1716" s="1845"/>
    </row>
    <row r="1717" spans="30:36" x14ac:dyDescent="0.25">
      <c r="AD1717" s="1">
        <v>23</v>
      </c>
      <c r="AE1717" s="1843">
        <v>102473</v>
      </c>
      <c r="AF1717" s="74" t="s">
        <v>2868</v>
      </c>
      <c r="AG1717" s="1844" t="s">
        <v>9271</v>
      </c>
      <c r="AH1717" s="1844">
        <v>4</v>
      </c>
      <c r="AI1717" s="2396" t="str">
        <f t="shared" si="29"/>
        <v>DASCALU</v>
      </c>
      <c r="AJ1717" s="1845"/>
    </row>
    <row r="1718" spans="30:36" x14ac:dyDescent="0.25">
      <c r="AD1718" s="1">
        <v>23</v>
      </c>
      <c r="AE1718" s="1843">
        <v>179310</v>
      </c>
      <c r="AF1718" s="74" t="s">
        <v>2869</v>
      </c>
      <c r="AG1718" s="1844" t="s">
        <v>9271</v>
      </c>
      <c r="AH1718" s="1844">
        <v>4</v>
      </c>
      <c r="AI1718" s="2396" t="str">
        <f t="shared" si="29"/>
        <v>DOBROESTI</v>
      </c>
      <c r="AJ1718" s="1845"/>
    </row>
    <row r="1719" spans="30:36" x14ac:dyDescent="0.25">
      <c r="AD1719" s="1">
        <v>23</v>
      </c>
      <c r="AE1719" s="1843">
        <v>102570</v>
      </c>
      <c r="AF1719" s="74" t="s">
        <v>1502</v>
      </c>
      <c r="AG1719" s="1844" t="s">
        <v>9271</v>
      </c>
      <c r="AH1719" s="1844">
        <v>4</v>
      </c>
      <c r="AI1719" s="2396" t="str">
        <f t="shared" si="29"/>
        <v>DOMNESTI</v>
      </c>
      <c r="AJ1719" s="1845"/>
    </row>
    <row r="1720" spans="30:36" x14ac:dyDescent="0.25">
      <c r="AD1720" s="1">
        <v>23</v>
      </c>
      <c r="AE1720" s="1843">
        <v>102605</v>
      </c>
      <c r="AF1720" s="74" t="s">
        <v>2870</v>
      </c>
      <c r="AG1720" s="1844" t="s">
        <v>9271</v>
      </c>
      <c r="AH1720" s="1844">
        <v>4</v>
      </c>
      <c r="AI1720" s="2396" t="str">
        <f t="shared" si="29"/>
        <v>DRAGOMIRESTI-VALE</v>
      </c>
      <c r="AJ1720" s="1845"/>
    </row>
    <row r="1721" spans="30:36" x14ac:dyDescent="0.25">
      <c r="AD1721" s="1">
        <v>23</v>
      </c>
      <c r="AE1721" s="1843">
        <v>103130</v>
      </c>
      <c r="AF1721" s="74" t="s">
        <v>2871</v>
      </c>
      <c r="AG1721" s="1844" t="s">
        <v>9271</v>
      </c>
      <c r="AH1721" s="1844">
        <v>4</v>
      </c>
      <c r="AI1721" s="2396" t="str">
        <f t="shared" si="29"/>
        <v>GANEASA</v>
      </c>
      <c r="AJ1721" s="1845"/>
    </row>
    <row r="1722" spans="30:36" x14ac:dyDescent="0.25">
      <c r="AD1722" s="1">
        <v>23</v>
      </c>
      <c r="AE1722" s="1843">
        <v>179347</v>
      </c>
      <c r="AF1722" s="74" t="s">
        <v>2872</v>
      </c>
      <c r="AG1722" s="1844" t="s">
        <v>9271</v>
      </c>
      <c r="AH1722" s="1844">
        <v>4</v>
      </c>
      <c r="AI1722" s="2396" t="str">
        <f t="shared" si="29"/>
        <v>GLINA</v>
      </c>
      <c r="AJ1722" s="1845"/>
    </row>
    <row r="1723" spans="30:36" x14ac:dyDescent="0.25">
      <c r="AD1723" s="1">
        <v>23</v>
      </c>
      <c r="AE1723" s="1843">
        <v>103443</v>
      </c>
      <c r="AF1723" s="74" t="s">
        <v>1958</v>
      </c>
      <c r="AG1723" s="1844" t="s">
        <v>9271</v>
      </c>
      <c r="AH1723" s="1844">
        <v>4</v>
      </c>
      <c r="AI1723" s="2396" t="str">
        <f t="shared" si="29"/>
        <v>GRADISTEA</v>
      </c>
      <c r="AJ1723" s="1845"/>
    </row>
    <row r="1724" spans="30:36" x14ac:dyDescent="0.25">
      <c r="AD1724" s="1">
        <v>23</v>
      </c>
      <c r="AE1724" s="1843">
        <v>103513</v>
      </c>
      <c r="AF1724" s="74" t="s">
        <v>1468</v>
      </c>
      <c r="AG1724" s="1844" t="s">
        <v>9271</v>
      </c>
      <c r="AH1724" s="1844">
        <v>4</v>
      </c>
      <c r="AI1724" s="2396" t="str">
        <f t="shared" si="29"/>
        <v>GRUIU</v>
      </c>
      <c r="AJ1724" s="1845"/>
    </row>
    <row r="1725" spans="30:36" x14ac:dyDescent="0.25">
      <c r="AD1725" s="1">
        <v>23</v>
      </c>
      <c r="AE1725" s="1843">
        <v>179383</v>
      </c>
      <c r="AF1725" s="74" t="s">
        <v>2873</v>
      </c>
      <c r="AG1725" s="1844" t="s">
        <v>9271</v>
      </c>
      <c r="AH1725" s="1844">
        <v>4</v>
      </c>
      <c r="AI1725" s="2396" t="str">
        <f t="shared" si="29"/>
        <v>JILAVA</v>
      </c>
      <c r="AJ1725" s="1845"/>
    </row>
    <row r="1726" spans="30:36" x14ac:dyDescent="0.25">
      <c r="AD1726" s="1">
        <v>23</v>
      </c>
      <c r="AE1726" s="1843">
        <v>104243</v>
      </c>
      <c r="AF1726" s="74" t="s">
        <v>2874</v>
      </c>
      <c r="AG1726" s="1844" t="s">
        <v>9271</v>
      </c>
      <c r="AH1726" s="1844">
        <v>4</v>
      </c>
      <c r="AI1726" s="2396" t="str">
        <f t="shared" si="29"/>
        <v>MOARA VLASIEI</v>
      </c>
      <c r="AJ1726" s="1845"/>
    </row>
    <row r="1727" spans="30:36" x14ac:dyDescent="0.25">
      <c r="AD1727" s="1">
        <v>23</v>
      </c>
      <c r="AE1727" s="1843">
        <v>179463</v>
      </c>
      <c r="AF1727" s="74" t="s">
        <v>2875</v>
      </c>
      <c r="AG1727" s="1844" t="s">
        <v>9271</v>
      </c>
      <c r="AH1727" s="1844">
        <v>4</v>
      </c>
      <c r="AI1727" s="2396" t="str">
        <f t="shared" si="29"/>
        <v>MOGOSOAIA</v>
      </c>
      <c r="AJ1727" s="1845"/>
    </row>
    <row r="1728" spans="30:36" x14ac:dyDescent="0.25">
      <c r="AD1728" s="1">
        <v>23</v>
      </c>
      <c r="AE1728" s="1843">
        <v>104421</v>
      </c>
      <c r="AF1728" s="74" t="s">
        <v>2321</v>
      </c>
      <c r="AG1728" s="1844" t="s">
        <v>9271</v>
      </c>
      <c r="AH1728" s="1844">
        <v>4</v>
      </c>
      <c r="AI1728" s="2396" t="str">
        <f t="shared" si="29"/>
        <v>NUCI</v>
      </c>
      <c r="AJ1728" s="1845"/>
    </row>
    <row r="1729" spans="30:36" x14ac:dyDescent="0.25">
      <c r="AD1729" s="1">
        <v>23</v>
      </c>
      <c r="AE1729" s="1843">
        <v>104546</v>
      </c>
      <c r="AF1729" s="74" t="s">
        <v>2876</v>
      </c>
      <c r="AG1729" s="1844" t="s">
        <v>9271</v>
      </c>
      <c r="AH1729" s="1844">
        <v>4</v>
      </c>
      <c r="AI1729" s="2396" t="str">
        <f t="shared" si="29"/>
        <v>PERIS</v>
      </c>
      <c r="AJ1729" s="1845"/>
    </row>
    <row r="1730" spans="30:36" x14ac:dyDescent="0.25">
      <c r="AD1730" s="1">
        <v>23</v>
      </c>
      <c r="AE1730" s="1843">
        <v>104582</v>
      </c>
      <c r="AF1730" s="74" t="s">
        <v>2877</v>
      </c>
      <c r="AG1730" s="1844" t="s">
        <v>9271</v>
      </c>
      <c r="AH1730" s="1844">
        <v>4</v>
      </c>
      <c r="AI1730" s="2396" t="str">
        <f t="shared" si="29"/>
        <v>PETRACHIOAIA</v>
      </c>
      <c r="AJ1730" s="1845"/>
    </row>
    <row r="1731" spans="30:36" x14ac:dyDescent="0.25">
      <c r="AD1731" s="1">
        <v>23</v>
      </c>
      <c r="AE1731" s="1843">
        <v>105160</v>
      </c>
      <c r="AF1731" s="74" t="s">
        <v>2878</v>
      </c>
      <c r="AG1731" s="1844" t="s">
        <v>9271</v>
      </c>
      <c r="AH1731" s="1844">
        <v>4</v>
      </c>
      <c r="AI1731" s="2396" t="str">
        <f t="shared" si="29"/>
        <v>SNAGOV</v>
      </c>
      <c r="AJ1731" s="1845"/>
    </row>
    <row r="1732" spans="30:36" x14ac:dyDescent="0.25">
      <c r="AD1732" s="1">
        <v>23</v>
      </c>
      <c r="AE1732" s="1843">
        <v>105419</v>
      </c>
      <c r="AF1732" s="74" t="s">
        <v>2879</v>
      </c>
      <c r="AG1732" s="1844" t="s">
        <v>9271</v>
      </c>
      <c r="AH1732" s="1844">
        <v>4</v>
      </c>
      <c r="AI1732" s="2396" t="str">
        <f t="shared" si="29"/>
        <v>STEFANESTII DE JOS</v>
      </c>
      <c r="AJ1732" s="1845"/>
    </row>
    <row r="1733" spans="30:36" x14ac:dyDescent="0.25">
      <c r="AD1733" s="1">
        <v>23</v>
      </c>
      <c r="AE1733" s="1843">
        <v>105570</v>
      </c>
      <c r="AF1733" s="74" t="s">
        <v>2481</v>
      </c>
      <c r="AG1733" s="1844" t="s">
        <v>9271</v>
      </c>
      <c r="AH1733" s="1844">
        <v>4</v>
      </c>
      <c r="AI1733" s="2396" t="str">
        <f t="shared" si="29"/>
        <v>TUNARI</v>
      </c>
      <c r="AJ1733" s="1845"/>
    </row>
    <row r="1734" spans="30:36" x14ac:dyDescent="0.25">
      <c r="AD1734" s="1830">
        <v>23</v>
      </c>
      <c r="AE1734" s="1846">
        <v>105936</v>
      </c>
      <c r="AF1734" s="1847" t="s">
        <v>1415</v>
      </c>
      <c r="AG1734" s="1848" t="s">
        <v>9271</v>
      </c>
      <c r="AH1734" s="1848">
        <v>4</v>
      </c>
      <c r="AI1734" s="2397" t="str">
        <f t="shared" ref="AI1734:AI1797" si="30">INDEX(AO:AO,MATCH(AH1734,AL:AL,0),)&amp;AF1734</f>
        <v>VIDRA</v>
      </c>
      <c r="AJ1734" s="1849"/>
    </row>
    <row r="1735" spans="30:36" x14ac:dyDescent="0.25">
      <c r="AD1735" s="1850">
        <v>24</v>
      </c>
      <c r="AE1735" s="1851">
        <v>106318</v>
      </c>
      <c r="AF1735" s="1852" t="s">
        <v>10624</v>
      </c>
      <c r="AG1735" s="1853" t="s">
        <v>9272</v>
      </c>
      <c r="AH1735" s="1853">
        <v>1</v>
      </c>
      <c r="AI1735" s="2398" t="str">
        <f t="shared" si="30"/>
        <v>MUNICIPIUL BAIA MARE</v>
      </c>
      <c r="AJ1735" s="1854" t="s">
        <v>9272</v>
      </c>
    </row>
    <row r="1736" spans="30:36" x14ac:dyDescent="0.25">
      <c r="AD1736" s="1">
        <v>24</v>
      </c>
      <c r="AE1736" s="1843">
        <v>106559</v>
      </c>
      <c r="AF1736" s="74" t="s">
        <v>10625</v>
      </c>
      <c r="AG1736" s="1844" t="s">
        <v>9272</v>
      </c>
      <c r="AH1736" s="1844">
        <v>2</v>
      </c>
      <c r="AI1736" s="2396" t="str">
        <f t="shared" si="30"/>
        <v>MUNICIPIUL SIGHETU MARMATIEI</v>
      </c>
      <c r="AJ1736" s="1845"/>
    </row>
    <row r="1737" spans="30:36" x14ac:dyDescent="0.25">
      <c r="AD1737" s="1">
        <v>24</v>
      </c>
      <c r="AE1737" s="1843">
        <v>106684</v>
      </c>
      <c r="AF1737" s="74" t="s">
        <v>10626</v>
      </c>
      <c r="AG1737" s="1844" t="s">
        <v>9272</v>
      </c>
      <c r="AH1737" s="1844">
        <v>3</v>
      </c>
      <c r="AI1737" s="2396" t="str">
        <f t="shared" si="30"/>
        <v>ORASUL BAIA SPRIE</v>
      </c>
      <c r="AJ1737" s="1845"/>
    </row>
    <row r="1738" spans="30:36" x14ac:dyDescent="0.25">
      <c r="AD1738" s="1">
        <v>24</v>
      </c>
      <c r="AE1738" s="1843">
        <v>106746</v>
      </c>
      <c r="AF1738" s="74" t="s">
        <v>1858</v>
      </c>
      <c r="AG1738" s="1844" t="s">
        <v>9272</v>
      </c>
      <c r="AH1738" s="1844">
        <v>3</v>
      </c>
      <c r="AI1738" s="2396" t="str">
        <f t="shared" si="30"/>
        <v>ORASUL BORSA</v>
      </c>
      <c r="AJ1738" s="1845"/>
    </row>
    <row r="1739" spans="30:36" x14ac:dyDescent="0.25">
      <c r="AD1739" s="1">
        <v>24</v>
      </c>
      <c r="AE1739" s="1843">
        <v>106782</v>
      </c>
      <c r="AF1739" s="74" t="s">
        <v>10627</v>
      </c>
      <c r="AG1739" s="1844" t="s">
        <v>9272</v>
      </c>
      <c r="AH1739" s="1844">
        <v>3</v>
      </c>
      <c r="AI1739" s="2396" t="str">
        <f t="shared" si="30"/>
        <v>ORASUL CAVNIC</v>
      </c>
      <c r="AJ1739" s="1845"/>
    </row>
    <row r="1740" spans="30:36" x14ac:dyDescent="0.25">
      <c r="AD1740" s="1">
        <v>24</v>
      </c>
      <c r="AE1740" s="1843">
        <v>108017</v>
      </c>
      <c r="AF1740" s="74" t="s">
        <v>2499</v>
      </c>
      <c r="AG1740" s="1844" t="s">
        <v>9272</v>
      </c>
      <c r="AH1740" s="1844">
        <v>3</v>
      </c>
      <c r="AI1740" s="2396" t="str">
        <f t="shared" si="30"/>
        <v>ORASUL DRAGOMIRESTI</v>
      </c>
      <c r="AJ1740" s="1845"/>
    </row>
    <row r="1741" spans="30:36" x14ac:dyDescent="0.25">
      <c r="AD1741" s="1">
        <v>24</v>
      </c>
      <c r="AE1741" s="1843">
        <v>108892</v>
      </c>
      <c r="AF1741" s="74" t="s">
        <v>10631</v>
      </c>
      <c r="AG1741" s="1844" t="s">
        <v>9272</v>
      </c>
      <c r="AH1741" s="1844">
        <v>3</v>
      </c>
      <c r="AI1741" s="2396" t="str">
        <f t="shared" si="30"/>
        <v>ORASUL SALISTEA DE SUS</v>
      </c>
      <c r="AJ1741" s="1845"/>
    </row>
    <row r="1742" spans="30:36" x14ac:dyDescent="0.25">
      <c r="AD1742" s="1">
        <v>24</v>
      </c>
      <c r="AE1742" s="1843">
        <v>108963</v>
      </c>
      <c r="AF1742" s="74" t="s">
        <v>10628</v>
      </c>
      <c r="AG1742" s="1844" t="s">
        <v>9272</v>
      </c>
      <c r="AH1742" s="1844">
        <v>3</v>
      </c>
      <c r="AI1742" s="2396" t="str">
        <f t="shared" si="30"/>
        <v>ORASUL SEINI</v>
      </c>
      <c r="AJ1742" s="1845"/>
    </row>
    <row r="1743" spans="30:36" x14ac:dyDescent="0.25">
      <c r="AD1743" s="1">
        <v>24</v>
      </c>
      <c r="AE1743" s="1843">
        <v>109176</v>
      </c>
      <c r="AF1743" s="74" t="s">
        <v>10632</v>
      </c>
      <c r="AG1743" s="1844" t="s">
        <v>9272</v>
      </c>
      <c r="AH1743" s="1844">
        <v>3</v>
      </c>
      <c r="AI1743" s="2396" t="str">
        <f t="shared" si="30"/>
        <v>ORASUL SOMCUTA MARE</v>
      </c>
      <c r="AJ1743" s="1845"/>
    </row>
    <row r="1744" spans="30:36" x14ac:dyDescent="0.25">
      <c r="AD1744" s="1">
        <v>24</v>
      </c>
      <c r="AE1744" s="1843">
        <v>106817</v>
      </c>
      <c r="AF1744" s="74" t="s">
        <v>10629</v>
      </c>
      <c r="AG1744" s="1844" t="s">
        <v>9272</v>
      </c>
      <c r="AH1744" s="1844">
        <v>3</v>
      </c>
      <c r="AI1744" s="2396" t="str">
        <f t="shared" si="30"/>
        <v>ORASUL TARGU LAPUS</v>
      </c>
      <c r="AJ1744" s="1845"/>
    </row>
    <row r="1745" spans="30:36" x14ac:dyDescent="0.25">
      <c r="AD1745" s="1">
        <v>24</v>
      </c>
      <c r="AE1745" s="1843">
        <v>106461</v>
      </c>
      <c r="AF1745" s="74" t="s">
        <v>10633</v>
      </c>
      <c r="AG1745" s="1844" t="s">
        <v>9272</v>
      </c>
      <c r="AH1745" s="1844">
        <v>3</v>
      </c>
      <c r="AI1745" s="2396" t="str">
        <f t="shared" si="30"/>
        <v>ORASUL TAUTII-MAGHERAUS</v>
      </c>
      <c r="AJ1745" s="1845"/>
    </row>
    <row r="1746" spans="30:36" x14ac:dyDescent="0.25">
      <c r="AD1746" s="1">
        <v>24</v>
      </c>
      <c r="AE1746" s="1843">
        <v>109265</v>
      </c>
      <c r="AF1746" s="74" t="s">
        <v>2213</v>
      </c>
      <c r="AG1746" s="1844" t="s">
        <v>9272</v>
      </c>
      <c r="AH1746" s="1844">
        <v>3</v>
      </c>
      <c r="AI1746" s="2396" t="str">
        <f t="shared" si="30"/>
        <v>ORASUL ULMENI</v>
      </c>
      <c r="AJ1746" s="1845"/>
    </row>
    <row r="1747" spans="30:36" x14ac:dyDescent="0.25">
      <c r="AD1747" s="1">
        <v>24</v>
      </c>
      <c r="AE1747" s="1843">
        <v>106979</v>
      </c>
      <c r="AF1747" s="74" t="s">
        <v>10630</v>
      </c>
      <c r="AG1747" s="1844" t="s">
        <v>9272</v>
      </c>
      <c r="AH1747" s="1844">
        <v>3</v>
      </c>
      <c r="AI1747" s="2396" t="str">
        <f t="shared" si="30"/>
        <v>ORASUL VISEU DE SUS</v>
      </c>
      <c r="AJ1747" s="1845"/>
    </row>
    <row r="1748" spans="30:36" x14ac:dyDescent="0.25">
      <c r="AD1748" s="1">
        <v>24</v>
      </c>
      <c r="AE1748" s="1843">
        <v>107001</v>
      </c>
      <c r="AF1748" s="74" t="s">
        <v>3029</v>
      </c>
      <c r="AG1748" s="1844" t="s">
        <v>9272</v>
      </c>
      <c r="AH1748" s="1844">
        <v>4</v>
      </c>
      <c r="AI1748" s="2396" t="str">
        <f t="shared" si="30"/>
        <v>ARDUSAT</v>
      </c>
      <c r="AJ1748" s="1845"/>
    </row>
    <row r="1749" spans="30:36" x14ac:dyDescent="0.25">
      <c r="AD1749" s="1">
        <v>24</v>
      </c>
      <c r="AE1749" s="1843">
        <v>107047</v>
      </c>
      <c r="AF1749" s="74" t="s">
        <v>3030</v>
      </c>
      <c r="AG1749" s="1844" t="s">
        <v>9272</v>
      </c>
      <c r="AH1749" s="1844">
        <v>4</v>
      </c>
      <c r="AI1749" s="2396" t="str">
        <f t="shared" si="30"/>
        <v>ARINIS</v>
      </c>
      <c r="AJ1749" s="1845"/>
    </row>
    <row r="1750" spans="30:36" x14ac:dyDescent="0.25">
      <c r="AD1750" s="1">
        <v>24</v>
      </c>
      <c r="AE1750" s="1843">
        <v>107083</v>
      </c>
      <c r="AF1750" s="74" t="s">
        <v>3031</v>
      </c>
      <c r="AG1750" s="1844" t="s">
        <v>9272</v>
      </c>
      <c r="AH1750" s="1844">
        <v>4</v>
      </c>
      <c r="AI1750" s="2396" t="str">
        <f t="shared" si="30"/>
        <v>ASUAJU DE SUS</v>
      </c>
      <c r="AJ1750" s="1845"/>
    </row>
    <row r="1751" spans="30:36" x14ac:dyDescent="0.25">
      <c r="AD1751" s="1">
        <v>24</v>
      </c>
      <c r="AE1751" s="1843">
        <v>107118</v>
      </c>
      <c r="AF1751" s="74" t="s">
        <v>3032</v>
      </c>
      <c r="AG1751" s="1844" t="s">
        <v>9272</v>
      </c>
      <c r="AH1751" s="1844">
        <v>4</v>
      </c>
      <c r="AI1751" s="2396" t="str">
        <f t="shared" si="30"/>
        <v>BAITA DE SUB CODRU</v>
      </c>
      <c r="AJ1751" s="1845"/>
    </row>
    <row r="1752" spans="30:36" x14ac:dyDescent="0.25">
      <c r="AD1752" s="1">
        <v>24</v>
      </c>
      <c r="AE1752" s="1843">
        <v>107154</v>
      </c>
      <c r="AF1752" s="74" t="s">
        <v>3034</v>
      </c>
      <c r="AG1752" s="1844" t="s">
        <v>9272</v>
      </c>
      <c r="AH1752" s="1844">
        <v>4</v>
      </c>
      <c r="AI1752" s="2396" t="str">
        <f t="shared" si="30"/>
        <v>BAIUT</v>
      </c>
      <c r="AJ1752" s="1845"/>
    </row>
    <row r="1753" spans="30:36" x14ac:dyDescent="0.25">
      <c r="AD1753" s="1">
        <v>24</v>
      </c>
      <c r="AE1753" s="1843">
        <v>107314</v>
      </c>
      <c r="AF1753" s="74" t="s">
        <v>1407</v>
      </c>
      <c r="AG1753" s="1844" t="s">
        <v>9272</v>
      </c>
      <c r="AH1753" s="1844">
        <v>4</v>
      </c>
      <c r="AI1753" s="2396" t="str">
        <f t="shared" si="30"/>
        <v>BARSANA</v>
      </c>
      <c r="AJ1753" s="1845"/>
    </row>
    <row r="1754" spans="30:36" x14ac:dyDescent="0.25">
      <c r="AD1754" s="1">
        <v>24</v>
      </c>
      <c r="AE1754" s="1843">
        <v>107190</v>
      </c>
      <c r="AF1754" s="74" t="s">
        <v>3033</v>
      </c>
      <c r="AG1754" s="1844" t="s">
        <v>9272</v>
      </c>
      <c r="AH1754" s="1844">
        <v>4</v>
      </c>
      <c r="AI1754" s="2396" t="str">
        <f t="shared" si="30"/>
        <v>BASESTI</v>
      </c>
      <c r="AJ1754" s="1845"/>
    </row>
    <row r="1755" spans="30:36" x14ac:dyDescent="0.25">
      <c r="AD1755" s="1">
        <v>24</v>
      </c>
      <c r="AE1755" s="1843">
        <v>107234</v>
      </c>
      <c r="AF1755" s="74" t="s">
        <v>3035</v>
      </c>
      <c r="AG1755" s="1844" t="s">
        <v>9272</v>
      </c>
      <c r="AH1755" s="1844">
        <v>4</v>
      </c>
      <c r="AI1755" s="2396" t="str">
        <f t="shared" si="30"/>
        <v>BICAZ</v>
      </c>
      <c r="AJ1755" s="1845"/>
    </row>
    <row r="1756" spans="30:36" x14ac:dyDescent="0.25">
      <c r="AD1756" s="1">
        <v>24</v>
      </c>
      <c r="AE1756" s="1843">
        <v>107270</v>
      </c>
      <c r="AF1756" s="74" t="s">
        <v>1299</v>
      </c>
      <c r="AG1756" s="1844" t="s">
        <v>9272</v>
      </c>
      <c r="AH1756" s="1844">
        <v>4</v>
      </c>
      <c r="AI1756" s="2396" t="str">
        <f t="shared" si="30"/>
        <v>BISTRA</v>
      </c>
      <c r="AJ1756" s="1845"/>
    </row>
    <row r="1757" spans="30:36" x14ac:dyDescent="0.25">
      <c r="AD1757" s="1">
        <v>24</v>
      </c>
      <c r="AE1757" s="1843">
        <v>107350</v>
      </c>
      <c r="AF1757" s="74" t="s">
        <v>3036</v>
      </c>
      <c r="AG1757" s="1844" t="s">
        <v>9272</v>
      </c>
      <c r="AH1757" s="1844">
        <v>4</v>
      </c>
      <c r="AI1757" s="2396" t="str">
        <f t="shared" si="30"/>
        <v>BOCICOIU MARE</v>
      </c>
      <c r="AJ1757" s="1845"/>
    </row>
    <row r="1758" spans="30:36" x14ac:dyDescent="0.25">
      <c r="AD1758" s="1">
        <v>24</v>
      </c>
      <c r="AE1758" s="1843">
        <v>107403</v>
      </c>
      <c r="AF1758" s="74" t="s">
        <v>1767</v>
      </c>
      <c r="AG1758" s="1844" t="s">
        <v>9272</v>
      </c>
      <c r="AH1758" s="1844">
        <v>4</v>
      </c>
      <c r="AI1758" s="2396" t="str">
        <f t="shared" si="30"/>
        <v>BOGDAN VODA</v>
      </c>
      <c r="AJ1758" s="1845"/>
    </row>
    <row r="1759" spans="30:36" x14ac:dyDescent="0.25">
      <c r="AD1759" s="1">
        <v>24</v>
      </c>
      <c r="AE1759" s="1843">
        <v>107430</v>
      </c>
      <c r="AF1759" s="74" t="s">
        <v>3037</v>
      </c>
      <c r="AG1759" s="1844" t="s">
        <v>9272</v>
      </c>
      <c r="AH1759" s="1844">
        <v>4</v>
      </c>
      <c r="AI1759" s="2396" t="str">
        <f t="shared" si="30"/>
        <v>BOIU MARE</v>
      </c>
      <c r="AJ1759" s="1845"/>
    </row>
    <row r="1760" spans="30:36" x14ac:dyDescent="0.25">
      <c r="AD1760" s="1">
        <v>24</v>
      </c>
      <c r="AE1760" s="1843">
        <v>107485</v>
      </c>
      <c r="AF1760" s="74" t="s">
        <v>3038</v>
      </c>
      <c r="AG1760" s="1844" t="s">
        <v>9272</v>
      </c>
      <c r="AH1760" s="1844">
        <v>4</v>
      </c>
      <c r="AI1760" s="2396" t="str">
        <f t="shared" si="30"/>
        <v>BOTIZA</v>
      </c>
      <c r="AJ1760" s="1845"/>
    </row>
    <row r="1761" spans="30:36" x14ac:dyDescent="0.25">
      <c r="AD1761" s="1">
        <v>24</v>
      </c>
      <c r="AE1761" s="1843">
        <v>107519</v>
      </c>
      <c r="AF1761" s="74" t="s">
        <v>1642</v>
      </c>
      <c r="AG1761" s="1844" t="s">
        <v>9272</v>
      </c>
      <c r="AH1761" s="1844">
        <v>4</v>
      </c>
      <c r="AI1761" s="2396" t="str">
        <f t="shared" si="30"/>
        <v>BUDESTI</v>
      </c>
      <c r="AJ1761" s="1845"/>
    </row>
    <row r="1762" spans="30:36" x14ac:dyDescent="0.25">
      <c r="AD1762" s="1">
        <v>24</v>
      </c>
      <c r="AE1762" s="1843">
        <v>107546</v>
      </c>
      <c r="AF1762" s="74" t="s">
        <v>1464</v>
      </c>
      <c r="AG1762" s="1844" t="s">
        <v>9272</v>
      </c>
      <c r="AH1762" s="1844">
        <v>4</v>
      </c>
      <c r="AI1762" s="2396" t="str">
        <f t="shared" si="30"/>
        <v>CALINESTI</v>
      </c>
      <c r="AJ1762" s="1845"/>
    </row>
    <row r="1763" spans="30:36" x14ac:dyDescent="0.25">
      <c r="AD1763" s="1">
        <v>24</v>
      </c>
      <c r="AE1763" s="1843">
        <v>107715</v>
      </c>
      <c r="AF1763" s="74" t="s">
        <v>3039</v>
      </c>
      <c r="AG1763" s="1844" t="s">
        <v>9272</v>
      </c>
      <c r="AH1763" s="1844">
        <v>4</v>
      </c>
      <c r="AI1763" s="2396" t="str">
        <f t="shared" si="30"/>
        <v>CAMPULUNG LA TISA</v>
      </c>
      <c r="AJ1763" s="1845"/>
    </row>
    <row r="1764" spans="30:36" x14ac:dyDescent="0.25">
      <c r="AD1764" s="1">
        <v>24</v>
      </c>
      <c r="AE1764" s="1843">
        <v>107582</v>
      </c>
      <c r="AF1764" s="74" t="s">
        <v>2068</v>
      </c>
      <c r="AG1764" s="1844" t="s">
        <v>9272</v>
      </c>
      <c r="AH1764" s="1844">
        <v>4</v>
      </c>
      <c r="AI1764" s="2396" t="str">
        <f t="shared" si="30"/>
        <v>CERNESTI</v>
      </c>
      <c r="AJ1764" s="1845"/>
    </row>
    <row r="1765" spans="30:36" x14ac:dyDescent="0.25">
      <c r="AD1765" s="1">
        <v>24</v>
      </c>
      <c r="AE1765" s="1843">
        <v>107662</v>
      </c>
      <c r="AF1765" s="74" t="s">
        <v>3040</v>
      </c>
      <c r="AG1765" s="1844" t="s">
        <v>9272</v>
      </c>
      <c r="AH1765" s="1844">
        <v>4</v>
      </c>
      <c r="AI1765" s="2396" t="str">
        <f t="shared" si="30"/>
        <v>CICARLAU</v>
      </c>
      <c r="AJ1765" s="1845"/>
    </row>
    <row r="1766" spans="30:36" x14ac:dyDescent="0.25">
      <c r="AD1766" s="1">
        <v>24</v>
      </c>
      <c r="AE1766" s="1843">
        <v>179837</v>
      </c>
      <c r="AF1766" s="74" t="s">
        <v>3065</v>
      </c>
      <c r="AG1766" s="1844" t="s">
        <v>9272</v>
      </c>
      <c r="AH1766" s="1844">
        <v>4</v>
      </c>
      <c r="AI1766" s="2396" t="str">
        <f t="shared" si="30"/>
        <v>COAS</v>
      </c>
      <c r="AJ1766" s="1845"/>
    </row>
    <row r="1767" spans="30:36" x14ac:dyDescent="0.25">
      <c r="AD1767" s="1">
        <v>24</v>
      </c>
      <c r="AE1767" s="1843">
        <v>179846</v>
      </c>
      <c r="AF1767" s="74" t="s">
        <v>3064</v>
      </c>
      <c r="AG1767" s="1844" t="s">
        <v>9272</v>
      </c>
      <c r="AH1767" s="1844">
        <v>4</v>
      </c>
      <c r="AI1767" s="2396" t="str">
        <f t="shared" si="30"/>
        <v>COLTAU</v>
      </c>
      <c r="AJ1767" s="1845"/>
    </row>
    <row r="1768" spans="30:36" x14ac:dyDescent="0.25">
      <c r="AD1768" s="1">
        <v>24</v>
      </c>
      <c r="AE1768" s="1843">
        <v>107733</v>
      </c>
      <c r="AF1768" s="74" t="s">
        <v>3041</v>
      </c>
      <c r="AG1768" s="1844" t="s">
        <v>9272</v>
      </c>
      <c r="AH1768" s="1844">
        <v>4</v>
      </c>
      <c r="AI1768" s="2396" t="str">
        <f t="shared" si="30"/>
        <v>COPALNIC-MANASTUR</v>
      </c>
      <c r="AJ1768" s="1845"/>
    </row>
    <row r="1769" spans="30:36" x14ac:dyDescent="0.25">
      <c r="AD1769" s="1">
        <v>24</v>
      </c>
      <c r="AE1769" s="1843">
        <v>107868</v>
      </c>
      <c r="AF1769" s="74" t="s">
        <v>3043</v>
      </c>
      <c r="AG1769" s="1844" t="s">
        <v>9272</v>
      </c>
      <c r="AH1769" s="1844">
        <v>4</v>
      </c>
      <c r="AI1769" s="2396" t="str">
        <f t="shared" si="30"/>
        <v>COROIENI</v>
      </c>
      <c r="AJ1769" s="1845"/>
    </row>
    <row r="1770" spans="30:36" x14ac:dyDescent="0.25">
      <c r="AD1770" s="1">
        <v>24</v>
      </c>
      <c r="AE1770" s="1843">
        <v>107920</v>
      </c>
      <c r="AF1770" s="74" t="s">
        <v>3044</v>
      </c>
      <c r="AG1770" s="1844" t="s">
        <v>9272</v>
      </c>
      <c r="AH1770" s="1844">
        <v>4</v>
      </c>
      <c r="AI1770" s="2396" t="str">
        <f t="shared" si="30"/>
        <v>CUPSENI</v>
      </c>
      <c r="AJ1770" s="1845"/>
    </row>
    <row r="1771" spans="30:36" x14ac:dyDescent="0.25">
      <c r="AD1771" s="1">
        <v>24</v>
      </c>
      <c r="AE1771" s="1843">
        <v>107975</v>
      </c>
      <c r="AF1771" s="74" t="s">
        <v>3045</v>
      </c>
      <c r="AG1771" s="1844" t="s">
        <v>9272</v>
      </c>
      <c r="AH1771" s="1844">
        <v>4</v>
      </c>
      <c r="AI1771" s="2396" t="str">
        <f t="shared" si="30"/>
        <v>DESESTI</v>
      </c>
      <c r="AJ1771" s="1845"/>
    </row>
    <row r="1772" spans="30:36" x14ac:dyDescent="0.25">
      <c r="AD1772" s="1">
        <v>24</v>
      </c>
      <c r="AE1772" s="1843">
        <v>108035</v>
      </c>
      <c r="AF1772" s="74" t="s">
        <v>1316</v>
      </c>
      <c r="AG1772" s="1844" t="s">
        <v>9272</v>
      </c>
      <c r="AH1772" s="1844">
        <v>4</v>
      </c>
      <c r="AI1772" s="2396" t="str">
        <f t="shared" si="30"/>
        <v>DUMBRAVITA</v>
      </c>
      <c r="AJ1772" s="1845"/>
    </row>
    <row r="1773" spans="30:36" x14ac:dyDescent="0.25">
      <c r="AD1773" s="1">
        <v>24</v>
      </c>
      <c r="AE1773" s="1843">
        <v>108106</v>
      </c>
      <c r="AF1773" s="74" t="s">
        <v>1760</v>
      </c>
      <c r="AG1773" s="1844" t="s">
        <v>9272</v>
      </c>
      <c r="AH1773" s="1844">
        <v>4</v>
      </c>
      <c r="AI1773" s="2396" t="str">
        <f t="shared" si="30"/>
        <v>FARCASA</v>
      </c>
      <c r="AJ1773" s="1845"/>
    </row>
    <row r="1774" spans="30:36" x14ac:dyDescent="0.25">
      <c r="AD1774" s="1">
        <v>24</v>
      </c>
      <c r="AE1774" s="1843">
        <v>179855</v>
      </c>
      <c r="AF1774" s="74" t="s">
        <v>3067</v>
      </c>
      <c r="AG1774" s="1844" t="s">
        <v>9272</v>
      </c>
      <c r="AH1774" s="1844">
        <v>4</v>
      </c>
      <c r="AI1774" s="2396" t="str">
        <f t="shared" si="30"/>
        <v>GARDANI</v>
      </c>
      <c r="AJ1774" s="1845"/>
    </row>
    <row r="1775" spans="30:36" x14ac:dyDescent="0.25">
      <c r="AD1775" s="1">
        <v>24</v>
      </c>
      <c r="AE1775" s="1843">
        <v>108151</v>
      </c>
      <c r="AF1775" s="74" t="s">
        <v>1852</v>
      </c>
      <c r="AG1775" s="1844" t="s">
        <v>9272</v>
      </c>
      <c r="AH1775" s="1844">
        <v>4</v>
      </c>
      <c r="AI1775" s="2396" t="str">
        <f t="shared" si="30"/>
        <v>GIULESTI</v>
      </c>
      <c r="AJ1775" s="1845"/>
    </row>
    <row r="1776" spans="30:36" x14ac:dyDescent="0.25">
      <c r="AD1776" s="1">
        <v>24</v>
      </c>
      <c r="AE1776" s="1843">
        <v>106363</v>
      </c>
      <c r="AF1776" s="74" t="s">
        <v>1318</v>
      </c>
      <c r="AG1776" s="1844" t="s">
        <v>9272</v>
      </c>
      <c r="AH1776" s="1844">
        <v>4</v>
      </c>
      <c r="AI1776" s="2396" t="str">
        <f t="shared" si="30"/>
        <v>GROSI</v>
      </c>
      <c r="AJ1776" s="1845"/>
    </row>
    <row r="1777" spans="30:36" x14ac:dyDescent="0.25">
      <c r="AD1777" s="1">
        <v>24</v>
      </c>
      <c r="AE1777" s="1843">
        <v>179622</v>
      </c>
      <c r="AF1777" s="74" t="s">
        <v>3074</v>
      </c>
      <c r="AG1777" s="1844" t="s">
        <v>9272</v>
      </c>
      <c r="AH1777" s="1844">
        <v>4</v>
      </c>
      <c r="AI1777" s="2396" t="str">
        <f t="shared" si="30"/>
        <v>GROSII TIBLESULUI</v>
      </c>
      <c r="AJ1777" s="1845"/>
    </row>
    <row r="1778" spans="30:36" x14ac:dyDescent="0.25">
      <c r="AD1778" s="1">
        <v>24</v>
      </c>
      <c r="AE1778" s="1843">
        <v>108204</v>
      </c>
      <c r="AF1778" s="74" t="s">
        <v>3047</v>
      </c>
      <c r="AG1778" s="1844" t="s">
        <v>9272</v>
      </c>
      <c r="AH1778" s="1844">
        <v>4</v>
      </c>
      <c r="AI1778" s="2396" t="str">
        <f t="shared" si="30"/>
        <v>IEUD</v>
      </c>
      <c r="AJ1778" s="1845"/>
    </row>
    <row r="1779" spans="30:36" x14ac:dyDescent="0.25">
      <c r="AD1779" s="1">
        <v>24</v>
      </c>
      <c r="AE1779" s="1843">
        <v>108222</v>
      </c>
      <c r="AF1779" s="74" t="s">
        <v>3048</v>
      </c>
      <c r="AG1779" s="1844" t="s">
        <v>9272</v>
      </c>
      <c r="AH1779" s="1844">
        <v>4</v>
      </c>
      <c r="AI1779" s="2396" t="str">
        <f t="shared" si="30"/>
        <v>LAPUS</v>
      </c>
      <c r="AJ1779" s="1845"/>
    </row>
    <row r="1780" spans="30:36" x14ac:dyDescent="0.25">
      <c r="AD1780" s="1">
        <v>24</v>
      </c>
      <c r="AE1780" s="1843">
        <v>108240</v>
      </c>
      <c r="AF1780" s="74" t="s">
        <v>3049</v>
      </c>
      <c r="AG1780" s="1844" t="s">
        <v>9272</v>
      </c>
      <c r="AH1780" s="1844">
        <v>4</v>
      </c>
      <c r="AI1780" s="2396" t="str">
        <f t="shared" si="30"/>
        <v>LEORDINA</v>
      </c>
      <c r="AJ1780" s="1845"/>
    </row>
    <row r="1781" spans="30:36" x14ac:dyDescent="0.25">
      <c r="AD1781" s="1">
        <v>24</v>
      </c>
      <c r="AE1781" s="1843">
        <v>108268</v>
      </c>
      <c r="AF1781" s="74" t="s">
        <v>3050</v>
      </c>
      <c r="AG1781" s="1844" t="s">
        <v>9272</v>
      </c>
      <c r="AH1781" s="1844">
        <v>4</v>
      </c>
      <c r="AI1781" s="2396" t="str">
        <f t="shared" si="30"/>
        <v>MIRESU MARE</v>
      </c>
      <c r="AJ1781" s="1845"/>
    </row>
    <row r="1782" spans="30:36" x14ac:dyDescent="0.25">
      <c r="AD1782" s="1">
        <v>24</v>
      </c>
      <c r="AE1782" s="1843">
        <v>108348</v>
      </c>
      <c r="AF1782" s="74" t="s">
        <v>3051</v>
      </c>
      <c r="AG1782" s="1844" t="s">
        <v>9272</v>
      </c>
      <c r="AH1782" s="1844">
        <v>4</v>
      </c>
      <c r="AI1782" s="2396" t="str">
        <f t="shared" si="30"/>
        <v>MOISEI</v>
      </c>
      <c r="AJ1782" s="1845"/>
    </row>
    <row r="1783" spans="30:36" x14ac:dyDescent="0.25">
      <c r="AD1783" s="1">
        <v>24</v>
      </c>
      <c r="AE1783" s="1843">
        <v>108366</v>
      </c>
      <c r="AF1783" s="74" t="s">
        <v>3052</v>
      </c>
      <c r="AG1783" s="1844" t="s">
        <v>9272</v>
      </c>
      <c r="AH1783" s="1844">
        <v>4</v>
      </c>
      <c r="AI1783" s="2396" t="str">
        <f t="shared" si="30"/>
        <v>OARTA DE JOS</v>
      </c>
      <c r="AJ1783" s="1845"/>
    </row>
    <row r="1784" spans="30:36" x14ac:dyDescent="0.25">
      <c r="AD1784" s="1">
        <v>24</v>
      </c>
      <c r="AE1784" s="1843">
        <v>108400</v>
      </c>
      <c r="AF1784" s="74" t="s">
        <v>3053</v>
      </c>
      <c r="AG1784" s="1844" t="s">
        <v>9272</v>
      </c>
      <c r="AH1784" s="1844">
        <v>4</v>
      </c>
      <c r="AI1784" s="2396" t="str">
        <f t="shared" si="30"/>
        <v>OCNA SUGATAG</v>
      </c>
      <c r="AJ1784" s="1845"/>
    </row>
    <row r="1785" spans="30:36" x14ac:dyDescent="0.25">
      <c r="AD1785" s="1">
        <v>24</v>
      </c>
      <c r="AE1785" s="1843">
        <v>179864</v>
      </c>
      <c r="AF1785" s="74" t="s">
        <v>1367</v>
      </c>
      <c r="AG1785" s="1844" t="s">
        <v>9272</v>
      </c>
      <c r="AH1785" s="1844">
        <v>4</v>
      </c>
      <c r="AI1785" s="2396" t="str">
        <f t="shared" si="30"/>
        <v>ONCESTI</v>
      </c>
      <c r="AJ1785" s="1845"/>
    </row>
    <row r="1786" spans="30:36" x14ac:dyDescent="0.25">
      <c r="AD1786" s="1">
        <v>24</v>
      </c>
      <c r="AE1786" s="1843">
        <v>108455</v>
      </c>
      <c r="AF1786" s="74" t="s">
        <v>3054</v>
      </c>
      <c r="AG1786" s="1844" t="s">
        <v>9272</v>
      </c>
      <c r="AH1786" s="1844">
        <v>4</v>
      </c>
      <c r="AI1786" s="2396" t="str">
        <f t="shared" si="30"/>
        <v>PETROVA</v>
      </c>
      <c r="AJ1786" s="1845"/>
    </row>
    <row r="1787" spans="30:36" x14ac:dyDescent="0.25">
      <c r="AD1787" s="1">
        <v>24</v>
      </c>
      <c r="AE1787" s="1843">
        <v>108473</v>
      </c>
      <c r="AF1787" s="74" t="s">
        <v>3055</v>
      </c>
      <c r="AG1787" s="1844" t="s">
        <v>9272</v>
      </c>
      <c r="AH1787" s="1844">
        <v>4</v>
      </c>
      <c r="AI1787" s="2396" t="str">
        <f t="shared" si="30"/>
        <v>POIENILE DE SUB MUNTE</v>
      </c>
      <c r="AJ1787" s="1845"/>
    </row>
    <row r="1788" spans="30:36" x14ac:dyDescent="0.25">
      <c r="AD1788" s="1">
        <v>24</v>
      </c>
      <c r="AE1788" s="1843">
        <v>179604</v>
      </c>
      <c r="AF1788" s="74" t="s">
        <v>3056</v>
      </c>
      <c r="AG1788" s="1844" t="s">
        <v>9272</v>
      </c>
      <c r="AH1788" s="1844">
        <v>4</v>
      </c>
      <c r="AI1788" s="2396" t="str">
        <f t="shared" si="30"/>
        <v>POIENILE IZEI</v>
      </c>
      <c r="AJ1788" s="1845"/>
    </row>
    <row r="1789" spans="30:36" x14ac:dyDescent="0.25">
      <c r="AD1789" s="1">
        <v>24</v>
      </c>
      <c r="AE1789" s="1843">
        <v>106407</v>
      </c>
      <c r="AF1789" s="74" t="s">
        <v>1469</v>
      </c>
      <c r="AG1789" s="1844" t="s">
        <v>9272</v>
      </c>
      <c r="AH1789" s="1844">
        <v>4</v>
      </c>
      <c r="AI1789" s="2396" t="str">
        <f t="shared" si="30"/>
        <v>RECEA</v>
      </c>
      <c r="AJ1789" s="1845"/>
    </row>
    <row r="1790" spans="30:36" x14ac:dyDescent="0.25">
      <c r="AD1790" s="1">
        <v>24</v>
      </c>
      <c r="AE1790" s="1843">
        <v>108491</v>
      </c>
      <c r="AF1790" s="74" t="s">
        <v>3057</v>
      </c>
      <c r="AG1790" s="1844" t="s">
        <v>9272</v>
      </c>
      <c r="AH1790" s="1844">
        <v>4</v>
      </c>
      <c r="AI1790" s="2396" t="str">
        <f t="shared" si="30"/>
        <v>REMETEA CHIOARULUI</v>
      </c>
      <c r="AJ1790" s="1845"/>
    </row>
    <row r="1791" spans="30:36" x14ac:dyDescent="0.25">
      <c r="AD1791" s="1">
        <v>24</v>
      </c>
      <c r="AE1791" s="1843">
        <v>108552</v>
      </c>
      <c r="AF1791" s="74" t="s">
        <v>1809</v>
      </c>
      <c r="AG1791" s="1844" t="s">
        <v>9272</v>
      </c>
      <c r="AH1791" s="1844">
        <v>4</v>
      </c>
      <c r="AI1791" s="2396" t="str">
        <f t="shared" si="30"/>
        <v>REMETI</v>
      </c>
      <c r="AJ1791" s="1845"/>
    </row>
    <row r="1792" spans="30:36" x14ac:dyDescent="0.25">
      <c r="AD1792" s="1">
        <v>24</v>
      </c>
      <c r="AE1792" s="1843">
        <v>108598</v>
      </c>
      <c r="AF1792" s="74" t="s">
        <v>3058</v>
      </c>
      <c r="AG1792" s="1844" t="s">
        <v>9272</v>
      </c>
      <c r="AH1792" s="1844">
        <v>4</v>
      </c>
      <c r="AI1792" s="2396" t="str">
        <f t="shared" si="30"/>
        <v>REPEDEA</v>
      </c>
      <c r="AJ1792" s="1845"/>
    </row>
    <row r="1793" spans="30:36" x14ac:dyDescent="0.25">
      <c r="AD1793" s="1">
        <v>24</v>
      </c>
      <c r="AE1793" s="1843">
        <v>108614</v>
      </c>
      <c r="AF1793" s="74" t="s">
        <v>3059</v>
      </c>
      <c r="AG1793" s="1844" t="s">
        <v>9272</v>
      </c>
      <c r="AH1793" s="1844">
        <v>4</v>
      </c>
      <c r="AI1793" s="2396" t="str">
        <f t="shared" si="30"/>
        <v>RONA DE JOS</v>
      </c>
      <c r="AJ1793" s="1845"/>
    </row>
    <row r="1794" spans="30:36" x14ac:dyDescent="0.25">
      <c r="AD1794" s="1">
        <v>24</v>
      </c>
      <c r="AE1794" s="1843">
        <v>108632</v>
      </c>
      <c r="AF1794" s="74" t="s">
        <v>3060</v>
      </c>
      <c r="AG1794" s="1844" t="s">
        <v>9272</v>
      </c>
      <c r="AH1794" s="1844">
        <v>4</v>
      </c>
      <c r="AI1794" s="2396" t="str">
        <f t="shared" si="30"/>
        <v>RONA DE SUS</v>
      </c>
      <c r="AJ1794" s="1845"/>
    </row>
    <row r="1795" spans="30:36" x14ac:dyDescent="0.25">
      <c r="AD1795" s="1">
        <v>24</v>
      </c>
      <c r="AE1795" s="1843">
        <v>108669</v>
      </c>
      <c r="AF1795" s="74" t="s">
        <v>3061</v>
      </c>
      <c r="AG1795" s="1844" t="s">
        <v>9272</v>
      </c>
      <c r="AH1795" s="1844">
        <v>4</v>
      </c>
      <c r="AI1795" s="2396" t="str">
        <f t="shared" si="30"/>
        <v>ROZAVLEA</v>
      </c>
      <c r="AJ1795" s="1845"/>
    </row>
    <row r="1796" spans="30:36" x14ac:dyDescent="0.25">
      <c r="AD1796" s="1">
        <v>24</v>
      </c>
      <c r="AE1796" s="1843">
        <v>108696</v>
      </c>
      <c r="AF1796" s="74" t="s">
        <v>3062</v>
      </c>
      <c r="AG1796" s="1844" t="s">
        <v>9272</v>
      </c>
      <c r="AH1796" s="1844">
        <v>4</v>
      </c>
      <c r="AI1796" s="2396" t="str">
        <f t="shared" si="30"/>
        <v>RUSCOVA</v>
      </c>
      <c r="AJ1796" s="1845"/>
    </row>
    <row r="1797" spans="30:36" x14ac:dyDescent="0.25">
      <c r="AD1797" s="1">
        <v>24</v>
      </c>
      <c r="AE1797" s="1843">
        <v>108794</v>
      </c>
      <c r="AF1797" s="74" t="s">
        <v>3063</v>
      </c>
      <c r="AG1797" s="1844" t="s">
        <v>9272</v>
      </c>
      <c r="AH1797" s="1844">
        <v>4</v>
      </c>
      <c r="AI1797" s="2396" t="str">
        <f t="shared" si="30"/>
        <v>SACALASENI</v>
      </c>
      <c r="AJ1797" s="1845"/>
    </row>
    <row r="1798" spans="30:36" x14ac:dyDescent="0.25">
      <c r="AD1798" s="1">
        <v>24</v>
      </c>
      <c r="AE1798" s="1843">
        <v>108874</v>
      </c>
      <c r="AF1798" s="74" t="s">
        <v>2226</v>
      </c>
      <c r="AG1798" s="1844" t="s">
        <v>9272</v>
      </c>
      <c r="AH1798" s="1844">
        <v>4</v>
      </c>
      <c r="AI1798" s="2396" t="str">
        <f t="shared" ref="AI1798:AI1861" si="31">INDEX(AO:AO,MATCH(AH1798,AL:AL,0),)&amp;AF1798</f>
        <v>SACEL</v>
      </c>
      <c r="AJ1798" s="1845"/>
    </row>
    <row r="1799" spans="30:36" x14ac:dyDescent="0.25">
      <c r="AD1799" s="1">
        <v>24</v>
      </c>
      <c r="AE1799" s="1843">
        <v>108918</v>
      </c>
      <c r="AF1799" s="74" t="s">
        <v>3066</v>
      </c>
      <c r="AG1799" s="1844" t="s">
        <v>9272</v>
      </c>
      <c r="AH1799" s="1844">
        <v>4</v>
      </c>
      <c r="AI1799" s="2396" t="str">
        <f t="shared" si="31"/>
        <v>SALSIG</v>
      </c>
      <c r="AJ1799" s="1845"/>
    </row>
    <row r="1800" spans="30:36" x14ac:dyDescent="0.25">
      <c r="AD1800" s="1">
        <v>24</v>
      </c>
      <c r="AE1800" s="1843">
        <v>108945</v>
      </c>
      <c r="AF1800" s="74" t="s">
        <v>3068</v>
      </c>
      <c r="AG1800" s="1844" t="s">
        <v>9272</v>
      </c>
      <c r="AH1800" s="1844">
        <v>4</v>
      </c>
      <c r="AI1800" s="2396" t="str">
        <f t="shared" si="31"/>
        <v>SAPANTA</v>
      </c>
      <c r="AJ1800" s="1845"/>
    </row>
    <row r="1801" spans="30:36" x14ac:dyDescent="0.25">
      <c r="AD1801" s="1">
        <v>24</v>
      </c>
      <c r="AE1801" s="1843">
        <v>106620</v>
      </c>
      <c r="AF1801" s="74" t="s">
        <v>3069</v>
      </c>
      <c r="AG1801" s="1844" t="s">
        <v>9272</v>
      </c>
      <c r="AH1801" s="1844">
        <v>4</v>
      </c>
      <c r="AI1801" s="2396" t="str">
        <f t="shared" si="31"/>
        <v>SARASAU</v>
      </c>
      <c r="AJ1801" s="1845"/>
    </row>
    <row r="1802" spans="30:36" x14ac:dyDescent="0.25">
      <c r="AD1802" s="1">
        <v>24</v>
      </c>
      <c r="AE1802" s="1843">
        <v>108712</v>
      </c>
      <c r="AF1802" s="74" t="s">
        <v>3070</v>
      </c>
      <c r="AG1802" s="1844" t="s">
        <v>9272</v>
      </c>
      <c r="AH1802" s="1844">
        <v>4</v>
      </c>
      <c r="AI1802" s="2396" t="str">
        <f t="shared" si="31"/>
        <v>SATULUNG</v>
      </c>
      <c r="AJ1802" s="1845"/>
    </row>
    <row r="1803" spans="30:36" x14ac:dyDescent="0.25">
      <c r="AD1803" s="1">
        <v>24</v>
      </c>
      <c r="AE1803" s="1843">
        <v>179613</v>
      </c>
      <c r="AF1803" s="74" t="s">
        <v>1929</v>
      </c>
      <c r="AG1803" s="1844" t="s">
        <v>9272</v>
      </c>
      <c r="AH1803" s="1844">
        <v>4</v>
      </c>
      <c r="AI1803" s="2396" t="str">
        <f t="shared" si="31"/>
        <v>SIEU</v>
      </c>
      <c r="AJ1803" s="1845"/>
    </row>
    <row r="1804" spans="30:36" x14ac:dyDescent="0.25">
      <c r="AD1804" s="1">
        <v>24</v>
      </c>
      <c r="AE1804" s="1843">
        <v>109096</v>
      </c>
      <c r="AF1804" s="74" t="s">
        <v>3020</v>
      </c>
      <c r="AG1804" s="1844" t="s">
        <v>9272</v>
      </c>
      <c r="AH1804" s="1844">
        <v>4</v>
      </c>
      <c r="AI1804" s="2396" t="str">
        <f t="shared" si="31"/>
        <v>SISESTI</v>
      </c>
      <c r="AJ1804" s="1845"/>
    </row>
    <row r="1805" spans="30:36" x14ac:dyDescent="0.25">
      <c r="AD1805" s="1">
        <v>24</v>
      </c>
      <c r="AE1805" s="1843">
        <v>109005</v>
      </c>
      <c r="AF1805" s="74" t="s">
        <v>3071</v>
      </c>
      <c r="AG1805" s="1844" t="s">
        <v>9272</v>
      </c>
      <c r="AH1805" s="1844">
        <v>4</v>
      </c>
      <c r="AI1805" s="2396" t="str">
        <f t="shared" si="31"/>
        <v>STRAMTURA</v>
      </c>
      <c r="AJ1805" s="1845"/>
    </row>
    <row r="1806" spans="30:36" x14ac:dyDescent="0.25">
      <c r="AD1806" s="1">
        <v>24</v>
      </c>
      <c r="AE1806" s="1843">
        <v>109041</v>
      </c>
      <c r="AF1806" s="74" t="s">
        <v>3073</v>
      </c>
      <c r="AG1806" s="1844" t="s">
        <v>9272</v>
      </c>
      <c r="AH1806" s="1844">
        <v>4</v>
      </c>
      <c r="AI1806" s="2396" t="str">
        <f t="shared" si="31"/>
        <v>SUCIU DE SUS</v>
      </c>
      <c r="AJ1806" s="1845"/>
    </row>
    <row r="1807" spans="30:36" x14ac:dyDescent="0.25">
      <c r="AD1807" s="1">
        <v>24</v>
      </c>
      <c r="AE1807" s="1843">
        <v>106648</v>
      </c>
      <c r="AF1807" s="74" t="s">
        <v>3075</v>
      </c>
      <c r="AG1807" s="1844" t="s">
        <v>9272</v>
      </c>
      <c r="AH1807" s="1844">
        <v>4</v>
      </c>
      <c r="AI1807" s="2396" t="str">
        <f t="shared" si="31"/>
        <v>VADU IZEI</v>
      </c>
      <c r="AJ1807" s="1845"/>
    </row>
    <row r="1808" spans="30:36" x14ac:dyDescent="0.25">
      <c r="AD1808" s="1">
        <v>24</v>
      </c>
      <c r="AE1808" s="1843">
        <v>109354</v>
      </c>
      <c r="AF1808" s="74" t="s">
        <v>3076</v>
      </c>
      <c r="AG1808" s="1844" t="s">
        <v>9272</v>
      </c>
      <c r="AH1808" s="1844">
        <v>4</v>
      </c>
      <c r="AI1808" s="2396" t="str">
        <f t="shared" si="31"/>
        <v>VALEA CHIOARULUI</v>
      </c>
      <c r="AJ1808" s="1845"/>
    </row>
    <row r="1809" spans="30:36" x14ac:dyDescent="0.25">
      <c r="AD1809" s="1">
        <v>24</v>
      </c>
      <c r="AE1809" s="1843">
        <v>109425</v>
      </c>
      <c r="AF1809" s="74" t="s">
        <v>3077</v>
      </c>
      <c r="AG1809" s="1844" t="s">
        <v>9272</v>
      </c>
      <c r="AH1809" s="1844">
        <v>4</v>
      </c>
      <c r="AI1809" s="2396" t="str">
        <f t="shared" si="31"/>
        <v>VIMA MICA</v>
      </c>
      <c r="AJ1809" s="1845"/>
    </row>
    <row r="1810" spans="30:36" x14ac:dyDescent="0.25">
      <c r="AD1810" s="1830">
        <v>24</v>
      </c>
      <c r="AE1810" s="1846">
        <v>109504</v>
      </c>
      <c r="AF1810" s="1847" t="s">
        <v>3078</v>
      </c>
      <c r="AG1810" s="1848" t="s">
        <v>9272</v>
      </c>
      <c r="AH1810" s="1848">
        <v>4</v>
      </c>
      <c r="AI1810" s="2397" t="str">
        <f t="shared" si="31"/>
        <v>VISEU DE JOS</v>
      </c>
      <c r="AJ1810" s="1849"/>
    </row>
    <row r="1811" spans="30:36" x14ac:dyDescent="0.25">
      <c r="AD1811" s="1850">
        <v>25</v>
      </c>
      <c r="AE1811" s="1851">
        <v>109773</v>
      </c>
      <c r="AF1811" s="1852" t="s">
        <v>10634</v>
      </c>
      <c r="AG1811" s="1853" t="s">
        <v>9273</v>
      </c>
      <c r="AH1811" s="1853">
        <v>1</v>
      </c>
      <c r="AI1811" s="2398" t="str">
        <f t="shared" si="31"/>
        <v>MUNICIPIUL DROBETA-TURNU SEVERIN</v>
      </c>
      <c r="AJ1811" s="1854" t="s">
        <v>9273</v>
      </c>
    </row>
    <row r="1812" spans="30:36" x14ac:dyDescent="0.25">
      <c r="AD1812" s="1">
        <v>25</v>
      </c>
      <c r="AE1812" s="1843">
        <v>110063</v>
      </c>
      <c r="AF1812" s="74" t="s">
        <v>10635</v>
      </c>
      <c r="AG1812" s="1844" t="s">
        <v>9273</v>
      </c>
      <c r="AH1812" s="1844">
        <v>2</v>
      </c>
      <c r="AI1812" s="2396" t="str">
        <f t="shared" si="31"/>
        <v>MUNICIPIUL ORSOVA</v>
      </c>
      <c r="AJ1812" s="1845"/>
    </row>
    <row r="1813" spans="30:36" x14ac:dyDescent="0.25">
      <c r="AD1813" s="1">
        <v>25</v>
      </c>
      <c r="AE1813" s="1843">
        <v>109924</v>
      </c>
      <c r="AF1813" s="74" t="s">
        <v>10636</v>
      </c>
      <c r="AG1813" s="1844" t="s">
        <v>9273</v>
      </c>
      <c r="AH1813" s="1844">
        <v>3</v>
      </c>
      <c r="AI1813" s="2396" t="str">
        <f t="shared" si="31"/>
        <v>ORASUL BAIA DE ARAMA</v>
      </c>
      <c r="AJ1813" s="1845"/>
    </row>
    <row r="1814" spans="30:36" x14ac:dyDescent="0.25">
      <c r="AD1814" s="1">
        <v>25</v>
      </c>
      <c r="AE1814" s="1843">
        <v>110116</v>
      </c>
      <c r="AF1814" s="74" t="s">
        <v>10637</v>
      </c>
      <c r="AG1814" s="1844" t="s">
        <v>9273</v>
      </c>
      <c r="AH1814" s="1844">
        <v>3</v>
      </c>
      <c r="AI1814" s="2396" t="str">
        <f t="shared" si="31"/>
        <v>ORASUL STREHAIA</v>
      </c>
      <c r="AJ1814" s="1845"/>
    </row>
    <row r="1815" spans="30:36" x14ac:dyDescent="0.25">
      <c r="AD1815" s="1">
        <v>25</v>
      </c>
      <c r="AE1815" s="1843">
        <v>110232</v>
      </c>
      <c r="AF1815" s="74" t="s">
        <v>10638</v>
      </c>
      <c r="AG1815" s="1844" t="s">
        <v>9273</v>
      </c>
      <c r="AH1815" s="1844">
        <v>3</v>
      </c>
      <c r="AI1815" s="2396" t="str">
        <f t="shared" si="31"/>
        <v>ORASUL VANJU MARE</v>
      </c>
      <c r="AJ1815" s="1845"/>
    </row>
    <row r="1816" spans="30:36" x14ac:dyDescent="0.25">
      <c r="AD1816" s="1">
        <v>25</v>
      </c>
      <c r="AE1816" s="1843">
        <v>110571</v>
      </c>
      <c r="AF1816" s="74" t="s">
        <v>2983</v>
      </c>
      <c r="AG1816" s="1844" t="s">
        <v>9273</v>
      </c>
      <c r="AH1816" s="1844">
        <v>4</v>
      </c>
      <c r="AI1816" s="2396" t="str">
        <f t="shared" si="31"/>
        <v>BACLES</v>
      </c>
      <c r="AJ1816" s="1845"/>
    </row>
    <row r="1817" spans="30:36" x14ac:dyDescent="0.25">
      <c r="AD1817" s="1">
        <v>25</v>
      </c>
      <c r="AE1817" s="1843">
        <v>110296</v>
      </c>
      <c r="AF1817" s="74" t="s">
        <v>2984</v>
      </c>
      <c r="AG1817" s="1844" t="s">
        <v>9273</v>
      </c>
      <c r="AH1817" s="1844">
        <v>4</v>
      </c>
      <c r="AI1817" s="2396" t="str">
        <f t="shared" si="31"/>
        <v>BALA</v>
      </c>
      <c r="AJ1817" s="1845"/>
    </row>
    <row r="1818" spans="30:36" x14ac:dyDescent="0.25">
      <c r="AD1818" s="1">
        <v>25</v>
      </c>
      <c r="AE1818" s="1843">
        <v>110535</v>
      </c>
      <c r="AF1818" s="74" t="s">
        <v>2985</v>
      </c>
      <c r="AG1818" s="1844" t="s">
        <v>9273</v>
      </c>
      <c r="AH1818" s="1844">
        <v>4</v>
      </c>
      <c r="AI1818" s="2396" t="str">
        <f t="shared" si="31"/>
        <v>BALACITA</v>
      </c>
      <c r="AJ1818" s="1845"/>
    </row>
    <row r="1819" spans="30:36" x14ac:dyDescent="0.25">
      <c r="AD1819" s="1">
        <v>25</v>
      </c>
      <c r="AE1819" s="1843">
        <v>110456</v>
      </c>
      <c r="AF1819" s="74" t="s">
        <v>2544</v>
      </c>
      <c r="AG1819" s="1844" t="s">
        <v>9273</v>
      </c>
      <c r="AH1819" s="1844">
        <v>4</v>
      </c>
      <c r="AI1819" s="2396" t="str">
        <f t="shared" si="31"/>
        <v>BALTA</v>
      </c>
      <c r="AJ1819" s="1845"/>
    </row>
    <row r="1820" spans="30:36" x14ac:dyDescent="0.25">
      <c r="AD1820" s="1">
        <v>25</v>
      </c>
      <c r="AE1820" s="1843">
        <v>110688</v>
      </c>
      <c r="AF1820" s="74" t="s">
        <v>2986</v>
      </c>
      <c r="AG1820" s="1844" t="s">
        <v>9273</v>
      </c>
      <c r="AH1820" s="1844">
        <v>4</v>
      </c>
      <c r="AI1820" s="2396" t="str">
        <f t="shared" si="31"/>
        <v>BALVANESTI</v>
      </c>
      <c r="AJ1820" s="1845"/>
    </row>
    <row r="1821" spans="30:36" x14ac:dyDescent="0.25">
      <c r="AD1821" s="1">
        <v>25</v>
      </c>
      <c r="AE1821" s="1843">
        <v>114060</v>
      </c>
      <c r="AF1821" s="74" t="s">
        <v>1572</v>
      </c>
      <c r="AG1821" s="1844" t="s">
        <v>9273</v>
      </c>
      <c r="AH1821" s="1844">
        <v>4</v>
      </c>
      <c r="AI1821" s="2396" t="str">
        <f t="shared" si="31"/>
        <v>BRANISTEA</v>
      </c>
      <c r="AJ1821" s="1845"/>
    </row>
    <row r="1822" spans="30:36" x14ac:dyDescent="0.25">
      <c r="AD1822" s="1">
        <v>25</v>
      </c>
      <c r="AE1822" s="1843">
        <v>110740</v>
      </c>
      <c r="AF1822" s="74" t="s">
        <v>2987</v>
      </c>
      <c r="AG1822" s="1844" t="s">
        <v>9273</v>
      </c>
      <c r="AH1822" s="1844">
        <v>4</v>
      </c>
      <c r="AI1822" s="2396" t="str">
        <f t="shared" si="31"/>
        <v>BREZNITA-MOTRU</v>
      </c>
      <c r="AJ1822" s="1845"/>
    </row>
    <row r="1823" spans="30:36" x14ac:dyDescent="0.25">
      <c r="AD1823" s="1">
        <v>25</v>
      </c>
      <c r="AE1823" s="1843">
        <v>110820</v>
      </c>
      <c r="AF1823" s="74" t="s">
        <v>2988</v>
      </c>
      <c r="AG1823" s="1844" t="s">
        <v>9273</v>
      </c>
      <c r="AH1823" s="1844">
        <v>4</v>
      </c>
      <c r="AI1823" s="2396" t="str">
        <f t="shared" si="31"/>
        <v>BREZNITA-OCOL</v>
      </c>
      <c r="AJ1823" s="1845"/>
    </row>
    <row r="1824" spans="30:36" x14ac:dyDescent="0.25">
      <c r="AD1824" s="1">
        <v>25</v>
      </c>
      <c r="AE1824" s="1843">
        <v>110875</v>
      </c>
      <c r="AF1824" s="74" t="s">
        <v>1422</v>
      </c>
      <c r="AG1824" s="1844" t="s">
        <v>9273</v>
      </c>
      <c r="AH1824" s="1844">
        <v>4</v>
      </c>
      <c r="AI1824" s="2396" t="str">
        <f t="shared" si="31"/>
        <v>BROSTENI</v>
      </c>
      <c r="AJ1824" s="1845"/>
    </row>
    <row r="1825" spans="30:36" x14ac:dyDescent="0.25">
      <c r="AD1825" s="1">
        <v>25</v>
      </c>
      <c r="AE1825" s="1843">
        <v>110946</v>
      </c>
      <c r="AF1825" s="74" t="s">
        <v>2989</v>
      </c>
      <c r="AG1825" s="1844" t="s">
        <v>9273</v>
      </c>
      <c r="AH1825" s="1844">
        <v>4</v>
      </c>
      <c r="AI1825" s="2396" t="str">
        <f t="shared" si="31"/>
        <v>BURILA MARE</v>
      </c>
      <c r="AJ1825" s="1845"/>
    </row>
    <row r="1826" spans="30:36" x14ac:dyDescent="0.25">
      <c r="AD1826" s="1">
        <v>25</v>
      </c>
      <c r="AE1826" s="1843">
        <v>111006</v>
      </c>
      <c r="AF1826" s="74" t="s">
        <v>2991</v>
      </c>
      <c r="AG1826" s="1844" t="s">
        <v>9273</v>
      </c>
      <c r="AH1826" s="1844">
        <v>4</v>
      </c>
      <c r="AI1826" s="2396" t="str">
        <f t="shared" si="31"/>
        <v>BUTOIESTI</v>
      </c>
      <c r="AJ1826" s="1845"/>
    </row>
    <row r="1827" spans="30:36" x14ac:dyDescent="0.25">
      <c r="AD1827" s="1">
        <v>25</v>
      </c>
      <c r="AE1827" s="1843">
        <v>111097</v>
      </c>
      <c r="AF1827" s="74" t="s">
        <v>2812</v>
      </c>
      <c r="AG1827" s="1844" t="s">
        <v>9273</v>
      </c>
      <c r="AH1827" s="1844">
        <v>4</v>
      </c>
      <c r="AI1827" s="2396" t="str">
        <f t="shared" si="31"/>
        <v>CAZANESTI</v>
      </c>
      <c r="AJ1827" s="1845"/>
    </row>
    <row r="1828" spans="30:36" x14ac:dyDescent="0.25">
      <c r="AD1828" s="1">
        <v>25</v>
      </c>
      <c r="AE1828" s="1843">
        <v>111220</v>
      </c>
      <c r="AF1828" s="74" t="s">
        <v>1467</v>
      </c>
      <c r="AG1828" s="1844" t="s">
        <v>9273</v>
      </c>
      <c r="AH1828" s="1844">
        <v>4</v>
      </c>
      <c r="AI1828" s="2396" t="str">
        <f t="shared" si="31"/>
        <v>CIRESU</v>
      </c>
      <c r="AJ1828" s="1845"/>
    </row>
    <row r="1829" spans="30:36" x14ac:dyDescent="0.25">
      <c r="AD1829" s="1">
        <v>25</v>
      </c>
      <c r="AE1829" s="1843">
        <v>111275</v>
      </c>
      <c r="AF1829" s="74" t="s">
        <v>2992</v>
      </c>
      <c r="AG1829" s="1844" t="s">
        <v>9273</v>
      </c>
      <c r="AH1829" s="1844">
        <v>4</v>
      </c>
      <c r="AI1829" s="2396" t="str">
        <f t="shared" si="31"/>
        <v>CORCOVA</v>
      </c>
      <c r="AJ1829" s="1845"/>
    </row>
    <row r="1830" spans="30:36" x14ac:dyDescent="0.25">
      <c r="AD1830" s="1">
        <v>25</v>
      </c>
      <c r="AE1830" s="1843">
        <v>111417</v>
      </c>
      <c r="AF1830" s="74" t="s">
        <v>2994</v>
      </c>
      <c r="AG1830" s="1844" t="s">
        <v>9273</v>
      </c>
      <c r="AH1830" s="1844">
        <v>4</v>
      </c>
      <c r="AI1830" s="2396" t="str">
        <f t="shared" si="31"/>
        <v>CORLATEL</v>
      </c>
      <c r="AJ1830" s="1845"/>
    </row>
    <row r="1831" spans="30:36" x14ac:dyDescent="0.25">
      <c r="AD1831" s="1">
        <v>25</v>
      </c>
      <c r="AE1831" s="1843">
        <v>111444</v>
      </c>
      <c r="AF1831" s="74" t="s">
        <v>2995</v>
      </c>
      <c r="AG1831" s="1844" t="s">
        <v>9273</v>
      </c>
      <c r="AH1831" s="1844">
        <v>4</v>
      </c>
      <c r="AI1831" s="2396" t="str">
        <f t="shared" si="31"/>
        <v>CUJMIR</v>
      </c>
      <c r="AJ1831" s="1845"/>
    </row>
    <row r="1832" spans="30:36" x14ac:dyDescent="0.25">
      <c r="AD1832" s="1">
        <v>25</v>
      </c>
      <c r="AE1832" s="1843">
        <v>111550</v>
      </c>
      <c r="AF1832" s="74" t="s">
        <v>2317</v>
      </c>
      <c r="AG1832" s="1844" t="s">
        <v>9273</v>
      </c>
      <c r="AH1832" s="1844">
        <v>4</v>
      </c>
      <c r="AI1832" s="2396" t="str">
        <f t="shared" si="31"/>
        <v>DARVARI</v>
      </c>
      <c r="AJ1832" s="1845"/>
    </row>
    <row r="1833" spans="30:36" x14ac:dyDescent="0.25">
      <c r="AD1833" s="1">
        <v>25</v>
      </c>
      <c r="AE1833" s="1843">
        <v>111480</v>
      </c>
      <c r="AF1833" s="74" t="s">
        <v>2996</v>
      </c>
      <c r="AG1833" s="1844" t="s">
        <v>9273</v>
      </c>
      <c r="AH1833" s="1844">
        <v>4</v>
      </c>
      <c r="AI1833" s="2396" t="str">
        <f t="shared" si="31"/>
        <v>DEVESEL</v>
      </c>
      <c r="AJ1833" s="1845"/>
    </row>
    <row r="1834" spans="30:36" x14ac:dyDescent="0.25">
      <c r="AD1834" s="1">
        <v>25</v>
      </c>
      <c r="AE1834" s="1843">
        <v>112904</v>
      </c>
      <c r="AF1834" s="74" t="s">
        <v>2997</v>
      </c>
      <c r="AG1834" s="1844" t="s">
        <v>9273</v>
      </c>
      <c r="AH1834" s="1844">
        <v>4</v>
      </c>
      <c r="AI1834" s="2396" t="str">
        <f t="shared" si="31"/>
        <v>DUBOVA</v>
      </c>
      <c r="AJ1834" s="1845"/>
    </row>
    <row r="1835" spans="30:36" x14ac:dyDescent="0.25">
      <c r="AD1835" s="1">
        <v>25</v>
      </c>
      <c r="AE1835" s="1843">
        <v>111587</v>
      </c>
      <c r="AF1835" s="74" t="s">
        <v>1285</v>
      </c>
      <c r="AG1835" s="1844" t="s">
        <v>9273</v>
      </c>
      <c r="AH1835" s="1844">
        <v>4</v>
      </c>
      <c r="AI1835" s="2396" t="str">
        <f t="shared" si="31"/>
        <v>DUMBRAVA</v>
      </c>
      <c r="AJ1835" s="1845"/>
    </row>
    <row r="1836" spans="30:36" x14ac:dyDescent="0.25">
      <c r="AD1836" s="1">
        <v>25</v>
      </c>
      <c r="AE1836" s="1843">
        <v>112245</v>
      </c>
      <c r="AF1836" s="74" t="s">
        <v>2998</v>
      </c>
      <c r="AG1836" s="1844" t="s">
        <v>9273</v>
      </c>
      <c r="AH1836" s="1844">
        <v>4</v>
      </c>
      <c r="AI1836" s="2396" t="str">
        <f t="shared" si="31"/>
        <v>ESELNITA</v>
      </c>
      <c r="AJ1836" s="1845"/>
    </row>
    <row r="1837" spans="30:36" x14ac:dyDescent="0.25">
      <c r="AD1837" s="1">
        <v>25</v>
      </c>
      <c r="AE1837" s="1843">
        <v>111685</v>
      </c>
      <c r="AF1837" s="74" t="s">
        <v>1282</v>
      </c>
      <c r="AG1837" s="1844" t="s">
        <v>9273</v>
      </c>
      <c r="AH1837" s="1844">
        <v>4</v>
      </c>
      <c r="AI1837" s="2396" t="str">
        <f t="shared" si="31"/>
        <v>FLORESTI</v>
      </c>
      <c r="AJ1837" s="1845"/>
    </row>
    <row r="1838" spans="30:36" x14ac:dyDescent="0.25">
      <c r="AD1838" s="1">
        <v>25</v>
      </c>
      <c r="AE1838" s="1843">
        <v>111783</v>
      </c>
      <c r="AF1838" s="74" t="s">
        <v>2999</v>
      </c>
      <c r="AG1838" s="1844" t="s">
        <v>9273</v>
      </c>
      <c r="AH1838" s="1844">
        <v>4</v>
      </c>
      <c r="AI1838" s="2396" t="str">
        <f t="shared" si="31"/>
        <v>GARLA MARE</v>
      </c>
      <c r="AJ1838" s="1845"/>
    </row>
    <row r="1839" spans="30:36" x14ac:dyDescent="0.25">
      <c r="AD1839" s="1">
        <v>25</v>
      </c>
      <c r="AE1839" s="1843">
        <v>111818</v>
      </c>
      <c r="AF1839" s="74" t="s">
        <v>3001</v>
      </c>
      <c r="AG1839" s="1844" t="s">
        <v>9273</v>
      </c>
      <c r="AH1839" s="1844">
        <v>4</v>
      </c>
      <c r="AI1839" s="2396" t="str">
        <f t="shared" si="31"/>
        <v>GODEANU</v>
      </c>
      <c r="AJ1839" s="1845"/>
    </row>
    <row r="1840" spans="30:36" x14ac:dyDescent="0.25">
      <c r="AD1840" s="1">
        <v>25</v>
      </c>
      <c r="AE1840" s="1843">
        <v>111863</v>
      </c>
      <c r="AF1840" s="74" t="s">
        <v>2590</v>
      </c>
      <c r="AG1840" s="1844" t="s">
        <v>9273</v>
      </c>
      <c r="AH1840" s="1844">
        <v>4</v>
      </c>
      <c r="AI1840" s="2396" t="str">
        <f t="shared" si="31"/>
        <v>GOGOSU</v>
      </c>
      <c r="AJ1840" s="1845"/>
    </row>
    <row r="1841" spans="30:36" x14ac:dyDescent="0.25">
      <c r="AD1841" s="1">
        <v>25</v>
      </c>
      <c r="AE1841" s="1843">
        <v>111916</v>
      </c>
      <c r="AF1841" s="74" t="s">
        <v>2520</v>
      </c>
      <c r="AG1841" s="1844" t="s">
        <v>9273</v>
      </c>
      <c r="AH1841" s="1844">
        <v>4</v>
      </c>
      <c r="AI1841" s="2396" t="str">
        <f t="shared" si="31"/>
        <v>GRECI</v>
      </c>
      <c r="AJ1841" s="1845"/>
    </row>
    <row r="1842" spans="30:36" x14ac:dyDescent="0.25">
      <c r="AD1842" s="1">
        <v>25</v>
      </c>
      <c r="AE1842" s="1843">
        <v>111989</v>
      </c>
      <c r="AF1842" s="74" t="s">
        <v>2944</v>
      </c>
      <c r="AG1842" s="1844" t="s">
        <v>9273</v>
      </c>
      <c r="AH1842" s="1844">
        <v>4</v>
      </c>
      <c r="AI1842" s="2396" t="str">
        <f t="shared" si="31"/>
        <v>GROZESTI</v>
      </c>
      <c r="AJ1842" s="1845"/>
    </row>
    <row r="1843" spans="30:36" x14ac:dyDescent="0.25">
      <c r="AD1843" s="1">
        <v>25</v>
      </c>
      <c r="AE1843" s="1843">
        <v>112030</v>
      </c>
      <c r="AF1843" s="74" t="s">
        <v>3002</v>
      </c>
      <c r="AG1843" s="1844" t="s">
        <v>9273</v>
      </c>
      <c r="AH1843" s="1844">
        <v>4</v>
      </c>
      <c r="AI1843" s="2396" t="str">
        <f t="shared" si="31"/>
        <v>GRUIA</v>
      </c>
      <c r="AJ1843" s="1845"/>
    </row>
    <row r="1844" spans="30:36" x14ac:dyDescent="0.25">
      <c r="AD1844" s="1">
        <v>25</v>
      </c>
      <c r="AE1844" s="1843">
        <v>112076</v>
      </c>
      <c r="AF1844" s="74" t="s">
        <v>3003</v>
      </c>
      <c r="AG1844" s="1844" t="s">
        <v>9273</v>
      </c>
      <c r="AH1844" s="1844">
        <v>4</v>
      </c>
      <c r="AI1844" s="2396" t="str">
        <f t="shared" si="31"/>
        <v>HINOVA</v>
      </c>
      <c r="AJ1844" s="1845"/>
    </row>
    <row r="1845" spans="30:36" x14ac:dyDescent="0.25">
      <c r="AD1845" s="1">
        <v>25</v>
      </c>
      <c r="AE1845" s="1843">
        <v>112129</v>
      </c>
      <c r="AF1845" s="74" t="s">
        <v>3004</v>
      </c>
      <c r="AG1845" s="1844" t="s">
        <v>9273</v>
      </c>
      <c r="AH1845" s="1844">
        <v>4</v>
      </c>
      <c r="AI1845" s="2396" t="str">
        <f t="shared" si="31"/>
        <v>HUSNICIOARA</v>
      </c>
      <c r="AJ1845" s="1845"/>
    </row>
    <row r="1846" spans="30:36" x14ac:dyDescent="0.25">
      <c r="AD1846" s="1">
        <v>25</v>
      </c>
      <c r="AE1846" s="1843">
        <v>112263</v>
      </c>
      <c r="AF1846" s="74" t="s">
        <v>3005</v>
      </c>
      <c r="AG1846" s="1844" t="s">
        <v>9273</v>
      </c>
      <c r="AH1846" s="1844">
        <v>4</v>
      </c>
      <c r="AI1846" s="2396" t="str">
        <f t="shared" si="31"/>
        <v>ILOVAT</v>
      </c>
      <c r="AJ1846" s="1845"/>
    </row>
    <row r="1847" spans="30:36" x14ac:dyDescent="0.25">
      <c r="AD1847" s="1">
        <v>25</v>
      </c>
      <c r="AE1847" s="1843">
        <v>112334</v>
      </c>
      <c r="AF1847" s="74" t="s">
        <v>3006</v>
      </c>
      <c r="AG1847" s="1844" t="s">
        <v>9273</v>
      </c>
      <c r="AH1847" s="1844">
        <v>4</v>
      </c>
      <c r="AI1847" s="2396" t="str">
        <f t="shared" si="31"/>
        <v>ILOVITA</v>
      </c>
      <c r="AJ1847" s="1845"/>
    </row>
    <row r="1848" spans="30:36" x14ac:dyDescent="0.25">
      <c r="AD1848" s="1">
        <v>25</v>
      </c>
      <c r="AE1848" s="1843">
        <v>112370</v>
      </c>
      <c r="AF1848" s="74" t="s">
        <v>3007</v>
      </c>
      <c r="AG1848" s="1844" t="s">
        <v>9273</v>
      </c>
      <c r="AH1848" s="1844">
        <v>4</v>
      </c>
      <c r="AI1848" s="2396" t="str">
        <f t="shared" si="31"/>
        <v>ISVERNA</v>
      </c>
      <c r="AJ1848" s="1845"/>
    </row>
    <row r="1849" spans="30:36" x14ac:dyDescent="0.25">
      <c r="AD1849" s="1">
        <v>25</v>
      </c>
      <c r="AE1849" s="1843">
        <v>112469</v>
      </c>
      <c r="AF1849" s="74" t="s">
        <v>3008</v>
      </c>
      <c r="AG1849" s="1844" t="s">
        <v>9273</v>
      </c>
      <c r="AH1849" s="1844">
        <v>4</v>
      </c>
      <c r="AI1849" s="2396" t="str">
        <f t="shared" si="31"/>
        <v>IZVORU BARZII</v>
      </c>
      <c r="AJ1849" s="1845"/>
    </row>
    <row r="1850" spans="30:36" x14ac:dyDescent="0.25">
      <c r="AD1850" s="1">
        <v>25</v>
      </c>
      <c r="AE1850" s="1843">
        <v>112548</v>
      </c>
      <c r="AF1850" s="74" t="s">
        <v>3009</v>
      </c>
      <c r="AG1850" s="1844" t="s">
        <v>9273</v>
      </c>
      <c r="AH1850" s="1844">
        <v>4</v>
      </c>
      <c r="AI1850" s="2396" t="str">
        <f t="shared" si="31"/>
        <v>JIANA</v>
      </c>
      <c r="AJ1850" s="1845"/>
    </row>
    <row r="1851" spans="30:36" x14ac:dyDescent="0.25">
      <c r="AD1851" s="1">
        <v>25</v>
      </c>
      <c r="AE1851" s="1843">
        <v>112600</v>
      </c>
      <c r="AF1851" s="74" t="s">
        <v>1350</v>
      </c>
      <c r="AG1851" s="1844" t="s">
        <v>9273</v>
      </c>
      <c r="AH1851" s="1844">
        <v>4</v>
      </c>
      <c r="AI1851" s="2396" t="str">
        <f t="shared" si="31"/>
        <v>LIVEZILE</v>
      </c>
      <c r="AJ1851" s="1845"/>
    </row>
    <row r="1852" spans="30:36" x14ac:dyDescent="0.25">
      <c r="AD1852" s="1">
        <v>25</v>
      </c>
      <c r="AE1852" s="1843">
        <v>112664</v>
      </c>
      <c r="AF1852" s="74" t="s">
        <v>3010</v>
      </c>
      <c r="AG1852" s="1844" t="s">
        <v>9273</v>
      </c>
      <c r="AH1852" s="1844">
        <v>4</v>
      </c>
      <c r="AI1852" s="2396" t="str">
        <f t="shared" si="31"/>
        <v>MALOVAT</v>
      </c>
      <c r="AJ1852" s="1845"/>
    </row>
    <row r="1853" spans="30:36" x14ac:dyDescent="0.25">
      <c r="AD1853" s="1">
        <v>25</v>
      </c>
      <c r="AE1853" s="1843">
        <v>112744</v>
      </c>
      <c r="AF1853" s="74" t="s">
        <v>3011</v>
      </c>
      <c r="AG1853" s="1844" t="s">
        <v>9273</v>
      </c>
      <c r="AH1853" s="1844">
        <v>4</v>
      </c>
      <c r="AI1853" s="2396" t="str">
        <f t="shared" si="31"/>
        <v>OBARSIA DE CAMP</v>
      </c>
      <c r="AJ1853" s="1845"/>
    </row>
    <row r="1854" spans="30:36" x14ac:dyDescent="0.25">
      <c r="AD1854" s="1">
        <v>25</v>
      </c>
      <c r="AE1854" s="1843">
        <v>110027</v>
      </c>
      <c r="AF1854" s="74" t="s">
        <v>3012</v>
      </c>
      <c r="AG1854" s="1844" t="s">
        <v>9273</v>
      </c>
      <c r="AH1854" s="1844">
        <v>4</v>
      </c>
      <c r="AI1854" s="2396" t="str">
        <f t="shared" si="31"/>
        <v>OBARSIA-CLOSANI</v>
      </c>
      <c r="AJ1854" s="1845"/>
    </row>
    <row r="1855" spans="30:36" x14ac:dyDescent="0.25">
      <c r="AD1855" s="1">
        <v>25</v>
      </c>
      <c r="AE1855" s="1843">
        <v>112771</v>
      </c>
      <c r="AF1855" s="74" t="s">
        <v>3013</v>
      </c>
      <c r="AG1855" s="1844" t="s">
        <v>9273</v>
      </c>
      <c r="AH1855" s="1844">
        <v>4</v>
      </c>
      <c r="AI1855" s="2396" t="str">
        <f t="shared" si="31"/>
        <v>OPRISOR</v>
      </c>
      <c r="AJ1855" s="1845"/>
    </row>
    <row r="1856" spans="30:36" x14ac:dyDescent="0.25">
      <c r="AD1856" s="1">
        <v>25</v>
      </c>
      <c r="AE1856" s="1843">
        <v>112806</v>
      </c>
      <c r="AF1856" s="74" t="s">
        <v>2182</v>
      </c>
      <c r="AG1856" s="1844" t="s">
        <v>9273</v>
      </c>
      <c r="AH1856" s="1844">
        <v>4</v>
      </c>
      <c r="AI1856" s="2396" t="str">
        <f t="shared" si="31"/>
        <v>PADINA</v>
      </c>
      <c r="AJ1856" s="1845"/>
    </row>
    <row r="1857" spans="30:36" x14ac:dyDescent="0.25">
      <c r="AD1857" s="1">
        <v>25</v>
      </c>
      <c r="AE1857" s="1843">
        <v>112879</v>
      </c>
      <c r="AF1857" s="74" t="s">
        <v>3014</v>
      </c>
      <c r="AG1857" s="1844" t="s">
        <v>9273</v>
      </c>
      <c r="AH1857" s="1844">
        <v>4</v>
      </c>
      <c r="AI1857" s="2396" t="str">
        <f t="shared" si="31"/>
        <v>PATULELE</v>
      </c>
      <c r="AJ1857" s="1845"/>
    </row>
    <row r="1858" spans="30:36" x14ac:dyDescent="0.25">
      <c r="AD1858" s="1">
        <v>25</v>
      </c>
      <c r="AE1858" s="1843">
        <v>112959</v>
      </c>
      <c r="AF1858" s="74" t="s">
        <v>1461</v>
      </c>
      <c r="AG1858" s="1844" t="s">
        <v>9273</v>
      </c>
      <c r="AH1858" s="1844">
        <v>4</v>
      </c>
      <c r="AI1858" s="2396" t="str">
        <f t="shared" si="31"/>
        <v>PODENI</v>
      </c>
      <c r="AJ1858" s="1845"/>
    </row>
    <row r="1859" spans="30:36" x14ac:dyDescent="0.25">
      <c r="AD1859" s="1">
        <v>25</v>
      </c>
      <c r="AE1859" s="1843">
        <v>112995</v>
      </c>
      <c r="AF1859" s="74" t="s">
        <v>3015</v>
      </c>
      <c r="AG1859" s="1844" t="s">
        <v>9273</v>
      </c>
      <c r="AH1859" s="1844">
        <v>4</v>
      </c>
      <c r="AI1859" s="2396" t="str">
        <f t="shared" si="31"/>
        <v>PONOARELE</v>
      </c>
      <c r="AJ1859" s="1845"/>
    </row>
    <row r="1860" spans="30:36" x14ac:dyDescent="0.25">
      <c r="AD1860" s="1">
        <v>25</v>
      </c>
      <c r="AE1860" s="1843">
        <v>113153</v>
      </c>
      <c r="AF1860" s="74" t="s">
        <v>3016</v>
      </c>
      <c r="AG1860" s="1844" t="s">
        <v>9273</v>
      </c>
      <c r="AH1860" s="1844">
        <v>4</v>
      </c>
      <c r="AI1860" s="2396" t="str">
        <f t="shared" si="31"/>
        <v>POROINA MARE</v>
      </c>
      <c r="AJ1860" s="1845"/>
    </row>
    <row r="1861" spans="30:36" x14ac:dyDescent="0.25">
      <c r="AD1861" s="1">
        <v>25</v>
      </c>
      <c r="AE1861" s="1843">
        <v>113206</v>
      </c>
      <c r="AF1861" s="74" t="s">
        <v>3017</v>
      </c>
      <c r="AG1861" s="1844" t="s">
        <v>9273</v>
      </c>
      <c r="AH1861" s="1844">
        <v>4</v>
      </c>
      <c r="AI1861" s="2396" t="str">
        <f t="shared" si="31"/>
        <v>PRISTOL</v>
      </c>
      <c r="AJ1861" s="1845"/>
    </row>
    <row r="1862" spans="30:36" x14ac:dyDescent="0.25">
      <c r="AD1862" s="1">
        <v>25</v>
      </c>
      <c r="AE1862" s="1843">
        <v>113233</v>
      </c>
      <c r="AF1862" s="74" t="s">
        <v>1588</v>
      </c>
      <c r="AG1862" s="1844" t="s">
        <v>9273</v>
      </c>
      <c r="AH1862" s="1844">
        <v>4</v>
      </c>
      <c r="AI1862" s="2396" t="str">
        <f t="shared" ref="AI1862:AI1925" si="32">INDEX(AO:AO,MATCH(AH1862,AL:AL,0),)&amp;AF1862</f>
        <v>PRUNISOR</v>
      </c>
      <c r="AJ1862" s="1845"/>
    </row>
    <row r="1863" spans="30:36" x14ac:dyDescent="0.25">
      <c r="AD1863" s="1">
        <v>25</v>
      </c>
      <c r="AE1863" s="1843">
        <v>113395</v>
      </c>
      <c r="AF1863" s="74" t="s">
        <v>3018</v>
      </c>
      <c r="AG1863" s="1844" t="s">
        <v>9273</v>
      </c>
      <c r="AH1863" s="1844">
        <v>4</v>
      </c>
      <c r="AI1863" s="2396" t="str">
        <f t="shared" si="32"/>
        <v>PUNGHINA</v>
      </c>
      <c r="AJ1863" s="1845"/>
    </row>
    <row r="1864" spans="30:36" x14ac:dyDescent="0.25">
      <c r="AD1864" s="1">
        <v>25</v>
      </c>
      <c r="AE1864" s="1843">
        <v>113466</v>
      </c>
      <c r="AF1864" s="74" t="s">
        <v>3019</v>
      </c>
      <c r="AG1864" s="1844" t="s">
        <v>9273</v>
      </c>
      <c r="AH1864" s="1844">
        <v>4</v>
      </c>
      <c r="AI1864" s="2396" t="str">
        <f t="shared" si="32"/>
        <v>ROGOVA</v>
      </c>
      <c r="AJ1864" s="1845"/>
    </row>
    <row r="1865" spans="30:36" x14ac:dyDescent="0.25">
      <c r="AD1865" s="1">
        <v>25</v>
      </c>
      <c r="AE1865" s="1843">
        <v>113493</v>
      </c>
      <c r="AF1865" s="74" t="s">
        <v>1955</v>
      </c>
      <c r="AG1865" s="1844" t="s">
        <v>9273</v>
      </c>
      <c r="AH1865" s="1844">
        <v>4</v>
      </c>
      <c r="AI1865" s="2396" t="str">
        <f t="shared" si="32"/>
        <v>SALCIA</v>
      </c>
      <c r="AJ1865" s="1845"/>
    </row>
    <row r="1866" spans="30:36" x14ac:dyDescent="0.25">
      <c r="AD1866" s="1">
        <v>25</v>
      </c>
      <c r="AE1866" s="1843">
        <v>109826</v>
      </c>
      <c r="AF1866" s="74" t="s">
        <v>1864</v>
      </c>
      <c r="AG1866" s="1844" t="s">
        <v>9273</v>
      </c>
      <c r="AH1866" s="1844">
        <v>4</v>
      </c>
      <c r="AI1866" s="2396" t="str">
        <f t="shared" si="32"/>
        <v>SIMIAN</v>
      </c>
      <c r="AJ1866" s="1845"/>
    </row>
    <row r="1867" spans="30:36" x14ac:dyDescent="0.25">
      <c r="AD1867" s="1">
        <v>25</v>
      </c>
      <c r="AE1867" s="1843">
        <v>113625</v>
      </c>
      <c r="AF1867" s="74" t="s">
        <v>3020</v>
      </c>
      <c r="AG1867" s="1844" t="s">
        <v>9273</v>
      </c>
      <c r="AH1867" s="1844">
        <v>4</v>
      </c>
      <c r="AI1867" s="2396" t="str">
        <f t="shared" si="32"/>
        <v>SISESTI</v>
      </c>
      <c r="AJ1867" s="1845"/>
    </row>
    <row r="1868" spans="30:36" x14ac:dyDescent="0.25">
      <c r="AD1868" s="1">
        <v>25</v>
      </c>
      <c r="AE1868" s="1843">
        <v>113698</v>
      </c>
      <c r="AF1868" s="74" t="s">
        <v>3021</v>
      </c>
      <c r="AG1868" s="1844" t="s">
        <v>9273</v>
      </c>
      <c r="AH1868" s="1844">
        <v>4</v>
      </c>
      <c r="AI1868" s="2396" t="str">
        <f t="shared" si="32"/>
        <v>SOVARNA</v>
      </c>
      <c r="AJ1868" s="1845"/>
    </row>
    <row r="1869" spans="30:36" x14ac:dyDescent="0.25">
      <c r="AD1869" s="1">
        <v>25</v>
      </c>
      <c r="AE1869" s="1843">
        <v>113518</v>
      </c>
      <c r="AF1869" s="74" t="s">
        <v>3023</v>
      </c>
      <c r="AG1869" s="1844" t="s">
        <v>9273</v>
      </c>
      <c r="AH1869" s="1844">
        <v>4</v>
      </c>
      <c r="AI1869" s="2396" t="str">
        <f t="shared" si="32"/>
        <v>STANGACEAUA</v>
      </c>
      <c r="AJ1869" s="1845"/>
    </row>
    <row r="1870" spans="30:36" x14ac:dyDescent="0.25">
      <c r="AD1870" s="1">
        <v>25</v>
      </c>
      <c r="AE1870" s="1843">
        <v>113607</v>
      </c>
      <c r="AF1870" s="74" t="s">
        <v>3024</v>
      </c>
      <c r="AG1870" s="1844" t="s">
        <v>9273</v>
      </c>
      <c r="AH1870" s="1844">
        <v>4</v>
      </c>
      <c r="AI1870" s="2396" t="str">
        <f t="shared" si="32"/>
        <v>SVINITA</v>
      </c>
      <c r="AJ1870" s="1845"/>
    </row>
    <row r="1871" spans="30:36" x14ac:dyDescent="0.25">
      <c r="AD1871" s="1">
        <v>25</v>
      </c>
      <c r="AE1871" s="1843">
        <v>113732</v>
      </c>
      <c r="AF1871" s="74" t="s">
        <v>3025</v>
      </c>
      <c r="AG1871" s="1844" t="s">
        <v>9273</v>
      </c>
      <c r="AH1871" s="1844">
        <v>4</v>
      </c>
      <c r="AI1871" s="2396" t="str">
        <f t="shared" si="32"/>
        <v>TAMNA</v>
      </c>
      <c r="AJ1871" s="1845"/>
    </row>
    <row r="1872" spans="30:36" x14ac:dyDescent="0.25">
      <c r="AD1872" s="1">
        <v>25</v>
      </c>
      <c r="AE1872" s="1843">
        <v>113849</v>
      </c>
      <c r="AF1872" s="74" t="s">
        <v>1634</v>
      </c>
      <c r="AG1872" s="1844" t="s">
        <v>9273</v>
      </c>
      <c r="AH1872" s="1844">
        <v>4</v>
      </c>
      <c r="AI1872" s="2396" t="str">
        <f t="shared" si="32"/>
        <v>VANATORI</v>
      </c>
      <c r="AJ1872" s="1845"/>
    </row>
    <row r="1873" spans="30:36" x14ac:dyDescent="0.25">
      <c r="AD1873" s="1">
        <v>25</v>
      </c>
      <c r="AE1873" s="1843">
        <v>113894</v>
      </c>
      <c r="AF1873" s="74" t="s">
        <v>3026</v>
      </c>
      <c r="AG1873" s="1844" t="s">
        <v>9273</v>
      </c>
      <c r="AH1873" s="1844">
        <v>4</v>
      </c>
      <c r="AI1873" s="2396" t="str">
        <f t="shared" si="32"/>
        <v>VANJULET</v>
      </c>
      <c r="AJ1873" s="1845"/>
    </row>
    <row r="1874" spans="30:36" x14ac:dyDescent="0.25">
      <c r="AD1874" s="1">
        <v>25</v>
      </c>
      <c r="AE1874" s="1843">
        <v>113929</v>
      </c>
      <c r="AF1874" s="74" t="s">
        <v>3027</v>
      </c>
      <c r="AG1874" s="1844" t="s">
        <v>9273</v>
      </c>
      <c r="AH1874" s="1844">
        <v>4</v>
      </c>
      <c r="AI1874" s="2396" t="str">
        <f t="shared" si="32"/>
        <v>VLADAIA</v>
      </c>
      <c r="AJ1874" s="1845"/>
    </row>
    <row r="1875" spans="30:36" x14ac:dyDescent="0.25">
      <c r="AD1875" s="1">
        <v>25</v>
      </c>
      <c r="AE1875" s="1843">
        <v>113974</v>
      </c>
      <c r="AF1875" s="74" t="s">
        <v>3028</v>
      </c>
      <c r="AG1875" s="1844" t="s">
        <v>9273</v>
      </c>
      <c r="AH1875" s="1844">
        <v>4</v>
      </c>
      <c r="AI1875" s="2396" t="str">
        <f t="shared" si="32"/>
        <v>VOLOIAC</v>
      </c>
      <c r="AJ1875" s="1845"/>
    </row>
    <row r="1876" spans="30:36" x14ac:dyDescent="0.25">
      <c r="AD1876" s="1830">
        <v>25</v>
      </c>
      <c r="AE1876" s="1846">
        <v>114079</v>
      </c>
      <c r="AF1876" s="1847" t="s">
        <v>3000</v>
      </c>
      <c r="AG1876" s="1848" t="s">
        <v>9273</v>
      </c>
      <c r="AH1876" s="1848">
        <v>4</v>
      </c>
      <c r="AI1876" s="2397" t="str">
        <f t="shared" si="32"/>
        <v>VRATA</v>
      </c>
      <c r="AJ1876" s="1849"/>
    </row>
    <row r="1877" spans="30:36" x14ac:dyDescent="0.25">
      <c r="AD1877" s="1850">
        <v>26</v>
      </c>
      <c r="AE1877" s="1851">
        <v>114319</v>
      </c>
      <c r="AF1877" s="1852" t="s">
        <v>10639</v>
      </c>
      <c r="AG1877" s="1853" t="s">
        <v>9274</v>
      </c>
      <c r="AH1877" s="1853">
        <v>1</v>
      </c>
      <c r="AI1877" s="2398" t="str">
        <f t="shared" si="32"/>
        <v>MUNICIPIUL TARGU MURES</v>
      </c>
      <c r="AJ1877" s="1854" t="s">
        <v>9274</v>
      </c>
    </row>
    <row r="1878" spans="30:36" x14ac:dyDescent="0.25">
      <c r="AD1878" s="1">
        <v>26</v>
      </c>
      <c r="AE1878" s="1843">
        <v>114809</v>
      </c>
      <c r="AF1878" s="74" t="s">
        <v>10640</v>
      </c>
      <c r="AG1878" s="1844" t="s">
        <v>9274</v>
      </c>
      <c r="AH1878" s="1844">
        <v>2</v>
      </c>
      <c r="AI1878" s="2396" t="str">
        <f t="shared" si="32"/>
        <v>MUNICIPIUL REGHIN</v>
      </c>
      <c r="AJ1878" s="1845"/>
    </row>
    <row r="1879" spans="30:36" x14ac:dyDescent="0.25">
      <c r="AD1879" s="1">
        <v>26</v>
      </c>
      <c r="AE1879" s="1843">
        <v>114514</v>
      </c>
      <c r="AF1879" s="74" t="s">
        <v>10641</v>
      </c>
      <c r="AG1879" s="1844" t="s">
        <v>9274</v>
      </c>
      <c r="AH1879" s="1844">
        <v>2</v>
      </c>
      <c r="AI1879" s="2396" t="str">
        <f t="shared" si="32"/>
        <v>MUNICIPIUL SIGHISOARA</v>
      </c>
      <c r="AJ1879" s="1845"/>
    </row>
    <row r="1880" spans="30:36" x14ac:dyDescent="0.25">
      <c r="AD1880" s="1">
        <v>26</v>
      </c>
      <c r="AE1880" s="1843">
        <v>114925</v>
      </c>
      <c r="AF1880" s="74" t="s">
        <v>10642</v>
      </c>
      <c r="AG1880" s="1844" t="s">
        <v>9274</v>
      </c>
      <c r="AH1880" s="1844">
        <v>2</v>
      </c>
      <c r="AI1880" s="2396" t="str">
        <f t="shared" si="32"/>
        <v>MUNICIPIUL TARNAVENI</v>
      </c>
      <c r="AJ1880" s="1845"/>
    </row>
    <row r="1881" spans="30:36" x14ac:dyDescent="0.25">
      <c r="AD1881" s="1">
        <v>26</v>
      </c>
      <c r="AE1881" s="1843">
        <v>117827</v>
      </c>
      <c r="AF1881" s="74" t="s">
        <v>10643</v>
      </c>
      <c r="AG1881" s="1844" t="s">
        <v>9274</v>
      </c>
      <c r="AH1881" s="1844">
        <v>3</v>
      </c>
      <c r="AI1881" s="2396" t="str">
        <f t="shared" si="32"/>
        <v>ORASUL IERNUT</v>
      </c>
      <c r="AJ1881" s="1845"/>
    </row>
    <row r="1882" spans="30:36" x14ac:dyDescent="0.25">
      <c r="AD1882" s="1">
        <v>26</v>
      </c>
      <c r="AE1882" s="1843">
        <v>114710</v>
      </c>
      <c r="AF1882" s="74" t="s">
        <v>10644</v>
      </c>
      <c r="AG1882" s="1844" t="s">
        <v>9274</v>
      </c>
      <c r="AH1882" s="1844">
        <v>3</v>
      </c>
      <c r="AI1882" s="2396" t="str">
        <f t="shared" si="32"/>
        <v>ORASUL LUDUS</v>
      </c>
      <c r="AJ1882" s="1845"/>
    </row>
    <row r="1883" spans="30:36" x14ac:dyDescent="0.25">
      <c r="AD1883" s="1">
        <v>26</v>
      </c>
      <c r="AE1883" s="1843">
        <v>118281</v>
      </c>
      <c r="AF1883" s="74" t="s">
        <v>10646</v>
      </c>
      <c r="AG1883" s="1844" t="s">
        <v>9274</v>
      </c>
      <c r="AH1883" s="1844">
        <v>3</v>
      </c>
      <c r="AI1883" s="2396" t="str">
        <f t="shared" si="32"/>
        <v>ORASUL MIERCUREA NIRAJULUI</v>
      </c>
      <c r="AJ1883" s="1845"/>
    </row>
    <row r="1884" spans="30:36" x14ac:dyDescent="0.25">
      <c r="AD1884" s="1">
        <v>26</v>
      </c>
      <c r="AE1884" s="1843">
        <v>119331</v>
      </c>
      <c r="AF1884" s="74" t="s">
        <v>10647</v>
      </c>
      <c r="AG1884" s="1844" t="s">
        <v>9274</v>
      </c>
      <c r="AH1884" s="1844">
        <v>3</v>
      </c>
      <c r="AI1884" s="2396" t="str">
        <f t="shared" si="32"/>
        <v>ORASUL SANGEORGIU DE PADURE</v>
      </c>
      <c r="AJ1884" s="1845"/>
    </row>
    <row r="1885" spans="30:36" x14ac:dyDescent="0.25">
      <c r="AD1885" s="1">
        <v>26</v>
      </c>
      <c r="AE1885" s="1843">
        <v>119242</v>
      </c>
      <c r="AF1885" s="74" t="s">
        <v>10648</v>
      </c>
      <c r="AG1885" s="1844" t="s">
        <v>9274</v>
      </c>
      <c r="AH1885" s="1844">
        <v>3</v>
      </c>
      <c r="AI1885" s="2396" t="str">
        <f t="shared" si="32"/>
        <v>ORASUL SARMASU</v>
      </c>
      <c r="AJ1885" s="1845"/>
    </row>
    <row r="1886" spans="30:36" x14ac:dyDescent="0.25">
      <c r="AD1886" s="1">
        <v>26</v>
      </c>
      <c r="AE1886" s="1843">
        <v>114854</v>
      </c>
      <c r="AF1886" s="74" t="s">
        <v>10645</v>
      </c>
      <c r="AG1886" s="1844" t="s">
        <v>9274</v>
      </c>
      <c r="AH1886" s="1844">
        <v>3</v>
      </c>
      <c r="AI1886" s="2396" t="str">
        <f t="shared" si="32"/>
        <v>ORASUL SOVATA</v>
      </c>
      <c r="AJ1886" s="1845"/>
    </row>
    <row r="1887" spans="30:36" x14ac:dyDescent="0.25">
      <c r="AD1887" s="1">
        <v>26</v>
      </c>
      <c r="AE1887" s="1843">
        <v>119894</v>
      </c>
      <c r="AF1887" s="74" t="s">
        <v>1573</v>
      </c>
      <c r="AG1887" s="1844" t="s">
        <v>9274</v>
      </c>
      <c r="AH1887" s="1844">
        <v>3</v>
      </c>
      <c r="AI1887" s="2396" t="str">
        <f t="shared" si="32"/>
        <v>ORASUL UNGHENI</v>
      </c>
      <c r="AJ1887" s="1845"/>
    </row>
    <row r="1888" spans="30:36" x14ac:dyDescent="0.25">
      <c r="AD1888" s="1">
        <v>26</v>
      </c>
      <c r="AE1888" s="1843">
        <v>114970</v>
      </c>
      <c r="AF1888" s="74" t="s">
        <v>3079</v>
      </c>
      <c r="AG1888" s="1844" t="s">
        <v>9274</v>
      </c>
      <c r="AH1888" s="1844">
        <v>4</v>
      </c>
      <c r="AI1888" s="2396" t="str">
        <f t="shared" si="32"/>
        <v>ACATARI</v>
      </c>
      <c r="AJ1888" s="1845"/>
    </row>
    <row r="1889" spans="30:36" x14ac:dyDescent="0.25">
      <c r="AD1889" s="1">
        <v>26</v>
      </c>
      <c r="AE1889" s="1843">
        <v>115076</v>
      </c>
      <c r="AF1889" s="74" t="s">
        <v>3080</v>
      </c>
      <c r="AG1889" s="1844" t="s">
        <v>9274</v>
      </c>
      <c r="AH1889" s="1844">
        <v>4</v>
      </c>
      <c r="AI1889" s="2396" t="str">
        <f t="shared" si="32"/>
        <v>ADAMUS</v>
      </c>
      <c r="AJ1889" s="1845"/>
    </row>
    <row r="1890" spans="30:36" x14ac:dyDescent="0.25">
      <c r="AD1890" s="1">
        <v>26</v>
      </c>
      <c r="AE1890" s="1843">
        <v>114603</v>
      </c>
      <c r="AF1890" s="74" t="s">
        <v>1428</v>
      </c>
      <c r="AG1890" s="1844" t="s">
        <v>9274</v>
      </c>
      <c r="AH1890" s="1844">
        <v>4</v>
      </c>
      <c r="AI1890" s="2396" t="str">
        <f t="shared" si="32"/>
        <v>ALBESTI</v>
      </c>
      <c r="AJ1890" s="1845"/>
    </row>
    <row r="1891" spans="30:36" x14ac:dyDescent="0.25">
      <c r="AD1891" s="1">
        <v>26</v>
      </c>
      <c r="AE1891" s="1843">
        <v>115147</v>
      </c>
      <c r="AF1891" s="74" t="s">
        <v>1530</v>
      </c>
      <c r="AG1891" s="1844" t="s">
        <v>9274</v>
      </c>
      <c r="AH1891" s="1844">
        <v>4</v>
      </c>
      <c r="AI1891" s="2396" t="str">
        <f t="shared" si="32"/>
        <v>ALUNIS</v>
      </c>
      <c r="AJ1891" s="1845"/>
    </row>
    <row r="1892" spans="30:36" x14ac:dyDescent="0.25">
      <c r="AD1892" s="1">
        <v>26</v>
      </c>
      <c r="AE1892" s="1843">
        <v>115183</v>
      </c>
      <c r="AF1892" s="74" t="s">
        <v>3081</v>
      </c>
      <c r="AG1892" s="1844" t="s">
        <v>9274</v>
      </c>
      <c r="AH1892" s="1844">
        <v>4</v>
      </c>
      <c r="AI1892" s="2396" t="str">
        <f t="shared" si="32"/>
        <v>APOLD</v>
      </c>
      <c r="AJ1892" s="1845"/>
    </row>
    <row r="1893" spans="30:36" x14ac:dyDescent="0.25">
      <c r="AD1893" s="1">
        <v>26</v>
      </c>
      <c r="AE1893" s="1843">
        <v>115236</v>
      </c>
      <c r="AF1893" s="74" t="s">
        <v>3082</v>
      </c>
      <c r="AG1893" s="1844" t="s">
        <v>9274</v>
      </c>
      <c r="AH1893" s="1844">
        <v>4</v>
      </c>
      <c r="AI1893" s="2396" t="str">
        <f t="shared" si="32"/>
        <v>ATINTIS</v>
      </c>
      <c r="AJ1893" s="1845"/>
    </row>
    <row r="1894" spans="30:36" x14ac:dyDescent="0.25">
      <c r="AD1894" s="1">
        <v>26</v>
      </c>
      <c r="AE1894" s="1843">
        <v>115575</v>
      </c>
      <c r="AF1894" s="74" t="s">
        <v>2265</v>
      </c>
      <c r="AG1894" s="1844" t="s">
        <v>9274</v>
      </c>
      <c r="AH1894" s="1844">
        <v>4</v>
      </c>
      <c r="AI1894" s="2396" t="str">
        <f t="shared" si="32"/>
        <v>BAGACIU</v>
      </c>
      <c r="AJ1894" s="1845"/>
    </row>
    <row r="1895" spans="30:36" x14ac:dyDescent="0.25">
      <c r="AD1895" s="1">
        <v>26</v>
      </c>
      <c r="AE1895" s="1843">
        <v>115307</v>
      </c>
      <c r="AF1895" s="74" t="s">
        <v>3083</v>
      </c>
      <c r="AG1895" s="1844" t="s">
        <v>9274</v>
      </c>
      <c r="AH1895" s="1844">
        <v>4</v>
      </c>
      <c r="AI1895" s="2396" t="str">
        <f t="shared" si="32"/>
        <v>BAHNEA</v>
      </c>
      <c r="AJ1895" s="1845"/>
    </row>
    <row r="1896" spans="30:36" x14ac:dyDescent="0.25">
      <c r="AD1896" s="1">
        <v>26</v>
      </c>
      <c r="AE1896" s="1843">
        <v>115600</v>
      </c>
      <c r="AF1896" s="74" t="s">
        <v>2984</v>
      </c>
      <c r="AG1896" s="1844" t="s">
        <v>9274</v>
      </c>
      <c r="AH1896" s="1844">
        <v>4</v>
      </c>
      <c r="AI1896" s="2396" t="str">
        <f t="shared" si="32"/>
        <v>BALA</v>
      </c>
      <c r="AJ1896" s="1845"/>
    </row>
    <row r="1897" spans="30:36" x14ac:dyDescent="0.25">
      <c r="AD1897" s="1">
        <v>26</v>
      </c>
      <c r="AE1897" s="1843">
        <v>115637</v>
      </c>
      <c r="AF1897" s="74" t="s">
        <v>3084</v>
      </c>
      <c r="AG1897" s="1844" t="s">
        <v>9274</v>
      </c>
      <c r="AH1897" s="1844">
        <v>4</v>
      </c>
      <c r="AI1897" s="2396" t="str">
        <f t="shared" si="32"/>
        <v>BALAUSERI</v>
      </c>
      <c r="AJ1897" s="1845"/>
    </row>
    <row r="1898" spans="30:36" x14ac:dyDescent="0.25">
      <c r="AD1898" s="1">
        <v>26</v>
      </c>
      <c r="AE1898" s="1843">
        <v>115389</v>
      </c>
      <c r="AF1898" s="74" t="s">
        <v>3085</v>
      </c>
      <c r="AG1898" s="1844" t="s">
        <v>9274</v>
      </c>
      <c r="AH1898" s="1844">
        <v>4</v>
      </c>
      <c r="AI1898" s="2396" t="str">
        <f t="shared" si="32"/>
        <v>BAND</v>
      </c>
      <c r="AJ1898" s="1845"/>
    </row>
    <row r="1899" spans="30:36" x14ac:dyDescent="0.25">
      <c r="AD1899" s="1">
        <v>26</v>
      </c>
      <c r="AE1899" s="1843">
        <v>115520</v>
      </c>
      <c r="AF1899" s="74" t="s">
        <v>3086</v>
      </c>
      <c r="AG1899" s="1844" t="s">
        <v>9274</v>
      </c>
      <c r="AH1899" s="1844">
        <v>4</v>
      </c>
      <c r="AI1899" s="2396" t="str">
        <f t="shared" si="32"/>
        <v>BATOS</v>
      </c>
      <c r="AJ1899" s="1845"/>
    </row>
    <row r="1900" spans="30:36" x14ac:dyDescent="0.25">
      <c r="AD1900" s="1">
        <v>26</v>
      </c>
      <c r="AE1900" s="1843">
        <v>115708</v>
      </c>
      <c r="AF1900" s="74" t="s">
        <v>3087</v>
      </c>
      <c r="AG1900" s="1844" t="s">
        <v>9274</v>
      </c>
      <c r="AH1900" s="1844">
        <v>4</v>
      </c>
      <c r="AI1900" s="2396" t="str">
        <f t="shared" si="32"/>
        <v>BEICA DE JOS</v>
      </c>
      <c r="AJ1900" s="1845"/>
    </row>
    <row r="1901" spans="30:36" x14ac:dyDescent="0.25">
      <c r="AD1901" s="1">
        <v>26</v>
      </c>
      <c r="AE1901" s="1843">
        <v>120511</v>
      </c>
      <c r="AF1901" s="74" t="s">
        <v>3115</v>
      </c>
      <c r="AG1901" s="1844" t="s">
        <v>9274</v>
      </c>
      <c r="AH1901" s="1844">
        <v>4</v>
      </c>
      <c r="AI1901" s="2396" t="str">
        <f t="shared" si="32"/>
        <v>BERENI</v>
      </c>
      <c r="AJ1901" s="1845"/>
    </row>
    <row r="1902" spans="30:36" x14ac:dyDescent="0.25">
      <c r="AD1902" s="1">
        <v>26</v>
      </c>
      <c r="AE1902" s="1843">
        <v>115771</v>
      </c>
      <c r="AF1902" s="74" t="s">
        <v>3088</v>
      </c>
      <c r="AG1902" s="1844" t="s">
        <v>9274</v>
      </c>
      <c r="AH1902" s="1844">
        <v>4</v>
      </c>
      <c r="AI1902" s="2396" t="str">
        <f t="shared" si="32"/>
        <v>BICHIS</v>
      </c>
      <c r="AJ1902" s="1845"/>
    </row>
    <row r="1903" spans="30:36" x14ac:dyDescent="0.25">
      <c r="AD1903" s="1">
        <v>26</v>
      </c>
      <c r="AE1903" s="1843">
        <v>115824</v>
      </c>
      <c r="AF1903" s="74" t="s">
        <v>1714</v>
      </c>
      <c r="AG1903" s="1844" t="s">
        <v>9274</v>
      </c>
      <c r="AH1903" s="1844">
        <v>4</v>
      </c>
      <c r="AI1903" s="2396" t="str">
        <f t="shared" si="32"/>
        <v>BOGATA</v>
      </c>
      <c r="AJ1903" s="1845"/>
    </row>
    <row r="1904" spans="30:36" x14ac:dyDescent="0.25">
      <c r="AD1904" s="1">
        <v>26</v>
      </c>
      <c r="AE1904" s="1843">
        <v>115897</v>
      </c>
      <c r="AF1904" s="74" t="s">
        <v>3089</v>
      </c>
      <c r="AG1904" s="1844" t="s">
        <v>9274</v>
      </c>
      <c r="AH1904" s="1844">
        <v>4</v>
      </c>
      <c r="AI1904" s="2396" t="str">
        <f t="shared" si="32"/>
        <v>BRANCOVENESTI</v>
      </c>
      <c r="AJ1904" s="1845"/>
    </row>
    <row r="1905" spans="30:36" x14ac:dyDescent="0.25">
      <c r="AD1905" s="1">
        <v>26</v>
      </c>
      <c r="AE1905" s="1843">
        <v>115851</v>
      </c>
      <c r="AF1905" s="74" t="s">
        <v>1891</v>
      </c>
      <c r="AG1905" s="1844" t="s">
        <v>9274</v>
      </c>
      <c r="AH1905" s="1844">
        <v>4</v>
      </c>
      <c r="AI1905" s="2396" t="str">
        <f t="shared" si="32"/>
        <v>BREAZA</v>
      </c>
      <c r="AJ1905" s="1845"/>
    </row>
    <row r="1906" spans="30:36" x14ac:dyDescent="0.25">
      <c r="AD1906" s="1">
        <v>26</v>
      </c>
      <c r="AE1906" s="1843">
        <v>115959</v>
      </c>
      <c r="AF1906" s="74" t="s">
        <v>3090</v>
      </c>
      <c r="AG1906" s="1844" t="s">
        <v>9274</v>
      </c>
      <c r="AH1906" s="1844">
        <v>4</v>
      </c>
      <c r="AI1906" s="2396" t="str">
        <f t="shared" si="32"/>
        <v>CEUASU DE CAMPIE</v>
      </c>
      <c r="AJ1906" s="1845"/>
    </row>
    <row r="1907" spans="30:36" x14ac:dyDescent="0.25">
      <c r="AD1907" s="1">
        <v>26</v>
      </c>
      <c r="AE1907" s="1843">
        <v>116046</v>
      </c>
      <c r="AF1907" s="74" t="s">
        <v>3091</v>
      </c>
      <c r="AG1907" s="1844" t="s">
        <v>9274</v>
      </c>
      <c r="AH1907" s="1844">
        <v>4</v>
      </c>
      <c r="AI1907" s="2396" t="str">
        <f t="shared" si="32"/>
        <v>CHETANI</v>
      </c>
      <c r="AJ1907" s="1845"/>
    </row>
    <row r="1908" spans="30:36" x14ac:dyDescent="0.25">
      <c r="AD1908" s="1">
        <v>26</v>
      </c>
      <c r="AE1908" s="1843">
        <v>120478</v>
      </c>
      <c r="AF1908" s="74" t="s">
        <v>3104</v>
      </c>
      <c r="AG1908" s="1844" t="s">
        <v>9274</v>
      </c>
      <c r="AH1908" s="1844">
        <v>4</v>
      </c>
      <c r="AI1908" s="2396" t="str">
        <f t="shared" si="32"/>
        <v>CHIBED</v>
      </c>
      <c r="AJ1908" s="1845"/>
    </row>
    <row r="1909" spans="30:36" x14ac:dyDescent="0.25">
      <c r="AD1909" s="1">
        <v>26</v>
      </c>
      <c r="AE1909" s="1843">
        <v>116126</v>
      </c>
      <c r="AF1909" s="74" t="s">
        <v>3092</v>
      </c>
      <c r="AG1909" s="1844" t="s">
        <v>9274</v>
      </c>
      <c r="AH1909" s="1844">
        <v>4</v>
      </c>
      <c r="AI1909" s="2396" t="str">
        <f t="shared" si="32"/>
        <v>CHIHERU DE JOS</v>
      </c>
      <c r="AJ1909" s="1845"/>
    </row>
    <row r="1910" spans="30:36" x14ac:dyDescent="0.25">
      <c r="AD1910" s="1">
        <v>26</v>
      </c>
      <c r="AE1910" s="1843">
        <v>116171</v>
      </c>
      <c r="AF1910" s="74" t="s">
        <v>3093</v>
      </c>
      <c r="AG1910" s="1844" t="s">
        <v>9274</v>
      </c>
      <c r="AH1910" s="1844">
        <v>4</v>
      </c>
      <c r="AI1910" s="2396" t="str">
        <f t="shared" si="32"/>
        <v>COROISANMARTIN</v>
      </c>
      <c r="AJ1910" s="1845"/>
    </row>
    <row r="1911" spans="30:36" x14ac:dyDescent="0.25">
      <c r="AD1911" s="1">
        <v>26</v>
      </c>
      <c r="AE1911" s="1843">
        <v>120487</v>
      </c>
      <c r="AF1911" s="74" t="s">
        <v>3111</v>
      </c>
      <c r="AG1911" s="1844" t="s">
        <v>9274</v>
      </c>
      <c r="AH1911" s="1844">
        <v>4</v>
      </c>
      <c r="AI1911" s="2396" t="str">
        <f t="shared" si="32"/>
        <v>CORUNCA</v>
      </c>
      <c r="AJ1911" s="1845"/>
    </row>
    <row r="1912" spans="30:36" x14ac:dyDescent="0.25">
      <c r="AD1912" s="1">
        <v>26</v>
      </c>
      <c r="AE1912" s="1843">
        <v>116224</v>
      </c>
      <c r="AF1912" s="74" t="s">
        <v>3094</v>
      </c>
      <c r="AG1912" s="1844" t="s">
        <v>9274</v>
      </c>
      <c r="AH1912" s="1844">
        <v>4</v>
      </c>
      <c r="AI1912" s="2396" t="str">
        <f t="shared" si="32"/>
        <v>COZMA</v>
      </c>
      <c r="AJ1912" s="1845"/>
    </row>
    <row r="1913" spans="30:36" x14ac:dyDescent="0.25">
      <c r="AD1913" s="1">
        <v>26</v>
      </c>
      <c r="AE1913" s="1843">
        <v>116288</v>
      </c>
      <c r="AF1913" s="74" t="s">
        <v>2489</v>
      </c>
      <c r="AG1913" s="1844" t="s">
        <v>9274</v>
      </c>
      <c r="AH1913" s="1844">
        <v>4</v>
      </c>
      <c r="AI1913" s="2396" t="str">
        <f t="shared" si="32"/>
        <v>CRACIUNESTI</v>
      </c>
      <c r="AJ1913" s="1845"/>
    </row>
    <row r="1914" spans="30:36" x14ac:dyDescent="0.25">
      <c r="AD1914" s="1">
        <v>26</v>
      </c>
      <c r="AE1914" s="1843">
        <v>116340</v>
      </c>
      <c r="AF1914" s="74" t="s">
        <v>1776</v>
      </c>
      <c r="AG1914" s="1844" t="s">
        <v>9274</v>
      </c>
      <c r="AH1914" s="1844">
        <v>4</v>
      </c>
      <c r="AI1914" s="2396" t="str">
        <f t="shared" si="32"/>
        <v>CRAIESTI</v>
      </c>
      <c r="AJ1914" s="1845"/>
    </row>
    <row r="1915" spans="30:36" x14ac:dyDescent="0.25">
      <c r="AD1915" s="1">
        <v>26</v>
      </c>
      <c r="AE1915" s="1843">
        <v>114355</v>
      </c>
      <c r="AF1915" s="74" t="s">
        <v>1365</v>
      </c>
      <c r="AG1915" s="1844" t="s">
        <v>9274</v>
      </c>
      <c r="AH1915" s="1844">
        <v>4</v>
      </c>
      <c r="AI1915" s="2396" t="str">
        <f t="shared" si="32"/>
        <v>CRISTESTI</v>
      </c>
      <c r="AJ1915" s="1845"/>
    </row>
    <row r="1916" spans="30:36" x14ac:dyDescent="0.25">
      <c r="AD1916" s="1">
        <v>26</v>
      </c>
      <c r="AE1916" s="1843">
        <v>116395</v>
      </c>
      <c r="AF1916" s="74" t="s">
        <v>3095</v>
      </c>
      <c r="AG1916" s="1844" t="s">
        <v>9274</v>
      </c>
      <c r="AH1916" s="1844">
        <v>4</v>
      </c>
      <c r="AI1916" s="2396" t="str">
        <f t="shared" si="32"/>
        <v>CUCERDEA</v>
      </c>
      <c r="AJ1916" s="1845"/>
    </row>
    <row r="1917" spans="30:36" x14ac:dyDescent="0.25">
      <c r="AD1917" s="1">
        <v>26</v>
      </c>
      <c r="AE1917" s="1843">
        <v>116439</v>
      </c>
      <c r="AF1917" s="74" t="s">
        <v>3096</v>
      </c>
      <c r="AG1917" s="1844" t="s">
        <v>9274</v>
      </c>
      <c r="AH1917" s="1844">
        <v>4</v>
      </c>
      <c r="AI1917" s="2396" t="str">
        <f t="shared" si="32"/>
        <v>CUCI</v>
      </c>
      <c r="AJ1917" s="1845"/>
    </row>
    <row r="1918" spans="30:36" x14ac:dyDescent="0.25">
      <c r="AD1918" s="1">
        <v>26</v>
      </c>
      <c r="AE1918" s="1843">
        <v>116493</v>
      </c>
      <c r="AF1918" s="74" t="s">
        <v>3097</v>
      </c>
      <c r="AG1918" s="1844" t="s">
        <v>9274</v>
      </c>
      <c r="AH1918" s="1844">
        <v>4</v>
      </c>
      <c r="AI1918" s="2396" t="str">
        <f t="shared" si="32"/>
        <v>DANES</v>
      </c>
      <c r="AJ1918" s="1845"/>
    </row>
    <row r="1919" spans="30:36" x14ac:dyDescent="0.25">
      <c r="AD1919" s="1">
        <v>26</v>
      </c>
      <c r="AE1919" s="1843">
        <v>116545</v>
      </c>
      <c r="AF1919" s="74" t="s">
        <v>3098</v>
      </c>
      <c r="AG1919" s="1844" t="s">
        <v>9274</v>
      </c>
      <c r="AH1919" s="1844">
        <v>4</v>
      </c>
      <c r="AI1919" s="2396" t="str">
        <f t="shared" si="32"/>
        <v>DEDA</v>
      </c>
      <c r="AJ1919" s="1845"/>
    </row>
    <row r="1920" spans="30:36" x14ac:dyDescent="0.25">
      <c r="AD1920" s="1">
        <v>26</v>
      </c>
      <c r="AE1920" s="1843">
        <v>116590</v>
      </c>
      <c r="AF1920" s="74" t="s">
        <v>3099</v>
      </c>
      <c r="AG1920" s="1844" t="s">
        <v>9274</v>
      </c>
      <c r="AH1920" s="1844">
        <v>4</v>
      </c>
      <c r="AI1920" s="2396" t="str">
        <f t="shared" si="32"/>
        <v>EREMITU</v>
      </c>
      <c r="AJ1920" s="1845"/>
    </row>
    <row r="1921" spans="30:36" x14ac:dyDescent="0.25">
      <c r="AD1921" s="1">
        <v>26</v>
      </c>
      <c r="AE1921" s="1843">
        <v>116652</v>
      </c>
      <c r="AF1921" s="74" t="s">
        <v>3100</v>
      </c>
      <c r="AG1921" s="1844" t="s">
        <v>9274</v>
      </c>
      <c r="AH1921" s="1844">
        <v>4</v>
      </c>
      <c r="AI1921" s="2396" t="str">
        <f t="shared" si="32"/>
        <v>ERNEI</v>
      </c>
      <c r="AJ1921" s="1845"/>
    </row>
    <row r="1922" spans="30:36" x14ac:dyDescent="0.25">
      <c r="AD1922" s="1">
        <v>26</v>
      </c>
      <c r="AE1922" s="1843">
        <v>116796</v>
      </c>
      <c r="AF1922" s="74" t="s">
        <v>1612</v>
      </c>
      <c r="AG1922" s="1844" t="s">
        <v>9274</v>
      </c>
      <c r="AH1922" s="1844">
        <v>4</v>
      </c>
      <c r="AI1922" s="2396" t="str">
        <f t="shared" si="32"/>
        <v>FANTANELE</v>
      </c>
      <c r="AJ1922" s="1845"/>
    </row>
    <row r="1923" spans="30:36" x14ac:dyDescent="0.25">
      <c r="AD1923" s="1">
        <v>26</v>
      </c>
      <c r="AE1923" s="1843">
        <v>116723</v>
      </c>
      <c r="AF1923" s="74" t="s">
        <v>3101</v>
      </c>
      <c r="AG1923" s="1844" t="s">
        <v>9274</v>
      </c>
      <c r="AH1923" s="1844">
        <v>4</v>
      </c>
      <c r="AI1923" s="2396" t="str">
        <f t="shared" si="32"/>
        <v>FARAGAU</v>
      </c>
      <c r="AJ1923" s="1845"/>
    </row>
    <row r="1924" spans="30:36" x14ac:dyDescent="0.25">
      <c r="AD1924" s="1">
        <v>26</v>
      </c>
      <c r="AE1924" s="1843">
        <v>116867</v>
      </c>
      <c r="AF1924" s="74" t="s">
        <v>3102</v>
      </c>
      <c r="AG1924" s="1844" t="s">
        <v>9274</v>
      </c>
      <c r="AH1924" s="1844">
        <v>4</v>
      </c>
      <c r="AI1924" s="2396" t="str">
        <f t="shared" si="32"/>
        <v>GALESTI</v>
      </c>
      <c r="AJ1924" s="1845"/>
    </row>
    <row r="1925" spans="30:36" x14ac:dyDescent="0.25">
      <c r="AD1925" s="1">
        <v>26</v>
      </c>
      <c r="AE1925" s="1843">
        <v>116938</v>
      </c>
      <c r="AF1925" s="74" t="s">
        <v>1302</v>
      </c>
      <c r="AG1925" s="1844" t="s">
        <v>9274</v>
      </c>
      <c r="AH1925" s="1844">
        <v>4</v>
      </c>
      <c r="AI1925" s="2396" t="str">
        <f t="shared" si="32"/>
        <v>GANESTI</v>
      </c>
      <c r="AJ1925" s="1845"/>
    </row>
    <row r="1926" spans="30:36" x14ac:dyDescent="0.25">
      <c r="AD1926" s="1">
        <v>26</v>
      </c>
      <c r="AE1926" s="1843">
        <v>116983</v>
      </c>
      <c r="AF1926" s="74" t="s">
        <v>1757</v>
      </c>
      <c r="AG1926" s="1844" t="s">
        <v>9274</v>
      </c>
      <c r="AH1926" s="1844">
        <v>4</v>
      </c>
      <c r="AI1926" s="2396" t="str">
        <f t="shared" ref="AI1926:AI1989" si="33">INDEX(AO:AO,MATCH(AH1926,AL:AL,0),)&amp;AF1926</f>
        <v>GHEORGHE DOJA</v>
      </c>
      <c r="AJ1926" s="1845"/>
    </row>
    <row r="1927" spans="30:36" x14ac:dyDescent="0.25">
      <c r="AD1927" s="1">
        <v>26</v>
      </c>
      <c r="AE1927" s="1843">
        <v>117042</v>
      </c>
      <c r="AF1927" s="74" t="s">
        <v>3103</v>
      </c>
      <c r="AG1927" s="1844" t="s">
        <v>9274</v>
      </c>
      <c r="AH1927" s="1844">
        <v>4</v>
      </c>
      <c r="AI1927" s="2396" t="str">
        <f t="shared" si="33"/>
        <v>GHINDARI</v>
      </c>
      <c r="AJ1927" s="1845"/>
    </row>
    <row r="1928" spans="30:36" x14ac:dyDescent="0.25">
      <c r="AD1928" s="1">
        <v>26</v>
      </c>
      <c r="AE1928" s="1843">
        <v>117113</v>
      </c>
      <c r="AF1928" s="74" t="s">
        <v>2476</v>
      </c>
      <c r="AG1928" s="1844" t="s">
        <v>9274</v>
      </c>
      <c r="AH1928" s="1844">
        <v>4</v>
      </c>
      <c r="AI1928" s="2396" t="str">
        <f t="shared" si="33"/>
        <v>GLODENI</v>
      </c>
      <c r="AJ1928" s="1845"/>
    </row>
    <row r="1929" spans="30:36" x14ac:dyDescent="0.25">
      <c r="AD1929" s="1">
        <v>26</v>
      </c>
      <c r="AE1929" s="1843">
        <v>117177</v>
      </c>
      <c r="AF1929" s="74" t="s">
        <v>3105</v>
      </c>
      <c r="AG1929" s="1844" t="s">
        <v>9274</v>
      </c>
      <c r="AH1929" s="1844">
        <v>4</v>
      </c>
      <c r="AI1929" s="2396" t="str">
        <f t="shared" si="33"/>
        <v>GORNESTI</v>
      </c>
      <c r="AJ1929" s="1845"/>
    </row>
    <row r="1930" spans="30:36" x14ac:dyDescent="0.25">
      <c r="AD1930" s="1">
        <v>26</v>
      </c>
      <c r="AE1930" s="1843">
        <v>117275</v>
      </c>
      <c r="AF1930" s="74" t="s">
        <v>3106</v>
      </c>
      <c r="AG1930" s="1844" t="s">
        <v>9274</v>
      </c>
      <c r="AH1930" s="1844">
        <v>4</v>
      </c>
      <c r="AI1930" s="2396" t="str">
        <f t="shared" si="33"/>
        <v>GREBENISU DE CAMPIE</v>
      </c>
      <c r="AJ1930" s="1845"/>
    </row>
    <row r="1931" spans="30:36" x14ac:dyDescent="0.25">
      <c r="AD1931" s="1">
        <v>26</v>
      </c>
      <c r="AE1931" s="1843">
        <v>117319</v>
      </c>
      <c r="AF1931" s="74" t="s">
        <v>3107</v>
      </c>
      <c r="AG1931" s="1844" t="s">
        <v>9274</v>
      </c>
      <c r="AH1931" s="1844">
        <v>4</v>
      </c>
      <c r="AI1931" s="2396" t="str">
        <f t="shared" si="33"/>
        <v>GURGHIU</v>
      </c>
      <c r="AJ1931" s="1845"/>
    </row>
    <row r="1932" spans="30:36" x14ac:dyDescent="0.25">
      <c r="AD1932" s="1">
        <v>26</v>
      </c>
      <c r="AE1932" s="1843">
        <v>117426</v>
      </c>
      <c r="AF1932" s="74" t="s">
        <v>3108</v>
      </c>
      <c r="AG1932" s="1844" t="s">
        <v>9274</v>
      </c>
      <c r="AH1932" s="1844">
        <v>4</v>
      </c>
      <c r="AI1932" s="2396" t="str">
        <f t="shared" si="33"/>
        <v>HODAC</v>
      </c>
      <c r="AJ1932" s="1845"/>
    </row>
    <row r="1933" spans="30:36" x14ac:dyDescent="0.25">
      <c r="AD1933" s="1">
        <v>26</v>
      </c>
      <c r="AE1933" s="1843">
        <v>117505</v>
      </c>
      <c r="AF1933" s="74" t="s">
        <v>2847</v>
      </c>
      <c r="AG1933" s="1844" t="s">
        <v>9274</v>
      </c>
      <c r="AH1933" s="1844">
        <v>4</v>
      </c>
      <c r="AI1933" s="2396" t="str">
        <f t="shared" si="33"/>
        <v>HODOSA</v>
      </c>
      <c r="AJ1933" s="1845"/>
    </row>
    <row r="1934" spans="30:36" x14ac:dyDescent="0.25">
      <c r="AD1934" s="1">
        <v>26</v>
      </c>
      <c r="AE1934" s="1843">
        <v>117550</v>
      </c>
      <c r="AF1934" s="74" t="s">
        <v>2036</v>
      </c>
      <c r="AG1934" s="1844" t="s">
        <v>9274</v>
      </c>
      <c r="AH1934" s="1844">
        <v>4</v>
      </c>
      <c r="AI1934" s="2396" t="str">
        <f t="shared" si="33"/>
        <v>IBANESTI</v>
      </c>
      <c r="AJ1934" s="1845"/>
    </row>
    <row r="1935" spans="30:36" x14ac:dyDescent="0.25">
      <c r="AD1935" s="1">
        <v>26</v>
      </c>
      <c r="AE1935" s="1843">
        <v>117667</v>
      </c>
      <c r="AF1935" s="74" t="s">
        <v>3109</v>
      </c>
      <c r="AG1935" s="1844" t="s">
        <v>9274</v>
      </c>
      <c r="AH1935" s="1844">
        <v>4</v>
      </c>
      <c r="AI1935" s="2396" t="str">
        <f t="shared" si="33"/>
        <v>ICLANZEL</v>
      </c>
      <c r="AJ1935" s="1845"/>
    </row>
    <row r="1936" spans="30:36" x14ac:dyDescent="0.25">
      <c r="AD1936" s="1">
        <v>26</v>
      </c>
      <c r="AE1936" s="1843">
        <v>117783</v>
      </c>
      <c r="AF1936" s="74" t="s">
        <v>3110</v>
      </c>
      <c r="AG1936" s="1844" t="s">
        <v>9274</v>
      </c>
      <c r="AH1936" s="1844">
        <v>4</v>
      </c>
      <c r="AI1936" s="2396" t="str">
        <f t="shared" si="33"/>
        <v>IDECIU DE JOS</v>
      </c>
      <c r="AJ1936" s="1845"/>
    </row>
    <row r="1937" spans="30:36" x14ac:dyDescent="0.25">
      <c r="AD1937" s="1">
        <v>26</v>
      </c>
      <c r="AE1937" s="1843">
        <v>117925</v>
      </c>
      <c r="AF1937" s="74" t="s">
        <v>1560</v>
      </c>
      <c r="AG1937" s="1844" t="s">
        <v>9274</v>
      </c>
      <c r="AH1937" s="1844">
        <v>4</v>
      </c>
      <c r="AI1937" s="2396" t="str">
        <f t="shared" si="33"/>
        <v>LIVEZENI</v>
      </c>
      <c r="AJ1937" s="1845"/>
    </row>
    <row r="1938" spans="30:36" x14ac:dyDescent="0.25">
      <c r="AD1938" s="1">
        <v>26</v>
      </c>
      <c r="AE1938" s="1843">
        <v>117998</v>
      </c>
      <c r="AF1938" s="74" t="s">
        <v>1356</v>
      </c>
      <c r="AG1938" s="1844" t="s">
        <v>9274</v>
      </c>
      <c r="AH1938" s="1844">
        <v>4</v>
      </c>
      <c r="AI1938" s="2396" t="str">
        <f t="shared" si="33"/>
        <v>LUNCA</v>
      </c>
      <c r="AJ1938" s="1845"/>
    </row>
    <row r="1939" spans="30:36" x14ac:dyDescent="0.25">
      <c r="AD1939" s="1">
        <v>26</v>
      </c>
      <c r="AE1939" s="1843">
        <v>118058</v>
      </c>
      <c r="AF1939" s="74" t="s">
        <v>3112</v>
      </c>
      <c r="AG1939" s="1844" t="s">
        <v>9274</v>
      </c>
      <c r="AH1939" s="1844">
        <v>4</v>
      </c>
      <c r="AI1939" s="2396" t="str">
        <f t="shared" si="33"/>
        <v>LUNCA BRADULUI</v>
      </c>
      <c r="AJ1939" s="1845"/>
    </row>
    <row r="1940" spans="30:36" x14ac:dyDescent="0.25">
      <c r="AD1940" s="1">
        <v>26</v>
      </c>
      <c r="AE1940" s="1843">
        <v>120502</v>
      </c>
      <c r="AF1940" s="74" t="s">
        <v>1847</v>
      </c>
      <c r="AG1940" s="1844" t="s">
        <v>9274</v>
      </c>
      <c r="AH1940" s="1844">
        <v>4</v>
      </c>
      <c r="AI1940" s="2396" t="str">
        <f t="shared" si="33"/>
        <v>MADARAS</v>
      </c>
      <c r="AJ1940" s="1845"/>
    </row>
    <row r="1941" spans="30:36" x14ac:dyDescent="0.25">
      <c r="AD1941" s="1">
        <v>26</v>
      </c>
      <c r="AE1941" s="1843">
        <v>118094</v>
      </c>
      <c r="AF1941" s="74" t="s">
        <v>3113</v>
      </c>
      <c r="AG1941" s="1844" t="s">
        <v>9274</v>
      </c>
      <c r="AH1941" s="1844">
        <v>4</v>
      </c>
      <c r="AI1941" s="2396" t="str">
        <f t="shared" si="33"/>
        <v>MAGHERANI</v>
      </c>
      <c r="AJ1941" s="1845"/>
    </row>
    <row r="1942" spans="30:36" x14ac:dyDescent="0.25">
      <c r="AD1942" s="1">
        <v>26</v>
      </c>
      <c r="AE1942" s="1843">
        <v>118209</v>
      </c>
      <c r="AF1942" s="74" t="s">
        <v>1445</v>
      </c>
      <c r="AG1942" s="1844" t="s">
        <v>9274</v>
      </c>
      <c r="AH1942" s="1844">
        <v>4</v>
      </c>
      <c r="AI1942" s="2396" t="str">
        <f t="shared" si="33"/>
        <v>MICA</v>
      </c>
      <c r="AJ1942" s="1845"/>
    </row>
    <row r="1943" spans="30:36" x14ac:dyDescent="0.25">
      <c r="AD1943" s="1">
        <v>26</v>
      </c>
      <c r="AE1943" s="1843">
        <v>118370</v>
      </c>
      <c r="AF1943" s="74" t="s">
        <v>3116</v>
      </c>
      <c r="AG1943" s="1844" t="s">
        <v>9274</v>
      </c>
      <c r="AH1943" s="1844">
        <v>4</v>
      </c>
      <c r="AI1943" s="2396" t="str">
        <f t="shared" si="33"/>
        <v>MIHESU DE CAMPIE</v>
      </c>
      <c r="AJ1943" s="1845"/>
    </row>
    <row r="1944" spans="30:36" x14ac:dyDescent="0.25">
      <c r="AD1944" s="1">
        <v>26</v>
      </c>
      <c r="AE1944" s="1843">
        <v>118469</v>
      </c>
      <c r="AF1944" s="74" t="s">
        <v>3117</v>
      </c>
      <c r="AG1944" s="1844" t="s">
        <v>9274</v>
      </c>
      <c r="AH1944" s="1844">
        <v>4</v>
      </c>
      <c r="AI1944" s="2396" t="str">
        <f t="shared" si="33"/>
        <v>NADES</v>
      </c>
      <c r="AJ1944" s="1845"/>
    </row>
    <row r="1945" spans="30:36" x14ac:dyDescent="0.25">
      <c r="AD1945" s="1">
        <v>26</v>
      </c>
      <c r="AE1945" s="1843">
        <v>118511</v>
      </c>
      <c r="AF1945" s="74" t="s">
        <v>3118</v>
      </c>
      <c r="AG1945" s="1844" t="s">
        <v>9274</v>
      </c>
      <c r="AH1945" s="1844">
        <v>4</v>
      </c>
      <c r="AI1945" s="2396" t="str">
        <f t="shared" si="33"/>
        <v>NEAUA</v>
      </c>
      <c r="AJ1945" s="1845"/>
    </row>
    <row r="1946" spans="30:36" x14ac:dyDescent="0.25">
      <c r="AD1946" s="1">
        <v>26</v>
      </c>
      <c r="AE1946" s="1843">
        <v>118575</v>
      </c>
      <c r="AF1946" s="74" t="s">
        <v>3119</v>
      </c>
      <c r="AG1946" s="1844" t="s">
        <v>9274</v>
      </c>
      <c r="AH1946" s="1844">
        <v>4</v>
      </c>
      <c r="AI1946" s="2396" t="str">
        <f t="shared" si="33"/>
        <v>OGRA</v>
      </c>
      <c r="AJ1946" s="1845"/>
    </row>
    <row r="1947" spans="30:36" x14ac:dyDescent="0.25">
      <c r="AD1947" s="1">
        <v>26</v>
      </c>
      <c r="AE1947" s="1843">
        <v>118691</v>
      </c>
      <c r="AF1947" s="74" t="s">
        <v>3120</v>
      </c>
      <c r="AG1947" s="1844" t="s">
        <v>9274</v>
      </c>
      <c r="AH1947" s="1844">
        <v>4</v>
      </c>
      <c r="AI1947" s="2396" t="str">
        <f t="shared" si="33"/>
        <v>PANET</v>
      </c>
      <c r="AJ1947" s="1845"/>
    </row>
    <row r="1948" spans="30:36" x14ac:dyDescent="0.25">
      <c r="AD1948" s="1">
        <v>26</v>
      </c>
      <c r="AE1948" s="1843">
        <v>118637</v>
      </c>
      <c r="AF1948" s="74" t="s">
        <v>3121</v>
      </c>
      <c r="AG1948" s="1844" t="s">
        <v>9274</v>
      </c>
      <c r="AH1948" s="1844">
        <v>4</v>
      </c>
      <c r="AI1948" s="2396" t="str">
        <f t="shared" si="33"/>
        <v>PAPIU ILARIAN</v>
      </c>
      <c r="AJ1948" s="1845"/>
    </row>
    <row r="1949" spans="30:36" x14ac:dyDescent="0.25">
      <c r="AD1949" s="1">
        <v>26</v>
      </c>
      <c r="AE1949" s="1843">
        <v>118753</v>
      </c>
      <c r="AF1949" s="74" t="s">
        <v>3122</v>
      </c>
      <c r="AG1949" s="1844" t="s">
        <v>9274</v>
      </c>
      <c r="AH1949" s="1844">
        <v>4</v>
      </c>
      <c r="AI1949" s="2396" t="str">
        <f t="shared" si="33"/>
        <v>PASARENI</v>
      </c>
      <c r="AJ1949" s="1845"/>
    </row>
    <row r="1950" spans="30:36" x14ac:dyDescent="0.25">
      <c r="AD1950" s="1">
        <v>26</v>
      </c>
      <c r="AE1950" s="1843">
        <v>118799</v>
      </c>
      <c r="AF1950" s="74" t="s">
        <v>3124</v>
      </c>
      <c r="AG1950" s="1844" t="s">
        <v>9274</v>
      </c>
      <c r="AH1950" s="1844">
        <v>4</v>
      </c>
      <c r="AI1950" s="2396" t="str">
        <f t="shared" si="33"/>
        <v>PETELEA</v>
      </c>
      <c r="AJ1950" s="1845"/>
    </row>
    <row r="1951" spans="30:36" x14ac:dyDescent="0.25">
      <c r="AD1951" s="1">
        <v>26</v>
      </c>
      <c r="AE1951" s="1843">
        <v>118824</v>
      </c>
      <c r="AF1951" s="74" t="s">
        <v>3125</v>
      </c>
      <c r="AG1951" s="1844" t="s">
        <v>9274</v>
      </c>
      <c r="AH1951" s="1844">
        <v>4</v>
      </c>
      <c r="AI1951" s="2396" t="str">
        <f t="shared" si="33"/>
        <v>POGACEAUA</v>
      </c>
      <c r="AJ1951" s="1845"/>
    </row>
    <row r="1952" spans="30:36" x14ac:dyDescent="0.25">
      <c r="AD1952" s="1">
        <v>26</v>
      </c>
      <c r="AE1952" s="1843">
        <v>118931</v>
      </c>
      <c r="AF1952" s="74" t="s">
        <v>3126</v>
      </c>
      <c r="AG1952" s="1844" t="s">
        <v>9274</v>
      </c>
      <c r="AH1952" s="1844">
        <v>4</v>
      </c>
      <c r="AI1952" s="2396" t="str">
        <f t="shared" si="33"/>
        <v>RASTOLITA</v>
      </c>
      <c r="AJ1952" s="1845"/>
    </row>
    <row r="1953" spans="30:36" x14ac:dyDescent="0.25">
      <c r="AD1953" s="1">
        <v>26</v>
      </c>
      <c r="AE1953" s="1843">
        <v>118995</v>
      </c>
      <c r="AF1953" s="74" t="s">
        <v>3127</v>
      </c>
      <c r="AG1953" s="1844" t="s">
        <v>9274</v>
      </c>
      <c r="AH1953" s="1844">
        <v>4</v>
      </c>
      <c r="AI1953" s="2396" t="str">
        <f t="shared" si="33"/>
        <v>RICIU</v>
      </c>
      <c r="AJ1953" s="1845"/>
    </row>
    <row r="1954" spans="30:36" x14ac:dyDescent="0.25">
      <c r="AD1954" s="1">
        <v>26</v>
      </c>
      <c r="AE1954" s="1843">
        <v>119153</v>
      </c>
      <c r="AF1954" s="74" t="s">
        <v>3128</v>
      </c>
      <c r="AG1954" s="1844" t="s">
        <v>9274</v>
      </c>
      <c r="AH1954" s="1844">
        <v>4</v>
      </c>
      <c r="AI1954" s="2396" t="str">
        <f t="shared" si="33"/>
        <v>RUSII-MUNTI</v>
      </c>
      <c r="AJ1954" s="1845"/>
    </row>
    <row r="1955" spans="30:36" x14ac:dyDescent="0.25">
      <c r="AD1955" s="1">
        <v>26</v>
      </c>
      <c r="AE1955" s="1843">
        <v>114382</v>
      </c>
      <c r="AF1955" s="74" t="s">
        <v>3129</v>
      </c>
      <c r="AG1955" s="1844" t="s">
        <v>9274</v>
      </c>
      <c r="AH1955" s="1844">
        <v>4</v>
      </c>
      <c r="AI1955" s="2396" t="str">
        <f t="shared" si="33"/>
        <v>SANCRAIU DE MURES</v>
      </c>
      <c r="AJ1955" s="1845"/>
    </row>
    <row r="1956" spans="30:36" x14ac:dyDescent="0.25">
      <c r="AD1956" s="1">
        <v>26</v>
      </c>
      <c r="AE1956" s="1843">
        <v>114417</v>
      </c>
      <c r="AF1956" s="74" t="s">
        <v>3130</v>
      </c>
      <c r="AG1956" s="1844" t="s">
        <v>9274</v>
      </c>
      <c r="AH1956" s="1844">
        <v>4</v>
      </c>
      <c r="AI1956" s="2396" t="str">
        <f t="shared" si="33"/>
        <v>SANGEORGIU DE MURES</v>
      </c>
      <c r="AJ1956" s="1845"/>
    </row>
    <row r="1957" spans="30:36" x14ac:dyDescent="0.25">
      <c r="AD1957" s="1">
        <v>26</v>
      </c>
      <c r="AE1957" s="1843">
        <v>119386</v>
      </c>
      <c r="AF1957" s="74" t="s">
        <v>3131</v>
      </c>
      <c r="AG1957" s="1844" t="s">
        <v>9274</v>
      </c>
      <c r="AH1957" s="1844">
        <v>4</v>
      </c>
      <c r="AI1957" s="2396" t="str">
        <f t="shared" si="33"/>
        <v>SANGER</v>
      </c>
      <c r="AJ1957" s="1845"/>
    </row>
    <row r="1958" spans="30:36" x14ac:dyDescent="0.25">
      <c r="AD1958" s="1">
        <v>26</v>
      </c>
      <c r="AE1958" s="1843">
        <v>119466</v>
      </c>
      <c r="AF1958" s="74" t="s">
        <v>1659</v>
      </c>
      <c r="AG1958" s="1844" t="s">
        <v>9274</v>
      </c>
      <c r="AH1958" s="1844">
        <v>4</v>
      </c>
      <c r="AI1958" s="2396" t="str">
        <f t="shared" si="33"/>
        <v>SANPAUL</v>
      </c>
      <c r="AJ1958" s="1845"/>
    </row>
    <row r="1959" spans="30:36" x14ac:dyDescent="0.25">
      <c r="AD1959" s="1">
        <v>26</v>
      </c>
      <c r="AE1959" s="1843">
        <v>119527</v>
      </c>
      <c r="AF1959" s="74" t="s">
        <v>3132</v>
      </c>
      <c r="AG1959" s="1844" t="s">
        <v>9274</v>
      </c>
      <c r="AH1959" s="1844">
        <v>4</v>
      </c>
      <c r="AI1959" s="2396" t="str">
        <f t="shared" si="33"/>
        <v>SANPETRU DE CAMPIE</v>
      </c>
      <c r="AJ1959" s="1845"/>
    </row>
    <row r="1960" spans="30:36" x14ac:dyDescent="0.25">
      <c r="AD1960" s="1">
        <v>26</v>
      </c>
      <c r="AE1960" s="1843">
        <v>114453</v>
      </c>
      <c r="AF1960" s="74" t="s">
        <v>3133</v>
      </c>
      <c r="AG1960" s="1844" t="s">
        <v>9274</v>
      </c>
      <c r="AH1960" s="1844">
        <v>4</v>
      </c>
      <c r="AI1960" s="2396" t="str">
        <f t="shared" si="33"/>
        <v>SANTANA DE MURES</v>
      </c>
      <c r="AJ1960" s="1845"/>
    </row>
    <row r="1961" spans="30:36" x14ac:dyDescent="0.25">
      <c r="AD1961" s="1">
        <v>26</v>
      </c>
      <c r="AE1961" s="1843">
        <v>120496</v>
      </c>
      <c r="AF1961" s="74" t="s">
        <v>2887</v>
      </c>
      <c r="AG1961" s="1844" t="s">
        <v>9274</v>
      </c>
      <c r="AH1961" s="1844">
        <v>4</v>
      </c>
      <c r="AI1961" s="2396" t="str">
        <f t="shared" si="33"/>
        <v>SARATENI</v>
      </c>
      <c r="AJ1961" s="1845"/>
    </row>
    <row r="1962" spans="30:36" x14ac:dyDescent="0.25">
      <c r="AD1962" s="1">
        <v>26</v>
      </c>
      <c r="AE1962" s="1843">
        <v>119206</v>
      </c>
      <c r="AF1962" s="74" t="s">
        <v>3134</v>
      </c>
      <c r="AG1962" s="1844" t="s">
        <v>9274</v>
      </c>
      <c r="AH1962" s="1844">
        <v>4</v>
      </c>
      <c r="AI1962" s="2396" t="str">
        <f t="shared" si="33"/>
        <v>SASCHIZ</v>
      </c>
      <c r="AJ1962" s="1845"/>
    </row>
    <row r="1963" spans="30:36" x14ac:dyDescent="0.25">
      <c r="AD1963" s="1">
        <v>26</v>
      </c>
      <c r="AE1963" s="1843">
        <v>119750</v>
      </c>
      <c r="AF1963" s="74" t="s">
        <v>3135</v>
      </c>
      <c r="AG1963" s="1844" t="s">
        <v>9274</v>
      </c>
      <c r="AH1963" s="1844">
        <v>4</v>
      </c>
      <c r="AI1963" s="2396" t="str">
        <f t="shared" si="33"/>
        <v>SAULIA</v>
      </c>
      <c r="AJ1963" s="1845"/>
    </row>
    <row r="1964" spans="30:36" x14ac:dyDescent="0.25">
      <c r="AD1964" s="1">
        <v>26</v>
      </c>
      <c r="AE1964" s="1843">
        <v>119803</v>
      </c>
      <c r="AF1964" s="74" t="s">
        <v>3136</v>
      </c>
      <c r="AG1964" s="1844" t="s">
        <v>9274</v>
      </c>
      <c r="AH1964" s="1844">
        <v>4</v>
      </c>
      <c r="AI1964" s="2396" t="str">
        <f t="shared" si="33"/>
        <v>SINCAI</v>
      </c>
      <c r="AJ1964" s="1845"/>
    </row>
    <row r="1965" spans="30:36" x14ac:dyDescent="0.25">
      <c r="AD1965" s="1">
        <v>26</v>
      </c>
      <c r="AE1965" s="1843">
        <v>119590</v>
      </c>
      <c r="AF1965" s="74" t="s">
        <v>3137</v>
      </c>
      <c r="AG1965" s="1844" t="s">
        <v>9274</v>
      </c>
      <c r="AH1965" s="1844">
        <v>4</v>
      </c>
      <c r="AI1965" s="2396" t="str">
        <f t="shared" si="33"/>
        <v>SOLOVASTRU</v>
      </c>
      <c r="AJ1965" s="1845"/>
    </row>
    <row r="1966" spans="30:36" x14ac:dyDescent="0.25">
      <c r="AD1966" s="1">
        <v>26</v>
      </c>
      <c r="AE1966" s="1843">
        <v>119625</v>
      </c>
      <c r="AF1966" s="74" t="s">
        <v>3138</v>
      </c>
      <c r="AG1966" s="1844" t="s">
        <v>9274</v>
      </c>
      <c r="AH1966" s="1844">
        <v>4</v>
      </c>
      <c r="AI1966" s="2396" t="str">
        <f t="shared" si="33"/>
        <v>STANCENI</v>
      </c>
      <c r="AJ1966" s="1845"/>
    </row>
    <row r="1967" spans="30:36" x14ac:dyDescent="0.25">
      <c r="AD1967" s="1">
        <v>26</v>
      </c>
      <c r="AE1967" s="1843">
        <v>119661</v>
      </c>
      <c r="AF1967" s="74" t="s">
        <v>3139</v>
      </c>
      <c r="AG1967" s="1844" t="s">
        <v>9274</v>
      </c>
      <c r="AH1967" s="1844">
        <v>4</v>
      </c>
      <c r="AI1967" s="2396" t="str">
        <f t="shared" si="33"/>
        <v>SUPLAC</v>
      </c>
      <c r="AJ1967" s="1845"/>
    </row>
    <row r="1968" spans="30:36" x14ac:dyDescent="0.25">
      <c r="AD1968" s="1">
        <v>26</v>
      </c>
      <c r="AE1968" s="1843">
        <v>119723</v>
      </c>
      <c r="AF1968" s="74" t="s">
        <v>1287</v>
      </c>
      <c r="AG1968" s="1844" t="s">
        <v>9274</v>
      </c>
      <c r="AH1968" s="1844">
        <v>4</v>
      </c>
      <c r="AI1968" s="2396" t="str">
        <f t="shared" si="33"/>
        <v>SUSENI</v>
      </c>
      <c r="AJ1968" s="1845"/>
    </row>
    <row r="1969" spans="30:36" x14ac:dyDescent="0.25">
      <c r="AD1969" s="1">
        <v>26</v>
      </c>
      <c r="AE1969" s="1843">
        <v>119858</v>
      </c>
      <c r="AF1969" s="74" t="s">
        <v>2827</v>
      </c>
      <c r="AG1969" s="1844" t="s">
        <v>9274</v>
      </c>
      <c r="AH1969" s="1844">
        <v>4</v>
      </c>
      <c r="AI1969" s="2396" t="str">
        <f t="shared" si="33"/>
        <v>TAURENI</v>
      </c>
      <c r="AJ1969" s="1845"/>
    </row>
    <row r="1970" spans="30:36" x14ac:dyDescent="0.25">
      <c r="AD1970" s="1">
        <v>26</v>
      </c>
      <c r="AE1970" s="1843">
        <v>119974</v>
      </c>
      <c r="AF1970" s="74" t="s">
        <v>1389</v>
      </c>
      <c r="AG1970" s="1844" t="s">
        <v>9274</v>
      </c>
      <c r="AH1970" s="1844">
        <v>4</v>
      </c>
      <c r="AI1970" s="2396" t="str">
        <f t="shared" si="33"/>
        <v>VALEA LARGA</v>
      </c>
      <c r="AJ1970" s="1845"/>
    </row>
    <row r="1971" spans="30:36" x14ac:dyDescent="0.25">
      <c r="AD1971" s="1">
        <v>26</v>
      </c>
      <c r="AE1971" s="1843">
        <v>120254</v>
      </c>
      <c r="AF1971" s="74" t="s">
        <v>1634</v>
      </c>
      <c r="AG1971" s="1844" t="s">
        <v>9274</v>
      </c>
      <c r="AH1971" s="1844">
        <v>4</v>
      </c>
      <c r="AI1971" s="2396" t="str">
        <f t="shared" si="33"/>
        <v>VANATORI</v>
      </c>
      <c r="AJ1971" s="1845"/>
    </row>
    <row r="1972" spans="30:36" x14ac:dyDescent="0.25">
      <c r="AD1972" s="1">
        <v>26</v>
      </c>
      <c r="AE1972" s="1843">
        <v>120076</v>
      </c>
      <c r="AF1972" s="74" t="s">
        <v>3140</v>
      </c>
      <c r="AG1972" s="1844" t="s">
        <v>9274</v>
      </c>
      <c r="AH1972" s="1844">
        <v>4</v>
      </c>
      <c r="AI1972" s="2396" t="str">
        <f t="shared" si="33"/>
        <v>VARGATA</v>
      </c>
      <c r="AJ1972" s="1845"/>
    </row>
    <row r="1973" spans="30:36" x14ac:dyDescent="0.25">
      <c r="AD1973" s="1">
        <v>26</v>
      </c>
      <c r="AE1973" s="1843">
        <v>120138</v>
      </c>
      <c r="AF1973" s="74" t="s">
        <v>3141</v>
      </c>
      <c r="AG1973" s="1844" t="s">
        <v>9274</v>
      </c>
      <c r="AH1973" s="1844">
        <v>4</v>
      </c>
      <c r="AI1973" s="2396" t="str">
        <f t="shared" si="33"/>
        <v>VATAVA</v>
      </c>
      <c r="AJ1973" s="1845"/>
    </row>
    <row r="1974" spans="30:36" x14ac:dyDescent="0.25">
      <c r="AD1974" s="1">
        <v>26</v>
      </c>
      <c r="AE1974" s="1843">
        <v>120174</v>
      </c>
      <c r="AF1974" s="74" t="s">
        <v>3142</v>
      </c>
      <c r="AG1974" s="1844" t="s">
        <v>9274</v>
      </c>
      <c r="AH1974" s="1844">
        <v>4</v>
      </c>
      <c r="AI1974" s="2396" t="str">
        <f t="shared" si="33"/>
        <v>VETCA</v>
      </c>
      <c r="AJ1974" s="1845"/>
    </row>
    <row r="1975" spans="30:36" x14ac:dyDescent="0.25">
      <c r="AD1975" s="1">
        <v>26</v>
      </c>
      <c r="AE1975" s="1843">
        <v>120218</v>
      </c>
      <c r="AF1975" s="74" t="s">
        <v>1563</v>
      </c>
      <c r="AG1975" s="1844" t="s">
        <v>9274</v>
      </c>
      <c r="AH1975" s="1844">
        <v>4</v>
      </c>
      <c r="AI1975" s="2396" t="str">
        <f t="shared" si="33"/>
        <v>VIISOARA</v>
      </c>
      <c r="AJ1975" s="1845"/>
    </row>
    <row r="1976" spans="30:36" x14ac:dyDescent="0.25">
      <c r="AD1976" s="1">
        <v>26</v>
      </c>
      <c r="AE1976" s="1843">
        <v>120316</v>
      </c>
      <c r="AF1976" s="74" t="s">
        <v>1593</v>
      </c>
      <c r="AG1976" s="1844" t="s">
        <v>9274</v>
      </c>
      <c r="AH1976" s="1844">
        <v>4</v>
      </c>
      <c r="AI1976" s="2396" t="str">
        <f t="shared" si="33"/>
        <v>VOIVODENI</v>
      </c>
      <c r="AJ1976" s="1845"/>
    </row>
    <row r="1977" spans="30:36" x14ac:dyDescent="0.25">
      <c r="AD1977" s="1">
        <v>26</v>
      </c>
      <c r="AE1977" s="1843">
        <v>120343</v>
      </c>
      <c r="AF1977" s="74" t="s">
        <v>3143</v>
      </c>
      <c r="AG1977" s="1844" t="s">
        <v>9274</v>
      </c>
      <c r="AH1977" s="1844">
        <v>4</v>
      </c>
      <c r="AI1977" s="2396" t="str">
        <f t="shared" si="33"/>
        <v>ZAGAR</v>
      </c>
      <c r="AJ1977" s="1845"/>
    </row>
    <row r="1978" spans="30:36" x14ac:dyDescent="0.25">
      <c r="AD1978" s="1830">
        <v>26</v>
      </c>
      <c r="AE1978" s="1846">
        <v>120370</v>
      </c>
      <c r="AF1978" s="1847" t="s">
        <v>3144</v>
      </c>
      <c r="AG1978" s="1848" t="s">
        <v>9274</v>
      </c>
      <c r="AH1978" s="1848">
        <v>4</v>
      </c>
      <c r="AI1978" s="2397" t="str">
        <f t="shared" si="33"/>
        <v>ZAU DE CAMPIE</v>
      </c>
      <c r="AJ1978" s="1849"/>
    </row>
    <row r="1979" spans="30:36" x14ac:dyDescent="0.25">
      <c r="AD1979" s="1850">
        <v>27</v>
      </c>
      <c r="AE1979" s="1851">
        <v>120726</v>
      </c>
      <c r="AF1979" s="1852" t="s">
        <v>10649</v>
      </c>
      <c r="AG1979" s="1853" t="s">
        <v>9275</v>
      </c>
      <c r="AH1979" s="1853">
        <v>1</v>
      </c>
      <c r="AI1979" s="2398" t="str">
        <f t="shared" si="33"/>
        <v>MUNICIPIUL PIATRA NEAMT</v>
      </c>
      <c r="AJ1979" s="1854" t="s">
        <v>9275</v>
      </c>
    </row>
    <row r="1980" spans="30:36" x14ac:dyDescent="0.25">
      <c r="AD1980" s="1">
        <v>27</v>
      </c>
      <c r="AE1980" s="1843">
        <v>120860</v>
      </c>
      <c r="AF1980" s="74" t="s">
        <v>10650</v>
      </c>
      <c r="AG1980" s="1844" t="s">
        <v>9275</v>
      </c>
      <c r="AH1980" s="1844">
        <v>2</v>
      </c>
      <c r="AI1980" s="2396" t="str">
        <f t="shared" si="33"/>
        <v>MUNICIPIUL ROMAN</v>
      </c>
      <c r="AJ1980" s="1845"/>
    </row>
    <row r="1981" spans="30:36" x14ac:dyDescent="0.25">
      <c r="AD1981" s="1">
        <v>27</v>
      </c>
      <c r="AE1981" s="1843">
        <v>120968</v>
      </c>
      <c r="AF1981" s="74" t="s">
        <v>3035</v>
      </c>
      <c r="AG1981" s="1844" t="s">
        <v>9275</v>
      </c>
      <c r="AH1981" s="1844">
        <v>3</v>
      </c>
      <c r="AI1981" s="2396" t="str">
        <f t="shared" si="33"/>
        <v>ORASUL BICAZ</v>
      </c>
      <c r="AJ1981" s="1845"/>
    </row>
    <row r="1982" spans="30:36" x14ac:dyDescent="0.25">
      <c r="AD1982" s="1">
        <v>27</v>
      </c>
      <c r="AE1982" s="1843">
        <v>124117</v>
      </c>
      <c r="AF1982" s="74" t="s">
        <v>10652</v>
      </c>
      <c r="AG1982" s="1844" t="s">
        <v>9275</v>
      </c>
      <c r="AH1982" s="1844">
        <v>3</v>
      </c>
      <c r="AI1982" s="2396" t="str">
        <f t="shared" si="33"/>
        <v>ORASUL ROZNOV</v>
      </c>
      <c r="AJ1982" s="1845"/>
    </row>
    <row r="1983" spans="30:36" x14ac:dyDescent="0.25">
      <c r="AD1983" s="1">
        <v>27</v>
      </c>
      <c r="AE1983" s="1843">
        <v>121055</v>
      </c>
      <c r="AF1983" s="74" t="s">
        <v>10651</v>
      </c>
      <c r="AG1983" s="1844" t="s">
        <v>9275</v>
      </c>
      <c r="AH1983" s="1844">
        <v>3</v>
      </c>
      <c r="AI1983" s="2396" t="str">
        <f t="shared" si="33"/>
        <v>ORASUL TARGU NEAMT</v>
      </c>
      <c r="AJ1983" s="1845"/>
    </row>
    <row r="1984" spans="30:36" x14ac:dyDescent="0.25">
      <c r="AD1984" s="1">
        <v>27</v>
      </c>
      <c r="AE1984" s="1843">
        <v>121108</v>
      </c>
      <c r="AF1984" s="74" t="s">
        <v>3145</v>
      </c>
      <c r="AG1984" s="1844" t="s">
        <v>9275</v>
      </c>
      <c r="AH1984" s="1844">
        <v>4</v>
      </c>
      <c r="AI1984" s="2396" t="str">
        <f t="shared" si="33"/>
        <v>AGAPIA</v>
      </c>
      <c r="AJ1984" s="1845"/>
    </row>
    <row r="1985" spans="30:36" x14ac:dyDescent="0.25">
      <c r="AD1985" s="1">
        <v>27</v>
      </c>
      <c r="AE1985" s="1843">
        <v>124938</v>
      </c>
      <c r="AF1985" s="74" t="s">
        <v>2981</v>
      </c>
      <c r="AG1985" s="1844" t="s">
        <v>9275</v>
      </c>
      <c r="AH1985" s="1844">
        <v>4</v>
      </c>
      <c r="AI1985" s="2396" t="str">
        <f t="shared" si="33"/>
        <v>ALEXANDRU CEL BUN</v>
      </c>
      <c r="AJ1985" s="1845"/>
    </row>
    <row r="1986" spans="30:36" x14ac:dyDescent="0.25">
      <c r="AD1986" s="1">
        <v>27</v>
      </c>
      <c r="AE1986" s="1843">
        <v>121153</v>
      </c>
      <c r="AF1986" s="74" t="s">
        <v>1748</v>
      </c>
      <c r="AG1986" s="1844" t="s">
        <v>9275</v>
      </c>
      <c r="AH1986" s="1844">
        <v>4</v>
      </c>
      <c r="AI1986" s="2396" t="str">
        <f t="shared" si="33"/>
        <v>BAHNA</v>
      </c>
      <c r="AJ1986" s="1845"/>
    </row>
    <row r="1987" spans="30:36" x14ac:dyDescent="0.25">
      <c r="AD1987" s="1">
        <v>27</v>
      </c>
      <c r="AE1987" s="1843">
        <v>121242</v>
      </c>
      <c r="AF1987" s="74" t="s">
        <v>3146</v>
      </c>
      <c r="AG1987" s="1844" t="s">
        <v>9275</v>
      </c>
      <c r="AH1987" s="1844">
        <v>4</v>
      </c>
      <c r="AI1987" s="2396" t="str">
        <f t="shared" si="33"/>
        <v>BALTATESTI</v>
      </c>
      <c r="AJ1987" s="1845"/>
    </row>
    <row r="1988" spans="30:36" x14ac:dyDescent="0.25">
      <c r="AD1988" s="1">
        <v>27</v>
      </c>
      <c r="AE1988" s="1843">
        <v>121466</v>
      </c>
      <c r="AF1988" s="74" t="s">
        <v>3148</v>
      </c>
      <c r="AG1988" s="1844" t="s">
        <v>9275</v>
      </c>
      <c r="AH1988" s="1844">
        <v>4</v>
      </c>
      <c r="AI1988" s="2396" t="str">
        <f t="shared" si="33"/>
        <v>BARGAUANI</v>
      </c>
      <c r="AJ1988" s="1845"/>
    </row>
    <row r="1989" spans="30:36" x14ac:dyDescent="0.25">
      <c r="AD1989" s="1">
        <v>27</v>
      </c>
      <c r="AE1989" s="1843">
        <v>121297</v>
      </c>
      <c r="AF1989" s="74" t="s">
        <v>3150</v>
      </c>
      <c r="AG1989" s="1844" t="s">
        <v>9275</v>
      </c>
      <c r="AH1989" s="1844">
        <v>4</v>
      </c>
      <c r="AI1989" s="2396" t="str">
        <f t="shared" si="33"/>
        <v>BICAZ-CHEI</v>
      </c>
      <c r="AJ1989" s="1845"/>
    </row>
    <row r="1990" spans="30:36" x14ac:dyDescent="0.25">
      <c r="AD1990" s="1">
        <v>27</v>
      </c>
      <c r="AE1990" s="1843">
        <v>121340</v>
      </c>
      <c r="AF1990" s="74" t="s">
        <v>3151</v>
      </c>
      <c r="AG1990" s="1844" t="s">
        <v>9275</v>
      </c>
      <c r="AH1990" s="1844">
        <v>4</v>
      </c>
      <c r="AI1990" s="2396" t="str">
        <f t="shared" ref="AI1990:AI2053" si="34">INDEX(AO:AO,MATCH(AH1990,AL:AL,0),)&amp;AF1990</f>
        <v>BICAZU ARDELEAN</v>
      </c>
      <c r="AJ1990" s="1845"/>
    </row>
    <row r="1991" spans="30:36" x14ac:dyDescent="0.25">
      <c r="AD1991" s="1">
        <v>27</v>
      </c>
      <c r="AE1991" s="1843">
        <v>121386</v>
      </c>
      <c r="AF1991" s="74" t="s">
        <v>3152</v>
      </c>
      <c r="AG1991" s="1844" t="s">
        <v>9275</v>
      </c>
      <c r="AH1991" s="1844">
        <v>4</v>
      </c>
      <c r="AI1991" s="2396" t="str">
        <f t="shared" si="34"/>
        <v>BIRA</v>
      </c>
      <c r="AJ1991" s="1845"/>
    </row>
    <row r="1992" spans="30:36" x14ac:dyDescent="0.25">
      <c r="AD1992" s="1">
        <v>27</v>
      </c>
      <c r="AE1992" s="1843">
        <v>121607</v>
      </c>
      <c r="AF1992" s="74" t="s">
        <v>1411</v>
      </c>
      <c r="AG1992" s="1844" t="s">
        <v>9275</v>
      </c>
      <c r="AH1992" s="1844">
        <v>4</v>
      </c>
      <c r="AI1992" s="2396" t="str">
        <f t="shared" si="34"/>
        <v>BODESTI</v>
      </c>
      <c r="AJ1992" s="1845"/>
    </row>
    <row r="1993" spans="30:36" x14ac:dyDescent="0.25">
      <c r="AD1993" s="1">
        <v>27</v>
      </c>
      <c r="AE1993" s="1843">
        <v>125178</v>
      </c>
      <c r="AF1993" s="74" t="s">
        <v>3153</v>
      </c>
      <c r="AG1993" s="1844" t="s">
        <v>9275</v>
      </c>
      <c r="AH1993" s="1844">
        <v>4</v>
      </c>
      <c r="AI1993" s="2396" t="str">
        <f t="shared" si="34"/>
        <v>BOGHICEA</v>
      </c>
      <c r="AJ1993" s="1845"/>
    </row>
    <row r="1994" spans="30:36" x14ac:dyDescent="0.25">
      <c r="AD1994" s="1">
        <v>27</v>
      </c>
      <c r="AE1994" s="1843">
        <v>121652</v>
      </c>
      <c r="AF1994" s="74" t="s">
        <v>3154</v>
      </c>
      <c r="AG1994" s="1844" t="s">
        <v>9275</v>
      </c>
      <c r="AH1994" s="1844">
        <v>4</v>
      </c>
      <c r="AI1994" s="2396" t="str">
        <f t="shared" si="34"/>
        <v>BORCA</v>
      </c>
      <c r="AJ1994" s="1845"/>
    </row>
    <row r="1995" spans="30:36" x14ac:dyDescent="0.25">
      <c r="AD1995" s="1">
        <v>27</v>
      </c>
      <c r="AE1995" s="1843">
        <v>121732</v>
      </c>
      <c r="AF1995" s="74" t="s">
        <v>1280</v>
      </c>
      <c r="AG1995" s="1844" t="s">
        <v>9275</v>
      </c>
      <c r="AH1995" s="1844">
        <v>4</v>
      </c>
      <c r="AI1995" s="2396" t="str">
        <f t="shared" si="34"/>
        <v>BORLESTI</v>
      </c>
      <c r="AJ1995" s="1845"/>
    </row>
    <row r="1996" spans="30:36" x14ac:dyDescent="0.25">
      <c r="AD1996" s="1">
        <v>27</v>
      </c>
      <c r="AE1996" s="1843">
        <v>121796</v>
      </c>
      <c r="AF1996" s="74" t="s">
        <v>1281</v>
      </c>
      <c r="AG1996" s="1844" t="s">
        <v>9275</v>
      </c>
      <c r="AH1996" s="1844">
        <v>4</v>
      </c>
      <c r="AI1996" s="2396" t="str">
        <f t="shared" si="34"/>
        <v>BOTESTI</v>
      </c>
      <c r="AJ1996" s="1845"/>
    </row>
    <row r="1997" spans="30:36" x14ac:dyDescent="0.25">
      <c r="AD1997" s="1">
        <v>27</v>
      </c>
      <c r="AE1997" s="1843">
        <v>121876</v>
      </c>
      <c r="AF1997" s="74" t="s">
        <v>1992</v>
      </c>
      <c r="AG1997" s="1844" t="s">
        <v>9275</v>
      </c>
      <c r="AH1997" s="1844">
        <v>4</v>
      </c>
      <c r="AI1997" s="2396" t="str">
        <f t="shared" si="34"/>
        <v>BOZIENI</v>
      </c>
      <c r="AJ1997" s="1845"/>
    </row>
    <row r="1998" spans="30:36" x14ac:dyDescent="0.25">
      <c r="AD1998" s="1">
        <v>27</v>
      </c>
      <c r="AE1998" s="1843">
        <v>121938</v>
      </c>
      <c r="AF1998" s="74" t="s">
        <v>1624</v>
      </c>
      <c r="AG1998" s="1844" t="s">
        <v>9275</v>
      </c>
      <c r="AH1998" s="1844">
        <v>4</v>
      </c>
      <c r="AI1998" s="2396" t="str">
        <f t="shared" si="34"/>
        <v>BRUSTURI</v>
      </c>
      <c r="AJ1998" s="1845"/>
    </row>
    <row r="1999" spans="30:36" x14ac:dyDescent="0.25">
      <c r="AD1999" s="1">
        <v>27</v>
      </c>
      <c r="AE1999" s="1843">
        <v>122061</v>
      </c>
      <c r="AF1999" s="74" t="s">
        <v>1430</v>
      </c>
      <c r="AG1999" s="1844" t="s">
        <v>9275</v>
      </c>
      <c r="AH1999" s="1844">
        <v>4</v>
      </c>
      <c r="AI1999" s="2396" t="str">
        <f t="shared" si="34"/>
        <v>CANDESTI</v>
      </c>
      <c r="AJ1999" s="1845"/>
    </row>
    <row r="2000" spans="30:36" x14ac:dyDescent="0.25">
      <c r="AD2000" s="1">
        <v>27</v>
      </c>
      <c r="AE2000" s="1843">
        <v>122025</v>
      </c>
      <c r="AF2000" s="74" t="s">
        <v>3155</v>
      </c>
      <c r="AG2000" s="1844" t="s">
        <v>9275</v>
      </c>
      <c r="AH2000" s="1844">
        <v>4</v>
      </c>
      <c r="AI2000" s="2396" t="str">
        <f t="shared" si="34"/>
        <v>CEAHLAU</v>
      </c>
      <c r="AJ2000" s="1845"/>
    </row>
    <row r="2001" spans="30:36" x14ac:dyDescent="0.25">
      <c r="AD2001" s="1">
        <v>27</v>
      </c>
      <c r="AE2001" s="1843">
        <v>120888</v>
      </c>
      <c r="AF2001" s="74" t="s">
        <v>2993</v>
      </c>
      <c r="AG2001" s="1844" t="s">
        <v>9275</v>
      </c>
      <c r="AH2001" s="1844">
        <v>4</v>
      </c>
      <c r="AI2001" s="2396" t="str">
        <f t="shared" si="34"/>
        <v>CORDUN</v>
      </c>
      <c r="AJ2001" s="1845"/>
    </row>
    <row r="2002" spans="30:36" x14ac:dyDescent="0.25">
      <c r="AD2002" s="1">
        <v>27</v>
      </c>
      <c r="AE2002" s="1843">
        <v>122132</v>
      </c>
      <c r="AF2002" s="74" t="s">
        <v>3156</v>
      </c>
      <c r="AG2002" s="1844" t="s">
        <v>9275</v>
      </c>
      <c r="AH2002" s="1844">
        <v>4</v>
      </c>
      <c r="AI2002" s="2396" t="str">
        <f t="shared" si="34"/>
        <v>COSTISA</v>
      </c>
      <c r="AJ2002" s="1845"/>
    </row>
    <row r="2003" spans="30:36" x14ac:dyDescent="0.25">
      <c r="AD2003" s="1">
        <v>27</v>
      </c>
      <c r="AE2003" s="1843">
        <v>122187</v>
      </c>
      <c r="AF2003" s="74" t="s">
        <v>3158</v>
      </c>
      <c r="AG2003" s="1844" t="s">
        <v>9275</v>
      </c>
      <c r="AH2003" s="1844">
        <v>4</v>
      </c>
      <c r="AI2003" s="2396" t="str">
        <f t="shared" si="34"/>
        <v>CRACAOANI</v>
      </c>
      <c r="AJ2003" s="1845"/>
    </row>
    <row r="2004" spans="30:36" x14ac:dyDescent="0.25">
      <c r="AD2004" s="1">
        <v>27</v>
      </c>
      <c r="AE2004" s="1843">
        <v>122249</v>
      </c>
      <c r="AF2004" s="74" t="s">
        <v>3159</v>
      </c>
      <c r="AG2004" s="1844" t="s">
        <v>9275</v>
      </c>
      <c r="AH2004" s="1844">
        <v>4</v>
      </c>
      <c r="AI2004" s="2396" t="str">
        <f t="shared" si="34"/>
        <v>DAMUC</v>
      </c>
      <c r="AJ2004" s="1845"/>
    </row>
    <row r="2005" spans="30:36" x14ac:dyDescent="0.25">
      <c r="AD2005" s="1">
        <v>27</v>
      </c>
      <c r="AE2005" s="1843">
        <v>122285</v>
      </c>
      <c r="AF2005" s="74" t="s">
        <v>2761</v>
      </c>
      <c r="AG2005" s="1844" t="s">
        <v>9275</v>
      </c>
      <c r="AH2005" s="1844">
        <v>4</v>
      </c>
      <c r="AI2005" s="2396" t="str">
        <f t="shared" si="34"/>
        <v>DOBRENI</v>
      </c>
      <c r="AJ2005" s="1845"/>
    </row>
    <row r="2006" spans="30:36" x14ac:dyDescent="0.25">
      <c r="AD2006" s="1">
        <v>27</v>
      </c>
      <c r="AE2006" s="1843">
        <v>125098</v>
      </c>
      <c r="AF2006" s="74" t="s">
        <v>3166</v>
      </c>
      <c r="AG2006" s="1844" t="s">
        <v>9275</v>
      </c>
      <c r="AH2006" s="1844">
        <v>4</v>
      </c>
      <c r="AI2006" s="2396" t="str">
        <f t="shared" si="34"/>
        <v>DOCHIA</v>
      </c>
      <c r="AJ2006" s="1845"/>
    </row>
    <row r="2007" spans="30:36" x14ac:dyDescent="0.25">
      <c r="AD2007" s="1">
        <v>27</v>
      </c>
      <c r="AE2007" s="1843">
        <v>122347</v>
      </c>
      <c r="AF2007" s="74" t="s">
        <v>3160</v>
      </c>
      <c r="AG2007" s="1844" t="s">
        <v>9275</v>
      </c>
      <c r="AH2007" s="1844">
        <v>4</v>
      </c>
      <c r="AI2007" s="2396" t="str">
        <f t="shared" si="34"/>
        <v>DOLJESTI</v>
      </c>
      <c r="AJ2007" s="1845"/>
    </row>
    <row r="2008" spans="30:36" x14ac:dyDescent="0.25">
      <c r="AD2008" s="1">
        <v>27</v>
      </c>
      <c r="AE2008" s="1843">
        <v>125132</v>
      </c>
      <c r="AF2008" s="74" t="s">
        <v>1835</v>
      </c>
      <c r="AG2008" s="1844" t="s">
        <v>9275</v>
      </c>
      <c r="AH2008" s="1844">
        <v>4</v>
      </c>
      <c r="AI2008" s="2396" t="str">
        <f t="shared" si="34"/>
        <v>DRAGANESTI</v>
      </c>
      <c r="AJ2008" s="1845"/>
    </row>
    <row r="2009" spans="30:36" x14ac:dyDescent="0.25">
      <c r="AD2009" s="1">
        <v>27</v>
      </c>
      <c r="AE2009" s="1843">
        <v>122392</v>
      </c>
      <c r="AF2009" s="74" t="s">
        <v>2499</v>
      </c>
      <c r="AG2009" s="1844" t="s">
        <v>9275</v>
      </c>
      <c r="AH2009" s="1844">
        <v>4</v>
      </c>
      <c r="AI2009" s="2396" t="str">
        <f t="shared" si="34"/>
        <v>DRAGOMIRESTI</v>
      </c>
      <c r="AJ2009" s="1845"/>
    </row>
    <row r="2010" spans="30:36" x14ac:dyDescent="0.25">
      <c r="AD2010" s="1">
        <v>27</v>
      </c>
      <c r="AE2010" s="1843">
        <v>122463</v>
      </c>
      <c r="AF2010" s="74" t="s">
        <v>2393</v>
      </c>
      <c r="AG2010" s="1844" t="s">
        <v>9275</v>
      </c>
      <c r="AH2010" s="1844">
        <v>4</v>
      </c>
      <c r="AI2010" s="2396" t="str">
        <f t="shared" si="34"/>
        <v>DULCESTI</v>
      </c>
      <c r="AJ2010" s="1845"/>
    </row>
    <row r="2011" spans="30:36" x14ac:dyDescent="0.25">
      <c r="AD2011" s="1">
        <v>27</v>
      </c>
      <c r="AE2011" s="1843">
        <v>120771</v>
      </c>
      <c r="AF2011" s="74" t="s">
        <v>3161</v>
      </c>
      <c r="AG2011" s="1844" t="s">
        <v>9275</v>
      </c>
      <c r="AH2011" s="1844">
        <v>4</v>
      </c>
      <c r="AI2011" s="2396" t="str">
        <f t="shared" si="34"/>
        <v>DUMBRAVA ROSIE</v>
      </c>
      <c r="AJ2011" s="1845"/>
    </row>
    <row r="2012" spans="30:36" x14ac:dyDescent="0.25">
      <c r="AD2012" s="1">
        <v>27</v>
      </c>
      <c r="AE2012" s="1843">
        <v>122551</v>
      </c>
      <c r="AF2012" s="74" t="s">
        <v>1760</v>
      </c>
      <c r="AG2012" s="1844" t="s">
        <v>9275</v>
      </c>
      <c r="AH2012" s="1844">
        <v>4</v>
      </c>
      <c r="AI2012" s="2396" t="str">
        <f t="shared" si="34"/>
        <v>FARCASA</v>
      </c>
      <c r="AJ2012" s="1845"/>
    </row>
    <row r="2013" spans="30:36" x14ac:dyDescent="0.25">
      <c r="AD2013" s="1">
        <v>27</v>
      </c>
      <c r="AE2013" s="1843">
        <v>122613</v>
      </c>
      <c r="AF2013" s="74" t="s">
        <v>1944</v>
      </c>
      <c r="AG2013" s="1844" t="s">
        <v>9275</v>
      </c>
      <c r="AH2013" s="1844">
        <v>4</v>
      </c>
      <c r="AI2013" s="2396" t="str">
        <f t="shared" si="34"/>
        <v>FAUREI</v>
      </c>
      <c r="AJ2013" s="1845"/>
    </row>
    <row r="2014" spans="30:36" x14ac:dyDescent="0.25">
      <c r="AD2014" s="1">
        <v>27</v>
      </c>
      <c r="AE2014" s="1843">
        <v>125150</v>
      </c>
      <c r="AF2014" s="74" t="s">
        <v>3184</v>
      </c>
      <c r="AG2014" s="1844" t="s">
        <v>9275</v>
      </c>
      <c r="AH2014" s="1844">
        <v>4</v>
      </c>
      <c r="AI2014" s="2396" t="str">
        <f t="shared" si="34"/>
        <v>GADINTI</v>
      </c>
      <c r="AJ2014" s="1845"/>
    </row>
    <row r="2015" spans="30:36" x14ac:dyDescent="0.25">
      <c r="AD2015" s="1">
        <v>27</v>
      </c>
      <c r="AE2015" s="1843">
        <v>122828</v>
      </c>
      <c r="AF2015" s="74" t="s">
        <v>3163</v>
      </c>
      <c r="AG2015" s="1844" t="s">
        <v>9275</v>
      </c>
      <c r="AH2015" s="1844">
        <v>4</v>
      </c>
      <c r="AI2015" s="2396" t="str">
        <f t="shared" si="34"/>
        <v>GARCINA</v>
      </c>
      <c r="AJ2015" s="1845"/>
    </row>
    <row r="2016" spans="30:36" x14ac:dyDescent="0.25">
      <c r="AD2016" s="1">
        <v>27</v>
      </c>
      <c r="AE2016" s="1843">
        <v>122668</v>
      </c>
      <c r="AF2016" s="74" t="s">
        <v>3164</v>
      </c>
      <c r="AG2016" s="1844" t="s">
        <v>9275</v>
      </c>
      <c r="AH2016" s="1844">
        <v>4</v>
      </c>
      <c r="AI2016" s="2396" t="str">
        <f t="shared" si="34"/>
        <v>GHERAESTI</v>
      </c>
      <c r="AJ2016" s="1845"/>
    </row>
    <row r="2017" spans="30:36" x14ac:dyDescent="0.25">
      <c r="AD2017" s="1">
        <v>27</v>
      </c>
      <c r="AE2017" s="1843">
        <v>125114</v>
      </c>
      <c r="AF2017" s="74" t="s">
        <v>3147</v>
      </c>
      <c r="AG2017" s="1844" t="s">
        <v>9275</v>
      </c>
      <c r="AH2017" s="1844">
        <v>4</v>
      </c>
      <c r="AI2017" s="2396" t="str">
        <f t="shared" si="34"/>
        <v>GHINDAOANI</v>
      </c>
      <c r="AJ2017" s="1845"/>
    </row>
    <row r="2018" spans="30:36" x14ac:dyDescent="0.25">
      <c r="AD2018" s="1">
        <v>27</v>
      </c>
      <c r="AE2018" s="1843">
        <v>122702</v>
      </c>
      <c r="AF2018" s="74" t="s">
        <v>3165</v>
      </c>
      <c r="AG2018" s="1844" t="s">
        <v>9275</v>
      </c>
      <c r="AH2018" s="1844">
        <v>4</v>
      </c>
      <c r="AI2018" s="2396" t="str">
        <f t="shared" si="34"/>
        <v>GIROV</v>
      </c>
      <c r="AJ2018" s="1845"/>
    </row>
    <row r="2019" spans="30:36" x14ac:dyDescent="0.25">
      <c r="AD2019" s="1">
        <v>27</v>
      </c>
      <c r="AE2019" s="1843">
        <v>122864</v>
      </c>
      <c r="AF2019" s="74" t="s">
        <v>3167</v>
      </c>
      <c r="AG2019" s="1844" t="s">
        <v>9275</v>
      </c>
      <c r="AH2019" s="1844">
        <v>4</v>
      </c>
      <c r="AI2019" s="2396" t="str">
        <f t="shared" si="34"/>
        <v>GRINTIES</v>
      </c>
      <c r="AJ2019" s="1845"/>
    </row>
    <row r="2020" spans="30:36" x14ac:dyDescent="0.25">
      <c r="AD2020" s="1">
        <v>27</v>
      </c>
      <c r="AE2020" s="1843">
        <v>122908</v>
      </c>
      <c r="AF2020" s="74" t="s">
        <v>3168</v>
      </c>
      <c r="AG2020" s="1844" t="s">
        <v>9275</v>
      </c>
      <c r="AH2020" s="1844">
        <v>4</v>
      </c>
      <c r="AI2020" s="2396" t="str">
        <f t="shared" si="34"/>
        <v>GRUMAZESTI</v>
      </c>
      <c r="AJ2020" s="1845"/>
    </row>
    <row r="2021" spans="30:36" x14ac:dyDescent="0.25">
      <c r="AD2021" s="1">
        <v>27</v>
      </c>
      <c r="AE2021" s="1843">
        <v>122953</v>
      </c>
      <c r="AF2021" s="74" t="s">
        <v>3169</v>
      </c>
      <c r="AG2021" s="1844" t="s">
        <v>9275</v>
      </c>
      <c r="AH2021" s="1844">
        <v>4</v>
      </c>
      <c r="AI2021" s="2396" t="str">
        <f t="shared" si="34"/>
        <v>HANGU</v>
      </c>
      <c r="AJ2021" s="1845"/>
    </row>
    <row r="2022" spans="30:36" x14ac:dyDescent="0.25">
      <c r="AD2022" s="1">
        <v>27</v>
      </c>
      <c r="AE2022" s="1843">
        <v>120922</v>
      </c>
      <c r="AF2022" s="74" t="s">
        <v>1668</v>
      </c>
      <c r="AG2022" s="1844" t="s">
        <v>9275</v>
      </c>
      <c r="AH2022" s="1844">
        <v>4</v>
      </c>
      <c r="AI2022" s="2396" t="str">
        <f t="shared" si="34"/>
        <v>HORIA</v>
      </c>
      <c r="AJ2022" s="1845"/>
    </row>
    <row r="2023" spans="30:36" x14ac:dyDescent="0.25">
      <c r="AD2023" s="1">
        <v>27</v>
      </c>
      <c r="AE2023" s="1843">
        <v>123013</v>
      </c>
      <c r="AF2023" s="74" t="s">
        <v>3171</v>
      </c>
      <c r="AG2023" s="1844" t="s">
        <v>9275</v>
      </c>
      <c r="AH2023" s="1844">
        <v>4</v>
      </c>
      <c r="AI2023" s="2396" t="str">
        <f t="shared" si="34"/>
        <v>ICUSESTI</v>
      </c>
      <c r="AJ2023" s="1845"/>
    </row>
    <row r="2024" spans="30:36" x14ac:dyDescent="0.25">
      <c r="AD2024" s="1">
        <v>27</v>
      </c>
      <c r="AE2024" s="1843">
        <v>123102</v>
      </c>
      <c r="AF2024" s="74" t="s">
        <v>3172</v>
      </c>
      <c r="AG2024" s="1844" t="s">
        <v>9275</v>
      </c>
      <c r="AH2024" s="1844">
        <v>4</v>
      </c>
      <c r="AI2024" s="2396" t="str">
        <f t="shared" si="34"/>
        <v>ION CREANGA</v>
      </c>
      <c r="AJ2024" s="1845"/>
    </row>
    <row r="2025" spans="30:36" x14ac:dyDescent="0.25">
      <c r="AD2025" s="1">
        <v>27</v>
      </c>
      <c r="AE2025" s="1843">
        <v>123175</v>
      </c>
      <c r="AF2025" s="74" t="s">
        <v>1391</v>
      </c>
      <c r="AG2025" s="1844" t="s">
        <v>9275</v>
      </c>
      <c r="AH2025" s="1844">
        <v>4</v>
      </c>
      <c r="AI2025" s="2396" t="str">
        <f t="shared" si="34"/>
        <v>MARGINENI</v>
      </c>
      <c r="AJ2025" s="1845"/>
    </row>
    <row r="2026" spans="30:36" x14ac:dyDescent="0.25">
      <c r="AD2026" s="1">
        <v>27</v>
      </c>
      <c r="AE2026" s="1843">
        <v>123228</v>
      </c>
      <c r="AF2026" s="74" t="s">
        <v>2900</v>
      </c>
      <c r="AG2026" s="1844" t="s">
        <v>9275</v>
      </c>
      <c r="AH2026" s="1844">
        <v>4</v>
      </c>
      <c r="AI2026" s="2396" t="str">
        <f t="shared" si="34"/>
        <v>MOLDOVENI</v>
      </c>
      <c r="AJ2026" s="1845"/>
    </row>
    <row r="2027" spans="30:36" x14ac:dyDescent="0.25">
      <c r="AD2027" s="1">
        <v>27</v>
      </c>
      <c r="AE2027" s="1843">
        <v>125169</v>
      </c>
      <c r="AF2027" s="74" t="s">
        <v>1366</v>
      </c>
      <c r="AG2027" s="1844" t="s">
        <v>9275</v>
      </c>
      <c r="AH2027" s="1844">
        <v>4</v>
      </c>
      <c r="AI2027" s="2396" t="str">
        <f t="shared" si="34"/>
        <v>NEGRESTI</v>
      </c>
      <c r="AJ2027" s="1845"/>
    </row>
    <row r="2028" spans="30:36" x14ac:dyDescent="0.25">
      <c r="AD2028" s="1">
        <v>27</v>
      </c>
      <c r="AE2028" s="1843">
        <v>123255</v>
      </c>
      <c r="AF2028" s="74" t="s">
        <v>3173</v>
      </c>
      <c r="AG2028" s="1844" t="s">
        <v>9275</v>
      </c>
      <c r="AH2028" s="1844">
        <v>4</v>
      </c>
      <c r="AI2028" s="2396" t="str">
        <f t="shared" si="34"/>
        <v>ONICENI</v>
      </c>
      <c r="AJ2028" s="1845"/>
    </row>
    <row r="2029" spans="30:36" x14ac:dyDescent="0.25">
      <c r="AD2029" s="1">
        <v>27</v>
      </c>
      <c r="AE2029" s="1843">
        <v>125141</v>
      </c>
      <c r="AF2029" s="74" t="s">
        <v>1745</v>
      </c>
      <c r="AG2029" s="1844" t="s">
        <v>9275</v>
      </c>
      <c r="AH2029" s="1844">
        <v>4</v>
      </c>
      <c r="AI2029" s="2396" t="str">
        <f t="shared" si="34"/>
        <v>PANCESTI</v>
      </c>
      <c r="AJ2029" s="1845"/>
    </row>
    <row r="2030" spans="30:36" x14ac:dyDescent="0.25">
      <c r="AD2030" s="1">
        <v>27</v>
      </c>
      <c r="AE2030" s="1843">
        <v>123601</v>
      </c>
      <c r="AF2030" s="74" t="s">
        <v>3174</v>
      </c>
      <c r="AG2030" s="1844" t="s">
        <v>9275</v>
      </c>
      <c r="AH2030" s="1844">
        <v>4</v>
      </c>
      <c r="AI2030" s="2396" t="str">
        <f t="shared" si="34"/>
        <v>PANGARATI</v>
      </c>
      <c r="AJ2030" s="1845"/>
    </row>
    <row r="2031" spans="30:36" x14ac:dyDescent="0.25">
      <c r="AD2031" s="1">
        <v>27</v>
      </c>
      <c r="AE2031" s="1843">
        <v>123371</v>
      </c>
      <c r="AF2031" s="74" t="s">
        <v>3175</v>
      </c>
      <c r="AG2031" s="1844" t="s">
        <v>9275</v>
      </c>
      <c r="AH2031" s="1844">
        <v>4</v>
      </c>
      <c r="AI2031" s="2396" t="str">
        <f t="shared" si="34"/>
        <v>PASTRAVENI</v>
      </c>
      <c r="AJ2031" s="1845"/>
    </row>
    <row r="2032" spans="30:36" x14ac:dyDescent="0.25">
      <c r="AD2032" s="1">
        <v>27</v>
      </c>
      <c r="AE2032" s="1843">
        <v>123424</v>
      </c>
      <c r="AF2032" s="74" t="s">
        <v>1993</v>
      </c>
      <c r="AG2032" s="1844" t="s">
        <v>9275</v>
      </c>
      <c r="AH2032" s="1844">
        <v>4</v>
      </c>
      <c r="AI2032" s="2396" t="str">
        <f t="shared" si="34"/>
        <v>PETRICANI</v>
      </c>
      <c r="AJ2032" s="1845"/>
    </row>
    <row r="2033" spans="30:36" x14ac:dyDescent="0.25">
      <c r="AD2033" s="1">
        <v>27</v>
      </c>
      <c r="AE2033" s="1843">
        <v>123479</v>
      </c>
      <c r="AF2033" s="74" t="s">
        <v>3176</v>
      </c>
      <c r="AG2033" s="1844" t="s">
        <v>9275</v>
      </c>
      <c r="AH2033" s="1844">
        <v>4</v>
      </c>
      <c r="AI2033" s="2396" t="str">
        <f t="shared" si="34"/>
        <v>PIATRA SOIMULUI</v>
      </c>
      <c r="AJ2033" s="1845"/>
    </row>
    <row r="2034" spans="30:36" x14ac:dyDescent="0.25">
      <c r="AD2034" s="1">
        <v>27</v>
      </c>
      <c r="AE2034" s="1843">
        <v>123521</v>
      </c>
      <c r="AF2034" s="74" t="s">
        <v>3177</v>
      </c>
      <c r="AG2034" s="1844" t="s">
        <v>9275</v>
      </c>
      <c r="AH2034" s="1844">
        <v>4</v>
      </c>
      <c r="AI2034" s="2396" t="str">
        <f t="shared" si="34"/>
        <v>PIPIRIG</v>
      </c>
      <c r="AJ2034" s="1845"/>
    </row>
    <row r="2035" spans="30:36" x14ac:dyDescent="0.25">
      <c r="AD2035" s="1">
        <v>27</v>
      </c>
      <c r="AE2035" s="1843">
        <v>123674</v>
      </c>
      <c r="AF2035" s="74" t="s">
        <v>2689</v>
      </c>
      <c r="AG2035" s="1844" t="s">
        <v>9275</v>
      </c>
      <c r="AH2035" s="1844">
        <v>4</v>
      </c>
      <c r="AI2035" s="2396" t="str">
        <f t="shared" si="34"/>
        <v>PODOLENI</v>
      </c>
      <c r="AJ2035" s="1845"/>
    </row>
    <row r="2036" spans="30:36" x14ac:dyDescent="0.25">
      <c r="AD2036" s="1">
        <v>27</v>
      </c>
      <c r="AE2036" s="1843">
        <v>123790</v>
      </c>
      <c r="AF2036" s="74" t="s">
        <v>3178</v>
      </c>
      <c r="AG2036" s="1844" t="s">
        <v>9275</v>
      </c>
      <c r="AH2036" s="1844">
        <v>4</v>
      </c>
      <c r="AI2036" s="2396" t="str">
        <f t="shared" si="34"/>
        <v>POIANA TEIULUI</v>
      </c>
      <c r="AJ2036" s="1845"/>
    </row>
    <row r="2037" spans="30:36" x14ac:dyDescent="0.25">
      <c r="AD2037" s="1">
        <v>27</v>
      </c>
      <c r="AE2037" s="1843">
        <v>123709</v>
      </c>
      <c r="AF2037" s="74" t="s">
        <v>1483</v>
      </c>
      <c r="AG2037" s="1844" t="s">
        <v>9275</v>
      </c>
      <c r="AH2037" s="1844">
        <v>4</v>
      </c>
      <c r="AI2037" s="2396" t="str">
        <f t="shared" si="34"/>
        <v>POIENARI</v>
      </c>
      <c r="AJ2037" s="1845"/>
    </row>
    <row r="2038" spans="30:36" x14ac:dyDescent="0.25">
      <c r="AD2038" s="1">
        <v>27</v>
      </c>
      <c r="AE2038" s="1843">
        <v>123914</v>
      </c>
      <c r="AF2038" s="74" t="s">
        <v>3180</v>
      </c>
      <c r="AG2038" s="1844" t="s">
        <v>9275</v>
      </c>
      <c r="AH2038" s="1844">
        <v>4</v>
      </c>
      <c r="AI2038" s="2396" t="str">
        <f t="shared" si="34"/>
        <v>RAUCESTI</v>
      </c>
      <c r="AJ2038" s="1845"/>
    </row>
    <row r="2039" spans="30:36" x14ac:dyDescent="0.25">
      <c r="AD2039" s="1">
        <v>27</v>
      </c>
      <c r="AE2039" s="1843">
        <v>123969</v>
      </c>
      <c r="AF2039" s="74" t="s">
        <v>2973</v>
      </c>
      <c r="AG2039" s="1844" t="s">
        <v>9275</v>
      </c>
      <c r="AH2039" s="1844">
        <v>4</v>
      </c>
      <c r="AI2039" s="2396" t="str">
        <f t="shared" si="34"/>
        <v>RAZBOIENI</v>
      </c>
      <c r="AJ2039" s="1845"/>
    </row>
    <row r="2040" spans="30:36" x14ac:dyDescent="0.25">
      <c r="AD2040" s="1">
        <v>27</v>
      </c>
      <c r="AE2040" s="1843">
        <v>124028</v>
      </c>
      <c r="AF2040" s="74" t="s">
        <v>2053</v>
      </c>
      <c r="AG2040" s="1844" t="s">
        <v>9275</v>
      </c>
      <c r="AH2040" s="1844">
        <v>4</v>
      </c>
      <c r="AI2040" s="2396" t="str">
        <f t="shared" si="34"/>
        <v>REDIU</v>
      </c>
      <c r="AJ2040" s="1845"/>
    </row>
    <row r="2041" spans="30:36" x14ac:dyDescent="0.25">
      <c r="AD2041" s="1">
        <v>27</v>
      </c>
      <c r="AE2041" s="1843">
        <v>124073</v>
      </c>
      <c r="AF2041" s="74" t="s">
        <v>3181</v>
      </c>
      <c r="AG2041" s="1844" t="s">
        <v>9275</v>
      </c>
      <c r="AH2041" s="1844">
        <v>4</v>
      </c>
      <c r="AI2041" s="2396" t="str">
        <f t="shared" si="34"/>
        <v>ROMANI</v>
      </c>
      <c r="AJ2041" s="1845"/>
    </row>
    <row r="2042" spans="30:36" x14ac:dyDescent="0.25">
      <c r="AD2042" s="1">
        <v>27</v>
      </c>
      <c r="AE2042" s="1843">
        <v>125105</v>
      </c>
      <c r="AF2042" s="74" t="s">
        <v>1578</v>
      </c>
      <c r="AG2042" s="1844" t="s">
        <v>9275</v>
      </c>
      <c r="AH2042" s="1844">
        <v>4</v>
      </c>
      <c r="AI2042" s="2396" t="str">
        <f t="shared" si="34"/>
        <v>RUGINOASA</v>
      </c>
      <c r="AJ2042" s="1845"/>
    </row>
    <row r="2043" spans="30:36" x14ac:dyDescent="0.25">
      <c r="AD2043" s="1">
        <v>27</v>
      </c>
      <c r="AE2043" s="1843">
        <v>124206</v>
      </c>
      <c r="AF2043" s="74" t="s">
        <v>3182</v>
      </c>
      <c r="AG2043" s="1844" t="s">
        <v>9275</v>
      </c>
      <c r="AH2043" s="1844">
        <v>4</v>
      </c>
      <c r="AI2043" s="2396" t="str">
        <f t="shared" si="34"/>
        <v>SABAOANI</v>
      </c>
      <c r="AJ2043" s="1845"/>
    </row>
    <row r="2044" spans="30:36" x14ac:dyDescent="0.25">
      <c r="AD2044" s="1">
        <v>27</v>
      </c>
      <c r="AE2044" s="1843">
        <v>124153</v>
      </c>
      <c r="AF2044" s="74" t="s">
        <v>3183</v>
      </c>
      <c r="AG2044" s="1844" t="s">
        <v>9275</v>
      </c>
      <c r="AH2044" s="1844">
        <v>4</v>
      </c>
      <c r="AI2044" s="2396" t="str">
        <f t="shared" si="34"/>
        <v>SAGNA</v>
      </c>
      <c r="AJ2044" s="1845"/>
    </row>
    <row r="2045" spans="30:36" x14ac:dyDescent="0.25">
      <c r="AD2045" s="1">
        <v>27</v>
      </c>
      <c r="AE2045" s="1843">
        <v>120824</v>
      </c>
      <c r="AF2045" s="74" t="s">
        <v>3179</v>
      </c>
      <c r="AG2045" s="1844" t="s">
        <v>9275</v>
      </c>
      <c r="AH2045" s="1844">
        <v>4</v>
      </c>
      <c r="AI2045" s="2396" t="str">
        <f t="shared" si="34"/>
        <v>SAVINESTI</v>
      </c>
      <c r="AJ2045" s="1845"/>
    </row>
    <row r="2046" spans="30:36" x14ac:dyDescent="0.25">
      <c r="AD2046" s="1">
        <v>27</v>
      </c>
      <c r="AE2046" s="1843">
        <v>124233</v>
      </c>
      <c r="AF2046" s="74" t="s">
        <v>1770</v>
      </c>
      <c r="AG2046" s="1844" t="s">
        <v>9275</v>
      </c>
      <c r="AH2046" s="1844">
        <v>4</v>
      </c>
      <c r="AI2046" s="2396" t="str">
        <f t="shared" si="34"/>
        <v>SECUIENI</v>
      </c>
      <c r="AJ2046" s="1845"/>
    </row>
    <row r="2047" spans="30:36" x14ac:dyDescent="0.25">
      <c r="AD2047" s="1">
        <v>27</v>
      </c>
      <c r="AE2047" s="1843">
        <v>124331</v>
      </c>
      <c r="AF2047" s="74" t="s">
        <v>3185</v>
      </c>
      <c r="AG2047" s="1844" t="s">
        <v>9275</v>
      </c>
      <c r="AH2047" s="1844">
        <v>4</v>
      </c>
      <c r="AI2047" s="2396" t="str">
        <f t="shared" si="34"/>
        <v>STANITA</v>
      </c>
      <c r="AJ2047" s="1845"/>
    </row>
    <row r="2048" spans="30:36" x14ac:dyDescent="0.25">
      <c r="AD2048" s="1">
        <v>27</v>
      </c>
      <c r="AE2048" s="1843">
        <v>124411</v>
      </c>
      <c r="AF2048" s="74" t="s">
        <v>1561</v>
      </c>
      <c r="AG2048" s="1844" t="s">
        <v>9275</v>
      </c>
      <c r="AH2048" s="1844">
        <v>4</v>
      </c>
      <c r="AI2048" s="2396" t="str">
        <f t="shared" si="34"/>
        <v>STEFAN CEL MARE</v>
      </c>
      <c r="AJ2048" s="1845"/>
    </row>
    <row r="2049" spans="30:36" x14ac:dyDescent="0.25">
      <c r="AD2049" s="1">
        <v>27</v>
      </c>
      <c r="AE2049" s="1843">
        <v>124634</v>
      </c>
      <c r="AF2049" s="74" t="s">
        <v>3186</v>
      </c>
      <c r="AG2049" s="1844" t="s">
        <v>9275</v>
      </c>
      <c r="AH2049" s="1844">
        <v>4</v>
      </c>
      <c r="AI2049" s="2396" t="str">
        <f t="shared" si="34"/>
        <v>TAMASENI</v>
      </c>
      <c r="AJ2049" s="1845"/>
    </row>
    <row r="2050" spans="30:36" x14ac:dyDescent="0.25">
      <c r="AD2050" s="1">
        <v>27</v>
      </c>
      <c r="AE2050" s="1843">
        <v>124493</v>
      </c>
      <c r="AF2050" s="74" t="s">
        <v>3187</v>
      </c>
      <c r="AG2050" s="1844" t="s">
        <v>9275</v>
      </c>
      <c r="AH2050" s="1844">
        <v>4</v>
      </c>
      <c r="AI2050" s="2396" t="str">
        <f t="shared" si="34"/>
        <v>TARCAU</v>
      </c>
      <c r="AJ2050" s="1845"/>
    </row>
    <row r="2051" spans="30:36" x14ac:dyDescent="0.25">
      <c r="AD2051" s="1">
        <v>27</v>
      </c>
      <c r="AE2051" s="1843">
        <v>124563</v>
      </c>
      <c r="AF2051" s="74" t="s">
        <v>3188</v>
      </c>
      <c r="AG2051" s="1844" t="s">
        <v>9275</v>
      </c>
      <c r="AH2051" s="1844">
        <v>4</v>
      </c>
      <c r="AI2051" s="2396" t="str">
        <f t="shared" si="34"/>
        <v>TASCA</v>
      </c>
      <c r="AJ2051" s="1845"/>
    </row>
    <row r="2052" spans="30:36" x14ac:dyDescent="0.25">
      <c r="AD2052" s="1">
        <v>27</v>
      </c>
      <c r="AE2052" s="1843">
        <v>124616</v>
      </c>
      <c r="AF2052" s="74" t="s">
        <v>3189</v>
      </c>
      <c r="AG2052" s="1844" t="s">
        <v>9275</v>
      </c>
      <c r="AH2052" s="1844">
        <v>4</v>
      </c>
      <c r="AI2052" s="2396" t="str">
        <f t="shared" si="34"/>
        <v>TAZLAU</v>
      </c>
      <c r="AJ2052" s="1845"/>
    </row>
    <row r="2053" spans="30:36" x14ac:dyDescent="0.25">
      <c r="AD2053" s="1">
        <v>27</v>
      </c>
      <c r="AE2053" s="1843">
        <v>124803</v>
      </c>
      <c r="AF2053" s="74" t="s">
        <v>3190</v>
      </c>
      <c r="AG2053" s="1844" t="s">
        <v>9275</v>
      </c>
      <c r="AH2053" s="1844">
        <v>4</v>
      </c>
      <c r="AI2053" s="2396" t="str">
        <f t="shared" si="34"/>
        <v>TIBUCANI</v>
      </c>
      <c r="AJ2053" s="1845"/>
    </row>
    <row r="2054" spans="30:36" x14ac:dyDescent="0.25">
      <c r="AD2054" s="1">
        <v>27</v>
      </c>
      <c r="AE2054" s="1843">
        <v>124661</v>
      </c>
      <c r="AF2054" s="74" t="s">
        <v>3191</v>
      </c>
      <c r="AG2054" s="1844" t="s">
        <v>9275</v>
      </c>
      <c r="AH2054" s="1844">
        <v>4</v>
      </c>
      <c r="AI2054" s="2396" t="str">
        <f t="shared" ref="AI2054:AI2117" si="35">INDEX(AO:AO,MATCH(AH2054,AL:AL,0),)&amp;AF2054</f>
        <v>TIMISESTI</v>
      </c>
      <c r="AJ2054" s="1845"/>
    </row>
    <row r="2055" spans="30:36" x14ac:dyDescent="0.25">
      <c r="AD2055" s="1">
        <v>27</v>
      </c>
      <c r="AE2055" s="1843">
        <v>124723</v>
      </c>
      <c r="AF2055" s="74" t="s">
        <v>1345</v>
      </c>
      <c r="AG2055" s="1844" t="s">
        <v>9275</v>
      </c>
      <c r="AH2055" s="1844">
        <v>4</v>
      </c>
      <c r="AI2055" s="2396" t="str">
        <f t="shared" si="35"/>
        <v>TRIFESTI</v>
      </c>
      <c r="AJ2055" s="1845"/>
    </row>
    <row r="2056" spans="30:36" x14ac:dyDescent="0.25">
      <c r="AD2056" s="1">
        <v>27</v>
      </c>
      <c r="AE2056" s="1843">
        <v>124750</v>
      </c>
      <c r="AF2056" s="74" t="s">
        <v>3193</v>
      </c>
      <c r="AG2056" s="1844" t="s">
        <v>9275</v>
      </c>
      <c r="AH2056" s="1844">
        <v>4</v>
      </c>
      <c r="AI2056" s="2396" t="str">
        <f t="shared" si="35"/>
        <v>TUPILATI</v>
      </c>
      <c r="AJ2056" s="1845"/>
    </row>
    <row r="2057" spans="30:36" x14ac:dyDescent="0.25">
      <c r="AD2057" s="1">
        <v>27</v>
      </c>
      <c r="AE2057" s="1843">
        <v>124849</v>
      </c>
      <c r="AF2057" s="74" t="s">
        <v>3194</v>
      </c>
      <c r="AG2057" s="1844" t="s">
        <v>9275</v>
      </c>
      <c r="AH2057" s="1844">
        <v>4</v>
      </c>
      <c r="AI2057" s="2396" t="str">
        <f t="shared" si="35"/>
        <v>URECHENI</v>
      </c>
      <c r="AJ2057" s="1845"/>
    </row>
    <row r="2058" spans="30:36" x14ac:dyDescent="0.25">
      <c r="AD2058" s="1">
        <v>27</v>
      </c>
      <c r="AE2058" s="1843">
        <v>124885</v>
      </c>
      <c r="AF2058" s="74" t="s">
        <v>1446</v>
      </c>
      <c r="AG2058" s="1844" t="s">
        <v>9275</v>
      </c>
      <c r="AH2058" s="1844">
        <v>4</v>
      </c>
      <c r="AI2058" s="2396" t="str">
        <f t="shared" si="35"/>
        <v>VALEA URSULUI</v>
      </c>
      <c r="AJ2058" s="1845"/>
    </row>
    <row r="2059" spans="30:36" x14ac:dyDescent="0.25">
      <c r="AD2059" s="1">
        <v>27</v>
      </c>
      <c r="AE2059" s="1843">
        <v>125123</v>
      </c>
      <c r="AF2059" s="74" t="s">
        <v>1310</v>
      </c>
      <c r="AG2059" s="1844" t="s">
        <v>9275</v>
      </c>
      <c r="AH2059" s="1844">
        <v>4</v>
      </c>
      <c r="AI2059" s="2396" t="str">
        <f t="shared" si="35"/>
        <v>VALENI</v>
      </c>
      <c r="AJ2059" s="1845"/>
    </row>
    <row r="2060" spans="30:36" x14ac:dyDescent="0.25">
      <c r="AD2060" s="1">
        <v>27</v>
      </c>
      <c r="AE2060" s="1843">
        <v>125016</v>
      </c>
      <c r="AF2060" s="74" t="s">
        <v>3195</v>
      </c>
      <c r="AG2060" s="1844" t="s">
        <v>9275</v>
      </c>
      <c r="AH2060" s="1844">
        <v>4</v>
      </c>
      <c r="AI2060" s="2396" t="str">
        <f t="shared" si="35"/>
        <v>VANATORI-NEAMT</v>
      </c>
      <c r="AJ2060" s="1845"/>
    </row>
    <row r="2061" spans="30:36" x14ac:dyDescent="0.25">
      <c r="AD2061" s="1830">
        <v>27</v>
      </c>
      <c r="AE2061" s="1846">
        <v>125061</v>
      </c>
      <c r="AF2061" s="1847" t="s">
        <v>3196</v>
      </c>
      <c r="AG2061" s="1848" t="s">
        <v>9275</v>
      </c>
      <c r="AH2061" s="1848">
        <v>4</v>
      </c>
      <c r="AI2061" s="2397" t="str">
        <f t="shared" si="35"/>
        <v>ZANESTI</v>
      </c>
      <c r="AJ2061" s="1849"/>
    </row>
    <row r="2062" spans="30:36" x14ac:dyDescent="0.25">
      <c r="AD2062" s="1850">
        <v>28</v>
      </c>
      <c r="AE2062" s="1851">
        <v>125347</v>
      </c>
      <c r="AF2062" s="1852" t="s">
        <v>1539</v>
      </c>
      <c r="AG2062" s="1853" t="s">
        <v>9276</v>
      </c>
      <c r="AH2062" s="1853">
        <v>1</v>
      </c>
      <c r="AI2062" s="2398" t="str">
        <f t="shared" si="35"/>
        <v>MUNICIPIUL SLATINA</v>
      </c>
      <c r="AJ2062" s="1854" t="s">
        <v>9276</v>
      </c>
    </row>
    <row r="2063" spans="30:36" x14ac:dyDescent="0.25">
      <c r="AD2063" s="1">
        <v>28</v>
      </c>
      <c r="AE2063" s="1843">
        <v>125472</v>
      </c>
      <c r="AF2063" s="74" t="s">
        <v>10653</v>
      </c>
      <c r="AG2063" s="1844" t="s">
        <v>9276</v>
      </c>
      <c r="AH2063" s="1844">
        <v>2</v>
      </c>
      <c r="AI2063" s="2396" t="str">
        <f t="shared" si="35"/>
        <v>MUNICIPIUL CARACAL</v>
      </c>
      <c r="AJ2063" s="1845"/>
    </row>
    <row r="2064" spans="30:36" x14ac:dyDescent="0.25">
      <c r="AD2064" s="1">
        <v>28</v>
      </c>
      <c r="AE2064" s="1843">
        <v>125418</v>
      </c>
      <c r="AF2064" s="74" t="s">
        <v>2971</v>
      </c>
      <c r="AG2064" s="1844" t="s">
        <v>9276</v>
      </c>
      <c r="AH2064" s="1844">
        <v>3</v>
      </c>
      <c r="AI2064" s="2396" t="str">
        <f t="shared" si="35"/>
        <v>ORASUL BALS</v>
      </c>
      <c r="AJ2064" s="1845"/>
    </row>
    <row r="2065" spans="30:36" x14ac:dyDescent="0.25">
      <c r="AD2065" s="1">
        <v>28</v>
      </c>
      <c r="AE2065" s="1843">
        <v>125542</v>
      </c>
      <c r="AF2065" s="74" t="s">
        <v>10654</v>
      </c>
      <c r="AG2065" s="1844" t="s">
        <v>9276</v>
      </c>
      <c r="AH2065" s="1844">
        <v>3</v>
      </c>
      <c r="AI2065" s="2396" t="str">
        <f t="shared" si="35"/>
        <v>ORASUL CORABIA</v>
      </c>
      <c r="AJ2065" s="1845"/>
    </row>
    <row r="2066" spans="30:36" x14ac:dyDescent="0.25">
      <c r="AD2066" s="1">
        <v>28</v>
      </c>
      <c r="AE2066" s="1843">
        <v>125622</v>
      </c>
      <c r="AF2066" s="74" t="s">
        <v>10655</v>
      </c>
      <c r="AG2066" s="1844" t="s">
        <v>9276</v>
      </c>
      <c r="AH2066" s="1844">
        <v>3</v>
      </c>
      <c r="AI2066" s="2396" t="str">
        <f t="shared" si="35"/>
        <v>ORASUL DRAGANESTI-OLT</v>
      </c>
      <c r="AJ2066" s="1845"/>
    </row>
    <row r="2067" spans="30:36" x14ac:dyDescent="0.25">
      <c r="AD2067" s="1">
        <v>28</v>
      </c>
      <c r="AE2067" s="1843">
        <v>128105</v>
      </c>
      <c r="AF2067" s="74" t="s">
        <v>10656</v>
      </c>
      <c r="AG2067" s="1844" t="s">
        <v>9276</v>
      </c>
      <c r="AH2067" s="1844">
        <v>3</v>
      </c>
      <c r="AI2067" s="2396" t="str">
        <f t="shared" si="35"/>
        <v>ORASUL PIATRA-OLT</v>
      </c>
      <c r="AJ2067" s="1845"/>
    </row>
    <row r="2068" spans="30:36" x14ac:dyDescent="0.25">
      <c r="AD2068" s="1">
        <v>28</v>
      </c>
      <c r="AE2068" s="1843">
        <v>128374</v>
      </c>
      <c r="AF2068" s="74" t="s">
        <v>10658</v>
      </c>
      <c r="AG2068" s="1844" t="s">
        <v>9276</v>
      </c>
      <c r="AH2068" s="1844">
        <v>3</v>
      </c>
      <c r="AI2068" s="2396" t="str">
        <f t="shared" si="35"/>
        <v>ORASUL POTCOAVA</v>
      </c>
      <c r="AJ2068" s="1845"/>
    </row>
    <row r="2069" spans="30:36" x14ac:dyDescent="0.25">
      <c r="AD2069" s="1">
        <v>28</v>
      </c>
      <c r="AE2069" s="1843">
        <v>128711</v>
      </c>
      <c r="AF2069" s="74" t="s">
        <v>10657</v>
      </c>
      <c r="AG2069" s="1844" t="s">
        <v>9276</v>
      </c>
      <c r="AH2069" s="1844">
        <v>3</v>
      </c>
      <c r="AI2069" s="2396" t="str">
        <f t="shared" si="35"/>
        <v>ORASUL SCORNICESTI</v>
      </c>
      <c r="AJ2069" s="1845"/>
    </row>
    <row r="2070" spans="30:36" x14ac:dyDescent="0.25">
      <c r="AD2070" s="1">
        <v>28</v>
      </c>
      <c r="AE2070" s="1843">
        <v>125659</v>
      </c>
      <c r="AF2070" s="74" t="s">
        <v>3197</v>
      </c>
      <c r="AG2070" s="1844" t="s">
        <v>9276</v>
      </c>
      <c r="AH2070" s="1844">
        <v>4</v>
      </c>
      <c r="AI2070" s="2396" t="str">
        <f t="shared" si="35"/>
        <v>BABICIU</v>
      </c>
      <c r="AJ2070" s="1845"/>
    </row>
    <row r="2071" spans="30:36" x14ac:dyDescent="0.25">
      <c r="AD2071" s="1">
        <v>28</v>
      </c>
      <c r="AE2071" s="1843">
        <v>125677</v>
      </c>
      <c r="AF2071" s="74" t="s">
        <v>1984</v>
      </c>
      <c r="AG2071" s="1844" t="s">
        <v>9276</v>
      </c>
      <c r="AH2071" s="1844">
        <v>4</v>
      </c>
      <c r="AI2071" s="2396" t="str">
        <f t="shared" si="35"/>
        <v>BALDOVINESTI</v>
      </c>
      <c r="AJ2071" s="1845"/>
    </row>
    <row r="2072" spans="30:36" x14ac:dyDescent="0.25">
      <c r="AD2072" s="1">
        <v>28</v>
      </c>
      <c r="AE2072" s="1843">
        <v>130286</v>
      </c>
      <c r="AF2072" s="74" t="s">
        <v>1569</v>
      </c>
      <c r="AG2072" s="1844" t="s">
        <v>9276</v>
      </c>
      <c r="AH2072" s="1844">
        <v>4</v>
      </c>
      <c r="AI2072" s="2396" t="str">
        <f t="shared" si="35"/>
        <v>BALTENI</v>
      </c>
      <c r="AJ2072" s="1845"/>
    </row>
    <row r="2073" spans="30:36" x14ac:dyDescent="0.25">
      <c r="AD2073" s="1">
        <v>28</v>
      </c>
      <c r="AE2073" s="1843">
        <v>125757</v>
      </c>
      <c r="AF2073" s="74" t="s">
        <v>1289</v>
      </c>
      <c r="AG2073" s="1844" t="s">
        <v>9276</v>
      </c>
      <c r="AH2073" s="1844">
        <v>4</v>
      </c>
      <c r="AI2073" s="2396" t="str">
        <f t="shared" si="35"/>
        <v>BARASTI</v>
      </c>
      <c r="AJ2073" s="1845"/>
    </row>
    <row r="2074" spans="30:36" x14ac:dyDescent="0.25">
      <c r="AD2074" s="1">
        <v>28</v>
      </c>
      <c r="AE2074" s="1843">
        <v>125846</v>
      </c>
      <c r="AF2074" s="74" t="s">
        <v>2385</v>
      </c>
      <c r="AG2074" s="1844" t="s">
        <v>9276</v>
      </c>
      <c r="AH2074" s="1844">
        <v>4</v>
      </c>
      <c r="AI2074" s="2396" t="str">
        <f t="shared" si="35"/>
        <v>BARZA</v>
      </c>
      <c r="AJ2074" s="1845"/>
    </row>
    <row r="2075" spans="30:36" x14ac:dyDescent="0.25">
      <c r="AD2075" s="1">
        <v>28</v>
      </c>
      <c r="AE2075" s="1843">
        <v>125873</v>
      </c>
      <c r="AF2075" s="74" t="s">
        <v>3198</v>
      </c>
      <c r="AG2075" s="1844" t="s">
        <v>9276</v>
      </c>
      <c r="AH2075" s="1844">
        <v>4</v>
      </c>
      <c r="AI2075" s="2396" t="str">
        <f t="shared" si="35"/>
        <v>BOBICESTI</v>
      </c>
      <c r="AJ2075" s="1845"/>
    </row>
    <row r="2076" spans="30:36" x14ac:dyDescent="0.25">
      <c r="AD2076" s="1">
        <v>28</v>
      </c>
      <c r="AE2076" s="1843">
        <v>126022</v>
      </c>
      <c r="AF2076" s="74" t="s">
        <v>3199</v>
      </c>
      <c r="AG2076" s="1844" t="s">
        <v>9276</v>
      </c>
      <c r="AH2076" s="1844">
        <v>4</v>
      </c>
      <c r="AI2076" s="2396" t="str">
        <f t="shared" si="35"/>
        <v>BRANCOVENI</v>
      </c>
      <c r="AJ2076" s="1845"/>
    </row>
    <row r="2077" spans="30:36" x14ac:dyDescent="0.25">
      <c r="AD2077" s="1">
        <v>28</v>
      </c>
      <c r="AE2077" s="1843">
        <v>125962</v>
      </c>
      <c r="AF2077" s="74" t="s">
        <v>3200</v>
      </c>
      <c r="AG2077" s="1844" t="s">
        <v>9276</v>
      </c>
      <c r="AH2077" s="1844">
        <v>4</v>
      </c>
      <c r="AI2077" s="2396" t="str">
        <f t="shared" si="35"/>
        <v>BRASTAVATU</v>
      </c>
      <c r="AJ2077" s="1845"/>
    </row>
    <row r="2078" spans="30:36" x14ac:dyDescent="0.25">
      <c r="AD2078" s="1">
        <v>28</v>
      </c>
      <c r="AE2078" s="1843">
        <v>125999</v>
      </c>
      <c r="AF2078" s="74" t="s">
        <v>2414</v>
      </c>
      <c r="AG2078" s="1844" t="s">
        <v>9276</v>
      </c>
      <c r="AH2078" s="1844">
        <v>4</v>
      </c>
      <c r="AI2078" s="2396" t="str">
        <f t="shared" si="35"/>
        <v>BREBENI</v>
      </c>
      <c r="AJ2078" s="1845"/>
    </row>
    <row r="2079" spans="30:36" x14ac:dyDescent="0.25">
      <c r="AD2079" s="1">
        <v>28</v>
      </c>
      <c r="AE2079" s="1843">
        <v>126077</v>
      </c>
      <c r="AF2079" s="74" t="s">
        <v>3201</v>
      </c>
      <c r="AG2079" s="1844" t="s">
        <v>9276</v>
      </c>
      <c r="AH2079" s="1844">
        <v>4</v>
      </c>
      <c r="AI2079" s="2396" t="str">
        <f t="shared" si="35"/>
        <v>BUCINISU</v>
      </c>
      <c r="AJ2079" s="1845"/>
    </row>
    <row r="2080" spans="30:36" x14ac:dyDescent="0.25">
      <c r="AD2080" s="1">
        <v>28</v>
      </c>
      <c r="AE2080" s="1843">
        <v>130295</v>
      </c>
      <c r="AF2080" s="74" t="s">
        <v>3231</v>
      </c>
      <c r="AG2080" s="1844" t="s">
        <v>9276</v>
      </c>
      <c r="AH2080" s="1844">
        <v>4</v>
      </c>
      <c r="AI2080" s="2396" t="str">
        <f t="shared" si="35"/>
        <v>CALUI</v>
      </c>
      <c r="AJ2080" s="1845"/>
    </row>
    <row r="2081" spans="30:36" x14ac:dyDescent="0.25">
      <c r="AD2081" s="1">
        <v>28</v>
      </c>
      <c r="AE2081" s="1843">
        <v>126166</v>
      </c>
      <c r="AF2081" s="74" t="s">
        <v>3202</v>
      </c>
      <c r="AG2081" s="1844" t="s">
        <v>9276</v>
      </c>
      <c r="AH2081" s="1844">
        <v>4</v>
      </c>
      <c r="AI2081" s="2396" t="str">
        <f t="shared" si="35"/>
        <v>CARLOGANI</v>
      </c>
      <c r="AJ2081" s="1845"/>
    </row>
    <row r="2082" spans="30:36" x14ac:dyDescent="0.25">
      <c r="AD2082" s="1">
        <v>28</v>
      </c>
      <c r="AE2082" s="1843">
        <v>126102</v>
      </c>
      <c r="AF2082" s="74" t="s">
        <v>3203</v>
      </c>
      <c r="AG2082" s="1844" t="s">
        <v>9276</v>
      </c>
      <c r="AH2082" s="1844">
        <v>4</v>
      </c>
      <c r="AI2082" s="2396" t="str">
        <f t="shared" si="35"/>
        <v>CEZIENI</v>
      </c>
      <c r="AJ2082" s="1845"/>
    </row>
    <row r="2083" spans="30:36" x14ac:dyDescent="0.25">
      <c r="AD2083" s="1">
        <v>28</v>
      </c>
      <c r="AE2083" s="1843">
        <v>126148</v>
      </c>
      <c r="AF2083" s="74" t="s">
        <v>3204</v>
      </c>
      <c r="AG2083" s="1844" t="s">
        <v>9276</v>
      </c>
      <c r="AH2083" s="1844">
        <v>4</v>
      </c>
      <c r="AI2083" s="2396" t="str">
        <f t="shared" si="35"/>
        <v>CILIENI</v>
      </c>
      <c r="AJ2083" s="1845"/>
    </row>
    <row r="2084" spans="30:36" x14ac:dyDescent="0.25">
      <c r="AD2084" s="1">
        <v>28</v>
      </c>
      <c r="AE2084" s="1843">
        <v>126228</v>
      </c>
      <c r="AF2084" s="74" t="s">
        <v>1705</v>
      </c>
      <c r="AG2084" s="1844" t="s">
        <v>9276</v>
      </c>
      <c r="AH2084" s="1844">
        <v>4</v>
      </c>
      <c r="AI2084" s="2396" t="str">
        <f t="shared" si="35"/>
        <v>COLONESTI</v>
      </c>
      <c r="AJ2084" s="1845"/>
    </row>
    <row r="2085" spans="30:36" x14ac:dyDescent="0.25">
      <c r="AD2085" s="1">
        <v>28</v>
      </c>
      <c r="AE2085" s="1843">
        <v>126326</v>
      </c>
      <c r="AF2085" s="74" t="s">
        <v>2145</v>
      </c>
      <c r="AG2085" s="1844" t="s">
        <v>9276</v>
      </c>
      <c r="AH2085" s="1844">
        <v>4</v>
      </c>
      <c r="AI2085" s="2396" t="str">
        <f t="shared" si="35"/>
        <v>CORBU</v>
      </c>
      <c r="AJ2085" s="1845"/>
    </row>
    <row r="2086" spans="30:36" x14ac:dyDescent="0.25">
      <c r="AD2086" s="1">
        <v>28</v>
      </c>
      <c r="AE2086" s="1843">
        <v>126380</v>
      </c>
      <c r="AF2086" s="74" t="s">
        <v>3206</v>
      </c>
      <c r="AG2086" s="1844" t="s">
        <v>9276</v>
      </c>
      <c r="AH2086" s="1844">
        <v>4</v>
      </c>
      <c r="AI2086" s="2396" t="str">
        <f t="shared" si="35"/>
        <v>COTEANA</v>
      </c>
      <c r="AJ2086" s="1845"/>
    </row>
    <row r="2087" spans="30:36" x14ac:dyDescent="0.25">
      <c r="AD2087" s="1">
        <v>28</v>
      </c>
      <c r="AE2087" s="1843">
        <v>126406</v>
      </c>
      <c r="AF2087" s="74" t="s">
        <v>3207</v>
      </c>
      <c r="AG2087" s="1844" t="s">
        <v>9276</v>
      </c>
      <c r="AH2087" s="1844">
        <v>4</v>
      </c>
      <c r="AI2087" s="2396" t="str">
        <f t="shared" si="35"/>
        <v>CRAMPOIA</v>
      </c>
      <c r="AJ2087" s="1845"/>
    </row>
    <row r="2088" spans="30:36" x14ac:dyDescent="0.25">
      <c r="AD2088" s="1">
        <v>28</v>
      </c>
      <c r="AE2088" s="1843">
        <v>126503</v>
      </c>
      <c r="AF2088" s="74" t="s">
        <v>1478</v>
      </c>
      <c r="AG2088" s="1844" t="s">
        <v>9276</v>
      </c>
      <c r="AH2088" s="1844">
        <v>4</v>
      </c>
      <c r="AI2088" s="2396" t="str">
        <f t="shared" si="35"/>
        <v>CUNGREA</v>
      </c>
      <c r="AJ2088" s="1845"/>
    </row>
    <row r="2089" spans="30:36" x14ac:dyDescent="0.25">
      <c r="AD2089" s="1">
        <v>28</v>
      </c>
      <c r="AE2089" s="1843">
        <v>126433</v>
      </c>
      <c r="AF2089" s="74" t="s">
        <v>2641</v>
      </c>
      <c r="AG2089" s="1844" t="s">
        <v>9276</v>
      </c>
      <c r="AH2089" s="1844">
        <v>4</v>
      </c>
      <c r="AI2089" s="2396" t="str">
        <f t="shared" si="35"/>
        <v>CURTISOARA</v>
      </c>
      <c r="AJ2089" s="1845"/>
    </row>
    <row r="2090" spans="30:36" x14ac:dyDescent="0.25">
      <c r="AD2090" s="1">
        <v>28</v>
      </c>
      <c r="AE2090" s="1843">
        <v>126585</v>
      </c>
      <c r="AF2090" s="74" t="s">
        <v>3208</v>
      </c>
      <c r="AG2090" s="1844" t="s">
        <v>9276</v>
      </c>
      <c r="AH2090" s="1844">
        <v>4</v>
      </c>
      <c r="AI2090" s="2396" t="str">
        <f t="shared" si="35"/>
        <v>DANEASA</v>
      </c>
      <c r="AJ2090" s="1845"/>
    </row>
    <row r="2091" spans="30:36" x14ac:dyDescent="0.25">
      <c r="AD2091" s="1">
        <v>28</v>
      </c>
      <c r="AE2091" s="1843">
        <v>126647</v>
      </c>
      <c r="AF2091" s="74" t="s">
        <v>3209</v>
      </c>
      <c r="AG2091" s="1844" t="s">
        <v>9276</v>
      </c>
      <c r="AH2091" s="1844">
        <v>4</v>
      </c>
      <c r="AI2091" s="2396" t="str">
        <f t="shared" si="35"/>
        <v>DEVESELU</v>
      </c>
      <c r="AJ2091" s="1845"/>
    </row>
    <row r="2092" spans="30:36" x14ac:dyDescent="0.25">
      <c r="AD2092" s="1">
        <v>28</v>
      </c>
      <c r="AE2092" s="1843">
        <v>126674</v>
      </c>
      <c r="AF2092" s="74" t="s">
        <v>3210</v>
      </c>
      <c r="AG2092" s="1844" t="s">
        <v>9276</v>
      </c>
      <c r="AH2092" s="1844">
        <v>4</v>
      </c>
      <c r="AI2092" s="2396" t="str">
        <f t="shared" si="35"/>
        <v>DOBRETU</v>
      </c>
      <c r="AJ2092" s="1845"/>
    </row>
    <row r="2093" spans="30:36" x14ac:dyDescent="0.25">
      <c r="AD2093" s="1">
        <v>28</v>
      </c>
      <c r="AE2093" s="1843">
        <v>126718</v>
      </c>
      <c r="AF2093" s="74" t="s">
        <v>3211</v>
      </c>
      <c r="AG2093" s="1844" t="s">
        <v>9276</v>
      </c>
      <c r="AH2093" s="1844">
        <v>4</v>
      </c>
      <c r="AI2093" s="2396" t="str">
        <f t="shared" si="35"/>
        <v>DOBROSLOVENI</v>
      </c>
      <c r="AJ2093" s="1845"/>
    </row>
    <row r="2094" spans="30:36" x14ac:dyDescent="0.25">
      <c r="AD2094" s="1">
        <v>28</v>
      </c>
      <c r="AE2094" s="1843">
        <v>126772</v>
      </c>
      <c r="AF2094" s="74" t="s">
        <v>3212</v>
      </c>
      <c r="AG2094" s="1844" t="s">
        <v>9276</v>
      </c>
      <c r="AH2094" s="1844">
        <v>4</v>
      </c>
      <c r="AI2094" s="2396" t="str">
        <f t="shared" si="35"/>
        <v>DOBROTEASA</v>
      </c>
      <c r="AJ2094" s="1845"/>
    </row>
    <row r="2095" spans="30:36" x14ac:dyDescent="0.25">
      <c r="AD2095" s="1">
        <v>28</v>
      </c>
      <c r="AE2095" s="1843">
        <v>126825</v>
      </c>
      <c r="AF2095" s="74" t="s">
        <v>3214</v>
      </c>
      <c r="AG2095" s="1844" t="s">
        <v>9276</v>
      </c>
      <c r="AH2095" s="1844">
        <v>4</v>
      </c>
      <c r="AI2095" s="2396" t="str">
        <f t="shared" si="35"/>
        <v>DOBRUN</v>
      </c>
      <c r="AJ2095" s="1845"/>
    </row>
    <row r="2096" spans="30:36" x14ac:dyDescent="0.25">
      <c r="AD2096" s="1">
        <v>28</v>
      </c>
      <c r="AE2096" s="1843">
        <v>125490</v>
      </c>
      <c r="AF2096" s="74" t="s">
        <v>3215</v>
      </c>
      <c r="AG2096" s="1844" t="s">
        <v>9276</v>
      </c>
      <c r="AH2096" s="1844">
        <v>4</v>
      </c>
      <c r="AI2096" s="2396" t="str">
        <f t="shared" si="35"/>
        <v>DRAGHICENI</v>
      </c>
      <c r="AJ2096" s="1845"/>
    </row>
    <row r="2097" spans="30:36" x14ac:dyDescent="0.25">
      <c r="AD2097" s="1">
        <v>28</v>
      </c>
      <c r="AE2097" s="1843">
        <v>126905</v>
      </c>
      <c r="AF2097" s="74" t="s">
        <v>3216</v>
      </c>
      <c r="AG2097" s="1844" t="s">
        <v>9276</v>
      </c>
      <c r="AH2097" s="1844">
        <v>4</v>
      </c>
      <c r="AI2097" s="2396" t="str">
        <f t="shared" si="35"/>
        <v>FAGETELU</v>
      </c>
      <c r="AJ2097" s="1845"/>
    </row>
    <row r="2098" spans="30:36" x14ac:dyDescent="0.25">
      <c r="AD2098" s="1">
        <v>28</v>
      </c>
      <c r="AE2098" s="1843">
        <v>126978</v>
      </c>
      <c r="AF2098" s="74" t="s">
        <v>3217</v>
      </c>
      <c r="AG2098" s="1844" t="s">
        <v>9276</v>
      </c>
      <c r="AH2098" s="1844">
        <v>4</v>
      </c>
      <c r="AI2098" s="2396" t="str">
        <f t="shared" si="35"/>
        <v>FALCOIU</v>
      </c>
      <c r="AJ2098" s="1845"/>
    </row>
    <row r="2099" spans="30:36" x14ac:dyDescent="0.25">
      <c r="AD2099" s="1">
        <v>28</v>
      </c>
      <c r="AE2099" s="1843">
        <v>127019</v>
      </c>
      <c r="AF2099" s="74" t="s">
        <v>3218</v>
      </c>
      <c r="AG2099" s="1844" t="s">
        <v>9276</v>
      </c>
      <c r="AH2099" s="1844">
        <v>4</v>
      </c>
      <c r="AI2099" s="2396" t="str">
        <f t="shared" si="35"/>
        <v>FARCASELE</v>
      </c>
      <c r="AJ2099" s="1845"/>
    </row>
    <row r="2100" spans="30:36" x14ac:dyDescent="0.25">
      <c r="AD2100" s="1">
        <v>28</v>
      </c>
      <c r="AE2100" s="1843">
        <v>127064</v>
      </c>
      <c r="AF2100" s="74" t="s">
        <v>2871</v>
      </c>
      <c r="AG2100" s="1844" t="s">
        <v>9276</v>
      </c>
      <c r="AH2100" s="1844">
        <v>4</v>
      </c>
      <c r="AI2100" s="2396" t="str">
        <f t="shared" si="35"/>
        <v>GANEASA</v>
      </c>
      <c r="AJ2100" s="1845"/>
    </row>
    <row r="2101" spans="30:36" x14ac:dyDescent="0.25">
      <c r="AD2101" s="1">
        <v>28</v>
      </c>
      <c r="AE2101" s="1843">
        <v>125588</v>
      </c>
      <c r="AF2101" s="74" t="s">
        <v>3219</v>
      </c>
      <c r="AG2101" s="1844" t="s">
        <v>9276</v>
      </c>
      <c r="AH2101" s="1844">
        <v>4</v>
      </c>
      <c r="AI2101" s="2396" t="str">
        <f t="shared" si="35"/>
        <v>GARCOV</v>
      </c>
      <c r="AJ2101" s="1845"/>
    </row>
    <row r="2102" spans="30:36" x14ac:dyDescent="0.25">
      <c r="AD2102" s="1">
        <v>28</v>
      </c>
      <c r="AE2102" s="1843">
        <v>130302</v>
      </c>
      <c r="AF2102" s="74" t="s">
        <v>2199</v>
      </c>
      <c r="AG2102" s="1844" t="s">
        <v>9276</v>
      </c>
      <c r="AH2102" s="1844">
        <v>4</v>
      </c>
      <c r="AI2102" s="2396" t="str">
        <f t="shared" si="35"/>
        <v>GAVANESTI</v>
      </c>
      <c r="AJ2102" s="1845"/>
    </row>
    <row r="2103" spans="30:36" x14ac:dyDescent="0.25">
      <c r="AD2103" s="1">
        <v>28</v>
      </c>
      <c r="AE2103" s="1843">
        <v>130311</v>
      </c>
      <c r="AF2103" s="74" t="s">
        <v>3229</v>
      </c>
      <c r="AG2103" s="1844" t="s">
        <v>9276</v>
      </c>
      <c r="AH2103" s="1844">
        <v>4</v>
      </c>
      <c r="AI2103" s="2396" t="str">
        <f t="shared" si="35"/>
        <v>GHIMPETENI</v>
      </c>
      <c r="AJ2103" s="1845"/>
    </row>
    <row r="2104" spans="30:36" x14ac:dyDescent="0.25">
      <c r="AD2104" s="1">
        <v>28</v>
      </c>
      <c r="AE2104" s="1843">
        <v>127126</v>
      </c>
      <c r="AF2104" s="74" t="s">
        <v>3220</v>
      </c>
      <c r="AG2104" s="1844" t="s">
        <v>9276</v>
      </c>
      <c r="AH2104" s="1844">
        <v>4</v>
      </c>
      <c r="AI2104" s="2396" t="str">
        <f t="shared" si="35"/>
        <v>GIUVARASTI</v>
      </c>
      <c r="AJ2104" s="1845"/>
    </row>
    <row r="2105" spans="30:36" x14ac:dyDescent="0.25">
      <c r="AD2105" s="1">
        <v>28</v>
      </c>
      <c r="AE2105" s="1843">
        <v>127144</v>
      </c>
      <c r="AF2105" s="74" t="s">
        <v>3221</v>
      </c>
      <c r="AG2105" s="1844" t="s">
        <v>9276</v>
      </c>
      <c r="AH2105" s="1844">
        <v>4</v>
      </c>
      <c r="AI2105" s="2396" t="str">
        <f t="shared" si="35"/>
        <v>GOSTAVATU</v>
      </c>
      <c r="AJ2105" s="1845"/>
    </row>
    <row r="2106" spans="30:36" x14ac:dyDescent="0.25">
      <c r="AD2106" s="1">
        <v>28</v>
      </c>
      <c r="AE2106" s="1843">
        <v>127171</v>
      </c>
      <c r="AF2106" s="74" t="s">
        <v>1836</v>
      </c>
      <c r="AG2106" s="1844" t="s">
        <v>9276</v>
      </c>
      <c r="AH2106" s="1844">
        <v>4</v>
      </c>
      <c r="AI2106" s="2396" t="str">
        <f t="shared" si="35"/>
        <v>GRADINARI</v>
      </c>
      <c r="AJ2106" s="1845"/>
    </row>
    <row r="2107" spans="30:36" x14ac:dyDescent="0.25">
      <c r="AD2107" s="1">
        <v>28</v>
      </c>
      <c r="AE2107" s="1843">
        <v>130320</v>
      </c>
      <c r="AF2107" s="74" t="s">
        <v>3250</v>
      </c>
      <c r="AG2107" s="1844" t="s">
        <v>9276</v>
      </c>
      <c r="AH2107" s="1844">
        <v>4</v>
      </c>
      <c r="AI2107" s="2396" t="str">
        <f t="shared" si="35"/>
        <v>GRADINILE</v>
      </c>
      <c r="AJ2107" s="1845"/>
    </row>
    <row r="2108" spans="30:36" x14ac:dyDescent="0.25">
      <c r="AD2108" s="1">
        <v>28</v>
      </c>
      <c r="AE2108" s="1843">
        <v>127224</v>
      </c>
      <c r="AF2108" s="74" t="s">
        <v>3222</v>
      </c>
      <c r="AG2108" s="1844" t="s">
        <v>9276</v>
      </c>
      <c r="AH2108" s="1844">
        <v>4</v>
      </c>
      <c r="AI2108" s="2396" t="str">
        <f t="shared" si="35"/>
        <v>GROJDIBODU</v>
      </c>
      <c r="AJ2108" s="1845"/>
    </row>
    <row r="2109" spans="30:36" x14ac:dyDescent="0.25">
      <c r="AD2109" s="1">
        <v>28</v>
      </c>
      <c r="AE2109" s="1843">
        <v>130339</v>
      </c>
      <c r="AF2109" s="74" t="s">
        <v>3237</v>
      </c>
      <c r="AG2109" s="1844" t="s">
        <v>9276</v>
      </c>
      <c r="AH2109" s="1844">
        <v>4</v>
      </c>
      <c r="AI2109" s="2396" t="str">
        <f t="shared" si="35"/>
        <v>GURA PADINII</v>
      </c>
      <c r="AJ2109" s="1845"/>
    </row>
    <row r="2110" spans="30:36" x14ac:dyDescent="0.25">
      <c r="AD2110" s="1">
        <v>28</v>
      </c>
      <c r="AE2110" s="1843">
        <v>127251</v>
      </c>
      <c r="AF2110" s="74" t="s">
        <v>1833</v>
      </c>
      <c r="AG2110" s="1844" t="s">
        <v>9276</v>
      </c>
      <c r="AH2110" s="1844">
        <v>4</v>
      </c>
      <c r="AI2110" s="2396" t="str">
        <f t="shared" si="35"/>
        <v>IANCA</v>
      </c>
      <c r="AJ2110" s="1845"/>
    </row>
    <row r="2111" spans="30:36" x14ac:dyDescent="0.25">
      <c r="AD2111" s="1">
        <v>28</v>
      </c>
      <c r="AE2111" s="1843">
        <v>127288</v>
      </c>
      <c r="AF2111" s="74" t="s">
        <v>3223</v>
      </c>
      <c r="AG2111" s="1844" t="s">
        <v>9276</v>
      </c>
      <c r="AH2111" s="1844">
        <v>4</v>
      </c>
      <c r="AI2111" s="2396" t="str">
        <f t="shared" si="35"/>
        <v>IANCU JIANU</v>
      </c>
      <c r="AJ2111" s="1845"/>
    </row>
    <row r="2112" spans="30:36" x14ac:dyDescent="0.25">
      <c r="AD2112" s="1">
        <v>28</v>
      </c>
      <c r="AE2112" s="1843">
        <v>127322</v>
      </c>
      <c r="AF2112" s="74" t="s">
        <v>2756</v>
      </c>
      <c r="AG2112" s="1844" t="s">
        <v>9276</v>
      </c>
      <c r="AH2112" s="1844">
        <v>4</v>
      </c>
      <c r="AI2112" s="2396" t="str">
        <f t="shared" si="35"/>
        <v>ICOANA</v>
      </c>
      <c r="AJ2112" s="1845"/>
    </row>
    <row r="2113" spans="30:36" x14ac:dyDescent="0.25">
      <c r="AD2113" s="1">
        <v>28</v>
      </c>
      <c r="AE2113" s="1843">
        <v>130348</v>
      </c>
      <c r="AF2113" s="74" t="s">
        <v>2042</v>
      </c>
      <c r="AG2113" s="1844" t="s">
        <v>9276</v>
      </c>
      <c r="AH2113" s="1844">
        <v>4</v>
      </c>
      <c r="AI2113" s="2396" t="str">
        <f t="shared" si="35"/>
        <v>IPOTESTI</v>
      </c>
      <c r="AJ2113" s="1845"/>
    </row>
    <row r="2114" spans="30:36" x14ac:dyDescent="0.25">
      <c r="AD2114" s="1">
        <v>28</v>
      </c>
      <c r="AE2114" s="1843">
        <v>127368</v>
      </c>
      <c r="AF2114" s="74" t="s">
        <v>3224</v>
      </c>
      <c r="AG2114" s="1844" t="s">
        <v>9276</v>
      </c>
      <c r="AH2114" s="1844">
        <v>4</v>
      </c>
      <c r="AI2114" s="2396" t="str">
        <f t="shared" si="35"/>
        <v>IZBICENI</v>
      </c>
      <c r="AJ2114" s="1845"/>
    </row>
    <row r="2115" spans="30:36" x14ac:dyDescent="0.25">
      <c r="AD2115" s="1">
        <v>28</v>
      </c>
      <c r="AE2115" s="1843">
        <v>127386</v>
      </c>
      <c r="AF2115" s="74" t="s">
        <v>1279</v>
      </c>
      <c r="AG2115" s="1844" t="s">
        <v>9276</v>
      </c>
      <c r="AH2115" s="1844">
        <v>4</v>
      </c>
      <c r="AI2115" s="2396" t="str">
        <f t="shared" si="35"/>
        <v>IZVOARELE</v>
      </c>
      <c r="AJ2115" s="1845"/>
    </row>
    <row r="2116" spans="30:36" x14ac:dyDescent="0.25">
      <c r="AD2116" s="1">
        <v>28</v>
      </c>
      <c r="AE2116" s="1843">
        <v>127411</v>
      </c>
      <c r="AF2116" s="74" t="s">
        <v>3225</v>
      </c>
      <c r="AG2116" s="1844" t="s">
        <v>9276</v>
      </c>
      <c r="AH2116" s="1844">
        <v>4</v>
      </c>
      <c r="AI2116" s="2396" t="str">
        <f t="shared" si="35"/>
        <v>LELEASCA</v>
      </c>
      <c r="AJ2116" s="1845"/>
    </row>
    <row r="2117" spans="30:36" x14ac:dyDescent="0.25">
      <c r="AD2117" s="1">
        <v>28</v>
      </c>
      <c r="AE2117" s="1843">
        <v>127493</v>
      </c>
      <c r="AF2117" s="74" t="s">
        <v>3205</v>
      </c>
      <c r="AG2117" s="1844" t="s">
        <v>9276</v>
      </c>
      <c r="AH2117" s="1844">
        <v>4</v>
      </c>
      <c r="AI2117" s="2396" t="str">
        <f t="shared" si="35"/>
        <v>MARUNTEI</v>
      </c>
      <c r="AJ2117" s="1845"/>
    </row>
    <row r="2118" spans="30:36" x14ac:dyDescent="0.25">
      <c r="AD2118" s="1">
        <v>28</v>
      </c>
      <c r="AE2118" s="1843">
        <v>127536</v>
      </c>
      <c r="AF2118" s="74" t="s">
        <v>1529</v>
      </c>
      <c r="AG2118" s="1844" t="s">
        <v>9276</v>
      </c>
      <c r="AH2118" s="1844">
        <v>4</v>
      </c>
      <c r="AI2118" s="2396" t="str">
        <f t="shared" ref="AI2118:AI2181" si="36">INDEX(AO:AO,MATCH(AH2118,AL:AL,0),)&amp;AF2118</f>
        <v>MIHAESTI</v>
      </c>
      <c r="AJ2118" s="1845"/>
    </row>
    <row r="2119" spans="30:36" x14ac:dyDescent="0.25">
      <c r="AD2119" s="1">
        <v>28</v>
      </c>
      <c r="AE2119" s="1843">
        <v>127563</v>
      </c>
      <c r="AF2119" s="74" t="s">
        <v>3226</v>
      </c>
      <c r="AG2119" s="1844" t="s">
        <v>9276</v>
      </c>
      <c r="AH2119" s="1844">
        <v>4</v>
      </c>
      <c r="AI2119" s="2396" t="str">
        <f t="shared" si="36"/>
        <v>MILCOV</v>
      </c>
      <c r="AJ2119" s="1845"/>
    </row>
    <row r="2120" spans="30:36" x14ac:dyDescent="0.25">
      <c r="AD2120" s="1">
        <v>28</v>
      </c>
      <c r="AE2120" s="1843">
        <v>127625</v>
      </c>
      <c r="AF2120" s="74" t="s">
        <v>3227</v>
      </c>
      <c r="AG2120" s="1844" t="s">
        <v>9276</v>
      </c>
      <c r="AH2120" s="1844">
        <v>4</v>
      </c>
      <c r="AI2120" s="2396" t="str">
        <f t="shared" si="36"/>
        <v>MORUNGLAV</v>
      </c>
      <c r="AJ2120" s="1845"/>
    </row>
    <row r="2121" spans="30:36" x14ac:dyDescent="0.25">
      <c r="AD2121" s="1">
        <v>28</v>
      </c>
      <c r="AE2121" s="1843">
        <v>127689</v>
      </c>
      <c r="AF2121" s="74" t="s">
        <v>2002</v>
      </c>
      <c r="AG2121" s="1844" t="s">
        <v>9276</v>
      </c>
      <c r="AH2121" s="1844">
        <v>4</v>
      </c>
      <c r="AI2121" s="2396" t="str">
        <f t="shared" si="36"/>
        <v>MOVILENI</v>
      </c>
      <c r="AJ2121" s="1845"/>
    </row>
    <row r="2122" spans="30:36" x14ac:dyDescent="0.25">
      <c r="AD2122" s="1">
        <v>28</v>
      </c>
      <c r="AE2122" s="1843">
        <v>127714</v>
      </c>
      <c r="AF2122" s="74" t="s">
        <v>3228</v>
      </c>
      <c r="AG2122" s="1844" t="s">
        <v>9276</v>
      </c>
      <c r="AH2122" s="1844">
        <v>4</v>
      </c>
      <c r="AI2122" s="2396" t="str">
        <f t="shared" si="36"/>
        <v>NICOLAE TITULESCU</v>
      </c>
      <c r="AJ2122" s="1845"/>
    </row>
    <row r="2123" spans="30:36" x14ac:dyDescent="0.25">
      <c r="AD2123" s="1">
        <v>28</v>
      </c>
      <c r="AE2123" s="1843">
        <v>127750</v>
      </c>
      <c r="AF2123" s="74" t="s">
        <v>1640</v>
      </c>
      <c r="AG2123" s="1844" t="s">
        <v>9276</v>
      </c>
      <c r="AH2123" s="1844">
        <v>4</v>
      </c>
      <c r="AI2123" s="2396" t="str">
        <f t="shared" si="36"/>
        <v>OBARSIA</v>
      </c>
      <c r="AJ2123" s="1845"/>
    </row>
    <row r="2124" spans="30:36" x14ac:dyDescent="0.25">
      <c r="AD2124" s="1">
        <v>28</v>
      </c>
      <c r="AE2124" s="1843">
        <v>127812</v>
      </c>
      <c r="AF2124" s="74" t="s">
        <v>3230</v>
      </c>
      <c r="AG2124" s="1844" t="s">
        <v>9276</v>
      </c>
      <c r="AH2124" s="1844">
        <v>4</v>
      </c>
      <c r="AI2124" s="2396" t="str">
        <f t="shared" si="36"/>
        <v>OBOGA</v>
      </c>
      <c r="AJ2124" s="1845"/>
    </row>
    <row r="2125" spans="30:36" x14ac:dyDescent="0.25">
      <c r="AD2125" s="1">
        <v>28</v>
      </c>
      <c r="AE2125" s="1843">
        <v>127858</v>
      </c>
      <c r="AF2125" s="74" t="s">
        <v>3232</v>
      </c>
      <c r="AG2125" s="1844" t="s">
        <v>9276</v>
      </c>
      <c r="AH2125" s="1844">
        <v>4</v>
      </c>
      <c r="AI2125" s="2396" t="str">
        <f t="shared" si="36"/>
        <v>OPORELU</v>
      </c>
      <c r="AJ2125" s="1845"/>
    </row>
    <row r="2126" spans="30:36" x14ac:dyDescent="0.25">
      <c r="AD2126" s="1">
        <v>28</v>
      </c>
      <c r="AE2126" s="1843">
        <v>127901</v>
      </c>
      <c r="AF2126" s="74" t="s">
        <v>3233</v>
      </c>
      <c r="AG2126" s="1844" t="s">
        <v>9276</v>
      </c>
      <c r="AH2126" s="1844">
        <v>4</v>
      </c>
      <c r="AI2126" s="2396" t="str">
        <f t="shared" si="36"/>
        <v>OPTASI-MAGURA</v>
      </c>
      <c r="AJ2126" s="1845"/>
    </row>
    <row r="2127" spans="30:36" x14ac:dyDescent="0.25">
      <c r="AD2127" s="1">
        <v>28</v>
      </c>
      <c r="AE2127" s="1843">
        <v>127938</v>
      </c>
      <c r="AF2127" s="74" t="s">
        <v>3236</v>
      </c>
      <c r="AG2127" s="1844" t="s">
        <v>9276</v>
      </c>
      <c r="AH2127" s="1844">
        <v>4</v>
      </c>
      <c r="AI2127" s="2396" t="str">
        <f t="shared" si="36"/>
        <v>ORLEA</v>
      </c>
      <c r="AJ2127" s="1845"/>
    </row>
    <row r="2128" spans="30:36" x14ac:dyDescent="0.25">
      <c r="AD2128" s="1">
        <v>28</v>
      </c>
      <c r="AE2128" s="1843">
        <v>130357</v>
      </c>
      <c r="AF2128" s="74" t="s">
        <v>3213</v>
      </c>
      <c r="AG2128" s="1844" t="s">
        <v>9276</v>
      </c>
      <c r="AH2128" s="1844">
        <v>4</v>
      </c>
      <c r="AI2128" s="2396" t="str">
        <f t="shared" si="36"/>
        <v>OSICA DE JOS</v>
      </c>
      <c r="AJ2128" s="1845"/>
    </row>
    <row r="2129" spans="30:36" x14ac:dyDescent="0.25">
      <c r="AD2129" s="1">
        <v>28</v>
      </c>
      <c r="AE2129" s="1843">
        <v>127983</v>
      </c>
      <c r="AF2129" s="74" t="s">
        <v>3238</v>
      </c>
      <c r="AG2129" s="1844" t="s">
        <v>9276</v>
      </c>
      <c r="AH2129" s="1844">
        <v>4</v>
      </c>
      <c r="AI2129" s="2396" t="str">
        <f t="shared" si="36"/>
        <v>OSICA DE SUS</v>
      </c>
      <c r="AJ2129" s="1845"/>
    </row>
    <row r="2130" spans="30:36" x14ac:dyDescent="0.25">
      <c r="AD2130" s="1">
        <v>28</v>
      </c>
      <c r="AE2130" s="1843">
        <v>128178</v>
      </c>
      <c r="AF2130" s="74" t="s">
        <v>3240</v>
      </c>
      <c r="AG2130" s="1844" t="s">
        <v>9276</v>
      </c>
      <c r="AH2130" s="1844">
        <v>4</v>
      </c>
      <c r="AI2130" s="2396" t="str">
        <f t="shared" si="36"/>
        <v>PARSCOVENI</v>
      </c>
      <c r="AJ2130" s="1845"/>
    </row>
    <row r="2131" spans="30:36" x14ac:dyDescent="0.25">
      <c r="AD2131" s="1">
        <v>28</v>
      </c>
      <c r="AE2131" s="1843">
        <v>128052</v>
      </c>
      <c r="AF2131" s="74" t="s">
        <v>2909</v>
      </c>
      <c r="AG2131" s="1844" t="s">
        <v>9276</v>
      </c>
      <c r="AH2131" s="1844">
        <v>4</v>
      </c>
      <c r="AI2131" s="2396" t="str">
        <f t="shared" si="36"/>
        <v>PERIETI</v>
      </c>
      <c r="AJ2131" s="1845"/>
    </row>
    <row r="2132" spans="30:36" x14ac:dyDescent="0.25">
      <c r="AD2132" s="1">
        <v>28</v>
      </c>
      <c r="AE2132" s="1843">
        <v>128221</v>
      </c>
      <c r="AF2132" s="74" t="s">
        <v>3242</v>
      </c>
      <c r="AG2132" s="1844" t="s">
        <v>9276</v>
      </c>
      <c r="AH2132" s="1844">
        <v>4</v>
      </c>
      <c r="AI2132" s="2396" t="str">
        <f t="shared" si="36"/>
        <v>PLESOIU</v>
      </c>
      <c r="AJ2132" s="1845"/>
    </row>
    <row r="2133" spans="30:36" x14ac:dyDescent="0.25">
      <c r="AD2133" s="1">
        <v>28</v>
      </c>
      <c r="AE2133" s="1843">
        <v>128301</v>
      </c>
      <c r="AF2133" s="74" t="s">
        <v>3244</v>
      </c>
      <c r="AG2133" s="1844" t="s">
        <v>9276</v>
      </c>
      <c r="AH2133" s="1844">
        <v>4</v>
      </c>
      <c r="AI2133" s="2396" t="str">
        <f t="shared" si="36"/>
        <v>POBORU</v>
      </c>
      <c r="AJ2133" s="1845"/>
    </row>
    <row r="2134" spans="30:36" x14ac:dyDescent="0.25">
      <c r="AD2134" s="1">
        <v>28</v>
      </c>
      <c r="AE2134" s="1843">
        <v>128436</v>
      </c>
      <c r="AF2134" s="74" t="s">
        <v>1489</v>
      </c>
      <c r="AG2134" s="1844" t="s">
        <v>9276</v>
      </c>
      <c r="AH2134" s="1844">
        <v>4</v>
      </c>
      <c r="AI2134" s="2396" t="str">
        <f t="shared" si="36"/>
        <v>PRISEACA</v>
      </c>
      <c r="AJ2134" s="1845"/>
    </row>
    <row r="2135" spans="30:36" x14ac:dyDescent="0.25">
      <c r="AD2135" s="1">
        <v>28</v>
      </c>
      <c r="AE2135" s="1843">
        <v>128472</v>
      </c>
      <c r="AF2135" s="74" t="s">
        <v>1731</v>
      </c>
      <c r="AG2135" s="1844" t="s">
        <v>9276</v>
      </c>
      <c r="AH2135" s="1844">
        <v>4</v>
      </c>
      <c r="AI2135" s="2396" t="str">
        <f t="shared" si="36"/>
        <v>RADOMIRESTI</v>
      </c>
      <c r="AJ2135" s="1845"/>
    </row>
    <row r="2136" spans="30:36" x14ac:dyDescent="0.25">
      <c r="AD2136" s="1">
        <v>28</v>
      </c>
      <c r="AE2136" s="1843">
        <v>128524</v>
      </c>
      <c r="AF2136" s="74" t="s">
        <v>1462</v>
      </c>
      <c r="AG2136" s="1844" t="s">
        <v>9276</v>
      </c>
      <c r="AH2136" s="1844">
        <v>4</v>
      </c>
      <c r="AI2136" s="2396" t="str">
        <f t="shared" si="36"/>
        <v>REDEA</v>
      </c>
      <c r="AJ2136" s="1845"/>
    </row>
    <row r="2137" spans="30:36" x14ac:dyDescent="0.25">
      <c r="AD2137" s="1">
        <v>28</v>
      </c>
      <c r="AE2137" s="1843">
        <v>128560</v>
      </c>
      <c r="AF2137" s="74" t="s">
        <v>1484</v>
      </c>
      <c r="AG2137" s="1844" t="s">
        <v>9276</v>
      </c>
      <c r="AH2137" s="1844">
        <v>4</v>
      </c>
      <c r="AI2137" s="2396" t="str">
        <f t="shared" si="36"/>
        <v>ROTUNDA</v>
      </c>
      <c r="AJ2137" s="1845"/>
    </row>
    <row r="2138" spans="30:36" x14ac:dyDescent="0.25">
      <c r="AD2138" s="1">
        <v>28</v>
      </c>
      <c r="AE2138" s="1843">
        <v>128588</v>
      </c>
      <c r="AF2138" s="74" t="s">
        <v>3245</v>
      </c>
      <c r="AG2138" s="1844" t="s">
        <v>9276</v>
      </c>
      <c r="AH2138" s="1844">
        <v>4</v>
      </c>
      <c r="AI2138" s="2396" t="str">
        <f t="shared" si="36"/>
        <v>RUSANESTI</v>
      </c>
      <c r="AJ2138" s="1845"/>
    </row>
    <row r="2139" spans="30:36" x14ac:dyDescent="0.25">
      <c r="AD2139" s="1">
        <v>28</v>
      </c>
      <c r="AE2139" s="1843">
        <v>128882</v>
      </c>
      <c r="AF2139" s="74" t="s">
        <v>3246</v>
      </c>
      <c r="AG2139" s="1844" t="s">
        <v>9276</v>
      </c>
      <c r="AH2139" s="1844">
        <v>4</v>
      </c>
      <c r="AI2139" s="2396" t="str">
        <f t="shared" si="36"/>
        <v>SAMBURESTI</v>
      </c>
      <c r="AJ2139" s="1845"/>
    </row>
    <row r="2140" spans="30:36" x14ac:dyDescent="0.25">
      <c r="AD2140" s="1">
        <v>28</v>
      </c>
      <c r="AE2140" s="1843">
        <v>130366</v>
      </c>
      <c r="AF2140" s="74" t="s">
        <v>3235</v>
      </c>
      <c r="AG2140" s="1844" t="s">
        <v>9276</v>
      </c>
      <c r="AH2140" s="1844">
        <v>4</v>
      </c>
      <c r="AI2140" s="2396" t="str">
        <f t="shared" si="36"/>
        <v>SARBII - MAGURA</v>
      </c>
      <c r="AJ2140" s="1845"/>
    </row>
    <row r="2141" spans="30:36" x14ac:dyDescent="0.25">
      <c r="AD2141" s="1">
        <v>28</v>
      </c>
      <c r="AE2141" s="1843">
        <v>128613</v>
      </c>
      <c r="AF2141" s="74" t="s">
        <v>1398</v>
      </c>
      <c r="AG2141" s="1844" t="s">
        <v>9276</v>
      </c>
      <c r="AH2141" s="1844">
        <v>4</v>
      </c>
      <c r="AI2141" s="2396" t="str">
        <f t="shared" si="36"/>
        <v>SCARISOARA</v>
      </c>
      <c r="AJ2141" s="1845"/>
    </row>
    <row r="2142" spans="30:36" x14ac:dyDescent="0.25">
      <c r="AD2142" s="1">
        <v>28</v>
      </c>
      <c r="AE2142" s="1843">
        <v>128659</v>
      </c>
      <c r="AF2142" s="74" t="s">
        <v>2435</v>
      </c>
      <c r="AG2142" s="1844" t="s">
        <v>9276</v>
      </c>
      <c r="AH2142" s="1844">
        <v>4</v>
      </c>
      <c r="AI2142" s="2396" t="str">
        <f t="shared" si="36"/>
        <v>SCHITU</v>
      </c>
      <c r="AJ2142" s="1845"/>
    </row>
    <row r="2143" spans="30:36" x14ac:dyDescent="0.25">
      <c r="AD2143" s="1">
        <v>28</v>
      </c>
      <c r="AE2143" s="1843">
        <v>128864</v>
      </c>
      <c r="AF2143" s="74" t="s">
        <v>1715</v>
      </c>
      <c r="AG2143" s="1844" t="s">
        <v>9276</v>
      </c>
      <c r="AH2143" s="1844">
        <v>4</v>
      </c>
      <c r="AI2143" s="2396" t="str">
        <f t="shared" si="36"/>
        <v>SEACA</v>
      </c>
      <c r="AJ2143" s="1845"/>
    </row>
    <row r="2144" spans="30:36" x14ac:dyDescent="0.25">
      <c r="AD2144" s="1">
        <v>28</v>
      </c>
      <c r="AE2144" s="1843">
        <v>129246</v>
      </c>
      <c r="AF2144" s="74" t="s">
        <v>1545</v>
      </c>
      <c r="AG2144" s="1844" t="s">
        <v>9276</v>
      </c>
      <c r="AH2144" s="1844">
        <v>4</v>
      </c>
      <c r="AI2144" s="2396" t="str">
        <f t="shared" si="36"/>
        <v>SERBANESTI</v>
      </c>
      <c r="AJ2144" s="1845"/>
    </row>
    <row r="2145" spans="30:36" x14ac:dyDescent="0.25">
      <c r="AD2145" s="1">
        <v>28</v>
      </c>
      <c r="AE2145" s="1843">
        <v>125374</v>
      </c>
      <c r="AF2145" s="74" t="s">
        <v>3072</v>
      </c>
      <c r="AG2145" s="1844" t="s">
        <v>9276</v>
      </c>
      <c r="AH2145" s="1844">
        <v>4</v>
      </c>
      <c r="AI2145" s="2396" t="str">
        <f t="shared" si="36"/>
        <v>SLATIOARA</v>
      </c>
      <c r="AJ2145" s="1845"/>
    </row>
    <row r="2146" spans="30:36" x14ac:dyDescent="0.25">
      <c r="AD2146" s="1">
        <v>28</v>
      </c>
      <c r="AE2146" s="1843">
        <v>130384</v>
      </c>
      <c r="AF2146" s="74" t="s">
        <v>3241</v>
      </c>
      <c r="AG2146" s="1844" t="s">
        <v>9276</v>
      </c>
      <c r="AH2146" s="1844">
        <v>4</v>
      </c>
      <c r="AI2146" s="2396" t="str">
        <f t="shared" si="36"/>
        <v>SOPARLITA</v>
      </c>
      <c r="AJ2146" s="1845"/>
    </row>
    <row r="2147" spans="30:36" x14ac:dyDescent="0.25">
      <c r="AD2147" s="1">
        <v>28</v>
      </c>
      <c r="AE2147" s="1843">
        <v>128962</v>
      </c>
      <c r="AF2147" s="74" t="s">
        <v>2606</v>
      </c>
      <c r="AG2147" s="1844" t="s">
        <v>9276</v>
      </c>
      <c r="AH2147" s="1844">
        <v>4</v>
      </c>
      <c r="AI2147" s="2396" t="str">
        <f t="shared" si="36"/>
        <v>SPINENI</v>
      </c>
      <c r="AJ2147" s="1845"/>
    </row>
    <row r="2148" spans="30:36" x14ac:dyDescent="0.25">
      <c r="AD2148" s="1">
        <v>28</v>
      </c>
      <c r="AE2148" s="1843">
        <v>129040</v>
      </c>
      <c r="AF2148" s="74" t="s">
        <v>3247</v>
      </c>
      <c r="AG2148" s="1844" t="s">
        <v>9276</v>
      </c>
      <c r="AH2148" s="1844">
        <v>4</v>
      </c>
      <c r="AI2148" s="2396" t="str">
        <f t="shared" si="36"/>
        <v>SPRANCENATA</v>
      </c>
      <c r="AJ2148" s="1845"/>
    </row>
    <row r="2149" spans="30:36" x14ac:dyDescent="0.25">
      <c r="AD2149" s="1">
        <v>28</v>
      </c>
      <c r="AE2149" s="1843">
        <v>129282</v>
      </c>
      <c r="AF2149" s="74" t="s">
        <v>1561</v>
      </c>
      <c r="AG2149" s="1844" t="s">
        <v>9276</v>
      </c>
      <c r="AH2149" s="1844">
        <v>4</v>
      </c>
      <c r="AI2149" s="2396" t="str">
        <f t="shared" si="36"/>
        <v>STEFAN CEL MARE</v>
      </c>
      <c r="AJ2149" s="1845"/>
    </row>
    <row r="2150" spans="30:36" x14ac:dyDescent="0.25">
      <c r="AD2150" s="1">
        <v>28</v>
      </c>
      <c r="AE2150" s="1843">
        <v>129095</v>
      </c>
      <c r="AF2150" s="74" t="s">
        <v>1565</v>
      </c>
      <c r="AG2150" s="1844" t="s">
        <v>9276</v>
      </c>
      <c r="AH2150" s="1844">
        <v>4</v>
      </c>
      <c r="AI2150" s="2396" t="str">
        <f t="shared" si="36"/>
        <v>STOENESTI</v>
      </c>
      <c r="AJ2150" s="1845"/>
    </row>
    <row r="2151" spans="30:36" x14ac:dyDescent="0.25">
      <c r="AD2151" s="1">
        <v>28</v>
      </c>
      <c r="AE2151" s="1843">
        <v>129111</v>
      </c>
      <c r="AF2151" s="74" t="s">
        <v>3248</v>
      </c>
      <c r="AG2151" s="1844" t="s">
        <v>9276</v>
      </c>
      <c r="AH2151" s="1844">
        <v>4</v>
      </c>
      <c r="AI2151" s="2396" t="str">
        <f t="shared" si="36"/>
        <v>STOICANESTI</v>
      </c>
      <c r="AJ2151" s="1845"/>
    </row>
    <row r="2152" spans="30:36" x14ac:dyDescent="0.25">
      <c r="AD2152" s="1">
        <v>28</v>
      </c>
      <c r="AE2152" s="1843">
        <v>129139</v>
      </c>
      <c r="AF2152" s="74" t="s">
        <v>3249</v>
      </c>
      <c r="AG2152" s="1844" t="s">
        <v>9276</v>
      </c>
      <c r="AH2152" s="1844">
        <v>4</v>
      </c>
      <c r="AI2152" s="2396" t="str">
        <f t="shared" si="36"/>
        <v>STREJESTI</v>
      </c>
      <c r="AJ2152" s="1845"/>
    </row>
    <row r="2153" spans="30:36" x14ac:dyDescent="0.25">
      <c r="AD2153" s="1">
        <v>28</v>
      </c>
      <c r="AE2153" s="1843">
        <v>129184</v>
      </c>
      <c r="AF2153" s="74" t="s">
        <v>3022</v>
      </c>
      <c r="AG2153" s="1844" t="s">
        <v>9276</v>
      </c>
      <c r="AH2153" s="1844">
        <v>4</v>
      </c>
      <c r="AI2153" s="2396" t="str">
        <f t="shared" si="36"/>
        <v>STUDINA</v>
      </c>
      <c r="AJ2153" s="1845"/>
    </row>
    <row r="2154" spans="30:36" x14ac:dyDescent="0.25">
      <c r="AD2154" s="1">
        <v>28</v>
      </c>
      <c r="AE2154" s="1843">
        <v>129317</v>
      </c>
      <c r="AF2154" s="74" t="s">
        <v>2183</v>
      </c>
      <c r="AG2154" s="1844" t="s">
        <v>9276</v>
      </c>
      <c r="AH2154" s="1844">
        <v>4</v>
      </c>
      <c r="AI2154" s="2396" t="str">
        <f t="shared" si="36"/>
        <v>TATULESTI</v>
      </c>
      <c r="AJ2154" s="1845"/>
    </row>
    <row r="2155" spans="30:36" x14ac:dyDescent="0.25">
      <c r="AD2155" s="1">
        <v>28</v>
      </c>
      <c r="AE2155" s="1843">
        <v>129380</v>
      </c>
      <c r="AF2155" s="74" t="s">
        <v>2632</v>
      </c>
      <c r="AG2155" s="1844" t="s">
        <v>9276</v>
      </c>
      <c r="AH2155" s="1844">
        <v>4</v>
      </c>
      <c r="AI2155" s="2396" t="str">
        <f t="shared" si="36"/>
        <v>TESLUI</v>
      </c>
      <c r="AJ2155" s="1845"/>
    </row>
    <row r="2156" spans="30:36" x14ac:dyDescent="0.25">
      <c r="AD2156" s="1">
        <v>28</v>
      </c>
      <c r="AE2156" s="1843">
        <v>129460</v>
      </c>
      <c r="AF2156" s="74" t="s">
        <v>3251</v>
      </c>
      <c r="AG2156" s="1844" t="s">
        <v>9276</v>
      </c>
      <c r="AH2156" s="1844">
        <v>4</v>
      </c>
      <c r="AI2156" s="2396" t="str">
        <f t="shared" si="36"/>
        <v>TIA MARE</v>
      </c>
      <c r="AJ2156" s="1845"/>
    </row>
    <row r="2157" spans="30:36" x14ac:dyDescent="0.25">
      <c r="AD2157" s="1">
        <v>28</v>
      </c>
      <c r="AE2157" s="1843">
        <v>129503</v>
      </c>
      <c r="AF2157" s="74" t="s">
        <v>3252</v>
      </c>
      <c r="AG2157" s="1844" t="s">
        <v>9276</v>
      </c>
      <c r="AH2157" s="1844">
        <v>4</v>
      </c>
      <c r="AI2157" s="2396" t="str">
        <f t="shared" si="36"/>
        <v>TOPANA</v>
      </c>
      <c r="AJ2157" s="1845"/>
    </row>
    <row r="2158" spans="30:36" x14ac:dyDescent="0.25">
      <c r="AD2158" s="1">
        <v>28</v>
      </c>
      <c r="AE2158" s="1843">
        <v>129567</v>
      </c>
      <c r="AF2158" s="74" t="s">
        <v>1785</v>
      </c>
      <c r="AG2158" s="1844" t="s">
        <v>9276</v>
      </c>
      <c r="AH2158" s="1844">
        <v>4</v>
      </c>
      <c r="AI2158" s="2396" t="str">
        <f t="shared" si="36"/>
        <v>TRAIAN</v>
      </c>
      <c r="AJ2158" s="1845"/>
    </row>
    <row r="2159" spans="30:36" x14ac:dyDescent="0.25">
      <c r="AD2159" s="1">
        <v>28</v>
      </c>
      <c r="AE2159" s="1843">
        <v>129585</v>
      </c>
      <c r="AF2159" s="74" t="s">
        <v>3253</v>
      </c>
      <c r="AG2159" s="1844" t="s">
        <v>9276</v>
      </c>
      <c r="AH2159" s="1844">
        <v>4</v>
      </c>
      <c r="AI2159" s="2396" t="str">
        <f t="shared" si="36"/>
        <v>TUFENI</v>
      </c>
      <c r="AJ2159" s="1845"/>
    </row>
    <row r="2160" spans="30:36" x14ac:dyDescent="0.25">
      <c r="AD2160" s="1">
        <v>28</v>
      </c>
      <c r="AE2160" s="1843">
        <v>129629</v>
      </c>
      <c r="AF2160" s="74" t="s">
        <v>3254</v>
      </c>
      <c r="AG2160" s="1844" t="s">
        <v>9276</v>
      </c>
      <c r="AH2160" s="1844">
        <v>4</v>
      </c>
      <c r="AI2160" s="2396" t="str">
        <f t="shared" si="36"/>
        <v>URZICA</v>
      </c>
      <c r="AJ2160" s="1845"/>
    </row>
    <row r="2161" spans="30:36" x14ac:dyDescent="0.25">
      <c r="AD2161" s="1">
        <v>28</v>
      </c>
      <c r="AE2161" s="1843">
        <v>129718</v>
      </c>
      <c r="AF2161" s="74" t="s">
        <v>3256</v>
      </c>
      <c r="AG2161" s="1844" t="s">
        <v>9276</v>
      </c>
      <c r="AH2161" s="1844">
        <v>4</v>
      </c>
      <c r="AI2161" s="2396" t="str">
        <f t="shared" si="36"/>
        <v>VADASTRA</v>
      </c>
      <c r="AJ2161" s="1845"/>
    </row>
    <row r="2162" spans="30:36" x14ac:dyDescent="0.25">
      <c r="AD2162" s="1">
        <v>28</v>
      </c>
      <c r="AE2162" s="1843">
        <v>129745</v>
      </c>
      <c r="AF2162" s="74" t="s">
        <v>3257</v>
      </c>
      <c r="AG2162" s="1844" t="s">
        <v>9276</v>
      </c>
      <c r="AH2162" s="1844">
        <v>4</v>
      </c>
      <c r="AI2162" s="2396" t="str">
        <f t="shared" si="36"/>
        <v>VADASTRITA</v>
      </c>
      <c r="AJ2162" s="1845"/>
    </row>
    <row r="2163" spans="30:36" x14ac:dyDescent="0.25">
      <c r="AD2163" s="1">
        <v>28</v>
      </c>
      <c r="AE2163" s="1843">
        <v>129987</v>
      </c>
      <c r="AF2163" s="74" t="s">
        <v>1684</v>
      </c>
      <c r="AG2163" s="1844" t="s">
        <v>9276</v>
      </c>
      <c r="AH2163" s="1844">
        <v>4</v>
      </c>
      <c r="AI2163" s="2396" t="str">
        <f t="shared" si="36"/>
        <v>VALCELE</v>
      </c>
      <c r="AJ2163" s="1845"/>
    </row>
    <row r="2164" spans="30:36" x14ac:dyDescent="0.25">
      <c r="AD2164" s="1">
        <v>28</v>
      </c>
      <c r="AE2164" s="1843">
        <v>129656</v>
      </c>
      <c r="AF2164" s="74" t="s">
        <v>1319</v>
      </c>
      <c r="AG2164" s="1844" t="s">
        <v>9276</v>
      </c>
      <c r="AH2164" s="1844">
        <v>4</v>
      </c>
      <c r="AI2164" s="2396" t="str">
        <f t="shared" si="36"/>
        <v>VALEA MARE</v>
      </c>
      <c r="AJ2164" s="1845"/>
    </row>
    <row r="2165" spans="30:36" x14ac:dyDescent="0.25">
      <c r="AD2165" s="1">
        <v>28</v>
      </c>
      <c r="AE2165" s="1843">
        <v>129763</v>
      </c>
      <c r="AF2165" s="74" t="s">
        <v>1310</v>
      </c>
      <c r="AG2165" s="1844" t="s">
        <v>9276</v>
      </c>
      <c r="AH2165" s="1844">
        <v>4</v>
      </c>
      <c r="AI2165" s="2396" t="str">
        <f t="shared" si="36"/>
        <v>VALENI</v>
      </c>
      <c r="AJ2165" s="1845"/>
    </row>
    <row r="2166" spans="30:36" x14ac:dyDescent="0.25">
      <c r="AD2166" s="1">
        <v>28</v>
      </c>
      <c r="AE2166" s="1843">
        <v>129816</v>
      </c>
      <c r="AF2166" s="74" t="s">
        <v>3258</v>
      </c>
      <c r="AG2166" s="1844" t="s">
        <v>9276</v>
      </c>
      <c r="AH2166" s="1844">
        <v>4</v>
      </c>
      <c r="AI2166" s="2396" t="str">
        <f t="shared" si="36"/>
        <v>VERGULEASA</v>
      </c>
      <c r="AJ2166" s="1845"/>
    </row>
    <row r="2167" spans="30:36" x14ac:dyDescent="0.25">
      <c r="AD2167" s="1">
        <v>28</v>
      </c>
      <c r="AE2167" s="1843">
        <v>129898</v>
      </c>
      <c r="AF2167" s="74" t="s">
        <v>2540</v>
      </c>
      <c r="AG2167" s="1844" t="s">
        <v>9276</v>
      </c>
      <c r="AH2167" s="1844">
        <v>4</v>
      </c>
      <c r="AI2167" s="2396" t="str">
        <f t="shared" si="36"/>
        <v>VISINA</v>
      </c>
      <c r="AJ2167" s="1845"/>
    </row>
    <row r="2168" spans="30:36" x14ac:dyDescent="0.25">
      <c r="AD2168" s="1">
        <v>28</v>
      </c>
      <c r="AE2168" s="1843">
        <v>130375</v>
      </c>
      <c r="AF2168" s="74" t="s">
        <v>3255</v>
      </c>
      <c r="AG2168" s="1844" t="s">
        <v>9276</v>
      </c>
      <c r="AH2168" s="1844">
        <v>4</v>
      </c>
      <c r="AI2168" s="2396" t="str">
        <f t="shared" si="36"/>
        <v>VISINA NOUA</v>
      </c>
      <c r="AJ2168" s="1845"/>
    </row>
    <row r="2169" spans="30:36" x14ac:dyDescent="0.25">
      <c r="AD2169" s="1">
        <v>28</v>
      </c>
      <c r="AE2169" s="1843">
        <v>129914</v>
      </c>
      <c r="AF2169" s="74" t="s">
        <v>3259</v>
      </c>
      <c r="AG2169" s="1844" t="s">
        <v>9276</v>
      </c>
      <c r="AH2169" s="1844">
        <v>4</v>
      </c>
      <c r="AI2169" s="2396" t="str">
        <f t="shared" si="36"/>
        <v>VITOMIRESTI</v>
      </c>
      <c r="AJ2169" s="1845"/>
    </row>
    <row r="2170" spans="30:36" x14ac:dyDescent="0.25">
      <c r="AD2170" s="1">
        <v>28</v>
      </c>
      <c r="AE2170" s="1843">
        <v>130026</v>
      </c>
      <c r="AF2170" s="74" t="s">
        <v>3260</v>
      </c>
      <c r="AG2170" s="1844" t="s">
        <v>9276</v>
      </c>
      <c r="AH2170" s="1844">
        <v>4</v>
      </c>
      <c r="AI2170" s="2396" t="str">
        <f t="shared" si="36"/>
        <v>VLADILA</v>
      </c>
      <c r="AJ2170" s="1845"/>
    </row>
    <row r="2171" spans="30:36" x14ac:dyDescent="0.25">
      <c r="AD2171" s="1">
        <v>28</v>
      </c>
      <c r="AE2171" s="1843">
        <v>130062</v>
      </c>
      <c r="AF2171" s="74" t="s">
        <v>3261</v>
      </c>
      <c r="AG2171" s="1844" t="s">
        <v>9276</v>
      </c>
      <c r="AH2171" s="1844">
        <v>4</v>
      </c>
      <c r="AI2171" s="2396" t="str">
        <f t="shared" si="36"/>
        <v>VOINEASA</v>
      </c>
      <c r="AJ2171" s="1845"/>
    </row>
    <row r="2172" spans="30:36" x14ac:dyDescent="0.25">
      <c r="AD2172" s="1">
        <v>28</v>
      </c>
      <c r="AE2172" s="1843">
        <v>130124</v>
      </c>
      <c r="AF2172" s="74" t="s">
        <v>3262</v>
      </c>
      <c r="AG2172" s="1844" t="s">
        <v>9276</v>
      </c>
      <c r="AH2172" s="1844">
        <v>4</v>
      </c>
      <c r="AI2172" s="2396" t="str">
        <f t="shared" si="36"/>
        <v>VULPENI</v>
      </c>
      <c r="AJ2172" s="1845"/>
    </row>
    <row r="2173" spans="30:36" x14ac:dyDescent="0.25">
      <c r="AD2173" s="1830">
        <v>28</v>
      </c>
      <c r="AE2173" s="1846">
        <v>130231</v>
      </c>
      <c r="AF2173" s="1847" t="s">
        <v>1511</v>
      </c>
      <c r="AG2173" s="1848" t="s">
        <v>9276</v>
      </c>
      <c r="AH2173" s="1848">
        <v>4</v>
      </c>
      <c r="AI2173" s="2397" t="str">
        <f t="shared" si="36"/>
        <v>VULTURESTI</v>
      </c>
      <c r="AJ2173" s="1849"/>
    </row>
    <row r="2174" spans="30:36" x14ac:dyDescent="0.25">
      <c r="AD2174" s="1850">
        <v>29</v>
      </c>
      <c r="AE2174" s="1851">
        <v>130534</v>
      </c>
      <c r="AF2174" s="1852" t="s">
        <v>10659</v>
      </c>
      <c r="AG2174" s="1853" t="s">
        <v>9277</v>
      </c>
      <c r="AH2174" s="1853">
        <v>1</v>
      </c>
      <c r="AI2174" s="2398" t="str">
        <f t="shared" si="36"/>
        <v>MUNICIPIUL PLOIESTI</v>
      </c>
      <c r="AJ2174" s="1854" t="s">
        <v>9277</v>
      </c>
    </row>
    <row r="2175" spans="30:36" x14ac:dyDescent="0.25">
      <c r="AD2175" s="1">
        <v>29</v>
      </c>
      <c r="AE2175" s="1843">
        <v>131256</v>
      </c>
      <c r="AF2175" s="74" t="s">
        <v>10660</v>
      </c>
      <c r="AG2175" s="1844" t="s">
        <v>9277</v>
      </c>
      <c r="AH2175" s="1844">
        <v>2</v>
      </c>
      <c r="AI2175" s="2396" t="str">
        <f t="shared" si="36"/>
        <v>MUNICIPIUL CAMPINA</v>
      </c>
      <c r="AJ2175" s="1845"/>
    </row>
    <row r="2176" spans="30:36" x14ac:dyDescent="0.25">
      <c r="AD2176" s="1">
        <v>29</v>
      </c>
      <c r="AE2176" s="1843">
        <v>130954</v>
      </c>
      <c r="AF2176" s="74" t="s">
        <v>10661</v>
      </c>
      <c r="AG2176" s="1844" t="s">
        <v>9277</v>
      </c>
      <c r="AH2176" s="1844">
        <v>3</v>
      </c>
      <c r="AI2176" s="2396" t="str">
        <f t="shared" si="36"/>
        <v>ORASUL AZUGA</v>
      </c>
      <c r="AJ2176" s="1845"/>
    </row>
    <row r="2177" spans="30:36" x14ac:dyDescent="0.25">
      <c r="AD2177" s="1">
        <v>29</v>
      </c>
      <c r="AE2177" s="1843">
        <v>130981</v>
      </c>
      <c r="AF2177" s="74" t="s">
        <v>10662</v>
      </c>
      <c r="AG2177" s="1844" t="s">
        <v>9277</v>
      </c>
      <c r="AH2177" s="1844">
        <v>3</v>
      </c>
      <c r="AI2177" s="2396" t="str">
        <f t="shared" si="36"/>
        <v>ORASUL BAICOI</v>
      </c>
      <c r="AJ2177" s="1845"/>
    </row>
    <row r="2178" spans="30:36" x14ac:dyDescent="0.25">
      <c r="AD2178" s="1">
        <v>29</v>
      </c>
      <c r="AE2178" s="1843">
        <v>131069</v>
      </c>
      <c r="AF2178" s="74" t="s">
        <v>10663</v>
      </c>
      <c r="AG2178" s="1844" t="s">
        <v>9277</v>
      </c>
      <c r="AH2178" s="1844">
        <v>3</v>
      </c>
      <c r="AI2178" s="2396" t="str">
        <f t="shared" si="36"/>
        <v>ORASUL BOLDESTI-SCAENI</v>
      </c>
      <c r="AJ2178" s="1845"/>
    </row>
    <row r="2179" spans="30:36" x14ac:dyDescent="0.25">
      <c r="AD2179" s="1">
        <v>29</v>
      </c>
      <c r="AE2179" s="1843">
        <v>131103</v>
      </c>
      <c r="AF2179" s="74" t="s">
        <v>1891</v>
      </c>
      <c r="AG2179" s="1844" t="s">
        <v>9277</v>
      </c>
      <c r="AH2179" s="1844">
        <v>3</v>
      </c>
      <c r="AI2179" s="2396" t="str">
        <f t="shared" si="36"/>
        <v>ORASUL BREAZA</v>
      </c>
      <c r="AJ2179" s="1845"/>
    </row>
    <row r="2180" spans="30:36" x14ac:dyDescent="0.25">
      <c r="AD2180" s="1">
        <v>29</v>
      </c>
      <c r="AE2180" s="1843">
        <v>131210</v>
      </c>
      <c r="AF2180" s="74" t="s">
        <v>10664</v>
      </c>
      <c r="AG2180" s="1844" t="s">
        <v>9277</v>
      </c>
      <c r="AH2180" s="1844">
        <v>3</v>
      </c>
      <c r="AI2180" s="2396" t="str">
        <f t="shared" si="36"/>
        <v>ORASUL BUSTENI</v>
      </c>
      <c r="AJ2180" s="1845"/>
    </row>
    <row r="2181" spans="30:36" x14ac:dyDescent="0.25">
      <c r="AD2181" s="1">
        <v>29</v>
      </c>
      <c r="AE2181" s="1843">
        <v>131336</v>
      </c>
      <c r="AF2181" s="74" t="s">
        <v>10665</v>
      </c>
      <c r="AG2181" s="1844" t="s">
        <v>9277</v>
      </c>
      <c r="AH2181" s="1844">
        <v>3</v>
      </c>
      <c r="AI2181" s="2396" t="str">
        <f t="shared" si="36"/>
        <v>ORASUL COMARNIC</v>
      </c>
      <c r="AJ2181" s="1845"/>
    </row>
    <row r="2182" spans="30:36" x14ac:dyDescent="0.25">
      <c r="AD2182" s="1">
        <v>29</v>
      </c>
      <c r="AE2182" s="1843">
        <v>131407</v>
      </c>
      <c r="AF2182" s="74" t="s">
        <v>10666</v>
      </c>
      <c r="AG2182" s="1844" t="s">
        <v>9277</v>
      </c>
      <c r="AH2182" s="1844">
        <v>3</v>
      </c>
      <c r="AI2182" s="2396" t="str">
        <f t="shared" ref="AI2182:AI2245" si="37">INDEX(AO:AO,MATCH(AH2182,AL:AL,0),)&amp;AF2182</f>
        <v>ORASUL MIZIL</v>
      </c>
      <c r="AJ2182" s="1845"/>
    </row>
    <row r="2183" spans="30:36" x14ac:dyDescent="0.25">
      <c r="AD2183" s="1">
        <v>29</v>
      </c>
      <c r="AE2183" s="1843">
        <v>131443</v>
      </c>
      <c r="AF2183" s="74" t="s">
        <v>10667</v>
      </c>
      <c r="AG2183" s="1844" t="s">
        <v>9277</v>
      </c>
      <c r="AH2183" s="1844">
        <v>3</v>
      </c>
      <c r="AI2183" s="2396" t="str">
        <f t="shared" si="37"/>
        <v>ORASUL PLOPENI</v>
      </c>
      <c r="AJ2183" s="1845"/>
    </row>
    <row r="2184" spans="30:36" x14ac:dyDescent="0.25">
      <c r="AD2184" s="1">
        <v>29</v>
      </c>
      <c r="AE2184" s="1843">
        <v>131540</v>
      </c>
      <c r="AF2184" s="74" t="s">
        <v>10668</v>
      </c>
      <c r="AG2184" s="1844" t="s">
        <v>9277</v>
      </c>
      <c r="AH2184" s="1844">
        <v>3</v>
      </c>
      <c r="AI2184" s="2396" t="str">
        <f t="shared" si="37"/>
        <v>ORASUL SINAIA</v>
      </c>
      <c r="AJ2184" s="1845"/>
    </row>
    <row r="2185" spans="30:36" x14ac:dyDescent="0.25">
      <c r="AD2185" s="1">
        <v>29</v>
      </c>
      <c r="AE2185" s="1843">
        <v>131577</v>
      </c>
      <c r="AF2185" s="74" t="s">
        <v>10669</v>
      </c>
      <c r="AG2185" s="1844" t="s">
        <v>9277</v>
      </c>
      <c r="AH2185" s="1844">
        <v>3</v>
      </c>
      <c r="AI2185" s="2396" t="str">
        <f t="shared" si="37"/>
        <v>ORASUL SLANIC</v>
      </c>
      <c r="AJ2185" s="1845"/>
    </row>
    <row r="2186" spans="30:36" x14ac:dyDescent="0.25">
      <c r="AD2186" s="1">
        <v>29</v>
      </c>
      <c r="AE2186" s="1843">
        <v>131620</v>
      </c>
      <c r="AF2186" s="74" t="s">
        <v>10670</v>
      </c>
      <c r="AG2186" s="1844" t="s">
        <v>9277</v>
      </c>
      <c r="AH2186" s="1844">
        <v>3</v>
      </c>
      <c r="AI2186" s="2396" t="str">
        <f t="shared" si="37"/>
        <v>ORASUL URLATI</v>
      </c>
      <c r="AJ2186" s="1845"/>
    </row>
    <row r="2187" spans="30:36" x14ac:dyDescent="0.25">
      <c r="AD2187" s="1">
        <v>29</v>
      </c>
      <c r="AE2187" s="1843">
        <v>131817</v>
      </c>
      <c r="AF2187" s="74" t="s">
        <v>10671</v>
      </c>
      <c r="AG2187" s="1844" t="s">
        <v>9277</v>
      </c>
      <c r="AH2187" s="1844">
        <v>3</v>
      </c>
      <c r="AI2187" s="2396" t="str">
        <f t="shared" si="37"/>
        <v>ORASUL VALENII DE MUNTE</v>
      </c>
      <c r="AJ2187" s="1845"/>
    </row>
    <row r="2188" spans="30:36" x14ac:dyDescent="0.25">
      <c r="AD2188" s="1">
        <v>29</v>
      </c>
      <c r="AE2188" s="1843">
        <v>131899</v>
      </c>
      <c r="AF2188" s="74" t="s">
        <v>1546</v>
      </c>
      <c r="AG2188" s="1844" t="s">
        <v>9277</v>
      </c>
      <c r="AH2188" s="1844">
        <v>4</v>
      </c>
      <c r="AI2188" s="2396" t="str">
        <f t="shared" si="37"/>
        <v>ADUNATI</v>
      </c>
      <c r="AJ2188" s="1845"/>
    </row>
    <row r="2189" spans="30:36" x14ac:dyDescent="0.25">
      <c r="AD2189" s="1">
        <v>29</v>
      </c>
      <c r="AE2189" s="1843">
        <v>131933</v>
      </c>
      <c r="AF2189" s="74" t="s">
        <v>3263</v>
      </c>
      <c r="AG2189" s="1844" t="s">
        <v>9277</v>
      </c>
      <c r="AH2189" s="1844">
        <v>4</v>
      </c>
      <c r="AI2189" s="2396" t="str">
        <f t="shared" si="37"/>
        <v>ALBESTI-PALEOLOGU</v>
      </c>
      <c r="AJ2189" s="1845"/>
    </row>
    <row r="2190" spans="30:36" x14ac:dyDescent="0.25">
      <c r="AD2190" s="1">
        <v>29</v>
      </c>
      <c r="AE2190" s="1843">
        <v>131988</v>
      </c>
      <c r="AF2190" s="74" t="s">
        <v>1530</v>
      </c>
      <c r="AG2190" s="1844" t="s">
        <v>9277</v>
      </c>
      <c r="AH2190" s="1844">
        <v>4</v>
      </c>
      <c r="AI2190" s="2396" t="str">
        <f t="shared" si="37"/>
        <v>ALUNIS</v>
      </c>
      <c r="AJ2190" s="1845"/>
    </row>
    <row r="2191" spans="30:36" x14ac:dyDescent="0.25">
      <c r="AD2191" s="1">
        <v>29</v>
      </c>
      <c r="AE2191" s="1843">
        <v>132011</v>
      </c>
      <c r="AF2191" s="74" t="s">
        <v>3264</v>
      </c>
      <c r="AG2191" s="1844" t="s">
        <v>9277</v>
      </c>
      <c r="AH2191" s="1844">
        <v>4</v>
      </c>
      <c r="AI2191" s="2396" t="str">
        <f t="shared" si="37"/>
        <v>APOSTOLACHE</v>
      </c>
      <c r="AJ2191" s="1845"/>
    </row>
    <row r="2192" spans="30:36" x14ac:dyDescent="0.25">
      <c r="AD2192" s="1">
        <v>29</v>
      </c>
      <c r="AE2192" s="1843">
        <v>132075</v>
      </c>
      <c r="AF2192" s="74" t="s">
        <v>3265</v>
      </c>
      <c r="AG2192" s="1844" t="s">
        <v>9277</v>
      </c>
      <c r="AH2192" s="1844">
        <v>4</v>
      </c>
      <c r="AI2192" s="2396" t="str">
        <f t="shared" si="37"/>
        <v>ARICESTII RAHTIVANI</v>
      </c>
      <c r="AJ2192" s="1845"/>
    </row>
    <row r="2193" spans="30:36" x14ac:dyDescent="0.25">
      <c r="AD2193" s="1">
        <v>29</v>
      </c>
      <c r="AE2193" s="1843">
        <v>132137</v>
      </c>
      <c r="AF2193" s="74" t="s">
        <v>3266</v>
      </c>
      <c r="AG2193" s="1844" t="s">
        <v>9277</v>
      </c>
      <c r="AH2193" s="1844">
        <v>4</v>
      </c>
      <c r="AI2193" s="2396" t="str">
        <f t="shared" si="37"/>
        <v>ARICESTII ZELETIN</v>
      </c>
      <c r="AJ2193" s="1845"/>
    </row>
    <row r="2194" spans="30:36" x14ac:dyDescent="0.25">
      <c r="AD2194" s="1">
        <v>29</v>
      </c>
      <c r="AE2194" s="1843">
        <v>132164</v>
      </c>
      <c r="AF2194" s="74" t="s">
        <v>3267</v>
      </c>
      <c r="AG2194" s="1844" t="s">
        <v>9277</v>
      </c>
      <c r="AH2194" s="1844">
        <v>4</v>
      </c>
      <c r="AI2194" s="2396" t="str">
        <f t="shared" si="37"/>
        <v>BABA ANA</v>
      </c>
      <c r="AJ2194" s="1845"/>
    </row>
    <row r="2195" spans="30:36" x14ac:dyDescent="0.25">
      <c r="AD2195" s="1">
        <v>29</v>
      </c>
      <c r="AE2195" s="1843">
        <v>132226</v>
      </c>
      <c r="AF2195" s="74" t="s">
        <v>3268</v>
      </c>
      <c r="AG2195" s="1844" t="s">
        <v>9277</v>
      </c>
      <c r="AH2195" s="1844">
        <v>4</v>
      </c>
      <c r="AI2195" s="2396" t="str">
        <f t="shared" si="37"/>
        <v>BALTA DOAMNEI</v>
      </c>
      <c r="AJ2195" s="1845"/>
    </row>
    <row r="2196" spans="30:36" x14ac:dyDescent="0.25">
      <c r="AD2196" s="1">
        <v>29</v>
      </c>
      <c r="AE2196" s="1843">
        <v>132271</v>
      </c>
      <c r="AF2196" s="74" t="s">
        <v>3269</v>
      </c>
      <c r="AG2196" s="1844" t="s">
        <v>9277</v>
      </c>
      <c r="AH2196" s="1844">
        <v>4</v>
      </c>
      <c r="AI2196" s="2396" t="str">
        <f t="shared" si="37"/>
        <v>BALTESTI</v>
      </c>
      <c r="AJ2196" s="1845"/>
    </row>
    <row r="2197" spans="30:36" x14ac:dyDescent="0.25">
      <c r="AD2197" s="1">
        <v>29</v>
      </c>
      <c r="AE2197" s="1843">
        <v>132315</v>
      </c>
      <c r="AF2197" s="74" t="s">
        <v>1623</v>
      </c>
      <c r="AG2197" s="1844" t="s">
        <v>9277</v>
      </c>
      <c r="AH2197" s="1844">
        <v>4</v>
      </c>
      <c r="AI2197" s="2396" t="str">
        <f t="shared" si="37"/>
        <v>BANESTI</v>
      </c>
      <c r="AJ2197" s="1845"/>
    </row>
    <row r="2198" spans="30:36" x14ac:dyDescent="0.25">
      <c r="AD2198" s="1">
        <v>29</v>
      </c>
      <c r="AE2198" s="1843">
        <v>130552</v>
      </c>
      <c r="AF2198" s="74" t="s">
        <v>2888</v>
      </c>
      <c r="AG2198" s="1844" t="s">
        <v>9277</v>
      </c>
      <c r="AH2198" s="1844">
        <v>4</v>
      </c>
      <c r="AI2198" s="2396" t="str">
        <f t="shared" si="37"/>
        <v>BARCANESTI</v>
      </c>
      <c r="AJ2198" s="1845"/>
    </row>
    <row r="2199" spans="30:36" x14ac:dyDescent="0.25">
      <c r="AD2199" s="1">
        <v>29</v>
      </c>
      <c r="AE2199" s="1843">
        <v>136278</v>
      </c>
      <c r="AF2199" s="74" t="s">
        <v>1533</v>
      </c>
      <c r="AG2199" s="1844" t="s">
        <v>9277</v>
      </c>
      <c r="AH2199" s="1844">
        <v>4</v>
      </c>
      <c r="AI2199" s="2396" t="str">
        <f t="shared" si="37"/>
        <v>BATRANI</v>
      </c>
      <c r="AJ2199" s="1845"/>
    </row>
    <row r="2200" spans="30:36" x14ac:dyDescent="0.25">
      <c r="AD2200" s="1">
        <v>29</v>
      </c>
      <c r="AE2200" s="1843">
        <v>130614</v>
      </c>
      <c r="AF2200" s="74" t="s">
        <v>2859</v>
      </c>
      <c r="AG2200" s="1844" t="s">
        <v>9277</v>
      </c>
      <c r="AH2200" s="1844">
        <v>4</v>
      </c>
      <c r="AI2200" s="2396" t="str">
        <f t="shared" si="37"/>
        <v>BERCENI</v>
      </c>
      <c r="AJ2200" s="1845"/>
    </row>
    <row r="2201" spans="30:36" x14ac:dyDescent="0.25">
      <c r="AD2201" s="1">
        <v>29</v>
      </c>
      <c r="AE2201" s="1843">
        <v>132342</v>
      </c>
      <c r="AF2201" s="74" t="s">
        <v>3271</v>
      </c>
      <c r="AG2201" s="1844" t="s">
        <v>9277</v>
      </c>
      <c r="AH2201" s="1844">
        <v>4</v>
      </c>
      <c r="AI2201" s="2396" t="str">
        <f t="shared" si="37"/>
        <v>BERTEA</v>
      </c>
      <c r="AJ2201" s="1845"/>
    </row>
    <row r="2202" spans="30:36" x14ac:dyDescent="0.25">
      <c r="AD2202" s="1">
        <v>29</v>
      </c>
      <c r="AE2202" s="1843">
        <v>130678</v>
      </c>
      <c r="AF2202" s="74" t="s">
        <v>3272</v>
      </c>
      <c r="AG2202" s="1844" t="s">
        <v>9277</v>
      </c>
      <c r="AH2202" s="1844">
        <v>4</v>
      </c>
      <c r="AI2202" s="2396" t="str">
        <f t="shared" si="37"/>
        <v>BLEJOI</v>
      </c>
      <c r="AJ2202" s="1845"/>
    </row>
    <row r="2203" spans="30:36" x14ac:dyDescent="0.25">
      <c r="AD2203" s="1">
        <v>29</v>
      </c>
      <c r="AE2203" s="1843">
        <v>132379</v>
      </c>
      <c r="AF2203" s="74" t="s">
        <v>3273</v>
      </c>
      <c r="AG2203" s="1844" t="s">
        <v>9277</v>
      </c>
      <c r="AH2203" s="1844">
        <v>4</v>
      </c>
      <c r="AI2203" s="2396" t="str">
        <f t="shared" si="37"/>
        <v>BOLDESTI-GRADISTEA</v>
      </c>
      <c r="AJ2203" s="1845"/>
    </row>
    <row r="2204" spans="30:36" x14ac:dyDescent="0.25">
      <c r="AD2204" s="1">
        <v>29</v>
      </c>
      <c r="AE2204" s="1843">
        <v>130712</v>
      </c>
      <c r="AF2204" s="74" t="s">
        <v>2802</v>
      </c>
      <c r="AG2204" s="1844" t="s">
        <v>9277</v>
      </c>
      <c r="AH2204" s="1844">
        <v>4</v>
      </c>
      <c r="AI2204" s="2396" t="str">
        <f t="shared" si="37"/>
        <v>BRAZI</v>
      </c>
      <c r="AJ2204" s="1845"/>
    </row>
    <row r="2205" spans="30:36" x14ac:dyDescent="0.25">
      <c r="AD2205" s="1">
        <v>29</v>
      </c>
      <c r="AE2205" s="1843">
        <v>132404</v>
      </c>
      <c r="AF2205" s="74" t="s">
        <v>2170</v>
      </c>
      <c r="AG2205" s="1844" t="s">
        <v>9277</v>
      </c>
      <c r="AH2205" s="1844">
        <v>4</v>
      </c>
      <c r="AI2205" s="2396" t="str">
        <f t="shared" si="37"/>
        <v>BREBU</v>
      </c>
      <c r="AJ2205" s="1845"/>
    </row>
    <row r="2206" spans="30:36" x14ac:dyDescent="0.25">
      <c r="AD2206" s="1">
        <v>29</v>
      </c>
      <c r="AE2206" s="1843">
        <v>130785</v>
      </c>
      <c r="AF2206" s="74" t="s">
        <v>1548</v>
      </c>
      <c r="AG2206" s="1844" t="s">
        <v>9277</v>
      </c>
      <c r="AH2206" s="1844">
        <v>4</v>
      </c>
      <c r="AI2206" s="2396" t="str">
        <f t="shared" si="37"/>
        <v>BUCOV</v>
      </c>
      <c r="AJ2206" s="1845"/>
    </row>
    <row r="2207" spans="30:36" x14ac:dyDescent="0.25">
      <c r="AD2207" s="1">
        <v>29</v>
      </c>
      <c r="AE2207" s="1843">
        <v>132459</v>
      </c>
      <c r="AF2207" s="74" t="s">
        <v>1616</v>
      </c>
      <c r="AG2207" s="1844" t="s">
        <v>9277</v>
      </c>
      <c r="AH2207" s="1844">
        <v>4</v>
      </c>
      <c r="AI2207" s="2396" t="str">
        <f t="shared" si="37"/>
        <v>CALUGARENI</v>
      </c>
      <c r="AJ2207" s="1845"/>
    </row>
    <row r="2208" spans="30:36" x14ac:dyDescent="0.25">
      <c r="AD2208" s="1">
        <v>29</v>
      </c>
      <c r="AE2208" s="1843">
        <v>132486</v>
      </c>
      <c r="AF2208" s="74" t="s">
        <v>3274</v>
      </c>
      <c r="AG2208" s="1844" t="s">
        <v>9277</v>
      </c>
      <c r="AH2208" s="1844">
        <v>4</v>
      </c>
      <c r="AI2208" s="2396" t="str">
        <f t="shared" si="37"/>
        <v>CARBUNESTI</v>
      </c>
      <c r="AJ2208" s="1845"/>
    </row>
    <row r="2209" spans="30:36" x14ac:dyDescent="0.25">
      <c r="AD2209" s="1">
        <v>29</v>
      </c>
      <c r="AE2209" s="1843">
        <v>132510</v>
      </c>
      <c r="AF2209" s="74" t="s">
        <v>3275</v>
      </c>
      <c r="AG2209" s="1844" t="s">
        <v>9277</v>
      </c>
      <c r="AH2209" s="1844">
        <v>4</v>
      </c>
      <c r="AI2209" s="2396" t="str">
        <f t="shared" si="37"/>
        <v>CEPTURA</v>
      </c>
      <c r="AJ2209" s="1845"/>
    </row>
    <row r="2210" spans="30:36" x14ac:dyDescent="0.25">
      <c r="AD2210" s="1">
        <v>29</v>
      </c>
      <c r="AE2210" s="1843">
        <v>132574</v>
      </c>
      <c r="AF2210" s="74" t="s">
        <v>3276</v>
      </c>
      <c r="AG2210" s="1844" t="s">
        <v>9277</v>
      </c>
      <c r="AH2210" s="1844">
        <v>4</v>
      </c>
      <c r="AI2210" s="2396" t="str">
        <f t="shared" si="37"/>
        <v>CERASU</v>
      </c>
      <c r="AJ2210" s="1845"/>
    </row>
    <row r="2211" spans="30:36" x14ac:dyDescent="0.25">
      <c r="AD2211" s="1">
        <v>29</v>
      </c>
      <c r="AE2211" s="1843">
        <v>132645</v>
      </c>
      <c r="AF2211" s="74" t="s">
        <v>3277</v>
      </c>
      <c r="AG2211" s="1844" t="s">
        <v>9277</v>
      </c>
      <c r="AH2211" s="1844">
        <v>4</v>
      </c>
      <c r="AI2211" s="2396" t="str">
        <f t="shared" si="37"/>
        <v>CHIOJDEANCA</v>
      </c>
      <c r="AJ2211" s="1845"/>
    </row>
    <row r="2212" spans="30:36" x14ac:dyDescent="0.25">
      <c r="AD2212" s="1">
        <v>29</v>
      </c>
      <c r="AE2212" s="1843">
        <v>132681</v>
      </c>
      <c r="AF2212" s="74" t="s">
        <v>3278</v>
      </c>
      <c r="AG2212" s="1844" t="s">
        <v>9277</v>
      </c>
      <c r="AH2212" s="1844">
        <v>4</v>
      </c>
      <c r="AI2212" s="2396" t="str">
        <f t="shared" si="37"/>
        <v>CIORANI</v>
      </c>
      <c r="AJ2212" s="1845"/>
    </row>
    <row r="2213" spans="30:36" x14ac:dyDescent="0.25">
      <c r="AD2213" s="1">
        <v>29</v>
      </c>
      <c r="AE2213" s="1843">
        <v>136241</v>
      </c>
      <c r="AF2213" s="74" t="s">
        <v>3293</v>
      </c>
      <c r="AG2213" s="1844" t="s">
        <v>9277</v>
      </c>
      <c r="AH2213" s="1844">
        <v>4</v>
      </c>
      <c r="AI2213" s="2396" t="str">
        <f t="shared" si="37"/>
        <v>COCORASTII COLT</v>
      </c>
      <c r="AJ2213" s="1845"/>
    </row>
    <row r="2214" spans="30:36" x14ac:dyDescent="0.25">
      <c r="AD2214" s="1">
        <v>29</v>
      </c>
      <c r="AE2214" s="1843">
        <v>132716</v>
      </c>
      <c r="AF2214" s="74" t="s">
        <v>3279</v>
      </c>
      <c r="AG2214" s="1844" t="s">
        <v>9277</v>
      </c>
      <c r="AH2214" s="1844">
        <v>4</v>
      </c>
      <c r="AI2214" s="2396" t="str">
        <f t="shared" si="37"/>
        <v>COCORASTII MISLII</v>
      </c>
      <c r="AJ2214" s="1845"/>
    </row>
    <row r="2215" spans="30:36" x14ac:dyDescent="0.25">
      <c r="AD2215" s="1">
        <v>29</v>
      </c>
      <c r="AE2215" s="1843">
        <v>132752</v>
      </c>
      <c r="AF2215" s="74" t="s">
        <v>3280</v>
      </c>
      <c r="AG2215" s="1844" t="s">
        <v>9277</v>
      </c>
      <c r="AH2215" s="1844">
        <v>4</v>
      </c>
      <c r="AI2215" s="2396" t="str">
        <f t="shared" si="37"/>
        <v>COLCEAG</v>
      </c>
      <c r="AJ2215" s="1845"/>
    </row>
    <row r="2216" spans="30:36" x14ac:dyDescent="0.25">
      <c r="AD2216" s="1">
        <v>29</v>
      </c>
      <c r="AE2216" s="1843">
        <v>132805</v>
      </c>
      <c r="AF2216" s="74" t="s">
        <v>1327</v>
      </c>
      <c r="AG2216" s="1844" t="s">
        <v>9277</v>
      </c>
      <c r="AH2216" s="1844">
        <v>4</v>
      </c>
      <c r="AI2216" s="2396" t="str">
        <f t="shared" si="37"/>
        <v>CORNU</v>
      </c>
      <c r="AJ2216" s="1845"/>
    </row>
    <row r="2217" spans="30:36" x14ac:dyDescent="0.25">
      <c r="AD2217" s="1">
        <v>29</v>
      </c>
      <c r="AE2217" s="1843">
        <v>132841</v>
      </c>
      <c r="AF2217" s="74" t="s">
        <v>3281</v>
      </c>
      <c r="AG2217" s="1844" t="s">
        <v>9277</v>
      </c>
      <c r="AH2217" s="1844">
        <v>4</v>
      </c>
      <c r="AI2217" s="2396" t="str">
        <f t="shared" si="37"/>
        <v>COSMINELE</v>
      </c>
      <c r="AJ2217" s="1845"/>
    </row>
    <row r="2218" spans="30:36" x14ac:dyDescent="0.25">
      <c r="AD2218" s="1">
        <v>29</v>
      </c>
      <c r="AE2218" s="1843">
        <v>133018</v>
      </c>
      <c r="AF2218" s="74" t="s">
        <v>1835</v>
      </c>
      <c r="AG2218" s="1844" t="s">
        <v>9277</v>
      </c>
      <c r="AH2218" s="1844">
        <v>4</v>
      </c>
      <c r="AI2218" s="2396" t="str">
        <f t="shared" si="37"/>
        <v>DRAGANESTI</v>
      </c>
      <c r="AJ2218" s="1845"/>
    </row>
    <row r="2219" spans="30:36" x14ac:dyDescent="0.25">
      <c r="AD2219" s="1">
        <v>29</v>
      </c>
      <c r="AE2219" s="1843">
        <v>132896</v>
      </c>
      <c r="AF2219" s="74" t="s">
        <v>3282</v>
      </c>
      <c r="AG2219" s="1844" t="s">
        <v>9277</v>
      </c>
      <c r="AH2219" s="1844">
        <v>4</v>
      </c>
      <c r="AI2219" s="2396" t="str">
        <f t="shared" si="37"/>
        <v>DRAJNA</v>
      </c>
      <c r="AJ2219" s="1845"/>
    </row>
    <row r="2220" spans="30:36" x14ac:dyDescent="0.25">
      <c r="AD2220" s="1">
        <v>29</v>
      </c>
      <c r="AE2220" s="1843">
        <v>133090</v>
      </c>
      <c r="AF2220" s="74" t="s">
        <v>1285</v>
      </c>
      <c r="AG2220" s="1844" t="s">
        <v>9277</v>
      </c>
      <c r="AH2220" s="1844">
        <v>4</v>
      </c>
      <c r="AI2220" s="2396" t="str">
        <f t="shared" si="37"/>
        <v>DUMBRAVA</v>
      </c>
      <c r="AJ2220" s="1845"/>
    </row>
    <row r="2221" spans="30:36" x14ac:dyDescent="0.25">
      <c r="AD2221" s="1">
        <v>29</v>
      </c>
      <c r="AE2221" s="1843">
        <v>131461</v>
      </c>
      <c r="AF2221" s="74" t="s">
        <v>1505</v>
      </c>
      <c r="AG2221" s="1844" t="s">
        <v>9277</v>
      </c>
      <c r="AH2221" s="1844">
        <v>4</v>
      </c>
      <c r="AI2221" s="2396" t="str">
        <f t="shared" si="37"/>
        <v>DUMBRAVESTI</v>
      </c>
      <c r="AJ2221" s="1845"/>
    </row>
    <row r="2222" spans="30:36" x14ac:dyDescent="0.25">
      <c r="AD2222" s="1">
        <v>29</v>
      </c>
      <c r="AE2222" s="1843">
        <v>133278</v>
      </c>
      <c r="AF2222" s="74" t="s">
        <v>1612</v>
      </c>
      <c r="AG2222" s="1844" t="s">
        <v>9277</v>
      </c>
      <c r="AH2222" s="1844">
        <v>4</v>
      </c>
      <c r="AI2222" s="2396" t="str">
        <f t="shared" si="37"/>
        <v>FANTANELE</v>
      </c>
      <c r="AJ2222" s="1845"/>
    </row>
    <row r="2223" spans="30:36" x14ac:dyDescent="0.25">
      <c r="AD2223" s="1">
        <v>29</v>
      </c>
      <c r="AE2223" s="1843">
        <v>133161</v>
      </c>
      <c r="AF2223" s="74" t="s">
        <v>3284</v>
      </c>
      <c r="AG2223" s="1844" t="s">
        <v>9277</v>
      </c>
      <c r="AH2223" s="1844">
        <v>4</v>
      </c>
      <c r="AI2223" s="2396" t="str">
        <f t="shared" si="37"/>
        <v>FILIPESTII DE PADURE</v>
      </c>
      <c r="AJ2223" s="1845"/>
    </row>
    <row r="2224" spans="30:36" x14ac:dyDescent="0.25">
      <c r="AD2224" s="1">
        <v>29</v>
      </c>
      <c r="AE2224" s="1843">
        <v>133214</v>
      </c>
      <c r="AF2224" s="74" t="s">
        <v>3285</v>
      </c>
      <c r="AG2224" s="1844" t="s">
        <v>9277</v>
      </c>
      <c r="AH2224" s="1844">
        <v>4</v>
      </c>
      <c r="AI2224" s="2396" t="str">
        <f t="shared" si="37"/>
        <v>FILIPESTII DE TARG</v>
      </c>
      <c r="AJ2224" s="1845"/>
    </row>
    <row r="2225" spans="30:36" x14ac:dyDescent="0.25">
      <c r="AD2225" s="1">
        <v>29</v>
      </c>
      <c r="AE2225" s="1843">
        <v>133330</v>
      </c>
      <c r="AF2225" s="74" t="s">
        <v>1282</v>
      </c>
      <c r="AG2225" s="1844" t="s">
        <v>9277</v>
      </c>
      <c r="AH2225" s="1844">
        <v>4</v>
      </c>
      <c r="AI2225" s="2396" t="str">
        <f t="shared" si="37"/>
        <v>FLORESTI</v>
      </c>
      <c r="AJ2225" s="1845"/>
    </row>
    <row r="2226" spans="30:36" x14ac:dyDescent="0.25">
      <c r="AD2226" s="1">
        <v>29</v>
      </c>
      <c r="AE2226" s="1843">
        <v>133394</v>
      </c>
      <c r="AF2226" s="74" t="s">
        <v>2147</v>
      </c>
      <c r="AG2226" s="1844" t="s">
        <v>9277</v>
      </c>
      <c r="AH2226" s="1844">
        <v>4</v>
      </c>
      <c r="AI2226" s="2396" t="str">
        <f t="shared" si="37"/>
        <v>FULGA</v>
      </c>
      <c r="AJ2226" s="1845"/>
    </row>
    <row r="2227" spans="30:36" x14ac:dyDescent="0.25">
      <c r="AD2227" s="1">
        <v>29</v>
      </c>
      <c r="AE2227" s="1843">
        <v>133429</v>
      </c>
      <c r="AF2227" s="74" t="s">
        <v>3286</v>
      </c>
      <c r="AG2227" s="1844" t="s">
        <v>9277</v>
      </c>
      <c r="AH2227" s="1844">
        <v>4</v>
      </c>
      <c r="AI2227" s="2396" t="str">
        <f t="shared" si="37"/>
        <v>GHERGHITA</v>
      </c>
      <c r="AJ2227" s="1845"/>
    </row>
    <row r="2228" spans="30:36" x14ac:dyDescent="0.25">
      <c r="AD2228" s="1">
        <v>29</v>
      </c>
      <c r="AE2228" s="1843">
        <v>133508</v>
      </c>
      <c r="AF2228" s="74" t="s">
        <v>2527</v>
      </c>
      <c r="AG2228" s="1844" t="s">
        <v>9277</v>
      </c>
      <c r="AH2228" s="1844">
        <v>4</v>
      </c>
      <c r="AI2228" s="2396" t="str">
        <f t="shared" si="37"/>
        <v>GORGOTA</v>
      </c>
      <c r="AJ2228" s="1845"/>
    </row>
    <row r="2229" spans="30:36" x14ac:dyDescent="0.25">
      <c r="AD2229" s="1">
        <v>29</v>
      </c>
      <c r="AE2229" s="1843">
        <v>133562</v>
      </c>
      <c r="AF2229" s="74" t="s">
        <v>2187</v>
      </c>
      <c r="AG2229" s="1844" t="s">
        <v>9277</v>
      </c>
      <c r="AH2229" s="1844">
        <v>4</v>
      </c>
      <c r="AI2229" s="2396" t="str">
        <f t="shared" si="37"/>
        <v>GORNET</v>
      </c>
      <c r="AJ2229" s="1845"/>
    </row>
    <row r="2230" spans="30:36" x14ac:dyDescent="0.25">
      <c r="AD2230" s="1">
        <v>29</v>
      </c>
      <c r="AE2230" s="1843">
        <v>133615</v>
      </c>
      <c r="AF2230" s="74" t="s">
        <v>3287</v>
      </c>
      <c r="AG2230" s="1844" t="s">
        <v>9277</v>
      </c>
      <c r="AH2230" s="1844">
        <v>4</v>
      </c>
      <c r="AI2230" s="2396" t="str">
        <f t="shared" si="37"/>
        <v>GORNET-CRICOV</v>
      </c>
      <c r="AJ2230" s="1845"/>
    </row>
    <row r="2231" spans="30:36" x14ac:dyDescent="0.25">
      <c r="AD2231" s="1">
        <v>29</v>
      </c>
      <c r="AE2231" s="1843">
        <v>133688</v>
      </c>
      <c r="AF2231" s="74" t="s">
        <v>3288</v>
      </c>
      <c r="AG2231" s="1844" t="s">
        <v>9277</v>
      </c>
      <c r="AH2231" s="1844">
        <v>4</v>
      </c>
      <c r="AI2231" s="2396" t="str">
        <f t="shared" si="37"/>
        <v>GURA VADULUI</v>
      </c>
      <c r="AJ2231" s="1845"/>
    </row>
    <row r="2232" spans="30:36" x14ac:dyDescent="0.25">
      <c r="AD2232" s="1">
        <v>29</v>
      </c>
      <c r="AE2232" s="1843">
        <v>131835</v>
      </c>
      <c r="AF2232" s="74" t="s">
        <v>3289</v>
      </c>
      <c r="AG2232" s="1844" t="s">
        <v>9277</v>
      </c>
      <c r="AH2232" s="1844">
        <v>4</v>
      </c>
      <c r="AI2232" s="2396" t="str">
        <f t="shared" si="37"/>
        <v>GURA VITIOAREI</v>
      </c>
      <c r="AJ2232" s="1845"/>
    </row>
    <row r="2233" spans="30:36" x14ac:dyDescent="0.25">
      <c r="AD2233" s="1">
        <v>29</v>
      </c>
      <c r="AE2233" s="1843">
        <v>133722</v>
      </c>
      <c r="AF2233" s="74" t="s">
        <v>3290</v>
      </c>
      <c r="AG2233" s="1844" t="s">
        <v>9277</v>
      </c>
      <c r="AH2233" s="1844">
        <v>4</v>
      </c>
      <c r="AI2233" s="2396" t="str">
        <f t="shared" si="37"/>
        <v>IORDACHEANU</v>
      </c>
      <c r="AJ2233" s="1845"/>
    </row>
    <row r="2234" spans="30:36" x14ac:dyDescent="0.25">
      <c r="AD2234" s="1">
        <v>29</v>
      </c>
      <c r="AE2234" s="1843">
        <v>133795</v>
      </c>
      <c r="AF2234" s="74" t="s">
        <v>1279</v>
      </c>
      <c r="AG2234" s="1844" t="s">
        <v>9277</v>
      </c>
      <c r="AH2234" s="1844">
        <v>4</v>
      </c>
      <c r="AI2234" s="2396" t="str">
        <f t="shared" si="37"/>
        <v>IZVOARELE</v>
      </c>
      <c r="AJ2234" s="1845"/>
    </row>
    <row r="2235" spans="30:36" x14ac:dyDescent="0.25">
      <c r="AD2235" s="1">
        <v>29</v>
      </c>
      <c r="AE2235" s="1843">
        <v>133866</v>
      </c>
      <c r="AF2235" s="74" t="s">
        <v>2534</v>
      </c>
      <c r="AG2235" s="1844" t="s">
        <v>9277</v>
      </c>
      <c r="AH2235" s="1844">
        <v>4</v>
      </c>
      <c r="AI2235" s="2396" t="str">
        <f t="shared" si="37"/>
        <v>JUGURENI</v>
      </c>
      <c r="AJ2235" s="1845"/>
    </row>
    <row r="2236" spans="30:36" x14ac:dyDescent="0.25">
      <c r="AD2236" s="1">
        <v>29</v>
      </c>
      <c r="AE2236" s="1843">
        <v>133919</v>
      </c>
      <c r="AF2236" s="74" t="s">
        <v>1682</v>
      </c>
      <c r="AG2236" s="1844" t="s">
        <v>9277</v>
      </c>
      <c r="AH2236" s="1844">
        <v>4</v>
      </c>
      <c r="AI2236" s="2396" t="str">
        <f t="shared" si="37"/>
        <v>LAPOS</v>
      </c>
      <c r="AJ2236" s="1845"/>
    </row>
    <row r="2237" spans="30:36" x14ac:dyDescent="0.25">
      <c r="AD2237" s="1">
        <v>29</v>
      </c>
      <c r="AE2237" s="1843">
        <v>133964</v>
      </c>
      <c r="AF2237" s="74" t="s">
        <v>3291</v>
      </c>
      <c r="AG2237" s="1844" t="s">
        <v>9277</v>
      </c>
      <c r="AH2237" s="1844">
        <v>4</v>
      </c>
      <c r="AI2237" s="2396" t="str">
        <f t="shared" si="37"/>
        <v>LIPANESTI</v>
      </c>
      <c r="AJ2237" s="1845"/>
    </row>
    <row r="2238" spans="30:36" x14ac:dyDescent="0.25">
      <c r="AD2238" s="1">
        <v>29</v>
      </c>
      <c r="AE2238" s="1843">
        <v>134014</v>
      </c>
      <c r="AF2238" s="74" t="s">
        <v>1909</v>
      </c>
      <c r="AG2238" s="1844" t="s">
        <v>9277</v>
      </c>
      <c r="AH2238" s="1844">
        <v>4</v>
      </c>
      <c r="AI2238" s="2396" t="str">
        <f t="shared" si="37"/>
        <v>MAGURELE</v>
      </c>
      <c r="AJ2238" s="1845"/>
    </row>
    <row r="2239" spans="30:36" x14ac:dyDescent="0.25">
      <c r="AD2239" s="1">
        <v>29</v>
      </c>
      <c r="AE2239" s="1843">
        <v>134050</v>
      </c>
      <c r="AF2239" s="74" t="s">
        <v>1962</v>
      </c>
      <c r="AG2239" s="1844" t="s">
        <v>9277</v>
      </c>
      <c r="AH2239" s="1844">
        <v>4</v>
      </c>
      <c r="AI2239" s="2396" t="str">
        <f t="shared" si="37"/>
        <v>MAGURENI</v>
      </c>
      <c r="AJ2239" s="1845"/>
    </row>
    <row r="2240" spans="30:36" x14ac:dyDescent="0.25">
      <c r="AD2240" s="1">
        <v>29</v>
      </c>
      <c r="AE2240" s="1843">
        <v>134096</v>
      </c>
      <c r="AF2240" s="74" t="s">
        <v>3292</v>
      </c>
      <c r="AG2240" s="1844" t="s">
        <v>9277</v>
      </c>
      <c r="AH2240" s="1844">
        <v>4</v>
      </c>
      <c r="AI2240" s="2396" t="str">
        <f t="shared" si="37"/>
        <v>MANECIU</v>
      </c>
      <c r="AJ2240" s="1845"/>
    </row>
    <row r="2241" spans="30:36" x14ac:dyDescent="0.25">
      <c r="AD2241" s="1">
        <v>29</v>
      </c>
      <c r="AE2241" s="1843">
        <v>134194</v>
      </c>
      <c r="AF2241" s="74" t="s">
        <v>1495</v>
      </c>
      <c r="AG2241" s="1844" t="s">
        <v>9277</v>
      </c>
      <c r="AH2241" s="1844">
        <v>4</v>
      </c>
      <c r="AI2241" s="2396" t="str">
        <f t="shared" si="37"/>
        <v>MANESTI</v>
      </c>
      <c r="AJ2241" s="1845"/>
    </row>
    <row r="2242" spans="30:36" x14ac:dyDescent="0.25">
      <c r="AD2242" s="1">
        <v>29</v>
      </c>
      <c r="AE2242" s="1843">
        <v>136250</v>
      </c>
      <c r="AF2242" s="74" t="s">
        <v>1636</v>
      </c>
      <c r="AG2242" s="1844" t="s">
        <v>9277</v>
      </c>
      <c r="AH2242" s="1844">
        <v>4</v>
      </c>
      <c r="AI2242" s="2396" t="str">
        <f t="shared" si="37"/>
        <v>OLARI</v>
      </c>
      <c r="AJ2242" s="1845"/>
    </row>
    <row r="2243" spans="30:36" x14ac:dyDescent="0.25">
      <c r="AD2243" s="1">
        <v>29</v>
      </c>
      <c r="AE2243" s="1843">
        <v>134336</v>
      </c>
      <c r="AF2243" s="74" t="s">
        <v>3294</v>
      </c>
      <c r="AG2243" s="1844" t="s">
        <v>9277</v>
      </c>
      <c r="AH2243" s="1844">
        <v>4</v>
      </c>
      <c r="AI2243" s="2396" t="str">
        <f t="shared" si="37"/>
        <v>PACURETI</v>
      </c>
      <c r="AJ2243" s="1845"/>
    </row>
    <row r="2244" spans="30:36" x14ac:dyDescent="0.25">
      <c r="AD2244" s="1">
        <v>29</v>
      </c>
      <c r="AE2244" s="1843">
        <v>130847</v>
      </c>
      <c r="AF2244" s="74" t="s">
        <v>1804</v>
      </c>
      <c r="AG2244" s="1844" t="s">
        <v>9277</v>
      </c>
      <c r="AH2244" s="1844">
        <v>4</v>
      </c>
      <c r="AI2244" s="2396" t="str">
        <f t="shared" si="37"/>
        <v>PAULESTI</v>
      </c>
      <c r="AJ2244" s="1845"/>
    </row>
    <row r="2245" spans="30:36" x14ac:dyDescent="0.25">
      <c r="AD2245" s="1">
        <v>29</v>
      </c>
      <c r="AE2245" s="1843">
        <v>134390</v>
      </c>
      <c r="AF2245" s="74" t="s">
        <v>1683</v>
      </c>
      <c r="AG2245" s="1844" t="s">
        <v>9277</v>
      </c>
      <c r="AH2245" s="1844">
        <v>4</v>
      </c>
      <c r="AI2245" s="2396" t="str">
        <f t="shared" si="37"/>
        <v>PLOPU</v>
      </c>
      <c r="AJ2245" s="1845"/>
    </row>
    <row r="2246" spans="30:36" x14ac:dyDescent="0.25">
      <c r="AD2246" s="1">
        <v>29</v>
      </c>
      <c r="AE2246" s="1843">
        <v>134443</v>
      </c>
      <c r="AF2246" s="74" t="s">
        <v>3295</v>
      </c>
      <c r="AG2246" s="1844" t="s">
        <v>9277</v>
      </c>
      <c r="AH2246" s="1844">
        <v>4</v>
      </c>
      <c r="AI2246" s="2396" t="str">
        <f t="shared" ref="AI2246:AI2309" si="38">INDEX(AO:AO,MATCH(AH2246,AL:AL,0),)&amp;AF2246</f>
        <v>PODENII NOI</v>
      </c>
      <c r="AJ2246" s="1845"/>
    </row>
    <row r="2247" spans="30:36" x14ac:dyDescent="0.25">
      <c r="AD2247" s="1">
        <v>29</v>
      </c>
      <c r="AE2247" s="1843">
        <v>131274</v>
      </c>
      <c r="AF2247" s="74" t="s">
        <v>3296</v>
      </c>
      <c r="AG2247" s="1844" t="s">
        <v>9277</v>
      </c>
      <c r="AH2247" s="1844">
        <v>4</v>
      </c>
      <c r="AI2247" s="2396" t="str">
        <f t="shared" si="38"/>
        <v>POIANA CAMPINA</v>
      </c>
      <c r="AJ2247" s="1845"/>
    </row>
    <row r="2248" spans="30:36" x14ac:dyDescent="0.25">
      <c r="AD2248" s="1">
        <v>29</v>
      </c>
      <c r="AE2248" s="1843">
        <v>134559</v>
      </c>
      <c r="AF2248" s="74" t="s">
        <v>3297</v>
      </c>
      <c r="AG2248" s="1844" t="s">
        <v>9277</v>
      </c>
      <c r="AH2248" s="1844">
        <v>4</v>
      </c>
      <c r="AI2248" s="2396" t="str">
        <f t="shared" si="38"/>
        <v>POIENARII BURCHII</v>
      </c>
      <c r="AJ2248" s="1845"/>
    </row>
    <row r="2249" spans="30:36" x14ac:dyDescent="0.25">
      <c r="AD2249" s="1">
        <v>29</v>
      </c>
      <c r="AE2249" s="1843">
        <v>134648</v>
      </c>
      <c r="AF2249" s="74" t="s">
        <v>3298</v>
      </c>
      <c r="AG2249" s="1844" t="s">
        <v>9277</v>
      </c>
      <c r="AH2249" s="1844">
        <v>4</v>
      </c>
      <c r="AI2249" s="2396" t="str">
        <f t="shared" si="38"/>
        <v>POSESTI</v>
      </c>
      <c r="AJ2249" s="1845"/>
    </row>
    <row r="2250" spans="30:36" x14ac:dyDescent="0.25">
      <c r="AD2250" s="1">
        <v>29</v>
      </c>
      <c r="AE2250" s="1843">
        <v>134755</v>
      </c>
      <c r="AF2250" s="74" t="s">
        <v>3299</v>
      </c>
      <c r="AG2250" s="1844" t="s">
        <v>9277</v>
      </c>
      <c r="AH2250" s="1844">
        <v>4</v>
      </c>
      <c r="AI2250" s="2396" t="str">
        <f t="shared" si="38"/>
        <v>PREDEAL-SARARI</v>
      </c>
      <c r="AJ2250" s="1845"/>
    </row>
    <row r="2251" spans="30:36" x14ac:dyDescent="0.25">
      <c r="AD2251" s="1">
        <v>29</v>
      </c>
      <c r="AE2251" s="1843">
        <v>134853</v>
      </c>
      <c r="AF2251" s="74" t="s">
        <v>3300</v>
      </c>
      <c r="AG2251" s="1844" t="s">
        <v>9277</v>
      </c>
      <c r="AH2251" s="1844">
        <v>4</v>
      </c>
      <c r="AI2251" s="2396" t="str">
        <f t="shared" si="38"/>
        <v>PROVITA DE JOS</v>
      </c>
      <c r="AJ2251" s="1845"/>
    </row>
    <row r="2252" spans="30:36" x14ac:dyDescent="0.25">
      <c r="AD2252" s="1">
        <v>29</v>
      </c>
      <c r="AE2252" s="1843">
        <v>134899</v>
      </c>
      <c r="AF2252" s="74" t="s">
        <v>3301</v>
      </c>
      <c r="AG2252" s="1844" t="s">
        <v>9277</v>
      </c>
      <c r="AH2252" s="1844">
        <v>4</v>
      </c>
      <c r="AI2252" s="2396" t="str">
        <f t="shared" si="38"/>
        <v>PROVITA DE SUS</v>
      </c>
      <c r="AJ2252" s="1845"/>
    </row>
    <row r="2253" spans="30:36" x14ac:dyDescent="0.25">
      <c r="AD2253" s="1">
        <v>29</v>
      </c>
      <c r="AE2253" s="1843">
        <v>134942</v>
      </c>
      <c r="AF2253" s="74" t="s">
        <v>3302</v>
      </c>
      <c r="AG2253" s="1844" t="s">
        <v>9277</v>
      </c>
      <c r="AH2253" s="1844">
        <v>4</v>
      </c>
      <c r="AI2253" s="2396" t="str">
        <f t="shared" si="38"/>
        <v>PUCHENII MARI</v>
      </c>
      <c r="AJ2253" s="1845"/>
    </row>
    <row r="2254" spans="30:36" x14ac:dyDescent="0.25">
      <c r="AD2254" s="1">
        <v>29</v>
      </c>
      <c r="AE2254" s="1843">
        <v>135020</v>
      </c>
      <c r="AF2254" s="74" t="s">
        <v>3304</v>
      </c>
      <c r="AG2254" s="1844" t="s">
        <v>9277</v>
      </c>
      <c r="AH2254" s="1844">
        <v>4</v>
      </c>
      <c r="AI2254" s="2396" t="str">
        <f t="shared" si="38"/>
        <v>RAFOV</v>
      </c>
      <c r="AJ2254" s="1845"/>
    </row>
    <row r="2255" spans="30:36" x14ac:dyDescent="0.25">
      <c r="AD2255" s="1">
        <v>29</v>
      </c>
      <c r="AE2255" s="1843">
        <v>135128</v>
      </c>
      <c r="AF2255" s="74" t="s">
        <v>1955</v>
      </c>
      <c r="AG2255" s="1844" t="s">
        <v>9277</v>
      </c>
      <c r="AH2255" s="1844">
        <v>4</v>
      </c>
      <c r="AI2255" s="2396" t="str">
        <f t="shared" si="38"/>
        <v>SALCIA</v>
      </c>
      <c r="AJ2255" s="1845"/>
    </row>
    <row r="2256" spans="30:36" x14ac:dyDescent="0.25">
      <c r="AD2256" s="1">
        <v>29</v>
      </c>
      <c r="AE2256" s="1843">
        <v>135146</v>
      </c>
      <c r="AF2256" s="74" t="s">
        <v>3305</v>
      </c>
      <c r="AG2256" s="1844" t="s">
        <v>9277</v>
      </c>
      <c r="AH2256" s="1844">
        <v>4</v>
      </c>
      <c r="AI2256" s="2396" t="str">
        <f t="shared" si="38"/>
        <v>SALCIILE</v>
      </c>
      <c r="AJ2256" s="1845"/>
    </row>
    <row r="2257" spans="30:36" x14ac:dyDescent="0.25">
      <c r="AD2257" s="1">
        <v>29</v>
      </c>
      <c r="AE2257" s="1843">
        <v>135244</v>
      </c>
      <c r="AF2257" s="74" t="s">
        <v>3306</v>
      </c>
      <c r="AG2257" s="1844" t="s">
        <v>9277</v>
      </c>
      <c r="AH2257" s="1844">
        <v>4</v>
      </c>
      <c r="AI2257" s="2396" t="str">
        <f t="shared" si="38"/>
        <v>SANGERU</v>
      </c>
      <c r="AJ2257" s="1845"/>
    </row>
    <row r="2258" spans="30:36" x14ac:dyDescent="0.25">
      <c r="AD2258" s="1">
        <v>29</v>
      </c>
      <c r="AE2258" s="1843">
        <v>135164</v>
      </c>
      <c r="AF2258" s="74" t="s">
        <v>1768</v>
      </c>
      <c r="AG2258" s="1844" t="s">
        <v>9277</v>
      </c>
      <c r="AH2258" s="1844">
        <v>4</v>
      </c>
      <c r="AI2258" s="2396" t="str">
        <f t="shared" si="38"/>
        <v>SCORTENI</v>
      </c>
      <c r="AJ2258" s="1845"/>
    </row>
    <row r="2259" spans="30:36" x14ac:dyDescent="0.25">
      <c r="AD2259" s="1">
        <v>29</v>
      </c>
      <c r="AE2259" s="1843">
        <v>135226</v>
      </c>
      <c r="AF2259" s="74" t="s">
        <v>3307</v>
      </c>
      <c r="AG2259" s="1844" t="s">
        <v>9277</v>
      </c>
      <c r="AH2259" s="1844">
        <v>4</v>
      </c>
      <c r="AI2259" s="2396" t="str">
        <f t="shared" si="38"/>
        <v>SECARIA</v>
      </c>
      <c r="AJ2259" s="1845"/>
    </row>
    <row r="2260" spans="30:36" x14ac:dyDescent="0.25">
      <c r="AD2260" s="1">
        <v>29</v>
      </c>
      <c r="AE2260" s="1843">
        <v>135431</v>
      </c>
      <c r="AF2260" s="74" t="s">
        <v>3308</v>
      </c>
      <c r="AG2260" s="1844" t="s">
        <v>9277</v>
      </c>
      <c r="AH2260" s="1844">
        <v>4</v>
      </c>
      <c r="AI2260" s="2396" t="str">
        <f t="shared" si="38"/>
        <v>SIRNA</v>
      </c>
      <c r="AJ2260" s="1845"/>
    </row>
    <row r="2261" spans="30:36" x14ac:dyDescent="0.25">
      <c r="AD2261" s="1">
        <v>29</v>
      </c>
      <c r="AE2261" s="1843">
        <v>135501</v>
      </c>
      <c r="AF2261" s="74" t="s">
        <v>3309</v>
      </c>
      <c r="AG2261" s="1844" t="s">
        <v>9277</v>
      </c>
      <c r="AH2261" s="1844">
        <v>4</v>
      </c>
      <c r="AI2261" s="2396" t="str">
        <f t="shared" si="38"/>
        <v>SOIMARI</v>
      </c>
      <c r="AJ2261" s="1845"/>
    </row>
    <row r="2262" spans="30:36" x14ac:dyDescent="0.25">
      <c r="AD2262" s="1">
        <v>29</v>
      </c>
      <c r="AE2262" s="1843">
        <v>135547</v>
      </c>
      <c r="AF2262" s="74" t="s">
        <v>3310</v>
      </c>
      <c r="AG2262" s="1844" t="s">
        <v>9277</v>
      </c>
      <c r="AH2262" s="1844">
        <v>4</v>
      </c>
      <c r="AI2262" s="2396" t="str">
        <f t="shared" si="38"/>
        <v>SOTRILE</v>
      </c>
      <c r="AJ2262" s="1845"/>
    </row>
    <row r="2263" spans="30:36" x14ac:dyDescent="0.25">
      <c r="AD2263" s="1">
        <v>29</v>
      </c>
      <c r="AE2263" s="1843">
        <v>135315</v>
      </c>
      <c r="AF2263" s="74" t="s">
        <v>3311</v>
      </c>
      <c r="AG2263" s="1844" t="s">
        <v>9277</v>
      </c>
      <c r="AH2263" s="1844">
        <v>4</v>
      </c>
      <c r="AI2263" s="2396" t="str">
        <f t="shared" si="38"/>
        <v>STARCHIOJD</v>
      </c>
      <c r="AJ2263" s="1845"/>
    </row>
    <row r="2264" spans="30:36" x14ac:dyDescent="0.25">
      <c r="AD2264" s="1">
        <v>29</v>
      </c>
      <c r="AE2264" s="1843">
        <v>135618</v>
      </c>
      <c r="AF2264" s="74" t="s">
        <v>3312</v>
      </c>
      <c r="AG2264" s="1844" t="s">
        <v>9277</v>
      </c>
      <c r="AH2264" s="1844">
        <v>4</v>
      </c>
      <c r="AI2264" s="2396" t="str">
        <f t="shared" si="38"/>
        <v>STEFESTI</v>
      </c>
      <c r="AJ2264" s="1845"/>
    </row>
    <row r="2265" spans="30:36" x14ac:dyDescent="0.25">
      <c r="AD2265" s="1">
        <v>29</v>
      </c>
      <c r="AE2265" s="1843">
        <v>135404</v>
      </c>
      <c r="AF2265" s="74" t="s">
        <v>3313</v>
      </c>
      <c r="AG2265" s="1844" t="s">
        <v>9277</v>
      </c>
      <c r="AH2265" s="1844">
        <v>4</v>
      </c>
      <c r="AI2265" s="2396" t="str">
        <f t="shared" si="38"/>
        <v>SURANI</v>
      </c>
      <c r="AJ2265" s="1845"/>
    </row>
    <row r="2266" spans="30:36" x14ac:dyDescent="0.25">
      <c r="AD2266" s="1">
        <v>29</v>
      </c>
      <c r="AE2266" s="1843">
        <v>135654</v>
      </c>
      <c r="AF2266" s="74" t="s">
        <v>3314</v>
      </c>
      <c r="AG2266" s="1844" t="s">
        <v>9277</v>
      </c>
      <c r="AH2266" s="1844">
        <v>4</v>
      </c>
      <c r="AI2266" s="2396" t="str">
        <f t="shared" si="38"/>
        <v>TALEA</v>
      </c>
      <c r="AJ2266" s="1845"/>
    </row>
    <row r="2267" spans="30:36" x14ac:dyDescent="0.25">
      <c r="AD2267" s="1">
        <v>29</v>
      </c>
      <c r="AE2267" s="1843">
        <v>130892</v>
      </c>
      <c r="AF2267" s="74" t="s">
        <v>3315</v>
      </c>
      <c r="AG2267" s="1844" t="s">
        <v>9277</v>
      </c>
      <c r="AH2267" s="1844">
        <v>4</v>
      </c>
      <c r="AI2267" s="2396" t="str">
        <f t="shared" si="38"/>
        <v>TARGSORU VECHI</v>
      </c>
      <c r="AJ2267" s="1845"/>
    </row>
    <row r="2268" spans="30:36" x14ac:dyDescent="0.25">
      <c r="AD2268" s="1">
        <v>29</v>
      </c>
      <c r="AE2268" s="1843">
        <v>135681</v>
      </c>
      <c r="AF2268" s="74" t="s">
        <v>1953</v>
      </c>
      <c r="AG2268" s="1844" t="s">
        <v>9277</v>
      </c>
      <c r="AH2268" s="1844">
        <v>4</v>
      </c>
      <c r="AI2268" s="2396" t="str">
        <f t="shared" si="38"/>
        <v>TATARU</v>
      </c>
      <c r="AJ2268" s="1845"/>
    </row>
    <row r="2269" spans="30:36" x14ac:dyDescent="0.25">
      <c r="AD2269" s="1">
        <v>29</v>
      </c>
      <c r="AE2269" s="1843">
        <v>135725</v>
      </c>
      <c r="AF2269" s="74" t="s">
        <v>3316</v>
      </c>
      <c r="AG2269" s="1844" t="s">
        <v>9277</v>
      </c>
      <c r="AH2269" s="1844">
        <v>4</v>
      </c>
      <c r="AI2269" s="2396" t="str">
        <f t="shared" si="38"/>
        <v>TEISANI</v>
      </c>
      <c r="AJ2269" s="1845"/>
    </row>
    <row r="2270" spans="30:36" x14ac:dyDescent="0.25">
      <c r="AD2270" s="1">
        <v>29</v>
      </c>
      <c r="AE2270" s="1843">
        <v>135789</v>
      </c>
      <c r="AF2270" s="74" t="s">
        <v>3317</v>
      </c>
      <c r="AG2270" s="1844" t="s">
        <v>9277</v>
      </c>
      <c r="AH2270" s="1844">
        <v>4</v>
      </c>
      <c r="AI2270" s="2396" t="str">
        <f t="shared" si="38"/>
        <v>TELEGA</v>
      </c>
      <c r="AJ2270" s="1845"/>
    </row>
    <row r="2271" spans="30:36" x14ac:dyDescent="0.25">
      <c r="AD2271" s="1">
        <v>29</v>
      </c>
      <c r="AE2271" s="1843">
        <v>135850</v>
      </c>
      <c r="AF2271" s="74" t="s">
        <v>3318</v>
      </c>
      <c r="AG2271" s="1844" t="s">
        <v>9277</v>
      </c>
      <c r="AH2271" s="1844">
        <v>4</v>
      </c>
      <c r="AI2271" s="2396" t="str">
        <f t="shared" si="38"/>
        <v>TINOSU</v>
      </c>
      <c r="AJ2271" s="1845"/>
    </row>
    <row r="2272" spans="30:36" x14ac:dyDescent="0.25">
      <c r="AD2272" s="1">
        <v>29</v>
      </c>
      <c r="AE2272" s="1843">
        <v>135896</v>
      </c>
      <c r="AF2272" s="74" t="s">
        <v>2494</v>
      </c>
      <c r="AG2272" s="1844" t="s">
        <v>9277</v>
      </c>
      <c r="AH2272" s="1844">
        <v>4</v>
      </c>
      <c r="AI2272" s="2396" t="str">
        <f t="shared" si="38"/>
        <v>TOMSANI</v>
      </c>
      <c r="AJ2272" s="1845"/>
    </row>
    <row r="2273" spans="30:36" x14ac:dyDescent="0.25">
      <c r="AD2273" s="1">
        <v>29</v>
      </c>
      <c r="AE2273" s="1843">
        <v>136269</v>
      </c>
      <c r="AF2273" s="74" t="s">
        <v>3283</v>
      </c>
      <c r="AG2273" s="1844" t="s">
        <v>9277</v>
      </c>
      <c r="AH2273" s="1844">
        <v>4</v>
      </c>
      <c r="AI2273" s="2396" t="str">
        <f t="shared" si="38"/>
        <v>VADU SAPAT</v>
      </c>
      <c r="AJ2273" s="1845"/>
    </row>
    <row r="2274" spans="30:36" x14ac:dyDescent="0.25">
      <c r="AD2274" s="1">
        <v>29</v>
      </c>
      <c r="AE2274" s="1843">
        <v>136198</v>
      </c>
      <c r="AF2274" s="74" t="s">
        <v>3319</v>
      </c>
      <c r="AG2274" s="1844" t="s">
        <v>9277</v>
      </c>
      <c r="AH2274" s="1844">
        <v>4</v>
      </c>
      <c r="AI2274" s="2396" t="str">
        <f t="shared" si="38"/>
        <v>VALCANESTI</v>
      </c>
      <c r="AJ2274" s="1845"/>
    </row>
    <row r="2275" spans="30:36" x14ac:dyDescent="0.25">
      <c r="AD2275" s="1">
        <v>29</v>
      </c>
      <c r="AE2275" s="1843">
        <v>135949</v>
      </c>
      <c r="AF2275" s="74" t="s">
        <v>3320</v>
      </c>
      <c r="AG2275" s="1844" t="s">
        <v>9277</v>
      </c>
      <c r="AH2275" s="1844">
        <v>4</v>
      </c>
      <c r="AI2275" s="2396" t="str">
        <f t="shared" si="38"/>
        <v>VALEA CALUGAREASCA</v>
      </c>
      <c r="AJ2275" s="1845"/>
    </row>
    <row r="2276" spans="30:36" x14ac:dyDescent="0.25">
      <c r="AD2276" s="1">
        <v>29</v>
      </c>
      <c r="AE2276" s="1843">
        <v>136107</v>
      </c>
      <c r="AF2276" s="74" t="s">
        <v>3321</v>
      </c>
      <c r="AG2276" s="1844" t="s">
        <v>9277</v>
      </c>
      <c r="AH2276" s="1844">
        <v>4</v>
      </c>
      <c r="AI2276" s="2396" t="str">
        <f t="shared" si="38"/>
        <v>VALEA DOFTANEI</v>
      </c>
      <c r="AJ2276" s="1845"/>
    </row>
    <row r="2277" spans="30:36" x14ac:dyDescent="0.25">
      <c r="AD2277" s="1830">
        <v>29</v>
      </c>
      <c r="AE2277" s="1846">
        <v>136134</v>
      </c>
      <c r="AF2277" s="1847" t="s">
        <v>3322</v>
      </c>
      <c r="AG2277" s="1848" t="s">
        <v>9277</v>
      </c>
      <c r="AH2277" s="1848">
        <v>4</v>
      </c>
      <c r="AI2277" s="2397" t="str">
        <f t="shared" si="38"/>
        <v>VARBILAU</v>
      </c>
      <c r="AJ2277" s="1849"/>
    </row>
    <row r="2278" spans="30:36" x14ac:dyDescent="0.25">
      <c r="AD2278" s="1850">
        <v>30</v>
      </c>
      <c r="AE2278" s="1851">
        <v>136483</v>
      </c>
      <c r="AF2278" s="1852" t="s">
        <v>1646</v>
      </c>
      <c r="AG2278" s="1853" t="s">
        <v>9278</v>
      </c>
      <c r="AH2278" s="1853">
        <v>1</v>
      </c>
      <c r="AI2278" s="2398" t="str">
        <f t="shared" si="38"/>
        <v>MUNICIPIUL SATU MARE</v>
      </c>
      <c r="AJ2278" s="1854" t="s">
        <v>9278</v>
      </c>
    </row>
    <row r="2279" spans="30:36" x14ac:dyDescent="0.25">
      <c r="AD2279" s="1">
        <v>30</v>
      </c>
      <c r="AE2279" s="1843">
        <v>136526</v>
      </c>
      <c r="AF2279" s="74" t="s">
        <v>10672</v>
      </c>
      <c r="AG2279" s="1844" t="s">
        <v>9278</v>
      </c>
      <c r="AH2279" s="1844">
        <v>2</v>
      </c>
      <c r="AI2279" s="2396" t="str">
        <f t="shared" si="38"/>
        <v>MUNICIPIUL CAREI</v>
      </c>
      <c r="AJ2279" s="1845"/>
    </row>
    <row r="2280" spans="30:36" x14ac:dyDescent="0.25">
      <c r="AD2280" s="1">
        <v>30</v>
      </c>
      <c r="AE2280" s="1843">
        <v>136848</v>
      </c>
      <c r="AF2280" s="74" t="s">
        <v>10675</v>
      </c>
      <c r="AG2280" s="1844" t="s">
        <v>9278</v>
      </c>
      <c r="AH2280" s="1844">
        <v>3</v>
      </c>
      <c r="AI2280" s="2396" t="str">
        <f t="shared" si="38"/>
        <v>ORASUL ARDUD</v>
      </c>
      <c r="AJ2280" s="1845"/>
    </row>
    <row r="2281" spans="30:36" x14ac:dyDescent="0.25">
      <c r="AD2281" s="1">
        <v>30</v>
      </c>
      <c r="AE2281" s="1843">
        <v>138039</v>
      </c>
      <c r="AF2281" s="74" t="s">
        <v>1630</v>
      </c>
      <c r="AG2281" s="1844" t="s">
        <v>9278</v>
      </c>
      <c r="AH2281" s="1844">
        <v>3</v>
      </c>
      <c r="AI2281" s="2396" t="str">
        <f t="shared" si="38"/>
        <v>ORASUL LIVADA</v>
      </c>
      <c r="AJ2281" s="1845"/>
    </row>
    <row r="2282" spans="30:36" x14ac:dyDescent="0.25">
      <c r="AD2282" s="1">
        <v>30</v>
      </c>
      <c r="AE2282" s="1843">
        <v>136599</v>
      </c>
      <c r="AF2282" s="74" t="s">
        <v>10673</v>
      </c>
      <c r="AG2282" s="1844" t="s">
        <v>9278</v>
      </c>
      <c r="AH2282" s="1844">
        <v>3</v>
      </c>
      <c r="AI2282" s="2396" t="str">
        <f t="shared" si="38"/>
        <v>ORASUL NEGRESTI-OAS</v>
      </c>
      <c r="AJ2282" s="1845"/>
    </row>
    <row r="2283" spans="30:36" x14ac:dyDescent="0.25">
      <c r="AD2283" s="1">
        <v>30</v>
      </c>
      <c r="AE2283" s="1843">
        <v>136642</v>
      </c>
      <c r="AF2283" s="74" t="s">
        <v>10674</v>
      </c>
      <c r="AG2283" s="1844" t="s">
        <v>9278</v>
      </c>
      <c r="AH2283" s="1844">
        <v>3</v>
      </c>
      <c r="AI2283" s="2396" t="str">
        <f t="shared" si="38"/>
        <v>ORASUL TASNAD</v>
      </c>
      <c r="AJ2283" s="1845"/>
    </row>
    <row r="2284" spans="30:36" x14ac:dyDescent="0.25">
      <c r="AD2284" s="1">
        <v>30</v>
      </c>
      <c r="AE2284" s="1843">
        <v>136713</v>
      </c>
      <c r="AF2284" s="74" t="s">
        <v>3414</v>
      </c>
      <c r="AG2284" s="1844" t="s">
        <v>9278</v>
      </c>
      <c r="AH2284" s="1844">
        <v>4</v>
      </c>
      <c r="AI2284" s="2396" t="str">
        <f t="shared" si="38"/>
        <v>ACIS</v>
      </c>
      <c r="AJ2284" s="1845"/>
    </row>
    <row r="2285" spans="30:36" x14ac:dyDescent="0.25">
      <c r="AD2285" s="1">
        <v>30</v>
      </c>
      <c r="AE2285" s="1843">
        <v>179873</v>
      </c>
      <c r="AF2285" s="74" t="s">
        <v>2253</v>
      </c>
      <c r="AG2285" s="1844" t="s">
        <v>9278</v>
      </c>
      <c r="AH2285" s="1844">
        <v>4</v>
      </c>
      <c r="AI2285" s="2396" t="str">
        <f t="shared" si="38"/>
        <v>AGRIS</v>
      </c>
      <c r="AJ2285" s="1845"/>
    </row>
    <row r="2286" spans="30:36" x14ac:dyDescent="0.25">
      <c r="AD2286" s="1">
        <v>30</v>
      </c>
      <c r="AE2286" s="1843">
        <v>136768</v>
      </c>
      <c r="AF2286" s="74" t="s">
        <v>3415</v>
      </c>
      <c r="AG2286" s="1844" t="s">
        <v>9278</v>
      </c>
      <c r="AH2286" s="1844">
        <v>4</v>
      </c>
      <c r="AI2286" s="2396" t="str">
        <f t="shared" si="38"/>
        <v>ANDRID</v>
      </c>
      <c r="AJ2286" s="1845"/>
    </row>
    <row r="2287" spans="30:36" x14ac:dyDescent="0.25">
      <c r="AD2287" s="1">
        <v>30</v>
      </c>
      <c r="AE2287" s="1843">
        <v>136802</v>
      </c>
      <c r="AF2287" s="74" t="s">
        <v>3416</v>
      </c>
      <c r="AG2287" s="1844" t="s">
        <v>9278</v>
      </c>
      <c r="AH2287" s="1844">
        <v>4</v>
      </c>
      <c r="AI2287" s="2396" t="str">
        <f t="shared" si="38"/>
        <v>APA</v>
      </c>
      <c r="AJ2287" s="1845"/>
    </row>
    <row r="2288" spans="30:36" x14ac:dyDescent="0.25">
      <c r="AD2288" s="1">
        <v>30</v>
      </c>
      <c r="AE2288" s="1843">
        <v>137103</v>
      </c>
      <c r="AF2288" s="74" t="s">
        <v>2790</v>
      </c>
      <c r="AG2288" s="1844" t="s">
        <v>9278</v>
      </c>
      <c r="AH2288" s="1844">
        <v>4</v>
      </c>
      <c r="AI2288" s="2396" t="str">
        <f t="shared" si="38"/>
        <v>BARSAU</v>
      </c>
      <c r="AJ2288" s="1845"/>
    </row>
    <row r="2289" spans="30:36" x14ac:dyDescent="0.25">
      <c r="AD2289" s="1">
        <v>30</v>
      </c>
      <c r="AE2289" s="1843">
        <v>136919</v>
      </c>
      <c r="AF2289" s="74" t="s">
        <v>3417</v>
      </c>
      <c r="AG2289" s="1844" t="s">
        <v>9278</v>
      </c>
      <c r="AH2289" s="1844">
        <v>4</v>
      </c>
      <c r="AI2289" s="2396" t="str">
        <f t="shared" si="38"/>
        <v>BATARCI</v>
      </c>
      <c r="AJ2289" s="1845"/>
    </row>
    <row r="2290" spans="30:36" x14ac:dyDescent="0.25">
      <c r="AD2290" s="1">
        <v>30</v>
      </c>
      <c r="AE2290" s="1843">
        <v>136964</v>
      </c>
      <c r="AF2290" s="74" t="s">
        <v>3418</v>
      </c>
      <c r="AG2290" s="1844" t="s">
        <v>9278</v>
      </c>
      <c r="AH2290" s="1844">
        <v>4</v>
      </c>
      <c r="AI2290" s="2396" t="str">
        <f t="shared" si="38"/>
        <v>BELTIUG</v>
      </c>
      <c r="AJ2290" s="1845"/>
    </row>
    <row r="2291" spans="30:36" x14ac:dyDescent="0.25">
      <c r="AD2291" s="1">
        <v>30</v>
      </c>
      <c r="AE2291" s="1843">
        <v>137032</v>
      </c>
      <c r="AF2291" s="74" t="s">
        <v>3420</v>
      </c>
      <c r="AG2291" s="1844" t="s">
        <v>9278</v>
      </c>
      <c r="AH2291" s="1844">
        <v>4</v>
      </c>
      <c r="AI2291" s="2396" t="str">
        <f t="shared" si="38"/>
        <v>BERVENI</v>
      </c>
      <c r="AJ2291" s="1845"/>
    </row>
    <row r="2292" spans="30:36" x14ac:dyDescent="0.25">
      <c r="AD2292" s="1">
        <v>30</v>
      </c>
      <c r="AE2292" s="1843">
        <v>137069</v>
      </c>
      <c r="AF2292" s="74" t="s">
        <v>2459</v>
      </c>
      <c r="AG2292" s="1844" t="s">
        <v>9278</v>
      </c>
      <c r="AH2292" s="1844">
        <v>4</v>
      </c>
      <c r="AI2292" s="2396" t="str">
        <f t="shared" si="38"/>
        <v>BIXAD</v>
      </c>
      <c r="AJ2292" s="1845"/>
    </row>
    <row r="2293" spans="30:36" x14ac:dyDescent="0.25">
      <c r="AD2293" s="1">
        <v>30</v>
      </c>
      <c r="AE2293" s="1843">
        <v>137130</v>
      </c>
      <c r="AF2293" s="74" t="s">
        <v>3421</v>
      </c>
      <c r="AG2293" s="1844" t="s">
        <v>9278</v>
      </c>
      <c r="AH2293" s="1844">
        <v>4</v>
      </c>
      <c r="AI2293" s="2396" t="str">
        <f t="shared" si="38"/>
        <v>BOGDAND</v>
      </c>
      <c r="AJ2293" s="1845"/>
    </row>
    <row r="2294" spans="30:36" x14ac:dyDescent="0.25">
      <c r="AD2294" s="1">
        <v>30</v>
      </c>
      <c r="AE2294" s="1843">
        <v>137185</v>
      </c>
      <c r="AF2294" s="74" t="s">
        <v>3422</v>
      </c>
      <c r="AG2294" s="1844" t="s">
        <v>9278</v>
      </c>
      <c r="AH2294" s="1844">
        <v>4</v>
      </c>
      <c r="AI2294" s="2396" t="str">
        <f t="shared" si="38"/>
        <v>BOTIZ</v>
      </c>
      <c r="AJ2294" s="1845"/>
    </row>
    <row r="2295" spans="30:36" x14ac:dyDescent="0.25">
      <c r="AD2295" s="1">
        <v>30</v>
      </c>
      <c r="AE2295" s="1843">
        <v>137229</v>
      </c>
      <c r="AF2295" s="74" t="s">
        <v>3423</v>
      </c>
      <c r="AG2295" s="1844" t="s">
        <v>9278</v>
      </c>
      <c r="AH2295" s="1844">
        <v>4</v>
      </c>
      <c r="AI2295" s="2396" t="str">
        <f t="shared" si="38"/>
        <v>CALINESTI-OAS</v>
      </c>
      <c r="AJ2295" s="1845"/>
    </row>
    <row r="2296" spans="30:36" x14ac:dyDescent="0.25">
      <c r="AD2296" s="1">
        <v>30</v>
      </c>
      <c r="AE2296" s="1843">
        <v>137274</v>
      </c>
      <c r="AF2296" s="74" t="s">
        <v>3424</v>
      </c>
      <c r="AG2296" s="1844" t="s">
        <v>9278</v>
      </c>
      <c r="AH2296" s="1844">
        <v>4</v>
      </c>
      <c r="AI2296" s="2396" t="str">
        <f t="shared" si="38"/>
        <v>CAMARZANA</v>
      </c>
      <c r="AJ2296" s="1845"/>
    </row>
    <row r="2297" spans="30:36" x14ac:dyDescent="0.25">
      <c r="AD2297" s="1">
        <v>30</v>
      </c>
      <c r="AE2297" s="1843">
        <v>179677</v>
      </c>
      <c r="AF2297" s="74" t="s">
        <v>3426</v>
      </c>
      <c r="AG2297" s="1844" t="s">
        <v>9278</v>
      </c>
      <c r="AH2297" s="1844">
        <v>4</v>
      </c>
      <c r="AI2297" s="2396" t="str">
        <f t="shared" si="38"/>
        <v>CAMIN</v>
      </c>
      <c r="AJ2297" s="1845"/>
    </row>
    <row r="2298" spans="30:36" x14ac:dyDescent="0.25">
      <c r="AD2298" s="1">
        <v>30</v>
      </c>
      <c r="AE2298" s="1843">
        <v>136553</v>
      </c>
      <c r="AF2298" s="74" t="s">
        <v>3425</v>
      </c>
      <c r="AG2298" s="1844" t="s">
        <v>9278</v>
      </c>
      <c r="AH2298" s="1844">
        <v>4</v>
      </c>
      <c r="AI2298" s="2396" t="str">
        <f t="shared" si="38"/>
        <v>CAPLENI</v>
      </c>
      <c r="AJ2298" s="1845"/>
    </row>
    <row r="2299" spans="30:36" x14ac:dyDescent="0.25">
      <c r="AD2299" s="1">
        <v>30</v>
      </c>
      <c r="AE2299" s="1843">
        <v>137292</v>
      </c>
      <c r="AF2299" s="74" t="s">
        <v>3427</v>
      </c>
      <c r="AG2299" s="1844" t="s">
        <v>9278</v>
      </c>
      <c r="AH2299" s="1844">
        <v>4</v>
      </c>
      <c r="AI2299" s="2396" t="str">
        <f t="shared" si="38"/>
        <v>CAUAS</v>
      </c>
      <c r="AJ2299" s="1845"/>
    </row>
    <row r="2300" spans="30:36" x14ac:dyDescent="0.25">
      <c r="AD2300" s="1">
        <v>30</v>
      </c>
      <c r="AE2300" s="1843">
        <v>137363</v>
      </c>
      <c r="AF2300" s="74" t="s">
        <v>3428</v>
      </c>
      <c r="AG2300" s="1844" t="s">
        <v>9278</v>
      </c>
      <c r="AH2300" s="1844">
        <v>4</v>
      </c>
      <c r="AI2300" s="2396" t="str">
        <f t="shared" si="38"/>
        <v>CEHAL</v>
      </c>
      <c r="AJ2300" s="1845"/>
    </row>
    <row r="2301" spans="30:36" x14ac:dyDescent="0.25">
      <c r="AD2301" s="1">
        <v>30</v>
      </c>
      <c r="AE2301" s="1843">
        <v>137407</v>
      </c>
      <c r="AF2301" s="74" t="s">
        <v>3429</v>
      </c>
      <c r="AG2301" s="1844" t="s">
        <v>9278</v>
      </c>
      <c r="AH2301" s="1844">
        <v>4</v>
      </c>
      <c r="AI2301" s="2396" t="str">
        <f t="shared" si="38"/>
        <v>CERTEZE</v>
      </c>
      <c r="AJ2301" s="1845"/>
    </row>
    <row r="2302" spans="30:36" x14ac:dyDescent="0.25">
      <c r="AD2302" s="1">
        <v>30</v>
      </c>
      <c r="AE2302" s="1843">
        <v>179882</v>
      </c>
      <c r="AF2302" s="74" t="s">
        <v>3450</v>
      </c>
      <c r="AG2302" s="1844" t="s">
        <v>9278</v>
      </c>
      <c r="AH2302" s="1844">
        <v>4</v>
      </c>
      <c r="AI2302" s="2396" t="str">
        <f t="shared" si="38"/>
        <v>CIUMESTI</v>
      </c>
      <c r="AJ2302" s="1845"/>
    </row>
    <row r="2303" spans="30:36" x14ac:dyDescent="0.25">
      <c r="AD2303" s="1">
        <v>30</v>
      </c>
      <c r="AE2303" s="1843">
        <v>137443</v>
      </c>
      <c r="AF2303" s="74" t="s">
        <v>3430</v>
      </c>
      <c r="AG2303" s="1844" t="s">
        <v>9278</v>
      </c>
      <c r="AH2303" s="1844">
        <v>4</v>
      </c>
      <c r="AI2303" s="2396" t="str">
        <f t="shared" si="38"/>
        <v>CRAIDOROLT</v>
      </c>
      <c r="AJ2303" s="1845"/>
    </row>
    <row r="2304" spans="30:36" x14ac:dyDescent="0.25">
      <c r="AD2304" s="1">
        <v>30</v>
      </c>
      <c r="AE2304" s="1843">
        <v>137504</v>
      </c>
      <c r="AF2304" s="74" t="s">
        <v>3431</v>
      </c>
      <c r="AG2304" s="1844" t="s">
        <v>9278</v>
      </c>
      <c r="AH2304" s="1844">
        <v>4</v>
      </c>
      <c r="AI2304" s="2396" t="str">
        <f t="shared" si="38"/>
        <v>CRUCISOR</v>
      </c>
      <c r="AJ2304" s="1845"/>
    </row>
    <row r="2305" spans="30:36" x14ac:dyDescent="0.25">
      <c r="AD2305" s="1">
        <v>30</v>
      </c>
      <c r="AE2305" s="1843">
        <v>137540</v>
      </c>
      <c r="AF2305" s="74" t="s">
        <v>3432</v>
      </c>
      <c r="AG2305" s="1844" t="s">
        <v>9278</v>
      </c>
      <c r="AH2305" s="1844">
        <v>4</v>
      </c>
      <c r="AI2305" s="2396" t="str">
        <f t="shared" si="38"/>
        <v>CULCIU</v>
      </c>
      <c r="AJ2305" s="1845"/>
    </row>
    <row r="2306" spans="30:36" x14ac:dyDescent="0.25">
      <c r="AD2306" s="1">
        <v>30</v>
      </c>
      <c r="AE2306" s="1843">
        <v>137611</v>
      </c>
      <c r="AF2306" s="74" t="s">
        <v>3243</v>
      </c>
      <c r="AG2306" s="1844" t="s">
        <v>9278</v>
      </c>
      <c r="AH2306" s="1844">
        <v>4</v>
      </c>
      <c r="AI2306" s="2396" t="str">
        <f t="shared" si="38"/>
        <v>DOBA</v>
      </c>
      <c r="AJ2306" s="1845"/>
    </row>
    <row r="2307" spans="30:36" x14ac:dyDescent="0.25">
      <c r="AD2307" s="1">
        <v>30</v>
      </c>
      <c r="AE2307" s="1843">
        <v>137675</v>
      </c>
      <c r="AF2307" s="74" t="s">
        <v>3433</v>
      </c>
      <c r="AG2307" s="1844" t="s">
        <v>9278</v>
      </c>
      <c r="AH2307" s="1844">
        <v>4</v>
      </c>
      <c r="AI2307" s="2396" t="str">
        <f t="shared" si="38"/>
        <v>DOROLT</v>
      </c>
      <c r="AJ2307" s="1845"/>
    </row>
    <row r="2308" spans="30:36" x14ac:dyDescent="0.25">
      <c r="AD2308" s="1">
        <v>30</v>
      </c>
      <c r="AE2308" s="1843">
        <v>137728</v>
      </c>
      <c r="AF2308" s="74" t="s">
        <v>3434</v>
      </c>
      <c r="AG2308" s="1844" t="s">
        <v>9278</v>
      </c>
      <c r="AH2308" s="1844">
        <v>4</v>
      </c>
      <c r="AI2308" s="2396" t="str">
        <f t="shared" si="38"/>
        <v>FOIENI</v>
      </c>
      <c r="AJ2308" s="1845"/>
    </row>
    <row r="2309" spans="30:36" x14ac:dyDescent="0.25">
      <c r="AD2309" s="1">
        <v>30</v>
      </c>
      <c r="AE2309" s="1843">
        <v>137746</v>
      </c>
      <c r="AF2309" s="74" t="s">
        <v>3435</v>
      </c>
      <c r="AG2309" s="1844" t="s">
        <v>9278</v>
      </c>
      <c r="AH2309" s="1844">
        <v>4</v>
      </c>
      <c r="AI2309" s="2396" t="str">
        <f t="shared" si="38"/>
        <v>GHERTA MICA</v>
      </c>
      <c r="AJ2309" s="1845"/>
    </row>
    <row r="2310" spans="30:36" x14ac:dyDescent="0.25">
      <c r="AD2310" s="1">
        <v>30</v>
      </c>
      <c r="AE2310" s="1843">
        <v>137764</v>
      </c>
      <c r="AF2310" s="74" t="s">
        <v>3436</v>
      </c>
      <c r="AG2310" s="1844" t="s">
        <v>9278</v>
      </c>
      <c r="AH2310" s="1844">
        <v>4</v>
      </c>
      <c r="AI2310" s="2396" t="str">
        <f t="shared" ref="AI2310:AI2373" si="39">INDEX(AO:AO,MATCH(AH2310,AL:AL,0),)&amp;AF2310</f>
        <v>HALMEU</v>
      </c>
      <c r="AJ2310" s="1845"/>
    </row>
    <row r="2311" spans="30:36" x14ac:dyDescent="0.25">
      <c r="AD2311" s="1">
        <v>30</v>
      </c>
      <c r="AE2311" s="1843">
        <v>137844</v>
      </c>
      <c r="AF2311" s="74" t="s">
        <v>3438</v>
      </c>
      <c r="AG2311" s="1844" t="s">
        <v>9278</v>
      </c>
      <c r="AH2311" s="1844">
        <v>4</v>
      </c>
      <c r="AI2311" s="2396" t="str">
        <f t="shared" si="39"/>
        <v>HODOD</v>
      </c>
      <c r="AJ2311" s="1845"/>
    </row>
    <row r="2312" spans="30:36" x14ac:dyDescent="0.25">
      <c r="AD2312" s="1">
        <v>30</v>
      </c>
      <c r="AE2312" s="1843">
        <v>137899</v>
      </c>
      <c r="AF2312" s="74" t="s">
        <v>3439</v>
      </c>
      <c r="AG2312" s="1844" t="s">
        <v>9278</v>
      </c>
      <c r="AH2312" s="1844">
        <v>4</v>
      </c>
      <c r="AI2312" s="2396" t="str">
        <f t="shared" si="39"/>
        <v>HOMOROADE</v>
      </c>
      <c r="AJ2312" s="1845"/>
    </row>
    <row r="2313" spans="30:36" x14ac:dyDescent="0.25">
      <c r="AD2313" s="1">
        <v>30</v>
      </c>
      <c r="AE2313" s="1843">
        <v>137960</v>
      </c>
      <c r="AF2313" s="74" t="s">
        <v>1355</v>
      </c>
      <c r="AG2313" s="1844" t="s">
        <v>9278</v>
      </c>
      <c r="AH2313" s="1844">
        <v>4</v>
      </c>
      <c r="AI2313" s="2396" t="str">
        <f t="shared" si="39"/>
        <v>LAZURI</v>
      </c>
      <c r="AJ2313" s="1845"/>
    </row>
    <row r="2314" spans="30:36" x14ac:dyDescent="0.25">
      <c r="AD2314" s="1">
        <v>30</v>
      </c>
      <c r="AE2314" s="1843">
        <v>138084</v>
      </c>
      <c r="AF2314" s="74" t="s">
        <v>3440</v>
      </c>
      <c r="AG2314" s="1844" t="s">
        <v>9278</v>
      </c>
      <c r="AH2314" s="1844">
        <v>4</v>
      </c>
      <c r="AI2314" s="2396" t="str">
        <f t="shared" si="39"/>
        <v>MEDIESU AURIT</v>
      </c>
      <c r="AJ2314" s="1845"/>
    </row>
    <row r="2315" spans="30:36" x14ac:dyDescent="0.25">
      <c r="AD2315" s="1">
        <v>30</v>
      </c>
      <c r="AE2315" s="1843">
        <v>138164</v>
      </c>
      <c r="AF2315" s="74" t="s">
        <v>3441</v>
      </c>
      <c r="AG2315" s="1844" t="s">
        <v>9278</v>
      </c>
      <c r="AH2315" s="1844">
        <v>4</v>
      </c>
      <c r="AI2315" s="2396" t="str">
        <f t="shared" si="39"/>
        <v>MICULA</v>
      </c>
      <c r="AJ2315" s="1845"/>
    </row>
    <row r="2316" spans="30:36" x14ac:dyDescent="0.25">
      <c r="AD2316" s="1">
        <v>30</v>
      </c>
      <c r="AE2316" s="1843">
        <v>138208</v>
      </c>
      <c r="AF2316" s="74" t="s">
        <v>3442</v>
      </c>
      <c r="AG2316" s="1844" t="s">
        <v>9278</v>
      </c>
      <c r="AH2316" s="1844">
        <v>4</v>
      </c>
      <c r="AI2316" s="2396" t="str">
        <f t="shared" si="39"/>
        <v>MOFTIN</v>
      </c>
      <c r="AJ2316" s="1845"/>
    </row>
    <row r="2317" spans="30:36" x14ac:dyDescent="0.25">
      <c r="AD2317" s="1">
        <v>30</v>
      </c>
      <c r="AE2317" s="1843">
        <v>138280</v>
      </c>
      <c r="AF2317" s="74" t="s">
        <v>3443</v>
      </c>
      <c r="AG2317" s="1844" t="s">
        <v>9278</v>
      </c>
      <c r="AH2317" s="1844">
        <v>4</v>
      </c>
      <c r="AI2317" s="2396" t="str">
        <f t="shared" si="39"/>
        <v>ODOREU</v>
      </c>
      <c r="AJ2317" s="1845"/>
    </row>
    <row r="2318" spans="30:36" x14ac:dyDescent="0.25">
      <c r="AD2318" s="1">
        <v>30</v>
      </c>
      <c r="AE2318" s="1843">
        <v>138351</v>
      </c>
      <c r="AF2318" s="74" t="s">
        <v>3444</v>
      </c>
      <c r="AG2318" s="1844" t="s">
        <v>9278</v>
      </c>
      <c r="AH2318" s="1844">
        <v>4</v>
      </c>
      <c r="AI2318" s="2396" t="str">
        <f t="shared" si="39"/>
        <v>ORASU NOU</v>
      </c>
      <c r="AJ2318" s="1845"/>
    </row>
    <row r="2319" spans="30:36" x14ac:dyDescent="0.25">
      <c r="AD2319" s="1">
        <v>30</v>
      </c>
      <c r="AE2319" s="1843">
        <v>138431</v>
      </c>
      <c r="AF2319" s="74" t="s">
        <v>1804</v>
      </c>
      <c r="AG2319" s="1844" t="s">
        <v>9278</v>
      </c>
      <c r="AH2319" s="1844">
        <v>4</v>
      </c>
      <c r="AI2319" s="2396" t="str">
        <f t="shared" si="39"/>
        <v>PAULESTI</v>
      </c>
      <c r="AJ2319" s="1845"/>
    </row>
    <row r="2320" spans="30:36" x14ac:dyDescent="0.25">
      <c r="AD2320" s="1">
        <v>30</v>
      </c>
      <c r="AE2320" s="1843">
        <v>138501</v>
      </c>
      <c r="AF2320" s="74" t="s">
        <v>1284</v>
      </c>
      <c r="AG2320" s="1844" t="s">
        <v>9278</v>
      </c>
      <c r="AH2320" s="1844">
        <v>4</v>
      </c>
      <c r="AI2320" s="2396" t="str">
        <f t="shared" si="39"/>
        <v>PETRESTI</v>
      </c>
      <c r="AJ2320" s="1845"/>
    </row>
    <row r="2321" spans="30:36" x14ac:dyDescent="0.25">
      <c r="AD2321" s="1">
        <v>30</v>
      </c>
      <c r="AE2321" s="1843">
        <v>138538</v>
      </c>
      <c r="AF2321" s="74" t="s">
        <v>3445</v>
      </c>
      <c r="AG2321" s="1844" t="s">
        <v>9278</v>
      </c>
      <c r="AH2321" s="1844">
        <v>4</v>
      </c>
      <c r="AI2321" s="2396" t="str">
        <f t="shared" si="39"/>
        <v>PIR</v>
      </c>
      <c r="AJ2321" s="1845"/>
    </row>
    <row r="2322" spans="30:36" x14ac:dyDescent="0.25">
      <c r="AD2322" s="1">
        <v>30</v>
      </c>
      <c r="AE2322" s="1843">
        <v>138574</v>
      </c>
      <c r="AF2322" s="74" t="s">
        <v>3446</v>
      </c>
      <c r="AG2322" s="1844" t="s">
        <v>9278</v>
      </c>
      <c r="AH2322" s="1844">
        <v>4</v>
      </c>
      <c r="AI2322" s="2396" t="str">
        <f t="shared" si="39"/>
        <v>PISCOLT</v>
      </c>
      <c r="AJ2322" s="1845"/>
    </row>
    <row r="2323" spans="30:36" x14ac:dyDescent="0.25">
      <c r="AD2323" s="1">
        <v>30</v>
      </c>
      <c r="AE2323" s="1843">
        <v>138618</v>
      </c>
      <c r="AF2323" s="74" t="s">
        <v>3447</v>
      </c>
      <c r="AG2323" s="1844" t="s">
        <v>9278</v>
      </c>
      <c r="AH2323" s="1844">
        <v>4</v>
      </c>
      <c r="AI2323" s="2396" t="str">
        <f t="shared" si="39"/>
        <v>POMI</v>
      </c>
      <c r="AJ2323" s="1845"/>
    </row>
    <row r="2324" spans="30:36" x14ac:dyDescent="0.25">
      <c r="AD2324" s="1">
        <v>30</v>
      </c>
      <c r="AE2324" s="1843">
        <v>180028</v>
      </c>
      <c r="AF2324" s="74" t="s">
        <v>3437</v>
      </c>
      <c r="AG2324" s="1844" t="s">
        <v>9278</v>
      </c>
      <c r="AH2324" s="1844">
        <v>4</v>
      </c>
      <c r="AI2324" s="2396" t="str">
        <f t="shared" si="39"/>
        <v>PORUMBESTI</v>
      </c>
      <c r="AJ2324" s="1845"/>
    </row>
    <row r="2325" spans="30:36" x14ac:dyDescent="0.25">
      <c r="AD2325" s="1">
        <v>30</v>
      </c>
      <c r="AE2325" s="1843">
        <v>138770</v>
      </c>
      <c r="AF2325" s="74" t="s">
        <v>3448</v>
      </c>
      <c r="AG2325" s="1844" t="s">
        <v>9278</v>
      </c>
      <c r="AH2325" s="1844">
        <v>4</v>
      </c>
      <c r="AI2325" s="2396" t="str">
        <f t="shared" si="39"/>
        <v>SACASENI</v>
      </c>
      <c r="AJ2325" s="1845"/>
    </row>
    <row r="2326" spans="30:36" x14ac:dyDescent="0.25">
      <c r="AD2326" s="1">
        <v>30</v>
      </c>
      <c r="AE2326" s="1843">
        <v>138663</v>
      </c>
      <c r="AF2326" s="74" t="s">
        <v>3449</v>
      </c>
      <c r="AG2326" s="1844" t="s">
        <v>9278</v>
      </c>
      <c r="AH2326" s="1844">
        <v>4</v>
      </c>
      <c r="AI2326" s="2396" t="str">
        <f t="shared" si="39"/>
        <v>SANISLAU</v>
      </c>
      <c r="AJ2326" s="1845"/>
    </row>
    <row r="2327" spans="30:36" x14ac:dyDescent="0.25">
      <c r="AD2327" s="1">
        <v>30</v>
      </c>
      <c r="AE2327" s="1843">
        <v>138734</v>
      </c>
      <c r="AF2327" s="74" t="s">
        <v>3451</v>
      </c>
      <c r="AG2327" s="1844" t="s">
        <v>9278</v>
      </c>
      <c r="AH2327" s="1844">
        <v>4</v>
      </c>
      <c r="AI2327" s="2396" t="str">
        <f t="shared" si="39"/>
        <v>SANTAU</v>
      </c>
      <c r="AJ2327" s="1845"/>
    </row>
    <row r="2328" spans="30:36" x14ac:dyDescent="0.25">
      <c r="AD2328" s="1">
        <v>30</v>
      </c>
      <c r="AE2328" s="1843">
        <v>138805</v>
      </c>
      <c r="AF2328" s="74" t="s">
        <v>3452</v>
      </c>
      <c r="AG2328" s="1844" t="s">
        <v>9278</v>
      </c>
      <c r="AH2328" s="1844">
        <v>4</v>
      </c>
      <c r="AI2328" s="2396" t="str">
        <f t="shared" si="39"/>
        <v>SAUCA</v>
      </c>
      <c r="AJ2328" s="1845"/>
    </row>
    <row r="2329" spans="30:36" x14ac:dyDescent="0.25">
      <c r="AD2329" s="1">
        <v>30</v>
      </c>
      <c r="AE2329" s="1843">
        <v>138869</v>
      </c>
      <c r="AF2329" s="74" t="s">
        <v>3453</v>
      </c>
      <c r="AG2329" s="1844" t="s">
        <v>9278</v>
      </c>
      <c r="AH2329" s="1844">
        <v>4</v>
      </c>
      <c r="AI2329" s="2396" t="str">
        <f t="shared" si="39"/>
        <v>SOCOND</v>
      </c>
      <c r="AJ2329" s="1845"/>
    </row>
    <row r="2330" spans="30:36" x14ac:dyDescent="0.25">
      <c r="AD2330" s="1">
        <v>30</v>
      </c>
      <c r="AE2330" s="1843">
        <v>138921</v>
      </c>
      <c r="AF2330" s="74" t="s">
        <v>3454</v>
      </c>
      <c r="AG2330" s="1844" t="s">
        <v>9278</v>
      </c>
      <c r="AH2330" s="1844">
        <v>4</v>
      </c>
      <c r="AI2330" s="2396" t="str">
        <f t="shared" si="39"/>
        <v>SUPUR</v>
      </c>
      <c r="AJ2330" s="1845"/>
    </row>
    <row r="2331" spans="30:36" x14ac:dyDescent="0.25">
      <c r="AD2331" s="1">
        <v>30</v>
      </c>
      <c r="AE2331" s="1843">
        <v>139009</v>
      </c>
      <c r="AF2331" s="74" t="s">
        <v>3455</v>
      </c>
      <c r="AG2331" s="1844" t="s">
        <v>9278</v>
      </c>
      <c r="AH2331" s="1844">
        <v>4</v>
      </c>
      <c r="AI2331" s="2396" t="str">
        <f t="shared" si="39"/>
        <v>TARNA MARE</v>
      </c>
      <c r="AJ2331" s="1845"/>
    </row>
    <row r="2332" spans="30:36" x14ac:dyDescent="0.25">
      <c r="AD2332" s="1">
        <v>30</v>
      </c>
      <c r="AE2332" s="1843">
        <v>139143</v>
      </c>
      <c r="AF2332" s="74" t="s">
        <v>3456</v>
      </c>
      <c r="AG2332" s="1844" t="s">
        <v>9278</v>
      </c>
      <c r="AH2332" s="1844">
        <v>4</v>
      </c>
      <c r="AI2332" s="2396" t="str">
        <f t="shared" si="39"/>
        <v>TARSOLT</v>
      </c>
      <c r="AJ2332" s="1845"/>
    </row>
    <row r="2333" spans="30:36" x14ac:dyDescent="0.25">
      <c r="AD2333" s="1">
        <v>30</v>
      </c>
      <c r="AE2333" s="1843">
        <v>139054</v>
      </c>
      <c r="AF2333" s="74" t="s">
        <v>3457</v>
      </c>
      <c r="AG2333" s="1844" t="s">
        <v>9278</v>
      </c>
      <c r="AH2333" s="1844">
        <v>4</v>
      </c>
      <c r="AI2333" s="2396" t="str">
        <f t="shared" si="39"/>
        <v>TEREBESTI</v>
      </c>
      <c r="AJ2333" s="1845"/>
    </row>
    <row r="2334" spans="30:36" x14ac:dyDescent="0.25">
      <c r="AD2334" s="1">
        <v>30</v>
      </c>
      <c r="AE2334" s="1843">
        <v>139107</v>
      </c>
      <c r="AF2334" s="74" t="s">
        <v>3458</v>
      </c>
      <c r="AG2334" s="1844" t="s">
        <v>9278</v>
      </c>
      <c r="AH2334" s="1844">
        <v>4</v>
      </c>
      <c r="AI2334" s="2396" t="str">
        <f t="shared" si="39"/>
        <v>TIREAM</v>
      </c>
      <c r="AJ2334" s="1845"/>
    </row>
    <row r="2335" spans="30:36" x14ac:dyDescent="0.25">
      <c r="AD2335" s="1">
        <v>30</v>
      </c>
      <c r="AE2335" s="1843">
        <v>139170</v>
      </c>
      <c r="AF2335" s="74" t="s">
        <v>3459</v>
      </c>
      <c r="AG2335" s="1844" t="s">
        <v>9278</v>
      </c>
      <c r="AH2335" s="1844">
        <v>4</v>
      </c>
      <c r="AI2335" s="2396" t="str">
        <f t="shared" si="39"/>
        <v>TURT</v>
      </c>
      <c r="AJ2335" s="1845"/>
    </row>
    <row r="2336" spans="30:36" x14ac:dyDescent="0.25">
      <c r="AD2336" s="1">
        <v>30</v>
      </c>
      <c r="AE2336" s="1843">
        <v>139214</v>
      </c>
      <c r="AF2336" s="74" t="s">
        <v>3460</v>
      </c>
      <c r="AG2336" s="1844" t="s">
        <v>9278</v>
      </c>
      <c r="AH2336" s="1844">
        <v>4</v>
      </c>
      <c r="AI2336" s="2396" t="str">
        <f t="shared" si="39"/>
        <v>TURULUNG</v>
      </c>
      <c r="AJ2336" s="1845"/>
    </row>
    <row r="2337" spans="30:36" x14ac:dyDescent="0.25">
      <c r="AD2337" s="1">
        <v>30</v>
      </c>
      <c r="AE2337" s="1843">
        <v>139250</v>
      </c>
      <c r="AF2337" s="74" t="s">
        <v>2880</v>
      </c>
      <c r="AG2337" s="1844" t="s">
        <v>9278</v>
      </c>
      <c r="AH2337" s="1844">
        <v>4</v>
      </c>
      <c r="AI2337" s="2396" t="str">
        <f t="shared" si="39"/>
        <v>URZICENI</v>
      </c>
      <c r="AJ2337" s="1845"/>
    </row>
    <row r="2338" spans="30:36" x14ac:dyDescent="0.25">
      <c r="AD2338" s="1">
        <v>30</v>
      </c>
      <c r="AE2338" s="1843">
        <v>139287</v>
      </c>
      <c r="AF2338" s="74" t="s">
        <v>1922</v>
      </c>
      <c r="AG2338" s="1844" t="s">
        <v>9278</v>
      </c>
      <c r="AH2338" s="1844">
        <v>4</v>
      </c>
      <c r="AI2338" s="2396" t="str">
        <f t="shared" si="39"/>
        <v>VALEA VINULUI</v>
      </c>
      <c r="AJ2338" s="1845"/>
    </row>
    <row r="2339" spans="30:36" x14ac:dyDescent="0.25">
      <c r="AD2339" s="1">
        <v>30</v>
      </c>
      <c r="AE2339" s="1843">
        <v>139330</v>
      </c>
      <c r="AF2339" s="74" t="s">
        <v>2962</v>
      </c>
      <c r="AG2339" s="1844" t="s">
        <v>9278</v>
      </c>
      <c r="AH2339" s="1844">
        <v>4</v>
      </c>
      <c r="AI2339" s="2396" t="str">
        <f t="shared" si="39"/>
        <v>VAMA</v>
      </c>
      <c r="AJ2339" s="1845"/>
    </row>
    <row r="2340" spans="30:36" x14ac:dyDescent="0.25">
      <c r="AD2340" s="1">
        <v>30</v>
      </c>
      <c r="AE2340" s="1843">
        <v>139358</v>
      </c>
      <c r="AF2340" s="74" t="s">
        <v>3461</v>
      </c>
      <c r="AG2340" s="1844" t="s">
        <v>9278</v>
      </c>
      <c r="AH2340" s="1844">
        <v>4</v>
      </c>
      <c r="AI2340" s="2396" t="str">
        <f t="shared" si="39"/>
        <v>VETIS</v>
      </c>
      <c r="AJ2340" s="1845"/>
    </row>
    <row r="2341" spans="30:36" x14ac:dyDescent="0.25">
      <c r="AD2341" s="1830">
        <v>30</v>
      </c>
      <c r="AE2341" s="1846">
        <v>139394</v>
      </c>
      <c r="AF2341" s="1847" t="s">
        <v>3462</v>
      </c>
      <c r="AG2341" s="1848" t="s">
        <v>9278</v>
      </c>
      <c r="AH2341" s="1848">
        <v>4</v>
      </c>
      <c r="AI2341" s="2397" t="str">
        <f t="shared" si="39"/>
        <v>VIILE SATU MARE</v>
      </c>
      <c r="AJ2341" s="1849"/>
    </row>
    <row r="2342" spans="30:36" x14ac:dyDescent="0.25">
      <c r="AD2342" s="1850">
        <v>31</v>
      </c>
      <c r="AE2342" s="1851">
        <v>139704</v>
      </c>
      <c r="AF2342" s="1852" t="s">
        <v>10676</v>
      </c>
      <c r="AG2342" s="1853" t="s">
        <v>9279</v>
      </c>
      <c r="AH2342" s="1853">
        <v>1</v>
      </c>
      <c r="AI2342" s="2398" t="str">
        <f t="shared" si="39"/>
        <v>MUNICIPIUL ZALAU</v>
      </c>
      <c r="AJ2342" s="1854" t="s">
        <v>9279</v>
      </c>
    </row>
    <row r="2343" spans="30:36" x14ac:dyDescent="0.25">
      <c r="AD2343" s="1">
        <v>31</v>
      </c>
      <c r="AE2343" s="1843">
        <v>139740</v>
      </c>
      <c r="AF2343" s="74" t="s">
        <v>10677</v>
      </c>
      <c r="AG2343" s="1844" t="s">
        <v>9279</v>
      </c>
      <c r="AH2343" s="1844">
        <v>3</v>
      </c>
      <c r="AI2343" s="2396" t="str">
        <f t="shared" si="39"/>
        <v>ORASUL CEHU SILVANIEI</v>
      </c>
      <c r="AJ2343" s="1845"/>
    </row>
    <row r="2344" spans="30:36" x14ac:dyDescent="0.25">
      <c r="AD2344" s="1">
        <v>31</v>
      </c>
      <c r="AE2344" s="1843">
        <v>139811</v>
      </c>
      <c r="AF2344" s="74" t="s">
        <v>10678</v>
      </c>
      <c r="AG2344" s="1844" t="s">
        <v>9279</v>
      </c>
      <c r="AH2344" s="1844">
        <v>3</v>
      </c>
      <c r="AI2344" s="2396" t="str">
        <f t="shared" si="39"/>
        <v>ORASUL JIBOU</v>
      </c>
      <c r="AJ2344" s="1845"/>
    </row>
    <row r="2345" spans="30:36" x14ac:dyDescent="0.25">
      <c r="AD2345" s="1">
        <v>31</v>
      </c>
      <c r="AE2345" s="1843">
        <v>139884</v>
      </c>
      <c r="AF2345" s="74" t="s">
        <v>10679</v>
      </c>
      <c r="AG2345" s="1844" t="s">
        <v>9279</v>
      </c>
      <c r="AH2345" s="1844">
        <v>3</v>
      </c>
      <c r="AI2345" s="2396" t="str">
        <f t="shared" si="39"/>
        <v>ORASUL SIMLEU SILVANIEI</v>
      </c>
      <c r="AJ2345" s="1845"/>
    </row>
    <row r="2346" spans="30:36" x14ac:dyDescent="0.25">
      <c r="AD2346" s="1">
        <v>31</v>
      </c>
      <c r="AE2346" s="1843">
        <v>139937</v>
      </c>
      <c r="AF2346" s="74" t="s">
        <v>3367</v>
      </c>
      <c r="AG2346" s="1844" t="s">
        <v>9279</v>
      </c>
      <c r="AH2346" s="1844">
        <v>4</v>
      </c>
      <c r="AI2346" s="2396" t="str">
        <f t="shared" si="39"/>
        <v>AGRIJ</v>
      </c>
      <c r="AJ2346" s="1845"/>
    </row>
    <row r="2347" spans="30:36" x14ac:dyDescent="0.25">
      <c r="AD2347" s="1">
        <v>31</v>
      </c>
      <c r="AE2347" s="1843">
        <v>139982</v>
      </c>
      <c r="AF2347" s="74" t="s">
        <v>3368</v>
      </c>
      <c r="AG2347" s="1844" t="s">
        <v>9279</v>
      </c>
      <c r="AH2347" s="1844">
        <v>4</v>
      </c>
      <c r="AI2347" s="2396" t="str">
        <f t="shared" si="39"/>
        <v>ALMASU</v>
      </c>
      <c r="AJ2347" s="1845"/>
    </row>
    <row r="2348" spans="30:36" x14ac:dyDescent="0.25">
      <c r="AD2348" s="1">
        <v>31</v>
      </c>
      <c r="AE2348" s="1843">
        <v>140084</v>
      </c>
      <c r="AF2348" s="74" t="s">
        <v>2212</v>
      </c>
      <c r="AG2348" s="1844" t="s">
        <v>9279</v>
      </c>
      <c r="AH2348" s="1844">
        <v>4</v>
      </c>
      <c r="AI2348" s="2396" t="str">
        <f t="shared" si="39"/>
        <v>BABENI</v>
      </c>
      <c r="AJ2348" s="1845"/>
    </row>
    <row r="2349" spans="30:36" x14ac:dyDescent="0.25">
      <c r="AD2349" s="1">
        <v>31</v>
      </c>
      <c r="AE2349" s="1843">
        <v>140146</v>
      </c>
      <c r="AF2349" s="74" t="s">
        <v>2816</v>
      </c>
      <c r="AG2349" s="1844" t="s">
        <v>9279</v>
      </c>
      <c r="AH2349" s="1844">
        <v>4</v>
      </c>
      <c r="AI2349" s="2396" t="str">
        <f t="shared" si="39"/>
        <v>BALAN</v>
      </c>
      <c r="AJ2349" s="1845"/>
    </row>
    <row r="2350" spans="30:36" x14ac:dyDescent="0.25">
      <c r="AD2350" s="1">
        <v>31</v>
      </c>
      <c r="AE2350" s="1843">
        <v>140208</v>
      </c>
      <c r="AF2350" s="74" t="s">
        <v>3369</v>
      </c>
      <c r="AG2350" s="1844" t="s">
        <v>9279</v>
      </c>
      <c r="AH2350" s="1844">
        <v>4</v>
      </c>
      <c r="AI2350" s="2396" t="str">
        <f t="shared" si="39"/>
        <v>BANISOR</v>
      </c>
      <c r="AJ2350" s="1845"/>
    </row>
    <row r="2351" spans="30:36" x14ac:dyDescent="0.25">
      <c r="AD2351" s="1">
        <v>31</v>
      </c>
      <c r="AE2351" s="1843">
        <v>140244</v>
      </c>
      <c r="AF2351" s="74" t="s">
        <v>3370</v>
      </c>
      <c r="AG2351" s="1844" t="s">
        <v>9279</v>
      </c>
      <c r="AH2351" s="1844">
        <v>4</v>
      </c>
      <c r="AI2351" s="2396" t="str">
        <f t="shared" si="39"/>
        <v>BENESAT</v>
      </c>
      <c r="AJ2351" s="1845"/>
    </row>
    <row r="2352" spans="30:36" x14ac:dyDescent="0.25">
      <c r="AD2352" s="1">
        <v>31</v>
      </c>
      <c r="AE2352" s="1843">
        <v>140280</v>
      </c>
      <c r="AF2352" s="74" t="s">
        <v>3371</v>
      </c>
      <c r="AG2352" s="1844" t="s">
        <v>9279</v>
      </c>
      <c r="AH2352" s="1844">
        <v>4</v>
      </c>
      <c r="AI2352" s="2396" t="str">
        <f t="shared" si="39"/>
        <v>BOBOTA</v>
      </c>
      <c r="AJ2352" s="1845"/>
    </row>
    <row r="2353" spans="30:36" x14ac:dyDescent="0.25">
      <c r="AD2353" s="1">
        <v>31</v>
      </c>
      <c r="AE2353" s="1843">
        <v>140324</v>
      </c>
      <c r="AF2353" s="74" t="s">
        <v>2324</v>
      </c>
      <c r="AG2353" s="1844" t="s">
        <v>9279</v>
      </c>
      <c r="AH2353" s="1844">
        <v>4</v>
      </c>
      <c r="AI2353" s="2396" t="str">
        <f t="shared" si="39"/>
        <v>BOCSA</v>
      </c>
      <c r="AJ2353" s="1845"/>
    </row>
    <row r="2354" spans="30:36" x14ac:dyDescent="0.25">
      <c r="AD2354" s="1">
        <v>31</v>
      </c>
      <c r="AE2354" s="1843">
        <v>180037</v>
      </c>
      <c r="AF2354" s="74" t="s">
        <v>3398</v>
      </c>
      <c r="AG2354" s="1844" t="s">
        <v>9279</v>
      </c>
      <c r="AH2354" s="1844">
        <v>4</v>
      </c>
      <c r="AI2354" s="2396" t="str">
        <f t="shared" si="39"/>
        <v>BOGHIS</v>
      </c>
      <c r="AJ2354" s="1845"/>
    </row>
    <row r="2355" spans="30:36" x14ac:dyDescent="0.25">
      <c r="AD2355" s="1">
        <v>31</v>
      </c>
      <c r="AE2355" s="1843">
        <v>140379</v>
      </c>
      <c r="AF2355" s="74" t="s">
        <v>1778</v>
      </c>
      <c r="AG2355" s="1844" t="s">
        <v>9279</v>
      </c>
      <c r="AH2355" s="1844">
        <v>4</v>
      </c>
      <c r="AI2355" s="2396" t="str">
        <f t="shared" si="39"/>
        <v>BUCIUMI</v>
      </c>
      <c r="AJ2355" s="1845"/>
    </row>
    <row r="2356" spans="30:36" x14ac:dyDescent="0.25">
      <c r="AD2356" s="1">
        <v>31</v>
      </c>
      <c r="AE2356" s="1843">
        <v>140440</v>
      </c>
      <c r="AF2356" s="74" t="s">
        <v>3372</v>
      </c>
      <c r="AG2356" s="1844" t="s">
        <v>9279</v>
      </c>
      <c r="AH2356" s="1844">
        <v>4</v>
      </c>
      <c r="AI2356" s="2396" t="str">
        <f t="shared" si="39"/>
        <v>CAMAR</v>
      </c>
      <c r="AJ2356" s="1845"/>
    </row>
    <row r="2357" spans="30:36" x14ac:dyDescent="0.25">
      <c r="AD2357" s="1">
        <v>31</v>
      </c>
      <c r="AE2357" s="1843">
        <v>140477</v>
      </c>
      <c r="AF2357" s="74" t="s">
        <v>3373</v>
      </c>
      <c r="AG2357" s="1844" t="s">
        <v>9279</v>
      </c>
      <c r="AH2357" s="1844">
        <v>4</v>
      </c>
      <c r="AI2357" s="2396" t="str">
        <f t="shared" si="39"/>
        <v>CARASTELEC</v>
      </c>
      <c r="AJ2357" s="1845"/>
    </row>
    <row r="2358" spans="30:36" x14ac:dyDescent="0.25">
      <c r="AD2358" s="1">
        <v>31</v>
      </c>
      <c r="AE2358" s="1843">
        <v>140501</v>
      </c>
      <c r="AF2358" s="74" t="s">
        <v>3374</v>
      </c>
      <c r="AG2358" s="1844" t="s">
        <v>9279</v>
      </c>
      <c r="AH2358" s="1844">
        <v>4</v>
      </c>
      <c r="AI2358" s="2396" t="str">
        <f t="shared" si="39"/>
        <v>CHIESD</v>
      </c>
      <c r="AJ2358" s="1845"/>
    </row>
    <row r="2359" spans="30:36" x14ac:dyDescent="0.25">
      <c r="AD2359" s="1">
        <v>31</v>
      </c>
      <c r="AE2359" s="1843">
        <v>140547</v>
      </c>
      <c r="AF2359" s="74" t="s">
        <v>3375</v>
      </c>
      <c r="AG2359" s="1844" t="s">
        <v>9279</v>
      </c>
      <c r="AH2359" s="1844">
        <v>4</v>
      </c>
      <c r="AI2359" s="2396" t="str">
        <f t="shared" si="39"/>
        <v>CIZER</v>
      </c>
      <c r="AJ2359" s="1845"/>
    </row>
    <row r="2360" spans="30:36" x14ac:dyDescent="0.25">
      <c r="AD2360" s="1">
        <v>31</v>
      </c>
      <c r="AE2360" s="1843">
        <v>140583</v>
      </c>
      <c r="AF2360" s="74" t="s">
        <v>3376</v>
      </c>
      <c r="AG2360" s="1844" t="s">
        <v>9279</v>
      </c>
      <c r="AH2360" s="1844">
        <v>4</v>
      </c>
      <c r="AI2360" s="2396" t="str">
        <f t="shared" si="39"/>
        <v>COSEIU</v>
      </c>
      <c r="AJ2360" s="1845"/>
    </row>
    <row r="2361" spans="30:36" x14ac:dyDescent="0.25">
      <c r="AD2361" s="1">
        <v>31</v>
      </c>
      <c r="AE2361" s="1843">
        <v>140627</v>
      </c>
      <c r="AF2361" s="74" t="s">
        <v>2470</v>
      </c>
      <c r="AG2361" s="1844" t="s">
        <v>9279</v>
      </c>
      <c r="AH2361" s="1844">
        <v>4</v>
      </c>
      <c r="AI2361" s="2396" t="str">
        <f t="shared" si="39"/>
        <v>CRASNA</v>
      </c>
      <c r="AJ2361" s="1845"/>
    </row>
    <row r="2362" spans="30:36" x14ac:dyDescent="0.25">
      <c r="AD2362" s="1">
        <v>31</v>
      </c>
      <c r="AE2362" s="1843">
        <v>140672</v>
      </c>
      <c r="AF2362" s="74" t="s">
        <v>3377</v>
      </c>
      <c r="AG2362" s="1844" t="s">
        <v>9279</v>
      </c>
      <c r="AH2362" s="1844">
        <v>4</v>
      </c>
      <c r="AI2362" s="2396" t="str">
        <f t="shared" si="39"/>
        <v>CREACA</v>
      </c>
      <c r="AJ2362" s="1845"/>
    </row>
    <row r="2363" spans="30:36" x14ac:dyDescent="0.25">
      <c r="AD2363" s="1">
        <v>31</v>
      </c>
      <c r="AE2363" s="1843">
        <v>140823</v>
      </c>
      <c r="AF2363" s="74" t="s">
        <v>1420</v>
      </c>
      <c r="AG2363" s="1844" t="s">
        <v>9279</v>
      </c>
      <c r="AH2363" s="1844">
        <v>4</v>
      </c>
      <c r="AI2363" s="2396" t="str">
        <f t="shared" si="39"/>
        <v>CRISENI</v>
      </c>
      <c r="AJ2363" s="1845"/>
    </row>
    <row r="2364" spans="30:36" x14ac:dyDescent="0.25">
      <c r="AD2364" s="1">
        <v>31</v>
      </c>
      <c r="AE2364" s="1843">
        <v>140770</v>
      </c>
      <c r="AF2364" s="74" t="s">
        <v>3378</v>
      </c>
      <c r="AG2364" s="1844" t="s">
        <v>9279</v>
      </c>
      <c r="AH2364" s="1844">
        <v>4</v>
      </c>
      <c r="AI2364" s="2396" t="str">
        <f t="shared" si="39"/>
        <v>CRISTOLT</v>
      </c>
      <c r="AJ2364" s="1845"/>
    </row>
    <row r="2365" spans="30:36" x14ac:dyDescent="0.25">
      <c r="AD2365" s="1">
        <v>31</v>
      </c>
      <c r="AE2365" s="1843">
        <v>140869</v>
      </c>
      <c r="AF2365" s="74" t="s">
        <v>3379</v>
      </c>
      <c r="AG2365" s="1844" t="s">
        <v>9279</v>
      </c>
      <c r="AH2365" s="1844">
        <v>4</v>
      </c>
      <c r="AI2365" s="2396" t="str">
        <f t="shared" si="39"/>
        <v>CUZAPLAC</v>
      </c>
      <c r="AJ2365" s="1845"/>
    </row>
    <row r="2366" spans="30:36" x14ac:dyDescent="0.25">
      <c r="AD2366" s="1">
        <v>31</v>
      </c>
      <c r="AE2366" s="1843">
        <v>140958</v>
      </c>
      <c r="AF2366" s="74" t="s">
        <v>3380</v>
      </c>
      <c r="AG2366" s="1844" t="s">
        <v>9279</v>
      </c>
      <c r="AH2366" s="1844">
        <v>4</v>
      </c>
      <c r="AI2366" s="2396" t="str">
        <f t="shared" si="39"/>
        <v>DOBRIN</v>
      </c>
      <c r="AJ2366" s="1845"/>
    </row>
    <row r="2367" spans="30:36" x14ac:dyDescent="0.25">
      <c r="AD2367" s="1">
        <v>31</v>
      </c>
      <c r="AE2367" s="1843">
        <v>141027</v>
      </c>
      <c r="AF2367" s="74" t="s">
        <v>3381</v>
      </c>
      <c r="AG2367" s="1844" t="s">
        <v>9279</v>
      </c>
      <c r="AH2367" s="1844">
        <v>4</v>
      </c>
      <c r="AI2367" s="2396" t="str">
        <f t="shared" si="39"/>
        <v>DRAGU</v>
      </c>
      <c r="AJ2367" s="1845"/>
    </row>
    <row r="2368" spans="30:36" x14ac:dyDescent="0.25">
      <c r="AD2368" s="1">
        <v>31</v>
      </c>
      <c r="AE2368" s="1843">
        <v>141081</v>
      </c>
      <c r="AF2368" s="74" t="s">
        <v>3382</v>
      </c>
      <c r="AG2368" s="1844" t="s">
        <v>9279</v>
      </c>
      <c r="AH2368" s="1844">
        <v>4</v>
      </c>
      <c r="AI2368" s="2396" t="str">
        <f t="shared" si="39"/>
        <v>FILDU DE JOS</v>
      </c>
      <c r="AJ2368" s="1845"/>
    </row>
    <row r="2369" spans="30:36" x14ac:dyDescent="0.25">
      <c r="AD2369" s="1">
        <v>31</v>
      </c>
      <c r="AE2369" s="1843">
        <v>141134</v>
      </c>
      <c r="AF2369" s="74" t="s">
        <v>3383</v>
      </c>
      <c r="AG2369" s="1844" t="s">
        <v>9279</v>
      </c>
      <c r="AH2369" s="1844">
        <v>4</v>
      </c>
      <c r="AI2369" s="2396" t="str">
        <f t="shared" si="39"/>
        <v>GALGAU</v>
      </c>
      <c r="AJ2369" s="1845"/>
    </row>
    <row r="2370" spans="30:36" x14ac:dyDescent="0.25">
      <c r="AD2370" s="1">
        <v>31</v>
      </c>
      <c r="AE2370" s="1843">
        <v>141232</v>
      </c>
      <c r="AF2370" s="74" t="s">
        <v>3384</v>
      </c>
      <c r="AG2370" s="1844" t="s">
        <v>9279</v>
      </c>
      <c r="AH2370" s="1844">
        <v>4</v>
      </c>
      <c r="AI2370" s="2396" t="str">
        <f t="shared" si="39"/>
        <v>GARBOU</v>
      </c>
      <c r="AJ2370" s="1845"/>
    </row>
    <row r="2371" spans="30:36" x14ac:dyDescent="0.25">
      <c r="AD2371" s="1">
        <v>31</v>
      </c>
      <c r="AE2371" s="1843">
        <v>141312</v>
      </c>
      <c r="AF2371" s="74" t="s">
        <v>3385</v>
      </c>
      <c r="AG2371" s="1844" t="s">
        <v>9279</v>
      </c>
      <c r="AH2371" s="1844">
        <v>4</v>
      </c>
      <c r="AI2371" s="2396" t="str">
        <f t="shared" si="39"/>
        <v>HALMASD</v>
      </c>
      <c r="AJ2371" s="1845"/>
    </row>
    <row r="2372" spans="30:36" x14ac:dyDescent="0.25">
      <c r="AD2372" s="1">
        <v>31</v>
      </c>
      <c r="AE2372" s="1843">
        <v>141376</v>
      </c>
      <c r="AF2372" s="74" t="s">
        <v>3386</v>
      </c>
      <c r="AG2372" s="1844" t="s">
        <v>9279</v>
      </c>
      <c r="AH2372" s="1844">
        <v>4</v>
      </c>
      <c r="AI2372" s="2396" t="str">
        <f t="shared" si="39"/>
        <v>HERECLEAN</v>
      </c>
      <c r="AJ2372" s="1845"/>
    </row>
    <row r="2373" spans="30:36" x14ac:dyDescent="0.25">
      <c r="AD2373" s="1">
        <v>31</v>
      </c>
      <c r="AE2373" s="1843">
        <v>141447</v>
      </c>
      <c r="AF2373" s="74" t="s">
        <v>3387</v>
      </c>
      <c r="AG2373" s="1844" t="s">
        <v>9279</v>
      </c>
      <c r="AH2373" s="1844">
        <v>4</v>
      </c>
      <c r="AI2373" s="2396" t="str">
        <f t="shared" si="39"/>
        <v>HIDA</v>
      </c>
      <c r="AJ2373" s="1845"/>
    </row>
    <row r="2374" spans="30:36" x14ac:dyDescent="0.25">
      <c r="AD2374" s="1">
        <v>31</v>
      </c>
      <c r="AE2374" s="1843">
        <v>141535</v>
      </c>
      <c r="AF2374" s="74" t="s">
        <v>3388</v>
      </c>
      <c r="AG2374" s="1844" t="s">
        <v>9279</v>
      </c>
      <c r="AH2374" s="1844">
        <v>4</v>
      </c>
      <c r="AI2374" s="2396" t="str">
        <f t="shared" ref="AI2374:AI2437" si="40">INDEX(AO:AO,MATCH(AH2374,AL:AL,0),)&amp;AF2374</f>
        <v>HOROATU CRASNEI</v>
      </c>
      <c r="AJ2374" s="1845"/>
    </row>
    <row r="2375" spans="30:36" x14ac:dyDescent="0.25">
      <c r="AD2375" s="1">
        <v>31</v>
      </c>
      <c r="AE2375" s="1843">
        <v>141580</v>
      </c>
      <c r="AF2375" s="74" t="s">
        <v>3389</v>
      </c>
      <c r="AG2375" s="1844" t="s">
        <v>9279</v>
      </c>
      <c r="AH2375" s="1844">
        <v>4</v>
      </c>
      <c r="AI2375" s="2396" t="str">
        <f t="shared" si="40"/>
        <v>ILEANDA</v>
      </c>
      <c r="AJ2375" s="1845"/>
    </row>
    <row r="2376" spans="30:36" x14ac:dyDescent="0.25">
      <c r="AD2376" s="1">
        <v>31</v>
      </c>
      <c r="AE2376" s="1843">
        <v>141722</v>
      </c>
      <c r="AF2376" s="74" t="s">
        <v>3390</v>
      </c>
      <c r="AG2376" s="1844" t="s">
        <v>9279</v>
      </c>
      <c r="AH2376" s="1844">
        <v>4</v>
      </c>
      <c r="AI2376" s="2396" t="str">
        <f t="shared" si="40"/>
        <v>IP</v>
      </c>
      <c r="AJ2376" s="1845"/>
    </row>
    <row r="2377" spans="30:36" x14ac:dyDescent="0.25">
      <c r="AD2377" s="1">
        <v>31</v>
      </c>
      <c r="AE2377" s="1843">
        <v>141786</v>
      </c>
      <c r="AF2377" s="74" t="s">
        <v>3391</v>
      </c>
      <c r="AG2377" s="1844" t="s">
        <v>9279</v>
      </c>
      <c r="AH2377" s="1844">
        <v>4</v>
      </c>
      <c r="AI2377" s="2396" t="str">
        <f t="shared" si="40"/>
        <v>LETCA</v>
      </c>
      <c r="AJ2377" s="1845"/>
    </row>
    <row r="2378" spans="30:36" x14ac:dyDescent="0.25">
      <c r="AD2378" s="1">
        <v>31</v>
      </c>
      <c r="AE2378" s="1843">
        <v>141884</v>
      </c>
      <c r="AF2378" s="74" t="s">
        <v>2018</v>
      </c>
      <c r="AG2378" s="1844" t="s">
        <v>9279</v>
      </c>
      <c r="AH2378" s="1844">
        <v>4</v>
      </c>
      <c r="AI2378" s="2396" t="str">
        <f t="shared" si="40"/>
        <v>LOZNA</v>
      </c>
      <c r="AJ2378" s="1845"/>
    </row>
    <row r="2379" spans="30:36" x14ac:dyDescent="0.25">
      <c r="AD2379" s="1">
        <v>31</v>
      </c>
      <c r="AE2379" s="1843">
        <v>142006</v>
      </c>
      <c r="AF2379" s="74" t="s">
        <v>3392</v>
      </c>
      <c r="AG2379" s="1844" t="s">
        <v>9279</v>
      </c>
      <c r="AH2379" s="1844">
        <v>4</v>
      </c>
      <c r="AI2379" s="2396" t="str">
        <f t="shared" si="40"/>
        <v>MAERISTE</v>
      </c>
      <c r="AJ2379" s="1845"/>
    </row>
    <row r="2380" spans="30:36" x14ac:dyDescent="0.25">
      <c r="AD2380" s="1">
        <v>31</v>
      </c>
      <c r="AE2380" s="1843">
        <v>141946</v>
      </c>
      <c r="AF2380" s="74" t="s">
        <v>3393</v>
      </c>
      <c r="AG2380" s="1844" t="s">
        <v>9279</v>
      </c>
      <c r="AH2380" s="1844">
        <v>4</v>
      </c>
      <c r="AI2380" s="2396" t="str">
        <f t="shared" si="40"/>
        <v>MARCA</v>
      </c>
      <c r="AJ2380" s="1845"/>
    </row>
    <row r="2381" spans="30:36" x14ac:dyDescent="0.25">
      <c r="AD2381" s="1">
        <v>31</v>
      </c>
      <c r="AE2381" s="1843">
        <v>142079</v>
      </c>
      <c r="AF2381" s="74" t="s">
        <v>3394</v>
      </c>
      <c r="AG2381" s="1844" t="s">
        <v>9279</v>
      </c>
      <c r="AH2381" s="1844">
        <v>4</v>
      </c>
      <c r="AI2381" s="2396" t="str">
        <f t="shared" si="40"/>
        <v>MESESENII DE JOS</v>
      </c>
      <c r="AJ2381" s="1845"/>
    </row>
    <row r="2382" spans="30:36" x14ac:dyDescent="0.25">
      <c r="AD2382" s="1">
        <v>31</v>
      </c>
      <c r="AE2382" s="1843">
        <v>142122</v>
      </c>
      <c r="AF2382" s="74" t="s">
        <v>3395</v>
      </c>
      <c r="AG2382" s="1844" t="s">
        <v>9279</v>
      </c>
      <c r="AH2382" s="1844">
        <v>4</v>
      </c>
      <c r="AI2382" s="2396" t="str">
        <f t="shared" si="40"/>
        <v>MIRSID</v>
      </c>
      <c r="AJ2382" s="1845"/>
    </row>
    <row r="2383" spans="30:36" x14ac:dyDescent="0.25">
      <c r="AD2383" s="1">
        <v>31</v>
      </c>
      <c r="AE2383" s="1843">
        <v>142177</v>
      </c>
      <c r="AF2383" s="74" t="s">
        <v>3396</v>
      </c>
      <c r="AG2383" s="1844" t="s">
        <v>9279</v>
      </c>
      <c r="AH2383" s="1844">
        <v>4</v>
      </c>
      <c r="AI2383" s="2396" t="str">
        <f t="shared" si="40"/>
        <v>NAPRADEA</v>
      </c>
      <c r="AJ2383" s="1845"/>
    </row>
    <row r="2384" spans="30:36" x14ac:dyDescent="0.25">
      <c r="AD2384" s="1">
        <v>31</v>
      </c>
      <c r="AE2384" s="1843">
        <v>142239</v>
      </c>
      <c r="AF2384" s="74" t="s">
        <v>3397</v>
      </c>
      <c r="AG2384" s="1844" t="s">
        <v>9279</v>
      </c>
      <c r="AH2384" s="1844">
        <v>4</v>
      </c>
      <c r="AI2384" s="2396" t="str">
        <f t="shared" si="40"/>
        <v>NUSFALAU</v>
      </c>
      <c r="AJ2384" s="1845"/>
    </row>
    <row r="2385" spans="30:36" x14ac:dyDescent="0.25">
      <c r="AD2385" s="1">
        <v>31</v>
      </c>
      <c r="AE2385" s="1843">
        <v>142284</v>
      </c>
      <c r="AF2385" s="74" t="s">
        <v>3399</v>
      </c>
      <c r="AG2385" s="1844" t="s">
        <v>9279</v>
      </c>
      <c r="AH2385" s="1844">
        <v>4</v>
      </c>
      <c r="AI2385" s="2396" t="str">
        <f t="shared" si="40"/>
        <v>PERICEI</v>
      </c>
      <c r="AJ2385" s="1845"/>
    </row>
    <row r="2386" spans="30:36" x14ac:dyDescent="0.25">
      <c r="AD2386" s="1">
        <v>31</v>
      </c>
      <c r="AE2386" s="1843">
        <v>142337</v>
      </c>
      <c r="AF2386" s="74" t="s">
        <v>2829</v>
      </c>
      <c r="AG2386" s="1844" t="s">
        <v>9279</v>
      </c>
      <c r="AH2386" s="1844">
        <v>4</v>
      </c>
      <c r="AI2386" s="2396" t="str">
        <f t="shared" si="40"/>
        <v>PLOPIS</v>
      </c>
      <c r="AJ2386" s="1845"/>
    </row>
    <row r="2387" spans="30:36" x14ac:dyDescent="0.25">
      <c r="AD2387" s="1">
        <v>31</v>
      </c>
      <c r="AE2387" s="1843">
        <v>142373</v>
      </c>
      <c r="AF2387" s="74" t="s">
        <v>3400</v>
      </c>
      <c r="AG2387" s="1844" t="s">
        <v>9279</v>
      </c>
      <c r="AH2387" s="1844">
        <v>4</v>
      </c>
      <c r="AI2387" s="2396" t="str">
        <f t="shared" si="40"/>
        <v>POIANA BLENCHII</v>
      </c>
      <c r="AJ2387" s="1845"/>
    </row>
    <row r="2388" spans="30:36" x14ac:dyDescent="0.25">
      <c r="AD2388" s="1">
        <v>31</v>
      </c>
      <c r="AE2388" s="1843">
        <v>142426</v>
      </c>
      <c r="AF2388" s="74" t="s">
        <v>3401</v>
      </c>
      <c r="AG2388" s="1844" t="s">
        <v>9279</v>
      </c>
      <c r="AH2388" s="1844">
        <v>4</v>
      </c>
      <c r="AI2388" s="2396" t="str">
        <f t="shared" si="40"/>
        <v>ROMANASI</v>
      </c>
      <c r="AJ2388" s="1845"/>
    </row>
    <row r="2389" spans="30:36" x14ac:dyDescent="0.25">
      <c r="AD2389" s="1">
        <v>31</v>
      </c>
      <c r="AE2389" s="1843">
        <v>142499</v>
      </c>
      <c r="AF2389" s="74" t="s">
        <v>3046</v>
      </c>
      <c r="AG2389" s="1844" t="s">
        <v>9279</v>
      </c>
      <c r="AH2389" s="1844">
        <v>4</v>
      </c>
      <c r="AI2389" s="2396" t="str">
        <f t="shared" si="40"/>
        <v>RUS</v>
      </c>
      <c r="AJ2389" s="1845"/>
    </row>
    <row r="2390" spans="30:36" x14ac:dyDescent="0.25">
      <c r="AD2390" s="1">
        <v>31</v>
      </c>
      <c r="AE2390" s="1843">
        <v>142612</v>
      </c>
      <c r="AF2390" s="74" t="s">
        <v>3403</v>
      </c>
      <c r="AG2390" s="1844" t="s">
        <v>9279</v>
      </c>
      <c r="AH2390" s="1844">
        <v>4</v>
      </c>
      <c r="AI2390" s="2396" t="str">
        <f t="shared" si="40"/>
        <v>SAG</v>
      </c>
      <c r="AJ2390" s="1845"/>
    </row>
    <row r="2391" spans="30:36" x14ac:dyDescent="0.25">
      <c r="AD2391" s="1">
        <v>31</v>
      </c>
      <c r="AE2391" s="1843">
        <v>142550</v>
      </c>
      <c r="AF2391" s="74" t="s">
        <v>3404</v>
      </c>
      <c r="AG2391" s="1844" t="s">
        <v>9279</v>
      </c>
      <c r="AH2391" s="1844">
        <v>4</v>
      </c>
      <c r="AI2391" s="2396" t="str">
        <f t="shared" si="40"/>
        <v>SALATIG</v>
      </c>
      <c r="AJ2391" s="1845"/>
    </row>
    <row r="2392" spans="30:36" x14ac:dyDescent="0.25">
      <c r="AD2392" s="1">
        <v>31</v>
      </c>
      <c r="AE2392" s="1843">
        <v>142854</v>
      </c>
      <c r="AF2392" s="74" t="s">
        <v>3405</v>
      </c>
      <c r="AG2392" s="1844" t="s">
        <v>9279</v>
      </c>
      <c r="AH2392" s="1844">
        <v>4</v>
      </c>
      <c r="AI2392" s="2396" t="str">
        <f t="shared" si="40"/>
        <v>SAMSUD</v>
      </c>
      <c r="AJ2392" s="1845"/>
    </row>
    <row r="2393" spans="30:36" x14ac:dyDescent="0.25">
      <c r="AD2393" s="1">
        <v>31</v>
      </c>
      <c r="AE2393" s="1843">
        <v>142676</v>
      </c>
      <c r="AF2393" s="74" t="s">
        <v>3406</v>
      </c>
      <c r="AG2393" s="1844" t="s">
        <v>9279</v>
      </c>
      <c r="AH2393" s="1844">
        <v>4</v>
      </c>
      <c r="AI2393" s="2396" t="str">
        <f t="shared" si="40"/>
        <v>SANMIHAIU ALMASULUI</v>
      </c>
      <c r="AJ2393" s="1845"/>
    </row>
    <row r="2394" spans="30:36" x14ac:dyDescent="0.25">
      <c r="AD2394" s="1">
        <v>31</v>
      </c>
      <c r="AE2394" s="1843">
        <v>142881</v>
      </c>
      <c r="AF2394" s="74" t="s">
        <v>3407</v>
      </c>
      <c r="AG2394" s="1844" t="s">
        <v>9279</v>
      </c>
      <c r="AH2394" s="1844">
        <v>4</v>
      </c>
      <c r="AI2394" s="2396" t="str">
        <f t="shared" si="40"/>
        <v>SARMASAG</v>
      </c>
      <c r="AJ2394" s="1845"/>
    </row>
    <row r="2395" spans="30:36" x14ac:dyDescent="0.25">
      <c r="AD2395" s="1">
        <v>31</v>
      </c>
      <c r="AE2395" s="1843">
        <v>179695</v>
      </c>
      <c r="AF2395" s="74" t="s">
        <v>3402</v>
      </c>
      <c r="AG2395" s="1844" t="s">
        <v>9279</v>
      </c>
      <c r="AH2395" s="1844">
        <v>4</v>
      </c>
      <c r="AI2395" s="2396" t="str">
        <f t="shared" si="40"/>
        <v>SIMISNA</v>
      </c>
      <c r="AJ2395" s="1845"/>
    </row>
    <row r="2396" spans="30:36" x14ac:dyDescent="0.25">
      <c r="AD2396" s="1">
        <v>31</v>
      </c>
      <c r="AE2396" s="1843">
        <v>142710</v>
      </c>
      <c r="AF2396" s="74" t="s">
        <v>3408</v>
      </c>
      <c r="AG2396" s="1844" t="s">
        <v>9279</v>
      </c>
      <c r="AH2396" s="1844">
        <v>4</v>
      </c>
      <c r="AI2396" s="2396" t="str">
        <f t="shared" si="40"/>
        <v>SOMES-ODORHEI</v>
      </c>
      <c r="AJ2396" s="1845"/>
    </row>
    <row r="2397" spans="30:36" x14ac:dyDescent="0.25">
      <c r="AD2397" s="1">
        <v>31</v>
      </c>
      <c r="AE2397" s="1843">
        <v>142774</v>
      </c>
      <c r="AF2397" s="74" t="s">
        <v>1827</v>
      </c>
      <c r="AG2397" s="1844" t="s">
        <v>9279</v>
      </c>
      <c r="AH2397" s="1844">
        <v>4</v>
      </c>
      <c r="AI2397" s="2396" t="str">
        <f t="shared" si="40"/>
        <v>SURDUC</v>
      </c>
      <c r="AJ2397" s="1845"/>
    </row>
    <row r="2398" spans="30:36" x14ac:dyDescent="0.25">
      <c r="AD2398" s="1">
        <v>31</v>
      </c>
      <c r="AE2398" s="1843">
        <v>179631</v>
      </c>
      <c r="AF2398" s="74" t="s">
        <v>3409</v>
      </c>
      <c r="AG2398" s="1844" t="s">
        <v>9279</v>
      </c>
      <c r="AH2398" s="1844">
        <v>4</v>
      </c>
      <c r="AI2398" s="2396" t="str">
        <f t="shared" si="40"/>
        <v>TREZNEA</v>
      </c>
      <c r="AJ2398" s="1845"/>
    </row>
    <row r="2399" spans="30:36" x14ac:dyDescent="0.25">
      <c r="AD2399" s="1">
        <v>31</v>
      </c>
      <c r="AE2399" s="1843">
        <v>142952</v>
      </c>
      <c r="AF2399" s="74" t="s">
        <v>3410</v>
      </c>
      <c r="AG2399" s="1844" t="s">
        <v>9279</v>
      </c>
      <c r="AH2399" s="1844">
        <v>4</v>
      </c>
      <c r="AI2399" s="2396" t="str">
        <f t="shared" si="40"/>
        <v>VALCAU DE JOS</v>
      </c>
      <c r="AJ2399" s="1845"/>
    </row>
    <row r="2400" spans="30:36" x14ac:dyDescent="0.25">
      <c r="AD2400" s="1">
        <v>31</v>
      </c>
      <c r="AE2400" s="1843">
        <v>143021</v>
      </c>
      <c r="AF2400" s="74" t="s">
        <v>3411</v>
      </c>
      <c r="AG2400" s="1844" t="s">
        <v>9279</v>
      </c>
      <c r="AH2400" s="1844">
        <v>4</v>
      </c>
      <c r="AI2400" s="2396" t="str">
        <f t="shared" si="40"/>
        <v>VARSOLT</v>
      </c>
      <c r="AJ2400" s="1845"/>
    </row>
    <row r="2401" spans="30:36" x14ac:dyDescent="0.25">
      <c r="AD2401" s="1">
        <v>31</v>
      </c>
      <c r="AE2401" s="1843">
        <v>143067</v>
      </c>
      <c r="AF2401" s="74" t="s">
        <v>3412</v>
      </c>
      <c r="AG2401" s="1844" t="s">
        <v>9279</v>
      </c>
      <c r="AH2401" s="1844">
        <v>4</v>
      </c>
      <c r="AI2401" s="2396" t="str">
        <f t="shared" si="40"/>
        <v>ZALHA</v>
      </c>
      <c r="AJ2401" s="1845"/>
    </row>
    <row r="2402" spans="30:36" x14ac:dyDescent="0.25">
      <c r="AD2402" s="1830">
        <v>31</v>
      </c>
      <c r="AE2402" s="1846">
        <v>143147</v>
      </c>
      <c r="AF2402" s="1847" t="s">
        <v>3413</v>
      </c>
      <c r="AG2402" s="1848" t="s">
        <v>9279</v>
      </c>
      <c r="AH2402" s="1848">
        <v>4</v>
      </c>
      <c r="AI2402" s="2397" t="str">
        <f t="shared" si="40"/>
        <v>ZIMBOR</v>
      </c>
      <c r="AJ2402" s="1849"/>
    </row>
    <row r="2403" spans="30:36" x14ac:dyDescent="0.25">
      <c r="AD2403" s="1850">
        <v>32</v>
      </c>
      <c r="AE2403" s="1851">
        <v>143450</v>
      </c>
      <c r="AF2403" s="1852" t="s">
        <v>3323</v>
      </c>
      <c r="AG2403" s="1853" t="s">
        <v>9280</v>
      </c>
      <c r="AH2403" s="1853">
        <v>1</v>
      </c>
      <c r="AI2403" s="2398" t="str">
        <f t="shared" si="40"/>
        <v>MUNICIPIUL SIBIU</v>
      </c>
      <c r="AJ2403" s="1854" t="s">
        <v>9280</v>
      </c>
    </row>
    <row r="2404" spans="30:36" x14ac:dyDescent="0.25">
      <c r="AD2404" s="1">
        <v>32</v>
      </c>
      <c r="AE2404" s="1843">
        <v>143619</v>
      </c>
      <c r="AF2404" s="74" t="s">
        <v>10680</v>
      </c>
      <c r="AG2404" s="1844" t="s">
        <v>9280</v>
      </c>
      <c r="AH2404" s="1844">
        <v>2</v>
      </c>
      <c r="AI2404" s="2396" t="str">
        <f t="shared" si="40"/>
        <v>MUNICIPIUL MEDIAS</v>
      </c>
      <c r="AJ2404" s="1845"/>
    </row>
    <row r="2405" spans="30:36" x14ac:dyDescent="0.25">
      <c r="AD2405" s="1">
        <v>32</v>
      </c>
      <c r="AE2405" s="1843">
        <v>143682</v>
      </c>
      <c r="AF2405" s="74" t="s">
        <v>10681</v>
      </c>
      <c r="AG2405" s="1844" t="s">
        <v>9280</v>
      </c>
      <c r="AH2405" s="1844">
        <v>3</v>
      </c>
      <c r="AI2405" s="2396" t="str">
        <f t="shared" si="40"/>
        <v>ORASUL AGNITA</v>
      </c>
      <c r="AJ2405" s="1845"/>
    </row>
    <row r="2406" spans="30:36" x14ac:dyDescent="0.25">
      <c r="AD2406" s="1">
        <v>32</v>
      </c>
      <c r="AE2406" s="1843">
        <v>144054</v>
      </c>
      <c r="AF2406" s="74" t="s">
        <v>10682</v>
      </c>
      <c r="AG2406" s="1844" t="s">
        <v>9280</v>
      </c>
      <c r="AH2406" s="1844">
        <v>3</v>
      </c>
      <c r="AI2406" s="2396" t="str">
        <f t="shared" si="40"/>
        <v>ORASUL AVRIG</v>
      </c>
      <c r="AJ2406" s="1845"/>
    </row>
    <row r="2407" spans="30:36" x14ac:dyDescent="0.25">
      <c r="AD2407" s="1">
        <v>32</v>
      </c>
      <c r="AE2407" s="1843">
        <v>143735</v>
      </c>
      <c r="AF2407" s="74" t="s">
        <v>10683</v>
      </c>
      <c r="AG2407" s="1844" t="s">
        <v>9280</v>
      </c>
      <c r="AH2407" s="1844">
        <v>3</v>
      </c>
      <c r="AI2407" s="2396" t="str">
        <f t="shared" si="40"/>
        <v>ORASUL CISNADIE</v>
      </c>
      <c r="AJ2407" s="1845"/>
    </row>
    <row r="2408" spans="30:36" x14ac:dyDescent="0.25">
      <c r="AD2408" s="1">
        <v>32</v>
      </c>
      <c r="AE2408" s="1843">
        <v>143771</v>
      </c>
      <c r="AF2408" s="74" t="s">
        <v>10684</v>
      </c>
      <c r="AG2408" s="1844" t="s">
        <v>9280</v>
      </c>
      <c r="AH2408" s="1844">
        <v>3</v>
      </c>
      <c r="AI2408" s="2396" t="str">
        <f t="shared" si="40"/>
        <v>ORASUL COPSA MICA</v>
      </c>
      <c r="AJ2408" s="1845"/>
    </row>
    <row r="2409" spans="30:36" x14ac:dyDescent="0.25">
      <c r="AD2409" s="1">
        <v>32</v>
      </c>
      <c r="AE2409" s="1843">
        <v>143806</v>
      </c>
      <c r="AF2409" s="74" t="s">
        <v>1893</v>
      </c>
      <c r="AG2409" s="1844" t="s">
        <v>9280</v>
      </c>
      <c r="AH2409" s="1844">
        <v>3</v>
      </c>
      <c r="AI2409" s="2396" t="str">
        <f t="shared" si="40"/>
        <v>ORASUL DUMBRAVENI</v>
      </c>
      <c r="AJ2409" s="1845"/>
    </row>
    <row r="2410" spans="30:36" x14ac:dyDescent="0.25">
      <c r="AD2410" s="1">
        <v>32</v>
      </c>
      <c r="AE2410" s="1843">
        <v>144928</v>
      </c>
      <c r="AF2410" s="74" t="s">
        <v>10687</v>
      </c>
      <c r="AG2410" s="1844" t="s">
        <v>9280</v>
      </c>
      <c r="AH2410" s="1844">
        <v>3</v>
      </c>
      <c r="AI2410" s="2396" t="str">
        <f t="shared" si="40"/>
        <v>ORASUL MIERCUREA SIBIULUI</v>
      </c>
      <c r="AJ2410" s="1845"/>
    </row>
    <row r="2411" spans="30:36" x14ac:dyDescent="0.25">
      <c r="AD2411" s="1">
        <v>32</v>
      </c>
      <c r="AE2411" s="1843">
        <v>143851</v>
      </c>
      <c r="AF2411" s="74" t="s">
        <v>10685</v>
      </c>
      <c r="AG2411" s="1844" t="s">
        <v>9280</v>
      </c>
      <c r="AH2411" s="1844">
        <v>3</v>
      </c>
      <c r="AI2411" s="2396" t="str">
        <f t="shared" si="40"/>
        <v>ORASUL OCNA SIBIULUI</v>
      </c>
      <c r="AJ2411" s="1845"/>
    </row>
    <row r="2412" spans="30:36" x14ac:dyDescent="0.25">
      <c r="AD2412" s="1">
        <v>32</v>
      </c>
      <c r="AE2412" s="1843">
        <v>145499</v>
      </c>
      <c r="AF2412" s="74" t="s">
        <v>10688</v>
      </c>
      <c r="AG2412" s="1844" t="s">
        <v>9280</v>
      </c>
      <c r="AH2412" s="1844">
        <v>3</v>
      </c>
      <c r="AI2412" s="2396" t="str">
        <f t="shared" si="40"/>
        <v>ORASUL SALISTE</v>
      </c>
      <c r="AJ2412" s="1845"/>
    </row>
    <row r="2413" spans="30:36" x14ac:dyDescent="0.25">
      <c r="AD2413" s="1">
        <v>32</v>
      </c>
      <c r="AE2413" s="1843">
        <v>145827</v>
      </c>
      <c r="AF2413" s="74" t="s">
        <v>10686</v>
      </c>
      <c r="AG2413" s="1844" t="s">
        <v>9280</v>
      </c>
      <c r="AH2413" s="1844">
        <v>3</v>
      </c>
      <c r="AI2413" s="2396" t="str">
        <f t="shared" si="40"/>
        <v>ORASUL TALMACIU</v>
      </c>
      <c r="AJ2413" s="1845"/>
    </row>
    <row r="2414" spans="30:36" x14ac:dyDescent="0.25">
      <c r="AD2414" s="1">
        <v>32</v>
      </c>
      <c r="AE2414" s="1843">
        <v>146012</v>
      </c>
      <c r="AF2414" s="74" t="s">
        <v>3328</v>
      </c>
      <c r="AG2414" s="1844" t="s">
        <v>9280</v>
      </c>
      <c r="AH2414" s="1844">
        <v>4</v>
      </c>
      <c r="AI2414" s="2396" t="str">
        <f t="shared" si="40"/>
        <v>ALMA</v>
      </c>
      <c r="AJ2414" s="1845"/>
    </row>
    <row r="2415" spans="30:36" x14ac:dyDescent="0.25">
      <c r="AD2415" s="1">
        <v>32</v>
      </c>
      <c r="AE2415" s="1843">
        <v>143888</v>
      </c>
      <c r="AF2415" s="74" t="s">
        <v>3324</v>
      </c>
      <c r="AG2415" s="1844" t="s">
        <v>9280</v>
      </c>
      <c r="AH2415" s="1844">
        <v>4</v>
      </c>
      <c r="AI2415" s="2396" t="str">
        <f t="shared" si="40"/>
        <v>ALTINA</v>
      </c>
      <c r="AJ2415" s="1845"/>
    </row>
    <row r="2416" spans="30:36" x14ac:dyDescent="0.25">
      <c r="AD2416" s="1">
        <v>32</v>
      </c>
      <c r="AE2416" s="1843">
        <v>143922</v>
      </c>
      <c r="AF2416" s="74" t="s">
        <v>3325</v>
      </c>
      <c r="AG2416" s="1844" t="s">
        <v>9280</v>
      </c>
      <c r="AH2416" s="1844">
        <v>4</v>
      </c>
      <c r="AI2416" s="2396" t="str">
        <f t="shared" si="40"/>
        <v>APOLDU DE JOS</v>
      </c>
      <c r="AJ2416" s="1845"/>
    </row>
    <row r="2417" spans="30:36" x14ac:dyDescent="0.25">
      <c r="AD2417" s="1">
        <v>32</v>
      </c>
      <c r="AE2417" s="1843">
        <v>143959</v>
      </c>
      <c r="AF2417" s="74" t="s">
        <v>3326</v>
      </c>
      <c r="AG2417" s="1844" t="s">
        <v>9280</v>
      </c>
      <c r="AH2417" s="1844">
        <v>4</v>
      </c>
      <c r="AI2417" s="2396" t="str">
        <f t="shared" si="40"/>
        <v>ARPASU DE JOS</v>
      </c>
      <c r="AJ2417" s="1845"/>
    </row>
    <row r="2418" spans="30:36" x14ac:dyDescent="0.25">
      <c r="AD2418" s="1">
        <v>32</v>
      </c>
      <c r="AE2418" s="1843">
        <v>143995</v>
      </c>
      <c r="AF2418" s="74" t="s">
        <v>3327</v>
      </c>
      <c r="AG2418" s="1844" t="s">
        <v>9280</v>
      </c>
      <c r="AH2418" s="1844">
        <v>4</v>
      </c>
      <c r="AI2418" s="2396" t="str">
        <f t="shared" si="40"/>
        <v>ATEL</v>
      </c>
      <c r="AJ2418" s="1845"/>
    </row>
    <row r="2419" spans="30:36" x14ac:dyDescent="0.25">
      <c r="AD2419" s="1">
        <v>32</v>
      </c>
      <c r="AE2419" s="1843">
        <v>144116</v>
      </c>
      <c r="AF2419" s="74" t="s">
        <v>3329</v>
      </c>
      <c r="AG2419" s="1844" t="s">
        <v>9280</v>
      </c>
      <c r="AH2419" s="1844">
        <v>4</v>
      </c>
      <c r="AI2419" s="2396" t="str">
        <f t="shared" si="40"/>
        <v>AXENTE SEVER</v>
      </c>
      <c r="AJ2419" s="1845"/>
    </row>
    <row r="2420" spans="30:36" x14ac:dyDescent="0.25">
      <c r="AD2420" s="1">
        <v>32</v>
      </c>
      <c r="AE2420" s="1843">
        <v>144152</v>
      </c>
      <c r="AF2420" s="74" t="s">
        <v>3330</v>
      </c>
      <c r="AG2420" s="1844" t="s">
        <v>9280</v>
      </c>
      <c r="AH2420" s="1844">
        <v>4</v>
      </c>
      <c r="AI2420" s="2396" t="str">
        <f t="shared" si="40"/>
        <v>BAZNA</v>
      </c>
      <c r="AJ2420" s="1845"/>
    </row>
    <row r="2421" spans="30:36" x14ac:dyDescent="0.25">
      <c r="AD2421" s="1">
        <v>32</v>
      </c>
      <c r="AE2421" s="1843">
        <v>144198</v>
      </c>
      <c r="AF2421" s="74" t="s">
        <v>3331</v>
      </c>
      <c r="AG2421" s="1844" t="s">
        <v>9280</v>
      </c>
      <c r="AH2421" s="1844">
        <v>4</v>
      </c>
      <c r="AI2421" s="2396" t="str">
        <f t="shared" si="40"/>
        <v>BIERTAN</v>
      </c>
      <c r="AJ2421" s="1845"/>
    </row>
    <row r="2422" spans="30:36" x14ac:dyDescent="0.25">
      <c r="AD2422" s="1">
        <v>32</v>
      </c>
      <c r="AE2422" s="1843">
        <v>144232</v>
      </c>
      <c r="AF2422" s="74" t="s">
        <v>3332</v>
      </c>
      <c r="AG2422" s="1844" t="s">
        <v>9280</v>
      </c>
      <c r="AH2422" s="1844">
        <v>4</v>
      </c>
      <c r="AI2422" s="2396" t="str">
        <f t="shared" si="40"/>
        <v>BIRGHIS</v>
      </c>
      <c r="AJ2422" s="1845"/>
    </row>
    <row r="2423" spans="30:36" x14ac:dyDescent="0.25">
      <c r="AD2423" s="1">
        <v>32</v>
      </c>
      <c r="AE2423" s="1843">
        <v>144303</v>
      </c>
      <c r="AF2423" s="74" t="s">
        <v>3333</v>
      </c>
      <c r="AG2423" s="1844" t="s">
        <v>9280</v>
      </c>
      <c r="AH2423" s="1844">
        <v>4</v>
      </c>
      <c r="AI2423" s="2396" t="str">
        <f t="shared" si="40"/>
        <v>BLAJEL</v>
      </c>
      <c r="AJ2423" s="1845"/>
    </row>
    <row r="2424" spans="30:36" x14ac:dyDescent="0.25">
      <c r="AD2424" s="1">
        <v>32</v>
      </c>
      <c r="AE2424" s="1843">
        <v>146021</v>
      </c>
      <c r="AF2424" s="74" t="s">
        <v>2799</v>
      </c>
      <c r="AG2424" s="1844" t="s">
        <v>9280</v>
      </c>
      <c r="AH2424" s="1844">
        <v>4</v>
      </c>
      <c r="AI2424" s="2396" t="str">
        <f t="shared" si="40"/>
        <v>BOITA</v>
      </c>
      <c r="AJ2424" s="1845"/>
    </row>
    <row r="2425" spans="30:36" x14ac:dyDescent="0.25">
      <c r="AD2425" s="1">
        <v>32</v>
      </c>
      <c r="AE2425" s="1843">
        <v>144376</v>
      </c>
      <c r="AF2425" s="74" t="s">
        <v>3334</v>
      </c>
      <c r="AG2425" s="1844" t="s">
        <v>9280</v>
      </c>
      <c r="AH2425" s="1844">
        <v>4</v>
      </c>
      <c r="AI2425" s="2396" t="str">
        <f t="shared" si="40"/>
        <v>BRADENI</v>
      </c>
      <c r="AJ2425" s="1845"/>
    </row>
    <row r="2426" spans="30:36" x14ac:dyDescent="0.25">
      <c r="AD2426" s="1">
        <v>32</v>
      </c>
      <c r="AE2426" s="1843">
        <v>144349</v>
      </c>
      <c r="AF2426" s="74" t="s">
        <v>3335</v>
      </c>
      <c r="AG2426" s="1844" t="s">
        <v>9280</v>
      </c>
      <c r="AH2426" s="1844">
        <v>4</v>
      </c>
      <c r="AI2426" s="2396" t="str">
        <f t="shared" si="40"/>
        <v>BRATEIU</v>
      </c>
      <c r="AJ2426" s="1845"/>
    </row>
    <row r="2427" spans="30:36" x14ac:dyDescent="0.25">
      <c r="AD2427" s="1">
        <v>32</v>
      </c>
      <c r="AE2427" s="1843">
        <v>144410</v>
      </c>
      <c r="AF2427" s="74" t="s">
        <v>3336</v>
      </c>
      <c r="AG2427" s="1844" t="s">
        <v>9280</v>
      </c>
      <c r="AH2427" s="1844">
        <v>4</v>
      </c>
      <c r="AI2427" s="2396" t="str">
        <f t="shared" si="40"/>
        <v>BRUIU</v>
      </c>
      <c r="AJ2427" s="1845"/>
    </row>
    <row r="2428" spans="30:36" x14ac:dyDescent="0.25">
      <c r="AD2428" s="1">
        <v>32</v>
      </c>
      <c r="AE2428" s="1843">
        <v>144508</v>
      </c>
      <c r="AF2428" s="74" t="s">
        <v>2820</v>
      </c>
      <c r="AG2428" s="1844" t="s">
        <v>9280</v>
      </c>
      <c r="AH2428" s="1844">
        <v>4</v>
      </c>
      <c r="AI2428" s="2396" t="str">
        <f t="shared" si="40"/>
        <v>CARTA</v>
      </c>
      <c r="AJ2428" s="1845"/>
    </row>
    <row r="2429" spans="30:36" x14ac:dyDescent="0.25">
      <c r="AD2429" s="1">
        <v>32</v>
      </c>
      <c r="AE2429" s="1843">
        <v>144535</v>
      </c>
      <c r="AF2429" s="74" t="s">
        <v>3337</v>
      </c>
      <c r="AG2429" s="1844" t="s">
        <v>9280</v>
      </c>
      <c r="AH2429" s="1844">
        <v>4</v>
      </c>
      <c r="AI2429" s="2396" t="str">
        <f t="shared" si="40"/>
        <v>CARTISOARA</v>
      </c>
      <c r="AJ2429" s="1845"/>
    </row>
    <row r="2430" spans="30:36" x14ac:dyDescent="0.25">
      <c r="AD2430" s="1">
        <v>32</v>
      </c>
      <c r="AE2430" s="1843">
        <v>144456</v>
      </c>
      <c r="AF2430" s="74" t="s">
        <v>3338</v>
      </c>
      <c r="AG2430" s="1844" t="s">
        <v>9280</v>
      </c>
      <c r="AH2430" s="1844">
        <v>4</v>
      </c>
      <c r="AI2430" s="2396" t="str">
        <f t="shared" si="40"/>
        <v>CHIRPAR</v>
      </c>
      <c r="AJ2430" s="1845"/>
    </row>
    <row r="2431" spans="30:36" x14ac:dyDescent="0.25">
      <c r="AD2431" s="1">
        <v>32</v>
      </c>
      <c r="AE2431" s="1843">
        <v>143487</v>
      </c>
      <c r="AF2431" s="74" t="s">
        <v>2089</v>
      </c>
      <c r="AG2431" s="1844" t="s">
        <v>9280</v>
      </c>
      <c r="AH2431" s="1844">
        <v>4</v>
      </c>
      <c r="AI2431" s="2396" t="str">
        <f t="shared" si="40"/>
        <v>CRISTIAN</v>
      </c>
      <c r="AJ2431" s="1845"/>
    </row>
    <row r="2432" spans="30:36" x14ac:dyDescent="0.25">
      <c r="AD2432" s="1">
        <v>32</v>
      </c>
      <c r="AE2432" s="1843">
        <v>144553</v>
      </c>
      <c r="AF2432" s="74" t="s">
        <v>3339</v>
      </c>
      <c r="AG2432" s="1844" t="s">
        <v>9280</v>
      </c>
      <c r="AH2432" s="1844">
        <v>4</v>
      </c>
      <c r="AI2432" s="2396" t="str">
        <f t="shared" si="40"/>
        <v>DARLOS</v>
      </c>
      <c r="AJ2432" s="1845"/>
    </row>
    <row r="2433" spans="30:36" x14ac:dyDescent="0.25">
      <c r="AD2433" s="1">
        <v>32</v>
      </c>
      <c r="AE2433" s="1843">
        <v>144599</v>
      </c>
      <c r="AF2433" s="74" t="s">
        <v>3340</v>
      </c>
      <c r="AG2433" s="1844" t="s">
        <v>9280</v>
      </c>
      <c r="AH2433" s="1844">
        <v>4</v>
      </c>
      <c r="AI2433" s="2396" t="str">
        <f t="shared" si="40"/>
        <v>GURA RAULUI</v>
      </c>
      <c r="AJ2433" s="1845"/>
    </row>
    <row r="2434" spans="30:36" x14ac:dyDescent="0.25">
      <c r="AD2434" s="1">
        <v>32</v>
      </c>
      <c r="AE2434" s="1843">
        <v>144615</v>
      </c>
      <c r="AF2434" s="74" t="s">
        <v>3341</v>
      </c>
      <c r="AG2434" s="1844" t="s">
        <v>9280</v>
      </c>
      <c r="AH2434" s="1844">
        <v>4</v>
      </c>
      <c r="AI2434" s="2396" t="str">
        <f t="shared" si="40"/>
        <v>HOGHILAG</v>
      </c>
      <c r="AJ2434" s="1845"/>
    </row>
    <row r="2435" spans="30:36" x14ac:dyDescent="0.25">
      <c r="AD2435" s="1">
        <v>32</v>
      </c>
      <c r="AE2435" s="1843">
        <v>144651</v>
      </c>
      <c r="AF2435" s="74" t="s">
        <v>2016</v>
      </c>
      <c r="AG2435" s="1844" t="s">
        <v>9280</v>
      </c>
      <c r="AH2435" s="1844">
        <v>4</v>
      </c>
      <c r="AI2435" s="2396" t="str">
        <f t="shared" si="40"/>
        <v>IACOBENI</v>
      </c>
      <c r="AJ2435" s="1845"/>
    </row>
    <row r="2436" spans="30:36" x14ac:dyDescent="0.25">
      <c r="AD2436" s="1">
        <v>32</v>
      </c>
      <c r="AE2436" s="1843">
        <v>144713</v>
      </c>
      <c r="AF2436" s="74" t="s">
        <v>3342</v>
      </c>
      <c r="AG2436" s="1844" t="s">
        <v>9280</v>
      </c>
      <c r="AH2436" s="1844">
        <v>4</v>
      </c>
      <c r="AI2436" s="2396" t="str">
        <f t="shared" si="40"/>
        <v>JINA</v>
      </c>
      <c r="AJ2436" s="1845"/>
    </row>
    <row r="2437" spans="30:36" x14ac:dyDescent="0.25">
      <c r="AD2437" s="1">
        <v>32</v>
      </c>
      <c r="AE2437" s="1843">
        <v>144731</v>
      </c>
      <c r="AF2437" s="74" t="s">
        <v>3343</v>
      </c>
      <c r="AG2437" s="1844" t="s">
        <v>9280</v>
      </c>
      <c r="AH2437" s="1844">
        <v>4</v>
      </c>
      <c r="AI2437" s="2396" t="str">
        <f t="shared" si="40"/>
        <v>LASLEA</v>
      </c>
      <c r="AJ2437" s="1845"/>
    </row>
    <row r="2438" spans="30:36" x14ac:dyDescent="0.25">
      <c r="AD2438" s="1">
        <v>32</v>
      </c>
      <c r="AE2438" s="1843">
        <v>144795</v>
      </c>
      <c r="AF2438" s="74" t="s">
        <v>3344</v>
      </c>
      <c r="AG2438" s="1844" t="s">
        <v>9280</v>
      </c>
      <c r="AH2438" s="1844">
        <v>4</v>
      </c>
      <c r="AI2438" s="2396" t="str">
        <f t="shared" ref="AI2438:AI2501" si="41">INDEX(AO:AO,MATCH(AH2438,AL:AL,0),)&amp;AF2438</f>
        <v>LOAMNES</v>
      </c>
      <c r="AJ2438" s="1845"/>
    </row>
    <row r="2439" spans="30:36" x14ac:dyDescent="0.25">
      <c r="AD2439" s="1">
        <v>32</v>
      </c>
      <c r="AE2439" s="1843">
        <v>144866</v>
      </c>
      <c r="AF2439" s="74" t="s">
        <v>3345</v>
      </c>
      <c r="AG2439" s="1844" t="s">
        <v>9280</v>
      </c>
      <c r="AH2439" s="1844">
        <v>4</v>
      </c>
      <c r="AI2439" s="2396" t="str">
        <f t="shared" si="41"/>
        <v>LUDOS</v>
      </c>
      <c r="AJ2439" s="1845"/>
    </row>
    <row r="2440" spans="30:36" x14ac:dyDescent="0.25">
      <c r="AD2440" s="1">
        <v>32</v>
      </c>
      <c r="AE2440" s="1843">
        <v>144893</v>
      </c>
      <c r="AF2440" s="74" t="s">
        <v>3346</v>
      </c>
      <c r="AG2440" s="1844" t="s">
        <v>9280</v>
      </c>
      <c r="AH2440" s="1844">
        <v>4</v>
      </c>
      <c r="AI2440" s="2396" t="str">
        <f t="shared" si="41"/>
        <v>MARPOD</v>
      </c>
      <c r="AJ2440" s="1845"/>
    </row>
    <row r="2441" spans="30:36" x14ac:dyDescent="0.25">
      <c r="AD2441" s="1">
        <v>32</v>
      </c>
      <c r="AE2441" s="1843">
        <v>144964</v>
      </c>
      <c r="AF2441" s="74" t="s">
        <v>3347</v>
      </c>
      <c r="AG2441" s="1844" t="s">
        <v>9280</v>
      </c>
      <c r="AH2441" s="1844">
        <v>4</v>
      </c>
      <c r="AI2441" s="2396" t="str">
        <f t="shared" si="41"/>
        <v>MERGHINDEAL</v>
      </c>
      <c r="AJ2441" s="1845"/>
    </row>
    <row r="2442" spans="30:36" x14ac:dyDescent="0.25">
      <c r="AD2442" s="1">
        <v>32</v>
      </c>
      <c r="AE2442" s="1843">
        <v>144991</v>
      </c>
      <c r="AF2442" s="74" t="s">
        <v>3348</v>
      </c>
      <c r="AG2442" s="1844" t="s">
        <v>9280</v>
      </c>
      <c r="AH2442" s="1844">
        <v>4</v>
      </c>
      <c r="AI2442" s="2396" t="str">
        <f t="shared" si="41"/>
        <v>MICASASA</v>
      </c>
      <c r="AJ2442" s="1845"/>
    </row>
    <row r="2443" spans="30:36" x14ac:dyDescent="0.25">
      <c r="AD2443" s="1">
        <v>32</v>
      </c>
      <c r="AE2443" s="1843">
        <v>145042</v>
      </c>
      <c r="AF2443" s="74" t="s">
        <v>2043</v>
      </c>
      <c r="AG2443" s="1844" t="s">
        <v>9280</v>
      </c>
      <c r="AH2443" s="1844">
        <v>4</v>
      </c>
      <c r="AI2443" s="2396" t="str">
        <f t="shared" si="41"/>
        <v>MIHAILENI</v>
      </c>
      <c r="AJ2443" s="1845"/>
    </row>
    <row r="2444" spans="30:36" x14ac:dyDescent="0.25">
      <c r="AD2444" s="1">
        <v>32</v>
      </c>
      <c r="AE2444" s="1843">
        <v>145104</v>
      </c>
      <c r="AF2444" s="74" t="s">
        <v>2558</v>
      </c>
      <c r="AG2444" s="1844" t="s">
        <v>9280</v>
      </c>
      <c r="AH2444" s="1844">
        <v>4</v>
      </c>
      <c r="AI2444" s="2396" t="str">
        <f t="shared" si="41"/>
        <v>MOSNA</v>
      </c>
      <c r="AJ2444" s="1845"/>
    </row>
    <row r="2445" spans="30:36" x14ac:dyDescent="0.25">
      <c r="AD2445" s="1">
        <v>32</v>
      </c>
      <c r="AE2445" s="1843">
        <v>145140</v>
      </c>
      <c r="AF2445" s="74" t="s">
        <v>3349</v>
      </c>
      <c r="AG2445" s="1844" t="s">
        <v>9280</v>
      </c>
      <c r="AH2445" s="1844">
        <v>4</v>
      </c>
      <c r="AI2445" s="2396" t="str">
        <f t="shared" si="41"/>
        <v>NOCRICH</v>
      </c>
      <c r="AJ2445" s="1845"/>
    </row>
    <row r="2446" spans="30:36" x14ac:dyDescent="0.25">
      <c r="AD2446" s="1">
        <v>32</v>
      </c>
      <c r="AE2446" s="1843">
        <v>145202</v>
      </c>
      <c r="AF2446" s="74" t="s">
        <v>3350</v>
      </c>
      <c r="AG2446" s="1844" t="s">
        <v>9280</v>
      </c>
      <c r="AH2446" s="1844">
        <v>4</v>
      </c>
      <c r="AI2446" s="2396" t="str">
        <f t="shared" si="41"/>
        <v>ORLAT</v>
      </c>
      <c r="AJ2446" s="1845"/>
    </row>
    <row r="2447" spans="30:36" x14ac:dyDescent="0.25">
      <c r="AD2447" s="1">
        <v>32</v>
      </c>
      <c r="AE2447" s="1843">
        <v>145220</v>
      </c>
      <c r="AF2447" s="74" t="s">
        <v>3351</v>
      </c>
      <c r="AG2447" s="1844" t="s">
        <v>9280</v>
      </c>
      <c r="AH2447" s="1844">
        <v>4</v>
      </c>
      <c r="AI2447" s="2396" t="str">
        <f t="shared" si="41"/>
        <v>PAUCA</v>
      </c>
      <c r="AJ2447" s="1845"/>
    </row>
    <row r="2448" spans="30:36" x14ac:dyDescent="0.25">
      <c r="AD2448" s="1">
        <v>32</v>
      </c>
      <c r="AE2448" s="1843">
        <v>145275</v>
      </c>
      <c r="AF2448" s="74" t="s">
        <v>3352</v>
      </c>
      <c r="AG2448" s="1844" t="s">
        <v>9280</v>
      </c>
      <c r="AH2448" s="1844">
        <v>4</v>
      </c>
      <c r="AI2448" s="2396" t="str">
        <f t="shared" si="41"/>
        <v>POIANA SIBIULUI</v>
      </c>
      <c r="AJ2448" s="1845"/>
    </row>
    <row r="2449" spans="30:36" x14ac:dyDescent="0.25">
      <c r="AD2449" s="1">
        <v>32</v>
      </c>
      <c r="AE2449" s="1843">
        <v>143502</v>
      </c>
      <c r="AF2449" s="74" t="s">
        <v>3353</v>
      </c>
      <c r="AG2449" s="1844" t="s">
        <v>9280</v>
      </c>
      <c r="AH2449" s="1844">
        <v>4</v>
      </c>
      <c r="AI2449" s="2396" t="str">
        <f t="shared" si="41"/>
        <v>POPLACA</v>
      </c>
      <c r="AJ2449" s="1845"/>
    </row>
    <row r="2450" spans="30:36" x14ac:dyDescent="0.25">
      <c r="AD2450" s="1">
        <v>32</v>
      </c>
      <c r="AE2450" s="1843">
        <v>145293</v>
      </c>
      <c r="AF2450" s="74" t="s">
        <v>3354</v>
      </c>
      <c r="AG2450" s="1844" t="s">
        <v>9280</v>
      </c>
      <c r="AH2450" s="1844">
        <v>4</v>
      </c>
      <c r="AI2450" s="2396" t="str">
        <f t="shared" si="41"/>
        <v>PORUMBACU DE JOS</v>
      </c>
      <c r="AJ2450" s="1845"/>
    </row>
    <row r="2451" spans="30:36" x14ac:dyDescent="0.25">
      <c r="AD2451" s="1">
        <v>32</v>
      </c>
      <c r="AE2451" s="1843">
        <v>145355</v>
      </c>
      <c r="AF2451" s="74" t="s">
        <v>1424</v>
      </c>
      <c r="AG2451" s="1844" t="s">
        <v>9280</v>
      </c>
      <c r="AH2451" s="1844">
        <v>4</v>
      </c>
      <c r="AI2451" s="2396" t="str">
        <f t="shared" si="41"/>
        <v>RACOVITA</v>
      </c>
      <c r="AJ2451" s="1845"/>
    </row>
    <row r="2452" spans="30:36" x14ac:dyDescent="0.25">
      <c r="AD2452" s="1">
        <v>32</v>
      </c>
      <c r="AE2452" s="1843">
        <v>143520</v>
      </c>
      <c r="AF2452" s="74" t="s">
        <v>3355</v>
      </c>
      <c r="AG2452" s="1844" t="s">
        <v>9280</v>
      </c>
      <c r="AH2452" s="1844">
        <v>4</v>
      </c>
      <c r="AI2452" s="2396" t="str">
        <f t="shared" si="41"/>
        <v>RASINARI</v>
      </c>
      <c r="AJ2452" s="1845"/>
    </row>
    <row r="2453" spans="30:36" x14ac:dyDescent="0.25">
      <c r="AD2453" s="1">
        <v>32</v>
      </c>
      <c r="AE2453" s="1843">
        <v>145382</v>
      </c>
      <c r="AF2453" s="74" t="s">
        <v>3356</v>
      </c>
      <c r="AG2453" s="1844" t="s">
        <v>9280</v>
      </c>
      <c r="AH2453" s="1844">
        <v>4</v>
      </c>
      <c r="AI2453" s="2396" t="str">
        <f t="shared" si="41"/>
        <v>RAU SADULUI</v>
      </c>
      <c r="AJ2453" s="1845"/>
    </row>
    <row r="2454" spans="30:36" x14ac:dyDescent="0.25">
      <c r="AD2454" s="1">
        <v>32</v>
      </c>
      <c r="AE2454" s="1843">
        <v>145408</v>
      </c>
      <c r="AF2454" s="74" t="s">
        <v>1610</v>
      </c>
      <c r="AG2454" s="1844" t="s">
        <v>9280</v>
      </c>
      <c r="AH2454" s="1844">
        <v>4</v>
      </c>
      <c r="AI2454" s="2396" t="str">
        <f t="shared" si="41"/>
        <v>ROSIA</v>
      </c>
      <c r="AJ2454" s="1845"/>
    </row>
    <row r="2455" spans="30:36" x14ac:dyDescent="0.25">
      <c r="AD2455" s="1">
        <v>32</v>
      </c>
      <c r="AE2455" s="1843">
        <v>145471</v>
      </c>
      <c r="AF2455" s="74" t="s">
        <v>3357</v>
      </c>
      <c r="AG2455" s="1844" t="s">
        <v>9280</v>
      </c>
      <c r="AH2455" s="1844">
        <v>4</v>
      </c>
      <c r="AI2455" s="2396" t="str">
        <f t="shared" si="41"/>
        <v>SADU</v>
      </c>
      <c r="AJ2455" s="1845"/>
    </row>
    <row r="2456" spans="30:36" x14ac:dyDescent="0.25">
      <c r="AD2456" s="1">
        <v>32</v>
      </c>
      <c r="AE2456" s="1843">
        <v>145667</v>
      </c>
      <c r="AF2456" s="74" t="s">
        <v>3358</v>
      </c>
      <c r="AG2456" s="1844" t="s">
        <v>9280</v>
      </c>
      <c r="AH2456" s="1844">
        <v>4</v>
      </c>
      <c r="AI2456" s="2396" t="str">
        <f t="shared" si="41"/>
        <v>SEICA MARE</v>
      </c>
      <c r="AJ2456" s="1845"/>
    </row>
    <row r="2457" spans="30:36" x14ac:dyDescent="0.25">
      <c r="AD2457" s="1">
        <v>32</v>
      </c>
      <c r="AE2457" s="1843">
        <v>145738</v>
      </c>
      <c r="AF2457" s="74" t="s">
        <v>3359</v>
      </c>
      <c r="AG2457" s="1844" t="s">
        <v>9280</v>
      </c>
      <c r="AH2457" s="1844">
        <v>4</v>
      </c>
      <c r="AI2457" s="2396" t="str">
        <f t="shared" si="41"/>
        <v>SEICA MICA</v>
      </c>
      <c r="AJ2457" s="1845"/>
    </row>
    <row r="2458" spans="30:36" x14ac:dyDescent="0.25">
      <c r="AD2458" s="1">
        <v>32</v>
      </c>
      <c r="AE2458" s="1843">
        <v>143557</v>
      </c>
      <c r="AF2458" s="74" t="s">
        <v>3360</v>
      </c>
      <c r="AG2458" s="1844" t="s">
        <v>9280</v>
      </c>
      <c r="AH2458" s="1844">
        <v>4</v>
      </c>
      <c r="AI2458" s="2396" t="str">
        <f t="shared" si="41"/>
        <v>SELIMBAR</v>
      </c>
      <c r="AJ2458" s="1845"/>
    </row>
    <row r="2459" spans="30:36" x14ac:dyDescent="0.25">
      <c r="AD2459" s="1">
        <v>32</v>
      </c>
      <c r="AE2459" s="1843">
        <v>145603</v>
      </c>
      <c r="AF2459" s="74" t="s">
        <v>3361</v>
      </c>
      <c r="AG2459" s="1844" t="s">
        <v>9280</v>
      </c>
      <c r="AH2459" s="1844">
        <v>4</v>
      </c>
      <c r="AI2459" s="2396" t="str">
        <f t="shared" si="41"/>
        <v>SLIMNIC</v>
      </c>
      <c r="AJ2459" s="1845"/>
    </row>
    <row r="2460" spans="30:36" x14ac:dyDescent="0.25">
      <c r="AD2460" s="1">
        <v>32</v>
      </c>
      <c r="AE2460" s="1843">
        <v>145765</v>
      </c>
      <c r="AF2460" s="74" t="s">
        <v>3362</v>
      </c>
      <c r="AG2460" s="1844" t="s">
        <v>9280</v>
      </c>
      <c r="AH2460" s="1844">
        <v>4</v>
      </c>
      <c r="AI2460" s="2396" t="str">
        <f t="shared" si="41"/>
        <v>SURA MARE</v>
      </c>
      <c r="AJ2460" s="1845"/>
    </row>
    <row r="2461" spans="30:36" x14ac:dyDescent="0.25">
      <c r="AD2461" s="1">
        <v>32</v>
      </c>
      <c r="AE2461" s="1843">
        <v>145792</v>
      </c>
      <c r="AF2461" s="74" t="s">
        <v>3363</v>
      </c>
      <c r="AG2461" s="1844" t="s">
        <v>9280</v>
      </c>
      <c r="AH2461" s="1844">
        <v>4</v>
      </c>
      <c r="AI2461" s="2396" t="str">
        <f t="shared" si="41"/>
        <v>SURA MICA</v>
      </c>
      <c r="AJ2461" s="1845"/>
    </row>
    <row r="2462" spans="30:36" x14ac:dyDescent="0.25">
      <c r="AD2462" s="1">
        <v>32</v>
      </c>
      <c r="AE2462" s="1843">
        <v>143646</v>
      </c>
      <c r="AF2462" s="74" t="s">
        <v>2773</v>
      </c>
      <c r="AG2462" s="1844" t="s">
        <v>9280</v>
      </c>
      <c r="AH2462" s="1844">
        <v>4</v>
      </c>
      <c r="AI2462" s="2396" t="str">
        <f t="shared" si="41"/>
        <v>TARNAVA</v>
      </c>
      <c r="AJ2462" s="1845"/>
    </row>
    <row r="2463" spans="30:36" x14ac:dyDescent="0.25">
      <c r="AD2463" s="1">
        <v>32</v>
      </c>
      <c r="AE2463" s="1843">
        <v>145907</v>
      </c>
      <c r="AF2463" s="74" t="s">
        <v>3364</v>
      </c>
      <c r="AG2463" s="1844" t="s">
        <v>9280</v>
      </c>
      <c r="AH2463" s="1844">
        <v>4</v>
      </c>
      <c r="AI2463" s="2396" t="str">
        <f t="shared" si="41"/>
        <v>TILISCA</v>
      </c>
      <c r="AJ2463" s="1845"/>
    </row>
    <row r="2464" spans="30:36" x14ac:dyDescent="0.25">
      <c r="AD2464" s="1">
        <v>32</v>
      </c>
      <c r="AE2464" s="1843">
        <v>145934</v>
      </c>
      <c r="AF2464" s="74" t="s">
        <v>3365</v>
      </c>
      <c r="AG2464" s="1844" t="s">
        <v>9280</v>
      </c>
      <c r="AH2464" s="1844">
        <v>4</v>
      </c>
      <c r="AI2464" s="2396" t="str">
        <f t="shared" si="41"/>
        <v>TURNU ROSU</v>
      </c>
      <c r="AJ2464" s="1845"/>
    </row>
    <row r="2465" spans="30:36" x14ac:dyDescent="0.25">
      <c r="AD2465" s="1">
        <v>32</v>
      </c>
      <c r="AE2465" s="1843">
        <v>145961</v>
      </c>
      <c r="AF2465" s="74" t="s">
        <v>3366</v>
      </c>
      <c r="AG2465" s="1844" t="s">
        <v>9280</v>
      </c>
      <c r="AH2465" s="1844">
        <v>4</v>
      </c>
      <c r="AI2465" s="2396" t="str">
        <f t="shared" si="41"/>
        <v>VALEA VIILOR</v>
      </c>
      <c r="AJ2465" s="1845"/>
    </row>
    <row r="2466" spans="30:36" x14ac:dyDescent="0.25">
      <c r="AD2466" s="1830">
        <v>32</v>
      </c>
      <c r="AE2466" s="1846">
        <v>145998</v>
      </c>
      <c r="AF2466" s="1847" t="s">
        <v>1421</v>
      </c>
      <c r="AG2466" s="1848" t="s">
        <v>9280</v>
      </c>
      <c r="AH2466" s="1848">
        <v>4</v>
      </c>
      <c r="AI2466" s="2397" t="str">
        <f t="shared" si="41"/>
        <v>VURPAR</v>
      </c>
      <c r="AJ2466" s="1849"/>
    </row>
    <row r="2467" spans="30:36" x14ac:dyDescent="0.25">
      <c r="AD2467" s="1850">
        <v>33</v>
      </c>
      <c r="AE2467" s="1851">
        <v>146263</v>
      </c>
      <c r="AF2467" s="1852" t="s">
        <v>3463</v>
      </c>
      <c r="AG2467" s="1853" t="s">
        <v>9281</v>
      </c>
      <c r="AH2467" s="1853">
        <v>1</v>
      </c>
      <c r="AI2467" s="2398" t="str">
        <f t="shared" si="41"/>
        <v>MUNICIPIUL SUCEAVA</v>
      </c>
      <c r="AJ2467" s="1854" t="s">
        <v>9281</v>
      </c>
    </row>
    <row r="2468" spans="30:36" x14ac:dyDescent="0.25">
      <c r="AD2468" s="1">
        <v>33</v>
      </c>
      <c r="AE2468" s="1843">
        <v>146502</v>
      </c>
      <c r="AF2468" s="74" t="s">
        <v>10689</v>
      </c>
      <c r="AG2468" s="1844" t="s">
        <v>9281</v>
      </c>
      <c r="AH2468" s="1844">
        <v>2</v>
      </c>
      <c r="AI2468" s="2396" t="str">
        <f t="shared" si="41"/>
        <v>MUNICIPIUL CAMPULUNG MOLDOVENESC</v>
      </c>
      <c r="AJ2468" s="1845"/>
    </row>
    <row r="2469" spans="30:36" x14ac:dyDescent="0.25">
      <c r="AD2469" s="1">
        <v>33</v>
      </c>
      <c r="AE2469" s="1843">
        <v>146539</v>
      </c>
      <c r="AF2469" s="74" t="s">
        <v>10690</v>
      </c>
      <c r="AG2469" s="1844" t="s">
        <v>9281</v>
      </c>
      <c r="AH2469" s="1844">
        <v>2</v>
      </c>
      <c r="AI2469" s="2396" t="str">
        <f t="shared" si="41"/>
        <v>MUNICIPIUL FALTICENI</v>
      </c>
      <c r="AJ2469" s="1845"/>
    </row>
    <row r="2470" spans="30:36" x14ac:dyDescent="0.25">
      <c r="AD2470" s="1">
        <v>33</v>
      </c>
      <c r="AE2470" s="1843">
        <v>146628</v>
      </c>
      <c r="AF2470" s="74" t="s">
        <v>10691</v>
      </c>
      <c r="AG2470" s="1844" t="s">
        <v>9281</v>
      </c>
      <c r="AH2470" s="1844">
        <v>2</v>
      </c>
      <c r="AI2470" s="2396" t="str">
        <f t="shared" si="41"/>
        <v>MUNICIPIUL RADAUTI</v>
      </c>
      <c r="AJ2470" s="1845"/>
    </row>
    <row r="2471" spans="30:36" x14ac:dyDescent="0.25">
      <c r="AD2471" s="1">
        <v>33</v>
      </c>
      <c r="AE2471" s="1843">
        <v>146744</v>
      </c>
      <c r="AF2471" s="74" t="s">
        <v>10692</v>
      </c>
      <c r="AG2471" s="1844" t="s">
        <v>9281</v>
      </c>
      <c r="AH2471" s="1844">
        <v>2</v>
      </c>
      <c r="AI2471" s="2396" t="str">
        <f t="shared" si="41"/>
        <v>MUNICIPIUL VATRA DORNEI</v>
      </c>
      <c r="AJ2471" s="1845"/>
    </row>
    <row r="2472" spans="30:36" x14ac:dyDescent="0.25">
      <c r="AD2472" s="1">
        <v>33</v>
      </c>
      <c r="AE2472" s="1843">
        <v>147358</v>
      </c>
      <c r="AF2472" s="74" t="s">
        <v>1422</v>
      </c>
      <c r="AG2472" s="1844" t="s">
        <v>9281</v>
      </c>
      <c r="AH2472" s="1844">
        <v>3</v>
      </c>
      <c r="AI2472" s="2396" t="str">
        <f t="shared" si="41"/>
        <v>ORASUL BROSTENI</v>
      </c>
      <c r="AJ2472" s="1845"/>
    </row>
    <row r="2473" spans="30:36" x14ac:dyDescent="0.25">
      <c r="AD2473" s="1">
        <v>33</v>
      </c>
      <c r="AE2473" s="1843">
        <v>147633</v>
      </c>
      <c r="AF2473" s="74" t="s">
        <v>10696</v>
      </c>
      <c r="AG2473" s="1844" t="s">
        <v>9281</v>
      </c>
      <c r="AH2473" s="1844">
        <v>3</v>
      </c>
      <c r="AI2473" s="2396" t="str">
        <f t="shared" si="41"/>
        <v>ORASUL CAJVANA</v>
      </c>
      <c r="AJ2473" s="1845"/>
    </row>
    <row r="2474" spans="30:36" x14ac:dyDescent="0.25">
      <c r="AD2474" s="1">
        <v>33</v>
      </c>
      <c r="AE2474" s="1843">
        <v>148006</v>
      </c>
      <c r="AF2474" s="74" t="s">
        <v>10697</v>
      </c>
      <c r="AG2474" s="1844" t="s">
        <v>9281</v>
      </c>
      <c r="AH2474" s="1844">
        <v>3</v>
      </c>
      <c r="AI2474" s="2396" t="str">
        <f t="shared" si="41"/>
        <v>ORASUL DOLHASCA</v>
      </c>
      <c r="AJ2474" s="1845"/>
    </row>
    <row r="2475" spans="30:36" x14ac:dyDescent="0.25">
      <c r="AD2475" s="1">
        <v>33</v>
      </c>
      <c r="AE2475" s="1843">
        <v>148612</v>
      </c>
      <c r="AF2475" s="74" t="s">
        <v>10698</v>
      </c>
      <c r="AG2475" s="1844" t="s">
        <v>9281</v>
      </c>
      <c r="AH2475" s="1844">
        <v>3</v>
      </c>
      <c r="AI2475" s="2396" t="str">
        <f t="shared" si="41"/>
        <v>ORASUL FRASIN</v>
      </c>
      <c r="AJ2475" s="1845"/>
    </row>
    <row r="2476" spans="30:36" x14ac:dyDescent="0.25">
      <c r="AD2476" s="1">
        <v>33</v>
      </c>
      <c r="AE2476" s="1843">
        <v>146584</v>
      </c>
      <c r="AF2476" s="74" t="s">
        <v>10693</v>
      </c>
      <c r="AG2476" s="1844" t="s">
        <v>9281</v>
      </c>
      <c r="AH2476" s="1844">
        <v>3</v>
      </c>
      <c r="AI2476" s="2396" t="str">
        <f t="shared" si="41"/>
        <v>ORASUL GURA HUMORULUI</v>
      </c>
      <c r="AJ2476" s="1845"/>
    </row>
    <row r="2477" spans="30:36" x14ac:dyDescent="0.25">
      <c r="AD2477" s="1">
        <v>33</v>
      </c>
      <c r="AE2477" s="1843">
        <v>149227</v>
      </c>
      <c r="AF2477" s="74" t="s">
        <v>10699</v>
      </c>
      <c r="AG2477" s="1844" t="s">
        <v>9281</v>
      </c>
      <c r="AH2477" s="1844">
        <v>3</v>
      </c>
      <c r="AI2477" s="2396" t="str">
        <f t="shared" si="41"/>
        <v>ORASUL LITENI</v>
      </c>
      <c r="AJ2477" s="1845"/>
    </row>
    <row r="2478" spans="30:36" x14ac:dyDescent="0.25">
      <c r="AD2478" s="1">
        <v>33</v>
      </c>
      <c r="AE2478" s="1843">
        <v>146931</v>
      </c>
      <c r="AF2478" s="74" t="s">
        <v>10700</v>
      </c>
      <c r="AG2478" s="1844" t="s">
        <v>9281</v>
      </c>
      <c r="AH2478" s="1844">
        <v>3</v>
      </c>
      <c r="AI2478" s="2396" t="str">
        <f t="shared" si="41"/>
        <v>ORASUL MILISAUTI</v>
      </c>
      <c r="AJ2478" s="1845"/>
    </row>
    <row r="2479" spans="30:36" x14ac:dyDescent="0.25">
      <c r="AD2479" s="1">
        <v>33</v>
      </c>
      <c r="AE2479" s="1843">
        <v>146370</v>
      </c>
      <c r="AF2479" s="74" t="s">
        <v>10701</v>
      </c>
      <c r="AG2479" s="1844" t="s">
        <v>9281</v>
      </c>
      <c r="AH2479" s="1844">
        <v>3</v>
      </c>
      <c r="AI2479" s="2396" t="str">
        <f t="shared" si="41"/>
        <v>ORASUL SALCEA</v>
      </c>
      <c r="AJ2479" s="1845"/>
    </row>
    <row r="2480" spans="30:36" x14ac:dyDescent="0.25">
      <c r="AD2480" s="1">
        <v>33</v>
      </c>
      <c r="AE2480" s="1843">
        <v>146655</v>
      </c>
      <c r="AF2480" s="74" t="s">
        <v>10694</v>
      </c>
      <c r="AG2480" s="1844" t="s">
        <v>9281</v>
      </c>
      <c r="AH2480" s="1844">
        <v>3</v>
      </c>
      <c r="AI2480" s="2396" t="str">
        <f t="shared" si="41"/>
        <v>ORASUL SIRET</v>
      </c>
      <c r="AJ2480" s="1845"/>
    </row>
    <row r="2481" spans="30:36" x14ac:dyDescent="0.25">
      <c r="AD2481" s="1">
        <v>33</v>
      </c>
      <c r="AE2481" s="1843">
        <v>146708</v>
      </c>
      <c r="AF2481" s="74" t="s">
        <v>10695</v>
      </c>
      <c r="AG2481" s="1844" t="s">
        <v>9281</v>
      </c>
      <c r="AH2481" s="1844">
        <v>3</v>
      </c>
      <c r="AI2481" s="2396" t="str">
        <f t="shared" si="41"/>
        <v>ORASUL SOLCA</v>
      </c>
      <c r="AJ2481" s="1845"/>
    </row>
    <row r="2482" spans="30:36" x14ac:dyDescent="0.25">
      <c r="AD2482" s="1">
        <v>33</v>
      </c>
      <c r="AE2482" s="1843">
        <v>151095</v>
      </c>
      <c r="AF2482" s="74" t="s">
        <v>10702</v>
      </c>
      <c r="AG2482" s="1844" t="s">
        <v>9281</v>
      </c>
      <c r="AH2482" s="1844">
        <v>3</v>
      </c>
      <c r="AI2482" s="2396" t="str">
        <f t="shared" si="41"/>
        <v>ORASUL VICOVU DE SUS</v>
      </c>
      <c r="AJ2482" s="1845"/>
    </row>
    <row r="2483" spans="30:36" x14ac:dyDescent="0.25">
      <c r="AD2483" s="1">
        <v>33</v>
      </c>
      <c r="AE2483" s="1843">
        <v>146799</v>
      </c>
      <c r="AF2483" s="74" t="s">
        <v>2593</v>
      </c>
      <c r="AG2483" s="1844" t="s">
        <v>9281</v>
      </c>
      <c r="AH2483" s="1844">
        <v>4</v>
      </c>
      <c r="AI2483" s="2396" t="str">
        <f t="shared" si="41"/>
        <v>ADANCATA</v>
      </c>
      <c r="AJ2483" s="1845"/>
    </row>
    <row r="2484" spans="30:36" x14ac:dyDescent="0.25">
      <c r="AD2484" s="1">
        <v>33</v>
      </c>
      <c r="AE2484" s="1843">
        <v>146860</v>
      </c>
      <c r="AF2484" s="74" t="s">
        <v>3465</v>
      </c>
      <c r="AG2484" s="1844" t="s">
        <v>9281</v>
      </c>
      <c r="AH2484" s="1844">
        <v>4</v>
      </c>
      <c r="AI2484" s="2396" t="str">
        <f t="shared" si="41"/>
        <v>ARBORE</v>
      </c>
      <c r="AJ2484" s="1845"/>
    </row>
    <row r="2485" spans="30:36" x14ac:dyDescent="0.25">
      <c r="AD2485" s="1">
        <v>33</v>
      </c>
      <c r="AE2485" s="1843">
        <v>146904</v>
      </c>
      <c r="AF2485" s="74" t="s">
        <v>1663</v>
      </c>
      <c r="AG2485" s="1844" t="s">
        <v>9281</v>
      </c>
      <c r="AH2485" s="1844">
        <v>4</v>
      </c>
      <c r="AI2485" s="2396" t="str">
        <f t="shared" si="41"/>
        <v>BAIA</v>
      </c>
      <c r="AJ2485" s="1845"/>
    </row>
    <row r="2486" spans="30:36" x14ac:dyDescent="0.25">
      <c r="AD2486" s="1">
        <v>33</v>
      </c>
      <c r="AE2486" s="1843">
        <v>151530</v>
      </c>
      <c r="AF2486" s="74" t="s">
        <v>3477</v>
      </c>
      <c r="AG2486" s="1844" t="s">
        <v>9281</v>
      </c>
      <c r="AH2486" s="1844">
        <v>4</v>
      </c>
      <c r="AI2486" s="2396" t="str">
        <f t="shared" si="41"/>
        <v>BALACEANA</v>
      </c>
      <c r="AJ2486" s="1845"/>
    </row>
    <row r="2487" spans="30:36" x14ac:dyDescent="0.25">
      <c r="AD2487" s="1">
        <v>33</v>
      </c>
      <c r="AE2487" s="1843">
        <v>146995</v>
      </c>
      <c r="AF2487" s="74" t="s">
        <v>3466</v>
      </c>
      <c r="AG2487" s="1844" t="s">
        <v>9281</v>
      </c>
      <c r="AH2487" s="1844">
        <v>4</v>
      </c>
      <c r="AI2487" s="2396" t="str">
        <f t="shared" si="41"/>
        <v>BALCAUTI</v>
      </c>
      <c r="AJ2487" s="1845"/>
    </row>
    <row r="2488" spans="30:36" x14ac:dyDescent="0.25">
      <c r="AD2488" s="1">
        <v>33</v>
      </c>
      <c r="AE2488" s="1843">
        <v>151576</v>
      </c>
      <c r="AF2488" s="74" t="s">
        <v>3483</v>
      </c>
      <c r="AG2488" s="1844" t="s">
        <v>9281</v>
      </c>
      <c r="AH2488" s="1844">
        <v>4</v>
      </c>
      <c r="AI2488" s="2396" t="str">
        <f t="shared" si="41"/>
        <v>BERCHISESTI</v>
      </c>
      <c r="AJ2488" s="1845"/>
    </row>
    <row r="2489" spans="30:36" x14ac:dyDescent="0.25">
      <c r="AD2489" s="1">
        <v>33</v>
      </c>
      <c r="AE2489" s="1843">
        <v>147036</v>
      </c>
      <c r="AF2489" s="74" t="s">
        <v>3467</v>
      </c>
      <c r="AG2489" s="1844" t="s">
        <v>9281</v>
      </c>
      <c r="AH2489" s="1844">
        <v>4</v>
      </c>
      <c r="AI2489" s="2396" t="str">
        <f t="shared" si="41"/>
        <v>BILCA</v>
      </c>
      <c r="AJ2489" s="1845"/>
    </row>
    <row r="2490" spans="30:36" x14ac:dyDescent="0.25">
      <c r="AD2490" s="1">
        <v>33</v>
      </c>
      <c r="AE2490" s="1843">
        <v>147054</v>
      </c>
      <c r="AF2490" s="74" t="s">
        <v>1364</v>
      </c>
      <c r="AG2490" s="1844" t="s">
        <v>9281</v>
      </c>
      <c r="AH2490" s="1844">
        <v>4</v>
      </c>
      <c r="AI2490" s="2396" t="str">
        <f t="shared" si="41"/>
        <v>BOGDANESTI</v>
      </c>
      <c r="AJ2490" s="1845"/>
    </row>
    <row r="2491" spans="30:36" x14ac:dyDescent="0.25">
      <c r="AD2491" s="1">
        <v>33</v>
      </c>
      <c r="AE2491" s="1843">
        <v>147072</v>
      </c>
      <c r="AF2491" s="74" t="s">
        <v>3468</v>
      </c>
      <c r="AG2491" s="1844" t="s">
        <v>9281</v>
      </c>
      <c r="AH2491" s="1844">
        <v>4</v>
      </c>
      <c r="AI2491" s="2396" t="str">
        <f t="shared" si="41"/>
        <v>BOROAIA</v>
      </c>
      <c r="AJ2491" s="1845"/>
    </row>
    <row r="2492" spans="30:36" x14ac:dyDescent="0.25">
      <c r="AD2492" s="1">
        <v>33</v>
      </c>
      <c r="AE2492" s="1843">
        <v>147134</v>
      </c>
      <c r="AF2492" s="74" t="s">
        <v>3469</v>
      </c>
      <c r="AG2492" s="1844" t="s">
        <v>9281</v>
      </c>
      <c r="AH2492" s="1844">
        <v>4</v>
      </c>
      <c r="AI2492" s="2396" t="str">
        <f t="shared" si="41"/>
        <v>BOSANCI</v>
      </c>
      <c r="AJ2492" s="1845"/>
    </row>
    <row r="2493" spans="30:36" x14ac:dyDescent="0.25">
      <c r="AD2493" s="1">
        <v>33</v>
      </c>
      <c r="AE2493" s="1843">
        <v>147161</v>
      </c>
      <c r="AF2493" s="74" t="s">
        <v>3470</v>
      </c>
      <c r="AG2493" s="1844" t="s">
        <v>9281</v>
      </c>
      <c r="AH2493" s="1844">
        <v>4</v>
      </c>
      <c r="AI2493" s="2396" t="str">
        <f t="shared" si="41"/>
        <v>BOTOSANA</v>
      </c>
      <c r="AJ2493" s="1845"/>
    </row>
    <row r="2494" spans="30:36" x14ac:dyDescent="0.25">
      <c r="AD2494" s="1">
        <v>33</v>
      </c>
      <c r="AE2494" s="1843">
        <v>147205</v>
      </c>
      <c r="AF2494" s="74" t="s">
        <v>1891</v>
      </c>
      <c r="AG2494" s="1844" t="s">
        <v>9281</v>
      </c>
      <c r="AH2494" s="1844">
        <v>4</v>
      </c>
      <c r="AI2494" s="2396" t="str">
        <f t="shared" si="41"/>
        <v>BREAZA</v>
      </c>
      <c r="AJ2494" s="1845"/>
    </row>
    <row r="2495" spans="30:36" x14ac:dyDescent="0.25">
      <c r="AD2495" s="1">
        <v>33</v>
      </c>
      <c r="AE2495" s="1843">
        <v>147241</v>
      </c>
      <c r="AF2495" s="74" t="s">
        <v>3471</v>
      </c>
      <c r="AG2495" s="1844" t="s">
        <v>9281</v>
      </c>
      <c r="AH2495" s="1844">
        <v>4</v>
      </c>
      <c r="AI2495" s="2396" t="str">
        <f t="shared" si="41"/>
        <v>BRODINA</v>
      </c>
      <c r="AJ2495" s="1845"/>
    </row>
    <row r="2496" spans="30:36" x14ac:dyDescent="0.25">
      <c r="AD2496" s="1">
        <v>33</v>
      </c>
      <c r="AE2496" s="1843">
        <v>147465</v>
      </c>
      <c r="AF2496" s="74" t="s">
        <v>1491</v>
      </c>
      <c r="AG2496" s="1844" t="s">
        <v>9281</v>
      </c>
      <c r="AH2496" s="1844">
        <v>4</v>
      </c>
      <c r="AI2496" s="2396" t="str">
        <f t="shared" si="41"/>
        <v>BUNESTI</v>
      </c>
      <c r="AJ2496" s="1845"/>
    </row>
    <row r="2497" spans="30:36" x14ac:dyDescent="0.25">
      <c r="AD2497" s="1">
        <v>33</v>
      </c>
      <c r="AE2497" s="1843">
        <v>151521</v>
      </c>
      <c r="AF2497" s="74" t="s">
        <v>2073</v>
      </c>
      <c r="AG2497" s="1844" t="s">
        <v>9281</v>
      </c>
      <c r="AH2497" s="1844">
        <v>4</v>
      </c>
      <c r="AI2497" s="2396" t="str">
        <f t="shared" si="41"/>
        <v>BURLA</v>
      </c>
      <c r="AJ2497" s="1845"/>
    </row>
    <row r="2498" spans="30:36" x14ac:dyDescent="0.25">
      <c r="AD2498" s="1">
        <v>33</v>
      </c>
      <c r="AE2498" s="1843">
        <v>147526</v>
      </c>
      <c r="AF2498" s="74" t="s">
        <v>3472</v>
      </c>
      <c r="AG2498" s="1844" t="s">
        <v>9281</v>
      </c>
      <c r="AH2498" s="1844">
        <v>4</v>
      </c>
      <c r="AI2498" s="2396" t="str">
        <f t="shared" si="41"/>
        <v>CACICA</v>
      </c>
      <c r="AJ2498" s="1845"/>
    </row>
    <row r="2499" spans="30:36" x14ac:dyDescent="0.25">
      <c r="AD2499" s="1">
        <v>33</v>
      </c>
      <c r="AE2499" s="1843">
        <v>147580</v>
      </c>
      <c r="AF2499" s="74" t="s">
        <v>3473</v>
      </c>
      <c r="AG2499" s="1844" t="s">
        <v>9281</v>
      </c>
      <c r="AH2499" s="1844">
        <v>4</v>
      </c>
      <c r="AI2499" s="2396" t="str">
        <f t="shared" si="41"/>
        <v>CALAFINDESTI</v>
      </c>
      <c r="AJ2499" s="1845"/>
    </row>
    <row r="2500" spans="30:36" x14ac:dyDescent="0.25">
      <c r="AD2500" s="1">
        <v>33</v>
      </c>
      <c r="AE2500" s="1843">
        <v>151503</v>
      </c>
      <c r="AF2500" s="74" t="s">
        <v>3516</v>
      </c>
      <c r="AG2500" s="1844" t="s">
        <v>9281</v>
      </c>
      <c r="AH2500" s="1844">
        <v>4</v>
      </c>
      <c r="AI2500" s="2396" t="str">
        <f t="shared" si="41"/>
        <v>CAPU CAMPULUI</v>
      </c>
      <c r="AJ2500" s="1845"/>
    </row>
    <row r="2501" spans="30:36" x14ac:dyDescent="0.25">
      <c r="AD2501" s="1">
        <v>33</v>
      </c>
      <c r="AE2501" s="1843">
        <v>147713</v>
      </c>
      <c r="AF2501" s="74" t="s">
        <v>3475</v>
      </c>
      <c r="AG2501" s="1844" t="s">
        <v>9281</v>
      </c>
      <c r="AH2501" s="1844">
        <v>4</v>
      </c>
      <c r="AI2501" s="2396" t="str">
        <f t="shared" si="41"/>
        <v>CARLIBABA</v>
      </c>
      <c r="AJ2501" s="1845"/>
    </row>
    <row r="2502" spans="30:36" x14ac:dyDescent="0.25">
      <c r="AD2502" s="1">
        <v>33</v>
      </c>
      <c r="AE2502" s="1843">
        <v>151451</v>
      </c>
      <c r="AF2502" s="74" t="s">
        <v>1465</v>
      </c>
      <c r="AG2502" s="1844" t="s">
        <v>9281</v>
      </c>
      <c r="AH2502" s="1844">
        <v>4</v>
      </c>
      <c r="AI2502" s="2396" t="str">
        <f t="shared" ref="AI2502:AI2565" si="42">INDEX(AO:AO,MATCH(AH2502,AL:AL,0),)&amp;AF2502</f>
        <v>CIOCANESTI</v>
      </c>
      <c r="AJ2502" s="1845"/>
    </row>
    <row r="2503" spans="30:36" x14ac:dyDescent="0.25">
      <c r="AD2503" s="1">
        <v>33</v>
      </c>
      <c r="AE2503" s="1843">
        <v>151567</v>
      </c>
      <c r="AF2503" s="74" t="s">
        <v>3478</v>
      </c>
      <c r="AG2503" s="1844" t="s">
        <v>9281</v>
      </c>
      <c r="AH2503" s="1844">
        <v>4</v>
      </c>
      <c r="AI2503" s="2396" t="str">
        <f t="shared" si="42"/>
        <v>CIPRIAN PORUMBESCU</v>
      </c>
      <c r="AJ2503" s="1845"/>
    </row>
    <row r="2504" spans="30:36" x14ac:dyDescent="0.25">
      <c r="AD2504" s="1">
        <v>33</v>
      </c>
      <c r="AE2504" s="1843">
        <v>151433</v>
      </c>
      <c r="AF2504" s="74" t="s">
        <v>1626</v>
      </c>
      <c r="AG2504" s="1844" t="s">
        <v>9281</v>
      </c>
      <c r="AH2504" s="1844">
        <v>4</v>
      </c>
      <c r="AI2504" s="2396" t="str">
        <f t="shared" si="42"/>
        <v>COMANESTI</v>
      </c>
      <c r="AJ2504" s="1845"/>
    </row>
    <row r="2505" spans="30:36" x14ac:dyDescent="0.25">
      <c r="AD2505" s="1">
        <v>33</v>
      </c>
      <c r="AE2505" s="1843">
        <v>147786</v>
      </c>
      <c r="AF2505" s="74" t="s">
        <v>3479</v>
      </c>
      <c r="AG2505" s="1844" t="s">
        <v>9281</v>
      </c>
      <c r="AH2505" s="1844">
        <v>4</v>
      </c>
      <c r="AI2505" s="2396" t="str">
        <f t="shared" si="42"/>
        <v>CORNU LUNCII</v>
      </c>
      <c r="AJ2505" s="1845"/>
    </row>
    <row r="2506" spans="30:36" x14ac:dyDescent="0.25">
      <c r="AD2506" s="1">
        <v>33</v>
      </c>
      <c r="AE2506" s="1843">
        <v>151497</v>
      </c>
      <c r="AF2506" s="74" t="s">
        <v>3481</v>
      </c>
      <c r="AG2506" s="1844" t="s">
        <v>9281</v>
      </c>
      <c r="AH2506" s="1844">
        <v>4</v>
      </c>
      <c r="AI2506" s="2396" t="str">
        <f t="shared" si="42"/>
        <v>COSNA</v>
      </c>
      <c r="AJ2506" s="1845"/>
    </row>
    <row r="2507" spans="30:36" x14ac:dyDescent="0.25">
      <c r="AD2507" s="1">
        <v>33</v>
      </c>
      <c r="AE2507" s="1843">
        <v>147884</v>
      </c>
      <c r="AF2507" s="74" t="s">
        <v>2406</v>
      </c>
      <c r="AG2507" s="1844" t="s">
        <v>9281</v>
      </c>
      <c r="AH2507" s="1844">
        <v>4</v>
      </c>
      <c r="AI2507" s="2396" t="str">
        <f t="shared" si="42"/>
        <v>CRUCEA</v>
      </c>
      <c r="AJ2507" s="1845"/>
    </row>
    <row r="2508" spans="30:36" x14ac:dyDescent="0.25">
      <c r="AD2508" s="1">
        <v>33</v>
      </c>
      <c r="AE2508" s="1843">
        <v>147937</v>
      </c>
      <c r="AF2508" s="74" t="s">
        <v>1498</v>
      </c>
      <c r="AG2508" s="1844" t="s">
        <v>9281</v>
      </c>
      <c r="AH2508" s="1844">
        <v>4</v>
      </c>
      <c r="AI2508" s="2396" t="str">
        <f t="shared" si="42"/>
        <v>DARMANESTI</v>
      </c>
      <c r="AJ2508" s="1845"/>
    </row>
    <row r="2509" spans="30:36" x14ac:dyDescent="0.25">
      <c r="AD2509" s="1">
        <v>33</v>
      </c>
      <c r="AE2509" s="1843">
        <v>148097</v>
      </c>
      <c r="AF2509" s="74" t="s">
        <v>2935</v>
      </c>
      <c r="AG2509" s="1844" t="s">
        <v>9281</v>
      </c>
      <c r="AH2509" s="1844">
        <v>4</v>
      </c>
      <c r="AI2509" s="2396" t="str">
        <f t="shared" si="42"/>
        <v>DOLHESTI</v>
      </c>
      <c r="AJ2509" s="1845"/>
    </row>
    <row r="2510" spans="30:36" x14ac:dyDescent="0.25">
      <c r="AD2510" s="1">
        <v>33</v>
      </c>
      <c r="AE2510" s="1843">
        <v>148202</v>
      </c>
      <c r="AF2510" s="74" t="s">
        <v>3480</v>
      </c>
      <c r="AG2510" s="1844" t="s">
        <v>9281</v>
      </c>
      <c r="AH2510" s="1844">
        <v>4</v>
      </c>
      <c r="AI2510" s="2396" t="str">
        <f t="shared" si="42"/>
        <v>DORNA CANDRENILOR</v>
      </c>
      <c r="AJ2510" s="1845"/>
    </row>
    <row r="2511" spans="30:36" x14ac:dyDescent="0.25">
      <c r="AD2511" s="1">
        <v>33</v>
      </c>
      <c r="AE2511" s="1843">
        <v>148131</v>
      </c>
      <c r="AF2511" s="74" t="s">
        <v>3482</v>
      </c>
      <c r="AG2511" s="1844" t="s">
        <v>9281</v>
      </c>
      <c r="AH2511" s="1844">
        <v>4</v>
      </c>
      <c r="AI2511" s="2396" t="str">
        <f t="shared" si="42"/>
        <v>DORNA-ARINI</v>
      </c>
      <c r="AJ2511" s="1845"/>
    </row>
    <row r="2512" spans="30:36" x14ac:dyDescent="0.25">
      <c r="AD2512" s="1">
        <v>33</v>
      </c>
      <c r="AE2512" s="1843">
        <v>148293</v>
      </c>
      <c r="AF2512" s="74" t="s">
        <v>3157</v>
      </c>
      <c r="AG2512" s="1844" t="s">
        <v>9281</v>
      </c>
      <c r="AH2512" s="1844">
        <v>4</v>
      </c>
      <c r="AI2512" s="2396" t="str">
        <f t="shared" si="42"/>
        <v>DORNESTI</v>
      </c>
      <c r="AJ2512" s="1845"/>
    </row>
    <row r="2513" spans="30:36" x14ac:dyDescent="0.25">
      <c r="AD2513" s="1">
        <v>33</v>
      </c>
      <c r="AE2513" s="1843">
        <v>148328</v>
      </c>
      <c r="AF2513" s="74" t="s">
        <v>2654</v>
      </c>
      <c r="AG2513" s="1844" t="s">
        <v>9281</v>
      </c>
      <c r="AH2513" s="1844">
        <v>4</v>
      </c>
      <c r="AI2513" s="2396" t="str">
        <f t="shared" si="42"/>
        <v>DRAGOIESTI</v>
      </c>
      <c r="AJ2513" s="1845"/>
    </row>
    <row r="2514" spans="30:36" x14ac:dyDescent="0.25">
      <c r="AD2514" s="1">
        <v>33</v>
      </c>
      <c r="AE2514" s="1843">
        <v>148382</v>
      </c>
      <c r="AF2514" s="74" t="s">
        <v>2021</v>
      </c>
      <c r="AG2514" s="1844" t="s">
        <v>9281</v>
      </c>
      <c r="AH2514" s="1844">
        <v>4</v>
      </c>
      <c r="AI2514" s="2396" t="str">
        <f t="shared" si="42"/>
        <v>DRAGUSENI</v>
      </c>
      <c r="AJ2514" s="1845"/>
    </row>
    <row r="2515" spans="30:36" x14ac:dyDescent="0.25">
      <c r="AD2515" s="1">
        <v>33</v>
      </c>
      <c r="AE2515" s="1843">
        <v>148426</v>
      </c>
      <c r="AF2515" s="74" t="s">
        <v>1893</v>
      </c>
      <c r="AG2515" s="1844" t="s">
        <v>9281</v>
      </c>
      <c r="AH2515" s="1844">
        <v>4</v>
      </c>
      <c r="AI2515" s="2396" t="str">
        <f t="shared" si="42"/>
        <v>DUMBRAVENI</v>
      </c>
      <c r="AJ2515" s="1845"/>
    </row>
    <row r="2516" spans="30:36" x14ac:dyDescent="0.25">
      <c r="AD2516" s="1">
        <v>33</v>
      </c>
      <c r="AE2516" s="1843">
        <v>151488</v>
      </c>
      <c r="AF2516" s="74" t="s">
        <v>2412</v>
      </c>
      <c r="AG2516" s="1844" t="s">
        <v>9281</v>
      </c>
      <c r="AH2516" s="1844">
        <v>4</v>
      </c>
      <c r="AI2516" s="2396" t="str">
        <f t="shared" si="42"/>
        <v>FANTANA MARE</v>
      </c>
      <c r="AJ2516" s="1845"/>
    </row>
    <row r="2517" spans="30:36" x14ac:dyDescent="0.25">
      <c r="AD2517" s="1">
        <v>33</v>
      </c>
      <c r="AE2517" s="1843">
        <v>148453</v>
      </c>
      <c r="AF2517" s="74" t="s">
        <v>1612</v>
      </c>
      <c r="AG2517" s="1844" t="s">
        <v>9281</v>
      </c>
      <c r="AH2517" s="1844">
        <v>4</v>
      </c>
      <c r="AI2517" s="2396" t="str">
        <f t="shared" si="42"/>
        <v>FANTANELE</v>
      </c>
      <c r="AJ2517" s="1845"/>
    </row>
    <row r="2518" spans="30:36" x14ac:dyDescent="0.25">
      <c r="AD2518" s="1">
        <v>33</v>
      </c>
      <c r="AE2518" s="1843">
        <v>148514</v>
      </c>
      <c r="AF2518" s="74" t="s">
        <v>2943</v>
      </c>
      <c r="AG2518" s="1844" t="s">
        <v>9281</v>
      </c>
      <c r="AH2518" s="1844">
        <v>4</v>
      </c>
      <c r="AI2518" s="2396" t="str">
        <f t="shared" si="42"/>
        <v>FORASTI</v>
      </c>
      <c r="AJ2518" s="1845"/>
    </row>
    <row r="2519" spans="30:36" x14ac:dyDescent="0.25">
      <c r="AD2519" s="1">
        <v>33</v>
      </c>
      <c r="AE2519" s="1843">
        <v>148667</v>
      </c>
      <c r="AF2519" s="74" t="s">
        <v>3484</v>
      </c>
      <c r="AG2519" s="1844" t="s">
        <v>9281</v>
      </c>
      <c r="AH2519" s="1844">
        <v>4</v>
      </c>
      <c r="AI2519" s="2396" t="str">
        <f t="shared" si="42"/>
        <v>FRATAUTII NOI</v>
      </c>
      <c r="AJ2519" s="1845"/>
    </row>
    <row r="2520" spans="30:36" x14ac:dyDescent="0.25">
      <c r="AD2520" s="1">
        <v>33</v>
      </c>
      <c r="AE2520" s="1843">
        <v>148694</v>
      </c>
      <c r="AF2520" s="74" t="s">
        <v>3485</v>
      </c>
      <c r="AG2520" s="1844" t="s">
        <v>9281</v>
      </c>
      <c r="AH2520" s="1844">
        <v>4</v>
      </c>
      <c r="AI2520" s="2396" t="str">
        <f t="shared" si="42"/>
        <v>FRATAUTII VECHI</v>
      </c>
      <c r="AJ2520" s="1845"/>
    </row>
    <row r="2521" spans="30:36" x14ac:dyDescent="0.25">
      <c r="AD2521" s="1">
        <v>33</v>
      </c>
      <c r="AE2521" s="1843">
        <v>148729</v>
      </c>
      <c r="AF2521" s="74" t="s">
        <v>3162</v>
      </c>
      <c r="AG2521" s="1844" t="s">
        <v>9281</v>
      </c>
      <c r="AH2521" s="1844">
        <v>4</v>
      </c>
      <c r="AI2521" s="2396" t="str">
        <f t="shared" si="42"/>
        <v>FRUMOSU</v>
      </c>
      <c r="AJ2521" s="1845"/>
    </row>
    <row r="2522" spans="30:36" x14ac:dyDescent="0.25">
      <c r="AD2522" s="1">
        <v>33</v>
      </c>
      <c r="AE2522" s="1843">
        <v>148765</v>
      </c>
      <c r="AF2522" s="74" t="s">
        <v>3486</v>
      </c>
      <c r="AG2522" s="1844" t="s">
        <v>9281</v>
      </c>
      <c r="AH2522" s="1844">
        <v>4</v>
      </c>
      <c r="AI2522" s="2396" t="str">
        <f t="shared" si="42"/>
        <v>FUNDU MOLDOVEI</v>
      </c>
      <c r="AJ2522" s="1845"/>
    </row>
    <row r="2523" spans="30:36" x14ac:dyDescent="0.25">
      <c r="AD2523" s="1">
        <v>33</v>
      </c>
      <c r="AE2523" s="1843">
        <v>148872</v>
      </c>
      <c r="AF2523" s="74" t="s">
        <v>3487</v>
      </c>
      <c r="AG2523" s="1844" t="s">
        <v>9281</v>
      </c>
      <c r="AH2523" s="1844">
        <v>4</v>
      </c>
      <c r="AI2523" s="2396" t="str">
        <f t="shared" si="42"/>
        <v>GALANESTI</v>
      </c>
      <c r="AJ2523" s="1845"/>
    </row>
    <row r="2524" spans="30:36" x14ac:dyDescent="0.25">
      <c r="AD2524" s="1">
        <v>33</v>
      </c>
      <c r="AE2524" s="1843">
        <v>148916</v>
      </c>
      <c r="AF2524" s="74" t="s">
        <v>3489</v>
      </c>
      <c r="AG2524" s="1844" t="s">
        <v>9281</v>
      </c>
      <c r="AH2524" s="1844">
        <v>4</v>
      </c>
      <c r="AI2524" s="2396" t="str">
        <f t="shared" si="42"/>
        <v>GRAMESTI</v>
      </c>
      <c r="AJ2524" s="1845"/>
    </row>
    <row r="2525" spans="30:36" x14ac:dyDescent="0.25">
      <c r="AD2525" s="1">
        <v>33</v>
      </c>
      <c r="AE2525" s="1843">
        <v>148970</v>
      </c>
      <c r="AF2525" s="74" t="s">
        <v>3490</v>
      </c>
      <c r="AG2525" s="1844" t="s">
        <v>9281</v>
      </c>
      <c r="AH2525" s="1844">
        <v>4</v>
      </c>
      <c r="AI2525" s="2396" t="str">
        <f t="shared" si="42"/>
        <v>GRANICESTI</v>
      </c>
      <c r="AJ2525" s="1845"/>
    </row>
    <row r="2526" spans="30:36" x14ac:dyDescent="0.25">
      <c r="AD2526" s="1">
        <v>33</v>
      </c>
      <c r="AE2526" s="1843">
        <v>151512</v>
      </c>
      <c r="AF2526" s="74" t="s">
        <v>2693</v>
      </c>
      <c r="AG2526" s="1844" t="s">
        <v>9281</v>
      </c>
      <c r="AH2526" s="1844">
        <v>4</v>
      </c>
      <c r="AI2526" s="2396" t="str">
        <f t="shared" si="42"/>
        <v>HANTESTI</v>
      </c>
      <c r="AJ2526" s="1845"/>
    </row>
    <row r="2527" spans="30:36" x14ac:dyDescent="0.25">
      <c r="AD2527" s="1">
        <v>33</v>
      </c>
      <c r="AE2527" s="1843">
        <v>151549</v>
      </c>
      <c r="AF2527" s="74" t="s">
        <v>3149</v>
      </c>
      <c r="AG2527" s="1844" t="s">
        <v>9281</v>
      </c>
      <c r="AH2527" s="1844">
        <v>4</v>
      </c>
      <c r="AI2527" s="2396" t="str">
        <f t="shared" si="42"/>
        <v>HARTOP</v>
      </c>
      <c r="AJ2527" s="1845"/>
    </row>
    <row r="2528" spans="30:36" x14ac:dyDescent="0.25">
      <c r="AD2528" s="1">
        <v>33</v>
      </c>
      <c r="AE2528" s="1843">
        <v>149101</v>
      </c>
      <c r="AF2528" s="74" t="s">
        <v>3491</v>
      </c>
      <c r="AG2528" s="1844" t="s">
        <v>9281</v>
      </c>
      <c r="AH2528" s="1844">
        <v>4</v>
      </c>
      <c r="AI2528" s="2396" t="str">
        <f t="shared" si="42"/>
        <v>HORODNIC DE JOS</v>
      </c>
      <c r="AJ2528" s="1845"/>
    </row>
    <row r="2529" spans="30:36" x14ac:dyDescent="0.25">
      <c r="AD2529" s="1">
        <v>33</v>
      </c>
      <c r="AE2529" s="1843">
        <v>151479</v>
      </c>
      <c r="AF2529" s="74" t="s">
        <v>3492</v>
      </c>
      <c r="AG2529" s="1844" t="s">
        <v>9281</v>
      </c>
      <c r="AH2529" s="1844">
        <v>4</v>
      </c>
      <c r="AI2529" s="2396" t="str">
        <f t="shared" si="42"/>
        <v>HORODNIC DE SUS</v>
      </c>
      <c r="AJ2529" s="1845"/>
    </row>
    <row r="2530" spans="30:36" x14ac:dyDescent="0.25">
      <c r="AD2530" s="1">
        <v>33</v>
      </c>
      <c r="AE2530" s="1843">
        <v>149049</v>
      </c>
      <c r="AF2530" s="74" t="s">
        <v>3493</v>
      </c>
      <c r="AG2530" s="1844" t="s">
        <v>9281</v>
      </c>
      <c r="AH2530" s="1844">
        <v>4</v>
      </c>
      <c r="AI2530" s="2396" t="str">
        <f t="shared" si="42"/>
        <v>HORODNICENI</v>
      </c>
      <c r="AJ2530" s="1845"/>
    </row>
    <row r="2531" spans="30:36" x14ac:dyDescent="0.25">
      <c r="AD2531" s="1">
        <v>33</v>
      </c>
      <c r="AE2531" s="1843">
        <v>149138</v>
      </c>
      <c r="AF2531" s="74" t="s">
        <v>2016</v>
      </c>
      <c r="AG2531" s="1844" t="s">
        <v>9281</v>
      </c>
      <c r="AH2531" s="1844">
        <v>4</v>
      </c>
      <c r="AI2531" s="2396" t="str">
        <f t="shared" si="42"/>
        <v>IACOBENI</v>
      </c>
      <c r="AJ2531" s="1845"/>
    </row>
    <row r="2532" spans="30:36" x14ac:dyDescent="0.25">
      <c r="AD2532" s="1">
        <v>33</v>
      </c>
      <c r="AE2532" s="1843">
        <v>151442</v>
      </c>
      <c r="AF2532" s="74" t="s">
        <v>3497</v>
      </c>
      <c r="AG2532" s="1844" t="s">
        <v>9281</v>
      </c>
      <c r="AH2532" s="1844">
        <v>4</v>
      </c>
      <c r="AI2532" s="2396" t="str">
        <f t="shared" si="42"/>
        <v>IASLOVAT</v>
      </c>
      <c r="AJ2532" s="1845"/>
    </row>
    <row r="2533" spans="30:36" x14ac:dyDescent="0.25">
      <c r="AD2533" s="1">
        <v>33</v>
      </c>
      <c r="AE2533" s="1843">
        <v>147660</v>
      </c>
      <c r="AF2533" s="74" t="s">
        <v>3476</v>
      </c>
      <c r="AG2533" s="1844" t="s">
        <v>9281</v>
      </c>
      <c r="AH2533" s="1844">
        <v>4</v>
      </c>
      <c r="AI2533" s="2396" t="str">
        <f t="shared" si="42"/>
        <v>ILISESTI</v>
      </c>
      <c r="AJ2533" s="1845"/>
    </row>
    <row r="2534" spans="30:36" x14ac:dyDescent="0.25">
      <c r="AD2534" s="1">
        <v>33</v>
      </c>
      <c r="AE2534" s="1843">
        <v>146281</v>
      </c>
      <c r="AF2534" s="74" t="s">
        <v>2042</v>
      </c>
      <c r="AG2534" s="1844" t="s">
        <v>9281</v>
      </c>
      <c r="AH2534" s="1844">
        <v>4</v>
      </c>
      <c r="AI2534" s="2396" t="str">
        <f t="shared" si="42"/>
        <v>IPOTESTI</v>
      </c>
      <c r="AJ2534" s="1845"/>
    </row>
    <row r="2535" spans="30:36" x14ac:dyDescent="0.25">
      <c r="AD2535" s="1">
        <v>33</v>
      </c>
      <c r="AE2535" s="1843">
        <v>149183</v>
      </c>
      <c r="AF2535" s="74" t="s">
        <v>3494</v>
      </c>
      <c r="AG2535" s="1844" t="s">
        <v>9281</v>
      </c>
      <c r="AH2535" s="1844">
        <v>4</v>
      </c>
      <c r="AI2535" s="2396" t="str">
        <f t="shared" si="42"/>
        <v>IZVOARELE SUCEVEI</v>
      </c>
      <c r="AJ2535" s="1845"/>
    </row>
    <row r="2536" spans="30:36" x14ac:dyDescent="0.25">
      <c r="AD2536" s="1">
        <v>33</v>
      </c>
      <c r="AE2536" s="1843">
        <v>149316</v>
      </c>
      <c r="AF2536" s="74" t="s">
        <v>3495</v>
      </c>
      <c r="AG2536" s="1844" t="s">
        <v>9281</v>
      </c>
      <c r="AH2536" s="1844">
        <v>4</v>
      </c>
      <c r="AI2536" s="2396" t="str">
        <f t="shared" si="42"/>
        <v>MALINI</v>
      </c>
      <c r="AJ2536" s="1845"/>
    </row>
    <row r="2537" spans="30:36" x14ac:dyDescent="0.25">
      <c r="AD2537" s="1">
        <v>33</v>
      </c>
      <c r="AE2537" s="1843">
        <v>149370</v>
      </c>
      <c r="AF2537" s="74" t="s">
        <v>3496</v>
      </c>
      <c r="AG2537" s="1844" t="s">
        <v>9281</v>
      </c>
      <c r="AH2537" s="1844">
        <v>4</v>
      </c>
      <c r="AI2537" s="2396" t="str">
        <f t="shared" si="42"/>
        <v>MANASTIREA HUMORULUI</v>
      </c>
      <c r="AJ2537" s="1845"/>
    </row>
    <row r="2538" spans="30:36" x14ac:dyDescent="0.25">
      <c r="AD2538" s="1">
        <v>33</v>
      </c>
      <c r="AE2538" s="1843">
        <v>149290</v>
      </c>
      <c r="AF2538" s="74" t="s">
        <v>1680</v>
      </c>
      <c r="AG2538" s="1844" t="s">
        <v>9281</v>
      </c>
      <c r="AH2538" s="1844">
        <v>4</v>
      </c>
      <c r="AI2538" s="2396" t="str">
        <f t="shared" si="42"/>
        <v>MARGINEA</v>
      </c>
      <c r="AJ2538" s="1845"/>
    </row>
    <row r="2539" spans="30:36" x14ac:dyDescent="0.25">
      <c r="AD2539" s="1">
        <v>33</v>
      </c>
      <c r="AE2539" s="1843">
        <v>146325</v>
      </c>
      <c r="AF2539" s="74" t="s">
        <v>3498</v>
      </c>
      <c r="AG2539" s="1844" t="s">
        <v>9281</v>
      </c>
      <c r="AH2539" s="1844">
        <v>4</v>
      </c>
      <c r="AI2539" s="2396" t="str">
        <f t="shared" si="42"/>
        <v>MITOCU DRAGOMIRNEI</v>
      </c>
      <c r="AJ2539" s="1845"/>
    </row>
    <row r="2540" spans="30:36" x14ac:dyDescent="0.25">
      <c r="AD2540" s="1">
        <v>33</v>
      </c>
      <c r="AE2540" s="1843">
        <v>149414</v>
      </c>
      <c r="AF2540" s="74" t="s">
        <v>3303</v>
      </c>
      <c r="AG2540" s="1844" t="s">
        <v>9281</v>
      </c>
      <c r="AH2540" s="1844">
        <v>4</v>
      </c>
      <c r="AI2540" s="2396" t="str">
        <f t="shared" si="42"/>
        <v>MOARA</v>
      </c>
      <c r="AJ2540" s="1845"/>
    </row>
    <row r="2541" spans="30:36" x14ac:dyDescent="0.25">
      <c r="AD2541" s="1">
        <v>33</v>
      </c>
      <c r="AE2541" s="1843">
        <v>149502</v>
      </c>
      <c r="AF2541" s="74" t="s">
        <v>3499</v>
      </c>
      <c r="AG2541" s="1844" t="s">
        <v>9281</v>
      </c>
      <c r="AH2541" s="1844">
        <v>4</v>
      </c>
      <c r="AI2541" s="2396" t="str">
        <f t="shared" si="42"/>
        <v>MOLDOVA-SULITA</v>
      </c>
      <c r="AJ2541" s="1845"/>
    </row>
    <row r="2542" spans="30:36" x14ac:dyDescent="0.25">
      <c r="AD2542" s="1">
        <v>33</v>
      </c>
      <c r="AE2542" s="1843">
        <v>149539</v>
      </c>
      <c r="AF2542" s="74" t="s">
        <v>2325</v>
      </c>
      <c r="AG2542" s="1844" t="s">
        <v>9281</v>
      </c>
      <c r="AH2542" s="1844">
        <v>4</v>
      </c>
      <c r="AI2542" s="2396" t="str">
        <f t="shared" si="42"/>
        <v>MOLDOVITA</v>
      </c>
      <c r="AJ2542" s="1845"/>
    </row>
    <row r="2543" spans="30:36" x14ac:dyDescent="0.25">
      <c r="AD2543" s="1">
        <v>33</v>
      </c>
      <c r="AE2543" s="1843">
        <v>149584</v>
      </c>
      <c r="AF2543" s="74" t="s">
        <v>3500</v>
      </c>
      <c r="AG2543" s="1844" t="s">
        <v>9281</v>
      </c>
      <c r="AH2543" s="1844">
        <v>4</v>
      </c>
      <c r="AI2543" s="2396" t="str">
        <f t="shared" si="42"/>
        <v>MUSENITA</v>
      </c>
      <c r="AJ2543" s="1845"/>
    </row>
    <row r="2544" spans="30:36" x14ac:dyDescent="0.25">
      <c r="AD2544" s="1">
        <v>33</v>
      </c>
      <c r="AE2544" s="1843">
        <v>149655</v>
      </c>
      <c r="AF2544" s="74" t="s">
        <v>3501</v>
      </c>
      <c r="AG2544" s="1844" t="s">
        <v>9281</v>
      </c>
      <c r="AH2544" s="1844">
        <v>4</v>
      </c>
      <c r="AI2544" s="2396" t="str">
        <f t="shared" si="42"/>
        <v>OSTRA</v>
      </c>
      <c r="AJ2544" s="1845"/>
    </row>
    <row r="2545" spans="30:36" x14ac:dyDescent="0.25">
      <c r="AD2545" s="1">
        <v>33</v>
      </c>
      <c r="AE2545" s="1843">
        <v>149753</v>
      </c>
      <c r="AF2545" s="74" t="s">
        <v>3502</v>
      </c>
      <c r="AG2545" s="1844" t="s">
        <v>9281</v>
      </c>
      <c r="AH2545" s="1844">
        <v>4</v>
      </c>
      <c r="AI2545" s="2396" t="str">
        <f t="shared" si="42"/>
        <v>PALTINOASA</v>
      </c>
      <c r="AJ2545" s="1845"/>
    </row>
    <row r="2546" spans="30:36" x14ac:dyDescent="0.25">
      <c r="AD2546" s="1">
        <v>33</v>
      </c>
      <c r="AE2546" s="1843">
        <v>149682</v>
      </c>
      <c r="AF2546" s="74" t="s">
        <v>3503</v>
      </c>
      <c r="AG2546" s="1844" t="s">
        <v>9281</v>
      </c>
      <c r="AH2546" s="1844">
        <v>4</v>
      </c>
      <c r="AI2546" s="2396" t="str">
        <f t="shared" si="42"/>
        <v>PANACI</v>
      </c>
      <c r="AJ2546" s="1845"/>
    </row>
    <row r="2547" spans="30:36" x14ac:dyDescent="0.25">
      <c r="AD2547" s="1">
        <v>33</v>
      </c>
      <c r="AE2547" s="1843">
        <v>149780</v>
      </c>
      <c r="AF2547" s="74" t="s">
        <v>3504</v>
      </c>
      <c r="AG2547" s="1844" t="s">
        <v>9281</v>
      </c>
      <c r="AH2547" s="1844">
        <v>4</v>
      </c>
      <c r="AI2547" s="2396" t="str">
        <f t="shared" si="42"/>
        <v>PARTESTII DE JOS</v>
      </c>
      <c r="AJ2547" s="1845"/>
    </row>
    <row r="2548" spans="30:36" x14ac:dyDescent="0.25">
      <c r="AD2548" s="1">
        <v>33</v>
      </c>
      <c r="AE2548" s="1843">
        <v>149833</v>
      </c>
      <c r="AF2548" s="74" t="s">
        <v>3505</v>
      </c>
      <c r="AG2548" s="1844" t="s">
        <v>9281</v>
      </c>
      <c r="AH2548" s="1844">
        <v>4</v>
      </c>
      <c r="AI2548" s="2396" t="str">
        <f t="shared" si="42"/>
        <v>PATRAUTI</v>
      </c>
      <c r="AJ2548" s="1845"/>
    </row>
    <row r="2549" spans="30:36" x14ac:dyDescent="0.25">
      <c r="AD2549" s="1">
        <v>33</v>
      </c>
      <c r="AE2549" s="1843">
        <v>149851</v>
      </c>
      <c r="AF2549" s="74" t="s">
        <v>3506</v>
      </c>
      <c r="AG2549" s="1844" t="s">
        <v>9281</v>
      </c>
      <c r="AH2549" s="1844">
        <v>4</v>
      </c>
      <c r="AI2549" s="2396" t="str">
        <f t="shared" si="42"/>
        <v>POIANA STAMPEI</v>
      </c>
      <c r="AJ2549" s="1845"/>
    </row>
    <row r="2550" spans="30:36" x14ac:dyDescent="0.25">
      <c r="AD2550" s="1">
        <v>33</v>
      </c>
      <c r="AE2550" s="1843">
        <v>151585</v>
      </c>
      <c r="AF2550" s="74" t="s">
        <v>3464</v>
      </c>
      <c r="AG2550" s="1844" t="s">
        <v>9281</v>
      </c>
      <c r="AH2550" s="1844">
        <v>4</v>
      </c>
      <c r="AI2550" s="2396" t="str">
        <f t="shared" si="42"/>
        <v>POIENI-SOLCA</v>
      </c>
      <c r="AJ2550" s="1845"/>
    </row>
    <row r="2551" spans="30:36" x14ac:dyDescent="0.25">
      <c r="AD2551" s="1">
        <v>33</v>
      </c>
      <c r="AE2551" s="1843">
        <v>149931</v>
      </c>
      <c r="AF2551" s="74" t="s">
        <v>1519</v>
      </c>
      <c r="AG2551" s="1844" t="s">
        <v>9281</v>
      </c>
      <c r="AH2551" s="1844">
        <v>4</v>
      </c>
      <c r="AI2551" s="2396" t="str">
        <f t="shared" si="42"/>
        <v>POJORATA</v>
      </c>
      <c r="AJ2551" s="1845"/>
    </row>
    <row r="2552" spans="30:36" x14ac:dyDescent="0.25">
      <c r="AD2552" s="1">
        <v>33</v>
      </c>
      <c r="AE2552" s="1843">
        <v>149968</v>
      </c>
      <c r="AF2552" s="74" t="s">
        <v>3192</v>
      </c>
      <c r="AG2552" s="1844" t="s">
        <v>9281</v>
      </c>
      <c r="AH2552" s="1844">
        <v>4</v>
      </c>
      <c r="AI2552" s="2396" t="str">
        <f t="shared" si="42"/>
        <v>PREUTESTI</v>
      </c>
      <c r="AJ2552" s="1845"/>
    </row>
    <row r="2553" spans="30:36" x14ac:dyDescent="0.25">
      <c r="AD2553" s="1">
        <v>33</v>
      </c>
      <c r="AE2553" s="1843">
        <v>150043</v>
      </c>
      <c r="AF2553" s="74" t="s">
        <v>2372</v>
      </c>
      <c r="AG2553" s="1844" t="s">
        <v>9281</v>
      </c>
      <c r="AH2553" s="1844">
        <v>4</v>
      </c>
      <c r="AI2553" s="2396" t="str">
        <f t="shared" si="42"/>
        <v>PUTNA</v>
      </c>
      <c r="AJ2553" s="1845"/>
    </row>
    <row r="2554" spans="30:36" x14ac:dyDescent="0.25">
      <c r="AD2554" s="1">
        <v>33</v>
      </c>
      <c r="AE2554" s="1843">
        <v>150070</v>
      </c>
      <c r="AF2554" s="74" t="s">
        <v>3507</v>
      </c>
      <c r="AG2554" s="1844" t="s">
        <v>9281</v>
      </c>
      <c r="AH2554" s="1844">
        <v>4</v>
      </c>
      <c r="AI2554" s="2396" t="str">
        <f t="shared" si="42"/>
        <v>RADASENI</v>
      </c>
      <c r="AJ2554" s="1845"/>
    </row>
    <row r="2555" spans="30:36" x14ac:dyDescent="0.25">
      <c r="AD2555" s="1">
        <v>33</v>
      </c>
      <c r="AE2555" s="1843">
        <v>150114</v>
      </c>
      <c r="AF2555" s="74" t="s">
        <v>2056</v>
      </c>
      <c r="AG2555" s="1844" t="s">
        <v>9281</v>
      </c>
      <c r="AH2555" s="1844">
        <v>4</v>
      </c>
      <c r="AI2555" s="2396" t="str">
        <f t="shared" si="42"/>
        <v>RASCA</v>
      </c>
      <c r="AJ2555" s="1845"/>
    </row>
    <row r="2556" spans="30:36" x14ac:dyDescent="0.25">
      <c r="AD2556" s="1">
        <v>33</v>
      </c>
      <c r="AE2556" s="1843">
        <v>150178</v>
      </c>
      <c r="AF2556" s="74" t="s">
        <v>2622</v>
      </c>
      <c r="AG2556" s="1844" t="s">
        <v>9281</v>
      </c>
      <c r="AH2556" s="1844">
        <v>4</v>
      </c>
      <c r="AI2556" s="2396" t="str">
        <f t="shared" si="42"/>
        <v>SADOVA</v>
      </c>
      <c r="AJ2556" s="1845"/>
    </row>
    <row r="2557" spans="30:36" x14ac:dyDescent="0.25">
      <c r="AD2557" s="1">
        <v>33</v>
      </c>
      <c r="AE2557" s="1843">
        <v>150445</v>
      </c>
      <c r="AF2557" s="74" t="s">
        <v>3508</v>
      </c>
      <c r="AG2557" s="1844" t="s">
        <v>9281</v>
      </c>
      <c r="AH2557" s="1844">
        <v>4</v>
      </c>
      <c r="AI2557" s="2396" t="str">
        <f t="shared" si="42"/>
        <v>SARU DORNEI</v>
      </c>
      <c r="AJ2557" s="1845"/>
    </row>
    <row r="2558" spans="30:36" x14ac:dyDescent="0.25">
      <c r="AD2558" s="1">
        <v>33</v>
      </c>
      <c r="AE2558" s="1843">
        <v>150196</v>
      </c>
      <c r="AF2558" s="74" t="s">
        <v>1646</v>
      </c>
      <c r="AG2558" s="1844" t="s">
        <v>9281</v>
      </c>
      <c r="AH2558" s="1844">
        <v>4</v>
      </c>
      <c r="AI2558" s="2396" t="str">
        <f t="shared" si="42"/>
        <v>SATU MARE</v>
      </c>
      <c r="AJ2558" s="1845"/>
    </row>
    <row r="2559" spans="30:36" x14ac:dyDescent="0.25">
      <c r="AD2559" s="1">
        <v>33</v>
      </c>
      <c r="AE2559" s="1843">
        <v>146432</v>
      </c>
      <c r="AF2559" s="74" t="s">
        <v>2917</v>
      </c>
      <c r="AG2559" s="1844" t="s">
        <v>9281</v>
      </c>
      <c r="AH2559" s="1844">
        <v>4</v>
      </c>
      <c r="AI2559" s="2396" t="str">
        <f t="shared" si="42"/>
        <v>SCHEIA</v>
      </c>
      <c r="AJ2559" s="1845"/>
    </row>
    <row r="2560" spans="30:36" x14ac:dyDescent="0.25">
      <c r="AD2560" s="1">
        <v>33</v>
      </c>
      <c r="AE2560" s="1843">
        <v>151460</v>
      </c>
      <c r="AF2560" s="74" t="s">
        <v>3474</v>
      </c>
      <c r="AG2560" s="1844" t="s">
        <v>9281</v>
      </c>
      <c r="AH2560" s="1844">
        <v>4</v>
      </c>
      <c r="AI2560" s="2396" t="str">
        <f t="shared" si="42"/>
        <v>SERBAUTI</v>
      </c>
      <c r="AJ2560" s="1845"/>
    </row>
    <row r="2561" spans="30:36" x14ac:dyDescent="0.25">
      <c r="AD2561" s="1">
        <v>33</v>
      </c>
      <c r="AE2561" s="1843">
        <v>150221</v>
      </c>
      <c r="AF2561" s="74" t="s">
        <v>3509</v>
      </c>
      <c r="AG2561" s="1844" t="s">
        <v>9281</v>
      </c>
      <c r="AH2561" s="1844">
        <v>4</v>
      </c>
      <c r="AI2561" s="2396" t="str">
        <f t="shared" si="42"/>
        <v>SIMINICEA</v>
      </c>
      <c r="AJ2561" s="1845"/>
    </row>
    <row r="2562" spans="30:36" x14ac:dyDescent="0.25">
      <c r="AD2562" s="1">
        <v>33</v>
      </c>
      <c r="AE2562" s="1843">
        <v>150258</v>
      </c>
      <c r="AF2562" s="74" t="s">
        <v>1539</v>
      </c>
      <c r="AG2562" s="1844" t="s">
        <v>9281</v>
      </c>
      <c r="AH2562" s="1844">
        <v>4</v>
      </c>
      <c r="AI2562" s="2396" t="str">
        <f t="shared" si="42"/>
        <v>SLATINA</v>
      </c>
      <c r="AJ2562" s="1845"/>
    </row>
    <row r="2563" spans="30:36" x14ac:dyDescent="0.25">
      <c r="AD2563" s="1">
        <v>33</v>
      </c>
      <c r="AE2563" s="1843">
        <v>150294</v>
      </c>
      <c r="AF2563" s="74" t="s">
        <v>1298</v>
      </c>
      <c r="AG2563" s="1844" t="s">
        <v>9281</v>
      </c>
      <c r="AH2563" s="1844">
        <v>4</v>
      </c>
      <c r="AI2563" s="2396" t="str">
        <f t="shared" si="42"/>
        <v>STRAJA</v>
      </c>
      <c r="AJ2563" s="1845"/>
    </row>
    <row r="2564" spans="30:36" x14ac:dyDescent="0.25">
      <c r="AD2564" s="1">
        <v>33</v>
      </c>
      <c r="AE2564" s="1843">
        <v>150310</v>
      </c>
      <c r="AF2564" s="74" t="s">
        <v>2040</v>
      </c>
      <c r="AG2564" s="1844" t="s">
        <v>9281</v>
      </c>
      <c r="AH2564" s="1844">
        <v>4</v>
      </c>
      <c r="AI2564" s="2396" t="str">
        <f t="shared" si="42"/>
        <v>STROIESTI</v>
      </c>
      <c r="AJ2564" s="1845"/>
    </row>
    <row r="2565" spans="30:36" x14ac:dyDescent="0.25">
      <c r="AD2565" s="1">
        <v>33</v>
      </c>
      <c r="AE2565" s="1843">
        <v>150356</v>
      </c>
      <c r="AF2565" s="74" t="s">
        <v>3510</v>
      </c>
      <c r="AG2565" s="1844" t="s">
        <v>9281</v>
      </c>
      <c r="AH2565" s="1844">
        <v>4</v>
      </c>
      <c r="AI2565" s="2396" t="str">
        <f t="shared" si="42"/>
        <v>STULPICANI</v>
      </c>
      <c r="AJ2565" s="1845"/>
    </row>
    <row r="2566" spans="30:36" x14ac:dyDescent="0.25">
      <c r="AD2566" s="1">
        <v>33</v>
      </c>
      <c r="AE2566" s="1843">
        <v>150418</v>
      </c>
      <c r="AF2566" s="74" t="s">
        <v>3511</v>
      </c>
      <c r="AG2566" s="1844" t="s">
        <v>9281</v>
      </c>
      <c r="AH2566" s="1844">
        <v>4</v>
      </c>
      <c r="AI2566" s="2396" t="str">
        <f t="shared" ref="AI2566:AI2629" si="43">INDEX(AO:AO,MATCH(AH2566,AL:AL,0),)&amp;AF2566</f>
        <v>SUCEVITA</v>
      </c>
      <c r="AJ2566" s="1845"/>
    </row>
    <row r="2567" spans="30:36" x14ac:dyDescent="0.25">
      <c r="AD2567" s="1">
        <v>33</v>
      </c>
      <c r="AE2567" s="1843">
        <v>150524</v>
      </c>
      <c r="AF2567" s="74" t="s">
        <v>2978</v>
      </c>
      <c r="AG2567" s="1844" t="s">
        <v>9281</v>
      </c>
      <c r="AH2567" s="1844">
        <v>4</v>
      </c>
      <c r="AI2567" s="2396" t="str">
        <f t="shared" si="43"/>
        <v>TODIRESTI</v>
      </c>
      <c r="AJ2567" s="1845"/>
    </row>
    <row r="2568" spans="30:36" x14ac:dyDescent="0.25">
      <c r="AD2568" s="1">
        <v>33</v>
      </c>
      <c r="AE2568" s="1843">
        <v>150588</v>
      </c>
      <c r="AF2568" s="74" t="s">
        <v>3512</v>
      </c>
      <c r="AG2568" s="1844" t="s">
        <v>9281</v>
      </c>
      <c r="AH2568" s="1844">
        <v>4</v>
      </c>
      <c r="AI2568" s="2396" t="str">
        <f t="shared" si="43"/>
        <v>UDESTI</v>
      </c>
      <c r="AJ2568" s="1845"/>
    </row>
    <row r="2569" spans="30:36" x14ac:dyDescent="0.25">
      <c r="AD2569" s="1">
        <v>33</v>
      </c>
      <c r="AE2569" s="1843">
        <v>150702</v>
      </c>
      <c r="AF2569" s="74" t="s">
        <v>3513</v>
      </c>
      <c r="AG2569" s="1844" t="s">
        <v>9281</v>
      </c>
      <c r="AH2569" s="1844">
        <v>4</v>
      </c>
      <c r="AI2569" s="2396" t="str">
        <f t="shared" si="43"/>
        <v>ULMA</v>
      </c>
      <c r="AJ2569" s="1845"/>
    </row>
    <row r="2570" spans="30:36" x14ac:dyDescent="0.25">
      <c r="AD2570" s="1">
        <v>33</v>
      </c>
      <c r="AE2570" s="1843">
        <v>150766</v>
      </c>
      <c r="AF2570" s="74" t="s">
        <v>3514</v>
      </c>
      <c r="AG2570" s="1844" t="s">
        <v>9281</v>
      </c>
      <c r="AH2570" s="1844">
        <v>4</v>
      </c>
      <c r="AI2570" s="2396" t="str">
        <f t="shared" si="43"/>
        <v>VADU MOLDOVEI</v>
      </c>
      <c r="AJ2570" s="1845"/>
    </row>
    <row r="2571" spans="30:36" x14ac:dyDescent="0.25">
      <c r="AD2571" s="1">
        <v>33</v>
      </c>
      <c r="AE2571" s="1843">
        <v>150891</v>
      </c>
      <c r="AF2571" s="74" t="s">
        <v>3515</v>
      </c>
      <c r="AG2571" s="1844" t="s">
        <v>9281</v>
      </c>
      <c r="AH2571" s="1844">
        <v>4</v>
      </c>
      <c r="AI2571" s="2396" t="str">
        <f t="shared" si="43"/>
        <v>VALEA MOLDOVEI</v>
      </c>
      <c r="AJ2571" s="1845"/>
    </row>
    <row r="2572" spans="30:36" x14ac:dyDescent="0.25">
      <c r="AD2572" s="1">
        <v>33</v>
      </c>
      <c r="AE2572" s="1843">
        <v>150935</v>
      </c>
      <c r="AF2572" s="74" t="s">
        <v>2962</v>
      </c>
      <c r="AG2572" s="1844" t="s">
        <v>9281</v>
      </c>
      <c r="AH2572" s="1844">
        <v>4</v>
      </c>
      <c r="AI2572" s="2396" t="str">
        <f t="shared" si="43"/>
        <v>VAMA</v>
      </c>
      <c r="AJ2572" s="1845"/>
    </row>
    <row r="2573" spans="30:36" x14ac:dyDescent="0.25">
      <c r="AD2573" s="1">
        <v>33</v>
      </c>
      <c r="AE2573" s="1843">
        <v>150980</v>
      </c>
      <c r="AF2573" s="74" t="s">
        <v>3517</v>
      </c>
      <c r="AG2573" s="1844" t="s">
        <v>9281</v>
      </c>
      <c r="AH2573" s="1844">
        <v>4</v>
      </c>
      <c r="AI2573" s="2396" t="str">
        <f t="shared" si="43"/>
        <v>VATRA MOLDOVITEI</v>
      </c>
      <c r="AJ2573" s="1845"/>
    </row>
    <row r="2574" spans="30:36" x14ac:dyDescent="0.25">
      <c r="AD2574" s="1">
        <v>33</v>
      </c>
      <c r="AE2574" s="1843">
        <v>151022</v>
      </c>
      <c r="AF2574" s="74" t="s">
        <v>3518</v>
      </c>
      <c r="AG2574" s="1844" t="s">
        <v>9281</v>
      </c>
      <c r="AH2574" s="1844">
        <v>4</v>
      </c>
      <c r="AI2574" s="2396" t="str">
        <f t="shared" si="43"/>
        <v>VERESTI</v>
      </c>
      <c r="AJ2574" s="1845"/>
    </row>
    <row r="2575" spans="30:36" x14ac:dyDescent="0.25">
      <c r="AD2575" s="1">
        <v>33</v>
      </c>
      <c r="AE2575" s="1843">
        <v>151077</v>
      </c>
      <c r="AF2575" s="74" t="s">
        <v>3519</v>
      </c>
      <c r="AG2575" s="1844" t="s">
        <v>9281</v>
      </c>
      <c r="AH2575" s="1844">
        <v>4</v>
      </c>
      <c r="AI2575" s="2396" t="str">
        <f t="shared" si="43"/>
        <v>VICOVU DE JOS</v>
      </c>
      <c r="AJ2575" s="1845"/>
    </row>
    <row r="2576" spans="30:36" x14ac:dyDescent="0.25">
      <c r="AD2576" s="1">
        <v>33</v>
      </c>
      <c r="AE2576" s="1843">
        <v>151558</v>
      </c>
      <c r="AF2576" s="74" t="s">
        <v>3488</v>
      </c>
      <c r="AG2576" s="1844" t="s">
        <v>9281</v>
      </c>
      <c r="AH2576" s="1844">
        <v>4</v>
      </c>
      <c r="AI2576" s="2396" t="str">
        <f t="shared" si="43"/>
        <v>VOITINEL</v>
      </c>
      <c r="AJ2576" s="1845"/>
    </row>
    <row r="2577" spans="30:36" x14ac:dyDescent="0.25">
      <c r="AD2577" s="1">
        <v>33</v>
      </c>
      <c r="AE2577" s="1843">
        <v>151120</v>
      </c>
      <c r="AF2577" s="74" t="s">
        <v>3520</v>
      </c>
      <c r="AG2577" s="1844" t="s">
        <v>9281</v>
      </c>
      <c r="AH2577" s="1844">
        <v>4</v>
      </c>
      <c r="AI2577" s="2396" t="str">
        <f t="shared" si="43"/>
        <v>VOLOVAT</v>
      </c>
      <c r="AJ2577" s="1845"/>
    </row>
    <row r="2578" spans="30:36" x14ac:dyDescent="0.25">
      <c r="AD2578" s="1">
        <v>33</v>
      </c>
      <c r="AE2578" s="1843">
        <v>151157</v>
      </c>
      <c r="AF2578" s="74" t="s">
        <v>1511</v>
      </c>
      <c r="AG2578" s="1844" t="s">
        <v>9281</v>
      </c>
      <c r="AH2578" s="1844">
        <v>4</v>
      </c>
      <c r="AI2578" s="2396" t="str">
        <f t="shared" si="43"/>
        <v>VULTURESTI</v>
      </c>
      <c r="AJ2578" s="1845"/>
    </row>
    <row r="2579" spans="30:36" x14ac:dyDescent="0.25">
      <c r="AD2579" s="1">
        <v>33</v>
      </c>
      <c r="AE2579" s="1843">
        <v>151246</v>
      </c>
      <c r="AF2579" s="74" t="s">
        <v>3521</v>
      </c>
      <c r="AG2579" s="1844" t="s">
        <v>9281</v>
      </c>
      <c r="AH2579" s="1844">
        <v>4</v>
      </c>
      <c r="AI2579" s="2396" t="str">
        <f t="shared" si="43"/>
        <v>ZAMOSTEA</v>
      </c>
      <c r="AJ2579" s="1845"/>
    </row>
    <row r="2580" spans="30:36" x14ac:dyDescent="0.25">
      <c r="AD2580" s="1830">
        <v>33</v>
      </c>
      <c r="AE2580" s="1846">
        <v>151344</v>
      </c>
      <c r="AF2580" s="1847" t="s">
        <v>3522</v>
      </c>
      <c r="AG2580" s="1848" t="s">
        <v>9281</v>
      </c>
      <c r="AH2580" s="1848">
        <v>4</v>
      </c>
      <c r="AI2580" s="2397" t="str">
        <f t="shared" si="43"/>
        <v>ZVORISTEA</v>
      </c>
      <c r="AJ2580" s="1849"/>
    </row>
    <row r="2581" spans="30:36" x14ac:dyDescent="0.25">
      <c r="AD2581" s="1850">
        <v>34</v>
      </c>
      <c r="AE2581" s="1851">
        <v>151790</v>
      </c>
      <c r="AF2581" s="1852" t="s">
        <v>10703</v>
      </c>
      <c r="AG2581" s="1853" t="s">
        <v>9282</v>
      </c>
      <c r="AH2581" s="1853">
        <v>1</v>
      </c>
      <c r="AI2581" s="2398" t="str">
        <f t="shared" si="43"/>
        <v>MUNICIPIUL ALEXANDRIA</v>
      </c>
      <c r="AJ2581" s="1854" t="s">
        <v>9282</v>
      </c>
    </row>
    <row r="2582" spans="30:36" x14ac:dyDescent="0.25">
      <c r="AD2582" s="1">
        <v>34</v>
      </c>
      <c r="AE2582" s="1843">
        <v>151870</v>
      </c>
      <c r="AF2582" s="74" t="s">
        <v>10704</v>
      </c>
      <c r="AG2582" s="1844" t="s">
        <v>9282</v>
      </c>
      <c r="AH2582" s="1844">
        <v>2</v>
      </c>
      <c r="AI2582" s="2396" t="str">
        <f t="shared" si="43"/>
        <v>MUNICIPIUL ROSIORI DE VEDE</v>
      </c>
      <c r="AJ2582" s="1845"/>
    </row>
    <row r="2583" spans="30:36" x14ac:dyDescent="0.25">
      <c r="AD2583" s="1">
        <v>34</v>
      </c>
      <c r="AE2583" s="1843">
        <v>151683</v>
      </c>
      <c r="AF2583" s="74" t="s">
        <v>10705</v>
      </c>
      <c r="AG2583" s="1844" t="s">
        <v>9282</v>
      </c>
      <c r="AH2583" s="1844">
        <v>2</v>
      </c>
      <c r="AI2583" s="2396" t="str">
        <f t="shared" si="43"/>
        <v>MUNICIPIUL TURNU MAGURELE</v>
      </c>
      <c r="AJ2583" s="1845"/>
    </row>
    <row r="2584" spans="30:36" x14ac:dyDescent="0.25">
      <c r="AD2584" s="1">
        <v>34</v>
      </c>
      <c r="AE2584" s="1843">
        <v>151905</v>
      </c>
      <c r="AF2584" s="74" t="s">
        <v>10706</v>
      </c>
      <c r="AG2584" s="1844" t="s">
        <v>9282</v>
      </c>
      <c r="AH2584" s="1844">
        <v>3</v>
      </c>
      <c r="AI2584" s="2396" t="str">
        <f t="shared" si="43"/>
        <v>ORASUL VIDELE</v>
      </c>
      <c r="AJ2584" s="1845"/>
    </row>
    <row r="2585" spans="30:36" x14ac:dyDescent="0.25">
      <c r="AD2585" s="1">
        <v>34</v>
      </c>
      <c r="AE2585" s="1843">
        <v>151978</v>
      </c>
      <c r="AF2585" s="74" t="s">
        <v>10707</v>
      </c>
      <c r="AG2585" s="1844" t="s">
        <v>9282</v>
      </c>
      <c r="AH2585" s="1844">
        <v>3</v>
      </c>
      <c r="AI2585" s="2396" t="str">
        <f t="shared" si="43"/>
        <v>ORASUL ZIMNICEA</v>
      </c>
      <c r="AJ2585" s="1845"/>
    </row>
    <row r="2586" spans="30:36" x14ac:dyDescent="0.25">
      <c r="AD2586" s="1">
        <v>34</v>
      </c>
      <c r="AE2586" s="1843">
        <v>152038</v>
      </c>
      <c r="AF2586" s="74" t="s">
        <v>3629</v>
      </c>
      <c r="AG2586" s="1844" t="s">
        <v>9282</v>
      </c>
      <c r="AH2586" s="1844">
        <v>4</v>
      </c>
      <c r="AI2586" s="2396" t="str">
        <f t="shared" si="43"/>
        <v>BABAITA</v>
      </c>
      <c r="AJ2586" s="1845"/>
    </row>
    <row r="2587" spans="30:36" x14ac:dyDescent="0.25">
      <c r="AD2587" s="1">
        <v>34</v>
      </c>
      <c r="AE2587" s="1843">
        <v>151996</v>
      </c>
      <c r="AF2587" s="74" t="s">
        <v>3630</v>
      </c>
      <c r="AG2587" s="1844" t="s">
        <v>9282</v>
      </c>
      <c r="AH2587" s="1844">
        <v>4</v>
      </c>
      <c r="AI2587" s="2396" t="str">
        <f t="shared" si="43"/>
        <v>BALACI</v>
      </c>
      <c r="AJ2587" s="1845"/>
    </row>
    <row r="2588" spans="30:36" x14ac:dyDescent="0.25">
      <c r="AD2588" s="1">
        <v>34</v>
      </c>
      <c r="AE2588" s="1843">
        <v>155083</v>
      </c>
      <c r="AF2588" s="74" t="s">
        <v>2204</v>
      </c>
      <c r="AG2588" s="1844" t="s">
        <v>9282</v>
      </c>
      <c r="AH2588" s="1844">
        <v>4</v>
      </c>
      <c r="AI2588" s="2396" t="str">
        <f t="shared" si="43"/>
        <v>BECIU</v>
      </c>
      <c r="AJ2588" s="1845"/>
    </row>
    <row r="2589" spans="30:36" x14ac:dyDescent="0.25">
      <c r="AD2589" s="1">
        <v>34</v>
      </c>
      <c r="AE2589" s="1843">
        <v>155092</v>
      </c>
      <c r="AF2589" s="74" t="s">
        <v>3643</v>
      </c>
      <c r="AG2589" s="1844" t="s">
        <v>9282</v>
      </c>
      <c r="AH2589" s="1844">
        <v>4</v>
      </c>
      <c r="AI2589" s="2396" t="str">
        <f t="shared" si="43"/>
        <v>BEUCA</v>
      </c>
      <c r="AJ2589" s="1845"/>
    </row>
    <row r="2590" spans="30:36" x14ac:dyDescent="0.25">
      <c r="AD2590" s="1">
        <v>34</v>
      </c>
      <c r="AE2590" s="1843">
        <v>152083</v>
      </c>
      <c r="AF2590" s="74" t="s">
        <v>3631</v>
      </c>
      <c r="AG2590" s="1844" t="s">
        <v>9282</v>
      </c>
      <c r="AH2590" s="1844">
        <v>4</v>
      </c>
      <c r="AI2590" s="2396" t="str">
        <f t="shared" si="43"/>
        <v>BLEJESTI</v>
      </c>
      <c r="AJ2590" s="1845"/>
    </row>
    <row r="2591" spans="30:36" x14ac:dyDescent="0.25">
      <c r="AD2591" s="1">
        <v>34</v>
      </c>
      <c r="AE2591" s="1843">
        <v>152127</v>
      </c>
      <c r="AF2591" s="74" t="s">
        <v>1777</v>
      </c>
      <c r="AG2591" s="1844" t="s">
        <v>9282</v>
      </c>
      <c r="AH2591" s="1844">
        <v>4</v>
      </c>
      <c r="AI2591" s="2396" t="str">
        <f t="shared" si="43"/>
        <v>BOGDANA</v>
      </c>
      <c r="AJ2591" s="1845"/>
    </row>
    <row r="2592" spans="30:36" x14ac:dyDescent="0.25">
      <c r="AD2592" s="1">
        <v>34</v>
      </c>
      <c r="AE2592" s="1843">
        <v>152172</v>
      </c>
      <c r="AF2592" s="74" t="s">
        <v>3632</v>
      </c>
      <c r="AG2592" s="1844" t="s">
        <v>9282</v>
      </c>
      <c r="AH2592" s="1844">
        <v>4</v>
      </c>
      <c r="AI2592" s="2396" t="str">
        <f t="shared" si="43"/>
        <v>BOTOROAGA</v>
      </c>
      <c r="AJ2592" s="1845"/>
    </row>
    <row r="2593" spans="30:36" x14ac:dyDescent="0.25">
      <c r="AD2593" s="1">
        <v>34</v>
      </c>
      <c r="AE2593" s="1843">
        <v>152234</v>
      </c>
      <c r="AF2593" s="74" t="s">
        <v>2860</v>
      </c>
      <c r="AG2593" s="1844" t="s">
        <v>9282</v>
      </c>
      <c r="AH2593" s="1844">
        <v>4</v>
      </c>
      <c r="AI2593" s="2396" t="str">
        <f t="shared" si="43"/>
        <v>BRAGADIRU</v>
      </c>
      <c r="AJ2593" s="1845"/>
    </row>
    <row r="2594" spans="30:36" x14ac:dyDescent="0.25">
      <c r="AD2594" s="1">
        <v>34</v>
      </c>
      <c r="AE2594" s="1843">
        <v>152252</v>
      </c>
      <c r="AF2594" s="74" t="s">
        <v>3633</v>
      </c>
      <c r="AG2594" s="1844" t="s">
        <v>9282</v>
      </c>
      <c r="AH2594" s="1844">
        <v>4</v>
      </c>
      <c r="AI2594" s="2396" t="str">
        <f t="shared" si="43"/>
        <v>BRANCENI</v>
      </c>
      <c r="AJ2594" s="1845"/>
    </row>
    <row r="2595" spans="30:36" x14ac:dyDescent="0.25">
      <c r="AD2595" s="1">
        <v>34</v>
      </c>
      <c r="AE2595" s="1843">
        <v>152270</v>
      </c>
      <c r="AF2595" s="74" t="s">
        <v>1459</v>
      </c>
      <c r="AG2595" s="1844" t="s">
        <v>9282</v>
      </c>
      <c r="AH2595" s="1844">
        <v>4</v>
      </c>
      <c r="AI2595" s="2396" t="str">
        <f t="shared" si="43"/>
        <v>BUJORENI</v>
      </c>
      <c r="AJ2595" s="1845"/>
    </row>
    <row r="2596" spans="30:36" x14ac:dyDescent="0.25">
      <c r="AD2596" s="1">
        <v>34</v>
      </c>
      <c r="AE2596" s="1843">
        <v>152314</v>
      </c>
      <c r="AF2596" s="74" t="s">
        <v>2785</v>
      </c>
      <c r="AG2596" s="1844" t="s">
        <v>9282</v>
      </c>
      <c r="AH2596" s="1844">
        <v>4</v>
      </c>
      <c r="AI2596" s="2396" t="str">
        <f t="shared" si="43"/>
        <v>BUJORU</v>
      </c>
      <c r="AJ2596" s="1845"/>
    </row>
    <row r="2597" spans="30:36" x14ac:dyDescent="0.25">
      <c r="AD2597" s="1">
        <v>34</v>
      </c>
      <c r="AE2597" s="1843">
        <v>152332</v>
      </c>
      <c r="AF2597" s="74" t="s">
        <v>3634</v>
      </c>
      <c r="AG2597" s="1844" t="s">
        <v>9282</v>
      </c>
      <c r="AH2597" s="1844">
        <v>4</v>
      </c>
      <c r="AI2597" s="2396" t="str">
        <f t="shared" si="43"/>
        <v>BUZESCU</v>
      </c>
      <c r="AJ2597" s="1845"/>
    </row>
    <row r="2598" spans="30:36" x14ac:dyDescent="0.25">
      <c r="AD2598" s="1">
        <v>34</v>
      </c>
      <c r="AE2598" s="1843">
        <v>152350</v>
      </c>
      <c r="AF2598" s="74" t="s">
        <v>1464</v>
      </c>
      <c r="AG2598" s="1844" t="s">
        <v>9282</v>
      </c>
      <c r="AH2598" s="1844">
        <v>4</v>
      </c>
      <c r="AI2598" s="2396" t="str">
        <f t="shared" si="43"/>
        <v>CALINESTI</v>
      </c>
      <c r="AJ2598" s="1845"/>
    </row>
    <row r="2599" spans="30:36" x14ac:dyDescent="0.25">
      <c r="AD2599" s="1">
        <v>34</v>
      </c>
      <c r="AE2599" s="1843">
        <v>152412</v>
      </c>
      <c r="AF2599" s="74" t="s">
        <v>3635</v>
      </c>
      <c r="AG2599" s="1844" t="s">
        <v>9282</v>
      </c>
      <c r="AH2599" s="1844">
        <v>4</v>
      </c>
      <c r="AI2599" s="2396" t="str">
        <f t="shared" si="43"/>
        <v>CALMATUIU</v>
      </c>
      <c r="AJ2599" s="1845"/>
    </row>
    <row r="2600" spans="30:36" x14ac:dyDescent="0.25">
      <c r="AD2600" s="1">
        <v>34</v>
      </c>
      <c r="AE2600" s="1843">
        <v>152467</v>
      </c>
      <c r="AF2600" s="74" t="s">
        <v>3636</v>
      </c>
      <c r="AG2600" s="1844" t="s">
        <v>9282</v>
      </c>
      <c r="AH2600" s="1844">
        <v>4</v>
      </c>
      <c r="AI2600" s="2396" t="str">
        <f t="shared" si="43"/>
        <v>CALMATUIU DE SUS</v>
      </c>
      <c r="AJ2600" s="1845"/>
    </row>
    <row r="2601" spans="30:36" x14ac:dyDescent="0.25">
      <c r="AD2601" s="1">
        <v>34</v>
      </c>
      <c r="AE2601" s="1843">
        <v>152500</v>
      </c>
      <c r="AF2601" s="74" t="s">
        <v>3637</v>
      </c>
      <c r="AG2601" s="1844" t="s">
        <v>9282</v>
      </c>
      <c r="AH2601" s="1844">
        <v>4</v>
      </c>
      <c r="AI2601" s="2396" t="str">
        <f t="shared" si="43"/>
        <v>CERVENIA</v>
      </c>
      <c r="AJ2601" s="1845"/>
    </row>
    <row r="2602" spans="30:36" x14ac:dyDescent="0.25">
      <c r="AD2602" s="1">
        <v>34</v>
      </c>
      <c r="AE2602" s="1843">
        <v>152528</v>
      </c>
      <c r="AF2602" s="74" t="s">
        <v>3638</v>
      </c>
      <c r="AG2602" s="1844" t="s">
        <v>9282</v>
      </c>
      <c r="AH2602" s="1844">
        <v>4</v>
      </c>
      <c r="AI2602" s="2396" t="str">
        <f t="shared" si="43"/>
        <v>CIOLANESTI</v>
      </c>
      <c r="AJ2602" s="1845"/>
    </row>
    <row r="2603" spans="30:36" x14ac:dyDescent="0.25">
      <c r="AD2603" s="1">
        <v>34</v>
      </c>
      <c r="AE2603" s="1843">
        <v>151709</v>
      </c>
      <c r="AF2603" s="74" t="s">
        <v>2653</v>
      </c>
      <c r="AG2603" s="1844" t="s">
        <v>9282</v>
      </c>
      <c r="AH2603" s="1844">
        <v>4</v>
      </c>
      <c r="AI2603" s="2396" t="str">
        <f t="shared" si="43"/>
        <v>CIUPERCENI</v>
      </c>
      <c r="AJ2603" s="1845"/>
    </row>
    <row r="2604" spans="30:36" x14ac:dyDescent="0.25">
      <c r="AD2604" s="1">
        <v>34</v>
      </c>
      <c r="AE2604" s="1843">
        <v>152564</v>
      </c>
      <c r="AF2604" s="74" t="s">
        <v>1501</v>
      </c>
      <c r="AG2604" s="1844" t="s">
        <v>9282</v>
      </c>
      <c r="AH2604" s="1844">
        <v>4</v>
      </c>
      <c r="AI2604" s="2396" t="str">
        <f t="shared" si="43"/>
        <v>CONTESTI</v>
      </c>
      <c r="AJ2604" s="1845"/>
    </row>
    <row r="2605" spans="30:36" x14ac:dyDescent="0.25">
      <c r="AD2605" s="1">
        <v>34</v>
      </c>
      <c r="AE2605" s="1843">
        <v>152582</v>
      </c>
      <c r="AF2605" s="74" t="s">
        <v>2697</v>
      </c>
      <c r="AG2605" s="1844" t="s">
        <v>9282</v>
      </c>
      <c r="AH2605" s="1844">
        <v>4</v>
      </c>
      <c r="AI2605" s="2396" t="str">
        <f t="shared" si="43"/>
        <v>COSMESTI</v>
      </c>
      <c r="AJ2605" s="1845"/>
    </row>
    <row r="2606" spans="30:36" x14ac:dyDescent="0.25">
      <c r="AD2606" s="1">
        <v>34</v>
      </c>
      <c r="AE2606" s="1843">
        <v>152617</v>
      </c>
      <c r="AF2606" s="74" t="s">
        <v>2711</v>
      </c>
      <c r="AG2606" s="1844" t="s">
        <v>9282</v>
      </c>
      <c r="AH2606" s="1844">
        <v>4</v>
      </c>
      <c r="AI2606" s="2396" t="str">
        <f t="shared" si="43"/>
        <v>CRANGENI</v>
      </c>
      <c r="AJ2606" s="1845"/>
    </row>
    <row r="2607" spans="30:36" x14ac:dyDescent="0.25">
      <c r="AD2607" s="1">
        <v>34</v>
      </c>
      <c r="AE2607" s="1843">
        <v>152662</v>
      </c>
      <c r="AF2607" s="74" t="s">
        <v>2415</v>
      </c>
      <c r="AG2607" s="1844" t="s">
        <v>9282</v>
      </c>
      <c r="AH2607" s="1844">
        <v>4</v>
      </c>
      <c r="AI2607" s="2396" t="str">
        <f t="shared" si="43"/>
        <v>CRANGU</v>
      </c>
      <c r="AJ2607" s="1845"/>
    </row>
    <row r="2608" spans="30:36" x14ac:dyDescent="0.25">
      <c r="AD2608" s="1">
        <v>34</v>
      </c>
      <c r="AE2608" s="1843">
        <v>151932</v>
      </c>
      <c r="AF2608" s="74" t="s">
        <v>3640</v>
      </c>
      <c r="AG2608" s="1844" t="s">
        <v>9282</v>
      </c>
      <c r="AH2608" s="1844">
        <v>4</v>
      </c>
      <c r="AI2608" s="2396" t="str">
        <f t="shared" si="43"/>
        <v>CREVENICU</v>
      </c>
      <c r="AJ2608" s="1845"/>
    </row>
    <row r="2609" spans="30:36" x14ac:dyDescent="0.25">
      <c r="AD2609" s="1">
        <v>34</v>
      </c>
      <c r="AE2609" s="1843">
        <v>152724</v>
      </c>
      <c r="AF2609" s="74" t="s">
        <v>3641</v>
      </c>
      <c r="AG2609" s="1844" t="s">
        <v>9282</v>
      </c>
      <c r="AH2609" s="1844">
        <v>4</v>
      </c>
      <c r="AI2609" s="2396" t="str">
        <f t="shared" si="43"/>
        <v>DIDESTI</v>
      </c>
      <c r="AJ2609" s="1845"/>
    </row>
    <row r="2610" spans="30:36" x14ac:dyDescent="0.25">
      <c r="AD2610" s="1">
        <v>34</v>
      </c>
      <c r="AE2610" s="1843">
        <v>152760</v>
      </c>
      <c r="AF2610" s="74" t="s">
        <v>2550</v>
      </c>
      <c r="AG2610" s="1844" t="s">
        <v>9282</v>
      </c>
      <c r="AH2610" s="1844">
        <v>4</v>
      </c>
      <c r="AI2610" s="2396" t="str">
        <f t="shared" si="43"/>
        <v>DOBROTESTI</v>
      </c>
      <c r="AJ2610" s="1845"/>
    </row>
    <row r="2611" spans="30:36" x14ac:dyDescent="0.25">
      <c r="AD2611" s="1">
        <v>34</v>
      </c>
      <c r="AE2611" s="1843">
        <v>155109</v>
      </c>
      <c r="AF2611" s="74" t="s">
        <v>3639</v>
      </c>
      <c r="AG2611" s="1844" t="s">
        <v>9282</v>
      </c>
      <c r="AH2611" s="1844">
        <v>4</v>
      </c>
      <c r="AI2611" s="2396" t="str">
        <f t="shared" si="43"/>
        <v>DRACEA</v>
      </c>
      <c r="AJ2611" s="1845"/>
    </row>
    <row r="2612" spans="30:36" x14ac:dyDescent="0.25">
      <c r="AD2612" s="1">
        <v>34</v>
      </c>
      <c r="AE2612" s="1843">
        <v>152797</v>
      </c>
      <c r="AF2612" s="74" t="s">
        <v>3642</v>
      </c>
      <c r="AG2612" s="1844" t="s">
        <v>9282</v>
      </c>
      <c r="AH2612" s="1844">
        <v>4</v>
      </c>
      <c r="AI2612" s="2396" t="str">
        <f t="shared" si="43"/>
        <v>DRACSENEI</v>
      </c>
      <c r="AJ2612" s="1845"/>
    </row>
    <row r="2613" spans="30:36" x14ac:dyDescent="0.25">
      <c r="AD2613" s="1">
        <v>34</v>
      </c>
      <c r="AE2613" s="1843">
        <v>152868</v>
      </c>
      <c r="AF2613" s="74" t="s">
        <v>3644</v>
      </c>
      <c r="AG2613" s="1844" t="s">
        <v>9282</v>
      </c>
      <c r="AH2613" s="1844">
        <v>4</v>
      </c>
      <c r="AI2613" s="2396" t="str">
        <f t="shared" si="43"/>
        <v>DRAGANESTI DE VEDE</v>
      </c>
      <c r="AJ2613" s="1845"/>
    </row>
    <row r="2614" spans="30:36" x14ac:dyDescent="0.25">
      <c r="AD2614" s="1">
        <v>34</v>
      </c>
      <c r="AE2614" s="1843">
        <v>152902</v>
      </c>
      <c r="AF2614" s="74" t="s">
        <v>3645</v>
      </c>
      <c r="AG2614" s="1844" t="s">
        <v>9282</v>
      </c>
      <c r="AH2614" s="1844">
        <v>4</v>
      </c>
      <c r="AI2614" s="2396" t="str">
        <f t="shared" si="43"/>
        <v>DRAGANESTI-VLASCA</v>
      </c>
      <c r="AJ2614" s="1845"/>
    </row>
    <row r="2615" spans="30:36" x14ac:dyDescent="0.25">
      <c r="AD2615" s="1">
        <v>34</v>
      </c>
      <c r="AE2615" s="1843">
        <v>155118</v>
      </c>
      <c r="AF2615" s="74" t="s">
        <v>1612</v>
      </c>
      <c r="AG2615" s="1844" t="s">
        <v>9282</v>
      </c>
      <c r="AH2615" s="1844">
        <v>4</v>
      </c>
      <c r="AI2615" s="2396" t="str">
        <f t="shared" si="43"/>
        <v>FANTANELE</v>
      </c>
      <c r="AJ2615" s="1845"/>
    </row>
    <row r="2616" spans="30:36" x14ac:dyDescent="0.25">
      <c r="AD2616" s="1">
        <v>34</v>
      </c>
      <c r="AE2616" s="1843">
        <v>155127</v>
      </c>
      <c r="AF2616" s="74" t="s">
        <v>2142</v>
      </c>
      <c r="AG2616" s="1844" t="s">
        <v>9282</v>
      </c>
      <c r="AH2616" s="1844">
        <v>4</v>
      </c>
      <c r="AI2616" s="2396" t="str">
        <f t="shared" si="43"/>
        <v>FRASINET</v>
      </c>
      <c r="AJ2616" s="1845"/>
    </row>
    <row r="2617" spans="30:36" x14ac:dyDescent="0.25">
      <c r="AD2617" s="1">
        <v>34</v>
      </c>
      <c r="AE2617" s="1843">
        <v>152993</v>
      </c>
      <c r="AF2617" s="74" t="s">
        <v>1690</v>
      </c>
      <c r="AG2617" s="1844" t="s">
        <v>9282</v>
      </c>
      <c r="AH2617" s="1844">
        <v>4</v>
      </c>
      <c r="AI2617" s="2396" t="str">
        <f t="shared" si="43"/>
        <v>FRUMOASA</v>
      </c>
      <c r="AJ2617" s="1845"/>
    </row>
    <row r="2618" spans="30:36" x14ac:dyDescent="0.25">
      <c r="AD2618" s="1">
        <v>34</v>
      </c>
      <c r="AE2618" s="1843">
        <v>152948</v>
      </c>
      <c r="AF2618" s="74" t="s">
        <v>3646</v>
      </c>
      <c r="AG2618" s="1844" t="s">
        <v>9282</v>
      </c>
      <c r="AH2618" s="1844">
        <v>4</v>
      </c>
      <c r="AI2618" s="2396" t="str">
        <f t="shared" si="43"/>
        <v>FURCULESTI</v>
      </c>
      <c r="AJ2618" s="1845"/>
    </row>
    <row r="2619" spans="30:36" x14ac:dyDescent="0.25">
      <c r="AD2619" s="1">
        <v>34</v>
      </c>
      <c r="AE2619" s="1843">
        <v>153026</v>
      </c>
      <c r="AF2619" s="74" t="s">
        <v>3123</v>
      </c>
      <c r="AG2619" s="1844" t="s">
        <v>9282</v>
      </c>
      <c r="AH2619" s="1844">
        <v>4</v>
      </c>
      <c r="AI2619" s="2396" t="str">
        <f t="shared" si="43"/>
        <v>GALATENI</v>
      </c>
      <c r="AJ2619" s="1845"/>
    </row>
    <row r="2620" spans="30:36" x14ac:dyDescent="0.25">
      <c r="AD2620" s="1">
        <v>34</v>
      </c>
      <c r="AE2620" s="1843">
        <v>153062</v>
      </c>
      <c r="AF2620" s="74" t="s">
        <v>3647</v>
      </c>
      <c r="AG2620" s="1844" t="s">
        <v>9282</v>
      </c>
      <c r="AH2620" s="1844">
        <v>4</v>
      </c>
      <c r="AI2620" s="2396" t="str">
        <f t="shared" si="43"/>
        <v>GRATIA</v>
      </c>
      <c r="AJ2620" s="1845"/>
    </row>
    <row r="2621" spans="30:36" x14ac:dyDescent="0.25">
      <c r="AD2621" s="1">
        <v>34</v>
      </c>
      <c r="AE2621" s="1843">
        <v>151736</v>
      </c>
      <c r="AF2621" s="74" t="s">
        <v>2861</v>
      </c>
      <c r="AG2621" s="1844" t="s">
        <v>9282</v>
      </c>
      <c r="AH2621" s="1844">
        <v>4</v>
      </c>
      <c r="AI2621" s="2396" t="str">
        <f t="shared" si="43"/>
        <v>ISLAZ</v>
      </c>
      <c r="AJ2621" s="1845"/>
    </row>
    <row r="2622" spans="30:36" x14ac:dyDescent="0.25">
      <c r="AD2622" s="1">
        <v>34</v>
      </c>
      <c r="AE2622" s="1843">
        <v>153106</v>
      </c>
      <c r="AF2622" s="74" t="s">
        <v>1279</v>
      </c>
      <c r="AG2622" s="1844" t="s">
        <v>9282</v>
      </c>
      <c r="AH2622" s="1844">
        <v>4</v>
      </c>
      <c r="AI2622" s="2396" t="str">
        <f t="shared" si="43"/>
        <v>IZVOARELE</v>
      </c>
      <c r="AJ2622" s="1845"/>
    </row>
    <row r="2623" spans="30:36" x14ac:dyDescent="0.25">
      <c r="AD2623" s="1">
        <v>34</v>
      </c>
      <c r="AE2623" s="1843">
        <v>153124</v>
      </c>
      <c r="AF2623" s="74" t="s">
        <v>2099</v>
      </c>
      <c r="AG2623" s="1844" t="s">
        <v>9282</v>
      </c>
      <c r="AH2623" s="1844">
        <v>4</v>
      </c>
      <c r="AI2623" s="2396" t="str">
        <f t="shared" si="43"/>
        <v>LISA</v>
      </c>
      <c r="AJ2623" s="1845"/>
    </row>
    <row r="2624" spans="30:36" x14ac:dyDescent="0.25">
      <c r="AD2624" s="1">
        <v>34</v>
      </c>
      <c r="AE2624" s="1843">
        <v>151763</v>
      </c>
      <c r="AF2624" s="74" t="s">
        <v>2275</v>
      </c>
      <c r="AG2624" s="1844" t="s">
        <v>9282</v>
      </c>
      <c r="AH2624" s="1844">
        <v>4</v>
      </c>
      <c r="AI2624" s="2396" t="str">
        <f t="shared" si="43"/>
        <v>LITA</v>
      </c>
      <c r="AJ2624" s="1845"/>
    </row>
    <row r="2625" spans="30:36" x14ac:dyDescent="0.25">
      <c r="AD2625" s="1">
        <v>34</v>
      </c>
      <c r="AE2625" s="1843">
        <v>153151</v>
      </c>
      <c r="AF2625" s="74" t="s">
        <v>1356</v>
      </c>
      <c r="AG2625" s="1844" t="s">
        <v>9282</v>
      </c>
      <c r="AH2625" s="1844">
        <v>4</v>
      </c>
      <c r="AI2625" s="2396" t="str">
        <f t="shared" si="43"/>
        <v>LUNCA</v>
      </c>
      <c r="AJ2625" s="1845"/>
    </row>
    <row r="2626" spans="30:36" x14ac:dyDescent="0.25">
      <c r="AD2626" s="1">
        <v>34</v>
      </c>
      <c r="AE2626" s="1843">
        <v>153240</v>
      </c>
      <c r="AF2626" s="74" t="s">
        <v>1308</v>
      </c>
      <c r="AG2626" s="1844" t="s">
        <v>9282</v>
      </c>
      <c r="AH2626" s="1844">
        <v>4</v>
      </c>
      <c r="AI2626" s="2396" t="str">
        <f t="shared" si="43"/>
        <v>MAGURA</v>
      </c>
      <c r="AJ2626" s="1845"/>
    </row>
    <row r="2627" spans="30:36" x14ac:dyDescent="0.25">
      <c r="AD2627" s="1">
        <v>34</v>
      </c>
      <c r="AE2627" s="1843">
        <v>153277</v>
      </c>
      <c r="AF2627" s="74" t="s">
        <v>3649</v>
      </c>
      <c r="AG2627" s="1844" t="s">
        <v>9282</v>
      </c>
      <c r="AH2627" s="1844">
        <v>4</v>
      </c>
      <c r="AI2627" s="2396" t="str">
        <f t="shared" si="43"/>
        <v>MALDAENI</v>
      </c>
      <c r="AJ2627" s="1845"/>
    </row>
    <row r="2628" spans="30:36" x14ac:dyDescent="0.25">
      <c r="AD2628" s="1">
        <v>34</v>
      </c>
      <c r="AE2628" s="1843">
        <v>153339</v>
      </c>
      <c r="AF2628" s="74" t="s">
        <v>3650</v>
      </c>
      <c r="AG2628" s="1844" t="s">
        <v>9282</v>
      </c>
      <c r="AH2628" s="1844">
        <v>4</v>
      </c>
      <c r="AI2628" s="2396" t="str">
        <f t="shared" si="43"/>
        <v>MARZANESTI</v>
      </c>
      <c r="AJ2628" s="1845"/>
    </row>
    <row r="2629" spans="30:36" x14ac:dyDescent="0.25">
      <c r="AD2629" s="1">
        <v>34</v>
      </c>
      <c r="AE2629" s="1843">
        <v>153204</v>
      </c>
      <c r="AF2629" s="74" t="s">
        <v>2525</v>
      </c>
      <c r="AG2629" s="1844" t="s">
        <v>9282</v>
      </c>
      <c r="AH2629" s="1844">
        <v>4</v>
      </c>
      <c r="AI2629" s="2396" t="str">
        <f t="shared" si="43"/>
        <v>MAVRODIN</v>
      </c>
      <c r="AJ2629" s="1845"/>
    </row>
    <row r="2630" spans="30:36" x14ac:dyDescent="0.25">
      <c r="AD2630" s="1">
        <v>34</v>
      </c>
      <c r="AE2630" s="1843">
        <v>153295</v>
      </c>
      <c r="AF2630" s="74" t="s">
        <v>2420</v>
      </c>
      <c r="AG2630" s="1844" t="s">
        <v>9282</v>
      </c>
      <c r="AH2630" s="1844">
        <v>4</v>
      </c>
      <c r="AI2630" s="2396" t="str">
        <f t="shared" ref="AI2630:AI2693" si="44">INDEX(AO:AO,MATCH(AH2630,AL:AL,0),)&amp;AF2630</f>
        <v>MERENI</v>
      </c>
      <c r="AJ2630" s="1845"/>
    </row>
    <row r="2631" spans="30:36" x14ac:dyDescent="0.25">
      <c r="AD2631" s="1">
        <v>34</v>
      </c>
      <c r="AE2631" s="1843">
        <v>153384</v>
      </c>
      <c r="AF2631" s="74" t="s">
        <v>2757</v>
      </c>
      <c r="AG2631" s="1844" t="s">
        <v>9282</v>
      </c>
      <c r="AH2631" s="1844">
        <v>4</v>
      </c>
      <c r="AI2631" s="2396" t="str">
        <f t="shared" si="44"/>
        <v>MOSTENI</v>
      </c>
      <c r="AJ2631" s="1845"/>
    </row>
    <row r="2632" spans="30:36" x14ac:dyDescent="0.25">
      <c r="AD2632" s="1">
        <v>34</v>
      </c>
      <c r="AE2632" s="1843">
        <v>151816</v>
      </c>
      <c r="AF2632" s="74" t="s">
        <v>3651</v>
      </c>
      <c r="AG2632" s="1844" t="s">
        <v>9282</v>
      </c>
      <c r="AH2632" s="1844">
        <v>4</v>
      </c>
      <c r="AI2632" s="2396" t="str">
        <f t="shared" si="44"/>
        <v>NANOV</v>
      </c>
      <c r="AJ2632" s="1845"/>
    </row>
    <row r="2633" spans="30:36" x14ac:dyDescent="0.25">
      <c r="AD2633" s="1">
        <v>34</v>
      </c>
      <c r="AE2633" s="1843">
        <v>153400</v>
      </c>
      <c r="AF2633" s="74" t="s">
        <v>3652</v>
      </c>
      <c r="AG2633" s="1844" t="s">
        <v>9282</v>
      </c>
      <c r="AH2633" s="1844">
        <v>4</v>
      </c>
      <c r="AI2633" s="2396" t="str">
        <f t="shared" si="44"/>
        <v>NASTURELU</v>
      </c>
      <c r="AJ2633" s="1845"/>
    </row>
    <row r="2634" spans="30:36" x14ac:dyDescent="0.25">
      <c r="AD2634" s="1">
        <v>34</v>
      </c>
      <c r="AE2634" s="1843">
        <v>153437</v>
      </c>
      <c r="AF2634" s="74" t="s">
        <v>1412</v>
      </c>
      <c r="AG2634" s="1844" t="s">
        <v>9282</v>
      </c>
      <c r="AH2634" s="1844">
        <v>4</v>
      </c>
      <c r="AI2634" s="2396" t="str">
        <f t="shared" si="44"/>
        <v>NECSESTI</v>
      </c>
      <c r="AJ2634" s="1845"/>
    </row>
    <row r="2635" spans="30:36" x14ac:dyDescent="0.25">
      <c r="AD2635" s="1">
        <v>34</v>
      </c>
      <c r="AE2635" s="1843">
        <v>154996</v>
      </c>
      <c r="AF2635" s="74" t="s">
        <v>2176</v>
      </c>
      <c r="AG2635" s="1844" t="s">
        <v>9282</v>
      </c>
      <c r="AH2635" s="1844">
        <v>4</v>
      </c>
      <c r="AI2635" s="2396" t="str">
        <f t="shared" si="44"/>
        <v>NENCIULESTI</v>
      </c>
      <c r="AJ2635" s="1845"/>
    </row>
    <row r="2636" spans="30:36" x14ac:dyDescent="0.25">
      <c r="AD2636" s="1">
        <v>34</v>
      </c>
      <c r="AE2636" s="1843">
        <v>153473</v>
      </c>
      <c r="AF2636" s="74" t="s">
        <v>1381</v>
      </c>
      <c r="AG2636" s="1844" t="s">
        <v>9282</v>
      </c>
      <c r="AH2636" s="1844">
        <v>4</v>
      </c>
      <c r="AI2636" s="2396" t="str">
        <f t="shared" si="44"/>
        <v>OLTENI</v>
      </c>
      <c r="AJ2636" s="1845"/>
    </row>
    <row r="2637" spans="30:36" x14ac:dyDescent="0.25">
      <c r="AD2637" s="1">
        <v>34</v>
      </c>
      <c r="AE2637" s="1843">
        <v>153507</v>
      </c>
      <c r="AF2637" s="74" t="s">
        <v>3653</v>
      </c>
      <c r="AG2637" s="1844" t="s">
        <v>9282</v>
      </c>
      <c r="AH2637" s="1844">
        <v>4</v>
      </c>
      <c r="AI2637" s="2396" t="str">
        <f t="shared" si="44"/>
        <v>ORBEASCA</v>
      </c>
      <c r="AJ2637" s="1845"/>
    </row>
    <row r="2638" spans="30:36" x14ac:dyDescent="0.25">
      <c r="AD2638" s="1">
        <v>34</v>
      </c>
      <c r="AE2638" s="1843">
        <v>153543</v>
      </c>
      <c r="AF2638" s="74" t="s">
        <v>3239</v>
      </c>
      <c r="AG2638" s="1844" t="s">
        <v>9282</v>
      </c>
      <c r="AH2638" s="1844">
        <v>4</v>
      </c>
      <c r="AI2638" s="2396" t="str">
        <f t="shared" si="44"/>
        <v>PERETU</v>
      </c>
      <c r="AJ2638" s="1845"/>
    </row>
    <row r="2639" spans="30:36" x14ac:dyDescent="0.25">
      <c r="AD2639" s="1">
        <v>34</v>
      </c>
      <c r="AE2639" s="1843">
        <v>153561</v>
      </c>
      <c r="AF2639" s="74" t="s">
        <v>1453</v>
      </c>
      <c r="AG2639" s="1844" t="s">
        <v>9282</v>
      </c>
      <c r="AH2639" s="1844">
        <v>4</v>
      </c>
      <c r="AI2639" s="2396" t="str">
        <f t="shared" si="44"/>
        <v>PIATRA</v>
      </c>
      <c r="AJ2639" s="1845"/>
    </row>
    <row r="2640" spans="30:36" x14ac:dyDescent="0.25">
      <c r="AD2640" s="1">
        <v>34</v>
      </c>
      <c r="AE2640" s="1843">
        <v>153589</v>
      </c>
      <c r="AF2640" s="74" t="s">
        <v>1541</v>
      </c>
      <c r="AG2640" s="1844" t="s">
        <v>9282</v>
      </c>
      <c r="AH2640" s="1844">
        <v>4</v>
      </c>
      <c r="AI2640" s="2396" t="str">
        <f t="shared" si="44"/>
        <v>PIETROSANI</v>
      </c>
      <c r="AJ2640" s="1845"/>
    </row>
    <row r="2641" spans="30:36" x14ac:dyDescent="0.25">
      <c r="AD2641" s="1">
        <v>34</v>
      </c>
      <c r="AE2641" s="1843">
        <v>153623</v>
      </c>
      <c r="AF2641" s="74" t="s">
        <v>3654</v>
      </c>
      <c r="AG2641" s="1844" t="s">
        <v>9282</v>
      </c>
      <c r="AH2641" s="1844">
        <v>4</v>
      </c>
      <c r="AI2641" s="2396" t="str">
        <f t="shared" si="44"/>
        <v>PLOPII-SLAVITESTI</v>
      </c>
      <c r="AJ2641" s="1845"/>
    </row>
    <row r="2642" spans="30:36" x14ac:dyDescent="0.25">
      <c r="AD2642" s="1">
        <v>34</v>
      </c>
      <c r="AE2642" s="1843">
        <v>153605</v>
      </c>
      <c r="AF2642" s="74" t="s">
        <v>2555</v>
      </c>
      <c r="AG2642" s="1844" t="s">
        <v>9282</v>
      </c>
      <c r="AH2642" s="1844">
        <v>4</v>
      </c>
      <c r="AI2642" s="2396" t="str">
        <f t="shared" si="44"/>
        <v>PLOSCA</v>
      </c>
      <c r="AJ2642" s="1845"/>
    </row>
    <row r="2643" spans="30:36" x14ac:dyDescent="0.25">
      <c r="AD2643" s="1">
        <v>34</v>
      </c>
      <c r="AE2643" s="1843">
        <v>153696</v>
      </c>
      <c r="AF2643" s="74" t="s">
        <v>3655</v>
      </c>
      <c r="AG2643" s="1844" t="s">
        <v>9282</v>
      </c>
      <c r="AH2643" s="1844">
        <v>4</v>
      </c>
      <c r="AI2643" s="2396" t="str">
        <f t="shared" si="44"/>
        <v>POENI</v>
      </c>
      <c r="AJ2643" s="1845"/>
    </row>
    <row r="2644" spans="30:36" x14ac:dyDescent="0.25">
      <c r="AD2644" s="1">
        <v>34</v>
      </c>
      <c r="AE2644" s="1843">
        <v>151834</v>
      </c>
      <c r="AF2644" s="74" t="s">
        <v>3656</v>
      </c>
      <c r="AG2644" s="1844" t="s">
        <v>9282</v>
      </c>
      <c r="AH2644" s="1844">
        <v>4</v>
      </c>
      <c r="AI2644" s="2396" t="str">
        <f t="shared" si="44"/>
        <v>POROSCHIA</v>
      </c>
      <c r="AJ2644" s="1845"/>
    </row>
    <row r="2645" spans="30:36" x14ac:dyDescent="0.25">
      <c r="AD2645" s="1">
        <v>34</v>
      </c>
      <c r="AE2645" s="1843">
        <v>155136</v>
      </c>
      <c r="AF2645" s="74" t="s">
        <v>3664</v>
      </c>
      <c r="AG2645" s="1844" t="s">
        <v>9282</v>
      </c>
      <c r="AH2645" s="1844">
        <v>4</v>
      </c>
      <c r="AI2645" s="2396" t="str">
        <f t="shared" si="44"/>
        <v>PURANI</v>
      </c>
      <c r="AJ2645" s="1845"/>
    </row>
    <row r="2646" spans="30:36" x14ac:dyDescent="0.25">
      <c r="AD2646" s="1">
        <v>34</v>
      </c>
      <c r="AE2646" s="1843">
        <v>153829</v>
      </c>
      <c r="AF2646" s="74" t="s">
        <v>2751</v>
      </c>
      <c r="AG2646" s="1844" t="s">
        <v>9282</v>
      </c>
      <c r="AH2646" s="1844">
        <v>4</v>
      </c>
      <c r="AI2646" s="2396" t="str">
        <f t="shared" si="44"/>
        <v>PUTINEIU</v>
      </c>
      <c r="AJ2646" s="1845"/>
    </row>
    <row r="2647" spans="30:36" x14ac:dyDescent="0.25">
      <c r="AD2647" s="1">
        <v>34</v>
      </c>
      <c r="AE2647" s="1843">
        <v>153865</v>
      </c>
      <c r="AF2647" s="74" t="s">
        <v>3657</v>
      </c>
      <c r="AG2647" s="1844" t="s">
        <v>9282</v>
      </c>
      <c r="AH2647" s="1844">
        <v>4</v>
      </c>
      <c r="AI2647" s="2396" t="str">
        <f t="shared" si="44"/>
        <v>RADOIESTI</v>
      </c>
      <c r="AJ2647" s="1845"/>
    </row>
    <row r="2648" spans="30:36" x14ac:dyDescent="0.25">
      <c r="AD2648" s="1">
        <v>34</v>
      </c>
      <c r="AE2648" s="1843">
        <v>153909</v>
      </c>
      <c r="AF2648" s="74" t="s">
        <v>3658</v>
      </c>
      <c r="AG2648" s="1844" t="s">
        <v>9282</v>
      </c>
      <c r="AH2648" s="1844">
        <v>4</v>
      </c>
      <c r="AI2648" s="2396" t="str">
        <f t="shared" si="44"/>
        <v>RASMIRESTI</v>
      </c>
      <c r="AJ2648" s="1845"/>
    </row>
    <row r="2649" spans="30:36" x14ac:dyDescent="0.25">
      <c r="AD2649" s="1">
        <v>34</v>
      </c>
      <c r="AE2649" s="1843">
        <v>153972</v>
      </c>
      <c r="AF2649" s="74" t="s">
        <v>3623</v>
      </c>
      <c r="AG2649" s="1844" t="s">
        <v>9282</v>
      </c>
      <c r="AH2649" s="1844">
        <v>4</v>
      </c>
      <c r="AI2649" s="2396" t="str">
        <f t="shared" si="44"/>
        <v>SACENI</v>
      </c>
      <c r="AJ2649" s="1845"/>
    </row>
    <row r="2650" spans="30:36" x14ac:dyDescent="0.25">
      <c r="AD2650" s="1">
        <v>34</v>
      </c>
      <c r="AE2650" s="1843">
        <v>155145</v>
      </c>
      <c r="AF2650" s="74" t="s">
        <v>3648</v>
      </c>
      <c r="AG2650" s="1844" t="s">
        <v>9282</v>
      </c>
      <c r="AH2650" s="1844">
        <v>4</v>
      </c>
      <c r="AI2650" s="2396" t="str">
        <f t="shared" si="44"/>
        <v>SAELELE</v>
      </c>
      <c r="AJ2650" s="1845"/>
    </row>
    <row r="2651" spans="30:36" x14ac:dyDescent="0.25">
      <c r="AD2651" s="1">
        <v>34</v>
      </c>
      <c r="AE2651" s="1843">
        <v>153936</v>
      </c>
      <c r="AF2651" s="74" t="s">
        <v>1955</v>
      </c>
      <c r="AG2651" s="1844" t="s">
        <v>9282</v>
      </c>
      <c r="AH2651" s="1844">
        <v>4</v>
      </c>
      <c r="AI2651" s="2396" t="str">
        <f t="shared" si="44"/>
        <v>SALCIA</v>
      </c>
      <c r="AJ2651" s="1845"/>
    </row>
    <row r="2652" spans="30:36" x14ac:dyDescent="0.25">
      <c r="AD2652" s="1">
        <v>34</v>
      </c>
      <c r="AE2652" s="1843">
        <v>154308</v>
      </c>
      <c r="AF2652" s="74" t="s">
        <v>3659</v>
      </c>
      <c r="AG2652" s="1844" t="s">
        <v>9282</v>
      </c>
      <c r="AH2652" s="1844">
        <v>4</v>
      </c>
      <c r="AI2652" s="2396" t="str">
        <f t="shared" si="44"/>
        <v>SARBENI</v>
      </c>
      <c r="AJ2652" s="1845"/>
    </row>
    <row r="2653" spans="30:36" x14ac:dyDescent="0.25">
      <c r="AD2653" s="1">
        <v>34</v>
      </c>
      <c r="AE2653" s="1843">
        <v>154013</v>
      </c>
      <c r="AF2653" s="74" t="s">
        <v>3660</v>
      </c>
      <c r="AG2653" s="1844" t="s">
        <v>9282</v>
      </c>
      <c r="AH2653" s="1844">
        <v>4</v>
      </c>
      <c r="AI2653" s="2396" t="str">
        <f t="shared" si="44"/>
        <v>SCRIOASTEA</v>
      </c>
      <c r="AJ2653" s="1845"/>
    </row>
    <row r="2654" spans="30:36" x14ac:dyDescent="0.25">
      <c r="AD2654" s="1">
        <v>34</v>
      </c>
      <c r="AE2654" s="1843">
        <v>154068</v>
      </c>
      <c r="AF2654" s="74" t="s">
        <v>3661</v>
      </c>
      <c r="AG2654" s="1844" t="s">
        <v>9282</v>
      </c>
      <c r="AH2654" s="1844">
        <v>4</v>
      </c>
      <c r="AI2654" s="2396" t="str">
        <f t="shared" si="44"/>
        <v>SCURTU MARE</v>
      </c>
      <c r="AJ2654" s="1845"/>
    </row>
    <row r="2655" spans="30:36" x14ac:dyDescent="0.25">
      <c r="AD2655" s="1">
        <v>34</v>
      </c>
      <c r="AE2655" s="1843">
        <v>154139</v>
      </c>
      <c r="AF2655" s="74" t="s">
        <v>1715</v>
      </c>
      <c r="AG2655" s="1844" t="s">
        <v>9282</v>
      </c>
      <c r="AH2655" s="1844">
        <v>4</v>
      </c>
      <c r="AI2655" s="2396" t="str">
        <f t="shared" si="44"/>
        <v>SEACA</v>
      </c>
      <c r="AJ2655" s="1845"/>
    </row>
    <row r="2656" spans="30:36" x14ac:dyDescent="0.25">
      <c r="AD2656" s="1">
        <v>34</v>
      </c>
      <c r="AE2656" s="1843">
        <v>154184</v>
      </c>
      <c r="AF2656" s="74" t="s">
        <v>3662</v>
      </c>
      <c r="AG2656" s="1844" t="s">
        <v>9282</v>
      </c>
      <c r="AH2656" s="1844">
        <v>4</v>
      </c>
      <c r="AI2656" s="2396" t="str">
        <f t="shared" si="44"/>
        <v>SEGARCEA-VALE</v>
      </c>
      <c r="AJ2656" s="1845"/>
    </row>
    <row r="2657" spans="30:36" x14ac:dyDescent="0.25">
      <c r="AD2657" s="1">
        <v>34</v>
      </c>
      <c r="AE2657" s="1843">
        <v>154166</v>
      </c>
      <c r="AF2657" s="74" t="s">
        <v>3663</v>
      </c>
      <c r="AG2657" s="1844" t="s">
        <v>9282</v>
      </c>
      <c r="AH2657" s="1844">
        <v>4</v>
      </c>
      <c r="AI2657" s="2396" t="str">
        <f t="shared" si="44"/>
        <v>SFINTESTI</v>
      </c>
      <c r="AJ2657" s="1845"/>
    </row>
    <row r="2658" spans="30:36" x14ac:dyDescent="0.25">
      <c r="AD2658" s="1">
        <v>34</v>
      </c>
      <c r="AE2658" s="1843">
        <v>154228</v>
      </c>
      <c r="AF2658" s="74" t="s">
        <v>1470</v>
      </c>
      <c r="AG2658" s="1844" t="s">
        <v>9282</v>
      </c>
      <c r="AH2658" s="1844">
        <v>4</v>
      </c>
      <c r="AI2658" s="2396" t="str">
        <f t="shared" si="44"/>
        <v>SILISTEA</v>
      </c>
      <c r="AJ2658" s="1845"/>
    </row>
    <row r="2659" spans="30:36" x14ac:dyDescent="0.25">
      <c r="AD2659" s="1">
        <v>34</v>
      </c>
      <c r="AE2659" s="1843">
        <v>154282</v>
      </c>
      <c r="AF2659" s="74" t="s">
        <v>3665</v>
      </c>
      <c r="AG2659" s="1844" t="s">
        <v>9282</v>
      </c>
      <c r="AH2659" s="1844">
        <v>4</v>
      </c>
      <c r="AI2659" s="2396" t="str">
        <f t="shared" si="44"/>
        <v>SILISTEA-GUMESTI</v>
      </c>
      <c r="AJ2659" s="1845"/>
    </row>
    <row r="2660" spans="30:36" x14ac:dyDescent="0.25">
      <c r="AD2660" s="1">
        <v>34</v>
      </c>
      <c r="AE2660" s="1843">
        <v>154344</v>
      </c>
      <c r="AF2660" s="74" t="s">
        <v>3666</v>
      </c>
      <c r="AG2660" s="1844" t="s">
        <v>9282</v>
      </c>
      <c r="AH2660" s="1844">
        <v>4</v>
      </c>
      <c r="AI2660" s="2396" t="str">
        <f t="shared" si="44"/>
        <v>SLOBOZIA MANDRA</v>
      </c>
      <c r="AJ2660" s="1845"/>
    </row>
    <row r="2661" spans="30:36" x14ac:dyDescent="0.25">
      <c r="AD2661" s="1">
        <v>34</v>
      </c>
      <c r="AE2661" s="1843">
        <v>154380</v>
      </c>
      <c r="AF2661" s="74" t="s">
        <v>3668</v>
      </c>
      <c r="AG2661" s="1844" t="s">
        <v>9282</v>
      </c>
      <c r="AH2661" s="1844">
        <v>4</v>
      </c>
      <c r="AI2661" s="2396" t="str">
        <f t="shared" si="44"/>
        <v>SMARDIOASA</v>
      </c>
      <c r="AJ2661" s="1845"/>
    </row>
    <row r="2662" spans="30:36" x14ac:dyDescent="0.25">
      <c r="AD2662" s="1">
        <v>34</v>
      </c>
      <c r="AE2662" s="1843">
        <v>154415</v>
      </c>
      <c r="AF2662" s="74" t="s">
        <v>1769</v>
      </c>
      <c r="AG2662" s="1844" t="s">
        <v>9282</v>
      </c>
      <c r="AH2662" s="1844">
        <v>4</v>
      </c>
      <c r="AI2662" s="2396" t="str">
        <f t="shared" si="44"/>
        <v>STEJARU</v>
      </c>
      <c r="AJ2662" s="1845"/>
    </row>
    <row r="2663" spans="30:36" x14ac:dyDescent="0.25">
      <c r="AD2663" s="1">
        <v>34</v>
      </c>
      <c r="AE2663" s="1843">
        <v>154497</v>
      </c>
      <c r="AF2663" s="74" t="s">
        <v>3669</v>
      </c>
      <c r="AG2663" s="1844" t="s">
        <v>9282</v>
      </c>
      <c r="AH2663" s="1844">
        <v>4</v>
      </c>
      <c r="AI2663" s="2396" t="str">
        <f t="shared" si="44"/>
        <v>STOROBANEASA</v>
      </c>
      <c r="AJ2663" s="1845"/>
    </row>
    <row r="2664" spans="30:36" x14ac:dyDescent="0.25">
      <c r="AD2664" s="1">
        <v>34</v>
      </c>
      <c r="AE2664" s="1843">
        <v>154460</v>
      </c>
      <c r="AF2664" s="74" t="s">
        <v>3670</v>
      </c>
      <c r="AG2664" s="1844" t="s">
        <v>9282</v>
      </c>
      <c r="AH2664" s="1844">
        <v>4</v>
      </c>
      <c r="AI2664" s="2396" t="str">
        <f t="shared" si="44"/>
        <v>SUHAIA</v>
      </c>
      <c r="AJ2664" s="1845"/>
    </row>
    <row r="2665" spans="30:36" x14ac:dyDescent="0.25">
      <c r="AD2665" s="1">
        <v>34</v>
      </c>
      <c r="AE2665" s="1843">
        <v>154521</v>
      </c>
      <c r="AF2665" s="74" t="s">
        <v>2044</v>
      </c>
      <c r="AG2665" s="1844" t="s">
        <v>9282</v>
      </c>
      <c r="AH2665" s="1844">
        <v>4</v>
      </c>
      <c r="AI2665" s="2396" t="str">
        <f t="shared" si="44"/>
        <v>TALPA</v>
      </c>
      <c r="AJ2665" s="1845"/>
    </row>
    <row r="2666" spans="30:36" x14ac:dyDescent="0.25">
      <c r="AD2666" s="1">
        <v>34</v>
      </c>
      <c r="AE2666" s="1843">
        <v>154585</v>
      </c>
      <c r="AF2666" s="74" t="s">
        <v>3671</v>
      </c>
      <c r="AG2666" s="1844" t="s">
        <v>9282</v>
      </c>
      <c r="AH2666" s="1844">
        <v>4</v>
      </c>
      <c r="AI2666" s="2396" t="str">
        <f t="shared" si="44"/>
        <v>TATARASTII DE JOS</v>
      </c>
      <c r="AJ2666" s="1845"/>
    </row>
    <row r="2667" spans="30:36" x14ac:dyDescent="0.25">
      <c r="AD2667" s="1">
        <v>34</v>
      </c>
      <c r="AE2667" s="1843">
        <v>154665</v>
      </c>
      <c r="AF2667" s="74" t="s">
        <v>3672</v>
      </c>
      <c r="AG2667" s="1844" t="s">
        <v>9282</v>
      </c>
      <c r="AH2667" s="1844">
        <v>4</v>
      </c>
      <c r="AI2667" s="2396" t="str">
        <f t="shared" si="44"/>
        <v>TATARASTII DE SUS</v>
      </c>
      <c r="AJ2667" s="1845"/>
    </row>
    <row r="2668" spans="30:36" x14ac:dyDescent="0.25">
      <c r="AD2668" s="1">
        <v>34</v>
      </c>
      <c r="AE2668" s="1843">
        <v>154834</v>
      </c>
      <c r="AF2668" s="74" t="s">
        <v>1425</v>
      </c>
      <c r="AG2668" s="1844" t="s">
        <v>9282</v>
      </c>
      <c r="AH2668" s="1844">
        <v>4</v>
      </c>
      <c r="AI2668" s="2396" t="str">
        <f t="shared" si="44"/>
        <v>TIGANESTI</v>
      </c>
      <c r="AJ2668" s="1845"/>
    </row>
    <row r="2669" spans="30:36" x14ac:dyDescent="0.25">
      <c r="AD2669" s="1">
        <v>34</v>
      </c>
      <c r="AE2669" s="1843">
        <v>154736</v>
      </c>
      <c r="AF2669" s="74" t="s">
        <v>1785</v>
      </c>
      <c r="AG2669" s="1844" t="s">
        <v>9282</v>
      </c>
      <c r="AH2669" s="1844">
        <v>4</v>
      </c>
      <c r="AI2669" s="2396" t="str">
        <f t="shared" si="44"/>
        <v>TRAIAN</v>
      </c>
      <c r="AJ2669" s="1845"/>
    </row>
    <row r="2670" spans="30:36" x14ac:dyDescent="0.25">
      <c r="AD2670" s="1">
        <v>34</v>
      </c>
      <c r="AE2670" s="1843">
        <v>154754</v>
      </c>
      <c r="AF2670" s="74" t="s">
        <v>3673</v>
      </c>
      <c r="AG2670" s="1844" t="s">
        <v>9282</v>
      </c>
      <c r="AH2670" s="1844">
        <v>4</v>
      </c>
      <c r="AI2670" s="2396" t="str">
        <f t="shared" si="44"/>
        <v>TRIVALEA-MOSTENI</v>
      </c>
      <c r="AJ2670" s="1845"/>
    </row>
    <row r="2671" spans="30:36" x14ac:dyDescent="0.25">
      <c r="AD2671" s="1">
        <v>34</v>
      </c>
      <c r="AE2671" s="1843">
        <v>154790</v>
      </c>
      <c r="AF2671" s="74" t="s">
        <v>3674</v>
      </c>
      <c r="AG2671" s="1844" t="s">
        <v>9282</v>
      </c>
      <c r="AH2671" s="1844">
        <v>4</v>
      </c>
      <c r="AI2671" s="2396" t="str">
        <f t="shared" si="44"/>
        <v>TROIANUL</v>
      </c>
      <c r="AJ2671" s="1845"/>
    </row>
    <row r="2672" spans="30:36" x14ac:dyDescent="0.25">
      <c r="AD2672" s="1">
        <v>34</v>
      </c>
      <c r="AE2672" s="1843">
        <v>155154</v>
      </c>
      <c r="AF2672" s="74" t="s">
        <v>3667</v>
      </c>
      <c r="AG2672" s="1844" t="s">
        <v>9282</v>
      </c>
      <c r="AH2672" s="1844">
        <v>4</v>
      </c>
      <c r="AI2672" s="2396" t="str">
        <f t="shared" si="44"/>
        <v>UDA-CLOCOCIOV</v>
      </c>
      <c r="AJ2672" s="1845"/>
    </row>
    <row r="2673" spans="30:36" x14ac:dyDescent="0.25">
      <c r="AD2673" s="1">
        <v>34</v>
      </c>
      <c r="AE2673" s="1843">
        <v>154932</v>
      </c>
      <c r="AF2673" s="74" t="s">
        <v>3675</v>
      </c>
      <c r="AG2673" s="1844" t="s">
        <v>9282</v>
      </c>
      <c r="AH2673" s="1844">
        <v>4</v>
      </c>
      <c r="AI2673" s="2396" t="str">
        <f t="shared" si="44"/>
        <v>VARTOAPE</v>
      </c>
      <c r="AJ2673" s="1845"/>
    </row>
    <row r="2674" spans="30:36" x14ac:dyDescent="0.25">
      <c r="AD2674" s="1">
        <v>34</v>
      </c>
      <c r="AE2674" s="1843">
        <v>154852</v>
      </c>
      <c r="AF2674" s="74" t="s">
        <v>1581</v>
      </c>
      <c r="AG2674" s="1844" t="s">
        <v>9282</v>
      </c>
      <c r="AH2674" s="1844">
        <v>4</v>
      </c>
      <c r="AI2674" s="2396" t="str">
        <f t="shared" si="44"/>
        <v>VEDEA</v>
      </c>
      <c r="AJ2674" s="1845"/>
    </row>
    <row r="2675" spans="30:36" x14ac:dyDescent="0.25">
      <c r="AD2675" s="1">
        <v>34</v>
      </c>
      <c r="AE2675" s="1843">
        <v>154914</v>
      </c>
      <c r="AF2675" s="74" t="s">
        <v>1563</v>
      </c>
      <c r="AG2675" s="1844" t="s">
        <v>9282</v>
      </c>
      <c r="AH2675" s="1844">
        <v>4</v>
      </c>
      <c r="AI2675" s="2396" t="str">
        <f t="shared" si="44"/>
        <v>VIISOARA</v>
      </c>
      <c r="AJ2675" s="1845"/>
    </row>
    <row r="2676" spans="30:36" x14ac:dyDescent="0.25">
      <c r="AD2676" s="1">
        <v>34</v>
      </c>
      <c r="AE2676" s="1843">
        <v>153776</v>
      </c>
      <c r="AF2676" s="74" t="s">
        <v>3234</v>
      </c>
      <c r="AG2676" s="1844" t="s">
        <v>9282</v>
      </c>
      <c r="AH2676" s="1844">
        <v>4</v>
      </c>
      <c r="AI2676" s="2396" t="str">
        <f t="shared" si="44"/>
        <v>VITANESTI</v>
      </c>
      <c r="AJ2676" s="1845"/>
    </row>
    <row r="2677" spans="30:36" x14ac:dyDescent="0.25">
      <c r="AD2677" s="1830">
        <v>34</v>
      </c>
      <c r="AE2677" s="1846">
        <v>154978</v>
      </c>
      <c r="AF2677" s="1847" t="s">
        <v>3676</v>
      </c>
      <c r="AG2677" s="1848" t="s">
        <v>9282</v>
      </c>
      <c r="AH2677" s="1848">
        <v>4</v>
      </c>
      <c r="AI2677" s="2397" t="str">
        <f t="shared" si="44"/>
        <v>ZAMBREASCA</v>
      </c>
      <c r="AJ2677" s="1849"/>
    </row>
    <row r="2678" spans="30:36" x14ac:dyDescent="0.25">
      <c r="AD2678" s="1850">
        <v>35</v>
      </c>
      <c r="AE2678" s="1851">
        <v>155243</v>
      </c>
      <c r="AF2678" s="1852" t="s">
        <v>10708</v>
      </c>
      <c r="AG2678" s="1853" t="s">
        <v>9283</v>
      </c>
      <c r="AH2678" s="1853">
        <v>1</v>
      </c>
      <c r="AI2678" s="2398" t="str">
        <f t="shared" si="44"/>
        <v>MUNICIPIUL TIMISOARA</v>
      </c>
      <c r="AJ2678" s="1854" t="s">
        <v>9283</v>
      </c>
    </row>
    <row r="2679" spans="30:36" x14ac:dyDescent="0.25">
      <c r="AD2679" s="1">
        <v>35</v>
      </c>
      <c r="AE2679" s="1843">
        <v>155350</v>
      </c>
      <c r="AF2679" s="74" t="s">
        <v>10709</v>
      </c>
      <c r="AG2679" s="1844" t="s">
        <v>9283</v>
      </c>
      <c r="AH2679" s="1844">
        <v>2</v>
      </c>
      <c r="AI2679" s="2396" t="str">
        <f t="shared" si="44"/>
        <v>MUNICIPIUL LUGOJ</v>
      </c>
      <c r="AJ2679" s="1845"/>
    </row>
    <row r="2680" spans="30:36" x14ac:dyDescent="0.25">
      <c r="AD2680" s="1">
        <v>35</v>
      </c>
      <c r="AE2680" s="1843">
        <v>155403</v>
      </c>
      <c r="AF2680" s="74" t="s">
        <v>10710</v>
      </c>
      <c r="AG2680" s="1844" t="s">
        <v>9283</v>
      </c>
      <c r="AH2680" s="1844">
        <v>3</v>
      </c>
      <c r="AI2680" s="2396" t="str">
        <f t="shared" si="44"/>
        <v>ORASUL BUZIAS</v>
      </c>
      <c r="AJ2680" s="1845"/>
    </row>
    <row r="2681" spans="30:36" x14ac:dyDescent="0.25">
      <c r="AD2681" s="1">
        <v>35</v>
      </c>
      <c r="AE2681" s="1843">
        <v>156357</v>
      </c>
      <c r="AF2681" s="74" t="s">
        <v>10715</v>
      </c>
      <c r="AG2681" s="1844" t="s">
        <v>9283</v>
      </c>
      <c r="AH2681" s="1844">
        <v>3</v>
      </c>
      <c r="AI2681" s="2396" t="str">
        <f t="shared" si="44"/>
        <v>ORASUL CIACOVA</v>
      </c>
      <c r="AJ2681" s="1845"/>
    </row>
    <row r="2682" spans="30:36" x14ac:dyDescent="0.25">
      <c r="AD2682" s="1">
        <v>35</v>
      </c>
      <c r="AE2682" s="1843">
        <v>155458</v>
      </c>
      <c r="AF2682" s="74" t="s">
        <v>10711</v>
      </c>
      <c r="AG2682" s="1844" t="s">
        <v>9283</v>
      </c>
      <c r="AH2682" s="1844">
        <v>3</v>
      </c>
      <c r="AI2682" s="2396" t="str">
        <f t="shared" si="44"/>
        <v>ORASUL DETA</v>
      </c>
      <c r="AJ2682" s="1845"/>
    </row>
    <row r="2683" spans="30:36" x14ac:dyDescent="0.25">
      <c r="AD2683" s="1">
        <v>35</v>
      </c>
      <c r="AE2683" s="1843">
        <v>156801</v>
      </c>
      <c r="AF2683" s="74" t="s">
        <v>10712</v>
      </c>
      <c r="AG2683" s="1844" t="s">
        <v>9283</v>
      </c>
      <c r="AH2683" s="1844">
        <v>3</v>
      </c>
      <c r="AI2683" s="2396" t="str">
        <f t="shared" si="44"/>
        <v>ORASUL FAGET</v>
      </c>
      <c r="AJ2683" s="1845"/>
    </row>
    <row r="2684" spans="30:36" x14ac:dyDescent="0.25">
      <c r="AD2684" s="1">
        <v>35</v>
      </c>
      <c r="AE2684" s="1843">
        <v>157086</v>
      </c>
      <c r="AF2684" s="74" t="s">
        <v>10716</v>
      </c>
      <c r="AG2684" s="1844" t="s">
        <v>9283</v>
      </c>
      <c r="AH2684" s="1844">
        <v>3</v>
      </c>
      <c r="AI2684" s="2396" t="str">
        <f t="shared" si="44"/>
        <v>ORASUL GATAIA</v>
      </c>
      <c r="AJ2684" s="1845"/>
    </row>
    <row r="2685" spans="30:36" x14ac:dyDescent="0.25">
      <c r="AD2685" s="1">
        <v>35</v>
      </c>
      <c r="AE2685" s="1843">
        <v>155494</v>
      </c>
      <c r="AF2685" s="74" t="s">
        <v>10713</v>
      </c>
      <c r="AG2685" s="1844" t="s">
        <v>9283</v>
      </c>
      <c r="AH2685" s="1844">
        <v>3</v>
      </c>
      <c r="AI2685" s="2396" t="str">
        <f t="shared" si="44"/>
        <v>ORASUL JIMBOLIA</v>
      </c>
      <c r="AJ2685" s="1845"/>
    </row>
    <row r="2686" spans="30:36" x14ac:dyDescent="0.25">
      <c r="AD2686" s="1">
        <v>35</v>
      </c>
      <c r="AE2686" s="1843">
        <v>158314</v>
      </c>
      <c r="AF2686" s="74" t="s">
        <v>10717</v>
      </c>
      <c r="AG2686" s="1844" t="s">
        <v>9283</v>
      </c>
      <c r="AH2686" s="1844">
        <v>3</v>
      </c>
      <c r="AI2686" s="2396" t="str">
        <f t="shared" si="44"/>
        <v>ORASUL RECAS</v>
      </c>
      <c r="AJ2686" s="1845"/>
    </row>
    <row r="2687" spans="30:36" x14ac:dyDescent="0.25">
      <c r="AD2687" s="1">
        <v>35</v>
      </c>
      <c r="AE2687" s="1843">
        <v>155528</v>
      </c>
      <c r="AF2687" s="74" t="s">
        <v>10714</v>
      </c>
      <c r="AG2687" s="1844" t="s">
        <v>9283</v>
      </c>
      <c r="AH2687" s="1844">
        <v>3</v>
      </c>
      <c r="AI2687" s="2396" t="str">
        <f t="shared" si="44"/>
        <v>ORASUL SANNICOLAU MARE</v>
      </c>
      <c r="AJ2687" s="1845"/>
    </row>
    <row r="2688" spans="30:36" x14ac:dyDescent="0.25">
      <c r="AD2688" s="1">
        <v>35</v>
      </c>
      <c r="AE2688" s="1843">
        <v>155546</v>
      </c>
      <c r="AF2688" s="74" t="s">
        <v>3554</v>
      </c>
      <c r="AG2688" s="1844" t="s">
        <v>9283</v>
      </c>
      <c r="AH2688" s="1844">
        <v>4</v>
      </c>
      <c r="AI2688" s="2396" t="str">
        <f t="shared" si="44"/>
        <v>BALINT</v>
      </c>
      <c r="AJ2688" s="1845"/>
    </row>
    <row r="2689" spans="30:36" x14ac:dyDescent="0.25">
      <c r="AD2689" s="1">
        <v>35</v>
      </c>
      <c r="AE2689" s="1843">
        <v>155591</v>
      </c>
      <c r="AF2689" s="74" t="s">
        <v>3555</v>
      </c>
      <c r="AG2689" s="1844" t="s">
        <v>9283</v>
      </c>
      <c r="AH2689" s="1844">
        <v>4</v>
      </c>
      <c r="AI2689" s="2396" t="str">
        <f t="shared" si="44"/>
        <v>BANLOC</v>
      </c>
      <c r="AJ2689" s="1845"/>
    </row>
    <row r="2690" spans="30:36" x14ac:dyDescent="0.25">
      <c r="AD2690" s="1">
        <v>35</v>
      </c>
      <c r="AE2690" s="1843">
        <v>155662</v>
      </c>
      <c r="AF2690" s="74" t="s">
        <v>3114</v>
      </c>
      <c r="AG2690" s="1844" t="s">
        <v>9283</v>
      </c>
      <c r="AH2690" s="1844">
        <v>4</v>
      </c>
      <c r="AI2690" s="2396" t="str">
        <f t="shared" si="44"/>
        <v>BARA</v>
      </c>
      <c r="AJ2690" s="1845"/>
    </row>
    <row r="2691" spans="30:36" x14ac:dyDescent="0.25">
      <c r="AD2691" s="1">
        <v>35</v>
      </c>
      <c r="AE2691" s="1843">
        <v>155957</v>
      </c>
      <c r="AF2691" s="74" t="s">
        <v>1750</v>
      </c>
      <c r="AG2691" s="1844" t="s">
        <v>9283</v>
      </c>
      <c r="AH2691" s="1844">
        <v>4</v>
      </c>
      <c r="AI2691" s="2396" t="str">
        <f t="shared" si="44"/>
        <v>BARNA</v>
      </c>
      <c r="AJ2691" s="1845"/>
    </row>
    <row r="2692" spans="30:36" x14ac:dyDescent="0.25">
      <c r="AD2692" s="1">
        <v>35</v>
      </c>
      <c r="AE2692" s="1843">
        <v>155724</v>
      </c>
      <c r="AF2692" s="74" t="s">
        <v>3556</v>
      </c>
      <c r="AG2692" s="1844" t="s">
        <v>9283</v>
      </c>
      <c r="AH2692" s="1844">
        <v>4</v>
      </c>
      <c r="AI2692" s="2396" t="str">
        <f t="shared" si="44"/>
        <v>BEBA VECHE</v>
      </c>
      <c r="AJ2692" s="1845"/>
    </row>
    <row r="2693" spans="30:36" x14ac:dyDescent="0.25">
      <c r="AD2693" s="1">
        <v>35</v>
      </c>
      <c r="AE2693" s="1843">
        <v>155760</v>
      </c>
      <c r="AF2693" s="74" t="s">
        <v>3557</v>
      </c>
      <c r="AG2693" s="1844" t="s">
        <v>9283</v>
      </c>
      <c r="AH2693" s="1844">
        <v>4</v>
      </c>
      <c r="AI2693" s="2396" t="str">
        <f t="shared" si="44"/>
        <v>BECICHERECU MIC</v>
      </c>
      <c r="AJ2693" s="1845"/>
    </row>
    <row r="2694" spans="30:36" x14ac:dyDescent="0.25">
      <c r="AD2694" s="1">
        <v>35</v>
      </c>
      <c r="AE2694" s="1843">
        <v>155797</v>
      </c>
      <c r="AF2694" s="74" t="s">
        <v>3559</v>
      </c>
      <c r="AG2694" s="1844" t="s">
        <v>9283</v>
      </c>
      <c r="AH2694" s="1844">
        <v>4</v>
      </c>
      <c r="AI2694" s="2396" t="str">
        <f t="shared" ref="AI2694:AI2757" si="45">INDEX(AO:AO,MATCH(AH2694,AL:AL,0),)&amp;AF2694</f>
        <v>BELINT</v>
      </c>
      <c r="AJ2694" s="1845"/>
    </row>
    <row r="2695" spans="30:36" x14ac:dyDescent="0.25">
      <c r="AD2695" s="1">
        <v>35</v>
      </c>
      <c r="AE2695" s="1843">
        <v>155840</v>
      </c>
      <c r="AF2695" s="74" t="s">
        <v>3560</v>
      </c>
      <c r="AG2695" s="1844" t="s">
        <v>9283</v>
      </c>
      <c r="AH2695" s="1844">
        <v>4</v>
      </c>
      <c r="AI2695" s="2396" t="str">
        <f t="shared" si="45"/>
        <v>BETHAUSEN</v>
      </c>
      <c r="AJ2695" s="1845"/>
    </row>
    <row r="2696" spans="30:36" x14ac:dyDescent="0.25">
      <c r="AD2696" s="1">
        <v>35</v>
      </c>
      <c r="AE2696" s="1843">
        <v>155911</v>
      </c>
      <c r="AF2696" s="74" t="s">
        <v>3561</v>
      </c>
      <c r="AG2696" s="1844" t="s">
        <v>9283</v>
      </c>
      <c r="AH2696" s="1844">
        <v>4</v>
      </c>
      <c r="AI2696" s="2396" t="str">
        <f t="shared" si="45"/>
        <v>BILED</v>
      </c>
      <c r="AJ2696" s="1845"/>
    </row>
    <row r="2697" spans="30:36" x14ac:dyDescent="0.25">
      <c r="AD2697" s="1">
        <v>35</v>
      </c>
      <c r="AE2697" s="1843">
        <v>159366</v>
      </c>
      <c r="AF2697" s="74" t="s">
        <v>3581</v>
      </c>
      <c r="AG2697" s="1844" t="s">
        <v>9283</v>
      </c>
      <c r="AH2697" s="1844">
        <v>4</v>
      </c>
      <c r="AI2697" s="2396" t="str">
        <f t="shared" si="45"/>
        <v>BIRDA</v>
      </c>
      <c r="AJ2697" s="1845"/>
    </row>
    <row r="2698" spans="30:36" x14ac:dyDescent="0.25">
      <c r="AD2698" s="1">
        <v>35</v>
      </c>
      <c r="AE2698" s="1843">
        <v>156035</v>
      </c>
      <c r="AF2698" s="74" t="s">
        <v>3562</v>
      </c>
      <c r="AG2698" s="1844" t="s">
        <v>9283</v>
      </c>
      <c r="AH2698" s="1844">
        <v>4</v>
      </c>
      <c r="AI2698" s="2396" t="str">
        <f t="shared" si="45"/>
        <v>BOGDA</v>
      </c>
      <c r="AJ2698" s="1845"/>
    </row>
    <row r="2699" spans="30:36" x14ac:dyDescent="0.25">
      <c r="AD2699" s="1">
        <v>35</v>
      </c>
      <c r="AE2699" s="1843">
        <v>156106</v>
      </c>
      <c r="AF2699" s="74" t="s">
        <v>3563</v>
      </c>
      <c r="AG2699" s="1844" t="s">
        <v>9283</v>
      </c>
      <c r="AH2699" s="1844">
        <v>4</v>
      </c>
      <c r="AI2699" s="2396" t="str">
        <f t="shared" si="45"/>
        <v>BOLDUR</v>
      </c>
      <c r="AJ2699" s="1845"/>
    </row>
    <row r="2700" spans="30:36" x14ac:dyDescent="0.25">
      <c r="AD2700" s="1">
        <v>35</v>
      </c>
      <c r="AE2700" s="1843">
        <v>156151</v>
      </c>
      <c r="AF2700" s="74" t="s">
        <v>3564</v>
      </c>
      <c r="AG2700" s="1844" t="s">
        <v>9283</v>
      </c>
      <c r="AH2700" s="1844">
        <v>4</v>
      </c>
      <c r="AI2700" s="2396" t="str">
        <f t="shared" si="45"/>
        <v>BRESTOVAT</v>
      </c>
      <c r="AJ2700" s="1845"/>
    </row>
    <row r="2701" spans="30:36" x14ac:dyDescent="0.25">
      <c r="AD2701" s="1">
        <v>35</v>
      </c>
      <c r="AE2701" s="1843">
        <v>159516</v>
      </c>
      <c r="AF2701" s="74" t="s">
        <v>2563</v>
      </c>
      <c r="AG2701" s="1844" t="s">
        <v>9283</v>
      </c>
      <c r="AH2701" s="1844">
        <v>4</v>
      </c>
      <c r="AI2701" s="2396" t="str">
        <f t="shared" si="45"/>
        <v>BUCOVAT</v>
      </c>
      <c r="AJ2701" s="1845"/>
    </row>
    <row r="2702" spans="30:36" x14ac:dyDescent="0.25">
      <c r="AD2702" s="1">
        <v>35</v>
      </c>
      <c r="AE2702" s="1843">
        <v>156213</v>
      </c>
      <c r="AF2702" s="74" t="s">
        <v>1335</v>
      </c>
      <c r="AG2702" s="1844" t="s">
        <v>9283</v>
      </c>
      <c r="AH2702" s="1844">
        <v>4</v>
      </c>
      <c r="AI2702" s="2396" t="str">
        <f t="shared" si="45"/>
        <v>CARPINIS</v>
      </c>
      <c r="AJ2702" s="1845"/>
    </row>
    <row r="2703" spans="30:36" x14ac:dyDescent="0.25">
      <c r="AD2703" s="1">
        <v>35</v>
      </c>
      <c r="AE2703" s="1843">
        <v>156259</v>
      </c>
      <c r="AF2703" s="74" t="s">
        <v>3566</v>
      </c>
      <c r="AG2703" s="1844" t="s">
        <v>9283</v>
      </c>
      <c r="AH2703" s="1844">
        <v>4</v>
      </c>
      <c r="AI2703" s="2396" t="str">
        <f t="shared" si="45"/>
        <v>CENAD</v>
      </c>
      <c r="AJ2703" s="1845"/>
    </row>
    <row r="2704" spans="30:36" x14ac:dyDescent="0.25">
      <c r="AD2704" s="1">
        <v>35</v>
      </c>
      <c r="AE2704" s="1843">
        <v>156277</v>
      </c>
      <c r="AF2704" s="74" t="s">
        <v>3567</v>
      </c>
      <c r="AG2704" s="1844" t="s">
        <v>9283</v>
      </c>
      <c r="AH2704" s="1844">
        <v>4</v>
      </c>
      <c r="AI2704" s="2396" t="str">
        <f t="shared" si="45"/>
        <v>CENEI</v>
      </c>
      <c r="AJ2704" s="1845"/>
    </row>
    <row r="2705" spans="30:36" x14ac:dyDescent="0.25">
      <c r="AD2705" s="1">
        <v>35</v>
      </c>
      <c r="AE2705" s="1843">
        <v>159375</v>
      </c>
      <c r="AF2705" s="74" t="s">
        <v>3568</v>
      </c>
      <c r="AG2705" s="1844" t="s">
        <v>9283</v>
      </c>
      <c r="AH2705" s="1844">
        <v>4</v>
      </c>
      <c r="AI2705" s="2396" t="str">
        <f t="shared" si="45"/>
        <v>CHECEA</v>
      </c>
      <c r="AJ2705" s="1845"/>
    </row>
    <row r="2706" spans="30:36" x14ac:dyDescent="0.25">
      <c r="AD2706" s="1">
        <v>35</v>
      </c>
      <c r="AE2706" s="1843">
        <v>156311</v>
      </c>
      <c r="AF2706" s="74" t="s">
        <v>3569</v>
      </c>
      <c r="AG2706" s="1844" t="s">
        <v>9283</v>
      </c>
      <c r="AH2706" s="1844">
        <v>4</v>
      </c>
      <c r="AI2706" s="2396" t="str">
        <f t="shared" si="45"/>
        <v>CHEVERESU MARE</v>
      </c>
      <c r="AJ2706" s="1845"/>
    </row>
    <row r="2707" spans="30:36" x14ac:dyDescent="0.25">
      <c r="AD2707" s="1">
        <v>35</v>
      </c>
      <c r="AE2707" s="1843">
        <v>156437</v>
      </c>
      <c r="AF2707" s="74" t="s">
        <v>3571</v>
      </c>
      <c r="AG2707" s="1844" t="s">
        <v>9283</v>
      </c>
      <c r="AH2707" s="1844">
        <v>4</v>
      </c>
      <c r="AI2707" s="2396" t="str">
        <f t="shared" si="45"/>
        <v>COMLOSU MARE</v>
      </c>
      <c r="AJ2707" s="1845"/>
    </row>
    <row r="2708" spans="30:36" x14ac:dyDescent="0.25">
      <c r="AD2708" s="1">
        <v>35</v>
      </c>
      <c r="AE2708" s="1843">
        <v>156473</v>
      </c>
      <c r="AF2708" s="74" t="s">
        <v>3572</v>
      </c>
      <c r="AG2708" s="1844" t="s">
        <v>9283</v>
      </c>
      <c r="AH2708" s="1844">
        <v>4</v>
      </c>
      <c r="AI2708" s="2396" t="str">
        <f t="shared" si="45"/>
        <v>COSTEIU</v>
      </c>
      <c r="AJ2708" s="1845"/>
    </row>
    <row r="2709" spans="30:36" x14ac:dyDescent="0.25">
      <c r="AD2709" s="1">
        <v>35</v>
      </c>
      <c r="AE2709" s="1843">
        <v>156534</v>
      </c>
      <c r="AF2709" s="74" t="s">
        <v>3573</v>
      </c>
      <c r="AG2709" s="1844" t="s">
        <v>9283</v>
      </c>
      <c r="AH2709" s="1844">
        <v>4</v>
      </c>
      <c r="AI2709" s="2396" t="str">
        <f t="shared" si="45"/>
        <v>CRICIOVA</v>
      </c>
      <c r="AJ2709" s="1845"/>
    </row>
    <row r="2710" spans="30:36" x14ac:dyDescent="0.25">
      <c r="AD2710" s="1">
        <v>35</v>
      </c>
      <c r="AE2710" s="1843">
        <v>156589</v>
      </c>
      <c r="AF2710" s="74" t="s">
        <v>3574</v>
      </c>
      <c r="AG2710" s="1844" t="s">
        <v>9283</v>
      </c>
      <c r="AH2710" s="1844">
        <v>4</v>
      </c>
      <c r="AI2710" s="2396" t="str">
        <f t="shared" si="45"/>
        <v>CURTEA</v>
      </c>
      <c r="AJ2710" s="1845"/>
    </row>
    <row r="2711" spans="30:36" x14ac:dyDescent="0.25">
      <c r="AD2711" s="1">
        <v>35</v>
      </c>
      <c r="AE2711" s="1843">
        <v>156623</v>
      </c>
      <c r="AF2711" s="74" t="s">
        <v>3575</v>
      </c>
      <c r="AG2711" s="1844" t="s">
        <v>9283</v>
      </c>
      <c r="AH2711" s="1844">
        <v>4</v>
      </c>
      <c r="AI2711" s="2396" t="str">
        <f t="shared" si="45"/>
        <v>DAROVA</v>
      </c>
      <c r="AJ2711" s="1845"/>
    </row>
    <row r="2712" spans="30:36" x14ac:dyDescent="0.25">
      <c r="AD2712" s="1">
        <v>35</v>
      </c>
      <c r="AE2712" s="1843">
        <v>156669</v>
      </c>
      <c r="AF2712" s="74" t="s">
        <v>3576</v>
      </c>
      <c r="AG2712" s="1844" t="s">
        <v>9283</v>
      </c>
      <c r="AH2712" s="1844">
        <v>4</v>
      </c>
      <c r="AI2712" s="2396" t="str">
        <f t="shared" si="45"/>
        <v>DENTA</v>
      </c>
      <c r="AJ2712" s="1845"/>
    </row>
    <row r="2713" spans="30:36" x14ac:dyDescent="0.25">
      <c r="AD2713" s="1">
        <v>35</v>
      </c>
      <c r="AE2713" s="1843">
        <v>159384</v>
      </c>
      <c r="AF2713" s="74" t="s">
        <v>3558</v>
      </c>
      <c r="AG2713" s="1844" t="s">
        <v>9283</v>
      </c>
      <c r="AH2713" s="1844">
        <v>4</v>
      </c>
      <c r="AI2713" s="2396" t="str">
        <f t="shared" si="45"/>
        <v>DUDESTII NOI</v>
      </c>
      <c r="AJ2713" s="1845"/>
    </row>
    <row r="2714" spans="30:36" x14ac:dyDescent="0.25">
      <c r="AD2714" s="1">
        <v>35</v>
      </c>
      <c r="AE2714" s="1843">
        <v>156712</v>
      </c>
      <c r="AF2714" s="74" t="s">
        <v>3577</v>
      </c>
      <c r="AG2714" s="1844" t="s">
        <v>9283</v>
      </c>
      <c r="AH2714" s="1844">
        <v>4</v>
      </c>
      <c r="AI2714" s="2396" t="str">
        <f t="shared" si="45"/>
        <v>DUDESTII VECHI</v>
      </c>
      <c r="AJ2714" s="1845"/>
    </row>
    <row r="2715" spans="30:36" x14ac:dyDescent="0.25">
      <c r="AD2715" s="1">
        <v>35</v>
      </c>
      <c r="AE2715" s="1843">
        <v>156767</v>
      </c>
      <c r="AF2715" s="74" t="s">
        <v>1285</v>
      </c>
      <c r="AG2715" s="1844" t="s">
        <v>9283</v>
      </c>
      <c r="AH2715" s="1844">
        <v>4</v>
      </c>
      <c r="AI2715" s="2396" t="str">
        <f t="shared" si="45"/>
        <v>DUMBRAVA</v>
      </c>
      <c r="AJ2715" s="1845"/>
    </row>
    <row r="2716" spans="30:36" x14ac:dyDescent="0.25">
      <c r="AD2716" s="1">
        <v>35</v>
      </c>
      <c r="AE2716" s="1843">
        <v>155261</v>
      </c>
      <c r="AF2716" s="74" t="s">
        <v>1316</v>
      </c>
      <c r="AG2716" s="1844" t="s">
        <v>9283</v>
      </c>
      <c r="AH2716" s="1844">
        <v>4</v>
      </c>
      <c r="AI2716" s="2396" t="str">
        <f t="shared" si="45"/>
        <v>DUMBRAVITA</v>
      </c>
      <c r="AJ2716" s="1845"/>
    </row>
    <row r="2717" spans="30:36" x14ac:dyDescent="0.25">
      <c r="AD2717" s="1">
        <v>35</v>
      </c>
      <c r="AE2717" s="1843">
        <v>156927</v>
      </c>
      <c r="AF2717" s="74" t="s">
        <v>3579</v>
      </c>
      <c r="AG2717" s="1844" t="s">
        <v>9283</v>
      </c>
      <c r="AH2717" s="1844">
        <v>4</v>
      </c>
      <c r="AI2717" s="2396" t="str">
        <f t="shared" si="45"/>
        <v>FARDEA</v>
      </c>
      <c r="AJ2717" s="1845"/>
    </row>
    <row r="2718" spans="30:36" x14ac:dyDescent="0.25">
      <c r="AD2718" s="1">
        <v>35</v>
      </c>
      <c r="AE2718" s="1843">
        <v>159393</v>
      </c>
      <c r="AF2718" s="74" t="s">
        <v>3598</v>
      </c>
      <c r="AG2718" s="1844" t="s">
        <v>9283</v>
      </c>
      <c r="AH2718" s="1844">
        <v>4</v>
      </c>
      <c r="AI2718" s="2396" t="str">
        <f t="shared" si="45"/>
        <v>FIBIS</v>
      </c>
      <c r="AJ2718" s="1845"/>
    </row>
    <row r="2719" spans="30:36" x14ac:dyDescent="0.25">
      <c r="AD2719" s="1">
        <v>35</v>
      </c>
      <c r="AE2719" s="1843">
        <v>157004</v>
      </c>
      <c r="AF2719" s="74" t="s">
        <v>3580</v>
      </c>
      <c r="AG2719" s="1844" t="s">
        <v>9283</v>
      </c>
      <c r="AH2719" s="1844">
        <v>4</v>
      </c>
      <c r="AI2719" s="2396" t="str">
        <f t="shared" si="45"/>
        <v>FOENI</v>
      </c>
      <c r="AJ2719" s="1845"/>
    </row>
    <row r="2720" spans="30:36" x14ac:dyDescent="0.25">
      <c r="AD2720" s="1">
        <v>35</v>
      </c>
      <c r="AE2720" s="1843">
        <v>157031</v>
      </c>
      <c r="AF2720" s="74" t="s">
        <v>3582</v>
      </c>
      <c r="AG2720" s="1844" t="s">
        <v>9283</v>
      </c>
      <c r="AH2720" s="1844">
        <v>4</v>
      </c>
      <c r="AI2720" s="2396" t="str">
        <f t="shared" si="45"/>
        <v>GAVOJDIA</v>
      </c>
      <c r="AJ2720" s="1845"/>
    </row>
    <row r="2721" spans="30:36" x14ac:dyDescent="0.25">
      <c r="AD2721" s="1">
        <v>35</v>
      </c>
      <c r="AE2721" s="1843">
        <v>159400</v>
      </c>
      <c r="AF2721" s="74" t="s">
        <v>3570</v>
      </c>
      <c r="AG2721" s="1844" t="s">
        <v>9283</v>
      </c>
      <c r="AH2721" s="1844">
        <v>4</v>
      </c>
      <c r="AI2721" s="2396" t="str">
        <f t="shared" si="45"/>
        <v>GHILAD</v>
      </c>
      <c r="AJ2721" s="1845"/>
    </row>
    <row r="2722" spans="30:36" x14ac:dyDescent="0.25">
      <c r="AD2722" s="1">
        <v>35</v>
      </c>
      <c r="AE2722" s="1843">
        <v>155289</v>
      </c>
      <c r="AF2722" s="74" t="s">
        <v>3583</v>
      </c>
      <c r="AG2722" s="1844" t="s">
        <v>9283</v>
      </c>
      <c r="AH2722" s="1844">
        <v>4</v>
      </c>
      <c r="AI2722" s="2396" t="str">
        <f t="shared" si="45"/>
        <v>GHIRODA</v>
      </c>
      <c r="AJ2722" s="1845"/>
    </row>
    <row r="2723" spans="30:36" x14ac:dyDescent="0.25">
      <c r="AD2723" s="1">
        <v>35</v>
      </c>
      <c r="AE2723" s="1843">
        <v>157193</v>
      </c>
      <c r="AF2723" s="74" t="s">
        <v>3584</v>
      </c>
      <c r="AG2723" s="1844" t="s">
        <v>9283</v>
      </c>
      <c r="AH2723" s="1844">
        <v>4</v>
      </c>
      <c r="AI2723" s="2396" t="str">
        <f t="shared" si="45"/>
        <v>GHIZELA</v>
      </c>
      <c r="AJ2723" s="1845"/>
    </row>
    <row r="2724" spans="30:36" x14ac:dyDescent="0.25">
      <c r="AD2724" s="1">
        <v>35</v>
      </c>
      <c r="AE2724" s="1843">
        <v>157246</v>
      </c>
      <c r="AF2724" s="74" t="s">
        <v>3585</v>
      </c>
      <c r="AG2724" s="1844" t="s">
        <v>9283</v>
      </c>
      <c r="AH2724" s="1844">
        <v>4</v>
      </c>
      <c r="AI2724" s="2396" t="str">
        <f t="shared" si="45"/>
        <v>GIARMATA</v>
      </c>
      <c r="AJ2724" s="1845"/>
    </row>
    <row r="2725" spans="30:36" x14ac:dyDescent="0.25">
      <c r="AD2725" s="1">
        <v>35</v>
      </c>
      <c r="AE2725" s="1843">
        <v>157273</v>
      </c>
      <c r="AF2725" s="74" t="s">
        <v>3586</v>
      </c>
      <c r="AG2725" s="1844" t="s">
        <v>9283</v>
      </c>
      <c r="AH2725" s="1844">
        <v>4</v>
      </c>
      <c r="AI2725" s="2396" t="str">
        <f t="shared" si="45"/>
        <v>GIERA</v>
      </c>
      <c r="AJ2725" s="1845"/>
    </row>
    <row r="2726" spans="30:36" x14ac:dyDescent="0.25">
      <c r="AD2726" s="1">
        <v>35</v>
      </c>
      <c r="AE2726" s="1843">
        <v>155314</v>
      </c>
      <c r="AF2726" s="74" t="s">
        <v>3587</v>
      </c>
      <c r="AG2726" s="1844" t="s">
        <v>9283</v>
      </c>
      <c r="AH2726" s="1844">
        <v>4</v>
      </c>
      <c r="AI2726" s="2396" t="str">
        <f t="shared" si="45"/>
        <v>GIROC</v>
      </c>
      <c r="AJ2726" s="1845"/>
    </row>
    <row r="2727" spans="30:36" x14ac:dyDescent="0.25">
      <c r="AD2727" s="1">
        <v>35</v>
      </c>
      <c r="AE2727" s="1843">
        <v>157317</v>
      </c>
      <c r="AF2727" s="74" t="s">
        <v>3588</v>
      </c>
      <c r="AG2727" s="1844" t="s">
        <v>9283</v>
      </c>
      <c r="AH2727" s="1844">
        <v>4</v>
      </c>
      <c r="AI2727" s="2396" t="str">
        <f t="shared" si="45"/>
        <v>GIULVAZ</v>
      </c>
      <c r="AJ2727" s="1845"/>
    </row>
    <row r="2728" spans="30:36" x14ac:dyDescent="0.25">
      <c r="AD2728" s="1">
        <v>35</v>
      </c>
      <c r="AE2728" s="1843">
        <v>159419</v>
      </c>
      <c r="AF2728" s="74" t="s">
        <v>3594</v>
      </c>
      <c r="AG2728" s="1844" t="s">
        <v>9283</v>
      </c>
      <c r="AH2728" s="1844">
        <v>4</v>
      </c>
      <c r="AI2728" s="2396" t="str">
        <f t="shared" si="45"/>
        <v>GOTTLOB</v>
      </c>
      <c r="AJ2728" s="1845"/>
    </row>
    <row r="2729" spans="30:36" x14ac:dyDescent="0.25">
      <c r="AD2729" s="1">
        <v>35</v>
      </c>
      <c r="AE2729" s="1843">
        <v>159428</v>
      </c>
      <c r="AF2729" s="74" t="s">
        <v>3565</v>
      </c>
      <c r="AG2729" s="1844" t="s">
        <v>9283</v>
      </c>
      <c r="AH2729" s="1844">
        <v>4</v>
      </c>
      <c r="AI2729" s="2396" t="str">
        <f t="shared" si="45"/>
        <v>IECEA MARE</v>
      </c>
      <c r="AJ2729" s="1845"/>
    </row>
    <row r="2730" spans="30:36" x14ac:dyDescent="0.25">
      <c r="AD2730" s="1">
        <v>35</v>
      </c>
      <c r="AE2730" s="1843">
        <v>157362</v>
      </c>
      <c r="AF2730" s="74" t="s">
        <v>3589</v>
      </c>
      <c r="AG2730" s="1844" t="s">
        <v>9283</v>
      </c>
      <c r="AH2730" s="1844">
        <v>4</v>
      </c>
      <c r="AI2730" s="2396" t="str">
        <f t="shared" si="45"/>
        <v>JAMU MARE</v>
      </c>
      <c r="AJ2730" s="1845"/>
    </row>
    <row r="2731" spans="30:36" x14ac:dyDescent="0.25">
      <c r="AD2731" s="1">
        <v>35</v>
      </c>
      <c r="AE2731" s="1843">
        <v>157424</v>
      </c>
      <c r="AF2731" s="74" t="s">
        <v>3590</v>
      </c>
      <c r="AG2731" s="1844" t="s">
        <v>9283</v>
      </c>
      <c r="AH2731" s="1844">
        <v>4</v>
      </c>
      <c r="AI2731" s="2396" t="str">
        <f t="shared" si="45"/>
        <v>JEBEL</v>
      </c>
      <c r="AJ2731" s="1845"/>
    </row>
    <row r="2732" spans="30:36" x14ac:dyDescent="0.25">
      <c r="AD2732" s="1">
        <v>35</v>
      </c>
      <c r="AE2732" s="1843">
        <v>157451</v>
      </c>
      <c r="AF2732" s="74" t="s">
        <v>3591</v>
      </c>
      <c r="AG2732" s="1844" t="s">
        <v>9283</v>
      </c>
      <c r="AH2732" s="1844">
        <v>4</v>
      </c>
      <c r="AI2732" s="2396" t="str">
        <f t="shared" si="45"/>
        <v>LENAUHEIM</v>
      </c>
      <c r="AJ2732" s="1845"/>
    </row>
    <row r="2733" spans="30:36" x14ac:dyDescent="0.25">
      <c r="AD2733" s="1">
        <v>35</v>
      </c>
      <c r="AE2733" s="1843">
        <v>157497</v>
      </c>
      <c r="AF2733" s="74" t="s">
        <v>3592</v>
      </c>
      <c r="AG2733" s="1844" t="s">
        <v>9283</v>
      </c>
      <c r="AH2733" s="1844">
        <v>4</v>
      </c>
      <c r="AI2733" s="2396" t="str">
        <f t="shared" si="45"/>
        <v>LIEBLING</v>
      </c>
      <c r="AJ2733" s="1845"/>
    </row>
    <row r="2734" spans="30:36" x14ac:dyDescent="0.25">
      <c r="AD2734" s="1">
        <v>35</v>
      </c>
      <c r="AE2734" s="1843">
        <v>159491</v>
      </c>
      <c r="AF2734" s="74" t="s">
        <v>1350</v>
      </c>
      <c r="AG2734" s="1844" t="s">
        <v>9283</v>
      </c>
      <c r="AH2734" s="1844">
        <v>4</v>
      </c>
      <c r="AI2734" s="2396" t="str">
        <f t="shared" si="45"/>
        <v>LIVEZILE</v>
      </c>
      <c r="AJ2734" s="1845"/>
    </row>
    <row r="2735" spans="30:36" x14ac:dyDescent="0.25">
      <c r="AD2735" s="1">
        <v>35</v>
      </c>
      <c r="AE2735" s="1843">
        <v>157530</v>
      </c>
      <c r="AF2735" s="74" t="s">
        <v>3593</v>
      </c>
      <c r="AG2735" s="1844" t="s">
        <v>9283</v>
      </c>
      <c r="AH2735" s="1844">
        <v>4</v>
      </c>
      <c r="AI2735" s="2396" t="str">
        <f t="shared" si="45"/>
        <v>LOVRIN</v>
      </c>
      <c r="AJ2735" s="1845"/>
    </row>
    <row r="2736" spans="30:36" x14ac:dyDescent="0.25">
      <c r="AD2736" s="1">
        <v>35</v>
      </c>
      <c r="AE2736" s="1843">
        <v>157736</v>
      </c>
      <c r="AF2736" s="74" t="s">
        <v>3595</v>
      </c>
      <c r="AG2736" s="1844" t="s">
        <v>9283</v>
      </c>
      <c r="AH2736" s="1844">
        <v>4</v>
      </c>
      <c r="AI2736" s="2396" t="str">
        <f t="shared" si="45"/>
        <v>MANASTIUR</v>
      </c>
      <c r="AJ2736" s="1845"/>
    </row>
    <row r="2737" spans="30:36" x14ac:dyDescent="0.25">
      <c r="AD2737" s="1">
        <v>35</v>
      </c>
      <c r="AE2737" s="1843">
        <v>157585</v>
      </c>
      <c r="AF2737" s="74" t="s">
        <v>3596</v>
      </c>
      <c r="AG2737" s="1844" t="s">
        <v>9283</v>
      </c>
      <c r="AH2737" s="1844">
        <v>4</v>
      </c>
      <c r="AI2737" s="2396" t="str">
        <f t="shared" si="45"/>
        <v>MARGINA</v>
      </c>
      <c r="AJ2737" s="1845"/>
    </row>
    <row r="2738" spans="30:36" x14ac:dyDescent="0.25">
      <c r="AD2738" s="1">
        <v>35</v>
      </c>
      <c r="AE2738" s="1843">
        <v>157683</v>
      </c>
      <c r="AF2738" s="74" t="s">
        <v>3597</v>
      </c>
      <c r="AG2738" s="1844" t="s">
        <v>9283</v>
      </c>
      <c r="AH2738" s="1844">
        <v>4</v>
      </c>
      <c r="AI2738" s="2396" t="str">
        <f t="shared" si="45"/>
        <v>MASLOC</v>
      </c>
      <c r="AJ2738" s="1845"/>
    </row>
    <row r="2739" spans="30:36" x14ac:dyDescent="0.25">
      <c r="AD2739" s="1">
        <v>35</v>
      </c>
      <c r="AE2739" s="1843">
        <v>157781</v>
      </c>
      <c r="AF2739" s="74" t="s">
        <v>3599</v>
      </c>
      <c r="AG2739" s="1844" t="s">
        <v>9283</v>
      </c>
      <c r="AH2739" s="1844">
        <v>4</v>
      </c>
      <c r="AI2739" s="2396" t="str">
        <f t="shared" si="45"/>
        <v>MORAVITA</v>
      </c>
      <c r="AJ2739" s="1845"/>
    </row>
    <row r="2740" spans="30:36" x14ac:dyDescent="0.25">
      <c r="AD2740" s="1">
        <v>35</v>
      </c>
      <c r="AE2740" s="1843">
        <v>157834</v>
      </c>
      <c r="AF2740" s="74" t="s">
        <v>3600</v>
      </c>
      <c r="AG2740" s="1844" t="s">
        <v>9283</v>
      </c>
      <c r="AH2740" s="1844">
        <v>4</v>
      </c>
      <c r="AI2740" s="2396" t="str">
        <f t="shared" si="45"/>
        <v>MOSNITA NOUA</v>
      </c>
      <c r="AJ2740" s="1845"/>
    </row>
    <row r="2741" spans="30:36" x14ac:dyDescent="0.25">
      <c r="AD2741" s="1">
        <v>35</v>
      </c>
      <c r="AE2741" s="1843">
        <v>157898</v>
      </c>
      <c r="AF2741" s="74" t="s">
        <v>3601</v>
      </c>
      <c r="AG2741" s="1844" t="s">
        <v>9283</v>
      </c>
      <c r="AH2741" s="1844">
        <v>4</v>
      </c>
      <c r="AI2741" s="2396" t="str">
        <f t="shared" si="45"/>
        <v>NADRAG</v>
      </c>
      <c r="AJ2741" s="1845"/>
    </row>
    <row r="2742" spans="30:36" x14ac:dyDescent="0.25">
      <c r="AD2742" s="1">
        <v>35</v>
      </c>
      <c r="AE2742" s="1843">
        <v>157923</v>
      </c>
      <c r="AF2742" s="74" t="s">
        <v>3602</v>
      </c>
      <c r="AG2742" s="1844" t="s">
        <v>9283</v>
      </c>
      <c r="AH2742" s="1844">
        <v>4</v>
      </c>
      <c r="AI2742" s="2396" t="str">
        <f t="shared" si="45"/>
        <v>NITCHIDORF</v>
      </c>
      <c r="AJ2742" s="1845"/>
    </row>
    <row r="2743" spans="30:36" x14ac:dyDescent="0.25">
      <c r="AD2743" s="1">
        <v>35</v>
      </c>
      <c r="AE2743" s="1843">
        <v>157969</v>
      </c>
      <c r="AF2743" s="74" t="s">
        <v>3603</v>
      </c>
      <c r="AG2743" s="1844" t="s">
        <v>9283</v>
      </c>
      <c r="AH2743" s="1844">
        <v>4</v>
      </c>
      <c r="AI2743" s="2396" t="str">
        <f t="shared" si="45"/>
        <v>OHABA LUNGA</v>
      </c>
      <c r="AJ2743" s="1845"/>
    </row>
    <row r="2744" spans="30:36" x14ac:dyDescent="0.25">
      <c r="AD2744" s="1">
        <v>35</v>
      </c>
      <c r="AE2744" s="1843">
        <v>158010</v>
      </c>
      <c r="AF2744" s="74" t="s">
        <v>3604</v>
      </c>
      <c r="AG2744" s="1844" t="s">
        <v>9283</v>
      </c>
      <c r="AH2744" s="1844">
        <v>4</v>
      </c>
      <c r="AI2744" s="2396" t="str">
        <f t="shared" si="45"/>
        <v>ORTISOARA</v>
      </c>
      <c r="AJ2744" s="1845"/>
    </row>
    <row r="2745" spans="30:36" x14ac:dyDescent="0.25">
      <c r="AD2745" s="1">
        <v>35</v>
      </c>
      <c r="AE2745" s="1843">
        <v>159525</v>
      </c>
      <c r="AF2745" s="74" t="s">
        <v>3625</v>
      </c>
      <c r="AG2745" s="1844" t="s">
        <v>9283</v>
      </c>
      <c r="AH2745" s="1844">
        <v>4</v>
      </c>
      <c r="AI2745" s="2396" t="str">
        <f t="shared" si="45"/>
        <v>OTELEC</v>
      </c>
      <c r="AJ2745" s="1845"/>
    </row>
    <row r="2746" spans="30:36" x14ac:dyDescent="0.25">
      <c r="AD2746" s="1">
        <v>35</v>
      </c>
      <c r="AE2746" s="1843">
        <v>159446</v>
      </c>
      <c r="AF2746" s="74" t="s">
        <v>1568</v>
      </c>
      <c r="AG2746" s="1844" t="s">
        <v>9283</v>
      </c>
      <c r="AH2746" s="1844">
        <v>4</v>
      </c>
      <c r="AI2746" s="2396" t="str">
        <f t="shared" si="45"/>
        <v>PADURENI</v>
      </c>
      <c r="AJ2746" s="1845"/>
    </row>
    <row r="2747" spans="30:36" x14ac:dyDescent="0.25">
      <c r="AD2747" s="1">
        <v>35</v>
      </c>
      <c r="AE2747" s="1843">
        <v>159437</v>
      </c>
      <c r="AF2747" s="74" t="s">
        <v>3612</v>
      </c>
      <c r="AG2747" s="1844" t="s">
        <v>9283</v>
      </c>
      <c r="AH2747" s="1844">
        <v>4</v>
      </c>
      <c r="AI2747" s="2396" t="str">
        <f t="shared" si="45"/>
        <v>PARTA</v>
      </c>
      <c r="AJ2747" s="1845"/>
    </row>
    <row r="2748" spans="30:36" x14ac:dyDescent="0.25">
      <c r="AD2748" s="1">
        <v>35</v>
      </c>
      <c r="AE2748" s="1843">
        <v>158065</v>
      </c>
      <c r="AF2748" s="74" t="s">
        <v>3605</v>
      </c>
      <c r="AG2748" s="1844" t="s">
        <v>9283</v>
      </c>
      <c r="AH2748" s="1844">
        <v>4</v>
      </c>
      <c r="AI2748" s="2396" t="str">
        <f t="shared" si="45"/>
        <v>PECIU NOU</v>
      </c>
      <c r="AJ2748" s="1845"/>
    </row>
    <row r="2749" spans="30:36" x14ac:dyDescent="0.25">
      <c r="AD2749" s="1">
        <v>35</v>
      </c>
      <c r="AE2749" s="1843">
        <v>158109</v>
      </c>
      <c r="AF2749" s="74" t="s">
        <v>3606</v>
      </c>
      <c r="AG2749" s="1844" t="s">
        <v>9283</v>
      </c>
      <c r="AH2749" s="1844">
        <v>4</v>
      </c>
      <c r="AI2749" s="2396" t="str">
        <f t="shared" si="45"/>
        <v>PERIAM</v>
      </c>
      <c r="AJ2749" s="1845"/>
    </row>
    <row r="2750" spans="30:36" x14ac:dyDescent="0.25">
      <c r="AD2750" s="1">
        <v>35</v>
      </c>
      <c r="AE2750" s="1843">
        <v>159507</v>
      </c>
      <c r="AF2750" s="74" t="s">
        <v>3607</v>
      </c>
      <c r="AG2750" s="1844" t="s">
        <v>9283</v>
      </c>
      <c r="AH2750" s="1844">
        <v>4</v>
      </c>
      <c r="AI2750" s="2396" t="str">
        <f t="shared" si="45"/>
        <v>PESAC</v>
      </c>
      <c r="AJ2750" s="1845"/>
    </row>
    <row r="2751" spans="30:36" x14ac:dyDescent="0.25">
      <c r="AD2751" s="1">
        <v>35</v>
      </c>
      <c r="AE2751" s="1843">
        <v>158136</v>
      </c>
      <c r="AF2751" s="74" t="s">
        <v>1580</v>
      </c>
      <c r="AG2751" s="1844" t="s">
        <v>9283</v>
      </c>
      <c r="AH2751" s="1844">
        <v>4</v>
      </c>
      <c r="AI2751" s="2396" t="str">
        <f t="shared" si="45"/>
        <v>PIETROASA</v>
      </c>
      <c r="AJ2751" s="1845"/>
    </row>
    <row r="2752" spans="30:36" x14ac:dyDescent="0.25">
      <c r="AD2752" s="1">
        <v>35</v>
      </c>
      <c r="AE2752" s="1843">
        <v>158181</v>
      </c>
      <c r="AF2752" s="74" t="s">
        <v>3608</v>
      </c>
      <c r="AG2752" s="1844" t="s">
        <v>9283</v>
      </c>
      <c r="AH2752" s="1844">
        <v>4</v>
      </c>
      <c r="AI2752" s="2396" t="str">
        <f t="shared" si="45"/>
        <v>PISCHIA</v>
      </c>
      <c r="AJ2752" s="1845"/>
    </row>
    <row r="2753" spans="30:36" x14ac:dyDescent="0.25">
      <c r="AD2753" s="1">
        <v>35</v>
      </c>
      <c r="AE2753" s="1843">
        <v>158243</v>
      </c>
      <c r="AF2753" s="74" t="s">
        <v>1424</v>
      </c>
      <c r="AG2753" s="1844" t="s">
        <v>9283</v>
      </c>
      <c r="AH2753" s="1844">
        <v>4</v>
      </c>
      <c r="AI2753" s="2396" t="str">
        <f t="shared" si="45"/>
        <v>RACOVITA</v>
      </c>
      <c r="AJ2753" s="1845"/>
    </row>
    <row r="2754" spans="30:36" x14ac:dyDescent="0.25">
      <c r="AD2754" s="1">
        <v>35</v>
      </c>
      <c r="AE2754" s="1843">
        <v>158396</v>
      </c>
      <c r="AF2754" s="74" t="s">
        <v>3609</v>
      </c>
      <c r="AG2754" s="1844" t="s">
        <v>9283</v>
      </c>
      <c r="AH2754" s="1844">
        <v>4</v>
      </c>
      <c r="AI2754" s="2396" t="str">
        <f t="shared" si="45"/>
        <v>REMETEA MARE</v>
      </c>
      <c r="AJ2754" s="1845"/>
    </row>
    <row r="2755" spans="30:36" x14ac:dyDescent="0.25">
      <c r="AD2755" s="1">
        <v>35</v>
      </c>
      <c r="AE2755" s="1843">
        <v>158564</v>
      </c>
      <c r="AF2755" s="74" t="s">
        <v>3610</v>
      </c>
      <c r="AG2755" s="1844" t="s">
        <v>9283</v>
      </c>
      <c r="AH2755" s="1844">
        <v>4</v>
      </c>
      <c r="AI2755" s="2396" t="str">
        <f t="shared" si="45"/>
        <v>SACALAZ</v>
      </c>
      <c r="AJ2755" s="1845"/>
    </row>
    <row r="2756" spans="30:36" x14ac:dyDescent="0.25">
      <c r="AD2756" s="1">
        <v>35</v>
      </c>
      <c r="AE2756" s="1843">
        <v>158449</v>
      </c>
      <c r="AF2756" s="74" t="s">
        <v>3611</v>
      </c>
      <c r="AG2756" s="1844" t="s">
        <v>9283</v>
      </c>
      <c r="AH2756" s="1844">
        <v>4</v>
      </c>
      <c r="AI2756" s="2396" t="str">
        <f t="shared" si="45"/>
        <v>SACOSU TURCESC</v>
      </c>
      <c r="AJ2756" s="1845"/>
    </row>
    <row r="2757" spans="30:36" x14ac:dyDescent="0.25">
      <c r="AD2757" s="1">
        <v>35</v>
      </c>
      <c r="AE2757" s="1843">
        <v>158779</v>
      </c>
      <c r="AF2757" s="74" t="s">
        <v>3403</v>
      </c>
      <c r="AG2757" s="1844" t="s">
        <v>9283</v>
      </c>
      <c r="AH2757" s="1844">
        <v>4</v>
      </c>
      <c r="AI2757" s="2396" t="str">
        <f t="shared" si="45"/>
        <v>SAG</v>
      </c>
      <c r="AJ2757" s="1845"/>
    </row>
    <row r="2758" spans="30:36" x14ac:dyDescent="0.25">
      <c r="AD2758" s="1">
        <v>35</v>
      </c>
      <c r="AE2758" s="1843">
        <v>158653</v>
      </c>
      <c r="AF2758" s="74" t="s">
        <v>3613</v>
      </c>
      <c r="AG2758" s="1844" t="s">
        <v>9283</v>
      </c>
      <c r="AH2758" s="1844">
        <v>4</v>
      </c>
      <c r="AI2758" s="2396" t="str">
        <f t="shared" ref="AI2758:AI2821" si="46">INDEX(AO:AO,MATCH(AH2758,AL:AL,0),)&amp;AF2758</f>
        <v>SANANDREI</v>
      </c>
      <c r="AJ2758" s="1845"/>
    </row>
    <row r="2759" spans="30:36" x14ac:dyDescent="0.25">
      <c r="AD2759" s="1">
        <v>35</v>
      </c>
      <c r="AE2759" s="1843">
        <v>159464</v>
      </c>
      <c r="AF2759" s="74" t="s">
        <v>3419</v>
      </c>
      <c r="AG2759" s="1844" t="s">
        <v>9283</v>
      </c>
      <c r="AH2759" s="1844">
        <v>4</v>
      </c>
      <c r="AI2759" s="2396" t="str">
        <f t="shared" si="46"/>
        <v>SANDRA</v>
      </c>
      <c r="AJ2759" s="1845"/>
    </row>
    <row r="2760" spans="30:36" x14ac:dyDescent="0.25">
      <c r="AD2760" s="1">
        <v>35</v>
      </c>
      <c r="AE2760" s="1843">
        <v>158699</v>
      </c>
      <c r="AF2760" s="74" t="s">
        <v>3614</v>
      </c>
      <c r="AG2760" s="1844" t="s">
        <v>9283</v>
      </c>
      <c r="AH2760" s="1844">
        <v>4</v>
      </c>
      <c r="AI2760" s="2396" t="str">
        <f t="shared" si="46"/>
        <v>SANMIHAIU ROMAN</v>
      </c>
      <c r="AJ2760" s="1845"/>
    </row>
    <row r="2761" spans="30:36" x14ac:dyDescent="0.25">
      <c r="AD2761" s="1">
        <v>35</v>
      </c>
      <c r="AE2761" s="1843">
        <v>158733</v>
      </c>
      <c r="AF2761" s="74" t="s">
        <v>3615</v>
      </c>
      <c r="AG2761" s="1844" t="s">
        <v>9283</v>
      </c>
      <c r="AH2761" s="1844">
        <v>4</v>
      </c>
      <c r="AI2761" s="2396" t="str">
        <f t="shared" si="46"/>
        <v>SANPETRU MARE</v>
      </c>
      <c r="AJ2761" s="1845"/>
    </row>
    <row r="2762" spans="30:36" x14ac:dyDescent="0.25">
      <c r="AD2762" s="1">
        <v>35</v>
      </c>
      <c r="AE2762" s="1843">
        <v>159455</v>
      </c>
      <c r="AF2762" s="74" t="s">
        <v>3616</v>
      </c>
      <c r="AG2762" s="1844" t="s">
        <v>9283</v>
      </c>
      <c r="AH2762" s="1844">
        <v>4</v>
      </c>
      <c r="AI2762" s="2396" t="str">
        <f t="shared" si="46"/>
        <v>SARAVALE</v>
      </c>
      <c r="AJ2762" s="1845"/>
    </row>
    <row r="2763" spans="30:36" x14ac:dyDescent="0.25">
      <c r="AD2763" s="1">
        <v>35</v>
      </c>
      <c r="AE2763" s="1843">
        <v>158528</v>
      </c>
      <c r="AF2763" s="74" t="s">
        <v>3617</v>
      </c>
      <c r="AG2763" s="1844" t="s">
        <v>9283</v>
      </c>
      <c r="AH2763" s="1844">
        <v>4</v>
      </c>
      <c r="AI2763" s="2396" t="str">
        <f t="shared" si="46"/>
        <v>SATCHINEZ</v>
      </c>
      <c r="AJ2763" s="1845"/>
    </row>
    <row r="2764" spans="30:36" x14ac:dyDescent="0.25">
      <c r="AD2764" s="1">
        <v>35</v>
      </c>
      <c r="AE2764" s="1843">
        <v>158608</v>
      </c>
      <c r="AF2764" s="74" t="s">
        <v>1601</v>
      </c>
      <c r="AG2764" s="1844" t="s">
        <v>9283</v>
      </c>
      <c r="AH2764" s="1844">
        <v>4</v>
      </c>
      <c r="AI2764" s="2396" t="str">
        <f t="shared" si="46"/>
        <v>SECAS</v>
      </c>
      <c r="AJ2764" s="1845"/>
    </row>
    <row r="2765" spans="30:36" x14ac:dyDescent="0.25">
      <c r="AD2765" s="1">
        <v>35</v>
      </c>
      <c r="AE2765" s="1843">
        <v>158804</v>
      </c>
      <c r="AF2765" s="74" t="s">
        <v>3618</v>
      </c>
      <c r="AG2765" s="1844" t="s">
        <v>9283</v>
      </c>
      <c r="AH2765" s="1844">
        <v>4</v>
      </c>
      <c r="AI2765" s="2396" t="str">
        <f t="shared" si="46"/>
        <v>STIUCA</v>
      </c>
      <c r="AJ2765" s="1845"/>
    </row>
    <row r="2766" spans="30:36" x14ac:dyDescent="0.25">
      <c r="AD2766" s="1">
        <v>35</v>
      </c>
      <c r="AE2766" s="1843">
        <v>158859</v>
      </c>
      <c r="AF2766" s="74" t="s">
        <v>3619</v>
      </c>
      <c r="AG2766" s="1844" t="s">
        <v>9283</v>
      </c>
      <c r="AH2766" s="1844">
        <v>4</v>
      </c>
      <c r="AI2766" s="2396" t="str">
        <f t="shared" si="46"/>
        <v>TEREMIA MARE</v>
      </c>
      <c r="AJ2766" s="1845"/>
    </row>
    <row r="2767" spans="30:36" x14ac:dyDescent="0.25">
      <c r="AD2767" s="1">
        <v>35</v>
      </c>
      <c r="AE2767" s="1843">
        <v>158895</v>
      </c>
      <c r="AF2767" s="74" t="s">
        <v>1368</v>
      </c>
      <c r="AG2767" s="1844" t="s">
        <v>9283</v>
      </c>
      <c r="AH2767" s="1844">
        <v>4</v>
      </c>
      <c r="AI2767" s="2396" t="str">
        <f t="shared" si="46"/>
        <v>TOMESTI</v>
      </c>
      <c r="AJ2767" s="1845"/>
    </row>
    <row r="2768" spans="30:36" x14ac:dyDescent="0.25">
      <c r="AD2768" s="1">
        <v>35</v>
      </c>
      <c r="AE2768" s="1843">
        <v>159473</v>
      </c>
      <c r="AF2768" s="74" t="s">
        <v>1879</v>
      </c>
      <c r="AG2768" s="1844" t="s">
        <v>9283</v>
      </c>
      <c r="AH2768" s="1844">
        <v>4</v>
      </c>
      <c r="AI2768" s="2396" t="str">
        <f t="shared" si="46"/>
        <v>TOMNATIC</v>
      </c>
      <c r="AJ2768" s="1845"/>
    </row>
    <row r="2769" spans="30:36" x14ac:dyDescent="0.25">
      <c r="AD2769" s="1">
        <v>35</v>
      </c>
      <c r="AE2769" s="1843">
        <v>158966</v>
      </c>
      <c r="AF2769" s="74" t="s">
        <v>3620</v>
      </c>
      <c r="AG2769" s="1844" t="s">
        <v>9283</v>
      </c>
      <c r="AH2769" s="1844">
        <v>4</v>
      </c>
      <c r="AI2769" s="2396" t="str">
        <f t="shared" si="46"/>
        <v>TOPOLOVATU MARE</v>
      </c>
      <c r="AJ2769" s="1845"/>
    </row>
    <row r="2770" spans="30:36" x14ac:dyDescent="0.25">
      <c r="AD2770" s="1">
        <v>35</v>
      </c>
      <c r="AE2770" s="1843">
        <v>159035</v>
      </c>
      <c r="AF2770" s="74" t="s">
        <v>3621</v>
      </c>
      <c r="AG2770" s="1844" t="s">
        <v>9283</v>
      </c>
      <c r="AH2770" s="1844">
        <v>4</v>
      </c>
      <c r="AI2770" s="2396" t="str">
        <f t="shared" si="46"/>
        <v>TORMAC</v>
      </c>
      <c r="AJ2770" s="1845"/>
    </row>
    <row r="2771" spans="30:36" x14ac:dyDescent="0.25">
      <c r="AD2771" s="1">
        <v>35</v>
      </c>
      <c r="AE2771" s="1843">
        <v>159071</v>
      </c>
      <c r="AF2771" s="74" t="s">
        <v>3622</v>
      </c>
      <c r="AG2771" s="1844" t="s">
        <v>9283</v>
      </c>
      <c r="AH2771" s="1844">
        <v>4</v>
      </c>
      <c r="AI2771" s="2396" t="str">
        <f t="shared" si="46"/>
        <v>TRAIAN VUIA</v>
      </c>
      <c r="AJ2771" s="1845"/>
    </row>
    <row r="2772" spans="30:36" x14ac:dyDescent="0.25">
      <c r="AD2772" s="1">
        <v>35</v>
      </c>
      <c r="AE2772" s="1843">
        <v>159142</v>
      </c>
      <c r="AF2772" s="74" t="s">
        <v>3624</v>
      </c>
      <c r="AG2772" s="1844" t="s">
        <v>9283</v>
      </c>
      <c r="AH2772" s="1844">
        <v>4</v>
      </c>
      <c r="AI2772" s="2396" t="str">
        <f t="shared" si="46"/>
        <v>UIVAR</v>
      </c>
      <c r="AJ2772" s="1845"/>
    </row>
    <row r="2773" spans="30:36" x14ac:dyDescent="0.25">
      <c r="AD2773" s="1">
        <v>35</v>
      </c>
      <c r="AE2773" s="1843">
        <v>159482</v>
      </c>
      <c r="AF2773" s="74" t="s">
        <v>3578</v>
      </c>
      <c r="AG2773" s="1844" t="s">
        <v>9283</v>
      </c>
      <c r="AH2773" s="1844">
        <v>4</v>
      </c>
      <c r="AI2773" s="2396" t="str">
        <f t="shared" si="46"/>
        <v>VALCANI</v>
      </c>
      <c r="AJ2773" s="1845"/>
    </row>
    <row r="2774" spans="30:36" x14ac:dyDescent="0.25">
      <c r="AD2774" s="1">
        <v>35</v>
      </c>
      <c r="AE2774" s="1843">
        <v>159213</v>
      </c>
      <c r="AF2774" s="74" t="s">
        <v>3626</v>
      </c>
      <c r="AG2774" s="1844" t="s">
        <v>9283</v>
      </c>
      <c r="AH2774" s="1844">
        <v>4</v>
      </c>
      <c r="AI2774" s="2396" t="str">
        <f t="shared" si="46"/>
        <v>VARIAS</v>
      </c>
      <c r="AJ2774" s="1845"/>
    </row>
    <row r="2775" spans="30:36" x14ac:dyDescent="0.25">
      <c r="AD2775" s="1">
        <v>35</v>
      </c>
      <c r="AE2775" s="1843">
        <v>159259</v>
      </c>
      <c r="AF2775" s="74" t="s">
        <v>3627</v>
      </c>
      <c r="AG2775" s="1844" t="s">
        <v>9283</v>
      </c>
      <c r="AH2775" s="1844">
        <v>4</v>
      </c>
      <c r="AI2775" s="2396" t="str">
        <f t="shared" si="46"/>
        <v>VICTOR VLAD DELAMARINA</v>
      </c>
      <c r="AJ2775" s="1845"/>
    </row>
    <row r="2776" spans="30:36" x14ac:dyDescent="0.25">
      <c r="AD2776" s="1830">
        <v>35</v>
      </c>
      <c r="AE2776" s="1846">
        <v>159339</v>
      </c>
      <c r="AF2776" s="1847" t="s">
        <v>3628</v>
      </c>
      <c r="AG2776" s="1848" t="s">
        <v>9283</v>
      </c>
      <c r="AH2776" s="1848">
        <v>4</v>
      </c>
      <c r="AI2776" s="2397" t="str">
        <f t="shared" si="46"/>
        <v>VOITEG</v>
      </c>
      <c r="AJ2776" s="1849"/>
    </row>
    <row r="2777" spans="30:36" x14ac:dyDescent="0.25">
      <c r="AD2777" s="1850">
        <v>36</v>
      </c>
      <c r="AE2777" s="1851">
        <v>159614</v>
      </c>
      <c r="AF2777" s="1852" t="s">
        <v>3523</v>
      </c>
      <c r="AG2777" s="1853" t="s">
        <v>9284</v>
      </c>
      <c r="AH2777" s="1853">
        <v>1</v>
      </c>
      <c r="AI2777" s="2398" t="str">
        <f t="shared" si="46"/>
        <v>MUNICIPIUL TULCEA</v>
      </c>
      <c r="AJ2777" s="1854" t="s">
        <v>9284</v>
      </c>
    </row>
    <row r="2778" spans="30:36" x14ac:dyDescent="0.25">
      <c r="AD2778" s="1">
        <v>36</v>
      </c>
      <c r="AE2778" s="1843">
        <v>159650</v>
      </c>
      <c r="AF2778" s="74" t="s">
        <v>10718</v>
      </c>
      <c r="AG2778" s="1844" t="s">
        <v>9284</v>
      </c>
      <c r="AH2778" s="1844">
        <v>3</v>
      </c>
      <c r="AI2778" s="2396" t="str">
        <f t="shared" si="46"/>
        <v>ORASUL BABADAG</v>
      </c>
      <c r="AJ2778" s="1845"/>
    </row>
    <row r="2779" spans="30:36" x14ac:dyDescent="0.25">
      <c r="AD2779" s="1">
        <v>36</v>
      </c>
      <c r="AE2779" s="1843">
        <v>159687</v>
      </c>
      <c r="AF2779" s="74" t="s">
        <v>10719</v>
      </c>
      <c r="AG2779" s="1844" t="s">
        <v>9284</v>
      </c>
      <c r="AH2779" s="1844">
        <v>3</v>
      </c>
      <c r="AI2779" s="2396" t="str">
        <f t="shared" si="46"/>
        <v>ORASUL ISACCEA</v>
      </c>
      <c r="AJ2779" s="1845"/>
    </row>
    <row r="2780" spans="30:36" x14ac:dyDescent="0.25">
      <c r="AD2780" s="1">
        <v>36</v>
      </c>
      <c r="AE2780" s="1843">
        <v>159730</v>
      </c>
      <c r="AF2780" s="74" t="s">
        <v>10720</v>
      </c>
      <c r="AG2780" s="1844" t="s">
        <v>9284</v>
      </c>
      <c r="AH2780" s="1844">
        <v>3</v>
      </c>
      <c r="AI2780" s="2396" t="str">
        <f t="shared" si="46"/>
        <v>ORASUL MACIN</v>
      </c>
      <c r="AJ2780" s="1845"/>
    </row>
    <row r="2781" spans="30:36" x14ac:dyDescent="0.25">
      <c r="AD2781" s="1">
        <v>36</v>
      </c>
      <c r="AE2781" s="1843">
        <v>159767</v>
      </c>
      <c r="AF2781" s="74" t="s">
        <v>10721</v>
      </c>
      <c r="AG2781" s="1844" t="s">
        <v>9284</v>
      </c>
      <c r="AH2781" s="1844">
        <v>3</v>
      </c>
      <c r="AI2781" s="2396" t="str">
        <f t="shared" si="46"/>
        <v>ORASUL SULINA</v>
      </c>
      <c r="AJ2781" s="1845"/>
    </row>
    <row r="2782" spans="30:36" x14ac:dyDescent="0.25">
      <c r="AD2782" s="1">
        <v>36</v>
      </c>
      <c r="AE2782" s="1843">
        <v>159785</v>
      </c>
      <c r="AF2782" s="74" t="s">
        <v>1663</v>
      </c>
      <c r="AG2782" s="1844" t="s">
        <v>9284</v>
      </c>
      <c r="AH2782" s="1844">
        <v>4</v>
      </c>
      <c r="AI2782" s="2396" t="str">
        <f t="shared" si="46"/>
        <v>BAIA</v>
      </c>
      <c r="AJ2782" s="1845"/>
    </row>
    <row r="2783" spans="30:36" x14ac:dyDescent="0.25">
      <c r="AD2783" s="1">
        <v>36</v>
      </c>
      <c r="AE2783" s="1843">
        <v>159847</v>
      </c>
      <c r="AF2783" s="74" t="s">
        <v>3524</v>
      </c>
      <c r="AG2783" s="1844" t="s">
        <v>9284</v>
      </c>
      <c r="AH2783" s="1844">
        <v>4</v>
      </c>
      <c r="AI2783" s="2396" t="str">
        <f t="shared" si="46"/>
        <v>BEIDAUD</v>
      </c>
      <c r="AJ2783" s="1845"/>
    </row>
    <row r="2784" spans="30:36" x14ac:dyDescent="0.25">
      <c r="AD2784" s="1">
        <v>36</v>
      </c>
      <c r="AE2784" s="1843">
        <v>161552</v>
      </c>
      <c r="AF2784" s="74" t="s">
        <v>3539</v>
      </c>
      <c r="AG2784" s="1844" t="s">
        <v>9284</v>
      </c>
      <c r="AH2784" s="1844">
        <v>4</v>
      </c>
      <c r="AI2784" s="2396" t="str">
        <f t="shared" si="46"/>
        <v>BESTEPE</v>
      </c>
      <c r="AJ2784" s="1845"/>
    </row>
    <row r="2785" spans="30:36" x14ac:dyDescent="0.25">
      <c r="AD2785" s="1">
        <v>36</v>
      </c>
      <c r="AE2785" s="1843">
        <v>159883</v>
      </c>
      <c r="AF2785" s="74" t="s">
        <v>2140</v>
      </c>
      <c r="AG2785" s="1844" t="s">
        <v>9284</v>
      </c>
      <c r="AH2785" s="1844">
        <v>4</v>
      </c>
      <c r="AI2785" s="2396" t="str">
        <f t="shared" si="46"/>
        <v>C.A. ROSETTI</v>
      </c>
      <c r="AJ2785" s="1845"/>
    </row>
    <row r="2786" spans="30:36" x14ac:dyDescent="0.25">
      <c r="AD2786" s="1">
        <v>36</v>
      </c>
      <c r="AE2786" s="1843">
        <v>159945</v>
      </c>
      <c r="AF2786" s="74" t="s">
        <v>3525</v>
      </c>
      <c r="AG2786" s="1844" t="s">
        <v>9284</v>
      </c>
      <c r="AH2786" s="1844">
        <v>4</v>
      </c>
      <c r="AI2786" s="2396" t="str">
        <f t="shared" si="46"/>
        <v>CARCALIU</v>
      </c>
      <c r="AJ2786" s="1845"/>
    </row>
    <row r="2787" spans="30:36" x14ac:dyDescent="0.25">
      <c r="AD2787" s="1">
        <v>36</v>
      </c>
      <c r="AE2787" s="1843">
        <v>159963</v>
      </c>
      <c r="AF2787" s="74" t="s">
        <v>3526</v>
      </c>
      <c r="AG2787" s="1844" t="s">
        <v>9284</v>
      </c>
      <c r="AH2787" s="1844">
        <v>4</v>
      </c>
      <c r="AI2787" s="2396" t="str">
        <f t="shared" si="46"/>
        <v>CASIMCEA</v>
      </c>
      <c r="AJ2787" s="1845"/>
    </row>
    <row r="2788" spans="30:36" x14ac:dyDescent="0.25">
      <c r="AD2788" s="1">
        <v>36</v>
      </c>
      <c r="AE2788" s="1843">
        <v>160092</v>
      </c>
      <c r="AF2788" s="74" t="s">
        <v>3527</v>
      </c>
      <c r="AG2788" s="1844" t="s">
        <v>9284</v>
      </c>
      <c r="AH2788" s="1844">
        <v>4</v>
      </c>
      <c r="AI2788" s="2396" t="str">
        <f t="shared" si="46"/>
        <v>CEAMURLIA DE JOS</v>
      </c>
      <c r="AJ2788" s="1845"/>
    </row>
    <row r="2789" spans="30:36" x14ac:dyDescent="0.25">
      <c r="AD2789" s="1">
        <v>36</v>
      </c>
      <c r="AE2789" s="1843">
        <v>160047</v>
      </c>
      <c r="AF2789" s="74" t="s">
        <v>3528</v>
      </c>
      <c r="AG2789" s="1844" t="s">
        <v>9284</v>
      </c>
      <c r="AH2789" s="1844">
        <v>4</v>
      </c>
      <c r="AI2789" s="2396" t="str">
        <f t="shared" si="46"/>
        <v>CEATALCHIOI</v>
      </c>
      <c r="AJ2789" s="1845"/>
    </row>
    <row r="2790" spans="30:36" x14ac:dyDescent="0.25">
      <c r="AD2790" s="1">
        <v>36</v>
      </c>
      <c r="AE2790" s="1843">
        <v>160127</v>
      </c>
      <c r="AF2790" s="74" t="s">
        <v>3529</v>
      </c>
      <c r="AG2790" s="1844" t="s">
        <v>9284</v>
      </c>
      <c r="AH2790" s="1844">
        <v>4</v>
      </c>
      <c r="AI2790" s="2396" t="str">
        <f t="shared" si="46"/>
        <v>CERNA</v>
      </c>
      <c r="AJ2790" s="1845"/>
    </row>
    <row r="2791" spans="30:36" x14ac:dyDescent="0.25">
      <c r="AD2791" s="1">
        <v>36</v>
      </c>
      <c r="AE2791" s="1843">
        <v>160172</v>
      </c>
      <c r="AF2791" s="74" t="s">
        <v>3530</v>
      </c>
      <c r="AG2791" s="1844" t="s">
        <v>9284</v>
      </c>
      <c r="AH2791" s="1844">
        <v>4</v>
      </c>
      <c r="AI2791" s="2396" t="str">
        <f t="shared" si="46"/>
        <v>CHILIA VECHE</v>
      </c>
      <c r="AJ2791" s="1845"/>
    </row>
    <row r="2792" spans="30:36" x14ac:dyDescent="0.25">
      <c r="AD2792" s="1">
        <v>36</v>
      </c>
      <c r="AE2792" s="1843">
        <v>160225</v>
      </c>
      <c r="AF2792" s="74" t="s">
        <v>3531</v>
      </c>
      <c r="AG2792" s="1844" t="s">
        <v>9284</v>
      </c>
      <c r="AH2792" s="1844">
        <v>4</v>
      </c>
      <c r="AI2792" s="2396" t="str">
        <f t="shared" si="46"/>
        <v>CIUCUROVA</v>
      </c>
      <c r="AJ2792" s="1845"/>
    </row>
    <row r="2793" spans="30:36" x14ac:dyDescent="0.25">
      <c r="AD2793" s="1">
        <v>36</v>
      </c>
      <c r="AE2793" s="1843">
        <v>160261</v>
      </c>
      <c r="AF2793" s="74" t="s">
        <v>2407</v>
      </c>
      <c r="AG2793" s="1844" t="s">
        <v>9284</v>
      </c>
      <c r="AH2793" s="1844">
        <v>4</v>
      </c>
      <c r="AI2793" s="2396" t="str">
        <f t="shared" si="46"/>
        <v>CRISAN</v>
      </c>
      <c r="AJ2793" s="1845"/>
    </row>
    <row r="2794" spans="30:36" x14ac:dyDescent="0.25">
      <c r="AD2794" s="1">
        <v>36</v>
      </c>
      <c r="AE2794" s="1843">
        <v>160305</v>
      </c>
      <c r="AF2794" s="74" t="s">
        <v>3532</v>
      </c>
      <c r="AG2794" s="1844" t="s">
        <v>9284</v>
      </c>
      <c r="AH2794" s="1844">
        <v>4</v>
      </c>
      <c r="AI2794" s="2396" t="str">
        <f t="shared" si="46"/>
        <v>DAENI</v>
      </c>
      <c r="AJ2794" s="1845"/>
    </row>
    <row r="2795" spans="30:36" x14ac:dyDescent="0.25">
      <c r="AD2795" s="1">
        <v>36</v>
      </c>
      <c r="AE2795" s="1843">
        <v>160323</v>
      </c>
      <c r="AF2795" s="74" t="s">
        <v>2295</v>
      </c>
      <c r="AG2795" s="1844" t="s">
        <v>9284</v>
      </c>
      <c r="AH2795" s="1844">
        <v>4</v>
      </c>
      <c r="AI2795" s="2396" t="str">
        <f t="shared" si="46"/>
        <v>DOROBANTU</v>
      </c>
      <c r="AJ2795" s="1845"/>
    </row>
    <row r="2796" spans="30:36" x14ac:dyDescent="0.25">
      <c r="AD2796" s="1">
        <v>36</v>
      </c>
      <c r="AE2796" s="1843">
        <v>160387</v>
      </c>
      <c r="AF2796" s="74" t="s">
        <v>1954</v>
      </c>
      <c r="AG2796" s="1844" t="s">
        <v>9284</v>
      </c>
      <c r="AH2796" s="1844">
        <v>4</v>
      </c>
      <c r="AI2796" s="2396" t="str">
        <f t="shared" si="46"/>
        <v>FRECATEI</v>
      </c>
      <c r="AJ2796" s="1845"/>
    </row>
    <row r="2797" spans="30:36" x14ac:dyDescent="0.25">
      <c r="AD2797" s="1">
        <v>36</v>
      </c>
      <c r="AE2797" s="1843">
        <v>160430</v>
      </c>
      <c r="AF2797" s="74" t="s">
        <v>2520</v>
      </c>
      <c r="AG2797" s="1844" t="s">
        <v>9284</v>
      </c>
      <c r="AH2797" s="1844">
        <v>4</v>
      </c>
      <c r="AI2797" s="2396" t="str">
        <f t="shared" si="46"/>
        <v>GRECI</v>
      </c>
      <c r="AJ2797" s="1845"/>
    </row>
    <row r="2798" spans="30:36" x14ac:dyDescent="0.25">
      <c r="AD2798" s="1">
        <v>36</v>
      </c>
      <c r="AE2798" s="1843">
        <v>160458</v>
      </c>
      <c r="AF2798" s="74" t="s">
        <v>2904</v>
      </c>
      <c r="AG2798" s="1844" t="s">
        <v>9284</v>
      </c>
      <c r="AH2798" s="1844">
        <v>4</v>
      </c>
      <c r="AI2798" s="2396" t="str">
        <f t="shared" si="46"/>
        <v>GRINDU</v>
      </c>
      <c r="AJ2798" s="1845"/>
    </row>
    <row r="2799" spans="30:36" x14ac:dyDescent="0.25">
      <c r="AD2799" s="1">
        <v>36</v>
      </c>
      <c r="AE2799" s="1843">
        <v>160476</v>
      </c>
      <c r="AF2799" s="74" t="s">
        <v>3533</v>
      </c>
      <c r="AG2799" s="1844" t="s">
        <v>9284</v>
      </c>
      <c r="AH2799" s="1844">
        <v>4</v>
      </c>
      <c r="AI2799" s="2396" t="str">
        <f t="shared" si="46"/>
        <v>HAMCEARCA</v>
      </c>
      <c r="AJ2799" s="1845"/>
    </row>
    <row r="2800" spans="30:36" x14ac:dyDescent="0.25">
      <c r="AD2800" s="1">
        <v>36</v>
      </c>
      <c r="AE2800" s="1843">
        <v>160528</v>
      </c>
      <c r="AF2800" s="74" t="s">
        <v>1668</v>
      </c>
      <c r="AG2800" s="1844" t="s">
        <v>9284</v>
      </c>
      <c r="AH2800" s="1844">
        <v>4</v>
      </c>
      <c r="AI2800" s="2396" t="str">
        <f t="shared" si="46"/>
        <v>HORIA</v>
      </c>
      <c r="AJ2800" s="1845"/>
    </row>
    <row r="2801" spans="30:36" x14ac:dyDescent="0.25">
      <c r="AD2801" s="1">
        <v>36</v>
      </c>
      <c r="AE2801" s="1843">
        <v>161525</v>
      </c>
      <c r="AF2801" s="74" t="s">
        <v>3553</v>
      </c>
      <c r="AG2801" s="1844" t="s">
        <v>9284</v>
      </c>
      <c r="AH2801" s="1844">
        <v>4</v>
      </c>
      <c r="AI2801" s="2396" t="str">
        <f t="shared" si="46"/>
        <v>I.C.BRATIANU</v>
      </c>
      <c r="AJ2801" s="1845"/>
    </row>
    <row r="2802" spans="30:36" x14ac:dyDescent="0.25">
      <c r="AD2802" s="1">
        <v>36</v>
      </c>
      <c r="AE2802" s="1843">
        <v>160564</v>
      </c>
      <c r="AF2802" s="74" t="s">
        <v>1279</v>
      </c>
      <c r="AG2802" s="1844" t="s">
        <v>9284</v>
      </c>
      <c r="AH2802" s="1844">
        <v>4</v>
      </c>
      <c r="AI2802" s="2396" t="str">
        <f t="shared" si="46"/>
        <v>IZVOARELE</v>
      </c>
      <c r="AJ2802" s="1845"/>
    </row>
    <row r="2803" spans="30:36" x14ac:dyDescent="0.25">
      <c r="AD2803" s="1">
        <v>36</v>
      </c>
      <c r="AE2803" s="1843">
        <v>160617</v>
      </c>
      <c r="AF2803" s="74" t="s">
        <v>3535</v>
      </c>
      <c r="AG2803" s="1844" t="s">
        <v>9284</v>
      </c>
      <c r="AH2803" s="1844">
        <v>4</v>
      </c>
      <c r="AI2803" s="2396" t="str">
        <f t="shared" si="46"/>
        <v>JIJILA</v>
      </c>
      <c r="AJ2803" s="1845"/>
    </row>
    <row r="2804" spans="30:36" x14ac:dyDescent="0.25">
      <c r="AD2804" s="1">
        <v>36</v>
      </c>
      <c r="AE2804" s="1843">
        <v>160644</v>
      </c>
      <c r="AF2804" s="74" t="s">
        <v>3536</v>
      </c>
      <c r="AG2804" s="1844" t="s">
        <v>9284</v>
      </c>
      <c r="AH2804" s="1844">
        <v>4</v>
      </c>
      <c r="AI2804" s="2396" t="str">
        <f t="shared" si="46"/>
        <v>JURILOVCA</v>
      </c>
      <c r="AJ2804" s="1845"/>
    </row>
    <row r="2805" spans="30:36" x14ac:dyDescent="0.25">
      <c r="AD2805" s="1">
        <v>36</v>
      </c>
      <c r="AE2805" s="1843">
        <v>160680</v>
      </c>
      <c r="AF2805" s="74" t="s">
        <v>2362</v>
      </c>
      <c r="AG2805" s="1844" t="s">
        <v>9284</v>
      </c>
      <c r="AH2805" s="1844">
        <v>4</v>
      </c>
      <c r="AI2805" s="2396" t="str">
        <f t="shared" si="46"/>
        <v>LUNCAVITA</v>
      </c>
      <c r="AJ2805" s="1845"/>
    </row>
    <row r="2806" spans="30:36" x14ac:dyDescent="0.25">
      <c r="AD2806" s="1">
        <v>36</v>
      </c>
      <c r="AE2806" s="1843">
        <v>160724</v>
      </c>
      <c r="AF2806" s="74" t="s">
        <v>3538</v>
      </c>
      <c r="AG2806" s="1844" t="s">
        <v>9284</v>
      </c>
      <c r="AH2806" s="1844">
        <v>4</v>
      </c>
      <c r="AI2806" s="2396" t="str">
        <f t="shared" si="46"/>
        <v>MAHMUDIA</v>
      </c>
      <c r="AJ2806" s="1845"/>
    </row>
    <row r="2807" spans="30:36" x14ac:dyDescent="0.25">
      <c r="AD2807" s="1">
        <v>36</v>
      </c>
      <c r="AE2807" s="1843">
        <v>160779</v>
      </c>
      <c r="AF2807" s="74" t="s">
        <v>3540</v>
      </c>
      <c r="AG2807" s="1844" t="s">
        <v>9284</v>
      </c>
      <c r="AH2807" s="1844">
        <v>4</v>
      </c>
      <c r="AI2807" s="2396" t="str">
        <f t="shared" si="46"/>
        <v>MALIUC</v>
      </c>
      <c r="AJ2807" s="1845"/>
    </row>
    <row r="2808" spans="30:36" x14ac:dyDescent="0.25">
      <c r="AD2808" s="1">
        <v>36</v>
      </c>
      <c r="AE2808" s="1843">
        <v>160831</v>
      </c>
      <c r="AF2808" s="74" t="s">
        <v>1834</v>
      </c>
      <c r="AG2808" s="1844" t="s">
        <v>9284</v>
      </c>
      <c r="AH2808" s="1844">
        <v>4</v>
      </c>
      <c r="AI2808" s="2396" t="str">
        <f t="shared" si="46"/>
        <v>MIHAI BRAVU</v>
      </c>
      <c r="AJ2808" s="1845"/>
    </row>
    <row r="2809" spans="30:36" x14ac:dyDescent="0.25">
      <c r="AD2809" s="1">
        <v>36</v>
      </c>
      <c r="AE2809" s="1843">
        <v>160877</v>
      </c>
      <c r="AF2809" s="74" t="s">
        <v>1967</v>
      </c>
      <c r="AG2809" s="1844" t="s">
        <v>9284</v>
      </c>
      <c r="AH2809" s="1844">
        <v>4</v>
      </c>
      <c r="AI2809" s="2396" t="str">
        <f t="shared" si="46"/>
        <v>MIHAIL KOGALNICEANU</v>
      </c>
      <c r="AJ2809" s="1845"/>
    </row>
    <row r="2810" spans="30:36" x14ac:dyDescent="0.25">
      <c r="AD2810" s="1">
        <v>36</v>
      </c>
      <c r="AE2810" s="1843">
        <v>160911</v>
      </c>
      <c r="AF2810" s="74" t="s">
        <v>3541</v>
      </c>
      <c r="AG2810" s="1844" t="s">
        <v>9284</v>
      </c>
      <c r="AH2810" s="1844">
        <v>4</v>
      </c>
      <c r="AI2810" s="2396" t="str">
        <f t="shared" si="46"/>
        <v>MURIGHIOL</v>
      </c>
      <c r="AJ2810" s="1845"/>
    </row>
    <row r="2811" spans="30:36" x14ac:dyDescent="0.25">
      <c r="AD2811" s="1">
        <v>36</v>
      </c>
      <c r="AE2811" s="1843">
        <v>160993</v>
      </c>
      <c r="AF2811" s="74" t="s">
        <v>3542</v>
      </c>
      <c r="AG2811" s="1844" t="s">
        <v>9284</v>
      </c>
      <c r="AH2811" s="1844">
        <v>4</v>
      </c>
      <c r="AI2811" s="2396" t="str">
        <f t="shared" si="46"/>
        <v>NALBANT</v>
      </c>
      <c r="AJ2811" s="1845"/>
    </row>
    <row r="2812" spans="30:36" x14ac:dyDescent="0.25">
      <c r="AD2812" s="1">
        <v>36</v>
      </c>
      <c r="AE2812" s="1843">
        <v>161035</v>
      </c>
      <c r="AF2812" s="74" t="s">
        <v>3543</v>
      </c>
      <c r="AG2812" s="1844" t="s">
        <v>9284</v>
      </c>
      <c r="AH2812" s="1844">
        <v>4</v>
      </c>
      <c r="AI2812" s="2396" t="str">
        <f t="shared" si="46"/>
        <v>NICULITEL</v>
      </c>
      <c r="AJ2812" s="1845"/>
    </row>
    <row r="2813" spans="30:36" x14ac:dyDescent="0.25">
      <c r="AD2813" s="1">
        <v>36</v>
      </c>
      <c r="AE2813" s="1843">
        <v>161053</v>
      </c>
      <c r="AF2813" s="74" t="s">
        <v>3544</v>
      </c>
      <c r="AG2813" s="1844" t="s">
        <v>9284</v>
      </c>
      <c r="AH2813" s="1844">
        <v>4</v>
      </c>
      <c r="AI2813" s="2396" t="str">
        <f t="shared" si="46"/>
        <v>NUFARU</v>
      </c>
      <c r="AJ2813" s="1845"/>
    </row>
    <row r="2814" spans="30:36" x14ac:dyDescent="0.25">
      <c r="AD2814" s="1">
        <v>36</v>
      </c>
      <c r="AE2814" s="1843">
        <v>161106</v>
      </c>
      <c r="AF2814" s="74" t="s">
        <v>1598</v>
      </c>
      <c r="AG2814" s="1844" t="s">
        <v>9284</v>
      </c>
      <c r="AH2814" s="1844">
        <v>4</v>
      </c>
      <c r="AI2814" s="2396" t="str">
        <f t="shared" si="46"/>
        <v>OSTROV</v>
      </c>
      <c r="AJ2814" s="1845"/>
    </row>
    <row r="2815" spans="30:36" x14ac:dyDescent="0.25">
      <c r="AD2815" s="1">
        <v>36</v>
      </c>
      <c r="AE2815" s="1843">
        <v>161133</v>
      </c>
      <c r="AF2815" s="74" t="s">
        <v>3545</v>
      </c>
      <c r="AG2815" s="1844" t="s">
        <v>9284</v>
      </c>
      <c r="AH2815" s="1844">
        <v>4</v>
      </c>
      <c r="AI2815" s="2396" t="str">
        <f t="shared" si="46"/>
        <v>PARDINA</v>
      </c>
      <c r="AJ2815" s="1845"/>
    </row>
    <row r="2816" spans="30:36" x14ac:dyDescent="0.25">
      <c r="AD2816" s="1">
        <v>36</v>
      </c>
      <c r="AE2816" s="1843">
        <v>161151</v>
      </c>
      <c r="AF2816" s="74" t="s">
        <v>3546</v>
      </c>
      <c r="AG2816" s="1844" t="s">
        <v>9284</v>
      </c>
      <c r="AH2816" s="1844">
        <v>4</v>
      </c>
      <c r="AI2816" s="2396" t="str">
        <f t="shared" si="46"/>
        <v>PECENEAGA</v>
      </c>
      <c r="AJ2816" s="1845"/>
    </row>
    <row r="2817" spans="30:36" x14ac:dyDescent="0.25">
      <c r="AD2817" s="1">
        <v>36</v>
      </c>
      <c r="AE2817" s="1843">
        <v>161179</v>
      </c>
      <c r="AF2817" s="74" t="s">
        <v>3547</v>
      </c>
      <c r="AG2817" s="1844" t="s">
        <v>9284</v>
      </c>
      <c r="AH2817" s="1844">
        <v>4</v>
      </c>
      <c r="AI2817" s="2396" t="str">
        <f t="shared" si="46"/>
        <v>SARICHIOI</v>
      </c>
      <c r="AJ2817" s="1845"/>
    </row>
    <row r="2818" spans="30:36" x14ac:dyDescent="0.25">
      <c r="AD2818" s="1">
        <v>36</v>
      </c>
      <c r="AE2818" s="1843">
        <v>161231</v>
      </c>
      <c r="AF2818" s="74" t="s">
        <v>2438</v>
      </c>
      <c r="AG2818" s="1844" t="s">
        <v>9284</v>
      </c>
      <c r="AH2818" s="1844">
        <v>4</v>
      </c>
      <c r="AI2818" s="2396" t="str">
        <f t="shared" si="46"/>
        <v>SFANTU GHEORGHE</v>
      </c>
      <c r="AJ2818" s="1845"/>
    </row>
    <row r="2819" spans="30:36" x14ac:dyDescent="0.25">
      <c r="AD2819" s="1">
        <v>36</v>
      </c>
      <c r="AE2819" s="1843">
        <v>161259</v>
      </c>
      <c r="AF2819" s="74" t="s">
        <v>3548</v>
      </c>
      <c r="AG2819" s="1844" t="s">
        <v>9284</v>
      </c>
      <c r="AH2819" s="1844">
        <v>4</v>
      </c>
      <c r="AI2819" s="2396" t="str">
        <f t="shared" si="46"/>
        <v>SLAVA CERCHEZA</v>
      </c>
      <c r="AJ2819" s="1845"/>
    </row>
    <row r="2820" spans="30:36" x14ac:dyDescent="0.25">
      <c r="AD2820" s="1">
        <v>36</v>
      </c>
      <c r="AE2820" s="1843">
        <v>161286</v>
      </c>
      <c r="AF2820" s="74" t="s">
        <v>2064</v>
      </c>
      <c r="AG2820" s="1844" t="s">
        <v>9284</v>
      </c>
      <c r="AH2820" s="1844">
        <v>4</v>
      </c>
      <c r="AI2820" s="2396" t="str">
        <f t="shared" si="46"/>
        <v>SMARDAN</v>
      </c>
      <c r="AJ2820" s="1845"/>
    </row>
    <row r="2821" spans="30:36" x14ac:dyDescent="0.25">
      <c r="AD2821" s="1">
        <v>36</v>
      </c>
      <c r="AE2821" s="1843">
        <v>161302</v>
      </c>
      <c r="AF2821" s="74" t="s">
        <v>3549</v>
      </c>
      <c r="AG2821" s="1844" t="s">
        <v>9284</v>
      </c>
      <c r="AH2821" s="1844">
        <v>4</v>
      </c>
      <c r="AI2821" s="2396" t="str">
        <f t="shared" si="46"/>
        <v>SOMOVA</v>
      </c>
      <c r="AJ2821" s="1845"/>
    </row>
    <row r="2822" spans="30:36" x14ac:dyDescent="0.25">
      <c r="AD2822" s="1">
        <v>36</v>
      </c>
      <c r="AE2822" s="1843">
        <v>161348</v>
      </c>
      <c r="AF2822" s="74" t="s">
        <v>1769</v>
      </c>
      <c r="AG2822" s="1844" t="s">
        <v>9284</v>
      </c>
      <c r="AH2822" s="1844">
        <v>4</v>
      </c>
      <c r="AI2822" s="2396" t="str">
        <f t="shared" ref="AI2822:AI2885" si="47">INDEX(AO:AO,MATCH(AH2822,AL:AL,0),)&amp;AF2822</f>
        <v>STEJARU</v>
      </c>
      <c r="AJ2822" s="1845"/>
    </row>
    <row r="2823" spans="30:36" x14ac:dyDescent="0.25">
      <c r="AD2823" s="1">
        <v>36</v>
      </c>
      <c r="AE2823" s="1843">
        <v>161384</v>
      </c>
      <c r="AF2823" s="74" t="s">
        <v>3550</v>
      </c>
      <c r="AG2823" s="1844" t="s">
        <v>9284</v>
      </c>
      <c r="AH2823" s="1844">
        <v>4</v>
      </c>
      <c r="AI2823" s="2396" t="str">
        <f t="shared" si="47"/>
        <v>TOPOLOG</v>
      </c>
      <c r="AJ2823" s="1845"/>
    </row>
    <row r="2824" spans="30:36" x14ac:dyDescent="0.25">
      <c r="AD2824" s="1">
        <v>36</v>
      </c>
      <c r="AE2824" s="1843">
        <v>161464</v>
      </c>
      <c r="AF2824" s="74" t="s">
        <v>3551</v>
      </c>
      <c r="AG2824" s="1844" t="s">
        <v>9284</v>
      </c>
      <c r="AH2824" s="1844">
        <v>4</v>
      </c>
      <c r="AI2824" s="2396" t="str">
        <f t="shared" si="47"/>
        <v>TURCOAIA</v>
      </c>
      <c r="AJ2824" s="1845"/>
    </row>
    <row r="2825" spans="30:36" x14ac:dyDescent="0.25">
      <c r="AD2825" s="1">
        <v>36</v>
      </c>
      <c r="AE2825" s="1843">
        <v>161543</v>
      </c>
      <c r="AF2825" s="74" t="s">
        <v>3537</v>
      </c>
      <c r="AG2825" s="1844" t="s">
        <v>9284</v>
      </c>
      <c r="AH2825" s="1844">
        <v>4</v>
      </c>
      <c r="AI2825" s="2396" t="str">
        <f t="shared" si="47"/>
        <v>VACARENI</v>
      </c>
      <c r="AJ2825" s="1845"/>
    </row>
    <row r="2826" spans="30:36" x14ac:dyDescent="0.25">
      <c r="AD2826" s="1">
        <v>36</v>
      </c>
      <c r="AE2826" s="1843">
        <v>161482</v>
      </c>
      <c r="AF2826" s="74" t="s">
        <v>3552</v>
      </c>
      <c r="AG2826" s="1844" t="s">
        <v>9284</v>
      </c>
      <c r="AH2826" s="1844">
        <v>4</v>
      </c>
      <c r="AI2826" s="2396" t="str">
        <f t="shared" si="47"/>
        <v>VALEA NUCARILOR</v>
      </c>
      <c r="AJ2826" s="1845"/>
    </row>
    <row r="2827" spans="30:36" x14ac:dyDescent="0.25">
      <c r="AD2827" s="1830">
        <v>36</v>
      </c>
      <c r="AE2827" s="1846">
        <v>161561</v>
      </c>
      <c r="AF2827" s="1847" t="s">
        <v>3534</v>
      </c>
      <c r="AG2827" s="1848" t="s">
        <v>9284</v>
      </c>
      <c r="AH2827" s="1848">
        <v>4</v>
      </c>
      <c r="AI2827" s="2397" t="str">
        <f t="shared" si="47"/>
        <v>VALEA TEILOR</v>
      </c>
      <c r="AJ2827" s="1849"/>
    </row>
    <row r="2828" spans="30:36" x14ac:dyDescent="0.25">
      <c r="AD2828" s="1850">
        <v>37</v>
      </c>
      <c r="AE2828" s="1851">
        <v>161945</v>
      </c>
      <c r="AF2828" s="1852" t="s">
        <v>3766</v>
      </c>
      <c r="AG2828" s="1853" t="s">
        <v>9285</v>
      </c>
      <c r="AH2828" s="1853">
        <v>1</v>
      </c>
      <c r="AI2828" s="2398" t="str">
        <f t="shared" si="47"/>
        <v>MUNICIPIUL VASLUI</v>
      </c>
      <c r="AJ2828" s="1854" t="s">
        <v>9285</v>
      </c>
    </row>
    <row r="2829" spans="30:36" x14ac:dyDescent="0.25">
      <c r="AD2829" s="1">
        <v>37</v>
      </c>
      <c r="AE2829" s="1843">
        <v>161794</v>
      </c>
      <c r="AF2829" s="74" t="s">
        <v>10722</v>
      </c>
      <c r="AG2829" s="1844" t="s">
        <v>9285</v>
      </c>
      <c r="AH2829" s="1844">
        <v>2</v>
      </c>
      <c r="AI2829" s="2396" t="str">
        <f t="shared" si="47"/>
        <v>MUNICIPIUL BARLAD</v>
      </c>
      <c r="AJ2829" s="1845"/>
    </row>
    <row r="2830" spans="30:36" x14ac:dyDescent="0.25">
      <c r="AD2830" s="1">
        <v>37</v>
      </c>
      <c r="AE2830" s="1843">
        <v>161829</v>
      </c>
      <c r="AF2830" s="74" t="s">
        <v>10723</v>
      </c>
      <c r="AG2830" s="1844" t="s">
        <v>9285</v>
      </c>
      <c r="AH2830" s="1844">
        <v>2</v>
      </c>
      <c r="AI2830" s="2396" t="str">
        <f t="shared" si="47"/>
        <v>MUNICIPIUL HUSI</v>
      </c>
      <c r="AJ2830" s="1845"/>
    </row>
    <row r="2831" spans="30:36" x14ac:dyDescent="0.25">
      <c r="AD2831" s="1">
        <v>37</v>
      </c>
      <c r="AE2831" s="1843">
        <v>164981</v>
      </c>
      <c r="AF2831" s="74" t="s">
        <v>10724</v>
      </c>
      <c r="AG2831" s="1844" t="s">
        <v>9285</v>
      </c>
      <c r="AH2831" s="1844">
        <v>3</v>
      </c>
      <c r="AI2831" s="2396" t="str">
        <f t="shared" si="47"/>
        <v>ORASUL MURGENI</v>
      </c>
      <c r="AJ2831" s="1845"/>
    </row>
    <row r="2832" spans="30:36" x14ac:dyDescent="0.25">
      <c r="AD2832" s="1">
        <v>37</v>
      </c>
      <c r="AE2832" s="1843">
        <v>161856</v>
      </c>
      <c r="AF2832" s="74" t="s">
        <v>1366</v>
      </c>
      <c r="AG2832" s="1844" t="s">
        <v>9285</v>
      </c>
      <c r="AH2832" s="1844">
        <v>3</v>
      </c>
      <c r="AI2832" s="2396" t="str">
        <f t="shared" si="47"/>
        <v>ORASUL NEGRESTI</v>
      </c>
      <c r="AJ2832" s="1845"/>
    </row>
    <row r="2833" spans="30:36" x14ac:dyDescent="0.25">
      <c r="AD2833" s="1">
        <v>37</v>
      </c>
      <c r="AE2833" s="1843">
        <v>162014</v>
      </c>
      <c r="AF2833" s="74" t="s">
        <v>1428</v>
      </c>
      <c r="AG2833" s="1844" t="s">
        <v>9285</v>
      </c>
      <c r="AH2833" s="1844">
        <v>4</v>
      </c>
      <c r="AI2833" s="2396" t="str">
        <f t="shared" si="47"/>
        <v>ALBESTI</v>
      </c>
      <c r="AJ2833" s="1845"/>
    </row>
    <row r="2834" spans="30:36" x14ac:dyDescent="0.25">
      <c r="AD2834" s="1">
        <v>37</v>
      </c>
      <c r="AE2834" s="1843">
        <v>162069</v>
      </c>
      <c r="AF2834" s="74" t="s">
        <v>3729</v>
      </c>
      <c r="AG2834" s="1844" t="s">
        <v>9285</v>
      </c>
      <c r="AH2834" s="1844">
        <v>4</v>
      </c>
      <c r="AI2834" s="2396" t="str">
        <f t="shared" si="47"/>
        <v>ALEXANDRU VLAHUTA</v>
      </c>
      <c r="AJ2834" s="1845"/>
    </row>
    <row r="2835" spans="30:36" x14ac:dyDescent="0.25">
      <c r="AD2835" s="1">
        <v>37</v>
      </c>
      <c r="AE2835" s="1843">
        <v>162149</v>
      </c>
      <c r="AF2835" s="74" t="s">
        <v>3767</v>
      </c>
      <c r="AG2835" s="1844" t="s">
        <v>9285</v>
      </c>
      <c r="AH2835" s="1844">
        <v>4</v>
      </c>
      <c r="AI2835" s="2396" t="str">
        <f t="shared" si="47"/>
        <v>ARSURA</v>
      </c>
      <c r="AJ2835" s="1845"/>
    </row>
    <row r="2836" spans="30:36" x14ac:dyDescent="0.25">
      <c r="AD2836" s="1">
        <v>37</v>
      </c>
      <c r="AE2836" s="1843">
        <v>162327</v>
      </c>
      <c r="AF2836" s="74" t="s">
        <v>3768</v>
      </c>
      <c r="AG2836" s="1844" t="s">
        <v>9285</v>
      </c>
      <c r="AH2836" s="1844">
        <v>4</v>
      </c>
      <c r="AI2836" s="2396" t="str">
        <f t="shared" si="47"/>
        <v>BACANI</v>
      </c>
      <c r="AJ2836" s="1845"/>
    </row>
    <row r="2837" spans="30:36" x14ac:dyDescent="0.25">
      <c r="AD2837" s="1">
        <v>37</v>
      </c>
      <c r="AE2837" s="1843">
        <v>162381</v>
      </c>
      <c r="AF2837" s="74" t="s">
        <v>1504</v>
      </c>
      <c r="AG2837" s="1844" t="s">
        <v>9285</v>
      </c>
      <c r="AH2837" s="1844">
        <v>4</v>
      </c>
      <c r="AI2837" s="2396" t="str">
        <f t="shared" si="47"/>
        <v>BACESTI</v>
      </c>
      <c r="AJ2837" s="1845"/>
    </row>
    <row r="2838" spans="30:36" x14ac:dyDescent="0.25">
      <c r="AD2838" s="1">
        <v>37</v>
      </c>
      <c r="AE2838" s="1843">
        <v>162452</v>
      </c>
      <c r="AF2838" s="74" t="s">
        <v>1569</v>
      </c>
      <c r="AG2838" s="1844" t="s">
        <v>9285</v>
      </c>
      <c r="AH2838" s="1844">
        <v>4</v>
      </c>
      <c r="AI2838" s="2396" t="str">
        <f t="shared" si="47"/>
        <v>BALTENI</v>
      </c>
      <c r="AJ2838" s="1845"/>
    </row>
    <row r="2839" spans="30:36" x14ac:dyDescent="0.25">
      <c r="AD2839" s="1">
        <v>37</v>
      </c>
      <c r="AE2839" s="1843">
        <v>162194</v>
      </c>
      <c r="AF2839" s="74" t="s">
        <v>1712</v>
      </c>
      <c r="AG2839" s="1844" t="s">
        <v>9285</v>
      </c>
      <c r="AH2839" s="1844">
        <v>4</v>
      </c>
      <c r="AI2839" s="2396" t="str">
        <f t="shared" si="47"/>
        <v>BANCA</v>
      </c>
      <c r="AJ2839" s="1845"/>
    </row>
    <row r="2840" spans="30:36" x14ac:dyDescent="0.25">
      <c r="AD2840" s="1">
        <v>37</v>
      </c>
      <c r="AE2840" s="1843">
        <v>162498</v>
      </c>
      <c r="AF2840" s="74" t="s">
        <v>3770</v>
      </c>
      <c r="AG2840" s="1844" t="s">
        <v>9285</v>
      </c>
      <c r="AH2840" s="1844">
        <v>4</v>
      </c>
      <c r="AI2840" s="2396" t="str">
        <f t="shared" si="47"/>
        <v>BEREZENI</v>
      </c>
      <c r="AJ2840" s="1845"/>
    </row>
    <row r="2841" spans="30:36" x14ac:dyDescent="0.25">
      <c r="AD2841" s="1">
        <v>37</v>
      </c>
      <c r="AE2841" s="1843">
        <v>162559</v>
      </c>
      <c r="AF2841" s="74" t="s">
        <v>1698</v>
      </c>
      <c r="AG2841" s="1844" t="s">
        <v>9285</v>
      </c>
      <c r="AH2841" s="1844">
        <v>4</v>
      </c>
      <c r="AI2841" s="2396" t="str">
        <f t="shared" si="47"/>
        <v>BLAGESTI</v>
      </c>
      <c r="AJ2841" s="1845"/>
    </row>
    <row r="2842" spans="30:36" x14ac:dyDescent="0.25">
      <c r="AD2842" s="1">
        <v>37</v>
      </c>
      <c r="AE2842" s="1843">
        <v>162595</v>
      </c>
      <c r="AF2842" s="74" t="s">
        <v>1777</v>
      </c>
      <c r="AG2842" s="1844" t="s">
        <v>9285</v>
      </c>
      <c r="AH2842" s="1844">
        <v>4</v>
      </c>
      <c r="AI2842" s="2396" t="str">
        <f t="shared" si="47"/>
        <v>BOGDANA</v>
      </c>
      <c r="AJ2842" s="1845"/>
    </row>
    <row r="2843" spans="30:36" x14ac:dyDescent="0.25">
      <c r="AD2843" s="1">
        <v>37</v>
      </c>
      <c r="AE2843" s="1843">
        <v>162693</v>
      </c>
      <c r="AF2843" s="74" t="s">
        <v>1364</v>
      </c>
      <c r="AG2843" s="1844" t="s">
        <v>9285</v>
      </c>
      <c r="AH2843" s="1844">
        <v>4</v>
      </c>
      <c r="AI2843" s="2396" t="str">
        <f t="shared" si="47"/>
        <v>BOGDANESTI</v>
      </c>
      <c r="AJ2843" s="1845"/>
    </row>
    <row r="2844" spans="30:36" x14ac:dyDescent="0.25">
      <c r="AD2844" s="1">
        <v>37</v>
      </c>
      <c r="AE2844" s="1843">
        <v>162791</v>
      </c>
      <c r="AF2844" s="74" t="s">
        <v>3771</v>
      </c>
      <c r="AG2844" s="1844" t="s">
        <v>9285</v>
      </c>
      <c r="AH2844" s="1844">
        <v>4</v>
      </c>
      <c r="AI2844" s="2396" t="str">
        <f t="shared" si="47"/>
        <v>BOGDANITA</v>
      </c>
      <c r="AJ2844" s="1845"/>
    </row>
    <row r="2845" spans="30:36" x14ac:dyDescent="0.25">
      <c r="AD2845" s="1">
        <v>37</v>
      </c>
      <c r="AE2845" s="1843">
        <v>162871</v>
      </c>
      <c r="AF2845" s="74" t="s">
        <v>1281</v>
      </c>
      <c r="AG2845" s="1844" t="s">
        <v>9285</v>
      </c>
      <c r="AH2845" s="1844">
        <v>4</v>
      </c>
      <c r="AI2845" s="2396" t="str">
        <f t="shared" si="47"/>
        <v>BOTESTI</v>
      </c>
      <c r="AJ2845" s="1845"/>
    </row>
    <row r="2846" spans="30:36" x14ac:dyDescent="0.25">
      <c r="AD2846" s="1">
        <v>37</v>
      </c>
      <c r="AE2846" s="1843">
        <v>162924</v>
      </c>
      <c r="AF2846" s="74" t="s">
        <v>3772</v>
      </c>
      <c r="AG2846" s="1844" t="s">
        <v>9285</v>
      </c>
      <c r="AH2846" s="1844">
        <v>4</v>
      </c>
      <c r="AI2846" s="2396" t="str">
        <f t="shared" si="47"/>
        <v>BUNESTI-AVERESTI</v>
      </c>
      <c r="AJ2846" s="1845"/>
    </row>
    <row r="2847" spans="30:36" x14ac:dyDescent="0.25">
      <c r="AD2847" s="1">
        <v>37</v>
      </c>
      <c r="AE2847" s="1843">
        <v>167268</v>
      </c>
      <c r="AF2847" s="74" t="s">
        <v>3790</v>
      </c>
      <c r="AG2847" s="1844" t="s">
        <v>9285</v>
      </c>
      <c r="AH2847" s="1844">
        <v>4</v>
      </c>
      <c r="AI2847" s="2396" t="str">
        <f t="shared" si="47"/>
        <v>CIOCANI</v>
      </c>
      <c r="AJ2847" s="1845"/>
    </row>
    <row r="2848" spans="30:36" x14ac:dyDescent="0.25">
      <c r="AD2848" s="1">
        <v>37</v>
      </c>
      <c r="AE2848" s="1843">
        <v>163002</v>
      </c>
      <c r="AF2848" s="74" t="s">
        <v>3773</v>
      </c>
      <c r="AG2848" s="1844" t="s">
        <v>9285</v>
      </c>
      <c r="AH2848" s="1844">
        <v>4</v>
      </c>
      <c r="AI2848" s="2396" t="str">
        <f t="shared" si="47"/>
        <v>CODAESTI</v>
      </c>
      <c r="AJ2848" s="1845"/>
    </row>
    <row r="2849" spans="30:36" x14ac:dyDescent="0.25">
      <c r="AD2849" s="1">
        <v>37</v>
      </c>
      <c r="AE2849" s="1843">
        <v>163057</v>
      </c>
      <c r="AF2849" s="74" t="s">
        <v>1296</v>
      </c>
      <c r="AG2849" s="1844" t="s">
        <v>9285</v>
      </c>
      <c r="AH2849" s="1844">
        <v>4</v>
      </c>
      <c r="AI2849" s="2396" t="str">
        <f t="shared" si="47"/>
        <v>COROIESTI</v>
      </c>
      <c r="AJ2849" s="1845"/>
    </row>
    <row r="2850" spans="30:36" x14ac:dyDescent="0.25">
      <c r="AD2850" s="1">
        <v>37</v>
      </c>
      <c r="AE2850" s="1843">
        <v>163137</v>
      </c>
      <c r="AF2850" s="74" t="s">
        <v>1290</v>
      </c>
      <c r="AG2850" s="1844" t="s">
        <v>9285</v>
      </c>
      <c r="AH2850" s="1844">
        <v>4</v>
      </c>
      <c r="AI2850" s="2396" t="str">
        <f t="shared" si="47"/>
        <v>COSTESTI</v>
      </c>
      <c r="AJ2850" s="1845"/>
    </row>
    <row r="2851" spans="30:36" x14ac:dyDescent="0.25">
      <c r="AD2851" s="1">
        <v>37</v>
      </c>
      <c r="AE2851" s="1843">
        <v>167277</v>
      </c>
      <c r="AF2851" s="74" t="s">
        <v>2932</v>
      </c>
      <c r="AG2851" s="1844" t="s">
        <v>9285</v>
      </c>
      <c r="AH2851" s="1844">
        <v>4</v>
      </c>
      <c r="AI2851" s="2396" t="str">
        <f t="shared" si="47"/>
        <v>COZMESTI</v>
      </c>
      <c r="AJ2851" s="1845"/>
    </row>
    <row r="2852" spans="30:36" x14ac:dyDescent="0.25">
      <c r="AD2852" s="1">
        <v>37</v>
      </c>
      <c r="AE2852" s="1843">
        <v>163208</v>
      </c>
      <c r="AF2852" s="74" t="s">
        <v>1301</v>
      </c>
      <c r="AG2852" s="1844" t="s">
        <v>9285</v>
      </c>
      <c r="AH2852" s="1844">
        <v>4</v>
      </c>
      <c r="AI2852" s="2396" t="str">
        <f t="shared" si="47"/>
        <v>CRETESTI</v>
      </c>
      <c r="AJ2852" s="1845"/>
    </row>
    <row r="2853" spans="30:36" x14ac:dyDescent="0.25">
      <c r="AD2853" s="1">
        <v>37</v>
      </c>
      <c r="AE2853" s="1843">
        <v>163253</v>
      </c>
      <c r="AF2853" s="74" t="s">
        <v>2298</v>
      </c>
      <c r="AG2853" s="1844" t="s">
        <v>9285</v>
      </c>
      <c r="AH2853" s="1844">
        <v>4</v>
      </c>
      <c r="AI2853" s="2396" t="str">
        <f t="shared" si="47"/>
        <v>DANESTI</v>
      </c>
      <c r="AJ2853" s="1845"/>
    </row>
    <row r="2854" spans="30:36" x14ac:dyDescent="0.25">
      <c r="AD2854" s="1">
        <v>37</v>
      </c>
      <c r="AE2854" s="1843">
        <v>163324</v>
      </c>
      <c r="AF2854" s="74" t="s">
        <v>1725</v>
      </c>
      <c r="AG2854" s="1844" t="s">
        <v>9285</v>
      </c>
      <c r="AH2854" s="1844">
        <v>4</v>
      </c>
      <c r="AI2854" s="2396" t="str">
        <f t="shared" si="47"/>
        <v>DELENI</v>
      </c>
      <c r="AJ2854" s="1845"/>
    </row>
    <row r="2855" spans="30:36" x14ac:dyDescent="0.25">
      <c r="AD2855" s="1">
        <v>37</v>
      </c>
      <c r="AE2855" s="1843">
        <v>163379</v>
      </c>
      <c r="AF2855" s="74" t="s">
        <v>3774</v>
      </c>
      <c r="AG2855" s="1844" t="s">
        <v>9285</v>
      </c>
      <c r="AH2855" s="1844">
        <v>4</v>
      </c>
      <c r="AI2855" s="2396" t="str">
        <f t="shared" si="47"/>
        <v>DELESTI</v>
      </c>
      <c r="AJ2855" s="1845"/>
    </row>
    <row r="2856" spans="30:36" x14ac:dyDescent="0.25">
      <c r="AD2856" s="1">
        <v>37</v>
      </c>
      <c r="AE2856" s="1843">
        <v>164277</v>
      </c>
      <c r="AF2856" s="74" t="s">
        <v>1996</v>
      </c>
      <c r="AG2856" s="1844" t="s">
        <v>9285</v>
      </c>
      <c r="AH2856" s="1844">
        <v>4</v>
      </c>
      <c r="AI2856" s="2396" t="str">
        <f t="shared" si="47"/>
        <v>DIMITRIE CANTEMIR</v>
      </c>
      <c r="AJ2856" s="1845"/>
    </row>
    <row r="2857" spans="30:36" x14ac:dyDescent="0.25">
      <c r="AD2857" s="1">
        <v>37</v>
      </c>
      <c r="AE2857" s="1843">
        <v>167286</v>
      </c>
      <c r="AF2857" s="74" t="s">
        <v>3806</v>
      </c>
      <c r="AG2857" s="1844" t="s">
        <v>9285</v>
      </c>
      <c r="AH2857" s="1844">
        <v>4</v>
      </c>
      <c r="AI2857" s="2396" t="str">
        <f t="shared" si="47"/>
        <v>DODESTI</v>
      </c>
      <c r="AJ2857" s="1845"/>
    </row>
    <row r="2858" spans="30:36" x14ac:dyDescent="0.25">
      <c r="AD2858" s="1">
        <v>37</v>
      </c>
      <c r="AE2858" s="1843">
        <v>163486</v>
      </c>
      <c r="AF2858" s="74" t="s">
        <v>2499</v>
      </c>
      <c r="AG2858" s="1844" t="s">
        <v>9285</v>
      </c>
      <c r="AH2858" s="1844">
        <v>4</v>
      </c>
      <c r="AI2858" s="2396" t="str">
        <f t="shared" si="47"/>
        <v>DRAGOMIRESTI</v>
      </c>
      <c r="AJ2858" s="1845"/>
    </row>
    <row r="2859" spans="30:36" x14ac:dyDescent="0.25">
      <c r="AD2859" s="1">
        <v>37</v>
      </c>
      <c r="AE2859" s="1843">
        <v>163618</v>
      </c>
      <c r="AF2859" s="74" t="s">
        <v>3775</v>
      </c>
      <c r="AG2859" s="1844" t="s">
        <v>9285</v>
      </c>
      <c r="AH2859" s="1844">
        <v>4</v>
      </c>
      <c r="AI2859" s="2396" t="str">
        <f t="shared" si="47"/>
        <v>DRANCENI</v>
      </c>
      <c r="AJ2859" s="1845"/>
    </row>
    <row r="2860" spans="30:36" x14ac:dyDescent="0.25">
      <c r="AD2860" s="1">
        <v>37</v>
      </c>
      <c r="AE2860" s="1843">
        <v>163681</v>
      </c>
      <c r="AF2860" s="74" t="s">
        <v>3777</v>
      </c>
      <c r="AG2860" s="1844" t="s">
        <v>9285</v>
      </c>
      <c r="AH2860" s="1844">
        <v>4</v>
      </c>
      <c r="AI2860" s="2396" t="str">
        <f t="shared" si="47"/>
        <v>DUDA-EPURENI</v>
      </c>
      <c r="AJ2860" s="1845"/>
    </row>
    <row r="2861" spans="30:36" x14ac:dyDescent="0.25">
      <c r="AD2861" s="1">
        <v>37</v>
      </c>
      <c r="AE2861" s="1843">
        <v>163734</v>
      </c>
      <c r="AF2861" s="74" t="s">
        <v>1388</v>
      </c>
      <c r="AG2861" s="1844" t="s">
        <v>9285</v>
      </c>
      <c r="AH2861" s="1844">
        <v>4</v>
      </c>
      <c r="AI2861" s="2396" t="str">
        <f t="shared" si="47"/>
        <v>DUMESTI</v>
      </c>
      <c r="AJ2861" s="1845"/>
    </row>
    <row r="2862" spans="30:36" x14ac:dyDescent="0.25">
      <c r="AD2862" s="1">
        <v>37</v>
      </c>
      <c r="AE2862" s="1843">
        <v>163789</v>
      </c>
      <c r="AF2862" s="74" t="s">
        <v>3776</v>
      </c>
      <c r="AG2862" s="1844" t="s">
        <v>9285</v>
      </c>
      <c r="AH2862" s="1844">
        <v>4</v>
      </c>
      <c r="AI2862" s="2396" t="str">
        <f t="shared" si="47"/>
        <v>EPURENI</v>
      </c>
      <c r="AJ2862" s="1845"/>
    </row>
    <row r="2863" spans="30:36" x14ac:dyDescent="0.25">
      <c r="AD2863" s="1">
        <v>37</v>
      </c>
      <c r="AE2863" s="1843">
        <v>163832</v>
      </c>
      <c r="AF2863" s="74" t="s">
        <v>3778</v>
      </c>
      <c r="AG2863" s="1844" t="s">
        <v>9285</v>
      </c>
      <c r="AH2863" s="1844">
        <v>4</v>
      </c>
      <c r="AI2863" s="2396" t="str">
        <f t="shared" si="47"/>
        <v>FALCIU</v>
      </c>
      <c r="AJ2863" s="1845"/>
    </row>
    <row r="2864" spans="30:36" x14ac:dyDescent="0.25">
      <c r="AD2864" s="1">
        <v>37</v>
      </c>
      <c r="AE2864" s="1843">
        <v>167295</v>
      </c>
      <c r="AF2864" s="74" t="s">
        <v>1307</v>
      </c>
      <c r="AG2864" s="1844" t="s">
        <v>9285</v>
      </c>
      <c r="AH2864" s="1844">
        <v>4</v>
      </c>
      <c r="AI2864" s="2396" t="str">
        <f t="shared" si="47"/>
        <v>FERESTI</v>
      </c>
      <c r="AJ2864" s="1845"/>
    </row>
    <row r="2865" spans="30:36" x14ac:dyDescent="0.25">
      <c r="AD2865" s="1">
        <v>37</v>
      </c>
      <c r="AE2865" s="1843">
        <v>167231</v>
      </c>
      <c r="AF2865" s="74" t="s">
        <v>3780</v>
      </c>
      <c r="AG2865" s="1844" t="s">
        <v>9285</v>
      </c>
      <c r="AH2865" s="1844">
        <v>4</v>
      </c>
      <c r="AI2865" s="2396" t="str">
        <f t="shared" si="47"/>
        <v>FRUNTISENI</v>
      </c>
      <c r="AJ2865" s="1845"/>
    </row>
    <row r="2866" spans="30:36" x14ac:dyDescent="0.25">
      <c r="AD2866" s="1">
        <v>37</v>
      </c>
      <c r="AE2866" s="1843">
        <v>163903</v>
      </c>
      <c r="AF2866" s="74" t="s">
        <v>3722</v>
      </c>
      <c r="AG2866" s="1844" t="s">
        <v>9285</v>
      </c>
      <c r="AH2866" s="1844">
        <v>4</v>
      </c>
      <c r="AI2866" s="2396" t="str">
        <f t="shared" si="47"/>
        <v>GAGESTI</v>
      </c>
      <c r="AJ2866" s="1845"/>
    </row>
    <row r="2867" spans="30:36" x14ac:dyDescent="0.25">
      <c r="AD2867" s="1">
        <v>37</v>
      </c>
      <c r="AE2867" s="1843">
        <v>164062</v>
      </c>
      <c r="AF2867" s="74" t="s">
        <v>3779</v>
      </c>
      <c r="AG2867" s="1844" t="s">
        <v>9285</v>
      </c>
      <c r="AH2867" s="1844">
        <v>4</v>
      </c>
      <c r="AI2867" s="2396" t="str">
        <f t="shared" si="47"/>
        <v>GARCENI</v>
      </c>
      <c r="AJ2867" s="1845"/>
    </row>
    <row r="2868" spans="30:36" x14ac:dyDescent="0.25">
      <c r="AD2868" s="1">
        <v>37</v>
      </c>
      <c r="AE2868" s="1843">
        <v>163967</v>
      </c>
      <c r="AF2868" s="74" t="s">
        <v>2519</v>
      </c>
      <c r="AG2868" s="1844" t="s">
        <v>9285</v>
      </c>
      <c r="AH2868" s="1844">
        <v>4</v>
      </c>
      <c r="AI2868" s="2396" t="str">
        <f t="shared" si="47"/>
        <v>GHERGHESTI</v>
      </c>
      <c r="AJ2868" s="1845"/>
    </row>
    <row r="2869" spans="30:36" x14ac:dyDescent="0.25">
      <c r="AD2869" s="1">
        <v>37</v>
      </c>
      <c r="AE2869" s="1843">
        <v>164133</v>
      </c>
      <c r="AF2869" s="74" t="s">
        <v>2006</v>
      </c>
      <c r="AG2869" s="1844" t="s">
        <v>9285</v>
      </c>
      <c r="AH2869" s="1844">
        <v>4</v>
      </c>
      <c r="AI2869" s="2396" t="str">
        <f t="shared" si="47"/>
        <v>GRIVITA</v>
      </c>
      <c r="AJ2869" s="1845"/>
    </row>
    <row r="2870" spans="30:36" x14ac:dyDescent="0.25">
      <c r="AD2870" s="1">
        <v>37</v>
      </c>
      <c r="AE2870" s="1843">
        <v>164197</v>
      </c>
      <c r="AF2870" s="74" t="s">
        <v>3781</v>
      </c>
      <c r="AG2870" s="1844" t="s">
        <v>9285</v>
      </c>
      <c r="AH2870" s="1844">
        <v>4</v>
      </c>
      <c r="AI2870" s="2396" t="str">
        <f t="shared" si="47"/>
        <v>HOCENI</v>
      </c>
      <c r="AJ2870" s="1845"/>
    </row>
    <row r="2871" spans="30:36" x14ac:dyDescent="0.25">
      <c r="AD2871" s="1">
        <v>37</v>
      </c>
      <c r="AE2871" s="1843">
        <v>164339</v>
      </c>
      <c r="AF2871" s="74" t="s">
        <v>3782</v>
      </c>
      <c r="AG2871" s="1844" t="s">
        <v>9285</v>
      </c>
      <c r="AH2871" s="1844">
        <v>4</v>
      </c>
      <c r="AI2871" s="2396" t="str">
        <f t="shared" si="47"/>
        <v>IANA</v>
      </c>
      <c r="AJ2871" s="1845"/>
    </row>
    <row r="2872" spans="30:36" x14ac:dyDescent="0.25">
      <c r="AD2872" s="1">
        <v>37</v>
      </c>
      <c r="AE2872" s="1843">
        <v>167222</v>
      </c>
      <c r="AF2872" s="74" t="s">
        <v>2036</v>
      </c>
      <c r="AG2872" s="1844" t="s">
        <v>9285</v>
      </c>
      <c r="AH2872" s="1844">
        <v>4</v>
      </c>
      <c r="AI2872" s="2396" t="str">
        <f t="shared" si="47"/>
        <v>IBANESTI</v>
      </c>
      <c r="AJ2872" s="1845"/>
    </row>
    <row r="2873" spans="30:36" x14ac:dyDescent="0.25">
      <c r="AD2873" s="1">
        <v>37</v>
      </c>
      <c r="AE2873" s="1843">
        <v>164393</v>
      </c>
      <c r="AF2873" s="74" t="s">
        <v>2892</v>
      </c>
      <c r="AG2873" s="1844" t="s">
        <v>9285</v>
      </c>
      <c r="AH2873" s="1844">
        <v>4</v>
      </c>
      <c r="AI2873" s="2396" t="str">
        <f t="shared" si="47"/>
        <v>IVANESTI</v>
      </c>
      <c r="AJ2873" s="1845"/>
    </row>
    <row r="2874" spans="30:36" x14ac:dyDescent="0.25">
      <c r="AD2874" s="1">
        <v>37</v>
      </c>
      <c r="AE2874" s="1843">
        <v>164543</v>
      </c>
      <c r="AF2874" s="74" t="s">
        <v>2705</v>
      </c>
      <c r="AG2874" s="1844" t="s">
        <v>9285</v>
      </c>
      <c r="AH2874" s="1844">
        <v>4</v>
      </c>
      <c r="AI2874" s="2396" t="str">
        <f t="shared" si="47"/>
        <v>IVESTI</v>
      </c>
      <c r="AJ2874" s="1845"/>
    </row>
    <row r="2875" spans="30:36" x14ac:dyDescent="0.25">
      <c r="AD2875" s="1">
        <v>37</v>
      </c>
      <c r="AE2875" s="1843">
        <v>164598</v>
      </c>
      <c r="AF2875" s="74" t="s">
        <v>3784</v>
      </c>
      <c r="AG2875" s="1844" t="s">
        <v>9285</v>
      </c>
      <c r="AH2875" s="1844">
        <v>4</v>
      </c>
      <c r="AI2875" s="2396" t="str">
        <f t="shared" si="47"/>
        <v>LAZA</v>
      </c>
      <c r="AJ2875" s="1845"/>
    </row>
    <row r="2876" spans="30:36" x14ac:dyDescent="0.25">
      <c r="AD2876" s="1">
        <v>37</v>
      </c>
      <c r="AE2876" s="1843">
        <v>164687</v>
      </c>
      <c r="AF2876" s="74" t="s">
        <v>3785</v>
      </c>
      <c r="AG2876" s="1844" t="s">
        <v>9285</v>
      </c>
      <c r="AH2876" s="1844">
        <v>4</v>
      </c>
      <c r="AI2876" s="2396" t="str">
        <f t="shared" si="47"/>
        <v>LIPOVAT</v>
      </c>
      <c r="AJ2876" s="1845"/>
    </row>
    <row r="2877" spans="30:36" x14ac:dyDescent="0.25">
      <c r="AD2877" s="1">
        <v>37</v>
      </c>
      <c r="AE2877" s="1843">
        <v>164749</v>
      </c>
      <c r="AF2877" s="74" t="s">
        <v>2982</v>
      </c>
      <c r="AG2877" s="1844" t="s">
        <v>9285</v>
      </c>
      <c r="AH2877" s="1844">
        <v>4</v>
      </c>
      <c r="AI2877" s="2396" t="str">
        <f t="shared" si="47"/>
        <v>LUNCA BANULUI</v>
      </c>
      <c r="AJ2877" s="1845"/>
    </row>
    <row r="2878" spans="30:36" x14ac:dyDescent="0.25">
      <c r="AD2878" s="1">
        <v>37</v>
      </c>
      <c r="AE2878" s="1843">
        <v>164829</v>
      </c>
      <c r="AF2878" s="74" t="s">
        <v>3786</v>
      </c>
      <c r="AG2878" s="1844" t="s">
        <v>9285</v>
      </c>
      <c r="AH2878" s="1844">
        <v>4</v>
      </c>
      <c r="AI2878" s="2396" t="str">
        <f t="shared" si="47"/>
        <v>MALUSTENI</v>
      </c>
      <c r="AJ2878" s="1845"/>
    </row>
    <row r="2879" spans="30:36" x14ac:dyDescent="0.25">
      <c r="AD2879" s="1">
        <v>37</v>
      </c>
      <c r="AE2879" s="1843">
        <v>164892</v>
      </c>
      <c r="AF2879" s="74" t="s">
        <v>3769</v>
      </c>
      <c r="AG2879" s="1844" t="s">
        <v>9285</v>
      </c>
      <c r="AH2879" s="1844">
        <v>4</v>
      </c>
      <c r="AI2879" s="2396" t="str">
        <f t="shared" si="47"/>
        <v>MICLESTI</v>
      </c>
      <c r="AJ2879" s="1845"/>
    </row>
    <row r="2880" spans="30:36" x14ac:dyDescent="0.25">
      <c r="AD2880" s="1">
        <v>37</v>
      </c>
      <c r="AE2880" s="1843">
        <v>164936</v>
      </c>
      <c r="AF2880" s="74" t="s">
        <v>3787</v>
      </c>
      <c r="AG2880" s="1844" t="s">
        <v>9285</v>
      </c>
      <c r="AH2880" s="1844">
        <v>4</v>
      </c>
      <c r="AI2880" s="2396" t="str">
        <f t="shared" si="47"/>
        <v>MUNTENII DE JOS</v>
      </c>
      <c r="AJ2880" s="1845"/>
    </row>
    <row r="2881" spans="30:36" x14ac:dyDescent="0.25">
      <c r="AD2881" s="1">
        <v>37</v>
      </c>
      <c r="AE2881" s="1843">
        <v>167302</v>
      </c>
      <c r="AF2881" s="74" t="s">
        <v>3801</v>
      </c>
      <c r="AG2881" s="1844" t="s">
        <v>9285</v>
      </c>
      <c r="AH2881" s="1844">
        <v>4</v>
      </c>
      <c r="AI2881" s="2396" t="str">
        <f t="shared" si="47"/>
        <v>MUNTENII DE SUS</v>
      </c>
      <c r="AJ2881" s="1845"/>
    </row>
    <row r="2882" spans="30:36" x14ac:dyDescent="0.25">
      <c r="AD2882" s="1">
        <v>37</v>
      </c>
      <c r="AE2882" s="1843">
        <v>165069</v>
      </c>
      <c r="AF2882" s="74" t="s">
        <v>3788</v>
      </c>
      <c r="AG2882" s="1844" t="s">
        <v>9285</v>
      </c>
      <c r="AH2882" s="1844">
        <v>4</v>
      </c>
      <c r="AI2882" s="2396" t="str">
        <f t="shared" si="47"/>
        <v>OLTENESTI</v>
      </c>
      <c r="AJ2882" s="1845"/>
    </row>
    <row r="2883" spans="30:36" x14ac:dyDescent="0.25">
      <c r="AD2883" s="1">
        <v>37</v>
      </c>
      <c r="AE2883" s="1843">
        <v>165130</v>
      </c>
      <c r="AF2883" s="74" t="s">
        <v>3789</v>
      </c>
      <c r="AG2883" s="1844" t="s">
        <v>9285</v>
      </c>
      <c r="AH2883" s="1844">
        <v>4</v>
      </c>
      <c r="AI2883" s="2396" t="str">
        <f t="shared" si="47"/>
        <v>OSESTI</v>
      </c>
      <c r="AJ2883" s="1845"/>
    </row>
    <row r="2884" spans="30:36" x14ac:dyDescent="0.25">
      <c r="AD2884" s="1">
        <v>37</v>
      </c>
      <c r="AE2884" s="1843">
        <v>165185</v>
      </c>
      <c r="AF2884" s="74" t="s">
        <v>1568</v>
      </c>
      <c r="AG2884" s="1844" t="s">
        <v>9285</v>
      </c>
      <c r="AH2884" s="1844">
        <v>4</v>
      </c>
      <c r="AI2884" s="2396" t="str">
        <f t="shared" si="47"/>
        <v>PADURENI</v>
      </c>
      <c r="AJ2884" s="1845"/>
    </row>
    <row r="2885" spans="30:36" x14ac:dyDescent="0.25">
      <c r="AD2885" s="1">
        <v>37</v>
      </c>
      <c r="AE2885" s="1843">
        <v>165274</v>
      </c>
      <c r="AF2885" s="74" t="s">
        <v>2965</v>
      </c>
      <c r="AG2885" s="1844" t="s">
        <v>9285</v>
      </c>
      <c r="AH2885" s="1844">
        <v>4</v>
      </c>
      <c r="AI2885" s="2396" t="str">
        <f t="shared" si="47"/>
        <v>PERIENI</v>
      </c>
      <c r="AJ2885" s="1845"/>
    </row>
    <row r="2886" spans="30:36" x14ac:dyDescent="0.25">
      <c r="AD2886" s="1">
        <v>37</v>
      </c>
      <c r="AE2886" s="1843">
        <v>167311</v>
      </c>
      <c r="AF2886" s="74" t="s">
        <v>3804</v>
      </c>
      <c r="AG2886" s="1844" t="s">
        <v>9285</v>
      </c>
      <c r="AH2886" s="1844">
        <v>4</v>
      </c>
      <c r="AI2886" s="2396" t="str">
        <f t="shared" ref="AI2886:AI2949" si="48">INDEX(AO:AO,MATCH(AH2886,AL:AL,0),)&amp;AF2886</f>
        <v>POCHIDIA</v>
      </c>
      <c r="AJ2886" s="1845"/>
    </row>
    <row r="2887" spans="30:36" x14ac:dyDescent="0.25">
      <c r="AD2887" s="1">
        <v>37</v>
      </c>
      <c r="AE2887" s="1843">
        <v>165416</v>
      </c>
      <c r="AF2887" s="74" t="s">
        <v>3791</v>
      </c>
      <c r="AG2887" s="1844" t="s">
        <v>9285</v>
      </c>
      <c r="AH2887" s="1844">
        <v>4</v>
      </c>
      <c r="AI2887" s="2396" t="str">
        <f t="shared" si="48"/>
        <v>POGANA</v>
      </c>
      <c r="AJ2887" s="1845"/>
    </row>
    <row r="2888" spans="30:36" x14ac:dyDescent="0.25">
      <c r="AD2888" s="1">
        <v>37</v>
      </c>
      <c r="AE2888" s="1843">
        <v>167259</v>
      </c>
      <c r="AF2888" s="74" t="s">
        <v>3783</v>
      </c>
      <c r="AG2888" s="1844" t="s">
        <v>9285</v>
      </c>
      <c r="AH2888" s="1844">
        <v>4</v>
      </c>
      <c r="AI2888" s="2396" t="str">
        <f t="shared" si="48"/>
        <v>POGONESTI</v>
      </c>
      <c r="AJ2888" s="1845"/>
    </row>
    <row r="2889" spans="30:36" x14ac:dyDescent="0.25">
      <c r="AD2889" s="1">
        <v>37</v>
      </c>
      <c r="AE2889" s="1843">
        <v>165336</v>
      </c>
      <c r="AF2889" s="74" t="s">
        <v>3792</v>
      </c>
      <c r="AG2889" s="1844" t="s">
        <v>9285</v>
      </c>
      <c r="AH2889" s="1844">
        <v>4</v>
      </c>
      <c r="AI2889" s="2396" t="str">
        <f t="shared" si="48"/>
        <v>POIENESTI</v>
      </c>
      <c r="AJ2889" s="1845"/>
    </row>
    <row r="2890" spans="30:36" x14ac:dyDescent="0.25">
      <c r="AD2890" s="1">
        <v>37</v>
      </c>
      <c r="AE2890" s="1843">
        <v>165470</v>
      </c>
      <c r="AF2890" s="74" t="s">
        <v>2192</v>
      </c>
      <c r="AG2890" s="1844" t="s">
        <v>9285</v>
      </c>
      <c r="AH2890" s="1844">
        <v>4</v>
      </c>
      <c r="AI2890" s="2396" t="str">
        <f t="shared" si="48"/>
        <v>PUIESTI</v>
      </c>
      <c r="AJ2890" s="1845"/>
    </row>
    <row r="2891" spans="30:36" x14ac:dyDescent="0.25">
      <c r="AD2891" s="1">
        <v>37</v>
      </c>
      <c r="AE2891" s="1843">
        <v>165611</v>
      </c>
      <c r="AF2891" s="74" t="s">
        <v>3793</v>
      </c>
      <c r="AG2891" s="1844" t="s">
        <v>9285</v>
      </c>
      <c r="AH2891" s="1844">
        <v>4</v>
      </c>
      <c r="AI2891" s="2396" t="str">
        <f t="shared" si="48"/>
        <v>PUNGESTI</v>
      </c>
      <c r="AJ2891" s="1845"/>
    </row>
    <row r="2892" spans="30:36" x14ac:dyDescent="0.25">
      <c r="AD2892" s="1">
        <v>37</v>
      </c>
      <c r="AE2892" s="1843">
        <v>167320</v>
      </c>
      <c r="AF2892" s="74" t="s">
        <v>3270</v>
      </c>
      <c r="AG2892" s="1844" t="s">
        <v>9285</v>
      </c>
      <c r="AH2892" s="1844">
        <v>4</v>
      </c>
      <c r="AI2892" s="2396" t="str">
        <f t="shared" si="48"/>
        <v>PUSCASI</v>
      </c>
      <c r="AJ2892" s="1845"/>
    </row>
    <row r="2893" spans="30:36" x14ac:dyDescent="0.25">
      <c r="AD2893" s="1">
        <v>37</v>
      </c>
      <c r="AE2893" s="1843">
        <v>167240</v>
      </c>
      <c r="AF2893" s="74" t="s">
        <v>3802</v>
      </c>
      <c r="AG2893" s="1844" t="s">
        <v>9285</v>
      </c>
      <c r="AH2893" s="1844">
        <v>4</v>
      </c>
      <c r="AI2893" s="2396" t="str">
        <f t="shared" si="48"/>
        <v>RAFAILA</v>
      </c>
      <c r="AJ2893" s="1845"/>
    </row>
    <row r="2894" spans="30:36" x14ac:dyDescent="0.25">
      <c r="AD2894" s="1">
        <v>37</v>
      </c>
      <c r="AE2894" s="1843">
        <v>165719</v>
      </c>
      <c r="AF2894" s="74" t="s">
        <v>3794</v>
      </c>
      <c r="AG2894" s="1844" t="s">
        <v>9285</v>
      </c>
      <c r="AH2894" s="1844">
        <v>4</v>
      </c>
      <c r="AI2894" s="2396" t="str">
        <f t="shared" si="48"/>
        <v>REBRICEA</v>
      </c>
      <c r="AJ2894" s="1845"/>
    </row>
    <row r="2895" spans="30:36" x14ac:dyDescent="0.25">
      <c r="AD2895" s="1">
        <v>37</v>
      </c>
      <c r="AE2895" s="1843">
        <v>165817</v>
      </c>
      <c r="AF2895" s="74" t="s">
        <v>3795</v>
      </c>
      <c r="AG2895" s="1844" t="s">
        <v>9285</v>
      </c>
      <c r="AH2895" s="1844">
        <v>4</v>
      </c>
      <c r="AI2895" s="2396" t="str">
        <f t="shared" si="48"/>
        <v>ROSIESTI</v>
      </c>
      <c r="AJ2895" s="1845"/>
    </row>
    <row r="2896" spans="30:36" x14ac:dyDescent="0.25">
      <c r="AD2896" s="1">
        <v>37</v>
      </c>
      <c r="AE2896" s="1843">
        <v>165899</v>
      </c>
      <c r="AF2896" s="74" t="s">
        <v>3796</v>
      </c>
      <c r="AG2896" s="1844" t="s">
        <v>9285</v>
      </c>
      <c r="AH2896" s="1844">
        <v>4</v>
      </c>
      <c r="AI2896" s="2396" t="str">
        <f t="shared" si="48"/>
        <v>SOLESTI</v>
      </c>
      <c r="AJ2896" s="1845"/>
    </row>
    <row r="2897" spans="30:36" x14ac:dyDescent="0.25">
      <c r="AD2897" s="1">
        <v>37</v>
      </c>
      <c r="AE2897" s="1843">
        <v>165979</v>
      </c>
      <c r="AF2897" s="74" t="s">
        <v>3797</v>
      </c>
      <c r="AG2897" s="1844" t="s">
        <v>9285</v>
      </c>
      <c r="AH2897" s="1844">
        <v>4</v>
      </c>
      <c r="AI2897" s="2396" t="str">
        <f t="shared" si="48"/>
        <v>STANILESTI</v>
      </c>
      <c r="AJ2897" s="1845"/>
    </row>
    <row r="2898" spans="30:36" x14ac:dyDescent="0.25">
      <c r="AD2898" s="1">
        <v>37</v>
      </c>
      <c r="AE2898" s="1843">
        <v>166057</v>
      </c>
      <c r="AF2898" s="74" t="s">
        <v>1561</v>
      </c>
      <c r="AG2898" s="1844" t="s">
        <v>9285</v>
      </c>
      <c r="AH2898" s="1844">
        <v>4</v>
      </c>
      <c r="AI2898" s="2396" t="str">
        <f t="shared" si="48"/>
        <v>STEFAN CEL MARE</v>
      </c>
      <c r="AJ2898" s="1845"/>
    </row>
    <row r="2899" spans="30:36" x14ac:dyDescent="0.25">
      <c r="AD2899" s="1">
        <v>37</v>
      </c>
      <c r="AE2899" s="1843">
        <v>166137</v>
      </c>
      <c r="AF2899" s="74" t="s">
        <v>3798</v>
      </c>
      <c r="AG2899" s="1844" t="s">
        <v>9285</v>
      </c>
      <c r="AH2899" s="1844">
        <v>4</v>
      </c>
      <c r="AI2899" s="2396" t="str">
        <f t="shared" si="48"/>
        <v>SULETEA</v>
      </c>
      <c r="AJ2899" s="1845"/>
    </row>
    <row r="2900" spans="30:36" x14ac:dyDescent="0.25">
      <c r="AD2900" s="1">
        <v>37</v>
      </c>
      <c r="AE2900" s="1843">
        <v>166235</v>
      </c>
      <c r="AF2900" s="74" t="s">
        <v>3799</v>
      </c>
      <c r="AG2900" s="1844" t="s">
        <v>9285</v>
      </c>
      <c r="AH2900" s="1844">
        <v>4</v>
      </c>
      <c r="AI2900" s="2396" t="str">
        <f t="shared" si="48"/>
        <v>TACUTA</v>
      </c>
      <c r="AJ2900" s="1845"/>
    </row>
    <row r="2901" spans="30:36" x14ac:dyDescent="0.25">
      <c r="AD2901" s="1">
        <v>37</v>
      </c>
      <c r="AE2901" s="1843">
        <v>166182</v>
      </c>
      <c r="AF2901" s="74" t="s">
        <v>3800</v>
      </c>
      <c r="AG2901" s="1844" t="s">
        <v>9285</v>
      </c>
      <c r="AH2901" s="1844">
        <v>4</v>
      </c>
      <c r="AI2901" s="2396" t="str">
        <f t="shared" si="48"/>
        <v>TANACU</v>
      </c>
      <c r="AJ2901" s="1845"/>
    </row>
    <row r="2902" spans="30:36" x14ac:dyDescent="0.25">
      <c r="AD2902" s="1">
        <v>37</v>
      </c>
      <c r="AE2902" s="1843">
        <v>166315</v>
      </c>
      <c r="AF2902" s="74" t="s">
        <v>2532</v>
      </c>
      <c r="AG2902" s="1844" t="s">
        <v>9285</v>
      </c>
      <c r="AH2902" s="1844">
        <v>4</v>
      </c>
      <c r="AI2902" s="2396" t="str">
        <f t="shared" si="48"/>
        <v>TATARANI</v>
      </c>
      <c r="AJ2902" s="1845"/>
    </row>
    <row r="2903" spans="30:36" x14ac:dyDescent="0.25">
      <c r="AD2903" s="1">
        <v>37</v>
      </c>
      <c r="AE2903" s="1843">
        <v>166413</v>
      </c>
      <c r="AF2903" s="74" t="s">
        <v>2978</v>
      </c>
      <c r="AG2903" s="1844" t="s">
        <v>9285</v>
      </c>
      <c r="AH2903" s="1844">
        <v>4</v>
      </c>
      <c r="AI2903" s="2396" t="str">
        <f t="shared" si="48"/>
        <v>TODIRESTI</v>
      </c>
      <c r="AJ2903" s="1845"/>
    </row>
    <row r="2904" spans="30:36" x14ac:dyDescent="0.25">
      <c r="AD2904" s="1">
        <v>37</v>
      </c>
      <c r="AE2904" s="1843">
        <v>166529</v>
      </c>
      <c r="AF2904" s="74" t="s">
        <v>3803</v>
      </c>
      <c r="AG2904" s="1844" t="s">
        <v>9285</v>
      </c>
      <c r="AH2904" s="1844">
        <v>4</v>
      </c>
      <c r="AI2904" s="2396" t="str">
        <f t="shared" si="48"/>
        <v>TUTOVA</v>
      </c>
      <c r="AJ2904" s="1845"/>
    </row>
    <row r="2905" spans="30:36" x14ac:dyDescent="0.25">
      <c r="AD2905" s="1">
        <v>37</v>
      </c>
      <c r="AE2905" s="1843">
        <v>166636</v>
      </c>
      <c r="AF2905" s="74" t="s">
        <v>1310</v>
      </c>
      <c r="AG2905" s="1844" t="s">
        <v>9285</v>
      </c>
      <c r="AH2905" s="1844">
        <v>4</v>
      </c>
      <c r="AI2905" s="2396" t="str">
        <f t="shared" si="48"/>
        <v>VALENI</v>
      </c>
      <c r="AJ2905" s="1845"/>
    </row>
    <row r="2906" spans="30:36" x14ac:dyDescent="0.25">
      <c r="AD2906" s="1">
        <v>37</v>
      </c>
      <c r="AE2906" s="1843">
        <v>166672</v>
      </c>
      <c r="AF2906" s="74" t="s">
        <v>3805</v>
      </c>
      <c r="AG2906" s="1844" t="s">
        <v>9285</v>
      </c>
      <c r="AH2906" s="1844">
        <v>4</v>
      </c>
      <c r="AI2906" s="2396" t="str">
        <f t="shared" si="48"/>
        <v>VETRISOAIA</v>
      </c>
      <c r="AJ2906" s="1845"/>
    </row>
    <row r="2907" spans="30:36" x14ac:dyDescent="0.25">
      <c r="AD2907" s="1">
        <v>37</v>
      </c>
      <c r="AE2907" s="1843">
        <v>166707</v>
      </c>
      <c r="AF2907" s="74" t="s">
        <v>1563</v>
      </c>
      <c r="AG2907" s="1844" t="s">
        <v>9285</v>
      </c>
      <c r="AH2907" s="1844">
        <v>4</v>
      </c>
      <c r="AI2907" s="2396" t="str">
        <f t="shared" si="48"/>
        <v>VIISOARA</v>
      </c>
      <c r="AJ2907" s="1845"/>
    </row>
    <row r="2908" spans="30:36" x14ac:dyDescent="0.25">
      <c r="AD2908" s="1">
        <v>37</v>
      </c>
      <c r="AE2908" s="1843">
        <v>166770</v>
      </c>
      <c r="AF2908" s="74" t="s">
        <v>3807</v>
      </c>
      <c r="AG2908" s="1844" t="s">
        <v>9285</v>
      </c>
      <c r="AH2908" s="1844">
        <v>4</v>
      </c>
      <c r="AI2908" s="2396" t="str">
        <f t="shared" si="48"/>
        <v>VINDEREI</v>
      </c>
      <c r="AJ2908" s="1845"/>
    </row>
    <row r="2909" spans="30:36" x14ac:dyDescent="0.25">
      <c r="AD2909" s="1">
        <v>37</v>
      </c>
      <c r="AE2909" s="1843">
        <v>166869</v>
      </c>
      <c r="AF2909" s="74" t="s">
        <v>1520</v>
      </c>
      <c r="AG2909" s="1844" t="s">
        <v>9285</v>
      </c>
      <c r="AH2909" s="1844">
        <v>4</v>
      </c>
      <c r="AI2909" s="2396" t="str">
        <f t="shared" si="48"/>
        <v>VOINESTI</v>
      </c>
      <c r="AJ2909" s="1845"/>
    </row>
    <row r="2910" spans="30:36" x14ac:dyDescent="0.25">
      <c r="AD2910" s="1">
        <v>37</v>
      </c>
      <c r="AE2910" s="1843">
        <v>166985</v>
      </c>
      <c r="AF2910" s="74" t="s">
        <v>1511</v>
      </c>
      <c r="AG2910" s="1844" t="s">
        <v>9285</v>
      </c>
      <c r="AH2910" s="1844">
        <v>4</v>
      </c>
      <c r="AI2910" s="2396" t="str">
        <f t="shared" si="48"/>
        <v>VULTURESTI</v>
      </c>
      <c r="AJ2910" s="1845"/>
    </row>
    <row r="2911" spans="30:36" x14ac:dyDescent="0.25">
      <c r="AD2911" s="1">
        <v>37</v>
      </c>
      <c r="AE2911" s="1843">
        <v>167035</v>
      </c>
      <c r="AF2911" s="74" t="s">
        <v>3808</v>
      </c>
      <c r="AG2911" s="1844" t="s">
        <v>9285</v>
      </c>
      <c r="AH2911" s="1844">
        <v>4</v>
      </c>
      <c r="AI2911" s="2396" t="str">
        <f t="shared" si="48"/>
        <v>VUTCANI</v>
      </c>
      <c r="AJ2911" s="1845"/>
    </row>
    <row r="2912" spans="30:36" x14ac:dyDescent="0.25">
      <c r="AD2912" s="1">
        <v>37</v>
      </c>
      <c r="AE2912" s="1843">
        <v>167071</v>
      </c>
      <c r="AF2912" s="74" t="s">
        <v>3809</v>
      </c>
      <c r="AG2912" s="1844" t="s">
        <v>9285</v>
      </c>
      <c r="AH2912" s="1844">
        <v>4</v>
      </c>
      <c r="AI2912" s="2396" t="str">
        <f t="shared" si="48"/>
        <v>ZAPODENI</v>
      </c>
      <c r="AJ2912" s="1845"/>
    </row>
    <row r="2913" spans="30:36" x14ac:dyDescent="0.25">
      <c r="AD2913" s="1830">
        <v>37</v>
      </c>
      <c r="AE2913" s="1846">
        <v>167179</v>
      </c>
      <c r="AF2913" s="1847" t="s">
        <v>3810</v>
      </c>
      <c r="AG2913" s="1848" t="s">
        <v>9285</v>
      </c>
      <c r="AH2913" s="1848">
        <v>4</v>
      </c>
      <c r="AI2913" s="2397" t="str">
        <f t="shared" si="48"/>
        <v>ZORLENI</v>
      </c>
      <c r="AJ2913" s="1849"/>
    </row>
    <row r="2914" spans="30:36" x14ac:dyDescent="0.25">
      <c r="AD2914" s="1850">
        <v>38</v>
      </c>
      <c r="AE2914" s="1851">
        <v>167473</v>
      </c>
      <c r="AF2914" s="1852" t="s">
        <v>10725</v>
      </c>
      <c r="AG2914" s="1853" t="s">
        <v>9286</v>
      </c>
      <c r="AH2914" s="1853">
        <v>1</v>
      </c>
      <c r="AI2914" s="2398" t="str">
        <f t="shared" si="48"/>
        <v>MUNICIPIUL RAMNICU VALCEA</v>
      </c>
      <c r="AJ2914" s="1854" t="s">
        <v>9286</v>
      </c>
    </row>
    <row r="2915" spans="30:36" x14ac:dyDescent="0.25">
      <c r="AD2915" s="1">
        <v>38</v>
      </c>
      <c r="AE2915" s="1843">
        <v>167981</v>
      </c>
      <c r="AF2915" s="74" t="s">
        <v>10726</v>
      </c>
      <c r="AG2915" s="1844" t="s">
        <v>9286</v>
      </c>
      <c r="AH2915" s="1844">
        <v>2</v>
      </c>
      <c r="AI2915" s="2396" t="str">
        <f t="shared" si="48"/>
        <v>MUNICIPIUL DRAGASANI</v>
      </c>
      <c r="AJ2915" s="1845"/>
    </row>
    <row r="2916" spans="30:36" x14ac:dyDescent="0.25">
      <c r="AD2916" s="1">
        <v>38</v>
      </c>
      <c r="AE2916" s="1843">
        <v>168372</v>
      </c>
      <c r="AF2916" s="74" t="s">
        <v>2212</v>
      </c>
      <c r="AG2916" s="1844" t="s">
        <v>9286</v>
      </c>
      <c r="AH2916" s="1844">
        <v>3</v>
      </c>
      <c r="AI2916" s="2396" t="str">
        <f t="shared" si="48"/>
        <v>ORASUL BABENI</v>
      </c>
      <c r="AJ2916" s="1845"/>
    </row>
    <row r="2917" spans="30:36" x14ac:dyDescent="0.25">
      <c r="AD2917" s="1">
        <v>38</v>
      </c>
      <c r="AE2917" s="1843">
        <v>167641</v>
      </c>
      <c r="AF2917" s="74" t="s">
        <v>10727</v>
      </c>
      <c r="AG2917" s="1844" t="s">
        <v>9286</v>
      </c>
      <c r="AH2917" s="1844">
        <v>3</v>
      </c>
      <c r="AI2917" s="2396" t="str">
        <f t="shared" si="48"/>
        <v>ORASUL BAILE GOVORA</v>
      </c>
      <c r="AJ2917" s="1845"/>
    </row>
    <row r="2918" spans="30:36" x14ac:dyDescent="0.25">
      <c r="AD2918" s="1">
        <v>38</v>
      </c>
      <c r="AE2918" s="1843">
        <v>167696</v>
      </c>
      <c r="AF2918" s="74" t="s">
        <v>10728</v>
      </c>
      <c r="AG2918" s="1844" t="s">
        <v>9286</v>
      </c>
      <c r="AH2918" s="1844">
        <v>3</v>
      </c>
      <c r="AI2918" s="2396" t="str">
        <f t="shared" si="48"/>
        <v>ORASUL BAILE OLANESTI</v>
      </c>
      <c r="AJ2918" s="1845"/>
    </row>
    <row r="2919" spans="30:36" x14ac:dyDescent="0.25">
      <c r="AD2919" s="1">
        <v>38</v>
      </c>
      <c r="AE2919" s="1843">
        <v>168452</v>
      </c>
      <c r="AF2919" s="74" t="s">
        <v>10733</v>
      </c>
      <c r="AG2919" s="1844" t="s">
        <v>9286</v>
      </c>
      <c r="AH2919" s="1844">
        <v>3</v>
      </c>
      <c r="AI2919" s="2396" t="str">
        <f t="shared" si="48"/>
        <v>ORASUL BALCESTI</v>
      </c>
      <c r="AJ2919" s="1845"/>
    </row>
    <row r="2920" spans="30:36" x14ac:dyDescent="0.25">
      <c r="AD2920" s="1">
        <v>38</v>
      </c>
      <c r="AE2920" s="1843">
        <v>168602</v>
      </c>
      <c r="AF2920" s="74" t="s">
        <v>10734</v>
      </c>
      <c r="AG2920" s="1844" t="s">
        <v>9286</v>
      </c>
      <c r="AH2920" s="1844">
        <v>3</v>
      </c>
      <c r="AI2920" s="2396" t="str">
        <f t="shared" si="48"/>
        <v>ORASUL BERBESTI</v>
      </c>
      <c r="AJ2920" s="1845"/>
    </row>
    <row r="2921" spans="30:36" x14ac:dyDescent="0.25">
      <c r="AD2921" s="1">
        <v>38</v>
      </c>
      <c r="AE2921" s="1843">
        <v>167794</v>
      </c>
      <c r="AF2921" s="74" t="s">
        <v>10729</v>
      </c>
      <c r="AG2921" s="1844" t="s">
        <v>9286</v>
      </c>
      <c r="AH2921" s="1844">
        <v>3</v>
      </c>
      <c r="AI2921" s="2396" t="str">
        <f t="shared" si="48"/>
        <v>ORASUL BREZOI</v>
      </c>
      <c r="AJ2921" s="1845"/>
    </row>
    <row r="2922" spans="30:36" x14ac:dyDescent="0.25">
      <c r="AD2922" s="1">
        <v>38</v>
      </c>
      <c r="AE2922" s="1843">
        <v>167909</v>
      </c>
      <c r="AF2922" s="74" t="s">
        <v>10730</v>
      </c>
      <c r="AG2922" s="1844" t="s">
        <v>9286</v>
      </c>
      <c r="AH2922" s="1844">
        <v>3</v>
      </c>
      <c r="AI2922" s="2396" t="str">
        <f t="shared" si="48"/>
        <v>ORASUL CALIMANESTI</v>
      </c>
      <c r="AJ2922" s="1845"/>
    </row>
    <row r="2923" spans="30:36" x14ac:dyDescent="0.25">
      <c r="AD2923" s="1">
        <v>38</v>
      </c>
      <c r="AE2923" s="1843">
        <v>168041</v>
      </c>
      <c r="AF2923" s="74" t="s">
        <v>10731</v>
      </c>
      <c r="AG2923" s="1844" t="s">
        <v>9286</v>
      </c>
      <c r="AH2923" s="1844">
        <v>3</v>
      </c>
      <c r="AI2923" s="2396" t="str">
        <f t="shared" si="48"/>
        <v>ORASUL HOREZU</v>
      </c>
      <c r="AJ2923" s="1845"/>
    </row>
    <row r="2924" spans="30:36" x14ac:dyDescent="0.25">
      <c r="AD2924" s="1">
        <v>38</v>
      </c>
      <c r="AE2924" s="1843">
        <v>168130</v>
      </c>
      <c r="AF2924" s="74" t="s">
        <v>10732</v>
      </c>
      <c r="AG2924" s="1844" t="s">
        <v>9286</v>
      </c>
      <c r="AH2924" s="1844">
        <v>3</v>
      </c>
      <c r="AI2924" s="2396" t="str">
        <f t="shared" si="48"/>
        <v>ORASUL OCNELE MARI</v>
      </c>
      <c r="AJ2924" s="1845"/>
    </row>
    <row r="2925" spans="30:36" x14ac:dyDescent="0.25">
      <c r="AD2925" s="1">
        <v>38</v>
      </c>
      <c r="AE2925" s="1843">
        <v>168229</v>
      </c>
      <c r="AF2925" s="74" t="s">
        <v>3677</v>
      </c>
      <c r="AG2925" s="1844" t="s">
        <v>9286</v>
      </c>
      <c r="AH2925" s="1844">
        <v>4</v>
      </c>
      <c r="AI2925" s="2396" t="str">
        <f t="shared" si="48"/>
        <v>ALUNU</v>
      </c>
      <c r="AJ2925" s="1845"/>
    </row>
    <row r="2926" spans="30:36" x14ac:dyDescent="0.25">
      <c r="AD2926" s="1">
        <v>38</v>
      </c>
      <c r="AE2926" s="1843">
        <v>168309</v>
      </c>
      <c r="AF2926" s="74" t="s">
        <v>2581</v>
      </c>
      <c r="AG2926" s="1844" t="s">
        <v>9286</v>
      </c>
      <c r="AH2926" s="1844">
        <v>4</v>
      </c>
      <c r="AI2926" s="2396" t="str">
        <f t="shared" si="48"/>
        <v>AMARASTI</v>
      </c>
      <c r="AJ2926" s="1845"/>
    </row>
    <row r="2927" spans="30:36" x14ac:dyDescent="0.25">
      <c r="AD2927" s="1">
        <v>38</v>
      </c>
      <c r="AE2927" s="1843">
        <v>168559</v>
      </c>
      <c r="AF2927" s="74" t="s">
        <v>1481</v>
      </c>
      <c r="AG2927" s="1844" t="s">
        <v>9286</v>
      </c>
      <c r="AH2927" s="1844">
        <v>4</v>
      </c>
      <c r="AI2927" s="2396" t="str">
        <f t="shared" si="48"/>
        <v>BARBATESTI</v>
      </c>
      <c r="AJ2927" s="1845"/>
    </row>
    <row r="2928" spans="30:36" x14ac:dyDescent="0.25">
      <c r="AD2928" s="1">
        <v>38</v>
      </c>
      <c r="AE2928" s="1843">
        <v>168675</v>
      </c>
      <c r="AF2928" s="74" t="s">
        <v>3678</v>
      </c>
      <c r="AG2928" s="1844" t="s">
        <v>9286</v>
      </c>
      <c r="AH2928" s="1844">
        <v>4</v>
      </c>
      <c r="AI2928" s="2396" t="str">
        <f t="shared" si="48"/>
        <v>BERISLAVESTI</v>
      </c>
      <c r="AJ2928" s="1845"/>
    </row>
    <row r="2929" spans="30:36" x14ac:dyDescent="0.25">
      <c r="AD2929" s="1">
        <v>38</v>
      </c>
      <c r="AE2929" s="1843">
        <v>168755</v>
      </c>
      <c r="AF2929" s="74" t="s">
        <v>3679</v>
      </c>
      <c r="AG2929" s="1844" t="s">
        <v>9286</v>
      </c>
      <c r="AH2929" s="1844">
        <v>4</v>
      </c>
      <c r="AI2929" s="2396" t="str">
        <f t="shared" si="48"/>
        <v>BOISOARA</v>
      </c>
      <c r="AJ2929" s="1845"/>
    </row>
    <row r="2930" spans="30:36" x14ac:dyDescent="0.25">
      <c r="AD2930" s="1">
        <v>38</v>
      </c>
      <c r="AE2930" s="1843">
        <v>168791</v>
      </c>
      <c r="AF2930" s="74" t="s">
        <v>1642</v>
      </c>
      <c r="AG2930" s="1844" t="s">
        <v>9286</v>
      </c>
      <c r="AH2930" s="1844">
        <v>4</v>
      </c>
      <c r="AI2930" s="2396" t="str">
        <f t="shared" si="48"/>
        <v>BUDESTI</v>
      </c>
      <c r="AJ2930" s="1845"/>
    </row>
    <row r="2931" spans="30:36" x14ac:dyDescent="0.25">
      <c r="AD2931" s="1">
        <v>38</v>
      </c>
      <c r="AE2931" s="1843">
        <v>168880</v>
      </c>
      <c r="AF2931" s="74" t="s">
        <v>1459</v>
      </c>
      <c r="AG2931" s="1844" t="s">
        <v>9286</v>
      </c>
      <c r="AH2931" s="1844">
        <v>4</v>
      </c>
      <c r="AI2931" s="2396" t="str">
        <f t="shared" si="48"/>
        <v>BUJORENI</v>
      </c>
      <c r="AJ2931" s="1845"/>
    </row>
    <row r="2932" spans="30:36" x14ac:dyDescent="0.25">
      <c r="AD2932" s="1">
        <v>38</v>
      </c>
      <c r="AE2932" s="1843">
        <v>168960</v>
      </c>
      <c r="AF2932" s="74" t="s">
        <v>1491</v>
      </c>
      <c r="AG2932" s="1844" t="s">
        <v>9286</v>
      </c>
      <c r="AH2932" s="1844">
        <v>4</v>
      </c>
      <c r="AI2932" s="2396" t="str">
        <f t="shared" si="48"/>
        <v>BUNESTI</v>
      </c>
      <c r="AJ2932" s="1845"/>
    </row>
    <row r="2933" spans="30:36" x14ac:dyDescent="0.25">
      <c r="AD2933" s="1">
        <v>38</v>
      </c>
      <c r="AE2933" s="1843">
        <v>169119</v>
      </c>
      <c r="AF2933" s="74" t="s">
        <v>3680</v>
      </c>
      <c r="AG2933" s="1844" t="s">
        <v>9286</v>
      </c>
      <c r="AH2933" s="1844">
        <v>4</v>
      </c>
      <c r="AI2933" s="2396" t="str">
        <f t="shared" si="48"/>
        <v>CAINENI</v>
      </c>
      <c r="AJ2933" s="1845"/>
    </row>
    <row r="2934" spans="30:36" x14ac:dyDescent="0.25">
      <c r="AD2934" s="1">
        <v>38</v>
      </c>
      <c r="AE2934" s="1843">
        <v>169039</v>
      </c>
      <c r="AF2934" s="74" t="s">
        <v>3681</v>
      </c>
      <c r="AG2934" s="1844" t="s">
        <v>9286</v>
      </c>
      <c r="AH2934" s="1844">
        <v>4</v>
      </c>
      <c r="AI2934" s="2396" t="str">
        <f t="shared" si="48"/>
        <v>CERNISOARA</v>
      </c>
      <c r="AJ2934" s="1845"/>
    </row>
    <row r="2935" spans="30:36" x14ac:dyDescent="0.25">
      <c r="AD2935" s="1">
        <v>38</v>
      </c>
      <c r="AE2935" s="1843">
        <v>169182</v>
      </c>
      <c r="AF2935" s="74" t="s">
        <v>1862</v>
      </c>
      <c r="AG2935" s="1844" t="s">
        <v>9286</v>
      </c>
      <c r="AH2935" s="1844">
        <v>4</v>
      </c>
      <c r="AI2935" s="2396" t="str">
        <f t="shared" si="48"/>
        <v>COPACENI</v>
      </c>
      <c r="AJ2935" s="1845"/>
    </row>
    <row r="2936" spans="30:36" x14ac:dyDescent="0.25">
      <c r="AD2936" s="1">
        <v>38</v>
      </c>
      <c r="AE2936" s="1843">
        <v>169253</v>
      </c>
      <c r="AF2936" s="74" t="s">
        <v>1290</v>
      </c>
      <c r="AG2936" s="1844" t="s">
        <v>9286</v>
      </c>
      <c r="AH2936" s="1844">
        <v>4</v>
      </c>
      <c r="AI2936" s="2396" t="str">
        <f t="shared" si="48"/>
        <v>COSTESTI</v>
      </c>
      <c r="AJ2936" s="1845"/>
    </row>
    <row r="2937" spans="30:36" x14ac:dyDescent="0.25">
      <c r="AD2937" s="1">
        <v>38</v>
      </c>
      <c r="AE2937" s="1843">
        <v>169306</v>
      </c>
      <c r="AF2937" s="74" t="s">
        <v>3683</v>
      </c>
      <c r="AG2937" s="1844" t="s">
        <v>9286</v>
      </c>
      <c r="AH2937" s="1844">
        <v>4</v>
      </c>
      <c r="AI2937" s="2396" t="str">
        <f t="shared" si="48"/>
        <v>CRETENI</v>
      </c>
      <c r="AJ2937" s="1845"/>
    </row>
    <row r="2938" spans="30:36" x14ac:dyDescent="0.25">
      <c r="AD2938" s="1">
        <v>38</v>
      </c>
      <c r="AE2938" s="1843">
        <v>169351</v>
      </c>
      <c r="AF2938" s="74" t="s">
        <v>3684</v>
      </c>
      <c r="AG2938" s="1844" t="s">
        <v>9286</v>
      </c>
      <c r="AH2938" s="1844">
        <v>4</v>
      </c>
      <c r="AI2938" s="2396" t="str">
        <f t="shared" si="48"/>
        <v>DAESTI</v>
      </c>
      <c r="AJ2938" s="1845"/>
    </row>
    <row r="2939" spans="30:36" x14ac:dyDescent="0.25">
      <c r="AD2939" s="1">
        <v>38</v>
      </c>
      <c r="AE2939" s="1843">
        <v>169404</v>
      </c>
      <c r="AF2939" s="74" t="s">
        <v>3685</v>
      </c>
      <c r="AG2939" s="1844" t="s">
        <v>9286</v>
      </c>
      <c r="AH2939" s="1844">
        <v>4</v>
      </c>
      <c r="AI2939" s="2396" t="str">
        <f t="shared" si="48"/>
        <v>DANICEI</v>
      </c>
      <c r="AJ2939" s="1845"/>
    </row>
    <row r="2940" spans="30:36" x14ac:dyDescent="0.25">
      <c r="AD2940" s="1">
        <v>38</v>
      </c>
      <c r="AE2940" s="1843">
        <v>174502</v>
      </c>
      <c r="AF2940" s="74" t="s">
        <v>3687</v>
      </c>
      <c r="AG2940" s="1844" t="s">
        <v>9286</v>
      </c>
      <c r="AH2940" s="1844">
        <v>4</v>
      </c>
      <c r="AI2940" s="2396" t="str">
        <f t="shared" si="48"/>
        <v>DICULESTI</v>
      </c>
      <c r="AJ2940" s="1845"/>
    </row>
    <row r="2941" spans="30:36" x14ac:dyDescent="0.25">
      <c r="AD2941" s="1">
        <v>38</v>
      </c>
      <c r="AE2941" s="1843">
        <v>169547</v>
      </c>
      <c r="AF2941" s="74" t="s">
        <v>2898</v>
      </c>
      <c r="AG2941" s="1844" t="s">
        <v>9286</v>
      </c>
      <c r="AH2941" s="1844">
        <v>4</v>
      </c>
      <c r="AI2941" s="2396" t="str">
        <f t="shared" si="48"/>
        <v>DRAGOESTI</v>
      </c>
      <c r="AJ2941" s="1845"/>
    </row>
    <row r="2942" spans="30:36" x14ac:dyDescent="0.25">
      <c r="AD2942" s="1">
        <v>38</v>
      </c>
      <c r="AE2942" s="1843">
        <v>169681</v>
      </c>
      <c r="AF2942" s="74" t="s">
        <v>3686</v>
      </c>
      <c r="AG2942" s="1844" t="s">
        <v>9286</v>
      </c>
      <c r="AH2942" s="1844">
        <v>4</v>
      </c>
      <c r="AI2942" s="2396" t="str">
        <f t="shared" si="48"/>
        <v>FARTATESTI</v>
      </c>
      <c r="AJ2942" s="1845"/>
    </row>
    <row r="2943" spans="30:36" x14ac:dyDescent="0.25">
      <c r="AD2943" s="1">
        <v>38</v>
      </c>
      <c r="AE2943" s="1843">
        <v>169583</v>
      </c>
      <c r="AF2943" s="74" t="s">
        <v>3042</v>
      </c>
      <c r="AG2943" s="1844" t="s">
        <v>9286</v>
      </c>
      <c r="AH2943" s="1844">
        <v>4</v>
      </c>
      <c r="AI2943" s="2396" t="str">
        <f t="shared" si="48"/>
        <v>FAURESTI</v>
      </c>
      <c r="AJ2943" s="1845"/>
    </row>
    <row r="2944" spans="30:36" x14ac:dyDescent="0.25">
      <c r="AD2944" s="1">
        <v>38</v>
      </c>
      <c r="AE2944" s="1843">
        <v>169896</v>
      </c>
      <c r="AF2944" s="74" t="s">
        <v>2669</v>
      </c>
      <c r="AG2944" s="1844" t="s">
        <v>9286</v>
      </c>
      <c r="AH2944" s="1844">
        <v>4</v>
      </c>
      <c r="AI2944" s="2396" t="str">
        <f t="shared" si="48"/>
        <v>FRANCESTI</v>
      </c>
      <c r="AJ2944" s="1845"/>
    </row>
    <row r="2945" spans="30:36" x14ac:dyDescent="0.25">
      <c r="AD2945" s="1">
        <v>38</v>
      </c>
      <c r="AE2945" s="1843">
        <v>169994</v>
      </c>
      <c r="AF2945" s="74" t="s">
        <v>3688</v>
      </c>
      <c r="AG2945" s="1844" t="s">
        <v>9286</v>
      </c>
      <c r="AH2945" s="1844">
        <v>4</v>
      </c>
      <c r="AI2945" s="2396" t="str">
        <f t="shared" si="48"/>
        <v>GALICEA</v>
      </c>
      <c r="AJ2945" s="1845"/>
    </row>
    <row r="2946" spans="30:36" x14ac:dyDescent="0.25">
      <c r="AD2946" s="1">
        <v>38</v>
      </c>
      <c r="AE2946" s="1843">
        <v>170097</v>
      </c>
      <c r="AF2946" s="74" t="s">
        <v>3689</v>
      </c>
      <c r="AG2946" s="1844" t="s">
        <v>9286</v>
      </c>
      <c r="AH2946" s="1844">
        <v>4</v>
      </c>
      <c r="AI2946" s="2396" t="str">
        <f t="shared" si="48"/>
        <v>GHIOROIU</v>
      </c>
      <c r="AJ2946" s="1845"/>
    </row>
    <row r="2947" spans="30:36" x14ac:dyDescent="0.25">
      <c r="AD2947" s="1">
        <v>38</v>
      </c>
      <c r="AE2947" s="1843">
        <v>170168</v>
      </c>
      <c r="AF2947" s="74" t="s">
        <v>3690</v>
      </c>
      <c r="AG2947" s="1844" t="s">
        <v>9286</v>
      </c>
      <c r="AH2947" s="1844">
        <v>4</v>
      </c>
      <c r="AI2947" s="2396" t="str">
        <f t="shared" si="48"/>
        <v>GLAVILE</v>
      </c>
      <c r="AJ2947" s="1845"/>
    </row>
    <row r="2948" spans="30:36" x14ac:dyDescent="0.25">
      <c r="AD2948" s="1">
        <v>38</v>
      </c>
      <c r="AE2948" s="1843">
        <v>170220</v>
      </c>
      <c r="AF2948" s="74" t="s">
        <v>1440</v>
      </c>
      <c r="AG2948" s="1844" t="s">
        <v>9286</v>
      </c>
      <c r="AH2948" s="1844">
        <v>4</v>
      </c>
      <c r="AI2948" s="2396" t="str">
        <f t="shared" si="48"/>
        <v>GOLESTI</v>
      </c>
      <c r="AJ2948" s="1845"/>
    </row>
    <row r="2949" spans="30:36" x14ac:dyDescent="0.25">
      <c r="AD2949" s="1">
        <v>38</v>
      </c>
      <c r="AE2949" s="1843">
        <v>170346</v>
      </c>
      <c r="AF2949" s="74" t="s">
        <v>1958</v>
      </c>
      <c r="AG2949" s="1844" t="s">
        <v>9286</v>
      </c>
      <c r="AH2949" s="1844">
        <v>4</v>
      </c>
      <c r="AI2949" s="2396" t="str">
        <f t="shared" si="48"/>
        <v>GRADISTEA</v>
      </c>
      <c r="AJ2949" s="1845"/>
    </row>
    <row r="2950" spans="30:36" x14ac:dyDescent="0.25">
      <c r="AD2950" s="1">
        <v>38</v>
      </c>
      <c r="AE2950" s="1843">
        <v>170444</v>
      </c>
      <c r="AF2950" s="74" t="s">
        <v>3691</v>
      </c>
      <c r="AG2950" s="1844" t="s">
        <v>9286</v>
      </c>
      <c r="AH2950" s="1844">
        <v>4</v>
      </c>
      <c r="AI2950" s="2396" t="str">
        <f t="shared" ref="AI2950:AI3013" si="49">INDEX(AO:AO,MATCH(AH2950,AL:AL,0),)&amp;AF2950</f>
        <v>GUSOENI</v>
      </c>
      <c r="AJ2950" s="1845"/>
    </row>
    <row r="2951" spans="30:36" x14ac:dyDescent="0.25">
      <c r="AD2951" s="1">
        <v>38</v>
      </c>
      <c r="AE2951" s="1843">
        <v>170514</v>
      </c>
      <c r="AF2951" s="74" t="s">
        <v>1460</v>
      </c>
      <c r="AG2951" s="1844" t="s">
        <v>9286</v>
      </c>
      <c r="AH2951" s="1844">
        <v>4</v>
      </c>
      <c r="AI2951" s="2396" t="str">
        <f t="shared" si="49"/>
        <v>IONESTI</v>
      </c>
      <c r="AJ2951" s="1845"/>
    </row>
    <row r="2952" spans="30:36" x14ac:dyDescent="0.25">
      <c r="AD2952" s="1">
        <v>38</v>
      </c>
      <c r="AE2952" s="1843">
        <v>174511</v>
      </c>
      <c r="AF2952" s="74" t="s">
        <v>2911</v>
      </c>
      <c r="AG2952" s="1844" t="s">
        <v>9286</v>
      </c>
      <c r="AH2952" s="1844">
        <v>4</v>
      </c>
      <c r="AI2952" s="2396" t="str">
        <f t="shared" si="49"/>
        <v>LACUSTENI</v>
      </c>
      <c r="AJ2952" s="1845"/>
    </row>
    <row r="2953" spans="30:36" x14ac:dyDescent="0.25">
      <c r="AD2953" s="1">
        <v>38</v>
      </c>
      <c r="AE2953" s="1843">
        <v>170685</v>
      </c>
      <c r="AF2953" s="74" t="s">
        <v>3692</v>
      </c>
      <c r="AG2953" s="1844" t="s">
        <v>9286</v>
      </c>
      <c r="AH2953" s="1844">
        <v>4</v>
      </c>
      <c r="AI2953" s="2396" t="str">
        <f t="shared" si="49"/>
        <v>LADESTI</v>
      </c>
      <c r="AJ2953" s="1845"/>
    </row>
    <row r="2954" spans="30:36" x14ac:dyDescent="0.25">
      <c r="AD2954" s="1">
        <v>38</v>
      </c>
      <c r="AE2954" s="1843">
        <v>170612</v>
      </c>
      <c r="AF2954" s="74" t="s">
        <v>3694</v>
      </c>
      <c r="AG2954" s="1844" t="s">
        <v>9286</v>
      </c>
      <c r="AH2954" s="1844">
        <v>4</v>
      </c>
      <c r="AI2954" s="2396" t="str">
        <f t="shared" si="49"/>
        <v>LALOSU</v>
      </c>
      <c r="AJ2954" s="1845"/>
    </row>
    <row r="2955" spans="30:36" x14ac:dyDescent="0.25">
      <c r="AD2955" s="1">
        <v>38</v>
      </c>
      <c r="AE2955" s="1843">
        <v>170792</v>
      </c>
      <c r="AF2955" s="74" t="s">
        <v>3695</v>
      </c>
      <c r="AG2955" s="1844" t="s">
        <v>9286</v>
      </c>
      <c r="AH2955" s="1844">
        <v>4</v>
      </c>
      <c r="AI2955" s="2396" t="str">
        <f t="shared" si="49"/>
        <v>LAPUSATA</v>
      </c>
      <c r="AJ2955" s="1845"/>
    </row>
    <row r="2956" spans="30:36" x14ac:dyDescent="0.25">
      <c r="AD2956" s="1">
        <v>38</v>
      </c>
      <c r="AE2956" s="1843">
        <v>170872</v>
      </c>
      <c r="AF2956" s="74" t="s">
        <v>1732</v>
      </c>
      <c r="AG2956" s="1844" t="s">
        <v>9286</v>
      </c>
      <c r="AH2956" s="1844">
        <v>4</v>
      </c>
      <c r="AI2956" s="2396" t="str">
        <f t="shared" si="49"/>
        <v>LIVEZI</v>
      </c>
      <c r="AJ2956" s="1845"/>
    </row>
    <row r="2957" spans="30:36" x14ac:dyDescent="0.25">
      <c r="AD2957" s="1">
        <v>38</v>
      </c>
      <c r="AE2957" s="1843">
        <v>170952</v>
      </c>
      <c r="AF2957" s="74" t="s">
        <v>2156</v>
      </c>
      <c r="AG2957" s="1844" t="s">
        <v>9286</v>
      </c>
      <c r="AH2957" s="1844">
        <v>4</v>
      </c>
      <c r="AI2957" s="2396" t="str">
        <f t="shared" si="49"/>
        <v>LUNGESTI</v>
      </c>
      <c r="AJ2957" s="1845"/>
    </row>
    <row r="2958" spans="30:36" x14ac:dyDescent="0.25">
      <c r="AD2958" s="1">
        <v>38</v>
      </c>
      <c r="AE2958" s="1843">
        <v>171101</v>
      </c>
      <c r="AF2958" s="74" t="s">
        <v>3696</v>
      </c>
      <c r="AG2958" s="1844" t="s">
        <v>9286</v>
      </c>
      <c r="AH2958" s="1844">
        <v>4</v>
      </c>
      <c r="AI2958" s="2396" t="str">
        <f t="shared" si="49"/>
        <v>MACIUCA</v>
      </c>
      <c r="AJ2958" s="1845"/>
    </row>
    <row r="2959" spans="30:36" x14ac:dyDescent="0.25">
      <c r="AD2959" s="1">
        <v>38</v>
      </c>
      <c r="AE2959" s="1843">
        <v>171209</v>
      </c>
      <c r="AF2959" s="74" t="s">
        <v>3682</v>
      </c>
      <c r="AG2959" s="1844" t="s">
        <v>9286</v>
      </c>
      <c r="AH2959" s="1844">
        <v>4</v>
      </c>
      <c r="AI2959" s="2396" t="str">
        <f t="shared" si="49"/>
        <v>MADULARI</v>
      </c>
      <c r="AJ2959" s="1845"/>
    </row>
    <row r="2960" spans="30:36" x14ac:dyDescent="0.25">
      <c r="AD2960" s="1">
        <v>38</v>
      </c>
      <c r="AE2960" s="1843">
        <v>171021</v>
      </c>
      <c r="AF2960" s="74" t="s">
        <v>3697</v>
      </c>
      <c r="AG2960" s="1844" t="s">
        <v>9286</v>
      </c>
      <c r="AH2960" s="1844">
        <v>4</v>
      </c>
      <c r="AI2960" s="2396" t="str">
        <f t="shared" si="49"/>
        <v>MALAIA</v>
      </c>
      <c r="AJ2960" s="1845"/>
    </row>
    <row r="2961" spans="30:36" x14ac:dyDescent="0.25">
      <c r="AD2961" s="1">
        <v>38</v>
      </c>
      <c r="AE2961" s="1843">
        <v>171272</v>
      </c>
      <c r="AF2961" s="74" t="s">
        <v>3693</v>
      </c>
      <c r="AG2961" s="1844" t="s">
        <v>9286</v>
      </c>
      <c r="AH2961" s="1844">
        <v>4</v>
      </c>
      <c r="AI2961" s="2396" t="str">
        <f t="shared" si="49"/>
        <v>MALDARESTI</v>
      </c>
      <c r="AJ2961" s="1845"/>
    </row>
    <row r="2962" spans="30:36" x14ac:dyDescent="0.25">
      <c r="AD2962" s="1">
        <v>38</v>
      </c>
      <c r="AE2962" s="1843">
        <v>171067</v>
      </c>
      <c r="AF2962" s="74" t="s">
        <v>3698</v>
      </c>
      <c r="AG2962" s="1844" t="s">
        <v>9286</v>
      </c>
      <c r="AH2962" s="1844">
        <v>4</v>
      </c>
      <c r="AI2962" s="2396" t="str">
        <f t="shared" si="49"/>
        <v>MATEESTI</v>
      </c>
      <c r="AJ2962" s="1845"/>
    </row>
    <row r="2963" spans="30:36" x14ac:dyDescent="0.25">
      <c r="AD2963" s="1">
        <v>38</v>
      </c>
      <c r="AE2963" s="1843">
        <v>171325</v>
      </c>
      <c r="AF2963" s="74" t="s">
        <v>1529</v>
      </c>
      <c r="AG2963" s="1844" t="s">
        <v>9286</v>
      </c>
      <c r="AH2963" s="1844">
        <v>4</v>
      </c>
      <c r="AI2963" s="2396" t="str">
        <f t="shared" si="49"/>
        <v>MIHAESTI</v>
      </c>
      <c r="AJ2963" s="1845"/>
    </row>
    <row r="2964" spans="30:36" x14ac:dyDescent="0.25">
      <c r="AD2964" s="1">
        <v>38</v>
      </c>
      <c r="AE2964" s="1843">
        <v>171469</v>
      </c>
      <c r="AF2964" s="74" t="s">
        <v>3699</v>
      </c>
      <c r="AG2964" s="1844" t="s">
        <v>9286</v>
      </c>
      <c r="AH2964" s="1844">
        <v>4</v>
      </c>
      <c r="AI2964" s="2396" t="str">
        <f t="shared" si="49"/>
        <v>MILCOIU</v>
      </c>
      <c r="AJ2964" s="1845"/>
    </row>
    <row r="2965" spans="30:36" x14ac:dyDescent="0.25">
      <c r="AD2965" s="1">
        <v>38</v>
      </c>
      <c r="AE2965" s="1843">
        <v>174520</v>
      </c>
      <c r="AF2965" s="74" t="s">
        <v>3714</v>
      </c>
      <c r="AG2965" s="1844" t="s">
        <v>9286</v>
      </c>
      <c r="AH2965" s="1844">
        <v>4</v>
      </c>
      <c r="AI2965" s="2396" t="str">
        <f t="shared" si="49"/>
        <v>MITROFANI</v>
      </c>
      <c r="AJ2965" s="1845"/>
    </row>
    <row r="2966" spans="30:36" x14ac:dyDescent="0.25">
      <c r="AD2966" s="1">
        <v>38</v>
      </c>
      <c r="AE2966" s="1843">
        <v>171539</v>
      </c>
      <c r="AF2966" s="74" t="s">
        <v>3700</v>
      </c>
      <c r="AG2966" s="1844" t="s">
        <v>9286</v>
      </c>
      <c r="AH2966" s="1844">
        <v>4</v>
      </c>
      <c r="AI2966" s="2396" t="str">
        <f t="shared" si="49"/>
        <v>MUEREASCA</v>
      </c>
      <c r="AJ2966" s="1845"/>
    </row>
    <row r="2967" spans="30:36" x14ac:dyDescent="0.25">
      <c r="AD2967" s="1">
        <v>38</v>
      </c>
      <c r="AE2967" s="1843">
        <v>171628</v>
      </c>
      <c r="AF2967" s="74" t="s">
        <v>1664</v>
      </c>
      <c r="AG2967" s="1844" t="s">
        <v>9286</v>
      </c>
      <c r="AH2967" s="1844">
        <v>4</v>
      </c>
      <c r="AI2967" s="2396" t="str">
        <f t="shared" si="49"/>
        <v>NICOLAE BALCESCU</v>
      </c>
      <c r="AJ2967" s="1845"/>
    </row>
    <row r="2968" spans="30:36" x14ac:dyDescent="0.25">
      <c r="AD2968" s="1">
        <v>38</v>
      </c>
      <c r="AE2968" s="1843">
        <v>171806</v>
      </c>
      <c r="AF2968" s="74" t="s">
        <v>3701</v>
      </c>
      <c r="AG2968" s="1844" t="s">
        <v>9286</v>
      </c>
      <c r="AH2968" s="1844">
        <v>4</v>
      </c>
      <c r="AI2968" s="2396" t="str">
        <f t="shared" si="49"/>
        <v>OLANU</v>
      </c>
      <c r="AJ2968" s="1845"/>
    </row>
    <row r="2969" spans="30:36" x14ac:dyDescent="0.25">
      <c r="AD2969" s="1">
        <v>38</v>
      </c>
      <c r="AE2969" s="1843">
        <v>171879</v>
      </c>
      <c r="AF2969" s="74" t="s">
        <v>3702</v>
      </c>
      <c r="AG2969" s="1844" t="s">
        <v>9286</v>
      </c>
      <c r="AH2969" s="1844">
        <v>4</v>
      </c>
      <c r="AI2969" s="2396" t="str">
        <f t="shared" si="49"/>
        <v>ORLESTI</v>
      </c>
      <c r="AJ2969" s="1845"/>
    </row>
    <row r="2970" spans="30:36" x14ac:dyDescent="0.25">
      <c r="AD2970" s="1">
        <v>38</v>
      </c>
      <c r="AE2970" s="1843">
        <v>171931</v>
      </c>
      <c r="AF2970" s="74" t="s">
        <v>3703</v>
      </c>
      <c r="AG2970" s="1844" t="s">
        <v>9286</v>
      </c>
      <c r="AH2970" s="1844">
        <v>4</v>
      </c>
      <c r="AI2970" s="2396" t="str">
        <f t="shared" si="49"/>
        <v>OTESANI</v>
      </c>
      <c r="AJ2970" s="1845"/>
    </row>
    <row r="2971" spans="30:36" x14ac:dyDescent="0.25">
      <c r="AD2971" s="1">
        <v>38</v>
      </c>
      <c r="AE2971" s="1843">
        <v>171995</v>
      </c>
      <c r="AF2971" s="74" t="s">
        <v>2936</v>
      </c>
      <c r="AG2971" s="1844" t="s">
        <v>9286</v>
      </c>
      <c r="AH2971" s="1844">
        <v>4</v>
      </c>
      <c r="AI2971" s="2396" t="str">
        <f t="shared" si="49"/>
        <v>PAUSESTI</v>
      </c>
      <c r="AJ2971" s="1845"/>
    </row>
    <row r="2972" spans="30:36" x14ac:dyDescent="0.25">
      <c r="AD2972" s="1">
        <v>38</v>
      </c>
      <c r="AE2972" s="1843">
        <v>172082</v>
      </c>
      <c r="AF2972" s="74" t="s">
        <v>3704</v>
      </c>
      <c r="AG2972" s="1844" t="s">
        <v>9286</v>
      </c>
      <c r="AH2972" s="1844">
        <v>4</v>
      </c>
      <c r="AI2972" s="2396" t="str">
        <f t="shared" si="49"/>
        <v>PAUSESTI-MAGLASI</v>
      </c>
      <c r="AJ2972" s="1845"/>
    </row>
    <row r="2973" spans="30:36" x14ac:dyDescent="0.25">
      <c r="AD2973" s="1">
        <v>38</v>
      </c>
      <c r="AE2973" s="1843">
        <v>172153</v>
      </c>
      <c r="AF2973" s="74" t="s">
        <v>3705</v>
      </c>
      <c r="AG2973" s="1844" t="s">
        <v>9286</v>
      </c>
      <c r="AH2973" s="1844">
        <v>4</v>
      </c>
      <c r="AI2973" s="2396" t="str">
        <f t="shared" si="49"/>
        <v>PERISANI</v>
      </c>
      <c r="AJ2973" s="1845"/>
    </row>
    <row r="2974" spans="30:36" x14ac:dyDescent="0.25">
      <c r="AD2974" s="1">
        <v>38</v>
      </c>
      <c r="AE2974" s="1843">
        <v>172279</v>
      </c>
      <c r="AF2974" s="74" t="s">
        <v>3706</v>
      </c>
      <c r="AG2974" s="1844" t="s">
        <v>9286</v>
      </c>
      <c r="AH2974" s="1844">
        <v>4</v>
      </c>
      <c r="AI2974" s="2396" t="str">
        <f t="shared" si="49"/>
        <v>PESCEANA</v>
      </c>
      <c r="AJ2974" s="1845"/>
    </row>
    <row r="2975" spans="30:36" x14ac:dyDescent="0.25">
      <c r="AD2975" s="1">
        <v>38</v>
      </c>
      <c r="AE2975" s="1843">
        <v>172340</v>
      </c>
      <c r="AF2975" s="74" t="s">
        <v>2478</v>
      </c>
      <c r="AG2975" s="1844" t="s">
        <v>9286</v>
      </c>
      <c r="AH2975" s="1844">
        <v>4</v>
      </c>
      <c r="AI2975" s="2396" t="str">
        <f t="shared" si="49"/>
        <v>PIETRARI</v>
      </c>
      <c r="AJ2975" s="1845"/>
    </row>
    <row r="2976" spans="30:36" x14ac:dyDescent="0.25">
      <c r="AD2976" s="1">
        <v>38</v>
      </c>
      <c r="AE2976" s="1843">
        <v>172377</v>
      </c>
      <c r="AF2976" s="74" t="s">
        <v>1348</v>
      </c>
      <c r="AG2976" s="1844" t="s">
        <v>9286</v>
      </c>
      <c r="AH2976" s="1844">
        <v>4</v>
      </c>
      <c r="AI2976" s="2396" t="str">
        <f t="shared" si="49"/>
        <v>POPESTI</v>
      </c>
      <c r="AJ2976" s="1845"/>
    </row>
    <row r="2977" spans="30:36" x14ac:dyDescent="0.25">
      <c r="AD2977" s="1">
        <v>38</v>
      </c>
      <c r="AE2977" s="1843">
        <v>172457</v>
      </c>
      <c r="AF2977" s="74" t="s">
        <v>3708</v>
      </c>
      <c r="AG2977" s="1844" t="s">
        <v>9286</v>
      </c>
      <c r="AH2977" s="1844">
        <v>4</v>
      </c>
      <c r="AI2977" s="2396" t="str">
        <f t="shared" si="49"/>
        <v>PRUNDENI</v>
      </c>
      <c r="AJ2977" s="1845"/>
    </row>
    <row r="2978" spans="30:36" x14ac:dyDescent="0.25">
      <c r="AD2978" s="1">
        <v>38</v>
      </c>
      <c r="AE2978" s="1843">
        <v>172509</v>
      </c>
      <c r="AF2978" s="74" t="s">
        <v>1424</v>
      </c>
      <c r="AG2978" s="1844" t="s">
        <v>9286</v>
      </c>
      <c r="AH2978" s="1844">
        <v>4</v>
      </c>
      <c r="AI2978" s="2396" t="str">
        <f t="shared" si="49"/>
        <v>RACOVITA</v>
      </c>
      <c r="AJ2978" s="1845"/>
    </row>
    <row r="2979" spans="30:36" x14ac:dyDescent="0.25">
      <c r="AD2979" s="1">
        <v>38</v>
      </c>
      <c r="AE2979" s="1843">
        <v>172581</v>
      </c>
      <c r="AF2979" s="74" t="s">
        <v>3707</v>
      </c>
      <c r="AG2979" s="1844" t="s">
        <v>9286</v>
      </c>
      <c r="AH2979" s="1844">
        <v>4</v>
      </c>
      <c r="AI2979" s="2396" t="str">
        <f t="shared" si="49"/>
        <v>ROESTI</v>
      </c>
      <c r="AJ2979" s="1845"/>
    </row>
    <row r="2980" spans="30:36" x14ac:dyDescent="0.25">
      <c r="AD2980" s="1">
        <v>38</v>
      </c>
      <c r="AE2980" s="1843">
        <v>172698</v>
      </c>
      <c r="AF2980" s="74" t="s">
        <v>3709</v>
      </c>
      <c r="AG2980" s="1844" t="s">
        <v>9286</v>
      </c>
      <c r="AH2980" s="1844">
        <v>4</v>
      </c>
      <c r="AI2980" s="2396" t="str">
        <f t="shared" si="49"/>
        <v>ROSIILE</v>
      </c>
      <c r="AJ2980" s="1845"/>
    </row>
    <row r="2981" spans="30:36" x14ac:dyDescent="0.25">
      <c r="AD2981" s="1">
        <v>38</v>
      </c>
      <c r="AE2981" s="1843">
        <v>172812</v>
      </c>
      <c r="AF2981" s="74" t="s">
        <v>1681</v>
      </c>
      <c r="AG2981" s="1844" t="s">
        <v>9286</v>
      </c>
      <c r="AH2981" s="1844">
        <v>4</v>
      </c>
      <c r="AI2981" s="2396" t="str">
        <f t="shared" si="49"/>
        <v>RUNCU</v>
      </c>
      <c r="AJ2981" s="1845"/>
    </row>
    <row r="2982" spans="30:36" x14ac:dyDescent="0.25">
      <c r="AD2982" s="1">
        <v>38</v>
      </c>
      <c r="AE2982" s="1843">
        <v>172894</v>
      </c>
      <c r="AF2982" s="74" t="s">
        <v>3710</v>
      </c>
      <c r="AG2982" s="1844" t="s">
        <v>9286</v>
      </c>
      <c r="AH2982" s="1844">
        <v>4</v>
      </c>
      <c r="AI2982" s="2396" t="str">
        <f t="shared" si="49"/>
        <v>SALATRUCEL</v>
      </c>
      <c r="AJ2982" s="1845"/>
    </row>
    <row r="2983" spans="30:36" x14ac:dyDescent="0.25">
      <c r="AD2983" s="1">
        <v>38</v>
      </c>
      <c r="AE2983" s="1843">
        <v>172947</v>
      </c>
      <c r="AF2983" s="74" t="s">
        <v>3711</v>
      </c>
      <c r="AG2983" s="1844" t="s">
        <v>9286</v>
      </c>
      <c r="AH2983" s="1844">
        <v>4</v>
      </c>
      <c r="AI2983" s="2396" t="str">
        <f t="shared" si="49"/>
        <v>SCUNDU</v>
      </c>
      <c r="AJ2983" s="1845"/>
    </row>
    <row r="2984" spans="30:36" x14ac:dyDescent="0.25">
      <c r="AD2984" s="1">
        <v>38</v>
      </c>
      <c r="AE2984" s="1843">
        <v>172992</v>
      </c>
      <c r="AF2984" s="74" t="s">
        <v>1496</v>
      </c>
      <c r="AG2984" s="1844" t="s">
        <v>9286</v>
      </c>
      <c r="AH2984" s="1844">
        <v>4</v>
      </c>
      <c r="AI2984" s="2396" t="str">
        <f t="shared" si="49"/>
        <v>SINESTI</v>
      </c>
      <c r="AJ2984" s="1845"/>
    </row>
    <row r="2985" spans="30:36" x14ac:dyDescent="0.25">
      <c r="AD2985" s="1">
        <v>38</v>
      </c>
      <c r="AE2985" s="1843">
        <v>173686</v>
      </c>
      <c r="AF2985" s="74" t="s">
        <v>3712</v>
      </c>
      <c r="AG2985" s="1844" t="s">
        <v>9286</v>
      </c>
      <c r="AH2985" s="1844">
        <v>4</v>
      </c>
      <c r="AI2985" s="2396" t="str">
        <f t="shared" si="49"/>
        <v>SIRINEASA</v>
      </c>
      <c r="AJ2985" s="1845"/>
    </row>
    <row r="2986" spans="30:36" x14ac:dyDescent="0.25">
      <c r="AD2986" s="1">
        <v>38</v>
      </c>
      <c r="AE2986" s="1843">
        <v>173061</v>
      </c>
      <c r="AF2986" s="74" t="s">
        <v>3072</v>
      </c>
      <c r="AG2986" s="1844" t="s">
        <v>9286</v>
      </c>
      <c r="AH2986" s="1844">
        <v>4</v>
      </c>
      <c r="AI2986" s="2396" t="str">
        <f t="shared" si="49"/>
        <v>SLATIOARA</v>
      </c>
      <c r="AJ2986" s="1845"/>
    </row>
    <row r="2987" spans="30:36" x14ac:dyDescent="0.25">
      <c r="AD2987" s="1">
        <v>38</v>
      </c>
      <c r="AE2987" s="1843">
        <v>173132</v>
      </c>
      <c r="AF2987" s="74" t="s">
        <v>1374</v>
      </c>
      <c r="AG2987" s="1844" t="s">
        <v>9286</v>
      </c>
      <c r="AH2987" s="1844">
        <v>4</v>
      </c>
      <c r="AI2987" s="2396" t="str">
        <f t="shared" si="49"/>
        <v>STANESTI</v>
      </c>
      <c r="AJ2987" s="1845"/>
    </row>
    <row r="2988" spans="30:36" x14ac:dyDescent="0.25">
      <c r="AD2988" s="1">
        <v>38</v>
      </c>
      <c r="AE2988" s="1843">
        <v>173748</v>
      </c>
      <c r="AF2988" s="74" t="s">
        <v>1562</v>
      </c>
      <c r="AG2988" s="1844" t="s">
        <v>9286</v>
      </c>
      <c r="AH2988" s="1844">
        <v>4</v>
      </c>
      <c r="AI2988" s="2396" t="str">
        <f t="shared" si="49"/>
        <v>STEFANESTI</v>
      </c>
      <c r="AJ2988" s="1845"/>
    </row>
    <row r="2989" spans="30:36" x14ac:dyDescent="0.25">
      <c r="AD2989" s="1">
        <v>38</v>
      </c>
      <c r="AE2989" s="1843">
        <v>173230</v>
      </c>
      <c r="AF2989" s="74" t="s">
        <v>1565</v>
      </c>
      <c r="AG2989" s="1844" t="s">
        <v>9286</v>
      </c>
      <c r="AH2989" s="1844">
        <v>4</v>
      </c>
      <c r="AI2989" s="2396" t="str">
        <f t="shared" si="49"/>
        <v>STOENESTI</v>
      </c>
      <c r="AJ2989" s="1845"/>
    </row>
    <row r="2990" spans="30:36" x14ac:dyDescent="0.25">
      <c r="AD2990" s="1">
        <v>38</v>
      </c>
      <c r="AE2990" s="1843">
        <v>173374</v>
      </c>
      <c r="AF2990" s="74" t="s">
        <v>3713</v>
      </c>
      <c r="AG2990" s="1844" t="s">
        <v>9286</v>
      </c>
      <c r="AH2990" s="1844">
        <v>4</v>
      </c>
      <c r="AI2990" s="2396" t="str">
        <f t="shared" si="49"/>
        <v>STOILESTI</v>
      </c>
      <c r="AJ2990" s="1845"/>
    </row>
    <row r="2991" spans="30:36" x14ac:dyDescent="0.25">
      <c r="AD2991" s="1">
        <v>38</v>
      </c>
      <c r="AE2991" s="1843">
        <v>173533</v>
      </c>
      <c r="AF2991" s="74" t="s">
        <v>1536</v>
      </c>
      <c r="AG2991" s="1844" t="s">
        <v>9286</v>
      </c>
      <c r="AH2991" s="1844">
        <v>4</v>
      </c>
      <c r="AI2991" s="2396" t="str">
        <f t="shared" si="49"/>
        <v>STROESTI</v>
      </c>
      <c r="AJ2991" s="1845"/>
    </row>
    <row r="2992" spans="30:36" x14ac:dyDescent="0.25">
      <c r="AD2992" s="1">
        <v>38</v>
      </c>
      <c r="AE2992" s="1843">
        <v>173793</v>
      </c>
      <c r="AF2992" s="74" t="s">
        <v>1628</v>
      </c>
      <c r="AG2992" s="1844" t="s">
        <v>9286</v>
      </c>
      <c r="AH2992" s="1844">
        <v>4</v>
      </c>
      <c r="AI2992" s="2396" t="str">
        <f t="shared" si="49"/>
        <v>SUSANI</v>
      </c>
      <c r="AJ2992" s="1845"/>
    </row>
    <row r="2993" spans="30:36" x14ac:dyDescent="0.25">
      <c r="AD2993" s="1">
        <v>38</v>
      </c>
      <c r="AE2993" s="1843">
        <v>173597</v>
      </c>
      <c r="AF2993" s="74" t="s">
        <v>1977</v>
      </c>
      <c r="AG2993" s="1844" t="s">
        <v>9286</v>
      </c>
      <c r="AH2993" s="1844">
        <v>4</v>
      </c>
      <c r="AI2993" s="2396" t="str">
        <f t="shared" si="49"/>
        <v>SUTESTI</v>
      </c>
      <c r="AJ2993" s="1845"/>
    </row>
    <row r="2994" spans="30:36" x14ac:dyDescent="0.25">
      <c r="AD2994" s="1">
        <v>38</v>
      </c>
      <c r="AE2994" s="1843">
        <v>173855</v>
      </c>
      <c r="AF2994" s="74" t="s">
        <v>3715</v>
      </c>
      <c r="AG2994" s="1844" t="s">
        <v>9286</v>
      </c>
      <c r="AH2994" s="1844">
        <v>4</v>
      </c>
      <c r="AI2994" s="2396" t="str">
        <f t="shared" si="49"/>
        <v>TETOIU</v>
      </c>
      <c r="AJ2994" s="1845"/>
    </row>
    <row r="2995" spans="30:36" x14ac:dyDescent="0.25">
      <c r="AD2995" s="1">
        <v>38</v>
      </c>
      <c r="AE2995" s="1843">
        <v>174496</v>
      </c>
      <c r="AF2995" s="74" t="s">
        <v>1570</v>
      </c>
      <c r="AG2995" s="1844" t="s">
        <v>9286</v>
      </c>
      <c r="AH2995" s="1844">
        <v>4</v>
      </c>
      <c r="AI2995" s="2396" t="str">
        <f t="shared" si="49"/>
        <v>TITESTI</v>
      </c>
      <c r="AJ2995" s="1845"/>
    </row>
    <row r="2996" spans="30:36" x14ac:dyDescent="0.25">
      <c r="AD2996" s="1">
        <v>38</v>
      </c>
      <c r="AE2996" s="1843">
        <v>173935</v>
      </c>
      <c r="AF2996" s="74" t="s">
        <v>2494</v>
      </c>
      <c r="AG2996" s="1844" t="s">
        <v>9286</v>
      </c>
      <c r="AH2996" s="1844">
        <v>4</v>
      </c>
      <c r="AI2996" s="2396" t="str">
        <f t="shared" si="49"/>
        <v>TOMSANI</v>
      </c>
      <c r="AJ2996" s="1845"/>
    </row>
    <row r="2997" spans="30:36" x14ac:dyDescent="0.25">
      <c r="AD2997" s="1">
        <v>38</v>
      </c>
      <c r="AE2997" s="1843">
        <v>174021</v>
      </c>
      <c r="AF2997" s="74" t="s">
        <v>3716</v>
      </c>
      <c r="AG2997" s="1844" t="s">
        <v>9286</v>
      </c>
      <c r="AH2997" s="1844">
        <v>4</v>
      </c>
      <c r="AI2997" s="2396" t="str">
        <f t="shared" si="49"/>
        <v>VAIDEENI</v>
      </c>
      <c r="AJ2997" s="1845"/>
    </row>
    <row r="2998" spans="30:36" x14ac:dyDescent="0.25">
      <c r="AD2998" s="1">
        <v>38</v>
      </c>
      <c r="AE2998" s="1843">
        <v>174085</v>
      </c>
      <c r="AF2998" s="74" t="s">
        <v>1319</v>
      </c>
      <c r="AG2998" s="1844" t="s">
        <v>9286</v>
      </c>
      <c r="AH2998" s="1844">
        <v>4</v>
      </c>
      <c r="AI2998" s="2396" t="str">
        <f t="shared" si="49"/>
        <v>VALEA MARE</v>
      </c>
      <c r="AJ2998" s="1845"/>
    </row>
    <row r="2999" spans="30:36" x14ac:dyDescent="0.25">
      <c r="AD2999" s="1">
        <v>38</v>
      </c>
      <c r="AE2999" s="1843">
        <v>174156</v>
      </c>
      <c r="AF2999" s="74" t="s">
        <v>1382</v>
      </c>
      <c r="AG2999" s="1844" t="s">
        <v>9286</v>
      </c>
      <c r="AH2999" s="1844">
        <v>4</v>
      </c>
      <c r="AI2999" s="2396" t="str">
        <f t="shared" si="49"/>
        <v>VLADESTI</v>
      </c>
      <c r="AJ2999" s="1845"/>
    </row>
    <row r="3000" spans="30:36" x14ac:dyDescent="0.25">
      <c r="AD3000" s="1">
        <v>38</v>
      </c>
      <c r="AE3000" s="1843">
        <v>174218</v>
      </c>
      <c r="AF3000" s="74" t="s">
        <v>3717</v>
      </c>
      <c r="AG3000" s="1844" t="s">
        <v>9286</v>
      </c>
      <c r="AH3000" s="1844">
        <v>4</v>
      </c>
      <c r="AI3000" s="2396" t="str">
        <f t="shared" si="49"/>
        <v>VOICESTI</v>
      </c>
      <c r="AJ3000" s="1845"/>
    </row>
    <row r="3001" spans="30:36" x14ac:dyDescent="0.25">
      <c r="AD3001" s="1">
        <v>38</v>
      </c>
      <c r="AE3001" s="1843">
        <v>174254</v>
      </c>
      <c r="AF3001" s="74" t="s">
        <v>3261</v>
      </c>
      <c r="AG3001" s="1844" t="s">
        <v>9286</v>
      </c>
      <c r="AH3001" s="1844">
        <v>4</v>
      </c>
      <c r="AI3001" s="2396" t="str">
        <f t="shared" si="49"/>
        <v>VOINEASA</v>
      </c>
      <c r="AJ3001" s="1845"/>
    </row>
    <row r="3002" spans="30:36" x14ac:dyDescent="0.25">
      <c r="AD3002" s="1830">
        <v>38</v>
      </c>
      <c r="AE3002" s="1846">
        <v>174290</v>
      </c>
      <c r="AF3002" s="1847" t="s">
        <v>3718</v>
      </c>
      <c r="AG3002" s="1848" t="s">
        <v>9286</v>
      </c>
      <c r="AH3002" s="1848">
        <v>4</v>
      </c>
      <c r="AI3002" s="2397" t="str">
        <f t="shared" si="49"/>
        <v>ZATRENI</v>
      </c>
      <c r="AJ3002" s="1849"/>
    </row>
    <row r="3003" spans="30:36" x14ac:dyDescent="0.25">
      <c r="AD3003" s="1850">
        <v>39</v>
      </c>
      <c r="AE3003" s="1851">
        <v>174744</v>
      </c>
      <c r="AF3003" s="1852" t="s">
        <v>10735</v>
      </c>
      <c r="AG3003" s="1853" t="s">
        <v>9287</v>
      </c>
      <c r="AH3003" s="1853">
        <v>1</v>
      </c>
      <c r="AI3003" s="2398" t="str">
        <f t="shared" si="49"/>
        <v>MUNICIPIUL FOCSANI</v>
      </c>
      <c r="AJ3003" s="1854" t="s">
        <v>9287</v>
      </c>
    </row>
    <row r="3004" spans="30:36" x14ac:dyDescent="0.25">
      <c r="AD3004" s="1">
        <v>39</v>
      </c>
      <c r="AE3004" s="1843">
        <v>174860</v>
      </c>
      <c r="AF3004" s="74" t="s">
        <v>10736</v>
      </c>
      <c r="AG3004" s="1844" t="s">
        <v>9287</v>
      </c>
      <c r="AH3004" s="1844">
        <v>2</v>
      </c>
      <c r="AI3004" s="2396" t="str">
        <f t="shared" si="49"/>
        <v>MUNICIPIUL ADJUD</v>
      </c>
      <c r="AJ3004" s="1845"/>
    </row>
    <row r="3005" spans="30:36" x14ac:dyDescent="0.25">
      <c r="AD3005" s="1">
        <v>39</v>
      </c>
      <c r="AE3005" s="1843">
        <v>174922</v>
      </c>
      <c r="AF3005" s="74" t="s">
        <v>10737</v>
      </c>
      <c r="AG3005" s="1844" t="s">
        <v>9287</v>
      </c>
      <c r="AH3005" s="1844">
        <v>3</v>
      </c>
      <c r="AI3005" s="2396" t="str">
        <f t="shared" si="49"/>
        <v>ORASUL MARASESTI</v>
      </c>
      <c r="AJ3005" s="1845"/>
    </row>
    <row r="3006" spans="30:36" x14ac:dyDescent="0.25">
      <c r="AD3006" s="1">
        <v>39</v>
      </c>
      <c r="AE3006" s="1843">
        <v>175019</v>
      </c>
      <c r="AF3006" s="74" t="s">
        <v>1771</v>
      </c>
      <c r="AG3006" s="1844" t="s">
        <v>9287</v>
      </c>
      <c r="AH3006" s="1844">
        <v>3</v>
      </c>
      <c r="AI3006" s="2396" t="str">
        <f t="shared" si="49"/>
        <v>ORASUL ODOBESTI</v>
      </c>
      <c r="AJ3006" s="1845"/>
    </row>
    <row r="3007" spans="30:36" x14ac:dyDescent="0.25">
      <c r="AD3007" s="1">
        <v>39</v>
      </c>
      <c r="AE3007" s="1843">
        <v>175055</v>
      </c>
      <c r="AF3007" s="74" t="s">
        <v>10738</v>
      </c>
      <c r="AG3007" s="1844" t="s">
        <v>9287</v>
      </c>
      <c r="AH3007" s="1844">
        <v>3</v>
      </c>
      <c r="AI3007" s="2396" t="str">
        <f t="shared" si="49"/>
        <v>ORASUL PANCIU</v>
      </c>
      <c r="AJ3007" s="1845"/>
    </row>
    <row r="3008" spans="30:36" x14ac:dyDescent="0.25">
      <c r="AD3008" s="1">
        <v>39</v>
      </c>
      <c r="AE3008" s="1843">
        <v>175126</v>
      </c>
      <c r="AF3008" s="74" t="s">
        <v>3719</v>
      </c>
      <c r="AG3008" s="1844" t="s">
        <v>9287</v>
      </c>
      <c r="AH3008" s="1844">
        <v>4</v>
      </c>
      <c r="AI3008" s="2396" t="str">
        <f t="shared" si="49"/>
        <v>ANDREIASU DE JOS</v>
      </c>
      <c r="AJ3008" s="1845"/>
    </row>
    <row r="3009" spans="30:36" x14ac:dyDescent="0.25">
      <c r="AD3009" s="1">
        <v>39</v>
      </c>
      <c r="AE3009" s="1843">
        <v>175206</v>
      </c>
      <c r="AF3009" s="74" t="s">
        <v>1300</v>
      </c>
      <c r="AG3009" s="1844" t="s">
        <v>9287</v>
      </c>
      <c r="AH3009" s="1844">
        <v>4</v>
      </c>
      <c r="AI3009" s="2396" t="str">
        <f t="shared" si="49"/>
        <v>BALESTI</v>
      </c>
      <c r="AJ3009" s="1845"/>
    </row>
    <row r="3010" spans="30:36" x14ac:dyDescent="0.25">
      <c r="AD3010" s="1">
        <v>39</v>
      </c>
      <c r="AE3010" s="1843">
        <v>175224</v>
      </c>
      <c r="AF3010" s="74" t="s">
        <v>2640</v>
      </c>
      <c r="AG3010" s="1844" t="s">
        <v>9287</v>
      </c>
      <c r="AH3010" s="1844">
        <v>4</v>
      </c>
      <c r="AI3010" s="2396" t="str">
        <f t="shared" si="49"/>
        <v>BARSESTI</v>
      </c>
      <c r="AJ3010" s="1845"/>
    </row>
    <row r="3011" spans="30:36" x14ac:dyDescent="0.25">
      <c r="AD3011" s="1">
        <v>39</v>
      </c>
      <c r="AE3011" s="1843">
        <v>178929</v>
      </c>
      <c r="AF3011" s="74" t="s">
        <v>3754</v>
      </c>
      <c r="AG3011" s="1844" t="s">
        <v>9287</v>
      </c>
      <c r="AH3011" s="1844">
        <v>4</v>
      </c>
      <c r="AI3011" s="2396" t="str">
        <f t="shared" si="49"/>
        <v>BILIESTI</v>
      </c>
      <c r="AJ3011" s="1845"/>
    </row>
    <row r="3012" spans="30:36" x14ac:dyDescent="0.25">
      <c r="AD3012" s="1">
        <v>39</v>
      </c>
      <c r="AE3012" s="1843">
        <v>175260</v>
      </c>
      <c r="AF3012" s="74" t="s">
        <v>3720</v>
      </c>
      <c r="AG3012" s="1844" t="s">
        <v>9287</v>
      </c>
      <c r="AH3012" s="1844">
        <v>4</v>
      </c>
      <c r="AI3012" s="2396" t="str">
        <f t="shared" si="49"/>
        <v>BOGHESTI</v>
      </c>
      <c r="AJ3012" s="1845"/>
    </row>
    <row r="3013" spans="30:36" x14ac:dyDescent="0.25">
      <c r="AD3013" s="1">
        <v>39</v>
      </c>
      <c r="AE3013" s="1843">
        <v>175368</v>
      </c>
      <c r="AF3013" s="74" t="s">
        <v>3721</v>
      </c>
      <c r="AG3013" s="1844" t="s">
        <v>9287</v>
      </c>
      <c r="AH3013" s="1844">
        <v>4</v>
      </c>
      <c r="AI3013" s="2396" t="str">
        <f t="shared" si="49"/>
        <v>BOLOTESTI</v>
      </c>
      <c r="AJ3013" s="1845"/>
    </row>
    <row r="3014" spans="30:36" x14ac:dyDescent="0.25">
      <c r="AD3014" s="1">
        <v>39</v>
      </c>
      <c r="AE3014" s="1843">
        <v>175439</v>
      </c>
      <c r="AF3014" s="74" t="s">
        <v>3723</v>
      </c>
      <c r="AG3014" s="1844" t="s">
        <v>9287</v>
      </c>
      <c r="AH3014" s="1844">
        <v>4</v>
      </c>
      <c r="AI3014" s="2396" t="str">
        <f t="shared" ref="AI3014:AI3077" si="50">INDEX(AO:AO,MATCH(AH3014,AL:AL,0),)&amp;AF3014</f>
        <v>BORDESTI</v>
      </c>
      <c r="AJ3014" s="1845"/>
    </row>
    <row r="3015" spans="30:36" x14ac:dyDescent="0.25">
      <c r="AD3015" s="1">
        <v>39</v>
      </c>
      <c r="AE3015" s="1843">
        <v>175466</v>
      </c>
      <c r="AF3015" s="74" t="s">
        <v>1422</v>
      </c>
      <c r="AG3015" s="1844" t="s">
        <v>9287</v>
      </c>
      <c r="AH3015" s="1844">
        <v>4</v>
      </c>
      <c r="AI3015" s="2396" t="str">
        <f t="shared" si="50"/>
        <v>BROSTENI</v>
      </c>
      <c r="AJ3015" s="1845"/>
    </row>
    <row r="3016" spans="30:36" x14ac:dyDescent="0.25">
      <c r="AD3016" s="1">
        <v>39</v>
      </c>
      <c r="AE3016" s="1843">
        <v>174780</v>
      </c>
      <c r="AF3016" s="74" t="s">
        <v>3724</v>
      </c>
      <c r="AG3016" s="1844" t="s">
        <v>9287</v>
      </c>
      <c r="AH3016" s="1844">
        <v>4</v>
      </c>
      <c r="AI3016" s="2396" t="str">
        <f t="shared" si="50"/>
        <v>CAMPINEANCA</v>
      </c>
      <c r="AJ3016" s="1845"/>
    </row>
    <row r="3017" spans="30:36" x14ac:dyDescent="0.25">
      <c r="AD3017" s="1">
        <v>39</v>
      </c>
      <c r="AE3017" s="1843">
        <v>175670</v>
      </c>
      <c r="AF3017" s="74" t="s">
        <v>3725</v>
      </c>
      <c r="AG3017" s="1844" t="s">
        <v>9287</v>
      </c>
      <c r="AH3017" s="1844">
        <v>4</v>
      </c>
      <c r="AI3017" s="2396" t="str">
        <f t="shared" si="50"/>
        <v>CAMPURI</v>
      </c>
      <c r="AJ3017" s="1845"/>
    </row>
    <row r="3018" spans="30:36" x14ac:dyDescent="0.25">
      <c r="AD3018" s="1">
        <v>39</v>
      </c>
      <c r="AE3018" s="1843">
        <v>175732</v>
      </c>
      <c r="AF3018" s="74" t="s">
        <v>3726</v>
      </c>
      <c r="AG3018" s="1844" t="s">
        <v>9287</v>
      </c>
      <c r="AH3018" s="1844">
        <v>4</v>
      </c>
      <c r="AI3018" s="2396" t="str">
        <f t="shared" si="50"/>
        <v>CARLIGELE</v>
      </c>
      <c r="AJ3018" s="1845"/>
    </row>
    <row r="3019" spans="30:36" x14ac:dyDescent="0.25">
      <c r="AD3019" s="1">
        <v>39</v>
      </c>
      <c r="AE3019" s="1843">
        <v>175509</v>
      </c>
      <c r="AF3019" s="74" t="s">
        <v>3727</v>
      </c>
      <c r="AG3019" s="1844" t="s">
        <v>9287</v>
      </c>
      <c r="AH3019" s="1844">
        <v>4</v>
      </c>
      <c r="AI3019" s="2396" t="str">
        <f t="shared" si="50"/>
        <v>CHIOJDENI</v>
      </c>
      <c r="AJ3019" s="1845"/>
    </row>
    <row r="3020" spans="30:36" x14ac:dyDescent="0.25">
      <c r="AD3020" s="1">
        <v>39</v>
      </c>
      <c r="AE3020" s="1843">
        <v>175590</v>
      </c>
      <c r="AF3020" s="74" t="s">
        <v>2715</v>
      </c>
      <c r="AG3020" s="1844" t="s">
        <v>9287</v>
      </c>
      <c r="AH3020" s="1844">
        <v>4</v>
      </c>
      <c r="AI3020" s="2396" t="str">
        <f t="shared" si="50"/>
        <v>CIORASTI</v>
      </c>
      <c r="AJ3020" s="1845"/>
    </row>
    <row r="3021" spans="30:36" x14ac:dyDescent="0.25">
      <c r="AD3021" s="1">
        <v>39</v>
      </c>
      <c r="AE3021" s="1843">
        <v>175787</v>
      </c>
      <c r="AF3021" s="74" t="s">
        <v>3728</v>
      </c>
      <c r="AG3021" s="1844" t="s">
        <v>9287</v>
      </c>
      <c r="AH3021" s="1844">
        <v>4</v>
      </c>
      <c r="AI3021" s="2396" t="str">
        <f t="shared" si="50"/>
        <v>CORBITA</v>
      </c>
      <c r="AJ3021" s="1845"/>
    </row>
    <row r="3022" spans="30:36" x14ac:dyDescent="0.25">
      <c r="AD3022" s="1">
        <v>39</v>
      </c>
      <c r="AE3022" s="1843">
        <v>175885</v>
      </c>
      <c r="AF3022" s="74" t="s">
        <v>1508</v>
      </c>
      <c r="AG3022" s="1844" t="s">
        <v>9287</v>
      </c>
      <c r="AH3022" s="1844">
        <v>4</v>
      </c>
      <c r="AI3022" s="2396" t="str">
        <f t="shared" si="50"/>
        <v>COTESTI</v>
      </c>
      <c r="AJ3022" s="1845"/>
    </row>
    <row r="3023" spans="30:36" x14ac:dyDescent="0.25">
      <c r="AD3023" s="1">
        <v>39</v>
      </c>
      <c r="AE3023" s="1843">
        <v>175938</v>
      </c>
      <c r="AF3023" s="74" t="s">
        <v>1893</v>
      </c>
      <c r="AG3023" s="1844" t="s">
        <v>9287</v>
      </c>
      <c r="AH3023" s="1844">
        <v>4</v>
      </c>
      <c r="AI3023" s="2396" t="str">
        <f t="shared" si="50"/>
        <v>DUMBRAVENI</v>
      </c>
      <c r="AJ3023" s="1845"/>
    </row>
    <row r="3024" spans="30:36" x14ac:dyDescent="0.25">
      <c r="AD3024" s="1">
        <v>39</v>
      </c>
      <c r="AE3024" s="1843">
        <v>175983</v>
      </c>
      <c r="AF3024" s="74" t="s">
        <v>2915</v>
      </c>
      <c r="AG3024" s="1844" t="s">
        <v>9287</v>
      </c>
      <c r="AH3024" s="1844">
        <v>4</v>
      </c>
      <c r="AI3024" s="2396" t="str">
        <f t="shared" si="50"/>
        <v>DUMITRESTI</v>
      </c>
      <c r="AJ3024" s="1845"/>
    </row>
    <row r="3025" spans="30:36" x14ac:dyDescent="0.25">
      <c r="AD3025" s="1">
        <v>39</v>
      </c>
      <c r="AE3025" s="1843">
        <v>176150</v>
      </c>
      <c r="AF3025" s="74" t="s">
        <v>3730</v>
      </c>
      <c r="AG3025" s="1844" t="s">
        <v>9287</v>
      </c>
      <c r="AH3025" s="1844">
        <v>4</v>
      </c>
      <c r="AI3025" s="2396" t="str">
        <f t="shared" si="50"/>
        <v>FITIONESTI</v>
      </c>
      <c r="AJ3025" s="1845"/>
    </row>
    <row r="3026" spans="30:36" x14ac:dyDescent="0.25">
      <c r="AD3026" s="1">
        <v>39</v>
      </c>
      <c r="AE3026" s="1843">
        <v>176212</v>
      </c>
      <c r="AF3026" s="74" t="s">
        <v>3731</v>
      </c>
      <c r="AG3026" s="1844" t="s">
        <v>9287</v>
      </c>
      <c r="AH3026" s="1844">
        <v>4</v>
      </c>
      <c r="AI3026" s="2396" t="str">
        <f t="shared" si="50"/>
        <v>GAROAFA</v>
      </c>
      <c r="AJ3026" s="1845"/>
    </row>
    <row r="3027" spans="30:36" x14ac:dyDescent="0.25">
      <c r="AD3027" s="1">
        <v>39</v>
      </c>
      <c r="AE3027" s="1843">
        <v>174824</v>
      </c>
      <c r="AF3027" s="74" t="s">
        <v>1440</v>
      </c>
      <c r="AG3027" s="1844" t="s">
        <v>9287</v>
      </c>
      <c r="AH3027" s="1844">
        <v>4</v>
      </c>
      <c r="AI3027" s="2396" t="str">
        <f t="shared" si="50"/>
        <v>GOLESTI</v>
      </c>
      <c r="AJ3027" s="1845"/>
    </row>
    <row r="3028" spans="30:36" x14ac:dyDescent="0.25">
      <c r="AD3028" s="1">
        <v>39</v>
      </c>
      <c r="AE3028" s="1843">
        <v>178938</v>
      </c>
      <c r="AF3028" s="74" t="s">
        <v>3740</v>
      </c>
      <c r="AG3028" s="1844" t="s">
        <v>9287</v>
      </c>
      <c r="AH3028" s="1844">
        <v>4</v>
      </c>
      <c r="AI3028" s="2396" t="str">
        <f t="shared" si="50"/>
        <v>GOLOGANU</v>
      </c>
      <c r="AJ3028" s="1845"/>
    </row>
    <row r="3029" spans="30:36" x14ac:dyDescent="0.25">
      <c r="AD3029" s="1">
        <v>39</v>
      </c>
      <c r="AE3029" s="1843">
        <v>176301</v>
      </c>
      <c r="AF3029" s="74" t="s">
        <v>3732</v>
      </c>
      <c r="AG3029" s="1844" t="s">
        <v>9287</v>
      </c>
      <c r="AH3029" s="1844">
        <v>4</v>
      </c>
      <c r="AI3029" s="2396" t="str">
        <f t="shared" si="50"/>
        <v>GUGESTI</v>
      </c>
      <c r="AJ3029" s="1845"/>
    </row>
    <row r="3030" spans="30:36" x14ac:dyDescent="0.25">
      <c r="AD3030" s="1">
        <v>39</v>
      </c>
      <c r="AE3030" s="1843">
        <v>176338</v>
      </c>
      <c r="AF3030" s="74" t="s">
        <v>3733</v>
      </c>
      <c r="AG3030" s="1844" t="s">
        <v>9287</v>
      </c>
      <c r="AH3030" s="1844">
        <v>4</v>
      </c>
      <c r="AI3030" s="2396" t="str">
        <f t="shared" si="50"/>
        <v>GURA CALITEI</v>
      </c>
      <c r="AJ3030" s="1845"/>
    </row>
    <row r="3031" spans="30:36" x14ac:dyDescent="0.25">
      <c r="AD3031" s="1">
        <v>39</v>
      </c>
      <c r="AE3031" s="1843">
        <v>176445</v>
      </c>
      <c r="AF3031" s="74" t="s">
        <v>3734</v>
      </c>
      <c r="AG3031" s="1844" t="s">
        <v>9287</v>
      </c>
      <c r="AH3031" s="1844">
        <v>4</v>
      </c>
      <c r="AI3031" s="2396" t="str">
        <f t="shared" si="50"/>
        <v>HOMOCEA</v>
      </c>
      <c r="AJ3031" s="1845"/>
    </row>
    <row r="3032" spans="30:36" x14ac:dyDescent="0.25">
      <c r="AD3032" s="1">
        <v>39</v>
      </c>
      <c r="AE3032" s="1843">
        <v>176506</v>
      </c>
      <c r="AF3032" s="74" t="s">
        <v>3736</v>
      </c>
      <c r="AG3032" s="1844" t="s">
        <v>9287</v>
      </c>
      <c r="AH3032" s="1844">
        <v>4</v>
      </c>
      <c r="AI3032" s="2396" t="str">
        <f t="shared" si="50"/>
        <v>JARISTEA</v>
      </c>
      <c r="AJ3032" s="1845"/>
    </row>
    <row r="3033" spans="30:36" x14ac:dyDescent="0.25">
      <c r="AD3033" s="1">
        <v>39</v>
      </c>
      <c r="AE3033" s="1843">
        <v>176551</v>
      </c>
      <c r="AF3033" s="74" t="s">
        <v>3737</v>
      </c>
      <c r="AG3033" s="1844" t="s">
        <v>9287</v>
      </c>
      <c r="AH3033" s="1844">
        <v>4</v>
      </c>
      <c r="AI3033" s="2396" t="str">
        <f t="shared" si="50"/>
        <v>JITIA</v>
      </c>
      <c r="AJ3033" s="1845"/>
    </row>
    <row r="3034" spans="30:36" x14ac:dyDescent="0.25">
      <c r="AD3034" s="1">
        <v>39</v>
      </c>
      <c r="AE3034" s="1843">
        <v>176613</v>
      </c>
      <c r="AF3034" s="74" t="s">
        <v>3738</v>
      </c>
      <c r="AG3034" s="1844" t="s">
        <v>9287</v>
      </c>
      <c r="AH3034" s="1844">
        <v>4</v>
      </c>
      <c r="AI3034" s="2396" t="str">
        <f t="shared" si="50"/>
        <v>MAICANESTI</v>
      </c>
      <c r="AJ3034" s="1845"/>
    </row>
    <row r="3035" spans="30:36" x14ac:dyDescent="0.25">
      <c r="AD3035" s="1">
        <v>39</v>
      </c>
      <c r="AE3035" s="1843">
        <v>176686</v>
      </c>
      <c r="AF3035" s="74" t="s">
        <v>2224</v>
      </c>
      <c r="AG3035" s="1844" t="s">
        <v>9287</v>
      </c>
      <c r="AH3035" s="1844">
        <v>4</v>
      </c>
      <c r="AI3035" s="2396" t="str">
        <f t="shared" si="50"/>
        <v>MERA</v>
      </c>
      <c r="AJ3035" s="1845"/>
    </row>
    <row r="3036" spans="30:36" x14ac:dyDescent="0.25">
      <c r="AD3036" s="1">
        <v>39</v>
      </c>
      <c r="AE3036" s="1843">
        <v>176748</v>
      </c>
      <c r="AF3036" s="74" t="s">
        <v>3739</v>
      </c>
      <c r="AG3036" s="1844" t="s">
        <v>9287</v>
      </c>
      <c r="AH3036" s="1844">
        <v>4</v>
      </c>
      <c r="AI3036" s="2396" t="str">
        <f t="shared" si="50"/>
        <v>MILCOVUL</v>
      </c>
      <c r="AJ3036" s="1845"/>
    </row>
    <row r="3037" spans="30:36" x14ac:dyDescent="0.25">
      <c r="AD3037" s="1">
        <v>39</v>
      </c>
      <c r="AE3037" s="1843">
        <v>176793</v>
      </c>
      <c r="AF3037" s="74" t="s">
        <v>1761</v>
      </c>
      <c r="AG3037" s="1844" t="s">
        <v>9287</v>
      </c>
      <c r="AH3037" s="1844">
        <v>4</v>
      </c>
      <c r="AI3037" s="2396" t="str">
        <f t="shared" si="50"/>
        <v>MOVILITA</v>
      </c>
      <c r="AJ3037" s="1845"/>
    </row>
    <row r="3038" spans="30:36" x14ac:dyDescent="0.25">
      <c r="AD3038" s="1">
        <v>39</v>
      </c>
      <c r="AE3038" s="1843">
        <v>176855</v>
      </c>
      <c r="AF3038" s="74" t="s">
        <v>1751</v>
      </c>
      <c r="AG3038" s="1844" t="s">
        <v>9287</v>
      </c>
      <c r="AH3038" s="1844">
        <v>4</v>
      </c>
      <c r="AI3038" s="2396" t="str">
        <f t="shared" si="50"/>
        <v>NANESTI</v>
      </c>
      <c r="AJ3038" s="1845"/>
    </row>
    <row r="3039" spans="30:36" x14ac:dyDescent="0.25">
      <c r="AD3039" s="1">
        <v>39</v>
      </c>
      <c r="AE3039" s="1843">
        <v>176891</v>
      </c>
      <c r="AF3039" s="74" t="s">
        <v>3741</v>
      </c>
      <c r="AG3039" s="1844" t="s">
        <v>9287</v>
      </c>
      <c r="AH3039" s="1844">
        <v>4</v>
      </c>
      <c r="AI3039" s="2396" t="str">
        <f t="shared" si="50"/>
        <v>NARUJA</v>
      </c>
      <c r="AJ3039" s="1845"/>
    </row>
    <row r="3040" spans="30:36" x14ac:dyDescent="0.25">
      <c r="AD3040" s="1">
        <v>39</v>
      </c>
      <c r="AE3040" s="1843">
        <v>178885</v>
      </c>
      <c r="AF3040" s="74" t="s">
        <v>1892</v>
      </c>
      <c r="AG3040" s="1844" t="s">
        <v>9287</v>
      </c>
      <c r="AH3040" s="1844">
        <v>4</v>
      </c>
      <c r="AI3040" s="2396" t="str">
        <f t="shared" si="50"/>
        <v>NEGRILESTI</v>
      </c>
      <c r="AJ3040" s="1845"/>
    </row>
    <row r="3041" spans="30:36" x14ac:dyDescent="0.25">
      <c r="AD3041" s="1">
        <v>39</v>
      </c>
      <c r="AE3041" s="1843">
        <v>176944</v>
      </c>
      <c r="AF3041" s="74" t="s">
        <v>3742</v>
      </c>
      <c r="AG3041" s="1844" t="s">
        <v>9287</v>
      </c>
      <c r="AH3041" s="1844">
        <v>4</v>
      </c>
      <c r="AI3041" s="2396" t="str">
        <f t="shared" si="50"/>
        <v>NEREJU</v>
      </c>
      <c r="AJ3041" s="1845"/>
    </row>
    <row r="3042" spans="30:36" x14ac:dyDescent="0.25">
      <c r="AD3042" s="1">
        <v>39</v>
      </c>
      <c r="AE3042" s="1843">
        <v>177003</v>
      </c>
      <c r="AF3042" s="74" t="s">
        <v>2157</v>
      </c>
      <c r="AG3042" s="1844" t="s">
        <v>9287</v>
      </c>
      <c r="AH3042" s="1844">
        <v>4</v>
      </c>
      <c r="AI3042" s="2396" t="str">
        <f t="shared" si="50"/>
        <v>NISTORESTI</v>
      </c>
      <c r="AJ3042" s="1845"/>
    </row>
    <row r="3043" spans="30:36" x14ac:dyDescent="0.25">
      <c r="AD3043" s="1">
        <v>39</v>
      </c>
      <c r="AE3043" s="1843">
        <v>178947</v>
      </c>
      <c r="AF3043" s="74" t="s">
        <v>3756</v>
      </c>
      <c r="AG3043" s="1844" t="s">
        <v>9287</v>
      </c>
      <c r="AH3043" s="1844">
        <v>4</v>
      </c>
      <c r="AI3043" s="2396" t="str">
        <f t="shared" si="50"/>
        <v>OBREJITA</v>
      </c>
      <c r="AJ3043" s="1845"/>
    </row>
    <row r="3044" spans="30:36" x14ac:dyDescent="0.25">
      <c r="AD3044" s="1">
        <v>39</v>
      </c>
      <c r="AE3044" s="1843">
        <v>177101</v>
      </c>
      <c r="AF3044" s="74" t="s">
        <v>2106</v>
      </c>
      <c r="AG3044" s="1844" t="s">
        <v>9287</v>
      </c>
      <c r="AH3044" s="1844">
        <v>4</v>
      </c>
      <c r="AI3044" s="2396" t="str">
        <f t="shared" si="50"/>
        <v>PALTIN</v>
      </c>
      <c r="AJ3044" s="1845"/>
    </row>
    <row r="3045" spans="30:36" x14ac:dyDescent="0.25">
      <c r="AD3045" s="1">
        <v>39</v>
      </c>
      <c r="AE3045" s="1843">
        <v>178910</v>
      </c>
      <c r="AF3045" s="74" t="s">
        <v>1804</v>
      </c>
      <c r="AG3045" s="1844" t="s">
        <v>9287</v>
      </c>
      <c r="AH3045" s="1844">
        <v>4</v>
      </c>
      <c r="AI3045" s="2396" t="str">
        <f t="shared" si="50"/>
        <v>PAULESTI</v>
      </c>
      <c r="AJ3045" s="1845"/>
    </row>
    <row r="3046" spans="30:36" x14ac:dyDescent="0.25">
      <c r="AD3046" s="1">
        <v>39</v>
      </c>
      <c r="AE3046" s="1843">
        <v>177236</v>
      </c>
      <c r="AF3046" s="74" t="s">
        <v>1479</v>
      </c>
      <c r="AG3046" s="1844" t="s">
        <v>9287</v>
      </c>
      <c r="AH3046" s="1844">
        <v>4</v>
      </c>
      <c r="AI3046" s="2396" t="str">
        <f t="shared" si="50"/>
        <v>PAUNESTI</v>
      </c>
      <c r="AJ3046" s="1845"/>
    </row>
    <row r="3047" spans="30:36" x14ac:dyDescent="0.25">
      <c r="AD3047" s="1">
        <v>39</v>
      </c>
      <c r="AE3047" s="1843">
        <v>178894</v>
      </c>
      <c r="AF3047" s="74" t="s">
        <v>3735</v>
      </c>
      <c r="AG3047" s="1844" t="s">
        <v>9287</v>
      </c>
      <c r="AH3047" s="1844">
        <v>4</v>
      </c>
      <c r="AI3047" s="2396" t="str">
        <f t="shared" si="50"/>
        <v>PLOSCUTENI</v>
      </c>
      <c r="AJ3047" s="1845"/>
    </row>
    <row r="3048" spans="30:36" x14ac:dyDescent="0.25">
      <c r="AD3048" s="1">
        <v>39</v>
      </c>
      <c r="AE3048" s="1843">
        <v>177263</v>
      </c>
      <c r="AF3048" s="74" t="s">
        <v>3744</v>
      </c>
      <c r="AG3048" s="1844" t="s">
        <v>9287</v>
      </c>
      <c r="AH3048" s="1844">
        <v>4</v>
      </c>
      <c r="AI3048" s="2396" t="str">
        <f t="shared" si="50"/>
        <v>POIANA CRISTEI</v>
      </c>
      <c r="AJ3048" s="1845"/>
    </row>
    <row r="3049" spans="30:36" x14ac:dyDescent="0.25">
      <c r="AD3049" s="1">
        <v>39</v>
      </c>
      <c r="AE3049" s="1843">
        <v>178901</v>
      </c>
      <c r="AF3049" s="74" t="s">
        <v>1348</v>
      </c>
      <c r="AG3049" s="1844" t="s">
        <v>9287</v>
      </c>
      <c r="AH3049" s="1844">
        <v>4</v>
      </c>
      <c r="AI3049" s="2396" t="str">
        <f t="shared" si="50"/>
        <v>POPESTI</v>
      </c>
      <c r="AJ3049" s="1845"/>
    </row>
    <row r="3050" spans="30:36" x14ac:dyDescent="0.25">
      <c r="AD3050" s="1">
        <v>39</v>
      </c>
      <c r="AE3050" s="1843">
        <v>177352</v>
      </c>
      <c r="AF3050" s="74" t="s">
        <v>3745</v>
      </c>
      <c r="AG3050" s="1844" t="s">
        <v>9287</v>
      </c>
      <c r="AH3050" s="1844">
        <v>4</v>
      </c>
      <c r="AI3050" s="2396" t="str">
        <f t="shared" si="50"/>
        <v>PUFESTI</v>
      </c>
      <c r="AJ3050" s="1845"/>
    </row>
    <row r="3051" spans="30:36" x14ac:dyDescent="0.25">
      <c r="AD3051" s="1">
        <v>39</v>
      </c>
      <c r="AE3051" s="1843">
        <v>177405</v>
      </c>
      <c r="AF3051" s="74" t="s">
        <v>3746</v>
      </c>
      <c r="AG3051" s="1844" t="s">
        <v>9287</v>
      </c>
      <c r="AH3051" s="1844">
        <v>4</v>
      </c>
      <c r="AI3051" s="2396" t="str">
        <f t="shared" si="50"/>
        <v>RACOASA</v>
      </c>
      <c r="AJ3051" s="1845"/>
    </row>
    <row r="3052" spans="30:36" x14ac:dyDescent="0.25">
      <c r="AD3052" s="1">
        <v>39</v>
      </c>
      <c r="AE3052" s="1843">
        <v>178956</v>
      </c>
      <c r="AF3052" s="74" t="s">
        <v>1758</v>
      </c>
      <c r="AG3052" s="1844" t="s">
        <v>9287</v>
      </c>
      <c r="AH3052" s="1844">
        <v>4</v>
      </c>
      <c r="AI3052" s="2396" t="str">
        <f t="shared" si="50"/>
        <v>RASTOACA</v>
      </c>
      <c r="AJ3052" s="1845"/>
    </row>
    <row r="3053" spans="30:36" x14ac:dyDescent="0.25">
      <c r="AD3053" s="1">
        <v>39</v>
      </c>
      <c r="AE3053" s="1843">
        <v>177469</v>
      </c>
      <c r="AF3053" s="74" t="s">
        <v>3747</v>
      </c>
      <c r="AG3053" s="1844" t="s">
        <v>9287</v>
      </c>
      <c r="AH3053" s="1844">
        <v>4</v>
      </c>
      <c r="AI3053" s="2396" t="str">
        <f t="shared" si="50"/>
        <v>REGHIU</v>
      </c>
      <c r="AJ3053" s="1845"/>
    </row>
    <row r="3054" spans="30:36" x14ac:dyDescent="0.25">
      <c r="AD3054" s="1">
        <v>39</v>
      </c>
      <c r="AE3054" s="1843">
        <v>177557</v>
      </c>
      <c r="AF3054" s="74" t="s">
        <v>3170</v>
      </c>
      <c r="AG3054" s="1844" t="s">
        <v>9287</v>
      </c>
      <c r="AH3054" s="1844">
        <v>4</v>
      </c>
      <c r="AI3054" s="2396" t="str">
        <f t="shared" si="50"/>
        <v>RUGINESTI</v>
      </c>
      <c r="AJ3054" s="1845"/>
    </row>
    <row r="3055" spans="30:36" x14ac:dyDescent="0.25">
      <c r="AD3055" s="1">
        <v>39</v>
      </c>
      <c r="AE3055" s="1843">
        <v>177600</v>
      </c>
      <c r="AF3055" s="74" t="s">
        <v>3748</v>
      </c>
      <c r="AG3055" s="1844" t="s">
        <v>9287</v>
      </c>
      <c r="AH3055" s="1844">
        <v>4</v>
      </c>
      <c r="AI3055" s="2396" t="str">
        <f t="shared" si="50"/>
        <v>SIHLEA</v>
      </c>
      <c r="AJ3055" s="1845"/>
    </row>
    <row r="3056" spans="30:36" x14ac:dyDescent="0.25">
      <c r="AD3056" s="1">
        <v>39</v>
      </c>
      <c r="AE3056" s="1843">
        <v>177655</v>
      </c>
      <c r="AF3056" s="74" t="s">
        <v>3749</v>
      </c>
      <c r="AG3056" s="1844" t="s">
        <v>9287</v>
      </c>
      <c r="AH3056" s="1844">
        <v>4</v>
      </c>
      <c r="AI3056" s="2396" t="str">
        <f t="shared" si="50"/>
        <v>SLOBOZIA BRADULUI</v>
      </c>
      <c r="AJ3056" s="1845"/>
    </row>
    <row r="3057" spans="30:36" x14ac:dyDescent="0.25">
      <c r="AD3057" s="1">
        <v>39</v>
      </c>
      <c r="AE3057" s="1843">
        <v>177726</v>
      </c>
      <c r="AF3057" s="74" t="s">
        <v>3750</v>
      </c>
      <c r="AG3057" s="1844" t="s">
        <v>9287</v>
      </c>
      <c r="AH3057" s="1844">
        <v>4</v>
      </c>
      <c r="AI3057" s="2396" t="str">
        <f t="shared" si="50"/>
        <v>SLOBOZIA CIORASTI</v>
      </c>
      <c r="AJ3057" s="1845"/>
    </row>
    <row r="3058" spans="30:36" x14ac:dyDescent="0.25">
      <c r="AD3058" s="1">
        <v>39</v>
      </c>
      <c r="AE3058" s="1843">
        <v>177762</v>
      </c>
      <c r="AF3058" s="74" t="s">
        <v>3751</v>
      </c>
      <c r="AG3058" s="1844" t="s">
        <v>9287</v>
      </c>
      <c r="AH3058" s="1844">
        <v>4</v>
      </c>
      <c r="AI3058" s="2396" t="str">
        <f t="shared" si="50"/>
        <v>SOVEJA</v>
      </c>
      <c r="AJ3058" s="1845"/>
    </row>
    <row r="3059" spans="30:36" x14ac:dyDescent="0.25">
      <c r="AD3059" s="1">
        <v>39</v>
      </c>
      <c r="AE3059" s="1843">
        <v>178965</v>
      </c>
      <c r="AF3059" s="74" t="s">
        <v>3743</v>
      </c>
      <c r="AG3059" s="1844" t="s">
        <v>9287</v>
      </c>
      <c r="AH3059" s="1844">
        <v>4</v>
      </c>
      <c r="AI3059" s="2396" t="str">
        <f t="shared" si="50"/>
        <v>SPULBER</v>
      </c>
      <c r="AJ3059" s="1845"/>
    </row>
    <row r="3060" spans="30:36" x14ac:dyDescent="0.25">
      <c r="AD3060" s="1">
        <v>39</v>
      </c>
      <c r="AE3060" s="1843">
        <v>177799</v>
      </c>
      <c r="AF3060" s="74" t="s">
        <v>3752</v>
      </c>
      <c r="AG3060" s="1844" t="s">
        <v>9287</v>
      </c>
      <c r="AH3060" s="1844">
        <v>4</v>
      </c>
      <c r="AI3060" s="2396" t="str">
        <f t="shared" si="50"/>
        <v>STRAOANE</v>
      </c>
      <c r="AJ3060" s="1845"/>
    </row>
    <row r="3061" spans="30:36" x14ac:dyDescent="0.25">
      <c r="AD3061" s="1">
        <v>39</v>
      </c>
      <c r="AE3061" s="1843">
        <v>177842</v>
      </c>
      <c r="AF3061" s="74" t="s">
        <v>3753</v>
      </c>
      <c r="AG3061" s="1844" t="s">
        <v>9287</v>
      </c>
      <c r="AH3061" s="1844">
        <v>4</v>
      </c>
      <c r="AI3061" s="2396" t="str">
        <f t="shared" si="50"/>
        <v>SURAIA</v>
      </c>
      <c r="AJ3061" s="1845"/>
    </row>
    <row r="3062" spans="30:36" x14ac:dyDescent="0.25">
      <c r="AD3062" s="1">
        <v>39</v>
      </c>
      <c r="AE3062" s="1843">
        <v>178046</v>
      </c>
      <c r="AF3062" s="74" t="s">
        <v>3755</v>
      </c>
      <c r="AG3062" s="1844" t="s">
        <v>9287</v>
      </c>
      <c r="AH3062" s="1844">
        <v>4</v>
      </c>
      <c r="AI3062" s="2396" t="str">
        <f t="shared" si="50"/>
        <v>TAMBOESTI</v>
      </c>
      <c r="AJ3062" s="1845"/>
    </row>
    <row r="3063" spans="30:36" x14ac:dyDescent="0.25">
      <c r="AD3063" s="1">
        <v>39</v>
      </c>
      <c r="AE3063" s="1843">
        <v>177879</v>
      </c>
      <c r="AF3063" s="74" t="s">
        <v>3757</v>
      </c>
      <c r="AG3063" s="1844" t="s">
        <v>9287</v>
      </c>
      <c r="AH3063" s="1844">
        <v>4</v>
      </c>
      <c r="AI3063" s="2396" t="str">
        <f t="shared" si="50"/>
        <v>TANASOAIA</v>
      </c>
      <c r="AJ3063" s="1845"/>
    </row>
    <row r="3064" spans="30:36" x14ac:dyDescent="0.25">
      <c r="AD3064" s="1">
        <v>39</v>
      </c>
      <c r="AE3064" s="1843">
        <v>177986</v>
      </c>
      <c r="AF3064" s="74" t="s">
        <v>3758</v>
      </c>
      <c r="AG3064" s="1844" t="s">
        <v>9287</v>
      </c>
      <c r="AH3064" s="1844">
        <v>4</v>
      </c>
      <c r="AI3064" s="2396" t="str">
        <f t="shared" si="50"/>
        <v>TATARANU</v>
      </c>
      <c r="AJ3064" s="1845"/>
    </row>
    <row r="3065" spans="30:36" x14ac:dyDescent="0.25">
      <c r="AD3065" s="1">
        <v>39</v>
      </c>
      <c r="AE3065" s="1843">
        <v>178180</v>
      </c>
      <c r="AF3065" s="74" t="s">
        <v>3759</v>
      </c>
      <c r="AG3065" s="1844" t="s">
        <v>9287</v>
      </c>
      <c r="AH3065" s="1844">
        <v>4</v>
      </c>
      <c r="AI3065" s="2396" t="str">
        <f t="shared" si="50"/>
        <v>TIFESTI</v>
      </c>
      <c r="AJ3065" s="1845"/>
    </row>
    <row r="3066" spans="30:36" x14ac:dyDescent="0.25">
      <c r="AD3066" s="1">
        <v>39</v>
      </c>
      <c r="AE3066" s="1843">
        <v>178117</v>
      </c>
      <c r="AF3066" s="74" t="s">
        <v>3760</v>
      </c>
      <c r="AG3066" s="1844" t="s">
        <v>9287</v>
      </c>
      <c r="AH3066" s="1844">
        <v>4</v>
      </c>
      <c r="AI3066" s="2396" t="str">
        <f t="shared" si="50"/>
        <v>TULNICI</v>
      </c>
      <c r="AJ3066" s="1845"/>
    </row>
    <row r="3067" spans="30:36" x14ac:dyDescent="0.25">
      <c r="AD3067" s="1">
        <v>39</v>
      </c>
      <c r="AE3067" s="1843">
        <v>178279</v>
      </c>
      <c r="AF3067" s="74" t="s">
        <v>1475</v>
      </c>
      <c r="AG3067" s="1844" t="s">
        <v>9287</v>
      </c>
      <c r="AH3067" s="1844">
        <v>4</v>
      </c>
      <c r="AI3067" s="2396" t="str">
        <f t="shared" si="50"/>
        <v>URECHESTI</v>
      </c>
      <c r="AJ3067" s="1845"/>
    </row>
    <row r="3068" spans="30:36" x14ac:dyDescent="0.25">
      <c r="AD3068" s="1">
        <v>39</v>
      </c>
      <c r="AE3068" s="1843">
        <v>178313</v>
      </c>
      <c r="AF3068" s="74" t="s">
        <v>3761</v>
      </c>
      <c r="AG3068" s="1844" t="s">
        <v>9287</v>
      </c>
      <c r="AH3068" s="1844">
        <v>4</v>
      </c>
      <c r="AI3068" s="2396" t="str">
        <f t="shared" si="50"/>
        <v>VALEA SARII</v>
      </c>
      <c r="AJ3068" s="1845"/>
    </row>
    <row r="3069" spans="30:36" x14ac:dyDescent="0.25">
      <c r="AD3069" s="1">
        <v>39</v>
      </c>
      <c r="AE3069" s="1843">
        <v>178607</v>
      </c>
      <c r="AF3069" s="74" t="s">
        <v>1634</v>
      </c>
      <c r="AG3069" s="1844" t="s">
        <v>9287</v>
      </c>
      <c r="AH3069" s="1844">
        <v>4</v>
      </c>
      <c r="AI3069" s="2396" t="str">
        <f t="shared" si="50"/>
        <v>VANATORI</v>
      </c>
      <c r="AJ3069" s="1845"/>
    </row>
    <row r="3070" spans="30:36" x14ac:dyDescent="0.25">
      <c r="AD3070" s="1">
        <v>39</v>
      </c>
      <c r="AE3070" s="1843">
        <v>178689</v>
      </c>
      <c r="AF3070" s="74" t="s">
        <v>3762</v>
      </c>
      <c r="AG3070" s="1844" t="s">
        <v>9287</v>
      </c>
      <c r="AH3070" s="1844">
        <v>4</v>
      </c>
      <c r="AI3070" s="2396" t="str">
        <f t="shared" si="50"/>
        <v>VARTESCOIU</v>
      </c>
      <c r="AJ3070" s="1845"/>
    </row>
    <row r="3071" spans="30:36" x14ac:dyDescent="0.25">
      <c r="AD3071" s="1">
        <v>39</v>
      </c>
      <c r="AE3071" s="1843">
        <v>178377</v>
      </c>
      <c r="AF3071" s="74" t="s">
        <v>1415</v>
      </c>
      <c r="AG3071" s="1844" t="s">
        <v>9287</v>
      </c>
      <c r="AH3071" s="1844">
        <v>4</v>
      </c>
      <c r="AI3071" s="2396" t="str">
        <f t="shared" si="50"/>
        <v>VIDRA</v>
      </c>
      <c r="AJ3071" s="1845"/>
    </row>
    <row r="3072" spans="30:36" x14ac:dyDescent="0.25">
      <c r="AD3072" s="1">
        <v>39</v>
      </c>
      <c r="AE3072" s="1843">
        <v>178475</v>
      </c>
      <c r="AF3072" s="74" t="s">
        <v>3763</v>
      </c>
      <c r="AG3072" s="1844" t="s">
        <v>9287</v>
      </c>
      <c r="AH3072" s="1844">
        <v>4</v>
      </c>
      <c r="AI3072" s="2396" t="str">
        <f t="shared" si="50"/>
        <v>VINTILEASCA</v>
      </c>
      <c r="AJ3072" s="1845"/>
    </row>
    <row r="3073" spans="30:36" x14ac:dyDescent="0.25">
      <c r="AD3073" s="1">
        <v>39</v>
      </c>
      <c r="AE3073" s="1843">
        <v>178545</v>
      </c>
      <c r="AF3073" s="74" t="s">
        <v>3764</v>
      </c>
      <c r="AG3073" s="1844" t="s">
        <v>9287</v>
      </c>
      <c r="AH3073" s="1844">
        <v>4</v>
      </c>
      <c r="AI3073" s="2396" t="str">
        <f t="shared" si="50"/>
        <v>VIZANTEA-LIVEZI</v>
      </c>
      <c r="AJ3073" s="1845"/>
    </row>
    <row r="3074" spans="30:36" x14ac:dyDescent="0.25">
      <c r="AD3074" s="1">
        <v>39</v>
      </c>
      <c r="AE3074" s="1843">
        <v>178750</v>
      </c>
      <c r="AF3074" s="74" t="s">
        <v>3765</v>
      </c>
      <c r="AG3074" s="1844" t="s">
        <v>9287</v>
      </c>
      <c r="AH3074" s="1844">
        <v>4</v>
      </c>
      <c r="AI3074" s="2396" t="str">
        <f t="shared" si="50"/>
        <v>VRANCIOAIA</v>
      </c>
      <c r="AJ3074" s="1845"/>
    </row>
    <row r="3075" spans="30:36" x14ac:dyDescent="0.25">
      <c r="AD3075" s="1830">
        <v>39</v>
      </c>
      <c r="AE3075" s="1846">
        <v>178821</v>
      </c>
      <c r="AF3075" s="1847" t="s">
        <v>2437</v>
      </c>
      <c r="AG3075" s="1848" t="s">
        <v>9287</v>
      </c>
      <c r="AH3075" s="1848">
        <v>4</v>
      </c>
      <c r="AI3075" s="2397" t="str">
        <f t="shared" si="50"/>
        <v>VULTURU</v>
      </c>
      <c r="AJ3075" s="1849"/>
    </row>
    <row r="3076" spans="30:36" x14ac:dyDescent="0.25">
      <c r="AD3076" s="1">
        <v>40</v>
      </c>
      <c r="AE3076" s="1843">
        <v>179141</v>
      </c>
      <c r="AF3076" s="74" t="s">
        <v>1673</v>
      </c>
      <c r="AG3076" s="1844" t="s">
        <v>120</v>
      </c>
      <c r="AH3076" s="1844">
        <v>4</v>
      </c>
      <c r="AI3076" s="2396" t="str">
        <f t="shared" si="50"/>
        <v>BUCURESTI SECTORUL 1</v>
      </c>
      <c r="AJ3076" s="2399" t="s">
        <v>120</v>
      </c>
    </row>
    <row r="3077" spans="30:36" x14ac:dyDescent="0.25">
      <c r="AD3077" s="1">
        <v>40</v>
      </c>
      <c r="AE3077" s="1843">
        <v>179150</v>
      </c>
      <c r="AF3077" s="74" t="s">
        <v>1674</v>
      </c>
      <c r="AG3077" s="1844" t="s">
        <v>120</v>
      </c>
      <c r="AH3077" s="1844">
        <v>4</v>
      </c>
      <c r="AI3077" s="2396" t="str">
        <f t="shared" si="50"/>
        <v>BUCURESTI SECTORUL 2</v>
      </c>
      <c r="AJ3077" s="1845"/>
    </row>
    <row r="3078" spans="30:36" x14ac:dyDescent="0.25">
      <c r="AD3078" s="1">
        <v>40</v>
      </c>
      <c r="AE3078" s="1843">
        <v>179169</v>
      </c>
      <c r="AF3078" s="74" t="s">
        <v>1675</v>
      </c>
      <c r="AG3078" s="1844" t="s">
        <v>120</v>
      </c>
      <c r="AH3078" s="1844">
        <v>4</v>
      </c>
      <c r="AI3078" s="2396" t="str">
        <f t="shared" ref="AI3078:AI3141" si="51">INDEX(AO:AO,MATCH(AH3078,AL:AL,0),)&amp;AF3078</f>
        <v>BUCURESTI SECTORUL 3</v>
      </c>
      <c r="AJ3078" s="1845"/>
    </row>
    <row r="3079" spans="30:36" x14ac:dyDescent="0.25">
      <c r="AD3079" s="1">
        <v>40</v>
      </c>
      <c r="AE3079" s="1843">
        <v>179178</v>
      </c>
      <c r="AF3079" s="74" t="s">
        <v>1676</v>
      </c>
      <c r="AG3079" s="1844" t="s">
        <v>120</v>
      </c>
      <c r="AH3079" s="1844">
        <v>4</v>
      </c>
      <c r="AI3079" s="2396" t="str">
        <f t="shared" si="51"/>
        <v>BUCURESTI SECTORUL 4</v>
      </c>
      <c r="AJ3079" s="1845"/>
    </row>
    <row r="3080" spans="30:36" x14ac:dyDescent="0.25">
      <c r="AD3080" s="1">
        <v>40</v>
      </c>
      <c r="AE3080" s="1843">
        <v>179187</v>
      </c>
      <c r="AF3080" s="74" t="s">
        <v>1677</v>
      </c>
      <c r="AG3080" s="1844" t="s">
        <v>120</v>
      </c>
      <c r="AH3080" s="1844">
        <v>4</v>
      </c>
      <c r="AI3080" s="2396" t="str">
        <f t="shared" si="51"/>
        <v>BUCURESTI SECTORUL 5</v>
      </c>
      <c r="AJ3080" s="1845"/>
    </row>
    <row r="3081" spans="30:36" x14ac:dyDescent="0.25">
      <c r="AD3081" s="1830">
        <v>40</v>
      </c>
      <c r="AE3081" s="1846">
        <v>179196</v>
      </c>
      <c r="AF3081" s="1847" t="s">
        <v>1678</v>
      </c>
      <c r="AG3081" s="1848" t="s">
        <v>120</v>
      </c>
      <c r="AH3081" s="1848">
        <v>4</v>
      </c>
      <c r="AI3081" s="2397" t="str">
        <f t="shared" si="51"/>
        <v>BUCURESTI SECTORUL 6</v>
      </c>
      <c r="AJ3081" s="1849"/>
    </row>
    <row r="3082" spans="30:36" x14ac:dyDescent="0.25">
      <c r="AD3082" s="1850">
        <v>51</v>
      </c>
      <c r="AE3082" s="1851">
        <v>92569</v>
      </c>
      <c r="AF3082" s="1852" t="s">
        <v>2000</v>
      </c>
      <c r="AG3082" s="1853" t="s">
        <v>9288</v>
      </c>
      <c r="AH3082" s="1853">
        <v>1</v>
      </c>
      <c r="AI3082" s="2398" t="str">
        <f t="shared" si="51"/>
        <v>MUNICIPIUL CALARASI</v>
      </c>
      <c r="AJ3082" s="1854" t="s">
        <v>9288</v>
      </c>
    </row>
    <row r="3083" spans="30:36" x14ac:dyDescent="0.25">
      <c r="AD3083" s="1">
        <v>51</v>
      </c>
      <c r="AE3083" s="1843">
        <v>100610</v>
      </c>
      <c r="AF3083" s="74" t="s">
        <v>10739</v>
      </c>
      <c r="AG3083" s="1844" t="s">
        <v>9288</v>
      </c>
      <c r="AH3083" s="1844">
        <v>2</v>
      </c>
      <c r="AI3083" s="2396" t="str">
        <f t="shared" si="51"/>
        <v>MUNICIPIUL OLTENITA</v>
      </c>
      <c r="AJ3083" s="1845"/>
    </row>
    <row r="3084" spans="30:36" x14ac:dyDescent="0.25">
      <c r="AD3084" s="1">
        <v>51</v>
      </c>
      <c r="AE3084" s="1843">
        <v>101458</v>
      </c>
      <c r="AF3084" s="74" t="s">
        <v>1642</v>
      </c>
      <c r="AG3084" s="1844" t="s">
        <v>9288</v>
      </c>
      <c r="AH3084" s="1844">
        <v>3</v>
      </c>
      <c r="AI3084" s="2396" t="str">
        <f t="shared" si="51"/>
        <v>ORASUL BUDESTI</v>
      </c>
      <c r="AJ3084" s="1845"/>
    </row>
    <row r="3085" spans="30:36" x14ac:dyDescent="0.25">
      <c r="AD3085" s="1">
        <v>51</v>
      </c>
      <c r="AE3085" s="1843">
        <v>103032</v>
      </c>
      <c r="AF3085" s="74" t="s">
        <v>10740</v>
      </c>
      <c r="AG3085" s="1844" t="s">
        <v>9288</v>
      </c>
      <c r="AH3085" s="1844">
        <v>3</v>
      </c>
      <c r="AI3085" s="2396" t="str">
        <f t="shared" si="51"/>
        <v>ORASUL FUNDULEA</v>
      </c>
      <c r="AJ3085" s="1845"/>
    </row>
    <row r="3086" spans="30:36" x14ac:dyDescent="0.25">
      <c r="AD3086" s="1">
        <v>51</v>
      </c>
      <c r="AE3086" s="1843">
        <v>93888</v>
      </c>
      <c r="AF3086" s="74" t="s">
        <v>10741</v>
      </c>
      <c r="AG3086" s="1844" t="s">
        <v>9288</v>
      </c>
      <c r="AH3086" s="1844">
        <v>3</v>
      </c>
      <c r="AI3086" s="2396" t="str">
        <f t="shared" si="51"/>
        <v>ORASUL LEHLIU GARA</v>
      </c>
      <c r="AJ3086" s="1845"/>
    </row>
    <row r="3087" spans="30:36" x14ac:dyDescent="0.25">
      <c r="AD3087" s="1">
        <v>51</v>
      </c>
      <c r="AE3087" s="1843">
        <v>94125</v>
      </c>
      <c r="AF3087" s="74" t="s">
        <v>2139</v>
      </c>
      <c r="AG3087" s="1844" t="s">
        <v>9288</v>
      </c>
      <c r="AH3087" s="1844">
        <v>4</v>
      </c>
      <c r="AI3087" s="2396" t="str">
        <f t="shared" si="51"/>
        <v>ALEXANDRU ODOBESCU</v>
      </c>
      <c r="AJ3087" s="1845"/>
    </row>
    <row r="3088" spans="30:36" x14ac:dyDescent="0.25">
      <c r="AD3088" s="1">
        <v>51</v>
      </c>
      <c r="AE3088" s="1843">
        <v>101083</v>
      </c>
      <c r="AF3088" s="74" t="s">
        <v>2287</v>
      </c>
      <c r="AG3088" s="1844" t="s">
        <v>9288</v>
      </c>
      <c r="AH3088" s="1844">
        <v>4</v>
      </c>
      <c r="AI3088" s="2396" t="str">
        <f t="shared" si="51"/>
        <v>BELCIUGATELE</v>
      </c>
      <c r="AJ3088" s="1845"/>
    </row>
    <row r="3089" spans="30:36" x14ac:dyDescent="0.25">
      <c r="AD3089" s="1">
        <v>51</v>
      </c>
      <c r="AE3089" s="1843">
        <v>92961</v>
      </c>
      <c r="AF3089" s="74" t="s">
        <v>2288</v>
      </c>
      <c r="AG3089" s="1844" t="s">
        <v>9288</v>
      </c>
      <c r="AH3089" s="1844">
        <v>4</v>
      </c>
      <c r="AI3089" s="2396" t="str">
        <f t="shared" si="51"/>
        <v>BORCEA</v>
      </c>
      <c r="AJ3089" s="1845"/>
    </row>
    <row r="3090" spans="30:36" x14ac:dyDescent="0.25">
      <c r="AD3090" s="1">
        <v>51</v>
      </c>
      <c r="AE3090" s="1843">
        <v>101724</v>
      </c>
      <c r="AF3090" s="74" t="s">
        <v>2289</v>
      </c>
      <c r="AG3090" s="1844" t="s">
        <v>9288</v>
      </c>
      <c r="AH3090" s="1844">
        <v>4</v>
      </c>
      <c r="AI3090" s="2396" t="str">
        <f t="shared" si="51"/>
        <v>CASCIOARELE</v>
      </c>
      <c r="AJ3090" s="1845"/>
    </row>
    <row r="3091" spans="30:36" x14ac:dyDescent="0.25">
      <c r="AD3091" s="1">
        <v>51</v>
      </c>
      <c r="AE3091" s="1843">
        <v>101804</v>
      </c>
      <c r="AF3091" s="74" t="s">
        <v>2290</v>
      </c>
      <c r="AG3091" s="1844" t="s">
        <v>9288</v>
      </c>
      <c r="AH3091" s="1844">
        <v>4</v>
      </c>
      <c r="AI3091" s="2396" t="str">
        <f t="shared" si="51"/>
        <v>CHIRNOGI</v>
      </c>
      <c r="AJ3091" s="1845"/>
    </row>
    <row r="3092" spans="30:36" x14ac:dyDescent="0.25">
      <c r="AD3092" s="1">
        <v>51</v>
      </c>
      <c r="AE3092" s="1843">
        <v>101822</v>
      </c>
      <c r="AF3092" s="74" t="s">
        <v>2291</v>
      </c>
      <c r="AG3092" s="1844" t="s">
        <v>9288</v>
      </c>
      <c r="AH3092" s="1844">
        <v>4</v>
      </c>
      <c r="AI3092" s="2396" t="str">
        <f t="shared" si="51"/>
        <v>CHISELET</v>
      </c>
      <c r="AJ3092" s="1845"/>
    </row>
    <row r="3093" spans="30:36" x14ac:dyDescent="0.25">
      <c r="AD3093" s="1">
        <v>51</v>
      </c>
      <c r="AE3093" s="1843">
        <v>93085</v>
      </c>
      <c r="AF3093" s="74" t="s">
        <v>1465</v>
      </c>
      <c r="AG3093" s="1844" t="s">
        <v>9288</v>
      </c>
      <c r="AH3093" s="1844">
        <v>4</v>
      </c>
      <c r="AI3093" s="2396" t="str">
        <f t="shared" si="51"/>
        <v>CIOCANESTI</v>
      </c>
      <c r="AJ3093" s="1845"/>
    </row>
    <row r="3094" spans="30:36" x14ac:dyDescent="0.25">
      <c r="AD3094" s="1">
        <v>51</v>
      </c>
      <c r="AE3094" s="1843">
        <v>180055</v>
      </c>
      <c r="AF3094" s="74" t="s">
        <v>2285</v>
      </c>
      <c r="AG3094" s="1844" t="s">
        <v>9288</v>
      </c>
      <c r="AH3094" s="1844">
        <v>4</v>
      </c>
      <c r="AI3094" s="2396" t="str">
        <f t="shared" si="51"/>
        <v>CRIVAT</v>
      </c>
      <c r="AJ3094" s="1845"/>
    </row>
    <row r="3095" spans="30:36" x14ac:dyDescent="0.25">
      <c r="AD3095" s="1">
        <v>51</v>
      </c>
      <c r="AE3095" s="1843">
        <v>102419</v>
      </c>
      <c r="AF3095" s="74" t="s">
        <v>2292</v>
      </c>
      <c r="AG3095" s="1844" t="s">
        <v>9288</v>
      </c>
      <c r="AH3095" s="1844">
        <v>4</v>
      </c>
      <c r="AI3095" s="2396" t="str">
        <f t="shared" si="51"/>
        <v>CURCANI</v>
      </c>
      <c r="AJ3095" s="1845"/>
    </row>
    <row r="3096" spans="30:36" x14ac:dyDescent="0.25">
      <c r="AD3096" s="1">
        <v>51</v>
      </c>
      <c r="AE3096" s="1843">
        <v>93281</v>
      </c>
      <c r="AF3096" s="74" t="s">
        <v>1972</v>
      </c>
      <c r="AG3096" s="1844" t="s">
        <v>9288</v>
      </c>
      <c r="AH3096" s="1844">
        <v>4</v>
      </c>
      <c r="AI3096" s="2396" t="str">
        <f t="shared" si="51"/>
        <v>CUZA VODA</v>
      </c>
      <c r="AJ3096" s="1845"/>
    </row>
    <row r="3097" spans="30:36" x14ac:dyDescent="0.25">
      <c r="AD3097" s="1">
        <v>51</v>
      </c>
      <c r="AE3097" s="1843">
        <v>93325</v>
      </c>
      <c r="AF3097" s="74" t="s">
        <v>2293</v>
      </c>
      <c r="AG3097" s="1844" t="s">
        <v>9288</v>
      </c>
      <c r="AH3097" s="1844">
        <v>4</v>
      </c>
      <c r="AI3097" s="2396" t="str">
        <f t="shared" si="51"/>
        <v>DICHISENI</v>
      </c>
      <c r="AJ3097" s="1845"/>
    </row>
    <row r="3098" spans="30:36" x14ac:dyDescent="0.25">
      <c r="AD3098" s="1">
        <v>51</v>
      </c>
      <c r="AE3098" s="1843">
        <v>93370</v>
      </c>
      <c r="AF3098" s="74" t="s">
        <v>2294</v>
      </c>
      <c r="AG3098" s="1844" t="s">
        <v>9288</v>
      </c>
      <c r="AH3098" s="1844">
        <v>4</v>
      </c>
      <c r="AI3098" s="2396" t="str">
        <f t="shared" si="51"/>
        <v>DOR MARUNT</v>
      </c>
      <c r="AJ3098" s="1845"/>
    </row>
    <row r="3099" spans="30:36" x14ac:dyDescent="0.25">
      <c r="AD3099" s="1">
        <v>51</v>
      </c>
      <c r="AE3099" s="1843">
        <v>93441</v>
      </c>
      <c r="AF3099" s="74" t="s">
        <v>2295</v>
      </c>
      <c r="AG3099" s="1844" t="s">
        <v>9288</v>
      </c>
      <c r="AH3099" s="1844">
        <v>4</v>
      </c>
      <c r="AI3099" s="2396" t="str">
        <f t="shared" si="51"/>
        <v>DOROBANTU</v>
      </c>
      <c r="AJ3099" s="1845"/>
    </row>
    <row r="3100" spans="30:36" x14ac:dyDescent="0.25">
      <c r="AD3100" s="1">
        <v>51</v>
      </c>
      <c r="AE3100" s="1843">
        <v>93487</v>
      </c>
      <c r="AF3100" s="74" t="s">
        <v>2013</v>
      </c>
      <c r="AG3100" s="1844" t="s">
        <v>9288</v>
      </c>
      <c r="AH3100" s="1844">
        <v>4</v>
      </c>
      <c r="AI3100" s="2396" t="str">
        <f t="shared" si="51"/>
        <v>DRAGALINA</v>
      </c>
      <c r="AJ3100" s="1845"/>
    </row>
    <row r="3101" spans="30:36" x14ac:dyDescent="0.25">
      <c r="AD3101" s="1">
        <v>51</v>
      </c>
      <c r="AE3101" s="1843">
        <v>93539</v>
      </c>
      <c r="AF3101" s="74" t="s">
        <v>2297</v>
      </c>
      <c r="AG3101" s="1844" t="s">
        <v>9288</v>
      </c>
      <c r="AH3101" s="1844">
        <v>4</v>
      </c>
      <c r="AI3101" s="2396" t="str">
        <f t="shared" si="51"/>
        <v>DRAGOS VODA</v>
      </c>
      <c r="AJ3101" s="1845"/>
    </row>
    <row r="3102" spans="30:36" x14ac:dyDescent="0.25">
      <c r="AD3102" s="1">
        <v>51</v>
      </c>
      <c r="AE3102" s="1843">
        <v>102838</v>
      </c>
      <c r="AF3102" s="74" t="s">
        <v>2142</v>
      </c>
      <c r="AG3102" s="1844" t="s">
        <v>9288</v>
      </c>
      <c r="AH3102" s="1844">
        <v>4</v>
      </c>
      <c r="AI3102" s="2396" t="str">
        <f t="shared" si="51"/>
        <v>FRASINET</v>
      </c>
      <c r="AJ3102" s="1845"/>
    </row>
    <row r="3103" spans="30:36" x14ac:dyDescent="0.25">
      <c r="AD3103" s="1">
        <v>51</v>
      </c>
      <c r="AE3103" s="1843">
        <v>102945</v>
      </c>
      <c r="AF3103" s="74" t="s">
        <v>2299</v>
      </c>
      <c r="AG3103" s="1844" t="s">
        <v>9288</v>
      </c>
      <c r="AH3103" s="1844">
        <v>4</v>
      </c>
      <c r="AI3103" s="2396" t="str">
        <f t="shared" si="51"/>
        <v>FRUMUSANI</v>
      </c>
      <c r="AJ3103" s="1845"/>
    </row>
    <row r="3104" spans="30:36" x14ac:dyDescent="0.25">
      <c r="AD3104" s="1">
        <v>51</v>
      </c>
      <c r="AE3104" s="1843">
        <v>103014</v>
      </c>
      <c r="AF3104" s="74" t="s">
        <v>1772</v>
      </c>
      <c r="AG3104" s="1844" t="s">
        <v>9288</v>
      </c>
      <c r="AH3104" s="1844">
        <v>4</v>
      </c>
      <c r="AI3104" s="2396" t="str">
        <f t="shared" si="51"/>
        <v>FUNDENI</v>
      </c>
      <c r="AJ3104" s="1845"/>
    </row>
    <row r="3105" spans="30:36" x14ac:dyDescent="0.25">
      <c r="AD3105" s="1">
        <v>51</v>
      </c>
      <c r="AE3105" s="1843">
        <v>179962</v>
      </c>
      <c r="AF3105" s="74" t="s">
        <v>2158</v>
      </c>
      <c r="AG3105" s="1844" t="s">
        <v>9288</v>
      </c>
      <c r="AH3105" s="1844">
        <v>4</v>
      </c>
      <c r="AI3105" s="2396" t="str">
        <f t="shared" si="51"/>
        <v>GALBINASI</v>
      </c>
      <c r="AJ3105" s="1845"/>
    </row>
    <row r="3106" spans="30:36" x14ac:dyDescent="0.25">
      <c r="AD3106" s="1">
        <v>51</v>
      </c>
      <c r="AE3106" s="1843">
        <v>93664</v>
      </c>
      <c r="AF3106" s="74" t="s">
        <v>1958</v>
      </c>
      <c r="AG3106" s="1844" t="s">
        <v>9288</v>
      </c>
      <c r="AH3106" s="1844">
        <v>4</v>
      </c>
      <c r="AI3106" s="2396" t="str">
        <f t="shared" si="51"/>
        <v>GRADISTEA</v>
      </c>
      <c r="AJ3106" s="1845"/>
    </row>
    <row r="3107" spans="30:36" x14ac:dyDescent="0.25">
      <c r="AD3107" s="1">
        <v>51</v>
      </c>
      <c r="AE3107" s="1843">
        <v>103568</v>
      </c>
      <c r="AF3107" s="74" t="s">
        <v>2300</v>
      </c>
      <c r="AG3107" s="1844" t="s">
        <v>9288</v>
      </c>
      <c r="AH3107" s="1844">
        <v>4</v>
      </c>
      <c r="AI3107" s="2396" t="str">
        <f t="shared" si="51"/>
        <v>GURBANESTI</v>
      </c>
      <c r="AJ3107" s="1845"/>
    </row>
    <row r="3108" spans="30:36" x14ac:dyDescent="0.25">
      <c r="AD3108" s="1">
        <v>51</v>
      </c>
      <c r="AE3108" s="1843">
        <v>103764</v>
      </c>
      <c r="AF3108" s="74" t="s">
        <v>2164</v>
      </c>
      <c r="AG3108" s="1844" t="s">
        <v>9288</v>
      </c>
      <c r="AH3108" s="1844">
        <v>4</v>
      </c>
      <c r="AI3108" s="2396" t="str">
        <f t="shared" si="51"/>
        <v>ILEANA</v>
      </c>
      <c r="AJ3108" s="1845"/>
    </row>
    <row r="3109" spans="30:36" x14ac:dyDescent="0.25">
      <c r="AD3109" s="1">
        <v>51</v>
      </c>
      <c r="AE3109" s="1843">
        <v>93771</v>
      </c>
      <c r="AF3109" s="74" t="s">
        <v>2302</v>
      </c>
      <c r="AG3109" s="1844" t="s">
        <v>9288</v>
      </c>
      <c r="AH3109" s="1844">
        <v>4</v>
      </c>
      <c r="AI3109" s="2396" t="str">
        <f t="shared" si="51"/>
        <v>INDEPENDENTA</v>
      </c>
      <c r="AJ3109" s="1845"/>
    </row>
    <row r="3110" spans="30:36" x14ac:dyDescent="0.25">
      <c r="AD3110" s="1">
        <v>51</v>
      </c>
      <c r="AE3110" s="1843">
        <v>93815</v>
      </c>
      <c r="AF3110" s="74" t="s">
        <v>2303</v>
      </c>
      <c r="AG3110" s="1844" t="s">
        <v>9288</v>
      </c>
      <c r="AH3110" s="1844">
        <v>4</v>
      </c>
      <c r="AI3110" s="2396" t="str">
        <f t="shared" si="51"/>
        <v>JEGALIA</v>
      </c>
      <c r="AJ3110" s="1845"/>
    </row>
    <row r="3111" spans="30:36" x14ac:dyDescent="0.25">
      <c r="AD3111" s="1">
        <v>51</v>
      </c>
      <c r="AE3111" s="1843">
        <v>93851</v>
      </c>
      <c r="AF3111" s="74" t="s">
        <v>2304</v>
      </c>
      <c r="AG3111" s="1844" t="s">
        <v>9288</v>
      </c>
      <c r="AH3111" s="1844">
        <v>4</v>
      </c>
      <c r="AI3111" s="2396" t="str">
        <f t="shared" si="51"/>
        <v>LEHLIU</v>
      </c>
      <c r="AJ3111" s="1845"/>
    </row>
    <row r="3112" spans="30:36" x14ac:dyDescent="0.25">
      <c r="AD3112" s="1">
        <v>51</v>
      </c>
      <c r="AE3112" s="1843">
        <v>104083</v>
      </c>
      <c r="AF3112" s="74" t="s">
        <v>2305</v>
      </c>
      <c r="AG3112" s="1844" t="s">
        <v>9288</v>
      </c>
      <c r="AH3112" s="1844">
        <v>4</v>
      </c>
      <c r="AI3112" s="2396" t="str">
        <f t="shared" si="51"/>
        <v>LUICA</v>
      </c>
      <c r="AJ3112" s="1845"/>
    </row>
    <row r="3113" spans="30:36" x14ac:dyDescent="0.25">
      <c r="AD3113" s="1">
        <v>51</v>
      </c>
      <c r="AE3113" s="1843">
        <v>93931</v>
      </c>
      <c r="AF3113" s="74" t="s">
        <v>2306</v>
      </c>
      <c r="AG3113" s="1844" t="s">
        <v>9288</v>
      </c>
      <c r="AH3113" s="1844">
        <v>4</v>
      </c>
      <c r="AI3113" s="2396" t="str">
        <f t="shared" si="51"/>
        <v>LUPSANU</v>
      </c>
      <c r="AJ3113" s="1845"/>
    </row>
    <row r="3114" spans="30:36" x14ac:dyDescent="0.25">
      <c r="AD3114" s="1">
        <v>51</v>
      </c>
      <c r="AE3114" s="1843">
        <v>104181</v>
      </c>
      <c r="AF3114" s="74" t="s">
        <v>2188</v>
      </c>
      <c r="AG3114" s="1844" t="s">
        <v>9288</v>
      </c>
      <c r="AH3114" s="1844">
        <v>4</v>
      </c>
      <c r="AI3114" s="2396" t="str">
        <f t="shared" si="51"/>
        <v>MANASTIREA</v>
      </c>
      <c r="AJ3114" s="1845"/>
    </row>
    <row r="3115" spans="30:36" x14ac:dyDescent="0.25">
      <c r="AD3115" s="1">
        <v>51</v>
      </c>
      <c r="AE3115" s="1843">
        <v>100638</v>
      </c>
      <c r="AF3115" s="74" t="s">
        <v>2307</v>
      </c>
      <c r="AG3115" s="1844" t="s">
        <v>9288</v>
      </c>
      <c r="AH3115" s="1844">
        <v>4</v>
      </c>
      <c r="AI3115" s="2396" t="str">
        <f t="shared" si="51"/>
        <v>MITRENI</v>
      </c>
      <c r="AJ3115" s="1845"/>
    </row>
    <row r="3116" spans="30:36" x14ac:dyDescent="0.25">
      <c r="AD3116" s="1">
        <v>51</v>
      </c>
      <c r="AE3116" s="1843">
        <v>92587</v>
      </c>
      <c r="AF3116" s="74" t="s">
        <v>2308</v>
      </c>
      <c r="AG3116" s="1844" t="s">
        <v>9288</v>
      </c>
      <c r="AH3116" s="1844">
        <v>4</v>
      </c>
      <c r="AI3116" s="2396" t="str">
        <f t="shared" si="51"/>
        <v>MODELU</v>
      </c>
      <c r="AJ3116" s="1845"/>
    </row>
    <row r="3117" spans="30:36" x14ac:dyDescent="0.25">
      <c r="AD3117" s="1">
        <v>51</v>
      </c>
      <c r="AE3117" s="1843">
        <v>104323</v>
      </c>
      <c r="AF3117" s="74" t="s">
        <v>2309</v>
      </c>
      <c r="AG3117" s="1844" t="s">
        <v>9288</v>
      </c>
      <c r="AH3117" s="1844">
        <v>4</v>
      </c>
      <c r="AI3117" s="2396" t="str">
        <f t="shared" si="51"/>
        <v>NANA</v>
      </c>
      <c r="AJ3117" s="1845"/>
    </row>
    <row r="3118" spans="30:36" x14ac:dyDescent="0.25">
      <c r="AD3118" s="1">
        <v>51</v>
      </c>
      <c r="AE3118" s="1843">
        <v>104341</v>
      </c>
      <c r="AF3118" s="74" t="s">
        <v>1664</v>
      </c>
      <c r="AG3118" s="1844" t="s">
        <v>9288</v>
      </c>
      <c r="AH3118" s="1844">
        <v>4</v>
      </c>
      <c r="AI3118" s="2396" t="str">
        <f t="shared" si="51"/>
        <v>NICOLAE BALCESCU</v>
      </c>
      <c r="AJ3118" s="1845"/>
    </row>
    <row r="3119" spans="30:36" x14ac:dyDescent="0.25">
      <c r="AD3119" s="1">
        <v>51</v>
      </c>
      <c r="AE3119" s="1843">
        <v>94223</v>
      </c>
      <c r="AF3119" s="74" t="s">
        <v>1946</v>
      </c>
      <c r="AG3119" s="1844" t="s">
        <v>9288</v>
      </c>
      <c r="AH3119" s="1844">
        <v>4</v>
      </c>
      <c r="AI3119" s="2396" t="str">
        <f t="shared" si="51"/>
        <v>PERISORU</v>
      </c>
      <c r="AJ3119" s="1845"/>
    </row>
    <row r="3120" spans="30:36" x14ac:dyDescent="0.25">
      <c r="AD3120" s="1">
        <v>51</v>
      </c>
      <c r="AE3120" s="1843">
        <v>104635</v>
      </c>
      <c r="AF3120" s="74" t="s">
        <v>2310</v>
      </c>
      <c r="AG3120" s="1844" t="s">
        <v>9288</v>
      </c>
      <c r="AH3120" s="1844">
        <v>4</v>
      </c>
      <c r="AI3120" s="2396" t="str">
        <f t="shared" si="51"/>
        <v>PLATARESTI</v>
      </c>
      <c r="AJ3120" s="1845"/>
    </row>
    <row r="3121" spans="30:36" x14ac:dyDescent="0.25">
      <c r="AD3121" s="1">
        <v>51</v>
      </c>
      <c r="AE3121" s="1843">
        <v>104751</v>
      </c>
      <c r="AF3121" s="74" t="s">
        <v>2311</v>
      </c>
      <c r="AG3121" s="1844" t="s">
        <v>9288</v>
      </c>
      <c r="AH3121" s="1844">
        <v>4</v>
      </c>
      <c r="AI3121" s="2396" t="str">
        <f t="shared" si="51"/>
        <v>RADOVANU</v>
      </c>
      <c r="AJ3121" s="1845"/>
    </row>
    <row r="3122" spans="30:36" x14ac:dyDescent="0.25">
      <c r="AD3122" s="1">
        <v>51</v>
      </c>
      <c r="AE3122" s="1843">
        <v>94312</v>
      </c>
      <c r="AF3122" s="74" t="s">
        <v>2312</v>
      </c>
      <c r="AG3122" s="1844" t="s">
        <v>9288</v>
      </c>
      <c r="AH3122" s="1844">
        <v>4</v>
      </c>
      <c r="AI3122" s="2396" t="str">
        <f t="shared" si="51"/>
        <v>ROSETI</v>
      </c>
      <c r="AJ3122" s="1845"/>
    </row>
    <row r="3123" spans="30:36" x14ac:dyDescent="0.25">
      <c r="AD3123" s="1">
        <v>51</v>
      </c>
      <c r="AE3123" s="1843">
        <v>104886</v>
      </c>
      <c r="AF3123" s="74" t="s">
        <v>2202</v>
      </c>
      <c r="AG3123" s="1844" t="s">
        <v>9288</v>
      </c>
      <c r="AH3123" s="1844">
        <v>4</v>
      </c>
      <c r="AI3123" s="2396" t="str">
        <f t="shared" si="51"/>
        <v>SARULESTI</v>
      </c>
      <c r="AJ3123" s="1845"/>
    </row>
    <row r="3124" spans="30:36" x14ac:dyDescent="0.25">
      <c r="AD3124" s="1">
        <v>51</v>
      </c>
      <c r="AE3124" s="1843">
        <v>105222</v>
      </c>
      <c r="AF3124" s="74" t="s">
        <v>2313</v>
      </c>
      <c r="AG3124" s="1844" t="s">
        <v>9288</v>
      </c>
      <c r="AH3124" s="1844">
        <v>4</v>
      </c>
      <c r="AI3124" s="2396" t="str">
        <f t="shared" si="51"/>
        <v>SOHATU</v>
      </c>
      <c r="AJ3124" s="1845"/>
    </row>
    <row r="3125" spans="30:36" x14ac:dyDescent="0.25">
      <c r="AD3125" s="1">
        <v>51</v>
      </c>
      <c r="AE3125" s="1843">
        <v>105384</v>
      </c>
      <c r="AF3125" s="74" t="s">
        <v>2314</v>
      </c>
      <c r="AG3125" s="1844" t="s">
        <v>9288</v>
      </c>
      <c r="AH3125" s="1844">
        <v>4</v>
      </c>
      <c r="AI3125" s="2396" t="str">
        <f t="shared" si="51"/>
        <v>SOLDANU</v>
      </c>
      <c r="AJ3125" s="1845"/>
    </row>
    <row r="3126" spans="30:36" x14ac:dyDescent="0.25">
      <c r="AD3126" s="1">
        <v>51</v>
      </c>
      <c r="AE3126" s="1843">
        <v>105259</v>
      </c>
      <c r="AF3126" s="74" t="s">
        <v>2315</v>
      </c>
      <c r="AG3126" s="1844" t="s">
        <v>9288</v>
      </c>
      <c r="AH3126" s="1844">
        <v>4</v>
      </c>
      <c r="AI3126" s="2396" t="str">
        <f t="shared" si="51"/>
        <v>SPANTOV</v>
      </c>
      <c r="AJ3126" s="1845"/>
    </row>
    <row r="3127" spans="30:36" x14ac:dyDescent="0.25">
      <c r="AD3127" s="1">
        <v>51</v>
      </c>
      <c r="AE3127" s="1843">
        <v>94562</v>
      </c>
      <c r="AF3127" s="74" t="s">
        <v>1561</v>
      </c>
      <c r="AG3127" s="1844" t="s">
        <v>9288</v>
      </c>
      <c r="AH3127" s="1844">
        <v>4</v>
      </c>
      <c r="AI3127" s="2396" t="str">
        <f t="shared" si="51"/>
        <v>STEFAN CEL MARE</v>
      </c>
      <c r="AJ3127" s="1845"/>
    </row>
    <row r="3128" spans="30:36" x14ac:dyDescent="0.25">
      <c r="AD3128" s="1">
        <v>51</v>
      </c>
      <c r="AE3128" s="1843">
        <v>94580</v>
      </c>
      <c r="AF3128" s="74" t="s">
        <v>1716</v>
      </c>
      <c r="AG3128" s="1844" t="s">
        <v>9288</v>
      </c>
      <c r="AH3128" s="1844">
        <v>4</v>
      </c>
      <c r="AI3128" s="2396" t="str">
        <f t="shared" si="51"/>
        <v>STEFAN VODA</v>
      </c>
      <c r="AJ3128" s="1845"/>
    </row>
    <row r="3129" spans="30:36" x14ac:dyDescent="0.25">
      <c r="AD3129" s="1">
        <v>51</v>
      </c>
      <c r="AE3129" s="1843">
        <v>105455</v>
      </c>
      <c r="AF3129" s="74" t="s">
        <v>2316</v>
      </c>
      <c r="AG3129" s="1844" t="s">
        <v>9288</v>
      </c>
      <c r="AH3129" s="1844">
        <v>4</v>
      </c>
      <c r="AI3129" s="2396" t="str">
        <f t="shared" si="51"/>
        <v>TAMADAU MARE</v>
      </c>
      <c r="AJ3129" s="1845"/>
    </row>
    <row r="3130" spans="30:36" x14ac:dyDescent="0.25">
      <c r="AD3130" s="1">
        <v>51</v>
      </c>
      <c r="AE3130" s="1843">
        <v>105605</v>
      </c>
      <c r="AF3130" s="74" t="s">
        <v>2213</v>
      </c>
      <c r="AG3130" s="1844" t="s">
        <v>9288</v>
      </c>
      <c r="AH3130" s="1844">
        <v>4</v>
      </c>
      <c r="AI3130" s="2396" t="str">
        <f t="shared" si="51"/>
        <v>ULMENI</v>
      </c>
      <c r="AJ3130" s="1845"/>
    </row>
    <row r="3131" spans="30:36" x14ac:dyDescent="0.25">
      <c r="AD3131" s="1">
        <v>51</v>
      </c>
      <c r="AE3131" s="1843">
        <v>94606</v>
      </c>
      <c r="AF3131" s="74" t="s">
        <v>1982</v>
      </c>
      <c r="AG3131" s="1844" t="s">
        <v>9288</v>
      </c>
      <c r="AH3131" s="1844">
        <v>4</v>
      </c>
      <c r="AI3131" s="2396" t="str">
        <f t="shared" si="51"/>
        <v>ULMU</v>
      </c>
      <c r="AJ3131" s="1845"/>
    </row>
    <row r="3132" spans="30:36" x14ac:dyDescent="0.25">
      <c r="AD3132" s="1">
        <v>51</v>
      </c>
      <c r="AE3132" s="1843">
        <v>94651</v>
      </c>
      <c r="AF3132" s="74" t="s">
        <v>1409</v>
      </c>
      <c r="AG3132" s="1844" t="s">
        <v>9288</v>
      </c>
      <c r="AH3132" s="1844">
        <v>4</v>
      </c>
      <c r="AI3132" s="2396" t="str">
        <f t="shared" si="51"/>
        <v>UNIREA</v>
      </c>
      <c r="AJ3132" s="1845"/>
    </row>
    <row r="3133" spans="30:36" x14ac:dyDescent="0.25">
      <c r="AD3133" s="1">
        <v>51</v>
      </c>
      <c r="AE3133" s="1843">
        <v>94731</v>
      </c>
      <c r="AF3133" s="74" t="s">
        <v>1528</v>
      </c>
      <c r="AG3133" s="1844" t="s">
        <v>9288</v>
      </c>
      <c r="AH3133" s="1844">
        <v>4</v>
      </c>
      <c r="AI3133" s="2396" t="str">
        <f t="shared" si="51"/>
        <v>VALCELELE</v>
      </c>
      <c r="AJ3133" s="1845"/>
    </row>
    <row r="3134" spans="30:36" x14ac:dyDescent="0.25">
      <c r="AD3134" s="1">
        <v>51</v>
      </c>
      <c r="AE3134" s="1843">
        <v>105712</v>
      </c>
      <c r="AF3134" s="74" t="s">
        <v>2319</v>
      </c>
      <c r="AG3134" s="1844" t="s">
        <v>9288</v>
      </c>
      <c r="AH3134" s="1844">
        <v>4</v>
      </c>
      <c r="AI3134" s="2396" t="str">
        <f t="shared" si="51"/>
        <v>VALEA ARGOVEI</v>
      </c>
      <c r="AJ3134" s="1845"/>
    </row>
    <row r="3135" spans="30:36" x14ac:dyDescent="0.25">
      <c r="AD3135" s="1">
        <v>51</v>
      </c>
      <c r="AE3135" s="1843">
        <v>105829</v>
      </c>
      <c r="AF3135" s="74" t="s">
        <v>2320</v>
      </c>
      <c r="AG3135" s="1844" t="s">
        <v>9288</v>
      </c>
      <c r="AH3135" s="1844">
        <v>4</v>
      </c>
      <c r="AI3135" s="2396" t="str">
        <f t="shared" si="51"/>
        <v>VASILATI</v>
      </c>
      <c r="AJ3135" s="1845"/>
    </row>
    <row r="3136" spans="30:36" x14ac:dyDescent="0.25">
      <c r="AD3136" s="1830">
        <v>51</v>
      </c>
      <c r="AE3136" s="1846">
        <v>94768</v>
      </c>
      <c r="AF3136" s="1847" t="s">
        <v>2322</v>
      </c>
      <c r="AG3136" s="1848" t="s">
        <v>9288</v>
      </c>
      <c r="AH3136" s="1848">
        <v>4</v>
      </c>
      <c r="AI3136" s="2397" t="str">
        <f t="shared" si="51"/>
        <v>VLAD TEPES</v>
      </c>
      <c r="AJ3136" s="1849"/>
    </row>
    <row r="3137" spans="30:36" x14ac:dyDescent="0.25">
      <c r="AD3137" s="1850">
        <v>52</v>
      </c>
      <c r="AE3137" s="1851">
        <v>100521</v>
      </c>
      <c r="AF3137" s="1852" t="s">
        <v>2724</v>
      </c>
      <c r="AG3137" s="1853" t="s">
        <v>9289</v>
      </c>
      <c r="AH3137" s="1853">
        <v>1</v>
      </c>
      <c r="AI3137" s="2398" t="str">
        <f t="shared" si="51"/>
        <v>MUNICIPIUL GIURGIU</v>
      </c>
      <c r="AJ3137" s="1854" t="s">
        <v>9289</v>
      </c>
    </row>
    <row r="3138" spans="30:36" x14ac:dyDescent="0.25">
      <c r="AD3138" s="1">
        <v>52</v>
      </c>
      <c r="AE3138" s="1843">
        <v>101190</v>
      </c>
      <c r="AF3138" s="74" t="s">
        <v>10742</v>
      </c>
      <c r="AG3138" s="1844" t="s">
        <v>9289</v>
      </c>
      <c r="AH3138" s="1844">
        <v>3</v>
      </c>
      <c r="AI3138" s="2396" t="str">
        <f t="shared" si="51"/>
        <v>ORASUL BOLINTIN-VALE</v>
      </c>
      <c r="AJ3138" s="1845"/>
    </row>
    <row r="3139" spans="30:36" x14ac:dyDescent="0.25">
      <c r="AD3139" s="1">
        <v>52</v>
      </c>
      <c r="AE3139" s="1843">
        <v>104136</v>
      </c>
      <c r="AF3139" s="74" t="s">
        <v>2177</v>
      </c>
      <c r="AG3139" s="1844" t="s">
        <v>9289</v>
      </c>
      <c r="AH3139" s="1844">
        <v>3</v>
      </c>
      <c r="AI3139" s="2396" t="str">
        <f t="shared" si="51"/>
        <v>ORASUL MIHAILESTI</v>
      </c>
      <c r="AJ3139" s="1845"/>
    </row>
    <row r="3140" spans="30:36" x14ac:dyDescent="0.25">
      <c r="AD3140" s="1">
        <v>52</v>
      </c>
      <c r="AE3140" s="1843">
        <v>100781</v>
      </c>
      <c r="AF3140" s="74" t="s">
        <v>2725</v>
      </c>
      <c r="AG3140" s="1844" t="s">
        <v>9289</v>
      </c>
      <c r="AH3140" s="1844">
        <v>4</v>
      </c>
      <c r="AI3140" s="2396" t="str">
        <f t="shared" si="51"/>
        <v>ADUNATII-COPACENI</v>
      </c>
      <c r="AJ3140" s="1845"/>
    </row>
    <row r="3141" spans="30:36" x14ac:dyDescent="0.25">
      <c r="AD3141" s="1">
        <v>52</v>
      </c>
      <c r="AE3141" s="1843">
        <v>101001</v>
      </c>
      <c r="AF3141" s="74" t="s">
        <v>2398</v>
      </c>
      <c r="AG3141" s="1844" t="s">
        <v>9289</v>
      </c>
      <c r="AH3141" s="1844">
        <v>4</v>
      </c>
      <c r="AI3141" s="2396" t="str">
        <f t="shared" si="51"/>
        <v>BANEASA</v>
      </c>
      <c r="AJ3141" s="1845"/>
    </row>
    <row r="3142" spans="30:36" x14ac:dyDescent="0.25">
      <c r="AD3142" s="1">
        <v>52</v>
      </c>
      <c r="AE3142" s="1843">
        <v>101163</v>
      </c>
      <c r="AF3142" s="74" t="s">
        <v>2726</v>
      </c>
      <c r="AG3142" s="1844" t="s">
        <v>9289</v>
      </c>
      <c r="AH3142" s="1844">
        <v>4</v>
      </c>
      <c r="AI3142" s="2396" t="str">
        <f t="shared" ref="AI3142:AI3190" si="52">INDEX(AO:AO,MATCH(AH3142,AL:AL,0),)&amp;AF3142</f>
        <v>BOLINTIN-DEAL</v>
      </c>
      <c r="AJ3142" s="1845"/>
    </row>
    <row r="3143" spans="30:36" x14ac:dyDescent="0.25">
      <c r="AD3143" s="1">
        <v>52</v>
      </c>
      <c r="AE3143" s="1843">
        <v>101378</v>
      </c>
      <c r="AF3143" s="74" t="s">
        <v>2486</v>
      </c>
      <c r="AG3143" s="1844" t="s">
        <v>9289</v>
      </c>
      <c r="AH3143" s="1844">
        <v>4</v>
      </c>
      <c r="AI3143" s="2396" t="str">
        <f t="shared" si="52"/>
        <v>BUCSANI</v>
      </c>
      <c r="AJ3143" s="1845"/>
    </row>
    <row r="3144" spans="30:36" x14ac:dyDescent="0.25">
      <c r="AD3144" s="1">
        <v>52</v>
      </c>
      <c r="AE3144" s="1843">
        <v>101519</v>
      </c>
      <c r="AF3144" s="74" t="s">
        <v>2727</v>
      </c>
      <c r="AG3144" s="1844" t="s">
        <v>9289</v>
      </c>
      <c r="AH3144" s="1844">
        <v>4</v>
      </c>
      <c r="AI3144" s="2396" t="str">
        <f t="shared" si="52"/>
        <v>BULBUCATA</v>
      </c>
      <c r="AJ3144" s="1845"/>
    </row>
    <row r="3145" spans="30:36" x14ac:dyDescent="0.25">
      <c r="AD3145" s="1">
        <v>52</v>
      </c>
      <c r="AE3145" s="1843">
        <v>101617</v>
      </c>
      <c r="AF3145" s="74" t="s">
        <v>2728</v>
      </c>
      <c r="AG3145" s="1844" t="s">
        <v>9289</v>
      </c>
      <c r="AH3145" s="1844">
        <v>4</v>
      </c>
      <c r="AI3145" s="2396" t="str">
        <f t="shared" si="52"/>
        <v>BUTURUGENI</v>
      </c>
      <c r="AJ3145" s="1845"/>
    </row>
    <row r="3146" spans="30:36" x14ac:dyDescent="0.25">
      <c r="AD3146" s="1">
        <v>52</v>
      </c>
      <c r="AE3146" s="1843">
        <v>101662</v>
      </c>
      <c r="AF3146" s="74" t="s">
        <v>1616</v>
      </c>
      <c r="AG3146" s="1844" t="s">
        <v>9289</v>
      </c>
      <c r="AH3146" s="1844">
        <v>4</v>
      </c>
      <c r="AI3146" s="2396" t="str">
        <f t="shared" si="52"/>
        <v>CALUGARENI</v>
      </c>
      <c r="AJ3146" s="1845"/>
    </row>
    <row r="3147" spans="30:36" x14ac:dyDescent="0.25">
      <c r="AD3147" s="1">
        <v>52</v>
      </c>
      <c r="AE3147" s="1843">
        <v>101984</v>
      </c>
      <c r="AF3147" s="74" t="s">
        <v>2729</v>
      </c>
      <c r="AG3147" s="1844" t="s">
        <v>9289</v>
      </c>
      <c r="AH3147" s="1844">
        <v>4</v>
      </c>
      <c r="AI3147" s="2396" t="str">
        <f t="shared" si="52"/>
        <v>CLEJANI</v>
      </c>
      <c r="AJ3147" s="1845"/>
    </row>
    <row r="3148" spans="30:36" x14ac:dyDescent="0.25">
      <c r="AD3148" s="1">
        <v>52</v>
      </c>
      <c r="AE3148" s="1843">
        <v>102071</v>
      </c>
      <c r="AF3148" s="74" t="s">
        <v>1423</v>
      </c>
      <c r="AG3148" s="1844" t="s">
        <v>9289</v>
      </c>
      <c r="AH3148" s="1844">
        <v>4</v>
      </c>
      <c r="AI3148" s="2396" t="str">
        <f t="shared" si="52"/>
        <v>COLIBASI</v>
      </c>
      <c r="AJ3148" s="1845"/>
    </row>
    <row r="3149" spans="30:36" x14ac:dyDescent="0.25">
      <c r="AD3149" s="1">
        <v>52</v>
      </c>
      <c r="AE3149" s="1843">
        <v>102106</v>
      </c>
      <c r="AF3149" s="74" t="s">
        <v>2088</v>
      </c>
      <c r="AG3149" s="1844" t="s">
        <v>9289</v>
      </c>
      <c r="AH3149" s="1844">
        <v>4</v>
      </c>
      <c r="AI3149" s="2396" t="str">
        <f t="shared" si="52"/>
        <v>COMANA</v>
      </c>
      <c r="AJ3149" s="1845"/>
    </row>
    <row r="3150" spans="30:36" x14ac:dyDescent="0.25">
      <c r="AD3150" s="1">
        <v>52</v>
      </c>
      <c r="AE3150" s="1843">
        <v>179748</v>
      </c>
      <c r="AF3150" s="74" t="s">
        <v>2744</v>
      </c>
      <c r="AG3150" s="1844" t="s">
        <v>9289</v>
      </c>
      <c r="AH3150" s="1844">
        <v>4</v>
      </c>
      <c r="AI3150" s="2396" t="str">
        <f t="shared" si="52"/>
        <v>COSOBA</v>
      </c>
      <c r="AJ3150" s="1845"/>
    </row>
    <row r="3151" spans="30:36" x14ac:dyDescent="0.25">
      <c r="AD3151" s="1">
        <v>52</v>
      </c>
      <c r="AE3151" s="1843">
        <v>102348</v>
      </c>
      <c r="AF3151" s="74" t="s">
        <v>2730</v>
      </c>
      <c r="AG3151" s="1844" t="s">
        <v>9289</v>
      </c>
      <c r="AH3151" s="1844">
        <v>4</v>
      </c>
      <c r="AI3151" s="2396" t="str">
        <f t="shared" si="52"/>
        <v>CREVEDIA MARE</v>
      </c>
      <c r="AJ3151" s="1845"/>
    </row>
    <row r="3152" spans="30:36" x14ac:dyDescent="0.25">
      <c r="AD3152" s="1">
        <v>52</v>
      </c>
      <c r="AE3152" s="1843">
        <v>102446</v>
      </c>
      <c r="AF3152" s="74" t="s">
        <v>2731</v>
      </c>
      <c r="AG3152" s="1844" t="s">
        <v>9289</v>
      </c>
      <c r="AH3152" s="1844">
        <v>4</v>
      </c>
      <c r="AI3152" s="2396" t="str">
        <f t="shared" si="52"/>
        <v>DAIA</v>
      </c>
      <c r="AJ3152" s="1845"/>
    </row>
    <row r="3153" spans="30:36" x14ac:dyDescent="0.25">
      <c r="AD3153" s="1">
        <v>52</v>
      </c>
      <c r="AE3153" s="1843">
        <v>102794</v>
      </c>
      <c r="AF3153" s="74" t="s">
        <v>2732</v>
      </c>
      <c r="AG3153" s="1844" t="s">
        <v>9289</v>
      </c>
      <c r="AH3153" s="1844">
        <v>4</v>
      </c>
      <c r="AI3153" s="2396" t="str">
        <f t="shared" si="52"/>
        <v>FLORESTI-STOENESTI</v>
      </c>
      <c r="AJ3153" s="1845"/>
    </row>
    <row r="3154" spans="30:36" x14ac:dyDescent="0.25">
      <c r="AD3154" s="1">
        <v>52</v>
      </c>
      <c r="AE3154" s="1843">
        <v>102909</v>
      </c>
      <c r="AF3154" s="74" t="s">
        <v>1432</v>
      </c>
      <c r="AG3154" s="1844" t="s">
        <v>9289</v>
      </c>
      <c r="AH3154" s="1844">
        <v>4</v>
      </c>
      <c r="AI3154" s="2396" t="str">
        <f t="shared" si="52"/>
        <v>FRATESTI</v>
      </c>
      <c r="AJ3154" s="1845"/>
    </row>
    <row r="3155" spans="30:36" x14ac:dyDescent="0.25">
      <c r="AD3155" s="1">
        <v>52</v>
      </c>
      <c r="AE3155" s="1843">
        <v>103087</v>
      </c>
      <c r="AF3155" s="74" t="s">
        <v>2733</v>
      </c>
      <c r="AG3155" s="1844" t="s">
        <v>9289</v>
      </c>
      <c r="AH3155" s="1844">
        <v>4</v>
      </c>
      <c r="AI3155" s="2396" t="str">
        <f t="shared" si="52"/>
        <v>GAISENI</v>
      </c>
      <c r="AJ3155" s="1845"/>
    </row>
    <row r="3156" spans="30:36" x14ac:dyDescent="0.25">
      <c r="AD3156" s="1">
        <v>52</v>
      </c>
      <c r="AE3156" s="1843">
        <v>103194</v>
      </c>
      <c r="AF3156" s="74" t="s">
        <v>1574</v>
      </c>
      <c r="AG3156" s="1844" t="s">
        <v>9289</v>
      </c>
      <c r="AH3156" s="1844">
        <v>4</v>
      </c>
      <c r="AI3156" s="2396" t="str">
        <f t="shared" si="52"/>
        <v>GAUJANI</v>
      </c>
      <c r="AJ3156" s="1845"/>
    </row>
    <row r="3157" spans="30:36" x14ac:dyDescent="0.25">
      <c r="AD3157" s="1">
        <v>52</v>
      </c>
      <c r="AE3157" s="1843">
        <v>103238</v>
      </c>
      <c r="AF3157" s="74" t="s">
        <v>2524</v>
      </c>
      <c r="AG3157" s="1844" t="s">
        <v>9289</v>
      </c>
      <c r="AH3157" s="1844">
        <v>4</v>
      </c>
      <c r="AI3157" s="2396" t="str">
        <f t="shared" si="52"/>
        <v>GHIMPATI</v>
      </c>
      <c r="AJ3157" s="1845"/>
    </row>
    <row r="3158" spans="30:36" x14ac:dyDescent="0.25">
      <c r="AD3158" s="1">
        <v>52</v>
      </c>
      <c r="AE3158" s="1843">
        <v>103309</v>
      </c>
      <c r="AF3158" s="74" t="s">
        <v>2734</v>
      </c>
      <c r="AG3158" s="1844" t="s">
        <v>9289</v>
      </c>
      <c r="AH3158" s="1844">
        <v>4</v>
      </c>
      <c r="AI3158" s="2396" t="str">
        <f t="shared" si="52"/>
        <v>GOGOSARI</v>
      </c>
      <c r="AJ3158" s="1845"/>
    </row>
    <row r="3159" spans="30:36" x14ac:dyDescent="0.25">
      <c r="AD3159" s="1">
        <v>52</v>
      </c>
      <c r="AE3159" s="1843">
        <v>103372</v>
      </c>
      <c r="AF3159" s="74" t="s">
        <v>2735</v>
      </c>
      <c r="AG3159" s="1844" t="s">
        <v>9289</v>
      </c>
      <c r="AH3159" s="1844">
        <v>4</v>
      </c>
      <c r="AI3159" s="2396" t="str">
        <f t="shared" si="52"/>
        <v>GOSTINARI</v>
      </c>
      <c r="AJ3159" s="1845"/>
    </row>
    <row r="3160" spans="30:36" x14ac:dyDescent="0.25">
      <c r="AD3160" s="1">
        <v>52</v>
      </c>
      <c r="AE3160" s="1843">
        <v>103354</v>
      </c>
      <c r="AF3160" s="74" t="s">
        <v>2736</v>
      </c>
      <c r="AG3160" s="1844" t="s">
        <v>9289</v>
      </c>
      <c r="AH3160" s="1844">
        <v>4</v>
      </c>
      <c r="AI3160" s="2396" t="str">
        <f t="shared" si="52"/>
        <v>GOSTINU</v>
      </c>
      <c r="AJ3160" s="1845"/>
    </row>
    <row r="3161" spans="30:36" x14ac:dyDescent="0.25">
      <c r="AD3161" s="1">
        <v>52</v>
      </c>
      <c r="AE3161" s="1843">
        <v>103407</v>
      </c>
      <c r="AF3161" s="74" t="s">
        <v>1836</v>
      </c>
      <c r="AG3161" s="1844" t="s">
        <v>9289</v>
      </c>
      <c r="AH3161" s="1844">
        <v>4</v>
      </c>
      <c r="AI3161" s="2396" t="str">
        <f t="shared" si="52"/>
        <v>GRADINARI</v>
      </c>
      <c r="AJ3161" s="1845"/>
    </row>
    <row r="3162" spans="30:36" x14ac:dyDescent="0.25">
      <c r="AD3162" s="1">
        <v>52</v>
      </c>
      <c r="AE3162" s="1843">
        <v>103470</v>
      </c>
      <c r="AF3162" s="74" t="s">
        <v>2737</v>
      </c>
      <c r="AG3162" s="1844" t="s">
        <v>9289</v>
      </c>
      <c r="AH3162" s="1844">
        <v>4</v>
      </c>
      <c r="AI3162" s="2396" t="str">
        <f t="shared" si="52"/>
        <v>GREACA</v>
      </c>
      <c r="AJ3162" s="1845"/>
    </row>
    <row r="3163" spans="30:36" x14ac:dyDescent="0.25">
      <c r="AD3163" s="1">
        <v>52</v>
      </c>
      <c r="AE3163" s="1843">
        <v>179757</v>
      </c>
      <c r="AF3163" s="74" t="s">
        <v>2739</v>
      </c>
      <c r="AG3163" s="1844" t="s">
        <v>9289</v>
      </c>
      <c r="AH3163" s="1844">
        <v>4</v>
      </c>
      <c r="AI3163" s="2396" t="str">
        <f t="shared" si="52"/>
        <v>HERASTI</v>
      </c>
      <c r="AJ3163" s="1845"/>
    </row>
    <row r="3164" spans="30:36" x14ac:dyDescent="0.25">
      <c r="AD3164" s="1">
        <v>52</v>
      </c>
      <c r="AE3164" s="1843">
        <v>103639</v>
      </c>
      <c r="AF3164" s="74" t="s">
        <v>2738</v>
      </c>
      <c r="AG3164" s="1844" t="s">
        <v>9289</v>
      </c>
      <c r="AH3164" s="1844">
        <v>4</v>
      </c>
      <c r="AI3164" s="2396" t="str">
        <f t="shared" si="52"/>
        <v>HOTARELE</v>
      </c>
      <c r="AJ3164" s="1845"/>
    </row>
    <row r="3165" spans="30:36" x14ac:dyDescent="0.25">
      <c r="AD3165" s="1">
        <v>52</v>
      </c>
      <c r="AE3165" s="1843">
        <v>103693</v>
      </c>
      <c r="AF3165" s="74" t="s">
        <v>2742</v>
      </c>
      <c r="AG3165" s="1844" t="s">
        <v>9289</v>
      </c>
      <c r="AH3165" s="1844">
        <v>4</v>
      </c>
      <c r="AI3165" s="2396" t="str">
        <f t="shared" si="52"/>
        <v>IEPURESTI</v>
      </c>
      <c r="AJ3165" s="1845"/>
    </row>
    <row r="3166" spans="30:36" x14ac:dyDescent="0.25">
      <c r="AD3166" s="1">
        <v>52</v>
      </c>
      <c r="AE3166" s="1843">
        <v>179766</v>
      </c>
      <c r="AF3166" s="74" t="s">
        <v>2740</v>
      </c>
      <c r="AG3166" s="1844" t="s">
        <v>9289</v>
      </c>
      <c r="AH3166" s="1844">
        <v>4</v>
      </c>
      <c r="AI3166" s="2396" t="str">
        <f t="shared" si="52"/>
        <v>ISVOARELE</v>
      </c>
      <c r="AJ3166" s="1845"/>
    </row>
    <row r="3167" spans="30:36" x14ac:dyDescent="0.25">
      <c r="AD3167" s="1">
        <v>52</v>
      </c>
      <c r="AE3167" s="1843">
        <v>103899</v>
      </c>
      <c r="AF3167" s="74" t="s">
        <v>1279</v>
      </c>
      <c r="AG3167" s="1844" t="s">
        <v>9289</v>
      </c>
      <c r="AH3167" s="1844">
        <v>4</v>
      </c>
      <c r="AI3167" s="2396" t="str">
        <f t="shared" si="52"/>
        <v>IZVOARELE</v>
      </c>
      <c r="AJ3167" s="1845"/>
    </row>
    <row r="3168" spans="30:36" x14ac:dyDescent="0.25">
      <c r="AD3168" s="1">
        <v>52</v>
      </c>
      <c r="AE3168" s="1843">
        <v>103997</v>
      </c>
      <c r="AF3168" s="74" t="s">
        <v>2743</v>
      </c>
      <c r="AG3168" s="1844" t="s">
        <v>9289</v>
      </c>
      <c r="AH3168" s="1844">
        <v>4</v>
      </c>
      <c r="AI3168" s="2396" t="str">
        <f t="shared" si="52"/>
        <v>JOITA</v>
      </c>
      <c r="AJ3168" s="1845"/>
    </row>
    <row r="3169" spans="30:36" x14ac:dyDescent="0.25">
      <c r="AD3169" s="1">
        <v>52</v>
      </c>
      <c r="AE3169" s="1843">
        <v>104047</v>
      </c>
      <c r="AF3169" s="74" t="s">
        <v>2746</v>
      </c>
      <c r="AG3169" s="1844" t="s">
        <v>9289</v>
      </c>
      <c r="AH3169" s="1844">
        <v>4</v>
      </c>
      <c r="AI3169" s="2396" t="str">
        <f t="shared" si="52"/>
        <v>LETCA NOUA</v>
      </c>
      <c r="AJ3169" s="1845"/>
    </row>
    <row r="3170" spans="30:36" x14ac:dyDescent="0.25">
      <c r="AD3170" s="1">
        <v>52</v>
      </c>
      <c r="AE3170" s="1843">
        <v>179739</v>
      </c>
      <c r="AF3170" s="74" t="s">
        <v>1442</v>
      </c>
      <c r="AG3170" s="1844" t="s">
        <v>9289</v>
      </c>
      <c r="AH3170" s="1844">
        <v>4</v>
      </c>
      <c r="AI3170" s="2396" t="str">
        <f t="shared" si="52"/>
        <v>MALU</v>
      </c>
      <c r="AJ3170" s="1845"/>
    </row>
    <row r="3171" spans="30:36" x14ac:dyDescent="0.25">
      <c r="AD3171" s="1">
        <v>52</v>
      </c>
      <c r="AE3171" s="1843">
        <v>104225</v>
      </c>
      <c r="AF3171" s="74" t="s">
        <v>2747</v>
      </c>
      <c r="AG3171" s="1844" t="s">
        <v>9289</v>
      </c>
      <c r="AH3171" s="1844">
        <v>4</v>
      </c>
      <c r="AI3171" s="2396" t="str">
        <f t="shared" si="52"/>
        <v>MARSA</v>
      </c>
      <c r="AJ3171" s="1845"/>
    </row>
    <row r="3172" spans="30:36" x14ac:dyDescent="0.25">
      <c r="AD3172" s="1">
        <v>52</v>
      </c>
      <c r="AE3172" s="1843">
        <v>104118</v>
      </c>
      <c r="AF3172" s="74" t="s">
        <v>1834</v>
      </c>
      <c r="AG3172" s="1844" t="s">
        <v>9289</v>
      </c>
      <c r="AH3172" s="1844">
        <v>4</v>
      </c>
      <c r="AI3172" s="2396" t="str">
        <f t="shared" si="52"/>
        <v>MIHAI BRAVU</v>
      </c>
      <c r="AJ3172" s="1845"/>
    </row>
    <row r="3173" spans="30:36" x14ac:dyDescent="0.25">
      <c r="AD3173" s="1">
        <v>52</v>
      </c>
      <c r="AE3173" s="1843">
        <v>104485</v>
      </c>
      <c r="AF3173" s="74" t="s">
        <v>2748</v>
      </c>
      <c r="AG3173" s="1844" t="s">
        <v>9289</v>
      </c>
      <c r="AH3173" s="1844">
        <v>4</v>
      </c>
      <c r="AI3173" s="2396" t="str">
        <f t="shared" si="52"/>
        <v>OGREZENI</v>
      </c>
      <c r="AJ3173" s="1845"/>
    </row>
    <row r="3174" spans="30:36" x14ac:dyDescent="0.25">
      <c r="AD3174" s="1">
        <v>52</v>
      </c>
      <c r="AE3174" s="1843">
        <v>104519</v>
      </c>
      <c r="AF3174" s="74" t="s">
        <v>2749</v>
      </c>
      <c r="AG3174" s="1844" t="s">
        <v>9289</v>
      </c>
      <c r="AH3174" s="1844">
        <v>4</v>
      </c>
      <c r="AI3174" s="2396" t="str">
        <f t="shared" si="52"/>
        <v>OINACU</v>
      </c>
      <c r="AJ3174" s="1845"/>
    </row>
    <row r="3175" spans="30:36" x14ac:dyDescent="0.25">
      <c r="AD3175" s="1">
        <v>52</v>
      </c>
      <c r="AE3175" s="1843">
        <v>104680</v>
      </c>
      <c r="AF3175" s="74" t="s">
        <v>2750</v>
      </c>
      <c r="AG3175" s="1844" t="s">
        <v>9289</v>
      </c>
      <c r="AH3175" s="1844">
        <v>4</v>
      </c>
      <c r="AI3175" s="2396" t="str">
        <f t="shared" si="52"/>
        <v>PRUNDU</v>
      </c>
      <c r="AJ3175" s="1845"/>
    </row>
    <row r="3176" spans="30:36" x14ac:dyDescent="0.25">
      <c r="AD3176" s="1">
        <v>52</v>
      </c>
      <c r="AE3176" s="1843">
        <v>104715</v>
      </c>
      <c r="AF3176" s="74" t="s">
        <v>2751</v>
      </c>
      <c r="AG3176" s="1844" t="s">
        <v>9289</v>
      </c>
      <c r="AH3176" s="1844">
        <v>4</v>
      </c>
      <c r="AI3176" s="2396" t="str">
        <f t="shared" si="52"/>
        <v>PUTINEIU</v>
      </c>
      <c r="AJ3176" s="1845"/>
    </row>
    <row r="3177" spans="30:36" x14ac:dyDescent="0.25">
      <c r="AD3177" s="1">
        <v>52</v>
      </c>
      <c r="AE3177" s="1843">
        <v>104788</v>
      </c>
      <c r="AF3177" s="74" t="s">
        <v>2752</v>
      </c>
      <c r="AG3177" s="1844" t="s">
        <v>9289</v>
      </c>
      <c r="AH3177" s="1844">
        <v>4</v>
      </c>
      <c r="AI3177" s="2396" t="str">
        <f t="shared" si="52"/>
        <v>RASUCENI</v>
      </c>
      <c r="AJ3177" s="1845"/>
    </row>
    <row r="3178" spans="30:36" x14ac:dyDescent="0.25">
      <c r="AD3178" s="1">
        <v>52</v>
      </c>
      <c r="AE3178" s="1843">
        <v>104831</v>
      </c>
      <c r="AF3178" s="74" t="s">
        <v>2753</v>
      </c>
      <c r="AG3178" s="1844" t="s">
        <v>9289</v>
      </c>
      <c r="AH3178" s="1844">
        <v>4</v>
      </c>
      <c r="AI3178" s="2396" t="str">
        <f t="shared" si="52"/>
        <v>ROATA DE JOS</v>
      </c>
      <c r="AJ3178" s="1845"/>
    </row>
    <row r="3179" spans="30:36" x14ac:dyDescent="0.25">
      <c r="AD3179" s="1">
        <v>52</v>
      </c>
      <c r="AE3179" s="1843">
        <v>179775</v>
      </c>
      <c r="AF3179" s="74" t="s">
        <v>2745</v>
      </c>
      <c r="AG3179" s="1844" t="s">
        <v>9289</v>
      </c>
      <c r="AH3179" s="1844">
        <v>4</v>
      </c>
      <c r="AI3179" s="2396" t="str">
        <f t="shared" si="52"/>
        <v>SABARENI</v>
      </c>
      <c r="AJ3179" s="1845"/>
    </row>
    <row r="3180" spans="30:36" x14ac:dyDescent="0.25">
      <c r="AD3180" s="1">
        <v>52</v>
      </c>
      <c r="AE3180" s="1843">
        <v>104975</v>
      </c>
      <c r="AF3180" s="74" t="s">
        <v>2435</v>
      </c>
      <c r="AG3180" s="1844" t="s">
        <v>9289</v>
      </c>
      <c r="AH3180" s="1844">
        <v>4</v>
      </c>
      <c r="AI3180" s="2396" t="str">
        <f t="shared" si="52"/>
        <v>SCHITU</v>
      </c>
      <c r="AJ3180" s="1845"/>
    </row>
    <row r="3181" spans="30:36" x14ac:dyDescent="0.25">
      <c r="AD3181" s="1">
        <v>52</v>
      </c>
      <c r="AE3181" s="1843">
        <v>105106</v>
      </c>
      <c r="AF3181" s="74" t="s">
        <v>2754</v>
      </c>
      <c r="AG3181" s="1844" t="s">
        <v>9289</v>
      </c>
      <c r="AH3181" s="1844">
        <v>4</v>
      </c>
      <c r="AI3181" s="2396" t="str">
        <f t="shared" si="52"/>
        <v>SINGURENI</v>
      </c>
      <c r="AJ3181" s="1845"/>
    </row>
    <row r="3182" spans="30:36" x14ac:dyDescent="0.25">
      <c r="AD3182" s="1">
        <v>52</v>
      </c>
      <c r="AE3182" s="1843">
        <v>100549</v>
      </c>
      <c r="AF3182" s="74" t="s">
        <v>1549</v>
      </c>
      <c r="AG3182" s="1844" t="s">
        <v>9289</v>
      </c>
      <c r="AH3182" s="1844">
        <v>4</v>
      </c>
      <c r="AI3182" s="2396" t="str">
        <f t="shared" si="52"/>
        <v>SLOBOZIA</v>
      </c>
      <c r="AJ3182" s="1845"/>
    </row>
    <row r="3183" spans="30:36" x14ac:dyDescent="0.25">
      <c r="AD3183" s="1">
        <v>52</v>
      </c>
      <c r="AE3183" s="1843">
        <v>105295</v>
      </c>
      <c r="AF3183" s="74" t="s">
        <v>1374</v>
      </c>
      <c r="AG3183" s="1844" t="s">
        <v>9289</v>
      </c>
      <c r="AH3183" s="1844">
        <v>4</v>
      </c>
      <c r="AI3183" s="2396" t="str">
        <f t="shared" si="52"/>
        <v>STANESTI</v>
      </c>
      <c r="AJ3183" s="1845"/>
    </row>
    <row r="3184" spans="30:36" x14ac:dyDescent="0.25">
      <c r="AD3184" s="1">
        <v>52</v>
      </c>
      <c r="AE3184" s="1843">
        <v>105348</v>
      </c>
      <c r="AF3184" s="74" t="s">
        <v>1565</v>
      </c>
      <c r="AG3184" s="1844" t="s">
        <v>9289</v>
      </c>
      <c r="AH3184" s="1844">
        <v>4</v>
      </c>
      <c r="AI3184" s="2396" t="str">
        <f t="shared" si="52"/>
        <v>STOENESTI</v>
      </c>
      <c r="AJ3184" s="1845"/>
    </row>
    <row r="3185" spans="30:36" x14ac:dyDescent="0.25">
      <c r="AD3185" s="1">
        <v>52</v>
      </c>
      <c r="AE3185" s="1843">
        <v>154709</v>
      </c>
      <c r="AF3185" s="74" t="s">
        <v>2755</v>
      </c>
      <c r="AG3185" s="1844" t="s">
        <v>9289</v>
      </c>
      <c r="AH3185" s="1844">
        <v>4</v>
      </c>
      <c r="AI3185" s="2396" t="str">
        <f t="shared" si="52"/>
        <v>TOPORU</v>
      </c>
      <c r="AJ3185" s="1845"/>
    </row>
    <row r="3186" spans="30:36" x14ac:dyDescent="0.25">
      <c r="AD3186" s="1">
        <v>52</v>
      </c>
      <c r="AE3186" s="1843">
        <v>105623</v>
      </c>
      <c r="AF3186" s="74" t="s">
        <v>2535</v>
      </c>
      <c r="AG3186" s="1844" t="s">
        <v>9289</v>
      </c>
      <c r="AH3186" s="1844">
        <v>4</v>
      </c>
      <c r="AI3186" s="2396" t="str">
        <f t="shared" si="52"/>
        <v>ULMI</v>
      </c>
      <c r="AJ3186" s="1845"/>
    </row>
    <row r="3187" spans="30:36" x14ac:dyDescent="0.25">
      <c r="AD3187" s="1">
        <v>52</v>
      </c>
      <c r="AE3187" s="1843">
        <v>105776</v>
      </c>
      <c r="AF3187" s="74" t="s">
        <v>2758</v>
      </c>
      <c r="AG3187" s="1844" t="s">
        <v>9289</v>
      </c>
      <c r="AH3187" s="1844">
        <v>4</v>
      </c>
      <c r="AI3187" s="2396" t="str">
        <f t="shared" si="52"/>
        <v>VALEA DRAGULUI</v>
      </c>
      <c r="AJ3187" s="1845"/>
    </row>
    <row r="3188" spans="30:36" x14ac:dyDescent="0.25">
      <c r="AD3188" s="1">
        <v>52</v>
      </c>
      <c r="AE3188" s="1843">
        <v>105972</v>
      </c>
      <c r="AF3188" s="74" t="s">
        <v>2759</v>
      </c>
      <c r="AG3188" s="1844" t="s">
        <v>9289</v>
      </c>
      <c r="AH3188" s="1844">
        <v>4</v>
      </c>
      <c r="AI3188" s="2396" t="str">
        <f t="shared" si="52"/>
        <v>VANATORII MICI</v>
      </c>
      <c r="AJ3188" s="1845"/>
    </row>
    <row r="3189" spans="30:36" x14ac:dyDescent="0.25">
      <c r="AD3189" s="1">
        <v>52</v>
      </c>
      <c r="AE3189" s="1843">
        <v>105874</v>
      </c>
      <c r="AF3189" s="74" t="s">
        <v>2296</v>
      </c>
      <c r="AG3189" s="1844" t="s">
        <v>9289</v>
      </c>
      <c r="AH3189" s="1844">
        <v>4</v>
      </c>
      <c r="AI3189" s="2396" t="str">
        <f t="shared" si="52"/>
        <v>VARASTI</v>
      </c>
      <c r="AJ3189" s="1845"/>
    </row>
    <row r="3190" spans="30:36" x14ac:dyDescent="0.25">
      <c r="AD3190" s="1">
        <v>52</v>
      </c>
      <c r="AE3190" s="1843">
        <v>105909</v>
      </c>
      <c r="AF3190" s="74" t="s">
        <v>1581</v>
      </c>
      <c r="AG3190" s="1844" t="s">
        <v>9289</v>
      </c>
      <c r="AH3190" s="1844">
        <v>4</v>
      </c>
      <c r="AI3190" s="2396" t="str">
        <f t="shared" si="52"/>
        <v>VEDEA</v>
      </c>
      <c r="AJ3190" s="1845" t="s">
        <v>215</v>
      </c>
    </row>
  </sheetData>
  <sheetProtection algorithmName="SHA-512" hashValue="z8Pr2YbB0iv/R0aO818sD7ix14ubLhsYiea3KoHRUGhL5AfSSbvqieWYelPiPZd1mAbWYtl5qDyb4dkJl0aRIQ==" saltValue="fapngyMxEHDzGcphKfp3+Q==" spinCount="100000" sheet="1" objects="1" scenarios="1"/>
  <sortState ref="X5:AB38">
    <sortCondition ref="Y5:Y38"/>
  </sortState>
  <pageMargins left="0.7" right="0.7" top="0.75" bottom="0.75" header="0.3" footer="0.3"/>
  <pageSetup paperSize="9" orientation="portrait" r:id="rId1"/>
  <ignoredErrors>
    <ignoredError sqref="BB4:BI4" numberStoredAsText="1"/>
  </ignoredError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4">
    <tabColor rgb="FF92D050"/>
  </sheetPr>
  <dimension ref="C1:AG1002"/>
  <sheetViews>
    <sheetView workbookViewId="0">
      <pane ySplit="1" topLeftCell="A32" activePane="bottomLeft" state="frozen"/>
      <selection activeCell="J12" sqref="J12"/>
      <selection pane="bottomLeft" activeCell="J61" sqref="J61"/>
    </sheetView>
  </sheetViews>
  <sheetFormatPr defaultColWidth="9" defaultRowHeight="18.75" x14ac:dyDescent="0.25"/>
  <cols>
    <col min="1" max="1" width="15.625" style="113" customWidth="1"/>
    <col min="2" max="2" width="4.625" style="113" customWidth="1"/>
    <col min="3" max="3" width="10.625" style="2531" customWidth="1"/>
    <col min="4" max="4" width="24.625" style="303" customWidth="1"/>
    <col min="5" max="5" width="7.75" style="303" customWidth="1"/>
    <col min="6" max="6" width="50.75" style="302" customWidth="1"/>
    <col min="7" max="7" width="10.75" style="1429" customWidth="1"/>
    <col min="8" max="10" width="6.75" style="113" customWidth="1"/>
    <col min="11" max="11" width="12.625" style="304" customWidth="1"/>
    <col min="12" max="12" width="11.625" style="304" customWidth="1"/>
    <col min="13" max="30" width="14.625" style="120" customWidth="1"/>
    <col min="31" max="42" width="14.625" style="113" customWidth="1"/>
    <col min="43" max="16384" width="9" style="113"/>
  </cols>
  <sheetData>
    <row r="1" spans="3:30" ht="21" customHeight="1" thickBot="1" x14ac:dyDescent="0.3">
      <c r="C1" s="2532" t="s">
        <v>10477</v>
      </c>
      <c r="D1" s="2471" t="s">
        <v>1079</v>
      </c>
      <c r="E1" s="2471" t="s">
        <v>410</v>
      </c>
      <c r="F1" s="2415" t="s">
        <v>20</v>
      </c>
      <c r="G1" s="108" t="s">
        <v>9744</v>
      </c>
      <c r="H1" s="108" t="s">
        <v>0</v>
      </c>
      <c r="I1" s="109" t="s">
        <v>1</v>
      </c>
      <c r="J1" s="110" t="s">
        <v>2</v>
      </c>
      <c r="K1" s="111" t="s">
        <v>120</v>
      </c>
      <c r="L1" s="111" t="s">
        <v>332</v>
      </c>
      <c r="M1" s="112">
        <v>1</v>
      </c>
      <c r="N1" s="112">
        <v>2</v>
      </c>
      <c r="O1" s="112">
        <v>3</v>
      </c>
      <c r="P1" s="112">
        <v>4</v>
      </c>
      <c r="Q1" s="112">
        <v>5</v>
      </c>
      <c r="R1" s="112">
        <v>6</v>
      </c>
      <c r="S1" s="112">
        <v>7</v>
      </c>
      <c r="T1" s="112">
        <v>8</v>
      </c>
      <c r="U1" s="112">
        <v>9</v>
      </c>
      <c r="V1" s="112">
        <v>10</v>
      </c>
      <c r="W1" s="112">
        <v>11</v>
      </c>
      <c r="X1" s="112">
        <v>12</v>
      </c>
      <c r="Y1" s="112">
        <v>13</v>
      </c>
      <c r="Z1" s="112">
        <v>14</v>
      </c>
      <c r="AA1" s="112">
        <v>15</v>
      </c>
      <c r="AB1" s="112">
        <v>16</v>
      </c>
      <c r="AC1" s="112">
        <v>17</v>
      </c>
      <c r="AD1" s="112">
        <v>18</v>
      </c>
    </row>
    <row r="2" spans="3:30" s="118" customFormat="1" ht="19.5" thickTop="1" x14ac:dyDescent="0.25">
      <c r="C2" s="2531"/>
      <c r="D2" s="2449" t="str">
        <f>IF(E2=" - "," - ","CUI"&amp;TEXT(E2,"0000000000")&amp;"_Cap"&amp;H2&amp;"Pct"&amp;TEXT(I2,"000")&amp;"Rd"&amp;TEXT(J2,"000"))</f>
        <v xml:space="preserve"> - </v>
      </c>
      <c r="E2" s="2449" t="str">
        <f>IF(M5=""," - ",M5)</f>
        <v xml:space="preserve"> - </v>
      </c>
      <c r="F2" s="2416" t="s">
        <v>1230</v>
      </c>
      <c r="G2" s="1411"/>
      <c r="H2" s="115">
        <v>1</v>
      </c>
      <c r="I2" s="115">
        <v>1</v>
      </c>
      <c r="J2" s="115">
        <v>0</v>
      </c>
      <c r="K2" s="116" t="s">
        <v>215</v>
      </c>
      <c r="L2" s="116" t="s">
        <v>215</v>
      </c>
      <c r="M2" s="117" t="s">
        <v>44</v>
      </c>
      <c r="O2" s="119"/>
      <c r="P2" s="119"/>
      <c r="Q2" s="119"/>
      <c r="R2" s="119"/>
      <c r="S2" s="119"/>
      <c r="T2" s="119"/>
      <c r="U2" s="119"/>
      <c r="V2" s="119"/>
      <c r="W2" s="119"/>
      <c r="X2" s="119"/>
      <c r="Y2" s="119"/>
      <c r="Z2" s="119"/>
      <c r="AA2" s="119"/>
      <c r="AB2" s="119"/>
      <c r="AC2" s="119"/>
      <c r="AD2" s="119"/>
    </row>
    <row r="3" spans="3:30" ht="19.5" thickBot="1" x14ac:dyDescent="0.3">
      <c r="D3" s="2450" t="str">
        <f t="shared" ref="D3:D66" si="0">IF(E3=" - "," - ","CUI"&amp;TEXT(E3,"0000000000")&amp;"_Cap"&amp;H3&amp;"Pct"&amp;TEXT(I3,"000")&amp;"Rd"&amp;TEXT(J3,"000"))</f>
        <v xml:space="preserve"> - </v>
      </c>
      <c r="E3" s="2450" t="str">
        <f>E2</f>
        <v xml:space="preserve"> - </v>
      </c>
      <c r="F3" s="2417" t="s">
        <v>9294</v>
      </c>
      <c r="G3" s="1412" t="s">
        <v>9745</v>
      </c>
      <c r="H3" s="151">
        <v>1</v>
      </c>
      <c r="I3" s="108">
        <v>1</v>
      </c>
      <c r="J3" s="109">
        <v>0</v>
      </c>
      <c r="K3" s="152"/>
      <c r="L3" s="152"/>
      <c r="M3" s="1125" t="str">
        <f>Adm!A6</f>
        <v>CS</v>
      </c>
    </row>
    <row r="4" spans="3:30" ht="19.5" thickTop="1" x14ac:dyDescent="0.25">
      <c r="C4" s="2532" t="str">
        <f>G4</f>
        <v>I.1.</v>
      </c>
      <c r="D4" s="2451" t="str">
        <f t="shared" si="0"/>
        <v xml:space="preserve"> - </v>
      </c>
      <c r="E4" s="2451" t="str">
        <f>E3</f>
        <v xml:space="preserve"> - </v>
      </c>
      <c r="F4" s="2418" t="s">
        <v>1214</v>
      </c>
      <c r="G4" s="1413" t="s">
        <v>5299</v>
      </c>
      <c r="H4" s="1121">
        <v>1</v>
      </c>
      <c r="I4" s="1122">
        <v>1</v>
      </c>
      <c r="J4" s="1123">
        <v>1</v>
      </c>
      <c r="K4" s="1119"/>
      <c r="L4" s="1119"/>
      <c r="M4" s="1124" t="str">
        <f>IF('I.1.'!D25="","",'I.1.'!D25)</f>
        <v/>
      </c>
    </row>
    <row r="5" spans="3:30" ht="19.5" thickBot="1" x14ac:dyDescent="0.3">
      <c r="D5" s="2452" t="str">
        <f t="shared" si="0"/>
        <v xml:space="preserve"> - </v>
      </c>
      <c r="E5" s="2452" t="str">
        <f t="shared" ref="E5:E68" si="1">E4</f>
        <v xml:space="preserve"> - </v>
      </c>
      <c r="F5" s="2419" t="s">
        <v>1215</v>
      </c>
      <c r="G5" s="1414" t="s">
        <v>5299</v>
      </c>
      <c r="H5" s="122">
        <v>1</v>
      </c>
      <c r="I5" s="123">
        <v>1</v>
      </c>
      <c r="J5" s="124">
        <v>2</v>
      </c>
      <c r="K5" s="125"/>
      <c r="L5" s="125"/>
      <c r="M5" s="126" t="str">
        <f>IF('I.1.'!D26="","",'I.1.'!D26)</f>
        <v/>
      </c>
    </row>
    <row r="6" spans="3:30" ht="19.5" thickTop="1" x14ac:dyDescent="0.25">
      <c r="D6" s="2453" t="str">
        <f t="shared" si="0"/>
        <v xml:space="preserve"> - </v>
      </c>
      <c r="E6" s="2453" t="str">
        <f t="shared" si="1"/>
        <v xml:space="preserve"> - </v>
      </c>
      <c r="F6" s="2420" t="s">
        <v>1216</v>
      </c>
      <c r="G6" s="1415" t="s">
        <v>5299</v>
      </c>
      <c r="H6" s="128">
        <v>1</v>
      </c>
      <c r="I6" s="129">
        <v>1</v>
      </c>
      <c r="J6" s="130">
        <v>3</v>
      </c>
      <c r="K6" s="131"/>
      <c r="L6" s="131"/>
      <c r="M6" s="132" t="str">
        <f>IF('I.1.'!D27="","",'I.1.'!D27)</f>
        <v/>
      </c>
    </row>
    <row r="7" spans="3:30" x14ac:dyDescent="0.25">
      <c r="D7" s="2454" t="str">
        <f t="shared" si="0"/>
        <v xml:space="preserve"> - </v>
      </c>
      <c r="E7" s="2454" t="str">
        <f t="shared" si="1"/>
        <v xml:space="preserve"> - </v>
      </c>
      <c r="F7" s="2421" t="s">
        <v>1218</v>
      </c>
      <c r="G7" s="1416" t="s">
        <v>5299</v>
      </c>
      <c r="H7" s="134">
        <v>1</v>
      </c>
      <c r="I7" s="135">
        <v>1</v>
      </c>
      <c r="J7" s="136">
        <v>4</v>
      </c>
      <c r="K7" s="137"/>
      <c r="L7" s="137"/>
      <c r="M7" s="132" t="str">
        <f>IF('I.1.'!D28="","",'I.1.'!D28)</f>
        <v/>
      </c>
    </row>
    <row r="8" spans="3:30" x14ac:dyDescent="0.25">
      <c r="D8" s="2454" t="str">
        <f t="shared" si="0"/>
        <v xml:space="preserve"> - </v>
      </c>
      <c r="E8" s="2454" t="str">
        <f t="shared" si="1"/>
        <v xml:space="preserve"> - </v>
      </c>
      <c r="F8" s="2421" t="s">
        <v>3955</v>
      </c>
      <c r="G8" s="1416" t="s">
        <v>5299</v>
      </c>
      <c r="H8" s="134">
        <v>1</v>
      </c>
      <c r="I8" s="135">
        <v>1</v>
      </c>
      <c r="J8" s="136">
        <v>5</v>
      </c>
      <c r="K8" s="137"/>
      <c r="L8" s="137"/>
      <c r="M8" s="132" t="str">
        <f>IF('I.1.'!D29="","",'I.1.'!D29)</f>
        <v/>
      </c>
    </row>
    <row r="9" spans="3:30" x14ac:dyDescent="0.25">
      <c r="D9" s="2454" t="str">
        <f t="shared" si="0"/>
        <v xml:space="preserve"> - </v>
      </c>
      <c r="E9" s="2454" t="str">
        <f t="shared" si="1"/>
        <v xml:space="preserve"> - </v>
      </c>
      <c r="F9" s="2421" t="s">
        <v>1217</v>
      </c>
      <c r="G9" s="1416" t="s">
        <v>5299</v>
      </c>
      <c r="H9" s="134">
        <v>1</v>
      </c>
      <c r="I9" s="135">
        <v>1</v>
      </c>
      <c r="J9" s="136">
        <v>6</v>
      </c>
      <c r="K9" s="137"/>
      <c r="L9" s="137"/>
      <c r="M9" s="132" t="str">
        <f>IF('I.1.'!D30="","",'I.1.'!D30)</f>
        <v/>
      </c>
    </row>
    <row r="10" spans="3:30" x14ac:dyDescent="0.25">
      <c r="D10" s="2454" t="str">
        <f t="shared" si="0"/>
        <v xml:space="preserve"> - </v>
      </c>
      <c r="E10" s="2454" t="str">
        <f t="shared" si="1"/>
        <v xml:space="preserve"> - </v>
      </c>
      <c r="F10" s="2421" t="s">
        <v>426</v>
      </c>
      <c r="G10" s="1416" t="s">
        <v>5299</v>
      </c>
      <c r="H10" s="134">
        <v>1</v>
      </c>
      <c r="I10" s="135">
        <v>1</v>
      </c>
      <c r="J10" s="136">
        <v>7</v>
      </c>
      <c r="K10" s="137"/>
      <c r="L10" s="137"/>
      <c r="M10" s="132" t="str">
        <f>IF('I.1.'!D31="","",'I.1.'!D31)</f>
        <v/>
      </c>
    </row>
    <row r="11" spans="3:30" x14ac:dyDescent="0.25">
      <c r="D11" s="2454" t="str">
        <f t="shared" si="0"/>
        <v xml:space="preserve"> - </v>
      </c>
      <c r="E11" s="2454" t="str">
        <f t="shared" si="1"/>
        <v xml:space="preserve"> - </v>
      </c>
      <c r="F11" s="2421" t="s">
        <v>3956</v>
      </c>
      <c r="G11" s="1416" t="s">
        <v>5299</v>
      </c>
      <c r="H11" s="134">
        <v>1</v>
      </c>
      <c r="I11" s="135">
        <v>1</v>
      </c>
      <c r="J11" s="136">
        <v>8</v>
      </c>
      <c r="K11" s="137"/>
      <c r="L11" s="137"/>
      <c r="M11" s="139" t="str">
        <f>IF('I.1.'!D32="","",'I.1.'!D32)</f>
        <v/>
      </c>
    </row>
    <row r="12" spans="3:30" x14ac:dyDescent="0.25">
      <c r="D12" s="2454" t="str">
        <f t="shared" si="0"/>
        <v xml:space="preserve"> - </v>
      </c>
      <c r="E12" s="2454" t="str">
        <f t="shared" si="1"/>
        <v xml:space="preserve"> - </v>
      </c>
      <c r="F12" s="2421" t="s">
        <v>1220</v>
      </c>
      <c r="G12" s="1416" t="s">
        <v>5299</v>
      </c>
      <c r="H12" s="134">
        <v>1</v>
      </c>
      <c r="I12" s="135">
        <v>1</v>
      </c>
      <c r="J12" s="136">
        <v>9</v>
      </c>
      <c r="K12" s="137"/>
      <c r="L12" s="137"/>
      <c r="M12" s="138" t="str">
        <f>IF('I.1.'!D33="","",'I.1.'!D33)</f>
        <v/>
      </c>
    </row>
    <row r="13" spans="3:30" x14ac:dyDescent="0.25">
      <c r="D13" s="2454" t="str">
        <f t="shared" si="0"/>
        <v xml:space="preserve"> - </v>
      </c>
      <c r="E13" s="2454" t="str">
        <f t="shared" si="1"/>
        <v xml:space="preserve"> - </v>
      </c>
      <c r="F13" s="2421" t="s">
        <v>233</v>
      </c>
      <c r="G13" s="1416" t="s">
        <v>5299</v>
      </c>
      <c r="H13" s="134">
        <v>1</v>
      </c>
      <c r="I13" s="135">
        <v>1</v>
      </c>
      <c r="J13" s="136">
        <v>10</v>
      </c>
      <c r="K13" s="137"/>
      <c r="L13" s="137"/>
      <c r="M13" s="139" t="str">
        <f>IF('I.1.'!D34="","",'I.1.'!D34)</f>
        <v/>
      </c>
    </row>
    <row r="14" spans="3:30" x14ac:dyDescent="0.25">
      <c r="D14" s="2454" t="str">
        <f t="shared" si="0"/>
        <v xml:space="preserve"> - </v>
      </c>
      <c r="E14" s="2454" t="str">
        <f t="shared" si="1"/>
        <v xml:space="preserve"> - </v>
      </c>
      <c r="F14" s="2421" t="s">
        <v>1221</v>
      </c>
      <c r="G14" s="1416" t="s">
        <v>5299</v>
      </c>
      <c r="H14" s="134">
        <v>1</v>
      </c>
      <c r="I14" s="135">
        <v>1</v>
      </c>
      <c r="J14" s="136">
        <v>11</v>
      </c>
      <c r="K14" s="137"/>
      <c r="L14" s="137"/>
      <c r="M14" s="140" t="str">
        <f>IF('I.1.'!D35="","",'I.1.'!D35)</f>
        <v/>
      </c>
    </row>
    <row r="15" spans="3:30" x14ac:dyDescent="0.25">
      <c r="D15" s="2454" t="str">
        <f t="shared" si="0"/>
        <v xml:space="preserve"> - </v>
      </c>
      <c r="E15" s="2454" t="str">
        <f t="shared" si="1"/>
        <v xml:space="preserve"> - </v>
      </c>
      <c r="F15" s="2421" t="s">
        <v>1222</v>
      </c>
      <c r="G15" s="1416" t="s">
        <v>5299</v>
      </c>
      <c r="H15" s="134">
        <v>1</v>
      </c>
      <c r="I15" s="135">
        <v>1</v>
      </c>
      <c r="J15" s="136">
        <v>12</v>
      </c>
      <c r="K15" s="137"/>
      <c r="L15" s="137"/>
      <c r="M15" s="140" t="str">
        <f>IF('I.1.'!D36="","",'I.1.'!D36)</f>
        <v/>
      </c>
    </row>
    <row r="16" spans="3:30" x14ac:dyDescent="0.25">
      <c r="D16" s="2454" t="str">
        <f t="shared" si="0"/>
        <v xml:space="preserve"> - </v>
      </c>
      <c r="E16" s="2454" t="str">
        <f t="shared" si="1"/>
        <v xml:space="preserve"> - </v>
      </c>
      <c r="F16" s="2421" t="s">
        <v>1223</v>
      </c>
      <c r="G16" s="1416" t="s">
        <v>5299</v>
      </c>
      <c r="H16" s="134">
        <v>1</v>
      </c>
      <c r="I16" s="135">
        <v>1</v>
      </c>
      <c r="J16" s="136">
        <v>13</v>
      </c>
      <c r="K16" s="137"/>
      <c r="L16" s="137"/>
      <c r="M16" s="140" t="str">
        <f>IF('I.1.'!D37="","",'I.1.'!D37)</f>
        <v/>
      </c>
    </row>
    <row r="17" spans="3:30" x14ac:dyDescent="0.25">
      <c r="D17" s="2454" t="str">
        <f t="shared" si="0"/>
        <v xml:space="preserve"> - </v>
      </c>
      <c r="E17" s="2454" t="str">
        <f t="shared" si="1"/>
        <v xml:space="preserve"> - </v>
      </c>
      <c r="F17" s="2421" t="s">
        <v>1224</v>
      </c>
      <c r="G17" s="1416" t="s">
        <v>5299</v>
      </c>
      <c r="H17" s="134">
        <v>1</v>
      </c>
      <c r="I17" s="135">
        <v>1</v>
      </c>
      <c r="J17" s="136">
        <v>14</v>
      </c>
      <c r="K17" s="137"/>
      <c r="L17" s="137"/>
      <c r="M17" s="140" t="str">
        <f>IF('I.1.'!D38="","",'I.1.'!D38)</f>
        <v/>
      </c>
    </row>
    <row r="18" spans="3:30" x14ac:dyDescent="0.25">
      <c r="D18" s="2454" t="str">
        <f t="shared" si="0"/>
        <v xml:space="preserve"> - </v>
      </c>
      <c r="E18" s="2454" t="str">
        <f t="shared" si="1"/>
        <v xml:space="preserve"> - </v>
      </c>
      <c r="F18" s="2421" t="s">
        <v>1225</v>
      </c>
      <c r="G18" s="1416" t="s">
        <v>5299</v>
      </c>
      <c r="H18" s="134">
        <v>1</v>
      </c>
      <c r="I18" s="135">
        <v>1</v>
      </c>
      <c r="J18" s="136">
        <v>15</v>
      </c>
      <c r="K18" s="137"/>
      <c r="L18" s="137"/>
      <c r="M18" s="140" t="str">
        <f>IF('I.1.'!D39="","",'I.1.'!D39)</f>
        <v/>
      </c>
    </row>
    <row r="19" spans="3:30" x14ac:dyDescent="0.25">
      <c r="D19" s="2454" t="str">
        <f t="shared" si="0"/>
        <v xml:space="preserve"> - </v>
      </c>
      <c r="E19" s="2454" t="str">
        <f t="shared" si="1"/>
        <v xml:space="preserve"> - </v>
      </c>
      <c r="F19" s="2421" t="s">
        <v>1226</v>
      </c>
      <c r="G19" s="1416" t="s">
        <v>5299</v>
      </c>
      <c r="H19" s="134">
        <v>1</v>
      </c>
      <c r="I19" s="135">
        <v>1</v>
      </c>
      <c r="J19" s="136">
        <v>16</v>
      </c>
      <c r="K19" s="137"/>
      <c r="L19" s="137"/>
      <c r="M19" s="138" t="str">
        <f>IF('I.1.'!D40="","",'I.1.'!D40)</f>
        <v/>
      </c>
    </row>
    <row r="20" spans="3:30" x14ac:dyDescent="0.25">
      <c r="D20" s="2454" t="str">
        <f t="shared" si="0"/>
        <v xml:space="preserve"> - </v>
      </c>
      <c r="E20" s="2454" t="str">
        <f t="shared" si="1"/>
        <v xml:space="preserve"> - </v>
      </c>
      <c r="F20" s="2421" t="s">
        <v>1227</v>
      </c>
      <c r="G20" s="1416" t="s">
        <v>5299</v>
      </c>
      <c r="H20" s="134">
        <v>1</v>
      </c>
      <c r="I20" s="135">
        <v>1</v>
      </c>
      <c r="J20" s="136">
        <v>17</v>
      </c>
      <c r="K20" s="137"/>
      <c r="L20" s="137"/>
      <c r="M20" s="138" t="str">
        <f>IF('I.1.'!D41="","",'I.1.'!D41)</f>
        <v/>
      </c>
    </row>
    <row r="21" spans="3:30" x14ac:dyDescent="0.25">
      <c r="D21" s="2454" t="str">
        <f t="shared" si="0"/>
        <v xml:space="preserve"> - </v>
      </c>
      <c r="E21" s="2454" t="str">
        <f t="shared" si="1"/>
        <v xml:space="preserve"> - </v>
      </c>
      <c r="F21" s="2421" t="s">
        <v>1228</v>
      </c>
      <c r="G21" s="1416" t="s">
        <v>5299</v>
      </c>
      <c r="H21" s="134">
        <v>1</v>
      </c>
      <c r="I21" s="135">
        <v>1</v>
      </c>
      <c r="J21" s="136">
        <v>18</v>
      </c>
      <c r="K21" s="137"/>
      <c r="L21" s="137"/>
      <c r="M21" s="138" t="str">
        <f>IF('I.1.'!D42="","",'I.1.'!D42)</f>
        <v/>
      </c>
    </row>
    <row r="22" spans="3:30" ht="19.5" thickBot="1" x14ac:dyDescent="0.3">
      <c r="D22" s="2455" t="str">
        <f t="shared" si="0"/>
        <v xml:space="preserve"> - </v>
      </c>
      <c r="E22" s="2455" t="str">
        <f t="shared" si="1"/>
        <v xml:space="preserve"> - </v>
      </c>
      <c r="F22" s="2422" t="s">
        <v>1229</v>
      </c>
      <c r="G22" s="1417" t="s">
        <v>5299</v>
      </c>
      <c r="H22" s="142">
        <v>1</v>
      </c>
      <c r="I22" s="143">
        <v>1</v>
      </c>
      <c r="J22" s="144">
        <v>19</v>
      </c>
      <c r="K22" s="145"/>
      <c r="L22" s="145"/>
      <c r="M22" s="146" t="str">
        <f>IF('I.1.'!D45="","",'I.1.'!D45)</f>
        <v/>
      </c>
    </row>
    <row r="23" spans="3:30" s="118" customFormat="1" ht="30.75" thickTop="1" x14ac:dyDescent="0.25">
      <c r="C23" s="2532" t="str">
        <f>G23</f>
        <v>II.1-3</v>
      </c>
      <c r="D23" s="2456" t="str">
        <f t="shared" si="0"/>
        <v xml:space="preserve"> - </v>
      </c>
      <c r="E23" s="2456" t="str">
        <f t="shared" si="1"/>
        <v xml:space="preserve"> - </v>
      </c>
      <c r="F23" s="2423" t="s">
        <v>1241</v>
      </c>
      <c r="G23" s="1418" t="s">
        <v>5099</v>
      </c>
      <c r="H23" s="148">
        <v>2</v>
      </c>
      <c r="I23" s="148">
        <v>1</v>
      </c>
      <c r="J23" s="148">
        <v>0</v>
      </c>
      <c r="K23" s="178" t="s">
        <v>215</v>
      </c>
      <c r="L23" s="178" t="s">
        <v>215</v>
      </c>
      <c r="M23" s="179" t="s">
        <v>10476</v>
      </c>
      <c r="N23" s="179" t="s">
        <v>10474</v>
      </c>
      <c r="O23" s="1812" t="s">
        <v>10475</v>
      </c>
      <c r="P23" s="119"/>
      <c r="T23" s="119"/>
      <c r="U23" s="119"/>
      <c r="V23" s="119"/>
      <c r="W23" s="119"/>
      <c r="X23" s="119"/>
      <c r="Y23" s="119"/>
      <c r="Z23" s="119"/>
      <c r="AA23" s="119"/>
      <c r="AB23" s="119"/>
      <c r="AC23" s="119"/>
      <c r="AD23" s="119"/>
    </row>
    <row r="24" spans="3:30" ht="19.5" thickBot="1" x14ac:dyDescent="0.3">
      <c r="D24" s="2450" t="str">
        <f t="shared" si="0"/>
        <v xml:space="preserve"> - </v>
      </c>
      <c r="E24" s="2450" t="str">
        <f t="shared" si="1"/>
        <v xml:space="preserve"> - </v>
      </c>
      <c r="F24" s="2417" t="s">
        <v>417</v>
      </c>
      <c r="G24" s="1412" t="s">
        <v>5099</v>
      </c>
      <c r="H24" s="151">
        <v>2</v>
      </c>
      <c r="I24" s="108">
        <v>1</v>
      </c>
      <c r="J24" s="109">
        <v>1</v>
      </c>
      <c r="K24" s="181" t="s">
        <v>215</v>
      </c>
      <c r="L24" s="181" t="s">
        <v>215</v>
      </c>
      <c r="M24" s="182" t="str">
        <f>IF('II.1-3'!G5="","",'II.1-3'!G5)</f>
        <v/>
      </c>
      <c r="N24" s="182" t="str">
        <f>IF('II.1-3'!G6="","",'II.1-3'!G6)</f>
        <v/>
      </c>
      <c r="O24" s="1813" t="str">
        <f>IF('II.1-3'!G7="","",'II.1-3'!G7)</f>
        <v/>
      </c>
      <c r="Q24" s="113"/>
      <c r="R24" s="113"/>
      <c r="S24" s="113"/>
    </row>
    <row r="25" spans="3:30" s="118" customFormat="1" ht="19.5" thickTop="1" x14ac:dyDescent="0.25">
      <c r="C25" s="2531"/>
      <c r="D25" s="2456" t="str">
        <f t="shared" si="0"/>
        <v xml:space="preserve"> - </v>
      </c>
      <c r="E25" s="2456" t="str">
        <f t="shared" si="1"/>
        <v xml:space="preserve"> - </v>
      </c>
      <c r="F25" s="2423" t="s">
        <v>422</v>
      </c>
      <c r="G25" s="1418" t="s">
        <v>5099</v>
      </c>
      <c r="H25" s="148">
        <v>2</v>
      </c>
      <c r="I25" s="148">
        <v>31</v>
      </c>
      <c r="J25" s="148">
        <v>0</v>
      </c>
      <c r="K25" s="149" t="s">
        <v>215</v>
      </c>
      <c r="L25" s="149" t="s">
        <v>215</v>
      </c>
      <c r="M25" s="153" t="s">
        <v>44</v>
      </c>
      <c r="O25" s="119"/>
      <c r="P25" s="119"/>
      <c r="T25" s="119"/>
      <c r="U25" s="119"/>
      <c r="V25" s="119"/>
      <c r="W25" s="119"/>
      <c r="X25" s="119"/>
      <c r="Y25" s="119"/>
      <c r="Z25" s="119"/>
      <c r="AA25" s="119"/>
      <c r="AB25" s="119"/>
      <c r="AC25" s="119"/>
      <c r="AD25" s="119"/>
    </row>
    <row r="26" spans="3:30" ht="19.5" thickBot="1" x14ac:dyDescent="0.3">
      <c r="D26" s="2454" t="str">
        <f t="shared" si="0"/>
        <v xml:space="preserve"> - </v>
      </c>
      <c r="E26" s="2454" t="str">
        <f t="shared" si="1"/>
        <v xml:space="preserve"> - </v>
      </c>
      <c r="F26" s="2421" t="s">
        <v>1243</v>
      </c>
      <c r="G26" s="1416" t="s">
        <v>5099</v>
      </c>
      <c r="H26" s="134">
        <v>2</v>
      </c>
      <c r="I26" s="135">
        <v>31</v>
      </c>
      <c r="J26" s="136">
        <v>1</v>
      </c>
      <c r="K26" s="137"/>
      <c r="L26" s="137"/>
      <c r="M26" s="1118">
        <f>'II.1-3'!T13</f>
        <v>0</v>
      </c>
      <c r="Q26" s="113"/>
      <c r="R26" s="113"/>
      <c r="S26" s="113"/>
    </row>
    <row r="27" spans="3:30" s="118" customFormat="1" ht="19.5" thickTop="1" x14ac:dyDescent="0.25">
      <c r="C27" s="2531"/>
      <c r="D27" s="2456" t="str">
        <f t="shared" si="0"/>
        <v xml:space="preserve"> - </v>
      </c>
      <c r="E27" s="2456" t="str">
        <f t="shared" si="1"/>
        <v xml:space="preserve"> - </v>
      </c>
      <c r="F27" s="2423" t="s">
        <v>5066</v>
      </c>
      <c r="G27" s="1418" t="s">
        <v>5099</v>
      </c>
      <c r="H27" s="148">
        <v>2</v>
      </c>
      <c r="I27" s="148">
        <v>311</v>
      </c>
      <c r="J27" s="148">
        <v>0</v>
      </c>
      <c r="K27" s="149" t="s">
        <v>215</v>
      </c>
      <c r="L27" s="149" t="s">
        <v>215</v>
      </c>
      <c r="M27" s="153" t="s">
        <v>44</v>
      </c>
      <c r="O27" s="119"/>
      <c r="P27" s="119"/>
      <c r="T27" s="119"/>
      <c r="U27" s="119"/>
      <c r="V27" s="119"/>
      <c r="W27" s="119"/>
      <c r="X27" s="119"/>
      <c r="Y27" s="119"/>
      <c r="Z27" s="119"/>
      <c r="AA27" s="119"/>
      <c r="AB27" s="119"/>
      <c r="AC27" s="119"/>
      <c r="AD27" s="119"/>
    </row>
    <row r="28" spans="3:30" x14ac:dyDescent="0.25">
      <c r="D28" s="2454" t="str">
        <f t="shared" si="0"/>
        <v xml:space="preserve"> - </v>
      </c>
      <c r="E28" s="2454" t="str">
        <f t="shared" si="1"/>
        <v xml:space="preserve"> - </v>
      </c>
      <c r="F28" s="2421" t="s">
        <v>420</v>
      </c>
      <c r="G28" s="1416" t="s">
        <v>5099</v>
      </c>
      <c r="H28" s="134">
        <v>2</v>
      </c>
      <c r="I28" s="135">
        <v>311</v>
      </c>
      <c r="J28" s="136">
        <v>1</v>
      </c>
      <c r="K28" s="137"/>
      <c r="L28" s="137"/>
      <c r="M28" s="158" t="str">
        <f>IF('II.1-3'!E16="","",'II.1-3'!E16)</f>
        <v/>
      </c>
      <c r="Q28" s="113"/>
      <c r="R28" s="113"/>
      <c r="S28" s="113"/>
    </row>
    <row r="29" spans="3:30" x14ac:dyDescent="0.25">
      <c r="D29" s="2454" t="str">
        <f t="shared" si="0"/>
        <v xml:space="preserve"> - </v>
      </c>
      <c r="E29" s="2454" t="str">
        <f t="shared" si="1"/>
        <v xml:space="preserve"> - </v>
      </c>
      <c r="F29" s="2421" t="s">
        <v>1244</v>
      </c>
      <c r="G29" s="1416" t="s">
        <v>5099</v>
      </c>
      <c r="H29" s="134">
        <v>2</v>
      </c>
      <c r="I29" s="135">
        <v>311</v>
      </c>
      <c r="J29" s="136">
        <v>2</v>
      </c>
      <c r="K29" s="137"/>
      <c r="L29" s="137"/>
      <c r="M29" s="1118" t="str">
        <f>IF('II.1-3'!E17="","",'II.1-3'!E17)</f>
        <v/>
      </c>
      <c r="Q29" s="113"/>
      <c r="R29" s="113"/>
      <c r="S29" s="113"/>
    </row>
    <row r="30" spans="3:30" ht="19.5" thickBot="1" x14ac:dyDescent="0.3">
      <c r="D30" s="2454" t="str">
        <f t="shared" si="0"/>
        <v xml:space="preserve"> - </v>
      </c>
      <c r="E30" s="2454" t="str">
        <f t="shared" si="1"/>
        <v xml:space="preserve"> - </v>
      </c>
      <c r="F30" s="2421" t="s">
        <v>421</v>
      </c>
      <c r="G30" s="1416" t="s">
        <v>5099</v>
      </c>
      <c r="H30" s="134">
        <v>2</v>
      </c>
      <c r="I30" s="135">
        <v>311</v>
      </c>
      <c r="J30" s="136">
        <v>3</v>
      </c>
      <c r="K30" s="137"/>
      <c r="L30" s="137"/>
      <c r="M30" s="158" t="str">
        <f>IF('II.1-3'!E18="","",'II.1-3'!E18)</f>
        <v/>
      </c>
      <c r="Q30" s="113"/>
      <c r="R30" s="113"/>
      <c r="S30" s="113"/>
    </row>
    <row r="31" spans="3:30" s="118" customFormat="1" ht="19.5" thickTop="1" x14ac:dyDescent="0.25">
      <c r="C31" s="2531"/>
      <c r="D31" s="2456" t="str">
        <f t="shared" si="0"/>
        <v xml:space="preserve"> - </v>
      </c>
      <c r="E31" s="2456" t="str">
        <f t="shared" si="1"/>
        <v xml:space="preserve"> - </v>
      </c>
      <c r="F31" s="2423" t="s">
        <v>10770</v>
      </c>
      <c r="G31" s="1418" t="s">
        <v>5099</v>
      </c>
      <c r="H31" s="148">
        <v>2</v>
      </c>
      <c r="I31" s="148">
        <v>32</v>
      </c>
      <c r="J31" s="148">
        <v>0</v>
      </c>
      <c r="K31" s="149" t="s">
        <v>215</v>
      </c>
      <c r="L31" s="149" t="s">
        <v>215</v>
      </c>
      <c r="M31" s="153" t="s">
        <v>44</v>
      </c>
      <c r="O31" s="119"/>
      <c r="P31" s="119"/>
      <c r="T31" s="119"/>
      <c r="U31" s="119"/>
      <c r="V31" s="119"/>
      <c r="W31" s="119"/>
      <c r="X31" s="119"/>
      <c r="Y31" s="119"/>
      <c r="Z31" s="119"/>
      <c r="AA31" s="119"/>
      <c r="AB31" s="119"/>
      <c r="AC31" s="119"/>
      <c r="AD31" s="119"/>
    </row>
    <row r="32" spans="3:30" ht="19.5" thickBot="1" x14ac:dyDescent="0.3">
      <c r="D32" s="2454" t="str">
        <f t="shared" si="0"/>
        <v xml:space="preserve"> - </v>
      </c>
      <c r="E32" s="2454" t="str">
        <f t="shared" si="1"/>
        <v xml:space="preserve"> - </v>
      </c>
      <c r="F32" s="2421" t="s">
        <v>1243</v>
      </c>
      <c r="G32" s="1416" t="s">
        <v>5099</v>
      </c>
      <c r="H32" s="134">
        <v>2</v>
      </c>
      <c r="I32" s="135">
        <v>32</v>
      </c>
      <c r="J32" s="136">
        <v>1</v>
      </c>
      <c r="K32" s="137"/>
      <c r="L32" s="137"/>
      <c r="M32" s="1118">
        <f>'II.1-3'!T21</f>
        <v>0</v>
      </c>
      <c r="Q32" s="1930" t="s">
        <v>10776</v>
      </c>
      <c r="R32" s="1930" t="s">
        <v>10777</v>
      </c>
    </row>
    <row r="33" spans="3:33" ht="19.5" thickTop="1" x14ac:dyDescent="0.25">
      <c r="D33" s="2456" t="str">
        <f t="shared" si="0"/>
        <v xml:space="preserve"> - </v>
      </c>
      <c r="E33" s="2456" t="str">
        <f t="shared" si="1"/>
        <v xml:space="preserve"> - </v>
      </c>
      <c r="F33" s="2423" t="s">
        <v>10773</v>
      </c>
      <c r="G33" s="1418" t="s">
        <v>5099</v>
      </c>
      <c r="H33" s="148">
        <v>2</v>
      </c>
      <c r="I33" s="148">
        <v>321</v>
      </c>
      <c r="J33" s="148">
        <v>0</v>
      </c>
      <c r="K33" s="1684"/>
      <c r="L33" s="1684"/>
      <c r="M33" s="351" t="s">
        <v>1216</v>
      </c>
      <c r="N33" s="179" t="s">
        <v>10772</v>
      </c>
      <c r="O33" s="180" t="s">
        <v>410</v>
      </c>
      <c r="P33" s="375"/>
      <c r="Q33" s="120" t="s">
        <v>10743</v>
      </c>
      <c r="R33" s="120" t="s">
        <v>10753</v>
      </c>
      <c r="AE33" s="120"/>
      <c r="AF33" s="120"/>
      <c r="AG33" s="120"/>
    </row>
    <row r="34" spans="3:33" x14ac:dyDescent="0.25">
      <c r="D34" s="2455" t="str">
        <f t="shared" si="0"/>
        <v xml:space="preserve"> - </v>
      </c>
      <c r="E34" s="2455" t="str">
        <f t="shared" si="1"/>
        <v xml:space="preserve"> - </v>
      </c>
      <c r="F34" s="2422"/>
      <c r="G34" s="1417" t="s">
        <v>5099</v>
      </c>
      <c r="H34" s="142">
        <v>2</v>
      </c>
      <c r="I34" s="143">
        <v>321</v>
      </c>
      <c r="J34" s="144">
        <v>1</v>
      </c>
      <c r="K34" s="288"/>
      <c r="L34" s="288"/>
      <c r="M34" s="1925" t="str">
        <f>IF('II.1-3'!D25="","",'II.1-3'!D25)</f>
        <v/>
      </c>
      <c r="N34" s="1925" t="str">
        <f ca="1">IF('II.1-3'!T25="","",'II.1-3'!T25)</f>
        <v/>
      </c>
      <c r="O34" s="1927" t="str">
        <f>IF('II.1-3'!F25="","",'II.1-3'!F25)</f>
        <v/>
      </c>
      <c r="Q34" s="120" t="s">
        <v>10744</v>
      </c>
      <c r="R34" s="120" t="s">
        <v>9931</v>
      </c>
      <c r="AE34" s="120"/>
    </row>
    <row r="35" spans="3:33" x14ac:dyDescent="0.25">
      <c r="D35" s="2455" t="str">
        <f t="shared" si="0"/>
        <v xml:space="preserve"> - </v>
      </c>
      <c r="E35" s="2455" t="str">
        <f t="shared" si="1"/>
        <v xml:space="preserve"> - </v>
      </c>
      <c r="F35" s="2422"/>
      <c r="G35" s="1417" t="s">
        <v>5099</v>
      </c>
      <c r="H35" s="142">
        <v>2</v>
      </c>
      <c r="I35" s="143">
        <v>321</v>
      </c>
      <c r="J35" s="144">
        <v>2</v>
      </c>
      <c r="K35" s="288"/>
      <c r="L35" s="288"/>
      <c r="M35" s="1925" t="str">
        <f>IF('II.1-3'!D26="","",'II.1-3'!D26)</f>
        <v/>
      </c>
      <c r="N35" s="1925" t="str">
        <f ca="1">IF('II.1-3'!T26="","",'II.1-3'!T26)</f>
        <v/>
      </c>
      <c r="O35" s="1927" t="str">
        <f>IF('II.1-3'!F26="","",'II.1-3'!F26)</f>
        <v/>
      </c>
      <c r="Q35" s="120" t="s">
        <v>10745</v>
      </c>
      <c r="R35" s="120" t="s">
        <v>10761</v>
      </c>
      <c r="AE35" s="120"/>
    </row>
    <row r="36" spans="3:33" x14ac:dyDescent="0.25">
      <c r="D36" s="2455" t="str">
        <f t="shared" si="0"/>
        <v xml:space="preserve"> - </v>
      </c>
      <c r="E36" s="2455" t="str">
        <f t="shared" si="1"/>
        <v xml:space="preserve"> - </v>
      </c>
      <c r="F36" s="2422"/>
      <c r="G36" s="1417" t="s">
        <v>5099</v>
      </c>
      <c r="H36" s="142">
        <v>2</v>
      </c>
      <c r="I36" s="143">
        <v>321</v>
      </c>
      <c r="J36" s="144">
        <v>3</v>
      </c>
      <c r="K36" s="288"/>
      <c r="L36" s="288"/>
      <c r="M36" s="1925" t="str">
        <f>IF('II.1-3'!D27="","",'II.1-3'!D27)</f>
        <v/>
      </c>
      <c r="N36" s="1925" t="str">
        <f ca="1">IF('II.1-3'!T27="","",'II.1-3'!T27)</f>
        <v/>
      </c>
      <c r="O36" s="1927" t="str">
        <f>IF('II.1-3'!F27="","",'II.1-3'!F27)</f>
        <v/>
      </c>
      <c r="Q36" s="120" t="s">
        <v>10746</v>
      </c>
      <c r="R36" s="120" t="s">
        <v>10762</v>
      </c>
    </row>
    <row r="37" spans="3:33" x14ac:dyDescent="0.25">
      <c r="D37" s="2455" t="str">
        <f t="shared" si="0"/>
        <v xml:space="preserve"> - </v>
      </c>
      <c r="E37" s="2455" t="str">
        <f t="shared" si="1"/>
        <v xml:space="preserve"> - </v>
      </c>
      <c r="F37" s="2422"/>
      <c r="G37" s="1417" t="s">
        <v>5099</v>
      </c>
      <c r="H37" s="142">
        <v>2</v>
      </c>
      <c r="I37" s="143">
        <v>321</v>
      </c>
      <c r="J37" s="144">
        <v>4</v>
      </c>
      <c r="K37" s="288"/>
      <c r="L37" s="288"/>
      <c r="M37" s="1925" t="str">
        <f>IF('II.1-3'!D28="","",'II.1-3'!D28)</f>
        <v/>
      </c>
      <c r="N37" s="1925" t="str">
        <f ca="1">IF('II.1-3'!T28="","",'II.1-3'!T28)</f>
        <v/>
      </c>
      <c r="O37" s="1927" t="str">
        <f>IF('II.1-3'!F28="","",'II.1-3'!F28)</f>
        <v/>
      </c>
      <c r="Q37" s="120" t="s">
        <v>10747</v>
      </c>
      <c r="R37" s="120" t="s">
        <v>10763</v>
      </c>
    </row>
    <row r="38" spans="3:33" x14ac:dyDescent="0.25">
      <c r="D38" s="2455" t="str">
        <f t="shared" si="0"/>
        <v xml:space="preserve"> - </v>
      </c>
      <c r="E38" s="2455" t="str">
        <f t="shared" si="1"/>
        <v xml:space="preserve"> - </v>
      </c>
      <c r="F38" s="2422"/>
      <c r="G38" s="1417" t="s">
        <v>5099</v>
      </c>
      <c r="H38" s="142">
        <v>2</v>
      </c>
      <c r="I38" s="143">
        <v>321</v>
      </c>
      <c r="J38" s="144">
        <v>5</v>
      </c>
      <c r="K38" s="288"/>
      <c r="L38" s="288"/>
      <c r="M38" s="1925" t="str">
        <f>IF('II.1-3'!D29="","",'II.1-3'!D29)</f>
        <v/>
      </c>
      <c r="N38" s="1925" t="str">
        <f ca="1">IF('II.1-3'!T29="","",'II.1-3'!T29)</f>
        <v/>
      </c>
      <c r="O38" s="1927" t="str">
        <f>IF('II.1-3'!F29="","",'II.1-3'!F29)</f>
        <v/>
      </c>
      <c r="Q38" s="120" t="s">
        <v>10748</v>
      </c>
      <c r="R38" s="120" t="s">
        <v>10743</v>
      </c>
    </row>
    <row r="39" spans="3:33" x14ac:dyDescent="0.25">
      <c r="D39" s="2455" t="str">
        <f t="shared" si="0"/>
        <v xml:space="preserve"> - </v>
      </c>
      <c r="E39" s="2455" t="str">
        <f t="shared" si="1"/>
        <v xml:space="preserve"> - </v>
      </c>
      <c r="F39" s="2422"/>
      <c r="G39" s="1417" t="s">
        <v>5099</v>
      </c>
      <c r="H39" s="142">
        <v>2</v>
      </c>
      <c r="I39" s="143">
        <v>321</v>
      </c>
      <c r="J39" s="144">
        <v>6</v>
      </c>
      <c r="K39" s="288"/>
      <c r="L39" s="288"/>
      <c r="M39" s="1925" t="str">
        <f>IF('II.1-3'!D30="","",'II.1-3'!D30)</f>
        <v/>
      </c>
      <c r="N39" s="1925" t="str">
        <f ca="1">IF('II.1-3'!T30="","",'II.1-3'!T30)</f>
        <v/>
      </c>
      <c r="O39" s="1927" t="str">
        <f>IF('II.1-3'!F30="","",'II.1-3'!F30)</f>
        <v/>
      </c>
      <c r="Q39" s="120" t="s">
        <v>10748</v>
      </c>
      <c r="R39" s="120" t="s">
        <v>10766</v>
      </c>
    </row>
    <row r="40" spans="3:33" x14ac:dyDescent="0.25">
      <c r="D40" s="2455" t="str">
        <f t="shared" si="0"/>
        <v xml:space="preserve"> - </v>
      </c>
      <c r="E40" s="2455" t="str">
        <f t="shared" si="1"/>
        <v xml:space="preserve"> - </v>
      </c>
      <c r="F40" s="2422"/>
      <c r="G40" s="1417" t="s">
        <v>5099</v>
      </c>
      <c r="H40" s="142">
        <v>2</v>
      </c>
      <c r="I40" s="143">
        <v>321</v>
      </c>
      <c r="J40" s="144">
        <v>7</v>
      </c>
      <c r="K40" s="288"/>
      <c r="L40" s="288"/>
      <c r="M40" s="1925" t="str">
        <f>IF('II.1-3'!D31="","",'II.1-3'!D31)</f>
        <v/>
      </c>
      <c r="N40" s="1925" t="str">
        <f ca="1">IF('II.1-3'!T31="","",'II.1-3'!T31)</f>
        <v/>
      </c>
      <c r="O40" s="1927" t="str">
        <f>IF('II.1-3'!F31="","",'II.1-3'!F31)</f>
        <v/>
      </c>
      <c r="Q40" s="120" t="s">
        <v>10753</v>
      </c>
      <c r="R40" s="120" t="s">
        <v>10757</v>
      </c>
    </row>
    <row r="41" spans="3:33" x14ac:dyDescent="0.25">
      <c r="D41" s="2455" t="str">
        <f t="shared" si="0"/>
        <v xml:space="preserve"> - </v>
      </c>
      <c r="E41" s="2455" t="str">
        <f t="shared" si="1"/>
        <v xml:space="preserve"> - </v>
      </c>
      <c r="F41" s="2422"/>
      <c r="G41" s="1417" t="s">
        <v>5099</v>
      </c>
      <c r="H41" s="142">
        <v>2</v>
      </c>
      <c r="I41" s="143">
        <v>321</v>
      </c>
      <c r="J41" s="144">
        <v>8</v>
      </c>
      <c r="K41" s="288"/>
      <c r="L41" s="288"/>
      <c r="M41" s="1925" t="str">
        <f>IF('II.1-3'!D32="","",'II.1-3'!D32)</f>
        <v/>
      </c>
      <c r="N41" s="1925" t="str">
        <f ca="1">IF('II.1-3'!T32="","",'II.1-3'!T32)</f>
        <v/>
      </c>
      <c r="O41" s="1927" t="str">
        <f>IF('II.1-3'!F32="","",'II.1-3'!F32)</f>
        <v/>
      </c>
      <c r="Q41" s="120" t="s">
        <v>10755</v>
      </c>
      <c r="R41" s="120" t="s">
        <v>10758</v>
      </c>
    </row>
    <row r="42" spans="3:33" x14ac:dyDescent="0.25">
      <c r="D42" s="2455" t="str">
        <f t="shared" si="0"/>
        <v xml:space="preserve"> - </v>
      </c>
      <c r="E42" s="2455" t="str">
        <f t="shared" si="1"/>
        <v xml:space="preserve"> - </v>
      </c>
      <c r="F42" s="2422"/>
      <c r="G42" s="1417" t="s">
        <v>5099</v>
      </c>
      <c r="H42" s="142">
        <v>2</v>
      </c>
      <c r="I42" s="143">
        <v>321</v>
      </c>
      <c r="J42" s="144">
        <v>9</v>
      </c>
      <c r="K42" s="288"/>
      <c r="L42" s="288"/>
      <c r="M42" s="1925" t="str">
        <f>IF('II.1-3'!D33="","",'II.1-3'!D33)</f>
        <v/>
      </c>
      <c r="N42" s="1925" t="str">
        <f ca="1">IF('II.1-3'!T33="","",'II.1-3'!T33)</f>
        <v/>
      </c>
      <c r="O42" s="1927" t="str">
        <f>IF('II.1-3'!F33="","",'II.1-3'!F33)</f>
        <v/>
      </c>
      <c r="Q42" s="120" t="s">
        <v>10757</v>
      </c>
      <c r="R42" s="120" t="s">
        <v>10764</v>
      </c>
    </row>
    <row r="43" spans="3:33" ht="19.5" thickBot="1" x14ac:dyDescent="0.3">
      <c r="D43" s="2455" t="str">
        <f t="shared" si="0"/>
        <v xml:space="preserve"> - </v>
      </c>
      <c r="E43" s="2455" t="str">
        <f t="shared" si="1"/>
        <v xml:space="preserve"> - </v>
      </c>
      <c r="F43" s="2422"/>
      <c r="G43" s="1417" t="s">
        <v>5099</v>
      </c>
      <c r="H43" s="142">
        <v>2</v>
      </c>
      <c r="I43" s="143">
        <v>321</v>
      </c>
      <c r="J43" s="144">
        <v>10</v>
      </c>
      <c r="K43" s="288"/>
      <c r="L43" s="288"/>
      <c r="M43" s="1925" t="str">
        <f>IF('II.1-3'!D34="","",'II.1-3'!D34)</f>
        <v/>
      </c>
      <c r="N43" s="1926" t="str">
        <f ca="1">IF('II.1-3'!T34="","",'II.1-3'!T34)</f>
        <v/>
      </c>
      <c r="O43" s="1928" t="str">
        <f>IF('II.1-3'!F34="","",'II.1-3'!F34)</f>
        <v/>
      </c>
      <c r="Q43" t="s">
        <v>10758</v>
      </c>
      <c r="R43" t="s">
        <v>10765</v>
      </c>
    </row>
    <row r="44" spans="3:33" s="118" customFormat="1" ht="19.5" thickTop="1" x14ac:dyDescent="0.25">
      <c r="C44" s="2531"/>
      <c r="D44" s="2456" t="str">
        <f t="shared" si="0"/>
        <v xml:space="preserve"> - </v>
      </c>
      <c r="E44" s="2456" t="str">
        <f t="shared" si="1"/>
        <v xml:space="preserve"> - </v>
      </c>
      <c r="F44" s="2423" t="s">
        <v>1240</v>
      </c>
      <c r="G44" s="1418" t="s">
        <v>5099</v>
      </c>
      <c r="H44" s="148">
        <v>2</v>
      </c>
      <c r="I44" s="148">
        <v>33</v>
      </c>
      <c r="J44" s="148">
        <v>0</v>
      </c>
      <c r="K44" s="149" t="s">
        <v>215</v>
      </c>
      <c r="L44" s="149" t="s">
        <v>215</v>
      </c>
      <c r="M44" s="153" t="s">
        <v>44</v>
      </c>
      <c r="O44" s="119"/>
      <c r="P44" s="119"/>
      <c r="Q44" s="120"/>
      <c r="R44" s="120"/>
      <c r="S44" s="119"/>
      <c r="T44" s="119"/>
      <c r="U44" s="119"/>
      <c r="V44" s="119"/>
      <c r="W44" s="119"/>
      <c r="X44" s="119"/>
      <c r="Y44" s="119"/>
      <c r="Z44" s="119"/>
      <c r="AA44" s="119"/>
      <c r="AB44" s="119"/>
      <c r="AC44" s="119"/>
      <c r="AD44" s="119"/>
    </row>
    <row r="45" spans="3:33" ht="19.5" thickBot="1" x14ac:dyDescent="0.3">
      <c r="D45" s="2454" t="str">
        <f t="shared" si="0"/>
        <v xml:space="preserve"> - </v>
      </c>
      <c r="E45" s="2454" t="str">
        <f t="shared" si="1"/>
        <v xml:space="preserve"> - </v>
      </c>
      <c r="F45" s="2421" t="s">
        <v>1243</v>
      </c>
      <c r="G45" s="1416" t="s">
        <v>5099</v>
      </c>
      <c r="H45" s="134">
        <v>2</v>
      </c>
      <c r="I45" s="135">
        <v>33</v>
      </c>
      <c r="J45" s="136">
        <v>1</v>
      </c>
      <c r="K45" s="137"/>
      <c r="L45" s="137"/>
      <c r="M45" s="1118">
        <f>'II.1-3'!T37</f>
        <v>0</v>
      </c>
      <c r="Q45"/>
      <c r="R45"/>
    </row>
    <row r="46" spans="3:33" s="118" customFormat="1" ht="19.5" thickTop="1" x14ac:dyDescent="0.25">
      <c r="C46" s="2531"/>
      <c r="D46" s="2456" t="str">
        <f t="shared" si="0"/>
        <v xml:space="preserve"> - </v>
      </c>
      <c r="E46" s="2456" t="str">
        <f t="shared" si="1"/>
        <v xml:space="preserve"> - </v>
      </c>
      <c r="F46" s="2423" t="s">
        <v>10018</v>
      </c>
      <c r="G46" s="1418" t="s">
        <v>5099</v>
      </c>
      <c r="H46" s="148">
        <v>2</v>
      </c>
      <c r="I46" s="148">
        <v>331</v>
      </c>
      <c r="J46" s="148">
        <v>0</v>
      </c>
      <c r="K46" s="149" t="s">
        <v>215</v>
      </c>
      <c r="L46" s="149" t="s">
        <v>215</v>
      </c>
      <c r="M46" s="153" t="s">
        <v>44</v>
      </c>
      <c r="O46" s="119"/>
      <c r="P46" s="119"/>
      <c r="Q46" s="119"/>
      <c r="R46" s="119"/>
      <c r="S46" s="119"/>
      <c r="T46" s="119"/>
      <c r="U46" s="119"/>
      <c r="V46" s="119"/>
      <c r="W46" s="119"/>
      <c r="X46" s="119"/>
      <c r="Y46" s="119"/>
      <c r="Z46" s="119"/>
      <c r="AA46" s="119"/>
      <c r="AB46" s="119"/>
      <c r="AC46" s="119"/>
      <c r="AD46" s="119"/>
    </row>
    <row r="47" spans="3:33" x14ac:dyDescent="0.25">
      <c r="D47" s="2454" t="str">
        <f t="shared" si="0"/>
        <v xml:space="preserve"> - </v>
      </c>
      <c r="E47" s="2454" t="str">
        <f t="shared" si="1"/>
        <v xml:space="preserve"> - </v>
      </c>
      <c r="F47" s="2421" t="s">
        <v>418</v>
      </c>
      <c r="G47" s="1416" t="s">
        <v>5099</v>
      </c>
      <c r="H47" s="134">
        <v>2</v>
      </c>
      <c r="I47" s="135">
        <v>331</v>
      </c>
      <c r="J47" s="136">
        <v>1</v>
      </c>
      <c r="K47" s="137"/>
      <c r="L47" s="137"/>
      <c r="M47" s="158">
        <f>'II.1-3'!T40</f>
        <v>0</v>
      </c>
    </row>
    <row r="48" spans="3:33" ht="19.5" thickBot="1" x14ac:dyDescent="0.3">
      <c r="D48" s="2454" t="str">
        <f t="shared" si="0"/>
        <v xml:space="preserve"> - </v>
      </c>
      <c r="E48" s="2454" t="str">
        <f t="shared" si="1"/>
        <v xml:space="preserve"> - </v>
      </c>
      <c r="F48" s="2421" t="s">
        <v>419</v>
      </c>
      <c r="G48" s="1416" t="s">
        <v>5099</v>
      </c>
      <c r="H48" s="134">
        <v>2</v>
      </c>
      <c r="I48" s="135">
        <v>331</v>
      </c>
      <c r="J48" s="136">
        <v>2</v>
      </c>
      <c r="K48" s="137"/>
      <c r="L48" s="137"/>
      <c r="M48" s="158">
        <f>'II.1-3'!T41</f>
        <v>0</v>
      </c>
    </row>
    <row r="49" spans="3:30" s="118" customFormat="1" ht="19.5" thickTop="1" x14ac:dyDescent="0.25">
      <c r="C49" s="2531"/>
      <c r="D49" s="2456" t="str">
        <f t="shared" si="0"/>
        <v xml:space="preserve"> - </v>
      </c>
      <c r="E49" s="2456" t="str">
        <f t="shared" si="1"/>
        <v xml:space="preserve"> - </v>
      </c>
      <c r="F49" s="2423" t="s">
        <v>10429</v>
      </c>
      <c r="G49" s="1418" t="s">
        <v>5099</v>
      </c>
      <c r="H49" s="148">
        <v>2</v>
      </c>
      <c r="I49" s="148">
        <v>34</v>
      </c>
      <c r="J49" s="148">
        <v>0</v>
      </c>
      <c r="K49" s="149" t="s">
        <v>215</v>
      </c>
      <c r="L49" s="149" t="s">
        <v>215</v>
      </c>
      <c r="M49" s="153" t="s">
        <v>44</v>
      </c>
      <c r="O49" s="119"/>
      <c r="P49" s="119"/>
      <c r="Q49" s="119"/>
      <c r="R49" s="119"/>
      <c r="S49" s="119"/>
      <c r="T49" s="119"/>
      <c r="U49" s="119"/>
      <c r="V49" s="119"/>
      <c r="W49" s="119"/>
      <c r="X49" s="119"/>
      <c r="Y49" s="119"/>
      <c r="Z49" s="119"/>
      <c r="AA49" s="119"/>
      <c r="AB49" s="119"/>
      <c r="AC49" s="119"/>
      <c r="AD49" s="119"/>
    </row>
    <row r="50" spans="3:30" ht="19.5" thickBot="1" x14ac:dyDescent="0.3">
      <c r="D50" s="2454" t="str">
        <f t="shared" si="0"/>
        <v xml:space="preserve"> - </v>
      </c>
      <c r="E50" s="2454" t="str">
        <f t="shared" si="1"/>
        <v xml:space="preserve"> - </v>
      </c>
      <c r="F50" s="2421" t="s">
        <v>1243</v>
      </c>
      <c r="G50" s="1416" t="s">
        <v>5099</v>
      </c>
      <c r="H50" s="134">
        <v>2</v>
      </c>
      <c r="I50" s="135">
        <v>34</v>
      </c>
      <c r="J50" s="136">
        <v>1</v>
      </c>
      <c r="K50" s="137"/>
      <c r="L50" s="137"/>
      <c r="M50" s="1118">
        <f>'II.1-3'!T43</f>
        <v>0</v>
      </c>
    </row>
    <row r="51" spans="3:30" s="118" customFormat="1" ht="19.5" thickTop="1" x14ac:dyDescent="0.25">
      <c r="C51" s="2531"/>
      <c r="D51" s="2456" t="str">
        <f t="shared" si="0"/>
        <v xml:space="preserve"> - </v>
      </c>
      <c r="E51" s="2456" t="str">
        <f t="shared" si="1"/>
        <v xml:space="preserve"> - </v>
      </c>
      <c r="F51" s="2423" t="s">
        <v>10429</v>
      </c>
      <c r="G51" s="1418" t="s">
        <v>5099</v>
      </c>
      <c r="H51" s="148">
        <v>2</v>
      </c>
      <c r="I51" s="148">
        <v>341</v>
      </c>
      <c r="J51" s="148">
        <v>0</v>
      </c>
      <c r="K51" s="149" t="s">
        <v>215</v>
      </c>
      <c r="L51" s="149" t="s">
        <v>215</v>
      </c>
      <c r="M51" s="153" t="s">
        <v>44</v>
      </c>
      <c r="O51" s="119"/>
      <c r="P51" s="119"/>
      <c r="Q51" s="119"/>
      <c r="R51" s="119"/>
      <c r="S51" s="119"/>
      <c r="T51" s="119"/>
      <c r="U51" s="119"/>
      <c r="V51" s="119"/>
      <c r="W51" s="119"/>
      <c r="X51" s="119"/>
      <c r="Y51" s="119"/>
      <c r="Z51" s="119"/>
      <c r="AA51" s="119"/>
      <c r="AB51" s="119"/>
      <c r="AC51" s="119"/>
      <c r="AD51" s="119"/>
    </row>
    <row r="52" spans="3:30" x14ac:dyDescent="0.25">
      <c r="D52" s="2454" t="str">
        <f t="shared" si="0"/>
        <v xml:space="preserve"> - </v>
      </c>
      <c r="E52" s="2454" t="str">
        <f t="shared" si="1"/>
        <v xml:space="preserve"> - </v>
      </c>
      <c r="F52" s="2421" t="s">
        <v>10427</v>
      </c>
      <c r="G52" s="1416" t="s">
        <v>5099</v>
      </c>
      <c r="H52" s="134">
        <v>2</v>
      </c>
      <c r="I52" s="135">
        <v>341</v>
      </c>
      <c r="J52" s="136">
        <v>1</v>
      </c>
      <c r="K52" s="137"/>
      <c r="L52" s="137"/>
      <c r="M52" s="158">
        <f>'II.1-3'!T46</f>
        <v>0</v>
      </c>
    </row>
    <row r="53" spans="3:30" ht="19.5" thickBot="1" x14ac:dyDescent="0.3">
      <c r="D53" s="2454" t="str">
        <f t="shared" si="0"/>
        <v xml:space="preserve"> - </v>
      </c>
      <c r="E53" s="2454" t="str">
        <f t="shared" si="1"/>
        <v xml:space="preserve"> - </v>
      </c>
      <c r="F53" s="2421" t="s">
        <v>10428</v>
      </c>
      <c r="G53" s="1416" t="s">
        <v>5099</v>
      </c>
      <c r="H53" s="134">
        <v>2</v>
      </c>
      <c r="I53" s="135">
        <v>341</v>
      </c>
      <c r="J53" s="136">
        <v>2</v>
      </c>
      <c r="K53" s="137"/>
      <c r="L53" s="137"/>
      <c r="M53" s="158">
        <f>'II.1-3'!T47</f>
        <v>0</v>
      </c>
    </row>
    <row r="54" spans="3:30" s="118" customFormat="1" ht="19.5" thickTop="1" x14ac:dyDescent="0.25">
      <c r="C54" s="2532" t="str">
        <f>G54</f>
        <v>II.4.</v>
      </c>
      <c r="D54" s="2456" t="str">
        <f t="shared" si="0"/>
        <v xml:space="preserve"> - </v>
      </c>
      <c r="E54" s="2456" t="str">
        <f t="shared" si="1"/>
        <v xml:space="preserve"> - </v>
      </c>
      <c r="F54" s="2423" t="s">
        <v>109</v>
      </c>
      <c r="G54" s="1418" t="s">
        <v>5087</v>
      </c>
      <c r="H54" s="148">
        <v>2</v>
      </c>
      <c r="I54" s="148">
        <v>4</v>
      </c>
      <c r="J54" s="148">
        <v>0</v>
      </c>
      <c r="K54" s="149"/>
      <c r="L54" s="149"/>
      <c r="M54" s="153" t="s">
        <v>44</v>
      </c>
      <c r="O54" s="119"/>
      <c r="P54" s="119"/>
      <c r="Q54" s="119"/>
      <c r="R54" s="119"/>
      <c r="S54" s="119"/>
      <c r="T54" s="119"/>
      <c r="U54" s="119"/>
      <c r="V54" s="119"/>
      <c r="W54" s="119"/>
      <c r="X54" s="119"/>
      <c r="Y54" s="119"/>
      <c r="Z54" s="119"/>
      <c r="AA54" s="119"/>
      <c r="AB54" s="119"/>
      <c r="AC54" s="119"/>
      <c r="AD54" s="119"/>
    </row>
    <row r="55" spans="3:30" x14ac:dyDescent="0.25">
      <c r="D55" s="2457" t="str">
        <f t="shared" si="0"/>
        <v xml:space="preserve"> - </v>
      </c>
      <c r="E55" s="2457" t="str">
        <f t="shared" si="1"/>
        <v xml:space="preserve"> - </v>
      </c>
      <c r="F55" s="2424" t="s">
        <v>3</v>
      </c>
      <c r="G55" s="1420" t="s">
        <v>5087</v>
      </c>
      <c r="H55" s="160">
        <v>2</v>
      </c>
      <c r="I55" s="160">
        <v>4</v>
      </c>
      <c r="J55" s="160">
        <v>1</v>
      </c>
      <c r="K55" s="161" t="s">
        <v>215</v>
      </c>
      <c r="L55" s="161" t="s">
        <v>215</v>
      </c>
      <c r="M55" s="162">
        <f>IF('II.4.'!N5="","",'II.4.'!N5)</f>
        <v>0</v>
      </c>
    </row>
    <row r="56" spans="3:30" x14ac:dyDescent="0.25">
      <c r="D56" s="2458" t="str">
        <f t="shared" si="0"/>
        <v xml:space="preserve"> - </v>
      </c>
      <c r="E56" s="2458" t="str">
        <f t="shared" si="1"/>
        <v xml:space="preserve"> - </v>
      </c>
      <c r="F56" s="2425" t="s">
        <v>4</v>
      </c>
      <c r="G56" s="1421" t="s">
        <v>5087</v>
      </c>
      <c r="H56" s="164">
        <v>2</v>
      </c>
      <c r="I56" s="164">
        <v>4</v>
      </c>
      <c r="J56" s="164">
        <v>2</v>
      </c>
      <c r="K56" s="165" t="s">
        <v>215</v>
      </c>
      <c r="L56" s="165" t="s">
        <v>215</v>
      </c>
      <c r="M56" s="166">
        <f>IF('II.4.'!N6="","",'II.4.'!N6)</f>
        <v>0</v>
      </c>
    </row>
    <row r="57" spans="3:30" ht="19.5" thickBot="1" x14ac:dyDescent="0.3">
      <c r="D57" s="2459" t="str">
        <f t="shared" si="0"/>
        <v xml:space="preserve"> - </v>
      </c>
      <c r="E57" s="2459" t="str">
        <f t="shared" si="1"/>
        <v xml:space="preserve"> - </v>
      </c>
      <c r="F57" s="2426" t="s">
        <v>5</v>
      </c>
      <c r="G57" s="1419" t="s">
        <v>5087</v>
      </c>
      <c r="H57" s="155">
        <v>2</v>
      </c>
      <c r="I57" s="155">
        <v>4</v>
      </c>
      <c r="J57" s="155">
        <v>3</v>
      </c>
      <c r="K57" s="156" t="s">
        <v>215</v>
      </c>
      <c r="L57" s="156" t="s">
        <v>215</v>
      </c>
      <c r="M57" s="157">
        <f>IF('II.4.'!N7="","",'II.4.'!N7)</f>
        <v>0</v>
      </c>
      <c r="N57" s="113"/>
      <c r="O57" s="113"/>
      <c r="P57" s="113"/>
      <c r="Q57" s="113"/>
      <c r="R57" s="113"/>
      <c r="S57" s="113"/>
      <c r="T57" s="113"/>
      <c r="U57" s="113"/>
      <c r="V57" s="113"/>
      <c r="W57" s="113"/>
      <c r="X57" s="113"/>
      <c r="Y57" s="113"/>
      <c r="Z57" s="113"/>
      <c r="AA57" s="113"/>
      <c r="AB57" s="113"/>
      <c r="AC57" s="113"/>
      <c r="AD57" s="113"/>
    </row>
    <row r="58" spans="3:30" ht="19.5" thickTop="1" x14ac:dyDescent="0.25">
      <c r="D58" s="2454" t="str">
        <f t="shared" si="0"/>
        <v xml:space="preserve"> - </v>
      </c>
      <c r="E58" s="2454" t="str">
        <f t="shared" si="1"/>
        <v xml:space="preserve"> - </v>
      </c>
      <c r="F58" s="2427" t="s">
        <v>1237</v>
      </c>
      <c r="G58" s="1416" t="s">
        <v>5087</v>
      </c>
      <c r="H58" s="134">
        <v>2</v>
      </c>
      <c r="I58" s="135">
        <v>4</v>
      </c>
      <c r="J58" s="136">
        <v>4</v>
      </c>
      <c r="K58" s="137" t="s">
        <v>215</v>
      </c>
      <c r="L58" s="137" t="s">
        <v>215</v>
      </c>
      <c r="M58" s="168" t="str">
        <f>IF('II.4.'!N8="","",'II.4.'!N8)</f>
        <v/>
      </c>
      <c r="N58" s="113"/>
      <c r="O58" s="113"/>
      <c r="P58" s="113"/>
      <c r="Q58" s="113"/>
      <c r="R58" s="113"/>
      <c r="S58" s="113"/>
      <c r="T58" s="113"/>
      <c r="U58" s="113"/>
      <c r="V58" s="113"/>
      <c r="W58" s="113"/>
      <c r="X58" s="113"/>
      <c r="Y58" s="113"/>
      <c r="Z58" s="113"/>
      <c r="AA58" s="113"/>
      <c r="AB58" s="113"/>
      <c r="AC58" s="113"/>
      <c r="AD58" s="113"/>
    </row>
    <row r="59" spans="3:30" x14ac:dyDescent="0.25">
      <c r="D59" s="2454" t="str">
        <f t="shared" si="0"/>
        <v xml:space="preserve"> - </v>
      </c>
      <c r="E59" s="2454" t="str">
        <f t="shared" si="1"/>
        <v xml:space="preserve"> - </v>
      </c>
      <c r="F59" s="2427" t="s">
        <v>1238</v>
      </c>
      <c r="G59" s="1416" t="s">
        <v>5087</v>
      </c>
      <c r="H59" s="134">
        <v>2</v>
      </c>
      <c r="I59" s="135">
        <v>4</v>
      </c>
      <c r="J59" s="136">
        <v>5</v>
      </c>
      <c r="K59" s="137" t="s">
        <v>215</v>
      </c>
      <c r="L59" s="137" t="s">
        <v>215</v>
      </c>
      <c r="M59" s="168" t="str">
        <f>IF('II.4.'!N9="","",'II.4.'!N9)</f>
        <v/>
      </c>
      <c r="N59" s="113"/>
      <c r="O59" s="113"/>
      <c r="P59" s="113"/>
      <c r="Q59" s="113"/>
      <c r="R59" s="113"/>
      <c r="S59" s="113"/>
      <c r="T59" s="113"/>
      <c r="U59" s="113"/>
      <c r="V59" s="113"/>
      <c r="W59" s="113"/>
      <c r="X59" s="113"/>
      <c r="Y59" s="113"/>
      <c r="Z59" s="113"/>
      <c r="AA59" s="113"/>
      <c r="AB59" s="113"/>
      <c r="AC59" s="113"/>
      <c r="AD59" s="113"/>
    </row>
    <row r="60" spans="3:30" x14ac:dyDescent="0.25">
      <c r="D60" s="2454" t="str">
        <f t="shared" si="0"/>
        <v xml:space="preserve"> - </v>
      </c>
      <c r="E60" s="2454" t="str">
        <f t="shared" si="1"/>
        <v xml:space="preserve"> - </v>
      </c>
      <c r="F60" s="2421" t="s">
        <v>6</v>
      </c>
      <c r="G60" s="1416" t="s">
        <v>5087</v>
      </c>
      <c r="H60" s="134">
        <v>2</v>
      </c>
      <c r="I60" s="135">
        <v>4</v>
      </c>
      <c r="J60" s="136">
        <v>6</v>
      </c>
      <c r="K60" s="137" t="s">
        <v>215</v>
      </c>
      <c r="L60" s="137" t="s">
        <v>215</v>
      </c>
      <c r="M60" s="168" t="str">
        <f>IF('II.4.'!N10="","",'II.4.'!N10)</f>
        <v/>
      </c>
      <c r="N60" s="113"/>
      <c r="O60" s="113"/>
      <c r="P60" s="113"/>
      <c r="Q60" s="113"/>
      <c r="R60" s="113"/>
      <c r="S60" s="113"/>
      <c r="T60" s="113"/>
      <c r="U60" s="113"/>
      <c r="V60" s="113"/>
      <c r="W60" s="113"/>
      <c r="X60" s="113"/>
      <c r="Y60" s="113"/>
      <c r="Z60" s="113"/>
      <c r="AA60" s="113"/>
      <c r="AB60" s="113"/>
      <c r="AC60" s="113"/>
      <c r="AD60" s="113"/>
    </row>
    <row r="61" spans="3:30" x14ac:dyDescent="0.25">
      <c r="D61" s="2454" t="str">
        <f t="shared" si="0"/>
        <v xml:space="preserve"> - </v>
      </c>
      <c r="E61" s="2454" t="str">
        <f t="shared" si="1"/>
        <v xml:space="preserve"> - </v>
      </c>
      <c r="F61" s="2427" t="s">
        <v>1239</v>
      </c>
      <c r="G61" s="1416" t="s">
        <v>5087</v>
      </c>
      <c r="H61" s="134">
        <v>2</v>
      </c>
      <c r="I61" s="135">
        <v>4</v>
      </c>
      <c r="J61" s="136">
        <v>7</v>
      </c>
      <c r="K61" s="137" t="s">
        <v>215</v>
      </c>
      <c r="L61" s="137" t="s">
        <v>215</v>
      </c>
      <c r="M61" s="168" t="str">
        <f>IF('II.4.'!N11="","",'II.4.'!N11)</f>
        <v/>
      </c>
      <c r="N61" s="113"/>
      <c r="O61" s="113"/>
      <c r="P61" s="113"/>
      <c r="Q61" s="113"/>
      <c r="R61" s="113"/>
      <c r="S61" s="113"/>
      <c r="T61" s="113"/>
      <c r="U61" s="113"/>
      <c r="V61" s="113"/>
      <c r="W61" s="113"/>
      <c r="X61" s="113"/>
      <c r="Y61" s="113"/>
      <c r="Z61" s="113"/>
      <c r="AA61" s="113"/>
      <c r="AB61" s="113"/>
      <c r="AC61" s="113"/>
      <c r="AD61" s="113"/>
    </row>
    <row r="62" spans="3:30" x14ac:dyDescent="0.25">
      <c r="D62" s="2454" t="str">
        <f t="shared" si="0"/>
        <v xml:space="preserve"> - </v>
      </c>
      <c r="E62" s="2454" t="str">
        <f t="shared" si="1"/>
        <v xml:space="preserve"> - </v>
      </c>
      <c r="F62" s="2421" t="s">
        <v>7</v>
      </c>
      <c r="G62" s="1416" t="s">
        <v>5087</v>
      </c>
      <c r="H62" s="134">
        <v>2</v>
      </c>
      <c r="I62" s="135">
        <v>4</v>
      </c>
      <c r="J62" s="136">
        <v>8</v>
      </c>
      <c r="K62" s="137" t="s">
        <v>215</v>
      </c>
      <c r="L62" s="137" t="s">
        <v>215</v>
      </c>
      <c r="M62" s="1577" t="str">
        <f>IF('II.4.'!N12="","",'II.4.'!N12)</f>
        <v/>
      </c>
      <c r="N62" s="113"/>
      <c r="O62" s="113"/>
      <c r="P62" s="113"/>
      <c r="Q62" s="113"/>
      <c r="R62" s="113"/>
      <c r="S62" s="113"/>
      <c r="T62" s="113"/>
      <c r="U62" s="113"/>
      <c r="V62" s="113"/>
      <c r="W62" s="113"/>
      <c r="X62" s="113"/>
      <c r="Y62" s="113"/>
      <c r="Z62" s="113"/>
      <c r="AA62" s="113"/>
      <c r="AB62" s="113"/>
      <c r="AC62" s="113"/>
      <c r="AD62" s="113"/>
    </row>
    <row r="63" spans="3:30" x14ac:dyDescent="0.25">
      <c r="D63" s="2454" t="str">
        <f t="shared" si="0"/>
        <v xml:space="preserve"> - </v>
      </c>
      <c r="E63" s="2454" t="str">
        <f t="shared" si="1"/>
        <v xml:space="preserve"> - </v>
      </c>
      <c r="F63" s="2421" t="s">
        <v>8</v>
      </c>
      <c r="G63" s="1416" t="s">
        <v>5087</v>
      </c>
      <c r="H63" s="134">
        <v>2</v>
      </c>
      <c r="I63" s="135">
        <v>4</v>
      </c>
      <c r="J63" s="136">
        <v>9</v>
      </c>
      <c r="K63" s="137" t="s">
        <v>215</v>
      </c>
      <c r="L63" s="137" t="s">
        <v>215</v>
      </c>
      <c r="M63" s="168" t="str">
        <f>IF('II.4.'!N13="","",'II.4.'!N13)</f>
        <v/>
      </c>
      <c r="N63" s="113"/>
      <c r="O63" s="113"/>
      <c r="P63" s="113"/>
      <c r="Q63" s="113"/>
      <c r="R63" s="113"/>
      <c r="S63" s="113"/>
      <c r="T63" s="113"/>
      <c r="U63" s="113"/>
      <c r="V63" s="113"/>
      <c r="W63" s="113"/>
      <c r="X63" s="113"/>
      <c r="Y63" s="113"/>
      <c r="Z63" s="113"/>
      <c r="AA63" s="113"/>
      <c r="AB63" s="113"/>
      <c r="AC63" s="113"/>
      <c r="AD63" s="113"/>
    </row>
    <row r="64" spans="3:30" x14ac:dyDescent="0.25">
      <c r="D64" s="2454" t="str">
        <f t="shared" si="0"/>
        <v xml:space="preserve"> - </v>
      </c>
      <c r="E64" s="2454" t="str">
        <f t="shared" si="1"/>
        <v xml:space="preserve"> - </v>
      </c>
      <c r="F64" s="2421" t="s">
        <v>55</v>
      </c>
      <c r="G64" s="1416" t="s">
        <v>5087</v>
      </c>
      <c r="H64" s="134">
        <v>2</v>
      </c>
      <c r="I64" s="135">
        <v>4</v>
      </c>
      <c r="J64" s="136">
        <v>10</v>
      </c>
      <c r="K64" s="137" t="s">
        <v>215</v>
      </c>
      <c r="L64" s="137" t="s">
        <v>215</v>
      </c>
      <c r="M64" s="168" t="str">
        <f>IF('II.4.'!N14="","",'II.4.'!N14)</f>
        <v/>
      </c>
      <c r="N64" s="113"/>
      <c r="O64" s="113"/>
      <c r="P64" s="113"/>
      <c r="Q64" s="113"/>
      <c r="R64" s="113"/>
      <c r="S64" s="113"/>
      <c r="T64" s="113"/>
      <c r="U64" s="113"/>
      <c r="V64" s="113"/>
      <c r="W64" s="113"/>
      <c r="X64" s="113"/>
      <c r="Y64" s="113"/>
      <c r="Z64" s="113"/>
      <c r="AA64" s="113"/>
      <c r="AB64" s="113"/>
      <c r="AC64" s="113"/>
      <c r="AD64" s="113"/>
    </row>
    <row r="65" spans="3:30" x14ac:dyDescent="0.25">
      <c r="D65" s="2454" t="str">
        <f t="shared" si="0"/>
        <v xml:space="preserve"> - </v>
      </c>
      <c r="E65" s="2454" t="str">
        <f t="shared" si="1"/>
        <v xml:space="preserve"> - </v>
      </c>
      <c r="F65" s="2421" t="s">
        <v>54</v>
      </c>
      <c r="G65" s="1416" t="s">
        <v>5087</v>
      </c>
      <c r="H65" s="134">
        <v>2</v>
      </c>
      <c r="I65" s="135">
        <v>4</v>
      </c>
      <c r="J65" s="136">
        <v>11</v>
      </c>
      <c r="K65" s="137" t="s">
        <v>215</v>
      </c>
      <c r="L65" s="137" t="s">
        <v>215</v>
      </c>
      <c r="M65" s="168" t="str">
        <f>IF('II.4.'!N15="","",'II.4.'!N15)</f>
        <v/>
      </c>
      <c r="N65" s="113"/>
      <c r="O65" s="113"/>
      <c r="P65" s="113"/>
      <c r="Q65" s="113"/>
      <c r="R65" s="113"/>
      <c r="S65" s="113"/>
      <c r="T65" s="113"/>
      <c r="U65" s="113"/>
      <c r="V65" s="113"/>
      <c r="W65" s="113"/>
      <c r="X65" s="113"/>
      <c r="Y65" s="113"/>
      <c r="Z65" s="113"/>
      <c r="AA65" s="113"/>
      <c r="AB65" s="113"/>
      <c r="AC65" s="113"/>
      <c r="AD65" s="113"/>
    </row>
    <row r="66" spans="3:30" x14ac:dyDescent="0.25">
      <c r="D66" s="2454" t="str">
        <f t="shared" si="0"/>
        <v xml:space="preserve"> - </v>
      </c>
      <c r="E66" s="2454" t="str">
        <f t="shared" si="1"/>
        <v xml:space="preserve"> - </v>
      </c>
      <c r="F66" s="2421" t="s">
        <v>9</v>
      </c>
      <c r="G66" s="1416" t="s">
        <v>5087</v>
      </c>
      <c r="H66" s="134">
        <v>2</v>
      </c>
      <c r="I66" s="135">
        <v>4</v>
      </c>
      <c r="J66" s="136">
        <v>12</v>
      </c>
      <c r="K66" s="137" t="s">
        <v>215</v>
      </c>
      <c r="L66" s="137" t="s">
        <v>215</v>
      </c>
      <c r="M66" s="168" t="str">
        <f>IF('II.4.'!N16="","",'II.4.'!N16)</f>
        <v/>
      </c>
      <c r="N66" s="113"/>
      <c r="O66" s="113"/>
      <c r="P66" s="113"/>
      <c r="Q66" s="113"/>
      <c r="R66" s="113"/>
      <c r="S66" s="113"/>
      <c r="T66" s="113"/>
      <c r="U66" s="113"/>
      <c r="V66" s="113"/>
      <c r="W66" s="113"/>
      <c r="X66" s="113"/>
      <c r="Y66" s="113"/>
      <c r="Z66" s="113"/>
      <c r="AA66" s="113"/>
      <c r="AB66" s="113"/>
      <c r="AC66" s="113"/>
      <c r="AD66" s="113"/>
    </row>
    <row r="67" spans="3:30" x14ac:dyDescent="0.25">
      <c r="D67" s="2454" t="str">
        <f t="shared" ref="D67:D131" si="2">IF(E67=" - "," - ","CUI"&amp;TEXT(E67,"0000000000")&amp;"_Cap"&amp;H67&amp;"Pct"&amp;TEXT(I67,"000")&amp;"Rd"&amp;TEXT(J67,"000"))</f>
        <v xml:space="preserve"> - </v>
      </c>
      <c r="E67" s="2454" t="str">
        <f t="shared" si="1"/>
        <v xml:space="preserve"> - </v>
      </c>
      <c r="F67" s="2427" t="s">
        <v>10</v>
      </c>
      <c r="G67" s="1416" t="s">
        <v>5087</v>
      </c>
      <c r="H67" s="134">
        <v>2</v>
      </c>
      <c r="I67" s="135">
        <v>4</v>
      </c>
      <c r="J67" s="136">
        <v>13</v>
      </c>
      <c r="K67" s="137" t="s">
        <v>215</v>
      </c>
      <c r="L67" s="137" t="s">
        <v>215</v>
      </c>
      <c r="M67" s="168" t="str">
        <f>IF('II.4.'!N17="","",'II.4.'!N17)</f>
        <v/>
      </c>
      <c r="N67" s="113"/>
      <c r="O67" s="113"/>
      <c r="P67" s="113"/>
      <c r="Q67" s="113"/>
      <c r="R67" s="113"/>
      <c r="S67" s="113"/>
      <c r="T67" s="113"/>
      <c r="U67" s="113"/>
      <c r="V67" s="113"/>
      <c r="W67" s="113"/>
      <c r="X67" s="113"/>
      <c r="Y67" s="113"/>
      <c r="Z67" s="113"/>
      <c r="AA67" s="113"/>
      <c r="AB67" s="113"/>
      <c r="AC67" s="113"/>
      <c r="AD67" s="113"/>
    </row>
    <row r="68" spans="3:30" ht="19.5" thickBot="1" x14ac:dyDescent="0.3">
      <c r="D68" s="2460" t="str">
        <f t="shared" si="2"/>
        <v xml:space="preserve"> - </v>
      </c>
      <c r="E68" s="2460" t="str">
        <f t="shared" si="1"/>
        <v xml:space="preserve"> - </v>
      </c>
      <c r="F68" s="2428" t="s">
        <v>11</v>
      </c>
      <c r="G68" s="1422" t="s">
        <v>5087</v>
      </c>
      <c r="H68" s="170">
        <v>2</v>
      </c>
      <c r="I68" s="170">
        <v>4</v>
      </c>
      <c r="J68" s="170">
        <v>14</v>
      </c>
      <c r="K68" s="171" t="s">
        <v>215</v>
      </c>
      <c r="L68" s="171" t="s">
        <v>215</v>
      </c>
      <c r="M68" s="172">
        <f>IF('II.4.'!N18="","",'II.4.'!N18)</f>
        <v>0</v>
      </c>
      <c r="N68" s="113"/>
      <c r="O68" s="113"/>
      <c r="P68" s="113"/>
      <c r="Q68" s="113"/>
      <c r="R68" s="113"/>
      <c r="S68" s="113"/>
      <c r="T68" s="113"/>
      <c r="U68" s="113"/>
      <c r="V68" s="113"/>
      <c r="W68" s="113"/>
      <c r="X68" s="113"/>
      <c r="Y68" s="113"/>
      <c r="Z68" s="113"/>
      <c r="AA68" s="113"/>
      <c r="AB68" s="113"/>
      <c r="AC68" s="113"/>
      <c r="AD68" s="113"/>
    </row>
    <row r="69" spans="3:30" ht="19.5" thickTop="1" x14ac:dyDescent="0.25">
      <c r="D69" s="2454" t="str">
        <f t="shared" si="2"/>
        <v xml:space="preserve"> - </v>
      </c>
      <c r="E69" s="2454" t="str">
        <f t="shared" ref="E69:E133" si="3">E68</f>
        <v xml:space="preserve"> - </v>
      </c>
      <c r="F69" s="2421" t="s">
        <v>12</v>
      </c>
      <c r="G69" s="1416" t="s">
        <v>5087</v>
      </c>
      <c r="H69" s="134">
        <v>2</v>
      </c>
      <c r="I69" s="135">
        <v>4</v>
      </c>
      <c r="J69" s="136">
        <v>15</v>
      </c>
      <c r="K69" s="137" t="s">
        <v>215</v>
      </c>
      <c r="L69" s="137" t="s">
        <v>215</v>
      </c>
      <c r="M69" s="168" t="str">
        <f>IF('II.4.'!N19="","",'II.4.'!N19)</f>
        <v/>
      </c>
      <c r="N69" s="113"/>
      <c r="O69" s="113"/>
      <c r="P69" s="113"/>
      <c r="Q69" s="113"/>
      <c r="R69" s="113"/>
      <c r="S69" s="113"/>
      <c r="T69" s="113"/>
      <c r="U69" s="113"/>
      <c r="V69" s="113"/>
      <c r="W69" s="113"/>
      <c r="X69" s="113"/>
      <c r="Y69" s="113"/>
      <c r="Z69" s="113"/>
      <c r="AA69" s="113"/>
      <c r="AB69" s="113"/>
      <c r="AC69" s="113"/>
      <c r="AD69" s="113"/>
    </row>
    <row r="70" spans="3:30" x14ac:dyDescent="0.25">
      <c r="D70" s="2454" t="str">
        <f t="shared" si="2"/>
        <v xml:space="preserve"> - </v>
      </c>
      <c r="E70" s="2454" t="str">
        <f t="shared" si="3"/>
        <v xml:space="preserve"> - </v>
      </c>
      <c r="F70" s="2421" t="s">
        <v>13</v>
      </c>
      <c r="G70" s="1416" t="s">
        <v>5087</v>
      </c>
      <c r="H70" s="134">
        <v>2</v>
      </c>
      <c r="I70" s="135">
        <v>4</v>
      </c>
      <c r="J70" s="136">
        <v>16</v>
      </c>
      <c r="K70" s="137" t="s">
        <v>215</v>
      </c>
      <c r="L70" s="137" t="s">
        <v>215</v>
      </c>
      <c r="M70" s="168" t="str">
        <f>IF('II.4.'!N20="","",'II.4.'!N20)</f>
        <v/>
      </c>
      <c r="N70" s="113"/>
      <c r="O70" s="113"/>
      <c r="P70" s="113"/>
      <c r="Q70" s="113"/>
      <c r="R70" s="113"/>
      <c r="S70" s="113"/>
      <c r="T70" s="113"/>
      <c r="U70" s="113"/>
      <c r="V70" s="113"/>
      <c r="W70" s="113"/>
      <c r="X70" s="113"/>
      <c r="Y70" s="113"/>
      <c r="Z70" s="113"/>
      <c r="AA70" s="113"/>
      <c r="AB70" s="113"/>
      <c r="AC70" s="113"/>
      <c r="AD70" s="113"/>
    </row>
    <row r="71" spans="3:30" x14ac:dyDescent="0.25">
      <c r="D71" s="2454" t="str">
        <f t="shared" si="2"/>
        <v xml:space="preserve"> - </v>
      </c>
      <c r="E71" s="2454" t="str">
        <f t="shared" si="3"/>
        <v xml:space="preserve"> - </v>
      </c>
      <c r="F71" s="2421" t="s">
        <v>14</v>
      </c>
      <c r="G71" s="1416" t="s">
        <v>5087</v>
      </c>
      <c r="H71" s="134">
        <v>2</v>
      </c>
      <c r="I71" s="135">
        <v>4</v>
      </c>
      <c r="J71" s="136">
        <v>17</v>
      </c>
      <c r="K71" s="137" t="s">
        <v>215</v>
      </c>
      <c r="L71" s="137" t="s">
        <v>215</v>
      </c>
      <c r="M71" s="168" t="str">
        <f>IF('II.4.'!N21="","",'II.4.'!N21)</f>
        <v/>
      </c>
      <c r="N71" s="113"/>
      <c r="O71" s="113"/>
      <c r="P71" s="113"/>
      <c r="Q71" s="113"/>
      <c r="R71" s="113"/>
      <c r="S71" s="113"/>
      <c r="T71" s="113"/>
      <c r="U71" s="113"/>
      <c r="V71" s="113"/>
      <c r="W71" s="113"/>
      <c r="X71" s="113"/>
      <c r="Y71" s="113"/>
      <c r="Z71" s="113"/>
      <c r="AA71" s="113"/>
      <c r="AB71" s="113"/>
      <c r="AC71" s="113"/>
      <c r="AD71" s="113"/>
    </row>
    <row r="72" spans="3:30" x14ac:dyDescent="0.25">
      <c r="D72" s="2454" t="str">
        <f t="shared" si="2"/>
        <v xml:space="preserve"> - </v>
      </c>
      <c r="E72" s="2454" t="str">
        <f t="shared" si="3"/>
        <v xml:space="preserve"> - </v>
      </c>
      <c r="F72" s="2421" t="s">
        <v>15</v>
      </c>
      <c r="G72" s="1416" t="s">
        <v>5087</v>
      </c>
      <c r="H72" s="134">
        <v>2</v>
      </c>
      <c r="I72" s="135">
        <v>4</v>
      </c>
      <c r="J72" s="136">
        <v>18</v>
      </c>
      <c r="K72" s="137" t="s">
        <v>215</v>
      </c>
      <c r="L72" s="137" t="s">
        <v>215</v>
      </c>
      <c r="M72" s="168" t="str">
        <f>IF('II.4.'!N22="","",'II.4.'!N22)</f>
        <v/>
      </c>
      <c r="N72" s="113"/>
      <c r="O72" s="113"/>
      <c r="P72" s="113"/>
      <c r="Q72" s="113"/>
      <c r="R72" s="113"/>
      <c r="S72" s="113"/>
      <c r="T72" s="113"/>
      <c r="U72" s="113"/>
      <c r="V72" s="113"/>
      <c r="W72" s="113"/>
      <c r="X72" s="113"/>
      <c r="Y72" s="113"/>
      <c r="Z72" s="113"/>
      <c r="AA72" s="113"/>
      <c r="AB72" s="113"/>
      <c r="AC72" s="113"/>
      <c r="AD72" s="113"/>
    </row>
    <row r="73" spans="3:30" x14ac:dyDescent="0.25">
      <c r="D73" s="2454" t="str">
        <f t="shared" ref="D73" si="4">IF(E73=" - "," - ","CUI"&amp;TEXT(E73,"0000000000")&amp;"_Cap"&amp;H73&amp;"Pct"&amp;TEXT(I73,"000")&amp;"Rd"&amp;TEXT(J73,"000"))</f>
        <v xml:space="preserve"> - </v>
      </c>
      <c r="E73" s="2454" t="str">
        <f t="shared" si="3"/>
        <v xml:space="preserve"> - </v>
      </c>
      <c r="F73" s="2422" t="s">
        <v>11321</v>
      </c>
      <c r="G73" s="1416" t="s">
        <v>5087</v>
      </c>
      <c r="H73" s="134">
        <v>2</v>
      </c>
      <c r="I73" s="135">
        <v>4</v>
      </c>
      <c r="J73" s="2535">
        <v>24</v>
      </c>
      <c r="K73" s="145"/>
      <c r="L73" s="145"/>
      <c r="M73" s="168" t="str">
        <f>IF('II.4.'!N23="","",'II.4.'!N23)</f>
        <v/>
      </c>
      <c r="N73" s="113"/>
      <c r="O73" s="113"/>
      <c r="P73" s="113"/>
      <c r="Q73" s="113"/>
      <c r="R73" s="113"/>
      <c r="S73" s="113"/>
      <c r="T73" s="113"/>
      <c r="U73" s="113"/>
      <c r="V73" s="113"/>
      <c r="W73" s="113"/>
      <c r="X73" s="113"/>
      <c r="Y73" s="113"/>
      <c r="Z73" s="113"/>
      <c r="AA73" s="113"/>
      <c r="AB73" s="113"/>
      <c r="AC73" s="113"/>
      <c r="AD73" s="113"/>
    </row>
    <row r="74" spans="3:30" ht="19.5" thickBot="1" x14ac:dyDescent="0.3">
      <c r="D74" s="2460" t="str">
        <f t="shared" si="2"/>
        <v xml:space="preserve"> - </v>
      </c>
      <c r="E74" s="2460" t="str">
        <f>E73</f>
        <v xml:space="preserve"> - </v>
      </c>
      <c r="F74" s="2428" t="s">
        <v>11379</v>
      </c>
      <c r="G74" s="1422" t="s">
        <v>5087</v>
      </c>
      <c r="H74" s="170">
        <v>2</v>
      </c>
      <c r="I74" s="170">
        <v>4</v>
      </c>
      <c r="J74" s="170">
        <v>19</v>
      </c>
      <c r="K74" s="171" t="s">
        <v>215</v>
      </c>
      <c r="L74" s="171" t="s">
        <v>215</v>
      </c>
      <c r="M74" s="172">
        <f>IF('II.4.'!N24="","",'II.4.'!N24)</f>
        <v>0</v>
      </c>
    </row>
    <row r="75" spans="3:30" ht="19.5" thickTop="1" x14ac:dyDescent="0.25">
      <c r="D75" s="2454" t="str">
        <f t="shared" si="2"/>
        <v xml:space="preserve"> - </v>
      </c>
      <c r="E75" s="2454" t="str">
        <f t="shared" si="3"/>
        <v xml:space="preserve"> - </v>
      </c>
      <c r="F75" s="2421" t="s">
        <v>16</v>
      </c>
      <c r="G75" s="1416" t="s">
        <v>5087</v>
      </c>
      <c r="H75" s="134">
        <v>2</v>
      </c>
      <c r="I75" s="135">
        <v>4</v>
      </c>
      <c r="J75" s="136">
        <v>20</v>
      </c>
      <c r="K75" s="137" t="s">
        <v>215</v>
      </c>
      <c r="L75" s="137" t="s">
        <v>215</v>
      </c>
      <c r="M75" s="168" t="str">
        <f>IF('II.4.'!N25="","",'II.4.'!N25)</f>
        <v/>
      </c>
    </row>
    <row r="76" spans="3:30" ht="19.5" thickBot="1" x14ac:dyDescent="0.3">
      <c r="D76" s="2460" t="str">
        <f t="shared" si="2"/>
        <v xml:space="preserve"> - </v>
      </c>
      <c r="E76" s="2460" t="str">
        <f t="shared" si="3"/>
        <v xml:space="preserve"> - </v>
      </c>
      <c r="F76" s="2428" t="s">
        <v>17</v>
      </c>
      <c r="G76" s="1422" t="s">
        <v>5087</v>
      </c>
      <c r="H76" s="170">
        <v>2</v>
      </c>
      <c r="I76" s="170">
        <v>4</v>
      </c>
      <c r="J76" s="170">
        <v>21</v>
      </c>
      <c r="K76" s="171" t="s">
        <v>215</v>
      </c>
      <c r="L76" s="171" t="s">
        <v>215</v>
      </c>
      <c r="M76" s="172">
        <f>IF('II.4.'!N26="","",'II.4.'!N26)</f>
        <v>0</v>
      </c>
    </row>
    <row r="77" spans="3:30" ht="19.5" thickTop="1" x14ac:dyDescent="0.25">
      <c r="D77" s="2454" t="str">
        <f t="shared" si="2"/>
        <v xml:space="preserve"> - </v>
      </c>
      <c r="E77" s="2454" t="str">
        <f t="shared" si="3"/>
        <v xml:space="preserve"> - </v>
      </c>
      <c r="F77" s="2421" t="s">
        <v>18</v>
      </c>
      <c r="G77" s="1416" t="s">
        <v>5087</v>
      </c>
      <c r="H77" s="134">
        <v>2</v>
      </c>
      <c r="I77" s="135">
        <v>4</v>
      </c>
      <c r="J77" s="136">
        <v>22</v>
      </c>
      <c r="K77" s="137" t="s">
        <v>215</v>
      </c>
      <c r="L77" s="137" t="s">
        <v>215</v>
      </c>
      <c r="M77" s="168" t="str">
        <f>IF('II.4.'!N27="","",'II.4.'!N27)</f>
        <v/>
      </c>
    </row>
    <row r="78" spans="3:30" s="118" customFormat="1" ht="19.5" thickBot="1" x14ac:dyDescent="0.3">
      <c r="C78" s="2531"/>
      <c r="D78" s="2450" t="str">
        <f t="shared" si="2"/>
        <v xml:space="preserve"> - </v>
      </c>
      <c r="E78" s="2450" t="str">
        <f t="shared" si="3"/>
        <v xml:space="preserve"> - </v>
      </c>
      <c r="F78" s="2417" t="s">
        <v>19</v>
      </c>
      <c r="G78" s="1412" t="s">
        <v>5087</v>
      </c>
      <c r="H78" s="151">
        <v>2</v>
      </c>
      <c r="I78" s="108">
        <v>4</v>
      </c>
      <c r="J78" s="109">
        <v>23</v>
      </c>
      <c r="K78" s="152" t="s">
        <v>215</v>
      </c>
      <c r="L78" s="152" t="s">
        <v>215</v>
      </c>
      <c r="M78" s="173" t="str">
        <f>IF('II.4.'!N28="","",'II.4.'!N28)</f>
        <v/>
      </c>
      <c r="N78" s="120"/>
      <c r="O78" s="120"/>
      <c r="P78" s="120"/>
      <c r="Q78" s="120"/>
      <c r="R78" s="120"/>
      <c r="S78" s="120"/>
      <c r="T78" s="120"/>
      <c r="U78" s="120"/>
      <c r="V78" s="120"/>
      <c r="W78" s="120"/>
      <c r="X78" s="120"/>
      <c r="Y78" s="120"/>
      <c r="Z78" s="120"/>
      <c r="AA78" s="120"/>
      <c r="AB78" s="120"/>
      <c r="AC78" s="120"/>
      <c r="AD78" s="120"/>
    </row>
    <row r="79" spans="3:30" ht="19.5" thickTop="1" x14ac:dyDescent="0.25">
      <c r="C79" s="2532" t="str">
        <f>G79</f>
        <v>II.5.</v>
      </c>
      <c r="D79" s="2449" t="str">
        <f t="shared" si="2"/>
        <v xml:space="preserve"> - </v>
      </c>
      <c r="E79" s="2449" t="str">
        <f t="shared" si="3"/>
        <v xml:space="preserve"> - </v>
      </c>
      <c r="F79" s="2416" t="s">
        <v>110</v>
      </c>
      <c r="G79" s="1411" t="s">
        <v>5088</v>
      </c>
      <c r="H79" s="115">
        <v>2</v>
      </c>
      <c r="I79" s="115">
        <v>5</v>
      </c>
      <c r="J79" s="115">
        <v>0</v>
      </c>
      <c r="K79" s="116" t="s">
        <v>215</v>
      </c>
      <c r="L79" s="116" t="s">
        <v>215</v>
      </c>
      <c r="M79" s="174" t="s">
        <v>44</v>
      </c>
      <c r="N79" s="118"/>
      <c r="O79" s="119"/>
      <c r="P79" s="119"/>
      <c r="Q79" s="119"/>
      <c r="R79" s="119"/>
      <c r="S79" s="119"/>
      <c r="T79" s="119"/>
      <c r="U79" s="119"/>
      <c r="V79" s="119"/>
      <c r="W79" s="119"/>
      <c r="X79" s="119"/>
      <c r="Y79" s="119"/>
      <c r="Z79" s="119"/>
      <c r="AA79" s="119"/>
      <c r="AB79" s="119"/>
      <c r="AC79" s="119"/>
      <c r="AD79" s="119"/>
    </row>
    <row r="80" spans="3:30" x14ac:dyDescent="0.25">
      <c r="D80" s="2453" t="str">
        <f t="shared" si="2"/>
        <v xml:space="preserve"> - </v>
      </c>
      <c r="E80" s="2453" t="str">
        <f t="shared" si="3"/>
        <v xml:space="preserve"> - </v>
      </c>
      <c r="F80" s="2420" t="s">
        <v>1245</v>
      </c>
      <c r="G80" s="1415" t="s">
        <v>5088</v>
      </c>
      <c r="H80" s="128">
        <v>2</v>
      </c>
      <c r="I80" s="129">
        <v>5</v>
      </c>
      <c r="J80" s="130">
        <v>1</v>
      </c>
      <c r="K80" s="131" t="s">
        <v>215</v>
      </c>
      <c r="L80" s="131" t="s">
        <v>215</v>
      </c>
      <c r="M80" s="175" t="str">
        <f>IF('II.5.'!N5="","",'II.5.'!N5)</f>
        <v/>
      </c>
    </row>
    <row r="81" spans="4:30" x14ac:dyDescent="0.25">
      <c r="D81" s="2454" t="str">
        <f t="shared" si="2"/>
        <v xml:space="preserve"> - </v>
      </c>
      <c r="E81" s="2454" t="str">
        <f t="shared" si="3"/>
        <v xml:space="preserve"> - </v>
      </c>
      <c r="F81" s="2421" t="s">
        <v>1246</v>
      </c>
      <c r="G81" s="1416" t="s">
        <v>5088</v>
      </c>
      <c r="H81" s="134">
        <v>2</v>
      </c>
      <c r="I81" s="135">
        <v>5</v>
      </c>
      <c r="J81" s="136">
        <v>2</v>
      </c>
      <c r="K81" s="137" t="s">
        <v>215</v>
      </c>
      <c r="L81" s="137" t="s">
        <v>215</v>
      </c>
      <c r="M81" s="168" t="str">
        <f>IF('II.5.'!N6="","",'II.5.'!N6)</f>
        <v/>
      </c>
    </row>
    <row r="82" spans="4:30" x14ac:dyDescent="0.25">
      <c r="D82" s="2454" t="str">
        <f t="shared" si="2"/>
        <v xml:space="preserve"> - </v>
      </c>
      <c r="E82" s="2454" t="str">
        <f t="shared" si="3"/>
        <v xml:space="preserve"> - </v>
      </c>
      <c r="F82" s="2421" t="s">
        <v>1247</v>
      </c>
      <c r="G82" s="1416" t="s">
        <v>5088</v>
      </c>
      <c r="H82" s="134">
        <v>2</v>
      </c>
      <c r="I82" s="135">
        <v>5</v>
      </c>
      <c r="J82" s="136">
        <v>3</v>
      </c>
      <c r="K82" s="137" t="s">
        <v>215</v>
      </c>
      <c r="L82" s="137" t="s">
        <v>215</v>
      </c>
      <c r="M82" s="168" t="str">
        <f>IF('II.5.'!N7="","",'II.5.'!N7)</f>
        <v/>
      </c>
    </row>
    <row r="83" spans="4:30" x14ac:dyDescent="0.25">
      <c r="D83" s="2454" t="str">
        <f t="shared" si="2"/>
        <v xml:space="preserve"> - </v>
      </c>
      <c r="E83" s="2454" t="str">
        <f t="shared" si="3"/>
        <v xml:space="preserve"> - </v>
      </c>
      <c r="F83" s="2421" t="s">
        <v>59</v>
      </c>
      <c r="G83" s="1416" t="s">
        <v>5088</v>
      </c>
      <c r="H83" s="134">
        <v>2</v>
      </c>
      <c r="I83" s="135">
        <v>5</v>
      </c>
      <c r="J83" s="136">
        <v>4</v>
      </c>
      <c r="K83" s="137" t="s">
        <v>215</v>
      </c>
      <c r="L83" s="137" t="s">
        <v>215</v>
      </c>
      <c r="M83" s="168" t="str">
        <f>IF('II.5.'!N8="","",'II.5.'!N8)</f>
        <v/>
      </c>
    </row>
    <row r="84" spans="4:30" ht="19.5" thickBot="1" x14ac:dyDescent="0.3">
      <c r="D84" s="2460" t="str">
        <f t="shared" si="2"/>
        <v xml:space="preserve"> - </v>
      </c>
      <c r="E84" s="2460" t="str">
        <f t="shared" si="3"/>
        <v xml:space="preserve"> - </v>
      </c>
      <c r="F84" s="2428" t="s">
        <v>61</v>
      </c>
      <c r="G84" s="1422" t="s">
        <v>5088</v>
      </c>
      <c r="H84" s="170">
        <v>2</v>
      </c>
      <c r="I84" s="170">
        <v>5</v>
      </c>
      <c r="J84" s="170">
        <v>5</v>
      </c>
      <c r="K84" s="171" t="s">
        <v>215</v>
      </c>
      <c r="L84" s="171" t="s">
        <v>215</v>
      </c>
      <c r="M84" s="172">
        <f>IF('II.5.'!N9="","",'II.5.'!N9)</f>
        <v>0</v>
      </c>
    </row>
    <row r="85" spans="4:30" ht="19.5" thickTop="1" x14ac:dyDescent="0.25">
      <c r="D85" s="2454" t="str">
        <f t="shared" si="2"/>
        <v xml:space="preserve"> - </v>
      </c>
      <c r="E85" s="2454" t="str">
        <f t="shared" si="3"/>
        <v xml:space="preserve"> - </v>
      </c>
      <c r="F85" s="2427" t="s">
        <v>63</v>
      </c>
      <c r="G85" s="1416" t="s">
        <v>5088</v>
      </c>
      <c r="H85" s="134">
        <v>2</v>
      </c>
      <c r="I85" s="135">
        <v>5</v>
      </c>
      <c r="J85" s="136">
        <v>6</v>
      </c>
      <c r="K85" s="137" t="s">
        <v>215</v>
      </c>
      <c r="L85" s="137" t="s">
        <v>215</v>
      </c>
      <c r="M85" s="168" t="str">
        <f>IF('II.5.'!N10="","",'II.5.'!N10)</f>
        <v/>
      </c>
    </row>
    <row r="86" spans="4:30" x14ac:dyDescent="0.25">
      <c r="D86" s="2454" t="str">
        <f t="shared" si="2"/>
        <v xml:space="preserve"> - </v>
      </c>
      <c r="E86" s="2454" t="str">
        <f t="shared" si="3"/>
        <v xml:space="preserve"> - </v>
      </c>
      <c r="F86" s="2427" t="s">
        <v>65</v>
      </c>
      <c r="G86" s="1416" t="s">
        <v>5088</v>
      </c>
      <c r="H86" s="134">
        <v>2</v>
      </c>
      <c r="I86" s="135">
        <v>5</v>
      </c>
      <c r="J86" s="136">
        <v>7</v>
      </c>
      <c r="K86" s="137" t="s">
        <v>215</v>
      </c>
      <c r="L86" s="137" t="s">
        <v>215</v>
      </c>
      <c r="M86" s="168" t="str">
        <f>IF('II.5.'!N11="","",'II.5.'!N11)</f>
        <v/>
      </c>
    </row>
    <row r="87" spans="4:30" x14ac:dyDescent="0.25">
      <c r="D87" s="2454" t="str">
        <f t="shared" si="2"/>
        <v xml:space="preserve"> - </v>
      </c>
      <c r="E87" s="2454" t="str">
        <f t="shared" si="3"/>
        <v xml:space="preserve"> - </v>
      </c>
      <c r="F87" s="2421" t="s">
        <v>67</v>
      </c>
      <c r="G87" s="1416" t="s">
        <v>5088</v>
      </c>
      <c r="H87" s="134">
        <v>2</v>
      </c>
      <c r="I87" s="135">
        <v>5</v>
      </c>
      <c r="J87" s="136">
        <v>8</v>
      </c>
      <c r="K87" s="137" t="s">
        <v>215</v>
      </c>
      <c r="L87" s="137" t="s">
        <v>215</v>
      </c>
      <c r="M87" s="168" t="str">
        <f>IF('II.5.'!N12="","",'II.5.'!N12)</f>
        <v/>
      </c>
    </row>
    <row r="88" spans="4:30" x14ac:dyDescent="0.25">
      <c r="D88" s="2454" t="str">
        <f t="shared" si="2"/>
        <v xml:space="preserve"> - </v>
      </c>
      <c r="E88" s="2454" t="str">
        <f t="shared" si="3"/>
        <v xml:space="preserve"> - </v>
      </c>
      <c r="F88" s="2421" t="s">
        <v>69</v>
      </c>
      <c r="G88" s="1416" t="s">
        <v>5088</v>
      </c>
      <c r="H88" s="134">
        <v>2</v>
      </c>
      <c r="I88" s="135">
        <v>5</v>
      </c>
      <c r="J88" s="136">
        <v>9</v>
      </c>
      <c r="K88" s="137" t="s">
        <v>215</v>
      </c>
      <c r="L88" s="137" t="s">
        <v>215</v>
      </c>
      <c r="M88" s="168" t="str">
        <f>IF('II.5.'!N13="","",'II.5.'!N13)</f>
        <v/>
      </c>
    </row>
    <row r="89" spans="4:30" ht="19.5" thickBot="1" x14ac:dyDescent="0.3">
      <c r="D89" s="2460" t="str">
        <f t="shared" si="2"/>
        <v xml:space="preserve"> - </v>
      </c>
      <c r="E89" s="2460" t="str">
        <f t="shared" si="3"/>
        <v xml:space="preserve"> - </v>
      </c>
      <c r="F89" s="2428" t="s">
        <v>71</v>
      </c>
      <c r="G89" s="1422" t="s">
        <v>5088</v>
      </c>
      <c r="H89" s="170">
        <v>2</v>
      </c>
      <c r="I89" s="170">
        <v>5</v>
      </c>
      <c r="J89" s="170">
        <v>10</v>
      </c>
      <c r="K89" s="171" t="s">
        <v>215</v>
      </c>
      <c r="L89" s="171" t="s">
        <v>215</v>
      </c>
      <c r="M89" s="172">
        <f>IF('II.5.'!N14="","",'II.5.'!N14)</f>
        <v>0</v>
      </c>
    </row>
    <row r="90" spans="4:30" ht="19.5" thickTop="1" x14ac:dyDescent="0.25">
      <c r="D90" s="2454" t="str">
        <f t="shared" si="2"/>
        <v xml:space="preserve"> - </v>
      </c>
      <c r="E90" s="2454" t="str">
        <f t="shared" si="3"/>
        <v xml:space="preserve"> - </v>
      </c>
      <c r="F90" s="2421" t="s">
        <v>73</v>
      </c>
      <c r="G90" s="1416" t="s">
        <v>5088</v>
      </c>
      <c r="H90" s="134">
        <v>2</v>
      </c>
      <c r="I90" s="135">
        <v>5</v>
      </c>
      <c r="J90" s="136">
        <v>11</v>
      </c>
      <c r="K90" s="137" t="s">
        <v>215</v>
      </c>
      <c r="L90" s="137" t="s">
        <v>215</v>
      </c>
      <c r="M90" s="168" t="str">
        <f>IF('II.5.'!N15="","",'II.5.'!N15)</f>
        <v/>
      </c>
      <c r="N90" s="113"/>
      <c r="O90" s="113"/>
      <c r="P90" s="113"/>
      <c r="Q90" s="113"/>
      <c r="R90" s="113"/>
      <c r="S90" s="113"/>
      <c r="T90" s="113"/>
      <c r="U90" s="113"/>
      <c r="V90" s="113"/>
      <c r="W90" s="113"/>
      <c r="X90" s="113"/>
      <c r="Y90" s="113"/>
      <c r="Z90" s="113"/>
      <c r="AA90" s="113"/>
      <c r="AB90" s="113"/>
      <c r="AC90" s="113"/>
      <c r="AD90" s="113"/>
    </row>
    <row r="91" spans="4:30" x14ac:dyDescent="0.25">
      <c r="D91" s="2454" t="str">
        <f t="shared" si="2"/>
        <v xml:space="preserve"> - </v>
      </c>
      <c r="E91" s="2454" t="str">
        <f t="shared" si="3"/>
        <v xml:space="preserve"> - </v>
      </c>
      <c r="F91" s="2427" t="s">
        <v>75</v>
      </c>
      <c r="G91" s="1416" t="s">
        <v>5088</v>
      </c>
      <c r="H91" s="134">
        <v>2</v>
      </c>
      <c r="I91" s="135">
        <v>5</v>
      </c>
      <c r="J91" s="136">
        <v>12</v>
      </c>
      <c r="K91" s="137" t="s">
        <v>215</v>
      </c>
      <c r="L91" s="137" t="s">
        <v>215</v>
      </c>
      <c r="M91" s="168" t="str">
        <f>IF('II.5.'!N16="","",'II.5.'!N16)</f>
        <v/>
      </c>
      <c r="N91" s="113"/>
      <c r="O91" s="113"/>
      <c r="P91" s="113"/>
      <c r="Q91" s="113"/>
      <c r="R91" s="113"/>
      <c r="S91" s="113"/>
      <c r="T91" s="113"/>
      <c r="U91" s="113"/>
      <c r="V91" s="113"/>
      <c r="W91" s="113"/>
      <c r="X91" s="113"/>
      <c r="Y91" s="113"/>
      <c r="Z91" s="113"/>
      <c r="AA91" s="113"/>
      <c r="AB91" s="113"/>
      <c r="AC91" s="113"/>
      <c r="AD91" s="113"/>
    </row>
    <row r="92" spans="4:30" x14ac:dyDescent="0.25">
      <c r="D92" s="2454" t="str">
        <f t="shared" si="2"/>
        <v xml:space="preserve"> - </v>
      </c>
      <c r="E92" s="2454" t="str">
        <f t="shared" si="3"/>
        <v xml:space="preserve"> - </v>
      </c>
      <c r="F92" s="2421" t="s">
        <v>1257</v>
      </c>
      <c r="G92" s="1416" t="s">
        <v>5088</v>
      </c>
      <c r="H92" s="134">
        <v>2</v>
      </c>
      <c r="I92" s="135">
        <v>5</v>
      </c>
      <c r="J92" s="136">
        <v>13</v>
      </c>
      <c r="K92" s="137" t="s">
        <v>215</v>
      </c>
      <c r="L92" s="137" t="s">
        <v>215</v>
      </c>
      <c r="M92" s="168" t="str">
        <f>IF('II.5.'!N17="","",'II.5.'!N17)</f>
        <v/>
      </c>
      <c r="N92" s="113"/>
      <c r="O92" s="113"/>
      <c r="P92" s="113"/>
      <c r="Q92" s="113"/>
      <c r="R92" s="113"/>
      <c r="S92" s="113"/>
      <c r="T92" s="113"/>
      <c r="U92" s="113"/>
      <c r="V92" s="113"/>
      <c r="W92" s="113"/>
      <c r="X92" s="113"/>
      <c r="Y92" s="113"/>
      <c r="Z92" s="113"/>
      <c r="AA92" s="113"/>
      <c r="AB92" s="113"/>
      <c r="AC92" s="113"/>
      <c r="AD92" s="113"/>
    </row>
    <row r="93" spans="4:30" ht="19.5" thickBot="1" x14ac:dyDescent="0.3">
      <c r="D93" s="2460" t="str">
        <f t="shared" si="2"/>
        <v xml:space="preserve"> - </v>
      </c>
      <c r="E93" s="2460" t="str">
        <f t="shared" si="3"/>
        <v xml:space="preserve"> - </v>
      </c>
      <c r="F93" s="2428" t="s">
        <v>78</v>
      </c>
      <c r="G93" s="1422" t="s">
        <v>5088</v>
      </c>
      <c r="H93" s="170">
        <v>2</v>
      </c>
      <c r="I93" s="170">
        <v>5</v>
      </c>
      <c r="J93" s="170">
        <v>14</v>
      </c>
      <c r="K93" s="171" t="s">
        <v>215</v>
      </c>
      <c r="L93" s="171" t="s">
        <v>215</v>
      </c>
      <c r="M93" s="172">
        <f>IF('II.5.'!N18="","",'II.5.'!N18)</f>
        <v>0</v>
      </c>
      <c r="N93" s="113"/>
      <c r="O93" s="113"/>
      <c r="P93" s="113"/>
      <c r="Q93" s="113"/>
      <c r="R93" s="113"/>
      <c r="S93" s="113"/>
      <c r="T93" s="113"/>
      <c r="U93" s="113"/>
      <c r="V93" s="113"/>
      <c r="W93" s="113"/>
      <c r="X93" s="113"/>
      <c r="Y93" s="113"/>
      <c r="Z93" s="113"/>
      <c r="AA93" s="113"/>
      <c r="AB93" s="113"/>
      <c r="AC93" s="113"/>
      <c r="AD93" s="113"/>
    </row>
    <row r="94" spans="4:30" ht="19.5" thickTop="1" x14ac:dyDescent="0.25">
      <c r="D94" s="2454" t="str">
        <f t="shared" si="2"/>
        <v xml:space="preserve"> - </v>
      </c>
      <c r="E94" s="2454" t="str">
        <f t="shared" si="3"/>
        <v xml:space="preserve"> - </v>
      </c>
      <c r="F94" s="2421" t="s">
        <v>80</v>
      </c>
      <c r="G94" s="1416" t="s">
        <v>5088</v>
      </c>
      <c r="H94" s="134">
        <v>2</v>
      </c>
      <c r="I94" s="135">
        <v>5</v>
      </c>
      <c r="J94" s="136">
        <v>15</v>
      </c>
      <c r="K94" s="137" t="s">
        <v>215</v>
      </c>
      <c r="L94" s="137" t="s">
        <v>215</v>
      </c>
      <c r="M94" s="168" t="str">
        <f>IF('II.5.'!N19="","",'II.5.'!N19)</f>
        <v/>
      </c>
      <c r="N94" s="113"/>
      <c r="O94" s="113"/>
      <c r="P94" s="113"/>
      <c r="Q94" s="113"/>
      <c r="R94" s="113"/>
      <c r="S94" s="113"/>
      <c r="T94" s="113"/>
      <c r="U94" s="113"/>
      <c r="V94" s="113"/>
      <c r="W94" s="113"/>
      <c r="X94" s="113"/>
      <c r="Y94" s="113"/>
      <c r="Z94" s="113"/>
      <c r="AA94" s="113"/>
      <c r="AB94" s="113"/>
      <c r="AC94" s="113"/>
      <c r="AD94" s="113"/>
    </row>
    <row r="95" spans="4:30" x14ac:dyDescent="0.25">
      <c r="D95" s="2454" t="str">
        <f t="shared" si="2"/>
        <v xml:space="preserve"> - </v>
      </c>
      <c r="E95" s="2454" t="str">
        <f t="shared" si="3"/>
        <v xml:space="preserve"> - </v>
      </c>
      <c r="F95" s="2421" t="s">
        <v>82</v>
      </c>
      <c r="G95" s="1416" t="s">
        <v>5088</v>
      </c>
      <c r="H95" s="134">
        <v>2</v>
      </c>
      <c r="I95" s="135">
        <v>5</v>
      </c>
      <c r="J95" s="136">
        <v>16</v>
      </c>
      <c r="K95" s="137" t="s">
        <v>215</v>
      </c>
      <c r="L95" s="137" t="s">
        <v>215</v>
      </c>
      <c r="M95" s="168" t="str">
        <f>IF('II.5.'!N20="","",'II.5.'!N20)</f>
        <v/>
      </c>
      <c r="N95" s="113"/>
      <c r="O95" s="113"/>
      <c r="P95" s="113"/>
      <c r="Q95" s="113"/>
      <c r="R95" s="113"/>
      <c r="S95" s="113"/>
      <c r="T95" s="113"/>
      <c r="U95" s="113"/>
      <c r="V95" s="113"/>
      <c r="W95" s="113"/>
      <c r="X95" s="113"/>
      <c r="Y95" s="113"/>
      <c r="Z95" s="113"/>
      <c r="AA95" s="113"/>
      <c r="AB95" s="113"/>
      <c r="AC95" s="113"/>
      <c r="AD95" s="113"/>
    </row>
    <row r="96" spans="4:30" x14ac:dyDescent="0.25">
      <c r="D96" s="2454" t="str">
        <f t="shared" si="2"/>
        <v xml:space="preserve"> - </v>
      </c>
      <c r="E96" s="2454" t="str">
        <f t="shared" si="3"/>
        <v xml:space="preserve"> - </v>
      </c>
      <c r="F96" s="2421" t="s">
        <v>84</v>
      </c>
      <c r="G96" s="1416" t="s">
        <v>5088</v>
      </c>
      <c r="H96" s="134">
        <v>2</v>
      </c>
      <c r="I96" s="135">
        <v>5</v>
      </c>
      <c r="J96" s="136">
        <v>17</v>
      </c>
      <c r="K96" s="137" t="s">
        <v>215</v>
      </c>
      <c r="L96" s="137" t="s">
        <v>215</v>
      </c>
      <c r="M96" s="168" t="str">
        <f>IF('II.5.'!N21="","",'II.5.'!N21)</f>
        <v/>
      </c>
      <c r="N96" s="113"/>
      <c r="O96" s="113"/>
      <c r="P96" s="113"/>
      <c r="Q96" s="113"/>
      <c r="R96" s="113"/>
      <c r="S96" s="113"/>
      <c r="T96" s="113"/>
      <c r="U96" s="113"/>
      <c r="V96" s="113"/>
      <c r="W96" s="113"/>
      <c r="X96" s="113"/>
      <c r="Y96" s="113"/>
      <c r="Z96" s="113"/>
      <c r="AA96" s="113"/>
      <c r="AB96" s="113"/>
      <c r="AC96" s="113"/>
      <c r="AD96" s="113"/>
    </row>
    <row r="97" spans="3:30" x14ac:dyDescent="0.25">
      <c r="D97" s="2454" t="str">
        <f t="shared" si="2"/>
        <v xml:space="preserve"> - </v>
      </c>
      <c r="E97" s="2454" t="str">
        <f t="shared" si="3"/>
        <v xml:space="preserve"> - </v>
      </c>
      <c r="F97" s="2421" t="s">
        <v>86</v>
      </c>
      <c r="G97" s="1416" t="s">
        <v>5088</v>
      </c>
      <c r="H97" s="134">
        <v>2</v>
      </c>
      <c r="I97" s="135">
        <v>5</v>
      </c>
      <c r="J97" s="136">
        <v>18</v>
      </c>
      <c r="K97" s="137" t="s">
        <v>215</v>
      </c>
      <c r="L97" s="137" t="s">
        <v>215</v>
      </c>
      <c r="M97" s="168" t="str">
        <f>IF('II.5.'!N22="","",'II.5.'!N22)</f>
        <v/>
      </c>
      <c r="N97" s="113"/>
      <c r="O97" s="113"/>
      <c r="P97" s="113"/>
      <c r="Q97" s="113"/>
      <c r="R97" s="113"/>
      <c r="S97" s="113"/>
      <c r="T97" s="113"/>
      <c r="U97" s="113"/>
      <c r="V97" s="113"/>
      <c r="W97" s="113"/>
      <c r="X97" s="113"/>
      <c r="Y97" s="113"/>
      <c r="Z97" s="113"/>
      <c r="AA97" s="113"/>
      <c r="AB97" s="113"/>
      <c r="AC97" s="113"/>
      <c r="AD97" s="113"/>
    </row>
    <row r="98" spans="3:30" x14ac:dyDescent="0.25">
      <c r="D98" s="2454" t="str">
        <f t="shared" si="2"/>
        <v xml:space="preserve"> - </v>
      </c>
      <c r="E98" s="2454" t="str">
        <f t="shared" si="3"/>
        <v xml:space="preserve"> - </v>
      </c>
      <c r="F98" s="2421" t="s">
        <v>88</v>
      </c>
      <c r="G98" s="1416" t="s">
        <v>5088</v>
      </c>
      <c r="H98" s="134">
        <v>2</v>
      </c>
      <c r="I98" s="135">
        <v>5</v>
      </c>
      <c r="J98" s="136">
        <v>19</v>
      </c>
      <c r="K98" s="137" t="s">
        <v>215</v>
      </c>
      <c r="L98" s="137" t="s">
        <v>215</v>
      </c>
      <c r="M98" s="168" t="str">
        <f>IF('II.5.'!N23="","",'II.5.'!N23)</f>
        <v/>
      </c>
      <c r="N98" s="113"/>
      <c r="O98" s="113"/>
      <c r="P98" s="113"/>
      <c r="Q98" s="113"/>
      <c r="R98" s="113"/>
      <c r="S98" s="113"/>
      <c r="T98" s="113"/>
      <c r="U98" s="113"/>
      <c r="V98" s="113"/>
      <c r="W98" s="113"/>
      <c r="X98" s="113"/>
      <c r="Y98" s="113"/>
      <c r="Z98" s="113"/>
      <c r="AA98" s="113"/>
      <c r="AB98" s="113"/>
      <c r="AC98" s="113"/>
      <c r="AD98" s="113"/>
    </row>
    <row r="99" spans="3:30" x14ac:dyDescent="0.25">
      <c r="D99" s="2454" t="str">
        <f t="shared" si="2"/>
        <v xml:space="preserve"> - </v>
      </c>
      <c r="E99" s="2454" t="str">
        <f t="shared" si="3"/>
        <v xml:space="preserve"> - </v>
      </c>
      <c r="F99" s="2421" t="s">
        <v>90</v>
      </c>
      <c r="G99" s="1416" t="s">
        <v>5088</v>
      </c>
      <c r="H99" s="134">
        <v>2</v>
      </c>
      <c r="I99" s="135">
        <v>5</v>
      </c>
      <c r="J99" s="136">
        <v>20</v>
      </c>
      <c r="K99" s="137" t="s">
        <v>215</v>
      </c>
      <c r="L99" s="137" t="s">
        <v>215</v>
      </c>
      <c r="M99" s="1576" t="str">
        <f>IF('II.5.'!N24="","",'II.5.'!N24)</f>
        <v/>
      </c>
      <c r="N99" s="113"/>
      <c r="O99" s="113"/>
      <c r="P99" s="113"/>
      <c r="Q99" s="113"/>
      <c r="R99" s="113"/>
      <c r="S99" s="113"/>
      <c r="T99" s="113"/>
      <c r="U99" s="113"/>
      <c r="V99" s="113"/>
      <c r="W99" s="113"/>
      <c r="X99" s="113"/>
      <c r="Y99" s="113"/>
      <c r="Z99" s="113"/>
      <c r="AA99" s="113"/>
      <c r="AB99" s="113"/>
      <c r="AC99" s="113"/>
      <c r="AD99" s="113"/>
    </row>
    <row r="100" spans="3:30" x14ac:dyDescent="0.25">
      <c r="D100" s="2454" t="str">
        <f t="shared" si="2"/>
        <v xml:space="preserve"> - </v>
      </c>
      <c r="E100" s="2454" t="str">
        <f t="shared" si="3"/>
        <v xml:space="preserve"> - </v>
      </c>
      <c r="F100" s="2421" t="s">
        <v>92</v>
      </c>
      <c r="G100" s="1416" t="s">
        <v>5088</v>
      </c>
      <c r="H100" s="134">
        <v>2</v>
      </c>
      <c r="I100" s="135">
        <v>5</v>
      </c>
      <c r="J100" s="136">
        <v>21</v>
      </c>
      <c r="K100" s="137" t="s">
        <v>215</v>
      </c>
      <c r="L100" s="137" t="s">
        <v>215</v>
      </c>
      <c r="M100" s="168" t="str">
        <f>IF('II.5.'!N25="","",'II.5.'!N25)</f>
        <v/>
      </c>
      <c r="N100" s="113"/>
      <c r="O100" s="113"/>
      <c r="P100" s="113"/>
      <c r="Q100" s="113"/>
      <c r="R100" s="113"/>
      <c r="S100" s="113"/>
      <c r="T100" s="113"/>
      <c r="U100" s="113"/>
      <c r="V100" s="113"/>
      <c r="W100" s="113"/>
      <c r="X100" s="113"/>
      <c r="Y100" s="113"/>
      <c r="Z100" s="113"/>
      <c r="AA100" s="113"/>
      <c r="AB100" s="113"/>
      <c r="AC100" s="113"/>
      <c r="AD100" s="113"/>
    </row>
    <row r="101" spans="3:30" ht="19.5" thickBot="1" x14ac:dyDescent="0.3">
      <c r="D101" s="2460" t="str">
        <f t="shared" si="2"/>
        <v xml:space="preserve"> - </v>
      </c>
      <c r="E101" s="2460" t="str">
        <f t="shared" si="3"/>
        <v xml:space="preserve"> - </v>
      </c>
      <c r="F101" s="2428" t="s">
        <v>94</v>
      </c>
      <c r="G101" s="1422" t="s">
        <v>5088</v>
      </c>
      <c r="H101" s="170">
        <v>2</v>
      </c>
      <c r="I101" s="170">
        <v>5</v>
      </c>
      <c r="J101" s="170">
        <v>22</v>
      </c>
      <c r="K101" s="171" t="s">
        <v>215</v>
      </c>
      <c r="L101" s="171" t="s">
        <v>215</v>
      </c>
      <c r="M101" s="172">
        <f>IF('II.5.'!N26="","",'II.5.'!N26)</f>
        <v>0</v>
      </c>
      <c r="N101" s="113"/>
      <c r="O101" s="113"/>
      <c r="P101" s="113"/>
      <c r="Q101" s="113"/>
      <c r="R101" s="113"/>
      <c r="S101" s="113"/>
      <c r="T101" s="113"/>
      <c r="U101" s="113"/>
      <c r="V101" s="113"/>
      <c r="W101" s="113"/>
      <c r="X101" s="113"/>
      <c r="Y101" s="113"/>
      <c r="Z101" s="113"/>
      <c r="AA101" s="113"/>
      <c r="AB101" s="113"/>
      <c r="AC101" s="113"/>
      <c r="AD101" s="113"/>
    </row>
    <row r="102" spans="3:30" ht="19.5" thickTop="1" x14ac:dyDescent="0.25">
      <c r="D102" s="2453" t="str">
        <f t="shared" si="2"/>
        <v xml:space="preserve"> - </v>
      </c>
      <c r="E102" s="2453" t="str">
        <f t="shared" si="3"/>
        <v xml:space="preserve"> - </v>
      </c>
      <c r="F102" s="2420" t="s">
        <v>96</v>
      </c>
      <c r="G102" s="1415" t="s">
        <v>5088</v>
      </c>
      <c r="H102" s="128">
        <v>2</v>
      </c>
      <c r="I102" s="129">
        <v>5</v>
      </c>
      <c r="J102" s="130">
        <v>23</v>
      </c>
      <c r="K102" s="131" t="s">
        <v>215</v>
      </c>
      <c r="L102" s="131" t="s">
        <v>215</v>
      </c>
      <c r="M102" s="175" t="str">
        <f>IF('II.5.'!N27="","",'II.5.'!N27)</f>
        <v/>
      </c>
      <c r="N102" s="113"/>
      <c r="O102" s="113"/>
      <c r="P102" s="113"/>
      <c r="Q102" s="113"/>
      <c r="R102" s="113"/>
      <c r="S102" s="113"/>
      <c r="T102" s="113"/>
      <c r="U102" s="113"/>
      <c r="V102" s="113"/>
      <c r="W102" s="113"/>
      <c r="X102" s="113"/>
      <c r="Y102" s="113"/>
      <c r="Z102" s="113"/>
      <c r="AA102" s="113"/>
      <c r="AB102" s="113"/>
      <c r="AC102" s="113"/>
      <c r="AD102" s="113"/>
    </row>
    <row r="103" spans="3:30" ht="19.5" thickBot="1" x14ac:dyDescent="0.3">
      <c r="D103" s="2460" t="str">
        <f t="shared" si="2"/>
        <v xml:space="preserve"> - </v>
      </c>
      <c r="E103" s="2460" t="str">
        <f t="shared" si="3"/>
        <v xml:space="preserve"> - </v>
      </c>
      <c r="F103" s="2428" t="s">
        <v>98</v>
      </c>
      <c r="G103" s="1422" t="s">
        <v>5088</v>
      </c>
      <c r="H103" s="170">
        <v>2</v>
      </c>
      <c r="I103" s="170">
        <v>5</v>
      </c>
      <c r="J103" s="170">
        <v>24</v>
      </c>
      <c r="K103" s="171" t="s">
        <v>215</v>
      </c>
      <c r="L103" s="171" t="s">
        <v>215</v>
      </c>
      <c r="M103" s="172">
        <f>IF('II.5.'!N28="","",'II.5.'!N28)</f>
        <v>0</v>
      </c>
      <c r="N103" s="113"/>
      <c r="O103" s="113"/>
      <c r="P103" s="113"/>
      <c r="Q103" s="113"/>
      <c r="R103" s="113"/>
      <c r="S103" s="113"/>
      <c r="T103" s="113"/>
      <c r="U103" s="113"/>
      <c r="V103" s="113"/>
      <c r="W103" s="113"/>
      <c r="X103" s="113"/>
      <c r="Y103" s="113"/>
      <c r="Z103" s="113"/>
      <c r="AA103" s="113"/>
      <c r="AB103" s="113"/>
      <c r="AC103" s="113"/>
      <c r="AD103" s="113"/>
    </row>
    <row r="104" spans="3:30" ht="19.5" thickTop="1" x14ac:dyDescent="0.25">
      <c r="D104" s="2454" t="str">
        <f t="shared" si="2"/>
        <v xml:space="preserve"> - </v>
      </c>
      <c r="E104" s="2454" t="str">
        <f t="shared" si="3"/>
        <v xml:space="preserve"> - </v>
      </c>
      <c r="F104" s="2421" t="s">
        <v>100</v>
      </c>
      <c r="G104" s="1416" t="s">
        <v>5088</v>
      </c>
      <c r="H104" s="134">
        <v>2</v>
      </c>
      <c r="I104" s="135">
        <v>5</v>
      </c>
      <c r="J104" s="136">
        <v>25</v>
      </c>
      <c r="K104" s="137" t="s">
        <v>215</v>
      </c>
      <c r="L104" s="137" t="s">
        <v>215</v>
      </c>
      <c r="M104" s="168" t="str">
        <f>IF('II.5.'!N29="","",'II.5.'!N29)</f>
        <v/>
      </c>
      <c r="N104" s="113"/>
      <c r="O104" s="113"/>
      <c r="P104" s="113"/>
      <c r="Q104" s="113"/>
      <c r="R104" s="113"/>
      <c r="S104" s="113"/>
      <c r="T104" s="113"/>
      <c r="U104" s="113"/>
      <c r="V104" s="113"/>
      <c r="W104" s="113"/>
      <c r="X104" s="113"/>
      <c r="Y104" s="113"/>
      <c r="Z104" s="113"/>
      <c r="AA104" s="113"/>
      <c r="AB104" s="113"/>
      <c r="AC104" s="113"/>
      <c r="AD104" s="113"/>
    </row>
    <row r="105" spans="3:30" x14ac:dyDescent="0.25">
      <c r="D105" s="2454" t="str">
        <f t="shared" si="2"/>
        <v xml:space="preserve"> - </v>
      </c>
      <c r="E105" s="2454" t="str">
        <f t="shared" si="3"/>
        <v xml:space="preserve"> - </v>
      </c>
      <c r="F105" s="2421" t="s">
        <v>102</v>
      </c>
      <c r="G105" s="1416" t="s">
        <v>5088</v>
      </c>
      <c r="H105" s="134">
        <v>2</v>
      </c>
      <c r="I105" s="135">
        <v>5</v>
      </c>
      <c r="J105" s="136">
        <v>26</v>
      </c>
      <c r="K105" s="137" t="s">
        <v>215</v>
      </c>
      <c r="L105" s="137" t="s">
        <v>215</v>
      </c>
      <c r="M105" s="168" t="str">
        <f>IF('II.5.'!N30="","",'II.5.'!N30)</f>
        <v/>
      </c>
      <c r="N105" s="113"/>
      <c r="O105" s="113"/>
      <c r="P105" s="113"/>
      <c r="Q105" s="113"/>
      <c r="R105" s="113"/>
      <c r="S105" s="113"/>
      <c r="T105" s="113"/>
      <c r="U105" s="113"/>
      <c r="V105" s="113"/>
      <c r="W105" s="113"/>
      <c r="X105" s="113"/>
      <c r="Y105" s="113"/>
      <c r="Z105" s="113"/>
      <c r="AA105" s="113"/>
      <c r="AB105" s="113"/>
      <c r="AC105" s="113"/>
      <c r="AD105" s="113"/>
    </row>
    <row r="106" spans="3:30" x14ac:dyDescent="0.25">
      <c r="D106" s="2454" t="str">
        <f t="shared" si="2"/>
        <v xml:space="preserve"> - </v>
      </c>
      <c r="E106" s="2454" t="str">
        <f t="shared" si="3"/>
        <v xml:space="preserve"> - </v>
      </c>
      <c r="F106" s="2421" t="s">
        <v>104</v>
      </c>
      <c r="G106" s="1416" t="s">
        <v>5088</v>
      </c>
      <c r="H106" s="134">
        <v>2</v>
      </c>
      <c r="I106" s="135">
        <v>5</v>
      </c>
      <c r="J106" s="136">
        <v>27</v>
      </c>
      <c r="K106" s="137" t="s">
        <v>215</v>
      </c>
      <c r="L106" s="137" t="s">
        <v>215</v>
      </c>
      <c r="M106" s="168" t="str">
        <f>IF('II.5.'!N31="","",'II.5.'!N31)</f>
        <v/>
      </c>
    </row>
    <row r="107" spans="3:30" x14ac:dyDescent="0.25">
      <c r="D107" s="2454" t="str">
        <f t="shared" si="2"/>
        <v xml:space="preserve"> - </v>
      </c>
      <c r="E107" s="2454" t="str">
        <f t="shared" si="3"/>
        <v xml:space="preserve"> - </v>
      </c>
      <c r="F107" s="2421" t="s">
        <v>106</v>
      </c>
      <c r="G107" s="1416" t="s">
        <v>5088</v>
      </c>
      <c r="H107" s="134">
        <v>2</v>
      </c>
      <c r="I107" s="135">
        <v>5</v>
      </c>
      <c r="J107" s="136">
        <v>28</v>
      </c>
      <c r="K107" s="137" t="s">
        <v>215</v>
      </c>
      <c r="L107" s="137" t="s">
        <v>215</v>
      </c>
      <c r="M107" s="168" t="str">
        <f>IF('II.5.'!N32="","",'II.5.'!N32)</f>
        <v/>
      </c>
    </row>
    <row r="108" spans="3:30" s="118" customFormat="1" ht="36" customHeight="1" thickBot="1" x14ac:dyDescent="0.3">
      <c r="C108" s="2531"/>
      <c r="D108" s="2454" t="str">
        <f t="shared" si="2"/>
        <v xml:space="preserve"> - </v>
      </c>
      <c r="E108" s="2454" t="str">
        <f t="shared" si="3"/>
        <v xml:space="preserve"> - </v>
      </c>
      <c r="F108" s="2421" t="s">
        <v>9702</v>
      </c>
      <c r="G108" s="1416" t="s">
        <v>5088</v>
      </c>
      <c r="H108" s="134">
        <v>2</v>
      </c>
      <c r="I108" s="135">
        <v>5</v>
      </c>
      <c r="J108" s="136">
        <v>29</v>
      </c>
      <c r="K108" s="137"/>
      <c r="L108" s="137"/>
      <c r="M108" s="168" t="str">
        <f>IF('II.5.'!N33="","",'II.5.'!N33)</f>
        <v/>
      </c>
      <c r="N108" s="120"/>
      <c r="O108" s="120"/>
      <c r="P108" s="120"/>
      <c r="Q108" s="120"/>
      <c r="R108" s="120"/>
      <c r="S108" s="120"/>
      <c r="T108" s="120"/>
      <c r="U108" s="120"/>
      <c r="V108" s="120"/>
      <c r="W108" s="120"/>
      <c r="X108" s="120"/>
      <c r="Y108" s="120"/>
      <c r="Z108" s="120"/>
      <c r="AA108" s="120"/>
      <c r="AB108" s="120"/>
      <c r="AC108" s="120"/>
      <c r="AD108" s="120"/>
    </row>
    <row r="109" spans="3:30" ht="30.75" thickTop="1" x14ac:dyDescent="0.25">
      <c r="C109" s="2532" t="str">
        <f>G109</f>
        <v>II.5.1</v>
      </c>
      <c r="D109" s="2461" t="str">
        <f t="shared" si="2"/>
        <v xml:space="preserve"> - </v>
      </c>
      <c r="E109" s="2461" t="str">
        <f t="shared" si="3"/>
        <v xml:space="preserve"> - </v>
      </c>
      <c r="F109" s="2429" t="s">
        <v>111</v>
      </c>
      <c r="G109" s="1423" t="s">
        <v>5535</v>
      </c>
      <c r="H109" s="177">
        <v>2</v>
      </c>
      <c r="I109" s="177">
        <v>51</v>
      </c>
      <c r="J109" s="177">
        <v>0</v>
      </c>
      <c r="K109" s="178" t="s">
        <v>215</v>
      </c>
      <c r="L109" s="178" t="s">
        <v>215</v>
      </c>
      <c r="M109" s="179" t="s">
        <v>204</v>
      </c>
      <c r="N109" s="179" t="s">
        <v>108</v>
      </c>
      <c r="O109" s="179" t="s">
        <v>205</v>
      </c>
      <c r="P109" s="180" t="s">
        <v>206</v>
      </c>
      <c r="Q109" s="118"/>
      <c r="R109" s="118"/>
      <c r="S109" s="118"/>
      <c r="T109" s="118"/>
      <c r="U109" s="119"/>
      <c r="V109" s="119"/>
      <c r="W109" s="119"/>
      <c r="X109" s="119"/>
      <c r="Y109" s="119"/>
      <c r="Z109" s="119"/>
      <c r="AA109" s="119"/>
      <c r="AB109" s="119"/>
      <c r="AC109" s="119"/>
      <c r="AD109" s="119"/>
    </row>
    <row r="110" spans="3:30" x14ac:dyDescent="0.25">
      <c r="D110" s="2455" t="str">
        <f t="shared" si="2"/>
        <v xml:space="preserve"> - </v>
      </c>
      <c r="E110" s="2455" t="str">
        <f t="shared" si="3"/>
        <v xml:space="preserve"> - </v>
      </c>
      <c r="F110" s="2422" t="s">
        <v>10884</v>
      </c>
      <c r="G110" s="1417" t="s">
        <v>5535</v>
      </c>
      <c r="H110" s="142">
        <v>2</v>
      </c>
      <c r="I110" s="143">
        <v>51</v>
      </c>
      <c r="J110" s="144">
        <v>1</v>
      </c>
      <c r="K110" s="288" t="s">
        <v>215</v>
      </c>
      <c r="L110" s="288" t="s">
        <v>215</v>
      </c>
      <c r="M110" s="2044">
        <f>IF('II.5.1'!I6="","",'II.5.1'!I6)</f>
        <v>0</v>
      </c>
      <c r="N110" s="212" t="str">
        <f>IF('II.5.1'!J6="","",'II.5.1'!J6)</f>
        <v/>
      </c>
      <c r="O110" s="212" t="str">
        <f>IF('II.5.1'!K6="","",'II.5.1'!K6)</f>
        <v/>
      </c>
      <c r="P110" s="227" t="str">
        <f>IF('II.5.1'!L6="","",'II.5.1'!L6)</f>
        <v/>
      </c>
    </row>
    <row r="111" spans="3:30" x14ac:dyDescent="0.25">
      <c r="D111" s="2454" t="str">
        <f t="shared" si="2"/>
        <v xml:space="preserve"> - </v>
      </c>
      <c r="E111" s="2454" t="str">
        <f t="shared" si="3"/>
        <v xml:space="preserve"> - </v>
      </c>
      <c r="F111" s="2427" t="s">
        <v>10871</v>
      </c>
      <c r="G111" s="1416" t="s">
        <v>5535</v>
      </c>
      <c r="H111" s="134">
        <v>2</v>
      </c>
      <c r="I111" s="135">
        <v>51</v>
      </c>
      <c r="J111" s="136">
        <v>2</v>
      </c>
      <c r="K111" s="189"/>
      <c r="L111" s="189"/>
      <c r="M111" s="2055"/>
      <c r="N111" s="205" t="str">
        <f>IF('II.5.1'!J7="","",'II.5.1'!J7)</f>
        <v/>
      </c>
      <c r="O111" s="2051"/>
      <c r="P111" s="2052"/>
    </row>
    <row r="112" spans="3:30" s="118" customFormat="1" ht="35.450000000000003" customHeight="1" thickBot="1" x14ac:dyDescent="0.3">
      <c r="C112" s="2531"/>
      <c r="D112" s="2462" t="str">
        <f t="shared" si="2"/>
        <v xml:space="preserve"> - </v>
      </c>
      <c r="E112" s="2462" t="str">
        <f t="shared" si="3"/>
        <v xml:space="preserve"> - </v>
      </c>
      <c r="F112" s="2430" t="s">
        <v>10872</v>
      </c>
      <c r="G112" s="2045" t="s">
        <v>5535</v>
      </c>
      <c r="H112" s="2046">
        <v>2</v>
      </c>
      <c r="I112" s="2047">
        <v>51</v>
      </c>
      <c r="J112" s="2048">
        <v>3</v>
      </c>
      <c r="K112" s="363"/>
      <c r="L112" s="363"/>
      <c r="M112" s="2056"/>
      <c r="N112" s="2049" t="str">
        <f>IF('II.5.1'!J8="","",'II.5.1'!J8)</f>
        <v/>
      </c>
      <c r="O112" s="2053"/>
      <c r="P112" s="2054"/>
      <c r="Q112" s="120"/>
      <c r="R112" s="120"/>
      <c r="S112" s="120"/>
      <c r="T112" s="120"/>
      <c r="U112" s="120"/>
      <c r="V112" s="120"/>
      <c r="W112" s="120"/>
      <c r="X112" s="120"/>
      <c r="Y112" s="120"/>
      <c r="Z112" s="120"/>
      <c r="AA112" s="120"/>
      <c r="AB112" s="120"/>
      <c r="AC112" s="120"/>
      <c r="AD112" s="120"/>
    </row>
    <row r="113" spans="3:30" ht="30.75" thickTop="1" x14ac:dyDescent="0.25">
      <c r="C113" s="2532" t="str">
        <f>G113</f>
        <v>II.5.2</v>
      </c>
      <c r="D113" s="2449" t="str">
        <f t="shared" si="2"/>
        <v xml:space="preserve"> - </v>
      </c>
      <c r="E113" s="2449" t="str">
        <f t="shared" si="3"/>
        <v xml:space="preserve"> - </v>
      </c>
      <c r="F113" s="2416" t="s">
        <v>5536</v>
      </c>
      <c r="G113" s="1411" t="s">
        <v>5534</v>
      </c>
      <c r="H113" s="115">
        <v>2</v>
      </c>
      <c r="I113" s="115">
        <v>52</v>
      </c>
      <c r="J113" s="115">
        <v>0</v>
      </c>
      <c r="K113" s="184"/>
      <c r="L113" s="184"/>
      <c r="M113" s="185" t="s">
        <v>5516</v>
      </c>
      <c r="N113" s="180" t="s">
        <v>5553</v>
      </c>
      <c r="O113" s="118"/>
      <c r="P113" s="118"/>
      <c r="Q113" s="119"/>
      <c r="R113" s="119"/>
      <c r="S113" s="119"/>
      <c r="T113" s="119"/>
      <c r="U113" s="119"/>
      <c r="V113" s="119"/>
      <c r="W113" s="119"/>
      <c r="X113" s="119"/>
      <c r="Y113" s="119"/>
      <c r="Z113" s="119"/>
      <c r="AA113" s="119"/>
      <c r="AB113" s="119"/>
      <c r="AC113" s="119"/>
      <c r="AD113" s="119"/>
    </row>
    <row r="114" spans="3:30" ht="19.5" thickBot="1" x14ac:dyDescent="0.3">
      <c r="D114" s="2460" t="str">
        <f t="shared" si="2"/>
        <v xml:space="preserve"> - </v>
      </c>
      <c r="E114" s="2460" t="str">
        <f t="shared" si="3"/>
        <v xml:space="preserve"> - </v>
      </c>
      <c r="F114" s="2428" t="s">
        <v>5558</v>
      </c>
      <c r="G114" s="1422" t="s">
        <v>5534</v>
      </c>
      <c r="H114" s="170">
        <v>2</v>
      </c>
      <c r="I114" s="170">
        <v>52</v>
      </c>
      <c r="J114" s="170">
        <v>1</v>
      </c>
      <c r="K114" s="171"/>
      <c r="L114" s="171"/>
      <c r="M114" s="950">
        <f>IF('II.5.2'!E6="","",'II.5.2'!E6)</f>
        <v>0</v>
      </c>
      <c r="N114" s="172">
        <f>IF('II.5.2'!F6="","",'II.5.2'!F6)</f>
        <v>0</v>
      </c>
      <c r="O114" s="375"/>
      <c r="P114" s="375"/>
    </row>
    <row r="115" spans="3:30" ht="19.5" thickTop="1" x14ac:dyDescent="0.25">
      <c r="D115" s="2455" t="str">
        <f t="shared" si="2"/>
        <v xml:space="preserve"> - </v>
      </c>
      <c r="E115" s="2455" t="str">
        <f t="shared" si="3"/>
        <v xml:space="preserve"> - </v>
      </c>
      <c r="F115" s="2422" t="s">
        <v>5540</v>
      </c>
      <c r="G115" s="1417" t="s">
        <v>5534</v>
      </c>
      <c r="H115" s="142">
        <v>2</v>
      </c>
      <c r="I115" s="143">
        <v>52</v>
      </c>
      <c r="J115" s="144">
        <v>2</v>
      </c>
      <c r="K115" s="288"/>
      <c r="L115" s="288"/>
      <c r="M115" s="187" t="str">
        <f>IF('II.5.2'!E7="","",'II.5.2'!E7)</f>
        <v/>
      </c>
      <c r="N115" s="188" t="str">
        <f>IF('II.5.2'!F7="","",'II.5.2'!F7)</f>
        <v/>
      </c>
      <c r="O115" s="375"/>
      <c r="P115" s="375"/>
    </row>
    <row r="116" spans="3:30" x14ac:dyDescent="0.25">
      <c r="D116" s="2455" t="str">
        <f t="shared" si="2"/>
        <v xml:space="preserve"> - </v>
      </c>
      <c r="E116" s="2455" t="str">
        <f t="shared" si="3"/>
        <v xml:space="preserve"> - </v>
      </c>
      <c r="F116" s="2422" t="s">
        <v>5541</v>
      </c>
      <c r="G116" s="1417" t="s">
        <v>5534</v>
      </c>
      <c r="H116" s="142">
        <v>2</v>
      </c>
      <c r="I116" s="143">
        <v>52</v>
      </c>
      <c r="J116" s="144">
        <v>3</v>
      </c>
      <c r="K116" s="288"/>
      <c r="L116" s="288"/>
      <c r="M116" s="187" t="str">
        <f>IF('II.5.2'!E8="","",'II.5.2'!E8)</f>
        <v/>
      </c>
      <c r="N116" s="188" t="str">
        <f>IF('II.5.2'!F8="","",'II.5.2'!F8)</f>
        <v/>
      </c>
      <c r="O116" s="375"/>
      <c r="P116" s="375"/>
    </row>
    <row r="117" spans="3:30" x14ac:dyDescent="0.25">
      <c r="D117" s="2455" t="str">
        <f t="shared" si="2"/>
        <v xml:space="preserve"> - </v>
      </c>
      <c r="E117" s="2455" t="str">
        <f t="shared" si="3"/>
        <v xml:space="preserve"> - </v>
      </c>
      <c r="F117" s="2422" t="s">
        <v>5542</v>
      </c>
      <c r="G117" s="1417" t="s">
        <v>5534</v>
      </c>
      <c r="H117" s="142">
        <v>2</v>
      </c>
      <c r="I117" s="143">
        <v>52</v>
      </c>
      <c r="J117" s="144">
        <v>4</v>
      </c>
      <c r="K117" s="288"/>
      <c r="L117" s="288"/>
      <c r="M117" s="187" t="str">
        <f>IF('II.5.2'!E9="","",'II.5.2'!E9)</f>
        <v/>
      </c>
      <c r="N117" s="188" t="str">
        <f>IF('II.5.2'!F9="","",'II.5.2'!F9)</f>
        <v/>
      </c>
      <c r="O117" s="375"/>
      <c r="P117" s="375"/>
    </row>
    <row r="118" spans="3:30" ht="19.5" thickBot="1" x14ac:dyDescent="0.3">
      <c r="D118" s="2460" t="str">
        <f t="shared" si="2"/>
        <v xml:space="preserve"> - </v>
      </c>
      <c r="E118" s="2460" t="str">
        <f t="shared" si="3"/>
        <v xml:space="preserve"> - </v>
      </c>
      <c r="F118" s="2428" t="s">
        <v>5557</v>
      </c>
      <c r="G118" s="1422" t="s">
        <v>5534</v>
      </c>
      <c r="H118" s="170">
        <v>2</v>
      </c>
      <c r="I118" s="170">
        <v>52</v>
      </c>
      <c r="J118" s="170">
        <v>5</v>
      </c>
      <c r="K118" s="171"/>
      <c r="L118" s="171"/>
      <c r="M118" s="950">
        <f>IF('II.5.2'!E10="","",'II.5.2'!E10)</f>
        <v>0</v>
      </c>
      <c r="N118" s="172">
        <f>IF('II.5.2'!F10="","",'II.5.2'!F10)</f>
        <v>0</v>
      </c>
      <c r="O118" s="375"/>
      <c r="P118" s="375"/>
    </row>
    <row r="119" spans="3:30" ht="19.5" thickTop="1" x14ac:dyDescent="0.25">
      <c r="D119" s="2455" t="str">
        <f t="shared" si="2"/>
        <v xml:space="preserve"> - </v>
      </c>
      <c r="E119" s="2455" t="str">
        <f t="shared" si="3"/>
        <v xml:space="preserve"> - </v>
      </c>
      <c r="F119" s="2422" t="s">
        <v>5531</v>
      </c>
      <c r="G119" s="1417" t="s">
        <v>5534</v>
      </c>
      <c r="H119" s="142">
        <v>2</v>
      </c>
      <c r="I119" s="143">
        <v>52</v>
      </c>
      <c r="J119" s="144">
        <v>6</v>
      </c>
      <c r="K119" s="288"/>
      <c r="L119" s="288"/>
      <c r="M119" s="187" t="str">
        <f>IF('II.5.2'!E11="","",'II.5.2'!E11)</f>
        <v/>
      </c>
      <c r="N119" s="188" t="str">
        <f>IF('II.5.2'!F11="","",'II.5.2'!F11)</f>
        <v/>
      </c>
      <c r="O119" s="375"/>
      <c r="P119" s="375"/>
    </row>
    <row r="120" spans="3:30" x14ac:dyDescent="0.25">
      <c r="D120" s="2455" t="str">
        <f t="shared" si="2"/>
        <v xml:space="preserve"> - </v>
      </c>
      <c r="E120" s="2455" t="str">
        <f t="shared" si="3"/>
        <v xml:space="preserve"> - </v>
      </c>
      <c r="F120" s="2422" t="s">
        <v>5532</v>
      </c>
      <c r="G120" s="1417" t="s">
        <v>5534</v>
      </c>
      <c r="H120" s="142">
        <v>2</v>
      </c>
      <c r="I120" s="143">
        <v>52</v>
      </c>
      <c r="J120" s="144">
        <v>7</v>
      </c>
      <c r="K120" s="288"/>
      <c r="L120" s="288"/>
      <c r="M120" s="187" t="str">
        <f>IF('II.5.2'!E12="","",'II.5.2'!E12)</f>
        <v/>
      </c>
      <c r="N120" s="188" t="str">
        <f>IF('II.5.2'!F12="","",'II.5.2'!F12)</f>
        <v/>
      </c>
      <c r="O120" s="375"/>
      <c r="P120" s="375"/>
    </row>
    <row r="121" spans="3:30" ht="19.5" thickBot="1" x14ac:dyDescent="0.3">
      <c r="D121" s="2463" t="str">
        <f t="shared" si="2"/>
        <v xml:space="preserve"> - </v>
      </c>
      <c r="E121" s="2463" t="str">
        <f t="shared" si="3"/>
        <v xml:space="preserve"> - </v>
      </c>
      <c r="F121" s="2431" t="s">
        <v>5533</v>
      </c>
      <c r="G121" s="1424" t="s">
        <v>5534</v>
      </c>
      <c r="H121" s="959">
        <v>2</v>
      </c>
      <c r="I121" s="960">
        <v>52</v>
      </c>
      <c r="J121" s="961">
        <v>8</v>
      </c>
      <c r="K121" s="962"/>
      <c r="L121" s="962"/>
      <c r="M121" s="963" t="str">
        <f>IF('II.5.2'!E13="","",'II.5.2'!E13)</f>
        <v/>
      </c>
      <c r="N121" s="964" t="str">
        <f>IF('II.5.2'!F13="","",'II.5.2'!F13)</f>
        <v/>
      </c>
      <c r="O121" s="375"/>
      <c r="P121" s="375"/>
    </row>
    <row r="122" spans="3:30" ht="19.5" thickTop="1" x14ac:dyDescent="0.25">
      <c r="D122" s="2464" t="str">
        <f t="shared" si="2"/>
        <v xml:space="preserve"> - </v>
      </c>
      <c r="E122" s="2464" t="str">
        <f t="shared" si="3"/>
        <v xml:space="preserve"> - </v>
      </c>
      <c r="F122" s="2432" t="s">
        <v>5543</v>
      </c>
      <c r="G122" s="1425" t="s">
        <v>5534</v>
      </c>
      <c r="H122" s="952">
        <v>2</v>
      </c>
      <c r="I122" s="953">
        <v>52</v>
      </c>
      <c r="J122" s="954">
        <v>9</v>
      </c>
      <c r="K122" s="955"/>
      <c r="L122" s="955"/>
      <c r="M122" s="956" t="str">
        <f>IF('II.5.2'!E14="","",'II.5.2'!E14)</f>
        <v/>
      </c>
      <c r="N122" s="957" t="str">
        <f>IF('II.5.2'!F14="","",'II.5.2'!F14)</f>
        <v/>
      </c>
      <c r="O122" s="375"/>
      <c r="P122" s="375"/>
    </row>
    <row r="123" spans="3:30" x14ac:dyDescent="0.25">
      <c r="D123" s="2455" t="str">
        <f t="shared" si="2"/>
        <v xml:space="preserve"> - </v>
      </c>
      <c r="E123" s="2455" t="str">
        <f t="shared" si="3"/>
        <v xml:space="preserve"> - </v>
      </c>
      <c r="F123" s="2422" t="s">
        <v>5544</v>
      </c>
      <c r="G123" s="1417" t="s">
        <v>5534</v>
      </c>
      <c r="H123" s="142">
        <v>2</v>
      </c>
      <c r="I123" s="143">
        <v>52</v>
      </c>
      <c r="J123" s="144">
        <v>10</v>
      </c>
      <c r="K123" s="288"/>
      <c r="L123" s="288"/>
      <c r="M123" s="187" t="str">
        <f>IF('II.5.2'!E15="","",'II.5.2'!E15)</f>
        <v/>
      </c>
      <c r="N123" s="188" t="str">
        <f>IF('II.5.2'!F15="","",'II.5.2'!F15)</f>
        <v/>
      </c>
      <c r="O123" s="375"/>
      <c r="P123" s="375"/>
    </row>
    <row r="124" spans="3:30" x14ac:dyDescent="0.25">
      <c r="D124" s="2455" t="str">
        <f t="shared" si="2"/>
        <v xml:space="preserve"> - </v>
      </c>
      <c r="E124" s="2455" t="str">
        <f t="shared" si="3"/>
        <v xml:space="preserve"> - </v>
      </c>
      <c r="F124" s="2422" t="s">
        <v>5545</v>
      </c>
      <c r="G124" s="1417" t="s">
        <v>5534</v>
      </c>
      <c r="H124" s="142">
        <v>2</v>
      </c>
      <c r="I124" s="143">
        <v>52</v>
      </c>
      <c r="J124" s="144">
        <v>11</v>
      </c>
      <c r="K124" s="288"/>
      <c r="L124" s="288"/>
      <c r="M124" s="187" t="str">
        <f>IF('II.5.2'!E16="","",'II.5.2'!E16)</f>
        <v/>
      </c>
      <c r="N124" s="188" t="str">
        <f>IF('II.5.2'!F16="","",'II.5.2'!F16)</f>
        <v/>
      </c>
      <c r="O124" s="375"/>
      <c r="P124" s="375"/>
    </row>
    <row r="125" spans="3:30" x14ac:dyDescent="0.25">
      <c r="D125" s="2455" t="str">
        <f t="shared" si="2"/>
        <v xml:space="preserve"> - </v>
      </c>
      <c r="E125" s="2455" t="str">
        <f t="shared" si="3"/>
        <v xml:space="preserve"> - </v>
      </c>
      <c r="F125" s="2422" t="s">
        <v>5546</v>
      </c>
      <c r="G125" s="1417" t="s">
        <v>5534</v>
      </c>
      <c r="H125" s="142">
        <v>2</v>
      </c>
      <c r="I125" s="143">
        <v>52</v>
      </c>
      <c r="J125" s="144">
        <v>12</v>
      </c>
      <c r="K125" s="288"/>
      <c r="L125" s="288"/>
      <c r="M125" s="187" t="str">
        <f>IF('II.5.2'!E17="","",'II.5.2'!E17)</f>
        <v/>
      </c>
      <c r="N125" s="188" t="str">
        <f>IF('II.5.2'!F17="","",'II.5.2'!F17)</f>
        <v/>
      </c>
      <c r="O125" s="375"/>
      <c r="P125" s="375"/>
    </row>
    <row r="126" spans="3:30" x14ac:dyDescent="0.25">
      <c r="D126" s="2455" t="str">
        <f t="shared" si="2"/>
        <v xml:space="preserve"> - </v>
      </c>
      <c r="E126" s="2455" t="str">
        <f t="shared" si="3"/>
        <v xml:space="preserve"> - </v>
      </c>
      <c r="F126" s="2422" t="s">
        <v>5547</v>
      </c>
      <c r="G126" s="1417" t="s">
        <v>5534</v>
      </c>
      <c r="H126" s="142">
        <v>2</v>
      </c>
      <c r="I126" s="143">
        <v>52</v>
      </c>
      <c r="J126" s="144">
        <v>13</v>
      </c>
      <c r="K126" s="288"/>
      <c r="L126" s="288"/>
      <c r="M126" s="187" t="str">
        <f>IF('II.5.2'!E18="","",'II.5.2'!E18)</f>
        <v/>
      </c>
      <c r="N126" s="188" t="str">
        <f>IF('II.5.2'!F18="","",'II.5.2'!F18)</f>
        <v/>
      </c>
      <c r="O126" s="375"/>
      <c r="P126" s="375"/>
    </row>
    <row r="127" spans="3:30" x14ac:dyDescent="0.25">
      <c r="D127" s="2455" t="str">
        <f t="shared" si="2"/>
        <v xml:space="preserve"> - </v>
      </c>
      <c r="E127" s="2455" t="str">
        <f t="shared" si="3"/>
        <v xml:space="preserve"> - </v>
      </c>
      <c r="F127" s="2422" t="s">
        <v>5548</v>
      </c>
      <c r="G127" s="1417" t="s">
        <v>5534</v>
      </c>
      <c r="H127" s="142">
        <v>2</v>
      </c>
      <c r="I127" s="143">
        <v>52</v>
      </c>
      <c r="J127" s="144">
        <v>14</v>
      </c>
      <c r="K127" s="288"/>
      <c r="L127" s="288"/>
      <c r="M127" s="187" t="str">
        <f>IF('II.5.2'!E19="","",'II.5.2'!E19)</f>
        <v/>
      </c>
      <c r="N127" s="188" t="str">
        <f>IF('II.5.2'!F19="","",'II.5.2'!F19)</f>
        <v/>
      </c>
      <c r="O127" s="375"/>
      <c r="P127" s="375"/>
    </row>
    <row r="128" spans="3:30" x14ac:dyDescent="0.25">
      <c r="D128" s="2455" t="str">
        <f t="shared" si="2"/>
        <v xml:space="preserve"> - </v>
      </c>
      <c r="E128" s="2455" t="str">
        <f t="shared" si="3"/>
        <v xml:space="preserve"> - </v>
      </c>
      <c r="F128" s="2422" t="s">
        <v>5549</v>
      </c>
      <c r="G128" s="1417" t="s">
        <v>5534</v>
      </c>
      <c r="H128" s="142">
        <v>2</v>
      </c>
      <c r="I128" s="143">
        <v>52</v>
      </c>
      <c r="J128" s="144">
        <v>15</v>
      </c>
      <c r="K128" s="288"/>
      <c r="L128" s="288"/>
      <c r="M128" s="187" t="str">
        <f>IF('II.5.2'!E20="","",'II.5.2'!E20)</f>
        <v/>
      </c>
      <c r="N128" s="188" t="str">
        <f>IF('II.5.2'!F20="","",'II.5.2'!F20)</f>
        <v/>
      </c>
      <c r="O128" s="375"/>
      <c r="P128" s="375"/>
    </row>
    <row r="129" spans="3:33" x14ac:dyDescent="0.25">
      <c r="D129" s="2455" t="str">
        <f t="shared" si="2"/>
        <v xml:space="preserve"> - </v>
      </c>
      <c r="E129" s="2455" t="str">
        <f t="shared" si="3"/>
        <v xml:space="preserve"> - </v>
      </c>
      <c r="F129" s="2422" t="s">
        <v>5550</v>
      </c>
      <c r="G129" s="1417" t="s">
        <v>5534</v>
      </c>
      <c r="H129" s="142">
        <v>2</v>
      </c>
      <c r="I129" s="143">
        <v>52</v>
      </c>
      <c r="J129" s="144">
        <v>16</v>
      </c>
      <c r="K129" s="288"/>
      <c r="L129" s="288"/>
      <c r="M129" s="187" t="str">
        <f>IF('II.5.2'!E21="","",'II.5.2'!E21)</f>
        <v/>
      </c>
      <c r="N129" s="188" t="str">
        <f>IF('II.5.2'!F21="","",'II.5.2'!F21)</f>
        <v/>
      </c>
      <c r="O129" s="375"/>
      <c r="P129" s="375"/>
    </row>
    <row r="130" spans="3:33" x14ac:dyDescent="0.25">
      <c r="D130" s="2455" t="str">
        <f t="shared" si="2"/>
        <v xml:space="preserve"> - </v>
      </c>
      <c r="E130" s="2455" t="str">
        <f t="shared" si="3"/>
        <v xml:space="preserve"> - </v>
      </c>
      <c r="F130" s="2422" t="s">
        <v>5551</v>
      </c>
      <c r="G130" s="1417" t="s">
        <v>5534</v>
      </c>
      <c r="H130" s="142">
        <v>2</v>
      </c>
      <c r="I130" s="143">
        <v>52</v>
      </c>
      <c r="J130" s="144">
        <v>17</v>
      </c>
      <c r="K130" s="288"/>
      <c r="L130" s="288"/>
      <c r="M130" s="187" t="str">
        <f>IF('II.5.2'!E22="","",'II.5.2'!E22)</f>
        <v/>
      </c>
      <c r="N130" s="188" t="str">
        <f>IF('II.5.2'!F22="","",'II.5.2'!F22)</f>
        <v/>
      </c>
      <c r="O130" s="375"/>
      <c r="P130" s="375"/>
    </row>
    <row r="131" spans="3:33" customFormat="1" ht="19.5" thickBot="1" x14ac:dyDescent="0.3">
      <c r="C131" s="2531"/>
      <c r="D131" s="2450" t="str">
        <f t="shared" si="2"/>
        <v xml:space="preserve"> - </v>
      </c>
      <c r="E131" s="2450" t="str">
        <f t="shared" si="3"/>
        <v xml:space="preserve"> - </v>
      </c>
      <c r="F131" s="2417" t="s">
        <v>5552</v>
      </c>
      <c r="G131" s="1412" t="s">
        <v>5534</v>
      </c>
      <c r="H131" s="151">
        <v>2</v>
      </c>
      <c r="I131" s="108">
        <v>52</v>
      </c>
      <c r="J131" s="109">
        <v>18</v>
      </c>
      <c r="K131" s="181"/>
      <c r="L131" s="181"/>
      <c r="M131" s="376" t="str">
        <f>IF('II.5.2'!E23="","",'II.5.2'!E23)</f>
        <v/>
      </c>
      <c r="N131" s="377" t="str">
        <f>IF('II.5.2'!F23="","",'II.5.2'!F23)</f>
        <v/>
      </c>
      <c r="O131" s="375"/>
      <c r="P131" s="375"/>
      <c r="Q131" s="120"/>
      <c r="R131" s="120"/>
      <c r="S131" s="120"/>
      <c r="T131" s="120"/>
      <c r="U131" s="120"/>
      <c r="V131" s="120"/>
      <c r="W131" s="120"/>
      <c r="X131" s="120"/>
      <c r="Y131" s="120"/>
      <c r="Z131" s="120"/>
      <c r="AA131" s="120"/>
      <c r="AB131" s="120"/>
      <c r="AC131" s="120"/>
      <c r="AD131" s="120"/>
    </row>
    <row r="132" spans="3:33" customFormat="1" ht="19.5" thickTop="1" x14ac:dyDescent="0.25">
      <c r="C132" s="2532" t="str">
        <f>G132</f>
        <v>II.5.3</v>
      </c>
      <c r="D132" s="2456" t="str">
        <f t="shared" ref="D132:D195" si="5">IF(E132=" - "," - ","CUI"&amp;TEXT(E132,"0000000000")&amp;"_Cap"&amp;H132&amp;"Pct"&amp;TEXT(I132,"000")&amp;"Rd"&amp;TEXT(J132,"000"))</f>
        <v xml:space="preserve"> - </v>
      </c>
      <c r="E132" s="2456" t="str">
        <f t="shared" si="3"/>
        <v xml:space="preserve"> - </v>
      </c>
      <c r="F132" s="2423" t="s">
        <v>10794</v>
      </c>
      <c r="G132" s="1418" t="s">
        <v>9975</v>
      </c>
      <c r="H132" s="148">
        <v>2</v>
      </c>
      <c r="I132" s="148">
        <v>5311</v>
      </c>
      <c r="J132" s="148">
        <v>0</v>
      </c>
      <c r="K132" s="1684"/>
      <c r="L132" s="1684"/>
      <c r="M132" s="79" t="s">
        <v>1236</v>
      </c>
    </row>
    <row r="133" spans="3:33" customFormat="1" x14ac:dyDescent="0.3">
      <c r="C133" s="2534"/>
      <c r="D133" s="2465" t="str">
        <f t="shared" si="5"/>
        <v xml:space="preserve"> - </v>
      </c>
      <c r="E133" s="2465" t="str">
        <f t="shared" si="3"/>
        <v xml:space="preserve"> - </v>
      </c>
      <c r="F133" s="2433" t="s">
        <v>10779</v>
      </c>
      <c r="G133" s="1430" t="s">
        <v>9975</v>
      </c>
      <c r="H133" s="83">
        <v>2</v>
      </c>
      <c r="I133" s="85">
        <v>5311</v>
      </c>
      <c r="J133" s="95">
        <v>1</v>
      </c>
      <c r="K133" s="189"/>
      <c r="L133" s="189"/>
      <c r="M133" s="1938" t="str">
        <f>IF('II.5.3'!G11="","",'II.5.3'!G11)</f>
        <v/>
      </c>
    </row>
    <row r="134" spans="3:33" ht="36" customHeight="1" thickBot="1" x14ac:dyDescent="0.35">
      <c r="C134" s="2534"/>
      <c r="D134" s="2466" t="str">
        <f t="shared" si="5"/>
        <v xml:space="preserve"> - </v>
      </c>
      <c r="E134" s="2466" t="str">
        <f t="shared" ref="E134:E197" si="6">E133</f>
        <v xml:space="preserve"> - </v>
      </c>
      <c r="F134" s="2434" t="s">
        <v>10780</v>
      </c>
      <c r="G134" s="1431" t="s">
        <v>9975</v>
      </c>
      <c r="H134" s="82">
        <v>2</v>
      </c>
      <c r="I134" s="84">
        <v>5311</v>
      </c>
      <c r="J134" s="96">
        <v>2</v>
      </c>
      <c r="K134" s="288"/>
      <c r="L134" s="288"/>
      <c r="M134" s="1939" t="str">
        <f>IF('II.5.3'!G12="","",'II.5.3'!G12)</f>
        <v/>
      </c>
      <c r="N134"/>
      <c r="O134"/>
      <c r="P134"/>
      <c r="Q134"/>
      <c r="R134"/>
      <c r="S134"/>
      <c r="T134"/>
      <c r="U134"/>
      <c r="V134"/>
      <c r="W134"/>
      <c r="X134"/>
      <c r="Y134"/>
      <c r="Z134"/>
      <c r="AA134"/>
      <c r="AB134"/>
      <c r="AC134"/>
      <c r="AD134"/>
      <c r="AE134" s="120"/>
      <c r="AF134" s="120"/>
      <c r="AG134" s="120"/>
    </row>
    <row r="135" spans="3:33" ht="19.5" thickTop="1" x14ac:dyDescent="0.25">
      <c r="D135" s="2456" t="str">
        <f t="shared" si="5"/>
        <v xml:space="preserve"> - </v>
      </c>
      <c r="E135" s="2456" t="str">
        <f t="shared" si="6"/>
        <v xml:space="preserve"> - </v>
      </c>
      <c r="F135" s="2423" t="s">
        <v>9983</v>
      </c>
      <c r="G135" s="1418" t="s">
        <v>9975</v>
      </c>
      <c r="H135" s="148">
        <v>2</v>
      </c>
      <c r="I135" s="148">
        <v>531</v>
      </c>
      <c r="J135" s="148">
        <v>0</v>
      </c>
      <c r="K135" s="1684"/>
      <c r="L135" s="1684"/>
      <c r="M135" s="179" t="s">
        <v>410</v>
      </c>
      <c r="N135" s="179" t="s">
        <v>20</v>
      </c>
      <c r="O135" s="179" t="s">
        <v>10772</v>
      </c>
      <c r="P135" s="179" t="s">
        <v>9972</v>
      </c>
      <c r="Q135" s="180" t="s">
        <v>322</v>
      </c>
      <c r="R135" s="375"/>
      <c r="S135" s="375"/>
      <c r="AE135" s="120"/>
    </row>
    <row r="136" spans="3:33" x14ac:dyDescent="0.25">
      <c r="D136" s="2455" t="str">
        <f t="shared" si="5"/>
        <v xml:space="preserve"> - </v>
      </c>
      <c r="E136" s="2455" t="str">
        <f t="shared" si="6"/>
        <v xml:space="preserve"> - </v>
      </c>
      <c r="F136" s="2422" t="s">
        <v>9984</v>
      </c>
      <c r="G136" s="1417" t="s">
        <v>9975</v>
      </c>
      <c r="H136" s="142">
        <v>2</v>
      </c>
      <c r="I136" s="143">
        <v>531</v>
      </c>
      <c r="J136" s="144">
        <v>1</v>
      </c>
      <c r="K136" s="288"/>
      <c r="L136" s="288"/>
      <c r="M136" s="1934" t="str">
        <f>IF('II.5.3'!C28="","",'II.5.3'!C28)</f>
        <v/>
      </c>
      <c r="N136" s="1934" t="str">
        <f>IF('II.5.3'!D28="","",'II.5.3'!D28)</f>
        <v/>
      </c>
      <c r="O136" s="1934" t="str">
        <f>IF('II.5.3'!E28="","",'II.5.3'!E28)</f>
        <v/>
      </c>
      <c r="P136" s="1934" t="str">
        <f>IF('II.5.3'!F28="","",'II.5.3'!F28)</f>
        <v/>
      </c>
      <c r="Q136" s="1935" t="str">
        <f>IF('II.5.3'!G28="","",'II.5.3'!G28)</f>
        <v/>
      </c>
      <c r="AE136" s="120"/>
    </row>
    <row r="137" spans="3:33" x14ac:dyDescent="0.25">
      <c r="D137" s="2455" t="str">
        <f t="shared" si="5"/>
        <v xml:space="preserve"> - </v>
      </c>
      <c r="E137" s="2455" t="str">
        <f t="shared" si="6"/>
        <v xml:space="preserve"> - </v>
      </c>
      <c r="F137" s="2422" t="s">
        <v>9985</v>
      </c>
      <c r="G137" s="1417" t="s">
        <v>9975</v>
      </c>
      <c r="H137" s="142">
        <v>2</v>
      </c>
      <c r="I137" s="143">
        <v>531</v>
      </c>
      <c r="J137" s="144">
        <v>2</v>
      </c>
      <c r="K137" s="288"/>
      <c r="L137" s="288"/>
      <c r="M137" s="1934" t="str">
        <f>IF('II.5.3'!C29="","",'II.5.3'!C29)</f>
        <v/>
      </c>
      <c r="N137" s="1934" t="str">
        <f>IF('II.5.3'!D29="","",'II.5.3'!D29)</f>
        <v/>
      </c>
      <c r="O137" s="1934" t="str">
        <f>IF('II.5.3'!E29="","",'II.5.3'!E29)</f>
        <v/>
      </c>
      <c r="P137" s="1934" t="str">
        <f>IF('II.5.3'!F29="","",'II.5.3'!F29)</f>
        <v/>
      </c>
      <c r="Q137" s="1935" t="str">
        <f>IF('II.5.3'!G29="","",'II.5.3'!G29)</f>
        <v/>
      </c>
    </row>
    <row r="138" spans="3:33" x14ac:dyDescent="0.25">
      <c r="D138" s="2455" t="str">
        <f t="shared" si="5"/>
        <v xml:space="preserve"> - </v>
      </c>
      <c r="E138" s="2455" t="str">
        <f t="shared" si="6"/>
        <v xml:space="preserve"> - </v>
      </c>
      <c r="F138" s="2422" t="s">
        <v>9986</v>
      </c>
      <c r="G138" s="1417" t="s">
        <v>9975</v>
      </c>
      <c r="H138" s="142">
        <v>2</v>
      </c>
      <c r="I138" s="143">
        <v>531</v>
      </c>
      <c r="J138" s="144">
        <v>3</v>
      </c>
      <c r="K138" s="288"/>
      <c r="L138" s="288"/>
      <c r="M138" s="1934" t="str">
        <f>IF('II.5.3'!C30="","",'II.5.3'!C30)</f>
        <v/>
      </c>
      <c r="N138" s="1934" t="str">
        <f>IF('II.5.3'!D30="","",'II.5.3'!D30)</f>
        <v/>
      </c>
      <c r="O138" s="1934" t="str">
        <f>IF('II.5.3'!E30="","",'II.5.3'!E30)</f>
        <v/>
      </c>
      <c r="P138" s="1934" t="str">
        <f>IF('II.5.3'!F30="","",'II.5.3'!F30)</f>
        <v/>
      </c>
      <c r="Q138" s="1935" t="str">
        <f>IF('II.5.3'!G30="","",'II.5.3'!G30)</f>
        <v/>
      </c>
    </row>
    <row r="139" spans="3:33" x14ac:dyDescent="0.25">
      <c r="D139" s="2455" t="str">
        <f t="shared" si="5"/>
        <v xml:space="preserve"> - </v>
      </c>
      <c r="E139" s="2455" t="str">
        <f t="shared" si="6"/>
        <v xml:space="preserve"> - </v>
      </c>
      <c r="F139" s="2422" t="s">
        <v>9987</v>
      </c>
      <c r="G139" s="1417" t="s">
        <v>9975</v>
      </c>
      <c r="H139" s="142">
        <v>2</v>
      </c>
      <c r="I139" s="143">
        <v>531</v>
      </c>
      <c r="J139" s="144">
        <v>4</v>
      </c>
      <c r="K139" s="288"/>
      <c r="L139" s="288"/>
      <c r="M139" s="1934" t="str">
        <f>IF('II.5.3'!C31="","",'II.5.3'!C31)</f>
        <v/>
      </c>
      <c r="N139" s="1934" t="str">
        <f>IF('II.5.3'!D31="","",'II.5.3'!D31)</f>
        <v/>
      </c>
      <c r="O139" s="1934" t="str">
        <f>IF('II.5.3'!E31="","",'II.5.3'!E31)</f>
        <v/>
      </c>
      <c r="P139" s="1934" t="str">
        <f>IF('II.5.3'!F31="","",'II.5.3'!F31)</f>
        <v/>
      </c>
      <c r="Q139" s="1935" t="str">
        <f>IF('II.5.3'!G31="","",'II.5.3'!G31)</f>
        <v/>
      </c>
    </row>
    <row r="140" spans="3:33" x14ac:dyDescent="0.25">
      <c r="D140" s="2455" t="str">
        <f t="shared" si="5"/>
        <v xml:space="preserve"> - </v>
      </c>
      <c r="E140" s="2455" t="str">
        <f t="shared" si="6"/>
        <v xml:space="preserve"> - </v>
      </c>
      <c r="F140" s="2422" t="s">
        <v>9988</v>
      </c>
      <c r="G140" s="1417" t="s">
        <v>9975</v>
      </c>
      <c r="H140" s="142">
        <v>2</v>
      </c>
      <c r="I140" s="143">
        <v>531</v>
      </c>
      <c r="J140" s="144">
        <v>5</v>
      </c>
      <c r="K140" s="288"/>
      <c r="L140" s="288"/>
      <c r="M140" s="1934" t="str">
        <f>IF('II.5.3'!C32="","",'II.5.3'!C32)</f>
        <v/>
      </c>
      <c r="N140" s="1934" t="str">
        <f>IF('II.5.3'!D32="","",'II.5.3'!D32)</f>
        <v/>
      </c>
      <c r="O140" s="1934" t="str">
        <f>IF('II.5.3'!E32="","",'II.5.3'!E32)</f>
        <v/>
      </c>
      <c r="P140" s="1934" t="str">
        <f>IF('II.5.3'!F32="","",'II.5.3'!F32)</f>
        <v/>
      </c>
      <c r="Q140" s="1935" t="str">
        <f>IF('II.5.3'!G32="","",'II.5.3'!G32)</f>
        <v/>
      </c>
    </row>
    <row r="141" spans="3:33" x14ac:dyDescent="0.25">
      <c r="D141" s="2455" t="str">
        <f t="shared" si="5"/>
        <v xml:space="preserve"> - </v>
      </c>
      <c r="E141" s="2455" t="str">
        <f t="shared" si="6"/>
        <v xml:space="preserve"> - </v>
      </c>
      <c r="F141" s="2422" t="s">
        <v>9989</v>
      </c>
      <c r="G141" s="1417" t="s">
        <v>9975</v>
      </c>
      <c r="H141" s="142">
        <v>2</v>
      </c>
      <c r="I141" s="143">
        <v>531</v>
      </c>
      <c r="J141" s="144">
        <v>6</v>
      </c>
      <c r="K141" s="288"/>
      <c r="L141" s="288"/>
      <c r="M141" s="1934" t="str">
        <f>IF('II.5.3'!C33="","",'II.5.3'!C33)</f>
        <v/>
      </c>
      <c r="N141" s="1934" t="str">
        <f>IF('II.5.3'!D33="","",'II.5.3'!D33)</f>
        <v/>
      </c>
      <c r="O141" s="1934" t="str">
        <f>IF('II.5.3'!E33="","",'II.5.3'!E33)</f>
        <v/>
      </c>
      <c r="P141" s="1934" t="str">
        <f>IF('II.5.3'!F33="","",'II.5.3'!F33)</f>
        <v/>
      </c>
      <c r="Q141" s="1935" t="str">
        <f>IF('II.5.3'!G33="","",'II.5.3'!G33)</f>
        <v/>
      </c>
    </row>
    <row r="142" spans="3:33" x14ac:dyDescent="0.25">
      <c r="D142" s="2455" t="str">
        <f t="shared" si="5"/>
        <v xml:space="preserve"> - </v>
      </c>
      <c r="E142" s="2455" t="str">
        <f t="shared" si="6"/>
        <v xml:space="preserve"> - </v>
      </c>
      <c r="F142" s="2422" t="s">
        <v>9990</v>
      </c>
      <c r="G142" s="1417" t="s">
        <v>9975</v>
      </c>
      <c r="H142" s="142">
        <v>2</v>
      </c>
      <c r="I142" s="143">
        <v>531</v>
      </c>
      <c r="J142" s="144">
        <v>7</v>
      </c>
      <c r="K142" s="288"/>
      <c r="L142" s="288"/>
      <c r="M142" s="1934" t="str">
        <f>IF('II.5.3'!C34="","",'II.5.3'!C34)</f>
        <v/>
      </c>
      <c r="N142" s="1934" t="str">
        <f>IF('II.5.3'!D34="","",'II.5.3'!D34)</f>
        <v/>
      </c>
      <c r="O142" s="1934" t="str">
        <f>IF('II.5.3'!E34="","",'II.5.3'!E34)</f>
        <v/>
      </c>
      <c r="P142" s="1934" t="str">
        <f>IF('II.5.3'!F34="","",'II.5.3'!F34)</f>
        <v/>
      </c>
      <c r="Q142" s="1935" t="str">
        <f>IF('II.5.3'!G34="","",'II.5.3'!G34)</f>
        <v/>
      </c>
    </row>
    <row r="143" spans="3:33" x14ac:dyDescent="0.25">
      <c r="D143" s="2455" t="str">
        <f t="shared" si="5"/>
        <v xml:space="preserve"> - </v>
      </c>
      <c r="E143" s="2455" t="str">
        <f t="shared" si="6"/>
        <v xml:space="preserve"> - </v>
      </c>
      <c r="F143" s="2422" t="s">
        <v>9991</v>
      </c>
      <c r="G143" s="1417" t="s">
        <v>9975</v>
      </c>
      <c r="H143" s="142">
        <v>2</v>
      </c>
      <c r="I143" s="143">
        <v>531</v>
      </c>
      <c r="J143" s="144">
        <v>8</v>
      </c>
      <c r="K143" s="288"/>
      <c r="L143" s="288"/>
      <c r="M143" s="1934" t="str">
        <f>IF('II.5.3'!C35="","",'II.5.3'!C35)</f>
        <v/>
      </c>
      <c r="N143" s="1934" t="str">
        <f>IF('II.5.3'!D35="","",'II.5.3'!D35)</f>
        <v/>
      </c>
      <c r="O143" s="1934" t="str">
        <f>IF('II.5.3'!E35="","",'II.5.3'!E35)</f>
        <v/>
      </c>
      <c r="P143" s="1934" t="str">
        <f>IF('II.5.3'!F35="","",'II.5.3'!F35)</f>
        <v/>
      </c>
      <c r="Q143" s="1935" t="str">
        <f>IF('II.5.3'!G35="","",'II.5.3'!G35)</f>
        <v/>
      </c>
    </row>
    <row r="144" spans="3:33" x14ac:dyDescent="0.25">
      <c r="D144" s="2455" t="str">
        <f t="shared" si="5"/>
        <v xml:space="preserve"> - </v>
      </c>
      <c r="E144" s="2455" t="str">
        <f t="shared" si="6"/>
        <v xml:space="preserve"> - </v>
      </c>
      <c r="F144" s="2422" t="s">
        <v>9992</v>
      </c>
      <c r="G144" s="1417" t="s">
        <v>9975</v>
      </c>
      <c r="H144" s="142">
        <v>2</v>
      </c>
      <c r="I144" s="143">
        <v>531</v>
      </c>
      <c r="J144" s="144">
        <v>9</v>
      </c>
      <c r="K144" s="288"/>
      <c r="L144" s="288"/>
      <c r="M144" s="1934" t="str">
        <f>IF('II.5.3'!C36="","",'II.5.3'!C36)</f>
        <v/>
      </c>
      <c r="N144" s="1934" t="str">
        <f>IF('II.5.3'!D36="","",'II.5.3'!D36)</f>
        <v/>
      </c>
      <c r="O144" s="1934" t="str">
        <f>IF('II.5.3'!E36="","",'II.5.3'!E36)</f>
        <v/>
      </c>
      <c r="P144" s="1934" t="str">
        <f>IF('II.5.3'!F36="","",'II.5.3'!F36)</f>
        <v/>
      </c>
      <c r="Q144" s="1935" t="str">
        <f>IF('II.5.3'!G36="","",'II.5.3'!G36)</f>
        <v/>
      </c>
    </row>
    <row r="145" spans="3:33" x14ac:dyDescent="0.25">
      <c r="D145" s="2455" t="str">
        <f t="shared" si="5"/>
        <v xml:space="preserve"> - </v>
      </c>
      <c r="E145" s="2455" t="str">
        <f t="shared" si="6"/>
        <v xml:space="preserve"> - </v>
      </c>
      <c r="F145" s="2422" t="s">
        <v>9993</v>
      </c>
      <c r="G145" s="1417" t="s">
        <v>9975</v>
      </c>
      <c r="H145" s="142">
        <v>2</v>
      </c>
      <c r="I145" s="143">
        <v>531</v>
      </c>
      <c r="J145" s="144">
        <v>10</v>
      </c>
      <c r="K145" s="288"/>
      <c r="L145" s="288"/>
      <c r="M145" s="1934" t="str">
        <f>IF('II.5.3'!C37="","",'II.5.3'!C37)</f>
        <v/>
      </c>
      <c r="N145" s="1934" t="str">
        <f>IF('II.5.3'!D37="","",'II.5.3'!D37)</f>
        <v/>
      </c>
      <c r="O145" s="1934" t="str">
        <f>IF('II.5.3'!E37="","",'II.5.3'!E37)</f>
        <v/>
      </c>
      <c r="P145" s="1934" t="str">
        <f>IF('II.5.3'!F37="","",'II.5.3'!F37)</f>
        <v/>
      </c>
      <c r="Q145" s="1935" t="str">
        <f>IF('II.5.3'!G37="","",'II.5.3'!G37)</f>
        <v/>
      </c>
    </row>
    <row r="146" spans="3:33" x14ac:dyDescent="0.25">
      <c r="D146" s="2455" t="str">
        <f t="shared" si="5"/>
        <v xml:space="preserve"> - </v>
      </c>
      <c r="E146" s="2455" t="str">
        <f t="shared" si="6"/>
        <v xml:space="preserve"> - </v>
      </c>
      <c r="F146" s="2422" t="s">
        <v>9994</v>
      </c>
      <c r="G146" s="1417" t="s">
        <v>9975</v>
      </c>
      <c r="H146" s="142">
        <v>2</v>
      </c>
      <c r="I146" s="143">
        <v>531</v>
      </c>
      <c r="J146" s="144">
        <v>11</v>
      </c>
      <c r="K146" s="288"/>
      <c r="L146" s="288"/>
      <c r="M146" s="1934" t="str">
        <f>IF('II.5.3'!C38="","",'II.5.3'!C38)</f>
        <v/>
      </c>
      <c r="N146" s="1934" t="str">
        <f>IF('II.5.3'!D38="","",'II.5.3'!D38)</f>
        <v/>
      </c>
      <c r="O146" s="1934" t="str">
        <f>IF('II.5.3'!E38="","",'II.5.3'!E38)</f>
        <v/>
      </c>
      <c r="P146" s="1934" t="str">
        <f>IF('II.5.3'!F38="","",'II.5.3'!F38)</f>
        <v/>
      </c>
      <c r="Q146" s="1935" t="str">
        <f>IF('II.5.3'!G38="","",'II.5.3'!G38)</f>
        <v/>
      </c>
    </row>
    <row r="147" spans="3:33" x14ac:dyDescent="0.25">
      <c r="D147" s="2455" t="str">
        <f t="shared" si="5"/>
        <v xml:space="preserve"> - </v>
      </c>
      <c r="E147" s="2455" t="str">
        <f t="shared" si="6"/>
        <v xml:space="preserve"> - </v>
      </c>
      <c r="F147" s="2422" t="s">
        <v>9995</v>
      </c>
      <c r="G147" s="1417" t="s">
        <v>9975</v>
      </c>
      <c r="H147" s="142">
        <v>2</v>
      </c>
      <c r="I147" s="143">
        <v>531</v>
      </c>
      <c r="J147" s="144">
        <v>12</v>
      </c>
      <c r="K147" s="288"/>
      <c r="L147" s="288"/>
      <c r="M147" s="1934" t="str">
        <f>IF('II.5.3'!C39="","",'II.5.3'!C39)</f>
        <v/>
      </c>
      <c r="N147" s="1934" t="str">
        <f>IF('II.5.3'!D39="","",'II.5.3'!D39)</f>
        <v/>
      </c>
      <c r="O147" s="1934" t="str">
        <f>IF('II.5.3'!E39="","",'II.5.3'!E39)</f>
        <v/>
      </c>
      <c r="P147" s="1934" t="str">
        <f>IF('II.5.3'!F39="","",'II.5.3'!F39)</f>
        <v/>
      </c>
      <c r="Q147" s="1935" t="str">
        <f>IF('II.5.3'!G39="","",'II.5.3'!G39)</f>
        <v/>
      </c>
    </row>
    <row r="148" spans="3:33" x14ac:dyDescent="0.25">
      <c r="D148" s="2455" t="str">
        <f t="shared" si="5"/>
        <v xml:space="preserve"> - </v>
      </c>
      <c r="E148" s="2455" t="str">
        <f t="shared" si="6"/>
        <v xml:space="preserve"> - </v>
      </c>
      <c r="F148" s="2422" t="s">
        <v>9996</v>
      </c>
      <c r="G148" s="1417" t="s">
        <v>9975</v>
      </c>
      <c r="H148" s="142">
        <v>2</v>
      </c>
      <c r="I148" s="143">
        <v>531</v>
      </c>
      <c r="J148" s="144">
        <v>13</v>
      </c>
      <c r="K148" s="288"/>
      <c r="L148" s="288"/>
      <c r="M148" s="1934" t="str">
        <f>IF('II.5.3'!C40="","",'II.5.3'!C40)</f>
        <v/>
      </c>
      <c r="N148" s="1934" t="str">
        <f>IF('II.5.3'!D40="","",'II.5.3'!D40)</f>
        <v/>
      </c>
      <c r="O148" s="1934" t="str">
        <f>IF('II.5.3'!E40="","",'II.5.3'!E40)</f>
        <v/>
      </c>
      <c r="P148" s="1934" t="str">
        <f>IF('II.5.3'!F40="","",'II.5.3'!F40)</f>
        <v/>
      </c>
      <c r="Q148" s="1935" t="str">
        <f>IF('II.5.3'!G40="","",'II.5.3'!G40)</f>
        <v/>
      </c>
    </row>
    <row r="149" spans="3:33" x14ac:dyDescent="0.25">
      <c r="D149" s="2455" t="str">
        <f t="shared" si="5"/>
        <v xml:space="preserve"> - </v>
      </c>
      <c r="E149" s="2455" t="str">
        <f t="shared" si="6"/>
        <v xml:space="preserve"> - </v>
      </c>
      <c r="F149" s="2422" t="s">
        <v>9997</v>
      </c>
      <c r="G149" s="1417" t="s">
        <v>9975</v>
      </c>
      <c r="H149" s="142">
        <v>2</v>
      </c>
      <c r="I149" s="143">
        <v>531</v>
      </c>
      <c r="J149" s="144">
        <v>14</v>
      </c>
      <c r="K149" s="288"/>
      <c r="L149" s="288"/>
      <c r="M149" s="1934" t="str">
        <f>IF('II.5.3'!C41="","",'II.5.3'!C41)</f>
        <v/>
      </c>
      <c r="N149" s="1934" t="str">
        <f>IF('II.5.3'!D41="","",'II.5.3'!D41)</f>
        <v/>
      </c>
      <c r="O149" s="1934" t="str">
        <f>IF('II.5.3'!E41="","",'II.5.3'!E41)</f>
        <v/>
      </c>
      <c r="P149" s="1934" t="str">
        <f>IF('II.5.3'!F41="","",'II.5.3'!F41)</f>
        <v/>
      </c>
      <c r="Q149" s="1935" t="str">
        <f>IF('II.5.3'!G41="","",'II.5.3'!G41)</f>
        <v/>
      </c>
    </row>
    <row r="150" spans="3:33" customFormat="1" ht="19.5" thickBot="1" x14ac:dyDescent="0.3">
      <c r="C150" s="2531"/>
      <c r="D150" s="2450" t="str">
        <f t="shared" si="5"/>
        <v xml:space="preserve"> - </v>
      </c>
      <c r="E150" s="2450" t="str">
        <f t="shared" si="6"/>
        <v xml:space="preserve"> - </v>
      </c>
      <c r="F150" s="2417" t="s">
        <v>9998</v>
      </c>
      <c r="G150" s="1412" t="s">
        <v>9975</v>
      </c>
      <c r="H150" s="151">
        <v>2</v>
      </c>
      <c r="I150" s="108">
        <v>531</v>
      </c>
      <c r="J150" s="109">
        <v>15</v>
      </c>
      <c r="K150" s="181"/>
      <c r="L150" s="181"/>
      <c r="M150" s="1936" t="str">
        <f>IF('II.5.3'!C42="","",'II.5.3'!C42)</f>
        <v/>
      </c>
      <c r="N150" s="1936" t="str">
        <f>IF('II.5.3'!D42="","",'II.5.3'!D42)</f>
        <v/>
      </c>
      <c r="O150" s="1936" t="str">
        <f>IF('II.5.3'!E42="","",'II.5.3'!E42)</f>
        <v/>
      </c>
      <c r="P150" s="1936" t="str">
        <f>IF('II.5.3'!F42="","",'II.5.3'!F42)</f>
        <v/>
      </c>
      <c r="Q150" s="1937" t="str">
        <f>IF('II.5.3'!G42="","",'II.5.3'!G42)</f>
        <v/>
      </c>
      <c r="R150" s="120"/>
      <c r="S150" s="120"/>
      <c r="T150" s="120"/>
      <c r="U150" s="120"/>
      <c r="V150" s="120"/>
      <c r="W150" s="120"/>
      <c r="X150" s="120"/>
      <c r="Y150" s="120"/>
      <c r="Z150" s="120"/>
      <c r="AA150" s="120"/>
      <c r="AB150" s="120"/>
      <c r="AC150" s="120"/>
      <c r="AD150" s="120"/>
    </row>
    <row r="151" spans="3:33" customFormat="1" ht="19.5" thickTop="1" x14ac:dyDescent="0.3">
      <c r="C151" s="2534"/>
      <c r="D151" s="2456" t="str">
        <f t="shared" si="5"/>
        <v xml:space="preserve"> - </v>
      </c>
      <c r="E151" s="2456" t="str">
        <f t="shared" si="6"/>
        <v xml:space="preserve"> - </v>
      </c>
      <c r="F151" s="2423" t="s">
        <v>10795</v>
      </c>
      <c r="G151" s="1418" t="s">
        <v>9975</v>
      </c>
      <c r="H151" s="148">
        <v>2</v>
      </c>
      <c r="I151" s="148">
        <v>5321</v>
      </c>
      <c r="J151" s="148">
        <v>0</v>
      </c>
      <c r="K151" s="1684"/>
      <c r="L151" s="1684"/>
      <c r="M151" s="79" t="s">
        <v>1236</v>
      </c>
    </row>
    <row r="152" spans="3:33" customFormat="1" x14ac:dyDescent="0.3">
      <c r="C152" s="2534"/>
      <c r="D152" s="2465" t="str">
        <f t="shared" si="5"/>
        <v xml:space="preserve"> - </v>
      </c>
      <c r="E152" s="2465" t="str">
        <f t="shared" si="6"/>
        <v xml:space="preserve"> - </v>
      </c>
      <c r="F152" s="2433" t="s">
        <v>10779</v>
      </c>
      <c r="G152" s="1430" t="s">
        <v>9975</v>
      </c>
      <c r="H152" s="83">
        <v>2</v>
      </c>
      <c r="I152" s="85">
        <v>5321</v>
      </c>
      <c r="J152" s="95">
        <v>1</v>
      </c>
      <c r="K152" s="189"/>
      <c r="L152" s="189"/>
      <c r="M152" s="1938" t="str">
        <f>IF('II.5.3'!G148="","",'II.5.3'!G148)</f>
        <v/>
      </c>
    </row>
    <row r="153" spans="3:33" ht="36" customHeight="1" thickBot="1" x14ac:dyDescent="0.35">
      <c r="C153" s="2534"/>
      <c r="D153" s="2466" t="str">
        <f t="shared" si="5"/>
        <v xml:space="preserve"> - </v>
      </c>
      <c r="E153" s="2466" t="str">
        <f t="shared" si="6"/>
        <v xml:space="preserve"> - </v>
      </c>
      <c r="F153" s="2434" t="s">
        <v>10780</v>
      </c>
      <c r="G153" s="1431" t="s">
        <v>9975</v>
      </c>
      <c r="H153" s="82">
        <v>2</v>
      </c>
      <c r="I153" s="84">
        <v>5321</v>
      </c>
      <c r="J153" s="96">
        <v>2</v>
      </c>
      <c r="K153" s="288"/>
      <c r="L153" s="288"/>
      <c r="M153" s="1939" t="str">
        <f>IF('II.5.3'!G149="","",'II.5.3'!G149)</f>
        <v/>
      </c>
      <c r="N153"/>
      <c r="O153"/>
      <c r="P153"/>
      <c r="Q153"/>
      <c r="R153"/>
      <c r="S153"/>
      <c r="T153"/>
      <c r="U153"/>
      <c r="V153"/>
      <c r="W153"/>
      <c r="X153"/>
      <c r="Y153"/>
      <c r="Z153"/>
      <c r="AA153"/>
      <c r="AB153"/>
      <c r="AC153"/>
      <c r="AD153"/>
      <c r="AE153" s="120"/>
      <c r="AF153" s="120"/>
      <c r="AG153" s="120"/>
    </row>
    <row r="154" spans="3:33" ht="19.5" thickTop="1" x14ac:dyDescent="0.25">
      <c r="D154" s="2456" t="str">
        <f t="shared" si="5"/>
        <v xml:space="preserve"> - </v>
      </c>
      <c r="E154" s="2456" t="str">
        <f t="shared" si="6"/>
        <v xml:space="preserve"> - </v>
      </c>
      <c r="F154" s="2423" t="s">
        <v>9982</v>
      </c>
      <c r="G154" s="1418" t="s">
        <v>9975</v>
      </c>
      <c r="H154" s="148">
        <v>2</v>
      </c>
      <c r="I154" s="148">
        <v>532</v>
      </c>
      <c r="J154" s="148">
        <v>0</v>
      </c>
      <c r="K154" s="1684"/>
      <c r="L154" s="1684"/>
      <c r="M154" s="179" t="s">
        <v>410</v>
      </c>
      <c r="N154" s="179" t="s">
        <v>20</v>
      </c>
      <c r="O154" s="179" t="s">
        <v>10772</v>
      </c>
      <c r="P154" s="179" t="s">
        <v>9972</v>
      </c>
      <c r="Q154" s="180" t="s">
        <v>322</v>
      </c>
      <c r="R154" s="375"/>
      <c r="S154" s="375"/>
      <c r="AE154" s="120"/>
    </row>
    <row r="155" spans="3:33" x14ac:dyDescent="0.25">
      <c r="D155" s="2455" t="str">
        <f t="shared" si="5"/>
        <v xml:space="preserve"> - </v>
      </c>
      <c r="E155" s="2455" t="str">
        <f t="shared" si="6"/>
        <v xml:space="preserve"> - </v>
      </c>
      <c r="F155" s="2422" t="s">
        <v>9984</v>
      </c>
      <c r="G155" s="1417" t="s">
        <v>9975</v>
      </c>
      <c r="H155" s="142">
        <v>2</v>
      </c>
      <c r="I155" s="143">
        <v>532</v>
      </c>
      <c r="J155" s="144">
        <v>1</v>
      </c>
      <c r="K155" s="288"/>
      <c r="L155" s="288"/>
      <c r="M155" s="1934" t="str">
        <f>IF('II.5.3'!C165="","",'II.5.3'!C165)</f>
        <v/>
      </c>
      <c r="N155" s="1934" t="str">
        <f>IF('II.5.3'!D165="","",'II.5.3'!D165)</f>
        <v/>
      </c>
      <c r="O155" s="1934" t="str">
        <f>IF('II.5.3'!E165="","",'II.5.3'!E165)</f>
        <v/>
      </c>
      <c r="P155" s="1934" t="str">
        <f>IF('II.5.3'!F165="","",'II.5.3'!F165)</f>
        <v/>
      </c>
      <c r="Q155" s="1935" t="str">
        <f>IF('II.5.3'!G165="","",'II.5.3'!G165)</f>
        <v/>
      </c>
      <c r="AE155" s="120"/>
    </row>
    <row r="156" spans="3:33" x14ac:dyDescent="0.25">
      <c r="D156" s="2455" t="str">
        <f t="shared" si="5"/>
        <v xml:space="preserve"> - </v>
      </c>
      <c r="E156" s="2455" t="str">
        <f t="shared" si="6"/>
        <v xml:space="preserve"> - </v>
      </c>
      <c r="F156" s="2422" t="s">
        <v>9985</v>
      </c>
      <c r="G156" s="1417" t="s">
        <v>9975</v>
      </c>
      <c r="H156" s="142">
        <v>2</v>
      </c>
      <c r="I156" s="143">
        <v>532</v>
      </c>
      <c r="J156" s="144">
        <v>2</v>
      </c>
      <c r="K156" s="288"/>
      <c r="L156" s="288"/>
      <c r="M156" s="1934" t="str">
        <f>IF('II.5.3'!C166="","",'II.5.3'!C166)</f>
        <v/>
      </c>
      <c r="N156" s="1934" t="str">
        <f>IF('II.5.3'!D166="","",'II.5.3'!D166)</f>
        <v/>
      </c>
      <c r="O156" s="1934" t="str">
        <f>IF('II.5.3'!E166="","",'II.5.3'!E166)</f>
        <v/>
      </c>
      <c r="P156" s="1934" t="str">
        <f>IF('II.5.3'!F166="","",'II.5.3'!F166)</f>
        <v/>
      </c>
      <c r="Q156" s="1935" t="str">
        <f>IF('II.5.3'!G166="","",'II.5.3'!G166)</f>
        <v/>
      </c>
    </row>
    <row r="157" spans="3:33" x14ac:dyDescent="0.25">
      <c r="D157" s="2455" t="str">
        <f t="shared" si="5"/>
        <v xml:space="preserve"> - </v>
      </c>
      <c r="E157" s="2455" t="str">
        <f t="shared" si="6"/>
        <v xml:space="preserve"> - </v>
      </c>
      <c r="F157" s="2422" t="s">
        <v>9986</v>
      </c>
      <c r="G157" s="1417" t="s">
        <v>9975</v>
      </c>
      <c r="H157" s="142">
        <v>2</v>
      </c>
      <c r="I157" s="143">
        <v>532</v>
      </c>
      <c r="J157" s="144">
        <v>3</v>
      </c>
      <c r="K157" s="288"/>
      <c r="L157" s="288"/>
      <c r="M157" s="1934" t="str">
        <f>IF('II.5.3'!C167="","",'II.5.3'!C167)</f>
        <v/>
      </c>
      <c r="N157" s="1934" t="str">
        <f>IF('II.5.3'!D167="","",'II.5.3'!D167)</f>
        <v/>
      </c>
      <c r="O157" s="1934" t="str">
        <f>IF('II.5.3'!E167="","",'II.5.3'!E167)</f>
        <v/>
      </c>
      <c r="P157" s="1934" t="str">
        <f>IF('II.5.3'!F167="","",'II.5.3'!F167)</f>
        <v/>
      </c>
      <c r="Q157" s="1935" t="str">
        <f>IF('II.5.3'!G167="","",'II.5.3'!G167)</f>
        <v/>
      </c>
    </row>
    <row r="158" spans="3:33" x14ac:dyDescent="0.25">
      <c r="D158" s="2455" t="str">
        <f t="shared" si="5"/>
        <v xml:space="preserve"> - </v>
      </c>
      <c r="E158" s="2455" t="str">
        <f t="shared" si="6"/>
        <v xml:space="preserve"> - </v>
      </c>
      <c r="F158" s="2422" t="s">
        <v>9987</v>
      </c>
      <c r="G158" s="1417" t="s">
        <v>9975</v>
      </c>
      <c r="H158" s="142">
        <v>2</v>
      </c>
      <c r="I158" s="143">
        <v>532</v>
      </c>
      <c r="J158" s="144">
        <v>4</v>
      </c>
      <c r="K158" s="288"/>
      <c r="L158" s="288"/>
      <c r="M158" s="1934" t="str">
        <f>IF('II.5.3'!C168="","",'II.5.3'!C168)</f>
        <v/>
      </c>
      <c r="N158" s="1934" t="str">
        <f>IF('II.5.3'!D168="","",'II.5.3'!D168)</f>
        <v/>
      </c>
      <c r="O158" s="1934" t="str">
        <f>IF('II.5.3'!E168="","",'II.5.3'!E168)</f>
        <v/>
      </c>
      <c r="P158" s="1934" t="str">
        <f>IF('II.5.3'!F168="","",'II.5.3'!F168)</f>
        <v/>
      </c>
      <c r="Q158" s="1935" t="str">
        <f>IF('II.5.3'!G168="","",'II.5.3'!G168)</f>
        <v/>
      </c>
    </row>
    <row r="159" spans="3:33" x14ac:dyDescent="0.25">
      <c r="D159" s="2455" t="str">
        <f t="shared" si="5"/>
        <v xml:space="preserve"> - </v>
      </c>
      <c r="E159" s="2455" t="str">
        <f t="shared" si="6"/>
        <v xml:space="preserve"> - </v>
      </c>
      <c r="F159" s="2422" t="s">
        <v>9988</v>
      </c>
      <c r="G159" s="1417" t="s">
        <v>9975</v>
      </c>
      <c r="H159" s="142">
        <v>2</v>
      </c>
      <c r="I159" s="143">
        <v>532</v>
      </c>
      <c r="J159" s="144">
        <v>5</v>
      </c>
      <c r="K159" s="288"/>
      <c r="L159" s="288"/>
      <c r="M159" s="1934" t="str">
        <f>IF('II.5.3'!C169="","",'II.5.3'!C169)</f>
        <v/>
      </c>
      <c r="N159" s="1934" t="str">
        <f>IF('II.5.3'!D169="","",'II.5.3'!D169)</f>
        <v/>
      </c>
      <c r="O159" s="1934" t="str">
        <f>IF('II.5.3'!E169="","",'II.5.3'!E169)</f>
        <v/>
      </c>
      <c r="P159" s="1934" t="str">
        <f>IF('II.5.3'!F169="","",'II.5.3'!F169)</f>
        <v/>
      </c>
      <c r="Q159" s="1935" t="str">
        <f>IF('II.5.3'!G169="","",'II.5.3'!G169)</f>
        <v/>
      </c>
    </row>
    <row r="160" spans="3:33" x14ac:dyDescent="0.25">
      <c r="D160" s="2455" t="str">
        <f t="shared" si="5"/>
        <v xml:space="preserve"> - </v>
      </c>
      <c r="E160" s="2455" t="str">
        <f t="shared" si="6"/>
        <v xml:space="preserve"> - </v>
      </c>
      <c r="F160" s="2422" t="s">
        <v>9989</v>
      </c>
      <c r="G160" s="1417" t="s">
        <v>9975</v>
      </c>
      <c r="H160" s="142">
        <v>2</v>
      </c>
      <c r="I160" s="143">
        <v>532</v>
      </c>
      <c r="J160" s="144">
        <v>6</v>
      </c>
      <c r="K160" s="288"/>
      <c r="L160" s="288"/>
      <c r="M160" s="1934" t="str">
        <f>IF('II.5.3'!C170="","",'II.5.3'!C170)</f>
        <v/>
      </c>
      <c r="N160" s="1934" t="str">
        <f>IF('II.5.3'!D170="","",'II.5.3'!D170)</f>
        <v/>
      </c>
      <c r="O160" s="1934" t="str">
        <f>IF('II.5.3'!E170="","",'II.5.3'!E170)</f>
        <v/>
      </c>
      <c r="P160" s="1934" t="str">
        <f>IF('II.5.3'!F170="","",'II.5.3'!F170)</f>
        <v/>
      </c>
      <c r="Q160" s="1935" t="str">
        <f>IF('II.5.3'!G170="","",'II.5.3'!G170)</f>
        <v/>
      </c>
    </row>
    <row r="161" spans="3:30" x14ac:dyDescent="0.25">
      <c r="D161" s="2455" t="str">
        <f t="shared" si="5"/>
        <v xml:space="preserve"> - </v>
      </c>
      <c r="E161" s="2455" t="str">
        <f t="shared" si="6"/>
        <v xml:space="preserve"> - </v>
      </c>
      <c r="F161" s="2422" t="s">
        <v>9990</v>
      </c>
      <c r="G161" s="1417" t="s">
        <v>9975</v>
      </c>
      <c r="H161" s="142">
        <v>2</v>
      </c>
      <c r="I161" s="143">
        <v>532</v>
      </c>
      <c r="J161" s="144">
        <v>7</v>
      </c>
      <c r="K161" s="288"/>
      <c r="L161" s="288"/>
      <c r="M161" s="1934" t="str">
        <f>IF('II.5.3'!C171="","",'II.5.3'!C171)</f>
        <v/>
      </c>
      <c r="N161" s="1934" t="str">
        <f>IF('II.5.3'!D171="","",'II.5.3'!D171)</f>
        <v/>
      </c>
      <c r="O161" s="1934" t="str">
        <f>IF('II.5.3'!E171="","",'II.5.3'!E171)</f>
        <v/>
      </c>
      <c r="P161" s="1934" t="str">
        <f>IF('II.5.3'!F171="","",'II.5.3'!F171)</f>
        <v/>
      </c>
      <c r="Q161" s="1935" t="str">
        <f>IF('II.5.3'!G171="","",'II.5.3'!G171)</f>
        <v/>
      </c>
    </row>
    <row r="162" spans="3:30" x14ac:dyDescent="0.25">
      <c r="D162" s="2455" t="str">
        <f t="shared" si="5"/>
        <v xml:space="preserve"> - </v>
      </c>
      <c r="E162" s="2455" t="str">
        <f t="shared" si="6"/>
        <v xml:space="preserve"> - </v>
      </c>
      <c r="F162" s="2422" t="s">
        <v>9991</v>
      </c>
      <c r="G162" s="1417" t="s">
        <v>9975</v>
      </c>
      <c r="H162" s="142">
        <v>2</v>
      </c>
      <c r="I162" s="143">
        <v>532</v>
      </c>
      <c r="J162" s="144">
        <v>8</v>
      </c>
      <c r="K162" s="288"/>
      <c r="L162" s="288"/>
      <c r="M162" s="1934" t="str">
        <f>IF('II.5.3'!C172="","",'II.5.3'!C172)</f>
        <v/>
      </c>
      <c r="N162" s="1934" t="str">
        <f>IF('II.5.3'!D172="","",'II.5.3'!D172)</f>
        <v/>
      </c>
      <c r="O162" s="1934" t="str">
        <f>IF('II.5.3'!E172="","",'II.5.3'!E172)</f>
        <v/>
      </c>
      <c r="P162" s="1934" t="str">
        <f>IF('II.5.3'!F172="","",'II.5.3'!F172)</f>
        <v/>
      </c>
      <c r="Q162" s="1935" t="str">
        <f>IF('II.5.3'!G172="","",'II.5.3'!G172)</f>
        <v/>
      </c>
    </row>
    <row r="163" spans="3:30" x14ac:dyDescent="0.25">
      <c r="D163" s="2455" t="str">
        <f t="shared" si="5"/>
        <v xml:space="preserve"> - </v>
      </c>
      <c r="E163" s="2455" t="str">
        <f t="shared" si="6"/>
        <v xml:space="preserve"> - </v>
      </c>
      <c r="F163" s="2422" t="s">
        <v>9992</v>
      </c>
      <c r="G163" s="1417" t="s">
        <v>9975</v>
      </c>
      <c r="H163" s="142">
        <v>2</v>
      </c>
      <c r="I163" s="143">
        <v>532</v>
      </c>
      <c r="J163" s="144">
        <v>9</v>
      </c>
      <c r="K163" s="288"/>
      <c r="L163" s="288"/>
      <c r="M163" s="1934" t="str">
        <f>IF('II.5.3'!C173="","",'II.5.3'!C173)</f>
        <v/>
      </c>
      <c r="N163" s="1934" t="str">
        <f>IF('II.5.3'!D173="","",'II.5.3'!D173)</f>
        <v/>
      </c>
      <c r="O163" s="1934" t="str">
        <f>IF('II.5.3'!E173="","",'II.5.3'!E173)</f>
        <v/>
      </c>
      <c r="P163" s="1934" t="str">
        <f>IF('II.5.3'!F173="","",'II.5.3'!F173)</f>
        <v/>
      </c>
      <c r="Q163" s="1935" t="str">
        <f>IF('II.5.3'!G173="","",'II.5.3'!G173)</f>
        <v/>
      </c>
    </row>
    <row r="164" spans="3:30" x14ac:dyDescent="0.25">
      <c r="D164" s="2455" t="str">
        <f t="shared" si="5"/>
        <v xml:space="preserve"> - </v>
      </c>
      <c r="E164" s="2455" t="str">
        <f t="shared" si="6"/>
        <v xml:space="preserve"> - </v>
      </c>
      <c r="F164" s="2422" t="s">
        <v>9993</v>
      </c>
      <c r="G164" s="1417" t="s">
        <v>9975</v>
      </c>
      <c r="H164" s="142">
        <v>2</v>
      </c>
      <c r="I164" s="143">
        <v>532</v>
      </c>
      <c r="J164" s="144">
        <v>10</v>
      </c>
      <c r="K164" s="288"/>
      <c r="L164" s="288"/>
      <c r="M164" s="1934" t="str">
        <f>IF('II.5.3'!C174="","",'II.5.3'!C174)</f>
        <v/>
      </c>
      <c r="N164" s="1934" t="str">
        <f>IF('II.5.3'!D174="","",'II.5.3'!D174)</f>
        <v/>
      </c>
      <c r="O164" s="1934" t="str">
        <f>IF('II.5.3'!E174="","",'II.5.3'!E174)</f>
        <v/>
      </c>
      <c r="P164" s="1934" t="str">
        <f>IF('II.5.3'!F174="","",'II.5.3'!F174)</f>
        <v/>
      </c>
      <c r="Q164" s="1935" t="str">
        <f>IF('II.5.3'!G174="","",'II.5.3'!G174)</f>
        <v/>
      </c>
    </row>
    <row r="165" spans="3:30" x14ac:dyDescent="0.25">
      <c r="D165" s="2455" t="str">
        <f t="shared" si="5"/>
        <v xml:space="preserve"> - </v>
      </c>
      <c r="E165" s="2455" t="str">
        <f t="shared" si="6"/>
        <v xml:space="preserve"> - </v>
      </c>
      <c r="F165" s="2422" t="s">
        <v>9994</v>
      </c>
      <c r="G165" s="1417" t="s">
        <v>9975</v>
      </c>
      <c r="H165" s="142">
        <v>2</v>
      </c>
      <c r="I165" s="143">
        <v>532</v>
      </c>
      <c r="J165" s="144">
        <v>11</v>
      </c>
      <c r="K165" s="288"/>
      <c r="L165" s="288"/>
      <c r="M165" s="1934" t="str">
        <f>IF('II.5.3'!C175="","",'II.5.3'!C175)</f>
        <v/>
      </c>
      <c r="N165" s="1934" t="str">
        <f>IF('II.5.3'!D175="","",'II.5.3'!D175)</f>
        <v/>
      </c>
      <c r="O165" s="1934" t="str">
        <f>IF('II.5.3'!E175="","",'II.5.3'!E175)</f>
        <v/>
      </c>
      <c r="P165" s="1934" t="str">
        <f>IF('II.5.3'!F175="","",'II.5.3'!F175)</f>
        <v/>
      </c>
      <c r="Q165" s="1935" t="str">
        <f>IF('II.5.3'!G175="","",'II.5.3'!G175)</f>
        <v/>
      </c>
    </row>
    <row r="166" spans="3:30" x14ac:dyDescent="0.25">
      <c r="D166" s="2455" t="str">
        <f t="shared" si="5"/>
        <v xml:space="preserve"> - </v>
      </c>
      <c r="E166" s="2455" t="str">
        <f t="shared" si="6"/>
        <v xml:space="preserve"> - </v>
      </c>
      <c r="F166" s="2422" t="s">
        <v>9995</v>
      </c>
      <c r="G166" s="1417" t="s">
        <v>9975</v>
      </c>
      <c r="H166" s="142">
        <v>2</v>
      </c>
      <c r="I166" s="143">
        <v>532</v>
      </c>
      <c r="J166" s="144">
        <v>12</v>
      </c>
      <c r="K166" s="288"/>
      <c r="L166" s="288"/>
      <c r="M166" s="1934" t="str">
        <f>IF('II.5.3'!C176="","",'II.5.3'!C176)</f>
        <v/>
      </c>
      <c r="N166" s="1934" t="str">
        <f>IF('II.5.3'!D176="","",'II.5.3'!D176)</f>
        <v/>
      </c>
      <c r="O166" s="1934" t="str">
        <f>IF('II.5.3'!E176="","",'II.5.3'!E176)</f>
        <v/>
      </c>
      <c r="P166" s="1934" t="str">
        <f>IF('II.5.3'!F176="","",'II.5.3'!F176)</f>
        <v/>
      </c>
      <c r="Q166" s="1935" t="str">
        <f>IF('II.5.3'!G176="","",'II.5.3'!G176)</f>
        <v/>
      </c>
    </row>
    <row r="167" spans="3:30" x14ac:dyDescent="0.25">
      <c r="D167" s="2455" t="str">
        <f t="shared" si="5"/>
        <v xml:space="preserve"> - </v>
      </c>
      <c r="E167" s="2455" t="str">
        <f t="shared" si="6"/>
        <v xml:space="preserve"> - </v>
      </c>
      <c r="F167" s="2422" t="s">
        <v>9996</v>
      </c>
      <c r="G167" s="1417" t="s">
        <v>9975</v>
      </c>
      <c r="H167" s="142">
        <v>2</v>
      </c>
      <c r="I167" s="143">
        <v>532</v>
      </c>
      <c r="J167" s="144">
        <v>13</v>
      </c>
      <c r="K167" s="288"/>
      <c r="L167" s="288"/>
      <c r="M167" s="1934" t="str">
        <f>IF('II.5.3'!C177="","",'II.5.3'!C177)</f>
        <v/>
      </c>
      <c r="N167" s="1934" t="str">
        <f>IF('II.5.3'!D177="","",'II.5.3'!D177)</f>
        <v/>
      </c>
      <c r="O167" s="1934" t="str">
        <f>IF('II.5.3'!E177="","",'II.5.3'!E177)</f>
        <v/>
      </c>
      <c r="P167" s="1934" t="str">
        <f>IF('II.5.3'!F177="","",'II.5.3'!F177)</f>
        <v/>
      </c>
      <c r="Q167" s="1935" t="str">
        <f>IF('II.5.3'!G177="","",'II.5.3'!G177)</f>
        <v/>
      </c>
    </row>
    <row r="168" spans="3:30" x14ac:dyDescent="0.25">
      <c r="D168" s="2455" t="str">
        <f t="shared" si="5"/>
        <v xml:space="preserve"> - </v>
      </c>
      <c r="E168" s="2455" t="str">
        <f t="shared" si="6"/>
        <v xml:space="preserve"> - </v>
      </c>
      <c r="F168" s="2422" t="s">
        <v>9997</v>
      </c>
      <c r="G168" s="1417" t="s">
        <v>9975</v>
      </c>
      <c r="H168" s="142">
        <v>2</v>
      </c>
      <c r="I168" s="143">
        <v>532</v>
      </c>
      <c r="J168" s="144">
        <v>14</v>
      </c>
      <c r="K168" s="288"/>
      <c r="L168" s="288"/>
      <c r="M168" s="1934" t="str">
        <f>IF('II.5.3'!C178="","",'II.5.3'!C178)</f>
        <v/>
      </c>
      <c r="N168" s="1934" t="str">
        <f>IF('II.5.3'!D178="","",'II.5.3'!D178)</f>
        <v/>
      </c>
      <c r="O168" s="1934" t="str">
        <f>IF('II.5.3'!E178="","",'II.5.3'!E178)</f>
        <v/>
      </c>
      <c r="P168" s="1934" t="str">
        <f>IF('II.5.3'!F178="","",'II.5.3'!F178)</f>
        <v/>
      </c>
      <c r="Q168" s="1935" t="str">
        <f>IF('II.5.3'!G178="","",'II.5.3'!G178)</f>
        <v/>
      </c>
    </row>
    <row r="169" spans="3:30" s="118" customFormat="1" ht="36" customHeight="1" thickBot="1" x14ac:dyDescent="0.3">
      <c r="C169" s="2531"/>
      <c r="D169" s="2450" t="str">
        <f t="shared" si="5"/>
        <v xml:space="preserve"> - </v>
      </c>
      <c r="E169" s="2450" t="str">
        <f t="shared" si="6"/>
        <v xml:space="preserve"> - </v>
      </c>
      <c r="F169" s="2417" t="s">
        <v>9998</v>
      </c>
      <c r="G169" s="1412" t="s">
        <v>9975</v>
      </c>
      <c r="H169" s="151">
        <v>2</v>
      </c>
      <c r="I169" s="108">
        <v>532</v>
      </c>
      <c r="J169" s="109">
        <v>15</v>
      </c>
      <c r="K169" s="181"/>
      <c r="L169" s="181"/>
      <c r="M169" s="1936" t="str">
        <f>IF('II.5.3'!C179="","",'II.5.3'!C179)</f>
        <v/>
      </c>
      <c r="N169" s="1936" t="str">
        <f>IF('II.5.3'!D179="","",'II.5.3'!D179)</f>
        <v/>
      </c>
      <c r="O169" s="1936" t="str">
        <f>IF('II.5.3'!E179="","",'II.5.3'!E179)</f>
        <v/>
      </c>
      <c r="P169" s="1936" t="str">
        <f>IF('II.5.3'!F179="","",'II.5.3'!F179)</f>
        <v/>
      </c>
      <c r="Q169" s="1937" t="str">
        <f>IF('II.5.3'!G179="","",'II.5.3'!G179)</f>
        <v/>
      </c>
      <c r="R169" s="120"/>
      <c r="S169" s="120"/>
      <c r="T169" s="120"/>
      <c r="U169" s="120"/>
      <c r="V169" s="120"/>
      <c r="W169" s="120"/>
      <c r="X169" s="120"/>
      <c r="Y169" s="120"/>
      <c r="Z169" s="120"/>
      <c r="AA169" s="120"/>
      <c r="AB169" s="120"/>
      <c r="AC169" s="120"/>
      <c r="AD169" s="120"/>
    </row>
    <row r="170" spans="3:30" ht="30.75" thickTop="1" x14ac:dyDescent="0.25">
      <c r="C170" s="2532" t="str">
        <f>G170</f>
        <v>II.6.</v>
      </c>
      <c r="D170" s="2467" t="str">
        <f t="shared" si="5"/>
        <v xml:space="preserve"> - </v>
      </c>
      <c r="E170" s="2467" t="str">
        <f t="shared" si="6"/>
        <v xml:space="preserve"> - </v>
      </c>
      <c r="F170" s="2435" t="s">
        <v>118</v>
      </c>
      <c r="G170" s="1426" t="s">
        <v>5089</v>
      </c>
      <c r="H170" s="231">
        <v>2</v>
      </c>
      <c r="I170" s="231">
        <v>6</v>
      </c>
      <c r="J170" s="231">
        <v>0</v>
      </c>
      <c r="K170" s="374" t="s">
        <v>215</v>
      </c>
      <c r="L170" s="374" t="s">
        <v>215</v>
      </c>
      <c r="M170" s="238" t="s">
        <v>207</v>
      </c>
      <c r="N170" s="233" t="s">
        <v>208</v>
      </c>
      <c r="O170" s="118"/>
      <c r="P170" s="118"/>
      <c r="Q170" s="119"/>
      <c r="R170" s="119"/>
      <c r="S170" s="119"/>
      <c r="T170" s="119"/>
      <c r="U170" s="119"/>
      <c r="V170" s="119"/>
      <c r="W170" s="119"/>
      <c r="X170" s="119"/>
      <c r="Y170" s="119"/>
      <c r="Z170" s="119"/>
      <c r="AA170" s="119"/>
      <c r="AB170" s="119"/>
      <c r="AC170" s="119"/>
      <c r="AD170" s="119"/>
    </row>
    <row r="171" spans="3:30" x14ac:dyDescent="0.25">
      <c r="D171" s="2453" t="str">
        <f t="shared" si="5"/>
        <v xml:space="preserve"> - </v>
      </c>
      <c r="E171" s="2453" t="str">
        <f t="shared" si="6"/>
        <v xml:space="preserve"> - </v>
      </c>
      <c r="F171" s="2420" t="s">
        <v>112</v>
      </c>
      <c r="G171" s="1415" t="s">
        <v>5089</v>
      </c>
      <c r="H171" s="128">
        <v>2</v>
      </c>
      <c r="I171" s="129">
        <v>6</v>
      </c>
      <c r="J171" s="130">
        <v>1</v>
      </c>
      <c r="K171" s="186" t="s">
        <v>215</v>
      </c>
      <c r="L171" s="186" t="s">
        <v>215</v>
      </c>
      <c r="M171" s="187" t="str">
        <f>IF('II.6.'!I7="","",'II.6.'!I7)</f>
        <v/>
      </c>
      <c r="N171" s="188" t="str">
        <f>IF('II.6.'!J7="","",'II.6.'!J7)</f>
        <v/>
      </c>
    </row>
    <row r="172" spans="3:30" x14ac:dyDescent="0.25">
      <c r="D172" s="2454" t="str">
        <f t="shared" si="5"/>
        <v xml:space="preserve"> - </v>
      </c>
      <c r="E172" s="2454" t="str">
        <f t="shared" si="6"/>
        <v xml:space="preserve"> - </v>
      </c>
      <c r="F172" s="2421" t="s">
        <v>113</v>
      </c>
      <c r="G172" s="1415" t="s">
        <v>5089</v>
      </c>
      <c r="H172" s="128">
        <v>2</v>
      </c>
      <c r="I172" s="129">
        <v>6</v>
      </c>
      <c r="J172" s="136">
        <v>2</v>
      </c>
      <c r="K172" s="189" t="s">
        <v>215</v>
      </c>
      <c r="L172" s="189" t="s">
        <v>215</v>
      </c>
      <c r="M172" s="187" t="str">
        <f>IF('II.6.'!I8="","",'II.6.'!I8)</f>
        <v/>
      </c>
      <c r="N172" s="188" t="str">
        <f>IF('II.6.'!J8="","",'II.6.'!J8)</f>
        <v/>
      </c>
    </row>
    <row r="173" spans="3:30" x14ac:dyDescent="0.25">
      <c r="D173" s="2454" t="str">
        <f t="shared" si="5"/>
        <v xml:space="preserve"> - </v>
      </c>
      <c r="E173" s="2454" t="str">
        <f t="shared" si="6"/>
        <v xml:space="preserve"> - </v>
      </c>
      <c r="F173" s="2421" t="s">
        <v>114</v>
      </c>
      <c r="G173" s="1415" t="s">
        <v>5089</v>
      </c>
      <c r="H173" s="128">
        <v>2</v>
      </c>
      <c r="I173" s="129">
        <v>6</v>
      </c>
      <c r="J173" s="136">
        <v>3</v>
      </c>
      <c r="K173" s="189" t="s">
        <v>215</v>
      </c>
      <c r="L173" s="189" t="s">
        <v>215</v>
      </c>
      <c r="M173" s="187" t="str">
        <f>IF('II.6.'!I9="","",'II.6.'!I9)</f>
        <v/>
      </c>
      <c r="N173" s="188" t="str">
        <f>IF('II.6.'!J9="","",'II.6.'!J9)</f>
        <v/>
      </c>
    </row>
    <row r="174" spans="3:30" x14ac:dyDescent="0.25">
      <c r="D174" s="2454" t="str">
        <f t="shared" si="5"/>
        <v xml:space="preserve"> - </v>
      </c>
      <c r="E174" s="2454" t="str">
        <f t="shared" si="6"/>
        <v xml:space="preserve"> - </v>
      </c>
      <c r="F174" s="2421" t="s">
        <v>115</v>
      </c>
      <c r="G174" s="1415" t="s">
        <v>5089</v>
      </c>
      <c r="H174" s="128">
        <v>2</v>
      </c>
      <c r="I174" s="129">
        <v>6</v>
      </c>
      <c r="J174" s="136">
        <v>4</v>
      </c>
      <c r="K174" s="189" t="s">
        <v>215</v>
      </c>
      <c r="L174" s="189" t="s">
        <v>215</v>
      </c>
      <c r="M174" s="187" t="str">
        <f>IF('II.6.'!I10="","",'II.6.'!I10)</f>
        <v/>
      </c>
      <c r="N174" s="188" t="str">
        <f>IF('II.6.'!J10="","",'II.6.'!J10)</f>
        <v/>
      </c>
    </row>
    <row r="175" spans="3:30" x14ac:dyDescent="0.25">
      <c r="D175" s="2454" t="str">
        <f t="shared" si="5"/>
        <v xml:space="preserve"> - </v>
      </c>
      <c r="E175" s="2454" t="str">
        <f t="shared" si="6"/>
        <v xml:space="preserve"> - </v>
      </c>
      <c r="F175" s="2421" t="s">
        <v>116</v>
      </c>
      <c r="G175" s="1415" t="s">
        <v>5089</v>
      </c>
      <c r="H175" s="128">
        <v>2</v>
      </c>
      <c r="I175" s="129">
        <v>6</v>
      </c>
      <c r="J175" s="136">
        <v>5</v>
      </c>
      <c r="K175" s="189"/>
      <c r="L175" s="189"/>
      <c r="M175" s="187" t="str">
        <f>IF('II.6.'!I11="","",'II.6.'!I11)</f>
        <v/>
      </c>
      <c r="N175" s="188" t="str">
        <f>IF('II.6.'!J11="","",'II.6.'!J11)</f>
        <v/>
      </c>
    </row>
    <row r="176" spans="3:30" x14ac:dyDescent="0.25">
      <c r="D176" s="2454" t="str">
        <f t="shared" si="5"/>
        <v xml:space="preserve"> - </v>
      </c>
      <c r="E176" s="2454" t="str">
        <f t="shared" si="6"/>
        <v xml:space="preserve"> - </v>
      </c>
      <c r="F176" s="2421" t="s">
        <v>117</v>
      </c>
      <c r="G176" s="1415" t="s">
        <v>5089</v>
      </c>
      <c r="H176" s="128">
        <v>2</v>
      </c>
      <c r="I176" s="129">
        <v>6</v>
      </c>
      <c r="J176" s="136">
        <v>6</v>
      </c>
      <c r="K176" s="189" t="s">
        <v>215</v>
      </c>
      <c r="L176" s="189" t="s">
        <v>215</v>
      </c>
      <c r="M176" s="187" t="str">
        <f>IF('II.6.'!I12="","",'II.6.'!I12)</f>
        <v/>
      </c>
      <c r="N176" s="188" t="str">
        <f>IF('II.6.'!J12="","",'II.6.'!J12)</f>
        <v/>
      </c>
    </row>
    <row r="177" spans="3:30" x14ac:dyDescent="0.25">
      <c r="D177" s="2454" t="str">
        <f t="shared" si="5"/>
        <v xml:space="preserve"> - </v>
      </c>
      <c r="E177" s="2454" t="str">
        <f t="shared" si="6"/>
        <v xml:space="preserve"> - </v>
      </c>
      <c r="F177" s="2421" t="s">
        <v>9798</v>
      </c>
      <c r="G177" s="1415" t="s">
        <v>5089</v>
      </c>
      <c r="H177" s="128">
        <v>2</v>
      </c>
      <c r="I177" s="129">
        <v>6</v>
      </c>
      <c r="J177" s="136">
        <v>7</v>
      </c>
      <c r="K177" s="189"/>
      <c r="L177" s="189"/>
      <c r="M177" s="187" t="str">
        <f>IF('II.6.'!I13="","",'II.6.'!I13)</f>
        <v/>
      </c>
      <c r="N177" s="188" t="str">
        <f>IF('II.6.'!J13="","",'II.6.'!J13)</f>
        <v/>
      </c>
    </row>
    <row r="178" spans="3:30" ht="19.5" thickBot="1" x14ac:dyDescent="0.3">
      <c r="D178" s="2460" t="str">
        <f t="shared" si="5"/>
        <v xml:space="preserve"> - </v>
      </c>
      <c r="E178" s="2460" t="str">
        <f t="shared" si="6"/>
        <v xml:space="preserve"> - </v>
      </c>
      <c r="F178" s="2428" t="s">
        <v>9797</v>
      </c>
      <c r="G178" s="1422" t="s">
        <v>5089</v>
      </c>
      <c r="H178" s="170">
        <v>2</v>
      </c>
      <c r="I178" s="170">
        <v>6</v>
      </c>
      <c r="J178" s="170">
        <v>8</v>
      </c>
      <c r="K178" s="171" t="s">
        <v>215</v>
      </c>
      <c r="L178" s="171" t="s">
        <v>215</v>
      </c>
      <c r="M178" s="950">
        <f>IF('II.6.'!I14="","",'II.6.'!I14)</f>
        <v>0</v>
      </c>
      <c r="N178" s="172">
        <f>IF('II.6.'!J14="","",'II.6.'!J14)</f>
        <v>0</v>
      </c>
      <c r="O178" s="375"/>
      <c r="P178" s="375"/>
    </row>
    <row r="179" spans="3:30" ht="19.5" thickTop="1" x14ac:dyDescent="0.25">
      <c r="D179" s="2454" t="str">
        <f t="shared" si="5"/>
        <v xml:space="preserve"> - </v>
      </c>
      <c r="E179" s="2454" t="str">
        <f t="shared" si="6"/>
        <v xml:space="preserve"> - </v>
      </c>
      <c r="F179" s="2421" t="s">
        <v>9783</v>
      </c>
      <c r="G179" s="1415" t="s">
        <v>5089</v>
      </c>
      <c r="H179" s="128">
        <v>2</v>
      </c>
      <c r="I179" s="129">
        <v>6</v>
      </c>
      <c r="J179" s="136">
        <v>9</v>
      </c>
      <c r="K179" s="189"/>
      <c r="L179" s="189"/>
      <c r="M179" s="187" t="str">
        <f>IF('II.6.'!I15="","",'II.6.'!I15)</f>
        <v/>
      </c>
      <c r="N179" s="188" t="str">
        <f>IF('II.6.'!J15="","",'II.6.'!J15)</f>
        <v/>
      </c>
    </row>
    <row r="180" spans="3:30" s="194" customFormat="1" ht="40.15" customHeight="1" thickBot="1" x14ac:dyDescent="0.3">
      <c r="C180" s="2531"/>
      <c r="D180" s="2468" t="str">
        <f t="shared" si="5"/>
        <v xml:space="preserve"> - </v>
      </c>
      <c r="E180" s="2468" t="str">
        <f t="shared" si="6"/>
        <v xml:space="preserve"> - </v>
      </c>
      <c r="F180" s="2436" t="s">
        <v>10886</v>
      </c>
      <c r="G180" s="1446" t="s">
        <v>5089</v>
      </c>
      <c r="H180" s="1447">
        <v>2</v>
      </c>
      <c r="I180" s="1447">
        <v>6</v>
      </c>
      <c r="J180" s="1447">
        <v>10</v>
      </c>
      <c r="K180" s="1448"/>
      <c r="L180" s="1448"/>
      <c r="M180" s="1449">
        <f>IF('II.6.'!I16="","",'II.6.'!I16)</f>
        <v>0</v>
      </c>
      <c r="N180" s="190">
        <f>IF('II.6.'!J16="","",'II.6.'!J16)</f>
        <v>0</v>
      </c>
      <c r="O180" s="120"/>
      <c r="P180" s="120"/>
      <c r="Q180" s="120"/>
      <c r="R180" s="120"/>
      <c r="S180" s="120"/>
      <c r="T180" s="120"/>
      <c r="U180" s="120"/>
      <c r="V180" s="120"/>
      <c r="W180" s="120"/>
      <c r="X180" s="120"/>
      <c r="Y180" s="120"/>
      <c r="Z180" s="120"/>
      <c r="AA180" s="120"/>
      <c r="AB180" s="120"/>
      <c r="AC180" s="120"/>
      <c r="AD180" s="120"/>
    </row>
    <row r="181" spans="3:30" ht="30.75" thickTop="1" x14ac:dyDescent="0.25">
      <c r="C181" s="2533" t="str">
        <f>G181</f>
        <v>II.7.</v>
      </c>
      <c r="D181" s="2461" t="str">
        <f t="shared" si="5"/>
        <v xml:space="preserve"> - </v>
      </c>
      <c r="E181" s="2461" t="str">
        <f t="shared" si="6"/>
        <v xml:space="preserve"> - </v>
      </c>
      <c r="F181" s="2429" t="s">
        <v>219</v>
      </c>
      <c r="G181" s="1423" t="s">
        <v>5090</v>
      </c>
      <c r="H181" s="177">
        <v>2</v>
      </c>
      <c r="I181" s="177">
        <v>7</v>
      </c>
      <c r="J181" s="177">
        <v>0</v>
      </c>
      <c r="K181" s="191" t="s">
        <v>166</v>
      </c>
      <c r="L181" s="192"/>
      <c r="M181" s="179" t="s">
        <v>1259</v>
      </c>
      <c r="N181" s="179" t="s">
        <v>1258</v>
      </c>
      <c r="O181" s="179" t="s">
        <v>3816</v>
      </c>
      <c r="P181" s="179" t="s">
        <v>167</v>
      </c>
      <c r="Q181" s="179" t="s">
        <v>168</v>
      </c>
      <c r="R181" s="179" t="s">
        <v>209</v>
      </c>
      <c r="S181" s="179" t="s">
        <v>210</v>
      </c>
      <c r="T181" s="179" t="s">
        <v>3815</v>
      </c>
      <c r="U181" s="179" t="s">
        <v>3814</v>
      </c>
      <c r="V181" s="179" t="s">
        <v>3813</v>
      </c>
      <c r="W181" s="179" t="s">
        <v>211</v>
      </c>
      <c r="X181" s="179" t="s">
        <v>3812</v>
      </c>
      <c r="Y181" s="179" t="s">
        <v>212</v>
      </c>
      <c r="Z181" s="179" t="s">
        <v>5068</v>
      </c>
      <c r="AA181" s="179" t="s">
        <v>213</v>
      </c>
      <c r="AB181" s="179" t="s">
        <v>214</v>
      </c>
      <c r="AC181" s="193" t="s">
        <v>3811</v>
      </c>
      <c r="AD181" s="179" t="s">
        <v>5067</v>
      </c>
    </row>
    <row r="182" spans="3:30" ht="19.5" thickBot="1" x14ac:dyDescent="0.3">
      <c r="D182" s="2460" t="str">
        <f t="shared" si="5"/>
        <v xml:space="preserve"> - </v>
      </c>
      <c r="E182" s="2460" t="str">
        <f t="shared" si="6"/>
        <v xml:space="preserve"> - </v>
      </c>
      <c r="F182" s="2437" t="s">
        <v>121</v>
      </c>
      <c r="G182" s="1422" t="s">
        <v>5090</v>
      </c>
      <c r="H182" s="170">
        <v>2</v>
      </c>
      <c r="I182" s="170">
        <v>7</v>
      </c>
      <c r="J182" s="170">
        <v>1</v>
      </c>
      <c r="K182" s="196"/>
      <c r="L182" s="197"/>
      <c r="M182" s="198">
        <f>IF('II.7.'!G7="","",'II.7.'!G7)</f>
        <v>0</v>
      </c>
      <c r="N182" s="198">
        <f>IF('II.7.'!H7="","",'II.7.'!H7)</f>
        <v>0</v>
      </c>
      <c r="O182" s="198">
        <f>IF('II.7.'!I7="","",'II.7.'!I7)</f>
        <v>0</v>
      </c>
      <c r="P182" s="198">
        <f>IF('II.7.'!J7="","",'II.7.'!J7)</f>
        <v>0</v>
      </c>
      <c r="Q182" s="198">
        <f>IF('II.7.'!K7="","",'II.7.'!K7)</f>
        <v>0</v>
      </c>
      <c r="R182" s="198">
        <f>IF('II.7.'!L7="","",'II.7.'!L7)</f>
        <v>0</v>
      </c>
      <c r="S182" s="198">
        <f>IF('II.7.'!M7="","",'II.7.'!M7)</f>
        <v>0</v>
      </c>
      <c r="T182" s="198">
        <f>IF('II.7.'!N7="","",'II.7.'!N7)</f>
        <v>0</v>
      </c>
      <c r="U182" s="198">
        <f>IF('II.7.'!O7="","",'II.7.'!O7)</f>
        <v>0</v>
      </c>
      <c r="V182" s="198">
        <f>IF('II.7.'!P7="","",'II.7.'!P7)</f>
        <v>0</v>
      </c>
      <c r="W182" s="198">
        <f>IF('II.7.'!Q7="","",'II.7.'!Q7)</f>
        <v>0</v>
      </c>
      <c r="X182" s="198">
        <f>IF('II.7.'!R7="","",'II.7.'!R7)</f>
        <v>0</v>
      </c>
      <c r="Y182" s="198">
        <f>IF('II.7.'!S7="","",'II.7.'!S7)</f>
        <v>0</v>
      </c>
      <c r="Z182" s="198">
        <f>IF('II.7.'!T7="","",'II.7.'!T7)</f>
        <v>0</v>
      </c>
      <c r="AA182" s="198">
        <f>IF('II.7.'!U7="","",'II.7.'!U7)</f>
        <v>0</v>
      </c>
      <c r="AB182" s="198">
        <f>IF('II.7.'!V7="","",'II.7.'!V7)</f>
        <v>0</v>
      </c>
      <c r="AC182" s="198">
        <f>IF('II.7.'!W7="","",'II.7.'!W7)</f>
        <v>0</v>
      </c>
      <c r="AD182" s="198">
        <f>IF('II.7.'!X7="","",'II.7.'!X7)</f>
        <v>0</v>
      </c>
    </row>
    <row r="183" spans="3:30" ht="19.5" thickTop="1" x14ac:dyDescent="0.25">
      <c r="D183" s="2453" t="str">
        <f t="shared" si="5"/>
        <v xml:space="preserve"> - </v>
      </c>
      <c r="E183" s="2453" t="str">
        <f t="shared" si="6"/>
        <v xml:space="preserve"> - </v>
      </c>
      <c r="F183" s="2438" t="str">
        <f>IF(K183="","Activitatea "&amp;J183-1,VLOOKUP(K183,Anexa!D:E,2,FALSE))</f>
        <v>Activitatea 1</v>
      </c>
      <c r="G183" s="1415" t="s">
        <v>5090</v>
      </c>
      <c r="H183" s="128">
        <v>2</v>
      </c>
      <c r="I183" s="129">
        <v>7</v>
      </c>
      <c r="J183" s="130">
        <v>2</v>
      </c>
      <c r="K183" s="200" t="str">
        <f>IF('II.7.'!B8="","",'II.7.'!B8)</f>
        <v/>
      </c>
      <c r="L183" s="201"/>
      <c r="M183" s="202" t="str">
        <f>IF('II.7.'!G8="","",'II.7.'!G8)</f>
        <v/>
      </c>
      <c r="N183" s="202" t="str">
        <f>IF('II.7.'!H8="","",'II.7.'!H8)</f>
        <v/>
      </c>
      <c r="O183" s="202" t="str">
        <f>IF('II.7.'!I8="","",'II.7.'!I8)</f>
        <v/>
      </c>
      <c r="P183" s="202" t="str">
        <f>IF('II.7.'!J8="","",'II.7.'!J8)</f>
        <v/>
      </c>
      <c r="Q183" s="202" t="str">
        <f>IF('II.7.'!K8="","",'II.7.'!K8)</f>
        <v/>
      </c>
      <c r="R183" s="202" t="str">
        <f>IF('II.7.'!L8="","",'II.7.'!L8)</f>
        <v/>
      </c>
      <c r="S183" s="202" t="str">
        <f>IF('II.7.'!M8="","",'II.7.'!M8)</f>
        <v/>
      </c>
      <c r="T183" s="202" t="str">
        <f>IF('II.7.'!N8="","",'II.7.'!N8)</f>
        <v/>
      </c>
      <c r="U183" s="202" t="str">
        <f>IF('II.7.'!O8="","",'II.7.'!O8)</f>
        <v/>
      </c>
      <c r="V183" s="202" t="str">
        <f>IF('II.7.'!P8="","",'II.7.'!P8)</f>
        <v/>
      </c>
      <c r="W183" s="202" t="str">
        <f>IF('II.7.'!Q8="","",'II.7.'!Q8)</f>
        <v/>
      </c>
      <c r="X183" s="202" t="str">
        <f>IF('II.7.'!R8="","",'II.7.'!R8)</f>
        <v/>
      </c>
      <c r="Y183" s="202" t="str">
        <f>IF('II.7.'!S8="","",'II.7.'!S8)</f>
        <v/>
      </c>
      <c r="Z183" s="202" t="str">
        <f>IF('II.7.'!T8="","",'II.7.'!T8)</f>
        <v/>
      </c>
      <c r="AA183" s="202" t="str">
        <f>IF('II.7.'!U8="","",'II.7.'!U8)</f>
        <v/>
      </c>
      <c r="AB183" s="202" t="str">
        <f>IF('II.7.'!V8="","",'II.7.'!V8)</f>
        <v/>
      </c>
      <c r="AC183" s="202" t="str">
        <f>IF('II.7.'!W8="","",'II.7.'!W8)</f>
        <v/>
      </c>
      <c r="AD183" s="202" t="str">
        <f>IF('II.7.'!X8="","",'II.7.'!X8)</f>
        <v/>
      </c>
    </row>
    <row r="184" spans="3:30" x14ac:dyDescent="0.25">
      <c r="D184" s="2454" t="str">
        <f t="shared" si="5"/>
        <v xml:space="preserve"> - </v>
      </c>
      <c r="E184" s="2454" t="str">
        <f t="shared" si="6"/>
        <v xml:space="preserve"> - </v>
      </c>
      <c r="F184" s="2438" t="str">
        <f>IF(K184="","Activitatea "&amp;J184-1,VLOOKUP(K184,Anexa!D:E,2,FALSE))</f>
        <v>Activitatea 2</v>
      </c>
      <c r="G184" s="1416" t="s">
        <v>5090</v>
      </c>
      <c r="H184" s="134">
        <v>2</v>
      </c>
      <c r="I184" s="135">
        <v>7</v>
      </c>
      <c r="J184" s="136">
        <v>3</v>
      </c>
      <c r="K184" s="203" t="str">
        <f>IF('II.7.'!B9="","",'II.7.'!B9)</f>
        <v/>
      </c>
      <c r="L184" s="204"/>
      <c r="M184" s="205" t="str">
        <f>IF('II.7.'!G9="","",'II.7.'!G9)</f>
        <v/>
      </c>
      <c r="N184" s="205" t="str">
        <f>IF('II.7.'!H9="","",'II.7.'!H9)</f>
        <v/>
      </c>
      <c r="O184" s="205" t="str">
        <f>IF('II.7.'!I9="","",'II.7.'!I9)</f>
        <v/>
      </c>
      <c r="P184" s="205" t="str">
        <f>IF('II.7.'!J9="","",'II.7.'!J9)</f>
        <v/>
      </c>
      <c r="Q184" s="205" t="str">
        <f>IF('II.7.'!K9="","",'II.7.'!K9)</f>
        <v/>
      </c>
      <c r="R184" s="205" t="str">
        <f>IF('II.7.'!L9="","",'II.7.'!L9)</f>
        <v/>
      </c>
      <c r="S184" s="205" t="str">
        <f>IF('II.7.'!M9="","",'II.7.'!M9)</f>
        <v/>
      </c>
      <c r="T184" s="205" t="str">
        <f>IF('II.7.'!N9="","",'II.7.'!N9)</f>
        <v/>
      </c>
      <c r="U184" s="205" t="str">
        <f>IF('II.7.'!O9="","",'II.7.'!O9)</f>
        <v/>
      </c>
      <c r="V184" s="205" t="str">
        <f>IF('II.7.'!P9="","",'II.7.'!P9)</f>
        <v/>
      </c>
      <c r="W184" s="205" t="str">
        <f>IF('II.7.'!Q9="","",'II.7.'!Q9)</f>
        <v/>
      </c>
      <c r="X184" s="205" t="str">
        <f>IF('II.7.'!R9="","",'II.7.'!R9)</f>
        <v/>
      </c>
      <c r="Y184" s="205" t="str">
        <f>IF('II.7.'!S9="","",'II.7.'!S9)</f>
        <v/>
      </c>
      <c r="Z184" s="205" t="str">
        <f>IF('II.7.'!T9="","",'II.7.'!T9)</f>
        <v/>
      </c>
      <c r="AA184" s="205" t="str">
        <f>IF('II.7.'!U9="","",'II.7.'!U9)</f>
        <v/>
      </c>
      <c r="AB184" s="205" t="str">
        <f>IF('II.7.'!V9="","",'II.7.'!V9)</f>
        <v/>
      </c>
      <c r="AC184" s="205" t="str">
        <f>IF('II.7.'!W9="","",'II.7.'!W9)</f>
        <v/>
      </c>
      <c r="AD184" s="205" t="str">
        <f>IF('II.7.'!X9="","",'II.7.'!X9)</f>
        <v/>
      </c>
    </row>
    <row r="185" spans="3:30" x14ac:dyDescent="0.25">
      <c r="D185" s="2454" t="str">
        <f t="shared" si="5"/>
        <v xml:space="preserve"> - </v>
      </c>
      <c r="E185" s="2454" t="str">
        <f t="shared" si="6"/>
        <v xml:space="preserve"> - </v>
      </c>
      <c r="F185" s="2438" t="str">
        <f>IF(K185="","Activitatea "&amp;J185-1,VLOOKUP(K185,Anexa!D:E,2,FALSE))</f>
        <v>Activitatea 3</v>
      </c>
      <c r="G185" s="1416" t="s">
        <v>5090</v>
      </c>
      <c r="H185" s="134">
        <v>2</v>
      </c>
      <c r="I185" s="135">
        <v>7</v>
      </c>
      <c r="J185" s="136">
        <v>4</v>
      </c>
      <c r="K185" s="203" t="str">
        <f>IF('II.7.'!B10="","",'II.7.'!B10)</f>
        <v/>
      </c>
      <c r="L185" s="204"/>
      <c r="M185" s="205" t="str">
        <f>IF('II.7.'!G10="","",'II.7.'!G10)</f>
        <v/>
      </c>
      <c r="N185" s="205" t="str">
        <f>IF('II.7.'!H10="","",'II.7.'!H10)</f>
        <v/>
      </c>
      <c r="O185" s="205" t="str">
        <f>IF('II.7.'!I10="","",'II.7.'!I10)</f>
        <v/>
      </c>
      <c r="P185" s="205" t="str">
        <f>IF('II.7.'!J10="","",'II.7.'!J10)</f>
        <v/>
      </c>
      <c r="Q185" s="205" t="str">
        <f>IF('II.7.'!K10="","",'II.7.'!K10)</f>
        <v/>
      </c>
      <c r="R185" s="205" t="str">
        <f>IF('II.7.'!L10="","",'II.7.'!L10)</f>
        <v/>
      </c>
      <c r="S185" s="205" t="str">
        <f>IF('II.7.'!M10="","",'II.7.'!M10)</f>
        <v/>
      </c>
      <c r="T185" s="205" t="str">
        <f>IF('II.7.'!N10="","",'II.7.'!N10)</f>
        <v/>
      </c>
      <c r="U185" s="205" t="str">
        <f>IF('II.7.'!O10="","",'II.7.'!O10)</f>
        <v/>
      </c>
      <c r="V185" s="205" t="str">
        <f>IF('II.7.'!P10="","",'II.7.'!P10)</f>
        <v/>
      </c>
      <c r="W185" s="205" t="str">
        <f>IF('II.7.'!Q10="","",'II.7.'!Q10)</f>
        <v/>
      </c>
      <c r="X185" s="205" t="str">
        <f>IF('II.7.'!R10="","",'II.7.'!R10)</f>
        <v/>
      </c>
      <c r="Y185" s="205" t="str">
        <f>IF('II.7.'!S10="","",'II.7.'!S10)</f>
        <v/>
      </c>
      <c r="Z185" s="205" t="str">
        <f>IF('II.7.'!T10="","",'II.7.'!T10)</f>
        <v/>
      </c>
      <c r="AA185" s="205" t="str">
        <f>IF('II.7.'!U10="","",'II.7.'!U10)</f>
        <v/>
      </c>
      <c r="AB185" s="205" t="str">
        <f>IF('II.7.'!V10="","",'II.7.'!V10)</f>
        <v/>
      </c>
      <c r="AC185" s="205" t="str">
        <f>IF('II.7.'!W10="","",'II.7.'!W10)</f>
        <v/>
      </c>
      <c r="AD185" s="205" t="str">
        <f>IF('II.7.'!X10="","",'II.7.'!X10)</f>
        <v/>
      </c>
    </row>
    <row r="186" spans="3:30" x14ac:dyDescent="0.25">
      <c r="D186" s="2454" t="str">
        <f t="shared" si="5"/>
        <v xml:space="preserve"> - </v>
      </c>
      <c r="E186" s="2454" t="str">
        <f t="shared" si="6"/>
        <v xml:space="preserve"> - </v>
      </c>
      <c r="F186" s="2438" t="str">
        <f>IF(K186="","Activitatea "&amp;J186-1,VLOOKUP(K186,Anexa!D:E,2,FALSE))</f>
        <v>Activitatea 4</v>
      </c>
      <c r="G186" s="1416" t="s">
        <v>5090</v>
      </c>
      <c r="H186" s="134">
        <v>2</v>
      </c>
      <c r="I186" s="135">
        <v>7</v>
      </c>
      <c r="J186" s="136">
        <v>5</v>
      </c>
      <c r="K186" s="203" t="str">
        <f>IF('II.7.'!B11="","",'II.7.'!B11)</f>
        <v/>
      </c>
      <c r="L186" s="204"/>
      <c r="M186" s="205" t="str">
        <f>IF('II.7.'!G11="","",'II.7.'!G11)</f>
        <v/>
      </c>
      <c r="N186" s="205" t="str">
        <f>IF('II.7.'!H11="","",'II.7.'!H11)</f>
        <v/>
      </c>
      <c r="O186" s="205" t="str">
        <f>IF('II.7.'!I11="","",'II.7.'!I11)</f>
        <v/>
      </c>
      <c r="P186" s="205" t="str">
        <f>IF('II.7.'!J11="","",'II.7.'!J11)</f>
        <v/>
      </c>
      <c r="Q186" s="205" t="str">
        <f>IF('II.7.'!K11="","",'II.7.'!K11)</f>
        <v/>
      </c>
      <c r="R186" s="205" t="str">
        <f>IF('II.7.'!L11="","",'II.7.'!L11)</f>
        <v/>
      </c>
      <c r="S186" s="205" t="str">
        <f>IF('II.7.'!M11="","",'II.7.'!M11)</f>
        <v/>
      </c>
      <c r="T186" s="205" t="str">
        <f>IF('II.7.'!N11="","",'II.7.'!N11)</f>
        <v/>
      </c>
      <c r="U186" s="205" t="str">
        <f>IF('II.7.'!O11="","",'II.7.'!O11)</f>
        <v/>
      </c>
      <c r="V186" s="205" t="str">
        <f>IF('II.7.'!P11="","",'II.7.'!P11)</f>
        <v/>
      </c>
      <c r="W186" s="205" t="str">
        <f>IF('II.7.'!Q11="","",'II.7.'!Q11)</f>
        <v/>
      </c>
      <c r="X186" s="205" t="str">
        <f>IF('II.7.'!R11="","",'II.7.'!R11)</f>
        <v/>
      </c>
      <c r="Y186" s="205" t="str">
        <f>IF('II.7.'!S11="","",'II.7.'!S11)</f>
        <v/>
      </c>
      <c r="Z186" s="205" t="str">
        <f>IF('II.7.'!T11="","",'II.7.'!T11)</f>
        <v/>
      </c>
      <c r="AA186" s="205" t="str">
        <f>IF('II.7.'!U11="","",'II.7.'!U11)</f>
        <v/>
      </c>
      <c r="AB186" s="205" t="str">
        <f>IF('II.7.'!V11="","",'II.7.'!V11)</f>
        <v/>
      </c>
      <c r="AC186" s="205" t="str">
        <f>IF('II.7.'!W11="","",'II.7.'!W11)</f>
        <v/>
      </c>
      <c r="AD186" s="205" t="str">
        <f>IF('II.7.'!X11="","",'II.7.'!X11)</f>
        <v/>
      </c>
    </row>
    <row r="187" spans="3:30" x14ac:dyDescent="0.25">
      <c r="D187" s="2454" t="str">
        <f t="shared" si="5"/>
        <v xml:space="preserve"> - </v>
      </c>
      <c r="E187" s="2454" t="str">
        <f t="shared" si="6"/>
        <v xml:space="preserve"> - </v>
      </c>
      <c r="F187" s="2438" t="str">
        <f>IF(K187="","Activitatea "&amp;J187-1,VLOOKUP(K187,Anexa!D:E,2,FALSE))</f>
        <v>Activitatea 5</v>
      </c>
      <c r="G187" s="1416" t="s">
        <v>5090</v>
      </c>
      <c r="H187" s="134">
        <v>2</v>
      </c>
      <c r="I187" s="135">
        <v>7</v>
      </c>
      <c r="J187" s="136">
        <v>6</v>
      </c>
      <c r="K187" s="203" t="str">
        <f>IF('II.7.'!B12="","",'II.7.'!B12)</f>
        <v/>
      </c>
      <c r="L187" s="204"/>
      <c r="M187" s="205" t="str">
        <f>IF('II.7.'!G12="","",'II.7.'!G12)</f>
        <v/>
      </c>
      <c r="N187" s="205" t="str">
        <f>IF('II.7.'!H12="","",'II.7.'!H12)</f>
        <v/>
      </c>
      <c r="O187" s="205" t="str">
        <f>IF('II.7.'!I12="","",'II.7.'!I12)</f>
        <v/>
      </c>
      <c r="P187" s="205" t="str">
        <f>IF('II.7.'!J12="","",'II.7.'!J12)</f>
        <v/>
      </c>
      <c r="Q187" s="205" t="str">
        <f>IF('II.7.'!K12="","",'II.7.'!K12)</f>
        <v/>
      </c>
      <c r="R187" s="205" t="str">
        <f>IF('II.7.'!L12="","",'II.7.'!L12)</f>
        <v/>
      </c>
      <c r="S187" s="205" t="str">
        <f>IF('II.7.'!M12="","",'II.7.'!M12)</f>
        <v/>
      </c>
      <c r="T187" s="205" t="str">
        <f>IF('II.7.'!N12="","",'II.7.'!N12)</f>
        <v/>
      </c>
      <c r="U187" s="205" t="str">
        <f>IF('II.7.'!O12="","",'II.7.'!O12)</f>
        <v/>
      </c>
      <c r="V187" s="205" t="str">
        <f>IF('II.7.'!P12="","",'II.7.'!P12)</f>
        <v/>
      </c>
      <c r="W187" s="205" t="str">
        <f>IF('II.7.'!Q12="","",'II.7.'!Q12)</f>
        <v/>
      </c>
      <c r="X187" s="205" t="str">
        <f>IF('II.7.'!R12="","",'II.7.'!R12)</f>
        <v/>
      </c>
      <c r="Y187" s="205" t="str">
        <f>IF('II.7.'!S12="","",'II.7.'!S12)</f>
        <v/>
      </c>
      <c r="Z187" s="205" t="str">
        <f>IF('II.7.'!T12="","",'II.7.'!T12)</f>
        <v/>
      </c>
      <c r="AA187" s="205" t="str">
        <f>IF('II.7.'!U12="","",'II.7.'!U12)</f>
        <v/>
      </c>
      <c r="AB187" s="205" t="str">
        <f>IF('II.7.'!V12="","",'II.7.'!V12)</f>
        <v/>
      </c>
      <c r="AC187" s="205" t="str">
        <f>IF('II.7.'!W12="","",'II.7.'!W12)</f>
        <v/>
      </c>
      <c r="AD187" s="205" t="str">
        <f>IF('II.7.'!X12="","",'II.7.'!X12)</f>
        <v/>
      </c>
    </row>
    <row r="188" spans="3:30" x14ac:dyDescent="0.25">
      <c r="D188" s="2454" t="str">
        <f t="shared" si="5"/>
        <v xml:space="preserve"> - </v>
      </c>
      <c r="E188" s="2454" t="str">
        <f t="shared" si="6"/>
        <v xml:space="preserve"> - </v>
      </c>
      <c r="F188" s="2438" t="str">
        <f>IF(K188="","Activitatea "&amp;J188-1,VLOOKUP(K188,Anexa!D:E,2,FALSE))</f>
        <v>Activitatea 6</v>
      </c>
      <c r="G188" s="1416" t="s">
        <v>5090</v>
      </c>
      <c r="H188" s="134">
        <v>2</v>
      </c>
      <c r="I188" s="135">
        <v>7</v>
      </c>
      <c r="J188" s="136">
        <v>7</v>
      </c>
      <c r="K188" s="203" t="str">
        <f>IF('II.7.'!B13="","",'II.7.'!B13)</f>
        <v/>
      </c>
      <c r="L188" s="204"/>
      <c r="M188" s="205" t="str">
        <f>IF('II.7.'!G13="","",'II.7.'!G13)</f>
        <v/>
      </c>
      <c r="N188" s="205" t="str">
        <f>IF('II.7.'!H13="","",'II.7.'!H13)</f>
        <v/>
      </c>
      <c r="O188" s="205" t="str">
        <f>IF('II.7.'!I13="","",'II.7.'!I13)</f>
        <v/>
      </c>
      <c r="P188" s="205" t="str">
        <f>IF('II.7.'!J13="","",'II.7.'!J13)</f>
        <v/>
      </c>
      <c r="Q188" s="205" t="str">
        <f>IF('II.7.'!K13="","",'II.7.'!K13)</f>
        <v/>
      </c>
      <c r="R188" s="205" t="str">
        <f>IF('II.7.'!L13="","",'II.7.'!L13)</f>
        <v/>
      </c>
      <c r="S188" s="205" t="str">
        <f>IF('II.7.'!M13="","",'II.7.'!M13)</f>
        <v/>
      </c>
      <c r="T188" s="205" t="str">
        <f>IF('II.7.'!N13="","",'II.7.'!N13)</f>
        <v/>
      </c>
      <c r="U188" s="205" t="str">
        <f>IF('II.7.'!O13="","",'II.7.'!O13)</f>
        <v/>
      </c>
      <c r="V188" s="205" t="str">
        <f>IF('II.7.'!P13="","",'II.7.'!P13)</f>
        <v/>
      </c>
      <c r="W188" s="205" t="str">
        <f>IF('II.7.'!Q13="","",'II.7.'!Q13)</f>
        <v/>
      </c>
      <c r="X188" s="205" t="str">
        <f>IF('II.7.'!R13="","",'II.7.'!R13)</f>
        <v/>
      </c>
      <c r="Y188" s="205" t="str">
        <f>IF('II.7.'!S13="","",'II.7.'!S13)</f>
        <v/>
      </c>
      <c r="Z188" s="205" t="str">
        <f>IF('II.7.'!T13="","",'II.7.'!T13)</f>
        <v/>
      </c>
      <c r="AA188" s="205" t="str">
        <f>IF('II.7.'!U13="","",'II.7.'!U13)</f>
        <v/>
      </c>
      <c r="AB188" s="205" t="str">
        <f>IF('II.7.'!V13="","",'II.7.'!V13)</f>
        <v/>
      </c>
      <c r="AC188" s="205" t="str">
        <f>IF('II.7.'!W13="","",'II.7.'!W13)</f>
        <v/>
      </c>
      <c r="AD188" s="205" t="str">
        <f>IF('II.7.'!X13="","",'II.7.'!X13)</f>
        <v/>
      </c>
    </row>
    <row r="189" spans="3:30" x14ac:dyDescent="0.25">
      <c r="D189" s="2454" t="str">
        <f t="shared" si="5"/>
        <v xml:space="preserve"> - </v>
      </c>
      <c r="E189" s="2454" t="str">
        <f t="shared" si="6"/>
        <v xml:space="preserve"> - </v>
      </c>
      <c r="F189" s="2438" t="str">
        <f>IF(K189="","Activitatea "&amp;J189-1,VLOOKUP(K189,Anexa!D:E,2,FALSE))</f>
        <v>Activitatea 7</v>
      </c>
      <c r="G189" s="1416" t="s">
        <v>5090</v>
      </c>
      <c r="H189" s="134">
        <v>2</v>
      </c>
      <c r="I189" s="135">
        <v>7</v>
      </c>
      <c r="J189" s="136">
        <v>8</v>
      </c>
      <c r="K189" s="203" t="str">
        <f>IF('II.7.'!B14="","",'II.7.'!B14)</f>
        <v/>
      </c>
      <c r="L189" s="204"/>
      <c r="M189" s="205" t="str">
        <f>IF('II.7.'!G14="","",'II.7.'!G14)</f>
        <v/>
      </c>
      <c r="N189" s="205" t="str">
        <f>IF('II.7.'!H14="","",'II.7.'!H14)</f>
        <v/>
      </c>
      <c r="O189" s="205" t="str">
        <f>IF('II.7.'!I14="","",'II.7.'!I14)</f>
        <v/>
      </c>
      <c r="P189" s="205" t="str">
        <f>IF('II.7.'!J14="","",'II.7.'!J14)</f>
        <v/>
      </c>
      <c r="Q189" s="205" t="str">
        <f>IF('II.7.'!K14="","",'II.7.'!K14)</f>
        <v/>
      </c>
      <c r="R189" s="205" t="str">
        <f>IF('II.7.'!L14="","",'II.7.'!L14)</f>
        <v/>
      </c>
      <c r="S189" s="205" t="str">
        <f>IF('II.7.'!M14="","",'II.7.'!M14)</f>
        <v/>
      </c>
      <c r="T189" s="205" t="str">
        <f>IF('II.7.'!N14="","",'II.7.'!N14)</f>
        <v/>
      </c>
      <c r="U189" s="205" t="str">
        <f>IF('II.7.'!O14="","",'II.7.'!O14)</f>
        <v/>
      </c>
      <c r="V189" s="205" t="str">
        <f>IF('II.7.'!P14="","",'II.7.'!P14)</f>
        <v/>
      </c>
      <c r="W189" s="205" t="str">
        <f>IF('II.7.'!Q14="","",'II.7.'!Q14)</f>
        <v/>
      </c>
      <c r="X189" s="205" t="str">
        <f>IF('II.7.'!R14="","",'II.7.'!R14)</f>
        <v/>
      </c>
      <c r="Y189" s="205" t="str">
        <f>IF('II.7.'!S14="","",'II.7.'!S14)</f>
        <v/>
      </c>
      <c r="Z189" s="205" t="str">
        <f>IF('II.7.'!T14="","",'II.7.'!T14)</f>
        <v/>
      </c>
      <c r="AA189" s="205" t="str">
        <f>IF('II.7.'!U14="","",'II.7.'!U14)</f>
        <v/>
      </c>
      <c r="AB189" s="205" t="str">
        <f>IF('II.7.'!V14="","",'II.7.'!V14)</f>
        <v/>
      </c>
      <c r="AC189" s="205" t="str">
        <f>IF('II.7.'!W14="","",'II.7.'!W14)</f>
        <v/>
      </c>
      <c r="AD189" s="205" t="str">
        <f>IF('II.7.'!X14="","",'II.7.'!X14)</f>
        <v/>
      </c>
    </row>
    <row r="190" spans="3:30" x14ac:dyDescent="0.25">
      <c r="D190" s="2454" t="str">
        <f t="shared" si="5"/>
        <v xml:space="preserve"> - </v>
      </c>
      <c r="E190" s="2454" t="str">
        <f t="shared" si="6"/>
        <v xml:space="preserve"> - </v>
      </c>
      <c r="F190" s="2438" t="str">
        <f>IF(K190="","Activitatea "&amp;J190-1,VLOOKUP(K190,Anexa!D:E,2,FALSE))</f>
        <v>Activitatea 8</v>
      </c>
      <c r="G190" s="1416" t="s">
        <v>5090</v>
      </c>
      <c r="H190" s="134">
        <v>2</v>
      </c>
      <c r="I190" s="135">
        <v>7</v>
      </c>
      <c r="J190" s="136">
        <v>9</v>
      </c>
      <c r="K190" s="203" t="str">
        <f>IF('II.7.'!B15="","",'II.7.'!B15)</f>
        <v/>
      </c>
      <c r="L190" s="204"/>
      <c r="M190" s="205" t="str">
        <f>IF('II.7.'!G15="","",'II.7.'!G15)</f>
        <v/>
      </c>
      <c r="N190" s="205" t="str">
        <f>IF('II.7.'!H15="","",'II.7.'!H15)</f>
        <v/>
      </c>
      <c r="O190" s="205" t="str">
        <f>IF('II.7.'!I15="","",'II.7.'!I15)</f>
        <v/>
      </c>
      <c r="P190" s="205" t="str">
        <f>IF('II.7.'!J15="","",'II.7.'!J15)</f>
        <v/>
      </c>
      <c r="Q190" s="205" t="str">
        <f>IF('II.7.'!K15="","",'II.7.'!K15)</f>
        <v/>
      </c>
      <c r="R190" s="205" t="str">
        <f>IF('II.7.'!L15="","",'II.7.'!L15)</f>
        <v/>
      </c>
      <c r="S190" s="205" t="str">
        <f>IF('II.7.'!M15="","",'II.7.'!M15)</f>
        <v/>
      </c>
      <c r="T190" s="205" t="str">
        <f>IF('II.7.'!N15="","",'II.7.'!N15)</f>
        <v/>
      </c>
      <c r="U190" s="205" t="str">
        <f>IF('II.7.'!O15="","",'II.7.'!O15)</f>
        <v/>
      </c>
      <c r="V190" s="205" t="str">
        <f>IF('II.7.'!P15="","",'II.7.'!P15)</f>
        <v/>
      </c>
      <c r="W190" s="205" t="str">
        <f>IF('II.7.'!Q15="","",'II.7.'!Q15)</f>
        <v/>
      </c>
      <c r="X190" s="205" t="str">
        <f>IF('II.7.'!R15="","",'II.7.'!R15)</f>
        <v/>
      </c>
      <c r="Y190" s="205" t="str">
        <f>IF('II.7.'!S15="","",'II.7.'!S15)</f>
        <v/>
      </c>
      <c r="Z190" s="205" t="str">
        <f>IF('II.7.'!T15="","",'II.7.'!T15)</f>
        <v/>
      </c>
      <c r="AA190" s="205" t="str">
        <f>IF('II.7.'!U15="","",'II.7.'!U15)</f>
        <v/>
      </c>
      <c r="AB190" s="205" t="str">
        <f>IF('II.7.'!V15="","",'II.7.'!V15)</f>
        <v/>
      </c>
      <c r="AC190" s="205" t="str">
        <f>IF('II.7.'!W15="","",'II.7.'!W15)</f>
        <v/>
      </c>
      <c r="AD190" s="205" t="str">
        <f>IF('II.7.'!X15="","",'II.7.'!X15)</f>
        <v/>
      </c>
    </row>
    <row r="191" spans="3:30" x14ac:dyDescent="0.25">
      <c r="D191" s="2454" t="str">
        <f t="shared" si="5"/>
        <v xml:space="preserve"> - </v>
      </c>
      <c r="E191" s="2454" t="str">
        <f t="shared" si="6"/>
        <v xml:space="preserve"> - </v>
      </c>
      <c r="F191" s="2438" t="str">
        <f>IF(K191="","Activitatea "&amp;J191-1,VLOOKUP(K191,Anexa!D:E,2,FALSE))</f>
        <v>Activitatea 9</v>
      </c>
      <c r="G191" s="1416" t="s">
        <v>5090</v>
      </c>
      <c r="H191" s="134">
        <v>2</v>
      </c>
      <c r="I191" s="135">
        <v>7</v>
      </c>
      <c r="J191" s="136">
        <v>10</v>
      </c>
      <c r="K191" s="203" t="str">
        <f>IF('II.7.'!B16="","",'II.7.'!B16)</f>
        <v/>
      </c>
      <c r="L191" s="204"/>
      <c r="M191" s="205" t="str">
        <f>IF('II.7.'!G16="","",'II.7.'!G16)</f>
        <v/>
      </c>
      <c r="N191" s="205" t="str">
        <f>IF('II.7.'!H16="","",'II.7.'!H16)</f>
        <v/>
      </c>
      <c r="O191" s="205" t="str">
        <f>IF('II.7.'!I16="","",'II.7.'!I16)</f>
        <v/>
      </c>
      <c r="P191" s="205" t="str">
        <f>IF('II.7.'!J16="","",'II.7.'!J16)</f>
        <v/>
      </c>
      <c r="Q191" s="205" t="str">
        <f>IF('II.7.'!K16="","",'II.7.'!K16)</f>
        <v/>
      </c>
      <c r="R191" s="205" t="str">
        <f>IF('II.7.'!L16="","",'II.7.'!L16)</f>
        <v/>
      </c>
      <c r="S191" s="205" t="str">
        <f>IF('II.7.'!M16="","",'II.7.'!M16)</f>
        <v/>
      </c>
      <c r="T191" s="205" t="str">
        <f>IF('II.7.'!N16="","",'II.7.'!N16)</f>
        <v/>
      </c>
      <c r="U191" s="205" t="str">
        <f>IF('II.7.'!O16="","",'II.7.'!O16)</f>
        <v/>
      </c>
      <c r="V191" s="205" t="str">
        <f>IF('II.7.'!P16="","",'II.7.'!P16)</f>
        <v/>
      </c>
      <c r="W191" s="205" t="str">
        <f>IF('II.7.'!Q16="","",'II.7.'!Q16)</f>
        <v/>
      </c>
      <c r="X191" s="205" t="str">
        <f>IF('II.7.'!R16="","",'II.7.'!R16)</f>
        <v/>
      </c>
      <c r="Y191" s="205" t="str">
        <f>IF('II.7.'!S16="","",'II.7.'!S16)</f>
        <v/>
      </c>
      <c r="Z191" s="205" t="str">
        <f>IF('II.7.'!T16="","",'II.7.'!T16)</f>
        <v/>
      </c>
      <c r="AA191" s="205" t="str">
        <f>IF('II.7.'!U16="","",'II.7.'!U16)</f>
        <v/>
      </c>
      <c r="AB191" s="205" t="str">
        <f>IF('II.7.'!V16="","",'II.7.'!V16)</f>
        <v/>
      </c>
      <c r="AC191" s="205" t="str">
        <f>IF('II.7.'!W16="","",'II.7.'!W16)</f>
        <v/>
      </c>
      <c r="AD191" s="205" t="str">
        <f>IF('II.7.'!X16="","",'II.7.'!X16)</f>
        <v/>
      </c>
    </row>
    <row r="192" spans="3:30" x14ac:dyDescent="0.25">
      <c r="D192" s="2454" t="str">
        <f t="shared" si="5"/>
        <v xml:space="preserve"> - </v>
      </c>
      <c r="E192" s="2454" t="str">
        <f t="shared" si="6"/>
        <v xml:space="preserve"> - </v>
      </c>
      <c r="F192" s="2438" t="str">
        <f>IF(K192="","Activitatea "&amp;J192-1,VLOOKUP(K192,Anexa!D:E,2,FALSE))</f>
        <v>Activitatea 10</v>
      </c>
      <c r="G192" s="1416" t="s">
        <v>5090</v>
      </c>
      <c r="H192" s="134">
        <v>2</v>
      </c>
      <c r="I192" s="135">
        <v>7</v>
      </c>
      <c r="J192" s="136">
        <v>11</v>
      </c>
      <c r="K192" s="203" t="str">
        <f>IF('II.7.'!B17="","",'II.7.'!B17)</f>
        <v/>
      </c>
      <c r="L192" s="204"/>
      <c r="M192" s="205" t="str">
        <f>IF('II.7.'!G17="","",'II.7.'!G17)</f>
        <v/>
      </c>
      <c r="N192" s="205" t="str">
        <f>IF('II.7.'!H17="","",'II.7.'!H17)</f>
        <v/>
      </c>
      <c r="O192" s="205" t="str">
        <f>IF('II.7.'!I17="","",'II.7.'!I17)</f>
        <v/>
      </c>
      <c r="P192" s="205" t="str">
        <f>IF('II.7.'!J17="","",'II.7.'!J17)</f>
        <v/>
      </c>
      <c r="Q192" s="205" t="str">
        <f>IF('II.7.'!K17="","",'II.7.'!K17)</f>
        <v/>
      </c>
      <c r="R192" s="205" t="str">
        <f>IF('II.7.'!L17="","",'II.7.'!L17)</f>
        <v/>
      </c>
      <c r="S192" s="205" t="str">
        <f>IF('II.7.'!M17="","",'II.7.'!M17)</f>
        <v/>
      </c>
      <c r="T192" s="205" t="str">
        <f>IF('II.7.'!N17="","",'II.7.'!N17)</f>
        <v/>
      </c>
      <c r="U192" s="205" t="str">
        <f>IF('II.7.'!O17="","",'II.7.'!O17)</f>
        <v/>
      </c>
      <c r="V192" s="205" t="str">
        <f>IF('II.7.'!P17="","",'II.7.'!P17)</f>
        <v/>
      </c>
      <c r="W192" s="205" t="str">
        <f>IF('II.7.'!Q17="","",'II.7.'!Q17)</f>
        <v/>
      </c>
      <c r="X192" s="205" t="str">
        <f>IF('II.7.'!R17="","",'II.7.'!R17)</f>
        <v/>
      </c>
      <c r="Y192" s="205" t="str">
        <f>IF('II.7.'!S17="","",'II.7.'!S17)</f>
        <v/>
      </c>
      <c r="Z192" s="205" t="str">
        <f>IF('II.7.'!T17="","",'II.7.'!T17)</f>
        <v/>
      </c>
      <c r="AA192" s="205" t="str">
        <f>IF('II.7.'!U17="","",'II.7.'!U17)</f>
        <v/>
      </c>
      <c r="AB192" s="205" t="str">
        <f>IF('II.7.'!V17="","",'II.7.'!V17)</f>
        <v/>
      </c>
      <c r="AC192" s="205" t="str">
        <f>IF('II.7.'!W17="","",'II.7.'!W17)</f>
        <v/>
      </c>
      <c r="AD192" s="205" t="str">
        <f>IF('II.7.'!X17="","",'II.7.'!X17)</f>
        <v/>
      </c>
    </row>
    <row r="193" spans="4:30" x14ac:dyDescent="0.25">
      <c r="D193" s="2454" t="str">
        <f t="shared" si="5"/>
        <v xml:space="preserve"> - </v>
      </c>
      <c r="E193" s="2454" t="str">
        <f t="shared" si="6"/>
        <v xml:space="preserve"> - </v>
      </c>
      <c r="F193" s="2438" t="str">
        <f>IF(K193="","Activitatea "&amp;J193-1,VLOOKUP(K193,Anexa!D:E,2,FALSE))</f>
        <v>Activitatea 11</v>
      </c>
      <c r="G193" s="1416" t="s">
        <v>5090</v>
      </c>
      <c r="H193" s="134">
        <v>2</v>
      </c>
      <c r="I193" s="135">
        <v>7</v>
      </c>
      <c r="J193" s="136">
        <v>12</v>
      </c>
      <c r="K193" s="203" t="str">
        <f>IF('II.7.'!B18="","",'II.7.'!B18)</f>
        <v/>
      </c>
      <c r="L193" s="204"/>
      <c r="M193" s="205" t="str">
        <f>IF('II.7.'!G18="","",'II.7.'!G18)</f>
        <v/>
      </c>
      <c r="N193" s="205" t="str">
        <f>IF('II.7.'!H18="","",'II.7.'!H18)</f>
        <v/>
      </c>
      <c r="O193" s="205" t="str">
        <f>IF('II.7.'!I18="","",'II.7.'!I18)</f>
        <v/>
      </c>
      <c r="P193" s="205" t="str">
        <f>IF('II.7.'!J18="","",'II.7.'!J18)</f>
        <v/>
      </c>
      <c r="Q193" s="205" t="str">
        <f>IF('II.7.'!K18="","",'II.7.'!K18)</f>
        <v/>
      </c>
      <c r="R193" s="205" t="str">
        <f>IF('II.7.'!L18="","",'II.7.'!L18)</f>
        <v/>
      </c>
      <c r="S193" s="205" t="str">
        <f>IF('II.7.'!M18="","",'II.7.'!M18)</f>
        <v/>
      </c>
      <c r="T193" s="205" t="str">
        <f>IF('II.7.'!N18="","",'II.7.'!N18)</f>
        <v/>
      </c>
      <c r="U193" s="205" t="str">
        <f>IF('II.7.'!O18="","",'II.7.'!O18)</f>
        <v/>
      </c>
      <c r="V193" s="205" t="str">
        <f>IF('II.7.'!P18="","",'II.7.'!P18)</f>
        <v/>
      </c>
      <c r="W193" s="205" t="str">
        <f>IF('II.7.'!Q18="","",'II.7.'!Q18)</f>
        <v/>
      </c>
      <c r="X193" s="205" t="str">
        <f>IF('II.7.'!R18="","",'II.7.'!R18)</f>
        <v/>
      </c>
      <c r="Y193" s="205" t="str">
        <f>IF('II.7.'!S18="","",'II.7.'!S18)</f>
        <v/>
      </c>
      <c r="Z193" s="205" t="str">
        <f>IF('II.7.'!T18="","",'II.7.'!T18)</f>
        <v/>
      </c>
      <c r="AA193" s="205" t="str">
        <f>IF('II.7.'!U18="","",'II.7.'!U18)</f>
        <v/>
      </c>
      <c r="AB193" s="205" t="str">
        <f>IF('II.7.'!V18="","",'II.7.'!V18)</f>
        <v/>
      </c>
      <c r="AC193" s="205" t="str">
        <f>IF('II.7.'!W18="","",'II.7.'!W18)</f>
        <v/>
      </c>
      <c r="AD193" s="205" t="str">
        <f>IF('II.7.'!X18="","",'II.7.'!X18)</f>
        <v/>
      </c>
    </row>
    <row r="194" spans="4:30" x14ac:dyDescent="0.25">
      <c r="D194" s="2454" t="str">
        <f t="shared" si="5"/>
        <v xml:space="preserve"> - </v>
      </c>
      <c r="E194" s="2454" t="str">
        <f t="shared" si="6"/>
        <v xml:space="preserve"> - </v>
      </c>
      <c r="F194" s="2438" t="str">
        <f>IF(K194="","Activitatea "&amp;J194-1,VLOOKUP(K194,Anexa!D:E,2,FALSE))</f>
        <v>Activitatea 12</v>
      </c>
      <c r="G194" s="1416" t="s">
        <v>5090</v>
      </c>
      <c r="H194" s="134">
        <v>2</v>
      </c>
      <c r="I194" s="135">
        <v>7</v>
      </c>
      <c r="J194" s="136">
        <v>13</v>
      </c>
      <c r="K194" s="203" t="str">
        <f>IF('II.7.'!B19="","",'II.7.'!B19)</f>
        <v/>
      </c>
      <c r="L194" s="204"/>
      <c r="M194" s="205" t="str">
        <f>IF('II.7.'!G19="","",'II.7.'!G19)</f>
        <v/>
      </c>
      <c r="N194" s="205" t="str">
        <f>IF('II.7.'!H19="","",'II.7.'!H19)</f>
        <v/>
      </c>
      <c r="O194" s="205" t="str">
        <f>IF('II.7.'!I19="","",'II.7.'!I19)</f>
        <v/>
      </c>
      <c r="P194" s="205" t="str">
        <f>IF('II.7.'!J19="","",'II.7.'!J19)</f>
        <v/>
      </c>
      <c r="Q194" s="205" t="str">
        <f>IF('II.7.'!K19="","",'II.7.'!K19)</f>
        <v/>
      </c>
      <c r="R194" s="205" t="str">
        <f>IF('II.7.'!L19="","",'II.7.'!L19)</f>
        <v/>
      </c>
      <c r="S194" s="205" t="str">
        <f>IF('II.7.'!M19="","",'II.7.'!M19)</f>
        <v/>
      </c>
      <c r="T194" s="205" t="str">
        <f>IF('II.7.'!N19="","",'II.7.'!N19)</f>
        <v/>
      </c>
      <c r="U194" s="205" t="str">
        <f>IF('II.7.'!O19="","",'II.7.'!O19)</f>
        <v/>
      </c>
      <c r="V194" s="205" t="str">
        <f>IF('II.7.'!P19="","",'II.7.'!P19)</f>
        <v/>
      </c>
      <c r="W194" s="205" t="str">
        <f>IF('II.7.'!Q19="","",'II.7.'!Q19)</f>
        <v/>
      </c>
      <c r="X194" s="205" t="str">
        <f>IF('II.7.'!R19="","",'II.7.'!R19)</f>
        <v/>
      </c>
      <c r="Y194" s="205" t="str">
        <f>IF('II.7.'!S19="","",'II.7.'!S19)</f>
        <v/>
      </c>
      <c r="Z194" s="205" t="str">
        <f>IF('II.7.'!T19="","",'II.7.'!T19)</f>
        <v/>
      </c>
      <c r="AA194" s="205" t="str">
        <f>IF('II.7.'!U19="","",'II.7.'!U19)</f>
        <v/>
      </c>
      <c r="AB194" s="205" t="str">
        <f>IF('II.7.'!V19="","",'II.7.'!V19)</f>
        <v/>
      </c>
      <c r="AC194" s="205" t="str">
        <f>IF('II.7.'!W19="","",'II.7.'!W19)</f>
        <v/>
      </c>
      <c r="AD194" s="205" t="str">
        <f>IF('II.7.'!X19="","",'II.7.'!X19)</f>
        <v/>
      </c>
    </row>
    <row r="195" spans="4:30" x14ac:dyDescent="0.25">
      <c r="D195" s="2454" t="str">
        <f t="shared" si="5"/>
        <v xml:space="preserve"> - </v>
      </c>
      <c r="E195" s="2454" t="str">
        <f t="shared" si="6"/>
        <v xml:space="preserve"> - </v>
      </c>
      <c r="F195" s="2438" t="str">
        <f>IF(K195="","Activitatea "&amp;J195-1,VLOOKUP(K195,Anexa!D:E,2,FALSE))</f>
        <v>Activitatea 13</v>
      </c>
      <c r="G195" s="1416" t="s">
        <v>5090</v>
      </c>
      <c r="H195" s="134">
        <v>2</v>
      </c>
      <c r="I195" s="135">
        <v>7</v>
      </c>
      <c r="J195" s="136">
        <v>14</v>
      </c>
      <c r="K195" s="203" t="str">
        <f>IF('II.7.'!B20="","",'II.7.'!B20)</f>
        <v/>
      </c>
      <c r="L195" s="204"/>
      <c r="M195" s="205" t="str">
        <f>IF('II.7.'!G20="","",'II.7.'!G20)</f>
        <v/>
      </c>
      <c r="N195" s="205" t="str">
        <f>IF('II.7.'!H20="","",'II.7.'!H20)</f>
        <v/>
      </c>
      <c r="O195" s="205" t="str">
        <f>IF('II.7.'!I20="","",'II.7.'!I20)</f>
        <v/>
      </c>
      <c r="P195" s="205" t="str">
        <f>IF('II.7.'!J20="","",'II.7.'!J20)</f>
        <v/>
      </c>
      <c r="Q195" s="205" t="str">
        <f>IF('II.7.'!K20="","",'II.7.'!K20)</f>
        <v/>
      </c>
      <c r="R195" s="205" t="str">
        <f>IF('II.7.'!L20="","",'II.7.'!L20)</f>
        <v/>
      </c>
      <c r="S195" s="205" t="str">
        <f>IF('II.7.'!M20="","",'II.7.'!M20)</f>
        <v/>
      </c>
      <c r="T195" s="205" t="str">
        <f>IF('II.7.'!N20="","",'II.7.'!N20)</f>
        <v/>
      </c>
      <c r="U195" s="205" t="str">
        <f>IF('II.7.'!O20="","",'II.7.'!O20)</f>
        <v/>
      </c>
      <c r="V195" s="205" t="str">
        <f>IF('II.7.'!P20="","",'II.7.'!P20)</f>
        <v/>
      </c>
      <c r="W195" s="205" t="str">
        <f>IF('II.7.'!Q20="","",'II.7.'!Q20)</f>
        <v/>
      </c>
      <c r="X195" s="205" t="str">
        <f>IF('II.7.'!R20="","",'II.7.'!R20)</f>
        <v/>
      </c>
      <c r="Y195" s="205" t="str">
        <f>IF('II.7.'!S20="","",'II.7.'!S20)</f>
        <v/>
      </c>
      <c r="Z195" s="205" t="str">
        <f>IF('II.7.'!T20="","",'II.7.'!T20)</f>
        <v/>
      </c>
      <c r="AA195" s="205" t="str">
        <f>IF('II.7.'!U20="","",'II.7.'!U20)</f>
        <v/>
      </c>
      <c r="AB195" s="205" t="str">
        <f>IF('II.7.'!V20="","",'II.7.'!V20)</f>
        <v/>
      </c>
      <c r="AC195" s="205" t="str">
        <f>IF('II.7.'!W20="","",'II.7.'!W20)</f>
        <v/>
      </c>
      <c r="AD195" s="205" t="str">
        <f>IF('II.7.'!X20="","",'II.7.'!X20)</f>
        <v/>
      </c>
    </row>
    <row r="196" spans="4:30" x14ac:dyDescent="0.25">
      <c r="D196" s="2454" t="str">
        <f t="shared" ref="D196:D259" si="7">IF(E196=" - "," - ","CUI"&amp;TEXT(E196,"0000000000")&amp;"_Cap"&amp;H196&amp;"Pct"&amp;TEXT(I196,"000")&amp;"Rd"&amp;TEXT(J196,"000"))</f>
        <v xml:space="preserve"> - </v>
      </c>
      <c r="E196" s="2454" t="str">
        <f t="shared" si="6"/>
        <v xml:space="preserve"> - </v>
      </c>
      <c r="F196" s="2438" t="str">
        <f>IF(K196="","Activitatea "&amp;J196-1,VLOOKUP(K196,Anexa!D:E,2,FALSE))</f>
        <v>Activitatea 14</v>
      </c>
      <c r="G196" s="1416" t="s">
        <v>5090</v>
      </c>
      <c r="H196" s="134">
        <v>2</v>
      </c>
      <c r="I196" s="135">
        <v>7</v>
      </c>
      <c r="J196" s="136">
        <v>15</v>
      </c>
      <c r="K196" s="203" t="str">
        <f>IF('II.7.'!B21="","",'II.7.'!B21)</f>
        <v/>
      </c>
      <c r="L196" s="204"/>
      <c r="M196" s="205" t="str">
        <f>IF('II.7.'!G21="","",'II.7.'!G21)</f>
        <v/>
      </c>
      <c r="N196" s="205" t="str">
        <f>IF('II.7.'!H21="","",'II.7.'!H21)</f>
        <v/>
      </c>
      <c r="O196" s="205" t="str">
        <f>IF('II.7.'!I21="","",'II.7.'!I21)</f>
        <v/>
      </c>
      <c r="P196" s="205" t="str">
        <f>IF('II.7.'!J21="","",'II.7.'!J21)</f>
        <v/>
      </c>
      <c r="Q196" s="205" t="str">
        <f>IF('II.7.'!K21="","",'II.7.'!K21)</f>
        <v/>
      </c>
      <c r="R196" s="205" t="str">
        <f>IF('II.7.'!L21="","",'II.7.'!L21)</f>
        <v/>
      </c>
      <c r="S196" s="205" t="str">
        <f>IF('II.7.'!M21="","",'II.7.'!M21)</f>
        <v/>
      </c>
      <c r="T196" s="205" t="str">
        <f>IF('II.7.'!N21="","",'II.7.'!N21)</f>
        <v/>
      </c>
      <c r="U196" s="205" t="str">
        <f>IF('II.7.'!O21="","",'II.7.'!O21)</f>
        <v/>
      </c>
      <c r="V196" s="205" t="str">
        <f>IF('II.7.'!P21="","",'II.7.'!P21)</f>
        <v/>
      </c>
      <c r="W196" s="205" t="str">
        <f>IF('II.7.'!Q21="","",'II.7.'!Q21)</f>
        <v/>
      </c>
      <c r="X196" s="205" t="str">
        <f>IF('II.7.'!R21="","",'II.7.'!R21)</f>
        <v/>
      </c>
      <c r="Y196" s="205" t="str">
        <f>IF('II.7.'!S21="","",'II.7.'!S21)</f>
        <v/>
      </c>
      <c r="Z196" s="205" t="str">
        <f>IF('II.7.'!T21="","",'II.7.'!T21)</f>
        <v/>
      </c>
      <c r="AA196" s="205" t="str">
        <f>IF('II.7.'!U21="","",'II.7.'!U21)</f>
        <v/>
      </c>
      <c r="AB196" s="205" t="str">
        <f>IF('II.7.'!V21="","",'II.7.'!V21)</f>
        <v/>
      </c>
      <c r="AC196" s="205" t="str">
        <f>IF('II.7.'!W21="","",'II.7.'!W21)</f>
        <v/>
      </c>
      <c r="AD196" s="205" t="str">
        <f>IF('II.7.'!X21="","",'II.7.'!X21)</f>
        <v/>
      </c>
    </row>
    <row r="197" spans="4:30" x14ac:dyDescent="0.25">
      <c r="D197" s="2454" t="str">
        <f t="shared" si="7"/>
        <v xml:space="preserve"> - </v>
      </c>
      <c r="E197" s="2454" t="str">
        <f t="shared" si="6"/>
        <v xml:space="preserve"> - </v>
      </c>
      <c r="F197" s="2438" t="str">
        <f>IF(K197="","Activitatea "&amp;J197-1,VLOOKUP(K197,Anexa!D:E,2,FALSE))</f>
        <v>Activitatea 15</v>
      </c>
      <c r="G197" s="1416" t="s">
        <v>5090</v>
      </c>
      <c r="H197" s="134">
        <v>2</v>
      </c>
      <c r="I197" s="135">
        <v>7</v>
      </c>
      <c r="J197" s="136">
        <v>16</v>
      </c>
      <c r="K197" s="203" t="str">
        <f>IF('II.7.'!B22="","",'II.7.'!B22)</f>
        <v/>
      </c>
      <c r="L197" s="204"/>
      <c r="M197" s="205" t="str">
        <f>IF('II.7.'!G22="","",'II.7.'!G22)</f>
        <v/>
      </c>
      <c r="N197" s="205" t="str">
        <f>IF('II.7.'!H22="","",'II.7.'!H22)</f>
        <v/>
      </c>
      <c r="O197" s="205" t="str">
        <f>IF('II.7.'!I22="","",'II.7.'!I22)</f>
        <v/>
      </c>
      <c r="P197" s="205" t="str">
        <f>IF('II.7.'!J22="","",'II.7.'!J22)</f>
        <v/>
      </c>
      <c r="Q197" s="205" t="str">
        <f>IF('II.7.'!K22="","",'II.7.'!K22)</f>
        <v/>
      </c>
      <c r="R197" s="205" t="str">
        <f>IF('II.7.'!L22="","",'II.7.'!L22)</f>
        <v/>
      </c>
      <c r="S197" s="205" t="str">
        <f>IF('II.7.'!M22="","",'II.7.'!M22)</f>
        <v/>
      </c>
      <c r="T197" s="205" t="str">
        <f>IF('II.7.'!N22="","",'II.7.'!N22)</f>
        <v/>
      </c>
      <c r="U197" s="205" t="str">
        <f>IF('II.7.'!O22="","",'II.7.'!O22)</f>
        <v/>
      </c>
      <c r="V197" s="205" t="str">
        <f>IF('II.7.'!P22="","",'II.7.'!P22)</f>
        <v/>
      </c>
      <c r="W197" s="205" t="str">
        <f>IF('II.7.'!Q22="","",'II.7.'!Q22)</f>
        <v/>
      </c>
      <c r="X197" s="205" t="str">
        <f>IF('II.7.'!R22="","",'II.7.'!R22)</f>
        <v/>
      </c>
      <c r="Y197" s="205" t="str">
        <f>IF('II.7.'!S22="","",'II.7.'!S22)</f>
        <v/>
      </c>
      <c r="Z197" s="205" t="str">
        <f>IF('II.7.'!T22="","",'II.7.'!T22)</f>
        <v/>
      </c>
      <c r="AA197" s="205" t="str">
        <f>IF('II.7.'!U22="","",'II.7.'!U22)</f>
        <v/>
      </c>
      <c r="AB197" s="205" t="str">
        <f>IF('II.7.'!V22="","",'II.7.'!V22)</f>
        <v/>
      </c>
      <c r="AC197" s="205" t="str">
        <f>IF('II.7.'!W22="","",'II.7.'!W22)</f>
        <v/>
      </c>
      <c r="AD197" s="205" t="str">
        <f>IF('II.7.'!X22="","",'II.7.'!X22)</f>
        <v/>
      </c>
    </row>
    <row r="198" spans="4:30" x14ac:dyDescent="0.25">
      <c r="D198" s="2454" t="str">
        <f t="shared" si="7"/>
        <v xml:space="preserve"> - </v>
      </c>
      <c r="E198" s="2454" t="str">
        <f t="shared" ref="E198:E261" si="8">E197</f>
        <v xml:space="preserve"> - </v>
      </c>
      <c r="F198" s="2438" t="str">
        <f>IF(K198="","Activitatea "&amp;J198-1,VLOOKUP(K198,Anexa!D:E,2,FALSE))</f>
        <v>Activitatea 16</v>
      </c>
      <c r="G198" s="1416" t="s">
        <v>5090</v>
      </c>
      <c r="H198" s="134">
        <v>2</v>
      </c>
      <c r="I198" s="135">
        <v>7</v>
      </c>
      <c r="J198" s="136">
        <v>17</v>
      </c>
      <c r="K198" s="203" t="str">
        <f>IF('II.7.'!B23="","",'II.7.'!B23)</f>
        <v/>
      </c>
      <c r="L198" s="204"/>
      <c r="M198" s="205" t="str">
        <f>IF('II.7.'!G23="","",'II.7.'!G23)</f>
        <v/>
      </c>
      <c r="N198" s="205" t="str">
        <f>IF('II.7.'!H23="","",'II.7.'!H23)</f>
        <v/>
      </c>
      <c r="O198" s="205" t="str">
        <f>IF('II.7.'!I23="","",'II.7.'!I23)</f>
        <v/>
      </c>
      <c r="P198" s="205" t="str">
        <f>IF('II.7.'!J23="","",'II.7.'!J23)</f>
        <v/>
      </c>
      <c r="Q198" s="205" t="str">
        <f>IF('II.7.'!K23="","",'II.7.'!K23)</f>
        <v/>
      </c>
      <c r="R198" s="205" t="str">
        <f>IF('II.7.'!L23="","",'II.7.'!L23)</f>
        <v/>
      </c>
      <c r="S198" s="205" t="str">
        <f>IF('II.7.'!M23="","",'II.7.'!M23)</f>
        <v/>
      </c>
      <c r="T198" s="205" t="str">
        <f>IF('II.7.'!N23="","",'II.7.'!N23)</f>
        <v/>
      </c>
      <c r="U198" s="205" t="str">
        <f>IF('II.7.'!O23="","",'II.7.'!O23)</f>
        <v/>
      </c>
      <c r="V198" s="205" t="str">
        <f>IF('II.7.'!P23="","",'II.7.'!P23)</f>
        <v/>
      </c>
      <c r="W198" s="205" t="str">
        <f>IF('II.7.'!Q23="","",'II.7.'!Q23)</f>
        <v/>
      </c>
      <c r="X198" s="205" t="str">
        <f>IF('II.7.'!R23="","",'II.7.'!R23)</f>
        <v/>
      </c>
      <c r="Y198" s="205" t="str">
        <f>IF('II.7.'!S23="","",'II.7.'!S23)</f>
        <v/>
      </c>
      <c r="Z198" s="205" t="str">
        <f>IF('II.7.'!T23="","",'II.7.'!T23)</f>
        <v/>
      </c>
      <c r="AA198" s="205" t="str">
        <f>IF('II.7.'!U23="","",'II.7.'!U23)</f>
        <v/>
      </c>
      <c r="AB198" s="205" t="str">
        <f>IF('II.7.'!V23="","",'II.7.'!V23)</f>
        <v/>
      </c>
      <c r="AC198" s="205" t="str">
        <f>IF('II.7.'!W23="","",'II.7.'!W23)</f>
        <v/>
      </c>
      <c r="AD198" s="205" t="str">
        <f>IF('II.7.'!X23="","",'II.7.'!X23)</f>
        <v/>
      </c>
    </row>
    <row r="199" spans="4:30" x14ac:dyDescent="0.25">
      <c r="D199" s="2454" t="str">
        <f t="shared" si="7"/>
        <v xml:space="preserve"> - </v>
      </c>
      <c r="E199" s="2454" t="str">
        <f t="shared" si="8"/>
        <v xml:space="preserve"> - </v>
      </c>
      <c r="F199" s="2438" t="str">
        <f>IF(K199="","Activitatea "&amp;J199-1,VLOOKUP(K199,Anexa!D:E,2,FALSE))</f>
        <v>Activitatea 17</v>
      </c>
      <c r="G199" s="1416" t="s">
        <v>5090</v>
      </c>
      <c r="H199" s="134">
        <v>2</v>
      </c>
      <c r="I199" s="135">
        <v>7</v>
      </c>
      <c r="J199" s="136">
        <v>18</v>
      </c>
      <c r="K199" s="203" t="str">
        <f>IF('II.7.'!B24="","",'II.7.'!B24)</f>
        <v/>
      </c>
      <c r="L199" s="204"/>
      <c r="M199" s="205" t="str">
        <f>IF('II.7.'!G24="","",'II.7.'!G24)</f>
        <v/>
      </c>
      <c r="N199" s="205" t="str">
        <f>IF('II.7.'!H24="","",'II.7.'!H24)</f>
        <v/>
      </c>
      <c r="O199" s="205" t="str">
        <f>IF('II.7.'!I24="","",'II.7.'!I24)</f>
        <v/>
      </c>
      <c r="P199" s="205" t="str">
        <f>IF('II.7.'!J24="","",'II.7.'!J24)</f>
        <v/>
      </c>
      <c r="Q199" s="205" t="str">
        <f>IF('II.7.'!K24="","",'II.7.'!K24)</f>
        <v/>
      </c>
      <c r="R199" s="205" t="str">
        <f>IF('II.7.'!L24="","",'II.7.'!L24)</f>
        <v/>
      </c>
      <c r="S199" s="205" t="str">
        <f>IF('II.7.'!M24="","",'II.7.'!M24)</f>
        <v/>
      </c>
      <c r="T199" s="205" t="str">
        <f>IF('II.7.'!N24="","",'II.7.'!N24)</f>
        <v/>
      </c>
      <c r="U199" s="205" t="str">
        <f>IF('II.7.'!O24="","",'II.7.'!O24)</f>
        <v/>
      </c>
      <c r="V199" s="205" t="str">
        <f>IF('II.7.'!P24="","",'II.7.'!P24)</f>
        <v/>
      </c>
      <c r="W199" s="205" t="str">
        <f>IF('II.7.'!Q24="","",'II.7.'!Q24)</f>
        <v/>
      </c>
      <c r="X199" s="205" t="str">
        <f>IF('II.7.'!R24="","",'II.7.'!R24)</f>
        <v/>
      </c>
      <c r="Y199" s="205" t="str">
        <f>IF('II.7.'!S24="","",'II.7.'!S24)</f>
        <v/>
      </c>
      <c r="Z199" s="205" t="str">
        <f>IF('II.7.'!T24="","",'II.7.'!T24)</f>
        <v/>
      </c>
      <c r="AA199" s="205" t="str">
        <f>IF('II.7.'!U24="","",'II.7.'!U24)</f>
        <v/>
      </c>
      <c r="AB199" s="205" t="str">
        <f>IF('II.7.'!V24="","",'II.7.'!V24)</f>
        <v/>
      </c>
      <c r="AC199" s="205" t="str">
        <f>IF('II.7.'!W24="","",'II.7.'!W24)</f>
        <v/>
      </c>
      <c r="AD199" s="205" t="str">
        <f>IF('II.7.'!X24="","",'II.7.'!X24)</f>
        <v/>
      </c>
    </row>
    <row r="200" spans="4:30" x14ac:dyDescent="0.25">
      <c r="D200" s="2454" t="str">
        <f t="shared" si="7"/>
        <v xml:space="preserve"> - </v>
      </c>
      <c r="E200" s="2454" t="str">
        <f t="shared" si="8"/>
        <v xml:space="preserve"> - </v>
      </c>
      <c r="F200" s="2438" t="str">
        <f>IF(K200="","Activitatea "&amp;J200-1,VLOOKUP(K200,Anexa!D:E,2,FALSE))</f>
        <v>Activitatea 18</v>
      </c>
      <c r="G200" s="1416" t="s">
        <v>5090</v>
      </c>
      <c r="H200" s="134">
        <v>2</v>
      </c>
      <c r="I200" s="135">
        <v>7</v>
      </c>
      <c r="J200" s="136">
        <v>19</v>
      </c>
      <c r="K200" s="203" t="str">
        <f>IF('II.7.'!B25="","",'II.7.'!B25)</f>
        <v/>
      </c>
      <c r="L200" s="204"/>
      <c r="M200" s="205" t="str">
        <f>IF('II.7.'!G25="","",'II.7.'!G25)</f>
        <v/>
      </c>
      <c r="N200" s="205" t="str">
        <f>IF('II.7.'!H25="","",'II.7.'!H25)</f>
        <v/>
      </c>
      <c r="O200" s="205" t="str">
        <f>IF('II.7.'!I25="","",'II.7.'!I25)</f>
        <v/>
      </c>
      <c r="P200" s="205" t="str">
        <f>IF('II.7.'!J25="","",'II.7.'!J25)</f>
        <v/>
      </c>
      <c r="Q200" s="205" t="str">
        <f>IF('II.7.'!K25="","",'II.7.'!K25)</f>
        <v/>
      </c>
      <c r="R200" s="205" t="str">
        <f>IF('II.7.'!L25="","",'II.7.'!L25)</f>
        <v/>
      </c>
      <c r="S200" s="205" t="str">
        <f>IF('II.7.'!M25="","",'II.7.'!M25)</f>
        <v/>
      </c>
      <c r="T200" s="205" t="str">
        <f>IF('II.7.'!N25="","",'II.7.'!N25)</f>
        <v/>
      </c>
      <c r="U200" s="205" t="str">
        <f>IF('II.7.'!O25="","",'II.7.'!O25)</f>
        <v/>
      </c>
      <c r="V200" s="205" t="str">
        <f>IF('II.7.'!P25="","",'II.7.'!P25)</f>
        <v/>
      </c>
      <c r="W200" s="205" t="str">
        <f>IF('II.7.'!Q25="","",'II.7.'!Q25)</f>
        <v/>
      </c>
      <c r="X200" s="205" t="str">
        <f>IF('II.7.'!R25="","",'II.7.'!R25)</f>
        <v/>
      </c>
      <c r="Y200" s="205" t="str">
        <f>IF('II.7.'!S25="","",'II.7.'!S25)</f>
        <v/>
      </c>
      <c r="Z200" s="205" t="str">
        <f>IF('II.7.'!T25="","",'II.7.'!T25)</f>
        <v/>
      </c>
      <c r="AA200" s="205" t="str">
        <f>IF('II.7.'!U25="","",'II.7.'!U25)</f>
        <v/>
      </c>
      <c r="AB200" s="205" t="str">
        <f>IF('II.7.'!V25="","",'II.7.'!V25)</f>
        <v/>
      </c>
      <c r="AC200" s="205" t="str">
        <f>IF('II.7.'!W25="","",'II.7.'!W25)</f>
        <v/>
      </c>
      <c r="AD200" s="205" t="str">
        <f>IF('II.7.'!X25="","",'II.7.'!X25)</f>
        <v/>
      </c>
    </row>
    <row r="201" spans="4:30" x14ac:dyDescent="0.25">
      <c r="D201" s="2454" t="str">
        <f t="shared" si="7"/>
        <v xml:space="preserve"> - </v>
      </c>
      <c r="E201" s="2454" t="str">
        <f t="shared" si="8"/>
        <v xml:space="preserve"> - </v>
      </c>
      <c r="F201" s="2438" t="str">
        <f>IF(K201="","Activitatea "&amp;J201-1,VLOOKUP(K201,Anexa!D:E,2,FALSE))</f>
        <v>Activitatea 19</v>
      </c>
      <c r="G201" s="1416" t="s">
        <v>5090</v>
      </c>
      <c r="H201" s="134">
        <v>2</v>
      </c>
      <c r="I201" s="135">
        <v>7</v>
      </c>
      <c r="J201" s="136">
        <v>20</v>
      </c>
      <c r="K201" s="203" t="str">
        <f>IF('II.7.'!B26="","",'II.7.'!B26)</f>
        <v/>
      </c>
      <c r="L201" s="204"/>
      <c r="M201" s="205" t="str">
        <f>IF('II.7.'!G26="","",'II.7.'!G26)</f>
        <v/>
      </c>
      <c r="N201" s="205" t="str">
        <f>IF('II.7.'!H26="","",'II.7.'!H26)</f>
        <v/>
      </c>
      <c r="O201" s="205" t="str">
        <f>IF('II.7.'!I26="","",'II.7.'!I26)</f>
        <v/>
      </c>
      <c r="P201" s="205" t="str">
        <f>IF('II.7.'!J26="","",'II.7.'!J26)</f>
        <v/>
      </c>
      <c r="Q201" s="205" t="str">
        <f>IF('II.7.'!K26="","",'II.7.'!K26)</f>
        <v/>
      </c>
      <c r="R201" s="205" t="str">
        <f>IF('II.7.'!L26="","",'II.7.'!L26)</f>
        <v/>
      </c>
      <c r="S201" s="205" t="str">
        <f>IF('II.7.'!M26="","",'II.7.'!M26)</f>
        <v/>
      </c>
      <c r="T201" s="205" t="str">
        <f>IF('II.7.'!N26="","",'II.7.'!N26)</f>
        <v/>
      </c>
      <c r="U201" s="205" t="str">
        <f>IF('II.7.'!O26="","",'II.7.'!O26)</f>
        <v/>
      </c>
      <c r="V201" s="205" t="str">
        <f>IF('II.7.'!P26="","",'II.7.'!P26)</f>
        <v/>
      </c>
      <c r="W201" s="205" t="str">
        <f>IF('II.7.'!Q26="","",'II.7.'!Q26)</f>
        <v/>
      </c>
      <c r="X201" s="205" t="str">
        <f>IF('II.7.'!R26="","",'II.7.'!R26)</f>
        <v/>
      </c>
      <c r="Y201" s="205" t="str">
        <f>IF('II.7.'!S26="","",'II.7.'!S26)</f>
        <v/>
      </c>
      <c r="Z201" s="205" t="str">
        <f>IF('II.7.'!T26="","",'II.7.'!T26)</f>
        <v/>
      </c>
      <c r="AA201" s="205" t="str">
        <f>IF('II.7.'!U26="","",'II.7.'!U26)</f>
        <v/>
      </c>
      <c r="AB201" s="205" t="str">
        <f>IF('II.7.'!V26="","",'II.7.'!V26)</f>
        <v/>
      </c>
      <c r="AC201" s="205" t="str">
        <f>IF('II.7.'!W26="","",'II.7.'!W26)</f>
        <v/>
      </c>
      <c r="AD201" s="205" t="str">
        <f>IF('II.7.'!X26="","",'II.7.'!X26)</f>
        <v/>
      </c>
    </row>
    <row r="202" spans="4:30" x14ac:dyDescent="0.25">
      <c r="D202" s="2454" t="str">
        <f t="shared" si="7"/>
        <v xml:space="preserve"> - </v>
      </c>
      <c r="E202" s="2454" t="str">
        <f t="shared" si="8"/>
        <v xml:space="preserve"> - </v>
      </c>
      <c r="F202" s="2438" t="str">
        <f>IF(K202="","Activitatea "&amp;J202-1,VLOOKUP(K202,Anexa!D:E,2,FALSE))</f>
        <v>Activitatea 20</v>
      </c>
      <c r="G202" s="1416" t="s">
        <v>5090</v>
      </c>
      <c r="H202" s="134">
        <v>2</v>
      </c>
      <c r="I202" s="135">
        <v>7</v>
      </c>
      <c r="J202" s="136">
        <v>21</v>
      </c>
      <c r="K202" s="203" t="str">
        <f>IF('II.7.'!B27="","",'II.7.'!B27)</f>
        <v/>
      </c>
      <c r="L202" s="204"/>
      <c r="M202" s="205" t="str">
        <f>IF('II.7.'!G27="","",'II.7.'!G27)</f>
        <v/>
      </c>
      <c r="N202" s="205" t="str">
        <f>IF('II.7.'!H27="","",'II.7.'!H27)</f>
        <v/>
      </c>
      <c r="O202" s="205" t="str">
        <f>IF('II.7.'!I27="","",'II.7.'!I27)</f>
        <v/>
      </c>
      <c r="P202" s="205" t="str">
        <f>IF('II.7.'!J27="","",'II.7.'!J27)</f>
        <v/>
      </c>
      <c r="Q202" s="205" t="str">
        <f>IF('II.7.'!K27="","",'II.7.'!K27)</f>
        <v/>
      </c>
      <c r="R202" s="205" t="str">
        <f>IF('II.7.'!L27="","",'II.7.'!L27)</f>
        <v/>
      </c>
      <c r="S202" s="205" t="str">
        <f>IF('II.7.'!M27="","",'II.7.'!M27)</f>
        <v/>
      </c>
      <c r="T202" s="205" t="str">
        <f>IF('II.7.'!N27="","",'II.7.'!N27)</f>
        <v/>
      </c>
      <c r="U202" s="205" t="str">
        <f>IF('II.7.'!O27="","",'II.7.'!O27)</f>
        <v/>
      </c>
      <c r="V202" s="205" t="str">
        <f>IF('II.7.'!P27="","",'II.7.'!P27)</f>
        <v/>
      </c>
      <c r="W202" s="205" t="str">
        <f>IF('II.7.'!Q27="","",'II.7.'!Q27)</f>
        <v/>
      </c>
      <c r="X202" s="205" t="str">
        <f>IF('II.7.'!R27="","",'II.7.'!R27)</f>
        <v/>
      </c>
      <c r="Y202" s="205" t="str">
        <f>IF('II.7.'!S27="","",'II.7.'!S27)</f>
        <v/>
      </c>
      <c r="Z202" s="205" t="str">
        <f>IF('II.7.'!T27="","",'II.7.'!T27)</f>
        <v/>
      </c>
      <c r="AA202" s="205" t="str">
        <f>IF('II.7.'!U27="","",'II.7.'!U27)</f>
        <v/>
      </c>
      <c r="AB202" s="205" t="str">
        <f>IF('II.7.'!V27="","",'II.7.'!V27)</f>
        <v/>
      </c>
      <c r="AC202" s="205" t="str">
        <f>IF('II.7.'!W27="","",'II.7.'!W27)</f>
        <v/>
      </c>
      <c r="AD202" s="205" t="str">
        <f>IF('II.7.'!X27="","",'II.7.'!X27)</f>
        <v/>
      </c>
    </row>
    <row r="203" spans="4:30" x14ac:dyDescent="0.25">
      <c r="D203" s="2454" t="str">
        <f t="shared" si="7"/>
        <v xml:space="preserve"> - </v>
      </c>
      <c r="E203" s="2454" t="str">
        <f t="shared" si="8"/>
        <v xml:space="preserve"> - </v>
      </c>
      <c r="F203" s="2438" t="str">
        <f>IF(K203="","Activitatea "&amp;J203-1,VLOOKUP(K203,Anexa!D:E,2,FALSE))</f>
        <v>Activitatea 21</v>
      </c>
      <c r="G203" s="1416" t="s">
        <v>5090</v>
      </c>
      <c r="H203" s="134">
        <v>2</v>
      </c>
      <c r="I203" s="135">
        <v>7</v>
      </c>
      <c r="J203" s="136">
        <v>22</v>
      </c>
      <c r="K203" s="203" t="str">
        <f>IF('II.7.'!B28="","",'II.7.'!B28)</f>
        <v/>
      </c>
      <c r="L203" s="204"/>
      <c r="M203" s="205" t="str">
        <f>IF('II.7.'!G28="","",'II.7.'!G28)</f>
        <v/>
      </c>
      <c r="N203" s="205" t="str">
        <f>IF('II.7.'!H28="","",'II.7.'!H28)</f>
        <v/>
      </c>
      <c r="O203" s="205" t="str">
        <f>IF('II.7.'!I28="","",'II.7.'!I28)</f>
        <v/>
      </c>
      <c r="P203" s="205" t="str">
        <f>IF('II.7.'!J28="","",'II.7.'!J28)</f>
        <v/>
      </c>
      <c r="Q203" s="205" t="str">
        <f>IF('II.7.'!K28="","",'II.7.'!K28)</f>
        <v/>
      </c>
      <c r="R203" s="205" t="str">
        <f>IF('II.7.'!L28="","",'II.7.'!L28)</f>
        <v/>
      </c>
      <c r="S203" s="205" t="str">
        <f>IF('II.7.'!M28="","",'II.7.'!M28)</f>
        <v/>
      </c>
      <c r="T203" s="205" t="str">
        <f>IF('II.7.'!N28="","",'II.7.'!N28)</f>
        <v/>
      </c>
      <c r="U203" s="205" t="str">
        <f>IF('II.7.'!O28="","",'II.7.'!O28)</f>
        <v/>
      </c>
      <c r="V203" s="205" t="str">
        <f>IF('II.7.'!P28="","",'II.7.'!P28)</f>
        <v/>
      </c>
      <c r="W203" s="205" t="str">
        <f>IF('II.7.'!Q28="","",'II.7.'!Q28)</f>
        <v/>
      </c>
      <c r="X203" s="205" t="str">
        <f>IF('II.7.'!R28="","",'II.7.'!R28)</f>
        <v/>
      </c>
      <c r="Y203" s="205" t="str">
        <f>IF('II.7.'!S28="","",'II.7.'!S28)</f>
        <v/>
      </c>
      <c r="Z203" s="205" t="str">
        <f>IF('II.7.'!T28="","",'II.7.'!T28)</f>
        <v/>
      </c>
      <c r="AA203" s="205" t="str">
        <f>IF('II.7.'!U28="","",'II.7.'!U28)</f>
        <v/>
      </c>
      <c r="AB203" s="205" t="str">
        <f>IF('II.7.'!V28="","",'II.7.'!V28)</f>
        <v/>
      </c>
      <c r="AC203" s="205" t="str">
        <f>IF('II.7.'!W28="","",'II.7.'!W28)</f>
        <v/>
      </c>
      <c r="AD203" s="205" t="str">
        <f>IF('II.7.'!X28="","",'II.7.'!X28)</f>
        <v/>
      </c>
    </row>
    <row r="204" spans="4:30" x14ac:dyDescent="0.25">
      <c r="D204" s="2454" t="str">
        <f t="shared" si="7"/>
        <v xml:space="preserve"> - </v>
      </c>
      <c r="E204" s="2454" t="str">
        <f t="shared" si="8"/>
        <v xml:space="preserve"> - </v>
      </c>
      <c r="F204" s="2438" t="str">
        <f>IF(K204="","Activitatea "&amp;J204-1,VLOOKUP(K204,Anexa!D:E,2,FALSE))</f>
        <v>Activitatea 22</v>
      </c>
      <c r="G204" s="1416" t="s">
        <v>5090</v>
      </c>
      <c r="H204" s="134">
        <v>2</v>
      </c>
      <c r="I204" s="135">
        <v>7</v>
      </c>
      <c r="J204" s="136">
        <v>23</v>
      </c>
      <c r="K204" s="203" t="str">
        <f>IF('II.7.'!B29="","",'II.7.'!B29)</f>
        <v/>
      </c>
      <c r="L204" s="204"/>
      <c r="M204" s="205" t="str">
        <f>IF('II.7.'!G29="","",'II.7.'!G29)</f>
        <v/>
      </c>
      <c r="N204" s="205" t="str">
        <f>IF('II.7.'!H29="","",'II.7.'!H29)</f>
        <v/>
      </c>
      <c r="O204" s="205" t="str">
        <f>IF('II.7.'!I29="","",'II.7.'!I29)</f>
        <v/>
      </c>
      <c r="P204" s="205" t="str">
        <f>IF('II.7.'!J29="","",'II.7.'!J29)</f>
        <v/>
      </c>
      <c r="Q204" s="205" t="str">
        <f>IF('II.7.'!K29="","",'II.7.'!K29)</f>
        <v/>
      </c>
      <c r="R204" s="205" t="str">
        <f>IF('II.7.'!L29="","",'II.7.'!L29)</f>
        <v/>
      </c>
      <c r="S204" s="205" t="str">
        <f>IF('II.7.'!M29="","",'II.7.'!M29)</f>
        <v/>
      </c>
      <c r="T204" s="205" t="str">
        <f>IF('II.7.'!N29="","",'II.7.'!N29)</f>
        <v/>
      </c>
      <c r="U204" s="205" t="str">
        <f>IF('II.7.'!O29="","",'II.7.'!O29)</f>
        <v/>
      </c>
      <c r="V204" s="205" t="str">
        <f>IF('II.7.'!P29="","",'II.7.'!P29)</f>
        <v/>
      </c>
      <c r="W204" s="205" t="str">
        <f>IF('II.7.'!Q29="","",'II.7.'!Q29)</f>
        <v/>
      </c>
      <c r="X204" s="205" t="str">
        <f>IF('II.7.'!R29="","",'II.7.'!R29)</f>
        <v/>
      </c>
      <c r="Y204" s="205" t="str">
        <f>IF('II.7.'!S29="","",'II.7.'!S29)</f>
        <v/>
      </c>
      <c r="Z204" s="205" t="str">
        <f>IF('II.7.'!T29="","",'II.7.'!T29)</f>
        <v/>
      </c>
      <c r="AA204" s="205" t="str">
        <f>IF('II.7.'!U29="","",'II.7.'!U29)</f>
        <v/>
      </c>
      <c r="AB204" s="205" t="str">
        <f>IF('II.7.'!V29="","",'II.7.'!V29)</f>
        <v/>
      </c>
      <c r="AC204" s="205" t="str">
        <f>IF('II.7.'!W29="","",'II.7.'!W29)</f>
        <v/>
      </c>
      <c r="AD204" s="205" t="str">
        <f>IF('II.7.'!X29="","",'II.7.'!X29)</f>
        <v/>
      </c>
    </row>
    <row r="205" spans="4:30" x14ac:dyDescent="0.25">
      <c r="D205" s="2454" t="str">
        <f t="shared" si="7"/>
        <v xml:space="preserve"> - </v>
      </c>
      <c r="E205" s="2454" t="str">
        <f t="shared" si="8"/>
        <v xml:space="preserve"> - </v>
      </c>
      <c r="F205" s="2438" t="str">
        <f>IF(K205="","Activitatea "&amp;J205-1,VLOOKUP(K205,Anexa!D:E,2,FALSE))</f>
        <v>Activitatea 23</v>
      </c>
      <c r="G205" s="1416" t="s">
        <v>5090</v>
      </c>
      <c r="H205" s="134">
        <v>2</v>
      </c>
      <c r="I205" s="135">
        <v>7</v>
      </c>
      <c r="J205" s="136">
        <v>24</v>
      </c>
      <c r="K205" s="203" t="str">
        <f>IF('II.7.'!B30="","",'II.7.'!B30)</f>
        <v/>
      </c>
      <c r="L205" s="204"/>
      <c r="M205" s="205" t="str">
        <f>IF('II.7.'!G30="","",'II.7.'!G30)</f>
        <v/>
      </c>
      <c r="N205" s="205" t="str">
        <f>IF('II.7.'!H30="","",'II.7.'!H30)</f>
        <v/>
      </c>
      <c r="O205" s="205" t="str">
        <f>IF('II.7.'!I30="","",'II.7.'!I30)</f>
        <v/>
      </c>
      <c r="P205" s="205" t="str">
        <f>IF('II.7.'!J30="","",'II.7.'!J30)</f>
        <v/>
      </c>
      <c r="Q205" s="205" t="str">
        <f>IF('II.7.'!K30="","",'II.7.'!K30)</f>
        <v/>
      </c>
      <c r="R205" s="205" t="str">
        <f>IF('II.7.'!L30="","",'II.7.'!L30)</f>
        <v/>
      </c>
      <c r="S205" s="205" t="str">
        <f>IF('II.7.'!M30="","",'II.7.'!M30)</f>
        <v/>
      </c>
      <c r="T205" s="205" t="str">
        <f>IF('II.7.'!N30="","",'II.7.'!N30)</f>
        <v/>
      </c>
      <c r="U205" s="205" t="str">
        <f>IF('II.7.'!O30="","",'II.7.'!O30)</f>
        <v/>
      </c>
      <c r="V205" s="205" t="str">
        <f>IF('II.7.'!P30="","",'II.7.'!P30)</f>
        <v/>
      </c>
      <c r="W205" s="205" t="str">
        <f>IF('II.7.'!Q30="","",'II.7.'!Q30)</f>
        <v/>
      </c>
      <c r="X205" s="205" t="str">
        <f>IF('II.7.'!R30="","",'II.7.'!R30)</f>
        <v/>
      </c>
      <c r="Y205" s="205" t="str">
        <f>IF('II.7.'!S30="","",'II.7.'!S30)</f>
        <v/>
      </c>
      <c r="Z205" s="205" t="str">
        <f>IF('II.7.'!T30="","",'II.7.'!T30)</f>
        <v/>
      </c>
      <c r="AA205" s="205" t="str">
        <f>IF('II.7.'!U30="","",'II.7.'!U30)</f>
        <v/>
      </c>
      <c r="AB205" s="205" t="str">
        <f>IF('II.7.'!V30="","",'II.7.'!V30)</f>
        <v/>
      </c>
      <c r="AC205" s="205" t="str">
        <f>IF('II.7.'!W30="","",'II.7.'!W30)</f>
        <v/>
      </c>
      <c r="AD205" s="205" t="str">
        <f>IF('II.7.'!X30="","",'II.7.'!X30)</f>
        <v/>
      </c>
    </row>
    <row r="206" spans="4:30" x14ac:dyDescent="0.25">
      <c r="D206" s="2454" t="str">
        <f t="shared" si="7"/>
        <v xml:space="preserve"> - </v>
      </c>
      <c r="E206" s="2454" t="str">
        <f t="shared" si="8"/>
        <v xml:space="preserve"> - </v>
      </c>
      <c r="F206" s="2438" t="str">
        <f>IF(K206="","Activitatea "&amp;J206-1,VLOOKUP(K206,Anexa!D:E,2,FALSE))</f>
        <v>Activitatea 24</v>
      </c>
      <c r="G206" s="1416" t="s">
        <v>5090</v>
      </c>
      <c r="H206" s="134">
        <v>2</v>
      </c>
      <c r="I206" s="135">
        <v>7</v>
      </c>
      <c r="J206" s="136">
        <v>25</v>
      </c>
      <c r="K206" s="203" t="str">
        <f>IF('II.7.'!B31="","",'II.7.'!B31)</f>
        <v/>
      </c>
      <c r="L206" s="204"/>
      <c r="M206" s="205" t="str">
        <f>IF('II.7.'!G31="","",'II.7.'!G31)</f>
        <v/>
      </c>
      <c r="N206" s="205" t="str">
        <f>IF('II.7.'!H31="","",'II.7.'!H31)</f>
        <v/>
      </c>
      <c r="O206" s="205" t="str">
        <f>IF('II.7.'!I31="","",'II.7.'!I31)</f>
        <v/>
      </c>
      <c r="P206" s="205" t="str">
        <f>IF('II.7.'!J31="","",'II.7.'!J31)</f>
        <v/>
      </c>
      <c r="Q206" s="205" t="str">
        <f>IF('II.7.'!K31="","",'II.7.'!K31)</f>
        <v/>
      </c>
      <c r="R206" s="205" t="str">
        <f>IF('II.7.'!L31="","",'II.7.'!L31)</f>
        <v/>
      </c>
      <c r="S206" s="205" t="str">
        <f>IF('II.7.'!M31="","",'II.7.'!M31)</f>
        <v/>
      </c>
      <c r="T206" s="205" t="str">
        <f>IF('II.7.'!N31="","",'II.7.'!N31)</f>
        <v/>
      </c>
      <c r="U206" s="205" t="str">
        <f>IF('II.7.'!O31="","",'II.7.'!O31)</f>
        <v/>
      </c>
      <c r="V206" s="205" t="str">
        <f>IF('II.7.'!P31="","",'II.7.'!P31)</f>
        <v/>
      </c>
      <c r="W206" s="205" t="str">
        <f>IF('II.7.'!Q31="","",'II.7.'!Q31)</f>
        <v/>
      </c>
      <c r="X206" s="205" t="str">
        <f>IF('II.7.'!R31="","",'II.7.'!R31)</f>
        <v/>
      </c>
      <c r="Y206" s="205" t="str">
        <f>IF('II.7.'!S31="","",'II.7.'!S31)</f>
        <v/>
      </c>
      <c r="Z206" s="205" t="str">
        <f>IF('II.7.'!T31="","",'II.7.'!T31)</f>
        <v/>
      </c>
      <c r="AA206" s="205" t="str">
        <f>IF('II.7.'!U31="","",'II.7.'!U31)</f>
        <v/>
      </c>
      <c r="AB206" s="205" t="str">
        <f>IF('II.7.'!V31="","",'II.7.'!V31)</f>
        <v/>
      </c>
      <c r="AC206" s="205" t="str">
        <f>IF('II.7.'!W31="","",'II.7.'!W31)</f>
        <v/>
      </c>
      <c r="AD206" s="205" t="str">
        <f>IF('II.7.'!X31="","",'II.7.'!X31)</f>
        <v/>
      </c>
    </row>
    <row r="207" spans="4:30" x14ac:dyDescent="0.25">
      <c r="D207" s="2454" t="str">
        <f t="shared" si="7"/>
        <v xml:space="preserve"> - </v>
      </c>
      <c r="E207" s="2454" t="str">
        <f t="shared" si="8"/>
        <v xml:space="preserve"> - </v>
      </c>
      <c r="F207" s="2438" t="str">
        <f>IF(K207="","Activitatea "&amp;J207-1,VLOOKUP(K207,Anexa!D:E,2,FALSE))</f>
        <v>Activitatea 25</v>
      </c>
      <c r="G207" s="1416" t="s">
        <v>5090</v>
      </c>
      <c r="H207" s="134">
        <v>2</v>
      </c>
      <c r="I207" s="135">
        <v>7</v>
      </c>
      <c r="J207" s="136">
        <v>26</v>
      </c>
      <c r="K207" s="203" t="str">
        <f>IF('II.7.'!B32="","",'II.7.'!B32)</f>
        <v/>
      </c>
      <c r="L207" s="204"/>
      <c r="M207" s="205" t="str">
        <f>IF('II.7.'!G32="","",'II.7.'!G32)</f>
        <v/>
      </c>
      <c r="N207" s="205" t="str">
        <f>IF('II.7.'!H32="","",'II.7.'!H32)</f>
        <v/>
      </c>
      <c r="O207" s="205" t="str">
        <f>IF('II.7.'!I32="","",'II.7.'!I32)</f>
        <v/>
      </c>
      <c r="P207" s="205" t="str">
        <f>IF('II.7.'!J32="","",'II.7.'!J32)</f>
        <v/>
      </c>
      <c r="Q207" s="205" t="str">
        <f>IF('II.7.'!K32="","",'II.7.'!K32)</f>
        <v/>
      </c>
      <c r="R207" s="205" t="str">
        <f>IF('II.7.'!L32="","",'II.7.'!L32)</f>
        <v/>
      </c>
      <c r="S207" s="205" t="str">
        <f>IF('II.7.'!M32="","",'II.7.'!M32)</f>
        <v/>
      </c>
      <c r="T207" s="205" t="str">
        <f>IF('II.7.'!N32="","",'II.7.'!N32)</f>
        <v/>
      </c>
      <c r="U207" s="205" t="str">
        <f>IF('II.7.'!O32="","",'II.7.'!O32)</f>
        <v/>
      </c>
      <c r="V207" s="205" t="str">
        <f>IF('II.7.'!P32="","",'II.7.'!P32)</f>
        <v/>
      </c>
      <c r="W207" s="205" t="str">
        <f>IF('II.7.'!Q32="","",'II.7.'!Q32)</f>
        <v/>
      </c>
      <c r="X207" s="205" t="str">
        <f>IF('II.7.'!R32="","",'II.7.'!R32)</f>
        <v/>
      </c>
      <c r="Y207" s="205" t="str">
        <f>IF('II.7.'!S32="","",'II.7.'!S32)</f>
        <v/>
      </c>
      <c r="Z207" s="205" t="str">
        <f>IF('II.7.'!T32="","",'II.7.'!T32)</f>
        <v/>
      </c>
      <c r="AA207" s="205" t="str">
        <f>IF('II.7.'!U32="","",'II.7.'!U32)</f>
        <v/>
      </c>
      <c r="AB207" s="205" t="str">
        <f>IF('II.7.'!V32="","",'II.7.'!V32)</f>
        <v/>
      </c>
      <c r="AC207" s="205" t="str">
        <f>IF('II.7.'!W32="","",'II.7.'!W32)</f>
        <v/>
      </c>
      <c r="AD207" s="205" t="str">
        <f>IF('II.7.'!X32="","",'II.7.'!X32)</f>
        <v/>
      </c>
    </row>
    <row r="208" spans="4:30" x14ac:dyDescent="0.25">
      <c r="D208" s="2454" t="str">
        <f t="shared" si="7"/>
        <v xml:space="preserve"> - </v>
      </c>
      <c r="E208" s="2454" t="str">
        <f t="shared" si="8"/>
        <v xml:space="preserve"> - </v>
      </c>
      <c r="F208" s="2438" t="str">
        <f>IF(K208="","Activitatea "&amp;J208-1,VLOOKUP(K208,Anexa!D:E,2,FALSE))</f>
        <v>Activitatea 26</v>
      </c>
      <c r="G208" s="1416" t="s">
        <v>5090</v>
      </c>
      <c r="H208" s="134">
        <v>2</v>
      </c>
      <c r="I208" s="135">
        <v>7</v>
      </c>
      <c r="J208" s="136">
        <v>27</v>
      </c>
      <c r="K208" s="203" t="str">
        <f>IF('II.7.'!B33="","",'II.7.'!B33)</f>
        <v/>
      </c>
      <c r="L208" s="204"/>
      <c r="M208" s="205" t="str">
        <f>IF('II.7.'!G33="","",'II.7.'!G33)</f>
        <v/>
      </c>
      <c r="N208" s="205" t="str">
        <f>IF('II.7.'!H33="","",'II.7.'!H33)</f>
        <v/>
      </c>
      <c r="O208" s="205" t="str">
        <f>IF('II.7.'!I33="","",'II.7.'!I33)</f>
        <v/>
      </c>
      <c r="P208" s="205" t="str">
        <f>IF('II.7.'!J33="","",'II.7.'!J33)</f>
        <v/>
      </c>
      <c r="Q208" s="205" t="str">
        <f>IF('II.7.'!K33="","",'II.7.'!K33)</f>
        <v/>
      </c>
      <c r="R208" s="205" t="str">
        <f>IF('II.7.'!L33="","",'II.7.'!L33)</f>
        <v/>
      </c>
      <c r="S208" s="205" t="str">
        <f>IF('II.7.'!M33="","",'II.7.'!M33)</f>
        <v/>
      </c>
      <c r="T208" s="205" t="str">
        <f>IF('II.7.'!N33="","",'II.7.'!N33)</f>
        <v/>
      </c>
      <c r="U208" s="205" t="str">
        <f>IF('II.7.'!O33="","",'II.7.'!O33)</f>
        <v/>
      </c>
      <c r="V208" s="205" t="str">
        <f>IF('II.7.'!P33="","",'II.7.'!P33)</f>
        <v/>
      </c>
      <c r="W208" s="205" t="str">
        <f>IF('II.7.'!Q33="","",'II.7.'!Q33)</f>
        <v/>
      </c>
      <c r="X208" s="205" t="str">
        <f>IF('II.7.'!R33="","",'II.7.'!R33)</f>
        <v/>
      </c>
      <c r="Y208" s="205" t="str">
        <f>IF('II.7.'!S33="","",'II.7.'!S33)</f>
        <v/>
      </c>
      <c r="Z208" s="205" t="str">
        <f>IF('II.7.'!T33="","",'II.7.'!T33)</f>
        <v/>
      </c>
      <c r="AA208" s="205" t="str">
        <f>IF('II.7.'!U33="","",'II.7.'!U33)</f>
        <v/>
      </c>
      <c r="AB208" s="205" t="str">
        <f>IF('II.7.'!V33="","",'II.7.'!V33)</f>
        <v/>
      </c>
      <c r="AC208" s="205" t="str">
        <f>IF('II.7.'!W33="","",'II.7.'!W33)</f>
        <v/>
      </c>
      <c r="AD208" s="205" t="str">
        <f>IF('II.7.'!X33="","",'II.7.'!X33)</f>
        <v/>
      </c>
    </row>
    <row r="209" spans="3:30" x14ac:dyDescent="0.25">
      <c r="D209" s="2454" t="str">
        <f t="shared" si="7"/>
        <v xml:space="preserve"> - </v>
      </c>
      <c r="E209" s="2454" t="str">
        <f t="shared" si="8"/>
        <v xml:space="preserve"> - </v>
      </c>
      <c r="F209" s="2438" t="str">
        <f>IF(K209="","Activitatea "&amp;J209-1,VLOOKUP(K209,Anexa!D:E,2,FALSE))</f>
        <v>Activitatea 27</v>
      </c>
      <c r="G209" s="1416" t="s">
        <v>5090</v>
      </c>
      <c r="H209" s="134">
        <v>2</v>
      </c>
      <c r="I209" s="135">
        <v>7</v>
      </c>
      <c r="J209" s="136">
        <v>28</v>
      </c>
      <c r="K209" s="203" t="str">
        <f>IF('II.7.'!B34="","",'II.7.'!B34)</f>
        <v/>
      </c>
      <c r="L209" s="204"/>
      <c r="M209" s="205" t="str">
        <f>IF('II.7.'!G34="","",'II.7.'!G34)</f>
        <v/>
      </c>
      <c r="N209" s="205" t="str">
        <f>IF('II.7.'!H34="","",'II.7.'!H34)</f>
        <v/>
      </c>
      <c r="O209" s="205" t="str">
        <f>IF('II.7.'!I34="","",'II.7.'!I34)</f>
        <v/>
      </c>
      <c r="P209" s="205" t="str">
        <f>IF('II.7.'!J34="","",'II.7.'!J34)</f>
        <v/>
      </c>
      <c r="Q209" s="205" t="str">
        <f>IF('II.7.'!K34="","",'II.7.'!K34)</f>
        <v/>
      </c>
      <c r="R209" s="205" t="str">
        <f>IF('II.7.'!L34="","",'II.7.'!L34)</f>
        <v/>
      </c>
      <c r="S209" s="205" t="str">
        <f>IF('II.7.'!M34="","",'II.7.'!M34)</f>
        <v/>
      </c>
      <c r="T209" s="205" t="str">
        <f>IF('II.7.'!N34="","",'II.7.'!N34)</f>
        <v/>
      </c>
      <c r="U209" s="205" t="str">
        <f>IF('II.7.'!O34="","",'II.7.'!O34)</f>
        <v/>
      </c>
      <c r="V209" s="205" t="str">
        <f>IF('II.7.'!P34="","",'II.7.'!P34)</f>
        <v/>
      </c>
      <c r="W209" s="205" t="str">
        <f>IF('II.7.'!Q34="","",'II.7.'!Q34)</f>
        <v/>
      </c>
      <c r="X209" s="205" t="str">
        <f>IF('II.7.'!R34="","",'II.7.'!R34)</f>
        <v/>
      </c>
      <c r="Y209" s="205" t="str">
        <f>IF('II.7.'!S34="","",'II.7.'!S34)</f>
        <v/>
      </c>
      <c r="Z209" s="205" t="str">
        <f>IF('II.7.'!T34="","",'II.7.'!T34)</f>
        <v/>
      </c>
      <c r="AA209" s="205" t="str">
        <f>IF('II.7.'!U34="","",'II.7.'!U34)</f>
        <v/>
      </c>
      <c r="AB209" s="205" t="str">
        <f>IF('II.7.'!V34="","",'II.7.'!V34)</f>
        <v/>
      </c>
      <c r="AC209" s="205" t="str">
        <f>IF('II.7.'!W34="","",'II.7.'!W34)</f>
        <v/>
      </c>
      <c r="AD209" s="205" t="str">
        <f>IF('II.7.'!X34="","",'II.7.'!X34)</f>
        <v/>
      </c>
    </row>
    <row r="210" spans="3:30" x14ac:dyDescent="0.25">
      <c r="D210" s="2454" t="str">
        <f t="shared" si="7"/>
        <v xml:space="preserve"> - </v>
      </c>
      <c r="E210" s="2454" t="str">
        <f t="shared" si="8"/>
        <v xml:space="preserve"> - </v>
      </c>
      <c r="F210" s="2438" t="str">
        <f>IF(K210="","Activitatea "&amp;J210-1,VLOOKUP(K210,Anexa!D:E,2,FALSE))</f>
        <v>Activitatea 28</v>
      </c>
      <c r="G210" s="1416" t="s">
        <v>5090</v>
      </c>
      <c r="H210" s="134">
        <v>2</v>
      </c>
      <c r="I210" s="135">
        <v>7</v>
      </c>
      <c r="J210" s="136">
        <v>29</v>
      </c>
      <c r="K210" s="203" t="str">
        <f>IF('II.7.'!B35="","",'II.7.'!B35)</f>
        <v/>
      </c>
      <c r="L210" s="204"/>
      <c r="M210" s="205" t="str">
        <f>IF('II.7.'!G35="","",'II.7.'!G35)</f>
        <v/>
      </c>
      <c r="N210" s="205" t="str">
        <f>IF('II.7.'!H35="","",'II.7.'!H35)</f>
        <v/>
      </c>
      <c r="O210" s="205" t="str">
        <f>IF('II.7.'!I35="","",'II.7.'!I35)</f>
        <v/>
      </c>
      <c r="P210" s="205" t="str">
        <f>IF('II.7.'!J35="","",'II.7.'!J35)</f>
        <v/>
      </c>
      <c r="Q210" s="205" t="str">
        <f>IF('II.7.'!K35="","",'II.7.'!K35)</f>
        <v/>
      </c>
      <c r="R210" s="205" t="str">
        <f>IF('II.7.'!L35="","",'II.7.'!L35)</f>
        <v/>
      </c>
      <c r="S210" s="205" t="str">
        <f>IF('II.7.'!M35="","",'II.7.'!M35)</f>
        <v/>
      </c>
      <c r="T210" s="205" t="str">
        <f>IF('II.7.'!N35="","",'II.7.'!N35)</f>
        <v/>
      </c>
      <c r="U210" s="205" t="str">
        <f>IF('II.7.'!O35="","",'II.7.'!O35)</f>
        <v/>
      </c>
      <c r="V210" s="205" t="str">
        <f>IF('II.7.'!P35="","",'II.7.'!P35)</f>
        <v/>
      </c>
      <c r="W210" s="205" t="str">
        <f>IF('II.7.'!Q35="","",'II.7.'!Q35)</f>
        <v/>
      </c>
      <c r="X210" s="205" t="str">
        <f>IF('II.7.'!R35="","",'II.7.'!R35)</f>
        <v/>
      </c>
      <c r="Y210" s="205" t="str">
        <f>IF('II.7.'!S35="","",'II.7.'!S35)</f>
        <v/>
      </c>
      <c r="Z210" s="205" t="str">
        <f>IF('II.7.'!T35="","",'II.7.'!T35)</f>
        <v/>
      </c>
      <c r="AA210" s="205" t="str">
        <f>IF('II.7.'!U35="","",'II.7.'!U35)</f>
        <v/>
      </c>
      <c r="AB210" s="205" t="str">
        <f>IF('II.7.'!V35="","",'II.7.'!V35)</f>
        <v/>
      </c>
      <c r="AC210" s="205" t="str">
        <f>IF('II.7.'!W35="","",'II.7.'!W35)</f>
        <v/>
      </c>
      <c r="AD210" s="205" t="str">
        <f>IF('II.7.'!X35="","",'II.7.'!X35)</f>
        <v/>
      </c>
    </row>
    <row r="211" spans="3:30" ht="34.5" customHeight="1" thickBot="1" x14ac:dyDescent="0.3">
      <c r="D211" s="2450" t="str">
        <f t="shared" si="7"/>
        <v xml:space="preserve"> - </v>
      </c>
      <c r="E211" s="2450" t="str">
        <f t="shared" si="8"/>
        <v xml:space="preserve"> - </v>
      </c>
      <c r="F211" s="2439" t="str">
        <f>IF(K211="","Activitatea "&amp;J211-1,VLOOKUP(K211,Anexa!D:E,2,FALSE))</f>
        <v>Activitatea 29</v>
      </c>
      <c r="G211" s="1412" t="s">
        <v>5090</v>
      </c>
      <c r="H211" s="151">
        <v>2</v>
      </c>
      <c r="I211" s="108">
        <v>7</v>
      </c>
      <c r="J211" s="109">
        <v>30</v>
      </c>
      <c r="K211" s="207" t="str">
        <f>IF('II.7.'!B36="","",'II.7.'!B36)</f>
        <v/>
      </c>
      <c r="L211" s="208"/>
      <c r="M211" s="182" t="str">
        <f>IF('II.7.'!G36="","",'II.7.'!G36)</f>
        <v/>
      </c>
      <c r="N211" s="182" t="str">
        <f>IF('II.7.'!H36="","",'II.7.'!H36)</f>
        <v/>
      </c>
      <c r="O211" s="182" t="str">
        <f>IF('II.7.'!I36="","",'II.7.'!I36)</f>
        <v/>
      </c>
      <c r="P211" s="182" t="str">
        <f>IF('II.7.'!J36="","",'II.7.'!J36)</f>
        <v/>
      </c>
      <c r="Q211" s="182" t="str">
        <f>IF('II.7.'!K36="","",'II.7.'!K36)</f>
        <v/>
      </c>
      <c r="R211" s="182" t="str">
        <f>IF('II.7.'!L36="","",'II.7.'!L36)</f>
        <v/>
      </c>
      <c r="S211" s="182" t="str">
        <f>IF('II.7.'!M36="","",'II.7.'!M36)</f>
        <v/>
      </c>
      <c r="T211" s="182" t="str">
        <f>IF('II.7.'!N36="","",'II.7.'!N36)</f>
        <v/>
      </c>
      <c r="U211" s="182" t="str">
        <f>IF('II.7.'!O36="","",'II.7.'!O36)</f>
        <v/>
      </c>
      <c r="V211" s="182" t="str">
        <f>IF('II.7.'!P36="","",'II.7.'!P36)</f>
        <v/>
      </c>
      <c r="W211" s="182" t="str">
        <f>IF('II.7.'!Q36="","",'II.7.'!Q36)</f>
        <v/>
      </c>
      <c r="X211" s="182" t="str">
        <f>IF('II.7.'!R36="","",'II.7.'!R36)</f>
        <v/>
      </c>
      <c r="Y211" s="182" t="str">
        <f>IF('II.7.'!S36="","",'II.7.'!S36)</f>
        <v/>
      </c>
      <c r="Z211" s="182" t="str">
        <f>IF('II.7.'!T36="","",'II.7.'!T36)</f>
        <v/>
      </c>
      <c r="AA211" s="182" t="str">
        <f>IF('II.7.'!U36="","",'II.7.'!U36)</f>
        <v/>
      </c>
      <c r="AB211" s="182" t="str">
        <f>IF('II.7.'!V36="","",'II.7.'!V36)</f>
        <v/>
      </c>
      <c r="AC211" s="182" t="str">
        <f>IF('II.7.'!W36="","",'II.7.'!W36)</f>
        <v/>
      </c>
      <c r="AD211" s="182" t="str">
        <f>IF('II.7.'!X36="","",'II.7.'!X36)</f>
        <v/>
      </c>
    </row>
    <row r="212" spans="3:30" ht="30.75" thickTop="1" x14ac:dyDescent="0.25">
      <c r="C212" s="2532" t="str">
        <f>G212</f>
        <v>II.7.1</v>
      </c>
      <c r="D212" s="2449" t="str">
        <f t="shared" si="7"/>
        <v xml:space="preserve"> - </v>
      </c>
      <c r="E212" s="2449" t="str">
        <f t="shared" si="8"/>
        <v xml:space="preserve"> - </v>
      </c>
      <c r="F212" s="2416" t="s">
        <v>218</v>
      </c>
      <c r="G212" s="1411" t="s">
        <v>1235</v>
      </c>
      <c r="H212" s="115">
        <v>2</v>
      </c>
      <c r="I212" s="115">
        <v>71</v>
      </c>
      <c r="J212" s="115">
        <v>0</v>
      </c>
      <c r="K212" s="209" t="s">
        <v>215</v>
      </c>
      <c r="L212" s="209" t="s">
        <v>215</v>
      </c>
      <c r="M212" s="185" t="s">
        <v>170</v>
      </c>
      <c r="N212" s="185" t="s">
        <v>4955</v>
      </c>
      <c r="O212" s="185" t="s">
        <v>4956</v>
      </c>
      <c r="P212" s="180" t="s">
        <v>4957</v>
      </c>
    </row>
    <row r="213" spans="3:30" ht="19.5" thickBot="1" x14ac:dyDescent="0.3">
      <c r="D213" s="2460" t="str">
        <f t="shared" si="7"/>
        <v xml:space="preserve"> - </v>
      </c>
      <c r="E213" s="2460" t="str">
        <f t="shared" si="8"/>
        <v xml:space="preserve"> - </v>
      </c>
      <c r="F213" s="2428" t="s">
        <v>169</v>
      </c>
      <c r="G213" s="1422" t="s">
        <v>1235</v>
      </c>
      <c r="H213" s="170">
        <v>2</v>
      </c>
      <c r="I213" s="170">
        <v>71</v>
      </c>
      <c r="J213" s="170">
        <v>1</v>
      </c>
      <c r="K213" s="210" t="s">
        <v>215</v>
      </c>
      <c r="L213" s="210" t="s">
        <v>215</v>
      </c>
      <c r="M213" s="198">
        <f>IF('II.7.1'!D7="","",'II.7.1'!D7)</f>
        <v>0</v>
      </c>
      <c r="N213" s="198">
        <f>IF('II.7.1'!E7="","",'II.7.1'!E7)</f>
        <v>0</v>
      </c>
      <c r="O213" s="198">
        <f>IF('II.7.1'!F7="","",'II.7.1'!F7)</f>
        <v>0</v>
      </c>
      <c r="P213" s="211">
        <f>IF('II.7.1'!G7="","",'II.7.1'!G7)</f>
        <v>0</v>
      </c>
    </row>
    <row r="214" spans="3:30" ht="19.5" thickTop="1" x14ac:dyDescent="0.25">
      <c r="D214" s="2453" t="str">
        <f t="shared" si="7"/>
        <v xml:space="preserve"> - </v>
      </c>
      <c r="E214" s="2453" t="str">
        <f t="shared" si="8"/>
        <v xml:space="preserve"> - </v>
      </c>
      <c r="F214" s="2421" t="s">
        <v>122</v>
      </c>
      <c r="G214" s="1415" t="s">
        <v>1235</v>
      </c>
      <c r="H214" s="128">
        <v>2</v>
      </c>
      <c r="I214" s="129">
        <v>71</v>
      </c>
      <c r="J214" s="136">
        <v>2</v>
      </c>
      <c r="K214" s="186" t="s">
        <v>215</v>
      </c>
      <c r="L214" s="186" t="s">
        <v>215</v>
      </c>
      <c r="M214" s="205" t="str">
        <f>IF('II.7.1'!D8="","",'II.7.1'!D8)</f>
        <v/>
      </c>
      <c r="N214" s="205" t="str">
        <f>IF('II.7.1'!E8="","",'II.7.1'!E8)</f>
        <v/>
      </c>
      <c r="O214" s="205" t="str">
        <f>IF('II.7.1'!F8="","",'II.7.1'!F8)</f>
        <v/>
      </c>
      <c r="P214" s="158" t="str">
        <f>IF('II.7.1'!G8="","",'II.7.1'!G8)</f>
        <v/>
      </c>
    </row>
    <row r="215" spans="3:30" x14ac:dyDescent="0.25">
      <c r="D215" s="2453" t="str">
        <f t="shared" si="7"/>
        <v xml:space="preserve"> - </v>
      </c>
      <c r="E215" s="2453" t="str">
        <f t="shared" si="8"/>
        <v xml:space="preserve"> - </v>
      </c>
      <c r="F215" s="2421" t="s">
        <v>123</v>
      </c>
      <c r="G215" s="1415" t="s">
        <v>1235</v>
      </c>
      <c r="H215" s="128">
        <v>2</v>
      </c>
      <c r="I215" s="129">
        <v>71</v>
      </c>
      <c r="J215" s="136">
        <v>3</v>
      </c>
      <c r="K215" s="189" t="s">
        <v>215</v>
      </c>
      <c r="L215" s="189" t="s">
        <v>215</v>
      </c>
      <c r="M215" s="205" t="str">
        <f>IF('II.7.1'!D9="","",'II.7.1'!D9)</f>
        <v/>
      </c>
      <c r="N215" s="205" t="str">
        <f>IF('II.7.1'!E9="","",'II.7.1'!E9)</f>
        <v/>
      </c>
      <c r="O215" s="205" t="str">
        <f>IF('II.7.1'!F9="","",'II.7.1'!F9)</f>
        <v/>
      </c>
      <c r="P215" s="158" t="str">
        <f>IF('II.7.1'!G9="","",'II.7.1'!G9)</f>
        <v/>
      </c>
    </row>
    <row r="216" spans="3:30" x14ac:dyDescent="0.25">
      <c r="D216" s="2453" t="str">
        <f t="shared" si="7"/>
        <v xml:space="preserve"> - </v>
      </c>
      <c r="E216" s="2453" t="str">
        <f t="shared" si="8"/>
        <v xml:space="preserve"> - </v>
      </c>
      <c r="F216" s="2421" t="s">
        <v>124</v>
      </c>
      <c r="G216" s="1415" t="s">
        <v>1235</v>
      </c>
      <c r="H216" s="128">
        <v>2</v>
      </c>
      <c r="I216" s="129">
        <v>71</v>
      </c>
      <c r="J216" s="136">
        <v>4</v>
      </c>
      <c r="K216" s="189" t="s">
        <v>215</v>
      </c>
      <c r="L216" s="189" t="s">
        <v>215</v>
      </c>
      <c r="M216" s="205" t="str">
        <f>IF('II.7.1'!D10="","",'II.7.1'!D10)</f>
        <v/>
      </c>
      <c r="N216" s="205" t="str">
        <f>IF('II.7.1'!E10="","",'II.7.1'!E10)</f>
        <v/>
      </c>
      <c r="O216" s="205" t="str">
        <f>IF('II.7.1'!F10="","",'II.7.1'!F10)</f>
        <v/>
      </c>
      <c r="P216" s="158" t="str">
        <f>IF('II.7.1'!G10="","",'II.7.1'!G10)</f>
        <v/>
      </c>
    </row>
    <row r="217" spans="3:30" x14ac:dyDescent="0.25">
      <c r="D217" s="2453" t="str">
        <f t="shared" si="7"/>
        <v xml:space="preserve"> - </v>
      </c>
      <c r="E217" s="2453" t="str">
        <f t="shared" si="8"/>
        <v xml:space="preserve"> - </v>
      </c>
      <c r="F217" s="2421" t="s">
        <v>125</v>
      </c>
      <c r="G217" s="1415" t="s">
        <v>1235</v>
      </c>
      <c r="H217" s="128">
        <v>2</v>
      </c>
      <c r="I217" s="129">
        <v>71</v>
      </c>
      <c r="J217" s="136">
        <v>5</v>
      </c>
      <c r="K217" s="189" t="s">
        <v>215</v>
      </c>
      <c r="L217" s="189" t="s">
        <v>215</v>
      </c>
      <c r="M217" s="205" t="str">
        <f>IF('II.7.1'!D11="","",'II.7.1'!D11)</f>
        <v/>
      </c>
      <c r="N217" s="205" t="str">
        <f>IF('II.7.1'!E11="","",'II.7.1'!E11)</f>
        <v/>
      </c>
      <c r="O217" s="205" t="str">
        <f>IF('II.7.1'!F11="","",'II.7.1'!F11)</f>
        <v/>
      </c>
      <c r="P217" s="158" t="str">
        <f>IF('II.7.1'!G11="","",'II.7.1'!G11)</f>
        <v/>
      </c>
    </row>
    <row r="218" spans="3:30" x14ac:dyDescent="0.25">
      <c r="D218" s="2453" t="str">
        <f t="shared" si="7"/>
        <v xml:space="preserve"> - </v>
      </c>
      <c r="E218" s="2453" t="str">
        <f t="shared" si="8"/>
        <v xml:space="preserve"> - </v>
      </c>
      <c r="F218" s="2421" t="s">
        <v>126</v>
      </c>
      <c r="G218" s="1415" t="s">
        <v>1235</v>
      </c>
      <c r="H218" s="128">
        <v>2</v>
      </c>
      <c r="I218" s="129">
        <v>71</v>
      </c>
      <c r="J218" s="136">
        <v>6</v>
      </c>
      <c r="K218" s="189" t="s">
        <v>215</v>
      </c>
      <c r="L218" s="189" t="s">
        <v>215</v>
      </c>
      <c r="M218" s="205" t="str">
        <f>IF('II.7.1'!D12="","",'II.7.1'!D12)</f>
        <v/>
      </c>
      <c r="N218" s="205" t="str">
        <f>IF('II.7.1'!E12="","",'II.7.1'!E12)</f>
        <v/>
      </c>
      <c r="O218" s="205" t="str">
        <f>IF('II.7.1'!F12="","",'II.7.1'!F12)</f>
        <v/>
      </c>
      <c r="P218" s="158" t="str">
        <f>IF('II.7.1'!G12="","",'II.7.1'!G12)</f>
        <v/>
      </c>
    </row>
    <row r="219" spans="3:30" x14ac:dyDescent="0.25">
      <c r="D219" s="2453" t="str">
        <f t="shared" si="7"/>
        <v xml:space="preserve"> - </v>
      </c>
      <c r="E219" s="2453" t="str">
        <f t="shared" si="8"/>
        <v xml:space="preserve"> - </v>
      </c>
      <c r="F219" s="2421" t="s">
        <v>127</v>
      </c>
      <c r="G219" s="1415" t="s">
        <v>1235</v>
      </c>
      <c r="H219" s="128">
        <v>2</v>
      </c>
      <c r="I219" s="129">
        <v>71</v>
      </c>
      <c r="J219" s="136">
        <v>7</v>
      </c>
      <c r="K219" s="189" t="s">
        <v>215</v>
      </c>
      <c r="L219" s="189" t="s">
        <v>215</v>
      </c>
      <c r="M219" s="205" t="str">
        <f>IF('II.7.1'!D13="","",'II.7.1'!D13)</f>
        <v/>
      </c>
      <c r="N219" s="205" t="str">
        <f>IF('II.7.1'!E13="","",'II.7.1'!E13)</f>
        <v/>
      </c>
      <c r="O219" s="205" t="str">
        <f>IF('II.7.1'!F13="","",'II.7.1'!F13)</f>
        <v/>
      </c>
      <c r="P219" s="158" t="str">
        <f>IF('II.7.1'!G13="","",'II.7.1'!G13)</f>
        <v/>
      </c>
    </row>
    <row r="220" spans="3:30" x14ac:dyDescent="0.25">
      <c r="D220" s="2453" t="str">
        <f t="shared" si="7"/>
        <v xml:space="preserve"> - </v>
      </c>
      <c r="E220" s="2453" t="str">
        <f t="shared" si="8"/>
        <v xml:space="preserve"> - </v>
      </c>
      <c r="F220" s="2421" t="s">
        <v>128</v>
      </c>
      <c r="G220" s="1415" t="s">
        <v>1235</v>
      </c>
      <c r="H220" s="128">
        <v>2</v>
      </c>
      <c r="I220" s="129">
        <v>71</v>
      </c>
      <c r="J220" s="136">
        <v>8</v>
      </c>
      <c r="K220" s="189" t="s">
        <v>215</v>
      </c>
      <c r="L220" s="189" t="s">
        <v>215</v>
      </c>
      <c r="M220" s="205" t="str">
        <f>IF('II.7.1'!D14="","",'II.7.1'!D14)</f>
        <v/>
      </c>
      <c r="N220" s="205" t="str">
        <f>IF('II.7.1'!E14="","",'II.7.1'!E14)</f>
        <v/>
      </c>
      <c r="O220" s="205" t="str">
        <f>IF('II.7.1'!F14="","",'II.7.1'!F14)</f>
        <v/>
      </c>
      <c r="P220" s="158" t="str">
        <f>IF('II.7.1'!G14="","",'II.7.1'!G14)</f>
        <v/>
      </c>
    </row>
    <row r="221" spans="3:30" x14ac:dyDescent="0.25">
      <c r="D221" s="2453" t="str">
        <f t="shared" si="7"/>
        <v xml:space="preserve"> - </v>
      </c>
      <c r="E221" s="2453" t="str">
        <f t="shared" si="8"/>
        <v xml:space="preserve"> - </v>
      </c>
      <c r="F221" s="2421" t="s">
        <v>129</v>
      </c>
      <c r="G221" s="1415" t="s">
        <v>1235</v>
      </c>
      <c r="H221" s="128">
        <v>2</v>
      </c>
      <c r="I221" s="129">
        <v>71</v>
      </c>
      <c r="J221" s="136">
        <v>9</v>
      </c>
      <c r="K221" s="189" t="s">
        <v>215</v>
      </c>
      <c r="L221" s="189" t="s">
        <v>215</v>
      </c>
      <c r="M221" s="205" t="str">
        <f>IF('II.7.1'!D15="","",'II.7.1'!D15)</f>
        <v/>
      </c>
      <c r="N221" s="205" t="str">
        <f>IF('II.7.1'!E15="","",'II.7.1'!E15)</f>
        <v/>
      </c>
      <c r="O221" s="205" t="str">
        <f>IF('II.7.1'!F15="","",'II.7.1'!F15)</f>
        <v/>
      </c>
      <c r="P221" s="158" t="str">
        <f>IF('II.7.1'!G15="","",'II.7.1'!G15)</f>
        <v/>
      </c>
    </row>
    <row r="222" spans="3:30" x14ac:dyDescent="0.25">
      <c r="D222" s="2453" t="str">
        <f t="shared" si="7"/>
        <v xml:space="preserve"> - </v>
      </c>
      <c r="E222" s="2453" t="str">
        <f t="shared" si="8"/>
        <v xml:space="preserve"> - </v>
      </c>
      <c r="F222" s="2421" t="s">
        <v>130</v>
      </c>
      <c r="G222" s="1415" t="s">
        <v>1235</v>
      </c>
      <c r="H222" s="128">
        <v>2</v>
      </c>
      <c r="I222" s="129">
        <v>71</v>
      </c>
      <c r="J222" s="136">
        <v>10</v>
      </c>
      <c r="K222" s="189" t="s">
        <v>215</v>
      </c>
      <c r="L222" s="189" t="s">
        <v>215</v>
      </c>
      <c r="M222" s="205" t="str">
        <f>IF('II.7.1'!D16="","",'II.7.1'!D16)</f>
        <v/>
      </c>
      <c r="N222" s="205" t="str">
        <f>IF('II.7.1'!E16="","",'II.7.1'!E16)</f>
        <v/>
      </c>
      <c r="O222" s="205" t="str">
        <f>IF('II.7.1'!F16="","",'II.7.1'!F16)</f>
        <v/>
      </c>
      <c r="P222" s="158" t="str">
        <f>IF('II.7.1'!G16="","",'II.7.1'!G16)</f>
        <v/>
      </c>
    </row>
    <row r="223" spans="3:30" x14ac:dyDescent="0.25">
      <c r="D223" s="2453" t="str">
        <f t="shared" si="7"/>
        <v xml:space="preserve"> - </v>
      </c>
      <c r="E223" s="2453" t="str">
        <f t="shared" si="8"/>
        <v xml:space="preserve"> - </v>
      </c>
      <c r="F223" s="2421" t="s">
        <v>131</v>
      </c>
      <c r="G223" s="1415" t="s">
        <v>1235</v>
      </c>
      <c r="H223" s="128">
        <v>2</v>
      </c>
      <c r="I223" s="129">
        <v>71</v>
      </c>
      <c r="J223" s="136">
        <v>11</v>
      </c>
      <c r="K223" s="189" t="s">
        <v>215</v>
      </c>
      <c r="L223" s="189" t="s">
        <v>215</v>
      </c>
      <c r="M223" s="205" t="str">
        <f>IF('II.7.1'!D17="","",'II.7.1'!D17)</f>
        <v/>
      </c>
      <c r="N223" s="205" t="str">
        <f>IF('II.7.1'!E17="","",'II.7.1'!E17)</f>
        <v/>
      </c>
      <c r="O223" s="205" t="str">
        <f>IF('II.7.1'!F17="","",'II.7.1'!F17)</f>
        <v/>
      </c>
      <c r="P223" s="158" t="str">
        <f>IF('II.7.1'!G17="","",'II.7.1'!G17)</f>
        <v/>
      </c>
    </row>
    <row r="224" spans="3:30" x14ac:dyDescent="0.25">
      <c r="D224" s="2453" t="str">
        <f t="shared" si="7"/>
        <v xml:space="preserve"> - </v>
      </c>
      <c r="E224" s="2453" t="str">
        <f t="shared" si="8"/>
        <v xml:space="preserve"> - </v>
      </c>
      <c r="F224" s="2421" t="s">
        <v>132</v>
      </c>
      <c r="G224" s="1415" t="s">
        <v>1235</v>
      </c>
      <c r="H224" s="128">
        <v>2</v>
      </c>
      <c r="I224" s="129">
        <v>71</v>
      </c>
      <c r="J224" s="136">
        <v>12</v>
      </c>
      <c r="K224" s="189" t="s">
        <v>215</v>
      </c>
      <c r="L224" s="189" t="s">
        <v>215</v>
      </c>
      <c r="M224" s="205" t="str">
        <f>IF('II.7.1'!D18="","",'II.7.1'!D18)</f>
        <v/>
      </c>
      <c r="N224" s="205" t="str">
        <f>IF('II.7.1'!E18="","",'II.7.1'!E18)</f>
        <v/>
      </c>
      <c r="O224" s="205" t="str">
        <f>IF('II.7.1'!F18="","",'II.7.1'!F18)</f>
        <v/>
      </c>
      <c r="P224" s="158" t="str">
        <f>IF('II.7.1'!G18="","",'II.7.1'!G18)</f>
        <v/>
      </c>
    </row>
    <row r="225" spans="4:30" x14ac:dyDescent="0.25">
      <c r="D225" s="2453" t="str">
        <f t="shared" si="7"/>
        <v xml:space="preserve"> - </v>
      </c>
      <c r="E225" s="2453" t="str">
        <f t="shared" si="8"/>
        <v xml:space="preserve"> - </v>
      </c>
      <c r="F225" s="2421" t="s">
        <v>133</v>
      </c>
      <c r="G225" s="1415" t="s">
        <v>1235</v>
      </c>
      <c r="H225" s="128">
        <v>2</v>
      </c>
      <c r="I225" s="129">
        <v>71</v>
      </c>
      <c r="J225" s="136">
        <v>13</v>
      </c>
      <c r="K225" s="189" t="s">
        <v>215</v>
      </c>
      <c r="L225" s="189" t="s">
        <v>215</v>
      </c>
      <c r="M225" s="205" t="str">
        <f>IF('II.7.1'!D19="","",'II.7.1'!D19)</f>
        <v/>
      </c>
      <c r="N225" s="205" t="str">
        <f>IF('II.7.1'!E19="","",'II.7.1'!E19)</f>
        <v/>
      </c>
      <c r="O225" s="205" t="str">
        <f>IF('II.7.1'!F19="","",'II.7.1'!F19)</f>
        <v/>
      </c>
      <c r="P225" s="158" t="str">
        <f>IF('II.7.1'!G19="","",'II.7.1'!G19)</f>
        <v/>
      </c>
    </row>
    <row r="226" spans="4:30" x14ac:dyDescent="0.25">
      <c r="D226" s="2453" t="str">
        <f t="shared" si="7"/>
        <v xml:space="preserve"> - </v>
      </c>
      <c r="E226" s="2453" t="str">
        <f t="shared" si="8"/>
        <v xml:space="preserve"> - </v>
      </c>
      <c r="F226" s="2421" t="s">
        <v>134</v>
      </c>
      <c r="G226" s="1415" t="s">
        <v>1235</v>
      </c>
      <c r="H226" s="128">
        <v>2</v>
      </c>
      <c r="I226" s="129">
        <v>71</v>
      </c>
      <c r="J226" s="136">
        <v>14</v>
      </c>
      <c r="K226" s="189" t="s">
        <v>215</v>
      </c>
      <c r="L226" s="189" t="s">
        <v>215</v>
      </c>
      <c r="M226" s="205" t="str">
        <f>IF('II.7.1'!D20="","",'II.7.1'!D20)</f>
        <v/>
      </c>
      <c r="N226" s="205" t="str">
        <f>IF('II.7.1'!E20="","",'II.7.1'!E20)</f>
        <v/>
      </c>
      <c r="O226" s="205" t="str">
        <f>IF('II.7.1'!F20="","",'II.7.1'!F20)</f>
        <v/>
      </c>
      <c r="P226" s="158" t="str">
        <f>IF('II.7.1'!G20="","",'II.7.1'!G20)</f>
        <v/>
      </c>
      <c r="Q226" s="113"/>
      <c r="R226" s="113"/>
      <c r="S226" s="113"/>
      <c r="T226" s="113"/>
      <c r="U226" s="113"/>
      <c r="V226" s="113"/>
      <c r="W226" s="113"/>
      <c r="X226" s="113"/>
      <c r="Y226" s="113"/>
      <c r="Z226" s="113"/>
      <c r="AA226" s="113"/>
      <c r="AB226" s="113"/>
      <c r="AC226" s="113"/>
      <c r="AD226" s="113"/>
    </row>
    <row r="227" spans="4:30" x14ac:dyDescent="0.25">
      <c r="D227" s="2453" t="str">
        <f t="shared" si="7"/>
        <v xml:space="preserve"> - </v>
      </c>
      <c r="E227" s="2453" t="str">
        <f t="shared" si="8"/>
        <v xml:space="preserve"> - </v>
      </c>
      <c r="F227" s="2421" t="s">
        <v>135</v>
      </c>
      <c r="G227" s="1415" t="s">
        <v>1235</v>
      </c>
      <c r="H227" s="128">
        <v>2</v>
      </c>
      <c r="I227" s="129">
        <v>71</v>
      </c>
      <c r="J227" s="136">
        <v>15</v>
      </c>
      <c r="K227" s="189" t="s">
        <v>215</v>
      </c>
      <c r="L227" s="189" t="s">
        <v>215</v>
      </c>
      <c r="M227" s="205" t="str">
        <f>IF('II.7.1'!D21="","",'II.7.1'!D21)</f>
        <v/>
      </c>
      <c r="N227" s="205" t="str">
        <f>IF('II.7.1'!E21="","",'II.7.1'!E21)</f>
        <v/>
      </c>
      <c r="O227" s="205" t="str">
        <f>IF('II.7.1'!F21="","",'II.7.1'!F21)</f>
        <v/>
      </c>
      <c r="P227" s="158" t="str">
        <f>IF('II.7.1'!G21="","",'II.7.1'!G21)</f>
        <v/>
      </c>
      <c r="Q227" s="113"/>
      <c r="R227" s="113"/>
      <c r="S227" s="113"/>
      <c r="T227" s="113"/>
      <c r="U227" s="113"/>
      <c r="V227" s="113"/>
      <c r="W227" s="113"/>
      <c r="X227" s="113"/>
      <c r="Y227" s="113"/>
      <c r="Z227" s="113"/>
      <c r="AA227" s="113"/>
      <c r="AB227" s="113"/>
      <c r="AC227" s="113"/>
      <c r="AD227" s="113"/>
    </row>
    <row r="228" spans="4:30" x14ac:dyDescent="0.25">
      <c r="D228" s="2453" t="str">
        <f t="shared" si="7"/>
        <v xml:space="preserve"> - </v>
      </c>
      <c r="E228" s="2453" t="str">
        <f t="shared" si="8"/>
        <v xml:space="preserve"> - </v>
      </c>
      <c r="F228" s="2421" t="s">
        <v>136</v>
      </c>
      <c r="G228" s="1415" t="s">
        <v>1235</v>
      </c>
      <c r="H228" s="128">
        <v>2</v>
      </c>
      <c r="I228" s="129">
        <v>71</v>
      </c>
      <c r="J228" s="136">
        <v>16</v>
      </c>
      <c r="K228" s="189" t="s">
        <v>215</v>
      </c>
      <c r="L228" s="189" t="s">
        <v>215</v>
      </c>
      <c r="M228" s="205" t="str">
        <f>IF('II.7.1'!D22="","",'II.7.1'!D22)</f>
        <v/>
      </c>
      <c r="N228" s="205" t="str">
        <f>IF('II.7.1'!E22="","",'II.7.1'!E22)</f>
        <v/>
      </c>
      <c r="O228" s="205" t="str">
        <f>IF('II.7.1'!F22="","",'II.7.1'!F22)</f>
        <v/>
      </c>
      <c r="P228" s="158" t="str">
        <f>IF('II.7.1'!G22="","",'II.7.1'!G22)</f>
        <v/>
      </c>
      <c r="Q228" s="113"/>
      <c r="R228" s="113"/>
      <c r="S228" s="113"/>
      <c r="T228" s="113"/>
      <c r="U228" s="113"/>
      <c r="V228" s="113"/>
      <c r="W228" s="113"/>
      <c r="X228" s="113"/>
      <c r="Y228" s="113"/>
      <c r="Z228" s="113"/>
      <c r="AA228" s="113"/>
      <c r="AB228" s="113"/>
      <c r="AC228" s="113"/>
      <c r="AD228" s="113"/>
    </row>
    <row r="229" spans="4:30" x14ac:dyDescent="0.25">
      <c r="D229" s="2453" t="str">
        <f t="shared" si="7"/>
        <v xml:space="preserve"> - </v>
      </c>
      <c r="E229" s="2453" t="str">
        <f t="shared" si="8"/>
        <v xml:space="preserve"> - </v>
      </c>
      <c r="F229" s="2421" t="s">
        <v>137</v>
      </c>
      <c r="G229" s="1415" t="s">
        <v>1235</v>
      </c>
      <c r="H229" s="128">
        <v>2</v>
      </c>
      <c r="I229" s="129">
        <v>71</v>
      </c>
      <c r="J229" s="136">
        <v>17</v>
      </c>
      <c r="K229" s="189" t="s">
        <v>215</v>
      </c>
      <c r="L229" s="189" t="s">
        <v>215</v>
      </c>
      <c r="M229" s="205" t="str">
        <f>IF('II.7.1'!D23="","",'II.7.1'!D23)</f>
        <v/>
      </c>
      <c r="N229" s="205" t="str">
        <f>IF('II.7.1'!E23="","",'II.7.1'!E23)</f>
        <v/>
      </c>
      <c r="O229" s="205" t="str">
        <f>IF('II.7.1'!F23="","",'II.7.1'!F23)</f>
        <v/>
      </c>
      <c r="P229" s="158" t="str">
        <f>IF('II.7.1'!G23="","",'II.7.1'!G23)</f>
        <v/>
      </c>
      <c r="Q229" s="113"/>
      <c r="R229" s="113"/>
      <c r="S229" s="113"/>
      <c r="T229" s="113"/>
      <c r="U229" s="113"/>
      <c r="V229" s="113"/>
      <c r="W229" s="113"/>
      <c r="X229" s="113"/>
      <c r="Y229" s="113"/>
      <c r="Z229" s="113"/>
      <c r="AA229" s="113"/>
      <c r="AB229" s="113"/>
      <c r="AC229" s="113"/>
      <c r="AD229" s="113"/>
    </row>
    <row r="230" spans="4:30" x14ac:dyDescent="0.25">
      <c r="D230" s="2453" t="str">
        <f t="shared" si="7"/>
        <v xml:space="preserve"> - </v>
      </c>
      <c r="E230" s="2453" t="str">
        <f t="shared" si="8"/>
        <v xml:space="preserve"> - </v>
      </c>
      <c r="F230" s="2421" t="s">
        <v>138</v>
      </c>
      <c r="G230" s="1415" t="s">
        <v>1235</v>
      </c>
      <c r="H230" s="128">
        <v>2</v>
      </c>
      <c r="I230" s="129">
        <v>71</v>
      </c>
      <c r="J230" s="136">
        <v>18</v>
      </c>
      <c r="K230" s="189" t="s">
        <v>215</v>
      </c>
      <c r="L230" s="189" t="s">
        <v>215</v>
      </c>
      <c r="M230" s="205" t="str">
        <f>IF('II.7.1'!D24="","",'II.7.1'!D24)</f>
        <v/>
      </c>
      <c r="N230" s="205" t="str">
        <f>IF('II.7.1'!E24="","",'II.7.1'!E24)</f>
        <v/>
      </c>
      <c r="O230" s="205" t="str">
        <f>IF('II.7.1'!F24="","",'II.7.1'!F24)</f>
        <v/>
      </c>
      <c r="P230" s="158" t="str">
        <f>IF('II.7.1'!G24="","",'II.7.1'!G24)</f>
        <v/>
      </c>
      <c r="Q230" s="113"/>
      <c r="R230" s="113"/>
      <c r="S230" s="113"/>
      <c r="T230" s="113"/>
      <c r="U230" s="113"/>
      <c r="V230" s="113"/>
      <c r="W230" s="113"/>
      <c r="X230" s="113"/>
      <c r="Y230" s="113"/>
      <c r="Z230" s="113"/>
      <c r="AA230" s="113"/>
      <c r="AB230" s="113"/>
      <c r="AC230" s="113"/>
      <c r="AD230" s="113"/>
    </row>
    <row r="231" spans="4:30" x14ac:dyDescent="0.25">
      <c r="D231" s="2453" t="str">
        <f t="shared" si="7"/>
        <v xml:space="preserve"> - </v>
      </c>
      <c r="E231" s="2453" t="str">
        <f t="shared" si="8"/>
        <v xml:space="preserve"> - </v>
      </c>
      <c r="F231" s="2421" t="s">
        <v>139</v>
      </c>
      <c r="G231" s="1415" t="s">
        <v>1235</v>
      </c>
      <c r="H231" s="128">
        <v>2</v>
      </c>
      <c r="I231" s="129">
        <v>71</v>
      </c>
      <c r="J231" s="136">
        <v>19</v>
      </c>
      <c r="K231" s="189" t="s">
        <v>215</v>
      </c>
      <c r="L231" s="189" t="s">
        <v>215</v>
      </c>
      <c r="M231" s="205" t="str">
        <f>IF('II.7.1'!D25="","",'II.7.1'!D25)</f>
        <v/>
      </c>
      <c r="N231" s="205" t="str">
        <f>IF('II.7.1'!E25="","",'II.7.1'!E25)</f>
        <v/>
      </c>
      <c r="O231" s="205" t="str">
        <f>IF('II.7.1'!F25="","",'II.7.1'!F25)</f>
        <v/>
      </c>
      <c r="P231" s="158" t="str">
        <f>IF('II.7.1'!G25="","",'II.7.1'!G25)</f>
        <v/>
      </c>
      <c r="Q231" s="113"/>
      <c r="R231" s="113"/>
      <c r="S231" s="113"/>
      <c r="T231" s="113"/>
      <c r="U231" s="113"/>
      <c r="V231" s="113"/>
      <c r="W231" s="113"/>
      <c r="X231" s="113"/>
      <c r="Y231" s="113"/>
      <c r="Z231" s="113"/>
      <c r="AA231" s="113"/>
      <c r="AB231" s="113"/>
      <c r="AC231" s="113"/>
      <c r="AD231" s="113"/>
    </row>
    <row r="232" spans="4:30" x14ac:dyDescent="0.25">
      <c r="D232" s="2453" t="str">
        <f t="shared" si="7"/>
        <v xml:space="preserve"> - </v>
      </c>
      <c r="E232" s="2453" t="str">
        <f t="shared" si="8"/>
        <v xml:space="preserve"> - </v>
      </c>
      <c r="F232" s="2421" t="s">
        <v>140</v>
      </c>
      <c r="G232" s="1415" t="s">
        <v>1235</v>
      </c>
      <c r="H232" s="128">
        <v>2</v>
      </c>
      <c r="I232" s="129">
        <v>71</v>
      </c>
      <c r="J232" s="136">
        <v>20</v>
      </c>
      <c r="K232" s="189" t="s">
        <v>215</v>
      </c>
      <c r="L232" s="189" t="s">
        <v>215</v>
      </c>
      <c r="M232" s="205" t="str">
        <f>IF('II.7.1'!D26="","",'II.7.1'!D26)</f>
        <v/>
      </c>
      <c r="N232" s="205" t="str">
        <f>IF('II.7.1'!E26="","",'II.7.1'!E26)</f>
        <v/>
      </c>
      <c r="O232" s="205" t="str">
        <f>IF('II.7.1'!F26="","",'II.7.1'!F26)</f>
        <v/>
      </c>
      <c r="P232" s="158" t="str">
        <f>IF('II.7.1'!G26="","",'II.7.1'!G26)</f>
        <v/>
      </c>
      <c r="Q232" s="113"/>
      <c r="R232" s="113"/>
      <c r="S232" s="113"/>
      <c r="T232" s="113"/>
      <c r="U232" s="113"/>
      <c r="V232" s="113"/>
      <c r="W232" s="113"/>
      <c r="X232" s="113"/>
      <c r="Y232" s="113"/>
      <c r="Z232" s="113"/>
      <c r="AA232" s="113"/>
      <c r="AB232" s="113"/>
      <c r="AC232" s="113"/>
      <c r="AD232" s="113"/>
    </row>
    <row r="233" spans="4:30" x14ac:dyDescent="0.25">
      <c r="D233" s="2453" t="str">
        <f t="shared" si="7"/>
        <v xml:space="preserve"> - </v>
      </c>
      <c r="E233" s="2453" t="str">
        <f t="shared" si="8"/>
        <v xml:space="preserve"> - </v>
      </c>
      <c r="F233" s="2421" t="s">
        <v>141</v>
      </c>
      <c r="G233" s="1415" t="s">
        <v>1235</v>
      </c>
      <c r="H233" s="128">
        <v>2</v>
      </c>
      <c r="I233" s="129">
        <v>71</v>
      </c>
      <c r="J233" s="136">
        <v>21</v>
      </c>
      <c r="K233" s="189" t="s">
        <v>215</v>
      </c>
      <c r="L233" s="189" t="s">
        <v>215</v>
      </c>
      <c r="M233" s="205" t="str">
        <f>IF('II.7.1'!D27="","",'II.7.1'!D27)</f>
        <v/>
      </c>
      <c r="N233" s="205" t="str">
        <f>IF('II.7.1'!E27="","",'II.7.1'!E27)</f>
        <v/>
      </c>
      <c r="O233" s="205" t="str">
        <f>IF('II.7.1'!F27="","",'II.7.1'!F27)</f>
        <v/>
      </c>
      <c r="P233" s="158" t="str">
        <f>IF('II.7.1'!G27="","",'II.7.1'!G27)</f>
        <v/>
      </c>
      <c r="Q233" s="113"/>
      <c r="R233" s="113"/>
      <c r="S233" s="113"/>
      <c r="T233" s="113"/>
      <c r="U233" s="113"/>
      <c r="V233" s="113"/>
      <c r="W233" s="113"/>
      <c r="X233" s="113"/>
      <c r="Y233" s="113"/>
      <c r="Z233" s="113"/>
      <c r="AA233" s="113"/>
      <c r="AB233" s="113"/>
      <c r="AC233" s="113"/>
      <c r="AD233" s="113"/>
    </row>
    <row r="234" spans="4:30" x14ac:dyDescent="0.25">
      <c r="D234" s="2453" t="str">
        <f t="shared" si="7"/>
        <v xml:space="preserve"> - </v>
      </c>
      <c r="E234" s="2453" t="str">
        <f t="shared" si="8"/>
        <v xml:space="preserve"> - </v>
      </c>
      <c r="F234" s="2421" t="s">
        <v>142</v>
      </c>
      <c r="G234" s="1415" t="s">
        <v>1235</v>
      </c>
      <c r="H234" s="128">
        <v>2</v>
      </c>
      <c r="I234" s="129">
        <v>71</v>
      </c>
      <c r="J234" s="136">
        <v>22</v>
      </c>
      <c r="K234" s="189" t="s">
        <v>215</v>
      </c>
      <c r="L234" s="189" t="s">
        <v>215</v>
      </c>
      <c r="M234" s="205" t="str">
        <f>IF('II.7.1'!D28="","",'II.7.1'!D28)</f>
        <v/>
      </c>
      <c r="N234" s="205" t="str">
        <f>IF('II.7.1'!E28="","",'II.7.1'!E28)</f>
        <v/>
      </c>
      <c r="O234" s="205" t="str">
        <f>IF('II.7.1'!F28="","",'II.7.1'!F28)</f>
        <v/>
      </c>
      <c r="P234" s="158" t="str">
        <f>IF('II.7.1'!G28="","",'II.7.1'!G28)</f>
        <v/>
      </c>
      <c r="Q234" s="113"/>
      <c r="R234" s="113"/>
      <c r="S234" s="113"/>
      <c r="T234" s="113"/>
      <c r="U234" s="113"/>
      <c r="V234" s="113"/>
      <c r="W234" s="113"/>
      <c r="X234" s="113"/>
      <c r="Y234" s="113"/>
      <c r="Z234" s="113"/>
      <c r="AA234" s="113"/>
      <c r="AB234" s="113"/>
      <c r="AC234" s="113"/>
      <c r="AD234" s="113"/>
    </row>
    <row r="235" spans="4:30" x14ac:dyDescent="0.25">
      <c r="D235" s="2453" t="str">
        <f t="shared" si="7"/>
        <v xml:space="preserve"> - </v>
      </c>
      <c r="E235" s="2453" t="str">
        <f t="shared" si="8"/>
        <v xml:space="preserve"> - </v>
      </c>
      <c r="F235" s="2421" t="s">
        <v>143</v>
      </c>
      <c r="G235" s="1415" t="s">
        <v>1235</v>
      </c>
      <c r="H235" s="128">
        <v>2</v>
      </c>
      <c r="I235" s="129">
        <v>71</v>
      </c>
      <c r="J235" s="136">
        <v>23</v>
      </c>
      <c r="K235" s="189" t="s">
        <v>215</v>
      </c>
      <c r="L235" s="189" t="s">
        <v>215</v>
      </c>
      <c r="M235" s="205" t="str">
        <f>IF('II.7.1'!D29="","",'II.7.1'!D29)</f>
        <v/>
      </c>
      <c r="N235" s="205" t="str">
        <f>IF('II.7.1'!E29="","",'II.7.1'!E29)</f>
        <v/>
      </c>
      <c r="O235" s="205" t="str">
        <f>IF('II.7.1'!F29="","",'II.7.1'!F29)</f>
        <v/>
      </c>
      <c r="P235" s="158" t="str">
        <f>IF('II.7.1'!G29="","",'II.7.1'!G29)</f>
        <v/>
      </c>
      <c r="Q235" s="113"/>
      <c r="R235" s="113"/>
      <c r="S235" s="113"/>
      <c r="T235" s="113"/>
      <c r="U235" s="113"/>
      <c r="V235" s="113"/>
      <c r="W235" s="113"/>
      <c r="X235" s="113"/>
      <c r="Y235" s="113"/>
      <c r="Z235" s="113"/>
      <c r="AA235" s="113"/>
      <c r="AB235" s="113"/>
      <c r="AC235" s="113"/>
      <c r="AD235" s="113"/>
    </row>
    <row r="236" spans="4:30" x14ac:dyDescent="0.25">
      <c r="D236" s="2453" t="str">
        <f t="shared" si="7"/>
        <v xml:space="preserve"> - </v>
      </c>
      <c r="E236" s="2453" t="str">
        <f t="shared" si="8"/>
        <v xml:space="preserve"> - </v>
      </c>
      <c r="F236" s="2421" t="s">
        <v>144</v>
      </c>
      <c r="G236" s="1415" t="s">
        <v>1235</v>
      </c>
      <c r="H236" s="128">
        <v>2</v>
      </c>
      <c r="I236" s="129">
        <v>71</v>
      </c>
      <c r="J236" s="136">
        <v>24</v>
      </c>
      <c r="K236" s="189" t="s">
        <v>215</v>
      </c>
      <c r="L236" s="189" t="s">
        <v>215</v>
      </c>
      <c r="M236" s="205" t="str">
        <f>IF('II.7.1'!D30="","",'II.7.1'!D30)</f>
        <v/>
      </c>
      <c r="N236" s="205" t="str">
        <f>IF('II.7.1'!E30="","",'II.7.1'!E30)</f>
        <v/>
      </c>
      <c r="O236" s="205" t="str">
        <f>IF('II.7.1'!F30="","",'II.7.1'!F30)</f>
        <v/>
      </c>
      <c r="P236" s="158" t="str">
        <f>IF('II.7.1'!G30="","",'II.7.1'!G30)</f>
        <v/>
      </c>
      <c r="Q236" s="113"/>
      <c r="R236" s="113"/>
      <c r="S236" s="113"/>
      <c r="T236" s="113"/>
      <c r="U236" s="113"/>
      <c r="V236" s="113"/>
      <c r="W236" s="113"/>
      <c r="X236" s="113"/>
      <c r="Y236" s="113"/>
      <c r="Z236" s="113"/>
      <c r="AA236" s="113"/>
      <c r="AB236" s="113"/>
      <c r="AC236" s="113"/>
      <c r="AD236" s="113"/>
    </row>
    <row r="237" spans="4:30" x14ac:dyDescent="0.25">
      <c r="D237" s="2453" t="str">
        <f t="shared" si="7"/>
        <v xml:space="preserve"> - </v>
      </c>
      <c r="E237" s="2453" t="str">
        <f t="shared" si="8"/>
        <v xml:space="preserve"> - </v>
      </c>
      <c r="F237" s="2421" t="s">
        <v>145</v>
      </c>
      <c r="G237" s="1415" t="s">
        <v>1235</v>
      </c>
      <c r="H237" s="128">
        <v>2</v>
      </c>
      <c r="I237" s="129">
        <v>71</v>
      </c>
      <c r="J237" s="136">
        <v>25</v>
      </c>
      <c r="K237" s="189" t="s">
        <v>215</v>
      </c>
      <c r="L237" s="189" t="s">
        <v>215</v>
      </c>
      <c r="M237" s="205" t="str">
        <f>IF('II.7.1'!D31="","",'II.7.1'!D31)</f>
        <v/>
      </c>
      <c r="N237" s="205" t="str">
        <f>IF('II.7.1'!E31="","",'II.7.1'!E31)</f>
        <v/>
      </c>
      <c r="O237" s="205" t="str">
        <f>IF('II.7.1'!F31="","",'II.7.1'!F31)</f>
        <v/>
      </c>
      <c r="P237" s="158" t="str">
        <f>IF('II.7.1'!G31="","",'II.7.1'!G31)</f>
        <v/>
      </c>
      <c r="Q237" s="113"/>
      <c r="R237" s="113"/>
      <c r="S237" s="113"/>
      <c r="T237" s="113"/>
      <c r="U237" s="113"/>
      <c r="V237" s="113"/>
      <c r="W237" s="113"/>
      <c r="X237" s="113"/>
      <c r="Y237" s="113"/>
      <c r="Z237" s="113"/>
      <c r="AA237" s="113"/>
      <c r="AB237" s="113"/>
      <c r="AC237" s="113"/>
      <c r="AD237" s="113"/>
    </row>
    <row r="238" spans="4:30" x14ac:dyDescent="0.25">
      <c r="D238" s="2453" t="str">
        <f t="shared" si="7"/>
        <v xml:space="preserve"> - </v>
      </c>
      <c r="E238" s="2453" t="str">
        <f t="shared" si="8"/>
        <v xml:space="preserve"> - </v>
      </c>
      <c r="F238" s="2421" t="s">
        <v>146</v>
      </c>
      <c r="G238" s="1415" t="s">
        <v>1235</v>
      </c>
      <c r="H238" s="128">
        <v>2</v>
      </c>
      <c r="I238" s="129">
        <v>71</v>
      </c>
      <c r="J238" s="136">
        <v>26</v>
      </c>
      <c r="K238" s="189" t="s">
        <v>215</v>
      </c>
      <c r="L238" s="189" t="s">
        <v>215</v>
      </c>
      <c r="M238" s="205" t="str">
        <f>IF('II.7.1'!D32="","",'II.7.1'!D32)</f>
        <v/>
      </c>
      <c r="N238" s="205" t="str">
        <f>IF('II.7.1'!E32="","",'II.7.1'!E32)</f>
        <v/>
      </c>
      <c r="O238" s="205" t="str">
        <f>IF('II.7.1'!F32="","",'II.7.1'!F32)</f>
        <v/>
      </c>
      <c r="P238" s="158" t="str">
        <f>IF('II.7.1'!G32="","",'II.7.1'!G32)</f>
        <v/>
      </c>
      <c r="Q238" s="113"/>
      <c r="R238" s="113"/>
      <c r="S238" s="113"/>
      <c r="T238" s="113"/>
      <c r="U238" s="113"/>
      <c r="V238" s="113"/>
      <c r="W238" s="113"/>
      <c r="X238" s="113"/>
      <c r="Y238" s="113"/>
      <c r="Z238" s="113"/>
      <c r="AA238" s="113"/>
      <c r="AB238" s="113"/>
      <c r="AC238" s="113"/>
      <c r="AD238" s="113"/>
    </row>
    <row r="239" spans="4:30" x14ac:dyDescent="0.25">
      <c r="D239" s="2453" t="str">
        <f t="shared" si="7"/>
        <v xml:space="preserve"> - </v>
      </c>
      <c r="E239" s="2453" t="str">
        <f t="shared" si="8"/>
        <v xml:space="preserve"> - </v>
      </c>
      <c r="F239" s="2421" t="s">
        <v>147</v>
      </c>
      <c r="G239" s="1415" t="s">
        <v>1235</v>
      </c>
      <c r="H239" s="128">
        <v>2</v>
      </c>
      <c r="I239" s="129">
        <v>71</v>
      </c>
      <c r="J239" s="136">
        <v>27</v>
      </c>
      <c r="K239" s="189" t="s">
        <v>215</v>
      </c>
      <c r="L239" s="189" t="s">
        <v>215</v>
      </c>
      <c r="M239" s="205" t="str">
        <f>IF('II.7.1'!D33="","",'II.7.1'!D33)</f>
        <v/>
      </c>
      <c r="N239" s="205" t="str">
        <f>IF('II.7.1'!E33="","",'II.7.1'!E33)</f>
        <v/>
      </c>
      <c r="O239" s="205" t="str">
        <f>IF('II.7.1'!F33="","",'II.7.1'!F33)</f>
        <v/>
      </c>
      <c r="P239" s="158" t="str">
        <f>IF('II.7.1'!G33="","",'II.7.1'!G33)</f>
        <v/>
      </c>
      <c r="Q239" s="113"/>
      <c r="R239" s="113"/>
      <c r="S239" s="113"/>
      <c r="T239" s="113"/>
      <c r="U239" s="113"/>
      <c r="V239" s="113"/>
      <c r="W239" s="113"/>
      <c r="X239" s="113"/>
      <c r="Y239" s="113"/>
      <c r="Z239" s="113"/>
      <c r="AA239" s="113"/>
      <c r="AB239" s="113"/>
      <c r="AC239" s="113"/>
      <c r="AD239" s="113"/>
    </row>
    <row r="240" spans="4:30" x14ac:dyDescent="0.25">
      <c r="D240" s="2453" t="str">
        <f t="shared" si="7"/>
        <v xml:space="preserve"> - </v>
      </c>
      <c r="E240" s="2453" t="str">
        <f t="shared" si="8"/>
        <v xml:space="preserve"> - </v>
      </c>
      <c r="F240" s="2421" t="s">
        <v>148</v>
      </c>
      <c r="G240" s="1415" t="s">
        <v>1235</v>
      </c>
      <c r="H240" s="128">
        <v>2</v>
      </c>
      <c r="I240" s="129">
        <v>71</v>
      </c>
      <c r="J240" s="136">
        <v>28</v>
      </c>
      <c r="K240" s="189" t="s">
        <v>215</v>
      </c>
      <c r="L240" s="189" t="s">
        <v>215</v>
      </c>
      <c r="M240" s="205" t="str">
        <f>IF('II.7.1'!D34="","",'II.7.1'!D34)</f>
        <v/>
      </c>
      <c r="N240" s="205" t="str">
        <f>IF('II.7.1'!E34="","",'II.7.1'!E34)</f>
        <v/>
      </c>
      <c r="O240" s="205" t="str">
        <f>IF('II.7.1'!F34="","",'II.7.1'!F34)</f>
        <v/>
      </c>
      <c r="P240" s="158" t="str">
        <f>IF('II.7.1'!G34="","",'II.7.1'!G34)</f>
        <v/>
      </c>
      <c r="Q240" s="113"/>
      <c r="R240" s="113"/>
      <c r="S240" s="113"/>
      <c r="T240" s="113"/>
      <c r="U240" s="113"/>
      <c r="V240" s="113"/>
      <c r="W240" s="113"/>
      <c r="X240" s="113"/>
      <c r="Y240" s="113"/>
      <c r="Z240" s="113"/>
      <c r="AA240" s="113"/>
      <c r="AB240" s="113"/>
      <c r="AC240" s="113"/>
      <c r="AD240" s="113"/>
    </row>
    <row r="241" spans="4:30" x14ac:dyDescent="0.25">
      <c r="D241" s="2453" t="str">
        <f t="shared" si="7"/>
        <v xml:space="preserve"> - </v>
      </c>
      <c r="E241" s="2453" t="str">
        <f t="shared" si="8"/>
        <v xml:space="preserve"> - </v>
      </c>
      <c r="F241" s="2421" t="s">
        <v>149</v>
      </c>
      <c r="G241" s="1415" t="s">
        <v>1235</v>
      </c>
      <c r="H241" s="128">
        <v>2</v>
      </c>
      <c r="I241" s="129">
        <v>71</v>
      </c>
      <c r="J241" s="136">
        <v>29</v>
      </c>
      <c r="K241" s="189" t="s">
        <v>215</v>
      </c>
      <c r="L241" s="189" t="s">
        <v>215</v>
      </c>
      <c r="M241" s="205" t="str">
        <f>IF('II.7.1'!D35="","",'II.7.1'!D35)</f>
        <v/>
      </c>
      <c r="N241" s="205" t="str">
        <f>IF('II.7.1'!E35="","",'II.7.1'!E35)</f>
        <v/>
      </c>
      <c r="O241" s="205" t="str">
        <f>IF('II.7.1'!F35="","",'II.7.1'!F35)</f>
        <v/>
      </c>
      <c r="P241" s="158" t="str">
        <f>IF('II.7.1'!G35="","",'II.7.1'!G35)</f>
        <v/>
      </c>
      <c r="Q241" s="113"/>
      <c r="R241" s="113"/>
      <c r="S241" s="113"/>
      <c r="T241" s="113"/>
      <c r="U241" s="113"/>
      <c r="V241" s="113"/>
      <c r="W241" s="113"/>
      <c r="X241" s="113"/>
      <c r="Y241" s="113"/>
      <c r="Z241" s="113"/>
      <c r="AA241" s="113"/>
      <c r="AB241" s="113"/>
      <c r="AC241" s="113"/>
      <c r="AD241" s="113"/>
    </row>
    <row r="242" spans="4:30" x14ac:dyDescent="0.25">
      <c r="D242" s="2453" t="str">
        <f t="shared" si="7"/>
        <v xml:space="preserve"> - </v>
      </c>
      <c r="E242" s="2453" t="str">
        <f t="shared" si="8"/>
        <v xml:space="preserve"> - </v>
      </c>
      <c r="F242" s="2421" t="s">
        <v>150</v>
      </c>
      <c r="G242" s="1415" t="s">
        <v>1235</v>
      </c>
      <c r="H242" s="128">
        <v>2</v>
      </c>
      <c r="I242" s="129">
        <v>71</v>
      </c>
      <c r="J242" s="136">
        <v>30</v>
      </c>
      <c r="K242" s="189" t="s">
        <v>215</v>
      </c>
      <c r="L242" s="189" t="s">
        <v>215</v>
      </c>
      <c r="M242" s="205" t="str">
        <f>IF('II.7.1'!D36="","",'II.7.1'!D36)</f>
        <v/>
      </c>
      <c r="N242" s="205" t="str">
        <f>IF('II.7.1'!E36="","",'II.7.1'!E36)</f>
        <v/>
      </c>
      <c r="O242" s="205" t="str">
        <f>IF('II.7.1'!F36="","",'II.7.1'!F36)</f>
        <v/>
      </c>
      <c r="P242" s="158" t="str">
        <f>IF('II.7.1'!G36="","",'II.7.1'!G36)</f>
        <v/>
      </c>
      <c r="Q242" s="113"/>
      <c r="R242" s="113"/>
      <c r="S242" s="113"/>
      <c r="T242" s="113"/>
      <c r="U242" s="113"/>
      <c r="V242" s="113"/>
      <c r="W242" s="113"/>
      <c r="X242" s="113"/>
      <c r="Y242" s="113"/>
      <c r="Z242" s="113"/>
      <c r="AA242" s="113"/>
      <c r="AB242" s="113"/>
      <c r="AC242" s="113"/>
      <c r="AD242" s="113"/>
    </row>
    <row r="243" spans="4:30" x14ac:dyDescent="0.25">
      <c r="D243" s="2453" t="str">
        <f t="shared" si="7"/>
        <v xml:space="preserve"> - </v>
      </c>
      <c r="E243" s="2453" t="str">
        <f t="shared" si="8"/>
        <v xml:space="preserve"> - </v>
      </c>
      <c r="F243" s="2421" t="s">
        <v>151</v>
      </c>
      <c r="G243" s="1415" t="s">
        <v>1235</v>
      </c>
      <c r="H243" s="128">
        <v>2</v>
      </c>
      <c r="I243" s="129">
        <v>71</v>
      </c>
      <c r="J243" s="136">
        <v>31</v>
      </c>
      <c r="K243" s="189" t="s">
        <v>215</v>
      </c>
      <c r="L243" s="189" t="s">
        <v>215</v>
      </c>
      <c r="M243" s="205" t="str">
        <f>IF('II.7.1'!D37="","",'II.7.1'!D37)</f>
        <v/>
      </c>
      <c r="N243" s="205" t="str">
        <f>IF('II.7.1'!E37="","",'II.7.1'!E37)</f>
        <v/>
      </c>
      <c r="O243" s="205" t="str">
        <f>IF('II.7.1'!F37="","",'II.7.1'!F37)</f>
        <v/>
      </c>
      <c r="P243" s="158" t="str">
        <f>IF('II.7.1'!G37="","",'II.7.1'!G37)</f>
        <v/>
      </c>
      <c r="Q243" s="113"/>
      <c r="R243" s="113"/>
      <c r="S243" s="113"/>
      <c r="T243" s="113"/>
      <c r="U243" s="113"/>
      <c r="V243" s="113"/>
      <c r="W243" s="113"/>
      <c r="X243" s="113"/>
      <c r="Y243" s="113"/>
      <c r="Z243" s="113"/>
      <c r="AA243" s="113"/>
      <c r="AB243" s="113"/>
      <c r="AC243" s="113"/>
      <c r="AD243" s="113"/>
    </row>
    <row r="244" spans="4:30" x14ac:dyDescent="0.25">
      <c r="D244" s="2453" t="str">
        <f t="shared" si="7"/>
        <v xml:space="preserve"> - </v>
      </c>
      <c r="E244" s="2453" t="str">
        <f t="shared" si="8"/>
        <v xml:space="preserve"> - </v>
      </c>
      <c r="F244" s="2421" t="s">
        <v>152</v>
      </c>
      <c r="G244" s="1415" t="s">
        <v>1235</v>
      </c>
      <c r="H244" s="128">
        <v>2</v>
      </c>
      <c r="I244" s="129">
        <v>71</v>
      </c>
      <c r="J244" s="136">
        <v>32</v>
      </c>
      <c r="K244" s="189" t="s">
        <v>215</v>
      </c>
      <c r="L244" s="189" t="s">
        <v>215</v>
      </c>
      <c r="M244" s="205" t="str">
        <f>IF('II.7.1'!D38="","",'II.7.1'!D38)</f>
        <v/>
      </c>
      <c r="N244" s="205" t="str">
        <f>IF('II.7.1'!E38="","",'II.7.1'!E38)</f>
        <v/>
      </c>
      <c r="O244" s="205" t="str">
        <f>IF('II.7.1'!F38="","",'II.7.1'!F38)</f>
        <v/>
      </c>
      <c r="P244" s="158" t="str">
        <f>IF('II.7.1'!G38="","",'II.7.1'!G38)</f>
        <v/>
      </c>
      <c r="Q244" s="113"/>
      <c r="R244" s="113"/>
      <c r="S244" s="113"/>
      <c r="T244" s="113"/>
      <c r="U244" s="113"/>
      <c r="V244" s="113"/>
      <c r="W244" s="113"/>
      <c r="X244" s="113"/>
      <c r="Y244" s="113"/>
      <c r="Z244" s="113"/>
      <c r="AA244" s="113"/>
      <c r="AB244" s="113"/>
      <c r="AC244" s="113"/>
      <c r="AD244" s="113"/>
    </row>
    <row r="245" spans="4:30" x14ac:dyDescent="0.25">
      <c r="D245" s="2453" t="str">
        <f t="shared" si="7"/>
        <v xml:space="preserve"> - </v>
      </c>
      <c r="E245" s="2453" t="str">
        <f t="shared" si="8"/>
        <v xml:space="preserve"> - </v>
      </c>
      <c r="F245" s="2421" t="s">
        <v>153</v>
      </c>
      <c r="G245" s="1415" t="s">
        <v>1235</v>
      </c>
      <c r="H245" s="128">
        <v>2</v>
      </c>
      <c r="I245" s="129">
        <v>71</v>
      </c>
      <c r="J245" s="136">
        <v>33</v>
      </c>
      <c r="K245" s="189" t="s">
        <v>215</v>
      </c>
      <c r="L245" s="189" t="s">
        <v>215</v>
      </c>
      <c r="M245" s="205" t="str">
        <f>IF('II.7.1'!D39="","",'II.7.1'!D39)</f>
        <v/>
      </c>
      <c r="N245" s="205" t="str">
        <f>IF('II.7.1'!E39="","",'II.7.1'!E39)</f>
        <v/>
      </c>
      <c r="O245" s="205" t="str">
        <f>IF('II.7.1'!F39="","",'II.7.1'!F39)</f>
        <v/>
      </c>
      <c r="P245" s="158" t="str">
        <f>IF('II.7.1'!G39="","",'II.7.1'!G39)</f>
        <v/>
      </c>
      <c r="Q245" s="113"/>
      <c r="R245" s="113"/>
      <c r="S245" s="113"/>
      <c r="T245" s="113"/>
      <c r="U245" s="113"/>
      <c r="V245" s="113"/>
      <c r="W245" s="113"/>
      <c r="X245" s="113"/>
      <c r="Y245" s="113"/>
      <c r="Z245" s="113"/>
      <c r="AA245" s="113"/>
      <c r="AB245" s="113"/>
      <c r="AC245" s="113"/>
      <c r="AD245" s="113"/>
    </row>
    <row r="246" spans="4:30" x14ac:dyDescent="0.25">
      <c r="D246" s="2453" t="str">
        <f t="shared" si="7"/>
        <v xml:space="preserve"> - </v>
      </c>
      <c r="E246" s="2453" t="str">
        <f t="shared" si="8"/>
        <v xml:space="preserve"> - </v>
      </c>
      <c r="F246" s="2421" t="s">
        <v>154</v>
      </c>
      <c r="G246" s="1415" t="s">
        <v>1235</v>
      </c>
      <c r="H246" s="128">
        <v>2</v>
      </c>
      <c r="I246" s="129">
        <v>71</v>
      </c>
      <c r="J246" s="136">
        <v>34</v>
      </c>
      <c r="K246" s="189" t="s">
        <v>215</v>
      </c>
      <c r="L246" s="189" t="s">
        <v>215</v>
      </c>
      <c r="M246" s="205" t="str">
        <f>IF('II.7.1'!D40="","",'II.7.1'!D40)</f>
        <v/>
      </c>
      <c r="N246" s="205" t="str">
        <f>IF('II.7.1'!E40="","",'II.7.1'!E40)</f>
        <v/>
      </c>
      <c r="O246" s="205" t="str">
        <f>IF('II.7.1'!F40="","",'II.7.1'!F40)</f>
        <v/>
      </c>
      <c r="P246" s="158" t="str">
        <f>IF('II.7.1'!G40="","",'II.7.1'!G40)</f>
        <v/>
      </c>
      <c r="Q246" s="113"/>
      <c r="R246" s="113"/>
      <c r="S246" s="113"/>
      <c r="T246" s="113"/>
      <c r="U246" s="113"/>
      <c r="V246" s="113"/>
      <c r="W246" s="113"/>
      <c r="X246" s="113"/>
      <c r="Y246" s="113"/>
      <c r="Z246" s="113"/>
      <c r="AA246" s="113"/>
      <c r="AB246" s="113"/>
      <c r="AC246" s="113"/>
      <c r="AD246" s="113"/>
    </row>
    <row r="247" spans="4:30" x14ac:dyDescent="0.25">
      <c r="D247" s="2453" t="str">
        <f t="shared" si="7"/>
        <v xml:space="preserve"> - </v>
      </c>
      <c r="E247" s="2453" t="str">
        <f t="shared" si="8"/>
        <v xml:space="preserve"> - </v>
      </c>
      <c r="F247" s="2421" t="s">
        <v>155</v>
      </c>
      <c r="G247" s="1415" t="s">
        <v>1235</v>
      </c>
      <c r="H247" s="128">
        <v>2</v>
      </c>
      <c r="I247" s="129">
        <v>71</v>
      </c>
      <c r="J247" s="136">
        <v>35</v>
      </c>
      <c r="K247" s="189" t="s">
        <v>215</v>
      </c>
      <c r="L247" s="189" t="s">
        <v>215</v>
      </c>
      <c r="M247" s="205" t="str">
        <f>IF('II.7.1'!D41="","",'II.7.1'!D41)</f>
        <v/>
      </c>
      <c r="N247" s="205" t="str">
        <f>IF('II.7.1'!E41="","",'II.7.1'!E41)</f>
        <v/>
      </c>
      <c r="O247" s="205" t="str">
        <f>IF('II.7.1'!F41="","",'II.7.1'!F41)</f>
        <v/>
      </c>
      <c r="P247" s="158" t="str">
        <f>IF('II.7.1'!G41="","",'II.7.1'!G41)</f>
        <v/>
      </c>
      <c r="Q247" s="113"/>
      <c r="R247" s="113"/>
      <c r="S247" s="113"/>
      <c r="T247" s="113"/>
      <c r="U247" s="113"/>
      <c r="V247" s="113"/>
      <c r="W247" s="113"/>
      <c r="X247" s="113"/>
      <c r="Y247" s="113"/>
      <c r="Z247" s="113"/>
      <c r="AA247" s="113"/>
      <c r="AB247" s="113"/>
      <c r="AC247" s="113"/>
      <c r="AD247" s="113"/>
    </row>
    <row r="248" spans="4:30" x14ac:dyDescent="0.25">
      <c r="D248" s="2453" t="str">
        <f t="shared" si="7"/>
        <v xml:space="preserve"> - </v>
      </c>
      <c r="E248" s="2453" t="str">
        <f t="shared" si="8"/>
        <v xml:space="preserve"> - </v>
      </c>
      <c r="F248" s="2421" t="s">
        <v>156</v>
      </c>
      <c r="G248" s="1415" t="s">
        <v>1235</v>
      </c>
      <c r="H248" s="128">
        <v>2</v>
      </c>
      <c r="I248" s="129">
        <v>71</v>
      </c>
      <c r="J248" s="136">
        <v>36</v>
      </c>
      <c r="K248" s="189" t="s">
        <v>215</v>
      </c>
      <c r="L248" s="189" t="s">
        <v>215</v>
      </c>
      <c r="M248" s="205" t="str">
        <f>IF('II.7.1'!D42="","",'II.7.1'!D42)</f>
        <v/>
      </c>
      <c r="N248" s="205" t="str">
        <f>IF('II.7.1'!E42="","",'II.7.1'!E42)</f>
        <v/>
      </c>
      <c r="O248" s="205" t="str">
        <f>IF('II.7.1'!F42="","",'II.7.1'!F42)</f>
        <v/>
      </c>
      <c r="P248" s="158" t="str">
        <f>IF('II.7.1'!G42="","",'II.7.1'!G42)</f>
        <v/>
      </c>
      <c r="Q248" s="113"/>
      <c r="R248" s="113"/>
      <c r="S248" s="113"/>
      <c r="T248" s="113"/>
      <c r="U248" s="113"/>
      <c r="V248" s="113"/>
      <c r="W248" s="113"/>
      <c r="X248" s="113"/>
      <c r="Y248" s="113"/>
      <c r="Z248" s="113"/>
      <c r="AA248" s="113"/>
      <c r="AB248" s="113"/>
      <c r="AC248" s="113"/>
      <c r="AD248" s="113"/>
    </row>
    <row r="249" spans="4:30" x14ac:dyDescent="0.25">
      <c r="D249" s="2453" t="str">
        <f t="shared" si="7"/>
        <v xml:space="preserve"> - </v>
      </c>
      <c r="E249" s="2453" t="str">
        <f t="shared" si="8"/>
        <v xml:space="preserve"> - </v>
      </c>
      <c r="F249" s="2421" t="s">
        <v>157</v>
      </c>
      <c r="G249" s="1415" t="s">
        <v>1235</v>
      </c>
      <c r="H249" s="128">
        <v>2</v>
      </c>
      <c r="I249" s="129">
        <v>71</v>
      </c>
      <c r="J249" s="136">
        <v>37</v>
      </c>
      <c r="K249" s="189" t="s">
        <v>215</v>
      </c>
      <c r="L249" s="189" t="s">
        <v>215</v>
      </c>
      <c r="M249" s="205" t="str">
        <f>IF('II.7.1'!D43="","",'II.7.1'!D43)</f>
        <v/>
      </c>
      <c r="N249" s="205" t="str">
        <f>IF('II.7.1'!E43="","",'II.7.1'!E43)</f>
        <v/>
      </c>
      <c r="O249" s="205" t="str">
        <f>IF('II.7.1'!F43="","",'II.7.1'!F43)</f>
        <v/>
      </c>
      <c r="P249" s="158" t="str">
        <f>IF('II.7.1'!G43="","",'II.7.1'!G43)</f>
        <v/>
      </c>
      <c r="Q249" s="113"/>
      <c r="R249" s="113"/>
      <c r="S249" s="113"/>
      <c r="T249" s="113"/>
      <c r="U249" s="113"/>
      <c r="V249" s="113"/>
      <c r="W249" s="113"/>
      <c r="X249" s="113"/>
      <c r="Y249" s="113"/>
      <c r="Z249" s="113"/>
      <c r="AA249" s="113"/>
      <c r="AB249" s="113"/>
      <c r="AC249" s="113"/>
      <c r="AD249" s="113"/>
    </row>
    <row r="250" spans="4:30" x14ac:dyDescent="0.25">
      <c r="D250" s="2453" t="str">
        <f t="shared" si="7"/>
        <v xml:space="preserve"> - </v>
      </c>
      <c r="E250" s="2453" t="str">
        <f t="shared" si="8"/>
        <v xml:space="preserve"> - </v>
      </c>
      <c r="F250" s="2421" t="s">
        <v>158</v>
      </c>
      <c r="G250" s="1415" t="s">
        <v>1235</v>
      </c>
      <c r="H250" s="128">
        <v>2</v>
      </c>
      <c r="I250" s="129">
        <v>71</v>
      </c>
      <c r="J250" s="136">
        <v>38</v>
      </c>
      <c r="K250" s="189" t="s">
        <v>215</v>
      </c>
      <c r="L250" s="189" t="s">
        <v>215</v>
      </c>
      <c r="M250" s="205" t="str">
        <f>IF('II.7.1'!D44="","",'II.7.1'!D44)</f>
        <v/>
      </c>
      <c r="N250" s="205" t="str">
        <f>IF('II.7.1'!E44="","",'II.7.1'!E44)</f>
        <v/>
      </c>
      <c r="O250" s="205" t="str">
        <f>IF('II.7.1'!F44="","",'II.7.1'!F44)</f>
        <v/>
      </c>
      <c r="P250" s="158" t="str">
        <f>IF('II.7.1'!G44="","",'II.7.1'!G44)</f>
        <v/>
      </c>
      <c r="Q250" s="113"/>
      <c r="R250" s="113"/>
      <c r="S250" s="113"/>
      <c r="T250" s="113"/>
      <c r="U250" s="113"/>
      <c r="V250" s="113"/>
      <c r="W250" s="113"/>
      <c r="X250" s="113"/>
      <c r="Y250" s="113"/>
      <c r="Z250" s="113"/>
      <c r="AA250" s="113"/>
      <c r="AB250" s="113"/>
      <c r="AC250" s="113"/>
      <c r="AD250" s="113"/>
    </row>
    <row r="251" spans="4:30" x14ac:dyDescent="0.25">
      <c r="D251" s="2453" t="str">
        <f t="shared" si="7"/>
        <v xml:space="preserve"> - </v>
      </c>
      <c r="E251" s="2453" t="str">
        <f t="shared" si="8"/>
        <v xml:space="preserve"> - </v>
      </c>
      <c r="F251" s="2421" t="s">
        <v>159</v>
      </c>
      <c r="G251" s="1415" t="s">
        <v>1235</v>
      </c>
      <c r="H251" s="128">
        <v>2</v>
      </c>
      <c r="I251" s="129">
        <v>71</v>
      </c>
      <c r="J251" s="136">
        <v>39</v>
      </c>
      <c r="K251" s="189" t="s">
        <v>215</v>
      </c>
      <c r="L251" s="189" t="s">
        <v>215</v>
      </c>
      <c r="M251" s="205" t="str">
        <f>IF('II.7.1'!D45="","",'II.7.1'!D45)</f>
        <v/>
      </c>
      <c r="N251" s="205" t="str">
        <f>IF('II.7.1'!E45="","",'II.7.1'!E45)</f>
        <v/>
      </c>
      <c r="O251" s="205" t="str">
        <f>IF('II.7.1'!F45="","",'II.7.1'!F45)</f>
        <v/>
      </c>
      <c r="P251" s="158" t="str">
        <f>IF('II.7.1'!G45="","",'II.7.1'!G45)</f>
        <v/>
      </c>
      <c r="Q251" s="113"/>
      <c r="R251" s="113"/>
      <c r="S251" s="113"/>
      <c r="T251" s="113"/>
      <c r="U251" s="113"/>
      <c r="V251" s="113"/>
      <c r="W251" s="113"/>
      <c r="X251" s="113"/>
      <c r="Y251" s="113"/>
      <c r="Z251" s="113"/>
      <c r="AA251" s="113"/>
      <c r="AB251" s="113"/>
      <c r="AC251" s="113"/>
      <c r="AD251" s="113"/>
    </row>
    <row r="252" spans="4:30" x14ac:dyDescent="0.25">
      <c r="D252" s="2453" t="str">
        <f t="shared" si="7"/>
        <v xml:space="preserve"> - </v>
      </c>
      <c r="E252" s="2453" t="str">
        <f t="shared" si="8"/>
        <v xml:space="preserve"> - </v>
      </c>
      <c r="F252" s="2421" t="s">
        <v>160</v>
      </c>
      <c r="G252" s="1415" t="s">
        <v>1235</v>
      </c>
      <c r="H252" s="128">
        <v>2</v>
      </c>
      <c r="I252" s="129">
        <v>71</v>
      </c>
      <c r="J252" s="136">
        <v>40</v>
      </c>
      <c r="K252" s="189" t="s">
        <v>215</v>
      </c>
      <c r="L252" s="189" t="s">
        <v>215</v>
      </c>
      <c r="M252" s="205" t="str">
        <f>IF('II.7.1'!D46="","",'II.7.1'!D46)</f>
        <v/>
      </c>
      <c r="N252" s="205" t="str">
        <f>IF('II.7.1'!E46="","",'II.7.1'!E46)</f>
        <v/>
      </c>
      <c r="O252" s="205" t="str">
        <f>IF('II.7.1'!F46="","",'II.7.1'!F46)</f>
        <v/>
      </c>
      <c r="P252" s="158" t="str">
        <f>IF('II.7.1'!G46="","",'II.7.1'!G46)</f>
        <v/>
      </c>
      <c r="Q252" s="113"/>
      <c r="R252" s="113"/>
      <c r="S252" s="113"/>
      <c r="T252" s="113"/>
      <c r="U252" s="113"/>
      <c r="V252" s="113"/>
      <c r="W252" s="113"/>
      <c r="X252" s="113"/>
      <c r="Y252" s="113"/>
      <c r="Z252" s="113"/>
      <c r="AA252" s="113"/>
      <c r="AB252" s="113"/>
      <c r="AC252" s="113"/>
      <c r="AD252" s="113"/>
    </row>
    <row r="253" spans="4:30" x14ac:dyDescent="0.25">
      <c r="D253" s="2453" t="str">
        <f t="shared" si="7"/>
        <v xml:space="preserve"> - </v>
      </c>
      <c r="E253" s="2453" t="str">
        <f t="shared" si="8"/>
        <v xml:space="preserve"> - </v>
      </c>
      <c r="F253" s="2421" t="s">
        <v>161</v>
      </c>
      <c r="G253" s="1415" t="s">
        <v>1235</v>
      </c>
      <c r="H253" s="128">
        <v>2</v>
      </c>
      <c r="I253" s="129">
        <v>71</v>
      </c>
      <c r="J253" s="136">
        <v>41</v>
      </c>
      <c r="K253" s="189" t="s">
        <v>215</v>
      </c>
      <c r="L253" s="189" t="s">
        <v>215</v>
      </c>
      <c r="M253" s="205" t="str">
        <f>IF('II.7.1'!D47="","",'II.7.1'!D47)</f>
        <v/>
      </c>
      <c r="N253" s="205" t="str">
        <f>IF('II.7.1'!E47="","",'II.7.1'!E47)</f>
        <v/>
      </c>
      <c r="O253" s="205" t="str">
        <f>IF('II.7.1'!F47="","",'II.7.1'!F47)</f>
        <v/>
      </c>
      <c r="P253" s="158" t="str">
        <f>IF('II.7.1'!G47="","",'II.7.1'!G47)</f>
        <v/>
      </c>
      <c r="Q253" s="113"/>
      <c r="R253" s="113"/>
      <c r="S253" s="113"/>
      <c r="T253" s="113"/>
      <c r="U253" s="113"/>
      <c r="V253" s="113"/>
      <c r="W253" s="113"/>
      <c r="X253" s="113"/>
      <c r="Y253" s="113"/>
      <c r="Z253" s="113"/>
      <c r="AA253" s="113"/>
      <c r="AB253" s="113"/>
      <c r="AC253" s="113"/>
      <c r="AD253" s="113"/>
    </row>
    <row r="254" spans="4:30" x14ac:dyDescent="0.25">
      <c r="D254" s="2453" t="str">
        <f t="shared" si="7"/>
        <v xml:space="preserve"> - </v>
      </c>
      <c r="E254" s="2453" t="str">
        <f t="shared" si="8"/>
        <v xml:space="preserve"> - </v>
      </c>
      <c r="F254" s="2421" t="s">
        <v>162</v>
      </c>
      <c r="G254" s="1415" t="s">
        <v>1235</v>
      </c>
      <c r="H254" s="128">
        <v>2</v>
      </c>
      <c r="I254" s="129">
        <v>71</v>
      </c>
      <c r="J254" s="136">
        <v>42</v>
      </c>
      <c r="K254" s="189" t="s">
        <v>215</v>
      </c>
      <c r="L254" s="189" t="s">
        <v>215</v>
      </c>
      <c r="M254" s="205" t="str">
        <f>IF('II.7.1'!D48="","",'II.7.1'!D48)</f>
        <v/>
      </c>
      <c r="N254" s="205" t="str">
        <f>IF('II.7.1'!E48="","",'II.7.1'!E48)</f>
        <v/>
      </c>
      <c r="O254" s="205" t="str">
        <f>IF('II.7.1'!F48="","",'II.7.1'!F48)</f>
        <v/>
      </c>
      <c r="P254" s="158" t="str">
        <f>IF('II.7.1'!G48="","",'II.7.1'!G48)</f>
        <v/>
      </c>
      <c r="Q254" s="113"/>
      <c r="R254" s="113"/>
      <c r="S254" s="113"/>
      <c r="T254" s="113"/>
      <c r="U254" s="113"/>
      <c r="V254" s="113"/>
      <c r="W254" s="113"/>
      <c r="X254" s="113"/>
      <c r="Y254" s="113"/>
      <c r="Z254" s="113"/>
      <c r="AA254" s="113"/>
      <c r="AB254" s="113"/>
      <c r="AC254" s="113"/>
      <c r="AD254" s="113"/>
    </row>
    <row r="255" spans="4:30" x14ac:dyDescent="0.25">
      <c r="D255" s="2453" t="str">
        <f t="shared" si="7"/>
        <v xml:space="preserve"> - </v>
      </c>
      <c r="E255" s="2453" t="str">
        <f t="shared" si="8"/>
        <v xml:space="preserve"> - </v>
      </c>
      <c r="F255" s="2421" t="s">
        <v>163</v>
      </c>
      <c r="G255" s="1415" t="s">
        <v>1235</v>
      </c>
      <c r="H255" s="128">
        <v>2</v>
      </c>
      <c r="I255" s="129">
        <v>71</v>
      </c>
      <c r="J255" s="136">
        <v>43</v>
      </c>
      <c r="K255" s="189" t="s">
        <v>215</v>
      </c>
      <c r="L255" s="189" t="s">
        <v>215</v>
      </c>
      <c r="M255" s="205" t="str">
        <f>IF('II.7.1'!D49="","",'II.7.1'!D49)</f>
        <v/>
      </c>
      <c r="N255" s="205" t="str">
        <f>IF('II.7.1'!E49="","",'II.7.1'!E49)</f>
        <v/>
      </c>
      <c r="O255" s="205" t="str">
        <f>IF('II.7.1'!F49="","",'II.7.1'!F49)</f>
        <v/>
      </c>
      <c r="P255" s="158" t="str">
        <f>IF('II.7.1'!G49="","",'II.7.1'!G49)</f>
        <v/>
      </c>
      <c r="Q255" s="113"/>
      <c r="R255" s="113"/>
      <c r="S255" s="113"/>
      <c r="T255" s="113"/>
      <c r="U255" s="113"/>
      <c r="V255" s="113"/>
      <c r="W255" s="113"/>
      <c r="X255" s="113"/>
      <c r="Y255" s="113"/>
      <c r="Z255" s="113"/>
      <c r="AA255" s="113"/>
      <c r="AB255" s="113"/>
      <c r="AC255" s="113"/>
      <c r="AD255" s="113"/>
    </row>
    <row r="256" spans="4:30" x14ac:dyDescent="0.25">
      <c r="D256" s="2453" t="str">
        <f t="shared" si="7"/>
        <v xml:space="preserve"> - </v>
      </c>
      <c r="E256" s="2453" t="str">
        <f t="shared" si="8"/>
        <v xml:space="preserve"> - </v>
      </c>
      <c r="F256" s="2421" t="s">
        <v>164</v>
      </c>
      <c r="G256" s="1415" t="s">
        <v>1235</v>
      </c>
      <c r="H256" s="128">
        <v>2</v>
      </c>
      <c r="I256" s="129">
        <v>71</v>
      </c>
      <c r="J256" s="136">
        <v>44</v>
      </c>
      <c r="K256" s="189" t="s">
        <v>215</v>
      </c>
      <c r="L256" s="189" t="s">
        <v>215</v>
      </c>
      <c r="M256" s="205" t="str">
        <f>IF('II.7.1'!D50="","",'II.7.1'!D50)</f>
        <v/>
      </c>
      <c r="N256" s="205" t="str">
        <f>IF('II.7.1'!E50="","",'II.7.1'!E50)</f>
        <v/>
      </c>
      <c r="O256" s="205" t="str">
        <f>IF('II.7.1'!F50="","",'II.7.1'!F50)</f>
        <v/>
      </c>
      <c r="P256" s="158" t="str">
        <f>IF('II.7.1'!G50="","",'II.7.1'!G50)</f>
        <v/>
      </c>
      <c r="Q256" s="113"/>
      <c r="R256" s="113"/>
      <c r="S256" s="113"/>
      <c r="T256" s="113"/>
      <c r="U256" s="113"/>
      <c r="V256" s="113"/>
      <c r="W256" s="113"/>
      <c r="X256" s="113"/>
      <c r="Y256" s="113"/>
      <c r="Z256" s="113"/>
      <c r="AA256" s="113"/>
      <c r="AB256" s="113"/>
      <c r="AC256" s="113"/>
      <c r="AD256" s="113"/>
    </row>
    <row r="257" spans="3:30" s="118" customFormat="1" ht="19.5" thickBot="1" x14ac:dyDescent="0.3">
      <c r="C257" s="2531"/>
      <c r="D257" s="2455" t="str">
        <f t="shared" si="7"/>
        <v xml:space="preserve"> - </v>
      </c>
      <c r="E257" s="2455" t="str">
        <f t="shared" si="8"/>
        <v xml:space="preserve"> - </v>
      </c>
      <c r="F257" s="2422" t="s">
        <v>165</v>
      </c>
      <c r="G257" s="1417" t="s">
        <v>1235</v>
      </c>
      <c r="H257" s="142">
        <v>2</v>
      </c>
      <c r="I257" s="143">
        <v>71</v>
      </c>
      <c r="J257" s="144">
        <v>45</v>
      </c>
      <c r="K257" s="145" t="s">
        <v>215</v>
      </c>
      <c r="L257" s="145" t="s">
        <v>215</v>
      </c>
      <c r="M257" s="212" t="str">
        <f>IF('II.7.1'!D51="","",'II.7.1'!D51)</f>
        <v/>
      </c>
      <c r="N257" s="182" t="str">
        <f>IF('II.7.1'!E51="","",'II.7.1'!E51)</f>
        <v/>
      </c>
      <c r="O257" s="182" t="str">
        <f>IF('II.7.1'!F51="","",'II.7.1'!F51)</f>
        <v/>
      </c>
      <c r="P257" s="183" t="str">
        <f>IF('II.7.1'!G51="","",'II.7.1'!G51)</f>
        <v/>
      </c>
      <c r="Q257" s="113"/>
      <c r="R257" s="113"/>
      <c r="S257" s="113"/>
      <c r="T257" s="113"/>
      <c r="U257" s="113"/>
      <c r="V257" s="113"/>
      <c r="W257" s="113"/>
      <c r="X257" s="113"/>
      <c r="Y257" s="113"/>
      <c r="Z257" s="113"/>
      <c r="AA257" s="113"/>
      <c r="AB257" s="113"/>
      <c r="AC257" s="113"/>
      <c r="AD257" s="113"/>
    </row>
    <row r="258" spans="3:30" ht="19.5" thickTop="1" x14ac:dyDescent="0.25">
      <c r="C258" s="2532" t="str">
        <f>G258</f>
        <v>II.7.2</v>
      </c>
      <c r="D258" s="2456" t="str">
        <f t="shared" si="7"/>
        <v xml:space="preserve"> - </v>
      </c>
      <c r="E258" s="2456" t="str">
        <f t="shared" si="8"/>
        <v xml:space="preserve"> - </v>
      </c>
      <c r="F258" s="2440" t="s">
        <v>4466</v>
      </c>
      <c r="G258" s="1418" t="s">
        <v>4512</v>
      </c>
      <c r="H258" s="148">
        <v>2</v>
      </c>
      <c r="I258" s="148">
        <v>72</v>
      </c>
      <c r="J258" s="148">
        <v>0</v>
      </c>
      <c r="K258" s="213" t="s">
        <v>45</v>
      </c>
      <c r="L258" s="178"/>
      <c r="M258" s="153" t="s">
        <v>4491</v>
      </c>
      <c r="N258" s="118"/>
      <c r="O258" s="119"/>
      <c r="P258" s="119"/>
      <c r="Q258" s="119"/>
      <c r="R258" s="119"/>
      <c r="S258" s="119"/>
      <c r="T258" s="119"/>
      <c r="U258" s="119"/>
      <c r="V258" s="119"/>
      <c r="W258" s="119"/>
      <c r="X258" s="119"/>
      <c r="Y258" s="119"/>
      <c r="Z258" s="119"/>
      <c r="AA258" s="119"/>
      <c r="AB258" s="119"/>
      <c r="AC258" s="119"/>
      <c r="AD258" s="119"/>
    </row>
    <row r="259" spans="3:30" x14ac:dyDescent="0.25">
      <c r="D259" s="2458" t="str">
        <f t="shared" si="7"/>
        <v xml:space="preserve"> - </v>
      </c>
      <c r="E259" s="2458" t="str">
        <f t="shared" si="8"/>
        <v xml:space="preserve"> - </v>
      </c>
      <c r="F259" s="2425" t="s">
        <v>4513</v>
      </c>
      <c r="G259" s="1421" t="s">
        <v>4512</v>
      </c>
      <c r="H259" s="164">
        <v>2</v>
      </c>
      <c r="I259" s="164">
        <v>72</v>
      </c>
      <c r="J259" s="164">
        <v>1</v>
      </c>
      <c r="K259" s="214" t="s">
        <v>4492</v>
      </c>
      <c r="L259" s="215"/>
      <c r="M259" s="166">
        <f>IF('II.7.2'!E7="","",'II.7.2'!E7)</f>
        <v>0</v>
      </c>
    </row>
    <row r="260" spans="3:30" ht="19.5" thickBot="1" x14ac:dyDescent="0.3">
      <c r="D260" s="2459" t="str">
        <f t="shared" ref="D260:D323" si="9">IF(E260=" - "," - ","CUI"&amp;TEXT(E260,"0000000000")&amp;"_Cap"&amp;H260&amp;"Pct"&amp;TEXT(I260,"000")&amp;"Rd"&amp;TEXT(J260,"000"))</f>
        <v xml:space="preserve"> - </v>
      </c>
      <c r="E260" s="2459" t="str">
        <f t="shared" si="8"/>
        <v xml:space="preserve"> - </v>
      </c>
      <c r="F260" s="2426" t="s">
        <v>4467</v>
      </c>
      <c r="G260" s="1419" t="s">
        <v>4512</v>
      </c>
      <c r="H260" s="155">
        <v>2</v>
      </c>
      <c r="I260" s="155">
        <v>72</v>
      </c>
      <c r="J260" s="155">
        <v>2</v>
      </c>
      <c r="K260" s="216">
        <v>4511</v>
      </c>
      <c r="L260" s="217"/>
      <c r="M260" s="157">
        <f>IF('II.7.2'!E8="","",'II.7.2'!E8)</f>
        <v>0</v>
      </c>
    </row>
    <row r="261" spans="3:30" ht="19.5" thickTop="1" x14ac:dyDescent="0.25">
      <c r="D261" s="2454" t="str">
        <f t="shared" si="9"/>
        <v xml:space="preserve"> - </v>
      </c>
      <c r="E261" s="2454" t="str">
        <f t="shared" si="8"/>
        <v xml:space="preserve"> - </v>
      </c>
      <c r="F261" s="2421" t="s">
        <v>4493</v>
      </c>
      <c r="G261" s="1416" t="s">
        <v>4512</v>
      </c>
      <c r="H261" s="134">
        <v>2</v>
      </c>
      <c r="I261" s="135">
        <v>72</v>
      </c>
      <c r="J261" s="136">
        <v>3</v>
      </c>
      <c r="K261" s="218">
        <v>45111</v>
      </c>
      <c r="L261" s="201"/>
      <c r="M261" s="168" t="str">
        <f>IF('II.7.2'!E9="","",'II.7.2'!E9)</f>
        <v/>
      </c>
    </row>
    <row r="262" spans="3:30" x14ac:dyDescent="0.25">
      <c r="D262" s="2454" t="str">
        <f t="shared" si="9"/>
        <v xml:space="preserve"> - </v>
      </c>
      <c r="E262" s="2454" t="str">
        <f t="shared" ref="E262:E325" si="10">E261</f>
        <v xml:space="preserve"> - </v>
      </c>
      <c r="F262" s="2421" t="s">
        <v>4494</v>
      </c>
      <c r="G262" s="1416" t="s">
        <v>4512</v>
      </c>
      <c r="H262" s="134">
        <v>2</v>
      </c>
      <c r="I262" s="135">
        <v>72</v>
      </c>
      <c r="J262" s="136">
        <v>4</v>
      </c>
      <c r="K262" s="218">
        <v>45112</v>
      </c>
      <c r="L262" s="201"/>
      <c r="M262" s="168" t="str">
        <f>IF('II.7.2'!E10="","",'II.7.2'!E10)</f>
        <v/>
      </c>
    </row>
    <row r="263" spans="3:30" x14ac:dyDescent="0.25">
      <c r="D263" s="2454" t="str">
        <f t="shared" si="9"/>
        <v xml:space="preserve"> - </v>
      </c>
      <c r="E263" s="2454" t="str">
        <f t="shared" si="10"/>
        <v xml:space="preserve"> - </v>
      </c>
      <c r="F263" s="2421" t="s">
        <v>4495</v>
      </c>
      <c r="G263" s="1416" t="s">
        <v>4512</v>
      </c>
      <c r="H263" s="134">
        <v>2</v>
      </c>
      <c r="I263" s="135">
        <v>72</v>
      </c>
      <c r="J263" s="136">
        <v>5</v>
      </c>
      <c r="K263" s="218">
        <v>45113</v>
      </c>
      <c r="L263" s="201"/>
      <c r="M263" s="168" t="str">
        <f>IF('II.7.2'!E11="","",'II.7.2'!E11)</f>
        <v/>
      </c>
    </row>
    <row r="264" spans="3:30" x14ac:dyDescent="0.25">
      <c r="D264" s="2454" t="str">
        <f t="shared" si="9"/>
        <v xml:space="preserve"> - </v>
      </c>
      <c r="E264" s="2454" t="str">
        <f t="shared" si="10"/>
        <v xml:space="preserve"> - </v>
      </c>
      <c r="F264" s="2421" t="s">
        <v>4496</v>
      </c>
      <c r="G264" s="1416" t="s">
        <v>4512</v>
      </c>
      <c r="H264" s="134">
        <v>2</v>
      </c>
      <c r="I264" s="135">
        <v>72</v>
      </c>
      <c r="J264" s="136">
        <v>6</v>
      </c>
      <c r="K264" s="218">
        <v>45114</v>
      </c>
      <c r="L264" s="201"/>
      <c r="M264" s="168" t="str">
        <f>IF('II.7.2'!E12="","",'II.7.2'!E12)</f>
        <v/>
      </c>
    </row>
    <row r="265" spans="3:30" ht="19.5" thickBot="1" x14ac:dyDescent="0.3">
      <c r="D265" s="2459" t="str">
        <f t="shared" si="9"/>
        <v xml:space="preserve"> - </v>
      </c>
      <c r="E265" s="2459" t="str">
        <f t="shared" si="10"/>
        <v xml:space="preserve"> - </v>
      </c>
      <c r="F265" s="2426" t="s">
        <v>4471</v>
      </c>
      <c r="G265" s="1419" t="s">
        <v>4512</v>
      </c>
      <c r="H265" s="155">
        <v>2</v>
      </c>
      <c r="I265" s="155">
        <v>72</v>
      </c>
      <c r="J265" s="155">
        <v>7</v>
      </c>
      <c r="K265" s="216">
        <v>4519</v>
      </c>
      <c r="L265" s="217"/>
      <c r="M265" s="157">
        <f>IF('II.7.2'!E13="","",'II.7.2'!E13)</f>
        <v>0</v>
      </c>
    </row>
    <row r="266" spans="3:30" ht="19.5" thickTop="1" x14ac:dyDescent="0.25">
      <c r="D266" s="2454" t="str">
        <f t="shared" si="9"/>
        <v xml:space="preserve"> - </v>
      </c>
      <c r="E266" s="2454" t="str">
        <f t="shared" si="10"/>
        <v xml:space="preserve"> - </v>
      </c>
      <c r="F266" s="2421" t="s">
        <v>4497</v>
      </c>
      <c r="G266" s="1416" t="s">
        <v>4512</v>
      </c>
      <c r="H266" s="134">
        <v>2</v>
      </c>
      <c r="I266" s="135">
        <v>72</v>
      </c>
      <c r="J266" s="136">
        <v>8</v>
      </c>
      <c r="K266" s="218">
        <v>45191</v>
      </c>
      <c r="L266" s="201"/>
      <c r="M266" s="168" t="str">
        <f>IF('II.7.2'!E14="","",'II.7.2'!E14)</f>
        <v/>
      </c>
    </row>
    <row r="267" spans="3:30" x14ac:dyDescent="0.25">
      <c r="D267" s="2454" t="str">
        <f t="shared" si="9"/>
        <v xml:space="preserve"> - </v>
      </c>
      <c r="E267" s="2454" t="str">
        <f t="shared" si="10"/>
        <v xml:space="preserve"> - </v>
      </c>
      <c r="F267" s="2421" t="s">
        <v>4498</v>
      </c>
      <c r="G267" s="1416" t="s">
        <v>4512</v>
      </c>
      <c r="H267" s="134">
        <v>2</v>
      </c>
      <c r="I267" s="135">
        <v>72</v>
      </c>
      <c r="J267" s="136">
        <v>9</v>
      </c>
      <c r="K267" s="218">
        <v>45192</v>
      </c>
      <c r="L267" s="201"/>
      <c r="M267" s="168" t="str">
        <f>IF('II.7.2'!E15="","",'II.7.2'!E15)</f>
        <v/>
      </c>
    </row>
    <row r="268" spans="3:30" x14ac:dyDescent="0.25">
      <c r="D268" s="2454" t="str">
        <f t="shared" si="9"/>
        <v xml:space="preserve"> - </v>
      </c>
      <c r="E268" s="2454" t="str">
        <f t="shared" si="10"/>
        <v xml:space="preserve"> - </v>
      </c>
      <c r="F268" s="2421" t="s">
        <v>4499</v>
      </c>
      <c r="G268" s="1416" t="s">
        <v>4512</v>
      </c>
      <c r="H268" s="134">
        <v>2</v>
      </c>
      <c r="I268" s="135">
        <v>72</v>
      </c>
      <c r="J268" s="136">
        <v>10</v>
      </c>
      <c r="K268" s="218">
        <v>45193</v>
      </c>
      <c r="L268" s="201"/>
      <c r="M268" s="168" t="str">
        <f>IF('II.7.2'!E16="","",'II.7.2'!E16)</f>
        <v/>
      </c>
    </row>
    <row r="269" spans="3:30" x14ac:dyDescent="0.25">
      <c r="D269" s="2454" t="str">
        <f t="shared" si="9"/>
        <v xml:space="preserve"> - </v>
      </c>
      <c r="E269" s="2454" t="str">
        <f t="shared" si="10"/>
        <v xml:space="preserve"> - </v>
      </c>
      <c r="F269" s="2421" t="s">
        <v>4500</v>
      </c>
      <c r="G269" s="1416" t="s">
        <v>4512</v>
      </c>
      <c r="H269" s="134">
        <v>2</v>
      </c>
      <c r="I269" s="135">
        <v>72</v>
      </c>
      <c r="J269" s="136">
        <v>11</v>
      </c>
      <c r="K269" s="218">
        <v>45194</v>
      </c>
      <c r="L269" s="201"/>
      <c r="M269" s="168" t="str">
        <f>IF('II.7.2'!E17="","",'II.7.2'!E17)</f>
        <v/>
      </c>
    </row>
    <row r="270" spans="3:30" ht="19.5" thickBot="1" x14ac:dyDescent="0.3">
      <c r="D270" s="2459" t="str">
        <f t="shared" si="9"/>
        <v xml:space="preserve"> - </v>
      </c>
      <c r="E270" s="2459" t="str">
        <f t="shared" si="10"/>
        <v xml:space="preserve"> - </v>
      </c>
      <c r="F270" s="2426" t="s">
        <v>4476</v>
      </c>
      <c r="G270" s="1419" t="s">
        <v>4512</v>
      </c>
      <c r="H270" s="155">
        <v>2</v>
      </c>
      <c r="I270" s="155">
        <v>72</v>
      </c>
      <c r="J270" s="155">
        <v>12</v>
      </c>
      <c r="K270" s="216">
        <v>4531</v>
      </c>
      <c r="L270" s="217"/>
      <c r="M270" s="157">
        <f>IF('II.7.2'!E18="","",'II.7.2'!E18)</f>
        <v>0</v>
      </c>
    </row>
    <row r="271" spans="3:30" ht="19.5" thickTop="1" x14ac:dyDescent="0.25">
      <c r="D271" s="2454" t="str">
        <f t="shared" si="9"/>
        <v xml:space="preserve"> - </v>
      </c>
      <c r="E271" s="2454" t="str">
        <f t="shared" si="10"/>
        <v xml:space="preserve"> - </v>
      </c>
      <c r="F271" s="2421" t="s">
        <v>4501</v>
      </c>
      <c r="G271" s="1416" t="s">
        <v>4512</v>
      </c>
      <c r="H271" s="134">
        <v>2</v>
      </c>
      <c r="I271" s="135">
        <v>72</v>
      </c>
      <c r="J271" s="136">
        <v>13</v>
      </c>
      <c r="K271" s="218">
        <v>45311</v>
      </c>
      <c r="L271" s="201"/>
      <c r="M271" s="168" t="str">
        <f>IF('II.7.2'!E19="","",'II.7.2'!E19)</f>
        <v/>
      </c>
    </row>
    <row r="272" spans="3:30" x14ac:dyDescent="0.25">
      <c r="D272" s="2454" t="str">
        <f t="shared" si="9"/>
        <v xml:space="preserve"> - </v>
      </c>
      <c r="E272" s="2454" t="str">
        <f t="shared" si="10"/>
        <v xml:space="preserve"> - </v>
      </c>
      <c r="F272" s="2421" t="s">
        <v>4502</v>
      </c>
      <c r="G272" s="1416" t="s">
        <v>4512</v>
      </c>
      <c r="H272" s="134">
        <v>2</v>
      </c>
      <c r="I272" s="135">
        <v>72</v>
      </c>
      <c r="J272" s="136">
        <v>14</v>
      </c>
      <c r="K272" s="218">
        <v>45312</v>
      </c>
      <c r="L272" s="201"/>
      <c r="M272" s="168" t="str">
        <f>IF('II.7.2'!E20="","",'II.7.2'!E20)</f>
        <v/>
      </c>
    </row>
    <row r="273" spans="3:30" ht="19.5" thickBot="1" x14ac:dyDescent="0.3">
      <c r="D273" s="2459" t="str">
        <f t="shared" si="9"/>
        <v xml:space="preserve"> - </v>
      </c>
      <c r="E273" s="2459" t="str">
        <f t="shared" si="10"/>
        <v xml:space="preserve"> - </v>
      </c>
      <c r="F273" s="2426" t="s">
        <v>4479</v>
      </c>
      <c r="G273" s="1419" t="s">
        <v>4512</v>
      </c>
      <c r="H273" s="155">
        <v>2</v>
      </c>
      <c r="I273" s="155">
        <v>72</v>
      </c>
      <c r="J273" s="155">
        <v>15</v>
      </c>
      <c r="K273" s="216">
        <v>4532</v>
      </c>
      <c r="L273" s="217"/>
      <c r="M273" s="157">
        <f>IF('II.7.2'!E21="","",'II.7.2'!E21)</f>
        <v>0</v>
      </c>
    </row>
    <row r="274" spans="3:30" ht="19.5" thickTop="1" x14ac:dyDescent="0.25">
      <c r="D274" s="2454" t="str">
        <f t="shared" si="9"/>
        <v xml:space="preserve"> - </v>
      </c>
      <c r="E274" s="2454" t="str">
        <f t="shared" si="10"/>
        <v xml:space="preserve"> - </v>
      </c>
      <c r="F274" s="2421" t="s">
        <v>4503</v>
      </c>
      <c r="G274" s="1416" t="s">
        <v>4512</v>
      </c>
      <c r="H274" s="134">
        <v>2</v>
      </c>
      <c r="I274" s="135">
        <v>72</v>
      </c>
      <c r="J274" s="136">
        <v>16</v>
      </c>
      <c r="K274" s="218">
        <v>45321</v>
      </c>
      <c r="L274" s="201"/>
      <c r="M274" s="168" t="str">
        <f>IF('II.7.2'!E22="","",'II.7.2'!E22)</f>
        <v/>
      </c>
      <c r="R274" s="113"/>
      <c r="S274" s="113"/>
      <c r="T274" s="113"/>
      <c r="U274" s="113"/>
      <c r="V274" s="113"/>
      <c r="W274" s="113"/>
      <c r="X274" s="113"/>
      <c r="Y274" s="113"/>
      <c r="Z274" s="113"/>
      <c r="AA274" s="113"/>
      <c r="AB274" s="113"/>
      <c r="AC274" s="113"/>
      <c r="AD274" s="113"/>
    </row>
    <row r="275" spans="3:30" x14ac:dyDescent="0.25">
      <c r="D275" s="2454" t="str">
        <f t="shared" si="9"/>
        <v xml:space="preserve"> - </v>
      </c>
      <c r="E275" s="2454" t="str">
        <f t="shared" si="10"/>
        <v xml:space="preserve"> - </v>
      </c>
      <c r="F275" s="2421" t="s">
        <v>4504</v>
      </c>
      <c r="G275" s="1416" t="s">
        <v>4512</v>
      </c>
      <c r="H275" s="134">
        <v>2</v>
      </c>
      <c r="I275" s="135">
        <v>72</v>
      </c>
      <c r="J275" s="136">
        <v>17</v>
      </c>
      <c r="K275" s="218">
        <v>45322</v>
      </c>
      <c r="L275" s="201"/>
      <c r="M275" s="168" t="str">
        <f>IF('II.7.2'!E23="","",'II.7.2'!E23)</f>
        <v/>
      </c>
      <c r="R275" s="113"/>
      <c r="S275" s="113"/>
      <c r="T275" s="113"/>
      <c r="U275" s="113"/>
      <c r="V275" s="113"/>
      <c r="W275" s="113"/>
      <c r="X275" s="113"/>
      <c r="Y275" s="113"/>
      <c r="Z275" s="113"/>
      <c r="AA275" s="113"/>
      <c r="AB275" s="113"/>
      <c r="AC275" s="113"/>
      <c r="AD275" s="113"/>
    </row>
    <row r="276" spans="3:30" ht="19.5" thickBot="1" x14ac:dyDescent="0.3">
      <c r="D276" s="2459" t="str">
        <f t="shared" si="9"/>
        <v xml:space="preserve"> - </v>
      </c>
      <c r="E276" s="2459" t="str">
        <f t="shared" si="10"/>
        <v xml:space="preserve"> - </v>
      </c>
      <c r="F276" s="2426" t="s">
        <v>4482</v>
      </c>
      <c r="G276" s="1419" t="s">
        <v>4512</v>
      </c>
      <c r="H276" s="155">
        <v>2</v>
      </c>
      <c r="I276" s="155">
        <v>72</v>
      </c>
      <c r="J276" s="155">
        <v>18</v>
      </c>
      <c r="K276" s="216">
        <v>4540</v>
      </c>
      <c r="L276" s="217"/>
      <c r="M276" s="157">
        <f>IF('II.7.2'!E24="","",'II.7.2'!E24)</f>
        <v>0</v>
      </c>
      <c r="R276" s="113"/>
      <c r="S276" s="113"/>
      <c r="T276" s="113"/>
      <c r="U276" s="113"/>
      <c r="V276" s="113"/>
      <c r="W276" s="113"/>
      <c r="X276" s="113"/>
      <c r="Y276" s="113"/>
      <c r="Z276" s="113"/>
      <c r="AA276" s="113"/>
      <c r="AB276" s="113"/>
      <c r="AC276" s="113"/>
      <c r="AD276" s="113"/>
    </row>
    <row r="277" spans="3:30" ht="19.5" thickTop="1" x14ac:dyDescent="0.25">
      <c r="D277" s="2454" t="str">
        <f t="shared" si="9"/>
        <v xml:space="preserve"> - </v>
      </c>
      <c r="E277" s="2454" t="str">
        <f t="shared" si="10"/>
        <v xml:space="preserve"> - </v>
      </c>
      <c r="F277" s="2421" t="s">
        <v>4505</v>
      </c>
      <c r="G277" s="1416" t="s">
        <v>4512</v>
      </c>
      <c r="H277" s="134">
        <v>2</v>
      </c>
      <c r="I277" s="135">
        <v>72</v>
      </c>
      <c r="J277" s="136">
        <v>19</v>
      </c>
      <c r="K277" s="218">
        <v>45401</v>
      </c>
      <c r="L277" s="201"/>
      <c r="M277" s="168" t="str">
        <f>IF('II.7.2'!E25="","",'II.7.2'!E25)</f>
        <v/>
      </c>
      <c r="R277" s="113"/>
      <c r="S277" s="113"/>
      <c r="T277" s="113"/>
      <c r="U277" s="113"/>
      <c r="V277" s="113"/>
      <c r="W277" s="113"/>
      <c r="X277" s="113"/>
      <c r="Y277" s="113"/>
      <c r="Z277" s="113"/>
      <c r="AA277" s="113"/>
      <c r="AB277" s="113"/>
      <c r="AC277" s="113"/>
      <c r="AD277" s="113"/>
    </row>
    <row r="278" spans="3:30" x14ac:dyDescent="0.25">
      <c r="D278" s="2454" t="str">
        <f t="shared" si="9"/>
        <v xml:space="preserve"> - </v>
      </c>
      <c r="E278" s="2454" t="str">
        <f t="shared" si="10"/>
        <v xml:space="preserve"> - </v>
      </c>
      <c r="F278" s="2421" t="s">
        <v>4506</v>
      </c>
      <c r="G278" s="1416" t="s">
        <v>4512</v>
      </c>
      <c r="H278" s="134">
        <v>2</v>
      </c>
      <c r="I278" s="135">
        <v>72</v>
      </c>
      <c r="J278" s="136">
        <v>20</v>
      </c>
      <c r="K278" s="218">
        <v>45402</v>
      </c>
      <c r="L278" s="201"/>
      <c r="M278" s="168" t="str">
        <f>IF('II.7.2'!E26="","",'II.7.2'!E26)</f>
        <v/>
      </c>
      <c r="R278" s="113"/>
      <c r="S278" s="113"/>
      <c r="T278" s="113"/>
      <c r="U278" s="113"/>
      <c r="V278" s="113"/>
      <c r="W278" s="113"/>
      <c r="X278" s="113"/>
      <c r="Y278" s="113"/>
      <c r="Z278" s="113"/>
      <c r="AA278" s="113"/>
      <c r="AB278" s="113"/>
      <c r="AC278" s="113"/>
      <c r="AD278" s="113"/>
    </row>
    <row r="279" spans="3:30" x14ac:dyDescent="0.25">
      <c r="D279" s="2454" t="str">
        <f t="shared" si="9"/>
        <v xml:space="preserve"> - </v>
      </c>
      <c r="E279" s="2454" t="str">
        <f t="shared" si="10"/>
        <v xml:space="preserve"> - </v>
      </c>
      <c r="F279" s="2421" t="s">
        <v>4507</v>
      </c>
      <c r="G279" s="1416" t="s">
        <v>4512</v>
      </c>
      <c r="H279" s="134">
        <v>2</v>
      </c>
      <c r="I279" s="135">
        <v>72</v>
      </c>
      <c r="J279" s="136">
        <v>21</v>
      </c>
      <c r="K279" s="218">
        <v>45403</v>
      </c>
      <c r="L279" s="201"/>
      <c r="M279" s="168" t="str">
        <f>IF('II.7.2'!E27="","",'II.7.2'!E27)</f>
        <v/>
      </c>
      <c r="R279" s="113"/>
      <c r="S279" s="113"/>
      <c r="T279" s="113"/>
      <c r="U279" s="113"/>
      <c r="V279" s="113"/>
      <c r="W279" s="113"/>
      <c r="X279" s="113"/>
      <c r="Y279" s="113"/>
      <c r="Z279" s="113"/>
      <c r="AA279" s="113"/>
      <c r="AB279" s="113"/>
      <c r="AC279" s="113"/>
      <c r="AD279" s="113"/>
    </row>
    <row r="280" spans="3:30" x14ac:dyDescent="0.25">
      <c r="D280" s="2454" t="str">
        <f t="shared" si="9"/>
        <v xml:space="preserve"> - </v>
      </c>
      <c r="E280" s="2454" t="str">
        <f t="shared" si="10"/>
        <v xml:space="preserve"> - </v>
      </c>
      <c r="F280" s="2421" t="s">
        <v>4508</v>
      </c>
      <c r="G280" s="1416" t="s">
        <v>4512</v>
      </c>
      <c r="H280" s="134">
        <v>2</v>
      </c>
      <c r="I280" s="135">
        <v>72</v>
      </c>
      <c r="J280" s="136">
        <v>22</v>
      </c>
      <c r="K280" s="218">
        <v>45404</v>
      </c>
      <c r="L280" s="201"/>
      <c r="M280" s="168" t="str">
        <f>IF('II.7.2'!E28="","",'II.7.2'!E28)</f>
        <v/>
      </c>
      <c r="R280" s="113"/>
      <c r="S280" s="113"/>
      <c r="T280" s="113"/>
      <c r="U280" s="113"/>
      <c r="V280" s="113"/>
      <c r="W280" s="113"/>
      <c r="X280" s="113"/>
      <c r="Y280" s="113"/>
      <c r="Z280" s="113"/>
      <c r="AA280" s="113"/>
      <c r="AB280" s="113"/>
      <c r="AC280" s="113"/>
      <c r="AD280" s="113"/>
    </row>
    <row r="281" spans="3:30" ht="19.5" thickBot="1" x14ac:dyDescent="0.3">
      <c r="D281" s="2463" t="str">
        <f t="shared" si="9"/>
        <v xml:space="preserve"> - </v>
      </c>
      <c r="E281" s="2463" t="str">
        <f t="shared" si="10"/>
        <v xml:space="preserve"> - </v>
      </c>
      <c r="F281" s="2431" t="s">
        <v>4509</v>
      </c>
      <c r="G281" s="1424" t="s">
        <v>4512</v>
      </c>
      <c r="H281" s="959">
        <v>2</v>
      </c>
      <c r="I281" s="960">
        <v>72</v>
      </c>
      <c r="J281" s="961">
        <v>23</v>
      </c>
      <c r="K281" s="1760">
        <v>45405</v>
      </c>
      <c r="L281" s="1761"/>
      <c r="M281" s="1762" t="str">
        <f>IF('II.7.2'!E29="","",'II.7.2'!E29)</f>
        <v/>
      </c>
      <c r="R281" s="113"/>
      <c r="S281" s="113"/>
      <c r="T281" s="113"/>
      <c r="U281" s="113"/>
      <c r="V281" s="113"/>
      <c r="W281" s="113"/>
      <c r="X281" s="113"/>
      <c r="Y281" s="113"/>
      <c r="Z281" s="113"/>
      <c r="AA281" s="113"/>
      <c r="AB281" s="113"/>
      <c r="AC281" s="113"/>
      <c r="AD281" s="113"/>
    </row>
    <row r="282" spans="3:30" ht="19.5" thickTop="1" x14ac:dyDescent="0.25">
      <c r="D282" s="2453" t="str">
        <f t="shared" si="9"/>
        <v xml:space="preserve"> - </v>
      </c>
      <c r="E282" s="2453" t="str">
        <f t="shared" si="10"/>
        <v xml:space="preserve"> - </v>
      </c>
      <c r="F282" s="2420" t="s">
        <v>4488</v>
      </c>
      <c r="G282" s="1415" t="s">
        <v>4512</v>
      </c>
      <c r="H282" s="128">
        <v>2</v>
      </c>
      <c r="I282" s="129">
        <v>72</v>
      </c>
      <c r="J282" s="130">
        <v>24</v>
      </c>
      <c r="K282" s="1759">
        <v>4600</v>
      </c>
      <c r="L282" s="201"/>
      <c r="M282" s="175" t="str">
        <f>IF('II.7.2'!E30="","",'II.7.2'!E30)</f>
        <v/>
      </c>
      <c r="R282" s="113"/>
      <c r="S282" s="113"/>
      <c r="T282" s="113"/>
      <c r="U282" s="113"/>
      <c r="V282" s="113"/>
      <c r="W282" s="113"/>
      <c r="X282" s="113"/>
      <c r="Y282" s="113"/>
      <c r="Z282" s="113"/>
      <c r="AA282" s="113"/>
      <c r="AB282" s="113"/>
      <c r="AC282" s="113"/>
      <c r="AD282" s="113"/>
    </row>
    <row r="283" spans="3:30" ht="19.5" thickBot="1" x14ac:dyDescent="0.3">
      <c r="D283" s="2459" t="str">
        <f t="shared" si="9"/>
        <v xml:space="preserve"> - </v>
      </c>
      <c r="E283" s="2459" t="str">
        <f t="shared" si="10"/>
        <v xml:space="preserve"> - </v>
      </c>
      <c r="F283" s="2426" t="s">
        <v>4489</v>
      </c>
      <c r="G283" s="1419" t="s">
        <v>4512</v>
      </c>
      <c r="H283" s="155">
        <v>2</v>
      </c>
      <c r="I283" s="155">
        <v>72</v>
      </c>
      <c r="J283" s="155">
        <v>25</v>
      </c>
      <c r="K283" s="216">
        <v>4700</v>
      </c>
      <c r="L283" s="217"/>
      <c r="M283" s="157">
        <f>IF('II.7.2'!E31="","",'II.7.2'!E31)</f>
        <v>0</v>
      </c>
      <c r="R283" s="113"/>
      <c r="S283" s="113"/>
      <c r="T283" s="113"/>
      <c r="U283" s="113"/>
      <c r="V283" s="113"/>
      <c r="W283" s="113"/>
      <c r="X283" s="113"/>
      <c r="Y283" s="113"/>
      <c r="Z283" s="113"/>
      <c r="AA283" s="113"/>
      <c r="AB283" s="113"/>
      <c r="AC283" s="113"/>
      <c r="AD283" s="113"/>
    </row>
    <row r="284" spans="3:30" ht="19.5" thickTop="1" x14ac:dyDescent="0.25">
      <c r="D284" s="2454" t="str">
        <f t="shared" si="9"/>
        <v xml:space="preserve"> - </v>
      </c>
      <c r="E284" s="2454" t="str">
        <f t="shared" si="10"/>
        <v xml:space="preserve"> - </v>
      </c>
      <c r="F284" s="2421" t="s">
        <v>4510</v>
      </c>
      <c r="G284" s="1416" t="s">
        <v>4512</v>
      </c>
      <c r="H284" s="134">
        <v>2</v>
      </c>
      <c r="I284" s="135">
        <v>72</v>
      </c>
      <c r="J284" s="136">
        <v>26</v>
      </c>
      <c r="K284" s="218">
        <v>47001</v>
      </c>
      <c r="L284" s="201"/>
      <c r="M284" s="168" t="str">
        <f>IF('II.7.2'!E32="","",'II.7.2'!E32)</f>
        <v/>
      </c>
      <c r="R284" s="113"/>
      <c r="S284" s="113"/>
      <c r="T284" s="113"/>
      <c r="U284" s="113"/>
      <c r="V284" s="113"/>
      <c r="W284" s="113"/>
      <c r="X284" s="113"/>
      <c r="Y284" s="113"/>
      <c r="Z284" s="113"/>
      <c r="AA284" s="113"/>
      <c r="AB284" s="113"/>
      <c r="AC284" s="113"/>
      <c r="AD284" s="113"/>
    </row>
    <row r="285" spans="3:30" ht="19.5" thickBot="1" x14ac:dyDescent="0.3">
      <c r="D285" s="2463" t="str">
        <f t="shared" si="9"/>
        <v xml:space="preserve"> - </v>
      </c>
      <c r="E285" s="2463" t="str">
        <f t="shared" si="10"/>
        <v xml:space="preserve"> - </v>
      </c>
      <c r="F285" s="2431" t="s">
        <v>4511</v>
      </c>
      <c r="G285" s="1424" t="s">
        <v>4512</v>
      </c>
      <c r="H285" s="959">
        <v>2</v>
      </c>
      <c r="I285" s="960">
        <v>72</v>
      </c>
      <c r="J285" s="961">
        <v>27</v>
      </c>
      <c r="K285" s="1760">
        <v>47002</v>
      </c>
      <c r="L285" s="1761"/>
      <c r="M285" s="1762" t="str">
        <f>IF('II.7.2'!E33="","",'II.7.2'!E33)</f>
        <v/>
      </c>
      <c r="R285" s="113"/>
      <c r="S285" s="113"/>
      <c r="T285" s="113"/>
      <c r="U285" s="113"/>
      <c r="V285" s="113"/>
      <c r="W285" s="113"/>
      <c r="X285" s="113"/>
      <c r="Y285" s="113"/>
      <c r="Z285" s="113"/>
      <c r="AA285" s="113"/>
      <c r="AB285" s="113"/>
      <c r="AC285" s="113"/>
      <c r="AD285" s="113"/>
    </row>
    <row r="286" spans="3:30" ht="30" customHeight="1" thickTop="1" thickBot="1" x14ac:dyDescent="0.3">
      <c r="D286" s="2453" t="str">
        <f t="shared" si="9"/>
        <v xml:space="preserve"> - </v>
      </c>
      <c r="E286" s="2453" t="str">
        <f t="shared" si="10"/>
        <v xml:space="preserve"> - </v>
      </c>
      <c r="F286" s="2420" t="s">
        <v>4490</v>
      </c>
      <c r="G286" s="1415" t="s">
        <v>4512</v>
      </c>
      <c r="H286" s="128">
        <v>2</v>
      </c>
      <c r="I286" s="129">
        <v>72</v>
      </c>
      <c r="J286" s="130">
        <v>28</v>
      </c>
      <c r="K286" s="1759">
        <v>9998</v>
      </c>
      <c r="L286" s="201"/>
      <c r="M286" s="175" t="str">
        <f>IF('II.7.2'!E34="","",'II.7.2'!E34)</f>
        <v/>
      </c>
      <c r="R286" s="113"/>
      <c r="S286" s="113"/>
      <c r="T286" s="113"/>
      <c r="U286" s="113"/>
      <c r="V286" s="113"/>
      <c r="W286" s="113"/>
      <c r="X286" s="113"/>
      <c r="Y286" s="113"/>
      <c r="Z286" s="113"/>
      <c r="AA286" s="113"/>
      <c r="AB286" s="113"/>
      <c r="AC286" s="113"/>
      <c r="AD286" s="113"/>
    </row>
    <row r="287" spans="3:30" ht="30.75" thickTop="1" x14ac:dyDescent="0.25">
      <c r="C287" s="2532" t="str">
        <f>G287</f>
        <v>II.8.</v>
      </c>
      <c r="D287" s="2456" t="str">
        <f t="shared" si="9"/>
        <v xml:space="preserve"> - </v>
      </c>
      <c r="E287" s="2456" t="str">
        <f t="shared" si="10"/>
        <v xml:space="preserve"> - </v>
      </c>
      <c r="F287" s="2423" t="s">
        <v>217</v>
      </c>
      <c r="G287" s="1418" t="s">
        <v>5414</v>
      </c>
      <c r="H287" s="148">
        <v>2</v>
      </c>
      <c r="I287" s="148">
        <v>8</v>
      </c>
      <c r="J287" s="148">
        <v>0</v>
      </c>
      <c r="K287" s="220"/>
      <c r="L287" s="220"/>
      <c r="M287" s="179" t="s">
        <v>4464</v>
      </c>
      <c r="N287" s="179" t="s">
        <v>4465</v>
      </c>
      <c r="O287" s="179" t="s">
        <v>209</v>
      </c>
      <c r="P287" s="179" t="s">
        <v>210</v>
      </c>
      <c r="Q287" s="180" t="s">
        <v>216</v>
      </c>
      <c r="R287" s="113"/>
      <c r="S287" s="113"/>
      <c r="T287" s="113"/>
      <c r="U287" s="113"/>
      <c r="V287" s="113"/>
      <c r="W287" s="113"/>
      <c r="X287" s="113"/>
      <c r="Y287" s="113"/>
      <c r="Z287" s="113"/>
      <c r="AA287" s="113"/>
      <c r="AB287" s="113"/>
      <c r="AC287" s="113"/>
      <c r="AD287" s="113"/>
    </row>
    <row r="288" spans="3:30" ht="19.5" thickBot="1" x14ac:dyDescent="0.3">
      <c r="D288" s="2459" t="str">
        <f t="shared" si="9"/>
        <v xml:space="preserve"> - </v>
      </c>
      <c r="E288" s="2459" t="str">
        <f t="shared" si="10"/>
        <v xml:space="preserve"> - </v>
      </c>
      <c r="F288" s="2426" t="s">
        <v>171</v>
      </c>
      <c r="G288" s="1419" t="s">
        <v>5414</v>
      </c>
      <c r="H288" s="155">
        <v>2</v>
      </c>
      <c r="I288" s="155">
        <v>8</v>
      </c>
      <c r="J288" s="155">
        <v>1</v>
      </c>
      <c r="K288" s="210"/>
      <c r="L288" s="210"/>
      <c r="M288" s="221">
        <f>IF('II.8.'!C15="","",'II.8.'!C15)</f>
        <v>0</v>
      </c>
      <c r="N288" s="221">
        <f>IF('II.8.'!D15="","",'II.8.'!D15)</f>
        <v>0</v>
      </c>
      <c r="O288" s="221">
        <f>IF('II.8.'!E15="","",'II.8.'!E15)</f>
        <v>0</v>
      </c>
      <c r="P288" s="221">
        <f>IF('II.8.'!F15="","",'II.8.'!F15)</f>
        <v>0</v>
      </c>
      <c r="Q288" s="222">
        <f>IF('II.8.'!H15="","",'II.8.'!H15)</f>
        <v>0</v>
      </c>
      <c r="R288" s="113"/>
      <c r="S288" s="113"/>
      <c r="T288" s="113"/>
      <c r="U288" s="113"/>
      <c r="V288" s="113"/>
      <c r="W288" s="113"/>
      <c r="X288" s="113"/>
      <c r="Y288" s="113"/>
      <c r="Z288" s="113"/>
      <c r="AA288" s="113"/>
      <c r="AB288" s="113"/>
      <c r="AC288" s="113"/>
      <c r="AD288" s="113"/>
    </row>
    <row r="289" spans="4:30" ht="19.5" thickTop="1" x14ac:dyDescent="0.25">
      <c r="D289" s="2454" t="str">
        <f t="shared" si="9"/>
        <v xml:space="preserve"> - </v>
      </c>
      <c r="E289" s="2454" t="str">
        <f t="shared" si="10"/>
        <v xml:space="preserve"> - </v>
      </c>
      <c r="F289" s="2421" t="s">
        <v>122</v>
      </c>
      <c r="G289" s="1416" t="s">
        <v>5414</v>
      </c>
      <c r="H289" s="134">
        <v>2</v>
      </c>
      <c r="I289" s="135">
        <v>8</v>
      </c>
      <c r="J289" s="136">
        <v>2</v>
      </c>
      <c r="K289" s="189"/>
      <c r="L289" s="189"/>
      <c r="M289" s="205" t="str">
        <f>IF('II.8.'!C16="","",'II.8.'!C16)</f>
        <v/>
      </c>
      <c r="N289" s="205" t="str">
        <f>IF('II.8.'!D16="","",'II.8.'!D16)</f>
        <v/>
      </c>
      <c r="O289" s="205" t="str">
        <f>IF('II.8.'!E16="","",'II.8.'!E16)</f>
        <v/>
      </c>
      <c r="P289" s="205" t="str">
        <f>IF('II.8.'!F16="","",'II.8.'!F16)</f>
        <v/>
      </c>
      <c r="Q289" s="158" t="str">
        <f>IF('II.8.'!H16="","",'II.8.'!H16)</f>
        <v/>
      </c>
      <c r="R289" s="113"/>
      <c r="S289" s="113"/>
      <c r="T289" s="113"/>
      <c r="U289" s="113"/>
      <c r="V289" s="113"/>
      <c r="W289" s="113"/>
      <c r="X289" s="113"/>
      <c r="Y289" s="113"/>
      <c r="Z289" s="113"/>
      <c r="AA289" s="113"/>
      <c r="AB289" s="113"/>
      <c r="AC289" s="113"/>
      <c r="AD289" s="113"/>
    </row>
    <row r="290" spans="4:30" x14ac:dyDescent="0.25">
      <c r="D290" s="2454" t="str">
        <f t="shared" si="9"/>
        <v xml:space="preserve"> - </v>
      </c>
      <c r="E290" s="2454" t="str">
        <f t="shared" si="10"/>
        <v xml:space="preserve"> - </v>
      </c>
      <c r="F290" s="2421" t="s">
        <v>123</v>
      </c>
      <c r="G290" s="1416" t="s">
        <v>5414</v>
      </c>
      <c r="H290" s="134">
        <v>2</v>
      </c>
      <c r="I290" s="135">
        <v>8</v>
      </c>
      <c r="J290" s="136">
        <v>3</v>
      </c>
      <c r="K290" s="189"/>
      <c r="L290" s="189"/>
      <c r="M290" s="205" t="str">
        <f>IF('II.8.'!C17="","",'II.8.'!C17)</f>
        <v/>
      </c>
      <c r="N290" s="205" t="str">
        <f>IF('II.8.'!D17="","",'II.8.'!D17)</f>
        <v/>
      </c>
      <c r="O290" s="205" t="str">
        <f>IF('II.8.'!E17="","",'II.8.'!E17)</f>
        <v/>
      </c>
      <c r="P290" s="205" t="str">
        <f>IF('II.8.'!F17="","",'II.8.'!F17)</f>
        <v/>
      </c>
      <c r="Q290" s="158" t="str">
        <f>IF('II.8.'!H17="","",'II.8.'!H17)</f>
        <v/>
      </c>
      <c r="R290" s="113"/>
      <c r="S290" s="113"/>
      <c r="T290" s="113"/>
      <c r="U290" s="113"/>
      <c r="V290" s="113"/>
      <c r="W290" s="113"/>
      <c r="X290" s="113"/>
      <c r="Y290" s="113"/>
      <c r="Z290" s="113"/>
      <c r="AA290" s="113"/>
      <c r="AB290" s="113"/>
      <c r="AC290" s="113"/>
      <c r="AD290" s="113"/>
    </row>
    <row r="291" spans="4:30" x14ac:dyDescent="0.25">
      <c r="D291" s="2454" t="str">
        <f t="shared" si="9"/>
        <v xml:space="preserve"> - </v>
      </c>
      <c r="E291" s="2454" t="str">
        <f t="shared" si="10"/>
        <v xml:space="preserve"> - </v>
      </c>
      <c r="F291" s="2421" t="s">
        <v>172</v>
      </c>
      <c r="G291" s="1416" t="s">
        <v>5414</v>
      </c>
      <c r="H291" s="134">
        <v>2</v>
      </c>
      <c r="I291" s="135">
        <v>8</v>
      </c>
      <c r="J291" s="136">
        <v>4</v>
      </c>
      <c r="K291" s="189"/>
      <c r="L291" s="189"/>
      <c r="M291" s="352"/>
      <c r="N291" s="352"/>
      <c r="O291" s="352"/>
      <c r="P291" s="352"/>
      <c r="Q291" s="158" t="str">
        <f>IF('II.8.'!H18="","",'II.8.'!H18)</f>
        <v/>
      </c>
      <c r="R291" s="113"/>
      <c r="S291" s="113"/>
      <c r="T291" s="113"/>
      <c r="U291" s="113"/>
      <c r="V291" s="113"/>
      <c r="W291" s="113"/>
      <c r="X291" s="113"/>
      <c r="Y291" s="113"/>
      <c r="Z291" s="113"/>
      <c r="AA291" s="113"/>
      <c r="AB291" s="113"/>
      <c r="AC291" s="113"/>
      <c r="AD291" s="113"/>
    </row>
    <row r="292" spans="4:30" x14ac:dyDescent="0.25">
      <c r="D292" s="2454" t="str">
        <f t="shared" si="9"/>
        <v xml:space="preserve"> - </v>
      </c>
      <c r="E292" s="2454" t="str">
        <f t="shared" si="10"/>
        <v xml:space="preserve"> - </v>
      </c>
      <c r="F292" s="2421" t="s">
        <v>173</v>
      </c>
      <c r="G292" s="1416" t="s">
        <v>5414</v>
      </c>
      <c r="H292" s="134">
        <v>2</v>
      </c>
      <c r="I292" s="135">
        <v>8</v>
      </c>
      <c r="J292" s="136">
        <v>5</v>
      </c>
      <c r="K292" s="189"/>
      <c r="L292" s="189"/>
      <c r="M292" s="205" t="str">
        <f>IF('II.8.'!C19="","",'II.8.'!C19)</f>
        <v/>
      </c>
      <c r="N292" s="205" t="str">
        <f>IF('II.8.'!D19="","",'II.8.'!D19)</f>
        <v/>
      </c>
      <c r="O292" s="205" t="str">
        <f>IF('II.8.'!E19="","",'II.8.'!E19)</f>
        <v/>
      </c>
      <c r="P292" s="205" t="str">
        <f>IF('II.8.'!F19="","",'II.8.'!F19)</f>
        <v/>
      </c>
      <c r="Q292" s="158" t="str">
        <f>IF('II.8.'!H19="","",'II.8.'!H19)</f>
        <v/>
      </c>
      <c r="R292" s="113"/>
      <c r="S292" s="113"/>
      <c r="T292" s="113"/>
      <c r="U292" s="113"/>
      <c r="V292" s="113"/>
      <c r="W292" s="113"/>
      <c r="X292" s="113"/>
      <c r="Y292" s="113"/>
      <c r="Z292" s="113"/>
      <c r="AA292" s="113"/>
      <c r="AB292" s="113"/>
      <c r="AC292" s="113"/>
      <c r="AD292" s="113"/>
    </row>
    <row r="293" spans="4:30" x14ac:dyDescent="0.25">
      <c r="D293" s="2454" t="str">
        <f t="shared" si="9"/>
        <v xml:space="preserve"> - </v>
      </c>
      <c r="E293" s="2454" t="str">
        <f t="shared" si="10"/>
        <v xml:space="preserve"> - </v>
      </c>
      <c r="F293" s="2421" t="s">
        <v>125</v>
      </c>
      <c r="G293" s="1416" t="s">
        <v>5414</v>
      </c>
      <c r="H293" s="134">
        <v>2</v>
      </c>
      <c r="I293" s="135">
        <v>8</v>
      </c>
      <c r="J293" s="136">
        <v>6</v>
      </c>
      <c r="K293" s="189"/>
      <c r="L293" s="189"/>
      <c r="M293" s="205" t="str">
        <f>IF('II.8.'!C20="","",'II.8.'!C20)</f>
        <v/>
      </c>
      <c r="N293" s="205" t="str">
        <f>IF('II.8.'!D20="","",'II.8.'!D20)</f>
        <v/>
      </c>
      <c r="O293" s="205" t="str">
        <f>IF('II.8.'!E20="","",'II.8.'!E20)</f>
        <v/>
      </c>
      <c r="P293" s="205" t="str">
        <f>IF('II.8.'!F20="","",'II.8.'!F20)</f>
        <v/>
      </c>
      <c r="Q293" s="158" t="str">
        <f>IF('II.8.'!H20="","",'II.8.'!H20)</f>
        <v/>
      </c>
      <c r="R293" s="113"/>
      <c r="S293" s="113"/>
      <c r="T293" s="113"/>
      <c r="U293" s="113"/>
      <c r="V293" s="113"/>
      <c r="W293" s="113"/>
      <c r="X293" s="113"/>
      <c r="Y293" s="113"/>
      <c r="Z293" s="113"/>
      <c r="AA293" s="113"/>
      <c r="AB293" s="113"/>
      <c r="AC293" s="113"/>
      <c r="AD293" s="113"/>
    </row>
    <row r="294" spans="4:30" x14ac:dyDescent="0.25">
      <c r="D294" s="2454" t="str">
        <f t="shared" si="9"/>
        <v xml:space="preserve"> - </v>
      </c>
      <c r="E294" s="2454" t="str">
        <f t="shared" si="10"/>
        <v xml:space="preserve"> - </v>
      </c>
      <c r="F294" s="2421" t="s">
        <v>126</v>
      </c>
      <c r="G294" s="1416" t="s">
        <v>5414</v>
      </c>
      <c r="H294" s="134">
        <v>2</v>
      </c>
      <c r="I294" s="135">
        <v>8</v>
      </c>
      <c r="J294" s="136">
        <v>7</v>
      </c>
      <c r="K294" s="189"/>
      <c r="L294" s="189"/>
      <c r="M294" s="205" t="str">
        <f>IF('II.8.'!C21="","",'II.8.'!C21)</f>
        <v/>
      </c>
      <c r="N294" s="205" t="str">
        <f>IF('II.8.'!D21="","",'II.8.'!D21)</f>
        <v/>
      </c>
      <c r="O294" s="205" t="str">
        <f>IF('II.8.'!E21="","",'II.8.'!E21)</f>
        <v/>
      </c>
      <c r="P294" s="205" t="str">
        <f>IF('II.8.'!F21="","",'II.8.'!F21)</f>
        <v/>
      </c>
      <c r="Q294" s="158" t="str">
        <f>IF('II.8.'!H21="","",'II.8.'!H21)</f>
        <v/>
      </c>
      <c r="R294" s="113"/>
      <c r="S294" s="113"/>
      <c r="T294" s="113"/>
      <c r="U294" s="113"/>
      <c r="V294" s="113"/>
      <c r="W294" s="113"/>
      <c r="X294" s="113"/>
      <c r="Y294" s="113"/>
      <c r="Z294" s="113"/>
      <c r="AA294" s="113"/>
      <c r="AB294" s="113"/>
      <c r="AC294" s="113"/>
      <c r="AD294" s="113"/>
    </row>
    <row r="295" spans="4:30" x14ac:dyDescent="0.25">
      <c r="D295" s="2454" t="str">
        <f t="shared" si="9"/>
        <v xml:space="preserve"> - </v>
      </c>
      <c r="E295" s="2454" t="str">
        <f t="shared" si="10"/>
        <v xml:space="preserve"> - </v>
      </c>
      <c r="F295" s="2421" t="s">
        <v>127</v>
      </c>
      <c r="G295" s="1416" t="s">
        <v>5414</v>
      </c>
      <c r="H295" s="134">
        <v>2</v>
      </c>
      <c r="I295" s="135">
        <v>8</v>
      </c>
      <c r="J295" s="136">
        <v>8</v>
      </c>
      <c r="K295" s="189"/>
      <c r="L295" s="189"/>
      <c r="M295" s="205" t="str">
        <f>IF('II.8.'!C22="","",'II.8.'!C22)</f>
        <v/>
      </c>
      <c r="N295" s="205" t="str">
        <f>IF('II.8.'!D22="","",'II.8.'!D22)</f>
        <v/>
      </c>
      <c r="O295" s="205" t="str">
        <f>IF('II.8.'!E22="","",'II.8.'!E22)</f>
        <v/>
      </c>
      <c r="P295" s="205" t="str">
        <f>IF('II.8.'!F22="","",'II.8.'!F22)</f>
        <v/>
      </c>
      <c r="Q295" s="158" t="str">
        <f>IF('II.8.'!H22="","",'II.8.'!H22)</f>
        <v/>
      </c>
      <c r="R295" s="113"/>
      <c r="S295" s="113"/>
      <c r="T295" s="113"/>
      <c r="U295" s="113"/>
      <c r="V295" s="113"/>
      <c r="W295" s="113"/>
      <c r="X295" s="113"/>
      <c r="Y295" s="113"/>
      <c r="Z295" s="113"/>
      <c r="AA295" s="113"/>
      <c r="AB295" s="113"/>
      <c r="AC295" s="113"/>
      <c r="AD295" s="113"/>
    </row>
    <row r="296" spans="4:30" x14ac:dyDescent="0.25">
      <c r="D296" s="2454" t="str">
        <f t="shared" si="9"/>
        <v xml:space="preserve"> - </v>
      </c>
      <c r="E296" s="2454" t="str">
        <f t="shared" si="10"/>
        <v xml:space="preserve"> - </v>
      </c>
      <c r="F296" s="2421" t="s">
        <v>174</v>
      </c>
      <c r="G296" s="1416" t="s">
        <v>5414</v>
      </c>
      <c r="H296" s="134">
        <v>2</v>
      </c>
      <c r="I296" s="135">
        <v>8</v>
      </c>
      <c r="J296" s="136">
        <v>9</v>
      </c>
      <c r="K296" s="189"/>
      <c r="L296" s="189"/>
      <c r="M296" s="205" t="str">
        <f>IF('II.8.'!C23="","",'II.8.'!C23)</f>
        <v/>
      </c>
      <c r="N296" s="205" t="str">
        <f>IF('II.8.'!D23="","",'II.8.'!D23)</f>
        <v/>
      </c>
      <c r="O296" s="205" t="str">
        <f>IF('II.8.'!E23="","",'II.8.'!E23)</f>
        <v/>
      </c>
      <c r="P296" s="205" t="str">
        <f>IF('II.8.'!F23="","",'II.8.'!F23)</f>
        <v/>
      </c>
      <c r="Q296" s="158" t="str">
        <f>IF('II.8.'!H23="","",'II.8.'!H23)</f>
        <v/>
      </c>
      <c r="R296" s="113"/>
      <c r="S296" s="113"/>
      <c r="T296" s="113"/>
      <c r="U296" s="113"/>
      <c r="V296" s="113"/>
      <c r="W296" s="113"/>
      <c r="X296" s="113"/>
      <c r="Y296" s="113"/>
      <c r="Z296" s="113"/>
      <c r="AA296" s="113"/>
      <c r="AB296" s="113"/>
      <c r="AC296" s="113"/>
      <c r="AD296" s="113"/>
    </row>
    <row r="297" spans="4:30" x14ac:dyDescent="0.25">
      <c r="D297" s="2454" t="str">
        <f t="shared" si="9"/>
        <v xml:space="preserve"> - </v>
      </c>
      <c r="E297" s="2454" t="str">
        <f t="shared" si="10"/>
        <v xml:space="preserve"> - </v>
      </c>
      <c r="F297" s="2421" t="s">
        <v>128</v>
      </c>
      <c r="G297" s="1416" t="s">
        <v>5414</v>
      </c>
      <c r="H297" s="134">
        <v>2</v>
      </c>
      <c r="I297" s="135">
        <v>8</v>
      </c>
      <c r="J297" s="136">
        <v>10</v>
      </c>
      <c r="K297" s="189"/>
      <c r="L297" s="189"/>
      <c r="M297" s="205" t="str">
        <f>IF('II.8.'!C24="","",'II.8.'!C24)</f>
        <v/>
      </c>
      <c r="N297" s="205" t="str">
        <f>IF('II.8.'!D24="","",'II.8.'!D24)</f>
        <v/>
      </c>
      <c r="O297" s="205" t="str">
        <f>IF('II.8.'!E24="","",'II.8.'!E24)</f>
        <v/>
      </c>
      <c r="P297" s="205" t="str">
        <f>IF('II.8.'!F24="","",'II.8.'!F24)</f>
        <v/>
      </c>
      <c r="Q297" s="158" t="str">
        <f>IF('II.8.'!H24="","",'II.8.'!H24)</f>
        <v/>
      </c>
      <c r="R297" s="113"/>
      <c r="S297" s="113"/>
      <c r="T297" s="113"/>
      <c r="U297" s="113"/>
      <c r="V297" s="113"/>
      <c r="W297" s="113"/>
      <c r="X297" s="113"/>
      <c r="Y297" s="113"/>
      <c r="Z297" s="113"/>
      <c r="AA297" s="113"/>
      <c r="AB297" s="113"/>
      <c r="AC297" s="113"/>
      <c r="AD297" s="113"/>
    </row>
    <row r="298" spans="4:30" x14ac:dyDescent="0.25">
      <c r="D298" s="2454" t="str">
        <f t="shared" si="9"/>
        <v xml:space="preserve"> - </v>
      </c>
      <c r="E298" s="2454" t="str">
        <f t="shared" si="10"/>
        <v xml:space="preserve"> - </v>
      </c>
      <c r="F298" s="2421" t="s">
        <v>129</v>
      </c>
      <c r="G298" s="1416" t="s">
        <v>5414</v>
      </c>
      <c r="H298" s="134">
        <v>2</v>
      </c>
      <c r="I298" s="135">
        <v>8</v>
      </c>
      <c r="J298" s="136">
        <v>11</v>
      </c>
      <c r="K298" s="189"/>
      <c r="L298" s="189"/>
      <c r="M298" s="205" t="str">
        <f>IF('II.8.'!C25="","",'II.8.'!C25)</f>
        <v/>
      </c>
      <c r="N298" s="205" t="str">
        <f>IF('II.8.'!D25="","",'II.8.'!D25)</f>
        <v/>
      </c>
      <c r="O298" s="205" t="str">
        <f>IF('II.8.'!E25="","",'II.8.'!E25)</f>
        <v/>
      </c>
      <c r="P298" s="205" t="str">
        <f>IF('II.8.'!F25="","",'II.8.'!F25)</f>
        <v/>
      </c>
      <c r="Q298" s="158" t="str">
        <f>IF('II.8.'!H25="","",'II.8.'!H25)</f>
        <v/>
      </c>
      <c r="R298" s="113"/>
      <c r="S298" s="113"/>
      <c r="T298" s="113"/>
      <c r="U298" s="113"/>
      <c r="V298" s="113"/>
      <c r="W298" s="113"/>
      <c r="X298" s="113"/>
      <c r="Y298" s="113"/>
      <c r="Z298" s="113"/>
      <c r="AA298" s="113"/>
      <c r="AB298" s="113"/>
      <c r="AC298" s="113"/>
      <c r="AD298" s="113"/>
    </row>
    <row r="299" spans="4:30" x14ac:dyDescent="0.25">
      <c r="D299" s="2454" t="str">
        <f t="shared" si="9"/>
        <v xml:space="preserve"> - </v>
      </c>
      <c r="E299" s="2454" t="str">
        <f t="shared" si="10"/>
        <v xml:space="preserve"> - </v>
      </c>
      <c r="F299" s="2421" t="s">
        <v>130</v>
      </c>
      <c r="G299" s="1416" t="s">
        <v>5414</v>
      </c>
      <c r="H299" s="134">
        <v>2</v>
      </c>
      <c r="I299" s="135">
        <v>8</v>
      </c>
      <c r="J299" s="136">
        <v>12</v>
      </c>
      <c r="K299" s="189"/>
      <c r="L299" s="189"/>
      <c r="M299" s="205" t="str">
        <f>IF('II.8.'!C26="","",'II.8.'!C26)</f>
        <v/>
      </c>
      <c r="N299" s="205" t="str">
        <f>IF('II.8.'!D26="","",'II.8.'!D26)</f>
        <v/>
      </c>
      <c r="O299" s="205" t="str">
        <f>IF('II.8.'!E26="","",'II.8.'!E26)</f>
        <v/>
      </c>
      <c r="P299" s="205" t="str">
        <f>IF('II.8.'!F26="","",'II.8.'!F26)</f>
        <v/>
      </c>
      <c r="Q299" s="158" t="str">
        <f>IF('II.8.'!H26="","",'II.8.'!H26)</f>
        <v/>
      </c>
      <c r="R299" s="113"/>
      <c r="S299" s="113"/>
      <c r="T299" s="113"/>
      <c r="U299" s="113"/>
      <c r="V299" s="113"/>
      <c r="W299" s="113"/>
      <c r="X299" s="113"/>
      <c r="Y299" s="113"/>
      <c r="Z299" s="113"/>
      <c r="AA299" s="113"/>
      <c r="AB299" s="113"/>
      <c r="AC299" s="113"/>
      <c r="AD299" s="113"/>
    </row>
    <row r="300" spans="4:30" x14ac:dyDescent="0.25">
      <c r="D300" s="2454" t="str">
        <f t="shared" si="9"/>
        <v xml:space="preserve"> - </v>
      </c>
      <c r="E300" s="2454" t="str">
        <f t="shared" si="10"/>
        <v xml:space="preserve"> - </v>
      </c>
      <c r="F300" s="2421" t="s">
        <v>175</v>
      </c>
      <c r="G300" s="1416" t="s">
        <v>5414</v>
      </c>
      <c r="H300" s="134">
        <v>2</v>
      </c>
      <c r="I300" s="135">
        <v>8</v>
      </c>
      <c r="J300" s="136">
        <v>13</v>
      </c>
      <c r="K300" s="189"/>
      <c r="L300" s="189"/>
      <c r="M300" s="352"/>
      <c r="N300" s="352"/>
      <c r="O300" s="352"/>
      <c r="P300" s="352"/>
      <c r="Q300" s="158" t="str">
        <f>IF('II.8.'!H27="","",'II.8.'!H27)</f>
        <v/>
      </c>
      <c r="R300" s="113"/>
      <c r="S300" s="113"/>
      <c r="T300" s="113"/>
      <c r="U300" s="113"/>
      <c r="V300" s="113"/>
      <c r="W300" s="113"/>
      <c r="X300" s="113"/>
      <c r="Y300" s="113"/>
      <c r="Z300" s="113"/>
      <c r="AA300" s="113"/>
      <c r="AB300" s="113"/>
      <c r="AC300" s="113"/>
      <c r="AD300" s="113"/>
    </row>
    <row r="301" spans="4:30" x14ac:dyDescent="0.25">
      <c r="D301" s="2454" t="str">
        <f t="shared" si="9"/>
        <v xml:space="preserve"> - </v>
      </c>
      <c r="E301" s="2454" t="str">
        <f t="shared" si="10"/>
        <v xml:space="preserve"> - </v>
      </c>
      <c r="F301" s="2421" t="s">
        <v>131</v>
      </c>
      <c r="G301" s="1416" t="s">
        <v>5414</v>
      </c>
      <c r="H301" s="134">
        <v>2</v>
      </c>
      <c r="I301" s="135">
        <v>8</v>
      </c>
      <c r="J301" s="136">
        <v>14</v>
      </c>
      <c r="K301" s="189"/>
      <c r="L301" s="189"/>
      <c r="M301" s="205" t="str">
        <f>IF('II.8.'!C28="","",'II.8.'!C28)</f>
        <v/>
      </c>
      <c r="N301" s="205" t="str">
        <f>IF('II.8.'!D28="","",'II.8.'!D28)</f>
        <v/>
      </c>
      <c r="O301" s="205" t="str">
        <f>IF('II.8.'!E28="","",'II.8.'!E28)</f>
        <v/>
      </c>
      <c r="P301" s="205" t="str">
        <f>IF('II.8.'!F28="","",'II.8.'!F28)</f>
        <v/>
      </c>
      <c r="Q301" s="158" t="str">
        <f>IF('II.8.'!H28="","",'II.8.'!H28)</f>
        <v/>
      </c>
      <c r="R301" s="113"/>
      <c r="S301" s="113"/>
      <c r="T301" s="113"/>
      <c r="U301" s="113"/>
      <c r="V301" s="113"/>
      <c r="W301" s="113"/>
      <c r="X301" s="113"/>
      <c r="Y301" s="113"/>
      <c r="Z301" s="113"/>
      <c r="AA301" s="113"/>
      <c r="AB301" s="113"/>
      <c r="AC301" s="113"/>
      <c r="AD301" s="113"/>
    </row>
    <row r="302" spans="4:30" x14ac:dyDescent="0.25">
      <c r="D302" s="2454" t="str">
        <f t="shared" si="9"/>
        <v xml:space="preserve"> - </v>
      </c>
      <c r="E302" s="2454" t="str">
        <f t="shared" si="10"/>
        <v xml:space="preserve"> - </v>
      </c>
      <c r="F302" s="2421" t="s">
        <v>132</v>
      </c>
      <c r="G302" s="1416" t="s">
        <v>5414</v>
      </c>
      <c r="H302" s="134">
        <v>2</v>
      </c>
      <c r="I302" s="135">
        <v>8</v>
      </c>
      <c r="J302" s="136">
        <v>15</v>
      </c>
      <c r="K302" s="189"/>
      <c r="L302" s="189"/>
      <c r="M302" s="205" t="str">
        <f>IF('II.8.'!C29="","",'II.8.'!C29)</f>
        <v/>
      </c>
      <c r="N302" s="205" t="str">
        <f>IF('II.8.'!D29="","",'II.8.'!D29)</f>
        <v/>
      </c>
      <c r="O302" s="205" t="str">
        <f>IF('II.8.'!E29="","",'II.8.'!E29)</f>
        <v/>
      </c>
      <c r="P302" s="205" t="str">
        <f>IF('II.8.'!F29="","",'II.8.'!F29)</f>
        <v/>
      </c>
      <c r="Q302" s="158" t="str">
        <f>IF('II.8.'!H29="","",'II.8.'!H29)</f>
        <v/>
      </c>
      <c r="R302" s="113"/>
      <c r="S302" s="113"/>
      <c r="T302" s="113"/>
      <c r="U302" s="113"/>
      <c r="V302" s="113"/>
      <c r="W302" s="113"/>
      <c r="X302" s="113"/>
      <c r="Y302" s="113"/>
      <c r="Z302" s="113"/>
      <c r="AA302" s="113"/>
      <c r="AB302" s="113"/>
      <c r="AC302" s="113"/>
      <c r="AD302" s="113"/>
    </row>
    <row r="303" spans="4:30" x14ac:dyDescent="0.25">
      <c r="D303" s="2454" t="str">
        <f t="shared" si="9"/>
        <v xml:space="preserve"> - </v>
      </c>
      <c r="E303" s="2454" t="str">
        <f t="shared" si="10"/>
        <v xml:space="preserve"> - </v>
      </c>
      <c r="F303" s="2421" t="s">
        <v>133</v>
      </c>
      <c r="G303" s="1416" t="s">
        <v>5414</v>
      </c>
      <c r="H303" s="134">
        <v>2</v>
      </c>
      <c r="I303" s="135">
        <v>8</v>
      </c>
      <c r="J303" s="136">
        <v>16</v>
      </c>
      <c r="K303" s="189"/>
      <c r="L303" s="189"/>
      <c r="M303" s="205" t="str">
        <f>IF('II.8.'!C30="","",'II.8.'!C30)</f>
        <v/>
      </c>
      <c r="N303" s="205" t="str">
        <f>IF('II.8.'!D30="","",'II.8.'!D30)</f>
        <v/>
      </c>
      <c r="O303" s="205" t="str">
        <f>IF('II.8.'!E30="","",'II.8.'!E30)</f>
        <v/>
      </c>
      <c r="P303" s="205" t="str">
        <f>IF('II.8.'!F30="","",'II.8.'!F30)</f>
        <v/>
      </c>
      <c r="Q303" s="158" t="str">
        <f>IF('II.8.'!H30="","",'II.8.'!H30)</f>
        <v/>
      </c>
      <c r="R303" s="113"/>
      <c r="S303" s="113"/>
      <c r="T303" s="113"/>
      <c r="U303" s="113"/>
      <c r="V303" s="113"/>
      <c r="W303" s="113"/>
      <c r="X303" s="113"/>
      <c r="Y303" s="113"/>
      <c r="Z303" s="113"/>
      <c r="AA303" s="113"/>
      <c r="AB303" s="113"/>
      <c r="AC303" s="113"/>
      <c r="AD303" s="113"/>
    </row>
    <row r="304" spans="4:30" x14ac:dyDescent="0.25">
      <c r="D304" s="2454" t="str">
        <f t="shared" si="9"/>
        <v xml:space="preserve"> - </v>
      </c>
      <c r="E304" s="2454" t="str">
        <f t="shared" si="10"/>
        <v xml:space="preserve"> - </v>
      </c>
      <c r="F304" s="2421" t="s">
        <v>134</v>
      </c>
      <c r="G304" s="1416" t="s">
        <v>5414</v>
      </c>
      <c r="H304" s="134">
        <v>2</v>
      </c>
      <c r="I304" s="135">
        <v>8</v>
      </c>
      <c r="J304" s="136">
        <v>17</v>
      </c>
      <c r="K304" s="189"/>
      <c r="L304" s="189"/>
      <c r="M304" s="205" t="str">
        <f>IF('II.8.'!C31="","",'II.8.'!C31)</f>
        <v/>
      </c>
      <c r="N304" s="205" t="str">
        <f>IF('II.8.'!D31="","",'II.8.'!D31)</f>
        <v/>
      </c>
      <c r="O304" s="205" t="str">
        <f>IF('II.8.'!E31="","",'II.8.'!E31)</f>
        <v/>
      </c>
      <c r="P304" s="205" t="str">
        <f>IF('II.8.'!F31="","",'II.8.'!F31)</f>
        <v/>
      </c>
      <c r="Q304" s="158" t="str">
        <f>IF('II.8.'!H31="","",'II.8.'!H31)</f>
        <v/>
      </c>
      <c r="R304" s="113"/>
      <c r="S304" s="113"/>
      <c r="T304" s="113"/>
      <c r="U304" s="113"/>
      <c r="V304" s="113"/>
      <c r="W304" s="113"/>
      <c r="X304" s="113"/>
      <c r="Y304" s="113"/>
      <c r="Z304" s="113"/>
      <c r="AA304" s="113"/>
      <c r="AB304" s="113"/>
      <c r="AC304" s="113"/>
      <c r="AD304" s="113"/>
    </row>
    <row r="305" spans="4:30" x14ac:dyDescent="0.25">
      <c r="D305" s="2454" t="str">
        <f t="shared" si="9"/>
        <v xml:space="preserve"> - </v>
      </c>
      <c r="E305" s="2454" t="str">
        <f t="shared" si="10"/>
        <v xml:space="preserve"> - </v>
      </c>
      <c r="F305" s="2421" t="s">
        <v>135</v>
      </c>
      <c r="G305" s="1416" t="s">
        <v>5414</v>
      </c>
      <c r="H305" s="134">
        <v>2</v>
      </c>
      <c r="I305" s="135">
        <v>8</v>
      </c>
      <c r="J305" s="136">
        <v>18</v>
      </c>
      <c r="K305" s="189"/>
      <c r="L305" s="189"/>
      <c r="M305" s="205" t="str">
        <f>IF('II.8.'!C32="","",'II.8.'!C32)</f>
        <v/>
      </c>
      <c r="N305" s="205" t="str">
        <f>IF('II.8.'!D32="","",'II.8.'!D32)</f>
        <v/>
      </c>
      <c r="O305" s="205" t="str">
        <f>IF('II.8.'!E32="","",'II.8.'!E32)</f>
        <v/>
      </c>
      <c r="P305" s="205" t="str">
        <f>IF('II.8.'!F32="","",'II.8.'!F32)</f>
        <v/>
      </c>
      <c r="Q305" s="158" t="str">
        <f>IF('II.8.'!H32="","",'II.8.'!H32)</f>
        <v/>
      </c>
      <c r="R305" s="113"/>
      <c r="S305" s="113"/>
      <c r="T305" s="113"/>
      <c r="U305" s="113"/>
      <c r="V305" s="113"/>
      <c r="W305" s="113"/>
      <c r="X305" s="113"/>
      <c r="Y305" s="113"/>
      <c r="Z305" s="113"/>
      <c r="AA305" s="113"/>
      <c r="AB305" s="113"/>
      <c r="AC305" s="113"/>
      <c r="AD305" s="113"/>
    </row>
    <row r="306" spans="4:30" x14ac:dyDescent="0.25">
      <c r="D306" s="2454" t="str">
        <f t="shared" si="9"/>
        <v xml:space="preserve"> - </v>
      </c>
      <c r="E306" s="2454" t="str">
        <f t="shared" si="10"/>
        <v xml:space="preserve"> - </v>
      </c>
      <c r="F306" s="2421" t="s">
        <v>136</v>
      </c>
      <c r="G306" s="1416" t="s">
        <v>5414</v>
      </c>
      <c r="H306" s="134">
        <v>2</v>
      </c>
      <c r="I306" s="135">
        <v>8</v>
      </c>
      <c r="J306" s="136">
        <v>19</v>
      </c>
      <c r="K306" s="189"/>
      <c r="L306" s="189"/>
      <c r="M306" s="205" t="str">
        <f>IF('II.8.'!C33="","",'II.8.'!C33)</f>
        <v/>
      </c>
      <c r="N306" s="205" t="str">
        <f>IF('II.8.'!D33="","",'II.8.'!D33)</f>
        <v/>
      </c>
      <c r="O306" s="205" t="str">
        <f>IF('II.8.'!E33="","",'II.8.'!E33)</f>
        <v/>
      </c>
      <c r="P306" s="205" t="str">
        <f>IF('II.8.'!F33="","",'II.8.'!F33)</f>
        <v/>
      </c>
      <c r="Q306" s="158" t="str">
        <f>IF('II.8.'!H33="","",'II.8.'!H33)</f>
        <v/>
      </c>
      <c r="R306" s="113"/>
      <c r="S306" s="113"/>
      <c r="T306" s="113"/>
      <c r="U306" s="113"/>
      <c r="V306" s="113"/>
      <c r="W306" s="113"/>
      <c r="X306" s="113"/>
      <c r="Y306" s="113"/>
      <c r="Z306" s="113"/>
      <c r="AA306" s="113"/>
      <c r="AB306" s="113"/>
      <c r="AC306" s="113"/>
      <c r="AD306" s="113"/>
    </row>
    <row r="307" spans="4:30" x14ac:dyDescent="0.25">
      <c r="D307" s="2454" t="str">
        <f t="shared" si="9"/>
        <v xml:space="preserve"> - </v>
      </c>
      <c r="E307" s="2454" t="str">
        <f t="shared" si="10"/>
        <v xml:space="preserve"> - </v>
      </c>
      <c r="F307" s="2421" t="s">
        <v>137</v>
      </c>
      <c r="G307" s="1416" t="s">
        <v>5414</v>
      </c>
      <c r="H307" s="134">
        <v>2</v>
      </c>
      <c r="I307" s="135">
        <v>8</v>
      </c>
      <c r="J307" s="136">
        <v>20</v>
      </c>
      <c r="K307" s="189"/>
      <c r="L307" s="189"/>
      <c r="M307" s="205" t="str">
        <f>IF('II.8.'!C34="","",'II.8.'!C34)</f>
        <v/>
      </c>
      <c r="N307" s="205" t="str">
        <f>IF('II.8.'!D34="","",'II.8.'!D34)</f>
        <v/>
      </c>
      <c r="O307" s="205" t="str">
        <f>IF('II.8.'!E34="","",'II.8.'!E34)</f>
        <v/>
      </c>
      <c r="P307" s="205" t="str">
        <f>IF('II.8.'!F34="","",'II.8.'!F34)</f>
        <v/>
      </c>
      <c r="Q307" s="158" t="str">
        <f>IF('II.8.'!H34="","",'II.8.'!H34)</f>
        <v/>
      </c>
      <c r="R307" s="113"/>
      <c r="S307" s="113"/>
      <c r="T307" s="113"/>
      <c r="U307" s="113"/>
      <c r="V307" s="113"/>
      <c r="W307" s="113"/>
      <c r="X307" s="113"/>
      <c r="Y307" s="113"/>
      <c r="Z307" s="113"/>
      <c r="AA307" s="113"/>
      <c r="AB307" s="113"/>
      <c r="AC307" s="113"/>
      <c r="AD307" s="113"/>
    </row>
    <row r="308" spans="4:30" x14ac:dyDescent="0.25">
      <c r="D308" s="2454" t="str">
        <f t="shared" si="9"/>
        <v xml:space="preserve"> - </v>
      </c>
      <c r="E308" s="2454" t="str">
        <f t="shared" si="10"/>
        <v xml:space="preserve"> - </v>
      </c>
      <c r="F308" s="2421" t="s">
        <v>138</v>
      </c>
      <c r="G308" s="1416" t="s">
        <v>5414</v>
      </c>
      <c r="H308" s="134">
        <v>2</v>
      </c>
      <c r="I308" s="135">
        <v>8</v>
      </c>
      <c r="J308" s="136">
        <v>21</v>
      </c>
      <c r="K308" s="189"/>
      <c r="L308" s="189"/>
      <c r="M308" s="205" t="str">
        <f>IF('II.8.'!C35="","",'II.8.'!C35)</f>
        <v/>
      </c>
      <c r="N308" s="205" t="str">
        <f>IF('II.8.'!D35="","",'II.8.'!D35)</f>
        <v/>
      </c>
      <c r="O308" s="205" t="str">
        <f>IF('II.8.'!E35="","",'II.8.'!E35)</f>
        <v/>
      </c>
      <c r="P308" s="205" t="str">
        <f>IF('II.8.'!F35="","",'II.8.'!F35)</f>
        <v/>
      </c>
      <c r="Q308" s="158" t="str">
        <f>IF('II.8.'!H35="","",'II.8.'!H35)</f>
        <v/>
      </c>
      <c r="R308" s="113"/>
      <c r="S308" s="113"/>
      <c r="T308" s="113"/>
      <c r="U308" s="113"/>
      <c r="V308" s="113"/>
      <c r="W308" s="113"/>
      <c r="X308" s="113"/>
      <c r="Y308" s="113"/>
      <c r="Z308" s="113"/>
      <c r="AA308" s="113"/>
      <c r="AB308" s="113"/>
      <c r="AC308" s="113"/>
      <c r="AD308" s="113"/>
    </row>
    <row r="309" spans="4:30" x14ac:dyDescent="0.25">
      <c r="D309" s="2454" t="str">
        <f t="shared" si="9"/>
        <v xml:space="preserve"> - </v>
      </c>
      <c r="E309" s="2454" t="str">
        <f t="shared" si="10"/>
        <v xml:space="preserve"> - </v>
      </c>
      <c r="F309" s="2421" t="s">
        <v>139</v>
      </c>
      <c r="G309" s="1416" t="s">
        <v>5414</v>
      </c>
      <c r="H309" s="134">
        <v>2</v>
      </c>
      <c r="I309" s="135">
        <v>8</v>
      </c>
      <c r="J309" s="136">
        <v>22</v>
      </c>
      <c r="K309" s="189"/>
      <c r="L309" s="189"/>
      <c r="M309" s="205" t="str">
        <f>IF('II.8.'!C36="","",'II.8.'!C36)</f>
        <v/>
      </c>
      <c r="N309" s="205" t="str">
        <f>IF('II.8.'!D36="","",'II.8.'!D36)</f>
        <v/>
      </c>
      <c r="O309" s="205" t="str">
        <f>IF('II.8.'!E36="","",'II.8.'!E36)</f>
        <v/>
      </c>
      <c r="P309" s="205" t="str">
        <f>IF('II.8.'!F36="","",'II.8.'!F36)</f>
        <v/>
      </c>
      <c r="Q309" s="158" t="str">
        <f>IF('II.8.'!H36="","",'II.8.'!H36)</f>
        <v/>
      </c>
      <c r="R309" s="113"/>
      <c r="S309" s="113"/>
      <c r="T309" s="113"/>
      <c r="U309" s="113"/>
      <c r="V309" s="113"/>
      <c r="W309" s="113"/>
      <c r="X309" s="113"/>
      <c r="Y309" s="113"/>
      <c r="Z309" s="113"/>
      <c r="AA309" s="113"/>
      <c r="AB309" s="113"/>
      <c r="AC309" s="113"/>
      <c r="AD309" s="113"/>
    </row>
    <row r="310" spans="4:30" x14ac:dyDescent="0.25">
      <c r="D310" s="2454" t="str">
        <f t="shared" si="9"/>
        <v xml:space="preserve"> - </v>
      </c>
      <c r="E310" s="2454" t="str">
        <f t="shared" si="10"/>
        <v xml:space="preserve"> - </v>
      </c>
      <c r="F310" s="2421" t="s">
        <v>140</v>
      </c>
      <c r="G310" s="1416" t="s">
        <v>5414</v>
      </c>
      <c r="H310" s="134">
        <v>2</v>
      </c>
      <c r="I310" s="135">
        <v>8</v>
      </c>
      <c r="J310" s="136">
        <v>23</v>
      </c>
      <c r="K310" s="189"/>
      <c r="L310" s="189"/>
      <c r="M310" s="205" t="str">
        <f>IF('II.8.'!C37="","",'II.8.'!C37)</f>
        <v/>
      </c>
      <c r="N310" s="205" t="str">
        <f>IF('II.8.'!D37="","",'II.8.'!D37)</f>
        <v/>
      </c>
      <c r="O310" s="205" t="str">
        <f>IF('II.8.'!E37="","",'II.8.'!E37)</f>
        <v/>
      </c>
      <c r="P310" s="205" t="str">
        <f>IF('II.8.'!F37="","",'II.8.'!F37)</f>
        <v/>
      </c>
      <c r="Q310" s="158" t="str">
        <f>IF('II.8.'!H37="","",'II.8.'!H37)</f>
        <v/>
      </c>
      <c r="R310" s="113"/>
      <c r="S310" s="113"/>
      <c r="T310" s="113"/>
      <c r="U310" s="113"/>
      <c r="V310" s="113"/>
      <c r="W310" s="113"/>
      <c r="X310" s="113"/>
      <c r="Y310" s="113"/>
      <c r="Z310" s="113"/>
      <c r="AA310" s="113"/>
      <c r="AB310" s="113"/>
      <c r="AC310" s="113"/>
      <c r="AD310" s="113"/>
    </row>
    <row r="311" spans="4:30" x14ac:dyDescent="0.25">
      <c r="D311" s="2454" t="str">
        <f t="shared" si="9"/>
        <v xml:space="preserve"> - </v>
      </c>
      <c r="E311" s="2454" t="str">
        <f t="shared" si="10"/>
        <v xml:space="preserve"> - </v>
      </c>
      <c r="F311" s="2421" t="s">
        <v>141</v>
      </c>
      <c r="G311" s="1416" t="s">
        <v>5414</v>
      </c>
      <c r="H311" s="134">
        <v>2</v>
      </c>
      <c r="I311" s="135">
        <v>8</v>
      </c>
      <c r="J311" s="136">
        <v>24</v>
      </c>
      <c r="K311" s="189"/>
      <c r="L311" s="189"/>
      <c r="M311" s="205" t="str">
        <f>IF('II.8.'!C38="","",'II.8.'!C38)</f>
        <v/>
      </c>
      <c r="N311" s="205" t="str">
        <f>IF('II.8.'!D38="","",'II.8.'!D38)</f>
        <v/>
      </c>
      <c r="O311" s="205" t="str">
        <f>IF('II.8.'!E38="","",'II.8.'!E38)</f>
        <v/>
      </c>
      <c r="P311" s="205" t="str">
        <f>IF('II.8.'!F38="","",'II.8.'!F38)</f>
        <v/>
      </c>
      <c r="Q311" s="158" t="str">
        <f>IF('II.8.'!H38="","",'II.8.'!H38)</f>
        <v/>
      </c>
      <c r="R311" s="113"/>
      <c r="S311" s="113"/>
      <c r="T311" s="113"/>
      <c r="U311" s="113"/>
      <c r="V311" s="113"/>
      <c r="W311" s="113"/>
      <c r="X311" s="113"/>
      <c r="Y311" s="113"/>
      <c r="Z311" s="113"/>
      <c r="AA311" s="113"/>
      <c r="AB311" s="113"/>
      <c r="AC311" s="113"/>
      <c r="AD311" s="113"/>
    </row>
    <row r="312" spans="4:30" x14ac:dyDescent="0.25">
      <c r="D312" s="2454" t="str">
        <f t="shared" si="9"/>
        <v xml:space="preserve"> - </v>
      </c>
      <c r="E312" s="2454" t="str">
        <f t="shared" si="10"/>
        <v xml:space="preserve"> - </v>
      </c>
      <c r="F312" s="2421" t="s">
        <v>142</v>
      </c>
      <c r="G312" s="1416" t="s">
        <v>5414</v>
      </c>
      <c r="H312" s="134">
        <v>2</v>
      </c>
      <c r="I312" s="135">
        <v>8</v>
      </c>
      <c r="J312" s="136">
        <v>25</v>
      </c>
      <c r="K312" s="189"/>
      <c r="L312" s="189"/>
      <c r="M312" s="205" t="str">
        <f>IF('II.8.'!C39="","",'II.8.'!C39)</f>
        <v/>
      </c>
      <c r="N312" s="205" t="str">
        <f>IF('II.8.'!D39="","",'II.8.'!D39)</f>
        <v/>
      </c>
      <c r="O312" s="205" t="str">
        <f>IF('II.8.'!E39="","",'II.8.'!E39)</f>
        <v/>
      </c>
      <c r="P312" s="205" t="str">
        <f>IF('II.8.'!F39="","",'II.8.'!F39)</f>
        <v/>
      </c>
      <c r="Q312" s="158" t="str">
        <f>IF('II.8.'!H39="","",'II.8.'!H39)</f>
        <v/>
      </c>
      <c r="R312" s="113"/>
      <c r="S312" s="113"/>
      <c r="T312" s="113"/>
      <c r="U312" s="113"/>
      <c r="V312" s="113"/>
      <c r="W312" s="113"/>
      <c r="X312" s="113"/>
      <c r="Y312" s="113"/>
      <c r="Z312" s="113"/>
      <c r="AA312" s="113"/>
      <c r="AB312" s="113"/>
      <c r="AC312" s="113"/>
      <c r="AD312" s="113"/>
    </row>
    <row r="313" spans="4:30" x14ac:dyDescent="0.25">
      <c r="D313" s="2454" t="str">
        <f t="shared" si="9"/>
        <v xml:space="preserve"> - </v>
      </c>
      <c r="E313" s="2454" t="str">
        <f t="shared" si="10"/>
        <v xml:space="preserve"> - </v>
      </c>
      <c r="F313" s="2421" t="s">
        <v>143</v>
      </c>
      <c r="G313" s="1416" t="s">
        <v>5414</v>
      </c>
      <c r="H313" s="134">
        <v>2</v>
      </c>
      <c r="I313" s="135">
        <v>8</v>
      </c>
      <c r="J313" s="136">
        <v>26</v>
      </c>
      <c r="K313" s="189"/>
      <c r="L313" s="189"/>
      <c r="M313" s="205" t="str">
        <f>IF('II.8.'!C40="","",'II.8.'!C40)</f>
        <v/>
      </c>
      <c r="N313" s="205" t="str">
        <f>IF('II.8.'!D40="","",'II.8.'!D40)</f>
        <v/>
      </c>
      <c r="O313" s="205" t="str">
        <f>IF('II.8.'!E40="","",'II.8.'!E40)</f>
        <v/>
      </c>
      <c r="P313" s="205" t="str">
        <f>IF('II.8.'!F40="","",'II.8.'!F40)</f>
        <v/>
      </c>
      <c r="Q313" s="158" t="str">
        <f>IF('II.8.'!H40="","",'II.8.'!H40)</f>
        <v/>
      </c>
      <c r="R313" s="113"/>
      <c r="S313" s="113"/>
      <c r="T313" s="113"/>
      <c r="U313" s="113"/>
      <c r="V313" s="113"/>
      <c r="W313" s="113"/>
      <c r="X313" s="113"/>
      <c r="Y313" s="113"/>
      <c r="Z313" s="113"/>
      <c r="AA313" s="113"/>
      <c r="AB313" s="113"/>
      <c r="AC313" s="113"/>
      <c r="AD313" s="113"/>
    </row>
    <row r="314" spans="4:30" x14ac:dyDescent="0.25">
      <c r="D314" s="2454" t="str">
        <f t="shared" si="9"/>
        <v xml:space="preserve"> - </v>
      </c>
      <c r="E314" s="2454" t="str">
        <f t="shared" si="10"/>
        <v xml:space="preserve"> - </v>
      </c>
      <c r="F314" s="2421" t="s">
        <v>144</v>
      </c>
      <c r="G314" s="1416" t="s">
        <v>5414</v>
      </c>
      <c r="H314" s="134">
        <v>2</v>
      </c>
      <c r="I314" s="135">
        <v>8</v>
      </c>
      <c r="J314" s="136">
        <v>27</v>
      </c>
      <c r="K314" s="189"/>
      <c r="L314" s="189"/>
      <c r="M314" s="205" t="str">
        <f>IF('II.8.'!C41="","",'II.8.'!C41)</f>
        <v/>
      </c>
      <c r="N314" s="205" t="str">
        <f>IF('II.8.'!D41="","",'II.8.'!D41)</f>
        <v/>
      </c>
      <c r="O314" s="205" t="str">
        <f>IF('II.8.'!E41="","",'II.8.'!E41)</f>
        <v/>
      </c>
      <c r="P314" s="205" t="str">
        <f>IF('II.8.'!F41="","",'II.8.'!F41)</f>
        <v/>
      </c>
      <c r="Q314" s="158" t="str">
        <f>IF('II.8.'!H41="","",'II.8.'!H41)</f>
        <v/>
      </c>
      <c r="R314" s="113"/>
      <c r="S314" s="113"/>
      <c r="T314" s="113"/>
      <c r="U314" s="113"/>
      <c r="V314" s="113"/>
      <c r="W314" s="113"/>
      <c r="X314" s="113"/>
      <c r="Y314" s="113"/>
      <c r="Z314" s="113"/>
      <c r="AA314" s="113"/>
      <c r="AB314" s="113"/>
      <c r="AC314" s="113"/>
      <c r="AD314" s="113"/>
    </row>
    <row r="315" spans="4:30" x14ac:dyDescent="0.25">
      <c r="D315" s="2454" t="str">
        <f t="shared" si="9"/>
        <v xml:space="preserve"> - </v>
      </c>
      <c r="E315" s="2454" t="str">
        <f t="shared" si="10"/>
        <v xml:space="preserve"> - </v>
      </c>
      <c r="F315" s="2421" t="s">
        <v>145</v>
      </c>
      <c r="G315" s="1416" t="s">
        <v>5414</v>
      </c>
      <c r="H315" s="134">
        <v>2</v>
      </c>
      <c r="I315" s="135">
        <v>8</v>
      </c>
      <c r="J315" s="136">
        <v>28</v>
      </c>
      <c r="K315" s="189"/>
      <c r="L315" s="189"/>
      <c r="M315" s="205" t="str">
        <f>IF('II.8.'!C42="","",'II.8.'!C42)</f>
        <v/>
      </c>
      <c r="N315" s="205" t="str">
        <f>IF('II.8.'!D42="","",'II.8.'!D42)</f>
        <v/>
      </c>
      <c r="O315" s="205" t="str">
        <f>IF('II.8.'!E42="","",'II.8.'!E42)</f>
        <v/>
      </c>
      <c r="P315" s="205" t="str">
        <f>IF('II.8.'!F42="","",'II.8.'!F42)</f>
        <v/>
      </c>
      <c r="Q315" s="158" t="str">
        <f>IF('II.8.'!H42="","",'II.8.'!H42)</f>
        <v/>
      </c>
      <c r="R315" s="113"/>
      <c r="S315" s="113"/>
      <c r="T315" s="113"/>
      <c r="U315" s="113"/>
      <c r="V315" s="113"/>
      <c r="W315" s="113"/>
      <c r="X315" s="113"/>
      <c r="Y315" s="113"/>
      <c r="Z315" s="113"/>
      <c r="AA315" s="113"/>
      <c r="AB315" s="113"/>
      <c r="AC315" s="113"/>
      <c r="AD315" s="113"/>
    </row>
    <row r="316" spans="4:30" x14ac:dyDescent="0.25">
      <c r="D316" s="2454" t="str">
        <f t="shared" si="9"/>
        <v xml:space="preserve"> - </v>
      </c>
      <c r="E316" s="2454" t="str">
        <f t="shared" si="10"/>
        <v xml:space="preserve"> - </v>
      </c>
      <c r="F316" s="2421" t="s">
        <v>176</v>
      </c>
      <c r="G316" s="1416" t="s">
        <v>5414</v>
      </c>
      <c r="H316" s="134">
        <v>2</v>
      </c>
      <c r="I316" s="135">
        <v>8</v>
      </c>
      <c r="J316" s="136">
        <v>29</v>
      </c>
      <c r="K316" s="189"/>
      <c r="L316" s="189"/>
      <c r="M316" s="205" t="str">
        <f>IF('II.8.'!C43="","",'II.8.'!C43)</f>
        <v/>
      </c>
      <c r="N316" s="205" t="str">
        <f>IF('II.8.'!D43="","",'II.8.'!D43)</f>
        <v/>
      </c>
      <c r="O316" s="205" t="str">
        <f>IF('II.8.'!E43="","",'II.8.'!E43)</f>
        <v/>
      </c>
      <c r="P316" s="205" t="str">
        <f>IF('II.8.'!F43="","",'II.8.'!F43)</f>
        <v/>
      </c>
      <c r="Q316" s="158" t="str">
        <f>IF('II.8.'!H43="","",'II.8.'!H43)</f>
        <v/>
      </c>
      <c r="R316" s="113"/>
      <c r="S316" s="113"/>
      <c r="T316" s="113"/>
      <c r="U316" s="113"/>
      <c r="V316" s="113"/>
      <c r="W316" s="113"/>
      <c r="X316" s="113"/>
      <c r="Y316" s="113"/>
      <c r="Z316" s="113"/>
      <c r="AA316" s="113"/>
      <c r="AB316" s="113"/>
      <c r="AC316" s="113"/>
      <c r="AD316" s="113"/>
    </row>
    <row r="317" spans="4:30" x14ac:dyDescent="0.25">
      <c r="D317" s="2454" t="str">
        <f t="shared" si="9"/>
        <v xml:space="preserve"> - </v>
      </c>
      <c r="E317" s="2454" t="str">
        <f t="shared" si="10"/>
        <v xml:space="preserve"> - </v>
      </c>
      <c r="F317" s="2421" t="s">
        <v>177</v>
      </c>
      <c r="G317" s="1416" t="s">
        <v>5414</v>
      </c>
      <c r="H317" s="134">
        <v>2</v>
      </c>
      <c r="I317" s="135">
        <v>8</v>
      </c>
      <c r="J317" s="136">
        <v>30</v>
      </c>
      <c r="K317" s="189"/>
      <c r="L317" s="189"/>
      <c r="M317" s="205" t="str">
        <f>IF('II.8.'!C44="","",'II.8.'!C44)</f>
        <v/>
      </c>
      <c r="N317" s="205" t="str">
        <f>IF('II.8.'!D44="","",'II.8.'!D44)</f>
        <v/>
      </c>
      <c r="O317" s="205" t="str">
        <f>IF('II.8.'!E44="","",'II.8.'!E44)</f>
        <v/>
      </c>
      <c r="P317" s="205" t="str">
        <f>IF('II.8.'!F44="","",'II.8.'!F44)</f>
        <v/>
      </c>
      <c r="Q317" s="158" t="str">
        <f>IF('II.8.'!H44="","",'II.8.'!H44)</f>
        <v/>
      </c>
      <c r="R317" s="113"/>
      <c r="S317" s="113"/>
      <c r="T317" s="113"/>
      <c r="U317" s="113"/>
      <c r="V317" s="113"/>
      <c r="W317" s="113"/>
      <c r="X317" s="113"/>
      <c r="Y317" s="113"/>
      <c r="Z317" s="113"/>
      <c r="AA317" s="113"/>
      <c r="AB317" s="113"/>
      <c r="AC317" s="113"/>
      <c r="AD317" s="113"/>
    </row>
    <row r="318" spans="4:30" x14ac:dyDescent="0.25">
      <c r="D318" s="2454" t="str">
        <f t="shared" si="9"/>
        <v xml:space="preserve"> - </v>
      </c>
      <c r="E318" s="2454" t="str">
        <f t="shared" si="10"/>
        <v xml:space="preserve"> - </v>
      </c>
      <c r="F318" s="2421" t="s">
        <v>148</v>
      </c>
      <c r="G318" s="1416" t="s">
        <v>5414</v>
      </c>
      <c r="H318" s="134">
        <v>2</v>
      </c>
      <c r="I318" s="135">
        <v>8</v>
      </c>
      <c r="J318" s="136">
        <v>31</v>
      </c>
      <c r="K318" s="189"/>
      <c r="L318" s="189"/>
      <c r="M318" s="205" t="str">
        <f>IF('II.8.'!C45="","",'II.8.'!C45)</f>
        <v/>
      </c>
      <c r="N318" s="205" t="str">
        <f>IF('II.8.'!D45="","",'II.8.'!D45)</f>
        <v/>
      </c>
      <c r="O318" s="205" t="str">
        <f>IF('II.8.'!E45="","",'II.8.'!E45)</f>
        <v/>
      </c>
      <c r="P318" s="205" t="str">
        <f>IF('II.8.'!F45="","",'II.8.'!F45)</f>
        <v/>
      </c>
      <c r="Q318" s="158" t="str">
        <f>IF('II.8.'!H45="","",'II.8.'!H45)</f>
        <v/>
      </c>
      <c r="R318" s="113"/>
      <c r="S318" s="113"/>
      <c r="T318" s="113"/>
      <c r="U318" s="113"/>
      <c r="V318" s="113"/>
      <c r="W318" s="113"/>
      <c r="X318" s="113"/>
      <c r="Y318" s="113"/>
      <c r="Z318" s="113"/>
      <c r="AA318" s="113"/>
      <c r="AB318" s="113"/>
      <c r="AC318" s="113"/>
      <c r="AD318" s="113"/>
    </row>
    <row r="319" spans="4:30" x14ac:dyDescent="0.25">
      <c r="D319" s="2454" t="str">
        <f t="shared" si="9"/>
        <v xml:space="preserve"> - </v>
      </c>
      <c r="E319" s="2454" t="str">
        <f t="shared" si="10"/>
        <v xml:space="preserve"> - </v>
      </c>
      <c r="F319" s="2421" t="s">
        <v>149</v>
      </c>
      <c r="G319" s="1416" t="s">
        <v>5414</v>
      </c>
      <c r="H319" s="134">
        <v>2</v>
      </c>
      <c r="I319" s="135">
        <v>8</v>
      </c>
      <c r="J319" s="136">
        <v>32</v>
      </c>
      <c r="K319" s="189"/>
      <c r="L319" s="189"/>
      <c r="M319" s="205" t="str">
        <f>IF('II.8.'!C46="","",'II.8.'!C46)</f>
        <v/>
      </c>
      <c r="N319" s="205" t="str">
        <f>IF('II.8.'!D46="","",'II.8.'!D46)</f>
        <v/>
      </c>
      <c r="O319" s="205" t="str">
        <f>IF('II.8.'!E46="","",'II.8.'!E46)</f>
        <v/>
      </c>
      <c r="P319" s="205" t="str">
        <f>IF('II.8.'!F46="","",'II.8.'!F46)</f>
        <v/>
      </c>
      <c r="Q319" s="158" t="str">
        <f>IF('II.8.'!H46="","",'II.8.'!H46)</f>
        <v/>
      </c>
      <c r="R319" s="113"/>
      <c r="S319" s="113"/>
      <c r="T319" s="113"/>
      <c r="U319" s="113"/>
      <c r="V319" s="113"/>
      <c r="W319" s="113"/>
      <c r="X319" s="113"/>
      <c r="Y319" s="113"/>
      <c r="Z319" s="113"/>
      <c r="AA319" s="113"/>
      <c r="AB319" s="113"/>
      <c r="AC319" s="113"/>
      <c r="AD319" s="113"/>
    </row>
    <row r="320" spans="4:30" x14ac:dyDescent="0.25">
      <c r="D320" s="2454" t="str">
        <f t="shared" si="9"/>
        <v xml:space="preserve"> - </v>
      </c>
      <c r="E320" s="2454" t="str">
        <f t="shared" si="10"/>
        <v xml:space="preserve"> - </v>
      </c>
      <c r="F320" s="2421" t="s">
        <v>150</v>
      </c>
      <c r="G320" s="1416" t="s">
        <v>5414</v>
      </c>
      <c r="H320" s="134">
        <v>2</v>
      </c>
      <c r="I320" s="135">
        <v>8</v>
      </c>
      <c r="J320" s="136">
        <v>33</v>
      </c>
      <c r="K320" s="189"/>
      <c r="L320" s="189"/>
      <c r="M320" s="205" t="str">
        <f>IF('II.8.'!C47="","",'II.8.'!C47)</f>
        <v/>
      </c>
      <c r="N320" s="205" t="str">
        <f>IF('II.8.'!D47="","",'II.8.'!D47)</f>
        <v/>
      </c>
      <c r="O320" s="205" t="str">
        <f>IF('II.8.'!E47="","",'II.8.'!E47)</f>
        <v/>
      </c>
      <c r="P320" s="205" t="str">
        <f>IF('II.8.'!F47="","",'II.8.'!F47)</f>
        <v/>
      </c>
      <c r="Q320" s="158" t="str">
        <f>IF('II.8.'!H47="","",'II.8.'!H47)</f>
        <v/>
      </c>
      <c r="R320" s="113"/>
      <c r="S320" s="113"/>
      <c r="T320" s="113"/>
      <c r="U320" s="113"/>
      <c r="V320" s="113"/>
      <c r="W320" s="113"/>
      <c r="X320" s="113"/>
      <c r="Y320" s="113"/>
      <c r="Z320" s="113"/>
      <c r="AA320" s="113"/>
      <c r="AB320" s="113"/>
      <c r="AC320" s="113"/>
      <c r="AD320" s="113"/>
    </row>
    <row r="321" spans="4:30" x14ac:dyDescent="0.25">
      <c r="D321" s="2454" t="str">
        <f t="shared" si="9"/>
        <v xml:space="preserve"> - </v>
      </c>
      <c r="E321" s="2454" t="str">
        <f t="shared" si="10"/>
        <v xml:space="preserve"> - </v>
      </c>
      <c r="F321" s="2421" t="s">
        <v>151</v>
      </c>
      <c r="G321" s="1416" t="s">
        <v>5414</v>
      </c>
      <c r="H321" s="134">
        <v>2</v>
      </c>
      <c r="I321" s="135">
        <v>8</v>
      </c>
      <c r="J321" s="136">
        <v>34</v>
      </c>
      <c r="K321" s="189"/>
      <c r="L321" s="189"/>
      <c r="M321" s="205" t="str">
        <f>IF('II.8.'!C48="","",'II.8.'!C48)</f>
        <v/>
      </c>
      <c r="N321" s="205" t="str">
        <f>IF('II.8.'!D48="","",'II.8.'!D48)</f>
        <v/>
      </c>
      <c r="O321" s="205" t="str">
        <f>IF('II.8.'!E48="","",'II.8.'!E48)</f>
        <v/>
      </c>
      <c r="P321" s="205" t="str">
        <f>IF('II.8.'!F48="","",'II.8.'!F48)</f>
        <v/>
      </c>
      <c r="Q321" s="158" t="str">
        <f>IF('II.8.'!H48="","",'II.8.'!H48)</f>
        <v/>
      </c>
      <c r="R321" s="113"/>
      <c r="S321" s="113"/>
      <c r="T321" s="113"/>
      <c r="U321" s="113"/>
      <c r="V321" s="113"/>
      <c r="W321" s="113"/>
      <c r="X321" s="113"/>
      <c r="Y321" s="113"/>
      <c r="Z321" s="113"/>
      <c r="AA321" s="113"/>
      <c r="AB321" s="113"/>
      <c r="AC321" s="113"/>
      <c r="AD321" s="113"/>
    </row>
    <row r="322" spans="4:30" x14ac:dyDescent="0.25">
      <c r="D322" s="2454" t="str">
        <f t="shared" si="9"/>
        <v xml:space="preserve"> - </v>
      </c>
      <c r="E322" s="2454" t="str">
        <f t="shared" si="10"/>
        <v xml:space="preserve"> - </v>
      </c>
      <c r="F322" s="2421" t="s">
        <v>152</v>
      </c>
      <c r="G322" s="1416" t="s">
        <v>5414</v>
      </c>
      <c r="H322" s="134">
        <v>2</v>
      </c>
      <c r="I322" s="135">
        <v>8</v>
      </c>
      <c r="J322" s="136">
        <v>35</v>
      </c>
      <c r="K322" s="189"/>
      <c r="L322" s="189"/>
      <c r="M322" s="205" t="str">
        <f>IF('II.8.'!C49="","",'II.8.'!C49)</f>
        <v/>
      </c>
      <c r="N322" s="205" t="str">
        <f>IF('II.8.'!D49="","",'II.8.'!D49)</f>
        <v/>
      </c>
      <c r="O322" s="205" t="str">
        <f>IF('II.8.'!E49="","",'II.8.'!E49)</f>
        <v/>
      </c>
      <c r="P322" s="205" t="str">
        <f>IF('II.8.'!F49="","",'II.8.'!F49)</f>
        <v/>
      </c>
      <c r="Q322" s="158" t="str">
        <f>IF('II.8.'!H49="","",'II.8.'!H49)</f>
        <v/>
      </c>
      <c r="R322" s="113"/>
      <c r="S322" s="113"/>
      <c r="T322" s="113"/>
      <c r="U322" s="113"/>
      <c r="V322" s="113"/>
      <c r="W322" s="113"/>
      <c r="X322" s="113"/>
      <c r="Y322" s="113"/>
      <c r="Z322" s="113"/>
      <c r="AA322" s="113"/>
      <c r="AB322" s="113"/>
      <c r="AC322" s="113"/>
      <c r="AD322" s="113"/>
    </row>
    <row r="323" spans="4:30" x14ac:dyDescent="0.25">
      <c r="D323" s="2454" t="str">
        <f t="shared" si="9"/>
        <v xml:space="preserve"> - </v>
      </c>
      <c r="E323" s="2454" t="str">
        <f t="shared" si="10"/>
        <v xml:space="preserve"> - </v>
      </c>
      <c r="F323" s="2421" t="s">
        <v>178</v>
      </c>
      <c r="G323" s="1416" t="s">
        <v>5414</v>
      </c>
      <c r="H323" s="134">
        <v>2</v>
      </c>
      <c r="I323" s="135">
        <v>8</v>
      </c>
      <c r="J323" s="136">
        <v>36</v>
      </c>
      <c r="K323" s="189"/>
      <c r="L323" s="189"/>
      <c r="M323" s="205" t="str">
        <f>IF('II.8.'!C50="","",'II.8.'!C50)</f>
        <v/>
      </c>
      <c r="N323" s="205" t="str">
        <f>IF('II.8.'!D50="","",'II.8.'!D50)</f>
        <v/>
      </c>
      <c r="O323" s="205" t="str">
        <f>IF('II.8.'!E50="","",'II.8.'!E50)</f>
        <v/>
      </c>
      <c r="P323" s="205" t="str">
        <f>IF('II.8.'!F50="","",'II.8.'!F50)</f>
        <v/>
      </c>
      <c r="Q323" s="158" t="str">
        <f>IF('II.8.'!H50="","",'II.8.'!H50)</f>
        <v/>
      </c>
      <c r="R323" s="113"/>
      <c r="S323" s="113"/>
      <c r="T323" s="113"/>
      <c r="U323" s="113"/>
      <c r="V323" s="113"/>
      <c r="W323" s="113"/>
      <c r="X323" s="113"/>
      <c r="Y323" s="113"/>
      <c r="Z323" s="113"/>
      <c r="AA323" s="113"/>
      <c r="AB323" s="113"/>
      <c r="AC323" s="113"/>
      <c r="AD323" s="113"/>
    </row>
    <row r="324" spans="4:30" x14ac:dyDescent="0.25">
      <c r="D324" s="2454" t="str">
        <f t="shared" ref="D324:D387" si="11">IF(E324=" - "," - ","CUI"&amp;TEXT(E324,"0000000000")&amp;"_Cap"&amp;H324&amp;"Pct"&amp;TEXT(I324,"000")&amp;"Rd"&amp;TEXT(J324,"000"))</f>
        <v xml:space="preserve"> - </v>
      </c>
      <c r="E324" s="2454" t="str">
        <f t="shared" si="10"/>
        <v xml:space="preserve"> - </v>
      </c>
      <c r="F324" s="2421" t="s">
        <v>154</v>
      </c>
      <c r="G324" s="1416" t="s">
        <v>5414</v>
      </c>
      <c r="H324" s="134">
        <v>2</v>
      </c>
      <c r="I324" s="135">
        <v>8</v>
      </c>
      <c r="J324" s="136">
        <v>37</v>
      </c>
      <c r="K324" s="189"/>
      <c r="L324" s="189"/>
      <c r="M324" s="205" t="str">
        <f>IF('II.8.'!C51="","",'II.8.'!C51)</f>
        <v/>
      </c>
      <c r="N324" s="205" t="str">
        <f>IF('II.8.'!D51="","",'II.8.'!D51)</f>
        <v/>
      </c>
      <c r="O324" s="205" t="str">
        <f>IF('II.8.'!E51="","",'II.8.'!E51)</f>
        <v/>
      </c>
      <c r="P324" s="205" t="str">
        <f>IF('II.8.'!F51="","",'II.8.'!F51)</f>
        <v/>
      </c>
      <c r="Q324" s="158" t="str">
        <f>IF('II.8.'!H51="","",'II.8.'!H51)</f>
        <v/>
      </c>
      <c r="R324" s="113"/>
      <c r="S324" s="113"/>
      <c r="T324" s="113"/>
      <c r="U324" s="113"/>
      <c r="V324" s="113"/>
      <c r="W324" s="113"/>
      <c r="X324" s="113"/>
      <c r="Y324" s="113"/>
      <c r="Z324" s="113"/>
      <c r="AA324" s="113"/>
      <c r="AB324" s="113"/>
      <c r="AC324" s="113"/>
      <c r="AD324" s="113"/>
    </row>
    <row r="325" spans="4:30" x14ac:dyDescent="0.25">
      <c r="D325" s="2454" t="str">
        <f t="shared" si="11"/>
        <v xml:space="preserve"> - </v>
      </c>
      <c r="E325" s="2454" t="str">
        <f t="shared" si="10"/>
        <v xml:space="preserve"> - </v>
      </c>
      <c r="F325" s="2421" t="s">
        <v>155</v>
      </c>
      <c r="G325" s="1416" t="s">
        <v>5414</v>
      </c>
      <c r="H325" s="134">
        <v>2</v>
      </c>
      <c r="I325" s="135">
        <v>8</v>
      </c>
      <c r="J325" s="136">
        <v>38</v>
      </c>
      <c r="K325" s="189"/>
      <c r="L325" s="189"/>
      <c r="M325" s="205" t="str">
        <f>IF('II.8.'!C52="","",'II.8.'!C52)</f>
        <v/>
      </c>
      <c r="N325" s="205" t="str">
        <f>IF('II.8.'!D52="","",'II.8.'!D52)</f>
        <v/>
      </c>
      <c r="O325" s="205" t="str">
        <f>IF('II.8.'!E52="","",'II.8.'!E52)</f>
        <v/>
      </c>
      <c r="P325" s="205" t="str">
        <f>IF('II.8.'!F52="","",'II.8.'!F52)</f>
        <v/>
      </c>
      <c r="Q325" s="158" t="str">
        <f>IF('II.8.'!H52="","",'II.8.'!H52)</f>
        <v/>
      </c>
      <c r="R325" s="113"/>
      <c r="S325" s="113"/>
      <c r="T325" s="113"/>
      <c r="U325" s="113"/>
      <c r="V325" s="113"/>
      <c r="W325" s="113"/>
      <c r="X325" s="113"/>
      <c r="Y325" s="113"/>
      <c r="Z325" s="113"/>
      <c r="AA325" s="113"/>
      <c r="AB325" s="113"/>
      <c r="AC325" s="113"/>
      <c r="AD325" s="113"/>
    </row>
    <row r="326" spans="4:30" x14ac:dyDescent="0.25">
      <c r="D326" s="2454" t="str">
        <f t="shared" si="11"/>
        <v xml:space="preserve"> - </v>
      </c>
      <c r="E326" s="2454" t="str">
        <f t="shared" ref="E326:E389" si="12">E325</f>
        <v xml:space="preserve"> - </v>
      </c>
      <c r="F326" s="2421" t="s">
        <v>156</v>
      </c>
      <c r="G326" s="1416" t="s">
        <v>5414</v>
      </c>
      <c r="H326" s="134">
        <v>2</v>
      </c>
      <c r="I326" s="135">
        <v>8</v>
      </c>
      <c r="J326" s="136">
        <v>39</v>
      </c>
      <c r="K326" s="189"/>
      <c r="L326" s="189"/>
      <c r="M326" s="205" t="str">
        <f>IF('II.8.'!C53="","",'II.8.'!C53)</f>
        <v/>
      </c>
      <c r="N326" s="205" t="str">
        <f>IF('II.8.'!D53="","",'II.8.'!D53)</f>
        <v/>
      </c>
      <c r="O326" s="205" t="str">
        <f>IF('II.8.'!E53="","",'II.8.'!E53)</f>
        <v/>
      </c>
      <c r="P326" s="205" t="str">
        <f>IF('II.8.'!F53="","",'II.8.'!F53)</f>
        <v/>
      </c>
      <c r="Q326" s="158" t="str">
        <f>IF('II.8.'!H53="","",'II.8.'!H53)</f>
        <v/>
      </c>
      <c r="R326" s="113"/>
      <c r="S326" s="113"/>
      <c r="T326" s="113"/>
      <c r="U326" s="113"/>
      <c r="V326" s="113"/>
      <c r="W326" s="113"/>
      <c r="X326" s="113"/>
      <c r="Y326" s="113"/>
      <c r="Z326" s="113"/>
      <c r="AA326" s="113"/>
      <c r="AB326" s="113"/>
      <c r="AC326" s="113"/>
      <c r="AD326" s="113"/>
    </row>
    <row r="327" spans="4:30" x14ac:dyDescent="0.25">
      <c r="D327" s="2454" t="str">
        <f t="shared" si="11"/>
        <v xml:space="preserve"> - </v>
      </c>
      <c r="E327" s="2454" t="str">
        <f t="shared" si="12"/>
        <v xml:space="preserve"> - </v>
      </c>
      <c r="F327" s="2421" t="s">
        <v>157</v>
      </c>
      <c r="G327" s="1416" t="s">
        <v>5414</v>
      </c>
      <c r="H327" s="134">
        <v>2</v>
      </c>
      <c r="I327" s="135">
        <v>8</v>
      </c>
      <c r="J327" s="136">
        <v>40</v>
      </c>
      <c r="K327" s="189"/>
      <c r="L327" s="189"/>
      <c r="M327" s="205" t="str">
        <f>IF('II.8.'!C54="","",'II.8.'!C54)</f>
        <v/>
      </c>
      <c r="N327" s="205" t="str">
        <f>IF('II.8.'!D54="","",'II.8.'!D54)</f>
        <v/>
      </c>
      <c r="O327" s="205" t="str">
        <f>IF('II.8.'!E54="","",'II.8.'!E54)</f>
        <v/>
      </c>
      <c r="P327" s="205" t="str">
        <f>IF('II.8.'!F54="","",'II.8.'!F54)</f>
        <v/>
      </c>
      <c r="Q327" s="158" t="str">
        <f>IF('II.8.'!H54="","",'II.8.'!H54)</f>
        <v/>
      </c>
      <c r="R327" s="113"/>
      <c r="S327" s="113"/>
      <c r="T327" s="113"/>
      <c r="U327" s="113"/>
      <c r="V327" s="113"/>
      <c r="W327" s="113"/>
      <c r="X327" s="113"/>
      <c r="Y327" s="113"/>
      <c r="Z327" s="113"/>
      <c r="AA327" s="113"/>
      <c r="AB327" s="113"/>
      <c r="AC327" s="113"/>
      <c r="AD327" s="113"/>
    </row>
    <row r="328" spans="4:30" x14ac:dyDescent="0.25">
      <c r="D328" s="2454" t="str">
        <f t="shared" si="11"/>
        <v xml:space="preserve"> - </v>
      </c>
      <c r="E328" s="2454" t="str">
        <f t="shared" si="12"/>
        <v xml:space="preserve"> - </v>
      </c>
      <c r="F328" s="2421" t="s">
        <v>158</v>
      </c>
      <c r="G328" s="1416" t="s">
        <v>5414</v>
      </c>
      <c r="H328" s="134">
        <v>2</v>
      </c>
      <c r="I328" s="135">
        <v>8</v>
      </c>
      <c r="J328" s="136">
        <v>41</v>
      </c>
      <c r="K328" s="189"/>
      <c r="L328" s="189"/>
      <c r="M328" s="205" t="str">
        <f>IF('II.8.'!C55="","",'II.8.'!C55)</f>
        <v/>
      </c>
      <c r="N328" s="205" t="str">
        <f>IF('II.8.'!D55="","",'II.8.'!D55)</f>
        <v/>
      </c>
      <c r="O328" s="205" t="str">
        <f>IF('II.8.'!E55="","",'II.8.'!E55)</f>
        <v/>
      </c>
      <c r="P328" s="205" t="str">
        <f>IF('II.8.'!F55="","",'II.8.'!F55)</f>
        <v/>
      </c>
      <c r="Q328" s="158" t="str">
        <f>IF('II.8.'!H55="","",'II.8.'!H55)</f>
        <v/>
      </c>
      <c r="R328" s="113"/>
      <c r="S328" s="113"/>
      <c r="T328" s="113"/>
      <c r="U328" s="113"/>
      <c r="V328" s="113"/>
      <c r="W328" s="113"/>
      <c r="X328" s="113"/>
      <c r="Y328" s="113"/>
      <c r="Z328" s="113"/>
      <c r="AA328" s="113"/>
      <c r="AB328" s="113"/>
      <c r="AC328" s="113"/>
      <c r="AD328" s="113"/>
    </row>
    <row r="329" spans="4:30" x14ac:dyDescent="0.25">
      <c r="D329" s="2454" t="str">
        <f t="shared" si="11"/>
        <v xml:space="preserve"> - </v>
      </c>
      <c r="E329" s="2454" t="str">
        <f t="shared" si="12"/>
        <v xml:space="preserve"> - </v>
      </c>
      <c r="F329" s="2421" t="s">
        <v>159</v>
      </c>
      <c r="G329" s="1416" t="s">
        <v>5414</v>
      </c>
      <c r="H329" s="134">
        <v>2</v>
      </c>
      <c r="I329" s="135">
        <v>8</v>
      </c>
      <c r="J329" s="136">
        <v>42</v>
      </c>
      <c r="K329" s="189"/>
      <c r="L329" s="189"/>
      <c r="M329" s="205" t="str">
        <f>IF('II.8.'!C56="","",'II.8.'!C56)</f>
        <v/>
      </c>
      <c r="N329" s="205" t="str">
        <f>IF('II.8.'!D56="","",'II.8.'!D56)</f>
        <v/>
      </c>
      <c r="O329" s="205" t="str">
        <f>IF('II.8.'!E56="","",'II.8.'!E56)</f>
        <v/>
      </c>
      <c r="P329" s="205" t="str">
        <f>IF('II.8.'!F56="","",'II.8.'!F56)</f>
        <v/>
      </c>
      <c r="Q329" s="158" t="str">
        <f>IF('II.8.'!H56="","",'II.8.'!H56)</f>
        <v/>
      </c>
      <c r="R329" s="113"/>
      <c r="S329" s="113"/>
      <c r="T329" s="113"/>
      <c r="U329" s="113"/>
      <c r="V329" s="113"/>
      <c r="W329" s="113"/>
      <c r="X329" s="113"/>
      <c r="Y329" s="113"/>
      <c r="Z329" s="113"/>
      <c r="AA329" s="113"/>
      <c r="AB329" s="113"/>
      <c r="AC329" s="113"/>
      <c r="AD329" s="113"/>
    </row>
    <row r="330" spans="4:30" x14ac:dyDescent="0.25">
      <c r="D330" s="2454" t="str">
        <f t="shared" si="11"/>
        <v xml:space="preserve"> - </v>
      </c>
      <c r="E330" s="2454" t="str">
        <f t="shared" si="12"/>
        <v xml:space="preserve"> - </v>
      </c>
      <c r="F330" s="2421" t="s">
        <v>179</v>
      </c>
      <c r="G330" s="1416" t="s">
        <v>5414</v>
      </c>
      <c r="H330" s="134">
        <v>2</v>
      </c>
      <c r="I330" s="135">
        <v>8</v>
      </c>
      <c r="J330" s="136">
        <v>43</v>
      </c>
      <c r="K330" s="189"/>
      <c r="L330" s="189"/>
      <c r="M330" s="205" t="str">
        <f>IF('II.8.'!C57="","",'II.8.'!C57)</f>
        <v/>
      </c>
      <c r="N330" s="205" t="str">
        <f>IF('II.8.'!D57="","",'II.8.'!D57)</f>
        <v/>
      </c>
      <c r="O330" s="205" t="str">
        <f>IF('II.8.'!E57="","",'II.8.'!E57)</f>
        <v/>
      </c>
      <c r="P330" s="205" t="str">
        <f>IF('II.8.'!F57="","",'II.8.'!F57)</f>
        <v/>
      </c>
      <c r="Q330" s="158" t="str">
        <f>IF('II.8.'!H57="","",'II.8.'!H57)</f>
        <v/>
      </c>
      <c r="R330" s="113"/>
      <c r="S330" s="113"/>
      <c r="T330" s="113"/>
      <c r="U330" s="113"/>
      <c r="V330" s="113"/>
      <c r="W330" s="113"/>
      <c r="X330" s="113"/>
      <c r="Y330" s="113"/>
      <c r="Z330" s="113"/>
      <c r="AA330" s="113"/>
      <c r="AB330" s="113"/>
      <c r="AC330" s="113"/>
      <c r="AD330" s="113"/>
    </row>
    <row r="331" spans="4:30" x14ac:dyDescent="0.25">
      <c r="D331" s="2454" t="str">
        <f t="shared" si="11"/>
        <v xml:space="preserve"> - </v>
      </c>
      <c r="E331" s="2454" t="str">
        <f t="shared" si="12"/>
        <v xml:space="preserve"> - </v>
      </c>
      <c r="F331" s="2421" t="s">
        <v>180</v>
      </c>
      <c r="G331" s="1416" t="s">
        <v>5414</v>
      </c>
      <c r="H331" s="134">
        <v>2</v>
      </c>
      <c r="I331" s="135">
        <v>8</v>
      </c>
      <c r="J331" s="136">
        <v>44</v>
      </c>
      <c r="K331" s="189"/>
      <c r="L331" s="189"/>
      <c r="M331" s="205" t="str">
        <f>IF('II.8.'!C58="","",'II.8.'!C58)</f>
        <v/>
      </c>
      <c r="N331" s="205" t="str">
        <f>IF('II.8.'!D58="","",'II.8.'!D58)</f>
        <v/>
      </c>
      <c r="O331" s="205" t="str">
        <f>IF('II.8.'!E58="","",'II.8.'!E58)</f>
        <v/>
      </c>
      <c r="P331" s="205" t="str">
        <f>IF('II.8.'!F58="","",'II.8.'!F58)</f>
        <v/>
      </c>
      <c r="Q331" s="158" t="str">
        <f>IF('II.8.'!H58="","",'II.8.'!H58)</f>
        <v/>
      </c>
      <c r="R331" s="113"/>
      <c r="S331" s="113"/>
      <c r="T331" s="113"/>
      <c r="U331" s="113"/>
      <c r="V331" s="113"/>
      <c r="W331" s="113"/>
      <c r="X331" s="113"/>
      <c r="Y331" s="113"/>
      <c r="Z331" s="113"/>
      <c r="AA331" s="113"/>
      <c r="AB331" s="113"/>
      <c r="AC331" s="113"/>
      <c r="AD331" s="113"/>
    </row>
    <row r="332" spans="4:30" x14ac:dyDescent="0.25">
      <c r="D332" s="2454" t="str">
        <f t="shared" si="11"/>
        <v xml:space="preserve"> - </v>
      </c>
      <c r="E332" s="2454" t="str">
        <f t="shared" si="12"/>
        <v xml:space="preserve"> - </v>
      </c>
      <c r="F332" s="2421" t="s">
        <v>162</v>
      </c>
      <c r="G332" s="1416" t="s">
        <v>5414</v>
      </c>
      <c r="H332" s="134">
        <v>2</v>
      </c>
      <c r="I332" s="135">
        <v>8</v>
      </c>
      <c r="J332" s="136">
        <v>45</v>
      </c>
      <c r="K332" s="189"/>
      <c r="L332" s="189"/>
      <c r="M332" s="205" t="str">
        <f>IF('II.8.'!C59="","",'II.8.'!C59)</f>
        <v/>
      </c>
      <c r="N332" s="205" t="str">
        <f>IF('II.8.'!D59="","",'II.8.'!D59)</f>
        <v/>
      </c>
      <c r="O332" s="205" t="str">
        <f>IF('II.8.'!E59="","",'II.8.'!E59)</f>
        <v/>
      </c>
      <c r="P332" s="205" t="str">
        <f>IF('II.8.'!F59="","",'II.8.'!F59)</f>
        <v/>
      </c>
      <c r="Q332" s="158" t="str">
        <f>IF('II.8.'!H59="","",'II.8.'!H59)</f>
        <v/>
      </c>
      <c r="R332" s="113"/>
      <c r="S332" s="113"/>
      <c r="T332" s="113"/>
      <c r="U332" s="113"/>
      <c r="V332" s="113"/>
      <c r="W332" s="113"/>
      <c r="X332" s="113"/>
      <c r="Y332" s="113"/>
      <c r="Z332" s="113"/>
      <c r="AA332" s="113"/>
      <c r="AB332" s="113"/>
      <c r="AC332" s="113"/>
      <c r="AD332" s="113"/>
    </row>
    <row r="333" spans="4:30" x14ac:dyDescent="0.25">
      <c r="D333" s="2454" t="str">
        <f t="shared" si="11"/>
        <v xml:space="preserve"> - </v>
      </c>
      <c r="E333" s="2454" t="str">
        <f t="shared" si="12"/>
        <v xml:space="preserve"> - </v>
      </c>
      <c r="F333" s="2421" t="s">
        <v>181</v>
      </c>
      <c r="G333" s="1416" t="s">
        <v>5414</v>
      </c>
      <c r="H333" s="134">
        <v>2</v>
      </c>
      <c r="I333" s="135">
        <v>8</v>
      </c>
      <c r="J333" s="136">
        <v>46</v>
      </c>
      <c r="K333" s="189"/>
      <c r="L333" s="189"/>
      <c r="M333" s="205" t="str">
        <f>IF('II.8.'!C60="","",'II.8.'!C60)</f>
        <v/>
      </c>
      <c r="N333" s="205" t="str">
        <f>IF('II.8.'!D60="","",'II.8.'!D60)</f>
        <v/>
      </c>
      <c r="O333" s="205" t="str">
        <f>IF('II.8.'!E60="","",'II.8.'!E60)</f>
        <v/>
      </c>
      <c r="P333" s="205" t="str">
        <f>IF('II.8.'!F60="","",'II.8.'!F60)</f>
        <v/>
      </c>
      <c r="Q333" s="158" t="str">
        <f>IF('II.8.'!H60="","",'II.8.'!H60)</f>
        <v/>
      </c>
      <c r="R333" s="113"/>
      <c r="S333" s="113"/>
      <c r="T333" s="113"/>
      <c r="U333" s="113"/>
      <c r="V333" s="113"/>
      <c r="W333" s="113"/>
      <c r="X333" s="113"/>
      <c r="Y333" s="113"/>
      <c r="Z333" s="113"/>
      <c r="AA333" s="113"/>
      <c r="AB333" s="113"/>
      <c r="AC333" s="113"/>
      <c r="AD333" s="113"/>
    </row>
    <row r="334" spans="4:30" x14ac:dyDescent="0.25">
      <c r="D334" s="2454" t="str">
        <f t="shared" si="11"/>
        <v xml:space="preserve"> - </v>
      </c>
      <c r="E334" s="2454" t="str">
        <f t="shared" si="12"/>
        <v xml:space="preserve"> - </v>
      </c>
      <c r="F334" s="2421" t="s">
        <v>164</v>
      </c>
      <c r="G334" s="1416" t="s">
        <v>5414</v>
      </c>
      <c r="H334" s="134">
        <v>2</v>
      </c>
      <c r="I334" s="135">
        <v>8</v>
      </c>
      <c r="J334" s="136">
        <v>47</v>
      </c>
      <c r="K334" s="189"/>
      <c r="L334" s="189"/>
      <c r="M334" s="205" t="str">
        <f>IF('II.8.'!C61="","",'II.8.'!C61)</f>
        <v/>
      </c>
      <c r="N334" s="205" t="str">
        <f>IF('II.8.'!D61="","",'II.8.'!D61)</f>
        <v/>
      </c>
      <c r="O334" s="205" t="str">
        <f>IF('II.8.'!E61="","",'II.8.'!E61)</f>
        <v/>
      </c>
      <c r="P334" s="205" t="str">
        <f>IF('II.8.'!F61="","",'II.8.'!F61)</f>
        <v/>
      </c>
      <c r="Q334" s="158" t="str">
        <f>IF('II.8.'!H61="","",'II.8.'!H61)</f>
        <v/>
      </c>
      <c r="R334" s="113"/>
      <c r="S334" s="113"/>
      <c r="T334" s="113"/>
      <c r="U334" s="113"/>
      <c r="V334" s="113"/>
      <c r="W334" s="113"/>
      <c r="X334" s="113"/>
      <c r="Y334" s="113"/>
      <c r="Z334" s="113"/>
      <c r="AA334" s="113"/>
      <c r="AB334" s="113"/>
      <c r="AC334" s="113"/>
      <c r="AD334" s="113"/>
    </row>
    <row r="335" spans="4:30" x14ac:dyDescent="0.25">
      <c r="D335" s="2454" t="str">
        <f t="shared" si="11"/>
        <v xml:space="preserve"> - </v>
      </c>
      <c r="E335" s="2454" t="str">
        <f t="shared" si="12"/>
        <v xml:space="preserve"> - </v>
      </c>
      <c r="F335" s="2421" t="s">
        <v>165</v>
      </c>
      <c r="G335" s="1416" t="s">
        <v>5414</v>
      </c>
      <c r="H335" s="134">
        <v>2</v>
      </c>
      <c r="I335" s="135">
        <v>8</v>
      </c>
      <c r="J335" s="136">
        <v>48</v>
      </c>
      <c r="K335" s="189"/>
      <c r="L335" s="189"/>
      <c r="M335" s="205" t="str">
        <f>IF('II.8.'!C62="","",'II.8.'!C62)</f>
        <v/>
      </c>
      <c r="N335" s="205" t="str">
        <f>IF('II.8.'!D62="","",'II.8.'!D62)</f>
        <v/>
      </c>
      <c r="O335" s="205" t="str">
        <f>IF('II.8.'!E62="","",'II.8.'!E62)</f>
        <v/>
      </c>
      <c r="P335" s="205" t="str">
        <f>IF('II.8.'!F62="","",'II.8.'!F62)</f>
        <v/>
      </c>
      <c r="Q335" s="158" t="str">
        <f>IF('II.8.'!H62="","",'II.8.'!H62)</f>
        <v/>
      </c>
      <c r="R335" s="113"/>
      <c r="S335" s="113"/>
      <c r="T335" s="113"/>
      <c r="U335" s="113"/>
      <c r="V335" s="113"/>
      <c r="W335" s="113"/>
      <c r="X335" s="113"/>
      <c r="Y335" s="113"/>
      <c r="Z335" s="113"/>
      <c r="AA335" s="113"/>
      <c r="AB335" s="113"/>
      <c r="AC335" s="113"/>
      <c r="AD335" s="113"/>
    </row>
    <row r="336" spans="4:30" x14ac:dyDescent="0.25">
      <c r="D336" s="2454" t="str">
        <f t="shared" si="11"/>
        <v xml:space="preserve"> - </v>
      </c>
      <c r="E336" s="2454" t="str">
        <f t="shared" si="12"/>
        <v xml:space="preserve"> - </v>
      </c>
      <c r="F336" s="2421" t="s">
        <v>182</v>
      </c>
      <c r="G336" s="1416" t="s">
        <v>5414</v>
      </c>
      <c r="H336" s="134">
        <v>2</v>
      </c>
      <c r="I336" s="135">
        <v>8</v>
      </c>
      <c r="J336" s="136">
        <v>49</v>
      </c>
      <c r="K336" s="189"/>
      <c r="L336" s="189"/>
      <c r="M336" s="352"/>
      <c r="N336" s="352"/>
      <c r="O336" s="352"/>
      <c r="P336" s="352"/>
      <c r="Q336" s="158" t="str">
        <f>IF('II.8.'!H63="","",'II.8.'!H63)</f>
        <v/>
      </c>
      <c r="R336" s="113"/>
      <c r="S336" s="113"/>
      <c r="T336" s="113"/>
      <c r="U336" s="113"/>
      <c r="V336" s="113"/>
      <c r="W336" s="113"/>
      <c r="X336" s="113"/>
      <c r="Y336" s="113"/>
      <c r="Z336" s="113"/>
      <c r="AA336" s="113"/>
      <c r="AB336" s="113"/>
      <c r="AC336" s="113"/>
      <c r="AD336" s="113"/>
    </row>
    <row r="337" spans="4:30" x14ac:dyDescent="0.25">
      <c r="D337" s="2454" t="str">
        <f t="shared" si="11"/>
        <v xml:space="preserve"> - </v>
      </c>
      <c r="E337" s="2454" t="str">
        <f t="shared" si="12"/>
        <v xml:space="preserve"> - </v>
      </c>
      <c r="F337" s="2421" t="s">
        <v>183</v>
      </c>
      <c r="G337" s="1416" t="s">
        <v>5414</v>
      </c>
      <c r="H337" s="134">
        <v>2</v>
      </c>
      <c r="I337" s="135">
        <v>8</v>
      </c>
      <c r="J337" s="136">
        <v>50</v>
      </c>
      <c r="K337" s="189"/>
      <c r="L337" s="189"/>
      <c r="M337" s="352"/>
      <c r="N337" s="352"/>
      <c r="O337" s="352"/>
      <c r="P337" s="352"/>
      <c r="Q337" s="158" t="str">
        <f>IF('II.8.'!H64="","",'II.8.'!H64)</f>
        <v/>
      </c>
      <c r="R337" s="113"/>
      <c r="S337" s="113"/>
      <c r="T337" s="113"/>
      <c r="U337" s="113"/>
      <c r="V337" s="113"/>
      <c r="W337" s="113"/>
      <c r="X337" s="113"/>
      <c r="Y337" s="113"/>
      <c r="Z337" s="113"/>
      <c r="AA337" s="113"/>
      <c r="AB337" s="113"/>
      <c r="AC337" s="113"/>
      <c r="AD337" s="113"/>
    </row>
    <row r="338" spans="4:30" x14ac:dyDescent="0.25">
      <c r="D338" s="2454" t="str">
        <f t="shared" si="11"/>
        <v xml:space="preserve"> - </v>
      </c>
      <c r="E338" s="2454" t="str">
        <f t="shared" si="12"/>
        <v xml:space="preserve"> - </v>
      </c>
      <c r="F338" s="2421" t="s">
        <v>184</v>
      </c>
      <c r="G338" s="1416" t="s">
        <v>5414</v>
      </c>
      <c r="H338" s="134">
        <v>2</v>
      </c>
      <c r="I338" s="135">
        <v>8</v>
      </c>
      <c r="J338" s="136">
        <v>51</v>
      </c>
      <c r="K338" s="189"/>
      <c r="L338" s="189"/>
      <c r="M338" s="352"/>
      <c r="N338" s="352"/>
      <c r="O338" s="352"/>
      <c r="P338" s="352"/>
      <c r="Q338" s="158" t="str">
        <f>IF('II.8.'!H65="","",'II.8.'!H65)</f>
        <v/>
      </c>
      <c r="R338" s="113"/>
      <c r="S338" s="113"/>
      <c r="T338" s="113"/>
      <c r="U338" s="113"/>
      <c r="V338" s="113"/>
      <c r="W338" s="113"/>
      <c r="X338" s="113"/>
      <c r="Y338" s="113"/>
      <c r="Z338" s="113"/>
      <c r="AA338" s="113"/>
      <c r="AB338" s="113"/>
      <c r="AC338" s="113"/>
      <c r="AD338" s="113"/>
    </row>
    <row r="339" spans="4:30" x14ac:dyDescent="0.25">
      <c r="D339" s="2454" t="str">
        <f t="shared" si="11"/>
        <v xml:space="preserve"> - </v>
      </c>
      <c r="E339" s="2454" t="str">
        <f t="shared" si="12"/>
        <v xml:space="preserve"> - </v>
      </c>
      <c r="F339" s="2421" t="s">
        <v>185</v>
      </c>
      <c r="G339" s="1416" t="s">
        <v>5414</v>
      </c>
      <c r="H339" s="134">
        <v>2</v>
      </c>
      <c r="I339" s="135">
        <v>8</v>
      </c>
      <c r="J339" s="136">
        <v>52</v>
      </c>
      <c r="K339" s="189"/>
      <c r="L339" s="189"/>
      <c r="M339" s="352"/>
      <c r="N339" s="352"/>
      <c r="O339" s="352"/>
      <c r="P339" s="352"/>
      <c r="Q339" s="158" t="str">
        <f>IF('II.8.'!H66="","",'II.8.'!H66)</f>
        <v/>
      </c>
      <c r="R339" s="113"/>
      <c r="S339" s="113"/>
      <c r="T339" s="113"/>
      <c r="U339" s="113"/>
      <c r="V339" s="113"/>
      <c r="W339" s="113"/>
      <c r="X339" s="113"/>
      <c r="Y339" s="113"/>
      <c r="Z339" s="113"/>
      <c r="AA339" s="113"/>
      <c r="AB339" s="113"/>
      <c r="AC339" s="113"/>
      <c r="AD339" s="113"/>
    </row>
    <row r="340" spans="4:30" x14ac:dyDescent="0.25">
      <c r="D340" s="2454" t="str">
        <f t="shared" si="11"/>
        <v xml:space="preserve"> - </v>
      </c>
      <c r="E340" s="2454" t="str">
        <f t="shared" si="12"/>
        <v xml:space="preserve"> - </v>
      </c>
      <c r="F340" s="2421" t="s">
        <v>186</v>
      </c>
      <c r="G340" s="1416" t="s">
        <v>5414</v>
      </c>
      <c r="H340" s="134">
        <v>2</v>
      </c>
      <c r="I340" s="135">
        <v>8</v>
      </c>
      <c r="J340" s="136">
        <v>53</v>
      </c>
      <c r="K340" s="189"/>
      <c r="L340" s="189"/>
      <c r="M340" s="352"/>
      <c r="N340" s="352"/>
      <c r="O340" s="352"/>
      <c r="P340" s="352"/>
      <c r="Q340" s="158" t="str">
        <f>IF('II.8.'!H67="","",'II.8.'!H67)</f>
        <v/>
      </c>
      <c r="R340" s="113"/>
      <c r="S340" s="113"/>
      <c r="T340" s="113"/>
      <c r="U340" s="113"/>
      <c r="V340" s="113"/>
      <c r="W340" s="113"/>
      <c r="X340" s="113"/>
      <c r="Y340" s="113"/>
      <c r="Z340" s="113"/>
      <c r="AA340" s="113"/>
      <c r="AB340" s="113"/>
      <c r="AC340" s="113"/>
      <c r="AD340" s="113"/>
    </row>
    <row r="341" spans="4:30" x14ac:dyDescent="0.25">
      <c r="D341" s="2454" t="str">
        <f t="shared" si="11"/>
        <v xml:space="preserve"> - </v>
      </c>
      <c r="E341" s="2454" t="str">
        <f t="shared" si="12"/>
        <v xml:space="preserve"> - </v>
      </c>
      <c r="F341" s="2421" t="s">
        <v>187</v>
      </c>
      <c r="G341" s="1416" t="s">
        <v>5414</v>
      </c>
      <c r="H341" s="134">
        <v>2</v>
      </c>
      <c r="I341" s="135">
        <v>8</v>
      </c>
      <c r="J341" s="136">
        <v>54</v>
      </c>
      <c r="K341" s="189"/>
      <c r="L341" s="189"/>
      <c r="M341" s="205" t="str">
        <f>IF('II.8.'!C68="","",'II.8.'!C68)</f>
        <v/>
      </c>
      <c r="N341" s="205" t="str">
        <f>IF('II.8.'!D68="","",'II.8.'!D68)</f>
        <v/>
      </c>
      <c r="O341" s="205" t="str">
        <f>IF('II.8.'!E68="","",'II.8.'!E68)</f>
        <v/>
      </c>
      <c r="P341" s="205" t="str">
        <f>IF('II.8.'!F68="","",'II.8.'!F68)</f>
        <v/>
      </c>
      <c r="Q341" s="158" t="str">
        <f>IF('II.8.'!H68="","",'II.8.'!H68)</f>
        <v/>
      </c>
      <c r="R341" s="113"/>
      <c r="S341" s="113"/>
      <c r="T341" s="113"/>
      <c r="U341" s="113"/>
      <c r="V341" s="113"/>
      <c r="W341" s="113"/>
      <c r="X341" s="113"/>
      <c r="Y341" s="113"/>
      <c r="Z341" s="113"/>
      <c r="AA341" s="113"/>
      <c r="AB341" s="113"/>
      <c r="AC341" s="113"/>
      <c r="AD341" s="113"/>
    </row>
    <row r="342" spans="4:30" x14ac:dyDescent="0.25">
      <c r="D342" s="2454" t="str">
        <f t="shared" si="11"/>
        <v xml:space="preserve"> - </v>
      </c>
      <c r="E342" s="2454" t="str">
        <f t="shared" si="12"/>
        <v xml:space="preserve"> - </v>
      </c>
      <c r="F342" s="2421" t="s">
        <v>188</v>
      </c>
      <c r="G342" s="1416" t="s">
        <v>5414</v>
      </c>
      <c r="H342" s="134">
        <v>2</v>
      </c>
      <c r="I342" s="135">
        <v>8</v>
      </c>
      <c r="J342" s="136">
        <v>55</v>
      </c>
      <c r="K342" s="189"/>
      <c r="L342" s="189"/>
      <c r="M342" s="352"/>
      <c r="N342" s="352"/>
      <c r="O342" s="352"/>
      <c r="P342" s="352"/>
      <c r="Q342" s="158" t="str">
        <f>IF('II.8.'!H69="","",'II.8.'!H69)</f>
        <v/>
      </c>
      <c r="R342" s="113"/>
      <c r="S342" s="113"/>
      <c r="T342" s="113"/>
      <c r="U342" s="113"/>
      <c r="V342" s="113"/>
      <c r="W342" s="113"/>
      <c r="X342" s="113"/>
      <c r="Y342" s="113"/>
      <c r="Z342" s="113"/>
      <c r="AA342" s="113"/>
      <c r="AB342" s="113"/>
      <c r="AC342" s="113"/>
      <c r="AD342" s="113"/>
    </row>
    <row r="343" spans="4:30" x14ac:dyDescent="0.25">
      <c r="D343" s="2454" t="str">
        <f t="shared" si="11"/>
        <v xml:space="preserve"> - </v>
      </c>
      <c r="E343" s="2454" t="str">
        <f t="shared" si="12"/>
        <v xml:space="preserve"> - </v>
      </c>
      <c r="F343" s="2421" t="s">
        <v>189</v>
      </c>
      <c r="G343" s="1416" t="s">
        <v>5414</v>
      </c>
      <c r="H343" s="134">
        <v>2</v>
      </c>
      <c r="I343" s="135">
        <v>8</v>
      </c>
      <c r="J343" s="136">
        <v>56</v>
      </c>
      <c r="K343" s="189"/>
      <c r="L343" s="189"/>
      <c r="M343" s="352"/>
      <c r="N343" s="352"/>
      <c r="O343" s="352"/>
      <c r="P343" s="352"/>
      <c r="Q343" s="158" t="str">
        <f>IF('II.8.'!H70="","",'II.8.'!H70)</f>
        <v/>
      </c>
      <c r="R343" s="113"/>
      <c r="S343" s="113"/>
      <c r="T343" s="113"/>
      <c r="U343" s="113"/>
      <c r="V343" s="113"/>
      <c r="W343" s="113"/>
      <c r="X343" s="113"/>
      <c r="Y343" s="113"/>
      <c r="Z343" s="113"/>
      <c r="AA343" s="113"/>
      <c r="AB343" s="113"/>
      <c r="AC343" s="113"/>
      <c r="AD343" s="113"/>
    </row>
    <row r="344" spans="4:30" x14ac:dyDescent="0.25">
      <c r="D344" s="2454" t="str">
        <f t="shared" si="11"/>
        <v xml:space="preserve"> - </v>
      </c>
      <c r="E344" s="2454" t="str">
        <f t="shared" si="12"/>
        <v xml:space="preserve"> - </v>
      </c>
      <c r="F344" s="2421" t="s">
        <v>190</v>
      </c>
      <c r="G344" s="1416" t="s">
        <v>5414</v>
      </c>
      <c r="H344" s="134">
        <v>2</v>
      </c>
      <c r="I344" s="135">
        <v>8</v>
      </c>
      <c r="J344" s="136">
        <v>57</v>
      </c>
      <c r="K344" s="189"/>
      <c r="L344" s="189"/>
      <c r="M344" s="352"/>
      <c r="N344" s="352"/>
      <c r="O344" s="352"/>
      <c r="P344" s="352"/>
      <c r="Q344" s="158" t="str">
        <f>IF('II.8.'!H71="","",'II.8.'!H71)</f>
        <v/>
      </c>
      <c r="R344" s="113"/>
      <c r="S344" s="113"/>
      <c r="T344" s="113"/>
      <c r="U344" s="113"/>
      <c r="V344" s="113"/>
      <c r="W344" s="113"/>
      <c r="X344" s="113"/>
      <c r="Y344" s="113"/>
      <c r="Z344" s="113"/>
      <c r="AA344" s="113"/>
      <c r="AB344" s="113"/>
      <c r="AC344" s="113"/>
      <c r="AD344" s="113"/>
    </row>
    <row r="345" spans="4:30" x14ac:dyDescent="0.25">
      <c r="D345" s="2454" t="str">
        <f t="shared" si="11"/>
        <v xml:space="preserve"> - </v>
      </c>
      <c r="E345" s="2454" t="str">
        <f t="shared" si="12"/>
        <v xml:space="preserve"> - </v>
      </c>
      <c r="F345" s="2421" t="s">
        <v>191</v>
      </c>
      <c r="G345" s="1416" t="s">
        <v>5414</v>
      </c>
      <c r="H345" s="134">
        <v>2</v>
      </c>
      <c r="I345" s="135">
        <v>8</v>
      </c>
      <c r="J345" s="136">
        <v>58</v>
      </c>
      <c r="K345" s="189"/>
      <c r="L345" s="189"/>
      <c r="M345" s="352"/>
      <c r="N345" s="352"/>
      <c r="O345" s="352"/>
      <c r="P345" s="352"/>
      <c r="Q345" s="158" t="str">
        <f>IF('II.8.'!H72="","",'II.8.'!H72)</f>
        <v/>
      </c>
      <c r="R345" s="113"/>
      <c r="S345" s="113"/>
      <c r="T345" s="113"/>
      <c r="U345" s="113"/>
      <c r="V345" s="113"/>
      <c r="W345" s="113"/>
      <c r="X345" s="113"/>
      <c r="Y345" s="113"/>
      <c r="Z345" s="113"/>
      <c r="AA345" s="113"/>
      <c r="AB345" s="113"/>
      <c r="AC345" s="113"/>
      <c r="AD345" s="113"/>
    </row>
    <row r="346" spans="4:30" x14ac:dyDescent="0.25">
      <c r="D346" s="2454" t="str">
        <f t="shared" si="11"/>
        <v xml:space="preserve"> - </v>
      </c>
      <c r="E346" s="2454" t="str">
        <f t="shared" si="12"/>
        <v xml:space="preserve"> - </v>
      </c>
      <c r="F346" s="2421" t="s">
        <v>192</v>
      </c>
      <c r="G346" s="1416" t="s">
        <v>5414</v>
      </c>
      <c r="H346" s="134">
        <v>2</v>
      </c>
      <c r="I346" s="135">
        <v>8</v>
      </c>
      <c r="J346" s="136">
        <v>59</v>
      </c>
      <c r="K346" s="189"/>
      <c r="L346" s="189"/>
      <c r="M346" s="352"/>
      <c r="N346" s="352"/>
      <c r="O346" s="352"/>
      <c r="P346" s="352"/>
      <c r="Q346" s="158" t="str">
        <f>IF('II.8.'!H73="","",'II.8.'!H73)</f>
        <v/>
      </c>
      <c r="R346" s="113"/>
      <c r="S346" s="113"/>
      <c r="T346" s="113"/>
      <c r="U346" s="113"/>
      <c r="V346" s="113"/>
      <c r="W346" s="113"/>
      <c r="X346" s="113"/>
      <c r="Y346" s="113"/>
      <c r="Z346" s="113"/>
      <c r="AA346" s="113"/>
      <c r="AB346" s="113"/>
      <c r="AC346" s="113"/>
      <c r="AD346" s="113"/>
    </row>
    <row r="347" spans="4:30" x14ac:dyDescent="0.25">
      <c r="D347" s="2454" t="str">
        <f t="shared" si="11"/>
        <v xml:space="preserve"> - </v>
      </c>
      <c r="E347" s="2454" t="str">
        <f t="shared" si="12"/>
        <v xml:space="preserve"> - </v>
      </c>
      <c r="F347" s="2421" t="s">
        <v>193</v>
      </c>
      <c r="G347" s="1416" t="s">
        <v>5414</v>
      </c>
      <c r="H347" s="134">
        <v>2</v>
      </c>
      <c r="I347" s="135">
        <v>8</v>
      </c>
      <c r="J347" s="136">
        <v>60</v>
      </c>
      <c r="K347" s="189"/>
      <c r="L347" s="189"/>
      <c r="M347" s="352"/>
      <c r="N347" s="352"/>
      <c r="O347" s="352"/>
      <c r="P347" s="352"/>
      <c r="Q347" s="158" t="str">
        <f>IF('II.8.'!H74="","",'II.8.'!H74)</f>
        <v/>
      </c>
      <c r="R347" s="113"/>
      <c r="S347" s="113"/>
      <c r="T347" s="113"/>
      <c r="U347" s="113"/>
      <c r="V347" s="113"/>
      <c r="W347" s="113"/>
      <c r="X347" s="113"/>
      <c r="Y347" s="113"/>
      <c r="Z347" s="113"/>
      <c r="AA347" s="113"/>
      <c r="AB347" s="113"/>
      <c r="AC347" s="113"/>
      <c r="AD347" s="113"/>
    </row>
    <row r="348" spans="4:30" x14ac:dyDescent="0.25">
      <c r="D348" s="2454" t="str">
        <f t="shared" si="11"/>
        <v xml:space="preserve"> - </v>
      </c>
      <c r="E348" s="2454" t="str">
        <f t="shared" si="12"/>
        <v xml:space="preserve"> - </v>
      </c>
      <c r="F348" s="2421" t="s">
        <v>194</v>
      </c>
      <c r="G348" s="1416" t="s">
        <v>5414</v>
      </c>
      <c r="H348" s="134">
        <v>2</v>
      </c>
      <c r="I348" s="135">
        <v>8</v>
      </c>
      <c r="J348" s="136">
        <v>61</v>
      </c>
      <c r="K348" s="189"/>
      <c r="L348" s="189"/>
      <c r="M348" s="352"/>
      <c r="N348" s="352"/>
      <c r="O348" s="352"/>
      <c r="P348" s="352"/>
      <c r="Q348" s="158" t="str">
        <f>IF('II.8.'!H75="","",'II.8.'!H75)</f>
        <v/>
      </c>
      <c r="R348" s="113"/>
      <c r="S348" s="113"/>
      <c r="T348" s="113"/>
      <c r="U348" s="113"/>
      <c r="V348" s="113"/>
      <c r="W348" s="113"/>
      <c r="X348" s="113"/>
      <c r="Y348" s="113"/>
      <c r="Z348" s="113"/>
      <c r="AA348" s="113"/>
      <c r="AB348" s="113"/>
      <c r="AC348" s="113"/>
      <c r="AD348" s="113"/>
    </row>
    <row r="349" spans="4:30" x14ac:dyDescent="0.25">
      <c r="D349" s="2454" t="str">
        <f t="shared" si="11"/>
        <v xml:space="preserve"> - </v>
      </c>
      <c r="E349" s="2454" t="str">
        <f t="shared" si="12"/>
        <v xml:space="preserve"> - </v>
      </c>
      <c r="F349" s="2421" t="s">
        <v>195</v>
      </c>
      <c r="G349" s="1416" t="s">
        <v>5414</v>
      </c>
      <c r="H349" s="134">
        <v>2</v>
      </c>
      <c r="I349" s="135">
        <v>8</v>
      </c>
      <c r="J349" s="136">
        <v>62</v>
      </c>
      <c r="K349" s="189"/>
      <c r="L349" s="189"/>
      <c r="M349" s="352"/>
      <c r="N349" s="352"/>
      <c r="O349" s="352"/>
      <c r="P349" s="352"/>
      <c r="Q349" s="158" t="str">
        <f>IF('II.8.'!H76="","",'II.8.'!H76)</f>
        <v/>
      </c>
      <c r="R349" s="113"/>
      <c r="S349" s="113"/>
      <c r="T349" s="113"/>
      <c r="U349" s="113"/>
      <c r="V349" s="113"/>
      <c r="W349" s="113"/>
      <c r="X349" s="113"/>
      <c r="Y349" s="113"/>
      <c r="Z349" s="113"/>
      <c r="AA349" s="113"/>
      <c r="AB349" s="113"/>
      <c r="AC349" s="113"/>
      <c r="AD349" s="113"/>
    </row>
    <row r="350" spans="4:30" x14ac:dyDescent="0.25">
      <c r="D350" s="2454" t="str">
        <f t="shared" si="11"/>
        <v xml:space="preserve"> - </v>
      </c>
      <c r="E350" s="2454" t="str">
        <f t="shared" si="12"/>
        <v xml:space="preserve"> - </v>
      </c>
      <c r="F350" s="2421" t="s">
        <v>196</v>
      </c>
      <c r="G350" s="1416" t="s">
        <v>5414</v>
      </c>
      <c r="H350" s="134">
        <v>2</v>
      </c>
      <c r="I350" s="135">
        <v>8</v>
      </c>
      <c r="J350" s="136">
        <v>63</v>
      </c>
      <c r="K350" s="189"/>
      <c r="L350" s="189"/>
      <c r="M350" s="352"/>
      <c r="N350" s="352"/>
      <c r="O350" s="352"/>
      <c r="P350" s="352"/>
      <c r="Q350" s="158" t="str">
        <f>IF('II.8.'!H77="","",'II.8.'!H77)</f>
        <v/>
      </c>
      <c r="R350" s="113"/>
      <c r="S350" s="113"/>
      <c r="T350" s="113"/>
      <c r="U350" s="113"/>
      <c r="V350" s="113"/>
      <c r="W350" s="113"/>
      <c r="X350" s="113"/>
      <c r="Y350" s="113"/>
      <c r="Z350" s="113"/>
      <c r="AA350" s="113"/>
      <c r="AB350" s="113"/>
      <c r="AC350" s="113"/>
      <c r="AD350" s="113"/>
    </row>
    <row r="351" spans="4:30" x14ac:dyDescent="0.25">
      <c r="D351" s="2454" t="str">
        <f t="shared" si="11"/>
        <v xml:space="preserve"> - </v>
      </c>
      <c r="E351" s="2454" t="str">
        <f t="shared" si="12"/>
        <v xml:space="preserve"> - </v>
      </c>
      <c r="F351" s="2421" t="s">
        <v>197</v>
      </c>
      <c r="G351" s="1416" t="s">
        <v>5414</v>
      </c>
      <c r="H351" s="134">
        <v>2</v>
      </c>
      <c r="I351" s="135">
        <v>8</v>
      </c>
      <c r="J351" s="136">
        <v>64</v>
      </c>
      <c r="K351" s="189"/>
      <c r="L351" s="189"/>
      <c r="M351" s="352"/>
      <c r="N351" s="352"/>
      <c r="O351" s="352"/>
      <c r="P351" s="352"/>
      <c r="Q351" s="158" t="str">
        <f>IF('II.8.'!H78="","",'II.8.'!H78)</f>
        <v/>
      </c>
      <c r="R351" s="113"/>
      <c r="S351" s="113"/>
      <c r="T351" s="113"/>
      <c r="U351" s="113"/>
      <c r="V351" s="113"/>
      <c r="W351" s="113"/>
      <c r="X351" s="113"/>
      <c r="Y351" s="113"/>
      <c r="Z351" s="113"/>
      <c r="AA351" s="113"/>
      <c r="AB351" s="113"/>
      <c r="AC351" s="113"/>
      <c r="AD351" s="113"/>
    </row>
    <row r="352" spans="4:30" x14ac:dyDescent="0.25">
      <c r="D352" s="2454" t="str">
        <f t="shared" si="11"/>
        <v xml:space="preserve"> - </v>
      </c>
      <c r="E352" s="2454" t="str">
        <f t="shared" si="12"/>
        <v xml:space="preserve"> - </v>
      </c>
      <c r="F352" s="2421" t="s">
        <v>198</v>
      </c>
      <c r="G352" s="1416" t="s">
        <v>5414</v>
      </c>
      <c r="H352" s="134">
        <v>2</v>
      </c>
      <c r="I352" s="135">
        <v>8</v>
      </c>
      <c r="J352" s="136">
        <v>65</v>
      </c>
      <c r="K352" s="189"/>
      <c r="L352" s="189"/>
      <c r="M352" s="352"/>
      <c r="N352" s="352"/>
      <c r="O352" s="352"/>
      <c r="P352" s="352"/>
      <c r="Q352" s="158" t="str">
        <f>IF('II.8.'!H79="","",'II.8.'!H79)</f>
        <v/>
      </c>
      <c r="R352" s="113"/>
      <c r="S352" s="113"/>
      <c r="T352" s="113"/>
      <c r="U352" s="113"/>
      <c r="V352" s="113"/>
      <c r="W352" s="113"/>
      <c r="X352" s="113"/>
      <c r="Y352" s="113"/>
      <c r="Z352" s="113"/>
      <c r="AA352" s="113"/>
      <c r="AB352" s="113"/>
      <c r="AC352" s="113"/>
      <c r="AD352" s="113"/>
    </row>
    <row r="353" spans="3:30" x14ac:dyDescent="0.25">
      <c r="D353" s="2454" t="str">
        <f t="shared" si="11"/>
        <v xml:space="preserve"> - </v>
      </c>
      <c r="E353" s="2454" t="str">
        <f t="shared" si="12"/>
        <v xml:space="preserve"> - </v>
      </c>
      <c r="F353" s="2421" t="s">
        <v>199</v>
      </c>
      <c r="G353" s="1416" t="s">
        <v>5414</v>
      </c>
      <c r="H353" s="134">
        <v>2</v>
      </c>
      <c r="I353" s="135">
        <v>8</v>
      </c>
      <c r="J353" s="136">
        <v>66</v>
      </c>
      <c r="K353" s="189"/>
      <c r="L353" s="189"/>
      <c r="M353" s="352"/>
      <c r="N353" s="352"/>
      <c r="O353" s="352"/>
      <c r="P353" s="352"/>
      <c r="Q353" s="158" t="str">
        <f>IF('II.8.'!H80="","",'II.8.'!H80)</f>
        <v/>
      </c>
      <c r="R353" s="113"/>
      <c r="S353" s="113"/>
      <c r="T353" s="113"/>
      <c r="U353" s="113"/>
      <c r="V353" s="113"/>
      <c r="W353" s="113"/>
      <c r="X353" s="113"/>
      <c r="Y353" s="113"/>
      <c r="Z353" s="113"/>
      <c r="AA353" s="113"/>
      <c r="AB353" s="113"/>
      <c r="AC353" s="113"/>
      <c r="AD353" s="113"/>
    </row>
    <row r="354" spans="3:30" x14ac:dyDescent="0.25">
      <c r="D354" s="2454" t="str">
        <f t="shared" si="11"/>
        <v xml:space="preserve"> - </v>
      </c>
      <c r="E354" s="2454" t="str">
        <f t="shared" si="12"/>
        <v xml:space="preserve"> - </v>
      </c>
      <c r="F354" s="2421" t="s">
        <v>200</v>
      </c>
      <c r="G354" s="1416" t="s">
        <v>5414</v>
      </c>
      <c r="H354" s="134">
        <v>2</v>
      </c>
      <c r="I354" s="135">
        <v>8</v>
      </c>
      <c r="J354" s="136">
        <v>67</v>
      </c>
      <c r="K354" s="189"/>
      <c r="L354" s="189"/>
      <c r="M354" s="352"/>
      <c r="N354" s="352"/>
      <c r="O354" s="352"/>
      <c r="P354" s="352"/>
      <c r="Q354" s="158" t="str">
        <f>IF('II.8.'!H81="","",'II.8.'!H81)</f>
        <v/>
      </c>
    </row>
    <row r="355" spans="3:30" x14ac:dyDescent="0.25">
      <c r="D355" s="2454" t="str">
        <f t="shared" si="11"/>
        <v xml:space="preserve"> - </v>
      </c>
      <c r="E355" s="2454" t="str">
        <f t="shared" si="12"/>
        <v xml:space="preserve"> - </v>
      </c>
      <c r="F355" s="2421" t="s">
        <v>201</v>
      </c>
      <c r="G355" s="1416" t="s">
        <v>5414</v>
      </c>
      <c r="H355" s="134">
        <v>2</v>
      </c>
      <c r="I355" s="135">
        <v>8</v>
      </c>
      <c r="J355" s="136">
        <v>68</v>
      </c>
      <c r="K355" s="189"/>
      <c r="L355" s="189"/>
      <c r="M355" s="352"/>
      <c r="N355" s="352"/>
      <c r="O355" s="352"/>
      <c r="P355" s="352"/>
      <c r="Q355" s="158" t="str">
        <f>IF('II.8.'!H82="","",'II.8.'!H82)</f>
        <v/>
      </c>
    </row>
    <row r="356" spans="3:30" x14ac:dyDescent="0.25">
      <c r="D356" s="2454" t="str">
        <f t="shared" si="11"/>
        <v xml:space="preserve"> - </v>
      </c>
      <c r="E356" s="2454" t="str">
        <f t="shared" si="12"/>
        <v xml:space="preserve"> - </v>
      </c>
      <c r="F356" s="2421" t="s">
        <v>202</v>
      </c>
      <c r="G356" s="1416" t="s">
        <v>5414</v>
      </c>
      <c r="H356" s="134">
        <v>2</v>
      </c>
      <c r="I356" s="135">
        <v>8</v>
      </c>
      <c r="J356" s="136">
        <v>69</v>
      </c>
      <c r="K356" s="189"/>
      <c r="L356" s="189"/>
      <c r="M356" s="352"/>
      <c r="N356" s="352"/>
      <c r="O356" s="352"/>
      <c r="P356" s="352"/>
      <c r="Q356" s="158" t="str">
        <f>IF('II.8.'!H83="","",'II.8.'!H83)</f>
        <v/>
      </c>
    </row>
    <row r="357" spans="3:30" ht="30" customHeight="1" thickBot="1" x14ac:dyDescent="0.3">
      <c r="D357" s="2450" t="str">
        <f t="shared" si="11"/>
        <v xml:space="preserve"> - </v>
      </c>
      <c r="E357" s="2450" t="str">
        <f t="shared" si="12"/>
        <v xml:space="preserve"> - </v>
      </c>
      <c r="F357" s="2417" t="s">
        <v>203</v>
      </c>
      <c r="G357" s="1412" t="s">
        <v>5414</v>
      </c>
      <c r="H357" s="151">
        <v>2</v>
      </c>
      <c r="I357" s="108">
        <v>8</v>
      </c>
      <c r="J357" s="109">
        <v>70</v>
      </c>
      <c r="K357" s="152"/>
      <c r="L357" s="152"/>
      <c r="M357" s="353"/>
      <c r="N357" s="353"/>
      <c r="O357" s="353"/>
      <c r="P357" s="353"/>
      <c r="Q357" s="183" t="str">
        <f>IF('II.8.'!H84="","",'II.8.'!H84)</f>
        <v/>
      </c>
    </row>
    <row r="358" spans="3:30" ht="19.5" thickTop="1" x14ac:dyDescent="0.25">
      <c r="C358" s="2532" t="str">
        <f>G358</f>
        <v>II.9-12</v>
      </c>
      <c r="D358" s="2449" t="str">
        <f t="shared" si="11"/>
        <v xml:space="preserve"> - </v>
      </c>
      <c r="E358" s="2449" t="str">
        <f t="shared" si="12"/>
        <v xml:space="preserve"> - </v>
      </c>
      <c r="F358" s="2416" t="s">
        <v>220</v>
      </c>
      <c r="G358" s="1411" t="s">
        <v>5091</v>
      </c>
      <c r="H358" s="115">
        <v>2</v>
      </c>
      <c r="I358" s="115">
        <v>9</v>
      </c>
      <c r="J358" s="115">
        <v>0</v>
      </c>
      <c r="K358" s="226" t="s">
        <v>215</v>
      </c>
      <c r="L358" s="226" t="s">
        <v>215</v>
      </c>
      <c r="M358" s="180" t="s">
        <v>44</v>
      </c>
    </row>
    <row r="359" spans="3:30" x14ac:dyDescent="0.25">
      <c r="D359" s="2454" t="str">
        <f t="shared" si="11"/>
        <v xml:space="preserve"> - </v>
      </c>
      <c r="E359" s="2454" t="str">
        <f t="shared" si="12"/>
        <v xml:space="preserve"> - </v>
      </c>
      <c r="F359" s="2421" t="s">
        <v>221</v>
      </c>
      <c r="G359" s="1416" t="s">
        <v>5091</v>
      </c>
      <c r="H359" s="134">
        <v>2</v>
      </c>
      <c r="I359" s="135">
        <v>9</v>
      </c>
      <c r="J359" s="136">
        <v>1</v>
      </c>
      <c r="K359" s="137"/>
      <c r="L359" s="137"/>
      <c r="M359" s="158" t="str">
        <f>IF('II.9-12'!C5="","",'II.9-12'!C5)</f>
        <v/>
      </c>
    </row>
    <row r="360" spans="3:30" x14ac:dyDescent="0.25">
      <c r="D360" s="2454" t="str">
        <f t="shared" si="11"/>
        <v xml:space="preserve"> - </v>
      </c>
      <c r="E360" s="2454" t="str">
        <f t="shared" si="12"/>
        <v xml:space="preserve"> - </v>
      </c>
      <c r="F360" s="2421" t="s">
        <v>222</v>
      </c>
      <c r="G360" s="1416" t="s">
        <v>5091</v>
      </c>
      <c r="H360" s="134">
        <v>2</v>
      </c>
      <c r="I360" s="135">
        <v>9</v>
      </c>
      <c r="J360" s="136">
        <v>2</v>
      </c>
      <c r="K360" s="137"/>
      <c r="L360" s="137"/>
      <c r="M360" s="158" t="str">
        <f>IF('II.9-12'!C6="","",'II.9-12'!C6)</f>
        <v/>
      </c>
    </row>
    <row r="361" spans="3:30" x14ac:dyDescent="0.25">
      <c r="D361" s="2454" t="str">
        <f t="shared" si="11"/>
        <v xml:space="preserve"> - </v>
      </c>
      <c r="E361" s="2454" t="str">
        <f t="shared" si="12"/>
        <v xml:space="preserve"> - </v>
      </c>
      <c r="F361" s="2421" t="s">
        <v>223</v>
      </c>
      <c r="G361" s="1416" t="s">
        <v>5091</v>
      </c>
      <c r="H361" s="134">
        <v>2</v>
      </c>
      <c r="I361" s="135">
        <v>9</v>
      </c>
      <c r="J361" s="136">
        <v>3</v>
      </c>
      <c r="K361" s="137"/>
      <c r="L361" s="137"/>
      <c r="M361" s="158" t="str">
        <f>IF('II.9-12'!C7="","",'II.9-12'!C7)</f>
        <v/>
      </c>
    </row>
    <row r="362" spans="3:30" ht="30" customHeight="1" thickBot="1" x14ac:dyDescent="0.3">
      <c r="D362" s="2450" t="str">
        <f t="shared" si="11"/>
        <v xml:space="preserve"> - </v>
      </c>
      <c r="E362" s="2450" t="str">
        <f t="shared" si="12"/>
        <v xml:space="preserve"> - </v>
      </c>
      <c r="F362" s="2417" t="s">
        <v>224</v>
      </c>
      <c r="G362" s="1412" t="s">
        <v>5091</v>
      </c>
      <c r="H362" s="151">
        <v>2</v>
      </c>
      <c r="I362" s="108">
        <v>9</v>
      </c>
      <c r="J362" s="109">
        <v>4</v>
      </c>
      <c r="K362" s="152"/>
      <c r="L362" s="152"/>
      <c r="M362" s="183" t="str">
        <f>IF('II.9-12'!C8="","",'II.9-12'!C8)</f>
        <v/>
      </c>
    </row>
    <row r="363" spans="3:30" ht="19.5" thickTop="1" x14ac:dyDescent="0.25">
      <c r="D363" s="2449" t="str">
        <f t="shared" si="11"/>
        <v xml:space="preserve"> - </v>
      </c>
      <c r="E363" s="2449" t="str">
        <f t="shared" si="12"/>
        <v xml:space="preserve"> - </v>
      </c>
      <c r="F363" s="2416" t="s">
        <v>225</v>
      </c>
      <c r="G363" s="1411" t="s">
        <v>5091</v>
      </c>
      <c r="H363" s="115">
        <v>2</v>
      </c>
      <c r="I363" s="115">
        <v>11</v>
      </c>
      <c r="J363" s="115">
        <v>0</v>
      </c>
      <c r="K363" s="226" t="s">
        <v>215</v>
      </c>
      <c r="L363" s="226" t="s">
        <v>215</v>
      </c>
      <c r="M363" s="180" t="s">
        <v>44</v>
      </c>
    </row>
    <row r="364" spans="3:30" s="118" customFormat="1" ht="30" customHeight="1" thickBot="1" x14ac:dyDescent="0.3">
      <c r="C364" s="2531"/>
      <c r="D364" s="2455" t="str">
        <f t="shared" si="11"/>
        <v xml:space="preserve"> - </v>
      </c>
      <c r="E364" s="2455" t="str">
        <f t="shared" si="12"/>
        <v xml:space="preserve"> - </v>
      </c>
      <c r="F364" s="2422" t="s">
        <v>225</v>
      </c>
      <c r="G364" s="1417" t="s">
        <v>5091</v>
      </c>
      <c r="H364" s="142">
        <v>2</v>
      </c>
      <c r="I364" s="143">
        <v>11</v>
      </c>
      <c r="J364" s="144">
        <v>1</v>
      </c>
      <c r="K364" s="145"/>
      <c r="L364" s="145"/>
      <c r="M364" s="227" t="str">
        <f>IF('II.9-12'!C37="","",'II.9-12'!C37)</f>
        <v/>
      </c>
      <c r="N364" s="120"/>
      <c r="O364" s="120"/>
      <c r="P364" s="120"/>
      <c r="Q364" s="120"/>
      <c r="R364" s="120"/>
      <c r="S364" s="120"/>
      <c r="T364" s="120"/>
      <c r="U364" s="120"/>
      <c r="V364" s="120"/>
      <c r="W364" s="120"/>
      <c r="X364" s="120"/>
      <c r="Y364" s="120"/>
      <c r="Z364" s="120"/>
      <c r="AA364" s="120"/>
      <c r="AB364" s="120"/>
      <c r="AC364" s="120"/>
      <c r="AD364" s="120"/>
    </row>
    <row r="365" spans="3:30" ht="30.75" thickTop="1" x14ac:dyDescent="0.25">
      <c r="D365" s="2456" t="str">
        <f t="shared" si="11"/>
        <v xml:space="preserve"> - </v>
      </c>
      <c r="E365" s="2456" t="str">
        <f t="shared" si="12"/>
        <v xml:space="preserve"> - </v>
      </c>
      <c r="F365" s="2423" t="s">
        <v>226</v>
      </c>
      <c r="G365" s="1418" t="s">
        <v>5091</v>
      </c>
      <c r="H365" s="148">
        <v>2</v>
      </c>
      <c r="I365" s="148">
        <v>111</v>
      </c>
      <c r="J365" s="148">
        <v>0</v>
      </c>
      <c r="K365" s="220" t="s">
        <v>215</v>
      </c>
      <c r="L365" s="179" t="s">
        <v>229</v>
      </c>
      <c r="M365" s="179" t="s">
        <v>227</v>
      </c>
      <c r="N365" s="180" t="s">
        <v>228</v>
      </c>
      <c r="O365" s="118"/>
      <c r="P365" s="118"/>
      <c r="Q365" s="118"/>
      <c r="R365" s="118"/>
      <c r="S365" s="119"/>
      <c r="T365" s="119"/>
      <c r="U365" s="119"/>
      <c r="V365" s="119"/>
      <c r="W365" s="119"/>
      <c r="X365" s="119"/>
      <c r="Y365" s="119"/>
      <c r="Z365" s="119"/>
      <c r="AA365" s="119"/>
      <c r="AB365" s="119"/>
      <c r="AC365" s="119"/>
      <c r="AD365" s="119"/>
    </row>
    <row r="366" spans="3:30" ht="30" customHeight="1" thickBot="1" x14ac:dyDescent="0.3">
      <c r="D366" s="2450" t="str">
        <f t="shared" si="11"/>
        <v xml:space="preserve"> - </v>
      </c>
      <c r="E366" s="2450" t="str">
        <f t="shared" si="12"/>
        <v xml:space="preserve"> - </v>
      </c>
      <c r="F366" s="2417" t="s">
        <v>230</v>
      </c>
      <c r="G366" s="1412" t="s">
        <v>5091</v>
      </c>
      <c r="H366" s="151">
        <v>2</v>
      </c>
      <c r="I366" s="108">
        <v>111</v>
      </c>
      <c r="J366" s="109">
        <v>1</v>
      </c>
      <c r="K366" s="181"/>
      <c r="L366" s="228" t="str">
        <f>IF('II.9-12'!B40="","",'II.9-12'!B40)</f>
        <v/>
      </c>
      <c r="M366" s="229" t="str">
        <f>IF('II.9-12'!C40="","",'II.9-12'!C40)</f>
        <v/>
      </c>
      <c r="N366" s="183" t="str">
        <f>IF('II.9-12'!D40="","",'II.9-12'!D40)</f>
        <v/>
      </c>
    </row>
    <row r="367" spans="3:30" ht="19.5" thickTop="1" x14ac:dyDescent="0.25">
      <c r="D367" s="2467" t="str">
        <f t="shared" si="11"/>
        <v xml:space="preserve"> - </v>
      </c>
      <c r="E367" s="2467" t="str">
        <f t="shared" si="12"/>
        <v xml:space="preserve"> - </v>
      </c>
      <c r="F367" s="2435" t="s">
        <v>231</v>
      </c>
      <c r="G367" s="1426" t="s">
        <v>5091</v>
      </c>
      <c r="H367" s="231">
        <v>2</v>
      </c>
      <c r="I367" s="231">
        <v>12</v>
      </c>
      <c r="J367" s="231">
        <v>0</v>
      </c>
      <c r="K367" s="232" t="s">
        <v>215</v>
      </c>
      <c r="L367" s="232" t="s">
        <v>215</v>
      </c>
      <c r="M367" s="233" t="s">
        <v>44</v>
      </c>
    </row>
    <row r="368" spans="3:30" ht="30" customHeight="1" thickBot="1" x14ac:dyDescent="0.3">
      <c r="D368" s="2455" t="str">
        <f t="shared" si="11"/>
        <v xml:space="preserve"> - </v>
      </c>
      <c r="E368" s="2455" t="str">
        <f t="shared" si="12"/>
        <v xml:space="preserve"> - </v>
      </c>
      <c r="F368" s="2422" t="s">
        <v>231</v>
      </c>
      <c r="G368" s="1417" t="s">
        <v>5091</v>
      </c>
      <c r="H368" s="142">
        <v>2</v>
      </c>
      <c r="I368" s="143">
        <v>12</v>
      </c>
      <c r="J368" s="144">
        <v>1</v>
      </c>
      <c r="K368" s="145"/>
      <c r="L368" s="145"/>
      <c r="M368" s="227" t="str">
        <f>IF('II.9-12'!C42="","",'II.9-12'!C42)</f>
        <v/>
      </c>
    </row>
    <row r="369" spans="3:30" ht="30.75" thickTop="1" x14ac:dyDescent="0.25">
      <c r="D369" s="2456" t="str">
        <f t="shared" si="11"/>
        <v xml:space="preserve"> - </v>
      </c>
      <c r="E369" s="2456" t="str">
        <f t="shared" si="12"/>
        <v xml:space="preserve"> - </v>
      </c>
      <c r="F369" s="2423" t="s">
        <v>232</v>
      </c>
      <c r="G369" s="1418" t="s">
        <v>5091</v>
      </c>
      <c r="H369" s="148">
        <v>2</v>
      </c>
      <c r="I369" s="148">
        <v>121</v>
      </c>
      <c r="J369" s="148">
        <v>0</v>
      </c>
      <c r="K369" s="220" t="s">
        <v>215</v>
      </c>
      <c r="L369" s="179" t="s">
        <v>229</v>
      </c>
      <c r="M369" s="179" t="s">
        <v>227</v>
      </c>
      <c r="N369" s="180" t="s">
        <v>228</v>
      </c>
    </row>
    <row r="370" spans="3:30" s="118" customFormat="1" ht="36" customHeight="1" thickBot="1" x14ac:dyDescent="0.3">
      <c r="C370" s="2531"/>
      <c r="D370" s="2450" t="str">
        <f t="shared" si="11"/>
        <v xml:space="preserve"> - </v>
      </c>
      <c r="E370" s="2450" t="str">
        <f t="shared" si="12"/>
        <v xml:space="preserve"> - </v>
      </c>
      <c r="F370" s="2417" t="s">
        <v>230</v>
      </c>
      <c r="G370" s="1412" t="s">
        <v>5091</v>
      </c>
      <c r="H370" s="151">
        <v>2</v>
      </c>
      <c r="I370" s="108">
        <v>121</v>
      </c>
      <c r="J370" s="109">
        <v>1</v>
      </c>
      <c r="K370" s="181"/>
      <c r="L370" s="228" t="str">
        <f>IF('II.9-12'!B45="","",'II.9-12'!B45)</f>
        <v/>
      </c>
      <c r="M370" s="229" t="str">
        <f>IF('II.9-12'!C45="","",'II.9-12'!C45)</f>
        <v/>
      </c>
      <c r="N370" s="183" t="str">
        <f>IF('II.9-12'!D45="","",'II.9-12'!D45)</f>
        <v/>
      </c>
      <c r="O370" s="120"/>
      <c r="P370" s="120"/>
      <c r="Q370" s="120"/>
      <c r="R370" s="120"/>
      <c r="S370" s="120"/>
      <c r="T370" s="120"/>
      <c r="U370" s="120"/>
      <c r="V370" s="120"/>
      <c r="W370" s="120"/>
      <c r="X370" s="120"/>
      <c r="Y370" s="120"/>
      <c r="Z370" s="120"/>
      <c r="AA370" s="120"/>
      <c r="AB370" s="120"/>
      <c r="AC370" s="120"/>
      <c r="AD370" s="120"/>
    </row>
    <row r="371" spans="3:30" ht="30.75" thickTop="1" x14ac:dyDescent="0.25">
      <c r="C371" s="2532" t="str">
        <f>G371</f>
        <v>II.13.</v>
      </c>
      <c r="D371" s="2456" t="str">
        <f t="shared" si="11"/>
        <v xml:space="preserve"> - </v>
      </c>
      <c r="E371" s="2456" t="str">
        <f t="shared" si="12"/>
        <v xml:space="preserve"> - </v>
      </c>
      <c r="F371" s="2423" t="s">
        <v>232</v>
      </c>
      <c r="G371" s="1418" t="s">
        <v>5415</v>
      </c>
      <c r="H371" s="148">
        <v>2</v>
      </c>
      <c r="I371" s="148">
        <v>131</v>
      </c>
      <c r="J371" s="148">
        <v>0</v>
      </c>
      <c r="K371" s="220" t="s">
        <v>215</v>
      </c>
      <c r="L371" s="220" t="s">
        <v>215</v>
      </c>
      <c r="M371" s="179" t="s">
        <v>233</v>
      </c>
      <c r="N371" s="180" t="s">
        <v>234</v>
      </c>
      <c r="O371" s="118"/>
      <c r="P371" s="118"/>
      <c r="Q371" s="118"/>
      <c r="R371" s="119"/>
      <c r="S371" s="119"/>
      <c r="T371" s="119"/>
      <c r="U371" s="119"/>
      <c r="V371" s="119"/>
      <c r="W371" s="119"/>
      <c r="X371" s="119"/>
      <c r="Y371" s="119"/>
      <c r="Z371" s="119"/>
      <c r="AA371" s="119"/>
      <c r="AB371" s="119"/>
      <c r="AC371" s="119"/>
      <c r="AD371" s="119"/>
    </row>
    <row r="372" spans="3:30" x14ac:dyDescent="0.25">
      <c r="D372" s="2454" t="str">
        <f t="shared" si="11"/>
        <v xml:space="preserve"> - </v>
      </c>
      <c r="E372" s="2454" t="str">
        <f t="shared" si="12"/>
        <v xml:space="preserve"> - </v>
      </c>
      <c r="F372" s="2420" t="s">
        <v>235</v>
      </c>
      <c r="G372" s="1416" t="s">
        <v>5415</v>
      </c>
      <c r="H372" s="134">
        <v>2</v>
      </c>
      <c r="I372" s="135">
        <v>131</v>
      </c>
      <c r="J372" s="136">
        <v>1</v>
      </c>
      <c r="K372" s="186"/>
      <c r="L372" s="186"/>
      <c r="M372" s="234" t="str">
        <f>IF('II.13.'!C8="","",'II.13.'!C8)</f>
        <v/>
      </c>
      <c r="N372" s="235"/>
      <c r="Q372" s="113"/>
    </row>
    <row r="373" spans="3:30" x14ac:dyDescent="0.25">
      <c r="D373" s="2454" t="str">
        <f t="shared" si="11"/>
        <v xml:space="preserve"> - </v>
      </c>
      <c r="E373" s="2454" t="str">
        <f t="shared" si="12"/>
        <v xml:space="preserve"> - </v>
      </c>
      <c r="F373" s="2421" t="s">
        <v>236</v>
      </c>
      <c r="G373" s="1416" t="s">
        <v>5415</v>
      </c>
      <c r="H373" s="134">
        <v>2</v>
      </c>
      <c r="I373" s="135">
        <v>131</v>
      </c>
      <c r="J373" s="136">
        <v>2</v>
      </c>
      <c r="K373" s="189"/>
      <c r="L373" s="189"/>
      <c r="M373" s="234" t="str">
        <f>IF('II.13.'!C9="","",'II.13.'!C9)</f>
        <v/>
      </c>
      <c r="N373" s="158" t="str">
        <f>IF('II.13.'!D9="","",'II.13.'!D9)</f>
        <v/>
      </c>
      <c r="Q373" s="113"/>
    </row>
    <row r="374" spans="3:30" s="118" customFormat="1" ht="36" customHeight="1" thickBot="1" x14ac:dyDescent="0.3">
      <c r="C374" s="2531"/>
      <c r="D374" s="2450" t="str">
        <f t="shared" si="11"/>
        <v xml:space="preserve"> - </v>
      </c>
      <c r="E374" s="2450" t="str">
        <f t="shared" si="12"/>
        <v xml:space="preserve"> - </v>
      </c>
      <c r="F374" s="2417" t="s">
        <v>237</v>
      </c>
      <c r="G374" s="1412" t="s">
        <v>5415</v>
      </c>
      <c r="H374" s="151">
        <v>2</v>
      </c>
      <c r="I374" s="108">
        <v>131</v>
      </c>
      <c r="J374" s="109">
        <v>3</v>
      </c>
      <c r="K374" s="181"/>
      <c r="L374" s="181"/>
      <c r="M374" s="236" t="str">
        <f>IF('II.13.'!C10="","",'II.13.'!C10)</f>
        <v/>
      </c>
      <c r="N374" s="237"/>
      <c r="O374" s="120"/>
      <c r="P374" s="120"/>
      <c r="Q374" s="113"/>
      <c r="R374" s="120"/>
      <c r="S374" s="120"/>
      <c r="T374" s="120"/>
      <c r="U374" s="120"/>
      <c r="V374" s="120"/>
      <c r="W374" s="120"/>
      <c r="X374" s="120"/>
      <c r="Y374" s="120"/>
      <c r="Z374" s="120"/>
      <c r="AA374" s="120"/>
      <c r="AB374" s="120"/>
      <c r="AC374" s="120"/>
      <c r="AD374" s="120"/>
    </row>
    <row r="375" spans="3:30" ht="19.5" thickTop="1" x14ac:dyDescent="0.25">
      <c r="D375" s="2467" t="str">
        <f t="shared" si="11"/>
        <v xml:space="preserve"> - </v>
      </c>
      <c r="E375" s="2467" t="str">
        <f t="shared" si="12"/>
        <v xml:space="preserve"> - </v>
      </c>
      <c r="F375" s="2435" t="s">
        <v>11376</v>
      </c>
      <c r="G375" s="1426" t="s">
        <v>5415</v>
      </c>
      <c r="H375" s="231">
        <v>2</v>
      </c>
      <c r="I375" s="231">
        <v>132</v>
      </c>
      <c r="J375" s="231">
        <v>0</v>
      </c>
      <c r="K375" s="232" t="s">
        <v>215</v>
      </c>
      <c r="L375" s="232" t="s">
        <v>215</v>
      </c>
      <c r="M375" s="238"/>
      <c r="N375" s="233"/>
      <c r="O375" s="118"/>
      <c r="P375" s="118"/>
      <c r="Q375" s="119"/>
      <c r="R375" s="119"/>
      <c r="S375" s="119"/>
      <c r="T375" s="119"/>
      <c r="U375" s="119"/>
      <c r="V375" s="119"/>
      <c r="W375" s="119"/>
      <c r="X375" s="119"/>
      <c r="Y375" s="119"/>
      <c r="Z375" s="119"/>
      <c r="AA375" s="119"/>
      <c r="AB375" s="119"/>
      <c r="AC375" s="119"/>
      <c r="AD375" s="119"/>
    </row>
    <row r="376" spans="3:30" ht="19.5" thickBot="1" x14ac:dyDescent="0.3">
      <c r="D376" s="2459" t="str">
        <f t="shared" si="11"/>
        <v xml:space="preserve"> - </v>
      </c>
      <c r="E376" s="2459" t="str">
        <f t="shared" si="12"/>
        <v xml:space="preserve"> - </v>
      </c>
      <c r="F376" s="2426" t="s">
        <v>239</v>
      </c>
      <c r="G376" s="1419" t="s">
        <v>5415</v>
      </c>
      <c r="H376" s="155">
        <v>2</v>
      </c>
      <c r="I376" s="155">
        <v>132</v>
      </c>
      <c r="J376" s="155">
        <v>1</v>
      </c>
      <c r="K376" s="210"/>
      <c r="L376" s="210"/>
      <c r="M376" s="221">
        <f>IF('II.13.'!C18="","",'II.13.'!C18)</f>
        <v>0</v>
      </c>
      <c r="N376" s="239">
        <f>IF('II.13.'!D18="","",'II.13.'!D18)</f>
        <v>0</v>
      </c>
    </row>
    <row r="377" spans="3:30" ht="19.5" thickTop="1" x14ac:dyDescent="0.25">
      <c r="D377" s="2454" t="str">
        <f t="shared" si="11"/>
        <v xml:space="preserve"> - </v>
      </c>
      <c r="E377" s="2454" t="str">
        <f t="shared" si="12"/>
        <v xml:space="preserve"> - </v>
      </c>
      <c r="F377" s="2421" t="s">
        <v>240</v>
      </c>
      <c r="G377" s="1416" t="s">
        <v>5415</v>
      </c>
      <c r="H377" s="134">
        <v>2</v>
      </c>
      <c r="I377" s="135">
        <v>132</v>
      </c>
      <c r="J377" s="136">
        <v>2</v>
      </c>
      <c r="K377" s="189"/>
      <c r="L377" s="189"/>
      <c r="M377" s="205" t="str">
        <f>IF('II.13.'!C19="","",'II.13.'!C19)</f>
        <v/>
      </c>
      <c r="N377" s="158" t="str">
        <f>IF('II.13.'!D19="","",'II.13.'!D19)</f>
        <v/>
      </c>
    </row>
    <row r="378" spans="3:30" x14ac:dyDescent="0.25">
      <c r="D378" s="2454" t="str">
        <f t="shared" si="11"/>
        <v xml:space="preserve"> - </v>
      </c>
      <c r="E378" s="2454" t="str">
        <f t="shared" si="12"/>
        <v xml:space="preserve"> - </v>
      </c>
      <c r="F378" s="2421" t="s">
        <v>241</v>
      </c>
      <c r="G378" s="1416" t="s">
        <v>5415</v>
      </c>
      <c r="H378" s="134">
        <v>2</v>
      </c>
      <c r="I378" s="135">
        <v>132</v>
      </c>
      <c r="J378" s="136">
        <v>3</v>
      </c>
      <c r="K378" s="189"/>
      <c r="L378" s="189"/>
      <c r="M378" s="205" t="str">
        <f>IF('II.13.'!C20="","",'II.13.'!C20)</f>
        <v/>
      </c>
      <c r="N378" s="158" t="str">
        <f>IF('II.13.'!D20="","",'II.13.'!D20)</f>
        <v/>
      </c>
    </row>
    <row r="379" spans="3:30" x14ac:dyDescent="0.25">
      <c r="D379" s="2454" t="str">
        <f t="shared" si="11"/>
        <v xml:space="preserve"> - </v>
      </c>
      <c r="E379" s="2454" t="str">
        <f t="shared" si="12"/>
        <v xml:space="preserve"> - </v>
      </c>
      <c r="F379" s="2421" t="s">
        <v>242</v>
      </c>
      <c r="G379" s="1416" t="s">
        <v>5415</v>
      </c>
      <c r="H379" s="134">
        <v>2</v>
      </c>
      <c r="I379" s="135">
        <v>132</v>
      </c>
      <c r="J379" s="136">
        <v>4</v>
      </c>
      <c r="K379" s="189"/>
      <c r="L379" s="189"/>
      <c r="M379" s="205" t="str">
        <f>IF('II.13.'!C21="","",'II.13.'!C21)</f>
        <v/>
      </c>
      <c r="N379" s="158" t="str">
        <f>IF('II.13.'!D21="","",'II.13.'!D21)</f>
        <v/>
      </c>
    </row>
    <row r="380" spans="3:30" x14ac:dyDescent="0.25">
      <c r="D380" s="2454" t="str">
        <f t="shared" si="11"/>
        <v xml:space="preserve"> - </v>
      </c>
      <c r="E380" s="2454" t="str">
        <f t="shared" si="12"/>
        <v xml:space="preserve"> - </v>
      </c>
      <c r="F380" s="2421" t="s">
        <v>243</v>
      </c>
      <c r="G380" s="1416" t="s">
        <v>5415</v>
      </c>
      <c r="H380" s="134">
        <v>2</v>
      </c>
      <c r="I380" s="135">
        <v>132</v>
      </c>
      <c r="J380" s="136">
        <v>5</v>
      </c>
      <c r="K380" s="189"/>
      <c r="L380" s="189"/>
      <c r="M380" s="205" t="str">
        <f>IF('II.13.'!C22="","",'II.13.'!C22)</f>
        <v/>
      </c>
      <c r="N380" s="158" t="str">
        <f>IF('II.13.'!D22="","",'II.13.'!D22)</f>
        <v/>
      </c>
    </row>
    <row r="381" spans="3:30" x14ac:dyDescent="0.25">
      <c r="D381" s="2454" t="str">
        <f t="shared" si="11"/>
        <v xml:space="preserve"> - </v>
      </c>
      <c r="E381" s="2454" t="str">
        <f t="shared" si="12"/>
        <v xml:space="preserve"> - </v>
      </c>
      <c r="F381" s="2421" t="s">
        <v>244</v>
      </c>
      <c r="G381" s="1416" t="s">
        <v>5415</v>
      </c>
      <c r="H381" s="134">
        <v>2</v>
      </c>
      <c r="I381" s="135">
        <v>132</v>
      </c>
      <c r="J381" s="136">
        <v>6</v>
      </c>
      <c r="K381" s="189"/>
      <c r="L381" s="189"/>
      <c r="M381" s="205" t="str">
        <f>IF('II.13.'!C23="","",'II.13.'!C23)</f>
        <v/>
      </c>
      <c r="N381" s="158" t="str">
        <f>IF('II.13.'!D23="","",'II.13.'!D23)</f>
        <v/>
      </c>
    </row>
    <row r="382" spans="3:30" x14ac:dyDescent="0.25">
      <c r="D382" s="2454" t="str">
        <f t="shared" si="11"/>
        <v xml:space="preserve"> - </v>
      </c>
      <c r="E382" s="2454" t="str">
        <f t="shared" si="12"/>
        <v xml:space="preserve"> - </v>
      </c>
      <c r="F382" s="2421" t="s">
        <v>245</v>
      </c>
      <c r="G382" s="1416" t="s">
        <v>5415</v>
      </c>
      <c r="H382" s="134">
        <v>2</v>
      </c>
      <c r="I382" s="135">
        <v>132</v>
      </c>
      <c r="J382" s="136">
        <v>7</v>
      </c>
      <c r="K382" s="189"/>
      <c r="L382" s="189"/>
      <c r="M382" s="205" t="str">
        <f>IF('II.13.'!C24="","",'II.13.'!C24)</f>
        <v/>
      </c>
      <c r="N382" s="158" t="str">
        <f>IF('II.13.'!D24="","",'II.13.'!D24)</f>
        <v/>
      </c>
    </row>
    <row r="383" spans="3:30" x14ac:dyDescent="0.25">
      <c r="D383" s="2454" t="str">
        <f t="shared" si="11"/>
        <v xml:space="preserve"> - </v>
      </c>
      <c r="E383" s="2454" t="str">
        <f t="shared" si="12"/>
        <v xml:space="preserve"> - </v>
      </c>
      <c r="F383" s="2421" t="s">
        <v>246</v>
      </c>
      <c r="G383" s="1416" t="s">
        <v>5415</v>
      </c>
      <c r="H383" s="134">
        <v>2</v>
      </c>
      <c r="I383" s="135">
        <v>132</v>
      </c>
      <c r="J383" s="136">
        <v>8</v>
      </c>
      <c r="K383" s="189"/>
      <c r="L383" s="189"/>
      <c r="M383" s="205" t="str">
        <f>IF('II.13.'!C25="","",'II.13.'!C25)</f>
        <v/>
      </c>
      <c r="N383" s="158" t="str">
        <f>IF('II.13.'!D25="","",'II.13.'!D25)</f>
        <v/>
      </c>
    </row>
    <row r="384" spans="3:30" x14ac:dyDescent="0.25">
      <c r="D384" s="2454" t="str">
        <f t="shared" si="11"/>
        <v xml:space="preserve"> - </v>
      </c>
      <c r="E384" s="2454" t="str">
        <f t="shared" si="12"/>
        <v xml:space="preserve"> - </v>
      </c>
      <c r="F384" s="2421" t="s">
        <v>247</v>
      </c>
      <c r="G384" s="1416" t="s">
        <v>5415</v>
      </c>
      <c r="H384" s="134">
        <v>2</v>
      </c>
      <c r="I384" s="135">
        <v>132</v>
      </c>
      <c r="J384" s="136">
        <v>9</v>
      </c>
      <c r="K384" s="189"/>
      <c r="L384" s="189"/>
      <c r="M384" s="205" t="str">
        <f>IF('II.13.'!C26="","",'II.13.'!C26)</f>
        <v/>
      </c>
      <c r="N384" s="158" t="str">
        <f>IF('II.13.'!D26="","",'II.13.'!D26)</f>
        <v/>
      </c>
    </row>
    <row r="385" spans="3:30" ht="30" customHeight="1" thickBot="1" x14ac:dyDescent="0.3">
      <c r="D385" s="2450" t="str">
        <f t="shared" si="11"/>
        <v xml:space="preserve"> - </v>
      </c>
      <c r="E385" s="2450" t="str">
        <f t="shared" si="12"/>
        <v xml:space="preserve"> - </v>
      </c>
      <c r="F385" s="2417" t="s">
        <v>248</v>
      </c>
      <c r="G385" s="1412" t="s">
        <v>5415</v>
      </c>
      <c r="H385" s="151">
        <v>2</v>
      </c>
      <c r="I385" s="108">
        <v>132</v>
      </c>
      <c r="J385" s="109">
        <v>10</v>
      </c>
      <c r="K385" s="181"/>
      <c r="L385" s="181"/>
      <c r="M385" s="182" t="str">
        <f>IF('II.13.'!C27="","",'II.13.'!C27)</f>
        <v/>
      </c>
      <c r="N385" s="183" t="str">
        <f>IF('II.13.'!D27="","",'II.13.'!D27)</f>
        <v/>
      </c>
    </row>
    <row r="386" spans="3:30" ht="19.5" thickTop="1" x14ac:dyDescent="0.25">
      <c r="D386" s="2456" t="str">
        <f t="shared" si="11"/>
        <v xml:space="preserve"> - </v>
      </c>
      <c r="E386" s="2456" t="str">
        <f t="shared" si="12"/>
        <v xml:space="preserve"> - </v>
      </c>
      <c r="F386" s="2423" t="s">
        <v>249</v>
      </c>
      <c r="G386" s="1418" t="s">
        <v>5415</v>
      </c>
      <c r="H386" s="148">
        <v>2</v>
      </c>
      <c r="I386" s="148">
        <v>1321</v>
      </c>
      <c r="J386" s="148">
        <v>0</v>
      </c>
      <c r="K386" s="220"/>
      <c r="L386" s="220"/>
      <c r="M386" s="180" t="s">
        <v>44</v>
      </c>
    </row>
    <row r="387" spans="3:30" ht="30" customHeight="1" thickBot="1" x14ac:dyDescent="0.3">
      <c r="D387" s="2450" t="str">
        <f t="shared" si="11"/>
        <v xml:space="preserve"> - </v>
      </c>
      <c r="E387" s="2450" t="str">
        <f t="shared" si="12"/>
        <v xml:space="preserve"> - </v>
      </c>
      <c r="F387" s="2417" t="s">
        <v>249</v>
      </c>
      <c r="G387" s="1412" t="s">
        <v>5415</v>
      </c>
      <c r="H387" s="151">
        <v>2</v>
      </c>
      <c r="I387" s="108">
        <v>1321</v>
      </c>
      <c r="J387" s="109">
        <v>1</v>
      </c>
      <c r="K387" s="152"/>
      <c r="L387" s="152"/>
      <c r="M387" s="183" t="str">
        <f>IF('II.13.'!C30="","",'II.13.'!C30)</f>
        <v/>
      </c>
    </row>
    <row r="388" spans="3:30" ht="19.5" thickTop="1" x14ac:dyDescent="0.25">
      <c r="D388" s="2456" t="str">
        <f t="shared" ref="D388:D451" si="13">IF(E388=" - "," - ","CUI"&amp;TEXT(E388,"0000000000")&amp;"_Cap"&amp;H388&amp;"Pct"&amp;TEXT(I388,"000")&amp;"Rd"&amp;TEXT(J388,"000"))</f>
        <v xml:space="preserve"> - </v>
      </c>
      <c r="E388" s="2456" t="str">
        <f t="shared" si="12"/>
        <v xml:space="preserve"> - </v>
      </c>
      <c r="F388" s="2423" t="s">
        <v>250</v>
      </c>
      <c r="G388" s="1418" t="s">
        <v>5415</v>
      </c>
      <c r="H388" s="148">
        <v>2</v>
      </c>
      <c r="I388" s="148">
        <v>133</v>
      </c>
      <c r="J388" s="148">
        <v>0</v>
      </c>
      <c r="K388" s="220"/>
      <c r="L388" s="220"/>
      <c r="M388" s="180"/>
    </row>
    <row r="389" spans="3:30" s="118" customFormat="1" ht="36" customHeight="1" thickBot="1" x14ac:dyDescent="0.3">
      <c r="C389" s="2531"/>
      <c r="D389" s="2455" t="str">
        <f t="shared" si="13"/>
        <v xml:space="preserve"> - </v>
      </c>
      <c r="E389" s="2455" t="str">
        <f t="shared" si="12"/>
        <v xml:space="preserve"> - </v>
      </c>
      <c r="F389" s="2422" t="s">
        <v>250</v>
      </c>
      <c r="G389" s="1417" t="s">
        <v>5415</v>
      </c>
      <c r="H389" s="142">
        <v>2</v>
      </c>
      <c r="I389" s="143">
        <v>133</v>
      </c>
      <c r="J389" s="144">
        <v>1</v>
      </c>
      <c r="K389" s="145"/>
      <c r="L389" s="145"/>
      <c r="M389" s="227" t="str">
        <f>IF('II.13.'!C35="","",'II.13.'!C35)</f>
        <v/>
      </c>
      <c r="N389" s="120"/>
      <c r="O389" s="120"/>
      <c r="P389" s="120"/>
      <c r="Q389" s="120"/>
      <c r="R389" s="120"/>
      <c r="S389" s="120"/>
      <c r="T389" s="120"/>
      <c r="U389" s="120"/>
      <c r="V389" s="120"/>
      <c r="W389" s="120"/>
      <c r="X389" s="120"/>
      <c r="Y389" s="120"/>
      <c r="Z389" s="120"/>
      <c r="AA389" s="120"/>
      <c r="AB389" s="120"/>
      <c r="AC389" s="120"/>
      <c r="AD389" s="120"/>
    </row>
    <row r="390" spans="3:30" ht="19.5" thickTop="1" x14ac:dyDescent="0.25">
      <c r="C390" s="2532" t="str">
        <f>G390</f>
        <v>II.14.</v>
      </c>
      <c r="D390" s="2456" t="str">
        <f t="shared" si="13"/>
        <v xml:space="preserve"> - </v>
      </c>
      <c r="E390" s="2456" t="str">
        <f t="shared" ref="E390:E453" si="14">E389</f>
        <v xml:space="preserve"> - </v>
      </c>
      <c r="F390" s="2423" t="s">
        <v>251</v>
      </c>
      <c r="G390" s="1418" t="s">
        <v>5092</v>
      </c>
      <c r="H390" s="148">
        <v>2</v>
      </c>
      <c r="I390" s="148">
        <v>14</v>
      </c>
      <c r="J390" s="148">
        <v>0</v>
      </c>
      <c r="K390" s="220" t="s">
        <v>215</v>
      </c>
      <c r="L390" s="220" t="s">
        <v>215</v>
      </c>
      <c r="M390" s="179" t="s">
        <v>44</v>
      </c>
      <c r="N390" s="180" t="s">
        <v>252</v>
      </c>
      <c r="O390" s="118"/>
      <c r="P390" s="118"/>
      <c r="Q390" s="119"/>
      <c r="R390" s="119"/>
      <c r="S390" s="119"/>
      <c r="T390" s="119"/>
      <c r="U390" s="119"/>
      <c r="V390" s="119"/>
      <c r="W390" s="119"/>
      <c r="X390" s="119"/>
      <c r="Y390" s="119"/>
      <c r="Z390" s="119"/>
      <c r="AA390" s="119"/>
      <c r="AB390" s="119"/>
      <c r="AC390" s="119"/>
      <c r="AD390" s="119"/>
    </row>
    <row r="391" spans="3:30" ht="19.5" thickBot="1" x14ac:dyDescent="0.3">
      <c r="D391" s="2459" t="str">
        <f t="shared" si="13"/>
        <v xml:space="preserve"> - </v>
      </c>
      <c r="E391" s="2459" t="str">
        <f t="shared" si="14"/>
        <v xml:space="preserve"> - </v>
      </c>
      <c r="F391" s="2426" t="s">
        <v>253</v>
      </c>
      <c r="G391" s="1419" t="s">
        <v>5092</v>
      </c>
      <c r="H391" s="155">
        <v>2</v>
      </c>
      <c r="I391" s="155">
        <v>14</v>
      </c>
      <c r="J391" s="155">
        <v>1</v>
      </c>
      <c r="K391" s="210"/>
      <c r="L391" s="210"/>
      <c r="M391" s="221">
        <f>IF('II.14.'!C7="","",'II.14.'!C7)</f>
        <v>0</v>
      </c>
      <c r="N391" s="239">
        <f>IF('II.14.'!D7="","",'II.14.'!D7)</f>
        <v>0</v>
      </c>
    </row>
    <row r="392" spans="3:30" ht="19.5" thickTop="1" x14ac:dyDescent="0.25">
      <c r="D392" s="2454" t="str">
        <f t="shared" si="13"/>
        <v xml:space="preserve"> - </v>
      </c>
      <c r="E392" s="2454" t="str">
        <f t="shared" si="14"/>
        <v xml:space="preserve"> - </v>
      </c>
      <c r="F392" s="2421" t="s">
        <v>122</v>
      </c>
      <c r="G392" s="1416" t="s">
        <v>5092</v>
      </c>
      <c r="H392" s="134">
        <v>2</v>
      </c>
      <c r="I392" s="135">
        <v>14</v>
      </c>
      <c r="J392" s="136">
        <v>2</v>
      </c>
      <c r="K392" s="189" t="s">
        <v>215</v>
      </c>
      <c r="L392" s="189" t="s">
        <v>215</v>
      </c>
      <c r="M392" s="205" t="str">
        <f>IF('II.14.'!C8="","",'II.14.'!C8)</f>
        <v/>
      </c>
      <c r="N392" s="158" t="str">
        <f>IF('II.14.'!D8="","",'II.14.'!D8)</f>
        <v/>
      </c>
    </row>
    <row r="393" spans="3:30" x14ac:dyDescent="0.25">
      <c r="D393" s="2454" t="str">
        <f t="shared" si="13"/>
        <v xml:space="preserve"> - </v>
      </c>
      <c r="E393" s="2454" t="str">
        <f t="shared" si="14"/>
        <v xml:space="preserve"> - </v>
      </c>
      <c r="F393" s="2421" t="s">
        <v>123</v>
      </c>
      <c r="G393" s="1416" t="s">
        <v>5092</v>
      </c>
      <c r="H393" s="134">
        <v>2</v>
      </c>
      <c r="I393" s="135">
        <v>14</v>
      </c>
      <c r="J393" s="136">
        <v>3</v>
      </c>
      <c r="K393" s="189" t="s">
        <v>215</v>
      </c>
      <c r="L393" s="189" t="s">
        <v>215</v>
      </c>
      <c r="M393" s="205" t="str">
        <f>IF('II.14.'!C9="","",'II.14.'!C9)</f>
        <v/>
      </c>
      <c r="N393" s="158" t="str">
        <f>IF('II.14.'!D9="","",'II.14.'!D9)</f>
        <v/>
      </c>
    </row>
    <row r="394" spans="3:30" x14ac:dyDescent="0.25">
      <c r="D394" s="2454" t="str">
        <f t="shared" si="13"/>
        <v xml:space="preserve"> - </v>
      </c>
      <c r="E394" s="2454" t="str">
        <f t="shared" si="14"/>
        <v xml:space="preserve"> - </v>
      </c>
      <c r="F394" s="2421" t="s">
        <v>254</v>
      </c>
      <c r="G394" s="1416" t="s">
        <v>5092</v>
      </c>
      <c r="H394" s="134">
        <v>2</v>
      </c>
      <c r="I394" s="135">
        <v>14</v>
      </c>
      <c r="J394" s="136">
        <v>4</v>
      </c>
      <c r="K394" s="189" t="s">
        <v>215</v>
      </c>
      <c r="L394" s="189" t="s">
        <v>215</v>
      </c>
      <c r="M394" s="205" t="str">
        <f>IF('II.14.'!C10="","",'II.14.'!C10)</f>
        <v/>
      </c>
      <c r="N394" s="158" t="str">
        <f>IF('II.14.'!D10="","",'II.14.'!D10)</f>
        <v/>
      </c>
    </row>
    <row r="395" spans="3:30" x14ac:dyDescent="0.25">
      <c r="D395" s="2454" t="str">
        <f t="shared" si="13"/>
        <v xml:space="preserve"> - </v>
      </c>
      <c r="E395" s="2454" t="str">
        <f t="shared" si="14"/>
        <v xml:space="preserve"> - </v>
      </c>
      <c r="F395" s="2421" t="s">
        <v>255</v>
      </c>
      <c r="G395" s="1416" t="s">
        <v>5092</v>
      </c>
      <c r="H395" s="134">
        <v>2</v>
      </c>
      <c r="I395" s="135">
        <v>14</v>
      </c>
      <c r="J395" s="136">
        <v>5</v>
      </c>
      <c r="K395" s="189" t="s">
        <v>215</v>
      </c>
      <c r="L395" s="189" t="s">
        <v>215</v>
      </c>
      <c r="M395" s="205" t="str">
        <f>IF('II.14.'!C11="","",'II.14.'!C11)</f>
        <v/>
      </c>
      <c r="N395" s="158" t="str">
        <f>IF('II.14.'!D11="","",'II.14.'!D11)</f>
        <v/>
      </c>
    </row>
    <row r="396" spans="3:30" x14ac:dyDescent="0.25">
      <c r="D396" s="2454" t="str">
        <f t="shared" si="13"/>
        <v xml:space="preserve"> - </v>
      </c>
      <c r="E396" s="2454" t="str">
        <f t="shared" si="14"/>
        <v xml:space="preserve"> - </v>
      </c>
      <c r="F396" s="2421" t="s">
        <v>125</v>
      </c>
      <c r="G396" s="1416" t="s">
        <v>5092</v>
      </c>
      <c r="H396" s="134">
        <v>2</v>
      </c>
      <c r="I396" s="135">
        <v>14</v>
      </c>
      <c r="J396" s="136">
        <v>6</v>
      </c>
      <c r="K396" s="189" t="s">
        <v>215</v>
      </c>
      <c r="L396" s="189" t="s">
        <v>215</v>
      </c>
      <c r="M396" s="205" t="str">
        <f>IF('II.14.'!C12="","",'II.14.'!C12)</f>
        <v/>
      </c>
      <c r="N396" s="158" t="str">
        <f>IF('II.14.'!D12="","",'II.14.'!D12)</f>
        <v/>
      </c>
    </row>
    <row r="397" spans="3:30" x14ac:dyDescent="0.25">
      <c r="D397" s="2454" t="str">
        <f t="shared" si="13"/>
        <v xml:space="preserve"> - </v>
      </c>
      <c r="E397" s="2454" t="str">
        <f t="shared" si="14"/>
        <v xml:space="preserve"> - </v>
      </c>
      <c r="F397" s="2421" t="s">
        <v>126</v>
      </c>
      <c r="G397" s="1416" t="s">
        <v>5092</v>
      </c>
      <c r="H397" s="134">
        <v>2</v>
      </c>
      <c r="I397" s="135">
        <v>14</v>
      </c>
      <c r="J397" s="136">
        <v>7</v>
      </c>
      <c r="K397" s="189" t="s">
        <v>215</v>
      </c>
      <c r="L397" s="189" t="s">
        <v>215</v>
      </c>
      <c r="M397" s="205" t="str">
        <f>IF('II.14.'!C13="","",'II.14.'!C13)</f>
        <v/>
      </c>
      <c r="N397" s="158" t="str">
        <f>IF('II.14.'!D13="","",'II.14.'!D13)</f>
        <v/>
      </c>
    </row>
    <row r="398" spans="3:30" x14ac:dyDescent="0.25">
      <c r="D398" s="2454" t="str">
        <f t="shared" si="13"/>
        <v xml:space="preserve"> - </v>
      </c>
      <c r="E398" s="2454" t="str">
        <f t="shared" si="14"/>
        <v xml:space="preserve"> - </v>
      </c>
      <c r="F398" s="2421" t="s">
        <v>127</v>
      </c>
      <c r="G398" s="1416" t="s">
        <v>5092</v>
      </c>
      <c r="H398" s="134">
        <v>2</v>
      </c>
      <c r="I398" s="135">
        <v>14</v>
      </c>
      <c r="J398" s="136">
        <v>8</v>
      </c>
      <c r="K398" s="189" t="s">
        <v>215</v>
      </c>
      <c r="L398" s="189" t="s">
        <v>215</v>
      </c>
      <c r="M398" s="205" t="str">
        <f>IF('II.14.'!C14="","",'II.14.'!C14)</f>
        <v/>
      </c>
      <c r="N398" s="158" t="str">
        <f>IF('II.14.'!D14="","",'II.14.'!D14)</f>
        <v/>
      </c>
    </row>
    <row r="399" spans="3:30" x14ac:dyDescent="0.25">
      <c r="D399" s="2454" t="str">
        <f t="shared" si="13"/>
        <v xml:space="preserve"> - </v>
      </c>
      <c r="E399" s="2454" t="str">
        <f t="shared" si="14"/>
        <v xml:space="preserve"> - </v>
      </c>
      <c r="F399" s="2421" t="s">
        <v>128</v>
      </c>
      <c r="G399" s="1416" t="s">
        <v>5092</v>
      </c>
      <c r="H399" s="134">
        <v>2</v>
      </c>
      <c r="I399" s="135">
        <v>14</v>
      </c>
      <c r="J399" s="136">
        <v>9</v>
      </c>
      <c r="K399" s="189" t="s">
        <v>215</v>
      </c>
      <c r="L399" s="189" t="s">
        <v>215</v>
      </c>
      <c r="M399" s="205" t="str">
        <f>IF('II.14.'!C15="","",'II.14.'!C15)</f>
        <v/>
      </c>
      <c r="N399" s="158" t="str">
        <f>IF('II.14.'!D15="","",'II.14.'!D15)</f>
        <v/>
      </c>
    </row>
    <row r="400" spans="3:30" x14ac:dyDescent="0.25">
      <c r="D400" s="2454" t="str">
        <f t="shared" si="13"/>
        <v xml:space="preserve"> - </v>
      </c>
      <c r="E400" s="2454" t="str">
        <f t="shared" si="14"/>
        <v xml:space="preserve"> - </v>
      </c>
      <c r="F400" s="2421" t="s">
        <v>129</v>
      </c>
      <c r="G400" s="1416" t="s">
        <v>5092</v>
      </c>
      <c r="H400" s="134">
        <v>2</v>
      </c>
      <c r="I400" s="135">
        <v>14</v>
      </c>
      <c r="J400" s="136">
        <v>10</v>
      </c>
      <c r="K400" s="189" t="s">
        <v>215</v>
      </c>
      <c r="L400" s="189" t="s">
        <v>215</v>
      </c>
      <c r="M400" s="205" t="str">
        <f>IF('II.14.'!C16="","",'II.14.'!C16)</f>
        <v/>
      </c>
      <c r="N400" s="158" t="str">
        <f>IF('II.14.'!D16="","",'II.14.'!D16)</f>
        <v/>
      </c>
    </row>
    <row r="401" spans="4:30" x14ac:dyDescent="0.25">
      <c r="D401" s="2454" t="str">
        <f t="shared" si="13"/>
        <v xml:space="preserve"> - </v>
      </c>
      <c r="E401" s="2454" t="str">
        <f t="shared" si="14"/>
        <v xml:space="preserve"> - </v>
      </c>
      <c r="F401" s="2421" t="s">
        <v>130</v>
      </c>
      <c r="G401" s="1416" t="s">
        <v>5092</v>
      </c>
      <c r="H401" s="134">
        <v>2</v>
      </c>
      <c r="I401" s="135">
        <v>14</v>
      </c>
      <c r="J401" s="136">
        <v>11</v>
      </c>
      <c r="K401" s="189" t="s">
        <v>215</v>
      </c>
      <c r="L401" s="189" t="s">
        <v>215</v>
      </c>
      <c r="M401" s="205" t="str">
        <f>IF('II.14.'!C17="","",'II.14.'!C17)</f>
        <v/>
      </c>
      <c r="N401" s="158" t="str">
        <f>IF('II.14.'!D17="","",'II.14.'!D17)</f>
        <v/>
      </c>
    </row>
    <row r="402" spans="4:30" x14ac:dyDescent="0.25">
      <c r="D402" s="2454" t="str">
        <f t="shared" si="13"/>
        <v xml:space="preserve"> - </v>
      </c>
      <c r="E402" s="2454" t="str">
        <f t="shared" si="14"/>
        <v xml:space="preserve"> - </v>
      </c>
      <c r="F402" s="2421" t="s">
        <v>131</v>
      </c>
      <c r="G402" s="1416" t="s">
        <v>5092</v>
      </c>
      <c r="H402" s="134">
        <v>2</v>
      </c>
      <c r="I402" s="135">
        <v>14</v>
      </c>
      <c r="J402" s="136">
        <v>12</v>
      </c>
      <c r="K402" s="189" t="s">
        <v>215</v>
      </c>
      <c r="L402" s="189" t="s">
        <v>215</v>
      </c>
      <c r="M402" s="205" t="str">
        <f>IF('II.14.'!C18="","",'II.14.'!C18)</f>
        <v/>
      </c>
      <c r="N402" s="158" t="str">
        <f>IF('II.14.'!D18="","",'II.14.'!D18)</f>
        <v/>
      </c>
      <c r="O402" s="113"/>
      <c r="P402" s="113"/>
      <c r="Q402" s="113"/>
      <c r="R402" s="113"/>
      <c r="S402" s="113"/>
      <c r="T402" s="113"/>
      <c r="U402" s="113"/>
      <c r="V402" s="113"/>
      <c r="W402" s="113"/>
      <c r="X402" s="113"/>
      <c r="Y402" s="113"/>
      <c r="Z402" s="113"/>
      <c r="AA402" s="113"/>
      <c r="AB402" s="113"/>
      <c r="AC402" s="113"/>
      <c r="AD402" s="113"/>
    </row>
    <row r="403" spans="4:30" x14ac:dyDescent="0.25">
      <c r="D403" s="2454" t="str">
        <f t="shared" si="13"/>
        <v xml:space="preserve"> - </v>
      </c>
      <c r="E403" s="2454" t="str">
        <f t="shared" si="14"/>
        <v xml:space="preserve"> - </v>
      </c>
      <c r="F403" s="2421" t="s">
        <v>132</v>
      </c>
      <c r="G403" s="1416" t="s">
        <v>5092</v>
      </c>
      <c r="H403" s="134">
        <v>2</v>
      </c>
      <c r="I403" s="135">
        <v>14</v>
      </c>
      <c r="J403" s="136">
        <v>13</v>
      </c>
      <c r="K403" s="189" t="s">
        <v>215</v>
      </c>
      <c r="L403" s="189" t="s">
        <v>215</v>
      </c>
      <c r="M403" s="205" t="str">
        <f>IF('II.14.'!C19="","",'II.14.'!C19)</f>
        <v/>
      </c>
      <c r="N403" s="158" t="str">
        <f>IF('II.14.'!D19="","",'II.14.'!D19)</f>
        <v/>
      </c>
      <c r="O403" s="113"/>
      <c r="P403" s="113"/>
      <c r="Q403" s="113"/>
      <c r="R403" s="113"/>
      <c r="S403" s="113"/>
      <c r="T403" s="113"/>
      <c r="U403" s="113"/>
      <c r="V403" s="113"/>
      <c r="W403" s="113"/>
      <c r="X403" s="113"/>
      <c r="Y403" s="113"/>
      <c r="Z403" s="113"/>
      <c r="AA403" s="113"/>
      <c r="AB403" s="113"/>
      <c r="AC403" s="113"/>
      <c r="AD403" s="113"/>
    </row>
    <row r="404" spans="4:30" x14ac:dyDescent="0.25">
      <c r="D404" s="2454" t="str">
        <f t="shared" si="13"/>
        <v xml:space="preserve"> - </v>
      </c>
      <c r="E404" s="2454" t="str">
        <f t="shared" si="14"/>
        <v xml:space="preserve"> - </v>
      </c>
      <c r="F404" s="2421" t="s">
        <v>133</v>
      </c>
      <c r="G404" s="1416" t="s">
        <v>5092</v>
      </c>
      <c r="H404" s="134">
        <v>2</v>
      </c>
      <c r="I404" s="135">
        <v>14</v>
      </c>
      <c r="J404" s="136">
        <v>14</v>
      </c>
      <c r="K404" s="189" t="s">
        <v>215</v>
      </c>
      <c r="L404" s="189" t="s">
        <v>215</v>
      </c>
      <c r="M404" s="205" t="str">
        <f>IF('II.14.'!C20="","",'II.14.'!C20)</f>
        <v/>
      </c>
      <c r="N404" s="158" t="str">
        <f>IF('II.14.'!D20="","",'II.14.'!D20)</f>
        <v/>
      </c>
      <c r="O404" s="113"/>
      <c r="P404" s="113"/>
      <c r="Q404" s="113"/>
      <c r="R404" s="113"/>
      <c r="S404" s="113"/>
      <c r="T404" s="113"/>
      <c r="U404" s="113"/>
      <c r="V404" s="113"/>
      <c r="W404" s="113"/>
      <c r="X404" s="113"/>
      <c r="Y404" s="113"/>
      <c r="Z404" s="113"/>
      <c r="AA404" s="113"/>
      <c r="AB404" s="113"/>
      <c r="AC404" s="113"/>
      <c r="AD404" s="113"/>
    </row>
    <row r="405" spans="4:30" x14ac:dyDescent="0.25">
      <c r="D405" s="2454" t="str">
        <f t="shared" si="13"/>
        <v xml:space="preserve"> - </v>
      </c>
      <c r="E405" s="2454" t="str">
        <f t="shared" si="14"/>
        <v xml:space="preserve"> - </v>
      </c>
      <c r="F405" s="2421" t="s">
        <v>134</v>
      </c>
      <c r="G405" s="1416" t="s">
        <v>5092</v>
      </c>
      <c r="H405" s="134">
        <v>2</v>
      </c>
      <c r="I405" s="135">
        <v>14</v>
      </c>
      <c r="J405" s="136">
        <v>15</v>
      </c>
      <c r="K405" s="189" t="s">
        <v>215</v>
      </c>
      <c r="L405" s="189" t="s">
        <v>215</v>
      </c>
      <c r="M405" s="205" t="str">
        <f>IF('II.14.'!C21="","",'II.14.'!C21)</f>
        <v/>
      </c>
      <c r="N405" s="158" t="str">
        <f>IF('II.14.'!D21="","",'II.14.'!D21)</f>
        <v/>
      </c>
      <c r="O405" s="113"/>
      <c r="P405" s="113"/>
      <c r="Q405" s="113"/>
      <c r="R405" s="113"/>
      <c r="S405" s="113"/>
      <c r="T405" s="113"/>
      <c r="U405" s="113"/>
      <c r="V405" s="113"/>
      <c r="W405" s="113"/>
      <c r="X405" s="113"/>
      <c r="Y405" s="113"/>
      <c r="Z405" s="113"/>
      <c r="AA405" s="113"/>
      <c r="AB405" s="113"/>
      <c r="AC405" s="113"/>
      <c r="AD405" s="113"/>
    </row>
    <row r="406" spans="4:30" x14ac:dyDescent="0.25">
      <c r="D406" s="2454" t="str">
        <f t="shared" si="13"/>
        <v xml:space="preserve"> - </v>
      </c>
      <c r="E406" s="2454" t="str">
        <f t="shared" si="14"/>
        <v xml:space="preserve"> - </v>
      </c>
      <c r="F406" s="2421" t="s">
        <v>135</v>
      </c>
      <c r="G406" s="1416" t="s">
        <v>5092</v>
      </c>
      <c r="H406" s="134">
        <v>2</v>
      </c>
      <c r="I406" s="135">
        <v>14</v>
      </c>
      <c r="J406" s="136">
        <v>16</v>
      </c>
      <c r="K406" s="189" t="s">
        <v>215</v>
      </c>
      <c r="L406" s="189" t="s">
        <v>215</v>
      </c>
      <c r="M406" s="205" t="str">
        <f>IF('II.14.'!C22="","",'II.14.'!C22)</f>
        <v/>
      </c>
      <c r="N406" s="158" t="str">
        <f>IF('II.14.'!D22="","",'II.14.'!D22)</f>
        <v/>
      </c>
      <c r="O406" s="113"/>
      <c r="P406" s="113"/>
      <c r="Q406" s="113"/>
      <c r="R406" s="113"/>
      <c r="S406" s="113"/>
      <c r="T406" s="113"/>
      <c r="U406" s="113"/>
      <c r="V406" s="113"/>
      <c r="W406" s="113"/>
      <c r="X406" s="113"/>
      <c r="Y406" s="113"/>
      <c r="Z406" s="113"/>
      <c r="AA406" s="113"/>
      <c r="AB406" s="113"/>
      <c r="AC406" s="113"/>
      <c r="AD406" s="113"/>
    </row>
    <row r="407" spans="4:30" x14ac:dyDescent="0.25">
      <c r="D407" s="2454" t="str">
        <f t="shared" si="13"/>
        <v xml:space="preserve"> - </v>
      </c>
      <c r="E407" s="2454" t="str">
        <f t="shared" si="14"/>
        <v xml:space="preserve"> - </v>
      </c>
      <c r="F407" s="2421" t="s">
        <v>256</v>
      </c>
      <c r="G407" s="1416" t="s">
        <v>5092</v>
      </c>
      <c r="H407" s="134">
        <v>2</v>
      </c>
      <c r="I407" s="135">
        <v>14</v>
      </c>
      <c r="J407" s="136">
        <v>17</v>
      </c>
      <c r="K407" s="189" t="s">
        <v>215</v>
      </c>
      <c r="L407" s="189" t="s">
        <v>215</v>
      </c>
      <c r="M407" s="205" t="str">
        <f>IF('II.14.'!C23="","",'II.14.'!C23)</f>
        <v/>
      </c>
      <c r="N407" s="158" t="str">
        <f>IF('II.14.'!D23="","",'II.14.'!D23)</f>
        <v/>
      </c>
      <c r="O407" s="113"/>
      <c r="P407" s="113"/>
      <c r="Q407" s="113"/>
      <c r="R407" s="113"/>
      <c r="S407" s="113"/>
      <c r="T407" s="113"/>
      <c r="U407" s="113"/>
      <c r="V407" s="113"/>
      <c r="W407" s="113"/>
      <c r="X407" s="113"/>
      <c r="Y407" s="113"/>
      <c r="Z407" s="113"/>
      <c r="AA407" s="113"/>
      <c r="AB407" s="113"/>
      <c r="AC407" s="113"/>
      <c r="AD407" s="113"/>
    </row>
    <row r="408" spans="4:30" x14ac:dyDescent="0.25">
      <c r="D408" s="2454" t="str">
        <f t="shared" si="13"/>
        <v xml:space="preserve"> - </v>
      </c>
      <c r="E408" s="2454" t="str">
        <f t="shared" si="14"/>
        <v xml:space="preserve"> - </v>
      </c>
      <c r="F408" s="2421" t="s">
        <v>137</v>
      </c>
      <c r="G408" s="1416" t="s">
        <v>5092</v>
      </c>
      <c r="H408" s="134">
        <v>2</v>
      </c>
      <c r="I408" s="135">
        <v>14</v>
      </c>
      <c r="J408" s="136">
        <v>18</v>
      </c>
      <c r="K408" s="189" t="s">
        <v>215</v>
      </c>
      <c r="L408" s="189" t="s">
        <v>215</v>
      </c>
      <c r="M408" s="205" t="str">
        <f>IF('II.14.'!C24="","",'II.14.'!C24)</f>
        <v/>
      </c>
      <c r="N408" s="158" t="str">
        <f>IF('II.14.'!D24="","",'II.14.'!D24)</f>
        <v/>
      </c>
      <c r="O408" s="113"/>
      <c r="P408" s="113"/>
      <c r="Q408" s="113"/>
      <c r="R408" s="113"/>
      <c r="S408" s="113"/>
      <c r="T408" s="113"/>
      <c r="U408" s="113"/>
      <c r="V408" s="113"/>
      <c r="W408" s="113"/>
      <c r="X408" s="113"/>
      <c r="Y408" s="113"/>
      <c r="Z408" s="113"/>
      <c r="AA408" s="113"/>
      <c r="AB408" s="113"/>
      <c r="AC408" s="113"/>
      <c r="AD408" s="113"/>
    </row>
    <row r="409" spans="4:30" x14ac:dyDescent="0.25">
      <c r="D409" s="2454" t="str">
        <f t="shared" si="13"/>
        <v xml:space="preserve"> - </v>
      </c>
      <c r="E409" s="2454" t="str">
        <f t="shared" si="14"/>
        <v xml:space="preserve"> - </v>
      </c>
      <c r="F409" s="2421" t="s">
        <v>138</v>
      </c>
      <c r="G409" s="1416" t="s">
        <v>5092</v>
      </c>
      <c r="H409" s="134">
        <v>2</v>
      </c>
      <c r="I409" s="135">
        <v>14</v>
      </c>
      <c r="J409" s="136">
        <v>19</v>
      </c>
      <c r="K409" s="189" t="s">
        <v>215</v>
      </c>
      <c r="L409" s="189" t="s">
        <v>215</v>
      </c>
      <c r="M409" s="205" t="str">
        <f>IF('II.14.'!C25="","",'II.14.'!C25)</f>
        <v/>
      </c>
      <c r="N409" s="158" t="str">
        <f>IF('II.14.'!D25="","",'II.14.'!D25)</f>
        <v/>
      </c>
      <c r="O409" s="113"/>
      <c r="P409" s="113"/>
      <c r="Q409" s="113"/>
      <c r="R409" s="113"/>
      <c r="S409" s="113"/>
      <c r="T409" s="113"/>
      <c r="U409" s="113"/>
      <c r="V409" s="113"/>
      <c r="W409" s="113"/>
      <c r="X409" s="113"/>
      <c r="Y409" s="113"/>
      <c r="Z409" s="113"/>
      <c r="AA409" s="113"/>
      <c r="AB409" s="113"/>
      <c r="AC409" s="113"/>
      <c r="AD409" s="113"/>
    </row>
    <row r="410" spans="4:30" x14ac:dyDescent="0.25">
      <c r="D410" s="2454" t="str">
        <f t="shared" si="13"/>
        <v xml:space="preserve"> - </v>
      </c>
      <c r="E410" s="2454" t="str">
        <f t="shared" si="14"/>
        <v xml:space="preserve"> - </v>
      </c>
      <c r="F410" s="2421" t="s">
        <v>139</v>
      </c>
      <c r="G410" s="1416" t="s">
        <v>5092</v>
      </c>
      <c r="H410" s="134">
        <v>2</v>
      </c>
      <c r="I410" s="135">
        <v>14</v>
      </c>
      <c r="J410" s="136">
        <v>20</v>
      </c>
      <c r="K410" s="189" t="s">
        <v>215</v>
      </c>
      <c r="L410" s="189" t="s">
        <v>215</v>
      </c>
      <c r="M410" s="205" t="str">
        <f>IF('II.14.'!C26="","",'II.14.'!C26)</f>
        <v/>
      </c>
      <c r="N410" s="158" t="str">
        <f>IF('II.14.'!D26="","",'II.14.'!D26)</f>
        <v/>
      </c>
      <c r="O410" s="113"/>
      <c r="P410" s="113"/>
      <c r="Q410" s="113"/>
      <c r="R410" s="113"/>
      <c r="S410" s="113"/>
      <c r="T410" s="113"/>
      <c r="U410" s="113"/>
      <c r="V410" s="113"/>
      <c r="W410" s="113"/>
      <c r="X410" s="113"/>
      <c r="Y410" s="113"/>
      <c r="Z410" s="113"/>
      <c r="AA410" s="113"/>
      <c r="AB410" s="113"/>
      <c r="AC410" s="113"/>
      <c r="AD410" s="113"/>
    </row>
    <row r="411" spans="4:30" x14ac:dyDescent="0.25">
      <c r="D411" s="2454" t="str">
        <f t="shared" si="13"/>
        <v xml:space="preserve"> - </v>
      </c>
      <c r="E411" s="2454" t="str">
        <f t="shared" si="14"/>
        <v xml:space="preserve"> - </v>
      </c>
      <c r="F411" s="2421" t="s">
        <v>140</v>
      </c>
      <c r="G411" s="1416" t="s">
        <v>5092</v>
      </c>
      <c r="H411" s="134">
        <v>2</v>
      </c>
      <c r="I411" s="135">
        <v>14</v>
      </c>
      <c r="J411" s="136">
        <v>21</v>
      </c>
      <c r="K411" s="189" t="s">
        <v>215</v>
      </c>
      <c r="L411" s="189" t="s">
        <v>215</v>
      </c>
      <c r="M411" s="205" t="str">
        <f>IF('II.14.'!C27="","",'II.14.'!C27)</f>
        <v/>
      </c>
      <c r="N411" s="158" t="str">
        <f>IF('II.14.'!D27="","",'II.14.'!D27)</f>
        <v/>
      </c>
      <c r="O411" s="113"/>
      <c r="P411" s="113"/>
      <c r="Q411" s="113"/>
      <c r="R411" s="113"/>
      <c r="S411" s="113"/>
      <c r="T411" s="113"/>
      <c r="U411" s="113"/>
      <c r="V411" s="113"/>
      <c r="W411" s="113"/>
      <c r="X411" s="113"/>
      <c r="Y411" s="113"/>
      <c r="Z411" s="113"/>
      <c r="AA411" s="113"/>
      <c r="AB411" s="113"/>
      <c r="AC411" s="113"/>
      <c r="AD411" s="113"/>
    </row>
    <row r="412" spans="4:30" x14ac:dyDescent="0.25">
      <c r="D412" s="2454" t="str">
        <f t="shared" si="13"/>
        <v xml:space="preserve"> - </v>
      </c>
      <c r="E412" s="2454" t="str">
        <f t="shared" si="14"/>
        <v xml:space="preserve"> - </v>
      </c>
      <c r="F412" s="2421" t="s">
        <v>141</v>
      </c>
      <c r="G412" s="1416" t="s">
        <v>5092</v>
      </c>
      <c r="H412" s="134">
        <v>2</v>
      </c>
      <c r="I412" s="135">
        <v>14</v>
      </c>
      <c r="J412" s="136">
        <v>22</v>
      </c>
      <c r="K412" s="189" t="s">
        <v>215</v>
      </c>
      <c r="L412" s="189" t="s">
        <v>215</v>
      </c>
      <c r="M412" s="205" t="str">
        <f>IF('II.14.'!C28="","",'II.14.'!C28)</f>
        <v/>
      </c>
      <c r="N412" s="158" t="str">
        <f>IF('II.14.'!D28="","",'II.14.'!D28)</f>
        <v/>
      </c>
      <c r="O412" s="113"/>
      <c r="P412" s="113"/>
      <c r="Q412" s="113"/>
      <c r="R412" s="113"/>
      <c r="S412" s="113"/>
      <c r="T412" s="113"/>
      <c r="U412" s="113"/>
      <c r="V412" s="113"/>
      <c r="W412" s="113"/>
      <c r="X412" s="113"/>
      <c r="Y412" s="113"/>
      <c r="Z412" s="113"/>
      <c r="AA412" s="113"/>
      <c r="AB412" s="113"/>
      <c r="AC412" s="113"/>
      <c r="AD412" s="113"/>
    </row>
    <row r="413" spans="4:30" x14ac:dyDescent="0.25">
      <c r="D413" s="2454" t="str">
        <f t="shared" si="13"/>
        <v xml:space="preserve"> - </v>
      </c>
      <c r="E413" s="2454" t="str">
        <f t="shared" si="14"/>
        <v xml:space="preserve"> - </v>
      </c>
      <c r="F413" s="2421" t="s">
        <v>142</v>
      </c>
      <c r="G413" s="1416" t="s">
        <v>5092</v>
      </c>
      <c r="H413" s="134">
        <v>2</v>
      </c>
      <c r="I413" s="135">
        <v>14</v>
      </c>
      <c r="J413" s="136">
        <v>23</v>
      </c>
      <c r="K413" s="189" t="s">
        <v>215</v>
      </c>
      <c r="L413" s="189" t="s">
        <v>215</v>
      </c>
      <c r="M413" s="205" t="str">
        <f>IF('II.14.'!C29="","",'II.14.'!C29)</f>
        <v/>
      </c>
      <c r="N413" s="158" t="str">
        <f>IF('II.14.'!D29="","",'II.14.'!D29)</f>
        <v/>
      </c>
      <c r="O413" s="113"/>
      <c r="P413" s="113"/>
      <c r="Q413" s="113"/>
      <c r="R413" s="113"/>
      <c r="S413" s="113"/>
      <c r="T413" s="113"/>
      <c r="U413" s="113"/>
      <c r="V413" s="113"/>
      <c r="W413" s="113"/>
      <c r="X413" s="113"/>
      <c r="Y413" s="113"/>
      <c r="Z413" s="113"/>
      <c r="AA413" s="113"/>
      <c r="AB413" s="113"/>
      <c r="AC413" s="113"/>
      <c r="AD413" s="113"/>
    </row>
    <row r="414" spans="4:30" x14ac:dyDescent="0.25">
      <c r="D414" s="2454" t="str">
        <f t="shared" si="13"/>
        <v xml:space="preserve"> - </v>
      </c>
      <c r="E414" s="2454" t="str">
        <f t="shared" si="14"/>
        <v xml:space="preserve"> - </v>
      </c>
      <c r="F414" s="2421" t="s">
        <v>143</v>
      </c>
      <c r="G414" s="1416" t="s">
        <v>5092</v>
      </c>
      <c r="H414" s="134">
        <v>2</v>
      </c>
      <c r="I414" s="135">
        <v>14</v>
      </c>
      <c r="J414" s="136">
        <v>24</v>
      </c>
      <c r="K414" s="189" t="s">
        <v>215</v>
      </c>
      <c r="L414" s="189" t="s">
        <v>215</v>
      </c>
      <c r="M414" s="205" t="str">
        <f>IF('II.14.'!C30="","",'II.14.'!C30)</f>
        <v/>
      </c>
      <c r="N414" s="158" t="str">
        <f>IF('II.14.'!D30="","",'II.14.'!D30)</f>
        <v/>
      </c>
      <c r="O414" s="113"/>
      <c r="P414" s="113"/>
      <c r="Q414" s="113"/>
      <c r="R414" s="113"/>
      <c r="S414" s="113"/>
      <c r="T414" s="113"/>
      <c r="U414" s="113"/>
      <c r="V414" s="113"/>
      <c r="W414" s="113"/>
      <c r="X414" s="113"/>
      <c r="Y414" s="113"/>
      <c r="Z414" s="113"/>
      <c r="AA414" s="113"/>
      <c r="AB414" s="113"/>
      <c r="AC414" s="113"/>
      <c r="AD414" s="113"/>
    </row>
    <row r="415" spans="4:30" x14ac:dyDescent="0.25">
      <c r="D415" s="2454" t="str">
        <f t="shared" si="13"/>
        <v xml:space="preserve"> - </v>
      </c>
      <c r="E415" s="2454" t="str">
        <f t="shared" si="14"/>
        <v xml:space="preserve"> - </v>
      </c>
      <c r="F415" s="2421" t="s">
        <v>144</v>
      </c>
      <c r="G415" s="1416" t="s">
        <v>5092</v>
      </c>
      <c r="H415" s="134">
        <v>2</v>
      </c>
      <c r="I415" s="135">
        <v>14</v>
      </c>
      <c r="J415" s="136">
        <v>25</v>
      </c>
      <c r="K415" s="189" t="s">
        <v>215</v>
      </c>
      <c r="L415" s="189" t="s">
        <v>215</v>
      </c>
      <c r="M415" s="205" t="str">
        <f>IF('II.14.'!C31="","",'II.14.'!C31)</f>
        <v/>
      </c>
      <c r="N415" s="158" t="str">
        <f>IF('II.14.'!D31="","",'II.14.'!D31)</f>
        <v/>
      </c>
      <c r="O415" s="113"/>
      <c r="P415" s="113"/>
      <c r="Q415" s="113"/>
      <c r="R415" s="113"/>
      <c r="S415" s="113"/>
      <c r="T415" s="113"/>
      <c r="U415" s="113"/>
      <c r="V415" s="113"/>
      <c r="W415" s="113"/>
      <c r="X415" s="113"/>
      <c r="Y415" s="113"/>
      <c r="Z415" s="113"/>
      <c r="AA415" s="113"/>
      <c r="AB415" s="113"/>
      <c r="AC415" s="113"/>
      <c r="AD415" s="113"/>
    </row>
    <row r="416" spans="4:30" x14ac:dyDescent="0.25">
      <c r="D416" s="2454" t="str">
        <f t="shared" si="13"/>
        <v xml:space="preserve"> - </v>
      </c>
      <c r="E416" s="2454" t="str">
        <f t="shared" si="14"/>
        <v xml:space="preserve"> - </v>
      </c>
      <c r="F416" s="2421" t="s">
        <v>145</v>
      </c>
      <c r="G416" s="1416" t="s">
        <v>5092</v>
      </c>
      <c r="H416" s="134">
        <v>2</v>
      </c>
      <c r="I416" s="135">
        <v>14</v>
      </c>
      <c r="J416" s="136">
        <v>26</v>
      </c>
      <c r="K416" s="189" t="s">
        <v>215</v>
      </c>
      <c r="L416" s="189" t="s">
        <v>215</v>
      </c>
      <c r="M416" s="205" t="str">
        <f>IF('II.14.'!C32="","",'II.14.'!C32)</f>
        <v/>
      </c>
      <c r="N416" s="158" t="str">
        <f>IF('II.14.'!D32="","",'II.14.'!D32)</f>
        <v/>
      </c>
      <c r="O416" s="113"/>
      <c r="P416" s="113"/>
      <c r="Q416" s="113"/>
      <c r="R416" s="113"/>
      <c r="S416" s="113"/>
      <c r="T416" s="113"/>
      <c r="U416" s="113"/>
      <c r="V416" s="113"/>
      <c r="W416" s="113"/>
      <c r="X416" s="113"/>
      <c r="Y416" s="113"/>
      <c r="Z416" s="113"/>
      <c r="AA416" s="113"/>
      <c r="AB416" s="113"/>
      <c r="AC416" s="113"/>
      <c r="AD416" s="113"/>
    </row>
    <row r="417" spans="4:30" x14ac:dyDescent="0.25">
      <c r="D417" s="2454" t="str">
        <f t="shared" si="13"/>
        <v xml:space="preserve"> - </v>
      </c>
      <c r="E417" s="2454" t="str">
        <f t="shared" si="14"/>
        <v xml:space="preserve"> - </v>
      </c>
      <c r="F417" s="2421" t="s">
        <v>257</v>
      </c>
      <c r="G417" s="1416" t="s">
        <v>5092</v>
      </c>
      <c r="H417" s="134">
        <v>2</v>
      </c>
      <c r="I417" s="135">
        <v>14</v>
      </c>
      <c r="J417" s="136">
        <v>27</v>
      </c>
      <c r="K417" s="189" t="s">
        <v>215</v>
      </c>
      <c r="L417" s="189" t="s">
        <v>215</v>
      </c>
      <c r="M417" s="205" t="str">
        <f>IF('II.14.'!C33="","",'II.14.'!C33)</f>
        <v/>
      </c>
      <c r="N417" s="158" t="str">
        <f>IF('II.14.'!D33="","",'II.14.'!D33)</f>
        <v/>
      </c>
      <c r="O417" s="113"/>
      <c r="P417" s="113"/>
      <c r="Q417" s="113"/>
      <c r="R417" s="113"/>
      <c r="S417" s="113"/>
      <c r="T417" s="113"/>
      <c r="U417" s="113"/>
      <c r="V417" s="113"/>
      <c r="W417" s="113"/>
      <c r="X417" s="113"/>
      <c r="Y417" s="113"/>
      <c r="Z417" s="113"/>
      <c r="AA417" s="113"/>
      <c r="AB417" s="113"/>
      <c r="AC417" s="113"/>
      <c r="AD417" s="113"/>
    </row>
    <row r="418" spans="4:30" x14ac:dyDescent="0.25">
      <c r="D418" s="2454" t="str">
        <f t="shared" si="13"/>
        <v xml:space="preserve"> - </v>
      </c>
      <c r="E418" s="2454" t="str">
        <f t="shared" si="14"/>
        <v xml:space="preserve"> - </v>
      </c>
      <c r="F418" s="2421" t="s">
        <v>147</v>
      </c>
      <c r="G418" s="1416" t="s">
        <v>5092</v>
      </c>
      <c r="H418" s="134">
        <v>2</v>
      </c>
      <c r="I418" s="135">
        <v>14</v>
      </c>
      <c r="J418" s="136">
        <v>28</v>
      </c>
      <c r="K418" s="189" t="s">
        <v>215</v>
      </c>
      <c r="L418" s="189" t="s">
        <v>215</v>
      </c>
      <c r="M418" s="205" t="str">
        <f>IF('II.14.'!C34="","",'II.14.'!C34)</f>
        <v/>
      </c>
      <c r="N418" s="158" t="str">
        <f>IF('II.14.'!D34="","",'II.14.'!D34)</f>
        <v/>
      </c>
      <c r="O418" s="113"/>
      <c r="P418" s="113"/>
      <c r="Q418" s="113"/>
      <c r="R418" s="113"/>
      <c r="S418" s="113"/>
      <c r="T418" s="113"/>
      <c r="U418" s="113"/>
      <c r="V418" s="113"/>
      <c r="W418" s="113"/>
      <c r="X418" s="113"/>
      <c r="Y418" s="113"/>
      <c r="Z418" s="113"/>
      <c r="AA418" s="113"/>
      <c r="AB418" s="113"/>
      <c r="AC418" s="113"/>
      <c r="AD418" s="113"/>
    </row>
    <row r="419" spans="4:30" x14ac:dyDescent="0.25">
      <c r="D419" s="2454" t="str">
        <f t="shared" si="13"/>
        <v xml:space="preserve"> - </v>
      </c>
      <c r="E419" s="2454" t="str">
        <f t="shared" si="14"/>
        <v xml:space="preserve"> - </v>
      </c>
      <c r="F419" s="2421" t="s">
        <v>148</v>
      </c>
      <c r="G419" s="1416" t="s">
        <v>5092</v>
      </c>
      <c r="H419" s="134">
        <v>2</v>
      </c>
      <c r="I419" s="135">
        <v>14</v>
      </c>
      <c r="J419" s="136">
        <v>29</v>
      </c>
      <c r="K419" s="189" t="s">
        <v>215</v>
      </c>
      <c r="L419" s="189" t="s">
        <v>215</v>
      </c>
      <c r="M419" s="205" t="str">
        <f>IF('II.14.'!C35="","",'II.14.'!C35)</f>
        <v/>
      </c>
      <c r="N419" s="158" t="str">
        <f>IF('II.14.'!D35="","",'II.14.'!D35)</f>
        <v/>
      </c>
      <c r="O419" s="113"/>
      <c r="P419" s="113"/>
      <c r="Q419" s="113"/>
      <c r="R419" s="113"/>
      <c r="S419" s="113"/>
      <c r="T419" s="113"/>
      <c r="U419" s="113"/>
      <c r="V419" s="113"/>
      <c r="W419" s="113"/>
      <c r="X419" s="113"/>
      <c r="Y419" s="113"/>
      <c r="Z419" s="113"/>
      <c r="AA419" s="113"/>
      <c r="AB419" s="113"/>
      <c r="AC419" s="113"/>
      <c r="AD419" s="113"/>
    </row>
    <row r="420" spans="4:30" x14ac:dyDescent="0.25">
      <c r="D420" s="2454" t="str">
        <f t="shared" si="13"/>
        <v xml:space="preserve"> - </v>
      </c>
      <c r="E420" s="2454" t="str">
        <f t="shared" si="14"/>
        <v xml:space="preserve"> - </v>
      </c>
      <c r="F420" s="2421" t="s">
        <v>149</v>
      </c>
      <c r="G420" s="1416" t="s">
        <v>5092</v>
      </c>
      <c r="H420" s="134">
        <v>2</v>
      </c>
      <c r="I420" s="135">
        <v>14</v>
      </c>
      <c r="J420" s="136">
        <v>30</v>
      </c>
      <c r="K420" s="189" t="s">
        <v>215</v>
      </c>
      <c r="L420" s="189" t="s">
        <v>215</v>
      </c>
      <c r="M420" s="205" t="str">
        <f>IF('II.14.'!C36="","",'II.14.'!C36)</f>
        <v/>
      </c>
      <c r="N420" s="158" t="str">
        <f>IF('II.14.'!D36="","",'II.14.'!D36)</f>
        <v/>
      </c>
      <c r="O420" s="113"/>
      <c r="P420" s="113"/>
      <c r="Q420" s="113"/>
      <c r="R420" s="113"/>
      <c r="S420" s="113"/>
      <c r="T420" s="113"/>
      <c r="U420" s="113"/>
      <c r="V420" s="113"/>
      <c r="W420" s="113"/>
      <c r="X420" s="113"/>
      <c r="Y420" s="113"/>
      <c r="Z420" s="113"/>
      <c r="AA420" s="113"/>
      <c r="AB420" s="113"/>
      <c r="AC420" s="113"/>
      <c r="AD420" s="113"/>
    </row>
    <row r="421" spans="4:30" x14ac:dyDescent="0.25">
      <c r="D421" s="2454" t="str">
        <f t="shared" si="13"/>
        <v xml:space="preserve"> - </v>
      </c>
      <c r="E421" s="2454" t="str">
        <f t="shared" si="14"/>
        <v xml:space="preserve"> - </v>
      </c>
      <c r="F421" s="2421" t="s">
        <v>150</v>
      </c>
      <c r="G421" s="1416" t="s">
        <v>5092</v>
      </c>
      <c r="H421" s="134">
        <v>2</v>
      </c>
      <c r="I421" s="135">
        <v>14</v>
      </c>
      <c r="J421" s="136">
        <v>31</v>
      </c>
      <c r="K421" s="189" t="s">
        <v>215</v>
      </c>
      <c r="L421" s="189" t="s">
        <v>215</v>
      </c>
      <c r="M421" s="205" t="str">
        <f>IF('II.14.'!C37="","",'II.14.'!C37)</f>
        <v/>
      </c>
      <c r="N421" s="158" t="str">
        <f>IF('II.14.'!D37="","",'II.14.'!D37)</f>
        <v/>
      </c>
      <c r="O421" s="113"/>
      <c r="P421" s="113"/>
      <c r="Q421" s="113"/>
      <c r="R421" s="113"/>
      <c r="S421" s="113"/>
      <c r="T421" s="113"/>
      <c r="U421" s="113"/>
      <c r="V421" s="113"/>
      <c r="W421" s="113"/>
      <c r="X421" s="113"/>
      <c r="Y421" s="113"/>
      <c r="Z421" s="113"/>
      <c r="AA421" s="113"/>
      <c r="AB421" s="113"/>
      <c r="AC421" s="113"/>
      <c r="AD421" s="113"/>
    </row>
    <row r="422" spans="4:30" x14ac:dyDescent="0.25">
      <c r="D422" s="2454" t="str">
        <f t="shared" si="13"/>
        <v xml:space="preserve"> - </v>
      </c>
      <c r="E422" s="2454" t="str">
        <f t="shared" si="14"/>
        <v xml:space="preserve"> - </v>
      </c>
      <c r="F422" s="2421" t="s">
        <v>151</v>
      </c>
      <c r="G422" s="1416" t="s">
        <v>5092</v>
      </c>
      <c r="H422" s="134">
        <v>2</v>
      </c>
      <c r="I422" s="135">
        <v>14</v>
      </c>
      <c r="J422" s="136">
        <v>32</v>
      </c>
      <c r="K422" s="189" t="s">
        <v>215</v>
      </c>
      <c r="L422" s="189" t="s">
        <v>215</v>
      </c>
      <c r="M422" s="205" t="str">
        <f>IF('II.14.'!C38="","",'II.14.'!C38)</f>
        <v/>
      </c>
      <c r="N422" s="158" t="str">
        <f>IF('II.14.'!D38="","",'II.14.'!D38)</f>
        <v/>
      </c>
      <c r="O422" s="113"/>
      <c r="P422" s="113"/>
      <c r="Q422" s="113"/>
      <c r="R422" s="113"/>
      <c r="S422" s="113"/>
      <c r="T422" s="113"/>
      <c r="U422" s="113"/>
      <c r="V422" s="113"/>
      <c r="W422" s="113"/>
      <c r="X422" s="113"/>
      <c r="Y422" s="113"/>
      <c r="Z422" s="113"/>
      <c r="AA422" s="113"/>
      <c r="AB422" s="113"/>
      <c r="AC422" s="113"/>
      <c r="AD422" s="113"/>
    </row>
    <row r="423" spans="4:30" x14ac:dyDescent="0.25">
      <c r="D423" s="2454" t="str">
        <f t="shared" si="13"/>
        <v xml:space="preserve"> - </v>
      </c>
      <c r="E423" s="2454" t="str">
        <f t="shared" si="14"/>
        <v xml:space="preserve"> - </v>
      </c>
      <c r="F423" s="2421" t="s">
        <v>152</v>
      </c>
      <c r="G423" s="1416" t="s">
        <v>5092</v>
      </c>
      <c r="H423" s="134">
        <v>2</v>
      </c>
      <c r="I423" s="135">
        <v>14</v>
      </c>
      <c r="J423" s="136">
        <v>33</v>
      </c>
      <c r="K423" s="189" t="s">
        <v>215</v>
      </c>
      <c r="L423" s="189" t="s">
        <v>215</v>
      </c>
      <c r="M423" s="205" t="str">
        <f>IF('II.14.'!C39="","",'II.14.'!C39)</f>
        <v/>
      </c>
      <c r="N423" s="158" t="str">
        <f>IF('II.14.'!D39="","",'II.14.'!D39)</f>
        <v/>
      </c>
      <c r="O423" s="113"/>
      <c r="P423" s="113"/>
      <c r="Q423" s="113"/>
      <c r="R423" s="113"/>
      <c r="S423" s="113"/>
      <c r="T423" s="113"/>
      <c r="U423" s="113"/>
      <c r="V423" s="113"/>
      <c r="W423" s="113"/>
      <c r="X423" s="113"/>
      <c r="Y423" s="113"/>
      <c r="Z423" s="113"/>
      <c r="AA423" s="113"/>
      <c r="AB423" s="113"/>
      <c r="AC423" s="113"/>
      <c r="AD423" s="113"/>
    </row>
    <row r="424" spans="4:30" x14ac:dyDescent="0.25">
      <c r="D424" s="2454" t="str">
        <f t="shared" si="13"/>
        <v xml:space="preserve"> - </v>
      </c>
      <c r="E424" s="2454" t="str">
        <f t="shared" si="14"/>
        <v xml:space="preserve"> - </v>
      </c>
      <c r="F424" s="2421" t="s">
        <v>178</v>
      </c>
      <c r="G424" s="1416" t="s">
        <v>5092</v>
      </c>
      <c r="H424" s="134">
        <v>2</v>
      </c>
      <c r="I424" s="135">
        <v>14</v>
      </c>
      <c r="J424" s="136">
        <v>34</v>
      </c>
      <c r="K424" s="189" t="s">
        <v>215</v>
      </c>
      <c r="L424" s="189" t="s">
        <v>215</v>
      </c>
      <c r="M424" s="205" t="str">
        <f>IF('II.14.'!C40="","",'II.14.'!C40)</f>
        <v/>
      </c>
      <c r="N424" s="158" t="str">
        <f>IF('II.14.'!D40="","",'II.14.'!D40)</f>
        <v/>
      </c>
      <c r="O424" s="113"/>
      <c r="P424" s="113"/>
      <c r="Q424" s="113"/>
      <c r="R424" s="113"/>
      <c r="S424" s="113"/>
      <c r="T424" s="113"/>
      <c r="U424" s="113"/>
      <c r="V424" s="113"/>
      <c r="W424" s="113"/>
      <c r="X424" s="113"/>
      <c r="Y424" s="113"/>
      <c r="Z424" s="113"/>
      <c r="AA424" s="113"/>
      <c r="AB424" s="113"/>
      <c r="AC424" s="113"/>
      <c r="AD424" s="113"/>
    </row>
    <row r="425" spans="4:30" x14ac:dyDescent="0.25">
      <c r="D425" s="2454" t="str">
        <f t="shared" si="13"/>
        <v xml:space="preserve"> - </v>
      </c>
      <c r="E425" s="2454" t="str">
        <f t="shared" si="14"/>
        <v xml:space="preserve"> - </v>
      </c>
      <c r="F425" s="2421" t="s">
        <v>154</v>
      </c>
      <c r="G425" s="1416" t="s">
        <v>5092</v>
      </c>
      <c r="H425" s="134">
        <v>2</v>
      </c>
      <c r="I425" s="135">
        <v>14</v>
      </c>
      <c r="J425" s="136">
        <v>35</v>
      </c>
      <c r="K425" s="189" t="s">
        <v>215</v>
      </c>
      <c r="L425" s="189" t="s">
        <v>215</v>
      </c>
      <c r="M425" s="205" t="str">
        <f>IF('II.14.'!C41="","",'II.14.'!C41)</f>
        <v/>
      </c>
      <c r="N425" s="158" t="str">
        <f>IF('II.14.'!D41="","",'II.14.'!D41)</f>
        <v/>
      </c>
      <c r="O425" s="113"/>
      <c r="P425" s="113"/>
      <c r="Q425" s="113"/>
      <c r="R425" s="113"/>
      <c r="S425" s="113"/>
      <c r="T425" s="113"/>
      <c r="U425" s="113"/>
      <c r="V425" s="113"/>
      <c r="W425" s="113"/>
      <c r="X425" s="113"/>
      <c r="Y425" s="113"/>
      <c r="Z425" s="113"/>
      <c r="AA425" s="113"/>
      <c r="AB425" s="113"/>
      <c r="AC425" s="113"/>
      <c r="AD425" s="113"/>
    </row>
    <row r="426" spans="4:30" x14ac:dyDescent="0.25">
      <c r="D426" s="2454" t="str">
        <f t="shared" si="13"/>
        <v xml:space="preserve"> - </v>
      </c>
      <c r="E426" s="2454" t="str">
        <f t="shared" si="14"/>
        <v xml:space="preserve"> - </v>
      </c>
      <c r="F426" s="2421" t="s">
        <v>258</v>
      </c>
      <c r="G426" s="1416" t="s">
        <v>5092</v>
      </c>
      <c r="H426" s="134">
        <v>2</v>
      </c>
      <c r="I426" s="135">
        <v>14</v>
      </c>
      <c r="J426" s="136">
        <v>36</v>
      </c>
      <c r="K426" s="189" t="s">
        <v>215</v>
      </c>
      <c r="L426" s="189" t="s">
        <v>215</v>
      </c>
      <c r="M426" s="205" t="str">
        <f>IF('II.14.'!C42="","",'II.14.'!C42)</f>
        <v/>
      </c>
      <c r="N426" s="158" t="str">
        <f>IF('II.14.'!D42="","",'II.14.'!D42)</f>
        <v/>
      </c>
      <c r="O426" s="113"/>
      <c r="P426" s="113"/>
      <c r="Q426" s="113"/>
      <c r="R426" s="113"/>
      <c r="S426" s="113"/>
      <c r="T426" s="113"/>
      <c r="U426" s="113"/>
      <c r="V426" s="113"/>
      <c r="W426" s="113"/>
      <c r="X426" s="113"/>
      <c r="Y426" s="113"/>
      <c r="Z426" s="113"/>
      <c r="AA426" s="113"/>
      <c r="AB426" s="113"/>
      <c r="AC426" s="113"/>
      <c r="AD426" s="113"/>
    </row>
    <row r="427" spans="4:30" x14ac:dyDescent="0.25">
      <c r="D427" s="2454" t="str">
        <f t="shared" si="13"/>
        <v xml:space="preserve"> - </v>
      </c>
      <c r="E427" s="2454" t="str">
        <f t="shared" si="14"/>
        <v xml:space="preserve"> - </v>
      </c>
      <c r="F427" s="2421" t="s">
        <v>156</v>
      </c>
      <c r="G427" s="1416" t="s">
        <v>5092</v>
      </c>
      <c r="H427" s="134">
        <v>2</v>
      </c>
      <c r="I427" s="135">
        <v>14</v>
      </c>
      <c r="J427" s="136">
        <v>37</v>
      </c>
      <c r="K427" s="189" t="s">
        <v>215</v>
      </c>
      <c r="L427" s="189" t="s">
        <v>215</v>
      </c>
      <c r="M427" s="205" t="str">
        <f>IF('II.14.'!C43="","",'II.14.'!C43)</f>
        <v/>
      </c>
      <c r="N427" s="158" t="str">
        <f>IF('II.14.'!D43="","",'II.14.'!D43)</f>
        <v/>
      </c>
      <c r="O427" s="113"/>
      <c r="P427" s="113"/>
      <c r="Q427" s="113"/>
      <c r="R427" s="113"/>
      <c r="S427" s="113"/>
      <c r="T427" s="113"/>
      <c r="U427" s="113"/>
      <c r="V427" s="113"/>
      <c r="W427" s="113"/>
      <c r="X427" s="113"/>
      <c r="Y427" s="113"/>
      <c r="Z427" s="113"/>
      <c r="AA427" s="113"/>
      <c r="AB427" s="113"/>
      <c r="AC427" s="113"/>
      <c r="AD427" s="113"/>
    </row>
    <row r="428" spans="4:30" x14ac:dyDescent="0.25">
      <c r="D428" s="2454" t="str">
        <f t="shared" si="13"/>
        <v xml:space="preserve"> - </v>
      </c>
      <c r="E428" s="2454" t="str">
        <f t="shared" si="14"/>
        <v xml:space="preserve"> - </v>
      </c>
      <c r="F428" s="2421" t="s">
        <v>157</v>
      </c>
      <c r="G428" s="1416" t="s">
        <v>5092</v>
      </c>
      <c r="H428" s="134">
        <v>2</v>
      </c>
      <c r="I428" s="135">
        <v>14</v>
      </c>
      <c r="J428" s="136">
        <v>38</v>
      </c>
      <c r="K428" s="189" t="s">
        <v>215</v>
      </c>
      <c r="L428" s="189" t="s">
        <v>215</v>
      </c>
      <c r="M428" s="205" t="str">
        <f>IF('II.14.'!C44="","",'II.14.'!C44)</f>
        <v/>
      </c>
      <c r="N428" s="158" t="str">
        <f>IF('II.14.'!D44="","",'II.14.'!D44)</f>
        <v/>
      </c>
      <c r="O428" s="113"/>
      <c r="P428" s="113"/>
      <c r="Q428" s="113"/>
      <c r="R428" s="113"/>
      <c r="S428" s="113"/>
      <c r="T428" s="113"/>
      <c r="U428" s="113"/>
      <c r="V428" s="113"/>
      <c r="W428" s="113"/>
      <c r="X428" s="113"/>
      <c r="Y428" s="113"/>
      <c r="Z428" s="113"/>
      <c r="AA428" s="113"/>
      <c r="AB428" s="113"/>
      <c r="AC428" s="113"/>
      <c r="AD428" s="113"/>
    </row>
    <row r="429" spans="4:30" x14ac:dyDescent="0.25">
      <c r="D429" s="2454" t="str">
        <f t="shared" si="13"/>
        <v xml:space="preserve"> - </v>
      </c>
      <c r="E429" s="2454" t="str">
        <f t="shared" si="14"/>
        <v xml:space="preserve"> - </v>
      </c>
      <c r="F429" s="2421" t="s">
        <v>158</v>
      </c>
      <c r="G429" s="1416" t="s">
        <v>5092</v>
      </c>
      <c r="H429" s="134">
        <v>2</v>
      </c>
      <c r="I429" s="135">
        <v>14</v>
      </c>
      <c r="J429" s="136">
        <v>39</v>
      </c>
      <c r="K429" s="189" t="s">
        <v>215</v>
      </c>
      <c r="L429" s="189" t="s">
        <v>215</v>
      </c>
      <c r="M429" s="205" t="str">
        <f>IF('II.14.'!C45="","",'II.14.'!C45)</f>
        <v/>
      </c>
      <c r="N429" s="158" t="str">
        <f>IF('II.14.'!D45="","",'II.14.'!D45)</f>
        <v/>
      </c>
      <c r="O429" s="113"/>
      <c r="P429" s="113"/>
      <c r="Q429" s="113"/>
      <c r="R429" s="113"/>
      <c r="S429" s="113"/>
      <c r="T429" s="113"/>
      <c r="U429" s="113"/>
      <c r="V429" s="113"/>
      <c r="W429" s="113"/>
      <c r="X429" s="113"/>
      <c r="Y429" s="113"/>
      <c r="Z429" s="113"/>
      <c r="AA429" s="113"/>
      <c r="AB429" s="113"/>
      <c r="AC429" s="113"/>
      <c r="AD429" s="113"/>
    </row>
    <row r="430" spans="4:30" x14ac:dyDescent="0.25">
      <c r="D430" s="2454" t="str">
        <f t="shared" si="13"/>
        <v xml:space="preserve"> - </v>
      </c>
      <c r="E430" s="2454" t="str">
        <f t="shared" si="14"/>
        <v xml:space="preserve"> - </v>
      </c>
      <c r="F430" s="2421" t="s">
        <v>259</v>
      </c>
      <c r="G430" s="1416" t="s">
        <v>5092</v>
      </c>
      <c r="H430" s="134">
        <v>2</v>
      </c>
      <c r="I430" s="135">
        <v>14</v>
      </c>
      <c r="J430" s="136">
        <v>40</v>
      </c>
      <c r="K430" s="189" t="s">
        <v>215</v>
      </c>
      <c r="L430" s="189" t="s">
        <v>215</v>
      </c>
      <c r="M430" s="205" t="str">
        <f>IF('II.14.'!C46="","",'II.14.'!C46)</f>
        <v/>
      </c>
      <c r="N430" s="158" t="str">
        <f>IF('II.14.'!D46="","",'II.14.'!D46)</f>
        <v/>
      </c>
      <c r="O430" s="113"/>
      <c r="P430" s="113"/>
      <c r="Q430" s="113"/>
      <c r="R430" s="113"/>
      <c r="S430" s="113"/>
      <c r="T430" s="113"/>
      <c r="U430" s="113"/>
      <c r="V430" s="113"/>
      <c r="W430" s="113"/>
      <c r="X430" s="113"/>
      <c r="Y430" s="113"/>
      <c r="Z430" s="113"/>
      <c r="AA430" s="113"/>
      <c r="AB430" s="113"/>
      <c r="AC430" s="113"/>
      <c r="AD430" s="113"/>
    </row>
    <row r="431" spans="4:30" x14ac:dyDescent="0.25">
      <c r="D431" s="2454" t="str">
        <f t="shared" si="13"/>
        <v xml:space="preserve"> - </v>
      </c>
      <c r="E431" s="2454" t="str">
        <f t="shared" si="14"/>
        <v xml:space="preserve"> - </v>
      </c>
      <c r="F431" s="2421" t="s">
        <v>260</v>
      </c>
      <c r="G431" s="1416" t="s">
        <v>5092</v>
      </c>
      <c r="H431" s="134">
        <v>2</v>
      </c>
      <c r="I431" s="135">
        <v>14</v>
      </c>
      <c r="J431" s="136">
        <v>41</v>
      </c>
      <c r="K431" s="189" t="s">
        <v>215</v>
      </c>
      <c r="L431" s="189" t="s">
        <v>215</v>
      </c>
      <c r="M431" s="205" t="str">
        <f>IF('II.14.'!C47="","",'II.14.'!C47)</f>
        <v/>
      </c>
      <c r="N431" s="158" t="str">
        <f>IF('II.14.'!D47="","",'II.14.'!D47)</f>
        <v/>
      </c>
      <c r="O431" s="113"/>
      <c r="P431" s="113"/>
      <c r="Q431" s="113"/>
      <c r="R431" s="113"/>
      <c r="S431" s="113"/>
      <c r="T431" s="113"/>
      <c r="U431" s="113"/>
      <c r="V431" s="113"/>
      <c r="W431" s="113"/>
      <c r="X431" s="113"/>
      <c r="Y431" s="113"/>
      <c r="Z431" s="113"/>
      <c r="AA431" s="113"/>
      <c r="AB431" s="113"/>
      <c r="AC431" s="113"/>
      <c r="AD431" s="113"/>
    </row>
    <row r="432" spans="4:30" x14ac:dyDescent="0.25">
      <c r="D432" s="2454" t="str">
        <f t="shared" si="13"/>
        <v xml:space="preserve"> - </v>
      </c>
      <c r="E432" s="2454" t="str">
        <f t="shared" si="14"/>
        <v xml:space="preserve"> - </v>
      </c>
      <c r="F432" s="2421" t="s">
        <v>261</v>
      </c>
      <c r="G432" s="1416" t="s">
        <v>5092</v>
      </c>
      <c r="H432" s="134">
        <v>2</v>
      </c>
      <c r="I432" s="135">
        <v>14</v>
      </c>
      <c r="J432" s="136">
        <v>42</v>
      </c>
      <c r="K432" s="189" t="s">
        <v>215</v>
      </c>
      <c r="L432" s="189" t="s">
        <v>215</v>
      </c>
      <c r="M432" s="205" t="str">
        <f>IF('II.14.'!C48="","",'II.14.'!C48)</f>
        <v/>
      </c>
      <c r="N432" s="158" t="str">
        <f>IF('II.14.'!D48="","",'II.14.'!D48)</f>
        <v/>
      </c>
      <c r="O432" s="113"/>
      <c r="P432" s="113"/>
      <c r="Q432" s="113"/>
      <c r="R432" s="113"/>
      <c r="S432" s="113"/>
      <c r="T432" s="113"/>
      <c r="U432" s="113"/>
      <c r="V432" s="113"/>
      <c r="W432" s="113"/>
      <c r="X432" s="113"/>
      <c r="Y432" s="113"/>
      <c r="Z432" s="113"/>
      <c r="AA432" s="113"/>
      <c r="AB432" s="113"/>
      <c r="AC432" s="113"/>
      <c r="AD432" s="113"/>
    </row>
    <row r="433" spans="3:30" x14ac:dyDescent="0.25">
      <c r="D433" s="2454" t="str">
        <f t="shared" si="13"/>
        <v xml:space="preserve"> - </v>
      </c>
      <c r="E433" s="2454" t="str">
        <f t="shared" si="14"/>
        <v xml:space="preserve"> - </v>
      </c>
      <c r="F433" s="2421" t="s">
        <v>162</v>
      </c>
      <c r="G433" s="1416" t="s">
        <v>5092</v>
      </c>
      <c r="H433" s="134">
        <v>2</v>
      </c>
      <c r="I433" s="135">
        <v>14</v>
      </c>
      <c r="J433" s="136">
        <v>43</v>
      </c>
      <c r="K433" s="189" t="s">
        <v>215</v>
      </c>
      <c r="L433" s="189" t="s">
        <v>215</v>
      </c>
      <c r="M433" s="205" t="str">
        <f>IF('II.14.'!C49="","",'II.14.'!C49)</f>
        <v/>
      </c>
      <c r="N433" s="158" t="str">
        <f>IF('II.14.'!D49="","",'II.14.'!D49)</f>
        <v/>
      </c>
      <c r="O433" s="113"/>
      <c r="P433" s="113"/>
      <c r="Q433" s="113"/>
      <c r="R433" s="113"/>
      <c r="S433" s="113"/>
      <c r="T433" s="113"/>
      <c r="U433" s="113"/>
      <c r="V433" s="113"/>
      <c r="W433" s="113"/>
      <c r="X433" s="113"/>
      <c r="Y433" s="113"/>
      <c r="Z433" s="113"/>
      <c r="AA433" s="113"/>
      <c r="AB433" s="113"/>
      <c r="AC433" s="113"/>
      <c r="AD433" s="113"/>
    </row>
    <row r="434" spans="3:30" x14ac:dyDescent="0.25">
      <c r="D434" s="2454" t="str">
        <f t="shared" si="13"/>
        <v xml:space="preserve"> - </v>
      </c>
      <c r="E434" s="2454" t="str">
        <f t="shared" si="14"/>
        <v xml:space="preserve"> - </v>
      </c>
      <c r="F434" s="2421" t="s">
        <v>164</v>
      </c>
      <c r="G434" s="1416" t="s">
        <v>5092</v>
      </c>
      <c r="H434" s="134">
        <v>2</v>
      </c>
      <c r="I434" s="135">
        <v>14</v>
      </c>
      <c r="J434" s="136">
        <v>44</v>
      </c>
      <c r="K434" s="189" t="s">
        <v>215</v>
      </c>
      <c r="L434" s="189" t="s">
        <v>215</v>
      </c>
      <c r="M434" s="205" t="str">
        <f>IF('II.14.'!C50="","",'II.14.'!C50)</f>
        <v/>
      </c>
      <c r="N434" s="158" t="str">
        <f>IF('II.14.'!D50="","",'II.14.'!D50)</f>
        <v/>
      </c>
    </row>
    <row r="435" spans="3:30" x14ac:dyDescent="0.25">
      <c r="D435" s="2454" t="str">
        <f t="shared" si="13"/>
        <v xml:space="preserve"> - </v>
      </c>
      <c r="E435" s="2454" t="str">
        <f t="shared" si="14"/>
        <v xml:space="preserve"> - </v>
      </c>
      <c r="F435" s="2421" t="s">
        <v>262</v>
      </c>
      <c r="G435" s="1416" t="s">
        <v>5092</v>
      </c>
      <c r="H435" s="134">
        <v>2</v>
      </c>
      <c r="I435" s="135">
        <v>14</v>
      </c>
      <c r="J435" s="136">
        <v>45</v>
      </c>
      <c r="K435" s="189" t="s">
        <v>215</v>
      </c>
      <c r="L435" s="189" t="s">
        <v>215</v>
      </c>
      <c r="M435" s="205" t="str">
        <f>IF('II.14.'!C51="","",'II.14.'!C51)</f>
        <v/>
      </c>
      <c r="N435" s="158" t="str">
        <f>IF('II.14.'!D51="","",'II.14.'!D51)</f>
        <v/>
      </c>
    </row>
    <row r="436" spans="3:30" ht="30" customHeight="1" thickBot="1" x14ac:dyDescent="0.3">
      <c r="D436" s="2450" t="str">
        <f t="shared" si="13"/>
        <v xml:space="preserve"> - </v>
      </c>
      <c r="E436" s="2450" t="str">
        <f t="shared" si="14"/>
        <v xml:space="preserve"> - </v>
      </c>
      <c r="F436" s="2417" t="s">
        <v>263</v>
      </c>
      <c r="G436" s="1412" t="s">
        <v>5092</v>
      </c>
      <c r="H436" s="151">
        <v>2</v>
      </c>
      <c r="I436" s="108">
        <v>14</v>
      </c>
      <c r="J436" s="109">
        <v>46</v>
      </c>
      <c r="K436" s="181" t="s">
        <v>215</v>
      </c>
      <c r="L436" s="181" t="s">
        <v>215</v>
      </c>
      <c r="M436" s="182" t="str">
        <f>IF('II.14.'!C52="","",'II.14.'!C52)</f>
        <v/>
      </c>
      <c r="N436" s="183" t="str">
        <f>IF('II.14.'!D52="","",'II.14.'!D52)</f>
        <v/>
      </c>
    </row>
    <row r="437" spans="3:30" ht="19.5" thickTop="1" x14ac:dyDescent="0.25">
      <c r="C437" s="2532" t="str">
        <f>G437</f>
        <v>II.15.1-2</v>
      </c>
      <c r="D437" s="2467" t="str">
        <f t="shared" si="13"/>
        <v xml:space="preserve"> - </v>
      </c>
      <c r="E437" s="2467" t="str">
        <f t="shared" si="14"/>
        <v xml:space="preserve"> - </v>
      </c>
      <c r="F437" s="2435" t="s">
        <v>264</v>
      </c>
      <c r="G437" s="1426" t="s">
        <v>5262</v>
      </c>
      <c r="H437" s="231">
        <v>2</v>
      </c>
      <c r="I437" s="231">
        <v>151</v>
      </c>
      <c r="J437" s="231">
        <v>0</v>
      </c>
      <c r="K437" s="232"/>
      <c r="L437" s="232"/>
      <c r="M437" s="233" t="s">
        <v>44</v>
      </c>
    </row>
    <row r="438" spans="3:30" s="118" customFormat="1" ht="19.5" thickBot="1" x14ac:dyDescent="0.3">
      <c r="C438" s="2531"/>
      <c r="D438" s="2455" t="str">
        <f t="shared" si="13"/>
        <v xml:space="preserve"> - </v>
      </c>
      <c r="E438" s="2455" t="str">
        <f t="shared" si="14"/>
        <v xml:space="preserve"> - </v>
      </c>
      <c r="F438" s="2422" t="s">
        <v>264</v>
      </c>
      <c r="G438" s="1417" t="s">
        <v>5262</v>
      </c>
      <c r="H438" s="142">
        <v>2</v>
      </c>
      <c r="I438" s="143">
        <v>151</v>
      </c>
      <c r="J438" s="144">
        <v>1</v>
      </c>
      <c r="K438" s="145"/>
      <c r="L438" s="145"/>
      <c r="M438" s="240" t="str">
        <f>IF('II.15.1-2'!H3="","",'II.15.1-2'!H3)</f>
        <v/>
      </c>
      <c r="N438" s="120"/>
      <c r="O438" s="120"/>
      <c r="P438" s="120"/>
      <c r="Q438" s="120"/>
      <c r="R438" s="120"/>
      <c r="S438" s="120"/>
      <c r="T438" s="120"/>
      <c r="U438" s="120"/>
      <c r="V438" s="120"/>
      <c r="W438" s="120"/>
      <c r="X438" s="120"/>
      <c r="Y438" s="120"/>
      <c r="Z438" s="120"/>
      <c r="AA438" s="120"/>
      <c r="AB438" s="120"/>
      <c r="AC438" s="120"/>
      <c r="AD438" s="120"/>
    </row>
    <row r="439" spans="3:30" ht="30.75" thickTop="1" x14ac:dyDescent="0.25">
      <c r="D439" s="2456" t="str">
        <f t="shared" si="13"/>
        <v xml:space="preserve"> - </v>
      </c>
      <c r="E439" s="2456" t="str">
        <f t="shared" si="14"/>
        <v xml:space="preserve"> - </v>
      </c>
      <c r="F439" s="2423" t="s">
        <v>272</v>
      </c>
      <c r="G439" s="1418" t="s">
        <v>5262</v>
      </c>
      <c r="H439" s="148">
        <v>2</v>
      </c>
      <c r="I439" s="148">
        <v>152</v>
      </c>
      <c r="J439" s="148">
        <v>0</v>
      </c>
      <c r="K439" s="241" t="s">
        <v>265</v>
      </c>
      <c r="L439" s="241" t="s">
        <v>266</v>
      </c>
      <c r="M439" s="179" t="s">
        <v>271</v>
      </c>
      <c r="N439" s="179" t="s">
        <v>267</v>
      </c>
      <c r="O439" s="179" t="s">
        <v>269</v>
      </c>
      <c r="P439" s="179" t="s">
        <v>270</v>
      </c>
      <c r="Q439" s="180" t="s">
        <v>268</v>
      </c>
      <c r="R439" s="118"/>
      <c r="S439" s="118"/>
      <c r="T439" s="118"/>
      <c r="U439" s="118"/>
      <c r="V439" s="118"/>
      <c r="W439" s="118"/>
      <c r="X439" s="118"/>
      <c r="Y439" s="119"/>
      <c r="Z439" s="119"/>
      <c r="AA439" s="119"/>
      <c r="AB439" s="119"/>
      <c r="AC439" s="119"/>
      <c r="AD439" s="119"/>
    </row>
    <row r="440" spans="3:30" ht="19.5" thickBot="1" x14ac:dyDescent="0.3">
      <c r="D440" s="2459" t="str">
        <f t="shared" si="13"/>
        <v xml:space="preserve"> - </v>
      </c>
      <c r="E440" s="2459" t="str">
        <f t="shared" si="14"/>
        <v xml:space="preserve"> - </v>
      </c>
      <c r="F440" s="2426" t="s">
        <v>121</v>
      </c>
      <c r="G440" s="1419" t="s">
        <v>5262</v>
      </c>
      <c r="H440" s="155">
        <v>2</v>
      </c>
      <c r="I440" s="155">
        <v>152</v>
      </c>
      <c r="J440" s="155">
        <v>1</v>
      </c>
      <c r="K440" s="242"/>
      <c r="L440" s="242"/>
      <c r="M440" s="243">
        <f>IF('II.15.1-2'!F10="","",'II.15.1-2'!F10)</f>
        <v>0</v>
      </c>
      <c r="N440" s="221">
        <f>IF('II.15.1-2'!G10="","",'II.15.1-2'!G10)</f>
        <v>0</v>
      </c>
      <c r="O440" s="221">
        <f>IF('II.15.1-2'!H10="","",'II.15.1-2'!H10)</f>
        <v>0</v>
      </c>
      <c r="P440" s="221">
        <f>IF('II.15.1-2'!I10="","",'II.15.1-2'!I10)</f>
        <v>0</v>
      </c>
      <c r="Q440" s="222">
        <f>IF('II.15.1-2'!J10="","",'II.15.1-2'!J10)</f>
        <v>0</v>
      </c>
    </row>
    <row r="441" spans="3:30" ht="19.5" thickTop="1" x14ac:dyDescent="0.25">
      <c r="D441" s="2454" t="str">
        <f t="shared" si="13"/>
        <v xml:space="preserve"> - </v>
      </c>
      <c r="E441" s="2454" t="str">
        <f t="shared" si="14"/>
        <v xml:space="preserve"> - </v>
      </c>
      <c r="F441" s="2421" t="s">
        <v>273</v>
      </c>
      <c r="G441" s="1416" t="s">
        <v>5262</v>
      </c>
      <c r="H441" s="134">
        <v>2</v>
      </c>
      <c r="I441" s="135">
        <v>152</v>
      </c>
      <c r="J441" s="136">
        <v>2</v>
      </c>
      <c r="K441" s="244" t="str">
        <f>IF('II.15.1-2'!B11="","",'II.15.1-2'!B11)</f>
        <v/>
      </c>
      <c r="L441" s="245" t="str">
        <f>IF('II.15.1-2'!E11="","",'II.15.1-2'!E11)</f>
        <v/>
      </c>
      <c r="M441" s="246">
        <f>IF('II.15.1-2'!F11="","",'II.15.1-2'!F11)</f>
        <v>0</v>
      </c>
      <c r="N441" s="247" t="str">
        <f>IF('II.15.1-2'!G11="","",'II.15.1-2'!G11)</f>
        <v/>
      </c>
      <c r="O441" s="223" t="str">
        <f>IF('II.15.1-2'!H11="","",'II.15.1-2'!H11)</f>
        <v/>
      </c>
      <c r="P441" s="223" t="str">
        <f>IF('II.15.1-2'!I11="","",'II.15.1-2'!I11)</f>
        <v/>
      </c>
      <c r="Q441" s="224" t="str">
        <f>IF('II.15.1-2'!J11="","",'II.15.1-2'!J11)</f>
        <v/>
      </c>
    </row>
    <row r="442" spans="3:30" x14ac:dyDescent="0.25">
      <c r="D442" s="2454" t="str">
        <f t="shared" si="13"/>
        <v xml:space="preserve"> - </v>
      </c>
      <c r="E442" s="2454" t="str">
        <f t="shared" si="14"/>
        <v xml:space="preserve"> - </v>
      </c>
      <c r="F442" s="2421" t="s">
        <v>274</v>
      </c>
      <c r="G442" s="1416" t="s">
        <v>5262</v>
      </c>
      <c r="H442" s="134">
        <v>2</v>
      </c>
      <c r="I442" s="135">
        <v>152</v>
      </c>
      <c r="J442" s="136">
        <v>3</v>
      </c>
      <c r="K442" s="244" t="str">
        <f>IF('II.15.1-2'!B12="","",'II.15.1-2'!B12)</f>
        <v/>
      </c>
      <c r="L442" s="245" t="str">
        <f>IF('II.15.1-2'!E12="","",'II.15.1-2'!E12)</f>
        <v/>
      </c>
      <c r="M442" s="246">
        <f>IF('II.15.1-2'!F12="","",'II.15.1-2'!F12)</f>
        <v>0</v>
      </c>
      <c r="N442" s="247" t="str">
        <f>IF('II.15.1-2'!G12="","",'II.15.1-2'!G12)</f>
        <v/>
      </c>
      <c r="O442" s="223" t="str">
        <f>IF('II.15.1-2'!H12="","",'II.15.1-2'!H12)</f>
        <v/>
      </c>
      <c r="P442" s="223" t="str">
        <f>IF('II.15.1-2'!I12="","",'II.15.1-2'!I12)</f>
        <v/>
      </c>
      <c r="Q442" s="224" t="str">
        <f>IF('II.15.1-2'!J12="","",'II.15.1-2'!J12)</f>
        <v/>
      </c>
    </row>
    <row r="443" spans="3:30" x14ac:dyDescent="0.25">
      <c r="D443" s="2454" t="str">
        <f t="shared" si="13"/>
        <v xml:space="preserve"> - </v>
      </c>
      <c r="E443" s="2454" t="str">
        <f t="shared" si="14"/>
        <v xml:space="preserve"> - </v>
      </c>
      <c r="F443" s="2421" t="s">
        <v>275</v>
      </c>
      <c r="G443" s="1416" t="s">
        <v>5262</v>
      </c>
      <c r="H443" s="134">
        <v>2</v>
      </c>
      <c r="I443" s="135">
        <v>152</v>
      </c>
      <c r="J443" s="136">
        <v>4</v>
      </c>
      <c r="K443" s="244" t="str">
        <f>IF('II.15.1-2'!B13="","",'II.15.1-2'!B13)</f>
        <v/>
      </c>
      <c r="L443" s="245" t="str">
        <f>IF('II.15.1-2'!E13="","",'II.15.1-2'!E13)</f>
        <v/>
      </c>
      <c r="M443" s="246">
        <f>IF('II.15.1-2'!F13="","",'II.15.1-2'!F13)</f>
        <v>0</v>
      </c>
      <c r="N443" s="247" t="str">
        <f>IF('II.15.1-2'!G13="","",'II.15.1-2'!G13)</f>
        <v/>
      </c>
      <c r="O443" s="223" t="str">
        <f>IF('II.15.1-2'!H13="","",'II.15.1-2'!H13)</f>
        <v/>
      </c>
      <c r="P443" s="223" t="str">
        <f>IF('II.15.1-2'!I13="","",'II.15.1-2'!I13)</f>
        <v/>
      </c>
      <c r="Q443" s="224" t="str">
        <f>IF('II.15.1-2'!J13="","",'II.15.1-2'!J13)</f>
        <v/>
      </c>
    </row>
    <row r="444" spans="3:30" x14ac:dyDescent="0.25">
      <c r="D444" s="2454" t="str">
        <f t="shared" si="13"/>
        <v xml:space="preserve"> - </v>
      </c>
      <c r="E444" s="2454" t="str">
        <f t="shared" si="14"/>
        <v xml:space="preserve"> - </v>
      </c>
      <c r="F444" s="2421" t="s">
        <v>276</v>
      </c>
      <c r="G444" s="1416" t="s">
        <v>5262</v>
      </c>
      <c r="H444" s="134">
        <v>2</v>
      </c>
      <c r="I444" s="135">
        <v>152</v>
      </c>
      <c r="J444" s="136">
        <v>5</v>
      </c>
      <c r="K444" s="244" t="str">
        <f>IF('II.15.1-2'!B14="","",'II.15.1-2'!B14)</f>
        <v/>
      </c>
      <c r="L444" s="245" t="str">
        <f>IF('II.15.1-2'!E14="","",'II.15.1-2'!E14)</f>
        <v/>
      </c>
      <c r="M444" s="246">
        <f>IF('II.15.1-2'!F14="","",'II.15.1-2'!F14)</f>
        <v>0</v>
      </c>
      <c r="N444" s="247" t="str">
        <f>IF('II.15.1-2'!G14="","",'II.15.1-2'!G14)</f>
        <v/>
      </c>
      <c r="O444" s="223" t="str">
        <f>IF('II.15.1-2'!H14="","",'II.15.1-2'!H14)</f>
        <v/>
      </c>
      <c r="P444" s="223" t="str">
        <f>IF('II.15.1-2'!I14="","",'II.15.1-2'!I14)</f>
        <v/>
      </c>
      <c r="Q444" s="224" t="str">
        <f>IF('II.15.1-2'!J14="","",'II.15.1-2'!J14)</f>
        <v/>
      </c>
    </row>
    <row r="445" spans="3:30" x14ac:dyDescent="0.25">
      <c r="D445" s="2454" t="str">
        <f t="shared" si="13"/>
        <v xml:space="preserve"> - </v>
      </c>
      <c r="E445" s="2454" t="str">
        <f t="shared" si="14"/>
        <v xml:space="preserve"> - </v>
      </c>
      <c r="F445" s="2421" t="s">
        <v>277</v>
      </c>
      <c r="G445" s="1416" t="s">
        <v>5262</v>
      </c>
      <c r="H445" s="134">
        <v>2</v>
      </c>
      <c r="I445" s="135">
        <v>152</v>
      </c>
      <c r="J445" s="136">
        <v>6</v>
      </c>
      <c r="K445" s="244" t="str">
        <f>IF('II.15.1-2'!B15="","",'II.15.1-2'!B15)</f>
        <v/>
      </c>
      <c r="L445" s="245" t="str">
        <f>IF('II.15.1-2'!E15="","",'II.15.1-2'!E15)</f>
        <v/>
      </c>
      <c r="M445" s="246">
        <f>IF('II.15.1-2'!F15="","",'II.15.1-2'!F15)</f>
        <v>0</v>
      </c>
      <c r="N445" s="247" t="str">
        <f>IF('II.15.1-2'!G15="","",'II.15.1-2'!G15)</f>
        <v/>
      </c>
      <c r="O445" s="223" t="str">
        <f>IF('II.15.1-2'!H15="","",'II.15.1-2'!H15)</f>
        <v/>
      </c>
      <c r="P445" s="223" t="str">
        <f>IF('II.15.1-2'!I15="","",'II.15.1-2'!I15)</f>
        <v/>
      </c>
      <c r="Q445" s="224" t="str">
        <f>IF('II.15.1-2'!J15="","",'II.15.1-2'!J15)</f>
        <v/>
      </c>
    </row>
    <row r="446" spans="3:30" x14ac:dyDescent="0.25">
      <c r="D446" s="2454" t="str">
        <f t="shared" si="13"/>
        <v xml:space="preserve"> - </v>
      </c>
      <c r="E446" s="2454" t="str">
        <f t="shared" si="14"/>
        <v xml:space="preserve"> - </v>
      </c>
      <c r="F446" s="2421" t="s">
        <v>278</v>
      </c>
      <c r="G446" s="1416" t="s">
        <v>5262</v>
      </c>
      <c r="H446" s="134">
        <v>2</v>
      </c>
      <c r="I446" s="135">
        <v>152</v>
      </c>
      <c r="J446" s="136">
        <v>7</v>
      </c>
      <c r="K446" s="244" t="str">
        <f>IF('II.15.1-2'!B16="","",'II.15.1-2'!B16)</f>
        <v/>
      </c>
      <c r="L446" s="245" t="str">
        <f>IF('II.15.1-2'!E16="","",'II.15.1-2'!E16)</f>
        <v/>
      </c>
      <c r="M446" s="246">
        <f>IF('II.15.1-2'!F16="","",'II.15.1-2'!F16)</f>
        <v>0</v>
      </c>
      <c r="N446" s="247" t="str">
        <f>IF('II.15.1-2'!G16="","",'II.15.1-2'!G16)</f>
        <v/>
      </c>
      <c r="O446" s="223" t="str">
        <f>IF('II.15.1-2'!H16="","",'II.15.1-2'!H16)</f>
        <v/>
      </c>
      <c r="P446" s="223" t="str">
        <f>IF('II.15.1-2'!I16="","",'II.15.1-2'!I16)</f>
        <v/>
      </c>
      <c r="Q446" s="224" t="str">
        <f>IF('II.15.1-2'!J16="","",'II.15.1-2'!J16)</f>
        <v/>
      </c>
    </row>
    <row r="447" spans="3:30" x14ac:dyDescent="0.25">
      <c r="D447" s="2454" t="str">
        <f t="shared" si="13"/>
        <v xml:space="preserve"> - </v>
      </c>
      <c r="E447" s="2454" t="str">
        <f t="shared" si="14"/>
        <v xml:space="preserve"> - </v>
      </c>
      <c r="F447" s="2421" t="s">
        <v>279</v>
      </c>
      <c r="G447" s="1416" t="s">
        <v>5262</v>
      </c>
      <c r="H447" s="134">
        <v>2</v>
      </c>
      <c r="I447" s="135">
        <v>152</v>
      </c>
      <c r="J447" s="136">
        <v>8</v>
      </c>
      <c r="K447" s="244" t="str">
        <f>IF('II.15.1-2'!B17="","",'II.15.1-2'!B17)</f>
        <v/>
      </c>
      <c r="L447" s="245" t="str">
        <f>IF('II.15.1-2'!E17="","",'II.15.1-2'!E17)</f>
        <v/>
      </c>
      <c r="M447" s="246">
        <f>IF('II.15.1-2'!F17="","",'II.15.1-2'!F17)</f>
        <v>0</v>
      </c>
      <c r="N447" s="247" t="str">
        <f>IF('II.15.1-2'!G17="","",'II.15.1-2'!G17)</f>
        <v/>
      </c>
      <c r="O447" s="223" t="str">
        <f>IF('II.15.1-2'!H17="","",'II.15.1-2'!H17)</f>
        <v/>
      </c>
      <c r="P447" s="223" t="str">
        <f>IF('II.15.1-2'!I17="","",'II.15.1-2'!I17)</f>
        <v/>
      </c>
      <c r="Q447" s="224" t="str">
        <f>IF('II.15.1-2'!J17="","",'II.15.1-2'!J17)</f>
        <v/>
      </c>
    </row>
    <row r="448" spans="3:30" x14ac:dyDescent="0.25">
      <c r="D448" s="2454" t="str">
        <f t="shared" si="13"/>
        <v xml:space="preserve"> - </v>
      </c>
      <c r="E448" s="2454" t="str">
        <f t="shared" si="14"/>
        <v xml:space="preserve"> - </v>
      </c>
      <c r="F448" s="2421" t="s">
        <v>280</v>
      </c>
      <c r="G448" s="1416" t="s">
        <v>5262</v>
      </c>
      <c r="H448" s="134">
        <v>2</v>
      </c>
      <c r="I448" s="135">
        <v>152</v>
      </c>
      <c r="J448" s="136">
        <v>9</v>
      </c>
      <c r="K448" s="244" t="str">
        <f>IF('II.15.1-2'!B18="","",'II.15.1-2'!B18)</f>
        <v/>
      </c>
      <c r="L448" s="245" t="str">
        <f>IF('II.15.1-2'!E18="","",'II.15.1-2'!E18)</f>
        <v/>
      </c>
      <c r="M448" s="246">
        <f>IF('II.15.1-2'!F18="","",'II.15.1-2'!F18)</f>
        <v>0</v>
      </c>
      <c r="N448" s="247" t="str">
        <f>IF('II.15.1-2'!G18="","",'II.15.1-2'!G18)</f>
        <v/>
      </c>
      <c r="O448" s="223" t="str">
        <f>IF('II.15.1-2'!H18="","",'II.15.1-2'!H18)</f>
        <v/>
      </c>
      <c r="P448" s="223" t="str">
        <f>IF('II.15.1-2'!I18="","",'II.15.1-2'!I18)</f>
        <v/>
      </c>
      <c r="Q448" s="224" t="str">
        <f>IF('II.15.1-2'!J18="","",'II.15.1-2'!J18)</f>
        <v/>
      </c>
    </row>
    <row r="449" spans="4:30" x14ac:dyDescent="0.25">
      <c r="D449" s="2454" t="str">
        <f t="shared" si="13"/>
        <v xml:space="preserve"> - </v>
      </c>
      <c r="E449" s="2454" t="str">
        <f t="shared" si="14"/>
        <v xml:space="preserve"> - </v>
      </c>
      <c r="F449" s="2421" t="s">
        <v>281</v>
      </c>
      <c r="G449" s="1416" t="s">
        <v>5262</v>
      </c>
      <c r="H449" s="134">
        <v>2</v>
      </c>
      <c r="I449" s="135">
        <v>152</v>
      </c>
      <c r="J449" s="136">
        <v>10</v>
      </c>
      <c r="K449" s="244" t="str">
        <f>IF('II.15.1-2'!B19="","",'II.15.1-2'!B19)</f>
        <v/>
      </c>
      <c r="L449" s="245" t="str">
        <f>IF('II.15.1-2'!E19="","",'II.15.1-2'!E19)</f>
        <v/>
      </c>
      <c r="M449" s="246">
        <f>IF('II.15.1-2'!F19="","",'II.15.1-2'!F19)</f>
        <v>0</v>
      </c>
      <c r="N449" s="247" t="str">
        <f>IF('II.15.1-2'!G19="","",'II.15.1-2'!G19)</f>
        <v/>
      </c>
      <c r="O449" s="223" t="str">
        <f>IF('II.15.1-2'!H19="","",'II.15.1-2'!H19)</f>
        <v/>
      </c>
      <c r="P449" s="223" t="str">
        <f>IF('II.15.1-2'!I19="","",'II.15.1-2'!I19)</f>
        <v/>
      </c>
      <c r="Q449" s="224" t="str">
        <f>IF('II.15.1-2'!J19="","",'II.15.1-2'!J19)</f>
        <v/>
      </c>
    </row>
    <row r="450" spans="4:30" x14ac:dyDescent="0.25">
      <c r="D450" s="2454" t="str">
        <f t="shared" si="13"/>
        <v xml:space="preserve"> - </v>
      </c>
      <c r="E450" s="2454" t="str">
        <f t="shared" si="14"/>
        <v xml:space="preserve"> - </v>
      </c>
      <c r="F450" s="2421" t="s">
        <v>282</v>
      </c>
      <c r="G450" s="1416" t="s">
        <v>5262</v>
      </c>
      <c r="H450" s="134">
        <v>2</v>
      </c>
      <c r="I450" s="135">
        <v>152</v>
      </c>
      <c r="J450" s="136">
        <v>11</v>
      </c>
      <c r="K450" s="244" t="str">
        <f>IF('II.15.1-2'!B20="","",'II.15.1-2'!B20)</f>
        <v/>
      </c>
      <c r="L450" s="245" t="str">
        <f>IF('II.15.1-2'!E20="","",'II.15.1-2'!E20)</f>
        <v/>
      </c>
      <c r="M450" s="246">
        <f>IF('II.15.1-2'!F20="","",'II.15.1-2'!F20)</f>
        <v>0</v>
      </c>
      <c r="N450" s="247" t="str">
        <f>IF('II.15.1-2'!G20="","",'II.15.1-2'!G20)</f>
        <v/>
      </c>
      <c r="O450" s="223" t="str">
        <f>IF('II.15.1-2'!H20="","",'II.15.1-2'!H20)</f>
        <v/>
      </c>
      <c r="P450" s="223" t="str">
        <f>IF('II.15.1-2'!I20="","",'II.15.1-2'!I20)</f>
        <v/>
      </c>
      <c r="Q450" s="224" t="str">
        <f>IF('II.15.1-2'!J20="","",'II.15.1-2'!J20)</f>
        <v/>
      </c>
      <c r="R450" s="113"/>
      <c r="S450" s="113"/>
      <c r="T450" s="113"/>
      <c r="U450" s="113"/>
      <c r="V450" s="113"/>
      <c r="W450" s="113"/>
      <c r="X450" s="113"/>
      <c r="Y450" s="113"/>
      <c r="Z450" s="113"/>
      <c r="AA450" s="113"/>
      <c r="AB450" s="113"/>
      <c r="AC450" s="113"/>
      <c r="AD450" s="113"/>
    </row>
    <row r="451" spans="4:30" x14ac:dyDescent="0.25">
      <c r="D451" s="2454" t="str">
        <f t="shared" si="13"/>
        <v xml:space="preserve"> - </v>
      </c>
      <c r="E451" s="2454" t="str">
        <f t="shared" si="14"/>
        <v xml:space="preserve"> - </v>
      </c>
      <c r="F451" s="2421" t="s">
        <v>283</v>
      </c>
      <c r="G451" s="1416" t="s">
        <v>5262</v>
      </c>
      <c r="H451" s="134">
        <v>2</v>
      </c>
      <c r="I451" s="135">
        <v>152</v>
      </c>
      <c r="J451" s="136">
        <v>12</v>
      </c>
      <c r="K451" s="244" t="str">
        <f>IF('II.15.1-2'!B21="","",'II.15.1-2'!B21)</f>
        <v/>
      </c>
      <c r="L451" s="245" t="str">
        <f>IF('II.15.1-2'!E21="","",'II.15.1-2'!E21)</f>
        <v/>
      </c>
      <c r="M451" s="246">
        <f>IF('II.15.1-2'!F21="","",'II.15.1-2'!F21)</f>
        <v>0</v>
      </c>
      <c r="N451" s="247" t="str">
        <f>IF('II.15.1-2'!G21="","",'II.15.1-2'!G21)</f>
        <v/>
      </c>
      <c r="O451" s="223" t="str">
        <f>IF('II.15.1-2'!H21="","",'II.15.1-2'!H21)</f>
        <v/>
      </c>
      <c r="P451" s="223" t="str">
        <f>IF('II.15.1-2'!I21="","",'II.15.1-2'!I21)</f>
        <v/>
      </c>
      <c r="Q451" s="224" t="str">
        <f>IF('II.15.1-2'!J21="","",'II.15.1-2'!J21)</f>
        <v/>
      </c>
      <c r="R451" s="113"/>
      <c r="S451" s="113"/>
      <c r="T451" s="113"/>
      <c r="U451" s="113"/>
      <c r="V451" s="113"/>
      <c r="W451" s="113"/>
      <c r="X451" s="113"/>
      <c r="Y451" s="113"/>
      <c r="Z451" s="113"/>
      <c r="AA451" s="113"/>
      <c r="AB451" s="113"/>
      <c r="AC451" s="113"/>
      <c r="AD451" s="113"/>
    </row>
    <row r="452" spans="4:30" x14ac:dyDescent="0.25">
      <c r="D452" s="2454" t="str">
        <f t="shared" ref="D452:D515" si="15">IF(E452=" - "," - ","CUI"&amp;TEXT(E452,"0000000000")&amp;"_Cap"&amp;H452&amp;"Pct"&amp;TEXT(I452,"000")&amp;"Rd"&amp;TEXT(J452,"000"))</f>
        <v xml:space="preserve"> - </v>
      </c>
      <c r="E452" s="2454" t="str">
        <f t="shared" si="14"/>
        <v xml:space="preserve"> - </v>
      </c>
      <c r="F452" s="2421" t="s">
        <v>284</v>
      </c>
      <c r="G452" s="1416" t="s">
        <v>5262</v>
      </c>
      <c r="H452" s="134">
        <v>2</v>
      </c>
      <c r="I452" s="135">
        <v>152</v>
      </c>
      <c r="J452" s="136">
        <v>13</v>
      </c>
      <c r="K452" s="244" t="str">
        <f>IF('II.15.1-2'!B22="","",'II.15.1-2'!B22)</f>
        <v/>
      </c>
      <c r="L452" s="245" t="str">
        <f>IF('II.15.1-2'!E22="","",'II.15.1-2'!E22)</f>
        <v/>
      </c>
      <c r="M452" s="246">
        <f>IF('II.15.1-2'!F22="","",'II.15.1-2'!F22)</f>
        <v>0</v>
      </c>
      <c r="N452" s="247" t="str">
        <f>IF('II.15.1-2'!G22="","",'II.15.1-2'!G22)</f>
        <v/>
      </c>
      <c r="O452" s="223" t="str">
        <f>IF('II.15.1-2'!H22="","",'II.15.1-2'!H22)</f>
        <v/>
      </c>
      <c r="P452" s="223" t="str">
        <f>IF('II.15.1-2'!I22="","",'II.15.1-2'!I22)</f>
        <v/>
      </c>
      <c r="Q452" s="224" t="str">
        <f>IF('II.15.1-2'!J22="","",'II.15.1-2'!J22)</f>
        <v/>
      </c>
      <c r="R452" s="113"/>
      <c r="S452" s="113"/>
      <c r="T452" s="113"/>
      <c r="U452" s="113"/>
      <c r="V452" s="113"/>
      <c r="W452" s="113"/>
      <c r="X452" s="113"/>
      <c r="Y452" s="113"/>
      <c r="Z452" s="113"/>
      <c r="AA452" s="113"/>
      <c r="AB452" s="113"/>
      <c r="AC452" s="113"/>
      <c r="AD452" s="113"/>
    </row>
    <row r="453" spans="4:30" x14ac:dyDescent="0.25">
      <c r="D453" s="2454" t="str">
        <f t="shared" si="15"/>
        <v xml:space="preserve"> - </v>
      </c>
      <c r="E453" s="2454" t="str">
        <f t="shared" si="14"/>
        <v xml:space="preserve"> - </v>
      </c>
      <c r="F453" s="2421" t="s">
        <v>285</v>
      </c>
      <c r="G453" s="1416" t="s">
        <v>5262</v>
      </c>
      <c r="H453" s="134">
        <v>2</v>
      </c>
      <c r="I453" s="135">
        <v>152</v>
      </c>
      <c r="J453" s="136">
        <v>14</v>
      </c>
      <c r="K453" s="244" t="str">
        <f>IF('II.15.1-2'!B23="","",'II.15.1-2'!B23)</f>
        <v/>
      </c>
      <c r="L453" s="245" t="str">
        <f>IF('II.15.1-2'!E23="","",'II.15.1-2'!E23)</f>
        <v/>
      </c>
      <c r="M453" s="246">
        <f>IF('II.15.1-2'!F23="","",'II.15.1-2'!F23)</f>
        <v>0</v>
      </c>
      <c r="N453" s="247" t="str">
        <f>IF('II.15.1-2'!G23="","",'II.15.1-2'!G23)</f>
        <v/>
      </c>
      <c r="O453" s="223" t="str">
        <f>IF('II.15.1-2'!H23="","",'II.15.1-2'!H23)</f>
        <v/>
      </c>
      <c r="P453" s="223" t="str">
        <f>IF('II.15.1-2'!I23="","",'II.15.1-2'!I23)</f>
        <v/>
      </c>
      <c r="Q453" s="224" t="str">
        <f>IF('II.15.1-2'!J23="","",'II.15.1-2'!J23)</f>
        <v/>
      </c>
      <c r="R453" s="113"/>
      <c r="S453" s="113"/>
      <c r="T453" s="113"/>
      <c r="U453" s="113"/>
      <c r="V453" s="113"/>
      <c r="W453" s="113"/>
      <c r="X453" s="113"/>
      <c r="Y453" s="113"/>
      <c r="Z453" s="113"/>
      <c r="AA453" s="113"/>
      <c r="AB453" s="113"/>
      <c r="AC453" s="113"/>
      <c r="AD453" s="113"/>
    </row>
    <row r="454" spans="4:30" x14ac:dyDescent="0.25">
      <c r="D454" s="2454" t="str">
        <f t="shared" si="15"/>
        <v xml:space="preserve"> - </v>
      </c>
      <c r="E454" s="2454" t="str">
        <f t="shared" ref="E454:E517" si="16">E453</f>
        <v xml:space="preserve"> - </v>
      </c>
      <c r="F454" s="2421" t="s">
        <v>286</v>
      </c>
      <c r="G454" s="1416" t="s">
        <v>5262</v>
      </c>
      <c r="H454" s="134">
        <v>2</v>
      </c>
      <c r="I454" s="135">
        <v>152</v>
      </c>
      <c r="J454" s="136">
        <v>15</v>
      </c>
      <c r="K454" s="244" t="str">
        <f>IF('II.15.1-2'!B24="","",'II.15.1-2'!B24)</f>
        <v/>
      </c>
      <c r="L454" s="245" t="str">
        <f>IF('II.15.1-2'!E24="","",'II.15.1-2'!E24)</f>
        <v/>
      </c>
      <c r="M454" s="246">
        <f>IF('II.15.1-2'!F24="","",'II.15.1-2'!F24)</f>
        <v>0</v>
      </c>
      <c r="N454" s="247" t="str">
        <f>IF('II.15.1-2'!G24="","",'II.15.1-2'!G24)</f>
        <v/>
      </c>
      <c r="O454" s="223" t="str">
        <f>IF('II.15.1-2'!H24="","",'II.15.1-2'!H24)</f>
        <v/>
      </c>
      <c r="P454" s="223" t="str">
        <f>IF('II.15.1-2'!I24="","",'II.15.1-2'!I24)</f>
        <v/>
      </c>
      <c r="Q454" s="224" t="str">
        <f>IF('II.15.1-2'!J24="","",'II.15.1-2'!J24)</f>
        <v/>
      </c>
      <c r="R454" s="113"/>
      <c r="S454" s="113"/>
      <c r="T454" s="113"/>
      <c r="U454" s="113"/>
      <c r="V454" s="113"/>
      <c r="W454" s="113"/>
      <c r="X454" s="113"/>
      <c r="Y454" s="113"/>
      <c r="Z454" s="113"/>
      <c r="AA454" s="113"/>
      <c r="AB454" s="113"/>
      <c r="AC454" s="113"/>
      <c r="AD454" s="113"/>
    </row>
    <row r="455" spans="4:30" x14ac:dyDescent="0.25">
      <c r="D455" s="2454" t="str">
        <f t="shared" si="15"/>
        <v xml:space="preserve"> - </v>
      </c>
      <c r="E455" s="2454" t="str">
        <f t="shared" si="16"/>
        <v xml:space="preserve"> - </v>
      </c>
      <c r="F455" s="2421" t="s">
        <v>8657</v>
      </c>
      <c r="G455" s="1416" t="s">
        <v>5262</v>
      </c>
      <c r="H455" s="134">
        <v>2</v>
      </c>
      <c r="I455" s="135">
        <v>152</v>
      </c>
      <c r="J455" s="136">
        <v>16</v>
      </c>
      <c r="K455" s="244" t="str">
        <f>IF('II.15.1-2'!B25="","",'II.15.1-2'!B25)</f>
        <v/>
      </c>
      <c r="L455" s="245" t="str">
        <f>IF('II.15.1-2'!E25="","",'II.15.1-2'!E25)</f>
        <v/>
      </c>
      <c r="M455" s="246">
        <f>IF('II.15.1-2'!F25="","",'II.15.1-2'!F25)</f>
        <v>0</v>
      </c>
      <c r="N455" s="247" t="str">
        <f>IF('II.15.1-2'!G25="","",'II.15.1-2'!G25)</f>
        <v/>
      </c>
      <c r="O455" s="223" t="str">
        <f>IF('II.15.1-2'!H25="","",'II.15.1-2'!H25)</f>
        <v/>
      </c>
      <c r="P455" s="223" t="str">
        <f>IF('II.15.1-2'!I25="","",'II.15.1-2'!I25)</f>
        <v/>
      </c>
      <c r="Q455" s="224" t="str">
        <f>IF('II.15.1-2'!J25="","",'II.15.1-2'!J25)</f>
        <v/>
      </c>
      <c r="R455" s="113"/>
      <c r="S455" s="113"/>
      <c r="T455" s="113"/>
      <c r="U455" s="113"/>
      <c r="V455" s="113"/>
      <c r="W455" s="113"/>
      <c r="X455" s="113"/>
      <c r="Y455" s="113"/>
      <c r="Z455" s="113"/>
      <c r="AA455" s="113"/>
      <c r="AB455" s="113"/>
      <c r="AC455" s="113"/>
      <c r="AD455" s="113"/>
    </row>
    <row r="456" spans="4:30" x14ac:dyDescent="0.25">
      <c r="D456" s="2454" t="str">
        <f t="shared" si="15"/>
        <v xml:space="preserve"> - </v>
      </c>
      <c r="E456" s="2454" t="str">
        <f t="shared" si="16"/>
        <v xml:space="preserve"> - </v>
      </c>
      <c r="F456" s="2421" t="s">
        <v>8658</v>
      </c>
      <c r="G456" s="1416" t="s">
        <v>5262</v>
      </c>
      <c r="H456" s="134">
        <v>2</v>
      </c>
      <c r="I456" s="135">
        <v>152</v>
      </c>
      <c r="J456" s="136">
        <v>17</v>
      </c>
      <c r="K456" s="244" t="str">
        <f>IF('II.15.1-2'!B26="","",'II.15.1-2'!B26)</f>
        <v/>
      </c>
      <c r="L456" s="245" t="str">
        <f>IF('II.15.1-2'!E26="","",'II.15.1-2'!E26)</f>
        <v/>
      </c>
      <c r="M456" s="246">
        <f>IF('II.15.1-2'!F26="","",'II.15.1-2'!F26)</f>
        <v>0</v>
      </c>
      <c r="N456" s="247" t="str">
        <f>IF('II.15.1-2'!G26="","",'II.15.1-2'!G26)</f>
        <v/>
      </c>
      <c r="O456" s="223" t="str">
        <f>IF('II.15.1-2'!H26="","",'II.15.1-2'!H26)</f>
        <v/>
      </c>
      <c r="P456" s="223" t="str">
        <f>IF('II.15.1-2'!I26="","",'II.15.1-2'!I26)</f>
        <v/>
      </c>
      <c r="Q456" s="224" t="str">
        <f>IF('II.15.1-2'!J26="","",'II.15.1-2'!J26)</f>
        <v/>
      </c>
      <c r="R456" s="113"/>
      <c r="S456" s="113"/>
      <c r="T456" s="113"/>
      <c r="U456" s="113"/>
      <c r="V456" s="113"/>
      <c r="W456" s="113"/>
      <c r="X456" s="113"/>
      <c r="Y456" s="113"/>
      <c r="Z456" s="113"/>
      <c r="AA456" s="113"/>
      <c r="AB456" s="113"/>
      <c r="AC456" s="113"/>
      <c r="AD456" s="113"/>
    </row>
    <row r="457" spans="4:30" x14ac:dyDescent="0.25">
      <c r="D457" s="2454" t="str">
        <f t="shared" si="15"/>
        <v xml:space="preserve"> - </v>
      </c>
      <c r="E457" s="2454" t="str">
        <f t="shared" si="16"/>
        <v xml:space="preserve"> - </v>
      </c>
      <c r="F457" s="2421" t="s">
        <v>8659</v>
      </c>
      <c r="G457" s="1416" t="s">
        <v>5262</v>
      </c>
      <c r="H457" s="134">
        <v>2</v>
      </c>
      <c r="I457" s="135">
        <v>152</v>
      </c>
      <c r="J457" s="136">
        <v>18</v>
      </c>
      <c r="K457" s="244" t="str">
        <f>IF('II.15.1-2'!B27="","",'II.15.1-2'!B27)</f>
        <v/>
      </c>
      <c r="L457" s="245" t="str">
        <f>IF('II.15.1-2'!E27="","",'II.15.1-2'!E27)</f>
        <v/>
      </c>
      <c r="M457" s="246">
        <f>IF('II.15.1-2'!F27="","",'II.15.1-2'!F27)</f>
        <v>0</v>
      </c>
      <c r="N457" s="247" t="str">
        <f>IF('II.15.1-2'!G27="","",'II.15.1-2'!G27)</f>
        <v/>
      </c>
      <c r="O457" s="223" t="str">
        <f>IF('II.15.1-2'!H27="","",'II.15.1-2'!H27)</f>
        <v/>
      </c>
      <c r="P457" s="223" t="str">
        <f>IF('II.15.1-2'!I27="","",'II.15.1-2'!I27)</f>
        <v/>
      </c>
      <c r="Q457" s="224" t="str">
        <f>IF('II.15.1-2'!J27="","",'II.15.1-2'!J27)</f>
        <v/>
      </c>
      <c r="R457" s="113"/>
      <c r="S457" s="113"/>
      <c r="T457" s="113"/>
      <c r="U457" s="113"/>
      <c r="V457" s="113"/>
      <c r="W457" s="113"/>
      <c r="X457" s="113"/>
      <c r="Y457" s="113"/>
      <c r="Z457" s="113"/>
      <c r="AA457" s="113"/>
      <c r="AB457" s="113"/>
      <c r="AC457" s="113"/>
      <c r="AD457" s="113"/>
    </row>
    <row r="458" spans="4:30" x14ac:dyDescent="0.25">
      <c r="D458" s="2454" t="str">
        <f t="shared" si="15"/>
        <v xml:space="preserve"> - </v>
      </c>
      <c r="E458" s="2454" t="str">
        <f t="shared" si="16"/>
        <v xml:space="preserve"> - </v>
      </c>
      <c r="F458" s="2421" t="s">
        <v>8660</v>
      </c>
      <c r="G458" s="1416" t="s">
        <v>5262</v>
      </c>
      <c r="H458" s="134">
        <v>2</v>
      </c>
      <c r="I458" s="135">
        <v>152</v>
      </c>
      <c r="J458" s="136">
        <v>19</v>
      </c>
      <c r="K458" s="244" t="str">
        <f>IF('II.15.1-2'!B28="","",'II.15.1-2'!B28)</f>
        <v/>
      </c>
      <c r="L458" s="245" t="str">
        <f>IF('II.15.1-2'!E28="","",'II.15.1-2'!E28)</f>
        <v/>
      </c>
      <c r="M458" s="246">
        <f>IF('II.15.1-2'!F28="","",'II.15.1-2'!F28)</f>
        <v>0</v>
      </c>
      <c r="N458" s="247" t="str">
        <f>IF('II.15.1-2'!G28="","",'II.15.1-2'!G28)</f>
        <v/>
      </c>
      <c r="O458" s="223" t="str">
        <f>IF('II.15.1-2'!H28="","",'II.15.1-2'!H28)</f>
        <v/>
      </c>
      <c r="P458" s="223" t="str">
        <f>IF('II.15.1-2'!I28="","",'II.15.1-2'!I28)</f>
        <v/>
      </c>
      <c r="Q458" s="224" t="str">
        <f>IF('II.15.1-2'!J28="","",'II.15.1-2'!J28)</f>
        <v/>
      </c>
      <c r="R458" s="113"/>
      <c r="S458" s="113"/>
      <c r="T458" s="113"/>
      <c r="U458" s="113"/>
      <c r="V458" s="113"/>
      <c r="W458" s="113"/>
      <c r="X458" s="113"/>
      <c r="Y458" s="113"/>
      <c r="Z458" s="113"/>
      <c r="AA458" s="113"/>
      <c r="AB458" s="113"/>
      <c r="AC458" s="113"/>
      <c r="AD458" s="113"/>
    </row>
    <row r="459" spans="4:30" x14ac:dyDescent="0.25">
      <c r="D459" s="2454" t="str">
        <f t="shared" si="15"/>
        <v xml:space="preserve"> - </v>
      </c>
      <c r="E459" s="2454" t="str">
        <f t="shared" si="16"/>
        <v xml:space="preserve"> - </v>
      </c>
      <c r="F459" s="2421" t="s">
        <v>8661</v>
      </c>
      <c r="G459" s="1416" t="s">
        <v>5262</v>
      </c>
      <c r="H459" s="134">
        <v>2</v>
      </c>
      <c r="I459" s="135">
        <v>152</v>
      </c>
      <c r="J459" s="136">
        <v>20</v>
      </c>
      <c r="K459" s="244" t="str">
        <f>IF('II.15.1-2'!B29="","",'II.15.1-2'!B29)</f>
        <v/>
      </c>
      <c r="L459" s="245" t="str">
        <f>IF('II.15.1-2'!E29="","",'II.15.1-2'!E29)</f>
        <v/>
      </c>
      <c r="M459" s="246">
        <f>IF('II.15.1-2'!F29="","",'II.15.1-2'!F29)</f>
        <v>0</v>
      </c>
      <c r="N459" s="247" t="str">
        <f>IF('II.15.1-2'!G29="","",'II.15.1-2'!G29)</f>
        <v/>
      </c>
      <c r="O459" s="223" t="str">
        <f>IF('II.15.1-2'!H29="","",'II.15.1-2'!H29)</f>
        <v/>
      </c>
      <c r="P459" s="223" t="str">
        <f>IF('II.15.1-2'!I29="","",'II.15.1-2'!I29)</f>
        <v/>
      </c>
      <c r="Q459" s="224" t="str">
        <f>IF('II.15.1-2'!J29="","",'II.15.1-2'!J29)</f>
        <v/>
      </c>
      <c r="R459" s="113"/>
      <c r="S459" s="113"/>
      <c r="T459" s="113"/>
      <c r="U459" s="113"/>
      <c r="V459" s="113"/>
      <c r="W459" s="113"/>
      <c r="X459" s="113"/>
      <c r="Y459" s="113"/>
      <c r="Z459" s="113"/>
      <c r="AA459" s="113"/>
      <c r="AB459" s="113"/>
      <c r="AC459" s="113"/>
      <c r="AD459" s="113"/>
    </row>
    <row r="460" spans="4:30" x14ac:dyDescent="0.25">
      <c r="D460" s="2454" t="str">
        <f t="shared" si="15"/>
        <v xml:space="preserve"> - </v>
      </c>
      <c r="E460" s="2454" t="str">
        <f t="shared" si="16"/>
        <v xml:space="preserve"> - </v>
      </c>
      <c r="F460" s="2421" t="s">
        <v>8662</v>
      </c>
      <c r="G460" s="1416" t="s">
        <v>5262</v>
      </c>
      <c r="H460" s="134">
        <v>2</v>
      </c>
      <c r="I460" s="135">
        <v>152</v>
      </c>
      <c r="J460" s="136">
        <v>21</v>
      </c>
      <c r="K460" s="244" t="str">
        <f>IF('II.15.1-2'!B30="","",'II.15.1-2'!B30)</f>
        <v/>
      </c>
      <c r="L460" s="245" t="str">
        <f>IF('II.15.1-2'!E30="","",'II.15.1-2'!E30)</f>
        <v/>
      </c>
      <c r="M460" s="246">
        <f>IF('II.15.1-2'!F30="","",'II.15.1-2'!F30)</f>
        <v>0</v>
      </c>
      <c r="N460" s="247" t="str">
        <f>IF('II.15.1-2'!G30="","",'II.15.1-2'!G30)</f>
        <v/>
      </c>
      <c r="O460" s="223" t="str">
        <f>IF('II.15.1-2'!H30="","",'II.15.1-2'!H30)</f>
        <v/>
      </c>
      <c r="P460" s="223" t="str">
        <f>IF('II.15.1-2'!I30="","",'II.15.1-2'!I30)</f>
        <v/>
      </c>
      <c r="Q460" s="224" t="str">
        <f>IF('II.15.1-2'!J30="","",'II.15.1-2'!J30)</f>
        <v/>
      </c>
      <c r="R460" s="113"/>
      <c r="S460" s="113"/>
      <c r="T460" s="113"/>
      <c r="U460" s="113"/>
      <c r="V460" s="113"/>
      <c r="W460" s="113"/>
      <c r="X460" s="113"/>
      <c r="Y460" s="113"/>
      <c r="Z460" s="113"/>
      <c r="AA460" s="113"/>
      <c r="AB460" s="113"/>
      <c r="AC460" s="113"/>
      <c r="AD460" s="113"/>
    </row>
    <row r="461" spans="4:30" x14ac:dyDescent="0.25">
      <c r="D461" s="2454" t="str">
        <f t="shared" si="15"/>
        <v xml:space="preserve"> - </v>
      </c>
      <c r="E461" s="2454" t="str">
        <f t="shared" si="16"/>
        <v xml:space="preserve"> - </v>
      </c>
      <c r="F461" s="2421" t="s">
        <v>8663</v>
      </c>
      <c r="G461" s="1416" t="s">
        <v>5262</v>
      </c>
      <c r="H461" s="134">
        <v>2</v>
      </c>
      <c r="I461" s="135">
        <v>152</v>
      </c>
      <c r="J461" s="136">
        <v>22</v>
      </c>
      <c r="K461" s="244" t="str">
        <f>IF('II.15.1-2'!B31="","",'II.15.1-2'!B31)</f>
        <v/>
      </c>
      <c r="L461" s="245" t="str">
        <f>IF('II.15.1-2'!E31="","",'II.15.1-2'!E31)</f>
        <v/>
      </c>
      <c r="M461" s="246">
        <f>IF('II.15.1-2'!F31="","",'II.15.1-2'!F31)</f>
        <v>0</v>
      </c>
      <c r="N461" s="247" t="str">
        <f>IF('II.15.1-2'!G31="","",'II.15.1-2'!G31)</f>
        <v/>
      </c>
      <c r="O461" s="223" t="str">
        <f>IF('II.15.1-2'!H31="","",'II.15.1-2'!H31)</f>
        <v/>
      </c>
      <c r="P461" s="223" t="str">
        <f>IF('II.15.1-2'!I31="","",'II.15.1-2'!I31)</f>
        <v/>
      </c>
      <c r="Q461" s="224" t="str">
        <f>IF('II.15.1-2'!J31="","",'II.15.1-2'!J31)</f>
        <v/>
      </c>
      <c r="R461" s="113"/>
      <c r="S461" s="113"/>
      <c r="T461" s="113"/>
      <c r="U461" s="113"/>
      <c r="V461" s="113"/>
      <c r="W461" s="113"/>
      <c r="X461" s="113"/>
      <c r="Y461" s="113"/>
      <c r="Z461" s="113"/>
      <c r="AA461" s="113"/>
      <c r="AB461" s="113"/>
      <c r="AC461" s="113"/>
      <c r="AD461" s="113"/>
    </row>
    <row r="462" spans="4:30" x14ac:dyDescent="0.25">
      <c r="D462" s="2454" t="str">
        <f t="shared" si="15"/>
        <v xml:space="preserve"> - </v>
      </c>
      <c r="E462" s="2454" t="str">
        <f t="shared" si="16"/>
        <v xml:space="preserve"> - </v>
      </c>
      <c r="F462" s="2421" t="s">
        <v>8664</v>
      </c>
      <c r="G462" s="1416" t="s">
        <v>5262</v>
      </c>
      <c r="H462" s="134">
        <v>2</v>
      </c>
      <c r="I462" s="135">
        <v>152</v>
      </c>
      <c r="J462" s="136">
        <v>23</v>
      </c>
      <c r="K462" s="244" t="str">
        <f>IF('II.15.1-2'!B32="","",'II.15.1-2'!B32)</f>
        <v/>
      </c>
      <c r="L462" s="245" t="str">
        <f>IF('II.15.1-2'!E32="","",'II.15.1-2'!E32)</f>
        <v/>
      </c>
      <c r="M462" s="246">
        <f>IF('II.15.1-2'!F32="","",'II.15.1-2'!F32)</f>
        <v>0</v>
      </c>
      <c r="N462" s="247" t="str">
        <f>IF('II.15.1-2'!G32="","",'II.15.1-2'!G32)</f>
        <v/>
      </c>
      <c r="O462" s="223" t="str">
        <f>IF('II.15.1-2'!H32="","",'II.15.1-2'!H32)</f>
        <v/>
      </c>
      <c r="P462" s="223" t="str">
        <f>IF('II.15.1-2'!I32="","",'II.15.1-2'!I32)</f>
        <v/>
      </c>
      <c r="Q462" s="224" t="str">
        <f>IF('II.15.1-2'!J32="","",'II.15.1-2'!J32)</f>
        <v/>
      </c>
      <c r="R462" s="113"/>
      <c r="S462" s="113"/>
      <c r="T462" s="113"/>
      <c r="U462" s="113"/>
      <c r="V462" s="113"/>
      <c r="W462" s="113"/>
      <c r="X462" s="113"/>
      <c r="Y462" s="113"/>
      <c r="Z462" s="113"/>
      <c r="AA462" s="113"/>
      <c r="AB462" s="113"/>
      <c r="AC462" s="113"/>
      <c r="AD462" s="113"/>
    </row>
    <row r="463" spans="4:30" x14ac:dyDescent="0.25">
      <c r="D463" s="2454" t="str">
        <f t="shared" si="15"/>
        <v xml:space="preserve"> - </v>
      </c>
      <c r="E463" s="2454" t="str">
        <f t="shared" si="16"/>
        <v xml:space="preserve"> - </v>
      </c>
      <c r="F463" s="2421" t="s">
        <v>8665</v>
      </c>
      <c r="G463" s="1416" t="s">
        <v>5262</v>
      </c>
      <c r="H463" s="134">
        <v>2</v>
      </c>
      <c r="I463" s="135">
        <v>152</v>
      </c>
      <c r="J463" s="136">
        <v>24</v>
      </c>
      <c r="K463" s="244" t="str">
        <f>IF('II.15.1-2'!B33="","",'II.15.1-2'!B33)</f>
        <v/>
      </c>
      <c r="L463" s="245" t="str">
        <f>IF('II.15.1-2'!E33="","",'II.15.1-2'!E33)</f>
        <v/>
      </c>
      <c r="M463" s="246">
        <f>IF('II.15.1-2'!F33="","",'II.15.1-2'!F33)</f>
        <v>0</v>
      </c>
      <c r="N463" s="247" t="str">
        <f>IF('II.15.1-2'!G33="","",'II.15.1-2'!G33)</f>
        <v/>
      </c>
      <c r="O463" s="223" t="str">
        <f>IF('II.15.1-2'!H33="","",'II.15.1-2'!H33)</f>
        <v/>
      </c>
      <c r="P463" s="223" t="str">
        <f>IF('II.15.1-2'!I33="","",'II.15.1-2'!I33)</f>
        <v/>
      </c>
      <c r="Q463" s="224" t="str">
        <f>IF('II.15.1-2'!J33="","",'II.15.1-2'!J33)</f>
        <v/>
      </c>
      <c r="R463" s="113"/>
      <c r="S463" s="113"/>
      <c r="T463" s="113"/>
      <c r="U463" s="113"/>
      <c r="V463" s="113"/>
      <c r="W463" s="113"/>
      <c r="X463" s="113"/>
      <c r="Y463" s="113"/>
      <c r="Z463" s="113"/>
      <c r="AA463" s="113"/>
      <c r="AB463" s="113"/>
      <c r="AC463" s="113"/>
      <c r="AD463" s="113"/>
    </row>
    <row r="464" spans="4:30" x14ac:dyDescent="0.25">
      <c r="D464" s="2454" t="str">
        <f t="shared" si="15"/>
        <v xml:space="preserve"> - </v>
      </c>
      <c r="E464" s="2454" t="str">
        <f t="shared" si="16"/>
        <v xml:space="preserve"> - </v>
      </c>
      <c r="F464" s="2421" t="s">
        <v>8666</v>
      </c>
      <c r="G464" s="1416" t="s">
        <v>5262</v>
      </c>
      <c r="H464" s="134">
        <v>2</v>
      </c>
      <c r="I464" s="135">
        <v>152</v>
      </c>
      <c r="J464" s="136">
        <v>25</v>
      </c>
      <c r="K464" s="244" t="str">
        <f>IF('II.15.1-2'!B34="","",'II.15.1-2'!B34)</f>
        <v/>
      </c>
      <c r="L464" s="245" t="str">
        <f>IF('II.15.1-2'!E34="","",'II.15.1-2'!E34)</f>
        <v/>
      </c>
      <c r="M464" s="246">
        <f>IF('II.15.1-2'!F34="","",'II.15.1-2'!F34)</f>
        <v>0</v>
      </c>
      <c r="N464" s="247" t="str">
        <f>IF('II.15.1-2'!G34="","",'II.15.1-2'!G34)</f>
        <v/>
      </c>
      <c r="O464" s="223" t="str">
        <f>IF('II.15.1-2'!H34="","",'II.15.1-2'!H34)</f>
        <v/>
      </c>
      <c r="P464" s="223" t="str">
        <f>IF('II.15.1-2'!I34="","",'II.15.1-2'!I34)</f>
        <v/>
      </c>
      <c r="Q464" s="224" t="str">
        <f>IF('II.15.1-2'!J34="","",'II.15.1-2'!J34)</f>
        <v/>
      </c>
      <c r="R464" s="113"/>
      <c r="S464" s="113"/>
      <c r="T464" s="113"/>
      <c r="U464" s="113"/>
      <c r="V464" s="113"/>
      <c r="W464" s="113"/>
      <c r="X464" s="113"/>
      <c r="Y464" s="113"/>
      <c r="Z464" s="113"/>
      <c r="AA464" s="113"/>
      <c r="AB464" s="113"/>
      <c r="AC464" s="113"/>
      <c r="AD464" s="113"/>
    </row>
    <row r="465" spans="4:30" x14ac:dyDescent="0.25">
      <c r="D465" s="2454" t="str">
        <f t="shared" si="15"/>
        <v xml:space="preserve"> - </v>
      </c>
      <c r="E465" s="2454" t="str">
        <f t="shared" si="16"/>
        <v xml:space="preserve"> - </v>
      </c>
      <c r="F465" s="2421" t="s">
        <v>8667</v>
      </c>
      <c r="G465" s="1416" t="s">
        <v>5262</v>
      </c>
      <c r="H465" s="134">
        <v>2</v>
      </c>
      <c r="I465" s="135">
        <v>152</v>
      </c>
      <c r="J465" s="136">
        <v>26</v>
      </c>
      <c r="K465" s="244" t="str">
        <f>IF('II.15.1-2'!B35="","",'II.15.1-2'!B35)</f>
        <v/>
      </c>
      <c r="L465" s="245" t="str">
        <f>IF('II.15.1-2'!E35="","",'II.15.1-2'!E35)</f>
        <v/>
      </c>
      <c r="M465" s="246">
        <f>IF('II.15.1-2'!F35="","",'II.15.1-2'!F35)</f>
        <v>0</v>
      </c>
      <c r="N465" s="247" t="str">
        <f>IF('II.15.1-2'!G35="","",'II.15.1-2'!G35)</f>
        <v/>
      </c>
      <c r="O465" s="223" t="str">
        <f>IF('II.15.1-2'!H35="","",'II.15.1-2'!H35)</f>
        <v/>
      </c>
      <c r="P465" s="223" t="str">
        <f>IF('II.15.1-2'!I35="","",'II.15.1-2'!I35)</f>
        <v/>
      </c>
      <c r="Q465" s="224" t="str">
        <f>IF('II.15.1-2'!J35="","",'II.15.1-2'!J35)</f>
        <v/>
      </c>
      <c r="R465" s="113"/>
      <c r="S465" s="113"/>
      <c r="T465" s="113"/>
      <c r="U465" s="113"/>
      <c r="V465" s="113"/>
      <c r="W465" s="113"/>
      <c r="X465" s="113"/>
      <c r="Y465" s="113"/>
      <c r="Z465" s="113"/>
      <c r="AA465" s="113"/>
      <c r="AB465" s="113"/>
      <c r="AC465" s="113"/>
      <c r="AD465" s="113"/>
    </row>
    <row r="466" spans="4:30" x14ac:dyDescent="0.25">
      <c r="D466" s="2454" t="str">
        <f t="shared" si="15"/>
        <v xml:space="preserve"> - </v>
      </c>
      <c r="E466" s="2454" t="str">
        <f t="shared" si="16"/>
        <v xml:space="preserve"> - </v>
      </c>
      <c r="F466" s="2421" t="s">
        <v>8668</v>
      </c>
      <c r="G466" s="1416" t="s">
        <v>5262</v>
      </c>
      <c r="H466" s="134">
        <v>2</v>
      </c>
      <c r="I466" s="135">
        <v>152</v>
      </c>
      <c r="J466" s="136">
        <v>27</v>
      </c>
      <c r="K466" s="244" t="str">
        <f>IF('II.15.1-2'!B36="","",'II.15.1-2'!B36)</f>
        <v/>
      </c>
      <c r="L466" s="245" t="str">
        <f>IF('II.15.1-2'!E36="","",'II.15.1-2'!E36)</f>
        <v/>
      </c>
      <c r="M466" s="246">
        <f>IF('II.15.1-2'!F36="","",'II.15.1-2'!F36)</f>
        <v>0</v>
      </c>
      <c r="N466" s="247" t="str">
        <f>IF('II.15.1-2'!G36="","",'II.15.1-2'!G36)</f>
        <v/>
      </c>
      <c r="O466" s="223" t="str">
        <f>IF('II.15.1-2'!H36="","",'II.15.1-2'!H36)</f>
        <v/>
      </c>
      <c r="P466" s="223" t="str">
        <f>IF('II.15.1-2'!I36="","",'II.15.1-2'!I36)</f>
        <v/>
      </c>
      <c r="Q466" s="224" t="str">
        <f>IF('II.15.1-2'!J36="","",'II.15.1-2'!J36)</f>
        <v/>
      </c>
      <c r="R466" s="113"/>
      <c r="S466" s="113"/>
      <c r="T466" s="113"/>
      <c r="U466" s="113"/>
      <c r="V466" s="113"/>
      <c r="W466" s="113"/>
      <c r="X466" s="113"/>
      <c r="Y466" s="113"/>
      <c r="Z466" s="113"/>
      <c r="AA466" s="113"/>
      <c r="AB466" s="113"/>
      <c r="AC466" s="113"/>
      <c r="AD466" s="113"/>
    </row>
    <row r="467" spans="4:30" x14ac:dyDescent="0.25">
      <c r="D467" s="2454" t="str">
        <f t="shared" si="15"/>
        <v xml:space="preserve"> - </v>
      </c>
      <c r="E467" s="2454" t="str">
        <f t="shared" si="16"/>
        <v xml:space="preserve"> - </v>
      </c>
      <c r="F467" s="2421" t="s">
        <v>8669</v>
      </c>
      <c r="G467" s="1416" t="s">
        <v>5262</v>
      </c>
      <c r="H467" s="134">
        <v>2</v>
      </c>
      <c r="I467" s="135">
        <v>152</v>
      </c>
      <c r="J467" s="136">
        <v>28</v>
      </c>
      <c r="K467" s="244" t="str">
        <f>IF('II.15.1-2'!B37="","",'II.15.1-2'!B37)</f>
        <v/>
      </c>
      <c r="L467" s="245" t="str">
        <f>IF('II.15.1-2'!E37="","",'II.15.1-2'!E37)</f>
        <v/>
      </c>
      <c r="M467" s="246">
        <f>IF('II.15.1-2'!F37="","",'II.15.1-2'!F37)</f>
        <v>0</v>
      </c>
      <c r="N467" s="247" t="str">
        <f>IF('II.15.1-2'!G37="","",'II.15.1-2'!G37)</f>
        <v/>
      </c>
      <c r="O467" s="223" t="str">
        <f>IF('II.15.1-2'!H37="","",'II.15.1-2'!H37)</f>
        <v/>
      </c>
      <c r="P467" s="223" t="str">
        <f>IF('II.15.1-2'!I37="","",'II.15.1-2'!I37)</f>
        <v/>
      </c>
      <c r="Q467" s="224" t="str">
        <f>IF('II.15.1-2'!J37="","",'II.15.1-2'!J37)</f>
        <v/>
      </c>
      <c r="R467" s="113"/>
      <c r="S467" s="113"/>
      <c r="T467" s="113"/>
      <c r="U467" s="113"/>
      <c r="V467" s="113"/>
      <c r="W467" s="113"/>
      <c r="X467" s="113"/>
      <c r="Y467" s="113"/>
      <c r="Z467" s="113"/>
      <c r="AA467" s="113"/>
      <c r="AB467" s="113"/>
      <c r="AC467" s="113"/>
      <c r="AD467" s="113"/>
    </row>
    <row r="468" spans="4:30" x14ac:dyDescent="0.25">
      <c r="D468" s="2454" t="str">
        <f t="shared" si="15"/>
        <v xml:space="preserve"> - </v>
      </c>
      <c r="E468" s="2454" t="str">
        <f t="shared" si="16"/>
        <v xml:space="preserve"> - </v>
      </c>
      <c r="F468" s="2421" t="s">
        <v>8670</v>
      </c>
      <c r="G468" s="1416" t="s">
        <v>5262</v>
      </c>
      <c r="H468" s="134">
        <v>2</v>
      </c>
      <c r="I468" s="135">
        <v>152</v>
      </c>
      <c r="J468" s="136">
        <v>29</v>
      </c>
      <c r="K468" s="244" t="str">
        <f>IF('II.15.1-2'!B38="","",'II.15.1-2'!B38)</f>
        <v/>
      </c>
      <c r="L468" s="245" t="str">
        <f>IF('II.15.1-2'!E38="","",'II.15.1-2'!E38)</f>
        <v/>
      </c>
      <c r="M468" s="246">
        <f>IF('II.15.1-2'!F38="","",'II.15.1-2'!F38)</f>
        <v>0</v>
      </c>
      <c r="N468" s="247" t="str">
        <f>IF('II.15.1-2'!G38="","",'II.15.1-2'!G38)</f>
        <v/>
      </c>
      <c r="O468" s="223" t="str">
        <f>IF('II.15.1-2'!H38="","",'II.15.1-2'!H38)</f>
        <v/>
      </c>
      <c r="P468" s="223" t="str">
        <f>IF('II.15.1-2'!I38="","",'II.15.1-2'!I38)</f>
        <v/>
      </c>
      <c r="Q468" s="224" t="str">
        <f>IF('II.15.1-2'!J38="","",'II.15.1-2'!J38)</f>
        <v/>
      </c>
      <c r="R468" s="113"/>
      <c r="S468" s="113"/>
      <c r="T468" s="113"/>
      <c r="U468" s="113"/>
      <c r="V468" s="113"/>
      <c r="W468" s="113"/>
      <c r="X468" s="113"/>
      <c r="Y468" s="113"/>
      <c r="Z468" s="113"/>
      <c r="AA468" s="113"/>
      <c r="AB468" s="113"/>
      <c r="AC468" s="113"/>
      <c r="AD468" s="113"/>
    </row>
    <row r="469" spans="4:30" x14ac:dyDescent="0.25">
      <c r="D469" s="2454" t="str">
        <f t="shared" si="15"/>
        <v xml:space="preserve"> - </v>
      </c>
      <c r="E469" s="2454" t="str">
        <f t="shared" si="16"/>
        <v xml:space="preserve"> - </v>
      </c>
      <c r="F469" s="2421" t="s">
        <v>8671</v>
      </c>
      <c r="G469" s="1416" t="s">
        <v>5262</v>
      </c>
      <c r="H469" s="134">
        <v>2</v>
      </c>
      <c r="I469" s="135">
        <v>152</v>
      </c>
      <c r="J469" s="136">
        <v>30</v>
      </c>
      <c r="K469" s="244" t="str">
        <f>IF('II.15.1-2'!B39="","",'II.15.1-2'!B39)</f>
        <v/>
      </c>
      <c r="L469" s="245" t="str">
        <f>IF('II.15.1-2'!E39="","",'II.15.1-2'!E39)</f>
        <v/>
      </c>
      <c r="M469" s="246">
        <f>IF('II.15.1-2'!F39="","",'II.15.1-2'!F39)</f>
        <v>0</v>
      </c>
      <c r="N469" s="247" t="str">
        <f>IF('II.15.1-2'!G39="","",'II.15.1-2'!G39)</f>
        <v/>
      </c>
      <c r="O469" s="223" t="str">
        <f>IF('II.15.1-2'!H39="","",'II.15.1-2'!H39)</f>
        <v/>
      </c>
      <c r="P469" s="223" t="str">
        <f>IF('II.15.1-2'!I39="","",'II.15.1-2'!I39)</f>
        <v/>
      </c>
      <c r="Q469" s="224" t="str">
        <f>IF('II.15.1-2'!J39="","",'II.15.1-2'!J39)</f>
        <v/>
      </c>
      <c r="R469" s="113"/>
      <c r="S469" s="113"/>
      <c r="T469" s="113"/>
      <c r="U469" s="113"/>
      <c r="V469" s="113"/>
      <c r="W469" s="113"/>
      <c r="X469" s="113"/>
      <c r="Y469" s="113"/>
      <c r="Z469" s="113"/>
      <c r="AA469" s="113"/>
      <c r="AB469" s="113"/>
      <c r="AC469" s="113"/>
      <c r="AD469" s="113"/>
    </row>
    <row r="470" spans="4:30" x14ac:dyDescent="0.25">
      <c r="D470" s="2454" t="str">
        <f t="shared" si="15"/>
        <v xml:space="preserve"> - </v>
      </c>
      <c r="E470" s="2454" t="str">
        <f t="shared" si="16"/>
        <v xml:space="preserve"> - </v>
      </c>
      <c r="F470" s="2421" t="s">
        <v>8672</v>
      </c>
      <c r="G470" s="1416" t="s">
        <v>5262</v>
      </c>
      <c r="H470" s="134">
        <v>2</v>
      </c>
      <c r="I470" s="135">
        <v>152</v>
      </c>
      <c r="J470" s="136">
        <v>31</v>
      </c>
      <c r="K470" s="244" t="str">
        <f>IF('II.15.1-2'!B40="","",'II.15.1-2'!B40)</f>
        <v/>
      </c>
      <c r="L470" s="245" t="str">
        <f>IF('II.15.1-2'!E40="","",'II.15.1-2'!E40)</f>
        <v/>
      </c>
      <c r="M470" s="246">
        <f>IF('II.15.1-2'!F40="","",'II.15.1-2'!F40)</f>
        <v>0</v>
      </c>
      <c r="N470" s="247" t="str">
        <f>IF('II.15.1-2'!G40="","",'II.15.1-2'!G40)</f>
        <v/>
      </c>
      <c r="O470" s="223" t="str">
        <f>IF('II.15.1-2'!H40="","",'II.15.1-2'!H40)</f>
        <v/>
      </c>
      <c r="P470" s="223" t="str">
        <f>IF('II.15.1-2'!I40="","",'II.15.1-2'!I40)</f>
        <v/>
      </c>
      <c r="Q470" s="224" t="str">
        <f>IF('II.15.1-2'!J40="","",'II.15.1-2'!J40)</f>
        <v/>
      </c>
      <c r="R470" s="113"/>
      <c r="S470" s="113"/>
      <c r="T470" s="113"/>
      <c r="U470" s="113"/>
      <c r="V470" s="113"/>
      <c r="W470" s="113"/>
      <c r="X470" s="113"/>
      <c r="Y470" s="113"/>
      <c r="Z470" s="113"/>
      <c r="AA470" s="113"/>
      <c r="AB470" s="113"/>
      <c r="AC470" s="113"/>
      <c r="AD470" s="113"/>
    </row>
    <row r="471" spans="4:30" x14ac:dyDescent="0.25">
      <c r="D471" s="2454" t="str">
        <f t="shared" si="15"/>
        <v xml:space="preserve"> - </v>
      </c>
      <c r="E471" s="2454" t="str">
        <f t="shared" si="16"/>
        <v xml:space="preserve"> - </v>
      </c>
      <c r="F471" s="2421" t="s">
        <v>8673</v>
      </c>
      <c r="G471" s="1416" t="s">
        <v>5262</v>
      </c>
      <c r="H471" s="134">
        <v>2</v>
      </c>
      <c r="I471" s="135">
        <v>152</v>
      </c>
      <c r="J471" s="136">
        <v>32</v>
      </c>
      <c r="K471" s="244" t="str">
        <f>IF('II.15.1-2'!B41="","",'II.15.1-2'!B41)</f>
        <v/>
      </c>
      <c r="L471" s="245" t="str">
        <f>IF('II.15.1-2'!E41="","",'II.15.1-2'!E41)</f>
        <v/>
      </c>
      <c r="M471" s="246">
        <f>IF('II.15.1-2'!F41="","",'II.15.1-2'!F41)</f>
        <v>0</v>
      </c>
      <c r="N471" s="247" t="str">
        <f>IF('II.15.1-2'!G41="","",'II.15.1-2'!G41)</f>
        <v/>
      </c>
      <c r="O471" s="223" t="str">
        <f>IF('II.15.1-2'!H41="","",'II.15.1-2'!H41)</f>
        <v/>
      </c>
      <c r="P471" s="223" t="str">
        <f>IF('II.15.1-2'!I41="","",'II.15.1-2'!I41)</f>
        <v/>
      </c>
      <c r="Q471" s="224" t="str">
        <f>IF('II.15.1-2'!J41="","",'II.15.1-2'!J41)</f>
        <v/>
      </c>
      <c r="R471" s="113"/>
      <c r="S471" s="113"/>
      <c r="T471" s="113"/>
      <c r="U471" s="113"/>
      <c r="V471" s="113"/>
      <c r="W471" s="113"/>
      <c r="X471" s="113"/>
      <c r="Y471" s="113"/>
      <c r="Z471" s="113"/>
      <c r="AA471" s="113"/>
      <c r="AB471" s="113"/>
      <c r="AC471" s="113"/>
      <c r="AD471" s="113"/>
    </row>
    <row r="472" spans="4:30" x14ac:dyDescent="0.25">
      <c r="D472" s="2454" t="str">
        <f t="shared" si="15"/>
        <v xml:space="preserve"> - </v>
      </c>
      <c r="E472" s="2454" t="str">
        <f t="shared" si="16"/>
        <v xml:space="preserve"> - </v>
      </c>
      <c r="F472" s="2421" t="s">
        <v>8674</v>
      </c>
      <c r="G472" s="1416" t="s">
        <v>5262</v>
      </c>
      <c r="H472" s="134">
        <v>2</v>
      </c>
      <c r="I472" s="135">
        <v>152</v>
      </c>
      <c r="J472" s="136">
        <v>33</v>
      </c>
      <c r="K472" s="244" t="str">
        <f>IF('II.15.1-2'!B42="","",'II.15.1-2'!B42)</f>
        <v/>
      </c>
      <c r="L472" s="245" t="str">
        <f>IF('II.15.1-2'!E42="","",'II.15.1-2'!E42)</f>
        <v/>
      </c>
      <c r="M472" s="246">
        <f>IF('II.15.1-2'!F42="","",'II.15.1-2'!F42)</f>
        <v>0</v>
      </c>
      <c r="N472" s="247" t="str">
        <f>IF('II.15.1-2'!G42="","",'II.15.1-2'!G42)</f>
        <v/>
      </c>
      <c r="O472" s="223" t="str">
        <f>IF('II.15.1-2'!H42="","",'II.15.1-2'!H42)</f>
        <v/>
      </c>
      <c r="P472" s="223" t="str">
        <f>IF('II.15.1-2'!I42="","",'II.15.1-2'!I42)</f>
        <v/>
      </c>
      <c r="Q472" s="224" t="str">
        <f>IF('II.15.1-2'!J42="","",'II.15.1-2'!J42)</f>
        <v/>
      </c>
      <c r="R472" s="113"/>
      <c r="S472" s="113"/>
      <c r="T472" s="113"/>
      <c r="U472" s="113"/>
      <c r="V472" s="113"/>
      <c r="W472" s="113"/>
      <c r="X472" s="113"/>
      <c r="Y472" s="113"/>
      <c r="Z472" s="113"/>
      <c r="AA472" s="113"/>
      <c r="AB472" s="113"/>
      <c r="AC472" s="113"/>
      <c r="AD472" s="113"/>
    </row>
    <row r="473" spans="4:30" x14ac:dyDescent="0.25">
      <c r="D473" s="2454" t="str">
        <f t="shared" si="15"/>
        <v xml:space="preserve"> - </v>
      </c>
      <c r="E473" s="2454" t="str">
        <f t="shared" si="16"/>
        <v xml:space="preserve"> - </v>
      </c>
      <c r="F473" s="2421" t="s">
        <v>8675</v>
      </c>
      <c r="G473" s="1416" t="s">
        <v>5262</v>
      </c>
      <c r="H473" s="134">
        <v>2</v>
      </c>
      <c r="I473" s="135">
        <v>152</v>
      </c>
      <c r="J473" s="136">
        <v>34</v>
      </c>
      <c r="K473" s="244" t="str">
        <f>IF('II.15.1-2'!B43="","",'II.15.1-2'!B43)</f>
        <v/>
      </c>
      <c r="L473" s="245" t="str">
        <f>IF('II.15.1-2'!E43="","",'II.15.1-2'!E43)</f>
        <v/>
      </c>
      <c r="M473" s="246">
        <f>IF('II.15.1-2'!F43="","",'II.15.1-2'!F43)</f>
        <v>0</v>
      </c>
      <c r="N473" s="247" t="str">
        <f>IF('II.15.1-2'!G43="","",'II.15.1-2'!G43)</f>
        <v/>
      </c>
      <c r="O473" s="223" t="str">
        <f>IF('II.15.1-2'!H43="","",'II.15.1-2'!H43)</f>
        <v/>
      </c>
      <c r="P473" s="223" t="str">
        <f>IF('II.15.1-2'!I43="","",'II.15.1-2'!I43)</f>
        <v/>
      </c>
      <c r="Q473" s="224" t="str">
        <f>IF('II.15.1-2'!J43="","",'II.15.1-2'!J43)</f>
        <v/>
      </c>
      <c r="R473" s="113"/>
      <c r="S473" s="113"/>
      <c r="T473" s="113"/>
      <c r="U473" s="113"/>
      <c r="V473" s="113"/>
      <c r="W473" s="113"/>
      <c r="X473" s="113"/>
      <c r="Y473" s="113"/>
      <c r="Z473" s="113"/>
      <c r="AA473" s="113"/>
      <c r="AB473" s="113"/>
      <c r="AC473" s="113"/>
      <c r="AD473" s="113"/>
    </row>
    <row r="474" spans="4:30" x14ac:dyDescent="0.25">
      <c r="D474" s="2454" t="str">
        <f t="shared" si="15"/>
        <v xml:space="preserve"> - </v>
      </c>
      <c r="E474" s="2454" t="str">
        <f t="shared" si="16"/>
        <v xml:space="preserve"> - </v>
      </c>
      <c r="F474" s="2421" t="s">
        <v>8676</v>
      </c>
      <c r="G474" s="1416" t="s">
        <v>5262</v>
      </c>
      <c r="H474" s="134">
        <v>2</v>
      </c>
      <c r="I474" s="135">
        <v>152</v>
      </c>
      <c r="J474" s="136">
        <v>35</v>
      </c>
      <c r="K474" s="244" t="str">
        <f>IF('II.15.1-2'!B44="","",'II.15.1-2'!B44)</f>
        <v/>
      </c>
      <c r="L474" s="245" t="str">
        <f>IF('II.15.1-2'!E44="","",'II.15.1-2'!E44)</f>
        <v/>
      </c>
      <c r="M474" s="246">
        <f>IF('II.15.1-2'!F44="","",'II.15.1-2'!F44)</f>
        <v>0</v>
      </c>
      <c r="N474" s="247" t="str">
        <f>IF('II.15.1-2'!G44="","",'II.15.1-2'!G44)</f>
        <v/>
      </c>
      <c r="O474" s="223" t="str">
        <f>IF('II.15.1-2'!H44="","",'II.15.1-2'!H44)</f>
        <v/>
      </c>
      <c r="P474" s="223" t="str">
        <f>IF('II.15.1-2'!I44="","",'II.15.1-2'!I44)</f>
        <v/>
      </c>
      <c r="Q474" s="224" t="str">
        <f>IF('II.15.1-2'!J44="","",'II.15.1-2'!J44)</f>
        <v/>
      </c>
      <c r="R474" s="113"/>
      <c r="S474" s="113"/>
      <c r="T474" s="113"/>
      <c r="U474" s="113"/>
      <c r="V474" s="113"/>
      <c r="W474" s="113"/>
      <c r="X474" s="113"/>
      <c r="Y474" s="113"/>
      <c r="Z474" s="113"/>
      <c r="AA474" s="113"/>
      <c r="AB474" s="113"/>
      <c r="AC474" s="113"/>
      <c r="AD474" s="113"/>
    </row>
    <row r="475" spans="4:30" x14ac:dyDescent="0.25">
      <c r="D475" s="2454" t="str">
        <f t="shared" si="15"/>
        <v xml:space="preserve"> - </v>
      </c>
      <c r="E475" s="2454" t="str">
        <f t="shared" si="16"/>
        <v xml:space="preserve"> - </v>
      </c>
      <c r="F475" s="2421" t="s">
        <v>8677</v>
      </c>
      <c r="G475" s="1416" t="s">
        <v>5262</v>
      </c>
      <c r="H475" s="134">
        <v>2</v>
      </c>
      <c r="I475" s="135">
        <v>152</v>
      </c>
      <c r="J475" s="136">
        <v>36</v>
      </c>
      <c r="K475" s="244" t="str">
        <f>IF('II.15.1-2'!B45="","",'II.15.1-2'!B45)</f>
        <v/>
      </c>
      <c r="L475" s="245" t="str">
        <f>IF('II.15.1-2'!E45="","",'II.15.1-2'!E45)</f>
        <v/>
      </c>
      <c r="M475" s="246">
        <f>IF('II.15.1-2'!F45="","",'II.15.1-2'!F45)</f>
        <v>0</v>
      </c>
      <c r="N475" s="247" t="str">
        <f>IF('II.15.1-2'!G45="","",'II.15.1-2'!G45)</f>
        <v/>
      </c>
      <c r="O475" s="223" t="str">
        <f>IF('II.15.1-2'!H45="","",'II.15.1-2'!H45)</f>
        <v/>
      </c>
      <c r="P475" s="223" t="str">
        <f>IF('II.15.1-2'!I45="","",'II.15.1-2'!I45)</f>
        <v/>
      </c>
      <c r="Q475" s="224" t="str">
        <f>IF('II.15.1-2'!J45="","",'II.15.1-2'!J45)</f>
        <v/>
      </c>
      <c r="R475" s="113"/>
      <c r="S475" s="113"/>
      <c r="T475" s="113"/>
      <c r="U475" s="113"/>
      <c r="V475" s="113"/>
      <c r="W475" s="113"/>
      <c r="X475" s="113"/>
      <c r="Y475" s="113"/>
      <c r="Z475" s="113"/>
      <c r="AA475" s="113"/>
      <c r="AB475" s="113"/>
      <c r="AC475" s="113"/>
      <c r="AD475" s="113"/>
    </row>
    <row r="476" spans="4:30" x14ac:dyDescent="0.25">
      <c r="D476" s="2454" t="str">
        <f t="shared" si="15"/>
        <v xml:space="preserve"> - </v>
      </c>
      <c r="E476" s="2454" t="str">
        <f t="shared" si="16"/>
        <v xml:space="preserve"> - </v>
      </c>
      <c r="F476" s="2421" t="s">
        <v>8678</v>
      </c>
      <c r="G476" s="1416" t="s">
        <v>5262</v>
      </c>
      <c r="H476" s="134">
        <v>2</v>
      </c>
      <c r="I476" s="135">
        <v>152</v>
      </c>
      <c r="J476" s="136">
        <v>37</v>
      </c>
      <c r="K476" s="244" t="str">
        <f>IF('II.15.1-2'!B46="","",'II.15.1-2'!B46)</f>
        <v/>
      </c>
      <c r="L476" s="245" t="str">
        <f>IF('II.15.1-2'!E46="","",'II.15.1-2'!E46)</f>
        <v/>
      </c>
      <c r="M476" s="246">
        <f>IF('II.15.1-2'!F46="","",'II.15.1-2'!F46)</f>
        <v>0</v>
      </c>
      <c r="N476" s="247" t="str">
        <f>IF('II.15.1-2'!G46="","",'II.15.1-2'!G46)</f>
        <v/>
      </c>
      <c r="O476" s="223" t="str">
        <f>IF('II.15.1-2'!H46="","",'II.15.1-2'!H46)</f>
        <v/>
      </c>
      <c r="P476" s="223" t="str">
        <f>IF('II.15.1-2'!I46="","",'II.15.1-2'!I46)</f>
        <v/>
      </c>
      <c r="Q476" s="224" t="str">
        <f>IF('II.15.1-2'!J46="","",'II.15.1-2'!J46)</f>
        <v/>
      </c>
      <c r="R476" s="113"/>
      <c r="S476" s="113"/>
      <c r="T476" s="113"/>
      <c r="U476" s="113"/>
      <c r="V476" s="113"/>
      <c r="W476" s="113"/>
      <c r="X476" s="113"/>
      <c r="Y476" s="113"/>
      <c r="Z476" s="113"/>
      <c r="AA476" s="113"/>
      <c r="AB476" s="113"/>
      <c r="AC476" s="113"/>
      <c r="AD476" s="113"/>
    </row>
    <row r="477" spans="4:30" x14ac:dyDescent="0.25">
      <c r="D477" s="2454" t="str">
        <f t="shared" si="15"/>
        <v xml:space="preserve"> - </v>
      </c>
      <c r="E477" s="2454" t="str">
        <f t="shared" si="16"/>
        <v xml:space="preserve"> - </v>
      </c>
      <c r="F477" s="2421" t="s">
        <v>8679</v>
      </c>
      <c r="G477" s="1416" t="s">
        <v>5262</v>
      </c>
      <c r="H477" s="134">
        <v>2</v>
      </c>
      <c r="I477" s="135">
        <v>152</v>
      </c>
      <c r="J477" s="136">
        <v>38</v>
      </c>
      <c r="K477" s="244" t="str">
        <f>IF('II.15.1-2'!B47="","",'II.15.1-2'!B47)</f>
        <v/>
      </c>
      <c r="L477" s="245" t="str">
        <f>IF('II.15.1-2'!E47="","",'II.15.1-2'!E47)</f>
        <v/>
      </c>
      <c r="M477" s="246">
        <f>IF('II.15.1-2'!F47="","",'II.15.1-2'!F47)</f>
        <v>0</v>
      </c>
      <c r="N477" s="247" t="str">
        <f>IF('II.15.1-2'!G47="","",'II.15.1-2'!G47)</f>
        <v/>
      </c>
      <c r="O477" s="223" t="str">
        <f>IF('II.15.1-2'!H47="","",'II.15.1-2'!H47)</f>
        <v/>
      </c>
      <c r="P477" s="223" t="str">
        <f>IF('II.15.1-2'!I47="","",'II.15.1-2'!I47)</f>
        <v/>
      </c>
      <c r="Q477" s="224" t="str">
        <f>IF('II.15.1-2'!J47="","",'II.15.1-2'!J47)</f>
        <v/>
      </c>
      <c r="R477" s="113"/>
      <c r="S477" s="113"/>
      <c r="T477" s="113"/>
      <c r="U477" s="113"/>
      <c r="V477" s="113"/>
      <c r="W477" s="113"/>
      <c r="X477" s="113"/>
      <c r="Y477" s="113"/>
      <c r="Z477" s="113"/>
      <c r="AA477" s="113"/>
      <c r="AB477" s="113"/>
      <c r="AC477" s="113"/>
      <c r="AD477" s="113"/>
    </row>
    <row r="478" spans="4:30" x14ac:dyDescent="0.25">
      <c r="D478" s="2454" t="str">
        <f t="shared" si="15"/>
        <v xml:space="preserve"> - </v>
      </c>
      <c r="E478" s="2454" t="str">
        <f t="shared" si="16"/>
        <v xml:space="preserve"> - </v>
      </c>
      <c r="F478" s="2421" t="s">
        <v>8680</v>
      </c>
      <c r="G478" s="1416" t="s">
        <v>5262</v>
      </c>
      <c r="H478" s="134">
        <v>2</v>
      </c>
      <c r="I478" s="135">
        <v>152</v>
      </c>
      <c r="J478" s="136">
        <v>39</v>
      </c>
      <c r="K478" s="244" t="str">
        <f>IF('II.15.1-2'!B48="","",'II.15.1-2'!B48)</f>
        <v/>
      </c>
      <c r="L478" s="245" t="str">
        <f>IF('II.15.1-2'!E48="","",'II.15.1-2'!E48)</f>
        <v/>
      </c>
      <c r="M478" s="246">
        <f>IF('II.15.1-2'!F48="","",'II.15.1-2'!F48)</f>
        <v>0</v>
      </c>
      <c r="N478" s="247" t="str">
        <f>IF('II.15.1-2'!G48="","",'II.15.1-2'!G48)</f>
        <v/>
      </c>
      <c r="O478" s="223" t="str">
        <f>IF('II.15.1-2'!H48="","",'II.15.1-2'!H48)</f>
        <v/>
      </c>
      <c r="P478" s="223" t="str">
        <f>IF('II.15.1-2'!I48="","",'II.15.1-2'!I48)</f>
        <v/>
      </c>
      <c r="Q478" s="224" t="str">
        <f>IF('II.15.1-2'!J48="","",'II.15.1-2'!J48)</f>
        <v/>
      </c>
      <c r="R478" s="113"/>
      <c r="S478" s="113"/>
      <c r="T478" s="113"/>
      <c r="U478" s="113"/>
      <c r="V478" s="113"/>
      <c r="W478" s="113"/>
      <c r="X478" s="113"/>
      <c r="Y478" s="113"/>
      <c r="Z478" s="113"/>
      <c r="AA478" s="113"/>
      <c r="AB478" s="113"/>
      <c r="AC478" s="113"/>
      <c r="AD478" s="113"/>
    </row>
    <row r="479" spans="4:30" x14ac:dyDescent="0.25">
      <c r="D479" s="2454" t="str">
        <f t="shared" si="15"/>
        <v xml:space="preserve"> - </v>
      </c>
      <c r="E479" s="2454" t="str">
        <f t="shared" si="16"/>
        <v xml:space="preserve"> - </v>
      </c>
      <c r="F479" s="2421" t="s">
        <v>8681</v>
      </c>
      <c r="G479" s="1416" t="s">
        <v>5262</v>
      </c>
      <c r="H479" s="134">
        <v>2</v>
      </c>
      <c r="I479" s="135">
        <v>152</v>
      </c>
      <c r="J479" s="136">
        <v>40</v>
      </c>
      <c r="K479" s="244" t="str">
        <f>IF('II.15.1-2'!B49="","",'II.15.1-2'!B49)</f>
        <v/>
      </c>
      <c r="L479" s="245" t="str">
        <f>IF('II.15.1-2'!E49="","",'II.15.1-2'!E49)</f>
        <v/>
      </c>
      <c r="M479" s="246">
        <f>IF('II.15.1-2'!F49="","",'II.15.1-2'!F49)</f>
        <v>0</v>
      </c>
      <c r="N479" s="247" t="str">
        <f>IF('II.15.1-2'!G49="","",'II.15.1-2'!G49)</f>
        <v/>
      </c>
      <c r="O479" s="223" t="str">
        <f>IF('II.15.1-2'!H49="","",'II.15.1-2'!H49)</f>
        <v/>
      </c>
      <c r="P479" s="223" t="str">
        <f>IF('II.15.1-2'!I49="","",'II.15.1-2'!I49)</f>
        <v/>
      </c>
      <c r="Q479" s="224" t="str">
        <f>IF('II.15.1-2'!J49="","",'II.15.1-2'!J49)</f>
        <v/>
      </c>
      <c r="R479" s="113"/>
      <c r="S479" s="113"/>
      <c r="T479" s="113"/>
      <c r="U479" s="113"/>
      <c r="V479" s="113"/>
      <c r="W479" s="113"/>
      <c r="X479" s="113"/>
      <c r="Y479" s="113"/>
      <c r="Z479" s="113"/>
      <c r="AA479" s="113"/>
      <c r="AB479" s="113"/>
      <c r="AC479" s="113"/>
      <c r="AD479" s="113"/>
    </row>
    <row r="480" spans="4:30" x14ac:dyDescent="0.25">
      <c r="D480" s="2454" t="str">
        <f t="shared" si="15"/>
        <v xml:space="preserve"> - </v>
      </c>
      <c r="E480" s="2454" t="str">
        <f t="shared" si="16"/>
        <v xml:space="preserve"> - </v>
      </c>
      <c r="F480" s="2421" t="s">
        <v>8682</v>
      </c>
      <c r="G480" s="1416" t="s">
        <v>5262</v>
      </c>
      <c r="H480" s="134">
        <v>2</v>
      </c>
      <c r="I480" s="135">
        <v>152</v>
      </c>
      <c r="J480" s="136">
        <v>41</v>
      </c>
      <c r="K480" s="244" t="str">
        <f>IF('II.15.1-2'!B50="","",'II.15.1-2'!B50)</f>
        <v/>
      </c>
      <c r="L480" s="245" t="str">
        <f>IF('II.15.1-2'!E50="","",'II.15.1-2'!E50)</f>
        <v/>
      </c>
      <c r="M480" s="246">
        <f>IF('II.15.1-2'!F50="","",'II.15.1-2'!F50)</f>
        <v>0</v>
      </c>
      <c r="N480" s="247" t="str">
        <f>IF('II.15.1-2'!G50="","",'II.15.1-2'!G50)</f>
        <v/>
      </c>
      <c r="O480" s="223" t="str">
        <f>IF('II.15.1-2'!H50="","",'II.15.1-2'!H50)</f>
        <v/>
      </c>
      <c r="P480" s="223" t="str">
        <f>IF('II.15.1-2'!I50="","",'II.15.1-2'!I50)</f>
        <v/>
      </c>
      <c r="Q480" s="224" t="str">
        <f>IF('II.15.1-2'!J50="","",'II.15.1-2'!J50)</f>
        <v/>
      </c>
      <c r="R480" s="113"/>
      <c r="S480" s="113"/>
      <c r="T480" s="113"/>
      <c r="U480" s="113"/>
      <c r="V480" s="113"/>
      <c r="W480" s="113"/>
      <c r="X480" s="113"/>
      <c r="Y480" s="113"/>
      <c r="Z480" s="113"/>
      <c r="AA480" s="113"/>
      <c r="AB480" s="113"/>
      <c r="AC480" s="113"/>
      <c r="AD480" s="113"/>
    </row>
    <row r="481" spans="3:30" x14ac:dyDescent="0.25">
      <c r="D481" s="2454" t="str">
        <f t="shared" si="15"/>
        <v xml:space="preserve"> - </v>
      </c>
      <c r="E481" s="2454" t="str">
        <f t="shared" si="16"/>
        <v xml:space="preserve"> - </v>
      </c>
      <c r="F481" s="2421" t="s">
        <v>8683</v>
      </c>
      <c r="G481" s="1416" t="s">
        <v>5262</v>
      </c>
      <c r="H481" s="134">
        <v>2</v>
      </c>
      <c r="I481" s="135">
        <v>152</v>
      </c>
      <c r="J481" s="136">
        <v>42</v>
      </c>
      <c r="K481" s="244" t="str">
        <f>IF('II.15.1-2'!B51="","",'II.15.1-2'!B51)</f>
        <v/>
      </c>
      <c r="L481" s="245" t="str">
        <f>IF('II.15.1-2'!E51="","",'II.15.1-2'!E51)</f>
        <v/>
      </c>
      <c r="M481" s="246">
        <f>IF('II.15.1-2'!F51="","",'II.15.1-2'!F51)</f>
        <v>0</v>
      </c>
      <c r="N481" s="247" t="str">
        <f>IF('II.15.1-2'!G51="","",'II.15.1-2'!G51)</f>
        <v/>
      </c>
      <c r="O481" s="223" t="str">
        <f>IF('II.15.1-2'!H51="","",'II.15.1-2'!H51)</f>
        <v/>
      </c>
      <c r="P481" s="223" t="str">
        <f>IF('II.15.1-2'!I51="","",'II.15.1-2'!I51)</f>
        <v/>
      </c>
      <c r="Q481" s="224" t="str">
        <f>IF('II.15.1-2'!J51="","",'II.15.1-2'!J51)</f>
        <v/>
      </c>
      <c r="R481" s="113"/>
      <c r="S481" s="113"/>
      <c r="T481" s="113"/>
      <c r="U481" s="113"/>
      <c r="V481" s="113"/>
      <c r="W481" s="113"/>
      <c r="X481" s="113"/>
      <c r="Y481" s="113"/>
      <c r="Z481" s="113"/>
      <c r="AA481" s="113"/>
      <c r="AB481" s="113"/>
      <c r="AC481" s="113"/>
      <c r="AD481" s="113"/>
    </row>
    <row r="482" spans="3:30" s="118" customFormat="1" ht="36" customHeight="1" thickBot="1" x14ac:dyDescent="0.3">
      <c r="C482" s="2531"/>
      <c r="D482" s="2450" t="str">
        <f t="shared" si="15"/>
        <v xml:space="preserve"> - </v>
      </c>
      <c r="E482" s="2450" t="str">
        <f t="shared" si="16"/>
        <v xml:space="preserve"> - </v>
      </c>
      <c r="F482" s="2417" t="s">
        <v>9290</v>
      </c>
      <c r="G482" s="1412" t="s">
        <v>5262</v>
      </c>
      <c r="H482" s="151">
        <v>2</v>
      </c>
      <c r="I482" s="108">
        <v>152</v>
      </c>
      <c r="J482" s="109">
        <v>43</v>
      </c>
      <c r="K482" s="248" t="str">
        <f>IF('II.15.1-2'!B52="","",'II.15.1-2'!B52)</f>
        <v/>
      </c>
      <c r="L482" s="249" t="str">
        <f>IF('II.15.1-2'!E52="","",'II.15.1-2'!E52)</f>
        <v/>
      </c>
      <c r="M482" s="250">
        <f>IF('II.15.1-2'!F52="","",'II.15.1-2'!F52)</f>
        <v>0</v>
      </c>
      <c r="N482" s="251" t="str">
        <f>IF('II.15.1-2'!G52="","",'II.15.1-2'!G52)</f>
        <v/>
      </c>
      <c r="O482" s="252" t="str">
        <f>IF('II.15.1-2'!H52="","",'II.15.1-2'!H52)</f>
        <v/>
      </c>
      <c r="P482" s="252" t="str">
        <f>IF('II.15.1-2'!I52="","",'II.15.1-2'!I52)</f>
        <v/>
      </c>
      <c r="Q482" s="225" t="str">
        <f>IF('II.15.1-2'!J52="","",'II.15.1-2'!J52)</f>
        <v/>
      </c>
      <c r="R482" s="120"/>
      <c r="S482" s="120"/>
      <c r="T482" s="120"/>
      <c r="U482" s="120"/>
      <c r="V482" s="120"/>
      <c r="W482" s="120"/>
      <c r="X482" s="120"/>
      <c r="Y482" s="120"/>
      <c r="Z482" s="120"/>
      <c r="AA482" s="120"/>
      <c r="AB482" s="120"/>
      <c r="AC482" s="120"/>
      <c r="AD482" s="120"/>
    </row>
    <row r="483" spans="3:30" ht="30.75" thickTop="1" x14ac:dyDescent="0.25">
      <c r="C483" s="2532" t="str">
        <f>G483</f>
        <v>II.15.3-7</v>
      </c>
      <c r="D483" s="2467" t="str">
        <f t="shared" si="15"/>
        <v xml:space="preserve"> - </v>
      </c>
      <c r="E483" s="2467" t="str">
        <f t="shared" si="16"/>
        <v xml:space="preserve"> - </v>
      </c>
      <c r="F483" s="2435" t="s">
        <v>1262</v>
      </c>
      <c r="G483" s="1426" t="s">
        <v>5263</v>
      </c>
      <c r="H483" s="231">
        <v>2</v>
      </c>
      <c r="I483" s="231">
        <v>153</v>
      </c>
      <c r="J483" s="231">
        <v>0</v>
      </c>
      <c r="K483" s="232" t="s">
        <v>215</v>
      </c>
      <c r="L483" s="232" t="s">
        <v>215</v>
      </c>
      <c r="M483" s="238" t="s">
        <v>314</v>
      </c>
      <c r="N483" s="233" t="s">
        <v>1263</v>
      </c>
      <c r="O483" s="118"/>
      <c r="P483" s="118"/>
      <c r="Q483" s="119"/>
      <c r="R483" s="119"/>
      <c r="S483" s="119"/>
      <c r="T483" s="119"/>
      <c r="U483" s="119"/>
      <c r="V483" s="119"/>
      <c r="W483" s="119"/>
      <c r="X483" s="119"/>
      <c r="Y483" s="119"/>
      <c r="Z483" s="119"/>
      <c r="AA483" s="119"/>
      <c r="AB483" s="119"/>
      <c r="AC483" s="119"/>
      <c r="AD483" s="119"/>
    </row>
    <row r="484" spans="3:30" x14ac:dyDescent="0.25">
      <c r="D484" s="2457" t="str">
        <f t="shared" si="15"/>
        <v xml:space="preserve"> - </v>
      </c>
      <c r="E484" s="2457" t="str">
        <f t="shared" si="16"/>
        <v xml:space="preserve"> - </v>
      </c>
      <c r="F484" s="2424" t="s">
        <v>287</v>
      </c>
      <c r="G484" s="1420" t="s">
        <v>5263</v>
      </c>
      <c r="H484" s="160">
        <v>2</v>
      </c>
      <c r="I484" s="160">
        <v>153</v>
      </c>
      <c r="J484" s="160">
        <v>1</v>
      </c>
      <c r="K484" s="253"/>
      <c r="L484" s="161"/>
      <c r="M484" s="254">
        <f>IF('II.15.3-7'!C9="","",'II.15.3-7'!C9)</f>
        <v>0</v>
      </c>
      <c r="N484" s="255">
        <f>IF('II.15.3-7'!D9="","",'II.15.3-7'!D9)</f>
        <v>0</v>
      </c>
    </row>
    <row r="485" spans="3:30" ht="19.5" thickBot="1" x14ac:dyDescent="0.3">
      <c r="D485" s="2469" t="str">
        <f t="shared" si="15"/>
        <v xml:space="preserve"> - </v>
      </c>
      <c r="E485" s="2469" t="str">
        <f t="shared" si="16"/>
        <v xml:space="preserve"> - </v>
      </c>
      <c r="F485" s="2441" t="s">
        <v>288</v>
      </c>
      <c r="G485" s="1427" t="s">
        <v>5263</v>
      </c>
      <c r="H485" s="257">
        <v>2</v>
      </c>
      <c r="I485" s="257">
        <v>153</v>
      </c>
      <c r="J485" s="257">
        <v>2</v>
      </c>
      <c r="K485" s="258"/>
      <c r="L485" s="258"/>
      <c r="M485" s="259">
        <f>IF('II.15.3-7'!C10="","",'II.15.3-7'!C10)</f>
        <v>0</v>
      </c>
      <c r="N485" s="239">
        <f>IF('II.15.3-7'!D10="","",'II.15.3-7'!D10)</f>
        <v>0</v>
      </c>
    </row>
    <row r="486" spans="3:30" ht="19.5" thickTop="1" x14ac:dyDescent="0.25">
      <c r="D486" s="2454" t="str">
        <f t="shared" si="15"/>
        <v xml:space="preserve"> - </v>
      </c>
      <c r="E486" s="2454" t="str">
        <f t="shared" si="16"/>
        <v xml:space="preserve"> - </v>
      </c>
      <c r="F486" s="2427" t="s">
        <v>289</v>
      </c>
      <c r="G486" s="1416" t="s">
        <v>5263</v>
      </c>
      <c r="H486" s="134">
        <v>2</v>
      </c>
      <c r="I486" s="135">
        <v>153</v>
      </c>
      <c r="J486" s="136">
        <v>3</v>
      </c>
      <c r="K486" s="189"/>
      <c r="L486" s="189"/>
      <c r="M486" s="205" t="str">
        <f>IF('II.15.3-7'!C11="","",'II.15.3-7'!C11)</f>
        <v/>
      </c>
      <c r="N486" s="158" t="str">
        <f>IF('II.15.3-7'!D11="","",'II.15.3-7'!D11)</f>
        <v/>
      </c>
    </row>
    <row r="487" spans="3:30" x14ac:dyDescent="0.25">
      <c r="D487" s="2454" t="str">
        <f t="shared" si="15"/>
        <v xml:space="preserve"> - </v>
      </c>
      <c r="E487" s="2454" t="str">
        <f t="shared" si="16"/>
        <v xml:space="preserve"> - </v>
      </c>
      <c r="F487" s="2427" t="s">
        <v>290</v>
      </c>
      <c r="G487" s="1416" t="s">
        <v>5263</v>
      </c>
      <c r="H487" s="134">
        <v>2</v>
      </c>
      <c r="I487" s="135">
        <v>153</v>
      </c>
      <c r="J487" s="136">
        <v>4</v>
      </c>
      <c r="K487" s="189"/>
      <c r="L487" s="189"/>
      <c r="M487" s="205" t="str">
        <f>IF('II.15.3-7'!C12="","",'II.15.3-7'!C12)</f>
        <v/>
      </c>
      <c r="N487" s="158" t="str">
        <f>IF('II.15.3-7'!D12="","",'II.15.3-7'!D12)</f>
        <v/>
      </c>
    </row>
    <row r="488" spans="3:30" x14ac:dyDescent="0.25">
      <c r="D488" s="2454" t="str">
        <f t="shared" si="15"/>
        <v xml:space="preserve"> - </v>
      </c>
      <c r="E488" s="2454" t="str">
        <f t="shared" si="16"/>
        <v xml:space="preserve"> - </v>
      </c>
      <c r="F488" s="2427" t="s">
        <v>291</v>
      </c>
      <c r="G488" s="1416" t="s">
        <v>5263</v>
      </c>
      <c r="H488" s="134">
        <v>2</v>
      </c>
      <c r="I488" s="135">
        <v>153</v>
      </c>
      <c r="J488" s="136">
        <v>5</v>
      </c>
      <c r="K488" s="189"/>
      <c r="L488" s="189"/>
      <c r="M488" s="205" t="str">
        <f>IF('II.15.3-7'!C13="","",'II.15.3-7'!C13)</f>
        <v/>
      </c>
      <c r="N488" s="158" t="str">
        <f>IF('II.15.3-7'!D13="","",'II.15.3-7'!D13)</f>
        <v/>
      </c>
    </row>
    <row r="489" spans="3:30" ht="19.5" thickBot="1" x14ac:dyDescent="0.3">
      <c r="D489" s="2469" t="str">
        <f t="shared" si="15"/>
        <v xml:space="preserve"> - </v>
      </c>
      <c r="E489" s="2469" t="str">
        <f t="shared" si="16"/>
        <v xml:space="preserve"> - </v>
      </c>
      <c r="F489" s="2441" t="s">
        <v>292</v>
      </c>
      <c r="G489" s="1427" t="s">
        <v>5263</v>
      </c>
      <c r="H489" s="257">
        <v>2</v>
      </c>
      <c r="I489" s="257">
        <v>153</v>
      </c>
      <c r="J489" s="257">
        <v>6</v>
      </c>
      <c r="K489" s="258"/>
      <c r="L489" s="258"/>
      <c r="M489" s="259">
        <f>IF('II.15.3-7'!C14="","",'II.15.3-7'!C14)</f>
        <v>0</v>
      </c>
      <c r="N489" s="239">
        <f>IF('II.15.3-7'!D14="","",'II.15.3-7'!D14)</f>
        <v>0</v>
      </c>
    </row>
    <row r="490" spans="3:30" ht="19.5" thickTop="1" x14ac:dyDescent="0.25">
      <c r="D490" s="2454" t="str">
        <f t="shared" si="15"/>
        <v xml:space="preserve"> - </v>
      </c>
      <c r="E490" s="2454" t="str">
        <f t="shared" si="16"/>
        <v xml:space="preserve"> - </v>
      </c>
      <c r="F490" s="2427" t="s">
        <v>293</v>
      </c>
      <c r="G490" s="1416" t="s">
        <v>5263</v>
      </c>
      <c r="H490" s="134">
        <v>2</v>
      </c>
      <c r="I490" s="135">
        <v>153</v>
      </c>
      <c r="J490" s="136">
        <v>7</v>
      </c>
      <c r="K490" s="189"/>
      <c r="L490" s="189"/>
      <c r="M490" s="205" t="str">
        <f>IF('II.15.3-7'!C15="","",'II.15.3-7'!C15)</f>
        <v/>
      </c>
      <c r="N490" s="158" t="str">
        <f>IF('II.15.3-7'!D15="","",'II.15.3-7'!D15)</f>
        <v/>
      </c>
    </row>
    <row r="491" spans="3:30" x14ac:dyDescent="0.25">
      <c r="D491" s="2454" t="str">
        <f t="shared" si="15"/>
        <v xml:space="preserve"> - </v>
      </c>
      <c r="E491" s="2454" t="str">
        <f t="shared" si="16"/>
        <v xml:space="preserve"> - </v>
      </c>
      <c r="F491" s="2427" t="s">
        <v>294</v>
      </c>
      <c r="G491" s="1416" t="s">
        <v>5263</v>
      </c>
      <c r="H491" s="134">
        <v>2</v>
      </c>
      <c r="I491" s="135">
        <v>153</v>
      </c>
      <c r="J491" s="136">
        <v>8</v>
      </c>
      <c r="K491" s="189"/>
      <c r="L491" s="189"/>
      <c r="M491" s="205" t="str">
        <f>IF('II.15.3-7'!C16="","",'II.15.3-7'!C16)</f>
        <v/>
      </c>
      <c r="N491" s="158" t="str">
        <f>IF('II.15.3-7'!D16="","",'II.15.3-7'!D16)</f>
        <v/>
      </c>
    </row>
    <row r="492" spans="3:30" x14ac:dyDescent="0.25">
      <c r="D492" s="2454" t="str">
        <f t="shared" si="15"/>
        <v xml:space="preserve"> - </v>
      </c>
      <c r="E492" s="2454" t="str">
        <f t="shared" si="16"/>
        <v xml:space="preserve"> - </v>
      </c>
      <c r="F492" s="2427" t="s">
        <v>295</v>
      </c>
      <c r="G492" s="1416" t="s">
        <v>5263</v>
      </c>
      <c r="H492" s="134">
        <v>2</v>
      </c>
      <c r="I492" s="135">
        <v>153</v>
      </c>
      <c r="J492" s="136">
        <v>9</v>
      </c>
      <c r="K492" s="189"/>
      <c r="L492" s="189"/>
      <c r="M492" s="205" t="str">
        <f>IF('II.15.3-7'!C17="","",'II.15.3-7'!C17)</f>
        <v/>
      </c>
      <c r="N492" s="158" t="str">
        <f>IF('II.15.3-7'!D17="","",'II.15.3-7'!D17)</f>
        <v/>
      </c>
    </row>
    <row r="493" spans="3:30" x14ac:dyDescent="0.25">
      <c r="D493" s="2454" t="str">
        <f t="shared" si="15"/>
        <v xml:space="preserve"> - </v>
      </c>
      <c r="E493" s="2454" t="str">
        <f t="shared" si="16"/>
        <v xml:space="preserve"> - </v>
      </c>
      <c r="F493" s="2427" t="s">
        <v>296</v>
      </c>
      <c r="G493" s="1416" t="s">
        <v>5263</v>
      </c>
      <c r="H493" s="134">
        <v>2</v>
      </c>
      <c r="I493" s="135">
        <v>153</v>
      </c>
      <c r="J493" s="136">
        <v>10</v>
      </c>
      <c r="K493" s="189"/>
      <c r="L493" s="189"/>
      <c r="M493" s="205" t="str">
        <f>IF('II.15.3-7'!C18="","",'II.15.3-7'!C18)</f>
        <v/>
      </c>
      <c r="N493" s="158" t="str">
        <f>IF('II.15.3-7'!D18="","",'II.15.3-7'!D18)</f>
        <v/>
      </c>
    </row>
    <row r="494" spans="3:30" x14ac:dyDescent="0.25">
      <c r="D494" s="2454" t="str">
        <f t="shared" si="15"/>
        <v xml:space="preserve"> - </v>
      </c>
      <c r="E494" s="2454" t="str">
        <f t="shared" si="16"/>
        <v xml:space="preserve"> - </v>
      </c>
      <c r="F494" s="2427" t="s">
        <v>297</v>
      </c>
      <c r="G494" s="1416" t="s">
        <v>5263</v>
      </c>
      <c r="H494" s="134">
        <v>2</v>
      </c>
      <c r="I494" s="135">
        <v>153</v>
      </c>
      <c r="J494" s="136">
        <v>11</v>
      </c>
      <c r="K494" s="189"/>
      <c r="L494" s="189"/>
      <c r="M494" s="205" t="str">
        <f>IF('II.15.3-7'!C19="","",'II.15.3-7'!C19)</f>
        <v/>
      </c>
      <c r="N494" s="158" t="str">
        <f>IF('II.15.3-7'!D19="","",'II.15.3-7'!D19)</f>
        <v/>
      </c>
    </row>
    <row r="495" spans="3:30" x14ac:dyDescent="0.25">
      <c r="D495" s="2454" t="str">
        <f t="shared" si="15"/>
        <v xml:space="preserve"> - </v>
      </c>
      <c r="E495" s="2454" t="str">
        <f t="shared" si="16"/>
        <v xml:space="preserve"> - </v>
      </c>
      <c r="F495" s="2427" t="s">
        <v>298</v>
      </c>
      <c r="G495" s="1416" t="s">
        <v>5263</v>
      </c>
      <c r="H495" s="134">
        <v>2</v>
      </c>
      <c r="I495" s="135">
        <v>153</v>
      </c>
      <c r="J495" s="136">
        <v>12</v>
      </c>
      <c r="K495" s="189"/>
      <c r="L495" s="189"/>
      <c r="M495" s="205" t="str">
        <f>IF('II.15.3-7'!C20="","",'II.15.3-7'!C20)</f>
        <v/>
      </c>
      <c r="N495" s="158" t="str">
        <f>IF('II.15.3-7'!D20="","",'II.15.3-7'!D20)</f>
        <v/>
      </c>
    </row>
    <row r="496" spans="3:30" x14ac:dyDescent="0.25">
      <c r="D496" s="2454" t="str">
        <f t="shared" si="15"/>
        <v xml:space="preserve"> - </v>
      </c>
      <c r="E496" s="2454" t="str">
        <f t="shared" si="16"/>
        <v xml:space="preserve"> - </v>
      </c>
      <c r="F496" s="2427" t="s">
        <v>299</v>
      </c>
      <c r="G496" s="1416" t="s">
        <v>5263</v>
      </c>
      <c r="H496" s="134">
        <v>2</v>
      </c>
      <c r="I496" s="135">
        <v>153</v>
      </c>
      <c r="J496" s="136">
        <v>13</v>
      </c>
      <c r="K496" s="189"/>
      <c r="L496" s="189"/>
      <c r="M496" s="205" t="str">
        <f>IF('II.15.3-7'!C21="","",'II.15.3-7'!C21)</f>
        <v/>
      </c>
      <c r="N496" s="158" t="str">
        <f>IF('II.15.3-7'!D21="","",'II.15.3-7'!D21)</f>
        <v/>
      </c>
    </row>
    <row r="497" spans="4:32" ht="19.5" thickBot="1" x14ac:dyDescent="0.3">
      <c r="D497" s="2469" t="str">
        <f t="shared" si="15"/>
        <v xml:space="preserve"> - </v>
      </c>
      <c r="E497" s="2469" t="str">
        <f t="shared" si="16"/>
        <v xml:space="preserve"> - </v>
      </c>
      <c r="F497" s="2441" t="s">
        <v>300</v>
      </c>
      <c r="G497" s="1427" t="s">
        <v>5263</v>
      </c>
      <c r="H497" s="257">
        <v>2</v>
      </c>
      <c r="I497" s="257">
        <v>153</v>
      </c>
      <c r="J497" s="257">
        <v>14</v>
      </c>
      <c r="K497" s="258"/>
      <c r="L497" s="258"/>
      <c r="M497" s="259">
        <f>IF('II.15.3-7'!C22="","",'II.15.3-7'!C22)</f>
        <v>0</v>
      </c>
      <c r="N497" s="239">
        <f>IF('II.15.3-7'!D22="","",'II.15.3-7'!D22)</f>
        <v>0</v>
      </c>
    </row>
    <row r="498" spans="4:32" ht="19.5" thickTop="1" x14ac:dyDescent="0.25">
      <c r="D498" s="2454" t="str">
        <f t="shared" si="15"/>
        <v xml:space="preserve"> - </v>
      </c>
      <c r="E498" s="2454" t="str">
        <f t="shared" si="16"/>
        <v xml:space="preserve"> - </v>
      </c>
      <c r="F498" s="2427" t="s">
        <v>301</v>
      </c>
      <c r="G498" s="1416" t="s">
        <v>5263</v>
      </c>
      <c r="H498" s="134">
        <v>2</v>
      </c>
      <c r="I498" s="135">
        <v>153</v>
      </c>
      <c r="J498" s="136">
        <v>15</v>
      </c>
      <c r="K498" s="189"/>
      <c r="L498" s="189"/>
      <c r="M498" s="205" t="str">
        <f>IF('II.15.3-7'!C23="","",'II.15.3-7'!C23)</f>
        <v/>
      </c>
      <c r="N498" s="158" t="str">
        <f>IF('II.15.3-7'!D23="","",'II.15.3-7'!D23)</f>
        <v/>
      </c>
    </row>
    <row r="499" spans="4:32" x14ac:dyDescent="0.25">
      <c r="D499" s="2454" t="str">
        <f t="shared" si="15"/>
        <v xml:space="preserve"> - </v>
      </c>
      <c r="E499" s="2454" t="str">
        <f t="shared" si="16"/>
        <v xml:space="preserve"> - </v>
      </c>
      <c r="F499" s="2427" t="s">
        <v>302</v>
      </c>
      <c r="G499" s="1416" t="s">
        <v>5263</v>
      </c>
      <c r="H499" s="134">
        <v>2</v>
      </c>
      <c r="I499" s="135">
        <v>153</v>
      </c>
      <c r="J499" s="136">
        <v>16</v>
      </c>
      <c r="K499" s="189"/>
      <c r="L499" s="189"/>
      <c r="M499" s="205" t="str">
        <f>IF('II.15.3-7'!C24="","",'II.15.3-7'!C24)</f>
        <v/>
      </c>
      <c r="N499" s="158" t="str">
        <f>IF('II.15.3-7'!D24="","",'II.15.3-7'!D24)</f>
        <v/>
      </c>
    </row>
    <row r="500" spans="4:32" x14ac:dyDescent="0.25">
      <c r="D500" s="2454" t="str">
        <f t="shared" si="15"/>
        <v xml:space="preserve"> - </v>
      </c>
      <c r="E500" s="2454" t="str">
        <f t="shared" si="16"/>
        <v xml:space="preserve"> - </v>
      </c>
      <c r="F500" s="2427" t="s">
        <v>303</v>
      </c>
      <c r="G500" s="1416" t="s">
        <v>5263</v>
      </c>
      <c r="H500" s="134">
        <v>2</v>
      </c>
      <c r="I500" s="135">
        <v>153</v>
      </c>
      <c r="J500" s="136">
        <v>17</v>
      </c>
      <c r="K500" s="189"/>
      <c r="L500" s="189"/>
      <c r="M500" s="205" t="str">
        <f>IF('II.15.3-7'!C25="","",'II.15.3-7'!C25)</f>
        <v/>
      </c>
      <c r="N500" s="158" t="str">
        <f>IF('II.15.3-7'!D25="","",'II.15.3-7'!D25)</f>
        <v/>
      </c>
    </row>
    <row r="501" spans="4:32" x14ac:dyDescent="0.25">
      <c r="D501" s="2454" t="str">
        <f t="shared" si="15"/>
        <v xml:space="preserve"> - </v>
      </c>
      <c r="E501" s="2454" t="str">
        <f t="shared" si="16"/>
        <v xml:space="preserve"> - </v>
      </c>
      <c r="F501" s="2427" t="s">
        <v>304</v>
      </c>
      <c r="G501" s="1416" t="s">
        <v>5263</v>
      </c>
      <c r="H501" s="134">
        <v>2</v>
      </c>
      <c r="I501" s="135">
        <v>153</v>
      </c>
      <c r="J501" s="136">
        <v>18</v>
      </c>
      <c r="K501" s="189"/>
      <c r="L501" s="189"/>
      <c r="M501" s="205" t="str">
        <f>IF('II.15.3-7'!C26="","",'II.15.3-7'!C26)</f>
        <v/>
      </c>
      <c r="N501" s="158" t="str">
        <f>IF('II.15.3-7'!D26="","",'II.15.3-7'!D26)</f>
        <v/>
      </c>
    </row>
    <row r="502" spans="4:32" x14ac:dyDescent="0.25">
      <c r="D502" s="2454" t="str">
        <f t="shared" si="15"/>
        <v xml:space="preserve"> - </v>
      </c>
      <c r="E502" s="2454" t="str">
        <f t="shared" si="16"/>
        <v xml:space="preserve"> - </v>
      </c>
      <c r="F502" s="2427" t="s">
        <v>305</v>
      </c>
      <c r="G502" s="1416" t="s">
        <v>5263</v>
      </c>
      <c r="H502" s="134">
        <v>2</v>
      </c>
      <c r="I502" s="135">
        <v>153</v>
      </c>
      <c r="J502" s="136">
        <v>19</v>
      </c>
      <c r="K502" s="189"/>
      <c r="L502" s="189"/>
      <c r="M502" s="205" t="str">
        <f>IF('II.15.3-7'!C27="","",'II.15.3-7'!C27)</f>
        <v/>
      </c>
      <c r="N502" s="158" t="str">
        <f>IF('II.15.3-7'!D27="","",'II.15.3-7'!D27)</f>
        <v/>
      </c>
    </row>
    <row r="503" spans="4:32" x14ac:dyDescent="0.25">
      <c r="D503" s="2454" t="str">
        <f t="shared" si="15"/>
        <v xml:space="preserve"> - </v>
      </c>
      <c r="E503" s="2454" t="str">
        <f t="shared" si="16"/>
        <v xml:space="preserve"> - </v>
      </c>
      <c r="F503" s="2427" t="s">
        <v>306</v>
      </c>
      <c r="G503" s="1416" t="s">
        <v>5263</v>
      </c>
      <c r="H503" s="134">
        <v>2</v>
      </c>
      <c r="I503" s="135">
        <v>153</v>
      </c>
      <c r="J503" s="136">
        <v>20</v>
      </c>
      <c r="K503" s="189"/>
      <c r="L503" s="189"/>
      <c r="M503" s="205" t="str">
        <f>IF('II.15.3-7'!C28="","",'II.15.3-7'!C28)</f>
        <v/>
      </c>
      <c r="N503" s="158" t="str">
        <f>IF('II.15.3-7'!D28="","",'II.15.3-7'!D28)</f>
        <v/>
      </c>
    </row>
    <row r="504" spans="4:32" ht="19.5" thickBot="1" x14ac:dyDescent="0.3">
      <c r="D504" s="2469" t="str">
        <f t="shared" si="15"/>
        <v xml:space="preserve"> - </v>
      </c>
      <c r="E504" s="2469" t="str">
        <f t="shared" si="16"/>
        <v xml:space="preserve"> - </v>
      </c>
      <c r="F504" s="2441" t="s">
        <v>307</v>
      </c>
      <c r="G504" s="1427" t="s">
        <v>5263</v>
      </c>
      <c r="H504" s="257">
        <v>2</v>
      </c>
      <c r="I504" s="257">
        <v>153</v>
      </c>
      <c r="J504" s="257">
        <v>21</v>
      </c>
      <c r="K504" s="258"/>
      <c r="L504" s="258"/>
      <c r="M504" s="259">
        <f>IF('II.15.3-7'!C29="","",'II.15.3-7'!C29)</f>
        <v>0</v>
      </c>
      <c r="N504" s="239">
        <f>IF('II.15.3-7'!D29="","",'II.15.3-7'!D29)</f>
        <v>0</v>
      </c>
    </row>
    <row r="505" spans="4:32" ht="19.5" thickTop="1" x14ac:dyDescent="0.25">
      <c r="D505" s="2454" t="str">
        <f t="shared" si="15"/>
        <v xml:space="preserve"> - </v>
      </c>
      <c r="E505" s="2454" t="str">
        <f t="shared" si="16"/>
        <v xml:space="preserve"> - </v>
      </c>
      <c r="F505" s="2427" t="s">
        <v>308</v>
      </c>
      <c r="G505" s="1416" t="s">
        <v>5263</v>
      </c>
      <c r="H505" s="134">
        <v>2</v>
      </c>
      <c r="I505" s="135">
        <v>153</v>
      </c>
      <c r="J505" s="136">
        <v>22</v>
      </c>
      <c r="K505" s="189"/>
      <c r="L505" s="189"/>
      <c r="M505" s="205" t="str">
        <f>IF('II.15.3-7'!C30="","",'II.15.3-7'!C30)</f>
        <v/>
      </c>
      <c r="N505" s="158" t="str">
        <f>IF('II.15.3-7'!D30="","",'II.15.3-7'!D30)</f>
        <v/>
      </c>
    </row>
    <row r="506" spans="4:32" x14ac:dyDescent="0.25">
      <c r="D506" s="2454" t="str">
        <f t="shared" si="15"/>
        <v xml:space="preserve"> - </v>
      </c>
      <c r="E506" s="2454" t="str">
        <f t="shared" si="16"/>
        <v xml:space="preserve"> - </v>
      </c>
      <c r="F506" s="2427" t="s">
        <v>309</v>
      </c>
      <c r="G506" s="1416" t="s">
        <v>5263</v>
      </c>
      <c r="H506" s="134">
        <v>2</v>
      </c>
      <c r="I506" s="135">
        <v>153</v>
      </c>
      <c r="J506" s="136">
        <v>23</v>
      </c>
      <c r="K506" s="189"/>
      <c r="L506" s="189"/>
      <c r="M506" s="205" t="str">
        <f>IF('II.15.3-7'!C31="","",'II.15.3-7'!C31)</f>
        <v/>
      </c>
      <c r="N506" s="158" t="str">
        <f>IF('II.15.3-7'!D31="","",'II.15.3-7'!D31)</f>
        <v/>
      </c>
    </row>
    <row r="507" spans="4:32" x14ac:dyDescent="0.25">
      <c r="D507" s="2454" t="str">
        <f t="shared" si="15"/>
        <v xml:space="preserve"> - </v>
      </c>
      <c r="E507" s="2454" t="str">
        <f t="shared" si="16"/>
        <v xml:space="preserve"> - </v>
      </c>
      <c r="F507" s="2421" t="s">
        <v>310</v>
      </c>
      <c r="G507" s="1416" t="s">
        <v>5263</v>
      </c>
      <c r="H507" s="134">
        <v>2</v>
      </c>
      <c r="I507" s="135">
        <v>153</v>
      </c>
      <c r="J507" s="136">
        <v>24</v>
      </c>
      <c r="K507" s="189"/>
      <c r="L507" s="189"/>
      <c r="M507" s="205" t="str">
        <f>IF('II.15.3-7'!C32="","",'II.15.3-7'!C32)</f>
        <v/>
      </c>
      <c r="N507" s="158" t="str">
        <f>IF('II.15.3-7'!D32="","",'II.15.3-7'!D32)</f>
        <v/>
      </c>
    </row>
    <row r="508" spans="4:32" ht="19.5" thickBot="1" x14ac:dyDescent="0.3">
      <c r="D508" s="2469" t="str">
        <f t="shared" si="15"/>
        <v xml:space="preserve"> - </v>
      </c>
      <c r="E508" s="2469" t="str">
        <f t="shared" si="16"/>
        <v xml:space="preserve"> - </v>
      </c>
      <c r="F508" s="2441" t="s">
        <v>311</v>
      </c>
      <c r="G508" s="1427" t="s">
        <v>5263</v>
      </c>
      <c r="H508" s="257">
        <v>2</v>
      </c>
      <c r="I508" s="257">
        <v>153</v>
      </c>
      <c r="J508" s="257">
        <v>25</v>
      </c>
      <c r="K508" s="258"/>
      <c r="L508" s="258"/>
      <c r="M508" s="259">
        <f>IF('II.15.3-7'!C33="","",'II.15.3-7'!C33)</f>
        <v>0</v>
      </c>
      <c r="N508" s="239">
        <f>IF('II.15.3-7'!D33="","",'II.15.3-7'!D33)</f>
        <v>0</v>
      </c>
    </row>
    <row r="509" spans="4:32" ht="19.5" thickTop="1" x14ac:dyDescent="0.25">
      <c r="D509" s="2454" t="str">
        <f t="shared" si="15"/>
        <v xml:space="preserve"> - </v>
      </c>
      <c r="E509" s="2454" t="str">
        <f t="shared" si="16"/>
        <v xml:space="preserve"> - </v>
      </c>
      <c r="F509" s="2427" t="s">
        <v>312</v>
      </c>
      <c r="G509" s="1416" t="s">
        <v>5263</v>
      </c>
      <c r="H509" s="134">
        <v>2</v>
      </c>
      <c r="I509" s="135">
        <v>153</v>
      </c>
      <c r="J509" s="136">
        <v>26</v>
      </c>
      <c r="K509" s="189"/>
      <c r="L509" s="189"/>
      <c r="M509" s="205" t="str">
        <f>IF('II.15.3-7'!C34="","",'II.15.3-7'!C34)</f>
        <v/>
      </c>
      <c r="N509" s="158" t="str">
        <f>IF('II.15.3-7'!D34="","",'II.15.3-7'!D34)</f>
        <v/>
      </c>
    </row>
    <row r="510" spans="4:32" ht="30" customHeight="1" thickBot="1" x14ac:dyDescent="0.3">
      <c r="D510" s="2450" t="str">
        <f t="shared" si="15"/>
        <v xml:space="preserve"> - </v>
      </c>
      <c r="E510" s="2450" t="str">
        <f t="shared" si="16"/>
        <v xml:space="preserve"> - </v>
      </c>
      <c r="F510" s="2442" t="s">
        <v>313</v>
      </c>
      <c r="G510" s="1412" t="s">
        <v>5263</v>
      </c>
      <c r="H510" s="151">
        <v>2</v>
      </c>
      <c r="I510" s="108">
        <v>153</v>
      </c>
      <c r="J510" s="109">
        <v>27</v>
      </c>
      <c r="K510" s="181"/>
      <c r="L510" s="181"/>
      <c r="M510" s="182" t="str">
        <f>IF('II.15.3-7'!C35="","",'II.15.3-7'!C35)</f>
        <v/>
      </c>
      <c r="N510" s="183" t="str">
        <f>IF('II.15.3-7'!D35="","",'II.15.3-7'!D35)</f>
        <v/>
      </c>
    </row>
    <row r="511" spans="4:32" ht="19.5" thickTop="1" x14ac:dyDescent="0.25">
      <c r="D511" s="2467" t="str">
        <f t="shared" si="15"/>
        <v xml:space="preserve"> - </v>
      </c>
      <c r="E511" s="2467" t="str">
        <f t="shared" si="16"/>
        <v xml:space="preserve"> - </v>
      </c>
      <c r="F511" s="2435" t="s">
        <v>315</v>
      </c>
      <c r="G511" s="1426" t="s">
        <v>5263</v>
      </c>
      <c r="H511" s="231">
        <v>2</v>
      </c>
      <c r="I511" s="231">
        <v>154</v>
      </c>
      <c r="J511" s="231">
        <v>0</v>
      </c>
      <c r="K511" s="232" t="s">
        <v>215</v>
      </c>
      <c r="L511" s="232" t="s">
        <v>215</v>
      </c>
      <c r="M511" s="233" t="s">
        <v>44</v>
      </c>
    </row>
    <row r="512" spans="4:32" ht="19.5" thickBot="1" x14ac:dyDescent="0.3">
      <c r="D512" s="2455" t="str">
        <f t="shared" si="15"/>
        <v xml:space="preserve"> - </v>
      </c>
      <c r="E512" s="2455" t="str">
        <f t="shared" si="16"/>
        <v xml:space="preserve"> - </v>
      </c>
      <c r="F512" s="2422" t="s">
        <v>315</v>
      </c>
      <c r="G512" s="1417" t="s">
        <v>5263</v>
      </c>
      <c r="H512" s="142">
        <v>2</v>
      </c>
      <c r="I512" s="143">
        <v>154</v>
      </c>
      <c r="J512" s="144">
        <v>1</v>
      </c>
      <c r="K512" s="145" t="s">
        <v>215</v>
      </c>
      <c r="L512" s="145" t="s">
        <v>215</v>
      </c>
      <c r="M512" s="227" t="str">
        <f>IF('II.15.3-7'!C43="","",'II.15.3-7'!C43)</f>
        <v/>
      </c>
      <c r="AE512" s="120"/>
      <c r="AF512" s="120"/>
    </row>
    <row r="513" spans="3:32" ht="30.75" thickTop="1" x14ac:dyDescent="0.25">
      <c r="D513" s="2456" t="str">
        <f t="shared" si="15"/>
        <v xml:space="preserve"> - </v>
      </c>
      <c r="E513" s="2456" t="str">
        <f t="shared" si="16"/>
        <v xml:space="preserve"> - </v>
      </c>
      <c r="F513" s="2423" t="s">
        <v>316</v>
      </c>
      <c r="G513" s="1418" t="s">
        <v>5263</v>
      </c>
      <c r="H513" s="148">
        <v>2</v>
      </c>
      <c r="I513" s="148">
        <v>155</v>
      </c>
      <c r="J513" s="148">
        <v>0</v>
      </c>
      <c r="K513" s="220" t="s">
        <v>215</v>
      </c>
      <c r="L513" s="220" t="s">
        <v>215</v>
      </c>
      <c r="M513" s="179" t="s">
        <v>314</v>
      </c>
      <c r="N513" s="179" t="s">
        <v>1264</v>
      </c>
      <c r="O513" s="179" t="s">
        <v>1265</v>
      </c>
      <c r="P513" s="180" t="s">
        <v>317</v>
      </c>
      <c r="AE513" s="120"/>
      <c r="AF513" s="120"/>
    </row>
    <row r="514" spans="3:32" ht="30" customHeight="1" thickBot="1" x14ac:dyDescent="0.3">
      <c r="D514" s="2450" t="str">
        <f t="shared" si="15"/>
        <v xml:space="preserve"> - </v>
      </c>
      <c r="E514" s="2450" t="str">
        <f t="shared" si="16"/>
        <v xml:space="preserve"> - </v>
      </c>
      <c r="F514" s="2417" t="s">
        <v>1233</v>
      </c>
      <c r="G514" s="1412" t="s">
        <v>5263</v>
      </c>
      <c r="H514" s="151">
        <v>2</v>
      </c>
      <c r="I514" s="108">
        <v>155</v>
      </c>
      <c r="J514" s="109">
        <v>1</v>
      </c>
      <c r="K514" s="181"/>
      <c r="L514" s="181"/>
      <c r="M514" s="2512"/>
      <c r="N514" s="2513"/>
      <c r="O514" s="2513"/>
      <c r="P514" s="2514"/>
      <c r="Q514" s="120" t="s">
        <v>10844</v>
      </c>
    </row>
    <row r="515" spans="3:32" ht="19.5" thickTop="1" x14ac:dyDescent="0.25">
      <c r="D515" s="2456" t="str">
        <f t="shared" si="15"/>
        <v xml:space="preserve"> - </v>
      </c>
      <c r="E515" s="2456" t="str">
        <f t="shared" si="16"/>
        <v xml:space="preserve"> - </v>
      </c>
      <c r="F515" s="2423" t="s">
        <v>318</v>
      </c>
      <c r="G515" s="1418" t="s">
        <v>5263</v>
      </c>
      <c r="H515" s="148">
        <v>2</v>
      </c>
      <c r="I515" s="148">
        <v>156</v>
      </c>
      <c r="J515" s="148">
        <v>0</v>
      </c>
      <c r="K515" s="220" t="s">
        <v>215</v>
      </c>
      <c r="L515" s="220" t="s">
        <v>215</v>
      </c>
      <c r="M515" s="180" t="s">
        <v>322</v>
      </c>
    </row>
    <row r="516" spans="3:32" ht="30" customHeight="1" thickBot="1" x14ac:dyDescent="0.3">
      <c r="D516" s="2450" t="str">
        <f t="shared" ref="D516:D579" si="17">IF(E516=" - "," - ","CUI"&amp;TEXT(E516,"0000000000")&amp;"_Cap"&amp;H516&amp;"Pct"&amp;TEXT(I516,"000")&amp;"Rd"&amp;TEXT(J516,"000"))</f>
        <v xml:space="preserve"> - </v>
      </c>
      <c r="E516" s="2450" t="str">
        <f t="shared" si="16"/>
        <v xml:space="preserve"> - </v>
      </c>
      <c r="F516" s="2417" t="s">
        <v>319</v>
      </c>
      <c r="G516" s="1412" t="s">
        <v>5263</v>
      </c>
      <c r="H516" s="151">
        <v>2</v>
      </c>
      <c r="I516" s="108">
        <v>156</v>
      </c>
      <c r="J516" s="109">
        <v>1</v>
      </c>
      <c r="K516" s="152" t="s">
        <v>215</v>
      </c>
      <c r="L516" s="152" t="s">
        <v>215</v>
      </c>
      <c r="M516" s="183" t="str">
        <f>IF('II.15.3-7'!C55="","",'II.15.3-7'!C55)</f>
        <v/>
      </c>
    </row>
    <row r="517" spans="3:32" ht="19.5" thickTop="1" x14ac:dyDescent="0.25">
      <c r="D517" s="2467" t="str">
        <f t="shared" si="17"/>
        <v xml:space="preserve"> - </v>
      </c>
      <c r="E517" s="2467" t="str">
        <f t="shared" si="16"/>
        <v xml:space="preserve"> - </v>
      </c>
      <c r="F517" s="2435" t="s">
        <v>320</v>
      </c>
      <c r="G517" s="1426" t="s">
        <v>5263</v>
      </c>
      <c r="H517" s="231">
        <v>2</v>
      </c>
      <c r="I517" s="231">
        <v>157</v>
      </c>
      <c r="J517" s="231">
        <v>0</v>
      </c>
      <c r="K517" s="232" t="s">
        <v>215</v>
      </c>
      <c r="L517" s="232" t="s">
        <v>215</v>
      </c>
      <c r="M517" s="233" t="s">
        <v>322</v>
      </c>
    </row>
    <row r="518" spans="3:32" s="118" customFormat="1" ht="19.5" thickBot="1" x14ac:dyDescent="0.3">
      <c r="C518" s="2531"/>
      <c r="D518" s="2450" t="str">
        <f t="shared" si="17"/>
        <v xml:space="preserve"> - </v>
      </c>
      <c r="E518" s="2450" t="str">
        <f t="shared" ref="E518:E581" si="18">E517</f>
        <v xml:space="preserve"> - </v>
      </c>
      <c r="F518" s="2417" t="s">
        <v>321</v>
      </c>
      <c r="G518" s="1412" t="s">
        <v>5263</v>
      </c>
      <c r="H518" s="151">
        <v>2</v>
      </c>
      <c r="I518" s="108">
        <v>157</v>
      </c>
      <c r="J518" s="109">
        <v>1</v>
      </c>
      <c r="K518" s="152" t="s">
        <v>215</v>
      </c>
      <c r="L518" s="152" t="s">
        <v>215</v>
      </c>
      <c r="M518" s="227" t="str">
        <f>IF('II.15.3-7'!C57="","",'II.15.3-7'!C57)</f>
        <v/>
      </c>
      <c r="N518" s="120"/>
      <c r="O518" s="120"/>
      <c r="P518" s="120"/>
      <c r="Q518" s="120"/>
      <c r="R518" s="120"/>
      <c r="S518" s="120"/>
      <c r="T518" s="120"/>
      <c r="U518" s="120"/>
      <c r="V518" s="120"/>
      <c r="W518" s="120"/>
      <c r="X518" s="120"/>
      <c r="Y518" s="120"/>
      <c r="Z518" s="120"/>
      <c r="AA518" s="120"/>
      <c r="AB518" s="120"/>
      <c r="AC518" s="120"/>
      <c r="AD518" s="120"/>
    </row>
    <row r="519" spans="3:32" ht="30.75" thickTop="1" x14ac:dyDescent="0.25">
      <c r="C519" s="2532" t="str">
        <f>G519</f>
        <v>III.1-2</v>
      </c>
      <c r="D519" s="2456" t="str">
        <f t="shared" si="17"/>
        <v xml:space="preserve"> - </v>
      </c>
      <c r="E519" s="2456" t="str">
        <f t="shared" si="18"/>
        <v xml:space="preserve"> - </v>
      </c>
      <c r="F519" s="2423" t="s">
        <v>323</v>
      </c>
      <c r="G519" s="1418" t="s">
        <v>10907</v>
      </c>
      <c r="H519" s="148">
        <v>3</v>
      </c>
      <c r="I519" s="148">
        <v>1</v>
      </c>
      <c r="J519" s="148">
        <v>0</v>
      </c>
      <c r="K519" s="220" t="s">
        <v>215</v>
      </c>
      <c r="L519" s="220" t="s">
        <v>215</v>
      </c>
      <c r="M519" s="179" t="s">
        <v>121</v>
      </c>
      <c r="N519" s="179" t="s">
        <v>324</v>
      </c>
      <c r="O519" s="179" t="s">
        <v>325</v>
      </c>
      <c r="P519" s="179" t="s">
        <v>326</v>
      </c>
      <c r="Q519" s="179" t="s">
        <v>327</v>
      </c>
      <c r="R519" s="179" t="s">
        <v>328</v>
      </c>
      <c r="S519" s="180" t="s">
        <v>329</v>
      </c>
      <c r="T519" s="118"/>
      <c r="U519" s="118"/>
      <c r="V519" s="118"/>
      <c r="W519" s="118"/>
      <c r="X519" s="118"/>
      <c r="Y519" s="118"/>
      <c r="Z519" s="118"/>
      <c r="AA519" s="119"/>
      <c r="AB519" s="119"/>
      <c r="AC519" s="119"/>
      <c r="AD519" s="119"/>
    </row>
    <row r="520" spans="3:32" x14ac:dyDescent="0.25">
      <c r="D520" s="2454" t="str">
        <f t="shared" si="17"/>
        <v xml:space="preserve"> - </v>
      </c>
      <c r="E520" s="2454" t="str">
        <f t="shared" si="18"/>
        <v xml:space="preserve"> - </v>
      </c>
      <c r="F520" s="2421" t="s">
        <v>330</v>
      </c>
      <c r="G520" s="1416" t="s">
        <v>10907</v>
      </c>
      <c r="H520" s="134">
        <v>3</v>
      </c>
      <c r="I520" s="135">
        <v>1</v>
      </c>
      <c r="J520" s="136">
        <v>1</v>
      </c>
      <c r="K520" s="189"/>
      <c r="L520" s="189"/>
      <c r="M520" s="254">
        <f>IF('III.1-2'!C9="","",'III.1-2'!C9)</f>
        <v>0</v>
      </c>
      <c r="N520" s="254">
        <f>IF('III.1-2'!D9="","",'III.1-2'!D9)</f>
        <v>0</v>
      </c>
      <c r="O520" s="205" t="str">
        <f>IF('III.1-2'!E9="","",'III.1-2'!E9)</f>
        <v/>
      </c>
      <c r="P520" s="205" t="str">
        <f>IF('III.1-2'!F9="","",'III.1-2'!F9)</f>
        <v/>
      </c>
      <c r="Q520" s="254">
        <f>IF('III.1-2'!G9="","",'III.1-2'!G9)</f>
        <v>0</v>
      </c>
      <c r="R520" s="205" t="str">
        <f>IF('III.1-2'!H9="","",'III.1-2'!H9)</f>
        <v/>
      </c>
      <c r="S520" s="158" t="str">
        <f>IF('III.1-2'!I9="","",'III.1-2'!I9)</f>
        <v/>
      </c>
    </row>
    <row r="521" spans="3:32" ht="19.5" thickBot="1" x14ac:dyDescent="0.3">
      <c r="D521" s="2450" t="str">
        <f t="shared" si="17"/>
        <v xml:space="preserve"> - </v>
      </c>
      <c r="E521" s="2450" t="str">
        <f t="shared" si="18"/>
        <v xml:space="preserve"> - </v>
      </c>
      <c r="F521" s="2442" t="s">
        <v>331</v>
      </c>
      <c r="G521" s="1412" t="s">
        <v>10907</v>
      </c>
      <c r="H521" s="151">
        <v>3</v>
      </c>
      <c r="I521" s="108">
        <v>1</v>
      </c>
      <c r="J521" s="109">
        <v>2</v>
      </c>
      <c r="K521" s="181"/>
      <c r="L521" s="181"/>
      <c r="M521" s="182" t="str">
        <f>IF('III.1-2'!C10="","",'III.1-2'!C10)</f>
        <v/>
      </c>
      <c r="N521" s="262"/>
      <c r="O521" s="262"/>
      <c r="P521" s="262"/>
      <c r="Q521" s="262"/>
      <c r="R521" s="262"/>
      <c r="S521" s="263"/>
    </row>
    <row r="522" spans="3:32" ht="45.75" thickTop="1" x14ac:dyDescent="0.25">
      <c r="D522" s="2467" t="str">
        <f t="shared" si="17"/>
        <v xml:space="preserve"> - </v>
      </c>
      <c r="E522" s="2467" t="str">
        <f t="shared" si="18"/>
        <v xml:space="preserve"> - </v>
      </c>
      <c r="F522" s="2435" t="s">
        <v>333</v>
      </c>
      <c r="G522" s="1426" t="s">
        <v>10907</v>
      </c>
      <c r="H522" s="231">
        <v>3</v>
      </c>
      <c r="I522" s="231">
        <v>2</v>
      </c>
      <c r="J522" s="231">
        <v>0</v>
      </c>
      <c r="K522" s="232" t="s">
        <v>215</v>
      </c>
      <c r="L522" s="232" t="s">
        <v>215</v>
      </c>
      <c r="M522" s="179" t="s">
        <v>10923</v>
      </c>
      <c r="N522" s="179" t="s">
        <v>10924</v>
      </c>
      <c r="O522" s="179" t="s">
        <v>10925</v>
      </c>
      <c r="P522" s="179" t="s">
        <v>10926</v>
      </c>
      <c r="Q522" s="179" t="s">
        <v>11278</v>
      </c>
      <c r="R522" s="179" t="s">
        <v>11306</v>
      </c>
      <c r="S522" s="179" t="s">
        <v>10927</v>
      </c>
      <c r="T522" s="180" t="s">
        <v>10928</v>
      </c>
    </row>
    <row r="523" spans="3:32" s="118" customFormat="1" ht="19.5" thickBot="1" x14ac:dyDescent="0.3">
      <c r="C523" s="2531"/>
      <c r="D523" s="2450" t="str">
        <f t="shared" si="17"/>
        <v xml:space="preserve"> - </v>
      </c>
      <c r="E523" s="2450" t="str">
        <f t="shared" si="18"/>
        <v xml:space="preserve"> - </v>
      </c>
      <c r="F523" s="2417" t="s">
        <v>10922</v>
      </c>
      <c r="G523" s="1412" t="s">
        <v>10907</v>
      </c>
      <c r="H523" s="151">
        <v>3</v>
      </c>
      <c r="I523" s="108">
        <v>2</v>
      </c>
      <c r="J523" s="109">
        <v>1</v>
      </c>
      <c r="K523" s="152" t="s">
        <v>215</v>
      </c>
      <c r="L523" s="152" t="s">
        <v>215</v>
      </c>
      <c r="M523" s="373">
        <f>IF('III.1-2'!C22="","",'III.1-2'!C22)</f>
        <v>0</v>
      </c>
      <c r="N523" s="373">
        <f>IF('III.1-2'!D22="","",'III.1-2'!D22)</f>
        <v>0</v>
      </c>
      <c r="O523" s="182" t="str">
        <f>IF('III.1-2'!E22="","",'III.1-2'!E22)</f>
        <v/>
      </c>
      <c r="P523" s="182" t="str">
        <f>IF('III.1-2'!F22="","",'III.1-2'!F22)</f>
        <v/>
      </c>
      <c r="Q523" s="182" t="str">
        <f>IF('III.1-2'!G22="","",'III.1-2'!G22)</f>
        <v/>
      </c>
      <c r="R523" s="182">
        <f>IF('III.1-2'!H22="","",'III.1-2'!H22)</f>
        <v>0</v>
      </c>
      <c r="S523" s="182" t="str">
        <f>IF('III.1-2'!I22="","",'III.1-2'!I22)</f>
        <v/>
      </c>
      <c r="T523" s="183" t="str">
        <f>IF('III.1-2'!J22="","",'III.1-2'!J22)</f>
        <v/>
      </c>
      <c r="U523" s="120"/>
      <c r="V523" s="120"/>
      <c r="W523" s="120"/>
      <c r="X523" s="120"/>
      <c r="Y523" s="120"/>
      <c r="Z523" s="120"/>
      <c r="AA523" s="120"/>
      <c r="AB523" s="120"/>
      <c r="AC523" s="120"/>
      <c r="AD523" s="120"/>
    </row>
    <row r="524" spans="3:32" ht="60.75" thickTop="1" x14ac:dyDescent="0.25">
      <c r="C524" s="2532" t="str">
        <f>G524</f>
        <v>IV.1-7</v>
      </c>
      <c r="D524" s="2456" t="str">
        <f t="shared" si="17"/>
        <v xml:space="preserve"> - </v>
      </c>
      <c r="E524" s="2456" t="str">
        <f t="shared" si="18"/>
        <v xml:space="preserve"> - </v>
      </c>
      <c r="F524" s="2423" t="s">
        <v>336</v>
      </c>
      <c r="G524" s="1418" t="s">
        <v>5264</v>
      </c>
      <c r="H524" s="148">
        <v>4</v>
      </c>
      <c r="I524" s="148">
        <v>1</v>
      </c>
      <c r="J524" s="148">
        <v>0</v>
      </c>
      <c r="K524" s="220"/>
      <c r="L524" s="220"/>
      <c r="M524" s="179" t="s">
        <v>4105</v>
      </c>
      <c r="N524" s="179" t="s">
        <v>4106</v>
      </c>
      <c r="O524" s="179" t="s">
        <v>4107</v>
      </c>
      <c r="P524" s="179" t="s">
        <v>4108</v>
      </c>
      <c r="Q524" s="179" t="s">
        <v>4109</v>
      </c>
      <c r="R524" s="179" t="s">
        <v>4110</v>
      </c>
      <c r="S524" s="179" t="s">
        <v>4111</v>
      </c>
      <c r="T524" s="179" t="s">
        <v>4112</v>
      </c>
      <c r="U524" s="179" t="s">
        <v>4113</v>
      </c>
      <c r="V524" s="179" t="s">
        <v>335</v>
      </c>
      <c r="W524" s="180" t="s">
        <v>4114</v>
      </c>
      <c r="X524" s="118"/>
      <c r="Y524" s="118"/>
      <c r="Z524" s="118"/>
      <c r="AA524" s="118"/>
      <c r="AB524" s="118"/>
      <c r="AC524" s="118"/>
      <c r="AD524" s="118"/>
    </row>
    <row r="525" spans="3:32" ht="19.5" thickBot="1" x14ac:dyDescent="0.3">
      <c r="D525" s="2450" t="str">
        <f t="shared" si="17"/>
        <v xml:space="preserve"> - </v>
      </c>
      <c r="E525" s="2450" t="str">
        <f t="shared" si="18"/>
        <v xml:space="preserve"> - </v>
      </c>
      <c r="F525" s="2417" t="s">
        <v>44</v>
      </c>
      <c r="G525" s="1412" t="s">
        <v>5264</v>
      </c>
      <c r="H525" s="151">
        <v>4</v>
      </c>
      <c r="I525" s="108">
        <v>1</v>
      </c>
      <c r="J525" s="109">
        <v>1</v>
      </c>
      <c r="K525" s="181"/>
      <c r="L525" s="181"/>
      <c r="M525" s="182">
        <f>IF('IV.1-10'!G10="","",'IV.1-10'!G10)</f>
        <v>0</v>
      </c>
      <c r="N525" s="182" t="str">
        <f>IF('IV.1-10'!H10="","",'IV.1-10'!H10)</f>
        <v/>
      </c>
      <c r="O525" s="182" t="str">
        <f>IF('IV.1-10'!I10="","",'IV.1-10'!I10)</f>
        <v/>
      </c>
      <c r="P525" s="182" t="str">
        <f>IF('IV.1-10'!J10="","",'IV.1-10'!J10)</f>
        <v/>
      </c>
      <c r="Q525" s="182" t="str">
        <f>IF('IV.1-10'!K10="","",'IV.1-10'!K10)</f>
        <v/>
      </c>
      <c r="R525" s="182" t="str">
        <f>IF('IV.1-10'!L10="","",'IV.1-10'!L10)</f>
        <v/>
      </c>
      <c r="S525" s="182" t="str">
        <f>IF('IV.1-10'!M10="","",'IV.1-10'!M10)</f>
        <v/>
      </c>
      <c r="T525" s="182" t="str">
        <f>IF('IV.1-10'!N10="","",'IV.1-10'!N10)</f>
        <v/>
      </c>
      <c r="U525" s="182" t="str">
        <f>IF('IV.1-10'!O10="","",'IV.1-10'!O10)</f>
        <v/>
      </c>
      <c r="V525" s="182" t="str">
        <f>IF('IV.1-10'!P10="","",'IV.1-10'!P10)</f>
        <v/>
      </c>
      <c r="W525" s="183">
        <f>IF('IV.1-10'!Q10="","",'IV.1-10'!Q10)</f>
        <v>0</v>
      </c>
    </row>
    <row r="526" spans="3:32" ht="30.75" thickTop="1" x14ac:dyDescent="0.25">
      <c r="D526" s="2456" t="str">
        <f t="shared" si="17"/>
        <v xml:space="preserve"> - </v>
      </c>
      <c r="E526" s="2456" t="str">
        <f t="shared" si="18"/>
        <v xml:space="preserve"> - </v>
      </c>
      <c r="F526" s="2423" t="s">
        <v>338</v>
      </c>
      <c r="G526" s="1418" t="s">
        <v>5264</v>
      </c>
      <c r="H526" s="148">
        <v>4</v>
      </c>
      <c r="I526" s="148">
        <v>2</v>
      </c>
      <c r="J526" s="148">
        <v>0</v>
      </c>
      <c r="K526" s="241" t="s">
        <v>166</v>
      </c>
      <c r="L526" s="220"/>
      <c r="M526" s="179" t="s">
        <v>344</v>
      </c>
      <c r="N526" s="179" t="s">
        <v>343</v>
      </c>
      <c r="O526" s="179" t="s">
        <v>11334</v>
      </c>
      <c r="P526" s="179" t="s">
        <v>342</v>
      </c>
      <c r="Q526" s="179" t="s">
        <v>340</v>
      </c>
      <c r="R526" s="179" t="s">
        <v>337</v>
      </c>
      <c r="S526" s="265" t="s">
        <v>341</v>
      </c>
      <c r="T526" s="180" t="s">
        <v>334</v>
      </c>
    </row>
    <row r="527" spans="3:32" ht="19.5" thickBot="1" x14ac:dyDescent="0.3">
      <c r="D527" s="2459" t="str">
        <f t="shared" si="17"/>
        <v xml:space="preserve"> - </v>
      </c>
      <c r="E527" s="2459" t="str">
        <f t="shared" si="18"/>
        <v xml:space="preserve"> - </v>
      </c>
      <c r="F527" s="2443"/>
      <c r="G527" s="1419" t="s">
        <v>5264</v>
      </c>
      <c r="H527" s="155">
        <v>4</v>
      </c>
      <c r="I527" s="155">
        <v>2</v>
      </c>
      <c r="J527" s="155">
        <v>1</v>
      </c>
      <c r="K527" s="217"/>
      <c r="L527" s="217"/>
      <c r="M527" s="243">
        <f>IF('IV.1-10'!H22="","",'IV.1-10'!H22)</f>
        <v>0</v>
      </c>
      <c r="N527" s="221">
        <f>IF('IV.1-10'!I22="","",'IV.1-10'!I22)</f>
        <v>0</v>
      </c>
      <c r="O527" s="221">
        <f>IF('IV.1-10'!J22="","",'IV.1-10'!J22)</f>
        <v>0</v>
      </c>
      <c r="P527" s="221">
        <f>IF('IV.1-10'!K22="","",'IV.1-10'!K22)</f>
        <v>0</v>
      </c>
      <c r="Q527" s="221">
        <f>IF('IV.1-10'!L22="","",'IV.1-10'!L22)</f>
        <v>0</v>
      </c>
      <c r="R527" s="221">
        <f>IF('IV.1-10'!M22="","",'IV.1-10'!M22)</f>
        <v>0</v>
      </c>
      <c r="S527" s="267">
        <f>IF('IV.1-10'!N22="","",'IV.1-10'!N22)</f>
        <v>0</v>
      </c>
      <c r="T527" s="239">
        <f>IF('IV.1-10'!O22="","",'IV.1-10'!O22)</f>
        <v>0</v>
      </c>
    </row>
    <row r="528" spans="3:32" ht="19.5" thickTop="1" x14ac:dyDescent="0.25">
      <c r="D528" s="2454" t="str">
        <f t="shared" si="17"/>
        <v xml:space="preserve"> - </v>
      </c>
      <c r="E528" s="2454" t="str">
        <f t="shared" si="18"/>
        <v xml:space="preserve"> - </v>
      </c>
      <c r="F528" s="2444" t="str">
        <f>IF(K528="","",VLOOKUP(K528,Anexa!D:E,2,FALSE))</f>
        <v/>
      </c>
      <c r="G528" s="1416" t="s">
        <v>5264</v>
      </c>
      <c r="H528" s="134">
        <v>4</v>
      </c>
      <c r="I528" s="135">
        <v>2</v>
      </c>
      <c r="J528" s="136">
        <v>2</v>
      </c>
      <c r="K528" s="269" t="str">
        <f>IF('IV.1-10'!G23="","",'IV.1-10'!G23)</f>
        <v/>
      </c>
      <c r="L528" s="204"/>
      <c r="M528" s="246">
        <f>IF('IV.1-10'!H23="","",'IV.1-10'!H23)</f>
        <v>0</v>
      </c>
      <c r="N528" s="205" t="str">
        <f>IF('IV.1-10'!I23="","",'IV.1-10'!I23)</f>
        <v/>
      </c>
      <c r="O528" s="205" t="str">
        <f>IF('IV.1-10'!J23="","",'IV.1-10'!J23)</f>
        <v/>
      </c>
      <c r="P528" s="205" t="str">
        <f>IF('IV.1-10'!K23="","",'IV.1-10'!K23)</f>
        <v/>
      </c>
      <c r="Q528" s="205" t="str">
        <f>IF('IV.1-10'!L23="","",'IV.1-10'!L23)</f>
        <v/>
      </c>
      <c r="R528" s="205" t="str">
        <f>IF('IV.1-10'!M23="","",'IV.1-10'!M23)</f>
        <v/>
      </c>
      <c r="S528" s="261" t="str">
        <f>IF('IV.1-10'!N23="","",'IV.1-10'!N23)</f>
        <v/>
      </c>
      <c r="T528" s="158" t="str">
        <f>IF('IV.1-10'!O23="","",'IV.1-10'!O23)</f>
        <v/>
      </c>
    </row>
    <row r="529" spans="4:30" x14ac:dyDescent="0.25">
      <c r="D529" s="2454" t="str">
        <f t="shared" si="17"/>
        <v xml:space="preserve"> - </v>
      </c>
      <c r="E529" s="2454" t="str">
        <f t="shared" si="18"/>
        <v xml:space="preserve"> - </v>
      </c>
      <c r="F529" s="2444" t="str">
        <f>IF(K529="","",VLOOKUP(K529,Anexa!D:E,2,FALSE))</f>
        <v/>
      </c>
      <c r="G529" s="1416" t="s">
        <v>5264</v>
      </c>
      <c r="H529" s="134">
        <v>4</v>
      </c>
      <c r="I529" s="135">
        <v>2</v>
      </c>
      <c r="J529" s="136">
        <v>3</v>
      </c>
      <c r="K529" s="269" t="str">
        <f>IF('IV.1-10'!G24="","",'IV.1-10'!G24)</f>
        <v/>
      </c>
      <c r="L529" s="204"/>
      <c r="M529" s="246">
        <f>IF('IV.1-10'!H24="","",'IV.1-10'!H24)</f>
        <v>0</v>
      </c>
      <c r="N529" s="205" t="str">
        <f>IF('IV.1-10'!I24="","",'IV.1-10'!I24)</f>
        <v/>
      </c>
      <c r="O529" s="205" t="str">
        <f>IF('IV.1-10'!J24="","",'IV.1-10'!J24)</f>
        <v/>
      </c>
      <c r="P529" s="205" t="str">
        <f>IF('IV.1-10'!K24="","",'IV.1-10'!K24)</f>
        <v/>
      </c>
      <c r="Q529" s="205" t="str">
        <f>IF('IV.1-10'!L24="","",'IV.1-10'!L24)</f>
        <v/>
      </c>
      <c r="R529" s="205" t="str">
        <f>IF('IV.1-10'!M24="","",'IV.1-10'!M24)</f>
        <v/>
      </c>
      <c r="S529" s="261" t="str">
        <f>IF('IV.1-10'!N24="","",'IV.1-10'!N24)</f>
        <v/>
      </c>
      <c r="T529" s="158" t="str">
        <f>IF('IV.1-10'!O24="","",'IV.1-10'!O24)</f>
        <v/>
      </c>
    </row>
    <row r="530" spans="4:30" x14ac:dyDescent="0.25">
      <c r="D530" s="2454" t="str">
        <f t="shared" si="17"/>
        <v xml:space="preserve"> - </v>
      </c>
      <c r="E530" s="2454" t="str">
        <f t="shared" si="18"/>
        <v xml:space="preserve"> - </v>
      </c>
      <c r="F530" s="2444" t="str">
        <f>IF(K530="","",VLOOKUP(K530,Anexa!D:E,2,FALSE))</f>
        <v/>
      </c>
      <c r="G530" s="1416" t="s">
        <v>5264</v>
      </c>
      <c r="H530" s="134">
        <v>4</v>
      </c>
      <c r="I530" s="135">
        <v>2</v>
      </c>
      <c r="J530" s="136">
        <v>4</v>
      </c>
      <c r="K530" s="269" t="str">
        <f>IF('IV.1-10'!G25="","",'IV.1-10'!G25)</f>
        <v/>
      </c>
      <c r="L530" s="204"/>
      <c r="M530" s="246">
        <f>IF('IV.1-10'!H25="","",'IV.1-10'!H25)</f>
        <v>0</v>
      </c>
      <c r="N530" s="205" t="str">
        <f>IF('IV.1-10'!I25="","",'IV.1-10'!I25)</f>
        <v/>
      </c>
      <c r="O530" s="205" t="str">
        <f>IF('IV.1-10'!J25="","",'IV.1-10'!J25)</f>
        <v/>
      </c>
      <c r="P530" s="205" t="str">
        <f>IF('IV.1-10'!K25="","",'IV.1-10'!K25)</f>
        <v/>
      </c>
      <c r="Q530" s="205" t="str">
        <f>IF('IV.1-10'!L25="","",'IV.1-10'!L25)</f>
        <v/>
      </c>
      <c r="R530" s="205" t="str">
        <f>IF('IV.1-10'!M25="","",'IV.1-10'!M25)</f>
        <v/>
      </c>
      <c r="S530" s="261" t="str">
        <f>IF('IV.1-10'!N25="","",'IV.1-10'!N25)</f>
        <v/>
      </c>
      <c r="T530" s="158" t="str">
        <f>IF('IV.1-10'!O25="","",'IV.1-10'!O25)</f>
        <v/>
      </c>
    </row>
    <row r="531" spans="4:30" x14ac:dyDescent="0.25">
      <c r="D531" s="2454" t="str">
        <f t="shared" si="17"/>
        <v xml:space="preserve"> - </v>
      </c>
      <c r="E531" s="2454" t="str">
        <f t="shared" si="18"/>
        <v xml:space="preserve"> - </v>
      </c>
      <c r="F531" s="2444" t="str">
        <f>IF(K531="","",VLOOKUP(K531,Anexa!D:E,2,FALSE))</f>
        <v/>
      </c>
      <c r="G531" s="1416" t="s">
        <v>5264</v>
      </c>
      <c r="H531" s="134">
        <v>4</v>
      </c>
      <c r="I531" s="135">
        <v>2</v>
      </c>
      <c r="J531" s="136">
        <v>5</v>
      </c>
      <c r="K531" s="269" t="str">
        <f>IF('IV.1-10'!G26="","",'IV.1-10'!G26)</f>
        <v/>
      </c>
      <c r="L531" s="204"/>
      <c r="M531" s="246">
        <f>IF('IV.1-10'!H26="","",'IV.1-10'!H26)</f>
        <v>0</v>
      </c>
      <c r="N531" s="205" t="str">
        <f>IF('IV.1-10'!I26="","",'IV.1-10'!I26)</f>
        <v/>
      </c>
      <c r="O531" s="205" t="str">
        <f>IF('IV.1-10'!J26="","",'IV.1-10'!J26)</f>
        <v/>
      </c>
      <c r="P531" s="205" t="str">
        <f>IF('IV.1-10'!K26="","",'IV.1-10'!K26)</f>
        <v/>
      </c>
      <c r="Q531" s="205" t="str">
        <f>IF('IV.1-10'!L26="","",'IV.1-10'!L26)</f>
        <v/>
      </c>
      <c r="R531" s="205" t="str">
        <f>IF('IV.1-10'!M26="","",'IV.1-10'!M26)</f>
        <v/>
      </c>
      <c r="S531" s="261" t="str">
        <f>IF('IV.1-10'!N26="","",'IV.1-10'!N26)</f>
        <v/>
      </c>
      <c r="T531" s="158" t="str">
        <f>IF('IV.1-10'!O26="","",'IV.1-10'!O26)</f>
        <v/>
      </c>
    </row>
    <row r="532" spans="4:30" x14ac:dyDescent="0.25">
      <c r="D532" s="2454" t="str">
        <f t="shared" si="17"/>
        <v xml:space="preserve"> - </v>
      </c>
      <c r="E532" s="2454" t="str">
        <f t="shared" si="18"/>
        <v xml:space="preserve"> - </v>
      </c>
      <c r="F532" s="2444" t="str">
        <f>IF(K532="","",VLOOKUP(K532,Anexa!D:E,2,FALSE))</f>
        <v/>
      </c>
      <c r="G532" s="1416" t="s">
        <v>5264</v>
      </c>
      <c r="H532" s="134">
        <v>4</v>
      </c>
      <c r="I532" s="135">
        <v>2</v>
      </c>
      <c r="J532" s="136">
        <v>6</v>
      </c>
      <c r="K532" s="269" t="str">
        <f>IF('IV.1-10'!G27="","",'IV.1-10'!G27)</f>
        <v/>
      </c>
      <c r="L532" s="204"/>
      <c r="M532" s="246">
        <f>IF('IV.1-10'!H27="","",'IV.1-10'!H27)</f>
        <v>0</v>
      </c>
      <c r="N532" s="205" t="str">
        <f>IF('IV.1-10'!I27="","",'IV.1-10'!I27)</f>
        <v/>
      </c>
      <c r="O532" s="205" t="str">
        <f>IF('IV.1-10'!J27="","",'IV.1-10'!J27)</f>
        <v/>
      </c>
      <c r="P532" s="205" t="str">
        <f>IF('IV.1-10'!K27="","",'IV.1-10'!K27)</f>
        <v/>
      </c>
      <c r="Q532" s="205" t="str">
        <f>IF('IV.1-10'!L27="","",'IV.1-10'!L27)</f>
        <v/>
      </c>
      <c r="R532" s="205" t="str">
        <f>IF('IV.1-10'!M27="","",'IV.1-10'!M27)</f>
        <v/>
      </c>
      <c r="S532" s="261" t="str">
        <f>IF('IV.1-10'!N27="","",'IV.1-10'!N27)</f>
        <v/>
      </c>
      <c r="T532" s="158" t="str">
        <f>IF('IV.1-10'!O27="","",'IV.1-10'!O27)</f>
        <v/>
      </c>
    </row>
    <row r="533" spans="4:30" x14ac:dyDescent="0.25">
      <c r="D533" s="2454" t="str">
        <f t="shared" si="17"/>
        <v xml:space="preserve"> - </v>
      </c>
      <c r="E533" s="2454" t="str">
        <f t="shared" si="18"/>
        <v xml:space="preserve"> - </v>
      </c>
      <c r="F533" s="2444" t="str">
        <f>IF(K533="","",VLOOKUP(K533,Anexa!D:E,2,FALSE))</f>
        <v/>
      </c>
      <c r="G533" s="1416" t="s">
        <v>5264</v>
      </c>
      <c r="H533" s="134">
        <v>4</v>
      </c>
      <c r="I533" s="135">
        <v>2</v>
      </c>
      <c r="J533" s="136">
        <v>7</v>
      </c>
      <c r="K533" s="269" t="str">
        <f>IF('IV.1-10'!G28="","",'IV.1-10'!G28)</f>
        <v/>
      </c>
      <c r="L533" s="204"/>
      <c r="M533" s="246">
        <f>IF('IV.1-10'!H28="","",'IV.1-10'!H28)</f>
        <v>0</v>
      </c>
      <c r="N533" s="205" t="str">
        <f>IF('IV.1-10'!I28="","",'IV.1-10'!I28)</f>
        <v/>
      </c>
      <c r="O533" s="205" t="str">
        <f>IF('IV.1-10'!J28="","",'IV.1-10'!J28)</f>
        <v/>
      </c>
      <c r="P533" s="205" t="str">
        <f>IF('IV.1-10'!K28="","",'IV.1-10'!K28)</f>
        <v/>
      </c>
      <c r="Q533" s="205" t="str">
        <f>IF('IV.1-10'!L28="","",'IV.1-10'!L28)</f>
        <v/>
      </c>
      <c r="R533" s="205" t="str">
        <f>IF('IV.1-10'!M28="","",'IV.1-10'!M28)</f>
        <v/>
      </c>
      <c r="S533" s="261" t="str">
        <f>IF('IV.1-10'!N28="","",'IV.1-10'!N28)</f>
        <v/>
      </c>
      <c r="T533" s="158" t="str">
        <f>IF('IV.1-10'!O28="","",'IV.1-10'!O28)</f>
        <v/>
      </c>
    </row>
    <row r="534" spans="4:30" x14ac:dyDescent="0.25">
      <c r="D534" s="2454" t="str">
        <f t="shared" si="17"/>
        <v xml:space="preserve"> - </v>
      </c>
      <c r="E534" s="2454" t="str">
        <f t="shared" si="18"/>
        <v xml:space="preserve"> - </v>
      </c>
      <c r="F534" s="2444" t="str">
        <f>IF(K534="","",VLOOKUP(K534,Anexa!D:E,2,FALSE))</f>
        <v/>
      </c>
      <c r="G534" s="1416" t="s">
        <v>5264</v>
      </c>
      <c r="H534" s="134">
        <v>4</v>
      </c>
      <c r="I534" s="135">
        <v>2</v>
      </c>
      <c r="J534" s="136">
        <v>8</v>
      </c>
      <c r="K534" s="269" t="str">
        <f>IF('IV.1-10'!G29="","",'IV.1-10'!G29)</f>
        <v/>
      </c>
      <c r="L534" s="204"/>
      <c r="M534" s="246">
        <f>IF('IV.1-10'!H29="","",'IV.1-10'!H29)</f>
        <v>0</v>
      </c>
      <c r="N534" s="205" t="str">
        <f>IF('IV.1-10'!I29="","",'IV.1-10'!I29)</f>
        <v/>
      </c>
      <c r="O534" s="205" t="str">
        <f>IF('IV.1-10'!J29="","",'IV.1-10'!J29)</f>
        <v/>
      </c>
      <c r="P534" s="205" t="str">
        <f>IF('IV.1-10'!K29="","",'IV.1-10'!K29)</f>
        <v/>
      </c>
      <c r="Q534" s="205" t="str">
        <f>IF('IV.1-10'!L29="","",'IV.1-10'!L29)</f>
        <v/>
      </c>
      <c r="R534" s="205" t="str">
        <f>IF('IV.1-10'!M29="","",'IV.1-10'!M29)</f>
        <v/>
      </c>
      <c r="S534" s="261" t="str">
        <f>IF('IV.1-10'!N29="","",'IV.1-10'!N29)</f>
        <v/>
      </c>
      <c r="T534" s="158" t="str">
        <f>IF('IV.1-10'!O29="","",'IV.1-10'!O29)</f>
        <v/>
      </c>
    </row>
    <row r="535" spans="4:30" x14ac:dyDescent="0.25">
      <c r="D535" s="2454" t="str">
        <f t="shared" si="17"/>
        <v xml:space="preserve"> - </v>
      </c>
      <c r="E535" s="2454" t="str">
        <f t="shared" si="18"/>
        <v xml:space="preserve"> - </v>
      </c>
      <c r="F535" s="2444" t="str">
        <f>IF(K535="","",VLOOKUP(K535,Anexa!D:E,2,FALSE))</f>
        <v/>
      </c>
      <c r="G535" s="1416" t="s">
        <v>5264</v>
      </c>
      <c r="H535" s="134">
        <v>4</v>
      </c>
      <c r="I535" s="135">
        <v>2</v>
      </c>
      <c r="J535" s="136">
        <v>9</v>
      </c>
      <c r="K535" s="269" t="str">
        <f>IF('IV.1-10'!G30="","",'IV.1-10'!G30)</f>
        <v/>
      </c>
      <c r="L535" s="204"/>
      <c r="M535" s="246">
        <f>IF('IV.1-10'!H30="","",'IV.1-10'!H30)</f>
        <v>0</v>
      </c>
      <c r="N535" s="205" t="str">
        <f>IF('IV.1-10'!I30="","",'IV.1-10'!I30)</f>
        <v/>
      </c>
      <c r="O535" s="205" t="str">
        <f>IF('IV.1-10'!J30="","",'IV.1-10'!J30)</f>
        <v/>
      </c>
      <c r="P535" s="205" t="str">
        <f>IF('IV.1-10'!K30="","",'IV.1-10'!K30)</f>
        <v/>
      </c>
      <c r="Q535" s="205" t="str">
        <f>IF('IV.1-10'!L30="","",'IV.1-10'!L30)</f>
        <v/>
      </c>
      <c r="R535" s="205" t="str">
        <f>IF('IV.1-10'!M30="","",'IV.1-10'!M30)</f>
        <v/>
      </c>
      <c r="S535" s="261" t="str">
        <f>IF('IV.1-10'!N30="","",'IV.1-10'!N30)</f>
        <v/>
      </c>
      <c r="T535" s="158" t="str">
        <f>IF('IV.1-10'!O30="","",'IV.1-10'!O30)</f>
        <v/>
      </c>
    </row>
    <row r="536" spans="4:30" x14ac:dyDescent="0.25">
      <c r="D536" s="2454" t="str">
        <f t="shared" si="17"/>
        <v xml:space="preserve"> - </v>
      </c>
      <c r="E536" s="2454" t="str">
        <f t="shared" si="18"/>
        <v xml:space="preserve"> - </v>
      </c>
      <c r="F536" s="2444" t="str">
        <f>IF(K536="","",VLOOKUP(K536,Anexa!D:E,2,FALSE))</f>
        <v/>
      </c>
      <c r="G536" s="1416" t="s">
        <v>5264</v>
      </c>
      <c r="H536" s="134">
        <v>4</v>
      </c>
      <c r="I536" s="135">
        <v>2</v>
      </c>
      <c r="J536" s="136">
        <v>10</v>
      </c>
      <c r="K536" s="269" t="str">
        <f>IF('IV.1-10'!G31="","",'IV.1-10'!G31)</f>
        <v/>
      </c>
      <c r="L536" s="204"/>
      <c r="M536" s="246">
        <f>IF('IV.1-10'!H31="","",'IV.1-10'!H31)</f>
        <v>0</v>
      </c>
      <c r="N536" s="205" t="str">
        <f>IF('IV.1-10'!I31="","",'IV.1-10'!I31)</f>
        <v/>
      </c>
      <c r="O536" s="205" t="str">
        <f>IF('IV.1-10'!J31="","",'IV.1-10'!J31)</f>
        <v/>
      </c>
      <c r="P536" s="205" t="str">
        <f>IF('IV.1-10'!K31="","",'IV.1-10'!K31)</f>
        <v/>
      </c>
      <c r="Q536" s="205" t="str">
        <f>IF('IV.1-10'!L31="","",'IV.1-10'!L31)</f>
        <v/>
      </c>
      <c r="R536" s="205" t="str">
        <f>IF('IV.1-10'!M31="","",'IV.1-10'!M31)</f>
        <v/>
      </c>
      <c r="S536" s="261" t="str">
        <f>IF('IV.1-10'!N31="","",'IV.1-10'!N31)</f>
        <v/>
      </c>
      <c r="T536" s="158" t="str">
        <f>IF('IV.1-10'!O31="","",'IV.1-10'!O31)</f>
        <v/>
      </c>
    </row>
    <row r="537" spans="4:30" x14ac:dyDescent="0.25">
      <c r="D537" s="2454" t="str">
        <f t="shared" si="17"/>
        <v xml:space="preserve"> - </v>
      </c>
      <c r="E537" s="2454" t="str">
        <f t="shared" si="18"/>
        <v xml:space="preserve"> - </v>
      </c>
      <c r="F537" s="2444" t="str">
        <f>IF(K537="","",VLOOKUP(K537,Anexa!D:E,2,FALSE))</f>
        <v/>
      </c>
      <c r="G537" s="1416" t="s">
        <v>5264</v>
      </c>
      <c r="H537" s="134">
        <v>4</v>
      </c>
      <c r="I537" s="135">
        <v>2</v>
      </c>
      <c r="J537" s="136">
        <v>11</v>
      </c>
      <c r="K537" s="269" t="str">
        <f>IF('IV.1-10'!G32="","",'IV.1-10'!G32)</f>
        <v/>
      </c>
      <c r="L537" s="204"/>
      <c r="M537" s="246">
        <f>IF('IV.1-10'!H32="","",'IV.1-10'!H32)</f>
        <v>0</v>
      </c>
      <c r="N537" s="205" t="str">
        <f>IF('IV.1-10'!I32="","",'IV.1-10'!I32)</f>
        <v/>
      </c>
      <c r="O537" s="205" t="str">
        <f>IF('IV.1-10'!J32="","",'IV.1-10'!J32)</f>
        <v/>
      </c>
      <c r="P537" s="205" t="str">
        <f>IF('IV.1-10'!K32="","",'IV.1-10'!K32)</f>
        <v/>
      </c>
      <c r="Q537" s="205" t="str">
        <f>IF('IV.1-10'!L32="","",'IV.1-10'!L32)</f>
        <v/>
      </c>
      <c r="R537" s="205" t="str">
        <f>IF('IV.1-10'!M32="","",'IV.1-10'!M32)</f>
        <v/>
      </c>
      <c r="S537" s="261" t="str">
        <f>IF('IV.1-10'!N32="","",'IV.1-10'!N32)</f>
        <v/>
      </c>
      <c r="T537" s="158" t="str">
        <f>IF('IV.1-10'!O32="","",'IV.1-10'!O32)</f>
        <v/>
      </c>
    </row>
    <row r="538" spans="4:30" x14ac:dyDescent="0.25">
      <c r="D538" s="2454" t="str">
        <f t="shared" si="17"/>
        <v xml:space="preserve"> - </v>
      </c>
      <c r="E538" s="2454" t="str">
        <f t="shared" si="18"/>
        <v xml:space="preserve"> - </v>
      </c>
      <c r="F538" s="2444" t="str">
        <f>IF(K538="","",VLOOKUP(K538,Anexa!D:E,2,FALSE))</f>
        <v/>
      </c>
      <c r="G538" s="1416" t="s">
        <v>5264</v>
      </c>
      <c r="H538" s="134">
        <v>4</v>
      </c>
      <c r="I538" s="135">
        <v>2</v>
      </c>
      <c r="J538" s="136">
        <v>12</v>
      </c>
      <c r="K538" s="269" t="str">
        <f>IF('IV.1-10'!G33="","",'IV.1-10'!G33)</f>
        <v/>
      </c>
      <c r="L538" s="204"/>
      <c r="M538" s="246">
        <f>IF('IV.1-10'!H33="","",'IV.1-10'!H33)</f>
        <v>0</v>
      </c>
      <c r="N538" s="205" t="str">
        <f>IF('IV.1-10'!I33="","",'IV.1-10'!I33)</f>
        <v/>
      </c>
      <c r="O538" s="205" t="str">
        <f>IF('IV.1-10'!J33="","",'IV.1-10'!J33)</f>
        <v/>
      </c>
      <c r="P538" s="205" t="str">
        <f>IF('IV.1-10'!K33="","",'IV.1-10'!K33)</f>
        <v/>
      </c>
      <c r="Q538" s="205" t="str">
        <f>IF('IV.1-10'!L33="","",'IV.1-10'!L33)</f>
        <v/>
      </c>
      <c r="R538" s="205" t="str">
        <f>IF('IV.1-10'!M33="","",'IV.1-10'!M33)</f>
        <v/>
      </c>
      <c r="S538" s="261" t="str">
        <f>IF('IV.1-10'!N33="","",'IV.1-10'!N33)</f>
        <v/>
      </c>
      <c r="T538" s="158" t="str">
        <f>IF('IV.1-10'!O33="","",'IV.1-10'!O33)</f>
        <v/>
      </c>
      <c r="U538" s="113"/>
      <c r="V538" s="113"/>
      <c r="W538" s="113"/>
      <c r="X538" s="113"/>
      <c r="Y538" s="113"/>
      <c r="Z538" s="113"/>
      <c r="AA538" s="113"/>
      <c r="AB538" s="113"/>
      <c r="AC538" s="113"/>
      <c r="AD538" s="113"/>
    </row>
    <row r="539" spans="4:30" x14ac:dyDescent="0.25">
      <c r="D539" s="2454" t="str">
        <f t="shared" si="17"/>
        <v xml:space="preserve"> - </v>
      </c>
      <c r="E539" s="2454" t="str">
        <f t="shared" si="18"/>
        <v xml:space="preserve"> - </v>
      </c>
      <c r="F539" s="2444" t="str">
        <f>IF(K539="","",VLOOKUP(K539,Anexa!D:E,2,FALSE))</f>
        <v/>
      </c>
      <c r="G539" s="1416" t="s">
        <v>5264</v>
      </c>
      <c r="H539" s="134">
        <v>4</v>
      </c>
      <c r="I539" s="135">
        <v>2</v>
      </c>
      <c r="J539" s="136">
        <v>13</v>
      </c>
      <c r="K539" s="269" t="str">
        <f>IF('IV.1-10'!G34="","",'IV.1-10'!G34)</f>
        <v/>
      </c>
      <c r="L539" s="204"/>
      <c r="M539" s="246">
        <f>IF('IV.1-10'!H34="","",'IV.1-10'!H34)</f>
        <v>0</v>
      </c>
      <c r="N539" s="205" t="str">
        <f>IF('IV.1-10'!I34="","",'IV.1-10'!I34)</f>
        <v/>
      </c>
      <c r="O539" s="205" t="str">
        <f>IF('IV.1-10'!J34="","",'IV.1-10'!J34)</f>
        <v/>
      </c>
      <c r="P539" s="205" t="str">
        <f>IF('IV.1-10'!K34="","",'IV.1-10'!K34)</f>
        <v/>
      </c>
      <c r="Q539" s="205" t="str">
        <f>IF('IV.1-10'!L34="","",'IV.1-10'!L34)</f>
        <v/>
      </c>
      <c r="R539" s="205" t="str">
        <f>IF('IV.1-10'!M34="","",'IV.1-10'!M34)</f>
        <v/>
      </c>
      <c r="S539" s="261" t="str">
        <f>IF('IV.1-10'!N34="","",'IV.1-10'!N34)</f>
        <v/>
      </c>
      <c r="T539" s="158" t="str">
        <f>IF('IV.1-10'!O34="","",'IV.1-10'!O34)</f>
        <v/>
      </c>
      <c r="U539" s="113"/>
      <c r="V539" s="113"/>
      <c r="W539" s="113"/>
      <c r="X539" s="113"/>
      <c r="Y539" s="113"/>
      <c r="Z539" s="113"/>
      <c r="AA539" s="113"/>
      <c r="AB539" s="113"/>
      <c r="AC539" s="113"/>
      <c r="AD539" s="113"/>
    </row>
    <row r="540" spans="4:30" x14ac:dyDescent="0.25">
      <c r="D540" s="2454" t="str">
        <f t="shared" si="17"/>
        <v xml:space="preserve"> - </v>
      </c>
      <c r="E540" s="2454" t="str">
        <f t="shared" si="18"/>
        <v xml:space="preserve"> - </v>
      </c>
      <c r="F540" s="2444" t="str">
        <f>IF(K540="","",VLOOKUP(K540,Anexa!D:E,2,FALSE))</f>
        <v/>
      </c>
      <c r="G540" s="1416" t="s">
        <v>5264</v>
      </c>
      <c r="H540" s="134">
        <v>4</v>
      </c>
      <c r="I540" s="135">
        <v>2</v>
      </c>
      <c r="J540" s="136">
        <v>14</v>
      </c>
      <c r="K540" s="269" t="str">
        <f>IF('IV.1-10'!G35="","",'IV.1-10'!G35)</f>
        <v/>
      </c>
      <c r="L540" s="204"/>
      <c r="M540" s="246">
        <f>IF('IV.1-10'!H35="","",'IV.1-10'!H35)</f>
        <v>0</v>
      </c>
      <c r="N540" s="205" t="str">
        <f>IF('IV.1-10'!I35="","",'IV.1-10'!I35)</f>
        <v/>
      </c>
      <c r="O540" s="205" t="str">
        <f>IF('IV.1-10'!J35="","",'IV.1-10'!J35)</f>
        <v/>
      </c>
      <c r="P540" s="205" t="str">
        <f>IF('IV.1-10'!K35="","",'IV.1-10'!K35)</f>
        <v/>
      </c>
      <c r="Q540" s="205" t="str">
        <f>IF('IV.1-10'!L35="","",'IV.1-10'!L35)</f>
        <v/>
      </c>
      <c r="R540" s="205" t="str">
        <f>IF('IV.1-10'!M35="","",'IV.1-10'!M35)</f>
        <v/>
      </c>
      <c r="S540" s="261" t="str">
        <f>IF('IV.1-10'!N35="","",'IV.1-10'!N35)</f>
        <v/>
      </c>
      <c r="T540" s="158" t="str">
        <f>IF('IV.1-10'!O35="","",'IV.1-10'!O35)</f>
        <v/>
      </c>
      <c r="U540" s="113"/>
      <c r="V540" s="113"/>
      <c r="W540" s="113"/>
      <c r="X540" s="113"/>
      <c r="Y540" s="113"/>
      <c r="Z540" s="113"/>
      <c r="AA540" s="113"/>
      <c r="AB540" s="113"/>
      <c r="AC540" s="113"/>
      <c r="AD540" s="113"/>
    </row>
    <row r="541" spans="4:30" x14ac:dyDescent="0.25">
      <c r="D541" s="2454" t="str">
        <f t="shared" si="17"/>
        <v xml:space="preserve"> - </v>
      </c>
      <c r="E541" s="2454" t="str">
        <f t="shared" si="18"/>
        <v xml:space="preserve"> - </v>
      </c>
      <c r="F541" s="2444" t="str">
        <f>IF(K541="","",VLOOKUP(K541,Anexa!D:E,2,FALSE))</f>
        <v/>
      </c>
      <c r="G541" s="1416" t="s">
        <v>5264</v>
      </c>
      <c r="H541" s="134">
        <v>4</v>
      </c>
      <c r="I541" s="135">
        <v>2</v>
      </c>
      <c r="J541" s="136">
        <v>15</v>
      </c>
      <c r="K541" s="269" t="str">
        <f>IF('IV.1-10'!G36="","",'IV.1-10'!G36)</f>
        <v/>
      </c>
      <c r="L541" s="204"/>
      <c r="M541" s="246">
        <f>IF('IV.1-10'!H36="","",'IV.1-10'!H36)</f>
        <v>0</v>
      </c>
      <c r="N541" s="205" t="str">
        <f>IF('IV.1-10'!I36="","",'IV.1-10'!I36)</f>
        <v/>
      </c>
      <c r="O541" s="205" t="str">
        <f>IF('IV.1-10'!J36="","",'IV.1-10'!J36)</f>
        <v/>
      </c>
      <c r="P541" s="205" t="str">
        <f>IF('IV.1-10'!K36="","",'IV.1-10'!K36)</f>
        <v/>
      </c>
      <c r="Q541" s="205" t="str">
        <f>IF('IV.1-10'!L36="","",'IV.1-10'!L36)</f>
        <v/>
      </c>
      <c r="R541" s="205" t="str">
        <f>IF('IV.1-10'!M36="","",'IV.1-10'!M36)</f>
        <v/>
      </c>
      <c r="S541" s="261" t="str">
        <f>IF('IV.1-10'!N36="","",'IV.1-10'!N36)</f>
        <v/>
      </c>
      <c r="T541" s="158" t="str">
        <f>IF('IV.1-10'!O36="","",'IV.1-10'!O36)</f>
        <v/>
      </c>
      <c r="U541" s="113"/>
      <c r="V541" s="113"/>
      <c r="W541" s="113"/>
      <c r="X541" s="113"/>
      <c r="Y541" s="113"/>
      <c r="Z541" s="113"/>
      <c r="AA541" s="113"/>
      <c r="AB541" s="113"/>
      <c r="AC541" s="113"/>
      <c r="AD541" s="113"/>
    </row>
    <row r="542" spans="4:30" x14ac:dyDescent="0.25">
      <c r="D542" s="2454" t="str">
        <f t="shared" si="17"/>
        <v xml:space="preserve"> - </v>
      </c>
      <c r="E542" s="2454" t="str">
        <f t="shared" si="18"/>
        <v xml:space="preserve"> - </v>
      </c>
      <c r="F542" s="2444" t="str">
        <f>IF(K542="","",VLOOKUP(K542,Anexa!D:E,2,FALSE))</f>
        <v/>
      </c>
      <c r="G542" s="1416" t="s">
        <v>5264</v>
      </c>
      <c r="H542" s="134">
        <v>4</v>
      </c>
      <c r="I542" s="135">
        <v>2</v>
      </c>
      <c r="J542" s="136">
        <v>16</v>
      </c>
      <c r="K542" s="269" t="str">
        <f>IF('IV.1-10'!G37="","",'IV.1-10'!G37)</f>
        <v/>
      </c>
      <c r="L542" s="204"/>
      <c r="M542" s="246">
        <f>IF('IV.1-10'!H37="","",'IV.1-10'!H37)</f>
        <v>0</v>
      </c>
      <c r="N542" s="205" t="str">
        <f>IF('IV.1-10'!I37="","",'IV.1-10'!I37)</f>
        <v/>
      </c>
      <c r="O542" s="205" t="str">
        <f>IF('IV.1-10'!J37="","",'IV.1-10'!J37)</f>
        <v/>
      </c>
      <c r="P542" s="205" t="str">
        <f>IF('IV.1-10'!K37="","",'IV.1-10'!K37)</f>
        <v/>
      </c>
      <c r="Q542" s="205" t="str">
        <f>IF('IV.1-10'!L37="","",'IV.1-10'!L37)</f>
        <v/>
      </c>
      <c r="R542" s="205" t="str">
        <f>IF('IV.1-10'!M37="","",'IV.1-10'!M37)</f>
        <v/>
      </c>
      <c r="S542" s="261" t="str">
        <f>IF('IV.1-10'!N37="","",'IV.1-10'!N37)</f>
        <v/>
      </c>
      <c r="T542" s="158" t="str">
        <f>IF('IV.1-10'!O37="","",'IV.1-10'!O37)</f>
        <v/>
      </c>
      <c r="U542" s="113"/>
      <c r="V542" s="113"/>
      <c r="W542" s="113"/>
      <c r="X542" s="113"/>
      <c r="Y542" s="113"/>
      <c r="Z542" s="113"/>
      <c r="AA542" s="113"/>
      <c r="AB542" s="113"/>
      <c r="AC542" s="113"/>
      <c r="AD542" s="113"/>
    </row>
    <row r="543" spans="4:30" x14ac:dyDescent="0.25">
      <c r="D543" s="2454" t="str">
        <f t="shared" si="17"/>
        <v xml:space="preserve"> - </v>
      </c>
      <c r="E543" s="2454" t="str">
        <f t="shared" si="18"/>
        <v xml:space="preserve"> - </v>
      </c>
      <c r="F543" s="2444" t="str">
        <f>IF(K543="","",VLOOKUP(K543,Anexa!D:E,2,FALSE))</f>
        <v/>
      </c>
      <c r="G543" s="1416" t="s">
        <v>5264</v>
      </c>
      <c r="H543" s="134">
        <v>4</v>
      </c>
      <c r="I543" s="135">
        <v>2</v>
      </c>
      <c r="J543" s="136">
        <v>17</v>
      </c>
      <c r="K543" s="269" t="str">
        <f>IF('IV.1-10'!G38="","",'IV.1-10'!G38)</f>
        <v/>
      </c>
      <c r="L543" s="204"/>
      <c r="M543" s="246">
        <f>IF('IV.1-10'!H38="","",'IV.1-10'!H38)</f>
        <v>0</v>
      </c>
      <c r="N543" s="205" t="str">
        <f>IF('IV.1-10'!I38="","",'IV.1-10'!I38)</f>
        <v/>
      </c>
      <c r="O543" s="205" t="str">
        <f>IF('IV.1-10'!J38="","",'IV.1-10'!J38)</f>
        <v/>
      </c>
      <c r="P543" s="205" t="str">
        <f>IF('IV.1-10'!K38="","",'IV.1-10'!K38)</f>
        <v/>
      </c>
      <c r="Q543" s="205" t="str">
        <f>IF('IV.1-10'!L38="","",'IV.1-10'!L38)</f>
        <v/>
      </c>
      <c r="R543" s="205" t="str">
        <f>IF('IV.1-10'!M38="","",'IV.1-10'!M38)</f>
        <v/>
      </c>
      <c r="S543" s="261" t="str">
        <f>IF('IV.1-10'!N38="","",'IV.1-10'!N38)</f>
        <v/>
      </c>
      <c r="T543" s="158" t="str">
        <f>IF('IV.1-10'!O38="","",'IV.1-10'!O38)</f>
        <v/>
      </c>
      <c r="U543" s="113"/>
      <c r="V543" s="113"/>
      <c r="W543" s="113"/>
      <c r="X543" s="113"/>
      <c r="Y543" s="113"/>
      <c r="Z543" s="113"/>
      <c r="AA543" s="113"/>
      <c r="AB543" s="113"/>
      <c r="AC543" s="113"/>
      <c r="AD543" s="113"/>
    </row>
    <row r="544" spans="4:30" x14ac:dyDescent="0.25">
      <c r="D544" s="2454" t="str">
        <f t="shared" si="17"/>
        <v xml:space="preserve"> - </v>
      </c>
      <c r="E544" s="2454" t="str">
        <f t="shared" si="18"/>
        <v xml:space="preserve"> - </v>
      </c>
      <c r="F544" s="2444" t="str">
        <f>IF(K544="","",VLOOKUP(K544,Anexa!D:E,2,FALSE))</f>
        <v/>
      </c>
      <c r="G544" s="1416" t="s">
        <v>5264</v>
      </c>
      <c r="H544" s="134">
        <v>4</v>
      </c>
      <c r="I544" s="135">
        <v>2</v>
      </c>
      <c r="J544" s="136">
        <v>18</v>
      </c>
      <c r="K544" s="269" t="str">
        <f>IF('IV.1-10'!G39="","",'IV.1-10'!G39)</f>
        <v/>
      </c>
      <c r="L544" s="204"/>
      <c r="M544" s="246">
        <f>IF('IV.1-10'!H39="","",'IV.1-10'!H39)</f>
        <v>0</v>
      </c>
      <c r="N544" s="205" t="str">
        <f>IF('IV.1-10'!I39="","",'IV.1-10'!I39)</f>
        <v/>
      </c>
      <c r="O544" s="205" t="str">
        <f>IF('IV.1-10'!J39="","",'IV.1-10'!J39)</f>
        <v/>
      </c>
      <c r="P544" s="205" t="str">
        <f>IF('IV.1-10'!K39="","",'IV.1-10'!K39)</f>
        <v/>
      </c>
      <c r="Q544" s="205" t="str">
        <f>IF('IV.1-10'!L39="","",'IV.1-10'!L39)</f>
        <v/>
      </c>
      <c r="R544" s="205" t="str">
        <f>IF('IV.1-10'!M39="","",'IV.1-10'!M39)</f>
        <v/>
      </c>
      <c r="S544" s="261" t="str">
        <f>IF('IV.1-10'!N39="","",'IV.1-10'!N39)</f>
        <v/>
      </c>
      <c r="T544" s="158" t="str">
        <f>IF('IV.1-10'!O39="","",'IV.1-10'!O39)</f>
        <v/>
      </c>
      <c r="U544" s="113"/>
      <c r="V544" s="113"/>
      <c r="W544" s="113"/>
      <c r="X544" s="113"/>
      <c r="Y544" s="113"/>
      <c r="Z544" s="113"/>
      <c r="AA544" s="113"/>
      <c r="AB544" s="113"/>
      <c r="AC544" s="113"/>
      <c r="AD544" s="113"/>
    </row>
    <row r="545" spans="4:32" x14ac:dyDescent="0.25">
      <c r="D545" s="2454" t="str">
        <f t="shared" si="17"/>
        <v xml:space="preserve"> - </v>
      </c>
      <c r="E545" s="2454" t="str">
        <f t="shared" si="18"/>
        <v xml:space="preserve"> - </v>
      </c>
      <c r="F545" s="2444" t="str">
        <f>IF(K545="","",VLOOKUP(K545,Anexa!D:E,2,FALSE))</f>
        <v/>
      </c>
      <c r="G545" s="1416" t="s">
        <v>5264</v>
      </c>
      <c r="H545" s="134">
        <v>4</v>
      </c>
      <c r="I545" s="135">
        <v>2</v>
      </c>
      <c r="J545" s="136">
        <v>19</v>
      </c>
      <c r="K545" s="269" t="str">
        <f>IF('IV.1-10'!G40="","",'IV.1-10'!G40)</f>
        <v/>
      </c>
      <c r="L545" s="204"/>
      <c r="M545" s="246">
        <f>IF('IV.1-10'!H40="","",'IV.1-10'!H40)</f>
        <v>0</v>
      </c>
      <c r="N545" s="205" t="str">
        <f>IF('IV.1-10'!I40="","",'IV.1-10'!I40)</f>
        <v/>
      </c>
      <c r="O545" s="205" t="str">
        <f>IF('IV.1-10'!J40="","",'IV.1-10'!J40)</f>
        <v/>
      </c>
      <c r="P545" s="205" t="str">
        <f>IF('IV.1-10'!K40="","",'IV.1-10'!K40)</f>
        <v/>
      </c>
      <c r="Q545" s="205" t="str">
        <f>IF('IV.1-10'!L40="","",'IV.1-10'!L40)</f>
        <v/>
      </c>
      <c r="R545" s="205" t="str">
        <f>IF('IV.1-10'!M40="","",'IV.1-10'!M40)</f>
        <v/>
      </c>
      <c r="S545" s="261" t="str">
        <f>IF('IV.1-10'!N40="","",'IV.1-10'!N40)</f>
        <v/>
      </c>
      <c r="T545" s="158" t="str">
        <f>IF('IV.1-10'!O40="","",'IV.1-10'!O40)</f>
        <v/>
      </c>
      <c r="U545" s="113"/>
      <c r="V545" s="113"/>
      <c r="W545" s="113"/>
      <c r="X545" s="113"/>
      <c r="Y545" s="113"/>
      <c r="Z545" s="113"/>
      <c r="AA545" s="113"/>
      <c r="AB545" s="113"/>
      <c r="AC545" s="113"/>
      <c r="AD545" s="113"/>
    </row>
    <row r="546" spans="4:32" x14ac:dyDescent="0.25">
      <c r="D546" s="2454" t="str">
        <f t="shared" si="17"/>
        <v xml:space="preserve"> - </v>
      </c>
      <c r="E546" s="2454" t="str">
        <f t="shared" si="18"/>
        <v xml:space="preserve"> - </v>
      </c>
      <c r="F546" s="2444" t="str">
        <f>IF(K546="","",VLOOKUP(K546,Anexa!D:E,2,FALSE))</f>
        <v/>
      </c>
      <c r="G546" s="1416" t="s">
        <v>5264</v>
      </c>
      <c r="H546" s="134">
        <v>4</v>
      </c>
      <c r="I546" s="135">
        <v>2</v>
      </c>
      <c r="J546" s="136">
        <v>20</v>
      </c>
      <c r="K546" s="269" t="str">
        <f>IF('IV.1-10'!G41="","",'IV.1-10'!G41)</f>
        <v/>
      </c>
      <c r="L546" s="204"/>
      <c r="M546" s="246">
        <f>IF('IV.1-10'!H41="","",'IV.1-10'!H41)</f>
        <v>0</v>
      </c>
      <c r="N546" s="205" t="str">
        <f>IF('IV.1-10'!I41="","",'IV.1-10'!I41)</f>
        <v/>
      </c>
      <c r="O546" s="205" t="str">
        <f>IF('IV.1-10'!J41="","",'IV.1-10'!J41)</f>
        <v/>
      </c>
      <c r="P546" s="205" t="str">
        <f>IF('IV.1-10'!K41="","",'IV.1-10'!K41)</f>
        <v/>
      </c>
      <c r="Q546" s="205" t="str">
        <f>IF('IV.1-10'!L41="","",'IV.1-10'!L41)</f>
        <v/>
      </c>
      <c r="R546" s="205" t="str">
        <f>IF('IV.1-10'!M41="","",'IV.1-10'!M41)</f>
        <v/>
      </c>
      <c r="S546" s="261" t="str">
        <f>IF('IV.1-10'!N41="","",'IV.1-10'!N41)</f>
        <v/>
      </c>
      <c r="T546" s="158" t="str">
        <f>IF('IV.1-10'!O41="","",'IV.1-10'!O41)</f>
        <v/>
      </c>
      <c r="U546" s="113"/>
      <c r="V546" s="113"/>
      <c r="W546" s="113"/>
      <c r="X546" s="113"/>
      <c r="Y546" s="113"/>
      <c r="Z546" s="113"/>
      <c r="AA546" s="113"/>
      <c r="AB546" s="113"/>
      <c r="AC546" s="113"/>
      <c r="AD546" s="113"/>
    </row>
    <row r="547" spans="4:32" x14ac:dyDescent="0.25">
      <c r="D547" s="2454" t="str">
        <f t="shared" si="17"/>
        <v xml:space="preserve"> - </v>
      </c>
      <c r="E547" s="2454" t="str">
        <f t="shared" si="18"/>
        <v xml:space="preserve"> - </v>
      </c>
      <c r="F547" s="2444" t="str">
        <f>IF(K547="","",VLOOKUP(K547,Anexa!D:E,2,FALSE))</f>
        <v/>
      </c>
      <c r="G547" s="1416" t="s">
        <v>5264</v>
      </c>
      <c r="H547" s="134">
        <v>4</v>
      </c>
      <c r="I547" s="135">
        <v>2</v>
      </c>
      <c r="J547" s="136">
        <v>21</v>
      </c>
      <c r="K547" s="269" t="str">
        <f>IF('IV.1-10'!G42="","",'IV.1-10'!G42)</f>
        <v/>
      </c>
      <c r="L547" s="204"/>
      <c r="M547" s="246">
        <f>IF('IV.1-10'!H42="","",'IV.1-10'!H42)</f>
        <v>0</v>
      </c>
      <c r="N547" s="205" t="str">
        <f>IF('IV.1-10'!I42="","",'IV.1-10'!I42)</f>
        <v/>
      </c>
      <c r="O547" s="205" t="str">
        <f>IF('IV.1-10'!J42="","",'IV.1-10'!J42)</f>
        <v/>
      </c>
      <c r="P547" s="205" t="str">
        <f>IF('IV.1-10'!K42="","",'IV.1-10'!K42)</f>
        <v/>
      </c>
      <c r="Q547" s="205" t="str">
        <f>IF('IV.1-10'!L42="","",'IV.1-10'!L42)</f>
        <v/>
      </c>
      <c r="R547" s="205" t="str">
        <f>IF('IV.1-10'!M42="","",'IV.1-10'!M42)</f>
        <v/>
      </c>
      <c r="S547" s="261" t="str">
        <f>IF('IV.1-10'!N42="","",'IV.1-10'!N42)</f>
        <v/>
      </c>
      <c r="T547" s="158" t="str">
        <f>IF('IV.1-10'!O42="","",'IV.1-10'!O42)</f>
        <v/>
      </c>
      <c r="U547" s="113"/>
      <c r="V547" s="113"/>
      <c r="W547" s="113"/>
      <c r="X547" s="113"/>
      <c r="Y547" s="113"/>
      <c r="Z547" s="113"/>
      <c r="AA547" s="113"/>
      <c r="AB547" s="113"/>
      <c r="AC547" s="113"/>
      <c r="AD547" s="113"/>
    </row>
    <row r="548" spans="4:32" x14ac:dyDescent="0.25">
      <c r="D548" s="2454" t="str">
        <f t="shared" si="17"/>
        <v xml:space="preserve"> - </v>
      </c>
      <c r="E548" s="2454" t="str">
        <f t="shared" si="18"/>
        <v xml:space="preserve"> - </v>
      </c>
      <c r="F548" s="2444" t="str">
        <f>IF(K548="","",VLOOKUP(K548,Anexa!D:E,2,FALSE))</f>
        <v/>
      </c>
      <c r="G548" s="1416" t="s">
        <v>5264</v>
      </c>
      <c r="H548" s="134">
        <v>4</v>
      </c>
      <c r="I548" s="135">
        <v>2</v>
      </c>
      <c r="J548" s="136">
        <v>22</v>
      </c>
      <c r="K548" s="269" t="str">
        <f>IF('IV.1-10'!G43="","",'IV.1-10'!G43)</f>
        <v/>
      </c>
      <c r="L548" s="204"/>
      <c r="M548" s="246">
        <f>IF('IV.1-10'!H43="","",'IV.1-10'!H43)</f>
        <v>0</v>
      </c>
      <c r="N548" s="205" t="str">
        <f>IF('IV.1-10'!I43="","",'IV.1-10'!I43)</f>
        <v/>
      </c>
      <c r="O548" s="205" t="str">
        <f>IF('IV.1-10'!J43="","",'IV.1-10'!J43)</f>
        <v/>
      </c>
      <c r="P548" s="205" t="str">
        <f>IF('IV.1-10'!K43="","",'IV.1-10'!K43)</f>
        <v/>
      </c>
      <c r="Q548" s="205" t="str">
        <f>IF('IV.1-10'!L43="","",'IV.1-10'!L43)</f>
        <v/>
      </c>
      <c r="R548" s="205" t="str">
        <f>IF('IV.1-10'!M43="","",'IV.1-10'!M43)</f>
        <v/>
      </c>
      <c r="S548" s="261" t="str">
        <f>IF('IV.1-10'!N43="","",'IV.1-10'!N43)</f>
        <v/>
      </c>
      <c r="T548" s="158" t="str">
        <f>IF('IV.1-10'!O43="","",'IV.1-10'!O43)</f>
        <v/>
      </c>
      <c r="U548" s="113"/>
      <c r="V548" s="113"/>
      <c r="W548" s="113"/>
      <c r="X548" s="113"/>
      <c r="Y548" s="113"/>
      <c r="Z548" s="113"/>
      <c r="AA548" s="113"/>
      <c r="AB548" s="113"/>
      <c r="AC548" s="113"/>
      <c r="AD548" s="113"/>
    </row>
    <row r="549" spans="4:32" x14ac:dyDescent="0.25">
      <c r="D549" s="2454" t="str">
        <f t="shared" si="17"/>
        <v xml:space="preserve"> - </v>
      </c>
      <c r="E549" s="2454" t="str">
        <f t="shared" si="18"/>
        <v xml:space="preserve"> - </v>
      </c>
      <c r="F549" s="2444" t="str">
        <f>IF(K549="","",VLOOKUP(K549,Anexa!D:E,2,FALSE))</f>
        <v/>
      </c>
      <c r="G549" s="1416" t="s">
        <v>5264</v>
      </c>
      <c r="H549" s="134">
        <v>4</v>
      </c>
      <c r="I549" s="135">
        <v>2</v>
      </c>
      <c r="J549" s="136">
        <v>23</v>
      </c>
      <c r="K549" s="269" t="str">
        <f>IF('IV.1-10'!G44="","",'IV.1-10'!G44)</f>
        <v/>
      </c>
      <c r="L549" s="204"/>
      <c r="M549" s="246">
        <f>IF('IV.1-10'!H44="","",'IV.1-10'!H44)</f>
        <v>0</v>
      </c>
      <c r="N549" s="205" t="str">
        <f>IF('IV.1-10'!I44="","",'IV.1-10'!I44)</f>
        <v/>
      </c>
      <c r="O549" s="205" t="str">
        <f>IF('IV.1-10'!J44="","",'IV.1-10'!J44)</f>
        <v/>
      </c>
      <c r="P549" s="205" t="str">
        <f>IF('IV.1-10'!K44="","",'IV.1-10'!K44)</f>
        <v/>
      </c>
      <c r="Q549" s="205" t="str">
        <f>IF('IV.1-10'!L44="","",'IV.1-10'!L44)</f>
        <v/>
      </c>
      <c r="R549" s="205" t="str">
        <f>IF('IV.1-10'!M44="","",'IV.1-10'!M44)</f>
        <v/>
      </c>
      <c r="S549" s="261" t="str">
        <f>IF('IV.1-10'!N44="","",'IV.1-10'!N44)</f>
        <v/>
      </c>
      <c r="T549" s="158" t="str">
        <f>IF('IV.1-10'!O44="","",'IV.1-10'!O44)</f>
        <v/>
      </c>
      <c r="U549" s="113"/>
      <c r="V549" s="113"/>
      <c r="W549" s="113"/>
      <c r="X549" s="113"/>
      <c r="Y549" s="113"/>
      <c r="Z549" s="113"/>
      <c r="AA549" s="113"/>
      <c r="AB549" s="113"/>
      <c r="AC549" s="113"/>
      <c r="AD549" s="113"/>
    </row>
    <row r="550" spans="4:32" x14ac:dyDescent="0.25">
      <c r="D550" s="2454" t="str">
        <f t="shared" si="17"/>
        <v xml:space="preserve"> - </v>
      </c>
      <c r="E550" s="2454" t="str">
        <f t="shared" si="18"/>
        <v xml:space="preserve"> - </v>
      </c>
      <c r="F550" s="2444" t="str">
        <f>IF(K550="","",VLOOKUP(K550,Anexa!D:E,2,FALSE))</f>
        <v/>
      </c>
      <c r="G550" s="1416" t="s">
        <v>5264</v>
      </c>
      <c r="H550" s="134">
        <v>4</v>
      </c>
      <c r="I550" s="135">
        <v>2</v>
      </c>
      <c r="J550" s="136">
        <v>24</v>
      </c>
      <c r="K550" s="269" t="str">
        <f>IF('IV.1-10'!G45="","",'IV.1-10'!G45)</f>
        <v/>
      </c>
      <c r="L550" s="204"/>
      <c r="M550" s="246">
        <f>IF('IV.1-10'!H45="","",'IV.1-10'!H45)</f>
        <v>0</v>
      </c>
      <c r="N550" s="205" t="str">
        <f>IF('IV.1-10'!I45="","",'IV.1-10'!I45)</f>
        <v/>
      </c>
      <c r="O550" s="205" t="str">
        <f>IF('IV.1-10'!J45="","",'IV.1-10'!J45)</f>
        <v/>
      </c>
      <c r="P550" s="205" t="str">
        <f>IF('IV.1-10'!K45="","",'IV.1-10'!K45)</f>
        <v/>
      </c>
      <c r="Q550" s="205" t="str">
        <f>IF('IV.1-10'!L45="","",'IV.1-10'!L45)</f>
        <v/>
      </c>
      <c r="R550" s="205" t="str">
        <f>IF('IV.1-10'!M45="","",'IV.1-10'!M45)</f>
        <v/>
      </c>
      <c r="S550" s="261" t="str">
        <f>IF('IV.1-10'!N45="","",'IV.1-10'!N45)</f>
        <v/>
      </c>
      <c r="T550" s="158" t="str">
        <f>IF('IV.1-10'!O45="","",'IV.1-10'!O45)</f>
        <v/>
      </c>
      <c r="U550" s="113"/>
      <c r="V550" s="113"/>
      <c r="W550" s="113"/>
      <c r="X550" s="113"/>
      <c r="Y550" s="113"/>
      <c r="Z550" s="113"/>
      <c r="AA550" s="113"/>
      <c r="AB550" s="113"/>
      <c r="AC550" s="113"/>
      <c r="AD550" s="113"/>
    </row>
    <row r="551" spans="4:32" x14ac:dyDescent="0.25">
      <c r="D551" s="2454" t="str">
        <f t="shared" si="17"/>
        <v xml:space="preserve"> - </v>
      </c>
      <c r="E551" s="2454" t="str">
        <f t="shared" si="18"/>
        <v xml:space="preserve"> - </v>
      </c>
      <c r="F551" s="2444" t="str">
        <f>IF(K551="","",VLOOKUP(K551,Anexa!D:E,2,FALSE))</f>
        <v/>
      </c>
      <c r="G551" s="1416" t="s">
        <v>5264</v>
      </c>
      <c r="H551" s="134">
        <v>4</v>
      </c>
      <c r="I551" s="135">
        <v>2</v>
      </c>
      <c r="J551" s="136">
        <v>25</v>
      </c>
      <c r="K551" s="269" t="str">
        <f>IF('IV.1-10'!G46="","",'IV.1-10'!G46)</f>
        <v/>
      </c>
      <c r="L551" s="204"/>
      <c r="M551" s="246">
        <f>IF('IV.1-10'!H46="","",'IV.1-10'!H46)</f>
        <v>0</v>
      </c>
      <c r="N551" s="205" t="str">
        <f>IF('IV.1-10'!I46="","",'IV.1-10'!I46)</f>
        <v/>
      </c>
      <c r="O551" s="205" t="str">
        <f>IF('IV.1-10'!J46="","",'IV.1-10'!J46)</f>
        <v/>
      </c>
      <c r="P551" s="205" t="str">
        <f>IF('IV.1-10'!K46="","",'IV.1-10'!K46)</f>
        <v/>
      </c>
      <c r="Q551" s="205" t="str">
        <f>IF('IV.1-10'!L46="","",'IV.1-10'!L46)</f>
        <v/>
      </c>
      <c r="R551" s="205" t="str">
        <f>IF('IV.1-10'!M46="","",'IV.1-10'!M46)</f>
        <v/>
      </c>
      <c r="S551" s="261" t="str">
        <f>IF('IV.1-10'!N46="","",'IV.1-10'!N46)</f>
        <v/>
      </c>
      <c r="T551" s="158" t="str">
        <f>IF('IV.1-10'!O46="","",'IV.1-10'!O46)</f>
        <v/>
      </c>
      <c r="U551" s="113"/>
      <c r="V551" s="113"/>
      <c r="W551" s="113"/>
      <c r="X551" s="113"/>
      <c r="Y551" s="113"/>
      <c r="Z551" s="113"/>
      <c r="AA551" s="113"/>
      <c r="AB551" s="113"/>
      <c r="AC551" s="113"/>
      <c r="AD551" s="113"/>
    </row>
    <row r="552" spans="4:32" x14ac:dyDescent="0.25">
      <c r="D552" s="2454" t="str">
        <f t="shared" si="17"/>
        <v xml:space="preserve"> - </v>
      </c>
      <c r="E552" s="2454" t="str">
        <f t="shared" si="18"/>
        <v xml:space="preserve"> - </v>
      </c>
      <c r="F552" s="2444" t="str">
        <f>IF(K552="","",VLOOKUP(K552,Anexa!D:E,2,FALSE))</f>
        <v/>
      </c>
      <c r="G552" s="1416" t="s">
        <v>5264</v>
      </c>
      <c r="H552" s="134">
        <v>4</v>
      </c>
      <c r="I552" s="135">
        <v>2</v>
      </c>
      <c r="J552" s="136">
        <v>26</v>
      </c>
      <c r="K552" s="269" t="str">
        <f>IF('IV.1-10'!G47="","",'IV.1-10'!G47)</f>
        <v/>
      </c>
      <c r="L552" s="204"/>
      <c r="M552" s="246">
        <f>IF('IV.1-10'!H47="","",'IV.1-10'!H47)</f>
        <v>0</v>
      </c>
      <c r="N552" s="205" t="str">
        <f>IF('IV.1-10'!I47="","",'IV.1-10'!I47)</f>
        <v/>
      </c>
      <c r="O552" s="205" t="str">
        <f>IF('IV.1-10'!J47="","",'IV.1-10'!J47)</f>
        <v/>
      </c>
      <c r="P552" s="205" t="str">
        <f>IF('IV.1-10'!K47="","",'IV.1-10'!K47)</f>
        <v/>
      </c>
      <c r="Q552" s="205" t="str">
        <f>IF('IV.1-10'!L47="","",'IV.1-10'!L47)</f>
        <v/>
      </c>
      <c r="R552" s="205" t="str">
        <f>IF('IV.1-10'!M47="","",'IV.1-10'!M47)</f>
        <v/>
      </c>
      <c r="S552" s="261" t="str">
        <f>IF('IV.1-10'!N47="","",'IV.1-10'!N47)</f>
        <v/>
      </c>
      <c r="T552" s="158" t="str">
        <f>IF('IV.1-10'!O47="","",'IV.1-10'!O47)</f>
        <v/>
      </c>
      <c r="U552" s="113"/>
      <c r="V552" s="113"/>
      <c r="W552" s="113"/>
      <c r="X552" s="113"/>
      <c r="Y552" s="113"/>
      <c r="Z552" s="113"/>
      <c r="AA552" s="113"/>
      <c r="AB552" s="113"/>
      <c r="AC552" s="113"/>
      <c r="AD552" s="113"/>
    </row>
    <row r="553" spans="4:32" x14ac:dyDescent="0.25">
      <c r="D553" s="2454" t="str">
        <f t="shared" si="17"/>
        <v xml:space="preserve"> - </v>
      </c>
      <c r="E553" s="2454" t="str">
        <f t="shared" si="18"/>
        <v xml:space="preserve"> - </v>
      </c>
      <c r="F553" s="2444" t="str">
        <f>IF(K553="","",VLOOKUP(K553,Anexa!D:E,2,FALSE))</f>
        <v/>
      </c>
      <c r="G553" s="1416" t="s">
        <v>5264</v>
      </c>
      <c r="H553" s="134">
        <v>4</v>
      </c>
      <c r="I553" s="135">
        <v>2</v>
      </c>
      <c r="J553" s="136">
        <v>27</v>
      </c>
      <c r="K553" s="269" t="str">
        <f>IF('IV.1-10'!G48="","",'IV.1-10'!G48)</f>
        <v/>
      </c>
      <c r="L553" s="204"/>
      <c r="M553" s="246">
        <f>IF('IV.1-10'!H48="","",'IV.1-10'!H48)</f>
        <v>0</v>
      </c>
      <c r="N553" s="205" t="str">
        <f>IF('IV.1-10'!I48="","",'IV.1-10'!I48)</f>
        <v/>
      </c>
      <c r="O553" s="205" t="str">
        <f>IF('IV.1-10'!J48="","",'IV.1-10'!J48)</f>
        <v/>
      </c>
      <c r="P553" s="205" t="str">
        <f>IF('IV.1-10'!K48="","",'IV.1-10'!K48)</f>
        <v/>
      </c>
      <c r="Q553" s="205" t="str">
        <f>IF('IV.1-10'!L48="","",'IV.1-10'!L48)</f>
        <v/>
      </c>
      <c r="R553" s="205" t="str">
        <f>IF('IV.1-10'!M48="","",'IV.1-10'!M48)</f>
        <v/>
      </c>
      <c r="S553" s="261" t="str">
        <f>IF('IV.1-10'!N48="","",'IV.1-10'!N48)</f>
        <v/>
      </c>
      <c r="T553" s="158" t="str">
        <f>IF('IV.1-10'!O48="","",'IV.1-10'!O48)</f>
        <v/>
      </c>
      <c r="U553" s="113"/>
      <c r="V553" s="113"/>
      <c r="W553" s="113"/>
      <c r="X553" s="113"/>
      <c r="Y553" s="113"/>
      <c r="Z553" s="113"/>
      <c r="AA553" s="113"/>
      <c r="AB553" s="113"/>
      <c r="AC553" s="113"/>
      <c r="AD553" s="113"/>
    </row>
    <row r="554" spans="4:32" x14ac:dyDescent="0.25">
      <c r="D554" s="2454" t="str">
        <f t="shared" si="17"/>
        <v xml:space="preserve"> - </v>
      </c>
      <c r="E554" s="2454" t="str">
        <f t="shared" si="18"/>
        <v xml:space="preserve"> - </v>
      </c>
      <c r="F554" s="2444" t="str">
        <f>IF(K554="","",VLOOKUP(K554,Anexa!D:E,2,FALSE))</f>
        <v/>
      </c>
      <c r="G554" s="1416" t="s">
        <v>5264</v>
      </c>
      <c r="H554" s="134">
        <v>4</v>
      </c>
      <c r="I554" s="135">
        <v>2</v>
      </c>
      <c r="J554" s="136">
        <v>28</v>
      </c>
      <c r="K554" s="269" t="str">
        <f>IF('IV.1-10'!G49="","",'IV.1-10'!G49)</f>
        <v/>
      </c>
      <c r="L554" s="204"/>
      <c r="M554" s="246">
        <f>IF('IV.1-10'!H49="","",'IV.1-10'!H49)</f>
        <v>0</v>
      </c>
      <c r="N554" s="205" t="str">
        <f>IF('IV.1-10'!I49="","",'IV.1-10'!I49)</f>
        <v/>
      </c>
      <c r="O554" s="205" t="str">
        <f>IF('IV.1-10'!J49="","",'IV.1-10'!J49)</f>
        <v/>
      </c>
      <c r="P554" s="205" t="str">
        <f>IF('IV.1-10'!K49="","",'IV.1-10'!K49)</f>
        <v/>
      </c>
      <c r="Q554" s="205" t="str">
        <f>IF('IV.1-10'!L49="","",'IV.1-10'!L49)</f>
        <v/>
      </c>
      <c r="R554" s="205" t="str">
        <f>IF('IV.1-10'!M49="","",'IV.1-10'!M49)</f>
        <v/>
      </c>
      <c r="S554" s="261" t="str">
        <f>IF('IV.1-10'!N49="","",'IV.1-10'!N49)</f>
        <v/>
      </c>
      <c r="T554" s="158" t="str">
        <f>IF('IV.1-10'!O49="","",'IV.1-10'!O49)</f>
        <v/>
      </c>
    </row>
    <row r="555" spans="4:32" x14ac:dyDescent="0.25">
      <c r="D555" s="2454" t="str">
        <f t="shared" si="17"/>
        <v xml:space="preserve"> - </v>
      </c>
      <c r="E555" s="2454" t="str">
        <f t="shared" si="18"/>
        <v xml:space="preserve"> - </v>
      </c>
      <c r="F555" s="2444" t="str">
        <f>IF(K555="","",VLOOKUP(K555,Anexa!D:E,2,FALSE))</f>
        <v/>
      </c>
      <c r="G555" s="1416" t="s">
        <v>5264</v>
      </c>
      <c r="H555" s="134">
        <v>4</v>
      </c>
      <c r="I555" s="135">
        <v>2</v>
      </c>
      <c r="J555" s="136">
        <v>29</v>
      </c>
      <c r="K555" s="269" t="str">
        <f>IF('IV.1-10'!G50="","",'IV.1-10'!G50)</f>
        <v/>
      </c>
      <c r="L555" s="204"/>
      <c r="M555" s="246">
        <f>IF('IV.1-10'!H50="","",'IV.1-10'!H50)</f>
        <v>0</v>
      </c>
      <c r="N555" s="205" t="str">
        <f>IF('IV.1-10'!I50="","",'IV.1-10'!I50)</f>
        <v/>
      </c>
      <c r="O555" s="205" t="str">
        <f>IF('IV.1-10'!J50="","",'IV.1-10'!J50)</f>
        <v/>
      </c>
      <c r="P555" s="205" t="str">
        <f>IF('IV.1-10'!K50="","",'IV.1-10'!K50)</f>
        <v/>
      </c>
      <c r="Q555" s="205" t="str">
        <f>IF('IV.1-10'!L50="","",'IV.1-10'!L50)</f>
        <v/>
      </c>
      <c r="R555" s="205" t="str">
        <f>IF('IV.1-10'!M50="","",'IV.1-10'!M50)</f>
        <v/>
      </c>
      <c r="S555" s="261" t="str">
        <f>IF('IV.1-10'!N50="","",'IV.1-10'!N50)</f>
        <v/>
      </c>
      <c r="T555" s="158" t="str">
        <f>IF('IV.1-10'!O50="","",'IV.1-10'!O50)</f>
        <v/>
      </c>
    </row>
    <row r="556" spans="4:32" x14ac:dyDescent="0.25">
      <c r="D556" s="2454" t="str">
        <f t="shared" si="17"/>
        <v xml:space="preserve"> - </v>
      </c>
      <c r="E556" s="2454" t="str">
        <f t="shared" si="18"/>
        <v xml:space="preserve"> - </v>
      </c>
      <c r="F556" s="2444" t="str">
        <f>IF(K556="","",VLOOKUP(K556,Anexa!D:E,2,FALSE))</f>
        <v/>
      </c>
      <c r="G556" s="1416" t="s">
        <v>5264</v>
      </c>
      <c r="H556" s="134">
        <v>4</v>
      </c>
      <c r="I556" s="135">
        <v>2</v>
      </c>
      <c r="J556" s="136">
        <v>30</v>
      </c>
      <c r="K556" s="269" t="str">
        <f>IF('IV.1-10'!G51="","",'IV.1-10'!G51)</f>
        <v/>
      </c>
      <c r="L556" s="204"/>
      <c r="M556" s="246">
        <f>IF('IV.1-10'!H51="","",'IV.1-10'!H51)</f>
        <v>0</v>
      </c>
      <c r="N556" s="205" t="str">
        <f>IF('IV.1-10'!I51="","",'IV.1-10'!I51)</f>
        <v/>
      </c>
      <c r="O556" s="205" t="str">
        <f>IF('IV.1-10'!J51="","",'IV.1-10'!J51)</f>
        <v/>
      </c>
      <c r="P556" s="205" t="str">
        <f>IF('IV.1-10'!K51="","",'IV.1-10'!K51)</f>
        <v/>
      </c>
      <c r="Q556" s="205" t="str">
        <f>IF('IV.1-10'!L51="","",'IV.1-10'!L51)</f>
        <v/>
      </c>
      <c r="R556" s="205" t="str">
        <f>IF('IV.1-10'!M51="","",'IV.1-10'!M51)</f>
        <v/>
      </c>
      <c r="S556" s="261" t="str">
        <f>IF('IV.1-10'!N51="","",'IV.1-10'!N51)</f>
        <v/>
      </c>
      <c r="T556" s="158" t="str">
        <f>IF('IV.1-10'!O51="","",'IV.1-10'!O51)</f>
        <v/>
      </c>
    </row>
    <row r="557" spans="4:32" ht="19.5" thickBot="1" x14ac:dyDescent="0.3">
      <c r="D557" s="2454" t="str">
        <f t="shared" si="17"/>
        <v xml:space="preserve"> - </v>
      </c>
      <c r="E557" s="2454" t="str">
        <f t="shared" si="18"/>
        <v xml:space="preserve"> - </v>
      </c>
      <c r="F557" s="2444" t="str">
        <f>IF(K557="","",VLOOKUP(K557,Anexa!D:E,2,FALSE))</f>
        <v/>
      </c>
      <c r="G557" s="1416" t="s">
        <v>5264</v>
      </c>
      <c r="H557" s="134">
        <v>4</v>
      </c>
      <c r="I557" s="135">
        <v>2</v>
      </c>
      <c r="J557" s="136">
        <v>31</v>
      </c>
      <c r="K557" s="269" t="str">
        <f>IF('IV.1-10'!G52="","",'IV.1-10'!G52)</f>
        <v/>
      </c>
      <c r="L557" s="204"/>
      <c r="M557" s="246">
        <f>IF('IV.1-10'!H52="","",'IV.1-10'!H52)</f>
        <v>0</v>
      </c>
      <c r="N557" s="205" t="str">
        <f>IF('IV.1-10'!I52="","",'IV.1-10'!I52)</f>
        <v/>
      </c>
      <c r="O557" s="205" t="str">
        <f>IF('IV.1-10'!J52="","",'IV.1-10'!J52)</f>
        <v/>
      </c>
      <c r="P557" s="205" t="str">
        <f>IF('IV.1-10'!K52="","",'IV.1-10'!K52)</f>
        <v/>
      </c>
      <c r="Q557" s="182" t="str">
        <f>IF('IV.1-10'!L52="","",'IV.1-10'!L52)</f>
        <v/>
      </c>
      <c r="R557" s="182" t="str">
        <f>IF('IV.1-10'!M52="","",'IV.1-10'!M52)</f>
        <v/>
      </c>
      <c r="S557" s="271" t="str">
        <f>IF('IV.1-10'!N52="","",'IV.1-10'!N52)</f>
        <v/>
      </c>
      <c r="T557" s="183" t="str">
        <f>IF('IV.1-10'!O52="","",'IV.1-10'!O52)</f>
        <v/>
      </c>
      <c r="AE557" s="120"/>
      <c r="AF557" s="120"/>
    </row>
    <row r="558" spans="4:32" ht="45.75" thickTop="1" x14ac:dyDescent="0.25">
      <c r="D558" s="2456" t="str">
        <f t="shared" si="17"/>
        <v xml:space="preserve"> - </v>
      </c>
      <c r="E558" s="2456" t="str">
        <f t="shared" si="18"/>
        <v xml:space="preserve"> - </v>
      </c>
      <c r="F558" s="2423" t="s">
        <v>350</v>
      </c>
      <c r="G558" s="1418" t="s">
        <v>5264</v>
      </c>
      <c r="H558" s="148">
        <v>4</v>
      </c>
      <c r="I558" s="148">
        <v>3</v>
      </c>
      <c r="J558" s="148">
        <v>0</v>
      </c>
      <c r="K558" s="241" t="s">
        <v>351</v>
      </c>
      <c r="L558" s="367" t="s">
        <v>166</v>
      </c>
      <c r="M558" s="370" t="s">
        <v>9999</v>
      </c>
      <c r="N558" s="264" t="s">
        <v>10000</v>
      </c>
      <c r="O558" s="370" t="s">
        <v>10002</v>
      </c>
      <c r="P558" s="264" t="s">
        <v>10001</v>
      </c>
      <c r="Q558" s="265" t="s">
        <v>10003</v>
      </c>
      <c r="R558" s="180" t="s">
        <v>10004</v>
      </c>
      <c r="AE558" s="120"/>
      <c r="AF558" s="120"/>
    </row>
    <row r="559" spans="4:32" ht="19.5" thickBot="1" x14ac:dyDescent="0.3">
      <c r="D559" s="2459" t="str">
        <f t="shared" si="17"/>
        <v xml:space="preserve"> - </v>
      </c>
      <c r="E559" s="2459" t="str">
        <f t="shared" si="18"/>
        <v xml:space="preserve"> - </v>
      </c>
      <c r="F559" s="2426" t="s">
        <v>121</v>
      </c>
      <c r="G559" s="1419" t="s">
        <v>5264</v>
      </c>
      <c r="H559" s="155">
        <v>4</v>
      </c>
      <c r="I559" s="155">
        <v>3</v>
      </c>
      <c r="J559" s="155">
        <v>1</v>
      </c>
      <c r="K559" s="217"/>
      <c r="L559" s="368"/>
      <c r="M559" s="371">
        <f>IF('IV.1-10'!I64="","",'IV.1-10'!I64)</f>
        <v>0</v>
      </c>
      <c r="N559" s="266">
        <f>IF('IV.1-10'!J64="","",'IV.1-10'!J64)</f>
        <v>0</v>
      </c>
      <c r="O559" s="371">
        <f>IF('IV.1-10'!K64="","",'IV.1-10'!K64)</f>
        <v>0</v>
      </c>
      <c r="P559" s="266">
        <f>IF('IV.1-10'!L64="","",'IV.1-10'!L64)</f>
        <v>0</v>
      </c>
      <c r="Q559" s="267">
        <f>IF('IV.1-10'!M64="","",'IV.1-10'!M64)</f>
        <v>0</v>
      </c>
      <c r="R559" s="239">
        <f>IF('IV.1-10'!N64="","",'IV.1-10'!N64)</f>
        <v>0</v>
      </c>
      <c r="AE559" s="120"/>
      <c r="AF559" s="120"/>
    </row>
    <row r="560" spans="4:32" ht="19.5" thickTop="1" x14ac:dyDescent="0.25">
      <c r="D560" s="2454" t="str">
        <f t="shared" si="17"/>
        <v xml:space="preserve"> - </v>
      </c>
      <c r="E560" s="2454" t="str">
        <f t="shared" si="18"/>
        <v xml:space="preserve"> - </v>
      </c>
      <c r="F560" s="2444" t="str">
        <f>IF(L560="","",VLOOKUP(L560,Anexa!D:E,2,FALSE))</f>
        <v/>
      </c>
      <c r="G560" s="1416" t="s">
        <v>5264</v>
      </c>
      <c r="H560" s="134">
        <v>4</v>
      </c>
      <c r="I560" s="135">
        <v>3</v>
      </c>
      <c r="J560" s="136">
        <v>2</v>
      </c>
      <c r="K560" s="272" t="str">
        <f>IF('IV.1-10'!G65="","",'IV.1-10'!G65)</f>
        <v/>
      </c>
      <c r="L560" s="369" t="str">
        <f>IF('IV.1-10'!H65="","",'IV.1-10'!H65)</f>
        <v/>
      </c>
      <c r="M560" s="372" t="str">
        <f>IF('IV.1-10'!I65="","",'IV.1-10'!I65)</f>
        <v/>
      </c>
      <c r="N560" s="270" t="str">
        <f>IF('IV.1-10'!J65="","",'IV.1-10'!J65)</f>
        <v/>
      </c>
      <c r="O560" s="372" t="str">
        <f>IF('IV.1-10'!K65="","",'IV.1-10'!K65)</f>
        <v/>
      </c>
      <c r="P560" s="270" t="str">
        <f>IF('IV.1-10'!L65="","",'IV.1-10'!L65)</f>
        <v/>
      </c>
      <c r="Q560" s="261" t="str">
        <f>IF('IV.1-10'!M65="","",'IV.1-10'!M65)</f>
        <v/>
      </c>
      <c r="R560" s="158" t="str">
        <f>IF('IV.1-10'!N65="","",'IV.1-10'!N65)</f>
        <v/>
      </c>
      <c r="AE560" s="120"/>
      <c r="AF560" s="120"/>
    </row>
    <row r="561" spans="4:32" x14ac:dyDescent="0.25">
      <c r="D561" s="2454" t="str">
        <f t="shared" si="17"/>
        <v xml:space="preserve"> - </v>
      </c>
      <c r="E561" s="2454" t="str">
        <f t="shared" si="18"/>
        <v xml:space="preserve"> - </v>
      </c>
      <c r="F561" s="2444" t="str">
        <f>IF(L561="","",VLOOKUP(L561,Anexa!D:E,2,FALSE))</f>
        <v/>
      </c>
      <c r="G561" s="1416" t="s">
        <v>5264</v>
      </c>
      <c r="H561" s="134">
        <v>4</v>
      </c>
      <c r="I561" s="135">
        <v>3</v>
      </c>
      <c r="J561" s="136">
        <v>3</v>
      </c>
      <c r="K561" s="272" t="str">
        <f>IF('IV.1-10'!G66="","",'IV.1-10'!G66)</f>
        <v/>
      </c>
      <c r="L561" s="369" t="str">
        <f>IF('IV.1-10'!H66="","",'IV.1-10'!H66)</f>
        <v/>
      </c>
      <c r="M561" s="372" t="str">
        <f>IF('IV.1-10'!I66="","",'IV.1-10'!I66)</f>
        <v/>
      </c>
      <c r="N561" s="270" t="str">
        <f>IF('IV.1-10'!J66="","",'IV.1-10'!J66)</f>
        <v/>
      </c>
      <c r="O561" s="372" t="str">
        <f>IF('IV.1-10'!K66="","",'IV.1-10'!K66)</f>
        <v/>
      </c>
      <c r="P561" s="270" t="str">
        <f>IF('IV.1-10'!L66="","",'IV.1-10'!L66)</f>
        <v/>
      </c>
      <c r="Q561" s="261" t="str">
        <f>IF('IV.1-10'!M66="","",'IV.1-10'!M66)</f>
        <v/>
      </c>
      <c r="R561" s="158" t="str">
        <f>IF('IV.1-10'!N66="","",'IV.1-10'!N66)</f>
        <v/>
      </c>
      <c r="AE561" s="120"/>
      <c r="AF561" s="120"/>
    </row>
    <row r="562" spans="4:32" x14ac:dyDescent="0.25">
      <c r="D562" s="2454" t="str">
        <f t="shared" si="17"/>
        <v xml:space="preserve"> - </v>
      </c>
      <c r="E562" s="2454" t="str">
        <f t="shared" si="18"/>
        <v xml:space="preserve"> - </v>
      </c>
      <c r="F562" s="2444" t="str">
        <f>IF(L562="","",VLOOKUP(L562,Anexa!D:E,2,FALSE))</f>
        <v/>
      </c>
      <c r="G562" s="1416" t="s">
        <v>5264</v>
      </c>
      <c r="H562" s="134">
        <v>4</v>
      </c>
      <c r="I562" s="135">
        <v>3</v>
      </c>
      <c r="J562" s="136">
        <v>4</v>
      </c>
      <c r="K562" s="272" t="str">
        <f>IF('IV.1-10'!G67="","",'IV.1-10'!G67)</f>
        <v/>
      </c>
      <c r="L562" s="369" t="str">
        <f>IF('IV.1-10'!H67="","",'IV.1-10'!H67)</f>
        <v/>
      </c>
      <c r="M562" s="372" t="str">
        <f>IF('IV.1-10'!I67="","",'IV.1-10'!I67)</f>
        <v/>
      </c>
      <c r="N562" s="270" t="str">
        <f>IF('IV.1-10'!J67="","",'IV.1-10'!J67)</f>
        <v/>
      </c>
      <c r="O562" s="372" t="str">
        <f>IF('IV.1-10'!K67="","",'IV.1-10'!K67)</f>
        <v/>
      </c>
      <c r="P562" s="270" t="str">
        <f>IF('IV.1-10'!L67="","",'IV.1-10'!L67)</f>
        <v/>
      </c>
      <c r="Q562" s="261" t="str">
        <f>IF('IV.1-10'!M67="","",'IV.1-10'!M67)</f>
        <v/>
      </c>
      <c r="R562" s="158" t="str">
        <f>IF('IV.1-10'!N67="","",'IV.1-10'!N67)</f>
        <v/>
      </c>
      <c r="AE562" s="120"/>
      <c r="AF562" s="120"/>
    </row>
    <row r="563" spans="4:32" x14ac:dyDescent="0.25">
      <c r="D563" s="2454" t="str">
        <f t="shared" si="17"/>
        <v xml:space="preserve"> - </v>
      </c>
      <c r="E563" s="2454" t="str">
        <f t="shared" si="18"/>
        <v xml:space="preserve"> - </v>
      </c>
      <c r="F563" s="2444" t="str">
        <f>IF(L563="","",VLOOKUP(L563,Anexa!D:E,2,FALSE))</f>
        <v/>
      </c>
      <c r="G563" s="1416" t="s">
        <v>5264</v>
      </c>
      <c r="H563" s="134">
        <v>4</v>
      </c>
      <c r="I563" s="135">
        <v>3</v>
      </c>
      <c r="J563" s="136">
        <v>5</v>
      </c>
      <c r="K563" s="272" t="str">
        <f>IF('IV.1-10'!G68="","",'IV.1-10'!G68)</f>
        <v/>
      </c>
      <c r="L563" s="369" t="str">
        <f>IF('IV.1-10'!H68="","",'IV.1-10'!H68)</f>
        <v/>
      </c>
      <c r="M563" s="372" t="str">
        <f>IF('IV.1-10'!I68="","",'IV.1-10'!I68)</f>
        <v/>
      </c>
      <c r="N563" s="270" t="str">
        <f>IF('IV.1-10'!J68="","",'IV.1-10'!J68)</f>
        <v/>
      </c>
      <c r="O563" s="372" t="str">
        <f>IF('IV.1-10'!K68="","",'IV.1-10'!K68)</f>
        <v/>
      </c>
      <c r="P563" s="270" t="str">
        <f>IF('IV.1-10'!L68="","",'IV.1-10'!L68)</f>
        <v/>
      </c>
      <c r="Q563" s="261" t="str">
        <f>IF('IV.1-10'!M68="","",'IV.1-10'!M68)</f>
        <v/>
      </c>
      <c r="R563" s="158" t="str">
        <f>IF('IV.1-10'!N68="","",'IV.1-10'!N68)</f>
        <v/>
      </c>
      <c r="AE563" s="120"/>
      <c r="AF563" s="120"/>
    </row>
    <row r="564" spans="4:32" x14ac:dyDescent="0.25">
      <c r="D564" s="2454" t="str">
        <f t="shared" si="17"/>
        <v xml:space="preserve"> - </v>
      </c>
      <c r="E564" s="2454" t="str">
        <f t="shared" si="18"/>
        <v xml:space="preserve"> - </v>
      </c>
      <c r="F564" s="2444" t="str">
        <f>IF(L564="","",VLOOKUP(L564,Anexa!D:E,2,FALSE))</f>
        <v/>
      </c>
      <c r="G564" s="1416" t="s">
        <v>5264</v>
      </c>
      <c r="H564" s="134">
        <v>4</v>
      </c>
      <c r="I564" s="135">
        <v>3</v>
      </c>
      <c r="J564" s="136">
        <v>6</v>
      </c>
      <c r="K564" s="272" t="str">
        <f>IF('IV.1-10'!G69="","",'IV.1-10'!G69)</f>
        <v/>
      </c>
      <c r="L564" s="369" t="str">
        <f>IF('IV.1-10'!H69="","",'IV.1-10'!H69)</f>
        <v/>
      </c>
      <c r="M564" s="372" t="str">
        <f>IF('IV.1-10'!I69="","",'IV.1-10'!I69)</f>
        <v/>
      </c>
      <c r="N564" s="270" t="str">
        <f>IF('IV.1-10'!J69="","",'IV.1-10'!J69)</f>
        <v/>
      </c>
      <c r="O564" s="372" t="str">
        <f>IF('IV.1-10'!K69="","",'IV.1-10'!K69)</f>
        <v/>
      </c>
      <c r="P564" s="270" t="str">
        <f>IF('IV.1-10'!L69="","",'IV.1-10'!L69)</f>
        <v/>
      </c>
      <c r="Q564" s="261" t="str">
        <f>IF('IV.1-10'!M69="","",'IV.1-10'!M69)</f>
        <v/>
      </c>
      <c r="R564" s="158" t="str">
        <f>IF('IV.1-10'!N69="","",'IV.1-10'!N69)</f>
        <v/>
      </c>
      <c r="AE564" s="120"/>
      <c r="AF564" s="120"/>
    </row>
    <row r="565" spans="4:32" x14ac:dyDescent="0.25">
      <c r="D565" s="2454" t="str">
        <f t="shared" si="17"/>
        <v xml:space="preserve"> - </v>
      </c>
      <c r="E565" s="2454" t="str">
        <f t="shared" si="18"/>
        <v xml:space="preserve"> - </v>
      </c>
      <c r="F565" s="2444" t="str">
        <f>IF(L565="","",VLOOKUP(L565,Anexa!D:E,2,FALSE))</f>
        <v/>
      </c>
      <c r="G565" s="1416" t="s">
        <v>5264</v>
      </c>
      <c r="H565" s="134">
        <v>4</v>
      </c>
      <c r="I565" s="135">
        <v>3</v>
      </c>
      <c r="J565" s="136">
        <v>7</v>
      </c>
      <c r="K565" s="272" t="str">
        <f>IF('IV.1-10'!G70="","",'IV.1-10'!G70)</f>
        <v/>
      </c>
      <c r="L565" s="369" t="str">
        <f>IF('IV.1-10'!H70="","",'IV.1-10'!H70)</f>
        <v/>
      </c>
      <c r="M565" s="372" t="str">
        <f>IF('IV.1-10'!I70="","",'IV.1-10'!I70)</f>
        <v/>
      </c>
      <c r="N565" s="270" t="str">
        <f>IF('IV.1-10'!J70="","",'IV.1-10'!J70)</f>
        <v/>
      </c>
      <c r="O565" s="372" t="str">
        <f>IF('IV.1-10'!K70="","",'IV.1-10'!K70)</f>
        <v/>
      </c>
      <c r="P565" s="270" t="str">
        <f>IF('IV.1-10'!L70="","",'IV.1-10'!L70)</f>
        <v/>
      </c>
      <c r="Q565" s="261" t="str">
        <f>IF('IV.1-10'!M70="","",'IV.1-10'!M70)</f>
        <v/>
      </c>
      <c r="R565" s="158" t="str">
        <f>IF('IV.1-10'!N70="","",'IV.1-10'!N70)</f>
        <v/>
      </c>
      <c r="AE565" s="120"/>
      <c r="AF565" s="120"/>
    </row>
    <row r="566" spans="4:32" x14ac:dyDescent="0.25">
      <c r="D566" s="2454" t="str">
        <f t="shared" si="17"/>
        <v xml:space="preserve"> - </v>
      </c>
      <c r="E566" s="2454" t="str">
        <f t="shared" si="18"/>
        <v xml:space="preserve"> - </v>
      </c>
      <c r="F566" s="2444" t="str">
        <f>IF(L566="","",VLOOKUP(L566,Anexa!D:E,2,FALSE))</f>
        <v/>
      </c>
      <c r="G566" s="1416" t="s">
        <v>5264</v>
      </c>
      <c r="H566" s="134">
        <v>4</v>
      </c>
      <c r="I566" s="135">
        <v>3</v>
      </c>
      <c r="J566" s="136">
        <v>8</v>
      </c>
      <c r="K566" s="272" t="str">
        <f>IF('IV.1-10'!G71="","",'IV.1-10'!G71)</f>
        <v/>
      </c>
      <c r="L566" s="369" t="str">
        <f>IF('IV.1-10'!H71="","",'IV.1-10'!H71)</f>
        <v/>
      </c>
      <c r="M566" s="372" t="str">
        <f>IF('IV.1-10'!I71="","",'IV.1-10'!I71)</f>
        <v/>
      </c>
      <c r="N566" s="270" t="str">
        <f>IF('IV.1-10'!J71="","",'IV.1-10'!J71)</f>
        <v/>
      </c>
      <c r="O566" s="372" t="str">
        <f>IF('IV.1-10'!K71="","",'IV.1-10'!K71)</f>
        <v/>
      </c>
      <c r="P566" s="270" t="str">
        <f>IF('IV.1-10'!L71="","",'IV.1-10'!L71)</f>
        <v/>
      </c>
      <c r="Q566" s="261" t="str">
        <f>IF('IV.1-10'!M71="","",'IV.1-10'!M71)</f>
        <v/>
      </c>
      <c r="R566" s="158" t="str">
        <f>IF('IV.1-10'!N71="","",'IV.1-10'!N71)</f>
        <v/>
      </c>
      <c r="AE566" s="120"/>
      <c r="AF566" s="120"/>
    </row>
    <row r="567" spans="4:32" x14ac:dyDescent="0.25">
      <c r="D567" s="2454" t="str">
        <f t="shared" si="17"/>
        <v xml:space="preserve"> - </v>
      </c>
      <c r="E567" s="2454" t="str">
        <f t="shared" si="18"/>
        <v xml:space="preserve"> - </v>
      </c>
      <c r="F567" s="2444" t="str">
        <f>IF(L567="","",VLOOKUP(L567,Anexa!D:E,2,FALSE))</f>
        <v/>
      </c>
      <c r="G567" s="1416" t="s">
        <v>5264</v>
      </c>
      <c r="H567" s="134">
        <v>4</v>
      </c>
      <c r="I567" s="135">
        <v>3</v>
      </c>
      <c r="J567" s="136">
        <v>9</v>
      </c>
      <c r="K567" s="272" t="str">
        <f>IF('IV.1-10'!G72="","",'IV.1-10'!G72)</f>
        <v/>
      </c>
      <c r="L567" s="369" t="str">
        <f>IF('IV.1-10'!H72="","",'IV.1-10'!H72)</f>
        <v/>
      </c>
      <c r="M567" s="372" t="str">
        <f>IF('IV.1-10'!I72="","",'IV.1-10'!I72)</f>
        <v/>
      </c>
      <c r="N567" s="270" t="str">
        <f>IF('IV.1-10'!J72="","",'IV.1-10'!J72)</f>
        <v/>
      </c>
      <c r="O567" s="372" t="str">
        <f>IF('IV.1-10'!K72="","",'IV.1-10'!K72)</f>
        <v/>
      </c>
      <c r="P567" s="270" t="str">
        <f>IF('IV.1-10'!L72="","",'IV.1-10'!L72)</f>
        <v/>
      </c>
      <c r="Q567" s="261" t="str">
        <f>IF('IV.1-10'!M72="","",'IV.1-10'!M72)</f>
        <v/>
      </c>
      <c r="R567" s="158" t="str">
        <f>IF('IV.1-10'!N72="","",'IV.1-10'!N72)</f>
        <v/>
      </c>
      <c r="AE567" s="120"/>
      <c r="AF567" s="120"/>
    </row>
    <row r="568" spans="4:32" x14ac:dyDescent="0.25">
      <c r="D568" s="2454" t="str">
        <f t="shared" si="17"/>
        <v xml:space="preserve"> - </v>
      </c>
      <c r="E568" s="2454" t="str">
        <f t="shared" si="18"/>
        <v xml:space="preserve"> - </v>
      </c>
      <c r="F568" s="2444" t="str">
        <f>IF(L568="","",VLOOKUP(L568,Anexa!D:E,2,FALSE))</f>
        <v/>
      </c>
      <c r="G568" s="1416" t="s">
        <v>5264</v>
      </c>
      <c r="H568" s="134">
        <v>4</v>
      </c>
      <c r="I568" s="135">
        <v>3</v>
      </c>
      <c r="J568" s="136">
        <v>10</v>
      </c>
      <c r="K568" s="272" t="str">
        <f>IF('IV.1-10'!G73="","",'IV.1-10'!G73)</f>
        <v/>
      </c>
      <c r="L568" s="369" t="str">
        <f>IF('IV.1-10'!H73="","",'IV.1-10'!H73)</f>
        <v/>
      </c>
      <c r="M568" s="372" t="str">
        <f>IF('IV.1-10'!I73="","",'IV.1-10'!I73)</f>
        <v/>
      </c>
      <c r="N568" s="270" t="str">
        <f>IF('IV.1-10'!J73="","",'IV.1-10'!J73)</f>
        <v/>
      </c>
      <c r="O568" s="372" t="str">
        <f>IF('IV.1-10'!K73="","",'IV.1-10'!K73)</f>
        <v/>
      </c>
      <c r="P568" s="270" t="str">
        <f>IF('IV.1-10'!L73="","",'IV.1-10'!L73)</f>
        <v/>
      </c>
      <c r="Q568" s="261" t="str">
        <f>IF('IV.1-10'!M73="","",'IV.1-10'!M73)</f>
        <v/>
      </c>
      <c r="R568" s="158" t="str">
        <f>IF('IV.1-10'!N73="","",'IV.1-10'!N73)</f>
        <v/>
      </c>
      <c r="AE568" s="120"/>
      <c r="AF568" s="120"/>
    </row>
    <row r="569" spans="4:32" x14ac:dyDescent="0.25">
      <c r="D569" s="2454" t="str">
        <f t="shared" si="17"/>
        <v xml:space="preserve"> - </v>
      </c>
      <c r="E569" s="2454" t="str">
        <f t="shared" si="18"/>
        <v xml:space="preserve"> - </v>
      </c>
      <c r="F569" s="2444" t="str">
        <f>IF(L569="","",VLOOKUP(L569,Anexa!D:E,2,FALSE))</f>
        <v/>
      </c>
      <c r="G569" s="1416" t="s">
        <v>5264</v>
      </c>
      <c r="H569" s="134">
        <v>4</v>
      </c>
      <c r="I569" s="135">
        <v>3</v>
      </c>
      <c r="J569" s="136">
        <v>11</v>
      </c>
      <c r="K569" s="272" t="str">
        <f>IF('IV.1-10'!G74="","",'IV.1-10'!G74)</f>
        <v/>
      </c>
      <c r="L569" s="369" t="str">
        <f>IF('IV.1-10'!H74="","",'IV.1-10'!H74)</f>
        <v/>
      </c>
      <c r="M569" s="372" t="str">
        <f>IF('IV.1-10'!I74="","",'IV.1-10'!I74)</f>
        <v/>
      </c>
      <c r="N569" s="270" t="str">
        <f>IF('IV.1-10'!J74="","",'IV.1-10'!J74)</f>
        <v/>
      </c>
      <c r="O569" s="372" t="str">
        <f>IF('IV.1-10'!K74="","",'IV.1-10'!K74)</f>
        <v/>
      </c>
      <c r="P569" s="270" t="str">
        <f>IF('IV.1-10'!L74="","",'IV.1-10'!L74)</f>
        <v/>
      </c>
      <c r="Q569" s="261" t="str">
        <f>IF('IV.1-10'!M74="","",'IV.1-10'!M74)</f>
        <v/>
      </c>
      <c r="R569" s="158" t="str">
        <f>IF('IV.1-10'!N74="","",'IV.1-10'!N74)</f>
        <v/>
      </c>
      <c r="AE569" s="120"/>
      <c r="AF569" s="120"/>
    </row>
    <row r="570" spans="4:32" x14ac:dyDescent="0.25">
      <c r="D570" s="2454" t="str">
        <f t="shared" si="17"/>
        <v xml:space="preserve"> - </v>
      </c>
      <c r="E570" s="2454" t="str">
        <f t="shared" si="18"/>
        <v xml:space="preserve"> - </v>
      </c>
      <c r="F570" s="2444" t="str">
        <f>IF(L570="","",VLOOKUP(L570,Anexa!D:E,2,FALSE))</f>
        <v/>
      </c>
      <c r="G570" s="1416" t="s">
        <v>5264</v>
      </c>
      <c r="H570" s="134">
        <v>4</v>
      </c>
      <c r="I570" s="135">
        <v>3</v>
      </c>
      <c r="J570" s="136">
        <v>12</v>
      </c>
      <c r="K570" s="272" t="str">
        <f>IF('IV.1-10'!G75="","",'IV.1-10'!G75)</f>
        <v/>
      </c>
      <c r="L570" s="369" t="str">
        <f>IF('IV.1-10'!H75="","",'IV.1-10'!H75)</f>
        <v/>
      </c>
      <c r="M570" s="372" t="str">
        <f>IF('IV.1-10'!I75="","",'IV.1-10'!I75)</f>
        <v/>
      </c>
      <c r="N570" s="270" t="str">
        <f>IF('IV.1-10'!J75="","",'IV.1-10'!J75)</f>
        <v/>
      </c>
      <c r="O570" s="372" t="str">
        <f>IF('IV.1-10'!K75="","",'IV.1-10'!K75)</f>
        <v/>
      </c>
      <c r="P570" s="270" t="str">
        <f>IF('IV.1-10'!L75="","",'IV.1-10'!L75)</f>
        <v/>
      </c>
      <c r="Q570" s="261" t="str">
        <f>IF('IV.1-10'!M75="","",'IV.1-10'!M75)</f>
        <v/>
      </c>
      <c r="R570" s="158" t="str">
        <f>IF('IV.1-10'!N75="","",'IV.1-10'!N75)</f>
        <v/>
      </c>
      <c r="AE570" s="120"/>
      <c r="AF570" s="120"/>
    </row>
    <row r="571" spans="4:32" x14ac:dyDescent="0.25">
      <c r="D571" s="2454" t="str">
        <f t="shared" si="17"/>
        <v xml:space="preserve"> - </v>
      </c>
      <c r="E571" s="2454" t="str">
        <f t="shared" si="18"/>
        <v xml:space="preserve"> - </v>
      </c>
      <c r="F571" s="2444" t="str">
        <f>IF(L571="","",VLOOKUP(L571,Anexa!D:E,2,FALSE))</f>
        <v/>
      </c>
      <c r="G571" s="1416" t="s">
        <v>5264</v>
      </c>
      <c r="H571" s="134">
        <v>4</v>
      </c>
      <c r="I571" s="135">
        <v>3</v>
      </c>
      <c r="J571" s="136">
        <v>13</v>
      </c>
      <c r="K571" s="272" t="str">
        <f>IF('IV.1-10'!G76="","",'IV.1-10'!G76)</f>
        <v/>
      </c>
      <c r="L571" s="369" t="str">
        <f>IF('IV.1-10'!H76="","",'IV.1-10'!H76)</f>
        <v/>
      </c>
      <c r="M571" s="372" t="str">
        <f>IF('IV.1-10'!I76="","",'IV.1-10'!I76)</f>
        <v/>
      </c>
      <c r="N571" s="270" t="str">
        <f>IF('IV.1-10'!J76="","",'IV.1-10'!J76)</f>
        <v/>
      </c>
      <c r="O571" s="372" t="str">
        <f>IF('IV.1-10'!K76="","",'IV.1-10'!K76)</f>
        <v/>
      </c>
      <c r="P571" s="270" t="str">
        <f>IF('IV.1-10'!L76="","",'IV.1-10'!L76)</f>
        <v/>
      </c>
      <c r="Q571" s="261" t="str">
        <f>IF('IV.1-10'!M76="","",'IV.1-10'!M76)</f>
        <v/>
      </c>
      <c r="R571" s="158" t="str">
        <f>IF('IV.1-10'!N76="","",'IV.1-10'!N76)</f>
        <v/>
      </c>
      <c r="AE571" s="120"/>
      <c r="AF571" s="120"/>
    </row>
    <row r="572" spans="4:32" x14ac:dyDescent="0.25">
      <c r="D572" s="2454" t="str">
        <f t="shared" si="17"/>
        <v xml:space="preserve"> - </v>
      </c>
      <c r="E572" s="2454" t="str">
        <f t="shared" si="18"/>
        <v xml:space="preserve"> - </v>
      </c>
      <c r="F572" s="2444" t="str">
        <f>IF(L572="","",VLOOKUP(L572,Anexa!D:E,2,FALSE))</f>
        <v/>
      </c>
      <c r="G572" s="1416" t="s">
        <v>5264</v>
      </c>
      <c r="H572" s="134">
        <v>4</v>
      </c>
      <c r="I572" s="135">
        <v>3</v>
      </c>
      <c r="J572" s="136">
        <v>14</v>
      </c>
      <c r="K572" s="272" t="str">
        <f>IF('IV.1-10'!G77="","",'IV.1-10'!G77)</f>
        <v/>
      </c>
      <c r="L572" s="369" t="str">
        <f>IF('IV.1-10'!H77="","",'IV.1-10'!H77)</f>
        <v/>
      </c>
      <c r="M572" s="372" t="str">
        <f>IF('IV.1-10'!I77="","",'IV.1-10'!I77)</f>
        <v/>
      </c>
      <c r="N572" s="270" t="str">
        <f>IF('IV.1-10'!J77="","",'IV.1-10'!J77)</f>
        <v/>
      </c>
      <c r="O572" s="372" t="str">
        <f>IF('IV.1-10'!K77="","",'IV.1-10'!K77)</f>
        <v/>
      </c>
      <c r="P572" s="270" t="str">
        <f>IF('IV.1-10'!L77="","",'IV.1-10'!L77)</f>
        <v/>
      </c>
      <c r="Q572" s="261" t="str">
        <f>IF('IV.1-10'!M77="","",'IV.1-10'!M77)</f>
        <v/>
      </c>
      <c r="R572" s="158" t="str">
        <f>IF('IV.1-10'!N77="","",'IV.1-10'!N77)</f>
        <v/>
      </c>
      <c r="AE572" s="120"/>
      <c r="AF572" s="120"/>
    </row>
    <row r="573" spans="4:32" x14ac:dyDescent="0.25">
      <c r="D573" s="2454" t="str">
        <f t="shared" si="17"/>
        <v xml:space="preserve"> - </v>
      </c>
      <c r="E573" s="2454" t="str">
        <f t="shared" si="18"/>
        <v xml:space="preserve"> - </v>
      </c>
      <c r="F573" s="2444" t="str">
        <f>IF(L573="","",VLOOKUP(L573,Anexa!D:E,2,FALSE))</f>
        <v/>
      </c>
      <c r="G573" s="1416" t="s">
        <v>5264</v>
      </c>
      <c r="H573" s="134">
        <v>4</v>
      </c>
      <c r="I573" s="135">
        <v>3</v>
      </c>
      <c r="J573" s="136">
        <v>15</v>
      </c>
      <c r="K573" s="272" t="str">
        <f>IF('IV.1-10'!G78="","",'IV.1-10'!G78)</f>
        <v/>
      </c>
      <c r="L573" s="369" t="str">
        <f>IF('IV.1-10'!H78="","",'IV.1-10'!H78)</f>
        <v/>
      </c>
      <c r="M573" s="372" t="str">
        <f>IF('IV.1-10'!I78="","",'IV.1-10'!I78)</f>
        <v/>
      </c>
      <c r="N573" s="270" t="str">
        <f>IF('IV.1-10'!J78="","",'IV.1-10'!J78)</f>
        <v/>
      </c>
      <c r="O573" s="372" t="str">
        <f>IF('IV.1-10'!K78="","",'IV.1-10'!K78)</f>
        <v/>
      </c>
      <c r="P573" s="270" t="str">
        <f>IF('IV.1-10'!L78="","",'IV.1-10'!L78)</f>
        <v/>
      </c>
      <c r="Q573" s="261" t="str">
        <f>IF('IV.1-10'!M78="","",'IV.1-10'!M78)</f>
        <v/>
      </c>
      <c r="R573" s="158" t="str">
        <f>IF('IV.1-10'!N78="","",'IV.1-10'!N78)</f>
        <v/>
      </c>
      <c r="AE573" s="120"/>
      <c r="AF573" s="120"/>
    </row>
    <row r="574" spans="4:32" x14ac:dyDescent="0.25">
      <c r="D574" s="2454" t="str">
        <f t="shared" si="17"/>
        <v xml:space="preserve"> - </v>
      </c>
      <c r="E574" s="2454" t="str">
        <f t="shared" si="18"/>
        <v xml:space="preserve"> - </v>
      </c>
      <c r="F574" s="2444" t="str">
        <f>IF(L574="","",VLOOKUP(L574,Anexa!D:E,2,FALSE))</f>
        <v/>
      </c>
      <c r="G574" s="1416" t="s">
        <v>5264</v>
      </c>
      <c r="H574" s="134">
        <v>4</v>
      </c>
      <c r="I574" s="135">
        <v>3</v>
      </c>
      <c r="J574" s="136">
        <v>16</v>
      </c>
      <c r="K574" s="272" t="str">
        <f>IF('IV.1-10'!G79="","",'IV.1-10'!G79)</f>
        <v/>
      </c>
      <c r="L574" s="369" t="str">
        <f>IF('IV.1-10'!H79="","",'IV.1-10'!H79)</f>
        <v/>
      </c>
      <c r="M574" s="372" t="str">
        <f>IF('IV.1-10'!I79="","",'IV.1-10'!I79)</f>
        <v/>
      </c>
      <c r="N574" s="270" t="str">
        <f>IF('IV.1-10'!J79="","",'IV.1-10'!J79)</f>
        <v/>
      </c>
      <c r="O574" s="372" t="str">
        <f>IF('IV.1-10'!K79="","",'IV.1-10'!K79)</f>
        <v/>
      </c>
      <c r="P574" s="270" t="str">
        <f>IF('IV.1-10'!L79="","",'IV.1-10'!L79)</f>
        <v/>
      </c>
      <c r="Q574" s="261" t="str">
        <f>IF('IV.1-10'!M79="","",'IV.1-10'!M79)</f>
        <v/>
      </c>
      <c r="R574" s="158" t="str">
        <f>IF('IV.1-10'!N79="","",'IV.1-10'!N79)</f>
        <v/>
      </c>
      <c r="AE574" s="120"/>
      <c r="AF574" s="120"/>
    </row>
    <row r="575" spans="4:32" x14ac:dyDescent="0.25">
      <c r="D575" s="2454" t="str">
        <f t="shared" si="17"/>
        <v xml:space="preserve"> - </v>
      </c>
      <c r="E575" s="2454" t="str">
        <f t="shared" si="18"/>
        <v xml:space="preserve"> - </v>
      </c>
      <c r="F575" s="2444" t="str">
        <f>IF(L575="","",VLOOKUP(L575,Anexa!D:E,2,FALSE))</f>
        <v/>
      </c>
      <c r="G575" s="1416" t="s">
        <v>5264</v>
      </c>
      <c r="H575" s="134">
        <v>4</v>
      </c>
      <c r="I575" s="135">
        <v>3</v>
      </c>
      <c r="J575" s="136">
        <v>17</v>
      </c>
      <c r="K575" s="272" t="str">
        <f>IF('IV.1-10'!G80="","",'IV.1-10'!G80)</f>
        <v/>
      </c>
      <c r="L575" s="369" t="str">
        <f>IF('IV.1-10'!H80="","",'IV.1-10'!H80)</f>
        <v/>
      </c>
      <c r="M575" s="372" t="str">
        <f>IF('IV.1-10'!I80="","",'IV.1-10'!I80)</f>
        <v/>
      </c>
      <c r="N575" s="270" t="str">
        <f>IF('IV.1-10'!J80="","",'IV.1-10'!J80)</f>
        <v/>
      </c>
      <c r="O575" s="372" t="str">
        <f>IF('IV.1-10'!K80="","",'IV.1-10'!K80)</f>
        <v/>
      </c>
      <c r="P575" s="270" t="str">
        <f>IF('IV.1-10'!L80="","",'IV.1-10'!L80)</f>
        <v/>
      </c>
      <c r="Q575" s="261" t="str">
        <f>IF('IV.1-10'!M80="","",'IV.1-10'!M80)</f>
        <v/>
      </c>
      <c r="R575" s="158" t="str">
        <f>IF('IV.1-10'!N80="","",'IV.1-10'!N80)</f>
        <v/>
      </c>
      <c r="AE575" s="120"/>
      <c r="AF575" s="120"/>
    </row>
    <row r="576" spans="4:32" x14ac:dyDescent="0.25">
      <c r="D576" s="2454" t="str">
        <f t="shared" si="17"/>
        <v xml:space="preserve"> - </v>
      </c>
      <c r="E576" s="2454" t="str">
        <f t="shared" si="18"/>
        <v xml:space="preserve"> - </v>
      </c>
      <c r="F576" s="2444" t="str">
        <f>IF(L576="","",VLOOKUP(L576,Anexa!D:E,2,FALSE))</f>
        <v/>
      </c>
      <c r="G576" s="1416" t="s">
        <v>5264</v>
      </c>
      <c r="H576" s="134">
        <v>4</v>
      </c>
      <c r="I576" s="135">
        <v>3</v>
      </c>
      <c r="J576" s="136">
        <v>18</v>
      </c>
      <c r="K576" s="272" t="str">
        <f>IF('IV.1-10'!G81="","",'IV.1-10'!G81)</f>
        <v/>
      </c>
      <c r="L576" s="369" t="str">
        <f>IF('IV.1-10'!H81="","",'IV.1-10'!H81)</f>
        <v/>
      </c>
      <c r="M576" s="372" t="str">
        <f>IF('IV.1-10'!I81="","",'IV.1-10'!I81)</f>
        <v/>
      </c>
      <c r="N576" s="270" t="str">
        <f>IF('IV.1-10'!J81="","",'IV.1-10'!J81)</f>
        <v/>
      </c>
      <c r="O576" s="372" t="str">
        <f>IF('IV.1-10'!K81="","",'IV.1-10'!K81)</f>
        <v/>
      </c>
      <c r="P576" s="270" t="str">
        <f>IF('IV.1-10'!L81="","",'IV.1-10'!L81)</f>
        <v/>
      </c>
      <c r="Q576" s="261" t="str">
        <f>IF('IV.1-10'!M81="","",'IV.1-10'!M81)</f>
        <v/>
      </c>
      <c r="R576" s="158" t="str">
        <f>IF('IV.1-10'!N81="","",'IV.1-10'!N81)</f>
        <v/>
      </c>
      <c r="AE576" s="120"/>
      <c r="AF576" s="120"/>
    </row>
    <row r="577" spans="4:32" x14ac:dyDescent="0.25">
      <c r="D577" s="2454" t="str">
        <f t="shared" si="17"/>
        <v xml:space="preserve"> - </v>
      </c>
      <c r="E577" s="2454" t="str">
        <f t="shared" si="18"/>
        <v xml:space="preserve"> - </v>
      </c>
      <c r="F577" s="2444" t="str">
        <f>IF(L577="","",VLOOKUP(L577,Anexa!D:E,2,FALSE))</f>
        <v/>
      </c>
      <c r="G577" s="1416" t="s">
        <v>5264</v>
      </c>
      <c r="H577" s="134">
        <v>4</v>
      </c>
      <c r="I577" s="135">
        <v>3</v>
      </c>
      <c r="J577" s="136">
        <v>19</v>
      </c>
      <c r="K577" s="272" t="str">
        <f>IF('IV.1-10'!G82="","",'IV.1-10'!G82)</f>
        <v/>
      </c>
      <c r="L577" s="369" t="str">
        <f>IF('IV.1-10'!H82="","",'IV.1-10'!H82)</f>
        <v/>
      </c>
      <c r="M577" s="372" t="str">
        <f>IF('IV.1-10'!I82="","",'IV.1-10'!I82)</f>
        <v/>
      </c>
      <c r="N577" s="270" t="str">
        <f>IF('IV.1-10'!J82="","",'IV.1-10'!J82)</f>
        <v/>
      </c>
      <c r="O577" s="372" t="str">
        <f>IF('IV.1-10'!K82="","",'IV.1-10'!K82)</f>
        <v/>
      </c>
      <c r="P577" s="270" t="str">
        <f>IF('IV.1-10'!L82="","",'IV.1-10'!L82)</f>
        <v/>
      </c>
      <c r="Q577" s="261" t="str">
        <f>IF('IV.1-10'!M82="","",'IV.1-10'!M82)</f>
        <v/>
      </c>
      <c r="R577" s="158" t="str">
        <f>IF('IV.1-10'!N82="","",'IV.1-10'!N82)</f>
        <v/>
      </c>
      <c r="AE577" s="120"/>
      <c r="AF577" s="120"/>
    </row>
    <row r="578" spans="4:32" x14ac:dyDescent="0.25">
      <c r="D578" s="2454" t="str">
        <f t="shared" si="17"/>
        <v xml:space="preserve"> - </v>
      </c>
      <c r="E578" s="2454" t="str">
        <f t="shared" si="18"/>
        <v xml:space="preserve"> - </v>
      </c>
      <c r="F578" s="2444" t="str">
        <f>IF(L578="","",VLOOKUP(L578,Anexa!D:E,2,FALSE))</f>
        <v/>
      </c>
      <c r="G578" s="1416" t="s">
        <v>5264</v>
      </c>
      <c r="H578" s="134">
        <v>4</v>
      </c>
      <c r="I578" s="135">
        <v>3</v>
      </c>
      <c r="J578" s="136">
        <v>20</v>
      </c>
      <c r="K578" s="272" t="str">
        <f>IF('IV.1-10'!G83="","",'IV.1-10'!G83)</f>
        <v/>
      </c>
      <c r="L578" s="369" t="str">
        <f>IF('IV.1-10'!H83="","",'IV.1-10'!H83)</f>
        <v/>
      </c>
      <c r="M578" s="372" t="str">
        <f>IF('IV.1-10'!I83="","",'IV.1-10'!I83)</f>
        <v/>
      </c>
      <c r="N578" s="270" t="str">
        <f>IF('IV.1-10'!J83="","",'IV.1-10'!J83)</f>
        <v/>
      </c>
      <c r="O578" s="372" t="str">
        <f>IF('IV.1-10'!K83="","",'IV.1-10'!K83)</f>
        <v/>
      </c>
      <c r="P578" s="270" t="str">
        <f>IF('IV.1-10'!L83="","",'IV.1-10'!L83)</f>
        <v/>
      </c>
      <c r="Q578" s="261" t="str">
        <f>IF('IV.1-10'!M83="","",'IV.1-10'!M83)</f>
        <v/>
      </c>
      <c r="R578" s="158" t="str">
        <f>IF('IV.1-10'!N83="","",'IV.1-10'!N83)</f>
        <v/>
      </c>
      <c r="AE578" s="120"/>
      <c r="AF578" s="120"/>
    </row>
    <row r="579" spans="4:32" x14ac:dyDescent="0.25">
      <c r="D579" s="2454" t="str">
        <f t="shared" si="17"/>
        <v xml:space="preserve"> - </v>
      </c>
      <c r="E579" s="2454" t="str">
        <f t="shared" si="18"/>
        <v xml:space="preserve"> - </v>
      </c>
      <c r="F579" s="2444" t="str">
        <f>IF(L579="","",VLOOKUP(L579,Anexa!D:E,2,FALSE))</f>
        <v/>
      </c>
      <c r="G579" s="1416" t="s">
        <v>5264</v>
      </c>
      <c r="H579" s="134">
        <v>4</v>
      </c>
      <c r="I579" s="135">
        <v>3</v>
      </c>
      <c r="J579" s="136">
        <v>21</v>
      </c>
      <c r="K579" s="272" t="str">
        <f>IF('IV.1-10'!G84="","",'IV.1-10'!G84)</f>
        <v/>
      </c>
      <c r="L579" s="369" t="str">
        <f>IF('IV.1-10'!H84="","",'IV.1-10'!H84)</f>
        <v/>
      </c>
      <c r="M579" s="372" t="str">
        <f>IF('IV.1-10'!I84="","",'IV.1-10'!I84)</f>
        <v/>
      </c>
      <c r="N579" s="270" t="str">
        <f>IF('IV.1-10'!J84="","",'IV.1-10'!J84)</f>
        <v/>
      </c>
      <c r="O579" s="372" t="str">
        <f>IF('IV.1-10'!K84="","",'IV.1-10'!K84)</f>
        <v/>
      </c>
      <c r="P579" s="270" t="str">
        <f>IF('IV.1-10'!L84="","",'IV.1-10'!L84)</f>
        <v/>
      </c>
      <c r="Q579" s="261" t="str">
        <f>IF('IV.1-10'!M84="","",'IV.1-10'!M84)</f>
        <v/>
      </c>
      <c r="R579" s="158" t="str">
        <f>IF('IV.1-10'!N84="","",'IV.1-10'!N84)</f>
        <v/>
      </c>
      <c r="AE579" s="120"/>
      <c r="AF579" s="120"/>
    </row>
    <row r="580" spans="4:32" x14ac:dyDescent="0.25">
      <c r="D580" s="2454" t="str">
        <f t="shared" ref="D580:D643" si="19">IF(E580=" - "," - ","CUI"&amp;TEXT(E580,"0000000000")&amp;"_Cap"&amp;H580&amp;"Pct"&amp;TEXT(I580,"000")&amp;"Rd"&amp;TEXT(J580,"000"))</f>
        <v xml:space="preserve"> - </v>
      </c>
      <c r="E580" s="2454" t="str">
        <f t="shared" si="18"/>
        <v xml:space="preserve"> - </v>
      </c>
      <c r="F580" s="2444" t="str">
        <f>IF(L580="","",VLOOKUP(L580,Anexa!D:E,2,FALSE))</f>
        <v/>
      </c>
      <c r="G580" s="1416" t="s">
        <v>5264</v>
      </c>
      <c r="H580" s="134">
        <v>4</v>
      </c>
      <c r="I580" s="135">
        <v>3</v>
      </c>
      <c r="J580" s="136">
        <v>22</v>
      </c>
      <c r="K580" s="272" t="str">
        <f>IF('IV.1-10'!G85="","",'IV.1-10'!G85)</f>
        <v/>
      </c>
      <c r="L580" s="369" t="str">
        <f>IF('IV.1-10'!H85="","",'IV.1-10'!H85)</f>
        <v/>
      </c>
      <c r="M580" s="372" t="str">
        <f>IF('IV.1-10'!I85="","",'IV.1-10'!I85)</f>
        <v/>
      </c>
      <c r="N580" s="270" t="str">
        <f>IF('IV.1-10'!J85="","",'IV.1-10'!J85)</f>
        <v/>
      </c>
      <c r="O580" s="372" t="str">
        <f>IF('IV.1-10'!K85="","",'IV.1-10'!K85)</f>
        <v/>
      </c>
      <c r="P580" s="270" t="str">
        <f>IF('IV.1-10'!L85="","",'IV.1-10'!L85)</f>
        <v/>
      </c>
      <c r="Q580" s="261" t="str">
        <f>IF('IV.1-10'!M85="","",'IV.1-10'!M85)</f>
        <v/>
      </c>
      <c r="R580" s="158" t="str">
        <f>IF('IV.1-10'!N85="","",'IV.1-10'!N85)</f>
        <v/>
      </c>
      <c r="AE580" s="120"/>
      <c r="AF580" s="120"/>
    </row>
    <row r="581" spans="4:32" x14ac:dyDescent="0.25">
      <c r="D581" s="2454" t="str">
        <f t="shared" si="19"/>
        <v xml:space="preserve"> - </v>
      </c>
      <c r="E581" s="2454" t="str">
        <f t="shared" si="18"/>
        <v xml:space="preserve"> - </v>
      </c>
      <c r="F581" s="2444" t="str">
        <f>IF(L581="","",VLOOKUP(L581,Anexa!D:E,2,FALSE))</f>
        <v/>
      </c>
      <c r="G581" s="1416" t="s">
        <v>5264</v>
      </c>
      <c r="H581" s="134">
        <v>4</v>
      </c>
      <c r="I581" s="135">
        <v>3</v>
      </c>
      <c r="J581" s="136">
        <v>23</v>
      </c>
      <c r="K581" s="272" t="str">
        <f>IF('IV.1-10'!G86="","",'IV.1-10'!G86)</f>
        <v/>
      </c>
      <c r="L581" s="369" t="str">
        <f>IF('IV.1-10'!H86="","",'IV.1-10'!H86)</f>
        <v/>
      </c>
      <c r="M581" s="372" t="str">
        <f>IF('IV.1-10'!I86="","",'IV.1-10'!I86)</f>
        <v/>
      </c>
      <c r="N581" s="270" t="str">
        <f>IF('IV.1-10'!J86="","",'IV.1-10'!J86)</f>
        <v/>
      </c>
      <c r="O581" s="372" t="str">
        <f>IF('IV.1-10'!K86="","",'IV.1-10'!K86)</f>
        <v/>
      </c>
      <c r="P581" s="270" t="str">
        <f>IF('IV.1-10'!L86="","",'IV.1-10'!L86)</f>
        <v/>
      </c>
      <c r="Q581" s="261" t="str">
        <f>IF('IV.1-10'!M86="","",'IV.1-10'!M86)</f>
        <v/>
      </c>
      <c r="R581" s="158" t="str">
        <f>IF('IV.1-10'!N86="","",'IV.1-10'!N86)</f>
        <v/>
      </c>
      <c r="AE581" s="120"/>
      <c r="AF581" s="120"/>
    </row>
    <row r="582" spans="4:32" x14ac:dyDescent="0.25">
      <c r="D582" s="2454" t="str">
        <f t="shared" si="19"/>
        <v xml:space="preserve"> - </v>
      </c>
      <c r="E582" s="2454" t="str">
        <f t="shared" ref="E582:E689" si="20">E581</f>
        <v xml:space="preserve"> - </v>
      </c>
      <c r="F582" s="2444" t="str">
        <f>IF(L582="","",VLOOKUP(L582,Anexa!D:E,2,FALSE))</f>
        <v/>
      </c>
      <c r="G582" s="1416" t="s">
        <v>5264</v>
      </c>
      <c r="H582" s="134">
        <v>4</v>
      </c>
      <c r="I582" s="135">
        <v>3</v>
      </c>
      <c r="J582" s="136">
        <v>24</v>
      </c>
      <c r="K582" s="272" t="str">
        <f>IF('IV.1-10'!G87="","",'IV.1-10'!G87)</f>
        <v/>
      </c>
      <c r="L582" s="369" t="str">
        <f>IF('IV.1-10'!H87="","",'IV.1-10'!H87)</f>
        <v/>
      </c>
      <c r="M582" s="372" t="str">
        <f>IF('IV.1-10'!I87="","",'IV.1-10'!I87)</f>
        <v/>
      </c>
      <c r="N582" s="270" t="str">
        <f>IF('IV.1-10'!J87="","",'IV.1-10'!J87)</f>
        <v/>
      </c>
      <c r="O582" s="372" t="str">
        <f>IF('IV.1-10'!K87="","",'IV.1-10'!K87)</f>
        <v/>
      </c>
      <c r="P582" s="270" t="str">
        <f>IF('IV.1-10'!L87="","",'IV.1-10'!L87)</f>
        <v/>
      </c>
      <c r="Q582" s="261" t="str">
        <f>IF('IV.1-10'!M87="","",'IV.1-10'!M87)</f>
        <v/>
      </c>
      <c r="R582" s="158" t="str">
        <f>IF('IV.1-10'!N87="","",'IV.1-10'!N87)</f>
        <v/>
      </c>
      <c r="AE582" s="120"/>
      <c r="AF582" s="120"/>
    </row>
    <row r="583" spans="4:32" x14ac:dyDescent="0.25">
      <c r="D583" s="2454" t="str">
        <f t="shared" si="19"/>
        <v xml:space="preserve"> - </v>
      </c>
      <c r="E583" s="2454" t="str">
        <f t="shared" si="20"/>
        <v xml:space="preserve"> - </v>
      </c>
      <c r="F583" s="2444" t="str">
        <f>IF(L583="","",VLOOKUP(L583,Anexa!D:E,2,FALSE))</f>
        <v/>
      </c>
      <c r="G583" s="1416" t="s">
        <v>5264</v>
      </c>
      <c r="H583" s="134">
        <v>4</v>
      </c>
      <c r="I583" s="135">
        <v>3</v>
      </c>
      <c r="J583" s="136">
        <v>25</v>
      </c>
      <c r="K583" s="272" t="str">
        <f>IF('IV.1-10'!G88="","",'IV.1-10'!G88)</f>
        <v/>
      </c>
      <c r="L583" s="369" t="str">
        <f>IF('IV.1-10'!H88="","",'IV.1-10'!H88)</f>
        <v/>
      </c>
      <c r="M583" s="372" t="str">
        <f>IF('IV.1-10'!I88="","",'IV.1-10'!I88)</f>
        <v/>
      </c>
      <c r="N583" s="270" t="str">
        <f>IF('IV.1-10'!J88="","",'IV.1-10'!J88)</f>
        <v/>
      </c>
      <c r="O583" s="372" t="str">
        <f>IF('IV.1-10'!K88="","",'IV.1-10'!K88)</f>
        <v/>
      </c>
      <c r="P583" s="270" t="str">
        <f>IF('IV.1-10'!L88="","",'IV.1-10'!L88)</f>
        <v/>
      </c>
      <c r="Q583" s="261" t="str">
        <f>IF('IV.1-10'!M88="","",'IV.1-10'!M88)</f>
        <v/>
      </c>
      <c r="R583" s="158" t="str">
        <f>IF('IV.1-10'!N88="","",'IV.1-10'!N88)</f>
        <v/>
      </c>
      <c r="AE583" s="120"/>
      <c r="AF583" s="120"/>
    </row>
    <row r="584" spans="4:32" x14ac:dyDescent="0.25">
      <c r="D584" s="2454" t="str">
        <f t="shared" si="19"/>
        <v xml:space="preserve"> - </v>
      </c>
      <c r="E584" s="2454" t="str">
        <f t="shared" si="20"/>
        <v xml:space="preserve"> - </v>
      </c>
      <c r="F584" s="2444" t="str">
        <f>IF(L584="","",VLOOKUP(L584,Anexa!D:E,2,FALSE))</f>
        <v/>
      </c>
      <c r="G584" s="1416" t="s">
        <v>5264</v>
      </c>
      <c r="H584" s="134">
        <v>4</v>
      </c>
      <c r="I584" s="135">
        <v>3</v>
      </c>
      <c r="J584" s="136">
        <v>26</v>
      </c>
      <c r="K584" s="272" t="str">
        <f>IF('IV.1-10'!G89="","",'IV.1-10'!G89)</f>
        <v/>
      </c>
      <c r="L584" s="369" t="str">
        <f>IF('IV.1-10'!H89="","",'IV.1-10'!H89)</f>
        <v/>
      </c>
      <c r="M584" s="372" t="str">
        <f>IF('IV.1-10'!I89="","",'IV.1-10'!I89)</f>
        <v/>
      </c>
      <c r="N584" s="270" t="str">
        <f>IF('IV.1-10'!J89="","",'IV.1-10'!J89)</f>
        <v/>
      </c>
      <c r="O584" s="372" t="str">
        <f>IF('IV.1-10'!K89="","",'IV.1-10'!K89)</f>
        <v/>
      </c>
      <c r="P584" s="270" t="str">
        <f>IF('IV.1-10'!L89="","",'IV.1-10'!L89)</f>
        <v/>
      </c>
      <c r="Q584" s="261" t="str">
        <f>IF('IV.1-10'!M89="","",'IV.1-10'!M89)</f>
        <v/>
      </c>
      <c r="R584" s="158" t="str">
        <f>IF('IV.1-10'!N89="","",'IV.1-10'!N89)</f>
        <v/>
      </c>
      <c r="AE584" s="120"/>
      <c r="AF584" s="120"/>
    </row>
    <row r="585" spans="4:32" x14ac:dyDescent="0.25">
      <c r="D585" s="2454" t="str">
        <f t="shared" si="19"/>
        <v xml:space="preserve"> - </v>
      </c>
      <c r="E585" s="2454" t="str">
        <f t="shared" si="20"/>
        <v xml:space="preserve"> - </v>
      </c>
      <c r="F585" s="2444" t="str">
        <f>IF(L585="","",VLOOKUP(L585,Anexa!D:E,2,FALSE))</f>
        <v/>
      </c>
      <c r="G585" s="1416" t="s">
        <v>5264</v>
      </c>
      <c r="H585" s="134">
        <v>4</v>
      </c>
      <c r="I585" s="135">
        <v>3</v>
      </c>
      <c r="J585" s="136">
        <v>27</v>
      </c>
      <c r="K585" s="272" t="str">
        <f>IF('IV.1-10'!G90="","",'IV.1-10'!G90)</f>
        <v/>
      </c>
      <c r="L585" s="369" t="str">
        <f>IF('IV.1-10'!H90="","",'IV.1-10'!H90)</f>
        <v/>
      </c>
      <c r="M585" s="372" t="str">
        <f>IF('IV.1-10'!I90="","",'IV.1-10'!I90)</f>
        <v/>
      </c>
      <c r="N585" s="270" t="str">
        <f>IF('IV.1-10'!J90="","",'IV.1-10'!J90)</f>
        <v/>
      </c>
      <c r="O585" s="372" t="str">
        <f>IF('IV.1-10'!K90="","",'IV.1-10'!K90)</f>
        <v/>
      </c>
      <c r="P585" s="270" t="str">
        <f>IF('IV.1-10'!L90="","",'IV.1-10'!L90)</f>
        <v/>
      </c>
      <c r="Q585" s="261" t="str">
        <f>IF('IV.1-10'!M90="","",'IV.1-10'!M90)</f>
        <v/>
      </c>
      <c r="R585" s="158" t="str">
        <f>IF('IV.1-10'!N90="","",'IV.1-10'!N90)</f>
        <v/>
      </c>
      <c r="AE585" s="120"/>
      <c r="AF585" s="120"/>
    </row>
    <row r="586" spans="4:32" x14ac:dyDescent="0.25">
      <c r="D586" s="2454" t="str">
        <f t="shared" si="19"/>
        <v xml:space="preserve"> - </v>
      </c>
      <c r="E586" s="2454" t="str">
        <f t="shared" si="20"/>
        <v xml:space="preserve"> - </v>
      </c>
      <c r="F586" s="2444" t="str">
        <f>IF(L586="","",VLOOKUP(L586,Anexa!D:E,2,FALSE))</f>
        <v/>
      </c>
      <c r="G586" s="1416" t="s">
        <v>5264</v>
      </c>
      <c r="H586" s="134">
        <v>4</v>
      </c>
      <c r="I586" s="135">
        <v>3</v>
      </c>
      <c r="J586" s="136">
        <v>28</v>
      </c>
      <c r="K586" s="272" t="str">
        <f>IF('IV.1-10'!G91="","",'IV.1-10'!G91)</f>
        <v/>
      </c>
      <c r="L586" s="369" t="str">
        <f>IF('IV.1-10'!H91="","",'IV.1-10'!H91)</f>
        <v/>
      </c>
      <c r="M586" s="372" t="str">
        <f>IF('IV.1-10'!I91="","",'IV.1-10'!I91)</f>
        <v/>
      </c>
      <c r="N586" s="270" t="str">
        <f>IF('IV.1-10'!J91="","",'IV.1-10'!J91)</f>
        <v/>
      </c>
      <c r="O586" s="372" t="str">
        <f>IF('IV.1-10'!K91="","",'IV.1-10'!K91)</f>
        <v/>
      </c>
      <c r="P586" s="270" t="str">
        <f>IF('IV.1-10'!L91="","",'IV.1-10'!L91)</f>
        <v/>
      </c>
      <c r="Q586" s="261" t="str">
        <f>IF('IV.1-10'!M91="","",'IV.1-10'!M91)</f>
        <v/>
      </c>
      <c r="R586" s="158" t="str">
        <f>IF('IV.1-10'!N91="","",'IV.1-10'!N91)</f>
        <v/>
      </c>
      <c r="AE586" s="120"/>
      <c r="AF586" s="120"/>
    </row>
    <row r="587" spans="4:32" x14ac:dyDescent="0.25">
      <c r="D587" s="2454" t="str">
        <f t="shared" si="19"/>
        <v xml:space="preserve"> - </v>
      </c>
      <c r="E587" s="2454" t="str">
        <f t="shared" si="20"/>
        <v xml:space="preserve"> - </v>
      </c>
      <c r="F587" s="2444" t="str">
        <f>IF(L587="","",VLOOKUP(L587,Anexa!D:E,2,FALSE))</f>
        <v/>
      </c>
      <c r="G587" s="1416" t="s">
        <v>5264</v>
      </c>
      <c r="H587" s="134">
        <v>4</v>
      </c>
      <c r="I587" s="135">
        <v>3</v>
      </c>
      <c r="J587" s="136">
        <v>29</v>
      </c>
      <c r="K587" s="272" t="str">
        <f>IF('IV.1-10'!G92="","",'IV.1-10'!G92)</f>
        <v/>
      </c>
      <c r="L587" s="369" t="str">
        <f>IF('IV.1-10'!H92="","",'IV.1-10'!H92)</f>
        <v/>
      </c>
      <c r="M587" s="372" t="str">
        <f>IF('IV.1-10'!I92="","",'IV.1-10'!I92)</f>
        <v/>
      </c>
      <c r="N587" s="270" t="str">
        <f>IF('IV.1-10'!J92="","",'IV.1-10'!J92)</f>
        <v/>
      </c>
      <c r="O587" s="372" t="str">
        <f>IF('IV.1-10'!K92="","",'IV.1-10'!K92)</f>
        <v/>
      </c>
      <c r="P587" s="270" t="str">
        <f>IF('IV.1-10'!L92="","",'IV.1-10'!L92)</f>
        <v/>
      </c>
      <c r="Q587" s="261" t="str">
        <f>IF('IV.1-10'!M92="","",'IV.1-10'!M92)</f>
        <v/>
      </c>
      <c r="R587" s="158" t="str">
        <f>IF('IV.1-10'!N92="","",'IV.1-10'!N92)</f>
        <v/>
      </c>
      <c r="AE587" s="120"/>
      <c r="AF587" s="120"/>
    </row>
    <row r="588" spans="4:32" x14ac:dyDescent="0.25">
      <c r="D588" s="2454" t="str">
        <f t="shared" si="19"/>
        <v xml:space="preserve"> - </v>
      </c>
      <c r="E588" s="2454" t="str">
        <f t="shared" si="20"/>
        <v xml:space="preserve"> - </v>
      </c>
      <c r="F588" s="2444" t="str">
        <f>IF(L588="","",VLOOKUP(L588,Anexa!D:E,2,FALSE))</f>
        <v/>
      </c>
      <c r="G588" s="1416" t="s">
        <v>5264</v>
      </c>
      <c r="H588" s="134">
        <v>4</v>
      </c>
      <c r="I588" s="135">
        <v>3</v>
      </c>
      <c r="J588" s="136">
        <v>30</v>
      </c>
      <c r="K588" s="272" t="str">
        <f>IF('IV.1-10'!G93="","",'IV.1-10'!G93)</f>
        <v/>
      </c>
      <c r="L588" s="369" t="str">
        <f>IF('IV.1-10'!H93="","",'IV.1-10'!H93)</f>
        <v/>
      </c>
      <c r="M588" s="372" t="str">
        <f>IF('IV.1-10'!I93="","",'IV.1-10'!I93)</f>
        <v/>
      </c>
      <c r="N588" s="270" t="str">
        <f>IF('IV.1-10'!J93="","",'IV.1-10'!J93)</f>
        <v/>
      </c>
      <c r="O588" s="372" t="str">
        <f>IF('IV.1-10'!K93="","",'IV.1-10'!K93)</f>
        <v/>
      </c>
      <c r="P588" s="270" t="str">
        <f>IF('IV.1-10'!L93="","",'IV.1-10'!L93)</f>
        <v/>
      </c>
      <c r="Q588" s="261" t="str">
        <f>IF('IV.1-10'!M93="","",'IV.1-10'!M93)</f>
        <v/>
      </c>
      <c r="R588" s="158" t="str">
        <f>IF('IV.1-10'!N93="","",'IV.1-10'!N93)</f>
        <v/>
      </c>
      <c r="AE588" s="120"/>
      <c r="AF588" s="120"/>
    </row>
    <row r="589" spans="4:32" x14ac:dyDescent="0.25">
      <c r="D589" s="2454" t="str">
        <f t="shared" si="19"/>
        <v xml:space="preserve"> - </v>
      </c>
      <c r="E589" s="2454" t="str">
        <f t="shared" si="20"/>
        <v xml:space="preserve"> - </v>
      </c>
      <c r="F589" s="2444" t="str">
        <f>IF(L589="","",VLOOKUP(L589,Anexa!D:E,2,FALSE))</f>
        <v/>
      </c>
      <c r="G589" s="1416" t="s">
        <v>5264</v>
      </c>
      <c r="H589" s="134">
        <v>4</v>
      </c>
      <c r="I589" s="135">
        <v>3</v>
      </c>
      <c r="J589" s="136">
        <v>31</v>
      </c>
      <c r="K589" s="272" t="str">
        <f>IF('IV.1-10'!G94="","",'IV.1-10'!G94)</f>
        <v/>
      </c>
      <c r="L589" s="369" t="str">
        <f>IF('IV.1-10'!H94="","",'IV.1-10'!H94)</f>
        <v/>
      </c>
      <c r="M589" s="372" t="str">
        <f>IF('IV.1-10'!I94="","",'IV.1-10'!I94)</f>
        <v/>
      </c>
      <c r="N589" s="270" t="str">
        <f>IF('IV.1-10'!J94="","",'IV.1-10'!J94)</f>
        <v/>
      </c>
      <c r="O589" s="372" t="str">
        <f>IF('IV.1-10'!K94="","",'IV.1-10'!K94)</f>
        <v/>
      </c>
      <c r="P589" s="270" t="str">
        <f>IF('IV.1-10'!L94="","",'IV.1-10'!L94)</f>
        <v/>
      </c>
      <c r="Q589" s="261" t="str">
        <f>IF('IV.1-10'!M94="","",'IV.1-10'!M94)</f>
        <v/>
      </c>
      <c r="R589" s="158" t="str">
        <f>IF('IV.1-10'!N94="","",'IV.1-10'!N94)</f>
        <v/>
      </c>
      <c r="AE589" s="120"/>
      <c r="AF589" s="120"/>
    </row>
    <row r="590" spans="4:32" x14ac:dyDescent="0.25">
      <c r="D590" s="2454" t="str">
        <f t="shared" si="19"/>
        <v xml:space="preserve"> - </v>
      </c>
      <c r="E590" s="2454" t="str">
        <f t="shared" si="20"/>
        <v xml:space="preserve"> - </v>
      </c>
      <c r="F590" s="2444" t="str">
        <f>IF(L590="","",VLOOKUP(L590,Anexa!D:E,2,FALSE))</f>
        <v/>
      </c>
      <c r="G590" s="1416" t="s">
        <v>5264</v>
      </c>
      <c r="H590" s="134">
        <v>4</v>
      </c>
      <c r="I590" s="135">
        <v>3</v>
      </c>
      <c r="J590" s="136">
        <v>32</v>
      </c>
      <c r="K590" s="272" t="str">
        <f>IF('IV.1-10'!G95="","",'IV.1-10'!G95)</f>
        <v/>
      </c>
      <c r="L590" s="369" t="str">
        <f>IF('IV.1-10'!H95="","",'IV.1-10'!H95)</f>
        <v/>
      </c>
      <c r="M590" s="372" t="str">
        <f>IF('IV.1-10'!I95="","",'IV.1-10'!I95)</f>
        <v/>
      </c>
      <c r="N590" s="270" t="str">
        <f>IF('IV.1-10'!J95="","",'IV.1-10'!J95)</f>
        <v/>
      </c>
      <c r="O590" s="372" t="str">
        <f>IF('IV.1-10'!K95="","",'IV.1-10'!K95)</f>
        <v/>
      </c>
      <c r="P590" s="270" t="str">
        <f>IF('IV.1-10'!L95="","",'IV.1-10'!L95)</f>
        <v/>
      </c>
      <c r="Q590" s="261" t="str">
        <f>IF('IV.1-10'!M95="","",'IV.1-10'!M95)</f>
        <v/>
      </c>
      <c r="R590" s="158" t="str">
        <f>IF('IV.1-10'!N95="","",'IV.1-10'!N95)</f>
        <v/>
      </c>
      <c r="AE590" s="120"/>
      <c r="AF590" s="120"/>
    </row>
    <row r="591" spans="4:32" x14ac:dyDescent="0.25">
      <c r="D591" s="2454" t="str">
        <f t="shared" si="19"/>
        <v xml:space="preserve"> - </v>
      </c>
      <c r="E591" s="2454" t="str">
        <f t="shared" si="20"/>
        <v xml:space="preserve"> - </v>
      </c>
      <c r="F591" s="2444" t="str">
        <f>IF(L591="","",VLOOKUP(L591,Anexa!D:E,2,FALSE))</f>
        <v/>
      </c>
      <c r="G591" s="1416" t="s">
        <v>5264</v>
      </c>
      <c r="H591" s="134">
        <v>4</v>
      </c>
      <c r="I591" s="135">
        <v>3</v>
      </c>
      <c r="J591" s="136">
        <v>33</v>
      </c>
      <c r="K591" s="272" t="str">
        <f>IF('IV.1-10'!G96="","",'IV.1-10'!G96)</f>
        <v/>
      </c>
      <c r="L591" s="369" t="str">
        <f>IF('IV.1-10'!H96="","",'IV.1-10'!H96)</f>
        <v/>
      </c>
      <c r="M591" s="372" t="str">
        <f>IF('IV.1-10'!I96="","",'IV.1-10'!I96)</f>
        <v/>
      </c>
      <c r="N591" s="270" t="str">
        <f>IF('IV.1-10'!J96="","",'IV.1-10'!J96)</f>
        <v/>
      </c>
      <c r="O591" s="372" t="str">
        <f>IF('IV.1-10'!K96="","",'IV.1-10'!K96)</f>
        <v/>
      </c>
      <c r="P591" s="270" t="str">
        <f>IF('IV.1-10'!L96="","",'IV.1-10'!L96)</f>
        <v/>
      </c>
      <c r="Q591" s="261" t="str">
        <f>IF('IV.1-10'!M96="","",'IV.1-10'!M96)</f>
        <v/>
      </c>
      <c r="R591" s="158" t="str">
        <f>IF('IV.1-10'!N96="","",'IV.1-10'!N96)</f>
        <v/>
      </c>
      <c r="AE591" s="120"/>
      <c r="AF591" s="120"/>
    </row>
    <row r="592" spans="4:32" x14ac:dyDescent="0.25">
      <c r="D592" s="2454" t="str">
        <f t="shared" si="19"/>
        <v xml:space="preserve"> - </v>
      </c>
      <c r="E592" s="2454" t="str">
        <f t="shared" si="20"/>
        <v xml:space="preserve"> - </v>
      </c>
      <c r="F592" s="2444" t="str">
        <f>IF(L592="","",VLOOKUP(L592,Anexa!D:E,2,FALSE))</f>
        <v/>
      </c>
      <c r="G592" s="1416" t="s">
        <v>5264</v>
      </c>
      <c r="H592" s="134">
        <v>4</v>
      </c>
      <c r="I592" s="135">
        <v>3</v>
      </c>
      <c r="J592" s="136">
        <v>34</v>
      </c>
      <c r="K592" s="272" t="str">
        <f>IF('IV.1-10'!G97="","",'IV.1-10'!G97)</f>
        <v/>
      </c>
      <c r="L592" s="369" t="str">
        <f>IF('IV.1-10'!H97="","",'IV.1-10'!H97)</f>
        <v/>
      </c>
      <c r="M592" s="372" t="str">
        <f>IF('IV.1-10'!I97="","",'IV.1-10'!I97)</f>
        <v/>
      </c>
      <c r="N592" s="270" t="str">
        <f>IF('IV.1-10'!J97="","",'IV.1-10'!J97)</f>
        <v/>
      </c>
      <c r="O592" s="372" t="str">
        <f>IF('IV.1-10'!K97="","",'IV.1-10'!K97)</f>
        <v/>
      </c>
      <c r="P592" s="270" t="str">
        <f>IF('IV.1-10'!L97="","",'IV.1-10'!L97)</f>
        <v/>
      </c>
      <c r="Q592" s="261" t="str">
        <f>IF('IV.1-10'!M97="","",'IV.1-10'!M97)</f>
        <v/>
      </c>
      <c r="R592" s="158" t="str">
        <f>IF('IV.1-10'!N97="","",'IV.1-10'!N97)</f>
        <v/>
      </c>
      <c r="AE592" s="120"/>
      <c r="AF592" s="120"/>
    </row>
    <row r="593" spans="4:32" x14ac:dyDescent="0.25">
      <c r="D593" s="2454" t="str">
        <f t="shared" si="19"/>
        <v xml:space="preserve"> - </v>
      </c>
      <c r="E593" s="2454" t="str">
        <f t="shared" si="20"/>
        <v xml:space="preserve"> - </v>
      </c>
      <c r="F593" s="2444" t="str">
        <f>IF(L593="","",VLOOKUP(L593,Anexa!D:E,2,FALSE))</f>
        <v/>
      </c>
      <c r="G593" s="1416" t="s">
        <v>5264</v>
      </c>
      <c r="H593" s="134">
        <v>4</v>
      </c>
      <c r="I593" s="135">
        <v>3</v>
      </c>
      <c r="J593" s="136">
        <v>35</v>
      </c>
      <c r="K593" s="272" t="str">
        <f>IF('IV.1-10'!G98="","",'IV.1-10'!G98)</f>
        <v/>
      </c>
      <c r="L593" s="369" t="str">
        <f>IF('IV.1-10'!H98="","",'IV.1-10'!H98)</f>
        <v/>
      </c>
      <c r="M593" s="372" t="str">
        <f>IF('IV.1-10'!I98="","",'IV.1-10'!I98)</f>
        <v/>
      </c>
      <c r="N593" s="270" t="str">
        <f>IF('IV.1-10'!J98="","",'IV.1-10'!J98)</f>
        <v/>
      </c>
      <c r="O593" s="372" t="str">
        <f>IF('IV.1-10'!K98="","",'IV.1-10'!K98)</f>
        <v/>
      </c>
      <c r="P593" s="270" t="str">
        <f>IF('IV.1-10'!L98="","",'IV.1-10'!L98)</f>
        <v/>
      </c>
      <c r="Q593" s="261" t="str">
        <f>IF('IV.1-10'!M98="","",'IV.1-10'!M98)</f>
        <v/>
      </c>
      <c r="R593" s="158" t="str">
        <f>IF('IV.1-10'!N98="","",'IV.1-10'!N98)</f>
        <v/>
      </c>
      <c r="AE593" s="120"/>
      <c r="AF593" s="120"/>
    </row>
    <row r="594" spans="4:32" x14ac:dyDescent="0.25">
      <c r="D594" s="2454" t="str">
        <f t="shared" si="19"/>
        <v xml:space="preserve"> - </v>
      </c>
      <c r="E594" s="2454" t="str">
        <f t="shared" si="20"/>
        <v xml:space="preserve"> - </v>
      </c>
      <c r="F594" s="2444" t="str">
        <f>IF(L594="","",VLOOKUP(L594,Anexa!D:E,2,FALSE))</f>
        <v/>
      </c>
      <c r="G594" s="1416" t="s">
        <v>5264</v>
      </c>
      <c r="H594" s="134">
        <v>4</v>
      </c>
      <c r="I594" s="135">
        <v>3</v>
      </c>
      <c r="J594" s="136">
        <v>36</v>
      </c>
      <c r="K594" s="272" t="str">
        <f>IF('IV.1-10'!G99="","",'IV.1-10'!G99)</f>
        <v/>
      </c>
      <c r="L594" s="369" t="str">
        <f>IF('IV.1-10'!H99="","",'IV.1-10'!H99)</f>
        <v/>
      </c>
      <c r="M594" s="372" t="str">
        <f>IF('IV.1-10'!I99="","",'IV.1-10'!I99)</f>
        <v/>
      </c>
      <c r="N594" s="270" t="str">
        <f>IF('IV.1-10'!J99="","",'IV.1-10'!J99)</f>
        <v/>
      </c>
      <c r="O594" s="372" t="str">
        <f>IF('IV.1-10'!K99="","",'IV.1-10'!K99)</f>
        <v/>
      </c>
      <c r="P594" s="270" t="str">
        <f>IF('IV.1-10'!L99="","",'IV.1-10'!L99)</f>
        <v/>
      </c>
      <c r="Q594" s="261" t="str">
        <f>IF('IV.1-10'!M99="","",'IV.1-10'!M99)</f>
        <v/>
      </c>
      <c r="R594" s="158" t="str">
        <f>IF('IV.1-10'!N99="","",'IV.1-10'!N99)</f>
        <v/>
      </c>
      <c r="AE594" s="120"/>
      <c r="AF594" s="120"/>
    </row>
    <row r="595" spans="4:32" x14ac:dyDescent="0.25">
      <c r="D595" s="2454" t="str">
        <f t="shared" si="19"/>
        <v xml:space="preserve"> - </v>
      </c>
      <c r="E595" s="2454" t="str">
        <f t="shared" si="20"/>
        <v xml:space="preserve"> - </v>
      </c>
      <c r="F595" s="2444" t="str">
        <f>IF(L595="","",VLOOKUP(L595,Anexa!D:E,2,FALSE))</f>
        <v/>
      </c>
      <c r="G595" s="1416" t="s">
        <v>5264</v>
      </c>
      <c r="H595" s="134">
        <v>4</v>
      </c>
      <c r="I595" s="135">
        <v>3</v>
      </c>
      <c r="J595" s="136">
        <v>37</v>
      </c>
      <c r="K595" s="272" t="str">
        <f>IF('IV.1-10'!G100="","",'IV.1-10'!G100)</f>
        <v/>
      </c>
      <c r="L595" s="369" t="str">
        <f>IF('IV.1-10'!H100="","",'IV.1-10'!H100)</f>
        <v/>
      </c>
      <c r="M595" s="372" t="str">
        <f>IF('IV.1-10'!I100="","",'IV.1-10'!I100)</f>
        <v/>
      </c>
      <c r="N595" s="270" t="str">
        <f>IF('IV.1-10'!J100="","",'IV.1-10'!J100)</f>
        <v/>
      </c>
      <c r="O595" s="372" t="str">
        <f>IF('IV.1-10'!K100="","",'IV.1-10'!K100)</f>
        <v/>
      </c>
      <c r="P595" s="270" t="str">
        <f>IF('IV.1-10'!L100="","",'IV.1-10'!L100)</f>
        <v/>
      </c>
      <c r="Q595" s="261" t="str">
        <f>IF('IV.1-10'!M100="","",'IV.1-10'!M100)</f>
        <v/>
      </c>
      <c r="R595" s="158" t="str">
        <f>IF('IV.1-10'!N100="","",'IV.1-10'!N100)</f>
        <v/>
      </c>
      <c r="AE595" s="120"/>
      <c r="AF595" s="120"/>
    </row>
    <row r="596" spans="4:32" x14ac:dyDescent="0.25">
      <c r="D596" s="2454" t="str">
        <f t="shared" si="19"/>
        <v xml:space="preserve"> - </v>
      </c>
      <c r="E596" s="2454" t="str">
        <f t="shared" si="20"/>
        <v xml:space="preserve"> - </v>
      </c>
      <c r="F596" s="2444" t="str">
        <f>IF(L596="","",VLOOKUP(L596,Anexa!D:E,2,FALSE))</f>
        <v/>
      </c>
      <c r="G596" s="1416" t="s">
        <v>5264</v>
      </c>
      <c r="H596" s="134">
        <v>4</v>
      </c>
      <c r="I596" s="135">
        <v>3</v>
      </c>
      <c r="J596" s="136">
        <v>38</v>
      </c>
      <c r="K596" s="272" t="str">
        <f>IF('IV.1-10'!G101="","",'IV.1-10'!G101)</f>
        <v/>
      </c>
      <c r="L596" s="369" t="str">
        <f>IF('IV.1-10'!H101="","",'IV.1-10'!H101)</f>
        <v/>
      </c>
      <c r="M596" s="372" t="str">
        <f>IF('IV.1-10'!I101="","",'IV.1-10'!I101)</f>
        <v/>
      </c>
      <c r="N596" s="270" t="str">
        <f>IF('IV.1-10'!J101="","",'IV.1-10'!J101)</f>
        <v/>
      </c>
      <c r="O596" s="372" t="str">
        <f>IF('IV.1-10'!K101="","",'IV.1-10'!K101)</f>
        <v/>
      </c>
      <c r="P596" s="270" t="str">
        <f>IF('IV.1-10'!L101="","",'IV.1-10'!L101)</f>
        <v/>
      </c>
      <c r="Q596" s="261" t="str">
        <f>IF('IV.1-10'!M101="","",'IV.1-10'!M101)</f>
        <v/>
      </c>
      <c r="R596" s="158" t="str">
        <f>IF('IV.1-10'!N101="","",'IV.1-10'!N101)</f>
        <v/>
      </c>
      <c r="AE596" s="120"/>
      <c r="AF596" s="120"/>
    </row>
    <row r="597" spans="4:32" x14ac:dyDescent="0.25">
      <c r="D597" s="2454" t="str">
        <f t="shared" si="19"/>
        <v xml:space="preserve"> - </v>
      </c>
      <c r="E597" s="2454" t="str">
        <f t="shared" si="20"/>
        <v xml:space="preserve"> - </v>
      </c>
      <c r="F597" s="2444" t="str">
        <f>IF(L597="","",VLOOKUP(L597,Anexa!D:E,2,FALSE))</f>
        <v/>
      </c>
      <c r="G597" s="1416" t="s">
        <v>5264</v>
      </c>
      <c r="H597" s="134">
        <v>4</v>
      </c>
      <c r="I597" s="135">
        <v>3</v>
      </c>
      <c r="J597" s="136">
        <v>39</v>
      </c>
      <c r="K597" s="272" t="str">
        <f>IF('IV.1-10'!G102="","",'IV.1-10'!G102)</f>
        <v/>
      </c>
      <c r="L597" s="369" t="str">
        <f>IF('IV.1-10'!H102="","",'IV.1-10'!H102)</f>
        <v/>
      </c>
      <c r="M597" s="372" t="str">
        <f>IF('IV.1-10'!I102="","",'IV.1-10'!I102)</f>
        <v/>
      </c>
      <c r="N597" s="270" t="str">
        <f>IF('IV.1-10'!J102="","",'IV.1-10'!J102)</f>
        <v/>
      </c>
      <c r="O597" s="372" t="str">
        <f>IF('IV.1-10'!K102="","",'IV.1-10'!K102)</f>
        <v/>
      </c>
      <c r="P597" s="270" t="str">
        <f>IF('IV.1-10'!L102="","",'IV.1-10'!L102)</f>
        <v/>
      </c>
      <c r="Q597" s="261" t="str">
        <f>IF('IV.1-10'!M102="","",'IV.1-10'!M102)</f>
        <v/>
      </c>
      <c r="R597" s="158" t="str">
        <f>IF('IV.1-10'!N102="","",'IV.1-10'!N102)</f>
        <v/>
      </c>
      <c r="AE597" s="120"/>
      <c r="AF597" s="120"/>
    </row>
    <row r="598" spans="4:32" x14ac:dyDescent="0.25">
      <c r="D598" s="2454" t="str">
        <f t="shared" si="19"/>
        <v xml:space="preserve"> - </v>
      </c>
      <c r="E598" s="2454" t="str">
        <f t="shared" si="20"/>
        <v xml:space="preserve"> - </v>
      </c>
      <c r="F598" s="2444" t="str">
        <f>IF(L598="","",VLOOKUP(L598,Anexa!D:E,2,FALSE))</f>
        <v/>
      </c>
      <c r="G598" s="1416" t="s">
        <v>5264</v>
      </c>
      <c r="H598" s="134">
        <v>4</v>
      </c>
      <c r="I598" s="135">
        <v>3</v>
      </c>
      <c r="J598" s="136">
        <v>40</v>
      </c>
      <c r="K598" s="272" t="str">
        <f>IF('IV.1-10'!G103="","",'IV.1-10'!G103)</f>
        <v/>
      </c>
      <c r="L598" s="369" t="str">
        <f>IF('IV.1-10'!H103="","",'IV.1-10'!H103)</f>
        <v/>
      </c>
      <c r="M598" s="372" t="str">
        <f>IF('IV.1-10'!I103="","",'IV.1-10'!I103)</f>
        <v/>
      </c>
      <c r="N598" s="270" t="str">
        <f>IF('IV.1-10'!J103="","",'IV.1-10'!J103)</f>
        <v/>
      </c>
      <c r="O598" s="372" t="str">
        <f>IF('IV.1-10'!K103="","",'IV.1-10'!K103)</f>
        <v/>
      </c>
      <c r="P598" s="270" t="str">
        <f>IF('IV.1-10'!L103="","",'IV.1-10'!L103)</f>
        <v/>
      </c>
      <c r="Q598" s="261" t="str">
        <f>IF('IV.1-10'!M103="","",'IV.1-10'!M103)</f>
        <v/>
      </c>
      <c r="R598" s="158" t="str">
        <f>IF('IV.1-10'!N103="","",'IV.1-10'!N103)</f>
        <v/>
      </c>
      <c r="AE598" s="120"/>
      <c r="AF598" s="120"/>
    </row>
    <row r="599" spans="4:32" ht="19.5" thickBot="1" x14ac:dyDescent="0.3">
      <c r="D599" s="2454" t="str">
        <f t="shared" si="19"/>
        <v xml:space="preserve"> - </v>
      </c>
      <c r="E599" s="2454" t="str">
        <f t="shared" si="20"/>
        <v xml:space="preserve"> - </v>
      </c>
      <c r="F599" s="2444" t="str">
        <f>IF(L599="","",VLOOKUP(L599,Anexa!D:E,2,FALSE))</f>
        <v/>
      </c>
      <c r="G599" s="1416" t="s">
        <v>5264</v>
      </c>
      <c r="H599" s="134">
        <v>4</v>
      </c>
      <c r="I599" s="135">
        <v>3</v>
      </c>
      <c r="J599" s="136">
        <v>41</v>
      </c>
      <c r="K599" s="272" t="str">
        <f>IF('IV.1-10'!G104="","",'IV.1-10'!G104)</f>
        <v/>
      </c>
      <c r="L599" s="369" t="str">
        <f>IF('IV.1-10'!H104="","",'IV.1-10'!H104)</f>
        <v/>
      </c>
      <c r="M599" s="372" t="str">
        <f>IF('IV.1-10'!I104="","",'IV.1-10'!I104)</f>
        <v/>
      </c>
      <c r="N599" s="270" t="str">
        <f>IF('IV.1-10'!J104="","",'IV.1-10'!J104)</f>
        <v/>
      </c>
      <c r="O599" s="372" t="str">
        <f>IF('IV.1-10'!K104="","",'IV.1-10'!K104)</f>
        <v/>
      </c>
      <c r="P599" s="270" t="str">
        <f>IF('IV.1-10'!L104="","",'IV.1-10'!L104)</f>
        <v/>
      </c>
      <c r="Q599" s="261" t="str">
        <f>IF('IV.1-10'!M104="","",'IV.1-10'!M104)</f>
        <v/>
      </c>
      <c r="R599" s="158" t="str">
        <f>IF('IV.1-10'!N104="","",'IV.1-10'!N104)</f>
        <v/>
      </c>
    </row>
    <row r="600" spans="4:32" ht="30.75" thickTop="1" x14ac:dyDescent="0.25">
      <c r="D600" s="2456" t="str">
        <f t="shared" si="19"/>
        <v xml:space="preserve"> - </v>
      </c>
      <c r="E600" s="2456" t="str">
        <f t="shared" si="20"/>
        <v xml:space="preserve"> - </v>
      </c>
      <c r="F600" s="2423" t="s">
        <v>352</v>
      </c>
      <c r="G600" s="1418" t="s">
        <v>5264</v>
      </c>
      <c r="H600" s="148">
        <v>4</v>
      </c>
      <c r="I600" s="148">
        <v>4</v>
      </c>
      <c r="J600" s="148">
        <v>0</v>
      </c>
      <c r="K600" s="220" t="s">
        <v>215</v>
      </c>
      <c r="L600" s="220" t="s">
        <v>215</v>
      </c>
      <c r="M600" s="179" t="s">
        <v>1267</v>
      </c>
      <c r="N600" s="179" t="s">
        <v>353</v>
      </c>
      <c r="O600" s="179" t="s">
        <v>354</v>
      </c>
      <c r="P600" s="179" t="s">
        <v>355</v>
      </c>
      <c r="Q600" s="179" t="s">
        <v>358</v>
      </c>
      <c r="R600" s="179" t="s">
        <v>356</v>
      </c>
      <c r="S600" s="273" t="s">
        <v>357</v>
      </c>
    </row>
    <row r="601" spans="4:32" ht="19.5" thickBot="1" x14ac:dyDescent="0.3">
      <c r="D601" s="2450" t="str">
        <f t="shared" si="19"/>
        <v xml:space="preserve"> - </v>
      </c>
      <c r="E601" s="2450" t="str">
        <f t="shared" si="20"/>
        <v xml:space="preserve"> - </v>
      </c>
      <c r="F601" s="2417" t="s">
        <v>44</v>
      </c>
      <c r="G601" s="1412" t="s">
        <v>5264</v>
      </c>
      <c r="H601" s="151">
        <v>4</v>
      </c>
      <c r="I601" s="108">
        <v>4</v>
      </c>
      <c r="J601" s="109">
        <v>1</v>
      </c>
      <c r="K601" s="181"/>
      <c r="L601" s="181"/>
      <c r="M601" s="205">
        <f>IF('IV.1-10'!G115="","",'IV.1-10'!G115)</f>
        <v>0</v>
      </c>
      <c r="N601" s="182" t="str">
        <f>IF('IV.1-10'!H115="","",'IV.1-10'!H115)</f>
        <v/>
      </c>
      <c r="O601" s="182" t="str">
        <f>IF('IV.1-10'!I115="","",'IV.1-10'!I115)</f>
        <v/>
      </c>
      <c r="P601" s="182" t="str">
        <f>IF('IV.1-10'!J115="","",'IV.1-10'!J115)</f>
        <v/>
      </c>
      <c r="Q601" s="182" t="str">
        <f>IF('IV.1-10'!K115="","",'IV.1-10'!K115)</f>
        <v/>
      </c>
      <c r="R601" s="182" t="str">
        <f>IF('IV.1-10'!L115="","",'IV.1-10'!L115)</f>
        <v/>
      </c>
      <c r="S601" s="183" t="str">
        <f>IF('IV.1-10'!M115="","",'IV.1-10'!M115)</f>
        <v/>
      </c>
    </row>
    <row r="602" spans="4:32" ht="19.5" thickTop="1" x14ac:dyDescent="0.25">
      <c r="D602" s="2456" t="str">
        <f t="shared" si="19"/>
        <v xml:space="preserve"> - </v>
      </c>
      <c r="E602" s="2456" t="str">
        <f t="shared" si="20"/>
        <v xml:space="preserve"> - </v>
      </c>
      <c r="F602" s="2423" t="s">
        <v>11335</v>
      </c>
      <c r="G602" s="1418" t="s">
        <v>5264</v>
      </c>
      <c r="H602" s="148">
        <v>4</v>
      </c>
      <c r="I602" s="148">
        <v>5</v>
      </c>
      <c r="J602" s="148">
        <v>0</v>
      </c>
      <c r="K602" s="220"/>
      <c r="L602" s="220"/>
      <c r="M602" s="179" t="s">
        <v>44</v>
      </c>
      <c r="N602" s="2521"/>
      <c r="O602" s="2522"/>
      <c r="P602" s="2522"/>
      <c r="Q602" s="2522"/>
      <c r="R602" s="2522"/>
      <c r="S602" s="2522"/>
    </row>
    <row r="603" spans="4:32" x14ac:dyDescent="0.25">
      <c r="D603" s="2523" t="str">
        <f t="shared" si="19"/>
        <v xml:space="preserve"> - </v>
      </c>
      <c r="E603" s="2523" t="str">
        <f t="shared" si="20"/>
        <v xml:space="preserve"> - </v>
      </c>
      <c r="F603" s="2524" t="s">
        <v>11298</v>
      </c>
      <c r="G603" s="2525" t="s">
        <v>5264</v>
      </c>
      <c r="H603" s="2526">
        <v>4</v>
      </c>
      <c r="I603" s="2526">
        <v>5</v>
      </c>
      <c r="J603" s="2526">
        <v>1</v>
      </c>
      <c r="K603" s="2527"/>
      <c r="L603" s="2527"/>
      <c r="M603" s="2528">
        <f>IF('IV.1-10'!G125="","",'IV.1-10'!G125)</f>
        <v>0</v>
      </c>
      <c r="N603" s="2520"/>
      <c r="O603" s="375"/>
      <c r="P603" s="375"/>
      <c r="Q603" s="375"/>
      <c r="R603" s="375"/>
      <c r="S603" s="375"/>
    </row>
    <row r="604" spans="4:32" x14ac:dyDescent="0.25">
      <c r="D604" s="2455" t="str">
        <f t="shared" si="19"/>
        <v xml:space="preserve"> - </v>
      </c>
      <c r="E604" s="2455" t="str">
        <f t="shared" si="20"/>
        <v xml:space="preserve"> - </v>
      </c>
      <c r="F604" s="2422" t="s">
        <v>11299</v>
      </c>
      <c r="G604" s="1417" t="s">
        <v>5264</v>
      </c>
      <c r="H604" s="142">
        <v>4</v>
      </c>
      <c r="I604" s="143">
        <v>5</v>
      </c>
      <c r="J604" s="144">
        <v>2</v>
      </c>
      <c r="K604" s="288"/>
      <c r="L604" s="288"/>
      <c r="M604" s="202" t="str">
        <f>IF('IV.1-10'!G126="","",'IV.1-10'!G126)</f>
        <v/>
      </c>
      <c r="N604" s="2520"/>
      <c r="O604" s="375"/>
      <c r="P604" s="375"/>
      <c r="Q604" s="375"/>
      <c r="R604" s="375"/>
      <c r="S604" s="375"/>
    </row>
    <row r="605" spans="4:32" x14ac:dyDescent="0.25">
      <c r="D605" s="2523" t="str">
        <f t="shared" si="19"/>
        <v xml:space="preserve"> - </v>
      </c>
      <c r="E605" s="2523" t="str">
        <f t="shared" si="20"/>
        <v xml:space="preserve"> - </v>
      </c>
      <c r="F605" s="2524" t="s">
        <v>11300</v>
      </c>
      <c r="G605" s="2525" t="s">
        <v>5264</v>
      </c>
      <c r="H605" s="2526">
        <v>4</v>
      </c>
      <c r="I605" s="2526">
        <v>5</v>
      </c>
      <c r="J605" s="2526">
        <v>3</v>
      </c>
      <c r="K605" s="2527"/>
      <c r="L605" s="2527"/>
      <c r="M605" s="2528">
        <f>IF('IV.1-10'!G127="","",'IV.1-10'!G127)</f>
        <v>0</v>
      </c>
      <c r="N605" s="2520"/>
      <c r="O605" s="375"/>
      <c r="P605" s="375"/>
      <c r="Q605" s="375"/>
      <c r="R605" s="375"/>
      <c r="S605" s="375"/>
    </row>
    <row r="606" spans="4:32" x14ac:dyDescent="0.25">
      <c r="D606" s="2455" t="str">
        <f t="shared" si="19"/>
        <v xml:space="preserve"> - </v>
      </c>
      <c r="E606" s="2455" t="str">
        <f t="shared" si="20"/>
        <v xml:space="preserve"> - </v>
      </c>
      <c r="F606" s="2422" t="s">
        <v>11301</v>
      </c>
      <c r="G606" s="1417" t="s">
        <v>5264</v>
      </c>
      <c r="H606" s="142">
        <v>4</v>
      </c>
      <c r="I606" s="143">
        <v>5</v>
      </c>
      <c r="J606" s="144">
        <v>4</v>
      </c>
      <c r="K606" s="288"/>
      <c r="L606" s="288"/>
      <c r="M606" s="202" t="str">
        <f>IF('IV.1-10'!G128="","",'IV.1-10'!G128)</f>
        <v/>
      </c>
      <c r="N606" s="2520"/>
      <c r="O606" s="375"/>
      <c r="P606" s="375"/>
      <c r="Q606" s="375"/>
      <c r="R606" s="375"/>
      <c r="S606" s="375"/>
    </row>
    <row r="607" spans="4:32" x14ac:dyDescent="0.25">
      <c r="D607" s="2455" t="str">
        <f t="shared" si="19"/>
        <v xml:space="preserve"> - </v>
      </c>
      <c r="E607" s="2455" t="str">
        <f t="shared" si="20"/>
        <v xml:space="preserve"> - </v>
      </c>
      <c r="F607" s="2422" t="s">
        <v>11302</v>
      </c>
      <c r="G607" s="1417" t="s">
        <v>5264</v>
      </c>
      <c r="H607" s="142">
        <v>4</v>
      </c>
      <c r="I607" s="143">
        <v>5</v>
      </c>
      <c r="J607" s="144">
        <v>5</v>
      </c>
      <c r="K607" s="288"/>
      <c r="L607" s="288"/>
      <c r="M607" s="202" t="str">
        <f>IF('IV.1-10'!G129="","",'IV.1-10'!G129)</f>
        <v/>
      </c>
      <c r="N607" s="2520"/>
      <c r="O607" s="375"/>
      <c r="P607" s="375"/>
      <c r="Q607" s="375"/>
      <c r="R607" s="375"/>
      <c r="S607" s="375"/>
    </row>
    <row r="608" spans="4:32" x14ac:dyDescent="0.25">
      <c r="D608" s="2523" t="str">
        <f t="shared" si="19"/>
        <v xml:space="preserve"> - </v>
      </c>
      <c r="E608" s="2523" t="str">
        <f t="shared" si="20"/>
        <v xml:space="preserve"> - </v>
      </c>
      <c r="F608" s="2524" t="s">
        <v>11331</v>
      </c>
      <c r="G608" s="2525" t="s">
        <v>5264</v>
      </c>
      <c r="H608" s="2526">
        <v>4</v>
      </c>
      <c r="I608" s="2526">
        <v>5</v>
      </c>
      <c r="J608" s="2526">
        <v>6</v>
      </c>
      <c r="K608" s="2527"/>
      <c r="L608" s="2527"/>
      <c r="M608" s="2528">
        <f>IF('IV.1-10'!G130="","",'IV.1-10'!G130)</f>
        <v>0</v>
      </c>
      <c r="N608" s="2520"/>
      <c r="O608" s="375"/>
      <c r="P608" s="375"/>
      <c r="Q608" s="375"/>
      <c r="R608" s="375"/>
      <c r="S608" s="375"/>
    </row>
    <row r="609" spans="4:30" x14ac:dyDescent="0.25">
      <c r="D609" s="2455" t="str">
        <f t="shared" si="19"/>
        <v xml:space="preserve"> - </v>
      </c>
      <c r="E609" s="2455" t="str">
        <f t="shared" si="20"/>
        <v xml:space="preserve"> - </v>
      </c>
      <c r="F609" s="2422" t="s">
        <v>11332</v>
      </c>
      <c r="G609" s="1417" t="s">
        <v>5264</v>
      </c>
      <c r="H609" s="142">
        <v>4</v>
      </c>
      <c r="I609" s="143">
        <v>5</v>
      </c>
      <c r="J609" s="144">
        <v>7</v>
      </c>
      <c r="K609" s="288"/>
      <c r="L609" s="288"/>
      <c r="M609" s="202" t="str">
        <f>IF('IV.1-10'!G131="","",'IV.1-10'!G131)</f>
        <v/>
      </c>
      <c r="N609" s="2520"/>
      <c r="O609" s="375"/>
      <c r="P609" s="375"/>
      <c r="Q609" s="375"/>
      <c r="R609" s="375"/>
      <c r="S609" s="375"/>
    </row>
    <row r="610" spans="4:30" ht="30" customHeight="1" thickBot="1" x14ac:dyDescent="0.3">
      <c r="D610" s="2455" t="str">
        <f t="shared" si="19"/>
        <v xml:space="preserve"> - </v>
      </c>
      <c r="E610" s="2455" t="str">
        <f t="shared" si="20"/>
        <v xml:space="preserve"> - </v>
      </c>
      <c r="F610" s="2422" t="s">
        <v>11333</v>
      </c>
      <c r="G610" s="1417" t="s">
        <v>5264</v>
      </c>
      <c r="H610" s="142">
        <v>4</v>
      </c>
      <c r="I610" s="143">
        <v>5</v>
      </c>
      <c r="J610" s="144">
        <v>8</v>
      </c>
      <c r="K610" s="288"/>
      <c r="L610" s="288"/>
      <c r="M610" s="202" t="str">
        <f>IF('IV.1-10'!G132="","",'IV.1-10'!G132)</f>
        <v/>
      </c>
      <c r="N610" s="2520"/>
      <c r="O610" s="375"/>
      <c r="P610" s="375"/>
      <c r="Q610" s="375"/>
      <c r="R610" s="375"/>
      <c r="S610" s="375"/>
    </row>
    <row r="611" spans="4:30" ht="30.75" thickTop="1" x14ac:dyDescent="0.25">
      <c r="D611" s="2456" t="str">
        <f t="shared" si="19"/>
        <v xml:space="preserve"> - </v>
      </c>
      <c r="E611" s="2456" t="str">
        <f t="shared" si="20"/>
        <v xml:space="preserve"> - </v>
      </c>
      <c r="F611" s="2423" t="s">
        <v>11139</v>
      </c>
      <c r="G611" s="1418" t="s">
        <v>5264</v>
      </c>
      <c r="H611" s="148">
        <v>4</v>
      </c>
      <c r="I611" s="148">
        <v>61</v>
      </c>
      <c r="J611" s="148">
        <v>0</v>
      </c>
      <c r="K611" s="220" t="s">
        <v>215</v>
      </c>
      <c r="L611" s="220" t="s">
        <v>215</v>
      </c>
      <c r="M611" s="179" t="s">
        <v>4119</v>
      </c>
      <c r="N611" s="179" t="s">
        <v>4118</v>
      </c>
      <c r="O611" s="179" t="s">
        <v>369</v>
      </c>
      <c r="P611" s="179" t="s">
        <v>4117</v>
      </c>
      <c r="Q611" s="274" t="s">
        <v>4115</v>
      </c>
      <c r="R611" s="275" t="s">
        <v>4116</v>
      </c>
      <c r="S611" s="2190" t="s">
        <v>11157</v>
      </c>
      <c r="T611" s="2191" t="s">
        <v>11158</v>
      </c>
      <c r="U611" s="113"/>
      <c r="V611" s="113"/>
      <c r="W611" s="113"/>
      <c r="X611" s="113"/>
      <c r="Y611" s="113"/>
      <c r="Z611" s="113"/>
      <c r="AA611" s="113"/>
      <c r="AB611" s="113"/>
      <c r="AC611" s="113"/>
      <c r="AD611" s="113"/>
    </row>
    <row r="612" spans="4:30" ht="19.5" thickBot="1" x14ac:dyDescent="0.3">
      <c r="D612" s="2459" t="str">
        <f t="shared" si="19"/>
        <v xml:space="preserve"> - </v>
      </c>
      <c r="E612" s="2459" t="str">
        <f t="shared" si="20"/>
        <v xml:space="preserve"> - </v>
      </c>
      <c r="F612" s="2426" t="s">
        <v>9792</v>
      </c>
      <c r="G612" s="1419" t="s">
        <v>5264</v>
      </c>
      <c r="H612" s="155">
        <v>4</v>
      </c>
      <c r="I612" s="155">
        <v>61</v>
      </c>
      <c r="J612" s="155">
        <v>1</v>
      </c>
      <c r="K612" s="242"/>
      <c r="L612" s="242"/>
      <c r="M612" s="221">
        <f>IF('IV.1-10'!G145="","",'IV.1-10'!G145)</f>
        <v>0</v>
      </c>
      <c r="N612" s="221">
        <f>IF('IV.1-10'!H145="","",'IV.1-10'!H145)</f>
        <v>0</v>
      </c>
      <c r="O612" s="221">
        <f>IF('IV.1-10'!I145="","",'IV.1-10'!I145)</f>
        <v>0</v>
      </c>
      <c r="P612" s="221">
        <f>IF('IV.1-10'!J145="","",'IV.1-10'!J145)</f>
        <v>0</v>
      </c>
      <c r="Q612" s="276" t="str">
        <f>IF('IV.1-10'!K145="","",'IV.1-10'!K145)</f>
        <v/>
      </c>
      <c r="R612" s="277">
        <f>IF('IV.1-10'!L145="","",'IV.1-10'!L145)</f>
        <v>0</v>
      </c>
      <c r="S612" s="2187">
        <v>1</v>
      </c>
      <c r="T612" s="2187">
        <v>1</v>
      </c>
      <c r="U612" s="113"/>
      <c r="V612" s="113"/>
      <c r="W612" s="113"/>
      <c r="X612" s="113"/>
      <c r="Y612" s="113"/>
      <c r="Z612" s="113"/>
      <c r="AA612" s="113"/>
      <c r="AB612" s="113"/>
      <c r="AC612" s="113"/>
      <c r="AD612" s="113"/>
    </row>
    <row r="613" spans="4:30" ht="19.5" thickTop="1" x14ac:dyDescent="0.25">
      <c r="D613" s="2454" t="str">
        <f t="shared" si="19"/>
        <v xml:space="preserve"> - </v>
      </c>
      <c r="E613" s="2454" t="str">
        <f t="shared" si="20"/>
        <v xml:space="preserve"> - </v>
      </c>
      <c r="F613" s="2421" t="s">
        <v>11136</v>
      </c>
      <c r="G613" s="1416" t="s">
        <v>5264</v>
      </c>
      <c r="H613" s="134">
        <v>4</v>
      </c>
      <c r="I613" s="135">
        <v>61</v>
      </c>
      <c r="J613" s="136">
        <v>2</v>
      </c>
      <c r="K613" s="137"/>
      <c r="L613" s="137"/>
      <c r="M613" s="205" t="str">
        <f>IF('IV.1-10'!G146="","",'IV.1-10'!G146)</f>
        <v/>
      </c>
      <c r="N613" s="205" t="str">
        <f>IF('IV.1-10'!H146="","",'IV.1-10'!H146)</f>
        <v/>
      </c>
      <c r="O613" s="205" t="str">
        <f>IF('IV.1-10'!I146="","",'IV.1-10'!I146)</f>
        <v/>
      </c>
      <c r="P613" s="205" t="str">
        <f>IF('IV.1-10'!J146="","",'IV.1-10'!J146)</f>
        <v/>
      </c>
      <c r="Q613" s="278"/>
      <c r="R613" s="279">
        <f>IF('IV.1-10'!L146="","",'IV.1-10'!L146)</f>
        <v>0</v>
      </c>
      <c r="S613" s="2187">
        <v>2</v>
      </c>
      <c r="T613" s="2187">
        <v>2</v>
      </c>
      <c r="U613" s="113"/>
      <c r="V613" s="113"/>
      <c r="W613" s="113"/>
      <c r="X613" s="113"/>
      <c r="Y613" s="113"/>
      <c r="Z613" s="113"/>
      <c r="AA613" s="113"/>
      <c r="AB613" s="113"/>
      <c r="AC613" s="113"/>
      <c r="AD613" s="113"/>
    </row>
    <row r="614" spans="4:30" x14ac:dyDescent="0.25">
      <c r="D614" s="2454" t="str">
        <f t="shared" si="19"/>
        <v xml:space="preserve"> - </v>
      </c>
      <c r="E614" s="2454" t="str">
        <f t="shared" si="20"/>
        <v xml:space="preserve"> - </v>
      </c>
      <c r="F614" s="2421" t="s">
        <v>11127</v>
      </c>
      <c r="G614" s="1416" t="s">
        <v>5264</v>
      </c>
      <c r="H614" s="134">
        <v>4</v>
      </c>
      <c r="I614" s="135">
        <v>61</v>
      </c>
      <c r="J614" s="136">
        <v>3</v>
      </c>
      <c r="K614" s="137"/>
      <c r="L614" s="137"/>
      <c r="M614" s="205" t="str">
        <f>IF('IV.1-10'!G147="","",'IV.1-10'!G147)</f>
        <v/>
      </c>
      <c r="N614" s="205" t="str">
        <f>IF('IV.1-10'!H147="","",'IV.1-10'!H147)</f>
        <v/>
      </c>
      <c r="O614" s="205" t="str">
        <f>IF('IV.1-10'!I147="","",'IV.1-10'!I147)</f>
        <v/>
      </c>
      <c r="P614" s="205" t="str">
        <f>IF('IV.1-10'!J147="","",'IV.1-10'!J147)</f>
        <v/>
      </c>
      <c r="Q614" s="278"/>
      <c r="R614" s="279">
        <f>IF('IV.1-10'!L147="","",'IV.1-10'!L147)</f>
        <v>0</v>
      </c>
      <c r="S614" s="2187"/>
      <c r="T614" s="2187"/>
      <c r="U614" s="113"/>
      <c r="V614" s="113"/>
      <c r="W614" s="113"/>
      <c r="X614" s="113"/>
      <c r="Y614" s="113"/>
      <c r="Z614" s="113"/>
      <c r="AA614" s="113"/>
      <c r="AB614" s="113"/>
      <c r="AC614" s="113"/>
      <c r="AD614" s="113"/>
    </row>
    <row r="615" spans="4:30" x14ac:dyDescent="0.25">
      <c r="D615" s="2454" t="str">
        <f t="shared" si="19"/>
        <v xml:space="preserve"> - </v>
      </c>
      <c r="E615" s="2454" t="str">
        <f t="shared" si="20"/>
        <v xml:space="preserve"> - </v>
      </c>
      <c r="F615" s="2421" t="s">
        <v>5537</v>
      </c>
      <c r="G615" s="1416" t="s">
        <v>5264</v>
      </c>
      <c r="H615" s="134">
        <v>4</v>
      </c>
      <c r="I615" s="135">
        <v>61</v>
      </c>
      <c r="J615" s="136">
        <v>4</v>
      </c>
      <c r="K615" s="137"/>
      <c r="L615" s="137"/>
      <c r="M615" s="205" t="str">
        <f>IF('IV.1-10'!G148="","",'IV.1-10'!G148)</f>
        <v/>
      </c>
      <c r="N615" s="205" t="str">
        <f>IF('IV.1-10'!H148="","",'IV.1-10'!H148)</f>
        <v/>
      </c>
      <c r="O615" s="205" t="str">
        <f>IF('IV.1-10'!I148="","",'IV.1-10'!I148)</f>
        <v/>
      </c>
      <c r="P615" s="205" t="str">
        <f>IF('IV.1-10'!J148="","",'IV.1-10'!J148)</f>
        <v/>
      </c>
      <c r="Q615" s="278"/>
      <c r="R615" s="279">
        <f>IF('IV.1-10'!L148="","",'IV.1-10'!L148)</f>
        <v>0</v>
      </c>
      <c r="S615" s="2187">
        <v>3</v>
      </c>
      <c r="T615" s="2187">
        <v>3</v>
      </c>
      <c r="U615" s="113"/>
      <c r="V615" s="113"/>
      <c r="W615" s="113"/>
      <c r="X615" s="113"/>
      <c r="Y615" s="113"/>
      <c r="Z615" s="113"/>
      <c r="AA615" s="113"/>
      <c r="AB615" s="113"/>
      <c r="AC615" s="113"/>
      <c r="AD615" s="113"/>
    </row>
    <row r="616" spans="4:30" x14ac:dyDescent="0.25">
      <c r="D616" s="2454" t="str">
        <f t="shared" si="19"/>
        <v xml:space="preserve"> - </v>
      </c>
      <c r="E616" s="2454" t="str">
        <f t="shared" si="20"/>
        <v xml:space="preserve"> - </v>
      </c>
      <c r="F616" s="2445" t="s">
        <v>359</v>
      </c>
      <c r="G616" s="1416" t="s">
        <v>5264</v>
      </c>
      <c r="H616" s="134">
        <v>4</v>
      </c>
      <c r="I616" s="135">
        <v>61</v>
      </c>
      <c r="J616" s="136">
        <v>5</v>
      </c>
      <c r="K616" s="137"/>
      <c r="L616" s="137"/>
      <c r="M616" s="205" t="str">
        <f>IF('IV.1-10'!G149="","",'IV.1-10'!G149)</f>
        <v/>
      </c>
      <c r="N616" s="205" t="str">
        <f>IF('IV.1-10'!H149="","",'IV.1-10'!H149)</f>
        <v/>
      </c>
      <c r="O616" s="205" t="str">
        <f>IF('IV.1-10'!I149="","",'IV.1-10'!I149)</f>
        <v/>
      </c>
      <c r="P616" s="205" t="str">
        <f>IF('IV.1-10'!J149="","",'IV.1-10'!J149)</f>
        <v/>
      </c>
      <c r="Q616" s="278"/>
      <c r="R616" s="279">
        <f>IF('IV.1-10'!L149="","",'IV.1-10'!L149)</f>
        <v>0</v>
      </c>
      <c r="S616" s="2187">
        <v>4</v>
      </c>
      <c r="T616" s="2187">
        <v>4</v>
      </c>
      <c r="U616" s="113"/>
      <c r="V616" s="113"/>
      <c r="W616" s="113"/>
      <c r="X616" s="113"/>
      <c r="Y616" s="113"/>
      <c r="Z616" s="113"/>
      <c r="AA616" s="113"/>
      <c r="AB616" s="113"/>
      <c r="AC616" s="113"/>
      <c r="AD616" s="113"/>
    </row>
    <row r="617" spans="4:30" x14ac:dyDescent="0.25">
      <c r="D617" s="2454" t="str">
        <f t="shared" si="19"/>
        <v xml:space="preserve"> - </v>
      </c>
      <c r="E617" s="2454" t="str">
        <f t="shared" si="20"/>
        <v xml:space="preserve"> - </v>
      </c>
      <c r="F617" s="2445" t="s">
        <v>11137</v>
      </c>
      <c r="G617" s="1416" t="s">
        <v>5264</v>
      </c>
      <c r="H617" s="134">
        <v>4</v>
      </c>
      <c r="I617" s="135">
        <v>61</v>
      </c>
      <c r="J617" s="136">
        <v>6</v>
      </c>
      <c r="K617" s="137"/>
      <c r="L617" s="137"/>
      <c r="M617" s="205" t="str">
        <f>IF('IV.1-10'!G150="","",'IV.1-10'!G150)</f>
        <v/>
      </c>
      <c r="N617" s="205" t="str">
        <f>IF('IV.1-10'!H150="","",'IV.1-10'!H150)</f>
        <v/>
      </c>
      <c r="O617" s="205" t="str">
        <f>IF('IV.1-10'!I150="","",'IV.1-10'!I150)</f>
        <v/>
      </c>
      <c r="P617" s="205" t="str">
        <f>IF('IV.1-10'!J150="","",'IV.1-10'!J150)</f>
        <v/>
      </c>
      <c r="Q617" s="278"/>
      <c r="R617" s="279">
        <f>IF('IV.1-10'!L150="","",'IV.1-10'!L150)</f>
        <v>0</v>
      </c>
      <c r="S617" s="2187">
        <v>5</v>
      </c>
      <c r="T617" s="2187">
        <v>41</v>
      </c>
      <c r="U617" s="113"/>
      <c r="V617" s="113"/>
      <c r="W617" s="113"/>
      <c r="X617" s="113"/>
      <c r="Y617" s="113"/>
      <c r="Z617" s="113"/>
      <c r="AA617" s="113"/>
      <c r="AB617" s="113"/>
      <c r="AC617" s="113"/>
      <c r="AD617" s="113"/>
    </row>
    <row r="618" spans="4:30" x14ac:dyDescent="0.25">
      <c r="D618" s="2454" t="str">
        <f t="shared" si="19"/>
        <v xml:space="preserve"> - </v>
      </c>
      <c r="E618" s="2454" t="str">
        <f t="shared" si="20"/>
        <v xml:space="preserve"> - </v>
      </c>
      <c r="F618" s="2445" t="s">
        <v>11138</v>
      </c>
      <c r="G618" s="1416" t="s">
        <v>5264</v>
      </c>
      <c r="H618" s="134">
        <v>4</v>
      </c>
      <c r="I618" s="135">
        <v>61</v>
      </c>
      <c r="J618" s="136">
        <v>7</v>
      </c>
      <c r="K618" s="137"/>
      <c r="L618" s="137"/>
      <c r="M618" s="205" t="str">
        <f>IF('IV.1-10'!G151="","",'IV.1-10'!G151)</f>
        <v/>
      </c>
      <c r="N618" s="205" t="str">
        <f>IF('IV.1-10'!H151="","",'IV.1-10'!H151)</f>
        <v/>
      </c>
      <c r="O618" s="205" t="str">
        <f>IF('IV.1-10'!I151="","",'IV.1-10'!I151)</f>
        <v/>
      </c>
      <c r="P618" s="205" t="str">
        <f>IF('IV.1-10'!J151="","",'IV.1-10'!J151)</f>
        <v/>
      </c>
      <c r="Q618" s="278"/>
      <c r="R618" s="279">
        <f>IF('IV.1-10'!L151="","",'IV.1-10'!L151)</f>
        <v>0</v>
      </c>
      <c r="S618" s="2187"/>
      <c r="T618" s="2187"/>
      <c r="U618" s="113"/>
      <c r="V618" s="113"/>
      <c r="W618" s="113"/>
      <c r="X618" s="113"/>
      <c r="Y618" s="113"/>
      <c r="Z618" s="113"/>
      <c r="AA618" s="113"/>
      <c r="AB618" s="113"/>
      <c r="AC618" s="113"/>
      <c r="AD618" s="113"/>
    </row>
    <row r="619" spans="4:30" x14ac:dyDescent="0.25">
      <c r="D619" s="2454" t="str">
        <f t="shared" si="19"/>
        <v xml:space="preserve"> - </v>
      </c>
      <c r="E619" s="2454" t="str">
        <f t="shared" si="20"/>
        <v xml:space="preserve"> - </v>
      </c>
      <c r="F619" s="2427" t="s">
        <v>11128</v>
      </c>
      <c r="G619" s="1416" t="s">
        <v>5264</v>
      </c>
      <c r="H619" s="134">
        <v>4</v>
      </c>
      <c r="I619" s="135">
        <v>61</v>
      </c>
      <c r="J619" s="136">
        <v>8</v>
      </c>
      <c r="K619" s="137"/>
      <c r="L619" s="137"/>
      <c r="M619" s="205" t="str">
        <f>IF('IV.1-10'!G152="","",'IV.1-10'!G152)</f>
        <v/>
      </c>
      <c r="N619" s="205" t="str">
        <f>IF('IV.1-10'!H152="","",'IV.1-10'!H152)</f>
        <v/>
      </c>
      <c r="O619" s="205" t="str">
        <f>IF('IV.1-10'!I152="","",'IV.1-10'!I152)</f>
        <v/>
      </c>
      <c r="P619" s="205" t="str">
        <f>IF('IV.1-10'!J152="","",'IV.1-10'!J152)</f>
        <v/>
      </c>
      <c r="Q619" s="278"/>
      <c r="R619" s="279">
        <f>IF('IV.1-10'!L152="","",'IV.1-10'!L152)</f>
        <v>0</v>
      </c>
      <c r="S619" s="2187"/>
      <c r="T619" s="2187"/>
      <c r="U619" s="113"/>
      <c r="V619" s="113"/>
      <c r="W619" s="113"/>
      <c r="X619" s="113"/>
      <c r="Y619" s="113"/>
      <c r="Z619" s="113"/>
      <c r="AA619" s="113"/>
      <c r="AB619" s="113"/>
      <c r="AC619" s="113"/>
      <c r="AD619" s="113"/>
    </row>
    <row r="620" spans="4:30" x14ac:dyDescent="0.25">
      <c r="D620" s="2454" t="str">
        <f t="shared" si="19"/>
        <v xml:space="preserve"> - </v>
      </c>
      <c r="E620" s="2454" t="str">
        <f t="shared" si="20"/>
        <v xml:space="preserve"> - </v>
      </c>
      <c r="F620" s="2421" t="s">
        <v>361</v>
      </c>
      <c r="G620" s="1416" t="s">
        <v>5264</v>
      </c>
      <c r="H620" s="134">
        <v>4</v>
      </c>
      <c r="I620" s="135">
        <v>61</v>
      </c>
      <c r="J620" s="136">
        <v>9</v>
      </c>
      <c r="K620" s="137"/>
      <c r="L620" s="137"/>
      <c r="M620" s="205" t="str">
        <f>IF('IV.1-10'!G153="","",'IV.1-10'!G153)</f>
        <v/>
      </c>
      <c r="N620" s="205" t="str">
        <f>IF('IV.1-10'!H153="","",'IV.1-10'!H153)</f>
        <v/>
      </c>
      <c r="O620" s="205" t="str">
        <f>IF('IV.1-10'!I153="","",'IV.1-10'!I153)</f>
        <v/>
      </c>
      <c r="P620" s="205" t="str">
        <f>IF('IV.1-10'!J153="","",'IV.1-10'!J153)</f>
        <v/>
      </c>
      <c r="Q620" s="278"/>
      <c r="R620" s="279">
        <f>IF('IV.1-10'!L153="","",'IV.1-10'!L153)</f>
        <v>0</v>
      </c>
      <c r="S620" s="2188">
        <v>6</v>
      </c>
      <c r="T620" s="2188">
        <v>5</v>
      </c>
      <c r="U620" s="113"/>
      <c r="V620" s="113"/>
      <c r="W620" s="113"/>
      <c r="X620" s="113"/>
      <c r="Y620" s="113"/>
      <c r="Z620" s="113"/>
      <c r="AA620" s="113"/>
      <c r="AB620" s="113"/>
      <c r="AC620" s="113"/>
      <c r="AD620" s="113"/>
    </row>
    <row r="621" spans="4:30" ht="30" customHeight="1" thickBot="1" x14ac:dyDescent="0.3">
      <c r="D621" s="2455" t="str">
        <f t="shared" si="19"/>
        <v xml:space="preserve"> - </v>
      </c>
      <c r="E621" s="2455" t="str">
        <f t="shared" si="20"/>
        <v xml:space="preserve"> - </v>
      </c>
      <c r="F621" s="2422" t="s">
        <v>360</v>
      </c>
      <c r="G621" s="1417" t="s">
        <v>5264</v>
      </c>
      <c r="H621" s="142">
        <v>4</v>
      </c>
      <c r="I621" s="143">
        <v>61</v>
      </c>
      <c r="J621" s="144">
        <v>10</v>
      </c>
      <c r="K621" s="145"/>
      <c r="L621" s="145"/>
      <c r="M621" s="212" t="str">
        <f>IF('IV.1-10'!G154="","",'IV.1-10'!G154)</f>
        <v/>
      </c>
      <c r="N621" s="212" t="str">
        <f>IF('IV.1-10'!H154="","",'IV.1-10'!H154)</f>
        <v/>
      </c>
      <c r="O621" s="212" t="str">
        <f>IF('IV.1-10'!I154="","",'IV.1-10'!I154)</f>
        <v/>
      </c>
      <c r="P621" s="212" t="str">
        <f>IF('IV.1-10'!J154="","",'IV.1-10'!J154)</f>
        <v/>
      </c>
      <c r="Q621" s="2182"/>
      <c r="R621" s="2183">
        <f>IF('IV.1-10'!L154="","",'IV.1-10'!L154)</f>
        <v>0</v>
      </c>
      <c r="S621" s="2188">
        <v>7</v>
      </c>
      <c r="T621" s="2188">
        <v>6</v>
      </c>
      <c r="U621" s="113"/>
      <c r="V621" s="113"/>
      <c r="W621" s="113"/>
      <c r="X621" s="113"/>
      <c r="Y621" s="113"/>
      <c r="Z621" s="113"/>
      <c r="AA621" s="113"/>
      <c r="AB621" s="113"/>
      <c r="AC621" s="113"/>
      <c r="AD621" s="113"/>
    </row>
    <row r="622" spans="4:30" ht="30.75" thickTop="1" x14ac:dyDescent="0.25">
      <c r="D622" s="2456" t="str">
        <f t="shared" si="19"/>
        <v xml:space="preserve"> - </v>
      </c>
      <c r="E622" s="2456" t="str">
        <f t="shared" si="20"/>
        <v xml:space="preserve"> - </v>
      </c>
      <c r="F622" s="2423" t="s">
        <v>11140</v>
      </c>
      <c r="G622" s="1418" t="s">
        <v>5264</v>
      </c>
      <c r="H622" s="148">
        <v>4</v>
      </c>
      <c r="I622" s="148">
        <v>62</v>
      </c>
      <c r="J622" s="148">
        <v>0</v>
      </c>
      <c r="K622" s="220" t="s">
        <v>215</v>
      </c>
      <c r="L622" s="220" t="s">
        <v>215</v>
      </c>
      <c r="M622" s="179" t="s">
        <v>4119</v>
      </c>
      <c r="N622" s="179" t="s">
        <v>4118</v>
      </c>
      <c r="O622" s="179" t="s">
        <v>369</v>
      </c>
      <c r="P622" s="179" t="s">
        <v>4117</v>
      </c>
      <c r="Q622" s="274" t="s">
        <v>4115</v>
      </c>
      <c r="R622" s="275" t="s">
        <v>4116</v>
      </c>
      <c r="S622" s="2187"/>
      <c r="T622" s="2189"/>
      <c r="U622" s="113"/>
      <c r="V622" s="113"/>
      <c r="W622" s="113"/>
      <c r="X622" s="113"/>
      <c r="Y622" s="113"/>
      <c r="Z622" s="113"/>
      <c r="AA622" s="113"/>
      <c r="AB622" s="113"/>
      <c r="AC622" s="113"/>
      <c r="AD622" s="113"/>
    </row>
    <row r="623" spans="4:30" ht="19.5" thickBot="1" x14ac:dyDescent="0.3">
      <c r="D623" s="2459" t="str">
        <f t="shared" si="19"/>
        <v xml:space="preserve"> - </v>
      </c>
      <c r="E623" s="2459" t="str">
        <f t="shared" si="20"/>
        <v xml:space="preserve"> - </v>
      </c>
      <c r="F623" s="2426" t="s">
        <v>9861</v>
      </c>
      <c r="G623" s="1419" t="s">
        <v>5264</v>
      </c>
      <c r="H623" s="155">
        <v>4</v>
      </c>
      <c r="I623" s="155">
        <v>62</v>
      </c>
      <c r="J623" s="155">
        <v>1</v>
      </c>
      <c r="K623" s="156"/>
      <c r="L623" s="156"/>
      <c r="M623" s="221">
        <f>IF('IV.1-10'!G165="","",'IV.1-10'!G165)</f>
        <v>0</v>
      </c>
      <c r="N623" s="221">
        <f>IF('IV.1-10'!H165="","",'IV.1-10'!H165)</f>
        <v>0</v>
      </c>
      <c r="O623" s="221">
        <f>IF('IV.1-10'!I165="","",'IV.1-10'!I165)</f>
        <v>0</v>
      </c>
      <c r="P623" s="221">
        <f>IF('IV.1-10'!J165="","",'IV.1-10'!J165)</f>
        <v>0</v>
      </c>
      <c r="Q623" s="276">
        <f>IF('IV.1-10'!K165="","",'IV.1-10'!K165)</f>
        <v>0</v>
      </c>
      <c r="R623" s="277">
        <f>IF('IV.1-10'!L165="","",'IV.1-10'!L165)</f>
        <v>0</v>
      </c>
      <c r="S623" s="2187">
        <v>8</v>
      </c>
      <c r="T623" s="2187">
        <v>7</v>
      </c>
      <c r="U623" s="113"/>
      <c r="V623" s="113"/>
      <c r="W623" s="113"/>
      <c r="X623" s="113"/>
      <c r="Y623" s="113"/>
      <c r="Z623" s="113"/>
      <c r="AA623" s="113"/>
      <c r="AB623" s="113"/>
      <c r="AC623" s="113"/>
      <c r="AD623" s="113"/>
    </row>
    <row r="624" spans="4:30" ht="19.5" thickTop="1" x14ac:dyDescent="0.25">
      <c r="D624" s="2454" t="str">
        <f t="shared" si="19"/>
        <v xml:space="preserve"> - </v>
      </c>
      <c r="E624" s="2454" t="str">
        <f t="shared" si="20"/>
        <v xml:space="preserve"> - </v>
      </c>
      <c r="F624" s="2420" t="s">
        <v>5530</v>
      </c>
      <c r="G624" s="1416" t="s">
        <v>5264</v>
      </c>
      <c r="H624" s="134">
        <v>4</v>
      </c>
      <c r="I624" s="135">
        <v>62</v>
      </c>
      <c r="J624" s="136">
        <v>2</v>
      </c>
      <c r="K624" s="131"/>
      <c r="L624" s="131"/>
      <c r="M624" s="202" t="str">
        <f>IF('IV.1-10'!G166="","",'IV.1-10'!G166)</f>
        <v/>
      </c>
      <c r="N624" s="202" t="str">
        <f>IF('IV.1-10'!H166="","",'IV.1-10'!H166)</f>
        <v/>
      </c>
      <c r="O624" s="202" t="str">
        <f>IF('IV.1-10'!I166="","",'IV.1-10'!I166)</f>
        <v/>
      </c>
      <c r="P624" s="202" t="str">
        <f>IF('IV.1-10'!J166="","",'IV.1-10'!J166)</f>
        <v/>
      </c>
      <c r="Q624" s="280"/>
      <c r="R624" s="279">
        <f>IF('IV.1-10'!L166="","",'IV.1-10'!L166)</f>
        <v>0</v>
      </c>
      <c r="S624" s="2187">
        <v>9</v>
      </c>
      <c r="T624" s="2187">
        <v>8</v>
      </c>
      <c r="U624" s="113"/>
      <c r="V624" s="113"/>
      <c r="W624" s="113"/>
      <c r="X624" s="113"/>
      <c r="Y624" s="113"/>
      <c r="Z624" s="113"/>
      <c r="AA624" s="113"/>
      <c r="AB624" s="113"/>
      <c r="AC624" s="113"/>
      <c r="AD624" s="113"/>
    </row>
    <row r="625" spans="4:20" x14ac:dyDescent="0.25">
      <c r="D625" s="2454" t="str">
        <f t="shared" si="19"/>
        <v xml:space="preserve"> - </v>
      </c>
      <c r="E625" s="2454" t="str">
        <f t="shared" si="20"/>
        <v xml:space="preserve"> - </v>
      </c>
      <c r="F625" s="2446" t="s">
        <v>5539</v>
      </c>
      <c r="G625" s="1416" t="s">
        <v>5264</v>
      </c>
      <c r="H625" s="134">
        <v>4</v>
      </c>
      <c r="I625" s="135">
        <v>62</v>
      </c>
      <c r="J625" s="136">
        <v>3</v>
      </c>
      <c r="K625" s="131"/>
      <c r="L625" s="131"/>
      <c r="M625" s="202" t="str">
        <f>IF('IV.1-10'!G167="","",'IV.1-10'!G167)</f>
        <v/>
      </c>
      <c r="N625" s="202" t="str">
        <f>IF('IV.1-10'!H167="","",'IV.1-10'!H167)</f>
        <v/>
      </c>
      <c r="O625" s="202" t="str">
        <f>IF('IV.1-10'!I167="","",'IV.1-10'!I167)</f>
        <v/>
      </c>
      <c r="P625" s="202" t="str">
        <f>IF('IV.1-10'!J167="","",'IV.1-10'!J167)</f>
        <v/>
      </c>
      <c r="Q625" s="280"/>
      <c r="R625" s="282">
        <f>IF('IV.1-10'!L167="","",'IV.1-10'!L167)</f>
        <v>0</v>
      </c>
      <c r="S625" s="2187">
        <v>10</v>
      </c>
      <c r="T625" s="2187">
        <v>81</v>
      </c>
    </row>
    <row r="626" spans="4:20" x14ac:dyDescent="0.25">
      <c r="D626" s="2454" t="str">
        <f t="shared" si="19"/>
        <v xml:space="preserve"> - </v>
      </c>
      <c r="E626" s="2454" t="str">
        <f t="shared" si="20"/>
        <v xml:space="preserve"> - </v>
      </c>
      <c r="F626" s="2421" t="s">
        <v>362</v>
      </c>
      <c r="G626" s="1416" t="s">
        <v>5264</v>
      </c>
      <c r="H626" s="134">
        <v>4</v>
      </c>
      <c r="I626" s="135">
        <v>62</v>
      </c>
      <c r="J626" s="136">
        <v>4</v>
      </c>
      <c r="K626" s="137"/>
      <c r="L626" s="137"/>
      <c r="M626" s="205" t="str">
        <f>IF('IV.1-10'!G168="","",'IV.1-10'!G168)</f>
        <v/>
      </c>
      <c r="N626" s="205" t="str">
        <f>IF('IV.1-10'!H168="","",'IV.1-10'!H168)</f>
        <v/>
      </c>
      <c r="O626" s="205" t="str">
        <f>IF('IV.1-10'!I168="","",'IV.1-10'!I168)</f>
        <v/>
      </c>
      <c r="P626" s="205" t="str">
        <f>IF('IV.1-10'!J168="","",'IV.1-10'!J168)</f>
        <v/>
      </c>
      <c r="Q626" s="281" t="str">
        <f>IF('IV.1-10'!K168="","",'IV.1-10'!K168)</f>
        <v/>
      </c>
      <c r="R626" s="282">
        <f>IF('IV.1-10'!L168="","",'IV.1-10'!L168)</f>
        <v>0</v>
      </c>
      <c r="S626" s="2187">
        <v>11</v>
      </c>
      <c r="T626" s="2187">
        <v>9</v>
      </c>
    </row>
    <row r="627" spans="4:20" x14ac:dyDescent="0.25">
      <c r="D627" s="2454" t="str">
        <f t="shared" si="19"/>
        <v xml:space="preserve"> - </v>
      </c>
      <c r="E627" s="2454" t="str">
        <f t="shared" si="20"/>
        <v xml:space="preserve"> - </v>
      </c>
      <c r="F627" s="2445" t="s">
        <v>363</v>
      </c>
      <c r="G627" s="1416" t="s">
        <v>5264</v>
      </c>
      <c r="H627" s="134">
        <v>4</v>
      </c>
      <c r="I627" s="135">
        <v>62</v>
      </c>
      <c r="J627" s="136">
        <v>5</v>
      </c>
      <c r="K627" s="137"/>
      <c r="L627" s="137"/>
      <c r="M627" s="283"/>
      <c r="N627" s="205" t="str">
        <f>IF('IV.1-10'!H169="","",'IV.1-10'!H169)</f>
        <v/>
      </c>
      <c r="O627" s="283"/>
      <c r="P627" s="283"/>
      <c r="Q627" s="278"/>
      <c r="R627" s="282">
        <f>IF('IV.1-10'!L169="","",'IV.1-10'!L169)</f>
        <v>0</v>
      </c>
      <c r="S627" s="2187">
        <v>12</v>
      </c>
      <c r="T627" s="2187">
        <v>10</v>
      </c>
    </row>
    <row r="628" spans="4:20" x14ac:dyDescent="0.25">
      <c r="D628" s="2454" t="str">
        <f t="shared" si="19"/>
        <v xml:space="preserve"> - </v>
      </c>
      <c r="E628" s="2454" t="str">
        <f t="shared" si="20"/>
        <v xml:space="preserve"> - </v>
      </c>
      <c r="F628" s="2445" t="s">
        <v>5538</v>
      </c>
      <c r="G628" s="1416" t="s">
        <v>5264</v>
      </c>
      <c r="H628" s="134">
        <v>4</v>
      </c>
      <c r="I628" s="135">
        <v>62</v>
      </c>
      <c r="J628" s="136">
        <v>6</v>
      </c>
      <c r="K628" s="137"/>
      <c r="L628" s="137"/>
      <c r="M628" s="205" t="str">
        <f>IF('IV.1-10'!G170="","",'IV.1-10'!G170)</f>
        <v/>
      </c>
      <c r="N628" s="205" t="str">
        <f>IF('IV.1-10'!H170="","",'IV.1-10'!H170)</f>
        <v/>
      </c>
      <c r="O628" s="205" t="str">
        <f>IF('IV.1-10'!I170="","",'IV.1-10'!I170)</f>
        <v/>
      </c>
      <c r="P628" s="205" t="str">
        <f>IF('IV.1-10'!J170="","",'IV.1-10'!J170)</f>
        <v/>
      </c>
      <c r="Q628" s="281" t="str">
        <f>IF('IV.1-10'!K170="","",'IV.1-10'!K170)</f>
        <v/>
      </c>
      <c r="R628" s="282">
        <f>IF('IV.1-10'!L170="","",'IV.1-10'!L170)</f>
        <v>0</v>
      </c>
      <c r="S628" s="2187">
        <v>13</v>
      </c>
      <c r="T628" s="2187">
        <v>101</v>
      </c>
    </row>
    <row r="629" spans="4:20" x14ac:dyDescent="0.25">
      <c r="D629" s="2454" t="str">
        <f t="shared" si="19"/>
        <v xml:space="preserve"> - </v>
      </c>
      <c r="E629" s="2454" t="str">
        <f t="shared" si="20"/>
        <v xml:space="preserve"> - </v>
      </c>
      <c r="F629" s="2421" t="s">
        <v>5527</v>
      </c>
      <c r="G629" s="1416" t="s">
        <v>5264</v>
      </c>
      <c r="H629" s="134">
        <v>4</v>
      </c>
      <c r="I629" s="135">
        <v>62</v>
      </c>
      <c r="J629" s="136">
        <v>7</v>
      </c>
      <c r="K629" s="137"/>
      <c r="L629" s="137"/>
      <c r="M629" s="205" t="str">
        <f>IF('IV.1-10'!G171="","",'IV.1-10'!G171)</f>
        <v/>
      </c>
      <c r="N629" s="205" t="str">
        <f>IF('IV.1-10'!H171="","",'IV.1-10'!H171)</f>
        <v/>
      </c>
      <c r="O629" s="205" t="str">
        <f>IF('IV.1-10'!I171="","",'IV.1-10'!I171)</f>
        <v/>
      </c>
      <c r="P629" s="205" t="str">
        <f>IF('IV.1-10'!J171="","",'IV.1-10'!J171)</f>
        <v/>
      </c>
      <c r="Q629" s="281" t="str">
        <f>IF('IV.1-10'!K171="","",'IV.1-10'!K171)</f>
        <v/>
      </c>
      <c r="R629" s="282">
        <f>IF('IV.1-10'!L171="","",'IV.1-10'!L171)</f>
        <v>0</v>
      </c>
      <c r="S629" s="2187">
        <v>14</v>
      </c>
      <c r="T629" s="2187">
        <v>11</v>
      </c>
    </row>
    <row r="630" spans="4:20" x14ac:dyDescent="0.25">
      <c r="D630" s="2454" t="str">
        <f t="shared" si="19"/>
        <v xml:space="preserve"> - </v>
      </c>
      <c r="E630" s="2454" t="str">
        <f t="shared" si="20"/>
        <v xml:space="preserve"> - </v>
      </c>
      <c r="F630" s="2447" t="s">
        <v>5524</v>
      </c>
      <c r="G630" s="1416" t="s">
        <v>5264</v>
      </c>
      <c r="H630" s="134">
        <v>4</v>
      </c>
      <c r="I630" s="135">
        <v>62</v>
      </c>
      <c r="J630" s="136">
        <v>8</v>
      </c>
      <c r="K630" s="137"/>
      <c r="L630" s="137"/>
      <c r="M630" s="205" t="str">
        <f>IF('IV.1-10'!G172="","",'IV.1-10'!G172)</f>
        <v/>
      </c>
      <c r="N630" s="205" t="str">
        <f>IF('IV.1-10'!H172="","",'IV.1-10'!H172)</f>
        <v/>
      </c>
      <c r="O630" s="205" t="str">
        <f>IF('IV.1-10'!I172="","",'IV.1-10'!I172)</f>
        <v/>
      </c>
      <c r="P630" s="205" t="str">
        <f>IF('IV.1-10'!J172="","",'IV.1-10'!J172)</f>
        <v/>
      </c>
      <c r="Q630" s="281" t="str">
        <f>IF('IV.1-10'!K172="","",'IV.1-10'!K172)</f>
        <v/>
      </c>
      <c r="R630" s="282">
        <f>IF('IV.1-10'!L172="","",'IV.1-10'!L172)</f>
        <v>0</v>
      </c>
      <c r="S630" s="2187">
        <v>15</v>
      </c>
      <c r="T630" s="2187">
        <v>111</v>
      </c>
    </row>
    <row r="631" spans="4:20" x14ac:dyDescent="0.25">
      <c r="D631" s="2454" t="str">
        <f t="shared" si="19"/>
        <v xml:space="preserve"> - </v>
      </c>
      <c r="E631" s="2454" t="str">
        <f t="shared" si="20"/>
        <v xml:space="preserve"> - </v>
      </c>
      <c r="F631" s="2447" t="s">
        <v>5525</v>
      </c>
      <c r="G631" s="1416" t="s">
        <v>5264</v>
      </c>
      <c r="H631" s="134">
        <v>4</v>
      </c>
      <c r="I631" s="135">
        <v>62</v>
      </c>
      <c r="J631" s="136">
        <v>9</v>
      </c>
      <c r="K631" s="137"/>
      <c r="L631" s="137"/>
      <c r="M631" s="205" t="str">
        <f>IF('IV.1-10'!G173="","",'IV.1-10'!G173)</f>
        <v/>
      </c>
      <c r="N631" s="205" t="str">
        <f>IF('IV.1-10'!H173="","",'IV.1-10'!H173)</f>
        <v/>
      </c>
      <c r="O631" s="205" t="str">
        <f>IF('IV.1-10'!I173="","",'IV.1-10'!I173)</f>
        <v/>
      </c>
      <c r="P631" s="205" t="str">
        <f>IF('IV.1-10'!J173="","",'IV.1-10'!J173)</f>
        <v/>
      </c>
      <c r="Q631" s="281" t="str">
        <f>IF('IV.1-10'!K173="","",'IV.1-10'!K173)</f>
        <v/>
      </c>
      <c r="R631" s="282">
        <f>IF('IV.1-10'!L173="","",'IV.1-10'!L173)</f>
        <v>0</v>
      </c>
      <c r="S631" s="2187">
        <v>16</v>
      </c>
      <c r="T631" s="2188">
        <v>12</v>
      </c>
    </row>
    <row r="632" spans="4:20" x14ac:dyDescent="0.25">
      <c r="D632" s="2454" t="str">
        <f t="shared" si="19"/>
        <v xml:space="preserve"> - </v>
      </c>
      <c r="E632" s="2454" t="str">
        <f t="shared" si="20"/>
        <v xml:space="preserve"> - </v>
      </c>
      <c r="F632" s="2421" t="s">
        <v>5528</v>
      </c>
      <c r="G632" s="1416" t="s">
        <v>5264</v>
      </c>
      <c r="H632" s="134">
        <v>4</v>
      </c>
      <c r="I632" s="135">
        <v>62</v>
      </c>
      <c r="J632" s="136">
        <v>10</v>
      </c>
      <c r="K632" s="137"/>
      <c r="L632" s="137"/>
      <c r="M632" s="205" t="str">
        <f>IF('IV.1-10'!G174="","",'IV.1-10'!G174)</f>
        <v/>
      </c>
      <c r="N632" s="205" t="str">
        <f>IF('IV.1-10'!H174="","",'IV.1-10'!H174)</f>
        <v/>
      </c>
      <c r="O632" s="205" t="str">
        <f>IF('IV.1-10'!I174="","",'IV.1-10'!I174)</f>
        <v/>
      </c>
      <c r="P632" s="205" t="str">
        <f>IF('IV.1-10'!J174="","",'IV.1-10'!J174)</f>
        <v/>
      </c>
      <c r="Q632" s="281" t="str">
        <f>IF('IV.1-10'!K174="","",'IV.1-10'!K174)</f>
        <v/>
      </c>
      <c r="R632" s="282">
        <f>IF('IV.1-10'!L174="","",'IV.1-10'!L174)</f>
        <v>0</v>
      </c>
      <c r="S632" s="2187">
        <v>17</v>
      </c>
      <c r="T632" s="2188">
        <v>121</v>
      </c>
    </row>
    <row r="633" spans="4:20" x14ac:dyDescent="0.25">
      <c r="D633" s="2454" t="str">
        <f t="shared" si="19"/>
        <v xml:space="preserve"> - </v>
      </c>
      <c r="E633" s="2454" t="str">
        <f t="shared" si="20"/>
        <v xml:space="preserve"> - </v>
      </c>
      <c r="F633" s="2421" t="s">
        <v>5529</v>
      </c>
      <c r="G633" s="1416" t="s">
        <v>5264</v>
      </c>
      <c r="H633" s="134">
        <v>4</v>
      </c>
      <c r="I633" s="135">
        <v>62</v>
      </c>
      <c r="J633" s="136">
        <v>11</v>
      </c>
      <c r="K633" s="137"/>
      <c r="L633" s="137"/>
      <c r="M633" s="205" t="str">
        <f>IF('IV.1-10'!G175="","",'IV.1-10'!G175)</f>
        <v/>
      </c>
      <c r="N633" s="205" t="str">
        <f>IF('IV.1-10'!H175="","",'IV.1-10'!H175)</f>
        <v/>
      </c>
      <c r="O633" s="205" t="str">
        <f>IF('IV.1-10'!I175="","",'IV.1-10'!I175)</f>
        <v/>
      </c>
      <c r="P633" s="205" t="str">
        <f>IF('IV.1-10'!J175="","",'IV.1-10'!J175)</f>
        <v/>
      </c>
      <c r="Q633" s="281" t="str">
        <f>IF('IV.1-10'!K175="","",'IV.1-10'!K175)</f>
        <v/>
      </c>
      <c r="R633" s="282">
        <f>IF('IV.1-10'!L175="","",'IV.1-10'!L175)</f>
        <v>0</v>
      </c>
      <c r="S633" s="2187">
        <v>18</v>
      </c>
      <c r="T633" s="2187">
        <v>13</v>
      </c>
    </row>
    <row r="634" spans="4:20" x14ac:dyDescent="0.25">
      <c r="D634" s="2454" t="str">
        <f t="shared" si="19"/>
        <v xml:space="preserve"> - </v>
      </c>
      <c r="E634" s="2454" t="str">
        <f t="shared" si="20"/>
        <v xml:space="preserve"> - </v>
      </c>
      <c r="F634" s="2445" t="s">
        <v>11154</v>
      </c>
      <c r="G634" s="1416" t="s">
        <v>5264</v>
      </c>
      <c r="H634" s="134">
        <v>4</v>
      </c>
      <c r="I634" s="135">
        <v>62</v>
      </c>
      <c r="J634" s="136">
        <v>12</v>
      </c>
      <c r="K634" s="137"/>
      <c r="L634" s="137"/>
      <c r="M634" s="205" t="str">
        <f>IF('IV.1-10'!G176="","",'IV.1-10'!G176)</f>
        <v/>
      </c>
      <c r="N634" s="205" t="str">
        <f>IF('IV.1-10'!H176="","",'IV.1-10'!H176)</f>
        <v/>
      </c>
      <c r="O634" s="205" t="str">
        <f>IF('IV.1-10'!I176="","",'IV.1-10'!I176)</f>
        <v/>
      </c>
      <c r="P634" s="205" t="str">
        <f>IF('IV.1-10'!J176="","",'IV.1-10'!J176)</f>
        <v/>
      </c>
      <c r="Q634" s="281" t="str">
        <f>IF('IV.1-10'!K176="","",'IV.1-10'!K176)</f>
        <v/>
      </c>
      <c r="R634" s="282">
        <f>IF('IV.1-10'!L176="","",'IV.1-10'!L176)</f>
        <v>0</v>
      </c>
      <c r="S634" s="2187">
        <v>19</v>
      </c>
      <c r="T634" s="2187">
        <v>131</v>
      </c>
    </row>
    <row r="635" spans="4:20" x14ac:dyDescent="0.25">
      <c r="D635" s="2454" t="str">
        <f t="shared" si="19"/>
        <v xml:space="preserve"> - </v>
      </c>
      <c r="E635" s="2454" t="str">
        <f t="shared" si="20"/>
        <v xml:space="preserve"> - </v>
      </c>
      <c r="F635" s="2445" t="s">
        <v>11155</v>
      </c>
      <c r="G635" s="1416" t="s">
        <v>5264</v>
      </c>
      <c r="H635" s="134">
        <v>4</v>
      </c>
      <c r="I635" s="135">
        <v>62</v>
      </c>
      <c r="J635" s="136">
        <v>13</v>
      </c>
      <c r="K635" s="137"/>
      <c r="L635" s="137"/>
      <c r="M635" s="205" t="str">
        <f>IF('IV.1-10'!G177="","",'IV.1-10'!G177)</f>
        <v/>
      </c>
      <c r="N635" s="205" t="str">
        <f>IF('IV.1-10'!H177="","",'IV.1-10'!H177)</f>
        <v/>
      </c>
      <c r="O635" s="205" t="str">
        <f>IF('IV.1-10'!I177="","",'IV.1-10'!I177)</f>
        <v/>
      </c>
      <c r="P635" s="205" t="str">
        <f>IF('IV.1-10'!J177="","",'IV.1-10'!J177)</f>
        <v/>
      </c>
      <c r="Q635" s="281" t="str">
        <f>IF('IV.1-10'!K177="","",'IV.1-10'!K177)</f>
        <v/>
      </c>
      <c r="R635" s="282">
        <f>IF('IV.1-10'!L177="","",'IV.1-10'!L177)</f>
        <v>0</v>
      </c>
      <c r="S635" s="2187"/>
      <c r="T635" s="2187"/>
    </row>
    <row r="636" spans="4:20" x14ac:dyDescent="0.25">
      <c r="D636" s="2454" t="str">
        <f t="shared" si="19"/>
        <v xml:space="preserve"> - </v>
      </c>
      <c r="E636" s="2454" t="str">
        <f t="shared" si="20"/>
        <v xml:space="preserve"> - </v>
      </c>
      <c r="F636" s="2445" t="s">
        <v>11156</v>
      </c>
      <c r="G636" s="1416" t="s">
        <v>5264</v>
      </c>
      <c r="H636" s="134">
        <v>4</v>
      </c>
      <c r="I636" s="135">
        <v>62</v>
      </c>
      <c r="J636" s="136">
        <v>14</v>
      </c>
      <c r="K636" s="137"/>
      <c r="L636" s="137"/>
      <c r="M636" s="205" t="str">
        <f>IF('IV.1-10'!G178="","",'IV.1-10'!G178)</f>
        <v/>
      </c>
      <c r="N636" s="205" t="str">
        <f>IF('IV.1-10'!H178="","",'IV.1-10'!H178)</f>
        <v/>
      </c>
      <c r="O636" s="205" t="str">
        <f>IF('IV.1-10'!I178="","",'IV.1-10'!I178)</f>
        <v/>
      </c>
      <c r="P636" s="205" t="str">
        <f>IF('IV.1-10'!J178="","",'IV.1-10'!J178)</f>
        <v/>
      </c>
      <c r="Q636" s="281" t="str">
        <f>IF('IV.1-10'!K178="","",'IV.1-10'!K178)</f>
        <v/>
      </c>
      <c r="R636" s="282">
        <f>IF('IV.1-10'!L178="","",'IV.1-10'!L178)</f>
        <v>0</v>
      </c>
      <c r="S636" s="2187"/>
      <c r="T636" s="2187"/>
    </row>
    <row r="637" spans="4:20" x14ac:dyDescent="0.25">
      <c r="D637" s="2454" t="str">
        <f t="shared" si="19"/>
        <v xml:space="preserve"> - </v>
      </c>
      <c r="E637" s="2454" t="str">
        <f t="shared" si="20"/>
        <v xml:space="preserve"> - </v>
      </c>
      <c r="F637" s="2421" t="s">
        <v>364</v>
      </c>
      <c r="G637" s="1416" t="s">
        <v>5264</v>
      </c>
      <c r="H637" s="134">
        <v>4</v>
      </c>
      <c r="I637" s="135">
        <v>62</v>
      </c>
      <c r="J637" s="136">
        <v>15</v>
      </c>
      <c r="K637" s="137"/>
      <c r="L637" s="137"/>
      <c r="M637" s="205" t="str">
        <f>IF('IV.1-10'!G179="","",'IV.1-10'!G179)</f>
        <v/>
      </c>
      <c r="N637" s="205" t="str">
        <f>IF('IV.1-10'!H179="","",'IV.1-10'!H179)</f>
        <v/>
      </c>
      <c r="O637" s="205" t="str">
        <f>IF('IV.1-10'!I179="","",'IV.1-10'!I179)</f>
        <v/>
      </c>
      <c r="P637" s="205" t="str">
        <f>IF('IV.1-10'!J179="","",'IV.1-10'!J179)</f>
        <v/>
      </c>
      <c r="Q637" s="281" t="str">
        <f>IF('IV.1-10'!K179="","",'IV.1-10'!K179)</f>
        <v/>
      </c>
      <c r="R637" s="282">
        <f>IF('IV.1-10'!L179="","",'IV.1-10'!L179)</f>
        <v>0</v>
      </c>
      <c r="S637" s="2187">
        <v>20</v>
      </c>
      <c r="T637" s="2187">
        <v>14</v>
      </c>
    </row>
    <row r="638" spans="4:20" x14ac:dyDescent="0.25">
      <c r="D638" s="2454" t="str">
        <f t="shared" si="19"/>
        <v xml:space="preserve"> - </v>
      </c>
      <c r="E638" s="2454" t="str">
        <f t="shared" si="20"/>
        <v xml:space="preserve"> - </v>
      </c>
      <c r="F638" s="2421" t="s">
        <v>365</v>
      </c>
      <c r="G638" s="1416" t="s">
        <v>5264</v>
      </c>
      <c r="H638" s="134">
        <v>4</v>
      </c>
      <c r="I638" s="135">
        <v>62</v>
      </c>
      <c r="J638" s="136">
        <v>16</v>
      </c>
      <c r="K638" s="137"/>
      <c r="L638" s="137"/>
      <c r="M638" s="205" t="str">
        <f>IF('IV.1-10'!G180="","",'IV.1-10'!G180)</f>
        <v/>
      </c>
      <c r="N638" s="205" t="str">
        <f>IF('IV.1-10'!H180="","",'IV.1-10'!H180)</f>
        <v/>
      </c>
      <c r="O638" s="205" t="str">
        <f>IF('IV.1-10'!I180="","",'IV.1-10'!I180)</f>
        <v/>
      </c>
      <c r="P638" s="205" t="str">
        <f>IF('IV.1-10'!J180="","",'IV.1-10'!J180)</f>
        <v/>
      </c>
      <c r="Q638" s="281" t="str">
        <f>IF('IV.1-10'!K180="","",'IV.1-10'!K180)</f>
        <v/>
      </c>
      <c r="R638" s="282">
        <f>IF('IV.1-10'!L180="","",'IV.1-10'!L180)</f>
        <v>0</v>
      </c>
      <c r="S638" s="2187">
        <v>21</v>
      </c>
      <c r="T638" s="2187">
        <v>15</v>
      </c>
    </row>
    <row r="639" spans="4:20" x14ac:dyDescent="0.25">
      <c r="D639" s="2454" t="str">
        <f t="shared" si="19"/>
        <v xml:space="preserve"> - </v>
      </c>
      <c r="E639" s="2454" t="str">
        <f t="shared" si="20"/>
        <v xml:space="preserve"> - </v>
      </c>
      <c r="F639" s="2421" t="s">
        <v>366</v>
      </c>
      <c r="G639" s="1416" t="s">
        <v>5264</v>
      </c>
      <c r="H639" s="134">
        <v>4</v>
      </c>
      <c r="I639" s="135">
        <v>62</v>
      </c>
      <c r="J639" s="136">
        <v>17</v>
      </c>
      <c r="K639" s="137"/>
      <c r="L639" s="137"/>
      <c r="M639" s="205" t="str">
        <f>IF('IV.1-10'!G181="","",'IV.1-10'!G181)</f>
        <v/>
      </c>
      <c r="N639" s="205" t="str">
        <f>IF('IV.1-10'!H181="","",'IV.1-10'!H181)</f>
        <v/>
      </c>
      <c r="O639" s="205" t="str">
        <f>IF('IV.1-10'!I181="","",'IV.1-10'!I181)</f>
        <v/>
      </c>
      <c r="P639" s="205" t="str">
        <f>IF('IV.1-10'!J181="","",'IV.1-10'!J181)</f>
        <v/>
      </c>
      <c r="Q639" s="281" t="str">
        <f>IF('IV.1-10'!K181="","",'IV.1-10'!K181)</f>
        <v/>
      </c>
      <c r="R639" s="282">
        <f>IF('IV.1-10'!L181="","",'IV.1-10'!L181)</f>
        <v>0</v>
      </c>
      <c r="S639" s="2187">
        <v>22</v>
      </c>
      <c r="T639" s="2187">
        <v>16</v>
      </c>
    </row>
    <row r="640" spans="4:20" x14ac:dyDescent="0.25">
      <c r="D640" s="2454" t="str">
        <f t="shared" si="19"/>
        <v xml:space="preserve"> - </v>
      </c>
      <c r="E640" s="2454" t="str">
        <f t="shared" si="20"/>
        <v xml:space="preserve"> - </v>
      </c>
      <c r="F640" s="2421" t="s">
        <v>367</v>
      </c>
      <c r="G640" s="1416" t="s">
        <v>5264</v>
      </c>
      <c r="H640" s="134">
        <v>4</v>
      </c>
      <c r="I640" s="135">
        <v>62</v>
      </c>
      <c r="J640" s="136">
        <v>18</v>
      </c>
      <c r="K640" s="137"/>
      <c r="L640" s="137"/>
      <c r="M640" s="205" t="str">
        <f>IF('IV.1-10'!G182="","",'IV.1-10'!G182)</f>
        <v/>
      </c>
      <c r="N640" s="205" t="str">
        <f>IF('IV.1-10'!H182="","",'IV.1-10'!H182)</f>
        <v/>
      </c>
      <c r="O640" s="205" t="str">
        <f>IF('IV.1-10'!I182="","",'IV.1-10'!I182)</f>
        <v/>
      </c>
      <c r="P640" s="205" t="str">
        <f>IF('IV.1-10'!J182="","",'IV.1-10'!J182)</f>
        <v/>
      </c>
      <c r="Q640" s="281" t="str">
        <f>IF('IV.1-10'!K182="","",'IV.1-10'!K182)</f>
        <v/>
      </c>
      <c r="R640" s="282">
        <f>IF('IV.1-10'!L182="","",'IV.1-10'!L182)</f>
        <v>0</v>
      </c>
      <c r="S640" s="2187">
        <v>23</v>
      </c>
      <c r="T640" s="2187">
        <v>17</v>
      </c>
    </row>
    <row r="641" spans="3:30" s="118" customFormat="1" ht="36" customHeight="1" thickBot="1" x14ac:dyDescent="0.3">
      <c r="C641" s="2531"/>
      <c r="D641" s="2450" t="str">
        <f t="shared" si="19"/>
        <v xml:space="preserve"> - </v>
      </c>
      <c r="E641" s="2450" t="str">
        <f t="shared" si="20"/>
        <v xml:space="preserve"> - </v>
      </c>
      <c r="F641" s="2417" t="s">
        <v>368</v>
      </c>
      <c r="G641" s="1412" t="s">
        <v>5264</v>
      </c>
      <c r="H641" s="151">
        <v>4</v>
      </c>
      <c r="I641" s="108">
        <v>62</v>
      </c>
      <c r="J641" s="109">
        <v>19</v>
      </c>
      <c r="K641" s="152"/>
      <c r="L641" s="152"/>
      <c r="M641" s="182" t="str">
        <f>IF('IV.1-10'!G183="","",'IV.1-10'!G183)</f>
        <v/>
      </c>
      <c r="N641" s="182" t="str">
        <f>IF('IV.1-10'!H183="","",'IV.1-10'!H183)</f>
        <v/>
      </c>
      <c r="O641" s="262"/>
      <c r="P641" s="182" t="str">
        <f>IF('IV.1-10'!J183="","",'IV.1-10'!J183)</f>
        <v/>
      </c>
      <c r="Q641" s="284"/>
      <c r="R641" s="285">
        <f>IF('IV.1-10'!L183="","",'IV.1-10'!L183)</f>
        <v>0</v>
      </c>
      <c r="S641" s="2187">
        <v>24</v>
      </c>
      <c r="T641" s="2187">
        <v>18</v>
      </c>
      <c r="U641" s="120"/>
      <c r="V641" s="120"/>
      <c r="W641" s="120"/>
      <c r="X641" s="120"/>
      <c r="Y641" s="120"/>
      <c r="Z641" s="120"/>
      <c r="AA641" s="120"/>
      <c r="AB641" s="120"/>
      <c r="AC641" s="120"/>
      <c r="AD641" s="120"/>
    </row>
    <row r="642" spans="3:30" ht="30.75" thickTop="1" x14ac:dyDescent="0.25">
      <c r="D642" s="2456" t="str">
        <f t="shared" si="19"/>
        <v xml:space="preserve"> - </v>
      </c>
      <c r="E642" s="2456" t="str">
        <f t="shared" si="20"/>
        <v xml:space="preserve"> - </v>
      </c>
      <c r="F642" s="2423" t="s">
        <v>378</v>
      </c>
      <c r="G642" s="1418" t="s">
        <v>5264</v>
      </c>
      <c r="H642" s="148">
        <v>4</v>
      </c>
      <c r="I642" s="148">
        <v>7</v>
      </c>
      <c r="J642" s="148">
        <v>0</v>
      </c>
      <c r="K642" s="241" t="s">
        <v>377</v>
      </c>
      <c r="L642" s="241" t="s">
        <v>266</v>
      </c>
      <c r="M642" s="180" t="s">
        <v>322</v>
      </c>
      <c r="N642" s="118"/>
      <c r="O642" s="118"/>
      <c r="P642" s="118"/>
      <c r="Q642" s="119"/>
      <c r="R642" s="119"/>
      <c r="S642" s="119"/>
      <c r="T642" s="119"/>
      <c r="U642" s="119"/>
      <c r="V642" s="119"/>
      <c r="W642" s="119"/>
      <c r="X642" s="119"/>
      <c r="Y642" s="119"/>
      <c r="Z642" s="119"/>
      <c r="AA642" s="119"/>
      <c r="AB642" s="119"/>
      <c r="AC642" s="119"/>
      <c r="AD642" s="119"/>
    </row>
    <row r="643" spans="3:30" ht="19.5" thickBot="1" x14ac:dyDescent="0.3">
      <c r="D643" s="2459" t="str">
        <f t="shared" si="19"/>
        <v xml:space="preserve"> - </v>
      </c>
      <c r="E643" s="2459" t="str">
        <f t="shared" si="20"/>
        <v xml:space="preserve"> - </v>
      </c>
      <c r="F643" s="2426" t="s">
        <v>121</v>
      </c>
      <c r="G643" s="1419" t="s">
        <v>5264</v>
      </c>
      <c r="H643" s="155">
        <v>4</v>
      </c>
      <c r="I643" s="155">
        <v>7</v>
      </c>
      <c r="J643" s="155">
        <v>1</v>
      </c>
      <c r="K643" s="197"/>
      <c r="L643" s="197"/>
      <c r="M643" s="222">
        <f>IF('IV.1-10'!I194="","",'IV.1-10'!I194)</f>
        <v>0</v>
      </c>
    </row>
    <row r="644" spans="3:30" ht="19.5" thickTop="1" x14ac:dyDescent="0.25">
      <c r="D644" s="2454" t="str">
        <f t="shared" ref="D644:D740" si="21">IF(E644=" - "," - ","CUI"&amp;TEXT(E644,"0000000000")&amp;"_Cap"&amp;H644&amp;"Pct"&amp;TEXT(I644,"000")&amp;"Rd"&amp;TEXT(J644,"000"))</f>
        <v xml:space="preserve"> - </v>
      </c>
      <c r="E644" s="2454" t="str">
        <f t="shared" si="20"/>
        <v xml:space="preserve"> - </v>
      </c>
      <c r="F644" s="2421" t="s">
        <v>370</v>
      </c>
      <c r="G644" s="1416" t="s">
        <v>5264</v>
      </c>
      <c r="H644" s="134">
        <v>4</v>
      </c>
      <c r="I644" s="135">
        <v>7</v>
      </c>
      <c r="J644" s="136">
        <v>2</v>
      </c>
      <c r="K644" s="286" t="str">
        <f>IF('IV.1-10'!G195="","",'IV.1-10'!G195)</f>
        <v/>
      </c>
      <c r="L644" s="2529" t="str">
        <f>IF('IV.1-10'!H195="","",'IV.1-10'!H195)</f>
        <v/>
      </c>
      <c r="M644" s="158" t="str">
        <f>IF('IV.1-10'!I195="","",'IV.1-10'!I195)</f>
        <v/>
      </c>
    </row>
    <row r="645" spans="3:30" x14ac:dyDescent="0.25">
      <c r="D645" s="2454" t="str">
        <f t="shared" ref="D645:D647" si="22">IF(E645=" - "," - ","CUI"&amp;TEXT(E645,"0000000000")&amp;"_Cap"&amp;H645&amp;"Pct"&amp;TEXT(I645,"000")&amp;"Rd"&amp;TEXT(J645,"000"))</f>
        <v xml:space="preserve"> - </v>
      </c>
      <c r="E645" s="2454" t="str">
        <f t="shared" si="20"/>
        <v xml:space="preserve"> - </v>
      </c>
      <c r="F645" s="2421" t="s">
        <v>371</v>
      </c>
      <c r="G645" s="1416" t="s">
        <v>5264</v>
      </c>
      <c r="H645" s="134">
        <v>4</v>
      </c>
      <c r="I645" s="135">
        <v>7</v>
      </c>
      <c r="J645" s="136">
        <v>3</v>
      </c>
      <c r="K645" s="286" t="str">
        <f>IF('IV.1-10'!G196="","",'IV.1-10'!G196)</f>
        <v/>
      </c>
      <c r="L645" s="2529" t="str">
        <f>IF('IV.1-10'!H196="","",'IV.1-10'!H196)</f>
        <v/>
      </c>
      <c r="M645" s="158" t="str">
        <f>IF('IV.1-10'!I196="","",'IV.1-10'!I196)</f>
        <v/>
      </c>
    </row>
    <row r="646" spans="3:30" ht="14.45" customHeight="1" x14ac:dyDescent="0.25">
      <c r="D646" s="2454" t="str">
        <f t="shared" si="22"/>
        <v xml:space="preserve"> - </v>
      </c>
      <c r="E646" s="2454" t="str">
        <f t="shared" si="20"/>
        <v xml:space="preserve"> - </v>
      </c>
      <c r="F646" s="2421" t="s">
        <v>372</v>
      </c>
      <c r="G646" s="1416" t="s">
        <v>5264</v>
      </c>
      <c r="H646" s="134">
        <v>4</v>
      </c>
      <c r="I646" s="135">
        <v>7</v>
      </c>
      <c r="J646" s="136">
        <v>4</v>
      </c>
      <c r="K646" s="286" t="str">
        <f>IF('IV.1-10'!G197="","",'IV.1-10'!G197)</f>
        <v/>
      </c>
      <c r="L646" s="2529" t="str">
        <f>IF('IV.1-10'!H197="","",'IV.1-10'!H197)</f>
        <v/>
      </c>
      <c r="M646" s="158" t="str">
        <f>IF('IV.1-10'!I197="","",'IV.1-10'!I197)</f>
        <v/>
      </c>
    </row>
    <row r="647" spans="3:30" x14ac:dyDescent="0.25">
      <c r="D647" s="2454" t="str">
        <f t="shared" si="22"/>
        <v xml:space="preserve"> - </v>
      </c>
      <c r="E647" s="2454" t="str">
        <f t="shared" si="20"/>
        <v xml:space="preserve"> - </v>
      </c>
      <c r="F647" s="2421" t="s">
        <v>373</v>
      </c>
      <c r="G647" s="1416" t="s">
        <v>5264</v>
      </c>
      <c r="H647" s="134">
        <v>4</v>
      </c>
      <c r="I647" s="135">
        <v>7</v>
      </c>
      <c r="J647" s="136">
        <v>5</v>
      </c>
      <c r="K647" s="286" t="str">
        <f>IF('IV.1-10'!G198="","",'IV.1-10'!G198)</f>
        <v/>
      </c>
      <c r="L647" s="2529" t="str">
        <f>IF('IV.1-10'!H198="","",'IV.1-10'!H198)</f>
        <v/>
      </c>
      <c r="M647" s="158" t="str">
        <f>IF('IV.1-10'!I198="","",'IV.1-10'!I198)</f>
        <v/>
      </c>
    </row>
    <row r="648" spans="3:30" x14ac:dyDescent="0.25">
      <c r="D648" s="2454" t="str">
        <f t="shared" ref="D648:D683" si="23">IF(E648=" - "," - ","CUI"&amp;TEXT(E648,"0000000000")&amp;"_Cap"&amp;H648&amp;"Pct"&amp;TEXT(I648,"000")&amp;"Rd"&amp;TEXT(J648,"000"))</f>
        <v xml:space="preserve"> - </v>
      </c>
      <c r="E648" s="2454" t="str">
        <f t="shared" si="20"/>
        <v xml:space="preserve"> - </v>
      </c>
      <c r="F648" s="2421" t="s">
        <v>374</v>
      </c>
      <c r="G648" s="1416" t="s">
        <v>5264</v>
      </c>
      <c r="H648" s="134">
        <v>4</v>
      </c>
      <c r="I648" s="135">
        <v>7</v>
      </c>
      <c r="J648" s="136">
        <v>6</v>
      </c>
      <c r="K648" s="286" t="str">
        <f>IF('IV.1-10'!G199="","",'IV.1-10'!G199)</f>
        <v/>
      </c>
      <c r="L648" s="2529" t="str">
        <f>IF('IV.1-10'!H199="","",'IV.1-10'!H199)</f>
        <v/>
      </c>
      <c r="M648" s="158" t="str">
        <f>IF('IV.1-10'!I199="","",'IV.1-10'!I199)</f>
        <v/>
      </c>
    </row>
    <row r="649" spans="3:30" x14ac:dyDescent="0.25">
      <c r="D649" s="2454" t="str">
        <f t="shared" si="23"/>
        <v xml:space="preserve"> - </v>
      </c>
      <c r="E649" s="2454" t="str">
        <f t="shared" si="20"/>
        <v xml:space="preserve"> - </v>
      </c>
      <c r="F649" s="2421" t="s">
        <v>375</v>
      </c>
      <c r="G649" s="1416" t="s">
        <v>5264</v>
      </c>
      <c r="H649" s="134">
        <v>4</v>
      </c>
      <c r="I649" s="135">
        <v>7</v>
      </c>
      <c r="J649" s="136">
        <v>7</v>
      </c>
      <c r="K649" s="286" t="str">
        <f>IF('IV.1-10'!G200="","",'IV.1-10'!G200)</f>
        <v/>
      </c>
      <c r="L649" s="2529" t="str">
        <f>IF('IV.1-10'!H200="","",'IV.1-10'!H200)</f>
        <v/>
      </c>
      <c r="M649" s="158" t="str">
        <f>IF('IV.1-10'!I200="","",'IV.1-10'!I200)</f>
        <v/>
      </c>
    </row>
    <row r="650" spans="3:30" x14ac:dyDescent="0.25">
      <c r="D650" s="2454" t="str">
        <f t="shared" si="23"/>
        <v xml:space="preserve"> - </v>
      </c>
      <c r="E650" s="2454" t="str">
        <f t="shared" si="20"/>
        <v xml:space="preserve"> - </v>
      </c>
      <c r="F650" s="2421" t="s">
        <v>376</v>
      </c>
      <c r="G650" s="1416" t="s">
        <v>5264</v>
      </c>
      <c r="H650" s="134">
        <v>4</v>
      </c>
      <c r="I650" s="135">
        <v>7</v>
      </c>
      <c r="J650" s="136">
        <v>8</v>
      </c>
      <c r="K650" s="286" t="str">
        <f>IF('IV.1-10'!G201="","",'IV.1-10'!G201)</f>
        <v/>
      </c>
      <c r="L650" s="2529" t="str">
        <f>IF('IV.1-10'!H201="","",'IV.1-10'!H201)</f>
        <v/>
      </c>
      <c r="M650" s="158" t="str">
        <f>IF('IV.1-10'!I201="","",'IV.1-10'!I201)</f>
        <v/>
      </c>
    </row>
    <row r="651" spans="3:30" x14ac:dyDescent="0.25">
      <c r="D651" s="2454" t="str">
        <f t="shared" si="23"/>
        <v xml:space="preserve"> - </v>
      </c>
      <c r="E651" s="2454" t="str">
        <f t="shared" si="20"/>
        <v xml:space="preserve"> - </v>
      </c>
      <c r="F651" s="2421" t="s">
        <v>11336</v>
      </c>
      <c r="G651" s="1416" t="s">
        <v>5264</v>
      </c>
      <c r="H651" s="134">
        <v>4</v>
      </c>
      <c r="I651" s="135">
        <v>7</v>
      </c>
      <c r="J651" s="136">
        <v>9</v>
      </c>
      <c r="K651" s="286" t="str">
        <f>IF('IV.1-10'!G202="","",'IV.1-10'!G202)</f>
        <v/>
      </c>
      <c r="L651" s="2529" t="str">
        <f>IF('IV.1-10'!H202="","",'IV.1-10'!H202)</f>
        <v/>
      </c>
      <c r="M651" s="158" t="str">
        <f>IF('IV.1-10'!I202="","",'IV.1-10'!I202)</f>
        <v/>
      </c>
    </row>
    <row r="652" spans="3:30" x14ac:dyDescent="0.25">
      <c r="D652" s="2454" t="str">
        <f t="shared" si="23"/>
        <v xml:space="preserve"> - </v>
      </c>
      <c r="E652" s="2454" t="str">
        <f t="shared" si="20"/>
        <v xml:space="preserve"> - </v>
      </c>
      <c r="F652" s="2421" t="s">
        <v>11337</v>
      </c>
      <c r="G652" s="1416" t="s">
        <v>5264</v>
      </c>
      <c r="H652" s="134">
        <v>4</v>
      </c>
      <c r="I652" s="135">
        <v>7</v>
      </c>
      <c r="J652" s="136">
        <v>10</v>
      </c>
      <c r="K652" s="286" t="str">
        <f>IF('IV.1-10'!G203="","",'IV.1-10'!G203)</f>
        <v/>
      </c>
      <c r="L652" s="2529" t="str">
        <f>IF('IV.1-10'!H203="","",'IV.1-10'!H203)</f>
        <v/>
      </c>
      <c r="M652" s="158" t="str">
        <f>IF('IV.1-10'!I203="","",'IV.1-10'!I203)</f>
        <v/>
      </c>
    </row>
    <row r="653" spans="3:30" x14ac:dyDescent="0.25">
      <c r="D653" s="2454" t="str">
        <f t="shared" si="23"/>
        <v xml:space="preserve"> - </v>
      </c>
      <c r="E653" s="2454" t="str">
        <f t="shared" si="20"/>
        <v xml:space="preserve"> - </v>
      </c>
      <c r="F653" s="2421" t="s">
        <v>11338</v>
      </c>
      <c r="G653" s="1416" t="s">
        <v>5264</v>
      </c>
      <c r="H653" s="134">
        <v>4</v>
      </c>
      <c r="I653" s="135">
        <v>7</v>
      </c>
      <c r="J653" s="136">
        <v>11</v>
      </c>
      <c r="K653" s="286" t="str">
        <f>IF('IV.1-10'!G204="","",'IV.1-10'!G204)</f>
        <v/>
      </c>
      <c r="L653" s="2529" t="str">
        <f>IF('IV.1-10'!H204="","",'IV.1-10'!H204)</f>
        <v/>
      </c>
      <c r="M653" s="158" t="str">
        <f>IF('IV.1-10'!I204="","",'IV.1-10'!I204)</f>
        <v/>
      </c>
    </row>
    <row r="654" spans="3:30" x14ac:dyDescent="0.25">
      <c r="D654" s="2454" t="str">
        <f t="shared" si="23"/>
        <v xml:space="preserve"> - </v>
      </c>
      <c r="E654" s="2454" t="str">
        <f t="shared" si="20"/>
        <v xml:space="preserve"> - </v>
      </c>
      <c r="F654" s="2421" t="s">
        <v>11339</v>
      </c>
      <c r="G654" s="1416" t="s">
        <v>5264</v>
      </c>
      <c r="H654" s="134">
        <v>4</v>
      </c>
      <c r="I654" s="135">
        <v>7</v>
      </c>
      <c r="J654" s="136">
        <v>12</v>
      </c>
      <c r="K654" s="286" t="str">
        <f>IF('IV.1-10'!G205="","",'IV.1-10'!G205)</f>
        <v/>
      </c>
      <c r="L654" s="2529" t="str">
        <f>IF('IV.1-10'!H205="","",'IV.1-10'!H205)</f>
        <v/>
      </c>
      <c r="M654" s="158" t="str">
        <f>IF('IV.1-10'!I205="","",'IV.1-10'!I205)</f>
        <v/>
      </c>
    </row>
    <row r="655" spans="3:30" x14ac:dyDescent="0.25">
      <c r="D655" s="2454" t="str">
        <f t="shared" si="23"/>
        <v xml:space="preserve"> - </v>
      </c>
      <c r="E655" s="2454" t="str">
        <f t="shared" si="20"/>
        <v xml:space="preserve"> - </v>
      </c>
      <c r="F655" s="2421" t="s">
        <v>11340</v>
      </c>
      <c r="G655" s="1416" t="s">
        <v>5264</v>
      </c>
      <c r="H655" s="134">
        <v>4</v>
      </c>
      <c r="I655" s="135">
        <v>7</v>
      </c>
      <c r="J655" s="136">
        <v>13</v>
      </c>
      <c r="K655" s="286" t="str">
        <f>IF('IV.1-10'!G206="","",'IV.1-10'!G206)</f>
        <v/>
      </c>
      <c r="L655" s="2529" t="str">
        <f>IF('IV.1-10'!H206="","",'IV.1-10'!H206)</f>
        <v/>
      </c>
      <c r="M655" s="158" t="str">
        <f>IF('IV.1-10'!I206="","",'IV.1-10'!I206)</f>
        <v/>
      </c>
    </row>
    <row r="656" spans="3:30" x14ac:dyDescent="0.25">
      <c r="D656" s="2454" t="str">
        <f t="shared" si="23"/>
        <v xml:space="preserve"> - </v>
      </c>
      <c r="E656" s="2454" t="str">
        <f t="shared" si="20"/>
        <v xml:space="preserve"> - </v>
      </c>
      <c r="F656" s="2421" t="s">
        <v>11341</v>
      </c>
      <c r="G656" s="1416" t="s">
        <v>5264</v>
      </c>
      <c r="H656" s="134">
        <v>4</v>
      </c>
      <c r="I656" s="135">
        <v>7</v>
      </c>
      <c r="J656" s="136">
        <v>14</v>
      </c>
      <c r="K656" s="286" t="str">
        <f>IF('IV.1-10'!G207="","",'IV.1-10'!G207)</f>
        <v/>
      </c>
      <c r="L656" s="2529" t="str">
        <f>IF('IV.1-10'!H207="","",'IV.1-10'!H207)</f>
        <v/>
      </c>
      <c r="M656" s="158" t="str">
        <f>IF('IV.1-10'!I207="","",'IV.1-10'!I207)</f>
        <v/>
      </c>
    </row>
    <row r="657" spans="4:13" x14ac:dyDescent="0.25">
      <c r="D657" s="2454" t="str">
        <f t="shared" si="23"/>
        <v xml:space="preserve"> - </v>
      </c>
      <c r="E657" s="2454" t="str">
        <f t="shared" si="20"/>
        <v xml:space="preserve"> - </v>
      </c>
      <c r="F657" s="2421" t="s">
        <v>11342</v>
      </c>
      <c r="G657" s="1416" t="s">
        <v>5264</v>
      </c>
      <c r="H657" s="134">
        <v>4</v>
      </c>
      <c r="I657" s="135">
        <v>7</v>
      </c>
      <c r="J657" s="136">
        <v>15</v>
      </c>
      <c r="K657" s="286" t="str">
        <f>IF('IV.1-10'!G208="","",'IV.1-10'!G208)</f>
        <v/>
      </c>
      <c r="L657" s="2529" t="str">
        <f>IF('IV.1-10'!H208="","",'IV.1-10'!H208)</f>
        <v/>
      </c>
      <c r="M657" s="158" t="str">
        <f>IF('IV.1-10'!I208="","",'IV.1-10'!I208)</f>
        <v/>
      </c>
    </row>
    <row r="658" spans="4:13" x14ac:dyDescent="0.25">
      <c r="D658" s="2454" t="str">
        <f t="shared" si="23"/>
        <v xml:space="preserve"> - </v>
      </c>
      <c r="E658" s="2454" t="str">
        <f t="shared" si="20"/>
        <v xml:space="preserve"> - </v>
      </c>
      <c r="F658" s="2421" t="s">
        <v>11343</v>
      </c>
      <c r="G658" s="1416" t="s">
        <v>5264</v>
      </c>
      <c r="H658" s="134">
        <v>4</v>
      </c>
      <c r="I658" s="135">
        <v>7</v>
      </c>
      <c r="J658" s="136">
        <v>16</v>
      </c>
      <c r="K658" s="286" t="str">
        <f>IF('IV.1-10'!G209="","",'IV.1-10'!G209)</f>
        <v/>
      </c>
      <c r="L658" s="2529" t="str">
        <f>IF('IV.1-10'!H209="","",'IV.1-10'!H209)</f>
        <v/>
      </c>
      <c r="M658" s="158" t="str">
        <f>IF('IV.1-10'!I209="","",'IV.1-10'!I209)</f>
        <v/>
      </c>
    </row>
    <row r="659" spans="4:13" x14ac:dyDescent="0.25">
      <c r="D659" s="2454" t="str">
        <f t="shared" si="23"/>
        <v xml:space="preserve"> - </v>
      </c>
      <c r="E659" s="2454" t="str">
        <f t="shared" si="20"/>
        <v xml:space="preserve"> - </v>
      </c>
      <c r="F659" s="2421" t="s">
        <v>11344</v>
      </c>
      <c r="G659" s="1416" t="s">
        <v>5264</v>
      </c>
      <c r="H659" s="134">
        <v>4</v>
      </c>
      <c r="I659" s="135">
        <v>7</v>
      </c>
      <c r="J659" s="136">
        <v>17</v>
      </c>
      <c r="K659" s="286" t="str">
        <f>IF('IV.1-10'!G210="","",'IV.1-10'!G210)</f>
        <v/>
      </c>
      <c r="L659" s="2529" t="str">
        <f>IF('IV.1-10'!H210="","",'IV.1-10'!H210)</f>
        <v/>
      </c>
      <c r="M659" s="158" t="str">
        <f>IF('IV.1-10'!I210="","",'IV.1-10'!I210)</f>
        <v/>
      </c>
    </row>
    <row r="660" spans="4:13" x14ac:dyDescent="0.25">
      <c r="D660" s="2454" t="str">
        <f t="shared" si="23"/>
        <v xml:space="preserve"> - </v>
      </c>
      <c r="E660" s="2454" t="str">
        <f t="shared" si="20"/>
        <v xml:space="preserve"> - </v>
      </c>
      <c r="F660" s="2421" t="s">
        <v>11345</v>
      </c>
      <c r="G660" s="1416" t="s">
        <v>5264</v>
      </c>
      <c r="H660" s="134">
        <v>4</v>
      </c>
      <c r="I660" s="135">
        <v>7</v>
      </c>
      <c r="J660" s="136">
        <v>18</v>
      </c>
      <c r="K660" s="286" t="str">
        <f>IF('IV.1-10'!G211="","",'IV.1-10'!G211)</f>
        <v/>
      </c>
      <c r="L660" s="2529" t="str">
        <f>IF('IV.1-10'!H211="","",'IV.1-10'!H211)</f>
        <v/>
      </c>
      <c r="M660" s="158" t="str">
        <f>IF('IV.1-10'!I211="","",'IV.1-10'!I211)</f>
        <v/>
      </c>
    </row>
    <row r="661" spans="4:13" x14ac:dyDescent="0.25">
      <c r="D661" s="2454" t="str">
        <f t="shared" si="23"/>
        <v xml:space="preserve"> - </v>
      </c>
      <c r="E661" s="2454" t="str">
        <f t="shared" si="20"/>
        <v xml:space="preserve"> - </v>
      </c>
      <c r="F661" s="2421" t="s">
        <v>11346</v>
      </c>
      <c r="G661" s="1416" t="s">
        <v>5264</v>
      </c>
      <c r="H661" s="134">
        <v>4</v>
      </c>
      <c r="I661" s="135">
        <v>7</v>
      </c>
      <c r="J661" s="136">
        <v>19</v>
      </c>
      <c r="K661" s="286" t="str">
        <f>IF('IV.1-10'!G212="","",'IV.1-10'!G212)</f>
        <v/>
      </c>
      <c r="L661" s="2529" t="str">
        <f>IF('IV.1-10'!H212="","",'IV.1-10'!H212)</f>
        <v/>
      </c>
      <c r="M661" s="158" t="str">
        <f>IF('IV.1-10'!I212="","",'IV.1-10'!I212)</f>
        <v/>
      </c>
    </row>
    <row r="662" spans="4:13" x14ac:dyDescent="0.25">
      <c r="D662" s="2454" t="str">
        <f t="shared" si="23"/>
        <v xml:space="preserve"> - </v>
      </c>
      <c r="E662" s="2454" t="str">
        <f t="shared" si="20"/>
        <v xml:space="preserve"> - </v>
      </c>
      <c r="F662" s="2421" t="s">
        <v>11347</v>
      </c>
      <c r="G662" s="1416" t="s">
        <v>5264</v>
      </c>
      <c r="H662" s="134">
        <v>4</v>
      </c>
      <c r="I662" s="135">
        <v>7</v>
      </c>
      <c r="J662" s="136">
        <v>20</v>
      </c>
      <c r="K662" s="286" t="str">
        <f>IF('IV.1-10'!G213="","",'IV.1-10'!G213)</f>
        <v/>
      </c>
      <c r="L662" s="2529" t="str">
        <f>IF('IV.1-10'!H213="","",'IV.1-10'!H213)</f>
        <v/>
      </c>
      <c r="M662" s="158" t="str">
        <f>IF('IV.1-10'!I213="","",'IV.1-10'!I213)</f>
        <v/>
      </c>
    </row>
    <row r="663" spans="4:13" x14ac:dyDescent="0.25">
      <c r="D663" s="2454" t="str">
        <f t="shared" si="23"/>
        <v xml:space="preserve"> - </v>
      </c>
      <c r="E663" s="2454" t="str">
        <f t="shared" si="20"/>
        <v xml:space="preserve"> - </v>
      </c>
      <c r="F663" s="2421" t="s">
        <v>11348</v>
      </c>
      <c r="G663" s="1416" t="s">
        <v>5264</v>
      </c>
      <c r="H663" s="134">
        <v>4</v>
      </c>
      <c r="I663" s="135">
        <v>7</v>
      </c>
      <c r="J663" s="136">
        <v>21</v>
      </c>
      <c r="K663" s="286" t="str">
        <f>IF('IV.1-10'!G214="","",'IV.1-10'!G214)</f>
        <v/>
      </c>
      <c r="L663" s="2529" t="str">
        <f>IF('IV.1-10'!H214="","",'IV.1-10'!H214)</f>
        <v/>
      </c>
      <c r="M663" s="158" t="str">
        <f>IF('IV.1-10'!I214="","",'IV.1-10'!I214)</f>
        <v/>
      </c>
    </row>
    <row r="664" spans="4:13" x14ac:dyDescent="0.25">
      <c r="D664" s="2454" t="str">
        <f t="shared" si="23"/>
        <v xml:space="preserve"> - </v>
      </c>
      <c r="E664" s="2454" t="str">
        <f t="shared" si="20"/>
        <v xml:space="preserve"> - </v>
      </c>
      <c r="F664" s="2421" t="s">
        <v>11349</v>
      </c>
      <c r="G664" s="1416" t="s">
        <v>5264</v>
      </c>
      <c r="H664" s="134">
        <v>4</v>
      </c>
      <c r="I664" s="135">
        <v>7</v>
      </c>
      <c r="J664" s="136">
        <v>22</v>
      </c>
      <c r="K664" s="286" t="str">
        <f>IF('IV.1-10'!G215="","",'IV.1-10'!G215)</f>
        <v/>
      </c>
      <c r="L664" s="2529" t="str">
        <f>IF('IV.1-10'!H215="","",'IV.1-10'!H215)</f>
        <v/>
      </c>
      <c r="M664" s="158" t="str">
        <f>IF('IV.1-10'!I215="","",'IV.1-10'!I215)</f>
        <v/>
      </c>
    </row>
    <row r="665" spans="4:13" x14ac:dyDescent="0.25">
      <c r="D665" s="2454" t="str">
        <f t="shared" si="23"/>
        <v xml:space="preserve"> - </v>
      </c>
      <c r="E665" s="2454" t="str">
        <f t="shared" si="20"/>
        <v xml:space="preserve"> - </v>
      </c>
      <c r="F665" s="2421" t="s">
        <v>11350</v>
      </c>
      <c r="G665" s="1416" t="s">
        <v>5264</v>
      </c>
      <c r="H665" s="134">
        <v>4</v>
      </c>
      <c r="I665" s="135">
        <v>7</v>
      </c>
      <c r="J665" s="136">
        <v>23</v>
      </c>
      <c r="K665" s="286" t="str">
        <f>IF('IV.1-10'!G216="","",'IV.1-10'!G216)</f>
        <v/>
      </c>
      <c r="L665" s="2529" t="str">
        <f>IF('IV.1-10'!H216="","",'IV.1-10'!H216)</f>
        <v/>
      </c>
      <c r="M665" s="158" t="str">
        <f>IF('IV.1-10'!I216="","",'IV.1-10'!I216)</f>
        <v/>
      </c>
    </row>
    <row r="666" spans="4:13" x14ac:dyDescent="0.25">
      <c r="D666" s="2454" t="str">
        <f t="shared" si="23"/>
        <v xml:space="preserve"> - </v>
      </c>
      <c r="E666" s="2454" t="str">
        <f t="shared" si="20"/>
        <v xml:space="preserve"> - </v>
      </c>
      <c r="F666" s="2421" t="s">
        <v>11351</v>
      </c>
      <c r="G666" s="1416" t="s">
        <v>5264</v>
      </c>
      <c r="H666" s="134">
        <v>4</v>
      </c>
      <c r="I666" s="135">
        <v>7</v>
      </c>
      <c r="J666" s="136">
        <v>24</v>
      </c>
      <c r="K666" s="286" t="str">
        <f>IF('IV.1-10'!G217="","",'IV.1-10'!G217)</f>
        <v/>
      </c>
      <c r="L666" s="2529" t="str">
        <f>IF('IV.1-10'!H217="","",'IV.1-10'!H217)</f>
        <v/>
      </c>
      <c r="M666" s="158" t="str">
        <f>IF('IV.1-10'!I217="","",'IV.1-10'!I217)</f>
        <v/>
      </c>
    </row>
    <row r="667" spans="4:13" x14ac:dyDescent="0.25">
      <c r="D667" s="2454" t="str">
        <f t="shared" si="23"/>
        <v xml:space="preserve"> - </v>
      </c>
      <c r="E667" s="2454" t="str">
        <f t="shared" si="20"/>
        <v xml:space="preserve"> - </v>
      </c>
      <c r="F667" s="2421" t="s">
        <v>11352</v>
      </c>
      <c r="G667" s="1416" t="s">
        <v>5264</v>
      </c>
      <c r="H667" s="134">
        <v>4</v>
      </c>
      <c r="I667" s="135">
        <v>7</v>
      </c>
      <c r="J667" s="136">
        <v>25</v>
      </c>
      <c r="K667" s="286" t="str">
        <f>IF('IV.1-10'!G218="","",'IV.1-10'!G218)</f>
        <v/>
      </c>
      <c r="L667" s="2529" t="str">
        <f>IF('IV.1-10'!H218="","",'IV.1-10'!H218)</f>
        <v/>
      </c>
      <c r="M667" s="158" t="str">
        <f>IF('IV.1-10'!I218="","",'IV.1-10'!I218)</f>
        <v/>
      </c>
    </row>
    <row r="668" spans="4:13" x14ac:dyDescent="0.25">
      <c r="D668" s="2454" t="str">
        <f t="shared" si="23"/>
        <v xml:space="preserve"> - </v>
      </c>
      <c r="E668" s="2454" t="str">
        <f t="shared" si="20"/>
        <v xml:space="preserve"> - </v>
      </c>
      <c r="F668" s="2421" t="s">
        <v>11353</v>
      </c>
      <c r="G668" s="1416" t="s">
        <v>5264</v>
      </c>
      <c r="H668" s="134">
        <v>4</v>
      </c>
      <c r="I668" s="135">
        <v>7</v>
      </c>
      <c r="J668" s="136">
        <v>26</v>
      </c>
      <c r="K668" s="286" t="str">
        <f>IF('IV.1-10'!G219="","",'IV.1-10'!G219)</f>
        <v/>
      </c>
      <c r="L668" s="2529" t="str">
        <f>IF('IV.1-10'!H219="","",'IV.1-10'!H219)</f>
        <v/>
      </c>
      <c r="M668" s="158" t="str">
        <f>IF('IV.1-10'!I219="","",'IV.1-10'!I219)</f>
        <v/>
      </c>
    </row>
    <row r="669" spans="4:13" x14ac:dyDescent="0.25">
      <c r="D669" s="2454" t="str">
        <f t="shared" si="23"/>
        <v xml:space="preserve"> - </v>
      </c>
      <c r="E669" s="2454" t="str">
        <f t="shared" si="20"/>
        <v xml:space="preserve"> - </v>
      </c>
      <c r="F669" s="2421" t="s">
        <v>11354</v>
      </c>
      <c r="G669" s="1416" t="s">
        <v>5264</v>
      </c>
      <c r="H669" s="134">
        <v>4</v>
      </c>
      <c r="I669" s="135">
        <v>7</v>
      </c>
      <c r="J669" s="136">
        <v>27</v>
      </c>
      <c r="K669" s="286" t="str">
        <f>IF('IV.1-10'!G220="","",'IV.1-10'!G220)</f>
        <v/>
      </c>
      <c r="L669" s="2529" t="str">
        <f>IF('IV.1-10'!H220="","",'IV.1-10'!H220)</f>
        <v/>
      </c>
      <c r="M669" s="158" t="str">
        <f>IF('IV.1-10'!I220="","",'IV.1-10'!I220)</f>
        <v/>
      </c>
    </row>
    <row r="670" spans="4:13" x14ac:dyDescent="0.25">
      <c r="D670" s="2454" t="str">
        <f t="shared" si="23"/>
        <v xml:space="preserve"> - </v>
      </c>
      <c r="E670" s="2454" t="str">
        <f t="shared" si="20"/>
        <v xml:space="preserve"> - </v>
      </c>
      <c r="F670" s="2421" t="s">
        <v>11355</v>
      </c>
      <c r="G670" s="1416" t="s">
        <v>5264</v>
      </c>
      <c r="H670" s="134">
        <v>4</v>
      </c>
      <c r="I670" s="135">
        <v>7</v>
      </c>
      <c r="J670" s="136">
        <v>28</v>
      </c>
      <c r="K670" s="286" t="str">
        <f>IF('IV.1-10'!G221="","",'IV.1-10'!G221)</f>
        <v/>
      </c>
      <c r="L670" s="2529" t="str">
        <f>IF('IV.1-10'!H221="","",'IV.1-10'!H221)</f>
        <v/>
      </c>
      <c r="M670" s="158" t="str">
        <f>IF('IV.1-10'!I221="","",'IV.1-10'!I221)</f>
        <v/>
      </c>
    </row>
    <row r="671" spans="4:13" x14ac:dyDescent="0.25">
      <c r="D671" s="2454" t="str">
        <f t="shared" si="23"/>
        <v xml:space="preserve"> - </v>
      </c>
      <c r="E671" s="2454" t="str">
        <f t="shared" si="20"/>
        <v xml:space="preserve"> - </v>
      </c>
      <c r="F671" s="2421" t="s">
        <v>11356</v>
      </c>
      <c r="G671" s="1416" t="s">
        <v>5264</v>
      </c>
      <c r="H671" s="134">
        <v>4</v>
      </c>
      <c r="I671" s="135">
        <v>7</v>
      </c>
      <c r="J671" s="136">
        <v>29</v>
      </c>
      <c r="K671" s="286" t="str">
        <f>IF('IV.1-10'!G222="","",'IV.1-10'!G222)</f>
        <v/>
      </c>
      <c r="L671" s="2529" t="str">
        <f>IF('IV.1-10'!H222="","",'IV.1-10'!H222)</f>
        <v/>
      </c>
      <c r="M671" s="158" t="str">
        <f>IF('IV.1-10'!I222="","",'IV.1-10'!I222)</f>
        <v/>
      </c>
    </row>
    <row r="672" spans="4:13" x14ac:dyDescent="0.25">
      <c r="D672" s="2454" t="str">
        <f t="shared" si="23"/>
        <v xml:space="preserve"> - </v>
      </c>
      <c r="E672" s="2454" t="str">
        <f t="shared" si="20"/>
        <v xml:space="preserve"> - </v>
      </c>
      <c r="F672" s="2421" t="s">
        <v>11357</v>
      </c>
      <c r="G672" s="1416" t="s">
        <v>5264</v>
      </c>
      <c r="H672" s="134">
        <v>4</v>
      </c>
      <c r="I672" s="135">
        <v>7</v>
      </c>
      <c r="J672" s="136">
        <v>30</v>
      </c>
      <c r="K672" s="286" t="str">
        <f>IF('IV.1-10'!G223="","",'IV.1-10'!G223)</f>
        <v/>
      </c>
      <c r="L672" s="2529" t="str">
        <f>IF('IV.1-10'!H223="","",'IV.1-10'!H223)</f>
        <v/>
      </c>
      <c r="M672" s="158" t="str">
        <f>IF('IV.1-10'!I223="","",'IV.1-10'!I223)</f>
        <v/>
      </c>
    </row>
    <row r="673" spans="3:30" x14ac:dyDescent="0.25">
      <c r="D673" s="2454" t="str">
        <f t="shared" si="23"/>
        <v xml:space="preserve"> - </v>
      </c>
      <c r="E673" s="2454" t="str">
        <f t="shared" si="20"/>
        <v xml:space="preserve"> - </v>
      </c>
      <c r="F673" s="2421" t="s">
        <v>11358</v>
      </c>
      <c r="G673" s="1416" t="s">
        <v>5264</v>
      </c>
      <c r="H673" s="134">
        <v>4</v>
      </c>
      <c r="I673" s="135">
        <v>7</v>
      </c>
      <c r="J673" s="136">
        <v>31</v>
      </c>
      <c r="K673" s="286" t="str">
        <f>IF('IV.1-10'!G224="","",'IV.1-10'!G224)</f>
        <v/>
      </c>
      <c r="L673" s="2529" t="str">
        <f>IF('IV.1-10'!H224="","",'IV.1-10'!H224)</f>
        <v/>
      </c>
      <c r="M673" s="158" t="str">
        <f>IF('IV.1-10'!I224="","",'IV.1-10'!I224)</f>
        <v/>
      </c>
    </row>
    <row r="674" spans="3:30" x14ac:dyDescent="0.25">
      <c r="D674" s="2454" t="str">
        <f t="shared" si="23"/>
        <v xml:space="preserve"> - </v>
      </c>
      <c r="E674" s="2454" t="str">
        <f t="shared" si="20"/>
        <v xml:space="preserve"> - </v>
      </c>
      <c r="F674" s="2421" t="s">
        <v>11359</v>
      </c>
      <c r="G674" s="1416" t="s">
        <v>5264</v>
      </c>
      <c r="H674" s="134">
        <v>4</v>
      </c>
      <c r="I674" s="135">
        <v>7</v>
      </c>
      <c r="J674" s="136">
        <v>32</v>
      </c>
      <c r="K674" s="286" t="str">
        <f>IF('IV.1-10'!G225="","",'IV.1-10'!G225)</f>
        <v/>
      </c>
      <c r="L674" s="2529" t="str">
        <f>IF('IV.1-10'!H225="","",'IV.1-10'!H225)</f>
        <v/>
      </c>
      <c r="M674" s="158" t="str">
        <f>IF('IV.1-10'!I225="","",'IV.1-10'!I225)</f>
        <v/>
      </c>
    </row>
    <row r="675" spans="3:30" x14ac:dyDescent="0.25">
      <c r="D675" s="2454" t="str">
        <f t="shared" si="23"/>
        <v xml:space="preserve"> - </v>
      </c>
      <c r="E675" s="2454" t="str">
        <f t="shared" si="20"/>
        <v xml:space="preserve"> - </v>
      </c>
      <c r="F675" s="2421" t="s">
        <v>11360</v>
      </c>
      <c r="G675" s="1416" t="s">
        <v>5264</v>
      </c>
      <c r="H675" s="134">
        <v>4</v>
      </c>
      <c r="I675" s="135">
        <v>7</v>
      </c>
      <c r="J675" s="136">
        <v>33</v>
      </c>
      <c r="K675" s="286" t="str">
        <f>IF('IV.1-10'!G226="","",'IV.1-10'!G226)</f>
        <v/>
      </c>
      <c r="L675" s="2529" t="str">
        <f>IF('IV.1-10'!H226="","",'IV.1-10'!H226)</f>
        <v/>
      </c>
      <c r="M675" s="158" t="str">
        <f>IF('IV.1-10'!I226="","",'IV.1-10'!I226)</f>
        <v/>
      </c>
    </row>
    <row r="676" spans="3:30" x14ac:dyDescent="0.25">
      <c r="D676" s="2454" t="str">
        <f t="shared" si="23"/>
        <v xml:space="preserve"> - </v>
      </c>
      <c r="E676" s="2454" t="str">
        <f t="shared" si="20"/>
        <v xml:space="preserve"> - </v>
      </c>
      <c r="F676" s="2421" t="s">
        <v>11361</v>
      </c>
      <c r="G676" s="1416" t="s">
        <v>5264</v>
      </c>
      <c r="H676" s="134">
        <v>4</v>
      </c>
      <c r="I676" s="135">
        <v>7</v>
      </c>
      <c r="J676" s="136">
        <v>34</v>
      </c>
      <c r="K676" s="286" t="str">
        <f>IF('IV.1-10'!G227="","",'IV.1-10'!G227)</f>
        <v/>
      </c>
      <c r="L676" s="2529" t="str">
        <f>IF('IV.1-10'!H227="","",'IV.1-10'!H227)</f>
        <v/>
      </c>
      <c r="M676" s="158" t="str">
        <f>IF('IV.1-10'!I227="","",'IV.1-10'!I227)</f>
        <v/>
      </c>
    </row>
    <row r="677" spans="3:30" x14ac:dyDescent="0.25">
      <c r="D677" s="2454" t="str">
        <f t="shared" si="23"/>
        <v xml:space="preserve"> - </v>
      </c>
      <c r="E677" s="2454" t="str">
        <f t="shared" si="20"/>
        <v xml:space="preserve"> - </v>
      </c>
      <c r="F677" s="2421" t="s">
        <v>11362</v>
      </c>
      <c r="G677" s="1416" t="s">
        <v>5264</v>
      </c>
      <c r="H677" s="134">
        <v>4</v>
      </c>
      <c r="I677" s="135">
        <v>7</v>
      </c>
      <c r="J677" s="136">
        <v>35</v>
      </c>
      <c r="K677" s="286" t="str">
        <f>IF('IV.1-10'!G228="","",'IV.1-10'!G228)</f>
        <v/>
      </c>
      <c r="L677" s="2529" t="str">
        <f>IF('IV.1-10'!H228="","",'IV.1-10'!H228)</f>
        <v/>
      </c>
      <c r="M677" s="158" t="str">
        <f>IF('IV.1-10'!I228="","",'IV.1-10'!I228)</f>
        <v/>
      </c>
    </row>
    <row r="678" spans="3:30" x14ac:dyDescent="0.25">
      <c r="D678" s="2454" t="str">
        <f t="shared" si="23"/>
        <v xml:space="preserve"> - </v>
      </c>
      <c r="E678" s="2454" t="str">
        <f t="shared" si="20"/>
        <v xml:space="preserve"> - </v>
      </c>
      <c r="F678" s="2421" t="s">
        <v>11363</v>
      </c>
      <c r="G678" s="1416" t="s">
        <v>5264</v>
      </c>
      <c r="H678" s="134">
        <v>4</v>
      </c>
      <c r="I678" s="135">
        <v>7</v>
      </c>
      <c r="J678" s="136">
        <v>36</v>
      </c>
      <c r="K678" s="286" t="str">
        <f>IF('IV.1-10'!G229="","",'IV.1-10'!G229)</f>
        <v/>
      </c>
      <c r="L678" s="2529" t="str">
        <f>IF('IV.1-10'!H229="","",'IV.1-10'!H229)</f>
        <v/>
      </c>
      <c r="M678" s="158" t="str">
        <f>IF('IV.1-10'!I229="","",'IV.1-10'!I229)</f>
        <v/>
      </c>
    </row>
    <row r="679" spans="3:30" x14ac:dyDescent="0.25">
      <c r="D679" s="2454" t="str">
        <f t="shared" si="23"/>
        <v xml:space="preserve"> - </v>
      </c>
      <c r="E679" s="2454" t="str">
        <f t="shared" si="20"/>
        <v xml:space="preserve"> - </v>
      </c>
      <c r="F679" s="2421" t="s">
        <v>11364</v>
      </c>
      <c r="G679" s="1416" t="s">
        <v>5264</v>
      </c>
      <c r="H679" s="134">
        <v>4</v>
      </c>
      <c r="I679" s="135">
        <v>7</v>
      </c>
      <c r="J679" s="136">
        <v>37</v>
      </c>
      <c r="K679" s="286" t="str">
        <f>IF('IV.1-10'!G230="","",'IV.1-10'!G230)</f>
        <v/>
      </c>
      <c r="L679" s="2529" t="str">
        <f>IF('IV.1-10'!H230="","",'IV.1-10'!H230)</f>
        <v/>
      </c>
      <c r="M679" s="158" t="str">
        <f>IF('IV.1-10'!I230="","",'IV.1-10'!I230)</f>
        <v/>
      </c>
    </row>
    <row r="680" spans="3:30" x14ac:dyDescent="0.25">
      <c r="D680" s="2454" t="str">
        <f t="shared" si="23"/>
        <v xml:space="preserve"> - </v>
      </c>
      <c r="E680" s="2454" t="str">
        <f t="shared" si="20"/>
        <v xml:space="preserve"> - </v>
      </c>
      <c r="F680" s="2421" t="s">
        <v>11365</v>
      </c>
      <c r="G680" s="1416" t="s">
        <v>5264</v>
      </c>
      <c r="H680" s="134">
        <v>4</v>
      </c>
      <c r="I680" s="135">
        <v>7</v>
      </c>
      <c r="J680" s="136">
        <v>38</v>
      </c>
      <c r="K680" s="286" t="str">
        <f>IF('IV.1-10'!G231="","",'IV.1-10'!G231)</f>
        <v/>
      </c>
      <c r="L680" s="2529" t="str">
        <f>IF('IV.1-10'!H231="","",'IV.1-10'!H231)</f>
        <v/>
      </c>
      <c r="M680" s="158" t="str">
        <f>IF('IV.1-10'!I231="","",'IV.1-10'!I231)</f>
        <v/>
      </c>
    </row>
    <row r="681" spans="3:30" x14ac:dyDescent="0.25">
      <c r="D681" s="2454" t="str">
        <f t="shared" si="23"/>
        <v xml:space="preserve"> - </v>
      </c>
      <c r="E681" s="2454" t="str">
        <f t="shared" si="20"/>
        <v xml:space="preserve"> - </v>
      </c>
      <c r="F681" s="2421" t="s">
        <v>11366</v>
      </c>
      <c r="G681" s="1416" t="s">
        <v>5264</v>
      </c>
      <c r="H681" s="134">
        <v>4</v>
      </c>
      <c r="I681" s="135">
        <v>7</v>
      </c>
      <c r="J681" s="136">
        <v>39</v>
      </c>
      <c r="K681" s="286" t="str">
        <f>IF('IV.1-10'!G232="","",'IV.1-10'!G232)</f>
        <v/>
      </c>
      <c r="L681" s="2529" t="str">
        <f>IF('IV.1-10'!H232="","",'IV.1-10'!H232)</f>
        <v/>
      </c>
      <c r="M681" s="158" t="str">
        <f>IF('IV.1-10'!I232="","",'IV.1-10'!I232)</f>
        <v/>
      </c>
    </row>
    <row r="682" spans="3:30" x14ac:dyDescent="0.25">
      <c r="D682" s="2454" t="str">
        <f t="shared" si="23"/>
        <v xml:space="preserve"> - </v>
      </c>
      <c r="E682" s="2454" t="str">
        <f t="shared" si="20"/>
        <v xml:space="preserve"> - </v>
      </c>
      <c r="F682" s="2421" t="s">
        <v>11367</v>
      </c>
      <c r="G682" s="1416" t="s">
        <v>5264</v>
      </c>
      <c r="H682" s="134">
        <v>4</v>
      </c>
      <c r="I682" s="135">
        <v>7</v>
      </c>
      <c r="J682" s="136">
        <v>40</v>
      </c>
      <c r="K682" s="286" t="str">
        <f>IF('IV.1-10'!G233="","",'IV.1-10'!G233)</f>
        <v/>
      </c>
      <c r="L682" s="2529" t="str">
        <f>IF('IV.1-10'!H233="","",'IV.1-10'!H233)</f>
        <v/>
      </c>
      <c r="M682" s="158" t="str">
        <f>IF('IV.1-10'!I233="","",'IV.1-10'!I233)</f>
        <v/>
      </c>
    </row>
    <row r="683" spans="3:30" x14ac:dyDescent="0.25">
      <c r="D683" s="2454" t="str">
        <f t="shared" si="23"/>
        <v xml:space="preserve"> - </v>
      </c>
      <c r="E683" s="2454" t="str">
        <f t="shared" si="20"/>
        <v xml:space="preserve"> - </v>
      </c>
      <c r="F683" s="2421" t="s">
        <v>11368</v>
      </c>
      <c r="G683" s="1416" t="s">
        <v>5264</v>
      </c>
      <c r="H683" s="134">
        <v>4</v>
      </c>
      <c r="I683" s="135">
        <v>7</v>
      </c>
      <c r="J683" s="136">
        <v>41</v>
      </c>
      <c r="K683" s="286" t="str">
        <f>IF('IV.1-10'!G234="","",'IV.1-10'!G234)</f>
        <v/>
      </c>
      <c r="L683" s="2529" t="str">
        <f>IF('IV.1-10'!H234="","",'IV.1-10'!H234)</f>
        <v/>
      </c>
      <c r="M683" s="158" t="str">
        <f>IF('IV.1-10'!I234="","",'IV.1-10'!I234)</f>
        <v/>
      </c>
    </row>
    <row r="684" spans="3:30" x14ac:dyDescent="0.25">
      <c r="D684" s="2454" t="str">
        <f t="shared" si="21"/>
        <v xml:space="preserve"> - </v>
      </c>
      <c r="E684" s="2454" t="str">
        <f t="shared" si="20"/>
        <v xml:space="preserve"> - </v>
      </c>
      <c r="F684" s="2421" t="s">
        <v>11369</v>
      </c>
      <c r="G684" s="1416" t="s">
        <v>5264</v>
      </c>
      <c r="H684" s="134">
        <v>4</v>
      </c>
      <c r="I684" s="135">
        <v>7</v>
      </c>
      <c r="J684" s="136">
        <v>42</v>
      </c>
      <c r="K684" s="286" t="str">
        <f>IF('IV.1-10'!G235="","",'IV.1-10'!G235)</f>
        <v/>
      </c>
      <c r="L684" s="2529" t="str">
        <f>IF('IV.1-10'!H235="","",'IV.1-10'!H235)</f>
        <v/>
      </c>
      <c r="M684" s="158" t="str">
        <f>IF('IV.1-10'!I235="","",'IV.1-10'!I235)</f>
        <v/>
      </c>
    </row>
    <row r="685" spans="3:30" s="118" customFormat="1" ht="19.5" thickBot="1" x14ac:dyDescent="0.3">
      <c r="C685" s="2531"/>
      <c r="D685" s="2450" t="str">
        <f t="shared" si="21"/>
        <v xml:space="preserve"> - </v>
      </c>
      <c r="E685" s="2450" t="str">
        <f t="shared" si="20"/>
        <v xml:space="preserve"> - </v>
      </c>
      <c r="F685" s="2417" t="s">
        <v>11370</v>
      </c>
      <c r="G685" s="1412" t="s">
        <v>5264</v>
      </c>
      <c r="H685" s="151">
        <v>4</v>
      </c>
      <c r="I685" s="108">
        <v>7</v>
      </c>
      <c r="J685" s="109">
        <v>43</v>
      </c>
      <c r="K685" s="287" t="str">
        <f>IF('IV.1-10'!G236="","",'IV.1-10'!G236)</f>
        <v/>
      </c>
      <c r="L685" s="2530" t="str">
        <f>IF('IV.1-10'!H236="","",'IV.1-10'!H236)</f>
        <v/>
      </c>
      <c r="M685" s="183" t="str">
        <f>IF('IV.1-10'!I236="","",'IV.1-10'!I236)</f>
        <v/>
      </c>
      <c r="N685" s="120"/>
      <c r="O685" s="120"/>
      <c r="P685" s="120"/>
      <c r="Q685" s="120"/>
      <c r="R685" s="120"/>
      <c r="S685" s="120"/>
      <c r="T685" s="120"/>
      <c r="U685" s="120"/>
      <c r="V685" s="120"/>
      <c r="W685" s="120"/>
      <c r="X685" s="120"/>
      <c r="Y685" s="120"/>
      <c r="Z685" s="120"/>
      <c r="AA685" s="120"/>
      <c r="AB685" s="120"/>
      <c r="AC685" s="120"/>
      <c r="AD685" s="120"/>
    </row>
    <row r="686" spans="3:30" ht="19.5" thickTop="1" x14ac:dyDescent="0.25">
      <c r="D686" s="2456" t="str">
        <f t="shared" si="21"/>
        <v xml:space="preserve"> - </v>
      </c>
      <c r="E686" s="2456" t="str">
        <f t="shared" si="20"/>
        <v xml:space="preserve"> - </v>
      </c>
      <c r="F686" s="2423" t="s">
        <v>381</v>
      </c>
      <c r="G686" s="1418" t="s">
        <v>5264</v>
      </c>
      <c r="H686" s="148">
        <v>4</v>
      </c>
      <c r="I686" s="148">
        <v>8</v>
      </c>
      <c r="J686" s="148">
        <v>0</v>
      </c>
      <c r="K686" s="220" t="s">
        <v>215</v>
      </c>
      <c r="L686" s="220" t="s">
        <v>215</v>
      </c>
      <c r="M686" s="233" t="s">
        <v>44</v>
      </c>
      <c r="N686" s="118"/>
      <c r="O686" s="119"/>
      <c r="P686" s="119"/>
      <c r="Q686" s="119"/>
      <c r="R686" s="119"/>
      <c r="S686" s="119"/>
      <c r="T686" s="119"/>
      <c r="U686" s="119"/>
      <c r="V686" s="119"/>
      <c r="W686" s="119"/>
      <c r="X686" s="119"/>
      <c r="Y686" s="119"/>
      <c r="Z686" s="119"/>
      <c r="AA686" s="119"/>
      <c r="AB686" s="119"/>
      <c r="AC686" s="119"/>
      <c r="AD686" s="119"/>
    </row>
    <row r="687" spans="3:30" x14ac:dyDescent="0.25">
      <c r="D687" s="2454" t="str">
        <f t="shared" si="21"/>
        <v xml:space="preserve"> - </v>
      </c>
      <c r="E687" s="2454" t="str">
        <f t="shared" si="20"/>
        <v xml:space="preserve"> - </v>
      </c>
      <c r="F687" s="2420" t="s">
        <v>379</v>
      </c>
      <c r="G687" s="1416" t="s">
        <v>5264</v>
      </c>
      <c r="H687" s="134">
        <v>4</v>
      </c>
      <c r="I687" s="135">
        <v>8</v>
      </c>
      <c r="J687" s="136">
        <v>1</v>
      </c>
      <c r="K687" s="186" t="s">
        <v>215</v>
      </c>
      <c r="L687" s="186"/>
      <c r="M687" s="158" t="str">
        <f>IF('IV.1-10'!G246="","",'IV.1-10'!G246)</f>
        <v/>
      </c>
    </row>
    <row r="688" spans="3:30" ht="19.5" thickBot="1" x14ac:dyDescent="0.3">
      <c r="D688" s="2450" t="str">
        <f t="shared" ref="D688:D694" si="24">IF(E688=" - "," - ","CUI"&amp;TEXT(E688,"0000000000")&amp;"_Cap"&amp;H688&amp;"Pct"&amp;TEXT(I688,"000")&amp;"Rd"&amp;TEXT(J688,"000"))</f>
        <v xml:space="preserve"> - </v>
      </c>
      <c r="E688" s="2450" t="str">
        <f t="shared" si="20"/>
        <v xml:space="preserve"> - </v>
      </c>
      <c r="F688" s="2417" t="s">
        <v>380</v>
      </c>
      <c r="G688" s="1412" t="s">
        <v>5264</v>
      </c>
      <c r="H688" s="151">
        <v>4</v>
      </c>
      <c r="I688" s="108">
        <v>8</v>
      </c>
      <c r="J688" s="109">
        <v>2</v>
      </c>
      <c r="K688" s="181" t="s">
        <v>215</v>
      </c>
      <c r="L688" s="181"/>
      <c r="M688" s="158" t="str">
        <f>IF('IV.1-10'!G247="","",'IV.1-10'!G247)</f>
        <v/>
      </c>
    </row>
    <row r="689" spans="3:31" ht="19.5" thickTop="1" x14ac:dyDescent="0.25">
      <c r="D689" s="2449" t="str">
        <f t="shared" si="24"/>
        <v xml:space="preserve"> - </v>
      </c>
      <c r="E689" s="2449" t="str">
        <f t="shared" si="20"/>
        <v xml:space="preserve"> - </v>
      </c>
      <c r="F689" s="2416" t="s">
        <v>382</v>
      </c>
      <c r="G689" s="1411" t="s">
        <v>5264</v>
      </c>
      <c r="H689" s="115">
        <v>4</v>
      </c>
      <c r="I689" s="115">
        <v>9</v>
      </c>
      <c r="J689" s="115">
        <v>0</v>
      </c>
      <c r="K689" s="226" t="s">
        <v>215</v>
      </c>
      <c r="L689" s="226" t="s">
        <v>215</v>
      </c>
      <c r="M689" s="180" t="s">
        <v>44</v>
      </c>
    </row>
    <row r="690" spans="3:31" x14ac:dyDescent="0.25">
      <c r="D690" s="2454" t="str">
        <f t="shared" si="24"/>
        <v xml:space="preserve"> - </v>
      </c>
      <c r="E690" s="2454" t="str">
        <f t="shared" ref="E690:E694" si="25">E689</f>
        <v xml:space="preserve"> - </v>
      </c>
      <c r="F690" s="2420" t="s">
        <v>382</v>
      </c>
      <c r="G690" s="1416" t="s">
        <v>5264</v>
      </c>
      <c r="H690" s="134">
        <v>4</v>
      </c>
      <c r="I690" s="135">
        <v>9</v>
      </c>
      <c r="J690" s="136">
        <v>1</v>
      </c>
      <c r="K690" s="186"/>
      <c r="L690" s="186"/>
      <c r="M690" s="158">
        <f>IF('IV.1-10'!AD258="","",'IV.1-10'!AD258)</f>
        <v>2</v>
      </c>
    </row>
    <row r="691" spans="3:31" x14ac:dyDescent="0.25">
      <c r="D691" s="2454" t="str">
        <f t="shared" si="24"/>
        <v xml:space="preserve"> - </v>
      </c>
      <c r="E691" s="2454" t="str">
        <f t="shared" si="25"/>
        <v xml:space="preserve"> - </v>
      </c>
      <c r="F691" s="2420" t="s">
        <v>383</v>
      </c>
      <c r="G691" s="1416" t="s">
        <v>5264</v>
      </c>
      <c r="H691" s="134">
        <v>4</v>
      </c>
      <c r="I691" s="135">
        <v>9</v>
      </c>
      <c r="J691" s="136">
        <v>2</v>
      </c>
      <c r="K691" s="186"/>
      <c r="L691" s="186"/>
      <c r="M691" s="158">
        <f>IF('IV.1-10'!AD259="","",'IV.1-10'!AD259)</f>
        <v>2</v>
      </c>
    </row>
    <row r="692" spans="3:31" s="118" customFormat="1" ht="19.5" thickBot="1" x14ac:dyDescent="0.3">
      <c r="C692" s="2531"/>
      <c r="D692" s="2454" t="str">
        <f t="shared" si="24"/>
        <v xml:space="preserve"> - </v>
      </c>
      <c r="E692" s="2454" t="str">
        <f t="shared" si="25"/>
        <v xml:space="preserve"> - </v>
      </c>
      <c r="F692" s="2420" t="s">
        <v>384</v>
      </c>
      <c r="G692" s="1416" t="s">
        <v>5264</v>
      </c>
      <c r="H692" s="134">
        <v>4</v>
      </c>
      <c r="I692" s="135">
        <v>9</v>
      </c>
      <c r="J692" s="136">
        <v>3</v>
      </c>
      <c r="K692" s="186"/>
      <c r="L692" s="186"/>
      <c r="M692" s="158">
        <f>IF('IV.1-10'!AD260="","",'IV.1-10'!AD260)</f>
        <v>2</v>
      </c>
      <c r="N692" s="120"/>
      <c r="O692" s="120"/>
      <c r="P692" s="120"/>
      <c r="Q692" s="120"/>
      <c r="R692" s="120"/>
      <c r="S692" s="120"/>
      <c r="T692" s="120"/>
      <c r="U692" s="120"/>
      <c r="V692" s="120"/>
      <c r="W692" s="120"/>
      <c r="X692" s="120"/>
      <c r="Y692" s="120"/>
      <c r="Z692" s="120"/>
      <c r="AA692" s="120"/>
      <c r="AB692" s="120"/>
      <c r="AC692" s="120"/>
      <c r="AD692" s="120"/>
    </row>
    <row r="693" spans="3:31" ht="19.5" thickTop="1" x14ac:dyDescent="0.25">
      <c r="D693" s="2456" t="str">
        <f t="shared" si="24"/>
        <v xml:space="preserve"> - </v>
      </c>
      <c r="E693" s="2456" t="str">
        <f t="shared" si="25"/>
        <v xml:space="preserve"> - </v>
      </c>
      <c r="F693" s="2423" t="s">
        <v>389</v>
      </c>
      <c r="G693" s="1418" t="s">
        <v>5264</v>
      </c>
      <c r="H693" s="148">
        <v>4</v>
      </c>
      <c r="I693" s="148">
        <v>91</v>
      </c>
      <c r="J693" s="148">
        <v>0</v>
      </c>
      <c r="K693" s="220" t="s">
        <v>215</v>
      </c>
      <c r="L693" s="220" t="s">
        <v>215</v>
      </c>
      <c r="M693" s="179" t="s">
        <v>390</v>
      </c>
      <c r="N693" s="180" t="s">
        <v>391</v>
      </c>
      <c r="O693" s="118"/>
      <c r="P693" s="118"/>
      <c r="Q693" s="119"/>
      <c r="R693" s="119"/>
      <c r="S693" s="119"/>
      <c r="T693" s="119"/>
      <c r="U693" s="119"/>
      <c r="V693" s="119"/>
      <c r="W693" s="119"/>
      <c r="X693" s="119"/>
      <c r="Y693" s="119"/>
      <c r="Z693" s="119"/>
      <c r="AA693" s="119"/>
      <c r="AB693" s="119"/>
      <c r="AC693" s="119"/>
      <c r="AD693" s="119"/>
    </row>
    <row r="694" spans="3:31" x14ac:dyDescent="0.25">
      <c r="D694" s="2454" t="str">
        <f t="shared" si="24"/>
        <v xml:space="preserve"> - </v>
      </c>
      <c r="E694" s="2454" t="str">
        <f t="shared" si="25"/>
        <v xml:space="preserve"> - </v>
      </c>
      <c r="F694" s="2421" t="s">
        <v>385</v>
      </c>
      <c r="G694" s="1416" t="s">
        <v>5264</v>
      </c>
      <c r="H694" s="134">
        <v>4</v>
      </c>
      <c r="I694" s="135">
        <v>91</v>
      </c>
      <c r="J694" s="136">
        <v>1</v>
      </c>
      <c r="K694" s="189"/>
      <c r="L694" s="189"/>
      <c r="M694" s="205" t="str">
        <f>IF('IV.1-10'!G270="","",'IV.1-10'!G270)</f>
        <v/>
      </c>
      <c r="N694" s="158" t="str">
        <f>IF('IV.1-10'!H270="","",'IV.1-10'!H270)</f>
        <v/>
      </c>
    </row>
    <row r="695" spans="3:31" x14ac:dyDescent="0.25">
      <c r="D695" s="2454" t="str">
        <f t="shared" si="21"/>
        <v xml:space="preserve"> - </v>
      </c>
      <c r="E695" s="2454" t="str">
        <f t="shared" ref="E695:E751" si="26">E694</f>
        <v xml:space="preserve"> - </v>
      </c>
      <c r="F695" s="2421" t="s">
        <v>386</v>
      </c>
      <c r="G695" s="1416" t="s">
        <v>5264</v>
      </c>
      <c r="H695" s="134">
        <v>4</v>
      </c>
      <c r="I695" s="135">
        <v>91</v>
      </c>
      <c r="J695" s="136">
        <v>2</v>
      </c>
      <c r="K695" s="189"/>
      <c r="L695" s="189"/>
      <c r="M695" s="205" t="str">
        <f>IF('IV.1-10'!G271="","",'IV.1-10'!G271)</f>
        <v/>
      </c>
      <c r="N695" s="158" t="str">
        <f>IF('IV.1-10'!H271="","",'IV.1-10'!H271)</f>
        <v/>
      </c>
    </row>
    <row r="696" spans="3:31" x14ac:dyDescent="0.25">
      <c r="D696" s="2454" t="str">
        <f t="shared" si="21"/>
        <v xml:space="preserve"> - </v>
      </c>
      <c r="E696" s="2454" t="str">
        <f t="shared" si="26"/>
        <v xml:space="preserve"> - </v>
      </c>
      <c r="F696" s="2421" t="s">
        <v>387</v>
      </c>
      <c r="G696" s="1416" t="s">
        <v>5264</v>
      </c>
      <c r="H696" s="134">
        <v>4</v>
      </c>
      <c r="I696" s="135">
        <v>91</v>
      </c>
      <c r="J696" s="136">
        <v>3</v>
      </c>
      <c r="K696" s="189"/>
      <c r="L696" s="189"/>
      <c r="M696" s="205" t="str">
        <f>IF('IV.1-10'!G272="","",'IV.1-10'!G272)</f>
        <v/>
      </c>
      <c r="N696" s="158" t="str">
        <f>IF('IV.1-10'!H272="","",'IV.1-10'!H272)</f>
        <v/>
      </c>
    </row>
    <row r="697" spans="3:31" s="118" customFormat="1" ht="19.5" thickBot="1" x14ac:dyDescent="0.3">
      <c r="C697" s="2531"/>
      <c r="D697" s="2455" t="str">
        <f t="shared" si="21"/>
        <v xml:space="preserve"> - </v>
      </c>
      <c r="E697" s="2455" t="str">
        <f t="shared" si="26"/>
        <v xml:space="preserve"> - </v>
      </c>
      <c r="F697" s="2422" t="s">
        <v>388</v>
      </c>
      <c r="G697" s="1417" t="s">
        <v>5264</v>
      </c>
      <c r="H697" s="142">
        <v>4</v>
      </c>
      <c r="I697" s="143">
        <v>91</v>
      </c>
      <c r="J697" s="144">
        <v>4</v>
      </c>
      <c r="K697" s="288"/>
      <c r="L697" s="288"/>
      <c r="M697" s="212" t="str">
        <f>IF('IV.1-10'!G273="","",'IV.1-10'!G273)</f>
        <v/>
      </c>
      <c r="N697" s="227" t="str">
        <f>IF('IV.1-10'!H273="","",'IV.1-10'!H273)</f>
        <v/>
      </c>
      <c r="O697" s="120"/>
      <c r="P697" s="120"/>
      <c r="Q697" s="120"/>
      <c r="R697" s="120"/>
      <c r="S697" s="120"/>
      <c r="T697" s="120"/>
      <c r="U697" s="120"/>
      <c r="V697" s="120"/>
      <c r="W697" s="120"/>
      <c r="X697" s="120"/>
      <c r="Y697" s="120"/>
      <c r="Z697" s="120"/>
      <c r="AA697" s="120"/>
      <c r="AB697" s="120"/>
      <c r="AC697" s="120"/>
      <c r="AD697" s="120"/>
    </row>
    <row r="698" spans="3:31" ht="30.75" thickTop="1" x14ac:dyDescent="0.25">
      <c r="D698" s="2456" t="str">
        <f t="shared" si="21"/>
        <v xml:space="preserve"> - </v>
      </c>
      <c r="E698" s="2456" t="str">
        <f t="shared" si="26"/>
        <v xml:space="preserve"> - </v>
      </c>
      <c r="F698" s="2423" t="s">
        <v>392</v>
      </c>
      <c r="G698" s="1418" t="s">
        <v>5264</v>
      </c>
      <c r="H698" s="148">
        <v>4</v>
      </c>
      <c r="I698" s="148">
        <v>10</v>
      </c>
      <c r="J698" s="148">
        <v>0</v>
      </c>
      <c r="K698" s="220"/>
      <c r="L698" s="220"/>
      <c r="M698" s="179" t="s">
        <v>394</v>
      </c>
      <c r="N698" s="179" t="s">
        <v>395</v>
      </c>
      <c r="O698" s="180" t="s">
        <v>396</v>
      </c>
      <c r="P698" s="118"/>
      <c r="Q698" s="118"/>
      <c r="R698" s="118"/>
      <c r="S698" s="119"/>
      <c r="T698" s="119"/>
      <c r="U698" s="119"/>
      <c r="V698" s="119"/>
      <c r="W698" s="119"/>
      <c r="X698" s="119"/>
      <c r="Y698" s="119"/>
      <c r="Z698" s="119"/>
      <c r="AA698" s="119"/>
      <c r="AB698" s="119"/>
      <c r="AC698" s="119"/>
      <c r="AD698" s="119"/>
      <c r="AE698" s="120"/>
    </row>
    <row r="699" spans="3:31" ht="21" customHeight="1" thickBot="1" x14ac:dyDescent="0.3">
      <c r="D699" s="2450" t="str">
        <f t="shared" si="21"/>
        <v xml:space="preserve"> - </v>
      </c>
      <c r="E699" s="2450" t="str">
        <f t="shared" si="26"/>
        <v xml:space="preserve"> - </v>
      </c>
      <c r="F699" s="2417" t="s">
        <v>393</v>
      </c>
      <c r="G699" s="1412" t="s">
        <v>5264</v>
      </c>
      <c r="H699" s="151">
        <v>4</v>
      </c>
      <c r="I699" s="108">
        <v>10</v>
      </c>
      <c r="J699" s="109">
        <v>1</v>
      </c>
      <c r="K699" s="181"/>
      <c r="L699" s="181"/>
      <c r="M699" s="373">
        <f>IF('IV.1-10'!G285="","",'IV.1-10'!G285)</f>
        <v>0</v>
      </c>
      <c r="N699" s="182" t="str">
        <f>IF('IV.1-10'!H285="","",'IV.1-10'!H285)</f>
        <v/>
      </c>
      <c r="O699" s="183" t="str">
        <f>IF('IV.1-10'!I285="","",'IV.1-10'!I285)</f>
        <v/>
      </c>
      <c r="AE699" s="120"/>
    </row>
    <row r="700" spans="3:31" s="118" customFormat="1" ht="35.25" customHeight="1" thickTop="1" thickBot="1" x14ac:dyDescent="0.3">
      <c r="C700" s="2531"/>
      <c r="D700" s="2470" t="str">
        <f t="shared" si="21"/>
        <v xml:space="preserve"> - </v>
      </c>
      <c r="E700" s="2470" t="str">
        <f t="shared" si="26"/>
        <v xml:space="preserve"> - </v>
      </c>
      <c r="F700" s="2448" t="s">
        <v>20</v>
      </c>
      <c r="G700" s="1428" t="s">
        <v>9733</v>
      </c>
      <c r="H700" s="290" t="s">
        <v>0</v>
      </c>
      <c r="I700" s="290" t="s">
        <v>1</v>
      </c>
      <c r="J700" s="290" t="s">
        <v>2</v>
      </c>
      <c r="K700" s="291" t="s">
        <v>443</v>
      </c>
      <c r="L700" s="292" t="s">
        <v>120</v>
      </c>
      <c r="M700" s="292" t="s">
        <v>412</v>
      </c>
      <c r="N700" s="293" t="s">
        <v>413</v>
      </c>
      <c r="O700" s="293" t="s">
        <v>414</v>
      </c>
      <c r="P700" s="293" t="s">
        <v>415</v>
      </c>
      <c r="Q700" s="293" t="s">
        <v>48</v>
      </c>
      <c r="R700" s="293" t="s">
        <v>49</v>
      </c>
      <c r="S700" s="293" t="s">
        <v>50</v>
      </c>
      <c r="T700" s="293" t="s">
        <v>416</v>
      </c>
      <c r="U700" s="294">
        <v>1</v>
      </c>
      <c r="V700" s="294">
        <v>2</v>
      </c>
      <c r="W700" s="294">
        <v>3</v>
      </c>
      <c r="X700" s="294">
        <v>4</v>
      </c>
      <c r="Y700" s="294">
        <v>5</v>
      </c>
      <c r="Z700" s="295">
        <v>6</v>
      </c>
      <c r="AA700" s="120"/>
      <c r="AB700" s="120"/>
      <c r="AC700" s="120"/>
      <c r="AD700" s="120"/>
    </row>
    <row r="701" spans="3:31" ht="30.75" thickTop="1" x14ac:dyDescent="0.25">
      <c r="C701" s="2532" t="str">
        <f>G701</f>
        <v>V.1.</v>
      </c>
      <c r="D701" s="2456" t="str">
        <f t="shared" si="21"/>
        <v xml:space="preserve"> - </v>
      </c>
      <c r="E701" s="2456" t="str">
        <f t="shared" si="26"/>
        <v xml:space="preserve"> - </v>
      </c>
      <c r="F701" s="2423" t="s">
        <v>411</v>
      </c>
      <c r="G701" s="1418" t="s">
        <v>5300</v>
      </c>
      <c r="H701" s="148">
        <v>5</v>
      </c>
      <c r="I701" s="148">
        <v>1</v>
      </c>
      <c r="J701" s="148">
        <v>0</v>
      </c>
      <c r="K701" s="296" t="s">
        <v>1268</v>
      </c>
      <c r="L701" s="241" t="s">
        <v>410</v>
      </c>
      <c r="M701" s="241" t="s">
        <v>397</v>
      </c>
      <c r="N701" s="179" t="s">
        <v>402</v>
      </c>
      <c r="O701" s="179" t="s">
        <v>398</v>
      </c>
      <c r="P701" s="179" t="s">
        <v>399</v>
      </c>
      <c r="Q701" s="179" t="s">
        <v>400</v>
      </c>
      <c r="R701" s="179" t="s">
        <v>401</v>
      </c>
      <c r="S701" s="179" t="s">
        <v>233</v>
      </c>
      <c r="T701" s="179" t="s">
        <v>409</v>
      </c>
      <c r="U701" s="179" t="s">
        <v>405</v>
      </c>
      <c r="V701" s="179" t="s">
        <v>403</v>
      </c>
      <c r="W701" s="179" t="s">
        <v>404</v>
      </c>
      <c r="X701" s="179" t="s">
        <v>408</v>
      </c>
      <c r="Y701" s="179" t="s">
        <v>407</v>
      </c>
      <c r="Z701" s="180" t="s">
        <v>406</v>
      </c>
      <c r="AA701" s="118"/>
      <c r="AB701" s="118"/>
      <c r="AC701" s="118"/>
      <c r="AD701" s="118"/>
    </row>
    <row r="702" spans="3:31" ht="19.5" thickBot="1" x14ac:dyDescent="0.3">
      <c r="D702" s="2459" t="str">
        <f t="shared" si="21"/>
        <v xml:space="preserve"> - </v>
      </c>
      <c r="E702" s="2459" t="str">
        <f t="shared" si="26"/>
        <v xml:space="preserve"> - </v>
      </c>
      <c r="F702" s="2426" t="s">
        <v>121</v>
      </c>
      <c r="G702" s="1419" t="s">
        <v>5300</v>
      </c>
      <c r="H702" s="155">
        <v>5</v>
      </c>
      <c r="I702" s="155">
        <v>1</v>
      </c>
      <c r="J702" s="155">
        <v>1</v>
      </c>
      <c r="K702" s="297">
        <f>IF('V.1.'!A28="","",'V.1.'!A28)</f>
        <v>1</v>
      </c>
      <c r="L702" s="298"/>
      <c r="M702" s="298"/>
      <c r="N702" s="298"/>
      <c r="O702" s="298"/>
      <c r="P702" s="298"/>
      <c r="Q702" s="298"/>
      <c r="R702" s="298"/>
      <c r="S702" s="298"/>
      <c r="T702" s="298"/>
      <c r="U702" s="221">
        <f>IF('V.1.'!L28="","",'V.1.'!L28)</f>
        <v>0</v>
      </c>
      <c r="V702" s="221">
        <f>IF('V.1.'!M28="","",'V.1.'!M28)</f>
        <v>0</v>
      </c>
      <c r="W702" s="221">
        <f>IF('V.1.'!N28="","",'V.1.'!N28)</f>
        <v>0</v>
      </c>
      <c r="X702" s="221">
        <f>IF('V.1.'!O28="","",'V.1.'!O28)</f>
        <v>0</v>
      </c>
      <c r="Y702" s="221">
        <f>IF('V.1.'!P28="","",'V.1.'!P28)</f>
        <v>0</v>
      </c>
      <c r="Z702" s="222">
        <f>IF('V.1.'!Q28="","",'V.1.'!Q28)</f>
        <v>0</v>
      </c>
    </row>
    <row r="703" spans="3:31" ht="19.5" thickTop="1" x14ac:dyDescent="0.25">
      <c r="D703" s="2454" t="str">
        <f t="shared" si="21"/>
        <v xml:space="preserve"> - </v>
      </c>
      <c r="E703" s="2454" t="str">
        <f t="shared" si="26"/>
        <v xml:space="preserve"> - </v>
      </c>
      <c r="F703" s="2421" t="s">
        <v>1103</v>
      </c>
      <c r="G703" s="1416" t="s">
        <v>5300</v>
      </c>
      <c r="H703" s="134">
        <v>5</v>
      </c>
      <c r="I703" s="135">
        <v>1</v>
      </c>
      <c r="J703" s="136">
        <v>2</v>
      </c>
      <c r="K703" s="299">
        <f>IF('V.1.'!A29="","",'V.1.'!A29)</f>
        <v>2</v>
      </c>
      <c r="L703" s="299" t="str">
        <f>IF('V.1.'!B29="","",'V.1.'!B29)</f>
        <v/>
      </c>
      <c r="M703" s="299" t="str">
        <f ca="1">IF('V.1.'!C29="","",'V.1.'!C29)</f>
        <v/>
      </c>
      <c r="N703" s="299" t="str">
        <f>IF('V.1.'!D29="","",'V.1.'!D29)</f>
        <v/>
      </c>
      <c r="O703" s="299" t="str">
        <f ca="1">IF('V.1.'!E29="","",'V.1.'!E29)</f>
        <v/>
      </c>
      <c r="P703" s="299" t="str">
        <f>IF('V.1.'!F29="","",'V.1.'!F29)</f>
        <v/>
      </c>
      <c r="Q703" s="299" t="str">
        <f ca="1">IF('V.1.'!R29="","",'V.1.'!R29)</f>
        <v/>
      </c>
      <c r="R703" s="299" t="str">
        <f>IF('V.1.'!H29="","",'V.1.'!H29)</f>
        <v/>
      </c>
      <c r="S703" s="299" t="str">
        <f>IF('V.1.'!I29="","",'V.1.'!I29)</f>
        <v/>
      </c>
      <c r="T703" s="299" t="str">
        <f>IF('V.1.'!J29="","",'V.1.'!J29)</f>
        <v/>
      </c>
      <c r="U703" s="202" t="str">
        <f>IF('V.1.'!L29="","",'V.1.'!L29)</f>
        <v/>
      </c>
      <c r="V703" s="202" t="str">
        <f>IF('V.1.'!M29="","",'V.1.'!M29)</f>
        <v/>
      </c>
      <c r="W703" s="202" t="str">
        <f>IF('V.1.'!N29="","",'V.1.'!N29)</f>
        <v/>
      </c>
      <c r="X703" s="202" t="str">
        <f>IF('V.1.'!O29="","",'V.1.'!O29)</f>
        <v/>
      </c>
      <c r="Y703" s="202" t="str">
        <f>IF('V.1.'!P29="","",'V.1.'!P29)</f>
        <v/>
      </c>
      <c r="Z703" s="300" t="str">
        <f>IF('V.1.'!Q29="","",'V.1.'!Q29)</f>
        <v/>
      </c>
    </row>
    <row r="704" spans="3:31" x14ac:dyDescent="0.25">
      <c r="D704" s="2454" t="str">
        <f t="shared" si="21"/>
        <v xml:space="preserve"> - </v>
      </c>
      <c r="E704" s="2454" t="str">
        <f t="shared" si="26"/>
        <v xml:space="preserve"> - </v>
      </c>
      <c r="F704" s="2421" t="s">
        <v>1104</v>
      </c>
      <c r="G704" s="1416" t="s">
        <v>5300</v>
      </c>
      <c r="H704" s="134">
        <v>5</v>
      </c>
      <c r="I704" s="135">
        <v>1</v>
      </c>
      <c r="J704" s="136">
        <v>3</v>
      </c>
      <c r="K704" s="301">
        <f>IF('V.1.'!A30="","",'V.1.'!A30)</f>
        <v>3</v>
      </c>
      <c r="L704" s="301" t="str">
        <f>IF('V.1.'!B30="","",'V.1.'!B30)</f>
        <v/>
      </c>
      <c r="M704" s="301" t="str">
        <f ca="1">IF('V.1.'!C30="","",'V.1.'!C30)</f>
        <v/>
      </c>
      <c r="N704" s="301" t="str">
        <f>IF('V.1.'!D30="","",'V.1.'!D30)</f>
        <v/>
      </c>
      <c r="O704" s="301" t="str">
        <f ca="1">IF('V.1.'!E30="","",'V.1.'!E30)</f>
        <v/>
      </c>
      <c r="P704" s="301" t="str">
        <f>IF('V.1.'!F30="","",'V.1.'!F30)</f>
        <v/>
      </c>
      <c r="Q704" s="301" t="str">
        <f ca="1">IF('V.1.'!R30="","",'V.1.'!R30)</f>
        <v/>
      </c>
      <c r="R704" s="301" t="str">
        <f>IF('V.1.'!H30="","",'V.1.'!H30)</f>
        <v/>
      </c>
      <c r="S704" s="301" t="str">
        <f>IF('V.1.'!I30="","",'V.1.'!I30)</f>
        <v/>
      </c>
      <c r="T704" s="301" t="str">
        <f>IF('V.1.'!J30="","",'V.1.'!J30)</f>
        <v/>
      </c>
      <c r="U704" s="205" t="str">
        <f>IF('V.1.'!L30="","",'V.1.'!L30)</f>
        <v/>
      </c>
      <c r="V704" s="205" t="str">
        <f>IF('V.1.'!M30="","",'V.1.'!M30)</f>
        <v/>
      </c>
      <c r="W704" s="205" t="str">
        <f>IF('V.1.'!N30="","",'V.1.'!N30)</f>
        <v/>
      </c>
      <c r="X704" s="205" t="str">
        <f>IF('V.1.'!O30="","",'V.1.'!O30)</f>
        <v/>
      </c>
      <c r="Y704" s="205" t="str">
        <f>IF('V.1.'!P30="","",'V.1.'!P30)</f>
        <v/>
      </c>
      <c r="Z704" s="158" t="str">
        <f>IF('V.1.'!Q30="","",'V.1.'!Q30)</f>
        <v/>
      </c>
    </row>
    <row r="705" spans="4:30" x14ac:dyDescent="0.25">
      <c r="D705" s="2454" t="str">
        <f t="shared" si="21"/>
        <v xml:space="preserve"> - </v>
      </c>
      <c r="E705" s="2454" t="str">
        <f t="shared" si="26"/>
        <v xml:space="preserve"> - </v>
      </c>
      <c r="F705" s="2421" t="s">
        <v>1105</v>
      </c>
      <c r="G705" s="1416" t="s">
        <v>5300</v>
      </c>
      <c r="H705" s="134">
        <v>5</v>
      </c>
      <c r="I705" s="135">
        <v>1</v>
      </c>
      <c r="J705" s="136">
        <v>4</v>
      </c>
      <c r="K705" s="301">
        <f>IF('V.1.'!A31="","",'V.1.'!A31)</f>
        <v>4</v>
      </c>
      <c r="L705" s="301" t="str">
        <f>IF('V.1.'!B31="","",'V.1.'!B31)</f>
        <v/>
      </c>
      <c r="M705" s="301" t="str">
        <f ca="1">IF('V.1.'!C31="","",'V.1.'!C31)</f>
        <v/>
      </c>
      <c r="N705" s="301" t="str">
        <f>IF('V.1.'!D31="","",'V.1.'!D31)</f>
        <v/>
      </c>
      <c r="O705" s="301" t="str">
        <f ca="1">IF('V.1.'!E31="","",'V.1.'!E31)</f>
        <v/>
      </c>
      <c r="P705" s="301" t="str">
        <f>IF('V.1.'!F31="","",'V.1.'!F31)</f>
        <v/>
      </c>
      <c r="Q705" s="301" t="str">
        <f ca="1">IF('V.1.'!R31="","",'V.1.'!R31)</f>
        <v/>
      </c>
      <c r="R705" s="301" t="str">
        <f>IF('V.1.'!H31="","",'V.1.'!H31)</f>
        <v/>
      </c>
      <c r="S705" s="301" t="str">
        <f>IF('V.1.'!I31="","",'V.1.'!I31)</f>
        <v/>
      </c>
      <c r="T705" s="301" t="str">
        <f>IF('V.1.'!J31="","",'V.1.'!J31)</f>
        <v/>
      </c>
      <c r="U705" s="205" t="str">
        <f>IF('V.1.'!L31="","",'V.1.'!L31)</f>
        <v/>
      </c>
      <c r="V705" s="205" t="str">
        <f>IF('V.1.'!M31="","",'V.1.'!M31)</f>
        <v/>
      </c>
      <c r="W705" s="205" t="str">
        <f>IF('V.1.'!N31="","",'V.1.'!N31)</f>
        <v/>
      </c>
      <c r="X705" s="205" t="str">
        <f>IF('V.1.'!O31="","",'V.1.'!O31)</f>
        <v/>
      </c>
      <c r="Y705" s="205" t="str">
        <f>IF('V.1.'!P31="","",'V.1.'!P31)</f>
        <v/>
      </c>
      <c r="Z705" s="158" t="str">
        <f>IF('V.1.'!Q31="","",'V.1.'!Q31)</f>
        <v/>
      </c>
    </row>
    <row r="706" spans="4:30" x14ac:dyDescent="0.25">
      <c r="D706" s="2454" t="str">
        <f t="shared" si="21"/>
        <v xml:space="preserve"> - </v>
      </c>
      <c r="E706" s="2454" t="str">
        <f t="shared" si="26"/>
        <v xml:space="preserve"> - </v>
      </c>
      <c r="F706" s="2421" t="s">
        <v>1106</v>
      </c>
      <c r="G706" s="1416" t="s">
        <v>5300</v>
      </c>
      <c r="H706" s="134">
        <v>5</v>
      </c>
      <c r="I706" s="135">
        <v>1</v>
      </c>
      <c r="J706" s="136">
        <v>5</v>
      </c>
      <c r="K706" s="301">
        <f>IF('V.1.'!A32="","",'V.1.'!A32)</f>
        <v>5</v>
      </c>
      <c r="L706" s="301" t="str">
        <f>IF('V.1.'!B32="","",'V.1.'!B32)</f>
        <v/>
      </c>
      <c r="M706" s="301" t="str">
        <f ca="1">IF('V.1.'!C32="","",'V.1.'!C32)</f>
        <v/>
      </c>
      <c r="N706" s="301" t="str">
        <f>IF('V.1.'!D32="","",'V.1.'!D32)</f>
        <v/>
      </c>
      <c r="O706" s="301" t="str">
        <f ca="1">IF('V.1.'!E32="","",'V.1.'!E32)</f>
        <v/>
      </c>
      <c r="P706" s="301" t="str">
        <f>IF('V.1.'!F32="","",'V.1.'!F32)</f>
        <v/>
      </c>
      <c r="Q706" s="301" t="str">
        <f ca="1">IF('V.1.'!R32="","",'V.1.'!R32)</f>
        <v/>
      </c>
      <c r="R706" s="301" t="str">
        <f>IF('V.1.'!H32="","",'V.1.'!H32)</f>
        <v/>
      </c>
      <c r="S706" s="301" t="str">
        <f>IF('V.1.'!I32="","",'V.1.'!I32)</f>
        <v/>
      </c>
      <c r="T706" s="301" t="str">
        <f>IF('V.1.'!J32="","",'V.1.'!J32)</f>
        <v/>
      </c>
      <c r="U706" s="205" t="str">
        <f>IF('V.1.'!L32="","",'V.1.'!L32)</f>
        <v/>
      </c>
      <c r="V706" s="205" t="str">
        <f>IF('V.1.'!M32="","",'V.1.'!M32)</f>
        <v/>
      </c>
      <c r="W706" s="205" t="str">
        <f>IF('V.1.'!N32="","",'V.1.'!N32)</f>
        <v/>
      </c>
      <c r="X706" s="205" t="str">
        <f>IF('V.1.'!O32="","",'V.1.'!O32)</f>
        <v/>
      </c>
      <c r="Y706" s="205" t="str">
        <f>IF('V.1.'!P32="","",'V.1.'!P32)</f>
        <v/>
      </c>
      <c r="Z706" s="158" t="str">
        <f>IF('V.1.'!Q32="","",'V.1.'!Q32)</f>
        <v/>
      </c>
    </row>
    <row r="707" spans="4:30" x14ac:dyDescent="0.25">
      <c r="D707" s="2454" t="str">
        <f t="shared" si="21"/>
        <v xml:space="preserve"> - </v>
      </c>
      <c r="E707" s="2454" t="str">
        <f t="shared" si="26"/>
        <v xml:space="preserve"> - </v>
      </c>
      <c r="F707" s="2421" t="s">
        <v>1107</v>
      </c>
      <c r="G707" s="1416" t="s">
        <v>5300</v>
      </c>
      <c r="H707" s="134">
        <v>5</v>
      </c>
      <c r="I707" s="135">
        <v>1</v>
      </c>
      <c r="J707" s="136">
        <v>6</v>
      </c>
      <c r="K707" s="301">
        <f>IF('V.1.'!A33="","",'V.1.'!A33)</f>
        <v>6</v>
      </c>
      <c r="L707" s="301" t="str">
        <f>IF('V.1.'!B33="","",'V.1.'!B33)</f>
        <v/>
      </c>
      <c r="M707" s="301" t="str">
        <f ca="1">IF('V.1.'!C33="","",'V.1.'!C33)</f>
        <v/>
      </c>
      <c r="N707" s="301" t="str">
        <f>IF('V.1.'!D33="","",'V.1.'!D33)</f>
        <v/>
      </c>
      <c r="O707" s="301" t="str">
        <f ca="1">IF('V.1.'!E33="","",'V.1.'!E33)</f>
        <v/>
      </c>
      <c r="P707" s="301" t="str">
        <f>IF('V.1.'!F33="","",'V.1.'!F33)</f>
        <v/>
      </c>
      <c r="Q707" s="301" t="str">
        <f ca="1">IF('V.1.'!R33="","",'V.1.'!R33)</f>
        <v/>
      </c>
      <c r="R707" s="301" t="str">
        <f>IF('V.1.'!H33="","",'V.1.'!H33)</f>
        <v/>
      </c>
      <c r="S707" s="301" t="str">
        <f>IF('V.1.'!I33="","",'V.1.'!I33)</f>
        <v/>
      </c>
      <c r="T707" s="301" t="str">
        <f>IF('V.1.'!J33="","",'V.1.'!J33)</f>
        <v/>
      </c>
      <c r="U707" s="205" t="str">
        <f>IF('V.1.'!L33="","",'V.1.'!L33)</f>
        <v/>
      </c>
      <c r="V707" s="205" t="str">
        <f>IF('V.1.'!M33="","",'V.1.'!M33)</f>
        <v/>
      </c>
      <c r="W707" s="205" t="str">
        <f>IF('V.1.'!N33="","",'V.1.'!N33)</f>
        <v/>
      </c>
      <c r="X707" s="205" t="str">
        <f>IF('V.1.'!O33="","",'V.1.'!O33)</f>
        <v/>
      </c>
      <c r="Y707" s="205" t="str">
        <f>IF('V.1.'!P33="","",'V.1.'!P33)</f>
        <v/>
      </c>
      <c r="Z707" s="158" t="str">
        <f>IF('V.1.'!Q33="","",'V.1.'!Q33)</f>
        <v/>
      </c>
    </row>
    <row r="708" spans="4:30" x14ac:dyDescent="0.25">
      <c r="D708" s="2454" t="str">
        <f t="shared" si="21"/>
        <v xml:space="preserve"> - </v>
      </c>
      <c r="E708" s="2454" t="str">
        <f t="shared" si="26"/>
        <v xml:space="preserve"> - </v>
      </c>
      <c r="F708" s="2421" t="s">
        <v>1108</v>
      </c>
      <c r="G708" s="1416" t="s">
        <v>5300</v>
      </c>
      <c r="H708" s="134">
        <v>5</v>
      </c>
      <c r="I708" s="135">
        <v>1</v>
      </c>
      <c r="J708" s="136">
        <v>7</v>
      </c>
      <c r="K708" s="301">
        <f>IF('V.1.'!A34="","",'V.1.'!A34)</f>
        <v>7</v>
      </c>
      <c r="L708" s="301" t="str">
        <f>IF('V.1.'!B34="","",'V.1.'!B34)</f>
        <v/>
      </c>
      <c r="M708" s="301" t="str">
        <f ca="1">IF('V.1.'!C34="","",'V.1.'!C34)</f>
        <v/>
      </c>
      <c r="N708" s="301" t="str">
        <f>IF('V.1.'!D34="","",'V.1.'!D34)</f>
        <v/>
      </c>
      <c r="O708" s="301" t="str">
        <f ca="1">IF('V.1.'!E34="","",'V.1.'!E34)</f>
        <v/>
      </c>
      <c r="P708" s="301" t="str">
        <f>IF('V.1.'!F34="","",'V.1.'!F34)</f>
        <v/>
      </c>
      <c r="Q708" s="301" t="str">
        <f ca="1">IF('V.1.'!R34="","",'V.1.'!R34)</f>
        <v/>
      </c>
      <c r="R708" s="301" t="str">
        <f>IF('V.1.'!H34="","",'V.1.'!H34)</f>
        <v/>
      </c>
      <c r="S708" s="301" t="str">
        <f>IF('V.1.'!I34="","",'V.1.'!I34)</f>
        <v/>
      </c>
      <c r="T708" s="301" t="str">
        <f>IF('V.1.'!J34="","",'V.1.'!J34)</f>
        <v/>
      </c>
      <c r="U708" s="205" t="str">
        <f>IF('V.1.'!L34="","",'V.1.'!L34)</f>
        <v/>
      </c>
      <c r="V708" s="205" t="str">
        <f>IF('V.1.'!M34="","",'V.1.'!M34)</f>
        <v/>
      </c>
      <c r="W708" s="205" t="str">
        <f>IF('V.1.'!N34="","",'V.1.'!N34)</f>
        <v/>
      </c>
      <c r="X708" s="205" t="str">
        <f>IF('V.1.'!O34="","",'V.1.'!O34)</f>
        <v/>
      </c>
      <c r="Y708" s="205" t="str">
        <f>IF('V.1.'!P34="","",'V.1.'!P34)</f>
        <v/>
      </c>
      <c r="Z708" s="158" t="str">
        <f>IF('V.1.'!Q34="","",'V.1.'!Q34)</f>
        <v/>
      </c>
      <c r="AA708" s="113"/>
      <c r="AB708" s="113"/>
      <c r="AC708" s="113"/>
      <c r="AD708" s="113"/>
    </row>
    <row r="709" spans="4:30" x14ac:dyDescent="0.25">
      <c r="D709" s="2454" t="str">
        <f t="shared" si="21"/>
        <v xml:space="preserve"> - </v>
      </c>
      <c r="E709" s="2454" t="str">
        <f t="shared" si="26"/>
        <v xml:space="preserve"> - </v>
      </c>
      <c r="F709" s="2421" t="s">
        <v>1109</v>
      </c>
      <c r="G709" s="1416" t="s">
        <v>5300</v>
      </c>
      <c r="H709" s="134">
        <v>5</v>
      </c>
      <c r="I709" s="135">
        <v>1</v>
      </c>
      <c r="J709" s="136">
        <v>8</v>
      </c>
      <c r="K709" s="301">
        <f>IF('V.1.'!A35="","",'V.1.'!A35)</f>
        <v>8</v>
      </c>
      <c r="L709" s="301" t="str">
        <f>IF('V.1.'!B35="","",'V.1.'!B35)</f>
        <v/>
      </c>
      <c r="M709" s="301" t="str">
        <f ca="1">IF('V.1.'!C35="","",'V.1.'!C35)</f>
        <v/>
      </c>
      <c r="N709" s="301" t="str">
        <f>IF('V.1.'!D35="","",'V.1.'!D35)</f>
        <v/>
      </c>
      <c r="O709" s="301" t="str">
        <f ca="1">IF('V.1.'!E35="","",'V.1.'!E35)</f>
        <v/>
      </c>
      <c r="P709" s="301" t="str">
        <f>IF('V.1.'!F35="","",'V.1.'!F35)</f>
        <v/>
      </c>
      <c r="Q709" s="301" t="str">
        <f ca="1">IF('V.1.'!R35="","",'V.1.'!R35)</f>
        <v/>
      </c>
      <c r="R709" s="301" t="str">
        <f>IF('V.1.'!H35="","",'V.1.'!H35)</f>
        <v/>
      </c>
      <c r="S709" s="301" t="str">
        <f>IF('V.1.'!I35="","",'V.1.'!I35)</f>
        <v/>
      </c>
      <c r="T709" s="301" t="str">
        <f>IF('V.1.'!J35="","",'V.1.'!J35)</f>
        <v/>
      </c>
      <c r="U709" s="205" t="str">
        <f>IF('V.1.'!L35="","",'V.1.'!L35)</f>
        <v/>
      </c>
      <c r="V709" s="205" t="str">
        <f>IF('V.1.'!M35="","",'V.1.'!M35)</f>
        <v/>
      </c>
      <c r="W709" s="205" t="str">
        <f>IF('V.1.'!N35="","",'V.1.'!N35)</f>
        <v/>
      </c>
      <c r="X709" s="205" t="str">
        <f>IF('V.1.'!O35="","",'V.1.'!O35)</f>
        <v/>
      </c>
      <c r="Y709" s="205" t="str">
        <f>IF('V.1.'!P35="","",'V.1.'!P35)</f>
        <v/>
      </c>
      <c r="Z709" s="158" t="str">
        <f>IF('V.1.'!Q35="","",'V.1.'!Q35)</f>
        <v/>
      </c>
      <c r="AA709" s="113"/>
      <c r="AB709" s="113"/>
      <c r="AC709" s="113"/>
      <c r="AD709" s="113"/>
    </row>
    <row r="710" spans="4:30" x14ac:dyDescent="0.25">
      <c r="D710" s="2454" t="str">
        <f t="shared" si="21"/>
        <v xml:space="preserve"> - </v>
      </c>
      <c r="E710" s="2454" t="str">
        <f t="shared" si="26"/>
        <v xml:space="preserve"> - </v>
      </c>
      <c r="F710" s="2421" t="s">
        <v>1110</v>
      </c>
      <c r="G710" s="1416" t="s">
        <v>5300</v>
      </c>
      <c r="H710" s="134">
        <v>5</v>
      </c>
      <c r="I710" s="135">
        <v>1</v>
      </c>
      <c r="J710" s="136">
        <v>9</v>
      </c>
      <c r="K710" s="301">
        <f>IF('V.1.'!A36="","",'V.1.'!A36)</f>
        <v>9</v>
      </c>
      <c r="L710" s="301" t="str">
        <f>IF('V.1.'!B36="","",'V.1.'!B36)</f>
        <v/>
      </c>
      <c r="M710" s="301" t="str">
        <f ca="1">IF('V.1.'!C36="","",'V.1.'!C36)</f>
        <v/>
      </c>
      <c r="N710" s="301" t="str">
        <f>IF('V.1.'!D36="","",'V.1.'!D36)</f>
        <v/>
      </c>
      <c r="O710" s="301" t="str">
        <f ca="1">IF('V.1.'!E36="","",'V.1.'!E36)</f>
        <v/>
      </c>
      <c r="P710" s="301" t="str">
        <f>IF('V.1.'!F36="","",'V.1.'!F36)</f>
        <v/>
      </c>
      <c r="Q710" s="301" t="str">
        <f ca="1">IF('V.1.'!R36="","",'V.1.'!R36)</f>
        <v/>
      </c>
      <c r="R710" s="301" t="str">
        <f>IF('V.1.'!H36="","",'V.1.'!H36)</f>
        <v/>
      </c>
      <c r="S710" s="301" t="str">
        <f>IF('V.1.'!I36="","",'V.1.'!I36)</f>
        <v/>
      </c>
      <c r="T710" s="301" t="str">
        <f>IF('V.1.'!J36="","",'V.1.'!J36)</f>
        <v/>
      </c>
      <c r="U710" s="205" t="str">
        <f>IF('V.1.'!L36="","",'V.1.'!L36)</f>
        <v/>
      </c>
      <c r="V710" s="205" t="str">
        <f>IF('V.1.'!M36="","",'V.1.'!M36)</f>
        <v/>
      </c>
      <c r="W710" s="205" t="str">
        <f>IF('V.1.'!N36="","",'V.1.'!N36)</f>
        <v/>
      </c>
      <c r="X710" s="205" t="str">
        <f>IF('V.1.'!O36="","",'V.1.'!O36)</f>
        <v/>
      </c>
      <c r="Y710" s="205" t="str">
        <f>IF('V.1.'!P36="","",'V.1.'!P36)</f>
        <v/>
      </c>
      <c r="Z710" s="158" t="str">
        <f>IF('V.1.'!Q36="","",'V.1.'!Q36)</f>
        <v/>
      </c>
      <c r="AA710" s="113"/>
      <c r="AB710" s="113"/>
      <c r="AC710" s="113"/>
      <c r="AD710" s="113"/>
    </row>
    <row r="711" spans="4:30" x14ac:dyDescent="0.25">
      <c r="D711" s="2454" t="str">
        <f t="shared" si="21"/>
        <v xml:space="preserve"> - </v>
      </c>
      <c r="E711" s="2454" t="str">
        <f t="shared" si="26"/>
        <v xml:space="preserve"> - </v>
      </c>
      <c r="F711" s="2421" t="s">
        <v>1111</v>
      </c>
      <c r="G711" s="1416" t="s">
        <v>5300</v>
      </c>
      <c r="H711" s="134">
        <v>5</v>
      </c>
      <c r="I711" s="135">
        <v>1</v>
      </c>
      <c r="J711" s="136">
        <v>10</v>
      </c>
      <c r="K711" s="301">
        <f>IF('V.1.'!A37="","",'V.1.'!A37)</f>
        <v>10</v>
      </c>
      <c r="L711" s="301" t="str">
        <f>IF('V.1.'!B37="","",'V.1.'!B37)</f>
        <v/>
      </c>
      <c r="M711" s="301" t="str">
        <f ca="1">IF('V.1.'!C37="","",'V.1.'!C37)</f>
        <v/>
      </c>
      <c r="N711" s="301" t="str">
        <f>IF('V.1.'!D37="","",'V.1.'!D37)</f>
        <v/>
      </c>
      <c r="O711" s="301" t="str">
        <f ca="1">IF('V.1.'!E37="","",'V.1.'!E37)</f>
        <v/>
      </c>
      <c r="P711" s="301" t="str">
        <f>IF('V.1.'!F37="","",'V.1.'!F37)</f>
        <v/>
      </c>
      <c r="Q711" s="301" t="str">
        <f ca="1">IF('V.1.'!R37="","",'V.1.'!R37)</f>
        <v/>
      </c>
      <c r="R711" s="301" t="str">
        <f>IF('V.1.'!H37="","",'V.1.'!H37)</f>
        <v/>
      </c>
      <c r="S711" s="301" t="str">
        <f>IF('V.1.'!I37="","",'V.1.'!I37)</f>
        <v/>
      </c>
      <c r="T711" s="301" t="str">
        <f>IF('V.1.'!J37="","",'V.1.'!J37)</f>
        <v/>
      </c>
      <c r="U711" s="205" t="str">
        <f>IF('V.1.'!L37="","",'V.1.'!L37)</f>
        <v/>
      </c>
      <c r="V711" s="205" t="str">
        <f>IF('V.1.'!M37="","",'V.1.'!M37)</f>
        <v/>
      </c>
      <c r="W711" s="205" t="str">
        <f>IF('V.1.'!N37="","",'V.1.'!N37)</f>
        <v/>
      </c>
      <c r="X711" s="205" t="str">
        <f>IF('V.1.'!O37="","",'V.1.'!O37)</f>
        <v/>
      </c>
      <c r="Y711" s="205" t="str">
        <f>IF('V.1.'!P37="","",'V.1.'!P37)</f>
        <v/>
      </c>
      <c r="Z711" s="158" t="str">
        <f>IF('V.1.'!Q37="","",'V.1.'!Q37)</f>
        <v/>
      </c>
      <c r="AA711" s="113"/>
      <c r="AB711" s="113"/>
      <c r="AC711" s="113"/>
      <c r="AD711" s="113"/>
    </row>
    <row r="712" spans="4:30" x14ac:dyDescent="0.25">
      <c r="D712" s="2454" t="str">
        <f t="shared" si="21"/>
        <v xml:space="preserve"> - </v>
      </c>
      <c r="E712" s="2454" t="str">
        <f t="shared" si="26"/>
        <v xml:space="preserve"> - </v>
      </c>
      <c r="F712" s="2421" t="s">
        <v>1112</v>
      </c>
      <c r="G712" s="1416" t="s">
        <v>5300</v>
      </c>
      <c r="H712" s="134">
        <v>5</v>
      </c>
      <c r="I712" s="135">
        <v>1</v>
      </c>
      <c r="J712" s="136">
        <v>11</v>
      </c>
      <c r="K712" s="301">
        <f>IF('V.1.'!A38="","",'V.1.'!A38)</f>
        <v>11</v>
      </c>
      <c r="L712" s="301" t="str">
        <f>IF('V.1.'!B38="","",'V.1.'!B38)</f>
        <v/>
      </c>
      <c r="M712" s="301" t="str">
        <f ca="1">IF('V.1.'!C38="","",'V.1.'!C38)</f>
        <v/>
      </c>
      <c r="N712" s="301" t="str">
        <f>IF('V.1.'!D38="","",'V.1.'!D38)</f>
        <v/>
      </c>
      <c r="O712" s="301" t="str">
        <f ca="1">IF('V.1.'!E38="","",'V.1.'!E38)</f>
        <v/>
      </c>
      <c r="P712" s="301" t="str">
        <f>IF('V.1.'!F38="","",'V.1.'!F38)</f>
        <v/>
      </c>
      <c r="Q712" s="301" t="str">
        <f ca="1">IF('V.1.'!R38="","",'V.1.'!R38)</f>
        <v/>
      </c>
      <c r="R712" s="301" t="str">
        <f>IF('V.1.'!H38="","",'V.1.'!H38)</f>
        <v/>
      </c>
      <c r="S712" s="301" t="str">
        <f>IF('V.1.'!I38="","",'V.1.'!I38)</f>
        <v/>
      </c>
      <c r="T712" s="301" t="str">
        <f>IF('V.1.'!J38="","",'V.1.'!J38)</f>
        <v/>
      </c>
      <c r="U712" s="205" t="str">
        <f>IF('V.1.'!L38="","",'V.1.'!L38)</f>
        <v/>
      </c>
      <c r="V712" s="205" t="str">
        <f>IF('V.1.'!M38="","",'V.1.'!M38)</f>
        <v/>
      </c>
      <c r="W712" s="205" t="str">
        <f>IF('V.1.'!N38="","",'V.1.'!N38)</f>
        <v/>
      </c>
      <c r="X712" s="205" t="str">
        <f>IF('V.1.'!O38="","",'V.1.'!O38)</f>
        <v/>
      </c>
      <c r="Y712" s="205" t="str">
        <f>IF('V.1.'!P38="","",'V.1.'!P38)</f>
        <v/>
      </c>
      <c r="Z712" s="158" t="str">
        <f>IF('V.1.'!Q38="","",'V.1.'!Q38)</f>
        <v/>
      </c>
      <c r="AA712" s="113"/>
      <c r="AB712" s="113"/>
      <c r="AC712" s="113"/>
      <c r="AD712" s="113"/>
    </row>
    <row r="713" spans="4:30" x14ac:dyDescent="0.25">
      <c r="D713" s="2454" t="str">
        <f t="shared" si="21"/>
        <v xml:space="preserve"> - </v>
      </c>
      <c r="E713" s="2454" t="str">
        <f t="shared" si="26"/>
        <v xml:space="preserve"> - </v>
      </c>
      <c r="F713" s="2421" t="s">
        <v>1113</v>
      </c>
      <c r="G713" s="1416" t="s">
        <v>5300</v>
      </c>
      <c r="H713" s="134">
        <v>5</v>
      </c>
      <c r="I713" s="135">
        <v>1</v>
      </c>
      <c r="J713" s="136">
        <v>12</v>
      </c>
      <c r="K713" s="301">
        <f>IF('V.1.'!A39="","",'V.1.'!A39)</f>
        <v>12</v>
      </c>
      <c r="L713" s="301" t="str">
        <f>IF('V.1.'!B39="","",'V.1.'!B39)</f>
        <v/>
      </c>
      <c r="M713" s="301" t="str">
        <f ca="1">IF('V.1.'!C39="","",'V.1.'!C39)</f>
        <v/>
      </c>
      <c r="N713" s="301" t="str">
        <f>IF('V.1.'!D39="","",'V.1.'!D39)</f>
        <v/>
      </c>
      <c r="O713" s="301" t="str">
        <f ca="1">IF('V.1.'!E39="","",'V.1.'!E39)</f>
        <v/>
      </c>
      <c r="P713" s="301" t="str">
        <f>IF('V.1.'!F39="","",'V.1.'!F39)</f>
        <v/>
      </c>
      <c r="Q713" s="301" t="str">
        <f ca="1">IF('V.1.'!R39="","",'V.1.'!R39)</f>
        <v/>
      </c>
      <c r="R713" s="301" t="str">
        <f>IF('V.1.'!H39="","",'V.1.'!H39)</f>
        <v/>
      </c>
      <c r="S713" s="301" t="str">
        <f>IF('V.1.'!I39="","",'V.1.'!I39)</f>
        <v/>
      </c>
      <c r="T713" s="301" t="str">
        <f>IF('V.1.'!J39="","",'V.1.'!J39)</f>
        <v/>
      </c>
      <c r="U713" s="205" t="str">
        <f>IF('V.1.'!L39="","",'V.1.'!L39)</f>
        <v/>
      </c>
      <c r="V713" s="205" t="str">
        <f>IF('V.1.'!M39="","",'V.1.'!M39)</f>
        <v/>
      </c>
      <c r="W713" s="205" t="str">
        <f>IF('V.1.'!N39="","",'V.1.'!N39)</f>
        <v/>
      </c>
      <c r="X713" s="205" t="str">
        <f>IF('V.1.'!O39="","",'V.1.'!O39)</f>
        <v/>
      </c>
      <c r="Y713" s="205" t="str">
        <f>IF('V.1.'!P39="","",'V.1.'!P39)</f>
        <v/>
      </c>
      <c r="Z713" s="158" t="str">
        <f>IF('V.1.'!Q39="","",'V.1.'!Q39)</f>
        <v/>
      </c>
      <c r="AA713" s="113"/>
      <c r="AB713" s="113"/>
      <c r="AC713" s="113"/>
      <c r="AD713" s="113"/>
    </row>
    <row r="714" spans="4:30" x14ac:dyDescent="0.25">
      <c r="D714" s="2454" t="str">
        <f t="shared" si="21"/>
        <v xml:space="preserve"> - </v>
      </c>
      <c r="E714" s="2454" t="str">
        <f t="shared" si="26"/>
        <v xml:space="preserve"> - </v>
      </c>
      <c r="F714" s="2421" t="s">
        <v>1114</v>
      </c>
      <c r="G714" s="1416" t="s">
        <v>5300</v>
      </c>
      <c r="H714" s="134">
        <v>5</v>
      </c>
      <c r="I714" s="135">
        <v>1</v>
      </c>
      <c r="J714" s="136">
        <v>13</v>
      </c>
      <c r="K714" s="301">
        <f>IF('V.1.'!A40="","",'V.1.'!A40)</f>
        <v>13</v>
      </c>
      <c r="L714" s="301" t="str">
        <f>IF('V.1.'!B40="","",'V.1.'!B40)</f>
        <v/>
      </c>
      <c r="M714" s="301" t="str">
        <f ca="1">IF('V.1.'!C40="","",'V.1.'!C40)</f>
        <v/>
      </c>
      <c r="N714" s="301" t="str">
        <f>IF('V.1.'!D40="","",'V.1.'!D40)</f>
        <v/>
      </c>
      <c r="O714" s="301" t="str">
        <f ca="1">IF('V.1.'!E40="","",'V.1.'!E40)</f>
        <v/>
      </c>
      <c r="P714" s="301" t="str">
        <f>IF('V.1.'!F40="","",'V.1.'!F40)</f>
        <v/>
      </c>
      <c r="Q714" s="301" t="str">
        <f ca="1">IF('V.1.'!R40="","",'V.1.'!R40)</f>
        <v/>
      </c>
      <c r="R714" s="301" t="str">
        <f>IF('V.1.'!H40="","",'V.1.'!H40)</f>
        <v/>
      </c>
      <c r="S714" s="301" t="str">
        <f>IF('V.1.'!I40="","",'V.1.'!I40)</f>
        <v/>
      </c>
      <c r="T714" s="301" t="str">
        <f>IF('V.1.'!J40="","",'V.1.'!J40)</f>
        <v/>
      </c>
      <c r="U714" s="205" t="str">
        <f>IF('V.1.'!L40="","",'V.1.'!L40)</f>
        <v/>
      </c>
      <c r="V714" s="205" t="str">
        <f>IF('V.1.'!M40="","",'V.1.'!M40)</f>
        <v/>
      </c>
      <c r="W714" s="205" t="str">
        <f>IF('V.1.'!N40="","",'V.1.'!N40)</f>
        <v/>
      </c>
      <c r="X714" s="205" t="str">
        <f>IF('V.1.'!O40="","",'V.1.'!O40)</f>
        <v/>
      </c>
      <c r="Y714" s="205" t="str">
        <f>IF('V.1.'!P40="","",'V.1.'!P40)</f>
        <v/>
      </c>
      <c r="Z714" s="158" t="str">
        <f>IF('V.1.'!Q40="","",'V.1.'!Q40)</f>
        <v/>
      </c>
      <c r="AA714" s="113"/>
      <c r="AB714" s="113"/>
      <c r="AC714" s="113"/>
      <c r="AD714" s="113"/>
    </row>
    <row r="715" spans="4:30" x14ac:dyDescent="0.25">
      <c r="D715" s="2454" t="str">
        <f t="shared" si="21"/>
        <v xml:space="preserve"> - </v>
      </c>
      <c r="E715" s="2454" t="str">
        <f t="shared" si="26"/>
        <v xml:space="preserve"> - </v>
      </c>
      <c r="F715" s="2421" t="s">
        <v>1115</v>
      </c>
      <c r="G715" s="1416" t="s">
        <v>5300</v>
      </c>
      <c r="H715" s="134">
        <v>5</v>
      </c>
      <c r="I715" s="135">
        <v>1</v>
      </c>
      <c r="J715" s="136">
        <v>14</v>
      </c>
      <c r="K715" s="301">
        <f>IF('V.1.'!A41="","",'V.1.'!A41)</f>
        <v>14</v>
      </c>
      <c r="L715" s="301" t="str">
        <f>IF('V.1.'!B41="","",'V.1.'!B41)</f>
        <v/>
      </c>
      <c r="M715" s="301" t="str">
        <f ca="1">IF('V.1.'!C41="","",'V.1.'!C41)</f>
        <v/>
      </c>
      <c r="N715" s="301" t="str">
        <f>IF('V.1.'!D41="","",'V.1.'!D41)</f>
        <v/>
      </c>
      <c r="O715" s="301" t="str">
        <f ca="1">IF('V.1.'!E41="","",'V.1.'!E41)</f>
        <v/>
      </c>
      <c r="P715" s="301" t="str">
        <f>IF('V.1.'!F41="","",'V.1.'!F41)</f>
        <v/>
      </c>
      <c r="Q715" s="301" t="str">
        <f ca="1">IF('V.1.'!R41="","",'V.1.'!R41)</f>
        <v/>
      </c>
      <c r="R715" s="301" t="str">
        <f>IF('V.1.'!H41="","",'V.1.'!H41)</f>
        <v/>
      </c>
      <c r="S715" s="301" t="str">
        <f>IF('V.1.'!I41="","",'V.1.'!I41)</f>
        <v/>
      </c>
      <c r="T715" s="301" t="str">
        <f>IF('V.1.'!J41="","",'V.1.'!J41)</f>
        <v/>
      </c>
      <c r="U715" s="205" t="str">
        <f>IF('V.1.'!L41="","",'V.1.'!L41)</f>
        <v/>
      </c>
      <c r="V715" s="205" t="str">
        <f>IF('V.1.'!M41="","",'V.1.'!M41)</f>
        <v/>
      </c>
      <c r="W715" s="205" t="str">
        <f>IF('V.1.'!N41="","",'V.1.'!N41)</f>
        <v/>
      </c>
      <c r="X715" s="205" t="str">
        <f>IF('V.1.'!O41="","",'V.1.'!O41)</f>
        <v/>
      </c>
      <c r="Y715" s="205" t="str">
        <f>IF('V.1.'!P41="","",'V.1.'!P41)</f>
        <v/>
      </c>
      <c r="Z715" s="158" t="str">
        <f>IF('V.1.'!Q41="","",'V.1.'!Q41)</f>
        <v/>
      </c>
      <c r="AA715" s="113"/>
      <c r="AB715" s="113"/>
      <c r="AC715" s="113"/>
      <c r="AD715" s="113"/>
    </row>
    <row r="716" spans="4:30" x14ac:dyDescent="0.25">
      <c r="D716" s="2454" t="str">
        <f t="shared" si="21"/>
        <v xml:space="preserve"> - </v>
      </c>
      <c r="E716" s="2454" t="str">
        <f t="shared" si="26"/>
        <v xml:space="preserve"> - </v>
      </c>
      <c r="F716" s="2421" t="s">
        <v>1116</v>
      </c>
      <c r="G716" s="1416" t="s">
        <v>5300</v>
      </c>
      <c r="H716" s="134">
        <v>5</v>
      </c>
      <c r="I716" s="135">
        <v>1</v>
      </c>
      <c r="J716" s="136">
        <v>15</v>
      </c>
      <c r="K716" s="301">
        <f>IF('V.1.'!A42="","",'V.1.'!A42)</f>
        <v>15</v>
      </c>
      <c r="L716" s="301" t="str">
        <f>IF('V.1.'!B42="","",'V.1.'!B42)</f>
        <v/>
      </c>
      <c r="M716" s="301" t="str">
        <f ca="1">IF('V.1.'!C42="","",'V.1.'!C42)</f>
        <v/>
      </c>
      <c r="N716" s="301" t="str">
        <f>IF('V.1.'!D42="","",'V.1.'!D42)</f>
        <v/>
      </c>
      <c r="O716" s="301" t="str">
        <f ca="1">IF('V.1.'!E42="","",'V.1.'!E42)</f>
        <v/>
      </c>
      <c r="P716" s="301" t="str">
        <f>IF('V.1.'!F42="","",'V.1.'!F42)</f>
        <v/>
      </c>
      <c r="Q716" s="301" t="str">
        <f ca="1">IF('V.1.'!R42="","",'V.1.'!R42)</f>
        <v/>
      </c>
      <c r="R716" s="301" t="str">
        <f>IF('V.1.'!H42="","",'V.1.'!H42)</f>
        <v/>
      </c>
      <c r="S716" s="301" t="str">
        <f>IF('V.1.'!I42="","",'V.1.'!I42)</f>
        <v/>
      </c>
      <c r="T716" s="301" t="str">
        <f>IF('V.1.'!J42="","",'V.1.'!J42)</f>
        <v/>
      </c>
      <c r="U716" s="205" t="str">
        <f>IF('V.1.'!L42="","",'V.1.'!L42)</f>
        <v/>
      </c>
      <c r="V716" s="205" t="str">
        <f>IF('V.1.'!M42="","",'V.1.'!M42)</f>
        <v/>
      </c>
      <c r="W716" s="205" t="str">
        <f>IF('V.1.'!N42="","",'V.1.'!N42)</f>
        <v/>
      </c>
      <c r="X716" s="205" t="str">
        <f>IF('V.1.'!O42="","",'V.1.'!O42)</f>
        <v/>
      </c>
      <c r="Y716" s="205" t="str">
        <f>IF('V.1.'!P42="","",'V.1.'!P42)</f>
        <v/>
      </c>
      <c r="Z716" s="158" t="str">
        <f>IF('V.1.'!Q42="","",'V.1.'!Q42)</f>
        <v/>
      </c>
      <c r="AA716" s="113"/>
      <c r="AB716" s="113"/>
      <c r="AC716" s="113"/>
      <c r="AD716" s="113"/>
    </row>
    <row r="717" spans="4:30" x14ac:dyDescent="0.25">
      <c r="D717" s="2454" t="str">
        <f t="shared" si="21"/>
        <v xml:space="preserve"> - </v>
      </c>
      <c r="E717" s="2454" t="str">
        <f t="shared" si="26"/>
        <v xml:space="preserve"> - </v>
      </c>
      <c r="F717" s="2421" t="s">
        <v>1117</v>
      </c>
      <c r="G717" s="1416" t="s">
        <v>5300</v>
      </c>
      <c r="H717" s="134">
        <v>5</v>
      </c>
      <c r="I717" s="135">
        <v>1</v>
      </c>
      <c r="J717" s="136">
        <v>16</v>
      </c>
      <c r="K717" s="301">
        <f>IF('V.1.'!A43="","",'V.1.'!A43)</f>
        <v>16</v>
      </c>
      <c r="L717" s="301" t="str">
        <f>IF('V.1.'!B43="","",'V.1.'!B43)</f>
        <v/>
      </c>
      <c r="M717" s="301" t="str">
        <f ca="1">IF('V.1.'!C43="","",'V.1.'!C43)</f>
        <v/>
      </c>
      <c r="N717" s="301" t="str">
        <f>IF('V.1.'!D43="","",'V.1.'!D43)</f>
        <v/>
      </c>
      <c r="O717" s="301" t="str">
        <f ca="1">IF('V.1.'!E43="","",'V.1.'!E43)</f>
        <v/>
      </c>
      <c r="P717" s="301" t="str">
        <f>IF('V.1.'!F43="","",'V.1.'!F43)</f>
        <v/>
      </c>
      <c r="Q717" s="301" t="str">
        <f ca="1">IF('V.1.'!R43="","",'V.1.'!R43)</f>
        <v/>
      </c>
      <c r="R717" s="301" t="str">
        <f>IF('V.1.'!H43="","",'V.1.'!H43)</f>
        <v/>
      </c>
      <c r="S717" s="301" t="str">
        <f>IF('V.1.'!I43="","",'V.1.'!I43)</f>
        <v/>
      </c>
      <c r="T717" s="301" t="str">
        <f>IF('V.1.'!J43="","",'V.1.'!J43)</f>
        <v/>
      </c>
      <c r="U717" s="205" t="str">
        <f>IF('V.1.'!L43="","",'V.1.'!L43)</f>
        <v/>
      </c>
      <c r="V717" s="205" t="str">
        <f>IF('V.1.'!M43="","",'V.1.'!M43)</f>
        <v/>
      </c>
      <c r="W717" s="205" t="str">
        <f>IF('V.1.'!N43="","",'V.1.'!N43)</f>
        <v/>
      </c>
      <c r="X717" s="205" t="str">
        <f>IF('V.1.'!O43="","",'V.1.'!O43)</f>
        <v/>
      </c>
      <c r="Y717" s="205" t="str">
        <f>IF('V.1.'!P43="","",'V.1.'!P43)</f>
        <v/>
      </c>
      <c r="Z717" s="158" t="str">
        <f>IF('V.1.'!Q43="","",'V.1.'!Q43)</f>
        <v/>
      </c>
      <c r="AA717" s="113"/>
      <c r="AB717" s="113"/>
      <c r="AC717" s="113"/>
      <c r="AD717" s="113"/>
    </row>
    <row r="718" spans="4:30" x14ac:dyDescent="0.25">
      <c r="D718" s="2454" t="str">
        <f t="shared" si="21"/>
        <v xml:space="preserve"> - </v>
      </c>
      <c r="E718" s="2454" t="str">
        <f t="shared" si="26"/>
        <v xml:space="preserve"> - </v>
      </c>
      <c r="F718" s="2421" t="s">
        <v>1118</v>
      </c>
      <c r="G718" s="1416" t="s">
        <v>5300</v>
      </c>
      <c r="H718" s="134">
        <v>5</v>
      </c>
      <c r="I718" s="135">
        <v>1</v>
      </c>
      <c r="J718" s="136">
        <v>17</v>
      </c>
      <c r="K718" s="301">
        <f>IF('V.1.'!A44="","",'V.1.'!A44)</f>
        <v>17</v>
      </c>
      <c r="L718" s="301" t="str">
        <f>IF('V.1.'!B44="","",'V.1.'!B44)</f>
        <v/>
      </c>
      <c r="M718" s="301" t="str">
        <f ca="1">IF('V.1.'!C44="","",'V.1.'!C44)</f>
        <v/>
      </c>
      <c r="N718" s="301" t="str">
        <f>IF('V.1.'!D44="","",'V.1.'!D44)</f>
        <v/>
      </c>
      <c r="O718" s="301" t="str">
        <f ca="1">IF('V.1.'!E44="","",'V.1.'!E44)</f>
        <v/>
      </c>
      <c r="P718" s="301" t="str">
        <f>IF('V.1.'!F44="","",'V.1.'!F44)</f>
        <v/>
      </c>
      <c r="Q718" s="301" t="str">
        <f ca="1">IF('V.1.'!R44="","",'V.1.'!R44)</f>
        <v/>
      </c>
      <c r="R718" s="301" t="str">
        <f>IF('V.1.'!H44="","",'V.1.'!H44)</f>
        <v/>
      </c>
      <c r="S718" s="301" t="str">
        <f>IF('V.1.'!I44="","",'V.1.'!I44)</f>
        <v/>
      </c>
      <c r="T718" s="301" t="str">
        <f>IF('V.1.'!J44="","",'V.1.'!J44)</f>
        <v/>
      </c>
      <c r="U718" s="205" t="str">
        <f>IF('V.1.'!L44="","",'V.1.'!L44)</f>
        <v/>
      </c>
      <c r="V718" s="205" t="str">
        <f>IF('V.1.'!M44="","",'V.1.'!M44)</f>
        <v/>
      </c>
      <c r="W718" s="205" t="str">
        <f>IF('V.1.'!N44="","",'V.1.'!N44)</f>
        <v/>
      </c>
      <c r="X718" s="205" t="str">
        <f>IF('V.1.'!O44="","",'V.1.'!O44)</f>
        <v/>
      </c>
      <c r="Y718" s="205" t="str">
        <f>IF('V.1.'!P44="","",'V.1.'!P44)</f>
        <v/>
      </c>
      <c r="Z718" s="158" t="str">
        <f>IF('V.1.'!Q44="","",'V.1.'!Q44)</f>
        <v/>
      </c>
      <c r="AA718" s="113"/>
      <c r="AB718" s="113"/>
      <c r="AC718" s="113"/>
      <c r="AD718" s="113"/>
    </row>
    <row r="719" spans="4:30" x14ac:dyDescent="0.25">
      <c r="D719" s="2454" t="str">
        <f t="shared" si="21"/>
        <v xml:space="preserve"> - </v>
      </c>
      <c r="E719" s="2454" t="str">
        <f t="shared" si="26"/>
        <v xml:space="preserve"> - </v>
      </c>
      <c r="F719" s="2421" t="s">
        <v>1119</v>
      </c>
      <c r="G719" s="1416" t="s">
        <v>5300</v>
      </c>
      <c r="H719" s="134">
        <v>5</v>
      </c>
      <c r="I719" s="135">
        <v>1</v>
      </c>
      <c r="J719" s="136">
        <v>18</v>
      </c>
      <c r="K719" s="301">
        <f>IF('V.1.'!A45="","",'V.1.'!A45)</f>
        <v>18</v>
      </c>
      <c r="L719" s="301" t="str">
        <f>IF('V.1.'!B45="","",'V.1.'!B45)</f>
        <v/>
      </c>
      <c r="M719" s="301" t="str">
        <f ca="1">IF('V.1.'!C45="","",'V.1.'!C45)</f>
        <v/>
      </c>
      <c r="N719" s="301" t="str">
        <f>IF('V.1.'!D45="","",'V.1.'!D45)</f>
        <v/>
      </c>
      <c r="O719" s="301" t="str">
        <f ca="1">IF('V.1.'!E45="","",'V.1.'!E45)</f>
        <v/>
      </c>
      <c r="P719" s="301" t="str">
        <f>IF('V.1.'!F45="","",'V.1.'!F45)</f>
        <v/>
      </c>
      <c r="Q719" s="301" t="str">
        <f ca="1">IF('V.1.'!R45="","",'V.1.'!R45)</f>
        <v/>
      </c>
      <c r="R719" s="301" t="str">
        <f>IF('V.1.'!H45="","",'V.1.'!H45)</f>
        <v/>
      </c>
      <c r="S719" s="301" t="str">
        <f>IF('V.1.'!I45="","",'V.1.'!I45)</f>
        <v/>
      </c>
      <c r="T719" s="301" t="str">
        <f>IF('V.1.'!J45="","",'V.1.'!J45)</f>
        <v/>
      </c>
      <c r="U719" s="205" t="str">
        <f>IF('V.1.'!L45="","",'V.1.'!L45)</f>
        <v/>
      </c>
      <c r="V719" s="205" t="str">
        <f>IF('V.1.'!M45="","",'V.1.'!M45)</f>
        <v/>
      </c>
      <c r="W719" s="205" t="str">
        <f>IF('V.1.'!N45="","",'V.1.'!N45)</f>
        <v/>
      </c>
      <c r="X719" s="205" t="str">
        <f>IF('V.1.'!O45="","",'V.1.'!O45)</f>
        <v/>
      </c>
      <c r="Y719" s="205" t="str">
        <f>IF('V.1.'!P45="","",'V.1.'!P45)</f>
        <v/>
      </c>
      <c r="Z719" s="158" t="str">
        <f>IF('V.1.'!Q45="","",'V.1.'!Q45)</f>
        <v/>
      </c>
      <c r="AA719" s="113"/>
      <c r="AB719" s="113"/>
      <c r="AC719" s="113"/>
      <c r="AD719" s="113"/>
    </row>
    <row r="720" spans="4:30" x14ac:dyDescent="0.25">
      <c r="D720" s="2454" t="str">
        <f t="shared" si="21"/>
        <v xml:space="preserve"> - </v>
      </c>
      <c r="E720" s="2454" t="str">
        <f t="shared" si="26"/>
        <v xml:space="preserve"> - </v>
      </c>
      <c r="F720" s="2421" t="s">
        <v>1120</v>
      </c>
      <c r="G720" s="1416" t="s">
        <v>5300</v>
      </c>
      <c r="H720" s="134">
        <v>5</v>
      </c>
      <c r="I720" s="135">
        <v>1</v>
      </c>
      <c r="J720" s="136">
        <v>19</v>
      </c>
      <c r="K720" s="301">
        <f>IF('V.1.'!A46="","",'V.1.'!A46)</f>
        <v>19</v>
      </c>
      <c r="L720" s="301" t="str">
        <f>IF('V.1.'!B46="","",'V.1.'!B46)</f>
        <v/>
      </c>
      <c r="M720" s="301" t="str">
        <f ca="1">IF('V.1.'!C46="","",'V.1.'!C46)</f>
        <v/>
      </c>
      <c r="N720" s="301" t="str">
        <f>IF('V.1.'!D46="","",'V.1.'!D46)</f>
        <v/>
      </c>
      <c r="O720" s="301" t="str">
        <f ca="1">IF('V.1.'!E46="","",'V.1.'!E46)</f>
        <v/>
      </c>
      <c r="P720" s="301" t="str">
        <f>IF('V.1.'!F46="","",'V.1.'!F46)</f>
        <v/>
      </c>
      <c r="Q720" s="301" t="str">
        <f ca="1">IF('V.1.'!R46="","",'V.1.'!R46)</f>
        <v/>
      </c>
      <c r="R720" s="301" t="str">
        <f>IF('V.1.'!H46="","",'V.1.'!H46)</f>
        <v/>
      </c>
      <c r="S720" s="301" t="str">
        <f>IF('V.1.'!I46="","",'V.1.'!I46)</f>
        <v/>
      </c>
      <c r="T720" s="301" t="str">
        <f>IF('V.1.'!J46="","",'V.1.'!J46)</f>
        <v/>
      </c>
      <c r="U720" s="205" t="str">
        <f>IF('V.1.'!L46="","",'V.1.'!L46)</f>
        <v/>
      </c>
      <c r="V720" s="205" t="str">
        <f>IF('V.1.'!M46="","",'V.1.'!M46)</f>
        <v/>
      </c>
      <c r="W720" s="205" t="str">
        <f>IF('V.1.'!N46="","",'V.1.'!N46)</f>
        <v/>
      </c>
      <c r="X720" s="205" t="str">
        <f>IF('V.1.'!O46="","",'V.1.'!O46)</f>
        <v/>
      </c>
      <c r="Y720" s="205" t="str">
        <f>IF('V.1.'!P46="","",'V.1.'!P46)</f>
        <v/>
      </c>
      <c r="Z720" s="158" t="str">
        <f>IF('V.1.'!Q46="","",'V.1.'!Q46)</f>
        <v/>
      </c>
      <c r="AA720" s="113"/>
      <c r="AB720" s="113"/>
      <c r="AC720" s="113"/>
      <c r="AD720" s="113"/>
    </row>
    <row r="721" spans="4:30" x14ac:dyDescent="0.25">
      <c r="D721" s="2454" t="str">
        <f t="shared" si="21"/>
        <v xml:space="preserve"> - </v>
      </c>
      <c r="E721" s="2454" t="str">
        <f t="shared" si="26"/>
        <v xml:space="preserve"> - </v>
      </c>
      <c r="F721" s="2421" t="s">
        <v>1121</v>
      </c>
      <c r="G721" s="1416" t="s">
        <v>5300</v>
      </c>
      <c r="H721" s="134">
        <v>5</v>
      </c>
      <c r="I721" s="135">
        <v>1</v>
      </c>
      <c r="J721" s="136">
        <v>20</v>
      </c>
      <c r="K721" s="301">
        <f>IF('V.1.'!A47="","",'V.1.'!A47)</f>
        <v>20</v>
      </c>
      <c r="L721" s="301" t="str">
        <f>IF('V.1.'!B47="","",'V.1.'!B47)</f>
        <v/>
      </c>
      <c r="M721" s="301" t="str">
        <f ca="1">IF('V.1.'!C47="","",'V.1.'!C47)</f>
        <v/>
      </c>
      <c r="N721" s="301" t="str">
        <f>IF('V.1.'!D47="","",'V.1.'!D47)</f>
        <v/>
      </c>
      <c r="O721" s="301" t="str">
        <f ca="1">IF('V.1.'!E47="","",'V.1.'!E47)</f>
        <v/>
      </c>
      <c r="P721" s="301" t="str">
        <f>IF('V.1.'!F47="","",'V.1.'!F47)</f>
        <v/>
      </c>
      <c r="Q721" s="301" t="str">
        <f ca="1">IF('V.1.'!R47="","",'V.1.'!R47)</f>
        <v/>
      </c>
      <c r="R721" s="301" t="str">
        <f>IF('V.1.'!H47="","",'V.1.'!H47)</f>
        <v/>
      </c>
      <c r="S721" s="301" t="str">
        <f>IF('V.1.'!I47="","",'V.1.'!I47)</f>
        <v/>
      </c>
      <c r="T721" s="301" t="str">
        <f>IF('V.1.'!J47="","",'V.1.'!J47)</f>
        <v/>
      </c>
      <c r="U721" s="205" t="str">
        <f>IF('V.1.'!L47="","",'V.1.'!L47)</f>
        <v/>
      </c>
      <c r="V721" s="205" t="str">
        <f>IF('V.1.'!M47="","",'V.1.'!M47)</f>
        <v/>
      </c>
      <c r="W721" s="205" t="str">
        <f>IF('V.1.'!N47="","",'V.1.'!N47)</f>
        <v/>
      </c>
      <c r="X721" s="205" t="str">
        <f>IF('V.1.'!O47="","",'V.1.'!O47)</f>
        <v/>
      </c>
      <c r="Y721" s="205" t="str">
        <f>IF('V.1.'!P47="","",'V.1.'!P47)</f>
        <v/>
      </c>
      <c r="Z721" s="158" t="str">
        <f>IF('V.1.'!Q47="","",'V.1.'!Q47)</f>
        <v/>
      </c>
      <c r="AA721" s="113"/>
      <c r="AB721" s="113"/>
      <c r="AC721" s="113"/>
      <c r="AD721" s="113"/>
    </row>
    <row r="722" spans="4:30" x14ac:dyDescent="0.25">
      <c r="D722" s="2454" t="str">
        <f t="shared" si="21"/>
        <v xml:space="preserve"> - </v>
      </c>
      <c r="E722" s="2454" t="str">
        <f t="shared" si="26"/>
        <v xml:space="preserve"> - </v>
      </c>
      <c r="F722" s="2421" t="s">
        <v>1122</v>
      </c>
      <c r="G722" s="1416" t="s">
        <v>5300</v>
      </c>
      <c r="H722" s="134">
        <v>5</v>
      </c>
      <c r="I722" s="135">
        <v>1</v>
      </c>
      <c r="J722" s="136">
        <v>21</v>
      </c>
      <c r="K722" s="301">
        <f>IF('V.1.'!A48="","",'V.1.'!A48)</f>
        <v>21</v>
      </c>
      <c r="L722" s="301" t="str">
        <f>IF('V.1.'!B48="","",'V.1.'!B48)</f>
        <v/>
      </c>
      <c r="M722" s="301" t="str">
        <f ca="1">IF('V.1.'!C48="","",'V.1.'!C48)</f>
        <v/>
      </c>
      <c r="N722" s="301" t="str">
        <f>IF('V.1.'!D48="","",'V.1.'!D48)</f>
        <v/>
      </c>
      <c r="O722" s="301" t="str">
        <f ca="1">IF('V.1.'!E48="","",'V.1.'!E48)</f>
        <v/>
      </c>
      <c r="P722" s="301" t="str">
        <f>IF('V.1.'!F48="","",'V.1.'!F48)</f>
        <v/>
      </c>
      <c r="Q722" s="301" t="str">
        <f ca="1">IF('V.1.'!R48="","",'V.1.'!R48)</f>
        <v/>
      </c>
      <c r="R722" s="301" t="str">
        <f>IF('V.1.'!H48="","",'V.1.'!H48)</f>
        <v/>
      </c>
      <c r="S722" s="301" t="str">
        <f>IF('V.1.'!I48="","",'V.1.'!I48)</f>
        <v/>
      </c>
      <c r="T722" s="301" t="str">
        <f>IF('V.1.'!J48="","",'V.1.'!J48)</f>
        <v/>
      </c>
      <c r="U722" s="205" t="str">
        <f>IF('V.1.'!L48="","",'V.1.'!L48)</f>
        <v/>
      </c>
      <c r="V722" s="205" t="str">
        <f>IF('V.1.'!M48="","",'V.1.'!M48)</f>
        <v/>
      </c>
      <c r="W722" s="205" t="str">
        <f>IF('V.1.'!N48="","",'V.1.'!N48)</f>
        <v/>
      </c>
      <c r="X722" s="205" t="str">
        <f>IF('V.1.'!O48="","",'V.1.'!O48)</f>
        <v/>
      </c>
      <c r="Y722" s="205" t="str">
        <f>IF('V.1.'!P48="","",'V.1.'!P48)</f>
        <v/>
      </c>
      <c r="Z722" s="158" t="str">
        <f>IF('V.1.'!Q48="","",'V.1.'!Q48)</f>
        <v/>
      </c>
      <c r="AA722" s="113"/>
      <c r="AB722" s="113"/>
      <c r="AC722" s="113"/>
      <c r="AD722" s="113"/>
    </row>
    <row r="723" spans="4:30" x14ac:dyDescent="0.25">
      <c r="D723" s="2454" t="str">
        <f t="shared" si="21"/>
        <v xml:space="preserve"> - </v>
      </c>
      <c r="E723" s="2454" t="str">
        <f t="shared" si="26"/>
        <v xml:space="preserve"> - </v>
      </c>
      <c r="F723" s="2421" t="s">
        <v>1123</v>
      </c>
      <c r="G723" s="1416" t="s">
        <v>5300</v>
      </c>
      <c r="H723" s="134">
        <v>5</v>
      </c>
      <c r="I723" s="135">
        <v>1</v>
      </c>
      <c r="J723" s="136">
        <v>22</v>
      </c>
      <c r="K723" s="301">
        <f>IF('V.1.'!A49="","",'V.1.'!A49)</f>
        <v>22</v>
      </c>
      <c r="L723" s="301" t="str">
        <f>IF('V.1.'!B49="","",'V.1.'!B49)</f>
        <v/>
      </c>
      <c r="M723" s="301" t="str">
        <f ca="1">IF('V.1.'!C49="","",'V.1.'!C49)</f>
        <v/>
      </c>
      <c r="N723" s="301" t="str">
        <f>IF('V.1.'!D49="","",'V.1.'!D49)</f>
        <v/>
      </c>
      <c r="O723" s="301" t="str">
        <f ca="1">IF('V.1.'!E49="","",'V.1.'!E49)</f>
        <v/>
      </c>
      <c r="P723" s="301" t="str">
        <f>IF('V.1.'!F49="","",'V.1.'!F49)</f>
        <v/>
      </c>
      <c r="Q723" s="301" t="str">
        <f ca="1">IF('V.1.'!R49="","",'V.1.'!R49)</f>
        <v/>
      </c>
      <c r="R723" s="301" t="str">
        <f>IF('V.1.'!H49="","",'V.1.'!H49)</f>
        <v/>
      </c>
      <c r="S723" s="301" t="str">
        <f>IF('V.1.'!I49="","",'V.1.'!I49)</f>
        <v/>
      </c>
      <c r="T723" s="301" t="str">
        <f>IF('V.1.'!J49="","",'V.1.'!J49)</f>
        <v/>
      </c>
      <c r="U723" s="205" t="str">
        <f>IF('V.1.'!L49="","",'V.1.'!L49)</f>
        <v/>
      </c>
      <c r="V723" s="205" t="str">
        <f>IF('V.1.'!M49="","",'V.1.'!M49)</f>
        <v/>
      </c>
      <c r="W723" s="205" t="str">
        <f>IF('V.1.'!N49="","",'V.1.'!N49)</f>
        <v/>
      </c>
      <c r="X723" s="205" t="str">
        <f>IF('V.1.'!O49="","",'V.1.'!O49)</f>
        <v/>
      </c>
      <c r="Y723" s="205" t="str">
        <f>IF('V.1.'!P49="","",'V.1.'!P49)</f>
        <v/>
      </c>
      <c r="Z723" s="158" t="str">
        <f>IF('V.1.'!Q49="","",'V.1.'!Q49)</f>
        <v/>
      </c>
      <c r="AA723" s="113"/>
      <c r="AB723" s="113"/>
      <c r="AC723" s="113"/>
      <c r="AD723" s="113"/>
    </row>
    <row r="724" spans="4:30" x14ac:dyDescent="0.25">
      <c r="D724" s="2454" t="str">
        <f t="shared" si="21"/>
        <v xml:space="preserve"> - </v>
      </c>
      <c r="E724" s="2454" t="str">
        <f t="shared" si="26"/>
        <v xml:space="preserve"> - </v>
      </c>
      <c r="F724" s="2421" t="s">
        <v>1124</v>
      </c>
      <c r="G724" s="1416" t="s">
        <v>5300</v>
      </c>
      <c r="H724" s="134">
        <v>5</v>
      </c>
      <c r="I724" s="135">
        <v>1</v>
      </c>
      <c r="J724" s="136">
        <v>23</v>
      </c>
      <c r="K724" s="301">
        <f>IF('V.1.'!A50="","",'V.1.'!A50)</f>
        <v>23</v>
      </c>
      <c r="L724" s="301" t="str">
        <f>IF('V.1.'!B50="","",'V.1.'!B50)</f>
        <v/>
      </c>
      <c r="M724" s="301" t="str">
        <f ca="1">IF('V.1.'!C50="","",'V.1.'!C50)</f>
        <v/>
      </c>
      <c r="N724" s="301" t="str">
        <f>IF('V.1.'!D50="","",'V.1.'!D50)</f>
        <v/>
      </c>
      <c r="O724" s="301" t="str">
        <f ca="1">IF('V.1.'!E50="","",'V.1.'!E50)</f>
        <v/>
      </c>
      <c r="P724" s="301" t="str">
        <f>IF('V.1.'!F50="","",'V.1.'!F50)</f>
        <v/>
      </c>
      <c r="Q724" s="301" t="str">
        <f ca="1">IF('V.1.'!R50="","",'V.1.'!R50)</f>
        <v/>
      </c>
      <c r="R724" s="301" t="str">
        <f>IF('V.1.'!H50="","",'V.1.'!H50)</f>
        <v/>
      </c>
      <c r="S724" s="301" t="str">
        <f>IF('V.1.'!I50="","",'V.1.'!I50)</f>
        <v/>
      </c>
      <c r="T724" s="301" t="str">
        <f>IF('V.1.'!J50="","",'V.1.'!J50)</f>
        <v/>
      </c>
      <c r="U724" s="205" t="str">
        <f>IF('V.1.'!L50="","",'V.1.'!L50)</f>
        <v/>
      </c>
      <c r="V724" s="205" t="str">
        <f>IF('V.1.'!M50="","",'V.1.'!M50)</f>
        <v/>
      </c>
      <c r="W724" s="205" t="str">
        <f>IF('V.1.'!N50="","",'V.1.'!N50)</f>
        <v/>
      </c>
      <c r="X724" s="205" t="str">
        <f>IF('V.1.'!O50="","",'V.1.'!O50)</f>
        <v/>
      </c>
      <c r="Y724" s="205" t="str">
        <f>IF('V.1.'!P50="","",'V.1.'!P50)</f>
        <v/>
      </c>
      <c r="Z724" s="158" t="str">
        <f>IF('V.1.'!Q50="","",'V.1.'!Q50)</f>
        <v/>
      </c>
      <c r="AA724" s="113"/>
      <c r="AB724" s="113"/>
      <c r="AC724" s="113"/>
      <c r="AD724" s="113"/>
    </row>
    <row r="725" spans="4:30" x14ac:dyDescent="0.25">
      <c r="D725" s="2454" t="str">
        <f t="shared" si="21"/>
        <v xml:space="preserve"> - </v>
      </c>
      <c r="E725" s="2454" t="str">
        <f t="shared" si="26"/>
        <v xml:space="preserve"> - </v>
      </c>
      <c r="F725" s="2421" t="s">
        <v>1125</v>
      </c>
      <c r="G725" s="1416" t="s">
        <v>5300</v>
      </c>
      <c r="H725" s="134">
        <v>5</v>
      </c>
      <c r="I725" s="135">
        <v>1</v>
      </c>
      <c r="J725" s="136">
        <v>24</v>
      </c>
      <c r="K725" s="301">
        <f>IF('V.1.'!A51="","",'V.1.'!A51)</f>
        <v>24</v>
      </c>
      <c r="L725" s="301" t="str">
        <f>IF('V.1.'!B51="","",'V.1.'!B51)</f>
        <v/>
      </c>
      <c r="M725" s="301" t="str">
        <f ca="1">IF('V.1.'!C51="","",'V.1.'!C51)</f>
        <v/>
      </c>
      <c r="N725" s="301" t="str">
        <f>IF('V.1.'!D51="","",'V.1.'!D51)</f>
        <v/>
      </c>
      <c r="O725" s="301" t="str">
        <f ca="1">IF('V.1.'!E51="","",'V.1.'!E51)</f>
        <v/>
      </c>
      <c r="P725" s="301" t="str">
        <f>IF('V.1.'!F51="","",'V.1.'!F51)</f>
        <v/>
      </c>
      <c r="Q725" s="301" t="str">
        <f ca="1">IF('V.1.'!R51="","",'V.1.'!R51)</f>
        <v/>
      </c>
      <c r="R725" s="301" t="str">
        <f>IF('V.1.'!H51="","",'V.1.'!H51)</f>
        <v/>
      </c>
      <c r="S725" s="301" t="str">
        <f>IF('V.1.'!I51="","",'V.1.'!I51)</f>
        <v/>
      </c>
      <c r="T725" s="301" t="str">
        <f>IF('V.1.'!J51="","",'V.1.'!J51)</f>
        <v/>
      </c>
      <c r="U725" s="205" t="str">
        <f>IF('V.1.'!L51="","",'V.1.'!L51)</f>
        <v/>
      </c>
      <c r="V725" s="205" t="str">
        <f>IF('V.1.'!M51="","",'V.1.'!M51)</f>
        <v/>
      </c>
      <c r="W725" s="205" t="str">
        <f>IF('V.1.'!N51="","",'V.1.'!N51)</f>
        <v/>
      </c>
      <c r="X725" s="205" t="str">
        <f>IF('V.1.'!O51="","",'V.1.'!O51)</f>
        <v/>
      </c>
      <c r="Y725" s="205" t="str">
        <f>IF('V.1.'!P51="","",'V.1.'!P51)</f>
        <v/>
      </c>
      <c r="Z725" s="158" t="str">
        <f>IF('V.1.'!Q51="","",'V.1.'!Q51)</f>
        <v/>
      </c>
      <c r="AA725" s="113"/>
      <c r="AB725" s="113"/>
      <c r="AC725" s="113"/>
      <c r="AD725" s="113"/>
    </row>
    <row r="726" spans="4:30" x14ac:dyDescent="0.25">
      <c r="D726" s="2454" t="str">
        <f t="shared" si="21"/>
        <v xml:space="preserve"> - </v>
      </c>
      <c r="E726" s="2454" t="str">
        <f t="shared" si="26"/>
        <v xml:space="preserve"> - </v>
      </c>
      <c r="F726" s="2421" t="s">
        <v>1126</v>
      </c>
      <c r="G726" s="1416" t="s">
        <v>5300</v>
      </c>
      <c r="H726" s="134">
        <v>5</v>
      </c>
      <c r="I726" s="135">
        <v>1</v>
      </c>
      <c r="J726" s="136">
        <v>25</v>
      </c>
      <c r="K726" s="301">
        <f>IF('V.1.'!A52="","",'V.1.'!A52)</f>
        <v>25</v>
      </c>
      <c r="L726" s="301" t="str">
        <f>IF('V.1.'!B52="","",'V.1.'!B52)</f>
        <v/>
      </c>
      <c r="M726" s="301" t="str">
        <f ca="1">IF('V.1.'!C52="","",'V.1.'!C52)</f>
        <v/>
      </c>
      <c r="N726" s="301" t="str">
        <f>IF('V.1.'!D52="","",'V.1.'!D52)</f>
        <v/>
      </c>
      <c r="O726" s="301" t="str">
        <f ca="1">IF('V.1.'!E52="","",'V.1.'!E52)</f>
        <v/>
      </c>
      <c r="P726" s="301" t="str">
        <f>IF('V.1.'!F52="","",'V.1.'!F52)</f>
        <v/>
      </c>
      <c r="Q726" s="301" t="str">
        <f ca="1">IF('V.1.'!R52="","",'V.1.'!R52)</f>
        <v/>
      </c>
      <c r="R726" s="301" t="str">
        <f>IF('V.1.'!H52="","",'V.1.'!H52)</f>
        <v/>
      </c>
      <c r="S726" s="301" t="str">
        <f>IF('V.1.'!I52="","",'V.1.'!I52)</f>
        <v/>
      </c>
      <c r="T726" s="301" t="str">
        <f>IF('V.1.'!J52="","",'V.1.'!J52)</f>
        <v/>
      </c>
      <c r="U726" s="205" t="str">
        <f>IF('V.1.'!L52="","",'V.1.'!L52)</f>
        <v/>
      </c>
      <c r="V726" s="205" t="str">
        <f>IF('V.1.'!M52="","",'V.1.'!M52)</f>
        <v/>
      </c>
      <c r="W726" s="205" t="str">
        <f>IF('V.1.'!N52="","",'V.1.'!N52)</f>
        <v/>
      </c>
      <c r="X726" s="205" t="str">
        <f>IF('V.1.'!O52="","",'V.1.'!O52)</f>
        <v/>
      </c>
      <c r="Y726" s="205" t="str">
        <f>IF('V.1.'!P52="","",'V.1.'!P52)</f>
        <v/>
      </c>
      <c r="Z726" s="158" t="str">
        <f>IF('V.1.'!Q52="","",'V.1.'!Q52)</f>
        <v/>
      </c>
      <c r="AA726" s="113"/>
      <c r="AB726" s="113"/>
      <c r="AC726" s="113"/>
      <c r="AD726" s="113"/>
    </row>
    <row r="727" spans="4:30" x14ac:dyDescent="0.25">
      <c r="D727" s="2454" t="str">
        <f t="shared" si="21"/>
        <v xml:space="preserve"> - </v>
      </c>
      <c r="E727" s="2454" t="str">
        <f t="shared" si="26"/>
        <v xml:space="preserve"> - </v>
      </c>
      <c r="F727" s="2421" t="s">
        <v>1127</v>
      </c>
      <c r="G727" s="1416" t="s">
        <v>5300</v>
      </c>
      <c r="H727" s="134">
        <v>5</v>
      </c>
      <c r="I727" s="135">
        <v>1</v>
      </c>
      <c r="J727" s="136">
        <v>26</v>
      </c>
      <c r="K727" s="301">
        <f>IF('V.1.'!A53="","",'V.1.'!A53)</f>
        <v>26</v>
      </c>
      <c r="L727" s="301" t="str">
        <f>IF('V.1.'!B53="","",'V.1.'!B53)</f>
        <v/>
      </c>
      <c r="M727" s="301" t="str">
        <f ca="1">IF('V.1.'!C53="","",'V.1.'!C53)</f>
        <v/>
      </c>
      <c r="N727" s="301" t="str">
        <f>IF('V.1.'!D53="","",'V.1.'!D53)</f>
        <v/>
      </c>
      <c r="O727" s="301" t="str">
        <f ca="1">IF('V.1.'!E53="","",'V.1.'!E53)</f>
        <v/>
      </c>
      <c r="P727" s="301" t="str">
        <f>IF('V.1.'!F53="","",'V.1.'!F53)</f>
        <v/>
      </c>
      <c r="Q727" s="301" t="str">
        <f ca="1">IF('V.1.'!R53="","",'V.1.'!R53)</f>
        <v/>
      </c>
      <c r="R727" s="301" t="str">
        <f>IF('V.1.'!H53="","",'V.1.'!H53)</f>
        <v/>
      </c>
      <c r="S727" s="301" t="str">
        <f>IF('V.1.'!I53="","",'V.1.'!I53)</f>
        <v/>
      </c>
      <c r="T727" s="301" t="str">
        <f>IF('V.1.'!J53="","",'V.1.'!J53)</f>
        <v/>
      </c>
      <c r="U727" s="205" t="str">
        <f>IF('V.1.'!L53="","",'V.1.'!L53)</f>
        <v/>
      </c>
      <c r="V727" s="205" t="str">
        <f>IF('V.1.'!M53="","",'V.1.'!M53)</f>
        <v/>
      </c>
      <c r="W727" s="205" t="str">
        <f>IF('V.1.'!N53="","",'V.1.'!N53)</f>
        <v/>
      </c>
      <c r="X727" s="205" t="str">
        <f>IF('V.1.'!O53="","",'V.1.'!O53)</f>
        <v/>
      </c>
      <c r="Y727" s="205" t="str">
        <f>IF('V.1.'!P53="","",'V.1.'!P53)</f>
        <v/>
      </c>
      <c r="Z727" s="158" t="str">
        <f>IF('V.1.'!Q53="","",'V.1.'!Q53)</f>
        <v/>
      </c>
      <c r="AA727" s="113"/>
      <c r="AB727" s="113"/>
      <c r="AC727" s="113"/>
      <c r="AD727" s="113"/>
    </row>
    <row r="728" spans="4:30" x14ac:dyDescent="0.25">
      <c r="D728" s="2454" t="str">
        <f t="shared" si="21"/>
        <v xml:space="preserve"> - </v>
      </c>
      <c r="E728" s="2454" t="str">
        <f t="shared" si="26"/>
        <v xml:space="preserve"> - </v>
      </c>
      <c r="F728" s="2421" t="s">
        <v>1128</v>
      </c>
      <c r="G728" s="1416" t="s">
        <v>5300</v>
      </c>
      <c r="H728" s="134">
        <v>5</v>
      </c>
      <c r="I728" s="135">
        <v>1</v>
      </c>
      <c r="J728" s="136">
        <v>27</v>
      </c>
      <c r="K728" s="301">
        <f>IF('V.1.'!A54="","",'V.1.'!A54)</f>
        <v>27</v>
      </c>
      <c r="L728" s="301" t="str">
        <f>IF('V.1.'!B54="","",'V.1.'!B54)</f>
        <v/>
      </c>
      <c r="M728" s="301" t="str">
        <f ca="1">IF('V.1.'!C54="","",'V.1.'!C54)</f>
        <v/>
      </c>
      <c r="N728" s="301" t="str">
        <f>IF('V.1.'!D54="","",'V.1.'!D54)</f>
        <v/>
      </c>
      <c r="O728" s="301" t="str">
        <f ca="1">IF('V.1.'!E54="","",'V.1.'!E54)</f>
        <v/>
      </c>
      <c r="P728" s="301" t="str">
        <f>IF('V.1.'!F54="","",'V.1.'!F54)</f>
        <v/>
      </c>
      <c r="Q728" s="301" t="str">
        <f ca="1">IF('V.1.'!R54="","",'V.1.'!R54)</f>
        <v/>
      </c>
      <c r="R728" s="301" t="str">
        <f>IF('V.1.'!H54="","",'V.1.'!H54)</f>
        <v/>
      </c>
      <c r="S728" s="301" t="str">
        <f>IF('V.1.'!I54="","",'V.1.'!I54)</f>
        <v/>
      </c>
      <c r="T728" s="301" t="str">
        <f>IF('V.1.'!J54="","",'V.1.'!J54)</f>
        <v/>
      </c>
      <c r="U728" s="205" t="str">
        <f>IF('V.1.'!L54="","",'V.1.'!L54)</f>
        <v/>
      </c>
      <c r="V728" s="205" t="str">
        <f>IF('V.1.'!M54="","",'V.1.'!M54)</f>
        <v/>
      </c>
      <c r="W728" s="205" t="str">
        <f>IF('V.1.'!N54="","",'V.1.'!N54)</f>
        <v/>
      </c>
      <c r="X728" s="205" t="str">
        <f>IF('V.1.'!O54="","",'V.1.'!O54)</f>
        <v/>
      </c>
      <c r="Y728" s="205" t="str">
        <f>IF('V.1.'!P54="","",'V.1.'!P54)</f>
        <v/>
      </c>
      <c r="Z728" s="158" t="str">
        <f>IF('V.1.'!Q54="","",'V.1.'!Q54)</f>
        <v/>
      </c>
      <c r="AA728" s="113"/>
      <c r="AB728" s="113"/>
      <c r="AC728" s="113"/>
      <c r="AD728" s="113"/>
    </row>
    <row r="729" spans="4:30" x14ac:dyDescent="0.25">
      <c r="D729" s="2454" t="str">
        <f t="shared" si="21"/>
        <v xml:space="preserve"> - </v>
      </c>
      <c r="E729" s="2454" t="str">
        <f t="shared" si="26"/>
        <v xml:space="preserve"> - </v>
      </c>
      <c r="F729" s="2421" t="s">
        <v>1129</v>
      </c>
      <c r="G729" s="1416" t="s">
        <v>5300</v>
      </c>
      <c r="H729" s="134">
        <v>5</v>
      </c>
      <c r="I729" s="135">
        <v>1</v>
      </c>
      <c r="J729" s="136">
        <v>28</v>
      </c>
      <c r="K729" s="301">
        <f>IF('V.1.'!A55="","",'V.1.'!A55)</f>
        <v>28</v>
      </c>
      <c r="L729" s="301" t="str">
        <f>IF('V.1.'!B55="","",'V.1.'!B55)</f>
        <v/>
      </c>
      <c r="M729" s="301" t="str">
        <f ca="1">IF('V.1.'!C55="","",'V.1.'!C55)</f>
        <v/>
      </c>
      <c r="N729" s="301" t="str">
        <f>IF('V.1.'!D55="","",'V.1.'!D55)</f>
        <v/>
      </c>
      <c r="O729" s="301" t="str">
        <f ca="1">IF('V.1.'!E55="","",'V.1.'!E55)</f>
        <v/>
      </c>
      <c r="P729" s="301" t="str">
        <f>IF('V.1.'!F55="","",'V.1.'!F55)</f>
        <v/>
      </c>
      <c r="Q729" s="301" t="str">
        <f ca="1">IF('V.1.'!R55="","",'V.1.'!R55)</f>
        <v/>
      </c>
      <c r="R729" s="301" t="str">
        <f>IF('V.1.'!H55="","",'V.1.'!H55)</f>
        <v/>
      </c>
      <c r="S729" s="301" t="str">
        <f>IF('V.1.'!I55="","",'V.1.'!I55)</f>
        <v/>
      </c>
      <c r="T729" s="301" t="str">
        <f>IF('V.1.'!J55="","",'V.1.'!J55)</f>
        <v/>
      </c>
      <c r="U729" s="205" t="str">
        <f>IF('V.1.'!L55="","",'V.1.'!L55)</f>
        <v/>
      </c>
      <c r="V729" s="205" t="str">
        <f>IF('V.1.'!M55="","",'V.1.'!M55)</f>
        <v/>
      </c>
      <c r="W729" s="205" t="str">
        <f>IF('V.1.'!N55="","",'V.1.'!N55)</f>
        <v/>
      </c>
      <c r="X729" s="205" t="str">
        <f>IF('V.1.'!O55="","",'V.1.'!O55)</f>
        <v/>
      </c>
      <c r="Y729" s="205" t="str">
        <f>IF('V.1.'!P55="","",'V.1.'!P55)</f>
        <v/>
      </c>
      <c r="Z729" s="158" t="str">
        <f>IF('V.1.'!Q55="","",'V.1.'!Q55)</f>
        <v/>
      </c>
      <c r="AA729" s="113"/>
      <c r="AB729" s="113"/>
      <c r="AC729" s="113"/>
      <c r="AD729" s="113"/>
    </row>
    <row r="730" spans="4:30" x14ac:dyDescent="0.25">
      <c r="D730" s="2454" t="str">
        <f t="shared" si="21"/>
        <v xml:space="preserve"> - </v>
      </c>
      <c r="E730" s="2454" t="str">
        <f t="shared" si="26"/>
        <v xml:space="preserve"> - </v>
      </c>
      <c r="F730" s="2421" t="s">
        <v>1130</v>
      </c>
      <c r="G730" s="1416" t="s">
        <v>5300</v>
      </c>
      <c r="H730" s="134">
        <v>5</v>
      </c>
      <c r="I730" s="135">
        <v>1</v>
      </c>
      <c r="J730" s="136">
        <v>29</v>
      </c>
      <c r="K730" s="301">
        <f>IF('V.1.'!A56="","",'V.1.'!A56)</f>
        <v>29</v>
      </c>
      <c r="L730" s="301" t="str">
        <f>IF('V.1.'!B56="","",'V.1.'!B56)</f>
        <v/>
      </c>
      <c r="M730" s="301" t="str">
        <f ca="1">IF('V.1.'!C56="","",'V.1.'!C56)</f>
        <v/>
      </c>
      <c r="N730" s="301" t="str">
        <f>IF('V.1.'!D56="","",'V.1.'!D56)</f>
        <v/>
      </c>
      <c r="O730" s="301" t="str">
        <f ca="1">IF('V.1.'!E56="","",'V.1.'!E56)</f>
        <v/>
      </c>
      <c r="P730" s="301" t="str">
        <f>IF('V.1.'!F56="","",'V.1.'!F56)</f>
        <v/>
      </c>
      <c r="Q730" s="301" t="str">
        <f ca="1">IF('V.1.'!R56="","",'V.1.'!R56)</f>
        <v/>
      </c>
      <c r="R730" s="301" t="str">
        <f>IF('V.1.'!H56="","",'V.1.'!H56)</f>
        <v/>
      </c>
      <c r="S730" s="301" t="str">
        <f>IF('V.1.'!I56="","",'V.1.'!I56)</f>
        <v/>
      </c>
      <c r="T730" s="301" t="str">
        <f>IF('V.1.'!J56="","",'V.1.'!J56)</f>
        <v/>
      </c>
      <c r="U730" s="205" t="str">
        <f>IF('V.1.'!L56="","",'V.1.'!L56)</f>
        <v/>
      </c>
      <c r="V730" s="205" t="str">
        <f>IF('V.1.'!M56="","",'V.1.'!M56)</f>
        <v/>
      </c>
      <c r="W730" s="205" t="str">
        <f>IF('V.1.'!N56="","",'V.1.'!N56)</f>
        <v/>
      </c>
      <c r="X730" s="205" t="str">
        <f>IF('V.1.'!O56="","",'V.1.'!O56)</f>
        <v/>
      </c>
      <c r="Y730" s="205" t="str">
        <f>IF('V.1.'!P56="","",'V.1.'!P56)</f>
        <v/>
      </c>
      <c r="Z730" s="158" t="str">
        <f>IF('V.1.'!Q56="","",'V.1.'!Q56)</f>
        <v/>
      </c>
      <c r="AA730" s="113"/>
      <c r="AB730" s="113"/>
      <c r="AC730" s="113"/>
      <c r="AD730" s="113"/>
    </row>
    <row r="731" spans="4:30" x14ac:dyDescent="0.25">
      <c r="D731" s="2454" t="str">
        <f t="shared" si="21"/>
        <v xml:space="preserve"> - </v>
      </c>
      <c r="E731" s="2454" t="str">
        <f t="shared" si="26"/>
        <v xml:space="preserve"> - </v>
      </c>
      <c r="F731" s="2421" t="s">
        <v>1131</v>
      </c>
      <c r="G731" s="1416" t="s">
        <v>5300</v>
      </c>
      <c r="H731" s="134">
        <v>5</v>
      </c>
      <c r="I731" s="135">
        <v>1</v>
      </c>
      <c r="J731" s="136">
        <v>30</v>
      </c>
      <c r="K731" s="301">
        <f>IF('V.1.'!A57="","",'V.1.'!A57)</f>
        <v>30</v>
      </c>
      <c r="L731" s="301" t="str">
        <f>IF('V.1.'!B57="","",'V.1.'!B57)</f>
        <v/>
      </c>
      <c r="M731" s="301" t="str">
        <f ca="1">IF('V.1.'!C57="","",'V.1.'!C57)</f>
        <v/>
      </c>
      <c r="N731" s="301" t="str">
        <f>IF('V.1.'!D57="","",'V.1.'!D57)</f>
        <v/>
      </c>
      <c r="O731" s="301" t="str">
        <f ca="1">IF('V.1.'!E57="","",'V.1.'!E57)</f>
        <v/>
      </c>
      <c r="P731" s="301" t="str">
        <f>IF('V.1.'!F57="","",'V.1.'!F57)</f>
        <v/>
      </c>
      <c r="Q731" s="301" t="str">
        <f ca="1">IF('V.1.'!R57="","",'V.1.'!R57)</f>
        <v/>
      </c>
      <c r="R731" s="301" t="str">
        <f>IF('V.1.'!H57="","",'V.1.'!H57)</f>
        <v/>
      </c>
      <c r="S731" s="301" t="str">
        <f>IF('V.1.'!I57="","",'V.1.'!I57)</f>
        <v/>
      </c>
      <c r="T731" s="301" t="str">
        <f>IF('V.1.'!J57="","",'V.1.'!J57)</f>
        <v/>
      </c>
      <c r="U731" s="205" t="str">
        <f>IF('V.1.'!L57="","",'V.1.'!L57)</f>
        <v/>
      </c>
      <c r="V731" s="205" t="str">
        <f>IF('V.1.'!M57="","",'V.1.'!M57)</f>
        <v/>
      </c>
      <c r="W731" s="205" t="str">
        <f>IF('V.1.'!N57="","",'V.1.'!N57)</f>
        <v/>
      </c>
      <c r="X731" s="205" t="str">
        <f>IF('V.1.'!O57="","",'V.1.'!O57)</f>
        <v/>
      </c>
      <c r="Y731" s="205" t="str">
        <f>IF('V.1.'!P57="","",'V.1.'!P57)</f>
        <v/>
      </c>
      <c r="Z731" s="158" t="str">
        <f>IF('V.1.'!Q57="","",'V.1.'!Q57)</f>
        <v/>
      </c>
      <c r="AA731" s="113"/>
      <c r="AB731" s="113"/>
      <c r="AC731" s="113"/>
      <c r="AD731" s="113"/>
    </row>
    <row r="732" spans="4:30" x14ac:dyDescent="0.25">
      <c r="D732" s="2454" t="str">
        <f t="shared" si="21"/>
        <v xml:space="preserve"> - </v>
      </c>
      <c r="E732" s="2454" t="str">
        <f t="shared" si="26"/>
        <v xml:space="preserve"> - </v>
      </c>
      <c r="F732" s="2421" t="s">
        <v>1132</v>
      </c>
      <c r="G732" s="1416" t="s">
        <v>5300</v>
      </c>
      <c r="H732" s="134">
        <v>5</v>
      </c>
      <c r="I732" s="135">
        <v>1</v>
      </c>
      <c r="J732" s="136">
        <v>31</v>
      </c>
      <c r="K732" s="301">
        <f>IF('V.1.'!A58="","",'V.1.'!A58)</f>
        <v>31</v>
      </c>
      <c r="L732" s="301" t="str">
        <f>IF('V.1.'!B58="","",'V.1.'!B58)</f>
        <v/>
      </c>
      <c r="M732" s="301" t="str">
        <f ca="1">IF('V.1.'!C58="","",'V.1.'!C58)</f>
        <v/>
      </c>
      <c r="N732" s="301" t="str">
        <f>IF('V.1.'!D58="","",'V.1.'!D58)</f>
        <v/>
      </c>
      <c r="O732" s="301" t="str">
        <f ca="1">IF('V.1.'!E58="","",'V.1.'!E58)</f>
        <v/>
      </c>
      <c r="P732" s="301" t="str">
        <f>IF('V.1.'!F58="","",'V.1.'!F58)</f>
        <v/>
      </c>
      <c r="Q732" s="301" t="str">
        <f ca="1">IF('V.1.'!R58="","",'V.1.'!R58)</f>
        <v/>
      </c>
      <c r="R732" s="301" t="str">
        <f>IF('V.1.'!H58="","",'V.1.'!H58)</f>
        <v/>
      </c>
      <c r="S732" s="301" t="str">
        <f>IF('V.1.'!I58="","",'V.1.'!I58)</f>
        <v/>
      </c>
      <c r="T732" s="301" t="str">
        <f>IF('V.1.'!J58="","",'V.1.'!J58)</f>
        <v/>
      </c>
      <c r="U732" s="205" t="str">
        <f>IF('V.1.'!L58="","",'V.1.'!L58)</f>
        <v/>
      </c>
      <c r="V732" s="205" t="str">
        <f>IF('V.1.'!M58="","",'V.1.'!M58)</f>
        <v/>
      </c>
      <c r="W732" s="205" t="str">
        <f>IF('V.1.'!N58="","",'V.1.'!N58)</f>
        <v/>
      </c>
      <c r="X732" s="205" t="str">
        <f>IF('V.1.'!O58="","",'V.1.'!O58)</f>
        <v/>
      </c>
      <c r="Y732" s="205" t="str">
        <f>IF('V.1.'!P58="","",'V.1.'!P58)</f>
        <v/>
      </c>
      <c r="Z732" s="158" t="str">
        <f>IF('V.1.'!Q58="","",'V.1.'!Q58)</f>
        <v/>
      </c>
      <c r="AA732" s="113"/>
      <c r="AB732" s="113"/>
      <c r="AC732" s="113"/>
      <c r="AD732" s="113"/>
    </row>
    <row r="733" spans="4:30" x14ac:dyDescent="0.25">
      <c r="D733" s="2454" t="str">
        <f t="shared" si="21"/>
        <v xml:space="preserve"> - </v>
      </c>
      <c r="E733" s="2454" t="str">
        <f t="shared" si="26"/>
        <v xml:space="preserve"> - </v>
      </c>
      <c r="F733" s="2421" t="s">
        <v>1133</v>
      </c>
      <c r="G733" s="1416" t="s">
        <v>5300</v>
      </c>
      <c r="H733" s="134">
        <v>5</v>
      </c>
      <c r="I733" s="135">
        <v>1</v>
      </c>
      <c r="J733" s="136">
        <v>32</v>
      </c>
      <c r="K733" s="301">
        <f>IF('V.1.'!A59="","",'V.1.'!A59)</f>
        <v>32</v>
      </c>
      <c r="L733" s="301" t="str">
        <f>IF('V.1.'!B59="","",'V.1.'!B59)</f>
        <v/>
      </c>
      <c r="M733" s="301" t="str">
        <f ca="1">IF('V.1.'!C59="","",'V.1.'!C59)</f>
        <v/>
      </c>
      <c r="N733" s="301" t="str">
        <f>IF('V.1.'!D59="","",'V.1.'!D59)</f>
        <v/>
      </c>
      <c r="O733" s="301" t="str">
        <f ca="1">IF('V.1.'!E59="","",'V.1.'!E59)</f>
        <v/>
      </c>
      <c r="P733" s="301" t="str">
        <f>IF('V.1.'!F59="","",'V.1.'!F59)</f>
        <v/>
      </c>
      <c r="Q733" s="301" t="str">
        <f ca="1">IF('V.1.'!R59="","",'V.1.'!R59)</f>
        <v/>
      </c>
      <c r="R733" s="301" t="str">
        <f>IF('V.1.'!H59="","",'V.1.'!H59)</f>
        <v/>
      </c>
      <c r="S733" s="301" t="str">
        <f>IF('V.1.'!I59="","",'V.1.'!I59)</f>
        <v/>
      </c>
      <c r="T733" s="301" t="str">
        <f>IF('V.1.'!J59="","",'V.1.'!J59)</f>
        <v/>
      </c>
      <c r="U733" s="205" t="str">
        <f>IF('V.1.'!L59="","",'V.1.'!L59)</f>
        <v/>
      </c>
      <c r="V733" s="205" t="str">
        <f>IF('V.1.'!M59="","",'V.1.'!M59)</f>
        <v/>
      </c>
      <c r="W733" s="205" t="str">
        <f>IF('V.1.'!N59="","",'V.1.'!N59)</f>
        <v/>
      </c>
      <c r="X733" s="205" t="str">
        <f>IF('V.1.'!O59="","",'V.1.'!O59)</f>
        <v/>
      </c>
      <c r="Y733" s="205" t="str">
        <f>IF('V.1.'!P59="","",'V.1.'!P59)</f>
        <v/>
      </c>
      <c r="Z733" s="158" t="str">
        <f>IF('V.1.'!Q59="","",'V.1.'!Q59)</f>
        <v/>
      </c>
      <c r="AA733" s="113"/>
      <c r="AB733" s="113"/>
      <c r="AC733" s="113"/>
      <c r="AD733" s="113"/>
    </row>
    <row r="734" spans="4:30" x14ac:dyDescent="0.25">
      <c r="D734" s="2454" t="str">
        <f t="shared" si="21"/>
        <v xml:space="preserve"> - </v>
      </c>
      <c r="E734" s="2454" t="str">
        <f t="shared" si="26"/>
        <v xml:space="preserve"> - </v>
      </c>
      <c r="F734" s="2421" t="s">
        <v>1134</v>
      </c>
      <c r="G734" s="1416" t="s">
        <v>5300</v>
      </c>
      <c r="H734" s="134">
        <v>5</v>
      </c>
      <c r="I734" s="135">
        <v>1</v>
      </c>
      <c r="J734" s="136">
        <v>33</v>
      </c>
      <c r="K734" s="301">
        <f>IF('V.1.'!A60="","",'V.1.'!A60)</f>
        <v>33</v>
      </c>
      <c r="L734" s="301" t="str">
        <f>IF('V.1.'!B60="","",'V.1.'!B60)</f>
        <v/>
      </c>
      <c r="M734" s="301" t="str">
        <f ca="1">IF('V.1.'!C60="","",'V.1.'!C60)</f>
        <v/>
      </c>
      <c r="N734" s="301" t="str">
        <f>IF('V.1.'!D60="","",'V.1.'!D60)</f>
        <v/>
      </c>
      <c r="O734" s="301" t="str">
        <f ca="1">IF('V.1.'!E60="","",'V.1.'!E60)</f>
        <v/>
      </c>
      <c r="P734" s="301" t="str">
        <f>IF('V.1.'!F60="","",'V.1.'!F60)</f>
        <v/>
      </c>
      <c r="Q734" s="301" t="str">
        <f ca="1">IF('V.1.'!R60="","",'V.1.'!R60)</f>
        <v/>
      </c>
      <c r="R734" s="301" t="str">
        <f>IF('V.1.'!H60="","",'V.1.'!H60)</f>
        <v/>
      </c>
      <c r="S734" s="301" t="str">
        <f>IF('V.1.'!I60="","",'V.1.'!I60)</f>
        <v/>
      </c>
      <c r="T734" s="301" t="str">
        <f>IF('V.1.'!J60="","",'V.1.'!J60)</f>
        <v/>
      </c>
      <c r="U734" s="205" t="str">
        <f>IF('V.1.'!L60="","",'V.1.'!L60)</f>
        <v/>
      </c>
      <c r="V734" s="205" t="str">
        <f>IF('V.1.'!M60="","",'V.1.'!M60)</f>
        <v/>
      </c>
      <c r="W734" s="205" t="str">
        <f>IF('V.1.'!N60="","",'V.1.'!N60)</f>
        <v/>
      </c>
      <c r="X734" s="205" t="str">
        <f>IF('V.1.'!O60="","",'V.1.'!O60)</f>
        <v/>
      </c>
      <c r="Y734" s="205" t="str">
        <f>IF('V.1.'!P60="","",'V.1.'!P60)</f>
        <v/>
      </c>
      <c r="Z734" s="158" t="str">
        <f>IF('V.1.'!Q60="","",'V.1.'!Q60)</f>
        <v/>
      </c>
      <c r="AA734" s="113"/>
      <c r="AB734" s="113"/>
      <c r="AC734" s="113"/>
      <c r="AD734" s="113"/>
    </row>
    <row r="735" spans="4:30" x14ac:dyDescent="0.25">
      <c r="D735" s="2454" t="str">
        <f t="shared" si="21"/>
        <v xml:space="preserve"> - </v>
      </c>
      <c r="E735" s="2454" t="str">
        <f t="shared" si="26"/>
        <v xml:space="preserve"> - </v>
      </c>
      <c r="F735" s="2421" t="s">
        <v>1135</v>
      </c>
      <c r="G735" s="1416" t="s">
        <v>5300</v>
      </c>
      <c r="H735" s="134">
        <v>5</v>
      </c>
      <c r="I735" s="135">
        <v>1</v>
      </c>
      <c r="J735" s="136">
        <v>34</v>
      </c>
      <c r="K735" s="301">
        <f>IF('V.1.'!A61="","",'V.1.'!A61)</f>
        <v>34</v>
      </c>
      <c r="L735" s="301" t="str">
        <f>IF('V.1.'!B61="","",'V.1.'!B61)</f>
        <v/>
      </c>
      <c r="M735" s="301" t="str">
        <f ca="1">IF('V.1.'!C61="","",'V.1.'!C61)</f>
        <v/>
      </c>
      <c r="N735" s="301" t="str">
        <f>IF('V.1.'!D61="","",'V.1.'!D61)</f>
        <v/>
      </c>
      <c r="O735" s="301" t="str">
        <f ca="1">IF('V.1.'!E61="","",'V.1.'!E61)</f>
        <v/>
      </c>
      <c r="P735" s="301" t="str">
        <f>IF('V.1.'!F61="","",'V.1.'!F61)</f>
        <v/>
      </c>
      <c r="Q735" s="301" t="str">
        <f ca="1">IF('V.1.'!R61="","",'V.1.'!R61)</f>
        <v/>
      </c>
      <c r="R735" s="301" t="str">
        <f>IF('V.1.'!H61="","",'V.1.'!H61)</f>
        <v/>
      </c>
      <c r="S735" s="301" t="str">
        <f>IF('V.1.'!I61="","",'V.1.'!I61)</f>
        <v/>
      </c>
      <c r="T735" s="301" t="str">
        <f>IF('V.1.'!J61="","",'V.1.'!J61)</f>
        <v/>
      </c>
      <c r="U735" s="205" t="str">
        <f>IF('V.1.'!L61="","",'V.1.'!L61)</f>
        <v/>
      </c>
      <c r="V735" s="205" t="str">
        <f>IF('V.1.'!M61="","",'V.1.'!M61)</f>
        <v/>
      </c>
      <c r="W735" s="205" t="str">
        <f>IF('V.1.'!N61="","",'V.1.'!N61)</f>
        <v/>
      </c>
      <c r="X735" s="205" t="str">
        <f>IF('V.1.'!O61="","",'V.1.'!O61)</f>
        <v/>
      </c>
      <c r="Y735" s="205" t="str">
        <f>IF('V.1.'!P61="","",'V.1.'!P61)</f>
        <v/>
      </c>
      <c r="Z735" s="158" t="str">
        <f>IF('V.1.'!Q61="","",'V.1.'!Q61)</f>
        <v/>
      </c>
      <c r="AA735" s="113"/>
      <c r="AB735" s="113"/>
      <c r="AC735" s="113"/>
      <c r="AD735" s="113"/>
    </row>
    <row r="736" spans="4:30" x14ac:dyDescent="0.25">
      <c r="D736" s="2454" t="str">
        <f t="shared" si="21"/>
        <v xml:space="preserve"> - </v>
      </c>
      <c r="E736" s="2454" t="str">
        <f t="shared" si="26"/>
        <v xml:space="preserve"> - </v>
      </c>
      <c r="F736" s="2421" t="s">
        <v>1136</v>
      </c>
      <c r="G736" s="1416" t="s">
        <v>5300</v>
      </c>
      <c r="H736" s="134">
        <v>5</v>
      </c>
      <c r="I736" s="135">
        <v>1</v>
      </c>
      <c r="J736" s="136">
        <v>35</v>
      </c>
      <c r="K736" s="301">
        <f>IF('V.1.'!A62="","",'V.1.'!A62)</f>
        <v>35</v>
      </c>
      <c r="L736" s="301" t="str">
        <f>IF('V.1.'!B62="","",'V.1.'!B62)</f>
        <v/>
      </c>
      <c r="M736" s="301" t="str">
        <f ca="1">IF('V.1.'!C62="","",'V.1.'!C62)</f>
        <v/>
      </c>
      <c r="N736" s="301" t="str">
        <f>IF('V.1.'!D62="","",'V.1.'!D62)</f>
        <v/>
      </c>
      <c r="O736" s="301" t="str">
        <f ca="1">IF('V.1.'!E62="","",'V.1.'!E62)</f>
        <v/>
      </c>
      <c r="P736" s="301" t="str">
        <f>IF('V.1.'!F62="","",'V.1.'!F62)</f>
        <v/>
      </c>
      <c r="Q736" s="301" t="str">
        <f ca="1">IF('V.1.'!R62="","",'V.1.'!R62)</f>
        <v/>
      </c>
      <c r="R736" s="301" t="str">
        <f>IF('V.1.'!H62="","",'V.1.'!H62)</f>
        <v/>
      </c>
      <c r="S736" s="301" t="str">
        <f>IF('V.1.'!I62="","",'V.1.'!I62)</f>
        <v/>
      </c>
      <c r="T736" s="301" t="str">
        <f>IF('V.1.'!J62="","",'V.1.'!J62)</f>
        <v/>
      </c>
      <c r="U736" s="205" t="str">
        <f>IF('V.1.'!L62="","",'V.1.'!L62)</f>
        <v/>
      </c>
      <c r="V736" s="205" t="str">
        <f>IF('V.1.'!M62="","",'V.1.'!M62)</f>
        <v/>
      </c>
      <c r="W736" s="205" t="str">
        <f>IF('V.1.'!N62="","",'V.1.'!N62)</f>
        <v/>
      </c>
      <c r="X736" s="205" t="str">
        <f>IF('V.1.'!O62="","",'V.1.'!O62)</f>
        <v/>
      </c>
      <c r="Y736" s="205" t="str">
        <f>IF('V.1.'!P62="","",'V.1.'!P62)</f>
        <v/>
      </c>
      <c r="Z736" s="158" t="str">
        <f>IF('V.1.'!Q62="","",'V.1.'!Q62)</f>
        <v/>
      </c>
      <c r="AA736" s="113"/>
      <c r="AB736" s="113"/>
      <c r="AC736" s="113"/>
      <c r="AD736" s="113"/>
    </row>
    <row r="737" spans="4:30" x14ac:dyDescent="0.25">
      <c r="D737" s="2454" t="str">
        <f t="shared" si="21"/>
        <v xml:space="preserve"> - </v>
      </c>
      <c r="E737" s="2454" t="str">
        <f t="shared" si="26"/>
        <v xml:space="preserve"> - </v>
      </c>
      <c r="F737" s="2421" t="s">
        <v>1137</v>
      </c>
      <c r="G737" s="1416" t="s">
        <v>5300</v>
      </c>
      <c r="H737" s="134">
        <v>5</v>
      </c>
      <c r="I737" s="135">
        <v>1</v>
      </c>
      <c r="J737" s="136">
        <v>36</v>
      </c>
      <c r="K737" s="301">
        <f>IF('V.1.'!A63="","",'V.1.'!A63)</f>
        <v>36</v>
      </c>
      <c r="L737" s="301" t="str">
        <f>IF('V.1.'!B63="","",'V.1.'!B63)</f>
        <v/>
      </c>
      <c r="M737" s="301" t="str">
        <f ca="1">IF('V.1.'!C63="","",'V.1.'!C63)</f>
        <v/>
      </c>
      <c r="N737" s="301" t="str">
        <f>IF('V.1.'!D63="","",'V.1.'!D63)</f>
        <v/>
      </c>
      <c r="O737" s="301" t="str">
        <f ca="1">IF('V.1.'!E63="","",'V.1.'!E63)</f>
        <v/>
      </c>
      <c r="P737" s="301" t="str">
        <f>IF('V.1.'!F63="","",'V.1.'!F63)</f>
        <v/>
      </c>
      <c r="Q737" s="301" t="str">
        <f ca="1">IF('V.1.'!R63="","",'V.1.'!R63)</f>
        <v/>
      </c>
      <c r="R737" s="301" t="str">
        <f>IF('V.1.'!H63="","",'V.1.'!H63)</f>
        <v/>
      </c>
      <c r="S737" s="301" t="str">
        <f>IF('V.1.'!I63="","",'V.1.'!I63)</f>
        <v/>
      </c>
      <c r="T737" s="301" t="str">
        <f>IF('V.1.'!J63="","",'V.1.'!J63)</f>
        <v/>
      </c>
      <c r="U737" s="205" t="str">
        <f>IF('V.1.'!L63="","",'V.1.'!L63)</f>
        <v/>
      </c>
      <c r="V737" s="205" t="str">
        <f>IF('V.1.'!M63="","",'V.1.'!M63)</f>
        <v/>
      </c>
      <c r="W737" s="205" t="str">
        <f>IF('V.1.'!N63="","",'V.1.'!N63)</f>
        <v/>
      </c>
      <c r="X737" s="205" t="str">
        <f>IF('V.1.'!O63="","",'V.1.'!O63)</f>
        <v/>
      </c>
      <c r="Y737" s="205" t="str">
        <f>IF('V.1.'!P63="","",'V.1.'!P63)</f>
        <v/>
      </c>
      <c r="Z737" s="158" t="str">
        <f>IF('V.1.'!Q63="","",'V.1.'!Q63)</f>
        <v/>
      </c>
      <c r="AA737" s="113"/>
      <c r="AB737" s="113"/>
      <c r="AC737" s="113"/>
      <c r="AD737" s="113"/>
    </row>
    <row r="738" spans="4:30" x14ac:dyDescent="0.25">
      <c r="D738" s="2454" t="str">
        <f t="shared" si="21"/>
        <v xml:space="preserve"> - </v>
      </c>
      <c r="E738" s="2454" t="str">
        <f t="shared" si="26"/>
        <v xml:space="preserve"> - </v>
      </c>
      <c r="F738" s="2421" t="s">
        <v>1138</v>
      </c>
      <c r="G738" s="1416" t="s">
        <v>5300</v>
      </c>
      <c r="H738" s="134">
        <v>5</v>
      </c>
      <c r="I738" s="135">
        <v>1</v>
      </c>
      <c r="J738" s="136">
        <v>37</v>
      </c>
      <c r="K738" s="301">
        <f>IF('V.1.'!A64="","",'V.1.'!A64)</f>
        <v>37</v>
      </c>
      <c r="L738" s="301" t="str">
        <f>IF('V.1.'!B64="","",'V.1.'!B64)</f>
        <v/>
      </c>
      <c r="M738" s="301" t="str">
        <f ca="1">IF('V.1.'!C64="","",'V.1.'!C64)</f>
        <v/>
      </c>
      <c r="N738" s="301" t="str">
        <f>IF('V.1.'!D64="","",'V.1.'!D64)</f>
        <v/>
      </c>
      <c r="O738" s="301" t="str">
        <f ca="1">IF('V.1.'!E64="","",'V.1.'!E64)</f>
        <v/>
      </c>
      <c r="P738" s="301" t="str">
        <f>IF('V.1.'!F64="","",'V.1.'!F64)</f>
        <v/>
      </c>
      <c r="Q738" s="301" t="str">
        <f ca="1">IF('V.1.'!R64="","",'V.1.'!R64)</f>
        <v/>
      </c>
      <c r="R738" s="301" t="str">
        <f>IF('V.1.'!H64="","",'V.1.'!H64)</f>
        <v/>
      </c>
      <c r="S738" s="301" t="str">
        <f>IF('V.1.'!I64="","",'V.1.'!I64)</f>
        <v/>
      </c>
      <c r="T738" s="301" t="str">
        <f>IF('V.1.'!J64="","",'V.1.'!J64)</f>
        <v/>
      </c>
      <c r="U738" s="205" t="str">
        <f>IF('V.1.'!L64="","",'V.1.'!L64)</f>
        <v/>
      </c>
      <c r="V738" s="205" t="str">
        <f>IF('V.1.'!M64="","",'V.1.'!M64)</f>
        <v/>
      </c>
      <c r="W738" s="205" t="str">
        <f>IF('V.1.'!N64="","",'V.1.'!N64)</f>
        <v/>
      </c>
      <c r="X738" s="205" t="str">
        <f>IF('V.1.'!O64="","",'V.1.'!O64)</f>
        <v/>
      </c>
      <c r="Y738" s="205" t="str">
        <f>IF('V.1.'!P64="","",'V.1.'!P64)</f>
        <v/>
      </c>
      <c r="Z738" s="158" t="str">
        <f>IF('V.1.'!Q64="","",'V.1.'!Q64)</f>
        <v/>
      </c>
      <c r="AA738" s="113"/>
      <c r="AB738" s="113"/>
      <c r="AC738" s="113"/>
      <c r="AD738" s="113"/>
    </row>
    <row r="739" spans="4:30" x14ac:dyDescent="0.25">
      <c r="D739" s="2454" t="str">
        <f t="shared" si="21"/>
        <v xml:space="preserve"> - </v>
      </c>
      <c r="E739" s="2454" t="str">
        <f t="shared" si="26"/>
        <v xml:space="preserve"> - </v>
      </c>
      <c r="F739" s="2421" t="s">
        <v>1139</v>
      </c>
      <c r="G739" s="1416" t="s">
        <v>5300</v>
      </c>
      <c r="H739" s="134">
        <v>5</v>
      </c>
      <c r="I739" s="135">
        <v>1</v>
      </c>
      <c r="J739" s="136">
        <v>38</v>
      </c>
      <c r="K739" s="301">
        <f>IF('V.1.'!A65="","",'V.1.'!A65)</f>
        <v>38</v>
      </c>
      <c r="L739" s="301" t="str">
        <f>IF('V.1.'!B65="","",'V.1.'!B65)</f>
        <v/>
      </c>
      <c r="M739" s="301" t="str">
        <f ca="1">IF('V.1.'!C65="","",'V.1.'!C65)</f>
        <v/>
      </c>
      <c r="N739" s="301" t="str">
        <f>IF('V.1.'!D65="","",'V.1.'!D65)</f>
        <v/>
      </c>
      <c r="O739" s="301" t="str">
        <f ca="1">IF('V.1.'!E65="","",'V.1.'!E65)</f>
        <v/>
      </c>
      <c r="P739" s="301" t="str">
        <f>IF('V.1.'!F65="","",'V.1.'!F65)</f>
        <v/>
      </c>
      <c r="Q739" s="301" t="str">
        <f ca="1">IF('V.1.'!R65="","",'V.1.'!R65)</f>
        <v/>
      </c>
      <c r="R739" s="301" t="str">
        <f>IF('V.1.'!H65="","",'V.1.'!H65)</f>
        <v/>
      </c>
      <c r="S739" s="301" t="str">
        <f>IF('V.1.'!I65="","",'V.1.'!I65)</f>
        <v/>
      </c>
      <c r="T739" s="301" t="str">
        <f>IF('V.1.'!J65="","",'V.1.'!J65)</f>
        <v/>
      </c>
      <c r="U739" s="205" t="str">
        <f>IF('V.1.'!L65="","",'V.1.'!L65)</f>
        <v/>
      </c>
      <c r="V739" s="205" t="str">
        <f>IF('V.1.'!M65="","",'V.1.'!M65)</f>
        <v/>
      </c>
      <c r="W739" s="205" t="str">
        <f>IF('V.1.'!N65="","",'V.1.'!N65)</f>
        <v/>
      </c>
      <c r="X739" s="205" t="str">
        <f>IF('V.1.'!O65="","",'V.1.'!O65)</f>
        <v/>
      </c>
      <c r="Y739" s="205" t="str">
        <f>IF('V.1.'!P65="","",'V.1.'!P65)</f>
        <v/>
      </c>
      <c r="Z739" s="158" t="str">
        <f>IF('V.1.'!Q65="","",'V.1.'!Q65)</f>
        <v/>
      </c>
      <c r="AA739" s="113"/>
      <c r="AB739" s="113"/>
      <c r="AC739" s="113"/>
      <c r="AD739" s="113"/>
    </row>
    <row r="740" spans="4:30" x14ac:dyDescent="0.25">
      <c r="D740" s="2454" t="str">
        <f t="shared" si="21"/>
        <v xml:space="preserve"> - </v>
      </c>
      <c r="E740" s="2454" t="str">
        <f t="shared" si="26"/>
        <v xml:space="preserve"> - </v>
      </c>
      <c r="F740" s="2421" t="s">
        <v>1140</v>
      </c>
      <c r="G740" s="1416" t="s">
        <v>5300</v>
      </c>
      <c r="H740" s="134">
        <v>5</v>
      </c>
      <c r="I740" s="135">
        <v>1</v>
      </c>
      <c r="J740" s="136">
        <v>39</v>
      </c>
      <c r="K740" s="301">
        <f>IF('V.1.'!A66="","",'V.1.'!A66)</f>
        <v>39</v>
      </c>
      <c r="L740" s="301" t="str">
        <f>IF('V.1.'!B66="","",'V.1.'!B66)</f>
        <v/>
      </c>
      <c r="M740" s="301" t="str">
        <f ca="1">IF('V.1.'!C66="","",'V.1.'!C66)</f>
        <v/>
      </c>
      <c r="N740" s="301" t="str">
        <f>IF('V.1.'!D66="","",'V.1.'!D66)</f>
        <v/>
      </c>
      <c r="O740" s="301" t="str">
        <f ca="1">IF('V.1.'!E66="","",'V.1.'!E66)</f>
        <v/>
      </c>
      <c r="P740" s="301" t="str">
        <f>IF('V.1.'!F66="","",'V.1.'!F66)</f>
        <v/>
      </c>
      <c r="Q740" s="301" t="str">
        <f ca="1">IF('V.1.'!R66="","",'V.1.'!R66)</f>
        <v/>
      </c>
      <c r="R740" s="301" t="str">
        <f>IF('V.1.'!H66="","",'V.1.'!H66)</f>
        <v/>
      </c>
      <c r="S740" s="301" t="str">
        <f>IF('V.1.'!I66="","",'V.1.'!I66)</f>
        <v/>
      </c>
      <c r="T740" s="301" t="str">
        <f>IF('V.1.'!J66="","",'V.1.'!J66)</f>
        <v/>
      </c>
      <c r="U740" s="205" t="str">
        <f>IF('V.1.'!L66="","",'V.1.'!L66)</f>
        <v/>
      </c>
      <c r="V740" s="205" t="str">
        <f>IF('V.1.'!M66="","",'V.1.'!M66)</f>
        <v/>
      </c>
      <c r="W740" s="205" t="str">
        <f>IF('V.1.'!N66="","",'V.1.'!N66)</f>
        <v/>
      </c>
      <c r="X740" s="205" t="str">
        <f>IF('V.1.'!O66="","",'V.1.'!O66)</f>
        <v/>
      </c>
      <c r="Y740" s="205" t="str">
        <f>IF('V.1.'!P66="","",'V.1.'!P66)</f>
        <v/>
      </c>
      <c r="Z740" s="158" t="str">
        <f>IF('V.1.'!Q66="","",'V.1.'!Q66)</f>
        <v/>
      </c>
      <c r="AA740" s="113"/>
      <c r="AB740" s="113"/>
      <c r="AC740" s="113"/>
      <c r="AD740" s="113"/>
    </row>
    <row r="741" spans="4:30" x14ac:dyDescent="0.25">
      <c r="D741" s="2454" t="str">
        <f t="shared" ref="D741:D804" si="27">IF(E741=" - "," - ","CUI"&amp;TEXT(E741,"0000000000")&amp;"_Cap"&amp;H741&amp;"Pct"&amp;TEXT(I741,"000")&amp;"Rd"&amp;TEXT(J741,"000"))</f>
        <v xml:space="preserve"> - </v>
      </c>
      <c r="E741" s="2454" t="str">
        <f t="shared" si="26"/>
        <v xml:space="preserve"> - </v>
      </c>
      <c r="F741" s="2421" t="s">
        <v>1141</v>
      </c>
      <c r="G741" s="1416" t="s">
        <v>5300</v>
      </c>
      <c r="H741" s="134">
        <v>5</v>
      </c>
      <c r="I741" s="135">
        <v>1</v>
      </c>
      <c r="J741" s="136">
        <v>40</v>
      </c>
      <c r="K741" s="301">
        <f>IF('V.1.'!A67="","",'V.1.'!A67)</f>
        <v>40</v>
      </c>
      <c r="L741" s="301" t="str">
        <f>IF('V.1.'!B67="","",'V.1.'!B67)</f>
        <v/>
      </c>
      <c r="M741" s="301" t="str">
        <f ca="1">IF('V.1.'!C67="","",'V.1.'!C67)</f>
        <v/>
      </c>
      <c r="N741" s="301" t="str">
        <f>IF('V.1.'!D67="","",'V.1.'!D67)</f>
        <v/>
      </c>
      <c r="O741" s="301" t="str">
        <f ca="1">IF('V.1.'!E67="","",'V.1.'!E67)</f>
        <v/>
      </c>
      <c r="P741" s="301" t="str">
        <f>IF('V.1.'!F67="","",'V.1.'!F67)</f>
        <v/>
      </c>
      <c r="Q741" s="301" t="str">
        <f ca="1">IF('V.1.'!R67="","",'V.1.'!R67)</f>
        <v/>
      </c>
      <c r="R741" s="301" t="str">
        <f>IF('V.1.'!H67="","",'V.1.'!H67)</f>
        <v/>
      </c>
      <c r="S741" s="301" t="str">
        <f>IF('V.1.'!I67="","",'V.1.'!I67)</f>
        <v/>
      </c>
      <c r="T741" s="301" t="str">
        <f>IF('V.1.'!J67="","",'V.1.'!J67)</f>
        <v/>
      </c>
      <c r="U741" s="205" t="str">
        <f>IF('V.1.'!L67="","",'V.1.'!L67)</f>
        <v/>
      </c>
      <c r="V741" s="205" t="str">
        <f>IF('V.1.'!M67="","",'V.1.'!M67)</f>
        <v/>
      </c>
      <c r="W741" s="205" t="str">
        <f>IF('V.1.'!N67="","",'V.1.'!N67)</f>
        <v/>
      </c>
      <c r="X741" s="205" t="str">
        <f>IF('V.1.'!O67="","",'V.1.'!O67)</f>
        <v/>
      </c>
      <c r="Y741" s="205" t="str">
        <f>IF('V.1.'!P67="","",'V.1.'!P67)</f>
        <v/>
      </c>
      <c r="Z741" s="158" t="str">
        <f>IF('V.1.'!Q67="","",'V.1.'!Q67)</f>
        <v/>
      </c>
      <c r="AA741" s="113"/>
      <c r="AB741" s="113"/>
      <c r="AC741" s="113"/>
      <c r="AD741" s="113"/>
    </row>
    <row r="742" spans="4:30" x14ac:dyDescent="0.25">
      <c r="D742" s="2454" t="str">
        <f t="shared" si="27"/>
        <v xml:space="preserve"> - </v>
      </c>
      <c r="E742" s="2454" t="str">
        <f t="shared" si="26"/>
        <v xml:space="preserve"> - </v>
      </c>
      <c r="F742" s="2421" t="s">
        <v>1142</v>
      </c>
      <c r="G742" s="1416" t="s">
        <v>5300</v>
      </c>
      <c r="H742" s="134">
        <v>5</v>
      </c>
      <c r="I742" s="135">
        <v>1</v>
      </c>
      <c r="J742" s="136">
        <v>41</v>
      </c>
      <c r="K742" s="301">
        <f>IF('V.1.'!A68="","",'V.1.'!A68)</f>
        <v>41</v>
      </c>
      <c r="L742" s="301" t="str">
        <f>IF('V.1.'!B68="","",'V.1.'!B68)</f>
        <v/>
      </c>
      <c r="M742" s="301" t="str">
        <f ca="1">IF('V.1.'!C68="","",'V.1.'!C68)</f>
        <v/>
      </c>
      <c r="N742" s="301" t="str">
        <f>IF('V.1.'!D68="","",'V.1.'!D68)</f>
        <v/>
      </c>
      <c r="O742" s="301" t="str">
        <f ca="1">IF('V.1.'!E68="","",'V.1.'!E68)</f>
        <v/>
      </c>
      <c r="P742" s="301" t="str">
        <f>IF('V.1.'!F68="","",'V.1.'!F68)</f>
        <v/>
      </c>
      <c r="Q742" s="301" t="str">
        <f ca="1">IF('V.1.'!R68="","",'V.1.'!R68)</f>
        <v/>
      </c>
      <c r="R742" s="301" t="str">
        <f>IF('V.1.'!H68="","",'V.1.'!H68)</f>
        <v/>
      </c>
      <c r="S742" s="301" t="str">
        <f>IF('V.1.'!I68="","",'V.1.'!I68)</f>
        <v/>
      </c>
      <c r="T742" s="301" t="str">
        <f>IF('V.1.'!J68="","",'V.1.'!J68)</f>
        <v/>
      </c>
      <c r="U742" s="205" t="str">
        <f>IF('V.1.'!L68="","",'V.1.'!L68)</f>
        <v/>
      </c>
      <c r="V742" s="205" t="str">
        <f>IF('V.1.'!M68="","",'V.1.'!M68)</f>
        <v/>
      </c>
      <c r="W742" s="205" t="str">
        <f>IF('V.1.'!N68="","",'V.1.'!N68)</f>
        <v/>
      </c>
      <c r="X742" s="205" t="str">
        <f>IF('V.1.'!O68="","",'V.1.'!O68)</f>
        <v/>
      </c>
      <c r="Y742" s="205" t="str">
        <f>IF('V.1.'!P68="","",'V.1.'!P68)</f>
        <v/>
      </c>
      <c r="Z742" s="158" t="str">
        <f>IF('V.1.'!Q68="","",'V.1.'!Q68)</f>
        <v/>
      </c>
      <c r="AA742" s="113"/>
      <c r="AB742" s="113"/>
      <c r="AC742" s="113"/>
      <c r="AD742" s="113"/>
    </row>
    <row r="743" spans="4:30" x14ac:dyDescent="0.25">
      <c r="D743" s="2454" t="str">
        <f t="shared" si="27"/>
        <v xml:space="preserve"> - </v>
      </c>
      <c r="E743" s="2454" t="str">
        <f t="shared" si="26"/>
        <v xml:space="preserve"> - </v>
      </c>
      <c r="F743" s="2421" t="s">
        <v>1143</v>
      </c>
      <c r="G743" s="1416" t="s">
        <v>5300</v>
      </c>
      <c r="H743" s="134">
        <v>5</v>
      </c>
      <c r="I743" s="135">
        <v>1</v>
      </c>
      <c r="J743" s="136">
        <v>42</v>
      </c>
      <c r="K743" s="301">
        <f>IF('V.1.'!A69="","",'V.1.'!A69)</f>
        <v>42</v>
      </c>
      <c r="L743" s="301" t="str">
        <f>IF('V.1.'!B69="","",'V.1.'!B69)</f>
        <v/>
      </c>
      <c r="M743" s="301" t="str">
        <f ca="1">IF('V.1.'!C69="","",'V.1.'!C69)</f>
        <v/>
      </c>
      <c r="N743" s="301" t="str">
        <f>IF('V.1.'!D69="","",'V.1.'!D69)</f>
        <v/>
      </c>
      <c r="O743" s="301" t="str">
        <f ca="1">IF('V.1.'!E69="","",'V.1.'!E69)</f>
        <v/>
      </c>
      <c r="P743" s="301" t="str">
        <f>IF('V.1.'!F69="","",'V.1.'!F69)</f>
        <v/>
      </c>
      <c r="Q743" s="301" t="str">
        <f ca="1">IF('V.1.'!R69="","",'V.1.'!R69)</f>
        <v/>
      </c>
      <c r="R743" s="301" t="str">
        <f>IF('V.1.'!H69="","",'V.1.'!H69)</f>
        <v/>
      </c>
      <c r="S743" s="301" t="str">
        <f>IF('V.1.'!I69="","",'V.1.'!I69)</f>
        <v/>
      </c>
      <c r="T743" s="301" t="str">
        <f>IF('V.1.'!J69="","",'V.1.'!J69)</f>
        <v/>
      </c>
      <c r="U743" s="205" t="str">
        <f>IF('V.1.'!L69="","",'V.1.'!L69)</f>
        <v/>
      </c>
      <c r="V743" s="205" t="str">
        <f>IF('V.1.'!M69="","",'V.1.'!M69)</f>
        <v/>
      </c>
      <c r="W743" s="205" t="str">
        <f>IF('V.1.'!N69="","",'V.1.'!N69)</f>
        <v/>
      </c>
      <c r="X743" s="205" t="str">
        <f>IF('V.1.'!O69="","",'V.1.'!O69)</f>
        <v/>
      </c>
      <c r="Y743" s="205" t="str">
        <f>IF('V.1.'!P69="","",'V.1.'!P69)</f>
        <v/>
      </c>
      <c r="Z743" s="158" t="str">
        <f>IF('V.1.'!Q69="","",'V.1.'!Q69)</f>
        <v/>
      </c>
      <c r="AA743" s="113"/>
      <c r="AB743" s="113"/>
      <c r="AC743" s="113"/>
      <c r="AD743" s="113"/>
    </row>
    <row r="744" spans="4:30" x14ac:dyDescent="0.25">
      <c r="D744" s="2454" t="str">
        <f t="shared" si="27"/>
        <v xml:space="preserve"> - </v>
      </c>
      <c r="E744" s="2454" t="str">
        <f t="shared" si="26"/>
        <v xml:space="preserve"> - </v>
      </c>
      <c r="F744" s="2421" t="s">
        <v>1144</v>
      </c>
      <c r="G744" s="1416" t="s">
        <v>5300</v>
      </c>
      <c r="H744" s="134">
        <v>5</v>
      </c>
      <c r="I744" s="135">
        <v>1</v>
      </c>
      <c r="J744" s="136">
        <v>43</v>
      </c>
      <c r="K744" s="301">
        <f>IF('V.1.'!A70="","",'V.1.'!A70)</f>
        <v>43</v>
      </c>
      <c r="L744" s="301" t="str">
        <f>IF('V.1.'!B70="","",'V.1.'!B70)</f>
        <v/>
      </c>
      <c r="M744" s="301" t="str">
        <f ca="1">IF('V.1.'!C70="","",'V.1.'!C70)</f>
        <v/>
      </c>
      <c r="N744" s="301" t="str">
        <f>IF('V.1.'!D70="","",'V.1.'!D70)</f>
        <v/>
      </c>
      <c r="O744" s="301" t="str">
        <f ca="1">IF('V.1.'!E70="","",'V.1.'!E70)</f>
        <v/>
      </c>
      <c r="P744" s="301" t="str">
        <f>IF('V.1.'!F70="","",'V.1.'!F70)</f>
        <v/>
      </c>
      <c r="Q744" s="301" t="str">
        <f ca="1">IF('V.1.'!R70="","",'V.1.'!R70)</f>
        <v/>
      </c>
      <c r="R744" s="301" t="str">
        <f>IF('V.1.'!H70="","",'V.1.'!H70)</f>
        <v/>
      </c>
      <c r="S744" s="301" t="str">
        <f>IF('V.1.'!I70="","",'V.1.'!I70)</f>
        <v/>
      </c>
      <c r="T744" s="301" t="str">
        <f>IF('V.1.'!J70="","",'V.1.'!J70)</f>
        <v/>
      </c>
      <c r="U744" s="205" t="str">
        <f>IF('V.1.'!L70="","",'V.1.'!L70)</f>
        <v/>
      </c>
      <c r="V744" s="205" t="str">
        <f>IF('V.1.'!M70="","",'V.1.'!M70)</f>
        <v/>
      </c>
      <c r="W744" s="205" t="str">
        <f>IF('V.1.'!N70="","",'V.1.'!N70)</f>
        <v/>
      </c>
      <c r="X744" s="205" t="str">
        <f>IF('V.1.'!O70="","",'V.1.'!O70)</f>
        <v/>
      </c>
      <c r="Y744" s="205" t="str">
        <f>IF('V.1.'!P70="","",'V.1.'!P70)</f>
        <v/>
      </c>
      <c r="Z744" s="158" t="str">
        <f>IF('V.1.'!Q70="","",'V.1.'!Q70)</f>
        <v/>
      </c>
      <c r="AA744" s="113"/>
      <c r="AB744" s="113"/>
      <c r="AC744" s="113"/>
      <c r="AD744" s="113"/>
    </row>
    <row r="745" spans="4:30" x14ac:dyDescent="0.25">
      <c r="D745" s="2454" t="str">
        <f t="shared" si="27"/>
        <v xml:space="preserve"> - </v>
      </c>
      <c r="E745" s="2454" t="str">
        <f t="shared" si="26"/>
        <v xml:space="preserve"> - </v>
      </c>
      <c r="F745" s="2421" t="s">
        <v>1145</v>
      </c>
      <c r="G745" s="1416" t="s">
        <v>5300</v>
      </c>
      <c r="H745" s="134">
        <v>5</v>
      </c>
      <c r="I745" s="135">
        <v>1</v>
      </c>
      <c r="J745" s="136">
        <v>44</v>
      </c>
      <c r="K745" s="301">
        <f>IF('V.1.'!A71="","",'V.1.'!A71)</f>
        <v>44</v>
      </c>
      <c r="L745" s="301" t="str">
        <f>IF('V.1.'!B71="","",'V.1.'!B71)</f>
        <v/>
      </c>
      <c r="M745" s="301" t="str">
        <f ca="1">IF('V.1.'!C71="","",'V.1.'!C71)</f>
        <v/>
      </c>
      <c r="N745" s="301" t="str">
        <f>IF('V.1.'!D71="","",'V.1.'!D71)</f>
        <v/>
      </c>
      <c r="O745" s="301" t="str">
        <f ca="1">IF('V.1.'!E71="","",'V.1.'!E71)</f>
        <v/>
      </c>
      <c r="P745" s="301" t="str">
        <f>IF('V.1.'!F71="","",'V.1.'!F71)</f>
        <v/>
      </c>
      <c r="Q745" s="301" t="str">
        <f ca="1">IF('V.1.'!R71="","",'V.1.'!R71)</f>
        <v/>
      </c>
      <c r="R745" s="301" t="str">
        <f>IF('V.1.'!H71="","",'V.1.'!H71)</f>
        <v/>
      </c>
      <c r="S745" s="301" t="str">
        <f>IF('V.1.'!I71="","",'V.1.'!I71)</f>
        <v/>
      </c>
      <c r="T745" s="301" t="str">
        <f>IF('V.1.'!J71="","",'V.1.'!J71)</f>
        <v/>
      </c>
      <c r="U745" s="205" t="str">
        <f>IF('V.1.'!L71="","",'V.1.'!L71)</f>
        <v/>
      </c>
      <c r="V745" s="205" t="str">
        <f>IF('V.1.'!M71="","",'V.1.'!M71)</f>
        <v/>
      </c>
      <c r="W745" s="205" t="str">
        <f>IF('V.1.'!N71="","",'V.1.'!N71)</f>
        <v/>
      </c>
      <c r="X745" s="205" t="str">
        <f>IF('V.1.'!O71="","",'V.1.'!O71)</f>
        <v/>
      </c>
      <c r="Y745" s="205" t="str">
        <f>IF('V.1.'!P71="","",'V.1.'!P71)</f>
        <v/>
      </c>
      <c r="Z745" s="158" t="str">
        <f>IF('V.1.'!Q71="","",'V.1.'!Q71)</f>
        <v/>
      </c>
      <c r="AA745" s="113"/>
      <c r="AB745" s="113"/>
      <c r="AC745" s="113"/>
      <c r="AD745" s="113"/>
    </row>
    <row r="746" spans="4:30" x14ac:dyDescent="0.25">
      <c r="D746" s="2454" t="str">
        <f t="shared" si="27"/>
        <v xml:space="preserve"> - </v>
      </c>
      <c r="E746" s="2454" t="str">
        <f t="shared" si="26"/>
        <v xml:space="preserve"> - </v>
      </c>
      <c r="F746" s="2421" t="s">
        <v>1146</v>
      </c>
      <c r="G746" s="1416" t="s">
        <v>5300</v>
      </c>
      <c r="H746" s="134">
        <v>5</v>
      </c>
      <c r="I746" s="135">
        <v>1</v>
      </c>
      <c r="J746" s="136">
        <v>45</v>
      </c>
      <c r="K746" s="301">
        <f>IF('V.1.'!A72="","",'V.1.'!A72)</f>
        <v>45</v>
      </c>
      <c r="L746" s="301" t="str">
        <f>IF('V.1.'!B72="","",'V.1.'!B72)</f>
        <v/>
      </c>
      <c r="M746" s="301" t="str">
        <f ca="1">IF('V.1.'!C72="","",'V.1.'!C72)</f>
        <v/>
      </c>
      <c r="N746" s="301" t="str">
        <f>IF('V.1.'!D72="","",'V.1.'!D72)</f>
        <v/>
      </c>
      <c r="O746" s="301" t="str">
        <f ca="1">IF('V.1.'!E72="","",'V.1.'!E72)</f>
        <v/>
      </c>
      <c r="P746" s="301" t="str">
        <f>IF('V.1.'!F72="","",'V.1.'!F72)</f>
        <v/>
      </c>
      <c r="Q746" s="301" t="str">
        <f ca="1">IF('V.1.'!R72="","",'V.1.'!R72)</f>
        <v/>
      </c>
      <c r="R746" s="301" t="str">
        <f>IF('V.1.'!H72="","",'V.1.'!H72)</f>
        <v/>
      </c>
      <c r="S746" s="301" t="str">
        <f>IF('V.1.'!I72="","",'V.1.'!I72)</f>
        <v/>
      </c>
      <c r="T746" s="301" t="str">
        <f>IF('V.1.'!J72="","",'V.1.'!J72)</f>
        <v/>
      </c>
      <c r="U746" s="205" t="str">
        <f>IF('V.1.'!L72="","",'V.1.'!L72)</f>
        <v/>
      </c>
      <c r="V746" s="205" t="str">
        <f>IF('V.1.'!M72="","",'V.1.'!M72)</f>
        <v/>
      </c>
      <c r="W746" s="205" t="str">
        <f>IF('V.1.'!N72="","",'V.1.'!N72)</f>
        <v/>
      </c>
      <c r="X746" s="205" t="str">
        <f>IF('V.1.'!O72="","",'V.1.'!O72)</f>
        <v/>
      </c>
      <c r="Y746" s="205" t="str">
        <f>IF('V.1.'!P72="","",'V.1.'!P72)</f>
        <v/>
      </c>
      <c r="Z746" s="158" t="str">
        <f>IF('V.1.'!Q72="","",'V.1.'!Q72)</f>
        <v/>
      </c>
      <c r="AA746" s="113"/>
      <c r="AB746" s="113"/>
      <c r="AC746" s="113"/>
      <c r="AD746" s="113"/>
    </row>
    <row r="747" spans="4:30" x14ac:dyDescent="0.25">
      <c r="D747" s="2454" t="str">
        <f t="shared" si="27"/>
        <v xml:space="preserve"> - </v>
      </c>
      <c r="E747" s="2454" t="str">
        <f t="shared" si="26"/>
        <v xml:space="preserve"> - </v>
      </c>
      <c r="F747" s="2421" t="s">
        <v>1147</v>
      </c>
      <c r="G747" s="1416" t="s">
        <v>5300</v>
      </c>
      <c r="H747" s="134">
        <v>5</v>
      </c>
      <c r="I747" s="135">
        <v>1</v>
      </c>
      <c r="J747" s="136">
        <v>46</v>
      </c>
      <c r="K747" s="301">
        <f>IF('V.1.'!A73="","",'V.1.'!A73)</f>
        <v>46</v>
      </c>
      <c r="L747" s="301" t="str">
        <f>IF('V.1.'!B73="","",'V.1.'!B73)</f>
        <v/>
      </c>
      <c r="M747" s="301" t="str">
        <f ca="1">IF('V.1.'!C73="","",'V.1.'!C73)</f>
        <v/>
      </c>
      <c r="N747" s="301" t="str">
        <f>IF('V.1.'!D73="","",'V.1.'!D73)</f>
        <v/>
      </c>
      <c r="O747" s="301" t="str">
        <f ca="1">IF('V.1.'!E73="","",'V.1.'!E73)</f>
        <v/>
      </c>
      <c r="P747" s="301" t="str">
        <f>IF('V.1.'!F73="","",'V.1.'!F73)</f>
        <v/>
      </c>
      <c r="Q747" s="301" t="str">
        <f ca="1">IF('V.1.'!R73="","",'V.1.'!R73)</f>
        <v/>
      </c>
      <c r="R747" s="301" t="str">
        <f>IF('V.1.'!H73="","",'V.1.'!H73)</f>
        <v/>
      </c>
      <c r="S747" s="301" t="str">
        <f>IF('V.1.'!I73="","",'V.1.'!I73)</f>
        <v/>
      </c>
      <c r="T747" s="301" t="str">
        <f>IF('V.1.'!J73="","",'V.1.'!J73)</f>
        <v/>
      </c>
      <c r="U747" s="205" t="str">
        <f>IF('V.1.'!L73="","",'V.1.'!L73)</f>
        <v/>
      </c>
      <c r="V747" s="205" t="str">
        <f>IF('V.1.'!M73="","",'V.1.'!M73)</f>
        <v/>
      </c>
      <c r="W747" s="205" t="str">
        <f>IF('V.1.'!N73="","",'V.1.'!N73)</f>
        <v/>
      </c>
      <c r="X747" s="205" t="str">
        <f>IF('V.1.'!O73="","",'V.1.'!O73)</f>
        <v/>
      </c>
      <c r="Y747" s="205" t="str">
        <f>IF('V.1.'!P73="","",'V.1.'!P73)</f>
        <v/>
      </c>
      <c r="Z747" s="158" t="str">
        <f>IF('V.1.'!Q73="","",'V.1.'!Q73)</f>
        <v/>
      </c>
      <c r="AA747" s="113"/>
      <c r="AB747" s="113"/>
      <c r="AC747" s="113"/>
      <c r="AD747" s="113"/>
    </row>
    <row r="748" spans="4:30" x14ac:dyDescent="0.25">
      <c r="D748" s="2454" t="str">
        <f t="shared" si="27"/>
        <v xml:space="preserve"> - </v>
      </c>
      <c r="E748" s="2454" t="str">
        <f t="shared" si="26"/>
        <v xml:space="preserve"> - </v>
      </c>
      <c r="F748" s="2421" t="s">
        <v>1148</v>
      </c>
      <c r="G748" s="1416" t="s">
        <v>5300</v>
      </c>
      <c r="H748" s="134">
        <v>5</v>
      </c>
      <c r="I748" s="135">
        <v>1</v>
      </c>
      <c r="J748" s="136">
        <v>47</v>
      </c>
      <c r="K748" s="301">
        <f>IF('V.1.'!A74="","",'V.1.'!A74)</f>
        <v>47</v>
      </c>
      <c r="L748" s="301" t="str">
        <f>IF('V.1.'!B74="","",'V.1.'!B74)</f>
        <v/>
      </c>
      <c r="M748" s="301" t="str">
        <f ca="1">IF('V.1.'!C74="","",'V.1.'!C74)</f>
        <v/>
      </c>
      <c r="N748" s="301" t="str">
        <f>IF('V.1.'!D74="","",'V.1.'!D74)</f>
        <v/>
      </c>
      <c r="O748" s="301" t="str">
        <f ca="1">IF('V.1.'!E74="","",'V.1.'!E74)</f>
        <v/>
      </c>
      <c r="P748" s="301" t="str">
        <f>IF('V.1.'!F74="","",'V.1.'!F74)</f>
        <v/>
      </c>
      <c r="Q748" s="301" t="str">
        <f ca="1">IF('V.1.'!R74="","",'V.1.'!R74)</f>
        <v/>
      </c>
      <c r="R748" s="301" t="str">
        <f>IF('V.1.'!H74="","",'V.1.'!H74)</f>
        <v/>
      </c>
      <c r="S748" s="301" t="str">
        <f>IF('V.1.'!I74="","",'V.1.'!I74)</f>
        <v/>
      </c>
      <c r="T748" s="301" t="str">
        <f>IF('V.1.'!J74="","",'V.1.'!J74)</f>
        <v/>
      </c>
      <c r="U748" s="205" t="str">
        <f>IF('V.1.'!L74="","",'V.1.'!L74)</f>
        <v/>
      </c>
      <c r="V748" s="205" t="str">
        <f>IF('V.1.'!M74="","",'V.1.'!M74)</f>
        <v/>
      </c>
      <c r="W748" s="205" t="str">
        <f>IF('V.1.'!N74="","",'V.1.'!N74)</f>
        <v/>
      </c>
      <c r="X748" s="205" t="str">
        <f>IF('V.1.'!O74="","",'V.1.'!O74)</f>
        <v/>
      </c>
      <c r="Y748" s="205" t="str">
        <f>IF('V.1.'!P74="","",'V.1.'!P74)</f>
        <v/>
      </c>
      <c r="Z748" s="158" t="str">
        <f>IF('V.1.'!Q74="","",'V.1.'!Q74)</f>
        <v/>
      </c>
      <c r="AA748" s="113"/>
      <c r="AB748" s="113"/>
      <c r="AC748" s="113"/>
      <c r="AD748" s="113"/>
    </row>
    <row r="749" spans="4:30" x14ac:dyDescent="0.25">
      <c r="D749" s="2454" t="str">
        <f t="shared" si="27"/>
        <v xml:space="preserve"> - </v>
      </c>
      <c r="E749" s="2454" t="str">
        <f t="shared" si="26"/>
        <v xml:space="preserve"> - </v>
      </c>
      <c r="F749" s="2421" t="s">
        <v>1149</v>
      </c>
      <c r="G749" s="1416" t="s">
        <v>5300</v>
      </c>
      <c r="H749" s="134">
        <v>5</v>
      </c>
      <c r="I749" s="135">
        <v>1</v>
      </c>
      <c r="J749" s="136">
        <v>48</v>
      </c>
      <c r="K749" s="301">
        <f>IF('V.1.'!A75="","",'V.1.'!A75)</f>
        <v>48</v>
      </c>
      <c r="L749" s="301" t="str">
        <f>IF('V.1.'!B75="","",'V.1.'!B75)</f>
        <v/>
      </c>
      <c r="M749" s="301" t="str">
        <f ca="1">IF('V.1.'!C75="","",'V.1.'!C75)</f>
        <v/>
      </c>
      <c r="N749" s="301" t="str">
        <f>IF('V.1.'!D75="","",'V.1.'!D75)</f>
        <v/>
      </c>
      <c r="O749" s="301" t="str">
        <f ca="1">IF('V.1.'!E75="","",'V.1.'!E75)</f>
        <v/>
      </c>
      <c r="P749" s="301" t="str">
        <f>IF('V.1.'!F75="","",'V.1.'!F75)</f>
        <v/>
      </c>
      <c r="Q749" s="301" t="str">
        <f ca="1">IF('V.1.'!R75="","",'V.1.'!R75)</f>
        <v/>
      </c>
      <c r="R749" s="301" t="str">
        <f>IF('V.1.'!H75="","",'V.1.'!H75)</f>
        <v/>
      </c>
      <c r="S749" s="301" t="str">
        <f>IF('V.1.'!I75="","",'V.1.'!I75)</f>
        <v/>
      </c>
      <c r="T749" s="301" t="str">
        <f>IF('V.1.'!J75="","",'V.1.'!J75)</f>
        <v/>
      </c>
      <c r="U749" s="205" t="str">
        <f>IF('V.1.'!L75="","",'V.1.'!L75)</f>
        <v/>
      </c>
      <c r="V749" s="205" t="str">
        <f>IF('V.1.'!M75="","",'V.1.'!M75)</f>
        <v/>
      </c>
      <c r="W749" s="205" t="str">
        <f>IF('V.1.'!N75="","",'V.1.'!N75)</f>
        <v/>
      </c>
      <c r="X749" s="205" t="str">
        <f>IF('V.1.'!O75="","",'V.1.'!O75)</f>
        <v/>
      </c>
      <c r="Y749" s="205" t="str">
        <f>IF('V.1.'!P75="","",'V.1.'!P75)</f>
        <v/>
      </c>
      <c r="Z749" s="158" t="str">
        <f>IF('V.1.'!Q75="","",'V.1.'!Q75)</f>
        <v/>
      </c>
      <c r="AA749" s="113"/>
      <c r="AB749" s="113"/>
      <c r="AC749" s="113"/>
      <c r="AD749" s="113"/>
    </row>
    <row r="750" spans="4:30" x14ac:dyDescent="0.25">
      <c r="D750" s="2454" t="str">
        <f t="shared" si="27"/>
        <v xml:space="preserve"> - </v>
      </c>
      <c r="E750" s="2454" t="str">
        <f t="shared" si="26"/>
        <v xml:space="preserve"> - </v>
      </c>
      <c r="F750" s="2421" t="s">
        <v>1150</v>
      </c>
      <c r="G750" s="1416" t="s">
        <v>5300</v>
      </c>
      <c r="H750" s="134">
        <v>5</v>
      </c>
      <c r="I750" s="135">
        <v>1</v>
      </c>
      <c r="J750" s="136">
        <v>49</v>
      </c>
      <c r="K750" s="301">
        <f>IF('V.1.'!A76="","",'V.1.'!A76)</f>
        <v>49</v>
      </c>
      <c r="L750" s="301" t="str">
        <f>IF('V.1.'!B76="","",'V.1.'!B76)</f>
        <v/>
      </c>
      <c r="M750" s="301" t="str">
        <f ca="1">IF('V.1.'!C76="","",'V.1.'!C76)</f>
        <v/>
      </c>
      <c r="N750" s="301" t="str">
        <f>IF('V.1.'!D76="","",'V.1.'!D76)</f>
        <v/>
      </c>
      <c r="O750" s="301" t="str">
        <f ca="1">IF('V.1.'!E76="","",'V.1.'!E76)</f>
        <v/>
      </c>
      <c r="P750" s="301" t="str">
        <f>IF('V.1.'!F76="","",'V.1.'!F76)</f>
        <v/>
      </c>
      <c r="Q750" s="301" t="str">
        <f ca="1">IF('V.1.'!R76="","",'V.1.'!R76)</f>
        <v/>
      </c>
      <c r="R750" s="301" t="str">
        <f>IF('V.1.'!H76="","",'V.1.'!H76)</f>
        <v/>
      </c>
      <c r="S750" s="301" t="str">
        <f>IF('V.1.'!I76="","",'V.1.'!I76)</f>
        <v/>
      </c>
      <c r="T750" s="301" t="str">
        <f>IF('V.1.'!J76="","",'V.1.'!J76)</f>
        <v/>
      </c>
      <c r="U750" s="205" t="str">
        <f>IF('V.1.'!L76="","",'V.1.'!L76)</f>
        <v/>
      </c>
      <c r="V750" s="205" t="str">
        <f>IF('V.1.'!M76="","",'V.1.'!M76)</f>
        <v/>
      </c>
      <c r="W750" s="205" t="str">
        <f>IF('V.1.'!N76="","",'V.1.'!N76)</f>
        <v/>
      </c>
      <c r="X750" s="205" t="str">
        <f>IF('V.1.'!O76="","",'V.1.'!O76)</f>
        <v/>
      </c>
      <c r="Y750" s="205" t="str">
        <f>IF('V.1.'!P76="","",'V.1.'!P76)</f>
        <v/>
      </c>
      <c r="Z750" s="158" t="str">
        <f>IF('V.1.'!Q76="","",'V.1.'!Q76)</f>
        <v/>
      </c>
      <c r="AA750" s="113"/>
      <c r="AB750" s="113"/>
      <c r="AC750" s="113"/>
      <c r="AD750" s="113"/>
    </row>
    <row r="751" spans="4:30" x14ac:dyDescent="0.25">
      <c r="D751" s="2454" t="str">
        <f t="shared" si="27"/>
        <v xml:space="preserve"> - </v>
      </c>
      <c r="E751" s="2454" t="str">
        <f t="shared" si="26"/>
        <v xml:space="preserve"> - </v>
      </c>
      <c r="F751" s="2421" t="s">
        <v>1151</v>
      </c>
      <c r="G751" s="1416" t="s">
        <v>5300</v>
      </c>
      <c r="H751" s="134">
        <v>5</v>
      </c>
      <c r="I751" s="135">
        <v>1</v>
      </c>
      <c r="J751" s="136">
        <v>50</v>
      </c>
      <c r="K751" s="301">
        <f>IF('V.1.'!A77="","",'V.1.'!A77)</f>
        <v>50</v>
      </c>
      <c r="L751" s="301" t="str">
        <f>IF('V.1.'!B77="","",'V.1.'!B77)</f>
        <v/>
      </c>
      <c r="M751" s="301" t="str">
        <f ca="1">IF('V.1.'!C77="","",'V.1.'!C77)</f>
        <v/>
      </c>
      <c r="N751" s="301" t="str">
        <f>IF('V.1.'!D77="","",'V.1.'!D77)</f>
        <v/>
      </c>
      <c r="O751" s="301" t="str">
        <f ca="1">IF('V.1.'!E77="","",'V.1.'!E77)</f>
        <v/>
      </c>
      <c r="P751" s="301" t="str">
        <f>IF('V.1.'!F77="","",'V.1.'!F77)</f>
        <v/>
      </c>
      <c r="Q751" s="301" t="str">
        <f ca="1">IF('V.1.'!R77="","",'V.1.'!R77)</f>
        <v/>
      </c>
      <c r="R751" s="301" t="str">
        <f>IF('V.1.'!H77="","",'V.1.'!H77)</f>
        <v/>
      </c>
      <c r="S751" s="301" t="str">
        <f>IF('V.1.'!I77="","",'V.1.'!I77)</f>
        <v/>
      </c>
      <c r="T751" s="301" t="str">
        <f>IF('V.1.'!J77="","",'V.1.'!J77)</f>
        <v/>
      </c>
      <c r="U751" s="205" t="str">
        <f>IF('V.1.'!L77="","",'V.1.'!L77)</f>
        <v/>
      </c>
      <c r="V751" s="205" t="str">
        <f>IF('V.1.'!M77="","",'V.1.'!M77)</f>
        <v/>
      </c>
      <c r="W751" s="205" t="str">
        <f>IF('V.1.'!N77="","",'V.1.'!N77)</f>
        <v/>
      </c>
      <c r="X751" s="205" t="str">
        <f>IF('V.1.'!O77="","",'V.1.'!O77)</f>
        <v/>
      </c>
      <c r="Y751" s="205" t="str">
        <f>IF('V.1.'!P77="","",'V.1.'!P77)</f>
        <v/>
      </c>
      <c r="Z751" s="158" t="str">
        <f>IF('V.1.'!Q77="","",'V.1.'!Q77)</f>
        <v/>
      </c>
      <c r="AA751" s="113"/>
      <c r="AB751" s="113"/>
      <c r="AC751" s="113"/>
      <c r="AD751" s="113"/>
    </row>
    <row r="752" spans="4:30" x14ac:dyDescent="0.25">
      <c r="D752" s="2454" t="str">
        <f t="shared" si="27"/>
        <v xml:space="preserve"> - </v>
      </c>
      <c r="E752" s="2454" t="str">
        <f t="shared" ref="E752:E815" si="28">E751</f>
        <v xml:space="preserve"> - </v>
      </c>
      <c r="F752" s="2421" t="s">
        <v>1152</v>
      </c>
      <c r="G752" s="1416" t="s">
        <v>5300</v>
      </c>
      <c r="H752" s="134">
        <v>5</v>
      </c>
      <c r="I752" s="135">
        <v>1</v>
      </c>
      <c r="J752" s="136">
        <v>51</v>
      </c>
      <c r="K752" s="301">
        <f>IF('V.1.'!A78="","",'V.1.'!A78)</f>
        <v>51</v>
      </c>
      <c r="L752" s="301" t="str">
        <f>IF('V.1.'!B78="","",'V.1.'!B78)</f>
        <v/>
      </c>
      <c r="M752" s="301" t="str">
        <f ca="1">IF('V.1.'!C78="","",'V.1.'!C78)</f>
        <v/>
      </c>
      <c r="N752" s="301" t="str">
        <f>IF('V.1.'!D78="","",'V.1.'!D78)</f>
        <v/>
      </c>
      <c r="O752" s="301" t="str">
        <f ca="1">IF('V.1.'!E78="","",'V.1.'!E78)</f>
        <v/>
      </c>
      <c r="P752" s="301" t="str">
        <f>IF('V.1.'!F78="","",'V.1.'!F78)</f>
        <v/>
      </c>
      <c r="Q752" s="301" t="str">
        <f ca="1">IF('V.1.'!R78="","",'V.1.'!R78)</f>
        <v/>
      </c>
      <c r="R752" s="301" t="str">
        <f>IF('V.1.'!H78="","",'V.1.'!H78)</f>
        <v/>
      </c>
      <c r="S752" s="301" t="str">
        <f>IF('V.1.'!I78="","",'V.1.'!I78)</f>
        <v/>
      </c>
      <c r="T752" s="301" t="str">
        <f>IF('V.1.'!J78="","",'V.1.'!J78)</f>
        <v/>
      </c>
      <c r="U752" s="205" t="str">
        <f>IF('V.1.'!L78="","",'V.1.'!L78)</f>
        <v/>
      </c>
      <c r="V752" s="205" t="str">
        <f>IF('V.1.'!M78="","",'V.1.'!M78)</f>
        <v/>
      </c>
      <c r="W752" s="205" t="str">
        <f>IF('V.1.'!N78="","",'V.1.'!N78)</f>
        <v/>
      </c>
      <c r="X752" s="205" t="str">
        <f>IF('V.1.'!O78="","",'V.1.'!O78)</f>
        <v/>
      </c>
      <c r="Y752" s="205" t="str">
        <f>IF('V.1.'!P78="","",'V.1.'!P78)</f>
        <v/>
      </c>
      <c r="Z752" s="158" t="str">
        <f>IF('V.1.'!Q78="","",'V.1.'!Q78)</f>
        <v/>
      </c>
      <c r="AA752" s="113"/>
      <c r="AB752" s="113"/>
      <c r="AC752" s="113"/>
      <c r="AD752" s="113"/>
    </row>
    <row r="753" spans="4:30" x14ac:dyDescent="0.25">
      <c r="D753" s="2454" t="str">
        <f t="shared" si="27"/>
        <v xml:space="preserve"> - </v>
      </c>
      <c r="E753" s="2454" t="str">
        <f t="shared" si="28"/>
        <v xml:space="preserve"> - </v>
      </c>
      <c r="F753" s="2421" t="s">
        <v>1153</v>
      </c>
      <c r="G753" s="1416" t="s">
        <v>5300</v>
      </c>
      <c r="H753" s="134">
        <v>5</v>
      </c>
      <c r="I753" s="135">
        <v>1</v>
      </c>
      <c r="J753" s="136">
        <v>52</v>
      </c>
      <c r="K753" s="301">
        <f>IF('V.1.'!A79="","",'V.1.'!A79)</f>
        <v>52</v>
      </c>
      <c r="L753" s="301" t="str">
        <f>IF('V.1.'!B79="","",'V.1.'!B79)</f>
        <v/>
      </c>
      <c r="M753" s="301" t="str">
        <f ca="1">IF('V.1.'!C79="","",'V.1.'!C79)</f>
        <v/>
      </c>
      <c r="N753" s="301" t="str">
        <f>IF('V.1.'!D79="","",'V.1.'!D79)</f>
        <v/>
      </c>
      <c r="O753" s="301" t="str">
        <f ca="1">IF('V.1.'!E79="","",'V.1.'!E79)</f>
        <v/>
      </c>
      <c r="P753" s="301" t="str">
        <f>IF('V.1.'!F79="","",'V.1.'!F79)</f>
        <v/>
      </c>
      <c r="Q753" s="301" t="str">
        <f ca="1">IF('V.1.'!R79="","",'V.1.'!R79)</f>
        <v/>
      </c>
      <c r="R753" s="301" t="str">
        <f>IF('V.1.'!H79="","",'V.1.'!H79)</f>
        <v/>
      </c>
      <c r="S753" s="301" t="str">
        <f>IF('V.1.'!I79="","",'V.1.'!I79)</f>
        <v/>
      </c>
      <c r="T753" s="301" t="str">
        <f>IF('V.1.'!J79="","",'V.1.'!J79)</f>
        <v/>
      </c>
      <c r="U753" s="205" t="str">
        <f>IF('V.1.'!L79="","",'V.1.'!L79)</f>
        <v/>
      </c>
      <c r="V753" s="205" t="str">
        <f>IF('V.1.'!M79="","",'V.1.'!M79)</f>
        <v/>
      </c>
      <c r="W753" s="205" t="str">
        <f>IF('V.1.'!N79="","",'V.1.'!N79)</f>
        <v/>
      </c>
      <c r="X753" s="205" t="str">
        <f>IF('V.1.'!O79="","",'V.1.'!O79)</f>
        <v/>
      </c>
      <c r="Y753" s="205" t="str">
        <f>IF('V.1.'!P79="","",'V.1.'!P79)</f>
        <v/>
      </c>
      <c r="Z753" s="158" t="str">
        <f>IF('V.1.'!Q79="","",'V.1.'!Q79)</f>
        <v/>
      </c>
      <c r="AA753" s="113"/>
      <c r="AB753" s="113"/>
      <c r="AC753" s="113"/>
      <c r="AD753" s="113"/>
    </row>
    <row r="754" spans="4:30" x14ac:dyDescent="0.25">
      <c r="D754" s="2454" t="str">
        <f t="shared" si="27"/>
        <v xml:space="preserve"> - </v>
      </c>
      <c r="E754" s="2454" t="str">
        <f t="shared" si="28"/>
        <v xml:space="preserve"> - </v>
      </c>
      <c r="F754" s="2421" t="s">
        <v>1154</v>
      </c>
      <c r="G754" s="1416" t="s">
        <v>5300</v>
      </c>
      <c r="H754" s="134">
        <v>5</v>
      </c>
      <c r="I754" s="135">
        <v>1</v>
      </c>
      <c r="J754" s="136">
        <v>53</v>
      </c>
      <c r="K754" s="301">
        <f>IF('V.1.'!A80="","",'V.1.'!A80)</f>
        <v>53</v>
      </c>
      <c r="L754" s="301" t="str">
        <f>IF('V.1.'!B80="","",'V.1.'!B80)</f>
        <v/>
      </c>
      <c r="M754" s="301" t="str">
        <f ca="1">IF('V.1.'!C80="","",'V.1.'!C80)</f>
        <v/>
      </c>
      <c r="N754" s="301" t="str">
        <f>IF('V.1.'!D80="","",'V.1.'!D80)</f>
        <v/>
      </c>
      <c r="O754" s="301" t="str">
        <f ca="1">IF('V.1.'!E80="","",'V.1.'!E80)</f>
        <v/>
      </c>
      <c r="P754" s="301" t="str">
        <f>IF('V.1.'!F80="","",'V.1.'!F80)</f>
        <v/>
      </c>
      <c r="Q754" s="301" t="str">
        <f ca="1">IF('V.1.'!R80="","",'V.1.'!R80)</f>
        <v/>
      </c>
      <c r="R754" s="301" t="str">
        <f>IF('V.1.'!H80="","",'V.1.'!H80)</f>
        <v/>
      </c>
      <c r="S754" s="301" t="str">
        <f>IF('V.1.'!I80="","",'V.1.'!I80)</f>
        <v/>
      </c>
      <c r="T754" s="301" t="str">
        <f>IF('V.1.'!J80="","",'V.1.'!J80)</f>
        <v/>
      </c>
      <c r="U754" s="205" t="str">
        <f>IF('V.1.'!L80="","",'V.1.'!L80)</f>
        <v/>
      </c>
      <c r="V754" s="205" t="str">
        <f>IF('V.1.'!M80="","",'V.1.'!M80)</f>
        <v/>
      </c>
      <c r="W754" s="205" t="str">
        <f>IF('V.1.'!N80="","",'V.1.'!N80)</f>
        <v/>
      </c>
      <c r="X754" s="205" t="str">
        <f>IF('V.1.'!O80="","",'V.1.'!O80)</f>
        <v/>
      </c>
      <c r="Y754" s="205" t="str">
        <f>IF('V.1.'!P80="","",'V.1.'!P80)</f>
        <v/>
      </c>
      <c r="Z754" s="158" t="str">
        <f>IF('V.1.'!Q80="","",'V.1.'!Q80)</f>
        <v/>
      </c>
      <c r="AA754" s="113"/>
      <c r="AB754" s="113"/>
      <c r="AC754" s="113"/>
      <c r="AD754" s="113"/>
    </row>
    <row r="755" spans="4:30" x14ac:dyDescent="0.25">
      <c r="D755" s="2454" t="str">
        <f t="shared" si="27"/>
        <v xml:space="preserve"> - </v>
      </c>
      <c r="E755" s="2454" t="str">
        <f t="shared" si="28"/>
        <v xml:space="preserve"> - </v>
      </c>
      <c r="F755" s="2421" t="s">
        <v>1155</v>
      </c>
      <c r="G755" s="1416" t="s">
        <v>5300</v>
      </c>
      <c r="H755" s="134">
        <v>5</v>
      </c>
      <c r="I755" s="135">
        <v>1</v>
      </c>
      <c r="J755" s="136">
        <v>54</v>
      </c>
      <c r="K755" s="301">
        <f>IF('V.1.'!A81="","",'V.1.'!A81)</f>
        <v>54</v>
      </c>
      <c r="L755" s="301" t="str">
        <f>IF('V.1.'!B81="","",'V.1.'!B81)</f>
        <v/>
      </c>
      <c r="M755" s="301" t="str">
        <f ca="1">IF('V.1.'!C81="","",'V.1.'!C81)</f>
        <v/>
      </c>
      <c r="N755" s="301" t="str">
        <f>IF('V.1.'!D81="","",'V.1.'!D81)</f>
        <v/>
      </c>
      <c r="O755" s="301" t="str">
        <f ca="1">IF('V.1.'!E81="","",'V.1.'!E81)</f>
        <v/>
      </c>
      <c r="P755" s="301" t="str">
        <f>IF('V.1.'!F81="","",'V.1.'!F81)</f>
        <v/>
      </c>
      <c r="Q755" s="301" t="str">
        <f ca="1">IF('V.1.'!R81="","",'V.1.'!R81)</f>
        <v/>
      </c>
      <c r="R755" s="301" t="str">
        <f>IF('V.1.'!H81="","",'V.1.'!H81)</f>
        <v/>
      </c>
      <c r="S755" s="301" t="str">
        <f>IF('V.1.'!I81="","",'V.1.'!I81)</f>
        <v/>
      </c>
      <c r="T755" s="301" t="str">
        <f>IF('V.1.'!J81="","",'V.1.'!J81)</f>
        <v/>
      </c>
      <c r="U755" s="205" t="str">
        <f>IF('V.1.'!L81="","",'V.1.'!L81)</f>
        <v/>
      </c>
      <c r="V755" s="205" t="str">
        <f>IF('V.1.'!M81="","",'V.1.'!M81)</f>
        <v/>
      </c>
      <c r="W755" s="205" t="str">
        <f>IF('V.1.'!N81="","",'V.1.'!N81)</f>
        <v/>
      </c>
      <c r="X755" s="205" t="str">
        <f>IF('V.1.'!O81="","",'V.1.'!O81)</f>
        <v/>
      </c>
      <c r="Y755" s="205" t="str">
        <f>IF('V.1.'!P81="","",'V.1.'!P81)</f>
        <v/>
      </c>
      <c r="Z755" s="158" t="str">
        <f>IF('V.1.'!Q81="","",'V.1.'!Q81)</f>
        <v/>
      </c>
      <c r="AA755" s="113"/>
      <c r="AB755" s="113"/>
      <c r="AC755" s="113"/>
      <c r="AD755" s="113"/>
    </row>
    <row r="756" spans="4:30" x14ac:dyDescent="0.25">
      <c r="D756" s="2454" t="str">
        <f t="shared" si="27"/>
        <v xml:space="preserve"> - </v>
      </c>
      <c r="E756" s="2454" t="str">
        <f t="shared" si="28"/>
        <v xml:space="preserve"> - </v>
      </c>
      <c r="F756" s="2421" t="s">
        <v>1156</v>
      </c>
      <c r="G756" s="1416" t="s">
        <v>5300</v>
      </c>
      <c r="H756" s="134">
        <v>5</v>
      </c>
      <c r="I756" s="135">
        <v>1</v>
      </c>
      <c r="J756" s="136">
        <v>55</v>
      </c>
      <c r="K756" s="301">
        <f>IF('V.1.'!A82="","",'V.1.'!A82)</f>
        <v>55</v>
      </c>
      <c r="L756" s="301" t="str">
        <f>IF('V.1.'!B82="","",'V.1.'!B82)</f>
        <v/>
      </c>
      <c r="M756" s="301" t="str">
        <f ca="1">IF('V.1.'!C82="","",'V.1.'!C82)</f>
        <v/>
      </c>
      <c r="N756" s="301" t="str">
        <f>IF('V.1.'!D82="","",'V.1.'!D82)</f>
        <v/>
      </c>
      <c r="O756" s="301" t="str">
        <f ca="1">IF('V.1.'!E82="","",'V.1.'!E82)</f>
        <v/>
      </c>
      <c r="P756" s="301" t="str">
        <f>IF('V.1.'!F82="","",'V.1.'!F82)</f>
        <v/>
      </c>
      <c r="Q756" s="301" t="str">
        <f ca="1">IF('V.1.'!R82="","",'V.1.'!R82)</f>
        <v/>
      </c>
      <c r="R756" s="301" t="str">
        <f>IF('V.1.'!H82="","",'V.1.'!H82)</f>
        <v/>
      </c>
      <c r="S756" s="301" t="str">
        <f>IF('V.1.'!I82="","",'V.1.'!I82)</f>
        <v/>
      </c>
      <c r="T756" s="301" t="str">
        <f>IF('V.1.'!J82="","",'V.1.'!J82)</f>
        <v/>
      </c>
      <c r="U756" s="205" t="str">
        <f>IF('V.1.'!L82="","",'V.1.'!L82)</f>
        <v/>
      </c>
      <c r="V756" s="205" t="str">
        <f>IF('V.1.'!M82="","",'V.1.'!M82)</f>
        <v/>
      </c>
      <c r="W756" s="205" t="str">
        <f>IF('V.1.'!N82="","",'V.1.'!N82)</f>
        <v/>
      </c>
      <c r="X756" s="205" t="str">
        <f>IF('V.1.'!O82="","",'V.1.'!O82)</f>
        <v/>
      </c>
      <c r="Y756" s="205" t="str">
        <f>IF('V.1.'!P82="","",'V.1.'!P82)</f>
        <v/>
      </c>
      <c r="Z756" s="158" t="str">
        <f>IF('V.1.'!Q82="","",'V.1.'!Q82)</f>
        <v/>
      </c>
      <c r="AA756" s="113"/>
      <c r="AB756" s="113"/>
      <c r="AC756" s="113"/>
      <c r="AD756" s="113"/>
    </row>
    <row r="757" spans="4:30" x14ac:dyDescent="0.25">
      <c r="D757" s="2454" t="str">
        <f t="shared" si="27"/>
        <v xml:space="preserve"> - </v>
      </c>
      <c r="E757" s="2454" t="str">
        <f t="shared" si="28"/>
        <v xml:space="preserve"> - </v>
      </c>
      <c r="F757" s="2421" t="s">
        <v>1157</v>
      </c>
      <c r="G757" s="1416" t="s">
        <v>5300</v>
      </c>
      <c r="H757" s="134">
        <v>5</v>
      </c>
      <c r="I757" s="135">
        <v>1</v>
      </c>
      <c r="J757" s="136">
        <v>56</v>
      </c>
      <c r="K757" s="301">
        <f>IF('V.1.'!A83="","",'V.1.'!A83)</f>
        <v>56</v>
      </c>
      <c r="L757" s="301" t="str">
        <f>IF('V.1.'!B83="","",'V.1.'!B83)</f>
        <v/>
      </c>
      <c r="M757" s="301" t="str">
        <f ca="1">IF('V.1.'!C83="","",'V.1.'!C83)</f>
        <v/>
      </c>
      <c r="N757" s="301" t="str">
        <f>IF('V.1.'!D83="","",'V.1.'!D83)</f>
        <v/>
      </c>
      <c r="O757" s="301" t="str">
        <f ca="1">IF('V.1.'!E83="","",'V.1.'!E83)</f>
        <v/>
      </c>
      <c r="P757" s="301" t="str">
        <f>IF('V.1.'!F83="","",'V.1.'!F83)</f>
        <v/>
      </c>
      <c r="Q757" s="301" t="str">
        <f ca="1">IF('V.1.'!R83="","",'V.1.'!R83)</f>
        <v/>
      </c>
      <c r="R757" s="301" t="str">
        <f>IF('V.1.'!H83="","",'V.1.'!H83)</f>
        <v/>
      </c>
      <c r="S757" s="301" t="str">
        <f>IF('V.1.'!I83="","",'V.1.'!I83)</f>
        <v/>
      </c>
      <c r="T757" s="301" t="str">
        <f>IF('V.1.'!J83="","",'V.1.'!J83)</f>
        <v/>
      </c>
      <c r="U757" s="205" t="str">
        <f>IF('V.1.'!L83="","",'V.1.'!L83)</f>
        <v/>
      </c>
      <c r="V757" s="205" t="str">
        <f>IF('V.1.'!M83="","",'V.1.'!M83)</f>
        <v/>
      </c>
      <c r="W757" s="205" t="str">
        <f>IF('V.1.'!N83="","",'V.1.'!N83)</f>
        <v/>
      </c>
      <c r="X757" s="205" t="str">
        <f>IF('V.1.'!O83="","",'V.1.'!O83)</f>
        <v/>
      </c>
      <c r="Y757" s="205" t="str">
        <f>IF('V.1.'!P83="","",'V.1.'!P83)</f>
        <v/>
      </c>
      <c r="Z757" s="158" t="str">
        <f>IF('V.1.'!Q83="","",'V.1.'!Q83)</f>
        <v/>
      </c>
      <c r="AA757" s="113"/>
      <c r="AB757" s="113"/>
      <c r="AC757" s="113"/>
      <c r="AD757" s="113"/>
    </row>
    <row r="758" spans="4:30" x14ac:dyDescent="0.25">
      <c r="D758" s="2454" t="str">
        <f t="shared" si="27"/>
        <v xml:space="preserve"> - </v>
      </c>
      <c r="E758" s="2454" t="str">
        <f t="shared" si="28"/>
        <v xml:space="preserve"> - </v>
      </c>
      <c r="F758" s="2421" t="s">
        <v>1158</v>
      </c>
      <c r="G758" s="1416" t="s">
        <v>5300</v>
      </c>
      <c r="H758" s="134">
        <v>5</v>
      </c>
      <c r="I758" s="135">
        <v>1</v>
      </c>
      <c r="J758" s="136">
        <v>57</v>
      </c>
      <c r="K758" s="301">
        <f>IF('V.1.'!A84="","",'V.1.'!A84)</f>
        <v>57</v>
      </c>
      <c r="L758" s="301" t="str">
        <f>IF('V.1.'!B84="","",'V.1.'!B84)</f>
        <v/>
      </c>
      <c r="M758" s="301" t="str">
        <f ca="1">IF('V.1.'!C84="","",'V.1.'!C84)</f>
        <v/>
      </c>
      <c r="N758" s="301" t="str">
        <f>IF('V.1.'!D84="","",'V.1.'!D84)</f>
        <v/>
      </c>
      <c r="O758" s="301" t="str">
        <f ca="1">IF('V.1.'!E84="","",'V.1.'!E84)</f>
        <v/>
      </c>
      <c r="P758" s="301" t="str">
        <f>IF('V.1.'!F84="","",'V.1.'!F84)</f>
        <v/>
      </c>
      <c r="Q758" s="301" t="str">
        <f ca="1">IF('V.1.'!R84="","",'V.1.'!R84)</f>
        <v/>
      </c>
      <c r="R758" s="301" t="str">
        <f>IF('V.1.'!H84="","",'V.1.'!H84)</f>
        <v/>
      </c>
      <c r="S758" s="301" t="str">
        <f>IF('V.1.'!I84="","",'V.1.'!I84)</f>
        <v/>
      </c>
      <c r="T758" s="301" t="str">
        <f>IF('V.1.'!J84="","",'V.1.'!J84)</f>
        <v/>
      </c>
      <c r="U758" s="205" t="str">
        <f>IF('V.1.'!L84="","",'V.1.'!L84)</f>
        <v/>
      </c>
      <c r="V758" s="205" t="str">
        <f>IF('V.1.'!M84="","",'V.1.'!M84)</f>
        <v/>
      </c>
      <c r="W758" s="205" t="str">
        <f>IF('V.1.'!N84="","",'V.1.'!N84)</f>
        <v/>
      </c>
      <c r="X758" s="205" t="str">
        <f>IF('V.1.'!O84="","",'V.1.'!O84)</f>
        <v/>
      </c>
      <c r="Y758" s="205" t="str">
        <f>IF('V.1.'!P84="","",'V.1.'!P84)</f>
        <v/>
      </c>
      <c r="Z758" s="158" t="str">
        <f>IF('V.1.'!Q84="","",'V.1.'!Q84)</f>
        <v/>
      </c>
      <c r="AA758" s="113"/>
      <c r="AB758" s="113"/>
      <c r="AC758" s="113"/>
      <c r="AD758" s="113"/>
    </row>
    <row r="759" spans="4:30" x14ac:dyDescent="0.25">
      <c r="D759" s="2454" t="str">
        <f t="shared" si="27"/>
        <v xml:space="preserve"> - </v>
      </c>
      <c r="E759" s="2454" t="str">
        <f t="shared" si="28"/>
        <v xml:space="preserve"> - </v>
      </c>
      <c r="F759" s="2421" t="s">
        <v>1159</v>
      </c>
      <c r="G759" s="1416" t="s">
        <v>5300</v>
      </c>
      <c r="H759" s="134">
        <v>5</v>
      </c>
      <c r="I759" s="135">
        <v>1</v>
      </c>
      <c r="J759" s="136">
        <v>58</v>
      </c>
      <c r="K759" s="301">
        <f>IF('V.1.'!A85="","",'V.1.'!A85)</f>
        <v>58</v>
      </c>
      <c r="L759" s="301" t="str">
        <f>IF('V.1.'!B85="","",'V.1.'!B85)</f>
        <v/>
      </c>
      <c r="M759" s="301" t="str">
        <f ca="1">IF('V.1.'!C85="","",'V.1.'!C85)</f>
        <v/>
      </c>
      <c r="N759" s="301" t="str">
        <f>IF('V.1.'!D85="","",'V.1.'!D85)</f>
        <v/>
      </c>
      <c r="O759" s="301" t="str">
        <f ca="1">IF('V.1.'!E85="","",'V.1.'!E85)</f>
        <v/>
      </c>
      <c r="P759" s="301" t="str">
        <f>IF('V.1.'!F85="","",'V.1.'!F85)</f>
        <v/>
      </c>
      <c r="Q759" s="301" t="str">
        <f ca="1">IF('V.1.'!R85="","",'V.1.'!R85)</f>
        <v/>
      </c>
      <c r="R759" s="301" t="str">
        <f>IF('V.1.'!H85="","",'V.1.'!H85)</f>
        <v/>
      </c>
      <c r="S759" s="301" t="str">
        <f>IF('V.1.'!I85="","",'V.1.'!I85)</f>
        <v/>
      </c>
      <c r="T759" s="301" t="str">
        <f>IF('V.1.'!J85="","",'V.1.'!J85)</f>
        <v/>
      </c>
      <c r="U759" s="205" t="str">
        <f>IF('V.1.'!L85="","",'V.1.'!L85)</f>
        <v/>
      </c>
      <c r="V759" s="205" t="str">
        <f>IF('V.1.'!M85="","",'V.1.'!M85)</f>
        <v/>
      </c>
      <c r="W759" s="205" t="str">
        <f>IF('V.1.'!N85="","",'V.1.'!N85)</f>
        <v/>
      </c>
      <c r="X759" s="205" t="str">
        <f>IF('V.1.'!O85="","",'V.1.'!O85)</f>
        <v/>
      </c>
      <c r="Y759" s="205" t="str">
        <f>IF('V.1.'!P85="","",'V.1.'!P85)</f>
        <v/>
      </c>
      <c r="Z759" s="158" t="str">
        <f>IF('V.1.'!Q85="","",'V.1.'!Q85)</f>
        <v/>
      </c>
      <c r="AA759" s="113"/>
      <c r="AB759" s="113"/>
      <c r="AC759" s="113"/>
      <c r="AD759" s="113"/>
    </row>
    <row r="760" spans="4:30" x14ac:dyDescent="0.25">
      <c r="D760" s="2454" t="str">
        <f t="shared" si="27"/>
        <v xml:space="preserve"> - </v>
      </c>
      <c r="E760" s="2454" t="str">
        <f t="shared" si="28"/>
        <v xml:space="preserve"> - </v>
      </c>
      <c r="F760" s="2421" t="s">
        <v>1160</v>
      </c>
      <c r="G760" s="1416" t="s">
        <v>5300</v>
      </c>
      <c r="H760" s="134">
        <v>5</v>
      </c>
      <c r="I760" s="135">
        <v>1</v>
      </c>
      <c r="J760" s="136">
        <v>59</v>
      </c>
      <c r="K760" s="301">
        <f>IF('V.1.'!A86="","",'V.1.'!A86)</f>
        <v>59</v>
      </c>
      <c r="L760" s="301" t="str">
        <f>IF('V.1.'!B86="","",'V.1.'!B86)</f>
        <v/>
      </c>
      <c r="M760" s="301" t="str">
        <f ca="1">IF('V.1.'!C86="","",'V.1.'!C86)</f>
        <v/>
      </c>
      <c r="N760" s="301" t="str">
        <f>IF('V.1.'!D86="","",'V.1.'!D86)</f>
        <v/>
      </c>
      <c r="O760" s="301" t="str">
        <f ca="1">IF('V.1.'!E86="","",'V.1.'!E86)</f>
        <v/>
      </c>
      <c r="P760" s="301" t="str">
        <f>IF('V.1.'!F86="","",'V.1.'!F86)</f>
        <v/>
      </c>
      <c r="Q760" s="301" t="str">
        <f ca="1">IF('V.1.'!R86="","",'V.1.'!R86)</f>
        <v/>
      </c>
      <c r="R760" s="301" t="str">
        <f>IF('V.1.'!H86="","",'V.1.'!H86)</f>
        <v/>
      </c>
      <c r="S760" s="301" t="str">
        <f>IF('V.1.'!I86="","",'V.1.'!I86)</f>
        <v/>
      </c>
      <c r="T760" s="301" t="str">
        <f>IF('V.1.'!J86="","",'V.1.'!J86)</f>
        <v/>
      </c>
      <c r="U760" s="205" t="str">
        <f>IF('V.1.'!L86="","",'V.1.'!L86)</f>
        <v/>
      </c>
      <c r="V760" s="205" t="str">
        <f>IF('V.1.'!M86="","",'V.1.'!M86)</f>
        <v/>
      </c>
      <c r="W760" s="205" t="str">
        <f>IF('V.1.'!N86="","",'V.1.'!N86)</f>
        <v/>
      </c>
      <c r="X760" s="205" t="str">
        <f>IF('V.1.'!O86="","",'V.1.'!O86)</f>
        <v/>
      </c>
      <c r="Y760" s="205" t="str">
        <f>IF('V.1.'!P86="","",'V.1.'!P86)</f>
        <v/>
      </c>
      <c r="Z760" s="158" t="str">
        <f>IF('V.1.'!Q86="","",'V.1.'!Q86)</f>
        <v/>
      </c>
      <c r="AA760" s="113"/>
      <c r="AB760" s="113"/>
      <c r="AC760" s="113"/>
      <c r="AD760" s="113"/>
    </row>
    <row r="761" spans="4:30" x14ac:dyDescent="0.25">
      <c r="D761" s="2454" t="str">
        <f t="shared" si="27"/>
        <v xml:space="preserve"> - </v>
      </c>
      <c r="E761" s="2454" t="str">
        <f t="shared" si="28"/>
        <v xml:space="preserve"> - </v>
      </c>
      <c r="F761" s="2421" t="s">
        <v>1161</v>
      </c>
      <c r="G761" s="1416" t="s">
        <v>5300</v>
      </c>
      <c r="H761" s="134">
        <v>5</v>
      </c>
      <c r="I761" s="135">
        <v>1</v>
      </c>
      <c r="J761" s="136">
        <v>60</v>
      </c>
      <c r="K761" s="301">
        <f>IF('V.1.'!A87="","",'V.1.'!A87)</f>
        <v>60</v>
      </c>
      <c r="L761" s="301" t="str">
        <f>IF('V.1.'!B87="","",'V.1.'!B87)</f>
        <v/>
      </c>
      <c r="M761" s="301" t="str">
        <f ca="1">IF('V.1.'!C87="","",'V.1.'!C87)</f>
        <v/>
      </c>
      <c r="N761" s="301" t="str">
        <f>IF('V.1.'!D87="","",'V.1.'!D87)</f>
        <v/>
      </c>
      <c r="O761" s="301" t="str">
        <f ca="1">IF('V.1.'!E87="","",'V.1.'!E87)</f>
        <v/>
      </c>
      <c r="P761" s="301" t="str">
        <f>IF('V.1.'!F87="","",'V.1.'!F87)</f>
        <v/>
      </c>
      <c r="Q761" s="301" t="str">
        <f ca="1">IF('V.1.'!R87="","",'V.1.'!R87)</f>
        <v/>
      </c>
      <c r="R761" s="301" t="str">
        <f>IF('V.1.'!H87="","",'V.1.'!H87)</f>
        <v/>
      </c>
      <c r="S761" s="301" t="str">
        <f>IF('V.1.'!I87="","",'V.1.'!I87)</f>
        <v/>
      </c>
      <c r="T761" s="301" t="str">
        <f>IF('V.1.'!J87="","",'V.1.'!J87)</f>
        <v/>
      </c>
      <c r="U761" s="205" t="str">
        <f>IF('V.1.'!L87="","",'V.1.'!L87)</f>
        <v/>
      </c>
      <c r="V761" s="205" t="str">
        <f>IF('V.1.'!M87="","",'V.1.'!M87)</f>
        <v/>
      </c>
      <c r="W761" s="205" t="str">
        <f>IF('V.1.'!N87="","",'V.1.'!N87)</f>
        <v/>
      </c>
      <c r="X761" s="205" t="str">
        <f>IF('V.1.'!O87="","",'V.1.'!O87)</f>
        <v/>
      </c>
      <c r="Y761" s="205" t="str">
        <f>IF('V.1.'!P87="","",'V.1.'!P87)</f>
        <v/>
      </c>
      <c r="Z761" s="158" t="str">
        <f>IF('V.1.'!Q87="","",'V.1.'!Q87)</f>
        <v/>
      </c>
      <c r="AA761" s="113"/>
      <c r="AB761" s="113"/>
      <c r="AC761" s="113"/>
      <c r="AD761" s="113"/>
    </row>
    <row r="762" spans="4:30" x14ac:dyDescent="0.25">
      <c r="D762" s="2454" t="str">
        <f t="shared" si="27"/>
        <v xml:space="preserve"> - </v>
      </c>
      <c r="E762" s="2454" t="str">
        <f t="shared" si="28"/>
        <v xml:space="preserve"> - </v>
      </c>
      <c r="F762" s="2421" t="s">
        <v>1162</v>
      </c>
      <c r="G762" s="1416" t="s">
        <v>5300</v>
      </c>
      <c r="H762" s="134">
        <v>5</v>
      </c>
      <c r="I762" s="135">
        <v>1</v>
      </c>
      <c r="J762" s="136">
        <v>61</v>
      </c>
      <c r="K762" s="301">
        <f>IF('V.1.'!A88="","",'V.1.'!A88)</f>
        <v>61</v>
      </c>
      <c r="L762" s="301" t="str">
        <f>IF('V.1.'!B88="","",'V.1.'!B88)</f>
        <v/>
      </c>
      <c r="M762" s="301" t="str">
        <f ca="1">IF('V.1.'!C88="","",'V.1.'!C88)</f>
        <v/>
      </c>
      <c r="N762" s="301" t="str">
        <f>IF('V.1.'!D88="","",'V.1.'!D88)</f>
        <v/>
      </c>
      <c r="O762" s="301" t="str">
        <f ca="1">IF('V.1.'!E88="","",'V.1.'!E88)</f>
        <v/>
      </c>
      <c r="P762" s="301" t="str">
        <f>IF('V.1.'!F88="","",'V.1.'!F88)</f>
        <v/>
      </c>
      <c r="Q762" s="301" t="str">
        <f ca="1">IF('V.1.'!R88="","",'V.1.'!R88)</f>
        <v/>
      </c>
      <c r="R762" s="301" t="str">
        <f>IF('V.1.'!H88="","",'V.1.'!H88)</f>
        <v/>
      </c>
      <c r="S762" s="301" t="str">
        <f>IF('V.1.'!I88="","",'V.1.'!I88)</f>
        <v/>
      </c>
      <c r="T762" s="301" t="str">
        <f>IF('V.1.'!J88="","",'V.1.'!J88)</f>
        <v/>
      </c>
      <c r="U762" s="205" t="str">
        <f>IF('V.1.'!L88="","",'V.1.'!L88)</f>
        <v/>
      </c>
      <c r="V762" s="205" t="str">
        <f>IF('V.1.'!M88="","",'V.1.'!M88)</f>
        <v/>
      </c>
      <c r="W762" s="205" t="str">
        <f>IF('V.1.'!N88="","",'V.1.'!N88)</f>
        <v/>
      </c>
      <c r="X762" s="205" t="str">
        <f>IF('V.1.'!O88="","",'V.1.'!O88)</f>
        <v/>
      </c>
      <c r="Y762" s="205" t="str">
        <f>IF('V.1.'!P88="","",'V.1.'!P88)</f>
        <v/>
      </c>
      <c r="Z762" s="158" t="str">
        <f>IF('V.1.'!Q88="","",'V.1.'!Q88)</f>
        <v/>
      </c>
      <c r="AA762" s="113"/>
      <c r="AB762" s="113"/>
      <c r="AC762" s="113"/>
      <c r="AD762" s="113"/>
    </row>
    <row r="763" spans="4:30" x14ac:dyDescent="0.25">
      <c r="D763" s="2454" t="str">
        <f t="shared" si="27"/>
        <v xml:space="preserve"> - </v>
      </c>
      <c r="E763" s="2454" t="str">
        <f t="shared" si="28"/>
        <v xml:space="preserve"> - </v>
      </c>
      <c r="F763" s="2421" t="s">
        <v>1163</v>
      </c>
      <c r="G763" s="1416" t="s">
        <v>5300</v>
      </c>
      <c r="H763" s="134">
        <v>5</v>
      </c>
      <c r="I763" s="135">
        <v>1</v>
      </c>
      <c r="J763" s="136">
        <v>62</v>
      </c>
      <c r="K763" s="301">
        <f>IF('V.1.'!A89="","",'V.1.'!A89)</f>
        <v>62</v>
      </c>
      <c r="L763" s="301" t="str">
        <f>IF('V.1.'!B89="","",'V.1.'!B89)</f>
        <v/>
      </c>
      <c r="M763" s="301" t="str">
        <f ca="1">IF('V.1.'!C89="","",'V.1.'!C89)</f>
        <v/>
      </c>
      <c r="N763" s="301" t="str">
        <f>IF('V.1.'!D89="","",'V.1.'!D89)</f>
        <v/>
      </c>
      <c r="O763" s="301" t="str">
        <f ca="1">IF('V.1.'!E89="","",'V.1.'!E89)</f>
        <v/>
      </c>
      <c r="P763" s="301" t="str">
        <f>IF('V.1.'!F89="","",'V.1.'!F89)</f>
        <v/>
      </c>
      <c r="Q763" s="301" t="str">
        <f ca="1">IF('V.1.'!R89="","",'V.1.'!R89)</f>
        <v/>
      </c>
      <c r="R763" s="301" t="str">
        <f>IF('V.1.'!H89="","",'V.1.'!H89)</f>
        <v/>
      </c>
      <c r="S763" s="301" t="str">
        <f>IF('V.1.'!I89="","",'V.1.'!I89)</f>
        <v/>
      </c>
      <c r="T763" s="301" t="str">
        <f>IF('V.1.'!J89="","",'V.1.'!J89)</f>
        <v/>
      </c>
      <c r="U763" s="205" t="str">
        <f>IF('V.1.'!L89="","",'V.1.'!L89)</f>
        <v/>
      </c>
      <c r="V763" s="205" t="str">
        <f>IF('V.1.'!M89="","",'V.1.'!M89)</f>
        <v/>
      </c>
      <c r="W763" s="205" t="str">
        <f>IF('V.1.'!N89="","",'V.1.'!N89)</f>
        <v/>
      </c>
      <c r="X763" s="205" t="str">
        <f>IF('V.1.'!O89="","",'V.1.'!O89)</f>
        <v/>
      </c>
      <c r="Y763" s="205" t="str">
        <f>IF('V.1.'!P89="","",'V.1.'!P89)</f>
        <v/>
      </c>
      <c r="Z763" s="158" t="str">
        <f>IF('V.1.'!Q89="","",'V.1.'!Q89)</f>
        <v/>
      </c>
      <c r="AA763" s="113"/>
      <c r="AB763" s="113"/>
      <c r="AC763" s="113"/>
      <c r="AD763" s="113"/>
    </row>
    <row r="764" spans="4:30" x14ac:dyDescent="0.25">
      <c r="D764" s="2454" t="str">
        <f t="shared" si="27"/>
        <v xml:space="preserve"> - </v>
      </c>
      <c r="E764" s="2454" t="str">
        <f t="shared" si="28"/>
        <v xml:space="preserve"> - </v>
      </c>
      <c r="F764" s="2421" t="s">
        <v>1164</v>
      </c>
      <c r="G764" s="1416" t="s">
        <v>5300</v>
      </c>
      <c r="H764" s="134">
        <v>5</v>
      </c>
      <c r="I764" s="135">
        <v>1</v>
      </c>
      <c r="J764" s="136">
        <v>63</v>
      </c>
      <c r="K764" s="301">
        <f>IF('V.1.'!A90="","",'V.1.'!A90)</f>
        <v>63</v>
      </c>
      <c r="L764" s="301" t="str">
        <f>IF('V.1.'!B90="","",'V.1.'!B90)</f>
        <v/>
      </c>
      <c r="M764" s="301" t="str">
        <f ca="1">IF('V.1.'!C90="","",'V.1.'!C90)</f>
        <v/>
      </c>
      <c r="N764" s="301" t="str">
        <f>IF('V.1.'!D90="","",'V.1.'!D90)</f>
        <v/>
      </c>
      <c r="O764" s="301" t="str">
        <f ca="1">IF('V.1.'!E90="","",'V.1.'!E90)</f>
        <v/>
      </c>
      <c r="P764" s="301" t="str">
        <f>IF('V.1.'!F90="","",'V.1.'!F90)</f>
        <v/>
      </c>
      <c r="Q764" s="301" t="str">
        <f ca="1">IF('V.1.'!R90="","",'V.1.'!R90)</f>
        <v/>
      </c>
      <c r="R764" s="301" t="str">
        <f>IF('V.1.'!H90="","",'V.1.'!H90)</f>
        <v/>
      </c>
      <c r="S764" s="301" t="str">
        <f>IF('V.1.'!I90="","",'V.1.'!I90)</f>
        <v/>
      </c>
      <c r="T764" s="301" t="str">
        <f>IF('V.1.'!J90="","",'V.1.'!J90)</f>
        <v/>
      </c>
      <c r="U764" s="205" t="str">
        <f>IF('V.1.'!L90="","",'V.1.'!L90)</f>
        <v/>
      </c>
      <c r="V764" s="205" t="str">
        <f>IF('V.1.'!M90="","",'V.1.'!M90)</f>
        <v/>
      </c>
      <c r="W764" s="205" t="str">
        <f>IF('V.1.'!N90="","",'V.1.'!N90)</f>
        <v/>
      </c>
      <c r="X764" s="205" t="str">
        <f>IF('V.1.'!O90="","",'V.1.'!O90)</f>
        <v/>
      </c>
      <c r="Y764" s="205" t="str">
        <f>IF('V.1.'!P90="","",'V.1.'!P90)</f>
        <v/>
      </c>
      <c r="Z764" s="158" t="str">
        <f>IF('V.1.'!Q90="","",'V.1.'!Q90)</f>
        <v/>
      </c>
      <c r="AA764" s="113"/>
      <c r="AB764" s="113"/>
      <c r="AC764" s="113"/>
      <c r="AD764" s="113"/>
    </row>
    <row r="765" spans="4:30" x14ac:dyDescent="0.25">
      <c r="D765" s="2454" t="str">
        <f t="shared" si="27"/>
        <v xml:space="preserve"> - </v>
      </c>
      <c r="E765" s="2454" t="str">
        <f t="shared" si="28"/>
        <v xml:space="preserve"> - </v>
      </c>
      <c r="F765" s="2421" t="s">
        <v>1165</v>
      </c>
      <c r="G765" s="1416" t="s">
        <v>5300</v>
      </c>
      <c r="H765" s="134">
        <v>5</v>
      </c>
      <c r="I765" s="135">
        <v>1</v>
      </c>
      <c r="J765" s="136">
        <v>64</v>
      </c>
      <c r="K765" s="301">
        <f>IF('V.1.'!A91="","",'V.1.'!A91)</f>
        <v>64</v>
      </c>
      <c r="L765" s="301" t="str">
        <f>IF('V.1.'!B91="","",'V.1.'!B91)</f>
        <v/>
      </c>
      <c r="M765" s="301" t="str">
        <f ca="1">IF('V.1.'!C91="","",'V.1.'!C91)</f>
        <v/>
      </c>
      <c r="N765" s="301" t="str">
        <f>IF('V.1.'!D91="","",'V.1.'!D91)</f>
        <v/>
      </c>
      <c r="O765" s="301" t="str">
        <f ca="1">IF('V.1.'!E91="","",'V.1.'!E91)</f>
        <v/>
      </c>
      <c r="P765" s="301" t="str">
        <f>IF('V.1.'!F91="","",'V.1.'!F91)</f>
        <v/>
      </c>
      <c r="Q765" s="301" t="str">
        <f ca="1">IF('V.1.'!R91="","",'V.1.'!R91)</f>
        <v/>
      </c>
      <c r="R765" s="301" t="str">
        <f>IF('V.1.'!H91="","",'V.1.'!H91)</f>
        <v/>
      </c>
      <c r="S765" s="301" t="str">
        <f>IF('V.1.'!I91="","",'V.1.'!I91)</f>
        <v/>
      </c>
      <c r="T765" s="301" t="str">
        <f>IF('V.1.'!J91="","",'V.1.'!J91)</f>
        <v/>
      </c>
      <c r="U765" s="205" t="str">
        <f>IF('V.1.'!L91="","",'V.1.'!L91)</f>
        <v/>
      </c>
      <c r="V765" s="205" t="str">
        <f>IF('V.1.'!M91="","",'V.1.'!M91)</f>
        <v/>
      </c>
      <c r="W765" s="205" t="str">
        <f>IF('V.1.'!N91="","",'V.1.'!N91)</f>
        <v/>
      </c>
      <c r="X765" s="205" t="str">
        <f>IF('V.1.'!O91="","",'V.1.'!O91)</f>
        <v/>
      </c>
      <c r="Y765" s="205" t="str">
        <f>IF('V.1.'!P91="","",'V.1.'!P91)</f>
        <v/>
      </c>
      <c r="Z765" s="158" t="str">
        <f>IF('V.1.'!Q91="","",'V.1.'!Q91)</f>
        <v/>
      </c>
      <c r="AA765" s="113"/>
      <c r="AB765" s="113"/>
      <c r="AC765" s="113"/>
      <c r="AD765" s="113"/>
    </row>
    <row r="766" spans="4:30" x14ac:dyDescent="0.25">
      <c r="D766" s="2454" t="str">
        <f t="shared" si="27"/>
        <v xml:space="preserve"> - </v>
      </c>
      <c r="E766" s="2454" t="str">
        <f t="shared" si="28"/>
        <v xml:space="preserve"> - </v>
      </c>
      <c r="F766" s="2421" t="s">
        <v>1166</v>
      </c>
      <c r="G766" s="1416" t="s">
        <v>5300</v>
      </c>
      <c r="H766" s="134">
        <v>5</v>
      </c>
      <c r="I766" s="135">
        <v>1</v>
      </c>
      <c r="J766" s="136">
        <v>65</v>
      </c>
      <c r="K766" s="301">
        <f>IF('V.1.'!A92="","",'V.1.'!A92)</f>
        <v>65</v>
      </c>
      <c r="L766" s="301" t="str">
        <f>IF('V.1.'!B92="","",'V.1.'!B92)</f>
        <v/>
      </c>
      <c r="M766" s="301" t="str">
        <f ca="1">IF('V.1.'!C92="","",'V.1.'!C92)</f>
        <v/>
      </c>
      <c r="N766" s="301" t="str">
        <f>IF('V.1.'!D92="","",'V.1.'!D92)</f>
        <v/>
      </c>
      <c r="O766" s="301" t="str">
        <f ca="1">IF('V.1.'!E92="","",'V.1.'!E92)</f>
        <v/>
      </c>
      <c r="P766" s="301" t="str">
        <f>IF('V.1.'!F92="","",'V.1.'!F92)</f>
        <v/>
      </c>
      <c r="Q766" s="301" t="str">
        <f ca="1">IF('V.1.'!R92="","",'V.1.'!R92)</f>
        <v/>
      </c>
      <c r="R766" s="301" t="str">
        <f>IF('V.1.'!H92="","",'V.1.'!H92)</f>
        <v/>
      </c>
      <c r="S766" s="301" t="str">
        <f>IF('V.1.'!I92="","",'V.1.'!I92)</f>
        <v/>
      </c>
      <c r="T766" s="301" t="str">
        <f>IF('V.1.'!J92="","",'V.1.'!J92)</f>
        <v/>
      </c>
      <c r="U766" s="205" t="str">
        <f>IF('V.1.'!L92="","",'V.1.'!L92)</f>
        <v/>
      </c>
      <c r="V766" s="205" t="str">
        <f>IF('V.1.'!M92="","",'V.1.'!M92)</f>
        <v/>
      </c>
      <c r="W766" s="205" t="str">
        <f>IF('V.1.'!N92="","",'V.1.'!N92)</f>
        <v/>
      </c>
      <c r="X766" s="205" t="str">
        <f>IF('V.1.'!O92="","",'V.1.'!O92)</f>
        <v/>
      </c>
      <c r="Y766" s="205" t="str">
        <f>IF('V.1.'!P92="","",'V.1.'!P92)</f>
        <v/>
      </c>
      <c r="Z766" s="158" t="str">
        <f>IF('V.1.'!Q92="","",'V.1.'!Q92)</f>
        <v/>
      </c>
      <c r="AA766" s="113"/>
      <c r="AB766" s="113"/>
      <c r="AC766" s="113"/>
      <c r="AD766" s="113"/>
    </row>
    <row r="767" spans="4:30" x14ac:dyDescent="0.25">
      <c r="D767" s="2454" t="str">
        <f t="shared" si="27"/>
        <v xml:space="preserve"> - </v>
      </c>
      <c r="E767" s="2454" t="str">
        <f t="shared" si="28"/>
        <v xml:space="preserve"> - </v>
      </c>
      <c r="F767" s="2421" t="s">
        <v>1167</v>
      </c>
      <c r="G767" s="1416" t="s">
        <v>5300</v>
      </c>
      <c r="H767" s="134">
        <v>5</v>
      </c>
      <c r="I767" s="135">
        <v>1</v>
      </c>
      <c r="J767" s="136">
        <v>66</v>
      </c>
      <c r="K767" s="301">
        <f>IF('V.1.'!A93="","",'V.1.'!A93)</f>
        <v>66</v>
      </c>
      <c r="L767" s="301" t="str">
        <f>IF('V.1.'!B93="","",'V.1.'!B93)</f>
        <v/>
      </c>
      <c r="M767" s="301" t="str">
        <f ca="1">IF('V.1.'!C93="","",'V.1.'!C93)</f>
        <v/>
      </c>
      <c r="N767" s="301" t="str">
        <f>IF('V.1.'!D93="","",'V.1.'!D93)</f>
        <v/>
      </c>
      <c r="O767" s="301" t="str">
        <f ca="1">IF('V.1.'!E93="","",'V.1.'!E93)</f>
        <v/>
      </c>
      <c r="P767" s="301" t="str">
        <f>IF('V.1.'!F93="","",'V.1.'!F93)</f>
        <v/>
      </c>
      <c r="Q767" s="301" t="str">
        <f ca="1">IF('V.1.'!R93="","",'V.1.'!R93)</f>
        <v/>
      </c>
      <c r="R767" s="301" t="str">
        <f>IF('V.1.'!H93="","",'V.1.'!H93)</f>
        <v/>
      </c>
      <c r="S767" s="301" t="str">
        <f>IF('V.1.'!I93="","",'V.1.'!I93)</f>
        <v/>
      </c>
      <c r="T767" s="301" t="str">
        <f>IF('V.1.'!J93="","",'V.1.'!J93)</f>
        <v/>
      </c>
      <c r="U767" s="205" t="str">
        <f>IF('V.1.'!L93="","",'V.1.'!L93)</f>
        <v/>
      </c>
      <c r="V767" s="205" t="str">
        <f>IF('V.1.'!M93="","",'V.1.'!M93)</f>
        <v/>
      </c>
      <c r="W767" s="205" t="str">
        <f>IF('V.1.'!N93="","",'V.1.'!N93)</f>
        <v/>
      </c>
      <c r="X767" s="205" t="str">
        <f>IF('V.1.'!O93="","",'V.1.'!O93)</f>
        <v/>
      </c>
      <c r="Y767" s="205" t="str">
        <f>IF('V.1.'!P93="","",'V.1.'!P93)</f>
        <v/>
      </c>
      <c r="Z767" s="158" t="str">
        <f>IF('V.1.'!Q93="","",'V.1.'!Q93)</f>
        <v/>
      </c>
      <c r="AA767" s="113"/>
      <c r="AB767" s="113"/>
      <c r="AC767" s="113"/>
      <c r="AD767" s="113"/>
    </row>
    <row r="768" spans="4:30" x14ac:dyDescent="0.25">
      <c r="D768" s="2454" t="str">
        <f t="shared" si="27"/>
        <v xml:space="preserve"> - </v>
      </c>
      <c r="E768" s="2454" t="str">
        <f t="shared" si="28"/>
        <v xml:space="preserve"> - </v>
      </c>
      <c r="F768" s="2421" t="s">
        <v>1168</v>
      </c>
      <c r="G768" s="1416" t="s">
        <v>5300</v>
      </c>
      <c r="H768" s="134">
        <v>5</v>
      </c>
      <c r="I768" s="135">
        <v>1</v>
      </c>
      <c r="J768" s="136">
        <v>67</v>
      </c>
      <c r="K768" s="301">
        <f>IF('V.1.'!A94="","",'V.1.'!A94)</f>
        <v>67</v>
      </c>
      <c r="L768" s="301" t="str">
        <f>IF('V.1.'!B94="","",'V.1.'!B94)</f>
        <v/>
      </c>
      <c r="M768" s="301" t="str">
        <f ca="1">IF('V.1.'!C94="","",'V.1.'!C94)</f>
        <v/>
      </c>
      <c r="N768" s="301" t="str">
        <f>IF('V.1.'!D94="","",'V.1.'!D94)</f>
        <v/>
      </c>
      <c r="O768" s="301" t="str">
        <f ca="1">IF('V.1.'!E94="","",'V.1.'!E94)</f>
        <v/>
      </c>
      <c r="P768" s="301" t="str">
        <f>IF('V.1.'!F94="","",'V.1.'!F94)</f>
        <v/>
      </c>
      <c r="Q768" s="301" t="str">
        <f ca="1">IF('V.1.'!R94="","",'V.1.'!R94)</f>
        <v/>
      </c>
      <c r="R768" s="301" t="str">
        <f>IF('V.1.'!H94="","",'V.1.'!H94)</f>
        <v/>
      </c>
      <c r="S768" s="301" t="str">
        <f>IF('V.1.'!I94="","",'V.1.'!I94)</f>
        <v/>
      </c>
      <c r="T768" s="301" t="str">
        <f>IF('V.1.'!J94="","",'V.1.'!J94)</f>
        <v/>
      </c>
      <c r="U768" s="205" t="str">
        <f>IF('V.1.'!L94="","",'V.1.'!L94)</f>
        <v/>
      </c>
      <c r="V768" s="205" t="str">
        <f>IF('V.1.'!M94="","",'V.1.'!M94)</f>
        <v/>
      </c>
      <c r="W768" s="205" t="str">
        <f>IF('V.1.'!N94="","",'V.1.'!N94)</f>
        <v/>
      </c>
      <c r="X768" s="205" t="str">
        <f>IF('V.1.'!O94="","",'V.1.'!O94)</f>
        <v/>
      </c>
      <c r="Y768" s="205" t="str">
        <f>IF('V.1.'!P94="","",'V.1.'!P94)</f>
        <v/>
      </c>
      <c r="Z768" s="158" t="str">
        <f>IF('V.1.'!Q94="","",'V.1.'!Q94)</f>
        <v/>
      </c>
      <c r="AA768" s="113"/>
      <c r="AB768" s="113"/>
      <c r="AC768" s="113"/>
      <c r="AD768" s="113"/>
    </row>
    <row r="769" spans="4:30" x14ac:dyDescent="0.25">
      <c r="D769" s="2454" t="str">
        <f t="shared" si="27"/>
        <v xml:space="preserve"> - </v>
      </c>
      <c r="E769" s="2454" t="str">
        <f t="shared" si="28"/>
        <v xml:space="preserve"> - </v>
      </c>
      <c r="F769" s="2421" t="s">
        <v>1169</v>
      </c>
      <c r="G769" s="1416" t="s">
        <v>5300</v>
      </c>
      <c r="H769" s="134">
        <v>5</v>
      </c>
      <c r="I769" s="135">
        <v>1</v>
      </c>
      <c r="J769" s="136">
        <v>68</v>
      </c>
      <c r="K769" s="301">
        <f>IF('V.1.'!A95="","",'V.1.'!A95)</f>
        <v>68</v>
      </c>
      <c r="L769" s="301" t="str">
        <f>IF('V.1.'!B95="","",'V.1.'!B95)</f>
        <v/>
      </c>
      <c r="M769" s="301" t="str">
        <f ca="1">IF('V.1.'!C95="","",'V.1.'!C95)</f>
        <v/>
      </c>
      <c r="N769" s="301" t="str">
        <f>IF('V.1.'!D95="","",'V.1.'!D95)</f>
        <v/>
      </c>
      <c r="O769" s="301" t="str">
        <f ca="1">IF('V.1.'!E95="","",'V.1.'!E95)</f>
        <v/>
      </c>
      <c r="P769" s="301" t="str">
        <f>IF('V.1.'!F95="","",'V.1.'!F95)</f>
        <v/>
      </c>
      <c r="Q769" s="301" t="str">
        <f ca="1">IF('V.1.'!R95="","",'V.1.'!R95)</f>
        <v/>
      </c>
      <c r="R769" s="301" t="str">
        <f>IF('V.1.'!H95="","",'V.1.'!H95)</f>
        <v/>
      </c>
      <c r="S769" s="301" t="str">
        <f>IF('V.1.'!I95="","",'V.1.'!I95)</f>
        <v/>
      </c>
      <c r="T769" s="301" t="str">
        <f>IF('V.1.'!J95="","",'V.1.'!J95)</f>
        <v/>
      </c>
      <c r="U769" s="205" t="str">
        <f>IF('V.1.'!L95="","",'V.1.'!L95)</f>
        <v/>
      </c>
      <c r="V769" s="205" t="str">
        <f>IF('V.1.'!M95="","",'V.1.'!M95)</f>
        <v/>
      </c>
      <c r="W769" s="205" t="str">
        <f>IF('V.1.'!N95="","",'V.1.'!N95)</f>
        <v/>
      </c>
      <c r="X769" s="205" t="str">
        <f>IF('V.1.'!O95="","",'V.1.'!O95)</f>
        <v/>
      </c>
      <c r="Y769" s="205" t="str">
        <f>IF('V.1.'!P95="","",'V.1.'!P95)</f>
        <v/>
      </c>
      <c r="Z769" s="158" t="str">
        <f>IF('V.1.'!Q95="","",'V.1.'!Q95)</f>
        <v/>
      </c>
      <c r="AA769" s="113"/>
      <c r="AB769" s="113"/>
      <c r="AC769" s="113"/>
      <c r="AD769" s="113"/>
    </row>
    <row r="770" spans="4:30" x14ac:dyDescent="0.25">
      <c r="D770" s="2454" t="str">
        <f t="shared" si="27"/>
        <v xml:space="preserve"> - </v>
      </c>
      <c r="E770" s="2454" t="str">
        <f t="shared" si="28"/>
        <v xml:space="preserve"> - </v>
      </c>
      <c r="F770" s="2421" t="s">
        <v>1170</v>
      </c>
      <c r="G770" s="1416" t="s">
        <v>5300</v>
      </c>
      <c r="H770" s="134">
        <v>5</v>
      </c>
      <c r="I770" s="135">
        <v>1</v>
      </c>
      <c r="J770" s="136">
        <v>69</v>
      </c>
      <c r="K770" s="301">
        <f>IF('V.1.'!A96="","",'V.1.'!A96)</f>
        <v>69</v>
      </c>
      <c r="L770" s="301" t="str">
        <f>IF('V.1.'!B96="","",'V.1.'!B96)</f>
        <v/>
      </c>
      <c r="M770" s="301" t="str">
        <f ca="1">IF('V.1.'!C96="","",'V.1.'!C96)</f>
        <v/>
      </c>
      <c r="N770" s="301" t="str">
        <f>IF('V.1.'!D96="","",'V.1.'!D96)</f>
        <v/>
      </c>
      <c r="O770" s="301" t="str">
        <f ca="1">IF('V.1.'!E96="","",'V.1.'!E96)</f>
        <v/>
      </c>
      <c r="P770" s="301" t="str">
        <f>IF('V.1.'!F96="","",'V.1.'!F96)</f>
        <v/>
      </c>
      <c r="Q770" s="301" t="str">
        <f ca="1">IF('V.1.'!R96="","",'V.1.'!R96)</f>
        <v/>
      </c>
      <c r="R770" s="301" t="str">
        <f>IF('V.1.'!H96="","",'V.1.'!H96)</f>
        <v/>
      </c>
      <c r="S770" s="301" t="str">
        <f>IF('V.1.'!I96="","",'V.1.'!I96)</f>
        <v/>
      </c>
      <c r="T770" s="301" t="str">
        <f>IF('V.1.'!J96="","",'V.1.'!J96)</f>
        <v/>
      </c>
      <c r="U770" s="205" t="str">
        <f>IF('V.1.'!L96="","",'V.1.'!L96)</f>
        <v/>
      </c>
      <c r="V770" s="205" t="str">
        <f>IF('V.1.'!M96="","",'V.1.'!M96)</f>
        <v/>
      </c>
      <c r="W770" s="205" t="str">
        <f>IF('V.1.'!N96="","",'V.1.'!N96)</f>
        <v/>
      </c>
      <c r="X770" s="205" t="str">
        <f>IF('V.1.'!O96="","",'V.1.'!O96)</f>
        <v/>
      </c>
      <c r="Y770" s="205" t="str">
        <f>IF('V.1.'!P96="","",'V.1.'!P96)</f>
        <v/>
      </c>
      <c r="Z770" s="158" t="str">
        <f>IF('V.1.'!Q96="","",'V.1.'!Q96)</f>
        <v/>
      </c>
      <c r="AA770" s="113"/>
      <c r="AB770" s="113"/>
      <c r="AC770" s="113"/>
      <c r="AD770" s="113"/>
    </row>
    <row r="771" spans="4:30" x14ac:dyDescent="0.25">
      <c r="D771" s="2454" t="str">
        <f t="shared" si="27"/>
        <v xml:space="preserve"> - </v>
      </c>
      <c r="E771" s="2454" t="str">
        <f t="shared" si="28"/>
        <v xml:space="preserve"> - </v>
      </c>
      <c r="F771" s="2421" t="s">
        <v>1171</v>
      </c>
      <c r="G771" s="1416" t="s">
        <v>5300</v>
      </c>
      <c r="H771" s="134">
        <v>5</v>
      </c>
      <c r="I771" s="135">
        <v>1</v>
      </c>
      <c r="J771" s="136">
        <v>70</v>
      </c>
      <c r="K771" s="301">
        <f>IF('V.1.'!A97="","",'V.1.'!A97)</f>
        <v>70</v>
      </c>
      <c r="L771" s="301" t="str">
        <f>IF('V.1.'!B97="","",'V.1.'!B97)</f>
        <v/>
      </c>
      <c r="M771" s="301" t="str">
        <f ca="1">IF('V.1.'!C97="","",'V.1.'!C97)</f>
        <v/>
      </c>
      <c r="N771" s="301" t="str">
        <f>IF('V.1.'!D97="","",'V.1.'!D97)</f>
        <v/>
      </c>
      <c r="O771" s="301" t="str">
        <f ca="1">IF('V.1.'!E97="","",'V.1.'!E97)</f>
        <v/>
      </c>
      <c r="P771" s="301" t="str">
        <f>IF('V.1.'!F97="","",'V.1.'!F97)</f>
        <v/>
      </c>
      <c r="Q771" s="301" t="str">
        <f ca="1">IF('V.1.'!R97="","",'V.1.'!R97)</f>
        <v/>
      </c>
      <c r="R771" s="301" t="str">
        <f>IF('V.1.'!H97="","",'V.1.'!H97)</f>
        <v/>
      </c>
      <c r="S771" s="301" t="str">
        <f>IF('V.1.'!I97="","",'V.1.'!I97)</f>
        <v/>
      </c>
      <c r="T771" s="301" t="str">
        <f>IF('V.1.'!J97="","",'V.1.'!J97)</f>
        <v/>
      </c>
      <c r="U771" s="205" t="str">
        <f>IF('V.1.'!L97="","",'V.1.'!L97)</f>
        <v/>
      </c>
      <c r="V771" s="205" t="str">
        <f>IF('V.1.'!M97="","",'V.1.'!M97)</f>
        <v/>
      </c>
      <c r="W771" s="205" t="str">
        <f>IF('V.1.'!N97="","",'V.1.'!N97)</f>
        <v/>
      </c>
      <c r="X771" s="205" t="str">
        <f>IF('V.1.'!O97="","",'V.1.'!O97)</f>
        <v/>
      </c>
      <c r="Y771" s="205" t="str">
        <f>IF('V.1.'!P97="","",'V.1.'!P97)</f>
        <v/>
      </c>
      <c r="Z771" s="158" t="str">
        <f>IF('V.1.'!Q97="","",'V.1.'!Q97)</f>
        <v/>
      </c>
      <c r="AA771" s="113"/>
      <c r="AB771" s="113"/>
      <c r="AC771" s="113"/>
      <c r="AD771" s="113"/>
    </row>
    <row r="772" spans="4:30" x14ac:dyDescent="0.25">
      <c r="D772" s="2454" t="str">
        <f t="shared" si="27"/>
        <v xml:space="preserve"> - </v>
      </c>
      <c r="E772" s="2454" t="str">
        <f t="shared" si="28"/>
        <v xml:space="preserve"> - </v>
      </c>
      <c r="F772" s="2421" t="s">
        <v>1172</v>
      </c>
      <c r="G772" s="1416" t="s">
        <v>5300</v>
      </c>
      <c r="H772" s="134">
        <v>5</v>
      </c>
      <c r="I772" s="135">
        <v>1</v>
      </c>
      <c r="J772" s="136">
        <v>71</v>
      </c>
      <c r="K772" s="301">
        <f>IF('V.1.'!A98="","",'V.1.'!A98)</f>
        <v>71</v>
      </c>
      <c r="L772" s="301" t="str">
        <f>IF('V.1.'!B98="","",'V.1.'!B98)</f>
        <v/>
      </c>
      <c r="M772" s="301" t="str">
        <f ca="1">IF('V.1.'!C98="","",'V.1.'!C98)</f>
        <v/>
      </c>
      <c r="N772" s="301" t="str">
        <f>IF('V.1.'!D98="","",'V.1.'!D98)</f>
        <v/>
      </c>
      <c r="O772" s="301" t="str">
        <f ca="1">IF('V.1.'!E98="","",'V.1.'!E98)</f>
        <v/>
      </c>
      <c r="P772" s="301" t="str">
        <f>IF('V.1.'!F98="","",'V.1.'!F98)</f>
        <v/>
      </c>
      <c r="Q772" s="301" t="str">
        <f ca="1">IF('V.1.'!R98="","",'V.1.'!R98)</f>
        <v/>
      </c>
      <c r="R772" s="301" t="str">
        <f>IF('V.1.'!H98="","",'V.1.'!H98)</f>
        <v/>
      </c>
      <c r="S772" s="301" t="str">
        <f>IF('V.1.'!I98="","",'V.1.'!I98)</f>
        <v/>
      </c>
      <c r="T772" s="301" t="str">
        <f>IF('V.1.'!J98="","",'V.1.'!J98)</f>
        <v/>
      </c>
      <c r="U772" s="205" t="str">
        <f>IF('V.1.'!L98="","",'V.1.'!L98)</f>
        <v/>
      </c>
      <c r="V772" s="205" t="str">
        <f>IF('V.1.'!M98="","",'V.1.'!M98)</f>
        <v/>
      </c>
      <c r="W772" s="205" t="str">
        <f>IF('V.1.'!N98="","",'V.1.'!N98)</f>
        <v/>
      </c>
      <c r="X772" s="205" t="str">
        <f>IF('V.1.'!O98="","",'V.1.'!O98)</f>
        <v/>
      </c>
      <c r="Y772" s="205" t="str">
        <f>IF('V.1.'!P98="","",'V.1.'!P98)</f>
        <v/>
      </c>
      <c r="Z772" s="158" t="str">
        <f>IF('V.1.'!Q98="","",'V.1.'!Q98)</f>
        <v/>
      </c>
      <c r="AA772" s="113"/>
      <c r="AB772" s="113"/>
      <c r="AC772" s="113"/>
      <c r="AD772" s="113"/>
    </row>
    <row r="773" spans="4:30" x14ac:dyDescent="0.25">
      <c r="D773" s="2454" t="str">
        <f t="shared" si="27"/>
        <v xml:space="preserve"> - </v>
      </c>
      <c r="E773" s="2454" t="str">
        <f t="shared" si="28"/>
        <v xml:space="preserve"> - </v>
      </c>
      <c r="F773" s="2421" t="s">
        <v>1173</v>
      </c>
      <c r="G773" s="1416" t="s">
        <v>5300</v>
      </c>
      <c r="H773" s="134">
        <v>5</v>
      </c>
      <c r="I773" s="135">
        <v>1</v>
      </c>
      <c r="J773" s="136">
        <v>72</v>
      </c>
      <c r="K773" s="301">
        <f>IF('V.1.'!A99="","",'V.1.'!A99)</f>
        <v>72</v>
      </c>
      <c r="L773" s="301" t="str">
        <f>IF('V.1.'!B99="","",'V.1.'!B99)</f>
        <v/>
      </c>
      <c r="M773" s="301" t="str">
        <f ca="1">IF('V.1.'!C99="","",'V.1.'!C99)</f>
        <v/>
      </c>
      <c r="N773" s="301" t="str">
        <f>IF('V.1.'!D99="","",'V.1.'!D99)</f>
        <v/>
      </c>
      <c r="O773" s="301" t="str">
        <f ca="1">IF('V.1.'!E99="","",'V.1.'!E99)</f>
        <v/>
      </c>
      <c r="P773" s="301" t="str">
        <f>IF('V.1.'!F99="","",'V.1.'!F99)</f>
        <v/>
      </c>
      <c r="Q773" s="301" t="str">
        <f ca="1">IF('V.1.'!R99="","",'V.1.'!R99)</f>
        <v/>
      </c>
      <c r="R773" s="301" t="str">
        <f>IF('V.1.'!H99="","",'V.1.'!H99)</f>
        <v/>
      </c>
      <c r="S773" s="301" t="str">
        <f>IF('V.1.'!I99="","",'V.1.'!I99)</f>
        <v/>
      </c>
      <c r="T773" s="301" t="str">
        <f>IF('V.1.'!J99="","",'V.1.'!J99)</f>
        <v/>
      </c>
      <c r="U773" s="205" t="str">
        <f>IF('V.1.'!L99="","",'V.1.'!L99)</f>
        <v/>
      </c>
      <c r="V773" s="205" t="str">
        <f>IF('V.1.'!M99="","",'V.1.'!M99)</f>
        <v/>
      </c>
      <c r="W773" s="205" t="str">
        <f>IF('V.1.'!N99="","",'V.1.'!N99)</f>
        <v/>
      </c>
      <c r="X773" s="205" t="str">
        <f>IF('V.1.'!O99="","",'V.1.'!O99)</f>
        <v/>
      </c>
      <c r="Y773" s="205" t="str">
        <f>IF('V.1.'!P99="","",'V.1.'!P99)</f>
        <v/>
      </c>
      <c r="Z773" s="158" t="str">
        <f>IF('V.1.'!Q99="","",'V.1.'!Q99)</f>
        <v/>
      </c>
      <c r="AA773" s="113"/>
      <c r="AB773" s="113"/>
      <c r="AC773" s="113"/>
      <c r="AD773" s="113"/>
    </row>
    <row r="774" spans="4:30" x14ac:dyDescent="0.25">
      <c r="D774" s="2454" t="str">
        <f t="shared" si="27"/>
        <v xml:space="preserve"> - </v>
      </c>
      <c r="E774" s="2454" t="str">
        <f t="shared" si="28"/>
        <v xml:space="preserve"> - </v>
      </c>
      <c r="F774" s="2421" t="s">
        <v>1174</v>
      </c>
      <c r="G774" s="1416" t="s">
        <v>5300</v>
      </c>
      <c r="H774" s="134">
        <v>5</v>
      </c>
      <c r="I774" s="135">
        <v>1</v>
      </c>
      <c r="J774" s="136">
        <v>73</v>
      </c>
      <c r="K774" s="301">
        <f>IF('V.1.'!A100="","",'V.1.'!A100)</f>
        <v>73</v>
      </c>
      <c r="L774" s="301" t="str">
        <f>IF('V.1.'!B100="","",'V.1.'!B100)</f>
        <v/>
      </c>
      <c r="M774" s="301" t="str">
        <f ca="1">IF('V.1.'!C100="","",'V.1.'!C100)</f>
        <v/>
      </c>
      <c r="N774" s="301" t="str">
        <f>IF('V.1.'!D100="","",'V.1.'!D100)</f>
        <v/>
      </c>
      <c r="O774" s="301" t="str">
        <f ca="1">IF('V.1.'!E100="","",'V.1.'!E100)</f>
        <v/>
      </c>
      <c r="P774" s="301" t="str">
        <f>IF('V.1.'!F100="","",'V.1.'!F100)</f>
        <v/>
      </c>
      <c r="Q774" s="301" t="str">
        <f ca="1">IF('V.1.'!R100="","",'V.1.'!R100)</f>
        <v/>
      </c>
      <c r="R774" s="301" t="str">
        <f>IF('V.1.'!H100="","",'V.1.'!H100)</f>
        <v/>
      </c>
      <c r="S774" s="301" t="str">
        <f>IF('V.1.'!I100="","",'V.1.'!I100)</f>
        <v/>
      </c>
      <c r="T774" s="301" t="str">
        <f>IF('V.1.'!J100="","",'V.1.'!J100)</f>
        <v/>
      </c>
      <c r="U774" s="205" t="str">
        <f>IF('V.1.'!L100="","",'V.1.'!L100)</f>
        <v/>
      </c>
      <c r="V774" s="205" t="str">
        <f>IF('V.1.'!M100="","",'V.1.'!M100)</f>
        <v/>
      </c>
      <c r="W774" s="205" t="str">
        <f>IF('V.1.'!N100="","",'V.1.'!N100)</f>
        <v/>
      </c>
      <c r="X774" s="205" t="str">
        <f>IF('V.1.'!O100="","",'V.1.'!O100)</f>
        <v/>
      </c>
      <c r="Y774" s="205" t="str">
        <f>IF('V.1.'!P100="","",'V.1.'!P100)</f>
        <v/>
      </c>
      <c r="Z774" s="158" t="str">
        <f>IF('V.1.'!Q100="","",'V.1.'!Q100)</f>
        <v/>
      </c>
      <c r="AA774" s="113"/>
      <c r="AB774" s="113"/>
      <c r="AC774" s="113"/>
      <c r="AD774" s="113"/>
    </row>
    <row r="775" spans="4:30" x14ac:dyDescent="0.25">
      <c r="D775" s="2454" t="str">
        <f t="shared" si="27"/>
        <v xml:space="preserve"> - </v>
      </c>
      <c r="E775" s="2454" t="str">
        <f t="shared" si="28"/>
        <v xml:space="preserve"> - </v>
      </c>
      <c r="F775" s="2421" t="s">
        <v>1175</v>
      </c>
      <c r="G775" s="1416" t="s">
        <v>5300</v>
      </c>
      <c r="H775" s="134">
        <v>5</v>
      </c>
      <c r="I775" s="135">
        <v>1</v>
      </c>
      <c r="J775" s="136">
        <v>74</v>
      </c>
      <c r="K775" s="301">
        <f>IF('V.1.'!A101="","",'V.1.'!A101)</f>
        <v>74</v>
      </c>
      <c r="L775" s="301" t="str">
        <f>IF('V.1.'!B101="","",'V.1.'!B101)</f>
        <v/>
      </c>
      <c r="M775" s="301" t="str">
        <f ca="1">IF('V.1.'!C101="","",'V.1.'!C101)</f>
        <v/>
      </c>
      <c r="N775" s="301" t="str">
        <f>IF('V.1.'!D101="","",'V.1.'!D101)</f>
        <v/>
      </c>
      <c r="O775" s="301" t="str">
        <f ca="1">IF('V.1.'!E101="","",'V.1.'!E101)</f>
        <v/>
      </c>
      <c r="P775" s="301" t="str">
        <f>IF('V.1.'!F101="","",'V.1.'!F101)</f>
        <v/>
      </c>
      <c r="Q775" s="301" t="str">
        <f ca="1">IF('V.1.'!R101="","",'V.1.'!R101)</f>
        <v/>
      </c>
      <c r="R775" s="301" t="str">
        <f>IF('V.1.'!H101="","",'V.1.'!H101)</f>
        <v/>
      </c>
      <c r="S775" s="301" t="str">
        <f>IF('V.1.'!I101="","",'V.1.'!I101)</f>
        <v/>
      </c>
      <c r="T775" s="301" t="str">
        <f>IF('V.1.'!J101="","",'V.1.'!J101)</f>
        <v/>
      </c>
      <c r="U775" s="205" t="str">
        <f>IF('V.1.'!L101="","",'V.1.'!L101)</f>
        <v/>
      </c>
      <c r="V775" s="205" t="str">
        <f>IF('V.1.'!M101="","",'V.1.'!M101)</f>
        <v/>
      </c>
      <c r="W775" s="205" t="str">
        <f>IF('V.1.'!N101="","",'V.1.'!N101)</f>
        <v/>
      </c>
      <c r="X775" s="205" t="str">
        <f>IF('V.1.'!O101="","",'V.1.'!O101)</f>
        <v/>
      </c>
      <c r="Y775" s="205" t="str">
        <f>IF('V.1.'!P101="","",'V.1.'!P101)</f>
        <v/>
      </c>
      <c r="Z775" s="158" t="str">
        <f>IF('V.1.'!Q101="","",'V.1.'!Q101)</f>
        <v/>
      </c>
      <c r="AA775" s="113"/>
      <c r="AB775" s="113"/>
      <c r="AC775" s="113"/>
      <c r="AD775" s="113"/>
    </row>
    <row r="776" spans="4:30" x14ac:dyDescent="0.25">
      <c r="D776" s="2454" t="str">
        <f t="shared" si="27"/>
        <v xml:space="preserve"> - </v>
      </c>
      <c r="E776" s="2454" t="str">
        <f t="shared" si="28"/>
        <v xml:space="preserve"> - </v>
      </c>
      <c r="F776" s="2421" t="s">
        <v>1176</v>
      </c>
      <c r="G776" s="1416" t="s">
        <v>5300</v>
      </c>
      <c r="H776" s="134">
        <v>5</v>
      </c>
      <c r="I776" s="135">
        <v>1</v>
      </c>
      <c r="J776" s="136">
        <v>75</v>
      </c>
      <c r="K776" s="301">
        <f>IF('V.1.'!A102="","",'V.1.'!A102)</f>
        <v>75</v>
      </c>
      <c r="L776" s="301" t="str">
        <f>IF('V.1.'!B102="","",'V.1.'!B102)</f>
        <v/>
      </c>
      <c r="M776" s="301" t="str">
        <f ca="1">IF('V.1.'!C102="","",'V.1.'!C102)</f>
        <v/>
      </c>
      <c r="N776" s="301" t="str">
        <f>IF('V.1.'!D102="","",'V.1.'!D102)</f>
        <v/>
      </c>
      <c r="O776" s="301" t="str">
        <f ca="1">IF('V.1.'!E102="","",'V.1.'!E102)</f>
        <v/>
      </c>
      <c r="P776" s="301" t="str">
        <f>IF('V.1.'!F102="","",'V.1.'!F102)</f>
        <v/>
      </c>
      <c r="Q776" s="301" t="str">
        <f ca="1">IF('V.1.'!R102="","",'V.1.'!R102)</f>
        <v/>
      </c>
      <c r="R776" s="301" t="str">
        <f>IF('V.1.'!H102="","",'V.1.'!H102)</f>
        <v/>
      </c>
      <c r="S776" s="301" t="str">
        <f>IF('V.1.'!I102="","",'V.1.'!I102)</f>
        <v/>
      </c>
      <c r="T776" s="301" t="str">
        <f>IF('V.1.'!J102="","",'V.1.'!J102)</f>
        <v/>
      </c>
      <c r="U776" s="205" t="str">
        <f>IF('V.1.'!L102="","",'V.1.'!L102)</f>
        <v/>
      </c>
      <c r="V776" s="205" t="str">
        <f>IF('V.1.'!M102="","",'V.1.'!M102)</f>
        <v/>
      </c>
      <c r="W776" s="205" t="str">
        <f>IF('V.1.'!N102="","",'V.1.'!N102)</f>
        <v/>
      </c>
      <c r="X776" s="205" t="str">
        <f>IF('V.1.'!O102="","",'V.1.'!O102)</f>
        <v/>
      </c>
      <c r="Y776" s="205" t="str">
        <f>IF('V.1.'!P102="","",'V.1.'!P102)</f>
        <v/>
      </c>
      <c r="Z776" s="158" t="str">
        <f>IF('V.1.'!Q102="","",'V.1.'!Q102)</f>
        <v/>
      </c>
      <c r="AA776" s="113"/>
      <c r="AB776" s="113"/>
      <c r="AC776" s="113"/>
      <c r="AD776" s="113"/>
    </row>
    <row r="777" spans="4:30" x14ac:dyDescent="0.25">
      <c r="D777" s="2454" t="str">
        <f t="shared" si="27"/>
        <v xml:space="preserve"> - </v>
      </c>
      <c r="E777" s="2454" t="str">
        <f t="shared" si="28"/>
        <v xml:space="preserve"> - </v>
      </c>
      <c r="F777" s="2421" t="s">
        <v>1177</v>
      </c>
      <c r="G777" s="1416" t="s">
        <v>5300</v>
      </c>
      <c r="H777" s="134">
        <v>5</v>
      </c>
      <c r="I777" s="135">
        <v>1</v>
      </c>
      <c r="J777" s="136">
        <v>76</v>
      </c>
      <c r="K777" s="301">
        <f>IF('V.1.'!A103="","",'V.1.'!A103)</f>
        <v>76</v>
      </c>
      <c r="L777" s="301" t="str">
        <f>IF('V.1.'!B103="","",'V.1.'!B103)</f>
        <v/>
      </c>
      <c r="M777" s="301" t="str">
        <f ca="1">IF('V.1.'!C103="","",'V.1.'!C103)</f>
        <v/>
      </c>
      <c r="N777" s="301" t="str">
        <f>IF('V.1.'!D103="","",'V.1.'!D103)</f>
        <v/>
      </c>
      <c r="O777" s="301" t="str">
        <f ca="1">IF('V.1.'!E103="","",'V.1.'!E103)</f>
        <v/>
      </c>
      <c r="P777" s="301" t="str">
        <f>IF('V.1.'!F103="","",'V.1.'!F103)</f>
        <v/>
      </c>
      <c r="Q777" s="301" t="str">
        <f ca="1">IF('V.1.'!R103="","",'V.1.'!R103)</f>
        <v/>
      </c>
      <c r="R777" s="301" t="str">
        <f>IF('V.1.'!H103="","",'V.1.'!H103)</f>
        <v/>
      </c>
      <c r="S777" s="301" t="str">
        <f>IF('V.1.'!I103="","",'V.1.'!I103)</f>
        <v/>
      </c>
      <c r="T777" s="301" t="str">
        <f>IF('V.1.'!J103="","",'V.1.'!J103)</f>
        <v/>
      </c>
      <c r="U777" s="205" t="str">
        <f>IF('V.1.'!L103="","",'V.1.'!L103)</f>
        <v/>
      </c>
      <c r="V777" s="205" t="str">
        <f>IF('V.1.'!M103="","",'V.1.'!M103)</f>
        <v/>
      </c>
      <c r="W777" s="205" t="str">
        <f>IF('V.1.'!N103="","",'V.1.'!N103)</f>
        <v/>
      </c>
      <c r="X777" s="205" t="str">
        <f>IF('V.1.'!O103="","",'V.1.'!O103)</f>
        <v/>
      </c>
      <c r="Y777" s="205" t="str">
        <f>IF('V.1.'!P103="","",'V.1.'!P103)</f>
        <v/>
      </c>
      <c r="Z777" s="158" t="str">
        <f>IF('V.1.'!Q103="","",'V.1.'!Q103)</f>
        <v/>
      </c>
      <c r="AA777" s="113"/>
      <c r="AB777" s="113"/>
      <c r="AC777" s="113"/>
      <c r="AD777" s="113"/>
    </row>
    <row r="778" spans="4:30" x14ac:dyDescent="0.25">
      <c r="D778" s="2454" t="str">
        <f t="shared" si="27"/>
        <v xml:space="preserve"> - </v>
      </c>
      <c r="E778" s="2454" t="str">
        <f t="shared" si="28"/>
        <v xml:space="preserve"> - </v>
      </c>
      <c r="F778" s="2421" t="s">
        <v>1178</v>
      </c>
      <c r="G778" s="1416" t="s">
        <v>5300</v>
      </c>
      <c r="H778" s="134">
        <v>5</v>
      </c>
      <c r="I778" s="135">
        <v>1</v>
      </c>
      <c r="J778" s="136">
        <v>77</v>
      </c>
      <c r="K778" s="301">
        <f>IF('V.1.'!A104="","",'V.1.'!A104)</f>
        <v>77</v>
      </c>
      <c r="L778" s="301" t="str">
        <f>IF('V.1.'!B104="","",'V.1.'!B104)</f>
        <v/>
      </c>
      <c r="M778" s="301" t="str">
        <f ca="1">IF('V.1.'!C104="","",'V.1.'!C104)</f>
        <v/>
      </c>
      <c r="N778" s="301" t="str">
        <f>IF('V.1.'!D104="","",'V.1.'!D104)</f>
        <v/>
      </c>
      <c r="O778" s="301" t="str">
        <f ca="1">IF('V.1.'!E104="","",'V.1.'!E104)</f>
        <v/>
      </c>
      <c r="P778" s="301" t="str">
        <f>IF('V.1.'!F104="","",'V.1.'!F104)</f>
        <v/>
      </c>
      <c r="Q778" s="301" t="str">
        <f ca="1">IF('V.1.'!R104="","",'V.1.'!R104)</f>
        <v/>
      </c>
      <c r="R778" s="301" t="str">
        <f>IF('V.1.'!H104="","",'V.1.'!H104)</f>
        <v/>
      </c>
      <c r="S778" s="301" t="str">
        <f>IF('V.1.'!I104="","",'V.1.'!I104)</f>
        <v/>
      </c>
      <c r="T778" s="301" t="str">
        <f>IF('V.1.'!J104="","",'V.1.'!J104)</f>
        <v/>
      </c>
      <c r="U778" s="205" t="str">
        <f>IF('V.1.'!L104="","",'V.1.'!L104)</f>
        <v/>
      </c>
      <c r="V778" s="205" t="str">
        <f>IF('V.1.'!M104="","",'V.1.'!M104)</f>
        <v/>
      </c>
      <c r="W778" s="205" t="str">
        <f>IF('V.1.'!N104="","",'V.1.'!N104)</f>
        <v/>
      </c>
      <c r="X778" s="205" t="str">
        <f>IF('V.1.'!O104="","",'V.1.'!O104)</f>
        <v/>
      </c>
      <c r="Y778" s="205" t="str">
        <f>IF('V.1.'!P104="","",'V.1.'!P104)</f>
        <v/>
      </c>
      <c r="Z778" s="158" t="str">
        <f>IF('V.1.'!Q104="","",'V.1.'!Q104)</f>
        <v/>
      </c>
      <c r="AA778" s="113"/>
      <c r="AB778" s="113"/>
      <c r="AC778" s="113"/>
      <c r="AD778" s="113"/>
    </row>
    <row r="779" spans="4:30" x14ac:dyDescent="0.25">
      <c r="D779" s="2454" t="str">
        <f t="shared" si="27"/>
        <v xml:space="preserve"> - </v>
      </c>
      <c r="E779" s="2454" t="str">
        <f t="shared" si="28"/>
        <v xml:space="preserve"> - </v>
      </c>
      <c r="F779" s="2421" t="s">
        <v>1179</v>
      </c>
      <c r="G779" s="1416" t="s">
        <v>5300</v>
      </c>
      <c r="H779" s="134">
        <v>5</v>
      </c>
      <c r="I779" s="135">
        <v>1</v>
      </c>
      <c r="J779" s="136">
        <v>78</v>
      </c>
      <c r="K779" s="301">
        <f>IF('V.1.'!A105="","",'V.1.'!A105)</f>
        <v>78</v>
      </c>
      <c r="L779" s="301" t="str">
        <f>IF('V.1.'!B105="","",'V.1.'!B105)</f>
        <v/>
      </c>
      <c r="M779" s="301" t="str">
        <f ca="1">IF('V.1.'!C105="","",'V.1.'!C105)</f>
        <v/>
      </c>
      <c r="N779" s="301" t="str">
        <f>IF('V.1.'!D105="","",'V.1.'!D105)</f>
        <v/>
      </c>
      <c r="O779" s="301" t="str">
        <f ca="1">IF('V.1.'!E105="","",'V.1.'!E105)</f>
        <v/>
      </c>
      <c r="P779" s="301" t="str">
        <f>IF('V.1.'!F105="","",'V.1.'!F105)</f>
        <v/>
      </c>
      <c r="Q779" s="301" t="str">
        <f ca="1">IF('V.1.'!R105="","",'V.1.'!R105)</f>
        <v/>
      </c>
      <c r="R779" s="301" t="str">
        <f>IF('V.1.'!H105="","",'V.1.'!H105)</f>
        <v/>
      </c>
      <c r="S779" s="301" t="str">
        <f>IF('V.1.'!I105="","",'V.1.'!I105)</f>
        <v/>
      </c>
      <c r="T779" s="301" t="str">
        <f>IF('V.1.'!J105="","",'V.1.'!J105)</f>
        <v/>
      </c>
      <c r="U779" s="205" t="str">
        <f>IF('V.1.'!L105="","",'V.1.'!L105)</f>
        <v/>
      </c>
      <c r="V779" s="205" t="str">
        <f>IF('V.1.'!M105="","",'V.1.'!M105)</f>
        <v/>
      </c>
      <c r="W779" s="205" t="str">
        <f>IF('V.1.'!N105="","",'V.1.'!N105)</f>
        <v/>
      </c>
      <c r="X779" s="205" t="str">
        <f>IF('V.1.'!O105="","",'V.1.'!O105)</f>
        <v/>
      </c>
      <c r="Y779" s="205" t="str">
        <f>IF('V.1.'!P105="","",'V.1.'!P105)</f>
        <v/>
      </c>
      <c r="Z779" s="158" t="str">
        <f>IF('V.1.'!Q105="","",'V.1.'!Q105)</f>
        <v/>
      </c>
      <c r="AA779" s="113"/>
      <c r="AB779" s="113"/>
      <c r="AC779" s="113"/>
      <c r="AD779" s="113"/>
    </row>
    <row r="780" spans="4:30" x14ac:dyDescent="0.25">
      <c r="D780" s="2454" t="str">
        <f t="shared" si="27"/>
        <v xml:space="preserve"> - </v>
      </c>
      <c r="E780" s="2454" t="str">
        <f t="shared" si="28"/>
        <v xml:space="preserve"> - </v>
      </c>
      <c r="F780" s="2421" t="s">
        <v>1180</v>
      </c>
      <c r="G780" s="1416" t="s">
        <v>5300</v>
      </c>
      <c r="H780" s="134">
        <v>5</v>
      </c>
      <c r="I780" s="135">
        <v>1</v>
      </c>
      <c r="J780" s="136">
        <v>79</v>
      </c>
      <c r="K780" s="301">
        <f>IF('V.1.'!A106="","",'V.1.'!A106)</f>
        <v>79</v>
      </c>
      <c r="L780" s="301" t="str">
        <f>IF('V.1.'!B106="","",'V.1.'!B106)</f>
        <v/>
      </c>
      <c r="M780" s="301" t="str">
        <f ca="1">IF('V.1.'!C106="","",'V.1.'!C106)</f>
        <v/>
      </c>
      <c r="N780" s="301" t="str">
        <f>IF('V.1.'!D106="","",'V.1.'!D106)</f>
        <v/>
      </c>
      <c r="O780" s="301" t="str">
        <f ca="1">IF('V.1.'!E106="","",'V.1.'!E106)</f>
        <v/>
      </c>
      <c r="P780" s="301" t="str">
        <f>IF('V.1.'!F106="","",'V.1.'!F106)</f>
        <v/>
      </c>
      <c r="Q780" s="301" t="str">
        <f ca="1">IF('V.1.'!R106="","",'V.1.'!R106)</f>
        <v/>
      </c>
      <c r="R780" s="301" t="str">
        <f>IF('V.1.'!H106="","",'V.1.'!H106)</f>
        <v/>
      </c>
      <c r="S780" s="301" t="str">
        <f>IF('V.1.'!I106="","",'V.1.'!I106)</f>
        <v/>
      </c>
      <c r="T780" s="301" t="str">
        <f>IF('V.1.'!J106="","",'V.1.'!J106)</f>
        <v/>
      </c>
      <c r="U780" s="205" t="str">
        <f>IF('V.1.'!L106="","",'V.1.'!L106)</f>
        <v/>
      </c>
      <c r="V780" s="205" t="str">
        <f>IF('V.1.'!M106="","",'V.1.'!M106)</f>
        <v/>
      </c>
      <c r="W780" s="205" t="str">
        <f>IF('V.1.'!N106="","",'V.1.'!N106)</f>
        <v/>
      </c>
      <c r="X780" s="205" t="str">
        <f>IF('V.1.'!O106="","",'V.1.'!O106)</f>
        <v/>
      </c>
      <c r="Y780" s="205" t="str">
        <f>IF('V.1.'!P106="","",'V.1.'!P106)</f>
        <v/>
      </c>
      <c r="Z780" s="158" t="str">
        <f>IF('V.1.'!Q106="","",'V.1.'!Q106)</f>
        <v/>
      </c>
      <c r="AA780" s="113"/>
      <c r="AB780" s="113"/>
      <c r="AC780" s="113"/>
      <c r="AD780" s="113"/>
    </row>
    <row r="781" spans="4:30" x14ac:dyDescent="0.25">
      <c r="D781" s="2454" t="str">
        <f t="shared" si="27"/>
        <v xml:space="preserve"> - </v>
      </c>
      <c r="E781" s="2454" t="str">
        <f t="shared" si="28"/>
        <v xml:space="preserve"> - </v>
      </c>
      <c r="F781" s="2421" t="s">
        <v>1181</v>
      </c>
      <c r="G781" s="1416" t="s">
        <v>5300</v>
      </c>
      <c r="H781" s="134">
        <v>5</v>
      </c>
      <c r="I781" s="135">
        <v>1</v>
      </c>
      <c r="J781" s="136">
        <v>80</v>
      </c>
      <c r="K781" s="301">
        <f>IF('V.1.'!A107="","",'V.1.'!A107)</f>
        <v>80</v>
      </c>
      <c r="L781" s="301" t="str">
        <f>IF('V.1.'!B107="","",'V.1.'!B107)</f>
        <v/>
      </c>
      <c r="M781" s="301" t="str">
        <f ca="1">IF('V.1.'!C107="","",'V.1.'!C107)</f>
        <v/>
      </c>
      <c r="N781" s="301" t="str">
        <f>IF('V.1.'!D107="","",'V.1.'!D107)</f>
        <v/>
      </c>
      <c r="O781" s="301" t="str">
        <f ca="1">IF('V.1.'!E107="","",'V.1.'!E107)</f>
        <v/>
      </c>
      <c r="P781" s="301" t="str">
        <f>IF('V.1.'!F107="","",'V.1.'!F107)</f>
        <v/>
      </c>
      <c r="Q781" s="301" t="str">
        <f ca="1">IF('V.1.'!R107="","",'V.1.'!R107)</f>
        <v/>
      </c>
      <c r="R781" s="301" t="str">
        <f>IF('V.1.'!H107="","",'V.1.'!H107)</f>
        <v/>
      </c>
      <c r="S781" s="301" t="str">
        <f>IF('V.1.'!I107="","",'V.1.'!I107)</f>
        <v/>
      </c>
      <c r="T781" s="301" t="str">
        <f>IF('V.1.'!J107="","",'V.1.'!J107)</f>
        <v/>
      </c>
      <c r="U781" s="205" t="str">
        <f>IF('V.1.'!L107="","",'V.1.'!L107)</f>
        <v/>
      </c>
      <c r="V781" s="205" t="str">
        <f>IF('V.1.'!M107="","",'V.1.'!M107)</f>
        <v/>
      </c>
      <c r="W781" s="205" t="str">
        <f>IF('V.1.'!N107="","",'V.1.'!N107)</f>
        <v/>
      </c>
      <c r="X781" s="205" t="str">
        <f>IF('V.1.'!O107="","",'V.1.'!O107)</f>
        <v/>
      </c>
      <c r="Y781" s="205" t="str">
        <f>IF('V.1.'!P107="","",'V.1.'!P107)</f>
        <v/>
      </c>
      <c r="Z781" s="158" t="str">
        <f>IF('V.1.'!Q107="","",'V.1.'!Q107)</f>
        <v/>
      </c>
      <c r="AA781" s="113"/>
      <c r="AB781" s="113"/>
      <c r="AC781" s="113"/>
      <c r="AD781" s="113"/>
    </row>
    <row r="782" spans="4:30" x14ac:dyDescent="0.25">
      <c r="D782" s="2454" t="str">
        <f t="shared" si="27"/>
        <v xml:space="preserve"> - </v>
      </c>
      <c r="E782" s="2454" t="str">
        <f t="shared" si="28"/>
        <v xml:space="preserve"> - </v>
      </c>
      <c r="F782" s="2421" t="s">
        <v>1182</v>
      </c>
      <c r="G782" s="1416" t="s">
        <v>5300</v>
      </c>
      <c r="H782" s="134">
        <v>5</v>
      </c>
      <c r="I782" s="135">
        <v>1</v>
      </c>
      <c r="J782" s="136">
        <v>81</v>
      </c>
      <c r="K782" s="301">
        <f>IF('V.1.'!A108="","",'V.1.'!A108)</f>
        <v>81</v>
      </c>
      <c r="L782" s="301" t="str">
        <f>IF('V.1.'!B108="","",'V.1.'!B108)</f>
        <v/>
      </c>
      <c r="M782" s="301" t="str">
        <f ca="1">IF('V.1.'!C108="","",'V.1.'!C108)</f>
        <v/>
      </c>
      <c r="N782" s="301" t="str">
        <f>IF('V.1.'!D108="","",'V.1.'!D108)</f>
        <v/>
      </c>
      <c r="O782" s="301" t="str">
        <f ca="1">IF('V.1.'!E108="","",'V.1.'!E108)</f>
        <v/>
      </c>
      <c r="P782" s="301" t="str">
        <f>IF('V.1.'!F108="","",'V.1.'!F108)</f>
        <v/>
      </c>
      <c r="Q782" s="301" t="str">
        <f ca="1">IF('V.1.'!R108="","",'V.1.'!R108)</f>
        <v/>
      </c>
      <c r="R782" s="301" t="str">
        <f>IF('V.1.'!H108="","",'V.1.'!H108)</f>
        <v/>
      </c>
      <c r="S782" s="301" t="str">
        <f>IF('V.1.'!I108="","",'V.1.'!I108)</f>
        <v/>
      </c>
      <c r="T782" s="301" t="str">
        <f>IF('V.1.'!J108="","",'V.1.'!J108)</f>
        <v/>
      </c>
      <c r="U782" s="205" t="str">
        <f>IF('V.1.'!L108="","",'V.1.'!L108)</f>
        <v/>
      </c>
      <c r="V782" s="205" t="str">
        <f>IF('V.1.'!M108="","",'V.1.'!M108)</f>
        <v/>
      </c>
      <c r="W782" s="205" t="str">
        <f>IF('V.1.'!N108="","",'V.1.'!N108)</f>
        <v/>
      </c>
      <c r="X782" s="205" t="str">
        <f>IF('V.1.'!O108="","",'V.1.'!O108)</f>
        <v/>
      </c>
      <c r="Y782" s="205" t="str">
        <f>IF('V.1.'!P108="","",'V.1.'!P108)</f>
        <v/>
      </c>
      <c r="Z782" s="158" t="str">
        <f>IF('V.1.'!Q108="","",'V.1.'!Q108)</f>
        <v/>
      </c>
      <c r="AA782" s="113"/>
      <c r="AB782" s="113"/>
      <c r="AC782" s="113"/>
      <c r="AD782" s="113"/>
    </row>
    <row r="783" spans="4:30" x14ac:dyDescent="0.25">
      <c r="D783" s="2454" t="str">
        <f t="shared" si="27"/>
        <v xml:space="preserve"> - </v>
      </c>
      <c r="E783" s="2454" t="str">
        <f t="shared" si="28"/>
        <v xml:space="preserve"> - </v>
      </c>
      <c r="F783" s="2421" t="s">
        <v>1183</v>
      </c>
      <c r="G783" s="1416" t="s">
        <v>5300</v>
      </c>
      <c r="H783" s="134">
        <v>5</v>
      </c>
      <c r="I783" s="135">
        <v>1</v>
      </c>
      <c r="J783" s="136">
        <v>82</v>
      </c>
      <c r="K783" s="301">
        <f>IF('V.1.'!A109="","",'V.1.'!A109)</f>
        <v>82</v>
      </c>
      <c r="L783" s="301" t="str">
        <f>IF('V.1.'!B109="","",'V.1.'!B109)</f>
        <v/>
      </c>
      <c r="M783" s="301" t="str">
        <f ca="1">IF('V.1.'!C109="","",'V.1.'!C109)</f>
        <v/>
      </c>
      <c r="N783" s="301" t="str">
        <f>IF('V.1.'!D109="","",'V.1.'!D109)</f>
        <v/>
      </c>
      <c r="O783" s="301" t="str">
        <f ca="1">IF('V.1.'!E109="","",'V.1.'!E109)</f>
        <v/>
      </c>
      <c r="P783" s="301" t="str">
        <f>IF('V.1.'!F109="","",'V.1.'!F109)</f>
        <v/>
      </c>
      <c r="Q783" s="301" t="str">
        <f ca="1">IF('V.1.'!R109="","",'V.1.'!R109)</f>
        <v/>
      </c>
      <c r="R783" s="301" t="str">
        <f>IF('V.1.'!H109="","",'V.1.'!H109)</f>
        <v/>
      </c>
      <c r="S783" s="301" t="str">
        <f>IF('V.1.'!I109="","",'V.1.'!I109)</f>
        <v/>
      </c>
      <c r="T783" s="301" t="str">
        <f>IF('V.1.'!J109="","",'V.1.'!J109)</f>
        <v/>
      </c>
      <c r="U783" s="205" t="str">
        <f>IF('V.1.'!L109="","",'V.1.'!L109)</f>
        <v/>
      </c>
      <c r="V783" s="205" t="str">
        <f>IF('V.1.'!M109="","",'V.1.'!M109)</f>
        <v/>
      </c>
      <c r="W783" s="205" t="str">
        <f>IF('V.1.'!N109="","",'V.1.'!N109)</f>
        <v/>
      </c>
      <c r="X783" s="205" t="str">
        <f>IF('V.1.'!O109="","",'V.1.'!O109)</f>
        <v/>
      </c>
      <c r="Y783" s="205" t="str">
        <f>IF('V.1.'!P109="","",'V.1.'!P109)</f>
        <v/>
      </c>
      <c r="Z783" s="158" t="str">
        <f>IF('V.1.'!Q109="","",'V.1.'!Q109)</f>
        <v/>
      </c>
      <c r="AA783" s="113"/>
      <c r="AB783" s="113"/>
      <c r="AC783" s="113"/>
      <c r="AD783" s="113"/>
    </row>
    <row r="784" spans="4:30" x14ac:dyDescent="0.25">
      <c r="D784" s="2454" t="str">
        <f t="shared" si="27"/>
        <v xml:space="preserve"> - </v>
      </c>
      <c r="E784" s="2454" t="str">
        <f t="shared" si="28"/>
        <v xml:space="preserve"> - </v>
      </c>
      <c r="F784" s="2421" t="s">
        <v>1184</v>
      </c>
      <c r="G784" s="1416" t="s">
        <v>5300</v>
      </c>
      <c r="H784" s="134">
        <v>5</v>
      </c>
      <c r="I784" s="135">
        <v>1</v>
      </c>
      <c r="J784" s="136">
        <v>83</v>
      </c>
      <c r="K784" s="301">
        <f>IF('V.1.'!A110="","",'V.1.'!A110)</f>
        <v>83</v>
      </c>
      <c r="L784" s="301" t="str">
        <f>IF('V.1.'!B110="","",'V.1.'!B110)</f>
        <v/>
      </c>
      <c r="M784" s="301" t="str">
        <f ca="1">IF('V.1.'!C110="","",'V.1.'!C110)</f>
        <v/>
      </c>
      <c r="N784" s="301" t="str">
        <f>IF('V.1.'!D110="","",'V.1.'!D110)</f>
        <v/>
      </c>
      <c r="O784" s="301" t="str">
        <f ca="1">IF('V.1.'!E110="","",'V.1.'!E110)</f>
        <v/>
      </c>
      <c r="P784" s="301" t="str">
        <f>IF('V.1.'!F110="","",'V.1.'!F110)</f>
        <v/>
      </c>
      <c r="Q784" s="301" t="str">
        <f ca="1">IF('V.1.'!R110="","",'V.1.'!R110)</f>
        <v/>
      </c>
      <c r="R784" s="301" t="str">
        <f>IF('V.1.'!H110="","",'V.1.'!H110)</f>
        <v/>
      </c>
      <c r="S784" s="301" t="str">
        <f>IF('V.1.'!I110="","",'V.1.'!I110)</f>
        <v/>
      </c>
      <c r="T784" s="301" t="str">
        <f>IF('V.1.'!J110="","",'V.1.'!J110)</f>
        <v/>
      </c>
      <c r="U784" s="205" t="str">
        <f>IF('V.1.'!L110="","",'V.1.'!L110)</f>
        <v/>
      </c>
      <c r="V784" s="205" t="str">
        <f>IF('V.1.'!M110="","",'V.1.'!M110)</f>
        <v/>
      </c>
      <c r="W784" s="205" t="str">
        <f>IF('V.1.'!N110="","",'V.1.'!N110)</f>
        <v/>
      </c>
      <c r="X784" s="205" t="str">
        <f>IF('V.1.'!O110="","",'V.1.'!O110)</f>
        <v/>
      </c>
      <c r="Y784" s="205" t="str">
        <f>IF('V.1.'!P110="","",'V.1.'!P110)</f>
        <v/>
      </c>
      <c r="Z784" s="158" t="str">
        <f>IF('V.1.'!Q110="","",'V.1.'!Q110)</f>
        <v/>
      </c>
      <c r="AA784" s="113"/>
      <c r="AB784" s="113"/>
      <c r="AC784" s="113"/>
      <c r="AD784" s="113"/>
    </row>
    <row r="785" spans="4:30" x14ac:dyDescent="0.25">
      <c r="D785" s="2454" t="str">
        <f t="shared" si="27"/>
        <v xml:space="preserve"> - </v>
      </c>
      <c r="E785" s="2454" t="str">
        <f t="shared" si="28"/>
        <v xml:space="preserve"> - </v>
      </c>
      <c r="F785" s="2421" t="s">
        <v>1185</v>
      </c>
      <c r="G785" s="1416" t="s">
        <v>5300</v>
      </c>
      <c r="H785" s="134">
        <v>5</v>
      </c>
      <c r="I785" s="135">
        <v>1</v>
      </c>
      <c r="J785" s="136">
        <v>84</v>
      </c>
      <c r="K785" s="301">
        <f>IF('V.1.'!A111="","",'V.1.'!A111)</f>
        <v>84</v>
      </c>
      <c r="L785" s="301" t="str">
        <f>IF('V.1.'!B111="","",'V.1.'!B111)</f>
        <v/>
      </c>
      <c r="M785" s="301" t="str">
        <f ca="1">IF('V.1.'!C111="","",'V.1.'!C111)</f>
        <v/>
      </c>
      <c r="N785" s="301" t="str">
        <f>IF('V.1.'!D111="","",'V.1.'!D111)</f>
        <v/>
      </c>
      <c r="O785" s="301" t="str">
        <f ca="1">IF('V.1.'!E111="","",'V.1.'!E111)</f>
        <v/>
      </c>
      <c r="P785" s="301" t="str">
        <f>IF('V.1.'!F111="","",'V.1.'!F111)</f>
        <v/>
      </c>
      <c r="Q785" s="301" t="str">
        <f ca="1">IF('V.1.'!R111="","",'V.1.'!R111)</f>
        <v/>
      </c>
      <c r="R785" s="301" t="str">
        <f>IF('V.1.'!H111="","",'V.1.'!H111)</f>
        <v/>
      </c>
      <c r="S785" s="301" t="str">
        <f>IF('V.1.'!I111="","",'V.1.'!I111)</f>
        <v/>
      </c>
      <c r="T785" s="301" t="str">
        <f>IF('V.1.'!J111="","",'V.1.'!J111)</f>
        <v/>
      </c>
      <c r="U785" s="205" t="str">
        <f>IF('V.1.'!L111="","",'V.1.'!L111)</f>
        <v/>
      </c>
      <c r="V785" s="205" t="str">
        <f>IF('V.1.'!M111="","",'V.1.'!M111)</f>
        <v/>
      </c>
      <c r="W785" s="205" t="str">
        <f>IF('V.1.'!N111="","",'V.1.'!N111)</f>
        <v/>
      </c>
      <c r="X785" s="205" t="str">
        <f>IF('V.1.'!O111="","",'V.1.'!O111)</f>
        <v/>
      </c>
      <c r="Y785" s="205" t="str">
        <f>IF('V.1.'!P111="","",'V.1.'!P111)</f>
        <v/>
      </c>
      <c r="Z785" s="158" t="str">
        <f>IF('V.1.'!Q111="","",'V.1.'!Q111)</f>
        <v/>
      </c>
      <c r="AA785" s="113"/>
      <c r="AB785" s="113"/>
      <c r="AC785" s="113"/>
      <c r="AD785" s="113"/>
    </row>
    <row r="786" spans="4:30" x14ac:dyDescent="0.25">
      <c r="D786" s="2454" t="str">
        <f t="shared" si="27"/>
        <v xml:space="preserve"> - </v>
      </c>
      <c r="E786" s="2454" t="str">
        <f t="shared" si="28"/>
        <v xml:space="preserve"> - </v>
      </c>
      <c r="F786" s="2421" t="s">
        <v>1186</v>
      </c>
      <c r="G786" s="1416" t="s">
        <v>5300</v>
      </c>
      <c r="H786" s="134">
        <v>5</v>
      </c>
      <c r="I786" s="135">
        <v>1</v>
      </c>
      <c r="J786" s="136">
        <v>85</v>
      </c>
      <c r="K786" s="301">
        <f>IF('V.1.'!A112="","",'V.1.'!A112)</f>
        <v>85</v>
      </c>
      <c r="L786" s="301" t="str">
        <f>IF('V.1.'!B112="","",'V.1.'!B112)</f>
        <v/>
      </c>
      <c r="M786" s="301" t="str">
        <f ca="1">IF('V.1.'!C112="","",'V.1.'!C112)</f>
        <v/>
      </c>
      <c r="N786" s="301" t="str">
        <f>IF('V.1.'!D112="","",'V.1.'!D112)</f>
        <v/>
      </c>
      <c r="O786" s="301" t="str">
        <f ca="1">IF('V.1.'!E112="","",'V.1.'!E112)</f>
        <v/>
      </c>
      <c r="P786" s="301" t="str">
        <f>IF('V.1.'!F112="","",'V.1.'!F112)</f>
        <v/>
      </c>
      <c r="Q786" s="301" t="str">
        <f ca="1">IF('V.1.'!R112="","",'V.1.'!R112)</f>
        <v/>
      </c>
      <c r="R786" s="301" t="str">
        <f>IF('V.1.'!H112="","",'V.1.'!H112)</f>
        <v/>
      </c>
      <c r="S786" s="301" t="str">
        <f>IF('V.1.'!I112="","",'V.1.'!I112)</f>
        <v/>
      </c>
      <c r="T786" s="301" t="str">
        <f>IF('V.1.'!J112="","",'V.1.'!J112)</f>
        <v/>
      </c>
      <c r="U786" s="205" t="str">
        <f>IF('V.1.'!L112="","",'V.1.'!L112)</f>
        <v/>
      </c>
      <c r="V786" s="205" t="str">
        <f>IF('V.1.'!M112="","",'V.1.'!M112)</f>
        <v/>
      </c>
      <c r="W786" s="205" t="str">
        <f>IF('V.1.'!N112="","",'V.1.'!N112)</f>
        <v/>
      </c>
      <c r="X786" s="205" t="str">
        <f>IF('V.1.'!O112="","",'V.1.'!O112)</f>
        <v/>
      </c>
      <c r="Y786" s="205" t="str">
        <f>IF('V.1.'!P112="","",'V.1.'!P112)</f>
        <v/>
      </c>
      <c r="Z786" s="158" t="str">
        <f>IF('V.1.'!Q112="","",'V.1.'!Q112)</f>
        <v/>
      </c>
      <c r="AA786" s="113"/>
      <c r="AB786" s="113"/>
      <c r="AC786" s="113"/>
      <c r="AD786" s="113"/>
    </row>
    <row r="787" spans="4:30" x14ac:dyDescent="0.25">
      <c r="D787" s="2454" t="str">
        <f t="shared" si="27"/>
        <v xml:space="preserve"> - </v>
      </c>
      <c r="E787" s="2454" t="str">
        <f t="shared" si="28"/>
        <v xml:space="preserve"> - </v>
      </c>
      <c r="F787" s="2421" t="s">
        <v>1187</v>
      </c>
      <c r="G787" s="1416" t="s">
        <v>5300</v>
      </c>
      <c r="H787" s="134">
        <v>5</v>
      </c>
      <c r="I787" s="135">
        <v>1</v>
      </c>
      <c r="J787" s="136">
        <v>86</v>
      </c>
      <c r="K787" s="301">
        <f>IF('V.1.'!A113="","",'V.1.'!A113)</f>
        <v>86</v>
      </c>
      <c r="L787" s="301" t="str">
        <f>IF('V.1.'!B113="","",'V.1.'!B113)</f>
        <v/>
      </c>
      <c r="M787" s="301" t="str">
        <f ca="1">IF('V.1.'!C113="","",'V.1.'!C113)</f>
        <v/>
      </c>
      <c r="N787" s="301" t="str">
        <f>IF('V.1.'!D113="","",'V.1.'!D113)</f>
        <v/>
      </c>
      <c r="O787" s="301" t="str">
        <f ca="1">IF('V.1.'!E113="","",'V.1.'!E113)</f>
        <v/>
      </c>
      <c r="P787" s="301" t="str">
        <f>IF('V.1.'!F113="","",'V.1.'!F113)</f>
        <v/>
      </c>
      <c r="Q787" s="301" t="str">
        <f ca="1">IF('V.1.'!R113="","",'V.1.'!R113)</f>
        <v/>
      </c>
      <c r="R787" s="301" t="str">
        <f>IF('V.1.'!H113="","",'V.1.'!H113)</f>
        <v/>
      </c>
      <c r="S787" s="301" t="str">
        <f>IF('V.1.'!I113="","",'V.1.'!I113)</f>
        <v/>
      </c>
      <c r="T787" s="301" t="str">
        <f>IF('V.1.'!J113="","",'V.1.'!J113)</f>
        <v/>
      </c>
      <c r="U787" s="205" t="str">
        <f>IF('V.1.'!L113="","",'V.1.'!L113)</f>
        <v/>
      </c>
      <c r="V787" s="205" t="str">
        <f>IF('V.1.'!M113="","",'V.1.'!M113)</f>
        <v/>
      </c>
      <c r="W787" s="205" t="str">
        <f>IF('V.1.'!N113="","",'V.1.'!N113)</f>
        <v/>
      </c>
      <c r="X787" s="205" t="str">
        <f>IF('V.1.'!O113="","",'V.1.'!O113)</f>
        <v/>
      </c>
      <c r="Y787" s="205" t="str">
        <f>IF('V.1.'!P113="","",'V.1.'!P113)</f>
        <v/>
      </c>
      <c r="Z787" s="158" t="str">
        <f>IF('V.1.'!Q113="","",'V.1.'!Q113)</f>
        <v/>
      </c>
      <c r="AA787" s="113"/>
      <c r="AB787" s="113"/>
      <c r="AC787" s="113"/>
      <c r="AD787" s="113"/>
    </row>
    <row r="788" spans="4:30" x14ac:dyDescent="0.25">
      <c r="D788" s="2454" t="str">
        <f t="shared" si="27"/>
        <v xml:space="preserve"> - </v>
      </c>
      <c r="E788" s="2454" t="str">
        <f t="shared" si="28"/>
        <v xml:space="preserve"> - </v>
      </c>
      <c r="F788" s="2421" t="s">
        <v>1188</v>
      </c>
      <c r="G788" s="1416" t="s">
        <v>5300</v>
      </c>
      <c r="H788" s="134">
        <v>5</v>
      </c>
      <c r="I788" s="135">
        <v>1</v>
      </c>
      <c r="J788" s="136">
        <v>87</v>
      </c>
      <c r="K788" s="301">
        <f>IF('V.1.'!A114="","",'V.1.'!A114)</f>
        <v>87</v>
      </c>
      <c r="L788" s="301" t="str">
        <f>IF('V.1.'!B114="","",'V.1.'!B114)</f>
        <v/>
      </c>
      <c r="M788" s="301" t="str">
        <f ca="1">IF('V.1.'!C114="","",'V.1.'!C114)</f>
        <v/>
      </c>
      <c r="N788" s="301" t="str">
        <f>IF('V.1.'!D114="","",'V.1.'!D114)</f>
        <v/>
      </c>
      <c r="O788" s="301" t="str">
        <f ca="1">IF('V.1.'!E114="","",'V.1.'!E114)</f>
        <v/>
      </c>
      <c r="P788" s="301" t="str">
        <f>IF('V.1.'!F114="","",'V.1.'!F114)</f>
        <v/>
      </c>
      <c r="Q788" s="301" t="str">
        <f ca="1">IF('V.1.'!R114="","",'V.1.'!R114)</f>
        <v/>
      </c>
      <c r="R788" s="301" t="str">
        <f>IF('V.1.'!H114="","",'V.1.'!H114)</f>
        <v/>
      </c>
      <c r="S788" s="301" t="str">
        <f>IF('V.1.'!I114="","",'V.1.'!I114)</f>
        <v/>
      </c>
      <c r="T788" s="301" t="str">
        <f>IF('V.1.'!J114="","",'V.1.'!J114)</f>
        <v/>
      </c>
      <c r="U788" s="205" t="str">
        <f>IF('V.1.'!L114="","",'V.1.'!L114)</f>
        <v/>
      </c>
      <c r="V788" s="205" t="str">
        <f>IF('V.1.'!M114="","",'V.1.'!M114)</f>
        <v/>
      </c>
      <c r="W788" s="205" t="str">
        <f>IF('V.1.'!N114="","",'V.1.'!N114)</f>
        <v/>
      </c>
      <c r="X788" s="205" t="str">
        <f>IF('V.1.'!O114="","",'V.1.'!O114)</f>
        <v/>
      </c>
      <c r="Y788" s="205" t="str">
        <f>IF('V.1.'!P114="","",'V.1.'!P114)</f>
        <v/>
      </c>
      <c r="Z788" s="158" t="str">
        <f>IF('V.1.'!Q114="","",'V.1.'!Q114)</f>
        <v/>
      </c>
      <c r="AA788" s="113"/>
      <c r="AB788" s="113"/>
      <c r="AC788" s="113"/>
      <c r="AD788" s="113"/>
    </row>
    <row r="789" spans="4:30" x14ac:dyDescent="0.25">
      <c r="D789" s="2454" t="str">
        <f t="shared" si="27"/>
        <v xml:space="preserve"> - </v>
      </c>
      <c r="E789" s="2454" t="str">
        <f t="shared" si="28"/>
        <v xml:space="preserve"> - </v>
      </c>
      <c r="F789" s="2421" t="s">
        <v>1189</v>
      </c>
      <c r="G789" s="1416" t="s">
        <v>5300</v>
      </c>
      <c r="H789" s="134">
        <v>5</v>
      </c>
      <c r="I789" s="135">
        <v>1</v>
      </c>
      <c r="J789" s="136">
        <v>88</v>
      </c>
      <c r="K789" s="301">
        <f>IF('V.1.'!A115="","",'V.1.'!A115)</f>
        <v>88</v>
      </c>
      <c r="L789" s="301" t="str">
        <f>IF('V.1.'!B115="","",'V.1.'!B115)</f>
        <v/>
      </c>
      <c r="M789" s="301" t="str">
        <f ca="1">IF('V.1.'!C115="","",'V.1.'!C115)</f>
        <v/>
      </c>
      <c r="N789" s="301" t="str">
        <f>IF('V.1.'!D115="","",'V.1.'!D115)</f>
        <v/>
      </c>
      <c r="O789" s="301" t="str">
        <f ca="1">IF('V.1.'!E115="","",'V.1.'!E115)</f>
        <v/>
      </c>
      <c r="P789" s="301" t="str">
        <f>IF('V.1.'!F115="","",'V.1.'!F115)</f>
        <v/>
      </c>
      <c r="Q789" s="301" t="str">
        <f ca="1">IF('V.1.'!R115="","",'V.1.'!R115)</f>
        <v/>
      </c>
      <c r="R789" s="301" t="str">
        <f>IF('V.1.'!H115="","",'V.1.'!H115)</f>
        <v/>
      </c>
      <c r="S789" s="301" t="str">
        <f>IF('V.1.'!I115="","",'V.1.'!I115)</f>
        <v/>
      </c>
      <c r="T789" s="301" t="str">
        <f>IF('V.1.'!J115="","",'V.1.'!J115)</f>
        <v/>
      </c>
      <c r="U789" s="205" t="str">
        <f>IF('V.1.'!L115="","",'V.1.'!L115)</f>
        <v/>
      </c>
      <c r="V789" s="205" t="str">
        <f>IF('V.1.'!M115="","",'V.1.'!M115)</f>
        <v/>
      </c>
      <c r="W789" s="205" t="str">
        <f>IF('V.1.'!N115="","",'V.1.'!N115)</f>
        <v/>
      </c>
      <c r="X789" s="205" t="str">
        <f>IF('V.1.'!O115="","",'V.1.'!O115)</f>
        <v/>
      </c>
      <c r="Y789" s="205" t="str">
        <f>IF('V.1.'!P115="","",'V.1.'!P115)</f>
        <v/>
      </c>
      <c r="Z789" s="158" t="str">
        <f>IF('V.1.'!Q115="","",'V.1.'!Q115)</f>
        <v/>
      </c>
      <c r="AA789" s="113"/>
      <c r="AB789" s="113"/>
      <c r="AC789" s="113"/>
      <c r="AD789" s="113"/>
    </row>
    <row r="790" spans="4:30" x14ac:dyDescent="0.25">
      <c r="D790" s="2454" t="str">
        <f t="shared" si="27"/>
        <v xml:space="preserve"> - </v>
      </c>
      <c r="E790" s="2454" t="str">
        <f t="shared" si="28"/>
        <v xml:space="preserve"> - </v>
      </c>
      <c r="F790" s="2421" t="s">
        <v>1190</v>
      </c>
      <c r="G790" s="1416" t="s">
        <v>5300</v>
      </c>
      <c r="H790" s="134">
        <v>5</v>
      </c>
      <c r="I790" s="135">
        <v>1</v>
      </c>
      <c r="J790" s="136">
        <v>89</v>
      </c>
      <c r="K790" s="301">
        <f>IF('V.1.'!A116="","",'V.1.'!A116)</f>
        <v>89</v>
      </c>
      <c r="L790" s="301" t="str">
        <f>IF('V.1.'!B116="","",'V.1.'!B116)</f>
        <v/>
      </c>
      <c r="M790" s="301" t="str">
        <f ca="1">IF('V.1.'!C116="","",'V.1.'!C116)</f>
        <v/>
      </c>
      <c r="N790" s="301" t="str">
        <f>IF('V.1.'!D116="","",'V.1.'!D116)</f>
        <v/>
      </c>
      <c r="O790" s="301" t="str">
        <f ca="1">IF('V.1.'!E116="","",'V.1.'!E116)</f>
        <v/>
      </c>
      <c r="P790" s="301" t="str">
        <f>IF('V.1.'!F116="","",'V.1.'!F116)</f>
        <v/>
      </c>
      <c r="Q790" s="301" t="str">
        <f ca="1">IF('V.1.'!R116="","",'V.1.'!R116)</f>
        <v/>
      </c>
      <c r="R790" s="301" t="str">
        <f>IF('V.1.'!H116="","",'V.1.'!H116)</f>
        <v/>
      </c>
      <c r="S790" s="301" t="str">
        <f>IF('V.1.'!I116="","",'V.1.'!I116)</f>
        <v/>
      </c>
      <c r="T790" s="301" t="str">
        <f>IF('V.1.'!J116="","",'V.1.'!J116)</f>
        <v/>
      </c>
      <c r="U790" s="205" t="str">
        <f>IF('V.1.'!L116="","",'V.1.'!L116)</f>
        <v/>
      </c>
      <c r="V790" s="205" t="str">
        <f>IF('V.1.'!M116="","",'V.1.'!M116)</f>
        <v/>
      </c>
      <c r="W790" s="205" t="str">
        <f>IF('V.1.'!N116="","",'V.1.'!N116)</f>
        <v/>
      </c>
      <c r="X790" s="205" t="str">
        <f>IF('V.1.'!O116="","",'V.1.'!O116)</f>
        <v/>
      </c>
      <c r="Y790" s="205" t="str">
        <f>IF('V.1.'!P116="","",'V.1.'!P116)</f>
        <v/>
      </c>
      <c r="Z790" s="158" t="str">
        <f>IF('V.1.'!Q116="","",'V.1.'!Q116)</f>
        <v/>
      </c>
      <c r="AA790" s="113"/>
      <c r="AB790" s="113"/>
      <c r="AC790" s="113"/>
      <c r="AD790" s="113"/>
    </row>
    <row r="791" spans="4:30" x14ac:dyDescent="0.25">
      <c r="D791" s="2454" t="str">
        <f t="shared" si="27"/>
        <v xml:space="preserve"> - </v>
      </c>
      <c r="E791" s="2454" t="str">
        <f t="shared" si="28"/>
        <v xml:space="preserve"> - </v>
      </c>
      <c r="F791" s="2421" t="s">
        <v>1191</v>
      </c>
      <c r="G791" s="1416" t="s">
        <v>5300</v>
      </c>
      <c r="H791" s="134">
        <v>5</v>
      </c>
      <c r="I791" s="135">
        <v>1</v>
      </c>
      <c r="J791" s="136">
        <v>90</v>
      </c>
      <c r="K791" s="301">
        <f>IF('V.1.'!A117="","",'V.1.'!A117)</f>
        <v>90</v>
      </c>
      <c r="L791" s="301" t="str">
        <f>IF('V.1.'!B117="","",'V.1.'!B117)</f>
        <v/>
      </c>
      <c r="M791" s="301" t="str">
        <f ca="1">IF('V.1.'!C117="","",'V.1.'!C117)</f>
        <v/>
      </c>
      <c r="N791" s="301" t="str">
        <f>IF('V.1.'!D117="","",'V.1.'!D117)</f>
        <v/>
      </c>
      <c r="O791" s="301" t="str">
        <f ca="1">IF('V.1.'!E117="","",'V.1.'!E117)</f>
        <v/>
      </c>
      <c r="P791" s="301" t="str">
        <f>IF('V.1.'!F117="","",'V.1.'!F117)</f>
        <v/>
      </c>
      <c r="Q791" s="301" t="str">
        <f ca="1">IF('V.1.'!R117="","",'V.1.'!R117)</f>
        <v/>
      </c>
      <c r="R791" s="301" t="str">
        <f>IF('V.1.'!H117="","",'V.1.'!H117)</f>
        <v/>
      </c>
      <c r="S791" s="301" t="str">
        <f>IF('V.1.'!I117="","",'V.1.'!I117)</f>
        <v/>
      </c>
      <c r="T791" s="301" t="str">
        <f>IF('V.1.'!J117="","",'V.1.'!J117)</f>
        <v/>
      </c>
      <c r="U791" s="205" t="str">
        <f>IF('V.1.'!L117="","",'V.1.'!L117)</f>
        <v/>
      </c>
      <c r="V791" s="205" t="str">
        <f>IF('V.1.'!M117="","",'V.1.'!M117)</f>
        <v/>
      </c>
      <c r="W791" s="205" t="str">
        <f>IF('V.1.'!N117="","",'V.1.'!N117)</f>
        <v/>
      </c>
      <c r="X791" s="205" t="str">
        <f>IF('V.1.'!O117="","",'V.1.'!O117)</f>
        <v/>
      </c>
      <c r="Y791" s="205" t="str">
        <f>IF('V.1.'!P117="","",'V.1.'!P117)</f>
        <v/>
      </c>
      <c r="Z791" s="158" t="str">
        <f>IF('V.1.'!Q117="","",'V.1.'!Q117)</f>
        <v/>
      </c>
      <c r="AA791" s="113"/>
      <c r="AB791" s="113"/>
      <c r="AC791" s="113"/>
      <c r="AD791" s="113"/>
    </row>
    <row r="792" spans="4:30" x14ac:dyDescent="0.25">
      <c r="D792" s="2454" t="str">
        <f t="shared" si="27"/>
        <v xml:space="preserve"> - </v>
      </c>
      <c r="E792" s="2454" t="str">
        <f t="shared" si="28"/>
        <v xml:space="preserve"> - </v>
      </c>
      <c r="F792" s="2421" t="s">
        <v>1192</v>
      </c>
      <c r="G792" s="1416" t="s">
        <v>5300</v>
      </c>
      <c r="H792" s="134">
        <v>5</v>
      </c>
      <c r="I792" s="135">
        <v>1</v>
      </c>
      <c r="J792" s="136">
        <v>91</v>
      </c>
      <c r="K792" s="301">
        <f>IF('V.1.'!A118="","",'V.1.'!A118)</f>
        <v>91</v>
      </c>
      <c r="L792" s="301" t="str">
        <f>IF('V.1.'!B118="","",'V.1.'!B118)</f>
        <v/>
      </c>
      <c r="M792" s="301" t="str">
        <f ca="1">IF('V.1.'!C118="","",'V.1.'!C118)</f>
        <v/>
      </c>
      <c r="N792" s="301" t="str">
        <f>IF('V.1.'!D118="","",'V.1.'!D118)</f>
        <v/>
      </c>
      <c r="O792" s="301" t="str">
        <f ca="1">IF('V.1.'!E118="","",'V.1.'!E118)</f>
        <v/>
      </c>
      <c r="P792" s="301" t="str">
        <f>IF('V.1.'!F118="","",'V.1.'!F118)</f>
        <v/>
      </c>
      <c r="Q792" s="301" t="str">
        <f ca="1">IF('V.1.'!R118="","",'V.1.'!R118)</f>
        <v/>
      </c>
      <c r="R792" s="301" t="str">
        <f>IF('V.1.'!H118="","",'V.1.'!H118)</f>
        <v/>
      </c>
      <c r="S792" s="301" t="str">
        <f>IF('V.1.'!I118="","",'V.1.'!I118)</f>
        <v/>
      </c>
      <c r="T792" s="301" t="str">
        <f>IF('V.1.'!J118="","",'V.1.'!J118)</f>
        <v/>
      </c>
      <c r="U792" s="205" t="str">
        <f>IF('V.1.'!L118="","",'V.1.'!L118)</f>
        <v/>
      </c>
      <c r="V792" s="205" t="str">
        <f>IF('V.1.'!M118="","",'V.1.'!M118)</f>
        <v/>
      </c>
      <c r="W792" s="205" t="str">
        <f>IF('V.1.'!N118="","",'V.1.'!N118)</f>
        <v/>
      </c>
      <c r="X792" s="205" t="str">
        <f>IF('V.1.'!O118="","",'V.1.'!O118)</f>
        <v/>
      </c>
      <c r="Y792" s="205" t="str">
        <f>IF('V.1.'!P118="","",'V.1.'!P118)</f>
        <v/>
      </c>
      <c r="Z792" s="158" t="str">
        <f>IF('V.1.'!Q118="","",'V.1.'!Q118)</f>
        <v/>
      </c>
      <c r="AA792" s="113"/>
      <c r="AB792" s="113"/>
      <c r="AC792" s="113"/>
      <c r="AD792" s="113"/>
    </row>
    <row r="793" spans="4:30" x14ac:dyDescent="0.25">
      <c r="D793" s="2454" t="str">
        <f t="shared" si="27"/>
        <v xml:space="preserve"> - </v>
      </c>
      <c r="E793" s="2454" t="str">
        <f t="shared" si="28"/>
        <v xml:space="preserve"> - </v>
      </c>
      <c r="F793" s="2421" t="s">
        <v>1193</v>
      </c>
      <c r="G793" s="1416" t="s">
        <v>5300</v>
      </c>
      <c r="H793" s="134">
        <v>5</v>
      </c>
      <c r="I793" s="135">
        <v>1</v>
      </c>
      <c r="J793" s="136">
        <v>92</v>
      </c>
      <c r="K793" s="301">
        <f>IF('V.1.'!A119="","",'V.1.'!A119)</f>
        <v>92</v>
      </c>
      <c r="L793" s="301" t="str">
        <f>IF('V.1.'!B119="","",'V.1.'!B119)</f>
        <v/>
      </c>
      <c r="M793" s="301" t="str">
        <f ca="1">IF('V.1.'!C119="","",'V.1.'!C119)</f>
        <v/>
      </c>
      <c r="N793" s="301" t="str">
        <f>IF('V.1.'!D119="","",'V.1.'!D119)</f>
        <v/>
      </c>
      <c r="O793" s="301" t="str">
        <f ca="1">IF('V.1.'!E119="","",'V.1.'!E119)</f>
        <v/>
      </c>
      <c r="P793" s="301" t="str">
        <f>IF('V.1.'!F119="","",'V.1.'!F119)</f>
        <v/>
      </c>
      <c r="Q793" s="301" t="str">
        <f ca="1">IF('V.1.'!R119="","",'V.1.'!R119)</f>
        <v/>
      </c>
      <c r="R793" s="301" t="str">
        <f>IF('V.1.'!H119="","",'V.1.'!H119)</f>
        <v/>
      </c>
      <c r="S793" s="301" t="str">
        <f>IF('V.1.'!I119="","",'V.1.'!I119)</f>
        <v/>
      </c>
      <c r="T793" s="301" t="str">
        <f>IF('V.1.'!J119="","",'V.1.'!J119)</f>
        <v/>
      </c>
      <c r="U793" s="205" t="str">
        <f>IF('V.1.'!L119="","",'V.1.'!L119)</f>
        <v/>
      </c>
      <c r="V793" s="205" t="str">
        <f>IF('V.1.'!M119="","",'V.1.'!M119)</f>
        <v/>
      </c>
      <c r="W793" s="205" t="str">
        <f>IF('V.1.'!N119="","",'V.1.'!N119)</f>
        <v/>
      </c>
      <c r="X793" s="205" t="str">
        <f>IF('V.1.'!O119="","",'V.1.'!O119)</f>
        <v/>
      </c>
      <c r="Y793" s="205" t="str">
        <f>IF('V.1.'!P119="","",'V.1.'!P119)</f>
        <v/>
      </c>
      <c r="Z793" s="158" t="str">
        <f>IF('V.1.'!Q119="","",'V.1.'!Q119)</f>
        <v/>
      </c>
      <c r="AA793" s="113"/>
      <c r="AB793" s="113"/>
      <c r="AC793" s="113"/>
      <c r="AD793" s="113"/>
    </row>
    <row r="794" spans="4:30" x14ac:dyDescent="0.25">
      <c r="D794" s="2454" t="str">
        <f t="shared" si="27"/>
        <v xml:space="preserve"> - </v>
      </c>
      <c r="E794" s="2454" t="str">
        <f t="shared" si="28"/>
        <v xml:space="preserve"> - </v>
      </c>
      <c r="F794" s="2421" t="s">
        <v>1194</v>
      </c>
      <c r="G794" s="1416" t="s">
        <v>5300</v>
      </c>
      <c r="H794" s="134">
        <v>5</v>
      </c>
      <c r="I794" s="135">
        <v>1</v>
      </c>
      <c r="J794" s="136">
        <v>93</v>
      </c>
      <c r="K794" s="301">
        <f>IF('V.1.'!A120="","",'V.1.'!A120)</f>
        <v>93</v>
      </c>
      <c r="L794" s="301" t="str">
        <f>IF('V.1.'!B120="","",'V.1.'!B120)</f>
        <v/>
      </c>
      <c r="M794" s="301" t="str">
        <f ca="1">IF('V.1.'!C120="","",'V.1.'!C120)</f>
        <v/>
      </c>
      <c r="N794" s="301" t="str">
        <f>IF('V.1.'!D120="","",'V.1.'!D120)</f>
        <v/>
      </c>
      <c r="O794" s="301" t="str">
        <f ca="1">IF('V.1.'!E120="","",'V.1.'!E120)</f>
        <v/>
      </c>
      <c r="P794" s="301" t="str">
        <f>IF('V.1.'!F120="","",'V.1.'!F120)</f>
        <v/>
      </c>
      <c r="Q794" s="301" t="str">
        <f ca="1">IF('V.1.'!R120="","",'V.1.'!R120)</f>
        <v/>
      </c>
      <c r="R794" s="301" t="str">
        <f>IF('V.1.'!H120="","",'V.1.'!H120)</f>
        <v/>
      </c>
      <c r="S794" s="301" t="str">
        <f>IF('V.1.'!I120="","",'V.1.'!I120)</f>
        <v/>
      </c>
      <c r="T794" s="301" t="str">
        <f>IF('V.1.'!J120="","",'V.1.'!J120)</f>
        <v/>
      </c>
      <c r="U794" s="205" t="str">
        <f>IF('V.1.'!L120="","",'V.1.'!L120)</f>
        <v/>
      </c>
      <c r="V794" s="205" t="str">
        <f>IF('V.1.'!M120="","",'V.1.'!M120)</f>
        <v/>
      </c>
      <c r="W794" s="205" t="str">
        <f>IF('V.1.'!N120="","",'V.1.'!N120)</f>
        <v/>
      </c>
      <c r="X794" s="205" t="str">
        <f>IF('V.1.'!O120="","",'V.1.'!O120)</f>
        <v/>
      </c>
      <c r="Y794" s="205" t="str">
        <f>IF('V.1.'!P120="","",'V.1.'!P120)</f>
        <v/>
      </c>
      <c r="Z794" s="158" t="str">
        <f>IF('V.1.'!Q120="","",'V.1.'!Q120)</f>
        <v/>
      </c>
      <c r="AA794" s="113"/>
      <c r="AB794" s="113"/>
      <c r="AC794" s="113"/>
      <c r="AD794" s="113"/>
    </row>
    <row r="795" spans="4:30" x14ac:dyDescent="0.25">
      <c r="D795" s="2454" t="str">
        <f t="shared" si="27"/>
        <v xml:space="preserve"> - </v>
      </c>
      <c r="E795" s="2454" t="str">
        <f t="shared" si="28"/>
        <v xml:space="preserve"> - </v>
      </c>
      <c r="F795" s="2421" t="s">
        <v>1195</v>
      </c>
      <c r="G795" s="1416" t="s">
        <v>5300</v>
      </c>
      <c r="H795" s="134">
        <v>5</v>
      </c>
      <c r="I795" s="135">
        <v>1</v>
      </c>
      <c r="J795" s="136">
        <v>94</v>
      </c>
      <c r="K795" s="301">
        <f>IF('V.1.'!A121="","",'V.1.'!A121)</f>
        <v>94</v>
      </c>
      <c r="L795" s="301" t="str">
        <f>IF('V.1.'!B121="","",'V.1.'!B121)</f>
        <v/>
      </c>
      <c r="M795" s="301" t="str">
        <f ca="1">IF('V.1.'!C121="","",'V.1.'!C121)</f>
        <v/>
      </c>
      <c r="N795" s="301" t="str">
        <f>IF('V.1.'!D121="","",'V.1.'!D121)</f>
        <v/>
      </c>
      <c r="O795" s="301" t="str">
        <f ca="1">IF('V.1.'!E121="","",'V.1.'!E121)</f>
        <v/>
      </c>
      <c r="P795" s="301" t="str">
        <f>IF('V.1.'!F121="","",'V.1.'!F121)</f>
        <v/>
      </c>
      <c r="Q795" s="301" t="str">
        <f ca="1">IF('V.1.'!R121="","",'V.1.'!R121)</f>
        <v/>
      </c>
      <c r="R795" s="301" t="str">
        <f>IF('V.1.'!H121="","",'V.1.'!H121)</f>
        <v/>
      </c>
      <c r="S795" s="301" t="str">
        <f>IF('V.1.'!I121="","",'V.1.'!I121)</f>
        <v/>
      </c>
      <c r="T795" s="301" t="str">
        <f>IF('V.1.'!J121="","",'V.1.'!J121)</f>
        <v/>
      </c>
      <c r="U795" s="205" t="str">
        <f>IF('V.1.'!L121="","",'V.1.'!L121)</f>
        <v/>
      </c>
      <c r="V795" s="205" t="str">
        <f>IF('V.1.'!M121="","",'V.1.'!M121)</f>
        <v/>
      </c>
      <c r="W795" s="205" t="str">
        <f>IF('V.1.'!N121="","",'V.1.'!N121)</f>
        <v/>
      </c>
      <c r="X795" s="205" t="str">
        <f>IF('V.1.'!O121="","",'V.1.'!O121)</f>
        <v/>
      </c>
      <c r="Y795" s="205" t="str">
        <f>IF('V.1.'!P121="","",'V.1.'!P121)</f>
        <v/>
      </c>
      <c r="Z795" s="158" t="str">
        <f>IF('V.1.'!Q121="","",'V.1.'!Q121)</f>
        <v/>
      </c>
      <c r="AA795" s="113"/>
      <c r="AB795" s="113"/>
      <c r="AC795" s="113"/>
      <c r="AD795" s="113"/>
    </row>
    <row r="796" spans="4:30" x14ac:dyDescent="0.25">
      <c r="D796" s="2454" t="str">
        <f t="shared" si="27"/>
        <v xml:space="preserve"> - </v>
      </c>
      <c r="E796" s="2454" t="str">
        <f t="shared" si="28"/>
        <v xml:space="preserve"> - </v>
      </c>
      <c r="F796" s="2421" t="s">
        <v>1196</v>
      </c>
      <c r="G796" s="1416" t="s">
        <v>5300</v>
      </c>
      <c r="H796" s="134">
        <v>5</v>
      </c>
      <c r="I796" s="135">
        <v>1</v>
      </c>
      <c r="J796" s="136">
        <v>95</v>
      </c>
      <c r="K796" s="301">
        <f>IF('V.1.'!A122="","",'V.1.'!A122)</f>
        <v>95</v>
      </c>
      <c r="L796" s="301" t="str">
        <f>IF('V.1.'!B122="","",'V.1.'!B122)</f>
        <v/>
      </c>
      <c r="M796" s="301" t="str">
        <f ca="1">IF('V.1.'!C122="","",'V.1.'!C122)</f>
        <v/>
      </c>
      <c r="N796" s="301" t="str">
        <f>IF('V.1.'!D122="","",'V.1.'!D122)</f>
        <v/>
      </c>
      <c r="O796" s="301" t="str">
        <f ca="1">IF('V.1.'!E122="","",'V.1.'!E122)</f>
        <v/>
      </c>
      <c r="P796" s="301" t="str">
        <f>IF('V.1.'!F122="","",'V.1.'!F122)</f>
        <v/>
      </c>
      <c r="Q796" s="301" t="str">
        <f ca="1">IF('V.1.'!R122="","",'V.1.'!R122)</f>
        <v/>
      </c>
      <c r="R796" s="301" t="str">
        <f>IF('V.1.'!H122="","",'V.1.'!H122)</f>
        <v/>
      </c>
      <c r="S796" s="301" t="str">
        <f>IF('V.1.'!I122="","",'V.1.'!I122)</f>
        <v/>
      </c>
      <c r="T796" s="301" t="str">
        <f>IF('V.1.'!J122="","",'V.1.'!J122)</f>
        <v/>
      </c>
      <c r="U796" s="205" t="str">
        <f>IF('V.1.'!L122="","",'V.1.'!L122)</f>
        <v/>
      </c>
      <c r="V796" s="205" t="str">
        <f>IF('V.1.'!M122="","",'V.1.'!M122)</f>
        <v/>
      </c>
      <c r="W796" s="205" t="str">
        <f>IF('V.1.'!N122="","",'V.1.'!N122)</f>
        <v/>
      </c>
      <c r="X796" s="205" t="str">
        <f>IF('V.1.'!O122="","",'V.1.'!O122)</f>
        <v/>
      </c>
      <c r="Y796" s="205" t="str">
        <f>IF('V.1.'!P122="","",'V.1.'!P122)</f>
        <v/>
      </c>
      <c r="Z796" s="158" t="str">
        <f>IF('V.1.'!Q122="","",'V.1.'!Q122)</f>
        <v/>
      </c>
      <c r="AA796" s="113"/>
      <c r="AB796" s="113"/>
      <c r="AC796" s="113"/>
      <c r="AD796" s="113"/>
    </row>
    <row r="797" spans="4:30" x14ac:dyDescent="0.25">
      <c r="D797" s="2454" t="str">
        <f t="shared" si="27"/>
        <v xml:space="preserve"> - </v>
      </c>
      <c r="E797" s="2454" t="str">
        <f t="shared" si="28"/>
        <v xml:space="preserve"> - </v>
      </c>
      <c r="F797" s="2421" t="s">
        <v>1197</v>
      </c>
      <c r="G797" s="1416" t="s">
        <v>5300</v>
      </c>
      <c r="H797" s="134">
        <v>5</v>
      </c>
      <c r="I797" s="135">
        <v>1</v>
      </c>
      <c r="J797" s="136">
        <v>96</v>
      </c>
      <c r="K797" s="301">
        <f>IF('V.1.'!A123="","",'V.1.'!A123)</f>
        <v>96</v>
      </c>
      <c r="L797" s="301" t="str">
        <f>IF('V.1.'!B123="","",'V.1.'!B123)</f>
        <v/>
      </c>
      <c r="M797" s="301" t="str">
        <f ca="1">IF('V.1.'!C123="","",'V.1.'!C123)</f>
        <v/>
      </c>
      <c r="N797" s="301" t="str">
        <f>IF('V.1.'!D123="","",'V.1.'!D123)</f>
        <v/>
      </c>
      <c r="O797" s="301" t="str">
        <f ca="1">IF('V.1.'!E123="","",'V.1.'!E123)</f>
        <v/>
      </c>
      <c r="P797" s="301" t="str">
        <f>IF('V.1.'!F123="","",'V.1.'!F123)</f>
        <v/>
      </c>
      <c r="Q797" s="301" t="str">
        <f ca="1">IF('V.1.'!R123="","",'V.1.'!R123)</f>
        <v/>
      </c>
      <c r="R797" s="301" t="str">
        <f>IF('V.1.'!H123="","",'V.1.'!H123)</f>
        <v/>
      </c>
      <c r="S797" s="301" t="str">
        <f>IF('V.1.'!I123="","",'V.1.'!I123)</f>
        <v/>
      </c>
      <c r="T797" s="301" t="str">
        <f>IF('V.1.'!J123="","",'V.1.'!J123)</f>
        <v/>
      </c>
      <c r="U797" s="205" t="str">
        <f>IF('V.1.'!L123="","",'V.1.'!L123)</f>
        <v/>
      </c>
      <c r="V797" s="205" t="str">
        <f>IF('V.1.'!M123="","",'V.1.'!M123)</f>
        <v/>
      </c>
      <c r="W797" s="205" t="str">
        <f>IF('V.1.'!N123="","",'V.1.'!N123)</f>
        <v/>
      </c>
      <c r="X797" s="205" t="str">
        <f>IF('V.1.'!O123="","",'V.1.'!O123)</f>
        <v/>
      </c>
      <c r="Y797" s="205" t="str">
        <f>IF('V.1.'!P123="","",'V.1.'!P123)</f>
        <v/>
      </c>
      <c r="Z797" s="158" t="str">
        <f>IF('V.1.'!Q123="","",'V.1.'!Q123)</f>
        <v/>
      </c>
      <c r="AA797" s="113"/>
      <c r="AB797" s="113"/>
      <c r="AC797" s="113"/>
      <c r="AD797" s="113"/>
    </row>
    <row r="798" spans="4:30" x14ac:dyDescent="0.25">
      <c r="D798" s="2454" t="str">
        <f t="shared" si="27"/>
        <v xml:space="preserve"> - </v>
      </c>
      <c r="E798" s="2454" t="str">
        <f t="shared" si="28"/>
        <v xml:space="preserve"> - </v>
      </c>
      <c r="F798" s="2421" t="s">
        <v>1198</v>
      </c>
      <c r="G798" s="1416" t="s">
        <v>5300</v>
      </c>
      <c r="H798" s="134">
        <v>5</v>
      </c>
      <c r="I798" s="135">
        <v>1</v>
      </c>
      <c r="J798" s="136">
        <v>97</v>
      </c>
      <c r="K798" s="301">
        <f>IF('V.1.'!A124="","",'V.1.'!A124)</f>
        <v>97</v>
      </c>
      <c r="L798" s="301" t="str">
        <f>IF('V.1.'!B124="","",'V.1.'!B124)</f>
        <v/>
      </c>
      <c r="M798" s="301" t="str">
        <f ca="1">IF('V.1.'!C124="","",'V.1.'!C124)</f>
        <v/>
      </c>
      <c r="N798" s="301" t="str">
        <f>IF('V.1.'!D124="","",'V.1.'!D124)</f>
        <v/>
      </c>
      <c r="O798" s="301" t="str">
        <f ca="1">IF('V.1.'!E124="","",'V.1.'!E124)</f>
        <v/>
      </c>
      <c r="P798" s="301" t="str">
        <f>IF('V.1.'!F124="","",'V.1.'!F124)</f>
        <v/>
      </c>
      <c r="Q798" s="301" t="str">
        <f ca="1">IF('V.1.'!R124="","",'V.1.'!R124)</f>
        <v/>
      </c>
      <c r="R798" s="301" t="str">
        <f>IF('V.1.'!H124="","",'V.1.'!H124)</f>
        <v/>
      </c>
      <c r="S798" s="301" t="str">
        <f>IF('V.1.'!I124="","",'V.1.'!I124)</f>
        <v/>
      </c>
      <c r="T798" s="301" t="str">
        <f>IF('V.1.'!J124="","",'V.1.'!J124)</f>
        <v/>
      </c>
      <c r="U798" s="205" t="str">
        <f>IF('V.1.'!L124="","",'V.1.'!L124)</f>
        <v/>
      </c>
      <c r="V798" s="205" t="str">
        <f>IF('V.1.'!M124="","",'V.1.'!M124)</f>
        <v/>
      </c>
      <c r="W798" s="205" t="str">
        <f>IF('V.1.'!N124="","",'V.1.'!N124)</f>
        <v/>
      </c>
      <c r="X798" s="205" t="str">
        <f>IF('V.1.'!O124="","",'V.1.'!O124)</f>
        <v/>
      </c>
      <c r="Y798" s="205" t="str">
        <f>IF('V.1.'!P124="","",'V.1.'!P124)</f>
        <v/>
      </c>
      <c r="Z798" s="158" t="str">
        <f>IF('V.1.'!Q124="","",'V.1.'!Q124)</f>
        <v/>
      </c>
      <c r="AA798" s="113"/>
      <c r="AB798" s="113"/>
      <c r="AC798" s="113"/>
      <c r="AD798" s="113"/>
    </row>
    <row r="799" spans="4:30" x14ac:dyDescent="0.25">
      <c r="D799" s="2454" t="str">
        <f t="shared" si="27"/>
        <v xml:space="preserve"> - </v>
      </c>
      <c r="E799" s="2454" t="str">
        <f t="shared" si="28"/>
        <v xml:space="preserve"> - </v>
      </c>
      <c r="F799" s="2421" t="s">
        <v>1199</v>
      </c>
      <c r="G799" s="1416" t="s">
        <v>5300</v>
      </c>
      <c r="H799" s="134">
        <v>5</v>
      </c>
      <c r="I799" s="135">
        <v>1</v>
      </c>
      <c r="J799" s="136">
        <v>98</v>
      </c>
      <c r="K799" s="301">
        <f>IF('V.1.'!A125="","",'V.1.'!A125)</f>
        <v>98</v>
      </c>
      <c r="L799" s="301" t="str">
        <f>IF('V.1.'!B125="","",'V.1.'!B125)</f>
        <v/>
      </c>
      <c r="M799" s="301" t="str">
        <f ca="1">IF('V.1.'!C125="","",'V.1.'!C125)</f>
        <v/>
      </c>
      <c r="N799" s="301" t="str">
        <f>IF('V.1.'!D125="","",'V.1.'!D125)</f>
        <v/>
      </c>
      <c r="O799" s="301" t="str">
        <f ca="1">IF('V.1.'!E125="","",'V.1.'!E125)</f>
        <v/>
      </c>
      <c r="P799" s="301" t="str">
        <f>IF('V.1.'!F125="","",'V.1.'!F125)</f>
        <v/>
      </c>
      <c r="Q799" s="301" t="str">
        <f ca="1">IF('V.1.'!R125="","",'V.1.'!R125)</f>
        <v/>
      </c>
      <c r="R799" s="301" t="str">
        <f>IF('V.1.'!H125="","",'V.1.'!H125)</f>
        <v/>
      </c>
      <c r="S799" s="301" t="str">
        <f>IF('V.1.'!I125="","",'V.1.'!I125)</f>
        <v/>
      </c>
      <c r="T799" s="301" t="str">
        <f>IF('V.1.'!J125="","",'V.1.'!J125)</f>
        <v/>
      </c>
      <c r="U799" s="205" t="str">
        <f>IF('V.1.'!L125="","",'V.1.'!L125)</f>
        <v/>
      </c>
      <c r="V799" s="205" t="str">
        <f>IF('V.1.'!M125="","",'V.1.'!M125)</f>
        <v/>
      </c>
      <c r="W799" s="205" t="str">
        <f>IF('V.1.'!N125="","",'V.1.'!N125)</f>
        <v/>
      </c>
      <c r="X799" s="205" t="str">
        <f>IF('V.1.'!O125="","",'V.1.'!O125)</f>
        <v/>
      </c>
      <c r="Y799" s="205" t="str">
        <f>IF('V.1.'!P125="","",'V.1.'!P125)</f>
        <v/>
      </c>
      <c r="Z799" s="158" t="str">
        <f>IF('V.1.'!Q125="","",'V.1.'!Q125)</f>
        <v/>
      </c>
      <c r="AA799" s="113"/>
      <c r="AB799" s="113"/>
      <c r="AC799" s="113"/>
      <c r="AD799" s="113"/>
    </row>
    <row r="800" spans="4:30" x14ac:dyDescent="0.25">
      <c r="D800" s="2454" t="str">
        <f t="shared" si="27"/>
        <v xml:space="preserve"> - </v>
      </c>
      <c r="E800" s="2454" t="str">
        <f t="shared" si="28"/>
        <v xml:space="preserve"> - </v>
      </c>
      <c r="F800" s="2421" t="s">
        <v>1200</v>
      </c>
      <c r="G800" s="1416" t="s">
        <v>5300</v>
      </c>
      <c r="H800" s="134">
        <v>5</v>
      </c>
      <c r="I800" s="135">
        <v>1</v>
      </c>
      <c r="J800" s="136">
        <v>99</v>
      </c>
      <c r="K800" s="301">
        <f>IF('V.1.'!A126="","",'V.1.'!A126)</f>
        <v>99</v>
      </c>
      <c r="L800" s="301" t="str">
        <f>IF('V.1.'!B126="","",'V.1.'!B126)</f>
        <v/>
      </c>
      <c r="M800" s="301" t="str">
        <f ca="1">IF('V.1.'!C126="","",'V.1.'!C126)</f>
        <v/>
      </c>
      <c r="N800" s="301" t="str">
        <f>IF('V.1.'!D126="","",'V.1.'!D126)</f>
        <v/>
      </c>
      <c r="O800" s="301" t="str">
        <f ca="1">IF('V.1.'!E126="","",'V.1.'!E126)</f>
        <v/>
      </c>
      <c r="P800" s="301" t="str">
        <f>IF('V.1.'!F126="","",'V.1.'!F126)</f>
        <v/>
      </c>
      <c r="Q800" s="301" t="str">
        <f ca="1">IF('V.1.'!R126="","",'V.1.'!R126)</f>
        <v/>
      </c>
      <c r="R800" s="301" t="str">
        <f>IF('V.1.'!H126="","",'V.1.'!H126)</f>
        <v/>
      </c>
      <c r="S800" s="301" t="str">
        <f>IF('V.1.'!I126="","",'V.1.'!I126)</f>
        <v/>
      </c>
      <c r="T800" s="301" t="str">
        <f>IF('V.1.'!J126="","",'V.1.'!J126)</f>
        <v/>
      </c>
      <c r="U800" s="205" t="str">
        <f>IF('V.1.'!L126="","",'V.1.'!L126)</f>
        <v/>
      </c>
      <c r="V800" s="205" t="str">
        <f>IF('V.1.'!M126="","",'V.1.'!M126)</f>
        <v/>
      </c>
      <c r="W800" s="205" t="str">
        <f>IF('V.1.'!N126="","",'V.1.'!N126)</f>
        <v/>
      </c>
      <c r="X800" s="205" t="str">
        <f>IF('V.1.'!O126="","",'V.1.'!O126)</f>
        <v/>
      </c>
      <c r="Y800" s="205" t="str">
        <f>IF('V.1.'!P126="","",'V.1.'!P126)</f>
        <v/>
      </c>
      <c r="Z800" s="158" t="str">
        <f>IF('V.1.'!Q126="","",'V.1.'!Q126)</f>
        <v/>
      </c>
      <c r="AA800" s="113"/>
      <c r="AB800" s="113"/>
      <c r="AC800" s="113"/>
      <c r="AD800" s="113"/>
    </row>
    <row r="801" spans="4:30" x14ac:dyDescent="0.25">
      <c r="D801" s="2454" t="str">
        <f t="shared" si="27"/>
        <v xml:space="preserve"> - </v>
      </c>
      <c r="E801" s="2454" t="str">
        <f t="shared" si="28"/>
        <v xml:space="preserve"> - </v>
      </c>
      <c r="F801" s="2421" t="s">
        <v>1201</v>
      </c>
      <c r="G801" s="1416" t="s">
        <v>5300</v>
      </c>
      <c r="H801" s="134">
        <v>5</v>
      </c>
      <c r="I801" s="135">
        <v>1</v>
      </c>
      <c r="J801" s="136">
        <v>100</v>
      </c>
      <c r="K801" s="301">
        <f>IF('V.1.'!A127="","",'V.1.'!A127)</f>
        <v>100</v>
      </c>
      <c r="L801" s="301" t="str">
        <f>IF('V.1.'!B127="","",'V.1.'!B127)</f>
        <v/>
      </c>
      <c r="M801" s="301" t="str">
        <f ca="1">IF('V.1.'!C127="","",'V.1.'!C127)</f>
        <v/>
      </c>
      <c r="N801" s="301" t="str">
        <f>IF('V.1.'!D127="","",'V.1.'!D127)</f>
        <v/>
      </c>
      <c r="O801" s="301" t="str">
        <f ca="1">IF('V.1.'!E127="","",'V.1.'!E127)</f>
        <v/>
      </c>
      <c r="P801" s="301" t="str">
        <f>IF('V.1.'!F127="","",'V.1.'!F127)</f>
        <v/>
      </c>
      <c r="Q801" s="301" t="str">
        <f ca="1">IF('V.1.'!R127="","",'V.1.'!R127)</f>
        <v/>
      </c>
      <c r="R801" s="301" t="str">
        <f>IF('V.1.'!H127="","",'V.1.'!H127)</f>
        <v/>
      </c>
      <c r="S801" s="301" t="str">
        <f>IF('V.1.'!I127="","",'V.1.'!I127)</f>
        <v/>
      </c>
      <c r="T801" s="301" t="str">
        <f>IF('V.1.'!J127="","",'V.1.'!J127)</f>
        <v/>
      </c>
      <c r="U801" s="205" t="str">
        <f>IF('V.1.'!L127="","",'V.1.'!L127)</f>
        <v/>
      </c>
      <c r="V801" s="205" t="str">
        <f>IF('V.1.'!M127="","",'V.1.'!M127)</f>
        <v/>
      </c>
      <c r="W801" s="205" t="str">
        <f>IF('V.1.'!N127="","",'V.1.'!N127)</f>
        <v/>
      </c>
      <c r="X801" s="205" t="str">
        <f>IF('V.1.'!O127="","",'V.1.'!O127)</f>
        <v/>
      </c>
      <c r="Y801" s="205" t="str">
        <f>IF('V.1.'!P127="","",'V.1.'!P127)</f>
        <v/>
      </c>
      <c r="Z801" s="158" t="str">
        <f>IF('V.1.'!Q127="","",'V.1.'!Q127)</f>
        <v/>
      </c>
      <c r="AA801" s="113"/>
      <c r="AB801" s="113"/>
      <c r="AC801" s="113"/>
      <c r="AD801" s="113"/>
    </row>
    <row r="802" spans="4:30" x14ac:dyDescent="0.25">
      <c r="D802" s="2454" t="str">
        <f t="shared" si="27"/>
        <v xml:space="preserve"> - </v>
      </c>
      <c r="E802" s="2454" t="str">
        <f t="shared" si="28"/>
        <v xml:space="preserve"> - </v>
      </c>
      <c r="F802" s="2421" t="s">
        <v>1202</v>
      </c>
      <c r="G802" s="1416" t="s">
        <v>5300</v>
      </c>
      <c r="H802" s="134">
        <v>5</v>
      </c>
      <c r="I802" s="135">
        <v>1</v>
      </c>
      <c r="J802" s="136">
        <v>101</v>
      </c>
      <c r="K802" s="301">
        <f>IF('V.1.'!A128="","",'V.1.'!A128)</f>
        <v>101</v>
      </c>
      <c r="L802" s="301" t="str">
        <f>IF('V.1.'!B128="","",'V.1.'!B128)</f>
        <v/>
      </c>
      <c r="M802" s="301" t="str">
        <f ca="1">IF('V.1.'!C128="","",'V.1.'!C128)</f>
        <v/>
      </c>
      <c r="N802" s="301" t="str">
        <f>IF('V.1.'!D128="","",'V.1.'!D128)</f>
        <v/>
      </c>
      <c r="O802" s="301" t="str">
        <f ca="1">IF('V.1.'!E128="","",'V.1.'!E128)</f>
        <v/>
      </c>
      <c r="P802" s="301" t="str">
        <f>IF('V.1.'!F128="","",'V.1.'!F128)</f>
        <v/>
      </c>
      <c r="Q802" s="301" t="str">
        <f ca="1">IF('V.1.'!R128="","",'V.1.'!R128)</f>
        <v/>
      </c>
      <c r="R802" s="301" t="str">
        <f>IF('V.1.'!H128="","",'V.1.'!H128)</f>
        <v/>
      </c>
      <c r="S802" s="301" t="str">
        <f>IF('V.1.'!I128="","",'V.1.'!I128)</f>
        <v/>
      </c>
      <c r="T802" s="301" t="str">
        <f>IF('V.1.'!J128="","",'V.1.'!J128)</f>
        <v/>
      </c>
      <c r="U802" s="205" t="str">
        <f>IF('V.1.'!L128="","",'V.1.'!L128)</f>
        <v/>
      </c>
      <c r="V802" s="205" t="str">
        <f>IF('V.1.'!M128="","",'V.1.'!M128)</f>
        <v/>
      </c>
      <c r="W802" s="205" t="str">
        <f>IF('V.1.'!N128="","",'V.1.'!N128)</f>
        <v/>
      </c>
      <c r="X802" s="205" t="str">
        <f>IF('V.1.'!O128="","",'V.1.'!O128)</f>
        <v/>
      </c>
      <c r="Y802" s="205" t="str">
        <f>IF('V.1.'!P128="","",'V.1.'!P128)</f>
        <v/>
      </c>
      <c r="Z802" s="158" t="str">
        <f>IF('V.1.'!Q128="","",'V.1.'!Q128)</f>
        <v/>
      </c>
      <c r="AA802" s="113"/>
      <c r="AB802" s="113"/>
      <c r="AC802" s="113"/>
      <c r="AD802" s="113"/>
    </row>
    <row r="803" spans="4:30" x14ac:dyDescent="0.25">
      <c r="D803" s="2454" t="str">
        <f t="shared" si="27"/>
        <v xml:space="preserve"> - </v>
      </c>
      <c r="E803" s="2454" t="str">
        <f t="shared" si="28"/>
        <v xml:space="preserve"> - </v>
      </c>
      <c r="F803" s="2421" t="s">
        <v>3981</v>
      </c>
      <c r="G803" s="1416" t="s">
        <v>5300</v>
      </c>
      <c r="H803" s="134">
        <v>5</v>
      </c>
      <c r="I803" s="135">
        <v>1</v>
      </c>
      <c r="J803" s="136">
        <v>102</v>
      </c>
      <c r="K803" s="301">
        <f>IF('V.1.'!A129="","",'V.1.'!A129)</f>
        <v>102</v>
      </c>
      <c r="L803" s="301" t="str">
        <f>IF('V.1.'!B129="","",'V.1.'!B129)</f>
        <v/>
      </c>
      <c r="M803" s="301" t="str">
        <f ca="1">IF('V.1.'!C129="","",'V.1.'!C129)</f>
        <v/>
      </c>
      <c r="N803" s="301" t="str">
        <f>IF('V.1.'!D129="","",'V.1.'!D129)</f>
        <v/>
      </c>
      <c r="O803" s="301" t="str">
        <f ca="1">IF('V.1.'!E129="","",'V.1.'!E129)</f>
        <v/>
      </c>
      <c r="P803" s="301" t="str">
        <f>IF('V.1.'!F129="","",'V.1.'!F129)</f>
        <v/>
      </c>
      <c r="Q803" s="301" t="str">
        <f ca="1">IF('V.1.'!R129="","",'V.1.'!R129)</f>
        <v/>
      </c>
      <c r="R803" s="301" t="str">
        <f>IF('V.1.'!H129="","",'V.1.'!H129)</f>
        <v/>
      </c>
      <c r="S803" s="301" t="str">
        <f>IF('V.1.'!I129="","",'V.1.'!I129)</f>
        <v/>
      </c>
      <c r="T803" s="301" t="str">
        <f>IF('V.1.'!J129="","",'V.1.'!J129)</f>
        <v/>
      </c>
      <c r="U803" s="205" t="str">
        <f>IF('V.1.'!L129="","",'V.1.'!L129)</f>
        <v/>
      </c>
      <c r="V803" s="205" t="str">
        <f>IF('V.1.'!M129="","",'V.1.'!M129)</f>
        <v/>
      </c>
      <c r="W803" s="205" t="str">
        <f>IF('V.1.'!N129="","",'V.1.'!N129)</f>
        <v/>
      </c>
      <c r="X803" s="205" t="str">
        <f>IF('V.1.'!O129="","",'V.1.'!O129)</f>
        <v/>
      </c>
      <c r="Y803" s="205" t="str">
        <f>IF('V.1.'!P129="","",'V.1.'!P129)</f>
        <v/>
      </c>
      <c r="Z803" s="158" t="str">
        <f>IF('V.1.'!Q129="","",'V.1.'!Q129)</f>
        <v/>
      </c>
      <c r="AA803" s="113"/>
      <c r="AB803" s="113"/>
      <c r="AC803" s="113"/>
      <c r="AD803" s="113"/>
    </row>
    <row r="804" spans="4:30" x14ac:dyDescent="0.25">
      <c r="D804" s="2454" t="str">
        <f t="shared" si="27"/>
        <v xml:space="preserve"> - </v>
      </c>
      <c r="E804" s="2454" t="str">
        <f t="shared" si="28"/>
        <v xml:space="preserve"> - </v>
      </c>
      <c r="F804" s="2421" t="s">
        <v>3982</v>
      </c>
      <c r="G804" s="1416" t="s">
        <v>5300</v>
      </c>
      <c r="H804" s="134">
        <v>5</v>
      </c>
      <c r="I804" s="135">
        <v>1</v>
      </c>
      <c r="J804" s="136">
        <v>103</v>
      </c>
      <c r="K804" s="301">
        <f>IF('V.1.'!A130="","",'V.1.'!A130)</f>
        <v>103</v>
      </c>
      <c r="L804" s="301" t="str">
        <f>IF('V.1.'!B130="","",'V.1.'!B130)</f>
        <v/>
      </c>
      <c r="M804" s="301" t="str">
        <f ca="1">IF('V.1.'!C130="","",'V.1.'!C130)</f>
        <v/>
      </c>
      <c r="N804" s="301" t="str">
        <f>IF('V.1.'!D130="","",'V.1.'!D130)</f>
        <v/>
      </c>
      <c r="O804" s="301" t="str">
        <f ca="1">IF('V.1.'!E130="","",'V.1.'!E130)</f>
        <v/>
      </c>
      <c r="P804" s="301" t="str">
        <f>IF('V.1.'!F130="","",'V.1.'!F130)</f>
        <v/>
      </c>
      <c r="Q804" s="301" t="str">
        <f ca="1">IF('V.1.'!R130="","",'V.1.'!R130)</f>
        <v/>
      </c>
      <c r="R804" s="301" t="str">
        <f>IF('V.1.'!H130="","",'V.1.'!H130)</f>
        <v/>
      </c>
      <c r="S804" s="301" t="str">
        <f>IF('V.1.'!I130="","",'V.1.'!I130)</f>
        <v/>
      </c>
      <c r="T804" s="301" t="str">
        <f>IF('V.1.'!J130="","",'V.1.'!J130)</f>
        <v/>
      </c>
      <c r="U804" s="205" t="str">
        <f>IF('V.1.'!L130="","",'V.1.'!L130)</f>
        <v/>
      </c>
      <c r="V804" s="205" t="str">
        <f>IF('V.1.'!M130="","",'V.1.'!M130)</f>
        <v/>
      </c>
      <c r="W804" s="205" t="str">
        <f>IF('V.1.'!N130="","",'V.1.'!N130)</f>
        <v/>
      </c>
      <c r="X804" s="205" t="str">
        <f>IF('V.1.'!O130="","",'V.1.'!O130)</f>
        <v/>
      </c>
      <c r="Y804" s="205" t="str">
        <f>IF('V.1.'!P130="","",'V.1.'!P130)</f>
        <v/>
      </c>
      <c r="Z804" s="158" t="str">
        <f>IF('V.1.'!Q130="","",'V.1.'!Q130)</f>
        <v/>
      </c>
      <c r="AA804" s="113"/>
      <c r="AB804" s="113"/>
      <c r="AC804" s="113"/>
      <c r="AD804" s="113"/>
    </row>
    <row r="805" spans="4:30" x14ac:dyDescent="0.25">
      <c r="D805" s="2454" t="str">
        <f t="shared" ref="D805:D868" si="29">IF(E805=" - "," - ","CUI"&amp;TEXT(E805,"0000000000")&amp;"_Cap"&amp;H805&amp;"Pct"&amp;TEXT(I805,"000")&amp;"Rd"&amp;TEXT(J805,"000"))</f>
        <v xml:space="preserve"> - </v>
      </c>
      <c r="E805" s="2454" t="str">
        <f t="shared" si="28"/>
        <v xml:space="preserve"> - </v>
      </c>
      <c r="F805" s="2421" t="s">
        <v>3983</v>
      </c>
      <c r="G805" s="1416" t="s">
        <v>5300</v>
      </c>
      <c r="H805" s="134">
        <v>5</v>
      </c>
      <c r="I805" s="135">
        <v>1</v>
      </c>
      <c r="J805" s="136">
        <v>104</v>
      </c>
      <c r="K805" s="301">
        <f>IF('V.1.'!A131="","",'V.1.'!A131)</f>
        <v>104</v>
      </c>
      <c r="L805" s="301" t="str">
        <f>IF('V.1.'!B131="","",'V.1.'!B131)</f>
        <v/>
      </c>
      <c r="M805" s="301" t="str">
        <f ca="1">IF('V.1.'!C131="","",'V.1.'!C131)</f>
        <v/>
      </c>
      <c r="N805" s="301" t="str">
        <f>IF('V.1.'!D131="","",'V.1.'!D131)</f>
        <v/>
      </c>
      <c r="O805" s="301" t="str">
        <f ca="1">IF('V.1.'!E131="","",'V.1.'!E131)</f>
        <v/>
      </c>
      <c r="P805" s="301" t="str">
        <f>IF('V.1.'!F131="","",'V.1.'!F131)</f>
        <v/>
      </c>
      <c r="Q805" s="301" t="str">
        <f ca="1">IF('V.1.'!R131="","",'V.1.'!R131)</f>
        <v/>
      </c>
      <c r="R805" s="301" t="str">
        <f>IF('V.1.'!H131="","",'V.1.'!H131)</f>
        <v/>
      </c>
      <c r="S805" s="301" t="str">
        <f>IF('V.1.'!I131="","",'V.1.'!I131)</f>
        <v/>
      </c>
      <c r="T805" s="301" t="str">
        <f>IF('V.1.'!J131="","",'V.1.'!J131)</f>
        <v/>
      </c>
      <c r="U805" s="205" t="str">
        <f>IF('V.1.'!L131="","",'V.1.'!L131)</f>
        <v/>
      </c>
      <c r="V805" s="205" t="str">
        <f>IF('V.1.'!M131="","",'V.1.'!M131)</f>
        <v/>
      </c>
      <c r="W805" s="205" t="str">
        <f>IF('V.1.'!N131="","",'V.1.'!N131)</f>
        <v/>
      </c>
      <c r="X805" s="205" t="str">
        <f>IF('V.1.'!O131="","",'V.1.'!O131)</f>
        <v/>
      </c>
      <c r="Y805" s="205" t="str">
        <f>IF('V.1.'!P131="","",'V.1.'!P131)</f>
        <v/>
      </c>
      <c r="Z805" s="158" t="str">
        <f>IF('V.1.'!Q131="","",'V.1.'!Q131)</f>
        <v/>
      </c>
      <c r="AA805" s="113"/>
      <c r="AB805" s="113"/>
      <c r="AC805" s="113"/>
      <c r="AD805" s="113"/>
    </row>
    <row r="806" spans="4:30" x14ac:dyDescent="0.25">
      <c r="D806" s="2454" t="str">
        <f t="shared" si="29"/>
        <v xml:space="preserve"> - </v>
      </c>
      <c r="E806" s="2454" t="str">
        <f t="shared" si="28"/>
        <v xml:space="preserve"> - </v>
      </c>
      <c r="F806" s="2421" t="s">
        <v>3984</v>
      </c>
      <c r="G806" s="1416" t="s">
        <v>5300</v>
      </c>
      <c r="H806" s="134">
        <v>5</v>
      </c>
      <c r="I806" s="135">
        <v>1</v>
      </c>
      <c r="J806" s="136">
        <v>105</v>
      </c>
      <c r="K806" s="301">
        <f>IF('V.1.'!A132="","",'V.1.'!A132)</f>
        <v>105</v>
      </c>
      <c r="L806" s="301" t="str">
        <f>IF('V.1.'!B132="","",'V.1.'!B132)</f>
        <v/>
      </c>
      <c r="M806" s="301" t="str">
        <f ca="1">IF('V.1.'!C132="","",'V.1.'!C132)</f>
        <v/>
      </c>
      <c r="N806" s="301" t="str">
        <f>IF('V.1.'!D132="","",'V.1.'!D132)</f>
        <v/>
      </c>
      <c r="O806" s="301" t="str">
        <f ca="1">IF('V.1.'!E132="","",'V.1.'!E132)</f>
        <v/>
      </c>
      <c r="P806" s="301" t="str">
        <f>IF('V.1.'!F132="","",'V.1.'!F132)</f>
        <v/>
      </c>
      <c r="Q806" s="301" t="str">
        <f ca="1">IF('V.1.'!R132="","",'V.1.'!R132)</f>
        <v/>
      </c>
      <c r="R806" s="301" t="str">
        <f>IF('V.1.'!H132="","",'V.1.'!H132)</f>
        <v/>
      </c>
      <c r="S806" s="301" t="str">
        <f>IF('V.1.'!I132="","",'V.1.'!I132)</f>
        <v/>
      </c>
      <c r="T806" s="301" t="str">
        <f>IF('V.1.'!J132="","",'V.1.'!J132)</f>
        <v/>
      </c>
      <c r="U806" s="205" t="str">
        <f>IF('V.1.'!L132="","",'V.1.'!L132)</f>
        <v/>
      </c>
      <c r="V806" s="205" t="str">
        <f>IF('V.1.'!M132="","",'V.1.'!M132)</f>
        <v/>
      </c>
      <c r="W806" s="205" t="str">
        <f>IF('V.1.'!N132="","",'V.1.'!N132)</f>
        <v/>
      </c>
      <c r="X806" s="205" t="str">
        <f>IF('V.1.'!O132="","",'V.1.'!O132)</f>
        <v/>
      </c>
      <c r="Y806" s="205" t="str">
        <f>IF('V.1.'!P132="","",'V.1.'!P132)</f>
        <v/>
      </c>
      <c r="Z806" s="158" t="str">
        <f>IF('V.1.'!Q132="","",'V.1.'!Q132)</f>
        <v/>
      </c>
      <c r="AA806" s="113"/>
      <c r="AB806" s="113"/>
      <c r="AC806" s="113"/>
      <c r="AD806" s="113"/>
    </row>
    <row r="807" spans="4:30" x14ac:dyDescent="0.25">
      <c r="D807" s="2454" t="str">
        <f t="shared" si="29"/>
        <v xml:space="preserve"> - </v>
      </c>
      <c r="E807" s="2454" t="str">
        <f t="shared" si="28"/>
        <v xml:space="preserve"> - </v>
      </c>
      <c r="F807" s="2421" t="s">
        <v>3985</v>
      </c>
      <c r="G807" s="1416" t="s">
        <v>5300</v>
      </c>
      <c r="H807" s="134">
        <v>5</v>
      </c>
      <c r="I807" s="135">
        <v>1</v>
      </c>
      <c r="J807" s="136">
        <v>106</v>
      </c>
      <c r="K807" s="301">
        <f>IF('V.1.'!A133="","",'V.1.'!A133)</f>
        <v>106</v>
      </c>
      <c r="L807" s="301" t="str">
        <f>IF('V.1.'!B133="","",'V.1.'!B133)</f>
        <v/>
      </c>
      <c r="M807" s="301" t="str">
        <f ca="1">IF('V.1.'!C133="","",'V.1.'!C133)</f>
        <v/>
      </c>
      <c r="N807" s="301" t="str">
        <f>IF('V.1.'!D133="","",'V.1.'!D133)</f>
        <v/>
      </c>
      <c r="O807" s="301" t="str">
        <f ca="1">IF('V.1.'!E133="","",'V.1.'!E133)</f>
        <v/>
      </c>
      <c r="P807" s="301" t="str">
        <f>IF('V.1.'!F133="","",'V.1.'!F133)</f>
        <v/>
      </c>
      <c r="Q807" s="301" t="str">
        <f ca="1">IF('V.1.'!R133="","",'V.1.'!R133)</f>
        <v/>
      </c>
      <c r="R807" s="301" t="str">
        <f>IF('V.1.'!H133="","",'V.1.'!H133)</f>
        <v/>
      </c>
      <c r="S807" s="301" t="str">
        <f>IF('V.1.'!I133="","",'V.1.'!I133)</f>
        <v/>
      </c>
      <c r="T807" s="301" t="str">
        <f>IF('V.1.'!J133="","",'V.1.'!J133)</f>
        <v/>
      </c>
      <c r="U807" s="205" t="str">
        <f>IF('V.1.'!L133="","",'V.1.'!L133)</f>
        <v/>
      </c>
      <c r="V807" s="205" t="str">
        <f>IF('V.1.'!M133="","",'V.1.'!M133)</f>
        <v/>
      </c>
      <c r="W807" s="205" t="str">
        <f>IF('V.1.'!N133="","",'V.1.'!N133)</f>
        <v/>
      </c>
      <c r="X807" s="205" t="str">
        <f>IF('V.1.'!O133="","",'V.1.'!O133)</f>
        <v/>
      </c>
      <c r="Y807" s="205" t="str">
        <f>IF('V.1.'!P133="","",'V.1.'!P133)</f>
        <v/>
      </c>
      <c r="Z807" s="158" t="str">
        <f>IF('V.1.'!Q133="","",'V.1.'!Q133)</f>
        <v/>
      </c>
      <c r="AA807" s="113"/>
      <c r="AB807" s="113"/>
      <c r="AC807" s="113"/>
      <c r="AD807" s="113"/>
    </row>
    <row r="808" spans="4:30" x14ac:dyDescent="0.25">
      <c r="D808" s="2454" t="str">
        <f t="shared" si="29"/>
        <v xml:space="preserve"> - </v>
      </c>
      <c r="E808" s="2454" t="str">
        <f t="shared" si="28"/>
        <v xml:space="preserve"> - </v>
      </c>
      <c r="F808" s="2421" t="s">
        <v>3986</v>
      </c>
      <c r="G808" s="1416" t="s">
        <v>5300</v>
      </c>
      <c r="H808" s="134">
        <v>5</v>
      </c>
      <c r="I808" s="135">
        <v>1</v>
      </c>
      <c r="J808" s="136">
        <v>107</v>
      </c>
      <c r="K808" s="301">
        <f>IF('V.1.'!A134="","",'V.1.'!A134)</f>
        <v>107</v>
      </c>
      <c r="L808" s="301" t="str">
        <f>IF('V.1.'!B134="","",'V.1.'!B134)</f>
        <v/>
      </c>
      <c r="M808" s="301" t="str">
        <f ca="1">IF('V.1.'!C134="","",'V.1.'!C134)</f>
        <v/>
      </c>
      <c r="N808" s="301" t="str">
        <f>IF('V.1.'!D134="","",'V.1.'!D134)</f>
        <v/>
      </c>
      <c r="O808" s="301" t="str">
        <f ca="1">IF('V.1.'!E134="","",'V.1.'!E134)</f>
        <v/>
      </c>
      <c r="P808" s="301" t="str">
        <f>IF('V.1.'!F134="","",'V.1.'!F134)</f>
        <v/>
      </c>
      <c r="Q808" s="301" t="str">
        <f ca="1">IF('V.1.'!R134="","",'V.1.'!R134)</f>
        <v/>
      </c>
      <c r="R808" s="301" t="str">
        <f>IF('V.1.'!H134="","",'V.1.'!H134)</f>
        <v/>
      </c>
      <c r="S808" s="301" t="str">
        <f>IF('V.1.'!I134="","",'V.1.'!I134)</f>
        <v/>
      </c>
      <c r="T808" s="301" t="str">
        <f>IF('V.1.'!J134="","",'V.1.'!J134)</f>
        <v/>
      </c>
      <c r="U808" s="205" t="str">
        <f>IF('V.1.'!L134="","",'V.1.'!L134)</f>
        <v/>
      </c>
      <c r="V808" s="205" t="str">
        <f>IF('V.1.'!M134="","",'V.1.'!M134)</f>
        <v/>
      </c>
      <c r="W808" s="205" t="str">
        <f>IF('V.1.'!N134="","",'V.1.'!N134)</f>
        <v/>
      </c>
      <c r="X808" s="205" t="str">
        <f>IF('V.1.'!O134="","",'V.1.'!O134)</f>
        <v/>
      </c>
      <c r="Y808" s="205" t="str">
        <f>IF('V.1.'!P134="","",'V.1.'!P134)</f>
        <v/>
      </c>
      <c r="Z808" s="158" t="str">
        <f>IF('V.1.'!Q134="","",'V.1.'!Q134)</f>
        <v/>
      </c>
      <c r="AA808" s="113"/>
      <c r="AB808" s="113"/>
      <c r="AC808" s="113"/>
      <c r="AD808" s="113"/>
    </row>
    <row r="809" spans="4:30" x14ac:dyDescent="0.25">
      <c r="D809" s="2454" t="str">
        <f t="shared" si="29"/>
        <v xml:space="preserve"> - </v>
      </c>
      <c r="E809" s="2454" t="str">
        <f t="shared" si="28"/>
        <v xml:space="preserve"> - </v>
      </c>
      <c r="F809" s="2421" t="s">
        <v>3987</v>
      </c>
      <c r="G809" s="1416" t="s">
        <v>5300</v>
      </c>
      <c r="H809" s="134">
        <v>5</v>
      </c>
      <c r="I809" s="135">
        <v>1</v>
      </c>
      <c r="J809" s="136">
        <v>108</v>
      </c>
      <c r="K809" s="301">
        <f>IF('V.1.'!A135="","",'V.1.'!A135)</f>
        <v>108</v>
      </c>
      <c r="L809" s="301" t="str">
        <f>IF('V.1.'!B135="","",'V.1.'!B135)</f>
        <v/>
      </c>
      <c r="M809" s="301" t="str">
        <f ca="1">IF('V.1.'!C135="","",'V.1.'!C135)</f>
        <v/>
      </c>
      <c r="N809" s="301" t="str">
        <f>IF('V.1.'!D135="","",'V.1.'!D135)</f>
        <v/>
      </c>
      <c r="O809" s="301" t="str">
        <f ca="1">IF('V.1.'!E135="","",'V.1.'!E135)</f>
        <v/>
      </c>
      <c r="P809" s="301" t="str">
        <f>IF('V.1.'!F135="","",'V.1.'!F135)</f>
        <v/>
      </c>
      <c r="Q809" s="301" t="str">
        <f ca="1">IF('V.1.'!R135="","",'V.1.'!R135)</f>
        <v/>
      </c>
      <c r="R809" s="301" t="str">
        <f>IF('V.1.'!H135="","",'V.1.'!H135)</f>
        <v/>
      </c>
      <c r="S809" s="301" t="str">
        <f>IF('V.1.'!I135="","",'V.1.'!I135)</f>
        <v/>
      </c>
      <c r="T809" s="301" t="str">
        <f>IF('V.1.'!J135="","",'V.1.'!J135)</f>
        <v/>
      </c>
      <c r="U809" s="205" t="str">
        <f>IF('V.1.'!L135="","",'V.1.'!L135)</f>
        <v/>
      </c>
      <c r="V809" s="205" t="str">
        <f>IF('V.1.'!M135="","",'V.1.'!M135)</f>
        <v/>
      </c>
      <c r="W809" s="205" t="str">
        <f>IF('V.1.'!N135="","",'V.1.'!N135)</f>
        <v/>
      </c>
      <c r="X809" s="205" t="str">
        <f>IF('V.1.'!O135="","",'V.1.'!O135)</f>
        <v/>
      </c>
      <c r="Y809" s="205" t="str">
        <f>IF('V.1.'!P135="","",'V.1.'!P135)</f>
        <v/>
      </c>
      <c r="Z809" s="158" t="str">
        <f>IF('V.1.'!Q135="","",'V.1.'!Q135)</f>
        <v/>
      </c>
      <c r="AA809" s="113"/>
      <c r="AB809" s="113"/>
      <c r="AC809" s="113"/>
      <c r="AD809" s="113"/>
    </row>
    <row r="810" spans="4:30" x14ac:dyDescent="0.25">
      <c r="D810" s="2454" t="str">
        <f t="shared" si="29"/>
        <v xml:space="preserve"> - </v>
      </c>
      <c r="E810" s="2454" t="str">
        <f t="shared" si="28"/>
        <v xml:space="preserve"> - </v>
      </c>
      <c r="F810" s="2421" t="s">
        <v>3988</v>
      </c>
      <c r="G810" s="1416" t="s">
        <v>5300</v>
      </c>
      <c r="H810" s="134">
        <v>5</v>
      </c>
      <c r="I810" s="135">
        <v>1</v>
      </c>
      <c r="J810" s="136">
        <v>109</v>
      </c>
      <c r="K810" s="301">
        <f>IF('V.1.'!A136="","",'V.1.'!A136)</f>
        <v>109</v>
      </c>
      <c r="L810" s="301" t="str">
        <f>IF('V.1.'!B136="","",'V.1.'!B136)</f>
        <v/>
      </c>
      <c r="M810" s="301" t="str">
        <f ca="1">IF('V.1.'!C136="","",'V.1.'!C136)</f>
        <v/>
      </c>
      <c r="N810" s="301" t="str">
        <f>IF('V.1.'!D136="","",'V.1.'!D136)</f>
        <v/>
      </c>
      <c r="O810" s="301" t="str">
        <f ca="1">IF('V.1.'!E136="","",'V.1.'!E136)</f>
        <v/>
      </c>
      <c r="P810" s="301" t="str">
        <f>IF('V.1.'!F136="","",'V.1.'!F136)</f>
        <v/>
      </c>
      <c r="Q810" s="301" t="str">
        <f ca="1">IF('V.1.'!R136="","",'V.1.'!R136)</f>
        <v/>
      </c>
      <c r="R810" s="301" t="str">
        <f>IF('V.1.'!H136="","",'V.1.'!H136)</f>
        <v/>
      </c>
      <c r="S810" s="301" t="str">
        <f>IF('V.1.'!I136="","",'V.1.'!I136)</f>
        <v/>
      </c>
      <c r="T810" s="301" t="str">
        <f>IF('V.1.'!J136="","",'V.1.'!J136)</f>
        <v/>
      </c>
      <c r="U810" s="205" t="str">
        <f>IF('V.1.'!L136="","",'V.1.'!L136)</f>
        <v/>
      </c>
      <c r="V810" s="205" t="str">
        <f>IF('V.1.'!M136="","",'V.1.'!M136)</f>
        <v/>
      </c>
      <c r="W810" s="205" t="str">
        <f>IF('V.1.'!N136="","",'V.1.'!N136)</f>
        <v/>
      </c>
      <c r="X810" s="205" t="str">
        <f>IF('V.1.'!O136="","",'V.1.'!O136)</f>
        <v/>
      </c>
      <c r="Y810" s="205" t="str">
        <f>IF('V.1.'!P136="","",'V.1.'!P136)</f>
        <v/>
      </c>
      <c r="Z810" s="158" t="str">
        <f>IF('V.1.'!Q136="","",'V.1.'!Q136)</f>
        <v/>
      </c>
      <c r="AA810" s="113"/>
      <c r="AB810" s="113"/>
      <c r="AC810" s="113"/>
      <c r="AD810" s="113"/>
    </row>
    <row r="811" spans="4:30" x14ac:dyDescent="0.25">
      <c r="D811" s="2454" t="str">
        <f t="shared" si="29"/>
        <v xml:space="preserve"> - </v>
      </c>
      <c r="E811" s="2454" t="str">
        <f t="shared" si="28"/>
        <v xml:space="preserve"> - </v>
      </c>
      <c r="F811" s="2421" t="s">
        <v>3989</v>
      </c>
      <c r="G811" s="1416" t="s">
        <v>5300</v>
      </c>
      <c r="H811" s="134">
        <v>5</v>
      </c>
      <c r="I811" s="135">
        <v>1</v>
      </c>
      <c r="J811" s="136">
        <v>110</v>
      </c>
      <c r="K811" s="301">
        <f>IF('V.1.'!A137="","",'V.1.'!A137)</f>
        <v>110</v>
      </c>
      <c r="L811" s="301" t="str">
        <f>IF('V.1.'!B137="","",'V.1.'!B137)</f>
        <v/>
      </c>
      <c r="M811" s="301" t="str">
        <f ca="1">IF('V.1.'!C137="","",'V.1.'!C137)</f>
        <v/>
      </c>
      <c r="N811" s="301" t="str">
        <f>IF('V.1.'!D137="","",'V.1.'!D137)</f>
        <v/>
      </c>
      <c r="O811" s="301" t="str">
        <f ca="1">IF('V.1.'!E137="","",'V.1.'!E137)</f>
        <v/>
      </c>
      <c r="P811" s="301" t="str">
        <f>IF('V.1.'!F137="","",'V.1.'!F137)</f>
        <v/>
      </c>
      <c r="Q811" s="301" t="str">
        <f ca="1">IF('V.1.'!R137="","",'V.1.'!R137)</f>
        <v/>
      </c>
      <c r="R811" s="301" t="str">
        <f>IF('V.1.'!H137="","",'V.1.'!H137)</f>
        <v/>
      </c>
      <c r="S811" s="301" t="str">
        <f>IF('V.1.'!I137="","",'V.1.'!I137)</f>
        <v/>
      </c>
      <c r="T811" s="301" t="str">
        <f>IF('V.1.'!J137="","",'V.1.'!J137)</f>
        <v/>
      </c>
      <c r="U811" s="205" t="str">
        <f>IF('V.1.'!L137="","",'V.1.'!L137)</f>
        <v/>
      </c>
      <c r="V811" s="205" t="str">
        <f>IF('V.1.'!M137="","",'V.1.'!M137)</f>
        <v/>
      </c>
      <c r="W811" s="205" t="str">
        <f>IF('V.1.'!N137="","",'V.1.'!N137)</f>
        <v/>
      </c>
      <c r="X811" s="205" t="str">
        <f>IF('V.1.'!O137="","",'V.1.'!O137)</f>
        <v/>
      </c>
      <c r="Y811" s="205" t="str">
        <f>IF('V.1.'!P137="","",'V.1.'!P137)</f>
        <v/>
      </c>
      <c r="Z811" s="158" t="str">
        <f>IF('V.1.'!Q137="","",'V.1.'!Q137)</f>
        <v/>
      </c>
      <c r="AA811" s="113"/>
      <c r="AB811" s="113"/>
      <c r="AC811" s="113"/>
      <c r="AD811" s="113"/>
    </row>
    <row r="812" spans="4:30" x14ac:dyDescent="0.25">
      <c r="D812" s="2454" t="str">
        <f t="shared" si="29"/>
        <v xml:space="preserve"> - </v>
      </c>
      <c r="E812" s="2454" t="str">
        <f t="shared" si="28"/>
        <v xml:space="preserve"> - </v>
      </c>
      <c r="F812" s="2421" t="s">
        <v>3990</v>
      </c>
      <c r="G812" s="1416" t="s">
        <v>5300</v>
      </c>
      <c r="H812" s="134">
        <v>5</v>
      </c>
      <c r="I812" s="135">
        <v>1</v>
      </c>
      <c r="J812" s="136">
        <v>111</v>
      </c>
      <c r="K812" s="301">
        <f>IF('V.1.'!A138="","",'V.1.'!A138)</f>
        <v>111</v>
      </c>
      <c r="L812" s="301" t="str">
        <f>IF('V.1.'!B138="","",'V.1.'!B138)</f>
        <v/>
      </c>
      <c r="M812" s="301" t="str">
        <f ca="1">IF('V.1.'!C138="","",'V.1.'!C138)</f>
        <v/>
      </c>
      <c r="N812" s="301" t="str">
        <f>IF('V.1.'!D138="","",'V.1.'!D138)</f>
        <v/>
      </c>
      <c r="O812" s="301" t="str">
        <f ca="1">IF('V.1.'!E138="","",'V.1.'!E138)</f>
        <v/>
      </c>
      <c r="P812" s="301" t="str">
        <f>IF('V.1.'!F138="","",'V.1.'!F138)</f>
        <v/>
      </c>
      <c r="Q812" s="301" t="str">
        <f ca="1">IF('V.1.'!R138="","",'V.1.'!R138)</f>
        <v/>
      </c>
      <c r="R812" s="301" t="str">
        <f>IF('V.1.'!H138="","",'V.1.'!H138)</f>
        <v/>
      </c>
      <c r="S812" s="301" t="str">
        <f>IF('V.1.'!I138="","",'V.1.'!I138)</f>
        <v/>
      </c>
      <c r="T812" s="301" t="str">
        <f>IF('V.1.'!J138="","",'V.1.'!J138)</f>
        <v/>
      </c>
      <c r="U812" s="205" t="str">
        <f>IF('V.1.'!L138="","",'V.1.'!L138)</f>
        <v/>
      </c>
      <c r="V812" s="205" t="str">
        <f>IF('V.1.'!M138="","",'V.1.'!M138)</f>
        <v/>
      </c>
      <c r="W812" s="205" t="str">
        <f>IF('V.1.'!N138="","",'V.1.'!N138)</f>
        <v/>
      </c>
      <c r="X812" s="205" t="str">
        <f>IF('V.1.'!O138="","",'V.1.'!O138)</f>
        <v/>
      </c>
      <c r="Y812" s="205" t="str">
        <f>IF('V.1.'!P138="","",'V.1.'!P138)</f>
        <v/>
      </c>
      <c r="Z812" s="158" t="str">
        <f>IF('V.1.'!Q138="","",'V.1.'!Q138)</f>
        <v/>
      </c>
      <c r="AA812" s="113"/>
      <c r="AB812" s="113"/>
      <c r="AC812" s="113"/>
      <c r="AD812" s="113"/>
    </row>
    <row r="813" spans="4:30" x14ac:dyDescent="0.25">
      <c r="D813" s="2454" t="str">
        <f t="shared" si="29"/>
        <v xml:space="preserve"> - </v>
      </c>
      <c r="E813" s="2454" t="str">
        <f t="shared" si="28"/>
        <v xml:space="preserve"> - </v>
      </c>
      <c r="F813" s="2421" t="s">
        <v>3991</v>
      </c>
      <c r="G813" s="1416" t="s">
        <v>5300</v>
      </c>
      <c r="H813" s="134">
        <v>5</v>
      </c>
      <c r="I813" s="135">
        <v>1</v>
      </c>
      <c r="J813" s="136">
        <v>112</v>
      </c>
      <c r="K813" s="301">
        <f>IF('V.1.'!A139="","",'V.1.'!A139)</f>
        <v>112</v>
      </c>
      <c r="L813" s="301" t="str">
        <f>IF('V.1.'!B139="","",'V.1.'!B139)</f>
        <v/>
      </c>
      <c r="M813" s="301" t="str">
        <f ca="1">IF('V.1.'!C139="","",'V.1.'!C139)</f>
        <v/>
      </c>
      <c r="N813" s="301" t="str">
        <f>IF('V.1.'!D139="","",'V.1.'!D139)</f>
        <v/>
      </c>
      <c r="O813" s="301" t="str">
        <f ca="1">IF('V.1.'!E139="","",'V.1.'!E139)</f>
        <v/>
      </c>
      <c r="P813" s="301" t="str">
        <f>IF('V.1.'!F139="","",'V.1.'!F139)</f>
        <v/>
      </c>
      <c r="Q813" s="301" t="str">
        <f ca="1">IF('V.1.'!R139="","",'V.1.'!R139)</f>
        <v/>
      </c>
      <c r="R813" s="301" t="str">
        <f>IF('V.1.'!H139="","",'V.1.'!H139)</f>
        <v/>
      </c>
      <c r="S813" s="301" t="str">
        <f>IF('V.1.'!I139="","",'V.1.'!I139)</f>
        <v/>
      </c>
      <c r="T813" s="301" t="str">
        <f>IF('V.1.'!J139="","",'V.1.'!J139)</f>
        <v/>
      </c>
      <c r="U813" s="205" t="str">
        <f>IF('V.1.'!L139="","",'V.1.'!L139)</f>
        <v/>
      </c>
      <c r="V813" s="205" t="str">
        <f>IF('V.1.'!M139="","",'V.1.'!M139)</f>
        <v/>
      </c>
      <c r="W813" s="205" t="str">
        <f>IF('V.1.'!N139="","",'V.1.'!N139)</f>
        <v/>
      </c>
      <c r="X813" s="205" t="str">
        <f>IF('V.1.'!O139="","",'V.1.'!O139)</f>
        <v/>
      </c>
      <c r="Y813" s="205" t="str">
        <f>IF('V.1.'!P139="","",'V.1.'!P139)</f>
        <v/>
      </c>
      <c r="Z813" s="158" t="str">
        <f>IF('V.1.'!Q139="","",'V.1.'!Q139)</f>
        <v/>
      </c>
      <c r="AA813" s="113"/>
      <c r="AB813" s="113"/>
      <c r="AC813" s="113"/>
      <c r="AD813" s="113"/>
    </row>
    <row r="814" spans="4:30" x14ac:dyDescent="0.25">
      <c r="D814" s="2454" t="str">
        <f t="shared" si="29"/>
        <v xml:space="preserve"> - </v>
      </c>
      <c r="E814" s="2454" t="str">
        <f t="shared" si="28"/>
        <v xml:space="preserve"> - </v>
      </c>
      <c r="F814" s="2421" t="s">
        <v>3992</v>
      </c>
      <c r="G814" s="1416" t="s">
        <v>5300</v>
      </c>
      <c r="H814" s="134">
        <v>5</v>
      </c>
      <c r="I814" s="135">
        <v>1</v>
      </c>
      <c r="J814" s="136">
        <v>113</v>
      </c>
      <c r="K814" s="301">
        <f>IF('V.1.'!A140="","",'V.1.'!A140)</f>
        <v>113</v>
      </c>
      <c r="L814" s="301" t="str">
        <f>IF('V.1.'!B140="","",'V.1.'!B140)</f>
        <v/>
      </c>
      <c r="M814" s="301" t="str">
        <f ca="1">IF('V.1.'!C140="","",'V.1.'!C140)</f>
        <v/>
      </c>
      <c r="N814" s="301" t="str">
        <f>IF('V.1.'!D140="","",'V.1.'!D140)</f>
        <v/>
      </c>
      <c r="O814" s="301" t="str">
        <f ca="1">IF('V.1.'!E140="","",'V.1.'!E140)</f>
        <v/>
      </c>
      <c r="P814" s="301" t="str">
        <f>IF('V.1.'!F140="","",'V.1.'!F140)</f>
        <v/>
      </c>
      <c r="Q814" s="301" t="str">
        <f ca="1">IF('V.1.'!R140="","",'V.1.'!R140)</f>
        <v/>
      </c>
      <c r="R814" s="301" t="str">
        <f>IF('V.1.'!H140="","",'V.1.'!H140)</f>
        <v/>
      </c>
      <c r="S814" s="301" t="str">
        <f>IF('V.1.'!I140="","",'V.1.'!I140)</f>
        <v/>
      </c>
      <c r="T814" s="301" t="str">
        <f>IF('V.1.'!J140="","",'V.1.'!J140)</f>
        <v/>
      </c>
      <c r="U814" s="205" t="str">
        <f>IF('V.1.'!L140="","",'V.1.'!L140)</f>
        <v/>
      </c>
      <c r="V814" s="205" t="str">
        <f>IF('V.1.'!M140="","",'V.1.'!M140)</f>
        <v/>
      </c>
      <c r="W814" s="205" t="str">
        <f>IF('V.1.'!N140="","",'V.1.'!N140)</f>
        <v/>
      </c>
      <c r="X814" s="205" t="str">
        <f>IF('V.1.'!O140="","",'V.1.'!O140)</f>
        <v/>
      </c>
      <c r="Y814" s="205" t="str">
        <f>IF('V.1.'!P140="","",'V.1.'!P140)</f>
        <v/>
      </c>
      <c r="Z814" s="158" t="str">
        <f>IF('V.1.'!Q140="","",'V.1.'!Q140)</f>
        <v/>
      </c>
      <c r="AA814" s="113"/>
      <c r="AB814" s="113"/>
      <c r="AC814" s="113"/>
      <c r="AD814" s="113"/>
    </row>
    <row r="815" spans="4:30" x14ac:dyDescent="0.25">
      <c r="D815" s="2454" t="str">
        <f t="shared" si="29"/>
        <v xml:space="preserve"> - </v>
      </c>
      <c r="E815" s="2454" t="str">
        <f t="shared" si="28"/>
        <v xml:space="preserve"> - </v>
      </c>
      <c r="F815" s="2421" t="s">
        <v>3993</v>
      </c>
      <c r="G815" s="1416" t="s">
        <v>5300</v>
      </c>
      <c r="H815" s="134">
        <v>5</v>
      </c>
      <c r="I815" s="135">
        <v>1</v>
      </c>
      <c r="J815" s="136">
        <v>114</v>
      </c>
      <c r="K815" s="301">
        <f>IF('V.1.'!A141="","",'V.1.'!A141)</f>
        <v>114</v>
      </c>
      <c r="L815" s="301" t="str">
        <f>IF('V.1.'!B141="","",'V.1.'!B141)</f>
        <v/>
      </c>
      <c r="M815" s="301" t="str">
        <f ca="1">IF('V.1.'!C141="","",'V.1.'!C141)</f>
        <v/>
      </c>
      <c r="N815" s="301" t="str">
        <f>IF('V.1.'!D141="","",'V.1.'!D141)</f>
        <v/>
      </c>
      <c r="O815" s="301" t="str">
        <f ca="1">IF('V.1.'!E141="","",'V.1.'!E141)</f>
        <v/>
      </c>
      <c r="P815" s="301" t="str">
        <f>IF('V.1.'!F141="","",'V.1.'!F141)</f>
        <v/>
      </c>
      <c r="Q815" s="301" t="str">
        <f ca="1">IF('V.1.'!R141="","",'V.1.'!R141)</f>
        <v/>
      </c>
      <c r="R815" s="301" t="str">
        <f>IF('V.1.'!H141="","",'V.1.'!H141)</f>
        <v/>
      </c>
      <c r="S815" s="301" t="str">
        <f>IF('V.1.'!I141="","",'V.1.'!I141)</f>
        <v/>
      </c>
      <c r="T815" s="301" t="str">
        <f>IF('V.1.'!J141="","",'V.1.'!J141)</f>
        <v/>
      </c>
      <c r="U815" s="205" t="str">
        <f>IF('V.1.'!L141="","",'V.1.'!L141)</f>
        <v/>
      </c>
      <c r="V815" s="205" t="str">
        <f>IF('V.1.'!M141="","",'V.1.'!M141)</f>
        <v/>
      </c>
      <c r="W815" s="205" t="str">
        <f>IF('V.1.'!N141="","",'V.1.'!N141)</f>
        <v/>
      </c>
      <c r="X815" s="205" t="str">
        <f>IF('V.1.'!O141="","",'V.1.'!O141)</f>
        <v/>
      </c>
      <c r="Y815" s="205" t="str">
        <f>IF('V.1.'!P141="","",'V.1.'!P141)</f>
        <v/>
      </c>
      <c r="Z815" s="158" t="str">
        <f>IF('V.1.'!Q141="","",'V.1.'!Q141)</f>
        <v/>
      </c>
      <c r="AA815" s="113"/>
      <c r="AB815" s="113"/>
      <c r="AC815" s="113"/>
      <c r="AD815" s="113"/>
    </row>
    <row r="816" spans="4:30" x14ac:dyDescent="0.25">
      <c r="D816" s="2454" t="str">
        <f t="shared" si="29"/>
        <v xml:space="preserve"> - </v>
      </c>
      <c r="E816" s="2454" t="str">
        <f t="shared" ref="E816:E879" si="30">E815</f>
        <v xml:space="preserve"> - </v>
      </c>
      <c r="F816" s="2421" t="s">
        <v>3994</v>
      </c>
      <c r="G816" s="1416" t="s">
        <v>5300</v>
      </c>
      <c r="H816" s="134">
        <v>5</v>
      </c>
      <c r="I816" s="135">
        <v>1</v>
      </c>
      <c r="J816" s="136">
        <v>115</v>
      </c>
      <c r="K816" s="301">
        <f>IF('V.1.'!A142="","",'V.1.'!A142)</f>
        <v>115</v>
      </c>
      <c r="L816" s="301" t="str">
        <f>IF('V.1.'!B142="","",'V.1.'!B142)</f>
        <v/>
      </c>
      <c r="M816" s="301" t="str">
        <f ca="1">IF('V.1.'!C142="","",'V.1.'!C142)</f>
        <v/>
      </c>
      <c r="N816" s="301" t="str">
        <f>IF('V.1.'!D142="","",'V.1.'!D142)</f>
        <v/>
      </c>
      <c r="O816" s="301" t="str">
        <f ca="1">IF('V.1.'!E142="","",'V.1.'!E142)</f>
        <v/>
      </c>
      <c r="P816" s="301" t="str">
        <f>IF('V.1.'!F142="","",'V.1.'!F142)</f>
        <v/>
      </c>
      <c r="Q816" s="301" t="str">
        <f ca="1">IF('V.1.'!R142="","",'V.1.'!R142)</f>
        <v/>
      </c>
      <c r="R816" s="301" t="str">
        <f>IF('V.1.'!H142="","",'V.1.'!H142)</f>
        <v/>
      </c>
      <c r="S816" s="301" t="str">
        <f>IF('V.1.'!I142="","",'V.1.'!I142)</f>
        <v/>
      </c>
      <c r="T816" s="301" t="str">
        <f>IF('V.1.'!J142="","",'V.1.'!J142)</f>
        <v/>
      </c>
      <c r="U816" s="205" t="str">
        <f>IF('V.1.'!L142="","",'V.1.'!L142)</f>
        <v/>
      </c>
      <c r="V816" s="205" t="str">
        <f>IF('V.1.'!M142="","",'V.1.'!M142)</f>
        <v/>
      </c>
      <c r="W816" s="205" t="str">
        <f>IF('V.1.'!N142="","",'V.1.'!N142)</f>
        <v/>
      </c>
      <c r="X816" s="205" t="str">
        <f>IF('V.1.'!O142="","",'V.1.'!O142)</f>
        <v/>
      </c>
      <c r="Y816" s="205" t="str">
        <f>IF('V.1.'!P142="","",'V.1.'!P142)</f>
        <v/>
      </c>
      <c r="Z816" s="158" t="str">
        <f>IF('V.1.'!Q142="","",'V.1.'!Q142)</f>
        <v/>
      </c>
      <c r="AA816" s="113"/>
      <c r="AB816" s="113"/>
      <c r="AC816" s="113"/>
      <c r="AD816" s="113"/>
    </row>
    <row r="817" spans="4:30" x14ac:dyDescent="0.25">
      <c r="D817" s="2454" t="str">
        <f t="shared" si="29"/>
        <v xml:space="preserve"> - </v>
      </c>
      <c r="E817" s="2454" t="str">
        <f t="shared" si="30"/>
        <v xml:space="preserve"> - </v>
      </c>
      <c r="F817" s="2421" t="s">
        <v>3995</v>
      </c>
      <c r="G817" s="1416" t="s">
        <v>5300</v>
      </c>
      <c r="H817" s="134">
        <v>5</v>
      </c>
      <c r="I817" s="135">
        <v>1</v>
      </c>
      <c r="J817" s="136">
        <v>116</v>
      </c>
      <c r="K817" s="301">
        <f>IF('V.1.'!A143="","",'V.1.'!A143)</f>
        <v>116</v>
      </c>
      <c r="L817" s="301" t="str">
        <f>IF('V.1.'!B143="","",'V.1.'!B143)</f>
        <v/>
      </c>
      <c r="M817" s="301" t="str">
        <f ca="1">IF('V.1.'!C143="","",'V.1.'!C143)</f>
        <v/>
      </c>
      <c r="N817" s="301" t="str">
        <f>IF('V.1.'!D143="","",'V.1.'!D143)</f>
        <v/>
      </c>
      <c r="O817" s="301" t="str">
        <f ca="1">IF('V.1.'!E143="","",'V.1.'!E143)</f>
        <v/>
      </c>
      <c r="P817" s="301" t="str">
        <f>IF('V.1.'!F143="","",'V.1.'!F143)</f>
        <v/>
      </c>
      <c r="Q817" s="301" t="str">
        <f ca="1">IF('V.1.'!R143="","",'V.1.'!R143)</f>
        <v/>
      </c>
      <c r="R817" s="301" t="str">
        <f>IF('V.1.'!H143="","",'V.1.'!H143)</f>
        <v/>
      </c>
      <c r="S817" s="301" t="str">
        <f>IF('V.1.'!I143="","",'V.1.'!I143)</f>
        <v/>
      </c>
      <c r="T817" s="301" t="str">
        <f>IF('V.1.'!J143="","",'V.1.'!J143)</f>
        <v/>
      </c>
      <c r="U817" s="205" t="str">
        <f>IF('V.1.'!L143="","",'V.1.'!L143)</f>
        <v/>
      </c>
      <c r="V817" s="205" t="str">
        <f>IF('V.1.'!M143="","",'V.1.'!M143)</f>
        <v/>
      </c>
      <c r="W817" s="205" t="str">
        <f>IF('V.1.'!N143="","",'V.1.'!N143)</f>
        <v/>
      </c>
      <c r="X817" s="205" t="str">
        <f>IF('V.1.'!O143="","",'V.1.'!O143)</f>
        <v/>
      </c>
      <c r="Y817" s="205" t="str">
        <f>IF('V.1.'!P143="","",'V.1.'!P143)</f>
        <v/>
      </c>
      <c r="Z817" s="158" t="str">
        <f>IF('V.1.'!Q143="","",'V.1.'!Q143)</f>
        <v/>
      </c>
      <c r="AA817" s="113"/>
      <c r="AB817" s="113"/>
      <c r="AC817" s="113"/>
      <c r="AD817" s="113"/>
    </row>
    <row r="818" spans="4:30" x14ac:dyDescent="0.25">
      <c r="D818" s="2454" t="str">
        <f t="shared" si="29"/>
        <v xml:space="preserve"> - </v>
      </c>
      <c r="E818" s="2454" t="str">
        <f t="shared" si="30"/>
        <v xml:space="preserve"> - </v>
      </c>
      <c r="F818" s="2421" t="s">
        <v>3996</v>
      </c>
      <c r="G818" s="1416" t="s">
        <v>5300</v>
      </c>
      <c r="H818" s="134">
        <v>5</v>
      </c>
      <c r="I818" s="135">
        <v>1</v>
      </c>
      <c r="J818" s="136">
        <v>117</v>
      </c>
      <c r="K818" s="301">
        <f>IF('V.1.'!A144="","",'V.1.'!A144)</f>
        <v>117</v>
      </c>
      <c r="L818" s="301" t="str">
        <f>IF('V.1.'!B144="","",'V.1.'!B144)</f>
        <v/>
      </c>
      <c r="M818" s="301" t="str">
        <f ca="1">IF('V.1.'!C144="","",'V.1.'!C144)</f>
        <v/>
      </c>
      <c r="N818" s="301" t="str">
        <f>IF('V.1.'!D144="","",'V.1.'!D144)</f>
        <v/>
      </c>
      <c r="O818" s="301" t="str">
        <f ca="1">IF('V.1.'!E144="","",'V.1.'!E144)</f>
        <v/>
      </c>
      <c r="P818" s="301" t="str">
        <f>IF('V.1.'!F144="","",'V.1.'!F144)</f>
        <v/>
      </c>
      <c r="Q818" s="301" t="str">
        <f ca="1">IF('V.1.'!R144="","",'V.1.'!R144)</f>
        <v/>
      </c>
      <c r="R818" s="301" t="str">
        <f>IF('V.1.'!H144="","",'V.1.'!H144)</f>
        <v/>
      </c>
      <c r="S818" s="301" t="str">
        <f>IF('V.1.'!I144="","",'V.1.'!I144)</f>
        <v/>
      </c>
      <c r="T818" s="301" t="str">
        <f>IF('V.1.'!J144="","",'V.1.'!J144)</f>
        <v/>
      </c>
      <c r="U818" s="205" t="str">
        <f>IF('V.1.'!L144="","",'V.1.'!L144)</f>
        <v/>
      </c>
      <c r="V818" s="205" t="str">
        <f>IF('V.1.'!M144="","",'V.1.'!M144)</f>
        <v/>
      </c>
      <c r="W818" s="205" t="str">
        <f>IF('V.1.'!N144="","",'V.1.'!N144)</f>
        <v/>
      </c>
      <c r="X818" s="205" t="str">
        <f>IF('V.1.'!O144="","",'V.1.'!O144)</f>
        <v/>
      </c>
      <c r="Y818" s="205" t="str">
        <f>IF('V.1.'!P144="","",'V.1.'!P144)</f>
        <v/>
      </c>
      <c r="Z818" s="158" t="str">
        <f>IF('V.1.'!Q144="","",'V.1.'!Q144)</f>
        <v/>
      </c>
      <c r="AA818" s="113"/>
      <c r="AB818" s="113"/>
      <c r="AC818" s="113"/>
      <c r="AD818" s="113"/>
    </row>
    <row r="819" spans="4:30" x14ac:dyDescent="0.25">
      <c r="D819" s="2454" t="str">
        <f t="shared" si="29"/>
        <v xml:space="preserve"> - </v>
      </c>
      <c r="E819" s="2454" t="str">
        <f t="shared" si="30"/>
        <v xml:space="preserve"> - </v>
      </c>
      <c r="F819" s="2421" t="s">
        <v>3997</v>
      </c>
      <c r="G819" s="1416" t="s">
        <v>5300</v>
      </c>
      <c r="H819" s="134">
        <v>5</v>
      </c>
      <c r="I819" s="135">
        <v>1</v>
      </c>
      <c r="J819" s="136">
        <v>118</v>
      </c>
      <c r="K819" s="301">
        <f>IF('V.1.'!A145="","",'V.1.'!A145)</f>
        <v>118</v>
      </c>
      <c r="L819" s="301" t="str">
        <f>IF('V.1.'!B145="","",'V.1.'!B145)</f>
        <v/>
      </c>
      <c r="M819" s="301" t="str">
        <f ca="1">IF('V.1.'!C145="","",'V.1.'!C145)</f>
        <v/>
      </c>
      <c r="N819" s="301" t="str">
        <f>IF('V.1.'!D145="","",'V.1.'!D145)</f>
        <v/>
      </c>
      <c r="O819" s="301" t="str">
        <f ca="1">IF('V.1.'!E145="","",'V.1.'!E145)</f>
        <v/>
      </c>
      <c r="P819" s="301" t="str">
        <f>IF('V.1.'!F145="","",'V.1.'!F145)</f>
        <v/>
      </c>
      <c r="Q819" s="301" t="str">
        <f ca="1">IF('V.1.'!R145="","",'V.1.'!R145)</f>
        <v/>
      </c>
      <c r="R819" s="301" t="str">
        <f>IF('V.1.'!H145="","",'V.1.'!H145)</f>
        <v/>
      </c>
      <c r="S819" s="301" t="str">
        <f>IF('V.1.'!I145="","",'V.1.'!I145)</f>
        <v/>
      </c>
      <c r="T819" s="301" t="str">
        <f>IF('V.1.'!J145="","",'V.1.'!J145)</f>
        <v/>
      </c>
      <c r="U819" s="205" t="str">
        <f>IF('V.1.'!L145="","",'V.1.'!L145)</f>
        <v/>
      </c>
      <c r="V819" s="205" t="str">
        <f>IF('V.1.'!M145="","",'V.1.'!M145)</f>
        <v/>
      </c>
      <c r="W819" s="205" t="str">
        <f>IF('V.1.'!N145="","",'V.1.'!N145)</f>
        <v/>
      </c>
      <c r="X819" s="205" t="str">
        <f>IF('V.1.'!O145="","",'V.1.'!O145)</f>
        <v/>
      </c>
      <c r="Y819" s="205" t="str">
        <f>IF('V.1.'!P145="","",'V.1.'!P145)</f>
        <v/>
      </c>
      <c r="Z819" s="158" t="str">
        <f>IF('V.1.'!Q145="","",'V.1.'!Q145)</f>
        <v/>
      </c>
      <c r="AA819" s="113"/>
      <c r="AB819" s="113"/>
      <c r="AC819" s="113"/>
      <c r="AD819" s="113"/>
    </row>
    <row r="820" spans="4:30" x14ac:dyDescent="0.25">
      <c r="D820" s="2454" t="str">
        <f t="shared" si="29"/>
        <v xml:space="preserve"> - </v>
      </c>
      <c r="E820" s="2454" t="str">
        <f t="shared" si="30"/>
        <v xml:space="preserve"> - </v>
      </c>
      <c r="F820" s="2421" t="s">
        <v>3998</v>
      </c>
      <c r="G820" s="1416" t="s">
        <v>5300</v>
      </c>
      <c r="H820" s="134">
        <v>5</v>
      </c>
      <c r="I820" s="135">
        <v>1</v>
      </c>
      <c r="J820" s="136">
        <v>119</v>
      </c>
      <c r="K820" s="301">
        <f>IF('V.1.'!A146="","",'V.1.'!A146)</f>
        <v>119</v>
      </c>
      <c r="L820" s="301" t="str">
        <f>IF('V.1.'!B146="","",'V.1.'!B146)</f>
        <v/>
      </c>
      <c r="M820" s="301" t="str">
        <f ca="1">IF('V.1.'!C146="","",'V.1.'!C146)</f>
        <v/>
      </c>
      <c r="N820" s="301" t="str">
        <f>IF('V.1.'!D146="","",'V.1.'!D146)</f>
        <v/>
      </c>
      <c r="O820" s="301" t="str">
        <f ca="1">IF('V.1.'!E146="","",'V.1.'!E146)</f>
        <v/>
      </c>
      <c r="P820" s="301" t="str">
        <f>IF('V.1.'!F146="","",'V.1.'!F146)</f>
        <v/>
      </c>
      <c r="Q820" s="301" t="str">
        <f ca="1">IF('V.1.'!R146="","",'V.1.'!R146)</f>
        <v/>
      </c>
      <c r="R820" s="301" t="str">
        <f>IF('V.1.'!H146="","",'V.1.'!H146)</f>
        <v/>
      </c>
      <c r="S820" s="301" t="str">
        <f>IF('V.1.'!I146="","",'V.1.'!I146)</f>
        <v/>
      </c>
      <c r="T820" s="301" t="str">
        <f>IF('V.1.'!J146="","",'V.1.'!J146)</f>
        <v/>
      </c>
      <c r="U820" s="205" t="str">
        <f>IF('V.1.'!L146="","",'V.1.'!L146)</f>
        <v/>
      </c>
      <c r="V820" s="205" t="str">
        <f>IF('V.1.'!M146="","",'V.1.'!M146)</f>
        <v/>
      </c>
      <c r="W820" s="205" t="str">
        <f>IF('V.1.'!N146="","",'V.1.'!N146)</f>
        <v/>
      </c>
      <c r="X820" s="205" t="str">
        <f>IF('V.1.'!O146="","",'V.1.'!O146)</f>
        <v/>
      </c>
      <c r="Y820" s="205" t="str">
        <f>IF('V.1.'!P146="","",'V.1.'!P146)</f>
        <v/>
      </c>
      <c r="Z820" s="158" t="str">
        <f>IF('V.1.'!Q146="","",'V.1.'!Q146)</f>
        <v/>
      </c>
      <c r="AA820" s="113"/>
      <c r="AB820" s="113"/>
      <c r="AC820" s="113"/>
      <c r="AD820" s="113"/>
    </row>
    <row r="821" spans="4:30" x14ac:dyDescent="0.25">
      <c r="D821" s="2454" t="str">
        <f t="shared" si="29"/>
        <v xml:space="preserve"> - </v>
      </c>
      <c r="E821" s="2454" t="str">
        <f t="shared" si="30"/>
        <v xml:space="preserve"> - </v>
      </c>
      <c r="F821" s="2421" t="s">
        <v>3999</v>
      </c>
      <c r="G821" s="1416" t="s">
        <v>5300</v>
      </c>
      <c r="H821" s="134">
        <v>5</v>
      </c>
      <c r="I821" s="135">
        <v>1</v>
      </c>
      <c r="J821" s="136">
        <v>120</v>
      </c>
      <c r="K821" s="301">
        <f>IF('V.1.'!A147="","",'V.1.'!A147)</f>
        <v>120</v>
      </c>
      <c r="L821" s="301" t="str">
        <f>IF('V.1.'!B147="","",'V.1.'!B147)</f>
        <v/>
      </c>
      <c r="M821" s="301" t="str">
        <f ca="1">IF('V.1.'!C147="","",'V.1.'!C147)</f>
        <v/>
      </c>
      <c r="N821" s="301" t="str">
        <f>IF('V.1.'!D147="","",'V.1.'!D147)</f>
        <v/>
      </c>
      <c r="O821" s="301" t="str">
        <f ca="1">IF('V.1.'!E147="","",'V.1.'!E147)</f>
        <v/>
      </c>
      <c r="P821" s="301" t="str">
        <f>IF('V.1.'!F147="","",'V.1.'!F147)</f>
        <v/>
      </c>
      <c r="Q821" s="301" t="str">
        <f ca="1">IF('V.1.'!R147="","",'V.1.'!R147)</f>
        <v/>
      </c>
      <c r="R821" s="301" t="str">
        <f>IF('V.1.'!H147="","",'V.1.'!H147)</f>
        <v/>
      </c>
      <c r="S821" s="301" t="str">
        <f>IF('V.1.'!I147="","",'V.1.'!I147)</f>
        <v/>
      </c>
      <c r="T821" s="301" t="str">
        <f>IF('V.1.'!J147="","",'V.1.'!J147)</f>
        <v/>
      </c>
      <c r="U821" s="205" t="str">
        <f>IF('V.1.'!L147="","",'V.1.'!L147)</f>
        <v/>
      </c>
      <c r="V821" s="205" t="str">
        <f>IF('V.1.'!M147="","",'V.1.'!M147)</f>
        <v/>
      </c>
      <c r="W821" s="205" t="str">
        <f>IF('V.1.'!N147="","",'V.1.'!N147)</f>
        <v/>
      </c>
      <c r="X821" s="205" t="str">
        <f>IF('V.1.'!O147="","",'V.1.'!O147)</f>
        <v/>
      </c>
      <c r="Y821" s="205" t="str">
        <f>IF('V.1.'!P147="","",'V.1.'!P147)</f>
        <v/>
      </c>
      <c r="Z821" s="158" t="str">
        <f>IF('V.1.'!Q147="","",'V.1.'!Q147)</f>
        <v/>
      </c>
      <c r="AA821" s="113"/>
      <c r="AB821" s="113"/>
      <c r="AC821" s="113"/>
      <c r="AD821" s="113"/>
    </row>
    <row r="822" spans="4:30" x14ac:dyDescent="0.25">
      <c r="D822" s="2454" t="str">
        <f t="shared" si="29"/>
        <v xml:space="preserve"> - </v>
      </c>
      <c r="E822" s="2454" t="str">
        <f t="shared" si="30"/>
        <v xml:space="preserve"> - </v>
      </c>
      <c r="F822" s="2421" t="s">
        <v>4000</v>
      </c>
      <c r="G822" s="1416" t="s">
        <v>5300</v>
      </c>
      <c r="H822" s="134">
        <v>5</v>
      </c>
      <c r="I822" s="135">
        <v>1</v>
      </c>
      <c r="J822" s="136">
        <v>121</v>
      </c>
      <c r="K822" s="301">
        <f>IF('V.1.'!A148="","",'V.1.'!A148)</f>
        <v>121</v>
      </c>
      <c r="L822" s="301" t="str">
        <f>IF('V.1.'!B148="","",'V.1.'!B148)</f>
        <v/>
      </c>
      <c r="M822" s="301" t="str">
        <f ca="1">IF('V.1.'!C148="","",'V.1.'!C148)</f>
        <v/>
      </c>
      <c r="N822" s="301" t="str">
        <f>IF('V.1.'!D148="","",'V.1.'!D148)</f>
        <v/>
      </c>
      <c r="O822" s="301" t="str">
        <f ca="1">IF('V.1.'!E148="","",'V.1.'!E148)</f>
        <v/>
      </c>
      <c r="P822" s="301" t="str">
        <f>IF('V.1.'!F148="","",'V.1.'!F148)</f>
        <v/>
      </c>
      <c r="Q822" s="301" t="str">
        <f ca="1">IF('V.1.'!R148="","",'V.1.'!R148)</f>
        <v/>
      </c>
      <c r="R822" s="301" t="str">
        <f>IF('V.1.'!H148="","",'V.1.'!H148)</f>
        <v/>
      </c>
      <c r="S822" s="301" t="str">
        <f>IF('V.1.'!I148="","",'V.1.'!I148)</f>
        <v/>
      </c>
      <c r="T822" s="301" t="str">
        <f>IF('V.1.'!J148="","",'V.1.'!J148)</f>
        <v/>
      </c>
      <c r="U822" s="205" t="str">
        <f>IF('V.1.'!L148="","",'V.1.'!L148)</f>
        <v/>
      </c>
      <c r="V822" s="205" t="str">
        <f>IF('V.1.'!M148="","",'V.1.'!M148)</f>
        <v/>
      </c>
      <c r="W822" s="205" t="str">
        <f>IF('V.1.'!N148="","",'V.1.'!N148)</f>
        <v/>
      </c>
      <c r="X822" s="205" t="str">
        <f>IF('V.1.'!O148="","",'V.1.'!O148)</f>
        <v/>
      </c>
      <c r="Y822" s="205" t="str">
        <f>IF('V.1.'!P148="","",'V.1.'!P148)</f>
        <v/>
      </c>
      <c r="Z822" s="158" t="str">
        <f>IF('V.1.'!Q148="","",'V.1.'!Q148)</f>
        <v/>
      </c>
      <c r="AA822" s="113"/>
      <c r="AB822" s="113"/>
      <c r="AC822" s="113"/>
      <c r="AD822" s="113"/>
    </row>
    <row r="823" spans="4:30" x14ac:dyDescent="0.25">
      <c r="D823" s="2454" t="str">
        <f t="shared" si="29"/>
        <v xml:space="preserve"> - </v>
      </c>
      <c r="E823" s="2454" t="str">
        <f t="shared" si="30"/>
        <v xml:space="preserve"> - </v>
      </c>
      <c r="F823" s="2421" t="s">
        <v>4001</v>
      </c>
      <c r="G823" s="1416" t="s">
        <v>5300</v>
      </c>
      <c r="H823" s="134">
        <v>5</v>
      </c>
      <c r="I823" s="135">
        <v>1</v>
      </c>
      <c r="J823" s="136">
        <v>122</v>
      </c>
      <c r="K823" s="301">
        <f>IF('V.1.'!A149="","",'V.1.'!A149)</f>
        <v>122</v>
      </c>
      <c r="L823" s="301" t="str">
        <f>IF('V.1.'!B149="","",'V.1.'!B149)</f>
        <v/>
      </c>
      <c r="M823" s="301" t="str">
        <f ca="1">IF('V.1.'!C149="","",'V.1.'!C149)</f>
        <v/>
      </c>
      <c r="N823" s="301" t="str">
        <f>IF('V.1.'!D149="","",'V.1.'!D149)</f>
        <v/>
      </c>
      <c r="O823" s="301" t="str">
        <f ca="1">IF('V.1.'!E149="","",'V.1.'!E149)</f>
        <v/>
      </c>
      <c r="P823" s="301" t="str">
        <f>IF('V.1.'!F149="","",'V.1.'!F149)</f>
        <v/>
      </c>
      <c r="Q823" s="301" t="str">
        <f ca="1">IF('V.1.'!R149="","",'V.1.'!R149)</f>
        <v/>
      </c>
      <c r="R823" s="301" t="str">
        <f>IF('V.1.'!H149="","",'V.1.'!H149)</f>
        <v/>
      </c>
      <c r="S823" s="301" t="str">
        <f>IF('V.1.'!I149="","",'V.1.'!I149)</f>
        <v/>
      </c>
      <c r="T823" s="301" t="str">
        <f>IF('V.1.'!J149="","",'V.1.'!J149)</f>
        <v/>
      </c>
      <c r="U823" s="205" t="str">
        <f>IF('V.1.'!L149="","",'V.1.'!L149)</f>
        <v/>
      </c>
      <c r="V823" s="205" t="str">
        <f>IF('V.1.'!M149="","",'V.1.'!M149)</f>
        <v/>
      </c>
      <c r="W823" s="205" t="str">
        <f>IF('V.1.'!N149="","",'V.1.'!N149)</f>
        <v/>
      </c>
      <c r="X823" s="205" t="str">
        <f>IF('V.1.'!O149="","",'V.1.'!O149)</f>
        <v/>
      </c>
      <c r="Y823" s="205" t="str">
        <f>IF('V.1.'!P149="","",'V.1.'!P149)</f>
        <v/>
      </c>
      <c r="Z823" s="158" t="str">
        <f>IF('V.1.'!Q149="","",'V.1.'!Q149)</f>
        <v/>
      </c>
      <c r="AA823" s="113"/>
      <c r="AB823" s="113"/>
      <c r="AC823" s="113"/>
      <c r="AD823" s="113"/>
    </row>
    <row r="824" spans="4:30" x14ac:dyDescent="0.25">
      <c r="D824" s="2454" t="str">
        <f t="shared" si="29"/>
        <v xml:space="preserve"> - </v>
      </c>
      <c r="E824" s="2454" t="str">
        <f t="shared" si="30"/>
        <v xml:space="preserve"> - </v>
      </c>
      <c r="F824" s="2421" t="s">
        <v>4002</v>
      </c>
      <c r="G824" s="1416" t="s">
        <v>5300</v>
      </c>
      <c r="H824" s="134">
        <v>5</v>
      </c>
      <c r="I824" s="135">
        <v>1</v>
      </c>
      <c r="J824" s="136">
        <v>123</v>
      </c>
      <c r="K824" s="301">
        <f>IF('V.1.'!A150="","",'V.1.'!A150)</f>
        <v>123</v>
      </c>
      <c r="L824" s="301" t="str">
        <f>IF('V.1.'!B150="","",'V.1.'!B150)</f>
        <v/>
      </c>
      <c r="M824" s="301" t="str">
        <f ca="1">IF('V.1.'!C150="","",'V.1.'!C150)</f>
        <v/>
      </c>
      <c r="N824" s="301" t="str">
        <f>IF('V.1.'!D150="","",'V.1.'!D150)</f>
        <v/>
      </c>
      <c r="O824" s="301" t="str">
        <f ca="1">IF('V.1.'!E150="","",'V.1.'!E150)</f>
        <v/>
      </c>
      <c r="P824" s="301" t="str">
        <f>IF('V.1.'!F150="","",'V.1.'!F150)</f>
        <v/>
      </c>
      <c r="Q824" s="301" t="str">
        <f ca="1">IF('V.1.'!R150="","",'V.1.'!R150)</f>
        <v/>
      </c>
      <c r="R824" s="301" t="str">
        <f>IF('V.1.'!H150="","",'V.1.'!H150)</f>
        <v/>
      </c>
      <c r="S824" s="301" t="str">
        <f>IF('V.1.'!I150="","",'V.1.'!I150)</f>
        <v/>
      </c>
      <c r="T824" s="301" t="str">
        <f>IF('V.1.'!J150="","",'V.1.'!J150)</f>
        <v/>
      </c>
      <c r="U824" s="205" t="str">
        <f>IF('V.1.'!L150="","",'V.1.'!L150)</f>
        <v/>
      </c>
      <c r="V824" s="205" t="str">
        <f>IF('V.1.'!M150="","",'V.1.'!M150)</f>
        <v/>
      </c>
      <c r="W824" s="205" t="str">
        <f>IF('V.1.'!N150="","",'V.1.'!N150)</f>
        <v/>
      </c>
      <c r="X824" s="205" t="str">
        <f>IF('V.1.'!O150="","",'V.1.'!O150)</f>
        <v/>
      </c>
      <c r="Y824" s="205" t="str">
        <f>IF('V.1.'!P150="","",'V.1.'!P150)</f>
        <v/>
      </c>
      <c r="Z824" s="158" t="str">
        <f>IF('V.1.'!Q150="","",'V.1.'!Q150)</f>
        <v/>
      </c>
      <c r="AA824" s="113"/>
      <c r="AB824" s="113"/>
      <c r="AC824" s="113"/>
      <c r="AD824" s="113"/>
    </row>
    <row r="825" spans="4:30" x14ac:dyDescent="0.25">
      <c r="D825" s="2454" t="str">
        <f t="shared" si="29"/>
        <v xml:space="preserve"> - </v>
      </c>
      <c r="E825" s="2454" t="str">
        <f t="shared" si="30"/>
        <v xml:space="preserve"> - </v>
      </c>
      <c r="F825" s="2421" t="s">
        <v>4003</v>
      </c>
      <c r="G825" s="1416" t="s">
        <v>5300</v>
      </c>
      <c r="H825" s="134">
        <v>5</v>
      </c>
      <c r="I825" s="135">
        <v>1</v>
      </c>
      <c r="J825" s="136">
        <v>124</v>
      </c>
      <c r="K825" s="301">
        <f>IF('V.1.'!A151="","",'V.1.'!A151)</f>
        <v>124</v>
      </c>
      <c r="L825" s="301" t="str">
        <f>IF('V.1.'!B151="","",'V.1.'!B151)</f>
        <v/>
      </c>
      <c r="M825" s="301" t="str">
        <f ca="1">IF('V.1.'!C151="","",'V.1.'!C151)</f>
        <v/>
      </c>
      <c r="N825" s="301" t="str">
        <f>IF('V.1.'!D151="","",'V.1.'!D151)</f>
        <v/>
      </c>
      <c r="O825" s="301" t="str">
        <f ca="1">IF('V.1.'!E151="","",'V.1.'!E151)</f>
        <v/>
      </c>
      <c r="P825" s="301" t="str">
        <f>IF('V.1.'!F151="","",'V.1.'!F151)</f>
        <v/>
      </c>
      <c r="Q825" s="301" t="str">
        <f ca="1">IF('V.1.'!R151="","",'V.1.'!R151)</f>
        <v/>
      </c>
      <c r="R825" s="301" t="str">
        <f>IF('V.1.'!H151="","",'V.1.'!H151)</f>
        <v/>
      </c>
      <c r="S825" s="301" t="str">
        <f>IF('V.1.'!I151="","",'V.1.'!I151)</f>
        <v/>
      </c>
      <c r="T825" s="301" t="str">
        <f>IF('V.1.'!J151="","",'V.1.'!J151)</f>
        <v/>
      </c>
      <c r="U825" s="205" t="str">
        <f>IF('V.1.'!L151="","",'V.1.'!L151)</f>
        <v/>
      </c>
      <c r="V825" s="205" t="str">
        <f>IF('V.1.'!M151="","",'V.1.'!M151)</f>
        <v/>
      </c>
      <c r="W825" s="205" t="str">
        <f>IF('V.1.'!N151="","",'V.1.'!N151)</f>
        <v/>
      </c>
      <c r="X825" s="205" t="str">
        <f>IF('V.1.'!O151="","",'V.1.'!O151)</f>
        <v/>
      </c>
      <c r="Y825" s="205" t="str">
        <f>IF('V.1.'!P151="","",'V.1.'!P151)</f>
        <v/>
      </c>
      <c r="Z825" s="158" t="str">
        <f>IF('V.1.'!Q151="","",'V.1.'!Q151)</f>
        <v/>
      </c>
      <c r="AA825" s="113"/>
      <c r="AB825" s="113"/>
      <c r="AC825" s="113"/>
      <c r="AD825" s="113"/>
    </row>
    <row r="826" spans="4:30" x14ac:dyDescent="0.25">
      <c r="D826" s="2454" t="str">
        <f t="shared" si="29"/>
        <v xml:space="preserve"> - </v>
      </c>
      <c r="E826" s="2454" t="str">
        <f t="shared" si="30"/>
        <v xml:space="preserve"> - </v>
      </c>
      <c r="F826" s="2421" t="s">
        <v>4004</v>
      </c>
      <c r="G826" s="1416" t="s">
        <v>5300</v>
      </c>
      <c r="H826" s="134">
        <v>5</v>
      </c>
      <c r="I826" s="135">
        <v>1</v>
      </c>
      <c r="J826" s="136">
        <v>125</v>
      </c>
      <c r="K826" s="301">
        <f>IF('V.1.'!A152="","",'V.1.'!A152)</f>
        <v>125</v>
      </c>
      <c r="L826" s="301" t="str">
        <f>IF('V.1.'!B152="","",'V.1.'!B152)</f>
        <v/>
      </c>
      <c r="M826" s="301" t="str">
        <f ca="1">IF('V.1.'!C152="","",'V.1.'!C152)</f>
        <v/>
      </c>
      <c r="N826" s="301" t="str">
        <f>IF('V.1.'!D152="","",'V.1.'!D152)</f>
        <v/>
      </c>
      <c r="O826" s="301" t="str">
        <f ca="1">IF('V.1.'!E152="","",'V.1.'!E152)</f>
        <v/>
      </c>
      <c r="P826" s="301" t="str">
        <f>IF('V.1.'!F152="","",'V.1.'!F152)</f>
        <v/>
      </c>
      <c r="Q826" s="301" t="str">
        <f ca="1">IF('V.1.'!R152="","",'V.1.'!R152)</f>
        <v/>
      </c>
      <c r="R826" s="301" t="str">
        <f>IF('V.1.'!H152="","",'V.1.'!H152)</f>
        <v/>
      </c>
      <c r="S826" s="301" t="str">
        <f>IF('V.1.'!I152="","",'V.1.'!I152)</f>
        <v/>
      </c>
      <c r="T826" s="301" t="str">
        <f>IF('V.1.'!J152="","",'V.1.'!J152)</f>
        <v/>
      </c>
      <c r="U826" s="205" t="str">
        <f>IF('V.1.'!L152="","",'V.1.'!L152)</f>
        <v/>
      </c>
      <c r="V826" s="205" t="str">
        <f>IF('V.1.'!M152="","",'V.1.'!M152)</f>
        <v/>
      </c>
      <c r="W826" s="205" t="str">
        <f>IF('V.1.'!N152="","",'V.1.'!N152)</f>
        <v/>
      </c>
      <c r="X826" s="205" t="str">
        <f>IF('V.1.'!O152="","",'V.1.'!O152)</f>
        <v/>
      </c>
      <c r="Y826" s="205" t="str">
        <f>IF('V.1.'!P152="","",'V.1.'!P152)</f>
        <v/>
      </c>
      <c r="Z826" s="158" t="str">
        <f>IF('V.1.'!Q152="","",'V.1.'!Q152)</f>
        <v/>
      </c>
      <c r="AA826" s="113"/>
      <c r="AB826" s="113"/>
      <c r="AC826" s="113"/>
      <c r="AD826" s="113"/>
    </row>
    <row r="827" spans="4:30" x14ac:dyDescent="0.25">
      <c r="D827" s="2454" t="str">
        <f t="shared" si="29"/>
        <v xml:space="preserve"> - </v>
      </c>
      <c r="E827" s="2454" t="str">
        <f t="shared" si="30"/>
        <v xml:space="preserve"> - </v>
      </c>
      <c r="F827" s="2421" t="s">
        <v>4005</v>
      </c>
      <c r="G827" s="1416" t="s">
        <v>5300</v>
      </c>
      <c r="H827" s="134">
        <v>5</v>
      </c>
      <c r="I827" s="135">
        <v>1</v>
      </c>
      <c r="J827" s="136">
        <v>126</v>
      </c>
      <c r="K827" s="301">
        <f>IF('V.1.'!A153="","",'V.1.'!A153)</f>
        <v>126</v>
      </c>
      <c r="L827" s="301" t="str">
        <f>IF('V.1.'!B153="","",'V.1.'!B153)</f>
        <v/>
      </c>
      <c r="M827" s="301" t="str">
        <f ca="1">IF('V.1.'!C153="","",'V.1.'!C153)</f>
        <v/>
      </c>
      <c r="N827" s="301" t="str">
        <f>IF('V.1.'!D153="","",'V.1.'!D153)</f>
        <v/>
      </c>
      <c r="O827" s="301" t="str">
        <f ca="1">IF('V.1.'!E153="","",'V.1.'!E153)</f>
        <v/>
      </c>
      <c r="P827" s="301" t="str">
        <f>IF('V.1.'!F153="","",'V.1.'!F153)</f>
        <v/>
      </c>
      <c r="Q827" s="301" t="str">
        <f ca="1">IF('V.1.'!R153="","",'V.1.'!R153)</f>
        <v/>
      </c>
      <c r="R827" s="301" t="str">
        <f>IF('V.1.'!H153="","",'V.1.'!H153)</f>
        <v/>
      </c>
      <c r="S827" s="301" t="str">
        <f>IF('V.1.'!I153="","",'V.1.'!I153)</f>
        <v/>
      </c>
      <c r="T827" s="301" t="str">
        <f>IF('V.1.'!J153="","",'V.1.'!J153)</f>
        <v/>
      </c>
      <c r="U827" s="205" t="str">
        <f>IF('V.1.'!L153="","",'V.1.'!L153)</f>
        <v/>
      </c>
      <c r="V827" s="205" t="str">
        <f>IF('V.1.'!M153="","",'V.1.'!M153)</f>
        <v/>
      </c>
      <c r="W827" s="205" t="str">
        <f>IF('V.1.'!N153="","",'V.1.'!N153)</f>
        <v/>
      </c>
      <c r="X827" s="205" t="str">
        <f>IF('V.1.'!O153="","",'V.1.'!O153)</f>
        <v/>
      </c>
      <c r="Y827" s="205" t="str">
        <f>IF('V.1.'!P153="","",'V.1.'!P153)</f>
        <v/>
      </c>
      <c r="Z827" s="158" t="str">
        <f>IF('V.1.'!Q153="","",'V.1.'!Q153)</f>
        <v/>
      </c>
      <c r="AA827" s="113"/>
      <c r="AB827" s="113"/>
      <c r="AC827" s="113"/>
      <c r="AD827" s="113"/>
    </row>
    <row r="828" spans="4:30" x14ac:dyDescent="0.25">
      <c r="D828" s="2454" t="str">
        <f t="shared" si="29"/>
        <v xml:space="preserve"> - </v>
      </c>
      <c r="E828" s="2454" t="str">
        <f t="shared" si="30"/>
        <v xml:space="preserve"> - </v>
      </c>
      <c r="F828" s="2421" t="s">
        <v>4006</v>
      </c>
      <c r="G828" s="1416" t="s">
        <v>5300</v>
      </c>
      <c r="H828" s="134">
        <v>5</v>
      </c>
      <c r="I828" s="135">
        <v>1</v>
      </c>
      <c r="J828" s="136">
        <v>127</v>
      </c>
      <c r="K828" s="301">
        <f>IF('V.1.'!A154="","",'V.1.'!A154)</f>
        <v>127</v>
      </c>
      <c r="L828" s="301" t="str">
        <f>IF('V.1.'!B154="","",'V.1.'!B154)</f>
        <v/>
      </c>
      <c r="M828" s="301" t="str">
        <f ca="1">IF('V.1.'!C154="","",'V.1.'!C154)</f>
        <v/>
      </c>
      <c r="N828" s="301" t="str">
        <f>IF('V.1.'!D154="","",'V.1.'!D154)</f>
        <v/>
      </c>
      <c r="O828" s="301" t="str">
        <f ca="1">IF('V.1.'!E154="","",'V.1.'!E154)</f>
        <v/>
      </c>
      <c r="P828" s="301" t="str">
        <f>IF('V.1.'!F154="","",'V.1.'!F154)</f>
        <v/>
      </c>
      <c r="Q828" s="301" t="str">
        <f ca="1">IF('V.1.'!R154="","",'V.1.'!R154)</f>
        <v/>
      </c>
      <c r="R828" s="301" t="str">
        <f>IF('V.1.'!H154="","",'V.1.'!H154)</f>
        <v/>
      </c>
      <c r="S828" s="301" t="str">
        <f>IF('V.1.'!I154="","",'V.1.'!I154)</f>
        <v/>
      </c>
      <c r="T828" s="301" t="str">
        <f>IF('V.1.'!J154="","",'V.1.'!J154)</f>
        <v/>
      </c>
      <c r="U828" s="205" t="str">
        <f>IF('V.1.'!L154="","",'V.1.'!L154)</f>
        <v/>
      </c>
      <c r="V828" s="205" t="str">
        <f>IF('V.1.'!M154="","",'V.1.'!M154)</f>
        <v/>
      </c>
      <c r="W828" s="205" t="str">
        <f>IF('V.1.'!N154="","",'V.1.'!N154)</f>
        <v/>
      </c>
      <c r="X828" s="205" t="str">
        <f>IF('V.1.'!O154="","",'V.1.'!O154)</f>
        <v/>
      </c>
      <c r="Y828" s="205" t="str">
        <f>IF('V.1.'!P154="","",'V.1.'!P154)</f>
        <v/>
      </c>
      <c r="Z828" s="158" t="str">
        <f>IF('V.1.'!Q154="","",'V.1.'!Q154)</f>
        <v/>
      </c>
      <c r="AA828" s="113"/>
      <c r="AB828" s="113"/>
      <c r="AC828" s="113"/>
      <c r="AD828" s="113"/>
    </row>
    <row r="829" spans="4:30" x14ac:dyDescent="0.25">
      <c r="D829" s="2454" t="str">
        <f t="shared" si="29"/>
        <v xml:space="preserve"> - </v>
      </c>
      <c r="E829" s="2454" t="str">
        <f t="shared" si="30"/>
        <v xml:space="preserve"> - </v>
      </c>
      <c r="F829" s="2421" t="s">
        <v>4007</v>
      </c>
      <c r="G829" s="1416" t="s">
        <v>5300</v>
      </c>
      <c r="H829" s="134">
        <v>5</v>
      </c>
      <c r="I829" s="135">
        <v>1</v>
      </c>
      <c r="J829" s="136">
        <v>128</v>
      </c>
      <c r="K829" s="301">
        <f>IF('V.1.'!A155="","",'V.1.'!A155)</f>
        <v>128</v>
      </c>
      <c r="L829" s="301" t="str">
        <f>IF('V.1.'!B155="","",'V.1.'!B155)</f>
        <v/>
      </c>
      <c r="M829" s="301" t="str">
        <f ca="1">IF('V.1.'!C155="","",'V.1.'!C155)</f>
        <v/>
      </c>
      <c r="N829" s="301" t="str">
        <f>IF('V.1.'!D155="","",'V.1.'!D155)</f>
        <v/>
      </c>
      <c r="O829" s="301" t="str">
        <f ca="1">IF('V.1.'!E155="","",'V.1.'!E155)</f>
        <v/>
      </c>
      <c r="P829" s="301" t="str">
        <f>IF('V.1.'!F155="","",'V.1.'!F155)</f>
        <v/>
      </c>
      <c r="Q829" s="301" t="str">
        <f ca="1">IF('V.1.'!R155="","",'V.1.'!R155)</f>
        <v/>
      </c>
      <c r="R829" s="301" t="str">
        <f>IF('V.1.'!H155="","",'V.1.'!H155)</f>
        <v/>
      </c>
      <c r="S829" s="301" t="str">
        <f>IF('V.1.'!I155="","",'V.1.'!I155)</f>
        <v/>
      </c>
      <c r="T829" s="301" t="str">
        <f>IF('V.1.'!J155="","",'V.1.'!J155)</f>
        <v/>
      </c>
      <c r="U829" s="205" t="str">
        <f>IF('V.1.'!L155="","",'V.1.'!L155)</f>
        <v/>
      </c>
      <c r="V829" s="205" t="str">
        <f>IF('V.1.'!M155="","",'V.1.'!M155)</f>
        <v/>
      </c>
      <c r="W829" s="205" t="str">
        <f>IF('V.1.'!N155="","",'V.1.'!N155)</f>
        <v/>
      </c>
      <c r="X829" s="205" t="str">
        <f>IF('V.1.'!O155="","",'V.1.'!O155)</f>
        <v/>
      </c>
      <c r="Y829" s="205" t="str">
        <f>IF('V.1.'!P155="","",'V.1.'!P155)</f>
        <v/>
      </c>
      <c r="Z829" s="158" t="str">
        <f>IF('V.1.'!Q155="","",'V.1.'!Q155)</f>
        <v/>
      </c>
      <c r="AA829" s="113"/>
      <c r="AB829" s="113"/>
      <c r="AC829" s="113"/>
      <c r="AD829" s="113"/>
    </row>
    <row r="830" spans="4:30" x14ac:dyDescent="0.25">
      <c r="D830" s="2454" t="str">
        <f t="shared" si="29"/>
        <v xml:space="preserve"> - </v>
      </c>
      <c r="E830" s="2454" t="str">
        <f t="shared" si="30"/>
        <v xml:space="preserve"> - </v>
      </c>
      <c r="F830" s="2421" t="s">
        <v>4008</v>
      </c>
      <c r="G830" s="1416" t="s">
        <v>5300</v>
      </c>
      <c r="H830" s="134">
        <v>5</v>
      </c>
      <c r="I830" s="135">
        <v>1</v>
      </c>
      <c r="J830" s="136">
        <v>129</v>
      </c>
      <c r="K830" s="301">
        <f>IF('V.1.'!A156="","",'V.1.'!A156)</f>
        <v>129</v>
      </c>
      <c r="L830" s="301" t="str">
        <f>IF('V.1.'!B156="","",'V.1.'!B156)</f>
        <v/>
      </c>
      <c r="M830" s="301" t="str">
        <f ca="1">IF('V.1.'!C156="","",'V.1.'!C156)</f>
        <v/>
      </c>
      <c r="N830" s="301" t="str">
        <f>IF('V.1.'!D156="","",'V.1.'!D156)</f>
        <v/>
      </c>
      <c r="O830" s="301" t="str">
        <f ca="1">IF('V.1.'!E156="","",'V.1.'!E156)</f>
        <v/>
      </c>
      <c r="P830" s="301" t="str">
        <f>IF('V.1.'!F156="","",'V.1.'!F156)</f>
        <v/>
      </c>
      <c r="Q830" s="301" t="str">
        <f ca="1">IF('V.1.'!R156="","",'V.1.'!R156)</f>
        <v/>
      </c>
      <c r="R830" s="301" t="str">
        <f>IF('V.1.'!H156="","",'V.1.'!H156)</f>
        <v/>
      </c>
      <c r="S830" s="301" t="str">
        <f>IF('V.1.'!I156="","",'V.1.'!I156)</f>
        <v/>
      </c>
      <c r="T830" s="301" t="str">
        <f>IF('V.1.'!J156="","",'V.1.'!J156)</f>
        <v/>
      </c>
      <c r="U830" s="205" t="str">
        <f>IF('V.1.'!L156="","",'V.1.'!L156)</f>
        <v/>
      </c>
      <c r="V830" s="205" t="str">
        <f>IF('V.1.'!M156="","",'V.1.'!M156)</f>
        <v/>
      </c>
      <c r="W830" s="205" t="str">
        <f>IF('V.1.'!N156="","",'V.1.'!N156)</f>
        <v/>
      </c>
      <c r="X830" s="205" t="str">
        <f>IF('V.1.'!O156="","",'V.1.'!O156)</f>
        <v/>
      </c>
      <c r="Y830" s="205" t="str">
        <f>IF('V.1.'!P156="","",'V.1.'!P156)</f>
        <v/>
      </c>
      <c r="Z830" s="158" t="str">
        <f>IF('V.1.'!Q156="","",'V.1.'!Q156)</f>
        <v/>
      </c>
      <c r="AA830" s="113"/>
      <c r="AB830" s="113"/>
      <c r="AC830" s="113"/>
      <c r="AD830" s="113"/>
    </row>
    <row r="831" spans="4:30" x14ac:dyDescent="0.25">
      <c r="D831" s="2454" t="str">
        <f t="shared" si="29"/>
        <v xml:space="preserve"> - </v>
      </c>
      <c r="E831" s="2454" t="str">
        <f t="shared" si="30"/>
        <v xml:space="preserve"> - </v>
      </c>
      <c r="F831" s="2421" t="s">
        <v>4009</v>
      </c>
      <c r="G831" s="1416" t="s">
        <v>5300</v>
      </c>
      <c r="H831" s="134">
        <v>5</v>
      </c>
      <c r="I831" s="135">
        <v>1</v>
      </c>
      <c r="J831" s="136">
        <v>130</v>
      </c>
      <c r="K831" s="301">
        <f>IF('V.1.'!A157="","",'V.1.'!A157)</f>
        <v>130</v>
      </c>
      <c r="L831" s="301" t="str">
        <f>IF('V.1.'!B157="","",'V.1.'!B157)</f>
        <v/>
      </c>
      <c r="M831" s="301" t="str">
        <f ca="1">IF('V.1.'!C157="","",'V.1.'!C157)</f>
        <v/>
      </c>
      <c r="N831" s="301" t="str">
        <f>IF('V.1.'!D157="","",'V.1.'!D157)</f>
        <v/>
      </c>
      <c r="O831" s="301" t="str">
        <f ca="1">IF('V.1.'!E157="","",'V.1.'!E157)</f>
        <v/>
      </c>
      <c r="P831" s="301" t="str">
        <f>IF('V.1.'!F157="","",'V.1.'!F157)</f>
        <v/>
      </c>
      <c r="Q831" s="301" t="str">
        <f ca="1">IF('V.1.'!R157="","",'V.1.'!R157)</f>
        <v/>
      </c>
      <c r="R831" s="301" t="str">
        <f>IF('V.1.'!H157="","",'V.1.'!H157)</f>
        <v/>
      </c>
      <c r="S831" s="301" t="str">
        <f>IF('V.1.'!I157="","",'V.1.'!I157)</f>
        <v/>
      </c>
      <c r="T831" s="301" t="str">
        <f>IF('V.1.'!J157="","",'V.1.'!J157)</f>
        <v/>
      </c>
      <c r="U831" s="205" t="str">
        <f>IF('V.1.'!L157="","",'V.1.'!L157)</f>
        <v/>
      </c>
      <c r="V831" s="205" t="str">
        <f>IF('V.1.'!M157="","",'V.1.'!M157)</f>
        <v/>
      </c>
      <c r="W831" s="205" t="str">
        <f>IF('V.1.'!N157="","",'V.1.'!N157)</f>
        <v/>
      </c>
      <c r="X831" s="205" t="str">
        <f>IF('V.1.'!O157="","",'V.1.'!O157)</f>
        <v/>
      </c>
      <c r="Y831" s="205" t="str">
        <f>IF('V.1.'!P157="","",'V.1.'!P157)</f>
        <v/>
      </c>
      <c r="Z831" s="158" t="str">
        <f>IF('V.1.'!Q157="","",'V.1.'!Q157)</f>
        <v/>
      </c>
      <c r="AA831" s="113"/>
      <c r="AB831" s="113"/>
      <c r="AC831" s="113"/>
      <c r="AD831" s="113"/>
    </row>
    <row r="832" spans="4:30" x14ac:dyDescent="0.25">
      <c r="D832" s="2454" t="str">
        <f t="shared" si="29"/>
        <v xml:space="preserve"> - </v>
      </c>
      <c r="E832" s="2454" t="str">
        <f t="shared" si="30"/>
        <v xml:space="preserve"> - </v>
      </c>
      <c r="F832" s="2421" t="s">
        <v>4010</v>
      </c>
      <c r="G832" s="1416" t="s">
        <v>5300</v>
      </c>
      <c r="H832" s="134">
        <v>5</v>
      </c>
      <c r="I832" s="135">
        <v>1</v>
      </c>
      <c r="J832" s="136">
        <v>131</v>
      </c>
      <c r="K832" s="301">
        <f>IF('V.1.'!A158="","",'V.1.'!A158)</f>
        <v>131</v>
      </c>
      <c r="L832" s="301" t="str">
        <f>IF('V.1.'!B158="","",'V.1.'!B158)</f>
        <v/>
      </c>
      <c r="M832" s="301" t="str">
        <f ca="1">IF('V.1.'!C158="","",'V.1.'!C158)</f>
        <v/>
      </c>
      <c r="N832" s="301" t="str">
        <f>IF('V.1.'!D158="","",'V.1.'!D158)</f>
        <v/>
      </c>
      <c r="O832" s="301" t="str">
        <f ca="1">IF('V.1.'!E158="","",'V.1.'!E158)</f>
        <v/>
      </c>
      <c r="P832" s="301" t="str">
        <f>IF('V.1.'!F158="","",'V.1.'!F158)</f>
        <v/>
      </c>
      <c r="Q832" s="301" t="str">
        <f ca="1">IF('V.1.'!R158="","",'V.1.'!R158)</f>
        <v/>
      </c>
      <c r="R832" s="301" t="str">
        <f>IF('V.1.'!H158="","",'V.1.'!H158)</f>
        <v/>
      </c>
      <c r="S832" s="301" t="str">
        <f>IF('V.1.'!I158="","",'V.1.'!I158)</f>
        <v/>
      </c>
      <c r="T832" s="301" t="str">
        <f>IF('V.1.'!J158="","",'V.1.'!J158)</f>
        <v/>
      </c>
      <c r="U832" s="205" t="str">
        <f>IF('V.1.'!L158="","",'V.1.'!L158)</f>
        <v/>
      </c>
      <c r="V832" s="205" t="str">
        <f>IF('V.1.'!M158="","",'V.1.'!M158)</f>
        <v/>
      </c>
      <c r="W832" s="205" t="str">
        <f>IF('V.1.'!N158="","",'V.1.'!N158)</f>
        <v/>
      </c>
      <c r="X832" s="205" t="str">
        <f>IF('V.1.'!O158="","",'V.1.'!O158)</f>
        <v/>
      </c>
      <c r="Y832" s="205" t="str">
        <f>IF('V.1.'!P158="","",'V.1.'!P158)</f>
        <v/>
      </c>
      <c r="Z832" s="158" t="str">
        <f>IF('V.1.'!Q158="","",'V.1.'!Q158)</f>
        <v/>
      </c>
      <c r="AA832" s="113"/>
      <c r="AB832" s="113"/>
      <c r="AC832" s="113"/>
      <c r="AD832" s="113"/>
    </row>
    <row r="833" spans="4:30" x14ac:dyDescent="0.25">
      <c r="D833" s="2454" t="str">
        <f t="shared" si="29"/>
        <v xml:space="preserve"> - </v>
      </c>
      <c r="E833" s="2454" t="str">
        <f t="shared" si="30"/>
        <v xml:space="preserve"> - </v>
      </c>
      <c r="F833" s="2421" t="s">
        <v>4011</v>
      </c>
      <c r="G833" s="1416" t="s">
        <v>5300</v>
      </c>
      <c r="H833" s="134">
        <v>5</v>
      </c>
      <c r="I833" s="135">
        <v>1</v>
      </c>
      <c r="J833" s="136">
        <v>132</v>
      </c>
      <c r="K833" s="301">
        <f>IF('V.1.'!A159="","",'V.1.'!A159)</f>
        <v>132</v>
      </c>
      <c r="L833" s="301" t="str">
        <f>IF('V.1.'!B159="","",'V.1.'!B159)</f>
        <v/>
      </c>
      <c r="M833" s="301" t="str">
        <f ca="1">IF('V.1.'!C159="","",'V.1.'!C159)</f>
        <v/>
      </c>
      <c r="N833" s="301" t="str">
        <f>IF('V.1.'!D159="","",'V.1.'!D159)</f>
        <v/>
      </c>
      <c r="O833" s="301" t="str">
        <f ca="1">IF('V.1.'!E159="","",'V.1.'!E159)</f>
        <v/>
      </c>
      <c r="P833" s="301" t="str">
        <f>IF('V.1.'!F159="","",'V.1.'!F159)</f>
        <v/>
      </c>
      <c r="Q833" s="301" t="str">
        <f ca="1">IF('V.1.'!R159="","",'V.1.'!R159)</f>
        <v/>
      </c>
      <c r="R833" s="301" t="str">
        <f>IF('V.1.'!H159="","",'V.1.'!H159)</f>
        <v/>
      </c>
      <c r="S833" s="301" t="str">
        <f>IF('V.1.'!I159="","",'V.1.'!I159)</f>
        <v/>
      </c>
      <c r="T833" s="301" t="str">
        <f>IF('V.1.'!J159="","",'V.1.'!J159)</f>
        <v/>
      </c>
      <c r="U833" s="205" t="str">
        <f>IF('V.1.'!L159="","",'V.1.'!L159)</f>
        <v/>
      </c>
      <c r="V833" s="205" t="str">
        <f>IF('V.1.'!M159="","",'V.1.'!M159)</f>
        <v/>
      </c>
      <c r="W833" s="205" t="str">
        <f>IF('V.1.'!N159="","",'V.1.'!N159)</f>
        <v/>
      </c>
      <c r="X833" s="205" t="str">
        <f>IF('V.1.'!O159="","",'V.1.'!O159)</f>
        <v/>
      </c>
      <c r="Y833" s="205" t="str">
        <f>IF('V.1.'!P159="","",'V.1.'!P159)</f>
        <v/>
      </c>
      <c r="Z833" s="158" t="str">
        <f>IF('V.1.'!Q159="","",'V.1.'!Q159)</f>
        <v/>
      </c>
      <c r="AA833" s="113"/>
      <c r="AB833" s="113"/>
      <c r="AC833" s="113"/>
      <c r="AD833" s="113"/>
    </row>
    <row r="834" spans="4:30" x14ac:dyDescent="0.25">
      <c r="D834" s="2454" t="str">
        <f t="shared" si="29"/>
        <v xml:space="preserve"> - </v>
      </c>
      <c r="E834" s="2454" t="str">
        <f t="shared" si="30"/>
        <v xml:space="preserve"> - </v>
      </c>
      <c r="F834" s="2421" t="s">
        <v>4012</v>
      </c>
      <c r="G834" s="1416" t="s">
        <v>5300</v>
      </c>
      <c r="H834" s="134">
        <v>5</v>
      </c>
      <c r="I834" s="135">
        <v>1</v>
      </c>
      <c r="J834" s="136">
        <v>133</v>
      </c>
      <c r="K834" s="301">
        <f>IF('V.1.'!A160="","",'V.1.'!A160)</f>
        <v>133</v>
      </c>
      <c r="L834" s="301" t="str">
        <f>IF('V.1.'!B160="","",'V.1.'!B160)</f>
        <v/>
      </c>
      <c r="M834" s="301" t="str">
        <f ca="1">IF('V.1.'!C160="","",'V.1.'!C160)</f>
        <v/>
      </c>
      <c r="N834" s="301" t="str">
        <f>IF('V.1.'!D160="","",'V.1.'!D160)</f>
        <v/>
      </c>
      <c r="O834" s="301" t="str">
        <f ca="1">IF('V.1.'!E160="","",'V.1.'!E160)</f>
        <v/>
      </c>
      <c r="P834" s="301" t="str">
        <f>IF('V.1.'!F160="","",'V.1.'!F160)</f>
        <v/>
      </c>
      <c r="Q834" s="301" t="str">
        <f ca="1">IF('V.1.'!R160="","",'V.1.'!R160)</f>
        <v/>
      </c>
      <c r="R834" s="301" t="str">
        <f>IF('V.1.'!H160="","",'V.1.'!H160)</f>
        <v/>
      </c>
      <c r="S834" s="301" t="str">
        <f>IF('V.1.'!I160="","",'V.1.'!I160)</f>
        <v/>
      </c>
      <c r="T834" s="301" t="str">
        <f>IF('V.1.'!J160="","",'V.1.'!J160)</f>
        <v/>
      </c>
      <c r="U834" s="205" t="str">
        <f>IF('V.1.'!L160="","",'V.1.'!L160)</f>
        <v/>
      </c>
      <c r="V834" s="205" t="str">
        <f>IF('V.1.'!M160="","",'V.1.'!M160)</f>
        <v/>
      </c>
      <c r="W834" s="205" t="str">
        <f>IF('V.1.'!N160="","",'V.1.'!N160)</f>
        <v/>
      </c>
      <c r="X834" s="205" t="str">
        <f>IF('V.1.'!O160="","",'V.1.'!O160)</f>
        <v/>
      </c>
      <c r="Y834" s="205" t="str">
        <f>IF('V.1.'!P160="","",'V.1.'!P160)</f>
        <v/>
      </c>
      <c r="Z834" s="158" t="str">
        <f>IF('V.1.'!Q160="","",'V.1.'!Q160)</f>
        <v/>
      </c>
      <c r="AA834" s="113"/>
      <c r="AB834" s="113"/>
      <c r="AC834" s="113"/>
      <c r="AD834" s="113"/>
    </row>
    <row r="835" spans="4:30" x14ac:dyDescent="0.25">
      <c r="D835" s="2454" t="str">
        <f t="shared" si="29"/>
        <v xml:space="preserve"> - </v>
      </c>
      <c r="E835" s="2454" t="str">
        <f t="shared" si="30"/>
        <v xml:space="preserve"> - </v>
      </c>
      <c r="F835" s="2421" t="s">
        <v>4013</v>
      </c>
      <c r="G835" s="1416" t="s">
        <v>5300</v>
      </c>
      <c r="H835" s="134">
        <v>5</v>
      </c>
      <c r="I835" s="135">
        <v>1</v>
      </c>
      <c r="J835" s="136">
        <v>134</v>
      </c>
      <c r="K835" s="301">
        <f>IF('V.1.'!A161="","",'V.1.'!A161)</f>
        <v>134</v>
      </c>
      <c r="L835" s="301" t="str">
        <f>IF('V.1.'!B161="","",'V.1.'!B161)</f>
        <v/>
      </c>
      <c r="M835" s="301" t="str">
        <f ca="1">IF('V.1.'!C161="","",'V.1.'!C161)</f>
        <v/>
      </c>
      <c r="N835" s="301" t="str">
        <f>IF('V.1.'!D161="","",'V.1.'!D161)</f>
        <v/>
      </c>
      <c r="O835" s="301" t="str">
        <f ca="1">IF('V.1.'!E161="","",'V.1.'!E161)</f>
        <v/>
      </c>
      <c r="P835" s="301" t="str">
        <f>IF('V.1.'!F161="","",'V.1.'!F161)</f>
        <v/>
      </c>
      <c r="Q835" s="301" t="str">
        <f ca="1">IF('V.1.'!R161="","",'V.1.'!R161)</f>
        <v/>
      </c>
      <c r="R835" s="301" t="str">
        <f>IF('V.1.'!H161="","",'V.1.'!H161)</f>
        <v/>
      </c>
      <c r="S835" s="301" t="str">
        <f>IF('V.1.'!I161="","",'V.1.'!I161)</f>
        <v/>
      </c>
      <c r="T835" s="301" t="str">
        <f>IF('V.1.'!J161="","",'V.1.'!J161)</f>
        <v/>
      </c>
      <c r="U835" s="205" t="str">
        <f>IF('V.1.'!L161="","",'V.1.'!L161)</f>
        <v/>
      </c>
      <c r="V835" s="205" t="str">
        <f>IF('V.1.'!M161="","",'V.1.'!M161)</f>
        <v/>
      </c>
      <c r="W835" s="205" t="str">
        <f>IF('V.1.'!N161="","",'V.1.'!N161)</f>
        <v/>
      </c>
      <c r="X835" s="205" t="str">
        <f>IF('V.1.'!O161="","",'V.1.'!O161)</f>
        <v/>
      </c>
      <c r="Y835" s="205" t="str">
        <f>IF('V.1.'!P161="","",'V.1.'!P161)</f>
        <v/>
      </c>
      <c r="Z835" s="158" t="str">
        <f>IF('V.1.'!Q161="","",'V.1.'!Q161)</f>
        <v/>
      </c>
      <c r="AA835" s="113"/>
      <c r="AB835" s="113"/>
      <c r="AC835" s="113"/>
      <c r="AD835" s="113"/>
    </row>
    <row r="836" spans="4:30" x14ac:dyDescent="0.25">
      <c r="D836" s="2454" t="str">
        <f t="shared" si="29"/>
        <v xml:space="preserve"> - </v>
      </c>
      <c r="E836" s="2454" t="str">
        <f t="shared" si="30"/>
        <v xml:space="preserve"> - </v>
      </c>
      <c r="F836" s="2421" t="s">
        <v>4014</v>
      </c>
      <c r="G836" s="1416" t="s">
        <v>5300</v>
      </c>
      <c r="H836" s="134">
        <v>5</v>
      </c>
      <c r="I836" s="135">
        <v>1</v>
      </c>
      <c r="J836" s="136">
        <v>135</v>
      </c>
      <c r="K836" s="301">
        <f>IF('V.1.'!A162="","",'V.1.'!A162)</f>
        <v>135</v>
      </c>
      <c r="L836" s="301" t="str">
        <f>IF('V.1.'!B162="","",'V.1.'!B162)</f>
        <v/>
      </c>
      <c r="M836" s="301" t="str">
        <f ca="1">IF('V.1.'!C162="","",'V.1.'!C162)</f>
        <v/>
      </c>
      <c r="N836" s="301" t="str">
        <f>IF('V.1.'!D162="","",'V.1.'!D162)</f>
        <v/>
      </c>
      <c r="O836" s="301" t="str">
        <f ca="1">IF('V.1.'!E162="","",'V.1.'!E162)</f>
        <v/>
      </c>
      <c r="P836" s="301" t="str">
        <f>IF('V.1.'!F162="","",'V.1.'!F162)</f>
        <v/>
      </c>
      <c r="Q836" s="301" t="str">
        <f ca="1">IF('V.1.'!R162="","",'V.1.'!R162)</f>
        <v/>
      </c>
      <c r="R836" s="301" t="str">
        <f>IF('V.1.'!H162="","",'V.1.'!H162)</f>
        <v/>
      </c>
      <c r="S836" s="301" t="str">
        <f>IF('V.1.'!I162="","",'V.1.'!I162)</f>
        <v/>
      </c>
      <c r="T836" s="301" t="str">
        <f>IF('V.1.'!J162="","",'V.1.'!J162)</f>
        <v/>
      </c>
      <c r="U836" s="205" t="str">
        <f>IF('V.1.'!L162="","",'V.1.'!L162)</f>
        <v/>
      </c>
      <c r="V836" s="205" t="str">
        <f>IF('V.1.'!M162="","",'V.1.'!M162)</f>
        <v/>
      </c>
      <c r="W836" s="205" t="str">
        <f>IF('V.1.'!N162="","",'V.1.'!N162)</f>
        <v/>
      </c>
      <c r="X836" s="205" t="str">
        <f>IF('V.1.'!O162="","",'V.1.'!O162)</f>
        <v/>
      </c>
      <c r="Y836" s="205" t="str">
        <f>IF('V.1.'!P162="","",'V.1.'!P162)</f>
        <v/>
      </c>
      <c r="Z836" s="158" t="str">
        <f>IF('V.1.'!Q162="","",'V.1.'!Q162)</f>
        <v/>
      </c>
      <c r="AA836" s="113"/>
      <c r="AB836" s="113"/>
      <c r="AC836" s="113"/>
      <c r="AD836" s="113"/>
    </row>
    <row r="837" spans="4:30" x14ac:dyDescent="0.25">
      <c r="D837" s="2454" t="str">
        <f t="shared" si="29"/>
        <v xml:space="preserve"> - </v>
      </c>
      <c r="E837" s="2454" t="str">
        <f t="shared" si="30"/>
        <v xml:space="preserve"> - </v>
      </c>
      <c r="F837" s="2421" t="s">
        <v>4015</v>
      </c>
      <c r="G837" s="1416" t="s">
        <v>5300</v>
      </c>
      <c r="H837" s="134">
        <v>5</v>
      </c>
      <c r="I837" s="135">
        <v>1</v>
      </c>
      <c r="J837" s="136">
        <v>136</v>
      </c>
      <c r="K837" s="301">
        <f>IF('V.1.'!A163="","",'V.1.'!A163)</f>
        <v>136</v>
      </c>
      <c r="L837" s="301" t="str">
        <f>IF('V.1.'!B163="","",'V.1.'!B163)</f>
        <v/>
      </c>
      <c r="M837" s="301" t="str">
        <f ca="1">IF('V.1.'!C163="","",'V.1.'!C163)</f>
        <v/>
      </c>
      <c r="N837" s="301" t="str">
        <f>IF('V.1.'!D163="","",'V.1.'!D163)</f>
        <v/>
      </c>
      <c r="O837" s="301" t="str">
        <f ca="1">IF('V.1.'!E163="","",'V.1.'!E163)</f>
        <v/>
      </c>
      <c r="P837" s="301" t="str">
        <f>IF('V.1.'!F163="","",'V.1.'!F163)</f>
        <v/>
      </c>
      <c r="Q837" s="301" t="str">
        <f ca="1">IF('V.1.'!R163="","",'V.1.'!R163)</f>
        <v/>
      </c>
      <c r="R837" s="301" t="str">
        <f>IF('V.1.'!H163="","",'V.1.'!H163)</f>
        <v/>
      </c>
      <c r="S837" s="301" t="str">
        <f>IF('V.1.'!I163="","",'V.1.'!I163)</f>
        <v/>
      </c>
      <c r="T837" s="301" t="str">
        <f>IF('V.1.'!J163="","",'V.1.'!J163)</f>
        <v/>
      </c>
      <c r="U837" s="205" t="str">
        <f>IF('V.1.'!L163="","",'V.1.'!L163)</f>
        <v/>
      </c>
      <c r="V837" s="205" t="str">
        <f>IF('V.1.'!M163="","",'V.1.'!M163)</f>
        <v/>
      </c>
      <c r="W837" s="205" t="str">
        <f>IF('V.1.'!N163="","",'V.1.'!N163)</f>
        <v/>
      </c>
      <c r="X837" s="205" t="str">
        <f>IF('V.1.'!O163="","",'V.1.'!O163)</f>
        <v/>
      </c>
      <c r="Y837" s="205" t="str">
        <f>IF('V.1.'!P163="","",'V.1.'!P163)</f>
        <v/>
      </c>
      <c r="Z837" s="158" t="str">
        <f>IF('V.1.'!Q163="","",'V.1.'!Q163)</f>
        <v/>
      </c>
      <c r="AA837" s="113"/>
      <c r="AB837" s="113"/>
      <c r="AC837" s="113"/>
      <c r="AD837" s="113"/>
    </row>
    <row r="838" spans="4:30" x14ac:dyDescent="0.25">
      <c r="D838" s="2454" t="str">
        <f t="shared" si="29"/>
        <v xml:space="preserve"> - </v>
      </c>
      <c r="E838" s="2454" t="str">
        <f t="shared" si="30"/>
        <v xml:space="preserve"> - </v>
      </c>
      <c r="F838" s="2421" t="s">
        <v>4016</v>
      </c>
      <c r="G838" s="1416" t="s">
        <v>5300</v>
      </c>
      <c r="H838" s="134">
        <v>5</v>
      </c>
      <c r="I838" s="135">
        <v>1</v>
      </c>
      <c r="J838" s="136">
        <v>137</v>
      </c>
      <c r="K838" s="301">
        <f>IF('V.1.'!A164="","",'V.1.'!A164)</f>
        <v>137</v>
      </c>
      <c r="L838" s="301" t="str">
        <f>IF('V.1.'!B164="","",'V.1.'!B164)</f>
        <v/>
      </c>
      <c r="M838" s="301" t="str">
        <f ca="1">IF('V.1.'!C164="","",'V.1.'!C164)</f>
        <v/>
      </c>
      <c r="N838" s="301" t="str">
        <f>IF('V.1.'!D164="","",'V.1.'!D164)</f>
        <v/>
      </c>
      <c r="O838" s="301" t="str">
        <f ca="1">IF('V.1.'!E164="","",'V.1.'!E164)</f>
        <v/>
      </c>
      <c r="P838" s="301" t="str">
        <f>IF('V.1.'!F164="","",'V.1.'!F164)</f>
        <v/>
      </c>
      <c r="Q838" s="301" t="str">
        <f ca="1">IF('V.1.'!R164="","",'V.1.'!R164)</f>
        <v/>
      </c>
      <c r="R838" s="301" t="str">
        <f>IF('V.1.'!H164="","",'V.1.'!H164)</f>
        <v/>
      </c>
      <c r="S838" s="301" t="str">
        <f>IF('V.1.'!I164="","",'V.1.'!I164)</f>
        <v/>
      </c>
      <c r="T838" s="301" t="str">
        <f>IF('V.1.'!J164="","",'V.1.'!J164)</f>
        <v/>
      </c>
      <c r="U838" s="205" t="str">
        <f>IF('V.1.'!L164="","",'V.1.'!L164)</f>
        <v/>
      </c>
      <c r="V838" s="205" t="str">
        <f>IF('V.1.'!M164="","",'V.1.'!M164)</f>
        <v/>
      </c>
      <c r="W838" s="205" t="str">
        <f>IF('V.1.'!N164="","",'V.1.'!N164)</f>
        <v/>
      </c>
      <c r="X838" s="205" t="str">
        <f>IF('V.1.'!O164="","",'V.1.'!O164)</f>
        <v/>
      </c>
      <c r="Y838" s="205" t="str">
        <f>IF('V.1.'!P164="","",'V.1.'!P164)</f>
        <v/>
      </c>
      <c r="Z838" s="158" t="str">
        <f>IF('V.1.'!Q164="","",'V.1.'!Q164)</f>
        <v/>
      </c>
      <c r="AA838" s="113"/>
      <c r="AB838" s="113"/>
      <c r="AC838" s="113"/>
      <c r="AD838" s="113"/>
    </row>
    <row r="839" spans="4:30" x14ac:dyDescent="0.25">
      <c r="D839" s="2454" t="str">
        <f t="shared" si="29"/>
        <v xml:space="preserve"> - </v>
      </c>
      <c r="E839" s="2454" t="str">
        <f t="shared" si="30"/>
        <v xml:space="preserve"> - </v>
      </c>
      <c r="F839" s="2421" t="s">
        <v>4017</v>
      </c>
      <c r="G839" s="1416" t="s">
        <v>5300</v>
      </c>
      <c r="H839" s="134">
        <v>5</v>
      </c>
      <c r="I839" s="135">
        <v>1</v>
      </c>
      <c r="J839" s="136">
        <v>138</v>
      </c>
      <c r="K839" s="301">
        <f>IF('V.1.'!A165="","",'V.1.'!A165)</f>
        <v>138</v>
      </c>
      <c r="L839" s="301" t="str">
        <f>IF('V.1.'!B165="","",'V.1.'!B165)</f>
        <v/>
      </c>
      <c r="M839" s="301" t="str">
        <f ca="1">IF('V.1.'!C165="","",'V.1.'!C165)</f>
        <v/>
      </c>
      <c r="N839" s="301" t="str">
        <f>IF('V.1.'!D165="","",'V.1.'!D165)</f>
        <v/>
      </c>
      <c r="O839" s="301" t="str">
        <f ca="1">IF('V.1.'!E165="","",'V.1.'!E165)</f>
        <v/>
      </c>
      <c r="P839" s="301" t="str">
        <f>IF('V.1.'!F165="","",'V.1.'!F165)</f>
        <v/>
      </c>
      <c r="Q839" s="301" t="str">
        <f ca="1">IF('V.1.'!R165="","",'V.1.'!R165)</f>
        <v/>
      </c>
      <c r="R839" s="301" t="str">
        <f>IF('V.1.'!H165="","",'V.1.'!H165)</f>
        <v/>
      </c>
      <c r="S839" s="301" t="str">
        <f>IF('V.1.'!I165="","",'V.1.'!I165)</f>
        <v/>
      </c>
      <c r="T839" s="301" t="str">
        <f>IF('V.1.'!J165="","",'V.1.'!J165)</f>
        <v/>
      </c>
      <c r="U839" s="205" t="str">
        <f>IF('V.1.'!L165="","",'V.1.'!L165)</f>
        <v/>
      </c>
      <c r="V839" s="205" t="str">
        <f>IF('V.1.'!M165="","",'V.1.'!M165)</f>
        <v/>
      </c>
      <c r="W839" s="205" t="str">
        <f>IF('V.1.'!N165="","",'V.1.'!N165)</f>
        <v/>
      </c>
      <c r="X839" s="205" t="str">
        <f>IF('V.1.'!O165="","",'V.1.'!O165)</f>
        <v/>
      </c>
      <c r="Y839" s="205" t="str">
        <f>IF('V.1.'!P165="","",'V.1.'!P165)</f>
        <v/>
      </c>
      <c r="Z839" s="158" t="str">
        <f>IF('V.1.'!Q165="","",'V.1.'!Q165)</f>
        <v/>
      </c>
      <c r="AA839" s="113"/>
      <c r="AB839" s="113"/>
      <c r="AC839" s="113"/>
      <c r="AD839" s="113"/>
    </row>
    <row r="840" spans="4:30" x14ac:dyDescent="0.25">
      <c r="D840" s="2454" t="str">
        <f t="shared" si="29"/>
        <v xml:space="preserve"> - </v>
      </c>
      <c r="E840" s="2454" t="str">
        <f t="shared" si="30"/>
        <v xml:space="preserve"> - </v>
      </c>
      <c r="F840" s="2421" t="s">
        <v>4018</v>
      </c>
      <c r="G840" s="1416" t="s">
        <v>5300</v>
      </c>
      <c r="H840" s="134">
        <v>5</v>
      </c>
      <c r="I840" s="135">
        <v>1</v>
      </c>
      <c r="J840" s="136">
        <v>139</v>
      </c>
      <c r="K840" s="301">
        <f>IF('V.1.'!A166="","",'V.1.'!A166)</f>
        <v>139</v>
      </c>
      <c r="L840" s="301" t="str">
        <f>IF('V.1.'!B166="","",'V.1.'!B166)</f>
        <v/>
      </c>
      <c r="M840" s="301" t="str">
        <f ca="1">IF('V.1.'!C166="","",'V.1.'!C166)</f>
        <v/>
      </c>
      <c r="N840" s="301" t="str">
        <f>IF('V.1.'!D166="","",'V.1.'!D166)</f>
        <v/>
      </c>
      <c r="O840" s="301" t="str">
        <f ca="1">IF('V.1.'!E166="","",'V.1.'!E166)</f>
        <v/>
      </c>
      <c r="P840" s="301" t="str">
        <f>IF('V.1.'!F166="","",'V.1.'!F166)</f>
        <v/>
      </c>
      <c r="Q840" s="301" t="str">
        <f ca="1">IF('V.1.'!R166="","",'V.1.'!R166)</f>
        <v/>
      </c>
      <c r="R840" s="301" t="str">
        <f>IF('V.1.'!H166="","",'V.1.'!H166)</f>
        <v/>
      </c>
      <c r="S840" s="301" t="str">
        <f>IF('V.1.'!I166="","",'V.1.'!I166)</f>
        <v/>
      </c>
      <c r="T840" s="301" t="str">
        <f>IF('V.1.'!J166="","",'V.1.'!J166)</f>
        <v/>
      </c>
      <c r="U840" s="205" t="str">
        <f>IF('V.1.'!L166="","",'V.1.'!L166)</f>
        <v/>
      </c>
      <c r="V840" s="205" t="str">
        <f>IF('V.1.'!M166="","",'V.1.'!M166)</f>
        <v/>
      </c>
      <c r="W840" s="205" t="str">
        <f>IF('V.1.'!N166="","",'V.1.'!N166)</f>
        <v/>
      </c>
      <c r="X840" s="205" t="str">
        <f>IF('V.1.'!O166="","",'V.1.'!O166)</f>
        <v/>
      </c>
      <c r="Y840" s="205" t="str">
        <f>IF('V.1.'!P166="","",'V.1.'!P166)</f>
        <v/>
      </c>
      <c r="Z840" s="158" t="str">
        <f>IF('V.1.'!Q166="","",'V.1.'!Q166)</f>
        <v/>
      </c>
      <c r="AA840" s="113"/>
      <c r="AB840" s="113"/>
      <c r="AC840" s="113"/>
      <c r="AD840" s="113"/>
    </row>
    <row r="841" spans="4:30" x14ac:dyDescent="0.25">
      <c r="D841" s="2454" t="str">
        <f t="shared" si="29"/>
        <v xml:space="preserve"> - </v>
      </c>
      <c r="E841" s="2454" t="str">
        <f t="shared" si="30"/>
        <v xml:space="preserve"> - </v>
      </c>
      <c r="F841" s="2421" t="s">
        <v>4019</v>
      </c>
      <c r="G841" s="1416" t="s">
        <v>5300</v>
      </c>
      <c r="H841" s="134">
        <v>5</v>
      </c>
      <c r="I841" s="135">
        <v>1</v>
      </c>
      <c r="J841" s="136">
        <v>140</v>
      </c>
      <c r="K841" s="301">
        <f>IF('V.1.'!A167="","",'V.1.'!A167)</f>
        <v>140</v>
      </c>
      <c r="L841" s="301" t="str">
        <f>IF('V.1.'!B167="","",'V.1.'!B167)</f>
        <v/>
      </c>
      <c r="M841" s="301" t="str">
        <f ca="1">IF('V.1.'!C167="","",'V.1.'!C167)</f>
        <v/>
      </c>
      <c r="N841" s="301" t="str">
        <f>IF('V.1.'!D167="","",'V.1.'!D167)</f>
        <v/>
      </c>
      <c r="O841" s="301" t="str">
        <f ca="1">IF('V.1.'!E167="","",'V.1.'!E167)</f>
        <v/>
      </c>
      <c r="P841" s="301" t="str">
        <f>IF('V.1.'!F167="","",'V.1.'!F167)</f>
        <v/>
      </c>
      <c r="Q841" s="301" t="str">
        <f ca="1">IF('V.1.'!R167="","",'V.1.'!R167)</f>
        <v/>
      </c>
      <c r="R841" s="301" t="str">
        <f>IF('V.1.'!H167="","",'V.1.'!H167)</f>
        <v/>
      </c>
      <c r="S841" s="301" t="str">
        <f>IF('V.1.'!I167="","",'V.1.'!I167)</f>
        <v/>
      </c>
      <c r="T841" s="301" t="str">
        <f>IF('V.1.'!J167="","",'V.1.'!J167)</f>
        <v/>
      </c>
      <c r="U841" s="205" t="str">
        <f>IF('V.1.'!L167="","",'V.1.'!L167)</f>
        <v/>
      </c>
      <c r="V841" s="205" t="str">
        <f>IF('V.1.'!M167="","",'V.1.'!M167)</f>
        <v/>
      </c>
      <c r="W841" s="205" t="str">
        <f>IF('V.1.'!N167="","",'V.1.'!N167)</f>
        <v/>
      </c>
      <c r="X841" s="205" t="str">
        <f>IF('V.1.'!O167="","",'V.1.'!O167)</f>
        <v/>
      </c>
      <c r="Y841" s="205" t="str">
        <f>IF('V.1.'!P167="","",'V.1.'!P167)</f>
        <v/>
      </c>
      <c r="Z841" s="158" t="str">
        <f>IF('V.1.'!Q167="","",'V.1.'!Q167)</f>
        <v/>
      </c>
      <c r="AA841" s="113"/>
      <c r="AB841" s="113"/>
      <c r="AC841" s="113"/>
      <c r="AD841" s="113"/>
    </row>
    <row r="842" spans="4:30" x14ac:dyDescent="0.25">
      <c r="D842" s="2454" t="str">
        <f t="shared" si="29"/>
        <v xml:space="preserve"> - </v>
      </c>
      <c r="E842" s="2454" t="str">
        <f t="shared" si="30"/>
        <v xml:space="preserve"> - </v>
      </c>
      <c r="F842" s="2421" t="s">
        <v>4020</v>
      </c>
      <c r="G842" s="1416" t="s">
        <v>5300</v>
      </c>
      <c r="H842" s="134">
        <v>5</v>
      </c>
      <c r="I842" s="135">
        <v>1</v>
      </c>
      <c r="J842" s="136">
        <v>141</v>
      </c>
      <c r="K842" s="301">
        <f>IF('V.1.'!A168="","",'V.1.'!A168)</f>
        <v>141</v>
      </c>
      <c r="L842" s="301" t="str">
        <f>IF('V.1.'!B168="","",'V.1.'!B168)</f>
        <v/>
      </c>
      <c r="M842" s="301" t="str">
        <f ca="1">IF('V.1.'!C168="","",'V.1.'!C168)</f>
        <v/>
      </c>
      <c r="N842" s="301" t="str">
        <f>IF('V.1.'!D168="","",'V.1.'!D168)</f>
        <v/>
      </c>
      <c r="O842" s="301" t="str">
        <f ca="1">IF('V.1.'!E168="","",'V.1.'!E168)</f>
        <v/>
      </c>
      <c r="P842" s="301" t="str">
        <f>IF('V.1.'!F168="","",'V.1.'!F168)</f>
        <v/>
      </c>
      <c r="Q842" s="301" t="str">
        <f ca="1">IF('V.1.'!R168="","",'V.1.'!R168)</f>
        <v/>
      </c>
      <c r="R842" s="301" t="str">
        <f>IF('V.1.'!H168="","",'V.1.'!H168)</f>
        <v/>
      </c>
      <c r="S842" s="301" t="str">
        <f>IF('V.1.'!I168="","",'V.1.'!I168)</f>
        <v/>
      </c>
      <c r="T842" s="301" t="str">
        <f>IF('V.1.'!J168="","",'V.1.'!J168)</f>
        <v/>
      </c>
      <c r="U842" s="205" t="str">
        <f>IF('V.1.'!L168="","",'V.1.'!L168)</f>
        <v/>
      </c>
      <c r="V842" s="205" t="str">
        <f>IF('V.1.'!M168="","",'V.1.'!M168)</f>
        <v/>
      </c>
      <c r="W842" s="205" t="str">
        <f>IF('V.1.'!N168="","",'V.1.'!N168)</f>
        <v/>
      </c>
      <c r="X842" s="205" t="str">
        <f>IF('V.1.'!O168="","",'V.1.'!O168)</f>
        <v/>
      </c>
      <c r="Y842" s="205" t="str">
        <f>IF('V.1.'!P168="","",'V.1.'!P168)</f>
        <v/>
      </c>
      <c r="Z842" s="158" t="str">
        <f>IF('V.1.'!Q168="","",'V.1.'!Q168)</f>
        <v/>
      </c>
      <c r="AA842" s="113"/>
      <c r="AB842" s="113"/>
      <c r="AC842" s="113"/>
      <c r="AD842" s="113"/>
    </row>
    <row r="843" spans="4:30" x14ac:dyDescent="0.25">
      <c r="D843" s="2454" t="str">
        <f t="shared" si="29"/>
        <v xml:space="preserve"> - </v>
      </c>
      <c r="E843" s="2454" t="str">
        <f t="shared" si="30"/>
        <v xml:space="preserve"> - </v>
      </c>
      <c r="F843" s="2421" t="s">
        <v>4021</v>
      </c>
      <c r="G843" s="1416" t="s">
        <v>5300</v>
      </c>
      <c r="H843" s="134">
        <v>5</v>
      </c>
      <c r="I843" s="135">
        <v>1</v>
      </c>
      <c r="J843" s="136">
        <v>142</v>
      </c>
      <c r="K843" s="301">
        <f>IF('V.1.'!A169="","",'V.1.'!A169)</f>
        <v>142</v>
      </c>
      <c r="L843" s="301" t="str">
        <f>IF('V.1.'!B169="","",'V.1.'!B169)</f>
        <v/>
      </c>
      <c r="M843" s="301" t="str">
        <f ca="1">IF('V.1.'!C169="","",'V.1.'!C169)</f>
        <v/>
      </c>
      <c r="N843" s="301" t="str">
        <f>IF('V.1.'!D169="","",'V.1.'!D169)</f>
        <v/>
      </c>
      <c r="O843" s="301" t="str">
        <f ca="1">IF('V.1.'!E169="","",'V.1.'!E169)</f>
        <v/>
      </c>
      <c r="P843" s="301" t="str">
        <f>IF('V.1.'!F169="","",'V.1.'!F169)</f>
        <v/>
      </c>
      <c r="Q843" s="301" t="str">
        <f ca="1">IF('V.1.'!R169="","",'V.1.'!R169)</f>
        <v/>
      </c>
      <c r="R843" s="301" t="str">
        <f>IF('V.1.'!H169="","",'V.1.'!H169)</f>
        <v/>
      </c>
      <c r="S843" s="301" t="str">
        <f>IF('V.1.'!I169="","",'V.1.'!I169)</f>
        <v/>
      </c>
      <c r="T843" s="301" t="str">
        <f>IF('V.1.'!J169="","",'V.1.'!J169)</f>
        <v/>
      </c>
      <c r="U843" s="205" t="str">
        <f>IF('V.1.'!L169="","",'V.1.'!L169)</f>
        <v/>
      </c>
      <c r="V843" s="205" t="str">
        <f>IF('V.1.'!M169="","",'V.1.'!M169)</f>
        <v/>
      </c>
      <c r="W843" s="205" t="str">
        <f>IF('V.1.'!N169="","",'V.1.'!N169)</f>
        <v/>
      </c>
      <c r="X843" s="205" t="str">
        <f>IF('V.1.'!O169="","",'V.1.'!O169)</f>
        <v/>
      </c>
      <c r="Y843" s="205" t="str">
        <f>IF('V.1.'!P169="","",'V.1.'!P169)</f>
        <v/>
      </c>
      <c r="Z843" s="158" t="str">
        <f>IF('V.1.'!Q169="","",'V.1.'!Q169)</f>
        <v/>
      </c>
      <c r="AA843" s="113"/>
      <c r="AB843" s="113"/>
      <c r="AC843" s="113"/>
      <c r="AD843" s="113"/>
    </row>
    <row r="844" spans="4:30" x14ac:dyDescent="0.25">
      <c r="D844" s="2454" t="str">
        <f t="shared" si="29"/>
        <v xml:space="preserve"> - </v>
      </c>
      <c r="E844" s="2454" t="str">
        <f t="shared" si="30"/>
        <v xml:space="preserve"> - </v>
      </c>
      <c r="F844" s="2421" t="s">
        <v>4022</v>
      </c>
      <c r="G844" s="1416" t="s">
        <v>5300</v>
      </c>
      <c r="H844" s="134">
        <v>5</v>
      </c>
      <c r="I844" s="135">
        <v>1</v>
      </c>
      <c r="J844" s="136">
        <v>143</v>
      </c>
      <c r="K844" s="301">
        <f>IF('V.1.'!A170="","",'V.1.'!A170)</f>
        <v>143</v>
      </c>
      <c r="L844" s="301" t="str">
        <f>IF('V.1.'!B170="","",'V.1.'!B170)</f>
        <v/>
      </c>
      <c r="M844" s="301" t="str">
        <f ca="1">IF('V.1.'!C170="","",'V.1.'!C170)</f>
        <v/>
      </c>
      <c r="N844" s="301" t="str">
        <f>IF('V.1.'!D170="","",'V.1.'!D170)</f>
        <v/>
      </c>
      <c r="O844" s="301" t="str">
        <f ca="1">IF('V.1.'!E170="","",'V.1.'!E170)</f>
        <v/>
      </c>
      <c r="P844" s="301" t="str">
        <f>IF('V.1.'!F170="","",'V.1.'!F170)</f>
        <v/>
      </c>
      <c r="Q844" s="301" t="str">
        <f ca="1">IF('V.1.'!R170="","",'V.1.'!R170)</f>
        <v/>
      </c>
      <c r="R844" s="301" t="str">
        <f>IF('V.1.'!H170="","",'V.1.'!H170)</f>
        <v/>
      </c>
      <c r="S844" s="301" t="str">
        <f>IF('V.1.'!I170="","",'V.1.'!I170)</f>
        <v/>
      </c>
      <c r="T844" s="301" t="str">
        <f>IF('V.1.'!J170="","",'V.1.'!J170)</f>
        <v/>
      </c>
      <c r="U844" s="205" t="str">
        <f>IF('V.1.'!L170="","",'V.1.'!L170)</f>
        <v/>
      </c>
      <c r="V844" s="205" t="str">
        <f>IF('V.1.'!M170="","",'V.1.'!M170)</f>
        <v/>
      </c>
      <c r="W844" s="205" t="str">
        <f>IF('V.1.'!N170="","",'V.1.'!N170)</f>
        <v/>
      </c>
      <c r="X844" s="205" t="str">
        <f>IF('V.1.'!O170="","",'V.1.'!O170)</f>
        <v/>
      </c>
      <c r="Y844" s="205" t="str">
        <f>IF('V.1.'!P170="","",'V.1.'!P170)</f>
        <v/>
      </c>
      <c r="Z844" s="158" t="str">
        <f>IF('V.1.'!Q170="","",'V.1.'!Q170)</f>
        <v/>
      </c>
      <c r="AA844" s="113"/>
      <c r="AB844" s="113"/>
      <c r="AC844" s="113"/>
      <c r="AD844" s="113"/>
    </row>
    <row r="845" spans="4:30" x14ac:dyDescent="0.25">
      <c r="D845" s="2454" t="str">
        <f t="shared" si="29"/>
        <v xml:space="preserve"> - </v>
      </c>
      <c r="E845" s="2454" t="str">
        <f t="shared" si="30"/>
        <v xml:space="preserve"> - </v>
      </c>
      <c r="F845" s="2421" t="s">
        <v>4023</v>
      </c>
      <c r="G845" s="1416" t="s">
        <v>5300</v>
      </c>
      <c r="H845" s="134">
        <v>5</v>
      </c>
      <c r="I845" s="135">
        <v>1</v>
      </c>
      <c r="J845" s="136">
        <v>144</v>
      </c>
      <c r="K845" s="301">
        <f>IF('V.1.'!A171="","",'V.1.'!A171)</f>
        <v>144</v>
      </c>
      <c r="L845" s="301" t="str">
        <f>IF('V.1.'!B171="","",'V.1.'!B171)</f>
        <v/>
      </c>
      <c r="M845" s="301" t="str">
        <f ca="1">IF('V.1.'!C171="","",'V.1.'!C171)</f>
        <v/>
      </c>
      <c r="N845" s="301" t="str">
        <f>IF('V.1.'!D171="","",'V.1.'!D171)</f>
        <v/>
      </c>
      <c r="O845" s="301" t="str">
        <f ca="1">IF('V.1.'!E171="","",'V.1.'!E171)</f>
        <v/>
      </c>
      <c r="P845" s="301" t="str">
        <f>IF('V.1.'!F171="","",'V.1.'!F171)</f>
        <v/>
      </c>
      <c r="Q845" s="301" t="str">
        <f ca="1">IF('V.1.'!R171="","",'V.1.'!R171)</f>
        <v/>
      </c>
      <c r="R845" s="301" t="str">
        <f>IF('V.1.'!H171="","",'V.1.'!H171)</f>
        <v/>
      </c>
      <c r="S845" s="301" t="str">
        <f>IF('V.1.'!I171="","",'V.1.'!I171)</f>
        <v/>
      </c>
      <c r="T845" s="301" t="str">
        <f>IF('V.1.'!J171="","",'V.1.'!J171)</f>
        <v/>
      </c>
      <c r="U845" s="205" t="str">
        <f>IF('V.1.'!L171="","",'V.1.'!L171)</f>
        <v/>
      </c>
      <c r="V845" s="205" t="str">
        <f>IF('V.1.'!M171="","",'V.1.'!M171)</f>
        <v/>
      </c>
      <c r="W845" s="205" t="str">
        <f>IF('V.1.'!N171="","",'V.1.'!N171)</f>
        <v/>
      </c>
      <c r="X845" s="205" t="str">
        <f>IF('V.1.'!O171="","",'V.1.'!O171)</f>
        <v/>
      </c>
      <c r="Y845" s="205" t="str">
        <f>IF('V.1.'!P171="","",'V.1.'!P171)</f>
        <v/>
      </c>
      <c r="Z845" s="158" t="str">
        <f>IF('V.1.'!Q171="","",'V.1.'!Q171)</f>
        <v/>
      </c>
      <c r="AA845" s="113"/>
      <c r="AB845" s="113"/>
      <c r="AC845" s="113"/>
      <c r="AD845" s="113"/>
    </row>
    <row r="846" spans="4:30" x14ac:dyDescent="0.25">
      <c r="D846" s="2454" t="str">
        <f t="shared" si="29"/>
        <v xml:space="preserve"> - </v>
      </c>
      <c r="E846" s="2454" t="str">
        <f t="shared" si="30"/>
        <v xml:space="preserve"> - </v>
      </c>
      <c r="F846" s="2421" t="s">
        <v>4024</v>
      </c>
      <c r="G846" s="1416" t="s">
        <v>5300</v>
      </c>
      <c r="H846" s="134">
        <v>5</v>
      </c>
      <c r="I846" s="135">
        <v>1</v>
      </c>
      <c r="J846" s="136">
        <v>145</v>
      </c>
      <c r="K846" s="301">
        <f>IF('V.1.'!A172="","",'V.1.'!A172)</f>
        <v>145</v>
      </c>
      <c r="L846" s="301" t="str">
        <f>IF('V.1.'!B172="","",'V.1.'!B172)</f>
        <v/>
      </c>
      <c r="M846" s="301" t="str">
        <f ca="1">IF('V.1.'!C172="","",'V.1.'!C172)</f>
        <v/>
      </c>
      <c r="N846" s="301" t="str">
        <f>IF('V.1.'!D172="","",'V.1.'!D172)</f>
        <v/>
      </c>
      <c r="O846" s="301" t="str">
        <f ca="1">IF('V.1.'!E172="","",'V.1.'!E172)</f>
        <v/>
      </c>
      <c r="P846" s="301" t="str">
        <f>IF('V.1.'!F172="","",'V.1.'!F172)</f>
        <v/>
      </c>
      <c r="Q846" s="301" t="str">
        <f ca="1">IF('V.1.'!R172="","",'V.1.'!R172)</f>
        <v/>
      </c>
      <c r="R846" s="301" t="str">
        <f>IF('V.1.'!H172="","",'V.1.'!H172)</f>
        <v/>
      </c>
      <c r="S846" s="301" t="str">
        <f>IF('V.1.'!I172="","",'V.1.'!I172)</f>
        <v/>
      </c>
      <c r="T846" s="301" t="str">
        <f>IF('V.1.'!J172="","",'V.1.'!J172)</f>
        <v/>
      </c>
      <c r="U846" s="205" t="str">
        <f>IF('V.1.'!L172="","",'V.1.'!L172)</f>
        <v/>
      </c>
      <c r="V846" s="205" t="str">
        <f>IF('V.1.'!M172="","",'V.1.'!M172)</f>
        <v/>
      </c>
      <c r="W846" s="205" t="str">
        <f>IF('V.1.'!N172="","",'V.1.'!N172)</f>
        <v/>
      </c>
      <c r="X846" s="205" t="str">
        <f>IF('V.1.'!O172="","",'V.1.'!O172)</f>
        <v/>
      </c>
      <c r="Y846" s="205" t="str">
        <f>IF('V.1.'!P172="","",'V.1.'!P172)</f>
        <v/>
      </c>
      <c r="Z846" s="158" t="str">
        <f>IF('V.1.'!Q172="","",'V.1.'!Q172)</f>
        <v/>
      </c>
      <c r="AA846" s="113"/>
      <c r="AB846" s="113"/>
      <c r="AC846" s="113"/>
      <c r="AD846" s="113"/>
    </row>
    <row r="847" spans="4:30" x14ac:dyDescent="0.25">
      <c r="D847" s="2454" t="str">
        <f t="shared" si="29"/>
        <v xml:space="preserve"> - </v>
      </c>
      <c r="E847" s="2454" t="str">
        <f t="shared" si="30"/>
        <v xml:space="preserve"> - </v>
      </c>
      <c r="F847" s="2421" t="s">
        <v>4025</v>
      </c>
      <c r="G847" s="1416" t="s">
        <v>5300</v>
      </c>
      <c r="H847" s="134">
        <v>5</v>
      </c>
      <c r="I847" s="135">
        <v>1</v>
      </c>
      <c r="J847" s="136">
        <v>146</v>
      </c>
      <c r="K847" s="301">
        <f>IF('V.1.'!A173="","",'V.1.'!A173)</f>
        <v>146</v>
      </c>
      <c r="L847" s="301" t="str">
        <f>IF('V.1.'!B173="","",'V.1.'!B173)</f>
        <v/>
      </c>
      <c r="M847" s="301" t="str">
        <f ca="1">IF('V.1.'!C173="","",'V.1.'!C173)</f>
        <v/>
      </c>
      <c r="N847" s="301" t="str">
        <f>IF('V.1.'!D173="","",'V.1.'!D173)</f>
        <v/>
      </c>
      <c r="O847" s="301" t="str">
        <f ca="1">IF('V.1.'!E173="","",'V.1.'!E173)</f>
        <v/>
      </c>
      <c r="P847" s="301" t="str">
        <f>IF('V.1.'!F173="","",'V.1.'!F173)</f>
        <v/>
      </c>
      <c r="Q847" s="301" t="str">
        <f ca="1">IF('V.1.'!R173="","",'V.1.'!R173)</f>
        <v/>
      </c>
      <c r="R847" s="301" t="str">
        <f>IF('V.1.'!H173="","",'V.1.'!H173)</f>
        <v/>
      </c>
      <c r="S847" s="301" t="str">
        <f>IF('V.1.'!I173="","",'V.1.'!I173)</f>
        <v/>
      </c>
      <c r="T847" s="301" t="str">
        <f>IF('V.1.'!J173="","",'V.1.'!J173)</f>
        <v/>
      </c>
      <c r="U847" s="205" t="str">
        <f>IF('V.1.'!L173="","",'V.1.'!L173)</f>
        <v/>
      </c>
      <c r="V847" s="205" t="str">
        <f>IF('V.1.'!M173="","",'V.1.'!M173)</f>
        <v/>
      </c>
      <c r="W847" s="205" t="str">
        <f>IF('V.1.'!N173="","",'V.1.'!N173)</f>
        <v/>
      </c>
      <c r="X847" s="205" t="str">
        <f>IF('V.1.'!O173="","",'V.1.'!O173)</f>
        <v/>
      </c>
      <c r="Y847" s="205" t="str">
        <f>IF('V.1.'!P173="","",'V.1.'!P173)</f>
        <v/>
      </c>
      <c r="Z847" s="158" t="str">
        <f>IF('V.1.'!Q173="","",'V.1.'!Q173)</f>
        <v/>
      </c>
      <c r="AA847" s="113"/>
      <c r="AB847" s="113"/>
      <c r="AC847" s="113"/>
      <c r="AD847" s="113"/>
    </row>
    <row r="848" spans="4:30" x14ac:dyDescent="0.25">
      <c r="D848" s="2454" t="str">
        <f t="shared" si="29"/>
        <v xml:space="preserve"> - </v>
      </c>
      <c r="E848" s="2454" t="str">
        <f t="shared" si="30"/>
        <v xml:space="preserve"> - </v>
      </c>
      <c r="F848" s="2421" t="s">
        <v>4026</v>
      </c>
      <c r="G848" s="1416" t="s">
        <v>5300</v>
      </c>
      <c r="H848" s="134">
        <v>5</v>
      </c>
      <c r="I848" s="135">
        <v>1</v>
      </c>
      <c r="J848" s="136">
        <v>147</v>
      </c>
      <c r="K848" s="301">
        <f>IF('V.1.'!A174="","",'V.1.'!A174)</f>
        <v>147</v>
      </c>
      <c r="L848" s="301" t="str">
        <f>IF('V.1.'!B174="","",'V.1.'!B174)</f>
        <v/>
      </c>
      <c r="M848" s="301" t="str">
        <f ca="1">IF('V.1.'!C174="","",'V.1.'!C174)</f>
        <v/>
      </c>
      <c r="N848" s="301" t="str">
        <f>IF('V.1.'!D174="","",'V.1.'!D174)</f>
        <v/>
      </c>
      <c r="O848" s="301" t="str">
        <f ca="1">IF('V.1.'!E174="","",'V.1.'!E174)</f>
        <v/>
      </c>
      <c r="P848" s="301" t="str">
        <f>IF('V.1.'!F174="","",'V.1.'!F174)</f>
        <v/>
      </c>
      <c r="Q848" s="301" t="str">
        <f ca="1">IF('V.1.'!R174="","",'V.1.'!R174)</f>
        <v/>
      </c>
      <c r="R848" s="301" t="str">
        <f>IF('V.1.'!H174="","",'V.1.'!H174)</f>
        <v/>
      </c>
      <c r="S848" s="301" t="str">
        <f>IF('V.1.'!I174="","",'V.1.'!I174)</f>
        <v/>
      </c>
      <c r="T848" s="301" t="str">
        <f>IF('V.1.'!J174="","",'V.1.'!J174)</f>
        <v/>
      </c>
      <c r="U848" s="205" t="str">
        <f>IF('V.1.'!L174="","",'V.1.'!L174)</f>
        <v/>
      </c>
      <c r="V848" s="205" t="str">
        <f>IF('V.1.'!M174="","",'V.1.'!M174)</f>
        <v/>
      </c>
      <c r="W848" s="205" t="str">
        <f>IF('V.1.'!N174="","",'V.1.'!N174)</f>
        <v/>
      </c>
      <c r="X848" s="205" t="str">
        <f>IF('V.1.'!O174="","",'V.1.'!O174)</f>
        <v/>
      </c>
      <c r="Y848" s="205" t="str">
        <f>IF('V.1.'!P174="","",'V.1.'!P174)</f>
        <v/>
      </c>
      <c r="Z848" s="158" t="str">
        <f>IF('V.1.'!Q174="","",'V.1.'!Q174)</f>
        <v/>
      </c>
      <c r="AA848" s="113"/>
      <c r="AB848" s="113"/>
      <c r="AC848" s="113"/>
      <c r="AD848" s="113"/>
    </row>
    <row r="849" spans="4:30" x14ac:dyDescent="0.25">
      <c r="D849" s="2454" t="str">
        <f t="shared" si="29"/>
        <v xml:space="preserve"> - </v>
      </c>
      <c r="E849" s="2454" t="str">
        <f t="shared" si="30"/>
        <v xml:space="preserve"> - </v>
      </c>
      <c r="F849" s="2421" t="s">
        <v>4027</v>
      </c>
      <c r="G849" s="1416" t="s">
        <v>5300</v>
      </c>
      <c r="H849" s="134">
        <v>5</v>
      </c>
      <c r="I849" s="135">
        <v>1</v>
      </c>
      <c r="J849" s="136">
        <v>148</v>
      </c>
      <c r="K849" s="301">
        <f>IF('V.1.'!A175="","",'V.1.'!A175)</f>
        <v>148</v>
      </c>
      <c r="L849" s="301" t="str">
        <f>IF('V.1.'!B175="","",'V.1.'!B175)</f>
        <v/>
      </c>
      <c r="M849" s="301" t="str">
        <f ca="1">IF('V.1.'!C175="","",'V.1.'!C175)</f>
        <v/>
      </c>
      <c r="N849" s="301" t="str">
        <f>IF('V.1.'!D175="","",'V.1.'!D175)</f>
        <v/>
      </c>
      <c r="O849" s="301" t="str">
        <f ca="1">IF('V.1.'!E175="","",'V.1.'!E175)</f>
        <v/>
      </c>
      <c r="P849" s="301" t="str">
        <f>IF('V.1.'!F175="","",'V.1.'!F175)</f>
        <v/>
      </c>
      <c r="Q849" s="301" t="str">
        <f ca="1">IF('V.1.'!R175="","",'V.1.'!R175)</f>
        <v/>
      </c>
      <c r="R849" s="301" t="str">
        <f>IF('V.1.'!H175="","",'V.1.'!H175)</f>
        <v/>
      </c>
      <c r="S849" s="301" t="str">
        <f>IF('V.1.'!I175="","",'V.1.'!I175)</f>
        <v/>
      </c>
      <c r="T849" s="301" t="str">
        <f>IF('V.1.'!J175="","",'V.1.'!J175)</f>
        <v/>
      </c>
      <c r="U849" s="205" t="str">
        <f>IF('V.1.'!L175="","",'V.1.'!L175)</f>
        <v/>
      </c>
      <c r="V849" s="205" t="str">
        <f>IF('V.1.'!M175="","",'V.1.'!M175)</f>
        <v/>
      </c>
      <c r="W849" s="205" t="str">
        <f>IF('V.1.'!N175="","",'V.1.'!N175)</f>
        <v/>
      </c>
      <c r="X849" s="205" t="str">
        <f>IF('V.1.'!O175="","",'V.1.'!O175)</f>
        <v/>
      </c>
      <c r="Y849" s="205" t="str">
        <f>IF('V.1.'!P175="","",'V.1.'!P175)</f>
        <v/>
      </c>
      <c r="Z849" s="158" t="str">
        <f>IF('V.1.'!Q175="","",'V.1.'!Q175)</f>
        <v/>
      </c>
      <c r="AA849" s="113"/>
      <c r="AB849" s="113"/>
      <c r="AC849" s="113"/>
      <c r="AD849" s="113"/>
    </row>
    <row r="850" spans="4:30" x14ac:dyDescent="0.25">
      <c r="D850" s="2454" t="str">
        <f t="shared" si="29"/>
        <v xml:space="preserve"> - </v>
      </c>
      <c r="E850" s="2454" t="str">
        <f t="shared" si="30"/>
        <v xml:space="preserve"> - </v>
      </c>
      <c r="F850" s="2421" t="s">
        <v>4028</v>
      </c>
      <c r="G850" s="1416" t="s">
        <v>5300</v>
      </c>
      <c r="H850" s="134">
        <v>5</v>
      </c>
      <c r="I850" s="135">
        <v>1</v>
      </c>
      <c r="J850" s="136">
        <v>149</v>
      </c>
      <c r="K850" s="301">
        <f>IF('V.1.'!A176="","",'V.1.'!A176)</f>
        <v>149</v>
      </c>
      <c r="L850" s="301" t="str">
        <f>IF('V.1.'!B176="","",'V.1.'!B176)</f>
        <v/>
      </c>
      <c r="M850" s="301" t="str">
        <f ca="1">IF('V.1.'!C176="","",'V.1.'!C176)</f>
        <v/>
      </c>
      <c r="N850" s="301" t="str">
        <f>IF('V.1.'!D176="","",'V.1.'!D176)</f>
        <v/>
      </c>
      <c r="O850" s="301" t="str">
        <f ca="1">IF('V.1.'!E176="","",'V.1.'!E176)</f>
        <v/>
      </c>
      <c r="P850" s="301" t="str">
        <f>IF('V.1.'!F176="","",'V.1.'!F176)</f>
        <v/>
      </c>
      <c r="Q850" s="301" t="str">
        <f ca="1">IF('V.1.'!R176="","",'V.1.'!R176)</f>
        <v/>
      </c>
      <c r="R850" s="301" t="str">
        <f>IF('V.1.'!H176="","",'V.1.'!H176)</f>
        <v/>
      </c>
      <c r="S850" s="301" t="str">
        <f>IF('V.1.'!I176="","",'V.1.'!I176)</f>
        <v/>
      </c>
      <c r="T850" s="301" t="str">
        <f>IF('V.1.'!J176="","",'V.1.'!J176)</f>
        <v/>
      </c>
      <c r="U850" s="205" t="str">
        <f>IF('V.1.'!L176="","",'V.1.'!L176)</f>
        <v/>
      </c>
      <c r="V850" s="205" t="str">
        <f>IF('V.1.'!M176="","",'V.1.'!M176)</f>
        <v/>
      </c>
      <c r="W850" s="205" t="str">
        <f>IF('V.1.'!N176="","",'V.1.'!N176)</f>
        <v/>
      </c>
      <c r="X850" s="205" t="str">
        <f>IF('V.1.'!O176="","",'V.1.'!O176)</f>
        <v/>
      </c>
      <c r="Y850" s="205" t="str">
        <f>IF('V.1.'!P176="","",'V.1.'!P176)</f>
        <v/>
      </c>
      <c r="Z850" s="158" t="str">
        <f>IF('V.1.'!Q176="","",'V.1.'!Q176)</f>
        <v/>
      </c>
      <c r="AA850" s="113"/>
      <c r="AB850" s="113"/>
      <c r="AC850" s="113"/>
      <c r="AD850" s="113"/>
    </row>
    <row r="851" spans="4:30" x14ac:dyDescent="0.25">
      <c r="D851" s="2454" t="str">
        <f t="shared" si="29"/>
        <v xml:space="preserve"> - </v>
      </c>
      <c r="E851" s="2454" t="str">
        <f t="shared" si="30"/>
        <v xml:space="preserve"> - </v>
      </c>
      <c r="F851" s="2421" t="s">
        <v>4029</v>
      </c>
      <c r="G851" s="1416" t="s">
        <v>5300</v>
      </c>
      <c r="H851" s="134">
        <v>5</v>
      </c>
      <c r="I851" s="135">
        <v>1</v>
      </c>
      <c r="J851" s="136">
        <v>150</v>
      </c>
      <c r="K851" s="301">
        <f>IF('V.1.'!A177="","",'V.1.'!A177)</f>
        <v>150</v>
      </c>
      <c r="L851" s="301" t="str">
        <f>IF('V.1.'!B177="","",'V.1.'!B177)</f>
        <v/>
      </c>
      <c r="M851" s="301" t="str">
        <f ca="1">IF('V.1.'!C177="","",'V.1.'!C177)</f>
        <v/>
      </c>
      <c r="N851" s="301" t="str">
        <f>IF('V.1.'!D177="","",'V.1.'!D177)</f>
        <v/>
      </c>
      <c r="O851" s="301" t="str">
        <f ca="1">IF('V.1.'!E177="","",'V.1.'!E177)</f>
        <v/>
      </c>
      <c r="P851" s="301" t="str">
        <f>IF('V.1.'!F177="","",'V.1.'!F177)</f>
        <v/>
      </c>
      <c r="Q851" s="301" t="str">
        <f ca="1">IF('V.1.'!R177="","",'V.1.'!R177)</f>
        <v/>
      </c>
      <c r="R851" s="301" t="str">
        <f>IF('V.1.'!H177="","",'V.1.'!H177)</f>
        <v/>
      </c>
      <c r="S851" s="301" t="str">
        <f>IF('V.1.'!I177="","",'V.1.'!I177)</f>
        <v/>
      </c>
      <c r="T851" s="301" t="str">
        <f>IF('V.1.'!J177="","",'V.1.'!J177)</f>
        <v/>
      </c>
      <c r="U851" s="205" t="str">
        <f>IF('V.1.'!L177="","",'V.1.'!L177)</f>
        <v/>
      </c>
      <c r="V851" s="205" t="str">
        <f>IF('V.1.'!M177="","",'V.1.'!M177)</f>
        <v/>
      </c>
      <c r="W851" s="205" t="str">
        <f>IF('V.1.'!N177="","",'V.1.'!N177)</f>
        <v/>
      </c>
      <c r="X851" s="205" t="str">
        <f>IF('V.1.'!O177="","",'V.1.'!O177)</f>
        <v/>
      </c>
      <c r="Y851" s="205" t="str">
        <f>IF('V.1.'!P177="","",'V.1.'!P177)</f>
        <v/>
      </c>
      <c r="Z851" s="158" t="str">
        <f>IF('V.1.'!Q177="","",'V.1.'!Q177)</f>
        <v/>
      </c>
      <c r="AA851" s="113"/>
      <c r="AB851" s="113"/>
      <c r="AC851" s="113"/>
      <c r="AD851" s="113"/>
    </row>
    <row r="852" spans="4:30" x14ac:dyDescent="0.25">
      <c r="D852" s="2454" t="str">
        <f t="shared" si="29"/>
        <v xml:space="preserve"> - </v>
      </c>
      <c r="E852" s="2454" t="str">
        <f t="shared" si="30"/>
        <v xml:space="preserve"> - </v>
      </c>
      <c r="F852" s="2421" t="s">
        <v>4030</v>
      </c>
      <c r="G852" s="1416" t="s">
        <v>5300</v>
      </c>
      <c r="H852" s="134">
        <v>5</v>
      </c>
      <c r="I852" s="135">
        <v>1</v>
      </c>
      <c r="J852" s="136">
        <v>151</v>
      </c>
      <c r="K852" s="301">
        <f>IF('V.1.'!A178="","",'V.1.'!A178)</f>
        <v>151</v>
      </c>
      <c r="L852" s="301" t="str">
        <f>IF('V.1.'!B178="","",'V.1.'!B178)</f>
        <v/>
      </c>
      <c r="M852" s="301" t="str">
        <f ca="1">IF('V.1.'!C178="","",'V.1.'!C178)</f>
        <v/>
      </c>
      <c r="N852" s="301" t="str">
        <f>IF('V.1.'!D178="","",'V.1.'!D178)</f>
        <v/>
      </c>
      <c r="O852" s="301" t="str">
        <f ca="1">IF('V.1.'!E178="","",'V.1.'!E178)</f>
        <v/>
      </c>
      <c r="P852" s="301" t="str">
        <f>IF('V.1.'!F178="","",'V.1.'!F178)</f>
        <v/>
      </c>
      <c r="Q852" s="301" t="str">
        <f ca="1">IF('V.1.'!R178="","",'V.1.'!R178)</f>
        <v/>
      </c>
      <c r="R852" s="301" t="str">
        <f>IF('V.1.'!H178="","",'V.1.'!H178)</f>
        <v/>
      </c>
      <c r="S852" s="301" t="str">
        <f>IF('V.1.'!I178="","",'V.1.'!I178)</f>
        <v/>
      </c>
      <c r="T852" s="301" t="str">
        <f>IF('V.1.'!J178="","",'V.1.'!J178)</f>
        <v/>
      </c>
      <c r="U852" s="205" t="str">
        <f>IF('V.1.'!L178="","",'V.1.'!L178)</f>
        <v/>
      </c>
      <c r="V852" s="205" t="str">
        <f>IF('V.1.'!M178="","",'V.1.'!M178)</f>
        <v/>
      </c>
      <c r="W852" s="205" t="str">
        <f>IF('V.1.'!N178="","",'V.1.'!N178)</f>
        <v/>
      </c>
      <c r="X852" s="205" t="str">
        <f>IF('V.1.'!O178="","",'V.1.'!O178)</f>
        <v/>
      </c>
      <c r="Y852" s="205" t="str">
        <f>IF('V.1.'!P178="","",'V.1.'!P178)</f>
        <v/>
      </c>
      <c r="Z852" s="158" t="str">
        <f>IF('V.1.'!Q178="","",'V.1.'!Q178)</f>
        <v/>
      </c>
      <c r="AA852" s="113"/>
      <c r="AB852" s="113"/>
      <c r="AC852" s="113"/>
      <c r="AD852" s="113"/>
    </row>
    <row r="853" spans="4:30" x14ac:dyDescent="0.25">
      <c r="D853" s="2454" t="str">
        <f t="shared" si="29"/>
        <v xml:space="preserve"> - </v>
      </c>
      <c r="E853" s="2454" t="str">
        <f t="shared" si="30"/>
        <v xml:space="preserve"> - </v>
      </c>
      <c r="F853" s="2421" t="s">
        <v>4031</v>
      </c>
      <c r="G853" s="1416" t="s">
        <v>5300</v>
      </c>
      <c r="H853" s="134">
        <v>5</v>
      </c>
      <c r="I853" s="135">
        <v>1</v>
      </c>
      <c r="J853" s="136">
        <v>152</v>
      </c>
      <c r="K853" s="301">
        <f>IF('V.1.'!A179="","",'V.1.'!A179)</f>
        <v>152</v>
      </c>
      <c r="L853" s="301" t="str">
        <f>IF('V.1.'!B179="","",'V.1.'!B179)</f>
        <v/>
      </c>
      <c r="M853" s="301" t="str">
        <f ca="1">IF('V.1.'!C179="","",'V.1.'!C179)</f>
        <v/>
      </c>
      <c r="N853" s="301" t="str">
        <f>IF('V.1.'!D179="","",'V.1.'!D179)</f>
        <v/>
      </c>
      <c r="O853" s="301" t="str">
        <f ca="1">IF('V.1.'!E179="","",'V.1.'!E179)</f>
        <v/>
      </c>
      <c r="P853" s="301" t="str">
        <f>IF('V.1.'!F179="","",'V.1.'!F179)</f>
        <v/>
      </c>
      <c r="Q853" s="301" t="str">
        <f ca="1">IF('V.1.'!R179="","",'V.1.'!R179)</f>
        <v/>
      </c>
      <c r="R853" s="301" t="str">
        <f>IF('V.1.'!H179="","",'V.1.'!H179)</f>
        <v/>
      </c>
      <c r="S853" s="301" t="str">
        <f>IF('V.1.'!I179="","",'V.1.'!I179)</f>
        <v/>
      </c>
      <c r="T853" s="301" t="str">
        <f>IF('V.1.'!J179="","",'V.1.'!J179)</f>
        <v/>
      </c>
      <c r="U853" s="205" t="str">
        <f>IF('V.1.'!L179="","",'V.1.'!L179)</f>
        <v/>
      </c>
      <c r="V853" s="205" t="str">
        <f>IF('V.1.'!M179="","",'V.1.'!M179)</f>
        <v/>
      </c>
      <c r="W853" s="205" t="str">
        <f>IF('V.1.'!N179="","",'V.1.'!N179)</f>
        <v/>
      </c>
      <c r="X853" s="205" t="str">
        <f>IF('V.1.'!O179="","",'V.1.'!O179)</f>
        <v/>
      </c>
      <c r="Y853" s="205" t="str">
        <f>IF('V.1.'!P179="","",'V.1.'!P179)</f>
        <v/>
      </c>
      <c r="Z853" s="158" t="str">
        <f>IF('V.1.'!Q179="","",'V.1.'!Q179)</f>
        <v/>
      </c>
      <c r="AA853" s="113"/>
      <c r="AB853" s="113"/>
      <c r="AC853" s="113"/>
      <c r="AD853" s="113"/>
    </row>
    <row r="854" spans="4:30" x14ac:dyDescent="0.25">
      <c r="D854" s="2454" t="str">
        <f t="shared" si="29"/>
        <v xml:space="preserve"> - </v>
      </c>
      <c r="E854" s="2454" t="str">
        <f t="shared" si="30"/>
        <v xml:space="preserve"> - </v>
      </c>
      <c r="F854" s="2421" t="s">
        <v>4032</v>
      </c>
      <c r="G854" s="1416" t="s">
        <v>5300</v>
      </c>
      <c r="H854" s="134">
        <v>5</v>
      </c>
      <c r="I854" s="135">
        <v>1</v>
      </c>
      <c r="J854" s="136">
        <v>153</v>
      </c>
      <c r="K854" s="301">
        <f>IF('V.1.'!A180="","",'V.1.'!A180)</f>
        <v>153</v>
      </c>
      <c r="L854" s="301" t="str">
        <f>IF('V.1.'!B180="","",'V.1.'!B180)</f>
        <v/>
      </c>
      <c r="M854" s="301" t="str">
        <f ca="1">IF('V.1.'!C180="","",'V.1.'!C180)</f>
        <v/>
      </c>
      <c r="N854" s="301" t="str">
        <f>IF('V.1.'!D180="","",'V.1.'!D180)</f>
        <v/>
      </c>
      <c r="O854" s="301" t="str">
        <f ca="1">IF('V.1.'!E180="","",'V.1.'!E180)</f>
        <v/>
      </c>
      <c r="P854" s="301" t="str">
        <f>IF('V.1.'!F180="","",'V.1.'!F180)</f>
        <v/>
      </c>
      <c r="Q854" s="301" t="str">
        <f ca="1">IF('V.1.'!R180="","",'V.1.'!R180)</f>
        <v/>
      </c>
      <c r="R854" s="301" t="str">
        <f>IF('V.1.'!H180="","",'V.1.'!H180)</f>
        <v/>
      </c>
      <c r="S854" s="301" t="str">
        <f>IF('V.1.'!I180="","",'V.1.'!I180)</f>
        <v/>
      </c>
      <c r="T854" s="301" t="str">
        <f>IF('V.1.'!J180="","",'V.1.'!J180)</f>
        <v/>
      </c>
      <c r="U854" s="205" t="str">
        <f>IF('V.1.'!L180="","",'V.1.'!L180)</f>
        <v/>
      </c>
      <c r="V854" s="205" t="str">
        <f>IF('V.1.'!M180="","",'V.1.'!M180)</f>
        <v/>
      </c>
      <c r="W854" s="205" t="str">
        <f>IF('V.1.'!N180="","",'V.1.'!N180)</f>
        <v/>
      </c>
      <c r="X854" s="205" t="str">
        <f>IF('V.1.'!O180="","",'V.1.'!O180)</f>
        <v/>
      </c>
      <c r="Y854" s="205" t="str">
        <f>IF('V.1.'!P180="","",'V.1.'!P180)</f>
        <v/>
      </c>
      <c r="Z854" s="158" t="str">
        <f>IF('V.1.'!Q180="","",'V.1.'!Q180)</f>
        <v/>
      </c>
      <c r="AA854" s="113"/>
      <c r="AB854" s="113"/>
      <c r="AC854" s="113"/>
      <c r="AD854" s="113"/>
    </row>
    <row r="855" spans="4:30" x14ac:dyDescent="0.25">
      <c r="D855" s="2454" t="str">
        <f t="shared" si="29"/>
        <v xml:space="preserve"> - </v>
      </c>
      <c r="E855" s="2454" t="str">
        <f t="shared" si="30"/>
        <v xml:space="preserve"> - </v>
      </c>
      <c r="F855" s="2421" t="s">
        <v>4033</v>
      </c>
      <c r="G855" s="1416" t="s">
        <v>5300</v>
      </c>
      <c r="H855" s="134">
        <v>5</v>
      </c>
      <c r="I855" s="135">
        <v>1</v>
      </c>
      <c r="J855" s="136">
        <v>154</v>
      </c>
      <c r="K855" s="301">
        <f>IF('V.1.'!A181="","",'V.1.'!A181)</f>
        <v>154</v>
      </c>
      <c r="L855" s="301" t="str">
        <f>IF('V.1.'!B181="","",'V.1.'!B181)</f>
        <v/>
      </c>
      <c r="M855" s="301" t="str">
        <f ca="1">IF('V.1.'!C181="","",'V.1.'!C181)</f>
        <v/>
      </c>
      <c r="N855" s="301" t="str">
        <f>IF('V.1.'!D181="","",'V.1.'!D181)</f>
        <v/>
      </c>
      <c r="O855" s="301" t="str">
        <f ca="1">IF('V.1.'!E181="","",'V.1.'!E181)</f>
        <v/>
      </c>
      <c r="P855" s="301" t="str">
        <f>IF('V.1.'!F181="","",'V.1.'!F181)</f>
        <v/>
      </c>
      <c r="Q855" s="301" t="str">
        <f ca="1">IF('V.1.'!R181="","",'V.1.'!R181)</f>
        <v/>
      </c>
      <c r="R855" s="301" t="str">
        <f>IF('V.1.'!H181="","",'V.1.'!H181)</f>
        <v/>
      </c>
      <c r="S855" s="301" t="str">
        <f>IF('V.1.'!I181="","",'V.1.'!I181)</f>
        <v/>
      </c>
      <c r="T855" s="301" t="str">
        <f>IF('V.1.'!J181="","",'V.1.'!J181)</f>
        <v/>
      </c>
      <c r="U855" s="205" t="str">
        <f>IF('V.1.'!L181="","",'V.1.'!L181)</f>
        <v/>
      </c>
      <c r="V855" s="205" t="str">
        <f>IF('V.1.'!M181="","",'V.1.'!M181)</f>
        <v/>
      </c>
      <c r="W855" s="205" t="str">
        <f>IF('V.1.'!N181="","",'V.1.'!N181)</f>
        <v/>
      </c>
      <c r="X855" s="205" t="str">
        <f>IF('V.1.'!O181="","",'V.1.'!O181)</f>
        <v/>
      </c>
      <c r="Y855" s="205" t="str">
        <f>IF('V.1.'!P181="","",'V.1.'!P181)</f>
        <v/>
      </c>
      <c r="Z855" s="158" t="str">
        <f>IF('V.1.'!Q181="","",'V.1.'!Q181)</f>
        <v/>
      </c>
      <c r="AA855" s="113"/>
      <c r="AB855" s="113"/>
      <c r="AC855" s="113"/>
      <c r="AD855" s="113"/>
    </row>
    <row r="856" spans="4:30" x14ac:dyDescent="0.25">
      <c r="D856" s="2454" t="str">
        <f t="shared" si="29"/>
        <v xml:space="preserve"> - </v>
      </c>
      <c r="E856" s="2454" t="str">
        <f t="shared" si="30"/>
        <v xml:space="preserve"> - </v>
      </c>
      <c r="F856" s="2421" t="s">
        <v>4034</v>
      </c>
      <c r="G856" s="1416" t="s">
        <v>5300</v>
      </c>
      <c r="H856" s="134">
        <v>5</v>
      </c>
      <c r="I856" s="135">
        <v>1</v>
      </c>
      <c r="J856" s="136">
        <v>155</v>
      </c>
      <c r="K856" s="301">
        <f>IF('V.1.'!A182="","",'V.1.'!A182)</f>
        <v>155</v>
      </c>
      <c r="L856" s="301" t="str">
        <f>IF('V.1.'!B182="","",'V.1.'!B182)</f>
        <v/>
      </c>
      <c r="M856" s="301" t="str">
        <f ca="1">IF('V.1.'!C182="","",'V.1.'!C182)</f>
        <v/>
      </c>
      <c r="N856" s="301" t="str">
        <f>IF('V.1.'!D182="","",'V.1.'!D182)</f>
        <v/>
      </c>
      <c r="O856" s="301" t="str">
        <f ca="1">IF('V.1.'!E182="","",'V.1.'!E182)</f>
        <v/>
      </c>
      <c r="P856" s="301" t="str">
        <f>IF('V.1.'!F182="","",'V.1.'!F182)</f>
        <v/>
      </c>
      <c r="Q856" s="301" t="str">
        <f ca="1">IF('V.1.'!R182="","",'V.1.'!R182)</f>
        <v/>
      </c>
      <c r="R856" s="301" t="str">
        <f>IF('V.1.'!H182="","",'V.1.'!H182)</f>
        <v/>
      </c>
      <c r="S856" s="301" t="str">
        <f>IF('V.1.'!I182="","",'V.1.'!I182)</f>
        <v/>
      </c>
      <c r="T856" s="301" t="str">
        <f>IF('V.1.'!J182="","",'V.1.'!J182)</f>
        <v/>
      </c>
      <c r="U856" s="205" t="str">
        <f>IF('V.1.'!L182="","",'V.1.'!L182)</f>
        <v/>
      </c>
      <c r="V856" s="205" t="str">
        <f>IF('V.1.'!M182="","",'V.1.'!M182)</f>
        <v/>
      </c>
      <c r="W856" s="205" t="str">
        <f>IF('V.1.'!N182="","",'V.1.'!N182)</f>
        <v/>
      </c>
      <c r="X856" s="205" t="str">
        <f>IF('V.1.'!O182="","",'V.1.'!O182)</f>
        <v/>
      </c>
      <c r="Y856" s="205" t="str">
        <f>IF('V.1.'!P182="","",'V.1.'!P182)</f>
        <v/>
      </c>
      <c r="Z856" s="158" t="str">
        <f>IF('V.1.'!Q182="","",'V.1.'!Q182)</f>
        <v/>
      </c>
      <c r="AA856" s="113"/>
      <c r="AB856" s="113"/>
      <c r="AC856" s="113"/>
      <c r="AD856" s="113"/>
    </row>
    <row r="857" spans="4:30" x14ac:dyDescent="0.25">
      <c r="D857" s="2454" t="str">
        <f t="shared" si="29"/>
        <v xml:space="preserve"> - </v>
      </c>
      <c r="E857" s="2454" t="str">
        <f t="shared" si="30"/>
        <v xml:space="preserve"> - </v>
      </c>
      <c r="F857" s="2421" t="s">
        <v>4035</v>
      </c>
      <c r="G857" s="1416" t="s">
        <v>5300</v>
      </c>
      <c r="H857" s="134">
        <v>5</v>
      </c>
      <c r="I857" s="135">
        <v>1</v>
      </c>
      <c r="J857" s="136">
        <v>156</v>
      </c>
      <c r="K857" s="301">
        <f>IF('V.1.'!A183="","",'V.1.'!A183)</f>
        <v>156</v>
      </c>
      <c r="L857" s="301" t="str">
        <f>IF('V.1.'!B183="","",'V.1.'!B183)</f>
        <v/>
      </c>
      <c r="M857" s="301" t="str">
        <f ca="1">IF('V.1.'!C183="","",'V.1.'!C183)</f>
        <v/>
      </c>
      <c r="N857" s="301" t="str">
        <f>IF('V.1.'!D183="","",'V.1.'!D183)</f>
        <v/>
      </c>
      <c r="O857" s="301" t="str">
        <f ca="1">IF('V.1.'!E183="","",'V.1.'!E183)</f>
        <v/>
      </c>
      <c r="P857" s="301" t="str">
        <f>IF('V.1.'!F183="","",'V.1.'!F183)</f>
        <v/>
      </c>
      <c r="Q857" s="301" t="str">
        <f ca="1">IF('V.1.'!R183="","",'V.1.'!R183)</f>
        <v/>
      </c>
      <c r="R857" s="301" t="str">
        <f>IF('V.1.'!H183="","",'V.1.'!H183)</f>
        <v/>
      </c>
      <c r="S857" s="301" t="str">
        <f>IF('V.1.'!I183="","",'V.1.'!I183)</f>
        <v/>
      </c>
      <c r="T857" s="301" t="str">
        <f>IF('V.1.'!J183="","",'V.1.'!J183)</f>
        <v/>
      </c>
      <c r="U857" s="205" t="str">
        <f>IF('V.1.'!L183="","",'V.1.'!L183)</f>
        <v/>
      </c>
      <c r="V857" s="205" t="str">
        <f>IF('V.1.'!M183="","",'V.1.'!M183)</f>
        <v/>
      </c>
      <c r="W857" s="205" t="str">
        <f>IF('V.1.'!N183="","",'V.1.'!N183)</f>
        <v/>
      </c>
      <c r="X857" s="205" t="str">
        <f>IF('V.1.'!O183="","",'V.1.'!O183)</f>
        <v/>
      </c>
      <c r="Y857" s="205" t="str">
        <f>IF('V.1.'!P183="","",'V.1.'!P183)</f>
        <v/>
      </c>
      <c r="Z857" s="158" t="str">
        <f>IF('V.1.'!Q183="","",'V.1.'!Q183)</f>
        <v/>
      </c>
      <c r="AA857" s="113"/>
      <c r="AB857" s="113"/>
      <c r="AC857" s="113"/>
      <c r="AD857" s="113"/>
    </row>
    <row r="858" spans="4:30" x14ac:dyDescent="0.25">
      <c r="D858" s="2454" t="str">
        <f t="shared" si="29"/>
        <v xml:space="preserve"> - </v>
      </c>
      <c r="E858" s="2454" t="str">
        <f t="shared" si="30"/>
        <v xml:space="preserve"> - </v>
      </c>
      <c r="F858" s="2421" t="s">
        <v>4036</v>
      </c>
      <c r="G858" s="1416" t="s">
        <v>5300</v>
      </c>
      <c r="H858" s="134">
        <v>5</v>
      </c>
      <c r="I858" s="135">
        <v>1</v>
      </c>
      <c r="J858" s="136">
        <v>157</v>
      </c>
      <c r="K858" s="301">
        <f>IF('V.1.'!A184="","",'V.1.'!A184)</f>
        <v>157</v>
      </c>
      <c r="L858" s="301" t="str">
        <f>IF('V.1.'!B184="","",'V.1.'!B184)</f>
        <v/>
      </c>
      <c r="M858" s="301" t="str">
        <f ca="1">IF('V.1.'!C184="","",'V.1.'!C184)</f>
        <v/>
      </c>
      <c r="N858" s="301" t="str">
        <f>IF('V.1.'!D184="","",'V.1.'!D184)</f>
        <v/>
      </c>
      <c r="O858" s="301" t="str">
        <f ca="1">IF('V.1.'!E184="","",'V.1.'!E184)</f>
        <v/>
      </c>
      <c r="P858" s="301" t="str">
        <f>IF('V.1.'!F184="","",'V.1.'!F184)</f>
        <v/>
      </c>
      <c r="Q858" s="301" t="str">
        <f ca="1">IF('V.1.'!R184="","",'V.1.'!R184)</f>
        <v/>
      </c>
      <c r="R858" s="301" t="str">
        <f>IF('V.1.'!H184="","",'V.1.'!H184)</f>
        <v/>
      </c>
      <c r="S858" s="301" t="str">
        <f>IF('V.1.'!I184="","",'V.1.'!I184)</f>
        <v/>
      </c>
      <c r="T858" s="301" t="str">
        <f>IF('V.1.'!J184="","",'V.1.'!J184)</f>
        <v/>
      </c>
      <c r="U858" s="205" t="str">
        <f>IF('V.1.'!L184="","",'V.1.'!L184)</f>
        <v/>
      </c>
      <c r="V858" s="205" t="str">
        <f>IF('V.1.'!M184="","",'V.1.'!M184)</f>
        <v/>
      </c>
      <c r="W858" s="205" t="str">
        <f>IF('V.1.'!N184="","",'V.1.'!N184)</f>
        <v/>
      </c>
      <c r="X858" s="205" t="str">
        <f>IF('V.1.'!O184="","",'V.1.'!O184)</f>
        <v/>
      </c>
      <c r="Y858" s="205" t="str">
        <f>IF('V.1.'!P184="","",'V.1.'!P184)</f>
        <v/>
      </c>
      <c r="Z858" s="158" t="str">
        <f>IF('V.1.'!Q184="","",'V.1.'!Q184)</f>
        <v/>
      </c>
      <c r="AA858" s="113"/>
      <c r="AB858" s="113"/>
      <c r="AC858" s="113"/>
      <c r="AD858" s="113"/>
    </row>
    <row r="859" spans="4:30" x14ac:dyDescent="0.25">
      <c r="D859" s="2454" t="str">
        <f t="shared" si="29"/>
        <v xml:space="preserve"> - </v>
      </c>
      <c r="E859" s="2454" t="str">
        <f t="shared" si="30"/>
        <v xml:space="preserve"> - </v>
      </c>
      <c r="F859" s="2421" t="s">
        <v>4037</v>
      </c>
      <c r="G859" s="1416" t="s">
        <v>5300</v>
      </c>
      <c r="H859" s="134">
        <v>5</v>
      </c>
      <c r="I859" s="135">
        <v>1</v>
      </c>
      <c r="J859" s="136">
        <v>158</v>
      </c>
      <c r="K859" s="301">
        <f>IF('V.1.'!A185="","",'V.1.'!A185)</f>
        <v>158</v>
      </c>
      <c r="L859" s="301" t="str">
        <f>IF('V.1.'!B185="","",'V.1.'!B185)</f>
        <v/>
      </c>
      <c r="M859" s="301" t="str">
        <f ca="1">IF('V.1.'!C185="","",'V.1.'!C185)</f>
        <v/>
      </c>
      <c r="N859" s="301" t="str">
        <f>IF('V.1.'!D185="","",'V.1.'!D185)</f>
        <v/>
      </c>
      <c r="O859" s="301" t="str">
        <f ca="1">IF('V.1.'!E185="","",'V.1.'!E185)</f>
        <v/>
      </c>
      <c r="P859" s="301" t="str">
        <f>IF('V.1.'!F185="","",'V.1.'!F185)</f>
        <v/>
      </c>
      <c r="Q859" s="301" t="str">
        <f ca="1">IF('V.1.'!R185="","",'V.1.'!R185)</f>
        <v/>
      </c>
      <c r="R859" s="301" t="str">
        <f>IF('V.1.'!H185="","",'V.1.'!H185)</f>
        <v/>
      </c>
      <c r="S859" s="301" t="str">
        <f>IF('V.1.'!I185="","",'V.1.'!I185)</f>
        <v/>
      </c>
      <c r="T859" s="301" t="str">
        <f>IF('V.1.'!J185="","",'V.1.'!J185)</f>
        <v/>
      </c>
      <c r="U859" s="205" t="str">
        <f>IF('V.1.'!L185="","",'V.1.'!L185)</f>
        <v/>
      </c>
      <c r="V859" s="205" t="str">
        <f>IF('V.1.'!M185="","",'V.1.'!M185)</f>
        <v/>
      </c>
      <c r="W859" s="205" t="str">
        <f>IF('V.1.'!N185="","",'V.1.'!N185)</f>
        <v/>
      </c>
      <c r="X859" s="205" t="str">
        <f>IF('V.1.'!O185="","",'V.1.'!O185)</f>
        <v/>
      </c>
      <c r="Y859" s="205" t="str">
        <f>IF('V.1.'!P185="","",'V.1.'!P185)</f>
        <v/>
      </c>
      <c r="Z859" s="158" t="str">
        <f>IF('V.1.'!Q185="","",'V.1.'!Q185)</f>
        <v/>
      </c>
      <c r="AA859" s="113"/>
      <c r="AB859" s="113"/>
      <c r="AC859" s="113"/>
      <c r="AD859" s="113"/>
    </row>
    <row r="860" spans="4:30" x14ac:dyDescent="0.25">
      <c r="D860" s="2454" t="str">
        <f t="shared" si="29"/>
        <v xml:space="preserve"> - </v>
      </c>
      <c r="E860" s="2454" t="str">
        <f t="shared" si="30"/>
        <v xml:space="preserve"> - </v>
      </c>
      <c r="F860" s="2421" t="s">
        <v>4038</v>
      </c>
      <c r="G860" s="1416" t="s">
        <v>5300</v>
      </c>
      <c r="H860" s="134">
        <v>5</v>
      </c>
      <c r="I860" s="135">
        <v>1</v>
      </c>
      <c r="J860" s="136">
        <v>159</v>
      </c>
      <c r="K860" s="301">
        <f>IF('V.1.'!A186="","",'V.1.'!A186)</f>
        <v>159</v>
      </c>
      <c r="L860" s="301" t="str">
        <f>IF('V.1.'!B186="","",'V.1.'!B186)</f>
        <v/>
      </c>
      <c r="M860" s="301" t="str">
        <f ca="1">IF('V.1.'!C186="","",'V.1.'!C186)</f>
        <v/>
      </c>
      <c r="N860" s="301" t="str">
        <f>IF('V.1.'!D186="","",'V.1.'!D186)</f>
        <v/>
      </c>
      <c r="O860" s="301" t="str">
        <f ca="1">IF('V.1.'!E186="","",'V.1.'!E186)</f>
        <v/>
      </c>
      <c r="P860" s="301" t="str">
        <f>IF('V.1.'!F186="","",'V.1.'!F186)</f>
        <v/>
      </c>
      <c r="Q860" s="301" t="str">
        <f ca="1">IF('V.1.'!R186="","",'V.1.'!R186)</f>
        <v/>
      </c>
      <c r="R860" s="301" t="str">
        <f>IF('V.1.'!H186="","",'V.1.'!H186)</f>
        <v/>
      </c>
      <c r="S860" s="301" t="str">
        <f>IF('V.1.'!I186="","",'V.1.'!I186)</f>
        <v/>
      </c>
      <c r="T860" s="301" t="str">
        <f>IF('V.1.'!J186="","",'V.1.'!J186)</f>
        <v/>
      </c>
      <c r="U860" s="205" t="str">
        <f>IF('V.1.'!L186="","",'V.1.'!L186)</f>
        <v/>
      </c>
      <c r="V860" s="205" t="str">
        <f>IF('V.1.'!M186="","",'V.1.'!M186)</f>
        <v/>
      </c>
      <c r="W860" s="205" t="str">
        <f>IF('V.1.'!N186="","",'V.1.'!N186)</f>
        <v/>
      </c>
      <c r="X860" s="205" t="str">
        <f>IF('V.1.'!O186="","",'V.1.'!O186)</f>
        <v/>
      </c>
      <c r="Y860" s="205" t="str">
        <f>IF('V.1.'!P186="","",'V.1.'!P186)</f>
        <v/>
      </c>
      <c r="Z860" s="158" t="str">
        <f>IF('V.1.'!Q186="","",'V.1.'!Q186)</f>
        <v/>
      </c>
      <c r="AA860" s="113"/>
      <c r="AB860" s="113"/>
      <c r="AC860" s="113"/>
      <c r="AD860" s="113"/>
    </row>
    <row r="861" spans="4:30" x14ac:dyDescent="0.25">
      <c r="D861" s="2454" t="str">
        <f t="shared" si="29"/>
        <v xml:space="preserve"> - </v>
      </c>
      <c r="E861" s="2454" t="str">
        <f t="shared" si="30"/>
        <v xml:space="preserve"> - </v>
      </c>
      <c r="F861" s="2421" t="s">
        <v>4039</v>
      </c>
      <c r="G861" s="1416" t="s">
        <v>5300</v>
      </c>
      <c r="H861" s="134">
        <v>5</v>
      </c>
      <c r="I861" s="135">
        <v>1</v>
      </c>
      <c r="J861" s="136">
        <v>160</v>
      </c>
      <c r="K861" s="301">
        <f>IF('V.1.'!A187="","",'V.1.'!A187)</f>
        <v>160</v>
      </c>
      <c r="L861" s="301" t="str">
        <f>IF('V.1.'!B187="","",'V.1.'!B187)</f>
        <v/>
      </c>
      <c r="M861" s="301" t="str">
        <f ca="1">IF('V.1.'!C187="","",'V.1.'!C187)</f>
        <v/>
      </c>
      <c r="N861" s="301" t="str">
        <f>IF('V.1.'!D187="","",'V.1.'!D187)</f>
        <v/>
      </c>
      <c r="O861" s="301" t="str">
        <f ca="1">IF('V.1.'!E187="","",'V.1.'!E187)</f>
        <v/>
      </c>
      <c r="P861" s="301" t="str">
        <f>IF('V.1.'!F187="","",'V.1.'!F187)</f>
        <v/>
      </c>
      <c r="Q861" s="301" t="str">
        <f ca="1">IF('V.1.'!R187="","",'V.1.'!R187)</f>
        <v/>
      </c>
      <c r="R861" s="301" t="str">
        <f>IF('V.1.'!H187="","",'V.1.'!H187)</f>
        <v/>
      </c>
      <c r="S861" s="301" t="str">
        <f>IF('V.1.'!I187="","",'V.1.'!I187)</f>
        <v/>
      </c>
      <c r="T861" s="301" t="str">
        <f>IF('V.1.'!J187="","",'V.1.'!J187)</f>
        <v/>
      </c>
      <c r="U861" s="205" t="str">
        <f>IF('V.1.'!L187="","",'V.1.'!L187)</f>
        <v/>
      </c>
      <c r="V861" s="205" t="str">
        <f>IF('V.1.'!M187="","",'V.1.'!M187)</f>
        <v/>
      </c>
      <c r="W861" s="205" t="str">
        <f>IF('V.1.'!N187="","",'V.1.'!N187)</f>
        <v/>
      </c>
      <c r="X861" s="205" t="str">
        <f>IF('V.1.'!O187="","",'V.1.'!O187)</f>
        <v/>
      </c>
      <c r="Y861" s="205" t="str">
        <f>IF('V.1.'!P187="","",'V.1.'!P187)</f>
        <v/>
      </c>
      <c r="Z861" s="158" t="str">
        <f>IF('V.1.'!Q187="","",'V.1.'!Q187)</f>
        <v/>
      </c>
      <c r="AA861" s="113"/>
      <c r="AB861" s="113"/>
      <c r="AC861" s="113"/>
      <c r="AD861" s="113"/>
    </row>
    <row r="862" spans="4:30" x14ac:dyDescent="0.25">
      <c r="D862" s="2454" t="str">
        <f t="shared" si="29"/>
        <v xml:space="preserve"> - </v>
      </c>
      <c r="E862" s="2454" t="str">
        <f t="shared" si="30"/>
        <v xml:space="preserve"> - </v>
      </c>
      <c r="F862" s="2421" t="s">
        <v>4040</v>
      </c>
      <c r="G862" s="1416" t="s">
        <v>5300</v>
      </c>
      <c r="H862" s="134">
        <v>5</v>
      </c>
      <c r="I862" s="135">
        <v>1</v>
      </c>
      <c r="J862" s="136">
        <v>161</v>
      </c>
      <c r="K862" s="301">
        <f>IF('V.1.'!A188="","",'V.1.'!A188)</f>
        <v>161</v>
      </c>
      <c r="L862" s="301" t="str">
        <f>IF('V.1.'!B188="","",'V.1.'!B188)</f>
        <v/>
      </c>
      <c r="M862" s="301" t="str">
        <f ca="1">IF('V.1.'!C188="","",'V.1.'!C188)</f>
        <v/>
      </c>
      <c r="N862" s="301" t="str">
        <f>IF('V.1.'!D188="","",'V.1.'!D188)</f>
        <v/>
      </c>
      <c r="O862" s="301" t="str">
        <f ca="1">IF('V.1.'!E188="","",'V.1.'!E188)</f>
        <v/>
      </c>
      <c r="P862" s="301" t="str">
        <f>IF('V.1.'!F188="","",'V.1.'!F188)</f>
        <v/>
      </c>
      <c r="Q862" s="301" t="str">
        <f ca="1">IF('V.1.'!R188="","",'V.1.'!R188)</f>
        <v/>
      </c>
      <c r="R862" s="301" t="str">
        <f>IF('V.1.'!H188="","",'V.1.'!H188)</f>
        <v/>
      </c>
      <c r="S862" s="301" t="str">
        <f>IF('V.1.'!I188="","",'V.1.'!I188)</f>
        <v/>
      </c>
      <c r="T862" s="301" t="str">
        <f>IF('V.1.'!J188="","",'V.1.'!J188)</f>
        <v/>
      </c>
      <c r="U862" s="205" t="str">
        <f>IF('V.1.'!L188="","",'V.1.'!L188)</f>
        <v/>
      </c>
      <c r="V862" s="205" t="str">
        <f>IF('V.1.'!M188="","",'V.1.'!M188)</f>
        <v/>
      </c>
      <c r="W862" s="205" t="str">
        <f>IF('V.1.'!N188="","",'V.1.'!N188)</f>
        <v/>
      </c>
      <c r="X862" s="205" t="str">
        <f>IF('V.1.'!O188="","",'V.1.'!O188)</f>
        <v/>
      </c>
      <c r="Y862" s="205" t="str">
        <f>IF('V.1.'!P188="","",'V.1.'!P188)</f>
        <v/>
      </c>
      <c r="Z862" s="158" t="str">
        <f>IF('V.1.'!Q188="","",'V.1.'!Q188)</f>
        <v/>
      </c>
      <c r="AA862" s="113"/>
      <c r="AB862" s="113"/>
      <c r="AC862" s="113"/>
      <c r="AD862" s="113"/>
    </row>
    <row r="863" spans="4:30" x14ac:dyDescent="0.25">
      <c r="D863" s="2454" t="str">
        <f t="shared" si="29"/>
        <v xml:space="preserve"> - </v>
      </c>
      <c r="E863" s="2454" t="str">
        <f t="shared" si="30"/>
        <v xml:space="preserve"> - </v>
      </c>
      <c r="F863" s="2421" t="s">
        <v>4041</v>
      </c>
      <c r="G863" s="1416" t="s">
        <v>5300</v>
      </c>
      <c r="H863" s="134">
        <v>5</v>
      </c>
      <c r="I863" s="135">
        <v>1</v>
      </c>
      <c r="J863" s="136">
        <v>162</v>
      </c>
      <c r="K863" s="301">
        <f>IF('V.1.'!A189="","",'V.1.'!A189)</f>
        <v>162</v>
      </c>
      <c r="L863" s="301" t="str">
        <f>IF('V.1.'!B189="","",'V.1.'!B189)</f>
        <v/>
      </c>
      <c r="M863" s="301" t="str">
        <f ca="1">IF('V.1.'!C189="","",'V.1.'!C189)</f>
        <v/>
      </c>
      <c r="N863" s="301" t="str">
        <f>IF('V.1.'!D189="","",'V.1.'!D189)</f>
        <v/>
      </c>
      <c r="O863" s="301" t="str">
        <f ca="1">IF('V.1.'!E189="","",'V.1.'!E189)</f>
        <v/>
      </c>
      <c r="P863" s="301" t="str">
        <f>IF('V.1.'!F189="","",'V.1.'!F189)</f>
        <v/>
      </c>
      <c r="Q863" s="301" t="str">
        <f ca="1">IF('V.1.'!R189="","",'V.1.'!R189)</f>
        <v/>
      </c>
      <c r="R863" s="301" t="str">
        <f>IF('V.1.'!H189="","",'V.1.'!H189)</f>
        <v/>
      </c>
      <c r="S863" s="301" t="str">
        <f>IF('V.1.'!I189="","",'V.1.'!I189)</f>
        <v/>
      </c>
      <c r="T863" s="301" t="str">
        <f>IF('V.1.'!J189="","",'V.1.'!J189)</f>
        <v/>
      </c>
      <c r="U863" s="205" t="str">
        <f>IF('V.1.'!L189="","",'V.1.'!L189)</f>
        <v/>
      </c>
      <c r="V863" s="205" t="str">
        <f>IF('V.1.'!M189="","",'V.1.'!M189)</f>
        <v/>
      </c>
      <c r="W863" s="205" t="str">
        <f>IF('V.1.'!N189="","",'V.1.'!N189)</f>
        <v/>
      </c>
      <c r="X863" s="205" t="str">
        <f>IF('V.1.'!O189="","",'V.1.'!O189)</f>
        <v/>
      </c>
      <c r="Y863" s="205" t="str">
        <f>IF('V.1.'!P189="","",'V.1.'!P189)</f>
        <v/>
      </c>
      <c r="Z863" s="158" t="str">
        <f>IF('V.1.'!Q189="","",'V.1.'!Q189)</f>
        <v/>
      </c>
      <c r="AA863" s="113"/>
      <c r="AB863" s="113"/>
      <c r="AC863" s="113"/>
      <c r="AD863" s="113"/>
    </row>
    <row r="864" spans="4:30" x14ac:dyDescent="0.25">
      <c r="D864" s="2454" t="str">
        <f t="shared" si="29"/>
        <v xml:space="preserve"> - </v>
      </c>
      <c r="E864" s="2454" t="str">
        <f t="shared" si="30"/>
        <v xml:space="preserve"> - </v>
      </c>
      <c r="F864" s="2421" t="s">
        <v>4042</v>
      </c>
      <c r="G864" s="1416" t="s">
        <v>5300</v>
      </c>
      <c r="H864" s="134">
        <v>5</v>
      </c>
      <c r="I864" s="135">
        <v>1</v>
      </c>
      <c r="J864" s="136">
        <v>163</v>
      </c>
      <c r="K864" s="301">
        <f>IF('V.1.'!A190="","",'V.1.'!A190)</f>
        <v>163</v>
      </c>
      <c r="L864" s="301" t="str">
        <f>IF('V.1.'!B190="","",'V.1.'!B190)</f>
        <v/>
      </c>
      <c r="M864" s="301" t="str">
        <f ca="1">IF('V.1.'!C190="","",'V.1.'!C190)</f>
        <v/>
      </c>
      <c r="N864" s="301" t="str">
        <f>IF('V.1.'!D190="","",'V.1.'!D190)</f>
        <v/>
      </c>
      <c r="O864" s="301" t="str">
        <f ca="1">IF('V.1.'!E190="","",'V.1.'!E190)</f>
        <v/>
      </c>
      <c r="P864" s="301" t="str">
        <f>IF('V.1.'!F190="","",'V.1.'!F190)</f>
        <v/>
      </c>
      <c r="Q864" s="301" t="str">
        <f ca="1">IF('V.1.'!R190="","",'V.1.'!R190)</f>
        <v/>
      </c>
      <c r="R864" s="301" t="str">
        <f>IF('V.1.'!H190="","",'V.1.'!H190)</f>
        <v/>
      </c>
      <c r="S864" s="301" t="str">
        <f>IF('V.1.'!I190="","",'V.1.'!I190)</f>
        <v/>
      </c>
      <c r="T864" s="301" t="str">
        <f>IF('V.1.'!J190="","",'V.1.'!J190)</f>
        <v/>
      </c>
      <c r="U864" s="205" t="str">
        <f>IF('V.1.'!L190="","",'V.1.'!L190)</f>
        <v/>
      </c>
      <c r="V864" s="205" t="str">
        <f>IF('V.1.'!M190="","",'V.1.'!M190)</f>
        <v/>
      </c>
      <c r="W864" s="205" t="str">
        <f>IF('V.1.'!N190="","",'V.1.'!N190)</f>
        <v/>
      </c>
      <c r="X864" s="205" t="str">
        <f>IF('V.1.'!O190="","",'V.1.'!O190)</f>
        <v/>
      </c>
      <c r="Y864" s="205" t="str">
        <f>IF('V.1.'!P190="","",'V.1.'!P190)</f>
        <v/>
      </c>
      <c r="Z864" s="158" t="str">
        <f>IF('V.1.'!Q190="","",'V.1.'!Q190)</f>
        <v/>
      </c>
      <c r="AA864" s="113"/>
      <c r="AB864" s="113"/>
      <c r="AC864" s="113"/>
      <c r="AD864" s="113"/>
    </row>
    <row r="865" spans="4:30" x14ac:dyDescent="0.25">
      <c r="D865" s="2454" t="str">
        <f t="shared" si="29"/>
        <v xml:space="preserve"> - </v>
      </c>
      <c r="E865" s="2454" t="str">
        <f t="shared" si="30"/>
        <v xml:space="preserve"> - </v>
      </c>
      <c r="F865" s="2421" t="s">
        <v>4043</v>
      </c>
      <c r="G865" s="1416" t="s">
        <v>5300</v>
      </c>
      <c r="H865" s="134">
        <v>5</v>
      </c>
      <c r="I865" s="135">
        <v>1</v>
      </c>
      <c r="J865" s="136">
        <v>164</v>
      </c>
      <c r="K865" s="301">
        <f>IF('V.1.'!A191="","",'V.1.'!A191)</f>
        <v>164</v>
      </c>
      <c r="L865" s="301" t="str">
        <f>IF('V.1.'!B191="","",'V.1.'!B191)</f>
        <v/>
      </c>
      <c r="M865" s="301" t="str">
        <f ca="1">IF('V.1.'!C191="","",'V.1.'!C191)</f>
        <v/>
      </c>
      <c r="N865" s="301" t="str">
        <f>IF('V.1.'!D191="","",'V.1.'!D191)</f>
        <v/>
      </c>
      <c r="O865" s="301" t="str">
        <f ca="1">IF('V.1.'!E191="","",'V.1.'!E191)</f>
        <v/>
      </c>
      <c r="P865" s="301" t="str">
        <f>IF('V.1.'!F191="","",'V.1.'!F191)</f>
        <v/>
      </c>
      <c r="Q865" s="301" t="str">
        <f ca="1">IF('V.1.'!R191="","",'V.1.'!R191)</f>
        <v/>
      </c>
      <c r="R865" s="301" t="str">
        <f>IF('V.1.'!H191="","",'V.1.'!H191)</f>
        <v/>
      </c>
      <c r="S865" s="301" t="str">
        <f>IF('V.1.'!I191="","",'V.1.'!I191)</f>
        <v/>
      </c>
      <c r="T865" s="301" t="str">
        <f>IF('V.1.'!J191="","",'V.1.'!J191)</f>
        <v/>
      </c>
      <c r="U865" s="205" t="str">
        <f>IF('V.1.'!L191="","",'V.1.'!L191)</f>
        <v/>
      </c>
      <c r="V865" s="205" t="str">
        <f>IF('V.1.'!M191="","",'V.1.'!M191)</f>
        <v/>
      </c>
      <c r="W865" s="205" t="str">
        <f>IF('V.1.'!N191="","",'V.1.'!N191)</f>
        <v/>
      </c>
      <c r="X865" s="205" t="str">
        <f>IF('V.1.'!O191="","",'V.1.'!O191)</f>
        <v/>
      </c>
      <c r="Y865" s="205" t="str">
        <f>IF('V.1.'!P191="","",'V.1.'!P191)</f>
        <v/>
      </c>
      <c r="Z865" s="158" t="str">
        <f>IF('V.1.'!Q191="","",'V.1.'!Q191)</f>
        <v/>
      </c>
      <c r="AA865" s="113"/>
      <c r="AB865" s="113"/>
      <c r="AC865" s="113"/>
      <c r="AD865" s="113"/>
    </row>
    <row r="866" spans="4:30" x14ac:dyDescent="0.25">
      <c r="D866" s="2454" t="str">
        <f t="shared" si="29"/>
        <v xml:space="preserve"> - </v>
      </c>
      <c r="E866" s="2454" t="str">
        <f t="shared" si="30"/>
        <v xml:space="preserve"> - </v>
      </c>
      <c r="F866" s="2421" t="s">
        <v>4044</v>
      </c>
      <c r="G866" s="1416" t="s">
        <v>5300</v>
      </c>
      <c r="H866" s="134">
        <v>5</v>
      </c>
      <c r="I866" s="135">
        <v>1</v>
      </c>
      <c r="J866" s="136">
        <v>165</v>
      </c>
      <c r="K866" s="301">
        <f>IF('V.1.'!A192="","",'V.1.'!A192)</f>
        <v>165</v>
      </c>
      <c r="L866" s="301" t="str">
        <f>IF('V.1.'!B192="","",'V.1.'!B192)</f>
        <v/>
      </c>
      <c r="M866" s="301" t="str">
        <f ca="1">IF('V.1.'!C192="","",'V.1.'!C192)</f>
        <v/>
      </c>
      <c r="N866" s="301" t="str">
        <f>IF('V.1.'!D192="","",'V.1.'!D192)</f>
        <v/>
      </c>
      <c r="O866" s="301" t="str">
        <f ca="1">IF('V.1.'!E192="","",'V.1.'!E192)</f>
        <v/>
      </c>
      <c r="P866" s="301" t="str">
        <f>IF('V.1.'!F192="","",'V.1.'!F192)</f>
        <v/>
      </c>
      <c r="Q866" s="301" t="str">
        <f ca="1">IF('V.1.'!R192="","",'V.1.'!R192)</f>
        <v/>
      </c>
      <c r="R866" s="301" t="str">
        <f>IF('V.1.'!H192="","",'V.1.'!H192)</f>
        <v/>
      </c>
      <c r="S866" s="301" t="str">
        <f>IF('V.1.'!I192="","",'V.1.'!I192)</f>
        <v/>
      </c>
      <c r="T866" s="301" t="str">
        <f>IF('V.1.'!J192="","",'V.1.'!J192)</f>
        <v/>
      </c>
      <c r="U866" s="205" t="str">
        <f>IF('V.1.'!L192="","",'V.1.'!L192)</f>
        <v/>
      </c>
      <c r="V866" s="205" t="str">
        <f>IF('V.1.'!M192="","",'V.1.'!M192)</f>
        <v/>
      </c>
      <c r="W866" s="205" t="str">
        <f>IF('V.1.'!N192="","",'V.1.'!N192)</f>
        <v/>
      </c>
      <c r="X866" s="205" t="str">
        <f>IF('V.1.'!O192="","",'V.1.'!O192)</f>
        <v/>
      </c>
      <c r="Y866" s="205" t="str">
        <f>IF('V.1.'!P192="","",'V.1.'!P192)</f>
        <v/>
      </c>
      <c r="Z866" s="158" t="str">
        <f>IF('V.1.'!Q192="","",'V.1.'!Q192)</f>
        <v/>
      </c>
      <c r="AA866" s="113"/>
      <c r="AB866" s="113"/>
      <c r="AC866" s="113"/>
      <c r="AD866" s="113"/>
    </row>
    <row r="867" spans="4:30" x14ac:dyDescent="0.25">
      <c r="D867" s="2454" t="str">
        <f t="shared" si="29"/>
        <v xml:space="preserve"> - </v>
      </c>
      <c r="E867" s="2454" t="str">
        <f t="shared" si="30"/>
        <v xml:space="preserve"> - </v>
      </c>
      <c r="F867" s="2421" t="s">
        <v>4045</v>
      </c>
      <c r="G867" s="1416" t="s">
        <v>5300</v>
      </c>
      <c r="H867" s="134">
        <v>5</v>
      </c>
      <c r="I867" s="135">
        <v>1</v>
      </c>
      <c r="J867" s="136">
        <v>166</v>
      </c>
      <c r="K867" s="301">
        <f>IF('V.1.'!A193="","",'V.1.'!A193)</f>
        <v>166</v>
      </c>
      <c r="L867" s="301" t="str">
        <f>IF('V.1.'!B193="","",'V.1.'!B193)</f>
        <v/>
      </c>
      <c r="M867" s="301" t="str">
        <f ca="1">IF('V.1.'!C193="","",'V.1.'!C193)</f>
        <v/>
      </c>
      <c r="N867" s="301" t="str">
        <f>IF('V.1.'!D193="","",'V.1.'!D193)</f>
        <v/>
      </c>
      <c r="O867" s="301" t="str">
        <f ca="1">IF('V.1.'!E193="","",'V.1.'!E193)</f>
        <v/>
      </c>
      <c r="P867" s="301" t="str">
        <f>IF('V.1.'!F193="","",'V.1.'!F193)</f>
        <v/>
      </c>
      <c r="Q867" s="301" t="str">
        <f ca="1">IF('V.1.'!R193="","",'V.1.'!R193)</f>
        <v/>
      </c>
      <c r="R867" s="301" t="str">
        <f>IF('V.1.'!H193="","",'V.1.'!H193)</f>
        <v/>
      </c>
      <c r="S867" s="301" t="str">
        <f>IF('V.1.'!I193="","",'V.1.'!I193)</f>
        <v/>
      </c>
      <c r="T867" s="301" t="str">
        <f>IF('V.1.'!J193="","",'V.1.'!J193)</f>
        <v/>
      </c>
      <c r="U867" s="205" t="str">
        <f>IF('V.1.'!L193="","",'V.1.'!L193)</f>
        <v/>
      </c>
      <c r="V867" s="205" t="str">
        <f>IF('V.1.'!M193="","",'V.1.'!M193)</f>
        <v/>
      </c>
      <c r="W867" s="205" t="str">
        <f>IF('V.1.'!N193="","",'V.1.'!N193)</f>
        <v/>
      </c>
      <c r="X867" s="205" t="str">
        <f>IF('V.1.'!O193="","",'V.1.'!O193)</f>
        <v/>
      </c>
      <c r="Y867" s="205" t="str">
        <f>IF('V.1.'!P193="","",'V.1.'!P193)</f>
        <v/>
      </c>
      <c r="Z867" s="158" t="str">
        <f>IF('V.1.'!Q193="","",'V.1.'!Q193)</f>
        <v/>
      </c>
      <c r="AA867" s="113"/>
      <c r="AB867" s="113"/>
      <c r="AC867" s="113"/>
      <c r="AD867" s="113"/>
    </row>
    <row r="868" spans="4:30" x14ac:dyDescent="0.25">
      <c r="D868" s="2454" t="str">
        <f t="shared" si="29"/>
        <v xml:space="preserve"> - </v>
      </c>
      <c r="E868" s="2454" t="str">
        <f t="shared" si="30"/>
        <v xml:space="preserve"> - </v>
      </c>
      <c r="F868" s="2421" t="s">
        <v>4046</v>
      </c>
      <c r="G868" s="1416" t="s">
        <v>5300</v>
      </c>
      <c r="H868" s="134">
        <v>5</v>
      </c>
      <c r="I868" s="135">
        <v>1</v>
      </c>
      <c r="J868" s="136">
        <v>167</v>
      </c>
      <c r="K868" s="301">
        <f>IF('V.1.'!A194="","",'V.1.'!A194)</f>
        <v>167</v>
      </c>
      <c r="L868" s="301" t="str">
        <f>IF('V.1.'!B194="","",'V.1.'!B194)</f>
        <v/>
      </c>
      <c r="M868" s="301" t="str">
        <f ca="1">IF('V.1.'!C194="","",'V.1.'!C194)</f>
        <v/>
      </c>
      <c r="N868" s="301" t="str">
        <f>IF('V.1.'!D194="","",'V.1.'!D194)</f>
        <v/>
      </c>
      <c r="O868" s="301" t="str">
        <f ca="1">IF('V.1.'!E194="","",'V.1.'!E194)</f>
        <v/>
      </c>
      <c r="P868" s="301" t="str">
        <f>IF('V.1.'!F194="","",'V.1.'!F194)</f>
        <v/>
      </c>
      <c r="Q868" s="301" t="str">
        <f ca="1">IF('V.1.'!R194="","",'V.1.'!R194)</f>
        <v/>
      </c>
      <c r="R868" s="301" t="str">
        <f>IF('V.1.'!H194="","",'V.1.'!H194)</f>
        <v/>
      </c>
      <c r="S868" s="301" t="str">
        <f>IF('V.1.'!I194="","",'V.1.'!I194)</f>
        <v/>
      </c>
      <c r="T868" s="301" t="str">
        <f>IF('V.1.'!J194="","",'V.1.'!J194)</f>
        <v/>
      </c>
      <c r="U868" s="205" t="str">
        <f>IF('V.1.'!L194="","",'V.1.'!L194)</f>
        <v/>
      </c>
      <c r="V868" s="205" t="str">
        <f>IF('V.1.'!M194="","",'V.1.'!M194)</f>
        <v/>
      </c>
      <c r="W868" s="205" t="str">
        <f>IF('V.1.'!N194="","",'V.1.'!N194)</f>
        <v/>
      </c>
      <c r="X868" s="205" t="str">
        <f>IF('V.1.'!O194="","",'V.1.'!O194)</f>
        <v/>
      </c>
      <c r="Y868" s="205" t="str">
        <f>IF('V.1.'!P194="","",'V.1.'!P194)</f>
        <v/>
      </c>
      <c r="Z868" s="158" t="str">
        <f>IF('V.1.'!Q194="","",'V.1.'!Q194)</f>
        <v/>
      </c>
      <c r="AA868" s="113"/>
      <c r="AB868" s="113"/>
      <c r="AC868" s="113"/>
      <c r="AD868" s="113"/>
    </row>
    <row r="869" spans="4:30" x14ac:dyDescent="0.25">
      <c r="D869" s="2454" t="str">
        <f t="shared" ref="D869:D932" si="31">IF(E869=" - "," - ","CUI"&amp;TEXT(E869,"0000000000")&amp;"_Cap"&amp;H869&amp;"Pct"&amp;TEXT(I869,"000")&amp;"Rd"&amp;TEXT(J869,"000"))</f>
        <v xml:space="preserve"> - </v>
      </c>
      <c r="E869" s="2454" t="str">
        <f t="shared" si="30"/>
        <v xml:space="preserve"> - </v>
      </c>
      <c r="F869" s="2421" t="s">
        <v>4047</v>
      </c>
      <c r="G869" s="1416" t="s">
        <v>5300</v>
      </c>
      <c r="H869" s="134">
        <v>5</v>
      </c>
      <c r="I869" s="135">
        <v>1</v>
      </c>
      <c r="J869" s="136">
        <v>168</v>
      </c>
      <c r="K869" s="301">
        <f>IF('V.1.'!A195="","",'V.1.'!A195)</f>
        <v>168</v>
      </c>
      <c r="L869" s="301" t="str">
        <f>IF('V.1.'!B195="","",'V.1.'!B195)</f>
        <v/>
      </c>
      <c r="M869" s="301" t="str">
        <f ca="1">IF('V.1.'!C195="","",'V.1.'!C195)</f>
        <v/>
      </c>
      <c r="N869" s="301" t="str">
        <f>IF('V.1.'!D195="","",'V.1.'!D195)</f>
        <v/>
      </c>
      <c r="O869" s="301" t="str">
        <f ca="1">IF('V.1.'!E195="","",'V.1.'!E195)</f>
        <v/>
      </c>
      <c r="P869" s="301" t="str">
        <f>IF('V.1.'!F195="","",'V.1.'!F195)</f>
        <v/>
      </c>
      <c r="Q869" s="301" t="str">
        <f ca="1">IF('V.1.'!R195="","",'V.1.'!R195)</f>
        <v/>
      </c>
      <c r="R869" s="301" t="str">
        <f>IF('V.1.'!H195="","",'V.1.'!H195)</f>
        <v/>
      </c>
      <c r="S869" s="301" t="str">
        <f>IF('V.1.'!I195="","",'V.1.'!I195)</f>
        <v/>
      </c>
      <c r="T869" s="301" t="str">
        <f>IF('V.1.'!J195="","",'V.1.'!J195)</f>
        <v/>
      </c>
      <c r="U869" s="205" t="str">
        <f>IF('V.1.'!L195="","",'V.1.'!L195)</f>
        <v/>
      </c>
      <c r="V869" s="205" t="str">
        <f>IF('V.1.'!M195="","",'V.1.'!M195)</f>
        <v/>
      </c>
      <c r="W869" s="205" t="str">
        <f>IF('V.1.'!N195="","",'V.1.'!N195)</f>
        <v/>
      </c>
      <c r="X869" s="205" t="str">
        <f>IF('V.1.'!O195="","",'V.1.'!O195)</f>
        <v/>
      </c>
      <c r="Y869" s="205" t="str">
        <f>IF('V.1.'!P195="","",'V.1.'!P195)</f>
        <v/>
      </c>
      <c r="Z869" s="158" t="str">
        <f>IF('V.1.'!Q195="","",'V.1.'!Q195)</f>
        <v/>
      </c>
      <c r="AA869" s="113"/>
      <c r="AB869" s="113"/>
      <c r="AC869" s="113"/>
      <c r="AD869" s="113"/>
    </row>
    <row r="870" spans="4:30" x14ac:dyDescent="0.25">
      <c r="D870" s="2454" t="str">
        <f t="shared" si="31"/>
        <v xml:space="preserve"> - </v>
      </c>
      <c r="E870" s="2454" t="str">
        <f t="shared" si="30"/>
        <v xml:space="preserve"> - </v>
      </c>
      <c r="F870" s="2421" t="s">
        <v>4048</v>
      </c>
      <c r="G870" s="1416" t="s">
        <v>5300</v>
      </c>
      <c r="H870" s="134">
        <v>5</v>
      </c>
      <c r="I870" s="135">
        <v>1</v>
      </c>
      <c r="J870" s="136">
        <v>169</v>
      </c>
      <c r="K870" s="301">
        <f>IF('V.1.'!A196="","",'V.1.'!A196)</f>
        <v>169</v>
      </c>
      <c r="L870" s="301" t="str">
        <f>IF('V.1.'!B196="","",'V.1.'!B196)</f>
        <v/>
      </c>
      <c r="M870" s="301" t="str">
        <f ca="1">IF('V.1.'!C196="","",'V.1.'!C196)</f>
        <v/>
      </c>
      <c r="N870" s="301" t="str">
        <f>IF('V.1.'!D196="","",'V.1.'!D196)</f>
        <v/>
      </c>
      <c r="O870" s="301" t="str">
        <f ca="1">IF('V.1.'!E196="","",'V.1.'!E196)</f>
        <v/>
      </c>
      <c r="P870" s="301" t="str">
        <f>IF('V.1.'!F196="","",'V.1.'!F196)</f>
        <v/>
      </c>
      <c r="Q870" s="301" t="str">
        <f ca="1">IF('V.1.'!R196="","",'V.1.'!R196)</f>
        <v/>
      </c>
      <c r="R870" s="301" t="str">
        <f>IF('V.1.'!H196="","",'V.1.'!H196)</f>
        <v/>
      </c>
      <c r="S870" s="301" t="str">
        <f>IF('V.1.'!I196="","",'V.1.'!I196)</f>
        <v/>
      </c>
      <c r="T870" s="301" t="str">
        <f>IF('V.1.'!J196="","",'V.1.'!J196)</f>
        <v/>
      </c>
      <c r="U870" s="205" t="str">
        <f>IF('V.1.'!L196="","",'V.1.'!L196)</f>
        <v/>
      </c>
      <c r="V870" s="205" t="str">
        <f>IF('V.1.'!M196="","",'V.1.'!M196)</f>
        <v/>
      </c>
      <c r="W870" s="205" t="str">
        <f>IF('V.1.'!N196="","",'V.1.'!N196)</f>
        <v/>
      </c>
      <c r="X870" s="205" t="str">
        <f>IF('V.1.'!O196="","",'V.1.'!O196)</f>
        <v/>
      </c>
      <c r="Y870" s="205" t="str">
        <f>IF('V.1.'!P196="","",'V.1.'!P196)</f>
        <v/>
      </c>
      <c r="Z870" s="158" t="str">
        <f>IF('V.1.'!Q196="","",'V.1.'!Q196)</f>
        <v/>
      </c>
      <c r="AA870" s="113"/>
      <c r="AB870" s="113"/>
      <c r="AC870" s="113"/>
      <c r="AD870" s="113"/>
    </row>
    <row r="871" spans="4:30" x14ac:dyDescent="0.25">
      <c r="D871" s="2454" t="str">
        <f t="shared" si="31"/>
        <v xml:space="preserve"> - </v>
      </c>
      <c r="E871" s="2454" t="str">
        <f t="shared" si="30"/>
        <v xml:space="preserve"> - </v>
      </c>
      <c r="F871" s="2421" t="s">
        <v>4049</v>
      </c>
      <c r="G871" s="1416" t="s">
        <v>5300</v>
      </c>
      <c r="H871" s="134">
        <v>5</v>
      </c>
      <c r="I871" s="135">
        <v>1</v>
      </c>
      <c r="J871" s="136">
        <v>170</v>
      </c>
      <c r="K871" s="301">
        <f>IF('V.1.'!A197="","",'V.1.'!A197)</f>
        <v>170</v>
      </c>
      <c r="L871" s="301" t="str">
        <f>IF('V.1.'!B197="","",'V.1.'!B197)</f>
        <v/>
      </c>
      <c r="M871" s="301" t="str">
        <f ca="1">IF('V.1.'!C197="","",'V.1.'!C197)</f>
        <v/>
      </c>
      <c r="N871" s="301" t="str">
        <f>IF('V.1.'!D197="","",'V.1.'!D197)</f>
        <v/>
      </c>
      <c r="O871" s="301" t="str">
        <f ca="1">IF('V.1.'!E197="","",'V.1.'!E197)</f>
        <v/>
      </c>
      <c r="P871" s="301" t="str">
        <f>IF('V.1.'!F197="","",'V.1.'!F197)</f>
        <v/>
      </c>
      <c r="Q871" s="301" t="str">
        <f ca="1">IF('V.1.'!R197="","",'V.1.'!R197)</f>
        <v/>
      </c>
      <c r="R871" s="301" t="str">
        <f>IF('V.1.'!H197="","",'V.1.'!H197)</f>
        <v/>
      </c>
      <c r="S871" s="301" t="str">
        <f>IF('V.1.'!I197="","",'V.1.'!I197)</f>
        <v/>
      </c>
      <c r="T871" s="301" t="str">
        <f>IF('V.1.'!J197="","",'V.1.'!J197)</f>
        <v/>
      </c>
      <c r="U871" s="205" t="str">
        <f>IF('V.1.'!L197="","",'V.1.'!L197)</f>
        <v/>
      </c>
      <c r="V871" s="205" t="str">
        <f>IF('V.1.'!M197="","",'V.1.'!M197)</f>
        <v/>
      </c>
      <c r="W871" s="205" t="str">
        <f>IF('V.1.'!N197="","",'V.1.'!N197)</f>
        <v/>
      </c>
      <c r="X871" s="205" t="str">
        <f>IF('V.1.'!O197="","",'V.1.'!O197)</f>
        <v/>
      </c>
      <c r="Y871" s="205" t="str">
        <f>IF('V.1.'!P197="","",'V.1.'!P197)</f>
        <v/>
      </c>
      <c r="Z871" s="158" t="str">
        <f>IF('V.1.'!Q197="","",'V.1.'!Q197)</f>
        <v/>
      </c>
      <c r="AA871" s="113"/>
      <c r="AB871" s="113"/>
      <c r="AC871" s="113"/>
      <c r="AD871" s="113"/>
    </row>
    <row r="872" spans="4:30" x14ac:dyDescent="0.25">
      <c r="D872" s="2454" t="str">
        <f t="shared" si="31"/>
        <v xml:space="preserve"> - </v>
      </c>
      <c r="E872" s="2454" t="str">
        <f t="shared" si="30"/>
        <v xml:space="preserve"> - </v>
      </c>
      <c r="F872" s="2421" t="s">
        <v>4050</v>
      </c>
      <c r="G872" s="1416" t="s">
        <v>5300</v>
      </c>
      <c r="H872" s="134">
        <v>5</v>
      </c>
      <c r="I872" s="135">
        <v>1</v>
      </c>
      <c r="J872" s="136">
        <v>171</v>
      </c>
      <c r="K872" s="301">
        <f>IF('V.1.'!A198="","",'V.1.'!A198)</f>
        <v>171</v>
      </c>
      <c r="L872" s="301" t="str">
        <f>IF('V.1.'!B198="","",'V.1.'!B198)</f>
        <v/>
      </c>
      <c r="M872" s="301" t="str">
        <f ca="1">IF('V.1.'!C198="","",'V.1.'!C198)</f>
        <v/>
      </c>
      <c r="N872" s="301" t="str">
        <f>IF('V.1.'!D198="","",'V.1.'!D198)</f>
        <v/>
      </c>
      <c r="O872" s="301" t="str">
        <f ca="1">IF('V.1.'!E198="","",'V.1.'!E198)</f>
        <v/>
      </c>
      <c r="P872" s="301" t="str">
        <f>IF('V.1.'!F198="","",'V.1.'!F198)</f>
        <v/>
      </c>
      <c r="Q872" s="301" t="str">
        <f ca="1">IF('V.1.'!R198="","",'V.1.'!R198)</f>
        <v/>
      </c>
      <c r="R872" s="301" t="str">
        <f>IF('V.1.'!H198="","",'V.1.'!H198)</f>
        <v/>
      </c>
      <c r="S872" s="301" t="str">
        <f>IF('V.1.'!I198="","",'V.1.'!I198)</f>
        <v/>
      </c>
      <c r="T872" s="301" t="str">
        <f>IF('V.1.'!J198="","",'V.1.'!J198)</f>
        <v/>
      </c>
      <c r="U872" s="205" t="str">
        <f>IF('V.1.'!L198="","",'V.1.'!L198)</f>
        <v/>
      </c>
      <c r="V872" s="205" t="str">
        <f>IF('V.1.'!M198="","",'V.1.'!M198)</f>
        <v/>
      </c>
      <c r="W872" s="205" t="str">
        <f>IF('V.1.'!N198="","",'V.1.'!N198)</f>
        <v/>
      </c>
      <c r="X872" s="205" t="str">
        <f>IF('V.1.'!O198="","",'V.1.'!O198)</f>
        <v/>
      </c>
      <c r="Y872" s="205" t="str">
        <f>IF('V.1.'!P198="","",'V.1.'!P198)</f>
        <v/>
      </c>
      <c r="Z872" s="158" t="str">
        <f>IF('V.1.'!Q198="","",'V.1.'!Q198)</f>
        <v/>
      </c>
      <c r="AA872" s="113"/>
      <c r="AB872" s="113"/>
      <c r="AC872" s="113"/>
      <c r="AD872" s="113"/>
    </row>
    <row r="873" spans="4:30" x14ac:dyDescent="0.25">
      <c r="D873" s="2454" t="str">
        <f t="shared" si="31"/>
        <v xml:space="preserve"> - </v>
      </c>
      <c r="E873" s="2454" t="str">
        <f t="shared" si="30"/>
        <v xml:space="preserve"> - </v>
      </c>
      <c r="F873" s="2421" t="s">
        <v>4051</v>
      </c>
      <c r="G873" s="1416" t="s">
        <v>5300</v>
      </c>
      <c r="H873" s="134">
        <v>5</v>
      </c>
      <c r="I873" s="135">
        <v>1</v>
      </c>
      <c r="J873" s="136">
        <v>172</v>
      </c>
      <c r="K873" s="301">
        <f>IF('V.1.'!A199="","",'V.1.'!A199)</f>
        <v>172</v>
      </c>
      <c r="L873" s="301" t="str">
        <f>IF('V.1.'!B199="","",'V.1.'!B199)</f>
        <v/>
      </c>
      <c r="M873" s="301" t="str">
        <f ca="1">IF('V.1.'!C199="","",'V.1.'!C199)</f>
        <v/>
      </c>
      <c r="N873" s="301" t="str">
        <f>IF('V.1.'!D199="","",'V.1.'!D199)</f>
        <v/>
      </c>
      <c r="O873" s="301" t="str">
        <f ca="1">IF('V.1.'!E199="","",'V.1.'!E199)</f>
        <v/>
      </c>
      <c r="P873" s="301" t="str">
        <f>IF('V.1.'!F199="","",'V.1.'!F199)</f>
        <v/>
      </c>
      <c r="Q873" s="301" t="str">
        <f ca="1">IF('V.1.'!R199="","",'V.1.'!R199)</f>
        <v/>
      </c>
      <c r="R873" s="301" t="str">
        <f>IF('V.1.'!H199="","",'V.1.'!H199)</f>
        <v/>
      </c>
      <c r="S873" s="301" t="str">
        <f>IF('V.1.'!I199="","",'V.1.'!I199)</f>
        <v/>
      </c>
      <c r="T873" s="301" t="str">
        <f>IF('V.1.'!J199="","",'V.1.'!J199)</f>
        <v/>
      </c>
      <c r="U873" s="205" t="str">
        <f>IF('V.1.'!L199="","",'V.1.'!L199)</f>
        <v/>
      </c>
      <c r="V873" s="205" t="str">
        <f>IF('V.1.'!M199="","",'V.1.'!M199)</f>
        <v/>
      </c>
      <c r="W873" s="205" t="str">
        <f>IF('V.1.'!N199="","",'V.1.'!N199)</f>
        <v/>
      </c>
      <c r="X873" s="205" t="str">
        <f>IF('V.1.'!O199="","",'V.1.'!O199)</f>
        <v/>
      </c>
      <c r="Y873" s="205" t="str">
        <f>IF('V.1.'!P199="","",'V.1.'!P199)</f>
        <v/>
      </c>
      <c r="Z873" s="158" t="str">
        <f>IF('V.1.'!Q199="","",'V.1.'!Q199)</f>
        <v/>
      </c>
      <c r="AA873" s="113"/>
      <c r="AB873" s="113"/>
      <c r="AC873" s="113"/>
      <c r="AD873" s="113"/>
    </row>
    <row r="874" spans="4:30" x14ac:dyDescent="0.25">
      <c r="D874" s="2454" t="str">
        <f t="shared" si="31"/>
        <v xml:space="preserve"> - </v>
      </c>
      <c r="E874" s="2454" t="str">
        <f t="shared" si="30"/>
        <v xml:space="preserve"> - </v>
      </c>
      <c r="F874" s="2421" t="s">
        <v>4052</v>
      </c>
      <c r="G874" s="1416" t="s">
        <v>5300</v>
      </c>
      <c r="H874" s="134">
        <v>5</v>
      </c>
      <c r="I874" s="135">
        <v>1</v>
      </c>
      <c r="J874" s="136">
        <v>173</v>
      </c>
      <c r="K874" s="301">
        <f>IF('V.1.'!A200="","",'V.1.'!A200)</f>
        <v>173</v>
      </c>
      <c r="L874" s="301" t="str">
        <f>IF('V.1.'!B200="","",'V.1.'!B200)</f>
        <v/>
      </c>
      <c r="M874" s="301" t="str">
        <f ca="1">IF('V.1.'!C200="","",'V.1.'!C200)</f>
        <v/>
      </c>
      <c r="N874" s="301" t="str">
        <f>IF('V.1.'!D200="","",'V.1.'!D200)</f>
        <v/>
      </c>
      <c r="O874" s="301" t="str">
        <f ca="1">IF('V.1.'!E200="","",'V.1.'!E200)</f>
        <v/>
      </c>
      <c r="P874" s="301" t="str">
        <f>IF('V.1.'!F200="","",'V.1.'!F200)</f>
        <v/>
      </c>
      <c r="Q874" s="301" t="str">
        <f ca="1">IF('V.1.'!R200="","",'V.1.'!R200)</f>
        <v/>
      </c>
      <c r="R874" s="301" t="str">
        <f>IF('V.1.'!H200="","",'V.1.'!H200)</f>
        <v/>
      </c>
      <c r="S874" s="301" t="str">
        <f>IF('V.1.'!I200="","",'V.1.'!I200)</f>
        <v/>
      </c>
      <c r="T874" s="301" t="str">
        <f>IF('V.1.'!J200="","",'V.1.'!J200)</f>
        <v/>
      </c>
      <c r="U874" s="205" t="str">
        <f>IF('V.1.'!L200="","",'V.1.'!L200)</f>
        <v/>
      </c>
      <c r="V874" s="205" t="str">
        <f>IF('V.1.'!M200="","",'V.1.'!M200)</f>
        <v/>
      </c>
      <c r="W874" s="205" t="str">
        <f>IF('V.1.'!N200="","",'V.1.'!N200)</f>
        <v/>
      </c>
      <c r="X874" s="205" t="str">
        <f>IF('V.1.'!O200="","",'V.1.'!O200)</f>
        <v/>
      </c>
      <c r="Y874" s="205" t="str">
        <f>IF('V.1.'!P200="","",'V.1.'!P200)</f>
        <v/>
      </c>
      <c r="Z874" s="158" t="str">
        <f>IF('V.1.'!Q200="","",'V.1.'!Q200)</f>
        <v/>
      </c>
      <c r="AA874" s="113"/>
      <c r="AB874" s="113"/>
      <c r="AC874" s="113"/>
      <c r="AD874" s="113"/>
    </row>
    <row r="875" spans="4:30" x14ac:dyDescent="0.25">
      <c r="D875" s="2454" t="str">
        <f t="shared" si="31"/>
        <v xml:space="preserve"> - </v>
      </c>
      <c r="E875" s="2454" t="str">
        <f t="shared" si="30"/>
        <v xml:space="preserve"> - </v>
      </c>
      <c r="F875" s="2421" t="s">
        <v>4053</v>
      </c>
      <c r="G875" s="1416" t="s">
        <v>5300</v>
      </c>
      <c r="H875" s="134">
        <v>5</v>
      </c>
      <c r="I875" s="135">
        <v>1</v>
      </c>
      <c r="J875" s="136">
        <v>174</v>
      </c>
      <c r="K875" s="301">
        <f>IF('V.1.'!A201="","",'V.1.'!A201)</f>
        <v>174</v>
      </c>
      <c r="L875" s="301" t="str">
        <f>IF('V.1.'!B201="","",'V.1.'!B201)</f>
        <v/>
      </c>
      <c r="M875" s="301" t="str">
        <f ca="1">IF('V.1.'!C201="","",'V.1.'!C201)</f>
        <v/>
      </c>
      <c r="N875" s="301" t="str">
        <f>IF('V.1.'!D201="","",'V.1.'!D201)</f>
        <v/>
      </c>
      <c r="O875" s="301" t="str">
        <f ca="1">IF('V.1.'!E201="","",'V.1.'!E201)</f>
        <v/>
      </c>
      <c r="P875" s="301" t="str">
        <f>IF('V.1.'!F201="","",'V.1.'!F201)</f>
        <v/>
      </c>
      <c r="Q875" s="301" t="str">
        <f ca="1">IF('V.1.'!R201="","",'V.1.'!R201)</f>
        <v/>
      </c>
      <c r="R875" s="301" t="str">
        <f>IF('V.1.'!H201="","",'V.1.'!H201)</f>
        <v/>
      </c>
      <c r="S875" s="301" t="str">
        <f>IF('V.1.'!I201="","",'V.1.'!I201)</f>
        <v/>
      </c>
      <c r="T875" s="301" t="str">
        <f>IF('V.1.'!J201="","",'V.1.'!J201)</f>
        <v/>
      </c>
      <c r="U875" s="205" t="str">
        <f>IF('V.1.'!L201="","",'V.1.'!L201)</f>
        <v/>
      </c>
      <c r="V875" s="205" t="str">
        <f>IF('V.1.'!M201="","",'V.1.'!M201)</f>
        <v/>
      </c>
      <c r="W875" s="205" t="str">
        <f>IF('V.1.'!N201="","",'V.1.'!N201)</f>
        <v/>
      </c>
      <c r="X875" s="205" t="str">
        <f>IF('V.1.'!O201="","",'V.1.'!O201)</f>
        <v/>
      </c>
      <c r="Y875" s="205" t="str">
        <f>IF('V.1.'!P201="","",'V.1.'!P201)</f>
        <v/>
      </c>
      <c r="Z875" s="158" t="str">
        <f>IF('V.1.'!Q201="","",'V.1.'!Q201)</f>
        <v/>
      </c>
      <c r="AA875" s="113"/>
      <c r="AB875" s="113"/>
      <c r="AC875" s="113"/>
      <c r="AD875" s="113"/>
    </row>
    <row r="876" spans="4:30" x14ac:dyDescent="0.25">
      <c r="D876" s="2454" t="str">
        <f t="shared" si="31"/>
        <v xml:space="preserve"> - </v>
      </c>
      <c r="E876" s="2454" t="str">
        <f t="shared" si="30"/>
        <v xml:space="preserve"> - </v>
      </c>
      <c r="F876" s="2421" t="s">
        <v>4054</v>
      </c>
      <c r="G876" s="1416" t="s">
        <v>5300</v>
      </c>
      <c r="H876" s="134">
        <v>5</v>
      </c>
      <c r="I876" s="135">
        <v>1</v>
      </c>
      <c r="J876" s="136">
        <v>175</v>
      </c>
      <c r="K876" s="301">
        <f>IF('V.1.'!A202="","",'V.1.'!A202)</f>
        <v>175</v>
      </c>
      <c r="L876" s="301" t="str">
        <f>IF('V.1.'!B202="","",'V.1.'!B202)</f>
        <v/>
      </c>
      <c r="M876" s="301" t="str">
        <f ca="1">IF('V.1.'!C202="","",'V.1.'!C202)</f>
        <v/>
      </c>
      <c r="N876" s="301" t="str">
        <f>IF('V.1.'!D202="","",'V.1.'!D202)</f>
        <v/>
      </c>
      <c r="O876" s="301" t="str">
        <f ca="1">IF('V.1.'!E202="","",'V.1.'!E202)</f>
        <v/>
      </c>
      <c r="P876" s="301" t="str">
        <f>IF('V.1.'!F202="","",'V.1.'!F202)</f>
        <v/>
      </c>
      <c r="Q876" s="301" t="str">
        <f ca="1">IF('V.1.'!R202="","",'V.1.'!R202)</f>
        <v/>
      </c>
      <c r="R876" s="301" t="str">
        <f>IF('V.1.'!H202="","",'V.1.'!H202)</f>
        <v/>
      </c>
      <c r="S876" s="301" t="str">
        <f>IF('V.1.'!I202="","",'V.1.'!I202)</f>
        <v/>
      </c>
      <c r="T876" s="301" t="str">
        <f>IF('V.1.'!J202="","",'V.1.'!J202)</f>
        <v/>
      </c>
      <c r="U876" s="205" t="str">
        <f>IF('V.1.'!L202="","",'V.1.'!L202)</f>
        <v/>
      </c>
      <c r="V876" s="205" t="str">
        <f>IF('V.1.'!M202="","",'V.1.'!M202)</f>
        <v/>
      </c>
      <c r="W876" s="205" t="str">
        <f>IF('V.1.'!N202="","",'V.1.'!N202)</f>
        <v/>
      </c>
      <c r="X876" s="205" t="str">
        <f>IF('V.1.'!O202="","",'V.1.'!O202)</f>
        <v/>
      </c>
      <c r="Y876" s="205" t="str">
        <f>IF('V.1.'!P202="","",'V.1.'!P202)</f>
        <v/>
      </c>
      <c r="Z876" s="158" t="str">
        <f>IF('V.1.'!Q202="","",'V.1.'!Q202)</f>
        <v/>
      </c>
      <c r="AA876" s="113"/>
      <c r="AB876" s="113"/>
      <c r="AC876" s="113"/>
      <c r="AD876" s="113"/>
    </row>
    <row r="877" spans="4:30" x14ac:dyDescent="0.25">
      <c r="D877" s="2454" t="str">
        <f t="shared" si="31"/>
        <v xml:space="preserve"> - </v>
      </c>
      <c r="E877" s="2454" t="str">
        <f t="shared" si="30"/>
        <v xml:space="preserve"> - </v>
      </c>
      <c r="F877" s="2421" t="s">
        <v>4055</v>
      </c>
      <c r="G877" s="1416" t="s">
        <v>5300</v>
      </c>
      <c r="H877" s="134">
        <v>5</v>
      </c>
      <c r="I877" s="135">
        <v>1</v>
      </c>
      <c r="J877" s="136">
        <v>176</v>
      </c>
      <c r="K877" s="301">
        <f>IF('V.1.'!A203="","",'V.1.'!A203)</f>
        <v>176</v>
      </c>
      <c r="L877" s="301" t="str">
        <f>IF('V.1.'!B203="","",'V.1.'!B203)</f>
        <v/>
      </c>
      <c r="M877" s="301" t="str">
        <f ca="1">IF('V.1.'!C203="","",'V.1.'!C203)</f>
        <v/>
      </c>
      <c r="N877" s="301" t="str">
        <f>IF('V.1.'!D203="","",'V.1.'!D203)</f>
        <v/>
      </c>
      <c r="O877" s="301" t="str">
        <f ca="1">IF('V.1.'!E203="","",'V.1.'!E203)</f>
        <v/>
      </c>
      <c r="P877" s="301" t="str">
        <f>IF('V.1.'!F203="","",'V.1.'!F203)</f>
        <v/>
      </c>
      <c r="Q877" s="301" t="str">
        <f ca="1">IF('V.1.'!R203="","",'V.1.'!R203)</f>
        <v/>
      </c>
      <c r="R877" s="301" t="str">
        <f>IF('V.1.'!H203="","",'V.1.'!H203)</f>
        <v/>
      </c>
      <c r="S877" s="301" t="str">
        <f>IF('V.1.'!I203="","",'V.1.'!I203)</f>
        <v/>
      </c>
      <c r="T877" s="301" t="str">
        <f>IF('V.1.'!J203="","",'V.1.'!J203)</f>
        <v/>
      </c>
      <c r="U877" s="205" t="str">
        <f>IF('V.1.'!L203="","",'V.1.'!L203)</f>
        <v/>
      </c>
      <c r="V877" s="205" t="str">
        <f>IF('V.1.'!M203="","",'V.1.'!M203)</f>
        <v/>
      </c>
      <c r="W877" s="205" t="str">
        <f>IF('V.1.'!N203="","",'V.1.'!N203)</f>
        <v/>
      </c>
      <c r="X877" s="205" t="str">
        <f>IF('V.1.'!O203="","",'V.1.'!O203)</f>
        <v/>
      </c>
      <c r="Y877" s="205" t="str">
        <f>IF('V.1.'!P203="","",'V.1.'!P203)</f>
        <v/>
      </c>
      <c r="Z877" s="158" t="str">
        <f>IF('V.1.'!Q203="","",'V.1.'!Q203)</f>
        <v/>
      </c>
      <c r="AA877" s="113"/>
      <c r="AB877" s="113"/>
      <c r="AC877" s="113"/>
      <c r="AD877" s="113"/>
    </row>
    <row r="878" spans="4:30" x14ac:dyDescent="0.25">
      <c r="D878" s="2454" t="str">
        <f t="shared" si="31"/>
        <v xml:space="preserve"> - </v>
      </c>
      <c r="E878" s="2454" t="str">
        <f t="shared" si="30"/>
        <v xml:space="preserve"> - </v>
      </c>
      <c r="F878" s="2421" t="s">
        <v>4056</v>
      </c>
      <c r="G878" s="1416" t="s">
        <v>5300</v>
      </c>
      <c r="H878" s="134">
        <v>5</v>
      </c>
      <c r="I878" s="135">
        <v>1</v>
      </c>
      <c r="J878" s="136">
        <v>177</v>
      </c>
      <c r="K878" s="301">
        <f>IF('V.1.'!A204="","",'V.1.'!A204)</f>
        <v>177</v>
      </c>
      <c r="L878" s="301" t="str">
        <f>IF('V.1.'!B204="","",'V.1.'!B204)</f>
        <v/>
      </c>
      <c r="M878" s="301" t="str">
        <f ca="1">IF('V.1.'!C204="","",'V.1.'!C204)</f>
        <v/>
      </c>
      <c r="N878" s="301" t="str">
        <f>IF('V.1.'!D204="","",'V.1.'!D204)</f>
        <v/>
      </c>
      <c r="O878" s="301" t="str">
        <f ca="1">IF('V.1.'!E204="","",'V.1.'!E204)</f>
        <v/>
      </c>
      <c r="P878" s="301" t="str">
        <f>IF('V.1.'!F204="","",'V.1.'!F204)</f>
        <v/>
      </c>
      <c r="Q878" s="301" t="str">
        <f ca="1">IF('V.1.'!R204="","",'V.1.'!R204)</f>
        <v/>
      </c>
      <c r="R878" s="301" t="str">
        <f>IF('V.1.'!H204="","",'V.1.'!H204)</f>
        <v/>
      </c>
      <c r="S878" s="301" t="str">
        <f>IF('V.1.'!I204="","",'V.1.'!I204)</f>
        <v/>
      </c>
      <c r="T878" s="301" t="str">
        <f>IF('V.1.'!J204="","",'V.1.'!J204)</f>
        <v/>
      </c>
      <c r="U878" s="205" t="str">
        <f>IF('V.1.'!L204="","",'V.1.'!L204)</f>
        <v/>
      </c>
      <c r="V878" s="205" t="str">
        <f>IF('V.1.'!M204="","",'V.1.'!M204)</f>
        <v/>
      </c>
      <c r="W878" s="205" t="str">
        <f>IF('V.1.'!N204="","",'V.1.'!N204)</f>
        <v/>
      </c>
      <c r="X878" s="205" t="str">
        <f>IF('V.1.'!O204="","",'V.1.'!O204)</f>
        <v/>
      </c>
      <c r="Y878" s="205" t="str">
        <f>IF('V.1.'!P204="","",'V.1.'!P204)</f>
        <v/>
      </c>
      <c r="Z878" s="158" t="str">
        <f>IF('V.1.'!Q204="","",'V.1.'!Q204)</f>
        <v/>
      </c>
      <c r="AA878" s="113"/>
      <c r="AB878" s="113"/>
      <c r="AC878" s="113"/>
      <c r="AD878" s="113"/>
    </row>
    <row r="879" spans="4:30" x14ac:dyDescent="0.25">
      <c r="D879" s="2454" t="str">
        <f t="shared" si="31"/>
        <v xml:space="preserve"> - </v>
      </c>
      <c r="E879" s="2454" t="str">
        <f t="shared" si="30"/>
        <v xml:space="preserve"> - </v>
      </c>
      <c r="F879" s="2421" t="s">
        <v>4057</v>
      </c>
      <c r="G879" s="1416" t="s">
        <v>5300</v>
      </c>
      <c r="H879" s="134">
        <v>5</v>
      </c>
      <c r="I879" s="135">
        <v>1</v>
      </c>
      <c r="J879" s="136">
        <v>178</v>
      </c>
      <c r="K879" s="301">
        <f>IF('V.1.'!A205="","",'V.1.'!A205)</f>
        <v>178</v>
      </c>
      <c r="L879" s="301" t="str">
        <f>IF('V.1.'!B205="","",'V.1.'!B205)</f>
        <v/>
      </c>
      <c r="M879" s="301" t="str">
        <f ca="1">IF('V.1.'!C205="","",'V.1.'!C205)</f>
        <v/>
      </c>
      <c r="N879" s="301" t="str">
        <f>IF('V.1.'!D205="","",'V.1.'!D205)</f>
        <v/>
      </c>
      <c r="O879" s="301" t="str">
        <f ca="1">IF('V.1.'!E205="","",'V.1.'!E205)</f>
        <v/>
      </c>
      <c r="P879" s="301" t="str">
        <f>IF('V.1.'!F205="","",'V.1.'!F205)</f>
        <v/>
      </c>
      <c r="Q879" s="301" t="str">
        <f ca="1">IF('V.1.'!R205="","",'V.1.'!R205)</f>
        <v/>
      </c>
      <c r="R879" s="301" t="str">
        <f>IF('V.1.'!H205="","",'V.1.'!H205)</f>
        <v/>
      </c>
      <c r="S879" s="301" t="str">
        <f>IF('V.1.'!I205="","",'V.1.'!I205)</f>
        <v/>
      </c>
      <c r="T879" s="301" t="str">
        <f>IF('V.1.'!J205="","",'V.1.'!J205)</f>
        <v/>
      </c>
      <c r="U879" s="205" t="str">
        <f>IF('V.1.'!L205="","",'V.1.'!L205)</f>
        <v/>
      </c>
      <c r="V879" s="205" t="str">
        <f>IF('V.1.'!M205="","",'V.1.'!M205)</f>
        <v/>
      </c>
      <c r="W879" s="205" t="str">
        <f>IF('V.1.'!N205="","",'V.1.'!N205)</f>
        <v/>
      </c>
      <c r="X879" s="205" t="str">
        <f>IF('V.1.'!O205="","",'V.1.'!O205)</f>
        <v/>
      </c>
      <c r="Y879" s="205" t="str">
        <f>IF('V.1.'!P205="","",'V.1.'!P205)</f>
        <v/>
      </c>
      <c r="Z879" s="158" t="str">
        <f>IF('V.1.'!Q205="","",'V.1.'!Q205)</f>
        <v/>
      </c>
      <c r="AA879" s="113"/>
      <c r="AB879" s="113"/>
      <c r="AC879" s="113"/>
      <c r="AD879" s="113"/>
    </row>
    <row r="880" spans="4:30" x14ac:dyDescent="0.25">
      <c r="D880" s="2454" t="str">
        <f t="shared" si="31"/>
        <v xml:space="preserve"> - </v>
      </c>
      <c r="E880" s="2454" t="str">
        <f t="shared" ref="E880:E943" si="32">E879</f>
        <v xml:space="preserve"> - </v>
      </c>
      <c r="F880" s="2421" t="s">
        <v>4058</v>
      </c>
      <c r="G880" s="1416" t="s">
        <v>5300</v>
      </c>
      <c r="H880" s="134">
        <v>5</v>
      </c>
      <c r="I880" s="135">
        <v>1</v>
      </c>
      <c r="J880" s="136">
        <v>179</v>
      </c>
      <c r="K880" s="301">
        <f>IF('V.1.'!A206="","",'V.1.'!A206)</f>
        <v>179</v>
      </c>
      <c r="L880" s="301" t="str">
        <f>IF('V.1.'!B206="","",'V.1.'!B206)</f>
        <v/>
      </c>
      <c r="M880" s="301" t="str">
        <f ca="1">IF('V.1.'!C206="","",'V.1.'!C206)</f>
        <v/>
      </c>
      <c r="N880" s="301" t="str">
        <f>IF('V.1.'!D206="","",'V.1.'!D206)</f>
        <v/>
      </c>
      <c r="O880" s="301" t="str">
        <f ca="1">IF('V.1.'!E206="","",'V.1.'!E206)</f>
        <v/>
      </c>
      <c r="P880" s="301" t="str">
        <f>IF('V.1.'!F206="","",'V.1.'!F206)</f>
        <v/>
      </c>
      <c r="Q880" s="301" t="str">
        <f ca="1">IF('V.1.'!R206="","",'V.1.'!R206)</f>
        <v/>
      </c>
      <c r="R880" s="301" t="str">
        <f>IF('V.1.'!H206="","",'V.1.'!H206)</f>
        <v/>
      </c>
      <c r="S880" s="301" t="str">
        <f>IF('V.1.'!I206="","",'V.1.'!I206)</f>
        <v/>
      </c>
      <c r="T880" s="301" t="str">
        <f>IF('V.1.'!J206="","",'V.1.'!J206)</f>
        <v/>
      </c>
      <c r="U880" s="205" t="str">
        <f>IF('V.1.'!L206="","",'V.1.'!L206)</f>
        <v/>
      </c>
      <c r="V880" s="205" t="str">
        <f>IF('V.1.'!M206="","",'V.1.'!M206)</f>
        <v/>
      </c>
      <c r="W880" s="205" t="str">
        <f>IF('V.1.'!N206="","",'V.1.'!N206)</f>
        <v/>
      </c>
      <c r="X880" s="205" t="str">
        <f>IF('V.1.'!O206="","",'V.1.'!O206)</f>
        <v/>
      </c>
      <c r="Y880" s="205" t="str">
        <f>IF('V.1.'!P206="","",'V.1.'!P206)</f>
        <v/>
      </c>
      <c r="Z880" s="158" t="str">
        <f>IF('V.1.'!Q206="","",'V.1.'!Q206)</f>
        <v/>
      </c>
      <c r="AA880" s="113"/>
      <c r="AB880" s="113"/>
      <c r="AC880" s="113"/>
      <c r="AD880" s="113"/>
    </row>
    <row r="881" spans="4:30" x14ac:dyDescent="0.25">
      <c r="D881" s="2454" t="str">
        <f t="shared" si="31"/>
        <v xml:space="preserve"> - </v>
      </c>
      <c r="E881" s="2454" t="str">
        <f t="shared" si="32"/>
        <v xml:space="preserve"> - </v>
      </c>
      <c r="F881" s="2421" t="s">
        <v>4059</v>
      </c>
      <c r="G881" s="1416" t="s">
        <v>5300</v>
      </c>
      <c r="H881" s="134">
        <v>5</v>
      </c>
      <c r="I881" s="135">
        <v>1</v>
      </c>
      <c r="J881" s="136">
        <v>180</v>
      </c>
      <c r="K881" s="301">
        <f>IF('V.1.'!A207="","",'V.1.'!A207)</f>
        <v>180</v>
      </c>
      <c r="L881" s="301" t="str">
        <f>IF('V.1.'!B207="","",'V.1.'!B207)</f>
        <v/>
      </c>
      <c r="M881" s="301" t="str">
        <f ca="1">IF('V.1.'!C207="","",'V.1.'!C207)</f>
        <v/>
      </c>
      <c r="N881" s="301" t="str">
        <f>IF('V.1.'!D207="","",'V.1.'!D207)</f>
        <v/>
      </c>
      <c r="O881" s="301" t="str">
        <f ca="1">IF('V.1.'!E207="","",'V.1.'!E207)</f>
        <v/>
      </c>
      <c r="P881" s="301" t="str">
        <f>IF('V.1.'!F207="","",'V.1.'!F207)</f>
        <v/>
      </c>
      <c r="Q881" s="301" t="str">
        <f ca="1">IF('V.1.'!R207="","",'V.1.'!R207)</f>
        <v/>
      </c>
      <c r="R881" s="301" t="str">
        <f>IF('V.1.'!H207="","",'V.1.'!H207)</f>
        <v/>
      </c>
      <c r="S881" s="301" t="str">
        <f>IF('V.1.'!I207="","",'V.1.'!I207)</f>
        <v/>
      </c>
      <c r="T881" s="301" t="str">
        <f>IF('V.1.'!J207="","",'V.1.'!J207)</f>
        <v/>
      </c>
      <c r="U881" s="205" t="str">
        <f>IF('V.1.'!L207="","",'V.1.'!L207)</f>
        <v/>
      </c>
      <c r="V881" s="205" t="str">
        <f>IF('V.1.'!M207="","",'V.1.'!M207)</f>
        <v/>
      </c>
      <c r="W881" s="205" t="str">
        <f>IF('V.1.'!N207="","",'V.1.'!N207)</f>
        <v/>
      </c>
      <c r="X881" s="205" t="str">
        <f>IF('V.1.'!O207="","",'V.1.'!O207)</f>
        <v/>
      </c>
      <c r="Y881" s="205" t="str">
        <f>IF('V.1.'!P207="","",'V.1.'!P207)</f>
        <v/>
      </c>
      <c r="Z881" s="158" t="str">
        <f>IF('V.1.'!Q207="","",'V.1.'!Q207)</f>
        <v/>
      </c>
      <c r="AA881" s="113"/>
      <c r="AB881" s="113"/>
      <c r="AC881" s="113"/>
      <c r="AD881" s="113"/>
    </row>
    <row r="882" spans="4:30" x14ac:dyDescent="0.25">
      <c r="D882" s="2454" t="str">
        <f t="shared" si="31"/>
        <v xml:space="preserve"> - </v>
      </c>
      <c r="E882" s="2454" t="str">
        <f t="shared" si="32"/>
        <v xml:space="preserve"> - </v>
      </c>
      <c r="F882" s="2421" t="s">
        <v>4060</v>
      </c>
      <c r="G882" s="1416" t="s">
        <v>5300</v>
      </c>
      <c r="H882" s="134">
        <v>5</v>
      </c>
      <c r="I882" s="135">
        <v>1</v>
      </c>
      <c r="J882" s="136">
        <v>181</v>
      </c>
      <c r="K882" s="301">
        <f>IF('V.1.'!A208="","",'V.1.'!A208)</f>
        <v>181</v>
      </c>
      <c r="L882" s="301" t="str">
        <f>IF('V.1.'!B208="","",'V.1.'!B208)</f>
        <v/>
      </c>
      <c r="M882" s="301" t="str">
        <f ca="1">IF('V.1.'!C208="","",'V.1.'!C208)</f>
        <v/>
      </c>
      <c r="N882" s="301" t="str">
        <f>IF('V.1.'!D208="","",'V.1.'!D208)</f>
        <v/>
      </c>
      <c r="O882" s="301" t="str">
        <f ca="1">IF('V.1.'!E208="","",'V.1.'!E208)</f>
        <v/>
      </c>
      <c r="P882" s="301" t="str">
        <f>IF('V.1.'!F208="","",'V.1.'!F208)</f>
        <v/>
      </c>
      <c r="Q882" s="301" t="str">
        <f ca="1">IF('V.1.'!R208="","",'V.1.'!R208)</f>
        <v/>
      </c>
      <c r="R882" s="301" t="str">
        <f>IF('V.1.'!H208="","",'V.1.'!H208)</f>
        <v/>
      </c>
      <c r="S882" s="301" t="str">
        <f>IF('V.1.'!I208="","",'V.1.'!I208)</f>
        <v/>
      </c>
      <c r="T882" s="301" t="str">
        <f>IF('V.1.'!J208="","",'V.1.'!J208)</f>
        <v/>
      </c>
      <c r="U882" s="205" t="str">
        <f>IF('V.1.'!L208="","",'V.1.'!L208)</f>
        <v/>
      </c>
      <c r="V882" s="205" t="str">
        <f>IF('V.1.'!M208="","",'V.1.'!M208)</f>
        <v/>
      </c>
      <c r="W882" s="205" t="str">
        <f>IF('V.1.'!N208="","",'V.1.'!N208)</f>
        <v/>
      </c>
      <c r="X882" s="205" t="str">
        <f>IF('V.1.'!O208="","",'V.1.'!O208)</f>
        <v/>
      </c>
      <c r="Y882" s="205" t="str">
        <f>IF('V.1.'!P208="","",'V.1.'!P208)</f>
        <v/>
      </c>
      <c r="Z882" s="158" t="str">
        <f>IF('V.1.'!Q208="","",'V.1.'!Q208)</f>
        <v/>
      </c>
      <c r="AA882" s="113"/>
      <c r="AB882" s="113"/>
      <c r="AC882" s="113"/>
      <c r="AD882" s="113"/>
    </row>
    <row r="883" spans="4:30" x14ac:dyDescent="0.25">
      <c r="D883" s="2454" t="str">
        <f t="shared" si="31"/>
        <v xml:space="preserve"> - </v>
      </c>
      <c r="E883" s="2454" t="str">
        <f t="shared" si="32"/>
        <v xml:space="preserve"> - </v>
      </c>
      <c r="F883" s="2421" t="s">
        <v>4061</v>
      </c>
      <c r="G883" s="1416" t="s">
        <v>5300</v>
      </c>
      <c r="H883" s="134">
        <v>5</v>
      </c>
      <c r="I883" s="135">
        <v>1</v>
      </c>
      <c r="J883" s="136">
        <v>182</v>
      </c>
      <c r="K883" s="301">
        <f>IF('V.1.'!A209="","",'V.1.'!A209)</f>
        <v>182</v>
      </c>
      <c r="L883" s="301" t="str">
        <f>IF('V.1.'!B209="","",'V.1.'!B209)</f>
        <v/>
      </c>
      <c r="M883" s="301" t="str">
        <f ca="1">IF('V.1.'!C209="","",'V.1.'!C209)</f>
        <v/>
      </c>
      <c r="N883" s="301" t="str">
        <f>IF('V.1.'!D209="","",'V.1.'!D209)</f>
        <v/>
      </c>
      <c r="O883" s="301" t="str">
        <f ca="1">IF('V.1.'!E209="","",'V.1.'!E209)</f>
        <v/>
      </c>
      <c r="P883" s="301" t="str">
        <f>IF('V.1.'!F209="","",'V.1.'!F209)</f>
        <v/>
      </c>
      <c r="Q883" s="301" t="str">
        <f ca="1">IF('V.1.'!R209="","",'V.1.'!R209)</f>
        <v/>
      </c>
      <c r="R883" s="301" t="str">
        <f>IF('V.1.'!H209="","",'V.1.'!H209)</f>
        <v/>
      </c>
      <c r="S883" s="301" t="str">
        <f>IF('V.1.'!I209="","",'V.1.'!I209)</f>
        <v/>
      </c>
      <c r="T883" s="301" t="str">
        <f>IF('V.1.'!J209="","",'V.1.'!J209)</f>
        <v/>
      </c>
      <c r="U883" s="205" t="str">
        <f>IF('V.1.'!L209="","",'V.1.'!L209)</f>
        <v/>
      </c>
      <c r="V883" s="205" t="str">
        <f>IF('V.1.'!M209="","",'V.1.'!M209)</f>
        <v/>
      </c>
      <c r="W883" s="205" t="str">
        <f>IF('V.1.'!N209="","",'V.1.'!N209)</f>
        <v/>
      </c>
      <c r="X883" s="205" t="str">
        <f>IF('V.1.'!O209="","",'V.1.'!O209)</f>
        <v/>
      </c>
      <c r="Y883" s="205" t="str">
        <f>IF('V.1.'!P209="","",'V.1.'!P209)</f>
        <v/>
      </c>
      <c r="Z883" s="158" t="str">
        <f>IF('V.1.'!Q209="","",'V.1.'!Q209)</f>
        <v/>
      </c>
      <c r="AA883" s="113"/>
      <c r="AB883" s="113"/>
      <c r="AC883" s="113"/>
      <c r="AD883" s="113"/>
    </row>
    <row r="884" spans="4:30" x14ac:dyDescent="0.25">
      <c r="D884" s="2454" t="str">
        <f t="shared" si="31"/>
        <v xml:space="preserve"> - </v>
      </c>
      <c r="E884" s="2454" t="str">
        <f t="shared" si="32"/>
        <v xml:space="preserve"> - </v>
      </c>
      <c r="F884" s="2421" t="s">
        <v>4062</v>
      </c>
      <c r="G884" s="1416" t="s">
        <v>5300</v>
      </c>
      <c r="H884" s="134">
        <v>5</v>
      </c>
      <c r="I884" s="135">
        <v>1</v>
      </c>
      <c r="J884" s="136">
        <v>183</v>
      </c>
      <c r="K884" s="301">
        <f>IF('V.1.'!A210="","",'V.1.'!A210)</f>
        <v>183</v>
      </c>
      <c r="L884" s="301" t="str">
        <f>IF('V.1.'!B210="","",'V.1.'!B210)</f>
        <v/>
      </c>
      <c r="M884" s="301" t="str">
        <f ca="1">IF('V.1.'!C210="","",'V.1.'!C210)</f>
        <v/>
      </c>
      <c r="N884" s="301" t="str">
        <f>IF('V.1.'!D210="","",'V.1.'!D210)</f>
        <v/>
      </c>
      <c r="O884" s="301" t="str">
        <f ca="1">IF('V.1.'!E210="","",'V.1.'!E210)</f>
        <v/>
      </c>
      <c r="P884" s="301" t="str">
        <f>IF('V.1.'!F210="","",'V.1.'!F210)</f>
        <v/>
      </c>
      <c r="Q884" s="301" t="str">
        <f ca="1">IF('V.1.'!R210="","",'V.1.'!R210)</f>
        <v/>
      </c>
      <c r="R884" s="301" t="str">
        <f>IF('V.1.'!H210="","",'V.1.'!H210)</f>
        <v/>
      </c>
      <c r="S884" s="301" t="str">
        <f>IF('V.1.'!I210="","",'V.1.'!I210)</f>
        <v/>
      </c>
      <c r="T884" s="301" t="str">
        <f>IF('V.1.'!J210="","",'V.1.'!J210)</f>
        <v/>
      </c>
      <c r="U884" s="205" t="str">
        <f>IF('V.1.'!L210="","",'V.1.'!L210)</f>
        <v/>
      </c>
      <c r="V884" s="205" t="str">
        <f>IF('V.1.'!M210="","",'V.1.'!M210)</f>
        <v/>
      </c>
      <c r="W884" s="205" t="str">
        <f>IF('V.1.'!N210="","",'V.1.'!N210)</f>
        <v/>
      </c>
      <c r="X884" s="205" t="str">
        <f>IF('V.1.'!O210="","",'V.1.'!O210)</f>
        <v/>
      </c>
      <c r="Y884" s="205" t="str">
        <f>IF('V.1.'!P210="","",'V.1.'!P210)</f>
        <v/>
      </c>
      <c r="Z884" s="158" t="str">
        <f>IF('V.1.'!Q210="","",'V.1.'!Q210)</f>
        <v/>
      </c>
      <c r="AA884" s="113"/>
      <c r="AB884" s="113"/>
      <c r="AC884" s="113"/>
      <c r="AD884" s="113"/>
    </row>
    <row r="885" spans="4:30" x14ac:dyDescent="0.25">
      <c r="D885" s="2454" t="str">
        <f t="shared" si="31"/>
        <v xml:space="preserve"> - </v>
      </c>
      <c r="E885" s="2454" t="str">
        <f t="shared" si="32"/>
        <v xml:space="preserve"> - </v>
      </c>
      <c r="F885" s="2421" t="s">
        <v>4063</v>
      </c>
      <c r="G885" s="1416" t="s">
        <v>5300</v>
      </c>
      <c r="H885" s="134">
        <v>5</v>
      </c>
      <c r="I885" s="135">
        <v>1</v>
      </c>
      <c r="J885" s="136">
        <v>184</v>
      </c>
      <c r="K885" s="301">
        <f>IF('V.1.'!A211="","",'V.1.'!A211)</f>
        <v>184</v>
      </c>
      <c r="L885" s="301" t="str">
        <f>IF('V.1.'!B211="","",'V.1.'!B211)</f>
        <v/>
      </c>
      <c r="M885" s="301" t="str">
        <f ca="1">IF('V.1.'!C211="","",'V.1.'!C211)</f>
        <v/>
      </c>
      <c r="N885" s="301" t="str">
        <f>IF('V.1.'!D211="","",'V.1.'!D211)</f>
        <v/>
      </c>
      <c r="O885" s="301" t="str">
        <f ca="1">IF('V.1.'!E211="","",'V.1.'!E211)</f>
        <v/>
      </c>
      <c r="P885" s="301" t="str">
        <f>IF('V.1.'!F211="","",'V.1.'!F211)</f>
        <v/>
      </c>
      <c r="Q885" s="301" t="str">
        <f ca="1">IF('V.1.'!R211="","",'V.1.'!R211)</f>
        <v/>
      </c>
      <c r="R885" s="301" t="str">
        <f>IF('V.1.'!H211="","",'V.1.'!H211)</f>
        <v/>
      </c>
      <c r="S885" s="301" t="str">
        <f>IF('V.1.'!I211="","",'V.1.'!I211)</f>
        <v/>
      </c>
      <c r="T885" s="301" t="str">
        <f>IF('V.1.'!J211="","",'V.1.'!J211)</f>
        <v/>
      </c>
      <c r="U885" s="205" t="str">
        <f>IF('V.1.'!L211="","",'V.1.'!L211)</f>
        <v/>
      </c>
      <c r="V885" s="205" t="str">
        <f>IF('V.1.'!M211="","",'V.1.'!M211)</f>
        <v/>
      </c>
      <c r="W885" s="205" t="str">
        <f>IF('V.1.'!N211="","",'V.1.'!N211)</f>
        <v/>
      </c>
      <c r="X885" s="205" t="str">
        <f>IF('V.1.'!O211="","",'V.1.'!O211)</f>
        <v/>
      </c>
      <c r="Y885" s="205" t="str">
        <f>IF('V.1.'!P211="","",'V.1.'!P211)</f>
        <v/>
      </c>
      <c r="Z885" s="158" t="str">
        <f>IF('V.1.'!Q211="","",'V.1.'!Q211)</f>
        <v/>
      </c>
      <c r="AA885" s="113"/>
      <c r="AB885" s="113"/>
      <c r="AC885" s="113"/>
      <c r="AD885" s="113"/>
    </row>
    <row r="886" spans="4:30" x14ac:dyDescent="0.25">
      <c r="D886" s="2454" t="str">
        <f t="shared" si="31"/>
        <v xml:space="preserve"> - </v>
      </c>
      <c r="E886" s="2454" t="str">
        <f t="shared" si="32"/>
        <v xml:space="preserve"> - </v>
      </c>
      <c r="F886" s="2421" t="s">
        <v>4064</v>
      </c>
      <c r="G886" s="1416" t="s">
        <v>5300</v>
      </c>
      <c r="H886" s="134">
        <v>5</v>
      </c>
      <c r="I886" s="135">
        <v>1</v>
      </c>
      <c r="J886" s="136">
        <v>185</v>
      </c>
      <c r="K886" s="301">
        <f>IF('V.1.'!A212="","",'V.1.'!A212)</f>
        <v>185</v>
      </c>
      <c r="L886" s="301" t="str">
        <f>IF('V.1.'!B212="","",'V.1.'!B212)</f>
        <v/>
      </c>
      <c r="M886" s="301" t="str">
        <f ca="1">IF('V.1.'!C212="","",'V.1.'!C212)</f>
        <v/>
      </c>
      <c r="N886" s="301" t="str">
        <f>IF('V.1.'!D212="","",'V.1.'!D212)</f>
        <v/>
      </c>
      <c r="O886" s="301" t="str">
        <f ca="1">IF('V.1.'!E212="","",'V.1.'!E212)</f>
        <v/>
      </c>
      <c r="P886" s="301" t="str">
        <f>IF('V.1.'!F212="","",'V.1.'!F212)</f>
        <v/>
      </c>
      <c r="Q886" s="301" t="str">
        <f ca="1">IF('V.1.'!R212="","",'V.1.'!R212)</f>
        <v/>
      </c>
      <c r="R886" s="301" t="str">
        <f>IF('V.1.'!H212="","",'V.1.'!H212)</f>
        <v/>
      </c>
      <c r="S886" s="301" t="str">
        <f>IF('V.1.'!I212="","",'V.1.'!I212)</f>
        <v/>
      </c>
      <c r="T886" s="301" t="str">
        <f>IF('V.1.'!J212="","",'V.1.'!J212)</f>
        <v/>
      </c>
      <c r="U886" s="205" t="str">
        <f>IF('V.1.'!L212="","",'V.1.'!L212)</f>
        <v/>
      </c>
      <c r="V886" s="205" t="str">
        <f>IF('V.1.'!M212="","",'V.1.'!M212)</f>
        <v/>
      </c>
      <c r="W886" s="205" t="str">
        <f>IF('V.1.'!N212="","",'V.1.'!N212)</f>
        <v/>
      </c>
      <c r="X886" s="205" t="str">
        <f>IF('V.1.'!O212="","",'V.1.'!O212)</f>
        <v/>
      </c>
      <c r="Y886" s="205" t="str">
        <f>IF('V.1.'!P212="","",'V.1.'!P212)</f>
        <v/>
      </c>
      <c r="Z886" s="158" t="str">
        <f>IF('V.1.'!Q212="","",'V.1.'!Q212)</f>
        <v/>
      </c>
      <c r="AA886" s="113"/>
      <c r="AB886" s="113"/>
      <c r="AC886" s="113"/>
      <c r="AD886" s="113"/>
    </row>
    <row r="887" spans="4:30" x14ac:dyDescent="0.25">
      <c r="D887" s="2454" t="str">
        <f t="shared" si="31"/>
        <v xml:space="preserve"> - </v>
      </c>
      <c r="E887" s="2454" t="str">
        <f t="shared" si="32"/>
        <v xml:space="preserve"> - </v>
      </c>
      <c r="F887" s="2421" t="s">
        <v>4065</v>
      </c>
      <c r="G887" s="1416" t="s">
        <v>5300</v>
      </c>
      <c r="H887" s="134">
        <v>5</v>
      </c>
      <c r="I887" s="135">
        <v>1</v>
      </c>
      <c r="J887" s="136">
        <v>186</v>
      </c>
      <c r="K887" s="301">
        <f>IF('V.1.'!A213="","",'V.1.'!A213)</f>
        <v>186</v>
      </c>
      <c r="L887" s="301" t="str">
        <f>IF('V.1.'!B213="","",'V.1.'!B213)</f>
        <v/>
      </c>
      <c r="M887" s="301" t="str">
        <f ca="1">IF('V.1.'!C213="","",'V.1.'!C213)</f>
        <v/>
      </c>
      <c r="N887" s="301" t="str">
        <f>IF('V.1.'!D213="","",'V.1.'!D213)</f>
        <v/>
      </c>
      <c r="O887" s="301" t="str">
        <f ca="1">IF('V.1.'!E213="","",'V.1.'!E213)</f>
        <v/>
      </c>
      <c r="P887" s="301" t="str">
        <f>IF('V.1.'!F213="","",'V.1.'!F213)</f>
        <v/>
      </c>
      <c r="Q887" s="301" t="str">
        <f ca="1">IF('V.1.'!R213="","",'V.1.'!R213)</f>
        <v/>
      </c>
      <c r="R887" s="301" t="str">
        <f>IF('V.1.'!H213="","",'V.1.'!H213)</f>
        <v/>
      </c>
      <c r="S887" s="301" t="str">
        <f>IF('V.1.'!I213="","",'V.1.'!I213)</f>
        <v/>
      </c>
      <c r="T887" s="301" t="str">
        <f>IF('V.1.'!J213="","",'V.1.'!J213)</f>
        <v/>
      </c>
      <c r="U887" s="205" t="str">
        <f>IF('V.1.'!L213="","",'V.1.'!L213)</f>
        <v/>
      </c>
      <c r="V887" s="205" t="str">
        <f>IF('V.1.'!M213="","",'V.1.'!M213)</f>
        <v/>
      </c>
      <c r="W887" s="205" t="str">
        <f>IF('V.1.'!N213="","",'V.1.'!N213)</f>
        <v/>
      </c>
      <c r="X887" s="205" t="str">
        <f>IF('V.1.'!O213="","",'V.1.'!O213)</f>
        <v/>
      </c>
      <c r="Y887" s="205" t="str">
        <f>IF('V.1.'!P213="","",'V.1.'!P213)</f>
        <v/>
      </c>
      <c r="Z887" s="158" t="str">
        <f>IF('V.1.'!Q213="","",'V.1.'!Q213)</f>
        <v/>
      </c>
      <c r="AA887" s="113"/>
      <c r="AB887" s="113"/>
      <c r="AC887" s="113"/>
      <c r="AD887" s="113"/>
    </row>
    <row r="888" spans="4:30" x14ac:dyDescent="0.25">
      <c r="D888" s="2454" t="str">
        <f t="shared" si="31"/>
        <v xml:space="preserve"> - </v>
      </c>
      <c r="E888" s="2454" t="str">
        <f t="shared" si="32"/>
        <v xml:space="preserve"> - </v>
      </c>
      <c r="F888" s="2421" t="s">
        <v>4066</v>
      </c>
      <c r="G888" s="1416" t="s">
        <v>5300</v>
      </c>
      <c r="H888" s="134">
        <v>5</v>
      </c>
      <c r="I888" s="135">
        <v>1</v>
      </c>
      <c r="J888" s="136">
        <v>187</v>
      </c>
      <c r="K888" s="301">
        <f>IF('V.1.'!A214="","",'V.1.'!A214)</f>
        <v>187</v>
      </c>
      <c r="L888" s="301" t="str">
        <f>IF('V.1.'!B214="","",'V.1.'!B214)</f>
        <v/>
      </c>
      <c r="M888" s="301" t="str">
        <f ca="1">IF('V.1.'!C214="","",'V.1.'!C214)</f>
        <v/>
      </c>
      <c r="N888" s="301" t="str">
        <f>IF('V.1.'!D214="","",'V.1.'!D214)</f>
        <v/>
      </c>
      <c r="O888" s="301" t="str">
        <f ca="1">IF('V.1.'!E214="","",'V.1.'!E214)</f>
        <v/>
      </c>
      <c r="P888" s="301" t="str">
        <f>IF('V.1.'!F214="","",'V.1.'!F214)</f>
        <v/>
      </c>
      <c r="Q888" s="301" t="str">
        <f ca="1">IF('V.1.'!R214="","",'V.1.'!R214)</f>
        <v/>
      </c>
      <c r="R888" s="301" t="str">
        <f>IF('V.1.'!H214="","",'V.1.'!H214)</f>
        <v/>
      </c>
      <c r="S888" s="301" t="str">
        <f>IF('V.1.'!I214="","",'V.1.'!I214)</f>
        <v/>
      </c>
      <c r="T888" s="301" t="str">
        <f>IF('V.1.'!J214="","",'V.1.'!J214)</f>
        <v/>
      </c>
      <c r="U888" s="205" t="str">
        <f>IF('V.1.'!L214="","",'V.1.'!L214)</f>
        <v/>
      </c>
      <c r="V888" s="205" t="str">
        <f>IF('V.1.'!M214="","",'V.1.'!M214)</f>
        <v/>
      </c>
      <c r="W888" s="205" t="str">
        <f>IF('V.1.'!N214="","",'V.1.'!N214)</f>
        <v/>
      </c>
      <c r="X888" s="205" t="str">
        <f>IF('V.1.'!O214="","",'V.1.'!O214)</f>
        <v/>
      </c>
      <c r="Y888" s="205" t="str">
        <f>IF('V.1.'!P214="","",'V.1.'!P214)</f>
        <v/>
      </c>
      <c r="Z888" s="158" t="str">
        <f>IF('V.1.'!Q214="","",'V.1.'!Q214)</f>
        <v/>
      </c>
      <c r="AA888" s="113"/>
      <c r="AB888" s="113"/>
      <c r="AC888" s="113"/>
      <c r="AD888" s="113"/>
    </row>
    <row r="889" spans="4:30" x14ac:dyDescent="0.25">
      <c r="D889" s="2454" t="str">
        <f t="shared" si="31"/>
        <v xml:space="preserve"> - </v>
      </c>
      <c r="E889" s="2454" t="str">
        <f t="shared" si="32"/>
        <v xml:space="preserve"> - </v>
      </c>
      <c r="F889" s="2421" t="s">
        <v>4067</v>
      </c>
      <c r="G889" s="1416" t="s">
        <v>5300</v>
      </c>
      <c r="H889" s="134">
        <v>5</v>
      </c>
      <c r="I889" s="135">
        <v>1</v>
      </c>
      <c r="J889" s="136">
        <v>188</v>
      </c>
      <c r="K889" s="301">
        <f>IF('V.1.'!A215="","",'V.1.'!A215)</f>
        <v>188</v>
      </c>
      <c r="L889" s="301" t="str">
        <f>IF('V.1.'!B215="","",'V.1.'!B215)</f>
        <v/>
      </c>
      <c r="M889" s="301" t="str">
        <f ca="1">IF('V.1.'!C215="","",'V.1.'!C215)</f>
        <v/>
      </c>
      <c r="N889" s="301" t="str">
        <f>IF('V.1.'!D215="","",'V.1.'!D215)</f>
        <v/>
      </c>
      <c r="O889" s="301" t="str">
        <f ca="1">IF('V.1.'!E215="","",'V.1.'!E215)</f>
        <v/>
      </c>
      <c r="P889" s="301" t="str">
        <f>IF('V.1.'!F215="","",'V.1.'!F215)</f>
        <v/>
      </c>
      <c r="Q889" s="301" t="str">
        <f ca="1">IF('V.1.'!R215="","",'V.1.'!R215)</f>
        <v/>
      </c>
      <c r="R889" s="301" t="str">
        <f>IF('V.1.'!H215="","",'V.1.'!H215)</f>
        <v/>
      </c>
      <c r="S889" s="301" t="str">
        <f>IF('V.1.'!I215="","",'V.1.'!I215)</f>
        <v/>
      </c>
      <c r="T889" s="301" t="str">
        <f>IF('V.1.'!J215="","",'V.1.'!J215)</f>
        <v/>
      </c>
      <c r="U889" s="205" t="str">
        <f>IF('V.1.'!L215="","",'V.1.'!L215)</f>
        <v/>
      </c>
      <c r="V889" s="205" t="str">
        <f>IF('V.1.'!M215="","",'V.1.'!M215)</f>
        <v/>
      </c>
      <c r="W889" s="205" t="str">
        <f>IF('V.1.'!N215="","",'V.1.'!N215)</f>
        <v/>
      </c>
      <c r="X889" s="205" t="str">
        <f>IF('V.1.'!O215="","",'V.1.'!O215)</f>
        <v/>
      </c>
      <c r="Y889" s="205" t="str">
        <f>IF('V.1.'!P215="","",'V.1.'!P215)</f>
        <v/>
      </c>
      <c r="Z889" s="158" t="str">
        <f>IF('V.1.'!Q215="","",'V.1.'!Q215)</f>
        <v/>
      </c>
      <c r="AA889" s="113"/>
      <c r="AB889" s="113"/>
      <c r="AC889" s="113"/>
      <c r="AD889" s="113"/>
    </row>
    <row r="890" spans="4:30" x14ac:dyDescent="0.25">
      <c r="D890" s="2454" t="str">
        <f t="shared" si="31"/>
        <v xml:space="preserve"> - </v>
      </c>
      <c r="E890" s="2454" t="str">
        <f t="shared" si="32"/>
        <v xml:space="preserve"> - </v>
      </c>
      <c r="F890" s="2421" t="s">
        <v>4068</v>
      </c>
      <c r="G890" s="1416" t="s">
        <v>5300</v>
      </c>
      <c r="H890" s="134">
        <v>5</v>
      </c>
      <c r="I890" s="135">
        <v>1</v>
      </c>
      <c r="J890" s="136">
        <v>189</v>
      </c>
      <c r="K890" s="301">
        <f>IF('V.1.'!A216="","",'V.1.'!A216)</f>
        <v>189</v>
      </c>
      <c r="L890" s="301" t="str">
        <f>IF('V.1.'!B216="","",'V.1.'!B216)</f>
        <v/>
      </c>
      <c r="M890" s="301" t="str">
        <f ca="1">IF('V.1.'!C216="","",'V.1.'!C216)</f>
        <v/>
      </c>
      <c r="N890" s="301" t="str">
        <f>IF('V.1.'!D216="","",'V.1.'!D216)</f>
        <v/>
      </c>
      <c r="O890" s="301" t="str">
        <f ca="1">IF('V.1.'!E216="","",'V.1.'!E216)</f>
        <v/>
      </c>
      <c r="P890" s="301" t="str">
        <f>IF('V.1.'!F216="","",'V.1.'!F216)</f>
        <v/>
      </c>
      <c r="Q890" s="301" t="str">
        <f ca="1">IF('V.1.'!R216="","",'V.1.'!R216)</f>
        <v/>
      </c>
      <c r="R890" s="301" t="str">
        <f>IF('V.1.'!H216="","",'V.1.'!H216)</f>
        <v/>
      </c>
      <c r="S890" s="301" t="str">
        <f>IF('V.1.'!I216="","",'V.1.'!I216)</f>
        <v/>
      </c>
      <c r="T890" s="301" t="str">
        <f>IF('V.1.'!J216="","",'V.1.'!J216)</f>
        <v/>
      </c>
      <c r="U890" s="205" t="str">
        <f>IF('V.1.'!L216="","",'V.1.'!L216)</f>
        <v/>
      </c>
      <c r="V890" s="205" t="str">
        <f>IF('V.1.'!M216="","",'V.1.'!M216)</f>
        <v/>
      </c>
      <c r="W890" s="205" t="str">
        <f>IF('V.1.'!N216="","",'V.1.'!N216)</f>
        <v/>
      </c>
      <c r="X890" s="205" t="str">
        <f>IF('V.1.'!O216="","",'V.1.'!O216)</f>
        <v/>
      </c>
      <c r="Y890" s="205" t="str">
        <f>IF('V.1.'!P216="","",'V.1.'!P216)</f>
        <v/>
      </c>
      <c r="Z890" s="158" t="str">
        <f>IF('V.1.'!Q216="","",'V.1.'!Q216)</f>
        <v/>
      </c>
      <c r="AA890" s="113"/>
      <c r="AB890" s="113"/>
      <c r="AC890" s="113"/>
      <c r="AD890" s="113"/>
    </row>
    <row r="891" spans="4:30" x14ac:dyDescent="0.25">
      <c r="D891" s="2454" t="str">
        <f t="shared" si="31"/>
        <v xml:space="preserve"> - </v>
      </c>
      <c r="E891" s="2454" t="str">
        <f t="shared" si="32"/>
        <v xml:space="preserve"> - </v>
      </c>
      <c r="F891" s="2421" t="s">
        <v>4069</v>
      </c>
      <c r="G891" s="1416" t="s">
        <v>5300</v>
      </c>
      <c r="H891" s="134">
        <v>5</v>
      </c>
      <c r="I891" s="135">
        <v>1</v>
      </c>
      <c r="J891" s="136">
        <v>190</v>
      </c>
      <c r="K891" s="301">
        <f>IF('V.1.'!A217="","",'V.1.'!A217)</f>
        <v>190</v>
      </c>
      <c r="L891" s="301" t="str">
        <f>IF('V.1.'!B217="","",'V.1.'!B217)</f>
        <v/>
      </c>
      <c r="M891" s="301" t="str">
        <f ca="1">IF('V.1.'!C217="","",'V.1.'!C217)</f>
        <v/>
      </c>
      <c r="N891" s="301" t="str">
        <f>IF('V.1.'!D217="","",'V.1.'!D217)</f>
        <v/>
      </c>
      <c r="O891" s="301" t="str">
        <f ca="1">IF('V.1.'!E217="","",'V.1.'!E217)</f>
        <v/>
      </c>
      <c r="P891" s="301" t="str">
        <f>IF('V.1.'!F217="","",'V.1.'!F217)</f>
        <v/>
      </c>
      <c r="Q891" s="301" t="str">
        <f ca="1">IF('V.1.'!R217="","",'V.1.'!R217)</f>
        <v/>
      </c>
      <c r="R891" s="301" t="str">
        <f>IF('V.1.'!H217="","",'V.1.'!H217)</f>
        <v/>
      </c>
      <c r="S891" s="301" t="str">
        <f>IF('V.1.'!I217="","",'V.1.'!I217)</f>
        <v/>
      </c>
      <c r="T891" s="301" t="str">
        <f>IF('V.1.'!J217="","",'V.1.'!J217)</f>
        <v/>
      </c>
      <c r="U891" s="205" t="str">
        <f>IF('V.1.'!L217="","",'V.1.'!L217)</f>
        <v/>
      </c>
      <c r="V891" s="205" t="str">
        <f>IF('V.1.'!M217="","",'V.1.'!M217)</f>
        <v/>
      </c>
      <c r="W891" s="205" t="str">
        <f>IF('V.1.'!N217="","",'V.1.'!N217)</f>
        <v/>
      </c>
      <c r="X891" s="205" t="str">
        <f>IF('V.1.'!O217="","",'V.1.'!O217)</f>
        <v/>
      </c>
      <c r="Y891" s="205" t="str">
        <f>IF('V.1.'!P217="","",'V.1.'!P217)</f>
        <v/>
      </c>
      <c r="Z891" s="158" t="str">
        <f>IF('V.1.'!Q217="","",'V.1.'!Q217)</f>
        <v/>
      </c>
      <c r="AA891" s="113"/>
      <c r="AB891" s="113"/>
      <c r="AC891" s="113"/>
      <c r="AD891" s="113"/>
    </row>
    <row r="892" spans="4:30" x14ac:dyDescent="0.25">
      <c r="D892" s="2454" t="str">
        <f t="shared" si="31"/>
        <v xml:space="preserve"> - </v>
      </c>
      <c r="E892" s="2454" t="str">
        <f t="shared" si="32"/>
        <v xml:space="preserve"> - </v>
      </c>
      <c r="F892" s="2421" t="s">
        <v>4070</v>
      </c>
      <c r="G892" s="1416" t="s">
        <v>5300</v>
      </c>
      <c r="H892" s="134">
        <v>5</v>
      </c>
      <c r="I892" s="135">
        <v>1</v>
      </c>
      <c r="J892" s="136">
        <v>191</v>
      </c>
      <c r="K892" s="301">
        <f>IF('V.1.'!A218="","",'V.1.'!A218)</f>
        <v>191</v>
      </c>
      <c r="L892" s="301" t="str">
        <f>IF('V.1.'!B218="","",'V.1.'!B218)</f>
        <v/>
      </c>
      <c r="M892" s="301" t="str">
        <f ca="1">IF('V.1.'!C218="","",'V.1.'!C218)</f>
        <v/>
      </c>
      <c r="N892" s="301" t="str">
        <f>IF('V.1.'!D218="","",'V.1.'!D218)</f>
        <v/>
      </c>
      <c r="O892" s="301" t="str">
        <f ca="1">IF('V.1.'!E218="","",'V.1.'!E218)</f>
        <v/>
      </c>
      <c r="P892" s="301" t="str">
        <f>IF('V.1.'!F218="","",'V.1.'!F218)</f>
        <v/>
      </c>
      <c r="Q892" s="301" t="str">
        <f ca="1">IF('V.1.'!R218="","",'V.1.'!R218)</f>
        <v/>
      </c>
      <c r="R892" s="301" t="str">
        <f>IF('V.1.'!H218="","",'V.1.'!H218)</f>
        <v/>
      </c>
      <c r="S892" s="301" t="str">
        <f>IF('V.1.'!I218="","",'V.1.'!I218)</f>
        <v/>
      </c>
      <c r="T892" s="301" t="str">
        <f>IF('V.1.'!J218="","",'V.1.'!J218)</f>
        <v/>
      </c>
      <c r="U892" s="205" t="str">
        <f>IF('V.1.'!L218="","",'V.1.'!L218)</f>
        <v/>
      </c>
      <c r="V892" s="205" t="str">
        <f>IF('V.1.'!M218="","",'V.1.'!M218)</f>
        <v/>
      </c>
      <c r="W892" s="205" t="str">
        <f>IF('V.1.'!N218="","",'V.1.'!N218)</f>
        <v/>
      </c>
      <c r="X892" s="205" t="str">
        <f>IF('V.1.'!O218="","",'V.1.'!O218)</f>
        <v/>
      </c>
      <c r="Y892" s="205" t="str">
        <f>IF('V.1.'!P218="","",'V.1.'!P218)</f>
        <v/>
      </c>
      <c r="Z892" s="158" t="str">
        <f>IF('V.1.'!Q218="","",'V.1.'!Q218)</f>
        <v/>
      </c>
      <c r="AA892" s="113"/>
      <c r="AB892" s="113"/>
      <c r="AC892" s="113"/>
      <c r="AD892" s="113"/>
    </row>
    <row r="893" spans="4:30" x14ac:dyDescent="0.25">
      <c r="D893" s="2454" t="str">
        <f t="shared" si="31"/>
        <v xml:space="preserve"> - </v>
      </c>
      <c r="E893" s="2454" t="str">
        <f t="shared" si="32"/>
        <v xml:space="preserve"> - </v>
      </c>
      <c r="F893" s="2421" t="s">
        <v>4071</v>
      </c>
      <c r="G893" s="1416" t="s">
        <v>5300</v>
      </c>
      <c r="H893" s="134">
        <v>5</v>
      </c>
      <c r="I893" s="135">
        <v>1</v>
      </c>
      <c r="J893" s="136">
        <v>192</v>
      </c>
      <c r="K893" s="301">
        <f>IF('V.1.'!A219="","",'V.1.'!A219)</f>
        <v>192</v>
      </c>
      <c r="L893" s="301" t="str">
        <f>IF('V.1.'!B219="","",'V.1.'!B219)</f>
        <v/>
      </c>
      <c r="M893" s="301" t="str">
        <f ca="1">IF('V.1.'!C219="","",'V.1.'!C219)</f>
        <v/>
      </c>
      <c r="N893" s="301" t="str">
        <f>IF('V.1.'!D219="","",'V.1.'!D219)</f>
        <v/>
      </c>
      <c r="O893" s="301" t="str">
        <f ca="1">IF('V.1.'!E219="","",'V.1.'!E219)</f>
        <v/>
      </c>
      <c r="P893" s="301" t="str">
        <f>IF('V.1.'!F219="","",'V.1.'!F219)</f>
        <v/>
      </c>
      <c r="Q893" s="301" t="str">
        <f ca="1">IF('V.1.'!R219="","",'V.1.'!R219)</f>
        <v/>
      </c>
      <c r="R893" s="301" t="str">
        <f>IF('V.1.'!H219="","",'V.1.'!H219)</f>
        <v/>
      </c>
      <c r="S893" s="301" t="str">
        <f>IF('V.1.'!I219="","",'V.1.'!I219)</f>
        <v/>
      </c>
      <c r="T893" s="301" t="str">
        <f>IF('V.1.'!J219="","",'V.1.'!J219)</f>
        <v/>
      </c>
      <c r="U893" s="205" t="str">
        <f>IF('V.1.'!L219="","",'V.1.'!L219)</f>
        <v/>
      </c>
      <c r="V893" s="205" t="str">
        <f>IF('V.1.'!M219="","",'V.1.'!M219)</f>
        <v/>
      </c>
      <c r="W893" s="205" t="str">
        <f>IF('V.1.'!N219="","",'V.1.'!N219)</f>
        <v/>
      </c>
      <c r="X893" s="205" t="str">
        <f>IF('V.1.'!O219="","",'V.1.'!O219)</f>
        <v/>
      </c>
      <c r="Y893" s="205" t="str">
        <f>IF('V.1.'!P219="","",'V.1.'!P219)</f>
        <v/>
      </c>
      <c r="Z893" s="158" t="str">
        <f>IF('V.1.'!Q219="","",'V.1.'!Q219)</f>
        <v/>
      </c>
      <c r="AA893" s="113"/>
      <c r="AB893" s="113"/>
      <c r="AC893" s="113"/>
      <c r="AD893" s="113"/>
    </row>
    <row r="894" spans="4:30" x14ac:dyDescent="0.25">
      <c r="D894" s="2454" t="str">
        <f t="shared" si="31"/>
        <v xml:space="preserve"> - </v>
      </c>
      <c r="E894" s="2454" t="str">
        <f t="shared" si="32"/>
        <v xml:space="preserve"> - </v>
      </c>
      <c r="F894" s="2421" t="s">
        <v>4072</v>
      </c>
      <c r="G894" s="1416" t="s">
        <v>5300</v>
      </c>
      <c r="H894" s="134">
        <v>5</v>
      </c>
      <c r="I894" s="135">
        <v>1</v>
      </c>
      <c r="J894" s="136">
        <v>193</v>
      </c>
      <c r="K894" s="301">
        <f>IF('V.1.'!A220="","",'V.1.'!A220)</f>
        <v>193</v>
      </c>
      <c r="L894" s="301" t="str">
        <f>IF('V.1.'!B220="","",'V.1.'!B220)</f>
        <v/>
      </c>
      <c r="M894" s="301" t="str">
        <f ca="1">IF('V.1.'!C220="","",'V.1.'!C220)</f>
        <v/>
      </c>
      <c r="N894" s="301" t="str">
        <f>IF('V.1.'!D220="","",'V.1.'!D220)</f>
        <v/>
      </c>
      <c r="O894" s="301" t="str">
        <f ca="1">IF('V.1.'!E220="","",'V.1.'!E220)</f>
        <v/>
      </c>
      <c r="P894" s="301" t="str">
        <f>IF('V.1.'!F220="","",'V.1.'!F220)</f>
        <v/>
      </c>
      <c r="Q894" s="301" t="str">
        <f ca="1">IF('V.1.'!R220="","",'V.1.'!R220)</f>
        <v/>
      </c>
      <c r="R894" s="301" t="str">
        <f>IF('V.1.'!H220="","",'V.1.'!H220)</f>
        <v/>
      </c>
      <c r="S894" s="301" t="str">
        <f>IF('V.1.'!I220="","",'V.1.'!I220)</f>
        <v/>
      </c>
      <c r="T894" s="301" t="str">
        <f>IF('V.1.'!J220="","",'V.1.'!J220)</f>
        <v/>
      </c>
      <c r="U894" s="205" t="str">
        <f>IF('V.1.'!L220="","",'V.1.'!L220)</f>
        <v/>
      </c>
      <c r="V894" s="205" t="str">
        <f>IF('V.1.'!M220="","",'V.1.'!M220)</f>
        <v/>
      </c>
      <c r="W894" s="205" t="str">
        <f>IF('V.1.'!N220="","",'V.1.'!N220)</f>
        <v/>
      </c>
      <c r="X894" s="205" t="str">
        <f>IF('V.1.'!O220="","",'V.1.'!O220)</f>
        <v/>
      </c>
      <c r="Y894" s="205" t="str">
        <f>IF('V.1.'!P220="","",'V.1.'!P220)</f>
        <v/>
      </c>
      <c r="Z894" s="158" t="str">
        <f>IF('V.1.'!Q220="","",'V.1.'!Q220)</f>
        <v/>
      </c>
      <c r="AA894" s="113"/>
      <c r="AB894" s="113"/>
      <c r="AC894" s="113"/>
      <c r="AD894" s="113"/>
    </row>
    <row r="895" spans="4:30" x14ac:dyDescent="0.25">
      <c r="D895" s="2454" t="str">
        <f t="shared" si="31"/>
        <v xml:space="preserve"> - </v>
      </c>
      <c r="E895" s="2454" t="str">
        <f t="shared" si="32"/>
        <v xml:space="preserve"> - </v>
      </c>
      <c r="F895" s="2421" t="s">
        <v>4073</v>
      </c>
      <c r="G895" s="1416" t="s">
        <v>5300</v>
      </c>
      <c r="H895" s="134">
        <v>5</v>
      </c>
      <c r="I895" s="135">
        <v>1</v>
      </c>
      <c r="J895" s="136">
        <v>194</v>
      </c>
      <c r="K895" s="301">
        <f>IF('V.1.'!A221="","",'V.1.'!A221)</f>
        <v>194</v>
      </c>
      <c r="L895" s="301" t="str">
        <f>IF('V.1.'!B221="","",'V.1.'!B221)</f>
        <v/>
      </c>
      <c r="M895" s="301" t="str">
        <f ca="1">IF('V.1.'!C221="","",'V.1.'!C221)</f>
        <v/>
      </c>
      <c r="N895" s="301" t="str">
        <f>IF('V.1.'!D221="","",'V.1.'!D221)</f>
        <v/>
      </c>
      <c r="O895" s="301" t="str">
        <f ca="1">IF('V.1.'!E221="","",'V.1.'!E221)</f>
        <v/>
      </c>
      <c r="P895" s="301" t="str">
        <f>IF('V.1.'!F221="","",'V.1.'!F221)</f>
        <v/>
      </c>
      <c r="Q895" s="301" t="str">
        <f ca="1">IF('V.1.'!R221="","",'V.1.'!R221)</f>
        <v/>
      </c>
      <c r="R895" s="301" t="str">
        <f>IF('V.1.'!H221="","",'V.1.'!H221)</f>
        <v/>
      </c>
      <c r="S895" s="301" t="str">
        <f>IF('V.1.'!I221="","",'V.1.'!I221)</f>
        <v/>
      </c>
      <c r="T895" s="301" t="str">
        <f>IF('V.1.'!J221="","",'V.1.'!J221)</f>
        <v/>
      </c>
      <c r="U895" s="205" t="str">
        <f>IF('V.1.'!L221="","",'V.1.'!L221)</f>
        <v/>
      </c>
      <c r="V895" s="205" t="str">
        <f>IF('V.1.'!M221="","",'V.1.'!M221)</f>
        <v/>
      </c>
      <c r="W895" s="205" t="str">
        <f>IF('V.1.'!N221="","",'V.1.'!N221)</f>
        <v/>
      </c>
      <c r="X895" s="205" t="str">
        <f>IF('V.1.'!O221="","",'V.1.'!O221)</f>
        <v/>
      </c>
      <c r="Y895" s="205" t="str">
        <f>IF('V.1.'!P221="","",'V.1.'!P221)</f>
        <v/>
      </c>
      <c r="Z895" s="158" t="str">
        <f>IF('V.1.'!Q221="","",'V.1.'!Q221)</f>
        <v/>
      </c>
      <c r="AA895" s="113"/>
      <c r="AB895" s="113"/>
      <c r="AC895" s="113"/>
      <c r="AD895" s="113"/>
    </row>
    <row r="896" spans="4:30" x14ac:dyDescent="0.25">
      <c r="D896" s="2454" t="str">
        <f t="shared" si="31"/>
        <v xml:space="preserve"> - </v>
      </c>
      <c r="E896" s="2454" t="str">
        <f t="shared" si="32"/>
        <v xml:space="preserve"> - </v>
      </c>
      <c r="F896" s="2421" t="s">
        <v>4074</v>
      </c>
      <c r="G896" s="1416" t="s">
        <v>5300</v>
      </c>
      <c r="H896" s="134">
        <v>5</v>
      </c>
      <c r="I896" s="135">
        <v>1</v>
      </c>
      <c r="J896" s="136">
        <v>195</v>
      </c>
      <c r="K896" s="301">
        <f>IF('V.1.'!A222="","",'V.1.'!A222)</f>
        <v>195</v>
      </c>
      <c r="L896" s="301" t="str">
        <f>IF('V.1.'!B222="","",'V.1.'!B222)</f>
        <v/>
      </c>
      <c r="M896" s="301" t="str">
        <f ca="1">IF('V.1.'!C222="","",'V.1.'!C222)</f>
        <v/>
      </c>
      <c r="N896" s="301" t="str">
        <f>IF('V.1.'!D222="","",'V.1.'!D222)</f>
        <v/>
      </c>
      <c r="O896" s="301" t="str">
        <f ca="1">IF('V.1.'!E222="","",'V.1.'!E222)</f>
        <v/>
      </c>
      <c r="P896" s="301" t="str">
        <f>IF('V.1.'!F222="","",'V.1.'!F222)</f>
        <v/>
      </c>
      <c r="Q896" s="301" t="str">
        <f ca="1">IF('V.1.'!R222="","",'V.1.'!R222)</f>
        <v/>
      </c>
      <c r="R896" s="301" t="str">
        <f>IF('V.1.'!H222="","",'V.1.'!H222)</f>
        <v/>
      </c>
      <c r="S896" s="301" t="str">
        <f>IF('V.1.'!I222="","",'V.1.'!I222)</f>
        <v/>
      </c>
      <c r="T896" s="301" t="str">
        <f>IF('V.1.'!J222="","",'V.1.'!J222)</f>
        <v/>
      </c>
      <c r="U896" s="205" t="str">
        <f>IF('V.1.'!L222="","",'V.1.'!L222)</f>
        <v/>
      </c>
      <c r="V896" s="205" t="str">
        <f>IF('V.1.'!M222="","",'V.1.'!M222)</f>
        <v/>
      </c>
      <c r="W896" s="205" t="str">
        <f>IF('V.1.'!N222="","",'V.1.'!N222)</f>
        <v/>
      </c>
      <c r="X896" s="205" t="str">
        <f>IF('V.1.'!O222="","",'V.1.'!O222)</f>
        <v/>
      </c>
      <c r="Y896" s="205" t="str">
        <f>IF('V.1.'!P222="","",'V.1.'!P222)</f>
        <v/>
      </c>
      <c r="Z896" s="158" t="str">
        <f>IF('V.1.'!Q222="","",'V.1.'!Q222)</f>
        <v/>
      </c>
      <c r="AA896" s="113"/>
      <c r="AB896" s="113"/>
      <c r="AC896" s="113"/>
      <c r="AD896" s="113"/>
    </row>
    <row r="897" spans="4:30" x14ac:dyDescent="0.25">
      <c r="D897" s="2454" t="str">
        <f t="shared" si="31"/>
        <v xml:space="preserve"> - </v>
      </c>
      <c r="E897" s="2454" t="str">
        <f t="shared" si="32"/>
        <v xml:space="preserve"> - </v>
      </c>
      <c r="F897" s="2421" t="s">
        <v>4075</v>
      </c>
      <c r="G897" s="1416" t="s">
        <v>5300</v>
      </c>
      <c r="H897" s="134">
        <v>5</v>
      </c>
      <c r="I897" s="135">
        <v>1</v>
      </c>
      <c r="J897" s="136">
        <v>196</v>
      </c>
      <c r="K897" s="301">
        <f>IF('V.1.'!A223="","",'V.1.'!A223)</f>
        <v>196</v>
      </c>
      <c r="L897" s="301" t="str">
        <f>IF('V.1.'!B223="","",'V.1.'!B223)</f>
        <v/>
      </c>
      <c r="M897" s="301" t="str">
        <f ca="1">IF('V.1.'!C223="","",'V.1.'!C223)</f>
        <v/>
      </c>
      <c r="N897" s="301" t="str">
        <f>IF('V.1.'!D223="","",'V.1.'!D223)</f>
        <v/>
      </c>
      <c r="O897" s="301" t="str">
        <f ca="1">IF('V.1.'!E223="","",'V.1.'!E223)</f>
        <v/>
      </c>
      <c r="P897" s="301" t="str">
        <f>IF('V.1.'!F223="","",'V.1.'!F223)</f>
        <v/>
      </c>
      <c r="Q897" s="301" t="str">
        <f ca="1">IF('V.1.'!R223="","",'V.1.'!R223)</f>
        <v/>
      </c>
      <c r="R897" s="301" t="str">
        <f>IF('V.1.'!H223="","",'V.1.'!H223)</f>
        <v/>
      </c>
      <c r="S897" s="301" t="str">
        <f>IF('V.1.'!I223="","",'V.1.'!I223)</f>
        <v/>
      </c>
      <c r="T897" s="301" t="str">
        <f>IF('V.1.'!J223="","",'V.1.'!J223)</f>
        <v/>
      </c>
      <c r="U897" s="205" t="str">
        <f>IF('V.1.'!L223="","",'V.1.'!L223)</f>
        <v/>
      </c>
      <c r="V897" s="205" t="str">
        <f>IF('V.1.'!M223="","",'V.1.'!M223)</f>
        <v/>
      </c>
      <c r="W897" s="205" t="str">
        <f>IF('V.1.'!N223="","",'V.1.'!N223)</f>
        <v/>
      </c>
      <c r="X897" s="205" t="str">
        <f>IF('V.1.'!O223="","",'V.1.'!O223)</f>
        <v/>
      </c>
      <c r="Y897" s="205" t="str">
        <f>IF('V.1.'!P223="","",'V.1.'!P223)</f>
        <v/>
      </c>
      <c r="Z897" s="158" t="str">
        <f>IF('V.1.'!Q223="","",'V.1.'!Q223)</f>
        <v/>
      </c>
      <c r="AA897" s="113"/>
      <c r="AB897" s="113"/>
      <c r="AC897" s="113"/>
      <c r="AD897" s="113"/>
    </row>
    <row r="898" spans="4:30" x14ac:dyDescent="0.25">
      <c r="D898" s="2454" t="str">
        <f t="shared" si="31"/>
        <v xml:space="preserve"> - </v>
      </c>
      <c r="E898" s="2454" t="str">
        <f t="shared" si="32"/>
        <v xml:space="preserve"> - </v>
      </c>
      <c r="F898" s="2421" t="s">
        <v>4076</v>
      </c>
      <c r="G898" s="1416" t="s">
        <v>5300</v>
      </c>
      <c r="H898" s="134">
        <v>5</v>
      </c>
      <c r="I898" s="135">
        <v>1</v>
      </c>
      <c r="J898" s="136">
        <v>197</v>
      </c>
      <c r="K898" s="301">
        <f>IF('V.1.'!A224="","",'V.1.'!A224)</f>
        <v>197</v>
      </c>
      <c r="L898" s="301" t="str">
        <f>IF('V.1.'!B224="","",'V.1.'!B224)</f>
        <v/>
      </c>
      <c r="M898" s="301" t="str">
        <f ca="1">IF('V.1.'!C224="","",'V.1.'!C224)</f>
        <v/>
      </c>
      <c r="N898" s="301" t="str">
        <f>IF('V.1.'!D224="","",'V.1.'!D224)</f>
        <v/>
      </c>
      <c r="O898" s="301" t="str">
        <f ca="1">IF('V.1.'!E224="","",'V.1.'!E224)</f>
        <v/>
      </c>
      <c r="P898" s="301" t="str">
        <f>IF('V.1.'!F224="","",'V.1.'!F224)</f>
        <v/>
      </c>
      <c r="Q898" s="301" t="str">
        <f ca="1">IF('V.1.'!R224="","",'V.1.'!R224)</f>
        <v/>
      </c>
      <c r="R898" s="301" t="str">
        <f>IF('V.1.'!H224="","",'V.1.'!H224)</f>
        <v/>
      </c>
      <c r="S898" s="301" t="str">
        <f>IF('V.1.'!I224="","",'V.1.'!I224)</f>
        <v/>
      </c>
      <c r="T898" s="301" t="str">
        <f>IF('V.1.'!J224="","",'V.1.'!J224)</f>
        <v/>
      </c>
      <c r="U898" s="205" t="str">
        <f>IF('V.1.'!L224="","",'V.1.'!L224)</f>
        <v/>
      </c>
      <c r="V898" s="205" t="str">
        <f>IF('V.1.'!M224="","",'V.1.'!M224)</f>
        <v/>
      </c>
      <c r="W898" s="205" t="str">
        <f>IF('V.1.'!N224="","",'V.1.'!N224)</f>
        <v/>
      </c>
      <c r="X898" s="205" t="str">
        <f>IF('V.1.'!O224="","",'V.1.'!O224)</f>
        <v/>
      </c>
      <c r="Y898" s="205" t="str">
        <f>IF('V.1.'!P224="","",'V.1.'!P224)</f>
        <v/>
      </c>
      <c r="Z898" s="158" t="str">
        <f>IF('V.1.'!Q224="","",'V.1.'!Q224)</f>
        <v/>
      </c>
      <c r="AA898" s="113"/>
      <c r="AB898" s="113"/>
      <c r="AC898" s="113"/>
      <c r="AD898" s="113"/>
    </row>
    <row r="899" spans="4:30" x14ac:dyDescent="0.25">
      <c r="D899" s="2454" t="str">
        <f t="shared" si="31"/>
        <v xml:space="preserve"> - </v>
      </c>
      <c r="E899" s="2454" t="str">
        <f t="shared" si="32"/>
        <v xml:space="preserve"> - </v>
      </c>
      <c r="F899" s="2421" t="s">
        <v>4077</v>
      </c>
      <c r="G899" s="1416" t="s">
        <v>5300</v>
      </c>
      <c r="H899" s="134">
        <v>5</v>
      </c>
      <c r="I899" s="135">
        <v>1</v>
      </c>
      <c r="J899" s="136">
        <v>198</v>
      </c>
      <c r="K899" s="301">
        <f>IF('V.1.'!A225="","",'V.1.'!A225)</f>
        <v>198</v>
      </c>
      <c r="L899" s="301" t="str">
        <f>IF('V.1.'!B225="","",'V.1.'!B225)</f>
        <v/>
      </c>
      <c r="M899" s="301" t="str">
        <f ca="1">IF('V.1.'!C225="","",'V.1.'!C225)</f>
        <v/>
      </c>
      <c r="N899" s="301" t="str">
        <f>IF('V.1.'!D225="","",'V.1.'!D225)</f>
        <v/>
      </c>
      <c r="O899" s="301" t="str">
        <f ca="1">IF('V.1.'!E225="","",'V.1.'!E225)</f>
        <v/>
      </c>
      <c r="P899" s="301" t="str">
        <f>IF('V.1.'!F225="","",'V.1.'!F225)</f>
        <v/>
      </c>
      <c r="Q899" s="301" t="str">
        <f ca="1">IF('V.1.'!R225="","",'V.1.'!R225)</f>
        <v/>
      </c>
      <c r="R899" s="301" t="str">
        <f>IF('V.1.'!H225="","",'V.1.'!H225)</f>
        <v/>
      </c>
      <c r="S899" s="301" t="str">
        <f>IF('V.1.'!I225="","",'V.1.'!I225)</f>
        <v/>
      </c>
      <c r="T899" s="301" t="str">
        <f>IF('V.1.'!J225="","",'V.1.'!J225)</f>
        <v/>
      </c>
      <c r="U899" s="205" t="str">
        <f>IF('V.1.'!L225="","",'V.1.'!L225)</f>
        <v/>
      </c>
      <c r="V899" s="205" t="str">
        <f>IF('V.1.'!M225="","",'V.1.'!M225)</f>
        <v/>
      </c>
      <c r="W899" s="205" t="str">
        <f>IF('V.1.'!N225="","",'V.1.'!N225)</f>
        <v/>
      </c>
      <c r="X899" s="205" t="str">
        <f>IF('V.1.'!O225="","",'V.1.'!O225)</f>
        <v/>
      </c>
      <c r="Y899" s="205" t="str">
        <f>IF('V.1.'!P225="","",'V.1.'!P225)</f>
        <v/>
      </c>
      <c r="Z899" s="158" t="str">
        <f>IF('V.1.'!Q225="","",'V.1.'!Q225)</f>
        <v/>
      </c>
      <c r="AA899" s="113"/>
      <c r="AB899" s="113"/>
      <c r="AC899" s="113"/>
      <c r="AD899" s="113"/>
    </row>
    <row r="900" spans="4:30" x14ac:dyDescent="0.25">
      <c r="D900" s="2454" t="str">
        <f t="shared" si="31"/>
        <v xml:space="preserve"> - </v>
      </c>
      <c r="E900" s="2454" t="str">
        <f t="shared" si="32"/>
        <v xml:space="preserve"> - </v>
      </c>
      <c r="F900" s="2421" t="s">
        <v>4078</v>
      </c>
      <c r="G900" s="1416" t="s">
        <v>5300</v>
      </c>
      <c r="H900" s="134">
        <v>5</v>
      </c>
      <c r="I900" s="135">
        <v>1</v>
      </c>
      <c r="J900" s="136">
        <v>199</v>
      </c>
      <c r="K900" s="301">
        <f>IF('V.1.'!A226="","",'V.1.'!A226)</f>
        <v>199</v>
      </c>
      <c r="L900" s="301" t="str">
        <f>IF('V.1.'!B226="","",'V.1.'!B226)</f>
        <v/>
      </c>
      <c r="M900" s="301" t="str">
        <f ca="1">IF('V.1.'!C226="","",'V.1.'!C226)</f>
        <v/>
      </c>
      <c r="N900" s="301" t="str">
        <f>IF('V.1.'!D226="","",'V.1.'!D226)</f>
        <v/>
      </c>
      <c r="O900" s="301" t="str">
        <f ca="1">IF('V.1.'!E226="","",'V.1.'!E226)</f>
        <v/>
      </c>
      <c r="P900" s="301" t="str">
        <f>IF('V.1.'!F226="","",'V.1.'!F226)</f>
        <v/>
      </c>
      <c r="Q900" s="301" t="str">
        <f ca="1">IF('V.1.'!R226="","",'V.1.'!R226)</f>
        <v/>
      </c>
      <c r="R900" s="301" t="str">
        <f>IF('V.1.'!H226="","",'V.1.'!H226)</f>
        <v/>
      </c>
      <c r="S900" s="301" t="str">
        <f>IF('V.1.'!I226="","",'V.1.'!I226)</f>
        <v/>
      </c>
      <c r="T900" s="301" t="str">
        <f>IF('V.1.'!J226="","",'V.1.'!J226)</f>
        <v/>
      </c>
      <c r="U900" s="205" t="str">
        <f>IF('V.1.'!L226="","",'V.1.'!L226)</f>
        <v/>
      </c>
      <c r="V900" s="205" t="str">
        <f>IF('V.1.'!M226="","",'V.1.'!M226)</f>
        <v/>
      </c>
      <c r="W900" s="205" t="str">
        <f>IF('V.1.'!N226="","",'V.1.'!N226)</f>
        <v/>
      </c>
      <c r="X900" s="205" t="str">
        <f>IF('V.1.'!O226="","",'V.1.'!O226)</f>
        <v/>
      </c>
      <c r="Y900" s="205" t="str">
        <f>IF('V.1.'!P226="","",'V.1.'!P226)</f>
        <v/>
      </c>
      <c r="Z900" s="158" t="str">
        <f>IF('V.1.'!Q226="","",'V.1.'!Q226)</f>
        <v/>
      </c>
      <c r="AA900" s="113"/>
      <c r="AB900" s="113"/>
      <c r="AC900" s="113"/>
      <c r="AD900" s="113"/>
    </row>
    <row r="901" spans="4:30" x14ac:dyDescent="0.25">
      <c r="D901" s="2454" t="str">
        <f t="shared" si="31"/>
        <v xml:space="preserve"> - </v>
      </c>
      <c r="E901" s="2454" t="str">
        <f t="shared" si="32"/>
        <v xml:space="preserve"> - </v>
      </c>
      <c r="F901" s="2421" t="s">
        <v>4079</v>
      </c>
      <c r="G901" s="1416" t="s">
        <v>5300</v>
      </c>
      <c r="H901" s="134">
        <v>5</v>
      </c>
      <c r="I901" s="135">
        <v>1</v>
      </c>
      <c r="J901" s="136">
        <v>200</v>
      </c>
      <c r="K901" s="301">
        <f>IF('V.1.'!A227="","",'V.1.'!A227)</f>
        <v>200</v>
      </c>
      <c r="L901" s="301" t="str">
        <f>IF('V.1.'!B227="","",'V.1.'!B227)</f>
        <v/>
      </c>
      <c r="M901" s="301" t="str">
        <f ca="1">IF('V.1.'!C227="","",'V.1.'!C227)</f>
        <v/>
      </c>
      <c r="N901" s="301" t="str">
        <f>IF('V.1.'!D227="","",'V.1.'!D227)</f>
        <v/>
      </c>
      <c r="O901" s="301" t="str">
        <f ca="1">IF('V.1.'!E227="","",'V.1.'!E227)</f>
        <v/>
      </c>
      <c r="P901" s="301" t="str">
        <f>IF('V.1.'!F227="","",'V.1.'!F227)</f>
        <v/>
      </c>
      <c r="Q901" s="301" t="str">
        <f ca="1">IF('V.1.'!R227="","",'V.1.'!R227)</f>
        <v/>
      </c>
      <c r="R901" s="301" t="str">
        <f>IF('V.1.'!H227="","",'V.1.'!H227)</f>
        <v/>
      </c>
      <c r="S901" s="301" t="str">
        <f>IF('V.1.'!I227="","",'V.1.'!I227)</f>
        <v/>
      </c>
      <c r="T901" s="301" t="str">
        <f>IF('V.1.'!J227="","",'V.1.'!J227)</f>
        <v/>
      </c>
      <c r="U901" s="205" t="str">
        <f>IF('V.1.'!L227="","",'V.1.'!L227)</f>
        <v/>
      </c>
      <c r="V901" s="205" t="str">
        <f>IF('V.1.'!M227="","",'V.1.'!M227)</f>
        <v/>
      </c>
      <c r="W901" s="205" t="str">
        <f>IF('V.1.'!N227="","",'V.1.'!N227)</f>
        <v/>
      </c>
      <c r="X901" s="205" t="str">
        <f>IF('V.1.'!O227="","",'V.1.'!O227)</f>
        <v/>
      </c>
      <c r="Y901" s="205" t="str">
        <f>IF('V.1.'!P227="","",'V.1.'!P227)</f>
        <v/>
      </c>
      <c r="Z901" s="158" t="str">
        <f>IF('V.1.'!Q227="","",'V.1.'!Q227)</f>
        <v/>
      </c>
      <c r="AA901" s="113"/>
      <c r="AB901" s="113"/>
      <c r="AC901" s="113"/>
      <c r="AD901" s="113"/>
    </row>
    <row r="902" spans="4:30" x14ac:dyDescent="0.25">
      <c r="D902" s="2454" t="str">
        <f t="shared" si="31"/>
        <v xml:space="preserve"> - </v>
      </c>
      <c r="E902" s="2454" t="str">
        <f t="shared" si="32"/>
        <v xml:space="preserve"> - </v>
      </c>
      <c r="F902" s="2421" t="s">
        <v>8533</v>
      </c>
      <c r="G902" s="1416" t="s">
        <v>5300</v>
      </c>
      <c r="H902" s="134">
        <v>5</v>
      </c>
      <c r="I902" s="135">
        <v>1</v>
      </c>
      <c r="J902" s="136">
        <v>201</v>
      </c>
      <c r="K902" s="301">
        <f>IF('V.1.'!A228="","",'V.1.'!A228)</f>
        <v>201</v>
      </c>
      <c r="L902" s="301" t="str">
        <f>IF('V.1.'!B228="","",'V.1.'!B228)</f>
        <v/>
      </c>
      <c r="M902" s="301" t="str">
        <f ca="1">IF('V.1.'!C228="","",'V.1.'!C228)</f>
        <v/>
      </c>
      <c r="N902" s="301" t="str">
        <f>IF('V.1.'!D228="","",'V.1.'!D228)</f>
        <v/>
      </c>
      <c r="O902" s="301" t="str">
        <f ca="1">IF('V.1.'!E228="","",'V.1.'!E228)</f>
        <v/>
      </c>
      <c r="P902" s="301" t="str">
        <f>IF('V.1.'!F228="","",'V.1.'!F228)</f>
        <v/>
      </c>
      <c r="Q902" s="301" t="str">
        <f ca="1">IF('V.1.'!R228="","",'V.1.'!R228)</f>
        <v/>
      </c>
      <c r="R902" s="301" t="str">
        <f>IF('V.1.'!H228="","",'V.1.'!H228)</f>
        <v/>
      </c>
      <c r="S902" s="301" t="str">
        <f>IF('V.1.'!I228="","",'V.1.'!I228)</f>
        <v/>
      </c>
      <c r="T902" s="301" t="str">
        <f>IF('V.1.'!J228="","",'V.1.'!J228)</f>
        <v/>
      </c>
      <c r="U902" s="205" t="str">
        <f>IF('V.1.'!L228="","",'V.1.'!L228)</f>
        <v/>
      </c>
      <c r="V902" s="205" t="str">
        <f>IF('V.1.'!M228="","",'V.1.'!M228)</f>
        <v/>
      </c>
      <c r="W902" s="205" t="str">
        <f>IF('V.1.'!N228="","",'V.1.'!N228)</f>
        <v/>
      </c>
      <c r="X902" s="205" t="str">
        <f>IF('V.1.'!O228="","",'V.1.'!O228)</f>
        <v/>
      </c>
      <c r="Y902" s="205" t="str">
        <f>IF('V.1.'!P228="","",'V.1.'!P228)</f>
        <v/>
      </c>
      <c r="Z902" s="158" t="str">
        <f>IF('V.1.'!Q228="","",'V.1.'!Q228)</f>
        <v/>
      </c>
      <c r="AA902" s="113"/>
      <c r="AB902" s="113"/>
      <c r="AC902" s="113"/>
      <c r="AD902" s="113"/>
    </row>
    <row r="903" spans="4:30" x14ac:dyDescent="0.25">
      <c r="D903" s="2454" t="str">
        <f t="shared" si="31"/>
        <v xml:space="preserve"> - </v>
      </c>
      <c r="E903" s="2454" t="str">
        <f t="shared" si="32"/>
        <v xml:space="preserve"> - </v>
      </c>
      <c r="F903" s="2421" t="s">
        <v>8534</v>
      </c>
      <c r="G903" s="1416" t="s">
        <v>5300</v>
      </c>
      <c r="H903" s="134">
        <v>5</v>
      </c>
      <c r="I903" s="135">
        <v>1</v>
      </c>
      <c r="J903" s="136">
        <v>202</v>
      </c>
      <c r="K903" s="301">
        <f>IF('V.1.'!A229="","",'V.1.'!A229)</f>
        <v>202</v>
      </c>
      <c r="L903" s="301" t="str">
        <f>IF('V.1.'!B229="","",'V.1.'!B229)</f>
        <v/>
      </c>
      <c r="M903" s="301" t="str">
        <f ca="1">IF('V.1.'!C229="","",'V.1.'!C229)</f>
        <v/>
      </c>
      <c r="N903" s="301" t="str">
        <f>IF('V.1.'!D229="","",'V.1.'!D229)</f>
        <v/>
      </c>
      <c r="O903" s="301" t="str">
        <f ca="1">IF('V.1.'!E229="","",'V.1.'!E229)</f>
        <v/>
      </c>
      <c r="P903" s="301" t="str">
        <f>IF('V.1.'!F229="","",'V.1.'!F229)</f>
        <v/>
      </c>
      <c r="Q903" s="301" t="str">
        <f ca="1">IF('V.1.'!R229="","",'V.1.'!R229)</f>
        <v/>
      </c>
      <c r="R903" s="301" t="str">
        <f>IF('V.1.'!H229="","",'V.1.'!H229)</f>
        <v/>
      </c>
      <c r="S903" s="301" t="str">
        <f>IF('V.1.'!I229="","",'V.1.'!I229)</f>
        <v/>
      </c>
      <c r="T903" s="301" t="str">
        <f>IF('V.1.'!J229="","",'V.1.'!J229)</f>
        <v/>
      </c>
      <c r="U903" s="205" t="str">
        <f>IF('V.1.'!L229="","",'V.1.'!L229)</f>
        <v/>
      </c>
      <c r="V903" s="205" t="str">
        <f>IF('V.1.'!M229="","",'V.1.'!M229)</f>
        <v/>
      </c>
      <c r="W903" s="205" t="str">
        <f>IF('V.1.'!N229="","",'V.1.'!N229)</f>
        <v/>
      </c>
      <c r="X903" s="205" t="str">
        <f>IF('V.1.'!O229="","",'V.1.'!O229)</f>
        <v/>
      </c>
      <c r="Y903" s="205" t="str">
        <f>IF('V.1.'!P229="","",'V.1.'!P229)</f>
        <v/>
      </c>
      <c r="Z903" s="158" t="str">
        <f>IF('V.1.'!Q229="","",'V.1.'!Q229)</f>
        <v/>
      </c>
      <c r="AA903" s="113"/>
      <c r="AB903" s="113"/>
      <c r="AC903" s="113"/>
      <c r="AD903" s="113"/>
    </row>
    <row r="904" spans="4:30" x14ac:dyDescent="0.25">
      <c r="D904" s="2454" t="str">
        <f t="shared" si="31"/>
        <v xml:space="preserve"> - </v>
      </c>
      <c r="E904" s="2454" t="str">
        <f t="shared" si="32"/>
        <v xml:space="preserve"> - </v>
      </c>
      <c r="F904" s="2421" t="s">
        <v>8535</v>
      </c>
      <c r="G904" s="1416" t="s">
        <v>5300</v>
      </c>
      <c r="H904" s="134">
        <v>5</v>
      </c>
      <c r="I904" s="135">
        <v>1</v>
      </c>
      <c r="J904" s="136">
        <v>203</v>
      </c>
      <c r="K904" s="301">
        <f>IF('V.1.'!A230="","",'V.1.'!A230)</f>
        <v>203</v>
      </c>
      <c r="L904" s="301" t="str">
        <f>IF('V.1.'!B230="","",'V.1.'!B230)</f>
        <v/>
      </c>
      <c r="M904" s="301" t="str">
        <f ca="1">IF('V.1.'!C230="","",'V.1.'!C230)</f>
        <v/>
      </c>
      <c r="N904" s="301" t="str">
        <f>IF('V.1.'!D230="","",'V.1.'!D230)</f>
        <v/>
      </c>
      <c r="O904" s="301" t="str">
        <f ca="1">IF('V.1.'!E230="","",'V.1.'!E230)</f>
        <v/>
      </c>
      <c r="P904" s="301" t="str">
        <f>IF('V.1.'!F230="","",'V.1.'!F230)</f>
        <v/>
      </c>
      <c r="Q904" s="301" t="str">
        <f ca="1">IF('V.1.'!R230="","",'V.1.'!R230)</f>
        <v/>
      </c>
      <c r="R904" s="301" t="str">
        <f>IF('V.1.'!H230="","",'V.1.'!H230)</f>
        <v/>
      </c>
      <c r="S904" s="301" t="str">
        <f>IF('V.1.'!I230="","",'V.1.'!I230)</f>
        <v/>
      </c>
      <c r="T904" s="301" t="str">
        <f>IF('V.1.'!J230="","",'V.1.'!J230)</f>
        <v/>
      </c>
      <c r="U904" s="205" t="str">
        <f>IF('V.1.'!L230="","",'V.1.'!L230)</f>
        <v/>
      </c>
      <c r="V904" s="205" t="str">
        <f>IF('V.1.'!M230="","",'V.1.'!M230)</f>
        <v/>
      </c>
      <c r="W904" s="205" t="str">
        <f>IF('V.1.'!N230="","",'V.1.'!N230)</f>
        <v/>
      </c>
      <c r="X904" s="205" t="str">
        <f>IF('V.1.'!O230="","",'V.1.'!O230)</f>
        <v/>
      </c>
      <c r="Y904" s="205" t="str">
        <f>IF('V.1.'!P230="","",'V.1.'!P230)</f>
        <v/>
      </c>
      <c r="Z904" s="158" t="str">
        <f>IF('V.1.'!Q230="","",'V.1.'!Q230)</f>
        <v/>
      </c>
      <c r="AA904" s="113"/>
      <c r="AB904" s="113"/>
      <c r="AC904" s="113"/>
      <c r="AD904" s="113"/>
    </row>
    <row r="905" spans="4:30" x14ac:dyDescent="0.25">
      <c r="D905" s="2454" t="str">
        <f t="shared" si="31"/>
        <v xml:space="preserve"> - </v>
      </c>
      <c r="E905" s="2454" t="str">
        <f t="shared" si="32"/>
        <v xml:space="preserve"> - </v>
      </c>
      <c r="F905" s="2421" t="s">
        <v>8536</v>
      </c>
      <c r="G905" s="1416" t="s">
        <v>5300</v>
      </c>
      <c r="H905" s="134">
        <v>5</v>
      </c>
      <c r="I905" s="135">
        <v>1</v>
      </c>
      <c r="J905" s="136">
        <v>204</v>
      </c>
      <c r="K905" s="301">
        <f>IF('V.1.'!A231="","",'V.1.'!A231)</f>
        <v>204</v>
      </c>
      <c r="L905" s="301" t="str">
        <f>IF('V.1.'!B231="","",'V.1.'!B231)</f>
        <v/>
      </c>
      <c r="M905" s="301" t="str">
        <f ca="1">IF('V.1.'!C231="","",'V.1.'!C231)</f>
        <v/>
      </c>
      <c r="N905" s="301" t="str">
        <f>IF('V.1.'!D231="","",'V.1.'!D231)</f>
        <v/>
      </c>
      <c r="O905" s="301" t="str">
        <f ca="1">IF('V.1.'!E231="","",'V.1.'!E231)</f>
        <v/>
      </c>
      <c r="P905" s="301" t="str">
        <f>IF('V.1.'!F231="","",'V.1.'!F231)</f>
        <v/>
      </c>
      <c r="Q905" s="301" t="str">
        <f ca="1">IF('V.1.'!R231="","",'V.1.'!R231)</f>
        <v/>
      </c>
      <c r="R905" s="301" t="str">
        <f>IF('V.1.'!H231="","",'V.1.'!H231)</f>
        <v/>
      </c>
      <c r="S905" s="301" t="str">
        <f>IF('V.1.'!I231="","",'V.1.'!I231)</f>
        <v/>
      </c>
      <c r="T905" s="301" t="str">
        <f>IF('V.1.'!J231="","",'V.1.'!J231)</f>
        <v/>
      </c>
      <c r="U905" s="205" t="str">
        <f>IF('V.1.'!L231="","",'V.1.'!L231)</f>
        <v/>
      </c>
      <c r="V905" s="205" t="str">
        <f>IF('V.1.'!M231="","",'V.1.'!M231)</f>
        <v/>
      </c>
      <c r="W905" s="205" t="str">
        <f>IF('V.1.'!N231="","",'V.1.'!N231)</f>
        <v/>
      </c>
      <c r="X905" s="205" t="str">
        <f>IF('V.1.'!O231="","",'V.1.'!O231)</f>
        <v/>
      </c>
      <c r="Y905" s="205" t="str">
        <f>IF('V.1.'!P231="","",'V.1.'!P231)</f>
        <v/>
      </c>
      <c r="Z905" s="158" t="str">
        <f>IF('V.1.'!Q231="","",'V.1.'!Q231)</f>
        <v/>
      </c>
      <c r="AA905" s="113"/>
      <c r="AB905" s="113"/>
      <c r="AC905" s="113"/>
      <c r="AD905" s="113"/>
    </row>
    <row r="906" spans="4:30" x14ac:dyDescent="0.25">
      <c r="D906" s="2454" t="str">
        <f t="shared" si="31"/>
        <v xml:space="preserve"> - </v>
      </c>
      <c r="E906" s="2454" t="str">
        <f t="shared" si="32"/>
        <v xml:space="preserve"> - </v>
      </c>
      <c r="F906" s="2421" t="s">
        <v>8537</v>
      </c>
      <c r="G906" s="1416" t="s">
        <v>5300</v>
      </c>
      <c r="H906" s="134">
        <v>5</v>
      </c>
      <c r="I906" s="135">
        <v>1</v>
      </c>
      <c r="J906" s="136">
        <v>205</v>
      </c>
      <c r="K906" s="301">
        <f>IF('V.1.'!A232="","",'V.1.'!A232)</f>
        <v>205</v>
      </c>
      <c r="L906" s="301" t="str">
        <f>IF('V.1.'!B232="","",'V.1.'!B232)</f>
        <v/>
      </c>
      <c r="M906" s="301" t="str">
        <f ca="1">IF('V.1.'!C232="","",'V.1.'!C232)</f>
        <v/>
      </c>
      <c r="N906" s="301" t="str">
        <f>IF('V.1.'!D232="","",'V.1.'!D232)</f>
        <v/>
      </c>
      <c r="O906" s="301" t="str">
        <f ca="1">IF('V.1.'!E232="","",'V.1.'!E232)</f>
        <v/>
      </c>
      <c r="P906" s="301" t="str">
        <f>IF('V.1.'!F232="","",'V.1.'!F232)</f>
        <v/>
      </c>
      <c r="Q906" s="301" t="str">
        <f ca="1">IF('V.1.'!R232="","",'V.1.'!R232)</f>
        <v/>
      </c>
      <c r="R906" s="301" t="str">
        <f>IF('V.1.'!H232="","",'V.1.'!H232)</f>
        <v/>
      </c>
      <c r="S906" s="301" t="str">
        <f>IF('V.1.'!I232="","",'V.1.'!I232)</f>
        <v/>
      </c>
      <c r="T906" s="301" t="str">
        <f>IF('V.1.'!J232="","",'V.1.'!J232)</f>
        <v/>
      </c>
      <c r="U906" s="205" t="str">
        <f>IF('V.1.'!L232="","",'V.1.'!L232)</f>
        <v/>
      </c>
      <c r="V906" s="205" t="str">
        <f>IF('V.1.'!M232="","",'V.1.'!M232)</f>
        <v/>
      </c>
      <c r="W906" s="205" t="str">
        <f>IF('V.1.'!N232="","",'V.1.'!N232)</f>
        <v/>
      </c>
      <c r="X906" s="205" t="str">
        <f>IF('V.1.'!O232="","",'V.1.'!O232)</f>
        <v/>
      </c>
      <c r="Y906" s="205" t="str">
        <f>IF('V.1.'!P232="","",'V.1.'!P232)</f>
        <v/>
      </c>
      <c r="Z906" s="158" t="str">
        <f>IF('V.1.'!Q232="","",'V.1.'!Q232)</f>
        <v/>
      </c>
      <c r="AA906" s="113"/>
      <c r="AB906" s="113"/>
      <c r="AC906" s="113"/>
      <c r="AD906" s="113"/>
    </row>
    <row r="907" spans="4:30" x14ac:dyDescent="0.25">
      <c r="D907" s="2454" t="str">
        <f t="shared" si="31"/>
        <v xml:space="preserve"> - </v>
      </c>
      <c r="E907" s="2454" t="str">
        <f t="shared" si="32"/>
        <v xml:space="preserve"> - </v>
      </c>
      <c r="F907" s="2421" t="s">
        <v>8538</v>
      </c>
      <c r="G907" s="1416" t="s">
        <v>5300</v>
      </c>
      <c r="H907" s="134">
        <v>5</v>
      </c>
      <c r="I907" s="135">
        <v>1</v>
      </c>
      <c r="J907" s="136">
        <v>206</v>
      </c>
      <c r="K907" s="301">
        <f>IF('V.1.'!A233="","",'V.1.'!A233)</f>
        <v>206</v>
      </c>
      <c r="L907" s="301" t="str">
        <f>IF('V.1.'!B233="","",'V.1.'!B233)</f>
        <v/>
      </c>
      <c r="M907" s="301" t="str">
        <f ca="1">IF('V.1.'!C233="","",'V.1.'!C233)</f>
        <v/>
      </c>
      <c r="N907" s="301" t="str">
        <f>IF('V.1.'!D233="","",'V.1.'!D233)</f>
        <v/>
      </c>
      <c r="O907" s="301" t="str">
        <f ca="1">IF('V.1.'!E233="","",'V.1.'!E233)</f>
        <v/>
      </c>
      <c r="P907" s="301" t="str">
        <f>IF('V.1.'!F233="","",'V.1.'!F233)</f>
        <v/>
      </c>
      <c r="Q907" s="301" t="str">
        <f ca="1">IF('V.1.'!R233="","",'V.1.'!R233)</f>
        <v/>
      </c>
      <c r="R907" s="301" t="str">
        <f>IF('V.1.'!H233="","",'V.1.'!H233)</f>
        <v/>
      </c>
      <c r="S907" s="301" t="str">
        <f>IF('V.1.'!I233="","",'V.1.'!I233)</f>
        <v/>
      </c>
      <c r="T907" s="301" t="str">
        <f>IF('V.1.'!J233="","",'V.1.'!J233)</f>
        <v/>
      </c>
      <c r="U907" s="205" t="str">
        <f>IF('V.1.'!L233="","",'V.1.'!L233)</f>
        <v/>
      </c>
      <c r="V907" s="205" t="str">
        <f>IF('V.1.'!M233="","",'V.1.'!M233)</f>
        <v/>
      </c>
      <c r="W907" s="205" t="str">
        <f>IF('V.1.'!N233="","",'V.1.'!N233)</f>
        <v/>
      </c>
      <c r="X907" s="205" t="str">
        <f>IF('V.1.'!O233="","",'V.1.'!O233)</f>
        <v/>
      </c>
      <c r="Y907" s="205" t="str">
        <f>IF('V.1.'!P233="","",'V.1.'!P233)</f>
        <v/>
      </c>
      <c r="Z907" s="158" t="str">
        <f>IF('V.1.'!Q233="","",'V.1.'!Q233)</f>
        <v/>
      </c>
      <c r="AA907" s="113"/>
      <c r="AB907" s="113"/>
      <c r="AC907" s="113"/>
      <c r="AD907" s="113"/>
    </row>
    <row r="908" spans="4:30" x14ac:dyDescent="0.25">
      <c r="D908" s="2454" t="str">
        <f t="shared" si="31"/>
        <v xml:space="preserve"> - </v>
      </c>
      <c r="E908" s="2454" t="str">
        <f t="shared" si="32"/>
        <v xml:space="preserve"> - </v>
      </c>
      <c r="F908" s="2421" t="s">
        <v>8539</v>
      </c>
      <c r="G908" s="1416" t="s">
        <v>5300</v>
      </c>
      <c r="H908" s="134">
        <v>5</v>
      </c>
      <c r="I908" s="135">
        <v>1</v>
      </c>
      <c r="J908" s="136">
        <v>207</v>
      </c>
      <c r="K908" s="301">
        <f>IF('V.1.'!A234="","",'V.1.'!A234)</f>
        <v>207</v>
      </c>
      <c r="L908" s="301" t="str">
        <f>IF('V.1.'!B234="","",'V.1.'!B234)</f>
        <v/>
      </c>
      <c r="M908" s="301" t="str">
        <f ca="1">IF('V.1.'!C234="","",'V.1.'!C234)</f>
        <v/>
      </c>
      <c r="N908" s="301" t="str">
        <f>IF('V.1.'!D234="","",'V.1.'!D234)</f>
        <v/>
      </c>
      <c r="O908" s="301" t="str">
        <f ca="1">IF('V.1.'!E234="","",'V.1.'!E234)</f>
        <v/>
      </c>
      <c r="P908" s="301" t="str">
        <f>IF('V.1.'!F234="","",'V.1.'!F234)</f>
        <v/>
      </c>
      <c r="Q908" s="301" t="str">
        <f ca="1">IF('V.1.'!R234="","",'V.1.'!R234)</f>
        <v/>
      </c>
      <c r="R908" s="301" t="str">
        <f>IF('V.1.'!H234="","",'V.1.'!H234)</f>
        <v/>
      </c>
      <c r="S908" s="301" t="str">
        <f>IF('V.1.'!I234="","",'V.1.'!I234)</f>
        <v/>
      </c>
      <c r="T908" s="301" t="str">
        <f>IF('V.1.'!J234="","",'V.1.'!J234)</f>
        <v/>
      </c>
      <c r="U908" s="205" t="str">
        <f>IF('V.1.'!L234="","",'V.1.'!L234)</f>
        <v/>
      </c>
      <c r="V908" s="205" t="str">
        <f>IF('V.1.'!M234="","",'V.1.'!M234)</f>
        <v/>
      </c>
      <c r="W908" s="205" t="str">
        <f>IF('V.1.'!N234="","",'V.1.'!N234)</f>
        <v/>
      </c>
      <c r="X908" s="205" t="str">
        <f>IF('V.1.'!O234="","",'V.1.'!O234)</f>
        <v/>
      </c>
      <c r="Y908" s="205" t="str">
        <f>IF('V.1.'!P234="","",'V.1.'!P234)</f>
        <v/>
      </c>
      <c r="Z908" s="158" t="str">
        <f>IF('V.1.'!Q234="","",'V.1.'!Q234)</f>
        <v/>
      </c>
      <c r="AA908" s="113"/>
      <c r="AB908" s="113"/>
      <c r="AC908" s="113"/>
      <c r="AD908" s="113"/>
    </row>
    <row r="909" spans="4:30" x14ac:dyDescent="0.25">
      <c r="D909" s="2454" t="str">
        <f t="shared" si="31"/>
        <v xml:space="preserve"> - </v>
      </c>
      <c r="E909" s="2454" t="str">
        <f t="shared" si="32"/>
        <v xml:space="preserve"> - </v>
      </c>
      <c r="F909" s="2421" t="s">
        <v>8540</v>
      </c>
      <c r="G909" s="1416" t="s">
        <v>5300</v>
      </c>
      <c r="H909" s="134">
        <v>5</v>
      </c>
      <c r="I909" s="135">
        <v>1</v>
      </c>
      <c r="J909" s="136">
        <v>208</v>
      </c>
      <c r="K909" s="301">
        <f>IF('V.1.'!A235="","",'V.1.'!A235)</f>
        <v>208</v>
      </c>
      <c r="L909" s="301" t="str">
        <f>IF('V.1.'!B235="","",'V.1.'!B235)</f>
        <v/>
      </c>
      <c r="M909" s="301" t="str">
        <f ca="1">IF('V.1.'!C235="","",'V.1.'!C235)</f>
        <v/>
      </c>
      <c r="N909" s="301" t="str">
        <f>IF('V.1.'!D235="","",'V.1.'!D235)</f>
        <v/>
      </c>
      <c r="O909" s="301" t="str">
        <f ca="1">IF('V.1.'!E235="","",'V.1.'!E235)</f>
        <v/>
      </c>
      <c r="P909" s="301" t="str">
        <f>IF('V.1.'!F235="","",'V.1.'!F235)</f>
        <v/>
      </c>
      <c r="Q909" s="301" t="str">
        <f ca="1">IF('V.1.'!R235="","",'V.1.'!R235)</f>
        <v/>
      </c>
      <c r="R909" s="301" t="str">
        <f>IF('V.1.'!H235="","",'V.1.'!H235)</f>
        <v/>
      </c>
      <c r="S909" s="301" t="str">
        <f>IF('V.1.'!I235="","",'V.1.'!I235)</f>
        <v/>
      </c>
      <c r="T909" s="301" t="str">
        <f>IF('V.1.'!J235="","",'V.1.'!J235)</f>
        <v/>
      </c>
      <c r="U909" s="205" t="str">
        <f>IF('V.1.'!L235="","",'V.1.'!L235)</f>
        <v/>
      </c>
      <c r="V909" s="205" t="str">
        <f>IF('V.1.'!M235="","",'V.1.'!M235)</f>
        <v/>
      </c>
      <c r="W909" s="205" t="str">
        <f>IF('V.1.'!N235="","",'V.1.'!N235)</f>
        <v/>
      </c>
      <c r="X909" s="205" t="str">
        <f>IF('V.1.'!O235="","",'V.1.'!O235)</f>
        <v/>
      </c>
      <c r="Y909" s="205" t="str">
        <f>IF('V.1.'!P235="","",'V.1.'!P235)</f>
        <v/>
      </c>
      <c r="Z909" s="158" t="str">
        <f>IF('V.1.'!Q235="","",'V.1.'!Q235)</f>
        <v/>
      </c>
      <c r="AA909" s="113"/>
      <c r="AB909" s="113"/>
      <c r="AC909" s="113"/>
      <c r="AD909" s="113"/>
    </row>
    <row r="910" spans="4:30" x14ac:dyDescent="0.25">
      <c r="D910" s="2454" t="str">
        <f t="shared" si="31"/>
        <v xml:space="preserve"> - </v>
      </c>
      <c r="E910" s="2454" t="str">
        <f t="shared" si="32"/>
        <v xml:space="preserve"> - </v>
      </c>
      <c r="F910" s="2421" t="s">
        <v>8541</v>
      </c>
      <c r="G910" s="1416" t="s">
        <v>5300</v>
      </c>
      <c r="H910" s="134">
        <v>5</v>
      </c>
      <c r="I910" s="135">
        <v>1</v>
      </c>
      <c r="J910" s="136">
        <v>209</v>
      </c>
      <c r="K910" s="301">
        <f>IF('V.1.'!A236="","",'V.1.'!A236)</f>
        <v>209</v>
      </c>
      <c r="L910" s="301" t="str">
        <f>IF('V.1.'!B236="","",'V.1.'!B236)</f>
        <v/>
      </c>
      <c r="M910" s="301" t="str">
        <f ca="1">IF('V.1.'!C236="","",'V.1.'!C236)</f>
        <v/>
      </c>
      <c r="N910" s="301" t="str">
        <f>IF('V.1.'!D236="","",'V.1.'!D236)</f>
        <v/>
      </c>
      <c r="O910" s="301" t="str">
        <f ca="1">IF('V.1.'!E236="","",'V.1.'!E236)</f>
        <v/>
      </c>
      <c r="P910" s="301" t="str">
        <f>IF('V.1.'!F236="","",'V.1.'!F236)</f>
        <v/>
      </c>
      <c r="Q910" s="301" t="str">
        <f ca="1">IF('V.1.'!R236="","",'V.1.'!R236)</f>
        <v/>
      </c>
      <c r="R910" s="301" t="str">
        <f>IF('V.1.'!H236="","",'V.1.'!H236)</f>
        <v/>
      </c>
      <c r="S910" s="301" t="str">
        <f>IF('V.1.'!I236="","",'V.1.'!I236)</f>
        <v/>
      </c>
      <c r="T910" s="301" t="str">
        <f>IF('V.1.'!J236="","",'V.1.'!J236)</f>
        <v/>
      </c>
      <c r="U910" s="205" t="str">
        <f>IF('V.1.'!L236="","",'V.1.'!L236)</f>
        <v/>
      </c>
      <c r="V910" s="205" t="str">
        <f>IF('V.1.'!M236="","",'V.1.'!M236)</f>
        <v/>
      </c>
      <c r="W910" s="205" t="str">
        <f>IF('V.1.'!N236="","",'V.1.'!N236)</f>
        <v/>
      </c>
      <c r="X910" s="205" t="str">
        <f>IF('V.1.'!O236="","",'V.1.'!O236)</f>
        <v/>
      </c>
      <c r="Y910" s="205" t="str">
        <f>IF('V.1.'!P236="","",'V.1.'!P236)</f>
        <v/>
      </c>
      <c r="Z910" s="158" t="str">
        <f>IF('V.1.'!Q236="","",'V.1.'!Q236)</f>
        <v/>
      </c>
      <c r="AA910" s="113"/>
      <c r="AB910" s="113"/>
      <c r="AC910" s="113"/>
      <c r="AD910" s="113"/>
    </row>
    <row r="911" spans="4:30" x14ac:dyDescent="0.25">
      <c r="D911" s="2454" t="str">
        <f t="shared" si="31"/>
        <v xml:space="preserve"> - </v>
      </c>
      <c r="E911" s="2454" t="str">
        <f t="shared" si="32"/>
        <v xml:space="preserve"> - </v>
      </c>
      <c r="F911" s="2421" t="s">
        <v>8542</v>
      </c>
      <c r="G911" s="1416" t="s">
        <v>5300</v>
      </c>
      <c r="H911" s="134">
        <v>5</v>
      </c>
      <c r="I911" s="135">
        <v>1</v>
      </c>
      <c r="J911" s="136">
        <v>210</v>
      </c>
      <c r="K911" s="301">
        <f>IF('V.1.'!A237="","",'V.1.'!A237)</f>
        <v>210</v>
      </c>
      <c r="L911" s="301" t="str">
        <f>IF('V.1.'!B237="","",'V.1.'!B237)</f>
        <v/>
      </c>
      <c r="M911" s="301" t="str">
        <f ca="1">IF('V.1.'!C237="","",'V.1.'!C237)</f>
        <v/>
      </c>
      <c r="N911" s="301" t="str">
        <f>IF('V.1.'!D237="","",'V.1.'!D237)</f>
        <v/>
      </c>
      <c r="O911" s="301" t="str">
        <f ca="1">IF('V.1.'!E237="","",'V.1.'!E237)</f>
        <v/>
      </c>
      <c r="P911" s="301" t="str">
        <f>IF('V.1.'!F237="","",'V.1.'!F237)</f>
        <v/>
      </c>
      <c r="Q911" s="301" t="str">
        <f ca="1">IF('V.1.'!R237="","",'V.1.'!R237)</f>
        <v/>
      </c>
      <c r="R911" s="301" t="str">
        <f>IF('V.1.'!H237="","",'V.1.'!H237)</f>
        <v/>
      </c>
      <c r="S911" s="301" t="str">
        <f>IF('V.1.'!I237="","",'V.1.'!I237)</f>
        <v/>
      </c>
      <c r="T911" s="301" t="str">
        <f>IF('V.1.'!J237="","",'V.1.'!J237)</f>
        <v/>
      </c>
      <c r="U911" s="205" t="str">
        <f>IF('V.1.'!L237="","",'V.1.'!L237)</f>
        <v/>
      </c>
      <c r="V911" s="205" t="str">
        <f>IF('V.1.'!M237="","",'V.1.'!M237)</f>
        <v/>
      </c>
      <c r="W911" s="205" t="str">
        <f>IF('V.1.'!N237="","",'V.1.'!N237)</f>
        <v/>
      </c>
      <c r="X911" s="205" t="str">
        <f>IF('V.1.'!O237="","",'V.1.'!O237)</f>
        <v/>
      </c>
      <c r="Y911" s="205" t="str">
        <f>IF('V.1.'!P237="","",'V.1.'!P237)</f>
        <v/>
      </c>
      <c r="Z911" s="158" t="str">
        <f>IF('V.1.'!Q237="","",'V.1.'!Q237)</f>
        <v/>
      </c>
      <c r="AA911" s="113"/>
      <c r="AB911" s="113"/>
      <c r="AC911" s="113"/>
      <c r="AD911" s="113"/>
    </row>
    <row r="912" spans="4:30" x14ac:dyDescent="0.25">
      <c r="D912" s="2454" t="str">
        <f t="shared" si="31"/>
        <v xml:space="preserve"> - </v>
      </c>
      <c r="E912" s="2454" t="str">
        <f t="shared" si="32"/>
        <v xml:space="preserve"> - </v>
      </c>
      <c r="F912" s="2421" t="s">
        <v>8543</v>
      </c>
      <c r="G912" s="1416" t="s">
        <v>5300</v>
      </c>
      <c r="H912" s="134">
        <v>5</v>
      </c>
      <c r="I912" s="135">
        <v>1</v>
      </c>
      <c r="J912" s="136">
        <v>211</v>
      </c>
      <c r="K912" s="301">
        <f>IF('V.1.'!A238="","",'V.1.'!A238)</f>
        <v>211</v>
      </c>
      <c r="L912" s="301" t="str">
        <f>IF('V.1.'!B238="","",'V.1.'!B238)</f>
        <v/>
      </c>
      <c r="M912" s="301" t="str">
        <f ca="1">IF('V.1.'!C238="","",'V.1.'!C238)</f>
        <v/>
      </c>
      <c r="N912" s="301" t="str">
        <f>IF('V.1.'!D238="","",'V.1.'!D238)</f>
        <v/>
      </c>
      <c r="O912" s="301" t="str">
        <f ca="1">IF('V.1.'!E238="","",'V.1.'!E238)</f>
        <v/>
      </c>
      <c r="P912" s="301" t="str">
        <f>IF('V.1.'!F238="","",'V.1.'!F238)</f>
        <v/>
      </c>
      <c r="Q912" s="301" t="str">
        <f ca="1">IF('V.1.'!R238="","",'V.1.'!R238)</f>
        <v/>
      </c>
      <c r="R912" s="301" t="str">
        <f>IF('V.1.'!H238="","",'V.1.'!H238)</f>
        <v/>
      </c>
      <c r="S912" s="301" t="str">
        <f>IF('V.1.'!I238="","",'V.1.'!I238)</f>
        <v/>
      </c>
      <c r="T912" s="301" t="str">
        <f>IF('V.1.'!J238="","",'V.1.'!J238)</f>
        <v/>
      </c>
      <c r="U912" s="205" t="str">
        <f>IF('V.1.'!L238="","",'V.1.'!L238)</f>
        <v/>
      </c>
      <c r="V912" s="205" t="str">
        <f>IF('V.1.'!M238="","",'V.1.'!M238)</f>
        <v/>
      </c>
      <c r="W912" s="205" t="str">
        <f>IF('V.1.'!N238="","",'V.1.'!N238)</f>
        <v/>
      </c>
      <c r="X912" s="205" t="str">
        <f>IF('V.1.'!O238="","",'V.1.'!O238)</f>
        <v/>
      </c>
      <c r="Y912" s="205" t="str">
        <f>IF('V.1.'!P238="","",'V.1.'!P238)</f>
        <v/>
      </c>
      <c r="Z912" s="158" t="str">
        <f>IF('V.1.'!Q238="","",'V.1.'!Q238)</f>
        <v/>
      </c>
      <c r="AA912" s="113"/>
      <c r="AB912" s="113"/>
      <c r="AC912" s="113"/>
      <c r="AD912" s="113"/>
    </row>
    <row r="913" spans="4:30" x14ac:dyDescent="0.25">
      <c r="D913" s="2454" t="str">
        <f t="shared" si="31"/>
        <v xml:space="preserve"> - </v>
      </c>
      <c r="E913" s="2454" t="str">
        <f t="shared" si="32"/>
        <v xml:space="preserve"> - </v>
      </c>
      <c r="F913" s="2421" t="s">
        <v>8544</v>
      </c>
      <c r="G913" s="1416" t="s">
        <v>5300</v>
      </c>
      <c r="H913" s="134">
        <v>5</v>
      </c>
      <c r="I913" s="135">
        <v>1</v>
      </c>
      <c r="J913" s="136">
        <v>212</v>
      </c>
      <c r="K913" s="301">
        <f>IF('V.1.'!A239="","",'V.1.'!A239)</f>
        <v>212</v>
      </c>
      <c r="L913" s="301" t="str">
        <f>IF('V.1.'!B239="","",'V.1.'!B239)</f>
        <v/>
      </c>
      <c r="M913" s="301" t="str">
        <f ca="1">IF('V.1.'!C239="","",'V.1.'!C239)</f>
        <v/>
      </c>
      <c r="N913" s="301" t="str">
        <f>IF('V.1.'!D239="","",'V.1.'!D239)</f>
        <v/>
      </c>
      <c r="O913" s="301" t="str">
        <f ca="1">IF('V.1.'!E239="","",'V.1.'!E239)</f>
        <v/>
      </c>
      <c r="P913" s="301" t="str">
        <f>IF('V.1.'!F239="","",'V.1.'!F239)</f>
        <v/>
      </c>
      <c r="Q913" s="301" t="str">
        <f ca="1">IF('V.1.'!R239="","",'V.1.'!R239)</f>
        <v/>
      </c>
      <c r="R913" s="301" t="str">
        <f>IF('V.1.'!H239="","",'V.1.'!H239)</f>
        <v/>
      </c>
      <c r="S913" s="301" t="str">
        <f>IF('V.1.'!I239="","",'V.1.'!I239)</f>
        <v/>
      </c>
      <c r="T913" s="301" t="str">
        <f>IF('V.1.'!J239="","",'V.1.'!J239)</f>
        <v/>
      </c>
      <c r="U913" s="205" t="str">
        <f>IF('V.1.'!L239="","",'V.1.'!L239)</f>
        <v/>
      </c>
      <c r="V913" s="205" t="str">
        <f>IF('V.1.'!M239="","",'V.1.'!M239)</f>
        <v/>
      </c>
      <c r="W913" s="205" t="str">
        <f>IF('V.1.'!N239="","",'V.1.'!N239)</f>
        <v/>
      </c>
      <c r="X913" s="205" t="str">
        <f>IF('V.1.'!O239="","",'V.1.'!O239)</f>
        <v/>
      </c>
      <c r="Y913" s="205" t="str">
        <f>IF('V.1.'!P239="","",'V.1.'!P239)</f>
        <v/>
      </c>
      <c r="Z913" s="158" t="str">
        <f>IF('V.1.'!Q239="","",'V.1.'!Q239)</f>
        <v/>
      </c>
      <c r="AA913" s="113"/>
      <c r="AB913" s="113"/>
      <c r="AC913" s="113"/>
      <c r="AD913" s="113"/>
    </row>
    <row r="914" spans="4:30" x14ac:dyDescent="0.25">
      <c r="D914" s="2454" t="str">
        <f t="shared" si="31"/>
        <v xml:space="preserve"> - </v>
      </c>
      <c r="E914" s="2454" t="str">
        <f t="shared" si="32"/>
        <v xml:space="preserve"> - </v>
      </c>
      <c r="F914" s="2421" t="s">
        <v>8545</v>
      </c>
      <c r="G914" s="1416" t="s">
        <v>5300</v>
      </c>
      <c r="H914" s="134">
        <v>5</v>
      </c>
      <c r="I914" s="135">
        <v>1</v>
      </c>
      <c r="J914" s="136">
        <v>213</v>
      </c>
      <c r="K914" s="301">
        <f>IF('V.1.'!A240="","",'V.1.'!A240)</f>
        <v>213</v>
      </c>
      <c r="L914" s="301" t="str">
        <f>IF('V.1.'!B240="","",'V.1.'!B240)</f>
        <v/>
      </c>
      <c r="M914" s="301" t="str">
        <f ca="1">IF('V.1.'!C240="","",'V.1.'!C240)</f>
        <v/>
      </c>
      <c r="N914" s="301" t="str">
        <f>IF('V.1.'!D240="","",'V.1.'!D240)</f>
        <v/>
      </c>
      <c r="O914" s="301" t="str">
        <f ca="1">IF('V.1.'!E240="","",'V.1.'!E240)</f>
        <v/>
      </c>
      <c r="P914" s="301" t="str">
        <f>IF('V.1.'!F240="","",'V.1.'!F240)</f>
        <v/>
      </c>
      <c r="Q914" s="301" t="str">
        <f ca="1">IF('V.1.'!R240="","",'V.1.'!R240)</f>
        <v/>
      </c>
      <c r="R914" s="301" t="str">
        <f>IF('V.1.'!H240="","",'V.1.'!H240)</f>
        <v/>
      </c>
      <c r="S914" s="301" t="str">
        <f>IF('V.1.'!I240="","",'V.1.'!I240)</f>
        <v/>
      </c>
      <c r="T914" s="301" t="str">
        <f>IF('V.1.'!J240="","",'V.1.'!J240)</f>
        <v/>
      </c>
      <c r="U914" s="205" t="str">
        <f>IF('V.1.'!L240="","",'V.1.'!L240)</f>
        <v/>
      </c>
      <c r="V914" s="205" t="str">
        <f>IF('V.1.'!M240="","",'V.1.'!M240)</f>
        <v/>
      </c>
      <c r="W914" s="205" t="str">
        <f>IF('V.1.'!N240="","",'V.1.'!N240)</f>
        <v/>
      </c>
      <c r="X914" s="205" t="str">
        <f>IF('V.1.'!O240="","",'V.1.'!O240)</f>
        <v/>
      </c>
      <c r="Y914" s="205" t="str">
        <f>IF('V.1.'!P240="","",'V.1.'!P240)</f>
        <v/>
      </c>
      <c r="Z914" s="158" t="str">
        <f>IF('V.1.'!Q240="","",'V.1.'!Q240)</f>
        <v/>
      </c>
      <c r="AA914" s="113"/>
      <c r="AB914" s="113"/>
      <c r="AC914" s="113"/>
      <c r="AD914" s="113"/>
    </row>
    <row r="915" spans="4:30" x14ac:dyDescent="0.25">
      <c r="D915" s="2454" t="str">
        <f t="shared" si="31"/>
        <v xml:space="preserve"> - </v>
      </c>
      <c r="E915" s="2454" t="str">
        <f t="shared" si="32"/>
        <v xml:space="preserve"> - </v>
      </c>
      <c r="F915" s="2421" t="s">
        <v>8546</v>
      </c>
      <c r="G915" s="1416" t="s">
        <v>5300</v>
      </c>
      <c r="H915" s="134">
        <v>5</v>
      </c>
      <c r="I915" s="135">
        <v>1</v>
      </c>
      <c r="J915" s="136">
        <v>214</v>
      </c>
      <c r="K915" s="301">
        <f>IF('V.1.'!A241="","",'V.1.'!A241)</f>
        <v>214</v>
      </c>
      <c r="L915" s="301" t="str">
        <f>IF('V.1.'!B241="","",'V.1.'!B241)</f>
        <v/>
      </c>
      <c r="M915" s="301" t="str">
        <f ca="1">IF('V.1.'!C241="","",'V.1.'!C241)</f>
        <v/>
      </c>
      <c r="N915" s="301" t="str">
        <f>IF('V.1.'!D241="","",'V.1.'!D241)</f>
        <v/>
      </c>
      <c r="O915" s="301" t="str">
        <f ca="1">IF('V.1.'!E241="","",'V.1.'!E241)</f>
        <v/>
      </c>
      <c r="P915" s="301" t="str">
        <f>IF('V.1.'!F241="","",'V.1.'!F241)</f>
        <v/>
      </c>
      <c r="Q915" s="301" t="str">
        <f ca="1">IF('V.1.'!R241="","",'V.1.'!R241)</f>
        <v/>
      </c>
      <c r="R915" s="301" t="str">
        <f>IF('V.1.'!H241="","",'V.1.'!H241)</f>
        <v/>
      </c>
      <c r="S915" s="301" t="str">
        <f>IF('V.1.'!I241="","",'V.1.'!I241)</f>
        <v/>
      </c>
      <c r="T915" s="301" t="str">
        <f>IF('V.1.'!J241="","",'V.1.'!J241)</f>
        <v/>
      </c>
      <c r="U915" s="205" t="str">
        <f>IF('V.1.'!L241="","",'V.1.'!L241)</f>
        <v/>
      </c>
      <c r="V915" s="205" t="str">
        <f>IF('V.1.'!M241="","",'V.1.'!M241)</f>
        <v/>
      </c>
      <c r="W915" s="205" t="str">
        <f>IF('V.1.'!N241="","",'V.1.'!N241)</f>
        <v/>
      </c>
      <c r="X915" s="205" t="str">
        <f>IF('V.1.'!O241="","",'V.1.'!O241)</f>
        <v/>
      </c>
      <c r="Y915" s="205" t="str">
        <f>IF('V.1.'!P241="","",'V.1.'!P241)</f>
        <v/>
      </c>
      <c r="Z915" s="158" t="str">
        <f>IF('V.1.'!Q241="","",'V.1.'!Q241)</f>
        <v/>
      </c>
      <c r="AA915" s="113"/>
      <c r="AB915" s="113"/>
      <c r="AC915" s="113"/>
      <c r="AD915" s="113"/>
    </row>
    <row r="916" spans="4:30" x14ac:dyDescent="0.25">
      <c r="D916" s="2454" t="str">
        <f t="shared" si="31"/>
        <v xml:space="preserve"> - </v>
      </c>
      <c r="E916" s="2454" t="str">
        <f t="shared" si="32"/>
        <v xml:space="preserve"> - </v>
      </c>
      <c r="F916" s="2421" t="s">
        <v>8547</v>
      </c>
      <c r="G916" s="1416" t="s">
        <v>5300</v>
      </c>
      <c r="H916" s="134">
        <v>5</v>
      </c>
      <c r="I916" s="135">
        <v>1</v>
      </c>
      <c r="J916" s="136">
        <v>215</v>
      </c>
      <c r="K916" s="301">
        <f>IF('V.1.'!A242="","",'V.1.'!A242)</f>
        <v>215</v>
      </c>
      <c r="L916" s="301" t="str">
        <f>IF('V.1.'!B242="","",'V.1.'!B242)</f>
        <v/>
      </c>
      <c r="M916" s="301" t="str">
        <f ca="1">IF('V.1.'!C242="","",'V.1.'!C242)</f>
        <v/>
      </c>
      <c r="N916" s="301" t="str">
        <f>IF('V.1.'!D242="","",'V.1.'!D242)</f>
        <v/>
      </c>
      <c r="O916" s="301" t="str">
        <f ca="1">IF('V.1.'!E242="","",'V.1.'!E242)</f>
        <v/>
      </c>
      <c r="P916" s="301" t="str">
        <f>IF('V.1.'!F242="","",'V.1.'!F242)</f>
        <v/>
      </c>
      <c r="Q916" s="301" t="str">
        <f ca="1">IF('V.1.'!R242="","",'V.1.'!R242)</f>
        <v/>
      </c>
      <c r="R916" s="301" t="str">
        <f>IF('V.1.'!H242="","",'V.1.'!H242)</f>
        <v/>
      </c>
      <c r="S916" s="301" t="str">
        <f>IF('V.1.'!I242="","",'V.1.'!I242)</f>
        <v/>
      </c>
      <c r="T916" s="301" t="str">
        <f>IF('V.1.'!J242="","",'V.1.'!J242)</f>
        <v/>
      </c>
      <c r="U916" s="205" t="str">
        <f>IF('V.1.'!L242="","",'V.1.'!L242)</f>
        <v/>
      </c>
      <c r="V916" s="205" t="str">
        <f>IF('V.1.'!M242="","",'V.1.'!M242)</f>
        <v/>
      </c>
      <c r="W916" s="205" t="str">
        <f>IF('V.1.'!N242="","",'V.1.'!N242)</f>
        <v/>
      </c>
      <c r="X916" s="205" t="str">
        <f>IF('V.1.'!O242="","",'V.1.'!O242)</f>
        <v/>
      </c>
      <c r="Y916" s="205" t="str">
        <f>IF('V.1.'!P242="","",'V.1.'!P242)</f>
        <v/>
      </c>
      <c r="Z916" s="158" t="str">
        <f>IF('V.1.'!Q242="","",'V.1.'!Q242)</f>
        <v/>
      </c>
      <c r="AA916" s="113"/>
      <c r="AB916" s="113"/>
      <c r="AC916" s="113"/>
      <c r="AD916" s="113"/>
    </row>
    <row r="917" spans="4:30" x14ac:dyDescent="0.25">
      <c r="D917" s="2454" t="str">
        <f t="shared" si="31"/>
        <v xml:space="preserve"> - </v>
      </c>
      <c r="E917" s="2454" t="str">
        <f t="shared" si="32"/>
        <v xml:space="preserve"> - </v>
      </c>
      <c r="F917" s="2421" t="s">
        <v>8548</v>
      </c>
      <c r="G917" s="1416" t="s">
        <v>5300</v>
      </c>
      <c r="H917" s="134">
        <v>5</v>
      </c>
      <c r="I917" s="135">
        <v>1</v>
      </c>
      <c r="J917" s="136">
        <v>216</v>
      </c>
      <c r="K917" s="301">
        <f>IF('V.1.'!A243="","",'V.1.'!A243)</f>
        <v>216</v>
      </c>
      <c r="L917" s="301" t="str">
        <f>IF('V.1.'!B243="","",'V.1.'!B243)</f>
        <v/>
      </c>
      <c r="M917" s="301" t="str">
        <f ca="1">IF('V.1.'!C243="","",'V.1.'!C243)</f>
        <v/>
      </c>
      <c r="N917" s="301" t="str">
        <f>IF('V.1.'!D243="","",'V.1.'!D243)</f>
        <v/>
      </c>
      <c r="O917" s="301" t="str">
        <f ca="1">IF('V.1.'!E243="","",'V.1.'!E243)</f>
        <v/>
      </c>
      <c r="P917" s="301" t="str">
        <f>IF('V.1.'!F243="","",'V.1.'!F243)</f>
        <v/>
      </c>
      <c r="Q917" s="301" t="str">
        <f ca="1">IF('V.1.'!R243="","",'V.1.'!R243)</f>
        <v/>
      </c>
      <c r="R917" s="301" t="str">
        <f>IF('V.1.'!H243="","",'V.1.'!H243)</f>
        <v/>
      </c>
      <c r="S917" s="301" t="str">
        <f>IF('V.1.'!I243="","",'V.1.'!I243)</f>
        <v/>
      </c>
      <c r="T917" s="301" t="str">
        <f>IF('V.1.'!J243="","",'V.1.'!J243)</f>
        <v/>
      </c>
      <c r="U917" s="205" t="str">
        <f>IF('V.1.'!L243="","",'V.1.'!L243)</f>
        <v/>
      </c>
      <c r="V917" s="205" t="str">
        <f>IF('V.1.'!M243="","",'V.1.'!M243)</f>
        <v/>
      </c>
      <c r="W917" s="205" t="str">
        <f>IF('V.1.'!N243="","",'V.1.'!N243)</f>
        <v/>
      </c>
      <c r="X917" s="205" t="str">
        <f>IF('V.1.'!O243="","",'V.1.'!O243)</f>
        <v/>
      </c>
      <c r="Y917" s="205" t="str">
        <f>IF('V.1.'!P243="","",'V.1.'!P243)</f>
        <v/>
      </c>
      <c r="Z917" s="158" t="str">
        <f>IF('V.1.'!Q243="","",'V.1.'!Q243)</f>
        <v/>
      </c>
      <c r="AA917" s="113"/>
      <c r="AB917" s="113"/>
      <c r="AC917" s="113"/>
      <c r="AD917" s="113"/>
    </row>
    <row r="918" spans="4:30" x14ac:dyDescent="0.25">
      <c r="D918" s="2454" t="str">
        <f t="shared" si="31"/>
        <v xml:space="preserve"> - </v>
      </c>
      <c r="E918" s="2454" t="str">
        <f t="shared" si="32"/>
        <v xml:space="preserve"> - </v>
      </c>
      <c r="F918" s="2421" t="s">
        <v>8549</v>
      </c>
      <c r="G918" s="1416" t="s">
        <v>5300</v>
      </c>
      <c r="H918" s="134">
        <v>5</v>
      </c>
      <c r="I918" s="135">
        <v>1</v>
      </c>
      <c r="J918" s="136">
        <v>217</v>
      </c>
      <c r="K918" s="301">
        <f>IF('V.1.'!A244="","",'V.1.'!A244)</f>
        <v>217</v>
      </c>
      <c r="L918" s="301" t="str">
        <f>IF('V.1.'!B244="","",'V.1.'!B244)</f>
        <v/>
      </c>
      <c r="M918" s="301" t="str">
        <f ca="1">IF('V.1.'!C244="","",'V.1.'!C244)</f>
        <v/>
      </c>
      <c r="N918" s="301" t="str">
        <f>IF('V.1.'!D244="","",'V.1.'!D244)</f>
        <v/>
      </c>
      <c r="O918" s="301" t="str">
        <f ca="1">IF('V.1.'!E244="","",'V.1.'!E244)</f>
        <v/>
      </c>
      <c r="P918" s="301" t="str">
        <f>IF('V.1.'!F244="","",'V.1.'!F244)</f>
        <v/>
      </c>
      <c r="Q918" s="301" t="str">
        <f ca="1">IF('V.1.'!R244="","",'V.1.'!R244)</f>
        <v/>
      </c>
      <c r="R918" s="301" t="str">
        <f>IF('V.1.'!H244="","",'V.1.'!H244)</f>
        <v/>
      </c>
      <c r="S918" s="301" t="str">
        <f>IF('V.1.'!I244="","",'V.1.'!I244)</f>
        <v/>
      </c>
      <c r="T918" s="301" t="str">
        <f>IF('V.1.'!J244="","",'V.1.'!J244)</f>
        <v/>
      </c>
      <c r="U918" s="205" t="str">
        <f>IF('V.1.'!L244="","",'V.1.'!L244)</f>
        <v/>
      </c>
      <c r="V918" s="205" t="str">
        <f>IF('V.1.'!M244="","",'V.1.'!M244)</f>
        <v/>
      </c>
      <c r="W918" s="205" t="str">
        <f>IF('V.1.'!N244="","",'V.1.'!N244)</f>
        <v/>
      </c>
      <c r="X918" s="205" t="str">
        <f>IF('V.1.'!O244="","",'V.1.'!O244)</f>
        <v/>
      </c>
      <c r="Y918" s="205" t="str">
        <f>IF('V.1.'!P244="","",'V.1.'!P244)</f>
        <v/>
      </c>
      <c r="Z918" s="158" t="str">
        <f>IF('V.1.'!Q244="","",'V.1.'!Q244)</f>
        <v/>
      </c>
      <c r="AA918" s="113"/>
      <c r="AB918" s="113"/>
      <c r="AC918" s="113"/>
      <c r="AD918" s="113"/>
    </row>
    <row r="919" spans="4:30" x14ac:dyDescent="0.25">
      <c r="D919" s="2454" t="str">
        <f t="shared" si="31"/>
        <v xml:space="preserve"> - </v>
      </c>
      <c r="E919" s="2454" t="str">
        <f t="shared" si="32"/>
        <v xml:space="preserve"> - </v>
      </c>
      <c r="F919" s="2421" t="s">
        <v>8550</v>
      </c>
      <c r="G919" s="1416" t="s">
        <v>5300</v>
      </c>
      <c r="H919" s="134">
        <v>5</v>
      </c>
      <c r="I919" s="135">
        <v>1</v>
      </c>
      <c r="J919" s="136">
        <v>218</v>
      </c>
      <c r="K919" s="301">
        <f>IF('V.1.'!A245="","",'V.1.'!A245)</f>
        <v>218</v>
      </c>
      <c r="L919" s="301" t="str">
        <f>IF('V.1.'!B245="","",'V.1.'!B245)</f>
        <v/>
      </c>
      <c r="M919" s="301" t="str">
        <f ca="1">IF('V.1.'!C245="","",'V.1.'!C245)</f>
        <v/>
      </c>
      <c r="N919" s="301" t="str">
        <f>IF('V.1.'!D245="","",'V.1.'!D245)</f>
        <v/>
      </c>
      <c r="O919" s="301" t="str">
        <f ca="1">IF('V.1.'!E245="","",'V.1.'!E245)</f>
        <v/>
      </c>
      <c r="P919" s="301" t="str">
        <f>IF('V.1.'!F245="","",'V.1.'!F245)</f>
        <v/>
      </c>
      <c r="Q919" s="301" t="str">
        <f ca="1">IF('V.1.'!R245="","",'V.1.'!R245)</f>
        <v/>
      </c>
      <c r="R919" s="301" t="str">
        <f>IF('V.1.'!H245="","",'V.1.'!H245)</f>
        <v/>
      </c>
      <c r="S919" s="301" t="str">
        <f>IF('V.1.'!I245="","",'V.1.'!I245)</f>
        <v/>
      </c>
      <c r="T919" s="301" t="str">
        <f>IF('V.1.'!J245="","",'V.1.'!J245)</f>
        <v/>
      </c>
      <c r="U919" s="205" t="str">
        <f>IF('V.1.'!L245="","",'V.1.'!L245)</f>
        <v/>
      </c>
      <c r="V919" s="205" t="str">
        <f>IF('V.1.'!M245="","",'V.1.'!M245)</f>
        <v/>
      </c>
      <c r="W919" s="205" t="str">
        <f>IF('V.1.'!N245="","",'V.1.'!N245)</f>
        <v/>
      </c>
      <c r="X919" s="205" t="str">
        <f>IF('V.1.'!O245="","",'V.1.'!O245)</f>
        <v/>
      </c>
      <c r="Y919" s="205" t="str">
        <f>IF('V.1.'!P245="","",'V.1.'!P245)</f>
        <v/>
      </c>
      <c r="Z919" s="158" t="str">
        <f>IF('V.1.'!Q245="","",'V.1.'!Q245)</f>
        <v/>
      </c>
      <c r="AA919" s="113"/>
      <c r="AB919" s="113"/>
      <c r="AC919" s="113"/>
      <c r="AD919" s="113"/>
    </row>
    <row r="920" spans="4:30" x14ac:dyDescent="0.25">
      <c r="D920" s="2454" t="str">
        <f t="shared" si="31"/>
        <v xml:space="preserve"> - </v>
      </c>
      <c r="E920" s="2454" t="str">
        <f t="shared" si="32"/>
        <v xml:space="preserve"> - </v>
      </c>
      <c r="F920" s="2421" t="s">
        <v>8551</v>
      </c>
      <c r="G920" s="1416" t="s">
        <v>5300</v>
      </c>
      <c r="H920" s="134">
        <v>5</v>
      </c>
      <c r="I920" s="135">
        <v>1</v>
      </c>
      <c r="J920" s="136">
        <v>219</v>
      </c>
      <c r="K920" s="301">
        <f>IF('V.1.'!A246="","",'V.1.'!A246)</f>
        <v>219</v>
      </c>
      <c r="L920" s="301" t="str">
        <f>IF('V.1.'!B246="","",'V.1.'!B246)</f>
        <v/>
      </c>
      <c r="M920" s="301" t="str">
        <f ca="1">IF('V.1.'!C246="","",'V.1.'!C246)</f>
        <v/>
      </c>
      <c r="N920" s="301" t="str">
        <f>IF('V.1.'!D246="","",'V.1.'!D246)</f>
        <v/>
      </c>
      <c r="O920" s="301" t="str">
        <f ca="1">IF('V.1.'!E246="","",'V.1.'!E246)</f>
        <v/>
      </c>
      <c r="P920" s="301" t="str">
        <f>IF('V.1.'!F246="","",'V.1.'!F246)</f>
        <v/>
      </c>
      <c r="Q920" s="301" t="str">
        <f ca="1">IF('V.1.'!R246="","",'V.1.'!R246)</f>
        <v/>
      </c>
      <c r="R920" s="301" t="str">
        <f>IF('V.1.'!H246="","",'V.1.'!H246)</f>
        <v/>
      </c>
      <c r="S920" s="301" t="str">
        <f>IF('V.1.'!I246="","",'V.1.'!I246)</f>
        <v/>
      </c>
      <c r="T920" s="301" t="str">
        <f>IF('V.1.'!J246="","",'V.1.'!J246)</f>
        <v/>
      </c>
      <c r="U920" s="205" t="str">
        <f>IF('V.1.'!L246="","",'V.1.'!L246)</f>
        <v/>
      </c>
      <c r="V920" s="205" t="str">
        <f>IF('V.1.'!M246="","",'V.1.'!M246)</f>
        <v/>
      </c>
      <c r="W920" s="205" t="str">
        <f>IF('V.1.'!N246="","",'V.1.'!N246)</f>
        <v/>
      </c>
      <c r="X920" s="205" t="str">
        <f>IF('V.1.'!O246="","",'V.1.'!O246)</f>
        <v/>
      </c>
      <c r="Y920" s="205" t="str">
        <f>IF('V.1.'!P246="","",'V.1.'!P246)</f>
        <v/>
      </c>
      <c r="Z920" s="158" t="str">
        <f>IF('V.1.'!Q246="","",'V.1.'!Q246)</f>
        <v/>
      </c>
      <c r="AA920" s="113"/>
      <c r="AB920" s="113"/>
      <c r="AC920" s="113"/>
      <c r="AD920" s="113"/>
    </row>
    <row r="921" spans="4:30" x14ac:dyDescent="0.25">
      <c r="D921" s="2454" t="str">
        <f t="shared" si="31"/>
        <v xml:space="preserve"> - </v>
      </c>
      <c r="E921" s="2454" t="str">
        <f t="shared" si="32"/>
        <v xml:space="preserve"> - </v>
      </c>
      <c r="F921" s="2421" t="s">
        <v>8552</v>
      </c>
      <c r="G921" s="1416" t="s">
        <v>5300</v>
      </c>
      <c r="H921" s="134">
        <v>5</v>
      </c>
      <c r="I921" s="135">
        <v>1</v>
      </c>
      <c r="J921" s="136">
        <v>220</v>
      </c>
      <c r="K921" s="301">
        <f>IF('V.1.'!A247="","",'V.1.'!A247)</f>
        <v>220</v>
      </c>
      <c r="L921" s="301" t="str">
        <f>IF('V.1.'!B247="","",'V.1.'!B247)</f>
        <v/>
      </c>
      <c r="M921" s="301" t="str">
        <f ca="1">IF('V.1.'!C247="","",'V.1.'!C247)</f>
        <v/>
      </c>
      <c r="N921" s="301" t="str">
        <f>IF('V.1.'!D247="","",'V.1.'!D247)</f>
        <v/>
      </c>
      <c r="O921" s="301" t="str">
        <f ca="1">IF('V.1.'!E247="","",'V.1.'!E247)</f>
        <v/>
      </c>
      <c r="P921" s="301" t="str">
        <f>IF('V.1.'!F247="","",'V.1.'!F247)</f>
        <v/>
      </c>
      <c r="Q921" s="301" t="str">
        <f ca="1">IF('V.1.'!R247="","",'V.1.'!R247)</f>
        <v/>
      </c>
      <c r="R921" s="301" t="str">
        <f>IF('V.1.'!H247="","",'V.1.'!H247)</f>
        <v/>
      </c>
      <c r="S921" s="301" t="str">
        <f>IF('V.1.'!I247="","",'V.1.'!I247)</f>
        <v/>
      </c>
      <c r="T921" s="301" t="str">
        <f>IF('V.1.'!J247="","",'V.1.'!J247)</f>
        <v/>
      </c>
      <c r="U921" s="205" t="str">
        <f>IF('V.1.'!L247="","",'V.1.'!L247)</f>
        <v/>
      </c>
      <c r="V921" s="205" t="str">
        <f>IF('V.1.'!M247="","",'V.1.'!M247)</f>
        <v/>
      </c>
      <c r="W921" s="205" t="str">
        <f>IF('V.1.'!N247="","",'V.1.'!N247)</f>
        <v/>
      </c>
      <c r="X921" s="205" t="str">
        <f>IF('V.1.'!O247="","",'V.1.'!O247)</f>
        <v/>
      </c>
      <c r="Y921" s="205" t="str">
        <f>IF('V.1.'!P247="","",'V.1.'!P247)</f>
        <v/>
      </c>
      <c r="Z921" s="158" t="str">
        <f>IF('V.1.'!Q247="","",'V.1.'!Q247)</f>
        <v/>
      </c>
      <c r="AA921" s="113"/>
      <c r="AB921" s="113"/>
      <c r="AC921" s="113"/>
      <c r="AD921" s="113"/>
    </row>
    <row r="922" spans="4:30" x14ac:dyDescent="0.25">
      <c r="D922" s="2454" t="str">
        <f t="shared" si="31"/>
        <v xml:space="preserve"> - </v>
      </c>
      <c r="E922" s="2454" t="str">
        <f t="shared" si="32"/>
        <v xml:space="preserve"> - </v>
      </c>
      <c r="F922" s="2421" t="s">
        <v>8553</v>
      </c>
      <c r="G922" s="1416" t="s">
        <v>5300</v>
      </c>
      <c r="H922" s="134">
        <v>5</v>
      </c>
      <c r="I922" s="135">
        <v>1</v>
      </c>
      <c r="J922" s="136">
        <v>221</v>
      </c>
      <c r="K922" s="301">
        <f>IF('V.1.'!A248="","",'V.1.'!A248)</f>
        <v>221</v>
      </c>
      <c r="L922" s="301" t="str">
        <f>IF('V.1.'!B248="","",'V.1.'!B248)</f>
        <v/>
      </c>
      <c r="M922" s="301" t="str">
        <f ca="1">IF('V.1.'!C248="","",'V.1.'!C248)</f>
        <v/>
      </c>
      <c r="N922" s="301" t="str">
        <f>IF('V.1.'!D248="","",'V.1.'!D248)</f>
        <v/>
      </c>
      <c r="O922" s="301" t="str">
        <f ca="1">IF('V.1.'!E248="","",'V.1.'!E248)</f>
        <v/>
      </c>
      <c r="P922" s="301" t="str">
        <f>IF('V.1.'!F248="","",'V.1.'!F248)</f>
        <v/>
      </c>
      <c r="Q922" s="301" t="str">
        <f ca="1">IF('V.1.'!R248="","",'V.1.'!R248)</f>
        <v/>
      </c>
      <c r="R922" s="301" t="str">
        <f>IF('V.1.'!H248="","",'V.1.'!H248)</f>
        <v/>
      </c>
      <c r="S922" s="301" t="str">
        <f>IF('V.1.'!I248="","",'V.1.'!I248)</f>
        <v/>
      </c>
      <c r="T922" s="301" t="str">
        <f>IF('V.1.'!J248="","",'V.1.'!J248)</f>
        <v/>
      </c>
      <c r="U922" s="205" t="str">
        <f>IF('V.1.'!L248="","",'V.1.'!L248)</f>
        <v/>
      </c>
      <c r="V922" s="205" t="str">
        <f>IF('V.1.'!M248="","",'V.1.'!M248)</f>
        <v/>
      </c>
      <c r="W922" s="205" t="str">
        <f>IF('V.1.'!N248="","",'V.1.'!N248)</f>
        <v/>
      </c>
      <c r="X922" s="205" t="str">
        <f>IF('V.1.'!O248="","",'V.1.'!O248)</f>
        <v/>
      </c>
      <c r="Y922" s="205" t="str">
        <f>IF('V.1.'!P248="","",'V.1.'!P248)</f>
        <v/>
      </c>
      <c r="Z922" s="158" t="str">
        <f>IF('V.1.'!Q248="","",'V.1.'!Q248)</f>
        <v/>
      </c>
      <c r="AA922" s="113"/>
      <c r="AB922" s="113"/>
      <c r="AC922" s="113"/>
      <c r="AD922" s="113"/>
    </row>
    <row r="923" spans="4:30" x14ac:dyDescent="0.25">
      <c r="D923" s="2454" t="str">
        <f t="shared" si="31"/>
        <v xml:space="preserve"> - </v>
      </c>
      <c r="E923" s="2454" t="str">
        <f t="shared" si="32"/>
        <v xml:space="preserve"> - </v>
      </c>
      <c r="F923" s="2421" t="s">
        <v>8554</v>
      </c>
      <c r="G923" s="1416" t="s">
        <v>5300</v>
      </c>
      <c r="H923" s="134">
        <v>5</v>
      </c>
      <c r="I923" s="135">
        <v>1</v>
      </c>
      <c r="J923" s="136">
        <v>222</v>
      </c>
      <c r="K923" s="301">
        <f>IF('V.1.'!A249="","",'V.1.'!A249)</f>
        <v>222</v>
      </c>
      <c r="L923" s="301" t="str">
        <f>IF('V.1.'!B249="","",'V.1.'!B249)</f>
        <v/>
      </c>
      <c r="M923" s="301" t="str">
        <f ca="1">IF('V.1.'!C249="","",'V.1.'!C249)</f>
        <v/>
      </c>
      <c r="N923" s="301" t="str">
        <f>IF('V.1.'!D249="","",'V.1.'!D249)</f>
        <v/>
      </c>
      <c r="O923" s="301" t="str">
        <f ca="1">IF('V.1.'!E249="","",'V.1.'!E249)</f>
        <v/>
      </c>
      <c r="P923" s="301" t="str">
        <f>IF('V.1.'!F249="","",'V.1.'!F249)</f>
        <v/>
      </c>
      <c r="Q923" s="301" t="str">
        <f ca="1">IF('V.1.'!R249="","",'V.1.'!R249)</f>
        <v/>
      </c>
      <c r="R923" s="301" t="str">
        <f>IF('V.1.'!H249="","",'V.1.'!H249)</f>
        <v/>
      </c>
      <c r="S923" s="301" t="str">
        <f>IF('V.1.'!I249="","",'V.1.'!I249)</f>
        <v/>
      </c>
      <c r="T923" s="301" t="str">
        <f>IF('V.1.'!J249="","",'V.1.'!J249)</f>
        <v/>
      </c>
      <c r="U923" s="205" t="str">
        <f>IF('V.1.'!L249="","",'V.1.'!L249)</f>
        <v/>
      </c>
      <c r="V923" s="205" t="str">
        <f>IF('V.1.'!M249="","",'V.1.'!M249)</f>
        <v/>
      </c>
      <c r="W923" s="205" t="str">
        <f>IF('V.1.'!N249="","",'V.1.'!N249)</f>
        <v/>
      </c>
      <c r="X923" s="205" t="str">
        <f>IF('V.1.'!O249="","",'V.1.'!O249)</f>
        <v/>
      </c>
      <c r="Y923" s="205" t="str">
        <f>IF('V.1.'!P249="","",'V.1.'!P249)</f>
        <v/>
      </c>
      <c r="Z923" s="158" t="str">
        <f>IF('V.1.'!Q249="","",'V.1.'!Q249)</f>
        <v/>
      </c>
      <c r="AA923" s="113"/>
      <c r="AB923" s="113"/>
      <c r="AC923" s="113"/>
      <c r="AD923" s="113"/>
    </row>
    <row r="924" spans="4:30" x14ac:dyDescent="0.25">
      <c r="D924" s="2454" t="str">
        <f t="shared" si="31"/>
        <v xml:space="preserve"> - </v>
      </c>
      <c r="E924" s="2454" t="str">
        <f t="shared" si="32"/>
        <v xml:space="preserve"> - </v>
      </c>
      <c r="F924" s="2421" t="s">
        <v>8555</v>
      </c>
      <c r="G924" s="1416" t="s">
        <v>5300</v>
      </c>
      <c r="H924" s="134">
        <v>5</v>
      </c>
      <c r="I924" s="135">
        <v>1</v>
      </c>
      <c r="J924" s="136">
        <v>223</v>
      </c>
      <c r="K924" s="301">
        <f>IF('V.1.'!A250="","",'V.1.'!A250)</f>
        <v>223</v>
      </c>
      <c r="L924" s="301" t="str">
        <f>IF('V.1.'!B250="","",'V.1.'!B250)</f>
        <v/>
      </c>
      <c r="M924" s="301" t="str">
        <f ca="1">IF('V.1.'!C250="","",'V.1.'!C250)</f>
        <v/>
      </c>
      <c r="N924" s="301" t="str">
        <f>IF('V.1.'!D250="","",'V.1.'!D250)</f>
        <v/>
      </c>
      <c r="O924" s="301" t="str">
        <f ca="1">IF('V.1.'!E250="","",'V.1.'!E250)</f>
        <v/>
      </c>
      <c r="P924" s="301" t="str">
        <f>IF('V.1.'!F250="","",'V.1.'!F250)</f>
        <v/>
      </c>
      <c r="Q924" s="301" t="str">
        <f ca="1">IF('V.1.'!R250="","",'V.1.'!R250)</f>
        <v/>
      </c>
      <c r="R924" s="301" t="str">
        <f>IF('V.1.'!H250="","",'V.1.'!H250)</f>
        <v/>
      </c>
      <c r="S924" s="301" t="str">
        <f>IF('V.1.'!I250="","",'V.1.'!I250)</f>
        <v/>
      </c>
      <c r="T924" s="301" t="str">
        <f>IF('V.1.'!J250="","",'V.1.'!J250)</f>
        <v/>
      </c>
      <c r="U924" s="205" t="str">
        <f>IF('V.1.'!L250="","",'V.1.'!L250)</f>
        <v/>
      </c>
      <c r="V924" s="205" t="str">
        <f>IF('V.1.'!M250="","",'V.1.'!M250)</f>
        <v/>
      </c>
      <c r="W924" s="205" t="str">
        <f>IF('V.1.'!N250="","",'V.1.'!N250)</f>
        <v/>
      </c>
      <c r="X924" s="205" t="str">
        <f>IF('V.1.'!O250="","",'V.1.'!O250)</f>
        <v/>
      </c>
      <c r="Y924" s="205" t="str">
        <f>IF('V.1.'!P250="","",'V.1.'!P250)</f>
        <v/>
      </c>
      <c r="Z924" s="158" t="str">
        <f>IF('V.1.'!Q250="","",'V.1.'!Q250)</f>
        <v/>
      </c>
      <c r="AA924" s="113"/>
      <c r="AB924" s="113"/>
      <c r="AC924" s="113"/>
      <c r="AD924" s="113"/>
    </row>
    <row r="925" spans="4:30" x14ac:dyDescent="0.25">
      <c r="D925" s="2454" t="str">
        <f t="shared" si="31"/>
        <v xml:space="preserve"> - </v>
      </c>
      <c r="E925" s="2454" t="str">
        <f t="shared" si="32"/>
        <v xml:space="preserve"> - </v>
      </c>
      <c r="F925" s="2421" t="s">
        <v>8556</v>
      </c>
      <c r="G925" s="1416" t="s">
        <v>5300</v>
      </c>
      <c r="H925" s="134">
        <v>5</v>
      </c>
      <c r="I925" s="135">
        <v>1</v>
      </c>
      <c r="J925" s="136">
        <v>224</v>
      </c>
      <c r="K925" s="301">
        <f>IF('V.1.'!A251="","",'V.1.'!A251)</f>
        <v>224</v>
      </c>
      <c r="L925" s="301" t="str">
        <f>IF('V.1.'!B251="","",'V.1.'!B251)</f>
        <v/>
      </c>
      <c r="M925" s="301" t="str">
        <f ca="1">IF('V.1.'!C251="","",'V.1.'!C251)</f>
        <v/>
      </c>
      <c r="N925" s="301" t="str">
        <f>IF('V.1.'!D251="","",'V.1.'!D251)</f>
        <v/>
      </c>
      <c r="O925" s="301" t="str">
        <f ca="1">IF('V.1.'!E251="","",'V.1.'!E251)</f>
        <v/>
      </c>
      <c r="P925" s="301" t="str">
        <f>IF('V.1.'!F251="","",'V.1.'!F251)</f>
        <v/>
      </c>
      <c r="Q925" s="301" t="str">
        <f ca="1">IF('V.1.'!R251="","",'V.1.'!R251)</f>
        <v/>
      </c>
      <c r="R925" s="301" t="str">
        <f>IF('V.1.'!H251="","",'V.1.'!H251)</f>
        <v/>
      </c>
      <c r="S925" s="301" t="str">
        <f>IF('V.1.'!I251="","",'V.1.'!I251)</f>
        <v/>
      </c>
      <c r="T925" s="301" t="str">
        <f>IF('V.1.'!J251="","",'V.1.'!J251)</f>
        <v/>
      </c>
      <c r="U925" s="205" t="str">
        <f>IF('V.1.'!L251="","",'V.1.'!L251)</f>
        <v/>
      </c>
      <c r="V925" s="205" t="str">
        <f>IF('V.1.'!M251="","",'V.1.'!M251)</f>
        <v/>
      </c>
      <c r="W925" s="205" t="str">
        <f>IF('V.1.'!N251="","",'V.1.'!N251)</f>
        <v/>
      </c>
      <c r="X925" s="205" t="str">
        <f>IF('V.1.'!O251="","",'V.1.'!O251)</f>
        <v/>
      </c>
      <c r="Y925" s="205" t="str">
        <f>IF('V.1.'!P251="","",'V.1.'!P251)</f>
        <v/>
      </c>
      <c r="Z925" s="158" t="str">
        <f>IF('V.1.'!Q251="","",'V.1.'!Q251)</f>
        <v/>
      </c>
      <c r="AA925" s="113"/>
      <c r="AB925" s="113"/>
      <c r="AC925" s="113"/>
      <c r="AD925" s="113"/>
    </row>
    <row r="926" spans="4:30" x14ac:dyDescent="0.25">
      <c r="D926" s="2454" t="str">
        <f t="shared" si="31"/>
        <v xml:space="preserve"> - </v>
      </c>
      <c r="E926" s="2454" t="str">
        <f t="shared" si="32"/>
        <v xml:space="preserve"> - </v>
      </c>
      <c r="F926" s="2421" t="s">
        <v>8557</v>
      </c>
      <c r="G926" s="1416" t="s">
        <v>5300</v>
      </c>
      <c r="H926" s="134">
        <v>5</v>
      </c>
      <c r="I926" s="135">
        <v>1</v>
      </c>
      <c r="J926" s="136">
        <v>225</v>
      </c>
      <c r="K926" s="301">
        <f>IF('V.1.'!A252="","",'V.1.'!A252)</f>
        <v>225</v>
      </c>
      <c r="L926" s="301" t="str">
        <f>IF('V.1.'!B252="","",'V.1.'!B252)</f>
        <v/>
      </c>
      <c r="M926" s="301" t="str">
        <f ca="1">IF('V.1.'!C252="","",'V.1.'!C252)</f>
        <v/>
      </c>
      <c r="N926" s="301" t="str">
        <f>IF('V.1.'!D252="","",'V.1.'!D252)</f>
        <v/>
      </c>
      <c r="O926" s="301" t="str">
        <f ca="1">IF('V.1.'!E252="","",'V.1.'!E252)</f>
        <v/>
      </c>
      <c r="P926" s="301" t="str">
        <f>IF('V.1.'!F252="","",'V.1.'!F252)</f>
        <v/>
      </c>
      <c r="Q926" s="301" t="str">
        <f ca="1">IF('V.1.'!R252="","",'V.1.'!R252)</f>
        <v/>
      </c>
      <c r="R926" s="301" t="str">
        <f>IF('V.1.'!H252="","",'V.1.'!H252)</f>
        <v/>
      </c>
      <c r="S926" s="301" t="str">
        <f>IF('V.1.'!I252="","",'V.1.'!I252)</f>
        <v/>
      </c>
      <c r="T926" s="301" t="str">
        <f>IF('V.1.'!J252="","",'V.1.'!J252)</f>
        <v/>
      </c>
      <c r="U926" s="205" t="str">
        <f>IF('V.1.'!L252="","",'V.1.'!L252)</f>
        <v/>
      </c>
      <c r="V926" s="205" t="str">
        <f>IF('V.1.'!M252="","",'V.1.'!M252)</f>
        <v/>
      </c>
      <c r="W926" s="205" t="str">
        <f>IF('V.1.'!N252="","",'V.1.'!N252)</f>
        <v/>
      </c>
      <c r="X926" s="205" t="str">
        <f>IF('V.1.'!O252="","",'V.1.'!O252)</f>
        <v/>
      </c>
      <c r="Y926" s="205" t="str">
        <f>IF('V.1.'!P252="","",'V.1.'!P252)</f>
        <v/>
      </c>
      <c r="Z926" s="158" t="str">
        <f>IF('V.1.'!Q252="","",'V.1.'!Q252)</f>
        <v/>
      </c>
      <c r="AA926" s="113"/>
      <c r="AB926" s="113"/>
      <c r="AC926" s="113"/>
      <c r="AD926" s="113"/>
    </row>
    <row r="927" spans="4:30" x14ac:dyDescent="0.25">
      <c r="D927" s="2454" t="str">
        <f t="shared" si="31"/>
        <v xml:space="preserve"> - </v>
      </c>
      <c r="E927" s="2454" t="str">
        <f t="shared" si="32"/>
        <v xml:space="preserve"> - </v>
      </c>
      <c r="F927" s="2421" t="s">
        <v>8558</v>
      </c>
      <c r="G927" s="1416" t="s">
        <v>5300</v>
      </c>
      <c r="H927" s="134">
        <v>5</v>
      </c>
      <c r="I927" s="135">
        <v>1</v>
      </c>
      <c r="J927" s="136">
        <v>226</v>
      </c>
      <c r="K927" s="301">
        <f>IF('V.1.'!A253="","",'V.1.'!A253)</f>
        <v>226</v>
      </c>
      <c r="L927" s="301" t="str">
        <f>IF('V.1.'!B253="","",'V.1.'!B253)</f>
        <v/>
      </c>
      <c r="M927" s="301" t="str">
        <f ca="1">IF('V.1.'!C253="","",'V.1.'!C253)</f>
        <v/>
      </c>
      <c r="N927" s="301" t="str">
        <f>IF('V.1.'!D253="","",'V.1.'!D253)</f>
        <v/>
      </c>
      <c r="O927" s="301" t="str">
        <f ca="1">IF('V.1.'!E253="","",'V.1.'!E253)</f>
        <v/>
      </c>
      <c r="P927" s="301" t="str">
        <f>IF('V.1.'!F253="","",'V.1.'!F253)</f>
        <v/>
      </c>
      <c r="Q927" s="301" t="str">
        <f ca="1">IF('V.1.'!R253="","",'V.1.'!R253)</f>
        <v/>
      </c>
      <c r="R927" s="301" t="str">
        <f>IF('V.1.'!H253="","",'V.1.'!H253)</f>
        <v/>
      </c>
      <c r="S927" s="301" t="str">
        <f>IF('V.1.'!I253="","",'V.1.'!I253)</f>
        <v/>
      </c>
      <c r="T927" s="301" t="str">
        <f>IF('V.1.'!J253="","",'V.1.'!J253)</f>
        <v/>
      </c>
      <c r="U927" s="205" t="str">
        <f>IF('V.1.'!L253="","",'V.1.'!L253)</f>
        <v/>
      </c>
      <c r="V927" s="205" t="str">
        <f>IF('V.1.'!M253="","",'V.1.'!M253)</f>
        <v/>
      </c>
      <c r="W927" s="205" t="str">
        <f>IF('V.1.'!N253="","",'V.1.'!N253)</f>
        <v/>
      </c>
      <c r="X927" s="205" t="str">
        <f>IF('V.1.'!O253="","",'V.1.'!O253)</f>
        <v/>
      </c>
      <c r="Y927" s="205" t="str">
        <f>IF('V.1.'!P253="","",'V.1.'!P253)</f>
        <v/>
      </c>
      <c r="Z927" s="158" t="str">
        <f>IF('V.1.'!Q253="","",'V.1.'!Q253)</f>
        <v/>
      </c>
      <c r="AA927" s="113"/>
      <c r="AB927" s="113"/>
      <c r="AC927" s="113"/>
      <c r="AD927" s="113"/>
    </row>
    <row r="928" spans="4:30" x14ac:dyDescent="0.25">
      <c r="D928" s="2454" t="str">
        <f t="shared" si="31"/>
        <v xml:space="preserve"> - </v>
      </c>
      <c r="E928" s="2454" t="str">
        <f t="shared" si="32"/>
        <v xml:space="preserve"> - </v>
      </c>
      <c r="F928" s="2421" t="s">
        <v>8559</v>
      </c>
      <c r="G928" s="1416" t="s">
        <v>5300</v>
      </c>
      <c r="H928" s="134">
        <v>5</v>
      </c>
      <c r="I928" s="135">
        <v>1</v>
      </c>
      <c r="J928" s="136">
        <v>227</v>
      </c>
      <c r="K928" s="301">
        <f>IF('V.1.'!A254="","",'V.1.'!A254)</f>
        <v>227</v>
      </c>
      <c r="L928" s="301" t="str">
        <f>IF('V.1.'!B254="","",'V.1.'!B254)</f>
        <v/>
      </c>
      <c r="M928" s="301" t="str">
        <f ca="1">IF('V.1.'!C254="","",'V.1.'!C254)</f>
        <v/>
      </c>
      <c r="N928" s="301" t="str">
        <f>IF('V.1.'!D254="","",'V.1.'!D254)</f>
        <v/>
      </c>
      <c r="O928" s="301" t="str">
        <f ca="1">IF('V.1.'!E254="","",'V.1.'!E254)</f>
        <v/>
      </c>
      <c r="P928" s="301" t="str">
        <f>IF('V.1.'!F254="","",'V.1.'!F254)</f>
        <v/>
      </c>
      <c r="Q928" s="301" t="str">
        <f ca="1">IF('V.1.'!R254="","",'V.1.'!R254)</f>
        <v/>
      </c>
      <c r="R928" s="301" t="str">
        <f>IF('V.1.'!H254="","",'V.1.'!H254)</f>
        <v/>
      </c>
      <c r="S928" s="301" t="str">
        <f>IF('V.1.'!I254="","",'V.1.'!I254)</f>
        <v/>
      </c>
      <c r="T928" s="301" t="str">
        <f>IF('V.1.'!J254="","",'V.1.'!J254)</f>
        <v/>
      </c>
      <c r="U928" s="205" t="str">
        <f>IF('V.1.'!L254="","",'V.1.'!L254)</f>
        <v/>
      </c>
      <c r="V928" s="205" t="str">
        <f>IF('V.1.'!M254="","",'V.1.'!M254)</f>
        <v/>
      </c>
      <c r="W928" s="205" t="str">
        <f>IF('V.1.'!N254="","",'V.1.'!N254)</f>
        <v/>
      </c>
      <c r="X928" s="205" t="str">
        <f>IF('V.1.'!O254="","",'V.1.'!O254)</f>
        <v/>
      </c>
      <c r="Y928" s="205" t="str">
        <f>IF('V.1.'!P254="","",'V.1.'!P254)</f>
        <v/>
      </c>
      <c r="Z928" s="158" t="str">
        <f>IF('V.1.'!Q254="","",'V.1.'!Q254)</f>
        <v/>
      </c>
      <c r="AA928" s="113"/>
      <c r="AB928" s="113"/>
      <c r="AC928" s="113"/>
      <c r="AD928" s="113"/>
    </row>
    <row r="929" spans="4:30" x14ac:dyDescent="0.25">
      <c r="D929" s="2454" t="str">
        <f t="shared" si="31"/>
        <v xml:space="preserve"> - </v>
      </c>
      <c r="E929" s="2454" t="str">
        <f t="shared" si="32"/>
        <v xml:space="preserve"> - </v>
      </c>
      <c r="F929" s="2421" t="s">
        <v>8560</v>
      </c>
      <c r="G929" s="1416" t="s">
        <v>5300</v>
      </c>
      <c r="H929" s="134">
        <v>5</v>
      </c>
      <c r="I929" s="135">
        <v>1</v>
      </c>
      <c r="J929" s="136">
        <v>228</v>
      </c>
      <c r="K929" s="301">
        <f>IF('V.1.'!A255="","",'V.1.'!A255)</f>
        <v>228</v>
      </c>
      <c r="L929" s="301" t="str">
        <f>IF('V.1.'!B255="","",'V.1.'!B255)</f>
        <v/>
      </c>
      <c r="M929" s="301" t="str">
        <f ca="1">IF('V.1.'!C255="","",'V.1.'!C255)</f>
        <v/>
      </c>
      <c r="N929" s="301" t="str">
        <f>IF('V.1.'!D255="","",'V.1.'!D255)</f>
        <v/>
      </c>
      <c r="O929" s="301" t="str">
        <f ca="1">IF('V.1.'!E255="","",'V.1.'!E255)</f>
        <v/>
      </c>
      <c r="P929" s="301" t="str">
        <f>IF('V.1.'!F255="","",'V.1.'!F255)</f>
        <v/>
      </c>
      <c r="Q929" s="301" t="str">
        <f ca="1">IF('V.1.'!R255="","",'V.1.'!R255)</f>
        <v/>
      </c>
      <c r="R929" s="301" t="str">
        <f>IF('V.1.'!H255="","",'V.1.'!H255)</f>
        <v/>
      </c>
      <c r="S929" s="301" t="str">
        <f>IF('V.1.'!I255="","",'V.1.'!I255)</f>
        <v/>
      </c>
      <c r="T929" s="301" t="str">
        <f>IF('V.1.'!J255="","",'V.1.'!J255)</f>
        <v/>
      </c>
      <c r="U929" s="205" t="str">
        <f>IF('V.1.'!L255="","",'V.1.'!L255)</f>
        <v/>
      </c>
      <c r="V929" s="205" t="str">
        <f>IF('V.1.'!M255="","",'V.1.'!M255)</f>
        <v/>
      </c>
      <c r="W929" s="205" t="str">
        <f>IF('V.1.'!N255="","",'V.1.'!N255)</f>
        <v/>
      </c>
      <c r="X929" s="205" t="str">
        <f>IF('V.1.'!O255="","",'V.1.'!O255)</f>
        <v/>
      </c>
      <c r="Y929" s="205" t="str">
        <f>IF('V.1.'!P255="","",'V.1.'!P255)</f>
        <v/>
      </c>
      <c r="Z929" s="158" t="str">
        <f>IF('V.1.'!Q255="","",'V.1.'!Q255)</f>
        <v/>
      </c>
      <c r="AA929" s="113"/>
      <c r="AB929" s="113"/>
      <c r="AC929" s="113"/>
      <c r="AD929" s="113"/>
    </row>
    <row r="930" spans="4:30" x14ac:dyDescent="0.25">
      <c r="D930" s="2454" t="str">
        <f t="shared" si="31"/>
        <v xml:space="preserve"> - </v>
      </c>
      <c r="E930" s="2454" t="str">
        <f t="shared" si="32"/>
        <v xml:space="preserve"> - </v>
      </c>
      <c r="F930" s="2421" t="s">
        <v>8561</v>
      </c>
      <c r="G930" s="1416" t="s">
        <v>5300</v>
      </c>
      <c r="H930" s="134">
        <v>5</v>
      </c>
      <c r="I930" s="135">
        <v>1</v>
      </c>
      <c r="J930" s="136">
        <v>229</v>
      </c>
      <c r="K930" s="301">
        <f>IF('V.1.'!A256="","",'V.1.'!A256)</f>
        <v>229</v>
      </c>
      <c r="L930" s="301" t="str">
        <f>IF('V.1.'!B256="","",'V.1.'!B256)</f>
        <v/>
      </c>
      <c r="M930" s="301" t="str">
        <f ca="1">IF('V.1.'!C256="","",'V.1.'!C256)</f>
        <v/>
      </c>
      <c r="N930" s="301" t="str">
        <f>IF('V.1.'!D256="","",'V.1.'!D256)</f>
        <v/>
      </c>
      <c r="O930" s="301" t="str">
        <f ca="1">IF('V.1.'!E256="","",'V.1.'!E256)</f>
        <v/>
      </c>
      <c r="P930" s="301" t="str">
        <f>IF('V.1.'!F256="","",'V.1.'!F256)</f>
        <v/>
      </c>
      <c r="Q930" s="301" t="str">
        <f ca="1">IF('V.1.'!R256="","",'V.1.'!R256)</f>
        <v/>
      </c>
      <c r="R930" s="301" t="str">
        <f>IF('V.1.'!H256="","",'V.1.'!H256)</f>
        <v/>
      </c>
      <c r="S930" s="301" t="str">
        <f>IF('V.1.'!I256="","",'V.1.'!I256)</f>
        <v/>
      </c>
      <c r="T930" s="301" t="str">
        <f>IF('V.1.'!J256="","",'V.1.'!J256)</f>
        <v/>
      </c>
      <c r="U930" s="205" t="str">
        <f>IF('V.1.'!L256="","",'V.1.'!L256)</f>
        <v/>
      </c>
      <c r="V930" s="205" t="str">
        <f>IF('V.1.'!M256="","",'V.1.'!M256)</f>
        <v/>
      </c>
      <c r="W930" s="205" t="str">
        <f>IF('V.1.'!N256="","",'V.1.'!N256)</f>
        <v/>
      </c>
      <c r="X930" s="205" t="str">
        <f>IF('V.1.'!O256="","",'V.1.'!O256)</f>
        <v/>
      </c>
      <c r="Y930" s="205" t="str">
        <f>IF('V.1.'!P256="","",'V.1.'!P256)</f>
        <v/>
      </c>
      <c r="Z930" s="158" t="str">
        <f>IF('V.1.'!Q256="","",'V.1.'!Q256)</f>
        <v/>
      </c>
      <c r="AA930" s="113"/>
      <c r="AB930" s="113"/>
      <c r="AC930" s="113"/>
      <c r="AD930" s="113"/>
    </row>
    <row r="931" spans="4:30" x14ac:dyDescent="0.25">
      <c r="D931" s="2454" t="str">
        <f t="shared" si="31"/>
        <v xml:space="preserve"> - </v>
      </c>
      <c r="E931" s="2454" t="str">
        <f t="shared" si="32"/>
        <v xml:space="preserve"> - </v>
      </c>
      <c r="F931" s="2421" t="s">
        <v>8562</v>
      </c>
      <c r="G931" s="1416" t="s">
        <v>5300</v>
      </c>
      <c r="H931" s="134">
        <v>5</v>
      </c>
      <c r="I931" s="135">
        <v>1</v>
      </c>
      <c r="J931" s="136">
        <v>230</v>
      </c>
      <c r="K931" s="301">
        <f>IF('V.1.'!A257="","",'V.1.'!A257)</f>
        <v>230</v>
      </c>
      <c r="L931" s="301" t="str">
        <f>IF('V.1.'!B257="","",'V.1.'!B257)</f>
        <v/>
      </c>
      <c r="M931" s="301" t="str">
        <f ca="1">IF('V.1.'!C257="","",'V.1.'!C257)</f>
        <v/>
      </c>
      <c r="N931" s="301" t="str">
        <f>IF('V.1.'!D257="","",'V.1.'!D257)</f>
        <v/>
      </c>
      <c r="O931" s="301" t="str">
        <f ca="1">IF('V.1.'!E257="","",'V.1.'!E257)</f>
        <v/>
      </c>
      <c r="P931" s="301" t="str">
        <f>IF('V.1.'!F257="","",'V.1.'!F257)</f>
        <v/>
      </c>
      <c r="Q931" s="301" t="str">
        <f ca="1">IF('V.1.'!R257="","",'V.1.'!R257)</f>
        <v/>
      </c>
      <c r="R931" s="301" t="str">
        <f>IF('V.1.'!H257="","",'V.1.'!H257)</f>
        <v/>
      </c>
      <c r="S931" s="301" t="str">
        <f>IF('V.1.'!I257="","",'V.1.'!I257)</f>
        <v/>
      </c>
      <c r="T931" s="301" t="str">
        <f>IF('V.1.'!J257="","",'V.1.'!J257)</f>
        <v/>
      </c>
      <c r="U931" s="205" t="str">
        <f>IF('V.1.'!L257="","",'V.1.'!L257)</f>
        <v/>
      </c>
      <c r="V931" s="205" t="str">
        <f>IF('V.1.'!M257="","",'V.1.'!M257)</f>
        <v/>
      </c>
      <c r="W931" s="205" t="str">
        <f>IF('V.1.'!N257="","",'V.1.'!N257)</f>
        <v/>
      </c>
      <c r="X931" s="205" t="str">
        <f>IF('V.1.'!O257="","",'V.1.'!O257)</f>
        <v/>
      </c>
      <c r="Y931" s="205" t="str">
        <f>IF('V.1.'!P257="","",'V.1.'!P257)</f>
        <v/>
      </c>
      <c r="Z931" s="158" t="str">
        <f>IF('V.1.'!Q257="","",'V.1.'!Q257)</f>
        <v/>
      </c>
      <c r="AA931" s="113"/>
      <c r="AB931" s="113"/>
      <c r="AC931" s="113"/>
      <c r="AD931" s="113"/>
    </row>
    <row r="932" spans="4:30" x14ac:dyDescent="0.25">
      <c r="D932" s="2454" t="str">
        <f t="shared" si="31"/>
        <v xml:space="preserve"> - </v>
      </c>
      <c r="E932" s="2454" t="str">
        <f t="shared" si="32"/>
        <v xml:space="preserve"> - </v>
      </c>
      <c r="F932" s="2421" t="s">
        <v>8563</v>
      </c>
      <c r="G932" s="1416" t="s">
        <v>5300</v>
      </c>
      <c r="H932" s="134">
        <v>5</v>
      </c>
      <c r="I932" s="135">
        <v>1</v>
      </c>
      <c r="J932" s="136">
        <v>231</v>
      </c>
      <c r="K932" s="301">
        <f>IF('V.1.'!A258="","",'V.1.'!A258)</f>
        <v>231</v>
      </c>
      <c r="L932" s="301" t="str">
        <f>IF('V.1.'!B258="","",'V.1.'!B258)</f>
        <v/>
      </c>
      <c r="M932" s="301" t="str">
        <f ca="1">IF('V.1.'!C258="","",'V.1.'!C258)</f>
        <v/>
      </c>
      <c r="N932" s="301" t="str">
        <f>IF('V.1.'!D258="","",'V.1.'!D258)</f>
        <v/>
      </c>
      <c r="O932" s="301" t="str">
        <f ca="1">IF('V.1.'!E258="","",'V.1.'!E258)</f>
        <v/>
      </c>
      <c r="P932" s="301" t="str">
        <f>IF('V.1.'!F258="","",'V.1.'!F258)</f>
        <v/>
      </c>
      <c r="Q932" s="301" t="str">
        <f ca="1">IF('V.1.'!R258="","",'V.1.'!R258)</f>
        <v/>
      </c>
      <c r="R932" s="301" t="str">
        <f>IF('V.1.'!H258="","",'V.1.'!H258)</f>
        <v/>
      </c>
      <c r="S932" s="301" t="str">
        <f>IF('V.1.'!I258="","",'V.1.'!I258)</f>
        <v/>
      </c>
      <c r="T932" s="301" t="str">
        <f>IF('V.1.'!J258="","",'V.1.'!J258)</f>
        <v/>
      </c>
      <c r="U932" s="205" t="str">
        <f>IF('V.1.'!L258="","",'V.1.'!L258)</f>
        <v/>
      </c>
      <c r="V932" s="205" t="str">
        <f>IF('V.1.'!M258="","",'V.1.'!M258)</f>
        <v/>
      </c>
      <c r="W932" s="205" t="str">
        <f>IF('V.1.'!N258="","",'V.1.'!N258)</f>
        <v/>
      </c>
      <c r="X932" s="205" t="str">
        <f>IF('V.1.'!O258="","",'V.1.'!O258)</f>
        <v/>
      </c>
      <c r="Y932" s="205" t="str">
        <f>IF('V.1.'!P258="","",'V.1.'!P258)</f>
        <v/>
      </c>
      <c r="Z932" s="158" t="str">
        <f>IF('V.1.'!Q258="","",'V.1.'!Q258)</f>
        <v/>
      </c>
      <c r="AA932" s="113"/>
      <c r="AB932" s="113"/>
      <c r="AC932" s="113"/>
      <c r="AD932" s="113"/>
    </row>
    <row r="933" spans="4:30" x14ac:dyDescent="0.25">
      <c r="D933" s="2454" t="str">
        <f t="shared" ref="D933:D996" si="33">IF(E933=" - "," - ","CUI"&amp;TEXT(E933,"0000000000")&amp;"_Cap"&amp;H933&amp;"Pct"&amp;TEXT(I933,"000")&amp;"Rd"&amp;TEXT(J933,"000"))</f>
        <v xml:space="preserve"> - </v>
      </c>
      <c r="E933" s="2454" t="str">
        <f t="shared" si="32"/>
        <v xml:space="preserve"> - </v>
      </c>
      <c r="F933" s="2421" t="s">
        <v>8564</v>
      </c>
      <c r="G933" s="1416" t="s">
        <v>5300</v>
      </c>
      <c r="H933" s="134">
        <v>5</v>
      </c>
      <c r="I933" s="135">
        <v>1</v>
      </c>
      <c r="J933" s="136">
        <v>232</v>
      </c>
      <c r="K933" s="301">
        <f>IF('V.1.'!A259="","",'V.1.'!A259)</f>
        <v>232</v>
      </c>
      <c r="L933" s="301" t="str">
        <f>IF('V.1.'!B259="","",'V.1.'!B259)</f>
        <v/>
      </c>
      <c r="M933" s="301" t="str">
        <f ca="1">IF('V.1.'!C259="","",'V.1.'!C259)</f>
        <v/>
      </c>
      <c r="N933" s="301" t="str">
        <f>IF('V.1.'!D259="","",'V.1.'!D259)</f>
        <v/>
      </c>
      <c r="O933" s="301" t="str">
        <f ca="1">IF('V.1.'!E259="","",'V.1.'!E259)</f>
        <v/>
      </c>
      <c r="P933" s="301" t="str">
        <f>IF('V.1.'!F259="","",'V.1.'!F259)</f>
        <v/>
      </c>
      <c r="Q933" s="301" t="str">
        <f ca="1">IF('V.1.'!R259="","",'V.1.'!R259)</f>
        <v/>
      </c>
      <c r="R933" s="301" t="str">
        <f>IF('V.1.'!H259="","",'V.1.'!H259)</f>
        <v/>
      </c>
      <c r="S933" s="301" t="str">
        <f>IF('V.1.'!I259="","",'V.1.'!I259)</f>
        <v/>
      </c>
      <c r="T933" s="301" t="str">
        <f>IF('V.1.'!J259="","",'V.1.'!J259)</f>
        <v/>
      </c>
      <c r="U933" s="205" t="str">
        <f>IF('V.1.'!L259="","",'V.1.'!L259)</f>
        <v/>
      </c>
      <c r="V933" s="205" t="str">
        <f>IF('V.1.'!M259="","",'V.1.'!M259)</f>
        <v/>
      </c>
      <c r="W933" s="205" t="str">
        <f>IF('V.1.'!N259="","",'V.1.'!N259)</f>
        <v/>
      </c>
      <c r="X933" s="205" t="str">
        <f>IF('V.1.'!O259="","",'V.1.'!O259)</f>
        <v/>
      </c>
      <c r="Y933" s="205" t="str">
        <f>IF('V.1.'!P259="","",'V.1.'!P259)</f>
        <v/>
      </c>
      <c r="Z933" s="158" t="str">
        <f>IF('V.1.'!Q259="","",'V.1.'!Q259)</f>
        <v/>
      </c>
      <c r="AA933" s="113"/>
      <c r="AB933" s="113"/>
      <c r="AC933" s="113"/>
      <c r="AD933" s="113"/>
    </row>
    <row r="934" spans="4:30" x14ac:dyDescent="0.25">
      <c r="D934" s="2454" t="str">
        <f t="shared" si="33"/>
        <v xml:space="preserve"> - </v>
      </c>
      <c r="E934" s="2454" t="str">
        <f t="shared" si="32"/>
        <v xml:space="preserve"> - </v>
      </c>
      <c r="F934" s="2421" t="s">
        <v>8565</v>
      </c>
      <c r="G934" s="1416" t="s">
        <v>5300</v>
      </c>
      <c r="H934" s="134">
        <v>5</v>
      </c>
      <c r="I934" s="135">
        <v>1</v>
      </c>
      <c r="J934" s="136">
        <v>233</v>
      </c>
      <c r="K934" s="301">
        <f>IF('V.1.'!A260="","",'V.1.'!A260)</f>
        <v>233</v>
      </c>
      <c r="L934" s="301" t="str">
        <f>IF('V.1.'!B260="","",'V.1.'!B260)</f>
        <v/>
      </c>
      <c r="M934" s="301" t="str">
        <f ca="1">IF('V.1.'!C260="","",'V.1.'!C260)</f>
        <v/>
      </c>
      <c r="N934" s="301" t="str">
        <f>IF('V.1.'!D260="","",'V.1.'!D260)</f>
        <v/>
      </c>
      <c r="O934" s="301" t="str">
        <f ca="1">IF('V.1.'!E260="","",'V.1.'!E260)</f>
        <v/>
      </c>
      <c r="P934" s="301" t="str">
        <f>IF('V.1.'!F260="","",'V.1.'!F260)</f>
        <v/>
      </c>
      <c r="Q934" s="301" t="str">
        <f ca="1">IF('V.1.'!R260="","",'V.1.'!R260)</f>
        <v/>
      </c>
      <c r="R934" s="301" t="str">
        <f>IF('V.1.'!H260="","",'V.1.'!H260)</f>
        <v/>
      </c>
      <c r="S934" s="301" t="str">
        <f>IF('V.1.'!I260="","",'V.1.'!I260)</f>
        <v/>
      </c>
      <c r="T934" s="301" t="str">
        <f>IF('V.1.'!J260="","",'V.1.'!J260)</f>
        <v/>
      </c>
      <c r="U934" s="205" t="str">
        <f>IF('V.1.'!L260="","",'V.1.'!L260)</f>
        <v/>
      </c>
      <c r="V934" s="205" t="str">
        <f>IF('V.1.'!M260="","",'V.1.'!M260)</f>
        <v/>
      </c>
      <c r="W934" s="205" t="str">
        <f>IF('V.1.'!N260="","",'V.1.'!N260)</f>
        <v/>
      </c>
      <c r="X934" s="205" t="str">
        <f>IF('V.1.'!O260="","",'V.1.'!O260)</f>
        <v/>
      </c>
      <c r="Y934" s="205" t="str">
        <f>IF('V.1.'!P260="","",'V.1.'!P260)</f>
        <v/>
      </c>
      <c r="Z934" s="158" t="str">
        <f>IF('V.1.'!Q260="","",'V.1.'!Q260)</f>
        <v/>
      </c>
      <c r="AA934" s="113"/>
      <c r="AB934" s="113"/>
      <c r="AC934" s="113"/>
      <c r="AD934" s="113"/>
    </row>
    <row r="935" spans="4:30" x14ac:dyDescent="0.25">
      <c r="D935" s="2454" t="str">
        <f t="shared" si="33"/>
        <v xml:space="preserve"> - </v>
      </c>
      <c r="E935" s="2454" t="str">
        <f t="shared" si="32"/>
        <v xml:space="preserve"> - </v>
      </c>
      <c r="F935" s="2421" t="s">
        <v>8566</v>
      </c>
      <c r="G935" s="1416" t="s">
        <v>5300</v>
      </c>
      <c r="H935" s="134">
        <v>5</v>
      </c>
      <c r="I935" s="135">
        <v>1</v>
      </c>
      <c r="J935" s="136">
        <v>234</v>
      </c>
      <c r="K935" s="301">
        <f>IF('V.1.'!A261="","",'V.1.'!A261)</f>
        <v>234</v>
      </c>
      <c r="L935" s="301" t="str">
        <f>IF('V.1.'!B261="","",'V.1.'!B261)</f>
        <v/>
      </c>
      <c r="M935" s="301" t="str">
        <f ca="1">IF('V.1.'!C261="","",'V.1.'!C261)</f>
        <v/>
      </c>
      <c r="N935" s="301" t="str">
        <f>IF('V.1.'!D261="","",'V.1.'!D261)</f>
        <v/>
      </c>
      <c r="O935" s="301" t="str">
        <f ca="1">IF('V.1.'!E261="","",'V.1.'!E261)</f>
        <v/>
      </c>
      <c r="P935" s="301" t="str">
        <f>IF('V.1.'!F261="","",'V.1.'!F261)</f>
        <v/>
      </c>
      <c r="Q935" s="301" t="str">
        <f ca="1">IF('V.1.'!R261="","",'V.1.'!R261)</f>
        <v/>
      </c>
      <c r="R935" s="301" t="str">
        <f>IF('V.1.'!H261="","",'V.1.'!H261)</f>
        <v/>
      </c>
      <c r="S935" s="301" t="str">
        <f>IF('V.1.'!I261="","",'V.1.'!I261)</f>
        <v/>
      </c>
      <c r="T935" s="301" t="str">
        <f>IF('V.1.'!J261="","",'V.1.'!J261)</f>
        <v/>
      </c>
      <c r="U935" s="205" t="str">
        <f>IF('V.1.'!L261="","",'V.1.'!L261)</f>
        <v/>
      </c>
      <c r="V935" s="205" t="str">
        <f>IF('V.1.'!M261="","",'V.1.'!M261)</f>
        <v/>
      </c>
      <c r="W935" s="205" t="str">
        <f>IF('V.1.'!N261="","",'V.1.'!N261)</f>
        <v/>
      </c>
      <c r="X935" s="205" t="str">
        <f>IF('V.1.'!O261="","",'V.1.'!O261)</f>
        <v/>
      </c>
      <c r="Y935" s="205" t="str">
        <f>IF('V.1.'!P261="","",'V.1.'!P261)</f>
        <v/>
      </c>
      <c r="Z935" s="158" t="str">
        <f>IF('V.1.'!Q261="","",'V.1.'!Q261)</f>
        <v/>
      </c>
      <c r="AA935" s="113"/>
      <c r="AB935" s="113"/>
      <c r="AC935" s="113"/>
      <c r="AD935" s="113"/>
    </row>
    <row r="936" spans="4:30" x14ac:dyDescent="0.25">
      <c r="D936" s="2454" t="str">
        <f t="shared" si="33"/>
        <v xml:space="preserve"> - </v>
      </c>
      <c r="E936" s="2454" t="str">
        <f t="shared" si="32"/>
        <v xml:space="preserve"> - </v>
      </c>
      <c r="F936" s="2421" t="s">
        <v>8567</v>
      </c>
      <c r="G936" s="1416" t="s">
        <v>5300</v>
      </c>
      <c r="H936" s="134">
        <v>5</v>
      </c>
      <c r="I936" s="135">
        <v>1</v>
      </c>
      <c r="J936" s="136">
        <v>235</v>
      </c>
      <c r="K936" s="301">
        <f>IF('V.1.'!A262="","",'V.1.'!A262)</f>
        <v>235</v>
      </c>
      <c r="L936" s="301" t="str">
        <f>IF('V.1.'!B262="","",'V.1.'!B262)</f>
        <v/>
      </c>
      <c r="M936" s="301" t="str">
        <f ca="1">IF('V.1.'!C262="","",'V.1.'!C262)</f>
        <v/>
      </c>
      <c r="N936" s="301" t="str">
        <f>IF('V.1.'!D262="","",'V.1.'!D262)</f>
        <v/>
      </c>
      <c r="O936" s="301" t="str">
        <f ca="1">IF('V.1.'!E262="","",'V.1.'!E262)</f>
        <v/>
      </c>
      <c r="P936" s="301" t="str">
        <f>IF('V.1.'!F262="","",'V.1.'!F262)</f>
        <v/>
      </c>
      <c r="Q936" s="301" t="str">
        <f ca="1">IF('V.1.'!R262="","",'V.1.'!R262)</f>
        <v/>
      </c>
      <c r="R936" s="301" t="str">
        <f>IF('V.1.'!H262="","",'V.1.'!H262)</f>
        <v/>
      </c>
      <c r="S936" s="301" t="str">
        <f>IF('V.1.'!I262="","",'V.1.'!I262)</f>
        <v/>
      </c>
      <c r="T936" s="301" t="str">
        <f>IF('V.1.'!J262="","",'V.1.'!J262)</f>
        <v/>
      </c>
      <c r="U936" s="205" t="str">
        <f>IF('V.1.'!L262="","",'V.1.'!L262)</f>
        <v/>
      </c>
      <c r="V936" s="205" t="str">
        <f>IF('V.1.'!M262="","",'V.1.'!M262)</f>
        <v/>
      </c>
      <c r="W936" s="205" t="str">
        <f>IF('V.1.'!N262="","",'V.1.'!N262)</f>
        <v/>
      </c>
      <c r="X936" s="205" t="str">
        <f>IF('V.1.'!O262="","",'V.1.'!O262)</f>
        <v/>
      </c>
      <c r="Y936" s="205" t="str">
        <f>IF('V.1.'!P262="","",'V.1.'!P262)</f>
        <v/>
      </c>
      <c r="Z936" s="158" t="str">
        <f>IF('V.1.'!Q262="","",'V.1.'!Q262)</f>
        <v/>
      </c>
      <c r="AA936" s="113"/>
      <c r="AB936" s="113"/>
      <c r="AC936" s="113"/>
      <c r="AD936" s="113"/>
    </row>
    <row r="937" spans="4:30" x14ac:dyDescent="0.25">
      <c r="D937" s="2454" t="str">
        <f t="shared" si="33"/>
        <v xml:space="preserve"> - </v>
      </c>
      <c r="E937" s="2454" t="str">
        <f t="shared" si="32"/>
        <v xml:space="preserve"> - </v>
      </c>
      <c r="F937" s="2421" t="s">
        <v>8568</v>
      </c>
      <c r="G937" s="1416" t="s">
        <v>5300</v>
      </c>
      <c r="H937" s="134">
        <v>5</v>
      </c>
      <c r="I937" s="135">
        <v>1</v>
      </c>
      <c r="J937" s="136">
        <v>236</v>
      </c>
      <c r="K937" s="301">
        <f>IF('V.1.'!A263="","",'V.1.'!A263)</f>
        <v>236</v>
      </c>
      <c r="L937" s="301" t="str">
        <f>IF('V.1.'!B263="","",'V.1.'!B263)</f>
        <v/>
      </c>
      <c r="M937" s="301" t="str">
        <f ca="1">IF('V.1.'!C263="","",'V.1.'!C263)</f>
        <v/>
      </c>
      <c r="N937" s="301" t="str">
        <f>IF('V.1.'!D263="","",'V.1.'!D263)</f>
        <v/>
      </c>
      <c r="O937" s="301" t="str">
        <f ca="1">IF('V.1.'!E263="","",'V.1.'!E263)</f>
        <v/>
      </c>
      <c r="P937" s="301" t="str">
        <f>IF('V.1.'!F263="","",'V.1.'!F263)</f>
        <v/>
      </c>
      <c r="Q937" s="301" t="str">
        <f ca="1">IF('V.1.'!R263="","",'V.1.'!R263)</f>
        <v/>
      </c>
      <c r="R937" s="301" t="str">
        <f>IF('V.1.'!H263="","",'V.1.'!H263)</f>
        <v/>
      </c>
      <c r="S937" s="301" t="str">
        <f>IF('V.1.'!I263="","",'V.1.'!I263)</f>
        <v/>
      </c>
      <c r="T937" s="301" t="str">
        <f>IF('V.1.'!J263="","",'V.1.'!J263)</f>
        <v/>
      </c>
      <c r="U937" s="205" t="str">
        <f>IF('V.1.'!L263="","",'V.1.'!L263)</f>
        <v/>
      </c>
      <c r="V937" s="205" t="str">
        <f>IF('V.1.'!M263="","",'V.1.'!M263)</f>
        <v/>
      </c>
      <c r="W937" s="205" t="str">
        <f>IF('V.1.'!N263="","",'V.1.'!N263)</f>
        <v/>
      </c>
      <c r="X937" s="205" t="str">
        <f>IF('V.1.'!O263="","",'V.1.'!O263)</f>
        <v/>
      </c>
      <c r="Y937" s="205" t="str">
        <f>IF('V.1.'!P263="","",'V.1.'!P263)</f>
        <v/>
      </c>
      <c r="Z937" s="158" t="str">
        <f>IF('V.1.'!Q263="","",'V.1.'!Q263)</f>
        <v/>
      </c>
      <c r="AA937" s="113"/>
      <c r="AB937" s="113"/>
      <c r="AC937" s="113"/>
      <c r="AD937" s="113"/>
    </row>
    <row r="938" spans="4:30" x14ac:dyDescent="0.25">
      <c r="D938" s="2454" t="str">
        <f t="shared" si="33"/>
        <v xml:space="preserve"> - </v>
      </c>
      <c r="E938" s="2454" t="str">
        <f t="shared" si="32"/>
        <v xml:space="preserve"> - </v>
      </c>
      <c r="F938" s="2421" t="s">
        <v>8569</v>
      </c>
      <c r="G938" s="1416" t="s">
        <v>5300</v>
      </c>
      <c r="H938" s="134">
        <v>5</v>
      </c>
      <c r="I938" s="135">
        <v>1</v>
      </c>
      <c r="J938" s="136">
        <v>237</v>
      </c>
      <c r="K938" s="301">
        <f>IF('V.1.'!A264="","",'V.1.'!A264)</f>
        <v>237</v>
      </c>
      <c r="L938" s="301" t="str">
        <f>IF('V.1.'!B264="","",'V.1.'!B264)</f>
        <v/>
      </c>
      <c r="M938" s="301" t="str">
        <f ca="1">IF('V.1.'!C264="","",'V.1.'!C264)</f>
        <v/>
      </c>
      <c r="N938" s="301" t="str">
        <f>IF('V.1.'!D264="","",'V.1.'!D264)</f>
        <v/>
      </c>
      <c r="O938" s="301" t="str">
        <f ca="1">IF('V.1.'!E264="","",'V.1.'!E264)</f>
        <v/>
      </c>
      <c r="P938" s="301" t="str">
        <f>IF('V.1.'!F264="","",'V.1.'!F264)</f>
        <v/>
      </c>
      <c r="Q938" s="301" t="str">
        <f ca="1">IF('V.1.'!R264="","",'V.1.'!R264)</f>
        <v/>
      </c>
      <c r="R938" s="301" t="str">
        <f>IF('V.1.'!H264="","",'V.1.'!H264)</f>
        <v/>
      </c>
      <c r="S938" s="301" t="str">
        <f>IF('V.1.'!I264="","",'V.1.'!I264)</f>
        <v/>
      </c>
      <c r="T938" s="301" t="str">
        <f>IF('V.1.'!J264="","",'V.1.'!J264)</f>
        <v/>
      </c>
      <c r="U938" s="205" t="str">
        <f>IF('V.1.'!L264="","",'V.1.'!L264)</f>
        <v/>
      </c>
      <c r="V938" s="205" t="str">
        <f>IF('V.1.'!M264="","",'V.1.'!M264)</f>
        <v/>
      </c>
      <c r="W938" s="205" t="str">
        <f>IF('V.1.'!N264="","",'V.1.'!N264)</f>
        <v/>
      </c>
      <c r="X938" s="205" t="str">
        <f>IF('V.1.'!O264="","",'V.1.'!O264)</f>
        <v/>
      </c>
      <c r="Y938" s="205" t="str">
        <f>IF('V.1.'!P264="","",'V.1.'!P264)</f>
        <v/>
      </c>
      <c r="Z938" s="158" t="str">
        <f>IF('V.1.'!Q264="","",'V.1.'!Q264)</f>
        <v/>
      </c>
      <c r="AA938" s="113"/>
      <c r="AB938" s="113"/>
      <c r="AC938" s="113"/>
      <c r="AD938" s="113"/>
    </row>
    <row r="939" spans="4:30" x14ac:dyDescent="0.25">
      <c r="D939" s="2454" t="str">
        <f t="shared" si="33"/>
        <v xml:space="preserve"> - </v>
      </c>
      <c r="E939" s="2454" t="str">
        <f t="shared" si="32"/>
        <v xml:space="preserve"> - </v>
      </c>
      <c r="F939" s="2421" t="s">
        <v>8570</v>
      </c>
      <c r="G939" s="1416" t="s">
        <v>5300</v>
      </c>
      <c r="H939" s="134">
        <v>5</v>
      </c>
      <c r="I939" s="135">
        <v>1</v>
      </c>
      <c r="J939" s="136">
        <v>238</v>
      </c>
      <c r="K939" s="301">
        <f>IF('V.1.'!A265="","",'V.1.'!A265)</f>
        <v>238</v>
      </c>
      <c r="L939" s="301" t="str">
        <f>IF('V.1.'!B265="","",'V.1.'!B265)</f>
        <v/>
      </c>
      <c r="M939" s="301" t="str">
        <f ca="1">IF('V.1.'!C265="","",'V.1.'!C265)</f>
        <v/>
      </c>
      <c r="N939" s="301" t="str">
        <f>IF('V.1.'!D265="","",'V.1.'!D265)</f>
        <v/>
      </c>
      <c r="O939" s="301" t="str">
        <f ca="1">IF('V.1.'!E265="","",'V.1.'!E265)</f>
        <v/>
      </c>
      <c r="P939" s="301" t="str">
        <f>IF('V.1.'!F265="","",'V.1.'!F265)</f>
        <v/>
      </c>
      <c r="Q939" s="301" t="str">
        <f ca="1">IF('V.1.'!R265="","",'V.1.'!R265)</f>
        <v/>
      </c>
      <c r="R939" s="301" t="str">
        <f>IF('V.1.'!H265="","",'V.1.'!H265)</f>
        <v/>
      </c>
      <c r="S939" s="301" t="str">
        <f>IF('V.1.'!I265="","",'V.1.'!I265)</f>
        <v/>
      </c>
      <c r="T939" s="301" t="str">
        <f>IF('V.1.'!J265="","",'V.1.'!J265)</f>
        <v/>
      </c>
      <c r="U939" s="205" t="str">
        <f>IF('V.1.'!L265="","",'V.1.'!L265)</f>
        <v/>
      </c>
      <c r="V939" s="205" t="str">
        <f>IF('V.1.'!M265="","",'V.1.'!M265)</f>
        <v/>
      </c>
      <c r="W939" s="205" t="str">
        <f>IF('V.1.'!N265="","",'V.1.'!N265)</f>
        <v/>
      </c>
      <c r="X939" s="205" t="str">
        <f>IF('V.1.'!O265="","",'V.1.'!O265)</f>
        <v/>
      </c>
      <c r="Y939" s="205" t="str">
        <f>IF('V.1.'!P265="","",'V.1.'!P265)</f>
        <v/>
      </c>
      <c r="Z939" s="158" t="str">
        <f>IF('V.1.'!Q265="","",'V.1.'!Q265)</f>
        <v/>
      </c>
      <c r="AA939" s="113"/>
      <c r="AB939" s="113"/>
      <c r="AC939" s="113"/>
      <c r="AD939" s="113"/>
    </row>
    <row r="940" spans="4:30" x14ac:dyDescent="0.25">
      <c r="D940" s="2454" t="str">
        <f t="shared" si="33"/>
        <v xml:space="preserve"> - </v>
      </c>
      <c r="E940" s="2454" t="str">
        <f t="shared" si="32"/>
        <v xml:space="preserve"> - </v>
      </c>
      <c r="F940" s="2421" t="s">
        <v>8571</v>
      </c>
      <c r="G940" s="1416" t="s">
        <v>5300</v>
      </c>
      <c r="H940" s="134">
        <v>5</v>
      </c>
      <c r="I940" s="135">
        <v>1</v>
      </c>
      <c r="J940" s="136">
        <v>239</v>
      </c>
      <c r="K940" s="301">
        <f>IF('V.1.'!A266="","",'V.1.'!A266)</f>
        <v>239</v>
      </c>
      <c r="L940" s="301" t="str">
        <f>IF('V.1.'!B266="","",'V.1.'!B266)</f>
        <v/>
      </c>
      <c r="M940" s="301" t="str">
        <f ca="1">IF('V.1.'!C266="","",'V.1.'!C266)</f>
        <v/>
      </c>
      <c r="N940" s="301" t="str">
        <f>IF('V.1.'!D266="","",'V.1.'!D266)</f>
        <v/>
      </c>
      <c r="O940" s="301" t="str">
        <f ca="1">IF('V.1.'!E266="","",'V.1.'!E266)</f>
        <v/>
      </c>
      <c r="P940" s="301" t="str">
        <f>IF('V.1.'!F266="","",'V.1.'!F266)</f>
        <v/>
      </c>
      <c r="Q940" s="301" t="str">
        <f ca="1">IF('V.1.'!R266="","",'V.1.'!R266)</f>
        <v/>
      </c>
      <c r="R940" s="301" t="str">
        <f>IF('V.1.'!H266="","",'V.1.'!H266)</f>
        <v/>
      </c>
      <c r="S940" s="301" t="str">
        <f>IF('V.1.'!I266="","",'V.1.'!I266)</f>
        <v/>
      </c>
      <c r="T940" s="301" t="str">
        <f>IF('V.1.'!J266="","",'V.1.'!J266)</f>
        <v/>
      </c>
      <c r="U940" s="205" t="str">
        <f>IF('V.1.'!L266="","",'V.1.'!L266)</f>
        <v/>
      </c>
      <c r="V940" s="205" t="str">
        <f>IF('V.1.'!M266="","",'V.1.'!M266)</f>
        <v/>
      </c>
      <c r="W940" s="205" t="str">
        <f>IF('V.1.'!N266="","",'V.1.'!N266)</f>
        <v/>
      </c>
      <c r="X940" s="205" t="str">
        <f>IF('V.1.'!O266="","",'V.1.'!O266)</f>
        <v/>
      </c>
      <c r="Y940" s="205" t="str">
        <f>IF('V.1.'!P266="","",'V.1.'!P266)</f>
        <v/>
      </c>
      <c r="Z940" s="158" t="str">
        <f>IF('V.1.'!Q266="","",'V.1.'!Q266)</f>
        <v/>
      </c>
      <c r="AA940" s="113"/>
      <c r="AB940" s="113"/>
      <c r="AC940" s="113"/>
      <c r="AD940" s="113"/>
    </row>
    <row r="941" spans="4:30" x14ac:dyDescent="0.25">
      <c r="D941" s="2454" t="str">
        <f t="shared" si="33"/>
        <v xml:space="preserve"> - </v>
      </c>
      <c r="E941" s="2454" t="str">
        <f t="shared" si="32"/>
        <v xml:space="preserve"> - </v>
      </c>
      <c r="F941" s="2421" t="s">
        <v>8572</v>
      </c>
      <c r="G941" s="1416" t="s">
        <v>5300</v>
      </c>
      <c r="H941" s="134">
        <v>5</v>
      </c>
      <c r="I941" s="135">
        <v>1</v>
      </c>
      <c r="J941" s="136">
        <v>240</v>
      </c>
      <c r="K941" s="301">
        <f>IF('V.1.'!A267="","",'V.1.'!A267)</f>
        <v>240</v>
      </c>
      <c r="L941" s="301" t="str">
        <f>IF('V.1.'!B267="","",'V.1.'!B267)</f>
        <v/>
      </c>
      <c r="M941" s="301" t="str">
        <f ca="1">IF('V.1.'!C267="","",'V.1.'!C267)</f>
        <v/>
      </c>
      <c r="N941" s="301" t="str">
        <f>IF('V.1.'!D267="","",'V.1.'!D267)</f>
        <v/>
      </c>
      <c r="O941" s="301" t="str">
        <f ca="1">IF('V.1.'!E267="","",'V.1.'!E267)</f>
        <v/>
      </c>
      <c r="P941" s="301" t="str">
        <f>IF('V.1.'!F267="","",'V.1.'!F267)</f>
        <v/>
      </c>
      <c r="Q941" s="301" t="str">
        <f ca="1">IF('V.1.'!R267="","",'V.1.'!R267)</f>
        <v/>
      </c>
      <c r="R941" s="301" t="str">
        <f>IF('V.1.'!H267="","",'V.1.'!H267)</f>
        <v/>
      </c>
      <c r="S941" s="301" t="str">
        <f>IF('V.1.'!I267="","",'V.1.'!I267)</f>
        <v/>
      </c>
      <c r="T941" s="301" t="str">
        <f>IF('V.1.'!J267="","",'V.1.'!J267)</f>
        <v/>
      </c>
      <c r="U941" s="205" t="str">
        <f>IF('V.1.'!L267="","",'V.1.'!L267)</f>
        <v/>
      </c>
      <c r="V941" s="205" t="str">
        <f>IF('V.1.'!M267="","",'V.1.'!M267)</f>
        <v/>
      </c>
      <c r="W941" s="205" t="str">
        <f>IF('V.1.'!N267="","",'V.1.'!N267)</f>
        <v/>
      </c>
      <c r="X941" s="205" t="str">
        <f>IF('V.1.'!O267="","",'V.1.'!O267)</f>
        <v/>
      </c>
      <c r="Y941" s="205" t="str">
        <f>IF('V.1.'!P267="","",'V.1.'!P267)</f>
        <v/>
      </c>
      <c r="Z941" s="158" t="str">
        <f>IF('V.1.'!Q267="","",'V.1.'!Q267)</f>
        <v/>
      </c>
      <c r="AA941" s="113"/>
      <c r="AB941" s="113"/>
      <c r="AC941" s="113"/>
      <c r="AD941" s="113"/>
    </row>
    <row r="942" spans="4:30" x14ac:dyDescent="0.25">
      <c r="D942" s="2454" t="str">
        <f t="shared" si="33"/>
        <v xml:space="preserve"> - </v>
      </c>
      <c r="E942" s="2454" t="str">
        <f t="shared" si="32"/>
        <v xml:space="preserve"> - </v>
      </c>
      <c r="F942" s="2421" t="s">
        <v>8573</v>
      </c>
      <c r="G942" s="1416" t="s">
        <v>5300</v>
      </c>
      <c r="H942" s="134">
        <v>5</v>
      </c>
      <c r="I942" s="135">
        <v>1</v>
      </c>
      <c r="J942" s="136">
        <v>241</v>
      </c>
      <c r="K942" s="301">
        <f>IF('V.1.'!A268="","",'V.1.'!A268)</f>
        <v>241</v>
      </c>
      <c r="L942" s="301" t="str">
        <f>IF('V.1.'!B268="","",'V.1.'!B268)</f>
        <v/>
      </c>
      <c r="M942" s="301" t="str">
        <f ca="1">IF('V.1.'!C268="","",'V.1.'!C268)</f>
        <v/>
      </c>
      <c r="N942" s="301" t="str">
        <f>IF('V.1.'!D268="","",'V.1.'!D268)</f>
        <v/>
      </c>
      <c r="O942" s="301" t="str">
        <f ca="1">IF('V.1.'!E268="","",'V.1.'!E268)</f>
        <v/>
      </c>
      <c r="P942" s="301" t="str">
        <f>IF('V.1.'!F268="","",'V.1.'!F268)</f>
        <v/>
      </c>
      <c r="Q942" s="301" t="str">
        <f ca="1">IF('V.1.'!R268="","",'V.1.'!R268)</f>
        <v/>
      </c>
      <c r="R942" s="301" t="str">
        <f>IF('V.1.'!H268="","",'V.1.'!H268)</f>
        <v/>
      </c>
      <c r="S942" s="301" t="str">
        <f>IF('V.1.'!I268="","",'V.1.'!I268)</f>
        <v/>
      </c>
      <c r="T942" s="301" t="str">
        <f>IF('V.1.'!J268="","",'V.1.'!J268)</f>
        <v/>
      </c>
      <c r="U942" s="205" t="str">
        <f>IF('V.1.'!L268="","",'V.1.'!L268)</f>
        <v/>
      </c>
      <c r="V942" s="205" t="str">
        <f>IF('V.1.'!M268="","",'V.1.'!M268)</f>
        <v/>
      </c>
      <c r="W942" s="205" t="str">
        <f>IF('V.1.'!N268="","",'V.1.'!N268)</f>
        <v/>
      </c>
      <c r="X942" s="205" t="str">
        <f>IF('V.1.'!O268="","",'V.1.'!O268)</f>
        <v/>
      </c>
      <c r="Y942" s="205" t="str">
        <f>IF('V.1.'!P268="","",'V.1.'!P268)</f>
        <v/>
      </c>
      <c r="Z942" s="158" t="str">
        <f>IF('V.1.'!Q268="","",'V.1.'!Q268)</f>
        <v/>
      </c>
      <c r="AA942" s="113"/>
      <c r="AB942" s="113"/>
      <c r="AC942" s="113"/>
      <c r="AD942" s="113"/>
    </row>
    <row r="943" spans="4:30" x14ac:dyDescent="0.25">
      <c r="D943" s="2454" t="str">
        <f t="shared" si="33"/>
        <v xml:space="preserve"> - </v>
      </c>
      <c r="E943" s="2454" t="str">
        <f t="shared" si="32"/>
        <v xml:space="preserve"> - </v>
      </c>
      <c r="F943" s="2421" t="s">
        <v>8574</v>
      </c>
      <c r="G943" s="1416" t="s">
        <v>5300</v>
      </c>
      <c r="H943" s="134">
        <v>5</v>
      </c>
      <c r="I943" s="135">
        <v>1</v>
      </c>
      <c r="J943" s="136">
        <v>242</v>
      </c>
      <c r="K943" s="301">
        <f>IF('V.1.'!A269="","",'V.1.'!A269)</f>
        <v>242</v>
      </c>
      <c r="L943" s="301" t="str">
        <f>IF('V.1.'!B269="","",'V.1.'!B269)</f>
        <v/>
      </c>
      <c r="M943" s="301" t="str">
        <f ca="1">IF('V.1.'!C269="","",'V.1.'!C269)</f>
        <v/>
      </c>
      <c r="N943" s="301" t="str">
        <f>IF('V.1.'!D269="","",'V.1.'!D269)</f>
        <v/>
      </c>
      <c r="O943" s="301" t="str">
        <f ca="1">IF('V.1.'!E269="","",'V.1.'!E269)</f>
        <v/>
      </c>
      <c r="P943" s="301" t="str">
        <f>IF('V.1.'!F269="","",'V.1.'!F269)</f>
        <v/>
      </c>
      <c r="Q943" s="301" t="str">
        <f ca="1">IF('V.1.'!R269="","",'V.1.'!R269)</f>
        <v/>
      </c>
      <c r="R943" s="301" t="str">
        <f>IF('V.1.'!H269="","",'V.1.'!H269)</f>
        <v/>
      </c>
      <c r="S943" s="301" t="str">
        <f>IF('V.1.'!I269="","",'V.1.'!I269)</f>
        <v/>
      </c>
      <c r="T943" s="301" t="str">
        <f>IF('V.1.'!J269="","",'V.1.'!J269)</f>
        <v/>
      </c>
      <c r="U943" s="205" t="str">
        <f>IF('V.1.'!L269="","",'V.1.'!L269)</f>
        <v/>
      </c>
      <c r="V943" s="205" t="str">
        <f>IF('V.1.'!M269="","",'V.1.'!M269)</f>
        <v/>
      </c>
      <c r="W943" s="205" t="str">
        <f>IF('V.1.'!N269="","",'V.1.'!N269)</f>
        <v/>
      </c>
      <c r="X943" s="205" t="str">
        <f>IF('V.1.'!O269="","",'V.1.'!O269)</f>
        <v/>
      </c>
      <c r="Y943" s="205" t="str">
        <f>IF('V.1.'!P269="","",'V.1.'!P269)</f>
        <v/>
      </c>
      <c r="Z943" s="158" t="str">
        <f>IF('V.1.'!Q269="","",'V.1.'!Q269)</f>
        <v/>
      </c>
      <c r="AA943" s="113"/>
      <c r="AB943" s="113"/>
      <c r="AC943" s="113"/>
      <c r="AD943" s="113"/>
    </row>
    <row r="944" spans="4:30" x14ac:dyDescent="0.25">
      <c r="D944" s="2454" t="str">
        <f t="shared" si="33"/>
        <v xml:space="preserve"> - </v>
      </c>
      <c r="E944" s="2454" t="str">
        <f t="shared" ref="E944:E1001" si="34">E943</f>
        <v xml:space="preserve"> - </v>
      </c>
      <c r="F944" s="2421" t="s">
        <v>8575</v>
      </c>
      <c r="G944" s="1416" t="s">
        <v>5300</v>
      </c>
      <c r="H944" s="134">
        <v>5</v>
      </c>
      <c r="I944" s="135">
        <v>1</v>
      </c>
      <c r="J944" s="136">
        <v>243</v>
      </c>
      <c r="K944" s="301">
        <f>IF('V.1.'!A270="","",'V.1.'!A270)</f>
        <v>243</v>
      </c>
      <c r="L944" s="301" t="str">
        <f>IF('V.1.'!B270="","",'V.1.'!B270)</f>
        <v/>
      </c>
      <c r="M944" s="301" t="str">
        <f ca="1">IF('V.1.'!C270="","",'V.1.'!C270)</f>
        <v/>
      </c>
      <c r="N944" s="301" t="str">
        <f>IF('V.1.'!D270="","",'V.1.'!D270)</f>
        <v/>
      </c>
      <c r="O944" s="301" t="str">
        <f ca="1">IF('V.1.'!E270="","",'V.1.'!E270)</f>
        <v/>
      </c>
      <c r="P944" s="301" t="str">
        <f>IF('V.1.'!F270="","",'V.1.'!F270)</f>
        <v/>
      </c>
      <c r="Q944" s="301" t="str">
        <f ca="1">IF('V.1.'!R270="","",'V.1.'!R270)</f>
        <v/>
      </c>
      <c r="R944" s="301" t="str">
        <f>IF('V.1.'!H270="","",'V.1.'!H270)</f>
        <v/>
      </c>
      <c r="S944" s="301" t="str">
        <f>IF('V.1.'!I270="","",'V.1.'!I270)</f>
        <v/>
      </c>
      <c r="T944" s="301" t="str">
        <f>IF('V.1.'!J270="","",'V.1.'!J270)</f>
        <v/>
      </c>
      <c r="U944" s="205" t="str">
        <f>IF('V.1.'!L270="","",'V.1.'!L270)</f>
        <v/>
      </c>
      <c r="V944" s="205" t="str">
        <f>IF('V.1.'!M270="","",'V.1.'!M270)</f>
        <v/>
      </c>
      <c r="W944" s="205" t="str">
        <f>IF('V.1.'!N270="","",'V.1.'!N270)</f>
        <v/>
      </c>
      <c r="X944" s="205" t="str">
        <f>IF('V.1.'!O270="","",'V.1.'!O270)</f>
        <v/>
      </c>
      <c r="Y944" s="205" t="str">
        <f>IF('V.1.'!P270="","",'V.1.'!P270)</f>
        <v/>
      </c>
      <c r="Z944" s="158" t="str">
        <f>IF('V.1.'!Q270="","",'V.1.'!Q270)</f>
        <v/>
      </c>
      <c r="AA944" s="113"/>
      <c r="AB944" s="113"/>
      <c r="AC944" s="113"/>
      <c r="AD944" s="113"/>
    </row>
    <row r="945" spans="4:30" x14ac:dyDescent="0.25">
      <c r="D945" s="2454" t="str">
        <f t="shared" si="33"/>
        <v xml:space="preserve"> - </v>
      </c>
      <c r="E945" s="2454" t="str">
        <f t="shared" si="34"/>
        <v xml:space="preserve"> - </v>
      </c>
      <c r="F945" s="2421" t="s">
        <v>8576</v>
      </c>
      <c r="G945" s="1416" t="s">
        <v>5300</v>
      </c>
      <c r="H945" s="134">
        <v>5</v>
      </c>
      <c r="I945" s="135">
        <v>1</v>
      </c>
      <c r="J945" s="136">
        <v>244</v>
      </c>
      <c r="K945" s="301">
        <f>IF('V.1.'!A271="","",'V.1.'!A271)</f>
        <v>244</v>
      </c>
      <c r="L945" s="301" t="str">
        <f>IF('V.1.'!B271="","",'V.1.'!B271)</f>
        <v/>
      </c>
      <c r="M945" s="301" t="str">
        <f ca="1">IF('V.1.'!C271="","",'V.1.'!C271)</f>
        <v/>
      </c>
      <c r="N945" s="301" t="str">
        <f>IF('V.1.'!D271="","",'V.1.'!D271)</f>
        <v/>
      </c>
      <c r="O945" s="301" t="str">
        <f ca="1">IF('V.1.'!E271="","",'V.1.'!E271)</f>
        <v/>
      </c>
      <c r="P945" s="301" t="str">
        <f>IF('V.1.'!F271="","",'V.1.'!F271)</f>
        <v/>
      </c>
      <c r="Q945" s="301" t="str">
        <f ca="1">IF('V.1.'!R271="","",'V.1.'!R271)</f>
        <v/>
      </c>
      <c r="R945" s="301" t="str">
        <f>IF('V.1.'!H271="","",'V.1.'!H271)</f>
        <v/>
      </c>
      <c r="S945" s="301" t="str">
        <f>IF('V.1.'!I271="","",'V.1.'!I271)</f>
        <v/>
      </c>
      <c r="T945" s="301" t="str">
        <f>IF('V.1.'!J271="","",'V.1.'!J271)</f>
        <v/>
      </c>
      <c r="U945" s="205" t="str">
        <f>IF('V.1.'!L271="","",'V.1.'!L271)</f>
        <v/>
      </c>
      <c r="V945" s="205" t="str">
        <f>IF('V.1.'!M271="","",'V.1.'!M271)</f>
        <v/>
      </c>
      <c r="W945" s="205" t="str">
        <f>IF('V.1.'!N271="","",'V.1.'!N271)</f>
        <v/>
      </c>
      <c r="X945" s="205" t="str">
        <f>IF('V.1.'!O271="","",'V.1.'!O271)</f>
        <v/>
      </c>
      <c r="Y945" s="205" t="str">
        <f>IF('V.1.'!P271="","",'V.1.'!P271)</f>
        <v/>
      </c>
      <c r="Z945" s="158" t="str">
        <f>IF('V.1.'!Q271="","",'V.1.'!Q271)</f>
        <v/>
      </c>
      <c r="AA945" s="113"/>
      <c r="AB945" s="113"/>
      <c r="AC945" s="113"/>
      <c r="AD945" s="113"/>
    </row>
    <row r="946" spans="4:30" x14ac:dyDescent="0.25">
      <c r="D946" s="2454" t="str">
        <f t="shared" si="33"/>
        <v xml:space="preserve"> - </v>
      </c>
      <c r="E946" s="2454" t="str">
        <f t="shared" si="34"/>
        <v xml:space="preserve"> - </v>
      </c>
      <c r="F946" s="2421" t="s">
        <v>8577</v>
      </c>
      <c r="G946" s="1416" t="s">
        <v>5300</v>
      </c>
      <c r="H946" s="134">
        <v>5</v>
      </c>
      <c r="I946" s="135">
        <v>1</v>
      </c>
      <c r="J946" s="136">
        <v>245</v>
      </c>
      <c r="K946" s="301">
        <f>IF('V.1.'!A272="","",'V.1.'!A272)</f>
        <v>245</v>
      </c>
      <c r="L946" s="301" t="str">
        <f>IF('V.1.'!B272="","",'V.1.'!B272)</f>
        <v/>
      </c>
      <c r="M946" s="301" t="str">
        <f ca="1">IF('V.1.'!C272="","",'V.1.'!C272)</f>
        <v/>
      </c>
      <c r="N946" s="301" t="str">
        <f>IF('V.1.'!D272="","",'V.1.'!D272)</f>
        <v/>
      </c>
      <c r="O946" s="301" t="str">
        <f ca="1">IF('V.1.'!E272="","",'V.1.'!E272)</f>
        <v/>
      </c>
      <c r="P946" s="301" t="str">
        <f>IF('V.1.'!F272="","",'V.1.'!F272)</f>
        <v/>
      </c>
      <c r="Q946" s="301" t="str">
        <f ca="1">IF('V.1.'!R272="","",'V.1.'!R272)</f>
        <v/>
      </c>
      <c r="R946" s="301" t="str">
        <f>IF('V.1.'!H272="","",'V.1.'!H272)</f>
        <v/>
      </c>
      <c r="S946" s="301" t="str">
        <f>IF('V.1.'!I272="","",'V.1.'!I272)</f>
        <v/>
      </c>
      <c r="T946" s="301" t="str">
        <f>IF('V.1.'!J272="","",'V.1.'!J272)</f>
        <v/>
      </c>
      <c r="U946" s="205" t="str">
        <f>IF('V.1.'!L272="","",'V.1.'!L272)</f>
        <v/>
      </c>
      <c r="V946" s="205" t="str">
        <f>IF('V.1.'!M272="","",'V.1.'!M272)</f>
        <v/>
      </c>
      <c r="W946" s="205" t="str">
        <f>IF('V.1.'!N272="","",'V.1.'!N272)</f>
        <v/>
      </c>
      <c r="X946" s="205" t="str">
        <f>IF('V.1.'!O272="","",'V.1.'!O272)</f>
        <v/>
      </c>
      <c r="Y946" s="205" t="str">
        <f>IF('V.1.'!P272="","",'V.1.'!P272)</f>
        <v/>
      </c>
      <c r="Z946" s="158" t="str">
        <f>IF('V.1.'!Q272="","",'V.1.'!Q272)</f>
        <v/>
      </c>
      <c r="AA946" s="113"/>
      <c r="AB946" s="113"/>
      <c r="AC946" s="113"/>
      <c r="AD946" s="113"/>
    </row>
    <row r="947" spans="4:30" x14ac:dyDescent="0.25">
      <c r="D947" s="2454" t="str">
        <f t="shared" si="33"/>
        <v xml:space="preserve"> - </v>
      </c>
      <c r="E947" s="2454" t="str">
        <f t="shared" si="34"/>
        <v xml:space="preserve"> - </v>
      </c>
      <c r="F947" s="2421" t="s">
        <v>8578</v>
      </c>
      <c r="G947" s="1416" t="s">
        <v>5300</v>
      </c>
      <c r="H947" s="134">
        <v>5</v>
      </c>
      <c r="I947" s="135">
        <v>1</v>
      </c>
      <c r="J947" s="136">
        <v>246</v>
      </c>
      <c r="K947" s="301">
        <f>IF('V.1.'!A273="","",'V.1.'!A273)</f>
        <v>246</v>
      </c>
      <c r="L947" s="301" t="str">
        <f>IF('V.1.'!B273="","",'V.1.'!B273)</f>
        <v/>
      </c>
      <c r="M947" s="301" t="str">
        <f ca="1">IF('V.1.'!C273="","",'V.1.'!C273)</f>
        <v/>
      </c>
      <c r="N947" s="301" t="str">
        <f>IF('V.1.'!D273="","",'V.1.'!D273)</f>
        <v/>
      </c>
      <c r="O947" s="301" t="str">
        <f ca="1">IF('V.1.'!E273="","",'V.1.'!E273)</f>
        <v/>
      </c>
      <c r="P947" s="301" t="str">
        <f>IF('V.1.'!F273="","",'V.1.'!F273)</f>
        <v/>
      </c>
      <c r="Q947" s="301" t="str">
        <f ca="1">IF('V.1.'!R273="","",'V.1.'!R273)</f>
        <v/>
      </c>
      <c r="R947" s="301" t="str">
        <f>IF('V.1.'!H273="","",'V.1.'!H273)</f>
        <v/>
      </c>
      <c r="S947" s="301" t="str">
        <f>IF('V.1.'!I273="","",'V.1.'!I273)</f>
        <v/>
      </c>
      <c r="T947" s="301" t="str">
        <f>IF('V.1.'!J273="","",'V.1.'!J273)</f>
        <v/>
      </c>
      <c r="U947" s="205" t="str">
        <f>IF('V.1.'!L273="","",'V.1.'!L273)</f>
        <v/>
      </c>
      <c r="V947" s="205" t="str">
        <f>IF('V.1.'!M273="","",'V.1.'!M273)</f>
        <v/>
      </c>
      <c r="W947" s="205" t="str">
        <f>IF('V.1.'!N273="","",'V.1.'!N273)</f>
        <v/>
      </c>
      <c r="X947" s="205" t="str">
        <f>IF('V.1.'!O273="","",'V.1.'!O273)</f>
        <v/>
      </c>
      <c r="Y947" s="205" t="str">
        <f>IF('V.1.'!P273="","",'V.1.'!P273)</f>
        <v/>
      </c>
      <c r="Z947" s="158" t="str">
        <f>IF('V.1.'!Q273="","",'V.1.'!Q273)</f>
        <v/>
      </c>
      <c r="AA947" s="113"/>
      <c r="AB947" s="113"/>
      <c r="AC947" s="113"/>
      <c r="AD947" s="113"/>
    </row>
    <row r="948" spans="4:30" x14ac:dyDescent="0.25">
      <c r="D948" s="2454" t="str">
        <f t="shared" si="33"/>
        <v xml:space="preserve"> - </v>
      </c>
      <c r="E948" s="2454" t="str">
        <f t="shared" si="34"/>
        <v xml:space="preserve"> - </v>
      </c>
      <c r="F948" s="2421" t="s">
        <v>8579</v>
      </c>
      <c r="G948" s="1416" t="s">
        <v>5300</v>
      </c>
      <c r="H948" s="134">
        <v>5</v>
      </c>
      <c r="I948" s="135">
        <v>1</v>
      </c>
      <c r="J948" s="136">
        <v>247</v>
      </c>
      <c r="K948" s="301">
        <f>IF('V.1.'!A274="","",'V.1.'!A274)</f>
        <v>247</v>
      </c>
      <c r="L948" s="301" t="str">
        <f>IF('V.1.'!B274="","",'V.1.'!B274)</f>
        <v/>
      </c>
      <c r="M948" s="301" t="str">
        <f ca="1">IF('V.1.'!C274="","",'V.1.'!C274)</f>
        <v/>
      </c>
      <c r="N948" s="301" t="str">
        <f>IF('V.1.'!D274="","",'V.1.'!D274)</f>
        <v/>
      </c>
      <c r="O948" s="301" t="str">
        <f ca="1">IF('V.1.'!E274="","",'V.1.'!E274)</f>
        <v/>
      </c>
      <c r="P948" s="301" t="str">
        <f>IF('V.1.'!F274="","",'V.1.'!F274)</f>
        <v/>
      </c>
      <c r="Q948" s="301" t="str">
        <f ca="1">IF('V.1.'!R274="","",'V.1.'!R274)</f>
        <v/>
      </c>
      <c r="R948" s="301" t="str">
        <f>IF('V.1.'!H274="","",'V.1.'!H274)</f>
        <v/>
      </c>
      <c r="S948" s="301" t="str">
        <f>IF('V.1.'!I274="","",'V.1.'!I274)</f>
        <v/>
      </c>
      <c r="T948" s="301" t="str">
        <f>IF('V.1.'!J274="","",'V.1.'!J274)</f>
        <v/>
      </c>
      <c r="U948" s="205" t="str">
        <f>IF('V.1.'!L274="","",'V.1.'!L274)</f>
        <v/>
      </c>
      <c r="V948" s="205" t="str">
        <f>IF('V.1.'!M274="","",'V.1.'!M274)</f>
        <v/>
      </c>
      <c r="W948" s="205" t="str">
        <f>IF('V.1.'!N274="","",'V.1.'!N274)</f>
        <v/>
      </c>
      <c r="X948" s="205" t="str">
        <f>IF('V.1.'!O274="","",'V.1.'!O274)</f>
        <v/>
      </c>
      <c r="Y948" s="205" t="str">
        <f>IF('V.1.'!P274="","",'V.1.'!P274)</f>
        <v/>
      </c>
      <c r="Z948" s="158" t="str">
        <f>IF('V.1.'!Q274="","",'V.1.'!Q274)</f>
        <v/>
      </c>
      <c r="AA948" s="113"/>
      <c r="AB948" s="113"/>
      <c r="AC948" s="113"/>
      <c r="AD948" s="113"/>
    </row>
    <row r="949" spans="4:30" x14ac:dyDescent="0.25">
      <c r="D949" s="2454" t="str">
        <f t="shared" si="33"/>
        <v xml:space="preserve"> - </v>
      </c>
      <c r="E949" s="2454" t="str">
        <f t="shared" si="34"/>
        <v xml:space="preserve"> - </v>
      </c>
      <c r="F949" s="2421" t="s">
        <v>8580</v>
      </c>
      <c r="G949" s="1416" t="s">
        <v>5300</v>
      </c>
      <c r="H949" s="134">
        <v>5</v>
      </c>
      <c r="I949" s="135">
        <v>1</v>
      </c>
      <c r="J949" s="136">
        <v>248</v>
      </c>
      <c r="K949" s="301">
        <f>IF('V.1.'!A275="","",'V.1.'!A275)</f>
        <v>248</v>
      </c>
      <c r="L949" s="301" t="str">
        <f>IF('V.1.'!B275="","",'V.1.'!B275)</f>
        <v/>
      </c>
      <c r="M949" s="301" t="str">
        <f ca="1">IF('V.1.'!C275="","",'V.1.'!C275)</f>
        <v/>
      </c>
      <c r="N949" s="301" t="str">
        <f>IF('V.1.'!D275="","",'V.1.'!D275)</f>
        <v/>
      </c>
      <c r="O949" s="301" t="str">
        <f ca="1">IF('V.1.'!E275="","",'V.1.'!E275)</f>
        <v/>
      </c>
      <c r="P949" s="301" t="str">
        <f>IF('V.1.'!F275="","",'V.1.'!F275)</f>
        <v/>
      </c>
      <c r="Q949" s="301" t="str">
        <f ca="1">IF('V.1.'!R275="","",'V.1.'!R275)</f>
        <v/>
      </c>
      <c r="R949" s="301" t="str">
        <f>IF('V.1.'!H275="","",'V.1.'!H275)</f>
        <v/>
      </c>
      <c r="S949" s="301" t="str">
        <f>IF('V.1.'!I275="","",'V.1.'!I275)</f>
        <v/>
      </c>
      <c r="T949" s="301" t="str">
        <f>IF('V.1.'!J275="","",'V.1.'!J275)</f>
        <v/>
      </c>
      <c r="U949" s="205" t="str">
        <f>IF('V.1.'!L275="","",'V.1.'!L275)</f>
        <v/>
      </c>
      <c r="V949" s="205" t="str">
        <f>IF('V.1.'!M275="","",'V.1.'!M275)</f>
        <v/>
      </c>
      <c r="W949" s="205" t="str">
        <f>IF('V.1.'!N275="","",'V.1.'!N275)</f>
        <v/>
      </c>
      <c r="X949" s="205" t="str">
        <f>IF('V.1.'!O275="","",'V.1.'!O275)</f>
        <v/>
      </c>
      <c r="Y949" s="205" t="str">
        <f>IF('V.1.'!P275="","",'V.1.'!P275)</f>
        <v/>
      </c>
      <c r="Z949" s="158" t="str">
        <f>IF('V.1.'!Q275="","",'V.1.'!Q275)</f>
        <v/>
      </c>
      <c r="AA949" s="113"/>
      <c r="AB949" s="113"/>
      <c r="AC949" s="113"/>
      <c r="AD949" s="113"/>
    </row>
    <row r="950" spans="4:30" x14ac:dyDescent="0.25">
      <c r="D950" s="2454" t="str">
        <f t="shared" si="33"/>
        <v xml:space="preserve"> - </v>
      </c>
      <c r="E950" s="2454" t="str">
        <f t="shared" si="34"/>
        <v xml:space="preserve"> - </v>
      </c>
      <c r="F950" s="2421" t="s">
        <v>8581</v>
      </c>
      <c r="G950" s="1416" t="s">
        <v>5300</v>
      </c>
      <c r="H950" s="134">
        <v>5</v>
      </c>
      <c r="I950" s="135">
        <v>1</v>
      </c>
      <c r="J950" s="136">
        <v>249</v>
      </c>
      <c r="K950" s="301">
        <f>IF('V.1.'!A276="","",'V.1.'!A276)</f>
        <v>249</v>
      </c>
      <c r="L950" s="301" t="str">
        <f>IF('V.1.'!B276="","",'V.1.'!B276)</f>
        <v/>
      </c>
      <c r="M950" s="301" t="str">
        <f ca="1">IF('V.1.'!C276="","",'V.1.'!C276)</f>
        <v/>
      </c>
      <c r="N950" s="301" t="str">
        <f>IF('V.1.'!D276="","",'V.1.'!D276)</f>
        <v/>
      </c>
      <c r="O950" s="301" t="str">
        <f ca="1">IF('V.1.'!E276="","",'V.1.'!E276)</f>
        <v/>
      </c>
      <c r="P950" s="301" t="str">
        <f>IF('V.1.'!F276="","",'V.1.'!F276)</f>
        <v/>
      </c>
      <c r="Q950" s="301" t="str">
        <f ca="1">IF('V.1.'!R276="","",'V.1.'!R276)</f>
        <v/>
      </c>
      <c r="R950" s="301" t="str">
        <f>IF('V.1.'!H276="","",'V.1.'!H276)</f>
        <v/>
      </c>
      <c r="S950" s="301" t="str">
        <f>IF('V.1.'!I276="","",'V.1.'!I276)</f>
        <v/>
      </c>
      <c r="T950" s="301" t="str">
        <f>IF('V.1.'!J276="","",'V.1.'!J276)</f>
        <v/>
      </c>
      <c r="U950" s="205" t="str">
        <f>IF('V.1.'!L276="","",'V.1.'!L276)</f>
        <v/>
      </c>
      <c r="V950" s="205" t="str">
        <f>IF('V.1.'!M276="","",'V.1.'!M276)</f>
        <v/>
      </c>
      <c r="W950" s="205" t="str">
        <f>IF('V.1.'!N276="","",'V.1.'!N276)</f>
        <v/>
      </c>
      <c r="X950" s="205" t="str">
        <f>IF('V.1.'!O276="","",'V.1.'!O276)</f>
        <v/>
      </c>
      <c r="Y950" s="205" t="str">
        <f>IF('V.1.'!P276="","",'V.1.'!P276)</f>
        <v/>
      </c>
      <c r="Z950" s="158" t="str">
        <f>IF('V.1.'!Q276="","",'V.1.'!Q276)</f>
        <v/>
      </c>
      <c r="AA950" s="113"/>
      <c r="AB950" s="113"/>
      <c r="AC950" s="113"/>
      <c r="AD950" s="113"/>
    </row>
    <row r="951" spans="4:30" x14ac:dyDescent="0.25">
      <c r="D951" s="2454" t="str">
        <f t="shared" si="33"/>
        <v xml:space="preserve"> - </v>
      </c>
      <c r="E951" s="2454" t="str">
        <f t="shared" si="34"/>
        <v xml:space="preserve"> - </v>
      </c>
      <c r="F951" s="2421" t="s">
        <v>8582</v>
      </c>
      <c r="G951" s="1416" t="s">
        <v>5300</v>
      </c>
      <c r="H951" s="134">
        <v>5</v>
      </c>
      <c r="I951" s="135">
        <v>1</v>
      </c>
      <c r="J951" s="136">
        <v>250</v>
      </c>
      <c r="K951" s="301">
        <f>IF('V.1.'!A277="","",'V.1.'!A277)</f>
        <v>250</v>
      </c>
      <c r="L951" s="301" t="str">
        <f>IF('V.1.'!B277="","",'V.1.'!B277)</f>
        <v/>
      </c>
      <c r="M951" s="301" t="str">
        <f ca="1">IF('V.1.'!C277="","",'V.1.'!C277)</f>
        <v/>
      </c>
      <c r="N951" s="301" t="str">
        <f>IF('V.1.'!D277="","",'V.1.'!D277)</f>
        <v/>
      </c>
      <c r="O951" s="301" t="str">
        <f ca="1">IF('V.1.'!E277="","",'V.1.'!E277)</f>
        <v/>
      </c>
      <c r="P951" s="301" t="str">
        <f>IF('V.1.'!F277="","",'V.1.'!F277)</f>
        <v/>
      </c>
      <c r="Q951" s="301" t="str">
        <f ca="1">IF('V.1.'!R277="","",'V.1.'!R277)</f>
        <v/>
      </c>
      <c r="R951" s="301" t="str">
        <f>IF('V.1.'!H277="","",'V.1.'!H277)</f>
        <v/>
      </c>
      <c r="S951" s="301" t="str">
        <f>IF('V.1.'!I277="","",'V.1.'!I277)</f>
        <v/>
      </c>
      <c r="T951" s="301" t="str">
        <f>IF('V.1.'!J277="","",'V.1.'!J277)</f>
        <v/>
      </c>
      <c r="U951" s="205" t="str">
        <f>IF('V.1.'!L277="","",'V.1.'!L277)</f>
        <v/>
      </c>
      <c r="V951" s="205" t="str">
        <f>IF('V.1.'!M277="","",'V.1.'!M277)</f>
        <v/>
      </c>
      <c r="W951" s="205" t="str">
        <f>IF('V.1.'!N277="","",'V.1.'!N277)</f>
        <v/>
      </c>
      <c r="X951" s="205" t="str">
        <f>IF('V.1.'!O277="","",'V.1.'!O277)</f>
        <v/>
      </c>
      <c r="Y951" s="205" t="str">
        <f>IF('V.1.'!P277="","",'V.1.'!P277)</f>
        <v/>
      </c>
      <c r="Z951" s="158" t="str">
        <f>IF('V.1.'!Q277="","",'V.1.'!Q277)</f>
        <v/>
      </c>
      <c r="AA951" s="113"/>
      <c r="AB951" s="113"/>
      <c r="AC951" s="113"/>
      <c r="AD951" s="113"/>
    </row>
    <row r="952" spans="4:30" x14ac:dyDescent="0.25">
      <c r="D952" s="2454" t="str">
        <f t="shared" si="33"/>
        <v xml:space="preserve"> - </v>
      </c>
      <c r="E952" s="2454" t="str">
        <f t="shared" si="34"/>
        <v xml:space="preserve"> - </v>
      </c>
      <c r="F952" s="2421" t="s">
        <v>8583</v>
      </c>
      <c r="G952" s="1416" t="s">
        <v>5300</v>
      </c>
      <c r="H952" s="134">
        <v>5</v>
      </c>
      <c r="I952" s="135">
        <v>1</v>
      </c>
      <c r="J952" s="136">
        <v>251</v>
      </c>
      <c r="K952" s="301">
        <f>IF('V.1.'!A278="","",'V.1.'!A278)</f>
        <v>251</v>
      </c>
      <c r="L952" s="301" t="str">
        <f>IF('V.1.'!B278="","",'V.1.'!B278)</f>
        <v/>
      </c>
      <c r="M952" s="301" t="str">
        <f ca="1">IF('V.1.'!C278="","",'V.1.'!C278)</f>
        <v/>
      </c>
      <c r="N952" s="301" t="str">
        <f>IF('V.1.'!D278="","",'V.1.'!D278)</f>
        <v/>
      </c>
      <c r="O952" s="301" t="str">
        <f ca="1">IF('V.1.'!E278="","",'V.1.'!E278)</f>
        <v/>
      </c>
      <c r="P952" s="301" t="str">
        <f>IF('V.1.'!F278="","",'V.1.'!F278)</f>
        <v/>
      </c>
      <c r="Q952" s="301" t="str">
        <f ca="1">IF('V.1.'!R278="","",'V.1.'!R278)</f>
        <v/>
      </c>
      <c r="R952" s="301" t="str">
        <f>IF('V.1.'!H278="","",'V.1.'!H278)</f>
        <v/>
      </c>
      <c r="S952" s="301" t="str">
        <f>IF('V.1.'!I278="","",'V.1.'!I278)</f>
        <v/>
      </c>
      <c r="T952" s="301" t="str">
        <f>IF('V.1.'!J278="","",'V.1.'!J278)</f>
        <v/>
      </c>
      <c r="U952" s="205" t="str">
        <f>IF('V.1.'!L278="","",'V.1.'!L278)</f>
        <v/>
      </c>
      <c r="V952" s="205" t="str">
        <f>IF('V.1.'!M278="","",'V.1.'!M278)</f>
        <v/>
      </c>
      <c r="W952" s="205" t="str">
        <f>IF('V.1.'!N278="","",'V.1.'!N278)</f>
        <v/>
      </c>
      <c r="X952" s="205" t="str">
        <f>IF('V.1.'!O278="","",'V.1.'!O278)</f>
        <v/>
      </c>
      <c r="Y952" s="205" t="str">
        <f>IF('V.1.'!P278="","",'V.1.'!P278)</f>
        <v/>
      </c>
      <c r="Z952" s="158" t="str">
        <f>IF('V.1.'!Q278="","",'V.1.'!Q278)</f>
        <v/>
      </c>
      <c r="AA952" s="113"/>
      <c r="AB952" s="113"/>
      <c r="AC952" s="113"/>
      <c r="AD952" s="113"/>
    </row>
    <row r="953" spans="4:30" x14ac:dyDescent="0.25">
      <c r="D953" s="2454" t="str">
        <f t="shared" si="33"/>
        <v xml:space="preserve"> - </v>
      </c>
      <c r="E953" s="2454" t="str">
        <f t="shared" si="34"/>
        <v xml:space="preserve"> - </v>
      </c>
      <c r="F953" s="2421" t="s">
        <v>8584</v>
      </c>
      <c r="G953" s="1416" t="s">
        <v>5300</v>
      </c>
      <c r="H953" s="134">
        <v>5</v>
      </c>
      <c r="I953" s="135">
        <v>1</v>
      </c>
      <c r="J953" s="136">
        <v>252</v>
      </c>
      <c r="K953" s="301">
        <f>IF('V.1.'!A279="","",'V.1.'!A279)</f>
        <v>252</v>
      </c>
      <c r="L953" s="301" t="str">
        <f>IF('V.1.'!B279="","",'V.1.'!B279)</f>
        <v/>
      </c>
      <c r="M953" s="301" t="str">
        <f ca="1">IF('V.1.'!C279="","",'V.1.'!C279)</f>
        <v/>
      </c>
      <c r="N953" s="301" t="str">
        <f>IF('V.1.'!D279="","",'V.1.'!D279)</f>
        <v/>
      </c>
      <c r="O953" s="301" t="str">
        <f ca="1">IF('V.1.'!E279="","",'V.1.'!E279)</f>
        <v/>
      </c>
      <c r="P953" s="301" t="str">
        <f>IF('V.1.'!F279="","",'V.1.'!F279)</f>
        <v/>
      </c>
      <c r="Q953" s="301" t="str">
        <f ca="1">IF('V.1.'!R279="","",'V.1.'!R279)</f>
        <v/>
      </c>
      <c r="R953" s="301" t="str">
        <f>IF('V.1.'!H279="","",'V.1.'!H279)</f>
        <v/>
      </c>
      <c r="S953" s="301" t="str">
        <f>IF('V.1.'!I279="","",'V.1.'!I279)</f>
        <v/>
      </c>
      <c r="T953" s="301" t="str">
        <f>IF('V.1.'!J279="","",'V.1.'!J279)</f>
        <v/>
      </c>
      <c r="U953" s="205" t="str">
        <f>IF('V.1.'!L279="","",'V.1.'!L279)</f>
        <v/>
      </c>
      <c r="V953" s="205" t="str">
        <f>IF('V.1.'!M279="","",'V.1.'!M279)</f>
        <v/>
      </c>
      <c r="W953" s="205" t="str">
        <f>IF('V.1.'!N279="","",'V.1.'!N279)</f>
        <v/>
      </c>
      <c r="X953" s="205" t="str">
        <f>IF('V.1.'!O279="","",'V.1.'!O279)</f>
        <v/>
      </c>
      <c r="Y953" s="205" t="str">
        <f>IF('V.1.'!P279="","",'V.1.'!P279)</f>
        <v/>
      </c>
      <c r="Z953" s="158" t="str">
        <f>IF('V.1.'!Q279="","",'V.1.'!Q279)</f>
        <v/>
      </c>
      <c r="AA953" s="113"/>
      <c r="AB953" s="113"/>
      <c r="AC953" s="113"/>
      <c r="AD953" s="113"/>
    </row>
    <row r="954" spans="4:30" x14ac:dyDescent="0.25">
      <c r="D954" s="2454" t="str">
        <f t="shared" si="33"/>
        <v xml:space="preserve"> - </v>
      </c>
      <c r="E954" s="2454" t="str">
        <f t="shared" si="34"/>
        <v xml:space="preserve"> - </v>
      </c>
      <c r="F954" s="2421" t="s">
        <v>8585</v>
      </c>
      <c r="G954" s="1416" t="s">
        <v>5300</v>
      </c>
      <c r="H954" s="134">
        <v>5</v>
      </c>
      <c r="I954" s="135">
        <v>1</v>
      </c>
      <c r="J954" s="136">
        <v>253</v>
      </c>
      <c r="K954" s="301">
        <f>IF('V.1.'!A280="","",'V.1.'!A280)</f>
        <v>253</v>
      </c>
      <c r="L954" s="301" t="str">
        <f>IF('V.1.'!B280="","",'V.1.'!B280)</f>
        <v/>
      </c>
      <c r="M954" s="301" t="str">
        <f ca="1">IF('V.1.'!C280="","",'V.1.'!C280)</f>
        <v/>
      </c>
      <c r="N954" s="301" t="str">
        <f>IF('V.1.'!D280="","",'V.1.'!D280)</f>
        <v/>
      </c>
      <c r="O954" s="301" t="str">
        <f ca="1">IF('V.1.'!E280="","",'V.1.'!E280)</f>
        <v/>
      </c>
      <c r="P954" s="301" t="str">
        <f>IF('V.1.'!F280="","",'V.1.'!F280)</f>
        <v/>
      </c>
      <c r="Q954" s="301" t="str">
        <f ca="1">IF('V.1.'!R280="","",'V.1.'!R280)</f>
        <v/>
      </c>
      <c r="R954" s="301" t="str">
        <f>IF('V.1.'!H280="","",'V.1.'!H280)</f>
        <v/>
      </c>
      <c r="S954" s="301" t="str">
        <f>IF('V.1.'!I280="","",'V.1.'!I280)</f>
        <v/>
      </c>
      <c r="T954" s="301" t="str">
        <f>IF('V.1.'!J280="","",'V.1.'!J280)</f>
        <v/>
      </c>
      <c r="U954" s="205" t="str">
        <f>IF('V.1.'!L280="","",'V.1.'!L280)</f>
        <v/>
      </c>
      <c r="V954" s="205" t="str">
        <f>IF('V.1.'!M280="","",'V.1.'!M280)</f>
        <v/>
      </c>
      <c r="W954" s="205" t="str">
        <f>IF('V.1.'!N280="","",'V.1.'!N280)</f>
        <v/>
      </c>
      <c r="X954" s="205" t="str">
        <f>IF('V.1.'!O280="","",'V.1.'!O280)</f>
        <v/>
      </c>
      <c r="Y954" s="205" t="str">
        <f>IF('V.1.'!P280="","",'V.1.'!P280)</f>
        <v/>
      </c>
      <c r="Z954" s="158" t="str">
        <f>IF('V.1.'!Q280="","",'V.1.'!Q280)</f>
        <v/>
      </c>
      <c r="AA954" s="113"/>
      <c r="AB954" s="113"/>
      <c r="AC954" s="113"/>
      <c r="AD954" s="113"/>
    </row>
    <row r="955" spans="4:30" x14ac:dyDescent="0.25">
      <c r="D955" s="2454" t="str">
        <f t="shared" si="33"/>
        <v xml:space="preserve"> - </v>
      </c>
      <c r="E955" s="2454" t="str">
        <f t="shared" si="34"/>
        <v xml:space="preserve"> - </v>
      </c>
      <c r="F955" s="2421" t="s">
        <v>8586</v>
      </c>
      <c r="G955" s="1416" t="s">
        <v>5300</v>
      </c>
      <c r="H955" s="134">
        <v>5</v>
      </c>
      <c r="I955" s="135">
        <v>1</v>
      </c>
      <c r="J955" s="136">
        <v>254</v>
      </c>
      <c r="K955" s="301">
        <f>IF('V.1.'!A281="","",'V.1.'!A281)</f>
        <v>254</v>
      </c>
      <c r="L955" s="301" t="str">
        <f>IF('V.1.'!B281="","",'V.1.'!B281)</f>
        <v/>
      </c>
      <c r="M955" s="301" t="str">
        <f ca="1">IF('V.1.'!C281="","",'V.1.'!C281)</f>
        <v/>
      </c>
      <c r="N955" s="301" t="str">
        <f>IF('V.1.'!D281="","",'V.1.'!D281)</f>
        <v/>
      </c>
      <c r="O955" s="301" t="str">
        <f ca="1">IF('V.1.'!E281="","",'V.1.'!E281)</f>
        <v/>
      </c>
      <c r="P955" s="301" t="str">
        <f>IF('V.1.'!F281="","",'V.1.'!F281)</f>
        <v/>
      </c>
      <c r="Q955" s="301" t="str">
        <f ca="1">IF('V.1.'!R281="","",'V.1.'!R281)</f>
        <v/>
      </c>
      <c r="R955" s="301" t="str">
        <f>IF('V.1.'!H281="","",'V.1.'!H281)</f>
        <v/>
      </c>
      <c r="S955" s="301" t="str">
        <f>IF('V.1.'!I281="","",'V.1.'!I281)</f>
        <v/>
      </c>
      <c r="T955" s="301" t="str">
        <f>IF('V.1.'!J281="","",'V.1.'!J281)</f>
        <v/>
      </c>
      <c r="U955" s="205" t="str">
        <f>IF('V.1.'!L281="","",'V.1.'!L281)</f>
        <v/>
      </c>
      <c r="V955" s="205" t="str">
        <f>IF('V.1.'!M281="","",'V.1.'!M281)</f>
        <v/>
      </c>
      <c r="W955" s="205" t="str">
        <f>IF('V.1.'!N281="","",'V.1.'!N281)</f>
        <v/>
      </c>
      <c r="X955" s="205" t="str">
        <f>IF('V.1.'!O281="","",'V.1.'!O281)</f>
        <v/>
      </c>
      <c r="Y955" s="205" t="str">
        <f>IF('V.1.'!P281="","",'V.1.'!P281)</f>
        <v/>
      </c>
      <c r="Z955" s="158" t="str">
        <f>IF('V.1.'!Q281="","",'V.1.'!Q281)</f>
        <v/>
      </c>
      <c r="AA955" s="113"/>
      <c r="AB955" s="113"/>
      <c r="AC955" s="113"/>
      <c r="AD955" s="113"/>
    </row>
    <row r="956" spans="4:30" x14ac:dyDescent="0.25">
      <c r="D956" s="2454" t="str">
        <f t="shared" si="33"/>
        <v xml:space="preserve"> - </v>
      </c>
      <c r="E956" s="2454" t="str">
        <f t="shared" si="34"/>
        <v xml:space="preserve"> - </v>
      </c>
      <c r="F956" s="2421" t="s">
        <v>8587</v>
      </c>
      <c r="G956" s="1416" t="s">
        <v>5300</v>
      </c>
      <c r="H956" s="134">
        <v>5</v>
      </c>
      <c r="I956" s="135">
        <v>1</v>
      </c>
      <c r="J956" s="136">
        <v>255</v>
      </c>
      <c r="K956" s="301">
        <f>IF('V.1.'!A282="","",'V.1.'!A282)</f>
        <v>255</v>
      </c>
      <c r="L956" s="301" t="str">
        <f>IF('V.1.'!B282="","",'V.1.'!B282)</f>
        <v/>
      </c>
      <c r="M956" s="301" t="str">
        <f ca="1">IF('V.1.'!C282="","",'V.1.'!C282)</f>
        <v/>
      </c>
      <c r="N956" s="301" t="str">
        <f>IF('V.1.'!D282="","",'V.1.'!D282)</f>
        <v/>
      </c>
      <c r="O956" s="301" t="str">
        <f ca="1">IF('V.1.'!E282="","",'V.1.'!E282)</f>
        <v/>
      </c>
      <c r="P956" s="301" t="str">
        <f>IF('V.1.'!F282="","",'V.1.'!F282)</f>
        <v/>
      </c>
      <c r="Q956" s="301" t="str">
        <f ca="1">IF('V.1.'!R282="","",'V.1.'!R282)</f>
        <v/>
      </c>
      <c r="R956" s="301" t="str">
        <f>IF('V.1.'!H282="","",'V.1.'!H282)</f>
        <v/>
      </c>
      <c r="S956" s="301" t="str">
        <f>IF('V.1.'!I282="","",'V.1.'!I282)</f>
        <v/>
      </c>
      <c r="T956" s="301" t="str">
        <f>IF('V.1.'!J282="","",'V.1.'!J282)</f>
        <v/>
      </c>
      <c r="U956" s="205" t="str">
        <f>IF('V.1.'!L282="","",'V.1.'!L282)</f>
        <v/>
      </c>
      <c r="V956" s="205" t="str">
        <f>IF('V.1.'!M282="","",'V.1.'!M282)</f>
        <v/>
      </c>
      <c r="W956" s="205" t="str">
        <f>IF('V.1.'!N282="","",'V.1.'!N282)</f>
        <v/>
      </c>
      <c r="X956" s="205" t="str">
        <f>IF('V.1.'!O282="","",'V.1.'!O282)</f>
        <v/>
      </c>
      <c r="Y956" s="205" t="str">
        <f>IF('V.1.'!P282="","",'V.1.'!P282)</f>
        <v/>
      </c>
      <c r="Z956" s="158" t="str">
        <f>IF('V.1.'!Q282="","",'V.1.'!Q282)</f>
        <v/>
      </c>
      <c r="AA956" s="113"/>
      <c r="AB956" s="113"/>
      <c r="AC956" s="113"/>
      <c r="AD956" s="113"/>
    </row>
    <row r="957" spans="4:30" x14ac:dyDescent="0.25">
      <c r="D957" s="2454" t="str">
        <f t="shared" si="33"/>
        <v xml:space="preserve"> - </v>
      </c>
      <c r="E957" s="2454" t="str">
        <f t="shared" si="34"/>
        <v xml:space="preserve"> - </v>
      </c>
      <c r="F957" s="2421" t="s">
        <v>8588</v>
      </c>
      <c r="G957" s="1416" t="s">
        <v>5300</v>
      </c>
      <c r="H957" s="134">
        <v>5</v>
      </c>
      <c r="I957" s="135">
        <v>1</v>
      </c>
      <c r="J957" s="136">
        <v>256</v>
      </c>
      <c r="K957" s="301">
        <f>IF('V.1.'!A283="","",'V.1.'!A283)</f>
        <v>256</v>
      </c>
      <c r="L957" s="301" t="str">
        <f>IF('V.1.'!B283="","",'V.1.'!B283)</f>
        <v/>
      </c>
      <c r="M957" s="301" t="str">
        <f ca="1">IF('V.1.'!C283="","",'V.1.'!C283)</f>
        <v/>
      </c>
      <c r="N957" s="301" t="str">
        <f>IF('V.1.'!D283="","",'V.1.'!D283)</f>
        <v/>
      </c>
      <c r="O957" s="301" t="str">
        <f ca="1">IF('V.1.'!E283="","",'V.1.'!E283)</f>
        <v/>
      </c>
      <c r="P957" s="301" t="str">
        <f>IF('V.1.'!F283="","",'V.1.'!F283)</f>
        <v/>
      </c>
      <c r="Q957" s="301" t="str">
        <f ca="1">IF('V.1.'!R283="","",'V.1.'!R283)</f>
        <v/>
      </c>
      <c r="R957" s="301" t="str">
        <f>IF('V.1.'!H283="","",'V.1.'!H283)</f>
        <v/>
      </c>
      <c r="S957" s="301" t="str">
        <f>IF('V.1.'!I283="","",'V.1.'!I283)</f>
        <v/>
      </c>
      <c r="T957" s="301" t="str">
        <f>IF('V.1.'!J283="","",'V.1.'!J283)</f>
        <v/>
      </c>
      <c r="U957" s="205" t="str">
        <f>IF('V.1.'!L283="","",'V.1.'!L283)</f>
        <v/>
      </c>
      <c r="V957" s="205" t="str">
        <f>IF('V.1.'!M283="","",'V.1.'!M283)</f>
        <v/>
      </c>
      <c r="W957" s="205" t="str">
        <f>IF('V.1.'!N283="","",'V.1.'!N283)</f>
        <v/>
      </c>
      <c r="X957" s="205" t="str">
        <f>IF('V.1.'!O283="","",'V.1.'!O283)</f>
        <v/>
      </c>
      <c r="Y957" s="205" t="str">
        <f>IF('V.1.'!P283="","",'V.1.'!P283)</f>
        <v/>
      </c>
      <c r="Z957" s="158" t="str">
        <f>IF('V.1.'!Q283="","",'V.1.'!Q283)</f>
        <v/>
      </c>
      <c r="AA957" s="113"/>
      <c r="AB957" s="113"/>
      <c r="AC957" s="113"/>
      <c r="AD957" s="113"/>
    </row>
    <row r="958" spans="4:30" x14ac:dyDescent="0.25">
      <c r="D958" s="2454" t="str">
        <f t="shared" si="33"/>
        <v xml:space="preserve"> - </v>
      </c>
      <c r="E958" s="2454" t="str">
        <f t="shared" si="34"/>
        <v xml:space="preserve"> - </v>
      </c>
      <c r="F958" s="2421" t="s">
        <v>8589</v>
      </c>
      <c r="G958" s="1416" t="s">
        <v>5300</v>
      </c>
      <c r="H958" s="134">
        <v>5</v>
      </c>
      <c r="I958" s="135">
        <v>1</v>
      </c>
      <c r="J958" s="136">
        <v>257</v>
      </c>
      <c r="K958" s="301">
        <f>IF('V.1.'!A284="","",'V.1.'!A284)</f>
        <v>257</v>
      </c>
      <c r="L958" s="301" t="str">
        <f>IF('V.1.'!B284="","",'V.1.'!B284)</f>
        <v/>
      </c>
      <c r="M958" s="301" t="str">
        <f ca="1">IF('V.1.'!C284="","",'V.1.'!C284)</f>
        <v/>
      </c>
      <c r="N958" s="301" t="str">
        <f>IF('V.1.'!D284="","",'V.1.'!D284)</f>
        <v/>
      </c>
      <c r="O958" s="301" t="str">
        <f ca="1">IF('V.1.'!E284="","",'V.1.'!E284)</f>
        <v/>
      </c>
      <c r="P958" s="301" t="str">
        <f>IF('V.1.'!F284="","",'V.1.'!F284)</f>
        <v/>
      </c>
      <c r="Q958" s="301" t="str">
        <f ca="1">IF('V.1.'!R284="","",'V.1.'!R284)</f>
        <v/>
      </c>
      <c r="R958" s="301" t="str">
        <f>IF('V.1.'!H284="","",'V.1.'!H284)</f>
        <v/>
      </c>
      <c r="S958" s="301" t="str">
        <f>IF('V.1.'!I284="","",'V.1.'!I284)</f>
        <v/>
      </c>
      <c r="T958" s="301" t="str">
        <f>IF('V.1.'!J284="","",'V.1.'!J284)</f>
        <v/>
      </c>
      <c r="U958" s="205" t="str">
        <f>IF('V.1.'!L284="","",'V.1.'!L284)</f>
        <v/>
      </c>
      <c r="V958" s="205" t="str">
        <f>IF('V.1.'!M284="","",'V.1.'!M284)</f>
        <v/>
      </c>
      <c r="W958" s="205" t="str">
        <f>IF('V.1.'!N284="","",'V.1.'!N284)</f>
        <v/>
      </c>
      <c r="X958" s="205" t="str">
        <f>IF('V.1.'!O284="","",'V.1.'!O284)</f>
        <v/>
      </c>
      <c r="Y958" s="205" t="str">
        <f>IF('V.1.'!P284="","",'V.1.'!P284)</f>
        <v/>
      </c>
      <c r="Z958" s="158" t="str">
        <f>IF('V.1.'!Q284="","",'V.1.'!Q284)</f>
        <v/>
      </c>
      <c r="AA958" s="113"/>
      <c r="AB958" s="113"/>
      <c r="AC958" s="113"/>
      <c r="AD958" s="113"/>
    </row>
    <row r="959" spans="4:30" x14ac:dyDescent="0.25">
      <c r="D959" s="2454" t="str">
        <f t="shared" si="33"/>
        <v xml:space="preserve"> - </v>
      </c>
      <c r="E959" s="2454" t="str">
        <f t="shared" si="34"/>
        <v xml:space="preserve"> - </v>
      </c>
      <c r="F959" s="2421" t="s">
        <v>8590</v>
      </c>
      <c r="G959" s="1416" t="s">
        <v>5300</v>
      </c>
      <c r="H959" s="134">
        <v>5</v>
      </c>
      <c r="I959" s="135">
        <v>1</v>
      </c>
      <c r="J959" s="136">
        <v>258</v>
      </c>
      <c r="K959" s="301">
        <f>IF('V.1.'!A285="","",'V.1.'!A285)</f>
        <v>258</v>
      </c>
      <c r="L959" s="301" t="str">
        <f>IF('V.1.'!B285="","",'V.1.'!B285)</f>
        <v/>
      </c>
      <c r="M959" s="301" t="str">
        <f ca="1">IF('V.1.'!C285="","",'V.1.'!C285)</f>
        <v/>
      </c>
      <c r="N959" s="301" t="str">
        <f>IF('V.1.'!D285="","",'V.1.'!D285)</f>
        <v/>
      </c>
      <c r="O959" s="301" t="str">
        <f ca="1">IF('V.1.'!E285="","",'V.1.'!E285)</f>
        <v/>
      </c>
      <c r="P959" s="301" t="str">
        <f>IF('V.1.'!F285="","",'V.1.'!F285)</f>
        <v/>
      </c>
      <c r="Q959" s="301" t="str">
        <f ca="1">IF('V.1.'!R285="","",'V.1.'!R285)</f>
        <v/>
      </c>
      <c r="R959" s="301" t="str">
        <f>IF('V.1.'!H285="","",'V.1.'!H285)</f>
        <v/>
      </c>
      <c r="S959" s="301" t="str">
        <f>IF('V.1.'!I285="","",'V.1.'!I285)</f>
        <v/>
      </c>
      <c r="T959" s="301" t="str">
        <f>IF('V.1.'!J285="","",'V.1.'!J285)</f>
        <v/>
      </c>
      <c r="U959" s="205" t="str">
        <f>IF('V.1.'!L285="","",'V.1.'!L285)</f>
        <v/>
      </c>
      <c r="V959" s="205" t="str">
        <f>IF('V.1.'!M285="","",'V.1.'!M285)</f>
        <v/>
      </c>
      <c r="W959" s="205" t="str">
        <f>IF('V.1.'!N285="","",'V.1.'!N285)</f>
        <v/>
      </c>
      <c r="X959" s="205" t="str">
        <f>IF('V.1.'!O285="","",'V.1.'!O285)</f>
        <v/>
      </c>
      <c r="Y959" s="205" t="str">
        <f>IF('V.1.'!P285="","",'V.1.'!P285)</f>
        <v/>
      </c>
      <c r="Z959" s="158" t="str">
        <f>IF('V.1.'!Q285="","",'V.1.'!Q285)</f>
        <v/>
      </c>
      <c r="AA959" s="113"/>
      <c r="AB959" s="113"/>
      <c r="AC959" s="113"/>
      <c r="AD959" s="113"/>
    </row>
    <row r="960" spans="4:30" x14ac:dyDescent="0.25">
      <c r="D960" s="2454" t="str">
        <f t="shared" si="33"/>
        <v xml:space="preserve"> - </v>
      </c>
      <c r="E960" s="2454" t="str">
        <f t="shared" si="34"/>
        <v xml:space="preserve"> - </v>
      </c>
      <c r="F960" s="2421" t="s">
        <v>8591</v>
      </c>
      <c r="G960" s="1416" t="s">
        <v>5300</v>
      </c>
      <c r="H960" s="134">
        <v>5</v>
      </c>
      <c r="I960" s="135">
        <v>1</v>
      </c>
      <c r="J960" s="136">
        <v>259</v>
      </c>
      <c r="K960" s="301">
        <f>IF('V.1.'!A286="","",'V.1.'!A286)</f>
        <v>259</v>
      </c>
      <c r="L960" s="301" t="str">
        <f>IF('V.1.'!B286="","",'V.1.'!B286)</f>
        <v/>
      </c>
      <c r="M960" s="301" t="str">
        <f ca="1">IF('V.1.'!C286="","",'V.1.'!C286)</f>
        <v/>
      </c>
      <c r="N960" s="301" t="str">
        <f>IF('V.1.'!D286="","",'V.1.'!D286)</f>
        <v/>
      </c>
      <c r="O960" s="301" t="str">
        <f ca="1">IF('V.1.'!E286="","",'V.1.'!E286)</f>
        <v/>
      </c>
      <c r="P960" s="301" t="str">
        <f>IF('V.1.'!F286="","",'V.1.'!F286)</f>
        <v/>
      </c>
      <c r="Q960" s="301" t="str">
        <f ca="1">IF('V.1.'!R286="","",'V.1.'!R286)</f>
        <v/>
      </c>
      <c r="R960" s="301" t="str">
        <f>IF('V.1.'!H286="","",'V.1.'!H286)</f>
        <v/>
      </c>
      <c r="S960" s="301" t="str">
        <f>IF('V.1.'!I286="","",'V.1.'!I286)</f>
        <v/>
      </c>
      <c r="T960" s="301" t="str">
        <f>IF('V.1.'!J286="","",'V.1.'!J286)</f>
        <v/>
      </c>
      <c r="U960" s="205" t="str">
        <f>IF('V.1.'!L286="","",'V.1.'!L286)</f>
        <v/>
      </c>
      <c r="V960" s="205" t="str">
        <f>IF('V.1.'!M286="","",'V.1.'!M286)</f>
        <v/>
      </c>
      <c r="W960" s="205" t="str">
        <f>IF('V.1.'!N286="","",'V.1.'!N286)</f>
        <v/>
      </c>
      <c r="X960" s="205" t="str">
        <f>IF('V.1.'!O286="","",'V.1.'!O286)</f>
        <v/>
      </c>
      <c r="Y960" s="205" t="str">
        <f>IF('V.1.'!P286="","",'V.1.'!P286)</f>
        <v/>
      </c>
      <c r="Z960" s="158" t="str">
        <f>IF('V.1.'!Q286="","",'V.1.'!Q286)</f>
        <v/>
      </c>
      <c r="AA960" s="113"/>
      <c r="AB960" s="113"/>
      <c r="AC960" s="113"/>
      <c r="AD960" s="113"/>
    </row>
    <row r="961" spans="4:30" x14ac:dyDescent="0.25">
      <c r="D961" s="2454" t="str">
        <f t="shared" si="33"/>
        <v xml:space="preserve"> - </v>
      </c>
      <c r="E961" s="2454" t="str">
        <f t="shared" si="34"/>
        <v xml:space="preserve"> - </v>
      </c>
      <c r="F961" s="2421" t="s">
        <v>8592</v>
      </c>
      <c r="G961" s="1416" t="s">
        <v>5300</v>
      </c>
      <c r="H961" s="134">
        <v>5</v>
      </c>
      <c r="I961" s="135">
        <v>1</v>
      </c>
      <c r="J961" s="136">
        <v>260</v>
      </c>
      <c r="K961" s="301">
        <f>IF('V.1.'!A287="","",'V.1.'!A287)</f>
        <v>260</v>
      </c>
      <c r="L961" s="301" t="str">
        <f>IF('V.1.'!B287="","",'V.1.'!B287)</f>
        <v/>
      </c>
      <c r="M961" s="301" t="str">
        <f ca="1">IF('V.1.'!C287="","",'V.1.'!C287)</f>
        <v/>
      </c>
      <c r="N961" s="301" t="str">
        <f>IF('V.1.'!D287="","",'V.1.'!D287)</f>
        <v/>
      </c>
      <c r="O961" s="301" t="str">
        <f ca="1">IF('V.1.'!E287="","",'V.1.'!E287)</f>
        <v/>
      </c>
      <c r="P961" s="301" t="str">
        <f>IF('V.1.'!F287="","",'V.1.'!F287)</f>
        <v/>
      </c>
      <c r="Q961" s="301" t="str">
        <f ca="1">IF('V.1.'!R287="","",'V.1.'!R287)</f>
        <v/>
      </c>
      <c r="R961" s="301" t="str">
        <f>IF('V.1.'!H287="","",'V.1.'!H287)</f>
        <v/>
      </c>
      <c r="S961" s="301" t="str">
        <f>IF('V.1.'!I287="","",'V.1.'!I287)</f>
        <v/>
      </c>
      <c r="T961" s="301" t="str">
        <f>IF('V.1.'!J287="","",'V.1.'!J287)</f>
        <v/>
      </c>
      <c r="U961" s="205" t="str">
        <f>IF('V.1.'!L287="","",'V.1.'!L287)</f>
        <v/>
      </c>
      <c r="V961" s="205" t="str">
        <f>IF('V.1.'!M287="","",'V.1.'!M287)</f>
        <v/>
      </c>
      <c r="W961" s="205" t="str">
        <f>IF('V.1.'!N287="","",'V.1.'!N287)</f>
        <v/>
      </c>
      <c r="X961" s="205" t="str">
        <f>IF('V.1.'!O287="","",'V.1.'!O287)</f>
        <v/>
      </c>
      <c r="Y961" s="205" t="str">
        <f>IF('V.1.'!P287="","",'V.1.'!P287)</f>
        <v/>
      </c>
      <c r="Z961" s="158" t="str">
        <f>IF('V.1.'!Q287="","",'V.1.'!Q287)</f>
        <v/>
      </c>
      <c r="AA961" s="113"/>
      <c r="AB961" s="113"/>
      <c r="AC961" s="113"/>
      <c r="AD961" s="113"/>
    </row>
    <row r="962" spans="4:30" x14ac:dyDescent="0.25">
      <c r="D962" s="2454" t="str">
        <f t="shared" si="33"/>
        <v xml:space="preserve"> - </v>
      </c>
      <c r="E962" s="2454" t="str">
        <f t="shared" si="34"/>
        <v xml:space="preserve"> - </v>
      </c>
      <c r="F962" s="2421" t="s">
        <v>8593</v>
      </c>
      <c r="G962" s="1416" t="s">
        <v>5300</v>
      </c>
      <c r="H962" s="134">
        <v>5</v>
      </c>
      <c r="I962" s="135">
        <v>1</v>
      </c>
      <c r="J962" s="136">
        <v>261</v>
      </c>
      <c r="K962" s="301">
        <f>IF('V.1.'!A288="","",'V.1.'!A288)</f>
        <v>261</v>
      </c>
      <c r="L962" s="301" t="str">
        <f>IF('V.1.'!B288="","",'V.1.'!B288)</f>
        <v/>
      </c>
      <c r="M962" s="301" t="str">
        <f ca="1">IF('V.1.'!C288="","",'V.1.'!C288)</f>
        <v/>
      </c>
      <c r="N962" s="301" t="str">
        <f>IF('V.1.'!D288="","",'V.1.'!D288)</f>
        <v/>
      </c>
      <c r="O962" s="301" t="str">
        <f ca="1">IF('V.1.'!E288="","",'V.1.'!E288)</f>
        <v/>
      </c>
      <c r="P962" s="301" t="str">
        <f>IF('V.1.'!F288="","",'V.1.'!F288)</f>
        <v/>
      </c>
      <c r="Q962" s="301" t="str">
        <f ca="1">IF('V.1.'!R288="","",'V.1.'!R288)</f>
        <v/>
      </c>
      <c r="R962" s="301" t="str">
        <f>IF('V.1.'!H288="","",'V.1.'!H288)</f>
        <v/>
      </c>
      <c r="S962" s="301" t="str">
        <f>IF('V.1.'!I288="","",'V.1.'!I288)</f>
        <v/>
      </c>
      <c r="T962" s="301" t="str">
        <f>IF('V.1.'!J288="","",'V.1.'!J288)</f>
        <v/>
      </c>
      <c r="U962" s="205" t="str">
        <f>IF('V.1.'!L288="","",'V.1.'!L288)</f>
        <v/>
      </c>
      <c r="V962" s="205" t="str">
        <f>IF('V.1.'!M288="","",'V.1.'!M288)</f>
        <v/>
      </c>
      <c r="W962" s="205" t="str">
        <f>IF('V.1.'!N288="","",'V.1.'!N288)</f>
        <v/>
      </c>
      <c r="X962" s="205" t="str">
        <f>IF('V.1.'!O288="","",'V.1.'!O288)</f>
        <v/>
      </c>
      <c r="Y962" s="205" t="str">
        <f>IF('V.1.'!P288="","",'V.1.'!P288)</f>
        <v/>
      </c>
      <c r="Z962" s="158" t="str">
        <f>IF('V.1.'!Q288="","",'V.1.'!Q288)</f>
        <v/>
      </c>
      <c r="AA962" s="113"/>
      <c r="AB962" s="113"/>
      <c r="AC962" s="113"/>
      <c r="AD962" s="113"/>
    </row>
    <row r="963" spans="4:30" x14ac:dyDescent="0.25">
      <c r="D963" s="2454" t="str">
        <f t="shared" si="33"/>
        <v xml:space="preserve"> - </v>
      </c>
      <c r="E963" s="2454" t="str">
        <f t="shared" si="34"/>
        <v xml:space="preserve"> - </v>
      </c>
      <c r="F963" s="2421" t="s">
        <v>8594</v>
      </c>
      <c r="G963" s="1416" t="s">
        <v>5300</v>
      </c>
      <c r="H963" s="134">
        <v>5</v>
      </c>
      <c r="I963" s="135">
        <v>1</v>
      </c>
      <c r="J963" s="136">
        <v>262</v>
      </c>
      <c r="K963" s="301">
        <f>IF('V.1.'!A289="","",'V.1.'!A289)</f>
        <v>262</v>
      </c>
      <c r="L963" s="301" t="str">
        <f>IF('V.1.'!B289="","",'V.1.'!B289)</f>
        <v/>
      </c>
      <c r="M963" s="301" t="str">
        <f ca="1">IF('V.1.'!C289="","",'V.1.'!C289)</f>
        <v/>
      </c>
      <c r="N963" s="301" t="str">
        <f>IF('V.1.'!D289="","",'V.1.'!D289)</f>
        <v/>
      </c>
      <c r="O963" s="301" t="str">
        <f ca="1">IF('V.1.'!E289="","",'V.1.'!E289)</f>
        <v/>
      </c>
      <c r="P963" s="301" t="str">
        <f>IF('V.1.'!F289="","",'V.1.'!F289)</f>
        <v/>
      </c>
      <c r="Q963" s="301" t="str">
        <f ca="1">IF('V.1.'!R289="","",'V.1.'!R289)</f>
        <v/>
      </c>
      <c r="R963" s="301" t="str">
        <f>IF('V.1.'!H289="","",'V.1.'!H289)</f>
        <v/>
      </c>
      <c r="S963" s="301" t="str">
        <f>IF('V.1.'!I289="","",'V.1.'!I289)</f>
        <v/>
      </c>
      <c r="T963" s="301" t="str">
        <f>IF('V.1.'!J289="","",'V.1.'!J289)</f>
        <v/>
      </c>
      <c r="U963" s="205" t="str">
        <f>IF('V.1.'!L289="","",'V.1.'!L289)</f>
        <v/>
      </c>
      <c r="V963" s="205" t="str">
        <f>IF('V.1.'!M289="","",'V.1.'!M289)</f>
        <v/>
      </c>
      <c r="W963" s="205" t="str">
        <f>IF('V.1.'!N289="","",'V.1.'!N289)</f>
        <v/>
      </c>
      <c r="X963" s="205" t="str">
        <f>IF('V.1.'!O289="","",'V.1.'!O289)</f>
        <v/>
      </c>
      <c r="Y963" s="205" t="str">
        <f>IF('V.1.'!P289="","",'V.1.'!P289)</f>
        <v/>
      </c>
      <c r="Z963" s="158" t="str">
        <f>IF('V.1.'!Q289="","",'V.1.'!Q289)</f>
        <v/>
      </c>
      <c r="AA963" s="113"/>
      <c r="AB963" s="113"/>
      <c r="AC963" s="113"/>
      <c r="AD963" s="113"/>
    </row>
    <row r="964" spans="4:30" x14ac:dyDescent="0.25">
      <c r="D964" s="2454" t="str">
        <f t="shared" si="33"/>
        <v xml:space="preserve"> - </v>
      </c>
      <c r="E964" s="2454" t="str">
        <f t="shared" si="34"/>
        <v xml:space="preserve"> - </v>
      </c>
      <c r="F964" s="2421" t="s">
        <v>8595</v>
      </c>
      <c r="G964" s="1416" t="s">
        <v>5300</v>
      </c>
      <c r="H964" s="134">
        <v>5</v>
      </c>
      <c r="I964" s="135">
        <v>1</v>
      </c>
      <c r="J964" s="136">
        <v>263</v>
      </c>
      <c r="K964" s="301">
        <f>IF('V.1.'!A290="","",'V.1.'!A290)</f>
        <v>263</v>
      </c>
      <c r="L964" s="301" t="str">
        <f>IF('V.1.'!B290="","",'V.1.'!B290)</f>
        <v/>
      </c>
      <c r="M964" s="301" t="str">
        <f ca="1">IF('V.1.'!C290="","",'V.1.'!C290)</f>
        <v/>
      </c>
      <c r="N964" s="301" t="str">
        <f>IF('V.1.'!D290="","",'V.1.'!D290)</f>
        <v/>
      </c>
      <c r="O964" s="301" t="str">
        <f ca="1">IF('V.1.'!E290="","",'V.1.'!E290)</f>
        <v/>
      </c>
      <c r="P964" s="301" t="str">
        <f>IF('V.1.'!F290="","",'V.1.'!F290)</f>
        <v/>
      </c>
      <c r="Q964" s="301" t="str">
        <f ca="1">IF('V.1.'!R290="","",'V.1.'!R290)</f>
        <v/>
      </c>
      <c r="R964" s="301" t="str">
        <f>IF('V.1.'!H290="","",'V.1.'!H290)</f>
        <v/>
      </c>
      <c r="S964" s="301" t="str">
        <f>IF('V.1.'!I290="","",'V.1.'!I290)</f>
        <v/>
      </c>
      <c r="T964" s="301" t="str">
        <f>IF('V.1.'!J290="","",'V.1.'!J290)</f>
        <v/>
      </c>
      <c r="U964" s="205" t="str">
        <f>IF('V.1.'!L290="","",'V.1.'!L290)</f>
        <v/>
      </c>
      <c r="V964" s="205" t="str">
        <f>IF('V.1.'!M290="","",'V.1.'!M290)</f>
        <v/>
      </c>
      <c r="W964" s="205" t="str">
        <f>IF('V.1.'!N290="","",'V.1.'!N290)</f>
        <v/>
      </c>
      <c r="X964" s="205" t="str">
        <f>IF('V.1.'!O290="","",'V.1.'!O290)</f>
        <v/>
      </c>
      <c r="Y964" s="205" t="str">
        <f>IF('V.1.'!P290="","",'V.1.'!P290)</f>
        <v/>
      </c>
      <c r="Z964" s="158" t="str">
        <f>IF('V.1.'!Q290="","",'V.1.'!Q290)</f>
        <v/>
      </c>
      <c r="AA964" s="113"/>
      <c r="AB964" s="113"/>
      <c r="AC964" s="113"/>
      <c r="AD964" s="113"/>
    </row>
    <row r="965" spans="4:30" x14ac:dyDescent="0.25">
      <c r="D965" s="2454" t="str">
        <f t="shared" si="33"/>
        <v xml:space="preserve"> - </v>
      </c>
      <c r="E965" s="2454" t="str">
        <f t="shared" si="34"/>
        <v xml:space="preserve"> - </v>
      </c>
      <c r="F965" s="2421" t="s">
        <v>8596</v>
      </c>
      <c r="G965" s="1416" t="s">
        <v>5300</v>
      </c>
      <c r="H965" s="134">
        <v>5</v>
      </c>
      <c r="I965" s="135">
        <v>1</v>
      </c>
      <c r="J965" s="136">
        <v>264</v>
      </c>
      <c r="K965" s="301">
        <f>IF('V.1.'!A291="","",'V.1.'!A291)</f>
        <v>264</v>
      </c>
      <c r="L965" s="301" t="str">
        <f>IF('V.1.'!B291="","",'V.1.'!B291)</f>
        <v/>
      </c>
      <c r="M965" s="301" t="str">
        <f ca="1">IF('V.1.'!C291="","",'V.1.'!C291)</f>
        <v/>
      </c>
      <c r="N965" s="301" t="str">
        <f>IF('V.1.'!D291="","",'V.1.'!D291)</f>
        <v/>
      </c>
      <c r="O965" s="301" t="str">
        <f ca="1">IF('V.1.'!E291="","",'V.1.'!E291)</f>
        <v/>
      </c>
      <c r="P965" s="301" t="str">
        <f>IF('V.1.'!F291="","",'V.1.'!F291)</f>
        <v/>
      </c>
      <c r="Q965" s="301" t="str">
        <f ca="1">IF('V.1.'!R291="","",'V.1.'!R291)</f>
        <v/>
      </c>
      <c r="R965" s="301" t="str">
        <f>IF('V.1.'!H291="","",'V.1.'!H291)</f>
        <v/>
      </c>
      <c r="S965" s="301" t="str">
        <f>IF('V.1.'!I291="","",'V.1.'!I291)</f>
        <v/>
      </c>
      <c r="T965" s="301" t="str">
        <f>IF('V.1.'!J291="","",'V.1.'!J291)</f>
        <v/>
      </c>
      <c r="U965" s="205" t="str">
        <f>IF('V.1.'!L291="","",'V.1.'!L291)</f>
        <v/>
      </c>
      <c r="V965" s="205" t="str">
        <f>IF('V.1.'!M291="","",'V.1.'!M291)</f>
        <v/>
      </c>
      <c r="W965" s="205" t="str">
        <f>IF('V.1.'!N291="","",'V.1.'!N291)</f>
        <v/>
      </c>
      <c r="X965" s="205" t="str">
        <f>IF('V.1.'!O291="","",'V.1.'!O291)</f>
        <v/>
      </c>
      <c r="Y965" s="205" t="str">
        <f>IF('V.1.'!P291="","",'V.1.'!P291)</f>
        <v/>
      </c>
      <c r="Z965" s="158" t="str">
        <f>IF('V.1.'!Q291="","",'V.1.'!Q291)</f>
        <v/>
      </c>
      <c r="AA965" s="113"/>
      <c r="AB965" s="113"/>
      <c r="AC965" s="113"/>
      <c r="AD965" s="113"/>
    </row>
    <row r="966" spans="4:30" x14ac:dyDescent="0.25">
      <c r="D966" s="2454" t="str">
        <f t="shared" si="33"/>
        <v xml:space="preserve"> - </v>
      </c>
      <c r="E966" s="2454" t="str">
        <f t="shared" si="34"/>
        <v xml:space="preserve"> - </v>
      </c>
      <c r="F966" s="2421" t="s">
        <v>8597</v>
      </c>
      <c r="G966" s="1416" t="s">
        <v>5300</v>
      </c>
      <c r="H966" s="134">
        <v>5</v>
      </c>
      <c r="I966" s="135">
        <v>1</v>
      </c>
      <c r="J966" s="136">
        <v>265</v>
      </c>
      <c r="K966" s="301">
        <f>IF('V.1.'!A292="","",'V.1.'!A292)</f>
        <v>265</v>
      </c>
      <c r="L966" s="301" t="str">
        <f>IF('V.1.'!B292="","",'V.1.'!B292)</f>
        <v/>
      </c>
      <c r="M966" s="301" t="str">
        <f ca="1">IF('V.1.'!C292="","",'V.1.'!C292)</f>
        <v/>
      </c>
      <c r="N966" s="301" t="str">
        <f>IF('V.1.'!D292="","",'V.1.'!D292)</f>
        <v/>
      </c>
      <c r="O966" s="301" t="str">
        <f ca="1">IF('V.1.'!E292="","",'V.1.'!E292)</f>
        <v/>
      </c>
      <c r="P966" s="301" t="str">
        <f>IF('V.1.'!F292="","",'V.1.'!F292)</f>
        <v/>
      </c>
      <c r="Q966" s="301" t="str">
        <f ca="1">IF('V.1.'!R292="","",'V.1.'!R292)</f>
        <v/>
      </c>
      <c r="R966" s="301" t="str">
        <f>IF('V.1.'!H292="","",'V.1.'!H292)</f>
        <v/>
      </c>
      <c r="S966" s="301" t="str">
        <f>IF('V.1.'!I292="","",'V.1.'!I292)</f>
        <v/>
      </c>
      <c r="T966" s="301" t="str">
        <f>IF('V.1.'!J292="","",'V.1.'!J292)</f>
        <v/>
      </c>
      <c r="U966" s="205" t="str">
        <f>IF('V.1.'!L292="","",'V.1.'!L292)</f>
        <v/>
      </c>
      <c r="V966" s="205" t="str">
        <f>IF('V.1.'!M292="","",'V.1.'!M292)</f>
        <v/>
      </c>
      <c r="W966" s="205" t="str">
        <f>IF('V.1.'!N292="","",'V.1.'!N292)</f>
        <v/>
      </c>
      <c r="X966" s="205" t="str">
        <f>IF('V.1.'!O292="","",'V.1.'!O292)</f>
        <v/>
      </c>
      <c r="Y966" s="205" t="str">
        <f>IF('V.1.'!P292="","",'V.1.'!P292)</f>
        <v/>
      </c>
      <c r="Z966" s="158" t="str">
        <f>IF('V.1.'!Q292="","",'V.1.'!Q292)</f>
        <v/>
      </c>
      <c r="AA966" s="113"/>
      <c r="AB966" s="113"/>
      <c r="AC966" s="113"/>
      <c r="AD966" s="113"/>
    </row>
    <row r="967" spans="4:30" x14ac:dyDescent="0.25">
      <c r="D967" s="2454" t="str">
        <f t="shared" si="33"/>
        <v xml:space="preserve"> - </v>
      </c>
      <c r="E967" s="2454" t="str">
        <f t="shared" si="34"/>
        <v xml:space="preserve"> - </v>
      </c>
      <c r="F967" s="2421" t="s">
        <v>8598</v>
      </c>
      <c r="G967" s="1416" t="s">
        <v>5300</v>
      </c>
      <c r="H967" s="134">
        <v>5</v>
      </c>
      <c r="I967" s="135">
        <v>1</v>
      </c>
      <c r="J967" s="136">
        <v>266</v>
      </c>
      <c r="K967" s="301">
        <f>IF('V.1.'!A293="","",'V.1.'!A293)</f>
        <v>266</v>
      </c>
      <c r="L967" s="301" t="str">
        <f>IF('V.1.'!B293="","",'V.1.'!B293)</f>
        <v/>
      </c>
      <c r="M967" s="301" t="str">
        <f ca="1">IF('V.1.'!C293="","",'V.1.'!C293)</f>
        <v/>
      </c>
      <c r="N967" s="301" t="str">
        <f>IF('V.1.'!D293="","",'V.1.'!D293)</f>
        <v/>
      </c>
      <c r="O967" s="301" t="str">
        <f ca="1">IF('V.1.'!E293="","",'V.1.'!E293)</f>
        <v/>
      </c>
      <c r="P967" s="301" t="str">
        <f>IF('V.1.'!F293="","",'V.1.'!F293)</f>
        <v/>
      </c>
      <c r="Q967" s="301" t="str">
        <f ca="1">IF('V.1.'!R293="","",'V.1.'!R293)</f>
        <v/>
      </c>
      <c r="R967" s="301" t="str">
        <f>IF('V.1.'!H293="","",'V.1.'!H293)</f>
        <v/>
      </c>
      <c r="S967" s="301" t="str">
        <f>IF('V.1.'!I293="","",'V.1.'!I293)</f>
        <v/>
      </c>
      <c r="T967" s="301" t="str">
        <f>IF('V.1.'!J293="","",'V.1.'!J293)</f>
        <v/>
      </c>
      <c r="U967" s="205" t="str">
        <f>IF('V.1.'!L293="","",'V.1.'!L293)</f>
        <v/>
      </c>
      <c r="V967" s="205" t="str">
        <f>IF('V.1.'!M293="","",'V.1.'!M293)</f>
        <v/>
      </c>
      <c r="W967" s="205" t="str">
        <f>IF('V.1.'!N293="","",'V.1.'!N293)</f>
        <v/>
      </c>
      <c r="X967" s="205" t="str">
        <f>IF('V.1.'!O293="","",'V.1.'!O293)</f>
        <v/>
      </c>
      <c r="Y967" s="205" t="str">
        <f>IF('V.1.'!P293="","",'V.1.'!P293)</f>
        <v/>
      </c>
      <c r="Z967" s="158" t="str">
        <f>IF('V.1.'!Q293="","",'V.1.'!Q293)</f>
        <v/>
      </c>
      <c r="AA967" s="113"/>
      <c r="AB967" s="113"/>
      <c r="AC967" s="113"/>
      <c r="AD967" s="113"/>
    </row>
    <row r="968" spans="4:30" x14ac:dyDescent="0.25">
      <c r="D968" s="2454" t="str">
        <f t="shared" si="33"/>
        <v xml:space="preserve"> - </v>
      </c>
      <c r="E968" s="2454" t="str">
        <f t="shared" si="34"/>
        <v xml:space="preserve"> - </v>
      </c>
      <c r="F968" s="2421" t="s">
        <v>8599</v>
      </c>
      <c r="G968" s="1416" t="s">
        <v>5300</v>
      </c>
      <c r="H968" s="134">
        <v>5</v>
      </c>
      <c r="I968" s="135">
        <v>1</v>
      </c>
      <c r="J968" s="136">
        <v>267</v>
      </c>
      <c r="K968" s="301">
        <f>IF('V.1.'!A294="","",'V.1.'!A294)</f>
        <v>267</v>
      </c>
      <c r="L968" s="301" t="str">
        <f>IF('V.1.'!B294="","",'V.1.'!B294)</f>
        <v/>
      </c>
      <c r="M968" s="301" t="str">
        <f ca="1">IF('V.1.'!C294="","",'V.1.'!C294)</f>
        <v/>
      </c>
      <c r="N968" s="301" t="str">
        <f>IF('V.1.'!D294="","",'V.1.'!D294)</f>
        <v/>
      </c>
      <c r="O968" s="301" t="str">
        <f ca="1">IF('V.1.'!E294="","",'V.1.'!E294)</f>
        <v/>
      </c>
      <c r="P968" s="301" t="str">
        <f>IF('V.1.'!F294="","",'V.1.'!F294)</f>
        <v/>
      </c>
      <c r="Q968" s="301" t="str">
        <f ca="1">IF('V.1.'!R294="","",'V.1.'!R294)</f>
        <v/>
      </c>
      <c r="R968" s="301" t="str">
        <f>IF('V.1.'!H294="","",'V.1.'!H294)</f>
        <v/>
      </c>
      <c r="S968" s="301" t="str">
        <f>IF('V.1.'!I294="","",'V.1.'!I294)</f>
        <v/>
      </c>
      <c r="T968" s="301" t="str">
        <f>IF('V.1.'!J294="","",'V.1.'!J294)</f>
        <v/>
      </c>
      <c r="U968" s="205" t="str">
        <f>IF('V.1.'!L294="","",'V.1.'!L294)</f>
        <v/>
      </c>
      <c r="V968" s="205" t="str">
        <f>IF('V.1.'!M294="","",'V.1.'!M294)</f>
        <v/>
      </c>
      <c r="W968" s="205" t="str">
        <f>IF('V.1.'!N294="","",'V.1.'!N294)</f>
        <v/>
      </c>
      <c r="X968" s="205" t="str">
        <f>IF('V.1.'!O294="","",'V.1.'!O294)</f>
        <v/>
      </c>
      <c r="Y968" s="205" t="str">
        <f>IF('V.1.'!P294="","",'V.1.'!P294)</f>
        <v/>
      </c>
      <c r="Z968" s="158" t="str">
        <f>IF('V.1.'!Q294="","",'V.1.'!Q294)</f>
        <v/>
      </c>
      <c r="AA968" s="113"/>
      <c r="AB968" s="113"/>
      <c r="AC968" s="113"/>
      <c r="AD968" s="113"/>
    </row>
    <row r="969" spans="4:30" x14ac:dyDescent="0.25">
      <c r="D969" s="2454" t="str">
        <f t="shared" si="33"/>
        <v xml:space="preserve"> - </v>
      </c>
      <c r="E969" s="2454" t="str">
        <f t="shared" si="34"/>
        <v xml:space="preserve"> - </v>
      </c>
      <c r="F969" s="2421" t="s">
        <v>8600</v>
      </c>
      <c r="G969" s="1416" t="s">
        <v>5300</v>
      </c>
      <c r="H969" s="134">
        <v>5</v>
      </c>
      <c r="I969" s="135">
        <v>1</v>
      </c>
      <c r="J969" s="136">
        <v>268</v>
      </c>
      <c r="K969" s="301">
        <f>IF('V.1.'!A295="","",'V.1.'!A295)</f>
        <v>268</v>
      </c>
      <c r="L969" s="301" t="str">
        <f>IF('V.1.'!B295="","",'V.1.'!B295)</f>
        <v/>
      </c>
      <c r="M969" s="301" t="str">
        <f ca="1">IF('V.1.'!C295="","",'V.1.'!C295)</f>
        <v/>
      </c>
      <c r="N969" s="301" t="str">
        <f>IF('V.1.'!D295="","",'V.1.'!D295)</f>
        <v/>
      </c>
      <c r="O969" s="301" t="str">
        <f ca="1">IF('V.1.'!E295="","",'V.1.'!E295)</f>
        <v/>
      </c>
      <c r="P969" s="301" t="str">
        <f>IF('V.1.'!F295="","",'V.1.'!F295)</f>
        <v/>
      </c>
      <c r="Q969" s="301" t="str">
        <f ca="1">IF('V.1.'!R295="","",'V.1.'!R295)</f>
        <v/>
      </c>
      <c r="R969" s="301" t="str">
        <f>IF('V.1.'!H295="","",'V.1.'!H295)</f>
        <v/>
      </c>
      <c r="S969" s="301" t="str">
        <f>IF('V.1.'!I295="","",'V.1.'!I295)</f>
        <v/>
      </c>
      <c r="T969" s="301" t="str">
        <f>IF('V.1.'!J295="","",'V.1.'!J295)</f>
        <v/>
      </c>
      <c r="U969" s="205" t="str">
        <f>IF('V.1.'!L295="","",'V.1.'!L295)</f>
        <v/>
      </c>
      <c r="V969" s="205" t="str">
        <f>IF('V.1.'!M295="","",'V.1.'!M295)</f>
        <v/>
      </c>
      <c r="W969" s="205" t="str">
        <f>IF('V.1.'!N295="","",'V.1.'!N295)</f>
        <v/>
      </c>
      <c r="X969" s="205" t="str">
        <f>IF('V.1.'!O295="","",'V.1.'!O295)</f>
        <v/>
      </c>
      <c r="Y969" s="205" t="str">
        <f>IF('V.1.'!P295="","",'V.1.'!P295)</f>
        <v/>
      </c>
      <c r="Z969" s="158" t="str">
        <f>IF('V.1.'!Q295="","",'V.1.'!Q295)</f>
        <v/>
      </c>
      <c r="AA969" s="113"/>
      <c r="AB969" s="113"/>
      <c r="AC969" s="113"/>
      <c r="AD969" s="113"/>
    </row>
    <row r="970" spans="4:30" x14ac:dyDescent="0.25">
      <c r="D970" s="2454" t="str">
        <f t="shared" si="33"/>
        <v xml:space="preserve"> - </v>
      </c>
      <c r="E970" s="2454" t="str">
        <f t="shared" si="34"/>
        <v xml:space="preserve"> - </v>
      </c>
      <c r="F970" s="2421" t="s">
        <v>8601</v>
      </c>
      <c r="G970" s="1416" t="s">
        <v>5300</v>
      </c>
      <c r="H970" s="134">
        <v>5</v>
      </c>
      <c r="I970" s="135">
        <v>1</v>
      </c>
      <c r="J970" s="136">
        <v>269</v>
      </c>
      <c r="K970" s="301">
        <f>IF('V.1.'!A296="","",'V.1.'!A296)</f>
        <v>269</v>
      </c>
      <c r="L970" s="301" t="str">
        <f>IF('V.1.'!B296="","",'V.1.'!B296)</f>
        <v/>
      </c>
      <c r="M970" s="301" t="str">
        <f ca="1">IF('V.1.'!C296="","",'V.1.'!C296)</f>
        <v/>
      </c>
      <c r="N970" s="301" t="str">
        <f>IF('V.1.'!D296="","",'V.1.'!D296)</f>
        <v/>
      </c>
      <c r="O970" s="301" t="str">
        <f ca="1">IF('V.1.'!E296="","",'V.1.'!E296)</f>
        <v/>
      </c>
      <c r="P970" s="301" t="str">
        <f>IF('V.1.'!F296="","",'V.1.'!F296)</f>
        <v/>
      </c>
      <c r="Q970" s="301" t="str">
        <f ca="1">IF('V.1.'!R296="","",'V.1.'!R296)</f>
        <v/>
      </c>
      <c r="R970" s="301" t="str">
        <f>IF('V.1.'!H296="","",'V.1.'!H296)</f>
        <v/>
      </c>
      <c r="S970" s="301" t="str">
        <f>IF('V.1.'!I296="","",'V.1.'!I296)</f>
        <v/>
      </c>
      <c r="T970" s="301" t="str">
        <f>IF('V.1.'!J296="","",'V.1.'!J296)</f>
        <v/>
      </c>
      <c r="U970" s="205" t="str">
        <f>IF('V.1.'!L296="","",'V.1.'!L296)</f>
        <v/>
      </c>
      <c r="V970" s="205" t="str">
        <f>IF('V.1.'!M296="","",'V.1.'!M296)</f>
        <v/>
      </c>
      <c r="W970" s="205" t="str">
        <f>IF('V.1.'!N296="","",'V.1.'!N296)</f>
        <v/>
      </c>
      <c r="X970" s="205" t="str">
        <f>IF('V.1.'!O296="","",'V.1.'!O296)</f>
        <v/>
      </c>
      <c r="Y970" s="205" t="str">
        <f>IF('V.1.'!P296="","",'V.1.'!P296)</f>
        <v/>
      </c>
      <c r="Z970" s="158" t="str">
        <f>IF('V.1.'!Q296="","",'V.1.'!Q296)</f>
        <v/>
      </c>
      <c r="AA970" s="113"/>
      <c r="AB970" s="113"/>
      <c r="AC970" s="113"/>
      <c r="AD970" s="113"/>
    </row>
    <row r="971" spans="4:30" x14ac:dyDescent="0.25">
      <c r="D971" s="2454" t="str">
        <f t="shared" si="33"/>
        <v xml:space="preserve"> - </v>
      </c>
      <c r="E971" s="2454" t="str">
        <f t="shared" si="34"/>
        <v xml:space="preserve"> - </v>
      </c>
      <c r="F971" s="2421" t="s">
        <v>8602</v>
      </c>
      <c r="G971" s="1416" t="s">
        <v>5300</v>
      </c>
      <c r="H971" s="134">
        <v>5</v>
      </c>
      <c r="I971" s="135">
        <v>1</v>
      </c>
      <c r="J971" s="136">
        <v>270</v>
      </c>
      <c r="K971" s="301">
        <f>IF('V.1.'!A297="","",'V.1.'!A297)</f>
        <v>270</v>
      </c>
      <c r="L971" s="301" t="str">
        <f>IF('V.1.'!B297="","",'V.1.'!B297)</f>
        <v/>
      </c>
      <c r="M971" s="301" t="str">
        <f ca="1">IF('V.1.'!C297="","",'V.1.'!C297)</f>
        <v/>
      </c>
      <c r="N971" s="301" t="str">
        <f>IF('V.1.'!D297="","",'V.1.'!D297)</f>
        <v/>
      </c>
      <c r="O971" s="301" t="str">
        <f ca="1">IF('V.1.'!E297="","",'V.1.'!E297)</f>
        <v/>
      </c>
      <c r="P971" s="301" t="str">
        <f>IF('V.1.'!F297="","",'V.1.'!F297)</f>
        <v/>
      </c>
      <c r="Q971" s="301" t="str">
        <f ca="1">IF('V.1.'!R297="","",'V.1.'!R297)</f>
        <v/>
      </c>
      <c r="R971" s="301" t="str">
        <f>IF('V.1.'!H297="","",'V.1.'!H297)</f>
        <v/>
      </c>
      <c r="S971" s="301" t="str">
        <f>IF('V.1.'!I297="","",'V.1.'!I297)</f>
        <v/>
      </c>
      <c r="T971" s="301" t="str">
        <f>IF('V.1.'!J297="","",'V.1.'!J297)</f>
        <v/>
      </c>
      <c r="U971" s="205" t="str">
        <f>IF('V.1.'!L297="","",'V.1.'!L297)</f>
        <v/>
      </c>
      <c r="V971" s="205" t="str">
        <f>IF('V.1.'!M297="","",'V.1.'!M297)</f>
        <v/>
      </c>
      <c r="W971" s="205" t="str">
        <f>IF('V.1.'!N297="","",'V.1.'!N297)</f>
        <v/>
      </c>
      <c r="X971" s="205" t="str">
        <f>IF('V.1.'!O297="","",'V.1.'!O297)</f>
        <v/>
      </c>
      <c r="Y971" s="205" t="str">
        <f>IF('V.1.'!P297="","",'V.1.'!P297)</f>
        <v/>
      </c>
      <c r="Z971" s="158" t="str">
        <f>IF('V.1.'!Q297="","",'V.1.'!Q297)</f>
        <v/>
      </c>
      <c r="AA971" s="113"/>
      <c r="AB971" s="113"/>
      <c r="AC971" s="113"/>
      <c r="AD971" s="113"/>
    </row>
    <row r="972" spans="4:30" x14ac:dyDescent="0.25">
      <c r="D972" s="2454" t="str">
        <f t="shared" si="33"/>
        <v xml:space="preserve"> - </v>
      </c>
      <c r="E972" s="2454" t="str">
        <f t="shared" si="34"/>
        <v xml:space="preserve"> - </v>
      </c>
      <c r="F972" s="2421" t="s">
        <v>8603</v>
      </c>
      <c r="G972" s="1416" t="s">
        <v>5300</v>
      </c>
      <c r="H972" s="134">
        <v>5</v>
      </c>
      <c r="I972" s="135">
        <v>1</v>
      </c>
      <c r="J972" s="136">
        <v>271</v>
      </c>
      <c r="K972" s="301">
        <f>IF('V.1.'!A298="","",'V.1.'!A298)</f>
        <v>271</v>
      </c>
      <c r="L972" s="301" t="str">
        <f>IF('V.1.'!B298="","",'V.1.'!B298)</f>
        <v/>
      </c>
      <c r="M972" s="301" t="str">
        <f ca="1">IF('V.1.'!C298="","",'V.1.'!C298)</f>
        <v/>
      </c>
      <c r="N972" s="301" t="str">
        <f>IF('V.1.'!D298="","",'V.1.'!D298)</f>
        <v/>
      </c>
      <c r="O972" s="301" t="str">
        <f ca="1">IF('V.1.'!E298="","",'V.1.'!E298)</f>
        <v/>
      </c>
      <c r="P972" s="301" t="str">
        <f>IF('V.1.'!F298="","",'V.1.'!F298)</f>
        <v/>
      </c>
      <c r="Q972" s="301" t="str">
        <f ca="1">IF('V.1.'!R298="","",'V.1.'!R298)</f>
        <v/>
      </c>
      <c r="R972" s="301" t="str">
        <f>IF('V.1.'!H298="","",'V.1.'!H298)</f>
        <v/>
      </c>
      <c r="S972" s="301" t="str">
        <f>IF('V.1.'!I298="","",'V.1.'!I298)</f>
        <v/>
      </c>
      <c r="T972" s="301" t="str">
        <f>IF('V.1.'!J298="","",'V.1.'!J298)</f>
        <v/>
      </c>
      <c r="U972" s="205" t="str">
        <f>IF('V.1.'!L298="","",'V.1.'!L298)</f>
        <v/>
      </c>
      <c r="V972" s="205" t="str">
        <f>IF('V.1.'!M298="","",'V.1.'!M298)</f>
        <v/>
      </c>
      <c r="W972" s="205" t="str">
        <f>IF('V.1.'!N298="","",'V.1.'!N298)</f>
        <v/>
      </c>
      <c r="X972" s="205" t="str">
        <f>IF('V.1.'!O298="","",'V.1.'!O298)</f>
        <v/>
      </c>
      <c r="Y972" s="205" t="str">
        <f>IF('V.1.'!P298="","",'V.1.'!P298)</f>
        <v/>
      </c>
      <c r="Z972" s="158" t="str">
        <f>IF('V.1.'!Q298="","",'V.1.'!Q298)</f>
        <v/>
      </c>
      <c r="AA972" s="113"/>
      <c r="AB972" s="113"/>
      <c r="AC972" s="113"/>
      <c r="AD972" s="113"/>
    </row>
    <row r="973" spans="4:30" x14ac:dyDescent="0.25">
      <c r="D973" s="2454" t="str">
        <f t="shared" si="33"/>
        <v xml:space="preserve"> - </v>
      </c>
      <c r="E973" s="2454" t="str">
        <f t="shared" si="34"/>
        <v xml:space="preserve"> - </v>
      </c>
      <c r="F973" s="2421" t="s">
        <v>8604</v>
      </c>
      <c r="G973" s="1416" t="s">
        <v>5300</v>
      </c>
      <c r="H973" s="134">
        <v>5</v>
      </c>
      <c r="I973" s="135">
        <v>1</v>
      </c>
      <c r="J973" s="136">
        <v>272</v>
      </c>
      <c r="K973" s="301">
        <f>IF('V.1.'!A299="","",'V.1.'!A299)</f>
        <v>272</v>
      </c>
      <c r="L973" s="301" t="str">
        <f>IF('V.1.'!B299="","",'V.1.'!B299)</f>
        <v/>
      </c>
      <c r="M973" s="301" t="str">
        <f ca="1">IF('V.1.'!C299="","",'V.1.'!C299)</f>
        <v/>
      </c>
      <c r="N973" s="301" t="str">
        <f>IF('V.1.'!D299="","",'V.1.'!D299)</f>
        <v/>
      </c>
      <c r="O973" s="301" t="str">
        <f ca="1">IF('V.1.'!E299="","",'V.1.'!E299)</f>
        <v/>
      </c>
      <c r="P973" s="301" t="str">
        <f>IF('V.1.'!F299="","",'V.1.'!F299)</f>
        <v/>
      </c>
      <c r="Q973" s="301" t="str">
        <f ca="1">IF('V.1.'!R299="","",'V.1.'!R299)</f>
        <v/>
      </c>
      <c r="R973" s="301" t="str">
        <f>IF('V.1.'!H299="","",'V.1.'!H299)</f>
        <v/>
      </c>
      <c r="S973" s="301" t="str">
        <f>IF('V.1.'!I299="","",'V.1.'!I299)</f>
        <v/>
      </c>
      <c r="T973" s="301" t="str">
        <f>IF('V.1.'!J299="","",'V.1.'!J299)</f>
        <v/>
      </c>
      <c r="U973" s="205" t="str">
        <f>IF('V.1.'!L299="","",'V.1.'!L299)</f>
        <v/>
      </c>
      <c r="V973" s="205" t="str">
        <f>IF('V.1.'!M299="","",'V.1.'!M299)</f>
        <v/>
      </c>
      <c r="W973" s="205" t="str">
        <f>IF('V.1.'!N299="","",'V.1.'!N299)</f>
        <v/>
      </c>
      <c r="X973" s="205" t="str">
        <f>IF('V.1.'!O299="","",'V.1.'!O299)</f>
        <v/>
      </c>
      <c r="Y973" s="205" t="str">
        <f>IF('V.1.'!P299="","",'V.1.'!P299)</f>
        <v/>
      </c>
      <c r="Z973" s="158" t="str">
        <f>IF('V.1.'!Q299="","",'V.1.'!Q299)</f>
        <v/>
      </c>
      <c r="AA973" s="113"/>
      <c r="AB973" s="113"/>
      <c r="AC973" s="113"/>
      <c r="AD973" s="113"/>
    </row>
    <row r="974" spans="4:30" x14ac:dyDescent="0.25">
      <c r="D974" s="2454" t="str">
        <f t="shared" si="33"/>
        <v xml:space="preserve"> - </v>
      </c>
      <c r="E974" s="2454" t="str">
        <f t="shared" si="34"/>
        <v xml:space="preserve"> - </v>
      </c>
      <c r="F974" s="2421" t="s">
        <v>8605</v>
      </c>
      <c r="G974" s="1416" t="s">
        <v>5300</v>
      </c>
      <c r="H974" s="134">
        <v>5</v>
      </c>
      <c r="I974" s="135">
        <v>1</v>
      </c>
      <c r="J974" s="136">
        <v>273</v>
      </c>
      <c r="K974" s="301">
        <f>IF('V.1.'!A300="","",'V.1.'!A300)</f>
        <v>273</v>
      </c>
      <c r="L974" s="301" t="str">
        <f>IF('V.1.'!B300="","",'V.1.'!B300)</f>
        <v/>
      </c>
      <c r="M974" s="301" t="str">
        <f ca="1">IF('V.1.'!C300="","",'V.1.'!C300)</f>
        <v/>
      </c>
      <c r="N974" s="301" t="str">
        <f>IF('V.1.'!D300="","",'V.1.'!D300)</f>
        <v/>
      </c>
      <c r="O974" s="301" t="str">
        <f ca="1">IF('V.1.'!E300="","",'V.1.'!E300)</f>
        <v/>
      </c>
      <c r="P974" s="301" t="str">
        <f>IF('V.1.'!F300="","",'V.1.'!F300)</f>
        <v/>
      </c>
      <c r="Q974" s="301" t="str">
        <f ca="1">IF('V.1.'!R300="","",'V.1.'!R300)</f>
        <v/>
      </c>
      <c r="R974" s="301" t="str">
        <f>IF('V.1.'!H300="","",'V.1.'!H300)</f>
        <v/>
      </c>
      <c r="S974" s="301" t="str">
        <f>IF('V.1.'!I300="","",'V.1.'!I300)</f>
        <v/>
      </c>
      <c r="T974" s="301" t="str">
        <f>IF('V.1.'!J300="","",'V.1.'!J300)</f>
        <v/>
      </c>
      <c r="U974" s="205" t="str">
        <f>IF('V.1.'!L300="","",'V.1.'!L300)</f>
        <v/>
      </c>
      <c r="V974" s="205" t="str">
        <f>IF('V.1.'!M300="","",'V.1.'!M300)</f>
        <v/>
      </c>
      <c r="W974" s="205" t="str">
        <f>IF('V.1.'!N300="","",'V.1.'!N300)</f>
        <v/>
      </c>
      <c r="X974" s="205" t="str">
        <f>IF('V.1.'!O300="","",'V.1.'!O300)</f>
        <v/>
      </c>
      <c r="Y974" s="205" t="str">
        <f>IF('V.1.'!P300="","",'V.1.'!P300)</f>
        <v/>
      </c>
      <c r="Z974" s="158" t="str">
        <f>IF('V.1.'!Q300="","",'V.1.'!Q300)</f>
        <v/>
      </c>
      <c r="AA974" s="113"/>
      <c r="AB974" s="113"/>
      <c r="AC974" s="113"/>
      <c r="AD974" s="113"/>
    </row>
    <row r="975" spans="4:30" x14ac:dyDescent="0.25">
      <c r="D975" s="2454" t="str">
        <f t="shared" si="33"/>
        <v xml:space="preserve"> - </v>
      </c>
      <c r="E975" s="2454" t="str">
        <f t="shared" si="34"/>
        <v xml:space="preserve"> - </v>
      </c>
      <c r="F975" s="2421" t="s">
        <v>8606</v>
      </c>
      <c r="G975" s="1416" t="s">
        <v>5300</v>
      </c>
      <c r="H975" s="134">
        <v>5</v>
      </c>
      <c r="I975" s="135">
        <v>1</v>
      </c>
      <c r="J975" s="136">
        <v>274</v>
      </c>
      <c r="K975" s="301">
        <f>IF('V.1.'!A301="","",'V.1.'!A301)</f>
        <v>274</v>
      </c>
      <c r="L975" s="301" t="str">
        <f>IF('V.1.'!B301="","",'V.1.'!B301)</f>
        <v/>
      </c>
      <c r="M975" s="301" t="str">
        <f ca="1">IF('V.1.'!C301="","",'V.1.'!C301)</f>
        <v/>
      </c>
      <c r="N975" s="301" t="str">
        <f>IF('V.1.'!D301="","",'V.1.'!D301)</f>
        <v/>
      </c>
      <c r="O975" s="301" t="str">
        <f ca="1">IF('V.1.'!E301="","",'V.1.'!E301)</f>
        <v/>
      </c>
      <c r="P975" s="301" t="str">
        <f>IF('V.1.'!F301="","",'V.1.'!F301)</f>
        <v/>
      </c>
      <c r="Q975" s="301" t="str">
        <f ca="1">IF('V.1.'!R301="","",'V.1.'!R301)</f>
        <v/>
      </c>
      <c r="R975" s="301" t="str">
        <f>IF('V.1.'!H301="","",'V.1.'!H301)</f>
        <v/>
      </c>
      <c r="S975" s="301" t="str">
        <f>IF('V.1.'!I301="","",'V.1.'!I301)</f>
        <v/>
      </c>
      <c r="T975" s="301" t="str">
        <f>IF('V.1.'!J301="","",'V.1.'!J301)</f>
        <v/>
      </c>
      <c r="U975" s="205" t="str">
        <f>IF('V.1.'!L301="","",'V.1.'!L301)</f>
        <v/>
      </c>
      <c r="V975" s="205" t="str">
        <f>IF('V.1.'!M301="","",'V.1.'!M301)</f>
        <v/>
      </c>
      <c r="W975" s="205" t="str">
        <f>IF('V.1.'!N301="","",'V.1.'!N301)</f>
        <v/>
      </c>
      <c r="X975" s="205" t="str">
        <f>IF('V.1.'!O301="","",'V.1.'!O301)</f>
        <v/>
      </c>
      <c r="Y975" s="205" t="str">
        <f>IF('V.1.'!P301="","",'V.1.'!P301)</f>
        <v/>
      </c>
      <c r="Z975" s="158" t="str">
        <f>IF('V.1.'!Q301="","",'V.1.'!Q301)</f>
        <v/>
      </c>
      <c r="AA975" s="113"/>
      <c r="AB975" s="113"/>
      <c r="AC975" s="113"/>
      <c r="AD975" s="113"/>
    </row>
    <row r="976" spans="4:30" x14ac:dyDescent="0.25">
      <c r="D976" s="2454" t="str">
        <f t="shared" si="33"/>
        <v xml:space="preserve"> - </v>
      </c>
      <c r="E976" s="2454" t="str">
        <f t="shared" si="34"/>
        <v xml:space="preserve"> - </v>
      </c>
      <c r="F976" s="2421" t="s">
        <v>8607</v>
      </c>
      <c r="G976" s="1416" t="s">
        <v>5300</v>
      </c>
      <c r="H976" s="134">
        <v>5</v>
      </c>
      <c r="I976" s="135">
        <v>1</v>
      </c>
      <c r="J976" s="136">
        <v>275</v>
      </c>
      <c r="K976" s="301">
        <f>IF('V.1.'!A302="","",'V.1.'!A302)</f>
        <v>275</v>
      </c>
      <c r="L976" s="301" t="str">
        <f>IF('V.1.'!B302="","",'V.1.'!B302)</f>
        <v/>
      </c>
      <c r="M976" s="301" t="str">
        <f ca="1">IF('V.1.'!C302="","",'V.1.'!C302)</f>
        <v/>
      </c>
      <c r="N976" s="301" t="str">
        <f>IF('V.1.'!D302="","",'V.1.'!D302)</f>
        <v/>
      </c>
      <c r="O976" s="301" t="str">
        <f ca="1">IF('V.1.'!E302="","",'V.1.'!E302)</f>
        <v/>
      </c>
      <c r="P976" s="301" t="str">
        <f>IF('V.1.'!F302="","",'V.1.'!F302)</f>
        <v/>
      </c>
      <c r="Q976" s="301" t="str">
        <f ca="1">IF('V.1.'!R302="","",'V.1.'!R302)</f>
        <v/>
      </c>
      <c r="R976" s="301" t="str">
        <f>IF('V.1.'!H302="","",'V.1.'!H302)</f>
        <v/>
      </c>
      <c r="S976" s="301" t="str">
        <f>IF('V.1.'!I302="","",'V.1.'!I302)</f>
        <v/>
      </c>
      <c r="T976" s="301" t="str">
        <f>IF('V.1.'!J302="","",'V.1.'!J302)</f>
        <v/>
      </c>
      <c r="U976" s="205" t="str">
        <f>IF('V.1.'!L302="","",'V.1.'!L302)</f>
        <v/>
      </c>
      <c r="V976" s="205" t="str">
        <f>IF('V.1.'!M302="","",'V.1.'!M302)</f>
        <v/>
      </c>
      <c r="W976" s="205" t="str">
        <f>IF('V.1.'!N302="","",'V.1.'!N302)</f>
        <v/>
      </c>
      <c r="X976" s="205" t="str">
        <f>IF('V.1.'!O302="","",'V.1.'!O302)</f>
        <v/>
      </c>
      <c r="Y976" s="205" t="str">
        <f>IF('V.1.'!P302="","",'V.1.'!P302)</f>
        <v/>
      </c>
      <c r="Z976" s="158" t="str">
        <f>IF('V.1.'!Q302="","",'V.1.'!Q302)</f>
        <v/>
      </c>
      <c r="AA976" s="113"/>
      <c r="AB976" s="113"/>
      <c r="AC976" s="113"/>
      <c r="AD976" s="113"/>
    </row>
    <row r="977" spans="4:30" x14ac:dyDescent="0.25">
      <c r="D977" s="2454" t="str">
        <f t="shared" si="33"/>
        <v xml:space="preserve"> - </v>
      </c>
      <c r="E977" s="2454" t="str">
        <f t="shared" si="34"/>
        <v xml:space="preserve"> - </v>
      </c>
      <c r="F977" s="2421" t="s">
        <v>8608</v>
      </c>
      <c r="G977" s="1416" t="s">
        <v>5300</v>
      </c>
      <c r="H977" s="134">
        <v>5</v>
      </c>
      <c r="I977" s="135">
        <v>1</v>
      </c>
      <c r="J977" s="136">
        <v>276</v>
      </c>
      <c r="K977" s="301">
        <f>IF('V.1.'!A303="","",'V.1.'!A303)</f>
        <v>276</v>
      </c>
      <c r="L977" s="301" t="str">
        <f>IF('V.1.'!B303="","",'V.1.'!B303)</f>
        <v/>
      </c>
      <c r="M977" s="301" t="str">
        <f ca="1">IF('V.1.'!C303="","",'V.1.'!C303)</f>
        <v/>
      </c>
      <c r="N977" s="301" t="str">
        <f>IF('V.1.'!D303="","",'V.1.'!D303)</f>
        <v/>
      </c>
      <c r="O977" s="301" t="str">
        <f ca="1">IF('V.1.'!E303="","",'V.1.'!E303)</f>
        <v/>
      </c>
      <c r="P977" s="301" t="str">
        <f>IF('V.1.'!F303="","",'V.1.'!F303)</f>
        <v/>
      </c>
      <c r="Q977" s="301" t="str">
        <f ca="1">IF('V.1.'!R303="","",'V.1.'!R303)</f>
        <v/>
      </c>
      <c r="R977" s="301" t="str">
        <f>IF('V.1.'!H303="","",'V.1.'!H303)</f>
        <v/>
      </c>
      <c r="S977" s="301" t="str">
        <f>IF('V.1.'!I303="","",'V.1.'!I303)</f>
        <v/>
      </c>
      <c r="T977" s="301" t="str">
        <f>IF('V.1.'!J303="","",'V.1.'!J303)</f>
        <v/>
      </c>
      <c r="U977" s="205" t="str">
        <f>IF('V.1.'!L303="","",'V.1.'!L303)</f>
        <v/>
      </c>
      <c r="V977" s="205" t="str">
        <f>IF('V.1.'!M303="","",'V.1.'!M303)</f>
        <v/>
      </c>
      <c r="W977" s="205" t="str">
        <f>IF('V.1.'!N303="","",'V.1.'!N303)</f>
        <v/>
      </c>
      <c r="X977" s="205" t="str">
        <f>IF('V.1.'!O303="","",'V.1.'!O303)</f>
        <v/>
      </c>
      <c r="Y977" s="205" t="str">
        <f>IF('V.1.'!P303="","",'V.1.'!P303)</f>
        <v/>
      </c>
      <c r="Z977" s="158" t="str">
        <f>IF('V.1.'!Q303="","",'V.1.'!Q303)</f>
        <v/>
      </c>
      <c r="AA977" s="113"/>
      <c r="AB977" s="113"/>
      <c r="AC977" s="113"/>
      <c r="AD977" s="113"/>
    </row>
    <row r="978" spans="4:30" x14ac:dyDescent="0.25">
      <c r="D978" s="2454" t="str">
        <f t="shared" si="33"/>
        <v xml:space="preserve"> - </v>
      </c>
      <c r="E978" s="2454" t="str">
        <f t="shared" si="34"/>
        <v xml:space="preserve"> - </v>
      </c>
      <c r="F978" s="2421" t="s">
        <v>8609</v>
      </c>
      <c r="G978" s="1416" t="s">
        <v>5300</v>
      </c>
      <c r="H978" s="134">
        <v>5</v>
      </c>
      <c r="I978" s="135">
        <v>1</v>
      </c>
      <c r="J978" s="136">
        <v>277</v>
      </c>
      <c r="K978" s="301">
        <f>IF('V.1.'!A304="","",'V.1.'!A304)</f>
        <v>277</v>
      </c>
      <c r="L978" s="301" t="str">
        <f>IF('V.1.'!B304="","",'V.1.'!B304)</f>
        <v/>
      </c>
      <c r="M978" s="301" t="str">
        <f ca="1">IF('V.1.'!C304="","",'V.1.'!C304)</f>
        <v/>
      </c>
      <c r="N978" s="301" t="str">
        <f>IF('V.1.'!D304="","",'V.1.'!D304)</f>
        <v/>
      </c>
      <c r="O978" s="301" t="str">
        <f ca="1">IF('V.1.'!E304="","",'V.1.'!E304)</f>
        <v/>
      </c>
      <c r="P978" s="301" t="str">
        <f>IF('V.1.'!F304="","",'V.1.'!F304)</f>
        <v/>
      </c>
      <c r="Q978" s="301" t="str">
        <f ca="1">IF('V.1.'!R304="","",'V.1.'!R304)</f>
        <v/>
      </c>
      <c r="R978" s="301" t="str">
        <f>IF('V.1.'!H304="","",'V.1.'!H304)</f>
        <v/>
      </c>
      <c r="S978" s="301" t="str">
        <f>IF('V.1.'!I304="","",'V.1.'!I304)</f>
        <v/>
      </c>
      <c r="T978" s="301" t="str">
        <f>IF('V.1.'!J304="","",'V.1.'!J304)</f>
        <v/>
      </c>
      <c r="U978" s="205" t="str">
        <f>IF('V.1.'!L304="","",'V.1.'!L304)</f>
        <v/>
      </c>
      <c r="V978" s="205" t="str">
        <f>IF('V.1.'!M304="","",'V.1.'!M304)</f>
        <v/>
      </c>
      <c r="W978" s="205" t="str">
        <f>IF('V.1.'!N304="","",'V.1.'!N304)</f>
        <v/>
      </c>
      <c r="X978" s="205" t="str">
        <f>IF('V.1.'!O304="","",'V.1.'!O304)</f>
        <v/>
      </c>
      <c r="Y978" s="205" t="str">
        <f>IF('V.1.'!P304="","",'V.1.'!P304)</f>
        <v/>
      </c>
      <c r="Z978" s="158" t="str">
        <f>IF('V.1.'!Q304="","",'V.1.'!Q304)</f>
        <v/>
      </c>
      <c r="AA978" s="113"/>
      <c r="AB978" s="113"/>
      <c r="AC978" s="113"/>
      <c r="AD978" s="113"/>
    </row>
    <row r="979" spans="4:30" x14ac:dyDescent="0.25">
      <c r="D979" s="2454" t="str">
        <f t="shared" si="33"/>
        <v xml:space="preserve"> - </v>
      </c>
      <c r="E979" s="2454" t="str">
        <f t="shared" si="34"/>
        <v xml:space="preserve"> - </v>
      </c>
      <c r="F979" s="2421" t="s">
        <v>8610</v>
      </c>
      <c r="G979" s="1416" t="s">
        <v>5300</v>
      </c>
      <c r="H979" s="134">
        <v>5</v>
      </c>
      <c r="I979" s="135">
        <v>1</v>
      </c>
      <c r="J979" s="136">
        <v>278</v>
      </c>
      <c r="K979" s="301">
        <f>IF('V.1.'!A305="","",'V.1.'!A305)</f>
        <v>278</v>
      </c>
      <c r="L979" s="301" t="str">
        <f>IF('V.1.'!B305="","",'V.1.'!B305)</f>
        <v/>
      </c>
      <c r="M979" s="301" t="str">
        <f ca="1">IF('V.1.'!C305="","",'V.1.'!C305)</f>
        <v/>
      </c>
      <c r="N979" s="301" t="str">
        <f>IF('V.1.'!D305="","",'V.1.'!D305)</f>
        <v/>
      </c>
      <c r="O979" s="301" t="str">
        <f ca="1">IF('V.1.'!E305="","",'V.1.'!E305)</f>
        <v/>
      </c>
      <c r="P979" s="301" t="str">
        <f>IF('V.1.'!F305="","",'V.1.'!F305)</f>
        <v/>
      </c>
      <c r="Q979" s="301" t="str">
        <f ca="1">IF('V.1.'!R305="","",'V.1.'!R305)</f>
        <v/>
      </c>
      <c r="R979" s="301" t="str">
        <f>IF('V.1.'!H305="","",'V.1.'!H305)</f>
        <v/>
      </c>
      <c r="S979" s="301" t="str">
        <f>IF('V.1.'!I305="","",'V.1.'!I305)</f>
        <v/>
      </c>
      <c r="T979" s="301" t="str">
        <f>IF('V.1.'!J305="","",'V.1.'!J305)</f>
        <v/>
      </c>
      <c r="U979" s="205" t="str">
        <f>IF('V.1.'!L305="","",'V.1.'!L305)</f>
        <v/>
      </c>
      <c r="V979" s="205" t="str">
        <f>IF('V.1.'!M305="","",'V.1.'!M305)</f>
        <v/>
      </c>
      <c r="W979" s="205" t="str">
        <f>IF('V.1.'!N305="","",'V.1.'!N305)</f>
        <v/>
      </c>
      <c r="X979" s="205" t="str">
        <f>IF('V.1.'!O305="","",'V.1.'!O305)</f>
        <v/>
      </c>
      <c r="Y979" s="205" t="str">
        <f>IF('V.1.'!P305="","",'V.1.'!P305)</f>
        <v/>
      </c>
      <c r="Z979" s="158" t="str">
        <f>IF('V.1.'!Q305="","",'V.1.'!Q305)</f>
        <v/>
      </c>
      <c r="AA979" s="113"/>
      <c r="AB979" s="113"/>
      <c r="AC979" s="113"/>
      <c r="AD979" s="113"/>
    </row>
    <row r="980" spans="4:30" x14ac:dyDescent="0.25">
      <c r="D980" s="2454" t="str">
        <f t="shared" si="33"/>
        <v xml:space="preserve"> - </v>
      </c>
      <c r="E980" s="2454" t="str">
        <f t="shared" si="34"/>
        <v xml:space="preserve"> - </v>
      </c>
      <c r="F980" s="2421" t="s">
        <v>8611</v>
      </c>
      <c r="G980" s="1416" t="s">
        <v>5300</v>
      </c>
      <c r="H980" s="134">
        <v>5</v>
      </c>
      <c r="I980" s="135">
        <v>1</v>
      </c>
      <c r="J980" s="136">
        <v>279</v>
      </c>
      <c r="K980" s="301">
        <f>IF('V.1.'!A306="","",'V.1.'!A306)</f>
        <v>279</v>
      </c>
      <c r="L980" s="301" t="str">
        <f>IF('V.1.'!B306="","",'V.1.'!B306)</f>
        <v/>
      </c>
      <c r="M980" s="301" t="str">
        <f ca="1">IF('V.1.'!C306="","",'V.1.'!C306)</f>
        <v/>
      </c>
      <c r="N980" s="301" t="str">
        <f>IF('V.1.'!D306="","",'V.1.'!D306)</f>
        <v/>
      </c>
      <c r="O980" s="301" t="str">
        <f ca="1">IF('V.1.'!E306="","",'V.1.'!E306)</f>
        <v/>
      </c>
      <c r="P980" s="301" t="str">
        <f>IF('V.1.'!F306="","",'V.1.'!F306)</f>
        <v/>
      </c>
      <c r="Q980" s="301" t="str">
        <f ca="1">IF('V.1.'!R306="","",'V.1.'!R306)</f>
        <v/>
      </c>
      <c r="R980" s="301" t="str">
        <f>IF('V.1.'!H306="","",'V.1.'!H306)</f>
        <v/>
      </c>
      <c r="S980" s="301" t="str">
        <f>IF('V.1.'!I306="","",'V.1.'!I306)</f>
        <v/>
      </c>
      <c r="T980" s="301" t="str">
        <f>IF('V.1.'!J306="","",'V.1.'!J306)</f>
        <v/>
      </c>
      <c r="U980" s="205" t="str">
        <f>IF('V.1.'!L306="","",'V.1.'!L306)</f>
        <v/>
      </c>
      <c r="V980" s="205" t="str">
        <f>IF('V.1.'!M306="","",'V.1.'!M306)</f>
        <v/>
      </c>
      <c r="W980" s="205" t="str">
        <f>IF('V.1.'!N306="","",'V.1.'!N306)</f>
        <v/>
      </c>
      <c r="X980" s="205" t="str">
        <f>IF('V.1.'!O306="","",'V.1.'!O306)</f>
        <v/>
      </c>
      <c r="Y980" s="205" t="str">
        <f>IF('V.1.'!P306="","",'V.1.'!P306)</f>
        <v/>
      </c>
      <c r="Z980" s="158" t="str">
        <f>IF('V.1.'!Q306="","",'V.1.'!Q306)</f>
        <v/>
      </c>
      <c r="AA980" s="113"/>
      <c r="AB980" s="113"/>
      <c r="AC980" s="113"/>
      <c r="AD980" s="113"/>
    </row>
    <row r="981" spans="4:30" x14ac:dyDescent="0.25">
      <c r="D981" s="2454" t="str">
        <f t="shared" si="33"/>
        <v xml:space="preserve"> - </v>
      </c>
      <c r="E981" s="2454" t="str">
        <f t="shared" si="34"/>
        <v xml:space="preserve"> - </v>
      </c>
      <c r="F981" s="2421" t="s">
        <v>8612</v>
      </c>
      <c r="G981" s="1416" t="s">
        <v>5300</v>
      </c>
      <c r="H981" s="134">
        <v>5</v>
      </c>
      <c r="I981" s="135">
        <v>1</v>
      </c>
      <c r="J981" s="136">
        <v>280</v>
      </c>
      <c r="K981" s="301">
        <f>IF('V.1.'!A307="","",'V.1.'!A307)</f>
        <v>280</v>
      </c>
      <c r="L981" s="301" t="str">
        <f>IF('V.1.'!B307="","",'V.1.'!B307)</f>
        <v/>
      </c>
      <c r="M981" s="301" t="str">
        <f ca="1">IF('V.1.'!C307="","",'V.1.'!C307)</f>
        <v/>
      </c>
      <c r="N981" s="301" t="str">
        <f>IF('V.1.'!D307="","",'V.1.'!D307)</f>
        <v/>
      </c>
      <c r="O981" s="301" t="str">
        <f ca="1">IF('V.1.'!E307="","",'V.1.'!E307)</f>
        <v/>
      </c>
      <c r="P981" s="301" t="str">
        <f>IF('V.1.'!F307="","",'V.1.'!F307)</f>
        <v/>
      </c>
      <c r="Q981" s="301" t="str">
        <f ca="1">IF('V.1.'!R307="","",'V.1.'!R307)</f>
        <v/>
      </c>
      <c r="R981" s="301" t="str">
        <f>IF('V.1.'!H307="","",'V.1.'!H307)</f>
        <v/>
      </c>
      <c r="S981" s="301" t="str">
        <f>IF('V.1.'!I307="","",'V.1.'!I307)</f>
        <v/>
      </c>
      <c r="T981" s="301" t="str">
        <f>IF('V.1.'!J307="","",'V.1.'!J307)</f>
        <v/>
      </c>
      <c r="U981" s="205" t="str">
        <f>IF('V.1.'!L307="","",'V.1.'!L307)</f>
        <v/>
      </c>
      <c r="V981" s="205" t="str">
        <f>IF('V.1.'!M307="","",'V.1.'!M307)</f>
        <v/>
      </c>
      <c r="W981" s="205" t="str">
        <f>IF('V.1.'!N307="","",'V.1.'!N307)</f>
        <v/>
      </c>
      <c r="X981" s="205" t="str">
        <f>IF('V.1.'!O307="","",'V.1.'!O307)</f>
        <v/>
      </c>
      <c r="Y981" s="205" t="str">
        <f>IF('V.1.'!P307="","",'V.1.'!P307)</f>
        <v/>
      </c>
      <c r="Z981" s="158" t="str">
        <f>IF('V.1.'!Q307="","",'V.1.'!Q307)</f>
        <v/>
      </c>
      <c r="AA981" s="113"/>
      <c r="AB981" s="113"/>
      <c r="AC981" s="113"/>
      <c r="AD981" s="113"/>
    </row>
    <row r="982" spans="4:30" x14ac:dyDescent="0.25">
      <c r="D982" s="2454" t="str">
        <f t="shared" si="33"/>
        <v xml:space="preserve"> - </v>
      </c>
      <c r="E982" s="2454" t="str">
        <f t="shared" si="34"/>
        <v xml:space="preserve"> - </v>
      </c>
      <c r="F982" s="2421" t="s">
        <v>8613</v>
      </c>
      <c r="G982" s="1416" t="s">
        <v>5300</v>
      </c>
      <c r="H982" s="134">
        <v>5</v>
      </c>
      <c r="I982" s="135">
        <v>1</v>
      </c>
      <c r="J982" s="136">
        <v>281</v>
      </c>
      <c r="K982" s="301">
        <f>IF('V.1.'!A308="","",'V.1.'!A308)</f>
        <v>281</v>
      </c>
      <c r="L982" s="301" t="str">
        <f>IF('V.1.'!B308="","",'V.1.'!B308)</f>
        <v/>
      </c>
      <c r="M982" s="301" t="str">
        <f ca="1">IF('V.1.'!C308="","",'V.1.'!C308)</f>
        <v/>
      </c>
      <c r="N982" s="301" t="str">
        <f>IF('V.1.'!D308="","",'V.1.'!D308)</f>
        <v/>
      </c>
      <c r="O982" s="301" t="str">
        <f ca="1">IF('V.1.'!E308="","",'V.1.'!E308)</f>
        <v/>
      </c>
      <c r="P982" s="301" t="str">
        <f>IF('V.1.'!F308="","",'V.1.'!F308)</f>
        <v/>
      </c>
      <c r="Q982" s="301" t="str">
        <f ca="1">IF('V.1.'!R308="","",'V.1.'!R308)</f>
        <v/>
      </c>
      <c r="R982" s="301" t="str">
        <f>IF('V.1.'!H308="","",'V.1.'!H308)</f>
        <v/>
      </c>
      <c r="S982" s="301" t="str">
        <f>IF('V.1.'!I308="","",'V.1.'!I308)</f>
        <v/>
      </c>
      <c r="T982" s="301" t="str">
        <f>IF('V.1.'!J308="","",'V.1.'!J308)</f>
        <v/>
      </c>
      <c r="U982" s="205" t="str">
        <f>IF('V.1.'!L308="","",'V.1.'!L308)</f>
        <v/>
      </c>
      <c r="V982" s="205" t="str">
        <f>IF('V.1.'!M308="","",'V.1.'!M308)</f>
        <v/>
      </c>
      <c r="W982" s="205" t="str">
        <f>IF('V.1.'!N308="","",'V.1.'!N308)</f>
        <v/>
      </c>
      <c r="X982" s="205" t="str">
        <f>IF('V.1.'!O308="","",'V.1.'!O308)</f>
        <v/>
      </c>
      <c r="Y982" s="205" t="str">
        <f>IF('V.1.'!P308="","",'V.1.'!P308)</f>
        <v/>
      </c>
      <c r="Z982" s="158" t="str">
        <f>IF('V.1.'!Q308="","",'V.1.'!Q308)</f>
        <v/>
      </c>
      <c r="AA982" s="113"/>
      <c r="AB982" s="113"/>
      <c r="AC982" s="113"/>
      <c r="AD982" s="113"/>
    </row>
    <row r="983" spans="4:30" x14ac:dyDescent="0.25">
      <c r="D983" s="2454" t="str">
        <f t="shared" si="33"/>
        <v xml:space="preserve"> - </v>
      </c>
      <c r="E983" s="2454" t="str">
        <f t="shared" si="34"/>
        <v xml:space="preserve"> - </v>
      </c>
      <c r="F983" s="2421" t="s">
        <v>8614</v>
      </c>
      <c r="G983" s="1416" t="s">
        <v>5300</v>
      </c>
      <c r="H983" s="134">
        <v>5</v>
      </c>
      <c r="I983" s="135">
        <v>1</v>
      </c>
      <c r="J983" s="136">
        <v>282</v>
      </c>
      <c r="K983" s="301">
        <f>IF('V.1.'!A309="","",'V.1.'!A309)</f>
        <v>282</v>
      </c>
      <c r="L983" s="301" t="str">
        <f>IF('V.1.'!B309="","",'V.1.'!B309)</f>
        <v/>
      </c>
      <c r="M983" s="301" t="str">
        <f ca="1">IF('V.1.'!C309="","",'V.1.'!C309)</f>
        <v/>
      </c>
      <c r="N983" s="301" t="str">
        <f>IF('V.1.'!D309="","",'V.1.'!D309)</f>
        <v/>
      </c>
      <c r="O983" s="301" t="str">
        <f ca="1">IF('V.1.'!E309="","",'V.1.'!E309)</f>
        <v/>
      </c>
      <c r="P983" s="301" t="str">
        <f>IF('V.1.'!F309="","",'V.1.'!F309)</f>
        <v/>
      </c>
      <c r="Q983" s="301" t="str">
        <f ca="1">IF('V.1.'!R309="","",'V.1.'!R309)</f>
        <v/>
      </c>
      <c r="R983" s="301" t="str">
        <f>IF('V.1.'!H309="","",'V.1.'!H309)</f>
        <v/>
      </c>
      <c r="S983" s="301" t="str">
        <f>IF('V.1.'!I309="","",'V.1.'!I309)</f>
        <v/>
      </c>
      <c r="T983" s="301" t="str">
        <f>IF('V.1.'!J309="","",'V.1.'!J309)</f>
        <v/>
      </c>
      <c r="U983" s="205" t="str">
        <f>IF('V.1.'!L309="","",'V.1.'!L309)</f>
        <v/>
      </c>
      <c r="V983" s="205" t="str">
        <f>IF('V.1.'!M309="","",'V.1.'!M309)</f>
        <v/>
      </c>
      <c r="W983" s="205" t="str">
        <f>IF('V.1.'!N309="","",'V.1.'!N309)</f>
        <v/>
      </c>
      <c r="X983" s="205" t="str">
        <f>IF('V.1.'!O309="","",'V.1.'!O309)</f>
        <v/>
      </c>
      <c r="Y983" s="205" t="str">
        <f>IF('V.1.'!P309="","",'V.1.'!P309)</f>
        <v/>
      </c>
      <c r="Z983" s="158" t="str">
        <f>IF('V.1.'!Q309="","",'V.1.'!Q309)</f>
        <v/>
      </c>
      <c r="AA983" s="113"/>
      <c r="AB983" s="113"/>
      <c r="AC983" s="113"/>
      <c r="AD983" s="113"/>
    </row>
    <row r="984" spans="4:30" x14ac:dyDescent="0.25">
      <c r="D984" s="2454" t="str">
        <f t="shared" si="33"/>
        <v xml:space="preserve"> - </v>
      </c>
      <c r="E984" s="2454" t="str">
        <f t="shared" si="34"/>
        <v xml:space="preserve"> - </v>
      </c>
      <c r="F984" s="2421" t="s">
        <v>8615</v>
      </c>
      <c r="G984" s="1416" t="s">
        <v>5300</v>
      </c>
      <c r="H984" s="134">
        <v>5</v>
      </c>
      <c r="I984" s="135">
        <v>1</v>
      </c>
      <c r="J984" s="136">
        <v>283</v>
      </c>
      <c r="K984" s="301">
        <f>IF('V.1.'!A310="","",'V.1.'!A310)</f>
        <v>283</v>
      </c>
      <c r="L984" s="301" t="str">
        <f>IF('V.1.'!B310="","",'V.1.'!B310)</f>
        <v/>
      </c>
      <c r="M984" s="301" t="str">
        <f ca="1">IF('V.1.'!C310="","",'V.1.'!C310)</f>
        <v/>
      </c>
      <c r="N984" s="301" t="str">
        <f>IF('V.1.'!D310="","",'V.1.'!D310)</f>
        <v/>
      </c>
      <c r="O984" s="301" t="str">
        <f ca="1">IF('V.1.'!E310="","",'V.1.'!E310)</f>
        <v/>
      </c>
      <c r="P984" s="301" t="str">
        <f>IF('V.1.'!F310="","",'V.1.'!F310)</f>
        <v/>
      </c>
      <c r="Q984" s="301" t="str">
        <f ca="1">IF('V.1.'!R310="","",'V.1.'!R310)</f>
        <v/>
      </c>
      <c r="R984" s="301" t="str">
        <f>IF('V.1.'!H310="","",'V.1.'!H310)</f>
        <v/>
      </c>
      <c r="S984" s="301" t="str">
        <f>IF('V.1.'!I310="","",'V.1.'!I310)</f>
        <v/>
      </c>
      <c r="T984" s="301" t="str">
        <f>IF('V.1.'!J310="","",'V.1.'!J310)</f>
        <v/>
      </c>
      <c r="U984" s="205" t="str">
        <f>IF('V.1.'!L310="","",'V.1.'!L310)</f>
        <v/>
      </c>
      <c r="V984" s="205" t="str">
        <f>IF('V.1.'!M310="","",'V.1.'!M310)</f>
        <v/>
      </c>
      <c r="W984" s="205" t="str">
        <f>IF('V.1.'!N310="","",'V.1.'!N310)</f>
        <v/>
      </c>
      <c r="X984" s="205" t="str">
        <f>IF('V.1.'!O310="","",'V.1.'!O310)</f>
        <v/>
      </c>
      <c r="Y984" s="205" t="str">
        <f>IF('V.1.'!P310="","",'V.1.'!P310)</f>
        <v/>
      </c>
      <c r="Z984" s="158" t="str">
        <f>IF('V.1.'!Q310="","",'V.1.'!Q310)</f>
        <v/>
      </c>
      <c r="AA984" s="113"/>
      <c r="AB984" s="113"/>
      <c r="AC984" s="113"/>
      <c r="AD984" s="113"/>
    </row>
    <row r="985" spans="4:30" x14ac:dyDescent="0.25">
      <c r="D985" s="2454" t="str">
        <f t="shared" si="33"/>
        <v xml:space="preserve"> - </v>
      </c>
      <c r="E985" s="2454" t="str">
        <f t="shared" si="34"/>
        <v xml:space="preserve"> - </v>
      </c>
      <c r="F985" s="2421" t="s">
        <v>8616</v>
      </c>
      <c r="G985" s="1416" t="s">
        <v>5300</v>
      </c>
      <c r="H985" s="134">
        <v>5</v>
      </c>
      <c r="I985" s="135">
        <v>1</v>
      </c>
      <c r="J985" s="136">
        <v>284</v>
      </c>
      <c r="K985" s="301">
        <f>IF('V.1.'!A311="","",'V.1.'!A311)</f>
        <v>284</v>
      </c>
      <c r="L985" s="301" t="str">
        <f>IF('V.1.'!B311="","",'V.1.'!B311)</f>
        <v/>
      </c>
      <c r="M985" s="301" t="str">
        <f ca="1">IF('V.1.'!C311="","",'V.1.'!C311)</f>
        <v/>
      </c>
      <c r="N985" s="301" t="str">
        <f>IF('V.1.'!D311="","",'V.1.'!D311)</f>
        <v/>
      </c>
      <c r="O985" s="301" t="str">
        <f ca="1">IF('V.1.'!E311="","",'V.1.'!E311)</f>
        <v/>
      </c>
      <c r="P985" s="301" t="str">
        <f>IF('V.1.'!F311="","",'V.1.'!F311)</f>
        <v/>
      </c>
      <c r="Q985" s="301" t="str">
        <f ca="1">IF('V.1.'!R311="","",'V.1.'!R311)</f>
        <v/>
      </c>
      <c r="R985" s="301" t="str">
        <f>IF('V.1.'!H311="","",'V.1.'!H311)</f>
        <v/>
      </c>
      <c r="S985" s="301" t="str">
        <f>IF('V.1.'!I311="","",'V.1.'!I311)</f>
        <v/>
      </c>
      <c r="T985" s="301" t="str">
        <f>IF('V.1.'!J311="","",'V.1.'!J311)</f>
        <v/>
      </c>
      <c r="U985" s="205" t="str">
        <f>IF('V.1.'!L311="","",'V.1.'!L311)</f>
        <v/>
      </c>
      <c r="V985" s="205" t="str">
        <f>IF('V.1.'!M311="","",'V.1.'!M311)</f>
        <v/>
      </c>
      <c r="W985" s="205" t="str">
        <f>IF('V.1.'!N311="","",'V.1.'!N311)</f>
        <v/>
      </c>
      <c r="X985" s="205" t="str">
        <f>IF('V.1.'!O311="","",'V.1.'!O311)</f>
        <v/>
      </c>
      <c r="Y985" s="205" t="str">
        <f>IF('V.1.'!P311="","",'V.1.'!P311)</f>
        <v/>
      </c>
      <c r="Z985" s="158" t="str">
        <f>IF('V.1.'!Q311="","",'V.1.'!Q311)</f>
        <v/>
      </c>
      <c r="AA985" s="113"/>
      <c r="AB985" s="113"/>
      <c r="AC985" s="113"/>
      <c r="AD985" s="113"/>
    </row>
    <row r="986" spans="4:30" x14ac:dyDescent="0.25">
      <c r="D986" s="2454" t="str">
        <f t="shared" si="33"/>
        <v xml:space="preserve"> - </v>
      </c>
      <c r="E986" s="2454" t="str">
        <f t="shared" si="34"/>
        <v xml:space="preserve"> - </v>
      </c>
      <c r="F986" s="2421" t="s">
        <v>8617</v>
      </c>
      <c r="G986" s="1416" t="s">
        <v>5300</v>
      </c>
      <c r="H986" s="134">
        <v>5</v>
      </c>
      <c r="I986" s="135">
        <v>1</v>
      </c>
      <c r="J986" s="136">
        <v>285</v>
      </c>
      <c r="K986" s="301">
        <f>IF('V.1.'!A312="","",'V.1.'!A312)</f>
        <v>285</v>
      </c>
      <c r="L986" s="301" t="str">
        <f>IF('V.1.'!B312="","",'V.1.'!B312)</f>
        <v/>
      </c>
      <c r="M986" s="301" t="str">
        <f ca="1">IF('V.1.'!C312="","",'V.1.'!C312)</f>
        <v/>
      </c>
      <c r="N986" s="301" t="str">
        <f>IF('V.1.'!D312="","",'V.1.'!D312)</f>
        <v/>
      </c>
      <c r="O986" s="301" t="str">
        <f ca="1">IF('V.1.'!E312="","",'V.1.'!E312)</f>
        <v/>
      </c>
      <c r="P986" s="301" t="str">
        <f>IF('V.1.'!F312="","",'V.1.'!F312)</f>
        <v/>
      </c>
      <c r="Q986" s="301" t="str">
        <f ca="1">IF('V.1.'!R312="","",'V.1.'!R312)</f>
        <v/>
      </c>
      <c r="R986" s="301" t="str">
        <f>IF('V.1.'!H312="","",'V.1.'!H312)</f>
        <v/>
      </c>
      <c r="S986" s="301" t="str">
        <f>IF('V.1.'!I312="","",'V.1.'!I312)</f>
        <v/>
      </c>
      <c r="T986" s="301" t="str">
        <f>IF('V.1.'!J312="","",'V.1.'!J312)</f>
        <v/>
      </c>
      <c r="U986" s="205" t="str">
        <f>IF('V.1.'!L312="","",'V.1.'!L312)</f>
        <v/>
      </c>
      <c r="V986" s="205" t="str">
        <f>IF('V.1.'!M312="","",'V.1.'!M312)</f>
        <v/>
      </c>
      <c r="W986" s="205" t="str">
        <f>IF('V.1.'!N312="","",'V.1.'!N312)</f>
        <v/>
      </c>
      <c r="X986" s="205" t="str">
        <f>IF('V.1.'!O312="","",'V.1.'!O312)</f>
        <v/>
      </c>
      <c r="Y986" s="205" t="str">
        <f>IF('V.1.'!P312="","",'V.1.'!P312)</f>
        <v/>
      </c>
      <c r="Z986" s="158" t="str">
        <f>IF('V.1.'!Q312="","",'V.1.'!Q312)</f>
        <v/>
      </c>
      <c r="AA986" s="113"/>
      <c r="AB986" s="113"/>
      <c r="AC986" s="113"/>
      <c r="AD986" s="113"/>
    </row>
    <row r="987" spans="4:30" x14ac:dyDescent="0.25">
      <c r="D987" s="2454" t="str">
        <f t="shared" si="33"/>
        <v xml:space="preserve"> - </v>
      </c>
      <c r="E987" s="2454" t="str">
        <f t="shared" si="34"/>
        <v xml:space="preserve"> - </v>
      </c>
      <c r="F987" s="2421" t="s">
        <v>8618</v>
      </c>
      <c r="G987" s="1416" t="s">
        <v>5300</v>
      </c>
      <c r="H987" s="134">
        <v>5</v>
      </c>
      <c r="I987" s="135">
        <v>1</v>
      </c>
      <c r="J987" s="136">
        <v>286</v>
      </c>
      <c r="K987" s="301">
        <f>IF('V.1.'!A313="","",'V.1.'!A313)</f>
        <v>286</v>
      </c>
      <c r="L987" s="301" t="str">
        <f>IF('V.1.'!B313="","",'V.1.'!B313)</f>
        <v/>
      </c>
      <c r="M987" s="301" t="str">
        <f ca="1">IF('V.1.'!C313="","",'V.1.'!C313)</f>
        <v/>
      </c>
      <c r="N987" s="301" t="str">
        <f>IF('V.1.'!D313="","",'V.1.'!D313)</f>
        <v/>
      </c>
      <c r="O987" s="301" t="str">
        <f ca="1">IF('V.1.'!E313="","",'V.1.'!E313)</f>
        <v/>
      </c>
      <c r="P987" s="301" t="str">
        <f>IF('V.1.'!F313="","",'V.1.'!F313)</f>
        <v/>
      </c>
      <c r="Q987" s="301" t="str">
        <f ca="1">IF('V.1.'!R313="","",'V.1.'!R313)</f>
        <v/>
      </c>
      <c r="R987" s="301" t="str">
        <f>IF('V.1.'!H313="","",'V.1.'!H313)</f>
        <v/>
      </c>
      <c r="S987" s="301" t="str">
        <f>IF('V.1.'!I313="","",'V.1.'!I313)</f>
        <v/>
      </c>
      <c r="T987" s="301" t="str">
        <f>IF('V.1.'!J313="","",'V.1.'!J313)</f>
        <v/>
      </c>
      <c r="U987" s="205" t="str">
        <f>IF('V.1.'!L313="","",'V.1.'!L313)</f>
        <v/>
      </c>
      <c r="V987" s="205" t="str">
        <f>IF('V.1.'!M313="","",'V.1.'!M313)</f>
        <v/>
      </c>
      <c r="W987" s="205" t="str">
        <f>IF('V.1.'!N313="","",'V.1.'!N313)</f>
        <v/>
      </c>
      <c r="X987" s="205" t="str">
        <f>IF('V.1.'!O313="","",'V.1.'!O313)</f>
        <v/>
      </c>
      <c r="Y987" s="205" t="str">
        <f>IF('V.1.'!P313="","",'V.1.'!P313)</f>
        <v/>
      </c>
      <c r="Z987" s="158" t="str">
        <f>IF('V.1.'!Q313="","",'V.1.'!Q313)</f>
        <v/>
      </c>
      <c r="AA987" s="113"/>
      <c r="AB987" s="113"/>
      <c r="AC987" s="113"/>
      <c r="AD987" s="113"/>
    </row>
    <row r="988" spans="4:30" x14ac:dyDescent="0.25">
      <c r="D988" s="2454" t="str">
        <f t="shared" si="33"/>
        <v xml:space="preserve"> - </v>
      </c>
      <c r="E988" s="2454" t="str">
        <f t="shared" si="34"/>
        <v xml:space="preserve"> - </v>
      </c>
      <c r="F988" s="2421" t="s">
        <v>8619</v>
      </c>
      <c r="G988" s="1416" t="s">
        <v>5300</v>
      </c>
      <c r="H988" s="134">
        <v>5</v>
      </c>
      <c r="I988" s="135">
        <v>1</v>
      </c>
      <c r="J988" s="136">
        <v>287</v>
      </c>
      <c r="K988" s="301">
        <f>IF('V.1.'!A314="","",'V.1.'!A314)</f>
        <v>287</v>
      </c>
      <c r="L988" s="301" t="str">
        <f>IF('V.1.'!B314="","",'V.1.'!B314)</f>
        <v/>
      </c>
      <c r="M988" s="301" t="str">
        <f ca="1">IF('V.1.'!C314="","",'V.1.'!C314)</f>
        <v/>
      </c>
      <c r="N988" s="301" t="str">
        <f>IF('V.1.'!D314="","",'V.1.'!D314)</f>
        <v/>
      </c>
      <c r="O988" s="301" t="str">
        <f ca="1">IF('V.1.'!E314="","",'V.1.'!E314)</f>
        <v/>
      </c>
      <c r="P988" s="301" t="str">
        <f>IF('V.1.'!F314="","",'V.1.'!F314)</f>
        <v/>
      </c>
      <c r="Q988" s="301" t="str">
        <f ca="1">IF('V.1.'!R314="","",'V.1.'!R314)</f>
        <v/>
      </c>
      <c r="R988" s="301" t="str">
        <f>IF('V.1.'!H314="","",'V.1.'!H314)</f>
        <v/>
      </c>
      <c r="S988" s="301" t="str">
        <f>IF('V.1.'!I314="","",'V.1.'!I314)</f>
        <v/>
      </c>
      <c r="T988" s="301" t="str">
        <f>IF('V.1.'!J314="","",'V.1.'!J314)</f>
        <v/>
      </c>
      <c r="U988" s="205" t="str">
        <f>IF('V.1.'!L314="","",'V.1.'!L314)</f>
        <v/>
      </c>
      <c r="V988" s="205" t="str">
        <f>IF('V.1.'!M314="","",'V.1.'!M314)</f>
        <v/>
      </c>
      <c r="W988" s="205" t="str">
        <f>IF('V.1.'!N314="","",'V.1.'!N314)</f>
        <v/>
      </c>
      <c r="X988" s="205" t="str">
        <f>IF('V.1.'!O314="","",'V.1.'!O314)</f>
        <v/>
      </c>
      <c r="Y988" s="205" t="str">
        <f>IF('V.1.'!P314="","",'V.1.'!P314)</f>
        <v/>
      </c>
      <c r="Z988" s="158" t="str">
        <f>IF('V.1.'!Q314="","",'V.1.'!Q314)</f>
        <v/>
      </c>
      <c r="AA988" s="113"/>
      <c r="AB988" s="113"/>
      <c r="AC988" s="113"/>
      <c r="AD988" s="113"/>
    </row>
    <row r="989" spans="4:30" x14ac:dyDescent="0.25">
      <c r="D989" s="2454" t="str">
        <f t="shared" si="33"/>
        <v xml:space="preserve"> - </v>
      </c>
      <c r="E989" s="2454" t="str">
        <f t="shared" si="34"/>
        <v xml:space="preserve"> - </v>
      </c>
      <c r="F989" s="2421" t="s">
        <v>8620</v>
      </c>
      <c r="G989" s="1416" t="s">
        <v>5300</v>
      </c>
      <c r="H989" s="134">
        <v>5</v>
      </c>
      <c r="I989" s="135">
        <v>1</v>
      </c>
      <c r="J989" s="136">
        <v>288</v>
      </c>
      <c r="K989" s="301">
        <f>IF('V.1.'!A315="","",'V.1.'!A315)</f>
        <v>288</v>
      </c>
      <c r="L989" s="301" t="str">
        <f>IF('V.1.'!B315="","",'V.1.'!B315)</f>
        <v/>
      </c>
      <c r="M989" s="301" t="str">
        <f ca="1">IF('V.1.'!C315="","",'V.1.'!C315)</f>
        <v/>
      </c>
      <c r="N989" s="301" t="str">
        <f>IF('V.1.'!D315="","",'V.1.'!D315)</f>
        <v/>
      </c>
      <c r="O989" s="301" t="str">
        <f ca="1">IF('V.1.'!E315="","",'V.1.'!E315)</f>
        <v/>
      </c>
      <c r="P989" s="301" t="str">
        <f>IF('V.1.'!F315="","",'V.1.'!F315)</f>
        <v/>
      </c>
      <c r="Q989" s="301" t="str">
        <f ca="1">IF('V.1.'!R315="","",'V.1.'!R315)</f>
        <v/>
      </c>
      <c r="R989" s="301" t="str">
        <f>IF('V.1.'!H315="","",'V.1.'!H315)</f>
        <v/>
      </c>
      <c r="S989" s="301" t="str">
        <f>IF('V.1.'!I315="","",'V.1.'!I315)</f>
        <v/>
      </c>
      <c r="T989" s="301" t="str">
        <f>IF('V.1.'!J315="","",'V.1.'!J315)</f>
        <v/>
      </c>
      <c r="U989" s="205" t="str">
        <f>IF('V.1.'!L315="","",'V.1.'!L315)</f>
        <v/>
      </c>
      <c r="V989" s="205" t="str">
        <f>IF('V.1.'!M315="","",'V.1.'!M315)</f>
        <v/>
      </c>
      <c r="W989" s="205" t="str">
        <f>IF('V.1.'!N315="","",'V.1.'!N315)</f>
        <v/>
      </c>
      <c r="X989" s="205" t="str">
        <f>IF('V.1.'!O315="","",'V.1.'!O315)</f>
        <v/>
      </c>
      <c r="Y989" s="205" t="str">
        <f>IF('V.1.'!P315="","",'V.1.'!P315)</f>
        <v/>
      </c>
      <c r="Z989" s="158" t="str">
        <f>IF('V.1.'!Q315="","",'V.1.'!Q315)</f>
        <v/>
      </c>
      <c r="AA989" s="113"/>
      <c r="AB989" s="113"/>
      <c r="AC989" s="113"/>
      <c r="AD989" s="113"/>
    </row>
    <row r="990" spans="4:30" x14ac:dyDescent="0.25">
      <c r="D990" s="2454" t="str">
        <f t="shared" si="33"/>
        <v xml:space="preserve"> - </v>
      </c>
      <c r="E990" s="2454" t="str">
        <f t="shared" si="34"/>
        <v xml:space="preserve"> - </v>
      </c>
      <c r="F990" s="2421" t="s">
        <v>8621</v>
      </c>
      <c r="G990" s="1416" t="s">
        <v>5300</v>
      </c>
      <c r="H990" s="134">
        <v>5</v>
      </c>
      <c r="I990" s="135">
        <v>1</v>
      </c>
      <c r="J990" s="136">
        <v>289</v>
      </c>
      <c r="K990" s="301">
        <f>IF('V.1.'!A316="","",'V.1.'!A316)</f>
        <v>289</v>
      </c>
      <c r="L990" s="301" t="str">
        <f>IF('V.1.'!B316="","",'V.1.'!B316)</f>
        <v/>
      </c>
      <c r="M990" s="301" t="str">
        <f ca="1">IF('V.1.'!C316="","",'V.1.'!C316)</f>
        <v/>
      </c>
      <c r="N990" s="301" t="str">
        <f>IF('V.1.'!D316="","",'V.1.'!D316)</f>
        <v/>
      </c>
      <c r="O990" s="301" t="str">
        <f ca="1">IF('V.1.'!E316="","",'V.1.'!E316)</f>
        <v/>
      </c>
      <c r="P990" s="301" t="str">
        <f>IF('V.1.'!F316="","",'V.1.'!F316)</f>
        <v/>
      </c>
      <c r="Q990" s="301" t="str">
        <f ca="1">IF('V.1.'!R316="","",'V.1.'!R316)</f>
        <v/>
      </c>
      <c r="R990" s="301" t="str">
        <f>IF('V.1.'!H316="","",'V.1.'!H316)</f>
        <v/>
      </c>
      <c r="S990" s="301" t="str">
        <f>IF('V.1.'!I316="","",'V.1.'!I316)</f>
        <v/>
      </c>
      <c r="T990" s="301" t="str">
        <f>IF('V.1.'!J316="","",'V.1.'!J316)</f>
        <v/>
      </c>
      <c r="U990" s="205" t="str">
        <f>IF('V.1.'!L316="","",'V.1.'!L316)</f>
        <v/>
      </c>
      <c r="V990" s="205" t="str">
        <f>IF('V.1.'!M316="","",'V.1.'!M316)</f>
        <v/>
      </c>
      <c r="W990" s="205" t="str">
        <f>IF('V.1.'!N316="","",'V.1.'!N316)</f>
        <v/>
      </c>
      <c r="X990" s="205" t="str">
        <f>IF('V.1.'!O316="","",'V.1.'!O316)</f>
        <v/>
      </c>
      <c r="Y990" s="205" t="str">
        <f>IF('V.1.'!P316="","",'V.1.'!P316)</f>
        <v/>
      </c>
      <c r="Z990" s="158" t="str">
        <f>IF('V.1.'!Q316="","",'V.1.'!Q316)</f>
        <v/>
      </c>
      <c r="AA990" s="113"/>
      <c r="AB990" s="113"/>
      <c r="AC990" s="113"/>
      <c r="AD990" s="113"/>
    </row>
    <row r="991" spans="4:30" x14ac:dyDescent="0.25">
      <c r="D991" s="2454" t="str">
        <f t="shared" si="33"/>
        <v xml:space="preserve"> - </v>
      </c>
      <c r="E991" s="2454" t="str">
        <f t="shared" si="34"/>
        <v xml:space="preserve"> - </v>
      </c>
      <c r="F991" s="2421" t="s">
        <v>8622</v>
      </c>
      <c r="G991" s="1416" t="s">
        <v>5300</v>
      </c>
      <c r="H991" s="134">
        <v>5</v>
      </c>
      <c r="I991" s="135">
        <v>1</v>
      </c>
      <c r="J991" s="136">
        <v>290</v>
      </c>
      <c r="K991" s="301">
        <f>IF('V.1.'!A317="","",'V.1.'!A317)</f>
        <v>290</v>
      </c>
      <c r="L991" s="301" t="str">
        <f>IF('V.1.'!B317="","",'V.1.'!B317)</f>
        <v/>
      </c>
      <c r="M991" s="301" t="str">
        <f ca="1">IF('V.1.'!C317="","",'V.1.'!C317)</f>
        <v/>
      </c>
      <c r="N991" s="301" t="str">
        <f>IF('V.1.'!D317="","",'V.1.'!D317)</f>
        <v/>
      </c>
      <c r="O991" s="301" t="str">
        <f ca="1">IF('V.1.'!E317="","",'V.1.'!E317)</f>
        <v/>
      </c>
      <c r="P991" s="301" t="str">
        <f>IF('V.1.'!F317="","",'V.1.'!F317)</f>
        <v/>
      </c>
      <c r="Q991" s="301" t="str">
        <f ca="1">IF('V.1.'!R317="","",'V.1.'!R317)</f>
        <v/>
      </c>
      <c r="R991" s="301" t="str">
        <f>IF('V.1.'!H317="","",'V.1.'!H317)</f>
        <v/>
      </c>
      <c r="S991" s="301" t="str">
        <f>IF('V.1.'!I317="","",'V.1.'!I317)</f>
        <v/>
      </c>
      <c r="T991" s="301" t="str">
        <f>IF('V.1.'!J317="","",'V.1.'!J317)</f>
        <v/>
      </c>
      <c r="U991" s="205" t="str">
        <f>IF('V.1.'!L317="","",'V.1.'!L317)</f>
        <v/>
      </c>
      <c r="V991" s="205" t="str">
        <f>IF('V.1.'!M317="","",'V.1.'!M317)</f>
        <v/>
      </c>
      <c r="W991" s="205" t="str">
        <f>IF('V.1.'!N317="","",'V.1.'!N317)</f>
        <v/>
      </c>
      <c r="X991" s="205" t="str">
        <f>IF('V.1.'!O317="","",'V.1.'!O317)</f>
        <v/>
      </c>
      <c r="Y991" s="205" t="str">
        <f>IF('V.1.'!P317="","",'V.1.'!P317)</f>
        <v/>
      </c>
      <c r="Z991" s="158" t="str">
        <f>IF('V.1.'!Q317="","",'V.1.'!Q317)</f>
        <v/>
      </c>
      <c r="AA991" s="113"/>
      <c r="AB991" s="113"/>
      <c r="AC991" s="113"/>
      <c r="AD991" s="113"/>
    </row>
    <row r="992" spans="4:30" x14ac:dyDescent="0.25">
      <c r="D992" s="2454" t="str">
        <f t="shared" si="33"/>
        <v xml:space="preserve"> - </v>
      </c>
      <c r="E992" s="2454" t="str">
        <f t="shared" si="34"/>
        <v xml:space="preserve"> - </v>
      </c>
      <c r="F992" s="2421" t="s">
        <v>8623</v>
      </c>
      <c r="G992" s="1416" t="s">
        <v>5300</v>
      </c>
      <c r="H992" s="134">
        <v>5</v>
      </c>
      <c r="I992" s="135">
        <v>1</v>
      </c>
      <c r="J992" s="136">
        <v>291</v>
      </c>
      <c r="K992" s="301">
        <f>IF('V.1.'!A318="","",'V.1.'!A318)</f>
        <v>291</v>
      </c>
      <c r="L992" s="301" t="str">
        <f>IF('V.1.'!B318="","",'V.1.'!B318)</f>
        <v/>
      </c>
      <c r="M992" s="301" t="str">
        <f ca="1">IF('V.1.'!C318="","",'V.1.'!C318)</f>
        <v/>
      </c>
      <c r="N992" s="301" t="str">
        <f>IF('V.1.'!D318="","",'V.1.'!D318)</f>
        <v/>
      </c>
      <c r="O992" s="301" t="str">
        <f ca="1">IF('V.1.'!E318="","",'V.1.'!E318)</f>
        <v/>
      </c>
      <c r="P992" s="301" t="str">
        <f>IF('V.1.'!F318="","",'V.1.'!F318)</f>
        <v/>
      </c>
      <c r="Q992" s="301" t="str">
        <f ca="1">IF('V.1.'!R318="","",'V.1.'!R318)</f>
        <v/>
      </c>
      <c r="R992" s="301" t="str">
        <f>IF('V.1.'!H318="","",'V.1.'!H318)</f>
        <v/>
      </c>
      <c r="S992" s="301" t="str">
        <f>IF('V.1.'!I318="","",'V.1.'!I318)</f>
        <v/>
      </c>
      <c r="T992" s="301" t="str">
        <f>IF('V.1.'!J318="","",'V.1.'!J318)</f>
        <v/>
      </c>
      <c r="U992" s="205" t="str">
        <f>IF('V.1.'!L318="","",'V.1.'!L318)</f>
        <v/>
      </c>
      <c r="V992" s="205" t="str">
        <f>IF('V.1.'!M318="","",'V.1.'!M318)</f>
        <v/>
      </c>
      <c r="W992" s="205" t="str">
        <f>IF('V.1.'!N318="","",'V.1.'!N318)</f>
        <v/>
      </c>
      <c r="X992" s="205" t="str">
        <f>IF('V.1.'!O318="","",'V.1.'!O318)</f>
        <v/>
      </c>
      <c r="Y992" s="205" t="str">
        <f>IF('V.1.'!P318="","",'V.1.'!P318)</f>
        <v/>
      </c>
      <c r="Z992" s="158" t="str">
        <f>IF('V.1.'!Q318="","",'V.1.'!Q318)</f>
        <v/>
      </c>
      <c r="AA992" s="113"/>
      <c r="AB992" s="113"/>
      <c r="AC992" s="113"/>
      <c r="AD992" s="113"/>
    </row>
    <row r="993" spans="4:30" x14ac:dyDescent="0.25">
      <c r="D993" s="2454" t="str">
        <f t="shared" si="33"/>
        <v xml:space="preserve"> - </v>
      </c>
      <c r="E993" s="2454" t="str">
        <f t="shared" si="34"/>
        <v xml:space="preserve"> - </v>
      </c>
      <c r="F993" s="2421" t="s">
        <v>8624</v>
      </c>
      <c r="G993" s="1416" t="s">
        <v>5300</v>
      </c>
      <c r="H993" s="134">
        <v>5</v>
      </c>
      <c r="I993" s="135">
        <v>1</v>
      </c>
      <c r="J993" s="136">
        <v>292</v>
      </c>
      <c r="K993" s="301">
        <f>IF('V.1.'!A319="","",'V.1.'!A319)</f>
        <v>292</v>
      </c>
      <c r="L993" s="301" t="str">
        <f>IF('V.1.'!B319="","",'V.1.'!B319)</f>
        <v/>
      </c>
      <c r="M993" s="301" t="str">
        <f ca="1">IF('V.1.'!C319="","",'V.1.'!C319)</f>
        <v/>
      </c>
      <c r="N993" s="301" t="str">
        <f>IF('V.1.'!D319="","",'V.1.'!D319)</f>
        <v/>
      </c>
      <c r="O993" s="301" t="str">
        <f ca="1">IF('V.1.'!E319="","",'V.1.'!E319)</f>
        <v/>
      </c>
      <c r="P993" s="301" t="str">
        <f>IF('V.1.'!F319="","",'V.1.'!F319)</f>
        <v/>
      </c>
      <c r="Q993" s="301" t="str">
        <f ca="1">IF('V.1.'!R319="","",'V.1.'!R319)</f>
        <v/>
      </c>
      <c r="R993" s="301" t="str">
        <f>IF('V.1.'!H319="","",'V.1.'!H319)</f>
        <v/>
      </c>
      <c r="S993" s="301" t="str">
        <f>IF('V.1.'!I319="","",'V.1.'!I319)</f>
        <v/>
      </c>
      <c r="T993" s="301" t="str">
        <f>IF('V.1.'!J319="","",'V.1.'!J319)</f>
        <v/>
      </c>
      <c r="U993" s="205" t="str">
        <f>IF('V.1.'!L319="","",'V.1.'!L319)</f>
        <v/>
      </c>
      <c r="V993" s="205" t="str">
        <f>IF('V.1.'!M319="","",'V.1.'!M319)</f>
        <v/>
      </c>
      <c r="W993" s="205" t="str">
        <f>IF('V.1.'!N319="","",'V.1.'!N319)</f>
        <v/>
      </c>
      <c r="X993" s="205" t="str">
        <f>IF('V.1.'!O319="","",'V.1.'!O319)</f>
        <v/>
      </c>
      <c r="Y993" s="205" t="str">
        <f>IF('V.1.'!P319="","",'V.1.'!P319)</f>
        <v/>
      </c>
      <c r="Z993" s="158" t="str">
        <f>IF('V.1.'!Q319="","",'V.1.'!Q319)</f>
        <v/>
      </c>
      <c r="AA993" s="113"/>
      <c r="AB993" s="113"/>
      <c r="AC993" s="113"/>
      <c r="AD993" s="113"/>
    </row>
    <row r="994" spans="4:30" x14ac:dyDescent="0.25">
      <c r="D994" s="2454" t="str">
        <f t="shared" si="33"/>
        <v xml:space="preserve"> - </v>
      </c>
      <c r="E994" s="2454" t="str">
        <f t="shared" si="34"/>
        <v xml:space="preserve"> - </v>
      </c>
      <c r="F994" s="2421" t="s">
        <v>8625</v>
      </c>
      <c r="G994" s="1416" t="s">
        <v>5300</v>
      </c>
      <c r="H994" s="134">
        <v>5</v>
      </c>
      <c r="I994" s="135">
        <v>1</v>
      </c>
      <c r="J994" s="136">
        <v>293</v>
      </c>
      <c r="K994" s="301">
        <f>IF('V.1.'!A320="","",'V.1.'!A320)</f>
        <v>293</v>
      </c>
      <c r="L994" s="301" t="str">
        <f>IF('V.1.'!B320="","",'V.1.'!B320)</f>
        <v/>
      </c>
      <c r="M994" s="301" t="str">
        <f ca="1">IF('V.1.'!C320="","",'V.1.'!C320)</f>
        <v/>
      </c>
      <c r="N994" s="301" t="str">
        <f>IF('V.1.'!D320="","",'V.1.'!D320)</f>
        <v/>
      </c>
      <c r="O994" s="301" t="str">
        <f ca="1">IF('V.1.'!E320="","",'V.1.'!E320)</f>
        <v/>
      </c>
      <c r="P994" s="301" t="str">
        <f>IF('V.1.'!F320="","",'V.1.'!F320)</f>
        <v/>
      </c>
      <c r="Q994" s="301" t="str">
        <f ca="1">IF('V.1.'!R320="","",'V.1.'!R320)</f>
        <v/>
      </c>
      <c r="R994" s="301" t="str">
        <f>IF('V.1.'!H320="","",'V.1.'!H320)</f>
        <v/>
      </c>
      <c r="S994" s="301" t="str">
        <f>IF('V.1.'!I320="","",'V.1.'!I320)</f>
        <v/>
      </c>
      <c r="T994" s="301" t="str">
        <f>IF('V.1.'!J320="","",'V.1.'!J320)</f>
        <v/>
      </c>
      <c r="U994" s="205" t="str">
        <f>IF('V.1.'!L320="","",'V.1.'!L320)</f>
        <v/>
      </c>
      <c r="V994" s="205" t="str">
        <f>IF('V.1.'!M320="","",'V.1.'!M320)</f>
        <v/>
      </c>
      <c r="W994" s="205" t="str">
        <f>IF('V.1.'!N320="","",'V.1.'!N320)</f>
        <v/>
      </c>
      <c r="X994" s="205" t="str">
        <f>IF('V.1.'!O320="","",'V.1.'!O320)</f>
        <v/>
      </c>
      <c r="Y994" s="205" t="str">
        <f>IF('V.1.'!P320="","",'V.1.'!P320)</f>
        <v/>
      </c>
      <c r="Z994" s="158" t="str">
        <f>IF('V.1.'!Q320="","",'V.1.'!Q320)</f>
        <v/>
      </c>
      <c r="AA994" s="113"/>
      <c r="AB994" s="113"/>
      <c r="AC994" s="113"/>
      <c r="AD994" s="113"/>
    </row>
    <row r="995" spans="4:30" x14ac:dyDescent="0.25">
      <c r="D995" s="2454" t="str">
        <f t="shared" si="33"/>
        <v xml:space="preserve"> - </v>
      </c>
      <c r="E995" s="2454" t="str">
        <f t="shared" si="34"/>
        <v xml:space="preserve"> - </v>
      </c>
      <c r="F995" s="2421" t="s">
        <v>8626</v>
      </c>
      <c r="G995" s="1416" t="s">
        <v>5300</v>
      </c>
      <c r="H995" s="134">
        <v>5</v>
      </c>
      <c r="I995" s="135">
        <v>1</v>
      </c>
      <c r="J995" s="136">
        <v>294</v>
      </c>
      <c r="K995" s="301">
        <f>IF('V.1.'!A321="","",'V.1.'!A321)</f>
        <v>294</v>
      </c>
      <c r="L995" s="301" t="str">
        <f>IF('V.1.'!B321="","",'V.1.'!B321)</f>
        <v/>
      </c>
      <c r="M995" s="301" t="str">
        <f ca="1">IF('V.1.'!C321="","",'V.1.'!C321)</f>
        <v/>
      </c>
      <c r="N995" s="301" t="str">
        <f>IF('V.1.'!D321="","",'V.1.'!D321)</f>
        <v/>
      </c>
      <c r="O995" s="301" t="str">
        <f ca="1">IF('V.1.'!E321="","",'V.1.'!E321)</f>
        <v/>
      </c>
      <c r="P995" s="301" t="str">
        <f>IF('V.1.'!F321="","",'V.1.'!F321)</f>
        <v/>
      </c>
      <c r="Q995" s="301" t="str">
        <f ca="1">IF('V.1.'!R321="","",'V.1.'!R321)</f>
        <v/>
      </c>
      <c r="R995" s="301" t="str">
        <f>IF('V.1.'!H321="","",'V.1.'!H321)</f>
        <v/>
      </c>
      <c r="S995" s="301" t="str">
        <f>IF('V.1.'!I321="","",'V.1.'!I321)</f>
        <v/>
      </c>
      <c r="T995" s="301" t="str">
        <f>IF('V.1.'!J321="","",'V.1.'!J321)</f>
        <v/>
      </c>
      <c r="U995" s="205" t="str">
        <f>IF('V.1.'!L321="","",'V.1.'!L321)</f>
        <v/>
      </c>
      <c r="V995" s="205" t="str">
        <f>IF('V.1.'!M321="","",'V.1.'!M321)</f>
        <v/>
      </c>
      <c r="W995" s="205" t="str">
        <f>IF('V.1.'!N321="","",'V.1.'!N321)</f>
        <v/>
      </c>
      <c r="X995" s="205" t="str">
        <f>IF('V.1.'!O321="","",'V.1.'!O321)</f>
        <v/>
      </c>
      <c r="Y995" s="205" t="str">
        <f>IF('V.1.'!P321="","",'V.1.'!P321)</f>
        <v/>
      </c>
      <c r="Z995" s="158" t="str">
        <f>IF('V.1.'!Q321="","",'V.1.'!Q321)</f>
        <v/>
      </c>
      <c r="AA995" s="113"/>
      <c r="AB995" s="113"/>
      <c r="AC995" s="113"/>
      <c r="AD995" s="113"/>
    </row>
    <row r="996" spans="4:30" x14ac:dyDescent="0.25">
      <c r="D996" s="2454" t="str">
        <f t="shared" si="33"/>
        <v xml:space="preserve"> - </v>
      </c>
      <c r="E996" s="2454" t="str">
        <f t="shared" si="34"/>
        <v xml:space="preserve"> - </v>
      </c>
      <c r="F996" s="2421" t="s">
        <v>8627</v>
      </c>
      <c r="G996" s="1416" t="s">
        <v>5300</v>
      </c>
      <c r="H996" s="134">
        <v>5</v>
      </c>
      <c r="I996" s="135">
        <v>1</v>
      </c>
      <c r="J996" s="136">
        <v>295</v>
      </c>
      <c r="K996" s="301">
        <f>IF('V.1.'!A322="","",'V.1.'!A322)</f>
        <v>295</v>
      </c>
      <c r="L996" s="301" t="str">
        <f>IF('V.1.'!B322="","",'V.1.'!B322)</f>
        <v/>
      </c>
      <c r="M996" s="301" t="str">
        <f ca="1">IF('V.1.'!C322="","",'V.1.'!C322)</f>
        <v/>
      </c>
      <c r="N996" s="301" t="str">
        <f>IF('V.1.'!D322="","",'V.1.'!D322)</f>
        <v/>
      </c>
      <c r="O996" s="301" t="str">
        <f ca="1">IF('V.1.'!E322="","",'V.1.'!E322)</f>
        <v/>
      </c>
      <c r="P996" s="301" t="str">
        <f>IF('V.1.'!F322="","",'V.1.'!F322)</f>
        <v/>
      </c>
      <c r="Q996" s="301" t="str">
        <f ca="1">IF('V.1.'!R322="","",'V.1.'!R322)</f>
        <v/>
      </c>
      <c r="R996" s="301" t="str">
        <f>IF('V.1.'!H322="","",'V.1.'!H322)</f>
        <v/>
      </c>
      <c r="S996" s="301" t="str">
        <f>IF('V.1.'!I322="","",'V.1.'!I322)</f>
        <v/>
      </c>
      <c r="T996" s="301" t="str">
        <f>IF('V.1.'!J322="","",'V.1.'!J322)</f>
        <v/>
      </c>
      <c r="U996" s="205" t="str">
        <f>IF('V.1.'!L322="","",'V.1.'!L322)</f>
        <v/>
      </c>
      <c r="V996" s="205" t="str">
        <f>IF('V.1.'!M322="","",'V.1.'!M322)</f>
        <v/>
      </c>
      <c r="W996" s="205" t="str">
        <f>IF('V.1.'!N322="","",'V.1.'!N322)</f>
        <v/>
      </c>
      <c r="X996" s="205" t="str">
        <f>IF('V.1.'!O322="","",'V.1.'!O322)</f>
        <v/>
      </c>
      <c r="Y996" s="205" t="str">
        <f>IF('V.1.'!P322="","",'V.1.'!P322)</f>
        <v/>
      </c>
      <c r="Z996" s="158" t="str">
        <f>IF('V.1.'!Q322="","",'V.1.'!Q322)</f>
        <v/>
      </c>
      <c r="AA996" s="113"/>
      <c r="AB996" s="113"/>
      <c r="AC996" s="113"/>
      <c r="AD996" s="113"/>
    </row>
    <row r="997" spans="4:30" x14ac:dyDescent="0.25">
      <c r="D997" s="2454" t="str">
        <f t="shared" ref="D997:D1001" si="35">IF(E997=" - "," - ","CUI"&amp;TEXT(E997,"0000000000")&amp;"_Cap"&amp;H997&amp;"Pct"&amp;TEXT(I997,"000")&amp;"Rd"&amp;TEXT(J997,"000"))</f>
        <v xml:space="preserve"> - </v>
      </c>
      <c r="E997" s="2454" t="str">
        <f t="shared" si="34"/>
        <v xml:space="preserve"> - </v>
      </c>
      <c r="F997" s="2421" t="s">
        <v>8628</v>
      </c>
      <c r="G997" s="1416" t="s">
        <v>5300</v>
      </c>
      <c r="H997" s="134">
        <v>5</v>
      </c>
      <c r="I997" s="135">
        <v>1</v>
      </c>
      <c r="J997" s="136">
        <v>296</v>
      </c>
      <c r="K997" s="301">
        <f>IF('V.1.'!A323="","",'V.1.'!A323)</f>
        <v>296</v>
      </c>
      <c r="L997" s="301" t="str">
        <f>IF('V.1.'!B323="","",'V.1.'!B323)</f>
        <v/>
      </c>
      <c r="M997" s="301" t="str">
        <f ca="1">IF('V.1.'!C323="","",'V.1.'!C323)</f>
        <v/>
      </c>
      <c r="N997" s="301" t="str">
        <f>IF('V.1.'!D323="","",'V.1.'!D323)</f>
        <v/>
      </c>
      <c r="O997" s="301" t="str">
        <f ca="1">IF('V.1.'!E323="","",'V.1.'!E323)</f>
        <v/>
      </c>
      <c r="P997" s="301" t="str">
        <f>IF('V.1.'!F323="","",'V.1.'!F323)</f>
        <v/>
      </c>
      <c r="Q997" s="301" t="str">
        <f ca="1">IF('V.1.'!R323="","",'V.1.'!R323)</f>
        <v/>
      </c>
      <c r="R997" s="301" t="str">
        <f>IF('V.1.'!H323="","",'V.1.'!H323)</f>
        <v/>
      </c>
      <c r="S997" s="301" t="str">
        <f>IF('V.1.'!I323="","",'V.1.'!I323)</f>
        <v/>
      </c>
      <c r="T997" s="301" t="str">
        <f>IF('V.1.'!J323="","",'V.1.'!J323)</f>
        <v/>
      </c>
      <c r="U997" s="205" t="str">
        <f>IF('V.1.'!L323="","",'V.1.'!L323)</f>
        <v/>
      </c>
      <c r="V997" s="205" t="str">
        <f>IF('V.1.'!M323="","",'V.1.'!M323)</f>
        <v/>
      </c>
      <c r="W997" s="205" t="str">
        <f>IF('V.1.'!N323="","",'V.1.'!N323)</f>
        <v/>
      </c>
      <c r="X997" s="205" t="str">
        <f>IF('V.1.'!O323="","",'V.1.'!O323)</f>
        <v/>
      </c>
      <c r="Y997" s="205" t="str">
        <f>IF('V.1.'!P323="","",'V.1.'!P323)</f>
        <v/>
      </c>
      <c r="Z997" s="158" t="str">
        <f>IF('V.1.'!Q323="","",'V.1.'!Q323)</f>
        <v/>
      </c>
      <c r="AA997" s="113"/>
      <c r="AB997" s="113"/>
      <c r="AC997" s="113"/>
      <c r="AD997" s="113"/>
    </row>
    <row r="998" spans="4:30" x14ac:dyDescent="0.25">
      <c r="D998" s="2454" t="str">
        <f t="shared" si="35"/>
        <v xml:space="preserve"> - </v>
      </c>
      <c r="E998" s="2454" t="str">
        <f t="shared" si="34"/>
        <v xml:space="preserve"> - </v>
      </c>
      <c r="F998" s="2421" t="s">
        <v>8629</v>
      </c>
      <c r="G998" s="1416" t="s">
        <v>5300</v>
      </c>
      <c r="H998" s="134">
        <v>5</v>
      </c>
      <c r="I998" s="135">
        <v>1</v>
      </c>
      <c r="J998" s="136">
        <v>297</v>
      </c>
      <c r="K998" s="301">
        <f>IF('V.1.'!A324="","",'V.1.'!A324)</f>
        <v>297</v>
      </c>
      <c r="L998" s="301" t="str">
        <f>IF('V.1.'!B324="","",'V.1.'!B324)</f>
        <v/>
      </c>
      <c r="M998" s="301" t="str">
        <f ca="1">IF('V.1.'!C324="","",'V.1.'!C324)</f>
        <v/>
      </c>
      <c r="N998" s="301" t="str">
        <f>IF('V.1.'!D324="","",'V.1.'!D324)</f>
        <v/>
      </c>
      <c r="O998" s="301" t="str">
        <f ca="1">IF('V.1.'!E324="","",'V.1.'!E324)</f>
        <v/>
      </c>
      <c r="P998" s="301" t="str">
        <f>IF('V.1.'!F324="","",'V.1.'!F324)</f>
        <v/>
      </c>
      <c r="Q998" s="301" t="str">
        <f ca="1">IF('V.1.'!R324="","",'V.1.'!R324)</f>
        <v/>
      </c>
      <c r="R998" s="301" t="str">
        <f>IF('V.1.'!H324="","",'V.1.'!H324)</f>
        <v/>
      </c>
      <c r="S998" s="301" t="str">
        <f>IF('V.1.'!I324="","",'V.1.'!I324)</f>
        <v/>
      </c>
      <c r="T998" s="301" t="str">
        <f>IF('V.1.'!J324="","",'V.1.'!J324)</f>
        <v/>
      </c>
      <c r="U998" s="205" t="str">
        <f>IF('V.1.'!L324="","",'V.1.'!L324)</f>
        <v/>
      </c>
      <c r="V998" s="205" t="str">
        <f>IF('V.1.'!M324="","",'V.1.'!M324)</f>
        <v/>
      </c>
      <c r="W998" s="205" t="str">
        <f>IF('V.1.'!N324="","",'V.1.'!N324)</f>
        <v/>
      </c>
      <c r="X998" s="205" t="str">
        <f>IF('V.1.'!O324="","",'V.1.'!O324)</f>
        <v/>
      </c>
      <c r="Y998" s="205" t="str">
        <f>IF('V.1.'!P324="","",'V.1.'!P324)</f>
        <v/>
      </c>
      <c r="Z998" s="158" t="str">
        <f>IF('V.1.'!Q324="","",'V.1.'!Q324)</f>
        <v/>
      </c>
      <c r="AA998" s="113"/>
      <c r="AB998" s="113"/>
      <c r="AC998" s="113"/>
      <c r="AD998" s="113"/>
    </row>
    <row r="999" spans="4:30" x14ac:dyDescent="0.25">
      <c r="D999" s="2454" t="str">
        <f t="shared" si="35"/>
        <v xml:space="preserve"> - </v>
      </c>
      <c r="E999" s="2454" t="str">
        <f t="shared" si="34"/>
        <v xml:space="preserve"> - </v>
      </c>
      <c r="F999" s="2421" t="s">
        <v>8630</v>
      </c>
      <c r="G999" s="1416" t="s">
        <v>5300</v>
      </c>
      <c r="H999" s="134">
        <v>5</v>
      </c>
      <c r="I999" s="135">
        <v>1</v>
      </c>
      <c r="J999" s="136">
        <v>298</v>
      </c>
      <c r="K999" s="301">
        <f>IF('V.1.'!A325="","",'V.1.'!A325)</f>
        <v>298</v>
      </c>
      <c r="L999" s="301" t="str">
        <f>IF('V.1.'!B325="","",'V.1.'!B325)</f>
        <v/>
      </c>
      <c r="M999" s="301" t="str">
        <f ca="1">IF('V.1.'!C325="","",'V.1.'!C325)</f>
        <v/>
      </c>
      <c r="N999" s="301" t="str">
        <f>IF('V.1.'!D325="","",'V.1.'!D325)</f>
        <v/>
      </c>
      <c r="O999" s="301" t="str">
        <f ca="1">IF('V.1.'!E325="","",'V.1.'!E325)</f>
        <v/>
      </c>
      <c r="P999" s="301" t="str">
        <f>IF('V.1.'!F325="","",'V.1.'!F325)</f>
        <v/>
      </c>
      <c r="Q999" s="301" t="str">
        <f ca="1">IF('V.1.'!R325="","",'V.1.'!R325)</f>
        <v/>
      </c>
      <c r="R999" s="301" t="str">
        <f>IF('V.1.'!H325="","",'V.1.'!H325)</f>
        <v/>
      </c>
      <c r="S999" s="301" t="str">
        <f>IF('V.1.'!I325="","",'V.1.'!I325)</f>
        <v/>
      </c>
      <c r="T999" s="301" t="str">
        <f>IF('V.1.'!J325="","",'V.1.'!J325)</f>
        <v/>
      </c>
      <c r="U999" s="205" t="str">
        <f>IF('V.1.'!L325="","",'V.1.'!L325)</f>
        <v/>
      </c>
      <c r="V999" s="205" t="str">
        <f>IF('V.1.'!M325="","",'V.1.'!M325)</f>
        <v/>
      </c>
      <c r="W999" s="205" t="str">
        <f>IF('V.1.'!N325="","",'V.1.'!N325)</f>
        <v/>
      </c>
      <c r="X999" s="205" t="str">
        <f>IF('V.1.'!O325="","",'V.1.'!O325)</f>
        <v/>
      </c>
      <c r="Y999" s="205" t="str">
        <f>IF('V.1.'!P325="","",'V.1.'!P325)</f>
        <v/>
      </c>
      <c r="Z999" s="158" t="str">
        <f>IF('V.1.'!Q325="","",'V.1.'!Q325)</f>
        <v/>
      </c>
      <c r="AA999" s="113"/>
      <c r="AB999" s="113"/>
      <c r="AC999" s="113"/>
      <c r="AD999" s="113"/>
    </row>
    <row r="1000" spans="4:30" x14ac:dyDescent="0.25">
      <c r="D1000" s="2454" t="str">
        <f t="shared" si="35"/>
        <v xml:space="preserve"> - </v>
      </c>
      <c r="E1000" s="2454" t="str">
        <f t="shared" si="34"/>
        <v xml:space="preserve"> - </v>
      </c>
      <c r="F1000" s="2421" t="s">
        <v>8631</v>
      </c>
      <c r="G1000" s="1416" t="s">
        <v>5300</v>
      </c>
      <c r="H1000" s="134">
        <v>5</v>
      </c>
      <c r="I1000" s="135">
        <v>1</v>
      </c>
      <c r="J1000" s="136">
        <v>299</v>
      </c>
      <c r="K1000" s="301">
        <f>IF('V.1.'!A326="","",'V.1.'!A326)</f>
        <v>299</v>
      </c>
      <c r="L1000" s="301" t="str">
        <f>IF('V.1.'!B326="","",'V.1.'!B326)</f>
        <v/>
      </c>
      <c r="M1000" s="301" t="str">
        <f ca="1">IF('V.1.'!C326="","",'V.1.'!C326)</f>
        <v/>
      </c>
      <c r="N1000" s="301" t="str">
        <f>IF('V.1.'!D326="","",'V.1.'!D326)</f>
        <v/>
      </c>
      <c r="O1000" s="301" t="str">
        <f ca="1">IF('V.1.'!E326="","",'V.1.'!E326)</f>
        <v/>
      </c>
      <c r="P1000" s="301" t="str">
        <f>IF('V.1.'!F326="","",'V.1.'!F326)</f>
        <v/>
      </c>
      <c r="Q1000" s="301" t="str">
        <f ca="1">IF('V.1.'!R326="","",'V.1.'!R326)</f>
        <v/>
      </c>
      <c r="R1000" s="301" t="str">
        <f>IF('V.1.'!H326="","",'V.1.'!H326)</f>
        <v/>
      </c>
      <c r="S1000" s="301" t="str">
        <f>IF('V.1.'!I326="","",'V.1.'!I326)</f>
        <v/>
      </c>
      <c r="T1000" s="301" t="str">
        <f>IF('V.1.'!J326="","",'V.1.'!J326)</f>
        <v/>
      </c>
      <c r="U1000" s="205" t="str">
        <f>IF('V.1.'!L326="","",'V.1.'!L326)</f>
        <v/>
      </c>
      <c r="V1000" s="205" t="str">
        <f>IF('V.1.'!M326="","",'V.1.'!M326)</f>
        <v/>
      </c>
      <c r="W1000" s="205" t="str">
        <f>IF('V.1.'!N326="","",'V.1.'!N326)</f>
        <v/>
      </c>
      <c r="X1000" s="205" t="str">
        <f>IF('V.1.'!O326="","",'V.1.'!O326)</f>
        <v/>
      </c>
      <c r="Y1000" s="205" t="str">
        <f>IF('V.1.'!P326="","",'V.1.'!P326)</f>
        <v/>
      </c>
      <c r="Z1000" s="158" t="str">
        <f>IF('V.1.'!Q326="","",'V.1.'!Q326)</f>
        <v/>
      </c>
      <c r="AA1000" s="113"/>
      <c r="AB1000" s="113"/>
      <c r="AC1000" s="113"/>
      <c r="AD1000" s="113"/>
    </row>
    <row r="1001" spans="4:30" ht="19.5" thickBot="1" x14ac:dyDescent="0.3">
      <c r="D1001" s="2450" t="str">
        <f t="shared" si="35"/>
        <v xml:space="preserve"> - </v>
      </c>
      <c r="E1001" s="2450" t="str">
        <f t="shared" si="34"/>
        <v xml:space="preserve"> - </v>
      </c>
      <c r="F1001" s="2417" t="s">
        <v>8632</v>
      </c>
      <c r="G1001" s="1412" t="s">
        <v>5300</v>
      </c>
      <c r="H1001" s="151">
        <v>5</v>
      </c>
      <c r="I1001" s="108">
        <v>1</v>
      </c>
      <c r="J1001" s="109">
        <v>300</v>
      </c>
      <c r="K1001" s="1117">
        <f>IF('V.1.'!A327="","",'V.1.'!A327)</f>
        <v>300</v>
      </c>
      <c r="L1001" s="1117" t="str">
        <f>IF('V.1.'!B327="","",'V.1.'!B327)</f>
        <v/>
      </c>
      <c r="M1001" s="1117" t="str">
        <f ca="1">IF('V.1.'!C327="","",'V.1.'!C327)</f>
        <v/>
      </c>
      <c r="N1001" s="1117" t="str">
        <f>IF('V.1.'!D327="","",'V.1.'!D327)</f>
        <v/>
      </c>
      <c r="O1001" s="1117" t="str">
        <f ca="1">IF('V.1.'!E327="","",'V.1.'!E327)</f>
        <v/>
      </c>
      <c r="P1001" s="1117" t="str">
        <f>IF('V.1.'!F327="","",'V.1.'!F327)</f>
        <v/>
      </c>
      <c r="Q1001" s="1117" t="str">
        <f ca="1">IF('V.1.'!R327="","",'V.1.'!R327)</f>
        <v/>
      </c>
      <c r="R1001" s="1117" t="str">
        <f>IF('V.1.'!H327="","",'V.1.'!H327)</f>
        <v/>
      </c>
      <c r="S1001" s="1117" t="str">
        <f>IF('V.1.'!I327="","",'V.1.'!I327)</f>
        <v/>
      </c>
      <c r="T1001" s="1117" t="str">
        <f>IF('V.1.'!J327="","",'V.1.'!J327)</f>
        <v/>
      </c>
      <c r="U1001" s="182" t="str">
        <f>IF('V.1.'!L327="","",'V.1.'!L327)</f>
        <v/>
      </c>
      <c r="V1001" s="182" t="str">
        <f>IF('V.1.'!M327="","",'V.1.'!M327)</f>
        <v/>
      </c>
      <c r="W1001" s="182" t="str">
        <f>IF('V.1.'!N327="","",'V.1.'!N327)</f>
        <v/>
      </c>
      <c r="X1001" s="182" t="str">
        <f>IF('V.1.'!O327="","",'V.1.'!O327)</f>
        <v/>
      </c>
      <c r="Y1001" s="182" t="str">
        <f>IF('V.1.'!P327="","",'V.1.'!P327)</f>
        <v/>
      </c>
      <c r="Z1001" s="183" t="str">
        <f>IF('V.1.'!Q327="","",'V.1.'!Q327)</f>
        <v/>
      </c>
      <c r="AA1001" s="113"/>
      <c r="AB1001" s="113"/>
      <c r="AC1001" s="113"/>
      <c r="AD1001" s="113"/>
    </row>
    <row r="1002" spans="4:30" ht="19.5" thickTop="1" x14ac:dyDescent="0.25">
      <c r="AA1002" s="113"/>
      <c r="AB1002" s="113"/>
      <c r="AC1002" s="113"/>
      <c r="AD1002" s="113"/>
    </row>
  </sheetData>
  <sheetProtection algorithmName="SHA-512" hashValue="QPJ2jgk+5omkwpG/wNgXImnmhnxv3INVtRaObfC63ppWtc0jJU915uFP6MBq1f0uXKTYLwdL7CBiVT2MCo2gOQ==" saltValue="wzsmdisPbxB9rat4a14r7A==" spinCount="100000" sheet="1" objects="1" scenarios="1"/>
  <phoneticPr fontId="15" type="noConversion"/>
  <pageMargins left="0.7" right="0.7" top="0.75" bottom="0.75" header="0.3" footer="0.3"/>
  <pageSetup paperSize="9" orientation="portrait"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3">
    <tabColor rgb="FF0070C0"/>
  </sheetPr>
  <dimension ref="A1:BR5713"/>
  <sheetViews>
    <sheetView zoomScaleNormal="100" workbookViewId="0">
      <pane ySplit="1" topLeftCell="A61" activePane="bottomLeft" state="frozen"/>
      <selection activeCell="J12" sqref="J12"/>
      <selection pane="bottomLeft" activeCell="Z68" sqref="Z68"/>
    </sheetView>
  </sheetViews>
  <sheetFormatPr defaultColWidth="8.875" defaultRowHeight="15" x14ac:dyDescent="0.25"/>
  <cols>
    <col min="1" max="1" width="6.375" style="1709" bestFit="1" customWidth="1"/>
    <col min="2" max="2" width="10.875" style="1709" customWidth="1"/>
    <col min="3" max="3" width="7.125" style="1002" bestFit="1" customWidth="1"/>
    <col min="4" max="4" width="8.125" style="1002" bestFit="1" customWidth="1"/>
    <col min="5" max="5" width="6.625" style="1002" customWidth="1"/>
    <col min="6" max="6" width="16.75" style="1003" customWidth="1"/>
    <col min="7" max="7" width="30.875" style="1002" customWidth="1"/>
    <col min="8" max="8" width="6.25" style="1016" bestFit="1" customWidth="1"/>
    <col min="9" max="9" width="38.5" style="997" customWidth="1"/>
    <col min="10" max="10" width="8.5" style="1016" bestFit="1" customWidth="1"/>
    <col min="11" max="11" width="38.5" style="997" customWidth="1"/>
    <col min="12" max="13" width="16.75" style="1005" customWidth="1"/>
    <col min="14" max="14" width="7.625" style="1738" customWidth="1"/>
    <col min="15" max="15" width="12.75" style="1005" customWidth="1"/>
    <col min="16" max="24" width="12.625" style="1005" customWidth="1"/>
    <col min="25" max="25" width="50.625" style="1006" customWidth="1"/>
    <col min="26" max="26" width="125.625" style="1006" customWidth="1"/>
    <col min="27" max="27" width="8.875" style="2205"/>
    <col min="28" max="28" width="6.375" style="3036" bestFit="1" customWidth="1"/>
    <col min="29" max="29" width="8.875" style="2205"/>
    <col min="30" max="45" width="8.875" style="945"/>
    <col min="46" max="46" width="50.75" style="302" customWidth="1"/>
    <col min="47" max="47" width="10.75" style="1429" customWidth="1"/>
    <col min="48" max="50" width="6.75" style="113" customWidth="1"/>
    <col min="51" max="51" width="12.625" style="304" customWidth="1"/>
    <col min="52" max="52" width="11.625" style="304" customWidth="1"/>
    <col min="53" max="70" width="14.625" style="120" customWidth="1"/>
    <col min="71" max="16384" width="8.875" style="945"/>
  </cols>
  <sheetData>
    <row r="1" spans="1:70" ht="21" customHeight="1" thickBot="1" x14ac:dyDescent="0.3">
      <c r="A1" s="1704">
        <v>0</v>
      </c>
      <c r="B1" s="1704" t="s">
        <v>1079</v>
      </c>
      <c r="C1" s="972" t="s">
        <v>45</v>
      </c>
      <c r="D1" s="1793" t="s">
        <v>10473</v>
      </c>
      <c r="E1" s="972" t="s">
        <v>4225</v>
      </c>
      <c r="F1" s="973" t="s">
        <v>1089</v>
      </c>
      <c r="G1" s="972" t="s">
        <v>1087</v>
      </c>
      <c r="H1" s="973" t="s">
        <v>1088</v>
      </c>
      <c r="I1" s="974" t="s">
        <v>3959</v>
      </c>
      <c r="J1" s="973" t="s">
        <v>4102</v>
      </c>
      <c r="K1" s="974" t="s">
        <v>3960</v>
      </c>
      <c r="L1" s="975" t="s">
        <v>3963</v>
      </c>
      <c r="M1" s="975" t="s">
        <v>3964</v>
      </c>
      <c r="N1" s="976" t="s">
        <v>1269</v>
      </c>
      <c r="O1" s="977" t="s">
        <v>1272</v>
      </c>
      <c r="P1" s="977" t="s">
        <v>1273</v>
      </c>
      <c r="Q1" s="977" t="s">
        <v>1274</v>
      </c>
      <c r="R1" s="977" t="s">
        <v>1275</v>
      </c>
      <c r="S1" s="977" t="s">
        <v>1276</v>
      </c>
      <c r="T1" s="977" t="s">
        <v>4284</v>
      </c>
      <c r="U1" s="977" t="s">
        <v>4285</v>
      </c>
      <c r="V1" s="977" t="s">
        <v>4286</v>
      </c>
      <c r="W1" s="977" t="s">
        <v>4295</v>
      </c>
      <c r="X1" s="977" t="s">
        <v>11223</v>
      </c>
      <c r="Y1" s="978" t="s">
        <v>442</v>
      </c>
      <c r="Z1" s="978" t="s">
        <v>9292</v>
      </c>
      <c r="AA1" s="2204" t="s">
        <v>4440</v>
      </c>
      <c r="AB1" s="3036" t="s">
        <v>45</v>
      </c>
      <c r="AC1" s="2205" t="s">
        <v>9447</v>
      </c>
      <c r="AT1" s="107" t="s">
        <v>20</v>
      </c>
      <c r="AU1" s="108" t="s">
        <v>9744</v>
      </c>
      <c r="AV1" s="108" t="s">
        <v>0</v>
      </c>
      <c r="AW1" s="109" t="s">
        <v>1</v>
      </c>
      <c r="AX1" s="110" t="s">
        <v>2</v>
      </c>
      <c r="AY1" s="111" t="s">
        <v>120</v>
      </c>
      <c r="AZ1" s="111" t="s">
        <v>332</v>
      </c>
      <c r="BA1" s="112">
        <v>1</v>
      </c>
      <c r="BB1" s="112">
        <v>2</v>
      </c>
      <c r="BC1" s="112">
        <v>3</v>
      </c>
      <c r="BD1" s="112">
        <v>4</v>
      </c>
      <c r="BE1" s="112">
        <v>5</v>
      </c>
      <c r="BF1" s="112">
        <v>6</v>
      </c>
      <c r="BG1" s="112">
        <v>7</v>
      </c>
      <c r="BH1" s="112">
        <v>8</v>
      </c>
      <c r="BI1" s="112">
        <v>9</v>
      </c>
      <c r="BJ1" s="112">
        <v>10</v>
      </c>
      <c r="BK1" s="112">
        <v>11</v>
      </c>
      <c r="BL1" s="112">
        <v>12</v>
      </c>
      <c r="BM1" s="112">
        <v>13</v>
      </c>
      <c r="BN1" s="112">
        <v>14</v>
      </c>
      <c r="BO1" s="112">
        <v>15</v>
      </c>
      <c r="BP1" s="112">
        <v>16</v>
      </c>
      <c r="BQ1" s="112">
        <v>17</v>
      </c>
      <c r="BR1" s="112">
        <v>18</v>
      </c>
    </row>
    <row r="2" spans="1:70" ht="18.75" x14ac:dyDescent="0.25">
      <c r="A2" s="1705">
        <f>IF(D2="DA",IF(ISERROR(N2),A1+1,IF(N2=1,A1+1,A1)),A1)</f>
        <v>0</v>
      </c>
      <c r="B2" s="1705">
        <f t="shared" ref="B2:B3" si="0">VALUE("1"&amp;TEXT(C2,"0000")&amp;TEXT(E2,"000"))</f>
        <v>10001001</v>
      </c>
      <c r="C2" s="980">
        <v>1</v>
      </c>
      <c r="D2" s="1792" t="s">
        <v>447</v>
      </c>
      <c r="E2" s="980">
        <v>1</v>
      </c>
      <c r="F2" s="981" t="s">
        <v>5003</v>
      </c>
      <c r="G2" s="980" t="s">
        <v>5004</v>
      </c>
      <c r="H2" s="982" t="s">
        <v>345</v>
      </c>
      <c r="I2" s="983" t="s">
        <v>5005</v>
      </c>
      <c r="J2" s="984" t="s">
        <v>4224</v>
      </c>
      <c r="K2" s="983">
        <v>12</v>
      </c>
      <c r="L2" s="985">
        <f>BA24</f>
        <v>0</v>
      </c>
      <c r="M2" s="985">
        <f>12</f>
        <v>12</v>
      </c>
      <c r="N2" s="1723">
        <f>IF(L2&lt;=12,0,1)</f>
        <v>0</v>
      </c>
      <c r="O2" s="985"/>
      <c r="P2" s="985"/>
      <c r="Q2" s="985"/>
      <c r="R2" s="985"/>
      <c r="S2" s="985"/>
      <c r="T2" s="985"/>
      <c r="U2" s="985"/>
      <c r="V2" s="985"/>
      <c r="W2" s="985"/>
      <c r="X2" s="985"/>
      <c r="Y2" s="986"/>
      <c r="Z2" s="1341" t="s">
        <v>9403</v>
      </c>
      <c r="AA2" s="2205">
        <f t="shared" ref="AA2:AA65" si="1">COUNTIF(B:B,B2)</f>
        <v>1</v>
      </c>
      <c r="AB2" s="3036">
        <f>C2</f>
        <v>1</v>
      </c>
      <c r="AT2" s="114" t="s">
        <v>1230</v>
      </c>
      <c r="AU2" s="1411"/>
      <c r="AV2" s="115">
        <v>1</v>
      </c>
      <c r="AW2" s="115">
        <v>1</v>
      </c>
      <c r="AX2" s="115">
        <v>0</v>
      </c>
      <c r="AY2" s="116" t="s">
        <v>215</v>
      </c>
      <c r="AZ2" s="116" t="s">
        <v>215</v>
      </c>
      <c r="BA2" s="117" t="s">
        <v>44</v>
      </c>
      <c r="BB2" s="118"/>
      <c r="BC2" s="119"/>
      <c r="BD2" s="119"/>
      <c r="BE2" s="119"/>
      <c r="BF2" s="119"/>
      <c r="BG2" s="119"/>
      <c r="BH2" s="119"/>
      <c r="BI2" s="119"/>
      <c r="BJ2" s="119"/>
      <c r="BK2" s="119"/>
      <c r="BL2" s="119"/>
      <c r="BM2" s="119"/>
      <c r="BN2" s="119"/>
      <c r="BO2" s="119"/>
      <c r="BP2" s="119"/>
      <c r="BQ2" s="119"/>
      <c r="BR2" s="119" t="s">
        <v>215</v>
      </c>
    </row>
    <row r="3" spans="1:70" ht="15.75" thickBot="1" x14ac:dyDescent="0.3">
      <c r="A3" s="1706">
        <f t="shared" ref="A3:A66" si="2">IF(D3="DA",IF(ISERROR(N3),A2+1,IF(N3=1,A2+1,A2)),A2)</f>
        <v>0</v>
      </c>
      <c r="B3" s="1706">
        <f t="shared" si="0"/>
        <v>10002001</v>
      </c>
      <c r="C3" s="987">
        <v>2</v>
      </c>
      <c r="D3" s="1794" t="s">
        <v>447</v>
      </c>
      <c r="E3" s="987">
        <v>1</v>
      </c>
      <c r="F3" s="988" t="s">
        <v>5003</v>
      </c>
      <c r="G3" s="987" t="s">
        <v>5006</v>
      </c>
      <c r="H3" s="989" t="s">
        <v>345</v>
      </c>
      <c r="I3" s="990" t="s">
        <v>5042</v>
      </c>
      <c r="J3" s="991" t="s">
        <v>4224</v>
      </c>
      <c r="K3" s="990">
        <v>12</v>
      </c>
      <c r="L3" s="992">
        <f>BB24</f>
        <v>0</v>
      </c>
      <c r="M3" s="992">
        <f>12</f>
        <v>12</v>
      </c>
      <c r="N3" s="1722">
        <f>IF(L3&lt;=12,0,1)</f>
        <v>0</v>
      </c>
      <c r="O3" s="992"/>
      <c r="P3" s="992"/>
      <c r="Q3" s="992"/>
      <c r="R3" s="992"/>
      <c r="S3" s="992"/>
      <c r="T3" s="992"/>
      <c r="U3" s="992"/>
      <c r="V3" s="992"/>
      <c r="W3" s="992"/>
      <c r="X3" s="2110"/>
      <c r="Y3" s="993"/>
      <c r="Z3" s="1342" t="s">
        <v>11025</v>
      </c>
      <c r="AA3" s="2205">
        <f t="shared" si="1"/>
        <v>1</v>
      </c>
      <c r="AB3" s="3036">
        <f t="shared" ref="AB3:AB66" si="3">C3</f>
        <v>2</v>
      </c>
      <c r="AT3" s="150" t="s">
        <v>9294</v>
      </c>
      <c r="AU3" s="1412" t="s">
        <v>9745</v>
      </c>
      <c r="AV3" s="151"/>
      <c r="AW3" s="108"/>
      <c r="AX3" s="109"/>
      <c r="AY3" s="152"/>
      <c r="AZ3" s="152"/>
      <c r="BA3" s="1125" t="str">
        <f>Adm!A6</f>
        <v>CS</v>
      </c>
      <c r="BR3" s="120" t="s">
        <v>215</v>
      </c>
    </row>
    <row r="4" spans="1:70" ht="15.75" thickTop="1" x14ac:dyDescent="0.25">
      <c r="A4" s="1706">
        <f t="shared" si="2"/>
        <v>0</v>
      </c>
      <c r="B4" s="1706">
        <f t="shared" ref="B4:B87" si="4">VALUE("1"&amp;TEXT(C4,"0000")&amp;TEXT(E4,"000"))</f>
        <v>10003001</v>
      </c>
      <c r="C4" s="987">
        <v>3</v>
      </c>
      <c r="D4" s="1794" t="s">
        <v>447</v>
      </c>
      <c r="E4" s="987">
        <v>1</v>
      </c>
      <c r="F4" s="988" t="s">
        <v>5003</v>
      </c>
      <c r="G4" s="987" t="s">
        <v>5007</v>
      </c>
      <c r="H4" s="989" t="s">
        <v>345</v>
      </c>
      <c r="I4" s="990" t="s">
        <v>5043</v>
      </c>
      <c r="J4" s="991" t="s">
        <v>4224</v>
      </c>
      <c r="K4" s="990">
        <v>12</v>
      </c>
      <c r="L4" s="992">
        <f>BC24</f>
        <v>0</v>
      </c>
      <c r="M4" s="992">
        <f>12</f>
        <v>12</v>
      </c>
      <c r="N4" s="1722">
        <f>IF(L4&lt;=12,0,1)</f>
        <v>0</v>
      </c>
      <c r="O4" s="992"/>
      <c r="P4" s="992"/>
      <c r="Q4" s="992"/>
      <c r="R4" s="992"/>
      <c r="S4" s="992"/>
      <c r="T4" s="992"/>
      <c r="U4" s="992"/>
      <c r="V4" s="992"/>
      <c r="W4" s="992"/>
      <c r="X4" s="2110"/>
      <c r="Y4" s="993"/>
      <c r="Z4" s="1342" t="s">
        <v>11016</v>
      </c>
      <c r="AA4" s="2205">
        <f t="shared" si="1"/>
        <v>1</v>
      </c>
      <c r="AB4" s="3036">
        <f t="shared" si="3"/>
        <v>3</v>
      </c>
      <c r="AT4" s="1120" t="s">
        <v>1214</v>
      </c>
      <c r="AU4" s="1413" t="s">
        <v>5299</v>
      </c>
      <c r="AV4" s="1121">
        <v>1</v>
      </c>
      <c r="AW4" s="1122">
        <v>1</v>
      </c>
      <c r="AX4" s="1123">
        <v>1</v>
      </c>
      <c r="AY4" s="1119"/>
      <c r="AZ4" s="1119"/>
      <c r="BA4" s="1124" t="str">
        <f>IF(Chestionar!M4="","",Chestionar!M4)</f>
        <v/>
      </c>
      <c r="BB4" s="120" t="str">
        <f>Adm!$C$4</f>
        <v>I.1.</v>
      </c>
      <c r="BR4" s="120" t="s">
        <v>215</v>
      </c>
    </row>
    <row r="5" spans="1:70" ht="15.75" thickBot="1" x14ac:dyDescent="0.3">
      <c r="A5" s="1706">
        <f t="shared" si="2"/>
        <v>0</v>
      </c>
      <c r="B5" s="1706">
        <f t="shared" si="4"/>
        <v>10004001</v>
      </c>
      <c r="C5" s="987">
        <v>4</v>
      </c>
      <c r="D5" s="1794" t="s">
        <v>447</v>
      </c>
      <c r="E5" s="987">
        <v>1</v>
      </c>
      <c r="F5" s="988" t="s">
        <v>5003</v>
      </c>
      <c r="G5" s="987" t="s">
        <v>5008</v>
      </c>
      <c r="H5" s="989" t="s">
        <v>345</v>
      </c>
      <c r="I5" s="990" t="s">
        <v>5005</v>
      </c>
      <c r="J5" s="991" t="s">
        <v>4103</v>
      </c>
      <c r="K5" s="990" t="s">
        <v>10857</v>
      </c>
      <c r="L5" s="992">
        <f>BA24</f>
        <v>0</v>
      </c>
      <c r="M5" s="992">
        <f>BC24 - BB24 + 1</f>
        <v>1</v>
      </c>
      <c r="N5" s="1722">
        <f>IF(OR(L5=0,L5=12,L5=M5),0,1)</f>
        <v>0</v>
      </c>
      <c r="O5" s="992"/>
      <c r="P5" s="992"/>
      <c r="Q5" s="992"/>
      <c r="R5" s="992"/>
      <c r="S5" s="992"/>
      <c r="T5" s="992"/>
      <c r="U5" s="992"/>
      <c r="V5" s="992"/>
      <c r="W5" s="992"/>
      <c r="X5" s="2110"/>
      <c r="Y5" s="993"/>
      <c r="Z5" s="1342" t="s">
        <v>10858</v>
      </c>
      <c r="AA5" s="2205">
        <f t="shared" si="1"/>
        <v>1</v>
      </c>
      <c r="AB5" s="3036">
        <f t="shared" si="3"/>
        <v>4</v>
      </c>
      <c r="AT5" s="121" t="s">
        <v>1215</v>
      </c>
      <c r="AU5" s="1414" t="s">
        <v>5299</v>
      </c>
      <c r="AV5" s="122">
        <v>1</v>
      </c>
      <c r="AW5" s="123">
        <v>1</v>
      </c>
      <c r="AX5" s="124">
        <v>2</v>
      </c>
      <c r="AY5" s="125"/>
      <c r="AZ5" s="125"/>
      <c r="BA5" s="126" t="str">
        <f>IF(Chestionar!M5="","",Chestionar!M5)</f>
        <v/>
      </c>
      <c r="BR5" s="120" t="s">
        <v>215</v>
      </c>
    </row>
    <row r="6" spans="1:70" ht="15.75" thickTop="1" x14ac:dyDescent="0.25">
      <c r="A6" s="1706">
        <f t="shared" si="2"/>
        <v>0</v>
      </c>
      <c r="B6" s="1706">
        <f t="shared" si="4"/>
        <v>10005001</v>
      </c>
      <c r="C6" s="987">
        <v>5</v>
      </c>
      <c r="D6" s="1794" t="s">
        <v>447</v>
      </c>
      <c r="E6" s="987">
        <v>1</v>
      </c>
      <c r="F6" s="988" t="s">
        <v>5003</v>
      </c>
      <c r="G6" s="987" t="s">
        <v>5009</v>
      </c>
      <c r="H6" s="989" t="s">
        <v>345</v>
      </c>
      <c r="I6" s="990" t="s">
        <v>5042</v>
      </c>
      <c r="J6" s="991" t="s">
        <v>4224</v>
      </c>
      <c r="K6" s="990" t="s">
        <v>5043</v>
      </c>
      <c r="L6" s="992">
        <f>BB24</f>
        <v>0</v>
      </c>
      <c r="M6" s="992">
        <f>BC24</f>
        <v>0</v>
      </c>
      <c r="N6" s="1722">
        <f>IF(L6&lt;=12,0,1)</f>
        <v>0</v>
      </c>
      <c r="O6" s="992"/>
      <c r="P6" s="992"/>
      <c r="Q6" s="992"/>
      <c r="R6" s="992"/>
      <c r="S6" s="992"/>
      <c r="T6" s="992"/>
      <c r="U6" s="992"/>
      <c r="V6" s="992"/>
      <c r="W6" s="992"/>
      <c r="X6" s="2110"/>
      <c r="Y6" s="993"/>
      <c r="Z6" s="1342" t="s">
        <v>9404</v>
      </c>
      <c r="AA6" s="2205">
        <f t="shared" si="1"/>
        <v>1</v>
      </c>
      <c r="AB6" s="3036">
        <f t="shared" si="3"/>
        <v>5</v>
      </c>
      <c r="AT6" s="127" t="s">
        <v>1216</v>
      </c>
      <c r="AU6" s="1415" t="s">
        <v>5299</v>
      </c>
      <c r="AV6" s="128">
        <v>1</v>
      </c>
      <c r="AW6" s="129">
        <v>1</v>
      </c>
      <c r="AX6" s="130">
        <v>3</v>
      </c>
      <c r="AY6" s="131"/>
      <c r="AZ6" s="131"/>
      <c r="BA6" s="132" t="str">
        <f>IF(Chestionar!M6="","",Chestionar!M6)</f>
        <v/>
      </c>
      <c r="BR6" s="120" t="s">
        <v>215</v>
      </c>
    </row>
    <row r="7" spans="1:70" x14ac:dyDescent="0.25">
      <c r="A7" s="1706">
        <f t="shared" si="2"/>
        <v>0</v>
      </c>
      <c r="B7" s="1706">
        <f t="shared" si="4"/>
        <v>10006001</v>
      </c>
      <c r="C7" s="987">
        <v>6</v>
      </c>
      <c r="D7" s="988" t="s">
        <v>446</v>
      </c>
      <c r="E7" s="987">
        <v>1</v>
      </c>
      <c r="F7" s="988"/>
      <c r="G7" s="987"/>
      <c r="H7" s="989"/>
      <c r="I7" s="990"/>
      <c r="J7" s="991"/>
      <c r="K7" s="990"/>
      <c r="L7" s="992"/>
      <c r="M7" s="992"/>
      <c r="N7" s="1722" t="s">
        <v>4249</v>
      </c>
      <c r="O7" s="992"/>
      <c r="P7" s="992"/>
      <c r="Q7" s="992"/>
      <c r="R7" s="992"/>
      <c r="S7" s="992"/>
      <c r="T7" s="992"/>
      <c r="U7" s="992"/>
      <c r="V7" s="992"/>
      <c r="W7" s="992"/>
      <c r="X7" s="2110"/>
      <c r="Y7" s="993"/>
      <c r="Z7" s="993"/>
      <c r="AA7" s="2205">
        <f t="shared" si="1"/>
        <v>1</v>
      </c>
      <c r="AB7" s="3036">
        <f t="shared" si="3"/>
        <v>6</v>
      </c>
      <c r="AT7" s="133" t="s">
        <v>1217</v>
      </c>
      <c r="AU7" s="1416" t="s">
        <v>5299</v>
      </c>
      <c r="AV7" s="134">
        <v>1</v>
      </c>
      <c r="AW7" s="135">
        <v>1</v>
      </c>
      <c r="AX7" s="136">
        <v>4</v>
      </c>
      <c r="AY7" s="137"/>
      <c r="AZ7" s="137"/>
      <c r="BA7" s="132" t="str">
        <f>IF(Chestionar!M7="","",Chestionar!M7)</f>
        <v/>
      </c>
      <c r="BR7" s="120" t="s">
        <v>215</v>
      </c>
    </row>
    <row r="8" spans="1:70" x14ac:dyDescent="0.25">
      <c r="A8" s="1706">
        <f t="shared" si="2"/>
        <v>0</v>
      </c>
      <c r="B8" s="1706">
        <f t="shared" si="4"/>
        <v>10007001</v>
      </c>
      <c r="C8" s="987">
        <v>7</v>
      </c>
      <c r="D8" s="988" t="s">
        <v>446</v>
      </c>
      <c r="E8" s="987">
        <v>1</v>
      </c>
      <c r="F8" s="988"/>
      <c r="G8" s="987"/>
      <c r="H8" s="989"/>
      <c r="I8" s="990"/>
      <c r="J8" s="991"/>
      <c r="K8" s="990"/>
      <c r="L8" s="992"/>
      <c r="M8" s="992"/>
      <c r="N8" s="1722" t="s">
        <v>4249</v>
      </c>
      <c r="O8" s="992"/>
      <c r="P8" s="992"/>
      <c r="Q8" s="992"/>
      <c r="R8" s="992"/>
      <c r="S8" s="992"/>
      <c r="T8" s="992"/>
      <c r="U8" s="992"/>
      <c r="V8" s="992"/>
      <c r="W8" s="992"/>
      <c r="X8" s="2110"/>
      <c r="Y8" s="993"/>
      <c r="Z8" s="993"/>
      <c r="AA8" s="2205">
        <f t="shared" si="1"/>
        <v>1</v>
      </c>
      <c r="AB8" s="3036">
        <f t="shared" si="3"/>
        <v>7</v>
      </c>
      <c r="AT8" s="133" t="s">
        <v>1218</v>
      </c>
      <c r="AU8" s="1416" t="s">
        <v>5299</v>
      </c>
      <c r="AV8" s="134">
        <v>1</v>
      </c>
      <c r="AW8" s="135">
        <v>1</v>
      </c>
      <c r="AX8" s="136">
        <v>5</v>
      </c>
      <c r="AY8" s="137"/>
      <c r="AZ8" s="137"/>
      <c r="BA8" s="132" t="str">
        <f>IF(Chestionar!M8="","",Chestionar!M8)</f>
        <v/>
      </c>
      <c r="BR8" s="120" t="s">
        <v>215</v>
      </c>
    </row>
    <row r="9" spans="1:70" x14ac:dyDescent="0.25">
      <c r="A9" s="1706">
        <f t="shared" si="2"/>
        <v>0</v>
      </c>
      <c r="B9" s="1706">
        <f t="shared" si="4"/>
        <v>10008001</v>
      </c>
      <c r="C9" s="987">
        <v>8</v>
      </c>
      <c r="D9" s="988" t="s">
        <v>446</v>
      </c>
      <c r="E9" s="987">
        <v>1</v>
      </c>
      <c r="F9" s="988"/>
      <c r="G9" s="987"/>
      <c r="H9" s="989"/>
      <c r="I9" s="990"/>
      <c r="J9" s="991"/>
      <c r="K9" s="990"/>
      <c r="L9" s="992"/>
      <c r="M9" s="992"/>
      <c r="N9" s="1722" t="s">
        <v>4249</v>
      </c>
      <c r="O9" s="992"/>
      <c r="P9" s="992"/>
      <c r="Q9" s="992"/>
      <c r="R9" s="992"/>
      <c r="S9" s="992"/>
      <c r="T9" s="992"/>
      <c r="U9" s="992"/>
      <c r="V9" s="992"/>
      <c r="W9" s="992"/>
      <c r="X9" s="2110"/>
      <c r="Y9" s="993"/>
      <c r="Z9" s="993"/>
      <c r="AA9" s="2205">
        <f t="shared" si="1"/>
        <v>1</v>
      </c>
      <c r="AB9" s="3036">
        <f t="shared" si="3"/>
        <v>8</v>
      </c>
      <c r="AT9" s="133" t="s">
        <v>398</v>
      </c>
      <c r="AU9" s="1416" t="s">
        <v>5299</v>
      </c>
      <c r="AV9" s="134">
        <v>1</v>
      </c>
      <c r="AW9" s="135">
        <v>1</v>
      </c>
      <c r="AX9" s="136">
        <v>6</v>
      </c>
      <c r="AY9" s="137"/>
      <c r="AZ9" s="137"/>
      <c r="BA9" s="132" t="str">
        <f>IF(Chestionar!M9="","",Chestionar!M9)</f>
        <v/>
      </c>
      <c r="BR9" s="120" t="s">
        <v>215</v>
      </c>
    </row>
    <row r="10" spans="1:70" x14ac:dyDescent="0.25">
      <c r="A10" s="1706">
        <f t="shared" si="2"/>
        <v>0</v>
      </c>
      <c r="B10" s="1706">
        <f t="shared" si="4"/>
        <v>10009001</v>
      </c>
      <c r="C10" s="987">
        <v>9</v>
      </c>
      <c r="D10" s="988" t="s">
        <v>446</v>
      </c>
      <c r="E10" s="987">
        <v>1</v>
      </c>
      <c r="F10" s="988"/>
      <c r="G10" s="987"/>
      <c r="H10" s="989"/>
      <c r="I10" s="990"/>
      <c r="J10" s="991"/>
      <c r="K10" s="990"/>
      <c r="L10" s="992"/>
      <c r="M10" s="992"/>
      <c r="N10" s="1722" t="s">
        <v>4249</v>
      </c>
      <c r="O10" s="992"/>
      <c r="P10" s="992"/>
      <c r="Q10" s="992"/>
      <c r="R10" s="992"/>
      <c r="S10" s="992"/>
      <c r="T10" s="992"/>
      <c r="U10" s="992"/>
      <c r="V10" s="992"/>
      <c r="W10" s="992"/>
      <c r="X10" s="2110"/>
      <c r="Y10" s="993"/>
      <c r="Z10" s="993"/>
      <c r="AA10" s="2205">
        <f t="shared" si="1"/>
        <v>1</v>
      </c>
      <c r="AB10" s="3036">
        <f t="shared" si="3"/>
        <v>9</v>
      </c>
      <c r="AT10" s="133" t="s">
        <v>426</v>
      </c>
      <c r="AU10" s="1416" t="s">
        <v>5299</v>
      </c>
      <c r="AV10" s="134">
        <v>1</v>
      </c>
      <c r="AW10" s="135">
        <v>1</v>
      </c>
      <c r="AX10" s="136">
        <v>7</v>
      </c>
      <c r="AY10" s="137"/>
      <c r="AZ10" s="137"/>
      <c r="BA10" s="132" t="str">
        <f>IF(Chestionar!M10="","",Chestionar!M10)</f>
        <v/>
      </c>
      <c r="BR10" s="120" t="s">
        <v>215</v>
      </c>
    </row>
    <row r="11" spans="1:70" x14ac:dyDescent="0.25">
      <c r="A11" s="1706">
        <f t="shared" si="2"/>
        <v>0</v>
      </c>
      <c r="B11" s="1706">
        <f t="shared" si="4"/>
        <v>10010001</v>
      </c>
      <c r="C11" s="987">
        <v>10</v>
      </c>
      <c r="D11" s="988" t="s">
        <v>446</v>
      </c>
      <c r="E11" s="987">
        <v>1</v>
      </c>
      <c r="F11" s="988"/>
      <c r="G11" s="987"/>
      <c r="H11" s="989"/>
      <c r="I11" s="990"/>
      <c r="J11" s="991"/>
      <c r="K11" s="990"/>
      <c r="L11" s="992"/>
      <c r="M11" s="992"/>
      <c r="N11" s="1722" t="s">
        <v>4249</v>
      </c>
      <c r="O11" s="992"/>
      <c r="P11" s="992"/>
      <c r="Q11" s="992"/>
      <c r="R11" s="992"/>
      <c r="S11" s="992"/>
      <c r="T11" s="992"/>
      <c r="U11" s="992"/>
      <c r="V11" s="992"/>
      <c r="W11" s="992"/>
      <c r="X11" s="2110"/>
      <c r="Y11" s="993"/>
      <c r="Z11" s="993"/>
      <c r="AA11" s="2205">
        <f t="shared" si="1"/>
        <v>1</v>
      </c>
      <c r="AB11" s="3036">
        <f t="shared" si="3"/>
        <v>10</v>
      </c>
      <c r="AT11" s="133" t="s">
        <v>3956</v>
      </c>
      <c r="AU11" s="1416" t="s">
        <v>5299</v>
      </c>
      <c r="AV11" s="134">
        <v>1</v>
      </c>
      <c r="AW11" s="135">
        <v>1</v>
      </c>
      <c r="AX11" s="136">
        <v>8</v>
      </c>
      <c r="AY11" s="137"/>
      <c r="AZ11" s="137"/>
      <c r="BA11" s="139" t="str">
        <f>IF(Chestionar!M11="","",Chestionar!M11)</f>
        <v/>
      </c>
      <c r="BR11" s="120" t="s">
        <v>215</v>
      </c>
    </row>
    <row r="12" spans="1:70" x14ac:dyDescent="0.25">
      <c r="A12" s="1706">
        <f t="shared" si="2"/>
        <v>0</v>
      </c>
      <c r="B12" s="1706">
        <f t="shared" si="4"/>
        <v>10011001</v>
      </c>
      <c r="C12" s="987">
        <v>11</v>
      </c>
      <c r="D12" s="988" t="s">
        <v>446</v>
      </c>
      <c r="E12" s="987">
        <v>1</v>
      </c>
      <c r="F12" s="988"/>
      <c r="G12" s="987"/>
      <c r="H12" s="989"/>
      <c r="I12" s="990"/>
      <c r="J12" s="991"/>
      <c r="K12" s="990"/>
      <c r="L12" s="992"/>
      <c r="M12" s="992"/>
      <c r="N12" s="1722" t="s">
        <v>4249</v>
      </c>
      <c r="O12" s="992"/>
      <c r="P12" s="992"/>
      <c r="Q12" s="992"/>
      <c r="R12" s="992"/>
      <c r="S12" s="992"/>
      <c r="T12" s="992"/>
      <c r="U12" s="992"/>
      <c r="V12" s="992"/>
      <c r="W12" s="992"/>
      <c r="X12" s="2110"/>
      <c r="Y12" s="993"/>
      <c r="Z12" s="993"/>
      <c r="AA12" s="2205">
        <f t="shared" si="1"/>
        <v>1</v>
      </c>
      <c r="AB12" s="3036">
        <f t="shared" si="3"/>
        <v>11</v>
      </c>
      <c r="AT12" s="133" t="s">
        <v>1220</v>
      </c>
      <c r="AU12" s="1416" t="s">
        <v>5299</v>
      </c>
      <c r="AV12" s="134">
        <v>1</v>
      </c>
      <c r="AW12" s="135">
        <v>1</v>
      </c>
      <c r="AX12" s="136">
        <v>9</v>
      </c>
      <c r="AY12" s="137"/>
      <c r="AZ12" s="137"/>
      <c r="BA12" s="138" t="str">
        <f>IF(Chestionar!M12="","",Chestionar!M12)</f>
        <v/>
      </c>
      <c r="BR12" s="120" t="s">
        <v>215</v>
      </c>
    </row>
    <row r="13" spans="1:70" x14ac:dyDescent="0.25">
      <c r="A13" s="1706">
        <f t="shared" si="2"/>
        <v>0</v>
      </c>
      <c r="B13" s="1706">
        <f t="shared" si="4"/>
        <v>10012001</v>
      </c>
      <c r="C13" s="987">
        <v>12</v>
      </c>
      <c r="D13" s="988" t="s">
        <v>446</v>
      </c>
      <c r="E13" s="987">
        <v>1</v>
      </c>
      <c r="F13" s="988"/>
      <c r="G13" s="987"/>
      <c r="H13" s="989"/>
      <c r="I13" s="990"/>
      <c r="J13" s="991"/>
      <c r="K13" s="990"/>
      <c r="L13" s="992"/>
      <c r="M13" s="992"/>
      <c r="N13" s="1722" t="s">
        <v>4249</v>
      </c>
      <c r="O13" s="992"/>
      <c r="P13" s="992"/>
      <c r="Q13" s="992"/>
      <c r="R13" s="992"/>
      <c r="S13" s="992"/>
      <c r="T13" s="992"/>
      <c r="U13" s="992"/>
      <c r="V13" s="992"/>
      <c r="W13" s="992"/>
      <c r="X13" s="2110"/>
      <c r="Y13" s="993"/>
      <c r="Z13" s="993"/>
      <c r="AA13" s="2205">
        <f t="shared" si="1"/>
        <v>1</v>
      </c>
      <c r="AB13" s="3036">
        <f t="shared" si="3"/>
        <v>12</v>
      </c>
      <c r="AT13" s="133" t="s">
        <v>233</v>
      </c>
      <c r="AU13" s="1416" t="s">
        <v>5299</v>
      </c>
      <c r="AV13" s="134">
        <v>1</v>
      </c>
      <c r="AW13" s="135">
        <v>1</v>
      </c>
      <c r="AX13" s="136">
        <v>10</v>
      </c>
      <c r="AY13" s="137"/>
      <c r="AZ13" s="137"/>
      <c r="BA13" s="139" t="str">
        <f>IF(Chestionar!M13="","",Chestionar!M13)</f>
        <v/>
      </c>
      <c r="BR13" s="120" t="s">
        <v>215</v>
      </c>
    </row>
    <row r="14" spans="1:70" x14ac:dyDescent="0.25">
      <c r="A14" s="1707">
        <f t="shared" si="2"/>
        <v>0</v>
      </c>
      <c r="B14" s="1707">
        <f>VALUE("1"&amp;TEXT(C14,"0000")&amp;TEXT(E14,"000"))</f>
        <v>12002001</v>
      </c>
      <c r="C14" s="1441">
        <v>2002</v>
      </c>
      <c r="D14" s="1104" t="s">
        <v>446</v>
      </c>
      <c r="E14" s="1103">
        <v>1</v>
      </c>
      <c r="F14" s="1104" t="s">
        <v>5044</v>
      </c>
      <c r="G14" s="1103"/>
      <c r="H14" s="1105" t="s">
        <v>345</v>
      </c>
      <c r="I14" s="1127" t="s">
        <v>5047</v>
      </c>
      <c r="J14" s="1106" t="s">
        <v>4103</v>
      </c>
      <c r="K14" s="1948" t="s">
        <v>9818</v>
      </c>
      <c r="L14" s="1438" t="str">
        <f>TEXT(O14,"0,000")</f>
        <v>0,000</v>
      </c>
      <c r="M14" s="1108">
        <f>P14</f>
        <v>0</v>
      </c>
      <c r="N14" s="1732" t="s">
        <v>4249</v>
      </c>
      <c r="O14" s="1108"/>
      <c r="P14" s="1108"/>
      <c r="Q14" s="1108"/>
      <c r="R14" s="1108"/>
      <c r="S14" s="1108"/>
      <c r="T14" s="1108"/>
      <c r="U14" s="1108"/>
      <c r="V14" s="1108"/>
      <c r="W14" s="1108"/>
      <c r="X14" s="2110"/>
      <c r="Y14" s="1109"/>
      <c r="Z14" s="1359" t="s">
        <v>11026</v>
      </c>
      <c r="AA14" s="2205">
        <f t="shared" si="1"/>
        <v>1</v>
      </c>
      <c r="AB14" s="3036">
        <f t="shared" si="3"/>
        <v>2002</v>
      </c>
      <c r="AT14" s="133" t="s">
        <v>1221</v>
      </c>
      <c r="AU14" s="1416" t="s">
        <v>5299</v>
      </c>
      <c r="AV14" s="134">
        <v>1</v>
      </c>
      <c r="AW14" s="135">
        <v>1</v>
      </c>
      <c r="AX14" s="136">
        <v>11</v>
      </c>
      <c r="AY14" s="137"/>
      <c r="AZ14" s="137"/>
      <c r="BA14" s="140" t="str">
        <f>IF(Chestionar!M14="","",Chestionar!M14)</f>
        <v/>
      </c>
      <c r="BR14" s="120" t="s">
        <v>215</v>
      </c>
    </row>
    <row r="15" spans="1:70" x14ac:dyDescent="0.25">
      <c r="A15" s="1706">
        <f t="shared" si="2"/>
        <v>0</v>
      </c>
      <c r="B15" s="1706">
        <f t="shared" si="4"/>
        <v>10368001</v>
      </c>
      <c r="C15" s="987">
        <v>368</v>
      </c>
      <c r="D15" s="988" t="s">
        <v>446</v>
      </c>
      <c r="E15" s="987">
        <v>1</v>
      </c>
      <c r="F15" s="988" t="s">
        <v>5044</v>
      </c>
      <c r="G15" s="987" t="s">
        <v>5069</v>
      </c>
      <c r="H15" s="989" t="s">
        <v>345</v>
      </c>
      <c r="I15" s="990" t="s">
        <v>5071</v>
      </c>
      <c r="J15" s="991"/>
      <c r="K15" s="990" t="s">
        <v>9710</v>
      </c>
      <c r="L15" s="992"/>
      <c r="M15" s="992">
        <f>P15+Q15</f>
        <v>0</v>
      </c>
      <c r="N15" s="1722" t="s">
        <v>4249</v>
      </c>
      <c r="P15" s="992"/>
      <c r="Q15" s="992"/>
      <c r="R15" s="1055">
        <v>10</v>
      </c>
      <c r="S15" s="1949" t="s">
        <v>9711</v>
      </c>
      <c r="T15" s="992"/>
      <c r="U15" s="992"/>
      <c r="V15" s="992"/>
      <c r="W15" s="992"/>
      <c r="X15" s="2110"/>
      <c r="Y15" s="993"/>
      <c r="Z15" s="1342" t="s">
        <v>9420</v>
      </c>
      <c r="AA15" s="2205">
        <f t="shared" si="1"/>
        <v>1</v>
      </c>
      <c r="AB15" s="3036">
        <f t="shared" si="3"/>
        <v>368</v>
      </c>
      <c r="AT15" s="133" t="s">
        <v>1222</v>
      </c>
      <c r="AU15" s="1416" t="s">
        <v>5299</v>
      </c>
      <c r="AV15" s="134">
        <v>1</v>
      </c>
      <c r="AW15" s="135">
        <v>1</v>
      </c>
      <c r="AX15" s="136">
        <v>12</v>
      </c>
      <c r="AY15" s="137"/>
      <c r="AZ15" s="137"/>
      <c r="BA15" s="140" t="str">
        <f>IF(Chestionar!M15="","",Chestionar!M15)</f>
        <v/>
      </c>
      <c r="BR15" s="120" t="s">
        <v>215</v>
      </c>
    </row>
    <row r="16" spans="1:70" x14ac:dyDescent="0.25">
      <c r="A16" s="1706">
        <f t="shared" si="2"/>
        <v>0</v>
      </c>
      <c r="B16" s="1706">
        <f t="shared" si="4"/>
        <v>10163001</v>
      </c>
      <c r="C16" s="987">
        <v>163</v>
      </c>
      <c r="D16" s="988" t="s">
        <v>446</v>
      </c>
      <c r="E16" s="987">
        <v>1</v>
      </c>
      <c r="F16" s="988" t="s">
        <v>5044</v>
      </c>
      <c r="G16" s="987" t="s">
        <v>5070</v>
      </c>
      <c r="H16" s="989" t="s">
        <v>345</v>
      </c>
      <c r="I16" s="990" t="s">
        <v>5071</v>
      </c>
      <c r="J16" s="991" t="s">
        <v>4224</v>
      </c>
      <c r="K16" s="990">
        <v>100</v>
      </c>
      <c r="L16" s="992"/>
      <c r="M16" s="992">
        <f>100</f>
        <v>100</v>
      </c>
      <c r="N16" s="1722" t="s">
        <v>4249</v>
      </c>
      <c r="O16" s="992"/>
      <c r="P16" s="992"/>
      <c r="Q16" s="992"/>
      <c r="R16" s="992"/>
      <c r="S16" s="992"/>
      <c r="T16" s="992"/>
      <c r="U16" s="992"/>
      <c r="V16" s="992"/>
      <c r="W16" s="992"/>
      <c r="X16" s="2110"/>
      <c r="Y16" s="993"/>
      <c r="Z16" s="1342" t="s">
        <v>9405</v>
      </c>
      <c r="AA16" s="2205">
        <f t="shared" si="1"/>
        <v>1</v>
      </c>
      <c r="AB16" s="3036">
        <f t="shared" si="3"/>
        <v>163</v>
      </c>
      <c r="AT16" s="133" t="s">
        <v>1223</v>
      </c>
      <c r="AU16" s="1416" t="s">
        <v>5299</v>
      </c>
      <c r="AV16" s="134">
        <v>1</v>
      </c>
      <c r="AW16" s="135">
        <v>1</v>
      </c>
      <c r="AX16" s="136">
        <v>13</v>
      </c>
      <c r="AY16" s="137"/>
      <c r="AZ16" s="137"/>
      <c r="BA16" s="140" t="str">
        <f>IF(Chestionar!M16="","",Chestionar!M16)</f>
        <v/>
      </c>
      <c r="BR16" s="120" t="s">
        <v>215</v>
      </c>
    </row>
    <row r="17" spans="1:70" x14ac:dyDescent="0.25">
      <c r="A17" s="1706">
        <f t="shared" si="2"/>
        <v>0</v>
      </c>
      <c r="B17" s="1706">
        <f t="shared" si="4"/>
        <v>10017001</v>
      </c>
      <c r="C17" s="987">
        <v>17</v>
      </c>
      <c r="D17" s="988" t="s">
        <v>446</v>
      </c>
      <c r="E17" s="987">
        <v>1</v>
      </c>
      <c r="F17" s="988" t="s">
        <v>5044</v>
      </c>
      <c r="G17" s="987" t="s">
        <v>5045</v>
      </c>
      <c r="H17" s="991" t="s">
        <v>345</v>
      </c>
      <c r="I17" s="990" t="s">
        <v>9708</v>
      </c>
      <c r="J17" s="991" t="s">
        <v>4311</v>
      </c>
      <c r="K17" s="990">
        <v>0</v>
      </c>
      <c r="L17" s="992">
        <f>Q17+R17+S17</f>
        <v>0</v>
      </c>
      <c r="M17" s="992">
        <f>0</f>
        <v>0</v>
      </c>
      <c r="N17" s="1722" t="s">
        <v>4249</v>
      </c>
      <c r="O17" s="992"/>
      <c r="P17" s="992"/>
      <c r="Q17" s="992"/>
      <c r="R17" s="992"/>
      <c r="S17" s="992"/>
      <c r="T17" s="992"/>
      <c r="U17" s="992"/>
      <c r="V17" s="992"/>
      <c r="W17" s="992"/>
      <c r="X17" s="2110"/>
      <c r="Y17" s="993"/>
      <c r="Z17" s="1342" t="s">
        <v>9793</v>
      </c>
      <c r="AA17" s="2205">
        <f t="shared" si="1"/>
        <v>1</v>
      </c>
      <c r="AB17" s="3036">
        <f t="shared" si="3"/>
        <v>17</v>
      </c>
      <c r="AT17" s="133" t="s">
        <v>1224</v>
      </c>
      <c r="AU17" s="1416" t="s">
        <v>5299</v>
      </c>
      <c r="AV17" s="134">
        <v>1</v>
      </c>
      <c r="AW17" s="135">
        <v>1</v>
      </c>
      <c r="AX17" s="136">
        <v>14</v>
      </c>
      <c r="AY17" s="137"/>
      <c r="AZ17" s="137"/>
      <c r="BA17" s="140" t="str">
        <f>IF(Chestionar!M17="","",Chestionar!M17)</f>
        <v/>
      </c>
      <c r="BR17" s="120" t="s">
        <v>215</v>
      </c>
    </row>
    <row r="18" spans="1:70" x14ac:dyDescent="0.25">
      <c r="A18" s="1706">
        <f t="shared" si="2"/>
        <v>0</v>
      </c>
      <c r="B18" s="1706">
        <f t="shared" si="4"/>
        <v>10013001</v>
      </c>
      <c r="C18" s="987">
        <v>13</v>
      </c>
      <c r="D18" s="988" t="s">
        <v>446</v>
      </c>
      <c r="E18" s="987">
        <v>1</v>
      </c>
      <c r="F18" s="988" t="s">
        <v>5044</v>
      </c>
      <c r="G18" s="987" t="s">
        <v>5046</v>
      </c>
      <c r="H18" s="989" t="s">
        <v>345</v>
      </c>
      <c r="I18" s="990" t="s">
        <v>5047</v>
      </c>
      <c r="J18" s="991" t="s">
        <v>4103</v>
      </c>
      <c r="K18" s="990" t="s">
        <v>5048</v>
      </c>
      <c r="L18" s="992"/>
      <c r="M18" s="992">
        <f>O18+P18+Q18+R18+S18+T18+U18</f>
        <v>0</v>
      </c>
      <c r="N18" s="1722" t="s">
        <v>4249</v>
      </c>
      <c r="O18" s="992"/>
      <c r="P18" s="992"/>
      <c r="Q18" s="992"/>
      <c r="R18" s="992"/>
      <c r="S18" s="992"/>
      <c r="T18" s="992"/>
      <c r="U18" s="992"/>
      <c r="V18" s="992"/>
      <c r="W18" s="992"/>
      <c r="X18" s="2110"/>
      <c r="Y18" s="993"/>
      <c r="Z18" s="1342" t="s">
        <v>9421</v>
      </c>
      <c r="AA18" s="2205">
        <f t="shared" si="1"/>
        <v>1</v>
      </c>
      <c r="AB18" s="3036">
        <f t="shared" si="3"/>
        <v>13</v>
      </c>
      <c r="AT18" s="133" t="s">
        <v>1225</v>
      </c>
      <c r="AU18" s="1416" t="s">
        <v>5299</v>
      </c>
      <c r="AV18" s="134">
        <v>1</v>
      </c>
      <c r="AW18" s="135">
        <v>1</v>
      </c>
      <c r="AX18" s="136">
        <v>15</v>
      </c>
      <c r="AY18" s="137"/>
      <c r="AZ18" s="137"/>
      <c r="BA18" s="140" t="str">
        <f>IF(Chestionar!M18="","",Chestionar!M18)</f>
        <v/>
      </c>
      <c r="BR18" s="120" t="s">
        <v>215</v>
      </c>
    </row>
    <row r="19" spans="1:70" x14ac:dyDescent="0.25">
      <c r="A19" s="1708">
        <f t="shared" si="2"/>
        <v>0</v>
      </c>
      <c r="B19" s="1708">
        <f t="shared" si="4"/>
        <v>10014001</v>
      </c>
      <c r="C19" s="994">
        <v>14</v>
      </c>
      <c r="D19" s="995" t="s">
        <v>446</v>
      </c>
      <c r="E19" s="994">
        <v>1</v>
      </c>
      <c r="F19" s="995" t="s">
        <v>5044</v>
      </c>
      <c r="G19" s="994" t="s">
        <v>5049</v>
      </c>
      <c r="H19" s="996" t="s">
        <v>345</v>
      </c>
      <c r="I19" s="997" t="s">
        <v>6964</v>
      </c>
      <c r="J19" s="998" t="s">
        <v>4104</v>
      </c>
      <c r="K19" s="999">
        <v>0</v>
      </c>
      <c r="L19" s="1000"/>
      <c r="M19" s="1000">
        <f>0</f>
        <v>0</v>
      </c>
      <c r="N19" s="1724" t="s">
        <v>4249</v>
      </c>
      <c r="O19" s="1000"/>
      <c r="P19" s="1000"/>
      <c r="Q19" s="1000"/>
      <c r="R19" s="1000"/>
      <c r="S19" s="1000"/>
      <c r="T19" s="1000"/>
      <c r="U19" s="1000"/>
      <c r="V19" s="1000"/>
      <c r="W19" s="1000"/>
      <c r="X19" s="1000"/>
      <c r="Y19" s="1001"/>
      <c r="Z19" s="1343" t="s">
        <v>10957</v>
      </c>
      <c r="AA19" s="2205">
        <f t="shared" si="1"/>
        <v>1</v>
      </c>
      <c r="AB19" s="3036">
        <f t="shared" si="3"/>
        <v>14</v>
      </c>
      <c r="AT19" s="133" t="s">
        <v>1226</v>
      </c>
      <c r="AU19" s="1416" t="s">
        <v>5299</v>
      </c>
      <c r="AV19" s="134">
        <v>1</v>
      </c>
      <c r="AW19" s="135">
        <v>1</v>
      </c>
      <c r="AX19" s="136">
        <v>16</v>
      </c>
      <c r="AY19" s="137"/>
      <c r="AZ19" s="137"/>
      <c r="BA19" s="138" t="str">
        <f>IF(Chestionar!M19="","",Chestionar!M19)</f>
        <v/>
      </c>
      <c r="BR19" s="120" t="s">
        <v>215</v>
      </c>
    </row>
    <row r="20" spans="1:70" x14ac:dyDescent="0.25">
      <c r="A20" s="1709">
        <f t="shared" si="2"/>
        <v>0</v>
      </c>
      <c r="B20" s="1709">
        <f t="shared" si="4"/>
        <v>10014002</v>
      </c>
      <c r="C20" s="1002">
        <v>14</v>
      </c>
      <c r="D20" s="1003" t="s">
        <v>446</v>
      </c>
      <c r="E20" s="1002">
        <v>2</v>
      </c>
      <c r="F20" s="1003" t="s">
        <v>5044</v>
      </c>
      <c r="H20" s="996" t="s">
        <v>345</v>
      </c>
      <c r="I20" s="997" t="s">
        <v>6965</v>
      </c>
      <c r="J20" s="1004" t="s">
        <v>4104</v>
      </c>
      <c r="K20" s="997">
        <v>0</v>
      </c>
      <c r="L20" s="1000"/>
      <c r="M20" s="1005">
        <f>0</f>
        <v>0</v>
      </c>
      <c r="N20" s="1724" t="s">
        <v>4249</v>
      </c>
      <c r="Z20" s="1006" t="str">
        <f t="shared" ref="Z20:Z26" si="5">Z19</f>
        <v>Cap.2 Pct.3: Valoarea capitalului social trebuie sa fie mai mare ca zero.</v>
      </c>
      <c r="AA20" s="2205">
        <f t="shared" si="1"/>
        <v>1</v>
      </c>
      <c r="AB20" s="3036">
        <f t="shared" si="3"/>
        <v>14</v>
      </c>
      <c r="AT20" s="133" t="s">
        <v>1227</v>
      </c>
      <c r="AU20" s="1416" t="s">
        <v>5299</v>
      </c>
      <c r="AV20" s="134">
        <v>1</v>
      </c>
      <c r="AW20" s="135">
        <v>1</v>
      </c>
      <c r="AX20" s="136">
        <v>17</v>
      </c>
      <c r="AY20" s="137"/>
      <c r="AZ20" s="137"/>
      <c r="BA20" s="138" t="str">
        <f>IF(Chestionar!M20="","",Chestionar!M20)</f>
        <v/>
      </c>
      <c r="BR20" s="120" t="s">
        <v>215</v>
      </c>
    </row>
    <row r="21" spans="1:70" x14ac:dyDescent="0.25">
      <c r="A21" s="1709">
        <f t="shared" si="2"/>
        <v>0</v>
      </c>
      <c r="B21" s="1709">
        <f t="shared" si="4"/>
        <v>10014003</v>
      </c>
      <c r="C21" s="1002">
        <v>14</v>
      </c>
      <c r="D21" s="1003" t="s">
        <v>446</v>
      </c>
      <c r="E21" s="1002">
        <v>3</v>
      </c>
      <c r="F21" s="1003" t="s">
        <v>5044</v>
      </c>
      <c r="H21" s="996" t="s">
        <v>345</v>
      </c>
      <c r="I21" s="997" t="s">
        <v>6966</v>
      </c>
      <c r="J21" s="1004" t="s">
        <v>4104</v>
      </c>
      <c r="K21" s="997">
        <v>0</v>
      </c>
      <c r="L21" s="1000"/>
      <c r="M21" s="1005">
        <f>0</f>
        <v>0</v>
      </c>
      <c r="N21" s="1724" t="s">
        <v>4249</v>
      </c>
      <c r="Z21" s="1006" t="str">
        <f t="shared" si="5"/>
        <v>Cap.2 Pct.3: Valoarea capitalului social trebuie sa fie mai mare ca zero.</v>
      </c>
      <c r="AA21" s="2205">
        <f t="shared" si="1"/>
        <v>1</v>
      </c>
      <c r="AB21" s="3036">
        <f t="shared" si="3"/>
        <v>14</v>
      </c>
      <c r="AT21" s="133" t="s">
        <v>1228</v>
      </c>
      <c r="AU21" s="1416" t="s">
        <v>5299</v>
      </c>
      <c r="AV21" s="134">
        <v>1</v>
      </c>
      <c r="AW21" s="135">
        <v>1</v>
      </c>
      <c r="AX21" s="136">
        <v>18</v>
      </c>
      <c r="AY21" s="137"/>
      <c r="AZ21" s="137"/>
      <c r="BA21" s="138" t="str">
        <f>IF(Chestionar!M21="","",Chestionar!M21)</f>
        <v/>
      </c>
      <c r="BR21" s="120" t="s">
        <v>215</v>
      </c>
    </row>
    <row r="22" spans="1:70" ht="15.75" thickBot="1" x14ac:dyDescent="0.3">
      <c r="A22" s="1709">
        <f t="shared" si="2"/>
        <v>0</v>
      </c>
      <c r="B22" s="1709">
        <f t="shared" si="4"/>
        <v>10014004</v>
      </c>
      <c r="C22" s="1002">
        <v>14</v>
      </c>
      <c r="D22" s="1003" t="s">
        <v>446</v>
      </c>
      <c r="E22" s="1002">
        <v>4</v>
      </c>
      <c r="F22" s="1003" t="s">
        <v>5044</v>
      </c>
      <c r="H22" s="996" t="s">
        <v>345</v>
      </c>
      <c r="I22" s="997" t="s">
        <v>6967</v>
      </c>
      <c r="J22" s="1004" t="s">
        <v>4104</v>
      </c>
      <c r="K22" s="997">
        <v>0</v>
      </c>
      <c r="L22" s="1000"/>
      <c r="M22" s="1005">
        <f>0</f>
        <v>0</v>
      </c>
      <c r="N22" s="1724" t="s">
        <v>4249</v>
      </c>
      <c r="Z22" s="1006" t="str">
        <f t="shared" si="5"/>
        <v>Cap.2 Pct.3: Valoarea capitalului social trebuie sa fie mai mare ca zero.</v>
      </c>
      <c r="AA22" s="2205">
        <f t="shared" si="1"/>
        <v>1</v>
      </c>
      <c r="AB22" s="3036">
        <f t="shared" si="3"/>
        <v>14</v>
      </c>
      <c r="AT22" s="141" t="s">
        <v>1229</v>
      </c>
      <c r="AU22" s="1417" t="s">
        <v>5299</v>
      </c>
      <c r="AV22" s="142">
        <v>1</v>
      </c>
      <c r="AW22" s="143">
        <v>1</v>
      </c>
      <c r="AX22" s="144">
        <v>19</v>
      </c>
      <c r="AY22" s="145"/>
      <c r="AZ22" s="145"/>
      <c r="BA22" s="146" t="str">
        <f>IF(Chestionar!M22="","",Chestionar!M22)</f>
        <v/>
      </c>
      <c r="BR22" s="120" t="s">
        <v>215</v>
      </c>
    </row>
    <row r="23" spans="1:70" ht="30.75" thickTop="1" x14ac:dyDescent="0.25">
      <c r="A23" s="1709">
        <f t="shared" si="2"/>
        <v>0</v>
      </c>
      <c r="B23" s="1709">
        <f t="shared" si="4"/>
        <v>10014005</v>
      </c>
      <c r="C23" s="1002">
        <v>14</v>
      </c>
      <c r="D23" s="1003" t="s">
        <v>446</v>
      </c>
      <c r="E23" s="1002">
        <v>5</v>
      </c>
      <c r="F23" s="1003" t="s">
        <v>5044</v>
      </c>
      <c r="H23" s="996" t="s">
        <v>345</v>
      </c>
      <c r="I23" s="997" t="s">
        <v>6968</v>
      </c>
      <c r="J23" s="1004" t="s">
        <v>4104</v>
      </c>
      <c r="K23" s="997">
        <v>0</v>
      </c>
      <c r="L23" s="1000"/>
      <c r="M23" s="1005">
        <f>0</f>
        <v>0</v>
      </c>
      <c r="N23" s="1724" t="s">
        <v>4249</v>
      </c>
      <c r="Z23" s="1006" t="str">
        <f t="shared" si="5"/>
        <v>Cap.2 Pct.3: Valoarea capitalului social trebuie sa fie mai mare ca zero.</v>
      </c>
      <c r="AA23" s="2205">
        <f t="shared" si="1"/>
        <v>1</v>
      </c>
      <c r="AB23" s="3036">
        <f t="shared" si="3"/>
        <v>14</v>
      </c>
      <c r="AT23" s="219" t="s">
        <v>1241</v>
      </c>
      <c r="AU23" s="1418" t="s">
        <v>5099</v>
      </c>
      <c r="AV23" s="148">
        <v>2</v>
      </c>
      <c r="AW23" s="148">
        <v>1</v>
      </c>
      <c r="AX23" s="148">
        <v>0</v>
      </c>
      <c r="AY23" s="178" t="s">
        <v>215</v>
      </c>
      <c r="AZ23" s="178" t="s">
        <v>215</v>
      </c>
      <c r="BA23" s="179" t="s">
        <v>10476</v>
      </c>
      <c r="BB23" s="179" t="s">
        <v>10474</v>
      </c>
      <c r="BC23" s="1812" t="s">
        <v>10475</v>
      </c>
      <c r="BD23" s="119"/>
      <c r="BE23" s="118"/>
      <c r="BF23" s="118"/>
      <c r="BG23" s="118"/>
      <c r="BH23" s="119"/>
      <c r="BI23" s="119"/>
      <c r="BJ23" s="119"/>
      <c r="BK23" s="119"/>
      <c r="BL23" s="119"/>
      <c r="BM23" s="119"/>
      <c r="BN23" s="119"/>
      <c r="BO23" s="119"/>
      <c r="BP23" s="119"/>
      <c r="BQ23" s="119"/>
      <c r="BR23" s="119" t="s">
        <v>215</v>
      </c>
    </row>
    <row r="24" spans="1:70" ht="15.75" thickBot="1" x14ac:dyDescent="0.3">
      <c r="A24" s="1709">
        <f t="shared" si="2"/>
        <v>0</v>
      </c>
      <c r="B24" s="1709">
        <f t="shared" si="4"/>
        <v>10014006</v>
      </c>
      <c r="C24" s="1002">
        <v>14</v>
      </c>
      <c r="D24" s="1003" t="s">
        <v>446</v>
      </c>
      <c r="E24" s="1002">
        <v>6</v>
      </c>
      <c r="F24" s="1003" t="s">
        <v>5044</v>
      </c>
      <c r="H24" s="996" t="s">
        <v>345</v>
      </c>
      <c r="I24" s="997" t="s">
        <v>6969</v>
      </c>
      <c r="J24" s="1004" t="s">
        <v>4104</v>
      </c>
      <c r="K24" s="997">
        <v>0</v>
      </c>
      <c r="L24" s="1000"/>
      <c r="M24" s="1005">
        <f>0</f>
        <v>0</v>
      </c>
      <c r="N24" s="1724" t="s">
        <v>4249</v>
      </c>
      <c r="Z24" s="1006" t="str">
        <f t="shared" si="5"/>
        <v>Cap.2 Pct.3: Valoarea capitalului social trebuie sa fie mai mare ca zero.</v>
      </c>
      <c r="AA24" s="2205">
        <f t="shared" si="1"/>
        <v>1</v>
      </c>
      <c r="AB24" s="3036">
        <f t="shared" si="3"/>
        <v>14</v>
      </c>
      <c r="AT24" s="150" t="s">
        <v>417</v>
      </c>
      <c r="AU24" s="1412" t="s">
        <v>5099</v>
      </c>
      <c r="AV24" s="151">
        <v>2</v>
      </c>
      <c r="AW24" s="108">
        <v>1</v>
      </c>
      <c r="AX24" s="109">
        <v>1</v>
      </c>
      <c r="AY24" s="181" t="s">
        <v>215</v>
      </c>
      <c r="AZ24" s="181" t="s">
        <v>215</v>
      </c>
      <c r="BA24" s="182">
        <f>IF(Chestionar!M24="",0,Chestionar!M24)</f>
        <v>0</v>
      </c>
      <c r="BB24" s="182">
        <f>IF(Chestionar!N24="",0,Chestionar!N24)</f>
        <v>0</v>
      </c>
      <c r="BC24" s="1813">
        <f>IF(Chestionar!O24="",0,Chestionar!O24)</f>
        <v>0</v>
      </c>
      <c r="BE24" s="113"/>
      <c r="BF24" s="113"/>
      <c r="BG24" s="113"/>
      <c r="BR24" s="120" t="s">
        <v>215</v>
      </c>
    </row>
    <row r="25" spans="1:70" ht="19.5" thickTop="1" x14ac:dyDescent="0.25">
      <c r="A25" s="1709">
        <f t="shared" si="2"/>
        <v>0</v>
      </c>
      <c r="B25" s="1709">
        <f t="shared" si="4"/>
        <v>10014007</v>
      </c>
      <c r="C25" s="1002">
        <v>14</v>
      </c>
      <c r="D25" s="1003" t="s">
        <v>446</v>
      </c>
      <c r="E25" s="1002">
        <v>7</v>
      </c>
      <c r="F25" s="1003" t="s">
        <v>5044</v>
      </c>
      <c r="H25" s="996" t="s">
        <v>345</v>
      </c>
      <c r="I25" s="997" t="s">
        <v>6970</v>
      </c>
      <c r="J25" s="1004" t="s">
        <v>4104</v>
      </c>
      <c r="K25" s="997">
        <v>0</v>
      </c>
      <c r="L25" s="1000"/>
      <c r="M25" s="1005">
        <f>0</f>
        <v>0</v>
      </c>
      <c r="N25" s="1724" t="s">
        <v>4249</v>
      </c>
      <c r="Z25" s="1006" t="str">
        <f t="shared" si="5"/>
        <v>Cap.2 Pct.3: Valoarea capitalului social trebuie sa fie mai mare ca zero.</v>
      </c>
      <c r="AA25" s="2205">
        <f t="shared" si="1"/>
        <v>1</v>
      </c>
      <c r="AB25" s="3036">
        <f t="shared" si="3"/>
        <v>14</v>
      </c>
      <c r="AT25" s="219" t="s">
        <v>422</v>
      </c>
      <c r="AU25" s="1418" t="s">
        <v>5099</v>
      </c>
      <c r="AV25" s="148">
        <v>2</v>
      </c>
      <c r="AW25" s="148">
        <v>31</v>
      </c>
      <c r="AX25" s="148">
        <v>0</v>
      </c>
      <c r="AY25" s="149" t="s">
        <v>215</v>
      </c>
      <c r="AZ25" s="149" t="s">
        <v>215</v>
      </c>
      <c r="BA25" s="153" t="s">
        <v>44</v>
      </c>
      <c r="BB25" s="118"/>
      <c r="BC25" s="119"/>
      <c r="BD25" s="119"/>
      <c r="BE25" s="118"/>
      <c r="BF25" s="118"/>
      <c r="BG25" s="118"/>
      <c r="BH25" s="119"/>
      <c r="BI25" s="119"/>
      <c r="BJ25" s="119"/>
      <c r="BK25" s="119"/>
      <c r="BL25" s="119"/>
      <c r="BM25" s="119"/>
      <c r="BN25" s="119"/>
      <c r="BO25" s="119"/>
      <c r="BP25" s="119"/>
      <c r="BQ25" s="119"/>
      <c r="BR25" s="119" t="s">
        <v>215</v>
      </c>
    </row>
    <row r="26" spans="1:70" ht="15.75" thickBot="1" x14ac:dyDescent="0.3">
      <c r="A26" s="1710">
        <f t="shared" si="2"/>
        <v>0</v>
      </c>
      <c r="B26" s="1710">
        <f t="shared" si="4"/>
        <v>10014008</v>
      </c>
      <c r="C26" s="1007">
        <v>14</v>
      </c>
      <c r="D26" s="1008" t="s">
        <v>446</v>
      </c>
      <c r="E26" s="1007">
        <v>8</v>
      </c>
      <c r="F26" s="1008" t="s">
        <v>5044</v>
      </c>
      <c r="G26" s="1007"/>
      <c r="H26" s="1009" t="s">
        <v>345</v>
      </c>
      <c r="I26" s="1010" t="s">
        <v>6971</v>
      </c>
      <c r="J26" s="1011" t="s">
        <v>4104</v>
      </c>
      <c r="K26" s="1010">
        <v>0</v>
      </c>
      <c r="L26" s="1012"/>
      <c r="M26" s="1012">
        <f>0</f>
        <v>0</v>
      </c>
      <c r="N26" s="1727" t="s">
        <v>4249</v>
      </c>
      <c r="O26" s="1012"/>
      <c r="P26" s="1012"/>
      <c r="Q26" s="1012"/>
      <c r="R26" s="1012"/>
      <c r="S26" s="1012"/>
      <c r="T26" s="1012"/>
      <c r="U26" s="1012"/>
      <c r="V26" s="1012"/>
      <c r="W26" s="1012"/>
      <c r="X26" s="1012"/>
      <c r="Y26" s="1013"/>
      <c r="Z26" s="1013" t="str">
        <f t="shared" si="5"/>
        <v>Cap.2 Pct.3: Valoarea capitalului social trebuie sa fie mai mare ca zero.</v>
      </c>
      <c r="AA26" s="2205">
        <f t="shared" si="1"/>
        <v>1</v>
      </c>
      <c r="AB26" s="3036">
        <f t="shared" si="3"/>
        <v>14</v>
      </c>
      <c r="AT26" s="133" t="s">
        <v>1243</v>
      </c>
      <c r="AU26" s="1416" t="s">
        <v>5099</v>
      </c>
      <c r="AV26" s="134">
        <v>2</v>
      </c>
      <c r="AW26" s="135">
        <v>31</v>
      </c>
      <c r="AX26" s="136">
        <v>1</v>
      </c>
      <c r="AY26" s="137"/>
      <c r="AZ26" s="137"/>
      <c r="BA26" s="1118">
        <f>IF(Chestionar!M26="",0,Chestionar!M26)</f>
        <v>0</v>
      </c>
      <c r="BE26" s="113"/>
      <c r="BF26" s="113"/>
      <c r="BG26" s="113"/>
      <c r="BR26" s="120" t="s">
        <v>215</v>
      </c>
    </row>
    <row r="27" spans="1:70" ht="19.5" thickTop="1" x14ac:dyDescent="0.25">
      <c r="A27" s="1709">
        <f t="shared" si="2"/>
        <v>0</v>
      </c>
      <c r="B27" s="1709">
        <f t="shared" si="4"/>
        <v>10015001</v>
      </c>
      <c r="C27" s="1002">
        <v>15</v>
      </c>
      <c r="D27" s="1003" t="s">
        <v>446</v>
      </c>
      <c r="E27" s="1002">
        <v>1</v>
      </c>
      <c r="F27" s="1003" t="s">
        <v>5044</v>
      </c>
      <c r="G27" s="1002" t="s">
        <v>5056</v>
      </c>
      <c r="H27" s="1016" t="s">
        <v>345</v>
      </c>
      <c r="I27" s="997" t="s">
        <v>8648</v>
      </c>
      <c r="K27" s="997" t="s">
        <v>5050</v>
      </c>
      <c r="N27" s="1725" t="s">
        <v>4249</v>
      </c>
      <c r="O27" s="1005">
        <v>10</v>
      </c>
      <c r="P27" s="1005">
        <f>Q27+R27</f>
        <v>0</v>
      </c>
      <c r="Q27" s="1005">
        <f>O18</f>
        <v>0</v>
      </c>
      <c r="R27" s="1005">
        <f>P18</f>
        <v>0</v>
      </c>
      <c r="Z27" s="1006" t="s">
        <v>9406</v>
      </c>
      <c r="AA27" s="2205">
        <f t="shared" si="1"/>
        <v>1</v>
      </c>
      <c r="AB27" s="3036">
        <f t="shared" si="3"/>
        <v>15</v>
      </c>
      <c r="AC27" s="1002"/>
      <c r="AT27" s="219" t="s">
        <v>5066</v>
      </c>
      <c r="AU27" s="1418" t="s">
        <v>5099</v>
      </c>
      <c r="AV27" s="148">
        <v>2</v>
      </c>
      <c r="AW27" s="148">
        <v>311</v>
      </c>
      <c r="AX27" s="148">
        <v>0</v>
      </c>
      <c r="AY27" s="149" t="s">
        <v>215</v>
      </c>
      <c r="AZ27" s="149" t="s">
        <v>215</v>
      </c>
      <c r="BA27" s="153" t="s">
        <v>44</v>
      </c>
      <c r="BB27" s="118"/>
      <c r="BC27" s="119"/>
      <c r="BD27" s="119"/>
      <c r="BE27" s="118"/>
      <c r="BF27" s="118"/>
      <c r="BG27" s="118"/>
      <c r="BH27" s="119"/>
      <c r="BI27" s="119"/>
      <c r="BJ27" s="119"/>
      <c r="BK27" s="119"/>
      <c r="BL27" s="119"/>
      <c r="BM27" s="119"/>
      <c r="BN27" s="119"/>
      <c r="BO27" s="119"/>
      <c r="BP27" s="119"/>
      <c r="BQ27" s="119"/>
      <c r="BR27" s="119" t="s">
        <v>215</v>
      </c>
    </row>
    <row r="28" spans="1:70" x14ac:dyDescent="0.25">
      <c r="A28" s="1709">
        <f t="shared" si="2"/>
        <v>0</v>
      </c>
      <c r="B28" s="1709">
        <f t="shared" si="4"/>
        <v>10015002</v>
      </c>
      <c r="C28" s="1002">
        <v>15</v>
      </c>
      <c r="D28" s="1003" t="s">
        <v>446</v>
      </c>
      <c r="E28" s="1002">
        <v>2</v>
      </c>
      <c r="F28" s="1003" t="s">
        <v>5044</v>
      </c>
      <c r="G28" s="1002" t="s">
        <v>5057</v>
      </c>
      <c r="H28" s="1016" t="s">
        <v>345</v>
      </c>
      <c r="I28" s="997" t="s">
        <v>9397</v>
      </c>
      <c r="K28" s="997" t="s">
        <v>5051</v>
      </c>
      <c r="N28" s="1725" t="s">
        <v>4249</v>
      </c>
      <c r="O28" s="1005">
        <v>40</v>
      </c>
      <c r="P28" s="1005">
        <f>T18</f>
        <v>0</v>
      </c>
      <c r="Z28" s="1006" t="s">
        <v>9407</v>
      </c>
      <c r="AA28" s="2205">
        <f t="shared" si="1"/>
        <v>1</v>
      </c>
      <c r="AB28" s="3036">
        <f t="shared" si="3"/>
        <v>15</v>
      </c>
      <c r="AC28" s="1002"/>
      <c r="AT28" s="133" t="s">
        <v>420</v>
      </c>
      <c r="AU28" s="1416" t="s">
        <v>5099</v>
      </c>
      <c r="AV28" s="134">
        <v>2</v>
      </c>
      <c r="AW28" s="135">
        <v>311</v>
      </c>
      <c r="AX28" s="136">
        <v>1</v>
      </c>
      <c r="AY28" s="137"/>
      <c r="AZ28" s="137"/>
      <c r="BA28" s="158" t="str">
        <f>IF(Chestionar!M28="","",Chestionar!M28)</f>
        <v/>
      </c>
      <c r="BE28" s="113"/>
      <c r="BF28" s="113"/>
      <c r="BG28" s="113"/>
      <c r="BR28" s="120" t="s">
        <v>215</v>
      </c>
    </row>
    <row r="29" spans="1:70" x14ac:dyDescent="0.25">
      <c r="A29" s="1709">
        <f t="shared" si="2"/>
        <v>0</v>
      </c>
      <c r="B29" s="1709">
        <f t="shared" si="4"/>
        <v>10015003</v>
      </c>
      <c r="C29" s="1002">
        <v>15</v>
      </c>
      <c r="D29" s="1003" t="s">
        <v>446</v>
      </c>
      <c r="E29" s="1002">
        <v>3</v>
      </c>
      <c r="F29" s="1003" t="s">
        <v>5044</v>
      </c>
      <c r="G29" s="1002" t="s">
        <v>5058</v>
      </c>
      <c r="H29" s="1016" t="s">
        <v>345</v>
      </c>
      <c r="I29" s="997" t="s">
        <v>9398</v>
      </c>
      <c r="K29" s="997" t="s">
        <v>5051</v>
      </c>
      <c r="N29" s="1725" t="s">
        <v>4249</v>
      </c>
      <c r="O29" s="1005">
        <v>50</v>
      </c>
      <c r="P29" s="1005">
        <f>T18</f>
        <v>0</v>
      </c>
      <c r="Z29" s="1006" t="s">
        <v>9408</v>
      </c>
      <c r="AA29" s="2205">
        <f t="shared" si="1"/>
        <v>1</v>
      </c>
      <c r="AB29" s="3036">
        <f t="shared" si="3"/>
        <v>15</v>
      </c>
      <c r="AC29" s="1002"/>
      <c r="AT29" s="133" t="s">
        <v>1244</v>
      </c>
      <c r="AU29" s="1416" t="s">
        <v>5099</v>
      </c>
      <c r="AV29" s="134">
        <v>2</v>
      </c>
      <c r="AW29" s="135">
        <v>311</v>
      </c>
      <c r="AX29" s="136">
        <v>2</v>
      </c>
      <c r="AY29" s="137"/>
      <c r="AZ29" s="137"/>
      <c r="BA29" s="1118" t="str">
        <f>IF(Chestionar!M29="","",Chestionar!M29)</f>
        <v/>
      </c>
      <c r="BE29" s="113"/>
      <c r="BR29" s="120" t="s">
        <v>215</v>
      </c>
    </row>
    <row r="30" spans="1:70" ht="15.75" thickBot="1" x14ac:dyDescent="0.3">
      <c r="A30" s="1709">
        <f t="shared" si="2"/>
        <v>0</v>
      </c>
      <c r="B30" s="1709">
        <f t="shared" si="4"/>
        <v>10015004</v>
      </c>
      <c r="C30" s="1002">
        <v>15</v>
      </c>
      <c r="D30" s="1003" t="s">
        <v>446</v>
      </c>
      <c r="E30" s="1002">
        <v>4</v>
      </c>
      <c r="F30" s="1003" t="s">
        <v>5044</v>
      </c>
      <c r="G30" s="1002" t="s">
        <v>5059</v>
      </c>
      <c r="H30" s="1016" t="s">
        <v>345</v>
      </c>
      <c r="I30" s="997" t="s">
        <v>9399</v>
      </c>
      <c r="K30" s="997" t="s">
        <v>5052</v>
      </c>
      <c r="N30" s="1725" t="s">
        <v>4249</v>
      </c>
      <c r="O30" s="1005">
        <v>60</v>
      </c>
      <c r="P30" s="1005">
        <f>Q30+R30</f>
        <v>0</v>
      </c>
      <c r="Q30" s="1005">
        <f>S18</f>
        <v>0</v>
      </c>
      <c r="R30" s="1005">
        <f>U18</f>
        <v>0</v>
      </c>
      <c r="Z30" s="1006" t="s">
        <v>9409</v>
      </c>
      <c r="AA30" s="2205">
        <f t="shared" si="1"/>
        <v>1</v>
      </c>
      <c r="AB30" s="3036">
        <f t="shared" si="3"/>
        <v>15</v>
      </c>
      <c r="AC30" s="1002"/>
      <c r="AT30" s="133" t="s">
        <v>421</v>
      </c>
      <c r="AU30" s="1416" t="s">
        <v>5099</v>
      </c>
      <c r="AV30" s="134">
        <v>2</v>
      </c>
      <c r="AW30" s="135">
        <v>311</v>
      </c>
      <c r="AX30" s="136">
        <v>3</v>
      </c>
      <c r="AY30" s="137"/>
      <c r="AZ30" s="137"/>
      <c r="BA30" s="158" t="str">
        <f>IF(Chestionar!M30="","",Chestionar!M30)</f>
        <v/>
      </c>
      <c r="BE30" s="113"/>
      <c r="BR30" s="120" t="s">
        <v>215</v>
      </c>
    </row>
    <row r="31" spans="1:70" ht="19.5" thickTop="1" x14ac:dyDescent="0.25">
      <c r="A31" s="1710">
        <f t="shared" si="2"/>
        <v>0</v>
      </c>
      <c r="B31" s="1710">
        <f t="shared" si="4"/>
        <v>10015005</v>
      </c>
      <c r="C31" s="1007">
        <v>15</v>
      </c>
      <c r="D31" s="1008" t="s">
        <v>446</v>
      </c>
      <c r="E31" s="1007">
        <v>5</v>
      </c>
      <c r="F31" s="1008" t="s">
        <v>5044</v>
      </c>
      <c r="G31" s="1007" t="s">
        <v>5060</v>
      </c>
      <c r="H31" s="1009" t="s">
        <v>345</v>
      </c>
      <c r="I31" s="1010" t="s">
        <v>9400</v>
      </c>
      <c r="J31" s="1009"/>
      <c r="K31" s="1010" t="s">
        <v>5053</v>
      </c>
      <c r="L31" s="1012"/>
      <c r="M31" s="1012"/>
      <c r="N31" s="1727" t="s">
        <v>4249</v>
      </c>
      <c r="O31" s="1012">
        <v>70</v>
      </c>
      <c r="P31" s="1012">
        <f>O18</f>
        <v>0</v>
      </c>
      <c r="Q31" s="1012"/>
      <c r="R31" s="1012"/>
      <c r="S31" s="1012"/>
      <c r="T31" s="1012"/>
      <c r="U31" s="1012"/>
      <c r="V31" s="1012"/>
      <c r="W31" s="1012"/>
      <c r="X31" s="1012"/>
      <c r="Y31" s="1013"/>
      <c r="Z31" s="1013" t="s">
        <v>9410</v>
      </c>
      <c r="AA31" s="2205">
        <f t="shared" si="1"/>
        <v>1</v>
      </c>
      <c r="AB31" s="3036">
        <f t="shared" si="3"/>
        <v>15</v>
      </c>
      <c r="AC31" s="1002"/>
      <c r="AT31" s="219" t="s">
        <v>10770</v>
      </c>
      <c r="AU31" s="1418" t="s">
        <v>5099</v>
      </c>
      <c r="AV31" s="148">
        <v>2</v>
      </c>
      <c r="AW31" s="148">
        <v>32</v>
      </c>
      <c r="AX31" s="148">
        <v>0</v>
      </c>
      <c r="AY31" s="149" t="s">
        <v>215</v>
      </c>
      <c r="AZ31" s="149" t="s">
        <v>215</v>
      </c>
      <c r="BA31" s="153" t="s">
        <v>44</v>
      </c>
      <c r="BB31" s="118"/>
      <c r="BC31" s="119"/>
      <c r="BD31" s="119"/>
      <c r="BE31" s="118"/>
      <c r="BH31" s="119"/>
      <c r="BI31" s="119"/>
      <c r="BJ31" s="119"/>
      <c r="BK31" s="119"/>
      <c r="BL31" s="119"/>
      <c r="BM31" s="119"/>
      <c r="BN31" s="119"/>
      <c r="BO31" s="119"/>
      <c r="BP31" s="119"/>
      <c r="BQ31" s="119"/>
      <c r="BR31" s="119" t="s">
        <v>215</v>
      </c>
    </row>
    <row r="32" spans="1:70" ht="15.75" thickBot="1" x14ac:dyDescent="0.3">
      <c r="A32" s="1708">
        <f t="shared" si="2"/>
        <v>0</v>
      </c>
      <c r="B32" s="1708">
        <f t="shared" si="4"/>
        <v>10016001</v>
      </c>
      <c r="C32" s="994">
        <v>16</v>
      </c>
      <c r="D32" s="995" t="s">
        <v>446</v>
      </c>
      <c r="E32" s="994">
        <v>1</v>
      </c>
      <c r="F32" s="995" t="s">
        <v>5044</v>
      </c>
      <c r="G32" s="994" t="s">
        <v>5055</v>
      </c>
      <c r="H32" s="996" t="s">
        <v>345</v>
      </c>
      <c r="I32" s="999" t="s">
        <v>8640</v>
      </c>
      <c r="J32" s="996"/>
      <c r="K32" s="999" t="s">
        <v>8649</v>
      </c>
      <c r="L32" s="1000"/>
      <c r="M32" s="1000" t="str">
        <f t="shared" ref="M32:M39" si="6">IF(N32=1,"NU","")</f>
        <v/>
      </c>
      <c r="N32" s="1724" t="s">
        <v>4249</v>
      </c>
      <c r="O32" s="1000">
        <v>21</v>
      </c>
      <c r="P32" s="1000">
        <f>O18+P18</f>
        <v>0</v>
      </c>
      <c r="Q32" s="1000">
        <f>Q18+R18+T18</f>
        <v>0</v>
      </c>
      <c r="R32" s="1000">
        <f>S18+U18</f>
        <v>0</v>
      </c>
      <c r="S32" s="1000"/>
      <c r="T32" s="1000"/>
      <c r="U32" s="1000">
        <f>IF(Q32&lt;&gt;0,0,1)</f>
        <v>1</v>
      </c>
      <c r="V32" s="1000">
        <f>IF(R32=0,0,1)</f>
        <v>0</v>
      </c>
      <c r="W32" s="1000"/>
      <c r="X32" s="1000"/>
      <c r="Y32" s="1001"/>
      <c r="Z32" s="1001" t="s">
        <v>9411</v>
      </c>
      <c r="AA32" s="2205">
        <f t="shared" si="1"/>
        <v>1</v>
      </c>
      <c r="AB32" s="3036">
        <f t="shared" si="3"/>
        <v>16</v>
      </c>
      <c r="AC32" s="1002"/>
      <c r="AT32" s="133" t="s">
        <v>1243</v>
      </c>
      <c r="AU32" s="1416" t="s">
        <v>5099</v>
      </c>
      <c r="AV32" s="134">
        <v>2</v>
      </c>
      <c r="AW32" s="135">
        <v>32</v>
      </c>
      <c r="AX32" s="136">
        <v>1</v>
      </c>
      <c r="AY32" s="137"/>
      <c r="AZ32" s="137"/>
      <c r="BA32" s="1118">
        <f>IF(Chestionar!M32="","",Chestionar!M32)</f>
        <v>0</v>
      </c>
      <c r="BE32" s="113"/>
      <c r="BR32" s="120" t="s">
        <v>215</v>
      </c>
    </row>
    <row r="33" spans="1:70" ht="19.5" thickTop="1" x14ac:dyDescent="0.25">
      <c r="A33" s="1709">
        <f t="shared" si="2"/>
        <v>0</v>
      </c>
      <c r="B33" s="1709">
        <f t="shared" si="4"/>
        <v>10016002</v>
      </c>
      <c r="C33" s="1002">
        <v>16</v>
      </c>
      <c r="D33" s="1003" t="s">
        <v>446</v>
      </c>
      <c r="E33" s="1002">
        <v>2</v>
      </c>
      <c r="F33" s="1003" t="s">
        <v>5044</v>
      </c>
      <c r="G33" s="1002" t="s">
        <v>5054</v>
      </c>
      <c r="H33" s="1016" t="s">
        <v>345</v>
      </c>
      <c r="I33" s="997" t="s">
        <v>8641</v>
      </c>
      <c r="K33" s="997" t="s">
        <v>8650</v>
      </c>
      <c r="M33" s="1005" t="str">
        <f t="shared" si="6"/>
        <v/>
      </c>
      <c r="N33" s="1725" t="s">
        <v>4249</v>
      </c>
      <c r="O33" s="1005">
        <v>22</v>
      </c>
      <c r="P33" s="1005">
        <f>O18+P18</f>
        <v>0</v>
      </c>
      <c r="Q33" s="1005">
        <f>Q18+R18+T18</f>
        <v>0</v>
      </c>
      <c r="R33" s="1005">
        <f>S18+U18</f>
        <v>0</v>
      </c>
      <c r="U33" s="1005">
        <f>IF(Q33=0,0,1)</f>
        <v>0</v>
      </c>
      <c r="V33" s="1005">
        <f>IF(R33&lt;&gt;0,0,1)</f>
        <v>1</v>
      </c>
      <c r="Z33" s="1006" t="s">
        <v>9412</v>
      </c>
      <c r="AA33" s="2205">
        <f t="shared" si="1"/>
        <v>1</v>
      </c>
      <c r="AB33" s="3036">
        <f t="shared" si="3"/>
        <v>16</v>
      </c>
      <c r="AC33" s="1002"/>
      <c r="AT33" s="219" t="s">
        <v>10773</v>
      </c>
      <c r="AU33" s="1418" t="s">
        <v>5099</v>
      </c>
      <c r="AV33" s="148">
        <v>2</v>
      </c>
      <c r="AW33" s="148">
        <v>321</v>
      </c>
      <c r="AX33" s="148">
        <v>0</v>
      </c>
      <c r="AY33" s="1684"/>
      <c r="AZ33" s="1684"/>
      <c r="BA33" s="351" t="s">
        <v>1216</v>
      </c>
      <c r="BB33" s="179" t="s">
        <v>10772</v>
      </c>
      <c r="BC33" s="180" t="s">
        <v>410</v>
      </c>
      <c r="BD33" s="375"/>
      <c r="BE33" s="113"/>
      <c r="BR33" s="120" t="s">
        <v>215</v>
      </c>
    </row>
    <row r="34" spans="1:70" x14ac:dyDescent="0.25">
      <c r="A34" s="1709">
        <f t="shared" si="2"/>
        <v>0</v>
      </c>
      <c r="B34" s="1709">
        <f t="shared" si="4"/>
        <v>10016003</v>
      </c>
      <c r="C34" s="1002">
        <v>16</v>
      </c>
      <c r="D34" s="1003" t="s">
        <v>446</v>
      </c>
      <c r="E34" s="1002">
        <v>3</v>
      </c>
      <c r="F34" s="1003" t="s">
        <v>5044</v>
      </c>
      <c r="G34" s="1002" t="s">
        <v>10864</v>
      </c>
      <c r="H34" s="1016" t="s">
        <v>345</v>
      </c>
      <c r="I34" s="997" t="s">
        <v>8642</v>
      </c>
      <c r="K34" s="997" t="s">
        <v>8651</v>
      </c>
      <c r="M34" s="1005" t="str">
        <f t="shared" si="6"/>
        <v/>
      </c>
      <c r="N34" s="1725" t="s">
        <v>4249</v>
      </c>
      <c r="O34" s="1005">
        <v>23</v>
      </c>
      <c r="P34" s="1005">
        <f>O18+P18</f>
        <v>0</v>
      </c>
      <c r="Q34" s="1005">
        <f>Q18+R18+T18</f>
        <v>0</v>
      </c>
      <c r="R34" s="1005">
        <f>S18+U18</f>
        <v>0</v>
      </c>
      <c r="U34" s="1005">
        <f>IF(Q34&lt;&gt;0,0,1)</f>
        <v>1</v>
      </c>
      <c r="V34" s="1005">
        <f>IF(R34&lt;&gt;0,0,1)</f>
        <v>1</v>
      </c>
      <c r="Z34" s="1006" t="s">
        <v>9413</v>
      </c>
      <c r="AA34" s="2205">
        <f t="shared" si="1"/>
        <v>1</v>
      </c>
      <c r="AB34" s="3036">
        <f t="shared" si="3"/>
        <v>16</v>
      </c>
      <c r="AC34" s="1002"/>
      <c r="AT34" s="141"/>
      <c r="AU34" s="1417" t="s">
        <v>5099</v>
      </c>
      <c r="AV34" s="142">
        <v>2</v>
      </c>
      <c r="AW34" s="143">
        <v>321</v>
      </c>
      <c r="AX34" s="144">
        <v>1</v>
      </c>
      <c r="AY34" s="288"/>
      <c r="AZ34" s="288"/>
      <c r="BA34" s="1925" t="str">
        <f>IF(Chestionar!M34="","",Chestionar!M34)</f>
        <v/>
      </c>
      <c r="BB34" s="1925" t="str">
        <f ca="1">IF(Chestionar!N34="","",Chestionar!N34)</f>
        <v/>
      </c>
      <c r="BC34" s="1927" t="str">
        <f>IF(Chestionar!O34="","",Chestionar!O34)</f>
        <v/>
      </c>
      <c r="BE34" s="113"/>
      <c r="BR34" s="120" t="s">
        <v>215</v>
      </c>
    </row>
    <row r="35" spans="1:70" x14ac:dyDescent="0.25">
      <c r="A35" s="1709">
        <f t="shared" si="2"/>
        <v>0</v>
      </c>
      <c r="B35" s="1709">
        <f t="shared" si="4"/>
        <v>10016004</v>
      </c>
      <c r="C35" s="1002">
        <v>16</v>
      </c>
      <c r="D35" s="1003" t="s">
        <v>446</v>
      </c>
      <c r="E35" s="1002">
        <v>4</v>
      </c>
      <c r="F35" s="1003" t="s">
        <v>5044</v>
      </c>
      <c r="G35" s="1002" t="s">
        <v>10865</v>
      </c>
      <c r="H35" s="1016" t="s">
        <v>345</v>
      </c>
      <c r="I35" s="997" t="s">
        <v>8643</v>
      </c>
      <c r="K35" s="997" t="s">
        <v>8652</v>
      </c>
      <c r="M35" s="1005" t="str">
        <f t="shared" si="6"/>
        <v/>
      </c>
      <c r="N35" s="1725" t="s">
        <v>4249</v>
      </c>
      <c r="O35" s="1005">
        <v>26</v>
      </c>
      <c r="P35" s="1005">
        <f>O18+P18</f>
        <v>0</v>
      </c>
      <c r="Q35" s="1005">
        <f>Q18+R18+T18</f>
        <v>0</v>
      </c>
      <c r="R35" s="1005">
        <f>S18+U18</f>
        <v>0</v>
      </c>
      <c r="U35" s="1005">
        <f>IF(Q35&lt;&gt;0,0,1)</f>
        <v>1</v>
      </c>
      <c r="V35" s="1005">
        <f>IF(R35=0,0,1)</f>
        <v>0</v>
      </c>
      <c r="Z35" s="1006" t="s">
        <v>9414</v>
      </c>
      <c r="AA35" s="2205">
        <f t="shared" si="1"/>
        <v>1</v>
      </c>
      <c r="AB35" s="3036">
        <f t="shared" si="3"/>
        <v>16</v>
      </c>
      <c r="AC35" s="1002"/>
      <c r="AT35" s="141"/>
      <c r="AU35" s="1417" t="s">
        <v>5099</v>
      </c>
      <c r="AV35" s="142">
        <v>2</v>
      </c>
      <c r="AW35" s="143">
        <v>321</v>
      </c>
      <c r="AX35" s="144">
        <v>2</v>
      </c>
      <c r="AY35" s="288"/>
      <c r="AZ35" s="288"/>
      <c r="BA35" s="1925" t="str">
        <f>IF(Chestionar!M35="","",Chestionar!M35)</f>
        <v/>
      </c>
      <c r="BB35" s="1925" t="str">
        <f ca="1">IF(Chestionar!N35="","",Chestionar!N35)</f>
        <v/>
      </c>
      <c r="BC35" s="1927" t="str">
        <f>IF(Chestionar!O35="","",Chestionar!O35)</f>
        <v/>
      </c>
      <c r="BE35" s="1924"/>
      <c r="BR35" s="120" t="s">
        <v>215</v>
      </c>
    </row>
    <row r="36" spans="1:70" x14ac:dyDescent="0.25">
      <c r="A36" s="1709">
        <f t="shared" si="2"/>
        <v>0</v>
      </c>
      <c r="B36" s="1709">
        <f t="shared" si="4"/>
        <v>10016005</v>
      </c>
      <c r="C36" s="1002">
        <v>16</v>
      </c>
      <c r="D36" s="1003" t="s">
        <v>446</v>
      </c>
      <c r="E36" s="1002">
        <v>5</v>
      </c>
      <c r="F36" s="1003" t="s">
        <v>5044</v>
      </c>
      <c r="G36" s="1002" t="s">
        <v>10866</v>
      </c>
      <c r="H36" s="1016" t="s">
        <v>345</v>
      </c>
      <c r="I36" s="997" t="s">
        <v>8644</v>
      </c>
      <c r="K36" s="997" t="s">
        <v>8653</v>
      </c>
      <c r="M36" s="1005" t="str">
        <f t="shared" si="6"/>
        <v/>
      </c>
      <c r="N36" s="1725" t="s">
        <v>4249</v>
      </c>
      <c r="O36" s="1005">
        <v>27</v>
      </c>
      <c r="P36" s="1005">
        <f>O18+P18</f>
        <v>0</v>
      </c>
      <c r="Q36" s="1005">
        <f>Q18+R18+T18</f>
        <v>0</v>
      </c>
      <c r="R36" s="1005">
        <f>S18+U18</f>
        <v>0</v>
      </c>
      <c r="U36" s="1005">
        <f>IF(Q36&lt;&gt;0,0,1)</f>
        <v>1</v>
      </c>
      <c r="V36" s="1005">
        <f>IF(R36=0,0,1)</f>
        <v>0</v>
      </c>
      <c r="Z36" s="1006" t="s">
        <v>9415</v>
      </c>
      <c r="AA36" s="2205">
        <f t="shared" si="1"/>
        <v>1</v>
      </c>
      <c r="AB36" s="3036">
        <f t="shared" si="3"/>
        <v>16</v>
      </c>
      <c r="AC36" s="1002"/>
      <c r="AT36" s="141"/>
      <c r="AU36" s="1417" t="s">
        <v>5099</v>
      </c>
      <c r="AV36" s="142">
        <v>2</v>
      </c>
      <c r="AW36" s="143">
        <v>321</v>
      </c>
      <c r="AX36" s="144">
        <v>3</v>
      </c>
      <c r="AY36" s="288"/>
      <c r="AZ36" s="288"/>
      <c r="BA36" s="1925" t="str">
        <f>IF(Chestionar!M36="","",Chestionar!M36)</f>
        <v/>
      </c>
      <c r="BB36" s="1925" t="str">
        <f ca="1">IF(Chestionar!N36="","",Chestionar!N36)</f>
        <v/>
      </c>
      <c r="BC36" s="1927" t="str">
        <f>IF(Chestionar!O36="","",Chestionar!O36)</f>
        <v/>
      </c>
      <c r="BE36" s="113"/>
      <c r="BR36" s="120" t="s">
        <v>215</v>
      </c>
    </row>
    <row r="37" spans="1:70" x14ac:dyDescent="0.25">
      <c r="A37" s="1709">
        <f t="shared" si="2"/>
        <v>0</v>
      </c>
      <c r="B37" s="1709">
        <f t="shared" si="4"/>
        <v>10016006</v>
      </c>
      <c r="C37" s="1002">
        <v>16</v>
      </c>
      <c r="D37" s="1003" t="s">
        <v>446</v>
      </c>
      <c r="E37" s="1002">
        <v>6</v>
      </c>
      <c r="F37" s="1003" t="s">
        <v>5044</v>
      </c>
      <c r="G37" s="1002" t="s">
        <v>10867</v>
      </c>
      <c r="H37" s="1016" t="s">
        <v>345</v>
      </c>
      <c r="I37" s="997" t="s">
        <v>8645</v>
      </c>
      <c r="K37" s="997" t="s">
        <v>8654</v>
      </c>
      <c r="M37" s="1005" t="str">
        <f t="shared" si="6"/>
        <v/>
      </c>
      <c r="N37" s="1725" t="s">
        <v>4249</v>
      </c>
      <c r="O37" s="1005">
        <v>28</v>
      </c>
      <c r="P37" s="1005">
        <f>O18+P18</f>
        <v>0</v>
      </c>
      <c r="Q37" s="1005">
        <f>Q18+R18+T18</f>
        <v>0</v>
      </c>
      <c r="R37" s="1005">
        <f>S18+U18</f>
        <v>0</v>
      </c>
      <c r="U37" s="1005">
        <f>IF(Q37&lt;&gt;0,0,1)</f>
        <v>1</v>
      </c>
      <c r="V37" s="1005">
        <f>IF(R37&lt;&gt;0,0,1)</f>
        <v>1</v>
      </c>
      <c r="Z37" s="1006" t="s">
        <v>9416</v>
      </c>
      <c r="AA37" s="2205">
        <f t="shared" si="1"/>
        <v>1</v>
      </c>
      <c r="AB37" s="3036">
        <f t="shared" si="3"/>
        <v>16</v>
      </c>
      <c r="AC37" s="1002"/>
      <c r="AT37" s="141"/>
      <c r="AU37" s="1417" t="s">
        <v>5099</v>
      </c>
      <c r="AV37" s="142">
        <v>2</v>
      </c>
      <c r="AW37" s="143">
        <v>321</v>
      </c>
      <c r="AX37" s="144">
        <v>4</v>
      </c>
      <c r="AY37" s="288"/>
      <c r="AZ37" s="288"/>
      <c r="BA37" s="1925" t="str">
        <f>IF(Chestionar!M37="","",Chestionar!M37)</f>
        <v/>
      </c>
      <c r="BB37" s="1925" t="str">
        <f ca="1">IF(Chestionar!N37="","",Chestionar!N37)</f>
        <v/>
      </c>
      <c r="BC37" s="1927" t="str">
        <f>IF(Chestionar!O37="","",Chestionar!O37)</f>
        <v/>
      </c>
      <c r="BE37" s="113"/>
      <c r="BR37" s="120" t="s">
        <v>215</v>
      </c>
    </row>
    <row r="38" spans="1:70" x14ac:dyDescent="0.25">
      <c r="A38" s="1709">
        <f t="shared" si="2"/>
        <v>0</v>
      </c>
      <c r="B38" s="1709">
        <f t="shared" ref="B38:B54" si="7">VALUE("1"&amp;TEXT(C38,"0000")&amp;TEXT(E38,"000"))</f>
        <v>10016007</v>
      </c>
      <c r="C38" s="1002">
        <v>16</v>
      </c>
      <c r="D38" s="1003" t="s">
        <v>446</v>
      </c>
      <c r="E38" s="1002">
        <v>7</v>
      </c>
      <c r="F38" s="1003" t="s">
        <v>5044</v>
      </c>
      <c r="G38" s="1002" t="s">
        <v>10868</v>
      </c>
      <c r="H38" s="1016" t="s">
        <v>345</v>
      </c>
      <c r="I38" s="997" t="s">
        <v>8646</v>
      </c>
      <c r="K38" s="997" t="s">
        <v>8655</v>
      </c>
      <c r="M38" s="1005" t="str">
        <f t="shared" si="6"/>
        <v/>
      </c>
      <c r="N38" s="1725" t="s">
        <v>4249</v>
      </c>
      <c r="O38" s="1005">
        <v>31</v>
      </c>
      <c r="P38" s="1005">
        <f>O18+P18</f>
        <v>0</v>
      </c>
      <c r="Q38" s="1005">
        <f>Q18+R18+T18</f>
        <v>0</v>
      </c>
      <c r="R38" s="1005">
        <f>S18+U18</f>
        <v>0</v>
      </c>
      <c r="U38" s="1005">
        <v>0</v>
      </c>
      <c r="V38" s="1005">
        <v>0</v>
      </c>
      <c r="Z38" s="1006" t="s">
        <v>11017</v>
      </c>
      <c r="AA38" s="2205">
        <f t="shared" si="1"/>
        <v>1</v>
      </c>
      <c r="AB38" s="3036">
        <f t="shared" si="3"/>
        <v>16</v>
      </c>
      <c r="AC38" s="1002"/>
      <c r="AT38" s="141"/>
      <c r="AU38" s="1417" t="s">
        <v>5099</v>
      </c>
      <c r="AV38" s="142">
        <v>2</v>
      </c>
      <c r="AW38" s="143">
        <v>321</v>
      </c>
      <c r="AX38" s="144">
        <v>5</v>
      </c>
      <c r="AY38" s="288"/>
      <c r="AZ38" s="288"/>
      <c r="BA38" s="1925" t="str">
        <f>IF(Chestionar!M38="","",Chestionar!M38)</f>
        <v/>
      </c>
      <c r="BB38" s="1925" t="str">
        <f ca="1">IF(Chestionar!N38="","",Chestionar!N38)</f>
        <v/>
      </c>
      <c r="BC38" s="1927" t="str">
        <f>IF(Chestionar!O38="","",Chestionar!O38)</f>
        <v/>
      </c>
      <c r="BE38" s="113"/>
      <c r="BR38" s="120" t="s">
        <v>215</v>
      </c>
    </row>
    <row r="39" spans="1:70" x14ac:dyDescent="0.25">
      <c r="A39" s="1709">
        <f t="shared" si="2"/>
        <v>0</v>
      </c>
      <c r="B39" s="1709">
        <f t="shared" si="7"/>
        <v>10016008</v>
      </c>
      <c r="C39" s="1002">
        <v>16</v>
      </c>
      <c r="D39" s="1003" t="s">
        <v>446</v>
      </c>
      <c r="E39" s="1002">
        <v>8</v>
      </c>
      <c r="F39" s="1003" t="s">
        <v>5044</v>
      </c>
      <c r="G39" s="1002" t="s">
        <v>10863</v>
      </c>
      <c r="H39" s="1016" t="s">
        <v>345</v>
      </c>
      <c r="I39" s="997" t="s">
        <v>8647</v>
      </c>
      <c r="K39" s="997" t="s">
        <v>8656</v>
      </c>
      <c r="M39" s="1005" t="str">
        <f t="shared" si="6"/>
        <v/>
      </c>
      <c r="N39" s="1725" t="s">
        <v>4249</v>
      </c>
      <c r="O39" s="1005">
        <v>32</v>
      </c>
      <c r="P39" s="1005">
        <f>O18+P18</f>
        <v>0</v>
      </c>
      <c r="Q39" s="1005">
        <f>Q18+R18+T18</f>
        <v>0</v>
      </c>
      <c r="R39" s="1005">
        <f>S18+U18</f>
        <v>0</v>
      </c>
      <c r="U39" s="1005">
        <f>IF(Q39&lt;&gt;0,0,1)</f>
        <v>1</v>
      </c>
      <c r="V39" s="1005">
        <f>IF(R39&lt;&gt;0,0,1)</f>
        <v>1</v>
      </c>
      <c r="Z39" s="1006" t="s">
        <v>9417</v>
      </c>
      <c r="AA39" s="2205">
        <f t="shared" si="1"/>
        <v>1</v>
      </c>
      <c r="AB39" s="3036">
        <f t="shared" si="3"/>
        <v>16</v>
      </c>
      <c r="AC39" s="1002"/>
      <c r="AT39" s="141"/>
      <c r="AU39" s="1417" t="s">
        <v>5099</v>
      </c>
      <c r="AV39" s="142">
        <v>2</v>
      </c>
      <c r="AW39" s="143">
        <v>321</v>
      </c>
      <c r="AX39" s="144">
        <v>6</v>
      </c>
      <c r="AY39" s="288"/>
      <c r="AZ39" s="288"/>
      <c r="BA39" s="1925" t="str">
        <f>IF(Chestionar!M39="","",Chestionar!M39)</f>
        <v/>
      </c>
      <c r="BB39" s="1925" t="str">
        <f ca="1">IF(Chestionar!N39="","",Chestionar!N39)</f>
        <v/>
      </c>
      <c r="BC39" s="1927" t="str">
        <f>IF(Chestionar!O39="","",Chestionar!O39)</f>
        <v/>
      </c>
      <c r="BE39" s="113"/>
      <c r="BR39" s="120" t="s">
        <v>215</v>
      </c>
    </row>
    <row r="40" spans="1:70" x14ac:dyDescent="0.25">
      <c r="A40" s="1707">
        <f t="shared" si="2"/>
        <v>0</v>
      </c>
      <c r="B40" s="1707">
        <f t="shared" si="7"/>
        <v>10204001</v>
      </c>
      <c r="C40" s="1103">
        <v>204</v>
      </c>
      <c r="D40" s="1104" t="s">
        <v>446</v>
      </c>
      <c r="E40" s="1103">
        <v>1</v>
      </c>
      <c r="F40" s="1104" t="s">
        <v>5044</v>
      </c>
      <c r="G40" s="1103" t="s">
        <v>9402</v>
      </c>
      <c r="H40" s="1105" t="s">
        <v>345</v>
      </c>
      <c r="I40" s="1107" t="s">
        <v>5047</v>
      </c>
      <c r="J40" s="1106" t="s">
        <v>4104</v>
      </c>
      <c r="K40" s="1107">
        <v>200</v>
      </c>
      <c r="L40" s="1108"/>
      <c r="M40" s="1108">
        <f>Altele!J9</f>
        <v>200</v>
      </c>
      <c r="N40" s="1732" t="s">
        <v>4249</v>
      </c>
      <c r="O40" s="1950"/>
      <c r="P40" s="1108"/>
      <c r="Q40" s="1108"/>
      <c r="R40" s="1108"/>
      <c r="S40" s="1108"/>
      <c r="T40" s="1108"/>
      <c r="U40" s="1108"/>
      <c r="V40" s="1108"/>
      <c r="W40" s="1108"/>
      <c r="X40" s="2110"/>
      <c r="Y40" s="1109"/>
      <c r="Z40" s="1109" t="str">
        <f>"Cap.2 Pct.3: Capitalul social total trebuie sa fie &gt; "&amp;M40</f>
        <v>Cap.2 Pct.3: Capitalul social total trebuie sa fie &gt; 200</v>
      </c>
      <c r="AA40" s="2205">
        <f t="shared" si="1"/>
        <v>1</v>
      </c>
      <c r="AB40" s="3036">
        <f t="shared" si="3"/>
        <v>204</v>
      </c>
      <c r="AT40" s="141"/>
      <c r="AU40" s="1417" t="s">
        <v>5099</v>
      </c>
      <c r="AV40" s="142">
        <v>2</v>
      </c>
      <c r="AW40" s="143">
        <v>321</v>
      </c>
      <c r="AX40" s="144">
        <v>7</v>
      </c>
      <c r="AY40" s="288"/>
      <c r="AZ40" s="288"/>
      <c r="BA40" s="1925" t="str">
        <f>IF(Chestionar!M40="","",Chestionar!M40)</f>
        <v/>
      </c>
      <c r="BB40" s="1925" t="str">
        <f ca="1">IF(Chestionar!N40="","",Chestionar!N40)</f>
        <v/>
      </c>
      <c r="BC40" s="1927" t="str">
        <f>IF(Chestionar!O40="","",Chestionar!O40)</f>
        <v/>
      </c>
      <c r="BE40" s="113"/>
      <c r="BR40" s="120" t="s">
        <v>215</v>
      </c>
    </row>
    <row r="41" spans="1:70" x14ac:dyDescent="0.25">
      <c r="A41" s="1708">
        <f t="shared" si="2"/>
        <v>0</v>
      </c>
      <c r="B41" s="1708">
        <f t="shared" si="7"/>
        <v>10018001</v>
      </c>
      <c r="C41" s="994">
        <v>18</v>
      </c>
      <c r="D41" s="995" t="s">
        <v>446</v>
      </c>
      <c r="E41" s="994">
        <v>1</v>
      </c>
      <c r="F41" s="995" t="s">
        <v>5062</v>
      </c>
      <c r="G41" s="994" t="s">
        <v>5061</v>
      </c>
      <c r="H41" s="996" t="s">
        <v>346</v>
      </c>
      <c r="I41" s="995" t="s">
        <v>5063</v>
      </c>
      <c r="J41" s="998" t="s">
        <v>4224</v>
      </c>
      <c r="K41" s="999">
        <v>99999999</v>
      </c>
      <c r="L41" s="1000"/>
      <c r="M41" s="1000">
        <f>99999999</f>
        <v>99999999</v>
      </c>
      <c r="N41" s="1724" t="s">
        <v>4249</v>
      </c>
      <c r="O41" s="1000"/>
      <c r="P41" s="1000"/>
      <c r="Q41" s="1000"/>
      <c r="R41" s="1000"/>
      <c r="S41" s="1000"/>
      <c r="T41" s="1000"/>
      <c r="U41" s="1000"/>
      <c r="V41" s="1000"/>
      <c r="W41" s="1000"/>
      <c r="X41" s="1000"/>
      <c r="Y41" s="1001"/>
      <c r="Z41" s="1343" t="s">
        <v>9422</v>
      </c>
      <c r="AA41" s="2205">
        <f t="shared" si="1"/>
        <v>1</v>
      </c>
      <c r="AB41" s="3036">
        <f t="shared" si="3"/>
        <v>18</v>
      </c>
      <c r="AT41" s="141"/>
      <c r="AU41" s="1417" t="s">
        <v>5099</v>
      </c>
      <c r="AV41" s="142">
        <v>2</v>
      </c>
      <c r="AW41" s="143">
        <v>321</v>
      </c>
      <c r="AX41" s="144">
        <v>8</v>
      </c>
      <c r="AY41" s="288"/>
      <c r="AZ41" s="288"/>
      <c r="BA41" s="1925" t="str">
        <f>IF(Chestionar!M41="","",Chestionar!M41)</f>
        <v/>
      </c>
      <c r="BB41" s="1925" t="str">
        <f ca="1">IF(Chestionar!N41="","",Chestionar!N41)</f>
        <v/>
      </c>
      <c r="BC41" s="1927" t="str">
        <f>IF(Chestionar!O41="","",Chestionar!O41)</f>
        <v/>
      </c>
      <c r="BE41" s="113"/>
      <c r="BR41" s="120" t="s">
        <v>215</v>
      </c>
    </row>
    <row r="42" spans="1:70" ht="15.75" thickBot="1" x14ac:dyDescent="0.3">
      <c r="A42" s="1711">
        <f t="shared" si="2"/>
        <v>0</v>
      </c>
      <c r="B42" s="1711">
        <f t="shared" si="7"/>
        <v>10018002</v>
      </c>
      <c r="C42" s="1017">
        <v>18</v>
      </c>
      <c r="D42" s="1018" t="s">
        <v>446</v>
      </c>
      <c r="E42" s="1017">
        <v>2</v>
      </c>
      <c r="F42" s="1018" t="s">
        <v>5064</v>
      </c>
      <c r="G42" s="1017" t="s">
        <v>9419</v>
      </c>
      <c r="H42" s="1019" t="s">
        <v>346</v>
      </c>
      <c r="I42" s="1018" t="s">
        <v>5065</v>
      </c>
      <c r="J42" s="1020" t="s">
        <v>4224</v>
      </c>
      <c r="K42" s="1028">
        <v>99999999</v>
      </c>
      <c r="L42" s="1021"/>
      <c r="M42" s="1021">
        <f>99999999</f>
        <v>99999999</v>
      </c>
      <c r="N42" s="1726" t="s">
        <v>4249</v>
      </c>
      <c r="O42" s="1021"/>
      <c r="P42" s="1021"/>
      <c r="Q42" s="1021"/>
      <c r="R42" s="1021"/>
      <c r="S42" s="1021"/>
      <c r="T42" s="1021"/>
      <c r="U42" s="1021"/>
      <c r="V42" s="1021"/>
      <c r="W42" s="1021"/>
      <c r="X42" s="1021"/>
      <c r="Y42" s="1022"/>
      <c r="Z42" s="1346" t="s">
        <v>9423</v>
      </c>
      <c r="AA42" s="2205">
        <f t="shared" si="1"/>
        <v>1</v>
      </c>
      <c r="AB42" s="3036">
        <f t="shared" si="3"/>
        <v>18</v>
      </c>
      <c r="AT42" s="141"/>
      <c r="AU42" s="1417" t="s">
        <v>5099</v>
      </c>
      <c r="AV42" s="142">
        <v>2</v>
      </c>
      <c r="AW42" s="143">
        <v>321</v>
      </c>
      <c r="AX42" s="144">
        <v>9</v>
      </c>
      <c r="AY42" s="288"/>
      <c r="AZ42" s="288"/>
      <c r="BA42" s="1925" t="str">
        <f>IF(Chestionar!M42="","",Chestionar!M42)</f>
        <v/>
      </c>
      <c r="BB42" s="1925" t="str">
        <f ca="1">IF(Chestionar!N42="","",Chestionar!N42)</f>
        <v/>
      </c>
      <c r="BC42" s="1927" t="str">
        <f>IF(Chestionar!O42="","",Chestionar!O42)</f>
        <v/>
      </c>
      <c r="BE42" s="113"/>
      <c r="BR42" s="120" t="s">
        <v>215</v>
      </c>
    </row>
    <row r="43" spans="1:70" ht="15.75" thickBot="1" x14ac:dyDescent="0.3">
      <c r="A43" s="1707">
        <f t="shared" si="2"/>
        <v>0</v>
      </c>
      <c r="B43" s="1707">
        <f t="shared" si="7"/>
        <v>10221001</v>
      </c>
      <c r="C43" s="1103">
        <v>221</v>
      </c>
      <c r="D43" s="1795" t="s">
        <v>447</v>
      </c>
      <c r="E43" s="1103">
        <v>1</v>
      </c>
      <c r="F43" s="1104" t="s">
        <v>5062</v>
      </c>
      <c r="G43" s="1103" t="s">
        <v>10421</v>
      </c>
      <c r="H43" s="1105" t="s">
        <v>345</v>
      </c>
      <c r="I43" s="1104" t="s">
        <v>5062</v>
      </c>
      <c r="J43" s="1106"/>
      <c r="K43" s="1104" t="s">
        <v>10422</v>
      </c>
      <c r="L43" s="1108"/>
      <c r="M43" s="1108"/>
      <c r="N43" s="1732">
        <f>IF(AND(O43=0,P43=0),0,IF(OR(O43=1,O43=2),0,1))</f>
        <v>0</v>
      </c>
      <c r="O43" s="1742">
        <f>BA26</f>
        <v>0</v>
      </c>
      <c r="P43" s="1951">
        <f>IF(AND(BA24=0,BB24=0,BC24=0,BA5=""),0,1)</f>
        <v>0</v>
      </c>
      <c r="Q43" s="1108"/>
      <c r="R43" s="1108"/>
      <c r="S43" s="1108"/>
      <c r="T43" s="1108"/>
      <c r="U43" s="1108"/>
      <c r="V43" s="1108"/>
      <c r="W43" s="1108"/>
      <c r="X43" s="2110"/>
      <c r="Y43" s="1109"/>
      <c r="Z43" s="1359" t="s">
        <v>10802</v>
      </c>
      <c r="AA43" s="2205">
        <f t="shared" si="1"/>
        <v>1</v>
      </c>
      <c r="AB43" s="3036">
        <f t="shared" si="3"/>
        <v>221</v>
      </c>
      <c r="AT43" s="141"/>
      <c r="AU43" s="1417" t="s">
        <v>5099</v>
      </c>
      <c r="AV43" s="142">
        <v>2</v>
      </c>
      <c r="AW43" s="143">
        <v>321</v>
      </c>
      <c r="AX43" s="144">
        <v>10</v>
      </c>
      <c r="AY43" s="288"/>
      <c r="AZ43" s="288"/>
      <c r="BA43" s="1925" t="str">
        <f>IF(Chestionar!M43="","",Chestionar!M43)</f>
        <v/>
      </c>
      <c r="BB43" s="1926" t="str">
        <f ca="1">IF(Chestionar!N43="","",Chestionar!N43)</f>
        <v/>
      </c>
      <c r="BC43" s="1928" t="str">
        <f>IF(Chestionar!O43="","",Chestionar!O43)</f>
        <v/>
      </c>
      <c r="BE43" s="113"/>
      <c r="BR43" s="120" t="s">
        <v>215</v>
      </c>
    </row>
    <row r="44" spans="1:70" ht="19.5" thickTop="1" x14ac:dyDescent="0.25">
      <c r="A44" s="1716">
        <f t="shared" si="2"/>
        <v>0</v>
      </c>
      <c r="B44" s="1716">
        <f t="shared" si="7"/>
        <v>10019001</v>
      </c>
      <c r="C44" s="1464">
        <v>19</v>
      </c>
      <c r="D44" s="1806" t="s">
        <v>447</v>
      </c>
      <c r="E44" s="1464">
        <v>1</v>
      </c>
      <c r="F44" s="1465" t="s">
        <v>10423</v>
      </c>
      <c r="G44" s="1464" t="s">
        <v>10808</v>
      </c>
      <c r="H44" s="1953" t="s">
        <v>345</v>
      </c>
      <c r="I44" s="1465" t="s">
        <v>5062</v>
      </c>
      <c r="J44" s="1100"/>
      <c r="K44" s="1465" t="s">
        <v>10807</v>
      </c>
      <c r="L44" s="1467" t="str">
        <f>IF(BA26=1,"DA","NU")</f>
        <v>NU</v>
      </c>
      <c r="M44" s="1467" t="str">
        <f>P44</f>
        <v/>
      </c>
      <c r="N44" s="1733">
        <f>IF(AND(L44="DA",M44=" - "),1,0)</f>
        <v>0</v>
      </c>
      <c r="O44" s="1954">
        <f>BA26</f>
        <v>0</v>
      </c>
      <c r="P44" s="1954" t="str">
        <f>BA28</f>
        <v/>
      </c>
      <c r="Q44" s="1955" t="str">
        <f>IF(O44=1,"DA",IF(O44=2,"NU","Nebifat!"))</f>
        <v>Nebifat!</v>
      </c>
      <c r="R44" s="1467"/>
      <c r="S44" s="1467"/>
      <c r="T44" s="1467"/>
      <c r="U44" s="1467"/>
      <c r="V44" s="1467"/>
      <c r="W44" s="1467"/>
      <c r="X44" s="1985"/>
      <c r="Y44" s="1468"/>
      <c r="Z44" s="1475" t="s">
        <v>10804</v>
      </c>
      <c r="AA44" s="2205">
        <f t="shared" si="1"/>
        <v>1</v>
      </c>
      <c r="AB44" s="3036">
        <f t="shared" si="3"/>
        <v>19</v>
      </c>
      <c r="AT44" s="219" t="s">
        <v>1240</v>
      </c>
      <c r="AU44" s="1418" t="s">
        <v>5099</v>
      </c>
      <c r="AV44" s="148">
        <v>2</v>
      </c>
      <c r="AW44" s="148">
        <v>33</v>
      </c>
      <c r="AX44" s="148">
        <v>0</v>
      </c>
      <c r="AY44" s="149" t="s">
        <v>215</v>
      </c>
      <c r="AZ44" s="149" t="s">
        <v>215</v>
      </c>
      <c r="BA44" s="153" t="s">
        <v>44</v>
      </c>
      <c r="BB44" s="118"/>
      <c r="BC44" s="119"/>
      <c r="BD44" s="119"/>
      <c r="BH44" s="119"/>
      <c r="BI44" s="119"/>
      <c r="BJ44" s="119"/>
      <c r="BK44" s="119"/>
      <c r="BL44" s="119"/>
      <c r="BM44" s="119"/>
      <c r="BN44" s="119"/>
      <c r="BO44" s="119"/>
      <c r="BP44" s="119"/>
      <c r="BQ44" s="119"/>
      <c r="BR44" s="119" t="s">
        <v>215</v>
      </c>
    </row>
    <row r="45" spans="1:70" ht="15.75" thickBot="1" x14ac:dyDescent="0.3">
      <c r="A45" s="1710">
        <f t="shared" si="2"/>
        <v>0</v>
      </c>
      <c r="B45" s="1710">
        <f t="shared" si="7"/>
        <v>10019002</v>
      </c>
      <c r="C45" s="1007">
        <v>19</v>
      </c>
      <c r="D45" s="1798" t="s">
        <v>447</v>
      </c>
      <c r="E45" s="1007">
        <v>2</v>
      </c>
      <c r="F45" s="1008" t="s">
        <v>10801</v>
      </c>
      <c r="G45" s="1007" t="s">
        <v>10810</v>
      </c>
      <c r="H45" s="1956" t="s">
        <v>345</v>
      </c>
      <c r="I45" s="1008" t="s">
        <v>5062</v>
      </c>
      <c r="J45" s="1011"/>
      <c r="K45" s="1008" t="s">
        <v>10816</v>
      </c>
      <c r="L45" s="1012" t="str">
        <f>IF(BA26=1,"DA","NU")</f>
        <v>NU</v>
      </c>
      <c r="M45" s="1012" t="str">
        <f>P45</f>
        <v/>
      </c>
      <c r="N45" s="1727">
        <f>IF(AND(L45="DA",M45=" - "),1,0)</f>
        <v>0</v>
      </c>
      <c r="O45" s="1749">
        <f>BA26</f>
        <v>0</v>
      </c>
      <c r="P45" s="1749" t="str">
        <f>BA30</f>
        <v/>
      </c>
      <c r="Q45" s="1750" t="str">
        <f t="shared" ref="Q45" si="8">IF(O45=1,"DA",IF(O45=2,"NU","Nebifat!"))</f>
        <v>Nebifat!</v>
      </c>
      <c r="R45" s="1012"/>
      <c r="S45" s="1012"/>
      <c r="T45" s="1012"/>
      <c r="U45" s="1012"/>
      <c r="V45" s="1012"/>
      <c r="W45" s="1012"/>
      <c r="X45" s="1012"/>
      <c r="Y45" s="1013"/>
      <c r="Z45" s="1344" t="s">
        <v>10803</v>
      </c>
      <c r="AA45" s="2205">
        <f t="shared" si="1"/>
        <v>1</v>
      </c>
      <c r="AB45" s="3036">
        <f t="shared" si="3"/>
        <v>19</v>
      </c>
      <c r="AT45" s="133" t="s">
        <v>1243</v>
      </c>
      <c r="AU45" s="1416" t="s">
        <v>5099</v>
      </c>
      <c r="AV45" s="134">
        <v>2</v>
      </c>
      <c r="AW45" s="135">
        <v>33</v>
      </c>
      <c r="AX45" s="136">
        <v>1</v>
      </c>
      <c r="AY45" s="137"/>
      <c r="AZ45" s="137"/>
      <c r="BA45" s="1118">
        <f>IF(Chestionar!M45="",0,Chestionar!M45)</f>
        <v>0</v>
      </c>
      <c r="BE45"/>
      <c r="BR45" s="120" t="s">
        <v>215</v>
      </c>
    </row>
    <row r="46" spans="1:70" ht="19.5" thickTop="1" x14ac:dyDescent="0.25">
      <c r="A46" s="1714">
        <f t="shared" si="2"/>
        <v>0</v>
      </c>
      <c r="B46" s="1714">
        <f t="shared" si="7"/>
        <v>10222001</v>
      </c>
      <c r="C46" s="1061">
        <v>222</v>
      </c>
      <c r="D46" s="1799" t="s">
        <v>447</v>
      </c>
      <c r="E46" s="1061">
        <v>1</v>
      </c>
      <c r="F46" s="1062" t="s">
        <v>10800</v>
      </c>
      <c r="G46" s="1061" t="s">
        <v>10809</v>
      </c>
      <c r="H46" s="1957" t="s">
        <v>346</v>
      </c>
      <c r="I46" s="1062" t="s">
        <v>5062</v>
      </c>
      <c r="J46" s="1068"/>
      <c r="K46" s="1062" t="s">
        <v>10799</v>
      </c>
      <c r="L46" s="1065" t="str">
        <f>IF(BA26=1,"DA","NU")</f>
        <v>NU</v>
      </c>
      <c r="M46" s="1065" t="str">
        <f>P46</f>
        <v/>
      </c>
      <c r="N46" s="1730">
        <f>IF(AND(L46="DA",M46=" - "),1,0)</f>
        <v>0</v>
      </c>
      <c r="O46" s="1744">
        <f>IF(BA26="","",BA26)</f>
        <v>0</v>
      </c>
      <c r="P46" s="1744" t="str">
        <f>BA29</f>
        <v/>
      </c>
      <c r="Q46" s="1952" t="str">
        <f>IF(O46=1,"DA",IF(O46=2,"NU","Nebifat!"))</f>
        <v>Nebifat!</v>
      </c>
      <c r="R46" s="1065"/>
      <c r="S46" s="1065"/>
      <c r="T46" s="1065"/>
      <c r="U46" s="1065"/>
      <c r="V46" s="1065"/>
      <c r="W46" s="1065"/>
      <c r="X46" s="1065"/>
      <c r="Y46" s="1066"/>
      <c r="Z46" s="1356" t="s">
        <v>10823</v>
      </c>
      <c r="AA46" s="2205">
        <f t="shared" si="1"/>
        <v>1</v>
      </c>
      <c r="AB46" s="3036">
        <f t="shared" si="3"/>
        <v>222</v>
      </c>
      <c r="AT46" s="219" t="s">
        <v>10018</v>
      </c>
      <c r="AU46" s="1418" t="s">
        <v>5099</v>
      </c>
      <c r="AV46" s="148">
        <v>2</v>
      </c>
      <c r="AW46" s="148">
        <v>331</v>
      </c>
      <c r="AX46" s="148">
        <v>0</v>
      </c>
      <c r="AY46" s="149" t="s">
        <v>215</v>
      </c>
      <c r="AZ46" s="149" t="s">
        <v>215</v>
      </c>
      <c r="BA46" s="153" t="s">
        <v>44</v>
      </c>
      <c r="BB46" s="118"/>
      <c r="BC46" s="119"/>
      <c r="BD46" s="119"/>
      <c r="BE46" s="119"/>
      <c r="BH46" s="119"/>
      <c r="BI46" s="119"/>
      <c r="BJ46" s="119"/>
      <c r="BK46" s="119"/>
      <c r="BL46" s="119"/>
      <c r="BM46" s="119"/>
      <c r="BN46" s="119"/>
      <c r="BO46" s="119"/>
      <c r="BP46" s="119"/>
      <c r="BQ46" s="119"/>
      <c r="BR46" s="119" t="s">
        <v>215</v>
      </c>
    </row>
    <row r="47" spans="1:70" x14ac:dyDescent="0.25">
      <c r="A47" s="1707">
        <f t="shared" si="2"/>
        <v>0</v>
      </c>
      <c r="B47" s="1707">
        <f t="shared" si="7"/>
        <v>10237001</v>
      </c>
      <c r="C47" s="1103">
        <v>237</v>
      </c>
      <c r="D47" s="1795" t="s">
        <v>447</v>
      </c>
      <c r="E47" s="1103">
        <v>1</v>
      </c>
      <c r="F47" s="1104" t="s">
        <v>5064</v>
      </c>
      <c r="G47" s="1103" t="s">
        <v>10421</v>
      </c>
      <c r="H47" s="1105" t="s">
        <v>345</v>
      </c>
      <c r="I47" s="1104" t="s">
        <v>5064</v>
      </c>
      <c r="J47" s="1106"/>
      <c r="K47" s="1104" t="s">
        <v>10422</v>
      </c>
      <c r="L47" s="1108" t="str">
        <f>IF(O47=1,"DA","NU")</f>
        <v>NU</v>
      </c>
      <c r="M47" s="1108"/>
      <c r="N47" s="1732">
        <f>IF(AND(O47=0,P43=0),0,IF(OR(O47=1,O47=2),0,1))</f>
        <v>0</v>
      </c>
      <c r="O47" s="1742">
        <f>IF(BA32="","",BA32)</f>
        <v>0</v>
      </c>
      <c r="P47" s="1108"/>
      <c r="Q47" s="1108"/>
      <c r="R47" s="1108"/>
      <c r="S47" s="1108"/>
      <c r="T47" s="1108"/>
      <c r="U47" s="1108"/>
      <c r="V47" s="1108"/>
      <c r="W47" s="1108"/>
      <c r="X47" s="2110"/>
      <c r="Y47" s="1109"/>
      <c r="Z47" s="1359" t="s">
        <v>11027</v>
      </c>
      <c r="AA47" s="2205">
        <f t="shared" si="1"/>
        <v>1</v>
      </c>
      <c r="AB47" s="3036">
        <f t="shared" si="3"/>
        <v>237</v>
      </c>
      <c r="AT47" s="133" t="s">
        <v>418</v>
      </c>
      <c r="AU47" s="1416" t="s">
        <v>5099</v>
      </c>
      <c r="AV47" s="134">
        <v>2</v>
      </c>
      <c r="AW47" s="135">
        <v>331</v>
      </c>
      <c r="AX47" s="136">
        <v>1</v>
      </c>
      <c r="AY47" s="137"/>
      <c r="AZ47" s="137"/>
      <c r="BA47" s="158" t="str">
        <f>IF(OR(Chestionar!M47="",Chestionar!M47=0),"",Chestionar!M47)</f>
        <v/>
      </c>
      <c r="BR47" s="120" t="s">
        <v>215</v>
      </c>
    </row>
    <row r="48" spans="1:70" ht="15.75" thickBot="1" x14ac:dyDescent="0.3">
      <c r="A48" s="1714">
        <f t="shared" si="2"/>
        <v>0</v>
      </c>
      <c r="B48" s="1714">
        <f t="shared" si="7"/>
        <v>10238001</v>
      </c>
      <c r="C48" s="1061">
        <v>238</v>
      </c>
      <c r="D48" s="1799" t="s">
        <v>447</v>
      </c>
      <c r="E48" s="1061">
        <v>1</v>
      </c>
      <c r="F48" s="1104" t="s">
        <v>5064</v>
      </c>
      <c r="G48" s="1061" t="s">
        <v>10821</v>
      </c>
      <c r="H48" s="1063" t="s">
        <v>345</v>
      </c>
      <c r="I48" s="1104" t="s">
        <v>5064</v>
      </c>
      <c r="J48" s="1068"/>
      <c r="K48" s="1062" t="s">
        <v>10822</v>
      </c>
      <c r="L48" s="1108" t="str">
        <f>IF(O48=1,"DA","NU")</f>
        <v>NU</v>
      </c>
      <c r="M48" s="1065" t="str">
        <f ca="1">S48</f>
        <v/>
      </c>
      <c r="N48" s="1732">
        <f>IF(AND(O48=0,P43=0),0,IF(OR(AND(O48=1,AND(P48&lt;&gt;"",Q48&lt;&gt;"",R48&lt;&gt;"")),AND(O48=2,AND(P48="",Q48="",R48=""))),0,1))</f>
        <v>0</v>
      </c>
      <c r="O48" s="1744">
        <f>IF(BA32="","",BA32)</f>
        <v>0</v>
      </c>
      <c r="P48" s="1743" t="str">
        <f>BA34</f>
        <v/>
      </c>
      <c r="Q48" s="1743" t="str">
        <f ca="1">BB34</f>
        <v/>
      </c>
      <c r="R48" s="1743" t="str">
        <f>BC34</f>
        <v/>
      </c>
      <c r="S48" s="1108" t="str">
        <f ca="1">IF(AND(O48=1,P48="",Q48="",R48=""),"Necompletat","")</f>
        <v/>
      </c>
      <c r="T48" s="1108"/>
      <c r="U48" s="1065"/>
      <c r="V48" s="1065"/>
      <c r="W48" s="1065"/>
      <c r="X48" s="1065"/>
      <c r="Y48" s="1066"/>
      <c r="Z48" s="1356" t="s">
        <v>11028</v>
      </c>
      <c r="AA48" s="2205">
        <f t="shared" si="1"/>
        <v>1</v>
      </c>
      <c r="AB48" s="3036">
        <f t="shared" si="3"/>
        <v>238</v>
      </c>
      <c r="AT48" s="133" t="s">
        <v>419</v>
      </c>
      <c r="AU48" s="1416" t="s">
        <v>5099</v>
      </c>
      <c r="AV48" s="134">
        <v>2</v>
      </c>
      <c r="AW48" s="135">
        <v>331</v>
      </c>
      <c r="AX48" s="136">
        <v>2</v>
      </c>
      <c r="AY48" s="137"/>
      <c r="AZ48" s="137"/>
      <c r="BA48" s="158" t="str">
        <f>IF(OR(Chestionar!M48="",Chestionar!M48=0),"",Chestionar!M48)</f>
        <v/>
      </c>
      <c r="BR48" s="120" t="s">
        <v>215</v>
      </c>
    </row>
    <row r="49" spans="1:70" ht="19.5" thickTop="1" x14ac:dyDescent="0.25">
      <c r="A49" s="1714">
        <f t="shared" si="2"/>
        <v>0</v>
      </c>
      <c r="B49" s="1714">
        <f t="shared" si="7"/>
        <v>10219001</v>
      </c>
      <c r="C49" s="1061">
        <v>219</v>
      </c>
      <c r="D49" s="1799" t="s">
        <v>447</v>
      </c>
      <c r="E49" s="1061">
        <v>1</v>
      </c>
      <c r="F49" s="1062" t="s">
        <v>10425</v>
      </c>
      <c r="G49" s="1061" t="s">
        <v>10421</v>
      </c>
      <c r="H49" s="1063" t="s">
        <v>345</v>
      </c>
      <c r="I49" s="1062" t="s">
        <v>10425</v>
      </c>
      <c r="J49" s="1068"/>
      <c r="K49" s="1062" t="s">
        <v>10422</v>
      </c>
      <c r="L49" s="1065"/>
      <c r="M49" s="1065"/>
      <c r="N49" s="1730">
        <f>IF(AND(O49=0,P43=0),0,IF(OR(O49=1,O49=2),0,1))</f>
        <v>0</v>
      </c>
      <c r="O49" s="1744">
        <f>IF(BA45="","",BA45)</f>
        <v>0</v>
      </c>
      <c r="P49" s="945"/>
      <c r="Q49" s="1065"/>
      <c r="R49" s="1065"/>
      <c r="S49" s="1065"/>
      <c r="T49" s="1065"/>
      <c r="U49" s="1065"/>
      <c r="V49" s="1065"/>
      <c r="W49" s="1065"/>
      <c r="X49" s="1065"/>
      <c r="Y49" s="1066"/>
      <c r="Z49" s="1356" t="s">
        <v>10805</v>
      </c>
      <c r="AA49" s="2205">
        <f t="shared" si="1"/>
        <v>1</v>
      </c>
      <c r="AB49" s="3036">
        <f t="shared" si="3"/>
        <v>219</v>
      </c>
      <c r="AT49" s="219" t="s">
        <v>10429</v>
      </c>
      <c r="AU49" s="1418" t="s">
        <v>5099</v>
      </c>
      <c r="AV49" s="148">
        <v>2</v>
      </c>
      <c r="AW49" s="148">
        <v>34</v>
      </c>
      <c r="AX49" s="148">
        <v>0</v>
      </c>
      <c r="AY49" s="149" t="s">
        <v>215</v>
      </c>
      <c r="AZ49" s="149" t="s">
        <v>215</v>
      </c>
      <c r="BA49" s="153" t="s">
        <v>44</v>
      </c>
      <c r="BB49" s="118"/>
      <c r="BC49" s="119"/>
      <c r="BD49" s="119"/>
      <c r="BE49" s="119"/>
      <c r="BF49" s="119"/>
      <c r="BG49" s="119"/>
      <c r="BH49" s="119"/>
      <c r="BI49" s="119"/>
      <c r="BJ49" s="119"/>
      <c r="BK49" s="119"/>
      <c r="BL49" s="119"/>
      <c r="BM49" s="119"/>
      <c r="BN49" s="119"/>
      <c r="BO49" s="119"/>
      <c r="BP49" s="119"/>
      <c r="BQ49" s="119"/>
      <c r="BR49" s="119" t="s">
        <v>215</v>
      </c>
    </row>
    <row r="50" spans="1:70" ht="15.75" thickBot="1" x14ac:dyDescent="0.3">
      <c r="A50" s="1707">
        <f t="shared" si="2"/>
        <v>0</v>
      </c>
      <c r="B50" s="1707">
        <f t="shared" si="7"/>
        <v>10220001</v>
      </c>
      <c r="C50" s="1103">
        <v>220</v>
      </c>
      <c r="D50" s="1795" t="s">
        <v>447</v>
      </c>
      <c r="E50" s="1103">
        <v>1</v>
      </c>
      <c r="F50" s="1104" t="s">
        <v>10426</v>
      </c>
      <c r="G50" s="1103" t="s">
        <v>10814</v>
      </c>
      <c r="H50" s="1105" t="s">
        <v>345</v>
      </c>
      <c r="I50" s="1104" t="s">
        <v>10425</v>
      </c>
      <c r="J50" s="1106"/>
      <c r="K50" s="1104" t="s">
        <v>10426</v>
      </c>
      <c r="L50" s="1108" t="str">
        <f>R50</f>
        <v>Nebifat!</v>
      </c>
      <c r="M50" s="1108" t="str">
        <f>S50&amp;T50</f>
        <v/>
      </c>
      <c r="N50" s="1732">
        <f>IF(AND(O50=0,P43=0),0,IF(OR(AND(O50=1,OR(P50=TRUE,Q50=TRUE)),AND(O50=2,AND(OR(P50="",P50=0,P50=FALSE),OR(Q50="",Q50=0,Q50=FALSE)))),0,1))</f>
        <v>0</v>
      </c>
      <c r="O50" s="1742">
        <f>IF(BA45="","",BA45)</f>
        <v>0</v>
      </c>
      <c r="P50" s="1743" t="str">
        <f>BA47</f>
        <v/>
      </c>
      <c r="Q50" s="1743" t="str">
        <f>IF(BA48="","",BA48)</f>
        <v/>
      </c>
      <c r="R50" s="1743" t="str">
        <f>IF(O50=1,"DA",IF(O50=2,"NU","Nebifat!"))</f>
        <v>Nebifat!</v>
      </c>
      <c r="S50" s="1743" t="str">
        <f>IF(P50=TRUE,"Filiale","")</f>
        <v/>
      </c>
      <c r="T50" s="1743" t="str">
        <f>IF(Q50=TRUE,IF(P50=TRUE," si ","")&amp;"Sucursale","")</f>
        <v/>
      </c>
      <c r="U50" s="1108"/>
      <c r="V50" s="1108"/>
      <c r="W50" s="1108"/>
      <c r="X50" s="2110"/>
      <c r="Y50" s="1109"/>
      <c r="Z50" s="1359" t="s">
        <v>10806</v>
      </c>
      <c r="AA50" s="2205">
        <f t="shared" si="1"/>
        <v>1</v>
      </c>
      <c r="AB50" s="3036">
        <f t="shared" si="3"/>
        <v>220</v>
      </c>
      <c r="AT50" s="133" t="s">
        <v>1243</v>
      </c>
      <c r="AU50" s="1416" t="s">
        <v>5099</v>
      </c>
      <c r="AV50" s="134">
        <v>2</v>
      </c>
      <c r="AW50" s="135">
        <v>34</v>
      </c>
      <c r="AX50" s="136">
        <v>1</v>
      </c>
      <c r="AY50" s="137"/>
      <c r="AZ50" s="137"/>
      <c r="BA50" s="1118">
        <f>IF(Chestionar!M50="",0,Chestionar!M50)</f>
        <v>0</v>
      </c>
      <c r="BR50" s="120" t="s">
        <v>215</v>
      </c>
    </row>
    <row r="51" spans="1:70" ht="19.5" thickTop="1" x14ac:dyDescent="0.25">
      <c r="A51" s="1707">
        <f t="shared" si="2"/>
        <v>0</v>
      </c>
      <c r="B51" s="1707">
        <f t="shared" si="7"/>
        <v>10223001</v>
      </c>
      <c r="C51" s="1103">
        <v>223</v>
      </c>
      <c r="D51" s="1795" t="s">
        <v>447</v>
      </c>
      <c r="E51" s="1103">
        <v>1</v>
      </c>
      <c r="F51" s="1104" t="s">
        <v>10812</v>
      </c>
      <c r="G51" s="1103" t="s">
        <v>10421</v>
      </c>
      <c r="H51" s="1105" t="s">
        <v>345</v>
      </c>
      <c r="I51" s="1104" t="s">
        <v>10812</v>
      </c>
      <c r="J51" s="1106"/>
      <c r="K51" s="1104" t="s">
        <v>10422</v>
      </c>
      <c r="L51" s="1108"/>
      <c r="M51" s="1108"/>
      <c r="N51" s="1732">
        <f>IF(AND(O51=0,P43=0),0,IF(OR(O51=1,O51=2),0,1))</f>
        <v>0</v>
      </c>
      <c r="O51" s="1742">
        <f>IF(BA50="","",BA50)</f>
        <v>0</v>
      </c>
      <c r="P51" s="1108"/>
      <c r="Q51" s="1108"/>
      <c r="R51" s="1108"/>
      <c r="S51" s="1108"/>
      <c r="T51" s="1108"/>
      <c r="U51" s="1108"/>
      <c r="V51" s="1108"/>
      <c r="W51" s="1108"/>
      <c r="X51" s="2110"/>
      <c r="Y51" s="1109"/>
      <c r="Z51" s="1359" t="s">
        <v>10430</v>
      </c>
      <c r="AA51" s="2205">
        <f t="shared" si="1"/>
        <v>1</v>
      </c>
      <c r="AB51" s="3036">
        <f t="shared" si="3"/>
        <v>223</v>
      </c>
      <c r="AT51" s="219" t="s">
        <v>10429</v>
      </c>
      <c r="AU51" s="1418" t="s">
        <v>5099</v>
      </c>
      <c r="AV51" s="148">
        <v>2</v>
      </c>
      <c r="AW51" s="148">
        <v>341</v>
      </c>
      <c r="AX51" s="148">
        <v>0</v>
      </c>
      <c r="AY51" s="149" t="s">
        <v>215</v>
      </c>
      <c r="AZ51" s="149" t="s">
        <v>215</v>
      </c>
      <c r="BA51" s="153" t="s">
        <v>44</v>
      </c>
      <c r="BB51" s="118"/>
      <c r="BC51" s="119"/>
      <c r="BD51" s="119"/>
      <c r="BE51" s="119"/>
      <c r="BF51" s="119"/>
      <c r="BG51" s="119"/>
      <c r="BH51" s="119"/>
      <c r="BI51" s="119"/>
      <c r="BJ51" s="119"/>
      <c r="BK51" s="119"/>
      <c r="BL51" s="119"/>
      <c r="BM51" s="119"/>
      <c r="BN51" s="119"/>
      <c r="BO51" s="119"/>
      <c r="BP51" s="119"/>
      <c r="BQ51" s="119"/>
      <c r="BR51" s="119" t="s">
        <v>215</v>
      </c>
    </row>
    <row r="52" spans="1:70" ht="15.75" thickBot="1" x14ac:dyDescent="0.3">
      <c r="A52" s="1747">
        <f t="shared" si="2"/>
        <v>0</v>
      </c>
      <c r="B52" s="1747">
        <f t="shared" si="7"/>
        <v>10224001</v>
      </c>
      <c r="C52" s="1748">
        <v>224</v>
      </c>
      <c r="D52" s="1800" t="s">
        <v>447</v>
      </c>
      <c r="E52" s="1748">
        <v>1</v>
      </c>
      <c r="F52" s="1038" t="s">
        <v>10813</v>
      </c>
      <c r="G52" s="1037" t="s">
        <v>10815</v>
      </c>
      <c r="H52" s="1039" t="s">
        <v>345</v>
      </c>
      <c r="I52" s="1038" t="s">
        <v>10812</v>
      </c>
      <c r="J52" s="1041"/>
      <c r="K52" s="1038" t="s">
        <v>10813</v>
      </c>
      <c r="L52" s="1043" t="str">
        <f>R52</f>
        <v>Nebifat!</v>
      </c>
      <c r="M52" s="1043" t="str">
        <f>S52&amp;T52</f>
        <v/>
      </c>
      <c r="N52" s="1729">
        <f>IF(AND(O52=0,P43=0),0,IF(OR(AND(O52=1,OR(P52=TRUE,Q52=TRUE)),AND(O52=2,AND(OR(P52="",P52=0,P52=FALSE),OR(Q52="",Q52=0,Q52=FALSE)))),0,1))</f>
        <v>0</v>
      </c>
      <c r="O52" s="1745">
        <f>IF(BA50="","",BA50)</f>
        <v>0</v>
      </c>
      <c r="P52" s="1746" t="str">
        <f>BA52</f>
        <v/>
      </c>
      <c r="Q52" s="1746" t="str">
        <f>IF(BA53="","",BA53)</f>
        <v/>
      </c>
      <c r="R52" s="1746" t="str">
        <f>IF(O52=1,"DA",IF(O52=2,"NU","Nebifat!"))</f>
        <v>Nebifat!</v>
      </c>
      <c r="S52" s="1746" t="str">
        <f>IF(P52=TRUE,"Filiale","")</f>
        <v/>
      </c>
      <c r="T52" s="1746" t="str">
        <f>IF(Q52=TRUE,IF(P52=TRUE," si ","")&amp;"Sucursale","")</f>
        <v/>
      </c>
      <c r="U52" s="1751"/>
      <c r="V52" s="1751"/>
      <c r="W52" s="1751"/>
      <c r="X52" s="1751"/>
      <c r="Y52" s="1752"/>
      <c r="Z52" s="1753" t="s">
        <v>10431</v>
      </c>
      <c r="AA52" s="2205">
        <f t="shared" si="1"/>
        <v>1</v>
      </c>
      <c r="AB52" s="3036">
        <f t="shared" si="3"/>
        <v>224</v>
      </c>
      <c r="AT52" s="133" t="s">
        <v>10427</v>
      </c>
      <c r="AU52" s="1416" t="s">
        <v>5099</v>
      </c>
      <c r="AV52" s="134">
        <v>2</v>
      </c>
      <c r="AW52" s="135">
        <v>341</v>
      </c>
      <c r="AX52" s="136">
        <v>1</v>
      </c>
      <c r="AY52" s="137"/>
      <c r="AZ52" s="137"/>
      <c r="BA52" s="158" t="str">
        <f>IF(OR(Chestionar!M52="",Chestionar!M52=0),"",Chestionar!M52)</f>
        <v/>
      </c>
      <c r="BR52" s="120" t="s">
        <v>215</v>
      </c>
    </row>
    <row r="53" spans="1:70" ht="15.75" thickBot="1" x14ac:dyDescent="0.3">
      <c r="A53" s="1708">
        <f t="shared" si="2"/>
        <v>0</v>
      </c>
      <c r="B53" s="1708">
        <f t="shared" si="7"/>
        <v>12003001</v>
      </c>
      <c r="C53" s="1442">
        <v>2003</v>
      </c>
      <c r="D53" s="1796" t="s">
        <v>447</v>
      </c>
      <c r="E53" s="994">
        <v>1</v>
      </c>
      <c r="F53" s="995" t="s">
        <v>4227</v>
      </c>
      <c r="G53" s="994"/>
      <c r="H53" s="996" t="s">
        <v>345</v>
      </c>
      <c r="I53" s="1091" t="s">
        <v>4231</v>
      </c>
      <c r="J53" s="998" t="s">
        <v>4103</v>
      </c>
      <c r="K53" s="1451" t="s">
        <v>9812</v>
      </c>
      <c r="L53" s="1439" t="str">
        <f t="shared" ref="L53:L58" si="9">TEXT(O53,"0,000")</f>
        <v>0,000</v>
      </c>
      <c r="M53" s="1000">
        <f t="shared" ref="M53:M58" si="10">P53</f>
        <v>0</v>
      </c>
      <c r="N53" s="1724">
        <f t="shared" ref="N53:N54" si="11">IF(O53=P53,0,1)</f>
        <v>0</v>
      </c>
      <c r="O53" s="1000">
        <f>BA55</f>
        <v>0</v>
      </c>
      <c r="P53" s="1000">
        <f>INT(BA55)</f>
        <v>0</v>
      </c>
      <c r="Q53" s="1000"/>
      <c r="R53" s="1000"/>
      <c r="S53" s="1000"/>
      <c r="T53" s="1000"/>
      <c r="U53" s="1000"/>
      <c r="V53" s="1000"/>
      <c r="W53" s="1000"/>
      <c r="X53" s="1000"/>
      <c r="Y53" s="1001"/>
      <c r="Z53" s="1343" t="s">
        <v>11029</v>
      </c>
      <c r="AA53" s="2205">
        <f t="shared" si="1"/>
        <v>1</v>
      </c>
      <c r="AB53" s="3036">
        <f t="shared" si="3"/>
        <v>2003</v>
      </c>
      <c r="AT53" s="133" t="s">
        <v>10428</v>
      </c>
      <c r="AU53" s="1416" t="s">
        <v>5099</v>
      </c>
      <c r="AV53" s="134">
        <v>2</v>
      </c>
      <c r="AW53" s="135">
        <v>341</v>
      </c>
      <c r="AX53" s="136">
        <v>2</v>
      </c>
      <c r="AY53" s="137"/>
      <c r="AZ53" s="137"/>
      <c r="BA53" s="158" t="str">
        <f>IF(OR(Chestionar!M53="",Chestionar!M53=0),"",Chestionar!M53)</f>
        <v/>
      </c>
      <c r="BR53" s="120" t="s">
        <v>215</v>
      </c>
    </row>
    <row r="54" spans="1:70" ht="19.5" thickTop="1" x14ac:dyDescent="0.25">
      <c r="A54" s="1709">
        <f t="shared" si="2"/>
        <v>0</v>
      </c>
      <c r="B54" s="1709">
        <f t="shared" si="7"/>
        <v>12004001</v>
      </c>
      <c r="C54" s="1443">
        <v>2004</v>
      </c>
      <c r="D54" s="1797" t="s">
        <v>447</v>
      </c>
      <c r="E54" s="1002">
        <v>1</v>
      </c>
      <c r="F54" s="1003" t="s">
        <v>4227</v>
      </c>
      <c r="H54" s="1016" t="s">
        <v>345</v>
      </c>
      <c r="I54" s="1091" t="s">
        <v>4232</v>
      </c>
      <c r="J54" s="998" t="s">
        <v>4103</v>
      </c>
      <c r="K54" s="1452" t="s">
        <v>9813</v>
      </c>
      <c r="L54" s="1439" t="str">
        <f t="shared" si="9"/>
        <v>0,000</v>
      </c>
      <c r="M54" s="1000">
        <f t="shared" si="10"/>
        <v>0</v>
      </c>
      <c r="N54" s="1724">
        <f t="shared" si="11"/>
        <v>0</v>
      </c>
      <c r="O54" s="1000">
        <f>BA56</f>
        <v>0</v>
      </c>
      <c r="P54" s="1000">
        <f>INT(BA56)</f>
        <v>0</v>
      </c>
      <c r="Z54" s="1006" t="str">
        <f>Z53</f>
        <v xml:space="preserve">Cap.2 Pct.4: Au fost introduse valori cu zecimale. Trebuie introduse valori fara zecimale, rotunjite la intreg. </v>
      </c>
      <c r="AA54" s="2205">
        <f t="shared" si="1"/>
        <v>1</v>
      </c>
      <c r="AB54" s="3036">
        <f t="shared" si="3"/>
        <v>2004</v>
      </c>
      <c r="AT54" s="219" t="s">
        <v>109</v>
      </c>
      <c r="AU54" s="1418" t="s">
        <v>5087</v>
      </c>
      <c r="AV54" s="148">
        <v>2</v>
      </c>
      <c r="AW54" s="148">
        <v>4</v>
      </c>
      <c r="AX54" s="148">
        <v>0</v>
      </c>
      <c r="AY54" s="149"/>
      <c r="AZ54" s="149"/>
      <c r="BA54" s="153" t="s">
        <v>44</v>
      </c>
      <c r="BB54" s="118" t="str">
        <f>Adm!$C$6</f>
        <v>II.4.</v>
      </c>
      <c r="BC54" s="119"/>
      <c r="BD54" s="119"/>
      <c r="BE54" s="119"/>
      <c r="BF54" s="119"/>
      <c r="BG54" s="119"/>
      <c r="BH54" s="119"/>
      <c r="BI54" s="119"/>
      <c r="BJ54" s="119"/>
      <c r="BK54" s="119"/>
      <c r="BL54" s="119"/>
      <c r="BM54" s="119"/>
      <c r="BN54" s="119"/>
      <c r="BO54" s="119"/>
      <c r="BP54" s="119"/>
      <c r="BQ54" s="119"/>
      <c r="BR54" s="119" t="s">
        <v>215</v>
      </c>
    </row>
    <row r="55" spans="1:70" x14ac:dyDescent="0.25">
      <c r="A55" s="1709">
        <f t="shared" si="2"/>
        <v>0</v>
      </c>
      <c r="B55" s="1709">
        <f t="shared" ref="B55:B56" si="12">VALUE("1"&amp;TEXT(C55,"0000")&amp;TEXT(E55,"000"))</f>
        <v>12005001</v>
      </c>
      <c r="C55" s="1443">
        <v>2005</v>
      </c>
      <c r="D55" s="1797" t="s">
        <v>447</v>
      </c>
      <c r="E55" s="1002">
        <v>1</v>
      </c>
      <c r="F55" s="1003" t="s">
        <v>4227</v>
      </c>
      <c r="H55" s="1016" t="s">
        <v>345</v>
      </c>
      <c r="I55" s="1091" t="s">
        <v>4233</v>
      </c>
      <c r="J55" s="998" t="s">
        <v>4103</v>
      </c>
      <c r="K55" s="1452" t="s">
        <v>9814</v>
      </c>
      <c r="L55" s="1439" t="str">
        <f t="shared" si="9"/>
        <v>0,000</v>
      </c>
      <c r="M55" s="1000">
        <f t="shared" si="10"/>
        <v>0</v>
      </c>
      <c r="N55" s="1724">
        <f>IF(O55=P55,0,1)</f>
        <v>0</v>
      </c>
      <c r="O55" s="1000">
        <f>BA57</f>
        <v>0</v>
      </c>
      <c r="P55" s="1000">
        <f>INT(BA57)</f>
        <v>0</v>
      </c>
      <c r="Z55" s="1006" t="str">
        <f>Z54</f>
        <v xml:space="preserve">Cap.2 Pct.4: Au fost introduse valori cu zecimale. Trebuie introduse valori fara zecimale, rotunjite la intreg. </v>
      </c>
      <c r="AA55" s="2205">
        <f t="shared" si="1"/>
        <v>1</v>
      </c>
      <c r="AB55" s="3036">
        <f t="shared" si="3"/>
        <v>2005</v>
      </c>
      <c r="AT55" s="159" t="s">
        <v>3</v>
      </c>
      <c r="AU55" s="1420" t="s">
        <v>5087</v>
      </c>
      <c r="AV55" s="160">
        <v>2</v>
      </c>
      <c r="AW55" s="160">
        <v>4</v>
      </c>
      <c r="AX55" s="160">
        <v>1</v>
      </c>
      <c r="AY55" s="161" t="s">
        <v>215</v>
      </c>
      <c r="AZ55" s="161" t="s">
        <v>215</v>
      </c>
      <c r="BA55" s="162">
        <f>IF(Chestionar!M55="",0,Chestionar!M55)</f>
        <v>0</v>
      </c>
      <c r="BR55" s="120" t="s">
        <v>215</v>
      </c>
    </row>
    <row r="56" spans="1:70" x14ac:dyDescent="0.25">
      <c r="A56" s="1709">
        <f t="shared" si="2"/>
        <v>0</v>
      </c>
      <c r="B56" s="1709">
        <f t="shared" si="12"/>
        <v>12006001</v>
      </c>
      <c r="C56" s="1443">
        <v>2006</v>
      </c>
      <c r="D56" s="1797" t="s">
        <v>447</v>
      </c>
      <c r="E56" s="1002">
        <v>1</v>
      </c>
      <c r="F56" s="1003" t="s">
        <v>4227</v>
      </c>
      <c r="H56" s="1016" t="s">
        <v>345</v>
      </c>
      <c r="I56" s="1091" t="s">
        <v>4241</v>
      </c>
      <c r="J56" s="998" t="s">
        <v>4103</v>
      </c>
      <c r="K56" s="1452" t="s">
        <v>9815</v>
      </c>
      <c r="L56" s="1439" t="str">
        <f t="shared" si="9"/>
        <v>0,000</v>
      </c>
      <c r="M56" s="1000">
        <f t="shared" si="10"/>
        <v>0</v>
      </c>
      <c r="N56" s="1724">
        <f>IF(O56=P56,0,1)</f>
        <v>0</v>
      </c>
      <c r="O56" s="1000">
        <f>BA68</f>
        <v>0</v>
      </c>
      <c r="P56" s="1000">
        <f>INT(BA68)</f>
        <v>0</v>
      </c>
      <c r="Z56" s="1006" t="str">
        <f>Z55</f>
        <v xml:space="preserve">Cap.2 Pct.4: Au fost introduse valori cu zecimale. Trebuie introduse valori fara zecimale, rotunjite la intreg. </v>
      </c>
      <c r="AA56" s="2205">
        <f t="shared" si="1"/>
        <v>1</v>
      </c>
      <c r="AB56" s="3036">
        <f t="shared" si="3"/>
        <v>2006</v>
      </c>
      <c r="AT56" s="163" t="s">
        <v>4</v>
      </c>
      <c r="AU56" s="1421" t="s">
        <v>5087</v>
      </c>
      <c r="AV56" s="164">
        <v>2</v>
      </c>
      <c r="AW56" s="164">
        <v>4</v>
      </c>
      <c r="AX56" s="164">
        <v>2</v>
      </c>
      <c r="AY56" s="165" t="s">
        <v>215</v>
      </c>
      <c r="AZ56" s="165" t="s">
        <v>215</v>
      </c>
      <c r="BA56" s="166">
        <f>IF(Chestionar!M56="",0,Chestionar!M56)</f>
        <v>0</v>
      </c>
      <c r="BR56" s="120" t="s">
        <v>215</v>
      </c>
    </row>
    <row r="57" spans="1:70" ht="15.75" thickBot="1" x14ac:dyDescent="0.3">
      <c r="A57" s="1709">
        <f t="shared" si="2"/>
        <v>0</v>
      </c>
      <c r="B57" s="1709">
        <f t="shared" ref="B57:B58" si="13">VALUE("1"&amp;TEXT(C57,"0000")&amp;TEXT(E57,"000"))</f>
        <v>12007001</v>
      </c>
      <c r="C57" s="1443">
        <v>2007</v>
      </c>
      <c r="D57" s="1797" t="s">
        <v>447</v>
      </c>
      <c r="E57" s="1002">
        <v>1</v>
      </c>
      <c r="F57" s="1003" t="s">
        <v>4227</v>
      </c>
      <c r="H57" s="1016" t="s">
        <v>345</v>
      </c>
      <c r="I57" s="1091" t="s">
        <v>4243</v>
      </c>
      <c r="J57" s="998" t="s">
        <v>4103</v>
      </c>
      <c r="K57" s="1452" t="s">
        <v>9816</v>
      </c>
      <c r="L57" s="1439" t="str">
        <f t="shared" si="9"/>
        <v>0,000</v>
      </c>
      <c r="M57" s="1000">
        <f t="shared" si="10"/>
        <v>0</v>
      </c>
      <c r="N57" s="1724">
        <f>IF(O57=P57,0,1)</f>
        <v>0</v>
      </c>
      <c r="O57" s="1000">
        <f>BA74</f>
        <v>0</v>
      </c>
      <c r="P57" s="1000">
        <f>INT(BA74)</f>
        <v>0</v>
      </c>
      <c r="Z57" s="1006" t="str">
        <f>Z56</f>
        <v xml:space="preserve">Cap.2 Pct.4: Au fost introduse valori cu zecimale. Trebuie introduse valori fara zecimale, rotunjite la intreg. </v>
      </c>
      <c r="AA57" s="2205">
        <f t="shared" si="1"/>
        <v>1</v>
      </c>
      <c r="AB57" s="3036">
        <f t="shared" si="3"/>
        <v>2007</v>
      </c>
      <c r="AT57" s="154" t="s">
        <v>5</v>
      </c>
      <c r="AU57" s="1419" t="s">
        <v>5087</v>
      </c>
      <c r="AV57" s="155">
        <v>2</v>
      </c>
      <c r="AW57" s="155">
        <v>4</v>
      </c>
      <c r="AX57" s="155">
        <v>3</v>
      </c>
      <c r="AY57" s="156" t="s">
        <v>215</v>
      </c>
      <c r="AZ57" s="156" t="s">
        <v>215</v>
      </c>
      <c r="BA57" s="157">
        <f>IF(Chestionar!M57="",0,Chestionar!M57)</f>
        <v>0</v>
      </c>
      <c r="BB57" s="113"/>
      <c r="BC57" s="113"/>
      <c r="BD57" s="113"/>
      <c r="BE57" s="113"/>
      <c r="BF57" s="113"/>
      <c r="BG57" s="113"/>
      <c r="BH57" s="113"/>
      <c r="BI57" s="113"/>
      <c r="BJ57" s="113"/>
      <c r="BK57" s="113"/>
      <c r="BL57" s="113"/>
      <c r="BM57" s="113"/>
      <c r="BN57" s="113"/>
      <c r="BO57" s="113"/>
      <c r="BP57" s="113"/>
      <c r="BQ57" s="113"/>
      <c r="BR57" s="113" t="s">
        <v>215</v>
      </c>
    </row>
    <row r="58" spans="1:70" ht="15.75" thickTop="1" x14ac:dyDescent="0.25">
      <c r="A58" s="1710">
        <f t="shared" si="2"/>
        <v>0</v>
      </c>
      <c r="B58" s="1710">
        <f t="shared" si="13"/>
        <v>12008001</v>
      </c>
      <c r="C58" s="1444">
        <v>2008</v>
      </c>
      <c r="D58" s="1798" t="s">
        <v>447</v>
      </c>
      <c r="E58" s="1007">
        <v>1</v>
      </c>
      <c r="F58" s="1008" t="s">
        <v>4227</v>
      </c>
      <c r="G58" s="1007"/>
      <c r="H58" s="1009" t="s">
        <v>345</v>
      </c>
      <c r="I58" s="1092" t="s">
        <v>4244</v>
      </c>
      <c r="J58" s="1011" t="s">
        <v>4103</v>
      </c>
      <c r="K58" s="1453" t="s">
        <v>9817</v>
      </c>
      <c r="L58" s="1440" t="str">
        <f t="shared" si="9"/>
        <v>0,000</v>
      </c>
      <c r="M58" s="1012">
        <f t="shared" si="10"/>
        <v>0</v>
      </c>
      <c r="N58" s="1727">
        <f>IF(O58=P58,0,1)</f>
        <v>0</v>
      </c>
      <c r="O58" s="1012">
        <f>BA76</f>
        <v>0</v>
      </c>
      <c r="P58" s="1012">
        <f>INT(BA76)</f>
        <v>0</v>
      </c>
      <c r="Q58" s="1012"/>
      <c r="R58" s="1012"/>
      <c r="S58" s="1012"/>
      <c r="T58" s="1012"/>
      <c r="U58" s="1012"/>
      <c r="V58" s="1012"/>
      <c r="W58" s="1012"/>
      <c r="X58" s="1012"/>
      <c r="Y58" s="1013"/>
      <c r="Z58" s="1013" t="str">
        <f>Z57</f>
        <v xml:space="preserve">Cap.2 Pct.4: Au fost introduse valori cu zecimale. Trebuie introduse valori fara zecimale, rotunjite la intreg. </v>
      </c>
      <c r="AA58" s="2205">
        <f t="shared" si="1"/>
        <v>1</v>
      </c>
      <c r="AB58" s="3036">
        <f t="shared" si="3"/>
        <v>2008</v>
      </c>
      <c r="AT58" s="167" t="s">
        <v>1237</v>
      </c>
      <c r="AU58" s="1416" t="s">
        <v>5087</v>
      </c>
      <c r="AV58" s="134">
        <v>2</v>
      </c>
      <c r="AW58" s="135">
        <v>4</v>
      </c>
      <c r="AX58" s="136">
        <v>4</v>
      </c>
      <c r="AY58" s="137" t="s">
        <v>215</v>
      </c>
      <c r="AZ58" s="137" t="s">
        <v>215</v>
      </c>
      <c r="BA58" s="168">
        <f>IF(Chestionar!M58="",0,Chestionar!M58)</f>
        <v>0</v>
      </c>
      <c r="BB58" s="113"/>
      <c r="BC58" s="113"/>
      <c r="BD58" s="113"/>
      <c r="BE58" s="113"/>
      <c r="BF58" s="113"/>
      <c r="BG58" s="113"/>
      <c r="BH58" s="113"/>
      <c r="BI58" s="113"/>
      <c r="BJ58" s="113"/>
      <c r="BK58" s="113"/>
      <c r="BL58" s="113"/>
      <c r="BM58" s="113"/>
      <c r="BN58" s="113"/>
      <c r="BO58" s="113"/>
      <c r="BP58" s="113"/>
      <c r="BQ58" s="113"/>
      <c r="BR58" s="113" t="s">
        <v>215</v>
      </c>
    </row>
    <row r="59" spans="1:70" x14ac:dyDescent="0.25">
      <c r="A59" s="1708">
        <f t="shared" si="2"/>
        <v>0</v>
      </c>
      <c r="B59" s="1708">
        <f t="shared" si="4"/>
        <v>10020001</v>
      </c>
      <c r="C59" s="994">
        <v>20</v>
      </c>
      <c r="D59" s="1796" t="s">
        <v>447</v>
      </c>
      <c r="E59" s="994">
        <v>1</v>
      </c>
      <c r="F59" s="995" t="s">
        <v>4227</v>
      </c>
      <c r="G59" s="994" t="s">
        <v>9864</v>
      </c>
      <c r="H59" s="996" t="s">
        <v>345</v>
      </c>
      <c r="I59" s="999" t="s">
        <v>4231</v>
      </c>
      <c r="J59" s="998" t="s">
        <v>4103</v>
      </c>
      <c r="K59" s="999" t="s">
        <v>9865</v>
      </c>
      <c r="L59" s="1000">
        <f>BA55</f>
        <v>0</v>
      </c>
      <c r="M59" s="1000">
        <f>O59+P59+Q59</f>
        <v>0</v>
      </c>
      <c r="N59" s="1724">
        <f>IF(L59=M59,0,1)</f>
        <v>0</v>
      </c>
      <c r="O59" s="1000">
        <f>BA57</f>
        <v>0</v>
      </c>
      <c r="P59" s="1000">
        <f>BA60</f>
        <v>0</v>
      </c>
      <c r="Q59" s="1000">
        <f>BA63</f>
        <v>0</v>
      </c>
      <c r="R59" s="1000"/>
      <c r="S59" s="1000"/>
      <c r="T59" s="1000"/>
      <c r="U59" s="1000"/>
      <c r="V59" s="1000"/>
      <c r="W59" s="1000"/>
      <c r="X59" s="1000"/>
      <c r="Y59" s="1001"/>
      <c r="Z59" s="1343" t="s">
        <v>9871</v>
      </c>
      <c r="AA59" s="2205">
        <f t="shared" si="1"/>
        <v>1</v>
      </c>
      <c r="AB59" s="3036">
        <f t="shared" si="3"/>
        <v>20</v>
      </c>
      <c r="AT59" s="167" t="s">
        <v>1238</v>
      </c>
      <c r="AU59" s="1416" t="s">
        <v>5087</v>
      </c>
      <c r="AV59" s="134">
        <v>2</v>
      </c>
      <c r="AW59" s="135">
        <v>4</v>
      </c>
      <c r="AX59" s="136">
        <v>5</v>
      </c>
      <c r="AY59" s="137" t="s">
        <v>215</v>
      </c>
      <c r="AZ59" s="137" t="s">
        <v>215</v>
      </c>
      <c r="BA59" s="168">
        <f>IF(Chestionar!M59="",0,Chestionar!M59)</f>
        <v>0</v>
      </c>
      <c r="BB59" s="113"/>
      <c r="BC59" s="113"/>
      <c r="BD59" s="113"/>
      <c r="BE59" s="113"/>
      <c r="BF59" s="113"/>
      <c r="BG59" s="113"/>
      <c r="BH59" s="113"/>
      <c r="BI59" s="113"/>
      <c r="BJ59" s="113"/>
      <c r="BK59" s="113"/>
      <c r="BL59" s="113"/>
      <c r="BM59" s="113"/>
      <c r="BN59" s="113"/>
      <c r="BO59" s="113"/>
      <c r="BP59" s="113"/>
      <c r="BQ59" s="113"/>
      <c r="BR59" s="113" t="s">
        <v>215</v>
      </c>
    </row>
    <row r="60" spans="1:70" x14ac:dyDescent="0.25">
      <c r="A60" s="1709">
        <f t="shared" si="2"/>
        <v>0</v>
      </c>
      <c r="B60" s="1709">
        <f t="shared" si="4"/>
        <v>10023001</v>
      </c>
      <c r="C60" s="1002">
        <v>23</v>
      </c>
      <c r="D60" s="1797" t="s">
        <v>447</v>
      </c>
      <c r="E60" s="1002">
        <v>1</v>
      </c>
      <c r="F60" s="1003" t="s">
        <v>4227</v>
      </c>
      <c r="G60" s="1002" t="s">
        <v>9866</v>
      </c>
      <c r="H60" s="1016" t="s">
        <v>345</v>
      </c>
      <c r="I60" s="997" t="s">
        <v>4232</v>
      </c>
      <c r="J60" s="1004" t="s">
        <v>4103</v>
      </c>
      <c r="K60" s="997" t="s">
        <v>9867</v>
      </c>
      <c r="L60" s="1005">
        <f>BA56</f>
        <v>0</v>
      </c>
      <c r="M60" s="1005">
        <f>O60+P60</f>
        <v>0</v>
      </c>
      <c r="N60" s="1725">
        <f>IF(L60=M60,0,1)</f>
        <v>0</v>
      </c>
      <c r="O60" s="1005">
        <f>BA57</f>
        <v>0</v>
      </c>
      <c r="P60" s="1005">
        <f>BA60</f>
        <v>0</v>
      </c>
      <c r="Z60" s="1345" t="s">
        <v>9870</v>
      </c>
      <c r="AA60" s="2205">
        <f t="shared" si="1"/>
        <v>1</v>
      </c>
      <c r="AB60" s="3036">
        <f t="shared" si="3"/>
        <v>23</v>
      </c>
      <c r="AT60" s="133" t="s">
        <v>6</v>
      </c>
      <c r="AU60" s="1416" t="s">
        <v>5087</v>
      </c>
      <c r="AV60" s="134">
        <v>2</v>
      </c>
      <c r="AW60" s="135">
        <v>4</v>
      </c>
      <c r="AX60" s="136">
        <v>6</v>
      </c>
      <c r="AY60" s="137" t="s">
        <v>215</v>
      </c>
      <c r="AZ60" s="137" t="s">
        <v>215</v>
      </c>
      <c r="BA60" s="168">
        <f>IF(Chestionar!M60="",0,Chestionar!M60)</f>
        <v>0</v>
      </c>
      <c r="BB60" s="113"/>
      <c r="BC60" s="113"/>
      <c r="BD60" s="113"/>
      <c r="BE60" s="113"/>
      <c r="BF60" s="113"/>
      <c r="BG60" s="113"/>
      <c r="BH60" s="113"/>
      <c r="BI60" s="113"/>
      <c r="BJ60" s="113"/>
      <c r="BK60" s="113"/>
      <c r="BL60" s="113"/>
      <c r="BM60" s="113"/>
      <c r="BN60" s="113"/>
      <c r="BO60" s="113"/>
      <c r="BP60" s="113"/>
      <c r="BQ60" s="113"/>
      <c r="BR60" s="113" t="s">
        <v>215</v>
      </c>
    </row>
    <row r="61" spans="1:70" x14ac:dyDescent="0.25">
      <c r="A61" s="1709">
        <f t="shared" si="2"/>
        <v>0</v>
      </c>
      <c r="B61" s="1709">
        <f t="shared" si="4"/>
        <v>10022001</v>
      </c>
      <c r="C61" s="1002">
        <v>22</v>
      </c>
      <c r="D61" s="1797" t="s">
        <v>447</v>
      </c>
      <c r="E61" s="1002">
        <v>1</v>
      </c>
      <c r="F61" s="1003" t="s">
        <v>4227</v>
      </c>
      <c r="G61" s="1002" t="s">
        <v>4228</v>
      </c>
      <c r="H61" s="1016" t="s">
        <v>345</v>
      </c>
      <c r="I61" s="997" t="s">
        <v>4233</v>
      </c>
      <c r="J61" s="1004" t="s">
        <v>4103</v>
      </c>
      <c r="K61" s="997" t="s">
        <v>4234</v>
      </c>
      <c r="L61" s="1005">
        <f>BA57</f>
        <v>0</v>
      </c>
      <c r="M61" s="1005">
        <f>O61+P61</f>
        <v>0</v>
      </c>
      <c r="N61" s="1725">
        <f>IF(L61=M61,0,1)</f>
        <v>0</v>
      </c>
      <c r="O61" s="1005">
        <f>BA58</f>
        <v>0</v>
      </c>
      <c r="P61" s="1005">
        <f>BA59</f>
        <v>0</v>
      </c>
      <c r="Z61" s="1345" t="s">
        <v>9497</v>
      </c>
      <c r="AA61" s="2205">
        <f t="shared" si="1"/>
        <v>1</v>
      </c>
      <c r="AB61" s="3036">
        <f t="shared" si="3"/>
        <v>22</v>
      </c>
      <c r="AT61" s="167" t="s">
        <v>1239</v>
      </c>
      <c r="AU61" s="1416" t="s">
        <v>5087</v>
      </c>
      <c r="AV61" s="134">
        <v>2</v>
      </c>
      <c r="AW61" s="135">
        <v>4</v>
      </c>
      <c r="AX61" s="136">
        <v>7</v>
      </c>
      <c r="AY61" s="137" t="s">
        <v>215</v>
      </c>
      <c r="AZ61" s="137" t="s">
        <v>215</v>
      </c>
      <c r="BA61" s="168">
        <f>IF(Chestionar!M61="",0,Chestionar!M61)</f>
        <v>0</v>
      </c>
      <c r="BB61" s="113"/>
      <c r="BC61" s="113"/>
      <c r="BD61" s="113"/>
      <c r="BE61" s="113"/>
      <c r="BF61" s="113"/>
      <c r="BG61" s="113"/>
      <c r="BH61" s="113"/>
      <c r="BI61" s="113"/>
      <c r="BJ61" s="113"/>
      <c r="BK61" s="113"/>
      <c r="BL61" s="113"/>
      <c r="BM61" s="113"/>
      <c r="BN61" s="113"/>
      <c r="BO61" s="113"/>
      <c r="BP61" s="113"/>
      <c r="BQ61" s="113"/>
      <c r="BR61" s="113" t="s">
        <v>215</v>
      </c>
    </row>
    <row r="62" spans="1:70" x14ac:dyDescent="0.25">
      <c r="A62" s="1709">
        <f t="shared" si="2"/>
        <v>0</v>
      </c>
      <c r="B62" s="1709">
        <f t="shared" si="4"/>
        <v>10021001</v>
      </c>
      <c r="C62" s="1002">
        <v>21</v>
      </c>
      <c r="D62" s="1797" t="s">
        <v>447</v>
      </c>
      <c r="E62" s="1002">
        <v>1</v>
      </c>
      <c r="F62" s="1003" t="s">
        <v>4227</v>
      </c>
      <c r="G62" s="1002" t="s">
        <v>4235</v>
      </c>
      <c r="H62" s="1016" t="s">
        <v>345</v>
      </c>
      <c r="I62" s="997" t="s">
        <v>4236</v>
      </c>
      <c r="J62" s="1004" t="s">
        <v>4104</v>
      </c>
      <c r="K62" s="997" t="s">
        <v>4237</v>
      </c>
      <c r="L62" s="1005">
        <f>BA60</f>
        <v>0</v>
      </c>
      <c r="M62" s="1005">
        <f>BA61</f>
        <v>0</v>
      </c>
      <c r="N62" s="1725">
        <f>IF(L62&gt;=M62,0,1)</f>
        <v>0</v>
      </c>
      <c r="Z62" s="1345" t="s">
        <v>11030</v>
      </c>
      <c r="AA62" s="2205">
        <f t="shared" si="1"/>
        <v>1</v>
      </c>
      <c r="AB62" s="3036">
        <f t="shared" si="3"/>
        <v>21</v>
      </c>
      <c r="AT62" s="133" t="s">
        <v>7</v>
      </c>
      <c r="AU62" s="1416" t="s">
        <v>5087</v>
      </c>
      <c r="AV62" s="134">
        <v>2</v>
      </c>
      <c r="AW62" s="135">
        <v>4</v>
      </c>
      <c r="AX62" s="136">
        <v>8</v>
      </c>
      <c r="AY62" s="137" t="s">
        <v>215</v>
      </c>
      <c r="AZ62" s="137" t="s">
        <v>215</v>
      </c>
      <c r="BA62" s="1577">
        <f>IF(Chestionar!M62="",0,Chestionar!M62)</f>
        <v>0</v>
      </c>
      <c r="BB62" s="113"/>
      <c r="BC62" s="113"/>
      <c r="BD62" s="113"/>
      <c r="BE62" s="113"/>
      <c r="BF62" s="113"/>
      <c r="BG62" s="113"/>
      <c r="BH62" s="113"/>
      <c r="BI62" s="113"/>
      <c r="BJ62" s="113"/>
      <c r="BK62" s="113"/>
      <c r="BL62" s="113"/>
      <c r="BM62" s="113"/>
      <c r="BN62" s="113"/>
      <c r="BO62" s="113"/>
      <c r="BP62" s="113"/>
      <c r="BQ62" s="113"/>
      <c r="BR62" s="113" t="s">
        <v>215</v>
      </c>
    </row>
    <row r="63" spans="1:70" x14ac:dyDescent="0.25">
      <c r="A63" s="1709">
        <f t="shared" si="2"/>
        <v>0</v>
      </c>
      <c r="B63" s="1709">
        <f t="shared" si="4"/>
        <v>10024001</v>
      </c>
      <c r="C63" s="1002">
        <v>24</v>
      </c>
      <c r="D63" s="1797" t="s">
        <v>447</v>
      </c>
      <c r="E63" s="1002">
        <v>1</v>
      </c>
      <c r="F63" s="1003" t="s">
        <v>4227</v>
      </c>
      <c r="G63" s="1002" t="s">
        <v>4240</v>
      </c>
      <c r="H63" s="1016" t="s">
        <v>345</v>
      </c>
      <c r="I63" s="997" t="s">
        <v>4238</v>
      </c>
      <c r="J63" s="1004" t="s">
        <v>4104</v>
      </c>
      <c r="K63" s="997" t="s">
        <v>4239</v>
      </c>
      <c r="L63" s="1005">
        <f>BA66</f>
        <v>0</v>
      </c>
      <c r="M63" s="1005">
        <f>BA67</f>
        <v>0</v>
      </c>
      <c r="N63" s="1725">
        <f>IF(L63&gt;=M63,0,1)</f>
        <v>0</v>
      </c>
      <c r="Z63" s="1347" t="s">
        <v>9498</v>
      </c>
      <c r="AA63" s="2205">
        <f t="shared" si="1"/>
        <v>1</v>
      </c>
      <c r="AB63" s="3036">
        <f t="shared" si="3"/>
        <v>24</v>
      </c>
      <c r="AT63" s="133" t="s">
        <v>8</v>
      </c>
      <c r="AU63" s="1416" t="s">
        <v>5087</v>
      </c>
      <c r="AV63" s="134">
        <v>2</v>
      </c>
      <c r="AW63" s="135">
        <v>4</v>
      </c>
      <c r="AX63" s="136">
        <v>9</v>
      </c>
      <c r="AY63" s="137" t="s">
        <v>215</v>
      </c>
      <c r="AZ63" s="137" t="s">
        <v>215</v>
      </c>
      <c r="BA63" s="168">
        <f>IF(Chestionar!M63="",0,Chestionar!M63)</f>
        <v>0</v>
      </c>
      <c r="BB63" s="113"/>
      <c r="BC63" s="113"/>
      <c r="BD63" s="113"/>
      <c r="BE63" s="113"/>
      <c r="BF63" s="113"/>
      <c r="BG63" s="113"/>
      <c r="BH63" s="113"/>
      <c r="BI63" s="113"/>
      <c r="BJ63" s="113"/>
      <c r="BK63" s="113"/>
      <c r="BL63" s="113"/>
      <c r="BM63" s="113"/>
      <c r="BN63" s="113"/>
      <c r="BO63" s="113"/>
      <c r="BP63" s="113"/>
      <c r="BQ63" s="113"/>
      <c r="BR63" s="113" t="s">
        <v>215</v>
      </c>
    </row>
    <row r="64" spans="1:70" x14ac:dyDescent="0.25">
      <c r="A64" s="1709">
        <f t="shared" si="2"/>
        <v>0</v>
      </c>
      <c r="B64" s="1709">
        <f t="shared" si="4"/>
        <v>10025001</v>
      </c>
      <c r="C64" s="1002">
        <v>25</v>
      </c>
      <c r="D64" s="1797" t="s">
        <v>447</v>
      </c>
      <c r="E64" s="1002">
        <v>1</v>
      </c>
      <c r="F64" s="1003" t="s">
        <v>4227</v>
      </c>
      <c r="G64" s="1002" t="s">
        <v>4229</v>
      </c>
      <c r="H64" s="1016" t="s">
        <v>345</v>
      </c>
      <c r="I64" s="997" t="s">
        <v>4241</v>
      </c>
      <c r="J64" s="1004" t="s">
        <v>4103</v>
      </c>
      <c r="K64" s="997" t="s">
        <v>4242</v>
      </c>
      <c r="L64" s="1005">
        <f>BA68</f>
        <v>0</v>
      </c>
      <c r="M64" s="1005">
        <f>O64+P64-Q64+R64</f>
        <v>0</v>
      </c>
      <c r="N64" s="1725">
        <f>IF(L64=M64,0,1)</f>
        <v>0</v>
      </c>
      <c r="O64" s="1005">
        <f>BA57</f>
        <v>0</v>
      </c>
      <c r="P64" s="1005">
        <f>BA64</f>
        <v>0</v>
      </c>
      <c r="Q64" s="1005">
        <f>BA65</f>
        <v>0</v>
      </c>
      <c r="R64" s="1005">
        <f>BA66</f>
        <v>0</v>
      </c>
      <c r="Z64" s="1345" t="s">
        <v>9424</v>
      </c>
      <c r="AA64" s="2205">
        <f t="shared" si="1"/>
        <v>1</v>
      </c>
      <c r="AB64" s="3036">
        <f t="shared" si="3"/>
        <v>25</v>
      </c>
      <c r="AT64" s="133" t="s">
        <v>55</v>
      </c>
      <c r="AU64" s="1416" t="s">
        <v>5087</v>
      </c>
      <c r="AV64" s="134">
        <v>2</v>
      </c>
      <c r="AW64" s="135">
        <v>4</v>
      </c>
      <c r="AX64" s="136">
        <v>10</v>
      </c>
      <c r="AY64" s="137" t="s">
        <v>215</v>
      </c>
      <c r="AZ64" s="137" t="s">
        <v>215</v>
      </c>
      <c r="BA64" s="168">
        <f>IF(Chestionar!M64="",0,Chestionar!M64)</f>
        <v>0</v>
      </c>
      <c r="BB64" s="113"/>
      <c r="BC64" s="113"/>
      <c r="BD64" s="113"/>
      <c r="BE64" s="113"/>
      <c r="BF64" s="113"/>
      <c r="BG64" s="113"/>
      <c r="BH64" s="113"/>
      <c r="BI64" s="113"/>
      <c r="BJ64" s="113"/>
      <c r="BK64" s="113"/>
      <c r="BL64" s="113"/>
      <c r="BM64" s="113"/>
      <c r="BN64" s="113"/>
      <c r="BO64" s="113"/>
      <c r="BP64" s="113"/>
      <c r="BQ64" s="113"/>
      <c r="BR64" s="113" t="s">
        <v>215</v>
      </c>
    </row>
    <row r="65" spans="1:70" x14ac:dyDescent="0.25">
      <c r="A65" s="1709">
        <f t="shared" si="2"/>
        <v>0</v>
      </c>
      <c r="B65" s="1709">
        <f t="shared" si="4"/>
        <v>10026001</v>
      </c>
      <c r="C65" s="2544">
        <v>26</v>
      </c>
      <c r="D65" s="1797" t="s">
        <v>447</v>
      </c>
      <c r="E65" s="1002">
        <v>1</v>
      </c>
      <c r="F65" s="1003" t="s">
        <v>4227</v>
      </c>
      <c r="G65" s="1002" t="s">
        <v>11487</v>
      </c>
      <c r="H65" s="1016" t="s">
        <v>345</v>
      </c>
      <c r="I65" s="997" t="s">
        <v>4243</v>
      </c>
      <c r="J65" s="1004" t="s">
        <v>4103</v>
      </c>
      <c r="K65" s="997" t="s">
        <v>11488</v>
      </c>
      <c r="L65" s="1005">
        <f>BA74</f>
        <v>0</v>
      </c>
      <c r="M65" s="1005">
        <f>O65+P65-Q65+R65+S65+T65+U65+V65+W65</f>
        <v>0</v>
      </c>
      <c r="N65" s="1725">
        <f>IF(L65=M65,0,1)</f>
        <v>0</v>
      </c>
      <c r="O65" s="1005">
        <f>BA55</f>
        <v>0</v>
      </c>
      <c r="P65" s="1005">
        <f>BA64</f>
        <v>0</v>
      </c>
      <c r="Q65" s="1005">
        <f>BA65</f>
        <v>0</v>
      </c>
      <c r="R65" s="1005">
        <f>BA66</f>
        <v>0</v>
      </c>
      <c r="S65" s="1005">
        <f>BA69</f>
        <v>0</v>
      </c>
      <c r="T65" s="1005">
        <f>BA70</f>
        <v>0</v>
      </c>
      <c r="U65" s="1005">
        <f>BA71</f>
        <v>0</v>
      </c>
      <c r="V65" s="1005">
        <f>BA72</f>
        <v>0</v>
      </c>
      <c r="W65" s="1005">
        <f>BA73</f>
        <v>0</v>
      </c>
      <c r="Z65" s="1345" t="s">
        <v>11489</v>
      </c>
      <c r="AA65" s="2205">
        <f t="shared" si="1"/>
        <v>1</v>
      </c>
      <c r="AB65" s="3036">
        <f t="shared" si="3"/>
        <v>26</v>
      </c>
      <c r="AT65" s="133" t="s">
        <v>54</v>
      </c>
      <c r="AU65" s="1416" t="s">
        <v>5087</v>
      </c>
      <c r="AV65" s="134">
        <v>2</v>
      </c>
      <c r="AW65" s="135">
        <v>4</v>
      </c>
      <c r="AX65" s="136">
        <v>11</v>
      </c>
      <c r="AY65" s="137" t="s">
        <v>215</v>
      </c>
      <c r="AZ65" s="137" t="s">
        <v>215</v>
      </c>
      <c r="BA65" s="168">
        <f>IF(Chestionar!M65="",0,Chestionar!M65)</f>
        <v>0</v>
      </c>
      <c r="BB65" s="113"/>
      <c r="BC65" s="113"/>
      <c r="BD65" s="113"/>
      <c r="BE65" s="113"/>
      <c r="BF65" s="113"/>
      <c r="BG65" s="113"/>
      <c r="BH65" s="113"/>
      <c r="BI65" s="113"/>
      <c r="BJ65" s="113"/>
      <c r="BK65" s="113"/>
      <c r="BL65" s="113"/>
      <c r="BM65" s="113"/>
      <c r="BN65" s="113"/>
      <c r="BO65" s="113"/>
      <c r="BP65" s="113"/>
      <c r="BQ65" s="113"/>
      <c r="BR65" s="113" t="s">
        <v>215</v>
      </c>
    </row>
    <row r="66" spans="1:70" x14ac:dyDescent="0.25">
      <c r="A66" s="1709">
        <f t="shared" si="2"/>
        <v>0</v>
      </c>
      <c r="B66" s="1709">
        <f t="shared" si="4"/>
        <v>10027001</v>
      </c>
      <c r="C66" s="1002">
        <v>27</v>
      </c>
      <c r="D66" s="1797" t="s">
        <v>447</v>
      </c>
      <c r="E66" s="1002">
        <v>1</v>
      </c>
      <c r="F66" s="1003" t="s">
        <v>4227</v>
      </c>
      <c r="G66" s="1002" t="s">
        <v>4230</v>
      </c>
      <c r="H66" s="1016" t="s">
        <v>345</v>
      </c>
      <c r="I66" s="997" t="s">
        <v>4244</v>
      </c>
      <c r="J66" s="1004" t="s">
        <v>4103</v>
      </c>
      <c r="K66" s="997" t="s">
        <v>4245</v>
      </c>
      <c r="L66" s="1005">
        <f>BA76</f>
        <v>0</v>
      </c>
      <c r="M66" s="1005">
        <f>O66+P66</f>
        <v>0</v>
      </c>
      <c r="N66" s="1725">
        <f>IF(L66=M66,0,1)</f>
        <v>0</v>
      </c>
      <c r="O66" s="1005">
        <f>BA74</f>
        <v>0</v>
      </c>
      <c r="P66" s="1005">
        <f>BA75</f>
        <v>0</v>
      </c>
      <c r="Z66" s="1345" t="s">
        <v>10947</v>
      </c>
      <c r="AA66" s="2205">
        <f t="shared" ref="AA66:AA129" si="14">COUNTIF(B:B,B66)</f>
        <v>1</v>
      </c>
      <c r="AB66" s="3036">
        <f t="shared" si="3"/>
        <v>27</v>
      </c>
      <c r="AT66" s="133" t="s">
        <v>9</v>
      </c>
      <c r="AU66" s="1416" t="s">
        <v>5087</v>
      </c>
      <c r="AV66" s="134">
        <v>2</v>
      </c>
      <c r="AW66" s="135">
        <v>4</v>
      </c>
      <c r="AX66" s="136">
        <v>12</v>
      </c>
      <c r="AY66" s="137" t="s">
        <v>215</v>
      </c>
      <c r="AZ66" s="137" t="s">
        <v>215</v>
      </c>
      <c r="BA66" s="168">
        <f>IF(Chestionar!M66="",0,Chestionar!M66)</f>
        <v>0</v>
      </c>
      <c r="BB66" s="113"/>
      <c r="BC66" s="113"/>
      <c r="BD66" s="113"/>
      <c r="BE66" s="113"/>
      <c r="BF66" s="113"/>
      <c r="BG66" s="113"/>
      <c r="BH66" s="113"/>
      <c r="BI66" s="113"/>
      <c r="BJ66" s="113"/>
      <c r="BK66" s="113"/>
      <c r="BL66" s="113"/>
      <c r="BM66" s="113"/>
      <c r="BN66" s="113"/>
      <c r="BO66" s="113"/>
      <c r="BP66" s="113"/>
      <c r="BQ66" s="113"/>
      <c r="BR66" s="113" t="s">
        <v>215</v>
      </c>
    </row>
    <row r="67" spans="1:70" x14ac:dyDescent="0.25">
      <c r="A67" s="1709">
        <f t="shared" ref="A67:A134" si="15">IF(D67="DA",IF(ISERROR(N67),A66+1,IF(N67=1,A66+1,A66)),A66)</f>
        <v>0</v>
      </c>
      <c r="B67" s="1709">
        <f t="shared" si="4"/>
        <v>10028001</v>
      </c>
      <c r="C67" s="1002">
        <v>28</v>
      </c>
      <c r="D67" s="1797" t="s">
        <v>447</v>
      </c>
      <c r="E67" s="1002">
        <v>1</v>
      </c>
      <c r="F67" s="1003" t="s">
        <v>4227</v>
      </c>
      <c r="G67" s="1002" t="s">
        <v>4248</v>
      </c>
      <c r="H67" s="1016" t="s">
        <v>346</v>
      </c>
      <c r="I67" s="997" t="s">
        <v>4243</v>
      </c>
      <c r="J67" s="1004" t="s">
        <v>4246</v>
      </c>
      <c r="K67" s="997" t="s">
        <v>4247</v>
      </c>
      <c r="L67" s="1005">
        <f>BA74</f>
        <v>0</v>
      </c>
      <c r="M67" s="1005">
        <f>BA75</f>
        <v>0</v>
      </c>
      <c r="N67" s="1725">
        <f>IF(OR(AND(L67=0,M67=0),L67&gt;M67),0,1)</f>
        <v>0</v>
      </c>
      <c r="Z67" s="1345" t="s">
        <v>9425</v>
      </c>
      <c r="AA67" s="2205">
        <f t="shared" si="14"/>
        <v>1</v>
      </c>
      <c r="AB67" s="3036">
        <f t="shared" ref="AB67:AB130" si="16">C67</f>
        <v>28</v>
      </c>
      <c r="AT67" s="167" t="s">
        <v>10</v>
      </c>
      <c r="AU67" s="1416" t="s">
        <v>5087</v>
      </c>
      <c r="AV67" s="134">
        <v>2</v>
      </c>
      <c r="AW67" s="135">
        <v>4</v>
      </c>
      <c r="AX67" s="136">
        <v>13</v>
      </c>
      <c r="AY67" s="137" t="s">
        <v>215</v>
      </c>
      <c r="AZ67" s="137" t="s">
        <v>215</v>
      </c>
      <c r="BA67" s="168">
        <f>IF(Chestionar!M67="",0,Chestionar!M67)</f>
        <v>0</v>
      </c>
      <c r="BB67" s="113"/>
      <c r="BC67" s="113"/>
      <c r="BD67" s="113"/>
      <c r="BE67" s="113"/>
      <c r="BF67" s="113"/>
      <c r="BG67" s="113"/>
      <c r="BH67" s="113"/>
      <c r="BI67" s="113"/>
      <c r="BJ67" s="113"/>
      <c r="BK67" s="113"/>
      <c r="BL67" s="113"/>
      <c r="BM67" s="113"/>
      <c r="BN67" s="113"/>
      <c r="BO67" s="113"/>
      <c r="BP67" s="113"/>
      <c r="BQ67" s="113"/>
      <c r="BR67" s="113" t="s">
        <v>215</v>
      </c>
    </row>
    <row r="68" spans="1:70" ht="15.75" thickBot="1" x14ac:dyDescent="0.3">
      <c r="A68" s="1709">
        <f t="shared" si="15"/>
        <v>0</v>
      </c>
      <c r="B68" s="1709">
        <f t="shared" si="4"/>
        <v>10164002</v>
      </c>
      <c r="C68" s="1002">
        <v>164</v>
      </c>
      <c r="D68" s="1797" t="s">
        <v>447</v>
      </c>
      <c r="E68" s="1002">
        <v>2</v>
      </c>
      <c r="F68" s="1003" t="s">
        <v>4227</v>
      </c>
      <c r="G68" s="1002" t="s">
        <v>14806</v>
      </c>
      <c r="H68" s="1016" t="s">
        <v>346</v>
      </c>
      <c r="I68" s="997" t="s">
        <v>4247</v>
      </c>
      <c r="J68" s="1004" t="s">
        <v>4254</v>
      </c>
      <c r="K68" s="997">
        <v>10000000</v>
      </c>
      <c r="L68" s="1005">
        <f>BA75</f>
        <v>0</v>
      </c>
      <c r="M68" s="1023">
        <v>10000000</v>
      </c>
      <c r="N68" s="1725">
        <f>IF(L68&lt;M68,0,1)</f>
        <v>0</v>
      </c>
      <c r="Z68" s="1345" t="s">
        <v>14807</v>
      </c>
      <c r="AA68" s="2205">
        <f t="shared" si="14"/>
        <v>1</v>
      </c>
      <c r="AB68" s="3036">
        <f t="shared" si="16"/>
        <v>164</v>
      </c>
      <c r="AT68" s="169" t="s">
        <v>11</v>
      </c>
      <c r="AU68" s="1422" t="s">
        <v>5087</v>
      </c>
      <c r="AV68" s="170">
        <v>2</v>
      </c>
      <c r="AW68" s="170">
        <v>4</v>
      </c>
      <c r="AX68" s="170">
        <v>14</v>
      </c>
      <c r="AY68" s="171" t="s">
        <v>215</v>
      </c>
      <c r="AZ68" s="171" t="s">
        <v>215</v>
      </c>
      <c r="BA68" s="172">
        <f>IF(Chestionar!M68="",0,Chestionar!M68)</f>
        <v>0</v>
      </c>
      <c r="BB68" s="113"/>
      <c r="BC68" s="113"/>
      <c r="BD68" s="113"/>
      <c r="BE68" s="113"/>
      <c r="BF68" s="113"/>
      <c r="BG68" s="113"/>
      <c r="BH68" s="113"/>
      <c r="BI68" s="113"/>
      <c r="BJ68" s="113"/>
      <c r="BK68" s="113"/>
      <c r="BL68" s="113"/>
      <c r="BM68" s="113"/>
      <c r="BN68" s="113"/>
      <c r="BO68" s="113"/>
      <c r="BP68" s="113"/>
      <c r="BQ68" s="113"/>
      <c r="BR68" s="113" t="s">
        <v>215</v>
      </c>
    </row>
    <row r="69" spans="1:70" ht="15.75" thickTop="1" x14ac:dyDescent="0.25">
      <c r="A69" s="1709">
        <f t="shared" si="15"/>
        <v>0</v>
      </c>
      <c r="B69" s="1709">
        <f t="shared" ref="B69:B83" si="17">VALUE("1"&amp;TEXT(C69,"0000")&amp;TEXT(E69,"000"))</f>
        <v>10029001</v>
      </c>
      <c r="C69" s="1002">
        <v>29</v>
      </c>
      <c r="D69" s="1003" t="s">
        <v>446</v>
      </c>
      <c r="E69" s="1002">
        <v>1</v>
      </c>
      <c r="F69" s="1003" t="s">
        <v>4227</v>
      </c>
      <c r="G69" s="1002" t="s">
        <v>4256</v>
      </c>
      <c r="H69" s="1016" t="s">
        <v>346</v>
      </c>
      <c r="I69" s="997" t="s">
        <v>4250</v>
      </c>
      <c r="N69" s="1027" t="s">
        <v>4249</v>
      </c>
      <c r="AA69" s="2205">
        <f t="shared" si="14"/>
        <v>1</v>
      </c>
      <c r="AB69" s="3036">
        <f t="shared" si="16"/>
        <v>29</v>
      </c>
      <c r="AT69" s="133" t="s">
        <v>12</v>
      </c>
      <c r="AU69" s="1416" t="s">
        <v>5087</v>
      </c>
      <c r="AV69" s="134">
        <v>2</v>
      </c>
      <c r="AW69" s="135">
        <v>4</v>
      </c>
      <c r="AX69" s="136">
        <v>15</v>
      </c>
      <c r="AY69" s="137" t="s">
        <v>215</v>
      </c>
      <c r="AZ69" s="137" t="s">
        <v>215</v>
      </c>
      <c r="BA69" s="168">
        <f>IF(Chestionar!M69="",0,Chestionar!M69)</f>
        <v>0</v>
      </c>
      <c r="BB69" s="113"/>
      <c r="BC69" s="113"/>
      <c r="BD69" s="113"/>
      <c r="BE69" s="113"/>
      <c r="BF69" s="113"/>
      <c r="BG69" s="113"/>
      <c r="BH69" s="113"/>
      <c r="BI69" s="113"/>
      <c r="BJ69" s="113"/>
      <c r="BK69" s="113"/>
      <c r="BL69" s="113"/>
      <c r="BM69" s="113"/>
      <c r="BN69" s="113"/>
      <c r="BO69" s="113"/>
      <c r="BP69" s="113"/>
      <c r="BQ69" s="113"/>
      <c r="BR69" s="113" t="s">
        <v>215</v>
      </c>
    </row>
    <row r="70" spans="1:70" x14ac:dyDescent="0.25">
      <c r="A70" s="1709">
        <f t="shared" si="15"/>
        <v>0</v>
      </c>
      <c r="B70" s="1709">
        <f t="shared" si="17"/>
        <v>10029002</v>
      </c>
      <c r="C70" s="1002">
        <v>29</v>
      </c>
      <c r="D70" s="1003" t="s">
        <v>446</v>
      </c>
      <c r="E70" s="1002">
        <v>2</v>
      </c>
      <c r="F70" s="1003" t="s">
        <v>4227</v>
      </c>
      <c r="G70" s="1002" t="s">
        <v>4257</v>
      </c>
      <c r="H70" s="1016" t="s">
        <v>346</v>
      </c>
      <c r="I70" s="997" t="s">
        <v>4250</v>
      </c>
      <c r="N70" s="1027" t="s">
        <v>4249</v>
      </c>
      <c r="AA70" s="2205">
        <f t="shared" si="14"/>
        <v>1</v>
      </c>
      <c r="AB70" s="3036">
        <f t="shared" si="16"/>
        <v>29</v>
      </c>
      <c r="AT70" s="133" t="s">
        <v>13</v>
      </c>
      <c r="AU70" s="1416" t="s">
        <v>5087</v>
      </c>
      <c r="AV70" s="134">
        <v>2</v>
      </c>
      <c r="AW70" s="135">
        <v>4</v>
      </c>
      <c r="AX70" s="136">
        <v>16</v>
      </c>
      <c r="AY70" s="137" t="s">
        <v>215</v>
      </c>
      <c r="AZ70" s="137" t="s">
        <v>215</v>
      </c>
      <c r="BA70" s="168">
        <f>IF(Chestionar!M70="",0,Chestionar!M70)</f>
        <v>0</v>
      </c>
      <c r="BB70" s="113"/>
      <c r="BC70" s="113"/>
      <c r="BD70" s="113"/>
      <c r="BE70" s="113"/>
      <c r="BF70" s="113"/>
      <c r="BG70" s="113"/>
      <c r="BH70" s="113"/>
      <c r="BI70" s="113"/>
      <c r="BJ70" s="113"/>
      <c r="BK70" s="113"/>
      <c r="BL70" s="113"/>
      <c r="BM70" s="113"/>
      <c r="BN70" s="113"/>
      <c r="BO70" s="113"/>
      <c r="BP70" s="113"/>
      <c r="BQ70" s="113"/>
      <c r="BR70" s="113" t="s">
        <v>215</v>
      </c>
    </row>
    <row r="71" spans="1:70" x14ac:dyDescent="0.25">
      <c r="A71" s="1709">
        <f t="shared" si="15"/>
        <v>0</v>
      </c>
      <c r="B71" s="1709">
        <f t="shared" si="17"/>
        <v>10165001</v>
      </c>
      <c r="C71" s="2196">
        <v>165</v>
      </c>
      <c r="D71" s="1797" t="s">
        <v>447</v>
      </c>
      <c r="E71" s="1002">
        <v>1</v>
      </c>
      <c r="F71" s="1003" t="s">
        <v>4227</v>
      </c>
      <c r="G71" s="1002" t="s">
        <v>4258</v>
      </c>
      <c r="H71" s="1016" t="s">
        <v>346</v>
      </c>
      <c r="I71" s="997" t="s">
        <v>4251</v>
      </c>
      <c r="J71" s="1004" t="s">
        <v>4103</v>
      </c>
      <c r="K71" s="997">
        <v>0</v>
      </c>
      <c r="L71" s="1005">
        <f>BA62</f>
        <v>0</v>
      </c>
      <c r="M71" s="1023">
        <v>0</v>
      </c>
      <c r="N71" s="1725">
        <f>IF(L71=M71,0,1)</f>
        <v>0</v>
      </c>
      <c r="Y71" s="1006" t="s">
        <v>4255</v>
      </c>
      <c r="Z71" s="1345" t="s">
        <v>10958</v>
      </c>
      <c r="AA71" s="2205">
        <f t="shared" si="14"/>
        <v>1</v>
      </c>
      <c r="AB71" s="3036">
        <f t="shared" si="16"/>
        <v>165</v>
      </c>
      <c r="AT71" s="133" t="s">
        <v>14</v>
      </c>
      <c r="AU71" s="1416" t="s">
        <v>5087</v>
      </c>
      <c r="AV71" s="134">
        <v>2</v>
      </c>
      <c r="AW71" s="135">
        <v>4</v>
      </c>
      <c r="AX71" s="136">
        <v>17</v>
      </c>
      <c r="AY71" s="137" t="s">
        <v>215</v>
      </c>
      <c r="AZ71" s="137" t="s">
        <v>215</v>
      </c>
      <c r="BA71" s="168">
        <f>IF(Chestionar!M71="",0,Chestionar!M71)</f>
        <v>0</v>
      </c>
      <c r="BB71" s="113"/>
      <c r="BC71" s="113"/>
      <c r="BD71" s="113"/>
      <c r="BE71" s="113"/>
      <c r="BF71" s="113"/>
      <c r="BG71" s="113"/>
      <c r="BH71" s="113"/>
      <c r="BI71" s="113"/>
      <c r="BJ71" s="113"/>
      <c r="BK71" s="113"/>
      <c r="BL71" s="113"/>
      <c r="BM71" s="113"/>
      <c r="BN71" s="113"/>
      <c r="BO71" s="113"/>
      <c r="BP71" s="113"/>
      <c r="BQ71" s="113"/>
      <c r="BR71" s="113" t="s">
        <v>215</v>
      </c>
    </row>
    <row r="72" spans="1:70" x14ac:dyDescent="0.25">
      <c r="A72" s="1709">
        <f t="shared" si="15"/>
        <v>0</v>
      </c>
      <c r="B72" s="1709">
        <f t="shared" si="17"/>
        <v>10166001</v>
      </c>
      <c r="C72" s="1002">
        <v>166</v>
      </c>
      <c r="D72" s="1797" t="s">
        <v>447</v>
      </c>
      <c r="E72" s="1002">
        <v>1</v>
      </c>
      <c r="F72" s="1003" t="s">
        <v>4227</v>
      </c>
      <c r="G72" s="1002" t="s">
        <v>4259</v>
      </c>
      <c r="H72" s="1016" t="s">
        <v>345</v>
      </c>
      <c r="I72" s="997" t="s">
        <v>4252</v>
      </c>
      <c r="J72" s="1004" t="s">
        <v>4104</v>
      </c>
      <c r="K72" s="997" t="s">
        <v>4253</v>
      </c>
      <c r="L72" s="1005">
        <f>BA72</f>
        <v>0</v>
      </c>
      <c r="M72" s="1005">
        <f>BA78</f>
        <v>0</v>
      </c>
      <c r="N72" s="1725">
        <f>IF(AND(L72&gt;0,L72&lt;M72),1,0)</f>
        <v>0</v>
      </c>
      <c r="Z72" s="1345" t="s">
        <v>9426</v>
      </c>
      <c r="AA72" s="2205">
        <f t="shared" si="14"/>
        <v>1</v>
      </c>
      <c r="AB72" s="3036">
        <f t="shared" si="16"/>
        <v>166</v>
      </c>
      <c r="AT72" s="133" t="s">
        <v>15</v>
      </c>
      <c r="AU72" s="1416" t="s">
        <v>5087</v>
      </c>
      <c r="AV72" s="134">
        <v>2</v>
      </c>
      <c r="AW72" s="135">
        <v>4</v>
      </c>
      <c r="AX72" s="136">
        <v>18</v>
      </c>
      <c r="AY72" s="137" t="s">
        <v>215</v>
      </c>
      <c r="AZ72" s="137" t="s">
        <v>215</v>
      </c>
      <c r="BA72" s="168">
        <f>IF(Chestionar!M72="",0,Chestionar!M72)</f>
        <v>0</v>
      </c>
      <c r="BB72" s="113"/>
      <c r="BC72" s="113"/>
      <c r="BD72" s="113"/>
      <c r="BE72" s="113"/>
      <c r="BF72" s="113"/>
      <c r="BG72" s="113"/>
      <c r="BH72" s="113"/>
      <c r="BI72" s="113"/>
      <c r="BJ72" s="113"/>
      <c r="BK72" s="113"/>
      <c r="BL72" s="113"/>
      <c r="BM72" s="113"/>
      <c r="BN72" s="113"/>
      <c r="BO72" s="113"/>
      <c r="BP72" s="113"/>
      <c r="BQ72" s="113"/>
      <c r="BR72" s="113" t="s">
        <v>215</v>
      </c>
    </row>
    <row r="73" spans="1:70" x14ac:dyDescent="0.25">
      <c r="A73" s="1709">
        <f t="shared" si="15"/>
        <v>0</v>
      </c>
      <c r="B73" s="1709">
        <f t="shared" si="17"/>
        <v>10030001</v>
      </c>
      <c r="C73" s="1002">
        <v>30</v>
      </c>
      <c r="D73" s="1797" t="s">
        <v>447</v>
      </c>
      <c r="E73" s="1002">
        <v>1</v>
      </c>
      <c r="F73" s="1003" t="s">
        <v>4227</v>
      </c>
      <c r="G73" s="1002" t="s">
        <v>4260</v>
      </c>
      <c r="H73" s="1016" t="s">
        <v>345</v>
      </c>
      <c r="I73" s="997" t="s">
        <v>4263</v>
      </c>
      <c r="J73" s="1004" t="s">
        <v>4103</v>
      </c>
      <c r="K73" s="997" t="s">
        <v>4264</v>
      </c>
      <c r="L73" s="1005">
        <f>O73-P73</f>
        <v>0</v>
      </c>
      <c r="M73" s="1005">
        <f>BA63</f>
        <v>0</v>
      </c>
      <c r="N73" s="1725">
        <f>IF(AND(L73=0,M73&lt;&gt;0),1,0)</f>
        <v>0</v>
      </c>
      <c r="O73" s="1005">
        <f>BA56</f>
        <v>0</v>
      </c>
      <c r="P73" s="1005">
        <f>BA60</f>
        <v>0</v>
      </c>
      <c r="Z73" s="1345" t="s">
        <v>9430</v>
      </c>
      <c r="AA73" s="2205">
        <f t="shared" si="14"/>
        <v>1</v>
      </c>
      <c r="AB73" s="3036">
        <f t="shared" si="16"/>
        <v>30</v>
      </c>
      <c r="AT73" s="141" t="s">
        <v>11321</v>
      </c>
      <c r="AU73" s="1416" t="s">
        <v>5087</v>
      </c>
      <c r="AV73" s="134">
        <v>2</v>
      </c>
      <c r="AW73" s="135">
        <v>4</v>
      </c>
      <c r="AX73" s="2536">
        <v>24</v>
      </c>
      <c r="AY73" s="145"/>
      <c r="AZ73" s="145"/>
      <c r="BA73" s="168">
        <f>IF(Chestionar!M73="",0,Chestionar!M73)</f>
        <v>0</v>
      </c>
      <c r="BB73" s="113"/>
      <c r="BC73" s="113"/>
      <c r="BD73" s="113"/>
      <c r="BE73" s="113"/>
      <c r="BF73" s="113"/>
      <c r="BG73" s="113"/>
      <c r="BH73" s="113"/>
      <c r="BI73" s="113"/>
      <c r="BJ73" s="113"/>
      <c r="BK73" s="113"/>
      <c r="BL73" s="113"/>
      <c r="BM73" s="113"/>
      <c r="BN73" s="113"/>
      <c r="BO73" s="113"/>
      <c r="BP73" s="113"/>
      <c r="BQ73" s="113"/>
      <c r="BR73" s="113" t="s">
        <v>215</v>
      </c>
    </row>
    <row r="74" spans="1:70" ht="15.75" thickBot="1" x14ac:dyDescent="0.3">
      <c r="A74" s="1709">
        <f t="shared" si="15"/>
        <v>0</v>
      </c>
      <c r="B74" s="1709">
        <f t="shared" si="17"/>
        <v>10167001</v>
      </c>
      <c r="C74" s="1002">
        <v>167</v>
      </c>
      <c r="D74" s="1797" t="s">
        <v>447</v>
      </c>
      <c r="E74" s="1002">
        <v>1</v>
      </c>
      <c r="F74" s="1003" t="s">
        <v>4227</v>
      </c>
      <c r="G74" s="1002" t="s">
        <v>4261</v>
      </c>
      <c r="H74" s="1016" t="s">
        <v>345</v>
      </c>
      <c r="I74" s="997" t="s">
        <v>4263</v>
      </c>
      <c r="J74" s="1004" t="s">
        <v>4103</v>
      </c>
      <c r="K74" s="997" t="s">
        <v>4239</v>
      </c>
      <c r="L74" s="1005">
        <f>O74-P74</f>
        <v>0</v>
      </c>
      <c r="M74" s="1005">
        <f>BA67</f>
        <v>0</v>
      </c>
      <c r="N74" s="1725">
        <f>IF(AND(L74=0,M74&lt;&gt;0),1,0)</f>
        <v>0</v>
      </c>
      <c r="O74" s="1005">
        <f>BA56</f>
        <v>0</v>
      </c>
      <c r="P74" s="1005">
        <f>BA60</f>
        <v>0</v>
      </c>
      <c r="Z74" s="1345" t="s">
        <v>9429</v>
      </c>
      <c r="AA74" s="2205">
        <f t="shared" si="14"/>
        <v>1</v>
      </c>
      <c r="AB74" s="3036">
        <f t="shared" si="16"/>
        <v>167</v>
      </c>
      <c r="AT74" s="169" t="s">
        <v>11379</v>
      </c>
      <c r="AU74" s="1422" t="s">
        <v>5087</v>
      </c>
      <c r="AV74" s="170">
        <v>2</v>
      </c>
      <c r="AW74" s="170">
        <v>4</v>
      </c>
      <c r="AX74" s="170">
        <v>19</v>
      </c>
      <c r="AY74" s="171" t="s">
        <v>215</v>
      </c>
      <c r="AZ74" s="171" t="s">
        <v>215</v>
      </c>
      <c r="BA74" s="172">
        <f>IF(Chestionar!M74="",0,Chestionar!M74)</f>
        <v>0</v>
      </c>
      <c r="BR74" s="120" t="s">
        <v>215</v>
      </c>
    </row>
    <row r="75" spans="1:70" ht="15.75" thickTop="1" x14ac:dyDescent="0.25">
      <c r="A75" s="1709">
        <f t="shared" si="15"/>
        <v>0</v>
      </c>
      <c r="B75" s="1709">
        <f t="shared" si="17"/>
        <v>10388001</v>
      </c>
      <c r="C75" s="1002">
        <v>388</v>
      </c>
      <c r="D75" s="1797" t="s">
        <v>447</v>
      </c>
      <c r="E75" s="1002">
        <v>1</v>
      </c>
      <c r="F75" s="1003" t="s">
        <v>4227</v>
      </c>
      <c r="G75" s="1002" t="s">
        <v>4262</v>
      </c>
      <c r="H75" s="1016" t="s">
        <v>345</v>
      </c>
      <c r="I75" s="997" t="s">
        <v>4232</v>
      </c>
      <c r="J75" s="1004" t="s">
        <v>4246</v>
      </c>
      <c r="K75" s="997" t="s">
        <v>4265</v>
      </c>
      <c r="L75" s="1005">
        <f>BA56</f>
        <v>0</v>
      </c>
      <c r="M75" s="1005">
        <f>BA77</f>
        <v>0</v>
      </c>
      <c r="N75" s="1725">
        <f>IF(OR(AND(L75=0,M75=0),L75&gt;M75),0,1)</f>
        <v>0</v>
      </c>
      <c r="Z75" s="1345" t="s">
        <v>9427</v>
      </c>
      <c r="AA75" s="2205">
        <f t="shared" si="14"/>
        <v>1</v>
      </c>
      <c r="AB75" s="3036">
        <f t="shared" si="16"/>
        <v>388</v>
      </c>
      <c r="AT75" s="133" t="s">
        <v>16</v>
      </c>
      <c r="AU75" s="1416" t="s">
        <v>5087</v>
      </c>
      <c r="AV75" s="134">
        <v>2</v>
      </c>
      <c r="AW75" s="135">
        <v>4</v>
      </c>
      <c r="AX75" s="136">
        <v>20</v>
      </c>
      <c r="AY75" s="137" t="s">
        <v>215</v>
      </c>
      <c r="AZ75" s="137" t="s">
        <v>215</v>
      </c>
      <c r="BA75" s="168">
        <f>IF(Chestionar!M75="",0,Chestionar!M75)</f>
        <v>0</v>
      </c>
      <c r="BR75" s="120" t="s">
        <v>215</v>
      </c>
    </row>
    <row r="76" spans="1:70" ht="15.75" thickBot="1" x14ac:dyDescent="0.3">
      <c r="A76" s="1711">
        <f t="shared" si="15"/>
        <v>0</v>
      </c>
      <c r="B76" s="1711">
        <f t="shared" si="17"/>
        <v>10240001</v>
      </c>
      <c r="C76" s="1017">
        <v>240</v>
      </c>
      <c r="D76" s="1801" t="s">
        <v>447</v>
      </c>
      <c r="E76" s="1017">
        <v>1</v>
      </c>
      <c r="F76" s="1018" t="s">
        <v>4227</v>
      </c>
      <c r="G76" s="1017" t="s">
        <v>10832</v>
      </c>
      <c r="H76" s="1019" t="s">
        <v>345</v>
      </c>
      <c r="I76" s="1028" t="s">
        <v>10833</v>
      </c>
      <c r="J76" s="1020" t="s">
        <v>4104</v>
      </c>
      <c r="K76" s="1028">
        <v>0</v>
      </c>
      <c r="L76" s="1021">
        <f>BA77</f>
        <v>0</v>
      </c>
      <c r="M76" s="1021">
        <f>0</f>
        <v>0</v>
      </c>
      <c r="N76" s="1726">
        <f>IF(L76&lt;M76,1,0)</f>
        <v>0</v>
      </c>
      <c r="O76" s="1021"/>
      <c r="P76" s="1021"/>
      <c r="Q76" s="1021"/>
      <c r="R76" s="1021"/>
      <c r="S76" s="1021"/>
      <c r="T76" s="1021"/>
      <c r="U76" s="1021"/>
      <c r="V76" s="1021"/>
      <c r="W76" s="1021"/>
      <c r="X76" s="1021"/>
      <c r="Y76" s="1022"/>
      <c r="Z76" s="1346" t="s">
        <v>10959</v>
      </c>
      <c r="AA76" s="2205">
        <f t="shared" si="14"/>
        <v>1</v>
      </c>
      <c r="AB76" s="3036">
        <f t="shared" si="16"/>
        <v>240</v>
      </c>
      <c r="AT76" s="169" t="s">
        <v>17</v>
      </c>
      <c r="AU76" s="1422" t="s">
        <v>5087</v>
      </c>
      <c r="AV76" s="170">
        <v>2</v>
      </c>
      <c r="AW76" s="170">
        <v>4</v>
      </c>
      <c r="AX76" s="170">
        <v>21</v>
      </c>
      <c r="AY76" s="171" t="s">
        <v>215</v>
      </c>
      <c r="AZ76" s="171" t="s">
        <v>215</v>
      </c>
      <c r="BA76" s="172">
        <f>IF(Chestionar!M76="",0,Chestionar!M76)</f>
        <v>0</v>
      </c>
      <c r="BR76" s="120" t="s">
        <v>215</v>
      </c>
    </row>
    <row r="77" spans="1:70" x14ac:dyDescent="0.25">
      <c r="A77" s="1708">
        <f t="shared" si="15"/>
        <v>0</v>
      </c>
      <c r="B77" s="1708">
        <f t="shared" si="17"/>
        <v>12009001</v>
      </c>
      <c r="C77" s="1442">
        <v>2009</v>
      </c>
      <c r="D77" s="1796" t="s">
        <v>447</v>
      </c>
      <c r="E77" s="994">
        <v>1</v>
      </c>
      <c r="F77" s="995" t="s">
        <v>4271</v>
      </c>
      <c r="G77" s="994"/>
      <c r="H77" s="996" t="s">
        <v>345</v>
      </c>
      <c r="I77" s="1091" t="s">
        <v>4278</v>
      </c>
      <c r="J77" s="998" t="s">
        <v>4103</v>
      </c>
      <c r="K77" s="1451" t="s">
        <v>9807</v>
      </c>
      <c r="L77" s="1439" t="str">
        <f t="shared" ref="L77:L81" si="18">TEXT(O77,"0,000")</f>
        <v>0,000</v>
      </c>
      <c r="M77" s="1000">
        <f t="shared" ref="M77:M81" si="19">P77</f>
        <v>0</v>
      </c>
      <c r="N77" s="1724">
        <f>IF(O77=P77,0,1)</f>
        <v>0</v>
      </c>
      <c r="O77" s="1000">
        <f>IF(BA84="",0,BA84)</f>
        <v>0</v>
      </c>
      <c r="P77" s="1000">
        <f>IF(BA84="",0,INT(BA84))</f>
        <v>0</v>
      </c>
      <c r="Q77" s="1000"/>
      <c r="R77" s="1000"/>
      <c r="S77" s="1000"/>
      <c r="T77" s="1000"/>
      <c r="U77" s="1000"/>
      <c r="V77" s="1000"/>
      <c r="W77" s="1000"/>
      <c r="X77" s="1000"/>
      <c r="Y77" s="1001"/>
      <c r="Z77" s="1343" t="s">
        <v>11031</v>
      </c>
      <c r="AA77" s="2205">
        <f t="shared" si="14"/>
        <v>1</v>
      </c>
      <c r="AB77" s="3036">
        <f t="shared" si="16"/>
        <v>2009</v>
      </c>
      <c r="AT77" s="133" t="s">
        <v>18</v>
      </c>
      <c r="AU77" s="1416" t="s">
        <v>5087</v>
      </c>
      <c r="AV77" s="134">
        <v>2</v>
      </c>
      <c r="AW77" s="135">
        <v>4</v>
      </c>
      <c r="AX77" s="136">
        <v>22</v>
      </c>
      <c r="AY77" s="137" t="s">
        <v>215</v>
      </c>
      <c r="AZ77" s="137" t="s">
        <v>215</v>
      </c>
      <c r="BA77" s="168">
        <f>IF(Chestionar!M77="",0,Chestionar!M77)</f>
        <v>0</v>
      </c>
      <c r="BR77" s="120" t="s">
        <v>215</v>
      </c>
    </row>
    <row r="78" spans="1:70" ht="15.75" thickBot="1" x14ac:dyDescent="0.3">
      <c r="A78" s="1709">
        <f t="shared" si="15"/>
        <v>0</v>
      </c>
      <c r="B78" s="1709">
        <f t="shared" si="17"/>
        <v>12010001</v>
      </c>
      <c r="C78" s="1443">
        <v>2010</v>
      </c>
      <c r="D78" s="1797" t="s">
        <v>447</v>
      </c>
      <c r="E78" s="1002">
        <v>1</v>
      </c>
      <c r="F78" s="1003" t="s">
        <v>4271</v>
      </c>
      <c r="H78" s="1016" t="s">
        <v>345</v>
      </c>
      <c r="I78" s="1091" t="s">
        <v>4283</v>
      </c>
      <c r="J78" s="998" t="s">
        <v>4103</v>
      </c>
      <c r="K78" s="1452" t="s">
        <v>9808</v>
      </c>
      <c r="L78" s="1439" t="str">
        <f t="shared" si="18"/>
        <v>0,000</v>
      </c>
      <c r="M78" s="1000">
        <f t="shared" si="19"/>
        <v>0</v>
      </c>
      <c r="N78" s="1724">
        <f>IF(O78=P78,0,1)</f>
        <v>0</v>
      </c>
      <c r="O78" s="1000">
        <f>IF(BA89="",0,BA89)</f>
        <v>0</v>
      </c>
      <c r="P78" s="1000">
        <f>IF(BA89="",0,INT(BA89))</f>
        <v>0</v>
      </c>
      <c r="Z78" s="1006" t="str">
        <f t="shared" ref="Z78:Z81" si="20">Z77</f>
        <v xml:space="preserve">Cap.2 Pct.5: Au fost introduse valori cu zecimale. Trebuie introduse valori fara zecimale, rotunjite la intreg. </v>
      </c>
      <c r="AA78" s="2205">
        <f t="shared" si="14"/>
        <v>1</v>
      </c>
      <c r="AB78" s="3036">
        <f t="shared" si="16"/>
        <v>2010</v>
      </c>
      <c r="AT78" s="150" t="s">
        <v>19</v>
      </c>
      <c r="AU78" s="1412" t="s">
        <v>5087</v>
      </c>
      <c r="AV78" s="151">
        <v>2</v>
      </c>
      <c r="AW78" s="108">
        <v>4</v>
      </c>
      <c r="AX78" s="109">
        <v>23</v>
      </c>
      <c r="AY78" s="152" t="s">
        <v>215</v>
      </c>
      <c r="AZ78" s="152" t="s">
        <v>215</v>
      </c>
      <c r="BA78" s="173">
        <f>IF(Chestionar!M78="",0,Chestionar!M78)</f>
        <v>0</v>
      </c>
      <c r="BR78" s="120" t="s">
        <v>215</v>
      </c>
    </row>
    <row r="79" spans="1:70" ht="19.5" thickTop="1" x14ac:dyDescent="0.25">
      <c r="A79" s="1709">
        <f t="shared" si="15"/>
        <v>0</v>
      </c>
      <c r="B79" s="1709">
        <f t="shared" si="17"/>
        <v>12011001</v>
      </c>
      <c r="C79" s="1443">
        <v>2011</v>
      </c>
      <c r="D79" s="1797" t="s">
        <v>447</v>
      </c>
      <c r="E79" s="1002">
        <v>1</v>
      </c>
      <c r="F79" s="1003" t="s">
        <v>4271</v>
      </c>
      <c r="H79" s="1016" t="s">
        <v>345</v>
      </c>
      <c r="I79" s="1091" t="s">
        <v>4280</v>
      </c>
      <c r="J79" s="998" t="s">
        <v>4103</v>
      </c>
      <c r="K79" s="1452" t="s">
        <v>9809</v>
      </c>
      <c r="L79" s="1439" t="str">
        <f t="shared" si="18"/>
        <v>0,000</v>
      </c>
      <c r="M79" s="1000">
        <f t="shared" si="19"/>
        <v>0</v>
      </c>
      <c r="N79" s="1724">
        <f>IF(O79=P79,0,1)</f>
        <v>0</v>
      </c>
      <c r="O79" s="1000">
        <f>IF(BA93="",0,BA93)</f>
        <v>0</v>
      </c>
      <c r="P79" s="1000">
        <f>IF(BA93="",0,INT(BA93))</f>
        <v>0</v>
      </c>
      <c r="Z79" s="1006" t="str">
        <f t="shared" si="20"/>
        <v xml:space="preserve">Cap.2 Pct.5: Au fost introduse valori cu zecimale. Trebuie introduse valori fara zecimale, rotunjite la intreg. </v>
      </c>
      <c r="AA79" s="2205">
        <f t="shared" si="14"/>
        <v>1</v>
      </c>
      <c r="AB79" s="3036">
        <f t="shared" si="16"/>
        <v>2011</v>
      </c>
      <c r="AT79" s="114" t="s">
        <v>110</v>
      </c>
      <c r="AU79" s="1411" t="s">
        <v>5088</v>
      </c>
      <c r="AV79" s="115">
        <v>2</v>
      </c>
      <c r="AW79" s="115">
        <v>5</v>
      </c>
      <c r="AX79" s="115">
        <v>0</v>
      </c>
      <c r="AY79" s="116" t="s">
        <v>215</v>
      </c>
      <c r="AZ79" s="116" t="s">
        <v>215</v>
      </c>
      <c r="BA79" s="174" t="s">
        <v>44</v>
      </c>
      <c r="BB79" s="118" t="str">
        <f>Adm!$C$7</f>
        <v>II.5.</v>
      </c>
      <c r="BC79" s="119"/>
      <c r="BD79" s="119"/>
      <c r="BE79" s="119"/>
      <c r="BF79" s="119"/>
      <c r="BG79" s="119"/>
      <c r="BH79" s="119"/>
      <c r="BI79" s="119"/>
      <c r="BJ79" s="119"/>
      <c r="BK79" s="119"/>
      <c r="BL79" s="119"/>
      <c r="BM79" s="119"/>
      <c r="BN79" s="119"/>
      <c r="BO79" s="119"/>
      <c r="BP79" s="119"/>
      <c r="BQ79" s="119"/>
      <c r="BR79" s="119" t="s">
        <v>215</v>
      </c>
    </row>
    <row r="80" spans="1:70" x14ac:dyDescent="0.25">
      <c r="A80" s="1709">
        <f t="shared" si="15"/>
        <v>0</v>
      </c>
      <c r="B80" s="1709">
        <f t="shared" si="17"/>
        <v>12012001</v>
      </c>
      <c r="C80" s="1443">
        <v>2012</v>
      </c>
      <c r="D80" s="1797" t="s">
        <v>447</v>
      </c>
      <c r="E80" s="1002">
        <v>1</v>
      </c>
      <c r="F80" s="1003" t="s">
        <v>4271</v>
      </c>
      <c r="H80" s="1016" t="s">
        <v>345</v>
      </c>
      <c r="I80" s="1091" t="s">
        <v>4294</v>
      </c>
      <c r="J80" s="998" t="s">
        <v>4103</v>
      </c>
      <c r="K80" s="1452" t="s">
        <v>9810</v>
      </c>
      <c r="L80" s="1439" t="str">
        <f t="shared" si="18"/>
        <v>0,000</v>
      </c>
      <c r="M80" s="1000">
        <f t="shared" si="19"/>
        <v>0</v>
      </c>
      <c r="N80" s="1724">
        <f>IF(O80=P80,0,1)</f>
        <v>0</v>
      </c>
      <c r="O80" s="1000">
        <f>IF(BA101="",0,BA101)</f>
        <v>0</v>
      </c>
      <c r="P80" s="1000">
        <f>IF(BA101="",0,INT(BA101))</f>
        <v>0</v>
      </c>
      <c r="Z80" s="1006" t="str">
        <f t="shared" si="20"/>
        <v xml:space="preserve">Cap.2 Pct.5: Au fost introduse valori cu zecimale. Trebuie introduse valori fara zecimale, rotunjite la intreg. </v>
      </c>
      <c r="AA80" s="2205">
        <f t="shared" si="14"/>
        <v>1</v>
      </c>
      <c r="AB80" s="3036">
        <f t="shared" si="16"/>
        <v>2012</v>
      </c>
      <c r="AT80" s="127" t="s">
        <v>1245</v>
      </c>
      <c r="AU80" s="1415" t="s">
        <v>5088</v>
      </c>
      <c r="AV80" s="128">
        <v>2</v>
      </c>
      <c r="AW80" s="129">
        <v>5</v>
      </c>
      <c r="AX80" s="130">
        <v>1</v>
      </c>
      <c r="AY80" s="131" t="s">
        <v>215</v>
      </c>
      <c r="AZ80" s="131" t="s">
        <v>215</v>
      </c>
      <c r="BA80" s="175">
        <f>IF(Chestionar!M80="",0,Chestionar!M80)</f>
        <v>0</v>
      </c>
      <c r="BR80" s="120" t="s">
        <v>215</v>
      </c>
    </row>
    <row r="81" spans="1:70" x14ac:dyDescent="0.25">
      <c r="A81" s="1710">
        <f t="shared" si="15"/>
        <v>0</v>
      </c>
      <c r="B81" s="1710">
        <f t="shared" si="17"/>
        <v>12013001</v>
      </c>
      <c r="C81" s="1444">
        <v>2013</v>
      </c>
      <c r="D81" s="1798" t="s">
        <v>447</v>
      </c>
      <c r="E81" s="1007">
        <v>1</v>
      </c>
      <c r="F81" s="1008" t="s">
        <v>4271</v>
      </c>
      <c r="G81" s="1007"/>
      <c r="H81" s="1009" t="s">
        <v>345</v>
      </c>
      <c r="I81" s="1092" t="s">
        <v>4292</v>
      </c>
      <c r="J81" s="1011" t="s">
        <v>4103</v>
      </c>
      <c r="K81" s="1453" t="s">
        <v>9811</v>
      </c>
      <c r="L81" s="1440" t="str">
        <f t="shared" si="18"/>
        <v>0,000</v>
      </c>
      <c r="M81" s="1012">
        <f t="shared" si="19"/>
        <v>0</v>
      </c>
      <c r="N81" s="1727">
        <f>IF(O81=P81,0,1)</f>
        <v>0</v>
      </c>
      <c r="O81" s="1012">
        <f>IF(BA103="",0,BA103)</f>
        <v>0</v>
      </c>
      <c r="P81" s="1012">
        <f>IF(BA103="",0,INT(BA103))</f>
        <v>0</v>
      </c>
      <c r="Q81" s="1012"/>
      <c r="R81" s="1012"/>
      <c r="S81" s="1012"/>
      <c r="T81" s="1012"/>
      <c r="U81" s="1012"/>
      <c r="V81" s="1012"/>
      <c r="W81" s="1012"/>
      <c r="X81" s="1012"/>
      <c r="Y81" s="1013"/>
      <c r="Z81" s="1013" t="str">
        <f t="shared" si="20"/>
        <v xml:space="preserve">Cap.2 Pct.5: Au fost introduse valori cu zecimale. Trebuie introduse valori fara zecimale, rotunjite la intreg. </v>
      </c>
      <c r="AA81" s="2205">
        <f t="shared" si="14"/>
        <v>1</v>
      </c>
      <c r="AB81" s="3036">
        <f t="shared" si="16"/>
        <v>2013</v>
      </c>
      <c r="AT81" s="133" t="s">
        <v>1246</v>
      </c>
      <c r="AU81" s="1416" t="s">
        <v>5088</v>
      </c>
      <c r="AV81" s="134">
        <v>2</v>
      </c>
      <c r="AW81" s="135">
        <v>5</v>
      </c>
      <c r="AX81" s="136">
        <v>2</v>
      </c>
      <c r="AY81" s="137" t="s">
        <v>215</v>
      </c>
      <c r="AZ81" s="137" t="s">
        <v>215</v>
      </c>
      <c r="BA81" s="168">
        <f>IF(Chestionar!M81="",0,Chestionar!M81)</f>
        <v>0</v>
      </c>
      <c r="BR81" s="120" t="s">
        <v>215</v>
      </c>
    </row>
    <row r="82" spans="1:70" x14ac:dyDescent="0.25">
      <c r="A82" s="1708">
        <f t="shared" si="15"/>
        <v>0</v>
      </c>
      <c r="B82" s="1708">
        <f t="shared" si="17"/>
        <v>10031001</v>
      </c>
      <c r="C82" s="994">
        <v>31</v>
      </c>
      <c r="D82" s="1796" t="s">
        <v>447</v>
      </c>
      <c r="E82" s="994">
        <v>1</v>
      </c>
      <c r="F82" s="995" t="s">
        <v>4271</v>
      </c>
      <c r="G82" s="994" t="s">
        <v>4287</v>
      </c>
      <c r="H82" s="996" t="s">
        <v>345</v>
      </c>
      <c r="I82" s="999" t="s">
        <v>4276</v>
      </c>
      <c r="J82" s="996"/>
      <c r="K82" s="999" t="s">
        <v>4277</v>
      </c>
      <c r="L82" s="1000">
        <f>IF(BA85="",0,BA85)</f>
        <v>0</v>
      </c>
      <c r="M82" s="1000">
        <f>IF(BA86="",0,BA86)</f>
        <v>0</v>
      </c>
      <c r="N82" s="1724">
        <f>IF(OR(AND(L82=0,M82=0),AND(L82&lt;&gt;0,M82&lt;&gt;0)),0,1)</f>
        <v>0</v>
      </c>
      <c r="O82" s="1000"/>
      <c r="P82" s="1000"/>
      <c r="Q82" s="1000"/>
      <c r="R82" s="1000"/>
      <c r="S82" s="1000"/>
      <c r="T82" s="1000"/>
      <c r="U82" s="1000"/>
      <c r="V82" s="1000"/>
      <c r="W82" s="1000"/>
      <c r="X82" s="1000"/>
      <c r="Y82" s="1001"/>
      <c r="Z82" s="1343" t="s">
        <v>9428</v>
      </c>
      <c r="AA82" s="2205">
        <f t="shared" si="14"/>
        <v>1</v>
      </c>
      <c r="AB82" s="3036">
        <f t="shared" si="16"/>
        <v>31</v>
      </c>
      <c r="AT82" s="133" t="s">
        <v>1247</v>
      </c>
      <c r="AU82" s="1416" t="s">
        <v>5088</v>
      </c>
      <c r="AV82" s="134">
        <v>2</v>
      </c>
      <c r="AW82" s="135">
        <v>5</v>
      </c>
      <c r="AX82" s="136">
        <v>3</v>
      </c>
      <c r="AY82" s="137" t="s">
        <v>215</v>
      </c>
      <c r="AZ82" s="137" t="s">
        <v>215</v>
      </c>
      <c r="BA82" s="168">
        <f>IF(Chestionar!M82="",0,Chestionar!M82)</f>
        <v>0</v>
      </c>
      <c r="BR82" s="120" t="s">
        <v>215</v>
      </c>
    </row>
    <row r="83" spans="1:70" x14ac:dyDescent="0.25">
      <c r="A83" s="1709">
        <f t="shared" si="15"/>
        <v>0</v>
      </c>
      <c r="B83" s="1709">
        <f t="shared" si="17"/>
        <v>10032001</v>
      </c>
      <c r="C83" s="1002">
        <v>32</v>
      </c>
      <c r="D83" s="1797" t="s">
        <v>447</v>
      </c>
      <c r="E83" s="1002">
        <v>1</v>
      </c>
      <c r="F83" s="1003" t="s">
        <v>4271</v>
      </c>
      <c r="G83" s="1002" t="s">
        <v>4266</v>
      </c>
      <c r="H83" s="1016" t="s">
        <v>345</v>
      </c>
      <c r="I83" s="997" t="s">
        <v>4278</v>
      </c>
      <c r="J83" s="1004" t="s">
        <v>4103</v>
      </c>
      <c r="K83" s="1029" t="s">
        <v>4279</v>
      </c>
      <c r="L83" s="1005">
        <f>IF(BA84="",0,BA84)</f>
        <v>0</v>
      </c>
      <c r="M83" s="1005">
        <f>O83+P83</f>
        <v>0</v>
      </c>
      <c r="N83" s="1725">
        <f>IF(L83=M83,0,1)</f>
        <v>0</v>
      </c>
      <c r="O83" s="1005">
        <f>IF(BA85="",0,BA85)</f>
        <v>0</v>
      </c>
      <c r="P83" s="1005">
        <f>IF(BA86="",0,BA86)</f>
        <v>0</v>
      </c>
      <c r="Z83" s="1345" t="s">
        <v>10951</v>
      </c>
      <c r="AA83" s="2205">
        <f t="shared" si="14"/>
        <v>1</v>
      </c>
      <c r="AB83" s="3036">
        <f t="shared" si="16"/>
        <v>32</v>
      </c>
      <c r="AT83" s="133" t="s">
        <v>59</v>
      </c>
      <c r="AU83" s="1416" t="s">
        <v>5088</v>
      </c>
      <c r="AV83" s="134">
        <v>2</v>
      </c>
      <c r="AW83" s="135">
        <v>5</v>
      </c>
      <c r="AX83" s="136">
        <v>4</v>
      </c>
      <c r="AY83" s="137" t="s">
        <v>215</v>
      </c>
      <c r="AZ83" s="137" t="s">
        <v>215</v>
      </c>
      <c r="BA83" s="168">
        <f>IF(Chestionar!M83="",0,Chestionar!M83)</f>
        <v>0</v>
      </c>
      <c r="BR83" s="120" t="s">
        <v>215</v>
      </c>
    </row>
    <row r="84" spans="1:70" ht="15.75" thickBot="1" x14ac:dyDescent="0.3">
      <c r="A84" s="1709">
        <f t="shared" si="15"/>
        <v>0</v>
      </c>
      <c r="B84" s="1709">
        <f t="shared" si="4"/>
        <v>10033001</v>
      </c>
      <c r="C84" s="1002">
        <v>33</v>
      </c>
      <c r="D84" s="1797" t="s">
        <v>447</v>
      </c>
      <c r="E84" s="1002">
        <v>1</v>
      </c>
      <c r="F84" s="1003" t="s">
        <v>4271</v>
      </c>
      <c r="G84" s="1002" t="s">
        <v>4272</v>
      </c>
      <c r="H84" s="1016" t="s">
        <v>345</v>
      </c>
      <c r="I84" s="997" t="s">
        <v>4280</v>
      </c>
      <c r="J84" s="1004" t="s">
        <v>4103</v>
      </c>
      <c r="K84" s="1029" t="s">
        <v>4281</v>
      </c>
      <c r="L84" s="1005">
        <f>IF(BA93="",0,BA93)</f>
        <v>0</v>
      </c>
      <c r="M84" s="1005">
        <f>O84+P84+Q84+R84</f>
        <v>0</v>
      </c>
      <c r="N84" s="1725">
        <f>IF(L84=M84,0,1)</f>
        <v>0</v>
      </c>
      <c r="O84" s="1005">
        <f>IF(BA80="",0,BA80)</f>
        <v>0</v>
      </c>
      <c r="P84" s="1005">
        <f>IF(BA81="",0,BA81)</f>
        <v>0</v>
      </c>
      <c r="Q84" s="1005">
        <f>IF(BA82="",0,BA82)</f>
        <v>0</v>
      </c>
      <c r="R84" s="1005">
        <f>IF(BA90="",0,BA90)</f>
        <v>0</v>
      </c>
      <c r="Z84" s="1345" t="s">
        <v>10952</v>
      </c>
      <c r="AA84" s="2205">
        <f t="shared" si="14"/>
        <v>1</v>
      </c>
      <c r="AB84" s="3036">
        <f t="shared" si="16"/>
        <v>33</v>
      </c>
      <c r="AT84" s="169" t="s">
        <v>61</v>
      </c>
      <c r="AU84" s="1422" t="s">
        <v>5088</v>
      </c>
      <c r="AV84" s="170">
        <v>2</v>
      </c>
      <c r="AW84" s="170">
        <v>5</v>
      </c>
      <c r="AX84" s="170">
        <v>5</v>
      </c>
      <c r="AY84" s="171" t="s">
        <v>215</v>
      </c>
      <c r="AZ84" s="171" t="s">
        <v>215</v>
      </c>
      <c r="BA84" s="172">
        <f>IF(Chestionar!M84="",0,Chestionar!M84)</f>
        <v>0</v>
      </c>
      <c r="BR84" s="120" t="s">
        <v>215</v>
      </c>
    </row>
    <row r="85" spans="1:70" ht="15.75" thickTop="1" x14ac:dyDescent="0.25">
      <c r="A85" s="1709">
        <f t="shared" si="15"/>
        <v>0</v>
      </c>
      <c r="B85" s="1709">
        <f t="shared" si="4"/>
        <v>10034001</v>
      </c>
      <c r="C85" s="1002">
        <v>34</v>
      </c>
      <c r="D85" s="1797" t="s">
        <v>447</v>
      </c>
      <c r="E85" s="1002">
        <v>1</v>
      </c>
      <c r="F85" s="1003" t="s">
        <v>4271</v>
      </c>
      <c r="G85" s="1002" t="s">
        <v>9868</v>
      </c>
      <c r="H85" s="1016" t="s">
        <v>345</v>
      </c>
      <c r="I85" s="997" t="s">
        <v>4283</v>
      </c>
      <c r="J85" s="1004" t="s">
        <v>4103</v>
      </c>
      <c r="K85" s="997" t="s">
        <v>9869</v>
      </c>
      <c r="L85" s="1005">
        <f>IF(BA89="",0,BA89)</f>
        <v>0</v>
      </c>
      <c r="M85" s="1005">
        <f>O85+P85+Q85+R85+S85+T85+U85</f>
        <v>0</v>
      </c>
      <c r="N85" s="1725">
        <f>IF(L85=M85,0,1)</f>
        <v>0</v>
      </c>
      <c r="O85" s="1005">
        <f>IF(BA90="",0,BA90)</f>
        <v>0</v>
      </c>
      <c r="P85" s="1005">
        <f>IF(BA92="",0,BA92)</f>
        <v>0</v>
      </c>
      <c r="Q85" s="1005">
        <f>IF(BA94="",0,BA94)</f>
        <v>0</v>
      </c>
      <c r="R85" s="1005">
        <f>IF(BA95="",0,BA95)</f>
        <v>0</v>
      </c>
      <c r="S85" s="1005">
        <f>IF(BA96="",0,BA96)</f>
        <v>0</v>
      </c>
      <c r="T85" s="1005">
        <f>IF(BA97="",0,BA97)</f>
        <v>0</v>
      </c>
      <c r="U85" s="1005">
        <f>IF(BA98="",0,BA98)</f>
        <v>0</v>
      </c>
      <c r="Z85" s="1345" t="s">
        <v>10960</v>
      </c>
      <c r="AA85" s="2205">
        <f t="shared" si="14"/>
        <v>1</v>
      </c>
      <c r="AB85" s="3036">
        <f t="shared" si="16"/>
        <v>34</v>
      </c>
      <c r="AT85" s="167" t="s">
        <v>63</v>
      </c>
      <c r="AU85" s="1416" t="s">
        <v>5088</v>
      </c>
      <c r="AV85" s="134">
        <v>2</v>
      </c>
      <c r="AW85" s="135">
        <v>5</v>
      </c>
      <c r="AX85" s="136">
        <v>6</v>
      </c>
      <c r="AY85" s="137" t="s">
        <v>215</v>
      </c>
      <c r="AZ85" s="137" t="s">
        <v>215</v>
      </c>
      <c r="BA85" s="168">
        <f>IF(Chestionar!M85="",0,Chestionar!M85)</f>
        <v>0</v>
      </c>
      <c r="BR85" s="120" t="s">
        <v>215</v>
      </c>
    </row>
    <row r="86" spans="1:70" x14ac:dyDescent="0.25">
      <c r="A86" s="1709">
        <f t="shared" si="15"/>
        <v>0</v>
      </c>
      <c r="B86" s="1709">
        <f t="shared" si="4"/>
        <v>10035001</v>
      </c>
      <c r="C86" s="1002">
        <v>35</v>
      </c>
      <c r="D86" s="1797" t="s">
        <v>447</v>
      </c>
      <c r="E86" s="1002">
        <v>1</v>
      </c>
      <c r="F86" s="1003" t="s">
        <v>4271</v>
      </c>
      <c r="G86" s="1002" t="s">
        <v>4273</v>
      </c>
      <c r="H86" s="1016" t="s">
        <v>345</v>
      </c>
      <c r="I86" s="997" t="s">
        <v>4288</v>
      </c>
      <c r="J86" s="1004" t="s">
        <v>4104</v>
      </c>
      <c r="K86" s="997" t="s">
        <v>4291</v>
      </c>
      <c r="L86" s="1005">
        <f>IF(BA90="",0,BA90)</f>
        <v>0</v>
      </c>
      <c r="M86" s="1005">
        <f>IF(BA91="",0,BA91)</f>
        <v>0</v>
      </c>
      <c r="N86" s="1725">
        <f>IF(L86&gt;=M86,0,1)</f>
        <v>0</v>
      </c>
      <c r="Z86" s="1345" t="s">
        <v>9431</v>
      </c>
      <c r="AA86" s="2205">
        <f t="shared" si="14"/>
        <v>1</v>
      </c>
      <c r="AB86" s="3036">
        <f t="shared" si="16"/>
        <v>35</v>
      </c>
      <c r="AT86" s="167" t="s">
        <v>65</v>
      </c>
      <c r="AU86" s="1416" t="s">
        <v>5088</v>
      </c>
      <c r="AV86" s="134">
        <v>2</v>
      </c>
      <c r="AW86" s="135">
        <v>5</v>
      </c>
      <c r="AX86" s="136">
        <v>7</v>
      </c>
      <c r="AY86" s="137" t="s">
        <v>215</v>
      </c>
      <c r="AZ86" s="137" t="s">
        <v>215</v>
      </c>
      <c r="BA86" s="168">
        <f>IF(Chestionar!M86="",0,Chestionar!M86)</f>
        <v>0</v>
      </c>
      <c r="BR86" s="120" t="s">
        <v>215</v>
      </c>
    </row>
    <row r="87" spans="1:70" x14ac:dyDescent="0.25">
      <c r="A87" s="1709">
        <f t="shared" si="15"/>
        <v>0</v>
      </c>
      <c r="B87" s="1709">
        <f t="shared" si="4"/>
        <v>10036001</v>
      </c>
      <c r="C87" s="1002">
        <v>36</v>
      </c>
      <c r="D87" s="1797" t="s">
        <v>447</v>
      </c>
      <c r="E87" s="1002">
        <v>1</v>
      </c>
      <c r="F87" s="1003" t="s">
        <v>4271</v>
      </c>
      <c r="G87" s="1002" t="s">
        <v>4267</v>
      </c>
      <c r="H87" s="1016" t="s">
        <v>345</v>
      </c>
      <c r="I87" s="997" t="s">
        <v>4292</v>
      </c>
      <c r="J87" s="1004" t="s">
        <v>4103</v>
      </c>
      <c r="K87" s="1029" t="s">
        <v>4293</v>
      </c>
      <c r="L87" s="1005">
        <f>IF(BA103="",0,BA103)</f>
        <v>0</v>
      </c>
      <c r="M87" s="1005">
        <f>O87+P87</f>
        <v>0</v>
      </c>
      <c r="N87" s="1725">
        <f>IF(L87=M87,0,1)</f>
        <v>0</v>
      </c>
      <c r="O87" s="1005">
        <f>IF(BA101="",0,BA101)</f>
        <v>0</v>
      </c>
      <c r="P87" s="1005">
        <f>IF(BA102="",0,BA102)</f>
        <v>0</v>
      </c>
      <c r="Z87" s="1345" t="s">
        <v>9432</v>
      </c>
      <c r="AA87" s="2205">
        <f t="shared" si="14"/>
        <v>1</v>
      </c>
      <c r="AB87" s="3036">
        <f t="shared" si="16"/>
        <v>36</v>
      </c>
      <c r="AT87" s="133" t="s">
        <v>11377</v>
      </c>
      <c r="AU87" s="1416" t="s">
        <v>5088</v>
      </c>
      <c r="AV87" s="134">
        <v>2</v>
      </c>
      <c r="AW87" s="135">
        <v>5</v>
      </c>
      <c r="AX87" s="136">
        <v>8</v>
      </c>
      <c r="AY87" s="137" t="s">
        <v>215</v>
      </c>
      <c r="AZ87" s="137" t="s">
        <v>215</v>
      </c>
      <c r="BA87" s="168">
        <f>IF(Chestionar!M87="",0,Chestionar!M87)</f>
        <v>0</v>
      </c>
      <c r="BR87" s="120" t="s">
        <v>215</v>
      </c>
    </row>
    <row r="88" spans="1:70" x14ac:dyDescent="0.25">
      <c r="A88" s="1709">
        <f t="shared" si="15"/>
        <v>0</v>
      </c>
      <c r="B88" s="1709">
        <f t="shared" ref="B88:B186" si="21">VALUE("1"&amp;TEXT(C88,"0000")&amp;TEXT(E88,"000"))</f>
        <v>10037001</v>
      </c>
      <c r="C88" s="1002">
        <v>37</v>
      </c>
      <c r="D88" s="1797" t="s">
        <v>447</v>
      </c>
      <c r="E88" s="1002">
        <v>1</v>
      </c>
      <c r="F88" s="1003" t="s">
        <v>4271</v>
      </c>
      <c r="G88" s="1002" t="s">
        <v>4268</v>
      </c>
      <c r="H88" s="1016" t="s">
        <v>345</v>
      </c>
      <c r="I88" s="997" t="s">
        <v>4288</v>
      </c>
      <c r="J88" s="1004" t="s">
        <v>4246</v>
      </c>
      <c r="K88" s="997" t="s">
        <v>4289</v>
      </c>
      <c r="L88" s="1005">
        <f>IF(BA90="",0,BA90)</f>
        <v>0</v>
      </c>
      <c r="M88" s="1005">
        <f>IF(BA104="",0,BA104)</f>
        <v>0</v>
      </c>
      <c r="N88" s="1725">
        <f>IF(OR(AND(L88=0,M88=0),L88&gt;M88),0,1)</f>
        <v>0</v>
      </c>
      <c r="Z88" s="1345" t="s">
        <v>9433</v>
      </c>
      <c r="AA88" s="2205">
        <f t="shared" si="14"/>
        <v>1</v>
      </c>
      <c r="AB88" s="3036">
        <f t="shared" si="16"/>
        <v>37</v>
      </c>
      <c r="AT88" s="133" t="s">
        <v>69</v>
      </c>
      <c r="AU88" s="1416" t="s">
        <v>5088</v>
      </c>
      <c r="AV88" s="134">
        <v>2</v>
      </c>
      <c r="AW88" s="135">
        <v>5</v>
      </c>
      <c r="AX88" s="136">
        <v>9</v>
      </c>
      <c r="AY88" s="137" t="s">
        <v>215</v>
      </c>
      <c r="AZ88" s="137" t="s">
        <v>215</v>
      </c>
      <c r="BA88" s="168">
        <f>IF(Chestionar!M88="",0,Chestionar!M88)</f>
        <v>0</v>
      </c>
      <c r="BR88" s="120" t="s">
        <v>215</v>
      </c>
    </row>
    <row r="89" spans="1:70" ht="15.75" thickBot="1" x14ac:dyDescent="0.3">
      <c r="A89" s="1709">
        <f t="shared" si="15"/>
        <v>0</v>
      </c>
      <c r="B89" s="1709">
        <f t="shared" si="21"/>
        <v>10038001</v>
      </c>
      <c r="C89" s="1002">
        <v>38</v>
      </c>
      <c r="D89" s="1797" t="s">
        <v>447</v>
      </c>
      <c r="E89" s="1002">
        <v>1</v>
      </c>
      <c r="F89" s="1003" t="s">
        <v>4271</v>
      </c>
      <c r="G89" s="1002" t="s">
        <v>4269</v>
      </c>
      <c r="H89" s="1016" t="s">
        <v>345</v>
      </c>
      <c r="I89" s="997" t="s">
        <v>4294</v>
      </c>
      <c r="J89" s="1004" t="s">
        <v>4103</v>
      </c>
      <c r="K89" s="997" t="s">
        <v>4290</v>
      </c>
      <c r="L89" s="1005">
        <f>IF(BA101="",0,BA101)</f>
        <v>0</v>
      </c>
      <c r="M89" s="1005">
        <f>O89+P89+Q89+R89+S89+T89+U89+V89+W89</f>
        <v>0</v>
      </c>
      <c r="N89" s="1725">
        <f>IF(L89=M89,0,1)</f>
        <v>0</v>
      </c>
      <c r="O89" s="1005">
        <f>IF(BA80="",0,BA80)</f>
        <v>0</v>
      </c>
      <c r="P89" s="1005">
        <f>IF(BA81="",0,BA81)</f>
        <v>0</v>
      </c>
      <c r="Q89" s="1005">
        <f>IF(BA82="",0,BA82)</f>
        <v>0</v>
      </c>
      <c r="R89" s="1005">
        <f>IF(BA83="",0,BA83)</f>
        <v>0</v>
      </c>
      <c r="S89" s="1005">
        <f>IF(BA84="",0,BA84)</f>
        <v>0</v>
      </c>
      <c r="T89" s="1005">
        <f>IF(BA87="",0,BA87)</f>
        <v>0</v>
      </c>
      <c r="U89" s="1005">
        <f>IF(BA88="",0,BA88)</f>
        <v>0</v>
      </c>
      <c r="V89" s="1005">
        <f>IF(BA89="",0,BA89)</f>
        <v>0</v>
      </c>
      <c r="W89" s="1005">
        <f>IF(BA100="",0,BA100)</f>
        <v>0</v>
      </c>
      <c r="Z89" s="1345" t="s">
        <v>10953</v>
      </c>
      <c r="AA89" s="2205">
        <f t="shared" si="14"/>
        <v>1</v>
      </c>
      <c r="AB89" s="3036">
        <f t="shared" si="16"/>
        <v>38</v>
      </c>
      <c r="AT89" s="169" t="s">
        <v>71</v>
      </c>
      <c r="AU89" s="1422" t="s">
        <v>5088</v>
      </c>
      <c r="AV89" s="170">
        <v>2</v>
      </c>
      <c r="AW89" s="170">
        <v>5</v>
      </c>
      <c r="AX89" s="170">
        <v>10</v>
      </c>
      <c r="AY89" s="171" t="s">
        <v>215</v>
      </c>
      <c r="AZ89" s="171" t="s">
        <v>215</v>
      </c>
      <c r="BA89" s="172">
        <f>IF(Chestionar!M89="",0,Chestionar!M89)</f>
        <v>0</v>
      </c>
      <c r="BR89" s="120" t="s">
        <v>215</v>
      </c>
    </row>
    <row r="90" spans="1:70" ht="15.75" thickTop="1" x14ac:dyDescent="0.25">
      <c r="A90" s="1709">
        <f t="shared" si="15"/>
        <v>0</v>
      </c>
      <c r="B90" s="1709">
        <f t="shared" si="21"/>
        <v>10039001</v>
      </c>
      <c r="C90" s="1002">
        <v>39</v>
      </c>
      <c r="D90" s="1797" t="s">
        <v>447</v>
      </c>
      <c r="E90" s="1002">
        <v>1</v>
      </c>
      <c r="F90" s="1003" t="s">
        <v>4271</v>
      </c>
      <c r="G90" s="1002" t="s">
        <v>4274</v>
      </c>
      <c r="H90" s="1016" t="s">
        <v>345</v>
      </c>
      <c r="I90" s="997" t="s">
        <v>4288</v>
      </c>
      <c r="J90" s="1004" t="s">
        <v>4104</v>
      </c>
      <c r="K90" s="1029" t="s">
        <v>4296</v>
      </c>
      <c r="L90" s="1005">
        <f>IF(BA90="",0,BA90)</f>
        <v>0</v>
      </c>
      <c r="M90" s="1005">
        <f>O90+P90</f>
        <v>0</v>
      </c>
      <c r="N90" s="1725">
        <f>IF(L90&gt;=M90,0,1)</f>
        <v>0</v>
      </c>
      <c r="O90" s="1005">
        <f>IF(BA104="",0,BA104)</f>
        <v>0</v>
      </c>
      <c r="P90" s="1005">
        <f>IF(BA105="",0,BA105)</f>
        <v>0</v>
      </c>
      <c r="Z90" s="1345" t="s">
        <v>11032</v>
      </c>
      <c r="AA90" s="2205">
        <f t="shared" si="14"/>
        <v>1</v>
      </c>
      <c r="AB90" s="3036">
        <f t="shared" si="16"/>
        <v>39</v>
      </c>
      <c r="AT90" s="133" t="s">
        <v>73</v>
      </c>
      <c r="AU90" s="1416" t="s">
        <v>5088</v>
      </c>
      <c r="AV90" s="134">
        <v>2</v>
      </c>
      <c r="AW90" s="135">
        <v>5</v>
      </c>
      <c r="AX90" s="136">
        <v>11</v>
      </c>
      <c r="AY90" s="137" t="s">
        <v>215</v>
      </c>
      <c r="AZ90" s="137" t="s">
        <v>215</v>
      </c>
      <c r="BA90" s="168">
        <f>IF(Chestionar!M90="",0,Chestionar!M90)</f>
        <v>0</v>
      </c>
      <c r="BB90" s="113"/>
      <c r="BC90" s="113"/>
      <c r="BD90" s="113"/>
      <c r="BE90" s="113"/>
      <c r="BF90" s="113"/>
      <c r="BG90" s="113"/>
      <c r="BH90" s="113"/>
      <c r="BI90" s="113"/>
      <c r="BJ90" s="113"/>
      <c r="BK90" s="113"/>
      <c r="BL90" s="113"/>
      <c r="BM90" s="113"/>
      <c r="BN90" s="113"/>
      <c r="BO90" s="113"/>
      <c r="BP90" s="113"/>
      <c r="BQ90" s="113"/>
      <c r="BR90" s="113" t="s">
        <v>215</v>
      </c>
    </row>
    <row r="91" spans="1:70" x14ac:dyDescent="0.25">
      <c r="A91" s="1709">
        <f t="shared" si="15"/>
        <v>0</v>
      </c>
      <c r="B91" s="1709">
        <f t="shared" si="21"/>
        <v>10040001</v>
      </c>
      <c r="C91" s="1002">
        <v>40</v>
      </c>
      <c r="D91" s="1797" t="s">
        <v>447</v>
      </c>
      <c r="E91" s="1002">
        <v>1</v>
      </c>
      <c r="F91" s="1003" t="s">
        <v>4271</v>
      </c>
      <c r="G91" s="1002" t="s">
        <v>4275</v>
      </c>
      <c r="H91" s="1016" t="s">
        <v>345</v>
      </c>
      <c r="I91" s="997" t="s">
        <v>4288</v>
      </c>
      <c r="J91" s="1004" t="s">
        <v>4246</v>
      </c>
      <c r="K91" s="997" t="s">
        <v>4297</v>
      </c>
      <c r="L91" s="1005">
        <f>IF(BA90="",0,BA90)</f>
        <v>0</v>
      </c>
      <c r="M91" s="1005">
        <f>IF(BA105="",0,BA105)</f>
        <v>0</v>
      </c>
      <c r="N91" s="1725">
        <f>IF(OR(AND(L91=0,M91=0),L91&gt;M91),0,1)</f>
        <v>0</v>
      </c>
      <c r="Z91" s="1345" t="s">
        <v>10961</v>
      </c>
      <c r="AA91" s="2205">
        <f t="shared" si="14"/>
        <v>1</v>
      </c>
      <c r="AB91" s="3036">
        <f t="shared" si="16"/>
        <v>40</v>
      </c>
      <c r="AT91" s="167" t="s">
        <v>75</v>
      </c>
      <c r="AU91" s="1416" t="s">
        <v>5088</v>
      </c>
      <c r="AV91" s="134">
        <v>2</v>
      </c>
      <c r="AW91" s="135">
        <v>5</v>
      </c>
      <c r="AX91" s="136">
        <v>12</v>
      </c>
      <c r="AY91" s="137" t="s">
        <v>215</v>
      </c>
      <c r="AZ91" s="137" t="s">
        <v>215</v>
      </c>
      <c r="BA91" s="168">
        <f>IF(Chestionar!M91="",0,Chestionar!M91)</f>
        <v>0</v>
      </c>
      <c r="BB91" s="113"/>
      <c r="BC91" s="113"/>
      <c r="BD91" s="113"/>
      <c r="BE91" s="113"/>
      <c r="BF91" s="113"/>
      <c r="BG91" s="113"/>
      <c r="BH91" s="113"/>
      <c r="BI91" s="113"/>
      <c r="BJ91" s="113"/>
      <c r="BK91" s="113"/>
      <c r="BL91" s="113"/>
      <c r="BM91" s="113"/>
      <c r="BN91" s="113"/>
      <c r="BO91" s="113"/>
      <c r="BP91" s="113"/>
      <c r="BQ91" s="113"/>
      <c r="BR91" s="113" t="s">
        <v>215</v>
      </c>
    </row>
    <row r="92" spans="1:70" x14ac:dyDescent="0.25">
      <c r="A92" s="1709">
        <f t="shared" si="15"/>
        <v>0</v>
      </c>
      <c r="B92" s="1709">
        <f t="shared" si="21"/>
        <v>10041001</v>
      </c>
      <c r="C92" s="1002">
        <v>41</v>
      </c>
      <c r="D92" s="1797" t="s">
        <v>447</v>
      </c>
      <c r="E92" s="1002">
        <v>1</v>
      </c>
      <c r="F92" s="1003" t="s">
        <v>4271</v>
      </c>
      <c r="G92" s="1002" t="s">
        <v>4270</v>
      </c>
      <c r="H92" s="1016" t="s">
        <v>346</v>
      </c>
      <c r="I92" s="997" t="s">
        <v>4294</v>
      </c>
      <c r="J92" s="1004" t="s">
        <v>4246</v>
      </c>
      <c r="K92" s="997" t="s">
        <v>4298</v>
      </c>
      <c r="L92" s="1005">
        <f>IF(BA101="",0,BA101)</f>
        <v>0</v>
      </c>
      <c r="M92" s="1005">
        <f>IF(BA102="",0,BA102)</f>
        <v>0</v>
      </c>
      <c r="N92" s="1725">
        <f>IF(OR(AND(L92=0,M92=0),L92&gt;M92),0,1)</f>
        <v>0</v>
      </c>
      <c r="Z92" s="1345" t="s">
        <v>9434</v>
      </c>
      <c r="AA92" s="2205">
        <f t="shared" si="14"/>
        <v>1</v>
      </c>
      <c r="AB92" s="3036">
        <f t="shared" si="16"/>
        <v>41</v>
      </c>
      <c r="AT92" s="133" t="s">
        <v>1257</v>
      </c>
      <c r="AU92" s="1416" t="s">
        <v>5088</v>
      </c>
      <c r="AV92" s="134">
        <v>2</v>
      </c>
      <c r="AW92" s="135">
        <v>5</v>
      </c>
      <c r="AX92" s="136">
        <v>13</v>
      </c>
      <c r="AY92" s="137" t="s">
        <v>215</v>
      </c>
      <c r="AZ92" s="137" t="s">
        <v>215</v>
      </c>
      <c r="BA92" s="168">
        <f>IF(Chestionar!M92="",0,Chestionar!M92)</f>
        <v>0</v>
      </c>
      <c r="BB92" s="113"/>
      <c r="BC92" s="113"/>
      <c r="BD92" s="113"/>
      <c r="BE92" s="113"/>
      <c r="BF92" s="113"/>
      <c r="BG92" s="113"/>
      <c r="BH92" s="113"/>
      <c r="BI92" s="113"/>
      <c r="BJ92" s="113"/>
      <c r="BK92" s="113"/>
      <c r="BL92" s="113"/>
      <c r="BM92" s="113"/>
      <c r="BN92" s="113"/>
      <c r="BO92" s="113"/>
      <c r="BP92" s="113"/>
      <c r="BQ92" s="113"/>
      <c r="BR92" s="113" t="s">
        <v>215</v>
      </c>
    </row>
    <row r="93" spans="1:70" ht="15.75" thickBot="1" x14ac:dyDescent="0.3">
      <c r="A93" s="1709">
        <f t="shared" si="15"/>
        <v>0</v>
      </c>
      <c r="B93" s="1709">
        <f t="shared" ref="B93:B96" si="22">VALUE("1"&amp;TEXT(C93,"0000")&amp;TEXT(E93,"000"))</f>
        <v>10168002</v>
      </c>
      <c r="C93" s="2196">
        <v>168</v>
      </c>
      <c r="D93" s="1797" t="s">
        <v>447</v>
      </c>
      <c r="E93" s="1002">
        <v>2</v>
      </c>
      <c r="F93" s="1003" t="s">
        <v>4271</v>
      </c>
      <c r="G93" s="1002" t="s">
        <v>14808</v>
      </c>
      <c r="H93" s="1016" t="s">
        <v>346</v>
      </c>
      <c r="I93" s="997" t="s">
        <v>4298</v>
      </c>
      <c r="J93" s="1004" t="s">
        <v>4254</v>
      </c>
      <c r="K93" s="997">
        <v>10000000</v>
      </c>
      <c r="L93" s="1005">
        <f>IF(BA102="",0,BA102)</f>
        <v>0</v>
      </c>
      <c r="M93" s="1023">
        <v>10000000</v>
      </c>
      <c r="N93" s="1725">
        <f>IF(L93&lt;M93,0,1)</f>
        <v>0</v>
      </c>
      <c r="Z93" s="1345" t="s">
        <v>14809</v>
      </c>
      <c r="AA93" s="2205">
        <f t="shared" si="14"/>
        <v>1</v>
      </c>
      <c r="AB93" s="3036">
        <f t="shared" si="16"/>
        <v>168</v>
      </c>
      <c r="AT93" s="169" t="s">
        <v>78</v>
      </c>
      <c r="AU93" s="1422" t="s">
        <v>5088</v>
      </c>
      <c r="AV93" s="170">
        <v>2</v>
      </c>
      <c r="AW93" s="170">
        <v>5</v>
      </c>
      <c r="AX93" s="170">
        <v>14</v>
      </c>
      <c r="AY93" s="171" t="s">
        <v>215</v>
      </c>
      <c r="AZ93" s="171" t="s">
        <v>215</v>
      </c>
      <c r="BA93" s="172">
        <f>IF(Chestionar!M93="",0,Chestionar!M93)</f>
        <v>0</v>
      </c>
      <c r="BB93" s="113"/>
      <c r="BC93" s="113"/>
      <c r="BD93" s="113"/>
      <c r="BE93" s="113"/>
      <c r="BF93" s="113"/>
      <c r="BG93" s="113"/>
      <c r="BH93" s="113"/>
      <c r="BI93" s="113"/>
      <c r="BJ93" s="113"/>
      <c r="BK93" s="113"/>
      <c r="BL93" s="113"/>
      <c r="BM93" s="113"/>
      <c r="BN93" s="113"/>
      <c r="BO93" s="113"/>
      <c r="BP93" s="113"/>
      <c r="BQ93" s="113"/>
      <c r="BR93" s="113" t="s">
        <v>215</v>
      </c>
    </row>
    <row r="94" spans="1:70" ht="15.75" thickTop="1" x14ac:dyDescent="0.25">
      <c r="A94" s="1709">
        <f t="shared" si="15"/>
        <v>0</v>
      </c>
      <c r="B94" s="1709">
        <f t="shared" si="22"/>
        <v>10042001</v>
      </c>
      <c r="C94" s="1002">
        <v>42</v>
      </c>
      <c r="D94" s="1797" t="s">
        <v>446</v>
      </c>
      <c r="E94" s="1002">
        <v>1</v>
      </c>
      <c r="F94" s="1003" t="s">
        <v>4271</v>
      </c>
      <c r="G94" s="1002" t="s">
        <v>4300</v>
      </c>
      <c r="H94" s="1016" t="s">
        <v>346</v>
      </c>
      <c r="I94" s="1024" t="s">
        <v>4299</v>
      </c>
      <c r="J94" s="1025"/>
      <c r="K94" s="1024"/>
      <c r="L94" s="1026"/>
      <c r="M94" s="1026"/>
      <c r="N94" s="1027" t="s">
        <v>4249</v>
      </c>
      <c r="AA94" s="2205">
        <f t="shared" si="14"/>
        <v>1</v>
      </c>
      <c r="AB94" s="3036">
        <f t="shared" si="16"/>
        <v>42</v>
      </c>
      <c r="AT94" s="133" t="s">
        <v>80</v>
      </c>
      <c r="AU94" s="1416" t="s">
        <v>5088</v>
      </c>
      <c r="AV94" s="134">
        <v>2</v>
      </c>
      <c r="AW94" s="135">
        <v>5</v>
      </c>
      <c r="AX94" s="136">
        <v>15</v>
      </c>
      <c r="AY94" s="137" t="s">
        <v>215</v>
      </c>
      <c r="AZ94" s="137" t="s">
        <v>215</v>
      </c>
      <c r="BA94" s="168">
        <f>IF(Chestionar!M94="",0,Chestionar!M94)</f>
        <v>0</v>
      </c>
      <c r="BB94" s="113"/>
      <c r="BC94" s="113"/>
      <c r="BD94" s="113"/>
      <c r="BE94" s="113"/>
      <c r="BF94" s="113"/>
      <c r="BG94" s="113"/>
      <c r="BH94" s="113"/>
      <c r="BI94" s="113"/>
      <c r="BJ94" s="113"/>
      <c r="BK94" s="113"/>
      <c r="BL94" s="113"/>
      <c r="BM94" s="113"/>
      <c r="BN94" s="113"/>
      <c r="BO94" s="113"/>
      <c r="BP94" s="113"/>
      <c r="BQ94" s="113"/>
      <c r="BR94" s="113" t="s">
        <v>215</v>
      </c>
    </row>
    <row r="95" spans="1:70" x14ac:dyDescent="0.25">
      <c r="A95" s="1709">
        <f t="shared" si="15"/>
        <v>0</v>
      </c>
      <c r="B95" s="1709">
        <f t="shared" si="22"/>
        <v>10042002</v>
      </c>
      <c r="C95" s="1002">
        <v>42</v>
      </c>
      <c r="D95" s="1797" t="s">
        <v>446</v>
      </c>
      <c r="E95" s="1002">
        <v>2</v>
      </c>
      <c r="F95" s="1003" t="s">
        <v>4271</v>
      </c>
      <c r="G95" s="1002" t="s">
        <v>4301</v>
      </c>
      <c r="H95" s="1016" t="s">
        <v>346</v>
      </c>
      <c r="I95" s="1024" t="s">
        <v>4299</v>
      </c>
      <c r="J95" s="1025"/>
      <c r="K95" s="1024"/>
      <c r="L95" s="1026"/>
      <c r="M95" s="1026"/>
      <c r="N95" s="1027" t="s">
        <v>4249</v>
      </c>
      <c r="AA95" s="2205">
        <f t="shared" si="14"/>
        <v>1</v>
      </c>
      <c r="AB95" s="3036">
        <f t="shared" si="16"/>
        <v>42</v>
      </c>
      <c r="AT95" s="133" t="s">
        <v>82</v>
      </c>
      <c r="AU95" s="1416" t="s">
        <v>5088</v>
      </c>
      <c r="AV95" s="134">
        <v>2</v>
      </c>
      <c r="AW95" s="135">
        <v>5</v>
      </c>
      <c r="AX95" s="136">
        <v>16</v>
      </c>
      <c r="AY95" s="137" t="s">
        <v>215</v>
      </c>
      <c r="AZ95" s="137" t="s">
        <v>215</v>
      </c>
      <c r="BA95" s="168">
        <f>IF(Chestionar!M95="",0,Chestionar!M95)</f>
        <v>0</v>
      </c>
      <c r="BB95" s="113"/>
      <c r="BC95" s="113"/>
      <c r="BD95" s="113"/>
      <c r="BE95" s="113"/>
      <c r="BF95" s="113"/>
      <c r="BG95" s="113"/>
      <c r="BH95" s="113"/>
      <c r="BI95" s="113"/>
      <c r="BJ95" s="113"/>
      <c r="BK95" s="113"/>
      <c r="BL95" s="113"/>
      <c r="BM95" s="113"/>
      <c r="BN95" s="113"/>
      <c r="BO95" s="113"/>
      <c r="BP95" s="113"/>
      <c r="BQ95" s="113"/>
      <c r="BR95" s="113" t="s">
        <v>215</v>
      </c>
    </row>
    <row r="96" spans="1:70" x14ac:dyDescent="0.25">
      <c r="A96" s="1709">
        <f t="shared" si="15"/>
        <v>0</v>
      </c>
      <c r="B96" s="1709">
        <f t="shared" si="22"/>
        <v>10389001</v>
      </c>
      <c r="C96" s="1002">
        <v>389</v>
      </c>
      <c r="D96" s="1797" t="s">
        <v>447</v>
      </c>
      <c r="E96" s="1002">
        <v>1</v>
      </c>
      <c r="F96" s="1003" t="s">
        <v>4271</v>
      </c>
      <c r="G96" s="1002" t="s">
        <v>9874</v>
      </c>
      <c r="H96" s="1016" t="s">
        <v>346</v>
      </c>
      <c r="I96" s="997" t="s">
        <v>9875</v>
      </c>
      <c r="J96" s="1016" t="s">
        <v>4246</v>
      </c>
      <c r="K96" s="997" t="s">
        <v>4277</v>
      </c>
      <c r="L96" s="1005">
        <f>ROUND(O96*10%,0)</f>
        <v>0</v>
      </c>
      <c r="M96" s="1005">
        <f>IF(BA86="",0,BA86)</f>
        <v>0</v>
      </c>
      <c r="N96" s="1725">
        <f>IF(OR(AND(O96=0,M96=0),L96&gt;M96),0,1)</f>
        <v>0</v>
      </c>
      <c r="O96" s="1005">
        <f>IF(BA85="",0,BA85)</f>
        <v>0</v>
      </c>
      <c r="Z96" s="1345" t="s">
        <v>10954</v>
      </c>
      <c r="AA96" s="2205">
        <f t="shared" si="14"/>
        <v>1</v>
      </c>
      <c r="AB96" s="3036">
        <f t="shared" si="16"/>
        <v>389</v>
      </c>
      <c r="AT96" s="133" t="s">
        <v>84</v>
      </c>
      <c r="AU96" s="1416" t="s">
        <v>5088</v>
      </c>
      <c r="AV96" s="134">
        <v>2</v>
      </c>
      <c r="AW96" s="135">
        <v>5</v>
      </c>
      <c r="AX96" s="136">
        <v>17</v>
      </c>
      <c r="AY96" s="137" t="s">
        <v>215</v>
      </c>
      <c r="AZ96" s="137" t="s">
        <v>215</v>
      </c>
      <c r="BA96" s="168">
        <f>IF(Chestionar!M96="",0,Chestionar!M96)</f>
        <v>0</v>
      </c>
      <c r="BB96" s="113"/>
      <c r="BC96" s="113"/>
      <c r="BD96" s="113"/>
      <c r="BE96" s="113"/>
      <c r="BF96" s="113"/>
      <c r="BG96" s="113"/>
      <c r="BH96" s="113"/>
      <c r="BI96" s="113"/>
      <c r="BJ96" s="113"/>
      <c r="BK96" s="113"/>
      <c r="BL96" s="113"/>
      <c r="BM96" s="113"/>
      <c r="BN96" s="113"/>
      <c r="BO96" s="113"/>
      <c r="BP96" s="113"/>
      <c r="BQ96" s="113"/>
      <c r="BR96" s="113" t="s">
        <v>215</v>
      </c>
    </row>
    <row r="97" spans="1:70" x14ac:dyDescent="0.25">
      <c r="A97" s="1709">
        <f t="shared" ref="A97:A107" si="23">IF(D97="DA",IF(ISERROR(N97),A96+1,IF(N97=1,A96+1,A96)),A96)</f>
        <v>0</v>
      </c>
      <c r="B97" s="1709">
        <f t="shared" ref="B97:B107" si="24">VALUE("1"&amp;TEXT(C97,"0000")&amp;TEXT(E97,"000"))</f>
        <v>10206001</v>
      </c>
      <c r="C97" s="1002">
        <v>206</v>
      </c>
      <c r="D97" s="1797" t="s">
        <v>447</v>
      </c>
      <c r="E97" s="1002">
        <v>1</v>
      </c>
      <c r="F97" s="1003" t="s">
        <v>4271</v>
      </c>
      <c r="G97" s="1002" t="s">
        <v>9703</v>
      </c>
      <c r="H97" s="1016" t="s">
        <v>345</v>
      </c>
      <c r="I97" s="997" t="s">
        <v>9704</v>
      </c>
      <c r="J97" s="1016" t="s">
        <v>4246</v>
      </c>
      <c r="K97" s="997" t="s">
        <v>9705</v>
      </c>
      <c r="L97" s="1005">
        <f>IF(BA83="",0,BA83)</f>
        <v>0</v>
      </c>
      <c r="M97" s="1005">
        <f>IF(BA108="",0,BA108)</f>
        <v>0</v>
      </c>
      <c r="N97" s="1725">
        <f>IF(OR(AND(L97=0,M97=0),L97&gt;M97),0,1)</f>
        <v>0</v>
      </c>
      <c r="Z97" s="1345" t="s">
        <v>10855</v>
      </c>
      <c r="AA97" s="2205">
        <f t="shared" si="14"/>
        <v>1</v>
      </c>
      <c r="AB97" s="3036">
        <f t="shared" si="16"/>
        <v>206</v>
      </c>
      <c r="AT97" s="133" t="s">
        <v>86</v>
      </c>
      <c r="AU97" s="1416" t="s">
        <v>5088</v>
      </c>
      <c r="AV97" s="134">
        <v>2</v>
      </c>
      <c r="AW97" s="135">
        <v>5</v>
      </c>
      <c r="AX97" s="136">
        <v>18</v>
      </c>
      <c r="AY97" s="137" t="s">
        <v>215</v>
      </c>
      <c r="AZ97" s="137" t="s">
        <v>215</v>
      </c>
      <c r="BA97" s="168">
        <f>IF(Chestionar!M97="",0,Chestionar!M97)</f>
        <v>0</v>
      </c>
      <c r="BB97" s="113"/>
      <c r="BC97" s="113"/>
      <c r="BD97" s="113"/>
      <c r="BE97" s="113"/>
      <c r="BF97" s="113"/>
      <c r="BG97" s="113"/>
      <c r="BH97" s="113"/>
      <c r="BI97" s="113"/>
      <c r="BJ97" s="113"/>
      <c r="BK97" s="113"/>
      <c r="BL97" s="113"/>
      <c r="BM97" s="113"/>
      <c r="BN97" s="113"/>
      <c r="BO97" s="113"/>
      <c r="BP97" s="113"/>
      <c r="BQ97" s="113"/>
      <c r="BR97" s="113" t="s">
        <v>215</v>
      </c>
    </row>
    <row r="98" spans="1:70" ht="15.75" thickBot="1" x14ac:dyDescent="0.3">
      <c r="A98" s="1711">
        <f t="shared" si="23"/>
        <v>0</v>
      </c>
      <c r="B98" s="1711">
        <f t="shared" si="24"/>
        <v>10241001</v>
      </c>
      <c r="C98" s="1017">
        <v>241</v>
      </c>
      <c r="D98" s="1801" t="s">
        <v>447</v>
      </c>
      <c r="E98" s="1017">
        <v>1</v>
      </c>
      <c r="F98" s="1018" t="s">
        <v>4271</v>
      </c>
      <c r="G98" s="1017" t="s">
        <v>10834</v>
      </c>
      <c r="H98" s="1019" t="s">
        <v>345</v>
      </c>
      <c r="I98" s="1028" t="s">
        <v>10835</v>
      </c>
      <c r="J98" s="1020" t="s">
        <v>4104</v>
      </c>
      <c r="K98" s="1028">
        <v>0</v>
      </c>
      <c r="L98" s="1021">
        <f>IF(BA106="",0,BA106)</f>
        <v>0</v>
      </c>
      <c r="M98" s="1021">
        <f>0</f>
        <v>0</v>
      </c>
      <c r="N98" s="1726">
        <f>IF(L98&lt;M98,1,0)</f>
        <v>0</v>
      </c>
      <c r="O98" s="1021"/>
      <c r="P98" s="1021"/>
      <c r="Q98" s="1021"/>
      <c r="R98" s="1021"/>
      <c r="S98" s="1021"/>
      <c r="T98" s="1021"/>
      <c r="U98" s="1021"/>
      <c r="V98" s="1021"/>
      <c r="W98" s="1021"/>
      <c r="X98" s="1021"/>
      <c r="Y98" s="1022"/>
      <c r="Z98" s="1346" t="s">
        <v>10962</v>
      </c>
      <c r="AA98" s="2205">
        <f t="shared" si="14"/>
        <v>1</v>
      </c>
      <c r="AB98" s="3036">
        <f t="shared" si="16"/>
        <v>241</v>
      </c>
      <c r="AT98" s="133" t="s">
        <v>88</v>
      </c>
      <c r="AU98" s="1416" t="s">
        <v>5088</v>
      </c>
      <c r="AV98" s="134">
        <v>2</v>
      </c>
      <c r="AW98" s="135">
        <v>5</v>
      </c>
      <c r="AX98" s="136">
        <v>19</v>
      </c>
      <c r="AY98" s="137" t="s">
        <v>215</v>
      </c>
      <c r="AZ98" s="137" t="s">
        <v>215</v>
      </c>
      <c r="BA98" s="168">
        <f>IF(Chestionar!M98="",0,Chestionar!M98)</f>
        <v>0</v>
      </c>
      <c r="BB98" s="113"/>
      <c r="BC98" s="113"/>
      <c r="BD98" s="113"/>
      <c r="BE98" s="113"/>
      <c r="BF98" s="113"/>
      <c r="BG98" s="113"/>
      <c r="BH98" s="113"/>
      <c r="BI98" s="113"/>
      <c r="BJ98" s="113"/>
      <c r="BK98" s="113"/>
      <c r="BL98" s="113"/>
      <c r="BM98" s="113"/>
      <c r="BN98" s="113"/>
      <c r="BO98" s="113"/>
      <c r="BP98" s="113"/>
      <c r="BQ98" s="113"/>
      <c r="BR98" s="113" t="s">
        <v>215</v>
      </c>
    </row>
    <row r="99" spans="1:70" x14ac:dyDescent="0.25">
      <c r="A99" s="1712">
        <f t="shared" si="23"/>
        <v>0</v>
      </c>
      <c r="B99" s="1712">
        <f t="shared" si="24"/>
        <v>12014001</v>
      </c>
      <c r="C99" s="1456">
        <v>2014</v>
      </c>
      <c r="D99" s="1802" t="s">
        <v>447</v>
      </c>
      <c r="E99" s="1030">
        <v>1</v>
      </c>
      <c r="F99" s="1031" t="s">
        <v>4302</v>
      </c>
      <c r="G99" s="1030"/>
      <c r="H99" s="1032" t="s">
        <v>345</v>
      </c>
      <c r="I99" s="1457" t="s">
        <v>4304</v>
      </c>
      <c r="J99" s="1458" t="s">
        <v>4103</v>
      </c>
      <c r="K99" s="2218" t="s">
        <v>9819</v>
      </c>
      <c r="L99" s="1459" t="str">
        <f t="shared" ref="L99:L102" si="25">TEXT(O99,"0,000")</f>
        <v>0,000</v>
      </c>
      <c r="M99" s="1034">
        <f t="shared" ref="M99" si="26">P99</f>
        <v>0</v>
      </c>
      <c r="N99" s="1728">
        <f>IF(O99=P99,0,1)</f>
        <v>0</v>
      </c>
      <c r="O99" s="1034">
        <f>IF(BA110="",0,BA110)</f>
        <v>0</v>
      </c>
      <c r="P99" s="1034">
        <f>IF(BA110="",0,INT(BA110))</f>
        <v>0</v>
      </c>
      <c r="Q99" s="1034"/>
      <c r="R99" s="1034"/>
      <c r="S99" s="1034"/>
      <c r="T99" s="1034"/>
      <c r="U99" s="1034"/>
      <c r="V99" s="1034"/>
      <c r="W99" s="1034"/>
      <c r="X99" s="1034"/>
      <c r="Y99" s="1035"/>
      <c r="Z99" s="1349" t="s">
        <v>11033</v>
      </c>
      <c r="AA99" s="2205">
        <f t="shared" si="14"/>
        <v>1</v>
      </c>
      <c r="AB99" s="3036">
        <f t="shared" si="16"/>
        <v>2014</v>
      </c>
      <c r="AT99" s="133" t="s">
        <v>90</v>
      </c>
      <c r="AU99" s="1416" t="s">
        <v>5088</v>
      </c>
      <c r="AV99" s="134">
        <v>2</v>
      </c>
      <c r="AW99" s="135">
        <v>5</v>
      </c>
      <c r="AX99" s="136">
        <v>20</v>
      </c>
      <c r="AY99" s="137" t="s">
        <v>215</v>
      </c>
      <c r="AZ99" s="137" t="s">
        <v>215</v>
      </c>
      <c r="BA99" s="1576">
        <f>IF(Chestionar!M99="",0,Chestionar!M99)</f>
        <v>0</v>
      </c>
      <c r="BB99" s="113"/>
      <c r="BC99" s="113"/>
      <c r="BD99" s="113"/>
      <c r="BE99" s="113"/>
      <c r="BF99" s="113"/>
      <c r="BG99" s="113"/>
      <c r="BH99" s="113"/>
      <c r="BI99" s="113"/>
      <c r="BJ99" s="113"/>
      <c r="BK99" s="113"/>
      <c r="BL99" s="113"/>
      <c r="BM99" s="113"/>
      <c r="BN99" s="113"/>
      <c r="BO99" s="113"/>
      <c r="BP99" s="113"/>
      <c r="BQ99" s="113"/>
      <c r="BR99" s="113" t="s">
        <v>215</v>
      </c>
    </row>
    <row r="100" spans="1:70" x14ac:dyDescent="0.25">
      <c r="A100" s="2103">
        <f t="shared" si="23"/>
        <v>0</v>
      </c>
      <c r="B100" s="2103">
        <f t="shared" si="24"/>
        <v>10043001</v>
      </c>
      <c r="C100" s="2104">
        <v>43</v>
      </c>
      <c r="D100" s="2105" t="s">
        <v>447</v>
      </c>
      <c r="E100" s="2104">
        <v>1</v>
      </c>
      <c r="F100" s="2106" t="s">
        <v>4302</v>
      </c>
      <c r="G100" s="2104" t="s">
        <v>4303</v>
      </c>
      <c r="H100" s="2107" t="s">
        <v>345</v>
      </c>
      <c r="I100" s="2108" t="s">
        <v>4304</v>
      </c>
      <c r="J100" s="2109" t="s">
        <v>4103</v>
      </c>
      <c r="K100" s="2219" t="s">
        <v>4305</v>
      </c>
      <c r="L100" s="2115">
        <f>IF(BA110="",0,BA110)</f>
        <v>0</v>
      </c>
      <c r="M100" s="2110">
        <f>O100-P100+Q100</f>
        <v>0</v>
      </c>
      <c r="N100" s="2116">
        <f>IF(L100=M100,0,1)</f>
        <v>0</v>
      </c>
      <c r="O100" s="2110">
        <f>IF(BB110="",0,BB110)</f>
        <v>0</v>
      </c>
      <c r="P100" s="2110">
        <f>IF(BC110="",0,BC110)</f>
        <v>0</v>
      </c>
      <c r="Q100" s="2114">
        <f>IF(BD110="",0,BD110)</f>
        <v>0</v>
      </c>
      <c r="R100" s="2110"/>
      <c r="S100" s="2110"/>
      <c r="T100" s="2110"/>
      <c r="U100" s="2110"/>
      <c r="V100" s="2110"/>
      <c r="W100" s="2110"/>
      <c r="X100" s="2110"/>
      <c r="Y100" s="2112"/>
      <c r="Z100" s="2118" t="s">
        <v>9700</v>
      </c>
      <c r="AA100" s="2205">
        <f t="shared" si="14"/>
        <v>1</v>
      </c>
      <c r="AB100" s="3036">
        <f t="shared" si="16"/>
        <v>43</v>
      </c>
      <c r="AT100" s="133" t="s">
        <v>92</v>
      </c>
      <c r="AU100" s="1416" t="s">
        <v>5088</v>
      </c>
      <c r="AV100" s="134">
        <v>2</v>
      </c>
      <c r="AW100" s="135">
        <v>5</v>
      </c>
      <c r="AX100" s="136">
        <v>21</v>
      </c>
      <c r="AY100" s="137" t="s">
        <v>215</v>
      </c>
      <c r="AZ100" s="137" t="s">
        <v>215</v>
      </c>
      <c r="BA100" s="168">
        <f>IF(Chestionar!M100="",0,Chestionar!M100)</f>
        <v>0</v>
      </c>
      <c r="BB100" s="113"/>
      <c r="BC100" s="113"/>
      <c r="BD100" s="113"/>
      <c r="BE100" s="113"/>
      <c r="BF100" s="113"/>
      <c r="BG100" s="113"/>
      <c r="BH100" s="113"/>
      <c r="BI100" s="113"/>
      <c r="BJ100" s="113"/>
      <c r="BK100" s="113"/>
      <c r="BL100" s="113"/>
      <c r="BM100" s="113"/>
      <c r="BN100" s="113"/>
      <c r="BO100" s="113"/>
      <c r="BP100" s="113"/>
      <c r="BQ100" s="113"/>
      <c r="BR100" s="113" t="s">
        <v>215</v>
      </c>
    </row>
    <row r="101" spans="1:70" ht="15.75" thickBot="1" x14ac:dyDescent="0.3">
      <c r="A101" s="2103">
        <f>IF(D101="DA",IF(ISERROR(N101),A100+1,IF(N101=1,A100+1,A100)),A100)</f>
        <v>0</v>
      </c>
      <c r="B101" s="2103">
        <f t="shared" si="24"/>
        <v>12129001</v>
      </c>
      <c r="C101" s="2119">
        <v>2129</v>
      </c>
      <c r="D101" s="2105" t="s">
        <v>447</v>
      </c>
      <c r="E101" s="2104">
        <v>1</v>
      </c>
      <c r="F101" s="2106" t="s">
        <v>4302</v>
      </c>
      <c r="G101" s="2104"/>
      <c r="H101" s="2107" t="s">
        <v>345</v>
      </c>
      <c r="I101" s="2108" t="s">
        <v>10902</v>
      </c>
      <c r="J101" s="2109"/>
      <c r="K101" s="2220" t="s">
        <v>10904</v>
      </c>
      <c r="L101" s="2117" t="str">
        <f t="shared" si="25"/>
        <v>0,000</v>
      </c>
      <c r="M101" s="2114">
        <f>P101</f>
        <v>0</v>
      </c>
      <c r="N101" s="2116">
        <f t="shared" ref="N101" si="27">IF(O101=P101,0,1)</f>
        <v>0</v>
      </c>
      <c r="O101" s="2110">
        <f>IF(BB111="",0,BB111)</f>
        <v>0</v>
      </c>
      <c r="P101" s="2110">
        <f>IF(BB111="",0,INT(BB111))</f>
        <v>0</v>
      </c>
      <c r="Q101" s="2114"/>
      <c r="R101" s="2110"/>
      <c r="S101" s="2110"/>
      <c r="T101" s="2110"/>
      <c r="U101" s="2110"/>
      <c r="V101" s="2110"/>
      <c r="W101" s="2110"/>
      <c r="X101" s="2110"/>
      <c r="Y101" s="2112"/>
      <c r="Z101" s="2113" t="s">
        <v>11034</v>
      </c>
      <c r="AA101" s="2205">
        <f t="shared" si="14"/>
        <v>1</v>
      </c>
      <c r="AB101" s="3036">
        <f t="shared" si="16"/>
        <v>2129</v>
      </c>
      <c r="AT101" s="169" t="s">
        <v>94</v>
      </c>
      <c r="AU101" s="1422" t="s">
        <v>5088</v>
      </c>
      <c r="AV101" s="170">
        <v>2</v>
      </c>
      <c r="AW101" s="170">
        <v>5</v>
      </c>
      <c r="AX101" s="170">
        <v>22</v>
      </c>
      <c r="AY101" s="171" t="s">
        <v>215</v>
      </c>
      <c r="AZ101" s="171" t="s">
        <v>215</v>
      </c>
      <c r="BA101" s="172">
        <f>IF(Chestionar!M101="",0,Chestionar!M101)</f>
        <v>0</v>
      </c>
      <c r="BB101" s="113"/>
      <c r="BC101" s="113"/>
      <c r="BD101" s="113"/>
      <c r="BE101" s="113"/>
      <c r="BF101" s="113"/>
      <c r="BG101" s="113"/>
      <c r="BH101" s="113"/>
      <c r="BI101" s="113"/>
      <c r="BJ101" s="113"/>
      <c r="BK101" s="113"/>
      <c r="BL101" s="113"/>
      <c r="BM101" s="113"/>
      <c r="BN101" s="113"/>
      <c r="BO101" s="113"/>
      <c r="BP101" s="113"/>
      <c r="BQ101" s="113"/>
      <c r="BR101" s="113" t="s">
        <v>215</v>
      </c>
    </row>
    <row r="102" spans="1:70" ht="15.75" thickTop="1" x14ac:dyDescent="0.25">
      <c r="A102" s="2103">
        <f t="shared" si="23"/>
        <v>0</v>
      </c>
      <c r="B102" s="2103">
        <f t="shared" si="24"/>
        <v>12130001</v>
      </c>
      <c r="C102" s="2119">
        <v>2130</v>
      </c>
      <c r="D102" s="2105" t="s">
        <v>447</v>
      </c>
      <c r="E102" s="2104">
        <v>1</v>
      </c>
      <c r="F102" s="2106" t="s">
        <v>4302</v>
      </c>
      <c r="G102" s="2104"/>
      <c r="H102" s="2107" t="s">
        <v>345</v>
      </c>
      <c r="I102" s="2108" t="s">
        <v>10903</v>
      </c>
      <c r="J102" s="2109"/>
      <c r="K102" s="2220" t="s">
        <v>10905</v>
      </c>
      <c r="L102" s="2117" t="str">
        <f t="shared" si="25"/>
        <v>0,000</v>
      </c>
      <c r="M102" s="2114">
        <f>P102</f>
        <v>0</v>
      </c>
      <c r="N102" s="2116">
        <f>IF(O102=P102,0,1)</f>
        <v>0</v>
      </c>
      <c r="O102" s="2110">
        <f>IF(BB112="",0,BB112)</f>
        <v>0</v>
      </c>
      <c r="P102" s="2110">
        <f>IF(BB112="",0,INT(BB112))</f>
        <v>0</v>
      </c>
      <c r="Q102" s="2114"/>
      <c r="R102" s="2110"/>
      <c r="S102" s="2110"/>
      <c r="T102" s="2110"/>
      <c r="U102" s="2110"/>
      <c r="V102" s="2110"/>
      <c r="W102" s="2110"/>
      <c r="X102" s="2110"/>
      <c r="Y102" s="2112"/>
      <c r="Z102" s="1356" t="s">
        <v>11035</v>
      </c>
      <c r="AA102" s="2205">
        <f t="shared" si="14"/>
        <v>1</v>
      </c>
      <c r="AB102" s="3036">
        <f t="shared" si="16"/>
        <v>2130</v>
      </c>
      <c r="AT102" s="127" t="s">
        <v>96</v>
      </c>
      <c r="AU102" s="1415" t="s">
        <v>5088</v>
      </c>
      <c r="AV102" s="128">
        <v>2</v>
      </c>
      <c r="AW102" s="129">
        <v>5</v>
      </c>
      <c r="AX102" s="130">
        <v>23</v>
      </c>
      <c r="AY102" s="131" t="s">
        <v>215</v>
      </c>
      <c r="AZ102" s="131" t="s">
        <v>215</v>
      </c>
      <c r="BA102" s="175">
        <f>IF(Chestionar!M102="",0,Chestionar!M102)</f>
        <v>0</v>
      </c>
      <c r="BB102" s="113"/>
      <c r="BC102" s="113"/>
      <c r="BD102" s="113"/>
      <c r="BE102" s="113"/>
      <c r="BF102" s="113"/>
      <c r="BG102" s="113"/>
      <c r="BH102" s="113"/>
      <c r="BI102" s="113"/>
      <c r="BJ102" s="113"/>
      <c r="BK102" s="113"/>
      <c r="BL102" s="113"/>
      <c r="BM102" s="113"/>
      <c r="BN102" s="113"/>
      <c r="BO102" s="113"/>
      <c r="BP102" s="113"/>
      <c r="BQ102" s="113"/>
      <c r="BR102" s="113" t="s">
        <v>215</v>
      </c>
    </row>
    <row r="103" spans="1:70" ht="15.75" thickBot="1" x14ac:dyDescent="0.3">
      <c r="A103" s="2103">
        <f t="shared" si="23"/>
        <v>0</v>
      </c>
      <c r="B103" s="2103">
        <f t="shared" si="24"/>
        <v>10243001</v>
      </c>
      <c r="C103" s="2588">
        <v>243</v>
      </c>
      <c r="D103" s="2105" t="s">
        <v>447</v>
      </c>
      <c r="E103" s="2104">
        <v>1</v>
      </c>
      <c r="F103" s="2106" t="s">
        <v>4302</v>
      </c>
      <c r="G103" s="2104" t="s">
        <v>14770</v>
      </c>
      <c r="H103" s="2107" t="s">
        <v>345</v>
      </c>
      <c r="I103" s="2108" t="s">
        <v>10901</v>
      </c>
      <c r="J103" s="2109" t="s">
        <v>4104</v>
      </c>
      <c r="K103" s="2219" t="s">
        <v>10906</v>
      </c>
      <c r="L103" s="2110">
        <f>O103</f>
        <v>0</v>
      </c>
      <c r="M103" s="2110">
        <f>P103+Q103</f>
        <v>0</v>
      </c>
      <c r="N103" s="2111">
        <f>IF(OR(AND(L103=0,M103=0),L103&gt;=M103),0,1)</f>
        <v>0</v>
      </c>
      <c r="O103" s="2110">
        <f>BB110</f>
        <v>0</v>
      </c>
      <c r="P103" s="2110">
        <f>BB111</f>
        <v>0</v>
      </c>
      <c r="Q103" s="2110">
        <f>BB112</f>
        <v>0</v>
      </c>
      <c r="R103" s="2110"/>
      <c r="S103" s="2110"/>
      <c r="T103" s="2110"/>
      <c r="U103" s="2110"/>
      <c r="V103" s="2110"/>
      <c r="W103" s="2110"/>
      <c r="X103" s="2110"/>
      <c r="Y103" s="2112"/>
      <c r="Z103" s="2113" t="s">
        <v>14771</v>
      </c>
      <c r="AA103" s="2205">
        <f t="shared" si="14"/>
        <v>1</v>
      </c>
      <c r="AB103" s="3036">
        <f t="shared" si="16"/>
        <v>243</v>
      </c>
      <c r="AT103" s="169" t="s">
        <v>98</v>
      </c>
      <c r="AU103" s="1422" t="s">
        <v>5088</v>
      </c>
      <c r="AV103" s="170">
        <v>2</v>
      </c>
      <c r="AW103" s="170">
        <v>5</v>
      </c>
      <c r="AX103" s="170">
        <v>24</v>
      </c>
      <c r="AY103" s="171" t="s">
        <v>215</v>
      </c>
      <c r="AZ103" s="171" t="s">
        <v>215</v>
      </c>
      <c r="BA103" s="172">
        <f>IF(Chestionar!M103="",0,Chestionar!M103)</f>
        <v>0</v>
      </c>
      <c r="BB103" s="113"/>
      <c r="BC103" s="113"/>
      <c r="BD103" s="113"/>
      <c r="BE103" s="113"/>
      <c r="BF103" s="113"/>
      <c r="BG103" s="113"/>
      <c r="BH103" s="113"/>
      <c r="BI103" s="113"/>
      <c r="BJ103" s="113"/>
      <c r="BK103" s="113"/>
      <c r="BL103" s="113"/>
      <c r="BM103" s="113"/>
      <c r="BN103" s="113"/>
      <c r="BO103" s="113"/>
      <c r="BP103" s="113"/>
      <c r="BQ103" s="113"/>
      <c r="BR103" s="113" t="s">
        <v>215</v>
      </c>
    </row>
    <row r="104" spans="1:70" ht="16.5" thickTop="1" thickBot="1" x14ac:dyDescent="0.3">
      <c r="A104" s="1769">
        <f t="shared" si="23"/>
        <v>0</v>
      </c>
      <c r="B104" s="1769">
        <f t="shared" si="24"/>
        <v>10244001</v>
      </c>
      <c r="C104" s="1770">
        <v>244</v>
      </c>
      <c r="D104" s="1805" t="s">
        <v>446</v>
      </c>
      <c r="E104" s="1770">
        <v>1</v>
      </c>
      <c r="F104" s="1771" t="s">
        <v>4302</v>
      </c>
      <c r="G104" s="1770" t="s">
        <v>11288</v>
      </c>
      <c r="H104" s="1772" t="s">
        <v>345</v>
      </c>
      <c r="I104" s="1773" t="s">
        <v>10901</v>
      </c>
      <c r="J104" s="1774" t="s">
        <v>4104</v>
      </c>
      <c r="K104" s="2221" t="s">
        <v>10903</v>
      </c>
      <c r="L104" s="1775">
        <f>IF(BB110="",0,BB110)</f>
        <v>0</v>
      </c>
      <c r="M104" s="1775">
        <f>IF(BB112="",0,BB112)</f>
        <v>0</v>
      </c>
      <c r="N104" s="1776">
        <f>IF(OR(AND(L104=0,M104=0),L104&gt;=M104),0,1)</f>
        <v>0</v>
      </c>
      <c r="O104" s="1775"/>
      <c r="P104" s="1775"/>
      <c r="Q104" s="1775"/>
      <c r="R104" s="1775"/>
      <c r="S104" s="1775"/>
      <c r="T104" s="1775"/>
      <c r="U104" s="1775"/>
      <c r="V104" s="1775"/>
      <c r="W104" s="1775"/>
      <c r="X104" s="1775"/>
      <c r="Y104" s="1777"/>
      <c r="Z104" s="1778" t="s">
        <v>11289</v>
      </c>
      <c r="AA104" s="2205">
        <f t="shared" si="14"/>
        <v>1</v>
      </c>
      <c r="AB104" s="3036">
        <f t="shared" si="16"/>
        <v>244</v>
      </c>
      <c r="AT104" s="133" t="s">
        <v>100</v>
      </c>
      <c r="AU104" s="1416" t="s">
        <v>5088</v>
      </c>
      <c r="AV104" s="134">
        <v>2</v>
      </c>
      <c r="AW104" s="135">
        <v>5</v>
      </c>
      <c r="AX104" s="136">
        <v>25</v>
      </c>
      <c r="AY104" s="137" t="s">
        <v>215</v>
      </c>
      <c r="AZ104" s="137" t="s">
        <v>215</v>
      </c>
      <c r="BA104" s="168">
        <f>IF(Chestionar!M104="",0,Chestionar!M104)</f>
        <v>0</v>
      </c>
      <c r="BB104" s="113"/>
      <c r="BC104" s="113"/>
      <c r="BD104" s="113"/>
      <c r="BE104" s="113"/>
      <c r="BF104" s="113"/>
      <c r="BG104" s="113"/>
      <c r="BH104" s="113"/>
      <c r="BI104" s="113"/>
      <c r="BJ104" s="113"/>
      <c r="BK104" s="113"/>
      <c r="BL104" s="113"/>
      <c r="BM104" s="113"/>
      <c r="BN104" s="113"/>
      <c r="BO104" s="113"/>
      <c r="BP104" s="113"/>
      <c r="BQ104" s="113"/>
      <c r="BR104" s="113" t="s">
        <v>215</v>
      </c>
    </row>
    <row r="105" spans="1:70" x14ac:dyDescent="0.25">
      <c r="A105" s="1709">
        <f t="shared" si="23"/>
        <v>0</v>
      </c>
      <c r="B105" s="1708">
        <f t="shared" si="24"/>
        <v>12015001</v>
      </c>
      <c r="C105" s="1442">
        <v>2015</v>
      </c>
      <c r="D105" s="1796" t="s">
        <v>447</v>
      </c>
      <c r="E105" s="994">
        <v>1</v>
      </c>
      <c r="F105" s="995" t="s">
        <v>8312</v>
      </c>
      <c r="G105" s="994"/>
      <c r="H105" s="996" t="s">
        <v>345</v>
      </c>
      <c r="I105" s="1091" t="s">
        <v>8319</v>
      </c>
      <c r="J105" s="998" t="s">
        <v>4103</v>
      </c>
      <c r="K105" s="2222" t="s">
        <v>9820</v>
      </c>
      <c r="L105" s="1439" t="str">
        <f t="shared" ref="L105:L108" si="28">TEXT(O105,"0,000")</f>
        <v>0,000</v>
      </c>
      <c r="M105" s="1000">
        <f t="shared" ref="M105:M108" si="29">P105</f>
        <v>0</v>
      </c>
      <c r="N105" s="1724">
        <f>IF(O105=P105,0,1)</f>
        <v>0</v>
      </c>
      <c r="O105" s="1000">
        <f>IF(BA114="",0,BA114)</f>
        <v>0</v>
      </c>
      <c r="P105" s="1000">
        <f>IF(BA114="",0,INT(BA114))</f>
        <v>0</v>
      </c>
      <c r="Q105" s="1000"/>
      <c r="R105" s="1000"/>
      <c r="S105" s="1000"/>
      <c r="T105" s="1000"/>
      <c r="U105" s="1000"/>
      <c r="V105" s="1000"/>
      <c r="W105" s="1000"/>
      <c r="X105" s="1000"/>
      <c r="Y105" s="1001"/>
      <c r="Z105" s="1343" t="s">
        <v>11036</v>
      </c>
      <c r="AA105" s="2205">
        <f t="shared" si="14"/>
        <v>1</v>
      </c>
      <c r="AB105" s="3036">
        <f t="shared" si="16"/>
        <v>2015</v>
      </c>
      <c r="AT105" s="133" t="s">
        <v>102</v>
      </c>
      <c r="AU105" s="1416" t="s">
        <v>5088</v>
      </c>
      <c r="AV105" s="134">
        <v>2</v>
      </c>
      <c r="AW105" s="135">
        <v>5</v>
      </c>
      <c r="AX105" s="136">
        <v>26</v>
      </c>
      <c r="AY105" s="137" t="s">
        <v>215</v>
      </c>
      <c r="AZ105" s="137" t="s">
        <v>215</v>
      </c>
      <c r="BA105" s="168">
        <f>IF(Chestionar!M105="",0,Chestionar!M105)</f>
        <v>0</v>
      </c>
      <c r="BB105" s="113"/>
      <c r="BC105" s="113"/>
      <c r="BD105" s="113"/>
      <c r="BE105" s="113"/>
      <c r="BF105" s="113"/>
      <c r="BG105" s="113"/>
      <c r="BH105" s="113"/>
      <c r="BI105" s="113"/>
      <c r="BJ105" s="113"/>
      <c r="BK105" s="113"/>
      <c r="BL105" s="113"/>
      <c r="BM105" s="113"/>
      <c r="BN105" s="113"/>
      <c r="BO105" s="113"/>
      <c r="BP105" s="113"/>
      <c r="BQ105" s="113"/>
      <c r="BR105" s="113" t="s">
        <v>215</v>
      </c>
    </row>
    <row r="106" spans="1:70" x14ac:dyDescent="0.25">
      <c r="A106" s="1709">
        <f t="shared" si="23"/>
        <v>0</v>
      </c>
      <c r="B106" s="1709">
        <f t="shared" si="24"/>
        <v>12016001</v>
      </c>
      <c r="C106" s="1443">
        <v>2016</v>
      </c>
      <c r="D106" s="1797" t="s">
        <v>447</v>
      </c>
      <c r="E106" s="1002">
        <v>1</v>
      </c>
      <c r="F106" s="1003" t="s">
        <v>8312</v>
      </c>
      <c r="H106" s="1016" t="s">
        <v>345</v>
      </c>
      <c r="I106" s="1091" t="s">
        <v>8320</v>
      </c>
      <c r="J106" s="998" t="s">
        <v>4103</v>
      </c>
      <c r="K106" s="2223" t="s">
        <v>9821</v>
      </c>
      <c r="L106" s="1439" t="str">
        <f t="shared" si="28"/>
        <v>0,000</v>
      </c>
      <c r="M106" s="1000">
        <f t="shared" si="29"/>
        <v>0</v>
      </c>
      <c r="N106" s="1724">
        <f>IF(O106=P106,0,1)</f>
        <v>0</v>
      </c>
      <c r="O106" s="1000">
        <f>IF(BB114="",0,BB114)</f>
        <v>0</v>
      </c>
      <c r="P106" s="1000">
        <f>IF(BB114="",0,INT(BB114))</f>
        <v>0</v>
      </c>
      <c r="Z106" s="1006" t="str">
        <f>Z105</f>
        <v xml:space="preserve">Cap.2 Pct.5.2: Au fost introduse valori cu zecimale. Trebuie introduse valori fara zecimale, rotunjite la intreg. </v>
      </c>
      <c r="AA106" s="2205">
        <f t="shared" si="14"/>
        <v>1</v>
      </c>
      <c r="AB106" s="3036">
        <f t="shared" si="16"/>
        <v>2016</v>
      </c>
      <c r="AT106" s="133" t="s">
        <v>104</v>
      </c>
      <c r="AU106" s="1416" t="s">
        <v>5088</v>
      </c>
      <c r="AV106" s="134">
        <v>2</v>
      </c>
      <c r="AW106" s="135">
        <v>5</v>
      </c>
      <c r="AX106" s="136">
        <v>27</v>
      </c>
      <c r="AY106" s="137" t="s">
        <v>215</v>
      </c>
      <c r="AZ106" s="137" t="s">
        <v>215</v>
      </c>
      <c r="BA106" s="168">
        <f>IF(Chestionar!M106="",0,Chestionar!M106)</f>
        <v>0</v>
      </c>
      <c r="BR106" s="120" t="s">
        <v>215</v>
      </c>
    </row>
    <row r="107" spans="1:70" x14ac:dyDescent="0.25">
      <c r="A107" s="1709">
        <f t="shared" si="23"/>
        <v>0</v>
      </c>
      <c r="B107" s="1709">
        <f t="shared" si="24"/>
        <v>12017001</v>
      </c>
      <c r="C107" s="1443">
        <v>2017</v>
      </c>
      <c r="D107" s="1797" t="s">
        <v>447</v>
      </c>
      <c r="E107" s="1002">
        <v>1</v>
      </c>
      <c r="F107" s="1003" t="s">
        <v>8312</v>
      </c>
      <c r="H107" s="1016" t="s">
        <v>345</v>
      </c>
      <c r="I107" s="1091" t="s">
        <v>9795</v>
      </c>
      <c r="J107" s="998" t="s">
        <v>4103</v>
      </c>
      <c r="K107" s="2223" t="s">
        <v>9822</v>
      </c>
      <c r="L107" s="1439" t="str">
        <f t="shared" si="28"/>
        <v>0,000</v>
      </c>
      <c r="M107" s="1000">
        <f t="shared" si="29"/>
        <v>0</v>
      </c>
      <c r="N107" s="1724">
        <f>IF(O107=P107,0,1)</f>
        <v>0</v>
      </c>
      <c r="O107" s="1000">
        <f>IF(BA118="",0,BA118)</f>
        <v>0</v>
      </c>
      <c r="P107" s="1000">
        <f>IF(BA118="",0,INT(BA118))</f>
        <v>0</v>
      </c>
      <c r="Z107" s="1006" t="str">
        <f t="shared" ref="Z107:Z108" si="30">Z106</f>
        <v xml:space="preserve">Cap.2 Pct.5.2: Au fost introduse valori cu zecimale. Trebuie introduse valori fara zecimale, rotunjite la intreg. </v>
      </c>
      <c r="AA107" s="2205">
        <f t="shared" si="14"/>
        <v>1</v>
      </c>
      <c r="AB107" s="3036">
        <f t="shared" si="16"/>
        <v>2017</v>
      </c>
      <c r="AT107" s="133" t="s">
        <v>106</v>
      </c>
      <c r="AU107" s="1416" t="s">
        <v>5088</v>
      </c>
      <c r="AV107" s="134">
        <v>2</v>
      </c>
      <c r="AW107" s="135">
        <v>5</v>
      </c>
      <c r="AX107" s="136">
        <v>28</v>
      </c>
      <c r="AY107" s="137" t="s">
        <v>215</v>
      </c>
      <c r="AZ107" s="137" t="s">
        <v>215</v>
      </c>
      <c r="BA107" s="168">
        <f>IF(Chestionar!M107="",0,Chestionar!M107)</f>
        <v>0</v>
      </c>
      <c r="BR107" s="120" t="s">
        <v>215</v>
      </c>
    </row>
    <row r="108" spans="1:70" ht="15.75" thickBot="1" x14ac:dyDescent="0.3">
      <c r="A108" s="1710">
        <f t="shared" si="15"/>
        <v>0</v>
      </c>
      <c r="B108" s="1710">
        <f t="shared" ref="B108:B116" si="31">VALUE("1"&amp;TEXT(C108,"0000")&amp;TEXT(E108,"000"))</f>
        <v>12018001</v>
      </c>
      <c r="C108" s="1444">
        <v>2018</v>
      </c>
      <c r="D108" s="1798" t="s">
        <v>447</v>
      </c>
      <c r="E108" s="1007">
        <v>1</v>
      </c>
      <c r="F108" s="1008" t="s">
        <v>8312</v>
      </c>
      <c r="G108" s="1007"/>
      <c r="H108" s="1009" t="s">
        <v>345</v>
      </c>
      <c r="I108" s="1092" t="s">
        <v>9796</v>
      </c>
      <c r="J108" s="1011" t="s">
        <v>4103</v>
      </c>
      <c r="K108" s="2224" t="s">
        <v>9823</v>
      </c>
      <c r="L108" s="1440" t="str">
        <f t="shared" si="28"/>
        <v>0,000</v>
      </c>
      <c r="M108" s="1012">
        <f t="shared" si="29"/>
        <v>0</v>
      </c>
      <c r="N108" s="1727">
        <f>IF(O108=P108,0,1)</f>
        <v>0</v>
      </c>
      <c r="O108" s="1012">
        <f>IF(BB118="",0,BB118)</f>
        <v>0</v>
      </c>
      <c r="P108" s="1012">
        <f>IF(BB118="",0,INT(BB118))</f>
        <v>0</v>
      </c>
      <c r="Q108" s="1012"/>
      <c r="R108" s="1012"/>
      <c r="S108" s="1012"/>
      <c r="T108" s="1012"/>
      <c r="U108" s="1012"/>
      <c r="V108" s="1012"/>
      <c r="W108" s="1012"/>
      <c r="X108" s="1012"/>
      <c r="Y108" s="1013"/>
      <c r="Z108" s="1013" t="str">
        <f t="shared" si="30"/>
        <v xml:space="preserve">Cap.2 Pct.5.2: Au fost introduse valori cu zecimale. Trebuie introduse valori fara zecimale, rotunjite la intreg. </v>
      </c>
      <c r="AA108" s="2205">
        <f t="shared" si="14"/>
        <v>1</v>
      </c>
      <c r="AB108" s="3036">
        <f t="shared" si="16"/>
        <v>2018</v>
      </c>
      <c r="AT108" s="133" t="s">
        <v>9702</v>
      </c>
      <c r="AU108" s="1416" t="s">
        <v>5088</v>
      </c>
      <c r="AV108" s="134">
        <v>2</v>
      </c>
      <c r="AW108" s="135">
        <v>5</v>
      </c>
      <c r="AX108" s="136">
        <v>29</v>
      </c>
      <c r="AY108" s="137"/>
      <c r="AZ108" s="137"/>
      <c r="BA108" s="168">
        <f>IF(Chestionar!M108="",0,Chestionar!M108)</f>
        <v>0</v>
      </c>
      <c r="BR108" s="120" t="s">
        <v>215</v>
      </c>
    </row>
    <row r="109" spans="1:70" ht="30.75" thickTop="1" x14ac:dyDescent="0.25">
      <c r="A109" s="1714">
        <f t="shared" si="15"/>
        <v>0</v>
      </c>
      <c r="B109" s="1714">
        <f t="shared" si="31"/>
        <v>10190001</v>
      </c>
      <c r="C109" s="1061">
        <v>190</v>
      </c>
      <c r="D109" s="1799" t="s">
        <v>447</v>
      </c>
      <c r="E109" s="1061">
        <v>1</v>
      </c>
      <c r="F109" s="1062" t="s">
        <v>8312</v>
      </c>
      <c r="G109" s="1061" t="s">
        <v>8315</v>
      </c>
      <c r="H109" s="1063" t="s">
        <v>345</v>
      </c>
      <c r="I109" s="1064" t="s">
        <v>8319</v>
      </c>
      <c r="J109" s="1068" t="s">
        <v>4103</v>
      </c>
      <c r="K109" s="1460" t="s">
        <v>8323</v>
      </c>
      <c r="L109" s="1065">
        <f>IF(BA114="",0,BA114)</f>
        <v>0</v>
      </c>
      <c r="M109" s="1065">
        <f>SUM(BA115:BA118,BA122:BA131)</f>
        <v>0</v>
      </c>
      <c r="N109" s="1730">
        <f t="shared" ref="N109:N119" si="32">IF(L109=M109,0,1)</f>
        <v>0</v>
      </c>
      <c r="O109" s="1065"/>
      <c r="P109" s="1065"/>
      <c r="Q109" s="1065"/>
      <c r="R109" s="1065"/>
      <c r="S109" s="1065"/>
      <c r="T109" s="1065"/>
      <c r="U109" s="1065"/>
      <c r="V109" s="1065"/>
      <c r="W109" s="1065"/>
      <c r="X109" s="1065"/>
      <c r="Y109" s="1066"/>
      <c r="Z109" s="1356" t="s">
        <v>9435</v>
      </c>
      <c r="AA109" s="2205">
        <f t="shared" si="14"/>
        <v>1</v>
      </c>
      <c r="AB109" s="3036">
        <f t="shared" si="16"/>
        <v>190</v>
      </c>
      <c r="AT109" s="176" t="s">
        <v>111</v>
      </c>
      <c r="AU109" s="1423" t="s">
        <v>5535</v>
      </c>
      <c r="AV109" s="177">
        <v>2</v>
      </c>
      <c r="AW109" s="177">
        <v>51</v>
      </c>
      <c r="AX109" s="177">
        <v>0</v>
      </c>
      <c r="AY109" s="178" t="s">
        <v>215</v>
      </c>
      <c r="AZ109" s="178" t="s">
        <v>215</v>
      </c>
      <c r="BA109" s="179" t="s">
        <v>204</v>
      </c>
      <c r="BB109" s="179" t="s">
        <v>108</v>
      </c>
      <c r="BC109" s="179" t="s">
        <v>205</v>
      </c>
      <c r="BD109" s="180" t="s">
        <v>206</v>
      </c>
      <c r="BE109" s="118"/>
      <c r="BF109" s="118"/>
      <c r="BG109" s="118"/>
      <c r="BH109" s="118"/>
      <c r="BI109" s="119"/>
      <c r="BJ109" s="119"/>
      <c r="BK109" s="119"/>
      <c r="BL109" s="119"/>
      <c r="BM109" s="119"/>
      <c r="BN109" s="119"/>
      <c r="BO109" s="119"/>
      <c r="BP109" s="119"/>
      <c r="BQ109" s="119"/>
      <c r="BR109" s="119" t="s">
        <v>215</v>
      </c>
    </row>
    <row r="110" spans="1:70" x14ac:dyDescent="0.25">
      <c r="A110" s="1706">
        <f t="shared" si="15"/>
        <v>0</v>
      </c>
      <c r="B110" s="1706">
        <f t="shared" si="31"/>
        <v>10191001</v>
      </c>
      <c r="C110" s="987">
        <v>191</v>
      </c>
      <c r="D110" s="1794" t="s">
        <v>447</v>
      </c>
      <c r="E110" s="987">
        <v>1</v>
      </c>
      <c r="F110" s="988" t="s">
        <v>8312</v>
      </c>
      <c r="G110" s="987" t="s">
        <v>8316</v>
      </c>
      <c r="H110" s="989" t="s">
        <v>345</v>
      </c>
      <c r="I110" s="990" t="s">
        <v>8320</v>
      </c>
      <c r="J110" s="991" t="s">
        <v>4103</v>
      </c>
      <c r="K110" s="1036" t="s">
        <v>8324</v>
      </c>
      <c r="L110" s="992">
        <f>IF(BB114="",0,BB114)</f>
        <v>0</v>
      </c>
      <c r="M110" s="992">
        <f>SUM(BB115:BB118,BB122:BB131)</f>
        <v>0</v>
      </c>
      <c r="N110" s="1722">
        <f t="shared" si="32"/>
        <v>0</v>
      </c>
      <c r="O110" s="992"/>
      <c r="P110" s="992"/>
      <c r="Q110" s="992"/>
      <c r="R110" s="992"/>
      <c r="S110" s="992"/>
      <c r="T110" s="992"/>
      <c r="U110" s="992"/>
      <c r="V110" s="992"/>
      <c r="W110" s="992"/>
      <c r="X110" s="2110"/>
      <c r="Y110" s="993"/>
      <c r="Z110" s="1342" t="s">
        <v>9436</v>
      </c>
      <c r="AA110" s="2205">
        <f t="shared" si="14"/>
        <v>1</v>
      </c>
      <c r="AB110" s="3036">
        <f t="shared" si="16"/>
        <v>191</v>
      </c>
      <c r="AT110" s="141" t="s">
        <v>10884</v>
      </c>
      <c r="AU110" s="1417" t="s">
        <v>5535</v>
      </c>
      <c r="AV110" s="142">
        <v>2</v>
      </c>
      <c r="AW110" s="143">
        <v>51</v>
      </c>
      <c r="AX110" s="144">
        <v>1</v>
      </c>
      <c r="AY110" s="288" t="s">
        <v>215</v>
      </c>
      <c r="AZ110" s="288" t="s">
        <v>215</v>
      </c>
      <c r="BA110" s="2044">
        <f>IF(Chestionar!M110="",0,Chestionar!M110)</f>
        <v>0</v>
      </c>
      <c r="BB110" s="212">
        <f>IF(Chestionar!N110="",0,Chestionar!N110)</f>
        <v>0</v>
      </c>
      <c r="BC110" s="212">
        <f>IF(Chestionar!O110="",0,Chestionar!O110)</f>
        <v>0</v>
      </c>
      <c r="BD110" s="227">
        <f>IF(Chestionar!P110="",0,Chestionar!P110)</f>
        <v>0</v>
      </c>
      <c r="BR110" s="120" t="s">
        <v>215</v>
      </c>
    </row>
    <row r="111" spans="1:70" x14ac:dyDescent="0.25">
      <c r="A111" s="1706">
        <f t="shared" si="15"/>
        <v>0</v>
      </c>
      <c r="B111" s="1706">
        <f t="shared" si="31"/>
        <v>10192001</v>
      </c>
      <c r="C111" s="987">
        <v>192</v>
      </c>
      <c r="D111" s="1794" t="s">
        <v>447</v>
      </c>
      <c r="E111" s="987">
        <v>1</v>
      </c>
      <c r="F111" s="988" t="s">
        <v>8312</v>
      </c>
      <c r="G111" s="987" t="s">
        <v>8318</v>
      </c>
      <c r="H111" s="989" t="s">
        <v>345</v>
      </c>
      <c r="I111" s="990" t="s">
        <v>8321</v>
      </c>
      <c r="J111" s="991" t="s">
        <v>4103</v>
      </c>
      <c r="K111" s="1036" t="s">
        <v>8325</v>
      </c>
      <c r="L111" s="992">
        <f>IF(BA118="",0,BA118)</f>
        <v>0</v>
      </c>
      <c r="M111" s="992">
        <f>SUM(BA119:BA121)</f>
        <v>0</v>
      </c>
      <c r="N111" s="1722">
        <f t="shared" si="32"/>
        <v>0</v>
      </c>
      <c r="O111" s="992"/>
      <c r="P111" s="992"/>
      <c r="Q111" s="992"/>
      <c r="R111" s="992"/>
      <c r="S111" s="992"/>
      <c r="T111" s="992"/>
      <c r="U111" s="992"/>
      <c r="V111" s="992"/>
      <c r="W111" s="992"/>
      <c r="X111" s="2110"/>
      <c r="Y111" s="993"/>
      <c r="Z111" s="1342" t="s">
        <v>9437</v>
      </c>
      <c r="AA111" s="2205">
        <f t="shared" si="14"/>
        <v>1</v>
      </c>
      <c r="AB111" s="3036">
        <f t="shared" si="16"/>
        <v>192</v>
      </c>
      <c r="AT111" s="167" t="s">
        <v>10871</v>
      </c>
      <c r="AU111" s="1416" t="s">
        <v>5535</v>
      </c>
      <c r="AV111" s="134">
        <v>2</v>
      </c>
      <c r="AW111" s="135">
        <v>51</v>
      </c>
      <c r="AX111" s="136">
        <v>2</v>
      </c>
      <c r="AY111" s="189"/>
      <c r="AZ111" s="189"/>
      <c r="BA111" s="2055"/>
      <c r="BB111" s="205">
        <f>IF(Chestionar!N111="",0,Chestionar!N111)</f>
        <v>0</v>
      </c>
      <c r="BC111" s="2051"/>
      <c r="BD111" s="2052"/>
      <c r="BR111" s="120" t="s">
        <v>215</v>
      </c>
    </row>
    <row r="112" spans="1:70" ht="15.75" thickBot="1" x14ac:dyDescent="0.3">
      <c r="A112" s="1713">
        <f t="shared" si="15"/>
        <v>0</v>
      </c>
      <c r="B112" s="1713">
        <f t="shared" si="31"/>
        <v>10193001</v>
      </c>
      <c r="C112" s="1037">
        <v>193</v>
      </c>
      <c r="D112" s="1803" t="s">
        <v>447</v>
      </c>
      <c r="E112" s="1037">
        <v>1</v>
      </c>
      <c r="F112" s="1038" t="s">
        <v>8312</v>
      </c>
      <c r="G112" s="1037" t="s">
        <v>8317</v>
      </c>
      <c r="H112" s="1039" t="s">
        <v>345</v>
      </c>
      <c r="I112" s="1040" t="s">
        <v>8322</v>
      </c>
      <c r="J112" s="1041" t="s">
        <v>4103</v>
      </c>
      <c r="K112" s="1042" t="s">
        <v>8326</v>
      </c>
      <c r="L112" s="1043">
        <f>IF(BB118="",0,BB118)</f>
        <v>0</v>
      </c>
      <c r="M112" s="1043">
        <f>SUM(BB119:BB121)</f>
        <v>0</v>
      </c>
      <c r="N112" s="1729">
        <f t="shared" si="32"/>
        <v>0</v>
      </c>
      <c r="O112" s="1043"/>
      <c r="P112" s="1043"/>
      <c r="Q112" s="1043"/>
      <c r="R112" s="1043"/>
      <c r="S112" s="1043"/>
      <c r="T112" s="1043"/>
      <c r="U112" s="1043"/>
      <c r="V112" s="1043"/>
      <c r="W112" s="1043"/>
      <c r="X112" s="1775"/>
      <c r="Y112" s="1044"/>
      <c r="Z112" s="1350" t="s">
        <v>9438</v>
      </c>
      <c r="AA112" s="2205">
        <f t="shared" si="14"/>
        <v>1</v>
      </c>
      <c r="AB112" s="3036">
        <f t="shared" si="16"/>
        <v>193</v>
      </c>
      <c r="AT112" s="2050" t="s">
        <v>10872</v>
      </c>
      <c r="AU112" s="2045" t="s">
        <v>5535</v>
      </c>
      <c r="AV112" s="2046">
        <v>2</v>
      </c>
      <c r="AW112" s="2047">
        <v>51</v>
      </c>
      <c r="AX112" s="2048">
        <v>3</v>
      </c>
      <c r="AY112" s="363"/>
      <c r="AZ112" s="363"/>
      <c r="BA112" s="2056"/>
      <c r="BB112" s="2049">
        <f>IF(Chestionar!N112="",0,Chestionar!N112)</f>
        <v>0</v>
      </c>
      <c r="BC112" s="2053"/>
      <c r="BD112" s="2054"/>
      <c r="BR112" s="120" t="s">
        <v>215</v>
      </c>
    </row>
    <row r="113" spans="1:70" ht="30.75" thickTop="1" x14ac:dyDescent="0.25">
      <c r="A113" s="1720">
        <f t="shared" si="15"/>
        <v>0</v>
      </c>
      <c r="B113" s="1941">
        <f t="shared" si="31"/>
        <v>10235001</v>
      </c>
      <c r="C113" s="1492">
        <v>235</v>
      </c>
      <c r="D113" s="1810" t="s">
        <v>447</v>
      </c>
      <c r="E113" s="1492">
        <v>1</v>
      </c>
      <c r="F113" s="1493" t="s">
        <v>10798</v>
      </c>
      <c r="G113" s="1492" t="s">
        <v>10824</v>
      </c>
      <c r="H113" s="1494" t="s">
        <v>345</v>
      </c>
      <c r="I113" s="1493" t="s">
        <v>10826</v>
      </c>
      <c r="J113" s="1494" t="s">
        <v>4104</v>
      </c>
      <c r="K113" s="1493" t="s">
        <v>10827</v>
      </c>
      <c r="L113" s="1005">
        <f>IF(BA133="",0,BA133)</f>
        <v>0</v>
      </c>
      <c r="M113" s="1005">
        <f>IF(BA134="",0,BA134)</f>
        <v>0</v>
      </c>
      <c r="N113" s="1943">
        <f>IF(OR(AND(L113=0,M113=0),L113&gt;=M113),0,1)</f>
        <v>0</v>
      </c>
      <c r="O113" s="1942"/>
      <c r="P113" s="1942"/>
      <c r="Q113" s="1942"/>
      <c r="R113" s="1942"/>
      <c r="S113" s="1942"/>
      <c r="T113" s="1942"/>
      <c r="U113" s="1942"/>
      <c r="V113" s="1942"/>
      <c r="W113" s="1942"/>
      <c r="X113" s="1942"/>
      <c r="Y113" s="1499"/>
      <c r="Z113" s="1944" t="s">
        <v>11037</v>
      </c>
      <c r="AA113" s="2205">
        <f t="shared" si="14"/>
        <v>1</v>
      </c>
      <c r="AB113" s="3036">
        <f t="shared" si="16"/>
        <v>235</v>
      </c>
      <c r="AT113" s="114" t="s">
        <v>5536</v>
      </c>
      <c r="AU113" s="1411" t="s">
        <v>5534</v>
      </c>
      <c r="AV113" s="115">
        <v>2</v>
      </c>
      <c r="AW113" s="115">
        <v>52</v>
      </c>
      <c r="AX113" s="115">
        <v>0</v>
      </c>
      <c r="AY113" s="184"/>
      <c r="AZ113" s="184"/>
      <c r="BA113" s="185" t="s">
        <v>5516</v>
      </c>
      <c r="BB113" s="180" t="s">
        <v>5553</v>
      </c>
      <c r="BC113" s="118"/>
      <c r="BD113" s="118"/>
      <c r="BE113" s="119"/>
      <c r="BF113" s="119"/>
      <c r="BG113" s="119"/>
      <c r="BH113" s="119"/>
      <c r="BI113" s="119"/>
      <c r="BJ113" s="119"/>
      <c r="BK113" s="119"/>
      <c r="BL113" s="119"/>
      <c r="BM113" s="119"/>
      <c r="BN113" s="119"/>
      <c r="BO113" s="119"/>
      <c r="BP113" s="119"/>
      <c r="BQ113" s="119"/>
      <c r="BR113" s="119" t="s">
        <v>215</v>
      </c>
    </row>
    <row r="114" spans="1:70" ht="15.75" thickBot="1" x14ac:dyDescent="0.3">
      <c r="A114" s="1710">
        <f t="shared" si="15"/>
        <v>0</v>
      </c>
      <c r="B114" s="1945">
        <f t="shared" si="31"/>
        <v>10236001</v>
      </c>
      <c r="C114" s="1007">
        <v>236</v>
      </c>
      <c r="D114" s="1798" t="s">
        <v>447</v>
      </c>
      <c r="E114" s="1007">
        <v>1</v>
      </c>
      <c r="F114" s="1008" t="s">
        <v>10798</v>
      </c>
      <c r="G114" s="1007" t="s">
        <v>10825</v>
      </c>
      <c r="H114" s="1009" t="s">
        <v>345</v>
      </c>
      <c r="I114" s="1008" t="s">
        <v>10828</v>
      </c>
      <c r="J114" s="1009" t="s">
        <v>4104</v>
      </c>
      <c r="K114" s="1008" t="s">
        <v>10829</v>
      </c>
      <c r="L114" s="1012">
        <f>IF(BA152="",0,BA152)</f>
        <v>0</v>
      </c>
      <c r="M114" s="1012">
        <f>IF(BA153="",0,BA153)</f>
        <v>0</v>
      </c>
      <c r="N114" s="1947">
        <f>IF(OR(AND(L114=0,M114=0),L114&gt;=M114),0,1)</f>
        <v>0</v>
      </c>
      <c r="O114" s="1946"/>
      <c r="P114" s="1946"/>
      <c r="Q114" s="1946"/>
      <c r="R114" s="1946"/>
      <c r="S114" s="1946"/>
      <c r="T114" s="1946"/>
      <c r="U114" s="1946"/>
      <c r="V114" s="1946"/>
      <c r="W114" s="1946"/>
      <c r="X114" s="1946"/>
      <c r="Y114" s="1013"/>
      <c r="Z114" s="1344" t="s">
        <v>11038</v>
      </c>
      <c r="AA114" s="2205">
        <f t="shared" si="14"/>
        <v>1</v>
      </c>
      <c r="AB114" s="3036">
        <f t="shared" si="16"/>
        <v>236</v>
      </c>
      <c r="AT114" s="169" t="s">
        <v>5558</v>
      </c>
      <c r="AU114" s="1422" t="s">
        <v>5534</v>
      </c>
      <c r="AV114" s="170">
        <v>2</v>
      </c>
      <c r="AW114" s="170">
        <v>52</v>
      </c>
      <c r="AX114" s="170">
        <v>1</v>
      </c>
      <c r="AY114" s="171"/>
      <c r="AZ114" s="171"/>
      <c r="BA114" s="950">
        <f>IF(Chestionar!M114="",0,Chestionar!M114)</f>
        <v>0</v>
      </c>
      <c r="BB114" s="172">
        <f>IF(Chestionar!N114="",0,Chestionar!N114)</f>
        <v>0</v>
      </c>
      <c r="BC114" s="375"/>
      <c r="BD114" s="375"/>
      <c r="BR114" s="120" t="s">
        <v>215</v>
      </c>
    </row>
    <row r="115" spans="1:70" ht="15.75" thickTop="1" x14ac:dyDescent="0.25">
      <c r="A115" s="1715">
        <f t="shared" si="15"/>
        <v>0</v>
      </c>
      <c r="B115" s="1715">
        <f t="shared" si="31"/>
        <v>12019001</v>
      </c>
      <c r="C115" s="1442">
        <v>2019</v>
      </c>
      <c r="D115" s="1796" t="s">
        <v>447</v>
      </c>
      <c r="E115" s="1049">
        <v>1</v>
      </c>
      <c r="F115" s="1057" t="s">
        <v>4306</v>
      </c>
      <c r="G115" s="1049"/>
      <c r="H115" s="1058" t="s">
        <v>345</v>
      </c>
      <c r="I115" s="999" t="s">
        <v>9803</v>
      </c>
      <c r="J115" s="1067"/>
      <c r="K115" s="1451" t="s">
        <v>9824</v>
      </c>
      <c r="L115" s="1439" t="str">
        <f t="shared" ref="L115" si="33">TEXT(O115,"0,000")</f>
        <v>0,000</v>
      </c>
      <c r="M115" s="1000">
        <f t="shared" ref="M115" si="34">P115</f>
        <v>0</v>
      </c>
      <c r="N115" s="1724">
        <f>IF(O115=P115,0,1)</f>
        <v>0</v>
      </c>
      <c r="O115" s="1000">
        <f>IF(BA178="",0,BA178)</f>
        <v>0</v>
      </c>
      <c r="P115" s="1000">
        <f>IF(BA178="",0,INT(BA178))</f>
        <v>0</v>
      </c>
      <c r="Q115" s="979"/>
      <c r="R115" s="979"/>
      <c r="S115" s="979"/>
      <c r="T115" s="979"/>
      <c r="U115" s="979"/>
      <c r="V115" s="979"/>
      <c r="W115" s="979"/>
      <c r="X115" s="979"/>
      <c r="Y115" s="1060"/>
      <c r="Z115" s="1343" t="s">
        <v>11039</v>
      </c>
      <c r="AA115" s="2205">
        <f t="shared" si="14"/>
        <v>1</v>
      </c>
      <c r="AB115" s="3036">
        <f t="shared" si="16"/>
        <v>2019</v>
      </c>
      <c r="AT115" s="141" t="s">
        <v>5540</v>
      </c>
      <c r="AU115" s="1417" t="s">
        <v>5534</v>
      </c>
      <c r="AV115" s="142">
        <v>2</v>
      </c>
      <c r="AW115" s="143">
        <v>52</v>
      </c>
      <c r="AX115" s="144">
        <v>2</v>
      </c>
      <c r="AY115" s="288"/>
      <c r="AZ115" s="288"/>
      <c r="BA115" s="187">
        <f>IF(Chestionar!M115="",0,Chestionar!M115)</f>
        <v>0</v>
      </c>
      <c r="BB115" s="188">
        <f>IF(Chestionar!N115="",0,Chestionar!N115)</f>
        <v>0</v>
      </c>
      <c r="BC115" s="375"/>
      <c r="BD115" s="375"/>
      <c r="BR115" s="120" t="s">
        <v>215</v>
      </c>
    </row>
    <row r="116" spans="1:70" x14ac:dyDescent="0.25">
      <c r="A116" s="1715">
        <f t="shared" si="15"/>
        <v>0</v>
      </c>
      <c r="B116" s="1715">
        <f t="shared" si="31"/>
        <v>12020001</v>
      </c>
      <c r="C116" s="1442">
        <v>2020</v>
      </c>
      <c r="D116" s="1797" t="s">
        <v>447</v>
      </c>
      <c r="E116" s="1049">
        <v>1</v>
      </c>
      <c r="F116" s="1057" t="s">
        <v>4306</v>
      </c>
      <c r="G116" s="1049"/>
      <c r="H116" s="1058" t="s">
        <v>345</v>
      </c>
      <c r="I116" s="999" t="s">
        <v>9804</v>
      </c>
      <c r="J116" s="1067"/>
      <c r="K116" s="1451" t="s">
        <v>9825</v>
      </c>
      <c r="L116" s="1439" t="str">
        <f t="shared" ref="L116" si="35">TEXT(O116,"0,000")</f>
        <v>0,000</v>
      </c>
      <c r="M116" s="1000">
        <f t="shared" ref="M116" si="36">P116</f>
        <v>0</v>
      </c>
      <c r="N116" s="1724">
        <f>IF(O116=P116,0,1)</f>
        <v>0</v>
      </c>
      <c r="O116" s="979">
        <f>IF(BB178="",0,BB178)</f>
        <v>0</v>
      </c>
      <c r="P116" s="979">
        <f>IF(BB178="",0,INT(BB178))</f>
        <v>0</v>
      </c>
      <c r="Q116" s="979"/>
      <c r="R116" s="979"/>
      <c r="S116" s="979"/>
      <c r="T116" s="979"/>
      <c r="U116" s="979"/>
      <c r="V116" s="979"/>
      <c r="W116" s="979"/>
      <c r="X116" s="979"/>
      <c r="Y116" s="1060"/>
      <c r="Z116" s="1462" t="str">
        <f>Z115</f>
        <v xml:space="preserve">Cap.2 Pct.6: Au fost introduse valori cu zecimale. Trebuie introduse valori fara zecimale, rotunjite la intreg. </v>
      </c>
      <c r="AA116" s="2205">
        <f t="shared" si="14"/>
        <v>1</v>
      </c>
      <c r="AB116" s="3036">
        <f t="shared" si="16"/>
        <v>2020</v>
      </c>
      <c r="AT116" s="141" t="s">
        <v>5541</v>
      </c>
      <c r="AU116" s="1417" t="s">
        <v>5534</v>
      </c>
      <c r="AV116" s="142">
        <v>2</v>
      </c>
      <c r="AW116" s="143">
        <v>52</v>
      </c>
      <c r="AX116" s="144">
        <v>3</v>
      </c>
      <c r="AY116" s="288"/>
      <c r="AZ116" s="288"/>
      <c r="BA116" s="187">
        <f>IF(Chestionar!M116="",0,Chestionar!M116)</f>
        <v>0</v>
      </c>
      <c r="BB116" s="188">
        <f>IF(Chestionar!N116="",0,Chestionar!N116)</f>
        <v>0</v>
      </c>
      <c r="BC116" s="375"/>
      <c r="BD116" s="375"/>
      <c r="BR116" s="120" t="s">
        <v>215</v>
      </c>
    </row>
    <row r="117" spans="1:70" x14ac:dyDescent="0.25">
      <c r="A117" s="1715">
        <f t="shared" si="15"/>
        <v>0</v>
      </c>
      <c r="B117" s="1715">
        <f t="shared" ref="B117:B145" si="37">VALUE("1"&amp;TEXT(C117,"0000")&amp;TEXT(E117,"000"))</f>
        <v>12021001</v>
      </c>
      <c r="C117" s="1442">
        <v>2021</v>
      </c>
      <c r="D117" s="1797" t="s">
        <v>447</v>
      </c>
      <c r="E117" s="1049">
        <v>1</v>
      </c>
      <c r="F117" s="1057" t="s">
        <v>4306</v>
      </c>
      <c r="G117" s="1049"/>
      <c r="H117" s="1058" t="s">
        <v>345</v>
      </c>
      <c r="I117" s="999" t="s">
        <v>9805</v>
      </c>
      <c r="J117" s="1067"/>
      <c r="K117" s="1451" t="s">
        <v>9826</v>
      </c>
      <c r="L117" s="1439" t="str">
        <f t="shared" ref="L117:L118" si="38">TEXT(O117,"0,000")</f>
        <v>0,000</v>
      </c>
      <c r="M117" s="1000">
        <f t="shared" ref="M117:M118" si="39">P117</f>
        <v>0</v>
      </c>
      <c r="N117" s="1724">
        <f>IF(O117=P117,0,1)</f>
        <v>0</v>
      </c>
      <c r="O117" s="979">
        <f>IF(BA180="",0,BA180)</f>
        <v>0</v>
      </c>
      <c r="P117" s="979">
        <f>IF(BA180="",0,INT(BA180))</f>
        <v>0</v>
      </c>
      <c r="Q117" s="979"/>
      <c r="R117" s="979"/>
      <c r="S117" s="979"/>
      <c r="T117" s="979"/>
      <c r="U117" s="979"/>
      <c r="V117" s="979"/>
      <c r="W117" s="979"/>
      <c r="X117" s="979"/>
      <c r="Y117" s="1060"/>
      <c r="Z117" s="1462" t="str">
        <f>Z116</f>
        <v xml:space="preserve">Cap.2 Pct.6: Au fost introduse valori cu zecimale. Trebuie introduse valori fara zecimale, rotunjite la intreg. </v>
      </c>
      <c r="AA117" s="2205">
        <f t="shared" si="14"/>
        <v>1</v>
      </c>
      <c r="AB117" s="3036">
        <f t="shared" si="16"/>
        <v>2021</v>
      </c>
      <c r="AT117" s="141" t="s">
        <v>5542</v>
      </c>
      <c r="AU117" s="1417" t="s">
        <v>5534</v>
      </c>
      <c r="AV117" s="142">
        <v>2</v>
      </c>
      <c r="AW117" s="143">
        <v>52</v>
      </c>
      <c r="AX117" s="144">
        <v>4</v>
      </c>
      <c r="AY117" s="288"/>
      <c r="AZ117" s="288"/>
      <c r="BA117" s="187">
        <f>IF(Chestionar!M117="",0,Chestionar!M117)</f>
        <v>0</v>
      </c>
      <c r="BB117" s="188">
        <f>IF(Chestionar!N117="",0,Chestionar!N117)</f>
        <v>0</v>
      </c>
      <c r="BC117" s="375"/>
      <c r="BD117" s="375"/>
      <c r="BR117" s="120" t="s">
        <v>215</v>
      </c>
    </row>
    <row r="118" spans="1:70" ht="15.75" thickBot="1" x14ac:dyDescent="0.3">
      <c r="A118" s="1714">
        <f t="shared" si="15"/>
        <v>0</v>
      </c>
      <c r="B118" s="1714">
        <f t="shared" si="37"/>
        <v>12022001</v>
      </c>
      <c r="C118" s="1454">
        <v>2022</v>
      </c>
      <c r="D118" s="1798" t="s">
        <v>447</v>
      </c>
      <c r="E118" s="1061">
        <v>1</v>
      </c>
      <c r="F118" s="1062" t="s">
        <v>4306</v>
      </c>
      <c r="G118" s="1061"/>
      <c r="H118" s="1063" t="s">
        <v>345</v>
      </c>
      <c r="I118" s="1064" t="s">
        <v>9806</v>
      </c>
      <c r="J118" s="1068"/>
      <c r="K118" s="2225" t="s">
        <v>9827</v>
      </c>
      <c r="L118" s="1440" t="str">
        <f t="shared" si="38"/>
        <v>0,000</v>
      </c>
      <c r="M118" s="1012">
        <f t="shared" si="39"/>
        <v>0</v>
      </c>
      <c r="N118" s="1727">
        <f>IF(O118=P118,0,1)</f>
        <v>0</v>
      </c>
      <c r="O118" s="1065">
        <f>IF(BB180="",0,BB180)</f>
        <v>0</v>
      </c>
      <c r="P118" s="1065">
        <f>IF(BB180="",0,INT(BB180))</f>
        <v>0</v>
      </c>
      <c r="Q118" s="1065"/>
      <c r="R118" s="1065"/>
      <c r="S118" s="1065"/>
      <c r="T118" s="1065"/>
      <c r="U118" s="1065"/>
      <c r="V118" s="1065"/>
      <c r="W118" s="1065"/>
      <c r="X118" s="1065"/>
      <c r="Y118" s="1066"/>
      <c r="Z118" s="1463" t="str">
        <f>Z117</f>
        <v xml:space="preserve">Cap.2 Pct.6: Au fost introduse valori cu zecimale. Trebuie introduse valori fara zecimale, rotunjite la intreg. </v>
      </c>
      <c r="AA118" s="2205">
        <f t="shared" si="14"/>
        <v>1</v>
      </c>
      <c r="AB118" s="3036">
        <f t="shared" si="16"/>
        <v>2022</v>
      </c>
      <c r="AT118" s="169" t="s">
        <v>5557</v>
      </c>
      <c r="AU118" s="1422" t="s">
        <v>5534</v>
      </c>
      <c r="AV118" s="170">
        <v>2</v>
      </c>
      <c r="AW118" s="170">
        <v>52</v>
      </c>
      <c r="AX118" s="170">
        <v>5</v>
      </c>
      <c r="AY118" s="171"/>
      <c r="AZ118" s="171"/>
      <c r="BA118" s="950">
        <f>IF(Chestionar!M118="",0,Chestionar!M118)</f>
        <v>0</v>
      </c>
      <c r="BB118" s="172">
        <f>IF(Chestionar!N118="",0,Chestionar!N118)</f>
        <v>0</v>
      </c>
      <c r="BC118" s="375"/>
      <c r="BD118" s="375"/>
      <c r="BR118" s="120" t="s">
        <v>215</v>
      </c>
    </row>
    <row r="119" spans="1:70" ht="15.75" thickTop="1" x14ac:dyDescent="0.25">
      <c r="A119" s="1708">
        <f t="shared" si="15"/>
        <v>0</v>
      </c>
      <c r="B119" s="1708">
        <f t="shared" si="37"/>
        <v>10044001</v>
      </c>
      <c r="C119" s="994">
        <v>44</v>
      </c>
      <c r="D119" s="1796" t="s">
        <v>447</v>
      </c>
      <c r="E119" s="994">
        <v>1</v>
      </c>
      <c r="F119" s="995" t="s">
        <v>4306</v>
      </c>
      <c r="G119" s="994" t="s">
        <v>10893</v>
      </c>
      <c r="H119" s="996" t="s">
        <v>345</v>
      </c>
      <c r="I119" s="999" t="s">
        <v>10897</v>
      </c>
      <c r="J119" s="998" t="s">
        <v>4103</v>
      </c>
      <c r="K119" s="999" t="s">
        <v>9784</v>
      </c>
      <c r="L119" s="1000">
        <f>IF(BA178="",0,BA178)</f>
        <v>0</v>
      </c>
      <c r="M119" s="1000">
        <f>O119+P119+Q119+R119+S119+T119+U119</f>
        <v>0</v>
      </c>
      <c r="N119" s="1724">
        <f t="shared" si="32"/>
        <v>0</v>
      </c>
      <c r="O119" s="1000">
        <f>IF(BA171="",0,BA171)</f>
        <v>0</v>
      </c>
      <c r="P119" s="1000">
        <f>IF(BA172="",0,BA172)</f>
        <v>0</v>
      </c>
      <c r="Q119" s="1000">
        <f>IF(BA173="",0,BA173)</f>
        <v>0</v>
      </c>
      <c r="R119" s="1000">
        <f>IF(BA174="",0,BA174)</f>
        <v>0</v>
      </c>
      <c r="S119" s="1000">
        <f>IF(BA175="",0,BA175)</f>
        <v>0</v>
      </c>
      <c r="T119" s="1000">
        <f>IF(BA176="",0,BA176)</f>
        <v>0</v>
      </c>
      <c r="U119" s="1000">
        <f>IF(BA177="",0,BA177)</f>
        <v>0</v>
      </c>
      <c r="V119" s="1000"/>
      <c r="W119" s="1000"/>
      <c r="X119" s="1000"/>
      <c r="Y119" s="1001"/>
      <c r="Z119" s="1343" t="s">
        <v>9828</v>
      </c>
      <c r="AA119" s="2205">
        <f t="shared" si="14"/>
        <v>1</v>
      </c>
      <c r="AB119" s="3036">
        <f t="shared" si="16"/>
        <v>44</v>
      </c>
      <c r="AT119" s="141" t="s">
        <v>5531</v>
      </c>
      <c r="AU119" s="1417" t="s">
        <v>5534</v>
      </c>
      <c r="AV119" s="142">
        <v>2</v>
      </c>
      <c r="AW119" s="143">
        <v>52</v>
      </c>
      <c r="AX119" s="144">
        <v>6</v>
      </c>
      <c r="AY119" s="288"/>
      <c r="AZ119" s="288"/>
      <c r="BA119" s="187">
        <f>IF(Chestionar!M119="",0,Chestionar!M119)</f>
        <v>0</v>
      </c>
      <c r="BB119" s="188">
        <f>IF(Chestionar!N119="",0,Chestionar!N119)</f>
        <v>0</v>
      </c>
      <c r="BC119" s="375"/>
      <c r="BD119" s="375"/>
      <c r="BR119" s="120" t="s">
        <v>215</v>
      </c>
    </row>
    <row r="120" spans="1:70" x14ac:dyDescent="0.25">
      <c r="A120" s="1708">
        <f t="shared" si="15"/>
        <v>0</v>
      </c>
      <c r="B120" s="1708">
        <f t="shared" si="37"/>
        <v>10044002</v>
      </c>
      <c r="C120" s="994">
        <v>44</v>
      </c>
      <c r="D120" s="1796" t="s">
        <v>447</v>
      </c>
      <c r="E120" s="994">
        <v>2</v>
      </c>
      <c r="F120" s="995" t="s">
        <v>4306</v>
      </c>
      <c r="G120" s="994" t="s">
        <v>10894</v>
      </c>
      <c r="H120" s="996" t="s">
        <v>345</v>
      </c>
      <c r="I120" s="999" t="s">
        <v>10898</v>
      </c>
      <c r="J120" s="998" t="s">
        <v>4103</v>
      </c>
      <c r="K120" s="999" t="s">
        <v>9785</v>
      </c>
      <c r="L120" s="1000">
        <f>IF(BB178="",0,BB178)</f>
        <v>0</v>
      </c>
      <c r="M120" s="1000">
        <f>O120+P120+Q120+R120+S120+T120+U120</f>
        <v>0</v>
      </c>
      <c r="N120" s="1724">
        <f>IF(L120=M120,0,1)</f>
        <v>0</v>
      </c>
      <c r="O120" s="1000">
        <f>IF(BB171="",0,BB171)</f>
        <v>0</v>
      </c>
      <c r="P120" s="1000">
        <f>IF(BB172="",0,BB172)</f>
        <v>0</v>
      </c>
      <c r="Q120" s="1000">
        <f>IF(BB173="",0,BB173)</f>
        <v>0</v>
      </c>
      <c r="R120" s="1000">
        <f>IF(BB174="",0,BB174)</f>
        <v>0</v>
      </c>
      <c r="S120" s="1000">
        <f>IF(BB175="",0,BB175)</f>
        <v>0</v>
      </c>
      <c r="T120" s="1000">
        <f>IF(BB176="",0,BB176)</f>
        <v>0</v>
      </c>
      <c r="U120" s="1000">
        <f>IF(BB177="",0,BB177)</f>
        <v>0</v>
      </c>
      <c r="V120" s="1000"/>
      <c r="W120" s="1000"/>
      <c r="X120" s="1000"/>
      <c r="Y120" s="1001"/>
      <c r="Z120" s="1343" t="s">
        <v>9829</v>
      </c>
      <c r="AA120" s="2205">
        <f t="shared" si="14"/>
        <v>1</v>
      </c>
      <c r="AB120" s="3036">
        <f t="shared" si="16"/>
        <v>44</v>
      </c>
      <c r="AT120" s="141" t="s">
        <v>5532</v>
      </c>
      <c r="AU120" s="1417" t="s">
        <v>5534</v>
      </c>
      <c r="AV120" s="142">
        <v>2</v>
      </c>
      <c r="AW120" s="143">
        <v>52</v>
      </c>
      <c r="AX120" s="144">
        <v>7</v>
      </c>
      <c r="AY120" s="288"/>
      <c r="AZ120" s="288"/>
      <c r="BA120" s="187">
        <f>IF(Chestionar!M120="",0,Chestionar!M120)</f>
        <v>0</v>
      </c>
      <c r="BB120" s="188">
        <f>IF(Chestionar!N120="",0,Chestionar!N120)</f>
        <v>0</v>
      </c>
      <c r="BC120" s="375"/>
      <c r="BD120" s="375"/>
      <c r="BR120" s="120" t="s">
        <v>215</v>
      </c>
    </row>
    <row r="121" spans="1:70" ht="15.75" thickBot="1" x14ac:dyDescent="0.3">
      <c r="A121" s="1708">
        <f t="shared" si="15"/>
        <v>0</v>
      </c>
      <c r="B121" s="1708">
        <f t="shared" si="37"/>
        <v>10209001</v>
      </c>
      <c r="C121" s="994">
        <v>209</v>
      </c>
      <c r="D121" s="1796" t="s">
        <v>447</v>
      </c>
      <c r="E121" s="994">
        <v>1</v>
      </c>
      <c r="F121" s="995" t="s">
        <v>4306</v>
      </c>
      <c r="G121" s="994" t="s">
        <v>10895</v>
      </c>
      <c r="H121" s="996" t="s">
        <v>345</v>
      </c>
      <c r="I121" s="999" t="s">
        <v>9805</v>
      </c>
      <c r="J121" s="998" t="s">
        <v>4103</v>
      </c>
      <c r="K121" s="999" t="s">
        <v>10899</v>
      </c>
      <c r="L121" s="1000">
        <f>IF(BA180="",0,BA180)</f>
        <v>0</v>
      </c>
      <c r="M121" s="1000">
        <f>O121+P121</f>
        <v>0</v>
      </c>
      <c r="N121" s="1724">
        <f t="shared" ref="N121:N122" si="40">IF(L121=M121,0,1)</f>
        <v>0</v>
      </c>
      <c r="O121" s="1000">
        <f>IF(BA178="",0,BA178)</f>
        <v>0</v>
      </c>
      <c r="P121" s="1000">
        <f>IF(BA179="",0,BA179)</f>
        <v>0</v>
      </c>
      <c r="Q121" s="1000"/>
      <c r="R121" s="1000"/>
      <c r="S121" s="1000"/>
      <c r="T121" s="1000"/>
      <c r="U121" s="1000"/>
      <c r="V121" s="1000"/>
      <c r="W121" s="1000"/>
      <c r="X121" s="1000"/>
      <c r="Y121" s="1001"/>
      <c r="Z121" s="1343" t="s">
        <v>9830</v>
      </c>
      <c r="AA121" s="2205">
        <f t="shared" si="14"/>
        <v>1</v>
      </c>
      <c r="AB121" s="3036">
        <f t="shared" si="16"/>
        <v>209</v>
      </c>
      <c r="AT121" s="958" t="s">
        <v>5533</v>
      </c>
      <c r="AU121" s="1424" t="s">
        <v>5534</v>
      </c>
      <c r="AV121" s="959">
        <v>2</v>
      </c>
      <c r="AW121" s="960">
        <v>52</v>
      </c>
      <c r="AX121" s="961">
        <v>8</v>
      </c>
      <c r="AY121" s="962"/>
      <c r="AZ121" s="962"/>
      <c r="BA121" s="963">
        <f>IF(Chestionar!M121="",0,Chestionar!M121)</f>
        <v>0</v>
      </c>
      <c r="BB121" s="964">
        <f>IF(Chestionar!N121="",0,Chestionar!N121)</f>
        <v>0</v>
      </c>
      <c r="BC121" s="375"/>
      <c r="BD121" s="375"/>
      <c r="BR121" s="120" t="s">
        <v>215</v>
      </c>
    </row>
    <row r="122" spans="1:70" ht="16.5" thickTop="1" thickBot="1" x14ac:dyDescent="0.3">
      <c r="A122" s="1711">
        <f t="shared" si="15"/>
        <v>0</v>
      </c>
      <c r="B122" s="1711">
        <f t="shared" si="37"/>
        <v>10209002</v>
      </c>
      <c r="C122" s="1017">
        <v>209</v>
      </c>
      <c r="D122" s="1801" t="s">
        <v>447</v>
      </c>
      <c r="E122" s="1017">
        <v>2</v>
      </c>
      <c r="F122" s="1018" t="s">
        <v>4306</v>
      </c>
      <c r="G122" s="1017" t="s">
        <v>10896</v>
      </c>
      <c r="H122" s="1019" t="s">
        <v>345</v>
      </c>
      <c r="I122" s="1028" t="s">
        <v>9806</v>
      </c>
      <c r="J122" s="1020" t="s">
        <v>4103</v>
      </c>
      <c r="K122" s="1028" t="s">
        <v>10900</v>
      </c>
      <c r="L122" s="1021">
        <f>IF(BB180="",0,BB180)</f>
        <v>0</v>
      </c>
      <c r="M122" s="1021">
        <f>O122+P122</f>
        <v>0</v>
      </c>
      <c r="N122" s="1726">
        <f t="shared" si="40"/>
        <v>0</v>
      </c>
      <c r="O122" s="1021">
        <f>IF(BB178="",0,BB178)</f>
        <v>0</v>
      </c>
      <c r="P122" s="1021">
        <f>IF(BB179="",0,BB179)</f>
        <v>0</v>
      </c>
      <c r="Q122" s="1021"/>
      <c r="R122" s="1021"/>
      <c r="S122" s="1021"/>
      <c r="T122" s="1021"/>
      <c r="U122" s="1021"/>
      <c r="V122" s="1021"/>
      <c r="W122" s="1021"/>
      <c r="X122" s="1021"/>
      <c r="Y122" s="1022"/>
      <c r="Z122" s="1346" t="s">
        <v>9831</v>
      </c>
      <c r="AA122" s="2205">
        <f t="shared" si="14"/>
        <v>1</v>
      </c>
      <c r="AB122" s="3036">
        <f t="shared" si="16"/>
        <v>209</v>
      </c>
      <c r="AT122" s="951" t="s">
        <v>5543</v>
      </c>
      <c r="AU122" s="1425" t="s">
        <v>5534</v>
      </c>
      <c r="AV122" s="952">
        <v>2</v>
      </c>
      <c r="AW122" s="953">
        <v>52</v>
      </c>
      <c r="AX122" s="954">
        <v>9</v>
      </c>
      <c r="AY122" s="955"/>
      <c r="AZ122" s="955"/>
      <c r="BA122" s="956">
        <f>IF(Chestionar!M122="",0,Chestionar!M122)</f>
        <v>0</v>
      </c>
      <c r="BB122" s="957">
        <f>IF(Chestionar!N122="",0,Chestionar!N122)</f>
        <v>0</v>
      </c>
      <c r="BC122" s="375"/>
      <c r="BD122" s="375"/>
      <c r="BR122" s="120" t="s">
        <v>215</v>
      </c>
    </row>
    <row r="123" spans="1:70" x14ac:dyDescent="0.25">
      <c r="A123" s="1715">
        <f t="shared" si="15"/>
        <v>0</v>
      </c>
      <c r="B123" s="1715">
        <f t="shared" si="37"/>
        <v>12023001</v>
      </c>
      <c r="C123" s="1461">
        <v>2023</v>
      </c>
      <c r="D123" s="1804" t="s">
        <v>447</v>
      </c>
      <c r="E123" s="1049">
        <v>1</v>
      </c>
      <c r="F123" s="1057" t="s">
        <v>4309</v>
      </c>
      <c r="G123" s="1049"/>
      <c r="H123" s="1058" t="s">
        <v>345</v>
      </c>
      <c r="I123" s="1059" t="s">
        <v>4363</v>
      </c>
      <c r="J123" s="1067" t="s">
        <v>4103</v>
      </c>
      <c r="K123" s="2214" t="str">
        <f>"INT("&amp;I123&amp;")"</f>
        <v>INT(Cap.2 Pct.7 Rd.1 Col.1)</v>
      </c>
      <c r="L123" s="1439" t="str">
        <f t="shared" ref="L123" si="41">TEXT(O123,"0,000")</f>
        <v>0,000</v>
      </c>
      <c r="M123" s="1000">
        <f t="shared" ref="M123" si="42">P123</f>
        <v>0</v>
      </c>
      <c r="N123" s="1724">
        <f t="shared" ref="N123:N140" si="43">IF(O123=P123,0,1)</f>
        <v>0</v>
      </c>
      <c r="O123" s="979">
        <f>IF(BA182="",0,BA182)</f>
        <v>0</v>
      </c>
      <c r="P123" s="979">
        <f>IF(BA182="",0,INT(BA182))</f>
        <v>0</v>
      </c>
      <c r="Q123" s="979"/>
      <c r="R123" s="979"/>
      <c r="S123" s="979"/>
      <c r="T123" s="979"/>
      <c r="U123" s="979"/>
      <c r="V123" s="979"/>
      <c r="W123" s="979"/>
      <c r="X123" s="979"/>
      <c r="Y123" s="1060"/>
      <c r="Z123" s="1343" t="s">
        <v>11040</v>
      </c>
      <c r="AA123" s="2205">
        <f t="shared" si="14"/>
        <v>1</v>
      </c>
      <c r="AB123" s="3036">
        <f t="shared" si="16"/>
        <v>2023</v>
      </c>
      <c r="AT123" s="141" t="s">
        <v>5544</v>
      </c>
      <c r="AU123" s="1417" t="s">
        <v>5534</v>
      </c>
      <c r="AV123" s="142">
        <v>2</v>
      </c>
      <c r="AW123" s="143">
        <v>52</v>
      </c>
      <c r="AX123" s="144">
        <v>10</v>
      </c>
      <c r="AY123" s="288"/>
      <c r="AZ123" s="288"/>
      <c r="BA123" s="187">
        <f>IF(Chestionar!M123="",0,Chestionar!M123)</f>
        <v>0</v>
      </c>
      <c r="BB123" s="188">
        <f>IF(Chestionar!N123="",0,Chestionar!N123)</f>
        <v>0</v>
      </c>
      <c r="BC123" s="375"/>
      <c r="BD123" s="375"/>
      <c r="BR123" s="120" t="s">
        <v>215</v>
      </c>
    </row>
    <row r="124" spans="1:70" x14ac:dyDescent="0.25">
      <c r="A124" s="1715">
        <f t="shared" si="15"/>
        <v>0</v>
      </c>
      <c r="B124" s="1715">
        <f t="shared" si="37"/>
        <v>12024001</v>
      </c>
      <c r="C124" s="1461">
        <v>2024</v>
      </c>
      <c r="D124" s="1797" t="s">
        <v>447</v>
      </c>
      <c r="E124" s="1049">
        <v>1</v>
      </c>
      <c r="F124" s="1057" t="s">
        <v>4309</v>
      </c>
      <c r="G124" s="1049"/>
      <c r="H124" s="1058" t="s">
        <v>345</v>
      </c>
      <c r="I124" s="1059" t="s">
        <v>4364</v>
      </c>
      <c r="J124" s="1067" t="s">
        <v>4103</v>
      </c>
      <c r="K124" s="2214" t="str">
        <f t="shared" ref="K124:K140" si="44">"INT("&amp;I124&amp;")"</f>
        <v>INT(Cap.2 Pct.7 Rd.1 Col.2)</v>
      </c>
      <c r="L124" s="1439" t="str">
        <f t="shared" ref="L124:L140" si="45">TEXT(O124,"0,000")</f>
        <v>0,000</v>
      </c>
      <c r="M124" s="1000">
        <f t="shared" ref="M124:M140" si="46">P124</f>
        <v>0</v>
      </c>
      <c r="N124" s="1724">
        <f t="shared" si="43"/>
        <v>0</v>
      </c>
      <c r="O124" s="979">
        <f>IF(BB182="",0,BB182)</f>
        <v>0</v>
      </c>
      <c r="P124" s="979">
        <f>IF(BB182="",0,INT(BB182))</f>
        <v>0</v>
      </c>
      <c r="Q124" s="979"/>
      <c r="R124" s="979"/>
      <c r="S124" s="979"/>
      <c r="T124" s="979"/>
      <c r="U124" s="979"/>
      <c r="V124" s="979"/>
      <c r="W124" s="979"/>
      <c r="X124" s="979"/>
      <c r="Y124" s="1060"/>
      <c r="Z124" s="1462" t="str">
        <f>Z123</f>
        <v xml:space="preserve">Cap.2 Pct.7: Au fost introduse valori cu zecimale. Trebuie introduse valori fara zecimale, rotunjite la intreg. </v>
      </c>
      <c r="AA124" s="2205">
        <f t="shared" si="14"/>
        <v>1</v>
      </c>
      <c r="AB124" s="3036">
        <f t="shared" si="16"/>
        <v>2024</v>
      </c>
      <c r="AT124" s="141" t="s">
        <v>5545</v>
      </c>
      <c r="AU124" s="1417" t="s">
        <v>5534</v>
      </c>
      <c r="AV124" s="142">
        <v>2</v>
      </c>
      <c r="AW124" s="143">
        <v>52</v>
      </c>
      <c r="AX124" s="144">
        <v>11</v>
      </c>
      <c r="AY124" s="288"/>
      <c r="AZ124" s="288"/>
      <c r="BA124" s="187">
        <f>IF(Chestionar!M124="",0,Chestionar!M124)</f>
        <v>0</v>
      </c>
      <c r="BB124" s="188">
        <f>IF(Chestionar!N124="",0,Chestionar!N124)</f>
        <v>0</v>
      </c>
      <c r="BC124" s="375"/>
      <c r="BD124" s="375"/>
      <c r="BR124" s="120" t="s">
        <v>215</v>
      </c>
    </row>
    <row r="125" spans="1:70" x14ac:dyDescent="0.25">
      <c r="A125" s="1715">
        <f t="shared" si="15"/>
        <v>0</v>
      </c>
      <c r="B125" s="1715">
        <f t="shared" si="37"/>
        <v>12025001</v>
      </c>
      <c r="C125" s="1461">
        <v>2025</v>
      </c>
      <c r="D125" s="1797" t="s">
        <v>447</v>
      </c>
      <c r="E125" s="1049">
        <v>1</v>
      </c>
      <c r="F125" s="1057" t="s">
        <v>4309</v>
      </c>
      <c r="G125" s="1049"/>
      <c r="H125" s="1058" t="s">
        <v>345</v>
      </c>
      <c r="I125" s="1059" t="s">
        <v>4365</v>
      </c>
      <c r="J125" s="1067" t="s">
        <v>4103</v>
      </c>
      <c r="K125" s="2214" t="str">
        <f t="shared" si="44"/>
        <v>INT(Cap.2 Pct.7 Rd.1 Col.3)</v>
      </c>
      <c r="L125" s="1439" t="str">
        <f t="shared" si="45"/>
        <v>0,000</v>
      </c>
      <c r="M125" s="1000">
        <f t="shared" si="46"/>
        <v>0</v>
      </c>
      <c r="N125" s="1724">
        <f t="shared" si="43"/>
        <v>0</v>
      </c>
      <c r="O125" s="979">
        <f>IF(BC182="",0,BC182)</f>
        <v>0</v>
      </c>
      <c r="P125" s="979">
        <f>IF(BC182="",0,INT(BC182))</f>
        <v>0</v>
      </c>
      <c r="Q125" s="979"/>
      <c r="R125" s="979"/>
      <c r="S125" s="979"/>
      <c r="T125" s="979"/>
      <c r="U125" s="979"/>
      <c r="V125" s="979"/>
      <c r="W125" s="979"/>
      <c r="X125" s="979"/>
      <c r="Y125" s="1060"/>
      <c r="Z125" s="1462" t="str">
        <f t="shared" ref="Z125:Z140" si="47">Z124</f>
        <v xml:space="preserve">Cap.2 Pct.7: Au fost introduse valori cu zecimale. Trebuie introduse valori fara zecimale, rotunjite la intreg. </v>
      </c>
      <c r="AA125" s="2205">
        <f t="shared" si="14"/>
        <v>1</v>
      </c>
      <c r="AB125" s="3036">
        <f t="shared" si="16"/>
        <v>2025</v>
      </c>
      <c r="AT125" s="141" t="s">
        <v>5546</v>
      </c>
      <c r="AU125" s="1417" t="s">
        <v>5534</v>
      </c>
      <c r="AV125" s="142">
        <v>2</v>
      </c>
      <c r="AW125" s="143">
        <v>52</v>
      </c>
      <c r="AX125" s="144">
        <v>12</v>
      </c>
      <c r="AY125" s="288"/>
      <c r="AZ125" s="288"/>
      <c r="BA125" s="187">
        <f>IF(Chestionar!M125="",0,Chestionar!M125)</f>
        <v>0</v>
      </c>
      <c r="BB125" s="188">
        <f>IF(Chestionar!N125="",0,Chestionar!N125)</f>
        <v>0</v>
      </c>
      <c r="BC125" s="375"/>
      <c r="BD125" s="375"/>
      <c r="BR125" s="120" t="s">
        <v>215</v>
      </c>
    </row>
    <row r="126" spans="1:70" x14ac:dyDescent="0.25">
      <c r="A126" s="1715">
        <f t="shared" si="15"/>
        <v>0</v>
      </c>
      <c r="B126" s="1715">
        <f t="shared" si="37"/>
        <v>12026001</v>
      </c>
      <c r="C126" s="1461">
        <v>2026</v>
      </c>
      <c r="D126" s="1797" t="s">
        <v>447</v>
      </c>
      <c r="E126" s="1049">
        <v>1</v>
      </c>
      <c r="F126" s="1057" t="s">
        <v>4309</v>
      </c>
      <c r="G126" s="1049"/>
      <c r="H126" s="1058" t="s">
        <v>345</v>
      </c>
      <c r="I126" s="1059" t="s">
        <v>4366</v>
      </c>
      <c r="J126" s="1067" t="s">
        <v>4103</v>
      </c>
      <c r="K126" s="2214" t="str">
        <f t="shared" si="44"/>
        <v>INT(Cap.2 Pct.7 Rd.1 Col.4)</v>
      </c>
      <c r="L126" s="1439" t="str">
        <f t="shared" si="45"/>
        <v>0,000</v>
      </c>
      <c r="M126" s="1000">
        <f t="shared" si="46"/>
        <v>0</v>
      </c>
      <c r="N126" s="1724">
        <f t="shared" si="43"/>
        <v>0</v>
      </c>
      <c r="O126" s="979">
        <f>IF(BD182="",0,BD182)</f>
        <v>0</v>
      </c>
      <c r="P126" s="979">
        <f>IF(BD182="",0,INT(BD182))</f>
        <v>0</v>
      </c>
      <c r="Q126" s="979"/>
      <c r="R126" s="979"/>
      <c r="S126" s="979"/>
      <c r="T126" s="979"/>
      <c r="U126" s="979"/>
      <c r="V126" s="979"/>
      <c r="W126" s="979"/>
      <c r="X126" s="979"/>
      <c r="Y126" s="1060"/>
      <c r="Z126" s="1462" t="str">
        <f t="shared" si="47"/>
        <v xml:space="preserve">Cap.2 Pct.7: Au fost introduse valori cu zecimale. Trebuie introduse valori fara zecimale, rotunjite la intreg. </v>
      </c>
      <c r="AA126" s="2205">
        <f t="shared" si="14"/>
        <v>1</v>
      </c>
      <c r="AB126" s="3036">
        <f t="shared" si="16"/>
        <v>2026</v>
      </c>
      <c r="AT126" s="141" t="s">
        <v>5547</v>
      </c>
      <c r="AU126" s="1417" t="s">
        <v>5534</v>
      </c>
      <c r="AV126" s="142">
        <v>2</v>
      </c>
      <c r="AW126" s="143">
        <v>52</v>
      </c>
      <c r="AX126" s="144">
        <v>13</v>
      </c>
      <c r="AY126" s="288"/>
      <c r="AZ126" s="288"/>
      <c r="BA126" s="187">
        <f>IF(Chestionar!M126="",0,Chestionar!M126)</f>
        <v>0</v>
      </c>
      <c r="BB126" s="188">
        <f>IF(Chestionar!N126="",0,Chestionar!N126)</f>
        <v>0</v>
      </c>
      <c r="BC126" s="375"/>
      <c r="BD126" s="375"/>
      <c r="BR126" s="120" t="s">
        <v>215</v>
      </c>
    </row>
    <row r="127" spans="1:70" x14ac:dyDescent="0.25">
      <c r="A127" s="1715">
        <f t="shared" si="15"/>
        <v>0</v>
      </c>
      <c r="B127" s="1715">
        <f t="shared" si="37"/>
        <v>12027001</v>
      </c>
      <c r="C127" s="1461">
        <v>2027</v>
      </c>
      <c r="D127" s="1797" t="s">
        <v>447</v>
      </c>
      <c r="E127" s="1049">
        <v>1</v>
      </c>
      <c r="F127" s="1057" t="s">
        <v>4309</v>
      </c>
      <c r="G127" s="1049"/>
      <c r="H127" s="1058" t="s">
        <v>345</v>
      </c>
      <c r="I127" s="1059" t="s">
        <v>4367</v>
      </c>
      <c r="J127" s="1067" t="s">
        <v>4103</v>
      </c>
      <c r="K127" s="2214" t="str">
        <f t="shared" si="44"/>
        <v>INT(Cap.2 Pct.7 Rd.1 Col.5)</v>
      </c>
      <c r="L127" s="1439" t="str">
        <f t="shared" si="45"/>
        <v>0,000</v>
      </c>
      <c r="M127" s="1000">
        <f t="shared" si="46"/>
        <v>0</v>
      </c>
      <c r="N127" s="1724">
        <f t="shared" si="43"/>
        <v>0</v>
      </c>
      <c r="O127" s="979">
        <f>IF(BE182="",0,BE182)</f>
        <v>0</v>
      </c>
      <c r="P127" s="979">
        <f>IF(BE182="",0,INT(BE182))</f>
        <v>0</v>
      </c>
      <c r="Q127" s="979"/>
      <c r="R127" s="979"/>
      <c r="S127" s="979"/>
      <c r="T127" s="979"/>
      <c r="U127" s="979"/>
      <c r="V127" s="979"/>
      <c r="W127" s="979"/>
      <c r="X127" s="979"/>
      <c r="Y127" s="1060"/>
      <c r="Z127" s="1462" t="str">
        <f t="shared" si="47"/>
        <v xml:space="preserve">Cap.2 Pct.7: Au fost introduse valori cu zecimale. Trebuie introduse valori fara zecimale, rotunjite la intreg. </v>
      </c>
      <c r="AA127" s="2205">
        <f t="shared" si="14"/>
        <v>1</v>
      </c>
      <c r="AB127" s="3036">
        <f t="shared" si="16"/>
        <v>2027</v>
      </c>
      <c r="AT127" s="141" t="s">
        <v>5548</v>
      </c>
      <c r="AU127" s="1417" t="s">
        <v>5534</v>
      </c>
      <c r="AV127" s="142">
        <v>2</v>
      </c>
      <c r="AW127" s="143">
        <v>52</v>
      </c>
      <c r="AX127" s="144">
        <v>14</v>
      </c>
      <c r="AY127" s="288"/>
      <c r="AZ127" s="288"/>
      <c r="BA127" s="187">
        <f>IF(Chestionar!M127="",0,Chestionar!M127)</f>
        <v>0</v>
      </c>
      <c r="BB127" s="188">
        <f>IF(Chestionar!N127="",0,Chestionar!N127)</f>
        <v>0</v>
      </c>
      <c r="BC127" s="375"/>
      <c r="BD127" s="375"/>
      <c r="BR127" s="120" t="s">
        <v>215</v>
      </c>
    </row>
    <row r="128" spans="1:70" x14ac:dyDescent="0.25">
      <c r="A128" s="1715">
        <f t="shared" si="15"/>
        <v>0</v>
      </c>
      <c r="B128" s="1715">
        <f t="shared" si="37"/>
        <v>12028001</v>
      </c>
      <c r="C128" s="1461">
        <v>2028</v>
      </c>
      <c r="D128" s="1797" t="s">
        <v>447</v>
      </c>
      <c r="E128" s="1049">
        <v>1</v>
      </c>
      <c r="F128" s="1057" t="s">
        <v>4309</v>
      </c>
      <c r="G128" s="1049"/>
      <c r="H128" s="1058" t="s">
        <v>345</v>
      </c>
      <c r="I128" s="1059" t="s">
        <v>4368</v>
      </c>
      <c r="J128" s="1067" t="s">
        <v>4103</v>
      </c>
      <c r="K128" s="2214" t="str">
        <f t="shared" si="44"/>
        <v>INT(Cap.2 Pct.7 Rd.1 Col.6)</v>
      </c>
      <c r="L128" s="1439" t="str">
        <f t="shared" si="45"/>
        <v>0,000</v>
      </c>
      <c r="M128" s="1000">
        <f t="shared" si="46"/>
        <v>0</v>
      </c>
      <c r="N128" s="1724">
        <f t="shared" si="43"/>
        <v>0</v>
      </c>
      <c r="O128" s="979">
        <f>IF(BF182="",0,BF182)</f>
        <v>0</v>
      </c>
      <c r="P128" s="979">
        <f>IF(BF182="",0,INT(BF182))</f>
        <v>0</v>
      </c>
      <c r="Q128" s="979"/>
      <c r="R128" s="979"/>
      <c r="S128" s="979"/>
      <c r="T128" s="979"/>
      <c r="U128" s="979"/>
      <c r="V128" s="979"/>
      <c r="W128" s="979"/>
      <c r="X128" s="979"/>
      <c r="Y128" s="1060"/>
      <c r="Z128" s="1462" t="str">
        <f t="shared" si="47"/>
        <v xml:space="preserve">Cap.2 Pct.7: Au fost introduse valori cu zecimale. Trebuie introduse valori fara zecimale, rotunjite la intreg. </v>
      </c>
      <c r="AA128" s="2205">
        <f t="shared" si="14"/>
        <v>1</v>
      </c>
      <c r="AB128" s="3036">
        <f t="shared" si="16"/>
        <v>2028</v>
      </c>
      <c r="AT128" s="141" t="s">
        <v>5549</v>
      </c>
      <c r="AU128" s="1417" t="s">
        <v>5534</v>
      </c>
      <c r="AV128" s="142">
        <v>2</v>
      </c>
      <c r="AW128" s="143">
        <v>52</v>
      </c>
      <c r="AX128" s="144">
        <v>15</v>
      </c>
      <c r="AY128" s="288"/>
      <c r="AZ128" s="288"/>
      <c r="BA128" s="187">
        <f>IF(Chestionar!M128="",0,Chestionar!M128)</f>
        <v>0</v>
      </c>
      <c r="BB128" s="188">
        <f>IF(Chestionar!N128="",0,Chestionar!N128)</f>
        <v>0</v>
      </c>
      <c r="BC128" s="375"/>
      <c r="BD128" s="375"/>
      <c r="BR128" s="120" t="s">
        <v>215</v>
      </c>
    </row>
    <row r="129" spans="1:70" x14ac:dyDescent="0.25">
      <c r="A129" s="1715">
        <f t="shared" si="15"/>
        <v>0</v>
      </c>
      <c r="B129" s="1715">
        <f t="shared" si="37"/>
        <v>12029001</v>
      </c>
      <c r="C129" s="1461">
        <v>2029</v>
      </c>
      <c r="D129" s="1797" t="s">
        <v>447</v>
      </c>
      <c r="E129" s="1049">
        <v>1</v>
      </c>
      <c r="F129" s="1057" t="s">
        <v>4309</v>
      </c>
      <c r="G129" s="1049"/>
      <c r="H129" s="1058" t="s">
        <v>345</v>
      </c>
      <c r="I129" s="1059" t="s">
        <v>4369</v>
      </c>
      <c r="J129" s="1067" t="s">
        <v>4103</v>
      </c>
      <c r="K129" s="2214" t="str">
        <f t="shared" si="44"/>
        <v>INT(Cap.2 Pct.7 Rd.1 Col.7)</v>
      </c>
      <c r="L129" s="1439" t="str">
        <f t="shared" si="45"/>
        <v>0,000</v>
      </c>
      <c r="M129" s="1000">
        <f t="shared" si="46"/>
        <v>0</v>
      </c>
      <c r="N129" s="1724">
        <f t="shared" si="43"/>
        <v>0</v>
      </c>
      <c r="O129" s="979">
        <f>IF(BG182="",0,BG182)</f>
        <v>0</v>
      </c>
      <c r="P129" s="979">
        <f>IF(BG182="",0,INT(BG182))</f>
        <v>0</v>
      </c>
      <c r="Q129" s="979"/>
      <c r="R129" s="979"/>
      <c r="S129" s="979"/>
      <c r="T129" s="979"/>
      <c r="U129" s="979"/>
      <c r="V129" s="979"/>
      <c r="W129" s="979"/>
      <c r="X129" s="979"/>
      <c r="Y129" s="1060"/>
      <c r="Z129" s="1462" t="str">
        <f t="shared" si="47"/>
        <v xml:space="preserve">Cap.2 Pct.7: Au fost introduse valori cu zecimale. Trebuie introduse valori fara zecimale, rotunjite la intreg. </v>
      </c>
      <c r="AA129" s="2205">
        <f t="shared" si="14"/>
        <v>1</v>
      </c>
      <c r="AB129" s="3036">
        <f t="shared" si="16"/>
        <v>2029</v>
      </c>
      <c r="AT129" s="141" t="s">
        <v>5550</v>
      </c>
      <c r="AU129" s="1417" t="s">
        <v>5534</v>
      </c>
      <c r="AV129" s="142">
        <v>2</v>
      </c>
      <c r="AW129" s="143">
        <v>52</v>
      </c>
      <c r="AX129" s="144">
        <v>16</v>
      </c>
      <c r="AY129" s="288"/>
      <c r="AZ129" s="288"/>
      <c r="BA129" s="187">
        <f>IF(Chestionar!M129="",0,Chestionar!M129)</f>
        <v>0</v>
      </c>
      <c r="BB129" s="188">
        <f>IF(Chestionar!N129="",0,Chestionar!N129)</f>
        <v>0</v>
      </c>
      <c r="BC129" s="375"/>
      <c r="BD129" s="375"/>
      <c r="BR129" s="120" t="s">
        <v>215</v>
      </c>
    </row>
    <row r="130" spans="1:70" x14ac:dyDescent="0.25">
      <c r="A130" s="1715">
        <f t="shared" si="15"/>
        <v>0</v>
      </c>
      <c r="B130" s="1715">
        <f t="shared" si="37"/>
        <v>12030001</v>
      </c>
      <c r="C130" s="1461">
        <v>2030</v>
      </c>
      <c r="D130" s="1797" t="s">
        <v>447</v>
      </c>
      <c r="E130" s="1049">
        <v>1</v>
      </c>
      <c r="F130" s="1057" t="s">
        <v>4309</v>
      </c>
      <c r="G130" s="1049"/>
      <c r="H130" s="1058" t="s">
        <v>345</v>
      </c>
      <c r="I130" s="1059" t="s">
        <v>4370</v>
      </c>
      <c r="J130" s="1067" t="s">
        <v>4103</v>
      </c>
      <c r="K130" s="2214" t="str">
        <f t="shared" si="44"/>
        <v>INT(Cap.2 Pct.7 Rd.1 Col.8)</v>
      </c>
      <c r="L130" s="1439" t="str">
        <f t="shared" si="45"/>
        <v>0,000</v>
      </c>
      <c r="M130" s="1000">
        <f t="shared" si="46"/>
        <v>0</v>
      </c>
      <c r="N130" s="1724">
        <f t="shared" si="43"/>
        <v>0</v>
      </c>
      <c r="O130" s="979">
        <f>IF(BH182="",0,BH182)</f>
        <v>0</v>
      </c>
      <c r="P130" s="979">
        <f>IF(BH182="",0,INT(BH182))</f>
        <v>0</v>
      </c>
      <c r="Q130" s="979"/>
      <c r="R130" s="979"/>
      <c r="S130" s="979"/>
      <c r="T130" s="979"/>
      <c r="U130" s="979"/>
      <c r="V130" s="979"/>
      <c r="W130" s="979"/>
      <c r="X130" s="979"/>
      <c r="Y130" s="1060"/>
      <c r="Z130" s="1462" t="str">
        <f t="shared" si="47"/>
        <v xml:space="preserve">Cap.2 Pct.7: Au fost introduse valori cu zecimale. Trebuie introduse valori fara zecimale, rotunjite la intreg. </v>
      </c>
      <c r="AA130" s="2205">
        <f t="shared" ref="AA130:AA193" si="48">COUNTIF(B:B,B130)</f>
        <v>1</v>
      </c>
      <c r="AB130" s="3036">
        <f t="shared" si="16"/>
        <v>2030</v>
      </c>
      <c r="AT130" s="141" t="s">
        <v>5551</v>
      </c>
      <c r="AU130" s="1417" t="s">
        <v>5534</v>
      </c>
      <c r="AV130" s="142">
        <v>2</v>
      </c>
      <c r="AW130" s="143">
        <v>52</v>
      </c>
      <c r="AX130" s="144">
        <v>17</v>
      </c>
      <c r="AY130" s="288"/>
      <c r="AZ130" s="288"/>
      <c r="BA130" s="187">
        <f>IF(Chestionar!M130="",0,Chestionar!M130)</f>
        <v>0</v>
      </c>
      <c r="BB130" s="188">
        <f>IF(Chestionar!N130="",0,Chestionar!N130)</f>
        <v>0</v>
      </c>
      <c r="BC130" s="375"/>
      <c r="BD130" s="375"/>
      <c r="BR130" s="120" t="s">
        <v>215</v>
      </c>
    </row>
    <row r="131" spans="1:70" ht="15.75" thickBot="1" x14ac:dyDescent="0.3">
      <c r="A131" s="1715">
        <f t="shared" si="15"/>
        <v>0</v>
      </c>
      <c r="B131" s="1715">
        <f t="shared" si="37"/>
        <v>12031001</v>
      </c>
      <c r="C131" s="1461">
        <v>2031</v>
      </c>
      <c r="D131" s="1797" t="s">
        <v>447</v>
      </c>
      <c r="E131" s="1049">
        <v>1</v>
      </c>
      <c r="F131" s="1057" t="s">
        <v>4309</v>
      </c>
      <c r="G131" s="1049"/>
      <c r="H131" s="1058" t="s">
        <v>345</v>
      </c>
      <c r="I131" s="1059" t="s">
        <v>4371</v>
      </c>
      <c r="J131" s="1067" t="s">
        <v>4103</v>
      </c>
      <c r="K131" s="2214" t="str">
        <f t="shared" si="44"/>
        <v>INT(Cap.2 Pct.7 Rd.1 Col.9)</v>
      </c>
      <c r="L131" s="1439" t="str">
        <f t="shared" si="45"/>
        <v>0,000</v>
      </c>
      <c r="M131" s="1000">
        <f t="shared" si="46"/>
        <v>0</v>
      </c>
      <c r="N131" s="1724">
        <f t="shared" si="43"/>
        <v>0</v>
      </c>
      <c r="O131" s="979">
        <f>IF(BI182="",0,BI182)</f>
        <v>0</v>
      </c>
      <c r="P131" s="979">
        <f>IF(BI182="",0,INT(BI182))</f>
        <v>0</v>
      </c>
      <c r="Q131" s="979"/>
      <c r="R131" s="979"/>
      <c r="S131" s="979"/>
      <c r="T131" s="979"/>
      <c r="U131" s="979"/>
      <c r="V131" s="979"/>
      <c r="W131" s="979"/>
      <c r="X131" s="979"/>
      <c r="Y131" s="1060"/>
      <c r="Z131" s="1462" t="str">
        <f t="shared" si="47"/>
        <v xml:space="preserve">Cap.2 Pct.7: Au fost introduse valori cu zecimale. Trebuie introduse valori fara zecimale, rotunjite la intreg. </v>
      </c>
      <c r="AA131" s="2205">
        <f t="shared" si="48"/>
        <v>1</v>
      </c>
      <c r="AB131" s="3036">
        <f t="shared" ref="AB131:AB194" si="49">C131</f>
        <v>2031</v>
      </c>
      <c r="AT131" s="150" t="s">
        <v>5552</v>
      </c>
      <c r="AU131" s="1412" t="s">
        <v>5534</v>
      </c>
      <c r="AV131" s="151">
        <v>2</v>
      </c>
      <c r="AW131" s="108">
        <v>52</v>
      </c>
      <c r="AX131" s="109">
        <v>18</v>
      </c>
      <c r="AY131" s="181"/>
      <c r="AZ131" s="181"/>
      <c r="BA131" s="376">
        <f>IF(Chestionar!M131="",0,Chestionar!M131)</f>
        <v>0</v>
      </c>
      <c r="BB131" s="377">
        <f>IF(Chestionar!N131="",0,Chestionar!N131)</f>
        <v>0</v>
      </c>
      <c r="BC131" s="375"/>
      <c r="BD131" s="375"/>
      <c r="BR131" s="120" t="s">
        <v>215</v>
      </c>
    </row>
    <row r="132" spans="1:70" ht="19.5" thickTop="1" x14ac:dyDescent="0.25">
      <c r="A132" s="1715">
        <f t="shared" si="15"/>
        <v>0</v>
      </c>
      <c r="B132" s="1715">
        <f t="shared" si="37"/>
        <v>12032001</v>
      </c>
      <c r="C132" s="1461">
        <v>2032</v>
      </c>
      <c r="D132" s="1797" t="s">
        <v>447</v>
      </c>
      <c r="E132" s="1049">
        <v>1</v>
      </c>
      <c r="F132" s="1057" t="s">
        <v>4309</v>
      </c>
      <c r="G132" s="1049"/>
      <c r="H132" s="1058" t="s">
        <v>345</v>
      </c>
      <c r="I132" s="1059" t="s">
        <v>4372</v>
      </c>
      <c r="J132" s="1067" t="s">
        <v>4103</v>
      </c>
      <c r="K132" s="2214" t="str">
        <f t="shared" si="44"/>
        <v>INT(Cap.2 Pct.7 Rd.1 Col.10)</v>
      </c>
      <c r="L132" s="1439" t="str">
        <f t="shared" si="45"/>
        <v>0,000</v>
      </c>
      <c r="M132" s="1000">
        <f t="shared" si="46"/>
        <v>0</v>
      </c>
      <c r="N132" s="1724">
        <f t="shared" si="43"/>
        <v>0</v>
      </c>
      <c r="O132" s="979">
        <f>IF(BJ182="",0,BJ182)</f>
        <v>0</v>
      </c>
      <c r="P132" s="979">
        <f>IF(BJ182="",0,INT(BJ182))</f>
        <v>0</v>
      </c>
      <c r="Q132" s="979"/>
      <c r="R132" s="979"/>
      <c r="S132" s="979"/>
      <c r="T132" s="979"/>
      <c r="U132" s="979"/>
      <c r="V132" s="979"/>
      <c r="W132" s="979"/>
      <c r="X132" s="979"/>
      <c r="Y132" s="1060"/>
      <c r="Z132" s="1462" t="str">
        <f t="shared" si="47"/>
        <v xml:space="preserve">Cap.2 Pct.7: Au fost introduse valori cu zecimale. Trebuie introduse valori fara zecimale, rotunjite la intreg. </v>
      </c>
      <c r="AA132" s="2205">
        <f t="shared" si="48"/>
        <v>1</v>
      </c>
      <c r="AB132" s="3036">
        <f t="shared" si="49"/>
        <v>2032</v>
      </c>
      <c r="AT132" s="219" t="s">
        <v>10794</v>
      </c>
      <c r="AU132" s="1418" t="s">
        <v>9975</v>
      </c>
      <c r="AV132" s="148">
        <v>2</v>
      </c>
      <c r="AW132" s="148">
        <v>5311</v>
      </c>
      <c r="AX132" s="148">
        <v>0</v>
      </c>
      <c r="AY132" s="1684"/>
      <c r="AZ132" s="1684"/>
      <c r="BA132" s="79" t="s">
        <v>44</v>
      </c>
      <c r="BB132"/>
      <c r="BC132"/>
      <c r="BD132"/>
      <c r="BE132"/>
      <c r="BF132"/>
      <c r="BG132"/>
      <c r="BH132"/>
      <c r="BI132"/>
      <c r="BJ132"/>
      <c r="BK132"/>
      <c r="BL132"/>
      <c r="BM132"/>
      <c r="BN132"/>
      <c r="BO132"/>
      <c r="BP132"/>
      <c r="BQ132"/>
      <c r="BR132" t="s">
        <v>215</v>
      </c>
    </row>
    <row r="133" spans="1:70" x14ac:dyDescent="0.25">
      <c r="A133" s="1715">
        <f t="shared" si="15"/>
        <v>0</v>
      </c>
      <c r="B133" s="1715">
        <f t="shared" si="37"/>
        <v>12033001</v>
      </c>
      <c r="C133" s="1461">
        <v>2033</v>
      </c>
      <c r="D133" s="1797" t="s">
        <v>447</v>
      </c>
      <c r="E133" s="1049">
        <v>1</v>
      </c>
      <c r="F133" s="1057" t="s">
        <v>4309</v>
      </c>
      <c r="G133" s="1049"/>
      <c r="H133" s="1058" t="s">
        <v>345</v>
      </c>
      <c r="I133" s="1059" t="s">
        <v>4373</v>
      </c>
      <c r="J133" s="1067" t="s">
        <v>4103</v>
      </c>
      <c r="K133" s="2214" t="str">
        <f t="shared" si="44"/>
        <v>INT(Cap.2 Pct.7 Rd.1 Col.11)</v>
      </c>
      <c r="L133" s="1439" t="str">
        <f t="shared" si="45"/>
        <v>0,000</v>
      </c>
      <c r="M133" s="1000">
        <f t="shared" si="46"/>
        <v>0</v>
      </c>
      <c r="N133" s="1724">
        <f t="shared" si="43"/>
        <v>0</v>
      </c>
      <c r="O133" s="979">
        <f>IF(BK182="",0,BK182)</f>
        <v>0</v>
      </c>
      <c r="P133" s="979">
        <f>IF(BK182="",0,INT(BK182))</f>
        <v>0</v>
      </c>
      <c r="Q133" s="979"/>
      <c r="R133" s="979"/>
      <c r="S133" s="979"/>
      <c r="T133" s="979"/>
      <c r="U133" s="979"/>
      <c r="V133" s="979"/>
      <c r="W133" s="979"/>
      <c r="X133" s="979"/>
      <c r="Y133" s="1060"/>
      <c r="Z133" s="1462" t="str">
        <f t="shared" si="47"/>
        <v xml:space="preserve">Cap.2 Pct.7: Au fost introduse valori cu zecimale. Trebuie introduse valori fara zecimale, rotunjite la intreg. </v>
      </c>
      <c r="AA133" s="2205">
        <f t="shared" si="48"/>
        <v>1</v>
      </c>
      <c r="AB133" s="3036">
        <f t="shared" si="49"/>
        <v>2033</v>
      </c>
      <c r="AT133" s="80" t="s">
        <v>10779</v>
      </c>
      <c r="AU133" s="1430" t="s">
        <v>9975</v>
      </c>
      <c r="AV133" s="83">
        <v>2</v>
      </c>
      <c r="AW133" s="85">
        <v>5311</v>
      </c>
      <c r="AX133" s="95">
        <v>1</v>
      </c>
      <c r="AY133" s="189"/>
      <c r="AZ133" s="189"/>
      <c r="BA133" s="1938">
        <f>IF(Chestionar!M133="",0,Chestionar!M133)</f>
        <v>0</v>
      </c>
      <c r="BB133"/>
      <c r="BC133"/>
      <c r="BD133"/>
      <c r="BE133"/>
      <c r="BF133"/>
      <c r="BG133"/>
      <c r="BH133"/>
      <c r="BI133"/>
      <c r="BJ133"/>
      <c r="BK133"/>
      <c r="BL133"/>
      <c r="BM133"/>
      <c r="BN133"/>
      <c r="BO133"/>
      <c r="BP133"/>
      <c r="BQ133"/>
      <c r="BR133" t="s">
        <v>215</v>
      </c>
    </row>
    <row r="134" spans="1:70" ht="15.75" thickBot="1" x14ac:dyDescent="0.3">
      <c r="A134" s="1715">
        <f t="shared" si="15"/>
        <v>0</v>
      </c>
      <c r="B134" s="1715">
        <f t="shared" si="37"/>
        <v>12034001</v>
      </c>
      <c r="C134" s="1461">
        <v>2034</v>
      </c>
      <c r="D134" s="1797" t="s">
        <v>447</v>
      </c>
      <c r="E134" s="1049">
        <v>1</v>
      </c>
      <c r="F134" s="1057" t="s">
        <v>4309</v>
      </c>
      <c r="G134" s="1049"/>
      <c r="H134" s="1058" t="s">
        <v>345</v>
      </c>
      <c r="I134" s="1059" t="s">
        <v>4374</v>
      </c>
      <c r="J134" s="1067" t="s">
        <v>4103</v>
      </c>
      <c r="K134" s="2214" t="str">
        <f t="shared" si="44"/>
        <v>INT(Cap.2 Pct.7 Rd.1 Col.12)</v>
      </c>
      <c r="L134" s="1439" t="str">
        <f t="shared" si="45"/>
        <v>0,000</v>
      </c>
      <c r="M134" s="1000">
        <f t="shared" si="46"/>
        <v>0</v>
      </c>
      <c r="N134" s="1724">
        <f t="shared" si="43"/>
        <v>0</v>
      </c>
      <c r="O134" s="979">
        <f>IF(BL182="",0,BL182)</f>
        <v>0</v>
      </c>
      <c r="P134" s="979">
        <f>IF(BL182="",0,INT(BL182))</f>
        <v>0</v>
      </c>
      <c r="Q134" s="979"/>
      <c r="R134" s="979"/>
      <c r="S134" s="979"/>
      <c r="T134" s="979"/>
      <c r="U134" s="979"/>
      <c r="V134" s="979"/>
      <c r="W134" s="979"/>
      <c r="X134" s="979"/>
      <c r="Y134" s="1060"/>
      <c r="Z134" s="1462" t="str">
        <f t="shared" si="47"/>
        <v xml:space="preserve">Cap.2 Pct.7: Au fost introduse valori cu zecimale. Trebuie introduse valori fara zecimale, rotunjite la intreg. </v>
      </c>
      <c r="AA134" s="2205">
        <f t="shared" si="48"/>
        <v>1</v>
      </c>
      <c r="AB134" s="3036">
        <f t="shared" si="49"/>
        <v>2034</v>
      </c>
      <c r="AT134" s="81" t="s">
        <v>10780</v>
      </c>
      <c r="AU134" s="1431" t="s">
        <v>9975</v>
      </c>
      <c r="AV134" s="82">
        <v>2</v>
      </c>
      <c r="AW134" s="84">
        <v>5311</v>
      </c>
      <c r="AX134" s="96">
        <v>2</v>
      </c>
      <c r="AY134" s="288"/>
      <c r="AZ134" s="288"/>
      <c r="BA134" s="1939">
        <f>IF(Chestionar!M134="",0,Chestionar!M134)</f>
        <v>0</v>
      </c>
      <c r="BB134"/>
      <c r="BC134"/>
      <c r="BD134"/>
      <c r="BE134"/>
      <c r="BF134"/>
      <c r="BG134"/>
      <c r="BH134"/>
      <c r="BI134"/>
      <c r="BJ134"/>
      <c r="BK134"/>
      <c r="BL134"/>
      <c r="BM134"/>
      <c r="BN134"/>
      <c r="BO134"/>
      <c r="BP134"/>
      <c r="BQ134"/>
      <c r="BR134" t="s">
        <v>215</v>
      </c>
    </row>
    <row r="135" spans="1:70" ht="19.5" thickTop="1" x14ac:dyDescent="0.25">
      <c r="A135" s="1715">
        <f t="shared" ref="A135:A198" si="50">IF(D135="DA",IF(ISERROR(N135),A134+1,IF(N135=1,A134+1,A134)),A134)</f>
        <v>0</v>
      </c>
      <c r="B135" s="1715">
        <f t="shared" si="37"/>
        <v>12035001</v>
      </c>
      <c r="C135" s="1461">
        <v>2035</v>
      </c>
      <c r="D135" s="1797" t="s">
        <v>447</v>
      </c>
      <c r="E135" s="1049">
        <v>1</v>
      </c>
      <c r="F135" s="1057" t="s">
        <v>4309</v>
      </c>
      <c r="G135" s="1049"/>
      <c r="H135" s="1058" t="s">
        <v>345</v>
      </c>
      <c r="I135" s="1059" t="s">
        <v>4375</v>
      </c>
      <c r="J135" s="1067" t="s">
        <v>4103</v>
      </c>
      <c r="K135" s="2214" t="str">
        <f t="shared" si="44"/>
        <v>INT(Cap.2 Pct.7 Rd.1 Col.13)</v>
      </c>
      <c r="L135" s="1439" t="str">
        <f t="shared" si="45"/>
        <v>0,000</v>
      </c>
      <c r="M135" s="1000">
        <f t="shared" si="46"/>
        <v>0</v>
      </c>
      <c r="N135" s="1724">
        <f t="shared" si="43"/>
        <v>0</v>
      </c>
      <c r="O135" s="979">
        <f>IF(BM182="",0,BM182)</f>
        <v>0</v>
      </c>
      <c r="P135" s="979">
        <f>IF(BM182="",0,INT(BM182))</f>
        <v>0</v>
      </c>
      <c r="Q135" s="979"/>
      <c r="R135" s="979"/>
      <c r="S135" s="979"/>
      <c r="T135" s="979"/>
      <c r="U135" s="979"/>
      <c r="V135" s="979"/>
      <c r="W135" s="979"/>
      <c r="X135" s="979"/>
      <c r="Y135" s="1060"/>
      <c r="Z135" s="1462" t="str">
        <f t="shared" si="47"/>
        <v xml:space="preserve">Cap.2 Pct.7: Au fost introduse valori cu zecimale. Trebuie introduse valori fara zecimale, rotunjite la intreg. </v>
      </c>
      <c r="AA135" s="2205">
        <f t="shared" si="48"/>
        <v>1</v>
      </c>
      <c r="AB135" s="3036">
        <f t="shared" si="49"/>
        <v>2035</v>
      </c>
      <c r="AT135" s="219" t="s">
        <v>9983</v>
      </c>
      <c r="AU135" s="1418" t="s">
        <v>9975</v>
      </c>
      <c r="AV135" s="148">
        <v>2</v>
      </c>
      <c r="AW135" s="148">
        <v>531</v>
      </c>
      <c r="AX135" s="148">
        <v>0</v>
      </c>
      <c r="AY135" s="1684"/>
      <c r="AZ135" s="1684"/>
      <c r="BA135" s="179" t="s">
        <v>410</v>
      </c>
      <c r="BB135" s="179" t="s">
        <v>20</v>
      </c>
      <c r="BC135" s="179" t="s">
        <v>10772</v>
      </c>
      <c r="BD135" s="179" t="s">
        <v>9972</v>
      </c>
      <c r="BE135" s="180" t="s">
        <v>322</v>
      </c>
      <c r="BF135" s="375"/>
      <c r="BG135" s="375"/>
      <c r="BR135" s="120" t="s">
        <v>215</v>
      </c>
    </row>
    <row r="136" spans="1:70" x14ac:dyDescent="0.25">
      <c r="A136" s="1715">
        <f t="shared" si="50"/>
        <v>0</v>
      </c>
      <c r="B136" s="1715">
        <f t="shared" si="37"/>
        <v>12036001</v>
      </c>
      <c r="C136" s="1461">
        <v>2036</v>
      </c>
      <c r="D136" s="1797" t="s">
        <v>447</v>
      </c>
      <c r="E136" s="1049">
        <v>1</v>
      </c>
      <c r="F136" s="1057" t="s">
        <v>4309</v>
      </c>
      <c r="G136" s="1049"/>
      <c r="H136" s="1058" t="s">
        <v>345</v>
      </c>
      <c r="I136" s="1059" t="s">
        <v>4376</v>
      </c>
      <c r="J136" s="1067" t="s">
        <v>4103</v>
      </c>
      <c r="K136" s="2214" t="str">
        <f t="shared" si="44"/>
        <v>INT(Cap.2 Pct.7 Rd.1 Col.14)</v>
      </c>
      <c r="L136" s="1439" t="str">
        <f t="shared" si="45"/>
        <v>0,000</v>
      </c>
      <c r="M136" s="1000">
        <f t="shared" si="46"/>
        <v>0</v>
      </c>
      <c r="N136" s="1724">
        <f t="shared" si="43"/>
        <v>0</v>
      </c>
      <c r="O136" s="979">
        <f>IF(BN182="",0,BN182)</f>
        <v>0</v>
      </c>
      <c r="P136" s="979">
        <f>IF(BN182="",0,INT(BN182))</f>
        <v>0</v>
      </c>
      <c r="Q136" s="979"/>
      <c r="R136" s="979"/>
      <c r="S136" s="979"/>
      <c r="T136" s="979"/>
      <c r="U136" s="979"/>
      <c r="V136" s="979"/>
      <c r="W136" s="979"/>
      <c r="X136" s="979"/>
      <c r="Y136" s="1060"/>
      <c r="Z136" s="1462" t="str">
        <f t="shared" si="47"/>
        <v xml:space="preserve">Cap.2 Pct.7: Au fost introduse valori cu zecimale. Trebuie introduse valori fara zecimale, rotunjite la intreg. </v>
      </c>
      <c r="AA136" s="2205">
        <f t="shared" si="48"/>
        <v>1</v>
      </c>
      <c r="AB136" s="3036">
        <f t="shared" si="49"/>
        <v>2036</v>
      </c>
      <c r="AT136" s="141" t="s">
        <v>9984</v>
      </c>
      <c r="AU136" s="1417" t="s">
        <v>9975</v>
      </c>
      <c r="AV136" s="142">
        <v>2</v>
      </c>
      <c r="AW136" s="143">
        <v>531</v>
      </c>
      <c r="AX136" s="144">
        <v>1</v>
      </c>
      <c r="AY136" s="288"/>
      <c r="AZ136" s="288"/>
      <c r="BA136" s="1934" t="str">
        <f>IF(Chestionar!M136="","",Chestionar!M136)</f>
        <v/>
      </c>
      <c r="BB136" s="1934" t="str">
        <f>IF(Chestionar!N136="","",Chestionar!N136)</f>
        <v/>
      </c>
      <c r="BC136" s="1934" t="str">
        <f>IF(Chestionar!O136="","",Chestionar!O136)</f>
        <v/>
      </c>
      <c r="BD136" s="1934" t="str">
        <f>IF(Chestionar!P136="","",Chestionar!P136)</f>
        <v/>
      </c>
      <c r="BE136" s="1935">
        <f>IF(Chestionar!Q136="",0,Chestionar!Q136)</f>
        <v>0</v>
      </c>
      <c r="BR136" s="120" t="s">
        <v>215</v>
      </c>
    </row>
    <row r="137" spans="1:70" x14ac:dyDescent="0.25">
      <c r="A137" s="1715">
        <f t="shared" si="50"/>
        <v>0</v>
      </c>
      <c r="B137" s="1715">
        <f t="shared" si="37"/>
        <v>12037001</v>
      </c>
      <c r="C137" s="1461">
        <v>2037</v>
      </c>
      <c r="D137" s="1797" t="s">
        <v>447</v>
      </c>
      <c r="E137" s="1049">
        <v>1</v>
      </c>
      <c r="F137" s="1057" t="s">
        <v>4309</v>
      </c>
      <c r="G137" s="1049"/>
      <c r="H137" s="1058" t="s">
        <v>345</v>
      </c>
      <c r="I137" s="1059" t="s">
        <v>4377</v>
      </c>
      <c r="J137" s="1067" t="s">
        <v>4103</v>
      </c>
      <c r="K137" s="2214" t="str">
        <f t="shared" si="44"/>
        <v>INT(Cap.2 Pct.7 Rd.1 Col.15)</v>
      </c>
      <c r="L137" s="1439" t="str">
        <f t="shared" si="45"/>
        <v>0,000</v>
      </c>
      <c r="M137" s="1000">
        <f t="shared" si="46"/>
        <v>0</v>
      </c>
      <c r="N137" s="1724">
        <f t="shared" si="43"/>
        <v>0</v>
      </c>
      <c r="O137" s="979">
        <f>IF(BO182="",0,BO182)</f>
        <v>0</v>
      </c>
      <c r="P137" s="979">
        <f>IF(BO182="",0,INT(BO182))</f>
        <v>0</v>
      </c>
      <c r="Q137" s="979"/>
      <c r="R137" s="979"/>
      <c r="S137" s="979"/>
      <c r="T137" s="979"/>
      <c r="U137" s="979"/>
      <c r="V137" s="979"/>
      <c r="W137" s="979"/>
      <c r="X137" s="979"/>
      <c r="Y137" s="1060"/>
      <c r="Z137" s="1462" t="str">
        <f t="shared" si="47"/>
        <v xml:space="preserve">Cap.2 Pct.7: Au fost introduse valori cu zecimale. Trebuie introduse valori fara zecimale, rotunjite la intreg. </v>
      </c>
      <c r="AA137" s="2205">
        <f t="shared" si="48"/>
        <v>1</v>
      </c>
      <c r="AB137" s="3036">
        <f t="shared" si="49"/>
        <v>2037</v>
      </c>
      <c r="AT137" s="141" t="s">
        <v>9985</v>
      </c>
      <c r="AU137" s="1417" t="s">
        <v>9975</v>
      </c>
      <c r="AV137" s="142">
        <v>2</v>
      </c>
      <c r="AW137" s="143">
        <v>531</v>
      </c>
      <c r="AX137" s="144">
        <v>2</v>
      </c>
      <c r="AY137" s="288"/>
      <c r="AZ137" s="288"/>
      <c r="BA137" s="1934" t="str">
        <f>IF(Chestionar!M137="","",Chestionar!M137)</f>
        <v/>
      </c>
      <c r="BB137" s="1934" t="str">
        <f>IF(Chestionar!N137="","",Chestionar!N137)</f>
        <v/>
      </c>
      <c r="BC137" s="1934" t="str">
        <f>IF(Chestionar!O137="","",Chestionar!O137)</f>
        <v/>
      </c>
      <c r="BD137" s="1934" t="str">
        <f>IF(Chestionar!P137="","",Chestionar!P137)</f>
        <v/>
      </c>
      <c r="BE137" s="1935">
        <f>IF(Chestionar!Q137="",0,Chestionar!Q137)</f>
        <v>0</v>
      </c>
      <c r="BR137" s="120" t="s">
        <v>215</v>
      </c>
    </row>
    <row r="138" spans="1:70" x14ac:dyDescent="0.25">
      <c r="A138" s="1715">
        <f t="shared" si="50"/>
        <v>0</v>
      </c>
      <c r="B138" s="1715">
        <f t="shared" si="37"/>
        <v>12038001</v>
      </c>
      <c r="C138" s="1461">
        <v>2038</v>
      </c>
      <c r="D138" s="1797" t="s">
        <v>447</v>
      </c>
      <c r="E138" s="1049">
        <v>1</v>
      </c>
      <c r="F138" s="1057" t="s">
        <v>4309</v>
      </c>
      <c r="G138" s="1049"/>
      <c r="H138" s="1058" t="s">
        <v>345</v>
      </c>
      <c r="I138" s="1059" t="s">
        <v>4378</v>
      </c>
      <c r="J138" s="1067" t="s">
        <v>4103</v>
      </c>
      <c r="K138" s="2214" t="str">
        <f t="shared" si="44"/>
        <v>INT(Cap.2 Pct.7 Rd.1 Col.16)</v>
      </c>
      <c r="L138" s="1439" t="str">
        <f t="shared" si="45"/>
        <v>0,000</v>
      </c>
      <c r="M138" s="1000">
        <f t="shared" si="46"/>
        <v>0</v>
      </c>
      <c r="N138" s="1724">
        <f t="shared" si="43"/>
        <v>0</v>
      </c>
      <c r="O138" s="979">
        <f>IF(BP182="",0,BP182)</f>
        <v>0</v>
      </c>
      <c r="P138" s="979">
        <f>IF(BP182="",0,INT(BP182))</f>
        <v>0</v>
      </c>
      <c r="Q138" s="979"/>
      <c r="R138" s="979"/>
      <c r="S138" s="979"/>
      <c r="T138" s="979"/>
      <c r="U138" s="979"/>
      <c r="V138" s="979"/>
      <c r="W138" s="979"/>
      <c r="X138" s="979"/>
      <c r="Y138" s="1060"/>
      <c r="Z138" s="1462" t="str">
        <f t="shared" si="47"/>
        <v xml:space="preserve">Cap.2 Pct.7: Au fost introduse valori cu zecimale. Trebuie introduse valori fara zecimale, rotunjite la intreg. </v>
      </c>
      <c r="AA138" s="2205">
        <f t="shared" si="48"/>
        <v>1</v>
      </c>
      <c r="AB138" s="3036">
        <f t="shared" si="49"/>
        <v>2038</v>
      </c>
      <c r="AT138" s="141" t="s">
        <v>9986</v>
      </c>
      <c r="AU138" s="1417" t="s">
        <v>9975</v>
      </c>
      <c r="AV138" s="142">
        <v>2</v>
      </c>
      <c r="AW138" s="143">
        <v>531</v>
      </c>
      <c r="AX138" s="144">
        <v>3</v>
      </c>
      <c r="AY138" s="288"/>
      <c r="AZ138" s="288"/>
      <c r="BA138" s="1934" t="str">
        <f>IF(Chestionar!M138="","",Chestionar!M138)</f>
        <v/>
      </c>
      <c r="BB138" s="1934" t="str">
        <f>IF(Chestionar!N138="","",Chestionar!N138)</f>
        <v/>
      </c>
      <c r="BC138" s="1934" t="str">
        <f>IF(Chestionar!O138="","",Chestionar!O138)</f>
        <v/>
      </c>
      <c r="BD138" s="1934" t="str">
        <f>IF(Chestionar!P138="","",Chestionar!P138)</f>
        <v/>
      </c>
      <c r="BE138" s="1935">
        <f>IF(Chestionar!Q138="",0,Chestionar!Q138)</f>
        <v>0</v>
      </c>
      <c r="BR138" s="120" t="s">
        <v>215</v>
      </c>
    </row>
    <row r="139" spans="1:70" x14ac:dyDescent="0.25">
      <c r="A139" s="1715">
        <f t="shared" si="50"/>
        <v>0</v>
      </c>
      <c r="B139" s="1715">
        <f t="shared" si="37"/>
        <v>12039001</v>
      </c>
      <c r="C139" s="1461">
        <v>2039</v>
      </c>
      <c r="D139" s="1797" t="s">
        <v>447</v>
      </c>
      <c r="E139" s="1049">
        <v>1</v>
      </c>
      <c r="F139" s="1057" t="s">
        <v>4309</v>
      </c>
      <c r="G139" s="1049"/>
      <c r="H139" s="1058" t="s">
        <v>345</v>
      </c>
      <c r="I139" s="1059" t="s">
        <v>4379</v>
      </c>
      <c r="J139" s="1067" t="s">
        <v>4103</v>
      </c>
      <c r="K139" s="2214" t="str">
        <f t="shared" si="44"/>
        <v>INT(Cap.2 Pct.7 Rd.1 Col.17)</v>
      </c>
      <c r="L139" s="1439" t="str">
        <f t="shared" si="45"/>
        <v>0,000</v>
      </c>
      <c r="M139" s="1000">
        <f t="shared" si="46"/>
        <v>0</v>
      </c>
      <c r="N139" s="1724">
        <f t="shared" si="43"/>
        <v>0</v>
      </c>
      <c r="O139" s="979">
        <f>IF(BQ182="",0,BQ182)</f>
        <v>0</v>
      </c>
      <c r="P139" s="979">
        <f>IF(BQ182="",0,INT(BQ182))</f>
        <v>0</v>
      </c>
      <c r="Q139" s="979"/>
      <c r="R139" s="979"/>
      <c r="S139" s="979"/>
      <c r="T139" s="979"/>
      <c r="U139" s="979"/>
      <c r="V139" s="979"/>
      <c r="W139" s="979"/>
      <c r="X139" s="979"/>
      <c r="Y139" s="1060"/>
      <c r="Z139" s="1462" t="str">
        <f t="shared" si="47"/>
        <v xml:space="preserve">Cap.2 Pct.7: Au fost introduse valori cu zecimale. Trebuie introduse valori fara zecimale, rotunjite la intreg. </v>
      </c>
      <c r="AA139" s="2205">
        <f t="shared" si="48"/>
        <v>1</v>
      </c>
      <c r="AB139" s="3036">
        <f t="shared" si="49"/>
        <v>2039</v>
      </c>
      <c r="AT139" s="141" t="s">
        <v>9987</v>
      </c>
      <c r="AU139" s="1417" t="s">
        <v>9975</v>
      </c>
      <c r="AV139" s="142">
        <v>2</v>
      </c>
      <c r="AW139" s="143">
        <v>531</v>
      </c>
      <c r="AX139" s="144">
        <v>4</v>
      </c>
      <c r="AY139" s="288"/>
      <c r="AZ139" s="288"/>
      <c r="BA139" s="1934" t="str">
        <f>IF(Chestionar!M139="","",Chestionar!M139)</f>
        <v/>
      </c>
      <c r="BB139" s="1934" t="str">
        <f>IF(Chestionar!N139="","",Chestionar!N139)</f>
        <v/>
      </c>
      <c r="BC139" s="1934" t="str">
        <f>IF(Chestionar!O139="","",Chestionar!O139)</f>
        <v/>
      </c>
      <c r="BD139" s="1934" t="str">
        <f>IF(Chestionar!P139="","",Chestionar!P139)</f>
        <v/>
      </c>
      <c r="BE139" s="1935">
        <f>IF(Chestionar!Q139="",0,Chestionar!Q139)</f>
        <v>0</v>
      </c>
      <c r="BR139" s="120" t="s">
        <v>215</v>
      </c>
    </row>
    <row r="140" spans="1:70" ht="15.75" thickBot="1" x14ac:dyDescent="0.3">
      <c r="A140" s="1715">
        <f t="shared" si="50"/>
        <v>0</v>
      </c>
      <c r="B140" s="1715">
        <f t="shared" si="37"/>
        <v>12040001</v>
      </c>
      <c r="C140" s="1461">
        <v>2040</v>
      </c>
      <c r="D140" s="1804" t="s">
        <v>447</v>
      </c>
      <c r="E140" s="1049">
        <v>1</v>
      </c>
      <c r="F140" s="1057" t="s">
        <v>4309</v>
      </c>
      <c r="G140" s="1049"/>
      <c r="H140" s="1058" t="s">
        <v>345</v>
      </c>
      <c r="I140" s="1059" t="s">
        <v>4380</v>
      </c>
      <c r="J140" s="1067" t="s">
        <v>4103</v>
      </c>
      <c r="K140" s="2214" t="str">
        <f t="shared" si="44"/>
        <v>INT(Cap.2 Pct.7 Rd.1 Col.18)</v>
      </c>
      <c r="L140" s="1439" t="str">
        <f t="shared" si="45"/>
        <v>0,000</v>
      </c>
      <c r="M140" s="1000">
        <f t="shared" si="46"/>
        <v>0</v>
      </c>
      <c r="N140" s="1724">
        <f t="shared" si="43"/>
        <v>0</v>
      </c>
      <c r="O140" s="979">
        <f>IF(BR182="",0,BR182)</f>
        <v>0</v>
      </c>
      <c r="P140" s="979">
        <f>IF(BR182="",0,INT(BR182))</f>
        <v>0</v>
      </c>
      <c r="Q140" s="979"/>
      <c r="R140" s="979"/>
      <c r="S140" s="979"/>
      <c r="T140" s="979"/>
      <c r="U140" s="979"/>
      <c r="V140" s="979"/>
      <c r="W140" s="979"/>
      <c r="X140" s="979"/>
      <c r="Y140" s="1060"/>
      <c r="Z140" s="1462" t="str">
        <f t="shared" si="47"/>
        <v xml:space="preserve">Cap.2 Pct.7: Au fost introduse valori cu zecimale. Trebuie introduse valori fara zecimale, rotunjite la intreg. </v>
      </c>
      <c r="AA140" s="2205">
        <f t="shared" si="48"/>
        <v>1</v>
      </c>
      <c r="AB140" s="3036">
        <f t="shared" si="49"/>
        <v>2040</v>
      </c>
      <c r="AT140" s="141" t="s">
        <v>9988</v>
      </c>
      <c r="AU140" s="1417" t="s">
        <v>9975</v>
      </c>
      <c r="AV140" s="142">
        <v>2</v>
      </c>
      <c r="AW140" s="143">
        <v>531</v>
      </c>
      <c r="AX140" s="144">
        <v>5</v>
      </c>
      <c r="AY140" s="288"/>
      <c r="AZ140" s="288"/>
      <c r="BA140" s="1934" t="str">
        <f>IF(Chestionar!M140="","",Chestionar!M140)</f>
        <v/>
      </c>
      <c r="BB140" s="1934" t="str">
        <f>IF(Chestionar!N140="","",Chestionar!N140)</f>
        <v/>
      </c>
      <c r="BC140" s="1934" t="str">
        <f>IF(Chestionar!O140="","",Chestionar!O140)</f>
        <v/>
      </c>
      <c r="BD140" s="1934" t="str">
        <f>IF(Chestionar!P140="","",Chestionar!P140)</f>
        <v/>
      </c>
      <c r="BE140" s="1935">
        <f>IF(Chestionar!Q140="",0,Chestionar!Q140)</f>
        <v>0</v>
      </c>
      <c r="BR140" s="120" t="s">
        <v>215</v>
      </c>
    </row>
    <row r="141" spans="1:70" x14ac:dyDescent="0.25">
      <c r="A141" s="1712">
        <f t="shared" si="50"/>
        <v>0</v>
      </c>
      <c r="B141" s="1712">
        <f t="shared" si="37"/>
        <v>10045001</v>
      </c>
      <c r="C141" s="1030">
        <v>45</v>
      </c>
      <c r="D141" s="1802" t="s">
        <v>447</v>
      </c>
      <c r="E141" s="1030">
        <v>1</v>
      </c>
      <c r="F141" s="1031" t="s">
        <v>4309</v>
      </c>
      <c r="G141" s="1030" t="s">
        <v>4310</v>
      </c>
      <c r="H141" s="1032" t="s">
        <v>345</v>
      </c>
      <c r="I141" s="1033" t="s">
        <v>4344</v>
      </c>
      <c r="J141" s="1032" t="s">
        <v>4311</v>
      </c>
      <c r="K141" s="1033">
        <v>0</v>
      </c>
      <c r="L141" s="1045">
        <f>O141</f>
        <v>0</v>
      </c>
      <c r="M141" s="1046">
        <v>0</v>
      </c>
      <c r="N141" s="1728">
        <f>IF(OR(AND(O141=0,P141=0,Q141=0),L141&lt;&gt;M141),0,1)</f>
        <v>0</v>
      </c>
      <c r="O141" s="1034">
        <f>SUM(AY183:AY211)</f>
        <v>0</v>
      </c>
      <c r="P141" s="1034">
        <f>IF(BA182="",0,BA182)</f>
        <v>0</v>
      </c>
      <c r="Q141" s="1034">
        <f>IF(BL182="",0,BL182)</f>
        <v>0</v>
      </c>
      <c r="R141" s="1034"/>
      <c r="S141" s="1034"/>
      <c r="T141" s="1034"/>
      <c r="U141" s="1034"/>
      <c r="V141" s="1034"/>
      <c r="W141" s="1034"/>
      <c r="X141" s="1034"/>
      <c r="Y141" s="1035"/>
      <c r="Z141" s="1349" t="s">
        <v>9439</v>
      </c>
      <c r="AA141" s="2205">
        <f t="shared" si="48"/>
        <v>1</v>
      </c>
      <c r="AB141" s="3036">
        <f t="shared" si="49"/>
        <v>45</v>
      </c>
      <c r="AT141" s="141" t="s">
        <v>9989</v>
      </c>
      <c r="AU141" s="1417" t="s">
        <v>9975</v>
      </c>
      <c r="AV141" s="142">
        <v>2</v>
      </c>
      <c r="AW141" s="143">
        <v>531</v>
      </c>
      <c r="AX141" s="144">
        <v>6</v>
      </c>
      <c r="AY141" s="288"/>
      <c r="AZ141" s="288"/>
      <c r="BA141" s="1934" t="str">
        <f>IF(Chestionar!M141="","",Chestionar!M141)</f>
        <v/>
      </c>
      <c r="BB141" s="1934" t="str">
        <f>IF(Chestionar!N141="","",Chestionar!N141)</f>
        <v/>
      </c>
      <c r="BC141" s="1934" t="str">
        <f>IF(Chestionar!O141="","",Chestionar!O141)</f>
        <v/>
      </c>
      <c r="BD141" s="1934" t="str">
        <f>IF(Chestionar!P141="","",Chestionar!P141)</f>
        <v/>
      </c>
      <c r="BE141" s="1935">
        <f>IF(Chestionar!Q141="",0,Chestionar!Q141)</f>
        <v>0</v>
      </c>
      <c r="BR141" s="120" t="s">
        <v>215</v>
      </c>
    </row>
    <row r="142" spans="1:70" x14ac:dyDescent="0.25">
      <c r="A142" s="1708">
        <f t="shared" si="50"/>
        <v>0</v>
      </c>
      <c r="B142" s="1708">
        <f t="shared" si="37"/>
        <v>10046002</v>
      </c>
      <c r="C142" s="994">
        <v>46</v>
      </c>
      <c r="D142" s="1796" t="s">
        <v>447</v>
      </c>
      <c r="E142" s="994">
        <v>2</v>
      </c>
      <c r="F142" s="995" t="s">
        <v>4309</v>
      </c>
      <c r="G142" s="994" t="s">
        <v>4312</v>
      </c>
      <c r="H142" s="996" t="s">
        <v>345</v>
      </c>
      <c r="I142" s="999" t="s">
        <v>4313</v>
      </c>
      <c r="J142" s="996"/>
      <c r="K142" s="999"/>
      <c r="L142" s="1047">
        <f t="shared" ref="L142:L170" si="51">AY183</f>
        <v>0</v>
      </c>
      <c r="M142" s="1000"/>
      <c r="N142" s="1724">
        <f>IF(AND(L142&lt;&gt;0,ISERROR(MATCH(L142,Anexa!D:D,0))=TRUE),1,0)</f>
        <v>0</v>
      </c>
      <c r="O142" s="1000" t="str">
        <f>IF(ISERROR(VLOOKUP(L142,Anexa!D:F,3,FALSE))=TRUE,"",VLOOKUP(L142,Anexa!D:F,3,FALSE))</f>
        <v/>
      </c>
      <c r="P142" s="1000">
        <f t="shared" ref="P142:P170" si="52">IF(O142="CONS",1,0)</f>
        <v>0</v>
      </c>
      <c r="Q142" s="1054">
        <f t="shared" ref="Q142:Q170" si="53">IF(BK183="",0,BK183)</f>
        <v>0</v>
      </c>
      <c r="R142" s="1000">
        <f>IF(IF(ISERROR(VLOOKUP(L142,Anexa!D:U,16,FALSE))=TRUE,"",VLOOKUP(L142,Anexa!D:U,16,FALSE))="DA",1,0)</f>
        <v>0</v>
      </c>
      <c r="S142" s="1000">
        <f>IF(IF(ISERROR(VLOOKUP(L142,Anexa!D:U,17,FALSE))=TRUE,"",VLOOKUP(L142,Anexa!D:U,17,FALSE))="DA",1,0)</f>
        <v>0</v>
      </c>
      <c r="T142" s="1000">
        <f>IF(IF(ISERROR(VLOOKUP(L142,Anexa!D:W,20,FALSE))=TRUE,"",VLOOKUP(L142,Anexa!D:W,20,FALSE))="DA",BA183,0)</f>
        <v>0</v>
      </c>
      <c r="U142" s="1000">
        <f>IF(BA183="",0,BA183)</f>
        <v>0</v>
      </c>
      <c r="V142" s="1000">
        <f t="shared" ref="V142:V170" si="54">IF(BC183="",0,BC183)</f>
        <v>0</v>
      </c>
      <c r="W142" s="1000">
        <f>IF(AND(IF(ISERROR(VLOOKUP(L142,Anexa!D:U,17,FALSE))=TRUE,"",VLOOKUP(L142,Anexa!D:U,17,FALSE))="DA",L142&lt;&gt;4511,L142&lt;&gt;4519,L142&lt;&gt;4540),1,0)</f>
        <v>0</v>
      </c>
      <c r="X142" s="1000"/>
      <c r="Y142" s="1001"/>
      <c r="Z142" s="1343" t="s">
        <v>9440</v>
      </c>
      <c r="AA142" s="2205">
        <f t="shared" si="48"/>
        <v>1</v>
      </c>
      <c r="AB142" s="3036">
        <f t="shared" si="49"/>
        <v>46</v>
      </c>
      <c r="AT142" s="141" t="s">
        <v>9990</v>
      </c>
      <c r="AU142" s="1417" t="s">
        <v>9975</v>
      </c>
      <c r="AV142" s="142">
        <v>2</v>
      </c>
      <c r="AW142" s="143">
        <v>531</v>
      </c>
      <c r="AX142" s="144">
        <v>7</v>
      </c>
      <c r="AY142" s="288"/>
      <c r="AZ142" s="288"/>
      <c r="BA142" s="1934" t="str">
        <f>IF(Chestionar!M142="","",Chestionar!M142)</f>
        <v/>
      </c>
      <c r="BB142" s="1934" t="str">
        <f>IF(Chestionar!N142="","",Chestionar!N142)</f>
        <v/>
      </c>
      <c r="BC142" s="1934" t="str">
        <f>IF(Chestionar!O142="","",Chestionar!O142)</f>
        <v/>
      </c>
      <c r="BD142" s="1934" t="str">
        <f>IF(Chestionar!P142="","",Chestionar!P142)</f>
        <v/>
      </c>
      <c r="BE142" s="1935">
        <f>IF(Chestionar!Q142="",0,Chestionar!Q142)</f>
        <v>0</v>
      </c>
      <c r="BR142" s="120" t="s">
        <v>215</v>
      </c>
    </row>
    <row r="143" spans="1:70" x14ac:dyDescent="0.25">
      <c r="A143" s="1709">
        <f t="shared" si="50"/>
        <v>0</v>
      </c>
      <c r="B143" s="1709">
        <f t="shared" si="37"/>
        <v>10046003</v>
      </c>
      <c r="C143" s="1002">
        <v>46</v>
      </c>
      <c r="D143" s="1797" t="s">
        <v>447</v>
      </c>
      <c r="E143" s="1002">
        <v>3</v>
      </c>
      <c r="F143" s="1003" t="s">
        <v>4309</v>
      </c>
      <c r="H143" s="1016" t="s">
        <v>345</v>
      </c>
      <c r="I143" s="999" t="s">
        <v>4314</v>
      </c>
      <c r="L143" s="1047">
        <f t="shared" si="51"/>
        <v>0</v>
      </c>
      <c r="M143" s="1000"/>
      <c r="N143" s="1724">
        <f>IF(AND(L143&lt;&gt;0,ISERROR(MATCH(L143,Anexa!D:D,0))=TRUE),1,0)</f>
        <v>0</v>
      </c>
      <c r="O143" s="1000" t="str">
        <f>IF(ISERROR(VLOOKUP(L143,Anexa!D:F,3,FALSE))=TRUE,"",VLOOKUP(L143,Anexa!D:F,3,FALSE))</f>
        <v/>
      </c>
      <c r="P143" s="1000">
        <f t="shared" si="52"/>
        <v>0</v>
      </c>
      <c r="Q143" s="1005">
        <f t="shared" si="53"/>
        <v>0</v>
      </c>
      <c r="R143" s="1000">
        <f>IF(IF(ISERROR(VLOOKUP(L143,Anexa!D:U,16,FALSE))=TRUE,"",VLOOKUP(L143,Anexa!D:U,16,FALSE))="DA",1,0)</f>
        <v>0</v>
      </c>
      <c r="S143" s="1000">
        <f>IF(IF(ISERROR(VLOOKUP(L143,Anexa!D:U,17,FALSE))=TRUE,"",VLOOKUP(L143,Anexa!D:U,17,FALSE))="DA",1,0)</f>
        <v>0</v>
      </c>
      <c r="T143" s="1000">
        <f>IF(IF(ISERROR(VLOOKUP(L143,Anexa!D:W,20,FALSE))=TRUE,"",VLOOKUP(L143,Anexa!D:W,20,FALSE))="DA",BA184,0)</f>
        <v>0</v>
      </c>
      <c r="U143" s="1000">
        <f t="shared" ref="U143:U170" si="55">IF(BA184="",0,BA184)</f>
        <v>0</v>
      </c>
      <c r="V143" s="1000">
        <f t="shared" si="54"/>
        <v>0</v>
      </c>
      <c r="W143" s="1000">
        <f>IF(AND(IF(ISERROR(VLOOKUP(L143,Anexa!D:U,17,FALSE))=TRUE,"",VLOOKUP(L143,Anexa!D:U,17,FALSE))="DA",L143&lt;&gt;4511,L143&lt;&gt;4519,L143&lt;&gt;4540),1,0)</f>
        <v>0</v>
      </c>
      <c r="X143" s="1000"/>
      <c r="Z143" s="1006" t="str">
        <f t="shared" ref="Z143:Z170" si="56">Z142</f>
        <v>Cap.2 Pct.7 Col.B: codurile CAEN trebuie sa apartina nomenclatorului CAEN Rev.2</v>
      </c>
      <c r="AA143" s="2205">
        <f t="shared" si="48"/>
        <v>1</v>
      </c>
      <c r="AB143" s="3036">
        <f t="shared" si="49"/>
        <v>46</v>
      </c>
      <c r="AT143" s="141" t="s">
        <v>9991</v>
      </c>
      <c r="AU143" s="1417" t="s">
        <v>9975</v>
      </c>
      <c r="AV143" s="142">
        <v>2</v>
      </c>
      <c r="AW143" s="143">
        <v>531</v>
      </c>
      <c r="AX143" s="144">
        <v>8</v>
      </c>
      <c r="AY143" s="288"/>
      <c r="AZ143" s="288"/>
      <c r="BA143" s="1934" t="str">
        <f>IF(Chestionar!M143="","",Chestionar!M143)</f>
        <v/>
      </c>
      <c r="BB143" s="1934" t="str">
        <f>IF(Chestionar!N143="","",Chestionar!N143)</f>
        <v/>
      </c>
      <c r="BC143" s="1934" t="str">
        <f>IF(Chestionar!O143="","",Chestionar!O143)</f>
        <v/>
      </c>
      <c r="BD143" s="1934" t="str">
        <f>IF(Chestionar!P143="","",Chestionar!P143)</f>
        <v/>
      </c>
      <c r="BE143" s="1935">
        <f>IF(Chestionar!Q143="",0,Chestionar!Q143)</f>
        <v>0</v>
      </c>
      <c r="BR143" s="120" t="s">
        <v>215</v>
      </c>
    </row>
    <row r="144" spans="1:70" x14ac:dyDescent="0.25">
      <c r="A144" s="1709">
        <f t="shared" si="50"/>
        <v>0</v>
      </c>
      <c r="B144" s="1709">
        <f t="shared" si="37"/>
        <v>10046004</v>
      </c>
      <c r="C144" s="1002">
        <v>46</v>
      </c>
      <c r="D144" s="1797" t="s">
        <v>447</v>
      </c>
      <c r="E144" s="1002">
        <v>4</v>
      </c>
      <c r="F144" s="1003" t="s">
        <v>4309</v>
      </c>
      <c r="H144" s="1016" t="s">
        <v>345</v>
      </c>
      <c r="I144" s="999" t="s">
        <v>4315</v>
      </c>
      <c r="L144" s="1047">
        <f t="shared" si="51"/>
        <v>0</v>
      </c>
      <c r="M144" s="1000"/>
      <c r="N144" s="1724">
        <f>IF(AND(L144&lt;&gt;0,ISERROR(MATCH(L144,Anexa!D:D,0))=TRUE),1,0)</f>
        <v>0</v>
      </c>
      <c r="O144" s="1000" t="str">
        <f>IF(ISERROR(VLOOKUP(L144,Anexa!D:F,3,FALSE))=TRUE,"",VLOOKUP(L144,Anexa!D:F,3,FALSE))</f>
        <v/>
      </c>
      <c r="P144" s="1000">
        <f t="shared" si="52"/>
        <v>0</v>
      </c>
      <c r="Q144" s="1005">
        <f t="shared" si="53"/>
        <v>0</v>
      </c>
      <c r="R144" s="1000">
        <f>IF(IF(ISERROR(VLOOKUP(L144,Anexa!D:U,16,FALSE))=TRUE,"",VLOOKUP(L144,Anexa!D:U,16,FALSE))="DA",1,0)</f>
        <v>0</v>
      </c>
      <c r="S144" s="1000">
        <f>IF(IF(ISERROR(VLOOKUP(L144,Anexa!D:U,17,FALSE))=TRUE,"",VLOOKUP(L144,Anexa!D:U,17,FALSE))="DA",1,0)</f>
        <v>0</v>
      </c>
      <c r="T144" s="1000">
        <f>IF(IF(ISERROR(VLOOKUP(L144,Anexa!D:W,20,FALSE))=TRUE,"",VLOOKUP(L144,Anexa!D:W,20,FALSE))="DA",BA185,0)</f>
        <v>0</v>
      </c>
      <c r="U144" s="1000">
        <f t="shared" si="55"/>
        <v>0</v>
      </c>
      <c r="V144" s="1000">
        <f t="shared" si="54"/>
        <v>0</v>
      </c>
      <c r="W144" s="1000">
        <f>IF(AND(IF(ISERROR(VLOOKUP(L144,Anexa!D:U,17,FALSE))=TRUE,"",VLOOKUP(L144,Anexa!D:U,17,FALSE))="DA",L144&lt;&gt;4511,L144&lt;&gt;4519,L144&lt;&gt;4540),1,0)</f>
        <v>0</v>
      </c>
      <c r="X144" s="1000"/>
      <c r="Z144" s="1006" t="str">
        <f t="shared" si="56"/>
        <v>Cap.2 Pct.7 Col.B: codurile CAEN trebuie sa apartina nomenclatorului CAEN Rev.2</v>
      </c>
      <c r="AA144" s="2205">
        <f t="shared" si="48"/>
        <v>1</v>
      </c>
      <c r="AB144" s="3036">
        <f t="shared" si="49"/>
        <v>46</v>
      </c>
      <c r="AT144" s="141" t="s">
        <v>9992</v>
      </c>
      <c r="AU144" s="1417" t="s">
        <v>9975</v>
      </c>
      <c r="AV144" s="142">
        <v>2</v>
      </c>
      <c r="AW144" s="143">
        <v>531</v>
      </c>
      <c r="AX144" s="144">
        <v>9</v>
      </c>
      <c r="AY144" s="288"/>
      <c r="AZ144" s="288"/>
      <c r="BA144" s="1934" t="str">
        <f>IF(Chestionar!M144="","",Chestionar!M144)</f>
        <v/>
      </c>
      <c r="BB144" s="1934" t="str">
        <f>IF(Chestionar!N144="","",Chestionar!N144)</f>
        <v/>
      </c>
      <c r="BC144" s="1934" t="str">
        <f>IF(Chestionar!O144="","",Chestionar!O144)</f>
        <v/>
      </c>
      <c r="BD144" s="1934" t="str">
        <f>IF(Chestionar!P144="","",Chestionar!P144)</f>
        <v/>
      </c>
      <c r="BE144" s="1935">
        <f>IF(Chestionar!Q144="",0,Chestionar!Q144)</f>
        <v>0</v>
      </c>
      <c r="BR144" s="120" t="s">
        <v>215</v>
      </c>
    </row>
    <row r="145" spans="1:70" x14ac:dyDescent="0.25">
      <c r="A145" s="1709">
        <f t="shared" si="50"/>
        <v>0</v>
      </c>
      <c r="B145" s="1709">
        <f t="shared" si="37"/>
        <v>10046005</v>
      </c>
      <c r="C145" s="1002">
        <v>46</v>
      </c>
      <c r="D145" s="1797" t="s">
        <v>447</v>
      </c>
      <c r="E145" s="1002">
        <v>5</v>
      </c>
      <c r="F145" s="1003" t="s">
        <v>4309</v>
      </c>
      <c r="H145" s="1016" t="s">
        <v>345</v>
      </c>
      <c r="I145" s="999" t="s">
        <v>4316</v>
      </c>
      <c r="L145" s="1047">
        <f t="shared" si="51"/>
        <v>0</v>
      </c>
      <c r="M145" s="1000"/>
      <c r="N145" s="1724">
        <f>IF(AND(L145&lt;&gt;0,ISERROR(MATCH(L145,Anexa!D:D,0))=TRUE),1,0)</f>
        <v>0</v>
      </c>
      <c r="O145" s="1000" t="str">
        <f>IF(ISERROR(VLOOKUP(L145,Anexa!D:F,3,FALSE))=TRUE,"",VLOOKUP(L145,Anexa!D:F,3,FALSE))</f>
        <v/>
      </c>
      <c r="P145" s="1000">
        <f t="shared" si="52"/>
        <v>0</v>
      </c>
      <c r="Q145" s="1005">
        <f t="shared" si="53"/>
        <v>0</v>
      </c>
      <c r="R145" s="1000">
        <f>IF(IF(ISERROR(VLOOKUP(L145,Anexa!D:U,16,FALSE))=TRUE,"",VLOOKUP(L145,Anexa!D:U,16,FALSE))="DA",1,0)</f>
        <v>0</v>
      </c>
      <c r="S145" s="1000">
        <f>IF(IF(ISERROR(VLOOKUP(L145,Anexa!D:U,17,FALSE))=TRUE,"",VLOOKUP(L145,Anexa!D:U,17,FALSE))="DA",1,0)</f>
        <v>0</v>
      </c>
      <c r="T145" s="1000">
        <f>IF(IF(ISERROR(VLOOKUP(L145,Anexa!D:W,20,FALSE))=TRUE,"",VLOOKUP(L145,Anexa!D:W,20,FALSE))="DA",BA186,0)</f>
        <v>0</v>
      </c>
      <c r="U145" s="1000">
        <f t="shared" si="55"/>
        <v>0</v>
      </c>
      <c r="V145" s="1000">
        <f t="shared" si="54"/>
        <v>0</v>
      </c>
      <c r="W145" s="1000">
        <f>IF(AND(IF(ISERROR(VLOOKUP(L145,Anexa!D:U,17,FALSE))=TRUE,"",VLOOKUP(L145,Anexa!D:U,17,FALSE))="DA",L145&lt;&gt;4511,L145&lt;&gt;4519,L145&lt;&gt;4540),1,0)</f>
        <v>0</v>
      </c>
      <c r="X145" s="1000"/>
      <c r="Z145" s="1006" t="str">
        <f t="shared" si="56"/>
        <v>Cap.2 Pct.7 Col.B: codurile CAEN trebuie sa apartina nomenclatorului CAEN Rev.2</v>
      </c>
      <c r="AA145" s="2205">
        <f t="shared" si="48"/>
        <v>1</v>
      </c>
      <c r="AB145" s="3036">
        <f t="shared" si="49"/>
        <v>46</v>
      </c>
      <c r="AT145" s="141" t="s">
        <v>9993</v>
      </c>
      <c r="AU145" s="1417" t="s">
        <v>9975</v>
      </c>
      <c r="AV145" s="142">
        <v>2</v>
      </c>
      <c r="AW145" s="143">
        <v>531</v>
      </c>
      <c r="AX145" s="144">
        <v>10</v>
      </c>
      <c r="AY145" s="288"/>
      <c r="AZ145" s="288"/>
      <c r="BA145" s="1934" t="str">
        <f>IF(Chestionar!M145="","",Chestionar!M145)</f>
        <v/>
      </c>
      <c r="BB145" s="1934" t="str">
        <f>IF(Chestionar!N145="","",Chestionar!N145)</f>
        <v/>
      </c>
      <c r="BC145" s="1934" t="str">
        <f>IF(Chestionar!O145="","",Chestionar!O145)</f>
        <v/>
      </c>
      <c r="BD145" s="1934" t="str">
        <f>IF(Chestionar!P145="","",Chestionar!P145)</f>
        <v/>
      </c>
      <c r="BE145" s="1935">
        <f>IF(Chestionar!Q145="",0,Chestionar!Q145)</f>
        <v>0</v>
      </c>
      <c r="BR145" s="120" t="s">
        <v>215</v>
      </c>
    </row>
    <row r="146" spans="1:70" x14ac:dyDescent="0.25">
      <c r="A146" s="1709">
        <f t="shared" si="50"/>
        <v>0</v>
      </c>
      <c r="B146" s="1709">
        <f t="shared" si="21"/>
        <v>10046006</v>
      </c>
      <c r="C146" s="1002">
        <v>46</v>
      </c>
      <c r="D146" s="1797" t="s">
        <v>447</v>
      </c>
      <c r="E146" s="1002">
        <v>6</v>
      </c>
      <c r="F146" s="1003" t="s">
        <v>4309</v>
      </c>
      <c r="H146" s="1016" t="s">
        <v>345</v>
      </c>
      <c r="I146" s="999" t="s">
        <v>4317</v>
      </c>
      <c r="L146" s="1047">
        <f t="shared" si="51"/>
        <v>0</v>
      </c>
      <c r="M146" s="1000"/>
      <c r="N146" s="1724">
        <f>IF(AND(L146&lt;&gt;0,ISERROR(MATCH(L146,Anexa!D:D,0))=TRUE),1,0)</f>
        <v>0</v>
      </c>
      <c r="O146" s="1000" t="str">
        <f>IF(ISERROR(VLOOKUP(L146,Anexa!D:F,3,FALSE))=TRUE,"",VLOOKUP(L146,Anexa!D:F,3,FALSE))</f>
        <v/>
      </c>
      <c r="P146" s="1000">
        <f t="shared" si="52"/>
        <v>0</v>
      </c>
      <c r="Q146" s="1005">
        <f t="shared" si="53"/>
        <v>0</v>
      </c>
      <c r="R146" s="1000">
        <f>IF(IF(ISERROR(VLOOKUP(L146,Anexa!D:U,16,FALSE))=TRUE,"",VLOOKUP(L146,Anexa!D:U,16,FALSE))="DA",1,0)</f>
        <v>0</v>
      </c>
      <c r="S146" s="1000">
        <f>IF(IF(ISERROR(VLOOKUP(L146,Anexa!D:U,17,FALSE))=TRUE,"",VLOOKUP(L146,Anexa!D:U,17,FALSE))="DA",1,0)</f>
        <v>0</v>
      </c>
      <c r="T146" s="1000">
        <f>IF(IF(ISERROR(VLOOKUP(L146,Anexa!D:W,20,FALSE))=TRUE,"",VLOOKUP(L146,Anexa!D:W,20,FALSE))="DA",BA187,0)</f>
        <v>0</v>
      </c>
      <c r="U146" s="1000">
        <f t="shared" si="55"/>
        <v>0</v>
      </c>
      <c r="V146" s="1000">
        <f t="shared" si="54"/>
        <v>0</v>
      </c>
      <c r="W146" s="1000">
        <f>IF(AND(IF(ISERROR(VLOOKUP(L146,Anexa!D:U,17,FALSE))=TRUE,"",VLOOKUP(L146,Anexa!D:U,17,FALSE))="DA",L146&lt;&gt;4511,L146&lt;&gt;4519,L146&lt;&gt;4540),1,0)</f>
        <v>0</v>
      </c>
      <c r="X146" s="1000"/>
      <c r="Z146" s="1006" t="str">
        <f t="shared" si="56"/>
        <v>Cap.2 Pct.7 Col.B: codurile CAEN trebuie sa apartina nomenclatorului CAEN Rev.2</v>
      </c>
      <c r="AA146" s="2205">
        <f t="shared" si="48"/>
        <v>1</v>
      </c>
      <c r="AB146" s="3036">
        <f t="shared" si="49"/>
        <v>46</v>
      </c>
      <c r="AT146" s="141" t="s">
        <v>9994</v>
      </c>
      <c r="AU146" s="1417" t="s">
        <v>9975</v>
      </c>
      <c r="AV146" s="142">
        <v>2</v>
      </c>
      <c r="AW146" s="143">
        <v>531</v>
      </c>
      <c r="AX146" s="144">
        <v>11</v>
      </c>
      <c r="AY146" s="288"/>
      <c r="AZ146" s="288"/>
      <c r="BA146" s="1934" t="str">
        <f>IF(Chestionar!M146="","",Chestionar!M146)</f>
        <v/>
      </c>
      <c r="BB146" s="1934" t="str">
        <f>IF(Chestionar!N146="","",Chestionar!N146)</f>
        <v/>
      </c>
      <c r="BC146" s="1934" t="str">
        <f>IF(Chestionar!O146="","",Chestionar!O146)</f>
        <v/>
      </c>
      <c r="BD146" s="1934" t="str">
        <f>IF(Chestionar!P146="","",Chestionar!P146)</f>
        <v/>
      </c>
      <c r="BE146" s="1935">
        <f>IF(Chestionar!Q146="",0,Chestionar!Q146)</f>
        <v>0</v>
      </c>
      <c r="BR146" s="120" t="s">
        <v>215</v>
      </c>
    </row>
    <row r="147" spans="1:70" x14ac:dyDescent="0.25">
      <c r="A147" s="1709">
        <f t="shared" si="50"/>
        <v>0</v>
      </c>
      <c r="B147" s="1709">
        <f t="shared" si="21"/>
        <v>10046007</v>
      </c>
      <c r="C147" s="1002">
        <v>46</v>
      </c>
      <c r="D147" s="1797" t="s">
        <v>447</v>
      </c>
      <c r="E147" s="1002">
        <v>7</v>
      </c>
      <c r="F147" s="1003" t="s">
        <v>4309</v>
      </c>
      <c r="H147" s="1016" t="s">
        <v>345</v>
      </c>
      <c r="I147" s="999" t="s">
        <v>4318</v>
      </c>
      <c r="L147" s="1047">
        <f t="shared" si="51"/>
        <v>0</v>
      </c>
      <c r="M147" s="1000"/>
      <c r="N147" s="1724">
        <f>IF(AND(L147&lt;&gt;0,ISERROR(MATCH(L147,Anexa!D:D,0))=TRUE),1,0)</f>
        <v>0</v>
      </c>
      <c r="O147" s="1000" t="str">
        <f>IF(ISERROR(VLOOKUP(L147,Anexa!D:F,3,FALSE))=TRUE,"",VLOOKUP(L147,Anexa!D:F,3,FALSE))</f>
        <v/>
      </c>
      <c r="P147" s="1000">
        <f t="shared" si="52"/>
        <v>0</v>
      </c>
      <c r="Q147" s="1005">
        <f t="shared" si="53"/>
        <v>0</v>
      </c>
      <c r="R147" s="1000">
        <f>IF(IF(ISERROR(VLOOKUP(L147,Anexa!D:U,16,FALSE))=TRUE,"",VLOOKUP(L147,Anexa!D:U,16,FALSE))="DA",1,0)</f>
        <v>0</v>
      </c>
      <c r="S147" s="1000">
        <f>IF(IF(ISERROR(VLOOKUP(L147,Anexa!D:U,17,FALSE))=TRUE,"",VLOOKUP(L147,Anexa!D:U,17,FALSE))="DA",1,0)</f>
        <v>0</v>
      </c>
      <c r="T147" s="1000">
        <f>IF(IF(ISERROR(VLOOKUP(L147,Anexa!D:W,20,FALSE))=TRUE,"",VLOOKUP(L147,Anexa!D:W,20,FALSE))="DA",BA188,0)</f>
        <v>0</v>
      </c>
      <c r="U147" s="1000">
        <f t="shared" si="55"/>
        <v>0</v>
      </c>
      <c r="V147" s="1000">
        <f t="shared" si="54"/>
        <v>0</v>
      </c>
      <c r="W147" s="1000">
        <f>IF(AND(IF(ISERROR(VLOOKUP(L147,Anexa!D:U,17,FALSE))=TRUE,"",VLOOKUP(L147,Anexa!D:U,17,FALSE))="DA",L147&lt;&gt;4511,L147&lt;&gt;4519,L147&lt;&gt;4540),1,0)</f>
        <v>0</v>
      </c>
      <c r="X147" s="1000"/>
      <c r="Z147" s="1006" t="str">
        <f t="shared" si="56"/>
        <v>Cap.2 Pct.7 Col.B: codurile CAEN trebuie sa apartina nomenclatorului CAEN Rev.2</v>
      </c>
      <c r="AA147" s="2205">
        <f t="shared" si="48"/>
        <v>1</v>
      </c>
      <c r="AB147" s="3036">
        <f t="shared" si="49"/>
        <v>46</v>
      </c>
      <c r="AT147" s="141" t="s">
        <v>9995</v>
      </c>
      <c r="AU147" s="1417" t="s">
        <v>9975</v>
      </c>
      <c r="AV147" s="142">
        <v>2</v>
      </c>
      <c r="AW147" s="143">
        <v>531</v>
      </c>
      <c r="AX147" s="144">
        <v>12</v>
      </c>
      <c r="AY147" s="288"/>
      <c r="AZ147" s="288"/>
      <c r="BA147" s="1934" t="str">
        <f>IF(Chestionar!M147="","",Chestionar!M147)</f>
        <v/>
      </c>
      <c r="BB147" s="1934" t="str">
        <f>IF(Chestionar!N147="","",Chestionar!N147)</f>
        <v/>
      </c>
      <c r="BC147" s="1934" t="str">
        <f>IF(Chestionar!O147="","",Chestionar!O147)</f>
        <v/>
      </c>
      <c r="BD147" s="1934" t="str">
        <f>IF(Chestionar!P147="","",Chestionar!P147)</f>
        <v/>
      </c>
      <c r="BE147" s="1935">
        <f>IF(Chestionar!Q147="",0,Chestionar!Q147)</f>
        <v>0</v>
      </c>
      <c r="BR147" s="120" t="s">
        <v>215</v>
      </c>
    </row>
    <row r="148" spans="1:70" x14ac:dyDescent="0.25">
      <c r="A148" s="1709">
        <f t="shared" si="50"/>
        <v>0</v>
      </c>
      <c r="B148" s="1709">
        <f t="shared" si="21"/>
        <v>10046008</v>
      </c>
      <c r="C148" s="1002">
        <v>46</v>
      </c>
      <c r="D148" s="1797" t="s">
        <v>447</v>
      </c>
      <c r="E148" s="1002">
        <v>8</v>
      </c>
      <c r="F148" s="1003" t="s">
        <v>4309</v>
      </c>
      <c r="H148" s="1016" t="s">
        <v>345</v>
      </c>
      <c r="I148" s="999" t="s">
        <v>4319</v>
      </c>
      <c r="L148" s="1047">
        <f t="shared" si="51"/>
        <v>0</v>
      </c>
      <c r="M148" s="1000"/>
      <c r="N148" s="1724">
        <f>IF(AND(L148&lt;&gt;0,ISERROR(MATCH(L148,Anexa!D:D,0))=TRUE),1,0)</f>
        <v>0</v>
      </c>
      <c r="O148" s="1000" t="str">
        <f>IF(ISERROR(VLOOKUP(L148,Anexa!D:F,3,FALSE))=TRUE,"",VLOOKUP(L148,Anexa!D:F,3,FALSE))</f>
        <v/>
      </c>
      <c r="P148" s="1000">
        <f t="shared" si="52"/>
        <v>0</v>
      </c>
      <c r="Q148" s="1005">
        <f t="shared" si="53"/>
        <v>0</v>
      </c>
      <c r="R148" s="1000">
        <f>IF(IF(ISERROR(VLOOKUP(L148,Anexa!D:U,16,FALSE))=TRUE,"",VLOOKUP(L148,Anexa!D:U,16,FALSE))="DA",1,0)</f>
        <v>0</v>
      </c>
      <c r="S148" s="1000">
        <f>IF(IF(ISERROR(VLOOKUP(L148,Anexa!D:U,17,FALSE))=TRUE,"",VLOOKUP(L148,Anexa!D:U,17,FALSE))="DA",1,0)</f>
        <v>0</v>
      </c>
      <c r="T148" s="1000">
        <f>IF(IF(ISERROR(VLOOKUP(L148,Anexa!D:W,20,FALSE))=TRUE,"",VLOOKUP(L148,Anexa!D:W,20,FALSE))="DA",BA189,0)</f>
        <v>0</v>
      </c>
      <c r="U148" s="1000">
        <f t="shared" si="55"/>
        <v>0</v>
      </c>
      <c r="V148" s="1000">
        <f t="shared" si="54"/>
        <v>0</v>
      </c>
      <c r="W148" s="1000">
        <f>IF(AND(IF(ISERROR(VLOOKUP(L148,Anexa!D:U,17,FALSE))=TRUE,"",VLOOKUP(L148,Anexa!D:U,17,FALSE))="DA",L148&lt;&gt;4511,L148&lt;&gt;4519,L148&lt;&gt;4540),1,0)</f>
        <v>0</v>
      </c>
      <c r="X148" s="1000"/>
      <c r="Z148" s="1006" t="str">
        <f t="shared" si="56"/>
        <v>Cap.2 Pct.7 Col.B: codurile CAEN trebuie sa apartina nomenclatorului CAEN Rev.2</v>
      </c>
      <c r="AA148" s="2205">
        <f t="shared" si="48"/>
        <v>1</v>
      </c>
      <c r="AB148" s="3036">
        <f t="shared" si="49"/>
        <v>46</v>
      </c>
      <c r="AT148" s="141" t="s">
        <v>9996</v>
      </c>
      <c r="AU148" s="1417" t="s">
        <v>9975</v>
      </c>
      <c r="AV148" s="142">
        <v>2</v>
      </c>
      <c r="AW148" s="143">
        <v>531</v>
      </c>
      <c r="AX148" s="144">
        <v>13</v>
      </c>
      <c r="AY148" s="288"/>
      <c r="AZ148" s="288"/>
      <c r="BA148" s="1934" t="str">
        <f>IF(Chestionar!M148="","",Chestionar!M148)</f>
        <v/>
      </c>
      <c r="BB148" s="1934" t="str">
        <f>IF(Chestionar!N148="","",Chestionar!N148)</f>
        <v/>
      </c>
      <c r="BC148" s="1934" t="str">
        <f>IF(Chestionar!O148="","",Chestionar!O148)</f>
        <v/>
      </c>
      <c r="BD148" s="1934" t="str">
        <f>IF(Chestionar!P148="","",Chestionar!P148)</f>
        <v/>
      </c>
      <c r="BE148" s="1935">
        <f>IF(Chestionar!Q148="",0,Chestionar!Q148)</f>
        <v>0</v>
      </c>
      <c r="BR148" s="120" t="s">
        <v>215</v>
      </c>
    </row>
    <row r="149" spans="1:70" x14ac:dyDescent="0.25">
      <c r="A149" s="1709">
        <f t="shared" si="50"/>
        <v>0</v>
      </c>
      <c r="B149" s="1709">
        <f t="shared" si="21"/>
        <v>10046009</v>
      </c>
      <c r="C149" s="1002">
        <v>46</v>
      </c>
      <c r="D149" s="1797" t="s">
        <v>447</v>
      </c>
      <c r="E149" s="1002">
        <v>9</v>
      </c>
      <c r="F149" s="1003" t="s">
        <v>4309</v>
      </c>
      <c r="H149" s="1016" t="s">
        <v>345</v>
      </c>
      <c r="I149" s="999" t="s">
        <v>4320</v>
      </c>
      <c r="L149" s="1047">
        <f t="shared" si="51"/>
        <v>0</v>
      </c>
      <c r="M149" s="1000"/>
      <c r="N149" s="1724">
        <f>IF(AND(L149&lt;&gt;0,ISERROR(MATCH(L149,Anexa!D:D,0))=TRUE),1,0)</f>
        <v>0</v>
      </c>
      <c r="O149" s="1000" t="str">
        <f>IF(ISERROR(VLOOKUP(L149,Anexa!D:F,3,FALSE))=TRUE,"",VLOOKUP(L149,Anexa!D:F,3,FALSE))</f>
        <v/>
      </c>
      <c r="P149" s="1000">
        <f t="shared" si="52"/>
        <v>0</v>
      </c>
      <c r="Q149" s="1005">
        <f t="shared" si="53"/>
        <v>0</v>
      </c>
      <c r="R149" s="1000">
        <f>IF(IF(ISERROR(VLOOKUP(L149,Anexa!D:U,16,FALSE))=TRUE,"",VLOOKUP(L149,Anexa!D:U,16,FALSE))="DA",1,0)</f>
        <v>0</v>
      </c>
      <c r="S149" s="1000">
        <f>IF(IF(ISERROR(VLOOKUP(L149,Anexa!D:U,17,FALSE))=TRUE,"",VLOOKUP(L149,Anexa!D:U,17,FALSE))="DA",1,0)</f>
        <v>0</v>
      </c>
      <c r="T149" s="1000">
        <f>IF(IF(ISERROR(VLOOKUP(L149,Anexa!D:W,20,FALSE))=TRUE,"",VLOOKUP(L149,Anexa!D:W,20,FALSE))="DA",BA190,0)</f>
        <v>0</v>
      </c>
      <c r="U149" s="1000">
        <f t="shared" si="55"/>
        <v>0</v>
      </c>
      <c r="V149" s="1000">
        <f t="shared" si="54"/>
        <v>0</v>
      </c>
      <c r="W149" s="1000">
        <f>IF(AND(IF(ISERROR(VLOOKUP(L149,Anexa!D:U,17,FALSE))=TRUE,"",VLOOKUP(L149,Anexa!D:U,17,FALSE))="DA",L149&lt;&gt;4511,L149&lt;&gt;4519,L149&lt;&gt;4540),1,0)</f>
        <v>0</v>
      </c>
      <c r="X149" s="1000"/>
      <c r="Z149" s="1006" t="str">
        <f t="shared" si="56"/>
        <v>Cap.2 Pct.7 Col.B: codurile CAEN trebuie sa apartina nomenclatorului CAEN Rev.2</v>
      </c>
      <c r="AA149" s="2205">
        <f t="shared" si="48"/>
        <v>1</v>
      </c>
      <c r="AB149" s="3036">
        <f t="shared" si="49"/>
        <v>46</v>
      </c>
      <c r="AT149" s="141" t="s">
        <v>9997</v>
      </c>
      <c r="AU149" s="1417" t="s">
        <v>9975</v>
      </c>
      <c r="AV149" s="142">
        <v>2</v>
      </c>
      <c r="AW149" s="143">
        <v>531</v>
      </c>
      <c r="AX149" s="144">
        <v>14</v>
      </c>
      <c r="AY149" s="288"/>
      <c r="AZ149" s="288"/>
      <c r="BA149" s="1934" t="str">
        <f>IF(Chestionar!M149="","",Chestionar!M149)</f>
        <v/>
      </c>
      <c r="BB149" s="1934" t="str">
        <f>IF(Chestionar!N149="","",Chestionar!N149)</f>
        <v/>
      </c>
      <c r="BC149" s="1934" t="str">
        <f>IF(Chestionar!O149="","",Chestionar!O149)</f>
        <v/>
      </c>
      <c r="BD149" s="1934" t="str">
        <f>IF(Chestionar!P149="","",Chestionar!P149)</f>
        <v/>
      </c>
      <c r="BE149" s="1935">
        <f>IF(Chestionar!Q149="",0,Chestionar!Q149)</f>
        <v>0</v>
      </c>
      <c r="BR149" s="120" t="s">
        <v>215</v>
      </c>
    </row>
    <row r="150" spans="1:70" ht="15.75" thickBot="1" x14ac:dyDescent="0.3">
      <c r="A150" s="1709">
        <f t="shared" si="50"/>
        <v>0</v>
      </c>
      <c r="B150" s="1709">
        <f t="shared" si="21"/>
        <v>10046010</v>
      </c>
      <c r="C150" s="1002">
        <v>46</v>
      </c>
      <c r="D150" s="1797" t="s">
        <v>447</v>
      </c>
      <c r="E150" s="1002">
        <v>10</v>
      </c>
      <c r="F150" s="1003" t="s">
        <v>4309</v>
      </c>
      <c r="H150" s="1016" t="s">
        <v>345</v>
      </c>
      <c r="I150" s="999" t="s">
        <v>4321</v>
      </c>
      <c r="L150" s="1047">
        <f t="shared" si="51"/>
        <v>0</v>
      </c>
      <c r="M150" s="1000"/>
      <c r="N150" s="1724">
        <f>IF(AND(L150&lt;&gt;0,ISERROR(MATCH(L150,Anexa!D:D,0))=TRUE),1,0)</f>
        <v>0</v>
      </c>
      <c r="O150" s="1000" t="str">
        <f>IF(ISERROR(VLOOKUP(L150,Anexa!D:F,3,FALSE))=TRUE,"",VLOOKUP(L150,Anexa!D:F,3,FALSE))</f>
        <v/>
      </c>
      <c r="P150" s="1000">
        <f t="shared" si="52"/>
        <v>0</v>
      </c>
      <c r="Q150" s="1005">
        <f t="shared" si="53"/>
        <v>0</v>
      </c>
      <c r="R150" s="1000">
        <f>IF(IF(ISERROR(VLOOKUP(L150,Anexa!D:U,16,FALSE))=TRUE,"",VLOOKUP(L150,Anexa!D:U,16,FALSE))="DA",1,0)</f>
        <v>0</v>
      </c>
      <c r="S150" s="1000">
        <f>IF(IF(ISERROR(VLOOKUP(L150,Anexa!D:U,17,FALSE))=TRUE,"",VLOOKUP(L150,Anexa!D:U,17,FALSE))="DA",1,0)</f>
        <v>0</v>
      </c>
      <c r="T150" s="1000">
        <f>IF(IF(ISERROR(VLOOKUP(L150,Anexa!D:W,20,FALSE))=TRUE,"",VLOOKUP(L150,Anexa!D:W,20,FALSE))="DA",BA191,0)</f>
        <v>0</v>
      </c>
      <c r="U150" s="1000">
        <f t="shared" si="55"/>
        <v>0</v>
      </c>
      <c r="V150" s="1000">
        <f t="shared" si="54"/>
        <v>0</v>
      </c>
      <c r="W150" s="1000">
        <f>IF(AND(IF(ISERROR(VLOOKUP(L150,Anexa!D:U,17,FALSE))=TRUE,"",VLOOKUP(L150,Anexa!D:U,17,FALSE))="DA",L150&lt;&gt;4511,L150&lt;&gt;4519,L150&lt;&gt;4540),1,0)</f>
        <v>0</v>
      </c>
      <c r="X150" s="1000"/>
      <c r="Z150" s="1006" t="str">
        <f t="shared" si="56"/>
        <v>Cap.2 Pct.7 Col.B: codurile CAEN trebuie sa apartina nomenclatorului CAEN Rev.2</v>
      </c>
      <c r="AA150" s="2205">
        <f t="shared" si="48"/>
        <v>1</v>
      </c>
      <c r="AB150" s="3036">
        <f t="shared" si="49"/>
        <v>46</v>
      </c>
      <c r="AT150" s="150" t="s">
        <v>9998</v>
      </c>
      <c r="AU150" s="1412" t="s">
        <v>9975</v>
      </c>
      <c r="AV150" s="151">
        <v>2</v>
      </c>
      <c r="AW150" s="108">
        <v>531</v>
      </c>
      <c r="AX150" s="109">
        <v>15</v>
      </c>
      <c r="AY150" s="181"/>
      <c r="AZ150" s="181"/>
      <c r="BA150" s="1936" t="str">
        <f>IF(Chestionar!M150="","",Chestionar!M150)</f>
        <v/>
      </c>
      <c r="BB150" s="1936" t="str">
        <f>IF(Chestionar!N150="","",Chestionar!N150)</f>
        <v/>
      </c>
      <c r="BC150" s="1936" t="str">
        <f>IF(Chestionar!O150="","",Chestionar!O150)</f>
        <v/>
      </c>
      <c r="BD150" s="1936" t="str">
        <f>IF(Chestionar!P150="","",Chestionar!P150)</f>
        <v/>
      </c>
      <c r="BE150" s="1937">
        <f>IF(Chestionar!Q150="",0,Chestionar!Q150)</f>
        <v>0</v>
      </c>
      <c r="BR150" s="120" t="s">
        <v>215</v>
      </c>
    </row>
    <row r="151" spans="1:70" ht="19.5" thickTop="1" x14ac:dyDescent="0.25">
      <c r="A151" s="1709">
        <f t="shared" si="50"/>
        <v>0</v>
      </c>
      <c r="B151" s="1709">
        <f t="shared" si="21"/>
        <v>10046011</v>
      </c>
      <c r="C151" s="1002">
        <v>46</v>
      </c>
      <c r="D151" s="1797" t="s">
        <v>447</v>
      </c>
      <c r="E151" s="1002">
        <v>11</v>
      </c>
      <c r="F151" s="1003" t="s">
        <v>4309</v>
      </c>
      <c r="H151" s="1016" t="s">
        <v>345</v>
      </c>
      <c r="I151" s="999" t="s">
        <v>4322</v>
      </c>
      <c r="L151" s="1047">
        <f t="shared" si="51"/>
        <v>0</v>
      </c>
      <c r="M151" s="1000"/>
      <c r="N151" s="1724">
        <f>IF(AND(L151&lt;&gt;0,ISERROR(MATCH(L151,Anexa!D:D,0))=TRUE),1,0)</f>
        <v>0</v>
      </c>
      <c r="O151" s="1000" t="str">
        <f>IF(ISERROR(VLOOKUP(L151,Anexa!D:F,3,FALSE))=TRUE,"",VLOOKUP(L151,Anexa!D:F,3,FALSE))</f>
        <v/>
      </c>
      <c r="P151" s="1000">
        <f t="shared" si="52"/>
        <v>0</v>
      </c>
      <c r="Q151" s="1005">
        <f t="shared" si="53"/>
        <v>0</v>
      </c>
      <c r="R151" s="1000">
        <f>IF(IF(ISERROR(VLOOKUP(L151,Anexa!D:U,16,FALSE))=TRUE,"",VLOOKUP(L151,Anexa!D:U,16,FALSE))="DA",1,0)</f>
        <v>0</v>
      </c>
      <c r="S151" s="1000">
        <f>IF(IF(ISERROR(VLOOKUP(L151,Anexa!D:U,17,FALSE))=TRUE,"",VLOOKUP(L151,Anexa!D:U,17,FALSE))="DA",1,0)</f>
        <v>0</v>
      </c>
      <c r="T151" s="1000">
        <f>IF(IF(ISERROR(VLOOKUP(L151,Anexa!D:W,20,FALSE))=TRUE,"",VLOOKUP(L151,Anexa!D:W,20,FALSE))="DA",BA192,0)</f>
        <v>0</v>
      </c>
      <c r="U151" s="1000">
        <f t="shared" si="55"/>
        <v>0</v>
      </c>
      <c r="V151" s="1000">
        <f t="shared" si="54"/>
        <v>0</v>
      </c>
      <c r="W151" s="1000">
        <f>IF(AND(IF(ISERROR(VLOOKUP(L151,Anexa!D:U,17,FALSE))=TRUE,"",VLOOKUP(L151,Anexa!D:U,17,FALSE))="DA",L151&lt;&gt;4511,L151&lt;&gt;4519,L151&lt;&gt;4540),1,0)</f>
        <v>0</v>
      </c>
      <c r="X151" s="1000"/>
      <c r="Z151" s="1006" t="str">
        <f t="shared" si="56"/>
        <v>Cap.2 Pct.7 Col.B: codurile CAEN trebuie sa apartina nomenclatorului CAEN Rev.2</v>
      </c>
      <c r="AA151" s="2205">
        <f t="shared" si="48"/>
        <v>1</v>
      </c>
      <c r="AB151" s="3036">
        <f t="shared" si="49"/>
        <v>46</v>
      </c>
      <c r="AT151" s="219" t="s">
        <v>10795</v>
      </c>
      <c r="AU151" s="1418" t="s">
        <v>9975</v>
      </c>
      <c r="AV151" s="148">
        <v>2</v>
      </c>
      <c r="AW151" s="148">
        <v>5321</v>
      </c>
      <c r="AX151" s="148">
        <v>0</v>
      </c>
      <c r="AY151" s="1684"/>
      <c r="AZ151" s="1684"/>
      <c r="BA151" s="79" t="s">
        <v>44</v>
      </c>
      <c r="BB151"/>
      <c r="BC151"/>
      <c r="BD151"/>
      <c r="BE151"/>
      <c r="BF151"/>
      <c r="BG151"/>
      <c r="BH151"/>
      <c r="BI151"/>
      <c r="BJ151"/>
      <c r="BK151"/>
      <c r="BL151"/>
      <c r="BM151"/>
      <c r="BN151"/>
      <c r="BO151"/>
      <c r="BP151"/>
      <c r="BQ151"/>
      <c r="BR151" t="s">
        <v>215</v>
      </c>
    </row>
    <row r="152" spans="1:70" x14ac:dyDescent="0.25">
      <c r="A152" s="1709">
        <f t="shared" si="50"/>
        <v>0</v>
      </c>
      <c r="B152" s="1709">
        <f t="shared" si="21"/>
        <v>10046012</v>
      </c>
      <c r="C152" s="1002">
        <v>46</v>
      </c>
      <c r="D152" s="1797" t="s">
        <v>447</v>
      </c>
      <c r="E152" s="1002">
        <v>12</v>
      </c>
      <c r="F152" s="1003" t="s">
        <v>4309</v>
      </c>
      <c r="H152" s="1016" t="s">
        <v>345</v>
      </c>
      <c r="I152" s="999" t="s">
        <v>4323</v>
      </c>
      <c r="L152" s="1047">
        <f t="shared" si="51"/>
        <v>0</v>
      </c>
      <c r="M152" s="1000"/>
      <c r="N152" s="1724">
        <f>IF(AND(L152&lt;&gt;0,ISERROR(MATCH(L152,Anexa!D:D,0))=TRUE),1,0)</f>
        <v>0</v>
      </c>
      <c r="O152" s="1000" t="str">
        <f>IF(ISERROR(VLOOKUP(L152,Anexa!D:F,3,FALSE))=TRUE,"",VLOOKUP(L152,Anexa!D:F,3,FALSE))</f>
        <v/>
      </c>
      <c r="P152" s="1000">
        <f t="shared" si="52"/>
        <v>0</v>
      </c>
      <c r="Q152" s="1005">
        <f t="shared" si="53"/>
        <v>0</v>
      </c>
      <c r="R152" s="1000">
        <f>IF(IF(ISERROR(VLOOKUP(L152,Anexa!D:U,16,FALSE))=TRUE,"",VLOOKUP(L152,Anexa!D:U,16,FALSE))="DA",1,0)</f>
        <v>0</v>
      </c>
      <c r="S152" s="1000">
        <f>IF(IF(ISERROR(VLOOKUP(L152,Anexa!D:U,17,FALSE))=TRUE,"",VLOOKUP(L152,Anexa!D:U,17,FALSE))="DA",1,0)</f>
        <v>0</v>
      </c>
      <c r="T152" s="1000">
        <f>IF(IF(ISERROR(VLOOKUP(L152,Anexa!D:W,20,FALSE))=TRUE,"",VLOOKUP(L152,Anexa!D:W,20,FALSE))="DA",BA193,0)</f>
        <v>0</v>
      </c>
      <c r="U152" s="1000">
        <f t="shared" si="55"/>
        <v>0</v>
      </c>
      <c r="V152" s="1000">
        <f t="shared" si="54"/>
        <v>0</v>
      </c>
      <c r="W152" s="1000">
        <f>IF(AND(IF(ISERROR(VLOOKUP(L152,Anexa!D:U,17,FALSE))=TRUE,"",VLOOKUP(L152,Anexa!D:U,17,FALSE))="DA",L152&lt;&gt;4511,L152&lt;&gt;4519,L152&lt;&gt;4540),1,0)</f>
        <v>0</v>
      </c>
      <c r="X152" s="1000"/>
      <c r="Z152" s="1006" t="str">
        <f t="shared" si="56"/>
        <v>Cap.2 Pct.7 Col.B: codurile CAEN trebuie sa apartina nomenclatorului CAEN Rev.2</v>
      </c>
      <c r="AA152" s="2205">
        <f t="shared" si="48"/>
        <v>1</v>
      </c>
      <c r="AB152" s="3036">
        <f t="shared" si="49"/>
        <v>46</v>
      </c>
      <c r="AT152" s="80" t="s">
        <v>10779</v>
      </c>
      <c r="AU152" s="1430" t="s">
        <v>9975</v>
      </c>
      <c r="AV152" s="83">
        <v>2</v>
      </c>
      <c r="AW152" s="85">
        <v>5321</v>
      </c>
      <c r="AX152" s="95">
        <v>1</v>
      </c>
      <c r="AY152" s="189"/>
      <c r="AZ152" s="189"/>
      <c r="BA152" s="1938">
        <f>IF(Chestionar!M152="",0,Chestionar!M152)</f>
        <v>0</v>
      </c>
      <c r="BB152"/>
      <c r="BC152"/>
      <c r="BD152"/>
      <c r="BE152"/>
      <c r="BF152"/>
      <c r="BG152"/>
      <c r="BH152"/>
      <c r="BI152"/>
      <c r="BJ152"/>
      <c r="BK152"/>
      <c r="BL152"/>
      <c r="BM152"/>
      <c r="BN152"/>
      <c r="BO152"/>
      <c r="BP152"/>
      <c r="BQ152"/>
      <c r="BR152" t="s">
        <v>215</v>
      </c>
    </row>
    <row r="153" spans="1:70" ht="15.75" thickBot="1" x14ac:dyDescent="0.3">
      <c r="A153" s="1709">
        <f t="shared" si="50"/>
        <v>0</v>
      </c>
      <c r="B153" s="1709">
        <f t="shared" si="21"/>
        <v>10046013</v>
      </c>
      <c r="C153" s="1002">
        <v>46</v>
      </c>
      <c r="D153" s="1797" t="s">
        <v>447</v>
      </c>
      <c r="E153" s="1002">
        <v>13</v>
      </c>
      <c r="F153" s="1003" t="s">
        <v>4309</v>
      </c>
      <c r="H153" s="1016" t="s">
        <v>345</v>
      </c>
      <c r="I153" s="999" t="s">
        <v>4324</v>
      </c>
      <c r="L153" s="1047">
        <f t="shared" si="51"/>
        <v>0</v>
      </c>
      <c r="M153" s="1000"/>
      <c r="N153" s="1724">
        <f>IF(AND(L153&lt;&gt;0,ISERROR(MATCH(L153,Anexa!D:D,0))=TRUE),1,0)</f>
        <v>0</v>
      </c>
      <c r="O153" s="1000" t="str">
        <f>IF(ISERROR(VLOOKUP(L153,Anexa!D:F,3,FALSE))=TRUE,"",VLOOKUP(L153,Anexa!D:F,3,FALSE))</f>
        <v/>
      </c>
      <c r="P153" s="1000">
        <f t="shared" si="52"/>
        <v>0</v>
      </c>
      <c r="Q153" s="1005">
        <f t="shared" si="53"/>
        <v>0</v>
      </c>
      <c r="R153" s="1000">
        <f>IF(IF(ISERROR(VLOOKUP(L153,Anexa!D:U,16,FALSE))=TRUE,"",VLOOKUP(L153,Anexa!D:U,16,FALSE))="DA",1,0)</f>
        <v>0</v>
      </c>
      <c r="S153" s="1000">
        <f>IF(IF(ISERROR(VLOOKUP(L153,Anexa!D:U,17,FALSE))=TRUE,"",VLOOKUP(L153,Anexa!D:U,17,FALSE))="DA",1,0)</f>
        <v>0</v>
      </c>
      <c r="T153" s="1000">
        <f>IF(IF(ISERROR(VLOOKUP(L153,Anexa!D:W,20,FALSE))=TRUE,"",VLOOKUP(L153,Anexa!D:W,20,FALSE))="DA",BA194,0)</f>
        <v>0</v>
      </c>
      <c r="U153" s="1000">
        <f t="shared" si="55"/>
        <v>0</v>
      </c>
      <c r="V153" s="1000">
        <f t="shared" si="54"/>
        <v>0</v>
      </c>
      <c r="W153" s="1000">
        <f>IF(AND(IF(ISERROR(VLOOKUP(L153,Anexa!D:U,17,FALSE))=TRUE,"",VLOOKUP(L153,Anexa!D:U,17,FALSE))="DA",L153&lt;&gt;4511,L153&lt;&gt;4519,L153&lt;&gt;4540),1,0)</f>
        <v>0</v>
      </c>
      <c r="X153" s="1000"/>
      <c r="Z153" s="1006" t="str">
        <f t="shared" si="56"/>
        <v>Cap.2 Pct.7 Col.B: codurile CAEN trebuie sa apartina nomenclatorului CAEN Rev.2</v>
      </c>
      <c r="AA153" s="2205">
        <f t="shared" si="48"/>
        <v>1</v>
      </c>
      <c r="AB153" s="3036">
        <f t="shared" si="49"/>
        <v>46</v>
      </c>
      <c r="AT153" s="81" t="s">
        <v>10780</v>
      </c>
      <c r="AU153" s="1431" t="s">
        <v>9975</v>
      </c>
      <c r="AV153" s="82">
        <v>2</v>
      </c>
      <c r="AW153" s="84">
        <v>5321</v>
      </c>
      <c r="AX153" s="96">
        <v>2</v>
      </c>
      <c r="AY153" s="288"/>
      <c r="AZ153" s="288"/>
      <c r="BA153" s="1939">
        <f>IF(Chestionar!M153="",0,Chestionar!M153)</f>
        <v>0</v>
      </c>
      <c r="BB153"/>
      <c r="BC153"/>
      <c r="BD153"/>
      <c r="BE153"/>
      <c r="BF153"/>
      <c r="BG153"/>
      <c r="BH153"/>
      <c r="BI153"/>
      <c r="BJ153"/>
      <c r="BK153"/>
      <c r="BL153"/>
      <c r="BM153"/>
      <c r="BN153"/>
      <c r="BO153"/>
      <c r="BP153"/>
      <c r="BQ153"/>
      <c r="BR153" t="s">
        <v>215</v>
      </c>
    </row>
    <row r="154" spans="1:70" ht="19.5" thickTop="1" x14ac:dyDescent="0.25">
      <c r="A154" s="1709">
        <f t="shared" si="50"/>
        <v>0</v>
      </c>
      <c r="B154" s="1709">
        <f t="shared" si="21"/>
        <v>10046014</v>
      </c>
      <c r="C154" s="1002">
        <v>46</v>
      </c>
      <c r="D154" s="1797" t="s">
        <v>447</v>
      </c>
      <c r="E154" s="1002">
        <v>14</v>
      </c>
      <c r="F154" s="1003" t="s">
        <v>4309</v>
      </c>
      <c r="H154" s="1016" t="s">
        <v>345</v>
      </c>
      <c r="I154" s="999" t="s">
        <v>4325</v>
      </c>
      <c r="L154" s="1047">
        <f t="shared" si="51"/>
        <v>0</v>
      </c>
      <c r="M154" s="1000"/>
      <c r="N154" s="1724">
        <f>IF(AND(L154&lt;&gt;0,ISERROR(MATCH(L154,Anexa!D:D,0))=TRUE),1,0)</f>
        <v>0</v>
      </c>
      <c r="O154" s="1000" t="str">
        <f>IF(ISERROR(VLOOKUP(L154,Anexa!D:F,3,FALSE))=TRUE,"",VLOOKUP(L154,Anexa!D:F,3,FALSE))</f>
        <v/>
      </c>
      <c r="P154" s="1000">
        <f t="shared" si="52"/>
        <v>0</v>
      </c>
      <c r="Q154" s="1005">
        <f t="shared" si="53"/>
        <v>0</v>
      </c>
      <c r="R154" s="1000">
        <f>IF(IF(ISERROR(VLOOKUP(L154,Anexa!D:U,16,FALSE))=TRUE,"",VLOOKUP(L154,Anexa!D:U,16,FALSE))="DA",1,0)</f>
        <v>0</v>
      </c>
      <c r="S154" s="1000">
        <f>IF(IF(ISERROR(VLOOKUP(L154,Anexa!D:U,17,FALSE))=TRUE,"",VLOOKUP(L154,Anexa!D:U,17,FALSE))="DA",1,0)</f>
        <v>0</v>
      </c>
      <c r="T154" s="1000">
        <f>IF(IF(ISERROR(VLOOKUP(L154,Anexa!D:W,20,FALSE))=TRUE,"",VLOOKUP(L154,Anexa!D:W,20,FALSE))="DA",BA195,0)</f>
        <v>0</v>
      </c>
      <c r="U154" s="1000">
        <f t="shared" si="55"/>
        <v>0</v>
      </c>
      <c r="V154" s="1000">
        <f t="shared" si="54"/>
        <v>0</v>
      </c>
      <c r="W154" s="1000">
        <f>IF(AND(IF(ISERROR(VLOOKUP(L154,Anexa!D:U,17,FALSE))=TRUE,"",VLOOKUP(L154,Anexa!D:U,17,FALSE))="DA",L154&lt;&gt;4511,L154&lt;&gt;4519,L154&lt;&gt;4540),1,0)</f>
        <v>0</v>
      </c>
      <c r="X154" s="1000"/>
      <c r="Z154" s="1006" t="str">
        <f t="shared" si="56"/>
        <v>Cap.2 Pct.7 Col.B: codurile CAEN trebuie sa apartina nomenclatorului CAEN Rev.2</v>
      </c>
      <c r="AA154" s="2205">
        <f t="shared" si="48"/>
        <v>1</v>
      </c>
      <c r="AB154" s="3036">
        <f t="shared" si="49"/>
        <v>46</v>
      </c>
      <c r="AT154" s="219" t="s">
        <v>9982</v>
      </c>
      <c r="AU154" s="1418" t="s">
        <v>9975</v>
      </c>
      <c r="AV154" s="148">
        <v>2</v>
      </c>
      <c r="AW154" s="148">
        <v>532</v>
      </c>
      <c r="AX154" s="148">
        <v>0</v>
      </c>
      <c r="AY154" s="1684"/>
      <c r="AZ154" s="1684"/>
      <c r="BA154" s="179" t="s">
        <v>410</v>
      </c>
      <c r="BB154" s="179" t="s">
        <v>20</v>
      </c>
      <c r="BC154" s="179" t="s">
        <v>10772</v>
      </c>
      <c r="BD154" s="179" t="s">
        <v>9972</v>
      </c>
      <c r="BE154" s="180" t="s">
        <v>322</v>
      </c>
      <c r="BF154" s="375"/>
      <c r="BG154" s="375"/>
      <c r="BR154" s="120" t="s">
        <v>215</v>
      </c>
    </row>
    <row r="155" spans="1:70" x14ac:dyDescent="0.25">
      <c r="A155" s="1709">
        <f t="shared" si="50"/>
        <v>0</v>
      </c>
      <c r="B155" s="1709">
        <f t="shared" si="21"/>
        <v>10046015</v>
      </c>
      <c r="C155" s="1002">
        <v>46</v>
      </c>
      <c r="D155" s="1797" t="s">
        <v>447</v>
      </c>
      <c r="E155" s="1002">
        <v>15</v>
      </c>
      <c r="F155" s="1003" t="s">
        <v>4309</v>
      </c>
      <c r="H155" s="1016" t="s">
        <v>345</v>
      </c>
      <c r="I155" s="999" t="s">
        <v>4326</v>
      </c>
      <c r="L155" s="1047">
        <f t="shared" si="51"/>
        <v>0</v>
      </c>
      <c r="M155" s="1000"/>
      <c r="N155" s="1724">
        <f>IF(AND(L155&lt;&gt;0,ISERROR(MATCH(L155,Anexa!D:D,0))=TRUE),1,0)</f>
        <v>0</v>
      </c>
      <c r="O155" s="1000" t="str">
        <f>IF(ISERROR(VLOOKUP(L155,Anexa!D:F,3,FALSE))=TRUE,"",VLOOKUP(L155,Anexa!D:F,3,FALSE))</f>
        <v/>
      </c>
      <c r="P155" s="1000">
        <f t="shared" si="52"/>
        <v>0</v>
      </c>
      <c r="Q155" s="1005">
        <f t="shared" si="53"/>
        <v>0</v>
      </c>
      <c r="R155" s="1000">
        <f>IF(IF(ISERROR(VLOOKUP(L155,Anexa!D:U,16,FALSE))=TRUE,"",VLOOKUP(L155,Anexa!D:U,16,FALSE))="DA",1,0)</f>
        <v>0</v>
      </c>
      <c r="S155" s="1000">
        <f>IF(IF(ISERROR(VLOOKUP(L155,Anexa!D:U,17,FALSE))=TRUE,"",VLOOKUP(L155,Anexa!D:U,17,FALSE))="DA",1,0)</f>
        <v>0</v>
      </c>
      <c r="T155" s="1000">
        <f>IF(IF(ISERROR(VLOOKUP(L155,Anexa!D:W,20,FALSE))=TRUE,"",VLOOKUP(L155,Anexa!D:W,20,FALSE))="DA",BA196,0)</f>
        <v>0</v>
      </c>
      <c r="U155" s="1000">
        <f t="shared" si="55"/>
        <v>0</v>
      </c>
      <c r="V155" s="1000">
        <f t="shared" si="54"/>
        <v>0</v>
      </c>
      <c r="W155" s="1000">
        <f>IF(AND(IF(ISERROR(VLOOKUP(L155,Anexa!D:U,17,FALSE))=TRUE,"",VLOOKUP(L155,Anexa!D:U,17,FALSE))="DA",L155&lt;&gt;4511,L155&lt;&gt;4519,L155&lt;&gt;4540),1,0)</f>
        <v>0</v>
      </c>
      <c r="X155" s="1000"/>
      <c r="Z155" s="1006" t="str">
        <f t="shared" si="56"/>
        <v>Cap.2 Pct.7 Col.B: codurile CAEN trebuie sa apartina nomenclatorului CAEN Rev.2</v>
      </c>
      <c r="AA155" s="2205">
        <f t="shared" si="48"/>
        <v>1</v>
      </c>
      <c r="AB155" s="3036">
        <f t="shared" si="49"/>
        <v>46</v>
      </c>
      <c r="AT155" s="141" t="s">
        <v>9984</v>
      </c>
      <c r="AU155" s="1417" t="s">
        <v>9975</v>
      </c>
      <c r="AV155" s="142">
        <v>2</v>
      </c>
      <c r="AW155" s="143">
        <v>532</v>
      </c>
      <c r="AX155" s="144">
        <v>1</v>
      </c>
      <c r="AY155" s="288"/>
      <c r="AZ155" s="288"/>
      <c r="BA155" s="1934" t="str">
        <f>IF(Chestionar!M155="","",Chestionar!M155)</f>
        <v/>
      </c>
      <c r="BB155" s="1934" t="str">
        <f>IF(Chestionar!N155="","",Chestionar!N155)</f>
        <v/>
      </c>
      <c r="BC155" s="1934" t="str">
        <f>IF(Chestionar!O155="","",Chestionar!O155)</f>
        <v/>
      </c>
      <c r="BD155" s="1934" t="str">
        <f>IF(Chestionar!P155="","",Chestionar!P155)</f>
        <v/>
      </c>
      <c r="BE155" s="1935">
        <f>IF(Chestionar!Q155="",0,Chestionar!Q155)</f>
        <v>0</v>
      </c>
      <c r="BR155" s="120" t="s">
        <v>215</v>
      </c>
    </row>
    <row r="156" spans="1:70" x14ac:dyDescent="0.25">
      <c r="A156" s="1709">
        <f t="shared" si="50"/>
        <v>0</v>
      </c>
      <c r="B156" s="1709">
        <f t="shared" si="21"/>
        <v>10046016</v>
      </c>
      <c r="C156" s="1002">
        <v>46</v>
      </c>
      <c r="D156" s="1797" t="s">
        <v>447</v>
      </c>
      <c r="E156" s="1002">
        <v>16</v>
      </c>
      <c r="F156" s="1003" t="s">
        <v>4309</v>
      </c>
      <c r="H156" s="1016" t="s">
        <v>345</v>
      </c>
      <c r="I156" s="999" t="s">
        <v>4327</v>
      </c>
      <c r="L156" s="1047">
        <f t="shared" si="51"/>
        <v>0</v>
      </c>
      <c r="M156" s="1000"/>
      <c r="N156" s="1724">
        <f>IF(AND(L156&lt;&gt;0,ISERROR(MATCH(L156,Anexa!D:D,0))=TRUE),1,0)</f>
        <v>0</v>
      </c>
      <c r="O156" s="1000" t="str">
        <f>IF(ISERROR(VLOOKUP(L156,Anexa!D:F,3,FALSE))=TRUE,"",VLOOKUP(L156,Anexa!D:F,3,FALSE))</f>
        <v/>
      </c>
      <c r="P156" s="1000">
        <f t="shared" si="52"/>
        <v>0</v>
      </c>
      <c r="Q156" s="1005">
        <f t="shared" si="53"/>
        <v>0</v>
      </c>
      <c r="R156" s="1000">
        <f>IF(IF(ISERROR(VLOOKUP(L156,Anexa!D:U,16,FALSE))=TRUE,"",VLOOKUP(L156,Anexa!D:U,16,FALSE))="DA",1,0)</f>
        <v>0</v>
      </c>
      <c r="S156" s="1000">
        <f>IF(IF(ISERROR(VLOOKUP(L156,Anexa!D:U,17,FALSE))=TRUE,"",VLOOKUP(L156,Anexa!D:U,17,FALSE))="DA",1,0)</f>
        <v>0</v>
      </c>
      <c r="T156" s="1000">
        <f>IF(IF(ISERROR(VLOOKUP(L156,Anexa!D:W,20,FALSE))=TRUE,"",VLOOKUP(L156,Anexa!D:W,20,FALSE))="DA",BA197,0)</f>
        <v>0</v>
      </c>
      <c r="U156" s="1000">
        <f t="shared" si="55"/>
        <v>0</v>
      </c>
      <c r="V156" s="1000">
        <f t="shared" si="54"/>
        <v>0</v>
      </c>
      <c r="W156" s="1000">
        <f>IF(AND(IF(ISERROR(VLOOKUP(L156,Anexa!D:U,17,FALSE))=TRUE,"",VLOOKUP(L156,Anexa!D:U,17,FALSE))="DA",L156&lt;&gt;4511,L156&lt;&gt;4519,L156&lt;&gt;4540),1,0)</f>
        <v>0</v>
      </c>
      <c r="X156" s="1000"/>
      <c r="Z156" s="1006" t="str">
        <f t="shared" si="56"/>
        <v>Cap.2 Pct.7 Col.B: codurile CAEN trebuie sa apartina nomenclatorului CAEN Rev.2</v>
      </c>
      <c r="AA156" s="2205">
        <f t="shared" si="48"/>
        <v>1</v>
      </c>
      <c r="AB156" s="3036">
        <f t="shared" si="49"/>
        <v>46</v>
      </c>
      <c r="AT156" s="141" t="s">
        <v>9985</v>
      </c>
      <c r="AU156" s="1417" t="s">
        <v>9975</v>
      </c>
      <c r="AV156" s="142">
        <v>2</v>
      </c>
      <c r="AW156" s="143">
        <v>532</v>
      </c>
      <c r="AX156" s="144">
        <v>2</v>
      </c>
      <c r="AY156" s="288"/>
      <c r="AZ156" s="288"/>
      <c r="BA156" s="1934" t="str">
        <f>IF(Chestionar!M156="","",Chestionar!M156)</f>
        <v/>
      </c>
      <c r="BB156" s="1934" t="str">
        <f>IF(Chestionar!N156="","",Chestionar!N156)</f>
        <v/>
      </c>
      <c r="BC156" s="1934" t="str">
        <f>IF(Chestionar!O156="","",Chestionar!O156)</f>
        <v/>
      </c>
      <c r="BD156" s="1934" t="str">
        <f>IF(Chestionar!P156="","",Chestionar!P156)</f>
        <v/>
      </c>
      <c r="BE156" s="1935">
        <f>IF(Chestionar!Q156="",0,Chestionar!Q156)</f>
        <v>0</v>
      </c>
      <c r="BR156" s="120" t="s">
        <v>215</v>
      </c>
    </row>
    <row r="157" spans="1:70" x14ac:dyDescent="0.25">
      <c r="A157" s="1709">
        <f t="shared" si="50"/>
        <v>0</v>
      </c>
      <c r="B157" s="1709">
        <f t="shared" si="21"/>
        <v>10046017</v>
      </c>
      <c r="C157" s="1002">
        <v>46</v>
      </c>
      <c r="D157" s="1797" t="s">
        <v>447</v>
      </c>
      <c r="E157" s="1002">
        <v>17</v>
      </c>
      <c r="F157" s="1003" t="s">
        <v>4309</v>
      </c>
      <c r="H157" s="1016" t="s">
        <v>345</v>
      </c>
      <c r="I157" s="999" t="s">
        <v>4328</v>
      </c>
      <c r="L157" s="1047">
        <f t="shared" si="51"/>
        <v>0</v>
      </c>
      <c r="M157" s="1000"/>
      <c r="N157" s="1724">
        <f>IF(AND(L157&lt;&gt;0,ISERROR(MATCH(L157,Anexa!D:D,0))=TRUE),1,0)</f>
        <v>0</v>
      </c>
      <c r="O157" s="1000" t="str">
        <f>IF(ISERROR(VLOOKUP(L157,Anexa!D:F,3,FALSE))=TRUE,"",VLOOKUP(L157,Anexa!D:F,3,FALSE))</f>
        <v/>
      </c>
      <c r="P157" s="1000">
        <f t="shared" si="52"/>
        <v>0</v>
      </c>
      <c r="Q157" s="1005">
        <f t="shared" si="53"/>
        <v>0</v>
      </c>
      <c r="R157" s="1000">
        <f>IF(IF(ISERROR(VLOOKUP(L157,Anexa!D:U,16,FALSE))=TRUE,"",VLOOKUP(L157,Anexa!D:U,16,FALSE))="DA",1,0)</f>
        <v>0</v>
      </c>
      <c r="S157" s="1000">
        <f>IF(IF(ISERROR(VLOOKUP(L157,Anexa!D:U,17,FALSE))=TRUE,"",VLOOKUP(L157,Anexa!D:U,17,FALSE))="DA",1,0)</f>
        <v>0</v>
      </c>
      <c r="T157" s="1000">
        <f>IF(IF(ISERROR(VLOOKUP(L157,Anexa!D:W,20,FALSE))=TRUE,"",VLOOKUP(L157,Anexa!D:W,20,FALSE))="DA",BA198,0)</f>
        <v>0</v>
      </c>
      <c r="U157" s="1000">
        <f t="shared" si="55"/>
        <v>0</v>
      </c>
      <c r="V157" s="1000">
        <f t="shared" si="54"/>
        <v>0</v>
      </c>
      <c r="W157" s="1000">
        <f>IF(AND(IF(ISERROR(VLOOKUP(L157,Anexa!D:U,17,FALSE))=TRUE,"",VLOOKUP(L157,Anexa!D:U,17,FALSE))="DA",L157&lt;&gt;4511,L157&lt;&gt;4519,L157&lt;&gt;4540),1,0)</f>
        <v>0</v>
      </c>
      <c r="X157" s="1000"/>
      <c r="Z157" s="1006" t="str">
        <f t="shared" si="56"/>
        <v>Cap.2 Pct.7 Col.B: codurile CAEN trebuie sa apartina nomenclatorului CAEN Rev.2</v>
      </c>
      <c r="AA157" s="2205">
        <f t="shared" si="48"/>
        <v>1</v>
      </c>
      <c r="AB157" s="3036">
        <f t="shared" si="49"/>
        <v>46</v>
      </c>
      <c r="AT157" s="141" t="s">
        <v>9986</v>
      </c>
      <c r="AU157" s="1417" t="s">
        <v>9975</v>
      </c>
      <c r="AV157" s="142">
        <v>2</v>
      </c>
      <c r="AW157" s="143">
        <v>532</v>
      </c>
      <c r="AX157" s="144">
        <v>3</v>
      </c>
      <c r="AY157" s="288"/>
      <c r="AZ157" s="288"/>
      <c r="BA157" s="1934" t="str">
        <f>IF(Chestionar!M157="","",Chestionar!M157)</f>
        <v/>
      </c>
      <c r="BB157" s="1934" t="str">
        <f>IF(Chestionar!N157="","",Chestionar!N157)</f>
        <v/>
      </c>
      <c r="BC157" s="1934" t="str">
        <f>IF(Chestionar!O157="","",Chestionar!O157)</f>
        <v/>
      </c>
      <c r="BD157" s="1934" t="str">
        <f>IF(Chestionar!P157="","",Chestionar!P157)</f>
        <v/>
      </c>
      <c r="BE157" s="1935">
        <f>IF(Chestionar!Q157="",0,Chestionar!Q157)</f>
        <v>0</v>
      </c>
      <c r="BR157" s="120" t="s">
        <v>215</v>
      </c>
    </row>
    <row r="158" spans="1:70" x14ac:dyDescent="0.25">
      <c r="A158" s="1709">
        <f t="shared" si="50"/>
        <v>0</v>
      </c>
      <c r="B158" s="1709">
        <f t="shared" si="21"/>
        <v>10046018</v>
      </c>
      <c r="C158" s="1002">
        <v>46</v>
      </c>
      <c r="D158" s="1797" t="s">
        <v>447</v>
      </c>
      <c r="E158" s="1002">
        <v>18</v>
      </c>
      <c r="F158" s="1003" t="s">
        <v>4309</v>
      </c>
      <c r="H158" s="1016" t="s">
        <v>345</v>
      </c>
      <c r="I158" s="999" t="s">
        <v>4329</v>
      </c>
      <c r="L158" s="1047">
        <f t="shared" si="51"/>
        <v>0</v>
      </c>
      <c r="M158" s="1000"/>
      <c r="N158" s="1724">
        <f>IF(AND(L158&lt;&gt;0,ISERROR(MATCH(L158,Anexa!D:D,0))=TRUE),1,0)</f>
        <v>0</v>
      </c>
      <c r="O158" s="1000" t="str">
        <f>IF(ISERROR(VLOOKUP(L158,Anexa!D:F,3,FALSE))=TRUE,"",VLOOKUP(L158,Anexa!D:F,3,FALSE))</f>
        <v/>
      </c>
      <c r="P158" s="1000">
        <f t="shared" si="52"/>
        <v>0</v>
      </c>
      <c r="Q158" s="1005">
        <f t="shared" si="53"/>
        <v>0</v>
      </c>
      <c r="R158" s="1000">
        <f>IF(IF(ISERROR(VLOOKUP(L158,Anexa!D:U,16,FALSE))=TRUE,"",VLOOKUP(L158,Anexa!D:U,16,FALSE))="DA",1,0)</f>
        <v>0</v>
      </c>
      <c r="S158" s="1000">
        <f>IF(IF(ISERROR(VLOOKUP(L158,Anexa!D:U,17,FALSE))=TRUE,"",VLOOKUP(L158,Anexa!D:U,17,FALSE))="DA",1,0)</f>
        <v>0</v>
      </c>
      <c r="T158" s="1000">
        <f>IF(IF(ISERROR(VLOOKUP(L158,Anexa!D:W,20,FALSE))=TRUE,"",VLOOKUP(L158,Anexa!D:W,20,FALSE))="DA",BA199,0)</f>
        <v>0</v>
      </c>
      <c r="U158" s="1000">
        <f t="shared" si="55"/>
        <v>0</v>
      </c>
      <c r="V158" s="1000">
        <f t="shared" si="54"/>
        <v>0</v>
      </c>
      <c r="W158" s="1000">
        <f>IF(AND(IF(ISERROR(VLOOKUP(L158,Anexa!D:U,17,FALSE))=TRUE,"",VLOOKUP(L158,Anexa!D:U,17,FALSE))="DA",L158&lt;&gt;4511,L158&lt;&gt;4519,L158&lt;&gt;4540),1,0)</f>
        <v>0</v>
      </c>
      <c r="X158" s="1000"/>
      <c r="Z158" s="1006" t="str">
        <f t="shared" si="56"/>
        <v>Cap.2 Pct.7 Col.B: codurile CAEN trebuie sa apartina nomenclatorului CAEN Rev.2</v>
      </c>
      <c r="AA158" s="2205">
        <f t="shared" si="48"/>
        <v>1</v>
      </c>
      <c r="AB158" s="3036">
        <f t="shared" si="49"/>
        <v>46</v>
      </c>
      <c r="AT158" s="141" t="s">
        <v>9987</v>
      </c>
      <c r="AU158" s="1417" t="s">
        <v>9975</v>
      </c>
      <c r="AV158" s="142">
        <v>2</v>
      </c>
      <c r="AW158" s="143">
        <v>532</v>
      </c>
      <c r="AX158" s="144">
        <v>4</v>
      </c>
      <c r="AY158" s="288"/>
      <c r="AZ158" s="288"/>
      <c r="BA158" s="1934" t="str">
        <f>IF(Chestionar!M158="","",Chestionar!M158)</f>
        <v/>
      </c>
      <c r="BB158" s="1934" t="str">
        <f>IF(Chestionar!N158="","",Chestionar!N158)</f>
        <v/>
      </c>
      <c r="BC158" s="1934" t="str">
        <f>IF(Chestionar!O158="","",Chestionar!O158)</f>
        <v/>
      </c>
      <c r="BD158" s="1934" t="str">
        <f>IF(Chestionar!P158="","",Chestionar!P158)</f>
        <v/>
      </c>
      <c r="BE158" s="1935">
        <f>IF(Chestionar!Q158="",0,Chestionar!Q158)</f>
        <v>0</v>
      </c>
      <c r="BR158" s="120" t="s">
        <v>215</v>
      </c>
    </row>
    <row r="159" spans="1:70" x14ac:dyDescent="0.25">
      <c r="A159" s="1709">
        <f t="shared" si="50"/>
        <v>0</v>
      </c>
      <c r="B159" s="1709">
        <f t="shared" si="21"/>
        <v>10046019</v>
      </c>
      <c r="C159" s="1002">
        <v>46</v>
      </c>
      <c r="D159" s="1797" t="s">
        <v>447</v>
      </c>
      <c r="E159" s="1002">
        <v>19</v>
      </c>
      <c r="F159" s="1003" t="s">
        <v>4309</v>
      </c>
      <c r="H159" s="1016" t="s">
        <v>345</v>
      </c>
      <c r="I159" s="999" t="s">
        <v>4330</v>
      </c>
      <c r="L159" s="1047">
        <f t="shared" si="51"/>
        <v>0</v>
      </c>
      <c r="M159" s="1000"/>
      <c r="N159" s="1724">
        <f>IF(AND(L159&lt;&gt;0,ISERROR(MATCH(L159,Anexa!D:D,0))=TRUE),1,0)</f>
        <v>0</v>
      </c>
      <c r="O159" s="1000" t="str">
        <f>IF(ISERROR(VLOOKUP(L159,Anexa!D:F,3,FALSE))=TRUE,"",VLOOKUP(L159,Anexa!D:F,3,FALSE))</f>
        <v/>
      </c>
      <c r="P159" s="1000">
        <f t="shared" si="52"/>
        <v>0</v>
      </c>
      <c r="Q159" s="1005">
        <f t="shared" si="53"/>
        <v>0</v>
      </c>
      <c r="R159" s="1000">
        <f>IF(IF(ISERROR(VLOOKUP(L159,Anexa!D:U,16,FALSE))=TRUE,"",VLOOKUP(L159,Anexa!D:U,16,FALSE))="DA",1,0)</f>
        <v>0</v>
      </c>
      <c r="S159" s="1000">
        <f>IF(IF(ISERROR(VLOOKUP(L159,Anexa!D:U,17,FALSE))=TRUE,"",VLOOKUP(L159,Anexa!D:U,17,FALSE))="DA",1,0)</f>
        <v>0</v>
      </c>
      <c r="T159" s="1000">
        <f>IF(IF(ISERROR(VLOOKUP(L159,Anexa!D:W,20,FALSE))=TRUE,"",VLOOKUP(L159,Anexa!D:W,20,FALSE))="DA",BA200,0)</f>
        <v>0</v>
      </c>
      <c r="U159" s="1000">
        <f t="shared" si="55"/>
        <v>0</v>
      </c>
      <c r="V159" s="1000">
        <f t="shared" si="54"/>
        <v>0</v>
      </c>
      <c r="W159" s="1000">
        <f>IF(AND(IF(ISERROR(VLOOKUP(L159,Anexa!D:U,17,FALSE))=TRUE,"",VLOOKUP(L159,Anexa!D:U,17,FALSE))="DA",L159&lt;&gt;4511,L159&lt;&gt;4519,L159&lt;&gt;4540),1,0)</f>
        <v>0</v>
      </c>
      <c r="X159" s="1000"/>
      <c r="Z159" s="1006" t="str">
        <f t="shared" si="56"/>
        <v>Cap.2 Pct.7 Col.B: codurile CAEN trebuie sa apartina nomenclatorului CAEN Rev.2</v>
      </c>
      <c r="AA159" s="2205">
        <f t="shared" si="48"/>
        <v>1</v>
      </c>
      <c r="AB159" s="3036">
        <f t="shared" si="49"/>
        <v>46</v>
      </c>
      <c r="AT159" s="141" t="s">
        <v>9988</v>
      </c>
      <c r="AU159" s="1417" t="s">
        <v>9975</v>
      </c>
      <c r="AV159" s="142">
        <v>2</v>
      </c>
      <c r="AW159" s="143">
        <v>532</v>
      </c>
      <c r="AX159" s="144">
        <v>5</v>
      </c>
      <c r="AY159" s="288"/>
      <c r="AZ159" s="288"/>
      <c r="BA159" s="1934" t="str">
        <f>IF(Chestionar!M159="","",Chestionar!M159)</f>
        <v/>
      </c>
      <c r="BB159" s="1934" t="str">
        <f>IF(Chestionar!N159="","",Chestionar!N159)</f>
        <v/>
      </c>
      <c r="BC159" s="1934" t="str">
        <f>IF(Chestionar!O159="","",Chestionar!O159)</f>
        <v/>
      </c>
      <c r="BD159" s="1934" t="str">
        <f>IF(Chestionar!P159="","",Chestionar!P159)</f>
        <v/>
      </c>
      <c r="BE159" s="1935">
        <f>IF(Chestionar!Q159="",0,Chestionar!Q159)</f>
        <v>0</v>
      </c>
      <c r="BR159" s="120" t="s">
        <v>215</v>
      </c>
    </row>
    <row r="160" spans="1:70" x14ac:dyDescent="0.25">
      <c r="A160" s="1709">
        <f t="shared" si="50"/>
        <v>0</v>
      </c>
      <c r="B160" s="1709">
        <f t="shared" si="21"/>
        <v>10046020</v>
      </c>
      <c r="C160" s="1002">
        <v>46</v>
      </c>
      <c r="D160" s="1797" t="s">
        <v>447</v>
      </c>
      <c r="E160" s="1002">
        <v>20</v>
      </c>
      <c r="F160" s="1003" t="s">
        <v>4309</v>
      </c>
      <c r="H160" s="1016" t="s">
        <v>345</v>
      </c>
      <c r="I160" s="999" t="s">
        <v>4331</v>
      </c>
      <c r="L160" s="1047">
        <f t="shared" si="51"/>
        <v>0</v>
      </c>
      <c r="M160" s="1000"/>
      <c r="N160" s="1724">
        <f>IF(AND(L160&lt;&gt;0,ISERROR(MATCH(L160,Anexa!D:D,0))=TRUE),1,0)</f>
        <v>0</v>
      </c>
      <c r="O160" s="1000" t="str">
        <f>IF(ISERROR(VLOOKUP(L160,Anexa!D:F,3,FALSE))=TRUE,"",VLOOKUP(L160,Anexa!D:F,3,FALSE))</f>
        <v/>
      </c>
      <c r="P160" s="1000">
        <f t="shared" si="52"/>
        <v>0</v>
      </c>
      <c r="Q160" s="1005">
        <f t="shared" si="53"/>
        <v>0</v>
      </c>
      <c r="R160" s="1000">
        <f>IF(IF(ISERROR(VLOOKUP(L160,Anexa!D:U,16,FALSE))=TRUE,"",VLOOKUP(L160,Anexa!D:U,16,FALSE))="DA",1,0)</f>
        <v>0</v>
      </c>
      <c r="S160" s="1000">
        <f>IF(IF(ISERROR(VLOOKUP(L160,Anexa!D:U,17,FALSE))=TRUE,"",VLOOKUP(L160,Anexa!D:U,17,FALSE))="DA",1,0)</f>
        <v>0</v>
      </c>
      <c r="T160" s="1000">
        <f>IF(IF(ISERROR(VLOOKUP(L160,Anexa!D:W,20,FALSE))=TRUE,"",VLOOKUP(L160,Anexa!D:W,20,FALSE))="DA",BA201,0)</f>
        <v>0</v>
      </c>
      <c r="U160" s="1000">
        <f t="shared" si="55"/>
        <v>0</v>
      </c>
      <c r="V160" s="1000">
        <f t="shared" si="54"/>
        <v>0</v>
      </c>
      <c r="W160" s="1000">
        <f>IF(AND(IF(ISERROR(VLOOKUP(L160,Anexa!D:U,17,FALSE))=TRUE,"",VLOOKUP(L160,Anexa!D:U,17,FALSE))="DA",L160&lt;&gt;4511,L160&lt;&gt;4519,L160&lt;&gt;4540),1,0)</f>
        <v>0</v>
      </c>
      <c r="X160" s="1000"/>
      <c r="Z160" s="1006" t="str">
        <f t="shared" si="56"/>
        <v>Cap.2 Pct.7 Col.B: codurile CAEN trebuie sa apartina nomenclatorului CAEN Rev.2</v>
      </c>
      <c r="AA160" s="2205">
        <f t="shared" si="48"/>
        <v>1</v>
      </c>
      <c r="AB160" s="3036">
        <f t="shared" si="49"/>
        <v>46</v>
      </c>
      <c r="AT160" s="141" t="s">
        <v>9989</v>
      </c>
      <c r="AU160" s="1417" t="s">
        <v>9975</v>
      </c>
      <c r="AV160" s="142">
        <v>2</v>
      </c>
      <c r="AW160" s="143">
        <v>532</v>
      </c>
      <c r="AX160" s="144">
        <v>6</v>
      </c>
      <c r="AY160" s="288"/>
      <c r="AZ160" s="288"/>
      <c r="BA160" s="1934" t="str">
        <f>IF(Chestionar!M160="","",Chestionar!M160)</f>
        <v/>
      </c>
      <c r="BB160" s="1934" t="str">
        <f>IF(Chestionar!N160="","",Chestionar!N160)</f>
        <v/>
      </c>
      <c r="BC160" s="1934" t="str">
        <f>IF(Chestionar!O160="","",Chestionar!O160)</f>
        <v/>
      </c>
      <c r="BD160" s="1934" t="str">
        <f>IF(Chestionar!P160="","",Chestionar!P160)</f>
        <v/>
      </c>
      <c r="BE160" s="1935">
        <f>IF(Chestionar!Q160="",0,Chestionar!Q160)</f>
        <v>0</v>
      </c>
      <c r="BR160" s="120" t="s">
        <v>215</v>
      </c>
    </row>
    <row r="161" spans="1:70" x14ac:dyDescent="0.25">
      <c r="A161" s="1709">
        <f t="shared" si="50"/>
        <v>0</v>
      </c>
      <c r="B161" s="1709">
        <f t="shared" si="21"/>
        <v>10046021</v>
      </c>
      <c r="C161" s="1002">
        <v>46</v>
      </c>
      <c r="D161" s="1797" t="s">
        <v>447</v>
      </c>
      <c r="E161" s="1002">
        <v>21</v>
      </c>
      <c r="F161" s="1003" t="s">
        <v>4309</v>
      </c>
      <c r="H161" s="1016" t="s">
        <v>345</v>
      </c>
      <c r="I161" s="999" t="s">
        <v>4332</v>
      </c>
      <c r="L161" s="1047">
        <f t="shared" si="51"/>
        <v>0</v>
      </c>
      <c r="M161" s="1000"/>
      <c r="N161" s="1724">
        <f>IF(AND(L161&lt;&gt;0,ISERROR(MATCH(L161,Anexa!D:D,0))=TRUE),1,0)</f>
        <v>0</v>
      </c>
      <c r="O161" s="1000" t="str">
        <f>IF(ISERROR(VLOOKUP(L161,Anexa!D:F,3,FALSE))=TRUE,"",VLOOKUP(L161,Anexa!D:F,3,FALSE))</f>
        <v/>
      </c>
      <c r="P161" s="1000">
        <f t="shared" si="52"/>
        <v>0</v>
      </c>
      <c r="Q161" s="1005">
        <f t="shared" si="53"/>
        <v>0</v>
      </c>
      <c r="R161" s="1000">
        <f>IF(IF(ISERROR(VLOOKUP(L161,Anexa!D:U,16,FALSE))=TRUE,"",VLOOKUP(L161,Anexa!D:U,16,FALSE))="DA",1,0)</f>
        <v>0</v>
      </c>
      <c r="S161" s="1000">
        <f>IF(IF(ISERROR(VLOOKUP(L161,Anexa!D:U,17,FALSE))=TRUE,"",VLOOKUP(L161,Anexa!D:U,17,FALSE))="DA",1,0)</f>
        <v>0</v>
      </c>
      <c r="T161" s="1000">
        <f>IF(IF(ISERROR(VLOOKUP(L161,Anexa!D:W,20,FALSE))=TRUE,"",VLOOKUP(L161,Anexa!D:W,20,FALSE))="DA",BA202,0)</f>
        <v>0</v>
      </c>
      <c r="U161" s="1000">
        <f t="shared" si="55"/>
        <v>0</v>
      </c>
      <c r="V161" s="1000">
        <f t="shared" si="54"/>
        <v>0</v>
      </c>
      <c r="W161" s="1000">
        <f>IF(AND(IF(ISERROR(VLOOKUP(L161,Anexa!D:U,17,FALSE))=TRUE,"",VLOOKUP(L161,Anexa!D:U,17,FALSE))="DA",L161&lt;&gt;4511,L161&lt;&gt;4519,L161&lt;&gt;4540),1,0)</f>
        <v>0</v>
      </c>
      <c r="X161" s="1000"/>
      <c r="Z161" s="1006" t="str">
        <f t="shared" si="56"/>
        <v>Cap.2 Pct.7 Col.B: codurile CAEN trebuie sa apartina nomenclatorului CAEN Rev.2</v>
      </c>
      <c r="AA161" s="2205">
        <f t="shared" si="48"/>
        <v>1</v>
      </c>
      <c r="AB161" s="3036">
        <f t="shared" si="49"/>
        <v>46</v>
      </c>
      <c r="AT161" s="141" t="s">
        <v>9990</v>
      </c>
      <c r="AU161" s="1417" t="s">
        <v>9975</v>
      </c>
      <c r="AV161" s="142">
        <v>2</v>
      </c>
      <c r="AW161" s="143">
        <v>532</v>
      </c>
      <c r="AX161" s="144">
        <v>7</v>
      </c>
      <c r="AY161" s="288"/>
      <c r="AZ161" s="288"/>
      <c r="BA161" s="1934" t="str">
        <f>IF(Chestionar!M161="","",Chestionar!M161)</f>
        <v/>
      </c>
      <c r="BB161" s="1934" t="str">
        <f>IF(Chestionar!N161="","",Chestionar!N161)</f>
        <v/>
      </c>
      <c r="BC161" s="1934" t="str">
        <f>IF(Chestionar!O161="","",Chestionar!O161)</f>
        <v/>
      </c>
      <c r="BD161" s="1934" t="str">
        <f>IF(Chestionar!P161="","",Chestionar!P161)</f>
        <v/>
      </c>
      <c r="BE161" s="1935">
        <f>IF(Chestionar!Q161="",0,Chestionar!Q161)</f>
        <v>0</v>
      </c>
      <c r="BR161" s="120" t="s">
        <v>215</v>
      </c>
    </row>
    <row r="162" spans="1:70" x14ac:dyDescent="0.25">
      <c r="A162" s="1709">
        <f t="shared" si="50"/>
        <v>0</v>
      </c>
      <c r="B162" s="1709">
        <f t="shared" si="21"/>
        <v>10046022</v>
      </c>
      <c r="C162" s="1002">
        <v>46</v>
      </c>
      <c r="D162" s="1797" t="s">
        <v>447</v>
      </c>
      <c r="E162" s="1002">
        <v>22</v>
      </c>
      <c r="F162" s="1003" t="s">
        <v>4309</v>
      </c>
      <c r="H162" s="1016" t="s">
        <v>345</v>
      </c>
      <c r="I162" s="999" t="s">
        <v>4333</v>
      </c>
      <c r="L162" s="1047">
        <f t="shared" si="51"/>
        <v>0</v>
      </c>
      <c r="M162" s="1000"/>
      <c r="N162" s="1724">
        <f>IF(AND(L162&lt;&gt;0,ISERROR(MATCH(L162,Anexa!D:D,0))=TRUE),1,0)</f>
        <v>0</v>
      </c>
      <c r="O162" s="1000" t="str">
        <f>IF(ISERROR(VLOOKUP(L162,Anexa!D:F,3,FALSE))=TRUE,"",VLOOKUP(L162,Anexa!D:F,3,FALSE))</f>
        <v/>
      </c>
      <c r="P162" s="1000">
        <f t="shared" si="52"/>
        <v>0</v>
      </c>
      <c r="Q162" s="1005">
        <f t="shared" si="53"/>
        <v>0</v>
      </c>
      <c r="R162" s="1000">
        <f>IF(IF(ISERROR(VLOOKUP(L162,Anexa!D:U,16,FALSE))=TRUE,"",VLOOKUP(L162,Anexa!D:U,16,FALSE))="DA",1,0)</f>
        <v>0</v>
      </c>
      <c r="S162" s="1000">
        <f>IF(IF(ISERROR(VLOOKUP(L162,Anexa!D:U,17,FALSE))=TRUE,"",VLOOKUP(L162,Anexa!D:U,17,FALSE))="DA",1,0)</f>
        <v>0</v>
      </c>
      <c r="T162" s="1000">
        <f>IF(IF(ISERROR(VLOOKUP(L162,Anexa!D:W,20,FALSE))=TRUE,"",VLOOKUP(L162,Anexa!D:W,20,FALSE))="DA",BA203,0)</f>
        <v>0</v>
      </c>
      <c r="U162" s="1000">
        <f t="shared" si="55"/>
        <v>0</v>
      </c>
      <c r="V162" s="1000">
        <f t="shared" si="54"/>
        <v>0</v>
      </c>
      <c r="W162" s="1000">
        <f>IF(AND(IF(ISERROR(VLOOKUP(L162,Anexa!D:U,17,FALSE))=TRUE,"",VLOOKUP(L162,Anexa!D:U,17,FALSE))="DA",L162&lt;&gt;4511,L162&lt;&gt;4519,L162&lt;&gt;4540),1,0)</f>
        <v>0</v>
      </c>
      <c r="X162" s="1000"/>
      <c r="Z162" s="1006" t="str">
        <f t="shared" si="56"/>
        <v>Cap.2 Pct.7 Col.B: codurile CAEN trebuie sa apartina nomenclatorului CAEN Rev.2</v>
      </c>
      <c r="AA162" s="2205">
        <f t="shared" si="48"/>
        <v>1</v>
      </c>
      <c r="AB162" s="3036">
        <f t="shared" si="49"/>
        <v>46</v>
      </c>
      <c r="AT162" s="141" t="s">
        <v>9991</v>
      </c>
      <c r="AU162" s="1417" t="s">
        <v>9975</v>
      </c>
      <c r="AV162" s="142">
        <v>2</v>
      </c>
      <c r="AW162" s="143">
        <v>532</v>
      </c>
      <c r="AX162" s="144">
        <v>8</v>
      </c>
      <c r="AY162" s="288"/>
      <c r="AZ162" s="288"/>
      <c r="BA162" s="1934" t="str">
        <f>IF(Chestionar!M162="","",Chestionar!M162)</f>
        <v/>
      </c>
      <c r="BB162" s="1934" t="str">
        <f>IF(Chestionar!N162="","",Chestionar!N162)</f>
        <v/>
      </c>
      <c r="BC162" s="1934" t="str">
        <f>IF(Chestionar!O162="","",Chestionar!O162)</f>
        <v/>
      </c>
      <c r="BD162" s="1934" t="str">
        <f>IF(Chestionar!P162="","",Chestionar!P162)</f>
        <v/>
      </c>
      <c r="BE162" s="1935">
        <f>IF(Chestionar!Q162="",0,Chestionar!Q162)</f>
        <v>0</v>
      </c>
      <c r="BR162" s="120" t="s">
        <v>215</v>
      </c>
    </row>
    <row r="163" spans="1:70" x14ac:dyDescent="0.25">
      <c r="A163" s="1709">
        <f t="shared" si="50"/>
        <v>0</v>
      </c>
      <c r="B163" s="1709">
        <f t="shared" si="21"/>
        <v>10046023</v>
      </c>
      <c r="C163" s="1002">
        <v>46</v>
      </c>
      <c r="D163" s="1797" t="s">
        <v>447</v>
      </c>
      <c r="E163" s="1002">
        <v>23</v>
      </c>
      <c r="F163" s="1003" t="s">
        <v>4309</v>
      </c>
      <c r="H163" s="1016" t="s">
        <v>345</v>
      </c>
      <c r="I163" s="999" t="s">
        <v>4334</v>
      </c>
      <c r="L163" s="1047">
        <f t="shared" si="51"/>
        <v>0</v>
      </c>
      <c r="M163" s="1000"/>
      <c r="N163" s="1724">
        <f>IF(AND(L163&lt;&gt;0,ISERROR(MATCH(L163,Anexa!D:D,0))=TRUE),1,0)</f>
        <v>0</v>
      </c>
      <c r="O163" s="1000" t="str">
        <f>IF(ISERROR(VLOOKUP(L163,Anexa!D:F,3,FALSE))=TRUE,"",VLOOKUP(L163,Anexa!D:F,3,FALSE))</f>
        <v/>
      </c>
      <c r="P163" s="1000">
        <f t="shared" si="52"/>
        <v>0</v>
      </c>
      <c r="Q163" s="1005">
        <f t="shared" si="53"/>
        <v>0</v>
      </c>
      <c r="R163" s="1000">
        <f>IF(IF(ISERROR(VLOOKUP(L163,Anexa!D:U,16,FALSE))=TRUE,"",VLOOKUP(L163,Anexa!D:U,16,FALSE))="DA",1,0)</f>
        <v>0</v>
      </c>
      <c r="S163" s="1000">
        <f>IF(IF(ISERROR(VLOOKUP(L163,Anexa!D:U,17,FALSE))=TRUE,"",VLOOKUP(L163,Anexa!D:U,17,FALSE))="DA",1,0)</f>
        <v>0</v>
      </c>
      <c r="T163" s="1000">
        <f>IF(IF(ISERROR(VLOOKUP(L163,Anexa!D:W,20,FALSE))=TRUE,"",VLOOKUP(L163,Anexa!D:W,20,FALSE))="DA",BA204,0)</f>
        <v>0</v>
      </c>
      <c r="U163" s="1000">
        <f t="shared" si="55"/>
        <v>0</v>
      </c>
      <c r="V163" s="1000">
        <f t="shared" si="54"/>
        <v>0</v>
      </c>
      <c r="W163" s="1000">
        <f>IF(AND(IF(ISERROR(VLOOKUP(L163,Anexa!D:U,17,FALSE))=TRUE,"",VLOOKUP(L163,Anexa!D:U,17,FALSE))="DA",L163&lt;&gt;4511,L163&lt;&gt;4519,L163&lt;&gt;4540),1,0)</f>
        <v>0</v>
      </c>
      <c r="X163" s="1000"/>
      <c r="Z163" s="1006" t="str">
        <f t="shared" si="56"/>
        <v>Cap.2 Pct.7 Col.B: codurile CAEN trebuie sa apartina nomenclatorului CAEN Rev.2</v>
      </c>
      <c r="AA163" s="2205">
        <f t="shared" si="48"/>
        <v>1</v>
      </c>
      <c r="AB163" s="3036">
        <f t="shared" si="49"/>
        <v>46</v>
      </c>
      <c r="AT163" s="141" t="s">
        <v>9992</v>
      </c>
      <c r="AU163" s="1417" t="s">
        <v>9975</v>
      </c>
      <c r="AV163" s="142">
        <v>2</v>
      </c>
      <c r="AW163" s="143">
        <v>532</v>
      </c>
      <c r="AX163" s="144">
        <v>9</v>
      </c>
      <c r="AY163" s="288"/>
      <c r="AZ163" s="288"/>
      <c r="BA163" s="1934" t="str">
        <f>IF(Chestionar!M163="","",Chestionar!M163)</f>
        <v/>
      </c>
      <c r="BB163" s="1934" t="str">
        <f>IF(Chestionar!N163="","",Chestionar!N163)</f>
        <v/>
      </c>
      <c r="BC163" s="1934" t="str">
        <f>IF(Chestionar!O163="","",Chestionar!O163)</f>
        <v/>
      </c>
      <c r="BD163" s="1934" t="str">
        <f>IF(Chestionar!P163="","",Chestionar!P163)</f>
        <v/>
      </c>
      <c r="BE163" s="1935">
        <f>IF(Chestionar!Q163="",0,Chestionar!Q163)</f>
        <v>0</v>
      </c>
      <c r="BR163" s="120" t="s">
        <v>215</v>
      </c>
    </row>
    <row r="164" spans="1:70" x14ac:dyDescent="0.25">
      <c r="A164" s="1709">
        <f t="shared" si="50"/>
        <v>0</v>
      </c>
      <c r="B164" s="1709">
        <f t="shared" si="21"/>
        <v>10046024</v>
      </c>
      <c r="C164" s="1002">
        <v>46</v>
      </c>
      <c r="D164" s="1797" t="s">
        <v>447</v>
      </c>
      <c r="E164" s="1002">
        <v>24</v>
      </c>
      <c r="F164" s="1003" t="s">
        <v>4309</v>
      </c>
      <c r="H164" s="1016" t="s">
        <v>345</v>
      </c>
      <c r="I164" s="999" t="s">
        <v>4335</v>
      </c>
      <c r="L164" s="1047">
        <f t="shared" si="51"/>
        <v>0</v>
      </c>
      <c r="M164" s="1000"/>
      <c r="N164" s="1724">
        <f>IF(AND(L164&lt;&gt;0,ISERROR(MATCH(L164,Anexa!D:D,0))=TRUE),1,0)</f>
        <v>0</v>
      </c>
      <c r="O164" s="1000" t="str">
        <f>IF(ISERROR(VLOOKUP(L164,Anexa!D:F,3,FALSE))=TRUE,"",VLOOKUP(L164,Anexa!D:F,3,FALSE))</f>
        <v/>
      </c>
      <c r="P164" s="1000">
        <f t="shared" si="52"/>
        <v>0</v>
      </c>
      <c r="Q164" s="1005">
        <f t="shared" si="53"/>
        <v>0</v>
      </c>
      <c r="R164" s="1000">
        <f>IF(IF(ISERROR(VLOOKUP(L164,Anexa!D:U,16,FALSE))=TRUE,"",VLOOKUP(L164,Anexa!D:U,16,FALSE))="DA",1,0)</f>
        <v>0</v>
      </c>
      <c r="S164" s="1000">
        <f>IF(IF(ISERROR(VLOOKUP(L164,Anexa!D:U,17,FALSE))=TRUE,"",VLOOKUP(L164,Anexa!D:U,17,FALSE))="DA",1,0)</f>
        <v>0</v>
      </c>
      <c r="T164" s="1000">
        <f>IF(IF(ISERROR(VLOOKUP(L164,Anexa!D:W,20,FALSE))=TRUE,"",VLOOKUP(L164,Anexa!D:W,20,FALSE))="DA",BA205,0)</f>
        <v>0</v>
      </c>
      <c r="U164" s="1000">
        <f t="shared" si="55"/>
        <v>0</v>
      </c>
      <c r="V164" s="1000">
        <f t="shared" si="54"/>
        <v>0</v>
      </c>
      <c r="W164" s="1000">
        <f>IF(AND(IF(ISERROR(VLOOKUP(L164,Anexa!D:U,17,FALSE))=TRUE,"",VLOOKUP(L164,Anexa!D:U,17,FALSE))="DA",L164&lt;&gt;4511,L164&lt;&gt;4519,L164&lt;&gt;4540),1,0)</f>
        <v>0</v>
      </c>
      <c r="X164" s="1000"/>
      <c r="Z164" s="1006" t="str">
        <f t="shared" si="56"/>
        <v>Cap.2 Pct.7 Col.B: codurile CAEN trebuie sa apartina nomenclatorului CAEN Rev.2</v>
      </c>
      <c r="AA164" s="2205">
        <f t="shared" si="48"/>
        <v>1</v>
      </c>
      <c r="AB164" s="3036">
        <f t="shared" si="49"/>
        <v>46</v>
      </c>
      <c r="AT164" s="141" t="s">
        <v>9993</v>
      </c>
      <c r="AU164" s="1417" t="s">
        <v>9975</v>
      </c>
      <c r="AV164" s="142">
        <v>2</v>
      </c>
      <c r="AW164" s="143">
        <v>532</v>
      </c>
      <c r="AX164" s="144">
        <v>10</v>
      </c>
      <c r="AY164" s="288"/>
      <c r="AZ164" s="288"/>
      <c r="BA164" s="1934" t="str">
        <f>IF(Chestionar!M164="","",Chestionar!M164)</f>
        <v/>
      </c>
      <c r="BB164" s="1934" t="str">
        <f>IF(Chestionar!N164="","",Chestionar!N164)</f>
        <v/>
      </c>
      <c r="BC164" s="1934" t="str">
        <f>IF(Chestionar!O164="","",Chestionar!O164)</f>
        <v/>
      </c>
      <c r="BD164" s="1934" t="str">
        <f>IF(Chestionar!P164="","",Chestionar!P164)</f>
        <v/>
      </c>
      <c r="BE164" s="1935">
        <f>IF(Chestionar!Q164="",0,Chestionar!Q164)</f>
        <v>0</v>
      </c>
      <c r="BR164" s="120" t="s">
        <v>215</v>
      </c>
    </row>
    <row r="165" spans="1:70" x14ac:dyDescent="0.25">
      <c r="A165" s="1709">
        <f t="shared" si="50"/>
        <v>0</v>
      </c>
      <c r="B165" s="1709">
        <f t="shared" si="21"/>
        <v>10046025</v>
      </c>
      <c r="C165" s="1002">
        <v>46</v>
      </c>
      <c r="D165" s="1797" t="s">
        <v>447</v>
      </c>
      <c r="E165" s="1002">
        <v>25</v>
      </c>
      <c r="F165" s="1003" t="s">
        <v>4309</v>
      </c>
      <c r="H165" s="1016" t="s">
        <v>345</v>
      </c>
      <c r="I165" s="999" t="s">
        <v>4336</v>
      </c>
      <c r="L165" s="1047">
        <f t="shared" si="51"/>
        <v>0</v>
      </c>
      <c r="M165" s="1000"/>
      <c r="N165" s="1724">
        <f>IF(AND(L165&lt;&gt;0,ISERROR(MATCH(L165,Anexa!D:D,0))=TRUE),1,0)</f>
        <v>0</v>
      </c>
      <c r="O165" s="1000" t="str">
        <f>IF(ISERROR(VLOOKUP(L165,Anexa!D:F,3,FALSE))=TRUE,"",VLOOKUP(L165,Anexa!D:F,3,FALSE))</f>
        <v/>
      </c>
      <c r="P165" s="1000">
        <f t="shared" si="52"/>
        <v>0</v>
      </c>
      <c r="Q165" s="1005">
        <f t="shared" si="53"/>
        <v>0</v>
      </c>
      <c r="R165" s="1000">
        <f>IF(IF(ISERROR(VLOOKUP(L165,Anexa!D:U,16,FALSE))=TRUE,"",VLOOKUP(L165,Anexa!D:U,16,FALSE))="DA",1,0)</f>
        <v>0</v>
      </c>
      <c r="S165" s="1000">
        <f>IF(IF(ISERROR(VLOOKUP(L165,Anexa!D:U,17,FALSE))=TRUE,"",VLOOKUP(L165,Anexa!D:U,17,FALSE))="DA",1,0)</f>
        <v>0</v>
      </c>
      <c r="T165" s="1000">
        <f>IF(IF(ISERROR(VLOOKUP(L165,Anexa!D:W,20,FALSE))=TRUE,"",VLOOKUP(L165,Anexa!D:W,20,FALSE))="DA",BA206,0)</f>
        <v>0</v>
      </c>
      <c r="U165" s="1000">
        <f t="shared" si="55"/>
        <v>0</v>
      </c>
      <c r="V165" s="1000">
        <f t="shared" si="54"/>
        <v>0</v>
      </c>
      <c r="W165" s="1000">
        <f>IF(AND(IF(ISERROR(VLOOKUP(L165,Anexa!D:U,17,FALSE))=TRUE,"",VLOOKUP(L165,Anexa!D:U,17,FALSE))="DA",L165&lt;&gt;4511,L165&lt;&gt;4519,L165&lt;&gt;4540),1,0)</f>
        <v>0</v>
      </c>
      <c r="X165" s="1000"/>
      <c r="Z165" s="1006" t="str">
        <f t="shared" si="56"/>
        <v>Cap.2 Pct.7 Col.B: codurile CAEN trebuie sa apartina nomenclatorului CAEN Rev.2</v>
      </c>
      <c r="AA165" s="2205">
        <f t="shared" si="48"/>
        <v>1</v>
      </c>
      <c r="AB165" s="3036">
        <f t="shared" si="49"/>
        <v>46</v>
      </c>
      <c r="AT165" s="141" t="s">
        <v>9994</v>
      </c>
      <c r="AU165" s="1417" t="s">
        <v>9975</v>
      </c>
      <c r="AV165" s="142">
        <v>2</v>
      </c>
      <c r="AW165" s="143">
        <v>532</v>
      </c>
      <c r="AX165" s="144">
        <v>11</v>
      </c>
      <c r="AY165" s="288"/>
      <c r="AZ165" s="288"/>
      <c r="BA165" s="1934" t="str">
        <f>IF(Chestionar!M165="","",Chestionar!M165)</f>
        <v/>
      </c>
      <c r="BB165" s="1934" t="str">
        <f>IF(Chestionar!N165="","",Chestionar!N165)</f>
        <v/>
      </c>
      <c r="BC165" s="1934" t="str">
        <f>IF(Chestionar!O165="","",Chestionar!O165)</f>
        <v/>
      </c>
      <c r="BD165" s="1934" t="str">
        <f>IF(Chestionar!P165="","",Chestionar!P165)</f>
        <v/>
      </c>
      <c r="BE165" s="1935">
        <f>IF(Chestionar!Q165="",0,Chestionar!Q165)</f>
        <v>0</v>
      </c>
      <c r="BR165" s="120" t="s">
        <v>215</v>
      </c>
    </row>
    <row r="166" spans="1:70" x14ac:dyDescent="0.25">
      <c r="A166" s="1709">
        <f t="shared" si="50"/>
        <v>0</v>
      </c>
      <c r="B166" s="1709">
        <f t="shared" si="21"/>
        <v>10046026</v>
      </c>
      <c r="C166" s="1002">
        <v>46</v>
      </c>
      <c r="D166" s="1797" t="s">
        <v>447</v>
      </c>
      <c r="E166" s="1002">
        <v>26</v>
      </c>
      <c r="F166" s="1003" t="s">
        <v>4309</v>
      </c>
      <c r="H166" s="1016" t="s">
        <v>345</v>
      </c>
      <c r="I166" s="999" t="s">
        <v>4337</v>
      </c>
      <c r="L166" s="1047">
        <f t="shared" si="51"/>
        <v>0</v>
      </c>
      <c r="M166" s="1000"/>
      <c r="N166" s="1724">
        <f>IF(AND(L166&lt;&gt;0,ISERROR(MATCH(L166,Anexa!D:D,0))=TRUE),1,0)</f>
        <v>0</v>
      </c>
      <c r="O166" s="1000" t="str">
        <f>IF(ISERROR(VLOOKUP(L166,Anexa!D:F,3,FALSE))=TRUE,"",VLOOKUP(L166,Anexa!D:F,3,FALSE))</f>
        <v/>
      </c>
      <c r="P166" s="1000">
        <f t="shared" si="52"/>
        <v>0</v>
      </c>
      <c r="Q166" s="1005">
        <f t="shared" si="53"/>
        <v>0</v>
      </c>
      <c r="R166" s="1000">
        <f>IF(IF(ISERROR(VLOOKUP(L166,Anexa!D:U,16,FALSE))=TRUE,"",VLOOKUP(L166,Anexa!D:U,16,FALSE))="DA",1,0)</f>
        <v>0</v>
      </c>
      <c r="S166" s="1000">
        <f>IF(IF(ISERROR(VLOOKUP(L166,Anexa!D:U,17,FALSE))=TRUE,"",VLOOKUP(L166,Anexa!D:U,17,FALSE))="DA",1,0)</f>
        <v>0</v>
      </c>
      <c r="T166" s="1000">
        <f>IF(IF(ISERROR(VLOOKUP(L166,Anexa!D:W,20,FALSE))=TRUE,"",VLOOKUP(L166,Anexa!D:W,20,FALSE))="DA",BA207,0)</f>
        <v>0</v>
      </c>
      <c r="U166" s="1000">
        <f t="shared" si="55"/>
        <v>0</v>
      </c>
      <c r="V166" s="1000">
        <f t="shared" si="54"/>
        <v>0</v>
      </c>
      <c r="W166" s="1000">
        <f>IF(AND(IF(ISERROR(VLOOKUP(L166,Anexa!D:U,17,FALSE))=TRUE,"",VLOOKUP(L166,Anexa!D:U,17,FALSE))="DA",L166&lt;&gt;4511,L166&lt;&gt;4519,L166&lt;&gt;4540),1,0)</f>
        <v>0</v>
      </c>
      <c r="X166" s="1000"/>
      <c r="Z166" s="1006" t="str">
        <f t="shared" si="56"/>
        <v>Cap.2 Pct.7 Col.B: codurile CAEN trebuie sa apartina nomenclatorului CAEN Rev.2</v>
      </c>
      <c r="AA166" s="2205">
        <f t="shared" si="48"/>
        <v>1</v>
      </c>
      <c r="AB166" s="3036">
        <f t="shared" si="49"/>
        <v>46</v>
      </c>
      <c r="AT166" s="141" t="s">
        <v>9995</v>
      </c>
      <c r="AU166" s="1417" t="s">
        <v>9975</v>
      </c>
      <c r="AV166" s="142">
        <v>2</v>
      </c>
      <c r="AW166" s="143">
        <v>532</v>
      </c>
      <c r="AX166" s="144">
        <v>12</v>
      </c>
      <c r="AY166" s="288"/>
      <c r="AZ166" s="288"/>
      <c r="BA166" s="1934" t="str">
        <f>IF(Chestionar!M166="","",Chestionar!M166)</f>
        <v/>
      </c>
      <c r="BB166" s="1934" t="str">
        <f>IF(Chestionar!N166="","",Chestionar!N166)</f>
        <v/>
      </c>
      <c r="BC166" s="1934" t="str">
        <f>IF(Chestionar!O166="","",Chestionar!O166)</f>
        <v/>
      </c>
      <c r="BD166" s="1934" t="str">
        <f>IF(Chestionar!P166="","",Chestionar!P166)</f>
        <v/>
      </c>
      <c r="BE166" s="1935">
        <f>IF(Chestionar!Q166="",0,Chestionar!Q166)</f>
        <v>0</v>
      </c>
      <c r="BR166" s="120" t="s">
        <v>215</v>
      </c>
    </row>
    <row r="167" spans="1:70" x14ac:dyDescent="0.25">
      <c r="A167" s="1709">
        <f t="shared" si="50"/>
        <v>0</v>
      </c>
      <c r="B167" s="1709">
        <f t="shared" si="21"/>
        <v>10046027</v>
      </c>
      <c r="C167" s="1002">
        <v>46</v>
      </c>
      <c r="D167" s="1797" t="s">
        <v>447</v>
      </c>
      <c r="E167" s="1002">
        <v>27</v>
      </c>
      <c r="F167" s="1003" t="s">
        <v>4309</v>
      </c>
      <c r="H167" s="1016" t="s">
        <v>345</v>
      </c>
      <c r="I167" s="999" t="s">
        <v>4338</v>
      </c>
      <c r="L167" s="1047">
        <f t="shared" si="51"/>
        <v>0</v>
      </c>
      <c r="M167" s="1000"/>
      <c r="N167" s="1724">
        <f>IF(AND(L167&lt;&gt;0,ISERROR(MATCH(L167,Anexa!D:D,0))=TRUE),1,0)</f>
        <v>0</v>
      </c>
      <c r="O167" s="1000" t="str">
        <f>IF(ISERROR(VLOOKUP(L167,Anexa!D:F,3,FALSE))=TRUE,"",VLOOKUP(L167,Anexa!D:F,3,FALSE))</f>
        <v/>
      </c>
      <c r="P167" s="1000">
        <f t="shared" si="52"/>
        <v>0</v>
      </c>
      <c r="Q167" s="1005">
        <f t="shared" si="53"/>
        <v>0</v>
      </c>
      <c r="R167" s="1000">
        <f>IF(IF(ISERROR(VLOOKUP(L167,Anexa!D:U,16,FALSE))=TRUE,"",VLOOKUP(L167,Anexa!D:U,16,FALSE))="DA",1,0)</f>
        <v>0</v>
      </c>
      <c r="S167" s="1000">
        <f>IF(IF(ISERROR(VLOOKUP(L167,Anexa!D:U,17,FALSE))=TRUE,"",VLOOKUP(L167,Anexa!D:U,17,FALSE))="DA",1,0)</f>
        <v>0</v>
      </c>
      <c r="T167" s="1000">
        <f>IF(IF(ISERROR(VLOOKUP(L167,Anexa!D:W,20,FALSE))=TRUE,"",VLOOKUP(L167,Anexa!D:W,20,FALSE))="DA",BA208,0)</f>
        <v>0</v>
      </c>
      <c r="U167" s="1000">
        <f t="shared" si="55"/>
        <v>0</v>
      </c>
      <c r="V167" s="1000">
        <f t="shared" si="54"/>
        <v>0</v>
      </c>
      <c r="W167" s="1000">
        <f>IF(AND(IF(ISERROR(VLOOKUP(L167,Anexa!D:U,17,FALSE))=TRUE,"",VLOOKUP(L167,Anexa!D:U,17,FALSE))="DA",L167&lt;&gt;4511,L167&lt;&gt;4519,L167&lt;&gt;4540),1,0)</f>
        <v>0</v>
      </c>
      <c r="X167" s="1000"/>
      <c r="Z167" s="1006" t="str">
        <f t="shared" si="56"/>
        <v>Cap.2 Pct.7 Col.B: codurile CAEN trebuie sa apartina nomenclatorului CAEN Rev.2</v>
      </c>
      <c r="AA167" s="2205">
        <f t="shared" si="48"/>
        <v>1</v>
      </c>
      <c r="AB167" s="3036">
        <f t="shared" si="49"/>
        <v>46</v>
      </c>
      <c r="AT167" s="141" t="s">
        <v>9996</v>
      </c>
      <c r="AU167" s="1417" t="s">
        <v>9975</v>
      </c>
      <c r="AV167" s="142">
        <v>2</v>
      </c>
      <c r="AW167" s="143">
        <v>532</v>
      </c>
      <c r="AX167" s="144">
        <v>13</v>
      </c>
      <c r="AY167" s="288"/>
      <c r="AZ167" s="288"/>
      <c r="BA167" s="1934" t="str">
        <f>IF(Chestionar!M167="","",Chestionar!M167)</f>
        <v/>
      </c>
      <c r="BB167" s="1934" t="str">
        <f>IF(Chestionar!N167="","",Chestionar!N167)</f>
        <v/>
      </c>
      <c r="BC167" s="1934" t="str">
        <f>IF(Chestionar!O167="","",Chestionar!O167)</f>
        <v/>
      </c>
      <c r="BD167" s="1934" t="str">
        <f>IF(Chestionar!P167="","",Chestionar!P167)</f>
        <v/>
      </c>
      <c r="BE167" s="1935">
        <f>IF(Chestionar!Q167="",0,Chestionar!Q167)</f>
        <v>0</v>
      </c>
      <c r="BR167" s="120" t="s">
        <v>215</v>
      </c>
    </row>
    <row r="168" spans="1:70" x14ac:dyDescent="0.25">
      <c r="A168" s="1709">
        <f t="shared" si="50"/>
        <v>0</v>
      </c>
      <c r="B168" s="1709">
        <f t="shared" si="21"/>
        <v>10046028</v>
      </c>
      <c r="C168" s="1002">
        <v>46</v>
      </c>
      <c r="D168" s="1797" t="s">
        <v>447</v>
      </c>
      <c r="E168" s="1002">
        <v>28</v>
      </c>
      <c r="F168" s="1003" t="s">
        <v>4309</v>
      </c>
      <c r="H168" s="1016" t="s">
        <v>345</v>
      </c>
      <c r="I168" s="999" t="s">
        <v>4339</v>
      </c>
      <c r="L168" s="1047">
        <f t="shared" si="51"/>
        <v>0</v>
      </c>
      <c r="M168" s="1000"/>
      <c r="N168" s="1724">
        <f>IF(AND(L168&lt;&gt;0,ISERROR(MATCH(L168,Anexa!D:D,0))=TRUE),1,0)</f>
        <v>0</v>
      </c>
      <c r="O168" s="1000" t="str">
        <f>IF(ISERROR(VLOOKUP(L168,Anexa!D:F,3,FALSE))=TRUE,"",VLOOKUP(L168,Anexa!D:F,3,FALSE))</f>
        <v/>
      </c>
      <c r="P168" s="1000">
        <f t="shared" si="52"/>
        <v>0</v>
      </c>
      <c r="Q168" s="1005">
        <f t="shared" si="53"/>
        <v>0</v>
      </c>
      <c r="R168" s="1000">
        <f>IF(IF(ISERROR(VLOOKUP(L168,Anexa!D:U,16,FALSE))=TRUE,"",VLOOKUP(L168,Anexa!D:U,16,FALSE))="DA",1,0)</f>
        <v>0</v>
      </c>
      <c r="S168" s="1000">
        <f>IF(IF(ISERROR(VLOOKUP(L168,Anexa!D:U,17,FALSE))=TRUE,"",VLOOKUP(L168,Anexa!D:U,17,FALSE))="DA",1,0)</f>
        <v>0</v>
      </c>
      <c r="T168" s="1000">
        <f>IF(IF(ISERROR(VLOOKUP(L168,Anexa!D:W,20,FALSE))=TRUE,"",VLOOKUP(L168,Anexa!D:W,20,FALSE))="DA",BA209,0)</f>
        <v>0</v>
      </c>
      <c r="U168" s="1000">
        <f t="shared" si="55"/>
        <v>0</v>
      </c>
      <c r="V168" s="1000">
        <f t="shared" si="54"/>
        <v>0</v>
      </c>
      <c r="W168" s="1000">
        <f>IF(AND(IF(ISERROR(VLOOKUP(L168,Anexa!D:U,17,FALSE))=TRUE,"",VLOOKUP(L168,Anexa!D:U,17,FALSE))="DA",L168&lt;&gt;4511,L168&lt;&gt;4519,L168&lt;&gt;4540),1,0)</f>
        <v>0</v>
      </c>
      <c r="X168" s="1000"/>
      <c r="Z168" s="1006" t="str">
        <f t="shared" si="56"/>
        <v>Cap.2 Pct.7 Col.B: codurile CAEN trebuie sa apartina nomenclatorului CAEN Rev.2</v>
      </c>
      <c r="AA168" s="2205">
        <f t="shared" si="48"/>
        <v>1</v>
      </c>
      <c r="AB168" s="3036">
        <f t="shared" si="49"/>
        <v>46</v>
      </c>
      <c r="AT168" s="141" t="s">
        <v>9997</v>
      </c>
      <c r="AU168" s="1417" t="s">
        <v>9975</v>
      </c>
      <c r="AV168" s="142">
        <v>2</v>
      </c>
      <c r="AW168" s="143">
        <v>532</v>
      </c>
      <c r="AX168" s="144">
        <v>14</v>
      </c>
      <c r="AY168" s="288"/>
      <c r="AZ168" s="288"/>
      <c r="BA168" s="1934" t="str">
        <f>IF(Chestionar!M168="","",Chestionar!M168)</f>
        <v/>
      </c>
      <c r="BB168" s="1934" t="str">
        <f>IF(Chestionar!N168="","",Chestionar!N168)</f>
        <v/>
      </c>
      <c r="BC168" s="1934" t="str">
        <f>IF(Chestionar!O168="","",Chestionar!O168)</f>
        <v/>
      </c>
      <c r="BD168" s="1934" t="str">
        <f>IF(Chestionar!P168="","",Chestionar!P168)</f>
        <v/>
      </c>
      <c r="BE168" s="1935">
        <f>IF(Chestionar!Q168="",0,Chestionar!Q168)</f>
        <v>0</v>
      </c>
      <c r="BR168" s="120" t="s">
        <v>215</v>
      </c>
    </row>
    <row r="169" spans="1:70" ht="15.75" thickBot="1" x14ac:dyDescent="0.3">
      <c r="A169" s="1709">
        <f t="shared" si="50"/>
        <v>0</v>
      </c>
      <c r="B169" s="1709">
        <f t="shared" si="21"/>
        <v>10046029</v>
      </c>
      <c r="C169" s="1002">
        <v>46</v>
      </c>
      <c r="D169" s="1797" t="s">
        <v>447</v>
      </c>
      <c r="E169" s="1002">
        <v>29</v>
      </c>
      <c r="F169" s="1003" t="s">
        <v>4309</v>
      </c>
      <c r="H169" s="1016" t="s">
        <v>345</v>
      </c>
      <c r="I169" s="999" t="s">
        <v>4340</v>
      </c>
      <c r="L169" s="1047">
        <f t="shared" si="51"/>
        <v>0</v>
      </c>
      <c r="M169" s="1000"/>
      <c r="N169" s="1724">
        <f>IF(AND(L169&lt;&gt;0,ISERROR(MATCH(L169,Anexa!D:D,0))=TRUE),1,0)</f>
        <v>0</v>
      </c>
      <c r="O169" s="1000" t="str">
        <f>IF(ISERROR(VLOOKUP(L169,Anexa!D:F,3,FALSE))=TRUE,"",VLOOKUP(L169,Anexa!D:F,3,FALSE))</f>
        <v/>
      </c>
      <c r="P169" s="1000">
        <f t="shared" si="52"/>
        <v>0</v>
      </c>
      <c r="Q169" s="1005">
        <f t="shared" si="53"/>
        <v>0</v>
      </c>
      <c r="R169" s="1000">
        <f>IF(IF(ISERROR(VLOOKUP(L169,Anexa!D:U,16,FALSE))=TRUE,"",VLOOKUP(L169,Anexa!D:U,16,FALSE))="DA",1,0)</f>
        <v>0</v>
      </c>
      <c r="S169" s="1000">
        <f>IF(IF(ISERROR(VLOOKUP(L169,Anexa!D:U,17,FALSE))=TRUE,"",VLOOKUP(L169,Anexa!D:U,17,FALSE))="DA",1,0)</f>
        <v>0</v>
      </c>
      <c r="T169" s="1000">
        <f>IF(IF(ISERROR(VLOOKUP(L169,Anexa!D:W,20,FALSE))=TRUE,"",VLOOKUP(L169,Anexa!D:W,20,FALSE))="DA",BA210,0)</f>
        <v>0</v>
      </c>
      <c r="U169" s="1000">
        <f t="shared" si="55"/>
        <v>0</v>
      </c>
      <c r="V169" s="1000">
        <f t="shared" si="54"/>
        <v>0</v>
      </c>
      <c r="W169" s="1000">
        <f>IF(AND(IF(ISERROR(VLOOKUP(L169,Anexa!D:U,17,FALSE))=TRUE,"",VLOOKUP(L169,Anexa!D:U,17,FALSE))="DA",L169&lt;&gt;4511,L169&lt;&gt;4519,L169&lt;&gt;4540),1,0)</f>
        <v>0</v>
      </c>
      <c r="X169" s="1000"/>
      <c r="Z169" s="1006" t="str">
        <f t="shared" si="56"/>
        <v>Cap.2 Pct.7 Col.B: codurile CAEN trebuie sa apartina nomenclatorului CAEN Rev.2</v>
      </c>
      <c r="AA169" s="2205">
        <f t="shared" si="48"/>
        <v>1</v>
      </c>
      <c r="AB169" s="3036">
        <f t="shared" si="49"/>
        <v>46</v>
      </c>
      <c r="AT169" s="150" t="s">
        <v>9998</v>
      </c>
      <c r="AU169" s="1412" t="s">
        <v>9975</v>
      </c>
      <c r="AV169" s="151">
        <v>2</v>
      </c>
      <c r="AW169" s="108">
        <v>532</v>
      </c>
      <c r="AX169" s="109">
        <v>15</v>
      </c>
      <c r="AY169" s="181"/>
      <c r="AZ169" s="181"/>
      <c r="BA169" s="1936" t="str">
        <f>IF(Chestionar!M169="","",Chestionar!M169)</f>
        <v/>
      </c>
      <c r="BB169" s="1936" t="str">
        <f>IF(Chestionar!N169="","",Chestionar!N169)</f>
        <v/>
      </c>
      <c r="BC169" s="1936" t="str">
        <f>IF(Chestionar!O169="","",Chestionar!O169)</f>
        <v/>
      </c>
      <c r="BD169" s="1936" t="str">
        <f>IF(Chestionar!P169="","",Chestionar!P169)</f>
        <v/>
      </c>
      <c r="BE169" s="1937">
        <f>IF(Chestionar!Q169="",0,Chestionar!Q169)</f>
        <v>0</v>
      </c>
      <c r="BR169" s="120" t="s">
        <v>215</v>
      </c>
    </row>
    <row r="170" spans="1:70" ht="30.75" thickTop="1" x14ac:dyDescent="0.25">
      <c r="A170" s="1710">
        <f t="shared" si="50"/>
        <v>0</v>
      </c>
      <c r="B170" s="1710">
        <f t="shared" si="21"/>
        <v>10046030</v>
      </c>
      <c r="C170" s="1007">
        <v>46</v>
      </c>
      <c r="D170" s="1798" t="s">
        <v>447</v>
      </c>
      <c r="E170" s="1007">
        <v>30</v>
      </c>
      <c r="F170" s="1008" t="s">
        <v>4309</v>
      </c>
      <c r="G170" s="1007"/>
      <c r="H170" s="1009" t="s">
        <v>345</v>
      </c>
      <c r="I170" s="1010" t="s">
        <v>4341</v>
      </c>
      <c r="J170" s="1009"/>
      <c r="K170" s="1010"/>
      <c r="L170" s="1048">
        <f t="shared" si="51"/>
        <v>0</v>
      </c>
      <c r="M170" s="1012"/>
      <c r="N170" s="1727">
        <f>IF(AND(L170&lt;&gt;0,ISERROR(MATCH(L170,Anexa!D:D,0))=TRUE),1,0)</f>
        <v>0</v>
      </c>
      <c r="O170" s="1012" t="str">
        <f>IF(ISERROR(VLOOKUP(L170,Anexa!D:F,3,FALSE))=TRUE,"",VLOOKUP(L170,Anexa!D:F,3,FALSE))</f>
        <v/>
      </c>
      <c r="P170" s="1012">
        <f t="shared" si="52"/>
        <v>0</v>
      </c>
      <c r="Q170" s="1012">
        <f t="shared" si="53"/>
        <v>0</v>
      </c>
      <c r="R170" s="1012">
        <f>IF(IF(ISERROR(VLOOKUP(L170,Anexa!D:U,16,FALSE))=TRUE,"",VLOOKUP(L170,Anexa!D:U,16,FALSE))="DA",1,0)</f>
        <v>0</v>
      </c>
      <c r="S170" s="1012">
        <f>IF(IF(ISERROR(VLOOKUP(L170,Anexa!D:U,17,FALSE))=TRUE,"",VLOOKUP(L170,Anexa!D:U,17,FALSE))="DA",1,0)</f>
        <v>0</v>
      </c>
      <c r="T170" s="1065">
        <f>IF(IF(ISERROR(VLOOKUP(L170,Anexa!D:W,20,FALSE))=TRUE,"",VLOOKUP(L170,Anexa!D:W,20,FALSE))="DA",BA211,0)</f>
        <v>0</v>
      </c>
      <c r="U170" s="1012">
        <f t="shared" si="55"/>
        <v>0</v>
      </c>
      <c r="V170" s="1000">
        <f t="shared" si="54"/>
        <v>0</v>
      </c>
      <c r="W170" s="1000">
        <f>IF(AND(IF(ISERROR(VLOOKUP(L170,Anexa!D:U,17,FALSE))=TRUE,"",VLOOKUP(L170,Anexa!D:U,17,FALSE))="DA",L170&lt;&gt;4511,L170&lt;&gt;4519,L170&lt;&gt;4540),1,0)</f>
        <v>0</v>
      </c>
      <c r="X170" s="979"/>
      <c r="Y170" s="1013"/>
      <c r="Z170" s="1013" t="str">
        <f t="shared" si="56"/>
        <v>Cap.2 Pct.7 Col.B: codurile CAEN trebuie sa apartina nomenclatorului CAEN Rev.2</v>
      </c>
      <c r="AA170" s="2205">
        <f t="shared" si="48"/>
        <v>1</v>
      </c>
      <c r="AB170" s="3036">
        <f t="shared" si="49"/>
        <v>46</v>
      </c>
      <c r="AT170" s="230" t="s">
        <v>118</v>
      </c>
      <c r="AU170" s="1426" t="s">
        <v>5089</v>
      </c>
      <c r="AV170" s="231">
        <v>2</v>
      </c>
      <c r="AW170" s="231">
        <v>6</v>
      </c>
      <c r="AX170" s="231">
        <v>0</v>
      </c>
      <c r="AY170" s="374" t="s">
        <v>215</v>
      </c>
      <c r="AZ170" s="374" t="s">
        <v>215</v>
      </c>
      <c r="BA170" s="238" t="s">
        <v>207</v>
      </c>
      <c r="BB170" s="233" t="s">
        <v>208</v>
      </c>
      <c r="BC170" s="118"/>
      <c r="BD170" s="118"/>
      <c r="BE170" s="119"/>
      <c r="BF170" s="119"/>
      <c r="BG170" s="119"/>
      <c r="BH170" s="119"/>
      <c r="BI170" s="119"/>
      <c r="BJ170" s="119"/>
      <c r="BK170" s="119"/>
      <c r="BL170" s="119"/>
      <c r="BM170" s="119"/>
      <c r="BN170" s="119"/>
      <c r="BO170" s="119"/>
      <c r="BP170" s="119"/>
      <c r="BQ170" s="119"/>
      <c r="BR170" s="119" t="s">
        <v>215</v>
      </c>
    </row>
    <row r="171" spans="1:70" x14ac:dyDescent="0.25">
      <c r="A171" s="1715">
        <f t="shared" si="50"/>
        <v>0</v>
      </c>
      <c r="B171" s="1715">
        <f t="shared" si="21"/>
        <v>10047001</v>
      </c>
      <c r="C171" s="1049">
        <v>47</v>
      </c>
      <c r="D171" s="1804" t="s">
        <v>447</v>
      </c>
      <c r="E171" s="1049">
        <v>1</v>
      </c>
      <c r="F171" s="995" t="s">
        <v>4309</v>
      </c>
      <c r="G171" s="1050" t="s">
        <v>4342</v>
      </c>
      <c r="H171" s="1051" t="s">
        <v>345</v>
      </c>
      <c r="I171" s="1052" t="s">
        <v>4666</v>
      </c>
      <c r="J171" s="1051"/>
      <c r="K171" s="1052"/>
      <c r="L171" s="1053">
        <f t="shared" ref="L171:L200" si="57">AY182</f>
        <v>0</v>
      </c>
      <c r="M171" s="1054"/>
      <c r="N171" s="1731">
        <f>IF(AND(L171&lt;&gt;0,COUNTIF(AY$183:AY$211,L171)&gt;1),1,0)</f>
        <v>0</v>
      </c>
      <c r="O171" s="1055"/>
      <c r="P171" s="992"/>
      <c r="Q171" s="992"/>
      <c r="R171" s="992"/>
      <c r="S171" s="992"/>
      <c r="T171" s="992"/>
      <c r="U171" s="992"/>
      <c r="V171" s="992"/>
      <c r="W171" s="992"/>
      <c r="X171" s="2110"/>
      <c r="Y171" s="1056"/>
      <c r="Z171" s="1351" t="s">
        <v>10963</v>
      </c>
      <c r="AA171" s="2205">
        <f t="shared" si="48"/>
        <v>1</v>
      </c>
      <c r="AB171" s="3036">
        <f t="shared" si="49"/>
        <v>47</v>
      </c>
      <c r="AT171" s="127" t="s">
        <v>112</v>
      </c>
      <c r="AU171" s="1415" t="s">
        <v>5089</v>
      </c>
      <c r="AV171" s="128">
        <v>2</v>
      </c>
      <c r="AW171" s="129">
        <v>6</v>
      </c>
      <c r="AX171" s="130">
        <v>1</v>
      </c>
      <c r="AY171" s="186" t="s">
        <v>215</v>
      </c>
      <c r="AZ171" s="186" t="s">
        <v>215</v>
      </c>
      <c r="BA171" s="187">
        <f>IF(Chestionar!M171="",0,Chestionar!M171)</f>
        <v>0</v>
      </c>
      <c r="BB171" s="188">
        <f>IF(Chestionar!N171="",0,Chestionar!N171)</f>
        <v>0</v>
      </c>
      <c r="BR171" s="120" t="s">
        <v>215</v>
      </c>
    </row>
    <row r="172" spans="1:70" x14ac:dyDescent="0.25">
      <c r="A172" s="1708">
        <f t="shared" si="50"/>
        <v>0</v>
      </c>
      <c r="B172" s="1708">
        <f t="shared" si="21"/>
        <v>10047002</v>
      </c>
      <c r="C172" s="994">
        <v>47</v>
      </c>
      <c r="D172" s="1796" t="s">
        <v>447</v>
      </c>
      <c r="E172" s="994">
        <v>2</v>
      </c>
      <c r="F172" s="995" t="s">
        <v>4309</v>
      </c>
      <c r="G172" s="994"/>
      <c r="H172" s="996" t="s">
        <v>345</v>
      </c>
      <c r="I172" s="999" t="s">
        <v>4313</v>
      </c>
      <c r="J172" s="996"/>
      <c r="K172" s="999"/>
      <c r="L172" s="1047">
        <f t="shared" si="57"/>
        <v>0</v>
      </c>
      <c r="M172" s="1000"/>
      <c r="N172" s="1724">
        <f t="shared" ref="N172:N200" si="58">IF(AND(L172&lt;&gt;0,COUNTIF(AY$183:AY$211,L172)&gt;1),1,0)</f>
        <v>0</v>
      </c>
      <c r="O172" s="1000">
        <f t="shared" ref="O172:O200" si="59">IF(INT(IF(L172="",0,L172)/100)&lt;&gt;72,0,1)</f>
        <v>0</v>
      </c>
      <c r="P172" s="1000">
        <f t="shared" ref="P172:P200" si="60">IF(OR(BJ183="",INT(IF(L172="",0,L172)/100)&lt;&gt;72),0,BJ183)</f>
        <v>0</v>
      </c>
      <c r="Q172" s="1000">
        <f t="shared" ref="Q172:Q200" si="61">IF(OR(BK183="",INT(IF(L172="",0,L172)/100)&lt;&gt;72),0,BK183)</f>
        <v>0</v>
      </c>
      <c r="R172" s="1000">
        <f t="shared" ref="R172:R200" si="62">IF(OR(BL183="",INT(IF(L172="",0,L172)/100)&lt;&gt;72),0,BL183)</f>
        <v>0</v>
      </c>
      <c r="S172" s="1005">
        <f>IF(AND(W172="COM",X172="R"),IF(BA183="",0,BA183),0)</f>
        <v>0</v>
      </c>
      <c r="T172" s="1000">
        <f>IF(AND(W172="COM",X172="A"),IF(BA183="",0,BA183),0)</f>
        <v>0</v>
      </c>
      <c r="U172" s="1000">
        <f>IF(AND(W172="COM",X172="R"),IF(BR183="",0,BR183),0)</f>
        <v>0</v>
      </c>
      <c r="V172" s="1000">
        <f>IF(AND(W172="COM",X172="A"),IF(BR183="",0,BR183),0)</f>
        <v>0</v>
      </c>
      <c r="W172" s="1000" t="str">
        <f>IF(ISERROR(VLOOKUP(L172,Anexa!D:F,3,FALSE))=TRUE,"",VLOOKUP(L172,Anexa!D:F,3,FALSE))</f>
        <v/>
      </c>
      <c r="X172" s="1000" t="str">
        <f>IF(ISERROR(VLOOKUP(L172,Anexa!D:G,4,FALSE))=TRUE,"",VLOOKUP(L172,Anexa!D:G,4,FALSE))</f>
        <v/>
      </c>
      <c r="Y172" s="1001"/>
      <c r="Z172" s="1001" t="str">
        <f t="shared" ref="Z172:Z200" si="63">Z171</f>
        <v>Cap.2 Pct.7 Col.B: un cod CAEN trebuie sa fie unic</v>
      </c>
      <c r="AA172" s="2205">
        <f t="shared" si="48"/>
        <v>1</v>
      </c>
      <c r="AB172" s="3036">
        <f t="shared" si="49"/>
        <v>47</v>
      </c>
      <c r="AT172" s="133" t="s">
        <v>113</v>
      </c>
      <c r="AU172" s="1415" t="s">
        <v>5089</v>
      </c>
      <c r="AV172" s="128">
        <v>2</v>
      </c>
      <c r="AW172" s="129">
        <v>6</v>
      </c>
      <c r="AX172" s="136">
        <v>2</v>
      </c>
      <c r="AY172" s="189" t="s">
        <v>215</v>
      </c>
      <c r="AZ172" s="189" t="s">
        <v>215</v>
      </c>
      <c r="BA172" s="187">
        <f>IF(Chestionar!M172="",0,Chestionar!M172)</f>
        <v>0</v>
      </c>
      <c r="BB172" s="188">
        <f>IF(Chestionar!N172="",0,Chestionar!N172)</f>
        <v>0</v>
      </c>
      <c r="BR172" s="120" t="s">
        <v>215</v>
      </c>
    </row>
    <row r="173" spans="1:70" x14ac:dyDescent="0.25">
      <c r="A173" s="1709">
        <f t="shared" si="50"/>
        <v>0</v>
      </c>
      <c r="B173" s="1709">
        <f t="shared" si="21"/>
        <v>10047003</v>
      </c>
      <c r="C173" s="994">
        <v>47</v>
      </c>
      <c r="D173" s="1797" t="s">
        <v>447</v>
      </c>
      <c r="E173" s="1002">
        <v>3</v>
      </c>
      <c r="F173" s="1003" t="s">
        <v>4309</v>
      </c>
      <c r="H173" s="1016" t="s">
        <v>345</v>
      </c>
      <c r="I173" s="999" t="s">
        <v>4314</v>
      </c>
      <c r="L173" s="1047">
        <f t="shared" si="57"/>
        <v>0</v>
      </c>
      <c r="M173" s="1000"/>
      <c r="N173" s="1724">
        <f t="shared" si="58"/>
        <v>0</v>
      </c>
      <c r="O173" s="1000">
        <f t="shared" si="59"/>
        <v>0</v>
      </c>
      <c r="P173" s="1000">
        <f t="shared" si="60"/>
        <v>0</v>
      </c>
      <c r="Q173" s="1000">
        <f t="shared" si="61"/>
        <v>0</v>
      </c>
      <c r="R173" s="1000">
        <f t="shared" si="62"/>
        <v>0</v>
      </c>
      <c r="S173" s="1005">
        <f t="shared" ref="S173:S200" si="64">IF(AND(W173="COM",X173="R"),IF(BA184="",0,BA184),0)</f>
        <v>0</v>
      </c>
      <c r="T173" s="1000">
        <f t="shared" ref="T173:T200" si="65">IF(AND(W173="COM",X173="A"),IF(BA184="",0,BA184),0)</f>
        <v>0</v>
      </c>
      <c r="U173" s="1005">
        <f t="shared" ref="U173:U200" si="66">IF(AND(W173="COM",X173="R"),IF(BR184="",0,BR184),0)</f>
        <v>0</v>
      </c>
      <c r="V173" s="1005">
        <f t="shared" ref="V173:V200" si="67">IF(AND(W173="COM",X173="A"),IF(BR184="",0,BR184),0)</f>
        <v>0</v>
      </c>
      <c r="W173" s="1005" t="str">
        <f>IF(ISERROR(VLOOKUP(L173,Anexa!D:F,3,FALSE))=TRUE,"",VLOOKUP(L173,Anexa!D:F,3,FALSE))</f>
        <v/>
      </c>
      <c r="X173" s="1000" t="str">
        <f>IF(ISERROR(VLOOKUP(L173,Anexa!D:G,4,FALSE))=TRUE,"",VLOOKUP(L173,Anexa!D:G,4,FALSE))</f>
        <v/>
      </c>
      <c r="Z173" s="1006" t="str">
        <f t="shared" si="63"/>
        <v>Cap.2 Pct.7 Col.B: un cod CAEN trebuie sa fie unic</v>
      </c>
      <c r="AA173" s="2205">
        <f t="shared" si="48"/>
        <v>1</v>
      </c>
      <c r="AB173" s="3036">
        <f t="shared" si="49"/>
        <v>47</v>
      </c>
      <c r="AT173" s="133" t="s">
        <v>114</v>
      </c>
      <c r="AU173" s="1415" t="s">
        <v>5089</v>
      </c>
      <c r="AV173" s="128">
        <v>2</v>
      </c>
      <c r="AW173" s="129">
        <v>6</v>
      </c>
      <c r="AX173" s="136">
        <v>3</v>
      </c>
      <c r="AY173" s="189" t="s">
        <v>215</v>
      </c>
      <c r="AZ173" s="189" t="s">
        <v>215</v>
      </c>
      <c r="BA173" s="187">
        <f>IF(Chestionar!M173="",0,Chestionar!M173)</f>
        <v>0</v>
      </c>
      <c r="BB173" s="188">
        <f>IF(Chestionar!N173="",0,Chestionar!N173)</f>
        <v>0</v>
      </c>
      <c r="BR173" s="120" t="s">
        <v>215</v>
      </c>
    </row>
    <row r="174" spans="1:70" x14ac:dyDescent="0.25">
      <c r="A174" s="1709">
        <f t="shared" si="50"/>
        <v>0</v>
      </c>
      <c r="B174" s="1709">
        <f t="shared" si="21"/>
        <v>10047004</v>
      </c>
      <c r="C174" s="994">
        <v>47</v>
      </c>
      <c r="D174" s="1797" t="s">
        <v>447</v>
      </c>
      <c r="E174" s="1002">
        <v>4</v>
      </c>
      <c r="F174" s="1003" t="s">
        <v>4309</v>
      </c>
      <c r="H174" s="1016" t="s">
        <v>345</v>
      </c>
      <c r="I174" s="999" t="s">
        <v>4315</v>
      </c>
      <c r="L174" s="1047">
        <f t="shared" si="57"/>
        <v>0</v>
      </c>
      <c r="M174" s="1000"/>
      <c r="N174" s="1724">
        <f t="shared" si="58"/>
        <v>0</v>
      </c>
      <c r="O174" s="1000">
        <f t="shared" si="59"/>
        <v>0</v>
      </c>
      <c r="P174" s="1000">
        <f t="shared" si="60"/>
        <v>0</v>
      </c>
      <c r="Q174" s="1000">
        <f t="shared" si="61"/>
        <v>0</v>
      </c>
      <c r="R174" s="1000">
        <f t="shared" si="62"/>
        <v>0</v>
      </c>
      <c r="S174" s="1005">
        <f t="shared" si="64"/>
        <v>0</v>
      </c>
      <c r="T174" s="1000">
        <f t="shared" si="65"/>
        <v>0</v>
      </c>
      <c r="U174" s="1005">
        <f t="shared" si="66"/>
        <v>0</v>
      </c>
      <c r="V174" s="1005">
        <f t="shared" si="67"/>
        <v>0</v>
      </c>
      <c r="W174" s="1005" t="str">
        <f>IF(ISERROR(VLOOKUP(L174,Anexa!D:F,3,FALSE))=TRUE,"",VLOOKUP(L174,Anexa!D:F,3,FALSE))</f>
        <v/>
      </c>
      <c r="X174" s="1000" t="str">
        <f>IF(ISERROR(VLOOKUP(L174,Anexa!D:G,4,FALSE))=TRUE,"",VLOOKUP(L174,Anexa!D:G,4,FALSE))</f>
        <v/>
      </c>
      <c r="Z174" s="1006" t="str">
        <f t="shared" si="63"/>
        <v>Cap.2 Pct.7 Col.B: un cod CAEN trebuie sa fie unic</v>
      </c>
      <c r="AA174" s="2205">
        <f t="shared" si="48"/>
        <v>1</v>
      </c>
      <c r="AB174" s="3036">
        <f t="shared" si="49"/>
        <v>47</v>
      </c>
      <c r="AT174" s="133" t="s">
        <v>115</v>
      </c>
      <c r="AU174" s="1415" t="s">
        <v>5089</v>
      </c>
      <c r="AV174" s="128">
        <v>2</v>
      </c>
      <c r="AW174" s="129">
        <v>6</v>
      </c>
      <c r="AX174" s="136">
        <v>4</v>
      </c>
      <c r="AY174" s="189" t="s">
        <v>215</v>
      </c>
      <c r="AZ174" s="189" t="s">
        <v>215</v>
      </c>
      <c r="BA174" s="187">
        <f>IF(Chestionar!M174="",0,Chestionar!M174)</f>
        <v>0</v>
      </c>
      <c r="BB174" s="188">
        <f>IF(Chestionar!N174="",0,Chestionar!N174)</f>
        <v>0</v>
      </c>
      <c r="BR174" s="120" t="s">
        <v>215</v>
      </c>
    </row>
    <row r="175" spans="1:70" x14ac:dyDescent="0.25">
      <c r="A175" s="1709">
        <f t="shared" si="50"/>
        <v>0</v>
      </c>
      <c r="B175" s="1709">
        <f t="shared" si="21"/>
        <v>10047005</v>
      </c>
      <c r="C175" s="994">
        <v>47</v>
      </c>
      <c r="D175" s="1797" t="s">
        <v>447</v>
      </c>
      <c r="E175" s="1002">
        <v>5</v>
      </c>
      <c r="F175" s="1003" t="s">
        <v>4309</v>
      </c>
      <c r="H175" s="1016" t="s">
        <v>345</v>
      </c>
      <c r="I175" s="999" t="s">
        <v>4316</v>
      </c>
      <c r="L175" s="1047">
        <f t="shared" si="57"/>
        <v>0</v>
      </c>
      <c r="M175" s="1000"/>
      <c r="N175" s="1724">
        <f t="shared" si="58"/>
        <v>0</v>
      </c>
      <c r="O175" s="1000">
        <f t="shared" si="59"/>
        <v>0</v>
      </c>
      <c r="P175" s="1000">
        <f t="shared" si="60"/>
        <v>0</v>
      </c>
      <c r="Q175" s="1000">
        <f t="shared" si="61"/>
        <v>0</v>
      </c>
      <c r="R175" s="1000">
        <f t="shared" si="62"/>
        <v>0</v>
      </c>
      <c r="S175" s="1005">
        <f t="shared" si="64"/>
        <v>0</v>
      </c>
      <c r="T175" s="1000">
        <f t="shared" si="65"/>
        <v>0</v>
      </c>
      <c r="U175" s="1005">
        <f t="shared" si="66"/>
        <v>0</v>
      </c>
      <c r="V175" s="1005">
        <f t="shared" si="67"/>
        <v>0</v>
      </c>
      <c r="W175" s="1005" t="str">
        <f>IF(ISERROR(VLOOKUP(L175,Anexa!D:F,3,FALSE))=TRUE,"",VLOOKUP(L175,Anexa!D:F,3,FALSE))</f>
        <v/>
      </c>
      <c r="X175" s="1000" t="str">
        <f>IF(ISERROR(VLOOKUP(L175,Anexa!D:G,4,FALSE))=TRUE,"",VLOOKUP(L175,Anexa!D:G,4,FALSE))</f>
        <v/>
      </c>
      <c r="Z175" s="1006" t="str">
        <f t="shared" si="63"/>
        <v>Cap.2 Pct.7 Col.B: un cod CAEN trebuie sa fie unic</v>
      </c>
      <c r="AA175" s="2205">
        <f t="shared" si="48"/>
        <v>1</v>
      </c>
      <c r="AB175" s="3036">
        <f t="shared" si="49"/>
        <v>47</v>
      </c>
      <c r="AT175" s="133" t="s">
        <v>116</v>
      </c>
      <c r="AU175" s="1415" t="s">
        <v>5089</v>
      </c>
      <c r="AV175" s="128">
        <v>2</v>
      </c>
      <c r="AW175" s="129">
        <v>6</v>
      </c>
      <c r="AX175" s="136">
        <v>5</v>
      </c>
      <c r="AY175" s="189"/>
      <c r="AZ175" s="189"/>
      <c r="BA175" s="187">
        <f>IF(Chestionar!M175="",0,Chestionar!M175)</f>
        <v>0</v>
      </c>
      <c r="BB175" s="188">
        <f>IF(Chestionar!N175="",0,Chestionar!N175)</f>
        <v>0</v>
      </c>
      <c r="BR175" s="120" t="s">
        <v>215</v>
      </c>
    </row>
    <row r="176" spans="1:70" x14ac:dyDescent="0.25">
      <c r="A176" s="1709">
        <f t="shared" si="50"/>
        <v>0</v>
      </c>
      <c r="B176" s="1709">
        <f t="shared" si="21"/>
        <v>10047006</v>
      </c>
      <c r="C176" s="994">
        <v>47</v>
      </c>
      <c r="D176" s="1797" t="s">
        <v>447</v>
      </c>
      <c r="E176" s="1002">
        <v>6</v>
      </c>
      <c r="F176" s="1003" t="s">
        <v>4309</v>
      </c>
      <c r="H176" s="1016" t="s">
        <v>345</v>
      </c>
      <c r="I176" s="999" t="s">
        <v>4317</v>
      </c>
      <c r="L176" s="1047">
        <f t="shared" si="57"/>
        <v>0</v>
      </c>
      <c r="M176" s="1000"/>
      <c r="N176" s="1724">
        <f t="shared" si="58"/>
        <v>0</v>
      </c>
      <c r="O176" s="1000">
        <f t="shared" si="59"/>
        <v>0</v>
      </c>
      <c r="P176" s="1000">
        <f t="shared" si="60"/>
        <v>0</v>
      </c>
      <c r="Q176" s="1000">
        <f t="shared" si="61"/>
        <v>0</v>
      </c>
      <c r="R176" s="1000">
        <f t="shared" si="62"/>
        <v>0</v>
      </c>
      <c r="S176" s="1005">
        <f t="shared" si="64"/>
        <v>0</v>
      </c>
      <c r="T176" s="1000">
        <f t="shared" si="65"/>
        <v>0</v>
      </c>
      <c r="U176" s="1005">
        <f t="shared" si="66"/>
        <v>0</v>
      </c>
      <c r="V176" s="1005">
        <f t="shared" si="67"/>
        <v>0</v>
      </c>
      <c r="W176" s="1005" t="str">
        <f>IF(ISERROR(VLOOKUP(L176,Anexa!D:F,3,FALSE))=TRUE,"",VLOOKUP(L176,Anexa!D:F,3,FALSE))</f>
        <v/>
      </c>
      <c r="X176" s="1000" t="str">
        <f>IF(ISERROR(VLOOKUP(L176,Anexa!D:G,4,FALSE))=TRUE,"",VLOOKUP(L176,Anexa!D:G,4,FALSE))</f>
        <v/>
      </c>
      <c r="Z176" s="1006" t="str">
        <f t="shared" si="63"/>
        <v>Cap.2 Pct.7 Col.B: un cod CAEN trebuie sa fie unic</v>
      </c>
      <c r="AA176" s="2205">
        <f t="shared" si="48"/>
        <v>1</v>
      </c>
      <c r="AB176" s="3036">
        <f t="shared" si="49"/>
        <v>47</v>
      </c>
      <c r="AT176" s="133" t="s">
        <v>117</v>
      </c>
      <c r="AU176" s="1415" t="s">
        <v>5089</v>
      </c>
      <c r="AV176" s="128">
        <v>2</v>
      </c>
      <c r="AW176" s="129">
        <v>6</v>
      </c>
      <c r="AX176" s="136">
        <v>6</v>
      </c>
      <c r="AY176" s="189" t="s">
        <v>215</v>
      </c>
      <c r="AZ176" s="189" t="s">
        <v>215</v>
      </c>
      <c r="BA176" s="187">
        <f>IF(Chestionar!M176="",0,Chestionar!M176)</f>
        <v>0</v>
      </c>
      <c r="BB176" s="188">
        <f>IF(Chestionar!N176="",0,Chestionar!N176)</f>
        <v>0</v>
      </c>
      <c r="BR176" s="120" t="s">
        <v>215</v>
      </c>
    </row>
    <row r="177" spans="1:70" x14ac:dyDescent="0.25">
      <c r="A177" s="1709">
        <f t="shared" si="50"/>
        <v>0</v>
      </c>
      <c r="B177" s="1709">
        <f t="shared" si="21"/>
        <v>10047007</v>
      </c>
      <c r="C177" s="994">
        <v>47</v>
      </c>
      <c r="D177" s="1797" t="s">
        <v>447</v>
      </c>
      <c r="E177" s="1002">
        <v>7</v>
      </c>
      <c r="F177" s="1003" t="s">
        <v>4309</v>
      </c>
      <c r="H177" s="1016" t="s">
        <v>345</v>
      </c>
      <c r="I177" s="999" t="s">
        <v>4318</v>
      </c>
      <c r="L177" s="1047">
        <f t="shared" si="57"/>
        <v>0</v>
      </c>
      <c r="M177" s="1000"/>
      <c r="N177" s="1724">
        <f t="shared" si="58"/>
        <v>0</v>
      </c>
      <c r="O177" s="1000">
        <f t="shared" si="59"/>
        <v>0</v>
      </c>
      <c r="P177" s="1000">
        <f t="shared" si="60"/>
        <v>0</v>
      </c>
      <c r="Q177" s="1000">
        <f t="shared" si="61"/>
        <v>0</v>
      </c>
      <c r="R177" s="1000">
        <f t="shared" si="62"/>
        <v>0</v>
      </c>
      <c r="S177" s="1005">
        <f t="shared" si="64"/>
        <v>0</v>
      </c>
      <c r="T177" s="1000">
        <f t="shared" si="65"/>
        <v>0</v>
      </c>
      <c r="U177" s="1005">
        <f t="shared" si="66"/>
        <v>0</v>
      </c>
      <c r="V177" s="1005">
        <f t="shared" si="67"/>
        <v>0</v>
      </c>
      <c r="W177" s="1005" t="str">
        <f>IF(ISERROR(VLOOKUP(L177,Anexa!D:F,3,FALSE))=TRUE,"",VLOOKUP(L177,Anexa!D:F,3,FALSE))</f>
        <v/>
      </c>
      <c r="X177" s="1000" t="str">
        <f>IF(ISERROR(VLOOKUP(L177,Anexa!D:G,4,FALSE))=TRUE,"",VLOOKUP(L177,Anexa!D:G,4,FALSE))</f>
        <v/>
      </c>
      <c r="Z177" s="1006" t="str">
        <f t="shared" si="63"/>
        <v>Cap.2 Pct.7 Col.B: un cod CAEN trebuie sa fie unic</v>
      </c>
      <c r="AA177" s="2205">
        <f t="shared" si="48"/>
        <v>1</v>
      </c>
      <c r="AB177" s="3036">
        <f t="shared" si="49"/>
        <v>47</v>
      </c>
      <c r="AT177" s="133" t="s">
        <v>9798</v>
      </c>
      <c r="AU177" s="1415" t="s">
        <v>5089</v>
      </c>
      <c r="AV177" s="128">
        <v>2</v>
      </c>
      <c r="AW177" s="129">
        <v>6</v>
      </c>
      <c r="AX177" s="136">
        <v>7</v>
      </c>
      <c r="AY177" s="189"/>
      <c r="AZ177" s="189"/>
      <c r="BA177" s="187">
        <f>IF(Chestionar!M177="",0,Chestionar!M177)</f>
        <v>0</v>
      </c>
      <c r="BB177" s="188">
        <f>IF(Chestionar!N177="",0,Chestionar!N177)</f>
        <v>0</v>
      </c>
      <c r="BR177" s="120" t="s">
        <v>215</v>
      </c>
    </row>
    <row r="178" spans="1:70" ht="15.75" thickBot="1" x14ac:dyDescent="0.3">
      <c r="A178" s="1709">
        <f t="shared" si="50"/>
        <v>0</v>
      </c>
      <c r="B178" s="1709">
        <f t="shared" si="21"/>
        <v>10047008</v>
      </c>
      <c r="C178" s="994">
        <v>47</v>
      </c>
      <c r="D178" s="1797" t="s">
        <v>447</v>
      </c>
      <c r="E178" s="1002">
        <v>8</v>
      </c>
      <c r="F178" s="1003" t="s">
        <v>4309</v>
      </c>
      <c r="H178" s="1016" t="s">
        <v>345</v>
      </c>
      <c r="I178" s="999" t="s">
        <v>4319</v>
      </c>
      <c r="L178" s="1047">
        <f t="shared" si="57"/>
        <v>0</v>
      </c>
      <c r="M178" s="1000"/>
      <c r="N178" s="1724">
        <f t="shared" si="58"/>
        <v>0</v>
      </c>
      <c r="O178" s="1000">
        <f t="shared" si="59"/>
        <v>0</v>
      </c>
      <c r="P178" s="1000">
        <f t="shared" si="60"/>
        <v>0</v>
      </c>
      <c r="Q178" s="1000">
        <f t="shared" si="61"/>
        <v>0</v>
      </c>
      <c r="R178" s="1000">
        <f t="shared" si="62"/>
        <v>0</v>
      </c>
      <c r="S178" s="1005">
        <f t="shared" si="64"/>
        <v>0</v>
      </c>
      <c r="T178" s="1000">
        <f t="shared" si="65"/>
        <v>0</v>
      </c>
      <c r="U178" s="1005">
        <f t="shared" si="66"/>
        <v>0</v>
      </c>
      <c r="V178" s="1005">
        <f t="shared" si="67"/>
        <v>0</v>
      </c>
      <c r="W178" s="1005" t="str">
        <f>IF(ISERROR(VLOOKUP(L178,Anexa!D:F,3,FALSE))=TRUE,"",VLOOKUP(L178,Anexa!D:F,3,FALSE))</f>
        <v/>
      </c>
      <c r="X178" s="1000" t="str">
        <f>IF(ISERROR(VLOOKUP(L178,Anexa!D:G,4,FALSE))=TRUE,"",VLOOKUP(L178,Anexa!D:G,4,FALSE))</f>
        <v/>
      </c>
      <c r="Z178" s="1006" t="str">
        <f t="shared" si="63"/>
        <v>Cap.2 Pct.7 Col.B: un cod CAEN trebuie sa fie unic</v>
      </c>
      <c r="AA178" s="2205">
        <f t="shared" si="48"/>
        <v>1</v>
      </c>
      <c r="AB178" s="3036">
        <f t="shared" si="49"/>
        <v>47</v>
      </c>
      <c r="AT178" s="169" t="s">
        <v>11419</v>
      </c>
      <c r="AU178" s="1422" t="s">
        <v>5089</v>
      </c>
      <c r="AV178" s="170">
        <v>2</v>
      </c>
      <c r="AW178" s="170">
        <v>6</v>
      </c>
      <c r="AX178" s="170">
        <v>8</v>
      </c>
      <c r="AY178" s="171" t="s">
        <v>215</v>
      </c>
      <c r="AZ178" s="171" t="s">
        <v>215</v>
      </c>
      <c r="BA178" s="950">
        <f>IF(Chestionar!M178="",0,Chestionar!M178)</f>
        <v>0</v>
      </c>
      <c r="BB178" s="172">
        <f>IF(Chestionar!N178="",0,Chestionar!N178)</f>
        <v>0</v>
      </c>
      <c r="BC178" s="375"/>
      <c r="BD178" s="375"/>
      <c r="BR178" s="120" t="s">
        <v>215</v>
      </c>
    </row>
    <row r="179" spans="1:70" ht="15.75" thickTop="1" x14ac:dyDescent="0.25">
      <c r="A179" s="1709">
        <f t="shared" si="50"/>
        <v>0</v>
      </c>
      <c r="B179" s="1709">
        <f t="shared" si="21"/>
        <v>10047009</v>
      </c>
      <c r="C179" s="994">
        <v>47</v>
      </c>
      <c r="D179" s="1797" t="s">
        <v>447</v>
      </c>
      <c r="E179" s="1002">
        <v>9</v>
      </c>
      <c r="F179" s="1003" t="s">
        <v>4309</v>
      </c>
      <c r="H179" s="1016" t="s">
        <v>345</v>
      </c>
      <c r="I179" s="999" t="s">
        <v>4320</v>
      </c>
      <c r="L179" s="1047">
        <f t="shared" si="57"/>
        <v>0</v>
      </c>
      <c r="M179" s="1000"/>
      <c r="N179" s="1724">
        <f t="shared" si="58"/>
        <v>0</v>
      </c>
      <c r="O179" s="1000">
        <f t="shared" si="59"/>
        <v>0</v>
      </c>
      <c r="P179" s="1000">
        <f t="shared" si="60"/>
        <v>0</v>
      </c>
      <c r="Q179" s="1000">
        <f t="shared" si="61"/>
        <v>0</v>
      </c>
      <c r="R179" s="1000">
        <f t="shared" si="62"/>
        <v>0</v>
      </c>
      <c r="S179" s="1005">
        <f t="shared" si="64"/>
        <v>0</v>
      </c>
      <c r="T179" s="1000">
        <f t="shared" si="65"/>
        <v>0</v>
      </c>
      <c r="U179" s="1005">
        <f t="shared" si="66"/>
        <v>0</v>
      </c>
      <c r="V179" s="1005">
        <f t="shared" si="67"/>
        <v>0</v>
      </c>
      <c r="W179" s="1005" t="str">
        <f>IF(ISERROR(VLOOKUP(L179,Anexa!D:F,3,FALSE))=TRUE,"",VLOOKUP(L179,Anexa!D:F,3,FALSE))</f>
        <v/>
      </c>
      <c r="X179" s="1000" t="str">
        <f>IF(ISERROR(VLOOKUP(L179,Anexa!D:G,4,FALSE))=TRUE,"",VLOOKUP(L179,Anexa!D:G,4,FALSE))</f>
        <v/>
      </c>
      <c r="Z179" s="1006" t="str">
        <f t="shared" si="63"/>
        <v>Cap.2 Pct.7 Col.B: un cod CAEN trebuie sa fie unic</v>
      </c>
      <c r="AA179" s="2205">
        <f t="shared" si="48"/>
        <v>1</v>
      </c>
      <c r="AB179" s="3036">
        <f t="shared" si="49"/>
        <v>47</v>
      </c>
      <c r="AT179" s="133" t="s">
        <v>9783</v>
      </c>
      <c r="AU179" s="1415" t="s">
        <v>5089</v>
      </c>
      <c r="AV179" s="128">
        <v>2</v>
      </c>
      <c r="AW179" s="129">
        <v>6</v>
      </c>
      <c r="AX179" s="136">
        <v>9</v>
      </c>
      <c r="AY179" s="189"/>
      <c r="AZ179" s="189"/>
      <c r="BA179" s="187">
        <f>IF(Chestionar!M179="",0,Chestionar!M179)</f>
        <v>0</v>
      </c>
      <c r="BB179" s="188">
        <f>IF(Chestionar!N179="",0,Chestionar!N179)</f>
        <v>0</v>
      </c>
      <c r="BR179" s="120" t="s">
        <v>215</v>
      </c>
    </row>
    <row r="180" spans="1:70" ht="15.75" thickBot="1" x14ac:dyDescent="0.3">
      <c r="A180" s="1709">
        <f t="shared" si="50"/>
        <v>0</v>
      </c>
      <c r="B180" s="1709">
        <f t="shared" si="21"/>
        <v>10047010</v>
      </c>
      <c r="C180" s="994">
        <v>47</v>
      </c>
      <c r="D180" s="1797" t="s">
        <v>447</v>
      </c>
      <c r="E180" s="1002">
        <v>10</v>
      </c>
      <c r="F180" s="1003" t="s">
        <v>4309</v>
      </c>
      <c r="H180" s="1016" t="s">
        <v>345</v>
      </c>
      <c r="I180" s="999" t="s">
        <v>4321</v>
      </c>
      <c r="L180" s="1047">
        <f t="shared" si="57"/>
        <v>0</v>
      </c>
      <c r="M180" s="1000"/>
      <c r="N180" s="1724">
        <f t="shared" si="58"/>
        <v>0</v>
      </c>
      <c r="O180" s="1000">
        <f t="shared" si="59"/>
        <v>0</v>
      </c>
      <c r="P180" s="1000">
        <f t="shared" si="60"/>
        <v>0</v>
      </c>
      <c r="Q180" s="1000">
        <f t="shared" si="61"/>
        <v>0</v>
      </c>
      <c r="R180" s="1000">
        <f t="shared" si="62"/>
        <v>0</v>
      </c>
      <c r="S180" s="1005">
        <f t="shared" si="64"/>
        <v>0</v>
      </c>
      <c r="T180" s="1000">
        <f t="shared" si="65"/>
        <v>0</v>
      </c>
      <c r="U180" s="1005">
        <f t="shared" si="66"/>
        <v>0</v>
      </c>
      <c r="V180" s="1005">
        <f t="shared" si="67"/>
        <v>0</v>
      </c>
      <c r="W180" s="1005" t="str">
        <f>IF(ISERROR(VLOOKUP(L180,Anexa!D:F,3,FALSE))=TRUE,"",VLOOKUP(L180,Anexa!D:F,3,FALSE))</f>
        <v/>
      </c>
      <c r="X180" s="1000" t="str">
        <f>IF(ISERROR(VLOOKUP(L180,Anexa!D:G,4,FALSE))=TRUE,"",VLOOKUP(L180,Anexa!D:G,4,FALSE))</f>
        <v/>
      </c>
      <c r="Z180" s="1006" t="str">
        <f t="shared" si="63"/>
        <v>Cap.2 Pct.7 Col.B: un cod CAEN trebuie sa fie unic</v>
      </c>
      <c r="AA180" s="2205">
        <f t="shared" si="48"/>
        <v>1</v>
      </c>
      <c r="AB180" s="3036">
        <f t="shared" si="49"/>
        <v>47</v>
      </c>
      <c r="AT180" s="1445" t="s">
        <v>10886</v>
      </c>
      <c r="AU180" s="1446" t="s">
        <v>5089</v>
      </c>
      <c r="AV180" s="1447">
        <v>2</v>
      </c>
      <c r="AW180" s="1447">
        <v>6</v>
      </c>
      <c r="AX180" s="1447">
        <v>10</v>
      </c>
      <c r="AY180" s="1448"/>
      <c r="AZ180" s="1448"/>
      <c r="BA180" s="1449">
        <f>IF(Chestionar!M180="",0,Chestionar!M180)</f>
        <v>0</v>
      </c>
      <c r="BB180" s="190">
        <f>IF(Chestionar!N180="",0,Chestionar!N180)</f>
        <v>0</v>
      </c>
      <c r="BR180" s="120" t="s">
        <v>215</v>
      </c>
    </row>
    <row r="181" spans="1:70" ht="30.75" thickTop="1" x14ac:dyDescent="0.25">
      <c r="A181" s="1709">
        <f t="shared" si="50"/>
        <v>0</v>
      </c>
      <c r="B181" s="1709">
        <f t="shared" si="21"/>
        <v>10047011</v>
      </c>
      <c r="C181" s="994">
        <v>47</v>
      </c>
      <c r="D181" s="1797" t="s">
        <v>447</v>
      </c>
      <c r="E181" s="1002">
        <v>11</v>
      </c>
      <c r="F181" s="1003" t="s">
        <v>4309</v>
      </c>
      <c r="H181" s="1016" t="s">
        <v>345</v>
      </c>
      <c r="I181" s="999" t="s">
        <v>4322</v>
      </c>
      <c r="L181" s="1047">
        <f t="shared" si="57"/>
        <v>0</v>
      </c>
      <c r="M181" s="1000"/>
      <c r="N181" s="1724">
        <f t="shared" si="58"/>
        <v>0</v>
      </c>
      <c r="O181" s="1000">
        <f t="shared" si="59"/>
        <v>0</v>
      </c>
      <c r="P181" s="1000">
        <f t="shared" si="60"/>
        <v>0</v>
      </c>
      <c r="Q181" s="1000">
        <f t="shared" si="61"/>
        <v>0</v>
      </c>
      <c r="R181" s="1000">
        <f t="shared" si="62"/>
        <v>0</v>
      </c>
      <c r="S181" s="1005">
        <f t="shared" si="64"/>
        <v>0</v>
      </c>
      <c r="T181" s="1000">
        <f t="shared" si="65"/>
        <v>0</v>
      </c>
      <c r="U181" s="1005">
        <f t="shared" si="66"/>
        <v>0</v>
      </c>
      <c r="V181" s="1005">
        <f t="shared" si="67"/>
        <v>0</v>
      </c>
      <c r="W181" s="1005" t="str">
        <f>IF(ISERROR(VLOOKUP(L181,Anexa!D:F,3,FALSE))=TRUE,"",VLOOKUP(L181,Anexa!D:F,3,FALSE))</f>
        <v/>
      </c>
      <c r="X181" s="1000" t="str">
        <f>IF(ISERROR(VLOOKUP(L181,Anexa!D:G,4,FALSE))=TRUE,"",VLOOKUP(L181,Anexa!D:G,4,FALSE))</f>
        <v/>
      </c>
      <c r="Z181" s="1006" t="str">
        <f t="shared" si="63"/>
        <v>Cap.2 Pct.7 Col.B: un cod CAEN trebuie sa fie unic</v>
      </c>
      <c r="AA181" s="2205">
        <f t="shared" si="48"/>
        <v>1</v>
      </c>
      <c r="AB181" s="3036">
        <f t="shared" si="49"/>
        <v>47</v>
      </c>
      <c r="AT181" s="176" t="s">
        <v>219</v>
      </c>
      <c r="AU181" s="1423" t="s">
        <v>5090</v>
      </c>
      <c r="AV181" s="177">
        <v>2</v>
      </c>
      <c r="AW181" s="177">
        <v>7</v>
      </c>
      <c r="AX181" s="177">
        <v>0</v>
      </c>
      <c r="AY181" s="191" t="s">
        <v>166</v>
      </c>
      <c r="AZ181" s="192"/>
      <c r="BA181" s="179" t="s">
        <v>1259</v>
      </c>
      <c r="BB181" s="179" t="s">
        <v>1258</v>
      </c>
      <c r="BC181" s="179" t="s">
        <v>3816</v>
      </c>
      <c r="BD181" s="179" t="s">
        <v>167</v>
      </c>
      <c r="BE181" s="179" t="s">
        <v>168</v>
      </c>
      <c r="BF181" s="179" t="s">
        <v>209</v>
      </c>
      <c r="BG181" s="179" t="s">
        <v>210</v>
      </c>
      <c r="BH181" s="179" t="s">
        <v>3815</v>
      </c>
      <c r="BI181" s="179" t="s">
        <v>3814</v>
      </c>
      <c r="BJ181" s="179" t="s">
        <v>3813</v>
      </c>
      <c r="BK181" s="179" t="s">
        <v>211</v>
      </c>
      <c r="BL181" s="179" t="s">
        <v>3812</v>
      </c>
      <c r="BM181" s="179" t="s">
        <v>212</v>
      </c>
      <c r="BN181" s="179" t="s">
        <v>5068</v>
      </c>
      <c r="BO181" s="179" t="s">
        <v>213</v>
      </c>
      <c r="BP181" s="179" t="s">
        <v>214</v>
      </c>
      <c r="BQ181" s="193" t="s">
        <v>3811</v>
      </c>
      <c r="BR181" s="179" t="s">
        <v>5067</v>
      </c>
    </row>
    <row r="182" spans="1:70" ht="15.75" thickBot="1" x14ac:dyDescent="0.3">
      <c r="A182" s="1709">
        <f t="shared" si="50"/>
        <v>0</v>
      </c>
      <c r="B182" s="1709">
        <f t="shared" si="21"/>
        <v>10047012</v>
      </c>
      <c r="C182" s="994">
        <v>47</v>
      </c>
      <c r="D182" s="1797" t="s">
        <v>447</v>
      </c>
      <c r="E182" s="1002">
        <v>12</v>
      </c>
      <c r="F182" s="1003" t="s">
        <v>4309</v>
      </c>
      <c r="H182" s="1016" t="s">
        <v>345</v>
      </c>
      <c r="I182" s="999" t="s">
        <v>4323</v>
      </c>
      <c r="L182" s="1047">
        <f t="shared" si="57"/>
        <v>0</v>
      </c>
      <c r="M182" s="1000"/>
      <c r="N182" s="1724">
        <f t="shared" si="58"/>
        <v>0</v>
      </c>
      <c r="O182" s="1000">
        <f t="shared" si="59"/>
        <v>0</v>
      </c>
      <c r="P182" s="1000">
        <f t="shared" si="60"/>
        <v>0</v>
      </c>
      <c r="Q182" s="1000">
        <f t="shared" si="61"/>
        <v>0</v>
      </c>
      <c r="R182" s="1000">
        <f t="shared" si="62"/>
        <v>0</v>
      </c>
      <c r="S182" s="1005">
        <f t="shared" si="64"/>
        <v>0</v>
      </c>
      <c r="T182" s="1000">
        <f t="shared" si="65"/>
        <v>0</v>
      </c>
      <c r="U182" s="1005">
        <f t="shared" si="66"/>
        <v>0</v>
      </c>
      <c r="V182" s="1005">
        <f t="shared" si="67"/>
        <v>0</v>
      </c>
      <c r="W182" s="1005" t="str">
        <f>IF(ISERROR(VLOOKUP(L182,Anexa!D:F,3,FALSE))=TRUE,"",VLOOKUP(L182,Anexa!D:F,3,FALSE))</f>
        <v/>
      </c>
      <c r="X182" s="1000" t="str">
        <f>IF(ISERROR(VLOOKUP(L182,Anexa!D:G,4,FALSE))=TRUE,"",VLOOKUP(L182,Anexa!D:G,4,FALSE))</f>
        <v/>
      </c>
      <c r="Z182" s="1006" t="str">
        <f t="shared" si="63"/>
        <v>Cap.2 Pct.7 Col.B: un cod CAEN trebuie sa fie unic</v>
      </c>
      <c r="AA182" s="2205">
        <f t="shared" si="48"/>
        <v>1</v>
      </c>
      <c r="AB182" s="3036">
        <f t="shared" si="49"/>
        <v>47</v>
      </c>
      <c r="AT182" s="195" t="s">
        <v>121</v>
      </c>
      <c r="AU182" s="1422" t="s">
        <v>5090</v>
      </c>
      <c r="AV182" s="170">
        <v>2</v>
      </c>
      <c r="AW182" s="170">
        <v>7</v>
      </c>
      <c r="AX182" s="170">
        <v>1</v>
      </c>
      <c r="AY182" s="196"/>
      <c r="AZ182" s="197"/>
      <c r="BA182" s="198">
        <f>IF(Chestionar!M182="",0,Chestionar!M182)</f>
        <v>0</v>
      </c>
      <c r="BB182" s="198">
        <f>IF(Chestionar!N182="",0,Chestionar!N182)</f>
        <v>0</v>
      </c>
      <c r="BC182" s="198">
        <f>IF(Chestionar!O182="",0,Chestionar!O182)</f>
        <v>0</v>
      </c>
      <c r="BD182" s="198">
        <f>IF(Chestionar!P182="",0,Chestionar!P182)</f>
        <v>0</v>
      </c>
      <c r="BE182" s="198">
        <f>IF(Chestionar!Q182="",0,Chestionar!Q182)</f>
        <v>0</v>
      </c>
      <c r="BF182" s="198">
        <f>IF(Chestionar!R182="",0,Chestionar!R182)</f>
        <v>0</v>
      </c>
      <c r="BG182" s="198">
        <f>IF(Chestionar!S182="",0,Chestionar!S182)</f>
        <v>0</v>
      </c>
      <c r="BH182" s="198">
        <f>IF(Chestionar!T182="",0,Chestionar!T182)</f>
        <v>0</v>
      </c>
      <c r="BI182" s="198">
        <f>IF(Chestionar!U182="",0,Chestionar!U182)</f>
        <v>0</v>
      </c>
      <c r="BJ182" s="198">
        <f>IF(Chestionar!V182="",0,Chestionar!V182)</f>
        <v>0</v>
      </c>
      <c r="BK182" s="198">
        <f>IF(Chestionar!W182="",0,Chestionar!W182)</f>
        <v>0</v>
      </c>
      <c r="BL182" s="198">
        <f>IF(Chestionar!X182="",0,Chestionar!X182)</f>
        <v>0</v>
      </c>
      <c r="BM182" s="198">
        <f>IF(Chestionar!Y182="",0,Chestionar!Y182)</f>
        <v>0</v>
      </c>
      <c r="BN182" s="198">
        <f>IF(Chestionar!Z182="",0,Chestionar!Z182)</f>
        <v>0</v>
      </c>
      <c r="BO182" s="198">
        <f>IF(Chestionar!AA182="",0,Chestionar!AA182)</f>
        <v>0</v>
      </c>
      <c r="BP182" s="198">
        <f>IF(Chestionar!AB182="",0,Chestionar!AB182)</f>
        <v>0</v>
      </c>
      <c r="BQ182" s="198">
        <f>IF(Chestionar!AC182="",0,Chestionar!AC182)</f>
        <v>0</v>
      </c>
      <c r="BR182" s="198">
        <f>IF(Chestionar!AD182="",0,Chestionar!AD182)</f>
        <v>0</v>
      </c>
    </row>
    <row r="183" spans="1:70" ht="15.75" thickTop="1" x14ac:dyDescent="0.25">
      <c r="A183" s="1709">
        <f t="shared" si="50"/>
        <v>0</v>
      </c>
      <c r="B183" s="1709">
        <f t="shared" si="21"/>
        <v>10047013</v>
      </c>
      <c r="C183" s="994">
        <v>47</v>
      </c>
      <c r="D183" s="1797" t="s">
        <v>447</v>
      </c>
      <c r="E183" s="1002">
        <v>13</v>
      </c>
      <c r="F183" s="1003" t="s">
        <v>4309</v>
      </c>
      <c r="H183" s="1016" t="s">
        <v>345</v>
      </c>
      <c r="I183" s="999" t="s">
        <v>4324</v>
      </c>
      <c r="L183" s="1047">
        <f t="shared" si="57"/>
        <v>0</v>
      </c>
      <c r="M183" s="1000"/>
      <c r="N183" s="1724">
        <f t="shared" si="58"/>
        <v>0</v>
      </c>
      <c r="O183" s="1000">
        <f t="shared" si="59"/>
        <v>0</v>
      </c>
      <c r="P183" s="1000">
        <f t="shared" si="60"/>
        <v>0</v>
      </c>
      <c r="Q183" s="1000">
        <f t="shared" si="61"/>
        <v>0</v>
      </c>
      <c r="R183" s="1000">
        <f t="shared" si="62"/>
        <v>0</v>
      </c>
      <c r="S183" s="1005">
        <f t="shared" si="64"/>
        <v>0</v>
      </c>
      <c r="T183" s="1000">
        <f t="shared" si="65"/>
        <v>0</v>
      </c>
      <c r="U183" s="1005">
        <f t="shared" si="66"/>
        <v>0</v>
      </c>
      <c r="V183" s="1005">
        <f t="shared" si="67"/>
        <v>0</v>
      </c>
      <c r="W183" s="1005" t="str">
        <f>IF(ISERROR(VLOOKUP(L183,Anexa!D:F,3,FALSE))=TRUE,"",VLOOKUP(L183,Anexa!D:F,3,FALSE))</f>
        <v/>
      </c>
      <c r="X183" s="1000" t="str">
        <f>IF(ISERROR(VLOOKUP(L183,Anexa!D:G,4,FALSE))=TRUE,"",VLOOKUP(L183,Anexa!D:G,4,FALSE))</f>
        <v/>
      </c>
      <c r="Z183" s="1006" t="str">
        <f t="shared" si="63"/>
        <v>Cap.2 Pct.7 Col.B: un cod CAEN trebuie sa fie unic</v>
      </c>
      <c r="AA183" s="2205">
        <f t="shared" si="48"/>
        <v>1</v>
      </c>
      <c r="AB183" s="3036">
        <f t="shared" si="49"/>
        <v>47</v>
      </c>
      <c r="AT183" s="199" t="str">
        <f>IF(AY183=0,"Activitatea "&amp;AX183-1,VLOOKUP(AY183,Anexa!D:E,2,FALSE))</f>
        <v>Activitatea 1</v>
      </c>
      <c r="AU183" s="1415" t="s">
        <v>5090</v>
      </c>
      <c r="AV183" s="128">
        <v>2</v>
      </c>
      <c r="AW183" s="129">
        <v>7</v>
      </c>
      <c r="AX183" s="130">
        <v>2</v>
      </c>
      <c r="AY183" s="200">
        <f>IF(Chestionar!K183="",0,Chestionar!K183)</f>
        <v>0</v>
      </c>
      <c r="AZ183" s="201">
        <f>IF(Chestionar!L183="",0,Chestionar!L183)</f>
        <v>0</v>
      </c>
      <c r="BA183" s="202">
        <f>IF(Chestionar!M183="",0,Chestionar!M183)</f>
        <v>0</v>
      </c>
      <c r="BB183" s="202">
        <f>IF(Chestionar!N183="",0,Chestionar!N183)</f>
        <v>0</v>
      </c>
      <c r="BC183" s="202">
        <f>IF(Chestionar!O183="",0,Chestionar!O183)</f>
        <v>0</v>
      </c>
      <c r="BD183" s="202">
        <f>IF(Chestionar!P183="",0,Chestionar!P183)</f>
        <v>0</v>
      </c>
      <c r="BE183" s="202">
        <f>IF(Chestionar!Q183="",0,Chestionar!Q183)</f>
        <v>0</v>
      </c>
      <c r="BF183" s="202">
        <f>IF(Chestionar!R183="",0,Chestionar!R183)</f>
        <v>0</v>
      </c>
      <c r="BG183" s="202">
        <f>IF(Chestionar!S183="",0,Chestionar!S183)</f>
        <v>0</v>
      </c>
      <c r="BH183" s="202">
        <f>IF(Chestionar!T183="",0,Chestionar!T183)</f>
        <v>0</v>
      </c>
      <c r="BI183" s="202">
        <f>IF(Chestionar!U183="",0,Chestionar!U183)</f>
        <v>0</v>
      </c>
      <c r="BJ183" s="202">
        <f>IF(Chestionar!V183="",0,Chestionar!V183)</f>
        <v>0</v>
      </c>
      <c r="BK183" s="202">
        <f>IF(Chestionar!W183="",0,Chestionar!W183)</f>
        <v>0</v>
      </c>
      <c r="BL183" s="202">
        <f>IF(Chestionar!X183="",0,Chestionar!X183)</f>
        <v>0</v>
      </c>
      <c r="BM183" s="202">
        <f>IF(Chestionar!Y183="",0,Chestionar!Y183)</f>
        <v>0</v>
      </c>
      <c r="BN183" s="202">
        <f>IF(Chestionar!Z183="",0,Chestionar!Z183)</f>
        <v>0</v>
      </c>
      <c r="BO183" s="202">
        <f>IF(Chestionar!AA183="",0,Chestionar!AA183)</f>
        <v>0</v>
      </c>
      <c r="BP183" s="202">
        <f>IF(Chestionar!AB183="",0,Chestionar!AB183)</f>
        <v>0</v>
      </c>
      <c r="BQ183" s="202">
        <f>IF(Chestionar!AC183="",0,Chestionar!AC183)</f>
        <v>0</v>
      </c>
      <c r="BR183" s="202">
        <f>IF(Chestionar!AD183="",0,Chestionar!AD183)</f>
        <v>0</v>
      </c>
    </row>
    <row r="184" spans="1:70" x14ac:dyDescent="0.25">
      <c r="A184" s="1709">
        <f t="shared" si="50"/>
        <v>0</v>
      </c>
      <c r="B184" s="1709">
        <f t="shared" si="21"/>
        <v>10047014</v>
      </c>
      <c r="C184" s="994">
        <v>47</v>
      </c>
      <c r="D184" s="1797" t="s">
        <v>447</v>
      </c>
      <c r="E184" s="1002">
        <v>14</v>
      </c>
      <c r="F184" s="1003" t="s">
        <v>4309</v>
      </c>
      <c r="H184" s="1016" t="s">
        <v>345</v>
      </c>
      <c r="I184" s="999" t="s">
        <v>4325</v>
      </c>
      <c r="L184" s="1047">
        <f t="shared" si="57"/>
        <v>0</v>
      </c>
      <c r="M184" s="1000"/>
      <c r="N184" s="1724">
        <f t="shared" si="58"/>
        <v>0</v>
      </c>
      <c r="O184" s="1000">
        <f t="shared" si="59"/>
        <v>0</v>
      </c>
      <c r="P184" s="1000">
        <f t="shared" si="60"/>
        <v>0</v>
      </c>
      <c r="Q184" s="1000">
        <f t="shared" si="61"/>
        <v>0</v>
      </c>
      <c r="R184" s="1000">
        <f t="shared" si="62"/>
        <v>0</v>
      </c>
      <c r="S184" s="1005">
        <f t="shared" si="64"/>
        <v>0</v>
      </c>
      <c r="T184" s="1000">
        <f t="shared" si="65"/>
        <v>0</v>
      </c>
      <c r="U184" s="1005">
        <f t="shared" si="66"/>
        <v>0</v>
      </c>
      <c r="V184" s="1005">
        <f t="shared" si="67"/>
        <v>0</v>
      </c>
      <c r="W184" s="1005" t="str">
        <f>IF(ISERROR(VLOOKUP(L184,Anexa!D:F,3,FALSE))=TRUE,"",VLOOKUP(L184,Anexa!D:F,3,FALSE))</f>
        <v/>
      </c>
      <c r="X184" s="1000" t="str">
        <f>IF(ISERROR(VLOOKUP(L184,Anexa!D:G,4,FALSE))=TRUE,"",VLOOKUP(L184,Anexa!D:G,4,FALSE))</f>
        <v/>
      </c>
      <c r="Z184" s="1006" t="str">
        <f t="shared" si="63"/>
        <v>Cap.2 Pct.7 Col.B: un cod CAEN trebuie sa fie unic</v>
      </c>
      <c r="AA184" s="2205">
        <f t="shared" si="48"/>
        <v>1</v>
      </c>
      <c r="AB184" s="3036">
        <f t="shared" si="49"/>
        <v>47</v>
      </c>
      <c r="AT184" s="199" t="str">
        <f>IF(AY184=0,"Activitatea "&amp;AX184-1,VLOOKUP(AY184,Anexa!D:E,2,FALSE))</f>
        <v>Activitatea 2</v>
      </c>
      <c r="AU184" s="1416" t="s">
        <v>5090</v>
      </c>
      <c r="AV184" s="134">
        <v>2</v>
      </c>
      <c r="AW184" s="135">
        <v>7</v>
      </c>
      <c r="AX184" s="136">
        <v>3</v>
      </c>
      <c r="AY184" s="203">
        <f>IF(Chestionar!K184="",0,Chestionar!K184)</f>
        <v>0</v>
      </c>
      <c r="AZ184" s="204">
        <f>IF(Chestionar!L184="",0,Chestionar!L184)</f>
        <v>0</v>
      </c>
      <c r="BA184" s="205">
        <f>IF(Chestionar!M184="",0,Chestionar!M184)</f>
        <v>0</v>
      </c>
      <c r="BB184" s="205">
        <f>IF(Chestionar!N184="",0,Chestionar!N184)</f>
        <v>0</v>
      </c>
      <c r="BC184" s="205">
        <f>IF(Chestionar!O184="",0,Chestionar!O184)</f>
        <v>0</v>
      </c>
      <c r="BD184" s="205">
        <f>IF(Chestionar!P184="",0,Chestionar!P184)</f>
        <v>0</v>
      </c>
      <c r="BE184" s="205">
        <f>IF(Chestionar!Q184="",0,Chestionar!Q184)</f>
        <v>0</v>
      </c>
      <c r="BF184" s="205">
        <f>IF(Chestionar!R184="",0,Chestionar!R184)</f>
        <v>0</v>
      </c>
      <c r="BG184" s="205">
        <f>IF(Chestionar!S184="",0,Chestionar!S184)</f>
        <v>0</v>
      </c>
      <c r="BH184" s="205">
        <f>IF(Chestionar!T184="",0,Chestionar!T184)</f>
        <v>0</v>
      </c>
      <c r="BI184" s="205">
        <f>IF(Chestionar!U184="",0,Chestionar!U184)</f>
        <v>0</v>
      </c>
      <c r="BJ184" s="205">
        <f>IF(Chestionar!V184="",0,Chestionar!V184)</f>
        <v>0</v>
      </c>
      <c r="BK184" s="205">
        <f>IF(Chestionar!W184="",0,Chestionar!W184)</f>
        <v>0</v>
      </c>
      <c r="BL184" s="205">
        <f>IF(Chestionar!X184="",0,Chestionar!X184)</f>
        <v>0</v>
      </c>
      <c r="BM184" s="205">
        <f>IF(Chestionar!Y184="",0,Chestionar!Y184)</f>
        <v>0</v>
      </c>
      <c r="BN184" s="205">
        <f>IF(Chestionar!Z184="",0,Chestionar!Z184)</f>
        <v>0</v>
      </c>
      <c r="BO184" s="205">
        <f>IF(Chestionar!AA184="",0,Chestionar!AA184)</f>
        <v>0</v>
      </c>
      <c r="BP184" s="205">
        <f>IF(Chestionar!AB184="",0,Chestionar!AB184)</f>
        <v>0</v>
      </c>
      <c r="BQ184" s="205">
        <f>IF(Chestionar!AC184="",0,Chestionar!AC184)</f>
        <v>0</v>
      </c>
      <c r="BR184" s="205">
        <f>IF(Chestionar!AD184="",0,Chestionar!AD184)</f>
        <v>0</v>
      </c>
    </row>
    <row r="185" spans="1:70" x14ac:dyDescent="0.25">
      <c r="A185" s="1709">
        <f t="shared" si="50"/>
        <v>0</v>
      </c>
      <c r="B185" s="1709">
        <f t="shared" si="21"/>
        <v>10047015</v>
      </c>
      <c r="C185" s="994">
        <v>47</v>
      </c>
      <c r="D185" s="1797" t="s">
        <v>447</v>
      </c>
      <c r="E185" s="1002">
        <v>15</v>
      </c>
      <c r="F185" s="1003" t="s">
        <v>4309</v>
      </c>
      <c r="H185" s="1016" t="s">
        <v>345</v>
      </c>
      <c r="I185" s="999" t="s">
        <v>4326</v>
      </c>
      <c r="L185" s="1047">
        <f t="shared" si="57"/>
        <v>0</v>
      </c>
      <c r="M185" s="1000"/>
      <c r="N185" s="1724">
        <f t="shared" si="58"/>
        <v>0</v>
      </c>
      <c r="O185" s="1000">
        <f t="shared" si="59"/>
        <v>0</v>
      </c>
      <c r="P185" s="1000">
        <f t="shared" si="60"/>
        <v>0</v>
      </c>
      <c r="Q185" s="1000">
        <f t="shared" si="61"/>
        <v>0</v>
      </c>
      <c r="R185" s="1000">
        <f t="shared" si="62"/>
        <v>0</v>
      </c>
      <c r="S185" s="1005">
        <f t="shared" si="64"/>
        <v>0</v>
      </c>
      <c r="T185" s="1000">
        <f t="shared" si="65"/>
        <v>0</v>
      </c>
      <c r="U185" s="1005">
        <f t="shared" si="66"/>
        <v>0</v>
      </c>
      <c r="V185" s="1005">
        <f t="shared" si="67"/>
        <v>0</v>
      </c>
      <c r="W185" s="1005" t="str">
        <f>IF(ISERROR(VLOOKUP(L185,Anexa!D:F,3,FALSE))=TRUE,"",VLOOKUP(L185,Anexa!D:F,3,FALSE))</f>
        <v/>
      </c>
      <c r="X185" s="1000" t="str">
        <f>IF(ISERROR(VLOOKUP(L185,Anexa!D:G,4,FALSE))=TRUE,"",VLOOKUP(L185,Anexa!D:G,4,FALSE))</f>
        <v/>
      </c>
      <c r="Z185" s="1006" t="str">
        <f t="shared" si="63"/>
        <v>Cap.2 Pct.7 Col.B: un cod CAEN trebuie sa fie unic</v>
      </c>
      <c r="AA185" s="2205">
        <f t="shared" si="48"/>
        <v>1</v>
      </c>
      <c r="AB185" s="3036">
        <f t="shared" si="49"/>
        <v>47</v>
      </c>
      <c r="AT185" s="199" t="str">
        <f>IF(AY185=0,"Activitatea "&amp;AX185-1,VLOOKUP(AY185,Anexa!D:E,2,FALSE))</f>
        <v>Activitatea 3</v>
      </c>
      <c r="AU185" s="1416" t="s">
        <v>5090</v>
      </c>
      <c r="AV185" s="134">
        <v>2</v>
      </c>
      <c r="AW185" s="135">
        <v>7</v>
      </c>
      <c r="AX185" s="136">
        <v>4</v>
      </c>
      <c r="AY185" s="203">
        <f>IF(Chestionar!K185="",0,Chestionar!K185)</f>
        <v>0</v>
      </c>
      <c r="AZ185" s="204">
        <f>IF(Chestionar!L185="",0,Chestionar!L185)</f>
        <v>0</v>
      </c>
      <c r="BA185" s="205">
        <f>IF(Chestionar!M185="",0,Chestionar!M185)</f>
        <v>0</v>
      </c>
      <c r="BB185" s="205">
        <f>IF(Chestionar!N185="",0,Chestionar!N185)</f>
        <v>0</v>
      </c>
      <c r="BC185" s="205">
        <f>IF(Chestionar!O185="",0,Chestionar!O185)</f>
        <v>0</v>
      </c>
      <c r="BD185" s="205">
        <f>IF(Chestionar!P185="",0,Chestionar!P185)</f>
        <v>0</v>
      </c>
      <c r="BE185" s="205">
        <f>IF(Chestionar!Q185="",0,Chestionar!Q185)</f>
        <v>0</v>
      </c>
      <c r="BF185" s="205">
        <f>IF(Chestionar!R185="",0,Chestionar!R185)</f>
        <v>0</v>
      </c>
      <c r="BG185" s="205">
        <f>IF(Chestionar!S185="",0,Chestionar!S185)</f>
        <v>0</v>
      </c>
      <c r="BH185" s="205">
        <f>IF(Chestionar!T185="",0,Chestionar!T185)</f>
        <v>0</v>
      </c>
      <c r="BI185" s="205">
        <f>IF(Chestionar!U185="",0,Chestionar!U185)</f>
        <v>0</v>
      </c>
      <c r="BJ185" s="205">
        <f>IF(Chestionar!V185="",0,Chestionar!V185)</f>
        <v>0</v>
      </c>
      <c r="BK185" s="205">
        <f>IF(Chestionar!W185="",0,Chestionar!W185)</f>
        <v>0</v>
      </c>
      <c r="BL185" s="205">
        <f>IF(Chestionar!X185="",0,Chestionar!X185)</f>
        <v>0</v>
      </c>
      <c r="BM185" s="205">
        <f>IF(Chestionar!Y185="",0,Chestionar!Y185)</f>
        <v>0</v>
      </c>
      <c r="BN185" s="205">
        <f>IF(Chestionar!Z185="",0,Chestionar!Z185)</f>
        <v>0</v>
      </c>
      <c r="BO185" s="205">
        <f>IF(Chestionar!AA185="",0,Chestionar!AA185)</f>
        <v>0</v>
      </c>
      <c r="BP185" s="205">
        <f>IF(Chestionar!AB185="",0,Chestionar!AB185)</f>
        <v>0</v>
      </c>
      <c r="BQ185" s="205">
        <f>IF(Chestionar!AC185="",0,Chestionar!AC185)</f>
        <v>0</v>
      </c>
      <c r="BR185" s="205">
        <f>IF(Chestionar!AD185="",0,Chestionar!AD185)</f>
        <v>0</v>
      </c>
    </row>
    <row r="186" spans="1:70" x14ac:dyDescent="0.25">
      <c r="A186" s="1709">
        <f t="shared" si="50"/>
        <v>0</v>
      </c>
      <c r="B186" s="1709">
        <f t="shared" si="21"/>
        <v>10047016</v>
      </c>
      <c r="C186" s="994">
        <v>47</v>
      </c>
      <c r="D186" s="1797" t="s">
        <v>447</v>
      </c>
      <c r="E186" s="1002">
        <v>16</v>
      </c>
      <c r="F186" s="1003" t="s">
        <v>4309</v>
      </c>
      <c r="H186" s="1016" t="s">
        <v>345</v>
      </c>
      <c r="I186" s="999" t="s">
        <v>4327</v>
      </c>
      <c r="L186" s="1047">
        <f t="shared" si="57"/>
        <v>0</v>
      </c>
      <c r="M186" s="1000"/>
      <c r="N186" s="1724">
        <f t="shared" si="58"/>
        <v>0</v>
      </c>
      <c r="O186" s="1000">
        <f t="shared" si="59"/>
        <v>0</v>
      </c>
      <c r="P186" s="1000">
        <f t="shared" si="60"/>
        <v>0</v>
      </c>
      <c r="Q186" s="1000">
        <f t="shared" si="61"/>
        <v>0</v>
      </c>
      <c r="R186" s="1000">
        <f t="shared" si="62"/>
        <v>0</v>
      </c>
      <c r="S186" s="1005">
        <f t="shared" si="64"/>
        <v>0</v>
      </c>
      <c r="T186" s="1000">
        <f t="shared" si="65"/>
        <v>0</v>
      </c>
      <c r="U186" s="1005">
        <f t="shared" si="66"/>
        <v>0</v>
      </c>
      <c r="V186" s="1005">
        <f t="shared" si="67"/>
        <v>0</v>
      </c>
      <c r="W186" s="1005" t="str">
        <f>IF(ISERROR(VLOOKUP(L186,Anexa!D:F,3,FALSE))=TRUE,"",VLOOKUP(L186,Anexa!D:F,3,FALSE))</f>
        <v/>
      </c>
      <c r="X186" s="1000" t="str">
        <f>IF(ISERROR(VLOOKUP(L186,Anexa!D:G,4,FALSE))=TRUE,"",VLOOKUP(L186,Anexa!D:G,4,FALSE))</f>
        <v/>
      </c>
      <c r="Z186" s="1006" t="str">
        <f t="shared" si="63"/>
        <v>Cap.2 Pct.7 Col.B: un cod CAEN trebuie sa fie unic</v>
      </c>
      <c r="AA186" s="2205">
        <f t="shared" si="48"/>
        <v>1</v>
      </c>
      <c r="AB186" s="3036">
        <f t="shared" si="49"/>
        <v>47</v>
      </c>
      <c r="AT186" s="199" t="str">
        <f>IF(AY186=0,"Activitatea "&amp;AX186-1,VLOOKUP(AY186,Anexa!D:E,2,FALSE))</f>
        <v>Activitatea 4</v>
      </c>
      <c r="AU186" s="1416" t="s">
        <v>5090</v>
      </c>
      <c r="AV186" s="134">
        <v>2</v>
      </c>
      <c r="AW186" s="135">
        <v>7</v>
      </c>
      <c r="AX186" s="136">
        <v>5</v>
      </c>
      <c r="AY186" s="203">
        <f>IF(Chestionar!K186="",0,Chestionar!K186)</f>
        <v>0</v>
      </c>
      <c r="AZ186" s="204">
        <f>IF(Chestionar!L186="",0,Chestionar!L186)</f>
        <v>0</v>
      </c>
      <c r="BA186" s="205">
        <f>IF(Chestionar!M186="",0,Chestionar!M186)</f>
        <v>0</v>
      </c>
      <c r="BB186" s="205">
        <f>IF(Chestionar!N186="",0,Chestionar!N186)</f>
        <v>0</v>
      </c>
      <c r="BC186" s="205">
        <f>IF(Chestionar!O186="",0,Chestionar!O186)</f>
        <v>0</v>
      </c>
      <c r="BD186" s="205">
        <f>IF(Chestionar!P186="",0,Chestionar!P186)</f>
        <v>0</v>
      </c>
      <c r="BE186" s="205">
        <f>IF(Chestionar!Q186="",0,Chestionar!Q186)</f>
        <v>0</v>
      </c>
      <c r="BF186" s="205">
        <f>IF(Chestionar!R186="",0,Chestionar!R186)</f>
        <v>0</v>
      </c>
      <c r="BG186" s="205">
        <f>IF(Chestionar!S186="",0,Chestionar!S186)</f>
        <v>0</v>
      </c>
      <c r="BH186" s="205">
        <f>IF(Chestionar!T186="",0,Chestionar!T186)</f>
        <v>0</v>
      </c>
      <c r="BI186" s="205">
        <f>IF(Chestionar!U186="",0,Chestionar!U186)</f>
        <v>0</v>
      </c>
      <c r="BJ186" s="205">
        <f>IF(Chestionar!V186="",0,Chestionar!V186)</f>
        <v>0</v>
      </c>
      <c r="BK186" s="205">
        <f>IF(Chestionar!W186="",0,Chestionar!W186)</f>
        <v>0</v>
      </c>
      <c r="BL186" s="205">
        <f>IF(Chestionar!X186="",0,Chestionar!X186)</f>
        <v>0</v>
      </c>
      <c r="BM186" s="205">
        <f>IF(Chestionar!Y186="",0,Chestionar!Y186)</f>
        <v>0</v>
      </c>
      <c r="BN186" s="205">
        <f>IF(Chestionar!Z186="",0,Chestionar!Z186)</f>
        <v>0</v>
      </c>
      <c r="BO186" s="205">
        <f>IF(Chestionar!AA186="",0,Chestionar!AA186)</f>
        <v>0</v>
      </c>
      <c r="BP186" s="205">
        <f>IF(Chestionar!AB186="",0,Chestionar!AB186)</f>
        <v>0</v>
      </c>
      <c r="BQ186" s="205">
        <f>IF(Chestionar!AC186="",0,Chestionar!AC186)</f>
        <v>0</v>
      </c>
      <c r="BR186" s="205">
        <f>IF(Chestionar!AD186="",0,Chestionar!AD186)</f>
        <v>0</v>
      </c>
    </row>
    <row r="187" spans="1:70" x14ac:dyDescent="0.25">
      <c r="A187" s="1709">
        <f t="shared" si="50"/>
        <v>0</v>
      </c>
      <c r="B187" s="1709">
        <f t="shared" ref="B187:B250" si="68">VALUE("1"&amp;TEXT(C187,"0000")&amp;TEXT(E187,"000"))</f>
        <v>10047017</v>
      </c>
      <c r="C187" s="994">
        <v>47</v>
      </c>
      <c r="D187" s="1797" t="s">
        <v>447</v>
      </c>
      <c r="E187" s="1002">
        <v>17</v>
      </c>
      <c r="F187" s="1003" t="s">
        <v>4309</v>
      </c>
      <c r="H187" s="1016" t="s">
        <v>345</v>
      </c>
      <c r="I187" s="999" t="s">
        <v>4328</v>
      </c>
      <c r="L187" s="1047">
        <f t="shared" si="57"/>
        <v>0</v>
      </c>
      <c r="M187" s="1000"/>
      <c r="N187" s="1724">
        <f t="shared" si="58"/>
        <v>0</v>
      </c>
      <c r="O187" s="1000">
        <f t="shared" si="59"/>
        <v>0</v>
      </c>
      <c r="P187" s="1000">
        <f t="shared" si="60"/>
        <v>0</v>
      </c>
      <c r="Q187" s="1000">
        <f t="shared" si="61"/>
        <v>0</v>
      </c>
      <c r="R187" s="1000">
        <f t="shared" si="62"/>
        <v>0</v>
      </c>
      <c r="S187" s="1005">
        <f t="shared" si="64"/>
        <v>0</v>
      </c>
      <c r="T187" s="1000">
        <f t="shared" si="65"/>
        <v>0</v>
      </c>
      <c r="U187" s="1005">
        <f t="shared" si="66"/>
        <v>0</v>
      </c>
      <c r="V187" s="1005">
        <f t="shared" si="67"/>
        <v>0</v>
      </c>
      <c r="W187" s="1005" t="str">
        <f>IF(ISERROR(VLOOKUP(L187,Anexa!D:F,3,FALSE))=TRUE,"",VLOOKUP(L187,Anexa!D:F,3,FALSE))</f>
        <v/>
      </c>
      <c r="X187" s="1000" t="str">
        <f>IF(ISERROR(VLOOKUP(L187,Anexa!D:G,4,FALSE))=TRUE,"",VLOOKUP(L187,Anexa!D:G,4,FALSE))</f>
        <v/>
      </c>
      <c r="Z187" s="1006" t="str">
        <f t="shared" si="63"/>
        <v>Cap.2 Pct.7 Col.B: un cod CAEN trebuie sa fie unic</v>
      </c>
      <c r="AA187" s="2205">
        <f t="shared" si="48"/>
        <v>1</v>
      </c>
      <c r="AB187" s="3036">
        <f t="shared" si="49"/>
        <v>47</v>
      </c>
      <c r="AT187" s="199" t="str">
        <f>IF(AY187=0,"Activitatea "&amp;AX187-1,VLOOKUP(AY187,Anexa!D:E,2,FALSE))</f>
        <v>Activitatea 5</v>
      </c>
      <c r="AU187" s="1416" t="s">
        <v>5090</v>
      </c>
      <c r="AV187" s="134">
        <v>2</v>
      </c>
      <c r="AW187" s="135">
        <v>7</v>
      </c>
      <c r="AX187" s="136">
        <v>6</v>
      </c>
      <c r="AY187" s="203">
        <f>IF(Chestionar!K187="",0,Chestionar!K187)</f>
        <v>0</v>
      </c>
      <c r="AZ187" s="204">
        <f>IF(Chestionar!L187="",0,Chestionar!L187)</f>
        <v>0</v>
      </c>
      <c r="BA187" s="205">
        <f>IF(Chestionar!M187="",0,Chestionar!M187)</f>
        <v>0</v>
      </c>
      <c r="BB187" s="205">
        <f>IF(Chestionar!N187="",0,Chestionar!N187)</f>
        <v>0</v>
      </c>
      <c r="BC187" s="205">
        <f>IF(Chestionar!O187="",0,Chestionar!O187)</f>
        <v>0</v>
      </c>
      <c r="BD187" s="205">
        <f>IF(Chestionar!P187="",0,Chestionar!P187)</f>
        <v>0</v>
      </c>
      <c r="BE187" s="205">
        <f>IF(Chestionar!Q187="",0,Chestionar!Q187)</f>
        <v>0</v>
      </c>
      <c r="BF187" s="205">
        <f>IF(Chestionar!R187="",0,Chestionar!R187)</f>
        <v>0</v>
      </c>
      <c r="BG187" s="205">
        <f>IF(Chestionar!S187="",0,Chestionar!S187)</f>
        <v>0</v>
      </c>
      <c r="BH187" s="205">
        <f>IF(Chestionar!T187="",0,Chestionar!T187)</f>
        <v>0</v>
      </c>
      <c r="BI187" s="205">
        <f>IF(Chestionar!U187="",0,Chestionar!U187)</f>
        <v>0</v>
      </c>
      <c r="BJ187" s="205">
        <f>IF(Chestionar!V187="",0,Chestionar!V187)</f>
        <v>0</v>
      </c>
      <c r="BK187" s="205">
        <f>IF(Chestionar!W187="",0,Chestionar!W187)</f>
        <v>0</v>
      </c>
      <c r="BL187" s="205">
        <f>IF(Chestionar!X187="",0,Chestionar!X187)</f>
        <v>0</v>
      </c>
      <c r="BM187" s="205">
        <f>IF(Chestionar!Y187="",0,Chestionar!Y187)</f>
        <v>0</v>
      </c>
      <c r="BN187" s="205">
        <f>IF(Chestionar!Z187="",0,Chestionar!Z187)</f>
        <v>0</v>
      </c>
      <c r="BO187" s="205">
        <f>IF(Chestionar!AA187="",0,Chestionar!AA187)</f>
        <v>0</v>
      </c>
      <c r="BP187" s="205">
        <f>IF(Chestionar!AB187="",0,Chestionar!AB187)</f>
        <v>0</v>
      </c>
      <c r="BQ187" s="205">
        <f>IF(Chestionar!AC187="",0,Chestionar!AC187)</f>
        <v>0</v>
      </c>
      <c r="BR187" s="205">
        <f>IF(Chestionar!AD187="",0,Chestionar!AD187)</f>
        <v>0</v>
      </c>
    </row>
    <row r="188" spans="1:70" x14ac:dyDescent="0.25">
      <c r="A188" s="1709">
        <f t="shared" si="50"/>
        <v>0</v>
      </c>
      <c r="B188" s="1709">
        <f t="shared" si="68"/>
        <v>10047018</v>
      </c>
      <c r="C188" s="994">
        <v>47</v>
      </c>
      <c r="D188" s="1797" t="s">
        <v>447</v>
      </c>
      <c r="E188" s="1002">
        <v>18</v>
      </c>
      <c r="F188" s="1003" t="s">
        <v>4309</v>
      </c>
      <c r="H188" s="1016" t="s">
        <v>345</v>
      </c>
      <c r="I188" s="999" t="s">
        <v>4329</v>
      </c>
      <c r="L188" s="1047">
        <f t="shared" si="57"/>
        <v>0</v>
      </c>
      <c r="M188" s="1000"/>
      <c r="N188" s="1724">
        <f t="shared" si="58"/>
        <v>0</v>
      </c>
      <c r="O188" s="1000">
        <f t="shared" si="59"/>
        <v>0</v>
      </c>
      <c r="P188" s="1000">
        <f t="shared" si="60"/>
        <v>0</v>
      </c>
      <c r="Q188" s="1000">
        <f t="shared" si="61"/>
        <v>0</v>
      </c>
      <c r="R188" s="1000">
        <f t="shared" si="62"/>
        <v>0</v>
      </c>
      <c r="S188" s="1005">
        <f t="shared" si="64"/>
        <v>0</v>
      </c>
      <c r="T188" s="1000">
        <f t="shared" si="65"/>
        <v>0</v>
      </c>
      <c r="U188" s="1005">
        <f t="shared" si="66"/>
        <v>0</v>
      </c>
      <c r="V188" s="1005">
        <f t="shared" si="67"/>
        <v>0</v>
      </c>
      <c r="W188" s="1005" t="str">
        <f>IF(ISERROR(VLOOKUP(L188,Anexa!D:F,3,FALSE))=TRUE,"",VLOOKUP(L188,Anexa!D:F,3,FALSE))</f>
        <v/>
      </c>
      <c r="X188" s="1000" t="str">
        <f>IF(ISERROR(VLOOKUP(L188,Anexa!D:G,4,FALSE))=TRUE,"",VLOOKUP(L188,Anexa!D:G,4,FALSE))</f>
        <v/>
      </c>
      <c r="Z188" s="1006" t="str">
        <f t="shared" si="63"/>
        <v>Cap.2 Pct.7 Col.B: un cod CAEN trebuie sa fie unic</v>
      </c>
      <c r="AA188" s="2205">
        <f t="shared" si="48"/>
        <v>1</v>
      </c>
      <c r="AB188" s="3036">
        <f t="shared" si="49"/>
        <v>47</v>
      </c>
      <c r="AT188" s="199" t="str">
        <f>IF(AY188=0,"Activitatea "&amp;AX188-1,VLOOKUP(AY188,Anexa!D:E,2,FALSE))</f>
        <v>Activitatea 6</v>
      </c>
      <c r="AU188" s="1416" t="s">
        <v>5090</v>
      </c>
      <c r="AV188" s="134">
        <v>2</v>
      </c>
      <c r="AW188" s="135">
        <v>7</v>
      </c>
      <c r="AX188" s="136">
        <v>7</v>
      </c>
      <c r="AY188" s="203">
        <f>IF(Chestionar!K188="",0,Chestionar!K188)</f>
        <v>0</v>
      </c>
      <c r="AZ188" s="204">
        <f>IF(Chestionar!L188="",0,Chestionar!L188)</f>
        <v>0</v>
      </c>
      <c r="BA188" s="205">
        <f>IF(Chestionar!M188="",0,Chestionar!M188)</f>
        <v>0</v>
      </c>
      <c r="BB188" s="205">
        <f>IF(Chestionar!N188="",0,Chestionar!N188)</f>
        <v>0</v>
      </c>
      <c r="BC188" s="205">
        <f>IF(Chestionar!O188="",0,Chestionar!O188)</f>
        <v>0</v>
      </c>
      <c r="BD188" s="205">
        <f>IF(Chestionar!P188="",0,Chestionar!P188)</f>
        <v>0</v>
      </c>
      <c r="BE188" s="205">
        <f>IF(Chestionar!Q188="",0,Chestionar!Q188)</f>
        <v>0</v>
      </c>
      <c r="BF188" s="205">
        <f>IF(Chestionar!R188="",0,Chestionar!R188)</f>
        <v>0</v>
      </c>
      <c r="BG188" s="205">
        <f>IF(Chestionar!S188="",0,Chestionar!S188)</f>
        <v>0</v>
      </c>
      <c r="BH188" s="205">
        <f>IF(Chestionar!T188="",0,Chestionar!T188)</f>
        <v>0</v>
      </c>
      <c r="BI188" s="205">
        <f>IF(Chestionar!U188="",0,Chestionar!U188)</f>
        <v>0</v>
      </c>
      <c r="BJ188" s="205">
        <f>IF(Chestionar!V188="",0,Chestionar!V188)</f>
        <v>0</v>
      </c>
      <c r="BK188" s="205">
        <f>IF(Chestionar!W188="",0,Chestionar!W188)</f>
        <v>0</v>
      </c>
      <c r="BL188" s="205">
        <f>IF(Chestionar!X188="",0,Chestionar!X188)</f>
        <v>0</v>
      </c>
      <c r="BM188" s="205">
        <f>IF(Chestionar!Y188="",0,Chestionar!Y188)</f>
        <v>0</v>
      </c>
      <c r="BN188" s="205">
        <f>IF(Chestionar!Z188="",0,Chestionar!Z188)</f>
        <v>0</v>
      </c>
      <c r="BO188" s="205">
        <f>IF(Chestionar!AA188="",0,Chestionar!AA188)</f>
        <v>0</v>
      </c>
      <c r="BP188" s="205">
        <f>IF(Chestionar!AB188="",0,Chestionar!AB188)</f>
        <v>0</v>
      </c>
      <c r="BQ188" s="205">
        <f>IF(Chestionar!AC188="",0,Chestionar!AC188)</f>
        <v>0</v>
      </c>
      <c r="BR188" s="205">
        <f>IF(Chestionar!AD188="",0,Chestionar!AD188)</f>
        <v>0</v>
      </c>
    </row>
    <row r="189" spans="1:70" x14ac:dyDescent="0.25">
      <c r="A189" s="1709">
        <f t="shared" si="50"/>
        <v>0</v>
      </c>
      <c r="B189" s="1709">
        <f t="shared" si="68"/>
        <v>10047019</v>
      </c>
      <c r="C189" s="994">
        <v>47</v>
      </c>
      <c r="D189" s="1797" t="s">
        <v>447</v>
      </c>
      <c r="E189" s="1002">
        <v>19</v>
      </c>
      <c r="F189" s="1003" t="s">
        <v>4309</v>
      </c>
      <c r="H189" s="1016" t="s">
        <v>345</v>
      </c>
      <c r="I189" s="999" t="s">
        <v>4330</v>
      </c>
      <c r="L189" s="1047">
        <f t="shared" si="57"/>
        <v>0</v>
      </c>
      <c r="M189" s="1000"/>
      <c r="N189" s="1724">
        <f t="shared" si="58"/>
        <v>0</v>
      </c>
      <c r="O189" s="1000">
        <f t="shared" si="59"/>
        <v>0</v>
      </c>
      <c r="P189" s="1000">
        <f t="shared" si="60"/>
        <v>0</v>
      </c>
      <c r="Q189" s="1000">
        <f t="shared" si="61"/>
        <v>0</v>
      </c>
      <c r="R189" s="1000">
        <f t="shared" si="62"/>
        <v>0</v>
      </c>
      <c r="S189" s="1005">
        <f t="shared" si="64"/>
        <v>0</v>
      </c>
      <c r="T189" s="1000">
        <f t="shared" si="65"/>
        <v>0</v>
      </c>
      <c r="U189" s="1005">
        <f t="shared" si="66"/>
        <v>0</v>
      </c>
      <c r="V189" s="1005">
        <f t="shared" si="67"/>
        <v>0</v>
      </c>
      <c r="W189" s="1005" t="str">
        <f>IF(ISERROR(VLOOKUP(L189,Anexa!D:F,3,FALSE))=TRUE,"",VLOOKUP(L189,Anexa!D:F,3,FALSE))</f>
        <v/>
      </c>
      <c r="X189" s="1000" t="str">
        <f>IF(ISERROR(VLOOKUP(L189,Anexa!D:G,4,FALSE))=TRUE,"",VLOOKUP(L189,Anexa!D:G,4,FALSE))</f>
        <v/>
      </c>
      <c r="Z189" s="1006" t="str">
        <f t="shared" si="63"/>
        <v>Cap.2 Pct.7 Col.B: un cod CAEN trebuie sa fie unic</v>
      </c>
      <c r="AA189" s="2205">
        <f t="shared" si="48"/>
        <v>1</v>
      </c>
      <c r="AB189" s="3036">
        <f t="shared" si="49"/>
        <v>47</v>
      </c>
      <c r="AT189" s="199" t="str">
        <f>IF(AY189=0,"Activitatea "&amp;AX189-1,VLOOKUP(AY189,Anexa!D:E,2,FALSE))</f>
        <v>Activitatea 7</v>
      </c>
      <c r="AU189" s="1416" t="s">
        <v>5090</v>
      </c>
      <c r="AV189" s="134">
        <v>2</v>
      </c>
      <c r="AW189" s="135">
        <v>7</v>
      </c>
      <c r="AX189" s="136">
        <v>8</v>
      </c>
      <c r="AY189" s="203">
        <f>IF(Chestionar!K189="",0,Chestionar!K189)</f>
        <v>0</v>
      </c>
      <c r="AZ189" s="204">
        <f>IF(Chestionar!L189="",0,Chestionar!L189)</f>
        <v>0</v>
      </c>
      <c r="BA189" s="205">
        <f>IF(Chestionar!M189="",0,Chestionar!M189)</f>
        <v>0</v>
      </c>
      <c r="BB189" s="205">
        <f>IF(Chestionar!N189="",0,Chestionar!N189)</f>
        <v>0</v>
      </c>
      <c r="BC189" s="205">
        <f>IF(Chestionar!O189="",0,Chestionar!O189)</f>
        <v>0</v>
      </c>
      <c r="BD189" s="205">
        <f>IF(Chestionar!P189="",0,Chestionar!P189)</f>
        <v>0</v>
      </c>
      <c r="BE189" s="205">
        <f>IF(Chestionar!Q189="",0,Chestionar!Q189)</f>
        <v>0</v>
      </c>
      <c r="BF189" s="205">
        <f>IF(Chestionar!R189="",0,Chestionar!R189)</f>
        <v>0</v>
      </c>
      <c r="BG189" s="205">
        <f>IF(Chestionar!S189="",0,Chestionar!S189)</f>
        <v>0</v>
      </c>
      <c r="BH189" s="205">
        <f>IF(Chestionar!T189="",0,Chestionar!T189)</f>
        <v>0</v>
      </c>
      <c r="BI189" s="205">
        <f>IF(Chestionar!U189="",0,Chestionar!U189)</f>
        <v>0</v>
      </c>
      <c r="BJ189" s="205">
        <f>IF(Chestionar!V189="",0,Chestionar!V189)</f>
        <v>0</v>
      </c>
      <c r="BK189" s="205">
        <f>IF(Chestionar!W189="",0,Chestionar!W189)</f>
        <v>0</v>
      </c>
      <c r="BL189" s="205">
        <f>IF(Chestionar!X189="",0,Chestionar!X189)</f>
        <v>0</v>
      </c>
      <c r="BM189" s="205">
        <f>IF(Chestionar!Y189="",0,Chestionar!Y189)</f>
        <v>0</v>
      </c>
      <c r="BN189" s="205">
        <f>IF(Chestionar!Z189="",0,Chestionar!Z189)</f>
        <v>0</v>
      </c>
      <c r="BO189" s="205">
        <f>IF(Chestionar!AA189="",0,Chestionar!AA189)</f>
        <v>0</v>
      </c>
      <c r="BP189" s="205">
        <f>IF(Chestionar!AB189="",0,Chestionar!AB189)</f>
        <v>0</v>
      </c>
      <c r="BQ189" s="205">
        <f>IF(Chestionar!AC189="",0,Chestionar!AC189)</f>
        <v>0</v>
      </c>
      <c r="BR189" s="205">
        <f>IF(Chestionar!AD189="",0,Chestionar!AD189)</f>
        <v>0</v>
      </c>
    </row>
    <row r="190" spans="1:70" x14ac:dyDescent="0.25">
      <c r="A190" s="1709">
        <f t="shared" si="50"/>
        <v>0</v>
      </c>
      <c r="B190" s="1709">
        <f t="shared" si="68"/>
        <v>10047020</v>
      </c>
      <c r="C190" s="994">
        <v>47</v>
      </c>
      <c r="D190" s="1797" t="s">
        <v>447</v>
      </c>
      <c r="E190" s="1002">
        <v>20</v>
      </c>
      <c r="F190" s="1003" t="s">
        <v>4309</v>
      </c>
      <c r="H190" s="1016" t="s">
        <v>345</v>
      </c>
      <c r="I190" s="999" t="s">
        <v>4331</v>
      </c>
      <c r="L190" s="1047">
        <f t="shared" si="57"/>
        <v>0</v>
      </c>
      <c r="M190" s="1000"/>
      <c r="N190" s="1724">
        <f t="shared" si="58"/>
        <v>0</v>
      </c>
      <c r="O190" s="1000">
        <f t="shared" si="59"/>
        <v>0</v>
      </c>
      <c r="P190" s="1000">
        <f t="shared" si="60"/>
        <v>0</v>
      </c>
      <c r="Q190" s="1000">
        <f t="shared" si="61"/>
        <v>0</v>
      </c>
      <c r="R190" s="1000">
        <f t="shared" si="62"/>
        <v>0</v>
      </c>
      <c r="S190" s="1005">
        <f t="shared" si="64"/>
        <v>0</v>
      </c>
      <c r="T190" s="1000">
        <f t="shared" si="65"/>
        <v>0</v>
      </c>
      <c r="U190" s="1005">
        <f t="shared" si="66"/>
        <v>0</v>
      </c>
      <c r="V190" s="1005">
        <f t="shared" si="67"/>
        <v>0</v>
      </c>
      <c r="W190" s="1005" t="str">
        <f>IF(ISERROR(VLOOKUP(L190,Anexa!D:F,3,FALSE))=TRUE,"",VLOOKUP(L190,Anexa!D:F,3,FALSE))</f>
        <v/>
      </c>
      <c r="X190" s="1000" t="str">
        <f>IF(ISERROR(VLOOKUP(L190,Anexa!D:G,4,FALSE))=TRUE,"",VLOOKUP(L190,Anexa!D:G,4,FALSE))</f>
        <v/>
      </c>
      <c r="Z190" s="1006" t="str">
        <f t="shared" si="63"/>
        <v>Cap.2 Pct.7 Col.B: un cod CAEN trebuie sa fie unic</v>
      </c>
      <c r="AA190" s="2205">
        <f t="shared" si="48"/>
        <v>1</v>
      </c>
      <c r="AB190" s="3036">
        <f t="shared" si="49"/>
        <v>47</v>
      </c>
      <c r="AT190" s="199" t="str">
        <f>IF(AY190=0,"Activitatea "&amp;AX190-1,VLOOKUP(AY190,Anexa!D:E,2,FALSE))</f>
        <v>Activitatea 8</v>
      </c>
      <c r="AU190" s="1416" t="s">
        <v>5090</v>
      </c>
      <c r="AV190" s="134">
        <v>2</v>
      </c>
      <c r="AW190" s="135">
        <v>7</v>
      </c>
      <c r="AX190" s="136">
        <v>9</v>
      </c>
      <c r="AY190" s="203">
        <f>IF(Chestionar!K190="",0,Chestionar!K190)</f>
        <v>0</v>
      </c>
      <c r="AZ190" s="204">
        <f>IF(Chestionar!L190="",0,Chestionar!L190)</f>
        <v>0</v>
      </c>
      <c r="BA190" s="205">
        <f>IF(Chestionar!M190="",0,Chestionar!M190)</f>
        <v>0</v>
      </c>
      <c r="BB190" s="205">
        <f>IF(Chestionar!N190="",0,Chestionar!N190)</f>
        <v>0</v>
      </c>
      <c r="BC190" s="205">
        <f>IF(Chestionar!O190="",0,Chestionar!O190)</f>
        <v>0</v>
      </c>
      <c r="BD190" s="205">
        <f>IF(Chestionar!P190="",0,Chestionar!P190)</f>
        <v>0</v>
      </c>
      <c r="BE190" s="205">
        <f>IF(Chestionar!Q190="",0,Chestionar!Q190)</f>
        <v>0</v>
      </c>
      <c r="BF190" s="205">
        <f>IF(Chestionar!R190="",0,Chestionar!R190)</f>
        <v>0</v>
      </c>
      <c r="BG190" s="205">
        <f>IF(Chestionar!S190="",0,Chestionar!S190)</f>
        <v>0</v>
      </c>
      <c r="BH190" s="205">
        <f>IF(Chestionar!T190="",0,Chestionar!T190)</f>
        <v>0</v>
      </c>
      <c r="BI190" s="205">
        <f>IF(Chestionar!U190="",0,Chestionar!U190)</f>
        <v>0</v>
      </c>
      <c r="BJ190" s="205">
        <f>IF(Chestionar!V190="",0,Chestionar!V190)</f>
        <v>0</v>
      </c>
      <c r="BK190" s="205">
        <f>IF(Chestionar!W190="",0,Chestionar!W190)</f>
        <v>0</v>
      </c>
      <c r="BL190" s="205">
        <f>IF(Chestionar!X190="",0,Chestionar!X190)</f>
        <v>0</v>
      </c>
      <c r="BM190" s="205">
        <f>IF(Chestionar!Y190="",0,Chestionar!Y190)</f>
        <v>0</v>
      </c>
      <c r="BN190" s="205">
        <f>IF(Chestionar!Z190="",0,Chestionar!Z190)</f>
        <v>0</v>
      </c>
      <c r="BO190" s="205">
        <f>IF(Chestionar!AA190="",0,Chestionar!AA190)</f>
        <v>0</v>
      </c>
      <c r="BP190" s="205">
        <f>IF(Chestionar!AB190="",0,Chestionar!AB190)</f>
        <v>0</v>
      </c>
      <c r="BQ190" s="205">
        <f>IF(Chestionar!AC190="",0,Chestionar!AC190)</f>
        <v>0</v>
      </c>
      <c r="BR190" s="205">
        <f>IF(Chestionar!AD190="",0,Chestionar!AD190)</f>
        <v>0</v>
      </c>
    </row>
    <row r="191" spans="1:70" x14ac:dyDescent="0.25">
      <c r="A191" s="1709">
        <f t="shared" si="50"/>
        <v>0</v>
      </c>
      <c r="B191" s="1709">
        <f t="shared" si="68"/>
        <v>10047021</v>
      </c>
      <c r="C191" s="994">
        <v>47</v>
      </c>
      <c r="D191" s="1797" t="s">
        <v>447</v>
      </c>
      <c r="E191" s="1002">
        <v>21</v>
      </c>
      <c r="F191" s="1003" t="s">
        <v>4309</v>
      </c>
      <c r="H191" s="1016" t="s">
        <v>345</v>
      </c>
      <c r="I191" s="999" t="s">
        <v>4332</v>
      </c>
      <c r="L191" s="1047">
        <f t="shared" si="57"/>
        <v>0</v>
      </c>
      <c r="M191" s="1000"/>
      <c r="N191" s="1724">
        <f t="shared" si="58"/>
        <v>0</v>
      </c>
      <c r="O191" s="1000">
        <f t="shared" si="59"/>
        <v>0</v>
      </c>
      <c r="P191" s="1000">
        <f t="shared" si="60"/>
        <v>0</v>
      </c>
      <c r="Q191" s="1000">
        <f t="shared" si="61"/>
        <v>0</v>
      </c>
      <c r="R191" s="1000">
        <f t="shared" si="62"/>
        <v>0</v>
      </c>
      <c r="S191" s="1005">
        <f t="shared" si="64"/>
        <v>0</v>
      </c>
      <c r="T191" s="1000">
        <f t="shared" si="65"/>
        <v>0</v>
      </c>
      <c r="U191" s="1005">
        <f t="shared" si="66"/>
        <v>0</v>
      </c>
      <c r="V191" s="1005">
        <f t="shared" si="67"/>
        <v>0</v>
      </c>
      <c r="W191" s="1005" t="str">
        <f>IF(ISERROR(VLOOKUP(L191,Anexa!D:F,3,FALSE))=TRUE,"",VLOOKUP(L191,Anexa!D:F,3,FALSE))</f>
        <v/>
      </c>
      <c r="X191" s="1000" t="str">
        <f>IF(ISERROR(VLOOKUP(L191,Anexa!D:G,4,FALSE))=TRUE,"",VLOOKUP(L191,Anexa!D:G,4,FALSE))</f>
        <v/>
      </c>
      <c r="Z191" s="1006" t="str">
        <f t="shared" si="63"/>
        <v>Cap.2 Pct.7 Col.B: un cod CAEN trebuie sa fie unic</v>
      </c>
      <c r="AA191" s="2205">
        <f t="shared" si="48"/>
        <v>1</v>
      </c>
      <c r="AB191" s="3036">
        <f t="shared" si="49"/>
        <v>47</v>
      </c>
      <c r="AT191" s="199" t="str">
        <f>IF(AY191=0,"Activitatea "&amp;AX191-1,VLOOKUP(AY191,Anexa!D:E,2,FALSE))</f>
        <v>Activitatea 9</v>
      </c>
      <c r="AU191" s="1416" t="s">
        <v>5090</v>
      </c>
      <c r="AV191" s="134">
        <v>2</v>
      </c>
      <c r="AW191" s="135">
        <v>7</v>
      </c>
      <c r="AX191" s="136">
        <v>10</v>
      </c>
      <c r="AY191" s="203">
        <f>IF(Chestionar!K191="",0,Chestionar!K191)</f>
        <v>0</v>
      </c>
      <c r="AZ191" s="204">
        <f>IF(Chestionar!L191="",0,Chestionar!L191)</f>
        <v>0</v>
      </c>
      <c r="BA191" s="205">
        <f>IF(Chestionar!M191="",0,Chestionar!M191)</f>
        <v>0</v>
      </c>
      <c r="BB191" s="205">
        <f>IF(Chestionar!N191="",0,Chestionar!N191)</f>
        <v>0</v>
      </c>
      <c r="BC191" s="205">
        <f>IF(Chestionar!O191="",0,Chestionar!O191)</f>
        <v>0</v>
      </c>
      <c r="BD191" s="205">
        <f>IF(Chestionar!P191="",0,Chestionar!P191)</f>
        <v>0</v>
      </c>
      <c r="BE191" s="205">
        <f>IF(Chestionar!Q191="",0,Chestionar!Q191)</f>
        <v>0</v>
      </c>
      <c r="BF191" s="205">
        <f>IF(Chestionar!R191="",0,Chestionar!R191)</f>
        <v>0</v>
      </c>
      <c r="BG191" s="205">
        <f>IF(Chestionar!S191="",0,Chestionar!S191)</f>
        <v>0</v>
      </c>
      <c r="BH191" s="205">
        <f>IF(Chestionar!T191="",0,Chestionar!T191)</f>
        <v>0</v>
      </c>
      <c r="BI191" s="205">
        <f>IF(Chestionar!U191="",0,Chestionar!U191)</f>
        <v>0</v>
      </c>
      <c r="BJ191" s="205">
        <f>IF(Chestionar!V191="",0,Chestionar!V191)</f>
        <v>0</v>
      </c>
      <c r="BK191" s="205">
        <f>IF(Chestionar!W191="",0,Chestionar!W191)</f>
        <v>0</v>
      </c>
      <c r="BL191" s="205">
        <f>IF(Chestionar!X191="",0,Chestionar!X191)</f>
        <v>0</v>
      </c>
      <c r="BM191" s="205">
        <f>IF(Chestionar!Y191="",0,Chestionar!Y191)</f>
        <v>0</v>
      </c>
      <c r="BN191" s="205">
        <f>IF(Chestionar!Z191="",0,Chestionar!Z191)</f>
        <v>0</v>
      </c>
      <c r="BO191" s="205">
        <f>IF(Chestionar!AA191="",0,Chestionar!AA191)</f>
        <v>0</v>
      </c>
      <c r="BP191" s="205">
        <f>IF(Chestionar!AB191="",0,Chestionar!AB191)</f>
        <v>0</v>
      </c>
      <c r="BQ191" s="205">
        <f>IF(Chestionar!AC191="",0,Chestionar!AC191)</f>
        <v>0</v>
      </c>
      <c r="BR191" s="205">
        <f>IF(Chestionar!AD191="",0,Chestionar!AD191)</f>
        <v>0</v>
      </c>
    </row>
    <row r="192" spans="1:70" x14ac:dyDescent="0.25">
      <c r="A192" s="1709">
        <f t="shared" si="50"/>
        <v>0</v>
      </c>
      <c r="B192" s="1709">
        <f t="shared" si="68"/>
        <v>10047022</v>
      </c>
      <c r="C192" s="994">
        <v>47</v>
      </c>
      <c r="D192" s="1797" t="s">
        <v>447</v>
      </c>
      <c r="E192" s="1002">
        <v>22</v>
      </c>
      <c r="F192" s="1003" t="s">
        <v>4309</v>
      </c>
      <c r="H192" s="1016" t="s">
        <v>345</v>
      </c>
      <c r="I192" s="999" t="s">
        <v>4333</v>
      </c>
      <c r="L192" s="1047">
        <f t="shared" si="57"/>
        <v>0</v>
      </c>
      <c r="M192" s="1000"/>
      <c r="N192" s="1724">
        <f t="shared" si="58"/>
        <v>0</v>
      </c>
      <c r="O192" s="1000">
        <f t="shared" si="59"/>
        <v>0</v>
      </c>
      <c r="P192" s="1000">
        <f t="shared" si="60"/>
        <v>0</v>
      </c>
      <c r="Q192" s="1000">
        <f t="shared" si="61"/>
        <v>0</v>
      </c>
      <c r="R192" s="1000">
        <f t="shared" si="62"/>
        <v>0</v>
      </c>
      <c r="S192" s="1005">
        <f t="shared" si="64"/>
        <v>0</v>
      </c>
      <c r="T192" s="1000">
        <f t="shared" si="65"/>
        <v>0</v>
      </c>
      <c r="U192" s="1005">
        <f t="shared" si="66"/>
        <v>0</v>
      </c>
      <c r="V192" s="1005">
        <f t="shared" si="67"/>
        <v>0</v>
      </c>
      <c r="W192" s="1005" t="str">
        <f>IF(ISERROR(VLOOKUP(L192,Anexa!D:F,3,FALSE))=TRUE,"",VLOOKUP(L192,Anexa!D:F,3,FALSE))</f>
        <v/>
      </c>
      <c r="X192" s="1000" t="str">
        <f>IF(ISERROR(VLOOKUP(L192,Anexa!D:G,4,FALSE))=TRUE,"",VLOOKUP(L192,Anexa!D:G,4,FALSE))</f>
        <v/>
      </c>
      <c r="Z192" s="1006" t="str">
        <f t="shared" si="63"/>
        <v>Cap.2 Pct.7 Col.B: un cod CAEN trebuie sa fie unic</v>
      </c>
      <c r="AA192" s="2205">
        <f t="shared" si="48"/>
        <v>1</v>
      </c>
      <c r="AB192" s="3036">
        <f t="shared" si="49"/>
        <v>47</v>
      </c>
      <c r="AT192" s="199" t="str">
        <f>IF(AY192=0,"Activitatea "&amp;AX192-1,VLOOKUP(AY192,Anexa!D:E,2,FALSE))</f>
        <v>Activitatea 10</v>
      </c>
      <c r="AU192" s="1416" t="s">
        <v>5090</v>
      </c>
      <c r="AV192" s="134">
        <v>2</v>
      </c>
      <c r="AW192" s="135">
        <v>7</v>
      </c>
      <c r="AX192" s="136">
        <v>11</v>
      </c>
      <c r="AY192" s="203">
        <f>IF(Chestionar!K192="",0,Chestionar!K192)</f>
        <v>0</v>
      </c>
      <c r="AZ192" s="204">
        <f>IF(Chestionar!L192="",0,Chestionar!L192)</f>
        <v>0</v>
      </c>
      <c r="BA192" s="205">
        <f>IF(Chestionar!M192="",0,Chestionar!M192)</f>
        <v>0</v>
      </c>
      <c r="BB192" s="205">
        <f>IF(Chestionar!N192="",0,Chestionar!N192)</f>
        <v>0</v>
      </c>
      <c r="BC192" s="205">
        <f>IF(Chestionar!O192="",0,Chestionar!O192)</f>
        <v>0</v>
      </c>
      <c r="BD192" s="205">
        <f>IF(Chestionar!P192="",0,Chestionar!P192)</f>
        <v>0</v>
      </c>
      <c r="BE192" s="205">
        <f>IF(Chestionar!Q192="",0,Chestionar!Q192)</f>
        <v>0</v>
      </c>
      <c r="BF192" s="205">
        <f>IF(Chestionar!R192="",0,Chestionar!R192)</f>
        <v>0</v>
      </c>
      <c r="BG192" s="205">
        <f>IF(Chestionar!S192="",0,Chestionar!S192)</f>
        <v>0</v>
      </c>
      <c r="BH192" s="205">
        <f>IF(Chestionar!T192="",0,Chestionar!T192)</f>
        <v>0</v>
      </c>
      <c r="BI192" s="205">
        <f>IF(Chestionar!U192="",0,Chestionar!U192)</f>
        <v>0</v>
      </c>
      <c r="BJ192" s="205">
        <f>IF(Chestionar!V192="",0,Chestionar!V192)</f>
        <v>0</v>
      </c>
      <c r="BK192" s="205">
        <f>IF(Chestionar!W192="",0,Chestionar!W192)</f>
        <v>0</v>
      </c>
      <c r="BL192" s="205">
        <f>IF(Chestionar!X192="",0,Chestionar!X192)</f>
        <v>0</v>
      </c>
      <c r="BM192" s="205">
        <f>IF(Chestionar!Y192="",0,Chestionar!Y192)</f>
        <v>0</v>
      </c>
      <c r="BN192" s="205">
        <f>IF(Chestionar!Z192="",0,Chestionar!Z192)</f>
        <v>0</v>
      </c>
      <c r="BO192" s="205">
        <f>IF(Chestionar!AA192="",0,Chestionar!AA192)</f>
        <v>0</v>
      </c>
      <c r="BP192" s="205">
        <f>IF(Chestionar!AB192="",0,Chestionar!AB192)</f>
        <v>0</v>
      </c>
      <c r="BQ192" s="205">
        <f>IF(Chestionar!AC192="",0,Chestionar!AC192)</f>
        <v>0</v>
      </c>
      <c r="BR192" s="205">
        <f>IF(Chestionar!AD192="",0,Chestionar!AD192)</f>
        <v>0</v>
      </c>
    </row>
    <row r="193" spans="1:70" x14ac:dyDescent="0.25">
      <c r="A193" s="1709">
        <f t="shared" si="50"/>
        <v>0</v>
      </c>
      <c r="B193" s="1709">
        <f t="shared" si="68"/>
        <v>10047023</v>
      </c>
      <c r="C193" s="994">
        <v>47</v>
      </c>
      <c r="D193" s="1797" t="s">
        <v>447</v>
      </c>
      <c r="E193" s="1002">
        <v>23</v>
      </c>
      <c r="F193" s="1003" t="s">
        <v>4309</v>
      </c>
      <c r="H193" s="1016" t="s">
        <v>345</v>
      </c>
      <c r="I193" s="999" t="s">
        <v>4334</v>
      </c>
      <c r="L193" s="1047">
        <f t="shared" si="57"/>
        <v>0</v>
      </c>
      <c r="M193" s="1000"/>
      <c r="N193" s="1724">
        <f t="shared" si="58"/>
        <v>0</v>
      </c>
      <c r="O193" s="1000">
        <f t="shared" si="59"/>
        <v>0</v>
      </c>
      <c r="P193" s="1000">
        <f t="shared" si="60"/>
        <v>0</v>
      </c>
      <c r="Q193" s="1000">
        <f t="shared" si="61"/>
        <v>0</v>
      </c>
      <c r="R193" s="1000">
        <f t="shared" si="62"/>
        <v>0</v>
      </c>
      <c r="S193" s="1005">
        <f t="shared" si="64"/>
        <v>0</v>
      </c>
      <c r="T193" s="1000">
        <f t="shared" si="65"/>
        <v>0</v>
      </c>
      <c r="U193" s="1005">
        <f t="shared" si="66"/>
        <v>0</v>
      </c>
      <c r="V193" s="1005">
        <f t="shared" si="67"/>
        <v>0</v>
      </c>
      <c r="W193" s="1005" t="str">
        <f>IF(ISERROR(VLOOKUP(L193,Anexa!D:F,3,FALSE))=TRUE,"",VLOOKUP(L193,Anexa!D:F,3,FALSE))</f>
        <v/>
      </c>
      <c r="X193" s="1000" t="str">
        <f>IF(ISERROR(VLOOKUP(L193,Anexa!D:G,4,FALSE))=TRUE,"",VLOOKUP(L193,Anexa!D:G,4,FALSE))</f>
        <v/>
      </c>
      <c r="Z193" s="1006" t="str">
        <f t="shared" si="63"/>
        <v>Cap.2 Pct.7 Col.B: un cod CAEN trebuie sa fie unic</v>
      </c>
      <c r="AA193" s="2205">
        <f t="shared" si="48"/>
        <v>1</v>
      </c>
      <c r="AB193" s="3036">
        <f t="shared" si="49"/>
        <v>47</v>
      </c>
      <c r="AT193" s="199" t="str">
        <f>IF(AY193=0,"Activitatea "&amp;AX193-1,VLOOKUP(AY193,Anexa!D:E,2,FALSE))</f>
        <v>Activitatea 11</v>
      </c>
      <c r="AU193" s="1416" t="s">
        <v>5090</v>
      </c>
      <c r="AV193" s="134">
        <v>2</v>
      </c>
      <c r="AW193" s="135">
        <v>7</v>
      </c>
      <c r="AX193" s="136">
        <v>12</v>
      </c>
      <c r="AY193" s="203">
        <f>IF(Chestionar!K193="",0,Chestionar!K193)</f>
        <v>0</v>
      </c>
      <c r="AZ193" s="204">
        <f>IF(Chestionar!L193="",0,Chestionar!L193)</f>
        <v>0</v>
      </c>
      <c r="BA193" s="205">
        <f>IF(Chestionar!M193="",0,Chestionar!M193)</f>
        <v>0</v>
      </c>
      <c r="BB193" s="205">
        <f>IF(Chestionar!N193="",0,Chestionar!N193)</f>
        <v>0</v>
      </c>
      <c r="BC193" s="205">
        <f>IF(Chestionar!O193="",0,Chestionar!O193)</f>
        <v>0</v>
      </c>
      <c r="BD193" s="205">
        <f>IF(Chestionar!P193="",0,Chestionar!P193)</f>
        <v>0</v>
      </c>
      <c r="BE193" s="205">
        <f>IF(Chestionar!Q193="",0,Chestionar!Q193)</f>
        <v>0</v>
      </c>
      <c r="BF193" s="205">
        <f>IF(Chestionar!R193="",0,Chestionar!R193)</f>
        <v>0</v>
      </c>
      <c r="BG193" s="205">
        <f>IF(Chestionar!S193="",0,Chestionar!S193)</f>
        <v>0</v>
      </c>
      <c r="BH193" s="205">
        <f>IF(Chestionar!T193="",0,Chestionar!T193)</f>
        <v>0</v>
      </c>
      <c r="BI193" s="205">
        <f>IF(Chestionar!U193="",0,Chestionar!U193)</f>
        <v>0</v>
      </c>
      <c r="BJ193" s="205">
        <f>IF(Chestionar!V193="",0,Chestionar!V193)</f>
        <v>0</v>
      </c>
      <c r="BK193" s="205">
        <f>IF(Chestionar!W193="",0,Chestionar!W193)</f>
        <v>0</v>
      </c>
      <c r="BL193" s="205">
        <f>IF(Chestionar!X193="",0,Chestionar!X193)</f>
        <v>0</v>
      </c>
      <c r="BM193" s="205">
        <f>IF(Chestionar!Y193="",0,Chestionar!Y193)</f>
        <v>0</v>
      </c>
      <c r="BN193" s="205">
        <f>IF(Chestionar!Z193="",0,Chestionar!Z193)</f>
        <v>0</v>
      </c>
      <c r="BO193" s="205">
        <f>IF(Chestionar!AA193="",0,Chestionar!AA193)</f>
        <v>0</v>
      </c>
      <c r="BP193" s="205">
        <f>IF(Chestionar!AB193="",0,Chestionar!AB193)</f>
        <v>0</v>
      </c>
      <c r="BQ193" s="205">
        <f>IF(Chestionar!AC193="",0,Chestionar!AC193)</f>
        <v>0</v>
      </c>
      <c r="BR193" s="205">
        <f>IF(Chestionar!AD193="",0,Chestionar!AD193)</f>
        <v>0</v>
      </c>
    </row>
    <row r="194" spans="1:70" x14ac:dyDescent="0.25">
      <c r="A194" s="1709">
        <f t="shared" si="50"/>
        <v>0</v>
      </c>
      <c r="B194" s="1709">
        <f t="shared" si="68"/>
        <v>10047024</v>
      </c>
      <c r="C194" s="994">
        <v>47</v>
      </c>
      <c r="D194" s="1797" t="s">
        <v>447</v>
      </c>
      <c r="E194" s="1002">
        <v>24</v>
      </c>
      <c r="F194" s="1003" t="s">
        <v>4309</v>
      </c>
      <c r="H194" s="1016" t="s">
        <v>345</v>
      </c>
      <c r="I194" s="999" t="s">
        <v>4335</v>
      </c>
      <c r="L194" s="1047">
        <f t="shared" si="57"/>
        <v>0</v>
      </c>
      <c r="M194" s="1000"/>
      <c r="N194" s="1724">
        <f t="shared" si="58"/>
        <v>0</v>
      </c>
      <c r="O194" s="1000">
        <f t="shared" si="59"/>
        <v>0</v>
      </c>
      <c r="P194" s="1000">
        <f t="shared" si="60"/>
        <v>0</v>
      </c>
      <c r="Q194" s="1000">
        <f t="shared" si="61"/>
        <v>0</v>
      </c>
      <c r="R194" s="1000">
        <f t="shared" si="62"/>
        <v>0</v>
      </c>
      <c r="S194" s="1005">
        <f t="shared" si="64"/>
        <v>0</v>
      </c>
      <c r="T194" s="1000">
        <f t="shared" si="65"/>
        <v>0</v>
      </c>
      <c r="U194" s="1005">
        <f t="shared" si="66"/>
        <v>0</v>
      </c>
      <c r="V194" s="1005">
        <f t="shared" si="67"/>
        <v>0</v>
      </c>
      <c r="W194" s="1005" t="str">
        <f>IF(ISERROR(VLOOKUP(L194,Anexa!D:F,3,FALSE))=TRUE,"",VLOOKUP(L194,Anexa!D:F,3,FALSE))</f>
        <v/>
      </c>
      <c r="X194" s="1000" t="str">
        <f>IF(ISERROR(VLOOKUP(L194,Anexa!D:G,4,FALSE))=TRUE,"",VLOOKUP(L194,Anexa!D:G,4,FALSE))</f>
        <v/>
      </c>
      <c r="Z194" s="1006" t="str">
        <f t="shared" si="63"/>
        <v>Cap.2 Pct.7 Col.B: un cod CAEN trebuie sa fie unic</v>
      </c>
      <c r="AA194" s="2205">
        <f t="shared" ref="AA194:AA257" si="69">COUNTIF(B:B,B194)</f>
        <v>1</v>
      </c>
      <c r="AB194" s="3036">
        <f t="shared" si="49"/>
        <v>47</v>
      </c>
      <c r="AT194" s="199" t="str">
        <f>IF(AY194=0,"Activitatea "&amp;AX194-1,VLOOKUP(AY194,Anexa!D:E,2,FALSE))</f>
        <v>Activitatea 12</v>
      </c>
      <c r="AU194" s="1416" t="s">
        <v>5090</v>
      </c>
      <c r="AV194" s="134">
        <v>2</v>
      </c>
      <c r="AW194" s="135">
        <v>7</v>
      </c>
      <c r="AX194" s="136">
        <v>13</v>
      </c>
      <c r="AY194" s="203">
        <f>IF(Chestionar!K194="",0,Chestionar!K194)</f>
        <v>0</v>
      </c>
      <c r="AZ194" s="204">
        <f>IF(Chestionar!L194="",0,Chestionar!L194)</f>
        <v>0</v>
      </c>
      <c r="BA194" s="205">
        <f>IF(Chestionar!M194="",0,Chestionar!M194)</f>
        <v>0</v>
      </c>
      <c r="BB194" s="205">
        <f>IF(Chestionar!N194="",0,Chestionar!N194)</f>
        <v>0</v>
      </c>
      <c r="BC194" s="205">
        <f>IF(Chestionar!O194="",0,Chestionar!O194)</f>
        <v>0</v>
      </c>
      <c r="BD194" s="205">
        <f>IF(Chestionar!P194="",0,Chestionar!P194)</f>
        <v>0</v>
      </c>
      <c r="BE194" s="205">
        <f>IF(Chestionar!Q194="",0,Chestionar!Q194)</f>
        <v>0</v>
      </c>
      <c r="BF194" s="205">
        <f>IF(Chestionar!R194="",0,Chestionar!R194)</f>
        <v>0</v>
      </c>
      <c r="BG194" s="205">
        <f>IF(Chestionar!S194="",0,Chestionar!S194)</f>
        <v>0</v>
      </c>
      <c r="BH194" s="205">
        <f>IF(Chestionar!T194="",0,Chestionar!T194)</f>
        <v>0</v>
      </c>
      <c r="BI194" s="205">
        <f>IF(Chestionar!U194="",0,Chestionar!U194)</f>
        <v>0</v>
      </c>
      <c r="BJ194" s="205">
        <f>IF(Chestionar!V194="",0,Chestionar!V194)</f>
        <v>0</v>
      </c>
      <c r="BK194" s="205">
        <f>IF(Chestionar!W194="",0,Chestionar!W194)</f>
        <v>0</v>
      </c>
      <c r="BL194" s="205">
        <f>IF(Chestionar!X194="",0,Chestionar!X194)</f>
        <v>0</v>
      </c>
      <c r="BM194" s="205">
        <f>IF(Chestionar!Y194="",0,Chestionar!Y194)</f>
        <v>0</v>
      </c>
      <c r="BN194" s="205">
        <f>IF(Chestionar!Z194="",0,Chestionar!Z194)</f>
        <v>0</v>
      </c>
      <c r="BO194" s="205">
        <f>IF(Chestionar!AA194="",0,Chestionar!AA194)</f>
        <v>0</v>
      </c>
      <c r="BP194" s="205">
        <f>IF(Chestionar!AB194="",0,Chestionar!AB194)</f>
        <v>0</v>
      </c>
      <c r="BQ194" s="205">
        <f>IF(Chestionar!AC194="",0,Chestionar!AC194)</f>
        <v>0</v>
      </c>
      <c r="BR194" s="205">
        <f>IF(Chestionar!AD194="",0,Chestionar!AD194)</f>
        <v>0</v>
      </c>
    </row>
    <row r="195" spans="1:70" x14ac:dyDescent="0.25">
      <c r="A195" s="1709">
        <f t="shared" si="50"/>
        <v>0</v>
      </c>
      <c r="B195" s="1709">
        <f t="shared" si="68"/>
        <v>10047025</v>
      </c>
      <c r="C195" s="994">
        <v>47</v>
      </c>
      <c r="D195" s="1797" t="s">
        <v>447</v>
      </c>
      <c r="E195" s="1002">
        <v>25</v>
      </c>
      <c r="F195" s="1003" t="s">
        <v>4309</v>
      </c>
      <c r="H195" s="1016" t="s">
        <v>345</v>
      </c>
      <c r="I195" s="999" t="s">
        <v>4336</v>
      </c>
      <c r="L195" s="1047">
        <f t="shared" si="57"/>
        <v>0</v>
      </c>
      <c r="M195" s="1000"/>
      <c r="N195" s="1724">
        <f t="shared" si="58"/>
        <v>0</v>
      </c>
      <c r="O195" s="1000">
        <f t="shared" si="59"/>
        <v>0</v>
      </c>
      <c r="P195" s="1000">
        <f t="shared" si="60"/>
        <v>0</v>
      </c>
      <c r="Q195" s="1000">
        <f t="shared" si="61"/>
        <v>0</v>
      </c>
      <c r="R195" s="1000">
        <f t="shared" si="62"/>
        <v>0</v>
      </c>
      <c r="S195" s="1005">
        <f t="shared" si="64"/>
        <v>0</v>
      </c>
      <c r="T195" s="1000">
        <f t="shared" si="65"/>
        <v>0</v>
      </c>
      <c r="U195" s="1005">
        <f t="shared" si="66"/>
        <v>0</v>
      </c>
      <c r="V195" s="1005">
        <f t="shared" si="67"/>
        <v>0</v>
      </c>
      <c r="W195" s="1005" t="str">
        <f>IF(ISERROR(VLOOKUP(L195,Anexa!D:F,3,FALSE))=TRUE,"",VLOOKUP(L195,Anexa!D:F,3,FALSE))</f>
        <v/>
      </c>
      <c r="X195" s="1000" t="str">
        <f>IF(ISERROR(VLOOKUP(L195,Anexa!D:G,4,FALSE))=TRUE,"",VLOOKUP(L195,Anexa!D:G,4,FALSE))</f>
        <v/>
      </c>
      <c r="Z195" s="1006" t="str">
        <f t="shared" si="63"/>
        <v>Cap.2 Pct.7 Col.B: un cod CAEN trebuie sa fie unic</v>
      </c>
      <c r="AA195" s="2205">
        <f t="shared" si="69"/>
        <v>1</v>
      </c>
      <c r="AB195" s="3036">
        <f t="shared" ref="AB195:AB258" si="70">C195</f>
        <v>47</v>
      </c>
      <c r="AT195" s="199" t="str">
        <f>IF(AY195=0,"Activitatea "&amp;AX195-1,VLOOKUP(AY195,Anexa!D:E,2,FALSE))</f>
        <v>Activitatea 13</v>
      </c>
      <c r="AU195" s="1416" t="s">
        <v>5090</v>
      </c>
      <c r="AV195" s="134">
        <v>2</v>
      </c>
      <c r="AW195" s="135">
        <v>7</v>
      </c>
      <c r="AX195" s="136">
        <v>14</v>
      </c>
      <c r="AY195" s="203">
        <f>IF(Chestionar!K195="",0,Chestionar!K195)</f>
        <v>0</v>
      </c>
      <c r="AZ195" s="204">
        <f>IF(Chestionar!L195="",0,Chestionar!L195)</f>
        <v>0</v>
      </c>
      <c r="BA195" s="205">
        <f>IF(Chestionar!M195="",0,Chestionar!M195)</f>
        <v>0</v>
      </c>
      <c r="BB195" s="205">
        <f>IF(Chestionar!N195="",0,Chestionar!N195)</f>
        <v>0</v>
      </c>
      <c r="BC195" s="205">
        <f>IF(Chestionar!O195="",0,Chestionar!O195)</f>
        <v>0</v>
      </c>
      <c r="BD195" s="205">
        <f>IF(Chestionar!P195="",0,Chestionar!P195)</f>
        <v>0</v>
      </c>
      <c r="BE195" s="205">
        <f>IF(Chestionar!Q195="",0,Chestionar!Q195)</f>
        <v>0</v>
      </c>
      <c r="BF195" s="205">
        <f>IF(Chestionar!R195="",0,Chestionar!R195)</f>
        <v>0</v>
      </c>
      <c r="BG195" s="205">
        <f>IF(Chestionar!S195="",0,Chestionar!S195)</f>
        <v>0</v>
      </c>
      <c r="BH195" s="205">
        <f>IF(Chestionar!T195="",0,Chestionar!T195)</f>
        <v>0</v>
      </c>
      <c r="BI195" s="205">
        <f>IF(Chestionar!U195="",0,Chestionar!U195)</f>
        <v>0</v>
      </c>
      <c r="BJ195" s="205">
        <f>IF(Chestionar!V195="",0,Chestionar!V195)</f>
        <v>0</v>
      </c>
      <c r="BK195" s="205">
        <f>IF(Chestionar!W195="",0,Chestionar!W195)</f>
        <v>0</v>
      </c>
      <c r="BL195" s="205">
        <f>IF(Chestionar!X195="",0,Chestionar!X195)</f>
        <v>0</v>
      </c>
      <c r="BM195" s="205">
        <f>IF(Chestionar!Y195="",0,Chestionar!Y195)</f>
        <v>0</v>
      </c>
      <c r="BN195" s="205">
        <f>IF(Chestionar!Z195="",0,Chestionar!Z195)</f>
        <v>0</v>
      </c>
      <c r="BO195" s="205">
        <f>IF(Chestionar!AA195="",0,Chestionar!AA195)</f>
        <v>0</v>
      </c>
      <c r="BP195" s="205">
        <f>IF(Chestionar!AB195="",0,Chestionar!AB195)</f>
        <v>0</v>
      </c>
      <c r="BQ195" s="205">
        <f>IF(Chestionar!AC195="",0,Chestionar!AC195)</f>
        <v>0</v>
      </c>
      <c r="BR195" s="205">
        <f>IF(Chestionar!AD195="",0,Chestionar!AD195)</f>
        <v>0</v>
      </c>
    </row>
    <row r="196" spans="1:70" x14ac:dyDescent="0.25">
      <c r="A196" s="1709">
        <f t="shared" si="50"/>
        <v>0</v>
      </c>
      <c r="B196" s="1709">
        <f t="shared" si="68"/>
        <v>10047026</v>
      </c>
      <c r="C196" s="994">
        <v>47</v>
      </c>
      <c r="D196" s="1797" t="s">
        <v>447</v>
      </c>
      <c r="E196" s="1002">
        <v>26</v>
      </c>
      <c r="F196" s="1003" t="s">
        <v>4309</v>
      </c>
      <c r="H196" s="1016" t="s">
        <v>345</v>
      </c>
      <c r="I196" s="999" t="s">
        <v>4337</v>
      </c>
      <c r="L196" s="1047">
        <f t="shared" si="57"/>
        <v>0</v>
      </c>
      <c r="M196" s="1000"/>
      <c r="N196" s="1724">
        <f t="shared" si="58"/>
        <v>0</v>
      </c>
      <c r="O196" s="1000">
        <f t="shared" si="59"/>
        <v>0</v>
      </c>
      <c r="P196" s="1000">
        <f t="shared" si="60"/>
        <v>0</v>
      </c>
      <c r="Q196" s="1000">
        <f t="shared" si="61"/>
        <v>0</v>
      </c>
      <c r="R196" s="1000">
        <f t="shared" si="62"/>
        <v>0</v>
      </c>
      <c r="S196" s="1005">
        <f t="shared" si="64"/>
        <v>0</v>
      </c>
      <c r="T196" s="1000">
        <f t="shared" si="65"/>
        <v>0</v>
      </c>
      <c r="U196" s="1005">
        <f t="shared" si="66"/>
        <v>0</v>
      </c>
      <c r="V196" s="1005">
        <f t="shared" si="67"/>
        <v>0</v>
      </c>
      <c r="W196" s="1005" t="str">
        <f>IF(ISERROR(VLOOKUP(L196,Anexa!D:F,3,FALSE))=TRUE,"",VLOOKUP(L196,Anexa!D:F,3,FALSE))</f>
        <v/>
      </c>
      <c r="X196" s="1000" t="str">
        <f>IF(ISERROR(VLOOKUP(L196,Anexa!D:G,4,FALSE))=TRUE,"",VLOOKUP(L196,Anexa!D:G,4,FALSE))</f>
        <v/>
      </c>
      <c r="Z196" s="1006" t="str">
        <f t="shared" si="63"/>
        <v>Cap.2 Pct.7 Col.B: un cod CAEN trebuie sa fie unic</v>
      </c>
      <c r="AA196" s="2205">
        <f t="shared" si="69"/>
        <v>1</v>
      </c>
      <c r="AB196" s="3036">
        <f t="shared" si="70"/>
        <v>47</v>
      </c>
      <c r="AT196" s="199" t="str">
        <f>IF(AY196=0,"Activitatea "&amp;AX196-1,VLOOKUP(AY196,Anexa!D:E,2,FALSE))</f>
        <v>Activitatea 14</v>
      </c>
      <c r="AU196" s="1416" t="s">
        <v>5090</v>
      </c>
      <c r="AV196" s="134">
        <v>2</v>
      </c>
      <c r="AW196" s="135">
        <v>7</v>
      </c>
      <c r="AX196" s="136">
        <v>15</v>
      </c>
      <c r="AY196" s="203">
        <f>IF(Chestionar!K196="",0,Chestionar!K196)</f>
        <v>0</v>
      </c>
      <c r="AZ196" s="204">
        <f>IF(Chestionar!L196="",0,Chestionar!L196)</f>
        <v>0</v>
      </c>
      <c r="BA196" s="205">
        <f>IF(Chestionar!M196="",0,Chestionar!M196)</f>
        <v>0</v>
      </c>
      <c r="BB196" s="205">
        <f>IF(Chestionar!N196="",0,Chestionar!N196)</f>
        <v>0</v>
      </c>
      <c r="BC196" s="205">
        <f>IF(Chestionar!O196="",0,Chestionar!O196)</f>
        <v>0</v>
      </c>
      <c r="BD196" s="205">
        <f>IF(Chestionar!P196="",0,Chestionar!P196)</f>
        <v>0</v>
      </c>
      <c r="BE196" s="205">
        <f>IF(Chestionar!Q196="",0,Chestionar!Q196)</f>
        <v>0</v>
      </c>
      <c r="BF196" s="205">
        <f>IF(Chestionar!R196="",0,Chestionar!R196)</f>
        <v>0</v>
      </c>
      <c r="BG196" s="205">
        <f>IF(Chestionar!S196="",0,Chestionar!S196)</f>
        <v>0</v>
      </c>
      <c r="BH196" s="205">
        <f>IF(Chestionar!T196="",0,Chestionar!T196)</f>
        <v>0</v>
      </c>
      <c r="BI196" s="205">
        <f>IF(Chestionar!U196="",0,Chestionar!U196)</f>
        <v>0</v>
      </c>
      <c r="BJ196" s="205">
        <f>IF(Chestionar!V196="",0,Chestionar!V196)</f>
        <v>0</v>
      </c>
      <c r="BK196" s="205">
        <f>IF(Chestionar!W196="",0,Chestionar!W196)</f>
        <v>0</v>
      </c>
      <c r="BL196" s="205">
        <f>IF(Chestionar!X196="",0,Chestionar!X196)</f>
        <v>0</v>
      </c>
      <c r="BM196" s="205">
        <f>IF(Chestionar!Y196="",0,Chestionar!Y196)</f>
        <v>0</v>
      </c>
      <c r="BN196" s="205">
        <f>IF(Chestionar!Z196="",0,Chestionar!Z196)</f>
        <v>0</v>
      </c>
      <c r="BO196" s="205">
        <f>IF(Chestionar!AA196="",0,Chestionar!AA196)</f>
        <v>0</v>
      </c>
      <c r="BP196" s="205">
        <f>IF(Chestionar!AB196="",0,Chestionar!AB196)</f>
        <v>0</v>
      </c>
      <c r="BQ196" s="205">
        <f>IF(Chestionar!AC196="",0,Chestionar!AC196)</f>
        <v>0</v>
      </c>
      <c r="BR196" s="205">
        <f>IF(Chestionar!AD196="",0,Chestionar!AD196)</f>
        <v>0</v>
      </c>
    </row>
    <row r="197" spans="1:70" x14ac:dyDescent="0.25">
      <c r="A197" s="1709">
        <f t="shared" si="50"/>
        <v>0</v>
      </c>
      <c r="B197" s="1709">
        <f t="shared" si="68"/>
        <v>10047027</v>
      </c>
      <c r="C197" s="994">
        <v>47</v>
      </c>
      <c r="D197" s="1797" t="s">
        <v>447</v>
      </c>
      <c r="E197" s="1002">
        <v>27</v>
      </c>
      <c r="F197" s="1003" t="s">
        <v>4309</v>
      </c>
      <c r="H197" s="1016" t="s">
        <v>345</v>
      </c>
      <c r="I197" s="999" t="s">
        <v>4338</v>
      </c>
      <c r="L197" s="1047">
        <f t="shared" si="57"/>
        <v>0</v>
      </c>
      <c r="M197" s="1000"/>
      <c r="N197" s="1724">
        <f t="shared" si="58"/>
        <v>0</v>
      </c>
      <c r="O197" s="1000">
        <f t="shared" si="59"/>
        <v>0</v>
      </c>
      <c r="P197" s="1000">
        <f t="shared" si="60"/>
        <v>0</v>
      </c>
      <c r="Q197" s="1000">
        <f t="shared" si="61"/>
        <v>0</v>
      </c>
      <c r="R197" s="1000">
        <f t="shared" si="62"/>
        <v>0</v>
      </c>
      <c r="S197" s="1005">
        <f t="shared" si="64"/>
        <v>0</v>
      </c>
      <c r="T197" s="1000">
        <f t="shared" si="65"/>
        <v>0</v>
      </c>
      <c r="U197" s="1005">
        <f t="shared" si="66"/>
        <v>0</v>
      </c>
      <c r="V197" s="1005">
        <f t="shared" si="67"/>
        <v>0</v>
      </c>
      <c r="W197" s="1005" t="str">
        <f>IF(ISERROR(VLOOKUP(L197,Anexa!D:F,3,FALSE))=TRUE,"",VLOOKUP(L197,Anexa!D:F,3,FALSE))</f>
        <v/>
      </c>
      <c r="X197" s="1000" t="str">
        <f>IF(ISERROR(VLOOKUP(L197,Anexa!D:G,4,FALSE))=TRUE,"",VLOOKUP(L197,Anexa!D:G,4,FALSE))</f>
        <v/>
      </c>
      <c r="Z197" s="1006" t="str">
        <f t="shared" si="63"/>
        <v>Cap.2 Pct.7 Col.B: un cod CAEN trebuie sa fie unic</v>
      </c>
      <c r="AA197" s="2205">
        <f t="shared" si="69"/>
        <v>1</v>
      </c>
      <c r="AB197" s="3036">
        <f t="shared" si="70"/>
        <v>47</v>
      </c>
      <c r="AT197" s="199" t="str">
        <f>IF(AY197=0,"Activitatea "&amp;AX197-1,VLOOKUP(AY197,Anexa!D:E,2,FALSE))</f>
        <v>Activitatea 15</v>
      </c>
      <c r="AU197" s="1416" t="s">
        <v>5090</v>
      </c>
      <c r="AV197" s="134">
        <v>2</v>
      </c>
      <c r="AW197" s="135">
        <v>7</v>
      </c>
      <c r="AX197" s="136">
        <v>16</v>
      </c>
      <c r="AY197" s="203">
        <f>IF(Chestionar!K197="",0,Chestionar!K197)</f>
        <v>0</v>
      </c>
      <c r="AZ197" s="204">
        <f>IF(Chestionar!L197="",0,Chestionar!L197)</f>
        <v>0</v>
      </c>
      <c r="BA197" s="205">
        <f>IF(Chestionar!M197="",0,Chestionar!M197)</f>
        <v>0</v>
      </c>
      <c r="BB197" s="205">
        <f>IF(Chestionar!N197="",0,Chestionar!N197)</f>
        <v>0</v>
      </c>
      <c r="BC197" s="205">
        <f>IF(Chestionar!O197="",0,Chestionar!O197)</f>
        <v>0</v>
      </c>
      <c r="BD197" s="205">
        <f>IF(Chestionar!P197="",0,Chestionar!P197)</f>
        <v>0</v>
      </c>
      <c r="BE197" s="205">
        <f>IF(Chestionar!Q197="",0,Chestionar!Q197)</f>
        <v>0</v>
      </c>
      <c r="BF197" s="205">
        <f>IF(Chestionar!R197="",0,Chestionar!R197)</f>
        <v>0</v>
      </c>
      <c r="BG197" s="205">
        <f>IF(Chestionar!S197="",0,Chestionar!S197)</f>
        <v>0</v>
      </c>
      <c r="BH197" s="205">
        <f>IF(Chestionar!T197="",0,Chestionar!T197)</f>
        <v>0</v>
      </c>
      <c r="BI197" s="205">
        <f>IF(Chestionar!U197="",0,Chestionar!U197)</f>
        <v>0</v>
      </c>
      <c r="BJ197" s="205">
        <f>IF(Chestionar!V197="",0,Chestionar!V197)</f>
        <v>0</v>
      </c>
      <c r="BK197" s="205">
        <f>IF(Chestionar!W197="",0,Chestionar!W197)</f>
        <v>0</v>
      </c>
      <c r="BL197" s="205">
        <f>IF(Chestionar!X197="",0,Chestionar!X197)</f>
        <v>0</v>
      </c>
      <c r="BM197" s="205">
        <f>IF(Chestionar!Y197="",0,Chestionar!Y197)</f>
        <v>0</v>
      </c>
      <c r="BN197" s="205">
        <f>IF(Chestionar!Z197="",0,Chestionar!Z197)</f>
        <v>0</v>
      </c>
      <c r="BO197" s="205">
        <f>IF(Chestionar!AA197="",0,Chestionar!AA197)</f>
        <v>0</v>
      </c>
      <c r="BP197" s="205">
        <f>IF(Chestionar!AB197="",0,Chestionar!AB197)</f>
        <v>0</v>
      </c>
      <c r="BQ197" s="205">
        <f>IF(Chestionar!AC197="",0,Chestionar!AC197)</f>
        <v>0</v>
      </c>
      <c r="BR197" s="205">
        <f>IF(Chestionar!AD197="",0,Chestionar!AD197)</f>
        <v>0</v>
      </c>
    </row>
    <row r="198" spans="1:70" x14ac:dyDescent="0.25">
      <c r="A198" s="1709">
        <f t="shared" si="50"/>
        <v>0</v>
      </c>
      <c r="B198" s="1709">
        <f t="shared" si="68"/>
        <v>10047028</v>
      </c>
      <c r="C198" s="994">
        <v>47</v>
      </c>
      <c r="D198" s="1797" t="s">
        <v>447</v>
      </c>
      <c r="E198" s="1002">
        <v>28</v>
      </c>
      <c r="F198" s="1003" t="s">
        <v>4309</v>
      </c>
      <c r="H198" s="1016" t="s">
        <v>345</v>
      </c>
      <c r="I198" s="999" t="s">
        <v>4339</v>
      </c>
      <c r="L198" s="1047">
        <f t="shared" si="57"/>
        <v>0</v>
      </c>
      <c r="M198" s="1000"/>
      <c r="N198" s="1724">
        <f t="shared" si="58"/>
        <v>0</v>
      </c>
      <c r="O198" s="1000">
        <f t="shared" si="59"/>
        <v>0</v>
      </c>
      <c r="P198" s="1000">
        <f t="shared" si="60"/>
        <v>0</v>
      </c>
      <c r="Q198" s="1000">
        <f t="shared" si="61"/>
        <v>0</v>
      </c>
      <c r="R198" s="1000">
        <f t="shared" si="62"/>
        <v>0</v>
      </c>
      <c r="S198" s="1005">
        <f t="shared" si="64"/>
        <v>0</v>
      </c>
      <c r="T198" s="1000">
        <f t="shared" si="65"/>
        <v>0</v>
      </c>
      <c r="U198" s="1005">
        <f t="shared" si="66"/>
        <v>0</v>
      </c>
      <c r="V198" s="1005">
        <f t="shared" si="67"/>
        <v>0</v>
      </c>
      <c r="W198" s="1005" t="str">
        <f>IF(ISERROR(VLOOKUP(L198,Anexa!D:F,3,FALSE))=TRUE,"",VLOOKUP(L198,Anexa!D:F,3,FALSE))</f>
        <v/>
      </c>
      <c r="X198" s="1000" t="str">
        <f>IF(ISERROR(VLOOKUP(L198,Anexa!D:G,4,FALSE))=TRUE,"",VLOOKUP(L198,Anexa!D:G,4,FALSE))</f>
        <v/>
      </c>
      <c r="Z198" s="1006" t="str">
        <f t="shared" si="63"/>
        <v>Cap.2 Pct.7 Col.B: un cod CAEN trebuie sa fie unic</v>
      </c>
      <c r="AA198" s="2205">
        <f t="shared" si="69"/>
        <v>1</v>
      </c>
      <c r="AB198" s="3036">
        <f t="shared" si="70"/>
        <v>47</v>
      </c>
      <c r="AT198" s="199" t="str">
        <f>IF(AY198=0,"Activitatea "&amp;AX198-1,VLOOKUP(AY198,Anexa!D:E,2,FALSE))</f>
        <v>Activitatea 16</v>
      </c>
      <c r="AU198" s="1416" t="s">
        <v>5090</v>
      </c>
      <c r="AV198" s="134">
        <v>2</v>
      </c>
      <c r="AW198" s="135">
        <v>7</v>
      </c>
      <c r="AX198" s="136">
        <v>17</v>
      </c>
      <c r="AY198" s="203">
        <f>IF(Chestionar!K198="",0,Chestionar!K198)</f>
        <v>0</v>
      </c>
      <c r="AZ198" s="204">
        <f>IF(Chestionar!L198="",0,Chestionar!L198)</f>
        <v>0</v>
      </c>
      <c r="BA198" s="205">
        <f>IF(Chestionar!M198="",0,Chestionar!M198)</f>
        <v>0</v>
      </c>
      <c r="BB198" s="205">
        <f>IF(Chestionar!N198="",0,Chestionar!N198)</f>
        <v>0</v>
      </c>
      <c r="BC198" s="205">
        <f>IF(Chestionar!O198="",0,Chestionar!O198)</f>
        <v>0</v>
      </c>
      <c r="BD198" s="205">
        <f>IF(Chestionar!P198="",0,Chestionar!P198)</f>
        <v>0</v>
      </c>
      <c r="BE198" s="205">
        <f>IF(Chestionar!Q198="",0,Chestionar!Q198)</f>
        <v>0</v>
      </c>
      <c r="BF198" s="205">
        <f>IF(Chestionar!R198="",0,Chestionar!R198)</f>
        <v>0</v>
      </c>
      <c r="BG198" s="205">
        <f>IF(Chestionar!S198="",0,Chestionar!S198)</f>
        <v>0</v>
      </c>
      <c r="BH198" s="205">
        <f>IF(Chestionar!T198="",0,Chestionar!T198)</f>
        <v>0</v>
      </c>
      <c r="BI198" s="205">
        <f>IF(Chestionar!U198="",0,Chestionar!U198)</f>
        <v>0</v>
      </c>
      <c r="BJ198" s="205">
        <f>IF(Chestionar!V198="",0,Chestionar!V198)</f>
        <v>0</v>
      </c>
      <c r="BK198" s="205">
        <f>IF(Chestionar!W198="",0,Chestionar!W198)</f>
        <v>0</v>
      </c>
      <c r="BL198" s="205">
        <f>IF(Chestionar!X198="",0,Chestionar!X198)</f>
        <v>0</v>
      </c>
      <c r="BM198" s="205">
        <f>IF(Chestionar!Y198="",0,Chestionar!Y198)</f>
        <v>0</v>
      </c>
      <c r="BN198" s="205">
        <f>IF(Chestionar!Z198="",0,Chestionar!Z198)</f>
        <v>0</v>
      </c>
      <c r="BO198" s="205">
        <f>IF(Chestionar!AA198="",0,Chestionar!AA198)</f>
        <v>0</v>
      </c>
      <c r="BP198" s="205">
        <f>IF(Chestionar!AB198="",0,Chestionar!AB198)</f>
        <v>0</v>
      </c>
      <c r="BQ198" s="205">
        <f>IF(Chestionar!AC198="",0,Chestionar!AC198)</f>
        <v>0</v>
      </c>
      <c r="BR198" s="205">
        <f>IF(Chestionar!AD198="",0,Chestionar!AD198)</f>
        <v>0</v>
      </c>
    </row>
    <row r="199" spans="1:70" x14ac:dyDescent="0.25">
      <c r="A199" s="1709">
        <f t="shared" ref="A199:A262" si="71">IF(D199="DA",IF(ISERROR(N199),A198+1,IF(N199=1,A198+1,A198)),A198)</f>
        <v>0</v>
      </c>
      <c r="B199" s="1709">
        <f t="shared" si="68"/>
        <v>10047029</v>
      </c>
      <c r="C199" s="994">
        <v>47</v>
      </c>
      <c r="D199" s="1797" t="s">
        <v>447</v>
      </c>
      <c r="E199" s="1002">
        <v>29</v>
      </c>
      <c r="F199" s="1003" t="s">
        <v>4309</v>
      </c>
      <c r="H199" s="1016" t="s">
        <v>345</v>
      </c>
      <c r="I199" s="999" t="s">
        <v>4340</v>
      </c>
      <c r="L199" s="1047">
        <f t="shared" si="57"/>
        <v>0</v>
      </c>
      <c r="M199" s="1000"/>
      <c r="N199" s="1724">
        <f t="shared" si="58"/>
        <v>0</v>
      </c>
      <c r="O199" s="1000">
        <f t="shared" si="59"/>
        <v>0</v>
      </c>
      <c r="P199" s="1000">
        <f t="shared" si="60"/>
        <v>0</v>
      </c>
      <c r="Q199" s="1000">
        <f t="shared" si="61"/>
        <v>0</v>
      </c>
      <c r="R199" s="1000">
        <f t="shared" si="62"/>
        <v>0</v>
      </c>
      <c r="S199" s="1005">
        <f t="shared" si="64"/>
        <v>0</v>
      </c>
      <c r="T199" s="1000">
        <f t="shared" si="65"/>
        <v>0</v>
      </c>
      <c r="U199" s="1005">
        <f t="shared" si="66"/>
        <v>0</v>
      </c>
      <c r="V199" s="1005">
        <f t="shared" si="67"/>
        <v>0</v>
      </c>
      <c r="W199" s="1005" t="str">
        <f>IF(ISERROR(VLOOKUP(L199,Anexa!D:F,3,FALSE))=TRUE,"",VLOOKUP(L199,Anexa!D:F,3,FALSE))</f>
        <v/>
      </c>
      <c r="X199" s="1000" t="str">
        <f>IF(ISERROR(VLOOKUP(L199,Anexa!D:G,4,FALSE))=TRUE,"",VLOOKUP(L199,Anexa!D:G,4,FALSE))</f>
        <v/>
      </c>
      <c r="Z199" s="1006" t="str">
        <f t="shared" si="63"/>
        <v>Cap.2 Pct.7 Col.B: un cod CAEN trebuie sa fie unic</v>
      </c>
      <c r="AA199" s="2205">
        <f t="shared" si="69"/>
        <v>1</v>
      </c>
      <c r="AB199" s="3036">
        <f t="shared" si="70"/>
        <v>47</v>
      </c>
      <c r="AT199" s="199" t="str">
        <f>IF(AY199=0,"Activitatea "&amp;AX199-1,VLOOKUP(AY199,Anexa!D:E,2,FALSE))</f>
        <v>Activitatea 17</v>
      </c>
      <c r="AU199" s="1416" t="s">
        <v>5090</v>
      </c>
      <c r="AV199" s="134">
        <v>2</v>
      </c>
      <c r="AW199" s="135">
        <v>7</v>
      </c>
      <c r="AX199" s="136">
        <v>18</v>
      </c>
      <c r="AY199" s="203">
        <f>IF(Chestionar!K199="",0,Chestionar!K199)</f>
        <v>0</v>
      </c>
      <c r="AZ199" s="204">
        <f>IF(Chestionar!L199="",0,Chestionar!L199)</f>
        <v>0</v>
      </c>
      <c r="BA199" s="205">
        <f>IF(Chestionar!M199="",0,Chestionar!M199)</f>
        <v>0</v>
      </c>
      <c r="BB199" s="205">
        <f>IF(Chestionar!N199="",0,Chestionar!N199)</f>
        <v>0</v>
      </c>
      <c r="BC199" s="205">
        <f>IF(Chestionar!O199="",0,Chestionar!O199)</f>
        <v>0</v>
      </c>
      <c r="BD199" s="205">
        <f>IF(Chestionar!P199="",0,Chestionar!P199)</f>
        <v>0</v>
      </c>
      <c r="BE199" s="205">
        <f>IF(Chestionar!Q199="",0,Chestionar!Q199)</f>
        <v>0</v>
      </c>
      <c r="BF199" s="205">
        <f>IF(Chestionar!R199="",0,Chestionar!R199)</f>
        <v>0</v>
      </c>
      <c r="BG199" s="205">
        <f>IF(Chestionar!S199="",0,Chestionar!S199)</f>
        <v>0</v>
      </c>
      <c r="BH199" s="205">
        <f>IF(Chestionar!T199="",0,Chestionar!T199)</f>
        <v>0</v>
      </c>
      <c r="BI199" s="205">
        <f>IF(Chestionar!U199="",0,Chestionar!U199)</f>
        <v>0</v>
      </c>
      <c r="BJ199" s="205">
        <f>IF(Chestionar!V199="",0,Chestionar!V199)</f>
        <v>0</v>
      </c>
      <c r="BK199" s="205">
        <f>IF(Chestionar!W199="",0,Chestionar!W199)</f>
        <v>0</v>
      </c>
      <c r="BL199" s="205">
        <f>IF(Chestionar!X199="",0,Chestionar!X199)</f>
        <v>0</v>
      </c>
      <c r="BM199" s="205">
        <f>IF(Chestionar!Y199="",0,Chestionar!Y199)</f>
        <v>0</v>
      </c>
      <c r="BN199" s="205">
        <f>IF(Chestionar!Z199="",0,Chestionar!Z199)</f>
        <v>0</v>
      </c>
      <c r="BO199" s="205">
        <f>IF(Chestionar!AA199="",0,Chestionar!AA199)</f>
        <v>0</v>
      </c>
      <c r="BP199" s="205">
        <f>IF(Chestionar!AB199="",0,Chestionar!AB199)</f>
        <v>0</v>
      </c>
      <c r="BQ199" s="205">
        <f>IF(Chestionar!AC199="",0,Chestionar!AC199)</f>
        <v>0</v>
      </c>
      <c r="BR199" s="205">
        <f>IF(Chestionar!AD199="",0,Chestionar!AD199)</f>
        <v>0</v>
      </c>
    </row>
    <row r="200" spans="1:70" x14ac:dyDescent="0.25">
      <c r="A200" s="1710">
        <f t="shared" si="71"/>
        <v>0</v>
      </c>
      <c r="B200" s="1710">
        <f t="shared" si="68"/>
        <v>10047030</v>
      </c>
      <c r="C200" s="1007">
        <v>47</v>
      </c>
      <c r="D200" s="1798" t="s">
        <v>447</v>
      </c>
      <c r="E200" s="1007">
        <v>30</v>
      </c>
      <c r="F200" s="1008" t="s">
        <v>4309</v>
      </c>
      <c r="G200" s="1007"/>
      <c r="H200" s="1009" t="s">
        <v>345</v>
      </c>
      <c r="I200" s="1010" t="s">
        <v>4341</v>
      </c>
      <c r="J200" s="1009"/>
      <c r="K200" s="1010"/>
      <c r="L200" s="1048">
        <f t="shared" si="57"/>
        <v>0</v>
      </c>
      <c r="M200" s="1012"/>
      <c r="N200" s="1727">
        <f t="shared" si="58"/>
        <v>0</v>
      </c>
      <c r="O200" s="1012">
        <f t="shared" si="59"/>
        <v>0</v>
      </c>
      <c r="P200" s="1012">
        <f t="shared" si="60"/>
        <v>0</v>
      </c>
      <c r="Q200" s="1012">
        <f t="shared" si="61"/>
        <v>0</v>
      </c>
      <c r="R200" s="1012">
        <f t="shared" si="62"/>
        <v>0</v>
      </c>
      <c r="S200" s="1012">
        <f t="shared" si="64"/>
        <v>0</v>
      </c>
      <c r="T200" s="1012">
        <f t="shared" si="65"/>
        <v>0</v>
      </c>
      <c r="U200" s="1012">
        <f t="shared" si="66"/>
        <v>0</v>
      </c>
      <c r="V200" s="1012">
        <f t="shared" si="67"/>
        <v>0</v>
      </c>
      <c r="W200" s="1012" t="str">
        <f>IF(ISERROR(VLOOKUP(L200,Anexa!D:F,3,FALSE))=TRUE,"",VLOOKUP(L200,Anexa!D:F,3,FALSE))</f>
        <v/>
      </c>
      <c r="X200" s="1012" t="str">
        <f>IF(ISERROR(VLOOKUP(L200,Anexa!D:G,4,FALSE))=TRUE,"",VLOOKUP(L200,Anexa!D:G,4,FALSE))</f>
        <v/>
      </c>
      <c r="Y200" s="1013"/>
      <c r="Z200" s="1013" t="str">
        <f t="shared" si="63"/>
        <v>Cap.2 Pct.7 Col.B: un cod CAEN trebuie sa fie unic</v>
      </c>
      <c r="AA200" s="2205">
        <f t="shared" si="69"/>
        <v>1</v>
      </c>
      <c r="AB200" s="3036">
        <f t="shared" si="70"/>
        <v>47</v>
      </c>
      <c r="AT200" s="199" t="str">
        <f>IF(AY200=0,"Activitatea "&amp;AX200-1,VLOOKUP(AY200,Anexa!D:E,2,FALSE))</f>
        <v>Activitatea 18</v>
      </c>
      <c r="AU200" s="1416" t="s">
        <v>5090</v>
      </c>
      <c r="AV200" s="134">
        <v>2</v>
      </c>
      <c r="AW200" s="135">
        <v>7</v>
      </c>
      <c r="AX200" s="136">
        <v>19</v>
      </c>
      <c r="AY200" s="203">
        <f>IF(Chestionar!K200="",0,Chestionar!K200)</f>
        <v>0</v>
      </c>
      <c r="AZ200" s="204">
        <f>IF(Chestionar!L200="",0,Chestionar!L200)</f>
        <v>0</v>
      </c>
      <c r="BA200" s="205">
        <f>IF(Chestionar!M200="",0,Chestionar!M200)</f>
        <v>0</v>
      </c>
      <c r="BB200" s="205">
        <f>IF(Chestionar!N200="",0,Chestionar!N200)</f>
        <v>0</v>
      </c>
      <c r="BC200" s="205">
        <f>IF(Chestionar!O200="",0,Chestionar!O200)</f>
        <v>0</v>
      </c>
      <c r="BD200" s="205">
        <f>IF(Chestionar!P200="",0,Chestionar!P200)</f>
        <v>0</v>
      </c>
      <c r="BE200" s="205">
        <f>IF(Chestionar!Q200="",0,Chestionar!Q200)</f>
        <v>0</v>
      </c>
      <c r="BF200" s="205">
        <f>IF(Chestionar!R200="",0,Chestionar!R200)</f>
        <v>0</v>
      </c>
      <c r="BG200" s="205">
        <f>IF(Chestionar!S200="",0,Chestionar!S200)</f>
        <v>0</v>
      </c>
      <c r="BH200" s="205">
        <f>IF(Chestionar!T200="",0,Chestionar!T200)</f>
        <v>0</v>
      </c>
      <c r="BI200" s="205">
        <f>IF(Chestionar!U200="",0,Chestionar!U200)</f>
        <v>0</v>
      </c>
      <c r="BJ200" s="205">
        <f>IF(Chestionar!V200="",0,Chestionar!V200)</f>
        <v>0</v>
      </c>
      <c r="BK200" s="205">
        <f>IF(Chestionar!W200="",0,Chestionar!W200)</f>
        <v>0</v>
      </c>
      <c r="BL200" s="205">
        <f>IF(Chestionar!X200="",0,Chestionar!X200)</f>
        <v>0</v>
      </c>
      <c r="BM200" s="205">
        <f>IF(Chestionar!Y200="",0,Chestionar!Y200)</f>
        <v>0</v>
      </c>
      <c r="BN200" s="205">
        <f>IF(Chestionar!Z200="",0,Chestionar!Z200)</f>
        <v>0</v>
      </c>
      <c r="BO200" s="205">
        <f>IF(Chestionar!AA200="",0,Chestionar!AA200)</f>
        <v>0</v>
      </c>
      <c r="BP200" s="205">
        <f>IF(Chestionar!AB200="",0,Chestionar!AB200)</f>
        <v>0</v>
      </c>
      <c r="BQ200" s="205">
        <f>IF(Chestionar!AC200="",0,Chestionar!AC200)</f>
        <v>0</v>
      </c>
      <c r="BR200" s="205">
        <f>IF(Chestionar!AD200="",0,Chestionar!AD200)</f>
        <v>0</v>
      </c>
    </row>
    <row r="201" spans="1:70" x14ac:dyDescent="0.25">
      <c r="A201" s="1708">
        <f t="shared" si="71"/>
        <v>0</v>
      </c>
      <c r="B201" s="1708">
        <f t="shared" si="68"/>
        <v>10048001</v>
      </c>
      <c r="C201" s="994">
        <v>48</v>
      </c>
      <c r="D201" s="1796" t="s">
        <v>447</v>
      </c>
      <c r="E201" s="994">
        <v>1</v>
      </c>
      <c r="F201" s="995" t="s">
        <v>4309</v>
      </c>
      <c r="G201" s="994" t="s">
        <v>4343</v>
      </c>
      <c r="H201" s="996" t="s">
        <v>345</v>
      </c>
      <c r="I201" s="999" t="s">
        <v>4363</v>
      </c>
      <c r="J201" s="998" t="s">
        <v>4103</v>
      </c>
      <c r="K201" s="999" t="s">
        <v>4345</v>
      </c>
      <c r="L201" s="1000">
        <f>IF(BA182="",0,BA182)</f>
        <v>0</v>
      </c>
      <c r="M201" s="1000">
        <f t="shared" ref="M201:M218" si="72">O201</f>
        <v>0</v>
      </c>
      <c r="N201" s="1724">
        <f t="shared" ref="N201:N218" si="73">IF(L201=M201,0,1)</f>
        <v>0</v>
      </c>
      <c r="O201" s="1000">
        <f>SUM(BA183:BA211)</f>
        <v>0</v>
      </c>
      <c r="P201" s="1000"/>
      <c r="Q201" s="1000"/>
      <c r="R201" s="1000"/>
      <c r="S201" s="1000"/>
      <c r="T201" s="1000"/>
      <c r="U201" s="1000"/>
      <c r="V201" s="1000"/>
      <c r="W201" s="1000"/>
      <c r="X201" s="1000"/>
      <c r="Y201" s="1001"/>
      <c r="Z201" s="1343" t="s">
        <v>9441</v>
      </c>
      <c r="AA201" s="2205">
        <f t="shared" si="69"/>
        <v>1</v>
      </c>
      <c r="AB201" s="3036">
        <f t="shared" si="70"/>
        <v>48</v>
      </c>
      <c r="AT201" s="199" t="str">
        <f>IF(AY201=0,"Activitatea "&amp;AX201-1,VLOOKUP(AY201,Anexa!D:E,2,FALSE))</f>
        <v>Activitatea 19</v>
      </c>
      <c r="AU201" s="1416" t="s">
        <v>5090</v>
      </c>
      <c r="AV201" s="134">
        <v>2</v>
      </c>
      <c r="AW201" s="135">
        <v>7</v>
      </c>
      <c r="AX201" s="136">
        <v>20</v>
      </c>
      <c r="AY201" s="203">
        <f>IF(Chestionar!K201="",0,Chestionar!K201)</f>
        <v>0</v>
      </c>
      <c r="AZ201" s="204">
        <f>IF(Chestionar!L201="",0,Chestionar!L201)</f>
        <v>0</v>
      </c>
      <c r="BA201" s="205">
        <f>IF(Chestionar!M201="",0,Chestionar!M201)</f>
        <v>0</v>
      </c>
      <c r="BB201" s="205">
        <f>IF(Chestionar!N201="",0,Chestionar!N201)</f>
        <v>0</v>
      </c>
      <c r="BC201" s="205">
        <f>IF(Chestionar!O201="",0,Chestionar!O201)</f>
        <v>0</v>
      </c>
      <c r="BD201" s="205">
        <f>IF(Chestionar!P201="",0,Chestionar!P201)</f>
        <v>0</v>
      </c>
      <c r="BE201" s="205">
        <f>IF(Chestionar!Q201="",0,Chestionar!Q201)</f>
        <v>0</v>
      </c>
      <c r="BF201" s="205">
        <f>IF(Chestionar!R201="",0,Chestionar!R201)</f>
        <v>0</v>
      </c>
      <c r="BG201" s="205">
        <f>IF(Chestionar!S201="",0,Chestionar!S201)</f>
        <v>0</v>
      </c>
      <c r="BH201" s="205">
        <f>IF(Chestionar!T201="",0,Chestionar!T201)</f>
        <v>0</v>
      </c>
      <c r="BI201" s="205">
        <f>IF(Chestionar!U201="",0,Chestionar!U201)</f>
        <v>0</v>
      </c>
      <c r="BJ201" s="205">
        <f>IF(Chestionar!V201="",0,Chestionar!V201)</f>
        <v>0</v>
      </c>
      <c r="BK201" s="205">
        <f>IF(Chestionar!W201="",0,Chestionar!W201)</f>
        <v>0</v>
      </c>
      <c r="BL201" s="205">
        <f>IF(Chestionar!X201="",0,Chestionar!X201)</f>
        <v>0</v>
      </c>
      <c r="BM201" s="205">
        <f>IF(Chestionar!Y201="",0,Chestionar!Y201)</f>
        <v>0</v>
      </c>
      <c r="BN201" s="205">
        <f>IF(Chestionar!Z201="",0,Chestionar!Z201)</f>
        <v>0</v>
      </c>
      <c r="BO201" s="205">
        <f>IF(Chestionar!AA201="",0,Chestionar!AA201)</f>
        <v>0</v>
      </c>
      <c r="BP201" s="205">
        <f>IF(Chestionar!AB201="",0,Chestionar!AB201)</f>
        <v>0</v>
      </c>
      <c r="BQ201" s="205">
        <f>IF(Chestionar!AC201="",0,Chestionar!AC201)</f>
        <v>0</v>
      </c>
      <c r="BR201" s="205">
        <f>IF(Chestionar!AD201="",0,Chestionar!AD201)</f>
        <v>0</v>
      </c>
    </row>
    <row r="202" spans="1:70" x14ac:dyDescent="0.25">
      <c r="A202" s="1709">
        <f t="shared" si="71"/>
        <v>0</v>
      </c>
      <c r="B202" s="1709">
        <f t="shared" si="68"/>
        <v>10048002</v>
      </c>
      <c r="C202" s="994">
        <v>48</v>
      </c>
      <c r="D202" s="1797" t="s">
        <v>447</v>
      </c>
      <c r="E202" s="1002">
        <v>2</v>
      </c>
      <c r="F202" s="1003" t="s">
        <v>4309</v>
      </c>
      <c r="H202" s="1016" t="s">
        <v>345</v>
      </c>
      <c r="I202" s="999" t="s">
        <v>4364</v>
      </c>
      <c r="J202" s="1016" t="s">
        <v>4103</v>
      </c>
      <c r="K202" s="999" t="s">
        <v>4346</v>
      </c>
      <c r="L202" s="1000">
        <f>IF(BB182="",0,BB182)</f>
        <v>0</v>
      </c>
      <c r="M202" s="1000">
        <f t="shared" si="72"/>
        <v>0</v>
      </c>
      <c r="N202" s="1724">
        <f t="shared" si="73"/>
        <v>0</v>
      </c>
      <c r="O202" s="1005">
        <f>SUM(BB183:BB211)</f>
        <v>0</v>
      </c>
      <c r="Z202" s="1006" t="str">
        <f t="shared" ref="Z202:Z218" si="74">Z201</f>
        <v>Cap.2 Pct.7: Rd.1 (Total) = Suma Rd.(2 la n) pt fiecare coloana (Col.1 la Col.18)</v>
      </c>
      <c r="AA202" s="2205">
        <f t="shared" si="69"/>
        <v>1</v>
      </c>
      <c r="AB202" s="3036">
        <f t="shared" si="70"/>
        <v>48</v>
      </c>
      <c r="AT202" s="199" t="str">
        <f>IF(AY202=0,"Activitatea "&amp;AX202-1,VLOOKUP(AY202,Anexa!D:E,2,FALSE))</f>
        <v>Activitatea 20</v>
      </c>
      <c r="AU202" s="1416" t="s">
        <v>5090</v>
      </c>
      <c r="AV202" s="134">
        <v>2</v>
      </c>
      <c r="AW202" s="135">
        <v>7</v>
      </c>
      <c r="AX202" s="136">
        <v>21</v>
      </c>
      <c r="AY202" s="203">
        <f>IF(Chestionar!K202="",0,Chestionar!K202)</f>
        <v>0</v>
      </c>
      <c r="AZ202" s="204">
        <f>IF(Chestionar!L202="",0,Chestionar!L202)</f>
        <v>0</v>
      </c>
      <c r="BA202" s="205">
        <f>IF(Chestionar!M202="",0,Chestionar!M202)</f>
        <v>0</v>
      </c>
      <c r="BB202" s="205">
        <f>IF(Chestionar!N202="",0,Chestionar!N202)</f>
        <v>0</v>
      </c>
      <c r="BC202" s="205">
        <f>IF(Chestionar!O202="",0,Chestionar!O202)</f>
        <v>0</v>
      </c>
      <c r="BD202" s="205">
        <f>IF(Chestionar!P202="",0,Chestionar!P202)</f>
        <v>0</v>
      </c>
      <c r="BE202" s="205">
        <f>IF(Chestionar!Q202="",0,Chestionar!Q202)</f>
        <v>0</v>
      </c>
      <c r="BF202" s="205">
        <f>IF(Chestionar!R202="",0,Chestionar!R202)</f>
        <v>0</v>
      </c>
      <c r="BG202" s="205">
        <f>IF(Chestionar!S202="",0,Chestionar!S202)</f>
        <v>0</v>
      </c>
      <c r="BH202" s="205">
        <f>IF(Chestionar!T202="",0,Chestionar!T202)</f>
        <v>0</v>
      </c>
      <c r="BI202" s="205">
        <f>IF(Chestionar!U202="",0,Chestionar!U202)</f>
        <v>0</v>
      </c>
      <c r="BJ202" s="205">
        <f>IF(Chestionar!V202="",0,Chestionar!V202)</f>
        <v>0</v>
      </c>
      <c r="BK202" s="205">
        <f>IF(Chestionar!W202="",0,Chestionar!W202)</f>
        <v>0</v>
      </c>
      <c r="BL202" s="205">
        <f>IF(Chestionar!X202="",0,Chestionar!X202)</f>
        <v>0</v>
      </c>
      <c r="BM202" s="205">
        <f>IF(Chestionar!Y202="",0,Chestionar!Y202)</f>
        <v>0</v>
      </c>
      <c r="BN202" s="205">
        <f>IF(Chestionar!Z202="",0,Chestionar!Z202)</f>
        <v>0</v>
      </c>
      <c r="BO202" s="205">
        <f>IF(Chestionar!AA202="",0,Chestionar!AA202)</f>
        <v>0</v>
      </c>
      <c r="BP202" s="205">
        <f>IF(Chestionar!AB202="",0,Chestionar!AB202)</f>
        <v>0</v>
      </c>
      <c r="BQ202" s="205">
        <f>IF(Chestionar!AC202="",0,Chestionar!AC202)</f>
        <v>0</v>
      </c>
      <c r="BR202" s="205">
        <f>IF(Chestionar!AD202="",0,Chestionar!AD202)</f>
        <v>0</v>
      </c>
    </row>
    <row r="203" spans="1:70" x14ac:dyDescent="0.25">
      <c r="A203" s="1709">
        <f t="shared" si="71"/>
        <v>0</v>
      </c>
      <c r="B203" s="1709">
        <f t="shared" si="68"/>
        <v>10048003</v>
      </c>
      <c r="C203" s="994">
        <v>48</v>
      </c>
      <c r="D203" s="1797" t="s">
        <v>447</v>
      </c>
      <c r="E203" s="1002">
        <v>3</v>
      </c>
      <c r="F203" s="1003" t="s">
        <v>4309</v>
      </c>
      <c r="H203" s="1016" t="s">
        <v>345</v>
      </c>
      <c r="I203" s="999" t="s">
        <v>4365</v>
      </c>
      <c r="J203" s="1016" t="s">
        <v>4103</v>
      </c>
      <c r="K203" s="999" t="s">
        <v>4347</v>
      </c>
      <c r="L203" s="1000">
        <f>IF(BC182="",0,BC182)</f>
        <v>0</v>
      </c>
      <c r="M203" s="1000">
        <f t="shared" si="72"/>
        <v>0</v>
      </c>
      <c r="N203" s="1724">
        <f t="shared" si="73"/>
        <v>0</v>
      </c>
      <c r="O203" s="1005">
        <f>SUM(BC183:BC211)</f>
        <v>0</v>
      </c>
      <c r="Z203" s="1006" t="str">
        <f t="shared" si="74"/>
        <v>Cap.2 Pct.7: Rd.1 (Total) = Suma Rd.(2 la n) pt fiecare coloana (Col.1 la Col.18)</v>
      </c>
      <c r="AA203" s="2205">
        <f t="shared" si="69"/>
        <v>1</v>
      </c>
      <c r="AB203" s="3036">
        <f t="shared" si="70"/>
        <v>48</v>
      </c>
      <c r="AT203" s="199" t="str">
        <f>IF(AY203=0,"Activitatea "&amp;AX203-1,VLOOKUP(AY203,Anexa!D:E,2,FALSE))</f>
        <v>Activitatea 21</v>
      </c>
      <c r="AU203" s="1416" t="s">
        <v>5090</v>
      </c>
      <c r="AV203" s="134">
        <v>2</v>
      </c>
      <c r="AW203" s="135">
        <v>7</v>
      </c>
      <c r="AX203" s="136">
        <v>22</v>
      </c>
      <c r="AY203" s="203">
        <f>IF(Chestionar!K203="",0,Chestionar!K203)</f>
        <v>0</v>
      </c>
      <c r="AZ203" s="204">
        <f>IF(Chestionar!L203="",0,Chestionar!L203)</f>
        <v>0</v>
      </c>
      <c r="BA203" s="205">
        <f>IF(Chestionar!M203="",0,Chestionar!M203)</f>
        <v>0</v>
      </c>
      <c r="BB203" s="205">
        <f>IF(Chestionar!N203="",0,Chestionar!N203)</f>
        <v>0</v>
      </c>
      <c r="BC203" s="205">
        <f>IF(Chestionar!O203="",0,Chestionar!O203)</f>
        <v>0</v>
      </c>
      <c r="BD203" s="205">
        <f>IF(Chestionar!P203="",0,Chestionar!P203)</f>
        <v>0</v>
      </c>
      <c r="BE203" s="205">
        <f>IF(Chestionar!Q203="",0,Chestionar!Q203)</f>
        <v>0</v>
      </c>
      <c r="BF203" s="205">
        <f>IF(Chestionar!R203="",0,Chestionar!R203)</f>
        <v>0</v>
      </c>
      <c r="BG203" s="205">
        <f>IF(Chestionar!S203="",0,Chestionar!S203)</f>
        <v>0</v>
      </c>
      <c r="BH203" s="205">
        <f>IF(Chestionar!T203="",0,Chestionar!T203)</f>
        <v>0</v>
      </c>
      <c r="BI203" s="205">
        <f>IF(Chestionar!U203="",0,Chestionar!U203)</f>
        <v>0</v>
      </c>
      <c r="BJ203" s="205">
        <f>IF(Chestionar!V203="",0,Chestionar!V203)</f>
        <v>0</v>
      </c>
      <c r="BK203" s="205">
        <f>IF(Chestionar!W203="",0,Chestionar!W203)</f>
        <v>0</v>
      </c>
      <c r="BL203" s="205">
        <f>IF(Chestionar!X203="",0,Chestionar!X203)</f>
        <v>0</v>
      </c>
      <c r="BM203" s="205">
        <f>IF(Chestionar!Y203="",0,Chestionar!Y203)</f>
        <v>0</v>
      </c>
      <c r="BN203" s="205">
        <f>IF(Chestionar!Z203="",0,Chestionar!Z203)</f>
        <v>0</v>
      </c>
      <c r="BO203" s="205">
        <f>IF(Chestionar!AA203="",0,Chestionar!AA203)</f>
        <v>0</v>
      </c>
      <c r="BP203" s="205">
        <f>IF(Chestionar!AB203="",0,Chestionar!AB203)</f>
        <v>0</v>
      </c>
      <c r="BQ203" s="205">
        <f>IF(Chestionar!AC203="",0,Chestionar!AC203)</f>
        <v>0</v>
      </c>
      <c r="BR203" s="205">
        <f>IF(Chestionar!AD203="",0,Chestionar!AD203)</f>
        <v>0</v>
      </c>
    </row>
    <row r="204" spans="1:70" x14ac:dyDescent="0.25">
      <c r="A204" s="1709">
        <f t="shared" si="71"/>
        <v>0</v>
      </c>
      <c r="B204" s="1709">
        <f t="shared" si="68"/>
        <v>10048004</v>
      </c>
      <c r="C204" s="994">
        <v>48</v>
      </c>
      <c r="D204" s="1797" t="s">
        <v>447</v>
      </c>
      <c r="E204" s="1002">
        <v>4</v>
      </c>
      <c r="F204" s="1003" t="s">
        <v>4309</v>
      </c>
      <c r="H204" s="1016" t="s">
        <v>345</v>
      </c>
      <c r="I204" s="999" t="s">
        <v>4366</v>
      </c>
      <c r="J204" s="1016" t="s">
        <v>4103</v>
      </c>
      <c r="K204" s="999" t="s">
        <v>4348</v>
      </c>
      <c r="L204" s="1000">
        <f>IF(BD182="",0,BD182)</f>
        <v>0</v>
      </c>
      <c r="M204" s="1000">
        <f t="shared" si="72"/>
        <v>0</v>
      </c>
      <c r="N204" s="1724">
        <f t="shared" si="73"/>
        <v>0</v>
      </c>
      <c r="O204" s="1005">
        <f>SUM(BD183:BD211)</f>
        <v>0</v>
      </c>
      <c r="Z204" s="1006" t="str">
        <f t="shared" si="74"/>
        <v>Cap.2 Pct.7: Rd.1 (Total) = Suma Rd.(2 la n) pt fiecare coloana (Col.1 la Col.18)</v>
      </c>
      <c r="AA204" s="2205">
        <f t="shared" si="69"/>
        <v>1</v>
      </c>
      <c r="AB204" s="3036">
        <f t="shared" si="70"/>
        <v>48</v>
      </c>
      <c r="AT204" s="199" t="str">
        <f>IF(AY204=0,"Activitatea "&amp;AX204-1,VLOOKUP(AY204,Anexa!D:E,2,FALSE))</f>
        <v>Activitatea 22</v>
      </c>
      <c r="AU204" s="1416" t="s">
        <v>5090</v>
      </c>
      <c r="AV204" s="134">
        <v>2</v>
      </c>
      <c r="AW204" s="135">
        <v>7</v>
      </c>
      <c r="AX204" s="136">
        <v>23</v>
      </c>
      <c r="AY204" s="203">
        <f>IF(Chestionar!K204="",0,Chestionar!K204)</f>
        <v>0</v>
      </c>
      <c r="AZ204" s="204">
        <f>IF(Chestionar!L204="",0,Chestionar!L204)</f>
        <v>0</v>
      </c>
      <c r="BA204" s="205">
        <f>IF(Chestionar!M204="",0,Chestionar!M204)</f>
        <v>0</v>
      </c>
      <c r="BB204" s="205">
        <f>IF(Chestionar!N204="",0,Chestionar!N204)</f>
        <v>0</v>
      </c>
      <c r="BC204" s="205">
        <f>IF(Chestionar!O204="",0,Chestionar!O204)</f>
        <v>0</v>
      </c>
      <c r="BD204" s="205">
        <f>IF(Chestionar!P204="",0,Chestionar!P204)</f>
        <v>0</v>
      </c>
      <c r="BE204" s="205">
        <f>IF(Chestionar!Q204="",0,Chestionar!Q204)</f>
        <v>0</v>
      </c>
      <c r="BF204" s="205">
        <f>IF(Chestionar!R204="",0,Chestionar!R204)</f>
        <v>0</v>
      </c>
      <c r="BG204" s="205">
        <f>IF(Chestionar!S204="",0,Chestionar!S204)</f>
        <v>0</v>
      </c>
      <c r="BH204" s="205">
        <f>IF(Chestionar!T204="",0,Chestionar!T204)</f>
        <v>0</v>
      </c>
      <c r="BI204" s="205">
        <f>IF(Chestionar!U204="",0,Chestionar!U204)</f>
        <v>0</v>
      </c>
      <c r="BJ204" s="205">
        <f>IF(Chestionar!V204="",0,Chestionar!V204)</f>
        <v>0</v>
      </c>
      <c r="BK204" s="205">
        <f>IF(Chestionar!W204="",0,Chestionar!W204)</f>
        <v>0</v>
      </c>
      <c r="BL204" s="205">
        <f>IF(Chestionar!X204="",0,Chestionar!X204)</f>
        <v>0</v>
      </c>
      <c r="BM204" s="205">
        <f>IF(Chestionar!Y204="",0,Chestionar!Y204)</f>
        <v>0</v>
      </c>
      <c r="BN204" s="205">
        <f>IF(Chestionar!Z204="",0,Chestionar!Z204)</f>
        <v>0</v>
      </c>
      <c r="BO204" s="205">
        <f>IF(Chestionar!AA204="",0,Chestionar!AA204)</f>
        <v>0</v>
      </c>
      <c r="BP204" s="205">
        <f>IF(Chestionar!AB204="",0,Chestionar!AB204)</f>
        <v>0</v>
      </c>
      <c r="BQ204" s="205">
        <f>IF(Chestionar!AC204="",0,Chestionar!AC204)</f>
        <v>0</v>
      </c>
      <c r="BR204" s="205">
        <f>IF(Chestionar!AD204="",0,Chestionar!AD204)</f>
        <v>0</v>
      </c>
    </row>
    <row r="205" spans="1:70" x14ac:dyDescent="0.25">
      <c r="A205" s="1709">
        <f t="shared" si="71"/>
        <v>0</v>
      </c>
      <c r="B205" s="1709">
        <f t="shared" si="68"/>
        <v>10048005</v>
      </c>
      <c r="C205" s="994">
        <v>48</v>
      </c>
      <c r="D205" s="1797" t="s">
        <v>447</v>
      </c>
      <c r="E205" s="1002">
        <v>5</v>
      </c>
      <c r="F205" s="1003" t="s">
        <v>4309</v>
      </c>
      <c r="H205" s="1016" t="s">
        <v>345</v>
      </c>
      <c r="I205" s="999" t="s">
        <v>4367</v>
      </c>
      <c r="J205" s="1016" t="s">
        <v>4103</v>
      </c>
      <c r="K205" s="999" t="s">
        <v>4349</v>
      </c>
      <c r="L205" s="1000">
        <f>IF(BE182="",0,BE182)</f>
        <v>0</v>
      </c>
      <c r="M205" s="1000">
        <f t="shared" si="72"/>
        <v>0</v>
      </c>
      <c r="N205" s="1724">
        <f t="shared" si="73"/>
        <v>0</v>
      </c>
      <c r="O205" s="1005">
        <f>SUM(BE183:BE211)</f>
        <v>0</v>
      </c>
      <c r="Z205" s="1006" t="str">
        <f t="shared" si="74"/>
        <v>Cap.2 Pct.7: Rd.1 (Total) = Suma Rd.(2 la n) pt fiecare coloana (Col.1 la Col.18)</v>
      </c>
      <c r="AA205" s="2205">
        <f t="shared" si="69"/>
        <v>1</v>
      </c>
      <c r="AB205" s="3036">
        <f t="shared" si="70"/>
        <v>48</v>
      </c>
      <c r="AT205" s="199" t="str">
        <f>IF(AY205=0,"Activitatea "&amp;AX205-1,VLOOKUP(AY205,Anexa!D:E,2,FALSE))</f>
        <v>Activitatea 23</v>
      </c>
      <c r="AU205" s="1416" t="s">
        <v>5090</v>
      </c>
      <c r="AV205" s="134">
        <v>2</v>
      </c>
      <c r="AW205" s="135">
        <v>7</v>
      </c>
      <c r="AX205" s="136">
        <v>24</v>
      </c>
      <c r="AY205" s="203">
        <f>IF(Chestionar!K205="",0,Chestionar!K205)</f>
        <v>0</v>
      </c>
      <c r="AZ205" s="204">
        <f>IF(Chestionar!L205="",0,Chestionar!L205)</f>
        <v>0</v>
      </c>
      <c r="BA205" s="205">
        <f>IF(Chestionar!M205="",0,Chestionar!M205)</f>
        <v>0</v>
      </c>
      <c r="BB205" s="205">
        <f>IF(Chestionar!N205="",0,Chestionar!N205)</f>
        <v>0</v>
      </c>
      <c r="BC205" s="205">
        <f>IF(Chestionar!O205="",0,Chestionar!O205)</f>
        <v>0</v>
      </c>
      <c r="BD205" s="205">
        <f>IF(Chestionar!P205="",0,Chestionar!P205)</f>
        <v>0</v>
      </c>
      <c r="BE205" s="205">
        <f>IF(Chestionar!Q205="",0,Chestionar!Q205)</f>
        <v>0</v>
      </c>
      <c r="BF205" s="205">
        <f>IF(Chestionar!R205="",0,Chestionar!R205)</f>
        <v>0</v>
      </c>
      <c r="BG205" s="205">
        <f>IF(Chestionar!S205="",0,Chestionar!S205)</f>
        <v>0</v>
      </c>
      <c r="BH205" s="205">
        <f>IF(Chestionar!T205="",0,Chestionar!T205)</f>
        <v>0</v>
      </c>
      <c r="BI205" s="205">
        <f>IF(Chestionar!U205="",0,Chestionar!U205)</f>
        <v>0</v>
      </c>
      <c r="BJ205" s="205">
        <f>IF(Chestionar!V205="",0,Chestionar!V205)</f>
        <v>0</v>
      </c>
      <c r="BK205" s="205">
        <f>IF(Chestionar!W205="",0,Chestionar!W205)</f>
        <v>0</v>
      </c>
      <c r="BL205" s="205">
        <f>IF(Chestionar!X205="",0,Chestionar!X205)</f>
        <v>0</v>
      </c>
      <c r="BM205" s="205">
        <f>IF(Chestionar!Y205="",0,Chestionar!Y205)</f>
        <v>0</v>
      </c>
      <c r="BN205" s="205">
        <f>IF(Chestionar!Z205="",0,Chestionar!Z205)</f>
        <v>0</v>
      </c>
      <c r="BO205" s="205">
        <f>IF(Chestionar!AA205="",0,Chestionar!AA205)</f>
        <v>0</v>
      </c>
      <c r="BP205" s="205">
        <f>IF(Chestionar!AB205="",0,Chestionar!AB205)</f>
        <v>0</v>
      </c>
      <c r="BQ205" s="205">
        <f>IF(Chestionar!AC205="",0,Chestionar!AC205)</f>
        <v>0</v>
      </c>
      <c r="BR205" s="205">
        <f>IF(Chestionar!AD205="",0,Chestionar!AD205)</f>
        <v>0</v>
      </c>
    </row>
    <row r="206" spans="1:70" x14ac:dyDescent="0.25">
      <c r="A206" s="1709">
        <f t="shared" si="71"/>
        <v>0</v>
      </c>
      <c r="B206" s="1709">
        <f t="shared" si="68"/>
        <v>10048006</v>
      </c>
      <c r="C206" s="994">
        <v>48</v>
      </c>
      <c r="D206" s="1797" t="s">
        <v>447</v>
      </c>
      <c r="E206" s="1002">
        <v>6</v>
      </c>
      <c r="F206" s="1003" t="s">
        <v>4309</v>
      </c>
      <c r="H206" s="1016" t="s">
        <v>345</v>
      </c>
      <c r="I206" s="999" t="s">
        <v>4368</v>
      </c>
      <c r="J206" s="1016" t="s">
        <v>4103</v>
      </c>
      <c r="K206" s="999" t="s">
        <v>4350</v>
      </c>
      <c r="L206" s="1000">
        <f>IF(BF182="",0,BF182)</f>
        <v>0</v>
      </c>
      <c r="M206" s="1000">
        <f t="shared" si="72"/>
        <v>0</v>
      </c>
      <c r="N206" s="1724">
        <f t="shared" si="73"/>
        <v>0</v>
      </c>
      <c r="O206" s="1005">
        <f>SUM(BF183:BF211)</f>
        <v>0</v>
      </c>
      <c r="Z206" s="1006" t="str">
        <f t="shared" si="74"/>
        <v>Cap.2 Pct.7: Rd.1 (Total) = Suma Rd.(2 la n) pt fiecare coloana (Col.1 la Col.18)</v>
      </c>
      <c r="AA206" s="2205">
        <f t="shared" si="69"/>
        <v>1</v>
      </c>
      <c r="AB206" s="3036">
        <f t="shared" si="70"/>
        <v>48</v>
      </c>
      <c r="AT206" s="199" t="str">
        <f>IF(AY206=0,"Activitatea "&amp;AX206-1,VLOOKUP(AY206,Anexa!D:E,2,FALSE))</f>
        <v>Activitatea 24</v>
      </c>
      <c r="AU206" s="1416" t="s">
        <v>5090</v>
      </c>
      <c r="AV206" s="134">
        <v>2</v>
      </c>
      <c r="AW206" s="135">
        <v>7</v>
      </c>
      <c r="AX206" s="136">
        <v>25</v>
      </c>
      <c r="AY206" s="203">
        <f>IF(Chestionar!K206="",0,Chestionar!K206)</f>
        <v>0</v>
      </c>
      <c r="AZ206" s="204">
        <f>IF(Chestionar!L206="",0,Chestionar!L206)</f>
        <v>0</v>
      </c>
      <c r="BA206" s="205">
        <f>IF(Chestionar!M206="",0,Chestionar!M206)</f>
        <v>0</v>
      </c>
      <c r="BB206" s="205">
        <f>IF(Chestionar!N206="",0,Chestionar!N206)</f>
        <v>0</v>
      </c>
      <c r="BC206" s="205">
        <f>IF(Chestionar!O206="",0,Chestionar!O206)</f>
        <v>0</v>
      </c>
      <c r="BD206" s="205">
        <f>IF(Chestionar!P206="",0,Chestionar!P206)</f>
        <v>0</v>
      </c>
      <c r="BE206" s="205">
        <f>IF(Chestionar!Q206="",0,Chestionar!Q206)</f>
        <v>0</v>
      </c>
      <c r="BF206" s="205">
        <f>IF(Chestionar!R206="",0,Chestionar!R206)</f>
        <v>0</v>
      </c>
      <c r="BG206" s="205">
        <f>IF(Chestionar!S206="",0,Chestionar!S206)</f>
        <v>0</v>
      </c>
      <c r="BH206" s="205">
        <f>IF(Chestionar!T206="",0,Chestionar!T206)</f>
        <v>0</v>
      </c>
      <c r="BI206" s="205">
        <f>IF(Chestionar!U206="",0,Chestionar!U206)</f>
        <v>0</v>
      </c>
      <c r="BJ206" s="205">
        <f>IF(Chestionar!V206="",0,Chestionar!V206)</f>
        <v>0</v>
      </c>
      <c r="BK206" s="205">
        <f>IF(Chestionar!W206="",0,Chestionar!W206)</f>
        <v>0</v>
      </c>
      <c r="BL206" s="205">
        <f>IF(Chestionar!X206="",0,Chestionar!X206)</f>
        <v>0</v>
      </c>
      <c r="BM206" s="205">
        <f>IF(Chestionar!Y206="",0,Chestionar!Y206)</f>
        <v>0</v>
      </c>
      <c r="BN206" s="205">
        <f>IF(Chestionar!Z206="",0,Chestionar!Z206)</f>
        <v>0</v>
      </c>
      <c r="BO206" s="205">
        <f>IF(Chestionar!AA206="",0,Chestionar!AA206)</f>
        <v>0</v>
      </c>
      <c r="BP206" s="205">
        <f>IF(Chestionar!AB206="",0,Chestionar!AB206)</f>
        <v>0</v>
      </c>
      <c r="BQ206" s="205">
        <f>IF(Chestionar!AC206="",0,Chestionar!AC206)</f>
        <v>0</v>
      </c>
      <c r="BR206" s="205">
        <f>IF(Chestionar!AD206="",0,Chestionar!AD206)</f>
        <v>0</v>
      </c>
    </row>
    <row r="207" spans="1:70" x14ac:dyDescent="0.25">
      <c r="A207" s="1709">
        <f t="shared" si="71"/>
        <v>0</v>
      </c>
      <c r="B207" s="1709">
        <f t="shared" si="68"/>
        <v>10048007</v>
      </c>
      <c r="C207" s="994">
        <v>48</v>
      </c>
      <c r="D207" s="1797" t="s">
        <v>447</v>
      </c>
      <c r="E207" s="1002">
        <v>7</v>
      </c>
      <c r="F207" s="1003" t="s">
        <v>4309</v>
      </c>
      <c r="H207" s="1016" t="s">
        <v>345</v>
      </c>
      <c r="I207" s="999" t="s">
        <v>4369</v>
      </c>
      <c r="J207" s="1016" t="s">
        <v>4103</v>
      </c>
      <c r="K207" s="999" t="s">
        <v>4351</v>
      </c>
      <c r="L207" s="1000">
        <f>IF(BG182="",0,BG182)</f>
        <v>0</v>
      </c>
      <c r="M207" s="1000">
        <f t="shared" si="72"/>
        <v>0</v>
      </c>
      <c r="N207" s="1724">
        <f t="shared" si="73"/>
        <v>0</v>
      </c>
      <c r="O207" s="1005">
        <f>SUM(BG183:BG211)</f>
        <v>0</v>
      </c>
      <c r="Z207" s="1006" t="str">
        <f t="shared" si="74"/>
        <v>Cap.2 Pct.7: Rd.1 (Total) = Suma Rd.(2 la n) pt fiecare coloana (Col.1 la Col.18)</v>
      </c>
      <c r="AA207" s="2205">
        <f t="shared" si="69"/>
        <v>1</v>
      </c>
      <c r="AB207" s="3036">
        <f t="shared" si="70"/>
        <v>48</v>
      </c>
      <c r="AT207" s="199" t="str">
        <f>IF(AY207=0,"Activitatea "&amp;AX207-1,VLOOKUP(AY207,Anexa!D:E,2,FALSE))</f>
        <v>Activitatea 25</v>
      </c>
      <c r="AU207" s="1416" t="s">
        <v>5090</v>
      </c>
      <c r="AV207" s="134">
        <v>2</v>
      </c>
      <c r="AW207" s="135">
        <v>7</v>
      </c>
      <c r="AX207" s="136">
        <v>26</v>
      </c>
      <c r="AY207" s="203">
        <f>IF(Chestionar!K207="",0,Chestionar!K207)</f>
        <v>0</v>
      </c>
      <c r="AZ207" s="204">
        <f>IF(Chestionar!L207="",0,Chestionar!L207)</f>
        <v>0</v>
      </c>
      <c r="BA207" s="205">
        <f>IF(Chestionar!M207="",0,Chestionar!M207)</f>
        <v>0</v>
      </c>
      <c r="BB207" s="205">
        <f>IF(Chestionar!N207="",0,Chestionar!N207)</f>
        <v>0</v>
      </c>
      <c r="BC207" s="205">
        <f>IF(Chestionar!O207="",0,Chestionar!O207)</f>
        <v>0</v>
      </c>
      <c r="BD207" s="205">
        <f>IF(Chestionar!P207="",0,Chestionar!P207)</f>
        <v>0</v>
      </c>
      <c r="BE207" s="205">
        <f>IF(Chestionar!Q207="",0,Chestionar!Q207)</f>
        <v>0</v>
      </c>
      <c r="BF207" s="205">
        <f>IF(Chestionar!R207="",0,Chestionar!R207)</f>
        <v>0</v>
      </c>
      <c r="BG207" s="205">
        <f>IF(Chestionar!S207="",0,Chestionar!S207)</f>
        <v>0</v>
      </c>
      <c r="BH207" s="205">
        <f>IF(Chestionar!T207="",0,Chestionar!T207)</f>
        <v>0</v>
      </c>
      <c r="BI207" s="205">
        <f>IF(Chestionar!U207="",0,Chestionar!U207)</f>
        <v>0</v>
      </c>
      <c r="BJ207" s="205">
        <f>IF(Chestionar!V207="",0,Chestionar!V207)</f>
        <v>0</v>
      </c>
      <c r="BK207" s="205">
        <f>IF(Chestionar!W207="",0,Chestionar!W207)</f>
        <v>0</v>
      </c>
      <c r="BL207" s="205">
        <f>IF(Chestionar!X207="",0,Chestionar!X207)</f>
        <v>0</v>
      </c>
      <c r="BM207" s="205">
        <f>IF(Chestionar!Y207="",0,Chestionar!Y207)</f>
        <v>0</v>
      </c>
      <c r="BN207" s="205">
        <f>IF(Chestionar!Z207="",0,Chestionar!Z207)</f>
        <v>0</v>
      </c>
      <c r="BO207" s="205">
        <f>IF(Chestionar!AA207="",0,Chestionar!AA207)</f>
        <v>0</v>
      </c>
      <c r="BP207" s="205">
        <f>IF(Chestionar!AB207="",0,Chestionar!AB207)</f>
        <v>0</v>
      </c>
      <c r="BQ207" s="205">
        <f>IF(Chestionar!AC207="",0,Chestionar!AC207)</f>
        <v>0</v>
      </c>
      <c r="BR207" s="205">
        <f>IF(Chestionar!AD207="",0,Chestionar!AD207)</f>
        <v>0</v>
      </c>
    </row>
    <row r="208" spans="1:70" x14ac:dyDescent="0.25">
      <c r="A208" s="1709">
        <f t="shared" si="71"/>
        <v>0</v>
      </c>
      <c r="B208" s="1709">
        <f t="shared" si="68"/>
        <v>10048008</v>
      </c>
      <c r="C208" s="994">
        <v>48</v>
      </c>
      <c r="D208" s="1797" t="s">
        <v>447</v>
      </c>
      <c r="E208" s="1002">
        <v>8</v>
      </c>
      <c r="F208" s="1003" t="s">
        <v>4309</v>
      </c>
      <c r="H208" s="1016" t="s">
        <v>345</v>
      </c>
      <c r="I208" s="999" t="s">
        <v>4370</v>
      </c>
      <c r="J208" s="1016" t="s">
        <v>4103</v>
      </c>
      <c r="K208" s="999" t="s">
        <v>4352</v>
      </c>
      <c r="L208" s="1000">
        <f>IF(BH182="",0,BH182)</f>
        <v>0</v>
      </c>
      <c r="M208" s="1000">
        <f t="shared" si="72"/>
        <v>0</v>
      </c>
      <c r="N208" s="1724">
        <f t="shared" si="73"/>
        <v>0</v>
      </c>
      <c r="O208" s="1005">
        <f>SUM(BH183:BH211)</f>
        <v>0</v>
      </c>
      <c r="Z208" s="1006" t="str">
        <f t="shared" si="74"/>
        <v>Cap.2 Pct.7: Rd.1 (Total) = Suma Rd.(2 la n) pt fiecare coloana (Col.1 la Col.18)</v>
      </c>
      <c r="AA208" s="2205">
        <f t="shared" si="69"/>
        <v>1</v>
      </c>
      <c r="AB208" s="3036">
        <f t="shared" si="70"/>
        <v>48</v>
      </c>
      <c r="AT208" s="199" t="str">
        <f>IF(AY208=0,"Activitatea "&amp;AX208-1,VLOOKUP(AY208,Anexa!D:E,2,FALSE))</f>
        <v>Activitatea 26</v>
      </c>
      <c r="AU208" s="1416" t="s">
        <v>5090</v>
      </c>
      <c r="AV208" s="134">
        <v>2</v>
      </c>
      <c r="AW208" s="135">
        <v>7</v>
      </c>
      <c r="AX208" s="136">
        <v>27</v>
      </c>
      <c r="AY208" s="203">
        <f>IF(Chestionar!K208="",0,Chestionar!K208)</f>
        <v>0</v>
      </c>
      <c r="AZ208" s="204">
        <f>IF(Chestionar!L208="",0,Chestionar!L208)</f>
        <v>0</v>
      </c>
      <c r="BA208" s="205">
        <f>IF(Chestionar!M208="",0,Chestionar!M208)</f>
        <v>0</v>
      </c>
      <c r="BB208" s="205">
        <f>IF(Chestionar!N208="",0,Chestionar!N208)</f>
        <v>0</v>
      </c>
      <c r="BC208" s="205">
        <f>IF(Chestionar!O208="",0,Chestionar!O208)</f>
        <v>0</v>
      </c>
      <c r="BD208" s="205">
        <f>IF(Chestionar!P208="",0,Chestionar!P208)</f>
        <v>0</v>
      </c>
      <c r="BE208" s="205">
        <f>IF(Chestionar!Q208="",0,Chestionar!Q208)</f>
        <v>0</v>
      </c>
      <c r="BF208" s="205">
        <f>IF(Chestionar!R208="",0,Chestionar!R208)</f>
        <v>0</v>
      </c>
      <c r="BG208" s="205">
        <f>IF(Chestionar!S208="",0,Chestionar!S208)</f>
        <v>0</v>
      </c>
      <c r="BH208" s="205">
        <f>IF(Chestionar!T208="",0,Chestionar!T208)</f>
        <v>0</v>
      </c>
      <c r="BI208" s="205">
        <f>IF(Chestionar!U208="",0,Chestionar!U208)</f>
        <v>0</v>
      </c>
      <c r="BJ208" s="205">
        <f>IF(Chestionar!V208="",0,Chestionar!V208)</f>
        <v>0</v>
      </c>
      <c r="BK208" s="205">
        <f>IF(Chestionar!W208="",0,Chestionar!W208)</f>
        <v>0</v>
      </c>
      <c r="BL208" s="205">
        <f>IF(Chestionar!X208="",0,Chestionar!X208)</f>
        <v>0</v>
      </c>
      <c r="BM208" s="205">
        <f>IF(Chestionar!Y208="",0,Chestionar!Y208)</f>
        <v>0</v>
      </c>
      <c r="BN208" s="205">
        <f>IF(Chestionar!Z208="",0,Chestionar!Z208)</f>
        <v>0</v>
      </c>
      <c r="BO208" s="205">
        <f>IF(Chestionar!AA208="",0,Chestionar!AA208)</f>
        <v>0</v>
      </c>
      <c r="BP208" s="205">
        <f>IF(Chestionar!AB208="",0,Chestionar!AB208)</f>
        <v>0</v>
      </c>
      <c r="BQ208" s="205">
        <f>IF(Chestionar!AC208="",0,Chestionar!AC208)</f>
        <v>0</v>
      </c>
      <c r="BR208" s="205">
        <f>IF(Chestionar!AD208="",0,Chestionar!AD208)</f>
        <v>0</v>
      </c>
    </row>
    <row r="209" spans="1:70" x14ac:dyDescent="0.25">
      <c r="A209" s="1709">
        <f t="shared" si="71"/>
        <v>0</v>
      </c>
      <c r="B209" s="1709">
        <f t="shared" si="68"/>
        <v>10048009</v>
      </c>
      <c r="C209" s="994">
        <v>48</v>
      </c>
      <c r="D209" s="1797" t="s">
        <v>447</v>
      </c>
      <c r="E209" s="1002">
        <v>9</v>
      </c>
      <c r="F209" s="1003" t="s">
        <v>4309</v>
      </c>
      <c r="H209" s="1016" t="s">
        <v>345</v>
      </c>
      <c r="I209" s="999" t="s">
        <v>4371</v>
      </c>
      <c r="J209" s="1016" t="s">
        <v>4103</v>
      </c>
      <c r="K209" s="999" t="s">
        <v>4353</v>
      </c>
      <c r="L209" s="1000">
        <f>IF(BI182="",0,BI182)</f>
        <v>0</v>
      </c>
      <c r="M209" s="1000">
        <f t="shared" si="72"/>
        <v>0</v>
      </c>
      <c r="N209" s="1724">
        <f t="shared" si="73"/>
        <v>0</v>
      </c>
      <c r="O209" s="1005">
        <f>SUM(BI183:BI211)</f>
        <v>0</v>
      </c>
      <c r="Z209" s="1006" t="str">
        <f t="shared" si="74"/>
        <v>Cap.2 Pct.7: Rd.1 (Total) = Suma Rd.(2 la n) pt fiecare coloana (Col.1 la Col.18)</v>
      </c>
      <c r="AA209" s="2205">
        <f t="shared" si="69"/>
        <v>1</v>
      </c>
      <c r="AB209" s="3036">
        <f t="shared" si="70"/>
        <v>48</v>
      </c>
      <c r="AT209" s="199" t="str">
        <f>IF(AY209=0,"Activitatea "&amp;AX209-1,VLOOKUP(AY209,Anexa!D:E,2,FALSE))</f>
        <v>Activitatea 27</v>
      </c>
      <c r="AU209" s="1416" t="s">
        <v>5090</v>
      </c>
      <c r="AV209" s="134">
        <v>2</v>
      </c>
      <c r="AW209" s="135">
        <v>7</v>
      </c>
      <c r="AX209" s="136">
        <v>28</v>
      </c>
      <c r="AY209" s="203">
        <f>IF(Chestionar!K209="",0,Chestionar!K209)</f>
        <v>0</v>
      </c>
      <c r="AZ209" s="204">
        <f>IF(Chestionar!L209="",0,Chestionar!L209)</f>
        <v>0</v>
      </c>
      <c r="BA209" s="205">
        <f>IF(Chestionar!M209="",0,Chestionar!M209)</f>
        <v>0</v>
      </c>
      <c r="BB209" s="205">
        <f>IF(Chestionar!N209="",0,Chestionar!N209)</f>
        <v>0</v>
      </c>
      <c r="BC209" s="205">
        <f>IF(Chestionar!O209="",0,Chestionar!O209)</f>
        <v>0</v>
      </c>
      <c r="BD209" s="205">
        <f>IF(Chestionar!P209="",0,Chestionar!P209)</f>
        <v>0</v>
      </c>
      <c r="BE209" s="205">
        <f>IF(Chestionar!Q209="",0,Chestionar!Q209)</f>
        <v>0</v>
      </c>
      <c r="BF209" s="205">
        <f>IF(Chestionar!R209="",0,Chestionar!R209)</f>
        <v>0</v>
      </c>
      <c r="BG209" s="205">
        <f>IF(Chestionar!S209="",0,Chestionar!S209)</f>
        <v>0</v>
      </c>
      <c r="BH209" s="205">
        <f>IF(Chestionar!T209="",0,Chestionar!T209)</f>
        <v>0</v>
      </c>
      <c r="BI209" s="205">
        <f>IF(Chestionar!U209="",0,Chestionar!U209)</f>
        <v>0</v>
      </c>
      <c r="BJ209" s="205">
        <f>IF(Chestionar!V209="",0,Chestionar!V209)</f>
        <v>0</v>
      </c>
      <c r="BK209" s="205">
        <f>IF(Chestionar!W209="",0,Chestionar!W209)</f>
        <v>0</v>
      </c>
      <c r="BL209" s="205">
        <f>IF(Chestionar!X209="",0,Chestionar!X209)</f>
        <v>0</v>
      </c>
      <c r="BM209" s="205">
        <f>IF(Chestionar!Y209="",0,Chestionar!Y209)</f>
        <v>0</v>
      </c>
      <c r="BN209" s="205">
        <f>IF(Chestionar!Z209="",0,Chestionar!Z209)</f>
        <v>0</v>
      </c>
      <c r="BO209" s="205">
        <f>IF(Chestionar!AA209="",0,Chestionar!AA209)</f>
        <v>0</v>
      </c>
      <c r="BP209" s="205">
        <f>IF(Chestionar!AB209="",0,Chestionar!AB209)</f>
        <v>0</v>
      </c>
      <c r="BQ209" s="205">
        <f>IF(Chestionar!AC209="",0,Chestionar!AC209)</f>
        <v>0</v>
      </c>
      <c r="BR209" s="205">
        <f>IF(Chestionar!AD209="",0,Chestionar!AD209)</f>
        <v>0</v>
      </c>
    </row>
    <row r="210" spans="1:70" x14ac:dyDescent="0.25">
      <c r="A210" s="1709">
        <f t="shared" si="71"/>
        <v>0</v>
      </c>
      <c r="B210" s="1709">
        <f t="shared" si="68"/>
        <v>10048010</v>
      </c>
      <c r="C210" s="994">
        <v>48</v>
      </c>
      <c r="D210" s="1797" t="s">
        <v>447</v>
      </c>
      <c r="E210" s="1002">
        <v>10</v>
      </c>
      <c r="F210" s="1003" t="s">
        <v>4309</v>
      </c>
      <c r="H210" s="1016" t="s">
        <v>345</v>
      </c>
      <c r="I210" s="999" t="s">
        <v>4372</v>
      </c>
      <c r="J210" s="1016" t="s">
        <v>4103</v>
      </c>
      <c r="K210" s="999" t="s">
        <v>4354</v>
      </c>
      <c r="L210" s="1000">
        <f>IF(BJ182="",0,BJ182)</f>
        <v>0</v>
      </c>
      <c r="M210" s="1000">
        <f t="shared" si="72"/>
        <v>0</v>
      </c>
      <c r="N210" s="1724">
        <f t="shared" si="73"/>
        <v>0</v>
      </c>
      <c r="O210" s="1005">
        <f>SUM(BJ183:BJ211)</f>
        <v>0</v>
      </c>
      <c r="Z210" s="1006" t="str">
        <f t="shared" si="74"/>
        <v>Cap.2 Pct.7: Rd.1 (Total) = Suma Rd.(2 la n) pt fiecare coloana (Col.1 la Col.18)</v>
      </c>
      <c r="AA210" s="2205">
        <f t="shared" si="69"/>
        <v>1</v>
      </c>
      <c r="AB210" s="3036">
        <f t="shared" si="70"/>
        <v>48</v>
      </c>
      <c r="AT210" s="199" t="str">
        <f>IF(AY210=0,"Activitatea "&amp;AX210-1,VLOOKUP(AY210,Anexa!D:E,2,FALSE))</f>
        <v>Activitatea 28</v>
      </c>
      <c r="AU210" s="1416" t="s">
        <v>5090</v>
      </c>
      <c r="AV210" s="134">
        <v>2</v>
      </c>
      <c r="AW210" s="135">
        <v>7</v>
      </c>
      <c r="AX210" s="136">
        <v>29</v>
      </c>
      <c r="AY210" s="203">
        <f>IF(Chestionar!K210="",0,Chestionar!K210)</f>
        <v>0</v>
      </c>
      <c r="AZ210" s="204">
        <f>IF(Chestionar!L210="",0,Chestionar!L210)</f>
        <v>0</v>
      </c>
      <c r="BA210" s="205">
        <f>IF(Chestionar!M210="",0,Chestionar!M210)</f>
        <v>0</v>
      </c>
      <c r="BB210" s="205">
        <f>IF(Chestionar!N210="",0,Chestionar!N210)</f>
        <v>0</v>
      </c>
      <c r="BC210" s="205">
        <f>IF(Chestionar!O210="",0,Chestionar!O210)</f>
        <v>0</v>
      </c>
      <c r="BD210" s="205">
        <f>IF(Chestionar!P210="",0,Chestionar!P210)</f>
        <v>0</v>
      </c>
      <c r="BE210" s="205">
        <f>IF(Chestionar!Q210="",0,Chestionar!Q210)</f>
        <v>0</v>
      </c>
      <c r="BF210" s="205">
        <f>IF(Chestionar!R210="",0,Chestionar!R210)</f>
        <v>0</v>
      </c>
      <c r="BG210" s="205">
        <f>IF(Chestionar!S210="",0,Chestionar!S210)</f>
        <v>0</v>
      </c>
      <c r="BH210" s="205">
        <f>IF(Chestionar!T210="",0,Chestionar!T210)</f>
        <v>0</v>
      </c>
      <c r="BI210" s="205">
        <f>IF(Chestionar!U210="",0,Chestionar!U210)</f>
        <v>0</v>
      </c>
      <c r="BJ210" s="205">
        <f>IF(Chestionar!V210="",0,Chestionar!V210)</f>
        <v>0</v>
      </c>
      <c r="BK210" s="205">
        <f>IF(Chestionar!W210="",0,Chestionar!W210)</f>
        <v>0</v>
      </c>
      <c r="BL210" s="205">
        <f>IF(Chestionar!X210="",0,Chestionar!X210)</f>
        <v>0</v>
      </c>
      <c r="BM210" s="205">
        <f>IF(Chestionar!Y210="",0,Chestionar!Y210)</f>
        <v>0</v>
      </c>
      <c r="BN210" s="205">
        <f>IF(Chestionar!Z210="",0,Chestionar!Z210)</f>
        <v>0</v>
      </c>
      <c r="BO210" s="205">
        <f>IF(Chestionar!AA210="",0,Chestionar!AA210)</f>
        <v>0</v>
      </c>
      <c r="BP210" s="205">
        <f>IF(Chestionar!AB210="",0,Chestionar!AB210)</f>
        <v>0</v>
      </c>
      <c r="BQ210" s="205">
        <f>IF(Chestionar!AC210="",0,Chestionar!AC210)</f>
        <v>0</v>
      </c>
      <c r="BR210" s="205">
        <f>IF(Chestionar!AD210="",0,Chestionar!AD210)</f>
        <v>0</v>
      </c>
    </row>
    <row r="211" spans="1:70" ht="15.75" thickBot="1" x14ac:dyDescent="0.3">
      <c r="A211" s="1709">
        <f t="shared" si="71"/>
        <v>0</v>
      </c>
      <c r="B211" s="1709">
        <f t="shared" si="68"/>
        <v>10048011</v>
      </c>
      <c r="C211" s="994">
        <v>48</v>
      </c>
      <c r="D211" s="1797" t="s">
        <v>447</v>
      </c>
      <c r="E211" s="1002">
        <v>11</v>
      </c>
      <c r="F211" s="1003" t="s">
        <v>4309</v>
      </c>
      <c r="H211" s="1016" t="s">
        <v>345</v>
      </c>
      <c r="I211" s="999" t="s">
        <v>4373</v>
      </c>
      <c r="J211" s="1016" t="s">
        <v>4103</v>
      </c>
      <c r="K211" s="999" t="s">
        <v>4355</v>
      </c>
      <c r="L211" s="1000">
        <f>IF(BK182="",0,BK182)</f>
        <v>0</v>
      </c>
      <c r="M211" s="1000">
        <f t="shared" si="72"/>
        <v>0</v>
      </c>
      <c r="N211" s="1724">
        <f t="shared" si="73"/>
        <v>0</v>
      </c>
      <c r="O211" s="1005">
        <f>SUM(BK183:BK211)</f>
        <v>0</v>
      </c>
      <c r="Z211" s="1006" t="str">
        <f t="shared" si="74"/>
        <v>Cap.2 Pct.7: Rd.1 (Total) = Suma Rd.(2 la n) pt fiecare coloana (Col.1 la Col.18)</v>
      </c>
      <c r="AA211" s="2205">
        <f t="shared" si="69"/>
        <v>1</v>
      </c>
      <c r="AB211" s="3036">
        <f t="shared" si="70"/>
        <v>48</v>
      </c>
      <c r="AT211" s="206" t="str">
        <f>IF(AY211=0,"Activitatea "&amp;AX211-1,VLOOKUP(AY211,Anexa!D:E,2,FALSE))</f>
        <v>Activitatea 29</v>
      </c>
      <c r="AU211" s="1412" t="s">
        <v>5090</v>
      </c>
      <c r="AV211" s="151">
        <v>2</v>
      </c>
      <c r="AW211" s="108">
        <v>7</v>
      </c>
      <c r="AX211" s="109">
        <v>30</v>
      </c>
      <c r="AY211" s="207">
        <f>IF(Chestionar!K211="",0,Chestionar!K211)</f>
        <v>0</v>
      </c>
      <c r="AZ211" s="208">
        <f>IF(Chestionar!L211="",0,Chestionar!L211)</f>
        <v>0</v>
      </c>
      <c r="BA211" s="182">
        <f>IF(Chestionar!M211="",0,Chestionar!M211)</f>
        <v>0</v>
      </c>
      <c r="BB211" s="182">
        <f>IF(Chestionar!N211="",0,Chestionar!N211)</f>
        <v>0</v>
      </c>
      <c r="BC211" s="182">
        <f>IF(Chestionar!O211="",0,Chestionar!O211)</f>
        <v>0</v>
      </c>
      <c r="BD211" s="182">
        <f>IF(Chestionar!P211="",0,Chestionar!P211)</f>
        <v>0</v>
      </c>
      <c r="BE211" s="182">
        <f>IF(Chestionar!Q211="",0,Chestionar!Q211)</f>
        <v>0</v>
      </c>
      <c r="BF211" s="182">
        <f>IF(Chestionar!R211="",0,Chestionar!R211)</f>
        <v>0</v>
      </c>
      <c r="BG211" s="182">
        <f>IF(Chestionar!S211="",0,Chestionar!S211)</f>
        <v>0</v>
      </c>
      <c r="BH211" s="182">
        <f>IF(Chestionar!T211="",0,Chestionar!T211)</f>
        <v>0</v>
      </c>
      <c r="BI211" s="182">
        <f>IF(Chestionar!U211="",0,Chestionar!U211)</f>
        <v>0</v>
      </c>
      <c r="BJ211" s="182">
        <f>IF(Chestionar!V211="",0,Chestionar!V211)</f>
        <v>0</v>
      </c>
      <c r="BK211" s="182">
        <f>IF(Chestionar!W211="",0,Chestionar!W211)</f>
        <v>0</v>
      </c>
      <c r="BL211" s="182">
        <f>IF(Chestionar!X211="",0,Chestionar!X211)</f>
        <v>0</v>
      </c>
      <c r="BM211" s="182">
        <f>IF(Chestionar!Y211="",0,Chestionar!Y211)</f>
        <v>0</v>
      </c>
      <c r="BN211" s="182">
        <f>IF(Chestionar!Z211="",0,Chestionar!Z211)</f>
        <v>0</v>
      </c>
      <c r="BO211" s="182">
        <f>IF(Chestionar!AA211="",0,Chestionar!AA211)</f>
        <v>0</v>
      </c>
      <c r="BP211" s="182">
        <f>IF(Chestionar!AB211="",0,Chestionar!AB211)</f>
        <v>0</v>
      </c>
      <c r="BQ211" s="182">
        <f>IF(Chestionar!AC211="",0,Chestionar!AC211)</f>
        <v>0</v>
      </c>
      <c r="BR211" s="182">
        <f>IF(Chestionar!AD211="",0,Chestionar!AD211)</f>
        <v>0</v>
      </c>
    </row>
    <row r="212" spans="1:70" ht="30.75" thickTop="1" x14ac:dyDescent="0.25">
      <c r="A212" s="1709">
        <f t="shared" si="71"/>
        <v>0</v>
      </c>
      <c r="B212" s="1709">
        <f t="shared" si="68"/>
        <v>10048012</v>
      </c>
      <c r="C212" s="994">
        <v>48</v>
      </c>
      <c r="D212" s="1797" t="s">
        <v>447</v>
      </c>
      <c r="E212" s="1002">
        <v>12</v>
      </c>
      <c r="F212" s="1003" t="s">
        <v>4309</v>
      </c>
      <c r="H212" s="1016" t="s">
        <v>345</v>
      </c>
      <c r="I212" s="999" t="s">
        <v>4374</v>
      </c>
      <c r="J212" s="1016" t="s">
        <v>4103</v>
      </c>
      <c r="K212" s="999" t="s">
        <v>4356</v>
      </c>
      <c r="L212" s="1000">
        <f>IF(BL182="",0,BL182)</f>
        <v>0</v>
      </c>
      <c r="M212" s="1000">
        <f t="shared" si="72"/>
        <v>0</v>
      </c>
      <c r="N212" s="1724">
        <f t="shared" si="73"/>
        <v>0</v>
      </c>
      <c r="O212" s="1005">
        <f>SUM(BL183:BL211)</f>
        <v>0</v>
      </c>
      <c r="Z212" s="1006" t="str">
        <f t="shared" si="74"/>
        <v>Cap.2 Pct.7: Rd.1 (Total) = Suma Rd.(2 la n) pt fiecare coloana (Col.1 la Col.18)</v>
      </c>
      <c r="AA212" s="2205">
        <f t="shared" si="69"/>
        <v>1</v>
      </c>
      <c r="AB212" s="3036">
        <f t="shared" si="70"/>
        <v>48</v>
      </c>
      <c r="AT212" s="114" t="s">
        <v>218</v>
      </c>
      <c r="AU212" s="1411" t="s">
        <v>1235</v>
      </c>
      <c r="AV212" s="115">
        <v>2</v>
      </c>
      <c r="AW212" s="115">
        <v>71</v>
      </c>
      <c r="AX212" s="115">
        <v>0</v>
      </c>
      <c r="AY212" s="209" t="s">
        <v>215</v>
      </c>
      <c r="AZ212" s="209" t="s">
        <v>215</v>
      </c>
      <c r="BA212" s="185" t="s">
        <v>170</v>
      </c>
      <c r="BB212" s="185" t="s">
        <v>4955</v>
      </c>
      <c r="BC212" s="185" t="s">
        <v>4956</v>
      </c>
      <c r="BD212" s="180" t="s">
        <v>4957</v>
      </c>
      <c r="BR212" s="120" t="s">
        <v>215</v>
      </c>
    </row>
    <row r="213" spans="1:70" ht="15.75" thickBot="1" x14ac:dyDescent="0.3">
      <c r="A213" s="1709">
        <f t="shared" si="71"/>
        <v>0</v>
      </c>
      <c r="B213" s="1709">
        <f t="shared" si="68"/>
        <v>10048013</v>
      </c>
      <c r="C213" s="994">
        <v>48</v>
      </c>
      <c r="D213" s="1797" t="s">
        <v>447</v>
      </c>
      <c r="E213" s="1002">
        <v>13</v>
      </c>
      <c r="F213" s="1003" t="s">
        <v>4309</v>
      </c>
      <c r="H213" s="1016" t="s">
        <v>345</v>
      </c>
      <c r="I213" s="999" t="s">
        <v>4375</v>
      </c>
      <c r="J213" s="1016" t="s">
        <v>4103</v>
      </c>
      <c r="K213" s="999" t="s">
        <v>4357</v>
      </c>
      <c r="L213" s="1000">
        <f>IF(BM182="",0,BM182)</f>
        <v>0</v>
      </c>
      <c r="M213" s="1000">
        <f t="shared" si="72"/>
        <v>0</v>
      </c>
      <c r="N213" s="1724">
        <f t="shared" si="73"/>
        <v>0</v>
      </c>
      <c r="O213" s="1005">
        <f>SUM(BM183:BM211)</f>
        <v>0</v>
      </c>
      <c r="Z213" s="1006" t="str">
        <f t="shared" si="74"/>
        <v>Cap.2 Pct.7: Rd.1 (Total) = Suma Rd.(2 la n) pt fiecare coloana (Col.1 la Col.18)</v>
      </c>
      <c r="AA213" s="2205">
        <f t="shared" si="69"/>
        <v>1</v>
      </c>
      <c r="AB213" s="3036">
        <f t="shared" si="70"/>
        <v>48</v>
      </c>
      <c r="AT213" s="169" t="s">
        <v>169</v>
      </c>
      <c r="AU213" s="1422" t="s">
        <v>1235</v>
      </c>
      <c r="AV213" s="170">
        <v>2</v>
      </c>
      <c r="AW213" s="170">
        <v>71</v>
      </c>
      <c r="AX213" s="170">
        <v>1</v>
      </c>
      <c r="AY213" s="210" t="s">
        <v>215</v>
      </c>
      <c r="AZ213" s="210" t="s">
        <v>215</v>
      </c>
      <c r="BA213" s="198">
        <f>IF(Chestionar!M213="",0,Chestionar!M213)</f>
        <v>0</v>
      </c>
      <c r="BB213" s="198">
        <f>IF(Chestionar!N213="",0,Chestionar!N213)</f>
        <v>0</v>
      </c>
      <c r="BC213" s="198">
        <f>IF(Chestionar!O213="",0,Chestionar!O213)</f>
        <v>0</v>
      </c>
      <c r="BD213" s="211">
        <f>IF(Chestionar!P213="",0,Chestionar!P213)</f>
        <v>0</v>
      </c>
      <c r="BR213" s="120" t="s">
        <v>215</v>
      </c>
    </row>
    <row r="214" spans="1:70" ht="15.75" thickTop="1" x14ac:dyDescent="0.25">
      <c r="A214" s="1709">
        <f t="shared" si="71"/>
        <v>0</v>
      </c>
      <c r="B214" s="1709">
        <f t="shared" si="68"/>
        <v>10048014</v>
      </c>
      <c r="C214" s="994">
        <v>48</v>
      </c>
      <c r="D214" s="1797" t="s">
        <v>447</v>
      </c>
      <c r="E214" s="1002">
        <v>14</v>
      </c>
      <c r="F214" s="1003" t="s">
        <v>4309</v>
      </c>
      <c r="H214" s="1016" t="s">
        <v>345</v>
      </c>
      <c r="I214" s="999" t="s">
        <v>4376</v>
      </c>
      <c r="J214" s="1016" t="s">
        <v>4103</v>
      </c>
      <c r="K214" s="999" t="s">
        <v>4358</v>
      </c>
      <c r="L214" s="1000">
        <f>IF(BN182="",0,BN182)</f>
        <v>0</v>
      </c>
      <c r="M214" s="1000">
        <f t="shared" si="72"/>
        <v>0</v>
      </c>
      <c r="N214" s="1724">
        <f t="shared" si="73"/>
        <v>0</v>
      </c>
      <c r="O214" s="1005">
        <f>SUM(BN183:BN211)</f>
        <v>0</v>
      </c>
      <c r="Z214" s="1006" t="str">
        <f t="shared" si="74"/>
        <v>Cap.2 Pct.7: Rd.1 (Total) = Suma Rd.(2 la n) pt fiecare coloana (Col.1 la Col.18)</v>
      </c>
      <c r="AA214" s="2205">
        <f t="shared" si="69"/>
        <v>1</v>
      </c>
      <c r="AB214" s="3036">
        <f t="shared" si="70"/>
        <v>48</v>
      </c>
      <c r="AT214" s="133" t="s">
        <v>122</v>
      </c>
      <c r="AU214" s="1415" t="s">
        <v>1235</v>
      </c>
      <c r="AV214" s="128">
        <v>2</v>
      </c>
      <c r="AW214" s="129">
        <v>71</v>
      </c>
      <c r="AX214" s="136">
        <v>2</v>
      </c>
      <c r="AY214" s="186" t="s">
        <v>215</v>
      </c>
      <c r="AZ214" s="186" t="s">
        <v>215</v>
      </c>
      <c r="BA214" s="205">
        <f>IF(Chestionar!M214="",0,Chestionar!M214)</f>
        <v>0</v>
      </c>
      <c r="BB214" s="205">
        <f>IF(Chestionar!N214="",0,Chestionar!N214)</f>
        <v>0</v>
      </c>
      <c r="BC214" s="205">
        <f>IF(Chestionar!O214="",0,Chestionar!O214)</f>
        <v>0</v>
      </c>
      <c r="BD214" s="158">
        <f>IF(Chestionar!P214="",0,Chestionar!P214)</f>
        <v>0</v>
      </c>
      <c r="BR214" s="120" t="s">
        <v>215</v>
      </c>
    </row>
    <row r="215" spans="1:70" x14ac:dyDescent="0.25">
      <c r="A215" s="1709">
        <f t="shared" si="71"/>
        <v>0</v>
      </c>
      <c r="B215" s="1709">
        <f t="shared" si="68"/>
        <v>10048015</v>
      </c>
      <c r="C215" s="994">
        <v>48</v>
      </c>
      <c r="D215" s="1797" t="s">
        <v>447</v>
      </c>
      <c r="E215" s="1002">
        <v>15</v>
      </c>
      <c r="F215" s="1003" t="s">
        <v>4309</v>
      </c>
      <c r="H215" s="1016" t="s">
        <v>345</v>
      </c>
      <c r="I215" s="999" t="s">
        <v>4377</v>
      </c>
      <c r="J215" s="1016" t="s">
        <v>4103</v>
      </c>
      <c r="K215" s="999" t="s">
        <v>4359</v>
      </c>
      <c r="L215" s="1000">
        <f>IF(BO182="",0,BO182)</f>
        <v>0</v>
      </c>
      <c r="M215" s="1000">
        <f t="shared" si="72"/>
        <v>0</v>
      </c>
      <c r="N215" s="1724">
        <f t="shared" si="73"/>
        <v>0</v>
      </c>
      <c r="O215" s="1005">
        <f>SUM(BO183:BO211)</f>
        <v>0</v>
      </c>
      <c r="Z215" s="1006" t="str">
        <f t="shared" si="74"/>
        <v>Cap.2 Pct.7: Rd.1 (Total) = Suma Rd.(2 la n) pt fiecare coloana (Col.1 la Col.18)</v>
      </c>
      <c r="AA215" s="2205">
        <f t="shared" si="69"/>
        <v>1</v>
      </c>
      <c r="AB215" s="3036">
        <f t="shared" si="70"/>
        <v>48</v>
      </c>
      <c r="AT215" s="133" t="s">
        <v>123</v>
      </c>
      <c r="AU215" s="1415" t="s">
        <v>1235</v>
      </c>
      <c r="AV215" s="128">
        <v>2</v>
      </c>
      <c r="AW215" s="129">
        <v>71</v>
      </c>
      <c r="AX215" s="136">
        <v>3</v>
      </c>
      <c r="AY215" s="189" t="s">
        <v>215</v>
      </c>
      <c r="AZ215" s="189" t="s">
        <v>215</v>
      </c>
      <c r="BA215" s="205">
        <f>IF(Chestionar!M215="",0,Chestionar!M215)</f>
        <v>0</v>
      </c>
      <c r="BB215" s="205">
        <f>IF(Chestionar!N215="",0,Chestionar!N215)</f>
        <v>0</v>
      </c>
      <c r="BC215" s="205">
        <f>IF(Chestionar!O215="",0,Chestionar!O215)</f>
        <v>0</v>
      </c>
      <c r="BD215" s="158">
        <f>IF(Chestionar!P215="",0,Chestionar!P215)</f>
        <v>0</v>
      </c>
      <c r="BR215" s="120" t="s">
        <v>215</v>
      </c>
    </row>
    <row r="216" spans="1:70" x14ac:dyDescent="0.25">
      <c r="A216" s="1709">
        <f t="shared" si="71"/>
        <v>0</v>
      </c>
      <c r="B216" s="1709">
        <f t="shared" si="68"/>
        <v>10048016</v>
      </c>
      <c r="C216" s="994">
        <v>48</v>
      </c>
      <c r="D216" s="1797" t="s">
        <v>447</v>
      </c>
      <c r="E216" s="1002">
        <v>16</v>
      </c>
      <c r="F216" s="1003" t="s">
        <v>4309</v>
      </c>
      <c r="H216" s="1016" t="s">
        <v>345</v>
      </c>
      <c r="I216" s="999" t="s">
        <v>4378</v>
      </c>
      <c r="J216" s="1016" t="s">
        <v>4103</v>
      </c>
      <c r="K216" s="999" t="s">
        <v>4360</v>
      </c>
      <c r="L216" s="1000">
        <f>IF(BP182="",0,BP182)</f>
        <v>0</v>
      </c>
      <c r="M216" s="1000">
        <f t="shared" si="72"/>
        <v>0</v>
      </c>
      <c r="N216" s="1724">
        <f t="shared" si="73"/>
        <v>0</v>
      </c>
      <c r="O216" s="1005">
        <f>SUM(BP183:BP211)</f>
        <v>0</v>
      </c>
      <c r="Z216" s="1006" t="str">
        <f t="shared" si="74"/>
        <v>Cap.2 Pct.7: Rd.1 (Total) = Suma Rd.(2 la n) pt fiecare coloana (Col.1 la Col.18)</v>
      </c>
      <c r="AA216" s="2205">
        <f t="shared" si="69"/>
        <v>1</v>
      </c>
      <c r="AB216" s="3036">
        <f t="shared" si="70"/>
        <v>48</v>
      </c>
      <c r="AT216" s="133" t="s">
        <v>124</v>
      </c>
      <c r="AU216" s="1415" t="s">
        <v>1235</v>
      </c>
      <c r="AV216" s="128">
        <v>2</v>
      </c>
      <c r="AW216" s="129">
        <v>71</v>
      </c>
      <c r="AX216" s="136">
        <v>4</v>
      </c>
      <c r="AY216" s="189" t="s">
        <v>215</v>
      </c>
      <c r="AZ216" s="189" t="s">
        <v>215</v>
      </c>
      <c r="BA216" s="205">
        <f>IF(Chestionar!M216="",0,Chestionar!M216)</f>
        <v>0</v>
      </c>
      <c r="BB216" s="205">
        <f>IF(Chestionar!N216="",0,Chestionar!N216)</f>
        <v>0</v>
      </c>
      <c r="BC216" s="205">
        <f>IF(Chestionar!O216="",0,Chestionar!O216)</f>
        <v>0</v>
      </c>
      <c r="BD216" s="158">
        <f>IF(Chestionar!P216="",0,Chestionar!P216)</f>
        <v>0</v>
      </c>
      <c r="BR216" s="120" t="s">
        <v>215</v>
      </c>
    </row>
    <row r="217" spans="1:70" x14ac:dyDescent="0.25">
      <c r="A217" s="1709">
        <f t="shared" si="71"/>
        <v>0</v>
      </c>
      <c r="B217" s="1709">
        <f t="shared" si="68"/>
        <v>10048017</v>
      </c>
      <c r="C217" s="994">
        <v>48</v>
      </c>
      <c r="D217" s="1797" t="s">
        <v>447</v>
      </c>
      <c r="E217" s="1002">
        <v>17</v>
      </c>
      <c r="F217" s="1003" t="s">
        <v>4309</v>
      </c>
      <c r="H217" s="1016" t="s">
        <v>345</v>
      </c>
      <c r="I217" s="999" t="s">
        <v>4379</v>
      </c>
      <c r="J217" s="1016" t="s">
        <v>4103</v>
      </c>
      <c r="K217" s="999" t="s">
        <v>4361</v>
      </c>
      <c r="L217" s="1000">
        <f>IF(BQ182="",0,BQ182)</f>
        <v>0</v>
      </c>
      <c r="M217" s="1000">
        <f t="shared" si="72"/>
        <v>0</v>
      </c>
      <c r="N217" s="1724">
        <f t="shared" si="73"/>
        <v>0</v>
      </c>
      <c r="O217" s="1005">
        <f>SUM(BQ183:BQ211)</f>
        <v>0</v>
      </c>
      <c r="Z217" s="1006" t="str">
        <f t="shared" si="74"/>
        <v>Cap.2 Pct.7: Rd.1 (Total) = Suma Rd.(2 la n) pt fiecare coloana (Col.1 la Col.18)</v>
      </c>
      <c r="AA217" s="2205">
        <f t="shared" si="69"/>
        <v>1</v>
      </c>
      <c r="AB217" s="3036">
        <f t="shared" si="70"/>
        <v>48</v>
      </c>
      <c r="AT217" s="133" t="s">
        <v>125</v>
      </c>
      <c r="AU217" s="1415" t="s">
        <v>1235</v>
      </c>
      <c r="AV217" s="128">
        <v>2</v>
      </c>
      <c r="AW217" s="129">
        <v>71</v>
      </c>
      <c r="AX217" s="136">
        <v>5</v>
      </c>
      <c r="AY217" s="189" t="s">
        <v>215</v>
      </c>
      <c r="AZ217" s="189" t="s">
        <v>215</v>
      </c>
      <c r="BA217" s="205">
        <f>IF(Chestionar!M217="",0,Chestionar!M217)</f>
        <v>0</v>
      </c>
      <c r="BB217" s="205">
        <f>IF(Chestionar!N217="",0,Chestionar!N217)</f>
        <v>0</v>
      </c>
      <c r="BC217" s="205">
        <f>IF(Chestionar!O217="",0,Chestionar!O217)</f>
        <v>0</v>
      </c>
      <c r="BD217" s="158">
        <f>IF(Chestionar!P217="",0,Chestionar!P217)</f>
        <v>0</v>
      </c>
      <c r="BR217" s="120" t="s">
        <v>215</v>
      </c>
    </row>
    <row r="218" spans="1:70" x14ac:dyDescent="0.25">
      <c r="A218" s="1710">
        <f t="shared" si="71"/>
        <v>0</v>
      </c>
      <c r="B218" s="1710">
        <f t="shared" si="68"/>
        <v>10048018</v>
      </c>
      <c r="C218" s="1007">
        <v>48</v>
      </c>
      <c r="D218" s="1798" t="s">
        <v>447</v>
      </c>
      <c r="E218" s="1007">
        <v>18</v>
      </c>
      <c r="F218" s="1008" t="s">
        <v>4309</v>
      </c>
      <c r="G218" s="1007"/>
      <c r="H218" s="1009" t="s">
        <v>345</v>
      </c>
      <c r="I218" s="1010" t="s">
        <v>4380</v>
      </c>
      <c r="J218" s="1009" t="s">
        <v>4103</v>
      </c>
      <c r="K218" s="1010" t="s">
        <v>4362</v>
      </c>
      <c r="L218" s="1012">
        <f>IF(BR182="",0,BR182)</f>
        <v>0</v>
      </c>
      <c r="M218" s="1012">
        <f t="shared" si="72"/>
        <v>0</v>
      </c>
      <c r="N218" s="1727">
        <f t="shared" si="73"/>
        <v>0</v>
      </c>
      <c r="O218" s="1012">
        <f>SUM(BR183:BR211)</f>
        <v>0</v>
      </c>
      <c r="P218" s="1012"/>
      <c r="Q218" s="1012"/>
      <c r="R218" s="1012"/>
      <c r="S218" s="1012"/>
      <c r="T218" s="1012"/>
      <c r="U218" s="1012"/>
      <c r="V218" s="1012"/>
      <c r="W218" s="1012"/>
      <c r="X218" s="1012"/>
      <c r="Y218" s="1013"/>
      <c r="Z218" s="1013" t="str">
        <f t="shared" si="74"/>
        <v>Cap.2 Pct.7: Rd.1 (Total) = Suma Rd.(2 la n) pt fiecare coloana (Col.1 la Col.18)</v>
      </c>
      <c r="AA218" s="2205">
        <f t="shared" si="69"/>
        <v>1</v>
      </c>
      <c r="AB218" s="3036">
        <f t="shared" si="70"/>
        <v>48</v>
      </c>
      <c r="AT218" s="133" t="s">
        <v>126</v>
      </c>
      <c r="AU218" s="1415" t="s">
        <v>1235</v>
      </c>
      <c r="AV218" s="128">
        <v>2</v>
      </c>
      <c r="AW218" s="129">
        <v>71</v>
      </c>
      <c r="AX218" s="136">
        <v>6</v>
      </c>
      <c r="AY218" s="189" t="s">
        <v>215</v>
      </c>
      <c r="AZ218" s="189" t="s">
        <v>215</v>
      </c>
      <c r="BA218" s="205">
        <f>IF(Chestionar!M218="",0,Chestionar!M218)</f>
        <v>0</v>
      </c>
      <c r="BB218" s="205">
        <f>IF(Chestionar!N218="",0,Chestionar!N218)</f>
        <v>0</v>
      </c>
      <c r="BC218" s="205">
        <f>IF(Chestionar!O218="",0,Chestionar!O218)</f>
        <v>0</v>
      </c>
      <c r="BD218" s="158">
        <f>IF(Chestionar!P218="",0,Chestionar!P218)</f>
        <v>0</v>
      </c>
      <c r="BR218" s="120" t="s">
        <v>215</v>
      </c>
    </row>
    <row r="219" spans="1:70" x14ac:dyDescent="0.25">
      <c r="A219" s="1708">
        <f t="shared" si="71"/>
        <v>0</v>
      </c>
      <c r="B219" s="1708">
        <f t="shared" si="68"/>
        <v>10049001</v>
      </c>
      <c r="C219" s="1049">
        <v>49</v>
      </c>
      <c r="D219" s="1804" t="s">
        <v>447</v>
      </c>
      <c r="E219" s="1049">
        <v>1</v>
      </c>
      <c r="F219" s="1057" t="s">
        <v>4309</v>
      </c>
      <c r="G219" s="1049" t="s">
        <v>5072</v>
      </c>
      <c r="H219" s="1058" t="s">
        <v>345</v>
      </c>
      <c r="I219" s="1059" t="s">
        <v>4372</v>
      </c>
      <c r="J219" s="1058"/>
      <c r="K219" s="1059" t="s">
        <v>4373</v>
      </c>
      <c r="L219" s="979">
        <f t="shared" ref="L219:L248" si="75">IF(BJ182="",0,BJ182)</f>
        <v>0</v>
      </c>
      <c r="M219" s="979">
        <f t="shared" ref="M219:M248" si="76">IF(BK182="",0,BK182)</f>
        <v>0</v>
      </c>
      <c r="N219" s="1724">
        <f t="shared" ref="N219:N248" si="77">IF(OR(AND(L219&lt;&gt;0,M219&lt;&gt;0),AND(L219=0,M219=0)),0,1)</f>
        <v>0</v>
      </c>
      <c r="O219" s="979"/>
      <c r="P219" s="979"/>
      <c r="Q219" s="979"/>
      <c r="R219" s="979"/>
      <c r="S219" s="979"/>
      <c r="T219" s="979"/>
      <c r="U219" s="979"/>
      <c r="V219" s="979"/>
      <c r="W219" s="979"/>
      <c r="X219" s="979"/>
      <c r="Y219" s="1060"/>
      <c r="Z219" s="1352" t="s">
        <v>9442</v>
      </c>
      <c r="AA219" s="2205">
        <f t="shared" si="69"/>
        <v>1</v>
      </c>
      <c r="AB219" s="3036">
        <f t="shared" si="70"/>
        <v>49</v>
      </c>
      <c r="AT219" s="133" t="s">
        <v>127</v>
      </c>
      <c r="AU219" s="1415" t="s">
        <v>1235</v>
      </c>
      <c r="AV219" s="128">
        <v>2</v>
      </c>
      <c r="AW219" s="129">
        <v>71</v>
      </c>
      <c r="AX219" s="136">
        <v>7</v>
      </c>
      <c r="AY219" s="189" t="s">
        <v>215</v>
      </c>
      <c r="AZ219" s="189" t="s">
        <v>215</v>
      </c>
      <c r="BA219" s="205">
        <f>IF(Chestionar!M219="",0,Chestionar!M219)</f>
        <v>0</v>
      </c>
      <c r="BB219" s="205">
        <f>IF(Chestionar!N219="",0,Chestionar!N219)</f>
        <v>0</v>
      </c>
      <c r="BC219" s="205">
        <f>IF(Chestionar!O219="",0,Chestionar!O219)</f>
        <v>0</v>
      </c>
      <c r="BD219" s="158">
        <f>IF(Chestionar!P219="",0,Chestionar!P219)</f>
        <v>0</v>
      </c>
      <c r="BR219" s="120" t="s">
        <v>215</v>
      </c>
    </row>
    <row r="220" spans="1:70" x14ac:dyDescent="0.25">
      <c r="A220" s="1709">
        <f t="shared" si="71"/>
        <v>0</v>
      </c>
      <c r="B220" s="1709">
        <f t="shared" si="68"/>
        <v>10049002</v>
      </c>
      <c r="C220" s="1049">
        <v>49</v>
      </c>
      <c r="D220" s="1797" t="s">
        <v>447</v>
      </c>
      <c r="E220" s="1049">
        <v>2</v>
      </c>
      <c r="F220" s="1057" t="s">
        <v>4309</v>
      </c>
      <c r="G220" s="1049"/>
      <c r="H220" s="1058" t="s">
        <v>345</v>
      </c>
      <c r="I220" s="1059" t="s">
        <v>4381</v>
      </c>
      <c r="J220" s="1058"/>
      <c r="K220" s="1059" t="s">
        <v>4382</v>
      </c>
      <c r="L220" s="979">
        <f t="shared" si="75"/>
        <v>0</v>
      </c>
      <c r="M220" s="979">
        <f t="shared" si="76"/>
        <v>0</v>
      </c>
      <c r="N220" s="1724">
        <f t="shared" si="77"/>
        <v>0</v>
      </c>
      <c r="O220" s="979"/>
      <c r="P220" s="979"/>
      <c r="Q220" s="979"/>
      <c r="R220" s="979"/>
      <c r="S220" s="979"/>
      <c r="T220" s="979"/>
      <c r="U220" s="979"/>
      <c r="V220" s="979"/>
      <c r="W220" s="979"/>
      <c r="X220" s="979"/>
      <c r="Y220" s="1060"/>
      <c r="Z220" s="1060" t="str">
        <f t="shared" ref="Z220:Z248" si="78">Z219</f>
        <v>Cap.2 Pct.7: Daca salariile si indemniz. (Col.10) &gt; 0 atunci nr. mediu de salariati (Col.11) &gt; 0 si invers, pentru fiecare rand (Rd.1 la Rd.n).</v>
      </c>
      <c r="AA220" s="2205">
        <f t="shared" si="69"/>
        <v>1</v>
      </c>
      <c r="AB220" s="3036">
        <f t="shared" si="70"/>
        <v>49</v>
      </c>
      <c r="AT220" s="133" t="s">
        <v>128</v>
      </c>
      <c r="AU220" s="1415" t="s">
        <v>1235</v>
      </c>
      <c r="AV220" s="128">
        <v>2</v>
      </c>
      <c r="AW220" s="129">
        <v>71</v>
      </c>
      <c r="AX220" s="136">
        <v>8</v>
      </c>
      <c r="AY220" s="189" t="s">
        <v>215</v>
      </c>
      <c r="AZ220" s="189" t="s">
        <v>215</v>
      </c>
      <c r="BA220" s="205">
        <f>IF(Chestionar!M220="",0,Chestionar!M220)</f>
        <v>0</v>
      </c>
      <c r="BB220" s="205">
        <f>IF(Chestionar!N220="",0,Chestionar!N220)</f>
        <v>0</v>
      </c>
      <c r="BC220" s="205">
        <f>IF(Chestionar!O220="",0,Chestionar!O220)</f>
        <v>0</v>
      </c>
      <c r="BD220" s="158">
        <f>IF(Chestionar!P220="",0,Chestionar!P220)</f>
        <v>0</v>
      </c>
      <c r="BR220" s="120" t="s">
        <v>215</v>
      </c>
    </row>
    <row r="221" spans="1:70" x14ac:dyDescent="0.25">
      <c r="A221" s="1709">
        <f t="shared" si="71"/>
        <v>0</v>
      </c>
      <c r="B221" s="1709">
        <f t="shared" si="68"/>
        <v>10049003</v>
      </c>
      <c r="C221" s="1049">
        <v>49</v>
      </c>
      <c r="D221" s="1797" t="s">
        <v>447</v>
      </c>
      <c r="E221" s="1049">
        <v>3</v>
      </c>
      <c r="F221" s="1057" t="s">
        <v>4309</v>
      </c>
      <c r="G221" s="1049"/>
      <c r="H221" s="1058" t="s">
        <v>345</v>
      </c>
      <c r="I221" s="1059" t="s">
        <v>4383</v>
      </c>
      <c r="J221" s="1058"/>
      <c r="K221" s="1059" t="s">
        <v>4384</v>
      </c>
      <c r="L221" s="979">
        <f t="shared" si="75"/>
        <v>0</v>
      </c>
      <c r="M221" s="979">
        <f t="shared" si="76"/>
        <v>0</v>
      </c>
      <c r="N221" s="1724">
        <f t="shared" si="77"/>
        <v>0</v>
      </c>
      <c r="O221" s="979"/>
      <c r="P221" s="979"/>
      <c r="Q221" s="979"/>
      <c r="R221" s="979"/>
      <c r="S221" s="979"/>
      <c r="T221" s="979"/>
      <c r="U221" s="979"/>
      <c r="V221" s="979"/>
      <c r="W221" s="979"/>
      <c r="X221" s="979"/>
      <c r="Y221" s="1060"/>
      <c r="Z221" s="1060" t="str">
        <f t="shared" si="78"/>
        <v>Cap.2 Pct.7: Daca salariile si indemniz. (Col.10) &gt; 0 atunci nr. mediu de salariati (Col.11) &gt; 0 si invers, pentru fiecare rand (Rd.1 la Rd.n).</v>
      </c>
      <c r="AA221" s="2205">
        <f t="shared" si="69"/>
        <v>1</v>
      </c>
      <c r="AB221" s="3036">
        <f t="shared" si="70"/>
        <v>49</v>
      </c>
      <c r="AT221" s="133" t="s">
        <v>129</v>
      </c>
      <c r="AU221" s="1415" t="s">
        <v>1235</v>
      </c>
      <c r="AV221" s="128">
        <v>2</v>
      </c>
      <c r="AW221" s="129">
        <v>71</v>
      </c>
      <c r="AX221" s="136">
        <v>9</v>
      </c>
      <c r="AY221" s="189" t="s">
        <v>215</v>
      </c>
      <c r="AZ221" s="189" t="s">
        <v>215</v>
      </c>
      <c r="BA221" s="205">
        <f>IF(Chestionar!M221="",0,Chestionar!M221)</f>
        <v>0</v>
      </c>
      <c r="BB221" s="205">
        <f>IF(Chestionar!N221="",0,Chestionar!N221)</f>
        <v>0</v>
      </c>
      <c r="BC221" s="205">
        <f>IF(Chestionar!O221="",0,Chestionar!O221)</f>
        <v>0</v>
      </c>
      <c r="BD221" s="158">
        <f>IF(Chestionar!P221="",0,Chestionar!P221)</f>
        <v>0</v>
      </c>
      <c r="BR221" s="120" t="s">
        <v>215</v>
      </c>
    </row>
    <row r="222" spans="1:70" x14ac:dyDescent="0.25">
      <c r="A222" s="1709">
        <f t="shared" si="71"/>
        <v>0</v>
      </c>
      <c r="B222" s="1709">
        <f t="shared" si="68"/>
        <v>10049004</v>
      </c>
      <c r="C222" s="1049">
        <v>49</v>
      </c>
      <c r="D222" s="1797" t="s">
        <v>447</v>
      </c>
      <c r="E222" s="1049">
        <v>4</v>
      </c>
      <c r="F222" s="1057" t="s">
        <v>4309</v>
      </c>
      <c r="G222" s="1049"/>
      <c r="H222" s="1058" t="s">
        <v>345</v>
      </c>
      <c r="I222" s="1059" t="s">
        <v>4385</v>
      </c>
      <c r="J222" s="1058"/>
      <c r="K222" s="1059" t="s">
        <v>4386</v>
      </c>
      <c r="L222" s="979">
        <f t="shared" si="75"/>
        <v>0</v>
      </c>
      <c r="M222" s="979">
        <f t="shared" si="76"/>
        <v>0</v>
      </c>
      <c r="N222" s="1724">
        <f t="shared" si="77"/>
        <v>0</v>
      </c>
      <c r="O222" s="979"/>
      <c r="P222" s="979"/>
      <c r="Q222" s="979"/>
      <c r="R222" s="979"/>
      <c r="S222" s="979"/>
      <c r="T222" s="979"/>
      <c r="U222" s="979"/>
      <c r="V222" s="979"/>
      <c r="W222" s="979"/>
      <c r="X222" s="979"/>
      <c r="Y222" s="1060"/>
      <c r="Z222" s="1060" t="str">
        <f t="shared" si="78"/>
        <v>Cap.2 Pct.7: Daca salariile si indemniz. (Col.10) &gt; 0 atunci nr. mediu de salariati (Col.11) &gt; 0 si invers, pentru fiecare rand (Rd.1 la Rd.n).</v>
      </c>
      <c r="AA222" s="2205">
        <f t="shared" si="69"/>
        <v>1</v>
      </c>
      <c r="AB222" s="3036">
        <f t="shared" si="70"/>
        <v>49</v>
      </c>
      <c r="AT222" s="133" t="s">
        <v>130</v>
      </c>
      <c r="AU222" s="1415" t="s">
        <v>1235</v>
      </c>
      <c r="AV222" s="128">
        <v>2</v>
      </c>
      <c r="AW222" s="129">
        <v>71</v>
      </c>
      <c r="AX222" s="136">
        <v>10</v>
      </c>
      <c r="AY222" s="189" t="s">
        <v>215</v>
      </c>
      <c r="AZ222" s="189" t="s">
        <v>215</v>
      </c>
      <c r="BA222" s="205">
        <f>IF(Chestionar!M222="",0,Chestionar!M222)</f>
        <v>0</v>
      </c>
      <c r="BB222" s="205">
        <f>IF(Chestionar!N222="",0,Chestionar!N222)</f>
        <v>0</v>
      </c>
      <c r="BC222" s="205">
        <f>IF(Chestionar!O222="",0,Chestionar!O222)</f>
        <v>0</v>
      </c>
      <c r="BD222" s="158">
        <f>IF(Chestionar!P222="",0,Chestionar!P222)</f>
        <v>0</v>
      </c>
      <c r="BR222" s="120" t="s">
        <v>215</v>
      </c>
    </row>
    <row r="223" spans="1:70" x14ac:dyDescent="0.25">
      <c r="A223" s="1709">
        <f t="shared" si="71"/>
        <v>0</v>
      </c>
      <c r="B223" s="1709">
        <f t="shared" si="68"/>
        <v>10049005</v>
      </c>
      <c r="C223" s="1049">
        <v>49</v>
      </c>
      <c r="D223" s="1797" t="s">
        <v>447</v>
      </c>
      <c r="E223" s="1049">
        <v>5</v>
      </c>
      <c r="F223" s="1057" t="s">
        <v>4309</v>
      </c>
      <c r="G223" s="1049"/>
      <c r="H223" s="1058" t="s">
        <v>345</v>
      </c>
      <c r="I223" s="1059" t="s">
        <v>4387</v>
      </c>
      <c r="J223" s="1058"/>
      <c r="K223" s="1059" t="s">
        <v>4388</v>
      </c>
      <c r="L223" s="979">
        <f t="shared" si="75"/>
        <v>0</v>
      </c>
      <c r="M223" s="979">
        <f t="shared" si="76"/>
        <v>0</v>
      </c>
      <c r="N223" s="1724">
        <f t="shared" si="77"/>
        <v>0</v>
      </c>
      <c r="O223" s="979"/>
      <c r="P223" s="979"/>
      <c r="Q223" s="979"/>
      <c r="R223" s="979"/>
      <c r="S223" s="979"/>
      <c r="T223" s="979"/>
      <c r="U223" s="979"/>
      <c r="V223" s="979"/>
      <c r="W223" s="979"/>
      <c r="X223" s="979"/>
      <c r="Y223" s="1060"/>
      <c r="Z223" s="1060" t="str">
        <f t="shared" si="78"/>
        <v>Cap.2 Pct.7: Daca salariile si indemniz. (Col.10) &gt; 0 atunci nr. mediu de salariati (Col.11) &gt; 0 si invers, pentru fiecare rand (Rd.1 la Rd.n).</v>
      </c>
      <c r="AA223" s="2205">
        <f t="shared" si="69"/>
        <v>1</v>
      </c>
      <c r="AB223" s="3036">
        <f t="shared" si="70"/>
        <v>49</v>
      </c>
      <c r="AT223" s="133" t="s">
        <v>131</v>
      </c>
      <c r="AU223" s="1415" t="s">
        <v>1235</v>
      </c>
      <c r="AV223" s="128">
        <v>2</v>
      </c>
      <c r="AW223" s="129">
        <v>71</v>
      </c>
      <c r="AX223" s="136">
        <v>11</v>
      </c>
      <c r="AY223" s="189" t="s">
        <v>215</v>
      </c>
      <c r="AZ223" s="189" t="s">
        <v>215</v>
      </c>
      <c r="BA223" s="205">
        <f>IF(Chestionar!M223="",0,Chestionar!M223)</f>
        <v>0</v>
      </c>
      <c r="BB223" s="205">
        <f>IF(Chestionar!N223="",0,Chestionar!N223)</f>
        <v>0</v>
      </c>
      <c r="BC223" s="205">
        <f>IF(Chestionar!O223="",0,Chestionar!O223)</f>
        <v>0</v>
      </c>
      <c r="BD223" s="158">
        <f>IF(Chestionar!P223="",0,Chestionar!P223)</f>
        <v>0</v>
      </c>
      <c r="BR223" s="120" t="s">
        <v>215</v>
      </c>
    </row>
    <row r="224" spans="1:70" x14ac:dyDescent="0.25">
      <c r="A224" s="1709">
        <f t="shared" si="71"/>
        <v>0</v>
      </c>
      <c r="B224" s="1709">
        <f t="shared" si="68"/>
        <v>10049006</v>
      </c>
      <c r="C224" s="1049">
        <v>49</v>
      </c>
      <c r="D224" s="1797" t="s">
        <v>447</v>
      </c>
      <c r="E224" s="1049">
        <v>6</v>
      </c>
      <c r="F224" s="1057" t="s">
        <v>4309</v>
      </c>
      <c r="G224" s="1049"/>
      <c r="H224" s="1058" t="s">
        <v>345</v>
      </c>
      <c r="I224" s="1059" t="s">
        <v>4389</v>
      </c>
      <c r="J224" s="1058"/>
      <c r="K224" s="1059" t="s">
        <v>4390</v>
      </c>
      <c r="L224" s="979">
        <f t="shared" si="75"/>
        <v>0</v>
      </c>
      <c r="M224" s="979">
        <f t="shared" si="76"/>
        <v>0</v>
      </c>
      <c r="N224" s="1724">
        <f t="shared" si="77"/>
        <v>0</v>
      </c>
      <c r="O224" s="979"/>
      <c r="P224" s="979"/>
      <c r="Q224" s="979"/>
      <c r="R224" s="979"/>
      <c r="S224" s="979"/>
      <c r="T224" s="979"/>
      <c r="U224" s="979"/>
      <c r="V224" s="979"/>
      <c r="W224" s="979"/>
      <c r="X224" s="979"/>
      <c r="Y224" s="1060"/>
      <c r="Z224" s="1060" t="str">
        <f t="shared" si="78"/>
        <v>Cap.2 Pct.7: Daca salariile si indemniz. (Col.10) &gt; 0 atunci nr. mediu de salariati (Col.11) &gt; 0 si invers, pentru fiecare rand (Rd.1 la Rd.n).</v>
      </c>
      <c r="AA224" s="2205">
        <f t="shared" si="69"/>
        <v>1</v>
      </c>
      <c r="AB224" s="3036">
        <f t="shared" si="70"/>
        <v>49</v>
      </c>
      <c r="AT224" s="133" t="s">
        <v>132</v>
      </c>
      <c r="AU224" s="1415" t="s">
        <v>1235</v>
      </c>
      <c r="AV224" s="128">
        <v>2</v>
      </c>
      <c r="AW224" s="129">
        <v>71</v>
      </c>
      <c r="AX224" s="136">
        <v>12</v>
      </c>
      <c r="AY224" s="189" t="s">
        <v>215</v>
      </c>
      <c r="AZ224" s="189" t="s">
        <v>215</v>
      </c>
      <c r="BA224" s="205">
        <f>IF(Chestionar!M224="",0,Chestionar!M224)</f>
        <v>0</v>
      </c>
      <c r="BB224" s="205">
        <f>IF(Chestionar!N224="",0,Chestionar!N224)</f>
        <v>0</v>
      </c>
      <c r="BC224" s="205">
        <f>IF(Chestionar!O224="",0,Chestionar!O224)</f>
        <v>0</v>
      </c>
      <c r="BD224" s="158">
        <f>IF(Chestionar!P224="",0,Chestionar!P224)</f>
        <v>0</v>
      </c>
      <c r="BR224" s="120" t="s">
        <v>215</v>
      </c>
    </row>
    <row r="225" spans="1:70" x14ac:dyDescent="0.25">
      <c r="A225" s="1709">
        <f t="shared" si="71"/>
        <v>0</v>
      </c>
      <c r="B225" s="1709">
        <f t="shared" si="68"/>
        <v>10049007</v>
      </c>
      <c r="C225" s="1049">
        <v>49</v>
      </c>
      <c r="D225" s="1797" t="s">
        <v>447</v>
      </c>
      <c r="E225" s="1049">
        <v>7</v>
      </c>
      <c r="F225" s="1057" t="s">
        <v>4309</v>
      </c>
      <c r="G225" s="1049"/>
      <c r="H225" s="1058" t="s">
        <v>345</v>
      </c>
      <c r="I225" s="1059" t="s">
        <v>4391</v>
      </c>
      <c r="J225" s="1058"/>
      <c r="K225" s="1059" t="s">
        <v>4392</v>
      </c>
      <c r="L225" s="979">
        <f t="shared" si="75"/>
        <v>0</v>
      </c>
      <c r="M225" s="979">
        <f t="shared" si="76"/>
        <v>0</v>
      </c>
      <c r="N225" s="1724">
        <f t="shared" si="77"/>
        <v>0</v>
      </c>
      <c r="O225" s="979"/>
      <c r="P225" s="979"/>
      <c r="Q225" s="979"/>
      <c r="R225" s="979"/>
      <c r="S225" s="979"/>
      <c r="T225" s="979"/>
      <c r="U225" s="979"/>
      <c r="V225" s="979"/>
      <c r="W225" s="979"/>
      <c r="X225" s="979"/>
      <c r="Y225" s="1060"/>
      <c r="Z225" s="1060" t="str">
        <f t="shared" si="78"/>
        <v>Cap.2 Pct.7: Daca salariile si indemniz. (Col.10) &gt; 0 atunci nr. mediu de salariati (Col.11) &gt; 0 si invers, pentru fiecare rand (Rd.1 la Rd.n).</v>
      </c>
      <c r="AA225" s="2205">
        <f t="shared" si="69"/>
        <v>1</v>
      </c>
      <c r="AB225" s="3036">
        <f t="shared" si="70"/>
        <v>49</v>
      </c>
      <c r="AT225" s="133" t="s">
        <v>133</v>
      </c>
      <c r="AU225" s="1415" t="s">
        <v>1235</v>
      </c>
      <c r="AV225" s="128">
        <v>2</v>
      </c>
      <c r="AW225" s="129">
        <v>71</v>
      </c>
      <c r="AX225" s="136">
        <v>13</v>
      </c>
      <c r="AY225" s="189" t="s">
        <v>215</v>
      </c>
      <c r="AZ225" s="189" t="s">
        <v>215</v>
      </c>
      <c r="BA225" s="205">
        <f>IF(Chestionar!M225="",0,Chestionar!M225)</f>
        <v>0</v>
      </c>
      <c r="BB225" s="205">
        <f>IF(Chestionar!N225="",0,Chestionar!N225)</f>
        <v>0</v>
      </c>
      <c r="BC225" s="205">
        <f>IF(Chestionar!O225="",0,Chestionar!O225)</f>
        <v>0</v>
      </c>
      <c r="BD225" s="158">
        <f>IF(Chestionar!P225="",0,Chestionar!P225)</f>
        <v>0</v>
      </c>
      <c r="BR225" s="120" t="s">
        <v>215</v>
      </c>
    </row>
    <row r="226" spans="1:70" x14ac:dyDescent="0.25">
      <c r="A226" s="1709">
        <f t="shared" si="71"/>
        <v>0</v>
      </c>
      <c r="B226" s="1709">
        <f t="shared" si="68"/>
        <v>10049008</v>
      </c>
      <c r="C226" s="1049">
        <v>49</v>
      </c>
      <c r="D226" s="1797" t="s">
        <v>447</v>
      </c>
      <c r="E226" s="1049">
        <v>8</v>
      </c>
      <c r="F226" s="1057" t="s">
        <v>4309</v>
      </c>
      <c r="G226" s="1049"/>
      <c r="H226" s="1058" t="s">
        <v>345</v>
      </c>
      <c r="I226" s="1059" t="s">
        <v>4393</v>
      </c>
      <c r="J226" s="1058"/>
      <c r="K226" s="1059" t="s">
        <v>4394</v>
      </c>
      <c r="L226" s="979">
        <f t="shared" si="75"/>
        <v>0</v>
      </c>
      <c r="M226" s="979">
        <f t="shared" si="76"/>
        <v>0</v>
      </c>
      <c r="N226" s="1724">
        <f t="shared" si="77"/>
        <v>0</v>
      </c>
      <c r="O226" s="979"/>
      <c r="P226" s="979"/>
      <c r="Q226" s="979"/>
      <c r="R226" s="979"/>
      <c r="S226" s="979"/>
      <c r="T226" s="979"/>
      <c r="U226" s="979"/>
      <c r="V226" s="979"/>
      <c r="W226" s="979"/>
      <c r="X226" s="979"/>
      <c r="Y226" s="1060"/>
      <c r="Z226" s="1060" t="str">
        <f t="shared" si="78"/>
        <v>Cap.2 Pct.7: Daca salariile si indemniz. (Col.10) &gt; 0 atunci nr. mediu de salariati (Col.11) &gt; 0 si invers, pentru fiecare rand (Rd.1 la Rd.n).</v>
      </c>
      <c r="AA226" s="2205">
        <f t="shared" si="69"/>
        <v>1</v>
      </c>
      <c r="AB226" s="3036">
        <f t="shared" si="70"/>
        <v>49</v>
      </c>
      <c r="AT226" s="133" t="s">
        <v>134</v>
      </c>
      <c r="AU226" s="1415" t="s">
        <v>1235</v>
      </c>
      <c r="AV226" s="128">
        <v>2</v>
      </c>
      <c r="AW226" s="129">
        <v>71</v>
      </c>
      <c r="AX226" s="136">
        <v>14</v>
      </c>
      <c r="AY226" s="189" t="s">
        <v>215</v>
      </c>
      <c r="AZ226" s="189" t="s">
        <v>215</v>
      </c>
      <c r="BA226" s="205">
        <f>IF(Chestionar!M226="",0,Chestionar!M226)</f>
        <v>0</v>
      </c>
      <c r="BB226" s="205">
        <f>IF(Chestionar!N226="",0,Chestionar!N226)</f>
        <v>0</v>
      </c>
      <c r="BC226" s="205">
        <f>IF(Chestionar!O226="",0,Chestionar!O226)</f>
        <v>0</v>
      </c>
      <c r="BD226" s="158">
        <f>IF(Chestionar!P226="",0,Chestionar!P226)</f>
        <v>0</v>
      </c>
      <c r="BE226" s="113"/>
      <c r="BF226" s="113"/>
      <c r="BG226" s="113"/>
      <c r="BH226" s="113"/>
      <c r="BI226" s="113"/>
      <c r="BJ226" s="113"/>
      <c r="BK226" s="113"/>
      <c r="BL226" s="113"/>
      <c r="BM226" s="113"/>
      <c r="BN226" s="113"/>
      <c r="BO226" s="113"/>
      <c r="BP226" s="113"/>
      <c r="BQ226" s="113"/>
      <c r="BR226" s="113" t="s">
        <v>215</v>
      </c>
    </row>
    <row r="227" spans="1:70" x14ac:dyDescent="0.25">
      <c r="A227" s="1709">
        <f t="shared" si="71"/>
        <v>0</v>
      </c>
      <c r="B227" s="1709">
        <f t="shared" si="68"/>
        <v>10049009</v>
      </c>
      <c r="C227" s="1049">
        <v>49</v>
      </c>
      <c r="D227" s="1797" t="s">
        <v>447</v>
      </c>
      <c r="E227" s="1049">
        <v>9</v>
      </c>
      <c r="F227" s="1057" t="s">
        <v>4309</v>
      </c>
      <c r="G227" s="1049"/>
      <c r="H227" s="1058" t="s">
        <v>345</v>
      </c>
      <c r="I227" s="1059" t="s">
        <v>4395</v>
      </c>
      <c r="J227" s="1058"/>
      <c r="K227" s="1059" t="s">
        <v>4396</v>
      </c>
      <c r="L227" s="979">
        <f t="shared" si="75"/>
        <v>0</v>
      </c>
      <c r="M227" s="979">
        <f t="shared" si="76"/>
        <v>0</v>
      </c>
      <c r="N227" s="1724">
        <f t="shared" si="77"/>
        <v>0</v>
      </c>
      <c r="O227" s="979"/>
      <c r="P227" s="979"/>
      <c r="Q227" s="979"/>
      <c r="R227" s="979"/>
      <c r="S227" s="979"/>
      <c r="T227" s="979"/>
      <c r="U227" s="979"/>
      <c r="V227" s="979"/>
      <c r="W227" s="979"/>
      <c r="X227" s="979"/>
      <c r="Y227" s="1060"/>
      <c r="Z227" s="1060" t="str">
        <f t="shared" si="78"/>
        <v>Cap.2 Pct.7: Daca salariile si indemniz. (Col.10) &gt; 0 atunci nr. mediu de salariati (Col.11) &gt; 0 si invers, pentru fiecare rand (Rd.1 la Rd.n).</v>
      </c>
      <c r="AA227" s="2205">
        <f t="shared" si="69"/>
        <v>1</v>
      </c>
      <c r="AB227" s="3036">
        <f t="shared" si="70"/>
        <v>49</v>
      </c>
      <c r="AT227" s="133" t="s">
        <v>135</v>
      </c>
      <c r="AU227" s="1415" t="s">
        <v>1235</v>
      </c>
      <c r="AV227" s="128">
        <v>2</v>
      </c>
      <c r="AW227" s="129">
        <v>71</v>
      </c>
      <c r="AX227" s="136">
        <v>15</v>
      </c>
      <c r="AY227" s="189" t="s">
        <v>215</v>
      </c>
      <c r="AZ227" s="189" t="s">
        <v>215</v>
      </c>
      <c r="BA227" s="205">
        <f>IF(Chestionar!M227="",0,Chestionar!M227)</f>
        <v>0</v>
      </c>
      <c r="BB227" s="205">
        <f>IF(Chestionar!N227="",0,Chestionar!N227)</f>
        <v>0</v>
      </c>
      <c r="BC227" s="205">
        <f>IF(Chestionar!O227="",0,Chestionar!O227)</f>
        <v>0</v>
      </c>
      <c r="BD227" s="158">
        <f>IF(Chestionar!P227="",0,Chestionar!P227)</f>
        <v>0</v>
      </c>
      <c r="BE227" s="113"/>
      <c r="BF227" s="113"/>
      <c r="BG227" s="113"/>
      <c r="BH227" s="113"/>
      <c r="BI227" s="113"/>
      <c r="BJ227" s="113"/>
      <c r="BK227" s="113"/>
      <c r="BL227" s="113"/>
      <c r="BM227" s="113"/>
      <c r="BN227" s="113"/>
      <c r="BO227" s="113"/>
      <c r="BP227" s="113"/>
      <c r="BQ227" s="113"/>
      <c r="BR227" s="113" t="s">
        <v>215</v>
      </c>
    </row>
    <row r="228" spans="1:70" x14ac:dyDescent="0.25">
      <c r="A228" s="1709">
        <f t="shared" si="71"/>
        <v>0</v>
      </c>
      <c r="B228" s="1709">
        <f t="shared" si="68"/>
        <v>10049010</v>
      </c>
      <c r="C228" s="1049">
        <v>49</v>
      </c>
      <c r="D228" s="1797" t="s">
        <v>447</v>
      </c>
      <c r="E228" s="1049">
        <v>10</v>
      </c>
      <c r="F228" s="1057" t="s">
        <v>4309</v>
      </c>
      <c r="G228" s="1049"/>
      <c r="H228" s="1058" t="s">
        <v>345</v>
      </c>
      <c r="I228" s="1059" t="s">
        <v>4397</v>
      </c>
      <c r="J228" s="1058"/>
      <c r="K228" s="1059" t="s">
        <v>4398</v>
      </c>
      <c r="L228" s="979">
        <f t="shared" si="75"/>
        <v>0</v>
      </c>
      <c r="M228" s="979">
        <f t="shared" si="76"/>
        <v>0</v>
      </c>
      <c r="N228" s="1724">
        <f t="shared" si="77"/>
        <v>0</v>
      </c>
      <c r="O228" s="979"/>
      <c r="P228" s="979"/>
      <c r="Q228" s="979"/>
      <c r="R228" s="979"/>
      <c r="S228" s="979"/>
      <c r="T228" s="979"/>
      <c r="U228" s="979"/>
      <c r="V228" s="979"/>
      <c r="W228" s="979"/>
      <c r="X228" s="979"/>
      <c r="Y228" s="1060"/>
      <c r="Z228" s="1060" t="str">
        <f t="shared" si="78"/>
        <v>Cap.2 Pct.7: Daca salariile si indemniz. (Col.10) &gt; 0 atunci nr. mediu de salariati (Col.11) &gt; 0 si invers, pentru fiecare rand (Rd.1 la Rd.n).</v>
      </c>
      <c r="AA228" s="2205">
        <f t="shared" si="69"/>
        <v>1</v>
      </c>
      <c r="AB228" s="3036">
        <f t="shared" si="70"/>
        <v>49</v>
      </c>
      <c r="AT228" s="133" t="s">
        <v>136</v>
      </c>
      <c r="AU228" s="1415" t="s">
        <v>1235</v>
      </c>
      <c r="AV228" s="128">
        <v>2</v>
      </c>
      <c r="AW228" s="129">
        <v>71</v>
      </c>
      <c r="AX228" s="136">
        <v>16</v>
      </c>
      <c r="AY228" s="189" t="s">
        <v>215</v>
      </c>
      <c r="AZ228" s="189" t="s">
        <v>215</v>
      </c>
      <c r="BA228" s="205">
        <f>IF(Chestionar!M228="",0,Chestionar!M228)</f>
        <v>0</v>
      </c>
      <c r="BB228" s="205">
        <f>IF(Chestionar!N228="",0,Chestionar!N228)</f>
        <v>0</v>
      </c>
      <c r="BC228" s="205">
        <f>IF(Chestionar!O228="",0,Chestionar!O228)</f>
        <v>0</v>
      </c>
      <c r="BD228" s="158">
        <f>IF(Chestionar!P228="",0,Chestionar!P228)</f>
        <v>0</v>
      </c>
      <c r="BE228" s="113"/>
      <c r="BF228" s="113"/>
      <c r="BG228" s="113"/>
      <c r="BH228" s="113"/>
      <c r="BI228" s="113"/>
      <c r="BJ228" s="113"/>
      <c r="BK228" s="113"/>
      <c r="BL228" s="113"/>
      <c r="BM228" s="113"/>
      <c r="BN228" s="113"/>
      <c r="BO228" s="113"/>
      <c r="BP228" s="113"/>
      <c r="BQ228" s="113"/>
      <c r="BR228" s="113" t="s">
        <v>215</v>
      </c>
    </row>
    <row r="229" spans="1:70" x14ac:dyDescent="0.25">
      <c r="A229" s="1709">
        <f t="shared" si="71"/>
        <v>0</v>
      </c>
      <c r="B229" s="1709">
        <f t="shared" si="68"/>
        <v>10049011</v>
      </c>
      <c r="C229" s="1049">
        <v>49</v>
      </c>
      <c r="D229" s="1797" t="s">
        <v>447</v>
      </c>
      <c r="E229" s="1049">
        <v>11</v>
      </c>
      <c r="F229" s="1057" t="s">
        <v>4309</v>
      </c>
      <c r="G229" s="1049"/>
      <c r="H229" s="1058" t="s">
        <v>345</v>
      </c>
      <c r="I229" s="1059" t="s">
        <v>4399</v>
      </c>
      <c r="J229" s="1058"/>
      <c r="K229" s="1059" t="s">
        <v>4400</v>
      </c>
      <c r="L229" s="979">
        <f t="shared" si="75"/>
        <v>0</v>
      </c>
      <c r="M229" s="979">
        <f t="shared" si="76"/>
        <v>0</v>
      </c>
      <c r="N229" s="1724">
        <f t="shared" si="77"/>
        <v>0</v>
      </c>
      <c r="O229" s="979"/>
      <c r="P229" s="979"/>
      <c r="Q229" s="979"/>
      <c r="R229" s="979"/>
      <c r="S229" s="979"/>
      <c r="T229" s="979"/>
      <c r="U229" s="979"/>
      <c r="V229" s="979"/>
      <c r="W229" s="979"/>
      <c r="X229" s="979"/>
      <c r="Y229" s="1060"/>
      <c r="Z229" s="1060" t="str">
        <f t="shared" si="78"/>
        <v>Cap.2 Pct.7: Daca salariile si indemniz. (Col.10) &gt; 0 atunci nr. mediu de salariati (Col.11) &gt; 0 si invers, pentru fiecare rand (Rd.1 la Rd.n).</v>
      </c>
      <c r="AA229" s="2205">
        <f t="shared" si="69"/>
        <v>1</v>
      </c>
      <c r="AB229" s="3036">
        <f t="shared" si="70"/>
        <v>49</v>
      </c>
      <c r="AT229" s="133" t="s">
        <v>137</v>
      </c>
      <c r="AU229" s="1415" t="s">
        <v>1235</v>
      </c>
      <c r="AV229" s="128">
        <v>2</v>
      </c>
      <c r="AW229" s="129">
        <v>71</v>
      </c>
      <c r="AX229" s="136">
        <v>17</v>
      </c>
      <c r="AY229" s="189" t="s">
        <v>215</v>
      </c>
      <c r="AZ229" s="189" t="s">
        <v>215</v>
      </c>
      <c r="BA229" s="205">
        <f>IF(Chestionar!M229="",0,Chestionar!M229)</f>
        <v>0</v>
      </c>
      <c r="BB229" s="205">
        <f>IF(Chestionar!N229="",0,Chestionar!N229)</f>
        <v>0</v>
      </c>
      <c r="BC229" s="205">
        <f>IF(Chestionar!O229="",0,Chestionar!O229)</f>
        <v>0</v>
      </c>
      <c r="BD229" s="158">
        <f>IF(Chestionar!P229="",0,Chestionar!P229)</f>
        <v>0</v>
      </c>
      <c r="BE229" s="113"/>
      <c r="BF229" s="113"/>
      <c r="BG229" s="113"/>
      <c r="BH229" s="113"/>
      <c r="BI229" s="113"/>
      <c r="BJ229" s="113"/>
      <c r="BK229" s="113"/>
      <c r="BL229" s="113"/>
      <c r="BM229" s="113"/>
      <c r="BN229" s="113"/>
      <c r="BO229" s="113"/>
      <c r="BP229" s="113"/>
      <c r="BQ229" s="113"/>
      <c r="BR229" s="113" t="s">
        <v>215</v>
      </c>
    </row>
    <row r="230" spans="1:70" x14ac:dyDescent="0.25">
      <c r="A230" s="1709">
        <f t="shared" si="71"/>
        <v>0</v>
      </c>
      <c r="B230" s="1709">
        <f t="shared" si="68"/>
        <v>10049012</v>
      </c>
      <c r="C230" s="1049">
        <v>49</v>
      </c>
      <c r="D230" s="1797" t="s">
        <v>447</v>
      </c>
      <c r="E230" s="1049">
        <v>12</v>
      </c>
      <c r="F230" s="1057" t="s">
        <v>4309</v>
      </c>
      <c r="G230" s="1049"/>
      <c r="H230" s="1058" t="s">
        <v>345</v>
      </c>
      <c r="I230" s="1059" t="s">
        <v>4401</v>
      </c>
      <c r="J230" s="1058"/>
      <c r="K230" s="1059" t="s">
        <v>4402</v>
      </c>
      <c r="L230" s="979">
        <f t="shared" si="75"/>
        <v>0</v>
      </c>
      <c r="M230" s="979">
        <f t="shared" si="76"/>
        <v>0</v>
      </c>
      <c r="N230" s="1724">
        <f t="shared" si="77"/>
        <v>0</v>
      </c>
      <c r="O230" s="979"/>
      <c r="P230" s="979"/>
      <c r="Q230" s="979"/>
      <c r="R230" s="979"/>
      <c r="S230" s="979"/>
      <c r="T230" s="979"/>
      <c r="U230" s="979"/>
      <c r="V230" s="979"/>
      <c r="W230" s="979"/>
      <c r="X230" s="979"/>
      <c r="Y230" s="1060"/>
      <c r="Z230" s="1060" t="str">
        <f t="shared" si="78"/>
        <v>Cap.2 Pct.7: Daca salariile si indemniz. (Col.10) &gt; 0 atunci nr. mediu de salariati (Col.11) &gt; 0 si invers, pentru fiecare rand (Rd.1 la Rd.n).</v>
      </c>
      <c r="AA230" s="2205">
        <f t="shared" si="69"/>
        <v>1</v>
      </c>
      <c r="AB230" s="3036">
        <f t="shared" si="70"/>
        <v>49</v>
      </c>
      <c r="AT230" s="133" t="s">
        <v>138</v>
      </c>
      <c r="AU230" s="1415" t="s">
        <v>1235</v>
      </c>
      <c r="AV230" s="128">
        <v>2</v>
      </c>
      <c r="AW230" s="129">
        <v>71</v>
      </c>
      <c r="AX230" s="136">
        <v>18</v>
      </c>
      <c r="AY230" s="189" t="s">
        <v>215</v>
      </c>
      <c r="AZ230" s="189" t="s">
        <v>215</v>
      </c>
      <c r="BA230" s="205">
        <f>IF(Chestionar!M230="",0,Chestionar!M230)</f>
        <v>0</v>
      </c>
      <c r="BB230" s="205">
        <f>IF(Chestionar!N230="",0,Chestionar!N230)</f>
        <v>0</v>
      </c>
      <c r="BC230" s="205">
        <f>IF(Chestionar!O230="",0,Chestionar!O230)</f>
        <v>0</v>
      </c>
      <c r="BD230" s="158">
        <f>IF(Chestionar!P230="",0,Chestionar!P230)</f>
        <v>0</v>
      </c>
      <c r="BE230" s="113"/>
      <c r="BF230" s="113"/>
      <c r="BG230" s="113"/>
      <c r="BH230" s="113"/>
      <c r="BI230" s="113"/>
      <c r="BJ230" s="113"/>
      <c r="BK230" s="113"/>
      <c r="BL230" s="113"/>
      <c r="BM230" s="113"/>
      <c r="BN230" s="113"/>
      <c r="BO230" s="113"/>
      <c r="BP230" s="113"/>
      <c r="BQ230" s="113"/>
      <c r="BR230" s="113" t="s">
        <v>215</v>
      </c>
    </row>
    <row r="231" spans="1:70" x14ac:dyDescent="0.25">
      <c r="A231" s="1709">
        <f t="shared" si="71"/>
        <v>0</v>
      </c>
      <c r="B231" s="1709">
        <f t="shared" si="68"/>
        <v>10049013</v>
      </c>
      <c r="C231" s="1049">
        <v>49</v>
      </c>
      <c r="D231" s="1797" t="s">
        <v>447</v>
      </c>
      <c r="E231" s="1049">
        <v>13</v>
      </c>
      <c r="F231" s="1057" t="s">
        <v>4309</v>
      </c>
      <c r="G231" s="1049"/>
      <c r="H231" s="1058" t="s">
        <v>345</v>
      </c>
      <c r="I231" s="1059" t="s">
        <v>4403</v>
      </c>
      <c r="J231" s="1058"/>
      <c r="K231" s="1059" t="s">
        <v>4404</v>
      </c>
      <c r="L231" s="979">
        <f t="shared" si="75"/>
        <v>0</v>
      </c>
      <c r="M231" s="979">
        <f t="shared" si="76"/>
        <v>0</v>
      </c>
      <c r="N231" s="1724">
        <f t="shared" si="77"/>
        <v>0</v>
      </c>
      <c r="O231" s="979"/>
      <c r="P231" s="979"/>
      <c r="Q231" s="979"/>
      <c r="R231" s="979"/>
      <c r="S231" s="979"/>
      <c r="T231" s="979"/>
      <c r="U231" s="979"/>
      <c r="V231" s="979"/>
      <c r="W231" s="979"/>
      <c r="X231" s="979"/>
      <c r="Y231" s="1060"/>
      <c r="Z231" s="1060" t="str">
        <f t="shared" si="78"/>
        <v>Cap.2 Pct.7: Daca salariile si indemniz. (Col.10) &gt; 0 atunci nr. mediu de salariati (Col.11) &gt; 0 si invers, pentru fiecare rand (Rd.1 la Rd.n).</v>
      </c>
      <c r="AA231" s="2205">
        <f t="shared" si="69"/>
        <v>1</v>
      </c>
      <c r="AB231" s="3036">
        <f t="shared" si="70"/>
        <v>49</v>
      </c>
      <c r="AT231" s="133" t="s">
        <v>139</v>
      </c>
      <c r="AU231" s="1415" t="s">
        <v>1235</v>
      </c>
      <c r="AV231" s="128">
        <v>2</v>
      </c>
      <c r="AW231" s="129">
        <v>71</v>
      </c>
      <c r="AX231" s="136">
        <v>19</v>
      </c>
      <c r="AY231" s="189" t="s">
        <v>215</v>
      </c>
      <c r="AZ231" s="189" t="s">
        <v>215</v>
      </c>
      <c r="BA231" s="205">
        <f>IF(Chestionar!M231="",0,Chestionar!M231)</f>
        <v>0</v>
      </c>
      <c r="BB231" s="205">
        <f>IF(Chestionar!N231="",0,Chestionar!N231)</f>
        <v>0</v>
      </c>
      <c r="BC231" s="205">
        <f>IF(Chestionar!O231="",0,Chestionar!O231)</f>
        <v>0</v>
      </c>
      <c r="BD231" s="158">
        <f>IF(Chestionar!P231="",0,Chestionar!P231)</f>
        <v>0</v>
      </c>
      <c r="BE231" s="113"/>
      <c r="BF231" s="113"/>
      <c r="BG231" s="113"/>
      <c r="BH231" s="113"/>
      <c r="BI231" s="113"/>
      <c r="BJ231" s="113"/>
      <c r="BK231" s="113"/>
      <c r="BL231" s="113"/>
      <c r="BM231" s="113"/>
      <c r="BN231" s="113"/>
      <c r="BO231" s="113"/>
      <c r="BP231" s="113"/>
      <c r="BQ231" s="113"/>
      <c r="BR231" s="113" t="s">
        <v>215</v>
      </c>
    </row>
    <row r="232" spans="1:70" x14ac:dyDescent="0.25">
      <c r="A232" s="1709">
        <f t="shared" si="71"/>
        <v>0</v>
      </c>
      <c r="B232" s="1709">
        <f t="shared" si="68"/>
        <v>10049014</v>
      </c>
      <c r="C232" s="1049">
        <v>49</v>
      </c>
      <c r="D232" s="1797" t="s">
        <v>447</v>
      </c>
      <c r="E232" s="1049">
        <v>14</v>
      </c>
      <c r="F232" s="1057" t="s">
        <v>4309</v>
      </c>
      <c r="G232" s="1049"/>
      <c r="H232" s="1058" t="s">
        <v>345</v>
      </c>
      <c r="I232" s="1059" t="s">
        <v>4405</v>
      </c>
      <c r="J232" s="1058"/>
      <c r="K232" s="1059" t="s">
        <v>4406</v>
      </c>
      <c r="L232" s="979">
        <f t="shared" si="75"/>
        <v>0</v>
      </c>
      <c r="M232" s="979">
        <f t="shared" si="76"/>
        <v>0</v>
      </c>
      <c r="N232" s="1724">
        <f t="shared" si="77"/>
        <v>0</v>
      </c>
      <c r="O232" s="979"/>
      <c r="P232" s="979"/>
      <c r="Q232" s="979"/>
      <c r="R232" s="979"/>
      <c r="S232" s="979"/>
      <c r="T232" s="979"/>
      <c r="U232" s="979"/>
      <c r="V232" s="979"/>
      <c r="W232" s="979"/>
      <c r="X232" s="979"/>
      <c r="Y232" s="1060"/>
      <c r="Z232" s="1060" t="str">
        <f t="shared" si="78"/>
        <v>Cap.2 Pct.7: Daca salariile si indemniz. (Col.10) &gt; 0 atunci nr. mediu de salariati (Col.11) &gt; 0 si invers, pentru fiecare rand (Rd.1 la Rd.n).</v>
      </c>
      <c r="AA232" s="2205">
        <f t="shared" si="69"/>
        <v>1</v>
      </c>
      <c r="AB232" s="3036">
        <f t="shared" si="70"/>
        <v>49</v>
      </c>
      <c r="AT232" s="133" t="s">
        <v>140</v>
      </c>
      <c r="AU232" s="1415" t="s">
        <v>1235</v>
      </c>
      <c r="AV232" s="128">
        <v>2</v>
      </c>
      <c r="AW232" s="129">
        <v>71</v>
      </c>
      <c r="AX232" s="136">
        <v>20</v>
      </c>
      <c r="AY232" s="189" t="s">
        <v>215</v>
      </c>
      <c r="AZ232" s="189" t="s">
        <v>215</v>
      </c>
      <c r="BA232" s="205">
        <f>IF(Chestionar!M232="",0,Chestionar!M232)</f>
        <v>0</v>
      </c>
      <c r="BB232" s="205">
        <f>IF(Chestionar!N232="",0,Chestionar!N232)</f>
        <v>0</v>
      </c>
      <c r="BC232" s="205">
        <f>IF(Chestionar!O232="",0,Chestionar!O232)</f>
        <v>0</v>
      </c>
      <c r="BD232" s="158">
        <f>IF(Chestionar!P232="",0,Chestionar!P232)</f>
        <v>0</v>
      </c>
      <c r="BE232" s="113"/>
      <c r="BF232" s="113"/>
      <c r="BG232" s="113"/>
      <c r="BH232" s="113"/>
      <c r="BI232" s="113"/>
      <c r="BJ232" s="113"/>
      <c r="BK232" s="113"/>
      <c r="BL232" s="113"/>
      <c r="BM232" s="113"/>
      <c r="BN232" s="113"/>
      <c r="BO232" s="113"/>
      <c r="BP232" s="113"/>
      <c r="BQ232" s="113"/>
      <c r="BR232" s="113" t="s">
        <v>215</v>
      </c>
    </row>
    <row r="233" spans="1:70" x14ac:dyDescent="0.25">
      <c r="A233" s="1709">
        <f t="shared" si="71"/>
        <v>0</v>
      </c>
      <c r="B233" s="1709">
        <f t="shared" si="68"/>
        <v>10049015</v>
      </c>
      <c r="C233" s="1049">
        <v>49</v>
      </c>
      <c r="D233" s="1797" t="s">
        <v>447</v>
      </c>
      <c r="E233" s="1049">
        <v>15</v>
      </c>
      <c r="F233" s="1057" t="s">
        <v>4309</v>
      </c>
      <c r="G233" s="1049"/>
      <c r="H233" s="1058" t="s">
        <v>345</v>
      </c>
      <c r="I233" s="1059" t="s">
        <v>4407</v>
      </c>
      <c r="J233" s="1058"/>
      <c r="K233" s="1059" t="s">
        <v>4408</v>
      </c>
      <c r="L233" s="979">
        <f t="shared" si="75"/>
        <v>0</v>
      </c>
      <c r="M233" s="979">
        <f t="shared" si="76"/>
        <v>0</v>
      </c>
      <c r="N233" s="1724">
        <f t="shared" si="77"/>
        <v>0</v>
      </c>
      <c r="O233" s="979"/>
      <c r="P233" s="979"/>
      <c r="Q233" s="979"/>
      <c r="R233" s="979"/>
      <c r="S233" s="979"/>
      <c r="T233" s="979"/>
      <c r="U233" s="979"/>
      <c r="V233" s="979"/>
      <c r="W233" s="979"/>
      <c r="X233" s="979"/>
      <c r="Y233" s="1060"/>
      <c r="Z233" s="1060" t="str">
        <f t="shared" si="78"/>
        <v>Cap.2 Pct.7: Daca salariile si indemniz. (Col.10) &gt; 0 atunci nr. mediu de salariati (Col.11) &gt; 0 si invers, pentru fiecare rand (Rd.1 la Rd.n).</v>
      </c>
      <c r="AA233" s="2205">
        <f t="shared" si="69"/>
        <v>1</v>
      </c>
      <c r="AB233" s="3036">
        <f t="shared" si="70"/>
        <v>49</v>
      </c>
      <c r="AT233" s="133" t="s">
        <v>141</v>
      </c>
      <c r="AU233" s="1415" t="s">
        <v>1235</v>
      </c>
      <c r="AV233" s="128">
        <v>2</v>
      </c>
      <c r="AW233" s="129">
        <v>71</v>
      </c>
      <c r="AX233" s="136">
        <v>21</v>
      </c>
      <c r="AY233" s="189" t="s">
        <v>215</v>
      </c>
      <c r="AZ233" s="189" t="s">
        <v>215</v>
      </c>
      <c r="BA233" s="205">
        <f>IF(Chestionar!M233="",0,Chestionar!M233)</f>
        <v>0</v>
      </c>
      <c r="BB233" s="205">
        <f>IF(Chestionar!N233="",0,Chestionar!N233)</f>
        <v>0</v>
      </c>
      <c r="BC233" s="205">
        <f>IF(Chestionar!O233="",0,Chestionar!O233)</f>
        <v>0</v>
      </c>
      <c r="BD233" s="158">
        <f>IF(Chestionar!P233="",0,Chestionar!P233)</f>
        <v>0</v>
      </c>
      <c r="BE233" s="113"/>
      <c r="BF233" s="113"/>
      <c r="BG233" s="113"/>
      <c r="BH233" s="113"/>
      <c r="BI233" s="113"/>
      <c r="BJ233" s="113"/>
      <c r="BK233" s="113"/>
      <c r="BL233" s="113"/>
      <c r="BM233" s="113"/>
      <c r="BN233" s="113"/>
      <c r="BO233" s="113"/>
      <c r="BP233" s="113"/>
      <c r="BQ233" s="113"/>
      <c r="BR233" s="113" t="s">
        <v>215</v>
      </c>
    </row>
    <row r="234" spans="1:70" x14ac:dyDescent="0.25">
      <c r="A234" s="1709">
        <f t="shared" si="71"/>
        <v>0</v>
      </c>
      <c r="B234" s="1709">
        <f t="shared" si="68"/>
        <v>10049016</v>
      </c>
      <c r="C234" s="1049">
        <v>49</v>
      </c>
      <c r="D234" s="1797" t="s">
        <v>447</v>
      </c>
      <c r="E234" s="1049">
        <v>16</v>
      </c>
      <c r="F234" s="1057" t="s">
        <v>4309</v>
      </c>
      <c r="G234" s="1049"/>
      <c r="H234" s="1058" t="s">
        <v>345</v>
      </c>
      <c r="I234" s="1059" t="s">
        <v>4409</v>
      </c>
      <c r="J234" s="1058"/>
      <c r="K234" s="1059" t="s">
        <v>4410</v>
      </c>
      <c r="L234" s="979">
        <f t="shared" si="75"/>
        <v>0</v>
      </c>
      <c r="M234" s="979">
        <f t="shared" si="76"/>
        <v>0</v>
      </c>
      <c r="N234" s="1724">
        <f t="shared" si="77"/>
        <v>0</v>
      </c>
      <c r="O234" s="979"/>
      <c r="P234" s="979"/>
      <c r="Q234" s="979"/>
      <c r="R234" s="979"/>
      <c r="S234" s="979"/>
      <c r="T234" s="979"/>
      <c r="U234" s="979"/>
      <c r="V234" s="979"/>
      <c r="W234" s="979"/>
      <c r="X234" s="979"/>
      <c r="Y234" s="1060"/>
      <c r="Z234" s="1060" t="str">
        <f t="shared" si="78"/>
        <v>Cap.2 Pct.7: Daca salariile si indemniz. (Col.10) &gt; 0 atunci nr. mediu de salariati (Col.11) &gt; 0 si invers, pentru fiecare rand (Rd.1 la Rd.n).</v>
      </c>
      <c r="AA234" s="2205">
        <f t="shared" si="69"/>
        <v>1</v>
      </c>
      <c r="AB234" s="3036">
        <f t="shared" si="70"/>
        <v>49</v>
      </c>
      <c r="AT234" s="133" t="s">
        <v>142</v>
      </c>
      <c r="AU234" s="1415" t="s">
        <v>1235</v>
      </c>
      <c r="AV234" s="128">
        <v>2</v>
      </c>
      <c r="AW234" s="129">
        <v>71</v>
      </c>
      <c r="AX234" s="136">
        <v>22</v>
      </c>
      <c r="AY234" s="189" t="s">
        <v>215</v>
      </c>
      <c r="AZ234" s="189" t="s">
        <v>215</v>
      </c>
      <c r="BA234" s="205">
        <f>IF(Chestionar!M234="",0,Chestionar!M234)</f>
        <v>0</v>
      </c>
      <c r="BB234" s="205">
        <f>IF(Chestionar!N234="",0,Chestionar!N234)</f>
        <v>0</v>
      </c>
      <c r="BC234" s="205">
        <f>IF(Chestionar!O234="",0,Chestionar!O234)</f>
        <v>0</v>
      </c>
      <c r="BD234" s="158">
        <f>IF(Chestionar!P234="",0,Chestionar!P234)</f>
        <v>0</v>
      </c>
      <c r="BE234" s="113"/>
      <c r="BF234" s="113"/>
      <c r="BG234" s="113"/>
      <c r="BH234" s="113"/>
      <c r="BI234" s="113"/>
      <c r="BJ234" s="113"/>
      <c r="BK234" s="113"/>
      <c r="BL234" s="113"/>
      <c r="BM234" s="113"/>
      <c r="BN234" s="113"/>
      <c r="BO234" s="113"/>
      <c r="BP234" s="113"/>
      <c r="BQ234" s="113"/>
      <c r="BR234" s="113" t="s">
        <v>215</v>
      </c>
    </row>
    <row r="235" spans="1:70" x14ac:dyDescent="0.25">
      <c r="A235" s="1709">
        <f t="shared" si="71"/>
        <v>0</v>
      </c>
      <c r="B235" s="1709">
        <f t="shared" si="68"/>
        <v>10049017</v>
      </c>
      <c r="C235" s="1049">
        <v>49</v>
      </c>
      <c r="D235" s="1797" t="s">
        <v>447</v>
      </c>
      <c r="E235" s="1049">
        <v>17</v>
      </c>
      <c r="F235" s="1057" t="s">
        <v>4309</v>
      </c>
      <c r="G235" s="1049"/>
      <c r="H235" s="1058" t="s">
        <v>345</v>
      </c>
      <c r="I235" s="1059" t="s">
        <v>4411</v>
      </c>
      <c r="J235" s="1058"/>
      <c r="K235" s="1059" t="s">
        <v>4412</v>
      </c>
      <c r="L235" s="979">
        <f t="shared" si="75"/>
        <v>0</v>
      </c>
      <c r="M235" s="979">
        <f t="shared" si="76"/>
        <v>0</v>
      </c>
      <c r="N235" s="1724">
        <f t="shared" si="77"/>
        <v>0</v>
      </c>
      <c r="O235" s="979"/>
      <c r="P235" s="979"/>
      <c r="Q235" s="979"/>
      <c r="R235" s="979"/>
      <c r="S235" s="979"/>
      <c r="T235" s="979"/>
      <c r="U235" s="979"/>
      <c r="V235" s="979"/>
      <c r="W235" s="979"/>
      <c r="X235" s="979"/>
      <c r="Y235" s="1060"/>
      <c r="Z235" s="1060" t="str">
        <f t="shared" si="78"/>
        <v>Cap.2 Pct.7: Daca salariile si indemniz. (Col.10) &gt; 0 atunci nr. mediu de salariati (Col.11) &gt; 0 si invers, pentru fiecare rand (Rd.1 la Rd.n).</v>
      </c>
      <c r="AA235" s="2205">
        <f t="shared" si="69"/>
        <v>1</v>
      </c>
      <c r="AB235" s="3036">
        <f t="shared" si="70"/>
        <v>49</v>
      </c>
      <c r="AT235" s="133" t="s">
        <v>143</v>
      </c>
      <c r="AU235" s="1415" t="s">
        <v>1235</v>
      </c>
      <c r="AV235" s="128">
        <v>2</v>
      </c>
      <c r="AW235" s="129">
        <v>71</v>
      </c>
      <c r="AX235" s="136">
        <v>23</v>
      </c>
      <c r="AY235" s="189" t="s">
        <v>215</v>
      </c>
      <c r="AZ235" s="189" t="s">
        <v>215</v>
      </c>
      <c r="BA235" s="205">
        <f>IF(Chestionar!M235="",0,Chestionar!M235)</f>
        <v>0</v>
      </c>
      <c r="BB235" s="205">
        <f>IF(Chestionar!N235="",0,Chestionar!N235)</f>
        <v>0</v>
      </c>
      <c r="BC235" s="205">
        <f>IF(Chestionar!O235="",0,Chestionar!O235)</f>
        <v>0</v>
      </c>
      <c r="BD235" s="158">
        <f>IF(Chestionar!P235="",0,Chestionar!P235)</f>
        <v>0</v>
      </c>
      <c r="BE235" s="113"/>
      <c r="BF235" s="113"/>
      <c r="BG235" s="113"/>
      <c r="BH235" s="113"/>
      <c r="BI235" s="113"/>
      <c r="BJ235" s="113"/>
      <c r="BK235" s="113"/>
      <c r="BL235" s="113"/>
      <c r="BM235" s="113"/>
      <c r="BN235" s="113"/>
      <c r="BO235" s="113"/>
      <c r="BP235" s="113"/>
      <c r="BQ235" s="113"/>
      <c r="BR235" s="113" t="s">
        <v>215</v>
      </c>
    </row>
    <row r="236" spans="1:70" x14ac:dyDescent="0.25">
      <c r="A236" s="1709">
        <f t="shared" si="71"/>
        <v>0</v>
      </c>
      <c r="B236" s="1709">
        <f t="shared" si="68"/>
        <v>10049018</v>
      </c>
      <c r="C236" s="1049">
        <v>49</v>
      </c>
      <c r="D236" s="1797" t="s">
        <v>447</v>
      </c>
      <c r="E236" s="1049">
        <v>18</v>
      </c>
      <c r="F236" s="1057" t="s">
        <v>4309</v>
      </c>
      <c r="G236" s="1049"/>
      <c r="H236" s="1058" t="s">
        <v>345</v>
      </c>
      <c r="I236" s="1059" t="s">
        <v>4413</v>
      </c>
      <c r="J236" s="1058"/>
      <c r="K236" s="1059" t="s">
        <v>4414</v>
      </c>
      <c r="L236" s="979">
        <f t="shared" si="75"/>
        <v>0</v>
      </c>
      <c r="M236" s="979">
        <f t="shared" si="76"/>
        <v>0</v>
      </c>
      <c r="N236" s="1724">
        <f t="shared" si="77"/>
        <v>0</v>
      </c>
      <c r="O236" s="979"/>
      <c r="P236" s="979"/>
      <c r="Q236" s="979"/>
      <c r="R236" s="979"/>
      <c r="S236" s="979"/>
      <c r="T236" s="979"/>
      <c r="U236" s="979"/>
      <c r="V236" s="979"/>
      <c r="W236" s="979"/>
      <c r="X236" s="979"/>
      <c r="Y236" s="1060"/>
      <c r="Z236" s="1060" t="str">
        <f t="shared" si="78"/>
        <v>Cap.2 Pct.7: Daca salariile si indemniz. (Col.10) &gt; 0 atunci nr. mediu de salariati (Col.11) &gt; 0 si invers, pentru fiecare rand (Rd.1 la Rd.n).</v>
      </c>
      <c r="AA236" s="2205">
        <f t="shared" si="69"/>
        <v>1</v>
      </c>
      <c r="AB236" s="3036">
        <f t="shared" si="70"/>
        <v>49</v>
      </c>
      <c r="AT236" s="133" t="s">
        <v>144</v>
      </c>
      <c r="AU236" s="1415" t="s">
        <v>1235</v>
      </c>
      <c r="AV236" s="128">
        <v>2</v>
      </c>
      <c r="AW236" s="129">
        <v>71</v>
      </c>
      <c r="AX236" s="136">
        <v>24</v>
      </c>
      <c r="AY236" s="189" t="s">
        <v>215</v>
      </c>
      <c r="AZ236" s="189" t="s">
        <v>215</v>
      </c>
      <c r="BA236" s="205">
        <f>IF(Chestionar!M236="",0,Chestionar!M236)</f>
        <v>0</v>
      </c>
      <c r="BB236" s="205">
        <f>IF(Chestionar!N236="",0,Chestionar!N236)</f>
        <v>0</v>
      </c>
      <c r="BC236" s="205">
        <f>IF(Chestionar!O236="",0,Chestionar!O236)</f>
        <v>0</v>
      </c>
      <c r="BD236" s="158">
        <f>IF(Chestionar!P236="",0,Chestionar!P236)</f>
        <v>0</v>
      </c>
      <c r="BE236" s="113"/>
      <c r="BF236" s="113"/>
      <c r="BG236" s="113"/>
      <c r="BH236" s="113"/>
      <c r="BI236" s="113"/>
      <c r="BJ236" s="113"/>
      <c r="BK236" s="113"/>
      <c r="BL236" s="113"/>
      <c r="BM236" s="113"/>
      <c r="BN236" s="113"/>
      <c r="BO236" s="113"/>
      <c r="BP236" s="113"/>
      <c r="BQ236" s="113"/>
      <c r="BR236" s="113" t="s">
        <v>215</v>
      </c>
    </row>
    <row r="237" spans="1:70" x14ac:dyDescent="0.25">
      <c r="A237" s="1709">
        <f t="shared" si="71"/>
        <v>0</v>
      </c>
      <c r="B237" s="1709">
        <f t="shared" si="68"/>
        <v>10049019</v>
      </c>
      <c r="C237" s="1049">
        <v>49</v>
      </c>
      <c r="D237" s="1797" t="s">
        <v>447</v>
      </c>
      <c r="E237" s="1049">
        <v>19</v>
      </c>
      <c r="F237" s="1057" t="s">
        <v>4309</v>
      </c>
      <c r="G237" s="1049"/>
      <c r="H237" s="1058" t="s">
        <v>345</v>
      </c>
      <c r="I237" s="1059" t="s">
        <v>4415</v>
      </c>
      <c r="J237" s="1058"/>
      <c r="K237" s="1059" t="s">
        <v>4416</v>
      </c>
      <c r="L237" s="979">
        <f t="shared" si="75"/>
        <v>0</v>
      </c>
      <c r="M237" s="979">
        <f t="shared" si="76"/>
        <v>0</v>
      </c>
      <c r="N237" s="1724">
        <f t="shared" si="77"/>
        <v>0</v>
      </c>
      <c r="O237" s="979"/>
      <c r="P237" s="979"/>
      <c r="Q237" s="979"/>
      <c r="R237" s="979"/>
      <c r="S237" s="979"/>
      <c r="T237" s="979"/>
      <c r="U237" s="979"/>
      <c r="V237" s="979"/>
      <c r="W237" s="979"/>
      <c r="X237" s="979"/>
      <c r="Y237" s="1060"/>
      <c r="Z237" s="1060" t="str">
        <f t="shared" si="78"/>
        <v>Cap.2 Pct.7: Daca salariile si indemniz. (Col.10) &gt; 0 atunci nr. mediu de salariati (Col.11) &gt; 0 si invers, pentru fiecare rand (Rd.1 la Rd.n).</v>
      </c>
      <c r="AA237" s="2205">
        <f t="shared" si="69"/>
        <v>1</v>
      </c>
      <c r="AB237" s="3036">
        <f t="shared" si="70"/>
        <v>49</v>
      </c>
      <c r="AT237" s="133" t="s">
        <v>145</v>
      </c>
      <c r="AU237" s="1415" t="s">
        <v>1235</v>
      </c>
      <c r="AV237" s="128">
        <v>2</v>
      </c>
      <c r="AW237" s="129">
        <v>71</v>
      </c>
      <c r="AX237" s="136">
        <v>25</v>
      </c>
      <c r="AY237" s="189" t="s">
        <v>215</v>
      </c>
      <c r="AZ237" s="189" t="s">
        <v>215</v>
      </c>
      <c r="BA237" s="205">
        <f>IF(Chestionar!M237="",0,Chestionar!M237)</f>
        <v>0</v>
      </c>
      <c r="BB237" s="205">
        <f>IF(Chestionar!N237="",0,Chestionar!N237)</f>
        <v>0</v>
      </c>
      <c r="BC237" s="205">
        <f>IF(Chestionar!O237="",0,Chestionar!O237)</f>
        <v>0</v>
      </c>
      <c r="BD237" s="158">
        <f>IF(Chestionar!P237="",0,Chestionar!P237)</f>
        <v>0</v>
      </c>
      <c r="BE237" s="113"/>
      <c r="BF237" s="113"/>
      <c r="BG237" s="113"/>
      <c r="BH237" s="113"/>
      <c r="BI237" s="113"/>
      <c r="BJ237" s="113"/>
      <c r="BK237" s="113"/>
      <c r="BL237" s="113"/>
      <c r="BM237" s="113"/>
      <c r="BN237" s="113"/>
      <c r="BO237" s="113"/>
      <c r="BP237" s="113"/>
      <c r="BQ237" s="113"/>
      <c r="BR237" s="113" t="s">
        <v>215</v>
      </c>
    </row>
    <row r="238" spans="1:70" x14ac:dyDescent="0.25">
      <c r="A238" s="1709">
        <f t="shared" si="71"/>
        <v>0</v>
      </c>
      <c r="B238" s="1709">
        <f t="shared" si="68"/>
        <v>10049020</v>
      </c>
      <c r="C238" s="1049">
        <v>49</v>
      </c>
      <c r="D238" s="1797" t="s">
        <v>447</v>
      </c>
      <c r="E238" s="1049">
        <v>20</v>
      </c>
      <c r="F238" s="1057" t="s">
        <v>4309</v>
      </c>
      <c r="G238" s="1049"/>
      <c r="H238" s="1058" t="s">
        <v>345</v>
      </c>
      <c r="I238" s="1059" t="s">
        <v>4417</v>
      </c>
      <c r="J238" s="1058"/>
      <c r="K238" s="1059" t="s">
        <v>4418</v>
      </c>
      <c r="L238" s="979">
        <f t="shared" si="75"/>
        <v>0</v>
      </c>
      <c r="M238" s="979">
        <f t="shared" si="76"/>
        <v>0</v>
      </c>
      <c r="N238" s="1724">
        <f t="shared" si="77"/>
        <v>0</v>
      </c>
      <c r="O238" s="979"/>
      <c r="P238" s="979"/>
      <c r="Q238" s="979"/>
      <c r="R238" s="979"/>
      <c r="S238" s="979"/>
      <c r="T238" s="979"/>
      <c r="U238" s="979"/>
      <c r="V238" s="979"/>
      <c r="W238" s="979"/>
      <c r="X238" s="979"/>
      <c r="Y238" s="1060"/>
      <c r="Z238" s="1060" t="str">
        <f t="shared" si="78"/>
        <v>Cap.2 Pct.7: Daca salariile si indemniz. (Col.10) &gt; 0 atunci nr. mediu de salariati (Col.11) &gt; 0 si invers, pentru fiecare rand (Rd.1 la Rd.n).</v>
      </c>
      <c r="AA238" s="2205">
        <f t="shared" si="69"/>
        <v>1</v>
      </c>
      <c r="AB238" s="3036">
        <f t="shared" si="70"/>
        <v>49</v>
      </c>
      <c r="AT238" s="133" t="s">
        <v>146</v>
      </c>
      <c r="AU238" s="1415" t="s">
        <v>1235</v>
      </c>
      <c r="AV238" s="128">
        <v>2</v>
      </c>
      <c r="AW238" s="129">
        <v>71</v>
      </c>
      <c r="AX238" s="136">
        <v>26</v>
      </c>
      <c r="AY238" s="189" t="s">
        <v>215</v>
      </c>
      <c r="AZ238" s="189" t="s">
        <v>215</v>
      </c>
      <c r="BA238" s="205">
        <f>IF(Chestionar!M238="",0,Chestionar!M238)</f>
        <v>0</v>
      </c>
      <c r="BB238" s="205">
        <f>IF(Chestionar!N238="",0,Chestionar!N238)</f>
        <v>0</v>
      </c>
      <c r="BC238" s="205">
        <f>IF(Chestionar!O238="",0,Chestionar!O238)</f>
        <v>0</v>
      </c>
      <c r="BD238" s="158">
        <f>IF(Chestionar!P238="",0,Chestionar!P238)</f>
        <v>0</v>
      </c>
      <c r="BE238" s="113"/>
      <c r="BF238" s="113"/>
      <c r="BG238" s="113"/>
      <c r="BH238" s="113"/>
      <c r="BI238" s="113"/>
      <c r="BJ238" s="113"/>
      <c r="BK238" s="113"/>
      <c r="BL238" s="113"/>
      <c r="BM238" s="113"/>
      <c r="BN238" s="113"/>
      <c r="BO238" s="113"/>
      <c r="BP238" s="113"/>
      <c r="BQ238" s="113"/>
      <c r="BR238" s="113" t="s">
        <v>215</v>
      </c>
    </row>
    <row r="239" spans="1:70" x14ac:dyDescent="0.25">
      <c r="A239" s="1709">
        <f t="shared" si="71"/>
        <v>0</v>
      </c>
      <c r="B239" s="1709">
        <f t="shared" si="68"/>
        <v>10049021</v>
      </c>
      <c r="C239" s="1049">
        <v>49</v>
      </c>
      <c r="D239" s="1797" t="s">
        <v>447</v>
      </c>
      <c r="E239" s="1049">
        <v>21</v>
      </c>
      <c r="F239" s="1057" t="s">
        <v>4309</v>
      </c>
      <c r="G239" s="1049"/>
      <c r="H239" s="1058" t="s">
        <v>345</v>
      </c>
      <c r="I239" s="1059" t="s">
        <v>4419</v>
      </c>
      <c r="J239" s="1058"/>
      <c r="K239" s="1059" t="s">
        <v>4420</v>
      </c>
      <c r="L239" s="979">
        <f t="shared" si="75"/>
        <v>0</v>
      </c>
      <c r="M239" s="979">
        <f t="shared" si="76"/>
        <v>0</v>
      </c>
      <c r="N239" s="1724">
        <f t="shared" si="77"/>
        <v>0</v>
      </c>
      <c r="O239" s="979"/>
      <c r="P239" s="979"/>
      <c r="Q239" s="979"/>
      <c r="R239" s="979"/>
      <c r="S239" s="979"/>
      <c r="T239" s="979"/>
      <c r="U239" s="979"/>
      <c r="V239" s="979"/>
      <c r="W239" s="979"/>
      <c r="X239" s="979"/>
      <c r="Y239" s="1060"/>
      <c r="Z239" s="1060" t="str">
        <f t="shared" si="78"/>
        <v>Cap.2 Pct.7: Daca salariile si indemniz. (Col.10) &gt; 0 atunci nr. mediu de salariati (Col.11) &gt; 0 si invers, pentru fiecare rand (Rd.1 la Rd.n).</v>
      </c>
      <c r="AA239" s="2205">
        <f t="shared" si="69"/>
        <v>1</v>
      </c>
      <c r="AB239" s="3036">
        <f t="shared" si="70"/>
        <v>49</v>
      </c>
      <c r="AT239" s="133" t="s">
        <v>147</v>
      </c>
      <c r="AU239" s="1415" t="s">
        <v>1235</v>
      </c>
      <c r="AV239" s="128">
        <v>2</v>
      </c>
      <c r="AW239" s="129">
        <v>71</v>
      </c>
      <c r="AX239" s="136">
        <v>27</v>
      </c>
      <c r="AY239" s="189" t="s">
        <v>215</v>
      </c>
      <c r="AZ239" s="189" t="s">
        <v>215</v>
      </c>
      <c r="BA239" s="205">
        <f>IF(Chestionar!M239="",0,Chestionar!M239)</f>
        <v>0</v>
      </c>
      <c r="BB239" s="205">
        <f>IF(Chestionar!N239="",0,Chestionar!N239)</f>
        <v>0</v>
      </c>
      <c r="BC239" s="205">
        <f>IF(Chestionar!O239="",0,Chestionar!O239)</f>
        <v>0</v>
      </c>
      <c r="BD239" s="158">
        <f>IF(Chestionar!P239="",0,Chestionar!P239)</f>
        <v>0</v>
      </c>
      <c r="BE239" s="113"/>
      <c r="BF239" s="113"/>
      <c r="BG239" s="113"/>
      <c r="BH239" s="113"/>
      <c r="BI239" s="113"/>
      <c r="BJ239" s="113"/>
      <c r="BK239" s="113"/>
      <c r="BL239" s="113"/>
      <c r="BM239" s="113"/>
      <c r="BN239" s="113"/>
      <c r="BO239" s="113"/>
      <c r="BP239" s="113"/>
      <c r="BQ239" s="113"/>
      <c r="BR239" s="113" t="s">
        <v>215</v>
      </c>
    </row>
    <row r="240" spans="1:70" x14ac:dyDescent="0.25">
      <c r="A240" s="1709">
        <f t="shared" si="71"/>
        <v>0</v>
      </c>
      <c r="B240" s="1709">
        <f t="shared" si="68"/>
        <v>10049022</v>
      </c>
      <c r="C240" s="1049">
        <v>49</v>
      </c>
      <c r="D240" s="1797" t="s">
        <v>447</v>
      </c>
      <c r="E240" s="1049">
        <v>22</v>
      </c>
      <c r="F240" s="1057" t="s">
        <v>4309</v>
      </c>
      <c r="G240" s="1049"/>
      <c r="H240" s="1058" t="s">
        <v>345</v>
      </c>
      <c r="I240" s="1059" t="s">
        <v>4421</v>
      </c>
      <c r="J240" s="1058"/>
      <c r="K240" s="1059" t="s">
        <v>4422</v>
      </c>
      <c r="L240" s="979">
        <f t="shared" si="75"/>
        <v>0</v>
      </c>
      <c r="M240" s="979">
        <f t="shared" si="76"/>
        <v>0</v>
      </c>
      <c r="N240" s="1724">
        <f t="shared" si="77"/>
        <v>0</v>
      </c>
      <c r="O240" s="979"/>
      <c r="P240" s="979"/>
      <c r="Q240" s="979"/>
      <c r="R240" s="979"/>
      <c r="S240" s="979"/>
      <c r="T240" s="979"/>
      <c r="U240" s="979"/>
      <c r="V240" s="979"/>
      <c r="W240" s="979"/>
      <c r="X240" s="979"/>
      <c r="Y240" s="1060"/>
      <c r="Z240" s="1060" t="str">
        <f t="shared" si="78"/>
        <v>Cap.2 Pct.7: Daca salariile si indemniz. (Col.10) &gt; 0 atunci nr. mediu de salariati (Col.11) &gt; 0 si invers, pentru fiecare rand (Rd.1 la Rd.n).</v>
      </c>
      <c r="AA240" s="2205">
        <f t="shared" si="69"/>
        <v>1</v>
      </c>
      <c r="AB240" s="3036">
        <f t="shared" si="70"/>
        <v>49</v>
      </c>
      <c r="AT240" s="133" t="s">
        <v>148</v>
      </c>
      <c r="AU240" s="1415" t="s">
        <v>1235</v>
      </c>
      <c r="AV240" s="128">
        <v>2</v>
      </c>
      <c r="AW240" s="129">
        <v>71</v>
      </c>
      <c r="AX240" s="136">
        <v>28</v>
      </c>
      <c r="AY240" s="189" t="s">
        <v>215</v>
      </c>
      <c r="AZ240" s="189" t="s">
        <v>215</v>
      </c>
      <c r="BA240" s="205">
        <f>IF(Chestionar!M240="",0,Chestionar!M240)</f>
        <v>0</v>
      </c>
      <c r="BB240" s="205">
        <f>IF(Chestionar!N240="",0,Chestionar!N240)</f>
        <v>0</v>
      </c>
      <c r="BC240" s="205">
        <f>IF(Chestionar!O240="",0,Chestionar!O240)</f>
        <v>0</v>
      </c>
      <c r="BD240" s="158">
        <f>IF(Chestionar!P240="",0,Chestionar!P240)</f>
        <v>0</v>
      </c>
      <c r="BE240" s="113"/>
      <c r="BF240" s="113"/>
      <c r="BG240" s="113"/>
      <c r="BH240" s="113"/>
      <c r="BI240" s="113"/>
      <c r="BJ240" s="113"/>
      <c r="BK240" s="113"/>
      <c r="BL240" s="113"/>
      <c r="BM240" s="113"/>
      <c r="BN240" s="113"/>
      <c r="BO240" s="113"/>
      <c r="BP240" s="113"/>
      <c r="BQ240" s="113"/>
      <c r="BR240" s="113" t="s">
        <v>215</v>
      </c>
    </row>
    <row r="241" spans="1:70" x14ac:dyDescent="0.25">
      <c r="A241" s="1709">
        <f t="shared" si="71"/>
        <v>0</v>
      </c>
      <c r="B241" s="1709">
        <f t="shared" si="68"/>
        <v>10049023</v>
      </c>
      <c r="C241" s="1049">
        <v>49</v>
      </c>
      <c r="D241" s="1797" t="s">
        <v>447</v>
      </c>
      <c r="E241" s="1049">
        <v>23</v>
      </c>
      <c r="F241" s="1057" t="s">
        <v>4309</v>
      </c>
      <c r="G241" s="1049"/>
      <c r="H241" s="1058" t="s">
        <v>345</v>
      </c>
      <c r="I241" s="1059" t="s">
        <v>4423</v>
      </c>
      <c r="J241" s="1058"/>
      <c r="K241" s="1059" t="s">
        <v>4424</v>
      </c>
      <c r="L241" s="979">
        <f t="shared" si="75"/>
        <v>0</v>
      </c>
      <c r="M241" s="979">
        <f t="shared" si="76"/>
        <v>0</v>
      </c>
      <c r="N241" s="1724">
        <f t="shared" si="77"/>
        <v>0</v>
      </c>
      <c r="O241" s="979"/>
      <c r="P241" s="979"/>
      <c r="Q241" s="979"/>
      <c r="R241" s="979"/>
      <c r="S241" s="979"/>
      <c r="T241" s="979"/>
      <c r="U241" s="979"/>
      <c r="V241" s="979"/>
      <c r="W241" s="979"/>
      <c r="X241" s="979"/>
      <c r="Y241" s="1060"/>
      <c r="Z241" s="1060" t="str">
        <f t="shared" si="78"/>
        <v>Cap.2 Pct.7: Daca salariile si indemniz. (Col.10) &gt; 0 atunci nr. mediu de salariati (Col.11) &gt; 0 si invers, pentru fiecare rand (Rd.1 la Rd.n).</v>
      </c>
      <c r="AA241" s="2205">
        <f t="shared" si="69"/>
        <v>1</v>
      </c>
      <c r="AB241" s="3036">
        <f t="shared" si="70"/>
        <v>49</v>
      </c>
      <c r="AT241" s="133" t="s">
        <v>149</v>
      </c>
      <c r="AU241" s="1415" t="s">
        <v>1235</v>
      </c>
      <c r="AV241" s="128">
        <v>2</v>
      </c>
      <c r="AW241" s="129">
        <v>71</v>
      </c>
      <c r="AX241" s="136">
        <v>29</v>
      </c>
      <c r="AY241" s="189" t="s">
        <v>215</v>
      </c>
      <c r="AZ241" s="189" t="s">
        <v>215</v>
      </c>
      <c r="BA241" s="205">
        <f>IF(Chestionar!M241="",0,Chestionar!M241)</f>
        <v>0</v>
      </c>
      <c r="BB241" s="205">
        <f>IF(Chestionar!N241="",0,Chestionar!N241)</f>
        <v>0</v>
      </c>
      <c r="BC241" s="205">
        <f>IF(Chestionar!O241="",0,Chestionar!O241)</f>
        <v>0</v>
      </c>
      <c r="BD241" s="158">
        <f>IF(Chestionar!P241="",0,Chestionar!P241)</f>
        <v>0</v>
      </c>
      <c r="BE241" s="113"/>
      <c r="BF241" s="113"/>
      <c r="BG241" s="113"/>
      <c r="BH241" s="113"/>
      <c r="BI241" s="113"/>
      <c r="BJ241" s="113"/>
      <c r="BK241" s="113"/>
      <c r="BL241" s="113"/>
      <c r="BM241" s="113"/>
      <c r="BN241" s="113"/>
      <c r="BO241" s="113"/>
      <c r="BP241" s="113"/>
      <c r="BQ241" s="113"/>
      <c r="BR241" s="113" t="s">
        <v>215</v>
      </c>
    </row>
    <row r="242" spans="1:70" x14ac:dyDescent="0.25">
      <c r="A242" s="1709">
        <f t="shared" si="71"/>
        <v>0</v>
      </c>
      <c r="B242" s="1709">
        <f t="shared" si="68"/>
        <v>10049024</v>
      </c>
      <c r="C242" s="1049">
        <v>49</v>
      </c>
      <c r="D242" s="1797" t="s">
        <v>447</v>
      </c>
      <c r="E242" s="1049">
        <v>24</v>
      </c>
      <c r="F242" s="1057" t="s">
        <v>4309</v>
      </c>
      <c r="G242" s="1049"/>
      <c r="H242" s="1058" t="s">
        <v>345</v>
      </c>
      <c r="I242" s="1059" t="s">
        <v>4425</v>
      </c>
      <c r="J242" s="1058"/>
      <c r="K242" s="1059" t="s">
        <v>4426</v>
      </c>
      <c r="L242" s="979">
        <f t="shared" si="75"/>
        <v>0</v>
      </c>
      <c r="M242" s="979">
        <f t="shared" si="76"/>
        <v>0</v>
      </c>
      <c r="N242" s="1724">
        <f t="shared" si="77"/>
        <v>0</v>
      </c>
      <c r="O242" s="979"/>
      <c r="P242" s="979"/>
      <c r="Q242" s="979"/>
      <c r="R242" s="979"/>
      <c r="S242" s="979"/>
      <c r="T242" s="979"/>
      <c r="U242" s="979"/>
      <c r="V242" s="979"/>
      <c r="W242" s="979"/>
      <c r="X242" s="979"/>
      <c r="Y242" s="1060"/>
      <c r="Z242" s="1060" t="str">
        <f t="shared" si="78"/>
        <v>Cap.2 Pct.7: Daca salariile si indemniz. (Col.10) &gt; 0 atunci nr. mediu de salariati (Col.11) &gt; 0 si invers, pentru fiecare rand (Rd.1 la Rd.n).</v>
      </c>
      <c r="AA242" s="2205">
        <f t="shared" si="69"/>
        <v>1</v>
      </c>
      <c r="AB242" s="3036">
        <f t="shared" si="70"/>
        <v>49</v>
      </c>
      <c r="AT242" s="133" t="s">
        <v>150</v>
      </c>
      <c r="AU242" s="1415" t="s">
        <v>1235</v>
      </c>
      <c r="AV242" s="128">
        <v>2</v>
      </c>
      <c r="AW242" s="129">
        <v>71</v>
      </c>
      <c r="AX242" s="136">
        <v>30</v>
      </c>
      <c r="AY242" s="189" t="s">
        <v>215</v>
      </c>
      <c r="AZ242" s="189" t="s">
        <v>215</v>
      </c>
      <c r="BA242" s="205">
        <f>IF(Chestionar!M242="",0,Chestionar!M242)</f>
        <v>0</v>
      </c>
      <c r="BB242" s="205">
        <f>IF(Chestionar!N242="",0,Chestionar!N242)</f>
        <v>0</v>
      </c>
      <c r="BC242" s="205">
        <f>IF(Chestionar!O242="",0,Chestionar!O242)</f>
        <v>0</v>
      </c>
      <c r="BD242" s="158">
        <f>IF(Chestionar!P242="",0,Chestionar!P242)</f>
        <v>0</v>
      </c>
      <c r="BE242" s="113"/>
      <c r="BF242" s="113"/>
      <c r="BG242" s="113"/>
      <c r="BH242" s="113"/>
      <c r="BI242" s="113"/>
      <c r="BJ242" s="113"/>
      <c r="BK242" s="113"/>
      <c r="BL242" s="113"/>
      <c r="BM242" s="113"/>
      <c r="BN242" s="113"/>
      <c r="BO242" s="113"/>
      <c r="BP242" s="113"/>
      <c r="BQ242" s="113"/>
      <c r="BR242" s="113" t="s">
        <v>215</v>
      </c>
    </row>
    <row r="243" spans="1:70" x14ac:dyDescent="0.25">
      <c r="A243" s="1709">
        <f t="shared" si="71"/>
        <v>0</v>
      </c>
      <c r="B243" s="1709">
        <f t="shared" si="68"/>
        <v>10049025</v>
      </c>
      <c r="C243" s="1049">
        <v>49</v>
      </c>
      <c r="D243" s="1797" t="s">
        <v>447</v>
      </c>
      <c r="E243" s="1049">
        <v>25</v>
      </c>
      <c r="F243" s="1057" t="s">
        <v>4309</v>
      </c>
      <c r="G243" s="1049"/>
      <c r="H243" s="1058" t="s">
        <v>345</v>
      </c>
      <c r="I243" s="1059" t="s">
        <v>4427</v>
      </c>
      <c r="J243" s="1058"/>
      <c r="K243" s="1059" t="s">
        <v>4428</v>
      </c>
      <c r="L243" s="979">
        <f t="shared" si="75"/>
        <v>0</v>
      </c>
      <c r="M243" s="979">
        <f t="shared" si="76"/>
        <v>0</v>
      </c>
      <c r="N243" s="1724">
        <f t="shared" si="77"/>
        <v>0</v>
      </c>
      <c r="O243" s="979"/>
      <c r="P243" s="979"/>
      <c r="Q243" s="979"/>
      <c r="R243" s="979"/>
      <c r="S243" s="979"/>
      <c r="T243" s="979"/>
      <c r="U243" s="979"/>
      <c r="V243" s="979"/>
      <c r="W243" s="979"/>
      <c r="X243" s="979"/>
      <c r="Y243" s="1060"/>
      <c r="Z243" s="1060" t="str">
        <f t="shared" si="78"/>
        <v>Cap.2 Pct.7: Daca salariile si indemniz. (Col.10) &gt; 0 atunci nr. mediu de salariati (Col.11) &gt; 0 si invers, pentru fiecare rand (Rd.1 la Rd.n).</v>
      </c>
      <c r="AA243" s="2205">
        <f t="shared" si="69"/>
        <v>1</v>
      </c>
      <c r="AB243" s="3036">
        <f t="shared" si="70"/>
        <v>49</v>
      </c>
      <c r="AT243" s="133" t="s">
        <v>151</v>
      </c>
      <c r="AU243" s="1415" t="s">
        <v>1235</v>
      </c>
      <c r="AV243" s="128">
        <v>2</v>
      </c>
      <c r="AW243" s="129">
        <v>71</v>
      </c>
      <c r="AX243" s="136">
        <v>31</v>
      </c>
      <c r="AY243" s="189" t="s">
        <v>215</v>
      </c>
      <c r="AZ243" s="189" t="s">
        <v>215</v>
      </c>
      <c r="BA243" s="205">
        <f>IF(Chestionar!M243="",0,Chestionar!M243)</f>
        <v>0</v>
      </c>
      <c r="BB243" s="205">
        <f>IF(Chestionar!N243="",0,Chestionar!N243)</f>
        <v>0</v>
      </c>
      <c r="BC243" s="205">
        <f>IF(Chestionar!O243="",0,Chestionar!O243)</f>
        <v>0</v>
      </c>
      <c r="BD243" s="158">
        <f>IF(Chestionar!P243="",0,Chestionar!P243)</f>
        <v>0</v>
      </c>
      <c r="BE243" s="113"/>
      <c r="BF243" s="113"/>
      <c r="BG243" s="113"/>
      <c r="BH243" s="113"/>
      <c r="BI243" s="113"/>
      <c r="BJ243" s="113"/>
      <c r="BK243" s="113"/>
      <c r="BL243" s="113"/>
      <c r="BM243" s="113"/>
      <c r="BN243" s="113"/>
      <c r="BO243" s="113"/>
      <c r="BP243" s="113"/>
      <c r="BQ243" s="113"/>
      <c r="BR243" s="113" t="s">
        <v>215</v>
      </c>
    </row>
    <row r="244" spans="1:70" x14ac:dyDescent="0.25">
      <c r="A244" s="1709">
        <f t="shared" si="71"/>
        <v>0</v>
      </c>
      <c r="B244" s="1709">
        <f t="shared" si="68"/>
        <v>10049026</v>
      </c>
      <c r="C244" s="1049">
        <v>49</v>
      </c>
      <c r="D244" s="1797" t="s">
        <v>447</v>
      </c>
      <c r="E244" s="1049">
        <v>26</v>
      </c>
      <c r="F244" s="1057" t="s">
        <v>4309</v>
      </c>
      <c r="G244" s="1049"/>
      <c r="H244" s="1058" t="s">
        <v>345</v>
      </c>
      <c r="I244" s="1059" t="s">
        <v>4429</v>
      </c>
      <c r="J244" s="1058"/>
      <c r="K244" s="1059" t="s">
        <v>4430</v>
      </c>
      <c r="L244" s="979">
        <f t="shared" si="75"/>
        <v>0</v>
      </c>
      <c r="M244" s="979">
        <f t="shared" si="76"/>
        <v>0</v>
      </c>
      <c r="N244" s="1724">
        <f t="shared" si="77"/>
        <v>0</v>
      </c>
      <c r="O244" s="979"/>
      <c r="P244" s="979"/>
      <c r="Q244" s="979"/>
      <c r="R244" s="979"/>
      <c r="S244" s="979"/>
      <c r="T244" s="979"/>
      <c r="U244" s="979"/>
      <c r="V244" s="979"/>
      <c r="W244" s="979"/>
      <c r="X244" s="979"/>
      <c r="Y244" s="1060"/>
      <c r="Z244" s="1060" t="str">
        <f t="shared" si="78"/>
        <v>Cap.2 Pct.7: Daca salariile si indemniz. (Col.10) &gt; 0 atunci nr. mediu de salariati (Col.11) &gt; 0 si invers, pentru fiecare rand (Rd.1 la Rd.n).</v>
      </c>
      <c r="AA244" s="2205">
        <f t="shared" si="69"/>
        <v>1</v>
      </c>
      <c r="AB244" s="3036">
        <f t="shared" si="70"/>
        <v>49</v>
      </c>
      <c r="AT244" s="133" t="s">
        <v>152</v>
      </c>
      <c r="AU244" s="1415" t="s">
        <v>1235</v>
      </c>
      <c r="AV244" s="128">
        <v>2</v>
      </c>
      <c r="AW244" s="129">
        <v>71</v>
      </c>
      <c r="AX244" s="136">
        <v>32</v>
      </c>
      <c r="AY244" s="189" t="s">
        <v>215</v>
      </c>
      <c r="AZ244" s="189" t="s">
        <v>215</v>
      </c>
      <c r="BA244" s="205">
        <f>IF(Chestionar!M244="",0,Chestionar!M244)</f>
        <v>0</v>
      </c>
      <c r="BB244" s="205">
        <f>IF(Chestionar!N244="",0,Chestionar!N244)</f>
        <v>0</v>
      </c>
      <c r="BC244" s="205">
        <f>IF(Chestionar!O244="",0,Chestionar!O244)</f>
        <v>0</v>
      </c>
      <c r="BD244" s="158">
        <f>IF(Chestionar!P244="",0,Chestionar!P244)</f>
        <v>0</v>
      </c>
      <c r="BE244" s="113"/>
      <c r="BF244" s="113"/>
      <c r="BG244" s="113"/>
      <c r="BH244" s="113"/>
      <c r="BI244" s="113"/>
      <c r="BJ244" s="113"/>
      <c r="BK244" s="113"/>
      <c r="BL244" s="113"/>
      <c r="BM244" s="113"/>
      <c r="BN244" s="113"/>
      <c r="BO244" s="113"/>
      <c r="BP244" s="113"/>
      <c r="BQ244" s="113"/>
      <c r="BR244" s="113" t="s">
        <v>215</v>
      </c>
    </row>
    <row r="245" spans="1:70" x14ac:dyDescent="0.25">
      <c r="A245" s="1709">
        <f t="shared" si="71"/>
        <v>0</v>
      </c>
      <c r="B245" s="1709">
        <f t="shared" si="68"/>
        <v>10049027</v>
      </c>
      <c r="C245" s="1049">
        <v>49</v>
      </c>
      <c r="D245" s="1797" t="s">
        <v>447</v>
      </c>
      <c r="E245" s="1049">
        <v>27</v>
      </c>
      <c r="F245" s="1057" t="s">
        <v>4309</v>
      </c>
      <c r="G245" s="1049"/>
      <c r="H245" s="1058" t="s">
        <v>345</v>
      </c>
      <c r="I245" s="1059" t="s">
        <v>4431</v>
      </c>
      <c r="J245" s="1058"/>
      <c r="K245" s="1059" t="s">
        <v>4432</v>
      </c>
      <c r="L245" s="979">
        <f t="shared" si="75"/>
        <v>0</v>
      </c>
      <c r="M245" s="979">
        <f t="shared" si="76"/>
        <v>0</v>
      </c>
      <c r="N245" s="1724">
        <f t="shared" si="77"/>
        <v>0</v>
      </c>
      <c r="O245" s="979"/>
      <c r="P245" s="979"/>
      <c r="Q245" s="979"/>
      <c r="R245" s="979"/>
      <c r="S245" s="979"/>
      <c r="T245" s="979"/>
      <c r="U245" s="979"/>
      <c r="V245" s="979"/>
      <c r="W245" s="979"/>
      <c r="X245" s="979"/>
      <c r="Y245" s="1060"/>
      <c r="Z245" s="1060" t="str">
        <f t="shared" si="78"/>
        <v>Cap.2 Pct.7: Daca salariile si indemniz. (Col.10) &gt; 0 atunci nr. mediu de salariati (Col.11) &gt; 0 si invers, pentru fiecare rand (Rd.1 la Rd.n).</v>
      </c>
      <c r="AA245" s="2205">
        <f t="shared" si="69"/>
        <v>1</v>
      </c>
      <c r="AB245" s="3036">
        <f t="shared" si="70"/>
        <v>49</v>
      </c>
      <c r="AT245" s="133" t="s">
        <v>153</v>
      </c>
      <c r="AU245" s="1415" t="s">
        <v>1235</v>
      </c>
      <c r="AV245" s="128">
        <v>2</v>
      </c>
      <c r="AW245" s="129">
        <v>71</v>
      </c>
      <c r="AX245" s="136">
        <v>33</v>
      </c>
      <c r="AY245" s="189" t="s">
        <v>215</v>
      </c>
      <c r="AZ245" s="189" t="s">
        <v>215</v>
      </c>
      <c r="BA245" s="205">
        <f>IF(Chestionar!M245="",0,Chestionar!M245)</f>
        <v>0</v>
      </c>
      <c r="BB245" s="205">
        <f>IF(Chestionar!N245="",0,Chestionar!N245)</f>
        <v>0</v>
      </c>
      <c r="BC245" s="205">
        <f>IF(Chestionar!O245="",0,Chestionar!O245)</f>
        <v>0</v>
      </c>
      <c r="BD245" s="158">
        <f>IF(Chestionar!P245="",0,Chestionar!P245)</f>
        <v>0</v>
      </c>
      <c r="BE245" s="113"/>
      <c r="BF245" s="113"/>
      <c r="BG245" s="113"/>
      <c r="BH245" s="113"/>
      <c r="BI245" s="113"/>
      <c r="BJ245" s="113"/>
      <c r="BK245" s="113"/>
      <c r="BL245" s="113"/>
      <c r="BM245" s="113"/>
      <c r="BN245" s="113"/>
      <c r="BO245" s="113"/>
      <c r="BP245" s="113"/>
      <c r="BQ245" s="113"/>
      <c r="BR245" s="113" t="s">
        <v>215</v>
      </c>
    </row>
    <row r="246" spans="1:70" x14ac:dyDescent="0.25">
      <c r="A246" s="1709">
        <f t="shared" si="71"/>
        <v>0</v>
      </c>
      <c r="B246" s="1709">
        <f t="shared" si="68"/>
        <v>10049028</v>
      </c>
      <c r="C246" s="1049">
        <v>49</v>
      </c>
      <c r="D246" s="1797" t="s">
        <v>447</v>
      </c>
      <c r="E246" s="1049">
        <v>28</v>
      </c>
      <c r="F246" s="1057" t="s">
        <v>4309</v>
      </c>
      <c r="G246" s="1049"/>
      <c r="H246" s="1058" t="s">
        <v>345</v>
      </c>
      <c r="I246" s="1059" t="s">
        <v>4433</v>
      </c>
      <c r="J246" s="1058"/>
      <c r="K246" s="1059" t="s">
        <v>4434</v>
      </c>
      <c r="L246" s="979">
        <f t="shared" si="75"/>
        <v>0</v>
      </c>
      <c r="M246" s="979">
        <f t="shared" si="76"/>
        <v>0</v>
      </c>
      <c r="N246" s="1724">
        <f t="shared" si="77"/>
        <v>0</v>
      </c>
      <c r="O246" s="979"/>
      <c r="P246" s="979"/>
      <c r="Q246" s="979"/>
      <c r="R246" s="979"/>
      <c r="S246" s="979"/>
      <c r="T246" s="979"/>
      <c r="U246" s="979"/>
      <c r="V246" s="979"/>
      <c r="W246" s="979"/>
      <c r="X246" s="979"/>
      <c r="Y246" s="1060"/>
      <c r="Z246" s="1060" t="str">
        <f t="shared" si="78"/>
        <v>Cap.2 Pct.7: Daca salariile si indemniz. (Col.10) &gt; 0 atunci nr. mediu de salariati (Col.11) &gt; 0 si invers, pentru fiecare rand (Rd.1 la Rd.n).</v>
      </c>
      <c r="AA246" s="2205">
        <f t="shared" si="69"/>
        <v>1</v>
      </c>
      <c r="AB246" s="3036">
        <f t="shared" si="70"/>
        <v>49</v>
      </c>
      <c r="AT246" s="133" t="s">
        <v>154</v>
      </c>
      <c r="AU246" s="1415" t="s">
        <v>1235</v>
      </c>
      <c r="AV246" s="128">
        <v>2</v>
      </c>
      <c r="AW246" s="129">
        <v>71</v>
      </c>
      <c r="AX246" s="136">
        <v>34</v>
      </c>
      <c r="AY246" s="189" t="s">
        <v>215</v>
      </c>
      <c r="AZ246" s="189" t="s">
        <v>215</v>
      </c>
      <c r="BA246" s="205">
        <f>IF(Chestionar!M246="",0,Chestionar!M246)</f>
        <v>0</v>
      </c>
      <c r="BB246" s="205">
        <f>IF(Chestionar!N246="",0,Chestionar!N246)</f>
        <v>0</v>
      </c>
      <c r="BC246" s="205">
        <f>IF(Chestionar!O246="",0,Chestionar!O246)</f>
        <v>0</v>
      </c>
      <c r="BD246" s="158">
        <f>IF(Chestionar!P246="",0,Chestionar!P246)</f>
        <v>0</v>
      </c>
      <c r="BE246" s="113"/>
      <c r="BF246" s="113"/>
      <c r="BG246" s="113"/>
      <c r="BH246" s="113"/>
      <c r="BI246" s="113"/>
      <c r="BJ246" s="113"/>
      <c r="BK246" s="113"/>
      <c r="BL246" s="113"/>
      <c r="BM246" s="113"/>
      <c r="BN246" s="113"/>
      <c r="BO246" s="113"/>
      <c r="BP246" s="113"/>
      <c r="BQ246" s="113"/>
      <c r="BR246" s="113" t="s">
        <v>215</v>
      </c>
    </row>
    <row r="247" spans="1:70" x14ac:dyDescent="0.25">
      <c r="A247" s="1709">
        <f t="shared" si="71"/>
        <v>0</v>
      </c>
      <c r="B247" s="1709">
        <f t="shared" si="68"/>
        <v>10049029</v>
      </c>
      <c r="C247" s="1049">
        <v>49</v>
      </c>
      <c r="D247" s="1797" t="s">
        <v>447</v>
      </c>
      <c r="E247" s="1049">
        <v>29</v>
      </c>
      <c r="F247" s="1057" t="s">
        <v>4309</v>
      </c>
      <c r="G247" s="1049"/>
      <c r="H247" s="1058" t="s">
        <v>345</v>
      </c>
      <c r="I247" s="1059" t="s">
        <v>4435</v>
      </c>
      <c r="J247" s="1058"/>
      <c r="K247" s="1059" t="s">
        <v>4436</v>
      </c>
      <c r="L247" s="979">
        <f t="shared" si="75"/>
        <v>0</v>
      </c>
      <c r="M247" s="979">
        <f t="shared" si="76"/>
        <v>0</v>
      </c>
      <c r="N247" s="1724">
        <f t="shared" si="77"/>
        <v>0</v>
      </c>
      <c r="O247" s="979"/>
      <c r="P247" s="979"/>
      <c r="Q247" s="979"/>
      <c r="R247" s="979"/>
      <c r="S247" s="979"/>
      <c r="T247" s="979"/>
      <c r="U247" s="979"/>
      <c r="V247" s="979"/>
      <c r="W247" s="979"/>
      <c r="X247" s="979"/>
      <c r="Y247" s="1060"/>
      <c r="Z247" s="1060" t="str">
        <f t="shared" si="78"/>
        <v>Cap.2 Pct.7: Daca salariile si indemniz. (Col.10) &gt; 0 atunci nr. mediu de salariati (Col.11) &gt; 0 si invers, pentru fiecare rand (Rd.1 la Rd.n).</v>
      </c>
      <c r="AA247" s="2205">
        <f t="shared" si="69"/>
        <v>1</v>
      </c>
      <c r="AB247" s="3036">
        <f t="shared" si="70"/>
        <v>49</v>
      </c>
      <c r="AT247" s="133" t="s">
        <v>155</v>
      </c>
      <c r="AU247" s="1415" t="s">
        <v>1235</v>
      </c>
      <c r="AV247" s="128">
        <v>2</v>
      </c>
      <c r="AW247" s="129">
        <v>71</v>
      </c>
      <c r="AX247" s="136">
        <v>35</v>
      </c>
      <c r="AY247" s="189" t="s">
        <v>215</v>
      </c>
      <c r="AZ247" s="189" t="s">
        <v>215</v>
      </c>
      <c r="BA247" s="205">
        <f>IF(Chestionar!M247="",0,Chestionar!M247)</f>
        <v>0</v>
      </c>
      <c r="BB247" s="205">
        <f>IF(Chestionar!N247="",0,Chestionar!N247)</f>
        <v>0</v>
      </c>
      <c r="BC247" s="205">
        <f>IF(Chestionar!O247="",0,Chestionar!O247)</f>
        <v>0</v>
      </c>
      <c r="BD247" s="158">
        <f>IF(Chestionar!P247="",0,Chestionar!P247)</f>
        <v>0</v>
      </c>
      <c r="BE247" s="113"/>
      <c r="BF247" s="113"/>
      <c r="BG247" s="113"/>
      <c r="BH247" s="113"/>
      <c r="BI247" s="113"/>
      <c r="BJ247" s="113"/>
      <c r="BK247" s="113"/>
      <c r="BL247" s="113"/>
      <c r="BM247" s="113"/>
      <c r="BN247" s="113"/>
      <c r="BO247" s="113"/>
      <c r="BP247" s="113"/>
      <c r="BQ247" s="113"/>
      <c r="BR247" s="113" t="s">
        <v>215</v>
      </c>
    </row>
    <row r="248" spans="1:70" x14ac:dyDescent="0.25">
      <c r="A248" s="1710">
        <f t="shared" si="71"/>
        <v>0</v>
      </c>
      <c r="B248" s="1710">
        <f t="shared" si="68"/>
        <v>10049030</v>
      </c>
      <c r="C248" s="1061">
        <v>49</v>
      </c>
      <c r="D248" s="1799" t="s">
        <v>447</v>
      </c>
      <c r="E248" s="1061">
        <v>30</v>
      </c>
      <c r="F248" s="1062" t="s">
        <v>4309</v>
      </c>
      <c r="G248" s="1061"/>
      <c r="H248" s="1063" t="s">
        <v>345</v>
      </c>
      <c r="I248" s="1064" t="s">
        <v>4437</v>
      </c>
      <c r="J248" s="1063"/>
      <c r="K248" s="1064" t="s">
        <v>4438</v>
      </c>
      <c r="L248" s="1065">
        <f t="shared" si="75"/>
        <v>0</v>
      </c>
      <c r="M248" s="1065">
        <f t="shared" si="76"/>
        <v>0</v>
      </c>
      <c r="N248" s="1730">
        <f t="shared" si="77"/>
        <v>0</v>
      </c>
      <c r="O248" s="1065"/>
      <c r="P248" s="1065"/>
      <c r="Q248" s="1065"/>
      <c r="R248" s="1065"/>
      <c r="S248" s="1065"/>
      <c r="T248" s="1065"/>
      <c r="U248" s="1065"/>
      <c r="V248" s="1065"/>
      <c r="W248" s="1065"/>
      <c r="X248" s="1065"/>
      <c r="Y248" s="1066"/>
      <c r="Z248" s="1066" t="str">
        <f t="shared" si="78"/>
        <v>Cap.2 Pct.7: Daca salariile si indemniz. (Col.10) &gt; 0 atunci nr. mediu de salariati (Col.11) &gt; 0 si invers, pentru fiecare rand (Rd.1 la Rd.n).</v>
      </c>
      <c r="AA248" s="2205">
        <f t="shared" si="69"/>
        <v>1</v>
      </c>
      <c r="AB248" s="3036">
        <f t="shared" si="70"/>
        <v>49</v>
      </c>
      <c r="AT248" s="133" t="s">
        <v>156</v>
      </c>
      <c r="AU248" s="1415" t="s">
        <v>1235</v>
      </c>
      <c r="AV248" s="128">
        <v>2</v>
      </c>
      <c r="AW248" s="129">
        <v>71</v>
      </c>
      <c r="AX248" s="136">
        <v>36</v>
      </c>
      <c r="AY248" s="189" t="s">
        <v>215</v>
      </c>
      <c r="AZ248" s="189" t="s">
        <v>215</v>
      </c>
      <c r="BA248" s="205">
        <f>IF(Chestionar!M248="",0,Chestionar!M248)</f>
        <v>0</v>
      </c>
      <c r="BB248" s="205">
        <f>IF(Chestionar!N248="",0,Chestionar!N248)</f>
        <v>0</v>
      </c>
      <c r="BC248" s="205">
        <f>IF(Chestionar!O248="",0,Chestionar!O248)</f>
        <v>0</v>
      </c>
      <c r="BD248" s="158">
        <f>IF(Chestionar!P248="",0,Chestionar!P248)</f>
        <v>0</v>
      </c>
      <c r="BE248" s="113"/>
      <c r="BF248" s="113"/>
      <c r="BG248" s="113"/>
      <c r="BH248" s="113"/>
      <c r="BI248" s="113"/>
      <c r="BJ248" s="113"/>
      <c r="BK248" s="113"/>
      <c r="BL248" s="113"/>
      <c r="BM248" s="113"/>
      <c r="BN248" s="113"/>
      <c r="BO248" s="113"/>
      <c r="BP248" s="113"/>
      <c r="BQ248" s="113"/>
      <c r="BR248" s="113" t="s">
        <v>215</v>
      </c>
    </row>
    <row r="249" spans="1:70" x14ac:dyDescent="0.25">
      <c r="A249" s="1715">
        <f t="shared" si="71"/>
        <v>0</v>
      </c>
      <c r="B249" s="1715">
        <f t="shared" si="68"/>
        <v>10050001</v>
      </c>
      <c r="C249" s="1049">
        <v>50</v>
      </c>
      <c r="D249" s="1804" t="s">
        <v>447</v>
      </c>
      <c r="E249" s="1049">
        <v>1</v>
      </c>
      <c r="F249" s="1057" t="s">
        <v>4309</v>
      </c>
      <c r="G249" s="1049" t="s">
        <v>4439</v>
      </c>
      <c r="H249" s="1058" t="s">
        <v>345</v>
      </c>
      <c r="I249" s="1059" t="s">
        <v>4363</v>
      </c>
      <c r="J249" s="1067" t="s">
        <v>4104</v>
      </c>
      <c r="K249" s="1059" t="s">
        <v>4364</v>
      </c>
      <c r="L249" s="979">
        <f t="shared" ref="L249:L278" si="79">IF(BA182="",0,BA182)</f>
        <v>0</v>
      </c>
      <c r="M249" s="979">
        <f t="shared" ref="M249:M278" si="80">IF(BB182="",0,BB182)</f>
        <v>0</v>
      </c>
      <c r="N249" s="1724">
        <f t="shared" ref="N249:N278" si="81">IF(L249&gt;=M249,0,1)</f>
        <v>0</v>
      </c>
      <c r="O249" s="979"/>
      <c r="P249" s="979"/>
      <c r="Q249" s="979"/>
      <c r="R249" s="979"/>
      <c r="S249" s="979"/>
      <c r="T249" s="979"/>
      <c r="U249" s="979"/>
      <c r="V249" s="979"/>
      <c r="W249" s="979"/>
      <c r="X249" s="979"/>
      <c r="Y249" s="1060"/>
      <c r="Z249" s="1352" t="s">
        <v>9443</v>
      </c>
      <c r="AA249" s="2205">
        <f t="shared" si="69"/>
        <v>1</v>
      </c>
      <c r="AB249" s="3036">
        <f t="shared" si="70"/>
        <v>50</v>
      </c>
      <c r="AC249" s="2205">
        <f>LEN(Z249)</f>
        <v>121</v>
      </c>
      <c r="AT249" s="133" t="s">
        <v>157</v>
      </c>
      <c r="AU249" s="1415" t="s">
        <v>1235</v>
      </c>
      <c r="AV249" s="128">
        <v>2</v>
      </c>
      <c r="AW249" s="129">
        <v>71</v>
      </c>
      <c r="AX249" s="136">
        <v>37</v>
      </c>
      <c r="AY249" s="189" t="s">
        <v>215</v>
      </c>
      <c r="AZ249" s="189" t="s">
        <v>215</v>
      </c>
      <c r="BA249" s="205">
        <f>IF(Chestionar!M249="",0,Chestionar!M249)</f>
        <v>0</v>
      </c>
      <c r="BB249" s="205">
        <f>IF(Chestionar!N249="",0,Chestionar!N249)</f>
        <v>0</v>
      </c>
      <c r="BC249" s="205">
        <f>IF(Chestionar!O249="",0,Chestionar!O249)</f>
        <v>0</v>
      </c>
      <c r="BD249" s="158">
        <f>IF(Chestionar!P249="",0,Chestionar!P249)</f>
        <v>0</v>
      </c>
      <c r="BE249" s="113"/>
      <c r="BF249" s="113"/>
      <c r="BG249" s="113"/>
      <c r="BH249" s="113"/>
      <c r="BI249" s="113"/>
      <c r="BJ249" s="113"/>
      <c r="BK249" s="113"/>
      <c r="BL249" s="113"/>
      <c r="BM249" s="113"/>
      <c r="BN249" s="113"/>
      <c r="BO249" s="113"/>
      <c r="BP249" s="113"/>
      <c r="BQ249" s="113"/>
      <c r="BR249" s="113" t="s">
        <v>215</v>
      </c>
    </row>
    <row r="250" spans="1:70" x14ac:dyDescent="0.25">
      <c r="A250" s="1715">
        <f t="shared" si="71"/>
        <v>0</v>
      </c>
      <c r="B250" s="1715">
        <f t="shared" si="68"/>
        <v>10050002</v>
      </c>
      <c r="C250" s="1049">
        <v>50</v>
      </c>
      <c r="D250" s="1797" t="s">
        <v>447</v>
      </c>
      <c r="E250" s="1049">
        <v>2</v>
      </c>
      <c r="F250" s="1057" t="s">
        <v>4309</v>
      </c>
      <c r="G250" s="1049"/>
      <c r="H250" s="1058" t="s">
        <v>345</v>
      </c>
      <c r="I250" s="1059" t="s">
        <v>4521</v>
      </c>
      <c r="J250" s="1067" t="s">
        <v>4104</v>
      </c>
      <c r="K250" s="1059" t="s">
        <v>4522</v>
      </c>
      <c r="L250" s="979">
        <f t="shared" si="79"/>
        <v>0</v>
      </c>
      <c r="M250" s="979">
        <f t="shared" si="80"/>
        <v>0</v>
      </c>
      <c r="N250" s="1724">
        <f>IF(L250&gt;=M250,0,1)</f>
        <v>0</v>
      </c>
      <c r="O250" s="1069">
        <f t="shared" ref="O250:O278" si="82">IF(AY183="",0,AY183)</f>
        <v>0</v>
      </c>
      <c r="P250" s="979">
        <f>INT(O250/100)</f>
        <v>0</v>
      </c>
      <c r="Q250" s="979">
        <f>IF(P250=46,L250,0)</f>
        <v>0</v>
      </c>
      <c r="R250" s="979">
        <f>IF(OR(O250=4721,O250=4722,O250=4723,O250=4724,O250=4729),L250,0)</f>
        <v>0</v>
      </c>
      <c r="S250" s="979">
        <f>IF(OR(O250=4725,O250=4726),L250,0)</f>
        <v>0</v>
      </c>
      <c r="T250" s="979"/>
      <c r="U250" s="979"/>
      <c r="V250" s="979"/>
      <c r="W250" s="979"/>
      <c r="X250" s="979"/>
      <c r="Y250" s="1060"/>
      <c r="Z250" s="1060" t="str">
        <f t="shared" ref="Z250:Z278" si="83">Z249</f>
        <v xml:space="preserve">Cap.2 Pct.7: Cifra de afaceri totala (Col.1) &gt;= Cifra de afaceri impozabila (Col.2), pentru fiecare rand (Rd.1 la Rd.n). </v>
      </c>
      <c r="AA250" s="2205">
        <f t="shared" si="69"/>
        <v>1</v>
      </c>
      <c r="AB250" s="3036">
        <f t="shared" si="70"/>
        <v>50</v>
      </c>
      <c r="AT250" s="133" t="s">
        <v>158</v>
      </c>
      <c r="AU250" s="1415" t="s">
        <v>1235</v>
      </c>
      <c r="AV250" s="128">
        <v>2</v>
      </c>
      <c r="AW250" s="129">
        <v>71</v>
      </c>
      <c r="AX250" s="136">
        <v>38</v>
      </c>
      <c r="AY250" s="189" t="s">
        <v>215</v>
      </c>
      <c r="AZ250" s="189" t="s">
        <v>215</v>
      </c>
      <c r="BA250" s="205">
        <f>IF(Chestionar!M250="",0,Chestionar!M250)</f>
        <v>0</v>
      </c>
      <c r="BB250" s="205">
        <f>IF(Chestionar!N250="",0,Chestionar!N250)</f>
        <v>0</v>
      </c>
      <c r="BC250" s="205">
        <f>IF(Chestionar!O250="",0,Chestionar!O250)</f>
        <v>0</v>
      </c>
      <c r="BD250" s="158">
        <f>IF(Chestionar!P250="",0,Chestionar!P250)</f>
        <v>0</v>
      </c>
      <c r="BE250" s="113"/>
      <c r="BF250" s="113"/>
      <c r="BG250" s="113"/>
      <c r="BH250" s="113"/>
      <c r="BI250" s="113"/>
      <c r="BJ250" s="113"/>
      <c r="BK250" s="113"/>
      <c r="BL250" s="113"/>
      <c r="BM250" s="113"/>
      <c r="BN250" s="113"/>
      <c r="BO250" s="113"/>
      <c r="BP250" s="113"/>
      <c r="BQ250" s="113"/>
      <c r="BR250" s="113" t="s">
        <v>215</v>
      </c>
    </row>
    <row r="251" spans="1:70" x14ac:dyDescent="0.25">
      <c r="A251" s="1715">
        <f t="shared" si="71"/>
        <v>0</v>
      </c>
      <c r="B251" s="1715">
        <f t="shared" ref="B251:B314" si="84">VALUE("1"&amp;TEXT(C251,"0000")&amp;TEXT(E251,"000"))</f>
        <v>10050003</v>
      </c>
      <c r="C251" s="1049">
        <v>50</v>
      </c>
      <c r="D251" s="1797" t="s">
        <v>447</v>
      </c>
      <c r="E251" s="1049">
        <v>3</v>
      </c>
      <c r="F251" s="1057" t="s">
        <v>4309</v>
      </c>
      <c r="G251" s="1049"/>
      <c r="H251" s="1058" t="s">
        <v>345</v>
      </c>
      <c r="I251" s="1059" t="s">
        <v>4523</v>
      </c>
      <c r="J251" s="1067" t="s">
        <v>4104</v>
      </c>
      <c r="K251" s="1059" t="s">
        <v>4524</v>
      </c>
      <c r="L251" s="979">
        <f t="shared" si="79"/>
        <v>0</v>
      </c>
      <c r="M251" s="979">
        <f t="shared" si="80"/>
        <v>0</v>
      </c>
      <c r="N251" s="1724">
        <f t="shared" si="81"/>
        <v>0</v>
      </c>
      <c r="O251" s="1069">
        <f t="shared" si="82"/>
        <v>0</v>
      </c>
      <c r="P251" s="979">
        <f t="shared" ref="P251:P278" si="85">INT(O251/100)</f>
        <v>0</v>
      </c>
      <c r="Q251" s="979">
        <f t="shared" ref="Q251:Q278" si="86">IF(P251=46,L251,0)</f>
        <v>0</v>
      </c>
      <c r="R251" s="979">
        <f t="shared" ref="R251:R278" si="87">IF(OR(O251=4721,O251=4722,O251=4723,O251=4724,O251=4729),L251,0)</f>
        <v>0</v>
      </c>
      <c r="S251" s="979">
        <f t="shared" ref="S251:S278" si="88">IF(OR(O251=4725,O251=4726),L251,0)</f>
        <v>0</v>
      </c>
      <c r="T251" s="979"/>
      <c r="U251" s="979"/>
      <c r="V251" s="979"/>
      <c r="W251" s="979"/>
      <c r="X251" s="979"/>
      <c r="Y251" s="1060"/>
      <c r="Z251" s="1060" t="str">
        <f t="shared" si="83"/>
        <v xml:space="preserve">Cap.2 Pct.7: Cifra de afaceri totala (Col.1) &gt;= Cifra de afaceri impozabila (Col.2), pentru fiecare rand (Rd.1 la Rd.n). </v>
      </c>
      <c r="AA251" s="2205">
        <f t="shared" si="69"/>
        <v>1</v>
      </c>
      <c r="AB251" s="3036">
        <f t="shared" si="70"/>
        <v>50</v>
      </c>
      <c r="AT251" s="133" t="s">
        <v>159</v>
      </c>
      <c r="AU251" s="1415" t="s">
        <v>1235</v>
      </c>
      <c r="AV251" s="128">
        <v>2</v>
      </c>
      <c r="AW251" s="129">
        <v>71</v>
      </c>
      <c r="AX251" s="136">
        <v>39</v>
      </c>
      <c r="AY251" s="189" t="s">
        <v>215</v>
      </c>
      <c r="AZ251" s="189" t="s">
        <v>215</v>
      </c>
      <c r="BA251" s="205">
        <f>IF(Chestionar!M251="",0,Chestionar!M251)</f>
        <v>0</v>
      </c>
      <c r="BB251" s="205">
        <f>IF(Chestionar!N251="",0,Chestionar!N251)</f>
        <v>0</v>
      </c>
      <c r="BC251" s="205">
        <f>IF(Chestionar!O251="",0,Chestionar!O251)</f>
        <v>0</v>
      </c>
      <c r="BD251" s="158">
        <f>IF(Chestionar!P251="",0,Chestionar!P251)</f>
        <v>0</v>
      </c>
      <c r="BE251" s="113"/>
      <c r="BF251" s="113"/>
      <c r="BG251" s="113"/>
      <c r="BH251" s="113"/>
      <c r="BI251" s="113"/>
      <c r="BJ251" s="113"/>
      <c r="BK251" s="113"/>
      <c r="BL251" s="113"/>
      <c r="BM251" s="113"/>
      <c r="BN251" s="113"/>
      <c r="BO251" s="113"/>
      <c r="BP251" s="113"/>
      <c r="BQ251" s="113"/>
      <c r="BR251" s="113" t="s">
        <v>215</v>
      </c>
    </row>
    <row r="252" spans="1:70" x14ac:dyDescent="0.25">
      <c r="A252" s="1715">
        <f t="shared" si="71"/>
        <v>0</v>
      </c>
      <c r="B252" s="1715">
        <f t="shared" si="84"/>
        <v>10050004</v>
      </c>
      <c r="C252" s="1049">
        <v>50</v>
      </c>
      <c r="D252" s="1797" t="s">
        <v>447</v>
      </c>
      <c r="E252" s="1049">
        <v>4</v>
      </c>
      <c r="F252" s="1057" t="s">
        <v>4309</v>
      </c>
      <c r="G252" s="1049"/>
      <c r="H252" s="1058" t="s">
        <v>345</v>
      </c>
      <c r="I252" s="1059" t="s">
        <v>4525</v>
      </c>
      <c r="J252" s="1067" t="s">
        <v>4104</v>
      </c>
      <c r="K252" s="1059" t="s">
        <v>4526</v>
      </c>
      <c r="L252" s="979">
        <f t="shared" si="79"/>
        <v>0</v>
      </c>
      <c r="M252" s="979">
        <f t="shared" si="80"/>
        <v>0</v>
      </c>
      <c r="N252" s="1724">
        <f t="shared" si="81"/>
        <v>0</v>
      </c>
      <c r="O252" s="1069">
        <f t="shared" si="82"/>
        <v>0</v>
      </c>
      <c r="P252" s="979">
        <f t="shared" si="85"/>
        <v>0</v>
      </c>
      <c r="Q252" s="979">
        <f t="shared" si="86"/>
        <v>0</v>
      </c>
      <c r="R252" s="979">
        <f t="shared" si="87"/>
        <v>0</v>
      </c>
      <c r="S252" s="979">
        <f t="shared" si="88"/>
        <v>0</v>
      </c>
      <c r="T252" s="979"/>
      <c r="U252" s="979"/>
      <c r="V252" s="979"/>
      <c r="W252" s="979"/>
      <c r="X252" s="979"/>
      <c r="Y252" s="1060"/>
      <c r="Z252" s="1060" t="str">
        <f t="shared" si="83"/>
        <v xml:space="preserve">Cap.2 Pct.7: Cifra de afaceri totala (Col.1) &gt;= Cifra de afaceri impozabila (Col.2), pentru fiecare rand (Rd.1 la Rd.n). </v>
      </c>
      <c r="AA252" s="2205">
        <f t="shared" si="69"/>
        <v>1</v>
      </c>
      <c r="AB252" s="3036">
        <f t="shared" si="70"/>
        <v>50</v>
      </c>
      <c r="AT252" s="133" t="s">
        <v>160</v>
      </c>
      <c r="AU252" s="1415" t="s">
        <v>1235</v>
      </c>
      <c r="AV252" s="128">
        <v>2</v>
      </c>
      <c r="AW252" s="129">
        <v>71</v>
      </c>
      <c r="AX252" s="136">
        <v>40</v>
      </c>
      <c r="AY252" s="189" t="s">
        <v>215</v>
      </c>
      <c r="AZ252" s="189" t="s">
        <v>215</v>
      </c>
      <c r="BA252" s="205">
        <f>IF(Chestionar!M252="",0,Chestionar!M252)</f>
        <v>0</v>
      </c>
      <c r="BB252" s="205">
        <f>IF(Chestionar!N252="",0,Chestionar!N252)</f>
        <v>0</v>
      </c>
      <c r="BC252" s="205">
        <f>IF(Chestionar!O252="",0,Chestionar!O252)</f>
        <v>0</v>
      </c>
      <c r="BD252" s="158">
        <f>IF(Chestionar!P252="",0,Chestionar!P252)</f>
        <v>0</v>
      </c>
      <c r="BE252" s="113"/>
      <c r="BF252" s="113"/>
      <c r="BG252" s="113"/>
      <c r="BH252" s="113"/>
      <c r="BI252" s="113"/>
      <c r="BJ252" s="113"/>
      <c r="BK252" s="113"/>
      <c r="BL252" s="113"/>
      <c r="BM252" s="113"/>
      <c r="BN252" s="113"/>
      <c r="BO252" s="113"/>
      <c r="BP252" s="113"/>
      <c r="BQ252" s="113"/>
      <c r="BR252" s="113" t="s">
        <v>215</v>
      </c>
    </row>
    <row r="253" spans="1:70" x14ac:dyDescent="0.25">
      <c r="A253" s="1715">
        <f t="shared" si="71"/>
        <v>0</v>
      </c>
      <c r="B253" s="1715">
        <f t="shared" si="84"/>
        <v>10050005</v>
      </c>
      <c r="C253" s="1049">
        <v>50</v>
      </c>
      <c r="D253" s="1797" t="s">
        <v>447</v>
      </c>
      <c r="E253" s="1049">
        <v>5</v>
      </c>
      <c r="F253" s="1057" t="s">
        <v>4309</v>
      </c>
      <c r="G253" s="1049"/>
      <c r="H253" s="1058" t="s">
        <v>345</v>
      </c>
      <c r="I253" s="1059" t="s">
        <v>4527</v>
      </c>
      <c r="J253" s="1067" t="s">
        <v>4104</v>
      </c>
      <c r="K253" s="1059" t="s">
        <v>4528</v>
      </c>
      <c r="L253" s="979">
        <f t="shared" si="79"/>
        <v>0</v>
      </c>
      <c r="M253" s="979">
        <f t="shared" si="80"/>
        <v>0</v>
      </c>
      <c r="N253" s="1724">
        <f t="shared" si="81"/>
        <v>0</v>
      </c>
      <c r="O253" s="1069">
        <f t="shared" si="82"/>
        <v>0</v>
      </c>
      <c r="P253" s="979">
        <f t="shared" si="85"/>
        <v>0</v>
      </c>
      <c r="Q253" s="979">
        <f t="shared" si="86"/>
        <v>0</v>
      </c>
      <c r="R253" s="979">
        <f t="shared" si="87"/>
        <v>0</v>
      </c>
      <c r="S253" s="979">
        <f t="shared" si="88"/>
        <v>0</v>
      </c>
      <c r="T253" s="979"/>
      <c r="U253" s="979"/>
      <c r="V253" s="979"/>
      <c r="W253" s="979"/>
      <c r="X253" s="979"/>
      <c r="Y253" s="1060"/>
      <c r="Z253" s="1060" t="str">
        <f t="shared" si="83"/>
        <v xml:space="preserve">Cap.2 Pct.7: Cifra de afaceri totala (Col.1) &gt;= Cifra de afaceri impozabila (Col.2), pentru fiecare rand (Rd.1 la Rd.n). </v>
      </c>
      <c r="AA253" s="2205">
        <f t="shared" si="69"/>
        <v>1</v>
      </c>
      <c r="AB253" s="3036">
        <f t="shared" si="70"/>
        <v>50</v>
      </c>
      <c r="AT253" s="133" t="s">
        <v>161</v>
      </c>
      <c r="AU253" s="1415" t="s">
        <v>1235</v>
      </c>
      <c r="AV253" s="128">
        <v>2</v>
      </c>
      <c r="AW253" s="129">
        <v>71</v>
      </c>
      <c r="AX253" s="136">
        <v>41</v>
      </c>
      <c r="AY253" s="189" t="s">
        <v>215</v>
      </c>
      <c r="AZ253" s="189" t="s">
        <v>215</v>
      </c>
      <c r="BA253" s="205">
        <f>IF(Chestionar!M253="",0,Chestionar!M253)</f>
        <v>0</v>
      </c>
      <c r="BB253" s="205">
        <f>IF(Chestionar!N253="",0,Chestionar!N253)</f>
        <v>0</v>
      </c>
      <c r="BC253" s="205">
        <f>IF(Chestionar!O253="",0,Chestionar!O253)</f>
        <v>0</v>
      </c>
      <c r="BD253" s="158">
        <f>IF(Chestionar!P253="",0,Chestionar!P253)</f>
        <v>0</v>
      </c>
      <c r="BE253" s="113"/>
      <c r="BF253" s="113"/>
      <c r="BG253" s="113"/>
      <c r="BH253" s="113"/>
      <c r="BI253" s="113"/>
      <c r="BJ253" s="113"/>
      <c r="BK253" s="113"/>
      <c r="BL253" s="113"/>
      <c r="BM253" s="113"/>
      <c r="BN253" s="113"/>
      <c r="BO253" s="113"/>
      <c r="BP253" s="113"/>
      <c r="BQ253" s="113"/>
      <c r="BR253" s="113" t="s">
        <v>215</v>
      </c>
    </row>
    <row r="254" spans="1:70" x14ac:dyDescent="0.25">
      <c r="A254" s="1715">
        <f t="shared" si="71"/>
        <v>0</v>
      </c>
      <c r="B254" s="1715">
        <f t="shared" si="84"/>
        <v>10050006</v>
      </c>
      <c r="C254" s="1049">
        <v>50</v>
      </c>
      <c r="D254" s="1797" t="s">
        <v>447</v>
      </c>
      <c r="E254" s="1049">
        <v>6</v>
      </c>
      <c r="F254" s="1057" t="s">
        <v>4309</v>
      </c>
      <c r="G254" s="1049"/>
      <c r="H254" s="1058" t="s">
        <v>345</v>
      </c>
      <c r="I254" s="1059" t="s">
        <v>4529</v>
      </c>
      <c r="J254" s="1067" t="s">
        <v>4104</v>
      </c>
      <c r="K254" s="1059" t="s">
        <v>4530</v>
      </c>
      <c r="L254" s="979">
        <f t="shared" si="79"/>
        <v>0</v>
      </c>
      <c r="M254" s="979">
        <f t="shared" si="80"/>
        <v>0</v>
      </c>
      <c r="N254" s="1724">
        <f t="shared" si="81"/>
        <v>0</v>
      </c>
      <c r="O254" s="1069">
        <f t="shared" si="82"/>
        <v>0</v>
      </c>
      <c r="P254" s="979">
        <f t="shared" si="85"/>
        <v>0</v>
      </c>
      <c r="Q254" s="979">
        <f t="shared" si="86"/>
        <v>0</v>
      </c>
      <c r="R254" s="979">
        <f t="shared" si="87"/>
        <v>0</v>
      </c>
      <c r="S254" s="979">
        <f t="shared" si="88"/>
        <v>0</v>
      </c>
      <c r="T254" s="979"/>
      <c r="U254" s="979"/>
      <c r="V254" s="979"/>
      <c r="W254" s="979"/>
      <c r="X254" s="979"/>
      <c r="Y254" s="1060"/>
      <c r="Z254" s="1060" t="str">
        <f t="shared" si="83"/>
        <v xml:space="preserve">Cap.2 Pct.7: Cifra de afaceri totala (Col.1) &gt;= Cifra de afaceri impozabila (Col.2), pentru fiecare rand (Rd.1 la Rd.n). </v>
      </c>
      <c r="AA254" s="2205">
        <f t="shared" si="69"/>
        <v>1</v>
      </c>
      <c r="AB254" s="3036">
        <f t="shared" si="70"/>
        <v>50</v>
      </c>
      <c r="AT254" s="133" t="s">
        <v>162</v>
      </c>
      <c r="AU254" s="1415" t="s">
        <v>1235</v>
      </c>
      <c r="AV254" s="128">
        <v>2</v>
      </c>
      <c r="AW254" s="129">
        <v>71</v>
      </c>
      <c r="AX254" s="136">
        <v>42</v>
      </c>
      <c r="AY254" s="189" t="s">
        <v>215</v>
      </c>
      <c r="AZ254" s="189" t="s">
        <v>215</v>
      </c>
      <c r="BA254" s="205">
        <f>IF(Chestionar!M254="",0,Chestionar!M254)</f>
        <v>0</v>
      </c>
      <c r="BB254" s="205">
        <f>IF(Chestionar!N254="",0,Chestionar!N254)</f>
        <v>0</v>
      </c>
      <c r="BC254" s="205">
        <f>IF(Chestionar!O254="",0,Chestionar!O254)</f>
        <v>0</v>
      </c>
      <c r="BD254" s="158">
        <f>IF(Chestionar!P254="",0,Chestionar!P254)</f>
        <v>0</v>
      </c>
      <c r="BE254" s="113"/>
      <c r="BF254" s="113"/>
      <c r="BG254" s="113"/>
      <c r="BH254" s="113"/>
      <c r="BI254" s="113"/>
      <c r="BJ254" s="113"/>
      <c r="BK254" s="113"/>
      <c r="BL254" s="113"/>
      <c r="BM254" s="113"/>
      <c r="BN254" s="113"/>
      <c r="BO254" s="113"/>
      <c r="BP254" s="113"/>
      <c r="BQ254" s="113"/>
      <c r="BR254" s="113" t="s">
        <v>215</v>
      </c>
    </row>
    <row r="255" spans="1:70" x14ac:dyDescent="0.25">
      <c r="A255" s="1715">
        <f t="shared" si="71"/>
        <v>0</v>
      </c>
      <c r="B255" s="1715">
        <f t="shared" si="84"/>
        <v>10050007</v>
      </c>
      <c r="C255" s="1049">
        <v>50</v>
      </c>
      <c r="D255" s="1797" t="s">
        <v>447</v>
      </c>
      <c r="E255" s="1049">
        <v>7</v>
      </c>
      <c r="F255" s="1057" t="s">
        <v>4309</v>
      </c>
      <c r="G255" s="1049"/>
      <c r="H255" s="1058" t="s">
        <v>345</v>
      </c>
      <c r="I255" s="1059" t="s">
        <v>4531</v>
      </c>
      <c r="J255" s="1067" t="s">
        <v>4104</v>
      </c>
      <c r="K255" s="1059" t="s">
        <v>4532</v>
      </c>
      <c r="L255" s="979">
        <f t="shared" si="79"/>
        <v>0</v>
      </c>
      <c r="M255" s="979">
        <f t="shared" si="80"/>
        <v>0</v>
      </c>
      <c r="N255" s="1724">
        <f t="shared" si="81"/>
        <v>0</v>
      </c>
      <c r="O255" s="1069">
        <f t="shared" si="82"/>
        <v>0</v>
      </c>
      <c r="P255" s="979">
        <f t="shared" si="85"/>
        <v>0</v>
      </c>
      <c r="Q255" s="979">
        <f t="shared" si="86"/>
        <v>0</v>
      </c>
      <c r="R255" s="979">
        <f t="shared" si="87"/>
        <v>0</v>
      </c>
      <c r="S255" s="979">
        <f t="shared" si="88"/>
        <v>0</v>
      </c>
      <c r="T255" s="979"/>
      <c r="U255" s="979"/>
      <c r="V255" s="979"/>
      <c r="W255" s="979"/>
      <c r="X255" s="979"/>
      <c r="Y255" s="1060"/>
      <c r="Z255" s="1060" t="str">
        <f t="shared" si="83"/>
        <v xml:space="preserve">Cap.2 Pct.7: Cifra de afaceri totala (Col.1) &gt;= Cifra de afaceri impozabila (Col.2), pentru fiecare rand (Rd.1 la Rd.n). </v>
      </c>
      <c r="AA255" s="2205">
        <f t="shared" si="69"/>
        <v>1</v>
      </c>
      <c r="AB255" s="3036">
        <f t="shared" si="70"/>
        <v>50</v>
      </c>
      <c r="AT255" s="133" t="s">
        <v>163</v>
      </c>
      <c r="AU255" s="1415" t="s">
        <v>1235</v>
      </c>
      <c r="AV255" s="128">
        <v>2</v>
      </c>
      <c r="AW255" s="129">
        <v>71</v>
      </c>
      <c r="AX255" s="136">
        <v>43</v>
      </c>
      <c r="AY255" s="189" t="s">
        <v>215</v>
      </c>
      <c r="AZ255" s="189" t="s">
        <v>215</v>
      </c>
      <c r="BA255" s="205">
        <f>IF(Chestionar!M255="",0,Chestionar!M255)</f>
        <v>0</v>
      </c>
      <c r="BB255" s="205">
        <f>IF(Chestionar!N255="",0,Chestionar!N255)</f>
        <v>0</v>
      </c>
      <c r="BC255" s="205">
        <f>IF(Chestionar!O255="",0,Chestionar!O255)</f>
        <v>0</v>
      </c>
      <c r="BD255" s="158">
        <f>IF(Chestionar!P255="",0,Chestionar!P255)</f>
        <v>0</v>
      </c>
      <c r="BE255" s="113"/>
      <c r="BF255" s="113"/>
      <c r="BG255" s="113"/>
      <c r="BH255" s="113"/>
      <c r="BI255" s="113"/>
      <c r="BJ255" s="113"/>
      <c r="BK255" s="113"/>
      <c r="BL255" s="113"/>
      <c r="BM255" s="113"/>
      <c r="BN255" s="113"/>
      <c r="BO255" s="113"/>
      <c r="BP255" s="113"/>
      <c r="BQ255" s="113"/>
      <c r="BR255" s="113" t="s">
        <v>215</v>
      </c>
    </row>
    <row r="256" spans="1:70" x14ac:dyDescent="0.25">
      <c r="A256" s="1715">
        <f t="shared" si="71"/>
        <v>0</v>
      </c>
      <c r="B256" s="1715">
        <f t="shared" si="84"/>
        <v>10050008</v>
      </c>
      <c r="C256" s="1049">
        <v>50</v>
      </c>
      <c r="D256" s="1797" t="s">
        <v>447</v>
      </c>
      <c r="E256" s="1049">
        <v>8</v>
      </c>
      <c r="F256" s="1057" t="s">
        <v>4309</v>
      </c>
      <c r="G256" s="1049"/>
      <c r="H256" s="1058" t="s">
        <v>345</v>
      </c>
      <c r="I256" s="1059" t="s">
        <v>4533</v>
      </c>
      <c r="J256" s="1067" t="s">
        <v>4104</v>
      </c>
      <c r="K256" s="1059" t="s">
        <v>4534</v>
      </c>
      <c r="L256" s="979">
        <f t="shared" si="79"/>
        <v>0</v>
      </c>
      <c r="M256" s="979">
        <f t="shared" si="80"/>
        <v>0</v>
      </c>
      <c r="N256" s="1724">
        <f t="shared" si="81"/>
        <v>0</v>
      </c>
      <c r="O256" s="1069">
        <f t="shared" si="82"/>
        <v>0</v>
      </c>
      <c r="P256" s="979">
        <f t="shared" si="85"/>
        <v>0</v>
      </c>
      <c r="Q256" s="979">
        <f t="shared" si="86"/>
        <v>0</v>
      </c>
      <c r="R256" s="979">
        <f t="shared" si="87"/>
        <v>0</v>
      </c>
      <c r="S256" s="979">
        <f t="shared" si="88"/>
        <v>0</v>
      </c>
      <c r="T256" s="979"/>
      <c r="U256" s="979"/>
      <c r="V256" s="979"/>
      <c r="W256" s="979"/>
      <c r="X256" s="979"/>
      <c r="Y256" s="1060"/>
      <c r="Z256" s="1060" t="str">
        <f t="shared" si="83"/>
        <v xml:space="preserve">Cap.2 Pct.7: Cifra de afaceri totala (Col.1) &gt;= Cifra de afaceri impozabila (Col.2), pentru fiecare rand (Rd.1 la Rd.n). </v>
      </c>
      <c r="AA256" s="2205">
        <f t="shared" si="69"/>
        <v>1</v>
      </c>
      <c r="AB256" s="3036">
        <f t="shared" si="70"/>
        <v>50</v>
      </c>
      <c r="AT256" s="133" t="s">
        <v>164</v>
      </c>
      <c r="AU256" s="1415" t="s">
        <v>1235</v>
      </c>
      <c r="AV256" s="128">
        <v>2</v>
      </c>
      <c r="AW256" s="129">
        <v>71</v>
      </c>
      <c r="AX256" s="136">
        <v>44</v>
      </c>
      <c r="AY256" s="189" t="s">
        <v>215</v>
      </c>
      <c r="AZ256" s="189" t="s">
        <v>215</v>
      </c>
      <c r="BA256" s="205">
        <f>IF(Chestionar!M256="",0,Chestionar!M256)</f>
        <v>0</v>
      </c>
      <c r="BB256" s="205">
        <f>IF(Chestionar!N256="",0,Chestionar!N256)</f>
        <v>0</v>
      </c>
      <c r="BC256" s="205">
        <f>IF(Chestionar!O256="",0,Chestionar!O256)</f>
        <v>0</v>
      </c>
      <c r="BD256" s="158">
        <f>IF(Chestionar!P256="",0,Chestionar!P256)</f>
        <v>0</v>
      </c>
      <c r="BE256" s="113"/>
      <c r="BF256" s="113"/>
      <c r="BG256" s="113"/>
      <c r="BH256" s="113"/>
      <c r="BI256" s="113"/>
      <c r="BJ256" s="113"/>
      <c r="BK256" s="113"/>
      <c r="BL256" s="113"/>
      <c r="BM256" s="113"/>
      <c r="BN256" s="113"/>
      <c r="BO256" s="113"/>
      <c r="BP256" s="113"/>
      <c r="BQ256" s="113"/>
      <c r="BR256" s="113" t="s">
        <v>215</v>
      </c>
    </row>
    <row r="257" spans="1:70" ht="15.75" thickBot="1" x14ac:dyDescent="0.3">
      <c r="A257" s="1715">
        <f t="shared" si="71"/>
        <v>0</v>
      </c>
      <c r="B257" s="1715">
        <f t="shared" si="84"/>
        <v>10050009</v>
      </c>
      <c r="C257" s="1049">
        <v>50</v>
      </c>
      <c r="D257" s="1797" t="s">
        <v>447</v>
      </c>
      <c r="E257" s="1049">
        <v>9</v>
      </c>
      <c r="F257" s="1057" t="s">
        <v>4309</v>
      </c>
      <c r="G257" s="1049"/>
      <c r="H257" s="1058" t="s">
        <v>345</v>
      </c>
      <c r="I257" s="1059" t="s">
        <v>4535</v>
      </c>
      <c r="J257" s="1067" t="s">
        <v>4104</v>
      </c>
      <c r="K257" s="1059" t="s">
        <v>4536</v>
      </c>
      <c r="L257" s="979">
        <f t="shared" si="79"/>
        <v>0</v>
      </c>
      <c r="M257" s="979">
        <f t="shared" si="80"/>
        <v>0</v>
      </c>
      <c r="N257" s="1724">
        <f t="shared" si="81"/>
        <v>0</v>
      </c>
      <c r="O257" s="1069">
        <f t="shared" si="82"/>
        <v>0</v>
      </c>
      <c r="P257" s="979">
        <f t="shared" si="85"/>
        <v>0</v>
      </c>
      <c r="Q257" s="979">
        <f t="shared" si="86"/>
        <v>0</v>
      </c>
      <c r="R257" s="979">
        <f t="shared" si="87"/>
        <v>0</v>
      </c>
      <c r="S257" s="979">
        <f t="shared" si="88"/>
        <v>0</v>
      </c>
      <c r="T257" s="979"/>
      <c r="U257" s="979"/>
      <c r="V257" s="979"/>
      <c r="W257" s="979"/>
      <c r="X257" s="979"/>
      <c r="Y257" s="1060"/>
      <c r="Z257" s="1060" t="str">
        <f t="shared" si="83"/>
        <v xml:space="preserve">Cap.2 Pct.7: Cifra de afaceri totala (Col.1) &gt;= Cifra de afaceri impozabila (Col.2), pentru fiecare rand (Rd.1 la Rd.n). </v>
      </c>
      <c r="AA257" s="2205">
        <f t="shared" si="69"/>
        <v>1</v>
      </c>
      <c r="AB257" s="3036">
        <f t="shared" si="70"/>
        <v>50</v>
      </c>
      <c r="AT257" s="141" t="s">
        <v>165</v>
      </c>
      <c r="AU257" s="1417" t="s">
        <v>1235</v>
      </c>
      <c r="AV257" s="142">
        <v>2</v>
      </c>
      <c r="AW257" s="143">
        <v>71</v>
      </c>
      <c r="AX257" s="144">
        <v>45</v>
      </c>
      <c r="AY257" s="145" t="s">
        <v>215</v>
      </c>
      <c r="AZ257" s="145" t="s">
        <v>215</v>
      </c>
      <c r="BA257" s="212">
        <f>IF(Chestionar!M257="",0,Chestionar!M257)</f>
        <v>0</v>
      </c>
      <c r="BB257" s="182">
        <f>IF(Chestionar!N257="",0,Chestionar!N257)</f>
        <v>0</v>
      </c>
      <c r="BC257" s="182">
        <f>IF(Chestionar!O257="",0,Chestionar!O257)</f>
        <v>0</v>
      </c>
      <c r="BD257" s="183">
        <f>IF(Chestionar!P257="",0,Chestionar!P257)</f>
        <v>0</v>
      </c>
      <c r="BE257" s="113"/>
      <c r="BF257" s="113"/>
      <c r="BG257" s="113"/>
      <c r="BH257" s="113"/>
      <c r="BI257" s="113"/>
      <c r="BJ257" s="113"/>
      <c r="BK257" s="113"/>
      <c r="BL257" s="113"/>
      <c r="BM257" s="113"/>
      <c r="BN257" s="113"/>
      <c r="BO257" s="113"/>
      <c r="BP257" s="113"/>
      <c r="BQ257" s="113"/>
      <c r="BR257" s="113" t="s">
        <v>215</v>
      </c>
    </row>
    <row r="258" spans="1:70" ht="19.5" thickTop="1" x14ac:dyDescent="0.25">
      <c r="A258" s="1715">
        <f t="shared" si="71"/>
        <v>0</v>
      </c>
      <c r="B258" s="1715">
        <f t="shared" si="84"/>
        <v>10050010</v>
      </c>
      <c r="C258" s="1049">
        <v>50</v>
      </c>
      <c r="D258" s="1797" t="s">
        <v>447</v>
      </c>
      <c r="E258" s="1049">
        <v>10</v>
      </c>
      <c r="F258" s="1057" t="s">
        <v>4309</v>
      </c>
      <c r="G258" s="1049"/>
      <c r="H258" s="1058" t="s">
        <v>345</v>
      </c>
      <c r="I258" s="1059" t="s">
        <v>4537</v>
      </c>
      <c r="J258" s="1067" t="s">
        <v>4104</v>
      </c>
      <c r="K258" s="1059" t="s">
        <v>4538</v>
      </c>
      <c r="L258" s="979">
        <f t="shared" si="79"/>
        <v>0</v>
      </c>
      <c r="M258" s="979">
        <f t="shared" si="80"/>
        <v>0</v>
      </c>
      <c r="N258" s="1724">
        <f t="shared" si="81"/>
        <v>0</v>
      </c>
      <c r="O258" s="1069">
        <f t="shared" si="82"/>
        <v>0</v>
      </c>
      <c r="P258" s="979">
        <f t="shared" si="85"/>
        <v>0</v>
      </c>
      <c r="Q258" s="979">
        <f t="shared" si="86"/>
        <v>0</v>
      </c>
      <c r="R258" s="979">
        <f t="shared" si="87"/>
        <v>0</v>
      </c>
      <c r="S258" s="979">
        <f t="shared" si="88"/>
        <v>0</v>
      </c>
      <c r="T258" s="979"/>
      <c r="U258" s="979"/>
      <c r="V258" s="979"/>
      <c r="W258" s="979"/>
      <c r="X258" s="979"/>
      <c r="Y258" s="1060"/>
      <c r="Z258" s="1060" t="str">
        <f t="shared" si="83"/>
        <v xml:space="preserve">Cap.2 Pct.7: Cifra de afaceri totala (Col.1) &gt;= Cifra de afaceri impozabila (Col.2), pentru fiecare rand (Rd.1 la Rd.n). </v>
      </c>
      <c r="AA258" s="2205">
        <f t="shared" ref="AA258:AA321" si="89">COUNTIF(B:B,B258)</f>
        <v>1</v>
      </c>
      <c r="AB258" s="3036">
        <f t="shared" si="70"/>
        <v>50</v>
      </c>
      <c r="AT258" s="147" t="s">
        <v>4466</v>
      </c>
      <c r="AU258" s="1418" t="s">
        <v>4512</v>
      </c>
      <c r="AV258" s="148">
        <v>2</v>
      </c>
      <c r="AW258" s="148">
        <v>72</v>
      </c>
      <c r="AX258" s="148">
        <v>0</v>
      </c>
      <c r="AY258" s="213" t="s">
        <v>45</v>
      </c>
      <c r="AZ258" s="178"/>
      <c r="BA258" s="153" t="s">
        <v>4491</v>
      </c>
      <c r="BB258" s="118"/>
      <c r="BC258" s="119"/>
      <c r="BD258" s="119"/>
      <c r="BE258" s="119"/>
      <c r="BF258" s="119"/>
      <c r="BG258" s="119"/>
      <c r="BH258" s="119"/>
      <c r="BI258" s="119"/>
      <c r="BJ258" s="119"/>
      <c r="BK258" s="119"/>
      <c r="BL258" s="119"/>
      <c r="BM258" s="119"/>
      <c r="BN258" s="119"/>
      <c r="BO258" s="119"/>
      <c r="BP258" s="119"/>
      <c r="BQ258" s="119"/>
      <c r="BR258" s="119" t="s">
        <v>215</v>
      </c>
    </row>
    <row r="259" spans="1:70" x14ac:dyDescent="0.25">
      <c r="A259" s="1715">
        <f t="shared" si="71"/>
        <v>0</v>
      </c>
      <c r="B259" s="1715">
        <f t="shared" si="84"/>
        <v>10050011</v>
      </c>
      <c r="C259" s="1049">
        <v>50</v>
      </c>
      <c r="D259" s="1797" t="s">
        <v>447</v>
      </c>
      <c r="E259" s="1049">
        <v>11</v>
      </c>
      <c r="F259" s="1057" t="s">
        <v>4309</v>
      </c>
      <c r="G259" s="1049"/>
      <c r="H259" s="1058" t="s">
        <v>345</v>
      </c>
      <c r="I259" s="1059" t="s">
        <v>4539</v>
      </c>
      <c r="J259" s="1067" t="s">
        <v>4104</v>
      </c>
      <c r="K259" s="1059" t="s">
        <v>4540</v>
      </c>
      <c r="L259" s="979">
        <f t="shared" si="79"/>
        <v>0</v>
      </c>
      <c r="M259" s="979">
        <f t="shared" si="80"/>
        <v>0</v>
      </c>
      <c r="N259" s="1724">
        <f t="shared" si="81"/>
        <v>0</v>
      </c>
      <c r="O259" s="1069">
        <f t="shared" si="82"/>
        <v>0</v>
      </c>
      <c r="P259" s="979">
        <f t="shared" si="85"/>
        <v>0</v>
      </c>
      <c r="Q259" s="979">
        <f t="shared" si="86"/>
        <v>0</v>
      </c>
      <c r="R259" s="979">
        <f t="shared" si="87"/>
        <v>0</v>
      </c>
      <c r="S259" s="979">
        <f t="shared" si="88"/>
        <v>0</v>
      </c>
      <c r="T259" s="979"/>
      <c r="U259" s="979"/>
      <c r="V259" s="979"/>
      <c r="W259" s="979"/>
      <c r="X259" s="979"/>
      <c r="Y259" s="1060"/>
      <c r="Z259" s="1060" t="str">
        <f t="shared" si="83"/>
        <v xml:space="preserve">Cap.2 Pct.7: Cifra de afaceri totala (Col.1) &gt;= Cifra de afaceri impozabila (Col.2), pentru fiecare rand (Rd.1 la Rd.n). </v>
      </c>
      <c r="AA259" s="2205">
        <f t="shared" si="89"/>
        <v>1</v>
      </c>
      <c r="AB259" s="3036">
        <f t="shared" ref="AB259:AB322" si="90">C259</f>
        <v>50</v>
      </c>
      <c r="AT259" s="163" t="s">
        <v>4513</v>
      </c>
      <c r="AU259" s="1421" t="s">
        <v>4512</v>
      </c>
      <c r="AV259" s="164">
        <v>2</v>
      </c>
      <c r="AW259" s="164">
        <v>72</v>
      </c>
      <c r="AX259" s="164">
        <v>1</v>
      </c>
      <c r="AY259" s="214" t="s">
        <v>4492</v>
      </c>
      <c r="AZ259" s="215"/>
      <c r="BA259" s="166">
        <f>IF(Chestionar!M259="",0,Chestionar!M259)</f>
        <v>0</v>
      </c>
      <c r="BR259" s="120" t="s">
        <v>215</v>
      </c>
    </row>
    <row r="260" spans="1:70" ht="15.75" thickBot="1" x14ac:dyDescent="0.3">
      <c r="A260" s="1715">
        <f t="shared" si="71"/>
        <v>0</v>
      </c>
      <c r="B260" s="1715">
        <f t="shared" si="84"/>
        <v>10050012</v>
      </c>
      <c r="C260" s="1049">
        <v>50</v>
      </c>
      <c r="D260" s="1797" t="s">
        <v>447</v>
      </c>
      <c r="E260" s="1049">
        <v>12</v>
      </c>
      <c r="F260" s="1057" t="s">
        <v>4309</v>
      </c>
      <c r="G260" s="1049"/>
      <c r="H260" s="1058" t="s">
        <v>345</v>
      </c>
      <c r="I260" s="1059" t="s">
        <v>4541</v>
      </c>
      <c r="J260" s="1067" t="s">
        <v>4104</v>
      </c>
      <c r="K260" s="1059" t="s">
        <v>4542</v>
      </c>
      <c r="L260" s="979">
        <f t="shared" si="79"/>
        <v>0</v>
      </c>
      <c r="M260" s="979">
        <f t="shared" si="80"/>
        <v>0</v>
      </c>
      <c r="N260" s="1724">
        <f t="shared" si="81"/>
        <v>0</v>
      </c>
      <c r="O260" s="1069">
        <f t="shared" si="82"/>
        <v>0</v>
      </c>
      <c r="P260" s="979">
        <f t="shared" si="85"/>
        <v>0</v>
      </c>
      <c r="Q260" s="979">
        <f t="shared" si="86"/>
        <v>0</v>
      </c>
      <c r="R260" s="979">
        <f t="shared" si="87"/>
        <v>0</v>
      </c>
      <c r="S260" s="979">
        <f t="shared" si="88"/>
        <v>0</v>
      </c>
      <c r="T260" s="979"/>
      <c r="U260" s="979"/>
      <c r="V260" s="979"/>
      <c r="W260" s="979"/>
      <c r="X260" s="979"/>
      <c r="Y260" s="1060"/>
      <c r="Z260" s="1060" t="str">
        <f t="shared" si="83"/>
        <v xml:space="preserve">Cap.2 Pct.7: Cifra de afaceri totala (Col.1) &gt;= Cifra de afaceri impozabila (Col.2), pentru fiecare rand (Rd.1 la Rd.n). </v>
      </c>
      <c r="AA260" s="2205">
        <f t="shared" si="89"/>
        <v>1</v>
      </c>
      <c r="AB260" s="3036">
        <f t="shared" si="90"/>
        <v>50</v>
      </c>
      <c r="AT260" s="154" t="s">
        <v>4467</v>
      </c>
      <c r="AU260" s="1419" t="s">
        <v>4512</v>
      </c>
      <c r="AV260" s="155">
        <v>2</v>
      </c>
      <c r="AW260" s="155">
        <v>72</v>
      </c>
      <c r="AX260" s="155">
        <v>2</v>
      </c>
      <c r="AY260" s="216">
        <v>4511</v>
      </c>
      <c r="AZ260" s="217"/>
      <c r="BA260" s="157">
        <f>IF(Chestionar!M260="",0,Chestionar!M260)</f>
        <v>0</v>
      </c>
      <c r="BR260" s="120" t="s">
        <v>215</v>
      </c>
    </row>
    <row r="261" spans="1:70" ht="15.75" thickTop="1" x14ac:dyDescent="0.25">
      <c r="A261" s="1715">
        <f t="shared" si="71"/>
        <v>0</v>
      </c>
      <c r="B261" s="1715">
        <f t="shared" si="84"/>
        <v>10050013</v>
      </c>
      <c r="C261" s="1049">
        <v>50</v>
      </c>
      <c r="D261" s="1797" t="s">
        <v>447</v>
      </c>
      <c r="E261" s="1049">
        <v>13</v>
      </c>
      <c r="F261" s="1057" t="s">
        <v>4309</v>
      </c>
      <c r="G261" s="1049"/>
      <c r="H261" s="1058" t="s">
        <v>345</v>
      </c>
      <c r="I261" s="1059" t="s">
        <v>4543</v>
      </c>
      <c r="J261" s="1067" t="s">
        <v>4104</v>
      </c>
      <c r="K261" s="1059" t="s">
        <v>4544</v>
      </c>
      <c r="L261" s="979">
        <f t="shared" si="79"/>
        <v>0</v>
      </c>
      <c r="M261" s="979">
        <f t="shared" si="80"/>
        <v>0</v>
      </c>
      <c r="N261" s="1724">
        <f t="shared" si="81"/>
        <v>0</v>
      </c>
      <c r="O261" s="1069">
        <f t="shared" si="82"/>
        <v>0</v>
      </c>
      <c r="P261" s="979">
        <f t="shared" si="85"/>
        <v>0</v>
      </c>
      <c r="Q261" s="979">
        <f t="shared" si="86"/>
        <v>0</v>
      </c>
      <c r="R261" s="979">
        <f t="shared" si="87"/>
        <v>0</v>
      </c>
      <c r="S261" s="979">
        <f t="shared" si="88"/>
        <v>0</v>
      </c>
      <c r="T261" s="979"/>
      <c r="U261" s="979"/>
      <c r="V261" s="979"/>
      <c r="W261" s="979"/>
      <c r="X261" s="979"/>
      <c r="Y261" s="1060"/>
      <c r="Z261" s="1060" t="str">
        <f t="shared" si="83"/>
        <v xml:space="preserve">Cap.2 Pct.7: Cifra de afaceri totala (Col.1) &gt;= Cifra de afaceri impozabila (Col.2), pentru fiecare rand (Rd.1 la Rd.n). </v>
      </c>
      <c r="AA261" s="2205">
        <f t="shared" si="89"/>
        <v>1</v>
      </c>
      <c r="AB261" s="3036">
        <f t="shared" si="90"/>
        <v>50</v>
      </c>
      <c r="AT261" s="133" t="s">
        <v>4493</v>
      </c>
      <c r="AU261" s="1416" t="s">
        <v>4512</v>
      </c>
      <c r="AV261" s="134">
        <v>2</v>
      </c>
      <c r="AW261" s="135">
        <v>72</v>
      </c>
      <c r="AX261" s="136">
        <v>3</v>
      </c>
      <c r="AY261" s="218">
        <v>45111</v>
      </c>
      <c r="AZ261" s="201"/>
      <c r="BA261" s="168">
        <f>IF(Chestionar!M261="",0,Chestionar!M261)</f>
        <v>0</v>
      </c>
      <c r="BR261" s="120" t="s">
        <v>215</v>
      </c>
    </row>
    <row r="262" spans="1:70" x14ac:dyDescent="0.25">
      <c r="A262" s="1715">
        <f t="shared" si="71"/>
        <v>0</v>
      </c>
      <c r="B262" s="1715">
        <f t="shared" si="84"/>
        <v>10050014</v>
      </c>
      <c r="C262" s="1049">
        <v>50</v>
      </c>
      <c r="D262" s="1797" t="s">
        <v>447</v>
      </c>
      <c r="E262" s="1049">
        <v>14</v>
      </c>
      <c r="F262" s="1057" t="s">
        <v>4309</v>
      </c>
      <c r="G262" s="1049"/>
      <c r="H262" s="1058" t="s">
        <v>345</v>
      </c>
      <c r="I262" s="1059" t="s">
        <v>4545</v>
      </c>
      <c r="J262" s="1067" t="s">
        <v>4104</v>
      </c>
      <c r="K262" s="1059" t="s">
        <v>4546</v>
      </c>
      <c r="L262" s="979">
        <f t="shared" si="79"/>
        <v>0</v>
      </c>
      <c r="M262" s="979">
        <f t="shared" si="80"/>
        <v>0</v>
      </c>
      <c r="N262" s="1724">
        <f t="shared" si="81"/>
        <v>0</v>
      </c>
      <c r="O262" s="1069">
        <f t="shared" si="82"/>
        <v>0</v>
      </c>
      <c r="P262" s="979">
        <f t="shared" si="85"/>
        <v>0</v>
      </c>
      <c r="Q262" s="979">
        <f t="shared" si="86"/>
        <v>0</v>
      </c>
      <c r="R262" s="979">
        <f t="shared" si="87"/>
        <v>0</v>
      </c>
      <c r="S262" s="979">
        <f t="shared" si="88"/>
        <v>0</v>
      </c>
      <c r="T262" s="979"/>
      <c r="U262" s="979"/>
      <c r="V262" s="979"/>
      <c r="W262" s="979"/>
      <c r="X262" s="979"/>
      <c r="Y262" s="1060"/>
      <c r="Z262" s="1060" t="str">
        <f t="shared" si="83"/>
        <v xml:space="preserve">Cap.2 Pct.7: Cifra de afaceri totala (Col.1) &gt;= Cifra de afaceri impozabila (Col.2), pentru fiecare rand (Rd.1 la Rd.n). </v>
      </c>
      <c r="AA262" s="2205">
        <f t="shared" si="89"/>
        <v>1</v>
      </c>
      <c r="AB262" s="3036">
        <f t="shared" si="90"/>
        <v>50</v>
      </c>
      <c r="AT262" s="133" t="s">
        <v>4494</v>
      </c>
      <c r="AU262" s="1416" t="s">
        <v>4512</v>
      </c>
      <c r="AV262" s="134">
        <v>2</v>
      </c>
      <c r="AW262" s="135">
        <v>72</v>
      </c>
      <c r="AX262" s="136">
        <v>4</v>
      </c>
      <c r="AY262" s="218">
        <v>45112</v>
      </c>
      <c r="AZ262" s="201"/>
      <c r="BA262" s="168">
        <f>IF(Chestionar!M262="",0,Chestionar!M262)</f>
        <v>0</v>
      </c>
      <c r="BR262" s="120" t="s">
        <v>215</v>
      </c>
    </row>
    <row r="263" spans="1:70" x14ac:dyDescent="0.25">
      <c r="A263" s="1715">
        <f t="shared" ref="A263:A326" si="91">IF(D263="DA",IF(ISERROR(N263),A262+1,IF(N263=1,A262+1,A262)),A262)</f>
        <v>0</v>
      </c>
      <c r="B263" s="1715">
        <f t="shared" si="84"/>
        <v>10050015</v>
      </c>
      <c r="C263" s="1049">
        <v>50</v>
      </c>
      <c r="D263" s="1797" t="s">
        <v>447</v>
      </c>
      <c r="E263" s="1049">
        <v>15</v>
      </c>
      <c r="F263" s="1057" t="s">
        <v>4309</v>
      </c>
      <c r="G263" s="1049"/>
      <c r="H263" s="1058" t="s">
        <v>345</v>
      </c>
      <c r="I263" s="1059" t="s">
        <v>4547</v>
      </c>
      <c r="J263" s="1067" t="s">
        <v>4104</v>
      </c>
      <c r="K263" s="1059" t="s">
        <v>4548</v>
      </c>
      <c r="L263" s="979">
        <f t="shared" si="79"/>
        <v>0</v>
      </c>
      <c r="M263" s="979">
        <f t="shared" si="80"/>
        <v>0</v>
      </c>
      <c r="N263" s="1724">
        <f t="shared" si="81"/>
        <v>0</v>
      </c>
      <c r="O263" s="1069">
        <f t="shared" si="82"/>
        <v>0</v>
      </c>
      <c r="P263" s="979">
        <f t="shared" si="85"/>
        <v>0</v>
      </c>
      <c r="Q263" s="979">
        <f t="shared" si="86"/>
        <v>0</v>
      </c>
      <c r="R263" s="979">
        <f t="shared" si="87"/>
        <v>0</v>
      </c>
      <c r="S263" s="979">
        <f t="shared" si="88"/>
        <v>0</v>
      </c>
      <c r="T263" s="979"/>
      <c r="U263" s="979"/>
      <c r="V263" s="979"/>
      <c r="W263" s="979"/>
      <c r="X263" s="979"/>
      <c r="Y263" s="1060"/>
      <c r="Z263" s="1060" t="str">
        <f t="shared" si="83"/>
        <v xml:space="preserve">Cap.2 Pct.7: Cifra de afaceri totala (Col.1) &gt;= Cifra de afaceri impozabila (Col.2), pentru fiecare rand (Rd.1 la Rd.n). </v>
      </c>
      <c r="AA263" s="2205">
        <f t="shared" si="89"/>
        <v>1</v>
      </c>
      <c r="AB263" s="3036">
        <f t="shared" si="90"/>
        <v>50</v>
      </c>
      <c r="AT263" s="133" t="s">
        <v>4495</v>
      </c>
      <c r="AU263" s="1416" t="s">
        <v>4512</v>
      </c>
      <c r="AV263" s="134">
        <v>2</v>
      </c>
      <c r="AW263" s="135">
        <v>72</v>
      </c>
      <c r="AX263" s="136">
        <v>5</v>
      </c>
      <c r="AY263" s="218">
        <v>45113</v>
      </c>
      <c r="AZ263" s="201"/>
      <c r="BA263" s="168">
        <f>IF(Chestionar!M263="",0,Chestionar!M263)</f>
        <v>0</v>
      </c>
      <c r="BR263" s="120" t="s">
        <v>215</v>
      </c>
    </row>
    <row r="264" spans="1:70" x14ac:dyDescent="0.25">
      <c r="A264" s="1715">
        <f t="shared" si="91"/>
        <v>0</v>
      </c>
      <c r="B264" s="1715">
        <f t="shared" si="84"/>
        <v>10050016</v>
      </c>
      <c r="C264" s="1049">
        <v>50</v>
      </c>
      <c r="D264" s="1797" t="s">
        <v>447</v>
      </c>
      <c r="E264" s="1049">
        <v>16</v>
      </c>
      <c r="F264" s="1057" t="s">
        <v>4309</v>
      </c>
      <c r="G264" s="1049"/>
      <c r="H264" s="1058" t="s">
        <v>345</v>
      </c>
      <c r="I264" s="1059" t="s">
        <v>4549</v>
      </c>
      <c r="J264" s="1067" t="s">
        <v>4104</v>
      </c>
      <c r="K264" s="1059" t="s">
        <v>4550</v>
      </c>
      <c r="L264" s="979">
        <f t="shared" si="79"/>
        <v>0</v>
      </c>
      <c r="M264" s="979">
        <f t="shared" si="80"/>
        <v>0</v>
      </c>
      <c r="N264" s="1724">
        <f t="shared" si="81"/>
        <v>0</v>
      </c>
      <c r="O264" s="1069">
        <f t="shared" si="82"/>
        <v>0</v>
      </c>
      <c r="P264" s="979">
        <f t="shared" si="85"/>
        <v>0</v>
      </c>
      <c r="Q264" s="979">
        <f t="shared" si="86"/>
        <v>0</v>
      </c>
      <c r="R264" s="979">
        <f t="shared" si="87"/>
        <v>0</v>
      </c>
      <c r="S264" s="979">
        <f t="shared" si="88"/>
        <v>0</v>
      </c>
      <c r="T264" s="979"/>
      <c r="U264" s="979"/>
      <c r="V264" s="979"/>
      <c r="W264" s="979"/>
      <c r="X264" s="979"/>
      <c r="Y264" s="1060"/>
      <c r="Z264" s="1060" t="str">
        <f t="shared" si="83"/>
        <v xml:space="preserve">Cap.2 Pct.7: Cifra de afaceri totala (Col.1) &gt;= Cifra de afaceri impozabila (Col.2), pentru fiecare rand (Rd.1 la Rd.n). </v>
      </c>
      <c r="AA264" s="2205">
        <f t="shared" si="89"/>
        <v>1</v>
      </c>
      <c r="AB264" s="3036">
        <f t="shared" si="90"/>
        <v>50</v>
      </c>
      <c r="AT264" s="133" t="s">
        <v>4496</v>
      </c>
      <c r="AU264" s="1416" t="s">
        <v>4512</v>
      </c>
      <c r="AV264" s="134">
        <v>2</v>
      </c>
      <c r="AW264" s="135">
        <v>72</v>
      </c>
      <c r="AX264" s="136">
        <v>6</v>
      </c>
      <c r="AY264" s="218">
        <v>45114</v>
      </c>
      <c r="AZ264" s="201"/>
      <c r="BA264" s="168">
        <f>IF(Chestionar!M264="",0,Chestionar!M264)</f>
        <v>0</v>
      </c>
      <c r="BR264" s="120" t="s">
        <v>215</v>
      </c>
    </row>
    <row r="265" spans="1:70" ht="15.75" thickBot="1" x14ac:dyDescent="0.3">
      <c r="A265" s="1715">
        <f t="shared" si="91"/>
        <v>0</v>
      </c>
      <c r="B265" s="1715">
        <f t="shared" si="84"/>
        <v>10050017</v>
      </c>
      <c r="C265" s="1049">
        <v>50</v>
      </c>
      <c r="D265" s="1797" t="s">
        <v>447</v>
      </c>
      <c r="E265" s="1049">
        <v>17</v>
      </c>
      <c r="F265" s="1057" t="s">
        <v>4309</v>
      </c>
      <c r="G265" s="1049"/>
      <c r="H265" s="1058" t="s">
        <v>345</v>
      </c>
      <c r="I265" s="1059" t="s">
        <v>4551</v>
      </c>
      <c r="J265" s="1067" t="s">
        <v>4104</v>
      </c>
      <c r="K265" s="1059" t="s">
        <v>4552</v>
      </c>
      <c r="L265" s="979">
        <f t="shared" si="79"/>
        <v>0</v>
      </c>
      <c r="M265" s="979">
        <f t="shared" si="80"/>
        <v>0</v>
      </c>
      <c r="N265" s="1724">
        <f t="shared" si="81"/>
        <v>0</v>
      </c>
      <c r="O265" s="1069">
        <f t="shared" si="82"/>
        <v>0</v>
      </c>
      <c r="P265" s="979">
        <f t="shared" si="85"/>
        <v>0</v>
      </c>
      <c r="Q265" s="979">
        <f t="shared" si="86"/>
        <v>0</v>
      </c>
      <c r="R265" s="979">
        <f t="shared" si="87"/>
        <v>0</v>
      </c>
      <c r="S265" s="979">
        <f t="shared" si="88"/>
        <v>0</v>
      </c>
      <c r="T265" s="979"/>
      <c r="U265" s="979"/>
      <c r="V265" s="979"/>
      <c r="W265" s="979"/>
      <c r="X265" s="979"/>
      <c r="Y265" s="1060"/>
      <c r="Z265" s="1060" t="str">
        <f t="shared" si="83"/>
        <v xml:space="preserve">Cap.2 Pct.7: Cifra de afaceri totala (Col.1) &gt;= Cifra de afaceri impozabila (Col.2), pentru fiecare rand (Rd.1 la Rd.n). </v>
      </c>
      <c r="AA265" s="2205">
        <f t="shared" si="89"/>
        <v>1</v>
      </c>
      <c r="AB265" s="3036">
        <f t="shared" si="90"/>
        <v>50</v>
      </c>
      <c r="AT265" s="154" t="s">
        <v>4471</v>
      </c>
      <c r="AU265" s="1419" t="s">
        <v>4512</v>
      </c>
      <c r="AV265" s="155">
        <v>2</v>
      </c>
      <c r="AW265" s="155">
        <v>72</v>
      </c>
      <c r="AX265" s="155">
        <v>7</v>
      </c>
      <c r="AY265" s="216">
        <v>4519</v>
      </c>
      <c r="AZ265" s="217"/>
      <c r="BA265" s="157">
        <f>IF(Chestionar!M265="",0,Chestionar!M265)</f>
        <v>0</v>
      </c>
      <c r="BR265" s="120" t="s">
        <v>215</v>
      </c>
    </row>
    <row r="266" spans="1:70" ht="15.75" thickTop="1" x14ac:dyDescent="0.25">
      <c r="A266" s="1715">
        <f t="shared" si="91"/>
        <v>0</v>
      </c>
      <c r="B266" s="1715">
        <f t="shared" si="84"/>
        <v>10050018</v>
      </c>
      <c r="C266" s="1049">
        <v>50</v>
      </c>
      <c r="D266" s="1797" t="s">
        <v>447</v>
      </c>
      <c r="E266" s="1049">
        <v>18</v>
      </c>
      <c r="F266" s="1057" t="s">
        <v>4309</v>
      </c>
      <c r="G266" s="1049"/>
      <c r="H266" s="1058" t="s">
        <v>345</v>
      </c>
      <c r="I266" s="1059" t="s">
        <v>4553</v>
      </c>
      <c r="J266" s="1067" t="s">
        <v>4104</v>
      </c>
      <c r="K266" s="1059" t="s">
        <v>4554</v>
      </c>
      <c r="L266" s="979">
        <f t="shared" si="79"/>
        <v>0</v>
      </c>
      <c r="M266" s="979">
        <f t="shared" si="80"/>
        <v>0</v>
      </c>
      <c r="N266" s="1724">
        <f t="shared" si="81"/>
        <v>0</v>
      </c>
      <c r="O266" s="1069">
        <f t="shared" si="82"/>
        <v>0</v>
      </c>
      <c r="P266" s="979">
        <f t="shared" si="85"/>
        <v>0</v>
      </c>
      <c r="Q266" s="979">
        <f t="shared" si="86"/>
        <v>0</v>
      </c>
      <c r="R266" s="979">
        <f t="shared" si="87"/>
        <v>0</v>
      </c>
      <c r="S266" s="979">
        <f t="shared" si="88"/>
        <v>0</v>
      </c>
      <c r="T266" s="979"/>
      <c r="U266" s="979"/>
      <c r="V266" s="979"/>
      <c r="W266" s="979"/>
      <c r="X266" s="979"/>
      <c r="Y266" s="1060"/>
      <c r="Z266" s="1060" t="str">
        <f t="shared" si="83"/>
        <v xml:space="preserve">Cap.2 Pct.7: Cifra de afaceri totala (Col.1) &gt;= Cifra de afaceri impozabila (Col.2), pentru fiecare rand (Rd.1 la Rd.n). </v>
      </c>
      <c r="AA266" s="2205">
        <f t="shared" si="89"/>
        <v>1</v>
      </c>
      <c r="AB266" s="3036">
        <f t="shared" si="90"/>
        <v>50</v>
      </c>
      <c r="AT266" s="133" t="s">
        <v>4497</v>
      </c>
      <c r="AU266" s="1416" t="s">
        <v>4512</v>
      </c>
      <c r="AV266" s="134">
        <v>2</v>
      </c>
      <c r="AW266" s="135">
        <v>72</v>
      </c>
      <c r="AX266" s="136">
        <v>8</v>
      </c>
      <c r="AY266" s="218">
        <v>45191</v>
      </c>
      <c r="AZ266" s="201"/>
      <c r="BA266" s="168">
        <f>IF(Chestionar!M266="",0,Chestionar!M266)</f>
        <v>0</v>
      </c>
      <c r="BR266" s="120" t="s">
        <v>215</v>
      </c>
    </row>
    <row r="267" spans="1:70" x14ac:dyDescent="0.25">
      <c r="A267" s="1715">
        <f t="shared" si="91"/>
        <v>0</v>
      </c>
      <c r="B267" s="1715">
        <f t="shared" si="84"/>
        <v>10050019</v>
      </c>
      <c r="C267" s="1049">
        <v>50</v>
      </c>
      <c r="D267" s="1797" t="s">
        <v>447</v>
      </c>
      <c r="E267" s="1049">
        <v>19</v>
      </c>
      <c r="F267" s="1057" t="s">
        <v>4309</v>
      </c>
      <c r="G267" s="1049"/>
      <c r="H267" s="1058" t="s">
        <v>345</v>
      </c>
      <c r="I267" s="1059" t="s">
        <v>4555</v>
      </c>
      <c r="J267" s="1067" t="s">
        <v>4104</v>
      </c>
      <c r="K267" s="1059" t="s">
        <v>4556</v>
      </c>
      <c r="L267" s="979">
        <f t="shared" si="79"/>
        <v>0</v>
      </c>
      <c r="M267" s="979">
        <f t="shared" si="80"/>
        <v>0</v>
      </c>
      <c r="N267" s="1724">
        <f t="shared" si="81"/>
        <v>0</v>
      </c>
      <c r="O267" s="1069">
        <f t="shared" si="82"/>
        <v>0</v>
      </c>
      <c r="P267" s="979">
        <f t="shared" si="85"/>
        <v>0</v>
      </c>
      <c r="Q267" s="979">
        <f t="shared" si="86"/>
        <v>0</v>
      </c>
      <c r="R267" s="979">
        <f t="shared" si="87"/>
        <v>0</v>
      </c>
      <c r="S267" s="979">
        <f t="shared" si="88"/>
        <v>0</v>
      </c>
      <c r="T267" s="979"/>
      <c r="U267" s="979"/>
      <c r="V267" s="979"/>
      <c r="W267" s="979"/>
      <c r="X267" s="979"/>
      <c r="Y267" s="1060"/>
      <c r="Z267" s="1060" t="str">
        <f t="shared" si="83"/>
        <v xml:space="preserve">Cap.2 Pct.7: Cifra de afaceri totala (Col.1) &gt;= Cifra de afaceri impozabila (Col.2), pentru fiecare rand (Rd.1 la Rd.n). </v>
      </c>
      <c r="AA267" s="2205">
        <f t="shared" si="89"/>
        <v>1</v>
      </c>
      <c r="AB267" s="3036">
        <f t="shared" si="90"/>
        <v>50</v>
      </c>
      <c r="AT267" s="133" t="s">
        <v>4498</v>
      </c>
      <c r="AU267" s="1416" t="s">
        <v>4512</v>
      </c>
      <c r="AV267" s="134">
        <v>2</v>
      </c>
      <c r="AW267" s="135">
        <v>72</v>
      </c>
      <c r="AX267" s="136">
        <v>9</v>
      </c>
      <c r="AY267" s="218">
        <v>45192</v>
      </c>
      <c r="AZ267" s="201"/>
      <c r="BA267" s="168">
        <f>IF(Chestionar!M267="",0,Chestionar!M267)</f>
        <v>0</v>
      </c>
      <c r="BR267" s="120" t="s">
        <v>215</v>
      </c>
    </row>
    <row r="268" spans="1:70" x14ac:dyDescent="0.25">
      <c r="A268" s="1715">
        <f t="shared" si="91"/>
        <v>0</v>
      </c>
      <c r="B268" s="1715">
        <f t="shared" si="84"/>
        <v>10050020</v>
      </c>
      <c r="C268" s="1049">
        <v>50</v>
      </c>
      <c r="D268" s="1797" t="s">
        <v>447</v>
      </c>
      <c r="E268" s="1049">
        <v>20</v>
      </c>
      <c r="F268" s="1057" t="s">
        <v>4309</v>
      </c>
      <c r="G268" s="1049"/>
      <c r="H268" s="1058" t="s">
        <v>345</v>
      </c>
      <c r="I268" s="1059" t="s">
        <v>4557</v>
      </c>
      <c r="J268" s="1067" t="s">
        <v>4104</v>
      </c>
      <c r="K268" s="1059" t="s">
        <v>4558</v>
      </c>
      <c r="L268" s="979">
        <f t="shared" si="79"/>
        <v>0</v>
      </c>
      <c r="M268" s="979">
        <f t="shared" si="80"/>
        <v>0</v>
      </c>
      <c r="N268" s="1724">
        <f t="shared" si="81"/>
        <v>0</v>
      </c>
      <c r="O268" s="1069">
        <f t="shared" si="82"/>
        <v>0</v>
      </c>
      <c r="P268" s="979">
        <f t="shared" si="85"/>
        <v>0</v>
      </c>
      <c r="Q268" s="979">
        <f t="shared" si="86"/>
        <v>0</v>
      </c>
      <c r="R268" s="979">
        <f t="shared" si="87"/>
        <v>0</v>
      </c>
      <c r="S268" s="979">
        <f t="shared" si="88"/>
        <v>0</v>
      </c>
      <c r="T268" s="979"/>
      <c r="U268" s="979"/>
      <c r="V268" s="979"/>
      <c r="W268" s="979"/>
      <c r="X268" s="979"/>
      <c r="Y268" s="1060"/>
      <c r="Z268" s="1060" t="str">
        <f t="shared" si="83"/>
        <v xml:space="preserve">Cap.2 Pct.7: Cifra de afaceri totala (Col.1) &gt;= Cifra de afaceri impozabila (Col.2), pentru fiecare rand (Rd.1 la Rd.n). </v>
      </c>
      <c r="AA268" s="2205">
        <f t="shared" si="89"/>
        <v>1</v>
      </c>
      <c r="AB268" s="3036">
        <f t="shared" si="90"/>
        <v>50</v>
      </c>
      <c r="AT268" s="133" t="s">
        <v>4499</v>
      </c>
      <c r="AU268" s="1416" t="s">
        <v>4512</v>
      </c>
      <c r="AV268" s="134">
        <v>2</v>
      </c>
      <c r="AW268" s="135">
        <v>72</v>
      </c>
      <c r="AX268" s="136">
        <v>10</v>
      </c>
      <c r="AY268" s="218">
        <v>45193</v>
      </c>
      <c r="AZ268" s="201"/>
      <c r="BA268" s="168">
        <f>IF(Chestionar!M268="",0,Chestionar!M268)</f>
        <v>0</v>
      </c>
      <c r="BR268" s="120" t="s">
        <v>215</v>
      </c>
    </row>
    <row r="269" spans="1:70" x14ac:dyDescent="0.25">
      <c r="A269" s="1715">
        <f t="shared" si="91"/>
        <v>0</v>
      </c>
      <c r="B269" s="1715">
        <f t="shared" si="84"/>
        <v>10050021</v>
      </c>
      <c r="C269" s="1049">
        <v>50</v>
      </c>
      <c r="D269" s="1797" t="s">
        <v>447</v>
      </c>
      <c r="E269" s="1049">
        <v>21</v>
      </c>
      <c r="F269" s="1057" t="s">
        <v>4309</v>
      </c>
      <c r="G269" s="1049"/>
      <c r="H269" s="1058" t="s">
        <v>345</v>
      </c>
      <c r="I269" s="1059" t="s">
        <v>4559</v>
      </c>
      <c r="J269" s="1067" t="s">
        <v>4104</v>
      </c>
      <c r="K269" s="1059" t="s">
        <v>4560</v>
      </c>
      <c r="L269" s="979">
        <f t="shared" si="79"/>
        <v>0</v>
      </c>
      <c r="M269" s="979">
        <f t="shared" si="80"/>
        <v>0</v>
      </c>
      <c r="N269" s="1724">
        <f t="shared" si="81"/>
        <v>0</v>
      </c>
      <c r="O269" s="1069">
        <f t="shared" si="82"/>
        <v>0</v>
      </c>
      <c r="P269" s="979">
        <f t="shared" si="85"/>
        <v>0</v>
      </c>
      <c r="Q269" s="979">
        <f t="shared" si="86"/>
        <v>0</v>
      </c>
      <c r="R269" s="979">
        <f t="shared" si="87"/>
        <v>0</v>
      </c>
      <c r="S269" s="979">
        <f t="shared" si="88"/>
        <v>0</v>
      </c>
      <c r="T269" s="979"/>
      <c r="U269" s="979"/>
      <c r="V269" s="979"/>
      <c r="W269" s="979"/>
      <c r="X269" s="979"/>
      <c r="Y269" s="1060"/>
      <c r="Z269" s="1060" t="str">
        <f t="shared" si="83"/>
        <v xml:space="preserve">Cap.2 Pct.7: Cifra de afaceri totala (Col.1) &gt;= Cifra de afaceri impozabila (Col.2), pentru fiecare rand (Rd.1 la Rd.n). </v>
      </c>
      <c r="AA269" s="2205">
        <f t="shared" si="89"/>
        <v>1</v>
      </c>
      <c r="AB269" s="3036">
        <f t="shared" si="90"/>
        <v>50</v>
      </c>
      <c r="AT269" s="133" t="s">
        <v>4500</v>
      </c>
      <c r="AU269" s="1416" t="s">
        <v>4512</v>
      </c>
      <c r="AV269" s="134">
        <v>2</v>
      </c>
      <c r="AW269" s="135">
        <v>72</v>
      </c>
      <c r="AX269" s="136">
        <v>11</v>
      </c>
      <c r="AY269" s="218">
        <v>45194</v>
      </c>
      <c r="AZ269" s="201"/>
      <c r="BA269" s="168">
        <f>IF(Chestionar!M269="",0,Chestionar!M269)</f>
        <v>0</v>
      </c>
      <c r="BR269" s="120" t="s">
        <v>215</v>
      </c>
    </row>
    <row r="270" spans="1:70" ht="15.75" thickBot="1" x14ac:dyDescent="0.3">
      <c r="A270" s="1715">
        <f t="shared" si="91"/>
        <v>0</v>
      </c>
      <c r="B270" s="1715">
        <f t="shared" si="84"/>
        <v>10050022</v>
      </c>
      <c r="C270" s="1049">
        <v>50</v>
      </c>
      <c r="D270" s="1797" t="s">
        <v>447</v>
      </c>
      <c r="E270" s="1049">
        <v>22</v>
      </c>
      <c r="F270" s="1057" t="s">
        <v>4309</v>
      </c>
      <c r="G270" s="1049"/>
      <c r="H270" s="1058" t="s">
        <v>345</v>
      </c>
      <c r="I270" s="1059" t="s">
        <v>4561</v>
      </c>
      <c r="J270" s="1067" t="s">
        <v>4104</v>
      </c>
      <c r="K270" s="1059" t="s">
        <v>4562</v>
      </c>
      <c r="L270" s="979">
        <f t="shared" si="79"/>
        <v>0</v>
      </c>
      <c r="M270" s="979">
        <f t="shared" si="80"/>
        <v>0</v>
      </c>
      <c r="N270" s="1724">
        <f t="shared" si="81"/>
        <v>0</v>
      </c>
      <c r="O270" s="1069">
        <f t="shared" si="82"/>
        <v>0</v>
      </c>
      <c r="P270" s="979">
        <f t="shared" si="85"/>
        <v>0</v>
      </c>
      <c r="Q270" s="979">
        <f t="shared" si="86"/>
        <v>0</v>
      </c>
      <c r="R270" s="979">
        <f t="shared" si="87"/>
        <v>0</v>
      </c>
      <c r="S270" s="979">
        <f t="shared" si="88"/>
        <v>0</v>
      </c>
      <c r="T270" s="979"/>
      <c r="U270" s="979"/>
      <c r="V270" s="979"/>
      <c r="W270" s="979"/>
      <c r="X270" s="979"/>
      <c r="Y270" s="1060"/>
      <c r="Z270" s="1060" t="str">
        <f t="shared" si="83"/>
        <v xml:space="preserve">Cap.2 Pct.7: Cifra de afaceri totala (Col.1) &gt;= Cifra de afaceri impozabila (Col.2), pentru fiecare rand (Rd.1 la Rd.n). </v>
      </c>
      <c r="AA270" s="2205">
        <f t="shared" si="89"/>
        <v>1</v>
      </c>
      <c r="AB270" s="3036">
        <f t="shared" si="90"/>
        <v>50</v>
      </c>
      <c r="AT270" s="154" t="s">
        <v>4476</v>
      </c>
      <c r="AU270" s="1419" t="s">
        <v>4512</v>
      </c>
      <c r="AV270" s="155">
        <v>2</v>
      </c>
      <c r="AW270" s="155">
        <v>72</v>
      </c>
      <c r="AX270" s="155">
        <v>12</v>
      </c>
      <c r="AY270" s="216">
        <v>4531</v>
      </c>
      <c r="AZ270" s="217"/>
      <c r="BA270" s="157">
        <f>IF(Chestionar!M270="",0,Chestionar!M270)</f>
        <v>0</v>
      </c>
      <c r="BR270" s="120" t="s">
        <v>215</v>
      </c>
    </row>
    <row r="271" spans="1:70" ht="15.75" thickTop="1" x14ac:dyDescent="0.25">
      <c r="A271" s="1715">
        <f t="shared" si="91"/>
        <v>0</v>
      </c>
      <c r="B271" s="1715">
        <f t="shared" si="84"/>
        <v>10050023</v>
      </c>
      <c r="C271" s="1049">
        <v>50</v>
      </c>
      <c r="D271" s="1797" t="s">
        <v>447</v>
      </c>
      <c r="E271" s="1049">
        <v>23</v>
      </c>
      <c r="F271" s="1057" t="s">
        <v>4309</v>
      </c>
      <c r="G271" s="1049"/>
      <c r="H271" s="1058" t="s">
        <v>345</v>
      </c>
      <c r="I271" s="1059" t="s">
        <v>4563</v>
      </c>
      <c r="J271" s="1067" t="s">
        <v>4104</v>
      </c>
      <c r="K271" s="1059" t="s">
        <v>4564</v>
      </c>
      <c r="L271" s="979">
        <f t="shared" si="79"/>
        <v>0</v>
      </c>
      <c r="M271" s="979">
        <f t="shared" si="80"/>
        <v>0</v>
      </c>
      <c r="N271" s="1724">
        <f t="shared" si="81"/>
        <v>0</v>
      </c>
      <c r="O271" s="1069">
        <f t="shared" si="82"/>
        <v>0</v>
      </c>
      <c r="P271" s="979">
        <f t="shared" si="85"/>
        <v>0</v>
      </c>
      <c r="Q271" s="979">
        <f t="shared" si="86"/>
        <v>0</v>
      </c>
      <c r="R271" s="979">
        <f t="shared" si="87"/>
        <v>0</v>
      </c>
      <c r="S271" s="979">
        <f t="shared" si="88"/>
        <v>0</v>
      </c>
      <c r="T271" s="979"/>
      <c r="U271" s="979"/>
      <c r="V271" s="979"/>
      <c r="W271" s="979"/>
      <c r="X271" s="979"/>
      <c r="Y271" s="1060"/>
      <c r="Z271" s="1060" t="str">
        <f t="shared" si="83"/>
        <v xml:space="preserve">Cap.2 Pct.7: Cifra de afaceri totala (Col.1) &gt;= Cifra de afaceri impozabila (Col.2), pentru fiecare rand (Rd.1 la Rd.n). </v>
      </c>
      <c r="AA271" s="2205">
        <f t="shared" si="89"/>
        <v>1</v>
      </c>
      <c r="AB271" s="3036">
        <f t="shared" si="90"/>
        <v>50</v>
      </c>
      <c r="AT271" s="133" t="s">
        <v>4501</v>
      </c>
      <c r="AU271" s="1416" t="s">
        <v>4512</v>
      </c>
      <c r="AV271" s="134">
        <v>2</v>
      </c>
      <c r="AW271" s="135">
        <v>72</v>
      </c>
      <c r="AX271" s="136">
        <v>13</v>
      </c>
      <c r="AY271" s="218">
        <v>45311</v>
      </c>
      <c r="AZ271" s="201"/>
      <c r="BA271" s="168">
        <f>IF(Chestionar!M271="",0,Chestionar!M271)</f>
        <v>0</v>
      </c>
      <c r="BR271" s="120" t="s">
        <v>215</v>
      </c>
    </row>
    <row r="272" spans="1:70" x14ac:dyDescent="0.25">
      <c r="A272" s="1715">
        <f t="shared" si="91"/>
        <v>0</v>
      </c>
      <c r="B272" s="1715">
        <f t="shared" si="84"/>
        <v>10050024</v>
      </c>
      <c r="C272" s="1049">
        <v>50</v>
      </c>
      <c r="D272" s="1797" t="s">
        <v>447</v>
      </c>
      <c r="E272" s="1049">
        <v>24</v>
      </c>
      <c r="F272" s="1057" t="s">
        <v>4309</v>
      </c>
      <c r="G272" s="1049"/>
      <c r="H272" s="1058" t="s">
        <v>345</v>
      </c>
      <c r="I272" s="1059" t="s">
        <v>4565</v>
      </c>
      <c r="J272" s="1067" t="s">
        <v>4104</v>
      </c>
      <c r="K272" s="1059" t="s">
        <v>4566</v>
      </c>
      <c r="L272" s="979">
        <f t="shared" si="79"/>
        <v>0</v>
      </c>
      <c r="M272" s="979">
        <f t="shared" si="80"/>
        <v>0</v>
      </c>
      <c r="N272" s="1724">
        <f t="shared" si="81"/>
        <v>0</v>
      </c>
      <c r="O272" s="1069">
        <f t="shared" si="82"/>
        <v>0</v>
      </c>
      <c r="P272" s="979">
        <f t="shared" si="85"/>
        <v>0</v>
      </c>
      <c r="Q272" s="979">
        <f t="shared" si="86"/>
        <v>0</v>
      </c>
      <c r="R272" s="979">
        <f t="shared" si="87"/>
        <v>0</v>
      </c>
      <c r="S272" s="979">
        <f t="shared" si="88"/>
        <v>0</v>
      </c>
      <c r="T272" s="979"/>
      <c r="U272" s="979"/>
      <c r="V272" s="979"/>
      <c r="W272" s="979"/>
      <c r="X272" s="979"/>
      <c r="Y272" s="1060"/>
      <c r="Z272" s="1060" t="str">
        <f t="shared" si="83"/>
        <v xml:space="preserve">Cap.2 Pct.7: Cifra de afaceri totala (Col.1) &gt;= Cifra de afaceri impozabila (Col.2), pentru fiecare rand (Rd.1 la Rd.n). </v>
      </c>
      <c r="AA272" s="2205">
        <f t="shared" si="89"/>
        <v>1</v>
      </c>
      <c r="AB272" s="3036">
        <f t="shared" si="90"/>
        <v>50</v>
      </c>
      <c r="AT272" s="133" t="s">
        <v>4502</v>
      </c>
      <c r="AU272" s="1416" t="s">
        <v>4512</v>
      </c>
      <c r="AV272" s="134">
        <v>2</v>
      </c>
      <c r="AW272" s="135">
        <v>72</v>
      </c>
      <c r="AX272" s="136">
        <v>14</v>
      </c>
      <c r="AY272" s="218">
        <v>45312</v>
      </c>
      <c r="AZ272" s="201"/>
      <c r="BA272" s="168">
        <f>IF(Chestionar!M272="",0,Chestionar!M272)</f>
        <v>0</v>
      </c>
      <c r="BR272" s="120" t="s">
        <v>215</v>
      </c>
    </row>
    <row r="273" spans="1:70" ht="15.75" thickBot="1" x14ac:dyDescent="0.3">
      <c r="A273" s="1715">
        <f t="shared" si="91"/>
        <v>0</v>
      </c>
      <c r="B273" s="1715">
        <f t="shared" si="84"/>
        <v>10050025</v>
      </c>
      <c r="C273" s="1049">
        <v>50</v>
      </c>
      <c r="D273" s="1797" t="s">
        <v>447</v>
      </c>
      <c r="E273" s="1049">
        <v>25</v>
      </c>
      <c r="F273" s="1057" t="s">
        <v>4309</v>
      </c>
      <c r="G273" s="1049"/>
      <c r="H273" s="1058" t="s">
        <v>345</v>
      </c>
      <c r="I273" s="1059" t="s">
        <v>4567</v>
      </c>
      <c r="J273" s="1067" t="s">
        <v>4104</v>
      </c>
      <c r="K273" s="1059" t="s">
        <v>4568</v>
      </c>
      <c r="L273" s="979">
        <f t="shared" si="79"/>
        <v>0</v>
      </c>
      <c r="M273" s="979">
        <f t="shared" si="80"/>
        <v>0</v>
      </c>
      <c r="N273" s="1724">
        <f t="shared" si="81"/>
        <v>0</v>
      </c>
      <c r="O273" s="1069">
        <f t="shared" si="82"/>
        <v>0</v>
      </c>
      <c r="P273" s="979">
        <f t="shared" si="85"/>
        <v>0</v>
      </c>
      <c r="Q273" s="979">
        <f t="shared" si="86"/>
        <v>0</v>
      </c>
      <c r="R273" s="979">
        <f t="shared" si="87"/>
        <v>0</v>
      </c>
      <c r="S273" s="979">
        <f t="shared" si="88"/>
        <v>0</v>
      </c>
      <c r="T273" s="979"/>
      <c r="U273" s="979"/>
      <c r="V273" s="979"/>
      <c r="W273" s="979"/>
      <c r="X273" s="979"/>
      <c r="Y273" s="1060"/>
      <c r="Z273" s="1060" t="str">
        <f t="shared" si="83"/>
        <v xml:space="preserve">Cap.2 Pct.7: Cifra de afaceri totala (Col.1) &gt;= Cifra de afaceri impozabila (Col.2), pentru fiecare rand (Rd.1 la Rd.n). </v>
      </c>
      <c r="AA273" s="2205">
        <f t="shared" si="89"/>
        <v>1</v>
      </c>
      <c r="AB273" s="3036">
        <f t="shared" si="90"/>
        <v>50</v>
      </c>
      <c r="AT273" s="154" t="s">
        <v>4479</v>
      </c>
      <c r="AU273" s="1419" t="s">
        <v>4512</v>
      </c>
      <c r="AV273" s="155">
        <v>2</v>
      </c>
      <c r="AW273" s="155">
        <v>72</v>
      </c>
      <c r="AX273" s="155">
        <v>15</v>
      </c>
      <c r="AY273" s="216">
        <v>4532</v>
      </c>
      <c r="AZ273" s="217"/>
      <c r="BA273" s="157">
        <f>IF(Chestionar!M273="",0,Chestionar!M273)</f>
        <v>0</v>
      </c>
      <c r="BR273" s="120" t="s">
        <v>215</v>
      </c>
    </row>
    <row r="274" spans="1:70" ht="15.75" thickTop="1" x14ac:dyDescent="0.25">
      <c r="A274" s="1715">
        <f t="shared" si="91"/>
        <v>0</v>
      </c>
      <c r="B274" s="1715">
        <f t="shared" si="84"/>
        <v>10050026</v>
      </c>
      <c r="C274" s="1049">
        <v>50</v>
      </c>
      <c r="D274" s="1797" t="s">
        <v>447</v>
      </c>
      <c r="E274" s="1049">
        <v>26</v>
      </c>
      <c r="F274" s="1057" t="s">
        <v>4309</v>
      </c>
      <c r="G274" s="1049"/>
      <c r="H274" s="1058" t="s">
        <v>345</v>
      </c>
      <c r="I274" s="1059" t="s">
        <v>4569</v>
      </c>
      <c r="J274" s="1067" t="s">
        <v>4104</v>
      </c>
      <c r="K274" s="1059" t="s">
        <v>4570</v>
      </c>
      <c r="L274" s="979">
        <f t="shared" si="79"/>
        <v>0</v>
      </c>
      <c r="M274" s="979">
        <f t="shared" si="80"/>
        <v>0</v>
      </c>
      <c r="N274" s="1724">
        <f t="shared" si="81"/>
        <v>0</v>
      </c>
      <c r="O274" s="1069">
        <f t="shared" si="82"/>
        <v>0</v>
      </c>
      <c r="P274" s="979">
        <f t="shared" si="85"/>
        <v>0</v>
      </c>
      <c r="Q274" s="979">
        <f t="shared" si="86"/>
        <v>0</v>
      </c>
      <c r="R274" s="979">
        <f t="shared" si="87"/>
        <v>0</v>
      </c>
      <c r="S274" s="979">
        <f t="shared" si="88"/>
        <v>0</v>
      </c>
      <c r="T274" s="979"/>
      <c r="U274" s="979"/>
      <c r="V274" s="979"/>
      <c r="W274" s="979"/>
      <c r="X274" s="979"/>
      <c r="Y274" s="1060"/>
      <c r="Z274" s="1060" t="str">
        <f t="shared" si="83"/>
        <v xml:space="preserve">Cap.2 Pct.7: Cifra de afaceri totala (Col.1) &gt;= Cifra de afaceri impozabila (Col.2), pentru fiecare rand (Rd.1 la Rd.n). </v>
      </c>
      <c r="AA274" s="2205">
        <f t="shared" si="89"/>
        <v>1</v>
      </c>
      <c r="AB274" s="3036">
        <f t="shared" si="90"/>
        <v>50</v>
      </c>
      <c r="AT274" s="133" t="s">
        <v>4503</v>
      </c>
      <c r="AU274" s="1416" t="s">
        <v>4512</v>
      </c>
      <c r="AV274" s="134">
        <v>2</v>
      </c>
      <c r="AW274" s="135">
        <v>72</v>
      </c>
      <c r="AX274" s="136">
        <v>16</v>
      </c>
      <c r="AY274" s="218">
        <v>45321</v>
      </c>
      <c r="AZ274" s="201"/>
      <c r="BA274" s="168">
        <f>IF(Chestionar!M274="",0,Chestionar!M274)</f>
        <v>0</v>
      </c>
      <c r="BF274" s="113"/>
      <c r="BG274" s="113"/>
      <c r="BH274" s="113"/>
      <c r="BI274" s="113"/>
      <c r="BJ274" s="113"/>
      <c r="BK274" s="113"/>
      <c r="BL274" s="113"/>
      <c r="BM274" s="113"/>
      <c r="BN274" s="113"/>
      <c r="BO274" s="113"/>
      <c r="BP274" s="113"/>
      <c r="BQ274" s="113"/>
      <c r="BR274" s="113" t="s">
        <v>215</v>
      </c>
    </row>
    <row r="275" spans="1:70" x14ac:dyDescent="0.25">
      <c r="A275" s="1715">
        <f t="shared" si="91"/>
        <v>0</v>
      </c>
      <c r="B275" s="1715">
        <f t="shared" si="84"/>
        <v>10050027</v>
      </c>
      <c r="C275" s="1049">
        <v>50</v>
      </c>
      <c r="D275" s="1797" t="s">
        <v>447</v>
      </c>
      <c r="E275" s="1049">
        <v>27</v>
      </c>
      <c r="F275" s="1057" t="s">
        <v>4309</v>
      </c>
      <c r="G275" s="1049"/>
      <c r="H275" s="1058" t="s">
        <v>345</v>
      </c>
      <c r="I275" s="1059" t="s">
        <v>4571</v>
      </c>
      <c r="J275" s="1067" t="s">
        <v>4104</v>
      </c>
      <c r="K275" s="1059" t="s">
        <v>4572</v>
      </c>
      <c r="L275" s="979">
        <f t="shared" si="79"/>
        <v>0</v>
      </c>
      <c r="M275" s="979">
        <f t="shared" si="80"/>
        <v>0</v>
      </c>
      <c r="N275" s="1724">
        <f t="shared" si="81"/>
        <v>0</v>
      </c>
      <c r="O275" s="1069">
        <f t="shared" si="82"/>
        <v>0</v>
      </c>
      <c r="P275" s="979">
        <f t="shared" si="85"/>
        <v>0</v>
      </c>
      <c r="Q275" s="979">
        <f t="shared" si="86"/>
        <v>0</v>
      </c>
      <c r="R275" s="979">
        <f t="shared" si="87"/>
        <v>0</v>
      </c>
      <c r="S275" s="979">
        <f t="shared" si="88"/>
        <v>0</v>
      </c>
      <c r="T275" s="979"/>
      <c r="U275" s="979"/>
      <c r="V275" s="979"/>
      <c r="W275" s="979"/>
      <c r="X275" s="979"/>
      <c r="Y275" s="1060"/>
      <c r="Z275" s="1060" t="str">
        <f t="shared" si="83"/>
        <v xml:space="preserve">Cap.2 Pct.7: Cifra de afaceri totala (Col.1) &gt;= Cifra de afaceri impozabila (Col.2), pentru fiecare rand (Rd.1 la Rd.n). </v>
      </c>
      <c r="AA275" s="2205">
        <f t="shared" si="89"/>
        <v>1</v>
      </c>
      <c r="AB275" s="3036">
        <f t="shared" si="90"/>
        <v>50</v>
      </c>
      <c r="AT275" s="133" t="s">
        <v>4504</v>
      </c>
      <c r="AU275" s="1416" t="s">
        <v>4512</v>
      </c>
      <c r="AV275" s="134">
        <v>2</v>
      </c>
      <c r="AW275" s="135">
        <v>72</v>
      </c>
      <c r="AX275" s="136">
        <v>17</v>
      </c>
      <c r="AY275" s="218">
        <v>45322</v>
      </c>
      <c r="AZ275" s="201"/>
      <c r="BA275" s="168">
        <f>IF(Chestionar!M275="",0,Chestionar!M275)</f>
        <v>0</v>
      </c>
      <c r="BF275" s="113"/>
      <c r="BG275" s="113"/>
      <c r="BH275" s="113"/>
      <c r="BI275" s="113"/>
      <c r="BJ275" s="113"/>
      <c r="BK275" s="113"/>
      <c r="BL275" s="113"/>
      <c r="BM275" s="113"/>
      <c r="BN275" s="113"/>
      <c r="BO275" s="113"/>
      <c r="BP275" s="113"/>
      <c r="BQ275" s="113"/>
      <c r="BR275" s="113" t="s">
        <v>215</v>
      </c>
    </row>
    <row r="276" spans="1:70" ht="15.75" thickBot="1" x14ac:dyDescent="0.3">
      <c r="A276" s="1715">
        <f t="shared" si="91"/>
        <v>0</v>
      </c>
      <c r="B276" s="1715">
        <f t="shared" si="84"/>
        <v>10050028</v>
      </c>
      <c r="C276" s="1049">
        <v>50</v>
      </c>
      <c r="D276" s="1797" t="s">
        <v>447</v>
      </c>
      <c r="E276" s="1049">
        <v>28</v>
      </c>
      <c r="F276" s="1057" t="s">
        <v>4309</v>
      </c>
      <c r="G276" s="1049"/>
      <c r="H276" s="1058" t="s">
        <v>345</v>
      </c>
      <c r="I276" s="1059" t="s">
        <v>4573</v>
      </c>
      <c r="J276" s="1067" t="s">
        <v>4104</v>
      </c>
      <c r="K276" s="1059" t="s">
        <v>4574</v>
      </c>
      <c r="L276" s="979">
        <f t="shared" si="79"/>
        <v>0</v>
      </c>
      <c r="M276" s="979">
        <f t="shared" si="80"/>
        <v>0</v>
      </c>
      <c r="N276" s="1724">
        <f t="shared" si="81"/>
        <v>0</v>
      </c>
      <c r="O276" s="1069">
        <f t="shared" si="82"/>
        <v>0</v>
      </c>
      <c r="P276" s="979">
        <f t="shared" si="85"/>
        <v>0</v>
      </c>
      <c r="Q276" s="979">
        <f t="shared" si="86"/>
        <v>0</v>
      </c>
      <c r="R276" s="979">
        <f t="shared" si="87"/>
        <v>0</v>
      </c>
      <c r="S276" s="979">
        <f t="shared" si="88"/>
        <v>0</v>
      </c>
      <c r="T276" s="979"/>
      <c r="U276" s="979"/>
      <c r="V276" s="979"/>
      <c r="W276" s="979"/>
      <c r="X276" s="979"/>
      <c r="Y276" s="1060"/>
      <c r="Z276" s="1060" t="str">
        <f t="shared" si="83"/>
        <v xml:space="preserve">Cap.2 Pct.7: Cifra de afaceri totala (Col.1) &gt;= Cifra de afaceri impozabila (Col.2), pentru fiecare rand (Rd.1 la Rd.n). </v>
      </c>
      <c r="AA276" s="2205">
        <f t="shared" si="89"/>
        <v>1</v>
      </c>
      <c r="AB276" s="3036">
        <f t="shared" si="90"/>
        <v>50</v>
      </c>
      <c r="AT276" s="154" t="s">
        <v>4482</v>
      </c>
      <c r="AU276" s="1419" t="s">
        <v>4512</v>
      </c>
      <c r="AV276" s="155">
        <v>2</v>
      </c>
      <c r="AW276" s="155">
        <v>72</v>
      </c>
      <c r="AX276" s="155">
        <v>18</v>
      </c>
      <c r="AY276" s="216">
        <v>4540</v>
      </c>
      <c r="AZ276" s="217"/>
      <c r="BA276" s="157">
        <f>IF(Chestionar!M276="",0,Chestionar!M276)</f>
        <v>0</v>
      </c>
      <c r="BF276" s="113"/>
      <c r="BG276" s="113"/>
      <c r="BH276" s="113"/>
      <c r="BI276" s="113"/>
      <c r="BJ276" s="113"/>
      <c r="BK276" s="113"/>
      <c r="BL276" s="113"/>
      <c r="BM276" s="113"/>
      <c r="BN276" s="113"/>
      <c r="BO276" s="113"/>
      <c r="BP276" s="113"/>
      <c r="BQ276" s="113"/>
      <c r="BR276" s="113" t="s">
        <v>215</v>
      </c>
    </row>
    <row r="277" spans="1:70" ht="15.75" thickTop="1" x14ac:dyDescent="0.25">
      <c r="A277" s="1715">
        <f t="shared" si="91"/>
        <v>0</v>
      </c>
      <c r="B277" s="1715">
        <f t="shared" si="84"/>
        <v>10050029</v>
      </c>
      <c r="C277" s="1049">
        <v>50</v>
      </c>
      <c r="D277" s="1797" t="s">
        <v>447</v>
      </c>
      <c r="E277" s="1049">
        <v>29</v>
      </c>
      <c r="F277" s="1057" t="s">
        <v>4309</v>
      </c>
      <c r="G277" s="1049"/>
      <c r="H277" s="1058" t="s">
        <v>345</v>
      </c>
      <c r="I277" s="1059" t="s">
        <v>4575</v>
      </c>
      <c r="J277" s="1067" t="s">
        <v>4104</v>
      </c>
      <c r="K277" s="1059" t="s">
        <v>4576</v>
      </c>
      <c r="L277" s="979">
        <f t="shared" si="79"/>
        <v>0</v>
      </c>
      <c r="M277" s="979">
        <f t="shared" si="80"/>
        <v>0</v>
      </c>
      <c r="N277" s="1724">
        <f t="shared" si="81"/>
        <v>0</v>
      </c>
      <c r="O277" s="1069">
        <f t="shared" si="82"/>
        <v>0</v>
      </c>
      <c r="P277" s="979">
        <f t="shared" si="85"/>
        <v>0</v>
      </c>
      <c r="Q277" s="979">
        <f t="shared" si="86"/>
        <v>0</v>
      </c>
      <c r="R277" s="979">
        <f t="shared" si="87"/>
        <v>0</v>
      </c>
      <c r="S277" s="979">
        <f t="shared" si="88"/>
        <v>0</v>
      </c>
      <c r="T277" s="979"/>
      <c r="U277" s="979"/>
      <c r="V277" s="979"/>
      <c r="W277" s="979"/>
      <c r="X277" s="979"/>
      <c r="Y277" s="1060"/>
      <c r="Z277" s="1060" t="str">
        <f t="shared" si="83"/>
        <v xml:space="preserve">Cap.2 Pct.7: Cifra de afaceri totala (Col.1) &gt;= Cifra de afaceri impozabila (Col.2), pentru fiecare rand (Rd.1 la Rd.n). </v>
      </c>
      <c r="AA277" s="2205">
        <f t="shared" si="89"/>
        <v>1</v>
      </c>
      <c r="AB277" s="3036">
        <f t="shared" si="90"/>
        <v>50</v>
      </c>
      <c r="AT277" s="133" t="s">
        <v>4505</v>
      </c>
      <c r="AU277" s="1416" t="s">
        <v>4512</v>
      </c>
      <c r="AV277" s="134">
        <v>2</v>
      </c>
      <c r="AW277" s="135">
        <v>72</v>
      </c>
      <c r="AX277" s="136">
        <v>19</v>
      </c>
      <c r="AY277" s="218">
        <v>45401</v>
      </c>
      <c r="AZ277" s="201"/>
      <c r="BA277" s="168">
        <f>IF(Chestionar!M277="",0,Chestionar!M277)</f>
        <v>0</v>
      </c>
      <c r="BF277" s="113"/>
      <c r="BG277" s="113"/>
      <c r="BH277" s="113"/>
      <c r="BI277" s="113"/>
      <c r="BJ277" s="113"/>
      <c r="BK277" s="113"/>
      <c r="BL277" s="113"/>
      <c r="BM277" s="113"/>
      <c r="BN277" s="113"/>
      <c r="BO277" s="113"/>
      <c r="BP277" s="113"/>
      <c r="BQ277" s="113"/>
      <c r="BR277" s="113" t="s">
        <v>215</v>
      </c>
    </row>
    <row r="278" spans="1:70" x14ac:dyDescent="0.25">
      <c r="A278" s="1714">
        <f t="shared" si="91"/>
        <v>0</v>
      </c>
      <c r="B278" s="1714">
        <f t="shared" si="84"/>
        <v>10050030</v>
      </c>
      <c r="C278" s="1061">
        <v>50</v>
      </c>
      <c r="D278" s="1799" t="s">
        <v>447</v>
      </c>
      <c r="E278" s="1061">
        <v>30</v>
      </c>
      <c r="F278" s="1062" t="s">
        <v>4309</v>
      </c>
      <c r="G278" s="1061"/>
      <c r="H278" s="1063" t="s">
        <v>345</v>
      </c>
      <c r="I278" s="1064" t="s">
        <v>4577</v>
      </c>
      <c r="J278" s="1068" t="s">
        <v>4104</v>
      </c>
      <c r="K278" s="1064" t="s">
        <v>4578</v>
      </c>
      <c r="L278" s="1065">
        <f t="shared" si="79"/>
        <v>0</v>
      </c>
      <c r="M278" s="1065">
        <f t="shared" si="80"/>
        <v>0</v>
      </c>
      <c r="N278" s="1730">
        <f t="shared" si="81"/>
        <v>0</v>
      </c>
      <c r="O278" s="1070">
        <f t="shared" si="82"/>
        <v>0</v>
      </c>
      <c r="P278" s="1065">
        <f t="shared" si="85"/>
        <v>0</v>
      </c>
      <c r="Q278" s="1065">
        <f t="shared" si="86"/>
        <v>0</v>
      </c>
      <c r="R278" s="1065">
        <f t="shared" si="87"/>
        <v>0</v>
      </c>
      <c r="S278" s="1065">
        <f t="shared" si="88"/>
        <v>0</v>
      </c>
      <c r="T278" s="1065"/>
      <c r="U278" s="1065"/>
      <c r="V278" s="1065"/>
      <c r="W278" s="1065"/>
      <c r="X278" s="1065"/>
      <c r="Y278" s="1066"/>
      <c r="Z278" s="1066" t="str">
        <f t="shared" si="83"/>
        <v xml:space="preserve">Cap.2 Pct.7: Cifra de afaceri totala (Col.1) &gt;= Cifra de afaceri impozabila (Col.2), pentru fiecare rand (Rd.1 la Rd.n). </v>
      </c>
      <c r="AA278" s="2205">
        <f t="shared" si="89"/>
        <v>1</v>
      </c>
      <c r="AB278" s="3036">
        <f t="shared" si="90"/>
        <v>50</v>
      </c>
      <c r="AT278" s="133" t="s">
        <v>4506</v>
      </c>
      <c r="AU278" s="1416" t="s">
        <v>4512</v>
      </c>
      <c r="AV278" s="134">
        <v>2</v>
      </c>
      <c r="AW278" s="135">
        <v>72</v>
      </c>
      <c r="AX278" s="136">
        <v>20</v>
      </c>
      <c r="AY278" s="218">
        <v>45402</v>
      </c>
      <c r="AZ278" s="201"/>
      <c r="BA278" s="168">
        <f>IF(Chestionar!M278="",0,Chestionar!M278)</f>
        <v>0</v>
      </c>
      <c r="BF278" s="113"/>
      <c r="BG278" s="113"/>
      <c r="BH278" s="113"/>
      <c r="BI278" s="113"/>
      <c r="BJ278" s="113"/>
      <c r="BK278" s="113"/>
      <c r="BL278" s="113"/>
      <c r="BM278" s="113"/>
      <c r="BN278" s="113"/>
      <c r="BO278" s="113"/>
      <c r="BP278" s="113"/>
      <c r="BQ278" s="113"/>
      <c r="BR278" s="113" t="s">
        <v>215</v>
      </c>
    </row>
    <row r="279" spans="1:70" x14ac:dyDescent="0.25">
      <c r="A279" s="1715">
        <f t="shared" si="91"/>
        <v>0</v>
      </c>
      <c r="B279" s="1715">
        <f t="shared" si="84"/>
        <v>10051001</v>
      </c>
      <c r="C279" s="1049">
        <v>51</v>
      </c>
      <c r="D279" s="1804" t="s">
        <v>447</v>
      </c>
      <c r="E279" s="1049">
        <v>1</v>
      </c>
      <c r="F279" s="1057" t="s">
        <v>4309</v>
      </c>
      <c r="G279" s="1049" t="s">
        <v>4441</v>
      </c>
      <c r="H279" s="1058" t="s">
        <v>345</v>
      </c>
      <c r="I279" s="1059" t="s">
        <v>4363</v>
      </c>
      <c r="J279" s="1067" t="s">
        <v>4246</v>
      </c>
      <c r="K279" s="1059" t="s">
        <v>4375</v>
      </c>
      <c r="L279" s="979">
        <f t="shared" ref="L279:L308" si="92">IF(BA182="",0,BA182)</f>
        <v>0</v>
      </c>
      <c r="M279" s="979">
        <f t="shared" ref="M279:M308" si="93">IF(BM182="",0,BM182)</f>
        <v>0</v>
      </c>
      <c r="N279" s="1724">
        <f>IF(AND(O279&gt;0,P279&gt;0,M279&gt;O279),1,0)</f>
        <v>0</v>
      </c>
      <c r="O279" s="979">
        <f t="shared" ref="O279:O308" si="94">IF(BA182="",0,BA182)</f>
        <v>0</v>
      </c>
      <c r="P279" s="979">
        <f t="shared" ref="P279:P308" si="95">IF(BB182="",0,BB182)</f>
        <v>0</v>
      </c>
      <c r="Q279" s="1450"/>
      <c r="R279" s="979"/>
      <c r="S279" s="979"/>
      <c r="T279" s="979"/>
      <c r="U279" s="979"/>
      <c r="V279" s="979"/>
      <c r="W279" s="979"/>
      <c r="X279" s="979"/>
      <c r="Y279" s="1060"/>
      <c r="Z279" s="1352" t="s">
        <v>9444</v>
      </c>
      <c r="AA279" s="2205">
        <f t="shared" si="89"/>
        <v>1</v>
      </c>
      <c r="AB279" s="3036">
        <f t="shared" si="90"/>
        <v>51</v>
      </c>
      <c r="AC279" s="2205">
        <f>LEN(Z279)</f>
        <v>174</v>
      </c>
      <c r="AT279" s="133" t="s">
        <v>4507</v>
      </c>
      <c r="AU279" s="1416" t="s">
        <v>4512</v>
      </c>
      <c r="AV279" s="134">
        <v>2</v>
      </c>
      <c r="AW279" s="135">
        <v>72</v>
      </c>
      <c r="AX279" s="136">
        <v>21</v>
      </c>
      <c r="AY279" s="218">
        <v>45403</v>
      </c>
      <c r="AZ279" s="201"/>
      <c r="BA279" s="168">
        <f>IF(Chestionar!M279="",0,Chestionar!M279)</f>
        <v>0</v>
      </c>
      <c r="BF279" s="113"/>
      <c r="BG279" s="113"/>
      <c r="BH279" s="113"/>
      <c r="BI279" s="113"/>
      <c r="BJ279" s="113"/>
      <c r="BK279" s="113"/>
      <c r="BL279" s="113"/>
      <c r="BM279" s="113"/>
      <c r="BN279" s="113"/>
      <c r="BO279" s="113"/>
      <c r="BP279" s="113"/>
      <c r="BQ279" s="113"/>
      <c r="BR279" s="113" t="s">
        <v>215</v>
      </c>
    </row>
    <row r="280" spans="1:70" x14ac:dyDescent="0.25">
      <c r="A280" s="1715">
        <f t="shared" si="91"/>
        <v>0</v>
      </c>
      <c r="B280" s="1715">
        <f t="shared" si="84"/>
        <v>10051002</v>
      </c>
      <c r="C280" s="1049">
        <v>51</v>
      </c>
      <c r="D280" s="1797" t="s">
        <v>447</v>
      </c>
      <c r="E280" s="1049">
        <v>2</v>
      </c>
      <c r="F280" s="1057" t="s">
        <v>4309</v>
      </c>
      <c r="G280" s="1049"/>
      <c r="H280" s="1058" t="s">
        <v>345</v>
      </c>
      <c r="I280" s="1059" t="s">
        <v>4521</v>
      </c>
      <c r="J280" s="1067" t="s">
        <v>4246</v>
      </c>
      <c r="K280" s="1059" t="s">
        <v>4579</v>
      </c>
      <c r="L280" s="979">
        <f t="shared" si="92"/>
        <v>0</v>
      </c>
      <c r="M280" s="979">
        <f t="shared" si="93"/>
        <v>0</v>
      </c>
      <c r="N280" s="1724">
        <f t="shared" ref="N280:N308" si="96">IF(OR(AND(L280=0,M280=0),AND(L280&gt;0,L280&gt;M280)),0,1)</f>
        <v>0</v>
      </c>
      <c r="O280" s="979">
        <f t="shared" si="94"/>
        <v>0</v>
      </c>
      <c r="P280" s="979">
        <f t="shared" si="95"/>
        <v>0</v>
      </c>
      <c r="Q280" s="979"/>
      <c r="R280" s="979"/>
      <c r="S280" s="979"/>
      <c r="T280" s="979"/>
      <c r="U280" s="979"/>
      <c r="V280" s="979"/>
      <c r="W280" s="979"/>
      <c r="X280" s="979"/>
      <c r="Y280" s="1060"/>
      <c r="Z280" s="1060" t="str">
        <f t="shared" ref="Z280:Z308" si="97">Z279</f>
        <v>Cap.2 Pct.7: Daca cifra de afaceri (CA) totala (Col.1) si CA impozabila (Col.2) &gt; 0, atunci cifra de afaceri totala (Col.1) &gt; val. TVA colectata (Col.13), pentru fiecare rand</v>
      </c>
      <c r="AA280" s="2205">
        <f t="shared" si="89"/>
        <v>1</v>
      </c>
      <c r="AB280" s="3036">
        <f t="shared" si="90"/>
        <v>51</v>
      </c>
      <c r="AT280" s="133" t="s">
        <v>4508</v>
      </c>
      <c r="AU280" s="1416" t="s">
        <v>4512</v>
      </c>
      <c r="AV280" s="134">
        <v>2</v>
      </c>
      <c r="AW280" s="135">
        <v>72</v>
      </c>
      <c r="AX280" s="136">
        <v>22</v>
      </c>
      <c r="AY280" s="218">
        <v>45404</v>
      </c>
      <c r="AZ280" s="201"/>
      <c r="BA280" s="168">
        <f>IF(Chestionar!M280="",0,Chestionar!M280)</f>
        <v>0</v>
      </c>
      <c r="BF280" s="113"/>
      <c r="BG280" s="113"/>
      <c r="BH280" s="113"/>
      <c r="BI280" s="113"/>
      <c r="BJ280" s="113"/>
      <c r="BK280" s="113"/>
      <c r="BL280" s="113"/>
      <c r="BM280" s="113"/>
      <c r="BN280" s="113"/>
      <c r="BO280" s="113"/>
      <c r="BP280" s="113"/>
      <c r="BQ280" s="113"/>
      <c r="BR280" s="113" t="s">
        <v>215</v>
      </c>
    </row>
    <row r="281" spans="1:70" ht="15.75" thickBot="1" x14ac:dyDescent="0.3">
      <c r="A281" s="1715">
        <f t="shared" si="91"/>
        <v>0</v>
      </c>
      <c r="B281" s="1715">
        <f t="shared" si="84"/>
        <v>10051003</v>
      </c>
      <c r="C281" s="1049">
        <v>51</v>
      </c>
      <c r="D281" s="1797" t="s">
        <v>447</v>
      </c>
      <c r="E281" s="1049">
        <v>3</v>
      </c>
      <c r="F281" s="1057" t="s">
        <v>4309</v>
      </c>
      <c r="G281" s="1049"/>
      <c r="H281" s="1058" t="s">
        <v>345</v>
      </c>
      <c r="I281" s="1059" t="s">
        <v>4523</v>
      </c>
      <c r="J281" s="1067" t="s">
        <v>4246</v>
      </c>
      <c r="K281" s="1059" t="s">
        <v>4580</v>
      </c>
      <c r="L281" s="979">
        <f t="shared" si="92"/>
        <v>0</v>
      </c>
      <c r="M281" s="979">
        <f t="shared" si="93"/>
        <v>0</v>
      </c>
      <c r="N281" s="1724">
        <f t="shared" si="96"/>
        <v>0</v>
      </c>
      <c r="O281" s="979">
        <f t="shared" si="94"/>
        <v>0</v>
      </c>
      <c r="P281" s="979">
        <f t="shared" si="95"/>
        <v>0</v>
      </c>
      <c r="Q281" s="979"/>
      <c r="R281" s="979"/>
      <c r="S281" s="979"/>
      <c r="T281" s="979"/>
      <c r="U281" s="979"/>
      <c r="V281" s="979"/>
      <c r="W281" s="979"/>
      <c r="X281" s="979"/>
      <c r="Y281" s="1060"/>
      <c r="Z281" s="1060" t="str">
        <f t="shared" si="97"/>
        <v>Cap.2 Pct.7: Daca cifra de afaceri (CA) totala (Col.1) si CA impozabila (Col.2) &gt; 0, atunci cifra de afaceri totala (Col.1) &gt; val. TVA colectata (Col.13), pentru fiecare rand</v>
      </c>
      <c r="AA281" s="2205">
        <f t="shared" si="89"/>
        <v>1</v>
      </c>
      <c r="AB281" s="3036">
        <f t="shared" si="90"/>
        <v>51</v>
      </c>
      <c r="AT281" s="958" t="s">
        <v>4509</v>
      </c>
      <c r="AU281" s="1424" t="s">
        <v>4512</v>
      </c>
      <c r="AV281" s="959">
        <v>2</v>
      </c>
      <c r="AW281" s="960">
        <v>72</v>
      </c>
      <c r="AX281" s="961">
        <v>23</v>
      </c>
      <c r="AY281" s="1760">
        <v>45405</v>
      </c>
      <c r="AZ281" s="1761"/>
      <c r="BA281" s="1762">
        <f>IF(Chestionar!M281="",0,Chestionar!M281)</f>
        <v>0</v>
      </c>
      <c r="BF281" s="113"/>
      <c r="BG281" s="113"/>
      <c r="BH281" s="113"/>
      <c r="BI281" s="113"/>
      <c r="BJ281" s="113"/>
      <c r="BK281" s="113"/>
      <c r="BL281" s="113"/>
      <c r="BM281" s="113"/>
      <c r="BN281" s="113"/>
      <c r="BO281" s="113"/>
      <c r="BP281" s="113"/>
      <c r="BQ281" s="113"/>
      <c r="BR281" s="113" t="s">
        <v>215</v>
      </c>
    </row>
    <row r="282" spans="1:70" ht="15.75" thickTop="1" x14ac:dyDescent="0.25">
      <c r="A282" s="1715">
        <f t="shared" si="91"/>
        <v>0</v>
      </c>
      <c r="B282" s="1715">
        <f t="shared" si="84"/>
        <v>10051004</v>
      </c>
      <c r="C282" s="1049">
        <v>51</v>
      </c>
      <c r="D282" s="1797" t="s">
        <v>447</v>
      </c>
      <c r="E282" s="1049">
        <v>4</v>
      </c>
      <c r="F282" s="1057" t="s">
        <v>4309</v>
      </c>
      <c r="G282" s="1049"/>
      <c r="H282" s="1058" t="s">
        <v>345</v>
      </c>
      <c r="I282" s="1059" t="s">
        <v>4525</v>
      </c>
      <c r="J282" s="1067" t="s">
        <v>4246</v>
      </c>
      <c r="K282" s="1059" t="s">
        <v>4581</v>
      </c>
      <c r="L282" s="979">
        <f t="shared" si="92"/>
        <v>0</v>
      </c>
      <c r="M282" s="979">
        <f t="shared" si="93"/>
        <v>0</v>
      </c>
      <c r="N282" s="1724">
        <f t="shared" si="96"/>
        <v>0</v>
      </c>
      <c r="O282" s="979">
        <f t="shared" si="94"/>
        <v>0</v>
      </c>
      <c r="P282" s="979">
        <f t="shared" si="95"/>
        <v>0</v>
      </c>
      <c r="Q282" s="979"/>
      <c r="R282" s="979"/>
      <c r="S282" s="979"/>
      <c r="T282" s="979"/>
      <c r="U282" s="979"/>
      <c r="V282" s="979"/>
      <c r="W282" s="979"/>
      <c r="X282" s="979"/>
      <c r="Y282" s="1060"/>
      <c r="Z282" s="1060" t="str">
        <f t="shared" si="97"/>
        <v>Cap.2 Pct.7: Daca cifra de afaceri (CA) totala (Col.1) si CA impozabila (Col.2) &gt; 0, atunci cifra de afaceri totala (Col.1) &gt; val. TVA colectata (Col.13), pentru fiecare rand</v>
      </c>
      <c r="AA282" s="2205">
        <f t="shared" si="89"/>
        <v>1</v>
      </c>
      <c r="AB282" s="3036">
        <f t="shared" si="90"/>
        <v>51</v>
      </c>
      <c r="AT282" s="127" t="s">
        <v>4488</v>
      </c>
      <c r="AU282" s="1415" t="s">
        <v>4512</v>
      </c>
      <c r="AV282" s="128">
        <v>2</v>
      </c>
      <c r="AW282" s="129">
        <v>72</v>
      </c>
      <c r="AX282" s="130">
        <v>24</v>
      </c>
      <c r="AY282" s="1759">
        <v>4600</v>
      </c>
      <c r="AZ282" s="201"/>
      <c r="BA282" s="175">
        <f>IF(Chestionar!M282="",0,Chestionar!M282)</f>
        <v>0</v>
      </c>
      <c r="BF282" s="113"/>
      <c r="BG282" s="113"/>
      <c r="BH282" s="113"/>
      <c r="BI282" s="113"/>
      <c r="BJ282" s="113"/>
      <c r="BK282" s="113"/>
      <c r="BL282" s="113"/>
      <c r="BM282" s="113"/>
      <c r="BN282" s="113"/>
      <c r="BO282" s="113"/>
      <c r="BP282" s="113"/>
      <c r="BQ282" s="113"/>
      <c r="BR282" s="113" t="s">
        <v>215</v>
      </c>
    </row>
    <row r="283" spans="1:70" ht="15.75" thickBot="1" x14ac:dyDescent="0.3">
      <c r="A283" s="1715">
        <f t="shared" si="91"/>
        <v>0</v>
      </c>
      <c r="B283" s="1715">
        <f t="shared" si="84"/>
        <v>10051005</v>
      </c>
      <c r="C283" s="1049">
        <v>51</v>
      </c>
      <c r="D283" s="1797" t="s">
        <v>447</v>
      </c>
      <c r="E283" s="1049">
        <v>5</v>
      </c>
      <c r="F283" s="1057" t="s">
        <v>4309</v>
      </c>
      <c r="G283" s="1049"/>
      <c r="H283" s="1058" t="s">
        <v>345</v>
      </c>
      <c r="I283" s="1059" t="s">
        <v>4527</v>
      </c>
      <c r="J283" s="1067" t="s">
        <v>4246</v>
      </c>
      <c r="K283" s="1059" t="s">
        <v>4582</v>
      </c>
      <c r="L283" s="979">
        <f t="shared" si="92"/>
        <v>0</v>
      </c>
      <c r="M283" s="979">
        <f t="shared" si="93"/>
        <v>0</v>
      </c>
      <c r="N283" s="1724">
        <f t="shared" si="96"/>
        <v>0</v>
      </c>
      <c r="O283" s="979">
        <f t="shared" si="94"/>
        <v>0</v>
      </c>
      <c r="P283" s="979">
        <f t="shared" si="95"/>
        <v>0</v>
      </c>
      <c r="Q283" s="979"/>
      <c r="R283" s="979"/>
      <c r="S283" s="979"/>
      <c r="T283" s="979"/>
      <c r="U283" s="979"/>
      <c r="V283" s="979"/>
      <c r="W283" s="979"/>
      <c r="X283" s="979"/>
      <c r="Y283" s="1060"/>
      <c r="Z283" s="1060" t="str">
        <f t="shared" si="97"/>
        <v>Cap.2 Pct.7: Daca cifra de afaceri (CA) totala (Col.1) si CA impozabila (Col.2) &gt; 0, atunci cifra de afaceri totala (Col.1) &gt; val. TVA colectata (Col.13), pentru fiecare rand</v>
      </c>
      <c r="AA283" s="2205">
        <f t="shared" si="89"/>
        <v>1</v>
      </c>
      <c r="AB283" s="3036">
        <f t="shared" si="90"/>
        <v>51</v>
      </c>
      <c r="AT283" s="154" t="s">
        <v>4489</v>
      </c>
      <c r="AU283" s="1419" t="s">
        <v>4512</v>
      </c>
      <c r="AV283" s="155">
        <v>2</v>
      </c>
      <c r="AW283" s="155">
        <v>72</v>
      </c>
      <c r="AX283" s="155">
        <v>25</v>
      </c>
      <c r="AY283" s="216">
        <v>4700</v>
      </c>
      <c r="AZ283" s="217"/>
      <c r="BA283" s="157">
        <f>IF(Chestionar!M283="",0,Chestionar!M283)</f>
        <v>0</v>
      </c>
      <c r="BF283" s="113"/>
      <c r="BG283" s="113"/>
      <c r="BH283" s="113"/>
      <c r="BI283" s="113"/>
      <c r="BJ283" s="113"/>
      <c r="BK283" s="113"/>
      <c r="BL283" s="113"/>
      <c r="BM283" s="113"/>
      <c r="BN283" s="113"/>
      <c r="BO283" s="113"/>
      <c r="BP283" s="113"/>
      <c r="BQ283" s="113"/>
      <c r="BR283" s="113" t="s">
        <v>215</v>
      </c>
    </row>
    <row r="284" spans="1:70" ht="15.75" thickTop="1" x14ac:dyDescent="0.25">
      <c r="A284" s="1715">
        <f t="shared" si="91"/>
        <v>0</v>
      </c>
      <c r="B284" s="1715">
        <f t="shared" si="84"/>
        <v>10051006</v>
      </c>
      <c r="C284" s="1049">
        <v>51</v>
      </c>
      <c r="D284" s="1797" t="s">
        <v>447</v>
      </c>
      <c r="E284" s="1049">
        <v>6</v>
      </c>
      <c r="F284" s="1057" t="s">
        <v>4309</v>
      </c>
      <c r="G284" s="1049"/>
      <c r="H284" s="1058" t="s">
        <v>345</v>
      </c>
      <c r="I284" s="1059" t="s">
        <v>4529</v>
      </c>
      <c r="J284" s="1067" t="s">
        <v>4246</v>
      </c>
      <c r="K284" s="1059" t="s">
        <v>4583</v>
      </c>
      <c r="L284" s="979">
        <f t="shared" si="92"/>
        <v>0</v>
      </c>
      <c r="M284" s="979">
        <f t="shared" si="93"/>
        <v>0</v>
      </c>
      <c r="N284" s="1724">
        <f t="shared" si="96"/>
        <v>0</v>
      </c>
      <c r="O284" s="979">
        <f t="shared" si="94"/>
        <v>0</v>
      </c>
      <c r="P284" s="979">
        <f t="shared" si="95"/>
        <v>0</v>
      </c>
      <c r="Q284" s="979"/>
      <c r="R284" s="979"/>
      <c r="S284" s="979"/>
      <c r="T284" s="979"/>
      <c r="U284" s="979"/>
      <c r="V284" s="979"/>
      <c r="W284" s="979"/>
      <c r="X284" s="979"/>
      <c r="Y284" s="1060"/>
      <c r="Z284" s="1060" t="str">
        <f t="shared" si="97"/>
        <v>Cap.2 Pct.7: Daca cifra de afaceri (CA) totala (Col.1) si CA impozabila (Col.2) &gt; 0, atunci cifra de afaceri totala (Col.1) &gt; val. TVA colectata (Col.13), pentru fiecare rand</v>
      </c>
      <c r="AA284" s="2205">
        <f t="shared" si="89"/>
        <v>1</v>
      </c>
      <c r="AB284" s="3036">
        <f t="shared" si="90"/>
        <v>51</v>
      </c>
      <c r="AT284" s="133" t="s">
        <v>4510</v>
      </c>
      <c r="AU284" s="1416" t="s">
        <v>4512</v>
      </c>
      <c r="AV284" s="134">
        <v>2</v>
      </c>
      <c r="AW284" s="135">
        <v>72</v>
      </c>
      <c r="AX284" s="136">
        <v>26</v>
      </c>
      <c r="AY284" s="218">
        <v>47001</v>
      </c>
      <c r="AZ284" s="201"/>
      <c r="BA284" s="168">
        <f>IF(Chestionar!M284="",0,Chestionar!M284)</f>
        <v>0</v>
      </c>
      <c r="BF284" s="113"/>
      <c r="BG284" s="113"/>
      <c r="BH284" s="113"/>
      <c r="BI284" s="113"/>
      <c r="BJ284" s="113"/>
      <c r="BK284" s="113"/>
      <c r="BL284" s="113"/>
      <c r="BM284" s="113"/>
      <c r="BN284" s="113"/>
      <c r="BO284" s="113"/>
      <c r="BP284" s="113"/>
      <c r="BQ284" s="113"/>
      <c r="BR284" s="113" t="s">
        <v>215</v>
      </c>
    </row>
    <row r="285" spans="1:70" ht="15.75" thickBot="1" x14ac:dyDescent="0.3">
      <c r="A285" s="1715">
        <f t="shared" si="91"/>
        <v>0</v>
      </c>
      <c r="B285" s="1715">
        <f t="shared" si="84"/>
        <v>10051007</v>
      </c>
      <c r="C285" s="1049">
        <v>51</v>
      </c>
      <c r="D285" s="1797" t="s">
        <v>447</v>
      </c>
      <c r="E285" s="1049">
        <v>7</v>
      </c>
      <c r="F285" s="1057" t="s">
        <v>4309</v>
      </c>
      <c r="G285" s="1049"/>
      <c r="H285" s="1058" t="s">
        <v>345</v>
      </c>
      <c r="I285" s="1059" t="s">
        <v>4531</v>
      </c>
      <c r="J285" s="1067" t="s">
        <v>4246</v>
      </c>
      <c r="K285" s="1059" t="s">
        <v>4584</v>
      </c>
      <c r="L285" s="979">
        <f t="shared" si="92"/>
        <v>0</v>
      </c>
      <c r="M285" s="979">
        <f t="shared" si="93"/>
        <v>0</v>
      </c>
      <c r="N285" s="1724">
        <f t="shared" si="96"/>
        <v>0</v>
      </c>
      <c r="O285" s="979">
        <f t="shared" si="94"/>
        <v>0</v>
      </c>
      <c r="P285" s="979">
        <f t="shared" si="95"/>
        <v>0</v>
      </c>
      <c r="Q285" s="979"/>
      <c r="R285" s="979"/>
      <c r="S285" s="979"/>
      <c r="T285" s="979"/>
      <c r="U285" s="979"/>
      <c r="V285" s="979"/>
      <c r="W285" s="979"/>
      <c r="X285" s="979"/>
      <c r="Y285" s="1060"/>
      <c r="Z285" s="1060" t="str">
        <f t="shared" si="97"/>
        <v>Cap.2 Pct.7: Daca cifra de afaceri (CA) totala (Col.1) si CA impozabila (Col.2) &gt; 0, atunci cifra de afaceri totala (Col.1) &gt; val. TVA colectata (Col.13), pentru fiecare rand</v>
      </c>
      <c r="AA285" s="2205">
        <f t="shared" si="89"/>
        <v>1</v>
      </c>
      <c r="AB285" s="3036">
        <f t="shared" si="90"/>
        <v>51</v>
      </c>
      <c r="AT285" s="958" t="s">
        <v>4511</v>
      </c>
      <c r="AU285" s="1424" t="s">
        <v>4512</v>
      </c>
      <c r="AV285" s="959">
        <v>2</v>
      </c>
      <c r="AW285" s="960">
        <v>72</v>
      </c>
      <c r="AX285" s="961">
        <v>27</v>
      </c>
      <c r="AY285" s="1760">
        <v>47002</v>
      </c>
      <c r="AZ285" s="1761"/>
      <c r="BA285" s="1762">
        <f>IF(Chestionar!M285="",0,Chestionar!M285)</f>
        <v>0</v>
      </c>
      <c r="BF285" s="113"/>
      <c r="BG285" s="113"/>
      <c r="BH285" s="113"/>
      <c r="BI285" s="113"/>
      <c r="BJ285" s="113"/>
      <c r="BK285" s="113"/>
      <c r="BL285" s="113"/>
      <c r="BM285" s="113"/>
      <c r="BN285" s="113"/>
      <c r="BO285" s="113"/>
      <c r="BP285" s="113"/>
      <c r="BQ285" s="113"/>
      <c r="BR285" s="113" t="s">
        <v>215</v>
      </c>
    </row>
    <row r="286" spans="1:70" ht="16.5" thickTop="1" thickBot="1" x14ac:dyDescent="0.3">
      <c r="A286" s="1715">
        <f t="shared" si="91"/>
        <v>0</v>
      </c>
      <c r="B286" s="1715">
        <f t="shared" si="84"/>
        <v>10051008</v>
      </c>
      <c r="C286" s="1049">
        <v>51</v>
      </c>
      <c r="D286" s="1797" t="s">
        <v>447</v>
      </c>
      <c r="E286" s="1049">
        <v>8</v>
      </c>
      <c r="F286" s="1057" t="s">
        <v>4309</v>
      </c>
      <c r="G286" s="1049"/>
      <c r="H286" s="1058" t="s">
        <v>345</v>
      </c>
      <c r="I286" s="1059" t="s">
        <v>4533</v>
      </c>
      <c r="J286" s="1067" t="s">
        <v>4246</v>
      </c>
      <c r="K286" s="1059" t="s">
        <v>4585</v>
      </c>
      <c r="L286" s="979">
        <f t="shared" si="92"/>
        <v>0</v>
      </c>
      <c r="M286" s="979">
        <f t="shared" si="93"/>
        <v>0</v>
      </c>
      <c r="N286" s="1724">
        <f t="shared" si="96"/>
        <v>0</v>
      </c>
      <c r="O286" s="979">
        <f t="shared" si="94"/>
        <v>0</v>
      </c>
      <c r="P286" s="979">
        <f t="shared" si="95"/>
        <v>0</v>
      </c>
      <c r="Q286" s="979"/>
      <c r="R286" s="979"/>
      <c r="S286" s="979"/>
      <c r="T286" s="979"/>
      <c r="U286" s="979"/>
      <c r="V286" s="979"/>
      <c r="W286" s="979"/>
      <c r="X286" s="979"/>
      <c r="Y286" s="1060"/>
      <c r="Z286" s="1060" t="str">
        <f t="shared" si="97"/>
        <v>Cap.2 Pct.7: Daca cifra de afaceri (CA) totala (Col.1) si CA impozabila (Col.2) &gt; 0, atunci cifra de afaceri totala (Col.1) &gt; val. TVA colectata (Col.13), pentru fiecare rand</v>
      </c>
      <c r="AA286" s="2205">
        <f t="shared" si="89"/>
        <v>1</v>
      </c>
      <c r="AB286" s="3036">
        <f t="shared" si="90"/>
        <v>51</v>
      </c>
      <c r="AT286" s="127" t="s">
        <v>4490</v>
      </c>
      <c r="AU286" s="1415" t="s">
        <v>4512</v>
      </c>
      <c r="AV286" s="128">
        <v>2</v>
      </c>
      <c r="AW286" s="129">
        <v>72</v>
      </c>
      <c r="AX286" s="130">
        <v>28</v>
      </c>
      <c r="AY286" s="1759">
        <v>9998</v>
      </c>
      <c r="AZ286" s="201"/>
      <c r="BA286" s="175">
        <f>IF(Chestionar!M286="",0,Chestionar!M286)</f>
        <v>0</v>
      </c>
      <c r="BF286" s="113"/>
      <c r="BG286" s="113"/>
      <c r="BH286" s="113"/>
      <c r="BI286" s="113"/>
      <c r="BJ286" s="113"/>
      <c r="BK286" s="113"/>
      <c r="BL286" s="113"/>
      <c r="BM286" s="113"/>
      <c r="BN286" s="113"/>
      <c r="BO286" s="113"/>
      <c r="BP286" s="113"/>
      <c r="BQ286" s="113"/>
      <c r="BR286" s="113" t="s">
        <v>215</v>
      </c>
    </row>
    <row r="287" spans="1:70" ht="30.75" thickTop="1" x14ac:dyDescent="0.25">
      <c r="A287" s="1715">
        <f t="shared" si="91"/>
        <v>0</v>
      </c>
      <c r="B287" s="1715">
        <f t="shared" si="84"/>
        <v>10051009</v>
      </c>
      <c r="C287" s="1049">
        <v>51</v>
      </c>
      <c r="D287" s="1797" t="s">
        <v>447</v>
      </c>
      <c r="E287" s="1049">
        <v>9</v>
      </c>
      <c r="F287" s="1057" t="s">
        <v>4309</v>
      </c>
      <c r="G287" s="1049"/>
      <c r="H287" s="1058" t="s">
        <v>345</v>
      </c>
      <c r="I287" s="1059" t="s">
        <v>4535</v>
      </c>
      <c r="J287" s="1067" t="s">
        <v>4246</v>
      </c>
      <c r="K287" s="1059" t="s">
        <v>4586</v>
      </c>
      <c r="L287" s="979">
        <f t="shared" si="92"/>
        <v>0</v>
      </c>
      <c r="M287" s="979">
        <f t="shared" si="93"/>
        <v>0</v>
      </c>
      <c r="N287" s="1724">
        <f t="shared" si="96"/>
        <v>0</v>
      </c>
      <c r="O287" s="979">
        <f t="shared" si="94"/>
        <v>0</v>
      </c>
      <c r="P287" s="979">
        <f t="shared" si="95"/>
        <v>0</v>
      </c>
      <c r="Q287" s="979"/>
      <c r="R287" s="979"/>
      <c r="S287" s="979"/>
      <c r="T287" s="979"/>
      <c r="U287" s="979"/>
      <c r="V287" s="979"/>
      <c r="W287" s="979"/>
      <c r="X287" s="979"/>
      <c r="Y287" s="1060"/>
      <c r="Z287" s="1060" t="str">
        <f t="shared" si="97"/>
        <v>Cap.2 Pct.7: Daca cifra de afaceri (CA) totala (Col.1) si CA impozabila (Col.2) &gt; 0, atunci cifra de afaceri totala (Col.1) &gt; val. TVA colectata (Col.13), pentru fiecare rand</v>
      </c>
      <c r="AA287" s="2205">
        <f t="shared" si="89"/>
        <v>1</v>
      </c>
      <c r="AB287" s="3036">
        <f t="shared" si="90"/>
        <v>51</v>
      </c>
      <c r="AT287" s="219" t="s">
        <v>217</v>
      </c>
      <c r="AU287" s="1418" t="s">
        <v>5414</v>
      </c>
      <c r="AV287" s="148">
        <v>2</v>
      </c>
      <c r="AW287" s="148">
        <v>8</v>
      </c>
      <c r="AX287" s="148">
        <v>0</v>
      </c>
      <c r="AY287" s="220"/>
      <c r="AZ287" s="220"/>
      <c r="BA287" s="179" t="s">
        <v>4464</v>
      </c>
      <c r="BB287" s="179" t="s">
        <v>4465</v>
      </c>
      <c r="BC287" s="179" t="s">
        <v>209</v>
      </c>
      <c r="BD287" s="179" t="s">
        <v>210</v>
      </c>
      <c r="BE287" s="180" t="s">
        <v>216</v>
      </c>
      <c r="BF287" s="113"/>
      <c r="BG287" s="113"/>
      <c r="BH287" s="113"/>
      <c r="BI287" s="113"/>
      <c r="BJ287" s="113"/>
      <c r="BK287" s="113"/>
      <c r="BL287" s="113"/>
      <c r="BM287" s="113"/>
      <c r="BN287" s="113"/>
      <c r="BO287" s="113"/>
      <c r="BP287" s="113"/>
      <c r="BQ287" s="113"/>
      <c r="BR287" s="113" t="s">
        <v>215</v>
      </c>
    </row>
    <row r="288" spans="1:70" ht="15.75" thickBot="1" x14ac:dyDescent="0.3">
      <c r="A288" s="1715">
        <f t="shared" si="91"/>
        <v>0</v>
      </c>
      <c r="B288" s="1715">
        <f t="shared" si="84"/>
        <v>10051010</v>
      </c>
      <c r="C288" s="1049">
        <v>51</v>
      </c>
      <c r="D288" s="1797" t="s">
        <v>447</v>
      </c>
      <c r="E288" s="1049">
        <v>10</v>
      </c>
      <c r="F288" s="1057" t="s">
        <v>4309</v>
      </c>
      <c r="G288" s="1049"/>
      <c r="H288" s="1058" t="s">
        <v>345</v>
      </c>
      <c r="I288" s="1059" t="s">
        <v>4537</v>
      </c>
      <c r="J288" s="1067" t="s">
        <v>4246</v>
      </c>
      <c r="K288" s="1059" t="s">
        <v>4587</v>
      </c>
      <c r="L288" s="979">
        <f t="shared" si="92"/>
        <v>0</v>
      </c>
      <c r="M288" s="979">
        <f t="shared" si="93"/>
        <v>0</v>
      </c>
      <c r="N288" s="1724">
        <f t="shared" si="96"/>
        <v>0</v>
      </c>
      <c r="O288" s="979">
        <f t="shared" si="94"/>
        <v>0</v>
      </c>
      <c r="P288" s="979">
        <f t="shared" si="95"/>
        <v>0</v>
      </c>
      <c r="Q288" s="979"/>
      <c r="R288" s="979"/>
      <c r="S288" s="979"/>
      <c r="T288" s="979"/>
      <c r="U288" s="979"/>
      <c r="V288" s="979"/>
      <c r="W288" s="979"/>
      <c r="X288" s="979"/>
      <c r="Y288" s="1060"/>
      <c r="Z288" s="1060" t="str">
        <f t="shared" si="97"/>
        <v>Cap.2 Pct.7: Daca cifra de afaceri (CA) totala (Col.1) si CA impozabila (Col.2) &gt; 0, atunci cifra de afaceri totala (Col.1) &gt; val. TVA colectata (Col.13), pentru fiecare rand</v>
      </c>
      <c r="AA288" s="2205">
        <f t="shared" si="89"/>
        <v>1</v>
      </c>
      <c r="AB288" s="3036">
        <f t="shared" si="90"/>
        <v>51</v>
      </c>
      <c r="AT288" s="154" t="s">
        <v>171</v>
      </c>
      <c r="AU288" s="1419" t="s">
        <v>5414</v>
      </c>
      <c r="AV288" s="155">
        <v>2</v>
      </c>
      <c r="AW288" s="155">
        <v>8</v>
      </c>
      <c r="AX288" s="155">
        <v>1</v>
      </c>
      <c r="AY288" s="210"/>
      <c r="AZ288" s="210"/>
      <c r="BA288" s="221">
        <f>IF(Chestionar!M288="",0,Chestionar!M288)</f>
        <v>0</v>
      </c>
      <c r="BB288" s="221">
        <f>IF(Chestionar!N288="",0,Chestionar!N288)</f>
        <v>0</v>
      </c>
      <c r="BC288" s="221">
        <f>IF(Chestionar!O288="",0,Chestionar!O288)</f>
        <v>0</v>
      </c>
      <c r="BD288" s="221">
        <f>IF(Chestionar!P288="",0,Chestionar!P288)</f>
        <v>0</v>
      </c>
      <c r="BE288" s="222">
        <f>IF(Chestionar!Q288="",0,Chestionar!Q288)</f>
        <v>0</v>
      </c>
      <c r="BF288" s="113"/>
      <c r="BG288" s="113"/>
      <c r="BH288" s="113"/>
      <c r="BI288" s="113"/>
      <c r="BJ288" s="113"/>
      <c r="BK288" s="113"/>
      <c r="BL288" s="113"/>
      <c r="BM288" s="113"/>
      <c r="BN288" s="113"/>
      <c r="BO288" s="113"/>
      <c r="BP288" s="113"/>
      <c r="BQ288" s="113"/>
      <c r="BR288" s="113" t="s">
        <v>215</v>
      </c>
    </row>
    <row r="289" spans="1:70" ht="15.75" thickTop="1" x14ac:dyDescent="0.25">
      <c r="A289" s="1715">
        <f t="shared" si="91"/>
        <v>0</v>
      </c>
      <c r="B289" s="1715">
        <f t="shared" si="84"/>
        <v>10051011</v>
      </c>
      <c r="C289" s="1049">
        <v>51</v>
      </c>
      <c r="D289" s="1797" t="s">
        <v>447</v>
      </c>
      <c r="E289" s="1049">
        <v>11</v>
      </c>
      <c r="F289" s="1057" t="s">
        <v>4309</v>
      </c>
      <c r="G289" s="1049"/>
      <c r="H289" s="1058" t="s">
        <v>345</v>
      </c>
      <c r="I289" s="1059" t="s">
        <v>4539</v>
      </c>
      <c r="J289" s="1067" t="s">
        <v>4246</v>
      </c>
      <c r="K289" s="1059" t="s">
        <v>4588</v>
      </c>
      <c r="L289" s="979">
        <f t="shared" si="92"/>
        <v>0</v>
      </c>
      <c r="M289" s="979">
        <f t="shared" si="93"/>
        <v>0</v>
      </c>
      <c r="N289" s="1724">
        <f t="shared" si="96"/>
        <v>0</v>
      </c>
      <c r="O289" s="979">
        <f t="shared" si="94"/>
        <v>0</v>
      </c>
      <c r="P289" s="979">
        <f t="shared" si="95"/>
        <v>0</v>
      </c>
      <c r="Q289" s="979"/>
      <c r="R289" s="979"/>
      <c r="S289" s="979"/>
      <c r="T289" s="979"/>
      <c r="U289" s="979"/>
      <c r="V289" s="979"/>
      <c r="W289" s="979"/>
      <c r="X289" s="979"/>
      <c r="Y289" s="1060"/>
      <c r="Z289" s="1060" t="str">
        <f t="shared" si="97"/>
        <v>Cap.2 Pct.7: Daca cifra de afaceri (CA) totala (Col.1) si CA impozabila (Col.2) &gt; 0, atunci cifra de afaceri totala (Col.1) &gt; val. TVA colectata (Col.13), pentru fiecare rand</v>
      </c>
      <c r="AA289" s="2205">
        <f t="shared" si="89"/>
        <v>1</v>
      </c>
      <c r="AB289" s="3036">
        <f t="shared" si="90"/>
        <v>51</v>
      </c>
      <c r="AT289" s="133" t="s">
        <v>122</v>
      </c>
      <c r="AU289" s="1416" t="s">
        <v>5414</v>
      </c>
      <c r="AV289" s="134">
        <v>2</v>
      </c>
      <c r="AW289" s="135">
        <v>8</v>
      </c>
      <c r="AX289" s="136">
        <v>2</v>
      </c>
      <c r="AY289" s="189"/>
      <c r="AZ289" s="189"/>
      <c r="BA289" s="205">
        <f>IF(Chestionar!M289="",0,Chestionar!M289)</f>
        <v>0</v>
      </c>
      <c r="BB289" s="205">
        <f>IF(Chestionar!N289="",0,Chestionar!N289)</f>
        <v>0</v>
      </c>
      <c r="BC289" s="205">
        <f>IF(Chestionar!O289="",0,Chestionar!O289)</f>
        <v>0</v>
      </c>
      <c r="BD289" s="205">
        <f>IF(Chestionar!P289="",0,Chestionar!P289)</f>
        <v>0</v>
      </c>
      <c r="BE289" s="158">
        <f>IF(Chestionar!Q289="",0,Chestionar!Q289)</f>
        <v>0</v>
      </c>
      <c r="BF289" s="113"/>
      <c r="BG289" s="113"/>
      <c r="BH289" s="113"/>
      <c r="BI289" s="113"/>
      <c r="BJ289" s="113"/>
      <c r="BK289" s="113"/>
      <c r="BL289" s="113"/>
      <c r="BM289" s="113"/>
      <c r="BN289" s="113"/>
      <c r="BO289" s="113"/>
      <c r="BP289" s="113"/>
      <c r="BQ289" s="113"/>
      <c r="BR289" s="113" t="s">
        <v>215</v>
      </c>
    </row>
    <row r="290" spans="1:70" x14ac:dyDescent="0.25">
      <c r="A290" s="1715">
        <f t="shared" si="91"/>
        <v>0</v>
      </c>
      <c r="B290" s="1715">
        <f t="shared" si="84"/>
        <v>10051012</v>
      </c>
      <c r="C290" s="1049">
        <v>51</v>
      </c>
      <c r="D290" s="1797" t="s">
        <v>447</v>
      </c>
      <c r="E290" s="1049">
        <v>12</v>
      </c>
      <c r="F290" s="1057" t="s">
        <v>4309</v>
      </c>
      <c r="G290" s="1049"/>
      <c r="H290" s="1058" t="s">
        <v>345</v>
      </c>
      <c r="I290" s="1059" t="s">
        <v>4541</v>
      </c>
      <c r="J290" s="1067" t="s">
        <v>4246</v>
      </c>
      <c r="K290" s="1059" t="s">
        <v>4589</v>
      </c>
      <c r="L290" s="979">
        <f t="shared" si="92"/>
        <v>0</v>
      </c>
      <c r="M290" s="979">
        <f t="shared" si="93"/>
        <v>0</v>
      </c>
      <c r="N290" s="1724">
        <f t="shared" si="96"/>
        <v>0</v>
      </c>
      <c r="O290" s="979">
        <f t="shared" si="94"/>
        <v>0</v>
      </c>
      <c r="P290" s="979">
        <f t="shared" si="95"/>
        <v>0</v>
      </c>
      <c r="Q290" s="979"/>
      <c r="R290" s="979"/>
      <c r="S290" s="979"/>
      <c r="T290" s="979"/>
      <c r="U290" s="979"/>
      <c r="V290" s="979"/>
      <c r="W290" s="979"/>
      <c r="X290" s="979"/>
      <c r="Y290" s="1060"/>
      <c r="Z290" s="1060" t="str">
        <f t="shared" si="97"/>
        <v>Cap.2 Pct.7: Daca cifra de afaceri (CA) totala (Col.1) si CA impozabila (Col.2) &gt; 0, atunci cifra de afaceri totala (Col.1) &gt; val. TVA colectata (Col.13), pentru fiecare rand</v>
      </c>
      <c r="AA290" s="2205">
        <f t="shared" si="89"/>
        <v>1</v>
      </c>
      <c r="AB290" s="3036">
        <f t="shared" si="90"/>
        <v>51</v>
      </c>
      <c r="AT290" s="133" t="s">
        <v>123</v>
      </c>
      <c r="AU290" s="1416" t="s">
        <v>5414</v>
      </c>
      <c r="AV290" s="134">
        <v>2</v>
      </c>
      <c r="AW290" s="135">
        <v>8</v>
      </c>
      <c r="AX290" s="136">
        <v>3</v>
      </c>
      <c r="AY290" s="189"/>
      <c r="AZ290" s="189"/>
      <c r="BA290" s="205">
        <f>IF(Chestionar!M290="",0,Chestionar!M290)</f>
        <v>0</v>
      </c>
      <c r="BB290" s="205">
        <f>IF(Chestionar!N290="",0,Chestionar!N290)</f>
        <v>0</v>
      </c>
      <c r="BC290" s="205">
        <f>IF(Chestionar!O290="",0,Chestionar!O290)</f>
        <v>0</v>
      </c>
      <c r="BD290" s="205">
        <f>IF(Chestionar!P290="",0,Chestionar!P290)</f>
        <v>0</v>
      </c>
      <c r="BE290" s="158">
        <f>IF(Chestionar!Q290="",0,Chestionar!Q290)</f>
        <v>0</v>
      </c>
      <c r="BF290" s="113"/>
      <c r="BG290" s="113"/>
      <c r="BH290" s="113"/>
      <c r="BI290" s="113"/>
      <c r="BJ290" s="113"/>
      <c r="BK290" s="113"/>
      <c r="BL290" s="113"/>
      <c r="BM290" s="113"/>
      <c r="BN290" s="113"/>
      <c r="BO290" s="113"/>
      <c r="BP290" s="113"/>
      <c r="BQ290" s="113"/>
      <c r="BR290" s="113" t="s">
        <v>215</v>
      </c>
    </row>
    <row r="291" spans="1:70" x14ac:dyDescent="0.25">
      <c r="A291" s="1715">
        <f t="shared" si="91"/>
        <v>0</v>
      </c>
      <c r="B291" s="1715">
        <f t="shared" si="84"/>
        <v>10051013</v>
      </c>
      <c r="C291" s="1049">
        <v>51</v>
      </c>
      <c r="D291" s="1797" t="s">
        <v>447</v>
      </c>
      <c r="E291" s="1049">
        <v>13</v>
      </c>
      <c r="F291" s="1057" t="s">
        <v>4309</v>
      </c>
      <c r="G291" s="1049"/>
      <c r="H291" s="1058" t="s">
        <v>345</v>
      </c>
      <c r="I291" s="1059" t="s">
        <v>4543</v>
      </c>
      <c r="J291" s="1067" t="s">
        <v>4246</v>
      </c>
      <c r="K291" s="1059" t="s">
        <v>4590</v>
      </c>
      <c r="L291" s="979">
        <f t="shared" si="92"/>
        <v>0</v>
      </c>
      <c r="M291" s="979">
        <f t="shared" si="93"/>
        <v>0</v>
      </c>
      <c r="N291" s="1724">
        <f t="shared" si="96"/>
        <v>0</v>
      </c>
      <c r="O291" s="979">
        <f t="shared" si="94"/>
        <v>0</v>
      </c>
      <c r="P291" s="979">
        <f t="shared" si="95"/>
        <v>0</v>
      </c>
      <c r="Q291" s="979"/>
      <c r="R291" s="979"/>
      <c r="S291" s="979"/>
      <c r="T291" s="979"/>
      <c r="U291" s="979"/>
      <c r="V291" s="979"/>
      <c r="W291" s="979"/>
      <c r="X291" s="979"/>
      <c r="Y291" s="1060"/>
      <c r="Z291" s="1060" t="str">
        <f t="shared" si="97"/>
        <v>Cap.2 Pct.7: Daca cifra de afaceri (CA) totala (Col.1) si CA impozabila (Col.2) &gt; 0, atunci cifra de afaceri totala (Col.1) &gt; val. TVA colectata (Col.13), pentru fiecare rand</v>
      </c>
      <c r="AA291" s="2205">
        <f t="shared" si="89"/>
        <v>1</v>
      </c>
      <c r="AB291" s="3036">
        <f t="shared" si="90"/>
        <v>51</v>
      </c>
      <c r="AT291" s="133" t="s">
        <v>172</v>
      </c>
      <c r="AU291" s="1416" t="s">
        <v>5414</v>
      </c>
      <c r="AV291" s="134">
        <v>2</v>
      </c>
      <c r="AW291" s="135">
        <v>8</v>
      </c>
      <c r="AX291" s="136">
        <v>4</v>
      </c>
      <c r="AY291" s="189"/>
      <c r="AZ291" s="189"/>
      <c r="BA291" s="352">
        <f>IF(Chestionar!M291="",0,Chestionar!M291)</f>
        <v>0</v>
      </c>
      <c r="BB291" s="352">
        <f>IF(Chestionar!N291="",0,Chestionar!N291)</f>
        <v>0</v>
      </c>
      <c r="BC291" s="352">
        <f>IF(Chestionar!O291="",0,Chestionar!O291)</f>
        <v>0</v>
      </c>
      <c r="BD291" s="352">
        <f>IF(Chestionar!P291="",0,Chestionar!P291)</f>
        <v>0</v>
      </c>
      <c r="BE291" s="158">
        <f>IF(Chestionar!Q291="",0,Chestionar!Q291)</f>
        <v>0</v>
      </c>
      <c r="BF291" s="113"/>
      <c r="BG291" s="113"/>
      <c r="BH291" s="113"/>
      <c r="BI291" s="113"/>
      <c r="BJ291" s="113"/>
      <c r="BK291" s="113"/>
      <c r="BL291" s="113"/>
      <c r="BM291" s="113"/>
      <c r="BN291" s="113"/>
      <c r="BO291" s="113"/>
      <c r="BP291" s="113"/>
      <c r="BQ291" s="113"/>
      <c r="BR291" s="113" t="s">
        <v>215</v>
      </c>
    </row>
    <row r="292" spans="1:70" x14ac:dyDescent="0.25">
      <c r="A292" s="1715">
        <f t="shared" si="91"/>
        <v>0</v>
      </c>
      <c r="B292" s="1715">
        <f t="shared" si="84"/>
        <v>10051014</v>
      </c>
      <c r="C292" s="1049">
        <v>51</v>
      </c>
      <c r="D292" s="1797" t="s">
        <v>447</v>
      </c>
      <c r="E292" s="1049">
        <v>14</v>
      </c>
      <c r="F292" s="1057" t="s">
        <v>4309</v>
      </c>
      <c r="G292" s="1049"/>
      <c r="H292" s="1058" t="s">
        <v>345</v>
      </c>
      <c r="I292" s="1059" t="s">
        <v>4545</v>
      </c>
      <c r="J292" s="1067" t="s">
        <v>4246</v>
      </c>
      <c r="K292" s="1059" t="s">
        <v>4591</v>
      </c>
      <c r="L292" s="979">
        <f t="shared" si="92"/>
        <v>0</v>
      </c>
      <c r="M292" s="979">
        <f t="shared" si="93"/>
        <v>0</v>
      </c>
      <c r="N292" s="1724">
        <f t="shared" si="96"/>
        <v>0</v>
      </c>
      <c r="O292" s="979">
        <f t="shared" si="94"/>
        <v>0</v>
      </c>
      <c r="P292" s="979">
        <f t="shared" si="95"/>
        <v>0</v>
      </c>
      <c r="Q292" s="979"/>
      <c r="R292" s="979"/>
      <c r="S292" s="979"/>
      <c r="T292" s="979"/>
      <c r="U292" s="979"/>
      <c r="V292" s="979"/>
      <c r="W292" s="979"/>
      <c r="X292" s="979"/>
      <c r="Y292" s="1060"/>
      <c r="Z292" s="1060" t="str">
        <f t="shared" si="97"/>
        <v>Cap.2 Pct.7: Daca cifra de afaceri (CA) totala (Col.1) si CA impozabila (Col.2) &gt; 0, atunci cifra de afaceri totala (Col.1) &gt; val. TVA colectata (Col.13), pentru fiecare rand</v>
      </c>
      <c r="AA292" s="2205">
        <f t="shared" si="89"/>
        <v>1</v>
      </c>
      <c r="AB292" s="3036">
        <f t="shared" si="90"/>
        <v>51</v>
      </c>
      <c r="AT292" s="133" t="s">
        <v>173</v>
      </c>
      <c r="AU292" s="1416" t="s">
        <v>5414</v>
      </c>
      <c r="AV292" s="134">
        <v>2</v>
      </c>
      <c r="AW292" s="135">
        <v>8</v>
      </c>
      <c r="AX292" s="136">
        <v>5</v>
      </c>
      <c r="AY292" s="189"/>
      <c r="AZ292" s="189"/>
      <c r="BA292" s="205">
        <f>IF(Chestionar!M292="",0,Chestionar!M292)</f>
        <v>0</v>
      </c>
      <c r="BB292" s="205">
        <f>IF(Chestionar!N292="",0,Chestionar!N292)</f>
        <v>0</v>
      </c>
      <c r="BC292" s="205">
        <f>IF(Chestionar!O292="",0,Chestionar!O292)</f>
        <v>0</v>
      </c>
      <c r="BD292" s="205">
        <f>IF(Chestionar!P292="",0,Chestionar!P292)</f>
        <v>0</v>
      </c>
      <c r="BE292" s="158">
        <f>IF(Chestionar!Q292="",0,Chestionar!Q292)</f>
        <v>0</v>
      </c>
      <c r="BF292" s="113"/>
      <c r="BG292" s="113"/>
      <c r="BH292" s="113"/>
      <c r="BI292" s="113"/>
      <c r="BJ292" s="113"/>
      <c r="BK292" s="113"/>
      <c r="BL292" s="113"/>
      <c r="BM292" s="113"/>
      <c r="BN292" s="113"/>
      <c r="BO292" s="113"/>
      <c r="BP292" s="113"/>
      <c r="BQ292" s="113"/>
      <c r="BR292" s="113" t="s">
        <v>215</v>
      </c>
    </row>
    <row r="293" spans="1:70" x14ac:dyDescent="0.25">
      <c r="A293" s="1715">
        <f t="shared" si="91"/>
        <v>0</v>
      </c>
      <c r="B293" s="1715">
        <f t="shared" si="84"/>
        <v>10051015</v>
      </c>
      <c r="C293" s="1049">
        <v>51</v>
      </c>
      <c r="D293" s="1797" t="s">
        <v>447</v>
      </c>
      <c r="E293" s="1049">
        <v>15</v>
      </c>
      <c r="F293" s="1057" t="s">
        <v>4309</v>
      </c>
      <c r="G293" s="1049"/>
      <c r="H293" s="1058" t="s">
        <v>345</v>
      </c>
      <c r="I293" s="1059" t="s">
        <v>4547</v>
      </c>
      <c r="J293" s="1067" t="s">
        <v>4246</v>
      </c>
      <c r="K293" s="1059" t="s">
        <v>4592</v>
      </c>
      <c r="L293" s="979">
        <f t="shared" si="92"/>
        <v>0</v>
      </c>
      <c r="M293" s="979">
        <f t="shared" si="93"/>
        <v>0</v>
      </c>
      <c r="N293" s="1724">
        <f t="shared" si="96"/>
        <v>0</v>
      </c>
      <c r="O293" s="979">
        <f t="shared" si="94"/>
        <v>0</v>
      </c>
      <c r="P293" s="979">
        <f t="shared" si="95"/>
        <v>0</v>
      </c>
      <c r="Q293" s="979"/>
      <c r="R293" s="979"/>
      <c r="S293" s="979"/>
      <c r="T293" s="979"/>
      <c r="U293" s="979"/>
      <c r="V293" s="979"/>
      <c r="W293" s="979"/>
      <c r="X293" s="979"/>
      <c r="Y293" s="1060"/>
      <c r="Z293" s="1060" t="str">
        <f t="shared" si="97"/>
        <v>Cap.2 Pct.7: Daca cifra de afaceri (CA) totala (Col.1) si CA impozabila (Col.2) &gt; 0, atunci cifra de afaceri totala (Col.1) &gt; val. TVA colectata (Col.13), pentru fiecare rand</v>
      </c>
      <c r="AA293" s="2205">
        <f t="shared" si="89"/>
        <v>1</v>
      </c>
      <c r="AB293" s="3036">
        <f t="shared" si="90"/>
        <v>51</v>
      </c>
      <c r="AT293" s="133" t="s">
        <v>125</v>
      </c>
      <c r="AU293" s="1416" t="s">
        <v>5414</v>
      </c>
      <c r="AV293" s="134">
        <v>2</v>
      </c>
      <c r="AW293" s="135">
        <v>8</v>
      </c>
      <c r="AX293" s="136">
        <v>6</v>
      </c>
      <c r="AY293" s="189"/>
      <c r="AZ293" s="189"/>
      <c r="BA293" s="205">
        <f>IF(Chestionar!M293="",0,Chestionar!M293)</f>
        <v>0</v>
      </c>
      <c r="BB293" s="205">
        <f>IF(Chestionar!N293="",0,Chestionar!N293)</f>
        <v>0</v>
      </c>
      <c r="BC293" s="205">
        <f>IF(Chestionar!O293="",0,Chestionar!O293)</f>
        <v>0</v>
      </c>
      <c r="BD293" s="205">
        <f>IF(Chestionar!P293="",0,Chestionar!P293)</f>
        <v>0</v>
      </c>
      <c r="BE293" s="158">
        <f>IF(Chestionar!Q293="",0,Chestionar!Q293)</f>
        <v>0</v>
      </c>
      <c r="BF293" s="113"/>
      <c r="BG293" s="113"/>
      <c r="BH293" s="113"/>
      <c r="BI293" s="113"/>
      <c r="BJ293" s="113"/>
      <c r="BK293" s="113"/>
      <c r="BL293" s="113"/>
      <c r="BM293" s="113"/>
      <c r="BN293" s="113"/>
      <c r="BO293" s="113"/>
      <c r="BP293" s="113"/>
      <c r="BQ293" s="113"/>
      <c r="BR293" s="113" t="s">
        <v>215</v>
      </c>
    </row>
    <row r="294" spans="1:70" x14ac:dyDescent="0.25">
      <c r="A294" s="1715">
        <f t="shared" si="91"/>
        <v>0</v>
      </c>
      <c r="B294" s="1715">
        <f t="shared" si="84"/>
        <v>10051016</v>
      </c>
      <c r="C294" s="1049">
        <v>51</v>
      </c>
      <c r="D294" s="1797" t="s">
        <v>447</v>
      </c>
      <c r="E294" s="1049">
        <v>16</v>
      </c>
      <c r="F294" s="1057" t="s">
        <v>4309</v>
      </c>
      <c r="G294" s="1049"/>
      <c r="H294" s="1058" t="s">
        <v>345</v>
      </c>
      <c r="I294" s="1059" t="s">
        <v>4549</v>
      </c>
      <c r="J294" s="1067" t="s">
        <v>4246</v>
      </c>
      <c r="K294" s="1059" t="s">
        <v>4593</v>
      </c>
      <c r="L294" s="979">
        <f t="shared" si="92"/>
        <v>0</v>
      </c>
      <c r="M294" s="979">
        <f t="shared" si="93"/>
        <v>0</v>
      </c>
      <c r="N294" s="1724">
        <f t="shared" si="96"/>
        <v>0</v>
      </c>
      <c r="O294" s="979">
        <f t="shared" si="94"/>
        <v>0</v>
      </c>
      <c r="P294" s="979">
        <f t="shared" si="95"/>
        <v>0</v>
      </c>
      <c r="Q294" s="979"/>
      <c r="R294" s="979"/>
      <c r="S294" s="979"/>
      <c r="T294" s="979"/>
      <c r="U294" s="979"/>
      <c r="V294" s="979"/>
      <c r="W294" s="979"/>
      <c r="X294" s="979"/>
      <c r="Y294" s="1060"/>
      <c r="Z294" s="1060" t="str">
        <f t="shared" si="97"/>
        <v>Cap.2 Pct.7: Daca cifra de afaceri (CA) totala (Col.1) si CA impozabila (Col.2) &gt; 0, atunci cifra de afaceri totala (Col.1) &gt; val. TVA colectata (Col.13), pentru fiecare rand</v>
      </c>
      <c r="AA294" s="2205">
        <f t="shared" si="89"/>
        <v>1</v>
      </c>
      <c r="AB294" s="3036">
        <f t="shared" si="90"/>
        <v>51</v>
      </c>
      <c r="AT294" s="133" t="s">
        <v>126</v>
      </c>
      <c r="AU294" s="1416" t="s">
        <v>5414</v>
      </c>
      <c r="AV294" s="134">
        <v>2</v>
      </c>
      <c r="AW294" s="135">
        <v>8</v>
      </c>
      <c r="AX294" s="136">
        <v>7</v>
      </c>
      <c r="AY294" s="189"/>
      <c r="AZ294" s="189"/>
      <c r="BA294" s="205">
        <f>IF(Chestionar!M294="",0,Chestionar!M294)</f>
        <v>0</v>
      </c>
      <c r="BB294" s="205">
        <f>IF(Chestionar!N294="",0,Chestionar!N294)</f>
        <v>0</v>
      </c>
      <c r="BC294" s="205">
        <f>IF(Chestionar!O294="",0,Chestionar!O294)</f>
        <v>0</v>
      </c>
      <c r="BD294" s="205">
        <f>IF(Chestionar!P294="",0,Chestionar!P294)</f>
        <v>0</v>
      </c>
      <c r="BE294" s="158">
        <f>IF(Chestionar!Q294="",0,Chestionar!Q294)</f>
        <v>0</v>
      </c>
      <c r="BF294" s="113"/>
      <c r="BG294" s="113"/>
      <c r="BH294" s="113"/>
      <c r="BI294" s="113"/>
      <c r="BJ294" s="113"/>
      <c r="BK294" s="113"/>
      <c r="BL294" s="113"/>
      <c r="BM294" s="113"/>
      <c r="BN294" s="113"/>
      <c r="BO294" s="113"/>
      <c r="BP294" s="113"/>
      <c r="BQ294" s="113"/>
      <c r="BR294" s="113" t="s">
        <v>215</v>
      </c>
    </row>
    <row r="295" spans="1:70" x14ac:dyDescent="0.25">
      <c r="A295" s="1715">
        <f t="shared" si="91"/>
        <v>0</v>
      </c>
      <c r="B295" s="1715">
        <f t="shared" si="84"/>
        <v>10051017</v>
      </c>
      <c r="C295" s="1049">
        <v>51</v>
      </c>
      <c r="D295" s="1797" t="s">
        <v>447</v>
      </c>
      <c r="E295" s="1049">
        <v>17</v>
      </c>
      <c r="F295" s="1057" t="s">
        <v>4309</v>
      </c>
      <c r="G295" s="1049"/>
      <c r="H295" s="1058" t="s">
        <v>345</v>
      </c>
      <c r="I295" s="1059" t="s">
        <v>4551</v>
      </c>
      <c r="J295" s="1067" t="s">
        <v>4246</v>
      </c>
      <c r="K295" s="1059" t="s">
        <v>4594</v>
      </c>
      <c r="L295" s="979">
        <f t="shared" si="92"/>
        <v>0</v>
      </c>
      <c r="M295" s="979">
        <f t="shared" si="93"/>
        <v>0</v>
      </c>
      <c r="N295" s="1724">
        <f t="shared" si="96"/>
        <v>0</v>
      </c>
      <c r="O295" s="979">
        <f t="shared" si="94"/>
        <v>0</v>
      </c>
      <c r="P295" s="979">
        <f t="shared" si="95"/>
        <v>0</v>
      </c>
      <c r="Q295" s="979"/>
      <c r="R295" s="979"/>
      <c r="S295" s="979"/>
      <c r="T295" s="979"/>
      <c r="U295" s="979"/>
      <c r="V295" s="979"/>
      <c r="W295" s="979"/>
      <c r="X295" s="979"/>
      <c r="Y295" s="1060"/>
      <c r="Z295" s="1060" t="str">
        <f t="shared" si="97"/>
        <v>Cap.2 Pct.7: Daca cifra de afaceri (CA) totala (Col.1) si CA impozabila (Col.2) &gt; 0, atunci cifra de afaceri totala (Col.1) &gt; val. TVA colectata (Col.13), pentru fiecare rand</v>
      </c>
      <c r="AA295" s="2205">
        <f t="shared" si="89"/>
        <v>1</v>
      </c>
      <c r="AB295" s="3036">
        <f t="shared" si="90"/>
        <v>51</v>
      </c>
      <c r="AT295" s="133" t="s">
        <v>127</v>
      </c>
      <c r="AU295" s="1416" t="s">
        <v>5414</v>
      </c>
      <c r="AV295" s="134">
        <v>2</v>
      </c>
      <c r="AW295" s="135">
        <v>8</v>
      </c>
      <c r="AX295" s="136">
        <v>8</v>
      </c>
      <c r="AY295" s="189"/>
      <c r="AZ295" s="189"/>
      <c r="BA295" s="205">
        <f>IF(Chestionar!M295="",0,Chestionar!M295)</f>
        <v>0</v>
      </c>
      <c r="BB295" s="205">
        <f>IF(Chestionar!N295="",0,Chestionar!N295)</f>
        <v>0</v>
      </c>
      <c r="BC295" s="205">
        <f>IF(Chestionar!O295="",0,Chestionar!O295)</f>
        <v>0</v>
      </c>
      <c r="BD295" s="205">
        <f>IF(Chestionar!P295="",0,Chestionar!P295)</f>
        <v>0</v>
      </c>
      <c r="BE295" s="158">
        <f>IF(Chestionar!Q295="",0,Chestionar!Q295)</f>
        <v>0</v>
      </c>
      <c r="BF295" s="113"/>
      <c r="BG295" s="113"/>
      <c r="BH295" s="113"/>
      <c r="BI295" s="113"/>
      <c r="BJ295" s="113"/>
      <c r="BK295" s="113"/>
      <c r="BL295" s="113"/>
      <c r="BM295" s="113"/>
      <c r="BN295" s="113"/>
      <c r="BO295" s="113"/>
      <c r="BP295" s="113"/>
      <c r="BQ295" s="113"/>
      <c r="BR295" s="113" t="s">
        <v>215</v>
      </c>
    </row>
    <row r="296" spans="1:70" x14ac:dyDescent="0.25">
      <c r="A296" s="1715">
        <f t="shared" si="91"/>
        <v>0</v>
      </c>
      <c r="B296" s="1715">
        <f t="shared" si="84"/>
        <v>10051018</v>
      </c>
      <c r="C296" s="1049">
        <v>51</v>
      </c>
      <c r="D296" s="1797" t="s">
        <v>447</v>
      </c>
      <c r="E296" s="1049">
        <v>18</v>
      </c>
      <c r="F296" s="1057" t="s">
        <v>4309</v>
      </c>
      <c r="G296" s="1049"/>
      <c r="H296" s="1058" t="s">
        <v>345</v>
      </c>
      <c r="I296" s="1059" t="s">
        <v>4553</v>
      </c>
      <c r="J296" s="1067" t="s">
        <v>4246</v>
      </c>
      <c r="K296" s="1059" t="s">
        <v>4595</v>
      </c>
      <c r="L296" s="979">
        <f t="shared" si="92"/>
        <v>0</v>
      </c>
      <c r="M296" s="979">
        <f t="shared" si="93"/>
        <v>0</v>
      </c>
      <c r="N296" s="1724">
        <f t="shared" si="96"/>
        <v>0</v>
      </c>
      <c r="O296" s="979">
        <f t="shared" si="94"/>
        <v>0</v>
      </c>
      <c r="P296" s="979">
        <f t="shared" si="95"/>
        <v>0</v>
      </c>
      <c r="Q296" s="979"/>
      <c r="R296" s="979"/>
      <c r="S296" s="979"/>
      <c r="T296" s="979"/>
      <c r="U296" s="979"/>
      <c r="V296" s="979"/>
      <c r="W296" s="979"/>
      <c r="X296" s="979"/>
      <c r="Y296" s="1060"/>
      <c r="Z296" s="1060" t="str">
        <f t="shared" si="97"/>
        <v>Cap.2 Pct.7: Daca cifra de afaceri (CA) totala (Col.1) si CA impozabila (Col.2) &gt; 0, atunci cifra de afaceri totala (Col.1) &gt; val. TVA colectata (Col.13), pentru fiecare rand</v>
      </c>
      <c r="AA296" s="2205">
        <f t="shared" si="89"/>
        <v>1</v>
      </c>
      <c r="AB296" s="3036">
        <f t="shared" si="90"/>
        <v>51</v>
      </c>
      <c r="AT296" s="133" t="s">
        <v>174</v>
      </c>
      <c r="AU296" s="1416" t="s">
        <v>5414</v>
      </c>
      <c r="AV296" s="134">
        <v>2</v>
      </c>
      <c r="AW296" s="135">
        <v>8</v>
      </c>
      <c r="AX296" s="136">
        <v>9</v>
      </c>
      <c r="AY296" s="189"/>
      <c r="AZ296" s="189"/>
      <c r="BA296" s="205">
        <f>IF(Chestionar!M296="",0,Chestionar!M296)</f>
        <v>0</v>
      </c>
      <c r="BB296" s="205">
        <f>IF(Chestionar!N296="",0,Chestionar!N296)</f>
        <v>0</v>
      </c>
      <c r="BC296" s="205">
        <f>IF(Chestionar!O296="",0,Chestionar!O296)</f>
        <v>0</v>
      </c>
      <c r="BD296" s="205">
        <f>IF(Chestionar!P296="",0,Chestionar!P296)</f>
        <v>0</v>
      </c>
      <c r="BE296" s="158">
        <f>IF(Chestionar!Q296="",0,Chestionar!Q296)</f>
        <v>0</v>
      </c>
      <c r="BF296" s="113"/>
      <c r="BG296" s="113"/>
      <c r="BH296" s="113"/>
      <c r="BI296" s="113"/>
      <c r="BJ296" s="113"/>
      <c r="BK296" s="113"/>
      <c r="BL296" s="113"/>
      <c r="BM296" s="113"/>
      <c r="BN296" s="113"/>
      <c r="BO296" s="113"/>
      <c r="BP296" s="113"/>
      <c r="BQ296" s="113"/>
      <c r="BR296" s="113" t="s">
        <v>215</v>
      </c>
    </row>
    <row r="297" spans="1:70" x14ac:dyDescent="0.25">
      <c r="A297" s="1715">
        <f t="shared" si="91"/>
        <v>0</v>
      </c>
      <c r="B297" s="1715">
        <f t="shared" si="84"/>
        <v>10051019</v>
      </c>
      <c r="C297" s="1049">
        <v>51</v>
      </c>
      <c r="D297" s="1797" t="s">
        <v>447</v>
      </c>
      <c r="E297" s="1049">
        <v>19</v>
      </c>
      <c r="F297" s="1057" t="s">
        <v>4309</v>
      </c>
      <c r="G297" s="1049"/>
      <c r="H297" s="1058" t="s">
        <v>345</v>
      </c>
      <c r="I297" s="1059" t="s">
        <v>4555</v>
      </c>
      <c r="J297" s="1067" t="s">
        <v>4246</v>
      </c>
      <c r="K297" s="1059" t="s">
        <v>4596</v>
      </c>
      <c r="L297" s="979">
        <f t="shared" si="92"/>
        <v>0</v>
      </c>
      <c r="M297" s="979">
        <f t="shared" si="93"/>
        <v>0</v>
      </c>
      <c r="N297" s="1724">
        <f t="shared" si="96"/>
        <v>0</v>
      </c>
      <c r="O297" s="979">
        <f t="shared" si="94"/>
        <v>0</v>
      </c>
      <c r="P297" s="979">
        <f t="shared" si="95"/>
        <v>0</v>
      </c>
      <c r="Q297" s="979"/>
      <c r="R297" s="979"/>
      <c r="S297" s="979"/>
      <c r="T297" s="979"/>
      <c r="U297" s="979"/>
      <c r="V297" s="979"/>
      <c r="W297" s="979"/>
      <c r="X297" s="979"/>
      <c r="Y297" s="1060"/>
      <c r="Z297" s="1060" t="str">
        <f t="shared" si="97"/>
        <v>Cap.2 Pct.7: Daca cifra de afaceri (CA) totala (Col.1) si CA impozabila (Col.2) &gt; 0, atunci cifra de afaceri totala (Col.1) &gt; val. TVA colectata (Col.13), pentru fiecare rand</v>
      </c>
      <c r="AA297" s="2205">
        <f t="shared" si="89"/>
        <v>1</v>
      </c>
      <c r="AB297" s="3036">
        <f t="shared" si="90"/>
        <v>51</v>
      </c>
      <c r="AT297" s="133" t="s">
        <v>128</v>
      </c>
      <c r="AU297" s="1416" t="s">
        <v>5414</v>
      </c>
      <c r="AV297" s="134">
        <v>2</v>
      </c>
      <c r="AW297" s="135">
        <v>8</v>
      </c>
      <c r="AX297" s="136">
        <v>10</v>
      </c>
      <c r="AY297" s="189"/>
      <c r="AZ297" s="189"/>
      <c r="BA297" s="205">
        <f>IF(Chestionar!M297="",0,Chestionar!M297)</f>
        <v>0</v>
      </c>
      <c r="BB297" s="205">
        <f>IF(Chestionar!N297="",0,Chestionar!N297)</f>
        <v>0</v>
      </c>
      <c r="BC297" s="205">
        <f>IF(Chestionar!O297="",0,Chestionar!O297)</f>
        <v>0</v>
      </c>
      <c r="BD297" s="205">
        <f>IF(Chestionar!P297="",0,Chestionar!P297)</f>
        <v>0</v>
      </c>
      <c r="BE297" s="158">
        <f>IF(Chestionar!Q297="",0,Chestionar!Q297)</f>
        <v>0</v>
      </c>
      <c r="BF297" s="113"/>
      <c r="BG297" s="113"/>
      <c r="BH297" s="113"/>
      <c r="BI297" s="113"/>
      <c r="BJ297" s="113"/>
      <c r="BK297" s="113"/>
      <c r="BL297" s="113"/>
      <c r="BM297" s="113"/>
      <c r="BN297" s="113"/>
      <c r="BO297" s="113"/>
      <c r="BP297" s="113"/>
      <c r="BQ297" s="113"/>
      <c r="BR297" s="113" t="s">
        <v>215</v>
      </c>
    </row>
    <row r="298" spans="1:70" x14ac:dyDescent="0.25">
      <c r="A298" s="1715">
        <f t="shared" si="91"/>
        <v>0</v>
      </c>
      <c r="B298" s="1715">
        <f t="shared" si="84"/>
        <v>10051020</v>
      </c>
      <c r="C298" s="1049">
        <v>51</v>
      </c>
      <c r="D298" s="1797" t="s">
        <v>447</v>
      </c>
      <c r="E298" s="1049">
        <v>20</v>
      </c>
      <c r="F298" s="1057" t="s">
        <v>4309</v>
      </c>
      <c r="G298" s="1049"/>
      <c r="H298" s="1058" t="s">
        <v>345</v>
      </c>
      <c r="I298" s="1059" t="s">
        <v>4557</v>
      </c>
      <c r="J298" s="1067" t="s">
        <v>4246</v>
      </c>
      <c r="K298" s="1059" t="s">
        <v>4597</v>
      </c>
      <c r="L298" s="979">
        <f t="shared" si="92"/>
        <v>0</v>
      </c>
      <c r="M298" s="979">
        <f t="shared" si="93"/>
        <v>0</v>
      </c>
      <c r="N298" s="1724">
        <f t="shared" si="96"/>
        <v>0</v>
      </c>
      <c r="O298" s="979">
        <f t="shared" si="94"/>
        <v>0</v>
      </c>
      <c r="P298" s="979">
        <f t="shared" si="95"/>
        <v>0</v>
      </c>
      <c r="Q298" s="979"/>
      <c r="R298" s="979"/>
      <c r="S298" s="979"/>
      <c r="T298" s="979"/>
      <c r="U298" s="979"/>
      <c r="V298" s="979"/>
      <c r="W298" s="979"/>
      <c r="X298" s="979"/>
      <c r="Y298" s="1060"/>
      <c r="Z298" s="1060" t="str">
        <f t="shared" si="97"/>
        <v>Cap.2 Pct.7: Daca cifra de afaceri (CA) totala (Col.1) si CA impozabila (Col.2) &gt; 0, atunci cifra de afaceri totala (Col.1) &gt; val. TVA colectata (Col.13), pentru fiecare rand</v>
      </c>
      <c r="AA298" s="2205">
        <f t="shared" si="89"/>
        <v>1</v>
      </c>
      <c r="AB298" s="3036">
        <f t="shared" si="90"/>
        <v>51</v>
      </c>
      <c r="AT298" s="133" t="s">
        <v>129</v>
      </c>
      <c r="AU298" s="1416" t="s">
        <v>5414</v>
      </c>
      <c r="AV298" s="134">
        <v>2</v>
      </c>
      <c r="AW298" s="135">
        <v>8</v>
      </c>
      <c r="AX298" s="136">
        <v>11</v>
      </c>
      <c r="AY298" s="189"/>
      <c r="AZ298" s="189"/>
      <c r="BA298" s="205">
        <f>IF(Chestionar!M298="",0,Chestionar!M298)</f>
        <v>0</v>
      </c>
      <c r="BB298" s="205">
        <f>IF(Chestionar!N298="",0,Chestionar!N298)</f>
        <v>0</v>
      </c>
      <c r="BC298" s="205">
        <f>IF(Chestionar!O298="",0,Chestionar!O298)</f>
        <v>0</v>
      </c>
      <c r="BD298" s="205">
        <f>IF(Chestionar!P298="",0,Chestionar!P298)</f>
        <v>0</v>
      </c>
      <c r="BE298" s="158">
        <f>IF(Chestionar!Q298="",0,Chestionar!Q298)</f>
        <v>0</v>
      </c>
      <c r="BF298" s="113"/>
      <c r="BG298" s="113"/>
      <c r="BH298" s="113"/>
      <c r="BI298" s="113"/>
      <c r="BJ298" s="113"/>
      <c r="BK298" s="113"/>
      <c r="BL298" s="113"/>
      <c r="BM298" s="113"/>
      <c r="BN298" s="113"/>
      <c r="BO298" s="113"/>
      <c r="BP298" s="113"/>
      <c r="BQ298" s="113"/>
      <c r="BR298" s="113" t="s">
        <v>215</v>
      </c>
    </row>
    <row r="299" spans="1:70" x14ac:dyDescent="0.25">
      <c r="A299" s="1715">
        <f t="shared" si="91"/>
        <v>0</v>
      </c>
      <c r="B299" s="1715">
        <f t="shared" si="84"/>
        <v>10051021</v>
      </c>
      <c r="C299" s="1049">
        <v>51</v>
      </c>
      <c r="D299" s="1797" t="s">
        <v>447</v>
      </c>
      <c r="E299" s="1049">
        <v>21</v>
      </c>
      <c r="F299" s="1057" t="s">
        <v>4309</v>
      </c>
      <c r="G299" s="1049"/>
      <c r="H299" s="1058" t="s">
        <v>345</v>
      </c>
      <c r="I299" s="1059" t="s">
        <v>4559</v>
      </c>
      <c r="J299" s="1067" t="s">
        <v>4246</v>
      </c>
      <c r="K299" s="1059" t="s">
        <v>4598</v>
      </c>
      <c r="L299" s="979">
        <f t="shared" si="92"/>
        <v>0</v>
      </c>
      <c r="M299" s="979">
        <f t="shared" si="93"/>
        <v>0</v>
      </c>
      <c r="N299" s="1724">
        <f t="shared" si="96"/>
        <v>0</v>
      </c>
      <c r="O299" s="979">
        <f t="shared" si="94"/>
        <v>0</v>
      </c>
      <c r="P299" s="979">
        <f t="shared" si="95"/>
        <v>0</v>
      </c>
      <c r="Q299" s="979"/>
      <c r="R299" s="979"/>
      <c r="S299" s="979"/>
      <c r="T299" s="979"/>
      <c r="U299" s="979"/>
      <c r="V299" s="979"/>
      <c r="W299" s="979"/>
      <c r="X299" s="979"/>
      <c r="Y299" s="1060"/>
      <c r="Z299" s="1060" t="str">
        <f t="shared" si="97"/>
        <v>Cap.2 Pct.7: Daca cifra de afaceri (CA) totala (Col.1) si CA impozabila (Col.2) &gt; 0, atunci cifra de afaceri totala (Col.1) &gt; val. TVA colectata (Col.13), pentru fiecare rand</v>
      </c>
      <c r="AA299" s="2205">
        <f t="shared" si="89"/>
        <v>1</v>
      </c>
      <c r="AB299" s="3036">
        <f t="shared" si="90"/>
        <v>51</v>
      </c>
      <c r="AT299" s="133" t="s">
        <v>130</v>
      </c>
      <c r="AU299" s="1416" t="s">
        <v>5414</v>
      </c>
      <c r="AV299" s="134">
        <v>2</v>
      </c>
      <c r="AW299" s="135">
        <v>8</v>
      </c>
      <c r="AX299" s="136">
        <v>12</v>
      </c>
      <c r="AY299" s="189"/>
      <c r="AZ299" s="189"/>
      <c r="BA299" s="205">
        <f>IF(Chestionar!M299="",0,Chestionar!M299)</f>
        <v>0</v>
      </c>
      <c r="BB299" s="205">
        <f>IF(Chestionar!N299="",0,Chestionar!N299)</f>
        <v>0</v>
      </c>
      <c r="BC299" s="205">
        <f>IF(Chestionar!O299="",0,Chestionar!O299)</f>
        <v>0</v>
      </c>
      <c r="BD299" s="205">
        <f>IF(Chestionar!P299="",0,Chestionar!P299)</f>
        <v>0</v>
      </c>
      <c r="BE299" s="158">
        <f>IF(Chestionar!Q299="",0,Chestionar!Q299)</f>
        <v>0</v>
      </c>
      <c r="BF299" s="113"/>
      <c r="BG299" s="113"/>
      <c r="BH299" s="113"/>
      <c r="BI299" s="113"/>
      <c r="BJ299" s="113"/>
      <c r="BK299" s="113"/>
      <c r="BL299" s="113"/>
      <c r="BM299" s="113"/>
      <c r="BN299" s="113"/>
      <c r="BO299" s="113"/>
      <c r="BP299" s="113"/>
      <c r="BQ299" s="113"/>
      <c r="BR299" s="113" t="s">
        <v>215</v>
      </c>
    </row>
    <row r="300" spans="1:70" x14ac:dyDescent="0.25">
      <c r="A300" s="1715">
        <f t="shared" si="91"/>
        <v>0</v>
      </c>
      <c r="B300" s="1715">
        <f t="shared" si="84"/>
        <v>10051022</v>
      </c>
      <c r="C300" s="1049">
        <v>51</v>
      </c>
      <c r="D300" s="1797" t="s">
        <v>447</v>
      </c>
      <c r="E300" s="1049">
        <v>22</v>
      </c>
      <c r="F300" s="1057" t="s">
        <v>4309</v>
      </c>
      <c r="G300" s="1049"/>
      <c r="H300" s="1058" t="s">
        <v>345</v>
      </c>
      <c r="I300" s="1059" t="s">
        <v>4561</v>
      </c>
      <c r="J300" s="1067" t="s">
        <v>4246</v>
      </c>
      <c r="K300" s="1059" t="s">
        <v>4599</v>
      </c>
      <c r="L300" s="979">
        <f t="shared" si="92"/>
        <v>0</v>
      </c>
      <c r="M300" s="979">
        <f t="shared" si="93"/>
        <v>0</v>
      </c>
      <c r="N300" s="1724">
        <f t="shared" si="96"/>
        <v>0</v>
      </c>
      <c r="O300" s="979">
        <f t="shared" si="94"/>
        <v>0</v>
      </c>
      <c r="P300" s="979">
        <f t="shared" si="95"/>
        <v>0</v>
      </c>
      <c r="Q300" s="979"/>
      <c r="R300" s="979"/>
      <c r="S300" s="979"/>
      <c r="T300" s="979"/>
      <c r="U300" s="979"/>
      <c r="V300" s="979"/>
      <c r="W300" s="979"/>
      <c r="X300" s="979"/>
      <c r="Y300" s="1060"/>
      <c r="Z300" s="1060" t="str">
        <f t="shared" si="97"/>
        <v>Cap.2 Pct.7: Daca cifra de afaceri (CA) totala (Col.1) si CA impozabila (Col.2) &gt; 0, atunci cifra de afaceri totala (Col.1) &gt; val. TVA colectata (Col.13), pentru fiecare rand</v>
      </c>
      <c r="AA300" s="2205">
        <f t="shared" si="89"/>
        <v>1</v>
      </c>
      <c r="AB300" s="3036">
        <f t="shared" si="90"/>
        <v>51</v>
      </c>
      <c r="AT300" s="133" t="s">
        <v>175</v>
      </c>
      <c r="AU300" s="1416" t="s">
        <v>5414</v>
      </c>
      <c r="AV300" s="134">
        <v>2</v>
      </c>
      <c r="AW300" s="135">
        <v>8</v>
      </c>
      <c r="AX300" s="136">
        <v>13</v>
      </c>
      <c r="AY300" s="189"/>
      <c r="AZ300" s="189"/>
      <c r="BA300" s="352">
        <f>IF(Chestionar!M300="",0,Chestionar!M300)</f>
        <v>0</v>
      </c>
      <c r="BB300" s="352">
        <f>IF(Chestionar!N300="",0,Chestionar!N300)</f>
        <v>0</v>
      </c>
      <c r="BC300" s="352">
        <f>IF(Chestionar!O300="",0,Chestionar!O300)</f>
        <v>0</v>
      </c>
      <c r="BD300" s="352">
        <f>IF(Chestionar!P300="",0,Chestionar!P300)</f>
        <v>0</v>
      </c>
      <c r="BE300" s="158">
        <f>IF(Chestionar!Q300="",0,Chestionar!Q300)</f>
        <v>0</v>
      </c>
      <c r="BF300" s="113"/>
      <c r="BG300" s="113"/>
      <c r="BH300" s="113"/>
      <c r="BI300" s="113"/>
      <c r="BJ300" s="113"/>
      <c r="BK300" s="113"/>
      <c r="BL300" s="113"/>
      <c r="BM300" s="113"/>
      <c r="BN300" s="113"/>
      <c r="BO300" s="113"/>
      <c r="BP300" s="113"/>
      <c r="BQ300" s="113"/>
      <c r="BR300" s="113" t="s">
        <v>215</v>
      </c>
    </row>
    <row r="301" spans="1:70" x14ac:dyDescent="0.25">
      <c r="A301" s="1715">
        <f t="shared" si="91"/>
        <v>0</v>
      </c>
      <c r="B301" s="1715">
        <f t="shared" si="84"/>
        <v>10051023</v>
      </c>
      <c r="C301" s="1049">
        <v>51</v>
      </c>
      <c r="D301" s="1797" t="s">
        <v>447</v>
      </c>
      <c r="E301" s="1049">
        <v>23</v>
      </c>
      <c r="F301" s="1057" t="s">
        <v>4309</v>
      </c>
      <c r="G301" s="1049"/>
      <c r="H301" s="1058" t="s">
        <v>345</v>
      </c>
      <c r="I301" s="1059" t="s">
        <v>4563</v>
      </c>
      <c r="J301" s="1067" t="s">
        <v>4246</v>
      </c>
      <c r="K301" s="1059" t="s">
        <v>4600</v>
      </c>
      <c r="L301" s="979">
        <f t="shared" si="92"/>
        <v>0</v>
      </c>
      <c r="M301" s="979">
        <f t="shared" si="93"/>
        <v>0</v>
      </c>
      <c r="N301" s="1724">
        <f t="shared" si="96"/>
        <v>0</v>
      </c>
      <c r="O301" s="979">
        <f t="shared" si="94"/>
        <v>0</v>
      </c>
      <c r="P301" s="979">
        <f t="shared" si="95"/>
        <v>0</v>
      </c>
      <c r="Q301" s="979"/>
      <c r="R301" s="979"/>
      <c r="S301" s="979"/>
      <c r="T301" s="979"/>
      <c r="U301" s="979"/>
      <c r="V301" s="979"/>
      <c r="W301" s="979"/>
      <c r="X301" s="979"/>
      <c r="Y301" s="1060"/>
      <c r="Z301" s="1060" t="str">
        <f t="shared" si="97"/>
        <v>Cap.2 Pct.7: Daca cifra de afaceri (CA) totala (Col.1) si CA impozabila (Col.2) &gt; 0, atunci cifra de afaceri totala (Col.1) &gt; val. TVA colectata (Col.13), pentru fiecare rand</v>
      </c>
      <c r="AA301" s="2205">
        <f t="shared" si="89"/>
        <v>1</v>
      </c>
      <c r="AB301" s="3036">
        <f t="shared" si="90"/>
        <v>51</v>
      </c>
      <c r="AT301" s="133" t="s">
        <v>131</v>
      </c>
      <c r="AU301" s="1416" t="s">
        <v>5414</v>
      </c>
      <c r="AV301" s="134">
        <v>2</v>
      </c>
      <c r="AW301" s="135">
        <v>8</v>
      </c>
      <c r="AX301" s="136">
        <v>14</v>
      </c>
      <c r="AY301" s="189"/>
      <c r="AZ301" s="189"/>
      <c r="BA301" s="205">
        <f>IF(Chestionar!M301="",0,Chestionar!M301)</f>
        <v>0</v>
      </c>
      <c r="BB301" s="205">
        <f>IF(Chestionar!N301="",0,Chestionar!N301)</f>
        <v>0</v>
      </c>
      <c r="BC301" s="205">
        <f>IF(Chestionar!O301="",0,Chestionar!O301)</f>
        <v>0</v>
      </c>
      <c r="BD301" s="205">
        <f>IF(Chestionar!P301="",0,Chestionar!P301)</f>
        <v>0</v>
      </c>
      <c r="BE301" s="158">
        <f>IF(Chestionar!Q301="",0,Chestionar!Q301)</f>
        <v>0</v>
      </c>
      <c r="BF301" s="113"/>
      <c r="BG301" s="113"/>
      <c r="BH301" s="113"/>
      <c r="BI301" s="113"/>
      <c r="BJ301" s="113"/>
      <c r="BK301" s="113"/>
      <c r="BL301" s="113"/>
      <c r="BM301" s="113"/>
      <c r="BN301" s="113"/>
      <c r="BO301" s="113"/>
      <c r="BP301" s="113"/>
      <c r="BQ301" s="113"/>
      <c r="BR301" s="113" t="s">
        <v>215</v>
      </c>
    </row>
    <row r="302" spans="1:70" x14ac:dyDescent="0.25">
      <c r="A302" s="1715">
        <f t="shared" si="91"/>
        <v>0</v>
      </c>
      <c r="B302" s="1715">
        <f t="shared" si="84"/>
        <v>10051024</v>
      </c>
      <c r="C302" s="1049">
        <v>51</v>
      </c>
      <c r="D302" s="1797" t="s">
        <v>447</v>
      </c>
      <c r="E302" s="1049">
        <v>24</v>
      </c>
      <c r="F302" s="1057" t="s">
        <v>4309</v>
      </c>
      <c r="G302" s="1049"/>
      <c r="H302" s="1058" t="s">
        <v>345</v>
      </c>
      <c r="I302" s="1059" t="s">
        <v>4565</v>
      </c>
      <c r="J302" s="1067" t="s">
        <v>4246</v>
      </c>
      <c r="K302" s="1059" t="s">
        <v>4601</v>
      </c>
      <c r="L302" s="979">
        <f t="shared" si="92"/>
        <v>0</v>
      </c>
      <c r="M302" s="979">
        <f t="shared" si="93"/>
        <v>0</v>
      </c>
      <c r="N302" s="1724">
        <f t="shared" si="96"/>
        <v>0</v>
      </c>
      <c r="O302" s="979">
        <f t="shared" si="94"/>
        <v>0</v>
      </c>
      <c r="P302" s="979">
        <f t="shared" si="95"/>
        <v>0</v>
      </c>
      <c r="Q302" s="979"/>
      <c r="R302" s="979"/>
      <c r="S302" s="979"/>
      <c r="T302" s="979"/>
      <c r="U302" s="979"/>
      <c r="V302" s="979"/>
      <c r="W302" s="979"/>
      <c r="X302" s="979"/>
      <c r="Y302" s="1060"/>
      <c r="Z302" s="1060" t="str">
        <f t="shared" si="97"/>
        <v>Cap.2 Pct.7: Daca cifra de afaceri (CA) totala (Col.1) si CA impozabila (Col.2) &gt; 0, atunci cifra de afaceri totala (Col.1) &gt; val. TVA colectata (Col.13), pentru fiecare rand</v>
      </c>
      <c r="AA302" s="2205">
        <f t="shared" si="89"/>
        <v>1</v>
      </c>
      <c r="AB302" s="3036">
        <f t="shared" si="90"/>
        <v>51</v>
      </c>
      <c r="AT302" s="133" t="s">
        <v>132</v>
      </c>
      <c r="AU302" s="1416" t="s">
        <v>5414</v>
      </c>
      <c r="AV302" s="134">
        <v>2</v>
      </c>
      <c r="AW302" s="135">
        <v>8</v>
      </c>
      <c r="AX302" s="136">
        <v>15</v>
      </c>
      <c r="AY302" s="189"/>
      <c r="AZ302" s="189"/>
      <c r="BA302" s="205">
        <f>IF(Chestionar!M302="",0,Chestionar!M302)</f>
        <v>0</v>
      </c>
      <c r="BB302" s="205">
        <f>IF(Chestionar!N302="",0,Chestionar!N302)</f>
        <v>0</v>
      </c>
      <c r="BC302" s="205">
        <f>IF(Chestionar!O302="",0,Chestionar!O302)</f>
        <v>0</v>
      </c>
      <c r="BD302" s="205">
        <f>IF(Chestionar!P302="",0,Chestionar!P302)</f>
        <v>0</v>
      </c>
      <c r="BE302" s="158">
        <f>IF(Chestionar!Q302="",0,Chestionar!Q302)</f>
        <v>0</v>
      </c>
      <c r="BF302" s="113"/>
      <c r="BG302" s="113"/>
      <c r="BH302" s="113"/>
      <c r="BI302" s="113"/>
      <c r="BJ302" s="113"/>
      <c r="BK302" s="113"/>
      <c r="BL302" s="113"/>
      <c r="BM302" s="113"/>
      <c r="BN302" s="113"/>
      <c r="BO302" s="113"/>
      <c r="BP302" s="113"/>
      <c r="BQ302" s="113"/>
      <c r="BR302" s="113" t="s">
        <v>215</v>
      </c>
    </row>
    <row r="303" spans="1:70" x14ac:dyDescent="0.25">
      <c r="A303" s="1715">
        <f t="shared" si="91"/>
        <v>0</v>
      </c>
      <c r="B303" s="1715">
        <f t="shared" si="84"/>
        <v>10051025</v>
      </c>
      <c r="C303" s="1049">
        <v>51</v>
      </c>
      <c r="D303" s="1797" t="s">
        <v>447</v>
      </c>
      <c r="E303" s="1049">
        <v>25</v>
      </c>
      <c r="F303" s="1057" t="s">
        <v>4309</v>
      </c>
      <c r="G303" s="1049"/>
      <c r="H303" s="1058" t="s">
        <v>345</v>
      </c>
      <c r="I303" s="1059" t="s">
        <v>4567</v>
      </c>
      <c r="J303" s="1067" t="s">
        <v>4246</v>
      </c>
      <c r="K303" s="1059" t="s">
        <v>4602</v>
      </c>
      <c r="L303" s="979">
        <f t="shared" si="92"/>
        <v>0</v>
      </c>
      <c r="M303" s="979">
        <f t="shared" si="93"/>
        <v>0</v>
      </c>
      <c r="N303" s="1724">
        <f t="shared" si="96"/>
        <v>0</v>
      </c>
      <c r="O303" s="979">
        <f t="shared" si="94"/>
        <v>0</v>
      </c>
      <c r="P303" s="979">
        <f t="shared" si="95"/>
        <v>0</v>
      </c>
      <c r="Q303" s="979"/>
      <c r="R303" s="979"/>
      <c r="S303" s="979"/>
      <c r="T303" s="979"/>
      <c r="U303" s="979"/>
      <c r="V303" s="979"/>
      <c r="W303" s="979"/>
      <c r="X303" s="979"/>
      <c r="Y303" s="1060"/>
      <c r="Z303" s="1060" t="str">
        <f t="shared" si="97"/>
        <v>Cap.2 Pct.7: Daca cifra de afaceri (CA) totala (Col.1) si CA impozabila (Col.2) &gt; 0, atunci cifra de afaceri totala (Col.1) &gt; val. TVA colectata (Col.13), pentru fiecare rand</v>
      </c>
      <c r="AA303" s="2205">
        <f t="shared" si="89"/>
        <v>1</v>
      </c>
      <c r="AB303" s="3036">
        <f t="shared" si="90"/>
        <v>51</v>
      </c>
      <c r="AT303" s="133" t="s">
        <v>133</v>
      </c>
      <c r="AU303" s="1416" t="s">
        <v>5414</v>
      </c>
      <c r="AV303" s="134">
        <v>2</v>
      </c>
      <c r="AW303" s="135">
        <v>8</v>
      </c>
      <c r="AX303" s="136">
        <v>16</v>
      </c>
      <c r="AY303" s="189"/>
      <c r="AZ303" s="189"/>
      <c r="BA303" s="205">
        <f>IF(Chestionar!M303="",0,Chestionar!M303)</f>
        <v>0</v>
      </c>
      <c r="BB303" s="205">
        <f>IF(Chestionar!N303="",0,Chestionar!N303)</f>
        <v>0</v>
      </c>
      <c r="BC303" s="205">
        <f>IF(Chestionar!O303="",0,Chestionar!O303)</f>
        <v>0</v>
      </c>
      <c r="BD303" s="205">
        <f>IF(Chestionar!P303="",0,Chestionar!P303)</f>
        <v>0</v>
      </c>
      <c r="BE303" s="158">
        <f>IF(Chestionar!Q303="",0,Chestionar!Q303)</f>
        <v>0</v>
      </c>
      <c r="BF303" s="113"/>
      <c r="BG303" s="113"/>
      <c r="BH303" s="113"/>
      <c r="BI303" s="113"/>
      <c r="BJ303" s="113"/>
      <c r="BK303" s="113"/>
      <c r="BL303" s="113"/>
      <c r="BM303" s="113"/>
      <c r="BN303" s="113"/>
      <c r="BO303" s="113"/>
      <c r="BP303" s="113"/>
      <c r="BQ303" s="113"/>
      <c r="BR303" s="113" t="s">
        <v>215</v>
      </c>
    </row>
    <row r="304" spans="1:70" x14ac:dyDescent="0.25">
      <c r="A304" s="1715">
        <f t="shared" si="91"/>
        <v>0</v>
      </c>
      <c r="B304" s="1715">
        <f t="shared" si="84"/>
        <v>10051026</v>
      </c>
      <c r="C304" s="1049">
        <v>51</v>
      </c>
      <c r="D304" s="1797" t="s">
        <v>447</v>
      </c>
      <c r="E304" s="1049">
        <v>26</v>
      </c>
      <c r="F304" s="1057" t="s">
        <v>4309</v>
      </c>
      <c r="G304" s="1049"/>
      <c r="H304" s="1058" t="s">
        <v>345</v>
      </c>
      <c r="I304" s="1059" t="s">
        <v>4569</v>
      </c>
      <c r="J304" s="1067" t="s">
        <v>4246</v>
      </c>
      <c r="K304" s="1059" t="s">
        <v>4603</v>
      </c>
      <c r="L304" s="979">
        <f t="shared" si="92"/>
        <v>0</v>
      </c>
      <c r="M304" s="979">
        <f t="shared" si="93"/>
        <v>0</v>
      </c>
      <c r="N304" s="1724">
        <f t="shared" si="96"/>
        <v>0</v>
      </c>
      <c r="O304" s="979">
        <f t="shared" si="94"/>
        <v>0</v>
      </c>
      <c r="P304" s="979">
        <f t="shared" si="95"/>
        <v>0</v>
      </c>
      <c r="Q304" s="979"/>
      <c r="R304" s="979"/>
      <c r="S304" s="979"/>
      <c r="T304" s="979"/>
      <c r="U304" s="979"/>
      <c r="V304" s="979"/>
      <c r="W304" s="979"/>
      <c r="X304" s="979"/>
      <c r="Y304" s="1060"/>
      <c r="Z304" s="1060" t="str">
        <f t="shared" si="97"/>
        <v>Cap.2 Pct.7: Daca cifra de afaceri (CA) totala (Col.1) si CA impozabila (Col.2) &gt; 0, atunci cifra de afaceri totala (Col.1) &gt; val. TVA colectata (Col.13), pentru fiecare rand</v>
      </c>
      <c r="AA304" s="2205">
        <f t="shared" si="89"/>
        <v>1</v>
      </c>
      <c r="AB304" s="3036">
        <f t="shared" si="90"/>
        <v>51</v>
      </c>
      <c r="AT304" s="133" t="s">
        <v>134</v>
      </c>
      <c r="AU304" s="1416" t="s">
        <v>5414</v>
      </c>
      <c r="AV304" s="134">
        <v>2</v>
      </c>
      <c r="AW304" s="135">
        <v>8</v>
      </c>
      <c r="AX304" s="136">
        <v>17</v>
      </c>
      <c r="AY304" s="189"/>
      <c r="AZ304" s="189"/>
      <c r="BA304" s="205">
        <f>IF(Chestionar!M304="",0,Chestionar!M304)</f>
        <v>0</v>
      </c>
      <c r="BB304" s="205">
        <f>IF(Chestionar!N304="",0,Chestionar!N304)</f>
        <v>0</v>
      </c>
      <c r="BC304" s="205">
        <f>IF(Chestionar!O304="",0,Chestionar!O304)</f>
        <v>0</v>
      </c>
      <c r="BD304" s="205">
        <f>IF(Chestionar!P304="",0,Chestionar!P304)</f>
        <v>0</v>
      </c>
      <c r="BE304" s="158">
        <f>IF(Chestionar!Q304="",0,Chestionar!Q304)</f>
        <v>0</v>
      </c>
      <c r="BF304" s="113"/>
      <c r="BG304" s="113"/>
      <c r="BH304" s="113"/>
      <c r="BI304" s="113"/>
      <c r="BJ304" s="113"/>
      <c r="BK304" s="113"/>
      <c r="BL304" s="113"/>
      <c r="BM304" s="113"/>
      <c r="BN304" s="113"/>
      <c r="BO304" s="113"/>
      <c r="BP304" s="113"/>
      <c r="BQ304" s="113"/>
      <c r="BR304" s="113" t="s">
        <v>215</v>
      </c>
    </row>
    <row r="305" spans="1:70" x14ac:dyDescent="0.25">
      <c r="A305" s="1715">
        <f t="shared" si="91"/>
        <v>0</v>
      </c>
      <c r="B305" s="1715">
        <f t="shared" si="84"/>
        <v>10051027</v>
      </c>
      <c r="C305" s="1049">
        <v>51</v>
      </c>
      <c r="D305" s="1797" t="s">
        <v>447</v>
      </c>
      <c r="E305" s="1049">
        <v>27</v>
      </c>
      <c r="F305" s="1057" t="s">
        <v>4309</v>
      </c>
      <c r="G305" s="1049"/>
      <c r="H305" s="1058" t="s">
        <v>345</v>
      </c>
      <c r="I305" s="1059" t="s">
        <v>4571</v>
      </c>
      <c r="J305" s="1067" t="s">
        <v>4246</v>
      </c>
      <c r="K305" s="1059" t="s">
        <v>4604</v>
      </c>
      <c r="L305" s="979">
        <f t="shared" si="92"/>
        <v>0</v>
      </c>
      <c r="M305" s="979">
        <f t="shared" si="93"/>
        <v>0</v>
      </c>
      <c r="N305" s="1724">
        <f t="shared" si="96"/>
        <v>0</v>
      </c>
      <c r="O305" s="979">
        <f t="shared" si="94"/>
        <v>0</v>
      </c>
      <c r="P305" s="979">
        <f t="shared" si="95"/>
        <v>0</v>
      </c>
      <c r="Q305" s="979"/>
      <c r="R305" s="979"/>
      <c r="S305" s="979"/>
      <c r="T305" s="979"/>
      <c r="U305" s="979"/>
      <c r="V305" s="979"/>
      <c r="W305" s="979"/>
      <c r="X305" s="979"/>
      <c r="Y305" s="1060"/>
      <c r="Z305" s="1060" t="str">
        <f t="shared" si="97"/>
        <v>Cap.2 Pct.7: Daca cifra de afaceri (CA) totala (Col.1) si CA impozabila (Col.2) &gt; 0, atunci cifra de afaceri totala (Col.1) &gt; val. TVA colectata (Col.13), pentru fiecare rand</v>
      </c>
      <c r="AA305" s="2205">
        <f t="shared" si="89"/>
        <v>1</v>
      </c>
      <c r="AB305" s="3036">
        <f t="shared" si="90"/>
        <v>51</v>
      </c>
      <c r="AT305" s="133" t="s">
        <v>135</v>
      </c>
      <c r="AU305" s="1416" t="s">
        <v>5414</v>
      </c>
      <c r="AV305" s="134">
        <v>2</v>
      </c>
      <c r="AW305" s="135">
        <v>8</v>
      </c>
      <c r="AX305" s="136">
        <v>18</v>
      </c>
      <c r="AY305" s="189"/>
      <c r="AZ305" s="189"/>
      <c r="BA305" s="205">
        <f>IF(Chestionar!M305="",0,Chestionar!M305)</f>
        <v>0</v>
      </c>
      <c r="BB305" s="205">
        <f>IF(Chestionar!N305="",0,Chestionar!N305)</f>
        <v>0</v>
      </c>
      <c r="BC305" s="205">
        <f>IF(Chestionar!O305="",0,Chestionar!O305)</f>
        <v>0</v>
      </c>
      <c r="BD305" s="205">
        <f>IF(Chestionar!P305="",0,Chestionar!P305)</f>
        <v>0</v>
      </c>
      <c r="BE305" s="158">
        <f>IF(Chestionar!Q305="",0,Chestionar!Q305)</f>
        <v>0</v>
      </c>
      <c r="BF305" s="113"/>
      <c r="BG305" s="113"/>
      <c r="BH305" s="113"/>
      <c r="BI305" s="113"/>
      <c r="BJ305" s="113"/>
      <c r="BK305" s="113"/>
      <c r="BL305" s="113"/>
      <c r="BM305" s="113"/>
      <c r="BN305" s="113"/>
      <c r="BO305" s="113"/>
      <c r="BP305" s="113"/>
      <c r="BQ305" s="113"/>
      <c r="BR305" s="113" t="s">
        <v>215</v>
      </c>
    </row>
    <row r="306" spans="1:70" x14ac:dyDescent="0.25">
      <c r="A306" s="1715">
        <f t="shared" si="91"/>
        <v>0</v>
      </c>
      <c r="B306" s="1715">
        <f t="shared" si="84"/>
        <v>10051028</v>
      </c>
      <c r="C306" s="1049">
        <v>51</v>
      </c>
      <c r="D306" s="1797" t="s">
        <v>447</v>
      </c>
      <c r="E306" s="1049">
        <v>28</v>
      </c>
      <c r="F306" s="1057" t="s">
        <v>4309</v>
      </c>
      <c r="G306" s="1049"/>
      <c r="H306" s="1058" t="s">
        <v>345</v>
      </c>
      <c r="I306" s="1059" t="s">
        <v>4573</v>
      </c>
      <c r="J306" s="1067" t="s">
        <v>4246</v>
      </c>
      <c r="K306" s="1059" t="s">
        <v>4605</v>
      </c>
      <c r="L306" s="979">
        <f t="shared" si="92"/>
        <v>0</v>
      </c>
      <c r="M306" s="979">
        <f t="shared" si="93"/>
        <v>0</v>
      </c>
      <c r="N306" s="1724">
        <f t="shared" si="96"/>
        <v>0</v>
      </c>
      <c r="O306" s="979">
        <f t="shared" si="94"/>
        <v>0</v>
      </c>
      <c r="P306" s="979">
        <f t="shared" si="95"/>
        <v>0</v>
      </c>
      <c r="Q306" s="979"/>
      <c r="R306" s="979"/>
      <c r="S306" s="979"/>
      <c r="T306" s="979"/>
      <c r="U306" s="979"/>
      <c r="V306" s="979"/>
      <c r="W306" s="979"/>
      <c r="X306" s="979"/>
      <c r="Y306" s="1060"/>
      <c r="Z306" s="1060" t="str">
        <f t="shared" si="97"/>
        <v>Cap.2 Pct.7: Daca cifra de afaceri (CA) totala (Col.1) si CA impozabila (Col.2) &gt; 0, atunci cifra de afaceri totala (Col.1) &gt; val. TVA colectata (Col.13), pentru fiecare rand</v>
      </c>
      <c r="AA306" s="2205">
        <f t="shared" si="89"/>
        <v>1</v>
      </c>
      <c r="AB306" s="3036">
        <f t="shared" si="90"/>
        <v>51</v>
      </c>
      <c r="AT306" s="133" t="s">
        <v>136</v>
      </c>
      <c r="AU306" s="1416" t="s">
        <v>5414</v>
      </c>
      <c r="AV306" s="134">
        <v>2</v>
      </c>
      <c r="AW306" s="135">
        <v>8</v>
      </c>
      <c r="AX306" s="136">
        <v>19</v>
      </c>
      <c r="AY306" s="189"/>
      <c r="AZ306" s="189"/>
      <c r="BA306" s="205">
        <f>IF(Chestionar!M306="",0,Chestionar!M306)</f>
        <v>0</v>
      </c>
      <c r="BB306" s="205">
        <f>IF(Chestionar!N306="",0,Chestionar!N306)</f>
        <v>0</v>
      </c>
      <c r="BC306" s="205">
        <f>IF(Chestionar!O306="",0,Chestionar!O306)</f>
        <v>0</v>
      </c>
      <c r="BD306" s="205">
        <f>IF(Chestionar!P306="",0,Chestionar!P306)</f>
        <v>0</v>
      </c>
      <c r="BE306" s="158">
        <f>IF(Chestionar!Q306="",0,Chestionar!Q306)</f>
        <v>0</v>
      </c>
      <c r="BF306" s="113"/>
      <c r="BG306" s="113"/>
      <c r="BH306" s="113"/>
      <c r="BI306" s="113"/>
      <c r="BJ306" s="113"/>
      <c r="BK306" s="113"/>
      <c r="BL306" s="113"/>
      <c r="BM306" s="113"/>
      <c r="BN306" s="113"/>
      <c r="BO306" s="113"/>
      <c r="BP306" s="113"/>
      <c r="BQ306" s="113"/>
      <c r="BR306" s="113" t="s">
        <v>215</v>
      </c>
    </row>
    <row r="307" spans="1:70" x14ac:dyDescent="0.25">
      <c r="A307" s="1715">
        <f t="shared" si="91"/>
        <v>0</v>
      </c>
      <c r="B307" s="1715">
        <f t="shared" si="84"/>
        <v>10051029</v>
      </c>
      <c r="C307" s="1049">
        <v>51</v>
      </c>
      <c r="D307" s="1797" t="s">
        <v>447</v>
      </c>
      <c r="E307" s="1049">
        <v>29</v>
      </c>
      <c r="F307" s="1057" t="s">
        <v>4309</v>
      </c>
      <c r="G307" s="1049"/>
      <c r="H307" s="1058" t="s">
        <v>345</v>
      </c>
      <c r="I307" s="1059" t="s">
        <v>4575</v>
      </c>
      <c r="J307" s="1067" t="s">
        <v>4246</v>
      </c>
      <c r="K307" s="1059" t="s">
        <v>4606</v>
      </c>
      <c r="L307" s="979">
        <f t="shared" si="92"/>
        <v>0</v>
      </c>
      <c r="M307" s="979">
        <f t="shared" si="93"/>
        <v>0</v>
      </c>
      <c r="N307" s="1724">
        <f t="shared" si="96"/>
        <v>0</v>
      </c>
      <c r="O307" s="979">
        <f t="shared" si="94"/>
        <v>0</v>
      </c>
      <c r="P307" s="979">
        <f t="shared" si="95"/>
        <v>0</v>
      </c>
      <c r="Q307" s="979"/>
      <c r="R307" s="979"/>
      <c r="S307" s="979"/>
      <c r="T307" s="979"/>
      <c r="U307" s="979"/>
      <c r="V307" s="979"/>
      <c r="W307" s="979"/>
      <c r="X307" s="979"/>
      <c r="Y307" s="1060"/>
      <c r="Z307" s="1060" t="str">
        <f t="shared" si="97"/>
        <v>Cap.2 Pct.7: Daca cifra de afaceri (CA) totala (Col.1) si CA impozabila (Col.2) &gt; 0, atunci cifra de afaceri totala (Col.1) &gt; val. TVA colectata (Col.13), pentru fiecare rand</v>
      </c>
      <c r="AA307" s="2205">
        <f t="shared" si="89"/>
        <v>1</v>
      </c>
      <c r="AB307" s="3036">
        <f t="shared" si="90"/>
        <v>51</v>
      </c>
      <c r="AT307" s="133" t="s">
        <v>137</v>
      </c>
      <c r="AU307" s="1416" t="s">
        <v>5414</v>
      </c>
      <c r="AV307" s="134">
        <v>2</v>
      </c>
      <c r="AW307" s="135">
        <v>8</v>
      </c>
      <c r="AX307" s="136">
        <v>20</v>
      </c>
      <c r="AY307" s="189"/>
      <c r="AZ307" s="189"/>
      <c r="BA307" s="205">
        <f>IF(Chestionar!M307="",0,Chestionar!M307)</f>
        <v>0</v>
      </c>
      <c r="BB307" s="205">
        <f>IF(Chestionar!N307="",0,Chestionar!N307)</f>
        <v>0</v>
      </c>
      <c r="BC307" s="205">
        <f>IF(Chestionar!O307="",0,Chestionar!O307)</f>
        <v>0</v>
      </c>
      <c r="BD307" s="205">
        <f>IF(Chestionar!P307="",0,Chestionar!P307)</f>
        <v>0</v>
      </c>
      <c r="BE307" s="158">
        <f>IF(Chestionar!Q307="",0,Chestionar!Q307)</f>
        <v>0</v>
      </c>
      <c r="BF307" s="113"/>
      <c r="BG307" s="113"/>
      <c r="BH307" s="113"/>
      <c r="BI307" s="113"/>
      <c r="BJ307" s="113"/>
      <c r="BK307" s="113"/>
      <c r="BL307" s="113"/>
      <c r="BM307" s="113"/>
      <c r="BN307" s="113"/>
      <c r="BO307" s="113"/>
      <c r="BP307" s="113"/>
      <c r="BQ307" s="113"/>
      <c r="BR307" s="113" t="s">
        <v>215</v>
      </c>
    </row>
    <row r="308" spans="1:70" x14ac:dyDescent="0.25">
      <c r="A308" s="1714">
        <f t="shared" si="91"/>
        <v>0</v>
      </c>
      <c r="B308" s="1714">
        <f t="shared" si="84"/>
        <v>10051030</v>
      </c>
      <c r="C308" s="1061">
        <v>51</v>
      </c>
      <c r="D308" s="1799" t="s">
        <v>447</v>
      </c>
      <c r="E308" s="1061">
        <v>30</v>
      </c>
      <c r="F308" s="1062" t="s">
        <v>4309</v>
      </c>
      <c r="G308" s="1061"/>
      <c r="H308" s="1063" t="s">
        <v>345</v>
      </c>
      <c r="I308" s="1064" t="s">
        <v>4577</v>
      </c>
      <c r="J308" s="1068" t="s">
        <v>4246</v>
      </c>
      <c r="K308" s="1064" t="s">
        <v>4607</v>
      </c>
      <c r="L308" s="1065">
        <f t="shared" si="92"/>
        <v>0</v>
      </c>
      <c r="M308" s="1065">
        <f t="shared" si="93"/>
        <v>0</v>
      </c>
      <c r="N308" s="1730">
        <f t="shared" si="96"/>
        <v>0</v>
      </c>
      <c r="O308" s="1065">
        <f t="shared" si="94"/>
        <v>0</v>
      </c>
      <c r="P308" s="1065">
        <f t="shared" si="95"/>
        <v>0</v>
      </c>
      <c r="Q308" s="1065"/>
      <c r="R308" s="1065"/>
      <c r="S308" s="1065"/>
      <c r="T308" s="1065"/>
      <c r="U308" s="1065"/>
      <c r="V308" s="1065"/>
      <c r="W308" s="1065"/>
      <c r="X308" s="1065"/>
      <c r="Y308" s="1066"/>
      <c r="Z308" s="1066" t="str">
        <f t="shared" si="97"/>
        <v>Cap.2 Pct.7: Daca cifra de afaceri (CA) totala (Col.1) si CA impozabila (Col.2) &gt; 0, atunci cifra de afaceri totala (Col.1) &gt; val. TVA colectata (Col.13), pentru fiecare rand</v>
      </c>
      <c r="AA308" s="2205">
        <f t="shared" si="89"/>
        <v>1</v>
      </c>
      <c r="AB308" s="3036">
        <f t="shared" si="90"/>
        <v>51</v>
      </c>
      <c r="AT308" s="133" t="s">
        <v>138</v>
      </c>
      <c r="AU308" s="1416" t="s">
        <v>5414</v>
      </c>
      <c r="AV308" s="134">
        <v>2</v>
      </c>
      <c r="AW308" s="135">
        <v>8</v>
      </c>
      <c r="AX308" s="136">
        <v>21</v>
      </c>
      <c r="AY308" s="189"/>
      <c r="AZ308" s="189"/>
      <c r="BA308" s="205">
        <f>IF(Chestionar!M308="",0,Chestionar!M308)</f>
        <v>0</v>
      </c>
      <c r="BB308" s="205">
        <f>IF(Chestionar!N308="",0,Chestionar!N308)</f>
        <v>0</v>
      </c>
      <c r="BC308" s="205">
        <f>IF(Chestionar!O308="",0,Chestionar!O308)</f>
        <v>0</v>
      </c>
      <c r="BD308" s="205">
        <f>IF(Chestionar!P308="",0,Chestionar!P308)</f>
        <v>0</v>
      </c>
      <c r="BE308" s="158">
        <f>IF(Chestionar!Q308="",0,Chestionar!Q308)</f>
        <v>0</v>
      </c>
      <c r="BF308" s="113"/>
      <c r="BG308" s="113"/>
      <c r="BH308" s="113"/>
      <c r="BI308" s="113"/>
      <c r="BJ308" s="113"/>
      <c r="BK308" s="113"/>
      <c r="BL308" s="113"/>
      <c r="BM308" s="113"/>
      <c r="BN308" s="113"/>
      <c r="BO308" s="113"/>
      <c r="BP308" s="113"/>
      <c r="BQ308" s="113"/>
      <c r="BR308" s="113" t="s">
        <v>215</v>
      </c>
    </row>
    <row r="309" spans="1:70" x14ac:dyDescent="0.25">
      <c r="A309" s="1715">
        <f t="shared" si="91"/>
        <v>0</v>
      </c>
      <c r="B309" s="1715">
        <f t="shared" si="84"/>
        <v>10052002</v>
      </c>
      <c r="C309" s="1049">
        <v>52</v>
      </c>
      <c r="D309" s="1804" t="s">
        <v>447</v>
      </c>
      <c r="E309" s="1049">
        <v>2</v>
      </c>
      <c r="F309" s="1057" t="s">
        <v>4309</v>
      </c>
      <c r="G309" s="1049" t="s">
        <v>4443</v>
      </c>
      <c r="H309" s="1058" t="s">
        <v>345</v>
      </c>
      <c r="I309" s="1059" t="s">
        <v>4313</v>
      </c>
      <c r="J309" s="1058"/>
      <c r="K309" s="1059" t="s">
        <v>4608</v>
      </c>
      <c r="L309" s="1069">
        <f t="shared" ref="L309:L337" si="98">IF(AND(AY183&lt;&gt;3511,AY183&lt;&gt;3512,AY183&lt;&gt;3513,AY183&lt;&gt;3514),AY183,"")</f>
        <v>0</v>
      </c>
      <c r="M309" s="979">
        <f t="shared" ref="M309:M340" si="99">IF(L309="",0,SUM(R309:V309))</f>
        <v>0</v>
      </c>
      <c r="N309" s="1724">
        <f t="shared" ref="N309:N339" si="100">IF(AND(L309&lt;&gt;"",OR(AND(O309="NU",R309&gt;0),AND(P309="NU",OR(S309&gt;0,T309&gt;0)),,AND(Q309="NU",OR(U309&gt;0,V309&gt;0)))),1,0)</f>
        <v>0</v>
      </c>
      <c r="O309" s="979" t="str">
        <f>IF(ISERROR(VLOOKUP(L309,Anexa!D:K,5,FALSE))=TRUE,"",VLOOKUP(L309,Anexa!D:K,5,FALSE))</f>
        <v/>
      </c>
      <c r="P309" s="979" t="str">
        <f>IF(ISERROR(VLOOKUP(L309,Anexa!D:K,6,FALSE))=TRUE,"",VLOOKUP(L309,Anexa!D:K,6,FALSE))</f>
        <v/>
      </c>
      <c r="Q309" s="979" t="str">
        <f>IF(ISERROR(VLOOKUP(L309,Anexa!D:K,8,FALSE))=TRUE,"",VLOOKUP(L309,Anexa!D:K,8,FALSE))</f>
        <v/>
      </c>
      <c r="R309" s="979">
        <f t="shared" ref="R309:R337" si="101">IF(BC183="",0,BC183)</f>
        <v>0</v>
      </c>
      <c r="S309" s="979">
        <f t="shared" ref="S309:S337" si="102">IF(BD183="",0,BD183)</f>
        <v>0</v>
      </c>
      <c r="T309" s="979">
        <f t="shared" ref="T309:T337" si="103">IF(BE183="",0,BE183)</f>
        <v>0</v>
      </c>
      <c r="U309" s="979">
        <f t="shared" ref="U309:U337" si="104">IF(BH183="",0,BH183)</f>
        <v>0</v>
      </c>
      <c r="V309" s="979">
        <f t="shared" ref="V309:V337" si="105">IF(BI183="",0,BI183)</f>
        <v>0</v>
      </c>
      <c r="W309" s="979"/>
      <c r="X309" s="979"/>
      <c r="Y309" s="1060"/>
      <c r="Z309" s="1352" t="s">
        <v>10948</v>
      </c>
      <c r="AA309" s="2205">
        <f t="shared" si="89"/>
        <v>1</v>
      </c>
      <c r="AB309" s="3036">
        <f t="shared" si="90"/>
        <v>52</v>
      </c>
      <c r="AC309" s="2205">
        <f>LEN(Z309)</f>
        <v>219</v>
      </c>
      <c r="AT309" s="133" t="s">
        <v>139</v>
      </c>
      <c r="AU309" s="1416" t="s">
        <v>5414</v>
      </c>
      <c r="AV309" s="134">
        <v>2</v>
      </c>
      <c r="AW309" s="135">
        <v>8</v>
      </c>
      <c r="AX309" s="136">
        <v>22</v>
      </c>
      <c r="AY309" s="189"/>
      <c r="AZ309" s="189"/>
      <c r="BA309" s="205">
        <f>IF(Chestionar!M309="",0,Chestionar!M309)</f>
        <v>0</v>
      </c>
      <c r="BB309" s="205">
        <f>IF(Chestionar!N309="",0,Chestionar!N309)</f>
        <v>0</v>
      </c>
      <c r="BC309" s="205">
        <f>IF(Chestionar!O309="",0,Chestionar!O309)</f>
        <v>0</v>
      </c>
      <c r="BD309" s="205">
        <f>IF(Chestionar!P309="",0,Chestionar!P309)</f>
        <v>0</v>
      </c>
      <c r="BE309" s="158">
        <f>IF(Chestionar!Q309="",0,Chestionar!Q309)</f>
        <v>0</v>
      </c>
      <c r="BF309" s="113"/>
      <c r="BG309" s="113"/>
      <c r="BH309" s="113"/>
      <c r="BI309" s="113"/>
      <c r="BJ309" s="113"/>
      <c r="BK309" s="113"/>
      <c r="BL309" s="113"/>
      <c r="BM309" s="113"/>
      <c r="BN309" s="113"/>
      <c r="BO309" s="113"/>
      <c r="BP309" s="113"/>
      <c r="BQ309" s="113"/>
      <c r="BR309" s="113" t="s">
        <v>215</v>
      </c>
    </row>
    <row r="310" spans="1:70" x14ac:dyDescent="0.25">
      <c r="A310" s="1715">
        <f t="shared" si="91"/>
        <v>0</v>
      </c>
      <c r="B310" s="1715">
        <f t="shared" si="84"/>
        <v>10052003</v>
      </c>
      <c r="C310" s="1049">
        <v>52</v>
      </c>
      <c r="D310" s="1797" t="s">
        <v>447</v>
      </c>
      <c r="E310" s="1049">
        <v>3</v>
      </c>
      <c r="F310" s="1057" t="s">
        <v>4309</v>
      </c>
      <c r="G310" s="1049"/>
      <c r="H310" s="1058" t="s">
        <v>345</v>
      </c>
      <c r="I310" s="1059" t="s">
        <v>4314</v>
      </c>
      <c r="J310" s="1058"/>
      <c r="K310" s="1059" t="s">
        <v>4609</v>
      </c>
      <c r="L310" s="1069">
        <f t="shared" si="98"/>
        <v>0</v>
      </c>
      <c r="M310" s="979">
        <f t="shared" si="99"/>
        <v>0</v>
      </c>
      <c r="N310" s="1724">
        <f t="shared" si="100"/>
        <v>0</v>
      </c>
      <c r="O310" s="979" t="str">
        <f>IF(ISERROR(VLOOKUP(L310,Anexa!D:K,5,FALSE))=TRUE,"",VLOOKUP(L310,Anexa!D:K,5,FALSE))</f>
        <v/>
      </c>
      <c r="P310" s="979" t="str">
        <f>IF(ISERROR(VLOOKUP(L310,Anexa!D:K,6,FALSE))=TRUE,"",VLOOKUP(L310,Anexa!D:K,6,FALSE))</f>
        <v/>
      </c>
      <c r="Q310" s="979" t="str">
        <f>IF(ISERROR(VLOOKUP(L310,Anexa!D:K,8,FALSE))=TRUE,"",VLOOKUP(L310,Anexa!D:K,8,FALSE))</f>
        <v/>
      </c>
      <c r="R310" s="979">
        <f t="shared" si="101"/>
        <v>0</v>
      </c>
      <c r="S310" s="979">
        <f t="shared" si="102"/>
        <v>0</v>
      </c>
      <c r="T310" s="979">
        <f t="shared" si="103"/>
        <v>0</v>
      </c>
      <c r="U310" s="979">
        <f t="shared" si="104"/>
        <v>0</v>
      </c>
      <c r="V310" s="979">
        <f t="shared" si="105"/>
        <v>0</v>
      </c>
      <c r="W310" s="979"/>
      <c r="X310" s="979"/>
      <c r="Y310" s="1060"/>
      <c r="Z310" s="1060" t="str">
        <f t="shared" ref="Z310:Z337" si="106">Z309</f>
        <v xml:space="preserve">Cap.2 Pct.7: Pt. CAEN (Col.B) = comert sau servicii (Diviz. 45-96 fara Gr. 452, 454 si fara CAEN 7111, 7112), Prod. de imobiliz. corp. (Col.3) = 0, Stoc. prod. fin. (Col.4, 5) = 0 si Stoc. prod. neterm. (Col.8, 9) = 0. </v>
      </c>
      <c r="AA310" s="2205">
        <f t="shared" si="89"/>
        <v>1</v>
      </c>
      <c r="AB310" s="3036">
        <f t="shared" si="90"/>
        <v>52</v>
      </c>
      <c r="AT310" s="133" t="s">
        <v>140</v>
      </c>
      <c r="AU310" s="1416" t="s">
        <v>5414</v>
      </c>
      <c r="AV310" s="134">
        <v>2</v>
      </c>
      <c r="AW310" s="135">
        <v>8</v>
      </c>
      <c r="AX310" s="136">
        <v>23</v>
      </c>
      <c r="AY310" s="189"/>
      <c r="AZ310" s="189"/>
      <c r="BA310" s="205">
        <f>IF(Chestionar!M310="",0,Chestionar!M310)</f>
        <v>0</v>
      </c>
      <c r="BB310" s="205">
        <f>IF(Chestionar!N310="",0,Chestionar!N310)</f>
        <v>0</v>
      </c>
      <c r="BC310" s="205">
        <f>IF(Chestionar!O310="",0,Chestionar!O310)</f>
        <v>0</v>
      </c>
      <c r="BD310" s="205">
        <f>IF(Chestionar!P310="",0,Chestionar!P310)</f>
        <v>0</v>
      </c>
      <c r="BE310" s="158">
        <f>IF(Chestionar!Q310="",0,Chestionar!Q310)</f>
        <v>0</v>
      </c>
      <c r="BF310" s="113"/>
      <c r="BG310" s="113"/>
      <c r="BH310" s="113"/>
      <c r="BI310" s="113"/>
      <c r="BJ310" s="113"/>
      <c r="BK310" s="113"/>
      <c r="BL310" s="113"/>
      <c r="BM310" s="113"/>
      <c r="BN310" s="113"/>
      <c r="BO310" s="113"/>
      <c r="BP310" s="113"/>
      <c r="BQ310" s="113"/>
      <c r="BR310" s="113" t="s">
        <v>215</v>
      </c>
    </row>
    <row r="311" spans="1:70" x14ac:dyDescent="0.25">
      <c r="A311" s="1715">
        <f t="shared" si="91"/>
        <v>0</v>
      </c>
      <c r="B311" s="1715">
        <f t="shared" si="84"/>
        <v>10052004</v>
      </c>
      <c r="C311" s="1049">
        <v>52</v>
      </c>
      <c r="D311" s="1797" t="s">
        <v>447</v>
      </c>
      <c r="E311" s="1049">
        <v>4</v>
      </c>
      <c r="F311" s="1057" t="s">
        <v>4309</v>
      </c>
      <c r="G311" s="1049"/>
      <c r="H311" s="1058" t="s">
        <v>345</v>
      </c>
      <c r="I311" s="1059" t="s">
        <v>4315</v>
      </c>
      <c r="J311" s="1058"/>
      <c r="K311" s="1059" t="s">
        <v>4610</v>
      </c>
      <c r="L311" s="1069">
        <f t="shared" si="98"/>
        <v>0</v>
      </c>
      <c r="M311" s="979">
        <f t="shared" si="99"/>
        <v>0</v>
      </c>
      <c r="N311" s="1724">
        <f t="shared" si="100"/>
        <v>0</v>
      </c>
      <c r="O311" s="979" t="str">
        <f>IF(ISERROR(VLOOKUP(L311,Anexa!D:K,5,FALSE))=TRUE,"",VLOOKUP(L311,Anexa!D:K,5,FALSE))</f>
        <v/>
      </c>
      <c r="P311" s="979" t="str">
        <f>IF(ISERROR(VLOOKUP(L311,Anexa!D:K,6,FALSE))=TRUE,"",VLOOKUP(L311,Anexa!D:K,6,FALSE))</f>
        <v/>
      </c>
      <c r="Q311" s="979" t="str">
        <f>IF(ISERROR(VLOOKUP(L311,Anexa!D:K,8,FALSE))=TRUE,"",VLOOKUP(L311,Anexa!D:K,8,FALSE))</f>
        <v/>
      </c>
      <c r="R311" s="979">
        <f t="shared" si="101"/>
        <v>0</v>
      </c>
      <c r="S311" s="979">
        <f t="shared" si="102"/>
        <v>0</v>
      </c>
      <c r="T311" s="979">
        <f t="shared" si="103"/>
        <v>0</v>
      </c>
      <c r="U311" s="979">
        <f t="shared" si="104"/>
        <v>0</v>
      </c>
      <c r="V311" s="979">
        <f t="shared" si="105"/>
        <v>0</v>
      </c>
      <c r="W311" s="979"/>
      <c r="X311" s="979"/>
      <c r="Y311" s="1060"/>
      <c r="Z311" s="1060" t="str">
        <f t="shared" si="106"/>
        <v xml:space="preserve">Cap.2 Pct.7: Pt. CAEN (Col.B) = comert sau servicii (Diviz. 45-96 fara Gr. 452, 454 si fara CAEN 7111, 7112), Prod. de imobiliz. corp. (Col.3) = 0, Stoc. prod. fin. (Col.4, 5) = 0 si Stoc. prod. neterm. (Col.8, 9) = 0. </v>
      </c>
      <c r="AA311" s="2205">
        <f t="shared" si="89"/>
        <v>1</v>
      </c>
      <c r="AB311" s="3036">
        <f t="shared" si="90"/>
        <v>52</v>
      </c>
      <c r="AT311" s="133" t="s">
        <v>141</v>
      </c>
      <c r="AU311" s="1416" t="s">
        <v>5414</v>
      </c>
      <c r="AV311" s="134">
        <v>2</v>
      </c>
      <c r="AW311" s="135">
        <v>8</v>
      </c>
      <c r="AX311" s="136">
        <v>24</v>
      </c>
      <c r="AY311" s="189"/>
      <c r="AZ311" s="189"/>
      <c r="BA311" s="205">
        <f>IF(Chestionar!M311="",0,Chestionar!M311)</f>
        <v>0</v>
      </c>
      <c r="BB311" s="205">
        <f>IF(Chestionar!N311="",0,Chestionar!N311)</f>
        <v>0</v>
      </c>
      <c r="BC311" s="205">
        <f>IF(Chestionar!O311="",0,Chestionar!O311)</f>
        <v>0</v>
      </c>
      <c r="BD311" s="205">
        <f>IF(Chestionar!P311="",0,Chestionar!P311)</f>
        <v>0</v>
      </c>
      <c r="BE311" s="158">
        <f>IF(Chestionar!Q311="",0,Chestionar!Q311)</f>
        <v>0</v>
      </c>
      <c r="BF311" s="113"/>
      <c r="BG311" s="113"/>
      <c r="BH311" s="113"/>
      <c r="BI311" s="113"/>
      <c r="BJ311" s="113"/>
      <c r="BK311" s="113"/>
      <c r="BL311" s="113"/>
      <c r="BM311" s="113"/>
      <c r="BN311" s="113"/>
      <c r="BO311" s="113"/>
      <c r="BP311" s="113"/>
      <c r="BQ311" s="113"/>
      <c r="BR311" s="113" t="s">
        <v>215</v>
      </c>
    </row>
    <row r="312" spans="1:70" x14ac:dyDescent="0.25">
      <c r="A312" s="1715">
        <f t="shared" si="91"/>
        <v>0</v>
      </c>
      <c r="B312" s="1715">
        <f t="shared" si="84"/>
        <v>10052005</v>
      </c>
      <c r="C312" s="1049">
        <v>52</v>
      </c>
      <c r="D312" s="1797" t="s">
        <v>447</v>
      </c>
      <c r="E312" s="1049">
        <v>5</v>
      </c>
      <c r="F312" s="1057" t="s">
        <v>4309</v>
      </c>
      <c r="G312" s="1049"/>
      <c r="H312" s="1058" t="s">
        <v>345</v>
      </c>
      <c r="I312" s="1059" t="s">
        <v>4316</v>
      </c>
      <c r="J312" s="1058"/>
      <c r="K312" s="1059" t="s">
        <v>4611</v>
      </c>
      <c r="L312" s="1069">
        <f t="shared" si="98"/>
        <v>0</v>
      </c>
      <c r="M312" s="979">
        <f t="shared" si="99"/>
        <v>0</v>
      </c>
      <c r="N312" s="1724">
        <f t="shared" si="100"/>
        <v>0</v>
      </c>
      <c r="O312" s="979" t="str">
        <f>IF(ISERROR(VLOOKUP(L312,Anexa!D:K,5,FALSE))=TRUE,"",VLOOKUP(L312,Anexa!D:K,5,FALSE))</f>
        <v/>
      </c>
      <c r="P312" s="979" t="str">
        <f>IF(ISERROR(VLOOKUP(L312,Anexa!D:K,6,FALSE))=TRUE,"",VLOOKUP(L312,Anexa!D:K,6,FALSE))</f>
        <v/>
      </c>
      <c r="Q312" s="979" t="str">
        <f>IF(ISERROR(VLOOKUP(L312,Anexa!D:K,8,FALSE))=TRUE,"",VLOOKUP(L312,Anexa!D:K,8,FALSE))</f>
        <v/>
      </c>
      <c r="R312" s="979">
        <f t="shared" si="101"/>
        <v>0</v>
      </c>
      <c r="S312" s="979">
        <f t="shared" si="102"/>
        <v>0</v>
      </c>
      <c r="T312" s="979">
        <f t="shared" si="103"/>
        <v>0</v>
      </c>
      <c r="U312" s="979">
        <f t="shared" si="104"/>
        <v>0</v>
      </c>
      <c r="V312" s="979">
        <f t="shared" si="105"/>
        <v>0</v>
      </c>
      <c r="W312" s="979"/>
      <c r="X312" s="979"/>
      <c r="Y312" s="1060"/>
      <c r="Z312" s="1060" t="str">
        <f t="shared" si="106"/>
        <v xml:space="preserve">Cap.2 Pct.7: Pt. CAEN (Col.B) = comert sau servicii (Diviz. 45-96 fara Gr. 452, 454 si fara CAEN 7111, 7112), Prod. de imobiliz. corp. (Col.3) = 0, Stoc. prod. fin. (Col.4, 5) = 0 si Stoc. prod. neterm. (Col.8, 9) = 0. </v>
      </c>
      <c r="AA312" s="2205">
        <f t="shared" si="89"/>
        <v>1</v>
      </c>
      <c r="AB312" s="3036">
        <f t="shared" si="90"/>
        <v>52</v>
      </c>
      <c r="AT312" s="133" t="s">
        <v>142</v>
      </c>
      <c r="AU312" s="1416" t="s">
        <v>5414</v>
      </c>
      <c r="AV312" s="134">
        <v>2</v>
      </c>
      <c r="AW312" s="135">
        <v>8</v>
      </c>
      <c r="AX312" s="136">
        <v>25</v>
      </c>
      <c r="AY312" s="189"/>
      <c r="AZ312" s="189"/>
      <c r="BA312" s="205">
        <f>IF(Chestionar!M312="",0,Chestionar!M312)</f>
        <v>0</v>
      </c>
      <c r="BB312" s="205">
        <f>IF(Chestionar!N312="",0,Chestionar!N312)</f>
        <v>0</v>
      </c>
      <c r="BC312" s="205">
        <f>IF(Chestionar!O312="",0,Chestionar!O312)</f>
        <v>0</v>
      </c>
      <c r="BD312" s="205">
        <f>IF(Chestionar!P312="",0,Chestionar!P312)</f>
        <v>0</v>
      </c>
      <c r="BE312" s="158">
        <f>IF(Chestionar!Q312="",0,Chestionar!Q312)</f>
        <v>0</v>
      </c>
      <c r="BF312" s="113"/>
      <c r="BG312" s="113"/>
      <c r="BH312" s="113"/>
      <c r="BI312" s="113"/>
      <c r="BJ312" s="113"/>
      <c r="BK312" s="113"/>
      <c r="BL312" s="113"/>
      <c r="BM312" s="113"/>
      <c r="BN312" s="113"/>
      <c r="BO312" s="113"/>
      <c r="BP312" s="113"/>
      <c r="BQ312" s="113"/>
      <c r="BR312" s="113" t="s">
        <v>215</v>
      </c>
    </row>
    <row r="313" spans="1:70" x14ac:dyDescent="0.25">
      <c r="A313" s="1715">
        <f t="shared" si="91"/>
        <v>0</v>
      </c>
      <c r="B313" s="1715">
        <f t="shared" si="84"/>
        <v>10052006</v>
      </c>
      <c r="C313" s="1049">
        <v>52</v>
      </c>
      <c r="D313" s="1797" t="s">
        <v>447</v>
      </c>
      <c r="E313" s="1049">
        <v>6</v>
      </c>
      <c r="F313" s="1057" t="s">
        <v>4309</v>
      </c>
      <c r="G313" s="1049"/>
      <c r="H313" s="1058" t="s">
        <v>345</v>
      </c>
      <c r="I313" s="1059" t="s">
        <v>4317</v>
      </c>
      <c r="J313" s="1058"/>
      <c r="K313" s="1059" t="s">
        <v>4612</v>
      </c>
      <c r="L313" s="1069">
        <f t="shared" si="98"/>
        <v>0</v>
      </c>
      <c r="M313" s="979">
        <f t="shared" si="99"/>
        <v>0</v>
      </c>
      <c r="N313" s="1724">
        <f t="shared" si="100"/>
        <v>0</v>
      </c>
      <c r="O313" s="979" t="str">
        <f>IF(ISERROR(VLOOKUP(L313,Anexa!D:K,5,FALSE))=TRUE,"",VLOOKUP(L313,Anexa!D:K,5,FALSE))</f>
        <v/>
      </c>
      <c r="P313" s="979" t="str">
        <f>IF(ISERROR(VLOOKUP(L313,Anexa!D:K,6,FALSE))=TRUE,"",VLOOKUP(L313,Anexa!D:K,6,FALSE))</f>
        <v/>
      </c>
      <c r="Q313" s="979" t="str">
        <f>IF(ISERROR(VLOOKUP(L313,Anexa!D:K,8,FALSE))=TRUE,"",VLOOKUP(L313,Anexa!D:K,8,FALSE))</f>
        <v/>
      </c>
      <c r="R313" s="979">
        <f t="shared" si="101"/>
        <v>0</v>
      </c>
      <c r="S313" s="979">
        <f t="shared" si="102"/>
        <v>0</v>
      </c>
      <c r="T313" s="979">
        <f t="shared" si="103"/>
        <v>0</v>
      </c>
      <c r="U313" s="979">
        <f t="shared" si="104"/>
        <v>0</v>
      </c>
      <c r="V313" s="979">
        <f t="shared" si="105"/>
        <v>0</v>
      </c>
      <c r="W313" s="979"/>
      <c r="X313" s="979"/>
      <c r="Y313" s="1060"/>
      <c r="Z313" s="1060" t="str">
        <f t="shared" si="106"/>
        <v xml:space="preserve">Cap.2 Pct.7: Pt. CAEN (Col.B) = comert sau servicii (Diviz. 45-96 fara Gr. 452, 454 si fara CAEN 7111, 7112), Prod. de imobiliz. corp. (Col.3) = 0, Stoc. prod. fin. (Col.4, 5) = 0 si Stoc. prod. neterm. (Col.8, 9) = 0. </v>
      </c>
      <c r="AA313" s="2205">
        <f t="shared" si="89"/>
        <v>1</v>
      </c>
      <c r="AB313" s="3036">
        <f t="shared" si="90"/>
        <v>52</v>
      </c>
      <c r="AT313" s="133" t="s">
        <v>143</v>
      </c>
      <c r="AU313" s="1416" t="s">
        <v>5414</v>
      </c>
      <c r="AV313" s="134">
        <v>2</v>
      </c>
      <c r="AW313" s="135">
        <v>8</v>
      </c>
      <c r="AX313" s="136">
        <v>26</v>
      </c>
      <c r="AY313" s="189"/>
      <c r="AZ313" s="189"/>
      <c r="BA313" s="205">
        <f>IF(Chestionar!M313="",0,Chestionar!M313)</f>
        <v>0</v>
      </c>
      <c r="BB313" s="205">
        <f>IF(Chestionar!N313="",0,Chestionar!N313)</f>
        <v>0</v>
      </c>
      <c r="BC313" s="205">
        <f>IF(Chestionar!O313="",0,Chestionar!O313)</f>
        <v>0</v>
      </c>
      <c r="BD313" s="205">
        <f>IF(Chestionar!P313="",0,Chestionar!P313)</f>
        <v>0</v>
      </c>
      <c r="BE313" s="158">
        <f>IF(Chestionar!Q313="",0,Chestionar!Q313)</f>
        <v>0</v>
      </c>
      <c r="BF313" s="113"/>
      <c r="BG313" s="113"/>
      <c r="BH313" s="113"/>
      <c r="BI313" s="113"/>
      <c r="BJ313" s="113"/>
      <c r="BK313" s="113"/>
      <c r="BL313" s="113"/>
      <c r="BM313" s="113"/>
      <c r="BN313" s="113"/>
      <c r="BO313" s="113"/>
      <c r="BP313" s="113"/>
      <c r="BQ313" s="113"/>
      <c r="BR313" s="113" t="s">
        <v>215</v>
      </c>
    </row>
    <row r="314" spans="1:70" x14ac:dyDescent="0.25">
      <c r="A314" s="1715">
        <f t="shared" si="91"/>
        <v>0</v>
      </c>
      <c r="B314" s="1715">
        <f t="shared" si="84"/>
        <v>10052007</v>
      </c>
      <c r="C314" s="1049">
        <v>52</v>
      </c>
      <c r="D314" s="1797" t="s">
        <v>447</v>
      </c>
      <c r="E314" s="1049">
        <v>7</v>
      </c>
      <c r="F314" s="1057" t="s">
        <v>4309</v>
      </c>
      <c r="G314" s="1049"/>
      <c r="H314" s="1058" t="s">
        <v>345</v>
      </c>
      <c r="I314" s="1059" t="s">
        <v>4318</v>
      </c>
      <c r="J314" s="1058"/>
      <c r="K314" s="1059" t="s">
        <v>4613</v>
      </c>
      <c r="L314" s="1069">
        <f t="shared" si="98"/>
        <v>0</v>
      </c>
      <c r="M314" s="979">
        <f t="shared" si="99"/>
        <v>0</v>
      </c>
      <c r="N314" s="1724">
        <f t="shared" si="100"/>
        <v>0</v>
      </c>
      <c r="O314" s="979" t="str">
        <f>IF(ISERROR(VLOOKUP(L314,Anexa!D:K,5,FALSE))=TRUE,"",VLOOKUP(L314,Anexa!D:K,5,FALSE))</f>
        <v/>
      </c>
      <c r="P314" s="979" t="str">
        <f>IF(ISERROR(VLOOKUP(L314,Anexa!D:K,6,FALSE))=TRUE,"",VLOOKUP(L314,Anexa!D:K,6,FALSE))</f>
        <v/>
      </c>
      <c r="Q314" s="979" t="str">
        <f>IF(ISERROR(VLOOKUP(L314,Anexa!D:K,8,FALSE))=TRUE,"",VLOOKUP(L314,Anexa!D:K,8,FALSE))</f>
        <v/>
      </c>
      <c r="R314" s="979">
        <f t="shared" si="101"/>
        <v>0</v>
      </c>
      <c r="S314" s="979">
        <f t="shared" si="102"/>
        <v>0</v>
      </c>
      <c r="T314" s="979">
        <f t="shared" si="103"/>
        <v>0</v>
      </c>
      <c r="U314" s="979">
        <f t="shared" si="104"/>
        <v>0</v>
      </c>
      <c r="V314" s="979">
        <f t="shared" si="105"/>
        <v>0</v>
      </c>
      <c r="W314" s="979"/>
      <c r="X314" s="979"/>
      <c r="Y314" s="1060"/>
      <c r="Z314" s="1060" t="str">
        <f t="shared" si="106"/>
        <v xml:space="preserve">Cap.2 Pct.7: Pt. CAEN (Col.B) = comert sau servicii (Diviz. 45-96 fara Gr. 452, 454 si fara CAEN 7111, 7112), Prod. de imobiliz. corp. (Col.3) = 0, Stoc. prod. fin. (Col.4, 5) = 0 si Stoc. prod. neterm. (Col.8, 9) = 0. </v>
      </c>
      <c r="AA314" s="2205">
        <f t="shared" si="89"/>
        <v>1</v>
      </c>
      <c r="AB314" s="3036">
        <f t="shared" si="90"/>
        <v>52</v>
      </c>
      <c r="AT314" s="133" t="s">
        <v>144</v>
      </c>
      <c r="AU314" s="1416" t="s">
        <v>5414</v>
      </c>
      <c r="AV314" s="134">
        <v>2</v>
      </c>
      <c r="AW314" s="135">
        <v>8</v>
      </c>
      <c r="AX314" s="136">
        <v>27</v>
      </c>
      <c r="AY314" s="189"/>
      <c r="AZ314" s="189"/>
      <c r="BA314" s="205">
        <f>IF(Chestionar!M314="",0,Chestionar!M314)</f>
        <v>0</v>
      </c>
      <c r="BB314" s="205">
        <f>IF(Chestionar!N314="",0,Chestionar!N314)</f>
        <v>0</v>
      </c>
      <c r="BC314" s="205">
        <f>IF(Chestionar!O314="",0,Chestionar!O314)</f>
        <v>0</v>
      </c>
      <c r="BD314" s="205">
        <f>IF(Chestionar!P314="",0,Chestionar!P314)</f>
        <v>0</v>
      </c>
      <c r="BE314" s="158">
        <f>IF(Chestionar!Q314="",0,Chestionar!Q314)</f>
        <v>0</v>
      </c>
      <c r="BF314" s="113"/>
      <c r="BG314" s="113"/>
      <c r="BH314" s="113"/>
      <c r="BI314" s="113"/>
      <c r="BJ314" s="113"/>
      <c r="BK314" s="113"/>
      <c r="BL314" s="113"/>
      <c r="BM314" s="113"/>
      <c r="BN314" s="113"/>
      <c r="BO314" s="113"/>
      <c r="BP314" s="113"/>
      <c r="BQ314" s="113"/>
      <c r="BR314" s="113" t="s">
        <v>215</v>
      </c>
    </row>
    <row r="315" spans="1:70" x14ac:dyDescent="0.25">
      <c r="A315" s="1715">
        <f t="shared" si="91"/>
        <v>0</v>
      </c>
      <c r="B315" s="1715">
        <f t="shared" ref="B315:B378" si="107">VALUE("1"&amp;TEXT(C315,"0000")&amp;TEXT(E315,"000"))</f>
        <v>10052008</v>
      </c>
      <c r="C315" s="1049">
        <v>52</v>
      </c>
      <c r="D315" s="1797" t="s">
        <v>447</v>
      </c>
      <c r="E315" s="1049">
        <v>8</v>
      </c>
      <c r="F315" s="1057" t="s">
        <v>4309</v>
      </c>
      <c r="G315" s="1049"/>
      <c r="H315" s="1058" t="s">
        <v>345</v>
      </c>
      <c r="I315" s="1059" t="s">
        <v>4319</v>
      </c>
      <c r="J315" s="1058"/>
      <c r="K315" s="1059" t="s">
        <v>4614</v>
      </c>
      <c r="L315" s="1069">
        <f t="shared" si="98"/>
        <v>0</v>
      </c>
      <c r="M315" s="979">
        <f t="shared" si="99"/>
        <v>0</v>
      </c>
      <c r="N315" s="1724">
        <f t="shared" si="100"/>
        <v>0</v>
      </c>
      <c r="O315" s="979" t="str">
        <f>IF(ISERROR(VLOOKUP(L315,Anexa!D:K,5,FALSE))=TRUE,"",VLOOKUP(L315,Anexa!D:K,5,FALSE))</f>
        <v/>
      </c>
      <c r="P315" s="979" t="str">
        <f>IF(ISERROR(VLOOKUP(L315,Anexa!D:K,6,FALSE))=TRUE,"",VLOOKUP(L315,Anexa!D:K,6,FALSE))</f>
        <v/>
      </c>
      <c r="Q315" s="979" t="str">
        <f>IF(ISERROR(VLOOKUP(L315,Anexa!D:K,8,FALSE))=TRUE,"",VLOOKUP(L315,Anexa!D:K,8,FALSE))</f>
        <v/>
      </c>
      <c r="R315" s="979">
        <f t="shared" si="101"/>
        <v>0</v>
      </c>
      <c r="S315" s="979">
        <f t="shared" si="102"/>
        <v>0</v>
      </c>
      <c r="T315" s="979">
        <f t="shared" si="103"/>
        <v>0</v>
      </c>
      <c r="U315" s="979">
        <f t="shared" si="104"/>
        <v>0</v>
      </c>
      <c r="V315" s="979">
        <f t="shared" si="105"/>
        <v>0</v>
      </c>
      <c r="W315" s="979"/>
      <c r="X315" s="979"/>
      <c r="Y315" s="1060"/>
      <c r="Z315" s="1060" t="str">
        <f t="shared" si="106"/>
        <v xml:space="preserve">Cap.2 Pct.7: Pt. CAEN (Col.B) = comert sau servicii (Diviz. 45-96 fara Gr. 452, 454 si fara CAEN 7111, 7112), Prod. de imobiliz. corp. (Col.3) = 0, Stoc. prod. fin. (Col.4, 5) = 0 si Stoc. prod. neterm. (Col.8, 9) = 0. </v>
      </c>
      <c r="AA315" s="2205">
        <f t="shared" si="89"/>
        <v>1</v>
      </c>
      <c r="AB315" s="3036">
        <f t="shared" si="90"/>
        <v>52</v>
      </c>
      <c r="AT315" s="133" t="s">
        <v>145</v>
      </c>
      <c r="AU315" s="1416" t="s">
        <v>5414</v>
      </c>
      <c r="AV315" s="134">
        <v>2</v>
      </c>
      <c r="AW315" s="135">
        <v>8</v>
      </c>
      <c r="AX315" s="136">
        <v>28</v>
      </c>
      <c r="AY315" s="189"/>
      <c r="AZ315" s="189"/>
      <c r="BA315" s="205">
        <f>IF(Chestionar!M315="",0,Chestionar!M315)</f>
        <v>0</v>
      </c>
      <c r="BB315" s="205">
        <f>IF(Chestionar!N315="",0,Chestionar!N315)</f>
        <v>0</v>
      </c>
      <c r="BC315" s="205">
        <f>IF(Chestionar!O315="",0,Chestionar!O315)</f>
        <v>0</v>
      </c>
      <c r="BD315" s="205">
        <f>IF(Chestionar!P315="",0,Chestionar!P315)</f>
        <v>0</v>
      </c>
      <c r="BE315" s="158">
        <f>IF(Chestionar!Q315="",0,Chestionar!Q315)</f>
        <v>0</v>
      </c>
      <c r="BF315" s="113"/>
      <c r="BG315" s="113"/>
      <c r="BH315" s="113"/>
      <c r="BI315" s="113"/>
      <c r="BJ315" s="113"/>
      <c r="BK315" s="113"/>
      <c r="BL315" s="113"/>
      <c r="BM315" s="113"/>
      <c r="BN315" s="113"/>
      <c r="BO315" s="113"/>
      <c r="BP315" s="113"/>
      <c r="BQ315" s="113"/>
      <c r="BR315" s="113" t="s">
        <v>215</v>
      </c>
    </row>
    <row r="316" spans="1:70" x14ac:dyDescent="0.25">
      <c r="A316" s="1715">
        <f t="shared" si="91"/>
        <v>0</v>
      </c>
      <c r="B316" s="1715">
        <f t="shared" si="107"/>
        <v>10052009</v>
      </c>
      <c r="C316" s="1049">
        <v>52</v>
      </c>
      <c r="D316" s="1797" t="s">
        <v>447</v>
      </c>
      <c r="E316" s="1049">
        <v>9</v>
      </c>
      <c r="F316" s="1057" t="s">
        <v>4309</v>
      </c>
      <c r="G316" s="1049"/>
      <c r="H316" s="1058" t="s">
        <v>345</v>
      </c>
      <c r="I316" s="1059" t="s">
        <v>4320</v>
      </c>
      <c r="J316" s="1058"/>
      <c r="K316" s="1059" t="s">
        <v>4615</v>
      </c>
      <c r="L316" s="1069">
        <f t="shared" si="98"/>
        <v>0</v>
      </c>
      <c r="M316" s="979">
        <f t="shared" si="99"/>
        <v>0</v>
      </c>
      <c r="N316" s="1724">
        <f t="shared" si="100"/>
        <v>0</v>
      </c>
      <c r="O316" s="979" t="str">
        <f>IF(ISERROR(VLOOKUP(L316,Anexa!D:K,5,FALSE))=TRUE,"",VLOOKUP(L316,Anexa!D:K,5,FALSE))</f>
        <v/>
      </c>
      <c r="P316" s="979" t="str">
        <f>IF(ISERROR(VLOOKUP(L316,Anexa!D:K,6,FALSE))=TRUE,"",VLOOKUP(L316,Anexa!D:K,6,FALSE))</f>
        <v/>
      </c>
      <c r="Q316" s="979" t="str">
        <f>IF(ISERROR(VLOOKUP(L316,Anexa!D:K,8,FALSE))=TRUE,"",VLOOKUP(L316,Anexa!D:K,8,FALSE))</f>
        <v/>
      </c>
      <c r="R316" s="979">
        <f t="shared" si="101"/>
        <v>0</v>
      </c>
      <c r="S316" s="979">
        <f t="shared" si="102"/>
        <v>0</v>
      </c>
      <c r="T316" s="979">
        <f t="shared" si="103"/>
        <v>0</v>
      </c>
      <c r="U316" s="979">
        <f t="shared" si="104"/>
        <v>0</v>
      </c>
      <c r="V316" s="979">
        <f t="shared" si="105"/>
        <v>0</v>
      </c>
      <c r="W316" s="979"/>
      <c r="X316" s="979"/>
      <c r="Y316" s="1060"/>
      <c r="Z316" s="1060" t="str">
        <f t="shared" si="106"/>
        <v xml:space="preserve">Cap.2 Pct.7: Pt. CAEN (Col.B) = comert sau servicii (Diviz. 45-96 fara Gr. 452, 454 si fara CAEN 7111, 7112), Prod. de imobiliz. corp. (Col.3) = 0, Stoc. prod. fin. (Col.4, 5) = 0 si Stoc. prod. neterm. (Col.8, 9) = 0. </v>
      </c>
      <c r="AA316" s="2205">
        <f t="shared" si="89"/>
        <v>1</v>
      </c>
      <c r="AB316" s="3036">
        <f t="shared" si="90"/>
        <v>52</v>
      </c>
      <c r="AT316" s="133" t="s">
        <v>176</v>
      </c>
      <c r="AU316" s="1416" t="s">
        <v>5414</v>
      </c>
      <c r="AV316" s="134">
        <v>2</v>
      </c>
      <c r="AW316" s="135">
        <v>8</v>
      </c>
      <c r="AX316" s="136">
        <v>29</v>
      </c>
      <c r="AY316" s="189"/>
      <c r="AZ316" s="189"/>
      <c r="BA316" s="205">
        <f>IF(Chestionar!M316="",0,Chestionar!M316)</f>
        <v>0</v>
      </c>
      <c r="BB316" s="205">
        <f>IF(Chestionar!N316="",0,Chestionar!N316)</f>
        <v>0</v>
      </c>
      <c r="BC316" s="205">
        <f>IF(Chestionar!O316="",0,Chestionar!O316)</f>
        <v>0</v>
      </c>
      <c r="BD316" s="205">
        <f>IF(Chestionar!P316="",0,Chestionar!P316)</f>
        <v>0</v>
      </c>
      <c r="BE316" s="158">
        <f>IF(Chestionar!Q316="",0,Chestionar!Q316)</f>
        <v>0</v>
      </c>
      <c r="BF316" s="113"/>
      <c r="BG316" s="113"/>
      <c r="BH316" s="113"/>
      <c r="BI316" s="113"/>
      <c r="BJ316" s="113"/>
      <c r="BK316" s="113"/>
      <c r="BL316" s="113"/>
      <c r="BM316" s="113"/>
      <c r="BN316" s="113"/>
      <c r="BO316" s="113"/>
      <c r="BP316" s="113"/>
      <c r="BQ316" s="113"/>
      <c r="BR316" s="113" t="s">
        <v>215</v>
      </c>
    </row>
    <row r="317" spans="1:70" x14ac:dyDescent="0.25">
      <c r="A317" s="1715">
        <f t="shared" si="91"/>
        <v>0</v>
      </c>
      <c r="B317" s="1715">
        <f t="shared" si="107"/>
        <v>10052010</v>
      </c>
      <c r="C317" s="1049">
        <v>52</v>
      </c>
      <c r="D317" s="1797" t="s">
        <v>447</v>
      </c>
      <c r="E317" s="1049">
        <v>10</v>
      </c>
      <c r="F317" s="1057" t="s">
        <v>4309</v>
      </c>
      <c r="G317" s="1049"/>
      <c r="H317" s="1058" t="s">
        <v>345</v>
      </c>
      <c r="I317" s="1059" t="s">
        <v>4321</v>
      </c>
      <c r="J317" s="1058"/>
      <c r="K317" s="1059" t="s">
        <v>4616</v>
      </c>
      <c r="L317" s="1069">
        <f t="shared" si="98"/>
        <v>0</v>
      </c>
      <c r="M317" s="979">
        <f t="shared" si="99"/>
        <v>0</v>
      </c>
      <c r="N317" s="1724">
        <f t="shared" si="100"/>
        <v>0</v>
      </c>
      <c r="O317" s="979" t="str">
        <f>IF(ISERROR(VLOOKUP(L317,Anexa!D:K,5,FALSE))=TRUE,"",VLOOKUP(L317,Anexa!D:K,5,FALSE))</f>
        <v/>
      </c>
      <c r="P317" s="979" t="str">
        <f>IF(ISERROR(VLOOKUP(L317,Anexa!D:K,6,FALSE))=TRUE,"",VLOOKUP(L317,Anexa!D:K,6,FALSE))</f>
        <v/>
      </c>
      <c r="Q317" s="979" t="str">
        <f>IF(ISERROR(VLOOKUP(L317,Anexa!D:K,8,FALSE))=TRUE,"",VLOOKUP(L317,Anexa!D:K,8,FALSE))</f>
        <v/>
      </c>
      <c r="R317" s="979">
        <f t="shared" si="101"/>
        <v>0</v>
      </c>
      <c r="S317" s="979">
        <f t="shared" si="102"/>
        <v>0</v>
      </c>
      <c r="T317" s="979">
        <f t="shared" si="103"/>
        <v>0</v>
      </c>
      <c r="U317" s="979">
        <f t="shared" si="104"/>
        <v>0</v>
      </c>
      <c r="V317" s="979">
        <f t="shared" si="105"/>
        <v>0</v>
      </c>
      <c r="W317" s="979"/>
      <c r="X317" s="979"/>
      <c r="Y317" s="1060"/>
      <c r="Z317" s="1060" t="str">
        <f t="shared" si="106"/>
        <v xml:space="preserve">Cap.2 Pct.7: Pt. CAEN (Col.B) = comert sau servicii (Diviz. 45-96 fara Gr. 452, 454 si fara CAEN 7111, 7112), Prod. de imobiliz. corp. (Col.3) = 0, Stoc. prod. fin. (Col.4, 5) = 0 si Stoc. prod. neterm. (Col.8, 9) = 0. </v>
      </c>
      <c r="AA317" s="2205">
        <f t="shared" si="89"/>
        <v>1</v>
      </c>
      <c r="AB317" s="3036">
        <f t="shared" si="90"/>
        <v>52</v>
      </c>
      <c r="AT317" s="133" t="s">
        <v>177</v>
      </c>
      <c r="AU317" s="1416" t="s">
        <v>5414</v>
      </c>
      <c r="AV317" s="134">
        <v>2</v>
      </c>
      <c r="AW317" s="135">
        <v>8</v>
      </c>
      <c r="AX317" s="136">
        <v>30</v>
      </c>
      <c r="AY317" s="189"/>
      <c r="AZ317" s="189"/>
      <c r="BA317" s="205">
        <f>IF(Chestionar!M317="",0,Chestionar!M317)</f>
        <v>0</v>
      </c>
      <c r="BB317" s="205">
        <f>IF(Chestionar!N317="",0,Chestionar!N317)</f>
        <v>0</v>
      </c>
      <c r="BC317" s="205">
        <f>IF(Chestionar!O317="",0,Chestionar!O317)</f>
        <v>0</v>
      </c>
      <c r="BD317" s="205">
        <f>IF(Chestionar!P317="",0,Chestionar!P317)</f>
        <v>0</v>
      </c>
      <c r="BE317" s="158">
        <f>IF(Chestionar!Q317="",0,Chestionar!Q317)</f>
        <v>0</v>
      </c>
      <c r="BF317" s="113"/>
      <c r="BG317" s="113"/>
      <c r="BH317" s="113"/>
      <c r="BI317" s="113"/>
      <c r="BJ317" s="113"/>
      <c r="BK317" s="113"/>
      <c r="BL317" s="113"/>
      <c r="BM317" s="113"/>
      <c r="BN317" s="113"/>
      <c r="BO317" s="113"/>
      <c r="BP317" s="113"/>
      <c r="BQ317" s="113"/>
      <c r="BR317" s="113" t="s">
        <v>215</v>
      </c>
    </row>
    <row r="318" spans="1:70" x14ac:dyDescent="0.25">
      <c r="A318" s="1715">
        <f t="shared" si="91"/>
        <v>0</v>
      </c>
      <c r="B318" s="1715">
        <f t="shared" si="107"/>
        <v>10052011</v>
      </c>
      <c r="C318" s="1049">
        <v>52</v>
      </c>
      <c r="D318" s="1797" t="s">
        <v>447</v>
      </c>
      <c r="E318" s="1049">
        <v>11</v>
      </c>
      <c r="F318" s="1057" t="s">
        <v>4309</v>
      </c>
      <c r="G318" s="1049"/>
      <c r="H318" s="1058" t="s">
        <v>345</v>
      </c>
      <c r="I318" s="1059" t="s">
        <v>4322</v>
      </c>
      <c r="J318" s="1058"/>
      <c r="K318" s="1059" t="s">
        <v>4617</v>
      </c>
      <c r="L318" s="1069">
        <f t="shared" si="98"/>
        <v>0</v>
      </c>
      <c r="M318" s="979">
        <f t="shared" si="99"/>
        <v>0</v>
      </c>
      <c r="N318" s="1724">
        <f t="shared" si="100"/>
        <v>0</v>
      </c>
      <c r="O318" s="979" t="str">
        <f>IF(ISERROR(VLOOKUP(L318,Anexa!D:K,5,FALSE))=TRUE,"",VLOOKUP(L318,Anexa!D:K,5,FALSE))</f>
        <v/>
      </c>
      <c r="P318" s="979" t="str">
        <f>IF(ISERROR(VLOOKUP(L318,Anexa!D:K,6,FALSE))=TRUE,"",VLOOKUP(L318,Anexa!D:K,6,FALSE))</f>
        <v/>
      </c>
      <c r="Q318" s="979" t="str">
        <f>IF(ISERROR(VLOOKUP(L318,Anexa!D:K,8,FALSE))=TRUE,"",VLOOKUP(L318,Anexa!D:K,8,FALSE))</f>
        <v/>
      </c>
      <c r="R318" s="979">
        <f t="shared" si="101"/>
        <v>0</v>
      </c>
      <c r="S318" s="979">
        <f t="shared" si="102"/>
        <v>0</v>
      </c>
      <c r="T318" s="979">
        <f t="shared" si="103"/>
        <v>0</v>
      </c>
      <c r="U318" s="979">
        <f t="shared" si="104"/>
        <v>0</v>
      </c>
      <c r="V318" s="979">
        <f t="shared" si="105"/>
        <v>0</v>
      </c>
      <c r="W318" s="979"/>
      <c r="X318" s="979"/>
      <c r="Y318" s="1060"/>
      <c r="Z318" s="1060" t="str">
        <f t="shared" si="106"/>
        <v xml:space="preserve">Cap.2 Pct.7: Pt. CAEN (Col.B) = comert sau servicii (Diviz. 45-96 fara Gr. 452, 454 si fara CAEN 7111, 7112), Prod. de imobiliz. corp. (Col.3) = 0, Stoc. prod. fin. (Col.4, 5) = 0 si Stoc. prod. neterm. (Col.8, 9) = 0. </v>
      </c>
      <c r="AA318" s="2205">
        <f t="shared" si="89"/>
        <v>1</v>
      </c>
      <c r="AB318" s="3036">
        <f t="shared" si="90"/>
        <v>52</v>
      </c>
      <c r="AT318" s="133" t="s">
        <v>148</v>
      </c>
      <c r="AU318" s="1416" t="s">
        <v>5414</v>
      </c>
      <c r="AV318" s="134">
        <v>2</v>
      </c>
      <c r="AW318" s="135">
        <v>8</v>
      </c>
      <c r="AX318" s="136">
        <v>31</v>
      </c>
      <c r="AY318" s="189"/>
      <c r="AZ318" s="189"/>
      <c r="BA318" s="205">
        <f>IF(Chestionar!M318="",0,Chestionar!M318)</f>
        <v>0</v>
      </c>
      <c r="BB318" s="205">
        <f>IF(Chestionar!N318="",0,Chestionar!N318)</f>
        <v>0</v>
      </c>
      <c r="BC318" s="205">
        <f>IF(Chestionar!O318="",0,Chestionar!O318)</f>
        <v>0</v>
      </c>
      <c r="BD318" s="205">
        <f>IF(Chestionar!P318="",0,Chestionar!P318)</f>
        <v>0</v>
      </c>
      <c r="BE318" s="158">
        <f>IF(Chestionar!Q318="",0,Chestionar!Q318)</f>
        <v>0</v>
      </c>
      <c r="BF318" s="113"/>
      <c r="BG318" s="113"/>
      <c r="BH318" s="113"/>
      <c r="BI318" s="113"/>
      <c r="BJ318" s="113"/>
      <c r="BK318" s="113"/>
      <c r="BL318" s="113"/>
      <c r="BM318" s="113"/>
      <c r="BN318" s="113"/>
      <c r="BO318" s="113"/>
      <c r="BP318" s="113"/>
      <c r="BQ318" s="113"/>
      <c r="BR318" s="113" t="s">
        <v>215</v>
      </c>
    </row>
    <row r="319" spans="1:70" x14ac:dyDescent="0.25">
      <c r="A319" s="1715">
        <f t="shared" si="91"/>
        <v>0</v>
      </c>
      <c r="B319" s="1715">
        <f t="shared" si="107"/>
        <v>10052012</v>
      </c>
      <c r="C319" s="1049">
        <v>52</v>
      </c>
      <c r="D319" s="1797" t="s">
        <v>447</v>
      </c>
      <c r="E319" s="1049">
        <v>12</v>
      </c>
      <c r="F319" s="1057" t="s">
        <v>4309</v>
      </c>
      <c r="G319" s="1049"/>
      <c r="H319" s="1058" t="s">
        <v>345</v>
      </c>
      <c r="I319" s="1059" t="s">
        <v>4323</v>
      </c>
      <c r="J319" s="1058"/>
      <c r="K319" s="1059" t="s">
        <v>4618</v>
      </c>
      <c r="L319" s="1069">
        <f t="shared" si="98"/>
        <v>0</v>
      </c>
      <c r="M319" s="979">
        <f t="shared" si="99"/>
        <v>0</v>
      </c>
      <c r="N319" s="1724">
        <f t="shared" si="100"/>
        <v>0</v>
      </c>
      <c r="O319" s="979" t="str">
        <f>IF(ISERROR(VLOOKUP(L319,Anexa!D:K,5,FALSE))=TRUE,"",VLOOKUP(L319,Anexa!D:K,5,FALSE))</f>
        <v/>
      </c>
      <c r="P319" s="979" t="str">
        <f>IF(ISERROR(VLOOKUP(L319,Anexa!D:K,6,FALSE))=TRUE,"",VLOOKUP(L319,Anexa!D:K,6,FALSE))</f>
        <v/>
      </c>
      <c r="Q319" s="979" t="str">
        <f>IF(ISERROR(VLOOKUP(L319,Anexa!D:K,8,FALSE))=TRUE,"",VLOOKUP(L319,Anexa!D:K,8,FALSE))</f>
        <v/>
      </c>
      <c r="R319" s="979">
        <f t="shared" si="101"/>
        <v>0</v>
      </c>
      <c r="S319" s="979">
        <f t="shared" si="102"/>
        <v>0</v>
      </c>
      <c r="T319" s="979">
        <f t="shared" si="103"/>
        <v>0</v>
      </c>
      <c r="U319" s="979">
        <f t="shared" si="104"/>
        <v>0</v>
      </c>
      <c r="V319" s="979">
        <f t="shared" si="105"/>
        <v>0</v>
      </c>
      <c r="W319" s="979"/>
      <c r="X319" s="979"/>
      <c r="Y319" s="1060"/>
      <c r="Z319" s="1060" t="str">
        <f t="shared" si="106"/>
        <v xml:space="preserve">Cap.2 Pct.7: Pt. CAEN (Col.B) = comert sau servicii (Diviz. 45-96 fara Gr. 452, 454 si fara CAEN 7111, 7112), Prod. de imobiliz. corp. (Col.3) = 0, Stoc. prod. fin. (Col.4, 5) = 0 si Stoc. prod. neterm. (Col.8, 9) = 0. </v>
      </c>
      <c r="AA319" s="2205">
        <f t="shared" si="89"/>
        <v>1</v>
      </c>
      <c r="AB319" s="3036">
        <f t="shared" si="90"/>
        <v>52</v>
      </c>
      <c r="AT319" s="133" t="s">
        <v>149</v>
      </c>
      <c r="AU319" s="1416" t="s">
        <v>5414</v>
      </c>
      <c r="AV319" s="134">
        <v>2</v>
      </c>
      <c r="AW319" s="135">
        <v>8</v>
      </c>
      <c r="AX319" s="136">
        <v>32</v>
      </c>
      <c r="AY319" s="189"/>
      <c r="AZ319" s="189"/>
      <c r="BA319" s="205">
        <f>IF(Chestionar!M319="",0,Chestionar!M319)</f>
        <v>0</v>
      </c>
      <c r="BB319" s="205">
        <f>IF(Chestionar!N319="",0,Chestionar!N319)</f>
        <v>0</v>
      </c>
      <c r="BC319" s="205">
        <f>IF(Chestionar!O319="",0,Chestionar!O319)</f>
        <v>0</v>
      </c>
      <c r="BD319" s="205">
        <f>IF(Chestionar!P319="",0,Chestionar!P319)</f>
        <v>0</v>
      </c>
      <c r="BE319" s="158">
        <f>IF(Chestionar!Q319="",0,Chestionar!Q319)</f>
        <v>0</v>
      </c>
      <c r="BF319" s="113"/>
      <c r="BG319" s="113"/>
      <c r="BH319" s="113"/>
      <c r="BI319" s="113"/>
      <c r="BJ319" s="113"/>
      <c r="BK319" s="113"/>
      <c r="BL319" s="113"/>
      <c r="BM319" s="113"/>
      <c r="BN319" s="113"/>
      <c r="BO319" s="113"/>
      <c r="BP319" s="113"/>
      <c r="BQ319" s="113"/>
      <c r="BR319" s="113" t="s">
        <v>215</v>
      </c>
    </row>
    <row r="320" spans="1:70" x14ac:dyDescent="0.25">
      <c r="A320" s="1715">
        <f t="shared" si="91"/>
        <v>0</v>
      </c>
      <c r="B320" s="1715">
        <f t="shared" si="107"/>
        <v>10052013</v>
      </c>
      <c r="C320" s="1049">
        <v>52</v>
      </c>
      <c r="D320" s="1797" t="s">
        <v>447</v>
      </c>
      <c r="E320" s="1049">
        <v>13</v>
      </c>
      <c r="F320" s="1057" t="s">
        <v>4309</v>
      </c>
      <c r="G320" s="1049"/>
      <c r="H320" s="1058" t="s">
        <v>345</v>
      </c>
      <c r="I320" s="1059" t="s">
        <v>4324</v>
      </c>
      <c r="J320" s="1058"/>
      <c r="K320" s="1059" t="s">
        <v>4619</v>
      </c>
      <c r="L320" s="1069">
        <f t="shared" si="98"/>
        <v>0</v>
      </c>
      <c r="M320" s="979">
        <f t="shared" si="99"/>
        <v>0</v>
      </c>
      <c r="N320" s="1724">
        <f t="shared" si="100"/>
        <v>0</v>
      </c>
      <c r="O320" s="979" t="str">
        <f>IF(ISERROR(VLOOKUP(L320,Anexa!D:K,5,FALSE))=TRUE,"",VLOOKUP(L320,Anexa!D:K,5,FALSE))</f>
        <v/>
      </c>
      <c r="P320" s="979" t="str">
        <f>IF(ISERROR(VLOOKUP(L320,Anexa!D:K,6,FALSE))=TRUE,"",VLOOKUP(L320,Anexa!D:K,6,FALSE))</f>
        <v/>
      </c>
      <c r="Q320" s="979" t="str">
        <f>IF(ISERROR(VLOOKUP(L320,Anexa!D:K,8,FALSE))=TRUE,"",VLOOKUP(L320,Anexa!D:K,8,FALSE))</f>
        <v/>
      </c>
      <c r="R320" s="979">
        <f t="shared" si="101"/>
        <v>0</v>
      </c>
      <c r="S320" s="979">
        <f t="shared" si="102"/>
        <v>0</v>
      </c>
      <c r="T320" s="979">
        <f t="shared" si="103"/>
        <v>0</v>
      </c>
      <c r="U320" s="979">
        <f t="shared" si="104"/>
        <v>0</v>
      </c>
      <c r="V320" s="979">
        <f t="shared" si="105"/>
        <v>0</v>
      </c>
      <c r="W320" s="979"/>
      <c r="X320" s="979"/>
      <c r="Y320" s="1060"/>
      <c r="Z320" s="1060" t="str">
        <f t="shared" si="106"/>
        <v xml:space="preserve">Cap.2 Pct.7: Pt. CAEN (Col.B) = comert sau servicii (Diviz. 45-96 fara Gr. 452, 454 si fara CAEN 7111, 7112), Prod. de imobiliz. corp. (Col.3) = 0, Stoc. prod. fin. (Col.4, 5) = 0 si Stoc. prod. neterm. (Col.8, 9) = 0. </v>
      </c>
      <c r="AA320" s="2205">
        <f t="shared" si="89"/>
        <v>1</v>
      </c>
      <c r="AB320" s="3036">
        <f t="shared" si="90"/>
        <v>52</v>
      </c>
      <c r="AT320" s="133" t="s">
        <v>150</v>
      </c>
      <c r="AU320" s="1416" t="s">
        <v>5414</v>
      </c>
      <c r="AV320" s="134">
        <v>2</v>
      </c>
      <c r="AW320" s="135">
        <v>8</v>
      </c>
      <c r="AX320" s="136">
        <v>33</v>
      </c>
      <c r="AY320" s="189"/>
      <c r="AZ320" s="189"/>
      <c r="BA320" s="205">
        <f>IF(Chestionar!M320="",0,Chestionar!M320)</f>
        <v>0</v>
      </c>
      <c r="BB320" s="205">
        <f>IF(Chestionar!N320="",0,Chestionar!N320)</f>
        <v>0</v>
      </c>
      <c r="BC320" s="205">
        <f>IF(Chestionar!O320="",0,Chestionar!O320)</f>
        <v>0</v>
      </c>
      <c r="BD320" s="205">
        <f>IF(Chestionar!P320="",0,Chestionar!P320)</f>
        <v>0</v>
      </c>
      <c r="BE320" s="158">
        <f>IF(Chestionar!Q320="",0,Chestionar!Q320)</f>
        <v>0</v>
      </c>
      <c r="BF320" s="113"/>
      <c r="BG320" s="113"/>
      <c r="BH320" s="113"/>
      <c r="BI320" s="113"/>
      <c r="BJ320" s="113"/>
      <c r="BK320" s="113"/>
      <c r="BL320" s="113"/>
      <c r="BM320" s="113"/>
      <c r="BN320" s="113"/>
      <c r="BO320" s="113"/>
      <c r="BP320" s="113"/>
      <c r="BQ320" s="113"/>
      <c r="BR320" s="113" t="s">
        <v>215</v>
      </c>
    </row>
    <row r="321" spans="1:70" x14ac:dyDescent="0.25">
      <c r="A321" s="1715">
        <f t="shared" si="91"/>
        <v>0</v>
      </c>
      <c r="B321" s="1715">
        <f t="shared" si="107"/>
        <v>10052014</v>
      </c>
      <c r="C321" s="1049">
        <v>52</v>
      </c>
      <c r="D321" s="1797" t="s">
        <v>447</v>
      </c>
      <c r="E321" s="1049">
        <v>14</v>
      </c>
      <c r="F321" s="1057" t="s">
        <v>4309</v>
      </c>
      <c r="G321" s="1049"/>
      <c r="H321" s="1058" t="s">
        <v>345</v>
      </c>
      <c r="I321" s="1059" t="s">
        <v>4325</v>
      </c>
      <c r="J321" s="1058"/>
      <c r="K321" s="1059" t="s">
        <v>4620</v>
      </c>
      <c r="L321" s="1069">
        <f t="shared" si="98"/>
        <v>0</v>
      </c>
      <c r="M321" s="979">
        <f t="shared" si="99"/>
        <v>0</v>
      </c>
      <c r="N321" s="1724">
        <f t="shared" si="100"/>
        <v>0</v>
      </c>
      <c r="O321" s="979" t="str">
        <f>IF(ISERROR(VLOOKUP(L321,Anexa!D:K,5,FALSE))=TRUE,"",VLOOKUP(L321,Anexa!D:K,5,FALSE))</f>
        <v/>
      </c>
      <c r="P321" s="979" t="str">
        <f>IF(ISERROR(VLOOKUP(L321,Anexa!D:K,6,FALSE))=TRUE,"",VLOOKUP(L321,Anexa!D:K,6,FALSE))</f>
        <v/>
      </c>
      <c r="Q321" s="979" t="str">
        <f>IF(ISERROR(VLOOKUP(L321,Anexa!D:K,8,FALSE))=TRUE,"",VLOOKUP(L321,Anexa!D:K,8,FALSE))</f>
        <v/>
      </c>
      <c r="R321" s="979">
        <f t="shared" si="101"/>
        <v>0</v>
      </c>
      <c r="S321" s="979">
        <f t="shared" si="102"/>
        <v>0</v>
      </c>
      <c r="T321" s="979">
        <f t="shared" si="103"/>
        <v>0</v>
      </c>
      <c r="U321" s="979">
        <f t="shared" si="104"/>
        <v>0</v>
      </c>
      <c r="V321" s="979">
        <f t="shared" si="105"/>
        <v>0</v>
      </c>
      <c r="W321" s="979"/>
      <c r="X321" s="979"/>
      <c r="Y321" s="1060"/>
      <c r="Z321" s="1060" t="str">
        <f t="shared" si="106"/>
        <v xml:space="preserve">Cap.2 Pct.7: Pt. CAEN (Col.B) = comert sau servicii (Diviz. 45-96 fara Gr. 452, 454 si fara CAEN 7111, 7112), Prod. de imobiliz. corp. (Col.3) = 0, Stoc. prod. fin. (Col.4, 5) = 0 si Stoc. prod. neterm. (Col.8, 9) = 0. </v>
      </c>
      <c r="AA321" s="2205">
        <f t="shared" si="89"/>
        <v>1</v>
      </c>
      <c r="AB321" s="3036">
        <f t="shared" si="90"/>
        <v>52</v>
      </c>
      <c r="AT321" s="133" t="s">
        <v>151</v>
      </c>
      <c r="AU321" s="1416" t="s">
        <v>5414</v>
      </c>
      <c r="AV321" s="134">
        <v>2</v>
      </c>
      <c r="AW321" s="135">
        <v>8</v>
      </c>
      <c r="AX321" s="136">
        <v>34</v>
      </c>
      <c r="AY321" s="189"/>
      <c r="AZ321" s="189"/>
      <c r="BA321" s="205">
        <f>IF(Chestionar!M321="",0,Chestionar!M321)</f>
        <v>0</v>
      </c>
      <c r="BB321" s="205">
        <f>IF(Chestionar!N321="",0,Chestionar!N321)</f>
        <v>0</v>
      </c>
      <c r="BC321" s="205">
        <f>IF(Chestionar!O321="",0,Chestionar!O321)</f>
        <v>0</v>
      </c>
      <c r="BD321" s="205">
        <f>IF(Chestionar!P321="",0,Chestionar!P321)</f>
        <v>0</v>
      </c>
      <c r="BE321" s="158">
        <f>IF(Chestionar!Q321="",0,Chestionar!Q321)</f>
        <v>0</v>
      </c>
      <c r="BF321" s="113"/>
      <c r="BG321" s="113"/>
      <c r="BH321" s="113"/>
      <c r="BI321" s="113"/>
      <c r="BJ321" s="113"/>
      <c r="BK321" s="113"/>
      <c r="BL321" s="113"/>
      <c r="BM321" s="113"/>
      <c r="BN321" s="113"/>
      <c r="BO321" s="113"/>
      <c r="BP321" s="113"/>
      <c r="BQ321" s="113"/>
      <c r="BR321" s="113" t="s">
        <v>215</v>
      </c>
    </row>
    <row r="322" spans="1:70" x14ac:dyDescent="0.25">
      <c r="A322" s="1715">
        <f t="shared" si="91"/>
        <v>0</v>
      </c>
      <c r="B322" s="1715">
        <f t="shared" si="107"/>
        <v>10052015</v>
      </c>
      <c r="C322" s="1049">
        <v>52</v>
      </c>
      <c r="D322" s="1797" t="s">
        <v>447</v>
      </c>
      <c r="E322" s="1049">
        <v>15</v>
      </c>
      <c r="F322" s="1057" t="s">
        <v>4309</v>
      </c>
      <c r="G322" s="1049"/>
      <c r="H322" s="1058" t="s">
        <v>345</v>
      </c>
      <c r="I322" s="1059" t="s">
        <v>4326</v>
      </c>
      <c r="J322" s="1058"/>
      <c r="K322" s="1059" t="s">
        <v>4621</v>
      </c>
      <c r="L322" s="1069">
        <f t="shared" si="98"/>
        <v>0</v>
      </c>
      <c r="M322" s="979">
        <f t="shared" si="99"/>
        <v>0</v>
      </c>
      <c r="N322" s="1724">
        <f t="shared" si="100"/>
        <v>0</v>
      </c>
      <c r="O322" s="979" t="str">
        <f>IF(ISERROR(VLOOKUP(L322,Anexa!D:K,5,FALSE))=TRUE,"",VLOOKUP(L322,Anexa!D:K,5,FALSE))</f>
        <v/>
      </c>
      <c r="P322" s="979" t="str">
        <f>IF(ISERROR(VLOOKUP(L322,Anexa!D:K,6,FALSE))=TRUE,"",VLOOKUP(L322,Anexa!D:K,6,FALSE))</f>
        <v/>
      </c>
      <c r="Q322" s="979" t="str">
        <f>IF(ISERROR(VLOOKUP(L322,Anexa!D:K,8,FALSE))=TRUE,"",VLOOKUP(L322,Anexa!D:K,8,FALSE))</f>
        <v/>
      </c>
      <c r="R322" s="979">
        <f t="shared" si="101"/>
        <v>0</v>
      </c>
      <c r="S322" s="979">
        <f t="shared" si="102"/>
        <v>0</v>
      </c>
      <c r="T322" s="979">
        <f t="shared" si="103"/>
        <v>0</v>
      </c>
      <c r="U322" s="979">
        <f t="shared" si="104"/>
        <v>0</v>
      </c>
      <c r="V322" s="979">
        <f t="shared" si="105"/>
        <v>0</v>
      </c>
      <c r="W322" s="979"/>
      <c r="X322" s="979"/>
      <c r="Y322" s="1060"/>
      <c r="Z322" s="1060" t="str">
        <f t="shared" si="106"/>
        <v xml:space="preserve">Cap.2 Pct.7: Pt. CAEN (Col.B) = comert sau servicii (Diviz. 45-96 fara Gr. 452, 454 si fara CAEN 7111, 7112), Prod. de imobiliz. corp. (Col.3) = 0, Stoc. prod. fin. (Col.4, 5) = 0 si Stoc. prod. neterm. (Col.8, 9) = 0. </v>
      </c>
      <c r="AA322" s="2205">
        <f t="shared" ref="AA322:AA385" si="108">COUNTIF(B:B,B322)</f>
        <v>1</v>
      </c>
      <c r="AB322" s="3036">
        <f t="shared" si="90"/>
        <v>52</v>
      </c>
      <c r="AT322" s="133" t="s">
        <v>152</v>
      </c>
      <c r="AU322" s="1416" t="s">
        <v>5414</v>
      </c>
      <c r="AV322" s="134">
        <v>2</v>
      </c>
      <c r="AW322" s="135">
        <v>8</v>
      </c>
      <c r="AX322" s="136">
        <v>35</v>
      </c>
      <c r="AY322" s="189"/>
      <c r="AZ322" s="189"/>
      <c r="BA322" s="205">
        <f>IF(Chestionar!M322="",0,Chestionar!M322)</f>
        <v>0</v>
      </c>
      <c r="BB322" s="205">
        <f>IF(Chestionar!N322="",0,Chestionar!N322)</f>
        <v>0</v>
      </c>
      <c r="BC322" s="205">
        <f>IF(Chestionar!O322="",0,Chestionar!O322)</f>
        <v>0</v>
      </c>
      <c r="BD322" s="205">
        <f>IF(Chestionar!P322="",0,Chestionar!P322)</f>
        <v>0</v>
      </c>
      <c r="BE322" s="158">
        <f>IF(Chestionar!Q322="",0,Chestionar!Q322)</f>
        <v>0</v>
      </c>
      <c r="BF322" s="113"/>
      <c r="BG322" s="113"/>
      <c r="BH322" s="113"/>
      <c r="BI322" s="113"/>
      <c r="BJ322" s="113"/>
      <c r="BK322" s="113"/>
      <c r="BL322" s="113"/>
      <c r="BM322" s="113"/>
      <c r="BN322" s="113"/>
      <c r="BO322" s="113"/>
      <c r="BP322" s="113"/>
      <c r="BQ322" s="113"/>
      <c r="BR322" s="113" t="s">
        <v>215</v>
      </c>
    </row>
    <row r="323" spans="1:70" x14ac:dyDescent="0.25">
      <c r="A323" s="1715">
        <f t="shared" si="91"/>
        <v>0</v>
      </c>
      <c r="B323" s="1715">
        <f t="shared" si="107"/>
        <v>10052016</v>
      </c>
      <c r="C323" s="1049">
        <v>52</v>
      </c>
      <c r="D323" s="1797" t="s">
        <v>447</v>
      </c>
      <c r="E323" s="1049">
        <v>16</v>
      </c>
      <c r="F323" s="1057" t="s">
        <v>4309</v>
      </c>
      <c r="G323" s="1049"/>
      <c r="H323" s="1058" t="s">
        <v>345</v>
      </c>
      <c r="I323" s="1059" t="s">
        <v>4327</v>
      </c>
      <c r="J323" s="1058"/>
      <c r="K323" s="1059" t="s">
        <v>4622</v>
      </c>
      <c r="L323" s="1069">
        <f t="shared" si="98"/>
        <v>0</v>
      </c>
      <c r="M323" s="979">
        <f t="shared" si="99"/>
        <v>0</v>
      </c>
      <c r="N323" s="1724">
        <f t="shared" si="100"/>
        <v>0</v>
      </c>
      <c r="O323" s="979" t="str">
        <f>IF(ISERROR(VLOOKUP(L323,Anexa!D:K,5,FALSE))=TRUE,"",VLOOKUP(L323,Anexa!D:K,5,FALSE))</f>
        <v/>
      </c>
      <c r="P323" s="979" t="str">
        <f>IF(ISERROR(VLOOKUP(L323,Anexa!D:K,6,FALSE))=TRUE,"",VLOOKUP(L323,Anexa!D:K,6,FALSE))</f>
        <v/>
      </c>
      <c r="Q323" s="979" t="str">
        <f>IF(ISERROR(VLOOKUP(L323,Anexa!D:K,8,FALSE))=TRUE,"",VLOOKUP(L323,Anexa!D:K,8,FALSE))</f>
        <v/>
      </c>
      <c r="R323" s="979">
        <f t="shared" si="101"/>
        <v>0</v>
      </c>
      <c r="S323" s="979">
        <f t="shared" si="102"/>
        <v>0</v>
      </c>
      <c r="T323" s="979">
        <f t="shared" si="103"/>
        <v>0</v>
      </c>
      <c r="U323" s="979">
        <f t="shared" si="104"/>
        <v>0</v>
      </c>
      <c r="V323" s="979">
        <f t="shared" si="105"/>
        <v>0</v>
      </c>
      <c r="W323" s="979"/>
      <c r="X323" s="979"/>
      <c r="Y323" s="1060"/>
      <c r="Z323" s="1060" t="str">
        <f t="shared" si="106"/>
        <v xml:space="preserve">Cap.2 Pct.7: Pt. CAEN (Col.B) = comert sau servicii (Diviz. 45-96 fara Gr. 452, 454 si fara CAEN 7111, 7112), Prod. de imobiliz. corp. (Col.3) = 0, Stoc. prod. fin. (Col.4, 5) = 0 si Stoc. prod. neterm. (Col.8, 9) = 0. </v>
      </c>
      <c r="AA323" s="2205">
        <f t="shared" si="108"/>
        <v>1</v>
      </c>
      <c r="AB323" s="3036">
        <f t="shared" ref="AB323:AB386" si="109">C323</f>
        <v>52</v>
      </c>
      <c r="AT323" s="133" t="s">
        <v>178</v>
      </c>
      <c r="AU323" s="1416" t="s">
        <v>5414</v>
      </c>
      <c r="AV323" s="134">
        <v>2</v>
      </c>
      <c r="AW323" s="135">
        <v>8</v>
      </c>
      <c r="AX323" s="136">
        <v>36</v>
      </c>
      <c r="AY323" s="189"/>
      <c r="AZ323" s="189"/>
      <c r="BA323" s="205">
        <f>IF(Chestionar!M323="",0,Chestionar!M323)</f>
        <v>0</v>
      </c>
      <c r="BB323" s="205">
        <f>IF(Chestionar!N323="",0,Chestionar!N323)</f>
        <v>0</v>
      </c>
      <c r="BC323" s="205">
        <f>IF(Chestionar!O323="",0,Chestionar!O323)</f>
        <v>0</v>
      </c>
      <c r="BD323" s="205">
        <f>IF(Chestionar!P323="",0,Chestionar!P323)</f>
        <v>0</v>
      </c>
      <c r="BE323" s="158">
        <f>IF(Chestionar!Q323="",0,Chestionar!Q323)</f>
        <v>0</v>
      </c>
      <c r="BF323" s="113"/>
      <c r="BG323" s="113"/>
      <c r="BH323" s="113"/>
      <c r="BI323" s="113"/>
      <c r="BJ323" s="113"/>
      <c r="BK323" s="113"/>
      <c r="BL323" s="113"/>
      <c r="BM323" s="113"/>
      <c r="BN323" s="113"/>
      <c r="BO323" s="113"/>
      <c r="BP323" s="113"/>
      <c r="BQ323" s="113"/>
      <c r="BR323" s="113" t="s">
        <v>215</v>
      </c>
    </row>
    <row r="324" spans="1:70" x14ac:dyDescent="0.25">
      <c r="A324" s="1715">
        <f t="shared" si="91"/>
        <v>0</v>
      </c>
      <c r="B324" s="1715">
        <f t="shared" si="107"/>
        <v>10052017</v>
      </c>
      <c r="C324" s="1049">
        <v>52</v>
      </c>
      <c r="D324" s="1797" t="s">
        <v>447</v>
      </c>
      <c r="E324" s="1049">
        <v>17</v>
      </c>
      <c r="F324" s="1057" t="s">
        <v>4309</v>
      </c>
      <c r="G324" s="1049"/>
      <c r="H324" s="1058" t="s">
        <v>345</v>
      </c>
      <c r="I324" s="1059" t="s">
        <v>4328</v>
      </c>
      <c r="J324" s="1058"/>
      <c r="K324" s="1059" t="s">
        <v>4623</v>
      </c>
      <c r="L324" s="1069">
        <f t="shared" si="98"/>
        <v>0</v>
      </c>
      <c r="M324" s="979">
        <f t="shared" si="99"/>
        <v>0</v>
      </c>
      <c r="N324" s="1724">
        <f t="shared" si="100"/>
        <v>0</v>
      </c>
      <c r="O324" s="979" t="str">
        <f>IF(ISERROR(VLOOKUP(L324,Anexa!D:K,5,FALSE))=TRUE,"",VLOOKUP(L324,Anexa!D:K,5,FALSE))</f>
        <v/>
      </c>
      <c r="P324" s="979" t="str">
        <f>IF(ISERROR(VLOOKUP(L324,Anexa!D:K,6,FALSE))=TRUE,"",VLOOKUP(L324,Anexa!D:K,6,FALSE))</f>
        <v/>
      </c>
      <c r="Q324" s="979" t="str">
        <f>IF(ISERROR(VLOOKUP(L324,Anexa!D:K,8,FALSE))=TRUE,"",VLOOKUP(L324,Anexa!D:K,8,FALSE))</f>
        <v/>
      </c>
      <c r="R324" s="979">
        <f t="shared" si="101"/>
        <v>0</v>
      </c>
      <c r="S324" s="979">
        <f t="shared" si="102"/>
        <v>0</v>
      </c>
      <c r="T324" s="979">
        <f t="shared" si="103"/>
        <v>0</v>
      </c>
      <c r="U324" s="979">
        <f t="shared" si="104"/>
        <v>0</v>
      </c>
      <c r="V324" s="979">
        <f t="shared" si="105"/>
        <v>0</v>
      </c>
      <c r="W324" s="979"/>
      <c r="X324" s="979"/>
      <c r="Y324" s="1060"/>
      <c r="Z324" s="1060" t="str">
        <f t="shared" si="106"/>
        <v xml:space="preserve">Cap.2 Pct.7: Pt. CAEN (Col.B) = comert sau servicii (Diviz. 45-96 fara Gr. 452, 454 si fara CAEN 7111, 7112), Prod. de imobiliz. corp. (Col.3) = 0, Stoc. prod. fin. (Col.4, 5) = 0 si Stoc. prod. neterm. (Col.8, 9) = 0. </v>
      </c>
      <c r="AA324" s="2205">
        <f t="shared" si="108"/>
        <v>1</v>
      </c>
      <c r="AB324" s="3036">
        <f t="shared" si="109"/>
        <v>52</v>
      </c>
      <c r="AT324" s="133" t="s">
        <v>154</v>
      </c>
      <c r="AU324" s="1416" t="s">
        <v>5414</v>
      </c>
      <c r="AV324" s="134">
        <v>2</v>
      </c>
      <c r="AW324" s="135">
        <v>8</v>
      </c>
      <c r="AX324" s="136">
        <v>37</v>
      </c>
      <c r="AY324" s="189"/>
      <c r="AZ324" s="189"/>
      <c r="BA324" s="205">
        <f>IF(Chestionar!M324="",0,Chestionar!M324)</f>
        <v>0</v>
      </c>
      <c r="BB324" s="205">
        <f>IF(Chestionar!N324="",0,Chestionar!N324)</f>
        <v>0</v>
      </c>
      <c r="BC324" s="205">
        <f>IF(Chestionar!O324="",0,Chestionar!O324)</f>
        <v>0</v>
      </c>
      <c r="BD324" s="205">
        <f>IF(Chestionar!P324="",0,Chestionar!P324)</f>
        <v>0</v>
      </c>
      <c r="BE324" s="158">
        <f>IF(Chestionar!Q324="",0,Chestionar!Q324)</f>
        <v>0</v>
      </c>
      <c r="BF324" s="113"/>
      <c r="BG324" s="113"/>
      <c r="BH324" s="113"/>
      <c r="BI324" s="113"/>
      <c r="BJ324" s="113"/>
      <c r="BK324" s="113"/>
      <c r="BL324" s="113"/>
      <c r="BM324" s="113"/>
      <c r="BN324" s="113"/>
      <c r="BO324" s="113"/>
      <c r="BP324" s="113"/>
      <c r="BQ324" s="113"/>
      <c r="BR324" s="113" t="s">
        <v>215</v>
      </c>
    </row>
    <row r="325" spans="1:70" x14ac:dyDescent="0.25">
      <c r="A325" s="1715">
        <f t="shared" si="91"/>
        <v>0</v>
      </c>
      <c r="B325" s="1715">
        <f t="shared" si="107"/>
        <v>10052018</v>
      </c>
      <c r="C325" s="1049">
        <v>52</v>
      </c>
      <c r="D325" s="1797" t="s">
        <v>447</v>
      </c>
      <c r="E325" s="1049">
        <v>18</v>
      </c>
      <c r="F325" s="1057" t="s">
        <v>4309</v>
      </c>
      <c r="G325" s="1049"/>
      <c r="H325" s="1058" t="s">
        <v>345</v>
      </c>
      <c r="I325" s="1059" t="s">
        <v>4329</v>
      </c>
      <c r="J325" s="1058"/>
      <c r="K325" s="1059" t="s">
        <v>4624</v>
      </c>
      <c r="L325" s="1069">
        <f t="shared" si="98"/>
        <v>0</v>
      </c>
      <c r="M325" s="979">
        <f t="shared" si="99"/>
        <v>0</v>
      </c>
      <c r="N325" s="1724">
        <f t="shared" si="100"/>
        <v>0</v>
      </c>
      <c r="O325" s="979" t="str">
        <f>IF(ISERROR(VLOOKUP(L325,Anexa!D:K,5,FALSE))=TRUE,"",VLOOKUP(L325,Anexa!D:K,5,FALSE))</f>
        <v/>
      </c>
      <c r="P325" s="979" t="str">
        <f>IF(ISERROR(VLOOKUP(L325,Anexa!D:K,6,FALSE))=TRUE,"",VLOOKUP(L325,Anexa!D:K,6,FALSE))</f>
        <v/>
      </c>
      <c r="Q325" s="979" t="str">
        <f>IF(ISERROR(VLOOKUP(L325,Anexa!D:K,8,FALSE))=TRUE,"",VLOOKUP(L325,Anexa!D:K,8,FALSE))</f>
        <v/>
      </c>
      <c r="R325" s="979">
        <f t="shared" si="101"/>
        <v>0</v>
      </c>
      <c r="S325" s="979">
        <f t="shared" si="102"/>
        <v>0</v>
      </c>
      <c r="T325" s="979">
        <f t="shared" si="103"/>
        <v>0</v>
      </c>
      <c r="U325" s="979">
        <f t="shared" si="104"/>
        <v>0</v>
      </c>
      <c r="V325" s="979">
        <f t="shared" si="105"/>
        <v>0</v>
      </c>
      <c r="W325" s="979"/>
      <c r="X325" s="979"/>
      <c r="Y325" s="1060"/>
      <c r="Z325" s="1060" t="str">
        <f t="shared" si="106"/>
        <v xml:space="preserve">Cap.2 Pct.7: Pt. CAEN (Col.B) = comert sau servicii (Diviz. 45-96 fara Gr. 452, 454 si fara CAEN 7111, 7112), Prod. de imobiliz. corp. (Col.3) = 0, Stoc. prod. fin. (Col.4, 5) = 0 si Stoc. prod. neterm. (Col.8, 9) = 0. </v>
      </c>
      <c r="AA325" s="2205">
        <f t="shared" si="108"/>
        <v>1</v>
      </c>
      <c r="AB325" s="3036">
        <f t="shared" si="109"/>
        <v>52</v>
      </c>
      <c r="AT325" s="133" t="s">
        <v>155</v>
      </c>
      <c r="AU325" s="1416" t="s">
        <v>5414</v>
      </c>
      <c r="AV325" s="134">
        <v>2</v>
      </c>
      <c r="AW325" s="135">
        <v>8</v>
      </c>
      <c r="AX325" s="136">
        <v>38</v>
      </c>
      <c r="AY325" s="189"/>
      <c r="AZ325" s="189"/>
      <c r="BA325" s="205">
        <f>IF(Chestionar!M325="",0,Chestionar!M325)</f>
        <v>0</v>
      </c>
      <c r="BB325" s="205">
        <f>IF(Chestionar!N325="",0,Chestionar!N325)</f>
        <v>0</v>
      </c>
      <c r="BC325" s="205">
        <f>IF(Chestionar!O325="",0,Chestionar!O325)</f>
        <v>0</v>
      </c>
      <c r="BD325" s="205">
        <f>IF(Chestionar!P325="",0,Chestionar!P325)</f>
        <v>0</v>
      </c>
      <c r="BE325" s="158">
        <f>IF(Chestionar!Q325="",0,Chestionar!Q325)</f>
        <v>0</v>
      </c>
      <c r="BF325" s="113"/>
      <c r="BG325" s="113"/>
      <c r="BH325" s="113"/>
      <c r="BI325" s="113"/>
      <c r="BJ325" s="113"/>
      <c r="BK325" s="113"/>
      <c r="BL325" s="113"/>
      <c r="BM325" s="113"/>
      <c r="BN325" s="113"/>
      <c r="BO325" s="113"/>
      <c r="BP325" s="113"/>
      <c r="BQ325" s="113"/>
      <c r="BR325" s="113" t="s">
        <v>215</v>
      </c>
    </row>
    <row r="326" spans="1:70" x14ac:dyDescent="0.25">
      <c r="A326" s="1715">
        <f t="shared" si="91"/>
        <v>0</v>
      </c>
      <c r="B326" s="1715">
        <f t="shared" si="107"/>
        <v>10052019</v>
      </c>
      <c r="C326" s="1049">
        <v>52</v>
      </c>
      <c r="D326" s="1797" t="s">
        <v>447</v>
      </c>
      <c r="E326" s="1049">
        <v>19</v>
      </c>
      <c r="F326" s="1057" t="s">
        <v>4309</v>
      </c>
      <c r="G326" s="1049"/>
      <c r="H326" s="1058" t="s">
        <v>345</v>
      </c>
      <c r="I326" s="1059" t="s">
        <v>4330</v>
      </c>
      <c r="J326" s="1058"/>
      <c r="K326" s="1059" t="s">
        <v>4625</v>
      </c>
      <c r="L326" s="1069">
        <f t="shared" si="98"/>
        <v>0</v>
      </c>
      <c r="M326" s="979">
        <f t="shared" si="99"/>
        <v>0</v>
      </c>
      <c r="N326" s="1724">
        <f t="shared" si="100"/>
        <v>0</v>
      </c>
      <c r="O326" s="979" t="str">
        <f>IF(ISERROR(VLOOKUP(L326,Anexa!D:K,5,FALSE))=TRUE,"",VLOOKUP(L326,Anexa!D:K,5,FALSE))</f>
        <v/>
      </c>
      <c r="P326" s="979" t="str">
        <f>IF(ISERROR(VLOOKUP(L326,Anexa!D:K,6,FALSE))=TRUE,"",VLOOKUP(L326,Anexa!D:K,6,FALSE))</f>
        <v/>
      </c>
      <c r="Q326" s="979" t="str">
        <f>IF(ISERROR(VLOOKUP(L326,Anexa!D:K,8,FALSE))=TRUE,"",VLOOKUP(L326,Anexa!D:K,8,FALSE))</f>
        <v/>
      </c>
      <c r="R326" s="979">
        <f t="shared" si="101"/>
        <v>0</v>
      </c>
      <c r="S326" s="979">
        <f t="shared" si="102"/>
        <v>0</v>
      </c>
      <c r="T326" s="979">
        <f t="shared" si="103"/>
        <v>0</v>
      </c>
      <c r="U326" s="979">
        <f t="shared" si="104"/>
        <v>0</v>
      </c>
      <c r="V326" s="979">
        <f t="shared" si="105"/>
        <v>0</v>
      </c>
      <c r="W326" s="979"/>
      <c r="X326" s="979"/>
      <c r="Y326" s="1060"/>
      <c r="Z326" s="1060" t="str">
        <f t="shared" si="106"/>
        <v xml:space="preserve">Cap.2 Pct.7: Pt. CAEN (Col.B) = comert sau servicii (Diviz. 45-96 fara Gr. 452, 454 si fara CAEN 7111, 7112), Prod. de imobiliz. corp. (Col.3) = 0, Stoc. prod. fin. (Col.4, 5) = 0 si Stoc. prod. neterm. (Col.8, 9) = 0. </v>
      </c>
      <c r="AA326" s="2205">
        <f t="shared" si="108"/>
        <v>1</v>
      </c>
      <c r="AB326" s="3036">
        <f t="shared" si="109"/>
        <v>52</v>
      </c>
      <c r="AT326" s="133" t="s">
        <v>156</v>
      </c>
      <c r="AU326" s="1416" t="s">
        <v>5414</v>
      </c>
      <c r="AV326" s="134">
        <v>2</v>
      </c>
      <c r="AW326" s="135">
        <v>8</v>
      </c>
      <c r="AX326" s="136">
        <v>39</v>
      </c>
      <c r="AY326" s="189"/>
      <c r="AZ326" s="189"/>
      <c r="BA326" s="205">
        <f>IF(Chestionar!M326="",0,Chestionar!M326)</f>
        <v>0</v>
      </c>
      <c r="BB326" s="205">
        <f>IF(Chestionar!N326="",0,Chestionar!N326)</f>
        <v>0</v>
      </c>
      <c r="BC326" s="205">
        <f>IF(Chestionar!O326="",0,Chestionar!O326)</f>
        <v>0</v>
      </c>
      <c r="BD326" s="205">
        <f>IF(Chestionar!P326="",0,Chestionar!P326)</f>
        <v>0</v>
      </c>
      <c r="BE326" s="158">
        <f>IF(Chestionar!Q326="",0,Chestionar!Q326)</f>
        <v>0</v>
      </c>
      <c r="BF326" s="113"/>
      <c r="BG326" s="113"/>
      <c r="BH326" s="113"/>
      <c r="BI326" s="113"/>
      <c r="BJ326" s="113"/>
      <c r="BK326" s="113"/>
      <c r="BL326" s="113"/>
      <c r="BM326" s="113"/>
      <c r="BN326" s="113"/>
      <c r="BO326" s="113"/>
      <c r="BP326" s="113"/>
      <c r="BQ326" s="113"/>
      <c r="BR326" s="113" t="s">
        <v>215</v>
      </c>
    </row>
    <row r="327" spans="1:70" x14ac:dyDescent="0.25">
      <c r="A327" s="1715">
        <f t="shared" ref="A327:A390" si="110">IF(D327="DA",IF(ISERROR(N327),A326+1,IF(N327=1,A326+1,A326)),A326)</f>
        <v>0</v>
      </c>
      <c r="B327" s="1715">
        <f t="shared" si="107"/>
        <v>10052020</v>
      </c>
      <c r="C327" s="1049">
        <v>52</v>
      </c>
      <c r="D327" s="1797" t="s">
        <v>447</v>
      </c>
      <c r="E327" s="1049">
        <v>20</v>
      </c>
      <c r="F327" s="1057" t="s">
        <v>4309</v>
      </c>
      <c r="G327" s="1049"/>
      <c r="H327" s="1058" t="s">
        <v>345</v>
      </c>
      <c r="I327" s="1059" t="s">
        <v>4331</v>
      </c>
      <c r="J327" s="1058"/>
      <c r="K327" s="1059" t="s">
        <v>4626</v>
      </c>
      <c r="L327" s="1069">
        <f t="shared" si="98"/>
        <v>0</v>
      </c>
      <c r="M327" s="979">
        <f t="shared" si="99"/>
        <v>0</v>
      </c>
      <c r="N327" s="1724">
        <f t="shared" si="100"/>
        <v>0</v>
      </c>
      <c r="O327" s="979" t="str">
        <f>IF(ISERROR(VLOOKUP(L327,Anexa!D:K,5,FALSE))=TRUE,"",VLOOKUP(L327,Anexa!D:K,5,FALSE))</f>
        <v/>
      </c>
      <c r="P327" s="979" t="str">
        <f>IF(ISERROR(VLOOKUP(L327,Anexa!D:K,6,FALSE))=TRUE,"",VLOOKUP(L327,Anexa!D:K,6,FALSE))</f>
        <v/>
      </c>
      <c r="Q327" s="979" t="str">
        <f>IF(ISERROR(VLOOKUP(L327,Anexa!D:K,8,FALSE))=TRUE,"",VLOOKUP(L327,Anexa!D:K,8,FALSE))</f>
        <v/>
      </c>
      <c r="R327" s="979">
        <f t="shared" si="101"/>
        <v>0</v>
      </c>
      <c r="S327" s="979">
        <f t="shared" si="102"/>
        <v>0</v>
      </c>
      <c r="T327" s="979">
        <f t="shared" si="103"/>
        <v>0</v>
      </c>
      <c r="U327" s="979">
        <f t="shared" si="104"/>
        <v>0</v>
      </c>
      <c r="V327" s="979">
        <f t="shared" si="105"/>
        <v>0</v>
      </c>
      <c r="W327" s="979"/>
      <c r="X327" s="979"/>
      <c r="Y327" s="1060"/>
      <c r="Z327" s="1060" t="str">
        <f t="shared" si="106"/>
        <v xml:space="preserve">Cap.2 Pct.7: Pt. CAEN (Col.B) = comert sau servicii (Diviz. 45-96 fara Gr. 452, 454 si fara CAEN 7111, 7112), Prod. de imobiliz. corp. (Col.3) = 0, Stoc. prod. fin. (Col.4, 5) = 0 si Stoc. prod. neterm. (Col.8, 9) = 0. </v>
      </c>
      <c r="AA327" s="2205">
        <f t="shared" si="108"/>
        <v>1</v>
      </c>
      <c r="AB327" s="3036">
        <f t="shared" si="109"/>
        <v>52</v>
      </c>
      <c r="AT327" s="133" t="s">
        <v>157</v>
      </c>
      <c r="AU327" s="1416" t="s">
        <v>5414</v>
      </c>
      <c r="AV327" s="134">
        <v>2</v>
      </c>
      <c r="AW327" s="135">
        <v>8</v>
      </c>
      <c r="AX327" s="136">
        <v>40</v>
      </c>
      <c r="AY327" s="189"/>
      <c r="AZ327" s="189"/>
      <c r="BA327" s="205">
        <f>IF(Chestionar!M327="",0,Chestionar!M327)</f>
        <v>0</v>
      </c>
      <c r="BB327" s="205">
        <f>IF(Chestionar!N327="",0,Chestionar!N327)</f>
        <v>0</v>
      </c>
      <c r="BC327" s="205">
        <f>IF(Chestionar!O327="",0,Chestionar!O327)</f>
        <v>0</v>
      </c>
      <c r="BD327" s="205">
        <f>IF(Chestionar!P327="",0,Chestionar!P327)</f>
        <v>0</v>
      </c>
      <c r="BE327" s="158">
        <f>IF(Chestionar!Q327="",0,Chestionar!Q327)</f>
        <v>0</v>
      </c>
      <c r="BF327" s="113"/>
      <c r="BG327" s="113"/>
      <c r="BH327" s="113"/>
      <c r="BI327" s="113"/>
      <c r="BJ327" s="113"/>
      <c r="BK327" s="113"/>
      <c r="BL327" s="113"/>
      <c r="BM327" s="113"/>
      <c r="BN327" s="113"/>
      <c r="BO327" s="113"/>
      <c r="BP327" s="113"/>
      <c r="BQ327" s="113"/>
      <c r="BR327" s="113" t="s">
        <v>215</v>
      </c>
    </row>
    <row r="328" spans="1:70" x14ac:dyDescent="0.25">
      <c r="A328" s="1715">
        <f t="shared" si="110"/>
        <v>0</v>
      </c>
      <c r="B328" s="1715">
        <f t="shared" si="107"/>
        <v>10052021</v>
      </c>
      <c r="C328" s="1049">
        <v>52</v>
      </c>
      <c r="D328" s="1797" t="s">
        <v>447</v>
      </c>
      <c r="E328" s="1049">
        <v>21</v>
      </c>
      <c r="F328" s="1057" t="s">
        <v>4309</v>
      </c>
      <c r="G328" s="1049"/>
      <c r="H328" s="1058" t="s">
        <v>345</v>
      </c>
      <c r="I328" s="1059" t="s">
        <v>4332</v>
      </c>
      <c r="J328" s="1058"/>
      <c r="K328" s="1059" t="s">
        <v>4627</v>
      </c>
      <c r="L328" s="1069">
        <f t="shared" si="98"/>
        <v>0</v>
      </c>
      <c r="M328" s="979">
        <f t="shared" si="99"/>
        <v>0</v>
      </c>
      <c r="N328" s="1724">
        <f t="shared" si="100"/>
        <v>0</v>
      </c>
      <c r="O328" s="979" t="str">
        <f>IF(ISERROR(VLOOKUP(L328,Anexa!D:K,5,FALSE))=TRUE,"",VLOOKUP(L328,Anexa!D:K,5,FALSE))</f>
        <v/>
      </c>
      <c r="P328" s="979" t="str">
        <f>IF(ISERROR(VLOOKUP(L328,Anexa!D:K,6,FALSE))=TRUE,"",VLOOKUP(L328,Anexa!D:K,6,FALSE))</f>
        <v/>
      </c>
      <c r="Q328" s="979" t="str">
        <f>IF(ISERROR(VLOOKUP(L328,Anexa!D:K,8,FALSE))=TRUE,"",VLOOKUP(L328,Anexa!D:K,8,FALSE))</f>
        <v/>
      </c>
      <c r="R328" s="979">
        <f t="shared" si="101"/>
        <v>0</v>
      </c>
      <c r="S328" s="979">
        <f t="shared" si="102"/>
        <v>0</v>
      </c>
      <c r="T328" s="979">
        <f t="shared" si="103"/>
        <v>0</v>
      </c>
      <c r="U328" s="979">
        <f t="shared" si="104"/>
        <v>0</v>
      </c>
      <c r="V328" s="979">
        <f t="shared" si="105"/>
        <v>0</v>
      </c>
      <c r="W328" s="979"/>
      <c r="X328" s="979"/>
      <c r="Y328" s="1060"/>
      <c r="Z328" s="1060" t="str">
        <f t="shared" si="106"/>
        <v xml:space="preserve">Cap.2 Pct.7: Pt. CAEN (Col.B) = comert sau servicii (Diviz. 45-96 fara Gr. 452, 454 si fara CAEN 7111, 7112), Prod. de imobiliz. corp. (Col.3) = 0, Stoc. prod. fin. (Col.4, 5) = 0 si Stoc. prod. neterm. (Col.8, 9) = 0. </v>
      </c>
      <c r="AA328" s="2205">
        <f t="shared" si="108"/>
        <v>1</v>
      </c>
      <c r="AB328" s="3036">
        <f t="shared" si="109"/>
        <v>52</v>
      </c>
      <c r="AT328" s="133" t="s">
        <v>158</v>
      </c>
      <c r="AU328" s="1416" t="s">
        <v>5414</v>
      </c>
      <c r="AV328" s="134">
        <v>2</v>
      </c>
      <c r="AW328" s="135">
        <v>8</v>
      </c>
      <c r="AX328" s="136">
        <v>41</v>
      </c>
      <c r="AY328" s="189"/>
      <c r="AZ328" s="189"/>
      <c r="BA328" s="205">
        <f>IF(Chestionar!M328="",0,Chestionar!M328)</f>
        <v>0</v>
      </c>
      <c r="BB328" s="205">
        <f>IF(Chestionar!N328="",0,Chestionar!N328)</f>
        <v>0</v>
      </c>
      <c r="BC328" s="205">
        <f>IF(Chestionar!O328="",0,Chestionar!O328)</f>
        <v>0</v>
      </c>
      <c r="BD328" s="205">
        <f>IF(Chestionar!P328="",0,Chestionar!P328)</f>
        <v>0</v>
      </c>
      <c r="BE328" s="158">
        <f>IF(Chestionar!Q328="",0,Chestionar!Q328)</f>
        <v>0</v>
      </c>
      <c r="BF328" s="113"/>
      <c r="BG328" s="113"/>
      <c r="BH328" s="113"/>
      <c r="BI328" s="113"/>
      <c r="BJ328" s="113"/>
      <c r="BK328" s="113"/>
      <c r="BL328" s="113"/>
      <c r="BM328" s="113"/>
      <c r="BN328" s="113"/>
      <c r="BO328" s="113"/>
      <c r="BP328" s="113"/>
      <c r="BQ328" s="113"/>
      <c r="BR328" s="113" t="s">
        <v>215</v>
      </c>
    </row>
    <row r="329" spans="1:70" x14ac:dyDescent="0.25">
      <c r="A329" s="1715">
        <f t="shared" si="110"/>
        <v>0</v>
      </c>
      <c r="B329" s="1715">
        <f t="shared" si="107"/>
        <v>10052022</v>
      </c>
      <c r="C329" s="1049">
        <v>52</v>
      </c>
      <c r="D329" s="1797" t="s">
        <v>447</v>
      </c>
      <c r="E329" s="1049">
        <v>22</v>
      </c>
      <c r="F329" s="1057" t="s">
        <v>4309</v>
      </c>
      <c r="G329" s="1049"/>
      <c r="H329" s="1058" t="s">
        <v>345</v>
      </c>
      <c r="I329" s="1059" t="s">
        <v>4333</v>
      </c>
      <c r="J329" s="1058"/>
      <c r="K329" s="1059" t="s">
        <v>4628</v>
      </c>
      <c r="L329" s="1069">
        <f t="shared" si="98"/>
        <v>0</v>
      </c>
      <c r="M329" s="979">
        <f t="shared" si="99"/>
        <v>0</v>
      </c>
      <c r="N329" s="1724">
        <f t="shared" si="100"/>
        <v>0</v>
      </c>
      <c r="O329" s="979" t="str">
        <f>IF(ISERROR(VLOOKUP(L329,Anexa!D:K,5,FALSE))=TRUE,"",VLOOKUP(L329,Anexa!D:K,5,FALSE))</f>
        <v/>
      </c>
      <c r="P329" s="979" t="str">
        <f>IF(ISERROR(VLOOKUP(L329,Anexa!D:K,6,FALSE))=TRUE,"",VLOOKUP(L329,Anexa!D:K,6,FALSE))</f>
        <v/>
      </c>
      <c r="Q329" s="979" t="str">
        <f>IF(ISERROR(VLOOKUP(L329,Anexa!D:K,8,FALSE))=TRUE,"",VLOOKUP(L329,Anexa!D:K,8,FALSE))</f>
        <v/>
      </c>
      <c r="R329" s="979">
        <f t="shared" si="101"/>
        <v>0</v>
      </c>
      <c r="S329" s="979">
        <f t="shared" si="102"/>
        <v>0</v>
      </c>
      <c r="T329" s="979">
        <f t="shared" si="103"/>
        <v>0</v>
      </c>
      <c r="U329" s="979">
        <f t="shared" si="104"/>
        <v>0</v>
      </c>
      <c r="V329" s="979">
        <f t="shared" si="105"/>
        <v>0</v>
      </c>
      <c r="W329" s="979"/>
      <c r="X329" s="979"/>
      <c r="Y329" s="1060"/>
      <c r="Z329" s="1060" t="str">
        <f t="shared" si="106"/>
        <v xml:space="preserve">Cap.2 Pct.7: Pt. CAEN (Col.B) = comert sau servicii (Diviz. 45-96 fara Gr. 452, 454 si fara CAEN 7111, 7112), Prod. de imobiliz. corp. (Col.3) = 0, Stoc. prod. fin. (Col.4, 5) = 0 si Stoc. prod. neterm. (Col.8, 9) = 0. </v>
      </c>
      <c r="AA329" s="2205">
        <f t="shared" si="108"/>
        <v>1</v>
      </c>
      <c r="AB329" s="3036">
        <f t="shared" si="109"/>
        <v>52</v>
      </c>
      <c r="AT329" s="133" t="s">
        <v>159</v>
      </c>
      <c r="AU329" s="1416" t="s">
        <v>5414</v>
      </c>
      <c r="AV329" s="134">
        <v>2</v>
      </c>
      <c r="AW329" s="135">
        <v>8</v>
      </c>
      <c r="AX329" s="136">
        <v>42</v>
      </c>
      <c r="AY329" s="189"/>
      <c r="AZ329" s="189"/>
      <c r="BA329" s="205">
        <f>IF(Chestionar!M329="",0,Chestionar!M329)</f>
        <v>0</v>
      </c>
      <c r="BB329" s="205">
        <f>IF(Chestionar!N329="",0,Chestionar!N329)</f>
        <v>0</v>
      </c>
      <c r="BC329" s="205">
        <f>IF(Chestionar!O329="",0,Chestionar!O329)</f>
        <v>0</v>
      </c>
      <c r="BD329" s="205">
        <f>IF(Chestionar!P329="",0,Chestionar!P329)</f>
        <v>0</v>
      </c>
      <c r="BE329" s="158">
        <f>IF(Chestionar!Q329="",0,Chestionar!Q329)</f>
        <v>0</v>
      </c>
      <c r="BF329" s="113"/>
      <c r="BG329" s="113"/>
      <c r="BH329" s="113"/>
      <c r="BI329" s="113"/>
      <c r="BJ329" s="113"/>
      <c r="BK329" s="113"/>
      <c r="BL329" s="113"/>
      <c r="BM329" s="113"/>
      <c r="BN329" s="113"/>
      <c r="BO329" s="113"/>
      <c r="BP329" s="113"/>
      <c r="BQ329" s="113"/>
      <c r="BR329" s="113" t="s">
        <v>215</v>
      </c>
    </row>
    <row r="330" spans="1:70" x14ac:dyDescent="0.25">
      <c r="A330" s="1715">
        <f t="shared" si="110"/>
        <v>0</v>
      </c>
      <c r="B330" s="1715">
        <f t="shared" si="107"/>
        <v>10052023</v>
      </c>
      <c r="C330" s="1049">
        <v>52</v>
      </c>
      <c r="D330" s="1797" t="s">
        <v>447</v>
      </c>
      <c r="E330" s="1049">
        <v>23</v>
      </c>
      <c r="F330" s="1057" t="s">
        <v>4309</v>
      </c>
      <c r="G330" s="1049"/>
      <c r="H330" s="1058" t="s">
        <v>345</v>
      </c>
      <c r="I330" s="1059" t="s">
        <v>4334</v>
      </c>
      <c r="J330" s="1058"/>
      <c r="K330" s="1059" t="s">
        <v>4629</v>
      </c>
      <c r="L330" s="1069">
        <f t="shared" si="98"/>
        <v>0</v>
      </c>
      <c r="M330" s="979">
        <f t="shared" si="99"/>
        <v>0</v>
      </c>
      <c r="N330" s="1724">
        <f t="shared" si="100"/>
        <v>0</v>
      </c>
      <c r="O330" s="979" t="str">
        <f>IF(ISERROR(VLOOKUP(L330,Anexa!D:K,5,FALSE))=TRUE,"",VLOOKUP(L330,Anexa!D:K,5,FALSE))</f>
        <v/>
      </c>
      <c r="P330" s="979" t="str">
        <f>IF(ISERROR(VLOOKUP(L330,Anexa!D:K,6,FALSE))=TRUE,"",VLOOKUP(L330,Anexa!D:K,6,FALSE))</f>
        <v/>
      </c>
      <c r="Q330" s="979" t="str">
        <f>IF(ISERROR(VLOOKUP(L330,Anexa!D:K,8,FALSE))=TRUE,"",VLOOKUP(L330,Anexa!D:K,8,FALSE))</f>
        <v/>
      </c>
      <c r="R330" s="979">
        <f t="shared" si="101"/>
        <v>0</v>
      </c>
      <c r="S330" s="979">
        <f t="shared" si="102"/>
        <v>0</v>
      </c>
      <c r="T330" s="979">
        <f t="shared" si="103"/>
        <v>0</v>
      </c>
      <c r="U330" s="979">
        <f t="shared" si="104"/>
        <v>0</v>
      </c>
      <c r="V330" s="979">
        <f t="shared" si="105"/>
        <v>0</v>
      </c>
      <c r="W330" s="979"/>
      <c r="X330" s="979"/>
      <c r="Y330" s="1060"/>
      <c r="Z330" s="1060" t="str">
        <f t="shared" si="106"/>
        <v xml:space="preserve">Cap.2 Pct.7: Pt. CAEN (Col.B) = comert sau servicii (Diviz. 45-96 fara Gr. 452, 454 si fara CAEN 7111, 7112), Prod. de imobiliz. corp. (Col.3) = 0, Stoc. prod. fin. (Col.4, 5) = 0 si Stoc. prod. neterm. (Col.8, 9) = 0. </v>
      </c>
      <c r="AA330" s="2205">
        <f t="shared" si="108"/>
        <v>1</v>
      </c>
      <c r="AB330" s="3036">
        <f t="shared" si="109"/>
        <v>52</v>
      </c>
      <c r="AT330" s="133" t="s">
        <v>179</v>
      </c>
      <c r="AU330" s="1416" t="s">
        <v>5414</v>
      </c>
      <c r="AV330" s="134">
        <v>2</v>
      </c>
      <c r="AW330" s="135">
        <v>8</v>
      </c>
      <c r="AX330" s="136">
        <v>43</v>
      </c>
      <c r="AY330" s="189"/>
      <c r="AZ330" s="189"/>
      <c r="BA330" s="205">
        <f>IF(Chestionar!M330="",0,Chestionar!M330)</f>
        <v>0</v>
      </c>
      <c r="BB330" s="205">
        <f>IF(Chestionar!N330="",0,Chestionar!N330)</f>
        <v>0</v>
      </c>
      <c r="BC330" s="205">
        <f>IF(Chestionar!O330="",0,Chestionar!O330)</f>
        <v>0</v>
      </c>
      <c r="BD330" s="205">
        <f>IF(Chestionar!P330="",0,Chestionar!P330)</f>
        <v>0</v>
      </c>
      <c r="BE330" s="158">
        <f>IF(Chestionar!Q330="",0,Chestionar!Q330)</f>
        <v>0</v>
      </c>
      <c r="BF330" s="113"/>
      <c r="BG330" s="113"/>
      <c r="BH330" s="113"/>
      <c r="BI330" s="113"/>
      <c r="BJ330" s="113"/>
      <c r="BK330" s="113"/>
      <c r="BL330" s="113"/>
      <c r="BM330" s="113"/>
      <c r="BN330" s="113"/>
      <c r="BO330" s="113"/>
      <c r="BP330" s="113"/>
      <c r="BQ330" s="113"/>
      <c r="BR330" s="113" t="s">
        <v>215</v>
      </c>
    </row>
    <row r="331" spans="1:70" x14ac:dyDescent="0.25">
      <c r="A331" s="1715">
        <f t="shared" si="110"/>
        <v>0</v>
      </c>
      <c r="B331" s="1715">
        <f t="shared" si="107"/>
        <v>10052024</v>
      </c>
      <c r="C331" s="1049">
        <v>52</v>
      </c>
      <c r="D331" s="1797" t="s">
        <v>447</v>
      </c>
      <c r="E331" s="1049">
        <v>24</v>
      </c>
      <c r="F331" s="1057" t="s">
        <v>4309</v>
      </c>
      <c r="G331" s="1049"/>
      <c r="H331" s="1058" t="s">
        <v>345</v>
      </c>
      <c r="I331" s="1059" t="s">
        <v>4335</v>
      </c>
      <c r="J331" s="1058"/>
      <c r="K331" s="1059" t="s">
        <v>4630</v>
      </c>
      <c r="L331" s="1069">
        <f t="shared" si="98"/>
        <v>0</v>
      </c>
      <c r="M331" s="979">
        <f t="shared" si="99"/>
        <v>0</v>
      </c>
      <c r="N331" s="1724">
        <f t="shared" si="100"/>
        <v>0</v>
      </c>
      <c r="O331" s="979" t="str">
        <f>IF(ISERROR(VLOOKUP(L331,Anexa!D:K,5,FALSE))=TRUE,"",VLOOKUP(L331,Anexa!D:K,5,FALSE))</f>
        <v/>
      </c>
      <c r="P331" s="979" t="str">
        <f>IF(ISERROR(VLOOKUP(L331,Anexa!D:K,6,FALSE))=TRUE,"",VLOOKUP(L331,Anexa!D:K,6,FALSE))</f>
        <v/>
      </c>
      <c r="Q331" s="979" t="str">
        <f>IF(ISERROR(VLOOKUP(L331,Anexa!D:K,8,FALSE))=TRUE,"",VLOOKUP(L331,Anexa!D:K,8,FALSE))</f>
        <v/>
      </c>
      <c r="R331" s="979">
        <f t="shared" si="101"/>
        <v>0</v>
      </c>
      <c r="S331" s="979">
        <f t="shared" si="102"/>
        <v>0</v>
      </c>
      <c r="T331" s="979">
        <f t="shared" si="103"/>
        <v>0</v>
      </c>
      <c r="U331" s="979">
        <f t="shared" si="104"/>
        <v>0</v>
      </c>
      <c r="V331" s="979">
        <f t="shared" si="105"/>
        <v>0</v>
      </c>
      <c r="W331" s="979"/>
      <c r="X331" s="979"/>
      <c r="Y331" s="1060"/>
      <c r="Z331" s="1060" t="str">
        <f t="shared" si="106"/>
        <v xml:space="preserve">Cap.2 Pct.7: Pt. CAEN (Col.B) = comert sau servicii (Diviz. 45-96 fara Gr. 452, 454 si fara CAEN 7111, 7112), Prod. de imobiliz. corp. (Col.3) = 0, Stoc. prod. fin. (Col.4, 5) = 0 si Stoc. prod. neterm. (Col.8, 9) = 0. </v>
      </c>
      <c r="AA331" s="2205">
        <f t="shared" si="108"/>
        <v>1</v>
      </c>
      <c r="AB331" s="3036">
        <f t="shared" si="109"/>
        <v>52</v>
      </c>
      <c r="AT331" s="133" t="s">
        <v>180</v>
      </c>
      <c r="AU331" s="1416" t="s">
        <v>5414</v>
      </c>
      <c r="AV331" s="134">
        <v>2</v>
      </c>
      <c r="AW331" s="135">
        <v>8</v>
      </c>
      <c r="AX331" s="136">
        <v>44</v>
      </c>
      <c r="AY331" s="189"/>
      <c r="AZ331" s="189"/>
      <c r="BA331" s="205">
        <f>IF(Chestionar!M331="",0,Chestionar!M331)</f>
        <v>0</v>
      </c>
      <c r="BB331" s="205">
        <f>IF(Chestionar!N331="",0,Chestionar!N331)</f>
        <v>0</v>
      </c>
      <c r="BC331" s="205">
        <f>IF(Chestionar!O331="",0,Chestionar!O331)</f>
        <v>0</v>
      </c>
      <c r="BD331" s="205">
        <f>IF(Chestionar!P331="",0,Chestionar!P331)</f>
        <v>0</v>
      </c>
      <c r="BE331" s="158">
        <f>IF(Chestionar!Q331="",0,Chestionar!Q331)</f>
        <v>0</v>
      </c>
      <c r="BF331" s="113"/>
      <c r="BG331" s="113"/>
      <c r="BH331" s="113"/>
      <c r="BI331" s="113"/>
      <c r="BJ331" s="113"/>
      <c r="BK331" s="113"/>
      <c r="BL331" s="113"/>
      <c r="BM331" s="113"/>
      <c r="BN331" s="113"/>
      <c r="BO331" s="113"/>
      <c r="BP331" s="113"/>
      <c r="BQ331" s="113"/>
      <c r="BR331" s="113" t="s">
        <v>215</v>
      </c>
    </row>
    <row r="332" spans="1:70" x14ac:dyDescent="0.25">
      <c r="A332" s="1715">
        <f t="shared" si="110"/>
        <v>0</v>
      </c>
      <c r="B332" s="1715">
        <f t="shared" si="107"/>
        <v>10052025</v>
      </c>
      <c r="C332" s="1049">
        <v>52</v>
      </c>
      <c r="D332" s="1797" t="s">
        <v>447</v>
      </c>
      <c r="E332" s="1049">
        <v>25</v>
      </c>
      <c r="F332" s="1057" t="s">
        <v>4309</v>
      </c>
      <c r="G332" s="1049"/>
      <c r="H332" s="1058" t="s">
        <v>345</v>
      </c>
      <c r="I332" s="1059" t="s">
        <v>4336</v>
      </c>
      <c r="J332" s="1058"/>
      <c r="K332" s="1059" t="s">
        <v>4631</v>
      </c>
      <c r="L332" s="1069">
        <f t="shared" si="98"/>
        <v>0</v>
      </c>
      <c r="M332" s="979">
        <f t="shared" si="99"/>
        <v>0</v>
      </c>
      <c r="N332" s="1724">
        <f t="shared" si="100"/>
        <v>0</v>
      </c>
      <c r="O332" s="979" t="str">
        <f>IF(ISERROR(VLOOKUP(L332,Anexa!D:K,5,FALSE))=TRUE,"",VLOOKUP(L332,Anexa!D:K,5,FALSE))</f>
        <v/>
      </c>
      <c r="P332" s="979" t="str">
        <f>IF(ISERROR(VLOOKUP(L332,Anexa!D:K,6,FALSE))=TRUE,"",VLOOKUP(L332,Anexa!D:K,6,FALSE))</f>
        <v/>
      </c>
      <c r="Q332" s="979" t="str">
        <f>IF(ISERROR(VLOOKUP(L332,Anexa!D:K,8,FALSE))=TRUE,"",VLOOKUP(L332,Anexa!D:K,8,FALSE))</f>
        <v/>
      </c>
      <c r="R332" s="979">
        <f t="shared" si="101"/>
        <v>0</v>
      </c>
      <c r="S332" s="979">
        <f t="shared" si="102"/>
        <v>0</v>
      </c>
      <c r="T332" s="979">
        <f t="shared" si="103"/>
        <v>0</v>
      </c>
      <c r="U332" s="979">
        <f t="shared" si="104"/>
        <v>0</v>
      </c>
      <c r="V332" s="979">
        <f t="shared" si="105"/>
        <v>0</v>
      </c>
      <c r="W332" s="979"/>
      <c r="X332" s="979"/>
      <c r="Y332" s="1060"/>
      <c r="Z332" s="1060" t="str">
        <f t="shared" si="106"/>
        <v xml:space="preserve">Cap.2 Pct.7: Pt. CAEN (Col.B) = comert sau servicii (Diviz. 45-96 fara Gr. 452, 454 si fara CAEN 7111, 7112), Prod. de imobiliz. corp. (Col.3) = 0, Stoc. prod. fin. (Col.4, 5) = 0 si Stoc. prod. neterm. (Col.8, 9) = 0. </v>
      </c>
      <c r="AA332" s="2205">
        <f t="shared" si="108"/>
        <v>1</v>
      </c>
      <c r="AB332" s="3036">
        <f t="shared" si="109"/>
        <v>52</v>
      </c>
      <c r="AT332" s="133" t="s">
        <v>162</v>
      </c>
      <c r="AU332" s="1416" t="s">
        <v>5414</v>
      </c>
      <c r="AV332" s="134">
        <v>2</v>
      </c>
      <c r="AW332" s="135">
        <v>8</v>
      </c>
      <c r="AX332" s="136">
        <v>45</v>
      </c>
      <c r="AY332" s="189"/>
      <c r="AZ332" s="189"/>
      <c r="BA332" s="205">
        <f>IF(Chestionar!M332="",0,Chestionar!M332)</f>
        <v>0</v>
      </c>
      <c r="BB332" s="205">
        <f>IF(Chestionar!N332="",0,Chestionar!N332)</f>
        <v>0</v>
      </c>
      <c r="BC332" s="205">
        <f>IF(Chestionar!O332="",0,Chestionar!O332)</f>
        <v>0</v>
      </c>
      <c r="BD332" s="205">
        <f>IF(Chestionar!P332="",0,Chestionar!P332)</f>
        <v>0</v>
      </c>
      <c r="BE332" s="158">
        <f>IF(Chestionar!Q332="",0,Chestionar!Q332)</f>
        <v>0</v>
      </c>
      <c r="BF332" s="113"/>
      <c r="BG332" s="113"/>
      <c r="BH332" s="113"/>
      <c r="BI332" s="113"/>
      <c r="BJ332" s="113"/>
      <c r="BK332" s="113"/>
      <c r="BL332" s="113"/>
      <c r="BM332" s="113"/>
      <c r="BN332" s="113"/>
      <c r="BO332" s="113"/>
      <c r="BP332" s="113"/>
      <c r="BQ332" s="113"/>
      <c r="BR332" s="113" t="s">
        <v>215</v>
      </c>
    </row>
    <row r="333" spans="1:70" x14ac:dyDescent="0.25">
      <c r="A333" s="1715">
        <f t="shared" si="110"/>
        <v>0</v>
      </c>
      <c r="B333" s="1715">
        <f t="shared" si="107"/>
        <v>10052026</v>
      </c>
      <c r="C333" s="1049">
        <v>52</v>
      </c>
      <c r="D333" s="1797" t="s">
        <v>447</v>
      </c>
      <c r="E333" s="1049">
        <v>26</v>
      </c>
      <c r="F333" s="1057" t="s">
        <v>4309</v>
      </c>
      <c r="G333" s="1049"/>
      <c r="H333" s="1058" t="s">
        <v>345</v>
      </c>
      <c r="I333" s="1059" t="s">
        <v>4337</v>
      </c>
      <c r="J333" s="1058"/>
      <c r="K333" s="1059" t="s">
        <v>4632</v>
      </c>
      <c r="L333" s="1069">
        <f t="shared" si="98"/>
        <v>0</v>
      </c>
      <c r="M333" s="979">
        <f t="shared" si="99"/>
        <v>0</v>
      </c>
      <c r="N333" s="1724">
        <f t="shared" si="100"/>
        <v>0</v>
      </c>
      <c r="O333" s="979" t="str">
        <f>IF(ISERROR(VLOOKUP(L333,Anexa!D:K,5,FALSE))=TRUE,"",VLOOKUP(L333,Anexa!D:K,5,FALSE))</f>
        <v/>
      </c>
      <c r="P333" s="979" t="str">
        <f>IF(ISERROR(VLOOKUP(L333,Anexa!D:K,6,FALSE))=TRUE,"",VLOOKUP(L333,Anexa!D:K,6,FALSE))</f>
        <v/>
      </c>
      <c r="Q333" s="979" t="str">
        <f>IF(ISERROR(VLOOKUP(L333,Anexa!D:K,8,FALSE))=TRUE,"",VLOOKUP(L333,Anexa!D:K,8,FALSE))</f>
        <v/>
      </c>
      <c r="R333" s="979">
        <f t="shared" si="101"/>
        <v>0</v>
      </c>
      <c r="S333" s="979">
        <f t="shared" si="102"/>
        <v>0</v>
      </c>
      <c r="T333" s="979">
        <f t="shared" si="103"/>
        <v>0</v>
      </c>
      <c r="U333" s="979">
        <f t="shared" si="104"/>
        <v>0</v>
      </c>
      <c r="V333" s="979">
        <f t="shared" si="105"/>
        <v>0</v>
      </c>
      <c r="W333" s="979"/>
      <c r="X333" s="979"/>
      <c r="Y333" s="1060"/>
      <c r="Z333" s="1060" t="str">
        <f t="shared" si="106"/>
        <v xml:space="preserve">Cap.2 Pct.7: Pt. CAEN (Col.B) = comert sau servicii (Diviz. 45-96 fara Gr. 452, 454 si fara CAEN 7111, 7112), Prod. de imobiliz. corp. (Col.3) = 0, Stoc. prod. fin. (Col.4, 5) = 0 si Stoc. prod. neterm. (Col.8, 9) = 0. </v>
      </c>
      <c r="AA333" s="2205">
        <f t="shared" si="108"/>
        <v>1</v>
      </c>
      <c r="AB333" s="3036">
        <f t="shared" si="109"/>
        <v>52</v>
      </c>
      <c r="AT333" s="133" t="s">
        <v>181</v>
      </c>
      <c r="AU333" s="1416" t="s">
        <v>5414</v>
      </c>
      <c r="AV333" s="134">
        <v>2</v>
      </c>
      <c r="AW333" s="135">
        <v>8</v>
      </c>
      <c r="AX333" s="136">
        <v>46</v>
      </c>
      <c r="AY333" s="189"/>
      <c r="AZ333" s="189"/>
      <c r="BA333" s="205">
        <f>IF(Chestionar!M333="",0,Chestionar!M333)</f>
        <v>0</v>
      </c>
      <c r="BB333" s="205">
        <f>IF(Chestionar!N333="",0,Chestionar!N333)</f>
        <v>0</v>
      </c>
      <c r="BC333" s="205">
        <f>IF(Chestionar!O333="",0,Chestionar!O333)</f>
        <v>0</v>
      </c>
      <c r="BD333" s="205">
        <f>IF(Chestionar!P333="",0,Chestionar!P333)</f>
        <v>0</v>
      </c>
      <c r="BE333" s="158">
        <f>IF(Chestionar!Q333="",0,Chestionar!Q333)</f>
        <v>0</v>
      </c>
      <c r="BF333" s="113"/>
      <c r="BG333" s="113"/>
      <c r="BH333" s="113"/>
      <c r="BI333" s="113"/>
      <c r="BJ333" s="113"/>
      <c r="BK333" s="113"/>
      <c r="BL333" s="113"/>
      <c r="BM333" s="113"/>
      <c r="BN333" s="113"/>
      <c r="BO333" s="113"/>
      <c r="BP333" s="113"/>
      <c r="BQ333" s="113"/>
      <c r="BR333" s="113" t="s">
        <v>215</v>
      </c>
    </row>
    <row r="334" spans="1:70" x14ac:dyDescent="0.25">
      <c r="A334" s="1715">
        <f t="shared" si="110"/>
        <v>0</v>
      </c>
      <c r="B334" s="1715">
        <f t="shared" si="107"/>
        <v>10052027</v>
      </c>
      <c r="C334" s="1049">
        <v>52</v>
      </c>
      <c r="D334" s="1797" t="s">
        <v>447</v>
      </c>
      <c r="E334" s="1049">
        <v>27</v>
      </c>
      <c r="F334" s="1057" t="s">
        <v>4309</v>
      </c>
      <c r="G334" s="1049"/>
      <c r="H334" s="1058" t="s">
        <v>345</v>
      </c>
      <c r="I334" s="1059" t="s">
        <v>4338</v>
      </c>
      <c r="J334" s="1058"/>
      <c r="K334" s="1059" t="s">
        <v>4633</v>
      </c>
      <c r="L334" s="1069">
        <f t="shared" si="98"/>
        <v>0</v>
      </c>
      <c r="M334" s="979">
        <f t="shared" si="99"/>
        <v>0</v>
      </c>
      <c r="N334" s="1724">
        <f t="shared" si="100"/>
        <v>0</v>
      </c>
      <c r="O334" s="979" t="str">
        <f>IF(ISERROR(VLOOKUP(L334,Anexa!D:K,5,FALSE))=TRUE,"",VLOOKUP(L334,Anexa!D:K,5,FALSE))</f>
        <v/>
      </c>
      <c r="P334" s="979" t="str">
        <f>IF(ISERROR(VLOOKUP(L334,Anexa!D:K,6,FALSE))=TRUE,"",VLOOKUP(L334,Anexa!D:K,6,FALSE))</f>
        <v/>
      </c>
      <c r="Q334" s="979" t="str">
        <f>IF(ISERROR(VLOOKUP(L334,Anexa!D:K,8,FALSE))=TRUE,"",VLOOKUP(L334,Anexa!D:K,8,FALSE))</f>
        <v/>
      </c>
      <c r="R334" s="979">
        <f t="shared" si="101"/>
        <v>0</v>
      </c>
      <c r="S334" s="979">
        <f t="shared" si="102"/>
        <v>0</v>
      </c>
      <c r="T334" s="979">
        <f t="shared" si="103"/>
        <v>0</v>
      </c>
      <c r="U334" s="979">
        <f t="shared" si="104"/>
        <v>0</v>
      </c>
      <c r="V334" s="979">
        <f t="shared" si="105"/>
        <v>0</v>
      </c>
      <c r="W334" s="979"/>
      <c r="X334" s="979"/>
      <c r="Y334" s="1060"/>
      <c r="Z334" s="1060" t="str">
        <f t="shared" si="106"/>
        <v xml:space="preserve">Cap.2 Pct.7: Pt. CAEN (Col.B) = comert sau servicii (Diviz. 45-96 fara Gr. 452, 454 si fara CAEN 7111, 7112), Prod. de imobiliz. corp. (Col.3) = 0, Stoc. prod. fin. (Col.4, 5) = 0 si Stoc. prod. neterm. (Col.8, 9) = 0. </v>
      </c>
      <c r="AA334" s="2205">
        <f t="shared" si="108"/>
        <v>1</v>
      </c>
      <c r="AB334" s="3036">
        <f t="shared" si="109"/>
        <v>52</v>
      </c>
      <c r="AT334" s="133" t="s">
        <v>164</v>
      </c>
      <c r="AU334" s="1416" t="s">
        <v>5414</v>
      </c>
      <c r="AV334" s="134">
        <v>2</v>
      </c>
      <c r="AW334" s="135">
        <v>8</v>
      </c>
      <c r="AX334" s="136">
        <v>47</v>
      </c>
      <c r="AY334" s="189"/>
      <c r="AZ334" s="189"/>
      <c r="BA334" s="205">
        <f>IF(Chestionar!M334="",0,Chestionar!M334)</f>
        <v>0</v>
      </c>
      <c r="BB334" s="205">
        <f>IF(Chestionar!N334="",0,Chestionar!N334)</f>
        <v>0</v>
      </c>
      <c r="BC334" s="205">
        <f>IF(Chestionar!O334="",0,Chestionar!O334)</f>
        <v>0</v>
      </c>
      <c r="BD334" s="205">
        <f>IF(Chestionar!P334="",0,Chestionar!P334)</f>
        <v>0</v>
      </c>
      <c r="BE334" s="158">
        <f>IF(Chestionar!Q334="",0,Chestionar!Q334)</f>
        <v>0</v>
      </c>
      <c r="BF334" s="113"/>
      <c r="BG334" s="113"/>
      <c r="BH334" s="113"/>
      <c r="BI334" s="113"/>
      <c r="BJ334" s="113"/>
      <c r="BK334" s="113"/>
      <c r="BL334" s="113"/>
      <c r="BM334" s="113"/>
      <c r="BN334" s="113"/>
      <c r="BO334" s="113"/>
      <c r="BP334" s="113"/>
      <c r="BQ334" s="113"/>
      <c r="BR334" s="113" t="s">
        <v>215</v>
      </c>
    </row>
    <row r="335" spans="1:70" x14ac:dyDescent="0.25">
      <c r="A335" s="1715">
        <f t="shared" si="110"/>
        <v>0</v>
      </c>
      <c r="B335" s="1715">
        <f t="shared" si="107"/>
        <v>10052028</v>
      </c>
      <c r="C335" s="1049">
        <v>52</v>
      </c>
      <c r="D335" s="1797" t="s">
        <v>447</v>
      </c>
      <c r="E335" s="1049">
        <v>28</v>
      </c>
      <c r="F335" s="1057" t="s">
        <v>4309</v>
      </c>
      <c r="G335" s="1049"/>
      <c r="H335" s="1058" t="s">
        <v>345</v>
      </c>
      <c r="I335" s="1059" t="s">
        <v>4339</v>
      </c>
      <c r="J335" s="1058"/>
      <c r="K335" s="1059" t="s">
        <v>4634</v>
      </c>
      <c r="L335" s="1069">
        <f t="shared" si="98"/>
        <v>0</v>
      </c>
      <c r="M335" s="979">
        <f t="shared" si="99"/>
        <v>0</v>
      </c>
      <c r="N335" s="1724">
        <f t="shared" si="100"/>
        <v>0</v>
      </c>
      <c r="O335" s="979" t="str">
        <f>IF(ISERROR(VLOOKUP(L335,Anexa!D:K,5,FALSE))=TRUE,"",VLOOKUP(L335,Anexa!D:K,5,FALSE))</f>
        <v/>
      </c>
      <c r="P335" s="979" t="str">
        <f>IF(ISERROR(VLOOKUP(L335,Anexa!D:K,6,FALSE))=TRUE,"",VLOOKUP(L335,Anexa!D:K,6,FALSE))</f>
        <v/>
      </c>
      <c r="Q335" s="979" t="str">
        <f>IF(ISERROR(VLOOKUP(L335,Anexa!D:K,8,FALSE))=TRUE,"",VLOOKUP(L335,Anexa!D:K,8,FALSE))</f>
        <v/>
      </c>
      <c r="R335" s="979">
        <f t="shared" si="101"/>
        <v>0</v>
      </c>
      <c r="S335" s="979">
        <f t="shared" si="102"/>
        <v>0</v>
      </c>
      <c r="T335" s="979">
        <f t="shared" si="103"/>
        <v>0</v>
      </c>
      <c r="U335" s="979">
        <f t="shared" si="104"/>
        <v>0</v>
      </c>
      <c r="V335" s="979">
        <f t="shared" si="105"/>
        <v>0</v>
      </c>
      <c r="W335" s="979"/>
      <c r="X335" s="979"/>
      <c r="Y335" s="1060"/>
      <c r="Z335" s="1060" t="str">
        <f t="shared" si="106"/>
        <v xml:space="preserve">Cap.2 Pct.7: Pt. CAEN (Col.B) = comert sau servicii (Diviz. 45-96 fara Gr. 452, 454 si fara CAEN 7111, 7112), Prod. de imobiliz. corp. (Col.3) = 0, Stoc. prod. fin. (Col.4, 5) = 0 si Stoc. prod. neterm. (Col.8, 9) = 0. </v>
      </c>
      <c r="AA335" s="2205">
        <f t="shared" si="108"/>
        <v>1</v>
      </c>
      <c r="AB335" s="3036">
        <f t="shared" si="109"/>
        <v>52</v>
      </c>
      <c r="AT335" s="133" t="s">
        <v>165</v>
      </c>
      <c r="AU335" s="1416" t="s">
        <v>5414</v>
      </c>
      <c r="AV335" s="134">
        <v>2</v>
      </c>
      <c r="AW335" s="135">
        <v>8</v>
      </c>
      <c r="AX335" s="136">
        <v>48</v>
      </c>
      <c r="AY335" s="189"/>
      <c r="AZ335" s="189"/>
      <c r="BA335" s="205">
        <f>IF(Chestionar!M335="",0,Chestionar!M335)</f>
        <v>0</v>
      </c>
      <c r="BB335" s="205">
        <f>IF(Chestionar!N335="",0,Chestionar!N335)</f>
        <v>0</v>
      </c>
      <c r="BC335" s="205">
        <f>IF(Chestionar!O335="",0,Chestionar!O335)</f>
        <v>0</v>
      </c>
      <c r="BD335" s="205">
        <f>IF(Chestionar!P335="",0,Chestionar!P335)</f>
        <v>0</v>
      </c>
      <c r="BE335" s="158">
        <f>IF(Chestionar!Q335="",0,Chestionar!Q335)</f>
        <v>0</v>
      </c>
      <c r="BF335" s="113"/>
      <c r="BG335" s="113"/>
      <c r="BH335" s="113"/>
      <c r="BI335" s="113"/>
      <c r="BJ335" s="113"/>
      <c r="BK335" s="113"/>
      <c r="BL335" s="113"/>
      <c r="BM335" s="113"/>
      <c r="BN335" s="113"/>
      <c r="BO335" s="113"/>
      <c r="BP335" s="113"/>
      <c r="BQ335" s="113"/>
      <c r="BR335" s="113" t="s">
        <v>215</v>
      </c>
    </row>
    <row r="336" spans="1:70" x14ac:dyDescent="0.25">
      <c r="A336" s="1715">
        <f t="shared" si="110"/>
        <v>0</v>
      </c>
      <c r="B336" s="1715">
        <f t="shared" si="107"/>
        <v>10052029</v>
      </c>
      <c r="C336" s="1049">
        <v>52</v>
      </c>
      <c r="D336" s="1797" t="s">
        <v>447</v>
      </c>
      <c r="E336" s="1049">
        <v>29</v>
      </c>
      <c r="F336" s="1057" t="s">
        <v>4309</v>
      </c>
      <c r="G336" s="1049"/>
      <c r="H336" s="1058" t="s">
        <v>345</v>
      </c>
      <c r="I336" s="1059" t="s">
        <v>4340</v>
      </c>
      <c r="J336" s="1058"/>
      <c r="K336" s="1059" t="s">
        <v>4635</v>
      </c>
      <c r="L336" s="1069">
        <f t="shared" si="98"/>
        <v>0</v>
      </c>
      <c r="M336" s="979">
        <f t="shared" si="99"/>
        <v>0</v>
      </c>
      <c r="N336" s="1724">
        <f t="shared" si="100"/>
        <v>0</v>
      </c>
      <c r="O336" s="979" t="str">
        <f>IF(ISERROR(VLOOKUP(L336,Anexa!D:K,5,FALSE))=TRUE,"",VLOOKUP(L336,Anexa!D:K,5,FALSE))</f>
        <v/>
      </c>
      <c r="P336" s="979" t="str">
        <f>IF(ISERROR(VLOOKUP(L336,Anexa!D:K,6,FALSE))=TRUE,"",VLOOKUP(L336,Anexa!D:K,6,FALSE))</f>
        <v/>
      </c>
      <c r="Q336" s="979" t="str">
        <f>IF(ISERROR(VLOOKUP(L336,Anexa!D:K,8,FALSE))=TRUE,"",VLOOKUP(L336,Anexa!D:K,8,FALSE))</f>
        <v/>
      </c>
      <c r="R336" s="979">
        <f t="shared" si="101"/>
        <v>0</v>
      </c>
      <c r="S336" s="979">
        <f t="shared" si="102"/>
        <v>0</v>
      </c>
      <c r="T336" s="979">
        <f t="shared" si="103"/>
        <v>0</v>
      </c>
      <c r="U336" s="979">
        <f t="shared" si="104"/>
        <v>0</v>
      </c>
      <c r="V336" s="979">
        <f t="shared" si="105"/>
        <v>0</v>
      </c>
      <c r="W336" s="979"/>
      <c r="X336" s="979"/>
      <c r="Y336" s="1060"/>
      <c r="Z336" s="1060" t="str">
        <f t="shared" si="106"/>
        <v xml:space="preserve">Cap.2 Pct.7: Pt. CAEN (Col.B) = comert sau servicii (Diviz. 45-96 fara Gr. 452, 454 si fara CAEN 7111, 7112), Prod. de imobiliz. corp. (Col.3) = 0, Stoc. prod. fin. (Col.4, 5) = 0 si Stoc. prod. neterm. (Col.8, 9) = 0. </v>
      </c>
      <c r="AA336" s="2205">
        <f t="shared" si="108"/>
        <v>1</v>
      </c>
      <c r="AB336" s="3036">
        <f t="shared" si="109"/>
        <v>52</v>
      </c>
      <c r="AT336" s="133" t="s">
        <v>182</v>
      </c>
      <c r="AU336" s="1416" t="s">
        <v>5414</v>
      </c>
      <c r="AV336" s="134">
        <v>2</v>
      </c>
      <c r="AW336" s="135">
        <v>8</v>
      </c>
      <c r="AX336" s="136">
        <v>49</v>
      </c>
      <c r="AY336" s="189"/>
      <c r="AZ336" s="189"/>
      <c r="BA336" s="352">
        <f>IF(Chestionar!M336="",0,Chestionar!M336)</f>
        <v>0</v>
      </c>
      <c r="BB336" s="352">
        <f>IF(Chestionar!N336="",0,Chestionar!N336)</f>
        <v>0</v>
      </c>
      <c r="BC336" s="352">
        <f>IF(Chestionar!O336="",0,Chestionar!O336)</f>
        <v>0</v>
      </c>
      <c r="BD336" s="352">
        <f>IF(Chestionar!P336="",0,Chestionar!P336)</f>
        <v>0</v>
      </c>
      <c r="BE336" s="158">
        <f>IF(Chestionar!Q336="",0,Chestionar!Q336)</f>
        <v>0</v>
      </c>
      <c r="BF336" s="113"/>
      <c r="BG336" s="113"/>
      <c r="BH336" s="113"/>
      <c r="BI336" s="113"/>
      <c r="BJ336" s="113"/>
      <c r="BK336" s="113"/>
      <c r="BL336" s="113"/>
      <c r="BM336" s="113"/>
      <c r="BN336" s="113"/>
      <c r="BO336" s="113"/>
      <c r="BP336" s="113"/>
      <c r="BQ336" s="113"/>
      <c r="BR336" s="113" t="s">
        <v>215</v>
      </c>
    </row>
    <row r="337" spans="1:70" x14ac:dyDescent="0.25">
      <c r="A337" s="1714">
        <f t="shared" si="110"/>
        <v>0</v>
      </c>
      <c r="B337" s="1714">
        <f t="shared" si="107"/>
        <v>10052030</v>
      </c>
      <c r="C337" s="1061">
        <v>52</v>
      </c>
      <c r="D337" s="1799" t="s">
        <v>447</v>
      </c>
      <c r="E337" s="1061">
        <v>30</v>
      </c>
      <c r="F337" s="1062" t="s">
        <v>4309</v>
      </c>
      <c r="G337" s="1061"/>
      <c r="H337" s="1063" t="s">
        <v>345</v>
      </c>
      <c r="I337" s="1064" t="s">
        <v>4341</v>
      </c>
      <c r="J337" s="1063"/>
      <c r="K337" s="1064" t="s">
        <v>4636</v>
      </c>
      <c r="L337" s="1070">
        <f t="shared" si="98"/>
        <v>0</v>
      </c>
      <c r="M337" s="1065">
        <f t="shared" si="99"/>
        <v>0</v>
      </c>
      <c r="N337" s="1730">
        <f t="shared" si="100"/>
        <v>0</v>
      </c>
      <c r="O337" s="1065" t="str">
        <f>IF(ISERROR(VLOOKUP(L337,Anexa!D:K,5,FALSE))=TRUE,"",VLOOKUP(L337,Anexa!D:K,5,FALSE))</f>
        <v/>
      </c>
      <c r="P337" s="1065" t="str">
        <f>IF(ISERROR(VLOOKUP(L337,Anexa!D:K,6,FALSE))=TRUE,"",VLOOKUP(L337,Anexa!D:K,6,FALSE))</f>
        <v/>
      </c>
      <c r="Q337" s="1065" t="str">
        <f>IF(ISERROR(VLOOKUP(L337,Anexa!D:K,8,FALSE))=TRUE,"",VLOOKUP(L337,Anexa!D:K,8,FALSE))</f>
        <v/>
      </c>
      <c r="R337" s="1065">
        <f t="shared" si="101"/>
        <v>0</v>
      </c>
      <c r="S337" s="1065">
        <f t="shared" si="102"/>
        <v>0</v>
      </c>
      <c r="T337" s="1065">
        <f t="shared" si="103"/>
        <v>0</v>
      </c>
      <c r="U337" s="1065">
        <f t="shared" si="104"/>
        <v>0</v>
      </c>
      <c r="V337" s="1065">
        <f t="shared" si="105"/>
        <v>0</v>
      </c>
      <c r="W337" s="1065"/>
      <c r="X337" s="1065"/>
      <c r="Y337" s="1066"/>
      <c r="Z337" s="1066" t="str">
        <f t="shared" si="106"/>
        <v xml:space="preserve">Cap.2 Pct.7: Pt. CAEN (Col.B) = comert sau servicii (Diviz. 45-96 fara Gr. 452, 454 si fara CAEN 7111, 7112), Prod. de imobiliz. corp. (Col.3) = 0, Stoc. prod. fin. (Col.4, 5) = 0 si Stoc. prod. neterm. (Col.8, 9) = 0. </v>
      </c>
      <c r="AA337" s="2205">
        <f t="shared" si="108"/>
        <v>1</v>
      </c>
      <c r="AB337" s="3036">
        <f t="shared" si="109"/>
        <v>52</v>
      </c>
      <c r="AT337" s="133" t="s">
        <v>183</v>
      </c>
      <c r="AU337" s="1416" t="s">
        <v>5414</v>
      </c>
      <c r="AV337" s="134">
        <v>2</v>
      </c>
      <c r="AW337" s="135">
        <v>8</v>
      </c>
      <c r="AX337" s="136">
        <v>50</v>
      </c>
      <c r="AY337" s="189"/>
      <c r="AZ337" s="189"/>
      <c r="BA337" s="352">
        <f>IF(Chestionar!M337="",0,Chestionar!M337)</f>
        <v>0</v>
      </c>
      <c r="BB337" s="352">
        <f>IF(Chestionar!N337="",0,Chestionar!N337)</f>
        <v>0</v>
      </c>
      <c r="BC337" s="352">
        <f>IF(Chestionar!O337="",0,Chestionar!O337)</f>
        <v>0</v>
      </c>
      <c r="BD337" s="352">
        <f>IF(Chestionar!P337="",0,Chestionar!P337)</f>
        <v>0</v>
      </c>
      <c r="BE337" s="158">
        <f>IF(Chestionar!Q337="",0,Chestionar!Q337)</f>
        <v>0</v>
      </c>
      <c r="BF337" s="113"/>
      <c r="BG337" s="113"/>
      <c r="BH337" s="113"/>
      <c r="BI337" s="113"/>
      <c r="BJ337" s="113"/>
      <c r="BK337" s="113"/>
      <c r="BL337" s="113"/>
      <c r="BM337" s="113"/>
      <c r="BN337" s="113"/>
      <c r="BO337" s="113"/>
      <c r="BP337" s="113"/>
      <c r="BQ337" s="113"/>
      <c r="BR337" s="113" t="s">
        <v>215</v>
      </c>
    </row>
    <row r="338" spans="1:70" x14ac:dyDescent="0.25">
      <c r="A338" s="1715">
        <f t="shared" si="110"/>
        <v>0</v>
      </c>
      <c r="B338" s="1715">
        <f t="shared" si="107"/>
        <v>10053002</v>
      </c>
      <c r="C338" s="1049">
        <v>53</v>
      </c>
      <c r="D338" s="1804" t="s">
        <v>447</v>
      </c>
      <c r="E338" s="1049">
        <v>2</v>
      </c>
      <c r="F338" s="1057" t="s">
        <v>4309</v>
      </c>
      <c r="G338" s="1049" t="s">
        <v>9445</v>
      </c>
      <c r="H338" s="1058" t="s">
        <v>346</v>
      </c>
      <c r="I338" s="1059" t="s">
        <v>4313</v>
      </c>
      <c r="J338" s="1058"/>
      <c r="K338" s="1059" t="s">
        <v>4608</v>
      </c>
      <c r="L338" s="1069" t="str">
        <f t="shared" ref="L338:L366" si="111">IF(OR(AY183=3511,AY183=3512,AY183=3513,AY183=3514),AY183,"")</f>
        <v/>
      </c>
      <c r="M338" s="979">
        <f t="shared" si="99"/>
        <v>0</v>
      </c>
      <c r="N338" s="1724">
        <f t="shared" si="100"/>
        <v>0</v>
      </c>
      <c r="O338" s="979" t="str">
        <f>IF(ISERROR(VLOOKUP(L338,Anexa!D:K,5,FALSE))=TRUE,"",VLOOKUP(L338,Anexa!D:K,5,FALSE))</f>
        <v/>
      </c>
      <c r="P338" s="979" t="str">
        <f>IF(ISERROR(VLOOKUP(L338,Anexa!D:K,6,FALSE))=TRUE,"",VLOOKUP(L338,Anexa!D:K,6,FALSE))</f>
        <v/>
      </c>
      <c r="Q338" s="979" t="str">
        <f>IF(ISERROR(VLOOKUP(L338,Anexa!D:K,8,FALSE))=TRUE,"",VLOOKUP(L338,Anexa!D:K,8,FALSE))</f>
        <v/>
      </c>
      <c r="R338" s="979">
        <f t="shared" ref="R338:R366" si="112">IF(BC183="",0,BC183)</f>
        <v>0</v>
      </c>
      <c r="S338" s="979">
        <f t="shared" ref="S338:S366" si="113">IF(BD183="",0,BD183)</f>
        <v>0</v>
      </c>
      <c r="T338" s="979">
        <f t="shared" ref="T338:T366" si="114">IF(BE183="",0,BE183)</f>
        <v>0</v>
      </c>
      <c r="U338" s="979">
        <f t="shared" ref="U338:U366" si="115">IF(BH183="",0,BH183)</f>
        <v>0</v>
      </c>
      <c r="V338" s="979">
        <f t="shared" ref="V338:V366" si="116">IF(BI183="",0,BI183)</f>
        <v>0</v>
      </c>
      <c r="W338" s="979"/>
      <c r="X338" s="979"/>
      <c r="Y338" s="1060"/>
      <c r="Z338" s="1352" t="s">
        <v>9446</v>
      </c>
      <c r="AA338" s="2205">
        <f t="shared" si="108"/>
        <v>1</v>
      </c>
      <c r="AB338" s="3036">
        <f t="shared" si="109"/>
        <v>53</v>
      </c>
      <c r="AC338" s="2205">
        <f>LEN(Z338)</f>
        <v>216</v>
      </c>
      <c r="AT338" s="133" t="s">
        <v>184</v>
      </c>
      <c r="AU338" s="1416" t="s">
        <v>5414</v>
      </c>
      <c r="AV338" s="134">
        <v>2</v>
      </c>
      <c r="AW338" s="135">
        <v>8</v>
      </c>
      <c r="AX338" s="136">
        <v>51</v>
      </c>
      <c r="AY338" s="189"/>
      <c r="AZ338" s="189"/>
      <c r="BA338" s="352">
        <f>IF(Chestionar!M338="",0,Chestionar!M338)</f>
        <v>0</v>
      </c>
      <c r="BB338" s="352">
        <f>IF(Chestionar!N338="",0,Chestionar!N338)</f>
        <v>0</v>
      </c>
      <c r="BC338" s="352">
        <f>IF(Chestionar!O338="",0,Chestionar!O338)</f>
        <v>0</v>
      </c>
      <c r="BD338" s="352">
        <f>IF(Chestionar!P338="",0,Chestionar!P338)</f>
        <v>0</v>
      </c>
      <c r="BE338" s="158">
        <f>IF(Chestionar!Q338="",0,Chestionar!Q338)</f>
        <v>0</v>
      </c>
      <c r="BF338" s="113"/>
      <c r="BG338" s="113"/>
      <c r="BH338" s="113"/>
      <c r="BI338" s="113"/>
      <c r="BJ338" s="113"/>
      <c r="BK338" s="113"/>
      <c r="BL338" s="113"/>
      <c r="BM338" s="113"/>
      <c r="BN338" s="113"/>
      <c r="BO338" s="113"/>
      <c r="BP338" s="113"/>
      <c r="BQ338" s="113"/>
      <c r="BR338" s="113" t="s">
        <v>215</v>
      </c>
    </row>
    <row r="339" spans="1:70" x14ac:dyDescent="0.25">
      <c r="A339" s="1715">
        <f t="shared" si="110"/>
        <v>0</v>
      </c>
      <c r="B339" s="1715">
        <f t="shared" si="107"/>
        <v>10053003</v>
      </c>
      <c r="C339" s="1049">
        <f t="shared" ref="C339:C366" si="117">C338</f>
        <v>53</v>
      </c>
      <c r="D339" s="1797" t="s">
        <v>447</v>
      </c>
      <c r="E339" s="1049">
        <v>3</v>
      </c>
      <c r="F339" s="1057" t="s">
        <v>4309</v>
      </c>
      <c r="G339" s="1049"/>
      <c r="H339" s="1058" t="str">
        <f t="shared" ref="H339:H366" si="118">H338</f>
        <v>AT</v>
      </c>
      <c r="I339" s="1059" t="s">
        <v>4314</v>
      </c>
      <c r="J339" s="1058"/>
      <c r="K339" s="1059" t="s">
        <v>4609</v>
      </c>
      <c r="L339" s="1069" t="str">
        <f t="shared" si="111"/>
        <v/>
      </c>
      <c r="M339" s="979">
        <f t="shared" si="99"/>
        <v>0</v>
      </c>
      <c r="N339" s="1724">
        <f t="shared" si="100"/>
        <v>0</v>
      </c>
      <c r="O339" s="979" t="str">
        <f>IF(ISERROR(VLOOKUP(L339,Anexa!D:K,5,FALSE))=TRUE,"",VLOOKUP(L339,Anexa!D:K,5,FALSE))</f>
        <v/>
      </c>
      <c r="P339" s="979" t="str">
        <f>IF(ISERROR(VLOOKUP(L339,Anexa!D:K,6,FALSE))=TRUE,"",VLOOKUP(L339,Anexa!D:K,6,FALSE))</f>
        <v/>
      </c>
      <c r="Q339" s="979" t="str">
        <f>IF(ISERROR(VLOOKUP(L339,Anexa!D:K,8,FALSE))=TRUE,"",VLOOKUP(L339,Anexa!D:K,8,FALSE))</f>
        <v/>
      </c>
      <c r="R339" s="979">
        <f t="shared" si="112"/>
        <v>0</v>
      </c>
      <c r="S339" s="979">
        <f t="shared" si="113"/>
        <v>0</v>
      </c>
      <c r="T339" s="979">
        <f t="shared" si="114"/>
        <v>0</v>
      </c>
      <c r="U339" s="979">
        <f t="shared" si="115"/>
        <v>0</v>
      </c>
      <c r="V339" s="979">
        <f t="shared" si="116"/>
        <v>0</v>
      </c>
      <c r="W339" s="979"/>
      <c r="X339" s="979"/>
      <c r="Y339" s="1060"/>
      <c r="Z339" s="1060" t="str">
        <f t="shared" ref="Z339:Z366" si="119">Z338</f>
        <v>Cap.2 Pct.7: Pentru CAEN (Col.B) = Furniz. energiei electrice (Gr.351) sau Furniz. de abur si aer cond. (Gr.353), Prod. de im. corp. (Col.3) = 0, Stoc. prod. fin. (Col.4, 5) = 0 si Stoc. prod. neterm. (Col.8, 9) = 0.</v>
      </c>
      <c r="AA339" s="2205">
        <f t="shared" si="108"/>
        <v>1</v>
      </c>
      <c r="AB339" s="3036">
        <f t="shared" si="109"/>
        <v>53</v>
      </c>
      <c r="AT339" s="133" t="s">
        <v>185</v>
      </c>
      <c r="AU339" s="1416" t="s">
        <v>5414</v>
      </c>
      <c r="AV339" s="134">
        <v>2</v>
      </c>
      <c r="AW339" s="135">
        <v>8</v>
      </c>
      <c r="AX339" s="136">
        <v>52</v>
      </c>
      <c r="AY339" s="189"/>
      <c r="AZ339" s="189"/>
      <c r="BA339" s="352">
        <f>IF(Chestionar!M339="",0,Chestionar!M339)</f>
        <v>0</v>
      </c>
      <c r="BB339" s="352">
        <f>IF(Chestionar!N339="",0,Chestionar!N339)</f>
        <v>0</v>
      </c>
      <c r="BC339" s="352">
        <f>IF(Chestionar!O339="",0,Chestionar!O339)</f>
        <v>0</v>
      </c>
      <c r="BD339" s="352">
        <f>IF(Chestionar!P339="",0,Chestionar!P339)</f>
        <v>0</v>
      </c>
      <c r="BE339" s="158">
        <f>IF(Chestionar!Q339="",0,Chestionar!Q339)</f>
        <v>0</v>
      </c>
      <c r="BF339" s="113"/>
      <c r="BG339" s="113"/>
      <c r="BH339" s="113"/>
      <c r="BI339" s="113"/>
      <c r="BJ339" s="113"/>
      <c r="BK339" s="113"/>
      <c r="BL339" s="113"/>
      <c r="BM339" s="113"/>
      <c r="BN339" s="113"/>
      <c r="BO339" s="113"/>
      <c r="BP339" s="113"/>
      <c r="BQ339" s="113"/>
      <c r="BR339" s="113" t="s">
        <v>215</v>
      </c>
    </row>
    <row r="340" spans="1:70" x14ac:dyDescent="0.25">
      <c r="A340" s="1715">
        <f t="shared" si="110"/>
        <v>0</v>
      </c>
      <c r="B340" s="1715">
        <f t="shared" si="107"/>
        <v>10053004</v>
      </c>
      <c r="C340" s="1049">
        <f t="shared" si="117"/>
        <v>53</v>
      </c>
      <c r="D340" s="1797" t="s">
        <v>447</v>
      </c>
      <c r="E340" s="1049">
        <v>4</v>
      </c>
      <c r="F340" s="1057" t="s">
        <v>4309</v>
      </c>
      <c r="G340" s="1049"/>
      <c r="H340" s="1058" t="str">
        <f t="shared" si="118"/>
        <v>AT</v>
      </c>
      <c r="I340" s="1059" t="s">
        <v>4315</v>
      </c>
      <c r="J340" s="1058"/>
      <c r="K340" s="1059" t="s">
        <v>4610</v>
      </c>
      <c r="L340" s="1069" t="str">
        <f t="shared" si="111"/>
        <v/>
      </c>
      <c r="M340" s="979">
        <f t="shared" si="99"/>
        <v>0</v>
      </c>
      <c r="N340" s="1724">
        <f t="shared" ref="N340:N366" si="120">IF(AND(O340="NU",P340="NU",Q340="NU",M340&gt;0),1,0)</f>
        <v>0</v>
      </c>
      <c r="O340" s="979" t="str">
        <f>IF(ISERROR(VLOOKUP(L340,Anexa!D:K,5,FALSE))=TRUE,"",VLOOKUP(L340,Anexa!D:K,5,FALSE))</f>
        <v/>
      </c>
      <c r="P340" s="979" t="str">
        <f>IF(ISERROR(VLOOKUP(L340,Anexa!D:K,6,FALSE))=TRUE,"",VLOOKUP(L340,Anexa!D:K,6,FALSE))</f>
        <v/>
      </c>
      <c r="Q340" s="979" t="str">
        <f>IF(ISERROR(VLOOKUP(L340,Anexa!D:K,8,FALSE))=TRUE,"",VLOOKUP(L340,Anexa!D:K,8,FALSE))</f>
        <v/>
      </c>
      <c r="R340" s="979">
        <f t="shared" si="112"/>
        <v>0</v>
      </c>
      <c r="S340" s="979">
        <f t="shared" si="113"/>
        <v>0</v>
      </c>
      <c r="T340" s="979">
        <f t="shared" si="114"/>
        <v>0</v>
      </c>
      <c r="U340" s="979">
        <f t="shared" si="115"/>
        <v>0</v>
      </c>
      <c r="V340" s="979">
        <f t="shared" si="116"/>
        <v>0</v>
      </c>
      <c r="W340" s="979"/>
      <c r="X340" s="979"/>
      <c r="Y340" s="1060"/>
      <c r="Z340" s="1060" t="str">
        <f t="shared" si="119"/>
        <v>Cap.2 Pct.7: Pentru CAEN (Col.B) = Furniz. energiei electrice (Gr.351) sau Furniz. de abur si aer cond. (Gr.353), Prod. de im. corp. (Col.3) = 0, Stoc. prod. fin. (Col.4, 5) = 0 si Stoc. prod. neterm. (Col.8, 9) = 0.</v>
      </c>
      <c r="AA340" s="2205">
        <f t="shared" si="108"/>
        <v>1</v>
      </c>
      <c r="AB340" s="3036">
        <f t="shared" si="109"/>
        <v>53</v>
      </c>
      <c r="AT340" s="133" t="s">
        <v>186</v>
      </c>
      <c r="AU340" s="1416" t="s">
        <v>5414</v>
      </c>
      <c r="AV340" s="134">
        <v>2</v>
      </c>
      <c r="AW340" s="135">
        <v>8</v>
      </c>
      <c r="AX340" s="136">
        <v>53</v>
      </c>
      <c r="AY340" s="189"/>
      <c r="AZ340" s="189"/>
      <c r="BA340" s="352">
        <f>IF(Chestionar!M340="",0,Chestionar!M340)</f>
        <v>0</v>
      </c>
      <c r="BB340" s="352">
        <f>IF(Chestionar!N340="",0,Chestionar!N340)</f>
        <v>0</v>
      </c>
      <c r="BC340" s="352">
        <f>IF(Chestionar!O340="",0,Chestionar!O340)</f>
        <v>0</v>
      </c>
      <c r="BD340" s="352">
        <f>IF(Chestionar!P340="",0,Chestionar!P340)</f>
        <v>0</v>
      </c>
      <c r="BE340" s="158">
        <f>IF(Chestionar!Q340="",0,Chestionar!Q340)</f>
        <v>0</v>
      </c>
      <c r="BF340" s="113"/>
      <c r="BG340" s="113"/>
      <c r="BH340" s="113"/>
      <c r="BI340" s="113"/>
      <c r="BJ340" s="113"/>
      <c r="BK340" s="113"/>
      <c r="BL340" s="113"/>
      <c r="BM340" s="113"/>
      <c r="BN340" s="113"/>
      <c r="BO340" s="113"/>
      <c r="BP340" s="113"/>
      <c r="BQ340" s="113"/>
      <c r="BR340" s="113" t="s">
        <v>215</v>
      </c>
    </row>
    <row r="341" spans="1:70" x14ac:dyDescent="0.25">
      <c r="A341" s="1715">
        <f t="shared" si="110"/>
        <v>0</v>
      </c>
      <c r="B341" s="1715">
        <f t="shared" si="107"/>
        <v>10053005</v>
      </c>
      <c r="C341" s="1049">
        <f t="shared" si="117"/>
        <v>53</v>
      </c>
      <c r="D341" s="1797" t="s">
        <v>447</v>
      </c>
      <c r="E341" s="1049">
        <v>5</v>
      </c>
      <c r="F341" s="1057" t="s">
        <v>4309</v>
      </c>
      <c r="G341" s="1049"/>
      <c r="H341" s="1058" t="str">
        <f t="shared" si="118"/>
        <v>AT</v>
      </c>
      <c r="I341" s="1059" t="s">
        <v>4316</v>
      </c>
      <c r="J341" s="1058"/>
      <c r="K341" s="1059" t="s">
        <v>4611</v>
      </c>
      <c r="L341" s="1069" t="str">
        <f t="shared" si="111"/>
        <v/>
      </c>
      <c r="M341" s="979">
        <f t="shared" ref="M341:M366" si="121">IF(L341="",0,SUM(R341:V341))</f>
        <v>0</v>
      </c>
      <c r="N341" s="1724">
        <f t="shared" si="120"/>
        <v>0</v>
      </c>
      <c r="O341" s="979" t="str">
        <f>IF(ISERROR(VLOOKUP(L341,Anexa!D:K,5,FALSE))=TRUE,"",VLOOKUP(L341,Anexa!D:K,5,FALSE))</f>
        <v/>
      </c>
      <c r="P341" s="979" t="str">
        <f>IF(ISERROR(VLOOKUP(L341,Anexa!D:K,6,FALSE))=TRUE,"",VLOOKUP(L341,Anexa!D:K,6,FALSE))</f>
        <v/>
      </c>
      <c r="Q341" s="979" t="str">
        <f>IF(ISERROR(VLOOKUP(L341,Anexa!D:K,8,FALSE))=TRUE,"",VLOOKUP(L341,Anexa!D:K,8,FALSE))</f>
        <v/>
      </c>
      <c r="R341" s="979">
        <f t="shared" si="112"/>
        <v>0</v>
      </c>
      <c r="S341" s="979">
        <f t="shared" si="113"/>
        <v>0</v>
      </c>
      <c r="T341" s="979">
        <f t="shared" si="114"/>
        <v>0</v>
      </c>
      <c r="U341" s="979">
        <f t="shared" si="115"/>
        <v>0</v>
      </c>
      <c r="V341" s="979">
        <f t="shared" si="116"/>
        <v>0</v>
      </c>
      <c r="W341" s="979"/>
      <c r="X341" s="979"/>
      <c r="Y341" s="1060"/>
      <c r="Z341" s="1060" t="str">
        <f t="shared" si="119"/>
        <v>Cap.2 Pct.7: Pentru CAEN (Col.B) = Furniz. energiei electrice (Gr.351) sau Furniz. de abur si aer cond. (Gr.353), Prod. de im. corp. (Col.3) = 0, Stoc. prod. fin. (Col.4, 5) = 0 si Stoc. prod. neterm. (Col.8, 9) = 0.</v>
      </c>
      <c r="AA341" s="2205">
        <f t="shared" si="108"/>
        <v>1</v>
      </c>
      <c r="AB341" s="3036">
        <f t="shared" si="109"/>
        <v>53</v>
      </c>
      <c r="AT341" s="133" t="s">
        <v>187</v>
      </c>
      <c r="AU341" s="1416" t="s">
        <v>5414</v>
      </c>
      <c r="AV341" s="134">
        <v>2</v>
      </c>
      <c r="AW341" s="135">
        <v>8</v>
      </c>
      <c r="AX341" s="136">
        <v>54</v>
      </c>
      <c r="AY341" s="189"/>
      <c r="AZ341" s="189"/>
      <c r="BA341" s="205">
        <f>IF(Chestionar!M341="",0,Chestionar!M341)</f>
        <v>0</v>
      </c>
      <c r="BB341" s="205">
        <f>IF(Chestionar!N341="",0,Chestionar!N341)</f>
        <v>0</v>
      </c>
      <c r="BC341" s="205">
        <f>IF(Chestionar!O341="",0,Chestionar!O341)</f>
        <v>0</v>
      </c>
      <c r="BD341" s="205">
        <f>IF(Chestionar!P341="",0,Chestionar!P341)</f>
        <v>0</v>
      </c>
      <c r="BE341" s="158">
        <f>IF(Chestionar!Q341="",0,Chestionar!Q341)</f>
        <v>0</v>
      </c>
      <c r="BF341" s="113"/>
      <c r="BG341" s="113"/>
      <c r="BH341" s="113"/>
      <c r="BI341" s="113"/>
      <c r="BJ341" s="113"/>
      <c r="BK341" s="113"/>
      <c r="BL341" s="113"/>
      <c r="BM341" s="113"/>
      <c r="BN341" s="113"/>
      <c r="BO341" s="113"/>
      <c r="BP341" s="113"/>
      <c r="BQ341" s="113"/>
      <c r="BR341" s="113" t="s">
        <v>215</v>
      </c>
    </row>
    <row r="342" spans="1:70" x14ac:dyDescent="0.25">
      <c r="A342" s="1715">
        <f t="shared" si="110"/>
        <v>0</v>
      </c>
      <c r="B342" s="1715">
        <f t="shared" si="107"/>
        <v>10053006</v>
      </c>
      <c r="C342" s="1049">
        <f t="shared" si="117"/>
        <v>53</v>
      </c>
      <c r="D342" s="1797" t="s">
        <v>447</v>
      </c>
      <c r="E342" s="1049">
        <v>6</v>
      </c>
      <c r="F342" s="1057" t="s">
        <v>4309</v>
      </c>
      <c r="G342" s="1049"/>
      <c r="H342" s="1058" t="str">
        <f t="shared" si="118"/>
        <v>AT</v>
      </c>
      <c r="I342" s="1059" t="s">
        <v>4317</v>
      </c>
      <c r="J342" s="1058"/>
      <c r="K342" s="1059" t="s">
        <v>4612</v>
      </c>
      <c r="L342" s="1069" t="str">
        <f t="shared" si="111"/>
        <v/>
      </c>
      <c r="M342" s="979">
        <f t="shared" si="121"/>
        <v>0</v>
      </c>
      <c r="N342" s="1724">
        <f t="shared" si="120"/>
        <v>0</v>
      </c>
      <c r="O342" s="979" t="str">
        <f>IF(ISERROR(VLOOKUP(L342,Anexa!D:K,5,FALSE))=TRUE,"",VLOOKUP(L342,Anexa!D:K,5,FALSE))</f>
        <v/>
      </c>
      <c r="P342" s="979" t="str">
        <f>IF(ISERROR(VLOOKUP(L342,Anexa!D:K,6,FALSE))=TRUE,"",VLOOKUP(L342,Anexa!D:K,6,FALSE))</f>
        <v/>
      </c>
      <c r="Q342" s="979" t="str">
        <f>IF(ISERROR(VLOOKUP(L342,Anexa!D:K,8,FALSE))=TRUE,"",VLOOKUP(L342,Anexa!D:K,8,FALSE))</f>
        <v/>
      </c>
      <c r="R342" s="979">
        <f t="shared" si="112"/>
        <v>0</v>
      </c>
      <c r="S342" s="979">
        <f t="shared" si="113"/>
        <v>0</v>
      </c>
      <c r="T342" s="979">
        <f t="shared" si="114"/>
        <v>0</v>
      </c>
      <c r="U342" s="979">
        <f t="shared" si="115"/>
        <v>0</v>
      </c>
      <c r="V342" s="979">
        <f t="shared" si="116"/>
        <v>0</v>
      </c>
      <c r="W342" s="979"/>
      <c r="X342" s="979"/>
      <c r="Y342" s="1060"/>
      <c r="Z342" s="1060" t="str">
        <f t="shared" si="119"/>
        <v>Cap.2 Pct.7: Pentru CAEN (Col.B) = Furniz. energiei electrice (Gr.351) sau Furniz. de abur si aer cond. (Gr.353), Prod. de im. corp. (Col.3) = 0, Stoc. prod. fin. (Col.4, 5) = 0 si Stoc. prod. neterm. (Col.8, 9) = 0.</v>
      </c>
      <c r="AA342" s="2205">
        <f t="shared" si="108"/>
        <v>1</v>
      </c>
      <c r="AB342" s="3036">
        <f t="shared" si="109"/>
        <v>53</v>
      </c>
      <c r="AT342" s="133" t="s">
        <v>188</v>
      </c>
      <c r="AU342" s="1416" t="s">
        <v>5414</v>
      </c>
      <c r="AV342" s="134">
        <v>2</v>
      </c>
      <c r="AW342" s="135">
        <v>8</v>
      </c>
      <c r="AX342" s="136">
        <v>55</v>
      </c>
      <c r="AY342" s="189"/>
      <c r="AZ342" s="189"/>
      <c r="BA342" s="352">
        <f>IF(Chestionar!M342="",0,Chestionar!M342)</f>
        <v>0</v>
      </c>
      <c r="BB342" s="352">
        <f>IF(Chestionar!N342="",0,Chestionar!N342)</f>
        <v>0</v>
      </c>
      <c r="BC342" s="352">
        <f>IF(Chestionar!O342="",0,Chestionar!O342)</f>
        <v>0</v>
      </c>
      <c r="BD342" s="352">
        <f>IF(Chestionar!P342="",0,Chestionar!P342)</f>
        <v>0</v>
      </c>
      <c r="BE342" s="158">
        <f>IF(Chestionar!Q342="",0,Chestionar!Q342)</f>
        <v>0</v>
      </c>
      <c r="BF342" s="113"/>
      <c r="BG342" s="113"/>
      <c r="BH342" s="113"/>
      <c r="BI342" s="113"/>
      <c r="BJ342" s="113"/>
      <c r="BK342" s="113"/>
      <c r="BL342" s="113"/>
      <c r="BM342" s="113"/>
      <c r="BN342" s="113"/>
      <c r="BO342" s="113"/>
      <c r="BP342" s="113"/>
      <c r="BQ342" s="113"/>
      <c r="BR342" s="113" t="s">
        <v>215</v>
      </c>
    </row>
    <row r="343" spans="1:70" x14ac:dyDescent="0.25">
      <c r="A343" s="1715">
        <f t="shared" si="110"/>
        <v>0</v>
      </c>
      <c r="B343" s="1715">
        <f t="shared" si="107"/>
        <v>10053007</v>
      </c>
      <c r="C343" s="1049">
        <f t="shared" si="117"/>
        <v>53</v>
      </c>
      <c r="D343" s="1797" t="s">
        <v>447</v>
      </c>
      <c r="E343" s="1049">
        <v>7</v>
      </c>
      <c r="F343" s="1057" t="s">
        <v>4309</v>
      </c>
      <c r="G343" s="1049"/>
      <c r="H343" s="1058" t="str">
        <f t="shared" si="118"/>
        <v>AT</v>
      </c>
      <c r="I343" s="1059" t="s">
        <v>4318</v>
      </c>
      <c r="J343" s="1058"/>
      <c r="K343" s="1059" t="s">
        <v>4613</v>
      </c>
      <c r="L343" s="1069" t="str">
        <f t="shared" si="111"/>
        <v/>
      </c>
      <c r="M343" s="979">
        <f t="shared" si="121"/>
        <v>0</v>
      </c>
      <c r="N343" s="1724">
        <f t="shared" si="120"/>
        <v>0</v>
      </c>
      <c r="O343" s="979" t="str">
        <f>IF(ISERROR(VLOOKUP(L343,Anexa!D:K,5,FALSE))=TRUE,"",VLOOKUP(L343,Anexa!D:K,5,FALSE))</f>
        <v/>
      </c>
      <c r="P343" s="979" t="str">
        <f>IF(ISERROR(VLOOKUP(L343,Anexa!D:K,6,FALSE))=TRUE,"",VLOOKUP(L343,Anexa!D:K,6,FALSE))</f>
        <v/>
      </c>
      <c r="Q343" s="979" t="str">
        <f>IF(ISERROR(VLOOKUP(L343,Anexa!D:K,8,FALSE))=TRUE,"",VLOOKUP(L343,Anexa!D:K,8,FALSE))</f>
        <v/>
      </c>
      <c r="R343" s="979">
        <f t="shared" si="112"/>
        <v>0</v>
      </c>
      <c r="S343" s="979">
        <f t="shared" si="113"/>
        <v>0</v>
      </c>
      <c r="T343" s="979">
        <f t="shared" si="114"/>
        <v>0</v>
      </c>
      <c r="U343" s="979">
        <f t="shared" si="115"/>
        <v>0</v>
      </c>
      <c r="V343" s="979">
        <f t="shared" si="116"/>
        <v>0</v>
      </c>
      <c r="W343" s="979"/>
      <c r="X343" s="979"/>
      <c r="Y343" s="1060"/>
      <c r="Z343" s="1060" t="str">
        <f t="shared" si="119"/>
        <v>Cap.2 Pct.7: Pentru CAEN (Col.B) = Furniz. energiei electrice (Gr.351) sau Furniz. de abur si aer cond. (Gr.353), Prod. de im. corp. (Col.3) = 0, Stoc. prod. fin. (Col.4, 5) = 0 si Stoc. prod. neterm. (Col.8, 9) = 0.</v>
      </c>
      <c r="AA343" s="2205">
        <f t="shared" si="108"/>
        <v>1</v>
      </c>
      <c r="AB343" s="3036">
        <f t="shared" si="109"/>
        <v>53</v>
      </c>
      <c r="AT343" s="133" t="s">
        <v>189</v>
      </c>
      <c r="AU343" s="1416" t="s">
        <v>5414</v>
      </c>
      <c r="AV343" s="134">
        <v>2</v>
      </c>
      <c r="AW343" s="135">
        <v>8</v>
      </c>
      <c r="AX343" s="136">
        <v>56</v>
      </c>
      <c r="AY343" s="189"/>
      <c r="AZ343" s="189"/>
      <c r="BA343" s="352">
        <f>IF(Chestionar!M343="",0,Chestionar!M343)</f>
        <v>0</v>
      </c>
      <c r="BB343" s="352">
        <f>IF(Chestionar!N343="",0,Chestionar!N343)</f>
        <v>0</v>
      </c>
      <c r="BC343" s="352">
        <f>IF(Chestionar!O343="",0,Chestionar!O343)</f>
        <v>0</v>
      </c>
      <c r="BD343" s="352">
        <f>IF(Chestionar!P343="",0,Chestionar!P343)</f>
        <v>0</v>
      </c>
      <c r="BE343" s="158">
        <f>IF(Chestionar!Q343="",0,Chestionar!Q343)</f>
        <v>0</v>
      </c>
      <c r="BF343" s="113"/>
      <c r="BG343" s="113"/>
      <c r="BH343" s="113"/>
      <c r="BI343" s="113"/>
      <c r="BJ343" s="113"/>
      <c r="BK343" s="113"/>
      <c r="BL343" s="113"/>
      <c r="BM343" s="113"/>
      <c r="BN343" s="113"/>
      <c r="BO343" s="113"/>
      <c r="BP343" s="113"/>
      <c r="BQ343" s="113"/>
      <c r="BR343" s="113" t="s">
        <v>215</v>
      </c>
    </row>
    <row r="344" spans="1:70" x14ac:dyDescent="0.25">
      <c r="A344" s="1715">
        <f t="shared" si="110"/>
        <v>0</v>
      </c>
      <c r="B344" s="1715">
        <f t="shared" si="107"/>
        <v>10053008</v>
      </c>
      <c r="C344" s="1049">
        <f t="shared" si="117"/>
        <v>53</v>
      </c>
      <c r="D344" s="1797" t="s">
        <v>447</v>
      </c>
      <c r="E344" s="1049">
        <v>8</v>
      </c>
      <c r="F344" s="1057" t="s">
        <v>4309</v>
      </c>
      <c r="G344" s="1049"/>
      <c r="H344" s="1058" t="str">
        <f t="shared" si="118"/>
        <v>AT</v>
      </c>
      <c r="I344" s="1059" t="s">
        <v>4319</v>
      </c>
      <c r="J344" s="1058"/>
      <c r="K344" s="1059" t="s">
        <v>4614</v>
      </c>
      <c r="L344" s="1069" t="str">
        <f t="shared" si="111"/>
        <v/>
      </c>
      <c r="M344" s="979">
        <f t="shared" si="121"/>
        <v>0</v>
      </c>
      <c r="N344" s="1724">
        <f t="shared" si="120"/>
        <v>0</v>
      </c>
      <c r="O344" s="979" t="str">
        <f>IF(ISERROR(VLOOKUP(L344,Anexa!D:K,5,FALSE))=TRUE,"",VLOOKUP(L344,Anexa!D:K,5,FALSE))</f>
        <v/>
      </c>
      <c r="P344" s="979" t="str">
        <f>IF(ISERROR(VLOOKUP(L344,Anexa!D:K,6,FALSE))=TRUE,"",VLOOKUP(L344,Anexa!D:K,6,FALSE))</f>
        <v/>
      </c>
      <c r="Q344" s="979" t="str">
        <f>IF(ISERROR(VLOOKUP(L344,Anexa!D:K,8,FALSE))=TRUE,"",VLOOKUP(L344,Anexa!D:K,8,FALSE))</f>
        <v/>
      </c>
      <c r="R344" s="979">
        <f t="shared" si="112"/>
        <v>0</v>
      </c>
      <c r="S344" s="979">
        <f t="shared" si="113"/>
        <v>0</v>
      </c>
      <c r="T344" s="979">
        <f t="shared" si="114"/>
        <v>0</v>
      </c>
      <c r="U344" s="979">
        <f t="shared" si="115"/>
        <v>0</v>
      </c>
      <c r="V344" s="979">
        <f t="shared" si="116"/>
        <v>0</v>
      </c>
      <c r="W344" s="979"/>
      <c r="X344" s="979"/>
      <c r="Y344" s="1060"/>
      <c r="Z344" s="1060" t="str">
        <f t="shared" si="119"/>
        <v>Cap.2 Pct.7: Pentru CAEN (Col.B) = Furniz. energiei electrice (Gr.351) sau Furniz. de abur si aer cond. (Gr.353), Prod. de im. corp. (Col.3) = 0, Stoc. prod. fin. (Col.4, 5) = 0 si Stoc. prod. neterm. (Col.8, 9) = 0.</v>
      </c>
      <c r="AA344" s="2205">
        <f t="shared" si="108"/>
        <v>1</v>
      </c>
      <c r="AB344" s="3036">
        <f t="shared" si="109"/>
        <v>53</v>
      </c>
      <c r="AT344" s="133" t="s">
        <v>190</v>
      </c>
      <c r="AU344" s="1416" t="s">
        <v>5414</v>
      </c>
      <c r="AV344" s="134">
        <v>2</v>
      </c>
      <c r="AW344" s="135">
        <v>8</v>
      </c>
      <c r="AX344" s="136">
        <v>57</v>
      </c>
      <c r="AY344" s="189"/>
      <c r="AZ344" s="189"/>
      <c r="BA344" s="352">
        <f>IF(Chestionar!M344="",0,Chestionar!M344)</f>
        <v>0</v>
      </c>
      <c r="BB344" s="352">
        <f>IF(Chestionar!N344="",0,Chestionar!N344)</f>
        <v>0</v>
      </c>
      <c r="BC344" s="352">
        <f>IF(Chestionar!O344="",0,Chestionar!O344)</f>
        <v>0</v>
      </c>
      <c r="BD344" s="352">
        <f>IF(Chestionar!P344="",0,Chestionar!P344)</f>
        <v>0</v>
      </c>
      <c r="BE344" s="158">
        <f>IF(Chestionar!Q344="",0,Chestionar!Q344)</f>
        <v>0</v>
      </c>
      <c r="BF344" s="113"/>
      <c r="BG344" s="113"/>
      <c r="BH344" s="113"/>
      <c r="BI344" s="113"/>
      <c r="BJ344" s="113"/>
      <c r="BK344" s="113"/>
      <c r="BL344" s="113"/>
      <c r="BM344" s="113"/>
      <c r="BN344" s="113"/>
      <c r="BO344" s="113"/>
      <c r="BP344" s="113"/>
      <c r="BQ344" s="113"/>
      <c r="BR344" s="113" t="s">
        <v>215</v>
      </c>
    </row>
    <row r="345" spans="1:70" x14ac:dyDescent="0.25">
      <c r="A345" s="1715">
        <f t="shared" si="110"/>
        <v>0</v>
      </c>
      <c r="B345" s="1715">
        <f t="shared" si="107"/>
        <v>10053009</v>
      </c>
      <c r="C345" s="1049">
        <f t="shared" si="117"/>
        <v>53</v>
      </c>
      <c r="D345" s="1797" t="s">
        <v>447</v>
      </c>
      <c r="E345" s="1049">
        <v>9</v>
      </c>
      <c r="F345" s="1057" t="s">
        <v>4309</v>
      </c>
      <c r="G345" s="1049"/>
      <c r="H345" s="1058" t="str">
        <f t="shared" si="118"/>
        <v>AT</v>
      </c>
      <c r="I345" s="1059" t="s">
        <v>4320</v>
      </c>
      <c r="J345" s="1058"/>
      <c r="K345" s="1059" t="s">
        <v>4615</v>
      </c>
      <c r="L345" s="1069" t="str">
        <f t="shared" si="111"/>
        <v/>
      </c>
      <c r="M345" s="979">
        <f t="shared" si="121"/>
        <v>0</v>
      </c>
      <c r="N345" s="1724">
        <f t="shared" si="120"/>
        <v>0</v>
      </c>
      <c r="O345" s="979" t="str">
        <f>IF(ISERROR(VLOOKUP(L345,Anexa!D:K,5,FALSE))=TRUE,"",VLOOKUP(L345,Anexa!D:K,5,FALSE))</f>
        <v/>
      </c>
      <c r="P345" s="979" t="str">
        <f>IF(ISERROR(VLOOKUP(L345,Anexa!D:K,6,FALSE))=TRUE,"",VLOOKUP(L345,Anexa!D:K,6,FALSE))</f>
        <v/>
      </c>
      <c r="Q345" s="979" t="str">
        <f>IF(ISERROR(VLOOKUP(L345,Anexa!D:K,8,FALSE))=TRUE,"",VLOOKUP(L345,Anexa!D:K,8,FALSE))</f>
        <v/>
      </c>
      <c r="R345" s="979">
        <f t="shared" si="112"/>
        <v>0</v>
      </c>
      <c r="S345" s="979">
        <f t="shared" si="113"/>
        <v>0</v>
      </c>
      <c r="T345" s="979">
        <f t="shared" si="114"/>
        <v>0</v>
      </c>
      <c r="U345" s="979">
        <f t="shared" si="115"/>
        <v>0</v>
      </c>
      <c r="V345" s="979">
        <f t="shared" si="116"/>
        <v>0</v>
      </c>
      <c r="W345" s="979"/>
      <c r="X345" s="979"/>
      <c r="Y345" s="1060"/>
      <c r="Z345" s="1060" t="str">
        <f t="shared" si="119"/>
        <v>Cap.2 Pct.7: Pentru CAEN (Col.B) = Furniz. energiei electrice (Gr.351) sau Furniz. de abur si aer cond. (Gr.353), Prod. de im. corp. (Col.3) = 0, Stoc. prod. fin. (Col.4, 5) = 0 si Stoc. prod. neterm. (Col.8, 9) = 0.</v>
      </c>
      <c r="AA345" s="2205">
        <f t="shared" si="108"/>
        <v>1</v>
      </c>
      <c r="AB345" s="3036">
        <f t="shared" si="109"/>
        <v>53</v>
      </c>
      <c r="AT345" s="133" t="s">
        <v>191</v>
      </c>
      <c r="AU345" s="1416" t="s">
        <v>5414</v>
      </c>
      <c r="AV345" s="134">
        <v>2</v>
      </c>
      <c r="AW345" s="135">
        <v>8</v>
      </c>
      <c r="AX345" s="136">
        <v>58</v>
      </c>
      <c r="AY345" s="189"/>
      <c r="AZ345" s="189"/>
      <c r="BA345" s="352">
        <f>IF(Chestionar!M345="",0,Chestionar!M345)</f>
        <v>0</v>
      </c>
      <c r="BB345" s="352">
        <f>IF(Chestionar!N345="",0,Chestionar!N345)</f>
        <v>0</v>
      </c>
      <c r="BC345" s="352">
        <f>IF(Chestionar!O345="",0,Chestionar!O345)</f>
        <v>0</v>
      </c>
      <c r="BD345" s="352">
        <f>IF(Chestionar!P345="",0,Chestionar!P345)</f>
        <v>0</v>
      </c>
      <c r="BE345" s="158">
        <f>IF(Chestionar!Q345="",0,Chestionar!Q345)</f>
        <v>0</v>
      </c>
      <c r="BF345" s="113"/>
      <c r="BG345" s="113"/>
      <c r="BH345" s="113"/>
      <c r="BI345" s="113"/>
      <c r="BJ345" s="113"/>
      <c r="BK345" s="113"/>
      <c r="BL345" s="113"/>
      <c r="BM345" s="113"/>
      <c r="BN345" s="113"/>
      <c r="BO345" s="113"/>
      <c r="BP345" s="113"/>
      <c r="BQ345" s="113"/>
      <c r="BR345" s="113" t="s">
        <v>215</v>
      </c>
    </row>
    <row r="346" spans="1:70" x14ac:dyDescent="0.25">
      <c r="A346" s="1715">
        <f t="shared" si="110"/>
        <v>0</v>
      </c>
      <c r="B346" s="1715">
        <f t="shared" si="107"/>
        <v>10053010</v>
      </c>
      <c r="C346" s="1049">
        <f t="shared" si="117"/>
        <v>53</v>
      </c>
      <c r="D346" s="1797" t="s">
        <v>447</v>
      </c>
      <c r="E346" s="1049">
        <v>10</v>
      </c>
      <c r="F346" s="1057" t="s">
        <v>4309</v>
      </c>
      <c r="G346" s="1049"/>
      <c r="H346" s="1058" t="str">
        <f t="shared" si="118"/>
        <v>AT</v>
      </c>
      <c r="I346" s="1059" t="s">
        <v>4321</v>
      </c>
      <c r="J346" s="1058"/>
      <c r="K346" s="1059" t="s">
        <v>4616</v>
      </c>
      <c r="L346" s="1069" t="str">
        <f t="shared" si="111"/>
        <v/>
      </c>
      <c r="M346" s="979">
        <f t="shared" si="121"/>
        <v>0</v>
      </c>
      <c r="N346" s="1724">
        <f t="shared" si="120"/>
        <v>0</v>
      </c>
      <c r="O346" s="979" t="str">
        <f>IF(ISERROR(VLOOKUP(L346,Anexa!D:K,5,FALSE))=TRUE,"",VLOOKUP(L346,Anexa!D:K,5,FALSE))</f>
        <v/>
      </c>
      <c r="P346" s="979" t="str">
        <f>IF(ISERROR(VLOOKUP(L346,Anexa!D:K,6,FALSE))=TRUE,"",VLOOKUP(L346,Anexa!D:K,6,FALSE))</f>
        <v/>
      </c>
      <c r="Q346" s="979" t="str">
        <f>IF(ISERROR(VLOOKUP(L346,Anexa!D:K,8,FALSE))=TRUE,"",VLOOKUP(L346,Anexa!D:K,8,FALSE))</f>
        <v/>
      </c>
      <c r="R346" s="979">
        <f t="shared" si="112"/>
        <v>0</v>
      </c>
      <c r="S346" s="979">
        <f t="shared" si="113"/>
        <v>0</v>
      </c>
      <c r="T346" s="979">
        <f t="shared" si="114"/>
        <v>0</v>
      </c>
      <c r="U346" s="979">
        <f t="shared" si="115"/>
        <v>0</v>
      </c>
      <c r="V346" s="979">
        <f t="shared" si="116"/>
        <v>0</v>
      </c>
      <c r="W346" s="979"/>
      <c r="X346" s="979"/>
      <c r="Y346" s="1060"/>
      <c r="Z346" s="1060" t="str">
        <f t="shared" si="119"/>
        <v>Cap.2 Pct.7: Pentru CAEN (Col.B) = Furniz. energiei electrice (Gr.351) sau Furniz. de abur si aer cond. (Gr.353), Prod. de im. corp. (Col.3) = 0, Stoc. prod. fin. (Col.4, 5) = 0 si Stoc. prod. neterm. (Col.8, 9) = 0.</v>
      </c>
      <c r="AA346" s="2205">
        <f t="shared" si="108"/>
        <v>1</v>
      </c>
      <c r="AB346" s="3036">
        <f t="shared" si="109"/>
        <v>53</v>
      </c>
      <c r="AT346" s="133" t="s">
        <v>192</v>
      </c>
      <c r="AU346" s="1416" t="s">
        <v>5414</v>
      </c>
      <c r="AV346" s="134">
        <v>2</v>
      </c>
      <c r="AW346" s="135">
        <v>8</v>
      </c>
      <c r="AX346" s="136">
        <v>59</v>
      </c>
      <c r="AY346" s="189"/>
      <c r="AZ346" s="189"/>
      <c r="BA346" s="352">
        <f>IF(Chestionar!M346="",0,Chestionar!M346)</f>
        <v>0</v>
      </c>
      <c r="BB346" s="352">
        <f>IF(Chestionar!N346="",0,Chestionar!N346)</f>
        <v>0</v>
      </c>
      <c r="BC346" s="352">
        <f>IF(Chestionar!O346="",0,Chestionar!O346)</f>
        <v>0</v>
      </c>
      <c r="BD346" s="352">
        <f>IF(Chestionar!P346="",0,Chestionar!P346)</f>
        <v>0</v>
      </c>
      <c r="BE346" s="158">
        <f>IF(Chestionar!Q346="",0,Chestionar!Q346)</f>
        <v>0</v>
      </c>
      <c r="BF346" s="113"/>
      <c r="BG346" s="113"/>
      <c r="BH346" s="113"/>
      <c r="BI346" s="113"/>
      <c r="BJ346" s="113"/>
      <c r="BK346" s="113"/>
      <c r="BL346" s="113"/>
      <c r="BM346" s="113"/>
      <c r="BN346" s="113"/>
      <c r="BO346" s="113"/>
      <c r="BP346" s="113"/>
      <c r="BQ346" s="113"/>
      <c r="BR346" s="113" t="s">
        <v>215</v>
      </c>
    </row>
    <row r="347" spans="1:70" x14ac:dyDescent="0.25">
      <c r="A347" s="1715">
        <f t="shared" si="110"/>
        <v>0</v>
      </c>
      <c r="B347" s="1715">
        <f t="shared" si="107"/>
        <v>10053011</v>
      </c>
      <c r="C347" s="1049">
        <f t="shared" si="117"/>
        <v>53</v>
      </c>
      <c r="D347" s="1797" t="s">
        <v>447</v>
      </c>
      <c r="E347" s="1049">
        <v>11</v>
      </c>
      <c r="F347" s="1057" t="s">
        <v>4309</v>
      </c>
      <c r="G347" s="1049"/>
      <c r="H347" s="1058" t="str">
        <f t="shared" si="118"/>
        <v>AT</v>
      </c>
      <c r="I347" s="1059" t="s">
        <v>4322</v>
      </c>
      <c r="J347" s="1058"/>
      <c r="K347" s="1059" t="s">
        <v>4617</v>
      </c>
      <c r="L347" s="1069" t="str">
        <f t="shared" si="111"/>
        <v/>
      </c>
      <c r="M347" s="979">
        <f t="shared" si="121"/>
        <v>0</v>
      </c>
      <c r="N347" s="1724">
        <f t="shared" si="120"/>
        <v>0</v>
      </c>
      <c r="O347" s="979" t="str">
        <f>IF(ISERROR(VLOOKUP(L347,Anexa!D:K,5,FALSE))=TRUE,"",VLOOKUP(L347,Anexa!D:K,5,FALSE))</f>
        <v/>
      </c>
      <c r="P347" s="979" t="str">
        <f>IF(ISERROR(VLOOKUP(L347,Anexa!D:K,6,FALSE))=TRUE,"",VLOOKUP(L347,Anexa!D:K,6,FALSE))</f>
        <v/>
      </c>
      <c r="Q347" s="979" t="str">
        <f>IF(ISERROR(VLOOKUP(L347,Anexa!D:K,8,FALSE))=TRUE,"",VLOOKUP(L347,Anexa!D:K,8,FALSE))</f>
        <v/>
      </c>
      <c r="R347" s="979">
        <f t="shared" si="112"/>
        <v>0</v>
      </c>
      <c r="S347" s="979">
        <f t="shared" si="113"/>
        <v>0</v>
      </c>
      <c r="T347" s="979">
        <f t="shared" si="114"/>
        <v>0</v>
      </c>
      <c r="U347" s="979">
        <f t="shared" si="115"/>
        <v>0</v>
      </c>
      <c r="V347" s="979">
        <f t="shared" si="116"/>
        <v>0</v>
      </c>
      <c r="W347" s="979"/>
      <c r="X347" s="979"/>
      <c r="Y347" s="1060"/>
      <c r="Z347" s="1060" t="str">
        <f t="shared" si="119"/>
        <v>Cap.2 Pct.7: Pentru CAEN (Col.B) = Furniz. energiei electrice (Gr.351) sau Furniz. de abur si aer cond. (Gr.353), Prod. de im. corp. (Col.3) = 0, Stoc. prod. fin. (Col.4, 5) = 0 si Stoc. prod. neterm. (Col.8, 9) = 0.</v>
      </c>
      <c r="AA347" s="2205">
        <f t="shared" si="108"/>
        <v>1</v>
      </c>
      <c r="AB347" s="3036">
        <f t="shared" si="109"/>
        <v>53</v>
      </c>
      <c r="AT347" s="133" t="s">
        <v>193</v>
      </c>
      <c r="AU347" s="1416" t="s">
        <v>5414</v>
      </c>
      <c r="AV347" s="134">
        <v>2</v>
      </c>
      <c r="AW347" s="135">
        <v>8</v>
      </c>
      <c r="AX347" s="136">
        <v>60</v>
      </c>
      <c r="AY347" s="189"/>
      <c r="AZ347" s="189"/>
      <c r="BA347" s="352">
        <f>IF(Chestionar!M347="",0,Chestionar!M347)</f>
        <v>0</v>
      </c>
      <c r="BB347" s="352">
        <f>IF(Chestionar!N347="",0,Chestionar!N347)</f>
        <v>0</v>
      </c>
      <c r="BC347" s="352">
        <f>IF(Chestionar!O347="",0,Chestionar!O347)</f>
        <v>0</v>
      </c>
      <c r="BD347" s="352">
        <f>IF(Chestionar!P347="",0,Chestionar!P347)</f>
        <v>0</v>
      </c>
      <c r="BE347" s="158">
        <f>IF(Chestionar!Q347="",0,Chestionar!Q347)</f>
        <v>0</v>
      </c>
      <c r="BF347" s="113"/>
      <c r="BG347" s="113"/>
      <c r="BH347" s="113"/>
      <c r="BI347" s="113"/>
      <c r="BJ347" s="113"/>
      <c r="BK347" s="113"/>
      <c r="BL347" s="113"/>
      <c r="BM347" s="113"/>
      <c r="BN347" s="113"/>
      <c r="BO347" s="113"/>
      <c r="BP347" s="113"/>
      <c r="BQ347" s="113"/>
      <c r="BR347" s="113" t="s">
        <v>215</v>
      </c>
    </row>
    <row r="348" spans="1:70" x14ac:dyDescent="0.25">
      <c r="A348" s="1715">
        <f t="shared" si="110"/>
        <v>0</v>
      </c>
      <c r="B348" s="1715">
        <f t="shared" si="107"/>
        <v>10053012</v>
      </c>
      <c r="C348" s="1049">
        <f t="shared" si="117"/>
        <v>53</v>
      </c>
      <c r="D348" s="1797" t="s">
        <v>447</v>
      </c>
      <c r="E348" s="1049">
        <v>12</v>
      </c>
      <c r="F348" s="1057" t="s">
        <v>4309</v>
      </c>
      <c r="G348" s="1049"/>
      <c r="H348" s="1058" t="str">
        <f t="shared" si="118"/>
        <v>AT</v>
      </c>
      <c r="I348" s="1059" t="s">
        <v>4323</v>
      </c>
      <c r="J348" s="1058"/>
      <c r="K348" s="1059" t="s">
        <v>4618</v>
      </c>
      <c r="L348" s="1069" t="str">
        <f t="shared" si="111"/>
        <v/>
      </c>
      <c r="M348" s="979">
        <f t="shared" si="121"/>
        <v>0</v>
      </c>
      <c r="N348" s="1724">
        <f t="shared" si="120"/>
        <v>0</v>
      </c>
      <c r="O348" s="979" t="str">
        <f>IF(ISERROR(VLOOKUP(L348,Anexa!D:K,5,FALSE))=TRUE,"",VLOOKUP(L348,Anexa!D:K,5,FALSE))</f>
        <v/>
      </c>
      <c r="P348" s="979" t="str">
        <f>IF(ISERROR(VLOOKUP(L348,Anexa!D:K,6,FALSE))=TRUE,"",VLOOKUP(L348,Anexa!D:K,6,FALSE))</f>
        <v/>
      </c>
      <c r="Q348" s="979" t="str">
        <f>IF(ISERROR(VLOOKUP(L348,Anexa!D:K,8,FALSE))=TRUE,"",VLOOKUP(L348,Anexa!D:K,8,FALSE))</f>
        <v/>
      </c>
      <c r="R348" s="979">
        <f t="shared" si="112"/>
        <v>0</v>
      </c>
      <c r="S348" s="979">
        <f t="shared" si="113"/>
        <v>0</v>
      </c>
      <c r="T348" s="979">
        <f t="shared" si="114"/>
        <v>0</v>
      </c>
      <c r="U348" s="979">
        <f t="shared" si="115"/>
        <v>0</v>
      </c>
      <c r="V348" s="979">
        <f t="shared" si="116"/>
        <v>0</v>
      </c>
      <c r="W348" s="979"/>
      <c r="X348" s="979"/>
      <c r="Y348" s="1060"/>
      <c r="Z348" s="1060" t="str">
        <f t="shared" si="119"/>
        <v>Cap.2 Pct.7: Pentru CAEN (Col.B) = Furniz. energiei electrice (Gr.351) sau Furniz. de abur si aer cond. (Gr.353), Prod. de im. corp. (Col.3) = 0, Stoc. prod. fin. (Col.4, 5) = 0 si Stoc. prod. neterm. (Col.8, 9) = 0.</v>
      </c>
      <c r="AA348" s="2205">
        <f t="shared" si="108"/>
        <v>1</v>
      </c>
      <c r="AB348" s="3036">
        <f t="shared" si="109"/>
        <v>53</v>
      </c>
      <c r="AT348" s="133" t="s">
        <v>194</v>
      </c>
      <c r="AU348" s="1416" t="s">
        <v>5414</v>
      </c>
      <c r="AV348" s="134">
        <v>2</v>
      </c>
      <c r="AW348" s="135">
        <v>8</v>
      </c>
      <c r="AX348" s="136">
        <v>61</v>
      </c>
      <c r="AY348" s="189"/>
      <c r="AZ348" s="189"/>
      <c r="BA348" s="352">
        <f>IF(Chestionar!M348="",0,Chestionar!M348)</f>
        <v>0</v>
      </c>
      <c r="BB348" s="352">
        <f>IF(Chestionar!N348="",0,Chestionar!N348)</f>
        <v>0</v>
      </c>
      <c r="BC348" s="352">
        <f>IF(Chestionar!O348="",0,Chestionar!O348)</f>
        <v>0</v>
      </c>
      <c r="BD348" s="352">
        <f>IF(Chestionar!P348="",0,Chestionar!P348)</f>
        <v>0</v>
      </c>
      <c r="BE348" s="158">
        <f>IF(Chestionar!Q348="",0,Chestionar!Q348)</f>
        <v>0</v>
      </c>
      <c r="BF348" s="113"/>
      <c r="BG348" s="113"/>
      <c r="BH348" s="113"/>
      <c r="BI348" s="113"/>
      <c r="BJ348" s="113"/>
      <c r="BK348" s="113"/>
      <c r="BL348" s="113"/>
      <c r="BM348" s="113"/>
      <c r="BN348" s="113"/>
      <c r="BO348" s="113"/>
      <c r="BP348" s="113"/>
      <c r="BQ348" s="113"/>
      <c r="BR348" s="113" t="s">
        <v>215</v>
      </c>
    </row>
    <row r="349" spans="1:70" x14ac:dyDescent="0.25">
      <c r="A349" s="1715">
        <f t="shared" si="110"/>
        <v>0</v>
      </c>
      <c r="B349" s="1715">
        <f t="shared" si="107"/>
        <v>10053013</v>
      </c>
      <c r="C349" s="1049">
        <f t="shared" si="117"/>
        <v>53</v>
      </c>
      <c r="D349" s="1797" t="s">
        <v>447</v>
      </c>
      <c r="E349" s="1049">
        <v>13</v>
      </c>
      <c r="F349" s="1057" t="s">
        <v>4309</v>
      </c>
      <c r="G349" s="1049"/>
      <c r="H349" s="1058" t="str">
        <f t="shared" si="118"/>
        <v>AT</v>
      </c>
      <c r="I349" s="1059" t="s">
        <v>4324</v>
      </c>
      <c r="J349" s="1058"/>
      <c r="K349" s="1059" t="s">
        <v>4619</v>
      </c>
      <c r="L349" s="1069" t="str">
        <f t="shared" si="111"/>
        <v/>
      </c>
      <c r="M349" s="979">
        <f t="shared" si="121"/>
        <v>0</v>
      </c>
      <c r="N349" s="1724">
        <f t="shared" si="120"/>
        <v>0</v>
      </c>
      <c r="O349" s="979" t="str">
        <f>IF(ISERROR(VLOOKUP(L349,Anexa!D:K,5,FALSE))=TRUE,"",VLOOKUP(L349,Anexa!D:K,5,FALSE))</f>
        <v/>
      </c>
      <c r="P349" s="979" t="str">
        <f>IF(ISERROR(VLOOKUP(L349,Anexa!D:K,6,FALSE))=TRUE,"",VLOOKUP(L349,Anexa!D:K,6,FALSE))</f>
        <v/>
      </c>
      <c r="Q349" s="979" t="str">
        <f>IF(ISERROR(VLOOKUP(L349,Anexa!D:K,8,FALSE))=TRUE,"",VLOOKUP(L349,Anexa!D:K,8,FALSE))</f>
        <v/>
      </c>
      <c r="R349" s="979">
        <f t="shared" si="112"/>
        <v>0</v>
      </c>
      <c r="S349" s="979">
        <f t="shared" si="113"/>
        <v>0</v>
      </c>
      <c r="T349" s="979">
        <f t="shared" si="114"/>
        <v>0</v>
      </c>
      <c r="U349" s="979">
        <f t="shared" si="115"/>
        <v>0</v>
      </c>
      <c r="V349" s="979">
        <f t="shared" si="116"/>
        <v>0</v>
      </c>
      <c r="W349" s="979"/>
      <c r="X349" s="979"/>
      <c r="Y349" s="1060"/>
      <c r="Z349" s="1060" t="str">
        <f t="shared" si="119"/>
        <v>Cap.2 Pct.7: Pentru CAEN (Col.B) = Furniz. energiei electrice (Gr.351) sau Furniz. de abur si aer cond. (Gr.353), Prod. de im. corp. (Col.3) = 0, Stoc. prod. fin. (Col.4, 5) = 0 si Stoc. prod. neterm. (Col.8, 9) = 0.</v>
      </c>
      <c r="AA349" s="2205">
        <f t="shared" si="108"/>
        <v>1</v>
      </c>
      <c r="AB349" s="3036">
        <f t="shared" si="109"/>
        <v>53</v>
      </c>
      <c r="AT349" s="133" t="s">
        <v>195</v>
      </c>
      <c r="AU349" s="1416" t="s">
        <v>5414</v>
      </c>
      <c r="AV349" s="134">
        <v>2</v>
      </c>
      <c r="AW349" s="135">
        <v>8</v>
      </c>
      <c r="AX349" s="136">
        <v>62</v>
      </c>
      <c r="AY349" s="189"/>
      <c r="AZ349" s="189"/>
      <c r="BA349" s="352">
        <f>IF(Chestionar!M349="",0,Chestionar!M349)</f>
        <v>0</v>
      </c>
      <c r="BB349" s="352">
        <f>IF(Chestionar!N349="",0,Chestionar!N349)</f>
        <v>0</v>
      </c>
      <c r="BC349" s="352">
        <f>IF(Chestionar!O349="",0,Chestionar!O349)</f>
        <v>0</v>
      </c>
      <c r="BD349" s="352">
        <f>IF(Chestionar!P349="",0,Chestionar!P349)</f>
        <v>0</v>
      </c>
      <c r="BE349" s="158">
        <f>IF(Chestionar!Q349="",0,Chestionar!Q349)</f>
        <v>0</v>
      </c>
      <c r="BF349" s="113"/>
      <c r="BG349" s="113"/>
      <c r="BH349" s="113"/>
      <c r="BI349" s="113"/>
      <c r="BJ349" s="113"/>
      <c r="BK349" s="113"/>
      <c r="BL349" s="113"/>
      <c r="BM349" s="113"/>
      <c r="BN349" s="113"/>
      <c r="BO349" s="113"/>
      <c r="BP349" s="113"/>
      <c r="BQ349" s="113"/>
      <c r="BR349" s="113" t="s">
        <v>215</v>
      </c>
    </row>
    <row r="350" spans="1:70" x14ac:dyDescent="0.25">
      <c r="A350" s="1715">
        <f t="shared" si="110"/>
        <v>0</v>
      </c>
      <c r="B350" s="1715">
        <f t="shared" si="107"/>
        <v>10053014</v>
      </c>
      <c r="C350" s="1049">
        <f t="shared" si="117"/>
        <v>53</v>
      </c>
      <c r="D350" s="1797" t="s">
        <v>447</v>
      </c>
      <c r="E350" s="1049">
        <v>14</v>
      </c>
      <c r="F350" s="1057" t="s">
        <v>4309</v>
      </c>
      <c r="G350" s="1049"/>
      <c r="H350" s="1058" t="str">
        <f t="shared" si="118"/>
        <v>AT</v>
      </c>
      <c r="I350" s="1059" t="s">
        <v>4325</v>
      </c>
      <c r="J350" s="1058"/>
      <c r="K350" s="1059" t="s">
        <v>4620</v>
      </c>
      <c r="L350" s="1069" t="str">
        <f t="shared" si="111"/>
        <v/>
      </c>
      <c r="M350" s="979">
        <f t="shared" si="121"/>
        <v>0</v>
      </c>
      <c r="N350" s="1724">
        <f t="shared" si="120"/>
        <v>0</v>
      </c>
      <c r="O350" s="979" t="str">
        <f>IF(ISERROR(VLOOKUP(L350,Anexa!D:K,5,FALSE))=TRUE,"",VLOOKUP(L350,Anexa!D:K,5,FALSE))</f>
        <v/>
      </c>
      <c r="P350" s="979" t="str">
        <f>IF(ISERROR(VLOOKUP(L350,Anexa!D:K,6,FALSE))=TRUE,"",VLOOKUP(L350,Anexa!D:K,6,FALSE))</f>
        <v/>
      </c>
      <c r="Q350" s="979" t="str">
        <f>IF(ISERROR(VLOOKUP(L350,Anexa!D:K,8,FALSE))=TRUE,"",VLOOKUP(L350,Anexa!D:K,8,FALSE))</f>
        <v/>
      </c>
      <c r="R350" s="979">
        <f t="shared" si="112"/>
        <v>0</v>
      </c>
      <c r="S350" s="979">
        <f t="shared" si="113"/>
        <v>0</v>
      </c>
      <c r="T350" s="979">
        <f t="shared" si="114"/>
        <v>0</v>
      </c>
      <c r="U350" s="979">
        <f t="shared" si="115"/>
        <v>0</v>
      </c>
      <c r="V350" s="979">
        <f t="shared" si="116"/>
        <v>0</v>
      </c>
      <c r="W350" s="979"/>
      <c r="X350" s="979"/>
      <c r="Y350" s="1060"/>
      <c r="Z350" s="1060" t="str">
        <f t="shared" si="119"/>
        <v>Cap.2 Pct.7: Pentru CAEN (Col.B) = Furniz. energiei electrice (Gr.351) sau Furniz. de abur si aer cond. (Gr.353), Prod. de im. corp. (Col.3) = 0, Stoc. prod. fin. (Col.4, 5) = 0 si Stoc. prod. neterm. (Col.8, 9) = 0.</v>
      </c>
      <c r="AA350" s="2205">
        <f t="shared" si="108"/>
        <v>1</v>
      </c>
      <c r="AB350" s="3036">
        <f t="shared" si="109"/>
        <v>53</v>
      </c>
      <c r="AT350" s="133" t="s">
        <v>196</v>
      </c>
      <c r="AU350" s="1416" t="s">
        <v>5414</v>
      </c>
      <c r="AV350" s="134">
        <v>2</v>
      </c>
      <c r="AW350" s="135">
        <v>8</v>
      </c>
      <c r="AX350" s="136">
        <v>63</v>
      </c>
      <c r="AY350" s="189"/>
      <c r="AZ350" s="189"/>
      <c r="BA350" s="352">
        <f>IF(Chestionar!M350="",0,Chestionar!M350)</f>
        <v>0</v>
      </c>
      <c r="BB350" s="352">
        <f>IF(Chestionar!N350="",0,Chestionar!N350)</f>
        <v>0</v>
      </c>
      <c r="BC350" s="352">
        <f>IF(Chestionar!O350="",0,Chestionar!O350)</f>
        <v>0</v>
      </c>
      <c r="BD350" s="352">
        <f>IF(Chestionar!P350="",0,Chestionar!P350)</f>
        <v>0</v>
      </c>
      <c r="BE350" s="158">
        <f>IF(Chestionar!Q350="",0,Chestionar!Q350)</f>
        <v>0</v>
      </c>
      <c r="BF350" s="113"/>
      <c r="BG350" s="113"/>
      <c r="BH350" s="113"/>
      <c r="BI350" s="113"/>
      <c r="BJ350" s="113"/>
      <c r="BK350" s="113"/>
      <c r="BL350" s="113"/>
      <c r="BM350" s="113"/>
      <c r="BN350" s="113"/>
      <c r="BO350" s="113"/>
      <c r="BP350" s="113"/>
      <c r="BQ350" s="113"/>
      <c r="BR350" s="113" t="s">
        <v>215</v>
      </c>
    </row>
    <row r="351" spans="1:70" x14ac:dyDescent="0.25">
      <c r="A351" s="1715">
        <f t="shared" si="110"/>
        <v>0</v>
      </c>
      <c r="B351" s="1715">
        <f t="shared" si="107"/>
        <v>10053015</v>
      </c>
      <c r="C351" s="1049">
        <f t="shared" si="117"/>
        <v>53</v>
      </c>
      <c r="D351" s="1797" t="s">
        <v>447</v>
      </c>
      <c r="E351" s="1049">
        <v>15</v>
      </c>
      <c r="F351" s="1057" t="s">
        <v>4309</v>
      </c>
      <c r="G351" s="1049"/>
      <c r="H351" s="1058" t="str">
        <f t="shared" si="118"/>
        <v>AT</v>
      </c>
      <c r="I351" s="1059" t="s">
        <v>4326</v>
      </c>
      <c r="J351" s="1058"/>
      <c r="K351" s="1059" t="s">
        <v>4621</v>
      </c>
      <c r="L351" s="1069" t="str">
        <f t="shared" si="111"/>
        <v/>
      </c>
      <c r="M351" s="979">
        <f t="shared" si="121"/>
        <v>0</v>
      </c>
      <c r="N351" s="1724">
        <f t="shared" si="120"/>
        <v>0</v>
      </c>
      <c r="O351" s="979" t="str">
        <f>IF(ISERROR(VLOOKUP(L351,Anexa!D:K,5,FALSE))=TRUE,"",VLOOKUP(L351,Anexa!D:K,5,FALSE))</f>
        <v/>
      </c>
      <c r="P351" s="979" t="str">
        <f>IF(ISERROR(VLOOKUP(L351,Anexa!D:K,6,FALSE))=TRUE,"",VLOOKUP(L351,Anexa!D:K,6,FALSE))</f>
        <v/>
      </c>
      <c r="Q351" s="979" t="str">
        <f>IF(ISERROR(VLOOKUP(L351,Anexa!D:K,8,FALSE))=TRUE,"",VLOOKUP(L351,Anexa!D:K,8,FALSE))</f>
        <v/>
      </c>
      <c r="R351" s="979">
        <f t="shared" si="112"/>
        <v>0</v>
      </c>
      <c r="S351" s="979">
        <f t="shared" si="113"/>
        <v>0</v>
      </c>
      <c r="T351" s="979">
        <f t="shared" si="114"/>
        <v>0</v>
      </c>
      <c r="U351" s="979">
        <f t="shared" si="115"/>
        <v>0</v>
      </c>
      <c r="V351" s="979">
        <f t="shared" si="116"/>
        <v>0</v>
      </c>
      <c r="W351" s="979"/>
      <c r="X351" s="979"/>
      <c r="Y351" s="1060"/>
      <c r="Z351" s="1060" t="str">
        <f t="shared" si="119"/>
        <v>Cap.2 Pct.7: Pentru CAEN (Col.B) = Furniz. energiei electrice (Gr.351) sau Furniz. de abur si aer cond. (Gr.353), Prod. de im. corp. (Col.3) = 0, Stoc. prod. fin. (Col.4, 5) = 0 si Stoc. prod. neterm. (Col.8, 9) = 0.</v>
      </c>
      <c r="AA351" s="2205">
        <f t="shared" si="108"/>
        <v>1</v>
      </c>
      <c r="AB351" s="3036">
        <f t="shared" si="109"/>
        <v>53</v>
      </c>
      <c r="AT351" s="133" t="s">
        <v>197</v>
      </c>
      <c r="AU351" s="1416" t="s">
        <v>5414</v>
      </c>
      <c r="AV351" s="134">
        <v>2</v>
      </c>
      <c r="AW351" s="135">
        <v>8</v>
      </c>
      <c r="AX351" s="136">
        <v>64</v>
      </c>
      <c r="AY351" s="189"/>
      <c r="AZ351" s="189"/>
      <c r="BA351" s="352">
        <f>IF(Chestionar!M351="",0,Chestionar!M351)</f>
        <v>0</v>
      </c>
      <c r="BB351" s="352">
        <f>IF(Chestionar!N351="",0,Chestionar!N351)</f>
        <v>0</v>
      </c>
      <c r="BC351" s="352">
        <f>IF(Chestionar!O351="",0,Chestionar!O351)</f>
        <v>0</v>
      </c>
      <c r="BD351" s="352">
        <f>IF(Chestionar!P351="",0,Chestionar!P351)</f>
        <v>0</v>
      </c>
      <c r="BE351" s="158">
        <f>IF(Chestionar!Q351="",0,Chestionar!Q351)</f>
        <v>0</v>
      </c>
      <c r="BF351" s="113"/>
      <c r="BG351" s="113"/>
      <c r="BH351" s="113"/>
      <c r="BI351" s="113"/>
      <c r="BJ351" s="113"/>
      <c r="BK351" s="113"/>
      <c r="BL351" s="113"/>
      <c r="BM351" s="113"/>
      <c r="BN351" s="113"/>
      <c r="BO351" s="113"/>
      <c r="BP351" s="113"/>
      <c r="BQ351" s="113"/>
      <c r="BR351" s="113" t="s">
        <v>215</v>
      </c>
    </row>
    <row r="352" spans="1:70" x14ac:dyDescent="0.25">
      <c r="A352" s="1715">
        <f t="shared" si="110"/>
        <v>0</v>
      </c>
      <c r="B352" s="1715">
        <f t="shared" si="107"/>
        <v>10053016</v>
      </c>
      <c r="C352" s="1049">
        <f t="shared" si="117"/>
        <v>53</v>
      </c>
      <c r="D352" s="1797" t="s">
        <v>447</v>
      </c>
      <c r="E352" s="1049">
        <v>16</v>
      </c>
      <c r="F352" s="1057" t="s">
        <v>4309</v>
      </c>
      <c r="G352" s="1049"/>
      <c r="H352" s="1058" t="str">
        <f t="shared" si="118"/>
        <v>AT</v>
      </c>
      <c r="I352" s="1059" t="s">
        <v>4327</v>
      </c>
      <c r="J352" s="1058"/>
      <c r="K352" s="1059" t="s">
        <v>4622</v>
      </c>
      <c r="L352" s="1069" t="str">
        <f t="shared" si="111"/>
        <v/>
      </c>
      <c r="M352" s="979">
        <f t="shared" si="121"/>
        <v>0</v>
      </c>
      <c r="N352" s="1724">
        <f t="shared" si="120"/>
        <v>0</v>
      </c>
      <c r="O352" s="979" t="str">
        <f>IF(ISERROR(VLOOKUP(L352,Anexa!D:K,5,FALSE))=TRUE,"",VLOOKUP(L352,Anexa!D:K,5,FALSE))</f>
        <v/>
      </c>
      <c r="P352" s="979" t="str">
        <f>IF(ISERROR(VLOOKUP(L352,Anexa!D:K,6,FALSE))=TRUE,"",VLOOKUP(L352,Anexa!D:K,6,FALSE))</f>
        <v/>
      </c>
      <c r="Q352" s="979" t="str">
        <f>IF(ISERROR(VLOOKUP(L352,Anexa!D:K,8,FALSE))=TRUE,"",VLOOKUP(L352,Anexa!D:K,8,FALSE))</f>
        <v/>
      </c>
      <c r="R352" s="979">
        <f t="shared" si="112"/>
        <v>0</v>
      </c>
      <c r="S352" s="979">
        <f t="shared" si="113"/>
        <v>0</v>
      </c>
      <c r="T352" s="979">
        <f t="shared" si="114"/>
        <v>0</v>
      </c>
      <c r="U352" s="979">
        <f t="shared" si="115"/>
        <v>0</v>
      </c>
      <c r="V352" s="979">
        <f t="shared" si="116"/>
        <v>0</v>
      </c>
      <c r="W352" s="979"/>
      <c r="X352" s="979"/>
      <c r="Y352" s="1060"/>
      <c r="Z352" s="1060" t="str">
        <f t="shared" si="119"/>
        <v>Cap.2 Pct.7: Pentru CAEN (Col.B) = Furniz. energiei electrice (Gr.351) sau Furniz. de abur si aer cond. (Gr.353), Prod. de im. corp. (Col.3) = 0, Stoc. prod. fin. (Col.4, 5) = 0 si Stoc. prod. neterm. (Col.8, 9) = 0.</v>
      </c>
      <c r="AA352" s="2205">
        <f t="shared" si="108"/>
        <v>1</v>
      </c>
      <c r="AB352" s="3036">
        <f t="shared" si="109"/>
        <v>53</v>
      </c>
      <c r="AT352" s="133" t="s">
        <v>198</v>
      </c>
      <c r="AU352" s="1416" t="s">
        <v>5414</v>
      </c>
      <c r="AV352" s="134">
        <v>2</v>
      </c>
      <c r="AW352" s="135">
        <v>8</v>
      </c>
      <c r="AX352" s="136">
        <v>65</v>
      </c>
      <c r="AY352" s="189"/>
      <c r="AZ352" s="189"/>
      <c r="BA352" s="352">
        <f>IF(Chestionar!M352="",0,Chestionar!M352)</f>
        <v>0</v>
      </c>
      <c r="BB352" s="352">
        <f>IF(Chestionar!N352="",0,Chestionar!N352)</f>
        <v>0</v>
      </c>
      <c r="BC352" s="352">
        <f>IF(Chestionar!O352="",0,Chestionar!O352)</f>
        <v>0</v>
      </c>
      <c r="BD352" s="352">
        <f>IF(Chestionar!P352="",0,Chestionar!P352)</f>
        <v>0</v>
      </c>
      <c r="BE352" s="158">
        <f>IF(Chestionar!Q352="",0,Chestionar!Q352)</f>
        <v>0</v>
      </c>
      <c r="BF352" s="113"/>
      <c r="BG352" s="113"/>
      <c r="BH352" s="113"/>
      <c r="BI352" s="113"/>
      <c r="BJ352" s="113"/>
      <c r="BK352" s="113"/>
      <c r="BL352" s="113"/>
      <c r="BM352" s="113"/>
      <c r="BN352" s="113"/>
      <c r="BO352" s="113"/>
      <c r="BP352" s="113"/>
      <c r="BQ352" s="113"/>
      <c r="BR352" s="113" t="s">
        <v>215</v>
      </c>
    </row>
    <row r="353" spans="1:70" x14ac:dyDescent="0.25">
      <c r="A353" s="1715">
        <f t="shared" si="110"/>
        <v>0</v>
      </c>
      <c r="B353" s="1715">
        <f t="shared" si="107"/>
        <v>10053017</v>
      </c>
      <c r="C353" s="1049">
        <f t="shared" si="117"/>
        <v>53</v>
      </c>
      <c r="D353" s="1797" t="s">
        <v>447</v>
      </c>
      <c r="E353" s="1049">
        <v>17</v>
      </c>
      <c r="F353" s="1057" t="s">
        <v>4309</v>
      </c>
      <c r="G353" s="1049"/>
      <c r="H353" s="1058" t="str">
        <f t="shared" si="118"/>
        <v>AT</v>
      </c>
      <c r="I353" s="1059" t="s">
        <v>4328</v>
      </c>
      <c r="J353" s="1058"/>
      <c r="K353" s="1059" t="s">
        <v>4623</v>
      </c>
      <c r="L353" s="1069" t="str">
        <f t="shared" si="111"/>
        <v/>
      </c>
      <c r="M353" s="979">
        <f t="shared" si="121"/>
        <v>0</v>
      </c>
      <c r="N353" s="1724">
        <f t="shared" si="120"/>
        <v>0</v>
      </c>
      <c r="O353" s="979" t="str">
        <f>IF(ISERROR(VLOOKUP(L353,Anexa!D:K,5,FALSE))=TRUE,"",VLOOKUP(L353,Anexa!D:K,5,FALSE))</f>
        <v/>
      </c>
      <c r="P353" s="979" t="str">
        <f>IF(ISERROR(VLOOKUP(L353,Anexa!D:K,6,FALSE))=TRUE,"",VLOOKUP(L353,Anexa!D:K,6,FALSE))</f>
        <v/>
      </c>
      <c r="Q353" s="979" t="str">
        <f>IF(ISERROR(VLOOKUP(L353,Anexa!D:K,8,FALSE))=TRUE,"",VLOOKUP(L353,Anexa!D:K,8,FALSE))</f>
        <v/>
      </c>
      <c r="R353" s="979">
        <f t="shared" si="112"/>
        <v>0</v>
      </c>
      <c r="S353" s="979">
        <f t="shared" si="113"/>
        <v>0</v>
      </c>
      <c r="T353" s="979">
        <f t="shared" si="114"/>
        <v>0</v>
      </c>
      <c r="U353" s="979">
        <f t="shared" si="115"/>
        <v>0</v>
      </c>
      <c r="V353" s="979">
        <f t="shared" si="116"/>
        <v>0</v>
      </c>
      <c r="W353" s="979"/>
      <c r="X353" s="979"/>
      <c r="Y353" s="1060"/>
      <c r="Z353" s="1060" t="str">
        <f t="shared" si="119"/>
        <v>Cap.2 Pct.7: Pentru CAEN (Col.B) = Furniz. energiei electrice (Gr.351) sau Furniz. de abur si aer cond. (Gr.353), Prod. de im. corp. (Col.3) = 0, Stoc. prod. fin. (Col.4, 5) = 0 si Stoc. prod. neterm. (Col.8, 9) = 0.</v>
      </c>
      <c r="AA353" s="2205">
        <f t="shared" si="108"/>
        <v>1</v>
      </c>
      <c r="AB353" s="3036">
        <f t="shared" si="109"/>
        <v>53</v>
      </c>
      <c r="AT353" s="133" t="s">
        <v>199</v>
      </c>
      <c r="AU353" s="1416" t="s">
        <v>5414</v>
      </c>
      <c r="AV353" s="134">
        <v>2</v>
      </c>
      <c r="AW353" s="135">
        <v>8</v>
      </c>
      <c r="AX353" s="136">
        <v>66</v>
      </c>
      <c r="AY353" s="189"/>
      <c r="AZ353" s="189"/>
      <c r="BA353" s="352">
        <f>IF(Chestionar!M353="",0,Chestionar!M353)</f>
        <v>0</v>
      </c>
      <c r="BB353" s="352">
        <f>IF(Chestionar!N353="",0,Chestionar!N353)</f>
        <v>0</v>
      </c>
      <c r="BC353" s="352">
        <f>IF(Chestionar!O353="",0,Chestionar!O353)</f>
        <v>0</v>
      </c>
      <c r="BD353" s="352">
        <f>IF(Chestionar!P353="",0,Chestionar!P353)</f>
        <v>0</v>
      </c>
      <c r="BE353" s="158">
        <f>IF(Chestionar!Q353="",0,Chestionar!Q353)</f>
        <v>0</v>
      </c>
      <c r="BF353" s="113"/>
      <c r="BG353" s="113"/>
      <c r="BH353" s="113"/>
      <c r="BI353" s="113"/>
      <c r="BJ353" s="113"/>
      <c r="BK353" s="113"/>
      <c r="BL353" s="113"/>
      <c r="BM353" s="113"/>
      <c r="BN353" s="113"/>
      <c r="BO353" s="113"/>
      <c r="BP353" s="113"/>
      <c r="BQ353" s="113"/>
      <c r="BR353" s="113" t="s">
        <v>215</v>
      </c>
    </row>
    <row r="354" spans="1:70" x14ac:dyDescent="0.25">
      <c r="A354" s="1715">
        <f t="shared" si="110"/>
        <v>0</v>
      </c>
      <c r="B354" s="1715">
        <f t="shared" si="107"/>
        <v>10053018</v>
      </c>
      <c r="C354" s="1049">
        <f t="shared" si="117"/>
        <v>53</v>
      </c>
      <c r="D354" s="1797" t="s">
        <v>447</v>
      </c>
      <c r="E354" s="1049">
        <v>18</v>
      </c>
      <c r="F354" s="1057" t="s">
        <v>4309</v>
      </c>
      <c r="G354" s="1049"/>
      <c r="H354" s="1058" t="str">
        <f t="shared" si="118"/>
        <v>AT</v>
      </c>
      <c r="I354" s="1059" t="s">
        <v>4329</v>
      </c>
      <c r="J354" s="1058"/>
      <c r="K354" s="1059" t="s">
        <v>4624</v>
      </c>
      <c r="L354" s="1069" t="str">
        <f t="shared" si="111"/>
        <v/>
      </c>
      <c r="M354" s="979">
        <f t="shared" si="121"/>
        <v>0</v>
      </c>
      <c r="N354" s="1724">
        <f t="shared" si="120"/>
        <v>0</v>
      </c>
      <c r="O354" s="979" t="str">
        <f>IF(ISERROR(VLOOKUP(L354,Anexa!D:K,5,FALSE))=TRUE,"",VLOOKUP(L354,Anexa!D:K,5,FALSE))</f>
        <v/>
      </c>
      <c r="P354" s="979" t="str">
        <f>IF(ISERROR(VLOOKUP(L354,Anexa!D:K,6,FALSE))=TRUE,"",VLOOKUP(L354,Anexa!D:K,6,FALSE))</f>
        <v/>
      </c>
      <c r="Q354" s="979" t="str">
        <f>IF(ISERROR(VLOOKUP(L354,Anexa!D:K,8,FALSE))=TRUE,"",VLOOKUP(L354,Anexa!D:K,8,FALSE))</f>
        <v/>
      </c>
      <c r="R354" s="979">
        <f t="shared" si="112"/>
        <v>0</v>
      </c>
      <c r="S354" s="979">
        <f t="shared" si="113"/>
        <v>0</v>
      </c>
      <c r="T354" s="979">
        <f t="shared" si="114"/>
        <v>0</v>
      </c>
      <c r="U354" s="979">
        <f t="shared" si="115"/>
        <v>0</v>
      </c>
      <c r="V354" s="979">
        <f t="shared" si="116"/>
        <v>0</v>
      </c>
      <c r="W354" s="979"/>
      <c r="X354" s="979"/>
      <c r="Y354" s="1060"/>
      <c r="Z354" s="1060" t="str">
        <f t="shared" si="119"/>
        <v>Cap.2 Pct.7: Pentru CAEN (Col.B) = Furniz. energiei electrice (Gr.351) sau Furniz. de abur si aer cond. (Gr.353), Prod. de im. corp. (Col.3) = 0, Stoc. prod. fin. (Col.4, 5) = 0 si Stoc. prod. neterm. (Col.8, 9) = 0.</v>
      </c>
      <c r="AA354" s="2205">
        <f t="shared" si="108"/>
        <v>1</v>
      </c>
      <c r="AB354" s="3036">
        <f t="shared" si="109"/>
        <v>53</v>
      </c>
      <c r="AT354" s="133" t="s">
        <v>200</v>
      </c>
      <c r="AU354" s="1416" t="s">
        <v>5414</v>
      </c>
      <c r="AV354" s="134">
        <v>2</v>
      </c>
      <c r="AW354" s="135">
        <v>8</v>
      </c>
      <c r="AX354" s="136">
        <v>67</v>
      </c>
      <c r="AY354" s="189"/>
      <c r="AZ354" s="189"/>
      <c r="BA354" s="352">
        <f>IF(Chestionar!M354="",0,Chestionar!M354)</f>
        <v>0</v>
      </c>
      <c r="BB354" s="352">
        <f>IF(Chestionar!N354="",0,Chestionar!N354)</f>
        <v>0</v>
      </c>
      <c r="BC354" s="352">
        <f>IF(Chestionar!O354="",0,Chestionar!O354)</f>
        <v>0</v>
      </c>
      <c r="BD354" s="352">
        <f>IF(Chestionar!P354="",0,Chestionar!P354)</f>
        <v>0</v>
      </c>
      <c r="BE354" s="158">
        <f>IF(Chestionar!Q354="",0,Chestionar!Q354)</f>
        <v>0</v>
      </c>
      <c r="BR354" s="120" t="s">
        <v>215</v>
      </c>
    </row>
    <row r="355" spans="1:70" x14ac:dyDescent="0.25">
      <c r="A355" s="1715">
        <f t="shared" si="110"/>
        <v>0</v>
      </c>
      <c r="B355" s="1715">
        <f t="shared" si="107"/>
        <v>10053019</v>
      </c>
      <c r="C355" s="1049">
        <f t="shared" si="117"/>
        <v>53</v>
      </c>
      <c r="D355" s="1797" t="s">
        <v>447</v>
      </c>
      <c r="E355" s="1049">
        <v>19</v>
      </c>
      <c r="F355" s="1057" t="s">
        <v>4309</v>
      </c>
      <c r="G355" s="1049"/>
      <c r="H355" s="1058" t="str">
        <f t="shared" si="118"/>
        <v>AT</v>
      </c>
      <c r="I355" s="1059" t="s">
        <v>4330</v>
      </c>
      <c r="J355" s="1058"/>
      <c r="K355" s="1059" t="s">
        <v>4625</v>
      </c>
      <c r="L355" s="1069" t="str">
        <f t="shared" si="111"/>
        <v/>
      </c>
      <c r="M355" s="979">
        <f t="shared" si="121"/>
        <v>0</v>
      </c>
      <c r="N355" s="1724">
        <f t="shared" si="120"/>
        <v>0</v>
      </c>
      <c r="O355" s="979" t="str">
        <f>IF(ISERROR(VLOOKUP(L355,Anexa!D:K,5,FALSE))=TRUE,"",VLOOKUP(L355,Anexa!D:K,5,FALSE))</f>
        <v/>
      </c>
      <c r="P355" s="979" t="str">
        <f>IF(ISERROR(VLOOKUP(L355,Anexa!D:K,6,FALSE))=TRUE,"",VLOOKUP(L355,Anexa!D:K,6,FALSE))</f>
        <v/>
      </c>
      <c r="Q355" s="979" t="str">
        <f>IF(ISERROR(VLOOKUP(L355,Anexa!D:K,8,FALSE))=TRUE,"",VLOOKUP(L355,Anexa!D:K,8,FALSE))</f>
        <v/>
      </c>
      <c r="R355" s="979">
        <f t="shared" si="112"/>
        <v>0</v>
      </c>
      <c r="S355" s="979">
        <f t="shared" si="113"/>
        <v>0</v>
      </c>
      <c r="T355" s="979">
        <f t="shared" si="114"/>
        <v>0</v>
      </c>
      <c r="U355" s="979">
        <f t="shared" si="115"/>
        <v>0</v>
      </c>
      <c r="V355" s="979">
        <f t="shared" si="116"/>
        <v>0</v>
      </c>
      <c r="W355" s="979"/>
      <c r="X355" s="979"/>
      <c r="Y355" s="1060"/>
      <c r="Z355" s="1060" t="str">
        <f t="shared" si="119"/>
        <v>Cap.2 Pct.7: Pentru CAEN (Col.B) = Furniz. energiei electrice (Gr.351) sau Furniz. de abur si aer cond. (Gr.353), Prod. de im. corp. (Col.3) = 0, Stoc. prod. fin. (Col.4, 5) = 0 si Stoc. prod. neterm. (Col.8, 9) = 0.</v>
      </c>
      <c r="AA355" s="2205">
        <f t="shared" si="108"/>
        <v>1</v>
      </c>
      <c r="AB355" s="3036">
        <f t="shared" si="109"/>
        <v>53</v>
      </c>
      <c r="AT355" s="133" t="s">
        <v>201</v>
      </c>
      <c r="AU355" s="1416" t="s">
        <v>5414</v>
      </c>
      <c r="AV355" s="134">
        <v>2</v>
      </c>
      <c r="AW355" s="135">
        <v>8</v>
      </c>
      <c r="AX355" s="136">
        <v>68</v>
      </c>
      <c r="AY355" s="189"/>
      <c r="AZ355" s="189"/>
      <c r="BA355" s="352">
        <f>IF(Chestionar!M355="",0,Chestionar!M355)</f>
        <v>0</v>
      </c>
      <c r="BB355" s="352">
        <f>IF(Chestionar!N355="",0,Chestionar!N355)</f>
        <v>0</v>
      </c>
      <c r="BC355" s="352">
        <f>IF(Chestionar!O355="",0,Chestionar!O355)</f>
        <v>0</v>
      </c>
      <c r="BD355" s="352">
        <f>IF(Chestionar!P355="",0,Chestionar!P355)</f>
        <v>0</v>
      </c>
      <c r="BE355" s="158">
        <f>IF(Chestionar!Q355="",0,Chestionar!Q355)</f>
        <v>0</v>
      </c>
      <c r="BR355" s="120" t="s">
        <v>215</v>
      </c>
    </row>
    <row r="356" spans="1:70" x14ac:dyDescent="0.25">
      <c r="A356" s="1715">
        <f t="shared" si="110"/>
        <v>0</v>
      </c>
      <c r="B356" s="1715">
        <f t="shared" si="107"/>
        <v>10053020</v>
      </c>
      <c r="C356" s="1049">
        <f t="shared" si="117"/>
        <v>53</v>
      </c>
      <c r="D356" s="1797" t="s">
        <v>447</v>
      </c>
      <c r="E356" s="1049">
        <v>20</v>
      </c>
      <c r="F356" s="1057" t="s">
        <v>4309</v>
      </c>
      <c r="G356" s="1049"/>
      <c r="H356" s="1058" t="str">
        <f t="shared" si="118"/>
        <v>AT</v>
      </c>
      <c r="I356" s="1059" t="s">
        <v>4331</v>
      </c>
      <c r="J356" s="1058"/>
      <c r="K356" s="1059" t="s">
        <v>4626</v>
      </c>
      <c r="L356" s="1069" t="str">
        <f t="shared" si="111"/>
        <v/>
      </c>
      <c r="M356" s="979">
        <f t="shared" si="121"/>
        <v>0</v>
      </c>
      <c r="N356" s="1724">
        <f t="shared" si="120"/>
        <v>0</v>
      </c>
      <c r="O356" s="979" t="str">
        <f>IF(ISERROR(VLOOKUP(L356,Anexa!D:K,5,FALSE))=TRUE,"",VLOOKUP(L356,Anexa!D:K,5,FALSE))</f>
        <v/>
      </c>
      <c r="P356" s="979" t="str">
        <f>IF(ISERROR(VLOOKUP(L356,Anexa!D:K,6,FALSE))=TRUE,"",VLOOKUP(L356,Anexa!D:K,6,FALSE))</f>
        <v/>
      </c>
      <c r="Q356" s="979" t="str">
        <f>IF(ISERROR(VLOOKUP(L356,Anexa!D:K,8,FALSE))=TRUE,"",VLOOKUP(L356,Anexa!D:K,8,FALSE))</f>
        <v/>
      </c>
      <c r="R356" s="979">
        <f t="shared" si="112"/>
        <v>0</v>
      </c>
      <c r="S356" s="979">
        <f t="shared" si="113"/>
        <v>0</v>
      </c>
      <c r="T356" s="979">
        <f t="shared" si="114"/>
        <v>0</v>
      </c>
      <c r="U356" s="979">
        <f t="shared" si="115"/>
        <v>0</v>
      </c>
      <c r="V356" s="979">
        <f t="shared" si="116"/>
        <v>0</v>
      </c>
      <c r="W356" s="979"/>
      <c r="X356" s="979"/>
      <c r="Y356" s="1060"/>
      <c r="Z356" s="1060" t="str">
        <f t="shared" si="119"/>
        <v>Cap.2 Pct.7: Pentru CAEN (Col.B) = Furniz. energiei electrice (Gr.351) sau Furniz. de abur si aer cond. (Gr.353), Prod. de im. corp. (Col.3) = 0, Stoc. prod. fin. (Col.4, 5) = 0 si Stoc. prod. neterm. (Col.8, 9) = 0.</v>
      </c>
      <c r="AA356" s="2205">
        <f t="shared" si="108"/>
        <v>1</v>
      </c>
      <c r="AB356" s="3036">
        <f t="shared" si="109"/>
        <v>53</v>
      </c>
      <c r="AT356" s="133" t="s">
        <v>202</v>
      </c>
      <c r="AU356" s="1416" t="s">
        <v>5414</v>
      </c>
      <c r="AV356" s="134">
        <v>2</v>
      </c>
      <c r="AW356" s="135">
        <v>8</v>
      </c>
      <c r="AX356" s="136">
        <v>69</v>
      </c>
      <c r="AY356" s="189"/>
      <c r="AZ356" s="189"/>
      <c r="BA356" s="352">
        <f>IF(Chestionar!M356="",0,Chestionar!M356)</f>
        <v>0</v>
      </c>
      <c r="BB356" s="352">
        <f>IF(Chestionar!N356="",0,Chestionar!N356)</f>
        <v>0</v>
      </c>
      <c r="BC356" s="352">
        <f>IF(Chestionar!O356="",0,Chestionar!O356)</f>
        <v>0</v>
      </c>
      <c r="BD356" s="352">
        <f>IF(Chestionar!P356="",0,Chestionar!P356)</f>
        <v>0</v>
      </c>
      <c r="BE356" s="158">
        <f>IF(Chestionar!Q356="",0,Chestionar!Q356)</f>
        <v>0</v>
      </c>
      <c r="BR356" s="120" t="s">
        <v>215</v>
      </c>
    </row>
    <row r="357" spans="1:70" ht="15.75" thickBot="1" x14ac:dyDescent="0.3">
      <c r="A357" s="1715">
        <f t="shared" si="110"/>
        <v>0</v>
      </c>
      <c r="B357" s="1715">
        <f t="shared" si="107"/>
        <v>10053021</v>
      </c>
      <c r="C357" s="1049">
        <f t="shared" si="117"/>
        <v>53</v>
      </c>
      <c r="D357" s="1797" t="s">
        <v>447</v>
      </c>
      <c r="E357" s="1049">
        <v>21</v>
      </c>
      <c r="F357" s="1057" t="s">
        <v>4309</v>
      </c>
      <c r="G357" s="1049"/>
      <c r="H357" s="1058" t="str">
        <f t="shared" si="118"/>
        <v>AT</v>
      </c>
      <c r="I357" s="1059" t="s">
        <v>4332</v>
      </c>
      <c r="J357" s="1058"/>
      <c r="K357" s="1059" t="s">
        <v>4627</v>
      </c>
      <c r="L357" s="1069" t="str">
        <f t="shared" si="111"/>
        <v/>
      </c>
      <c r="M357" s="979">
        <f t="shared" si="121"/>
        <v>0</v>
      </c>
      <c r="N357" s="1724">
        <f t="shared" si="120"/>
        <v>0</v>
      </c>
      <c r="O357" s="979" t="str">
        <f>IF(ISERROR(VLOOKUP(L357,Anexa!D:K,5,FALSE))=TRUE,"",VLOOKUP(L357,Anexa!D:K,5,FALSE))</f>
        <v/>
      </c>
      <c r="P357" s="979" t="str">
        <f>IF(ISERROR(VLOOKUP(L357,Anexa!D:K,6,FALSE))=TRUE,"",VLOOKUP(L357,Anexa!D:K,6,FALSE))</f>
        <v/>
      </c>
      <c r="Q357" s="979" t="str">
        <f>IF(ISERROR(VLOOKUP(L357,Anexa!D:K,8,FALSE))=TRUE,"",VLOOKUP(L357,Anexa!D:K,8,FALSE))</f>
        <v/>
      </c>
      <c r="R357" s="979">
        <f t="shared" si="112"/>
        <v>0</v>
      </c>
      <c r="S357" s="979">
        <f t="shared" si="113"/>
        <v>0</v>
      </c>
      <c r="T357" s="979">
        <f t="shared" si="114"/>
        <v>0</v>
      </c>
      <c r="U357" s="979">
        <f t="shared" si="115"/>
        <v>0</v>
      </c>
      <c r="V357" s="979">
        <f t="shared" si="116"/>
        <v>0</v>
      </c>
      <c r="W357" s="979"/>
      <c r="X357" s="979"/>
      <c r="Y357" s="1060"/>
      <c r="Z357" s="1060" t="str">
        <f t="shared" si="119"/>
        <v>Cap.2 Pct.7: Pentru CAEN (Col.B) = Furniz. energiei electrice (Gr.351) sau Furniz. de abur si aer cond. (Gr.353), Prod. de im. corp. (Col.3) = 0, Stoc. prod. fin. (Col.4, 5) = 0 si Stoc. prod. neterm. (Col.8, 9) = 0.</v>
      </c>
      <c r="AA357" s="2205">
        <f t="shared" si="108"/>
        <v>1</v>
      </c>
      <c r="AB357" s="3036">
        <f t="shared" si="109"/>
        <v>53</v>
      </c>
      <c r="AT357" s="150" t="s">
        <v>203</v>
      </c>
      <c r="AU357" s="1412" t="s">
        <v>5414</v>
      </c>
      <c r="AV357" s="151">
        <v>2</v>
      </c>
      <c r="AW357" s="108">
        <v>8</v>
      </c>
      <c r="AX357" s="109">
        <v>70</v>
      </c>
      <c r="AY357" s="152"/>
      <c r="AZ357" s="152"/>
      <c r="BA357" s="353">
        <f>IF(Chestionar!M357="",0,Chestionar!M357)</f>
        <v>0</v>
      </c>
      <c r="BB357" s="353">
        <f>IF(Chestionar!N357="",0,Chestionar!N357)</f>
        <v>0</v>
      </c>
      <c r="BC357" s="353">
        <f>IF(Chestionar!O357="",0,Chestionar!O357)</f>
        <v>0</v>
      </c>
      <c r="BD357" s="353">
        <f>IF(Chestionar!P357="",0,Chestionar!P357)</f>
        <v>0</v>
      </c>
      <c r="BE357" s="183">
        <f>IF(Chestionar!Q357="",0,Chestionar!Q357)</f>
        <v>0</v>
      </c>
      <c r="BR357" s="120" t="s">
        <v>215</v>
      </c>
    </row>
    <row r="358" spans="1:70" ht="19.5" thickTop="1" x14ac:dyDescent="0.25">
      <c r="A358" s="1715">
        <f t="shared" si="110"/>
        <v>0</v>
      </c>
      <c r="B358" s="1715">
        <f t="shared" si="107"/>
        <v>10053022</v>
      </c>
      <c r="C358" s="1049">
        <f t="shared" si="117"/>
        <v>53</v>
      </c>
      <c r="D358" s="1797" t="s">
        <v>447</v>
      </c>
      <c r="E358" s="1049">
        <v>22</v>
      </c>
      <c r="F358" s="1057" t="s">
        <v>4309</v>
      </c>
      <c r="G358" s="1049"/>
      <c r="H358" s="1058" t="str">
        <f t="shared" si="118"/>
        <v>AT</v>
      </c>
      <c r="I358" s="1059" t="s">
        <v>4333</v>
      </c>
      <c r="J358" s="1058"/>
      <c r="K358" s="1059" t="s">
        <v>4628</v>
      </c>
      <c r="L358" s="1069" t="str">
        <f t="shared" si="111"/>
        <v/>
      </c>
      <c r="M358" s="979">
        <f t="shared" si="121"/>
        <v>0</v>
      </c>
      <c r="N358" s="1724">
        <f t="shared" si="120"/>
        <v>0</v>
      </c>
      <c r="O358" s="979" t="str">
        <f>IF(ISERROR(VLOOKUP(L358,Anexa!D:K,5,FALSE))=TRUE,"",VLOOKUP(L358,Anexa!D:K,5,FALSE))</f>
        <v/>
      </c>
      <c r="P358" s="979" t="str">
        <f>IF(ISERROR(VLOOKUP(L358,Anexa!D:K,6,FALSE))=TRUE,"",VLOOKUP(L358,Anexa!D:K,6,FALSE))</f>
        <v/>
      </c>
      <c r="Q358" s="979" t="str">
        <f>IF(ISERROR(VLOOKUP(L358,Anexa!D:K,8,FALSE))=TRUE,"",VLOOKUP(L358,Anexa!D:K,8,FALSE))</f>
        <v/>
      </c>
      <c r="R358" s="979">
        <f t="shared" si="112"/>
        <v>0</v>
      </c>
      <c r="S358" s="979">
        <f t="shared" si="113"/>
        <v>0</v>
      </c>
      <c r="T358" s="979">
        <f t="shared" si="114"/>
        <v>0</v>
      </c>
      <c r="U358" s="979">
        <f t="shared" si="115"/>
        <v>0</v>
      </c>
      <c r="V358" s="979">
        <f t="shared" si="116"/>
        <v>0</v>
      </c>
      <c r="W358" s="979"/>
      <c r="X358" s="979"/>
      <c r="Y358" s="1060"/>
      <c r="Z358" s="1060" t="str">
        <f t="shared" si="119"/>
        <v>Cap.2 Pct.7: Pentru CAEN (Col.B) = Furniz. energiei electrice (Gr.351) sau Furniz. de abur si aer cond. (Gr.353), Prod. de im. corp. (Col.3) = 0, Stoc. prod. fin. (Col.4, 5) = 0 si Stoc. prod. neterm. (Col.8, 9) = 0.</v>
      </c>
      <c r="AA358" s="2205">
        <f t="shared" si="108"/>
        <v>1</v>
      </c>
      <c r="AB358" s="3036">
        <f t="shared" si="109"/>
        <v>53</v>
      </c>
      <c r="AT358" s="114" t="s">
        <v>220</v>
      </c>
      <c r="AU358" s="1411" t="s">
        <v>5091</v>
      </c>
      <c r="AV358" s="115">
        <v>2</v>
      </c>
      <c r="AW358" s="115">
        <v>9</v>
      </c>
      <c r="AX358" s="115">
        <v>0</v>
      </c>
      <c r="AY358" s="226" t="s">
        <v>215</v>
      </c>
      <c r="AZ358" s="226" t="s">
        <v>215</v>
      </c>
      <c r="BA358" s="180" t="s">
        <v>44</v>
      </c>
      <c r="BR358" s="120" t="s">
        <v>215</v>
      </c>
    </row>
    <row r="359" spans="1:70" x14ac:dyDescent="0.25">
      <c r="A359" s="1715">
        <f t="shared" si="110"/>
        <v>0</v>
      </c>
      <c r="B359" s="1715">
        <f t="shared" si="107"/>
        <v>10053023</v>
      </c>
      <c r="C359" s="1049">
        <f t="shared" si="117"/>
        <v>53</v>
      </c>
      <c r="D359" s="1797" t="s">
        <v>447</v>
      </c>
      <c r="E359" s="1049">
        <v>23</v>
      </c>
      <c r="F359" s="1057" t="s">
        <v>4309</v>
      </c>
      <c r="G359" s="1049"/>
      <c r="H359" s="1058" t="str">
        <f t="shared" si="118"/>
        <v>AT</v>
      </c>
      <c r="I359" s="1059" t="s">
        <v>4334</v>
      </c>
      <c r="J359" s="1058"/>
      <c r="K359" s="1059" t="s">
        <v>4629</v>
      </c>
      <c r="L359" s="1069" t="str">
        <f t="shared" si="111"/>
        <v/>
      </c>
      <c r="M359" s="979">
        <f t="shared" si="121"/>
        <v>0</v>
      </c>
      <c r="N359" s="1724">
        <f t="shared" si="120"/>
        <v>0</v>
      </c>
      <c r="O359" s="979" t="str">
        <f>IF(ISERROR(VLOOKUP(L359,Anexa!D:K,5,FALSE))=TRUE,"",VLOOKUP(L359,Anexa!D:K,5,FALSE))</f>
        <v/>
      </c>
      <c r="P359" s="979" t="str">
        <f>IF(ISERROR(VLOOKUP(L359,Anexa!D:K,6,FALSE))=TRUE,"",VLOOKUP(L359,Anexa!D:K,6,FALSE))</f>
        <v/>
      </c>
      <c r="Q359" s="979" t="str">
        <f>IF(ISERROR(VLOOKUP(L359,Anexa!D:K,8,FALSE))=TRUE,"",VLOOKUP(L359,Anexa!D:K,8,FALSE))</f>
        <v/>
      </c>
      <c r="R359" s="979">
        <f t="shared" si="112"/>
        <v>0</v>
      </c>
      <c r="S359" s="979">
        <f t="shared" si="113"/>
        <v>0</v>
      </c>
      <c r="T359" s="979">
        <f t="shared" si="114"/>
        <v>0</v>
      </c>
      <c r="U359" s="979">
        <f t="shared" si="115"/>
        <v>0</v>
      </c>
      <c r="V359" s="979">
        <f t="shared" si="116"/>
        <v>0</v>
      </c>
      <c r="W359" s="979"/>
      <c r="X359" s="979"/>
      <c r="Y359" s="1060"/>
      <c r="Z359" s="1060" t="str">
        <f t="shared" si="119"/>
        <v>Cap.2 Pct.7: Pentru CAEN (Col.B) = Furniz. energiei electrice (Gr.351) sau Furniz. de abur si aer cond. (Gr.353), Prod. de im. corp. (Col.3) = 0, Stoc. prod. fin. (Col.4, 5) = 0 si Stoc. prod. neterm. (Col.8, 9) = 0.</v>
      </c>
      <c r="AA359" s="2205">
        <f t="shared" si="108"/>
        <v>1</v>
      </c>
      <c r="AB359" s="3036">
        <f t="shared" si="109"/>
        <v>53</v>
      </c>
      <c r="AT359" s="133" t="s">
        <v>221</v>
      </c>
      <c r="AU359" s="1416" t="s">
        <v>5091</v>
      </c>
      <c r="AV359" s="134">
        <v>2</v>
      </c>
      <c r="AW359" s="135">
        <v>9</v>
      </c>
      <c r="AX359" s="136">
        <v>1</v>
      </c>
      <c r="AY359" s="137"/>
      <c r="AZ359" s="137"/>
      <c r="BA359" s="158">
        <f>IF(Chestionar!M359="",0,Chestionar!M359)</f>
        <v>0</v>
      </c>
      <c r="BR359" s="120" t="s">
        <v>215</v>
      </c>
    </row>
    <row r="360" spans="1:70" x14ac:dyDescent="0.25">
      <c r="A360" s="1715">
        <f t="shared" si="110"/>
        <v>0</v>
      </c>
      <c r="B360" s="1715">
        <f t="shared" si="107"/>
        <v>10053024</v>
      </c>
      <c r="C360" s="1049">
        <f t="shared" si="117"/>
        <v>53</v>
      </c>
      <c r="D360" s="1797" t="s">
        <v>447</v>
      </c>
      <c r="E360" s="1049">
        <v>24</v>
      </c>
      <c r="F360" s="1057" t="s">
        <v>4309</v>
      </c>
      <c r="G360" s="1049"/>
      <c r="H360" s="1058" t="str">
        <f t="shared" si="118"/>
        <v>AT</v>
      </c>
      <c r="I360" s="1059" t="s">
        <v>4335</v>
      </c>
      <c r="J360" s="1058"/>
      <c r="K360" s="1059" t="s">
        <v>4630</v>
      </c>
      <c r="L360" s="1069" t="str">
        <f t="shared" si="111"/>
        <v/>
      </c>
      <c r="M360" s="979">
        <f t="shared" si="121"/>
        <v>0</v>
      </c>
      <c r="N360" s="1724">
        <f t="shared" si="120"/>
        <v>0</v>
      </c>
      <c r="O360" s="979" t="str">
        <f>IF(ISERROR(VLOOKUP(L360,Anexa!D:K,5,FALSE))=TRUE,"",VLOOKUP(L360,Anexa!D:K,5,FALSE))</f>
        <v/>
      </c>
      <c r="P360" s="979" t="str">
        <f>IF(ISERROR(VLOOKUP(L360,Anexa!D:K,6,FALSE))=TRUE,"",VLOOKUP(L360,Anexa!D:K,6,FALSE))</f>
        <v/>
      </c>
      <c r="Q360" s="979" t="str">
        <f>IF(ISERROR(VLOOKUP(L360,Anexa!D:K,8,FALSE))=TRUE,"",VLOOKUP(L360,Anexa!D:K,8,FALSE))</f>
        <v/>
      </c>
      <c r="R360" s="979">
        <f t="shared" si="112"/>
        <v>0</v>
      </c>
      <c r="S360" s="979">
        <f t="shared" si="113"/>
        <v>0</v>
      </c>
      <c r="T360" s="979">
        <f t="shared" si="114"/>
        <v>0</v>
      </c>
      <c r="U360" s="979">
        <f t="shared" si="115"/>
        <v>0</v>
      </c>
      <c r="V360" s="979">
        <f t="shared" si="116"/>
        <v>0</v>
      </c>
      <c r="W360" s="979"/>
      <c r="X360" s="979"/>
      <c r="Y360" s="1060"/>
      <c r="Z360" s="1060" t="str">
        <f t="shared" si="119"/>
        <v>Cap.2 Pct.7: Pentru CAEN (Col.B) = Furniz. energiei electrice (Gr.351) sau Furniz. de abur si aer cond. (Gr.353), Prod. de im. corp. (Col.3) = 0, Stoc. prod. fin. (Col.4, 5) = 0 si Stoc. prod. neterm. (Col.8, 9) = 0.</v>
      </c>
      <c r="AA360" s="2205">
        <f t="shared" si="108"/>
        <v>1</v>
      </c>
      <c r="AB360" s="3036">
        <f t="shared" si="109"/>
        <v>53</v>
      </c>
      <c r="AT360" s="133" t="s">
        <v>222</v>
      </c>
      <c r="AU360" s="1416" t="s">
        <v>5091</v>
      </c>
      <c r="AV360" s="134">
        <v>2</v>
      </c>
      <c r="AW360" s="135">
        <v>9</v>
      </c>
      <c r="AX360" s="136">
        <v>2</v>
      </c>
      <c r="AY360" s="137"/>
      <c r="AZ360" s="137"/>
      <c r="BA360" s="158">
        <f>IF(Chestionar!M360="",0,Chestionar!M360)</f>
        <v>0</v>
      </c>
      <c r="BR360" s="120" t="s">
        <v>215</v>
      </c>
    </row>
    <row r="361" spans="1:70" x14ac:dyDescent="0.25">
      <c r="A361" s="1715">
        <f t="shared" si="110"/>
        <v>0</v>
      </c>
      <c r="B361" s="1715">
        <f t="shared" si="107"/>
        <v>10053025</v>
      </c>
      <c r="C361" s="1049">
        <f t="shared" si="117"/>
        <v>53</v>
      </c>
      <c r="D361" s="1797" t="s">
        <v>447</v>
      </c>
      <c r="E361" s="1049">
        <v>25</v>
      </c>
      <c r="F361" s="1057" t="s">
        <v>4309</v>
      </c>
      <c r="G361" s="1049"/>
      <c r="H361" s="1058" t="str">
        <f t="shared" si="118"/>
        <v>AT</v>
      </c>
      <c r="I361" s="1059" t="s">
        <v>4336</v>
      </c>
      <c r="J361" s="1058"/>
      <c r="K361" s="1059" t="s">
        <v>4631</v>
      </c>
      <c r="L361" s="1069" t="str">
        <f t="shared" si="111"/>
        <v/>
      </c>
      <c r="M361" s="979">
        <f t="shared" si="121"/>
        <v>0</v>
      </c>
      <c r="N361" s="1724">
        <f t="shared" si="120"/>
        <v>0</v>
      </c>
      <c r="O361" s="979" t="str">
        <f>IF(ISERROR(VLOOKUP(L361,Anexa!D:K,5,FALSE))=TRUE,"",VLOOKUP(L361,Anexa!D:K,5,FALSE))</f>
        <v/>
      </c>
      <c r="P361" s="979" t="str">
        <f>IF(ISERROR(VLOOKUP(L361,Anexa!D:K,6,FALSE))=TRUE,"",VLOOKUP(L361,Anexa!D:K,6,FALSE))</f>
        <v/>
      </c>
      <c r="Q361" s="979" t="str">
        <f>IF(ISERROR(VLOOKUP(L361,Anexa!D:K,8,FALSE))=TRUE,"",VLOOKUP(L361,Anexa!D:K,8,FALSE))</f>
        <v/>
      </c>
      <c r="R361" s="979">
        <f t="shared" si="112"/>
        <v>0</v>
      </c>
      <c r="S361" s="979">
        <f t="shared" si="113"/>
        <v>0</v>
      </c>
      <c r="T361" s="979">
        <f t="shared" si="114"/>
        <v>0</v>
      </c>
      <c r="U361" s="979">
        <f t="shared" si="115"/>
        <v>0</v>
      </c>
      <c r="V361" s="979">
        <f t="shared" si="116"/>
        <v>0</v>
      </c>
      <c r="W361" s="979"/>
      <c r="X361" s="979"/>
      <c r="Y361" s="1060"/>
      <c r="Z361" s="1060" t="str">
        <f t="shared" si="119"/>
        <v>Cap.2 Pct.7: Pentru CAEN (Col.B) = Furniz. energiei electrice (Gr.351) sau Furniz. de abur si aer cond. (Gr.353), Prod. de im. corp. (Col.3) = 0, Stoc. prod. fin. (Col.4, 5) = 0 si Stoc. prod. neterm. (Col.8, 9) = 0.</v>
      </c>
      <c r="AA361" s="2205">
        <f t="shared" si="108"/>
        <v>1</v>
      </c>
      <c r="AB361" s="3036">
        <f t="shared" si="109"/>
        <v>53</v>
      </c>
      <c r="AT361" s="133" t="s">
        <v>223</v>
      </c>
      <c r="AU361" s="1416" t="s">
        <v>5091</v>
      </c>
      <c r="AV361" s="134">
        <v>2</v>
      </c>
      <c r="AW361" s="135">
        <v>9</v>
      </c>
      <c r="AX361" s="136">
        <v>3</v>
      </c>
      <c r="AY361" s="137"/>
      <c r="AZ361" s="137"/>
      <c r="BA361" s="158">
        <f>IF(Chestionar!M361="",0,Chestionar!M361)</f>
        <v>0</v>
      </c>
      <c r="BR361" s="120" t="s">
        <v>215</v>
      </c>
    </row>
    <row r="362" spans="1:70" ht="15.75" thickBot="1" x14ac:dyDescent="0.3">
      <c r="A362" s="1715">
        <f t="shared" si="110"/>
        <v>0</v>
      </c>
      <c r="B362" s="1715">
        <f t="shared" si="107"/>
        <v>10053026</v>
      </c>
      <c r="C362" s="1049">
        <f t="shared" si="117"/>
        <v>53</v>
      </c>
      <c r="D362" s="1797" t="s">
        <v>447</v>
      </c>
      <c r="E362" s="1049">
        <v>26</v>
      </c>
      <c r="F362" s="1057" t="s">
        <v>4309</v>
      </c>
      <c r="G362" s="1049"/>
      <c r="H362" s="1058" t="str">
        <f t="shared" si="118"/>
        <v>AT</v>
      </c>
      <c r="I362" s="1059" t="s">
        <v>4337</v>
      </c>
      <c r="J362" s="1058"/>
      <c r="K362" s="1059" t="s">
        <v>4632</v>
      </c>
      <c r="L362" s="1069" t="str">
        <f t="shared" si="111"/>
        <v/>
      </c>
      <c r="M362" s="979">
        <f t="shared" si="121"/>
        <v>0</v>
      </c>
      <c r="N362" s="1724">
        <f t="shared" si="120"/>
        <v>0</v>
      </c>
      <c r="O362" s="979" t="str">
        <f>IF(ISERROR(VLOOKUP(L362,Anexa!D:K,5,FALSE))=TRUE,"",VLOOKUP(L362,Anexa!D:K,5,FALSE))</f>
        <v/>
      </c>
      <c r="P362" s="979" t="str">
        <f>IF(ISERROR(VLOOKUP(L362,Anexa!D:K,6,FALSE))=TRUE,"",VLOOKUP(L362,Anexa!D:K,6,FALSE))</f>
        <v/>
      </c>
      <c r="Q362" s="979" t="str">
        <f>IF(ISERROR(VLOOKUP(L362,Anexa!D:K,8,FALSE))=TRUE,"",VLOOKUP(L362,Anexa!D:K,8,FALSE))</f>
        <v/>
      </c>
      <c r="R362" s="979">
        <f t="shared" si="112"/>
        <v>0</v>
      </c>
      <c r="S362" s="979">
        <f t="shared" si="113"/>
        <v>0</v>
      </c>
      <c r="T362" s="979">
        <f t="shared" si="114"/>
        <v>0</v>
      </c>
      <c r="U362" s="979">
        <f t="shared" si="115"/>
        <v>0</v>
      </c>
      <c r="V362" s="979">
        <f t="shared" si="116"/>
        <v>0</v>
      </c>
      <c r="W362" s="979"/>
      <c r="X362" s="979"/>
      <c r="Y362" s="1060"/>
      <c r="Z362" s="1060" t="str">
        <f t="shared" si="119"/>
        <v>Cap.2 Pct.7: Pentru CAEN (Col.B) = Furniz. energiei electrice (Gr.351) sau Furniz. de abur si aer cond. (Gr.353), Prod. de im. corp. (Col.3) = 0, Stoc. prod. fin. (Col.4, 5) = 0 si Stoc. prod. neterm. (Col.8, 9) = 0.</v>
      </c>
      <c r="AA362" s="2205">
        <f t="shared" si="108"/>
        <v>1</v>
      </c>
      <c r="AB362" s="3036">
        <f t="shared" si="109"/>
        <v>53</v>
      </c>
      <c r="AT362" s="150" t="s">
        <v>224</v>
      </c>
      <c r="AU362" s="1412" t="s">
        <v>5091</v>
      </c>
      <c r="AV362" s="151">
        <v>2</v>
      </c>
      <c r="AW362" s="108">
        <v>9</v>
      </c>
      <c r="AX362" s="109">
        <v>4</v>
      </c>
      <c r="AY362" s="152"/>
      <c r="AZ362" s="152"/>
      <c r="BA362" s="183">
        <f>IF(Chestionar!M362="",0,Chestionar!M362)</f>
        <v>0</v>
      </c>
      <c r="BR362" s="120" t="s">
        <v>215</v>
      </c>
    </row>
    <row r="363" spans="1:70" ht="19.5" thickTop="1" x14ac:dyDescent="0.25">
      <c r="A363" s="1715">
        <f t="shared" si="110"/>
        <v>0</v>
      </c>
      <c r="B363" s="1715">
        <f t="shared" si="107"/>
        <v>10053027</v>
      </c>
      <c r="C363" s="1049">
        <f t="shared" si="117"/>
        <v>53</v>
      </c>
      <c r="D363" s="1797" t="s">
        <v>447</v>
      </c>
      <c r="E363" s="1049">
        <v>27</v>
      </c>
      <c r="F363" s="1057" t="s">
        <v>4309</v>
      </c>
      <c r="G363" s="1049"/>
      <c r="H363" s="1058" t="str">
        <f t="shared" si="118"/>
        <v>AT</v>
      </c>
      <c r="I363" s="1059" t="s">
        <v>4338</v>
      </c>
      <c r="J363" s="1058"/>
      <c r="K363" s="1059" t="s">
        <v>4633</v>
      </c>
      <c r="L363" s="1069" t="str">
        <f t="shared" si="111"/>
        <v/>
      </c>
      <c r="M363" s="979">
        <f t="shared" si="121"/>
        <v>0</v>
      </c>
      <c r="N363" s="1724">
        <f t="shared" si="120"/>
        <v>0</v>
      </c>
      <c r="O363" s="979" t="str">
        <f>IF(ISERROR(VLOOKUP(L363,Anexa!D:K,5,FALSE))=TRUE,"",VLOOKUP(L363,Anexa!D:K,5,FALSE))</f>
        <v/>
      </c>
      <c r="P363" s="979" t="str">
        <f>IF(ISERROR(VLOOKUP(L363,Anexa!D:K,6,FALSE))=TRUE,"",VLOOKUP(L363,Anexa!D:K,6,FALSE))</f>
        <v/>
      </c>
      <c r="Q363" s="979" t="str">
        <f>IF(ISERROR(VLOOKUP(L363,Anexa!D:K,8,FALSE))=TRUE,"",VLOOKUP(L363,Anexa!D:K,8,FALSE))</f>
        <v/>
      </c>
      <c r="R363" s="979">
        <f t="shared" si="112"/>
        <v>0</v>
      </c>
      <c r="S363" s="979">
        <f t="shared" si="113"/>
        <v>0</v>
      </c>
      <c r="T363" s="979">
        <f t="shared" si="114"/>
        <v>0</v>
      </c>
      <c r="U363" s="979">
        <f t="shared" si="115"/>
        <v>0</v>
      </c>
      <c r="V363" s="979">
        <f t="shared" si="116"/>
        <v>0</v>
      </c>
      <c r="W363" s="979"/>
      <c r="X363" s="979"/>
      <c r="Y363" s="1060"/>
      <c r="Z363" s="1060" t="str">
        <f t="shared" si="119"/>
        <v>Cap.2 Pct.7: Pentru CAEN (Col.B) = Furniz. energiei electrice (Gr.351) sau Furniz. de abur si aer cond. (Gr.353), Prod. de im. corp. (Col.3) = 0, Stoc. prod. fin. (Col.4, 5) = 0 si Stoc. prod. neterm. (Col.8, 9) = 0.</v>
      </c>
      <c r="AA363" s="2205">
        <f t="shared" si="108"/>
        <v>1</v>
      </c>
      <c r="AB363" s="3036">
        <f t="shared" si="109"/>
        <v>53</v>
      </c>
      <c r="AT363" s="114" t="s">
        <v>225</v>
      </c>
      <c r="AU363" s="1411" t="s">
        <v>5091</v>
      </c>
      <c r="AV363" s="115">
        <v>2</v>
      </c>
      <c r="AW363" s="115">
        <v>11</v>
      </c>
      <c r="AX363" s="115">
        <v>0</v>
      </c>
      <c r="AY363" s="226" t="s">
        <v>215</v>
      </c>
      <c r="AZ363" s="226" t="s">
        <v>215</v>
      </c>
      <c r="BA363" s="180" t="s">
        <v>44</v>
      </c>
      <c r="BR363" s="120" t="s">
        <v>215</v>
      </c>
    </row>
    <row r="364" spans="1:70" ht="15.75" thickBot="1" x14ac:dyDescent="0.3">
      <c r="A364" s="1715">
        <f t="shared" si="110"/>
        <v>0</v>
      </c>
      <c r="B364" s="1715">
        <f t="shared" si="107"/>
        <v>10053028</v>
      </c>
      <c r="C364" s="1049">
        <f t="shared" si="117"/>
        <v>53</v>
      </c>
      <c r="D364" s="1797" t="s">
        <v>447</v>
      </c>
      <c r="E364" s="1049">
        <v>28</v>
      </c>
      <c r="F364" s="1057" t="s">
        <v>4309</v>
      </c>
      <c r="G364" s="1049"/>
      <c r="H364" s="1058" t="str">
        <f t="shared" si="118"/>
        <v>AT</v>
      </c>
      <c r="I364" s="1059" t="s">
        <v>4339</v>
      </c>
      <c r="J364" s="1058"/>
      <c r="K364" s="1059" t="s">
        <v>4634</v>
      </c>
      <c r="L364" s="1069" t="str">
        <f t="shared" si="111"/>
        <v/>
      </c>
      <c r="M364" s="979">
        <f t="shared" si="121"/>
        <v>0</v>
      </c>
      <c r="N364" s="1724">
        <f t="shared" si="120"/>
        <v>0</v>
      </c>
      <c r="O364" s="979" t="str">
        <f>IF(ISERROR(VLOOKUP(L364,Anexa!D:K,5,FALSE))=TRUE,"",VLOOKUP(L364,Anexa!D:K,5,FALSE))</f>
        <v/>
      </c>
      <c r="P364" s="979" t="str">
        <f>IF(ISERROR(VLOOKUP(L364,Anexa!D:K,6,FALSE))=TRUE,"",VLOOKUP(L364,Anexa!D:K,6,FALSE))</f>
        <v/>
      </c>
      <c r="Q364" s="979" t="str">
        <f>IF(ISERROR(VLOOKUP(L364,Anexa!D:K,8,FALSE))=TRUE,"",VLOOKUP(L364,Anexa!D:K,8,FALSE))</f>
        <v/>
      </c>
      <c r="R364" s="979">
        <f t="shared" si="112"/>
        <v>0</v>
      </c>
      <c r="S364" s="979">
        <f t="shared" si="113"/>
        <v>0</v>
      </c>
      <c r="T364" s="979">
        <f t="shared" si="114"/>
        <v>0</v>
      </c>
      <c r="U364" s="979">
        <f t="shared" si="115"/>
        <v>0</v>
      </c>
      <c r="V364" s="979">
        <f t="shared" si="116"/>
        <v>0</v>
      </c>
      <c r="W364" s="979"/>
      <c r="X364" s="979"/>
      <c r="Y364" s="1060"/>
      <c r="Z364" s="1060" t="str">
        <f t="shared" si="119"/>
        <v>Cap.2 Pct.7: Pentru CAEN (Col.B) = Furniz. energiei electrice (Gr.351) sau Furniz. de abur si aer cond. (Gr.353), Prod. de im. corp. (Col.3) = 0, Stoc. prod. fin. (Col.4, 5) = 0 si Stoc. prod. neterm. (Col.8, 9) = 0.</v>
      </c>
      <c r="AA364" s="2205">
        <f t="shared" si="108"/>
        <v>1</v>
      </c>
      <c r="AB364" s="3036">
        <f t="shared" si="109"/>
        <v>53</v>
      </c>
      <c r="AT364" s="141" t="s">
        <v>225</v>
      </c>
      <c r="AU364" s="1417" t="s">
        <v>5091</v>
      </c>
      <c r="AV364" s="142">
        <v>2</v>
      </c>
      <c r="AW364" s="143">
        <v>11</v>
      </c>
      <c r="AX364" s="144">
        <v>1</v>
      </c>
      <c r="AY364" s="145"/>
      <c r="AZ364" s="145"/>
      <c r="BA364" s="227">
        <f>IF(Chestionar!M364="",0,Chestionar!M364)</f>
        <v>0</v>
      </c>
      <c r="BR364" s="120" t="s">
        <v>215</v>
      </c>
    </row>
    <row r="365" spans="1:70" ht="30.75" thickTop="1" x14ac:dyDescent="0.25">
      <c r="A365" s="1715">
        <f t="shared" si="110"/>
        <v>0</v>
      </c>
      <c r="B365" s="1715">
        <f t="shared" si="107"/>
        <v>10053029</v>
      </c>
      <c r="C365" s="1049">
        <f t="shared" si="117"/>
        <v>53</v>
      </c>
      <c r="D365" s="1797" t="s">
        <v>447</v>
      </c>
      <c r="E365" s="1049">
        <v>29</v>
      </c>
      <c r="F365" s="1057" t="s">
        <v>4309</v>
      </c>
      <c r="G365" s="1049"/>
      <c r="H365" s="1058" t="str">
        <f t="shared" si="118"/>
        <v>AT</v>
      </c>
      <c r="I365" s="1059" t="s">
        <v>4340</v>
      </c>
      <c r="J365" s="1058"/>
      <c r="K365" s="1059" t="s">
        <v>4635</v>
      </c>
      <c r="L365" s="1069" t="str">
        <f t="shared" si="111"/>
        <v/>
      </c>
      <c r="M365" s="979">
        <f t="shared" si="121"/>
        <v>0</v>
      </c>
      <c r="N365" s="1724">
        <f t="shared" si="120"/>
        <v>0</v>
      </c>
      <c r="O365" s="979" t="str">
        <f>IF(ISERROR(VLOOKUP(L365,Anexa!D:K,5,FALSE))=TRUE,"",VLOOKUP(L365,Anexa!D:K,5,FALSE))</f>
        <v/>
      </c>
      <c r="P365" s="979" t="str">
        <f>IF(ISERROR(VLOOKUP(L365,Anexa!D:K,6,FALSE))=TRUE,"",VLOOKUP(L365,Anexa!D:K,6,FALSE))</f>
        <v/>
      </c>
      <c r="Q365" s="979" t="str">
        <f>IF(ISERROR(VLOOKUP(L365,Anexa!D:K,8,FALSE))=TRUE,"",VLOOKUP(L365,Anexa!D:K,8,FALSE))</f>
        <v/>
      </c>
      <c r="R365" s="979">
        <f t="shared" si="112"/>
        <v>0</v>
      </c>
      <c r="S365" s="979">
        <f t="shared" si="113"/>
        <v>0</v>
      </c>
      <c r="T365" s="979">
        <f t="shared" si="114"/>
        <v>0</v>
      </c>
      <c r="U365" s="979">
        <f t="shared" si="115"/>
        <v>0</v>
      </c>
      <c r="V365" s="979">
        <f t="shared" si="116"/>
        <v>0</v>
      </c>
      <c r="W365" s="979"/>
      <c r="X365" s="979"/>
      <c r="Y365" s="1060"/>
      <c r="Z365" s="1060" t="str">
        <f t="shared" si="119"/>
        <v>Cap.2 Pct.7: Pentru CAEN (Col.B) = Furniz. energiei electrice (Gr.351) sau Furniz. de abur si aer cond. (Gr.353), Prod. de im. corp. (Col.3) = 0, Stoc. prod. fin. (Col.4, 5) = 0 si Stoc. prod. neterm. (Col.8, 9) = 0.</v>
      </c>
      <c r="AA365" s="2205">
        <f t="shared" si="108"/>
        <v>1</v>
      </c>
      <c r="AB365" s="3036">
        <f t="shared" si="109"/>
        <v>53</v>
      </c>
      <c r="AT365" s="219" t="s">
        <v>226</v>
      </c>
      <c r="AU365" s="1418" t="s">
        <v>5091</v>
      </c>
      <c r="AV365" s="148">
        <v>2</v>
      </c>
      <c r="AW365" s="148">
        <v>111</v>
      </c>
      <c r="AX365" s="148">
        <v>0</v>
      </c>
      <c r="AY365" s="220" t="s">
        <v>215</v>
      </c>
      <c r="AZ365" s="179" t="s">
        <v>229</v>
      </c>
      <c r="BA365" s="179" t="s">
        <v>227</v>
      </c>
      <c r="BB365" s="180" t="s">
        <v>228</v>
      </c>
      <c r="BC365" s="118"/>
      <c r="BD365" s="118"/>
      <c r="BE365" s="118"/>
      <c r="BF365" s="118"/>
      <c r="BG365" s="119"/>
      <c r="BH365" s="119"/>
      <c r="BI365" s="119"/>
      <c r="BJ365" s="119"/>
      <c r="BK365" s="119"/>
      <c r="BL365" s="119"/>
      <c r="BM365" s="119"/>
      <c r="BN365" s="119"/>
      <c r="BO365" s="119"/>
      <c r="BP365" s="119"/>
      <c r="BQ365" s="119"/>
      <c r="BR365" s="119" t="s">
        <v>215</v>
      </c>
    </row>
    <row r="366" spans="1:70" ht="15.75" thickBot="1" x14ac:dyDescent="0.3">
      <c r="A366" s="1714">
        <f t="shared" si="110"/>
        <v>0</v>
      </c>
      <c r="B366" s="1714">
        <f t="shared" si="107"/>
        <v>10053030</v>
      </c>
      <c r="C366" s="1061">
        <f t="shared" si="117"/>
        <v>53</v>
      </c>
      <c r="D366" s="1799" t="s">
        <v>447</v>
      </c>
      <c r="E366" s="1061">
        <v>30</v>
      </c>
      <c r="F366" s="1062" t="s">
        <v>4309</v>
      </c>
      <c r="G366" s="1061"/>
      <c r="H366" s="1063" t="str">
        <f t="shared" si="118"/>
        <v>AT</v>
      </c>
      <c r="I366" s="1064" t="s">
        <v>4341</v>
      </c>
      <c r="J366" s="1063"/>
      <c r="K366" s="1064" t="s">
        <v>4636</v>
      </c>
      <c r="L366" s="1070" t="str">
        <f t="shared" si="111"/>
        <v/>
      </c>
      <c r="M366" s="1065">
        <f t="shared" si="121"/>
        <v>0</v>
      </c>
      <c r="N366" s="1730">
        <f t="shared" si="120"/>
        <v>0</v>
      </c>
      <c r="O366" s="1065" t="str">
        <f>IF(ISERROR(VLOOKUP(L366,Anexa!D:K,5,FALSE))=TRUE,"",VLOOKUP(L366,Anexa!D:K,5,FALSE))</f>
        <v/>
      </c>
      <c r="P366" s="1065" t="str">
        <f>IF(ISERROR(VLOOKUP(L366,Anexa!D:K,6,FALSE))=TRUE,"",VLOOKUP(L366,Anexa!D:K,6,FALSE))</f>
        <v/>
      </c>
      <c r="Q366" s="1065" t="str">
        <f>IF(ISERROR(VLOOKUP(L366,Anexa!D:K,8,FALSE))=TRUE,"",VLOOKUP(L366,Anexa!D:K,8,FALSE))</f>
        <v/>
      </c>
      <c r="R366" s="1065">
        <f t="shared" si="112"/>
        <v>0</v>
      </c>
      <c r="S366" s="1065">
        <f t="shared" si="113"/>
        <v>0</v>
      </c>
      <c r="T366" s="1065">
        <f t="shared" si="114"/>
        <v>0</v>
      </c>
      <c r="U366" s="1065">
        <f t="shared" si="115"/>
        <v>0</v>
      </c>
      <c r="V366" s="1065">
        <f t="shared" si="116"/>
        <v>0</v>
      </c>
      <c r="W366" s="1065"/>
      <c r="X366" s="1065"/>
      <c r="Y366" s="1066"/>
      <c r="Z366" s="1066" t="str">
        <f t="shared" si="119"/>
        <v>Cap.2 Pct.7: Pentru CAEN (Col.B) = Furniz. energiei electrice (Gr.351) sau Furniz. de abur si aer cond. (Gr.353), Prod. de im. corp. (Col.3) = 0, Stoc. prod. fin. (Col.4, 5) = 0 si Stoc. prod. neterm. (Col.8, 9) = 0.</v>
      </c>
      <c r="AA366" s="2205">
        <f t="shared" si="108"/>
        <v>1</v>
      </c>
      <c r="AB366" s="3036">
        <f t="shared" si="109"/>
        <v>53</v>
      </c>
      <c r="AT366" s="150" t="s">
        <v>230</v>
      </c>
      <c r="AU366" s="1412" t="s">
        <v>5091</v>
      </c>
      <c r="AV366" s="151">
        <v>2</v>
      </c>
      <c r="AW366" s="108">
        <v>111</v>
      </c>
      <c r="AX366" s="109">
        <v>1</v>
      </c>
      <c r="AY366" s="181"/>
      <c r="AZ366" s="228">
        <f>IF(Chestionar!L366="",0,Chestionar!L366)</f>
        <v>0</v>
      </c>
      <c r="BA366" s="229">
        <f>IF(Chestionar!M366="",0,Chestionar!M366)</f>
        <v>0</v>
      </c>
      <c r="BB366" s="183">
        <f>IF(Chestionar!N366="",0,Chestionar!N366)</f>
        <v>0</v>
      </c>
      <c r="BR366" s="120" t="s">
        <v>215</v>
      </c>
    </row>
    <row r="367" spans="1:70" ht="19.5" thickTop="1" x14ac:dyDescent="0.25">
      <c r="A367" s="1715">
        <f t="shared" si="110"/>
        <v>0</v>
      </c>
      <c r="B367" s="1715">
        <f t="shared" si="107"/>
        <v>10054002</v>
      </c>
      <c r="C367" s="1049">
        <v>54</v>
      </c>
      <c r="D367" s="1804" t="s">
        <v>447</v>
      </c>
      <c r="E367" s="1049">
        <v>2</v>
      </c>
      <c r="F367" s="1057" t="s">
        <v>4309</v>
      </c>
      <c r="G367" s="1049" t="s">
        <v>4446</v>
      </c>
      <c r="H367" s="1058" t="s">
        <v>345</v>
      </c>
      <c r="I367" s="1059" t="s">
        <v>4313</v>
      </c>
      <c r="J367" s="1058"/>
      <c r="K367" s="1059" t="s">
        <v>4637</v>
      </c>
      <c r="L367" s="1069">
        <f t="shared" ref="L367:L395" si="122">AY183</f>
        <v>0</v>
      </c>
      <c r="M367" s="979">
        <f t="shared" ref="M367:M395" si="123">IF(BC183="",0,BC183)</f>
        <v>0</v>
      </c>
      <c r="N367" s="1724">
        <f t="shared" ref="N367:N395" si="124">IF(AND(O367="NU",M367&gt;0),1,0)</f>
        <v>0</v>
      </c>
      <c r="O367" s="979" t="str">
        <f>IF(ISERROR(VLOOKUP(L367,Anexa!D:K,5,FALSE))=TRUE,"",VLOOKUP(L367,Anexa!D:K,5,FALSE))</f>
        <v/>
      </c>
      <c r="P367" s="979">
        <f t="shared" ref="P367:P395" si="125">IF(ISERROR(INT(L367/10))=TRUE,"",INT(L367/10))</f>
        <v>0</v>
      </c>
      <c r="Q367" s="979">
        <f t="shared" ref="Q367:Q395" si="126">IF(ISERROR(INT(L367/100))=TRUE,"",INT(L367/100))</f>
        <v>0</v>
      </c>
      <c r="R367" s="979">
        <f>IF(P367=478,1,0)</f>
        <v>0</v>
      </c>
      <c r="S367" s="979"/>
      <c r="T367" s="979"/>
      <c r="U367" s="979"/>
      <c r="V367" s="979"/>
      <c r="W367" s="979"/>
      <c r="X367" s="979"/>
      <c r="Y367" s="1060"/>
      <c r="Z367" s="1352" t="s">
        <v>9448</v>
      </c>
      <c r="AA367" s="2205">
        <f t="shared" si="108"/>
        <v>1</v>
      </c>
      <c r="AB367" s="3036">
        <f t="shared" si="109"/>
        <v>54</v>
      </c>
      <c r="AC367" s="2205">
        <f>LEN(Z367)</f>
        <v>100</v>
      </c>
      <c r="AT367" s="230" t="s">
        <v>231</v>
      </c>
      <c r="AU367" s="1426" t="s">
        <v>5091</v>
      </c>
      <c r="AV367" s="231">
        <v>2</v>
      </c>
      <c r="AW367" s="231">
        <v>12</v>
      </c>
      <c r="AX367" s="231">
        <v>0</v>
      </c>
      <c r="AY367" s="232" t="s">
        <v>215</v>
      </c>
      <c r="AZ367" s="232" t="s">
        <v>215</v>
      </c>
      <c r="BA367" s="233" t="s">
        <v>44</v>
      </c>
      <c r="BR367" s="120" t="s">
        <v>215</v>
      </c>
    </row>
    <row r="368" spans="1:70" ht="15.75" thickBot="1" x14ac:dyDescent="0.3">
      <c r="A368" s="1715">
        <f t="shared" si="110"/>
        <v>0</v>
      </c>
      <c r="B368" s="1715">
        <f t="shared" si="107"/>
        <v>10054003</v>
      </c>
      <c r="C368" s="1049">
        <v>54</v>
      </c>
      <c r="D368" s="1797" t="s">
        <v>447</v>
      </c>
      <c r="E368" s="1049">
        <v>3</v>
      </c>
      <c r="F368" s="1057" t="s">
        <v>4309</v>
      </c>
      <c r="G368" s="1049"/>
      <c r="H368" s="1058" t="s">
        <v>345</v>
      </c>
      <c r="I368" s="1059" t="s">
        <v>4314</v>
      </c>
      <c r="J368" s="1058"/>
      <c r="K368" s="1059" t="s">
        <v>4638</v>
      </c>
      <c r="L368" s="1069">
        <f t="shared" si="122"/>
        <v>0</v>
      </c>
      <c r="M368" s="979">
        <f t="shared" si="123"/>
        <v>0</v>
      </c>
      <c r="N368" s="1724">
        <f t="shared" si="124"/>
        <v>0</v>
      </c>
      <c r="O368" s="979" t="str">
        <f>IF(ISERROR(VLOOKUP(L368,Anexa!D:K,5,FALSE))=TRUE,"",VLOOKUP(L368,Anexa!D:K,5,FALSE))</f>
        <v/>
      </c>
      <c r="P368" s="979">
        <f t="shared" si="125"/>
        <v>0</v>
      </c>
      <c r="Q368" s="979">
        <f t="shared" si="126"/>
        <v>0</v>
      </c>
      <c r="R368" s="979">
        <f t="shared" ref="R368:R395" si="127">IF(P368=478,1,0)</f>
        <v>0</v>
      </c>
      <c r="S368" s="979"/>
      <c r="T368" s="979"/>
      <c r="U368" s="979"/>
      <c r="V368" s="979"/>
      <c r="W368" s="979"/>
      <c r="X368" s="979"/>
      <c r="Y368" s="1060"/>
      <c r="Z368" s="1060" t="str">
        <f t="shared" ref="Z368:Z395" si="128">Z367</f>
        <v xml:space="preserve">Cap.2 Pct.7: Din desfasurarea multor activitati nu se pot obtine imobilizari corporale (Col.3 = 0). </v>
      </c>
      <c r="AA368" s="2205">
        <f t="shared" si="108"/>
        <v>1</v>
      </c>
      <c r="AB368" s="3036">
        <f t="shared" si="109"/>
        <v>54</v>
      </c>
      <c r="AT368" s="141" t="s">
        <v>231</v>
      </c>
      <c r="AU368" s="1417" t="s">
        <v>5091</v>
      </c>
      <c r="AV368" s="142">
        <v>2</v>
      </c>
      <c r="AW368" s="143">
        <v>12</v>
      </c>
      <c r="AX368" s="144">
        <v>1</v>
      </c>
      <c r="AY368" s="145"/>
      <c r="AZ368" s="145"/>
      <c r="BA368" s="227">
        <f>IF(Chestionar!M368="",0,Chestionar!M368)</f>
        <v>0</v>
      </c>
      <c r="BR368" s="120" t="s">
        <v>215</v>
      </c>
    </row>
    <row r="369" spans="1:70" ht="30.75" thickTop="1" x14ac:dyDescent="0.25">
      <c r="A369" s="1715">
        <f t="shared" si="110"/>
        <v>0</v>
      </c>
      <c r="B369" s="1715">
        <f t="shared" si="107"/>
        <v>10054004</v>
      </c>
      <c r="C369" s="1049">
        <v>54</v>
      </c>
      <c r="D369" s="1797" t="s">
        <v>447</v>
      </c>
      <c r="E369" s="1049">
        <v>4</v>
      </c>
      <c r="F369" s="1057" t="s">
        <v>4309</v>
      </c>
      <c r="G369" s="1049"/>
      <c r="H369" s="1058" t="s">
        <v>345</v>
      </c>
      <c r="I369" s="1059" t="s">
        <v>4315</v>
      </c>
      <c r="J369" s="1058"/>
      <c r="K369" s="1059" t="s">
        <v>4639</v>
      </c>
      <c r="L369" s="1069">
        <f t="shared" si="122"/>
        <v>0</v>
      </c>
      <c r="M369" s="979">
        <f t="shared" si="123"/>
        <v>0</v>
      </c>
      <c r="N369" s="1724">
        <f t="shared" si="124"/>
        <v>0</v>
      </c>
      <c r="O369" s="979" t="str">
        <f>IF(ISERROR(VLOOKUP(L369,Anexa!D:K,5,FALSE))=TRUE,"",VLOOKUP(L369,Anexa!D:K,5,FALSE))</f>
        <v/>
      </c>
      <c r="P369" s="979">
        <f t="shared" si="125"/>
        <v>0</v>
      </c>
      <c r="Q369" s="979">
        <f t="shared" si="126"/>
        <v>0</v>
      </c>
      <c r="R369" s="979">
        <f t="shared" si="127"/>
        <v>0</v>
      </c>
      <c r="S369" s="979"/>
      <c r="T369" s="979"/>
      <c r="U369" s="979"/>
      <c r="V369" s="979"/>
      <c r="W369" s="979"/>
      <c r="X369" s="979"/>
      <c r="Y369" s="1060"/>
      <c r="Z369" s="1060" t="str">
        <f t="shared" si="128"/>
        <v xml:space="preserve">Cap.2 Pct.7: Din desfasurarea multor activitati nu se pot obtine imobilizari corporale (Col.3 = 0). </v>
      </c>
      <c r="AA369" s="2205">
        <f t="shared" si="108"/>
        <v>1</v>
      </c>
      <c r="AB369" s="3036">
        <f t="shared" si="109"/>
        <v>54</v>
      </c>
      <c r="AT369" s="219" t="s">
        <v>232</v>
      </c>
      <c r="AU369" s="1418" t="s">
        <v>5091</v>
      </c>
      <c r="AV369" s="148">
        <v>2</v>
      </c>
      <c r="AW369" s="148">
        <v>121</v>
      </c>
      <c r="AX369" s="148">
        <v>0</v>
      </c>
      <c r="AY369" s="220" t="s">
        <v>215</v>
      </c>
      <c r="AZ369" s="179" t="s">
        <v>229</v>
      </c>
      <c r="BA369" s="179" t="s">
        <v>227</v>
      </c>
      <c r="BB369" s="180" t="s">
        <v>228</v>
      </c>
      <c r="BR369" s="120" t="s">
        <v>215</v>
      </c>
    </row>
    <row r="370" spans="1:70" ht="15.75" thickBot="1" x14ac:dyDescent="0.3">
      <c r="A370" s="1715">
        <f t="shared" si="110"/>
        <v>0</v>
      </c>
      <c r="B370" s="1715">
        <f t="shared" si="107"/>
        <v>10054005</v>
      </c>
      <c r="C370" s="1049">
        <v>54</v>
      </c>
      <c r="D370" s="1797" t="s">
        <v>447</v>
      </c>
      <c r="E370" s="1049">
        <v>5</v>
      </c>
      <c r="F370" s="1057" t="s">
        <v>4309</v>
      </c>
      <c r="G370" s="1049"/>
      <c r="H370" s="1058" t="s">
        <v>345</v>
      </c>
      <c r="I370" s="1059" t="s">
        <v>4316</v>
      </c>
      <c r="J370" s="1058"/>
      <c r="K370" s="1059" t="s">
        <v>4640</v>
      </c>
      <c r="L370" s="1069">
        <f t="shared" si="122"/>
        <v>0</v>
      </c>
      <c r="M370" s="979">
        <f t="shared" si="123"/>
        <v>0</v>
      </c>
      <c r="N370" s="1724">
        <f t="shared" si="124"/>
        <v>0</v>
      </c>
      <c r="O370" s="979" t="str">
        <f>IF(ISERROR(VLOOKUP(L370,Anexa!D:K,5,FALSE))=TRUE,"",VLOOKUP(L370,Anexa!D:K,5,FALSE))</f>
        <v/>
      </c>
      <c r="P370" s="979">
        <f t="shared" si="125"/>
        <v>0</v>
      </c>
      <c r="Q370" s="979">
        <f t="shared" si="126"/>
        <v>0</v>
      </c>
      <c r="R370" s="979">
        <f t="shared" si="127"/>
        <v>0</v>
      </c>
      <c r="S370" s="979"/>
      <c r="T370" s="979"/>
      <c r="U370" s="979"/>
      <c r="V370" s="979"/>
      <c r="W370" s="979"/>
      <c r="X370" s="979"/>
      <c r="Y370" s="1060"/>
      <c r="Z370" s="1060" t="str">
        <f t="shared" si="128"/>
        <v xml:space="preserve">Cap.2 Pct.7: Din desfasurarea multor activitati nu se pot obtine imobilizari corporale (Col.3 = 0). </v>
      </c>
      <c r="AA370" s="2205">
        <f t="shared" si="108"/>
        <v>1</v>
      </c>
      <c r="AB370" s="3036">
        <f t="shared" si="109"/>
        <v>54</v>
      </c>
      <c r="AT370" s="150" t="s">
        <v>230</v>
      </c>
      <c r="AU370" s="1412" t="s">
        <v>5091</v>
      </c>
      <c r="AV370" s="151">
        <v>2</v>
      </c>
      <c r="AW370" s="108">
        <v>121</v>
      </c>
      <c r="AX370" s="109">
        <v>1</v>
      </c>
      <c r="AY370" s="181"/>
      <c r="AZ370" s="228">
        <f>IF(Chestionar!L370="",0,Chestionar!L370)</f>
        <v>0</v>
      </c>
      <c r="BA370" s="229">
        <f>IF(Chestionar!M370="",0,Chestionar!M370)</f>
        <v>0</v>
      </c>
      <c r="BB370" s="183">
        <f>IF(Chestionar!N370="",0,Chestionar!N370)</f>
        <v>0</v>
      </c>
      <c r="BR370" s="120" t="s">
        <v>215</v>
      </c>
    </row>
    <row r="371" spans="1:70" ht="30.75" thickTop="1" x14ac:dyDescent="0.25">
      <c r="A371" s="1715">
        <f t="shared" si="110"/>
        <v>0</v>
      </c>
      <c r="B371" s="1715">
        <f t="shared" si="107"/>
        <v>10054006</v>
      </c>
      <c r="C371" s="1049">
        <v>54</v>
      </c>
      <c r="D371" s="1797" t="s">
        <v>447</v>
      </c>
      <c r="E371" s="1049">
        <v>6</v>
      </c>
      <c r="F371" s="1057" t="s">
        <v>4309</v>
      </c>
      <c r="G371" s="1049"/>
      <c r="H371" s="1058" t="s">
        <v>345</v>
      </c>
      <c r="I371" s="1059" t="s">
        <v>4317</v>
      </c>
      <c r="J371" s="1058"/>
      <c r="K371" s="1059" t="s">
        <v>4641</v>
      </c>
      <c r="L371" s="1069">
        <f t="shared" si="122"/>
        <v>0</v>
      </c>
      <c r="M371" s="979">
        <f t="shared" si="123"/>
        <v>0</v>
      </c>
      <c r="N371" s="1724">
        <f t="shared" si="124"/>
        <v>0</v>
      </c>
      <c r="O371" s="979" t="str">
        <f>IF(ISERROR(VLOOKUP(L371,Anexa!D:K,5,FALSE))=TRUE,"",VLOOKUP(L371,Anexa!D:K,5,FALSE))</f>
        <v/>
      </c>
      <c r="P371" s="979">
        <f t="shared" si="125"/>
        <v>0</v>
      </c>
      <c r="Q371" s="979">
        <f t="shared" si="126"/>
        <v>0</v>
      </c>
      <c r="R371" s="979">
        <f t="shared" si="127"/>
        <v>0</v>
      </c>
      <c r="S371" s="979"/>
      <c r="T371" s="979"/>
      <c r="U371" s="979"/>
      <c r="V371" s="979"/>
      <c r="W371" s="979"/>
      <c r="X371" s="979"/>
      <c r="Y371" s="1060"/>
      <c r="Z371" s="1060" t="str">
        <f t="shared" si="128"/>
        <v xml:space="preserve">Cap.2 Pct.7: Din desfasurarea multor activitati nu se pot obtine imobilizari corporale (Col.3 = 0). </v>
      </c>
      <c r="AA371" s="2205">
        <f t="shared" si="108"/>
        <v>1</v>
      </c>
      <c r="AB371" s="3036">
        <f t="shared" si="109"/>
        <v>54</v>
      </c>
      <c r="AT371" s="219" t="s">
        <v>232</v>
      </c>
      <c r="AU371" s="1418" t="s">
        <v>5415</v>
      </c>
      <c r="AV371" s="148">
        <v>2</v>
      </c>
      <c r="AW371" s="148">
        <v>131</v>
      </c>
      <c r="AX371" s="148">
        <v>0</v>
      </c>
      <c r="AY371" s="220" t="s">
        <v>215</v>
      </c>
      <c r="AZ371" s="220" t="s">
        <v>215</v>
      </c>
      <c r="BA371" s="179" t="s">
        <v>233</v>
      </c>
      <c r="BB371" s="180" t="s">
        <v>234</v>
      </c>
      <c r="BC371" s="118"/>
      <c r="BD371" s="118"/>
      <c r="BE371" s="118"/>
      <c r="BF371" s="119"/>
      <c r="BG371" s="119"/>
      <c r="BH371" s="119"/>
      <c r="BI371" s="119"/>
      <c r="BJ371" s="119"/>
      <c r="BK371" s="119"/>
      <c r="BL371" s="119"/>
      <c r="BM371" s="119"/>
      <c r="BN371" s="119"/>
      <c r="BO371" s="119"/>
      <c r="BP371" s="119"/>
      <c r="BQ371" s="119"/>
      <c r="BR371" s="119" t="s">
        <v>215</v>
      </c>
    </row>
    <row r="372" spans="1:70" x14ac:dyDescent="0.25">
      <c r="A372" s="1715">
        <f t="shared" si="110"/>
        <v>0</v>
      </c>
      <c r="B372" s="1715">
        <f t="shared" si="107"/>
        <v>10054007</v>
      </c>
      <c r="C372" s="1049">
        <v>54</v>
      </c>
      <c r="D372" s="1797" t="s">
        <v>447</v>
      </c>
      <c r="E372" s="1049">
        <v>7</v>
      </c>
      <c r="F372" s="1057" t="s">
        <v>4309</v>
      </c>
      <c r="G372" s="1049"/>
      <c r="H372" s="1058" t="s">
        <v>345</v>
      </c>
      <c r="I372" s="1059" t="s">
        <v>4318</v>
      </c>
      <c r="J372" s="1058"/>
      <c r="K372" s="1059" t="s">
        <v>4642</v>
      </c>
      <c r="L372" s="1069">
        <f t="shared" si="122"/>
        <v>0</v>
      </c>
      <c r="M372" s="979">
        <f t="shared" si="123"/>
        <v>0</v>
      </c>
      <c r="N372" s="1724">
        <f t="shared" si="124"/>
        <v>0</v>
      </c>
      <c r="O372" s="979" t="str">
        <f>IF(ISERROR(VLOOKUP(L372,Anexa!D:K,5,FALSE))=TRUE,"",VLOOKUP(L372,Anexa!D:K,5,FALSE))</f>
        <v/>
      </c>
      <c r="P372" s="979">
        <f t="shared" si="125"/>
        <v>0</v>
      </c>
      <c r="Q372" s="979">
        <f t="shared" si="126"/>
        <v>0</v>
      </c>
      <c r="R372" s="979">
        <f t="shared" si="127"/>
        <v>0</v>
      </c>
      <c r="S372" s="979"/>
      <c r="T372" s="979"/>
      <c r="U372" s="979"/>
      <c r="V372" s="979"/>
      <c r="W372" s="979"/>
      <c r="X372" s="979"/>
      <c r="Y372" s="1060"/>
      <c r="Z372" s="1060" t="str">
        <f t="shared" si="128"/>
        <v xml:space="preserve">Cap.2 Pct.7: Din desfasurarea multor activitati nu se pot obtine imobilizari corporale (Col.3 = 0). </v>
      </c>
      <c r="AA372" s="2205">
        <f t="shared" si="108"/>
        <v>1</v>
      </c>
      <c r="AB372" s="3036">
        <f t="shared" si="109"/>
        <v>54</v>
      </c>
      <c r="AT372" s="127" t="s">
        <v>235</v>
      </c>
      <c r="AU372" s="1416" t="s">
        <v>5415</v>
      </c>
      <c r="AV372" s="134">
        <v>2</v>
      </c>
      <c r="AW372" s="135">
        <v>131</v>
      </c>
      <c r="AX372" s="136">
        <v>1</v>
      </c>
      <c r="AY372" s="186"/>
      <c r="AZ372" s="186"/>
      <c r="BA372" s="234">
        <f>IF(Chestionar!M372="",0,Chestionar!M372)</f>
        <v>0</v>
      </c>
      <c r="BB372" s="235"/>
      <c r="BE372" s="113"/>
      <c r="BR372" s="120" t="s">
        <v>215</v>
      </c>
    </row>
    <row r="373" spans="1:70" x14ac:dyDescent="0.25">
      <c r="A373" s="1715">
        <f t="shared" si="110"/>
        <v>0</v>
      </c>
      <c r="B373" s="1715">
        <f t="shared" si="107"/>
        <v>10054008</v>
      </c>
      <c r="C373" s="1049">
        <v>54</v>
      </c>
      <c r="D373" s="1797" t="s">
        <v>447</v>
      </c>
      <c r="E373" s="1049">
        <v>8</v>
      </c>
      <c r="F373" s="1057" t="s">
        <v>4309</v>
      </c>
      <c r="G373" s="1049"/>
      <c r="H373" s="1058" t="s">
        <v>345</v>
      </c>
      <c r="I373" s="1059" t="s">
        <v>4319</v>
      </c>
      <c r="J373" s="1058"/>
      <c r="K373" s="1059" t="s">
        <v>4643</v>
      </c>
      <c r="L373" s="1069">
        <f t="shared" si="122"/>
        <v>0</v>
      </c>
      <c r="M373" s="979">
        <f t="shared" si="123"/>
        <v>0</v>
      </c>
      <c r="N373" s="1724">
        <f t="shared" si="124"/>
        <v>0</v>
      </c>
      <c r="O373" s="979" t="str">
        <f>IF(ISERROR(VLOOKUP(L373,Anexa!D:K,5,FALSE))=TRUE,"",VLOOKUP(L373,Anexa!D:K,5,FALSE))</f>
        <v/>
      </c>
      <c r="P373" s="979">
        <f t="shared" si="125"/>
        <v>0</v>
      </c>
      <c r="Q373" s="979">
        <f t="shared" si="126"/>
        <v>0</v>
      </c>
      <c r="R373" s="979">
        <f t="shared" si="127"/>
        <v>0</v>
      </c>
      <c r="S373" s="979"/>
      <c r="T373" s="979"/>
      <c r="U373" s="979"/>
      <c r="V373" s="979"/>
      <c r="W373" s="979"/>
      <c r="X373" s="979"/>
      <c r="Y373" s="1060"/>
      <c r="Z373" s="1060" t="str">
        <f t="shared" si="128"/>
        <v xml:space="preserve">Cap.2 Pct.7: Din desfasurarea multor activitati nu se pot obtine imobilizari corporale (Col.3 = 0). </v>
      </c>
      <c r="AA373" s="2205">
        <f t="shared" si="108"/>
        <v>1</v>
      </c>
      <c r="AB373" s="3036">
        <f t="shared" si="109"/>
        <v>54</v>
      </c>
      <c r="AT373" s="133" t="s">
        <v>236</v>
      </c>
      <c r="AU373" s="1416" t="s">
        <v>5415</v>
      </c>
      <c r="AV373" s="134">
        <v>2</v>
      </c>
      <c r="AW373" s="135">
        <v>131</v>
      </c>
      <c r="AX373" s="136">
        <v>2</v>
      </c>
      <c r="AY373" s="189"/>
      <c r="AZ373" s="189"/>
      <c r="BA373" s="234">
        <f>IF(Chestionar!M373="",0,Chestionar!M373)</f>
        <v>0</v>
      </c>
      <c r="BB373" s="158">
        <f>IF(Chestionar!N373="",0,Chestionar!N373)</f>
        <v>0</v>
      </c>
      <c r="BE373" s="113"/>
      <c r="BR373" s="120" t="s">
        <v>215</v>
      </c>
    </row>
    <row r="374" spans="1:70" ht="15.75" thickBot="1" x14ac:dyDescent="0.3">
      <c r="A374" s="1715">
        <f t="shared" si="110"/>
        <v>0</v>
      </c>
      <c r="B374" s="1715">
        <f t="shared" si="107"/>
        <v>10054009</v>
      </c>
      <c r="C374" s="1049">
        <v>54</v>
      </c>
      <c r="D374" s="1797" t="s">
        <v>447</v>
      </c>
      <c r="E374" s="1049">
        <v>9</v>
      </c>
      <c r="F374" s="1057" t="s">
        <v>4309</v>
      </c>
      <c r="G374" s="1049"/>
      <c r="H374" s="1058" t="s">
        <v>345</v>
      </c>
      <c r="I374" s="1059" t="s">
        <v>4320</v>
      </c>
      <c r="J374" s="1058"/>
      <c r="K374" s="1059" t="s">
        <v>4644</v>
      </c>
      <c r="L374" s="1069">
        <f t="shared" si="122"/>
        <v>0</v>
      </c>
      <c r="M374" s="979">
        <f t="shared" si="123"/>
        <v>0</v>
      </c>
      <c r="N374" s="1724">
        <f t="shared" si="124"/>
        <v>0</v>
      </c>
      <c r="O374" s="979" t="str">
        <f>IF(ISERROR(VLOOKUP(L374,Anexa!D:K,5,FALSE))=TRUE,"",VLOOKUP(L374,Anexa!D:K,5,FALSE))</f>
        <v/>
      </c>
      <c r="P374" s="979">
        <f t="shared" si="125"/>
        <v>0</v>
      </c>
      <c r="Q374" s="979">
        <f t="shared" si="126"/>
        <v>0</v>
      </c>
      <c r="R374" s="979">
        <f t="shared" si="127"/>
        <v>0</v>
      </c>
      <c r="S374" s="979"/>
      <c r="T374" s="979"/>
      <c r="U374" s="979"/>
      <c r="V374" s="979"/>
      <c r="W374" s="979"/>
      <c r="X374" s="979"/>
      <c r="Y374" s="1060"/>
      <c r="Z374" s="1060" t="str">
        <f t="shared" si="128"/>
        <v xml:space="preserve">Cap.2 Pct.7: Din desfasurarea multor activitati nu se pot obtine imobilizari corporale (Col.3 = 0). </v>
      </c>
      <c r="AA374" s="2205">
        <f t="shared" si="108"/>
        <v>1</v>
      </c>
      <c r="AB374" s="3036">
        <f t="shared" si="109"/>
        <v>54</v>
      </c>
      <c r="AT374" s="150" t="s">
        <v>237</v>
      </c>
      <c r="AU374" s="1412" t="s">
        <v>5415</v>
      </c>
      <c r="AV374" s="151">
        <v>2</v>
      </c>
      <c r="AW374" s="108">
        <v>131</v>
      </c>
      <c r="AX374" s="109">
        <v>3</v>
      </c>
      <c r="AY374" s="181"/>
      <c r="AZ374" s="181"/>
      <c r="BA374" s="236">
        <f>IF(Chestionar!M374="",0,Chestionar!M374)</f>
        <v>0</v>
      </c>
      <c r="BB374" s="237"/>
      <c r="BE374" s="113"/>
      <c r="BR374" s="120" t="s">
        <v>215</v>
      </c>
    </row>
    <row r="375" spans="1:70" ht="19.5" thickTop="1" x14ac:dyDescent="0.25">
      <c r="A375" s="1715">
        <f t="shared" si="110"/>
        <v>0</v>
      </c>
      <c r="B375" s="1715">
        <f t="shared" si="107"/>
        <v>10054010</v>
      </c>
      <c r="C375" s="1049">
        <v>54</v>
      </c>
      <c r="D375" s="1797" t="s">
        <v>447</v>
      </c>
      <c r="E375" s="1049">
        <v>10</v>
      </c>
      <c r="F375" s="1057" t="s">
        <v>4309</v>
      </c>
      <c r="G375" s="1049"/>
      <c r="H375" s="1058" t="s">
        <v>345</v>
      </c>
      <c r="I375" s="1059" t="s">
        <v>4321</v>
      </c>
      <c r="J375" s="1058"/>
      <c r="K375" s="1059" t="s">
        <v>4645</v>
      </c>
      <c r="L375" s="1069">
        <f t="shared" si="122"/>
        <v>0</v>
      </c>
      <c r="M375" s="979">
        <f t="shared" si="123"/>
        <v>0</v>
      </c>
      <c r="N375" s="1724">
        <f t="shared" si="124"/>
        <v>0</v>
      </c>
      <c r="O375" s="979" t="str">
        <f>IF(ISERROR(VLOOKUP(L375,Anexa!D:K,5,FALSE))=TRUE,"",VLOOKUP(L375,Anexa!D:K,5,FALSE))</f>
        <v/>
      </c>
      <c r="P375" s="979">
        <f t="shared" si="125"/>
        <v>0</v>
      </c>
      <c r="Q375" s="979">
        <f t="shared" si="126"/>
        <v>0</v>
      </c>
      <c r="R375" s="979">
        <f t="shared" si="127"/>
        <v>0</v>
      </c>
      <c r="S375" s="979"/>
      <c r="T375" s="979"/>
      <c r="U375" s="979"/>
      <c r="V375" s="979"/>
      <c r="W375" s="979"/>
      <c r="X375" s="979"/>
      <c r="Y375" s="1060"/>
      <c r="Z375" s="1060" t="str">
        <f t="shared" si="128"/>
        <v xml:space="preserve">Cap.2 Pct.7: Din desfasurarea multor activitati nu se pot obtine imobilizari corporale (Col.3 = 0). </v>
      </c>
      <c r="AA375" s="2205">
        <f t="shared" si="108"/>
        <v>1</v>
      </c>
      <c r="AB375" s="3036">
        <f t="shared" si="109"/>
        <v>54</v>
      </c>
      <c r="AT375" s="230" t="s">
        <v>238</v>
      </c>
      <c r="AU375" s="1426" t="s">
        <v>5415</v>
      </c>
      <c r="AV375" s="231">
        <v>2</v>
      </c>
      <c r="AW375" s="231">
        <v>132</v>
      </c>
      <c r="AX375" s="231">
        <v>0</v>
      </c>
      <c r="AY375" s="232" t="s">
        <v>215</v>
      </c>
      <c r="AZ375" s="232" t="s">
        <v>215</v>
      </c>
      <c r="BA375" s="238"/>
      <c r="BB375" s="233"/>
      <c r="BC375" s="118"/>
      <c r="BD375" s="118"/>
      <c r="BE375" s="119"/>
      <c r="BF375" s="119"/>
      <c r="BG375" s="119"/>
      <c r="BH375" s="119"/>
      <c r="BI375" s="119"/>
      <c r="BJ375" s="119"/>
      <c r="BK375" s="119"/>
      <c r="BL375" s="119"/>
      <c r="BM375" s="119"/>
      <c r="BN375" s="119"/>
      <c r="BO375" s="119"/>
      <c r="BP375" s="119"/>
      <c r="BQ375" s="119"/>
      <c r="BR375" s="119" t="s">
        <v>215</v>
      </c>
    </row>
    <row r="376" spans="1:70" ht="15.75" thickBot="1" x14ac:dyDescent="0.3">
      <c r="A376" s="1715">
        <f t="shared" si="110"/>
        <v>0</v>
      </c>
      <c r="B376" s="1715">
        <f t="shared" si="107"/>
        <v>10054011</v>
      </c>
      <c r="C376" s="1049">
        <v>54</v>
      </c>
      <c r="D376" s="1797" t="s">
        <v>447</v>
      </c>
      <c r="E376" s="1049">
        <v>11</v>
      </c>
      <c r="F376" s="1057" t="s">
        <v>4309</v>
      </c>
      <c r="G376" s="1049"/>
      <c r="H376" s="1058" t="s">
        <v>345</v>
      </c>
      <c r="I376" s="1059" t="s">
        <v>4322</v>
      </c>
      <c r="J376" s="1058"/>
      <c r="K376" s="1059" t="s">
        <v>4646</v>
      </c>
      <c r="L376" s="1069">
        <f t="shared" si="122"/>
        <v>0</v>
      </c>
      <c r="M376" s="979">
        <f t="shared" si="123"/>
        <v>0</v>
      </c>
      <c r="N376" s="1724">
        <f t="shared" si="124"/>
        <v>0</v>
      </c>
      <c r="O376" s="979" t="str">
        <f>IF(ISERROR(VLOOKUP(L376,Anexa!D:K,5,FALSE))=TRUE,"",VLOOKUP(L376,Anexa!D:K,5,FALSE))</f>
        <v/>
      </c>
      <c r="P376" s="979">
        <f t="shared" si="125"/>
        <v>0</v>
      </c>
      <c r="Q376" s="979">
        <f t="shared" si="126"/>
        <v>0</v>
      </c>
      <c r="R376" s="979">
        <f t="shared" si="127"/>
        <v>0</v>
      </c>
      <c r="S376" s="979"/>
      <c r="T376" s="979"/>
      <c r="U376" s="979"/>
      <c r="V376" s="979"/>
      <c r="W376" s="979"/>
      <c r="X376" s="979"/>
      <c r="Y376" s="1060"/>
      <c r="Z376" s="1060" t="str">
        <f t="shared" si="128"/>
        <v xml:space="preserve">Cap.2 Pct.7: Din desfasurarea multor activitati nu se pot obtine imobilizari corporale (Col.3 = 0). </v>
      </c>
      <c r="AA376" s="2205">
        <f t="shared" si="108"/>
        <v>1</v>
      </c>
      <c r="AB376" s="3036">
        <f t="shared" si="109"/>
        <v>54</v>
      </c>
      <c r="AT376" s="154" t="s">
        <v>239</v>
      </c>
      <c r="AU376" s="1419" t="s">
        <v>5415</v>
      </c>
      <c r="AV376" s="155">
        <v>2</v>
      </c>
      <c r="AW376" s="155">
        <v>132</v>
      </c>
      <c r="AX376" s="155">
        <v>1</v>
      </c>
      <c r="AY376" s="210"/>
      <c r="AZ376" s="210"/>
      <c r="BA376" s="221">
        <f>IF(Chestionar!M376="",0,Chestionar!M376)</f>
        <v>0</v>
      </c>
      <c r="BB376" s="239">
        <f>IF(Chestionar!N376="",0,Chestionar!N376)</f>
        <v>0</v>
      </c>
      <c r="BR376" s="120" t="s">
        <v>215</v>
      </c>
    </row>
    <row r="377" spans="1:70" ht="15.75" thickTop="1" x14ac:dyDescent="0.25">
      <c r="A377" s="1715">
        <f t="shared" si="110"/>
        <v>0</v>
      </c>
      <c r="B377" s="1715">
        <f t="shared" si="107"/>
        <v>10054012</v>
      </c>
      <c r="C377" s="1049">
        <v>54</v>
      </c>
      <c r="D377" s="1797" t="s">
        <v>447</v>
      </c>
      <c r="E377" s="1049">
        <v>12</v>
      </c>
      <c r="F377" s="1057" t="s">
        <v>4309</v>
      </c>
      <c r="G377" s="1049"/>
      <c r="H377" s="1058" t="s">
        <v>345</v>
      </c>
      <c r="I377" s="1059" t="s">
        <v>4323</v>
      </c>
      <c r="J377" s="1058"/>
      <c r="K377" s="1059" t="s">
        <v>4647</v>
      </c>
      <c r="L377" s="1069">
        <f t="shared" si="122"/>
        <v>0</v>
      </c>
      <c r="M377" s="979">
        <f t="shared" si="123"/>
        <v>0</v>
      </c>
      <c r="N377" s="1724">
        <f t="shared" si="124"/>
        <v>0</v>
      </c>
      <c r="O377" s="979" t="str">
        <f>IF(ISERROR(VLOOKUP(L377,Anexa!D:K,5,FALSE))=TRUE,"",VLOOKUP(L377,Anexa!D:K,5,FALSE))</f>
        <v/>
      </c>
      <c r="P377" s="979">
        <f t="shared" si="125"/>
        <v>0</v>
      </c>
      <c r="Q377" s="979">
        <f t="shared" si="126"/>
        <v>0</v>
      </c>
      <c r="R377" s="979">
        <f t="shared" si="127"/>
        <v>0</v>
      </c>
      <c r="S377" s="979"/>
      <c r="T377" s="979"/>
      <c r="U377" s="979"/>
      <c r="V377" s="979"/>
      <c r="W377" s="979"/>
      <c r="X377" s="979"/>
      <c r="Y377" s="1060"/>
      <c r="Z377" s="1060" t="str">
        <f t="shared" si="128"/>
        <v xml:space="preserve">Cap.2 Pct.7: Din desfasurarea multor activitati nu se pot obtine imobilizari corporale (Col.3 = 0). </v>
      </c>
      <c r="AA377" s="2205">
        <f t="shared" si="108"/>
        <v>1</v>
      </c>
      <c r="AB377" s="3036">
        <f t="shared" si="109"/>
        <v>54</v>
      </c>
      <c r="AT377" s="133" t="s">
        <v>240</v>
      </c>
      <c r="AU377" s="1416" t="s">
        <v>5415</v>
      </c>
      <c r="AV377" s="134">
        <v>2</v>
      </c>
      <c r="AW377" s="135">
        <v>132</v>
      </c>
      <c r="AX377" s="136">
        <v>2</v>
      </c>
      <c r="AY377" s="189"/>
      <c r="AZ377" s="189"/>
      <c r="BA377" s="205">
        <f>IF(Chestionar!M377="",0,Chestionar!M377)</f>
        <v>0</v>
      </c>
      <c r="BB377" s="158">
        <f>IF(Chestionar!N377="",0,Chestionar!N377)</f>
        <v>0</v>
      </c>
      <c r="BR377" s="120" t="s">
        <v>215</v>
      </c>
    </row>
    <row r="378" spans="1:70" x14ac:dyDescent="0.25">
      <c r="A378" s="1715">
        <f t="shared" si="110"/>
        <v>0</v>
      </c>
      <c r="B378" s="1715">
        <f t="shared" si="107"/>
        <v>10054013</v>
      </c>
      <c r="C378" s="1049">
        <v>54</v>
      </c>
      <c r="D378" s="1797" t="s">
        <v>447</v>
      </c>
      <c r="E378" s="1049">
        <v>13</v>
      </c>
      <c r="F378" s="1057" t="s">
        <v>4309</v>
      </c>
      <c r="G378" s="1049"/>
      <c r="H378" s="1058" t="s">
        <v>345</v>
      </c>
      <c r="I378" s="1059" t="s">
        <v>4324</v>
      </c>
      <c r="J378" s="1058"/>
      <c r="K378" s="1059" t="s">
        <v>4648</v>
      </c>
      <c r="L378" s="1069">
        <f t="shared" si="122"/>
        <v>0</v>
      </c>
      <c r="M378" s="979">
        <f t="shared" si="123"/>
        <v>0</v>
      </c>
      <c r="N378" s="1724">
        <f t="shared" si="124"/>
        <v>0</v>
      </c>
      <c r="O378" s="979" t="str">
        <f>IF(ISERROR(VLOOKUP(L378,Anexa!D:K,5,FALSE))=TRUE,"",VLOOKUP(L378,Anexa!D:K,5,FALSE))</f>
        <v/>
      </c>
      <c r="P378" s="979">
        <f t="shared" si="125"/>
        <v>0</v>
      </c>
      <c r="Q378" s="979">
        <f t="shared" si="126"/>
        <v>0</v>
      </c>
      <c r="R378" s="979">
        <f t="shared" si="127"/>
        <v>0</v>
      </c>
      <c r="S378" s="979"/>
      <c r="T378" s="979"/>
      <c r="U378" s="979"/>
      <c r="V378" s="979"/>
      <c r="W378" s="979"/>
      <c r="X378" s="979"/>
      <c r="Y378" s="1060"/>
      <c r="Z378" s="1060" t="str">
        <f t="shared" si="128"/>
        <v xml:space="preserve">Cap.2 Pct.7: Din desfasurarea multor activitati nu se pot obtine imobilizari corporale (Col.3 = 0). </v>
      </c>
      <c r="AA378" s="2205">
        <f t="shared" si="108"/>
        <v>1</v>
      </c>
      <c r="AB378" s="3036">
        <f t="shared" si="109"/>
        <v>54</v>
      </c>
      <c r="AT378" s="133" t="s">
        <v>241</v>
      </c>
      <c r="AU378" s="1416" t="s">
        <v>5415</v>
      </c>
      <c r="AV378" s="134">
        <v>2</v>
      </c>
      <c r="AW378" s="135">
        <v>132</v>
      </c>
      <c r="AX378" s="136">
        <v>3</v>
      </c>
      <c r="AY378" s="189"/>
      <c r="AZ378" s="189"/>
      <c r="BA378" s="205">
        <f>IF(Chestionar!M378="",0,Chestionar!M378)</f>
        <v>0</v>
      </c>
      <c r="BB378" s="158">
        <f>IF(Chestionar!N378="",0,Chestionar!N378)</f>
        <v>0</v>
      </c>
      <c r="BR378" s="120" t="s">
        <v>215</v>
      </c>
    </row>
    <row r="379" spans="1:70" x14ac:dyDescent="0.25">
      <c r="A379" s="1715">
        <f t="shared" si="110"/>
        <v>0</v>
      </c>
      <c r="B379" s="1715">
        <f t="shared" ref="B379:B442" si="129">VALUE("1"&amp;TEXT(C379,"0000")&amp;TEXT(E379,"000"))</f>
        <v>10054014</v>
      </c>
      <c r="C379" s="1049">
        <v>54</v>
      </c>
      <c r="D379" s="1797" t="s">
        <v>447</v>
      </c>
      <c r="E379" s="1049">
        <v>14</v>
      </c>
      <c r="F379" s="1057" t="s">
        <v>4309</v>
      </c>
      <c r="G379" s="1049"/>
      <c r="H379" s="1058" t="s">
        <v>345</v>
      </c>
      <c r="I379" s="1059" t="s">
        <v>4325</v>
      </c>
      <c r="J379" s="1058"/>
      <c r="K379" s="1059" t="s">
        <v>4649</v>
      </c>
      <c r="L379" s="1069">
        <f t="shared" si="122"/>
        <v>0</v>
      </c>
      <c r="M379" s="979">
        <f t="shared" si="123"/>
        <v>0</v>
      </c>
      <c r="N379" s="1724">
        <f t="shared" si="124"/>
        <v>0</v>
      </c>
      <c r="O379" s="979" t="str">
        <f>IF(ISERROR(VLOOKUP(L379,Anexa!D:K,5,FALSE))=TRUE,"",VLOOKUP(L379,Anexa!D:K,5,FALSE))</f>
        <v/>
      </c>
      <c r="P379" s="979">
        <f t="shared" si="125"/>
        <v>0</v>
      </c>
      <c r="Q379" s="979">
        <f t="shared" si="126"/>
        <v>0</v>
      </c>
      <c r="R379" s="979">
        <f t="shared" si="127"/>
        <v>0</v>
      </c>
      <c r="S379" s="979"/>
      <c r="T379" s="979"/>
      <c r="U379" s="979"/>
      <c r="V379" s="979"/>
      <c r="W379" s="979"/>
      <c r="X379" s="979"/>
      <c r="Y379" s="1060"/>
      <c r="Z379" s="1060" t="str">
        <f t="shared" si="128"/>
        <v xml:space="preserve">Cap.2 Pct.7: Din desfasurarea multor activitati nu se pot obtine imobilizari corporale (Col.3 = 0). </v>
      </c>
      <c r="AA379" s="2205">
        <f t="shared" si="108"/>
        <v>1</v>
      </c>
      <c r="AB379" s="3036">
        <f t="shared" si="109"/>
        <v>54</v>
      </c>
      <c r="AT379" s="133" t="s">
        <v>242</v>
      </c>
      <c r="AU379" s="1416" t="s">
        <v>5415</v>
      </c>
      <c r="AV379" s="134">
        <v>2</v>
      </c>
      <c r="AW379" s="135">
        <v>132</v>
      </c>
      <c r="AX379" s="136">
        <v>4</v>
      </c>
      <c r="AY379" s="189"/>
      <c r="AZ379" s="189"/>
      <c r="BA379" s="205">
        <f>IF(Chestionar!M379="",0,Chestionar!M379)</f>
        <v>0</v>
      </c>
      <c r="BB379" s="158">
        <f>IF(Chestionar!N379="",0,Chestionar!N379)</f>
        <v>0</v>
      </c>
      <c r="BR379" s="120" t="s">
        <v>215</v>
      </c>
    </row>
    <row r="380" spans="1:70" x14ac:dyDescent="0.25">
      <c r="A380" s="1715">
        <f t="shared" si="110"/>
        <v>0</v>
      </c>
      <c r="B380" s="1715">
        <f t="shared" si="129"/>
        <v>10054015</v>
      </c>
      <c r="C380" s="1049">
        <v>54</v>
      </c>
      <c r="D380" s="1797" t="s">
        <v>447</v>
      </c>
      <c r="E380" s="1049">
        <v>15</v>
      </c>
      <c r="F380" s="1057" t="s">
        <v>4309</v>
      </c>
      <c r="G380" s="1049"/>
      <c r="H380" s="1058" t="s">
        <v>345</v>
      </c>
      <c r="I380" s="1059" t="s">
        <v>4326</v>
      </c>
      <c r="J380" s="1058"/>
      <c r="K380" s="1059" t="s">
        <v>4650</v>
      </c>
      <c r="L380" s="1069">
        <f t="shared" si="122"/>
        <v>0</v>
      </c>
      <c r="M380" s="979">
        <f t="shared" si="123"/>
        <v>0</v>
      </c>
      <c r="N380" s="1724">
        <f t="shared" si="124"/>
        <v>0</v>
      </c>
      <c r="O380" s="979" t="str">
        <f>IF(ISERROR(VLOOKUP(L380,Anexa!D:K,5,FALSE))=TRUE,"",VLOOKUP(L380,Anexa!D:K,5,FALSE))</f>
        <v/>
      </c>
      <c r="P380" s="979">
        <f t="shared" si="125"/>
        <v>0</v>
      </c>
      <c r="Q380" s="979">
        <f t="shared" si="126"/>
        <v>0</v>
      </c>
      <c r="R380" s="979">
        <f t="shared" si="127"/>
        <v>0</v>
      </c>
      <c r="S380" s="979"/>
      <c r="T380" s="979"/>
      <c r="U380" s="979"/>
      <c r="V380" s="979"/>
      <c r="W380" s="979"/>
      <c r="X380" s="979"/>
      <c r="Y380" s="1060"/>
      <c r="Z380" s="1060" t="str">
        <f t="shared" si="128"/>
        <v xml:space="preserve">Cap.2 Pct.7: Din desfasurarea multor activitati nu se pot obtine imobilizari corporale (Col.3 = 0). </v>
      </c>
      <c r="AA380" s="2205">
        <f t="shared" si="108"/>
        <v>1</v>
      </c>
      <c r="AB380" s="3036">
        <f t="shared" si="109"/>
        <v>54</v>
      </c>
      <c r="AT380" s="133" t="s">
        <v>243</v>
      </c>
      <c r="AU380" s="1416" t="s">
        <v>5415</v>
      </c>
      <c r="AV380" s="134">
        <v>2</v>
      </c>
      <c r="AW380" s="135">
        <v>132</v>
      </c>
      <c r="AX380" s="136">
        <v>5</v>
      </c>
      <c r="AY380" s="189"/>
      <c r="AZ380" s="189"/>
      <c r="BA380" s="205">
        <f>IF(Chestionar!M380="",0,Chestionar!M380)</f>
        <v>0</v>
      </c>
      <c r="BB380" s="158">
        <f>IF(Chestionar!N380="",0,Chestionar!N380)</f>
        <v>0</v>
      </c>
      <c r="BR380" s="120" t="s">
        <v>215</v>
      </c>
    </row>
    <row r="381" spans="1:70" x14ac:dyDescent="0.25">
      <c r="A381" s="1715">
        <f t="shared" si="110"/>
        <v>0</v>
      </c>
      <c r="B381" s="1715">
        <f t="shared" si="129"/>
        <v>10054016</v>
      </c>
      <c r="C381" s="1049">
        <v>54</v>
      </c>
      <c r="D381" s="1797" t="s">
        <v>447</v>
      </c>
      <c r="E381" s="1049">
        <v>16</v>
      </c>
      <c r="F381" s="1057" t="s">
        <v>4309</v>
      </c>
      <c r="G381" s="1049"/>
      <c r="H381" s="1058" t="s">
        <v>345</v>
      </c>
      <c r="I381" s="1059" t="s">
        <v>4327</v>
      </c>
      <c r="J381" s="1058"/>
      <c r="K381" s="1059" t="s">
        <v>4651</v>
      </c>
      <c r="L381" s="1069">
        <f t="shared" si="122"/>
        <v>0</v>
      </c>
      <c r="M381" s="979">
        <f t="shared" si="123"/>
        <v>0</v>
      </c>
      <c r="N381" s="1724">
        <f t="shared" si="124"/>
        <v>0</v>
      </c>
      <c r="O381" s="979" t="str">
        <f>IF(ISERROR(VLOOKUP(L381,Anexa!D:K,5,FALSE))=TRUE,"",VLOOKUP(L381,Anexa!D:K,5,FALSE))</f>
        <v/>
      </c>
      <c r="P381" s="979">
        <f t="shared" si="125"/>
        <v>0</v>
      </c>
      <c r="Q381" s="979">
        <f t="shared" si="126"/>
        <v>0</v>
      </c>
      <c r="R381" s="979">
        <f t="shared" si="127"/>
        <v>0</v>
      </c>
      <c r="S381" s="979"/>
      <c r="T381" s="979"/>
      <c r="U381" s="979"/>
      <c r="V381" s="979"/>
      <c r="W381" s="979"/>
      <c r="X381" s="979"/>
      <c r="Y381" s="1060"/>
      <c r="Z381" s="1060" t="str">
        <f t="shared" si="128"/>
        <v xml:space="preserve">Cap.2 Pct.7: Din desfasurarea multor activitati nu se pot obtine imobilizari corporale (Col.3 = 0). </v>
      </c>
      <c r="AA381" s="2205">
        <f t="shared" si="108"/>
        <v>1</v>
      </c>
      <c r="AB381" s="3036">
        <f t="shared" si="109"/>
        <v>54</v>
      </c>
      <c r="AT381" s="133" t="s">
        <v>244</v>
      </c>
      <c r="AU381" s="1416" t="s">
        <v>5415</v>
      </c>
      <c r="AV381" s="134">
        <v>2</v>
      </c>
      <c r="AW381" s="135">
        <v>132</v>
      </c>
      <c r="AX381" s="136">
        <v>6</v>
      </c>
      <c r="AY381" s="189"/>
      <c r="AZ381" s="189"/>
      <c r="BA381" s="205">
        <f>IF(Chestionar!M381="",0,Chestionar!M381)</f>
        <v>0</v>
      </c>
      <c r="BB381" s="158">
        <f>IF(Chestionar!N381="",0,Chestionar!N381)</f>
        <v>0</v>
      </c>
      <c r="BR381" s="120" t="s">
        <v>215</v>
      </c>
    </row>
    <row r="382" spans="1:70" x14ac:dyDescent="0.25">
      <c r="A382" s="1715">
        <f t="shared" si="110"/>
        <v>0</v>
      </c>
      <c r="B382" s="1715">
        <f t="shared" si="129"/>
        <v>10054017</v>
      </c>
      <c r="C382" s="1049">
        <v>54</v>
      </c>
      <c r="D382" s="1797" t="s">
        <v>447</v>
      </c>
      <c r="E382" s="1049">
        <v>17</v>
      </c>
      <c r="F382" s="1057" t="s">
        <v>4309</v>
      </c>
      <c r="G382" s="1049"/>
      <c r="H382" s="1058" t="s">
        <v>345</v>
      </c>
      <c r="I382" s="1059" t="s">
        <v>4328</v>
      </c>
      <c r="J382" s="1058"/>
      <c r="K382" s="1059" t="s">
        <v>4652</v>
      </c>
      <c r="L382" s="1069">
        <f t="shared" si="122"/>
        <v>0</v>
      </c>
      <c r="M382" s="979">
        <f t="shared" si="123"/>
        <v>0</v>
      </c>
      <c r="N382" s="1724">
        <f t="shared" si="124"/>
        <v>0</v>
      </c>
      <c r="O382" s="979" t="str">
        <f>IF(ISERROR(VLOOKUP(L382,Anexa!D:K,5,FALSE))=TRUE,"",VLOOKUP(L382,Anexa!D:K,5,FALSE))</f>
        <v/>
      </c>
      <c r="P382" s="979">
        <f t="shared" si="125"/>
        <v>0</v>
      </c>
      <c r="Q382" s="979">
        <f t="shared" si="126"/>
        <v>0</v>
      </c>
      <c r="R382" s="979">
        <f t="shared" si="127"/>
        <v>0</v>
      </c>
      <c r="S382" s="979"/>
      <c r="T382" s="979"/>
      <c r="U382" s="979"/>
      <c r="V382" s="979"/>
      <c r="W382" s="979"/>
      <c r="X382" s="979"/>
      <c r="Y382" s="1060"/>
      <c r="Z382" s="1060" t="str">
        <f t="shared" si="128"/>
        <v xml:space="preserve">Cap.2 Pct.7: Din desfasurarea multor activitati nu se pot obtine imobilizari corporale (Col.3 = 0). </v>
      </c>
      <c r="AA382" s="2205">
        <f t="shared" si="108"/>
        <v>1</v>
      </c>
      <c r="AB382" s="3036">
        <f t="shared" si="109"/>
        <v>54</v>
      </c>
      <c r="AT382" s="133" t="s">
        <v>245</v>
      </c>
      <c r="AU382" s="1416" t="s">
        <v>5415</v>
      </c>
      <c r="AV382" s="134">
        <v>2</v>
      </c>
      <c r="AW382" s="135">
        <v>132</v>
      </c>
      <c r="AX382" s="136">
        <v>7</v>
      </c>
      <c r="AY382" s="189"/>
      <c r="AZ382" s="189"/>
      <c r="BA382" s="205">
        <f>IF(Chestionar!M382="",0,Chestionar!M382)</f>
        <v>0</v>
      </c>
      <c r="BB382" s="158">
        <f>IF(Chestionar!N382="",0,Chestionar!N382)</f>
        <v>0</v>
      </c>
      <c r="BR382" s="120" t="s">
        <v>215</v>
      </c>
    </row>
    <row r="383" spans="1:70" x14ac:dyDescent="0.25">
      <c r="A383" s="1715">
        <f t="shared" si="110"/>
        <v>0</v>
      </c>
      <c r="B383" s="1715">
        <f t="shared" si="129"/>
        <v>10054018</v>
      </c>
      <c r="C383" s="1049">
        <v>54</v>
      </c>
      <c r="D383" s="1797" t="s">
        <v>447</v>
      </c>
      <c r="E383" s="1049">
        <v>18</v>
      </c>
      <c r="F383" s="1057" t="s">
        <v>4309</v>
      </c>
      <c r="G383" s="1049"/>
      <c r="H383" s="1058" t="s">
        <v>345</v>
      </c>
      <c r="I383" s="1059" t="s">
        <v>4329</v>
      </c>
      <c r="J383" s="1058"/>
      <c r="K383" s="1059" t="s">
        <v>4653</v>
      </c>
      <c r="L383" s="1069">
        <f t="shared" si="122"/>
        <v>0</v>
      </c>
      <c r="M383" s="979">
        <f t="shared" si="123"/>
        <v>0</v>
      </c>
      <c r="N383" s="1724">
        <f t="shared" si="124"/>
        <v>0</v>
      </c>
      <c r="O383" s="979" t="str">
        <f>IF(ISERROR(VLOOKUP(L383,Anexa!D:K,5,FALSE))=TRUE,"",VLOOKUP(L383,Anexa!D:K,5,FALSE))</f>
        <v/>
      </c>
      <c r="P383" s="979">
        <f t="shared" si="125"/>
        <v>0</v>
      </c>
      <c r="Q383" s="979">
        <f t="shared" si="126"/>
        <v>0</v>
      </c>
      <c r="R383" s="979">
        <f t="shared" si="127"/>
        <v>0</v>
      </c>
      <c r="S383" s="979"/>
      <c r="T383" s="979"/>
      <c r="U383" s="979"/>
      <c r="V383" s="979"/>
      <c r="W383" s="979"/>
      <c r="X383" s="979"/>
      <c r="Y383" s="1060"/>
      <c r="Z383" s="1060" t="str">
        <f t="shared" si="128"/>
        <v xml:space="preserve">Cap.2 Pct.7: Din desfasurarea multor activitati nu se pot obtine imobilizari corporale (Col.3 = 0). </v>
      </c>
      <c r="AA383" s="2205">
        <f t="shared" si="108"/>
        <v>1</v>
      </c>
      <c r="AB383" s="3036">
        <f t="shared" si="109"/>
        <v>54</v>
      </c>
      <c r="AT383" s="133" t="s">
        <v>246</v>
      </c>
      <c r="AU383" s="1416" t="s">
        <v>5415</v>
      </c>
      <c r="AV383" s="134">
        <v>2</v>
      </c>
      <c r="AW383" s="135">
        <v>132</v>
      </c>
      <c r="AX383" s="136">
        <v>8</v>
      </c>
      <c r="AY383" s="189"/>
      <c r="AZ383" s="189"/>
      <c r="BA383" s="205">
        <f>IF(Chestionar!M383="",0,Chestionar!M383)</f>
        <v>0</v>
      </c>
      <c r="BB383" s="158">
        <f>IF(Chestionar!N383="",0,Chestionar!N383)</f>
        <v>0</v>
      </c>
      <c r="BR383" s="120" t="s">
        <v>215</v>
      </c>
    </row>
    <row r="384" spans="1:70" x14ac:dyDescent="0.25">
      <c r="A384" s="1715">
        <f t="shared" si="110"/>
        <v>0</v>
      </c>
      <c r="B384" s="1715">
        <f t="shared" si="129"/>
        <v>10054019</v>
      </c>
      <c r="C384" s="1049">
        <v>54</v>
      </c>
      <c r="D384" s="1797" t="s">
        <v>447</v>
      </c>
      <c r="E384" s="1049">
        <v>19</v>
      </c>
      <c r="F384" s="1057" t="s">
        <v>4309</v>
      </c>
      <c r="G384" s="1049"/>
      <c r="H384" s="1058" t="s">
        <v>345</v>
      </c>
      <c r="I384" s="1059" t="s">
        <v>4330</v>
      </c>
      <c r="J384" s="1058"/>
      <c r="K384" s="1059" t="s">
        <v>4654</v>
      </c>
      <c r="L384" s="1069">
        <f t="shared" si="122"/>
        <v>0</v>
      </c>
      <c r="M384" s="979">
        <f t="shared" si="123"/>
        <v>0</v>
      </c>
      <c r="N384" s="1724">
        <f t="shared" si="124"/>
        <v>0</v>
      </c>
      <c r="O384" s="979" t="str">
        <f>IF(ISERROR(VLOOKUP(L384,Anexa!D:K,5,FALSE))=TRUE,"",VLOOKUP(L384,Anexa!D:K,5,FALSE))</f>
        <v/>
      </c>
      <c r="P384" s="979">
        <f t="shared" si="125"/>
        <v>0</v>
      </c>
      <c r="Q384" s="979">
        <f t="shared" si="126"/>
        <v>0</v>
      </c>
      <c r="R384" s="979">
        <f t="shared" si="127"/>
        <v>0</v>
      </c>
      <c r="S384" s="979"/>
      <c r="T384" s="979"/>
      <c r="U384" s="979"/>
      <c r="V384" s="979"/>
      <c r="W384" s="979"/>
      <c r="X384" s="979"/>
      <c r="Y384" s="1060"/>
      <c r="Z384" s="1060" t="str">
        <f t="shared" si="128"/>
        <v xml:space="preserve">Cap.2 Pct.7: Din desfasurarea multor activitati nu se pot obtine imobilizari corporale (Col.3 = 0). </v>
      </c>
      <c r="AA384" s="2205">
        <f t="shared" si="108"/>
        <v>1</v>
      </c>
      <c r="AB384" s="3036">
        <f t="shared" si="109"/>
        <v>54</v>
      </c>
      <c r="AT384" s="133" t="s">
        <v>247</v>
      </c>
      <c r="AU384" s="1416" t="s">
        <v>5415</v>
      </c>
      <c r="AV384" s="134">
        <v>2</v>
      </c>
      <c r="AW384" s="135">
        <v>132</v>
      </c>
      <c r="AX384" s="136">
        <v>9</v>
      </c>
      <c r="AY384" s="189"/>
      <c r="AZ384" s="189"/>
      <c r="BA384" s="205">
        <f>IF(Chestionar!M384="",0,Chestionar!M384)</f>
        <v>0</v>
      </c>
      <c r="BB384" s="158">
        <f>IF(Chestionar!N384="",0,Chestionar!N384)</f>
        <v>0</v>
      </c>
      <c r="BR384" s="120" t="s">
        <v>215</v>
      </c>
    </row>
    <row r="385" spans="1:70" ht="15.75" thickBot="1" x14ac:dyDescent="0.3">
      <c r="A385" s="1715">
        <f t="shared" si="110"/>
        <v>0</v>
      </c>
      <c r="B385" s="1715">
        <f t="shared" si="129"/>
        <v>10054020</v>
      </c>
      <c r="C385" s="1049">
        <v>54</v>
      </c>
      <c r="D385" s="1797" t="s">
        <v>447</v>
      </c>
      <c r="E385" s="1049">
        <v>20</v>
      </c>
      <c r="F385" s="1057" t="s">
        <v>4309</v>
      </c>
      <c r="G385" s="1049"/>
      <c r="H385" s="1058" t="s">
        <v>345</v>
      </c>
      <c r="I385" s="1059" t="s">
        <v>4331</v>
      </c>
      <c r="J385" s="1058"/>
      <c r="K385" s="1059" t="s">
        <v>4655</v>
      </c>
      <c r="L385" s="1069">
        <f t="shared" si="122"/>
        <v>0</v>
      </c>
      <c r="M385" s="979">
        <f t="shared" si="123"/>
        <v>0</v>
      </c>
      <c r="N385" s="1724">
        <f t="shared" si="124"/>
        <v>0</v>
      </c>
      <c r="O385" s="979" t="str">
        <f>IF(ISERROR(VLOOKUP(L385,Anexa!D:K,5,FALSE))=TRUE,"",VLOOKUP(L385,Anexa!D:K,5,FALSE))</f>
        <v/>
      </c>
      <c r="P385" s="979">
        <f t="shared" si="125"/>
        <v>0</v>
      </c>
      <c r="Q385" s="979">
        <f t="shared" si="126"/>
        <v>0</v>
      </c>
      <c r="R385" s="979">
        <f t="shared" si="127"/>
        <v>0</v>
      </c>
      <c r="S385" s="979"/>
      <c r="T385" s="979"/>
      <c r="U385" s="979"/>
      <c r="V385" s="979"/>
      <c r="W385" s="979"/>
      <c r="X385" s="979"/>
      <c r="Y385" s="1060"/>
      <c r="Z385" s="1060" t="str">
        <f t="shared" si="128"/>
        <v xml:space="preserve">Cap.2 Pct.7: Din desfasurarea multor activitati nu se pot obtine imobilizari corporale (Col.3 = 0). </v>
      </c>
      <c r="AA385" s="2205">
        <f t="shared" si="108"/>
        <v>1</v>
      </c>
      <c r="AB385" s="3036">
        <f t="shared" si="109"/>
        <v>54</v>
      </c>
      <c r="AT385" s="150" t="s">
        <v>248</v>
      </c>
      <c r="AU385" s="1412" t="s">
        <v>5415</v>
      </c>
      <c r="AV385" s="151">
        <v>2</v>
      </c>
      <c r="AW385" s="108">
        <v>132</v>
      </c>
      <c r="AX385" s="109">
        <v>10</v>
      </c>
      <c r="AY385" s="181"/>
      <c r="AZ385" s="181"/>
      <c r="BA385" s="182">
        <f>IF(Chestionar!M385="",0,Chestionar!M385)</f>
        <v>0</v>
      </c>
      <c r="BB385" s="183">
        <f>IF(Chestionar!N385="",0,Chestionar!N385)</f>
        <v>0</v>
      </c>
      <c r="BR385" s="120" t="s">
        <v>215</v>
      </c>
    </row>
    <row r="386" spans="1:70" ht="19.5" thickTop="1" x14ac:dyDescent="0.25">
      <c r="A386" s="1715">
        <f t="shared" si="110"/>
        <v>0</v>
      </c>
      <c r="B386" s="1715">
        <f t="shared" si="129"/>
        <v>10054021</v>
      </c>
      <c r="C386" s="1049">
        <v>54</v>
      </c>
      <c r="D386" s="1797" t="s">
        <v>447</v>
      </c>
      <c r="E386" s="1049">
        <v>21</v>
      </c>
      <c r="F386" s="1057" t="s">
        <v>4309</v>
      </c>
      <c r="G386" s="1049"/>
      <c r="H386" s="1058" t="s">
        <v>345</v>
      </c>
      <c r="I386" s="1059" t="s">
        <v>4332</v>
      </c>
      <c r="J386" s="1058"/>
      <c r="K386" s="1059" t="s">
        <v>4656</v>
      </c>
      <c r="L386" s="1069">
        <f t="shared" si="122"/>
        <v>0</v>
      </c>
      <c r="M386" s="979">
        <f t="shared" si="123"/>
        <v>0</v>
      </c>
      <c r="N386" s="1724">
        <f t="shared" si="124"/>
        <v>0</v>
      </c>
      <c r="O386" s="979" t="str">
        <f>IF(ISERROR(VLOOKUP(L386,Anexa!D:K,5,FALSE))=TRUE,"",VLOOKUP(L386,Anexa!D:K,5,FALSE))</f>
        <v/>
      </c>
      <c r="P386" s="979">
        <f t="shared" si="125"/>
        <v>0</v>
      </c>
      <c r="Q386" s="979">
        <f t="shared" si="126"/>
        <v>0</v>
      </c>
      <c r="R386" s="979">
        <f t="shared" si="127"/>
        <v>0</v>
      </c>
      <c r="S386" s="979"/>
      <c r="T386" s="979"/>
      <c r="U386" s="979"/>
      <c r="V386" s="979"/>
      <c r="W386" s="979"/>
      <c r="X386" s="979"/>
      <c r="Y386" s="1060"/>
      <c r="Z386" s="1060" t="str">
        <f t="shared" si="128"/>
        <v xml:space="preserve">Cap.2 Pct.7: Din desfasurarea multor activitati nu se pot obtine imobilizari corporale (Col.3 = 0). </v>
      </c>
      <c r="AA386" s="2205">
        <f t="shared" ref="AA386:AA449" si="130">COUNTIF(B:B,B386)</f>
        <v>1</v>
      </c>
      <c r="AB386" s="3036">
        <f t="shared" si="109"/>
        <v>54</v>
      </c>
      <c r="AT386" s="219" t="s">
        <v>249</v>
      </c>
      <c r="AU386" s="1418" t="s">
        <v>5415</v>
      </c>
      <c r="AV386" s="148">
        <v>2</v>
      </c>
      <c r="AW386" s="148">
        <v>1321</v>
      </c>
      <c r="AX386" s="148">
        <v>0</v>
      </c>
      <c r="AY386" s="220"/>
      <c r="AZ386" s="220"/>
      <c r="BA386" s="180" t="s">
        <v>44</v>
      </c>
      <c r="BR386" s="120" t="s">
        <v>215</v>
      </c>
    </row>
    <row r="387" spans="1:70" ht="15.75" thickBot="1" x14ac:dyDescent="0.3">
      <c r="A387" s="1715">
        <f t="shared" si="110"/>
        <v>0</v>
      </c>
      <c r="B387" s="1715">
        <f t="shared" si="129"/>
        <v>10054022</v>
      </c>
      <c r="C387" s="1049">
        <v>54</v>
      </c>
      <c r="D387" s="1797" t="s">
        <v>447</v>
      </c>
      <c r="E387" s="1049">
        <v>22</v>
      </c>
      <c r="F387" s="1057" t="s">
        <v>4309</v>
      </c>
      <c r="G387" s="1049"/>
      <c r="H387" s="1058" t="s">
        <v>345</v>
      </c>
      <c r="I387" s="1059" t="s">
        <v>4333</v>
      </c>
      <c r="J387" s="1058"/>
      <c r="K387" s="1059" t="s">
        <v>4657</v>
      </c>
      <c r="L387" s="1069">
        <f t="shared" si="122"/>
        <v>0</v>
      </c>
      <c r="M387" s="979">
        <f t="shared" si="123"/>
        <v>0</v>
      </c>
      <c r="N387" s="1724">
        <f t="shared" si="124"/>
        <v>0</v>
      </c>
      <c r="O387" s="979" t="str">
        <f>IF(ISERROR(VLOOKUP(L387,Anexa!D:K,5,FALSE))=TRUE,"",VLOOKUP(L387,Anexa!D:K,5,FALSE))</f>
        <v/>
      </c>
      <c r="P387" s="979">
        <f t="shared" si="125"/>
        <v>0</v>
      </c>
      <c r="Q387" s="979">
        <f t="shared" si="126"/>
        <v>0</v>
      </c>
      <c r="R387" s="979">
        <f t="shared" si="127"/>
        <v>0</v>
      </c>
      <c r="S387" s="979"/>
      <c r="T387" s="979"/>
      <c r="U387" s="979"/>
      <c r="V387" s="979"/>
      <c r="W387" s="979"/>
      <c r="X387" s="979"/>
      <c r="Y387" s="1060"/>
      <c r="Z387" s="1060" t="str">
        <f t="shared" si="128"/>
        <v xml:space="preserve">Cap.2 Pct.7: Din desfasurarea multor activitati nu se pot obtine imobilizari corporale (Col.3 = 0). </v>
      </c>
      <c r="AA387" s="2205">
        <f t="shared" si="130"/>
        <v>1</v>
      </c>
      <c r="AB387" s="3036">
        <f t="shared" ref="AB387:AB450" si="131">C387</f>
        <v>54</v>
      </c>
      <c r="AT387" s="150" t="s">
        <v>249</v>
      </c>
      <c r="AU387" s="1412" t="s">
        <v>5415</v>
      </c>
      <c r="AV387" s="151">
        <v>2</v>
      </c>
      <c r="AW387" s="108">
        <v>1321</v>
      </c>
      <c r="AX387" s="109">
        <v>1</v>
      </c>
      <c r="AY387" s="152"/>
      <c r="AZ387" s="152"/>
      <c r="BA387" s="183">
        <f>IF(Chestionar!M387="",0,Chestionar!M387)</f>
        <v>0</v>
      </c>
      <c r="BR387" s="120" t="s">
        <v>215</v>
      </c>
    </row>
    <row r="388" spans="1:70" ht="19.5" thickTop="1" x14ac:dyDescent="0.25">
      <c r="A388" s="1715">
        <f t="shared" si="110"/>
        <v>0</v>
      </c>
      <c r="B388" s="1715">
        <f t="shared" si="129"/>
        <v>10054023</v>
      </c>
      <c r="C388" s="1049">
        <v>54</v>
      </c>
      <c r="D388" s="1797" t="s">
        <v>447</v>
      </c>
      <c r="E388" s="1049">
        <v>23</v>
      </c>
      <c r="F388" s="1057" t="s">
        <v>4309</v>
      </c>
      <c r="G388" s="1049"/>
      <c r="H388" s="1058" t="s">
        <v>345</v>
      </c>
      <c r="I388" s="1059" t="s">
        <v>4334</v>
      </c>
      <c r="J388" s="1058"/>
      <c r="K388" s="1059" t="s">
        <v>4658</v>
      </c>
      <c r="L388" s="1069">
        <f t="shared" si="122"/>
        <v>0</v>
      </c>
      <c r="M388" s="979">
        <f t="shared" si="123"/>
        <v>0</v>
      </c>
      <c r="N388" s="1724">
        <f t="shared" si="124"/>
        <v>0</v>
      </c>
      <c r="O388" s="979" t="str">
        <f>IF(ISERROR(VLOOKUP(L388,Anexa!D:K,5,FALSE))=TRUE,"",VLOOKUP(L388,Anexa!D:K,5,FALSE))</f>
        <v/>
      </c>
      <c r="P388" s="979">
        <f t="shared" si="125"/>
        <v>0</v>
      </c>
      <c r="Q388" s="979">
        <f t="shared" si="126"/>
        <v>0</v>
      </c>
      <c r="R388" s="979">
        <f t="shared" si="127"/>
        <v>0</v>
      </c>
      <c r="S388" s="979"/>
      <c r="T388" s="979"/>
      <c r="U388" s="979"/>
      <c r="V388" s="979"/>
      <c r="W388" s="979"/>
      <c r="X388" s="979"/>
      <c r="Y388" s="1060"/>
      <c r="Z388" s="1060" t="str">
        <f t="shared" si="128"/>
        <v xml:space="preserve">Cap.2 Pct.7: Din desfasurarea multor activitati nu se pot obtine imobilizari corporale (Col.3 = 0). </v>
      </c>
      <c r="AA388" s="2205">
        <f t="shared" si="130"/>
        <v>1</v>
      </c>
      <c r="AB388" s="3036">
        <f t="shared" si="131"/>
        <v>54</v>
      </c>
      <c r="AT388" s="219" t="s">
        <v>250</v>
      </c>
      <c r="AU388" s="1418" t="s">
        <v>5415</v>
      </c>
      <c r="AV388" s="148">
        <v>2</v>
      </c>
      <c r="AW388" s="148">
        <v>133</v>
      </c>
      <c r="AX388" s="148">
        <v>0</v>
      </c>
      <c r="AY388" s="220"/>
      <c r="AZ388" s="220"/>
      <c r="BA388" s="180"/>
      <c r="BR388" s="120" t="s">
        <v>215</v>
      </c>
    </row>
    <row r="389" spans="1:70" ht="15.75" thickBot="1" x14ac:dyDescent="0.3">
      <c r="A389" s="1715">
        <f t="shared" si="110"/>
        <v>0</v>
      </c>
      <c r="B389" s="1715">
        <f t="shared" si="129"/>
        <v>10054024</v>
      </c>
      <c r="C389" s="1049">
        <v>54</v>
      </c>
      <c r="D389" s="1797" t="s">
        <v>447</v>
      </c>
      <c r="E389" s="1049">
        <v>24</v>
      </c>
      <c r="F389" s="1057" t="s">
        <v>4309</v>
      </c>
      <c r="G389" s="1049"/>
      <c r="H389" s="1058" t="s">
        <v>345</v>
      </c>
      <c r="I389" s="1059" t="s">
        <v>4335</v>
      </c>
      <c r="J389" s="1058"/>
      <c r="K389" s="1059" t="s">
        <v>4659</v>
      </c>
      <c r="L389" s="1069">
        <f t="shared" si="122"/>
        <v>0</v>
      </c>
      <c r="M389" s="979">
        <f t="shared" si="123"/>
        <v>0</v>
      </c>
      <c r="N389" s="1724">
        <f t="shared" si="124"/>
        <v>0</v>
      </c>
      <c r="O389" s="979" t="str">
        <f>IF(ISERROR(VLOOKUP(L389,Anexa!D:K,5,FALSE))=TRUE,"",VLOOKUP(L389,Anexa!D:K,5,FALSE))</f>
        <v/>
      </c>
      <c r="P389" s="979">
        <f t="shared" si="125"/>
        <v>0</v>
      </c>
      <c r="Q389" s="979">
        <f t="shared" si="126"/>
        <v>0</v>
      </c>
      <c r="R389" s="979">
        <f t="shared" si="127"/>
        <v>0</v>
      </c>
      <c r="S389" s="979"/>
      <c r="T389" s="979"/>
      <c r="U389" s="979"/>
      <c r="V389" s="979"/>
      <c r="W389" s="979"/>
      <c r="X389" s="979"/>
      <c r="Y389" s="1060"/>
      <c r="Z389" s="1060" t="str">
        <f t="shared" si="128"/>
        <v xml:space="preserve">Cap.2 Pct.7: Din desfasurarea multor activitati nu se pot obtine imobilizari corporale (Col.3 = 0). </v>
      </c>
      <c r="AA389" s="2205">
        <f t="shared" si="130"/>
        <v>1</v>
      </c>
      <c r="AB389" s="3036">
        <f t="shared" si="131"/>
        <v>54</v>
      </c>
      <c r="AT389" s="141" t="s">
        <v>250</v>
      </c>
      <c r="AU389" s="1417" t="s">
        <v>5415</v>
      </c>
      <c r="AV389" s="142">
        <v>2</v>
      </c>
      <c r="AW389" s="143">
        <v>133</v>
      </c>
      <c r="AX389" s="144">
        <v>1</v>
      </c>
      <c r="AY389" s="145"/>
      <c r="AZ389" s="145"/>
      <c r="BA389" s="227">
        <f>IF(Chestionar!M389="",0,Chestionar!M389)</f>
        <v>0</v>
      </c>
      <c r="BR389" s="120" t="s">
        <v>215</v>
      </c>
    </row>
    <row r="390" spans="1:70" ht="19.5" thickTop="1" x14ac:dyDescent="0.25">
      <c r="A390" s="1715">
        <f t="shared" si="110"/>
        <v>0</v>
      </c>
      <c r="B390" s="1715">
        <f t="shared" si="129"/>
        <v>10054025</v>
      </c>
      <c r="C390" s="1049">
        <v>54</v>
      </c>
      <c r="D390" s="1797" t="s">
        <v>447</v>
      </c>
      <c r="E390" s="1049">
        <v>25</v>
      </c>
      <c r="F390" s="1057" t="s">
        <v>4309</v>
      </c>
      <c r="G390" s="1049"/>
      <c r="H390" s="1058" t="s">
        <v>345</v>
      </c>
      <c r="I390" s="1059" t="s">
        <v>4336</v>
      </c>
      <c r="J390" s="1058"/>
      <c r="K390" s="1059" t="s">
        <v>4660</v>
      </c>
      <c r="L390" s="1069">
        <f t="shared" si="122"/>
        <v>0</v>
      </c>
      <c r="M390" s="979">
        <f t="shared" si="123"/>
        <v>0</v>
      </c>
      <c r="N390" s="1724">
        <f t="shared" si="124"/>
        <v>0</v>
      </c>
      <c r="O390" s="979" t="str">
        <f>IF(ISERROR(VLOOKUP(L390,Anexa!D:K,5,FALSE))=TRUE,"",VLOOKUP(L390,Anexa!D:K,5,FALSE))</f>
        <v/>
      </c>
      <c r="P390" s="979">
        <f t="shared" si="125"/>
        <v>0</v>
      </c>
      <c r="Q390" s="979">
        <f t="shared" si="126"/>
        <v>0</v>
      </c>
      <c r="R390" s="979">
        <f t="shared" si="127"/>
        <v>0</v>
      </c>
      <c r="S390" s="979"/>
      <c r="T390" s="979"/>
      <c r="U390" s="979"/>
      <c r="V390" s="979"/>
      <c r="W390" s="979"/>
      <c r="X390" s="979"/>
      <c r="Y390" s="1060"/>
      <c r="Z390" s="1060" t="str">
        <f t="shared" si="128"/>
        <v xml:space="preserve">Cap.2 Pct.7: Din desfasurarea multor activitati nu se pot obtine imobilizari corporale (Col.3 = 0). </v>
      </c>
      <c r="AA390" s="2205">
        <f t="shared" si="130"/>
        <v>1</v>
      </c>
      <c r="AB390" s="3036">
        <f t="shared" si="131"/>
        <v>54</v>
      </c>
      <c r="AT390" s="219" t="s">
        <v>251</v>
      </c>
      <c r="AU390" s="1418" t="s">
        <v>5092</v>
      </c>
      <c r="AV390" s="148">
        <v>2</v>
      </c>
      <c r="AW390" s="148">
        <v>14</v>
      </c>
      <c r="AX390" s="148">
        <v>0</v>
      </c>
      <c r="AY390" s="220" t="s">
        <v>215</v>
      </c>
      <c r="AZ390" s="220" t="s">
        <v>215</v>
      </c>
      <c r="BA390" s="179" t="s">
        <v>44</v>
      </c>
      <c r="BB390" s="180" t="s">
        <v>252</v>
      </c>
      <c r="BC390" s="118"/>
      <c r="BD390" s="118"/>
      <c r="BE390" s="119"/>
      <c r="BF390" s="119"/>
      <c r="BG390" s="119"/>
      <c r="BH390" s="119"/>
      <c r="BI390" s="119"/>
      <c r="BJ390" s="119"/>
      <c r="BK390" s="119"/>
      <c r="BL390" s="119"/>
      <c r="BM390" s="119"/>
      <c r="BN390" s="119"/>
      <c r="BO390" s="119"/>
      <c r="BP390" s="119"/>
      <c r="BQ390" s="119"/>
      <c r="BR390" s="119" t="s">
        <v>215</v>
      </c>
    </row>
    <row r="391" spans="1:70" ht="15.75" thickBot="1" x14ac:dyDescent="0.3">
      <c r="A391" s="1715">
        <f t="shared" ref="A391:A454" si="132">IF(D391="DA",IF(ISERROR(N391),A390+1,IF(N391=1,A390+1,A390)),A390)</f>
        <v>0</v>
      </c>
      <c r="B391" s="1715">
        <f t="shared" si="129"/>
        <v>10054026</v>
      </c>
      <c r="C391" s="1049">
        <v>54</v>
      </c>
      <c r="D391" s="1797" t="s">
        <v>447</v>
      </c>
      <c r="E391" s="1049">
        <v>26</v>
      </c>
      <c r="F391" s="1057" t="s">
        <v>4309</v>
      </c>
      <c r="G391" s="1049"/>
      <c r="H391" s="1058" t="s">
        <v>345</v>
      </c>
      <c r="I391" s="1059" t="s">
        <v>4337</v>
      </c>
      <c r="J391" s="1058"/>
      <c r="K391" s="1059" t="s">
        <v>4661</v>
      </c>
      <c r="L391" s="1069">
        <f t="shared" si="122"/>
        <v>0</v>
      </c>
      <c r="M391" s="979">
        <f t="shared" si="123"/>
        <v>0</v>
      </c>
      <c r="N391" s="1724">
        <f t="shared" si="124"/>
        <v>0</v>
      </c>
      <c r="O391" s="979" t="str">
        <f>IF(ISERROR(VLOOKUP(L391,Anexa!D:K,5,FALSE))=TRUE,"",VLOOKUP(L391,Anexa!D:K,5,FALSE))</f>
        <v/>
      </c>
      <c r="P391" s="979">
        <f t="shared" si="125"/>
        <v>0</v>
      </c>
      <c r="Q391" s="979">
        <f t="shared" si="126"/>
        <v>0</v>
      </c>
      <c r="R391" s="979">
        <f t="shared" si="127"/>
        <v>0</v>
      </c>
      <c r="S391" s="979"/>
      <c r="T391" s="979"/>
      <c r="U391" s="979"/>
      <c r="V391" s="979"/>
      <c r="W391" s="979"/>
      <c r="X391" s="979"/>
      <c r="Y391" s="1060"/>
      <c r="Z391" s="1060" t="str">
        <f t="shared" si="128"/>
        <v xml:space="preserve">Cap.2 Pct.7: Din desfasurarea multor activitati nu se pot obtine imobilizari corporale (Col.3 = 0). </v>
      </c>
      <c r="AA391" s="2205">
        <f t="shared" si="130"/>
        <v>1</v>
      </c>
      <c r="AB391" s="3036">
        <f t="shared" si="131"/>
        <v>54</v>
      </c>
      <c r="AT391" s="154" t="s">
        <v>253</v>
      </c>
      <c r="AU391" s="1419" t="s">
        <v>5092</v>
      </c>
      <c r="AV391" s="155">
        <v>2</v>
      </c>
      <c r="AW391" s="155">
        <v>14</v>
      </c>
      <c r="AX391" s="155">
        <v>1</v>
      </c>
      <c r="AY391" s="210"/>
      <c r="AZ391" s="210"/>
      <c r="BA391" s="221">
        <f>IF(Chestionar!M391="",0,Chestionar!M391)</f>
        <v>0</v>
      </c>
      <c r="BB391" s="239">
        <f>IF(Chestionar!N391="",0,Chestionar!N391)</f>
        <v>0</v>
      </c>
      <c r="BR391" s="120" t="s">
        <v>215</v>
      </c>
    </row>
    <row r="392" spans="1:70" ht="15.75" thickTop="1" x14ac:dyDescent="0.25">
      <c r="A392" s="1715">
        <f t="shared" si="132"/>
        <v>0</v>
      </c>
      <c r="B392" s="1715">
        <f t="shared" si="129"/>
        <v>10054027</v>
      </c>
      <c r="C392" s="1049">
        <v>54</v>
      </c>
      <c r="D392" s="1797" t="s">
        <v>447</v>
      </c>
      <c r="E392" s="1049">
        <v>27</v>
      </c>
      <c r="F392" s="1057" t="s">
        <v>4309</v>
      </c>
      <c r="G392" s="1049"/>
      <c r="H392" s="1058" t="s">
        <v>345</v>
      </c>
      <c r="I392" s="1059" t="s">
        <v>4338</v>
      </c>
      <c r="J392" s="1058"/>
      <c r="K392" s="1059" t="s">
        <v>4662</v>
      </c>
      <c r="L392" s="1069">
        <f t="shared" si="122"/>
        <v>0</v>
      </c>
      <c r="M392" s="979">
        <f t="shared" si="123"/>
        <v>0</v>
      </c>
      <c r="N392" s="1724">
        <f t="shared" si="124"/>
        <v>0</v>
      </c>
      <c r="O392" s="979" t="str">
        <f>IF(ISERROR(VLOOKUP(L392,Anexa!D:K,5,FALSE))=TRUE,"",VLOOKUP(L392,Anexa!D:K,5,FALSE))</f>
        <v/>
      </c>
      <c r="P392" s="979">
        <f t="shared" si="125"/>
        <v>0</v>
      </c>
      <c r="Q392" s="979">
        <f t="shared" si="126"/>
        <v>0</v>
      </c>
      <c r="R392" s="979">
        <f t="shared" si="127"/>
        <v>0</v>
      </c>
      <c r="S392" s="979"/>
      <c r="T392" s="979"/>
      <c r="U392" s="979"/>
      <c r="V392" s="979"/>
      <c r="W392" s="979"/>
      <c r="X392" s="979"/>
      <c r="Y392" s="1060"/>
      <c r="Z392" s="1060" t="str">
        <f t="shared" si="128"/>
        <v xml:space="preserve">Cap.2 Pct.7: Din desfasurarea multor activitati nu se pot obtine imobilizari corporale (Col.3 = 0). </v>
      </c>
      <c r="AA392" s="2205">
        <f t="shared" si="130"/>
        <v>1</v>
      </c>
      <c r="AB392" s="3036">
        <f t="shared" si="131"/>
        <v>54</v>
      </c>
      <c r="AT392" s="133" t="s">
        <v>122</v>
      </c>
      <c r="AU392" s="1416" t="s">
        <v>5092</v>
      </c>
      <c r="AV392" s="134">
        <v>2</v>
      </c>
      <c r="AW392" s="135">
        <v>14</v>
      </c>
      <c r="AX392" s="136">
        <v>2</v>
      </c>
      <c r="AY392" s="189" t="s">
        <v>215</v>
      </c>
      <c r="AZ392" s="189" t="s">
        <v>215</v>
      </c>
      <c r="BA392" s="205">
        <f>IF(Chestionar!M392="",0,Chestionar!M392)</f>
        <v>0</v>
      </c>
      <c r="BB392" s="158">
        <f>IF(Chestionar!N392="",0,Chestionar!N392)</f>
        <v>0</v>
      </c>
      <c r="BR392" s="120" t="s">
        <v>215</v>
      </c>
    </row>
    <row r="393" spans="1:70" x14ac:dyDescent="0.25">
      <c r="A393" s="1715">
        <f t="shared" si="132"/>
        <v>0</v>
      </c>
      <c r="B393" s="1715">
        <f t="shared" si="129"/>
        <v>10054028</v>
      </c>
      <c r="C393" s="1049">
        <v>54</v>
      </c>
      <c r="D393" s="1797" t="s">
        <v>447</v>
      </c>
      <c r="E393" s="1049">
        <v>28</v>
      </c>
      <c r="F393" s="1057" t="s">
        <v>4309</v>
      </c>
      <c r="G393" s="1049"/>
      <c r="H393" s="1058" t="s">
        <v>345</v>
      </c>
      <c r="I393" s="1059" t="s">
        <v>4339</v>
      </c>
      <c r="J393" s="1058"/>
      <c r="K393" s="1059" t="s">
        <v>4663</v>
      </c>
      <c r="L393" s="1069">
        <f t="shared" si="122"/>
        <v>0</v>
      </c>
      <c r="M393" s="979">
        <f t="shared" si="123"/>
        <v>0</v>
      </c>
      <c r="N393" s="1724">
        <f t="shared" si="124"/>
        <v>0</v>
      </c>
      <c r="O393" s="979" t="str">
        <f>IF(ISERROR(VLOOKUP(L393,Anexa!D:K,5,FALSE))=TRUE,"",VLOOKUP(L393,Anexa!D:K,5,FALSE))</f>
        <v/>
      </c>
      <c r="P393" s="979">
        <f t="shared" si="125"/>
        <v>0</v>
      </c>
      <c r="Q393" s="979">
        <f t="shared" si="126"/>
        <v>0</v>
      </c>
      <c r="R393" s="979">
        <f t="shared" si="127"/>
        <v>0</v>
      </c>
      <c r="S393" s="979"/>
      <c r="T393" s="979"/>
      <c r="U393" s="979"/>
      <c r="V393" s="979"/>
      <c r="W393" s="979"/>
      <c r="X393" s="979"/>
      <c r="Y393" s="1060"/>
      <c r="Z393" s="1060" t="str">
        <f t="shared" si="128"/>
        <v xml:space="preserve">Cap.2 Pct.7: Din desfasurarea multor activitati nu se pot obtine imobilizari corporale (Col.3 = 0). </v>
      </c>
      <c r="AA393" s="2205">
        <f t="shared" si="130"/>
        <v>1</v>
      </c>
      <c r="AB393" s="3036">
        <f t="shared" si="131"/>
        <v>54</v>
      </c>
      <c r="AT393" s="133" t="s">
        <v>123</v>
      </c>
      <c r="AU393" s="1416" t="s">
        <v>5092</v>
      </c>
      <c r="AV393" s="134">
        <v>2</v>
      </c>
      <c r="AW393" s="135">
        <v>14</v>
      </c>
      <c r="AX393" s="136">
        <v>3</v>
      </c>
      <c r="AY393" s="189" t="s">
        <v>215</v>
      </c>
      <c r="AZ393" s="189" t="s">
        <v>215</v>
      </c>
      <c r="BA393" s="205">
        <f>IF(Chestionar!M393="",0,Chestionar!M393)</f>
        <v>0</v>
      </c>
      <c r="BB393" s="158">
        <f>IF(Chestionar!N393="",0,Chestionar!N393)</f>
        <v>0</v>
      </c>
      <c r="BR393" s="120" t="s">
        <v>215</v>
      </c>
    </row>
    <row r="394" spans="1:70" x14ac:dyDescent="0.25">
      <c r="A394" s="1715">
        <f t="shared" si="132"/>
        <v>0</v>
      </c>
      <c r="B394" s="1715">
        <f t="shared" si="129"/>
        <v>10054029</v>
      </c>
      <c r="C394" s="1049">
        <v>54</v>
      </c>
      <c r="D394" s="1797" t="s">
        <v>447</v>
      </c>
      <c r="E394" s="1049">
        <v>29</v>
      </c>
      <c r="F394" s="1057" t="s">
        <v>4309</v>
      </c>
      <c r="G394" s="1049"/>
      <c r="H394" s="1058" t="s">
        <v>345</v>
      </c>
      <c r="I394" s="1059" t="s">
        <v>4340</v>
      </c>
      <c r="J394" s="1058"/>
      <c r="K394" s="1059" t="s">
        <v>4664</v>
      </c>
      <c r="L394" s="1069">
        <f t="shared" si="122"/>
        <v>0</v>
      </c>
      <c r="M394" s="979">
        <f t="shared" si="123"/>
        <v>0</v>
      </c>
      <c r="N394" s="1724">
        <f t="shared" si="124"/>
        <v>0</v>
      </c>
      <c r="O394" s="979" t="str">
        <f>IF(ISERROR(VLOOKUP(L394,Anexa!D:K,5,FALSE))=TRUE,"",VLOOKUP(L394,Anexa!D:K,5,FALSE))</f>
        <v/>
      </c>
      <c r="P394" s="979">
        <f t="shared" si="125"/>
        <v>0</v>
      </c>
      <c r="Q394" s="979">
        <f t="shared" si="126"/>
        <v>0</v>
      </c>
      <c r="R394" s="979">
        <f t="shared" si="127"/>
        <v>0</v>
      </c>
      <c r="S394" s="979"/>
      <c r="T394" s="979"/>
      <c r="U394" s="979"/>
      <c r="V394" s="979"/>
      <c r="W394" s="979"/>
      <c r="X394" s="979"/>
      <c r="Y394" s="1060"/>
      <c r="Z394" s="1060" t="str">
        <f t="shared" si="128"/>
        <v xml:space="preserve">Cap.2 Pct.7: Din desfasurarea multor activitati nu se pot obtine imobilizari corporale (Col.3 = 0). </v>
      </c>
      <c r="AA394" s="2205">
        <f t="shared" si="130"/>
        <v>1</v>
      </c>
      <c r="AB394" s="3036">
        <f t="shared" si="131"/>
        <v>54</v>
      </c>
      <c r="AT394" s="133" t="s">
        <v>254</v>
      </c>
      <c r="AU394" s="1416" t="s">
        <v>5092</v>
      </c>
      <c r="AV394" s="134">
        <v>2</v>
      </c>
      <c r="AW394" s="135">
        <v>14</v>
      </c>
      <c r="AX394" s="136">
        <v>4</v>
      </c>
      <c r="AY394" s="189" t="s">
        <v>215</v>
      </c>
      <c r="AZ394" s="189" t="s">
        <v>215</v>
      </c>
      <c r="BA394" s="205">
        <f>IF(Chestionar!M394="",0,Chestionar!M394)</f>
        <v>0</v>
      </c>
      <c r="BB394" s="158">
        <f>IF(Chestionar!N394="",0,Chestionar!N394)</f>
        <v>0</v>
      </c>
      <c r="BR394" s="120" t="s">
        <v>215</v>
      </c>
    </row>
    <row r="395" spans="1:70" x14ac:dyDescent="0.25">
      <c r="A395" s="1714">
        <f t="shared" si="132"/>
        <v>0</v>
      </c>
      <c r="B395" s="1714">
        <f t="shared" si="129"/>
        <v>10054030</v>
      </c>
      <c r="C395" s="1061">
        <v>54</v>
      </c>
      <c r="D395" s="1799" t="s">
        <v>447</v>
      </c>
      <c r="E395" s="1061">
        <v>30</v>
      </c>
      <c r="F395" s="1062" t="s">
        <v>4309</v>
      </c>
      <c r="G395" s="1061"/>
      <c r="H395" s="1063" t="s">
        <v>345</v>
      </c>
      <c r="I395" s="1064" t="s">
        <v>4341</v>
      </c>
      <c r="J395" s="1063"/>
      <c r="K395" s="1064" t="s">
        <v>4665</v>
      </c>
      <c r="L395" s="1070">
        <f t="shared" si="122"/>
        <v>0</v>
      </c>
      <c r="M395" s="1065">
        <f t="shared" si="123"/>
        <v>0</v>
      </c>
      <c r="N395" s="1730">
        <f t="shared" si="124"/>
        <v>0</v>
      </c>
      <c r="O395" s="1065" t="str">
        <f>IF(ISERROR(VLOOKUP(L395,Anexa!D:K,5,FALSE))=TRUE,"",VLOOKUP(L395,Anexa!D:K,5,FALSE))</f>
        <v/>
      </c>
      <c r="P395" s="1065">
        <f t="shared" si="125"/>
        <v>0</v>
      </c>
      <c r="Q395" s="1065">
        <f t="shared" si="126"/>
        <v>0</v>
      </c>
      <c r="R395" s="1065">
        <f t="shared" si="127"/>
        <v>0</v>
      </c>
      <c r="S395" s="1065"/>
      <c r="T395" s="1065"/>
      <c r="U395" s="1065"/>
      <c r="V395" s="1065"/>
      <c r="W395" s="1065"/>
      <c r="X395" s="1065"/>
      <c r="Y395" s="1066"/>
      <c r="Z395" s="1066" t="str">
        <f t="shared" si="128"/>
        <v xml:space="preserve">Cap.2 Pct.7: Din desfasurarea multor activitati nu se pot obtine imobilizari corporale (Col.3 = 0). </v>
      </c>
      <c r="AA395" s="2205">
        <f t="shared" si="130"/>
        <v>1</v>
      </c>
      <c r="AB395" s="3036">
        <f t="shared" si="131"/>
        <v>54</v>
      </c>
      <c r="AT395" s="133" t="s">
        <v>255</v>
      </c>
      <c r="AU395" s="1416" t="s">
        <v>5092</v>
      </c>
      <c r="AV395" s="134">
        <v>2</v>
      </c>
      <c r="AW395" s="135">
        <v>14</v>
      </c>
      <c r="AX395" s="136">
        <v>5</v>
      </c>
      <c r="AY395" s="189" t="s">
        <v>215</v>
      </c>
      <c r="AZ395" s="189" t="s">
        <v>215</v>
      </c>
      <c r="BA395" s="205">
        <f>IF(Chestionar!M395="",0,Chestionar!M395)</f>
        <v>0</v>
      </c>
      <c r="BB395" s="158">
        <f>IF(Chestionar!N395="",0,Chestionar!N395)</f>
        <v>0</v>
      </c>
      <c r="BR395" s="120" t="s">
        <v>215</v>
      </c>
    </row>
    <row r="396" spans="1:70" x14ac:dyDescent="0.25">
      <c r="A396" s="1715">
        <f t="shared" si="132"/>
        <v>0</v>
      </c>
      <c r="B396" s="1715">
        <f t="shared" si="129"/>
        <v>10055001</v>
      </c>
      <c r="C396" s="1049">
        <v>55</v>
      </c>
      <c r="D396" s="1804" t="s">
        <v>447</v>
      </c>
      <c r="E396" s="1049">
        <v>1</v>
      </c>
      <c r="F396" s="1057" t="s">
        <v>4309</v>
      </c>
      <c r="G396" s="1049" t="s">
        <v>9449</v>
      </c>
      <c r="H396" s="1058" t="s">
        <v>345</v>
      </c>
      <c r="I396" s="1059" t="s">
        <v>4364</v>
      </c>
      <c r="J396" s="1058"/>
      <c r="K396" s="1059" t="s">
        <v>4375</v>
      </c>
      <c r="L396" s="1069">
        <f t="shared" ref="L396:L425" si="133">IF(BB182="",0,BB182)</f>
        <v>0</v>
      </c>
      <c r="M396" s="979">
        <f t="shared" ref="M396:M425" si="134">IF(BM182="",0,BM182)</f>
        <v>0</v>
      </c>
      <c r="N396" s="1724">
        <f>IF(AND(Q396&gt;Altele!J$8,OR(AND(P396="NU",M396&lt;S396),M396&gt;T396)),1,0)</f>
        <v>0</v>
      </c>
      <c r="O396" s="1354"/>
      <c r="P396" s="1354"/>
      <c r="Q396" s="979">
        <f t="shared" ref="Q396:Q425" si="135">IF(BA$182="",0,BA$182)</f>
        <v>0</v>
      </c>
      <c r="R396" s="979">
        <f t="shared" ref="R396:R425" si="136">IF(BB182="",0,BB182)</f>
        <v>0</v>
      </c>
      <c r="S396" s="979">
        <f t="shared" ref="S396:S425" si="137">ROUND(R396*U396/100,0)</f>
        <v>0</v>
      </c>
      <c r="T396" s="979">
        <f t="shared" ref="T396:T425" si="138">ROUND(R396*V396/100,0)</f>
        <v>0</v>
      </c>
      <c r="U396" s="979">
        <f>Altele!J$7</f>
        <v>5</v>
      </c>
      <c r="V396" s="979">
        <f>Altele!J$6</f>
        <v>19</v>
      </c>
      <c r="W396" s="979"/>
      <c r="X396" s="979"/>
      <c r="Y396" s="1060"/>
      <c r="Z396" s="1060" t="str">
        <f>"Cap.2 Pct.7: La unitatile platitoare de TVA (Cifra de afaceri (Rd.1 Col.1) &gt; "&amp;Altele!$J$8&amp;" Lei), Val. CA (Col.2) x "&amp;Altele!$J$7&amp;"% &lt;= Val. TVA colectata (Col.13) &gt;= Val. CA (Col.2) x "&amp;Altele!J6&amp;"%, pentru fiecare rand (Rd.1 la Rd.n). "</f>
        <v xml:space="preserve">Cap.2 Pct.7: La unitatile platitoare de TVA (Cifra de afaceri (Rd.1 Col.1) &gt; 300000 Lei), Val. CA (Col.2) x 5% &lt;= Val. TVA colectata (Col.13) &gt;= Val. CA (Col.2) x 19%, pentru fiecare rand (Rd.1 la Rd.n). </v>
      </c>
      <c r="AA396" s="2205">
        <f t="shared" si="130"/>
        <v>1</v>
      </c>
      <c r="AB396" s="3036">
        <f t="shared" si="131"/>
        <v>55</v>
      </c>
      <c r="AC396" s="2205">
        <f>LEN(Z396)</f>
        <v>204</v>
      </c>
      <c r="AT396" s="133" t="s">
        <v>125</v>
      </c>
      <c r="AU396" s="1416" t="s">
        <v>5092</v>
      </c>
      <c r="AV396" s="134">
        <v>2</v>
      </c>
      <c r="AW396" s="135">
        <v>14</v>
      </c>
      <c r="AX396" s="136">
        <v>6</v>
      </c>
      <c r="AY396" s="189" t="s">
        <v>215</v>
      </c>
      <c r="AZ396" s="189" t="s">
        <v>215</v>
      </c>
      <c r="BA396" s="205">
        <f>IF(Chestionar!M396="",0,Chestionar!M396)</f>
        <v>0</v>
      </c>
      <c r="BB396" s="158">
        <f>IF(Chestionar!N396="",0,Chestionar!N396)</f>
        <v>0</v>
      </c>
      <c r="BR396" s="120" t="s">
        <v>215</v>
      </c>
    </row>
    <row r="397" spans="1:70" x14ac:dyDescent="0.25">
      <c r="A397" s="1715">
        <f t="shared" si="132"/>
        <v>0</v>
      </c>
      <c r="B397" s="1715">
        <f t="shared" si="129"/>
        <v>10055002</v>
      </c>
      <c r="C397" s="1049">
        <v>55</v>
      </c>
      <c r="D397" s="1797" t="s">
        <v>447</v>
      </c>
      <c r="E397" s="1049">
        <v>2</v>
      </c>
      <c r="F397" s="1057" t="s">
        <v>4309</v>
      </c>
      <c r="G397" s="1049"/>
      <c r="H397" s="1058" t="s">
        <v>345</v>
      </c>
      <c r="I397" s="1059" t="s">
        <v>4522</v>
      </c>
      <c r="J397" s="1058"/>
      <c r="K397" s="1059" t="s">
        <v>4579</v>
      </c>
      <c r="L397" s="1069">
        <f t="shared" si="133"/>
        <v>0</v>
      </c>
      <c r="M397" s="979">
        <f t="shared" si="134"/>
        <v>0</v>
      </c>
      <c r="N397" s="1724">
        <f>IF(AND(Q397&gt;Altele!J$8,OR(AND(P397="NU",M397&lt;S397),M397&gt;T397)),1,0)</f>
        <v>0</v>
      </c>
      <c r="O397" s="1069">
        <f t="shared" ref="O397:O425" si="139">IF(AY183="","",AY183)</f>
        <v>0</v>
      </c>
      <c r="P397" s="979" t="str">
        <f>IF(ISERROR(VLOOKUP(O397,Anexa!D:L,9,FALSE))=TRUE,"",VLOOKUP(O397,Anexa!D:L,9,FALSE))</f>
        <v/>
      </c>
      <c r="Q397" s="979">
        <f t="shared" si="135"/>
        <v>0</v>
      </c>
      <c r="R397" s="979">
        <f t="shared" si="136"/>
        <v>0</v>
      </c>
      <c r="S397" s="979">
        <f t="shared" si="137"/>
        <v>0</v>
      </c>
      <c r="T397" s="979">
        <f t="shared" si="138"/>
        <v>0</v>
      </c>
      <c r="U397" s="979">
        <f>Altele!J$7</f>
        <v>5</v>
      </c>
      <c r="V397" s="979">
        <f>Altele!J$6</f>
        <v>19</v>
      </c>
      <c r="W397" s="979"/>
      <c r="X397" s="979"/>
      <c r="Y397" s="1060"/>
      <c r="Z397" s="1060" t="str">
        <f t="shared" ref="Z397:Z425" si="140">Z396</f>
        <v xml:space="preserve">Cap.2 Pct.7: La unitatile platitoare de TVA (Cifra de afaceri (Rd.1 Col.1) &gt; 300000 Lei), Val. CA (Col.2) x 5% &lt;= Val. TVA colectata (Col.13) &gt;= Val. CA (Col.2) x 19%, pentru fiecare rand (Rd.1 la Rd.n). </v>
      </c>
      <c r="AA397" s="2205">
        <f t="shared" si="130"/>
        <v>1</v>
      </c>
      <c r="AB397" s="3036">
        <f t="shared" si="131"/>
        <v>55</v>
      </c>
      <c r="AT397" s="133" t="s">
        <v>126</v>
      </c>
      <c r="AU397" s="1416" t="s">
        <v>5092</v>
      </c>
      <c r="AV397" s="134">
        <v>2</v>
      </c>
      <c r="AW397" s="135">
        <v>14</v>
      </c>
      <c r="AX397" s="136">
        <v>7</v>
      </c>
      <c r="AY397" s="189" t="s">
        <v>215</v>
      </c>
      <c r="AZ397" s="189" t="s">
        <v>215</v>
      </c>
      <c r="BA397" s="205">
        <f>IF(Chestionar!M397="",0,Chestionar!M397)</f>
        <v>0</v>
      </c>
      <c r="BB397" s="158">
        <f>IF(Chestionar!N397="",0,Chestionar!N397)</f>
        <v>0</v>
      </c>
      <c r="BR397" s="120" t="s">
        <v>215</v>
      </c>
    </row>
    <row r="398" spans="1:70" x14ac:dyDescent="0.25">
      <c r="A398" s="1715">
        <f t="shared" si="132"/>
        <v>0</v>
      </c>
      <c r="B398" s="1715">
        <f t="shared" si="129"/>
        <v>10055003</v>
      </c>
      <c r="C398" s="1049">
        <v>55</v>
      </c>
      <c r="D398" s="1797" t="s">
        <v>447</v>
      </c>
      <c r="E398" s="1049">
        <v>3</v>
      </c>
      <c r="F398" s="1057" t="s">
        <v>4309</v>
      </c>
      <c r="G398" s="1049"/>
      <c r="H398" s="1058" t="s">
        <v>345</v>
      </c>
      <c r="I398" s="1059" t="s">
        <v>4524</v>
      </c>
      <c r="J398" s="1058"/>
      <c r="K398" s="1059" t="s">
        <v>4580</v>
      </c>
      <c r="L398" s="1069">
        <f t="shared" si="133"/>
        <v>0</v>
      </c>
      <c r="M398" s="979">
        <f t="shared" si="134"/>
        <v>0</v>
      </c>
      <c r="N398" s="1724">
        <f>IF(AND(Q398&gt;Altele!J$8,OR(AND(P398="NU",M398&lt;S398),M398&gt;T398)),1,0)</f>
        <v>0</v>
      </c>
      <c r="O398" s="1069">
        <f t="shared" si="139"/>
        <v>0</v>
      </c>
      <c r="P398" s="979" t="str">
        <f>IF(ISERROR(VLOOKUP(O398,Anexa!D:L,9,FALSE))=TRUE,"",VLOOKUP(O398,Anexa!D:L,9,FALSE))</f>
        <v/>
      </c>
      <c r="Q398" s="979">
        <f t="shared" si="135"/>
        <v>0</v>
      </c>
      <c r="R398" s="979">
        <f t="shared" si="136"/>
        <v>0</v>
      </c>
      <c r="S398" s="979">
        <f t="shared" si="137"/>
        <v>0</v>
      </c>
      <c r="T398" s="979">
        <f t="shared" si="138"/>
        <v>0</v>
      </c>
      <c r="U398" s="979">
        <f>Altele!J$7</f>
        <v>5</v>
      </c>
      <c r="V398" s="979">
        <f>Altele!J$6</f>
        <v>19</v>
      </c>
      <c r="W398" s="979"/>
      <c r="X398" s="979"/>
      <c r="Y398" s="1060"/>
      <c r="Z398" s="1060" t="str">
        <f t="shared" si="140"/>
        <v xml:space="preserve">Cap.2 Pct.7: La unitatile platitoare de TVA (Cifra de afaceri (Rd.1 Col.1) &gt; 300000 Lei), Val. CA (Col.2) x 5% &lt;= Val. TVA colectata (Col.13) &gt;= Val. CA (Col.2) x 19%, pentru fiecare rand (Rd.1 la Rd.n). </v>
      </c>
      <c r="AA398" s="2205">
        <f t="shared" si="130"/>
        <v>1</v>
      </c>
      <c r="AB398" s="3036">
        <f t="shared" si="131"/>
        <v>55</v>
      </c>
      <c r="AT398" s="133" t="s">
        <v>127</v>
      </c>
      <c r="AU398" s="1416" t="s">
        <v>5092</v>
      </c>
      <c r="AV398" s="134">
        <v>2</v>
      </c>
      <c r="AW398" s="135">
        <v>14</v>
      </c>
      <c r="AX398" s="136">
        <v>8</v>
      </c>
      <c r="AY398" s="189" t="s">
        <v>215</v>
      </c>
      <c r="AZ398" s="189" t="s">
        <v>215</v>
      </c>
      <c r="BA398" s="205">
        <f>IF(Chestionar!M398="",0,Chestionar!M398)</f>
        <v>0</v>
      </c>
      <c r="BB398" s="158">
        <f>IF(Chestionar!N398="",0,Chestionar!N398)</f>
        <v>0</v>
      </c>
      <c r="BR398" s="120" t="s">
        <v>215</v>
      </c>
    </row>
    <row r="399" spans="1:70" x14ac:dyDescent="0.25">
      <c r="A399" s="1715">
        <f t="shared" si="132"/>
        <v>0</v>
      </c>
      <c r="B399" s="1715">
        <f t="shared" si="129"/>
        <v>10055004</v>
      </c>
      <c r="C399" s="1049">
        <v>55</v>
      </c>
      <c r="D399" s="1797" t="s">
        <v>447</v>
      </c>
      <c r="E399" s="1049">
        <v>4</v>
      </c>
      <c r="F399" s="1057" t="s">
        <v>4309</v>
      </c>
      <c r="G399" s="1049"/>
      <c r="H399" s="1058" t="s">
        <v>345</v>
      </c>
      <c r="I399" s="1059" t="s">
        <v>4526</v>
      </c>
      <c r="J399" s="1058"/>
      <c r="K399" s="1059" t="s">
        <v>4581</v>
      </c>
      <c r="L399" s="1069">
        <f t="shared" si="133"/>
        <v>0</v>
      </c>
      <c r="M399" s="979">
        <f t="shared" si="134"/>
        <v>0</v>
      </c>
      <c r="N399" s="1724">
        <f>IF(AND(Q399&gt;Altele!J$8,OR(AND(P399="NU",M399&lt;S399),M399&gt;T399)),1,0)</f>
        <v>0</v>
      </c>
      <c r="O399" s="1069">
        <f t="shared" si="139"/>
        <v>0</v>
      </c>
      <c r="P399" s="979" t="str">
        <f>IF(ISERROR(VLOOKUP(O399,Anexa!D:L,9,FALSE))=TRUE,"",VLOOKUP(O399,Anexa!D:L,9,FALSE))</f>
        <v/>
      </c>
      <c r="Q399" s="979">
        <f t="shared" si="135"/>
        <v>0</v>
      </c>
      <c r="R399" s="979">
        <f t="shared" si="136"/>
        <v>0</v>
      </c>
      <c r="S399" s="979">
        <f t="shared" si="137"/>
        <v>0</v>
      </c>
      <c r="T399" s="979">
        <f t="shared" si="138"/>
        <v>0</v>
      </c>
      <c r="U399" s="979">
        <f>Altele!J$7</f>
        <v>5</v>
      </c>
      <c r="V399" s="979">
        <f>Altele!J$6</f>
        <v>19</v>
      </c>
      <c r="W399" s="979"/>
      <c r="X399" s="979"/>
      <c r="Y399" s="1060"/>
      <c r="Z399" s="1060" t="str">
        <f t="shared" si="140"/>
        <v xml:space="preserve">Cap.2 Pct.7: La unitatile platitoare de TVA (Cifra de afaceri (Rd.1 Col.1) &gt; 300000 Lei), Val. CA (Col.2) x 5% &lt;= Val. TVA colectata (Col.13) &gt;= Val. CA (Col.2) x 19%, pentru fiecare rand (Rd.1 la Rd.n). </v>
      </c>
      <c r="AA399" s="2205">
        <f t="shared" si="130"/>
        <v>1</v>
      </c>
      <c r="AB399" s="3036">
        <f t="shared" si="131"/>
        <v>55</v>
      </c>
      <c r="AT399" s="133" t="s">
        <v>128</v>
      </c>
      <c r="AU399" s="1416" t="s">
        <v>5092</v>
      </c>
      <c r="AV399" s="134">
        <v>2</v>
      </c>
      <c r="AW399" s="135">
        <v>14</v>
      </c>
      <c r="AX399" s="136">
        <v>9</v>
      </c>
      <c r="AY399" s="189" t="s">
        <v>215</v>
      </c>
      <c r="AZ399" s="189" t="s">
        <v>215</v>
      </c>
      <c r="BA399" s="205">
        <f>IF(Chestionar!M399="",0,Chestionar!M399)</f>
        <v>0</v>
      </c>
      <c r="BB399" s="158">
        <f>IF(Chestionar!N399="",0,Chestionar!N399)</f>
        <v>0</v>
      </c>
      <c r="BR399" s="120" t="s">
        <v>215</v>
      </c>
    </row>
    <row r="400" spans="1:70" x14ac:dyDescent="0.25">
      <c r="A400" s="1715">
        <f t="shared" si="132"/>
        <v>0</v>
      </c>
      <c r="B400" s="1715">
        <f t="shared" si="129"/>
        <v>10055005</v>
      </c>
      <c r="C400" s="1049">
        <v>55</v>
      </c>
      <c r="D400" s="1797" t="s">
        <v>447</v>
      </c>
      <c r="E400" s="1049">
        <v>5</v>
      </c>
      <c r="F400" s="1057" t="s">
        <v>4309</v>
      </c>
      <c r="G400" s="1049"/>
      <c r="H400" s="1058" t="s">
        <v>345</v>
      </c>
      <c r="I400" s="1059" t="s">
        <v>4528</v>
      </c>
      <c r="J400" s="1058"/>
      <c r="K400" s="1059" t="s">
        <v>4582</v>
      </c>
      <c r="L400" s="1069">
        <f t="shared" si="133"/>
        <v>0</v>
      </c>
      <c r="M400" s="979">
        <f t="shared" si="134"/>
        <v>0</v>
      </c>
      <c r="N400" s="1724">
        <f>IF(AND(Q400&gt;Altele!J$8,OR(AND(P400="NU",M400&lt;S400),M400&gt;T400)),1,0)</f>
        <v>0</v>
      </c>
      <c r="O400" s="1069">
        <f t="shared" si="139"/>
        <v>0</v>
      </c>
      <c r="P400" s="979" t="str">
        <f>IF(ISERROR(VLOOKUP(O400,Anexa!D:L,9,FALSE))=TRUE,"",VLOOKUP(O400,Anexa!D:L,9,FALSE))</f>
        <v/>
      </c>
      <c r="Q400" s="979">
        <f t="shared" si="135"/>
        <v>0</v>
      </c>
      <c r="R400" s="979">
        <f t="shared" si="136"/>
        <v>0</v>
      </c>
      <c r="S400" s="979">
        <f t="shared" si="137"/>
        <v>0</v>
      </c>
      <c r="T400" s="979">
        <f t="shared" si="138"/>
        <v>0</v>
      </c>
      <c r="U400" s="979">
        <f>Altele!J$7</f>
        <v>5</v>
      </c>
      <c r="V400" s="979">
        <f>Altele!J$6</f>
        <v>19</v>
      </c>
      <c r="W400" s="979"/>
      <c r="X400" s="979"/>
      <c r="Y400" s="1060"/>
      <c r="Z400" s="1060" t="str">
        <f t="shared" si="140"/>
        <v xml:space="preserve">Cap.2 Pct.7: La unitatile platitoare de TVA (Cifra de afaceri (Rd.1 Col.1) &gt; 300000 Lei), Val. CA (Col.2) x 5% &lt;= Val. TVA colectata (Col.13) &gt;= Val. CA (Col.2) x 19%, pentru fiecare rand (Rd.1 la Rd.n). </v>
      </c>
      <c r="AA400" s="2205">
        <f t="shared" si="130"/>
        <v>1</v>
      </c>
      <c r="AB400" s="3036">
        <f t="shared" si="131"/>
        <v>55</v>
      </c>
      <c r="AT400" s="133" t="s">
        <v>129</v>
      </c>
      <c r="AU400" s="1416" t="s">
        <v>5092</v>
      </c>
      <c r="AV400" s="134">
        <v>2</v>
      </c>
      <c r="AW400" s="135">
        <v>14</v>
      </c>
      <c r="AX400" s="136">
        <v>10</v>
      </c>
      <c r="AY400" s="189" t="s">
        <v>215</v>
      </c>
      <c r="AZ400" s="189" t="s">
        <v>215</v>
      </c>
      <c r="BA400" s="205">
        <f>IF(Chestionar!M400="",0,Chestionar!M400)</f>
        <v>0</v>
      </c>
      <c r="BB400" s="158">
        <f>IF(Chestionar!N400="",0,Chestionar!N400)</f>
        <v>0</v>
      </c>
      <c r="BR400" s="120" t="s">
        <v>215</v>
      </c>
    </row>
    <row r="401" spans="1:70" x14ac:dyDescent="0.25">
      <c r="A401" s="1715">
        <f t="shared" si="132"/>
        <v>0</v>
      </c>
      <c r="B401" s="1715">
        <f t="shared" si="129"/>
        <v>10055006</v>
      </c>
      <c r="C401" s="1049">
        <v>55</v>
      </c>
      <c r="D401" s="1797" t="s">
        <v>447</v>
      </c>
      <c r="E401" s="1049">
        <v>6</v>
      </c>
      <c r="F401" s="1057" t="s">
        <v>4309</v>
      </c>
      <c r="G401" s="1049"/>
      <c r="H401" s="1058" t="s">
        <v>345</v>
      </c>
      <c r="I401" s="1059" t="s">
        <v>4530</v>
      </c>
      <c r="J401" s="1058"/>
      <c r="K401" s="1059" t="s">
        <v>4583</v>
      </c>
      <c r="L401" s="1069">
        <f t="shared" si="133"/>
        <v>0</v>
      </c>
      <c r="M401" s="979">
        <f t="shared" si="134"/>
        <v>0</v>
      </c>
      <c r="N401" s="1724">
        <f>IF(AND(Q401&gt;Altele!J$8,OR(AND(P401="NU",M401&lt;S401),M401&gt;T401)),1,0)</f>
        <v>0</v>
      </c>
      <c r="O401" s="1069">
        <f t="shared" si="139"/>
        <v>0</v>
      </c>
      <c r="P401" s="979" t="str">
        <f>IF(ISERROR(VLOOKUP(O401,Anexa!D:L,9,FALSE))=TRUE,"",VLOOKUP(O401,Anexa!D:L,9,FALSE))</f>
        <v/>
      </c>
      <c r="Q401" s="979">
        <f t="shared" si="135"/>
        <v>0</v>
      </c>
      <c r="R401" s="979">
        <f t="shared" si="136"/>
        <v>0</v>
      </c>
      <c r="S401" s="979">
        <f t="shared" si="137"/>
        <v>0</v>
      </c>
      <c r="T401" s="979">
        <f t="shared" si="138"/>
        <v>0</v>
      </c>
      <c r="U401" s="979">
        <f>Altele!J$7</f>
        <v>5</v>
      </c>
      <c r="V401" s="979">
        <f>Altele!J$6</f>
        <v>19</v>
      </c>
      <c r="W401" s="979"/>
      <c r="X401" s="979"/>
      <c r="Y401" s="1060"/>
      <c r="Z401" s="1060" t="str">
        <f t="shared" si="140"/>
        <v xml:space="preserve">Cap.2 Pct.7: La unitatile platitoare de TVA (Cifra de afaceri (Rd.1 Col.1) &gt; 300000 Lei), Val. CA (Col.2) x 5% &lt;= Val. TVA colectata (Col.13) &gt;= Val. CA (Col.2) x 19%, pentru fiecare rand (Rd.1 la Rd.n). </v>
      </c>
      <c r="AA401" s="2205">
        <f t="shared" si="130"/>
        <v>1</v>
      </c>
      <c r="AB401" s="3036">
        <f t="shared" si="131"/>
        <v>55</v>
      </c>
      <c r="AT401" s="133" t="s">
        <v>130</v>
      </c>
      <c r="AU401" s="1416" t="s">
        <v>5092</v>
      </c>
      <c r="AV401" s="134">
        <v>2</v>
      </c>
      <c r="AW401" s="135">
        <v>14</v>
      </c>
      <c r="AX401" s="136">
        <v>11</v>
      </c>
      <c r="AY401" s="189" t="s">
        <v>215</v>
      </c>
      <c r="AZ401" s="189" t="s">
        <v>215</v>
      </c>
      <c r="BA401" s="205">
        <f>IF(Chestionar!M401="",0,Chestionar!M401)</f>
        <v>0</v>
      </c>
      <c r="BB401" s="158">
        <f>IF(Chestionar!N401="",0,Chestionar!N401)</f>
        <v>0</v>
      </c>
      <c r="BR401" s="120" t="s">
        <v>215</v>
      </c>
    </row>
    <row r="402" spans="1:70" x14ac:dyDescent="0.25">
      <c r="A402" s="1715">
        <f t="shared" si="132"/>
        <v>0</v>
      </c>
      <c r="B402" s="1715">
        <f t="shared" si="129"/>
        <v>10055007</v>
      </c>
      <c r="C402" s="1049">
        <v>55</v>
      </c>
      <c r="D402" s="1797" t="s">
        <v>447</v>
      </c>
      <c r="E402" s="1049">
        <v>7</v>
      </c>
      <c r="F402" s="1057" t="s">
        <v>4309</v>
      </c>
      <c r="G402" s="1049"/>
      <c r="H402" s="1058" t="s">
        <v>345</v>
      </c>
      <c r="I402" s="1059" t="s">
        <v>4532</v>
      </c>
      <c r="J402" s="1058"/>
      <c r="K402" s="1059" t="s">
        <v>4584</v>
      </c>
      <c r="L402" s="1069">
        <f t="shared" si="133"/>
        <v>0</v>
      </c>
      <c r="M402" s="979">
        <f t="shared" si="134"/>
        <v>0</v>
      </c>
      <c r="N402" s="1724">
        <f>IF(AND(Q402&gt;Altele!J$8,OR(AND(P402="NU",M402&lt;S402),M402&gt;T402)),1,0)</f>
        <v>0</v>
      </c>
      <c r="O402" s="1069">
        <f t="shared" si="139"/>
        <v>0</v>
      </c>
      <c r="P402" s="979" t="str">
        <f>IF(ISERROR(VLOOKUP(O402,Anexa!D:L,9,FALSE))=TRUE,"",VLOOKUP(O402,Anexa!D:L,9,FALSE))</f>
        <v/>
      </c>
      <c r="Q402" s="979">
        <f t="shared" si="135"/>
        <v>0</v>
      </c>
      <c r="R402" s="979">
        <f t="shared" si="136"/>
        <v>0</v>
      </c>
      <c r="S402" s="979">
        <f t="shared" si="137"/>
        <v>0</v>
      </c>
      <c r="T402" s="979">
        <f t="shared" si="138"/>
        <v>0</v>
      </c>
      <c r="U402" s="979">
        <f>Altele!J$7</f>
        <v>5</v>
      </c>
      <c r="V402" s="979">
        <f>Altele!J$6</f>
        <v>19</v>
      </c>
      <c r="W402" s="979"/>
      <c r="X402" s="979"/>
      <c r="Y402" s="1060"/>
      <c r="Z402" s="1060" t="str">
        <f t="shared" si="140"/>
        <v xml:space="preserve">Cap.2 Pct.7: La unitatile platitoare de TVA (Cifra de afaceri (Rd.1 Col.1) &gt; 300000 Lei), Val. CA (Col.2) x 5% &lt;= Val. TVA colectata (Col.13) &gt;= Val. CA (Col.2) x 19%, pentru fiecare rand (Rd.1 la Rd.n). </v>
      </c>
      <c r="AA402" s="2205">
        <f t="shared" si="130"/>
        <v>1</v>
      </c>
      <c r="AB402" s="3036">
        <f t="shared" si="131"/>
        <v>55</v>
      </c>
      <c r="AT402" s="133" t="s">
        <v>131</v>
      </c>
      <c r="AU402" s="1416" t="s">
        <v>5092</v>
      </c>
      <c r="AV402" s="134">
        <v>2</v>
      </c>
      <c r="AW402" s="135">
        <v>14</v>
      </c>
      <c r="AX402" s="136">
        <v>12</v>
      </c>
      <c r="AY402" s="189" t="s">
        <v>215</v>
      </c>
      <c r="AZ402" s="189" t="s">
        <v>215</v>
      </c>
      <c r="BA402" s="205">
        <f>IF(Chestionar!M402="",0,Chestionar!M402)</f>
        <v>0</v>
      </c>
      <c r="BB402" s="158">
        <f>IF(Chestionar!N402="",0,Chestionar!N402)</f>
        <v>0</v>
      </c>
      <c r="BC402" s="113"/>
      <c r="BD402" s="113"/>
      <c r="BE402" s="113"/>
      <c r="BF402" s="113"/>
      <c r="BG402" s="113"/>
      <c r="BH402" s="113"/>
      <c r="BI402" s="113"/>
      <c r="BJ402" s="113"/>
      <c r="BK402" s="113"/>
      <c r="BL402" s="113"/>
      <c r="BM402" s="113"/>
      <c r="BN402" s="113"/>
      <c r="BO402" s="113"/>
      <c r="BP402" s="113"/>
      <c r="BQ402" s="113"/>
      <c r="BR402" s="113" t="s">
        <v>215</v>
      </c>
    </row>
    <row r="403" spans="1:70" x14ac:dyDescent="0.25">
      <c r="A403" s="1715">
        <f t="shared" si="132"/>
        <v>0</v>
      </c>
      <c r="B403" s="1715">
        <f t="shared" si="129"/>
        <v>10055008</v>
      </c>
      <c r="C403" s="1049">
        <v>55</v>
      </c>
      <c r="D403" s="1797" t="s">
        <v>447</v>
      </c>
      <c r="E403" s="1049">
        <v>8</v>
      </c>
      <c r="F403" s="1057" t="s">
        <v>4309</v>
      </c>
      <c r="G403" s="1049"/>
      <c r="H403" s="1058" t="s">
        <v>345</v>
      </c>
      <c r="I403" s="1059" t="s">
        <v>4534</v>
      </c>
      <c r="J403" s="1058"/>
      <c r="K403" s="1059" t="s">
        <v>4585</v>
      </c>
      <c r="L403" s="1069">
        <f t="shared" si="133"/>
        <v>0</v>
      </c>
      <c r="M403" s="979">
        <f t="shared" si="134"/>
        <v>0</v>
      </c>
      <c r="N403" s="1724">
        <f>IF(AND(Q403&gt;Altele!J$8,OR(AND(P403="NU",M403&lt;S403),M403&gt;T403)),1,0)</f>
        <v>0</v>
      </c>
      <c r="O403" s="1069">
        <f t="shared" si="139"/>
        <v>0</v>
      </c>
      <c r="P403" s="979" t="str">
        <f>IF(ISERROR(VLOOKUP(O403,Anexa!D:L,9,FALSE))=TRUE,"",VLOOKUP(O403,Anexa!D:L,9,FALSE))</f>
        <v/>
      </c>
      <c r="Q403" s="979">
        <f t="shared" si="135"/>
        <v>0</v>
      </c>
      <c r="R403" s="979">
        <f t="shared" si="136"/>
        <v>0</v>
      </c>
      <c r="S403" s="979">
        <f t="shared" si="137"/>
        <v>0</v>
      </c>
      <c r="T403" s="979">
        <f t="shared" si="138"/>
        <v>0</v>
      </c>
      <c r="U403" s="979">
        <f>Altele!J$7</f>
        <v>5</v>
      </c>
      <c r="V403" s="979">
        <f>Altele!J$6</f>
        <v>19</v>
      </c>
      <c r="W403" s="979"/>
      <c r="X403" s="979"/>
      <c r="Y403" s="1060"/>
      <c r="Z403" s="1060" t="str">
        <f t="shared" si="140"/>
        <v xml:space="preserve">Cap.2 Pct.7: La unitatile platitoare de TVA (Cifra de afaceri (Rd.1 Col.1) &gt; 300000 Lei), Val. CA (Col.2) x 5% &lt;= Val. TVA colectata (Col.13) &gt;= Val. CA (Col.2) x 19%, pentru fiecare rand (Rd.1 la Rd.n). </v>
      </c>
      <c r="AA403" s="2205">
        <f t="shared" si="130"/>
        <v>1</v>
      </c>
      <c r="AB403" s="3036">
        <f t="shared" si="131"/>
        <v>55</v>
      </c>
      <c r="AT403" s="133" t="s">
        <v>132</v>
      </c>
      <c r="AU403" s="1416" t="s">
        <v>5092</v>
      </c>
      <c r="AV403" s="134">
        <v>2</v>
      </c>
      <c r="AW403" s="135">
        <v>14</v>
      </c>
      <c r="AX403" s="136">
        <v>13</v>
      </c>
      <c r="AY403" s="189" t="s">
        <v>215</v>
      </c>
      <c r="AZ403" s="189" t="s">
        <v>215</v>
      </c>
      <c r="BA403" s="205">
        <f>IF(Chestionar!M403="",0,Chestionar!M403)</f>
        <v>0</v>
      </c>
      <c r="BB403" s="158">
        <f>IF(Chestionar!N403="",0,Chestionar!N403)</f>
        <v>0</v>
      </c>
      <c r="BC403" s="113"/>
      <c r="BD403" s="113"/>
      <c r="BE403" s="113"/>
      <c r="BF403" s="113"/>
      <c r="BG403" s="113"/>
      <c r="BH403" s="113"/>
      <c r="BI403" s="113"/>
      <c r="BJ403" s="113"/>
      <c r="BK403" s="113"/>
      <c r="BL403" s="113"/>
      <c r="BM403" s="113"/>
      <c r="BN403" s="113"/>
      <c r="BO403" s="113"/>
      <c r="BP403" s="113"/>
      <c r="BQ403" s="113"/>
      <c r="BR403" s="113" t="s">
        <v>215</v>
      </c>
    </row>
    <row r="404" spans="1:70" x14ac:dyDescent="0.25">
      <c r="A404" s="1715">
        <f t="shared" si="132"/>
        <v>0</v>
      </c>
      <c r="B404" s="1715">
        <f t="shared" si="129"/>
        <v>10055009</v>
      </c>
      <c r="C404" s="1049">
        <v>55</v>
      </c>
      <c r="D404" s="1797" t="s">
        <v>447</v>
      </c>
      <c r="E404" s="1049">
        <v>9</v>
      </c>
      <c r="F404" s="1057" t="s">
        <v>4309</v>
      </c>
      <c r="G404" s="1049"/>
      <c r="H404" s="1058" t="s">
        <v>345</v>
      </c>
      <c r="I404" s="1059" t="s">
        <v>4536</v>
      </c>
      <c r="J404" s="1058"/>
      <c r="K404" s="1059" t="s">
        <v>4586</v>
      </c>
      <c r="L404" s="1069">
        <f t="shared" si="133"/>
        <v>0</v>
      </c>
      <c r="M404" s="979">
        <f t="shared" si="134"/>
        <v>0</v>
      </c>
      <c r="N404" s="1724">
        <f>IF(AND(Q404&gt;Altele!J$8,OR(AND(P404="NU",M404&lt;S404),M404&gt;T404)),1,0)</f>
        <v>0</v>
      </c>
      <c r="O404" s="1069">
        <f t="shared" si="139"/>
        <v>0</v>
      </c>
      <c r="P404" s="979" t="str">
        <f>IF(ISERROR(VLOOKUP(O404,Anexa!D:L,9,FALSE))=TRUE,"",VLOOKUP(O404,Anexa!D:L,9,FALSE))</f>
        <v/>
      </c>
      <c r="Q404" s="979">
        <f t="shared" si="135"/>
        <v>0</v>
      </c>
      <c r="R404" s="979">
        <f t="shared" si="136"/>
        <v>0</v>
      </c>
      <c r="S404" s="979">
        <f t="shared" si="137"/>
        <v>0</v>
      </c>
      <c r="T404" s="979">
        <f t="shared" si="138"/>
        <v>0</v>
      </c>
      <c r="U404" s="979">
        <f>Altele!J$7</f>
        <v>5</v>
      </c>
      <c r="V404" s="979">
        <f>Altele!J$6</f>
        <v>19</v>
      </c>
      <c r="W404" s="979"/>
      <c r="X404" s="979"/>
      <c r="Y404" s="1060"/>
      <c r="Z404" s="1060" t="str">
        <f t="shared" si="140"/>
        <v xml:space="preserve">Cap.2 Pct.7: La unitatile platitoare de TVA (Cifra de afaceri (Rd.1 Col.1) &gt; 300000 Lei), Val. CA (Col.2) x 5% &lt;= Val. TVA colectata (Col.13) &gt;= Val. CA (Col.2) x 19%, pentru fiecare rand (Rd.1 la Rd.n). </v>
      </c>
      <c r="AA404" s="2205">
        <f t="shared" si="130"/>
        <v>1</v>
      </c>
      <c r="AB404" s="3036">
        <f t="shared" si="131"/>
        <v>55</v>
      </c>
      <c r="AT404" s="133" t="s">
        <v>133</v>
      </c>
      <c r="AU404" s="1416" t="s">
        <v>5092</v>
      </c>
      <c r="AV404" s="134">
        <v>2</v>
      </c>
      <c r="AW404" s="135">
        <v>14</v>
      </c>
      <c r="AX404" s="136">
        <v>14</v>
      </c>
      <c r="AY404" s="189" t="s">
        <v>215</v>
      </c>
      <c r="AZ404" s="189" t="s">
        <v>215</v>
      </c>
      <c r="BA404" s="205">
        <f>IF(Chestionar!M404="",0,Chestionar!M404)</f>
        <v>0</v>
      </c>
      <c r="BB404" s="158">
        <f>IF(Chestionar!N404="",0,Chestionar!N404)</f>
        <v>0</v>
      </c>
      <c r="BC404" s="113"/>
      <c r="BD404" s="113"/>
      <c r="BE404" s="113"/>
      <c r="BF404" s="113"/>
      <c r="BG404" s="113"/>
      <c r="BH404" s="113"/>
      <c r="BI404" s="113"/>
      <c r="BJ404" s="113"/>
      <c r="BK404" s="113"/>
      <c r="BL404" s="113"/>
      <c r="BM404" s="113"/>
      <c r="BN404" s="113"/>
      <c r="BO404" s="113"/>
      <c r="BP404" s="113"/>
      <c r="BQ404" s="113"/>
      <c r="BR404" s="113" t="s">
        <v>215</v>
      </c>
    </row>
    <row r="405" spans="1:70" x14ac:dyDescent="0.25">
      <c r="A405" s="1715">
        <f t="shared" si="132"/>
        <v>0</v>
      </c>
      <c r="B405" s="1715">
        <f t="shared" si="129"/>
        <v>10055010</v>
      </c>
      <c r="C405" s="1049">
        <v>55</v>
      </c>
      <c r="D405" s="1797" t="s">
        <v>447</v>
      </c>
      <c r="E405" s="1049">
        <v>10</v>
      </c>
      <c r="F405" s="1057" t="s">
        <v>4309</v>
      </c>
      <c r="G405" s="1049"/>
      <c r="H405" s="1058" t="s">
        <v>345</v>
      </c>
      <c r="I405" s="1059" t="s">
        <v>4538</v>
      </c>
      <c r="J405" s="1058"/>
      <c r="K405" s="1059" t="s">
        <v>4587</v>
      </c>
      <c r="L405" s="1069">
        <f t="shared" si="133"/>
        <v>0</v>
      </c>
      <c r="M405" s="979">
        <f t="shared" si="134"/>
        <v>0</v>
      </c>
      <c r="N405" s="1724">
        <f>IF(AND(Q405&gt;Altele!J$8,OR(AND(P405="NU",M405&lt;S405),M405&gt;T405)),1,0)</f>
        <v>0</v>
      </c>
      <c r="O405" s="1069">
        <f t="shared" si="139"/>
        <v>0</v>
      </c>
      <c r="P405" s="979" t="str">
        <f>IF(ISERROR(VLOOKUP(O405,Anexa!D:L,9,FALSE))=TRUE,"",VLOOKUP(O405,Anexa!D:L,9,FALSE))</f>
        <v/>
      </c>
      <c r="Q405" s="979">
        <f t="shared" si="135"/>
        <v>0</v>
      </c>
      <c r="R405" s="979">
        <f t="shared" si="136"/>
        <v>0</v>
      </c>
      <c r="S405" s="979">
        <f t="shared" si="137"/>
        <v>0</v>
      </c>
      <c r="T405" s="979">
        <f t="shared" si="138"/>
        <v>0</v>
      </c>
      <c r="U405" s="979">
        <f>Altele!J$7</f>
        <v>5</v>
      </c>
      <c r="V405" s="979">
        <f>Altele!J$6</f>
        <v>19</v>
      </c>
      <c r="W405" s="979"/>
      <c r="X405" s="979"/>
      <c r="Y405" s="1060"/>
      <c r="Z405" s="1060" t="str">
        <f t="shared" si="140"/>
        <v xml:space="preserve">Cap.2 Pct.7: La unitatile platitoare de TVA (Cifra de afaceri (Rd.1 Col.1) &gt; 300000 Lei), Val. CA (Col.2) x 5% &lt;= Val. TVA colectata (Col.13) &gt;= Val. CA (Col.2) x 19%, pentru fiecare rand (Rd.1 la Rd.n). </v>
      </c>
      <c r="AA405" s="2205">
        <f t="shared" si="130"/>
        <v>1</v>
      </c>
      <c r="AB405" s="3036">
        <f t="shared" si="131"/>
        <v>55</v>
      </c>
      <c r="AT405" s="133" t="s">
        <v>134</v>
      </c>
      <c r="AU405" s="1416" t="s">
        <v>5092</v>
      </c>
      <c r="AV405" s="134">
        <v>2</v>
      </c>
      <c r="AW405" s="135">
        <v>14</v>
      </c>
      <c r="AX405" s="136">
        <v>15</v>
      </c>
      <c r="AY405" s="189" t="s">
        <v>215</v>
      </c>
      <c r="AZ405" s="189" t="s">
        <v>215</v>
      </c>
      <c r="BA405" s="205">
        <f>IF(Chestionar!M405="",0,Chestionar!M405)</f>
        <v>0</v>
      </c>
      <c r="BB405" s="158">
        <f>IF(Chestionar!N405="",0,Chestionar!N405)</f>
        <v>0</v>
      </c>
      <c r="BC405" s="113"/>
      <c r="BD405" s="113"/>
      <c r="BE405" s="113"/>
      <c r="BF405" s="113"/>
      <c r="BG405" s="113"/>
      <c r="BH405" s="113"/>
      <c r="BI405" s="113"/>
      <c r="BJ405" s="113"/>
      <c r="BK405" s="113"/>
      <c r="BL405" s="113"/>
      <c r="BM405" s="113"/>
      <c r="BN405" s="113"/>
      <c r="BO405" s="113"/>
      <c r="BP405" s="113"/>
      <c r="BQ405" s="113"/>
      <c r="BR405" s="113" t="s">
        <v>215</v>
      </c>
    </row>
    <row r="406" spans="1:70" x14ac:dyDescent="0.25">
      <c r="A406" s="1715">
        <f t="shared" si="132"/>
        <v>0</v>
      </c>
      <c r="B406" s="1715">
        <f t="shared" si="129"/>
        <v>10055011</v>
      </c>
      <c r="C406" s="1049">
        <v>55</v>
      </c>
      <c r="D406" s="1797" t="s">
        <v>447</v>
      </c>
      <c r="E406" s="1049">
        <v>11</v>
      </c>
      <c r="F406" s="1057" t="s">
        <v>4309</v>
      </c>
      <c r="G406" s="1049"/>
      <c r="H406" s="1058" t="s">
        <v>345</v>
      </c>
      <c r="I406" s="1059" t="s">
        <v>4540</v>
      </c>
      <c r="J406" s="1058"/>
      <c r="K406" s="1059" t="s">
        <v>4588</v>
      </c>
      <c r="L406" s="1069">
        <f t="shared" si="133"/>
        <v>0</v>
      </c>
      <c r="M406" s="979">
        <f t="shared" si="134"/>
        <v>0</v>
      </c>
      <c r="N406" s="1724">
        <f>IF(AND(Q406&gt;Altele!J$8,OR(AND(P406="NU",M406&lt;S406),M406&gt;T406)),1,0)</f>
        <v>0</v>
      </c>
      <c r="O406" s="1069">
        <f t="shared" si="139"/>
        <v>0</v>
      </c>
      <c r="P406" s="979" t="str">
        <f>IF(ISERROR(VLOOKUP(O406,Anexa!D:L,9,FALSE))=TRUE,"",VLOOKUP(O406,Anexa!D:L,9,FALSE))</f>
        <v/>
      </c>
      <c r="Q406" s="979">
        <f t="shared" si="135"/>
        <v>0</v>
      </c>
      <c r="R406" s="979">
        <f t="shared" si="136"/>
        <v>0</v>
      </c>
      <c r="S406" s="979">
        <f t="shared" si="137"/>
        <v>0</v>
      </c>
      <c r="T406" s="979">
        <f t="shared" si="138"/>
        <v>0</v>
      </c>
      <c r="U406" s="979">
        <f>Altele!J$7</f>
        <v>5</v>
      </c>
      <c r="V406" s="979">
        <f>Altele!J$6</f>
        <v>19</v>
      </c>
      <c r="W406" s="979"/>
      <c r="X406" s="979"/>
      <c r="Y406" s="1060"/>
      <c r="Z406" s="1060" t="str">
        <f t="shared" si="140"/>
        <v xml:space="preserve">Cap.2 Pct.7: La unitatile platitoare de TVA (Cifra de afaceri (Rd.1 Col.1) &gt; 300000 Lei), Val. CA (Col.2) x 5% &lt;= Val. TVA colectata (Col.13) &gt;= Val. CA (Col.2) x 19%, pentru fiecare rand (Rd.1 la Rd.n). </v>
      </c>
      <c r="AA406" s="2205">
        <f t="shared" si="130"/>
        <v>1</v>
      </c>
      <c r="AB406" s="3036">
        <f t="shared" si="131"/>
        <v>55</v>
      </c>
      <c r="AT406" s="133" t="s">
        <v>135</v>
      </c>
      <c r="AU406" s="1416" t="s">
        <v>5092</v>
      </c>
      <c r="AV406" s="134">
        <v>2</v>
      </c>
      <c r="AW406" s="135">
        <v>14</v>
      </c>
      <c r="AX406" s="136">
        <v>16</v>
      </c>
      <c r="AY406" s="189" t="s">
        <v>215</v>
      </c>
      <c r="AZ406" s="189" t="s">
        <v>215</v>
      </c>
      <c r="BA406" s="205">
        <f>IF(Chestionar!M406="",0,Chestionar!M406)</f>
        <v>0</v>
      </c>
      <c r="BB406" s="158">
        <f>IF(Chestionar!N406="",0,Chestionar!N406)</f>
        <v>0</v>
      </c>
      <c r="BC406" s="113"/>
      <c r="BD406" s="113"/>
      <c r="BE406" s="113"/>
      <c r="BF406" s="113"/>
      <c r="BG406" s="113"/>
      <c r="BH406" s="113"/>
      <c r="BI406" s="113"/>
      <c r="BJ406" s="113"/>
      <c r="BK406" s="113"/>
      <c r="BL406" s="113"/>
      <c r="BM406" s="113"/>
      <c r="BN406" s="113"/>
      <c r="BO406" s="113"/>
      <c r="BP406" s="113"/>
      <c r="BQ406" s="113"/>
      <c r="BR406" s="113" t="s">
        <v>215</v>
      </c>
    </row>
    <row r="407" spans="1:70" x14ac:dyDescent="0.25">
      <c r="A407" s="1715">
        <f t="shared" si="132"/>
        <v>0</v>
      </c>
      <c r="B407" s="1715">
        <f t="shared" si="129"/>
        <v>10055012</v>
      </c>
      <c r="C407" s="1049">
        <v>55</v>
      </c>
      <c r="D407" s="1797" t="s">
        <v>447</v>
      </c>
      <c r="E407" s="1049">
        <v>12</v>
      </c>
      <c r="F407" s="1057" t="s">
        <v>4309</v>
      </c>
      <c r="G407" s="1049"/>
      <c r="H407" s="1058" t="s">
        <v>345</v>
      </c>
      <c r="I407" s="1059" t="s">
        <v>4542</v>
      </c>
      <c r="J407" s="1058"/>
      <c r="K407" s="1059" t="s">
        <v>4589</v>
      </c>
      <c r="L407" s="1069">
        <f t="shared" si="133"/>
        <v>0</v>
      </c>
      <c r="M407" s="979">
        <f t="shared" si="134"/>
        <v>0</v>
      </c>
      <c r="N407" s="1724">
        <f>IF(AND(Q407&gt;Altele!J$8,OR(AND(P407="NU",M407&lt;S407),M407&gt;T407)),1,0)</f>
        <v>0</v>
      </c>
      <c r="O407" s="1069">
        <f t="shared" si="139"/>
        <v>0</v>
      </c>
      <c r="P407" s="979" t="str">
        <f>IF(ISERROR(VLOOKUP(O407,Anexa!D:L,9,FALSE))=TRUE,"",VLOOKUP(O407,Anexa!D:L,9,FALSE))</f>
        <v/>
      </c>
      <c r="Q407" s="979">
        <f t="shared" si="135"/>
        <v>0</v>
      </c>
      <c r="R407" s="979">
        <f t="shared" si="136"/>
        <v>0</v>
      </c>
      <c r="S407" s="979">
        <f t="shared" si="137"/>
        <v>0</v>
      </c>
      <c r="T407" s="979">
        <f t="shared" si="138"/>
        <v>0</v>
      </c>
      <c r="U407" s="979">
        <f>Altele!J$7</f>
        <v>5</v>
      </c>
      <c r="V407" s="979">
        <f>Altele!J$6</f>
        <v>19</v>
      </c>
      <c r="W407" s="979"/>
      <c r="X407" s="979"/>
      <c r="Y407" s="1060"/>
      <c r="Z407" s="1060" t="str">
        <f t="shared" si="140"/>
        <v xml:space="preserve">Cap.2 Pct.7: La unitatile platitoare de TVA (Cifra de afaceri (Rd.1 Col.1) &gt; 300000 Lei), Val. CA (Col.2) x 5% &lt;= Val. TVA colectata (Col.13) &gt;= Val. CA (Col.2) x 19%, pentru fiecare rand (Rd.1 la Rd.n). </v>
      </c>
      <c r="AA407" s="2205">
        <f t="shared" si="130"/>
        <v>1</v>
      </c>
      <c r="AB407" s="3036">
        <f t="shared" si="131"/>
        <v>55</v>
      </c>
      <c r="AT407" s="133" t="s">
        <v>256</v>
      </c>
      <c r="AU407" s="1416" t="s">
        <v>5092</v>
      </c>
      <c r="AV407" s="134">
        <v>2</v>
      </c>
      <c r="AW407" s="135">
        <v>14</v>
      </c>
      <c r="AX407" s="136">
        <v>17</v>
      </c>
      <c r="AY407" s="189" t="s">
        <v>215</v>
      </c>
      <c r="AZ407" s="189" t="s">
        <v>215</v>
      </c>
      <c r="BA407" s="205">
        <f>IF(Chestionar!M407="",0,Chestionar!M407)</f>
        <v>0</v>
      </c>
      <c r="BB407" s="158">
        <f>IF(Chestionar!N407="",0,Chestionar!N407)</f>
        <v>0</v>
      </c>
      <c r="BC407" s="113"/>
      <c r="BD407" s="113"/>
      <c r="BE407" s="113"/>
      <c r="BF407" s="113"/>
      <c r="BG407" s="113"/>
      <c r="BH407" s="113"/>
      <c r="BI407" s="113"/>
      <c r="BJ407" s="113"/>
      <c r="BK407" s="113"/>
      <c r="BL407" s="113"/>
      <c r="BM407" s="113"/>
      <c r="BN407" s="113"/>
      <c r="BO407" s="113"/>
      <c r="BP407" s="113"/>
      <c r="BQ407" s="113"/>
      <c r="BR407" s="113" t="s">
        <v>215</v>
      </c>
    </row>
    <row r="408" spans="1:70" x14ac:dyDescent="0.25">
      <c r="A408" s="1715">
        <f t="shared" si="132"/>
        <v>0</v>
      </c>
      <c r="B408" s="1715">
        <f t="shared" si="129"/>
        <v>10055013</v>
      </c>
      <c r="C408" s="1049">
        <v>55</v>
      </c>
      <c r="D408" s="1797" t="s">
        <v>447</v>
      </c>
      <c r="E408" s="1049">
        <v>13</v>
      </c>
      <c r="F408" s="1057" t="s">
        <v>4309</v>
      </c>
      <c r="G408" s="1049"/>
      <c r="H408" s="1058" t="s">
        <v>345</v>
      </c>
      <c r="I408" s="1059" t="s">
        <v>4544</v>
      </c>
      <c r="J408" s="1058"/>
      <c r="K408" s="1059" t="s">
        <v>4590</v>
      </c>
      <c r="L408" s="1069">
        <f t="shared" si="133"/>
        <v>0</v>
      </c>
      <c r="M408" s="979">
        <f t="shared" si="134"/>
        <v>0</v>
      </c>
      <c r="N408" s="1724">
        <f>IF(AND(Q408&gt;Altele!J$8,OR(AND(P408="NU",M408&lt;S408),M408&gt;T408)),1,0)</f>
        <v>0</v>
      </c>
      <c r="O408" s="1069">
        <f t="shared" si="139"/>
        <v>0</v>
      </c>
      <c r="P408" s="979" t="str">
        <f>IF(ISERROR(VLOOKUP(O408,Anexa!D:L,9,FALSE))=TRUE,"",VLOOKUP(O408,Anexa!D:L,9,FALSE))</f>
        <v/>
      </c>
      <c r="Q408" s="979">
        <f t="shared" si="135"/>
        <v>0</v>
      </c>
      <c r="R408" s="979">
        <f t="shared" si="136"/>
        <v>0</v>
      </c>
      <c r="S408" s="979">
        <f t="shared" si="137"/>
        <v>0</v>
      </c>
      <c r="T408" s="979">
        <f t="shared" si="138"/>
        <v>0</v>
      </c>
      <c r="U408" s="979">
        <f>Altele!J$7</f>
        <v>5</v>
      </c>
      <c r="V408" s="979">
        <f>Altele!J$6</f>
        <v>19</v>
      </c>
      <c r="W408" s="979"/>
      <c r="X408" s="979"/>
      <c r="Y408" s="1060"/>
      <c r="Z408" s="1060" t="str">
        <f t="shared" si="140"/>
        <v xml:space="preserve">Cap.2 Pct.7: La unitatile platitoare de TVA (Cifra de afaceri (Rd.1 Col.1) &gt; 300000 Lei), Val. CA (Col.2) x 5% &lt;= Val. TVA colectata (Col.13) &gt;= Val. CA (Col.2) x 19%, pentru fiecare rand (Rd.1 la Rd.n). </v>
      </c>
      <c r="AA408" s="2205">
        <f t="shared" si="130"/>
        <v>1</v>
      </c>
      <c r="AB408" s="3036">
        <f t="shared" si="131"/>
        <v>55</v>
      </c>
      <c r="AT408" s="133" t="s">
        <v>137</v>
      </c>
      <c r="AU408" s="1416" t="s">
        <v>5092</v>
      </c>
      <c r="AV408" s="134">
        <v>2</v>
      </c>
      <c r="AW408" s="135">
        <v>14</v>
      </c>
      <c r="AX408" s="136">
        <v>18</v>
      </c>
      <c r="AY408" s="189" t="s">
        <v>215</v>
      </c>
      <c r="AZ408" s="189" t="s">
        <v>215</v>
      </c>
      <c r="BA408" s="205">
        <f>IF(Chestionar!M408="",0,Chestionar!M408)</f>
        <v>0</v>
      </c>
      <c r="BB408" s="158">
        <f>IF(Chestionar!N408="",0,Chestionar!N408)</f>
        <v>0</v>
      </c>
      <c r="BC408" s="113"/>
      <c r="BD408" s="113"/>
      <c r="BE408" s="113"/>
      <c r="BF408" s="113"/>
      <c r="BG408" s="113"/>
      <c r="BH408" s="113"/>
      <c r="BI408" s="113"/>
      <c r="BJ408" s="113"/>
      <c r="BK408" s="113"/>
      <c r="BL408" s="113"/>
      <c r="BM408" s="113"/>
      <c r="BN408" s="113"/>
      <c r="BO408" s="113"/>
      <c r="BP408" s="113"/>
      <c r="BQ408" s="113"/>
      <c r="BR408" s="113" t="s">
        <v>215</v>
      </c>
    </row>
    <row r="409" spans="1:70" x14ac:dyDescent="0.25">
      <c r="A409" s="1715">
        <f t="shared" si="132"/>
        <v>0</v>
      </c>
      <c r="B409" s="1715">
        <f t="shared" si="129"/>
        <v>10055014</v>
      </c>
      <c r="C409" s="1049">
        <v>55</v>
      </c>
      <c r="D409" s="1797" t="s">
        <v>447</v>
      </c>
      <c r="E409" s="1049">
        <v>14</v>
      </c>
      <c r="F409" s="1057" t="s">
        <v>4309</v>
      </c>
      <c r="G409" s="1049"/>
      <c r="H409" s="1058" t="s">
        <v>345</v>
      </c>
      <c r="I409" s="1059" t="s">
        <v>4546</v>
      </c>
      <c r="J409" s="1058"/>
      <c r="K409" s="1059" t="s">
        <v>4591</v>
      </c>
      <c r="L409" s="1069">
        <f t="shared" si="133"/>
        <v>0</v>
      </c>
      <c r="M409" s="979">
        <f t="shared" si="134"/>
        <v>0</v>
      </c>
      <c r="N409" s="1724">
        <f>IF(AND(Q409&gt;Altele!J$8,OR(AND(P409="NU",M409&lt;S409),M409&gt;T409)),1,0)</f>
        <v>0</v>
      </c>
      <c r="O409" s="1069">
        <f t="shared" si="139"/>
        <v>0</v>
      </c>
      <c r="P409" s="979" t="str">
        <f>IF(ISERROR(VLOOKUP(O409,Anexa!D:L,9,FALSE))=TRUE,"",VLOOKUP(O409,Anexa!D:L,9,FALSE))</f>
        <v/>
      </c>
      <c r="Q409" s="979">
        <f t="shared" si="135"/>
        <v>0</v>
      </c>
      <c r="R409" s="979">
        <f t="shared" si="136"/>
        <v>0</v>
      </c>
      <c r="S409" s="979">
        <f t="shared" si="137"/>
        <v>0</v>
      </c>
      <c r="T409" s="979">
        <f t="shared" si="138"/>
        <v>0</v>
      </c>
      <c r="U409" s="979">
        <f>Altele!J$7</f>
        <v>5</v>
      </c>
      <c r="V409" s="979">
        <f>Altele!J$6</f>
        <v>19</v>
      </c>
      <c r="W409" s="979"/>
      <c r="X409" s="979"/>
      <c r="Y409" s="1060"/>
      <c r="Z409" s="1060" t="str">
        <f t="shared" si="140"/>
        <v xml:space="preserve">Cap.2 Pct.7: La unitatile platitoare de TVA (Cifra de afaceri (Rd.1 Col.1) &gt; 300000 Lei), Val. CA (Col.2) x 5% &lt;= Val. TVA colectata (Col.13) &gt;= Val. CA (Col.2) x 19%, pentru fiecare rand (Rd.1 la Rd.n). </v>
      </c>
      <c r="AA409" s="2205">
        <f t="shared" si="130"/>
        <v>1</v>
      </c>
      <c r="AB409" s="3036">
        <f t="shared" si="131"/>
        <v>55</v>
      </c>
      <c r="AT409" s="133" t="s">
        <v>138</v>
      </c>
      <c r="AU409" s="1416" t="s">
        <v>5092</v>
      </c>
      <c r="AV409" s="134">
        <v>2</v>
      </c>
      <c r="AW409" s="135">
        <v>14</v>
      </c>
      <c r="AX409" s="136">
        <v>19</v>
      </c>
      <c r="AY409" s="189" t="s">
        <v>215</v>
      </c>
      <c r="AZ409" s="189" t="s">
        <v>215</v>
      </c>
      <c r="BA409" s="205">
        <f>IF(Chestionar!M409="",0,Chestionar!M409)</f>
        <v>0</v>
      </c>
      <c r="BB409" s="158">
        <f>IF(Chestionar!N409="",0,Chestionar!N409)</f>
        <v>0</v>
      </c>
      <c r="BC409" s="113"/>
      <c r="BD409" s="113"/>
      <c r="BE409" s="113"/>
      <c r="BF409" s="113"/>
      <c r="BG409" s="113"/>
      <c r="BH409" s="113"/>
      <c r="BI409" s="113"/>
      <c r="BJ409" s="113"/>
      <c r="BK409" s="113"/>
      <c r="BL409" s="113"/>
      <c r="BM409" s="113"/>
      <c r="BN409" s="113"/>
      <c r="BO409" s="113"/>
      <c r="BP409" s="113"/>
      <c r="BQ409" s="113"/>
      <c r="BR409" s="113" t="s">
        <v>215</v>
      </c>
    </row>
    <row r="410" spans="1:70" x14ac:dyDescent="0.25">
      <c r="A410" s="1715">
        <f t="shared" si="132"/>
        <v>0</v>
      </c>
      <c r="B410" s="1715">
        <f t="shared" si="129"/>
        <v>10055015</v>
      </c>
      <c r="C410" s="1049">
        <v>55</v>
      </c>
      <c r="D410" s="1797" t="s">
        <v>447</v>
      </c>
      <c r="E410" s="1049">
        <v>15</v>
      </c>
      <c r="F410" s="1057" t="s">
        <v>4309</v>
      </c>
      <c r="G410" s="1049"/>
      <c r="H410" s="1058" t="s">
        <v>345</v>
      </c>
      <c r="I410" s="1059" t="s">
        <v>4548</v>
      </c>
      <c r="J410" s="1058"/>
      <c r="K410" s="1059" t="s">
        <v>4592</v>
      </c>
      <c r="L410" s="1069">
        <f t="shared" si="133"/>
        <v>0</v>
      </c>
      <c r="M410" s="979">
        <f t="shared" si="134"/>
        <v>0</v>
      </c>
      <c r="N410" s="1724">
        <f>IF(AND(Q410&gt;Altele!J$8,OR(AND(P410="NU",M410&lt;S410),M410&gt;T410)),1,0)</f>
        <v>0</v>
      </c>
      <c r="O410" s="1069">
        <f t="shared" si="139"/>
        <v>0</v>
      </c>
      <c r="P410" s="979" t="str">
        <f>IF(ISERROR(VLOOKUP(O410,Anexa!D:L,9,FALSE))=TRUE,"",VLOOKUP(O410,Anexa!D:L,9,FALSE))</f>
        <v/>
      </c>
      <c r="Q410" s="979">
        <f t="shared" si="135"/>
        <v>0</v>
      </c>
      <c r="R410" s="979">
        <f t="shared" si="136"/>
        <v>0</v>
      </c>
      <c r="S410" s="979">
        <f t="shared" si="137"/>
        <v>0</v>
      </c>
      <c r="T410" s="979">
        <f t="shared" si="138"/>
        <v>0</v>
      </c>
      <c r="U410" s="979">
        <f>Altele!J$7</f>
        <v>5</v>
      </c>
      <c r="V410" s="979">
        <f>Altele!J$6</f>
        <v>19</v>
      </c>
      <c r="W410" s="979"/>
      <c r="X410" s="979"/>
      <c r="Y410" s="1060"/>
      <c r="Z410" s="1060" t="str">
        <f t="shared" si="140"/>
        <v xml:space="preserve">Cap.2 Pct.7: La unitatile platitoare de TVA (Cifra de afaceri (Rd.1 Col.1) &gt; 300000 Lei), Val. CA (Col.2) x 5% &lt;= Val. TVA colectata (Col.13) &gt;= Val. CA (Col.2) x 19%, pentru fiecare rand (Rd.1 la Rd.n). </v>
      </c>
      <c r="AA410" s="2205">
        <f t="shared" si="130"/>
        <v>1</v>
      </c>
      <c r="AB410" s="3036">
        <f t="shared" si="131"/>
        <v>55</v>
      </c>
      <c r="AT410" s="133" t="s">
        <v>139</v>
      </c>
      <c r="AU410" s="1416" t="s">
        <v>5092</v>
      </c>
      <c r="AV410" s="134">
        <v>2</v>
      </c>
      <c r="AW410" s="135">
        <v>14</v>
      </c>
      <c r="AX410" s="136">
        <v>20</v>
      </c>
      <c r="AY410" s="189" t="s">
        <v>215</v>
      </c>
      <c r="AZ410" s="189" t="s">
        <v>215</v>
      </c>
      <c r="BA410" s="205">
        <f>IF(Chestionar!M410="",0,Chestionar!M410)</f>
        <v>0</v>
      </c>
      <c r="BB410" s="158">
        <f>IF(Chestionar!N410="",0,Chestionar!N410)</f>
        <v>0</v>
      </c>
      <c r="BC410" s="113"/>
      <c r="BD410" s="113"/>
      <c r="BE410" s="113"/>
      <c r="BF410" s="113"/>
      <c r="BG410" s="113"/>
      <c r="BH410" s="113"/>
      <c r="BI410" s="113"/>
      <c r="BJ410" s="113"/>
      <c r="BK410" s="113"/>
      <c r="BL410" s="113"/>
      <c r="BM410" s="113"/>
      <c r="BN410" s="113"/>
      <c r="BO410" s="113"/>
      <c r="BP410" s="113"/>
      <c r="BQ410" s="113"/>
      <c r="BR410" s="113" t="s">
        <v>215</v>
      </c>
    </row>
    <row r="411" spans="1:70" x14ac:dyDescent="0.25">
      <c r="A411" s="1715">
        <f t="shared" si="132"/>
        <v>0</v>
      </c>
      <c r="B411" s="1715">
        <f t="shared" si="129"/>
        <v>10055016</v>
      </c>
      <c r="C411" s="1049">
        <v>55</v>
      </c>
      <c r="D411" s="1797" t="s">
        <v>447</v>
      </c>
      <c r="E411" s="1049">
        <v>16</v>
      </c>
      <c r="F411" s="1057" t="s">
        <v>4309</v>
      </c>
      <c r="G411" s="1049"/>
      <c r="H411" s="1058" t="s">
        <v>345</v>
      </c>
      <c r="I411" s="1059" t="s">
        <v>4550</v>
      </c>
      <c r="J411" s="1058"/>
      <c r="K411" s="1059" t="s">
        <v>4593</v>
      </c>
      <c r="L411" s="1069">
        <f t="shared" si="133"/>
        <v>0</v>
      </c>
      <c r="M411" s="979">
        <f t="shared" si="134"/>
        <v>0</v>
      </c>
      <c r="N411" s="1724">
        <f>IF(AND(Q411&gt;Altele!J$8,OR(AND(P411="NU",M411&lt;S411),M411&gt;T411)),1,0)</f>
        <v>0</v>
      </c>
      <c r="O411" s="1069">
        <f t="shared" si="139"/>
        <v>0</v>
      </c>
      <c r="P411" s="979" t="str">
        <f>IF(ISERROR(VLOOKUP(O411,Anexa!D:L,9,FALSE))=TRUE,"",VLOOKUP(O411,Anexa!D:L,9,FALSE))</f>
        <v/>
      </c>
      <c r="Q411" s="979">
        <f t="shared" si="135"/>
        <v>0</v>
      </c>
      <c r="R411" s="979">
        <f t="shared" si="136"/>
        <v>0</v>
      </c>
      <c r="S411" s="979">
        <f t="shared" si="137"/>
        <v>0</v>
      </c>
      <c r="T411" s="979">
        <f t="shared" si="138"/>
        <v>0</v>
      </c>
      <c r="U411" s="979">
        <f>Altele!J$7</f>
        <v>5</v>
      </c>
      <c r="V411" s="979">
        <f>Altele!J$6</f>
        <v>19</v>
      </c>
      <c r="W411" s="979"/>
      <c r="X411" s="979"/>
      <c r="Y411" s="1060"/>
      <c r="Z411" s="1060" t="str">
        <f t="shared" si="140"/>
        <v xml:space="preserve">Cap.2 Pct.7: La unitatile platitoare de TVA (Cifra de afaceri (Rd.1 Col.1) &gt; 300000 Lei), Val. CA (Col.2) x 5% &lt;= Val. TVA colectata (Col.13) &gt;= Val. CA (Col.2) x 19%, pentru fiecare rand (Rd.1 la Rd.n). </v>
      </c>
      <c r="AA411" s="2205">
        <f t="shared" si="130"/>
        <v>1</v>
      </c>
      <c r="AB411" s="3036">
        <f t="shared" si="131"/>
        <v>55</v>
      </c>
      <c r="AT411" s="133" t="s">
        <v>140</v>
      </c>
      <c r="AU411" s="1416" t="s">
        <v>5092</v>
      </c>
      <c r="AV411" s="134">
        <v>2</v>
      </c>
      <c r="AW411" s="135">
        <v>14</v>
      </c>
      <c r="AX411" s="136">
        <v>21</v>
      </c>
      <c r="AY411" s="189" t="s">
        <v>215</v>
      </c>
      <c r="AZ411" s="189" t="s">
        <v>215</v>
      </c>
      <c r="BA411" s="205">
        <f>IF(Chestionar!M411="",0,Chestionar!M411)</f>
        <v>0</v>
      </c>
      <c r="BB411" s="158">
        <f>IF(Chestionar!N411="",0,Chestionar!N411)</f>
        <v>0</v>
      </c>
      <c r="BC411" s="113"/>
      <c r="BD411" s="113"/>
      <c r="BE411" s="113"/>
      <c r="BF411" s="113"/>
      <c r="BG411" s="113"/>
      <c r="BH411" s="113"/>
      <c r="BI411" s="113"/>
      <c r="BJ411" s="113"/>
      <c r="BK411" s="113"/>
      <c r="BL411" s="113"/>
      <c r="BM411" s="113"/>
      <c r="BN411" s="113"/>
      <c r="BO411" s="113"/>
      <c r="BP411" s="113"/>
      <c r="BQ411" s="113"/>
      <c r="BR411" s="113" t="s">
        <v>215</v>
      </c>
    </row>
    <row r="412" spans="1:70" x14ac:dyDescent="0.25">
      <c r="A412" s="1715">
        <f t="shared" si="132"/>
        <v>0</v>
      </c>
      <c r="B412" s="1715">
        <f t="shared" si="129"/>
        <v>10055017</v>
      </c>
      <c r="C412" s="1049">
        <v>55</v>
      </c>
      <c r="D412" s="1797" t="s">
        <v>447</v>
      </c>
      <c r="E412" s="1049">
        <v>17</v>
      </c>
      <c r="F412" s="1057" t="s">
        <v>4309</v>
      </c>
      <c r="G412" s="1049"/>
      <c r="H412" s="1058" t="s">
        <v>345</v>
      </c>
      <c r="I412" s="1059" t="s">
        <v>4552</v>
      </c>
      <c r="J412" s="1058"/>
      <c r="K412" s="1059" t="s">
        <v>4594</v>
      </c>
      <c r="L412" s="1069">
        <f t="shared" si="133"/>
        <v>0</v>
      </c>
      <c r="M412" s="979">
        <f t="shared" si="134"/>
        <v>0</v>
      </c>
      <c r="N412" s="1724">
        <f>IF(AND(Q412&gt;Altele!J$8,OR(AND(P412="NU",M412&lt;S412),M412&gt;T412)),1,0)</f>
        <v>0</v>
      </c>
      <c r="O412" s="1069">
        <f t="shared" si="139"/>
        <v>0</v>
      </c>
      <c r="P412" s="979" t="str">
        <f>IF(ISERROR(VLOOKUP(O412,Anexa!D:L,9,FALSE))=TRUE,"",VLOOKUP(O412,Anexa!D:L,9,FALSE))</f>
        <v/>
      </c>
      <c r="Q412" s="979">
        <f t="shared" si="135"/>
        <v>0</v>
      </c>
      <c r="R412" s="979">
        <f t="shared" si="136"/>
        <v>0</v>
      </c>
      <c r="S412" s="979">
        <f t="shared" si="137"/>
        <v>0</v>
      </c>
      <c r="T412" s="979">
        <f t="shared" si="138"/>
        <v>0</v>
      </c>
      <c r="U412" s="979">
        <f>Altele!J$7</f>
        <v>5</v>
      </c>
      <c r="V412" s="979">
        <f>Altele!J$6</f>
        <v>19</v>
      </c>
      <c r="W412" s="979"/>
      <c r="X412" s="979"/>
      <c r="Y412" s="1060"/>
      <c r="Z412" s="1060" t="str">
        <f t="shared" si="140"/>
        <v xml:space="preserve">Cap.2 Pct.7: La unitatile platitoare de TVA (Cifra de afaceri (Rd.1 Col.1) &gt; 300000 Lei), Val. CA (Col.2) x 5% &lt;= Val. TVA colectata (Col.13) &gt;= Val. CA (Col.2) x 19%, pentru fiecare rand (Rd.1 la Rd.n). </v>
      </c>
      <c r="AA412" s="2205">
        <f t="shared" si="130"/>
        <v>1</v>
      </c>
      <c r="AB412" s="3036">
        <f t="shared" si="131"/>
        <v>55</v>
      </c>
      <c r="AT412" s="133" t="s">
        <v>141</v>
      </c>
      <c r="AU412" s="1416" t="s">
        <v>5092</v>
      </c>
      <c r="AV412" s="134">
        <v>2</v>
      </c>
      <c r="AW412" s="135">
        <v>14</v>
      </c>
      <c r="AX412" s="136">
        <v>22</v>
      </c>
      <c r="AY412" s="189" t="s">
        <v>215</v>
      </c>
      <c r="AZ412" s="189" t="s">
        <v>215</v>
      </c>
      <c r="BA412" s="205">
        <f>IF(Chestionar!M412="",0,Chestionar!M412)</f>
        <v>0</v>
      </c>
      <c r="BB412" s="158">
        <f>IF(Chestionar!N412="",0,Chestionar!N412)</f>
        <v>0</v>
      </c>
      <c r="BC412" s="113"/>
      <c r="BD412" s="113"/>
      <c r="BE412" s="113"/>
      <c r="BF412" s="113"/>
      <c r="BG412" s="113"/>
      <c r="BH412" s="113"/>
      <c r="BI412" s="113"/>
      <c r="BJ412" s="113"/>
      <c r="BK412" s="113"/>
      <c r="BL412" s="113"/>
      <c r="BM412" s="113"/>
      <c r="BN412" s="113"/>
      <c r="BO412" s="113"/>
      <c r="BP412" s="113"/>
      <c r="BQ412" s="113"/>
      <c r="BR412" s="113" t="s">
        <v>215</v>
      </c>
    </row>
    <row r="413" spans="1:70" x14ac:dyDescent="0.25">
      <c r="A413" s="1715">
        <f t="shared" si="132"/>
        <v>0</v>
      </c>
      <c r="B413" s="1715">
        <f t="shared" si="129"/>
        <v>10055018</v>
      </c>
      <c r="C413" s="1049">
        <v>55</v>
      </c>
      <c r="D413" s="1797" t="s">
        <v>447</v>
      </c>
      <c r="E413" s="1049">
        <v>18</v>
      </c>
      <c r="F413" s="1057" t="s">
        <v>4309</v>
      </c>
      <c r="G413" s="1049"/>
      <c r="H413" s="1058" t="s">
        <v>345</v>
      </c>
      <c r="I413" s="1059" t="s">
        <v>4554</v>
      </c>
      <c r="J413" s="1058"/>
      <c r="K413" s="1059" t="s">
        <v>4595</v>
      </c>
      <c r="L413" s="1069">
        <f t="shared" si="133"/>
        <v>0</v>
      </c>
      <c r="M413" s="979">
        <f t="shared" si="134"/>
        <v>0</v>
      </c>
      <c r="N413" s="1724">
        <f>IF(AND(Q413&gt;Altele!J$8,OR(AND(P413="NU",M413&lt;S413),M413&gt;T413)),1,0)</f>
        <v>0</v>
      </c>
      <c r="O413" s="1069">
        <f t="shared" si="139"/>
        <v>0</v>
      </c>
      <c r="P413" s="979" t="str">
        <f>IF(ISERROR(VLOOKUP(O413,Anexa!D:L,9,FALSE))=TRUE,"",VLOOKUP(O413,Anexa!D:L,9,FALSE))</f>
        <v/>
      </c>
      <c r="Q413" s="979">
        <f t="shared" si="135"/>
        <v>0</v>
      </c>
      <c r="R413" s="979">
        <f t="shared" si="136"/>
        <v>0</v>
      </c>
      <c r="S413" s="979">
        <f t="shared" si="137"/>
        <v>0</v>
      </c>
      <c r="T413" s="979">
        <f t="shared" si="138"/>
        <v>0</v>
      </c>
      <c r="U413" s="979">
        <f>Altele!J$7</f>
        <v>5</v>
      </c>
      <c r="V413" s="979">
        <f>Altele!J$6</f>
        <v>19</v>
      </c>
      <c r="W413" s="979"/>
      <c r="X413" s="979"/>
      <c r="Y413" s="1060"/>
      <c r="Z413" s="1060" t="str">
        <f t="shared" si="140"/>
        <v xml:space="preserve">Cap.2 Pct.7: La unitatile platitoare de TVA (Cifra de afaceri (Rd.1 Col.1) &gt; 300000 Lei), Val. CA (Col.2) x 5% &lt;= Val. TVA colectata (Col.13) &gt;= Val. CA (Col.2) x 19%, pentru fiecare rand (Rd.1 la Rd.n). </v>
      </c>
      <c r="AA413" s="2205">
        <f t="shared" si="130"/>
        <v>1</v>
      </c>
      <c r="AB413" s="3036">
        <f t="shared" si="131"/>
        <v>55</v>
      </c>
      <c r="AT413" s="133" t="s">
        <v>142</v>
      </c>
      <c r="AU413" s="1416" t="s">
        <v>5092</v>
      </c>
      <c r="AV413" s="134">
        <v>2</v>
      </c>
      <c r="AW413" s="135">
        <v>14</v>
      </c>
      <c r="AX413" s="136">
        <v>23</v>
      </c>
      <c r="AY413" s="189" t="s">
        <v>215</v>
      </c>
      <c r="AZ413" s="189" t="s">
        <v>215</v>
      </c>
      <c r="BA413" s="205">
        <f>IF(Chestionar!M413="",0,Chestionar!M413)</f>
        <v>0</v>
      </c>
      <c r="BB413" s="158">
        <f>IF(Chestionar!N413="",0,Chestionar!N413)</f>
        <v>0</v>
      </c>
      <c r="BC413" s="113"/>
      <c r="BD413" s="113"/>
      <c r="BE413" s="113"/>
      <c r="BF413" s="113"/>
      <c r="BG413" s="113"/>
      <c r="BH413" s="113"/>
      <c r="BI413" s="113"/>
      <c r="BJ413" s="113"/>
      <c r="BK413" s="113"/>
      <c r="BL413" s="113"/>
      <c r="BM413" s="113"/>
      <c r="BN413" s="113"/>
      <c r="BO413" s="113"/>
      <c r="BP413" s="113"/>
      <c r="BQ413" s="113"/>
      <c r="BR413" s="113" t="s">
        <v>215</v>
      </c>
    </row>
    <row r="414" spans="1:70" x14ac:dyDescent="0.25">
      <c r="A414" s="1715">
        <f t="shared" si="132"/>
        <v>0</v>
      </c>
      <c r="B414" s="1715">
        <f t="shared" si="129"/>
        <v>10055019</v>
      </c>
      <c r="C414" s="1049">
        <v>55</v>
      </c>
      <c r="D414" s="1797" t="s">
        <v>447</v>
      </c>
      <c r="E414" s="1049">
        <v>19</v>
      </c>
      <c r="F414" s="1057" t="s">
        <v>4309</v>
      </c>
      <c r="G414" s="1049"/>
      <c r="H414" s="1058" t="s">
        <v>345</v>
      </c>
      <c r="I414" s="1059" t="s">
        <v>4556</v>
      </c>
      <c r="J414" s="1058"/>
      <c r="K414" s="1059" t="s">
        <v>4596</v>
      </c>
      <c r="L414" s="1069">
        <f t="shared" si="133"/>
        <v>0</v>
      </c>
      <c r="M414" s="979">
        <f t="shared" si="134"/>
        <v>0</v>
      </c>
      <c r="N414" s="1724">
        <f>IF(AND(Q414&gt;Altele!J$8,OR(AND(P414="NU",M414&lt;S414),M414&gt;T414)),1,0)</f>
        <v>0</v>
      </c>
      <c r="O414" s="1069">
        <f t="shared" si="139"/>
        <v>0</v>
      </c>
      <c r="P414" s="979" t="str">
        <f>IF(ISERROR(VLOOKUP(O414,Anexa!D:L,9,FALSE))=TRUE,"",VLOOKUP(O414,Anexa!D:L,9,FALSE))</f>
        <v/>
      </c>
      <c r="Q414" s="979">
        <f t="shared" si="135"/>
        <v>0</v>
      </c>
      <c r="R414" s="979">
        <f t="shared" si="136"/>
        <v>0</v>
      </c>
      <c r="S414" s="979">
        <f t="shared" si="137"/>
        <v>0</v>
      </c>
      <c r="T414" s="979">
        <f t="shared" si="138"/>
        <v>0</v>
      </c>
      <c r="U414" s="979">
        <f>Altele!J$7</f>
        <v>5</v>
      </c>
      <c r="V414" s="979">
        <f>Altele!J$6</f>
        <v>19</v>
      </c>
      <c r="W414" s="979"/>
      <c r="X414" s="979"/>
      <c r="Y414" s="1060"/>
      <c r="Z414" s="1060" t="str">
        <f t="shared" si="140"/>
        <v xml:space="preserve">Cap.2 Pct.7: La unitatile platitoare de TVA (Cifra de afaceri (Rd.1 Col.1) &gt; 300000 Lei), Val. CA (Col.2) x 5% &lt;= Val. TVA colectata (Col.13) &gt;= Val. CA (Col.2) x 19%, pentru fiecare rand (Rd.1 la Rd.n). </v>
      </c>
      <c r="AA414" s="2205">
        <f t="shared" si="130"/>
        <v>1</v>
      </c>
      <c r="AB414" s="3036">
        <f t="shared" si="131"/>
        <v>55</v>
      </c>
      <c r="AT414" s="133" t="s">
        <v>143</v>
      </c>
      <c r="AU414" s="1416" t="s">
        <v>5092</v>
      </c>
      <c r="AV414" s="134">
        <v>2</v>
      </c>
      <c r="AW414" s="135">
        <v>14</v>
      </c>
      <c r="AX414" s="136">
        <v>24</v>
      </c>
      <c r="AY414" s="189" t="s">
        <v>215</v>
      </c>
      <c r="AZ414" s="189" t="s">
        <v>215</v>
      </c>
      <c r="BA414" s="205">
        <f>IF(Chestionar!M414="",0,Chestionar!M414)</f>
        <v>0</v>
      </c>
      <c r="BB414" s="158">
        <f>IF(Chestionar!N414="",0,Chestionar!N414)</f>
        <v>0</v>
      </c>
      <c r="BC414" s="113"/>
      <c r="BD414" s="113"/>
      <c r="BE414" s="113"/>
      <c r="BF414" s="113"/>
      <c r="BG414" s="113"/>
      <c r="BH414" s="113"/>
      <c r="BI414" s="113"/>
      <c r="BJ414" s="113"/>
      <c r="BK414" s="113"/>
      <c r="BL414" s="113"/>
      <c r="BM414" s="113"/>
      <c r="BN414" s="113"/>
      <c r="BO414" s="113"/>
      <c r="BP414" s="113"/>
      <c r="BQ414" s="113"/>
      <c r="BR414" s="113" t="s">
        <v>215</v>
      </c>
    </row>
    <row r="415" spans="1:70" x14ac:dyDescent="0.25">
      <c r="A415" s="1715">
        <f t="shared" si="132"/>
        <v>0</v>
      </c>
      <c r="B415" s="1715">
        <f t="shared" si="129"/>
        <v>10055020</v>
      </c>
      <c r="C415" s="1049">
        <v>55</v>
      </c>
      <c r="D415" s="1797" t="s">
        <v>447</v>
      </c>
      <c r="E415" s="1049">
        <v>20</v>
      </c>
      <c r="F415" s="1057" t="s">
        <v>4309</v>
      </c>
      <c r="G415" s="1049"/>
      <c r="H415" s="1058" t="s">
        <v>345</v>
      </c>
      <c r="I415" s="1059" t="s">
        <v>4558</v>
      </c>
      <c r="J415" s="1058"/>
      <c r="K415" s="1059" t="s">
        <v>4597</v>
      </c>
      <c r="L415" s="1069">
        <f t="shared" si="133"/>
        <v>0</v>
      </c>
      <c r="M415" s="979">
        <f t="shared" si="134"/>
        <v>0</v>
      </c>
      <c r="N415" s="1724">
        <f>IF(AND(Q415&gt;Altele!J$8,OR(AND(P415="NU",M415&lt;S415),M415&gt;T415)),1,0)</f>
        <v>0</v>
      </c>
      <c r="O415" s="1069">
        <f t="shared" si="139"/>
        <v>0</v>
      </c>
      <c r="P415" s="979" t="str">
        <f>IF(ISERROR(VLOOKUP(O415,Anexa!D:L,9,FALSE))=TRUE,"",VLOOKUP(O415,Anexa!D:L,9,FALSE))</f>
        <v/>
      </c>
      <c r="Q415" s="979">
        <f t="shared" si="135"/>
        <v>0</v>
      </c>
      <c r="R415" s="979">
        <f t="shared" si="136"/>
        <v>0</v>
      </c>
      <c r="S415" s="979">
        <f t="shared" si="137"/>
        <v>0</v>
      </c>
      <c r="T415" s="979">
        <f t="shared" si="138"/>
        <v>0</v>
      </c>
      <c r="U415" s="979">
        <f>Altele!J$7</f>
        <v>5</v>
      </c>
      <c r="V415" s="979">
        <f>Altele!J$6</f>
        <v>19</v>
      </c>
      <c r="W415" s="979"/>
      <c r="X415" s="979"/>
      <c r="Y415" s="1060"/>
      <c r="Z415" s="1060" t="str">
        <f t="shared" si="140"/>
        <v xml:space="preserve">Cap.2 Pct.7: La unitatile platitoare de TVA (Cifra de afaceri (Rd.1 Col.1) &gt; 300000 Lei), Val. CA (Col.2) x 5% &lt;= Val. TVA colectata (Col.13) &gt;= Val. CA (Col.2) x 19%, pentru fiecare rand (Rd.1 la Rd.n). </v>
      </c>
      <c r="AA415" s="2205">
        <f t="shared" si="130"/>
        <v>1</v>
      </c>
      <c r="AB415" s="3036">
        <f t="shared" si="131"/>
        <v>55</v>
      </c>
      <c r="AT415" s="133" t="s">
        <v>144</v>
      </c>
      <c r="AU415" s="1416" t="s">
        <v>5092</v>
      </c>
      <c r="AV415" s="134">
        <v>2</v>
      </c>
      <c r="AW415" s="135">
        <v>14</v>
      </c>
      <c r="AX415" s="136">
        <v>25</v>
      </c>
      <c r="AY415" s="189" t="s">
        <v>215</v>
      </c>
      <c r="AZ415" s="189" t="s">
        <v>215</v>
      </c>
      <c r="BA415" s="205">
        <f>IF(Chestionar!M415="",0,Chestionar!M415)</f>
        <v>0</v>
      </c>
      <c r="BB415" s="158">
        <f>IF(Chestionar!N415="",0,Chestionar!N415)</f>
        <v>0</v>
      </c>
      <c r="BC415" s="113"/>
      <c r="BD415" s="113"/>
      <c r="BE415" s="113"/>
      <c r="BF415" s="113"/>
      <c r="BG415" s="113"/>
      <c r="BH415" s="113"/>
      <c r="BI415" s="113"/>
      <c r="BJ415" s="113"/>
      <c r="BK415" s="113"/>
      <c r="BL415" s="113"/>
      <c r="BM415" s="113"/>
      <c r="BN415" s="113"/>
      <c r="BO415" s="113"/>
      <c r="BP415" s="113"/>
      <c r="BQ415" s="113"/>
      <c r="BR415" s="113" t="s">
        <v>215</v>
      </c>
    </row>
    <row r="416" spans="1:70" x14ac:dyDescent="0.25">
      <c r="A416" s="1715">
        <f t="shared" si="132"/>
        <v>0</v>
      </c>
      <c r="B416" s="1715">
        <f t="shared" si="129"/>
        <v>10055021</v>
      </c>
      <c r="C416" s="1049">
        <v>55</v>
      </c>
      <c r="D416" s="1797" t="s">
        <v>447</v>
      </c>
      <c r="E416" s="1049">
        <v>21</v>
      </c>
      <c r="F416" s="1057" t="s">
        <v>4309</v>
      </c>
      <c r="G416" s="1049"/>
      <c r="H416" s="1058" t="s">
        <v>345</v>
      </c>
      <c r="I416" s="1059" t="s">
        <v>4560</v>
      </c>
      <c r="J416" s="1058"/>
      <c r="K416" s="1059" t="s">
        <v>4598</v>
      </c>
      <c r="L416" s="1069">
        <f t="shared" si="133"/>
        <v>0</v>
      </c>
      <c r="M416" s="979">
        <f t="shared" si="134"/>
        <v>0</v>
      </c>
      <c r="N416" s="1724">
        <f>IF(AND(Q416&gt;Altele!J$8,OR(AND(P416="NU",M416&lt;S416),M416&gt;T416)),1,0)</f>
        <v>0</v>
      </c>
      <c r="O416" s="1069">
        <f t="shared" si="139"/>
        <v>0</v>
      </c>
      <c r="P416" s="979" t="str">
        <f>IF(ISERROR(VLOOKUP(O416,Anexa!D:L,9,FALSE))=TRUE,"",VLOOKUP(O416,Anexa!D:L,9,FALSE))</f>
        <v/>
      </c>
      <c r="Q416" s="979">
        <f t="shared" si="135"/>
        <v>0</v>
      </c>
      <c r="R416" s="979">
        <f t="shared" si="136"/>
        <v>0</v>
      </c>
      <c r="S416" s="979">
        <f t="shared" si="137"/>
        <v>0</v>
      </c>
      <c r="T416" s="979">
        <f t="shared" si="138"/>
        <v>0</v>
      </c>
      <c r="U416" s="979">
        <f>Altele!J$7</f>
        <v>5</v>
      </c>
      <c r="V416" s="979">
        <f>Altele!J$6</f>
        <v>19</v>
      </c>
      <c r="W416" s="979"/>
      <c r="X416" s="979"/>
      <c r="Y416" s="1060"/>
      <c r="Z416" s="1060" t="str">
        <f t="shared" si="140"/>
        <v xml:space="preserve">Cap.2 Pct.7: La unitatile platitoare de TVA (Cifra de afaceri (Rd.1 Col.1) &gt; 300000 Lei), Val. CA (Col.2) x 5% &lt;= Val. TVA colectata (Col.13) &gt;= Val. CA (Col.2) x 19%, pentru fiecare rand (Rd.1 la Rd.n). </v>
      </c>
      <c r="AA416" s="2205">
        <f t="shared" si="130"/>
        <v>1</v>
      </c>
      <c r="AB416" s="3036">
        <f t="shared" si="131"/>
        <v>55</v>
      </c>
      <c r="AT416" s="133" t="s">
        <v>145</v>
      </c>
      <c r="AU416" s="1416" t="s">
        <v>5092</v>
      </c>
      <c r="AV416" s="134">
        <v>2</v>
      </c>
      <c r="AW416" s="135">
        <v>14</v>
      </c>
      <c r="AX416" s="136">
        <v>26</v>
      </c>
      <c r="AY416" s="189" t="s">
        <v>215</v>
      </c>
      <c r="AZ416" s="189" t="s">
        <v>215</v>
      </c>
      <c r="BA416" s="205">
        <f>IF(Chestionar!M416="",0,Chestionar!M416)</f>
        <v>0</v>
      </c>
      <c r="BB416" s="158">
        <f>IF(Chestionar!N416="",0,Chestionar!N416)</f>
        <v>0</v>
      </c>
      <c r="BC416" s="113"/>
      <c r="BD416" s="113"/>
      <c r="BE416" s="113"/>
      <c r="BF416" s="113"/>
      <c r="BG416" s="113"/>
      <c r="BH416" s="113"/>
      <c r="BI416" s="113"/>
      <c r="BJ416" s="113"/>
      <c r="BK416" s="113"/>
      <c r="BL416" s="113"/>
      <c r="BM416" s="113"/>
      <c r="BN416" s="113"/>
      <c r="BO416" s="113"/>
      <c r="BP416" s="113"/>
      <c r="BQ416" s="113"/>
      <c r="BR416" s="113" t="s">
        <v>215</v>
      </c>
    </row>
    <row r="417" spans="1:70" x14ac:dyDescent="0.25">
      <c r="A417" s="1715">
        <f t="shared" si="132"/>
        <v>0</v>
      </c>
      <c r="B417" s="1715">
        <f t="shared" si="129"/>
        <v>10055022</v>
      </c>
      <c r="C417" s="1049">
        <v>55</v>
      </c>
      <c r="D417" s="1797" t="s">
        <v>447</v>
      </c>
      <c r="E417" s="1049">
        <v>22</v>
      </c>
      <c r="F417" s="1057" t="s">
        <v>4309</v>
      </c>
      <c r="G417" s="1049"/>
      <c r="H417" s="1058" t="s">
        <v>345</v>
      </c>
      <c r="I417" s="1059" t="s">
        <v>4562</v>
      </c>
      <c r="J417" s="1058"/>
      <c r="K417" s="1059" t="s">
        <v>4599</v>
      </c>
      <c r="L417" s="1069">
        <f t="shared" si="133"/>
        <v>0</v>
      </c>
      <c r="M417" s="979">
        <f t="shared" si="134"/>
        <v>0</v>
      </c>
      <c r="N417" s="1724">
        <f>IF(AND(Q417&gt;Altele!J$8,OR(AND(P417="NU",M417&lt;S417),M417&gt;T417)),1,0)</f>
        <v>0</v>
      </c>
      <c r="O417" s="1069">
        <f t="shared" si="139"/>
        <v>0</v>
      </c>
      <c r="P417" s="979" t="str">
        <f>IF(ISERROR(VLOOKUP(O417,Anexa!D:L,9,FALSE))=TRUE,"",VLOOKUP(O417,Anexa!D:L,9,FALSE))</f>
        <v/>
      </c>
      <c r="Q417" s="979">
        <f t="shared" si="135"/>
        <v>0</v>
      </c>
      <c r="R417" s="979">
        <f t="shared" si="136"/>
        <v>0</v>
      </c>
      <c r="S417" s="979">
        <f t="shared" si="137"/>
        <v>0</v>
      </c>
      <c r="T417" s="979">
        <f t="shared" si="138"/>
        <v>0</v>
      </c>
      <c r="U417" s="979">
        <f>Altele!J$7</f>
        <v>5</v>
      </c>
      <c r="V417" s="979">
        <f>Altele!J$6</f>
        <v>19</v>
      </c>
      <c r="W417" s="979"/>
      <c r="X417" s="979"/>
      <c r="Y417" s="1060"/>
      <c r="Z417" s="1060" t="str">
        <f t="shared" si="140"/>
        <v xml:space="preserve">Cap.2 Pct.7: La unitatile platitoare de TVA (Cifra de afaceri (Rd.1 Col.1) &gt; 300000 Lei), Val. CA (Col.2) x 5% &lt;= Val. TVA colectata (Col.13) &gt;= Val. CA (Col.2) x 19%, pentru fiecare rand (Rd.1 la Rd.n). </v>
      </c>
      <c r="AA417" s="2205">
        <f t="shared" si="130"/>
        <v>1</v>
      </c>
      <c r="AB417" s="3036">
        <f t="shared" si="131"/>
        <v>55</v>
      </c>
      <c r="AT417" s="133" t="s">
        <v>257</v>
      </c>
      <c r="AU417" s="1416" t="s">
        <v>5092</v>
      </c>
      <c r="AV417" s="134">
        <v>2</v>
      </c>
      <c r="AW417" s="135">
        <v>14</v>
      </c>
      <c r="AX417" s="136">
        <v>27</v>
      </c>
      <c r="AY417" s="189" t="s">
        <v>215</v>
      </c>
      <c r="AZ417" s="189" t="s">
        <v>215</v>
      </c>
      <c r="BA417" s="205">
        <f>IF(Chestionar!M417="",0,Chestionar!M417)</f>
        <v>0</v>
      </c>
      <c r="BB417" s="158">
        <f>IF(Chestionar!N417="",0,Chestionar!N417)</f>
        <v>0</v>
      </c>
      <c r="BC417" s="113"/>
      <c r="BD417" s="113"/>
      <c r="BE417" s="113"/>
      <c r="BF417" s="113"/>
      <c r="BG417" s="113"/>
      <c r="BH417" s="113"/>
      <c r="BI417" s="113"/>
      <c r="BJ417" s="113"/>
      <c r="BK417" s="113"/>
      <c r="BL417" s="113"/>
      <c r="BM417" s="113"/>
      <c r="BN417" s="113"/>
      <c r="BO417" s="113"/>
      <c r="BP417" s="113"/>
      <c r="BQ417" s="113"/>
      <c r="BR417" s="113" t="s">
        <v>215</v>
      </c>
    </row>
    <row r="418" spans="1:70" x14ac:dyDescent="0.25">
      <c r="A418" s="1715">
        <f t="shared" si="132"/>
        <v>0</v>
      </c>
      <c r="B418" s="1715">
        <f t="shared" si="129"/>
        <v>10055023</v>
      </c>
      <c r="C418" s="1049">
        <v>55</v>
      </c>
      <c r="D418" s="1797" t="s">
        <v>447</v>
      </c>
      <c r="E418" s="1049">
        <v>23</v>
      </c>
      <c r="F418" s="1057" t="s">
        <v>4309</v>
      </c>
      <c r="G418" s="1049"/>
      <c r="H418" s="1058" t="s">
        <v>345</v>
      </c>
      <c r="I418" s="1059" t="s">
        <v>4564</v>
      </c>
      <c r="J418" s="1058"/>
      <c r="K418" s="1059" t="s">
        <v>4600</v>
      </c>
      <c r="L418" s="1069">
        <f t="shared" si="133"/>
        <v>0</v>
      </c>
      <c r="M418" s="979">
        <f t="shared" si="134"/>
        <v>0</v>
      </c>
      <c r="N418" s="1724">
        <f>IF(AND(Q418&gt;Altele!J$8,OR(AND(P418="NU",M418&lt;S418),M418&gt;T418)),1,0)</f>
        <v>0</v>
      </c>
      <c r="O418" s="1069">
        <f t="shared" si="139"/>
        <v>0</v>
      </c>
      <c r="P418" s="979" t="str">
        <f>IF(ISERROR(VLOOKUP(O418,Anexa!D:L,9,FALSE))=TRUE,"",VLOOKUP(O418,Anexa!D:L,9,FALSE))</f>
        <v/>
      </c>
      <c r="Q418" s="979">
        <f t="shared" si="135"/>
        <v>0</v>
      </c>
      <c r="R418" s="979">
        <f t="shared" si="136"/>
        <v>0</v>
      </c>
      <c r="S418" s="979">
        <f t="shared" si="137"/>
        <v>0</v>
      </c>
      <c r="T418" s="979">
        <f t="shared" si="138"/>
        <v>0</v>
      </c>
      <c r="U418" s="979">
        <f>Altele!J$7</f>
        <v>5</v>
      </c>
      <c r="V418" s="979">
        <f>Altele!J$6</f>
        <v>19</v>
      </c>
      <c r="W418" s="979"/>
      <c r="X418" s="979"/>
      <c r="Y418" s="1060"/>
      <c r="Z418" s="1060" t="str">
        <f t="shared" si="140"/>
        <v xml:space="preserve">Cap.2 Pct.7: La unitatile platitoare de TVA (Cifra de afaceri (Rd.1 Col.1) &gt; 300000 Lei), Val. CA (Col.2) x 5% &lt;= Val. TVA colectata (Col.13) &gt;= Val. CA (Col.2) x 19%, pentru fiecare rand (Rd.1 la Rd.n). </v>
      </c>
      <c r="AA418" s="2205">
        <f t="shared" si="130"/>
        <v>1</v>
      </c>
      <c r="AB418" s="3036">
        <f t="shared" si="131"/>
        <v>55</v>
      </c>
      <c r="AT418" s="133" t="s">
        <v>147</v>
      </c>
      <c r="AU418" s="1416" t="s">
        <v>5092</v>
      </c>
      <c r="AV418" s="134">
        <v>2</v>
      </c>
      <c r="AW418" s="135">
        <v>14</v>
      </c>
      <c r="AX418" s="136">
        <v>28</v>
      </c>
      <c r="AY418" s="189" t="s">
        <v>215</v>
      </c>
      <c r="AZ418" s="189" t="s">
        <v>215</v>
      </c>
      <c r="BA418" s="205">
        <f>IF(Chestionar!M418="",0,Chestionar!M418)</f>
        <v>0</v>
      </c>
      <c r="BB418" s="158">
        <f>IF(Chestionar!N418="",0,Chestionar!N418)</f>
        <v>0</v>
      </c>
      <c r="BC418" s="113"/>
      <c r="BD418" s="113"/>
      <c r="BE418" s="113"/>
      <c r="BF418" s="113"/>
      <c r="BG418" s="113"/>
      <c r="BH418" s="113"/>
      <c r="BI418" s="113"/>
      <c r="BJ418" s="113"/>
      <c r="BK418" s="113"/>
      <c r="BL418" s="113"/>
      <c r="BM418" s="113"/>
      <c r="BN418" s="113"/>
      <c r="BO418" s="113"/>
      <c r="BP418" s="113"/>
      <c r="BQ418" s="113"/>
      <c r="BR418" s="113" t="s">
        <v>215</v>
      </c>
    </row>
    <row r="419" spans="1:70" x14ac:dyDescent="0.25">
      <c r="A419" s="1715">
        <f t="shared" si="132"/>
        <v>0</v>
      </c>
      <c r="B419" s="1715">
        <f t="shared" si="129"/>
        <v>10055024</v>
      </c>
      <c r="C419" s="1049">
        <v>55</v>
      </c>
      <c r="D419" s="1797" t="s">
        <v>447</v>
      </c>
      <c r="E419" s="1049">
        <v>24</v>
      </c>
      <c r="F419" s="1057" t="s">
        <v>4309</v>
      </c>
      <c r="G419" s="1049"/>
      <c r="H419" s="1058" t="s">
        <v>345</v>
      </c>
      <c r="I419" s="1059" t="s">
        <v>4566</v>
      </c>
      <c r="J419" s="1058"/>
      <c r="K419" s="1059" t="s">
        <v>4601</v>
      </c>
      <c r="L419" s="1069">
        <f t="shared" si="133"/>
        <v>0</v>
      </c>
      <c r="M419" s="979">
        <f t="shared" si="134"/>
        <v>0</v>
      </c>
      <c r="N419" s="1724">
        <f>IF(AND(Q419&gt;Altele!J$8,OR(AND(P419="NU",M419&lt;S419),M419&gt;T419)),1,0)</f>
        <v>0</v>
      </c>
      <c r="O419" s="1069">
        <f t="shared" si="139"/>
        <v>0</v>
      </c>
      <c r="P419" s="979" t="str">
        <f>IF(ISERROR(VLOOKUP(O419,Anexa!D:L,9,FALSE))=TRUE,"",VLOOKUP(O419,Anexa!D:L,9,FALSE))</f>
        <v/>
      </c>
      <c r="Q419" s="979">
        <f t="shared" si="135"/>
        <v>0</v>
      </c>
      <c r="R419" s="979">
        <f t="shared" si="136"/>
        <v>0</v>
      </c>
      <c r="S419" s="979">
        <f t="shared" si="137"/>
        <v>0</v>
      </c>
      <c r="T419" s="979">
        <f t="shared" si="138"/>
        <v>0</v>
      </c>
      <c r="U419" s="979">
        <f>Altele!J$7</f>
        <v>5</v>
      </c>
      <c r="V419" s="979">
        <f>Altele!J$6</f>
        <v>19</v>
      </c>
      <c r="W419" s="979"/>
      <c r="X419" s="979"/>
      <c r="Y419" s="1060"/>
      <c r="Z419" s="1060" t="str">
        <f t="shared" si="140"/>
        <v xml:space="preserve">Cap.2 Pct.7: La unitatile platitoare de TVA (Cifra de afaceri (Rd.1 Col.1) &gt; 300000 Lei), Val. CA (Col.2) x 5% &lt;= Val. TVA colectata (Col.13) &gt;= Val. CA (Col.2) x 19%, pentru fiecare rand (Rd.1 la Rd.n). </v>
      </c>
      <c r="AA419" s="2205">
        <f t="shared" si="130"/>
        <v>1</v>
      </c>
      <c r="AB419" s="3036">
        <f t="shared" si="131"/>
        <v>55</v>
      </c>
      <c r="AT419" s="133" t="s">
        <v>148</v>
      </c>
      <c r="AU419" s="1416" t="s">
        <v>5092</v>
      </c>
      <c r="AV419" s="134">
        <v>2</v>
      </c>
      <c r="AW419" s="135">
        <v>14</v>
      </c>
      <c r="AX419" s="136">
        <v>29</v>
      </c>
      <c r="AY419" s="189" t="s">
        <v>215</v>
      </c>
      <c r="AZ419" s="189" t="s">
        <v>215</v>
      </c>
      <c r="BA419" s="205">
        <f>IF(Chestionar!M419="",0,Chestionar!M419)</f>
        <v>0</v>
      </c>
      <c r="BB419" s="158">
        <f>IF(Chestionar!N419="",0,Chestionar!N419)</f>
        <v>0</v>
      </c>
      <c r="BC419" s="113"/>
      <c r="BD419" s="113"/>
      <c r="BE419" s="113"/>
      <c r="BF419" s="113"/>
      <c r="BG419" s="113"/>
      <c r="BH419" s="113"/>
      <c r="BI419" s="113"/>
      <c r="BJ419" s="113"/>
      <c r="BK419" s="113"/>
      <c r="BL419" s="113"/>
      <c r="BM419" s="113"/>
      <c r="BN419" s="113"/>
      <c r="BO419" s="113"/>
      <c r="BP419" s="113"/>
      <c r="BQ419" s="113"/>
      <c r="BR419" s="113" t="s">
        <v>215</v>
      </c>
    </row>
    <row r="420" spans="1:70" x14ac:dyDescent="0.25">
      <c r="A420" s="1715">
        <f t="shared" si="132"/>
        <v>0</v>
      </c>
      <c r="B420" s="1715">
        <f t="shared" si="129"/>
        <v>10055025</v>
      </c>
      <c r="C420" s="1049">
        <v>55</v>
      </c>
      <c r="D420" s="1797" t="s">
        <v>447</v>
      </c>
      <c r="E420" s="1049">
        <v>25</v>
      </c>
      <c r="F420" s="1057" t="s">
        <v>4309</v>
      </c>
      <c r="G420" s="1049"/>
      <c r="H420" s="1058" t="s">
        <v>345</v>
      </c>
      <c r="I420" s="1059" t="s">
        <v>4568</v>
      </c>
      <c r="J420" s="1058"/>
      <c r="K420" s="1059" t="s">
        <v>4602</v>
      </c>
      <c r="L420" s="1069">
        <f t="shared" si="133"/>
        <v>0</v>
      </c>
      <c r="M420" s="979">
        <f t="shared" si="134"/>
        <v>0</v>
      </c>
      <c r="N420" s="1724">
        <f>IF(AND(Q420&gt;Altele!J$8,OR(AND(P420="NU",M420&lt;S420),M420&gt;T420)),1,0)</f>
        <v>0</v>
      </c>
      <c r="O420" s="1069">
        <f t="shared" si="139"/>
        <v>0</v>
      </c>
      <c r="P420" s="979" t="str">
        <f>IF(ISERROR(VLOOKUP(O420,Anexa!D:L,9,FALSE))=TRUE,"",VLOOKUP(O420,Anexa!D:L,9,FALSE))</f>
        <v/>
      </c>
      <c r="Q420" s="979">
        <f t="shared" si="135"/>
        <v>0</v>
      </c>
      <c r="R420" s="979">
        <f t="shared" si="136"/>
        <v>0</v>
      </c>
      <c r="S420" s="979">
        <f t="shared" si="137"/>
        <v>0</v>
      </c>
      <c r="T420" s="979">
        <f t="shared" si="138"/>
        <v>0</v>
      </c>
      <c r="U420" s="979">
        <f>Altele!J$7</f>
        <v>5</v>
      </c>
      <c r="V420" s="979">
        <f>Altele!J$6</f>
        <v>19</v>
      </c>
      <c r="W420" s="979"/>
      <c r="X420" s="979"/>
      <c r="Y420" s="1060"/>
      <c r="Z420" s="1060" t="str">
        <f t="shared" si="140"/>
        <v xml:space="preserve">Cap.2 Pct.7: La unitatile platitoare de TVA (Cifra de afaceri (Rd.1 Col.1) &gt; 300000 Lei), Val. CA (Col.2) x 5% &lt;= Val. TVA colectata (Col.13) &gt;= Val. CA (Col.2) x 19%, pentru fiecare rand (Rd.1 la Rd.n). </v>
      </c>
      <c r="AA420" s="2205">
        <f t="shared" si="130"/>
        <v>1</v>
      </c>
      <c r="AB420" s="3036">
        <f t="shared" si="131"/>
        <v>55</v>
      </c>
      <c r="AT420" s="133" t="s">
        <v>149</v>
      </c>
      <c r="AU420" s="1416" t="s">
        <v>5092</v>
      </c>
      <c r="AV420" s="134">
        <v>2</v>
      </c>
      <c r="AW420" s="135">
        <v>14</v>
      </c>
      <c r="AX420" s="136">
        <v>30</v>
      </c>
      <c r="AY420" s="189" t="s">
        <v>215</v>
      </c>
      <c r="AZ420" s="189" t="s">
        <v>215</v>
      </c>
      <c r="BA420" s="205">
        <f>IF(Chestionar!M420="",0,Chestionar!M420)</f>
        <v>0</v>
      </c>
      <c r="BB420" s="158">
        <f>IF(Chestionar!N420="",0,Chestionar!N420)</f>
        <v>0</v>
      </c>
      <c r="BC420" s="113"/>
      <c r="BD420" s="113"/>
      <c r="BE420" s="113"/>
      <c r="BF420" s="113"/>
      <c r="BG420" s="113"/>
      <c r="BH420" s="113"/>
      <c r="BI420" s="113"/>
      <c r="BJ420" s="113"/>
      <c r="BK420" s="113"/>
      <c r="BL420" s="113"/>
      <c r="BM420" s="113"/>
      <c r="BN420" s="113"/>
      <c r="BO420" s="113"/>
      <c r="BP420" s="113"/>
      <c r="BQ420" s="113"/>
      <c r="BR420" s="113" t="s">
        <v>215</v>
      </c>
    </row>
    <row r="421" spans="1:70" x14ac:dyDescent="0.25">
      <c r="A421" s="1715">
        <f t="shared" si="132"/>
        <v>0</v>
      </c>
      <c r="B421" s="1715">
        <f t="shared" si="129"/>
        <v>10055026</v>
      </c>
      <c r="C421" s="1049">
        <v>55</v>
      </c>
      <c r="D421" s="1797" t="s">
        <v>447</v>
      </c>
      <c r="E421" s="1049">
        <v>26</v>
      </c>
      <c r="F421" s="1057" t="s">
        <v>4309</v>
      </c>
      <c r="G421" s="1049"/>
      <c r="H421" s="1058" t="s">
        <v>345</v>
      </c>
      <c r="I421" s="1059" t="s">
        <v>4570</v>
      </c>
      <c r="J421" s="1058"/>
      <c r="K421" s="1059" t="s">
        <v>4603</v>
      </c>
      <c r="L421" s="1069">
        <f t="shared" si="133"/>
        <v>0</v>
      </c>
      <c r="M421" s="979">
        <f t="shared" si="134"/>
        <v>0</v>
      </c>
      <c r="N421" s="1724">
        <f>IF(AND(Q421&gt;Altele!J$8,OR(AND(P421="NU",M421&lt;S421),M421&gt;T421)),1,0)</f>
        <v>0</v>
      </c>
      <c r="O421" s="1069">
        <f t="shared" si="139"/>
        <v>0</v>
      </c>
      <c r="P421" s="979" t="str">
        <f>IF(ISERROR(VLOOKUP(O421,Anexa!D:L,9,FALSE))=TRUE,"",VLOOKUP(O421,Anexa!D:L,9,FALSE))</f>
        <v/>
      </c>
      <c r="Q421" s="979">
        <f t="shared" si="135"/>
        <v>0</v>
      </c>
      <c r="R421" s="979">
        <f t="shared" si="136"/>
        <v>0</v>
      </c>
      <c r="S421" s="979">
        <f t="shared" si="137"/>
        <v>0</v>
      </c>
      <c r="T421" s="979">
        <f t="shared" si="138"/>
        <v>0</v>
      </c>
      <c r="U421" s="979">
        <f>Altele!J$7</f>
        <v>5</v>
      </c>
      <c r="V421" s="979">
        <f>Altele!J$6</f>
        <v>19</v>
      </c>
      <c r="W421" s="979"/>
      <c r="X421" s="979"/>
      <c r="Y421" s="1060"/>
      <c r="Z421" s="1060" t="str">
        <f t="shared" si="140"/>
        <v xml:space="preserve">Cap.2 Pct.7: La unitatile platitoare de TVA (Cifra de afaceri (Rd.1 Col.1) &gt; 300000 Lei), Val. CA (Col.2) x 5% &lt;= Val. TVA colectata (Col.13) &gt;= Val. CA (Col.2) x 19%, pentru fiecare rand (Rd.1 la Rd.n). </v>
      </c>
      <c r="AA421" s="2205">
        <f t="shared" si="130"/>
        <v>1</v>
      </c>
      <c r="AB421" s="3036">
        <f t="shared" si="131"/>
        <v>55</v>
      </c>
      <c r="AT421" s="133" t="s">
        <v>150</v>
      </c>
      <c r="AU421" s="1416" t="s">
        <v>5092</v>
      </c>
      <c r="AV421" s="134">
        <v>2</v>
      </c>
      <c r="AW421" s="135">
        <v>14</v>
      </c>
      <c r="AX421" s="136">
        <v>31</v>
      </c>
      <c r="AY421" s="189" t="s">
        <v>215</v>
      </c>
      <c r="AZ421" s="189" t="s">
        <v>215</v>
      </c>
      <c r="BA421" s="205">
        <f>IF(Chestionar!M421="",0,Chestionar!M421)</f>
        <v>0</v>
      </c>
      <c r="BB421" s="158">
        <f>IF(Chestionar!N421="",0,Chestionar!N421)</f>
        <v>0</v>
      </c>
      <c r="BC421" s="113"/>
      <c r="BD421" s="113"/>
      <c r="BE421" s="113"/>
      <c r="BF421" s="113"/>
      <c r="BG421" s="113"/>
      <c r="BH421" s="113"/>
      <c r="BI421" s="113"/>
      <c r="BJ421" s="113"/>
      <c r="BK421" s="113"/>
      <c r="BL421" s="113"/>
      <c r="BM421" s="113"/>
      <c r="BN421" s="113"/>
      <c r="BO421" s="113"/>
      <c r="BP421" s="113"/>
      <c r="BQ421" s="113"/>
      <c r="BR421" s="113" t="s">
        <v>215</v>
      </c>
    </row>
    <row r="422" spans="1:70" x14ac:dyDescent="0.25">
      <c r="A422" s="1715">
        <f t="shared" si="132"/>
        <v>0</v>
      </c>
      <c r="B422" s="1715">
        <f t="shared" si="129"/>
        <v>10055027</v>
      </c>
      <c r="C422" s="1049">
        <v>55</v>
      </c>
      <c r="D422" s="1797" t="s">
        <v>447</v>
      </c>
      <c r="E422" s="1049">
        <v>27</v>
      </c>
      <c r="F422" s="1057" t="s">
        <v>4309</v>
      </c>
      <c r="G422" s="1049"/>
      <c r="H422" s="1058" t="s">
        <v>345</v>
      </c>
      <c r="I422" s="1059" t="s">
        <v>4572</v>
      </c>
      <c r="J422" s="1058"/>
      <c r="K422" s="1059" t="s">
        <v>4604</v>
      </c>
      <c r="L422" s="1069">
        <f t="shared" si="133"/>
        <v>0</v>
      </c>
      <c r="M422" s="979">
        <f t="shared" si="134"/>
        <v>0</v>
      </c>
      <c r="N422" s="1724">
        <f>IF(AND(Q422&gt;Altele!J$8,OR(AND(P422="NU",M422&lt;S422),M422&gt;T422)),1,0)</f>
        <v>0</v>
      </c>
      <c r="O422" s="1069">
        <f t="shared" si="139"/>
        <v>0</v>
      </c>
      <c r="P422" s="979" t="str">
        <f>IF(ISERROR(VLOOKUP(O422,Anexa!D:L,9,FALSE))=TRUE,"",VLOOKUP(O422,Anexa!D:L,9,FALSE))</f>
        <v/>
      </c>
      <c r="Q422" s="979">
        <f t="shared" si="135"/>
        <v>0</v>
      </c>
      <c r="R422" s="979">
        <f t="shared" si="136"/>
        <v>0</v>
      </c>
      <c r="S422" s="979">
        <f t="shared" si="137"/>
        <v>0</v>
      </c>
      <c r="T422" s="979">
        <f t="shared" si="138"/>
        <v>0</v>
      </c>
      <c r="U422" s="979">
        <f>Altele!J$7</f>
        <v>5</v>
      </c>
      <c r="V422" s="979">
        <f>Altele!J$6</f>
        <v>19</v>
      </c>
      <c r="W422" s="979"/>
      <c r="X422" s="979"/>
      <c r="Y422" s="1060"/>
      <c r="Z422" s="1060" t="str">
        <f t="shared" si="140"/>
        <v xml:space="preserve">Cap.2 Pct.7: La unitatile platitoare de TVA (Cifra de afaceri (Rd.1 Col.1) &gt; 300000 Lei), Val. CA (Col.2) x 5% &lt;= Val. TVA colectata (Col.13) &gt;= Val. CA (Col.2) x 19%, pentru fiecare rand (Rd.1 la Rd.n). </v>
      </c>
      <c r="AA422" s="2205">
        <f t="shared" si="130"/>
        <v>1</v>
      </c>
      <c r="AB422" s="3036">
        <f t="shared" si="131"/>
        <v>55</v>
      </c>
      <c r="AT422" s="133" t="s">
        <v>151</v>
      </c>
      <c r="AU422" s="1416" t="s">
        <v>5092</v>
      </c>
      <c r="AV422" s="134">
        <v>2</v>
      </c>
      <c r="AW422" s="135">
        <v>14</v>
      </c>
      <c r="AX422" s="136">
        <v>32</v>
      </c>
      <c r="AY422" s="189" t="s">
        <v>215</v>
      </c>
      <c r="AZ422" s="189" t="s">
        <v>215</v>
      </c>
      <c r="BA422" s="205">
        <f>IF(Chestionar!M422="",0,Chestionar!M422)</f>
        <v>0</v>
      </c>
      <c r="BB422" s="158">
        <f>IF(Chestionar!N422="",0,Chestionar!N422)</f>
        <v>0</v>
      </c>
      <c r="BC422" s="113"/>
      <c r="BD422" s="113"/>
      <c r="BE422" s="113"/>
      <c r="BF422" s="113"/>
      <c r="BG422" s="113"/>
      <c r="BH422" s="113"/>
      <c r="BI422" s="113"/>
      <c r="BJ422" s="113"/>
      <c r="BK422" s="113"/>
      <c r="BL422" s="113"/>
      <c r="BM422" s="113"/>
      <c r="BN422" s="113"/>
      <c r="BO422" s="113"/>
      <c r="BP422" s="113"/>
      <c r="BQ422" s="113"/>
      <c r="BR422" s="113" t="s">
        <v>215</v>
      </c>
    </row>
    <row r="423" spans="1:70" x14ac:dyDescent="0.25">
      <c r="A423" s="1715">
        <f t="shared" si="132"/>
        <v>0</v>
      </c>
      <c r="B423" s="1715">
        <f t="shared" si="129"/>
        <v>10055028</v>
      </c>
      <c r="C423" s="1049">
        <v>55</v>
      </c>
      <c r="D423" s="1797" t="s">
        <v>447</v>
      </c>
      <c r="E423" s="1049">
        <v>28</v>
      </c>
      <c r="F423" s="1057" t="s">
        <v>4309</v>
      </c>
      <c r="G423" s="1049"/>
      <c r="H423" s="1058" t="s">
        <v>345</v>
      </c>
      <c r="I423" s="1059" t="s">
        <v>4574</v>
      </c>
      <c r="J423" s="1058"/>
      <c r="K423" s="1059" t="s">
        <v>4605</v>
      </c>
      <c r="L423" s="1069">
        <f t="shared" si="133"/>
        <v>0</v>
      </c>
      <c r="M423" s="979">
        <f t="shared" si="134"/>
        <v>0</v>
      </c>
      <c r="N423" s="1724">
        <f>IF(AND(Q423&gt;Altele!J$8,OR(AND(P423="NU",M423&lt;S423),M423&gt;T423)),1,0)</f>
        <v>0</v>
      </c>
      <c r="O423" s="1069">
        <f t="shared" si="139"/>
        <v>0</v>
      </c>
      <c r="P423" s="979" t="str">
        <f>IF(ISERROR(VLOOKUP(O423,Anexa!D:L,9,FALSE))=TRUE,"",VLOOKUP(O423,Anexa!D:L,9,FALSE))</f>
        <v/>
      </c>
      <c r="Q423" s="979">
        <f t="shared" si="135"/>
        <v>0</v>
      </c>
      <c r="R423" s="979">
        <f t="shared" si="136"/>
        <v>0</v>
      </c>
      <c r="S423" s="979">
        <f t="shared" si="137"/>
        <v>0</v>
      </c>
      <c r="T423" s="979">
        <f t="shared" si="138"/>
        <v>0</v>
      </c>
      <c r="U423" s="979">
        <f>Altele!J$7</f>
        <v>5</v>
      </c>
      <c r="V423" s="979">
        <f>Altele!J$6</f>
        <v>19</v>
      </c>
      <c r="W423" s="979"/>
      <c r="X423" s="979"/>
      <c r="Y423" s="1060"/>
      <c r="Z423" s="1060" t="str">
        <f t="shared" si="140"/>
        <v xml:space="preserve">Cap.2 Pct.7: La unitatile platitoare de TVA (Cifra de afaceri (Rd.1 Col.1) &gt; 300000 Lei), Val. CA (Col.2) x 5% &lt;= Val. TVA colectata (Col.13) &gt;= Val. CA (Col.2) x 19%, pentru fiecare rand (Rd.1 la Rd.n). </v>
      </c>
      <c r="AA423" s="2205">
        <f t="shared" si="130"/>
        <v>1</v>
      </c>
      <c r="AB423" s="3036">
        <f t="shared" si="131"/>
        <v>55</v>
      </c>
      <c r="AT423" s="133" t="s">
        <v>152</v>
      </c>
      <c r="AU423" s="1416" t="s">
        <v>5092</v>
      </c>
      <c r="AV423" s="134">
        <v>2</v>
      </c>
      <c r="AW423" s="135">
        <v>14</v>
      </c>
      <c r="AX423" s="136">
        <v>33</v>
      </c>
      <c r="AY423" s="189" t="s">
        <v>215</v>
      </c>
      <c r="AZ423" s="189" t="s">
        <v>215</v>
      </c>
      <c r="BA423" s="205">
        <f>IF(Chestionar!M423="",0,Chestionar!M423)</f>
        <v>0</v>
      </c>
      <c r="BB423" s="158">
        <f>IF(Chestionar!N423="",0,Chestionar!N423)</f>
        <v>0</v>
      </c>
      <c r="BC423" s="113"/>
      <c r="BD423" s="113"/>
      <c r="BE423" s="113"/>
      <c r="BF423" s="113"/>
      <c r="BG423" s="113"/>
      <c r="BH423" s="113"/>
      <c r="BI423" s="113"/>
      <c r="BJ423" s="113"/>
      <c r="BK423" s="113"/>
      <c r="BL423" s="113"/>
      <c r="BM423" s="113"/>
      <c r="BN423" s="113"/>
      <c r="BO423" s="113"/>
      <c r="BP423" s="113"/>
      <c r="BQ423" s="113"/>
      <c r="BR423" s="113" t="s">
        <v>215</v>
      </c>
    </row>
    <row r="424" spans="1:70" x14ac:dyDescent="0.25">
      <c r="A424" s="1715">
        <f t="shared" si="132"/>
        <v>0</v>
      </c>
      <c r="B424" s="1715">
        <f t="shared" si="129"/>
        <v>10055029</v>
      </c>
      <c r="C424" s="1049">
        <v>55</v>
      </c>
      <c r="D424" s="1797" t="s">
        <v>447</v>
      </c>
      <c r="E424" s="1049">
        <v>29</v>
      </c>
      <c r="F424" s="1057" t="s">
        <v>4309</v>
      </c>
      <c r="G424" s="1049"/>
      <c r="H424" s="1058" t="s">
        <v>345</v>
      </c>
      <c r="I424" s="1059" t="s">
        <v>4576</v>
      </c>
      <c r="J424" s="1058"/>
      <c r="K424" s="1059" t="s">
        <v>4606</v>
      </c>
      <c r="L424" s="1069">
        <f t="shared" si="133"/>
        <v>0</v>
      </c>
      <c r="M424" s="979">
        <f t="shared" si="134"/>
        <v>0</v>
      </c>
      <c r="N424" s="1724">
        <f>IF(AND(Q424&gt;Altele!J$8,OR(AND(P424="NU",M424&lt;S424),M424&gt;T424)),1,0)</f>
        <v>0</v>
      </c>
      <c r="O424" s="1069">
        <f t="shared" si="139"/>
        <v>0</v>
      </c>
      <c r="P424" s="979" t="str">
        <f>IF(ISERROR(VLOOKUP(O424,Anexa!D:L,9,FALSE))=TRUE,"",VLOOKUP(O424,Anexa!D:L,9,FALSE))</f>
        <v/>
      </c>
      <c r="Q424" s="979">
        <f t="shared" si="135"/>
        <v>0</v>
      </c>
      <c r="R424" s="979">
        <f t="shared" si="136"/>
        <v>0</v>
      </c>
      <c r="S424" s="979">
        <f t="shared" si="137"/>
        <v>0</v>
      </c>
      <c r="T424" s="979">
        <f t="shared" si="138"/>
        <v>0</v>
      </c>
      <c r="U424" s="979">
        <f>Altele!J$7</f>
        <v>5</v>
      </c>
      <c r="V424" s="979">
        <f>Altele!J$6</f>
        <v>19</v>
      </c>
      <c r="W424" s="979"/>
      <c r="X424" s="979"/>
      <c r="Y424" s="1060"/>
      <c r="Z424" s="1060" t="str">
        <f t="shared" si="140"/>
        <v xml:space="preserve">Cap.2 Pct.7: La unitatile platitoare de TVA (Cifra de afaceri (Rd.1 Col.1) &gt; 300000 Lei), Val. CA (Col.2) x 5% &lt;= Val. TVA colectata (Col.13) &gt;= Val. CA (Col.2) x 19%, pentru fiecare rand (Rd.1 la Rd.n). </v>
      </c>
      <c r="AA424" s="2205">
        <f t="shared" si="130"/>
        <v>1</v>
      </c>
      <c r="AB424" s="3036">
        <f t="shared" si="131"/>
        <v>55</v>
      </c>
      <c r="AT424" s="133" t="s">
        <v>178</v>
      </c>
      <c r="AU424" s="1416" t="s">
        <v>5092</v>
      </c>
      <c r="AV424" s="134">
        <v>2</v>
      </c>
      <c r="AW424" s="135">
        <v>14</v>
      </c>
      <c r="AX424" s="136">
        <v>34</v>
      </c>
      <c r="AY424" s="189" t="s">
        <v>215</v>
      </c>
      <c r="AZ424" s="189" t="s">
        <v>215</v>
      </c>
      <c r="BA424" s="205">
        <f>IF(Chestionar!M424="",0,Chestionar!M424)</f>
        <v>0</v>
      </c>
      <c r="BB424" s="158">
        <f>IF(Chestionar!N424="",0,Chestionar!N424)</f>
        <v>0</v>
      </c>
      <c r="BC424" s="113"/>
      <c r="BD424" s="113"/>
      <c r="BE424" s="113"/>
      <c r="BF424" s="113"/>
      <c r="BG424" s="113"/>
      <c r="BH424" s="113"/>
      <c r="BI424" s="113"/>
      <c r="BJ424" s="113"/>
      <c r="BK424" s="113"/>
      <c r="BL424" s="113"/>
      <c r="BM424" s="113"/>
      <c r="BN424" s="113"/>
      <c r="BO424" s="113"/>
      <c r="BP424" s="113"/>
      <c r="BQ424" s="113"/>
      <c r="BR424" s="113" t="s">
        <v>215</v>
      </c>
    </row>
    <row r="425" spans="1:70" x14ac:dyDescent="0.25">
      <c r="A425" s="1714">
        <f t="shared" si="132"/>
        <v>0</v>
      </c>
      <c r="B425" s="1714">
        <f t="shared" si="129"/>
        <v>10055030</v>
      </c>
      <c r="C425" s="1061">
        <v>55</v>
      </c>
      <c r="D425" s="1799" t="s">
        <v>447</v>
      </c>
      <c r="E425" s="1061">
        <v>30</v>
      </c>
      <c r="F425" s="1062" t="s">
        <v>4309</v>
      </c>
      <c r="G425" s="1061"/>
      <c r="H425" s="1063" t="s">
        <v>345</v>
      </c>
      <c r="I425" s="1064" t="s">
        <v>4578</v>
      </c>
      <c r="J425" s="1063"/>
      <c r="K425" s="1064" t="s">
        <v>4607</v>
      </c>
      <c r="L425" s="1070">
        <f t="shared" si="133"/>
        <v>0</v>
      </c>
      <c r="M425" s="1065">
        <f t="shared" si="134"/>
        <v>0</v>
      </c>
      <c r="N425" s="1730">
        <f>IF(AND(Q425&gt;Altele!J$8,OR(AND(P425="NU",M425&lt;S425),M425&gt;T425)),1,0)</f>
        <v>0</v>
      </c>
      <c r="O425" s="1070">
        <f t="shared" si="139"/>
        <v>0</v>
      </c>
      <c r="P425" s="1065" t="str">
        <f>IF(ISERROR(VLOOKUP(O425,Anexa!D:L,9,FALSE))=TRUE,"",VLOOKUP(O425,Anexa!D:L,9,FALSE))</f>
        <v/>
      </c>
      <c r="Q425" s="1065">
        <f t="shared" si="135"/>
        <v>0</v>
      </c>
      <c r="R425" s="1065">
        <f t="shared" si="136"/>
        <v>0</v>
      </c>
      <c r="S425" s="1065">
        <f t="shared" si="137"/>
        <v>0</v>
      </c>
      <c r="T425" s="1065">
        <f t="shared" si="138"/>
        <v>0</v>
      </c>
      <c r="U425" s="1065">
        <f>Altele!J$7</f>
        <v>5</v>
      </c>
      <c r="V425" s="1065">
        <f>Altele!J$6</f>
        <v>19</v>
      </c>
      <c r="W425" s="1065"/>
      <c r="X425" s="1065"/>
      <c r="Y425" s="1066"/>
      <c r="Z425" s="1066" t="str">
        <f t="shared" si="140"/>
        <v xml:space="preserve">Cap.2 Pct.7: La unitatile platitoare de TVA (Cifra de afaceri (Rd.1 Col.1) &gt; 300000 Lei), Val. CA (Col.2) x 5% &lt;= Val. TVA colectata (Col.13) &gt;= Val. CA (Col.2) x 19%, pentru fiecare rand (Rd.1 la Rd.n). </v>
      </c>
      <c r="AA425" s="2205">
        <f t="shared" si="130"/>
        <v>1</v>
      </c>
      <c r="AB425" s="3036">
        <f t="shared" si="131"/>
        <v>55</v>
      </c>
      <c r="AT425" s="133" t="s">
        <v>154</v>
      </c>
      <c r="AU425" s="1416" t="s">
        <v>5092</v>
      </c>
      <c r="AV425" s="134">
        <v>2</v>
      </c>
      <c r="AW425" s="135">
        <v>14</v>
      </c>
      <c r="AX425" s="136">
        <v>35</v>
      </c>
      <c r="AY425" s="189" t="s">
        <v>215</v>
      </c>
      <c r="AZ425" s="189" t="s">
        <v>215</v>
      </c>
      <c r="BA425" s="205">
        <f>IF(Chestionar!M425="",0,Chestionar!M425)</f>
        <v>0</v>
      </c>
      <c r="BB425" s="158">
        <f>IF(Chestionar!N425="",0,Chestionar!N425)</f>
        <v>0</v>
      </c>
      <c r="BC425" s="113"/>
      <c r="BD425" s="113"/>
      <c r="BE425" s="113"/>
      <c r="BF425" s="113"/>
      <c r="BG425" s="113"/>
      <c r="BH425" s="113"/>
      <c r="BI425" s="113"/>
      <c r="BJ425" s="113"/>
      <c r="BK425" s="113"/>
      <c r="BL425" s="113"/>
      <c r="BM425" s="113"/>
      <c r="BN425" s="113"/>
      <c r="BO425" s="113"/>
      <c r="BP425" s="113"/>
      <c r="BQ425" s="113"/>
      <c r="BR425" s="113" t="s">
        <v>215</v>
      </c>
    </row>
    <row r="426" spans="1:70" x14ac:dyDescent="0.25">
      <c r="A426" s="1715">
        <f t="shared" si="132"/>
        <v>0</v>
      </c>
      <c r="B426" s="1715">
        <f t="shared" si="129"/>
        <v>10056001</v>
      </c>
      <c r="C426" s="1049">
        <v>56</v>
      </c>
      <c r="D426" s="1804" t="s">
        <v>447</v>
      </c>
      <c r="E426" s="1049">
        <v>1</v>
      </c>
      <c r="F426" s="1057" t="s">
        <v>4309</v>
      </c>
      <c r="G426" s="1049" t="s">
        <v>6939</v>
      </c>
      <c r="H426" s="1058" t="s">
        <v>346</v>
      </c>
      <c r="I426" s="1059" t="s">
        <v>4363</v>
      </c>
      <c r="J426" s="1058"/>
      <c r="K426" s="1059" t="s">
        <v>4374</v>
      </c>
      <c r="L426" s="979">
        <f t="shared" ref="L426:L455" si="141">IF(BA182="",0,BA182)</f>
        <v>0</v>
      </c>
      <c r="M426" s="979">
        <f t="shared" ref="M426:M455" si="142">IF(BL182="",0,BL182)</f>
        <v>0</v>
      </c>
      <c r="N426" s="1724">
        <f t="shared" ref="N426:N455" si="143">IF(OR(AND(L426=0,M426=0),AND(L426&lt;&gt;0,M426&lt;&gt;0)),0,1)</f>
        <v>0</v>
      </c>
      <c r="O426" s="1069">
        <f t="shared" ref="O426:O455" si="144">IF(AY182="",0,AY182)</f>
        <v>0</v>
      </c>
      <c r="P426" s="979">
        <f t="shared" ref="P426:P455" si="145">IF(OR(L426&gt;0,O426&gt;0),1,0)</f>
        <v>0</v>
      </c>
      <c r="Q426" s="979">
        <f>IF(OR(AND(O426=0,L426=0,M426=0),AND(OR(AND(P426=0,E426=1),P426=1),M426&lt;&gt;0)),0,1)</f>
        <v>0</v>
      </c>
      <c r="R426" s="979"/>
      <c r="S426" s="979"/>
      <c r="T426" s="979"/>
      <c r="U426" s="979"/>
      <c r="V426" s="979"/>
      <c r="W426" s="979"/>
      <c r="X426" s="979"/>
      <c r="Y426" s="1060"/>
      <c r="Z426" s="1352" t="s">
        <v>9452</v>
      </c>
      <c r="AA426" s="2205">
        <f t="shared" si="130"/>
        <v>1</v>
      </c>
      <c r="AB426" s="3036">
        <f t="shared" si="131"/>
        <v>56</v>
      </c>
      <c r="AC426" s="2205">
        <f>LEN(Z426)</f>
        <v>135</v>
      </c>
      <c r="AT426" s="133" t="s">
        <v>258</v>
      </c>
      <c r="AU426" s="1416" t="s">
        <v>5092</v>
      </c>
      <c r="AV426" s="134">
        <v>2</v>
      </c>
      <c r="AW426" s="135">
        <v>14</v>
      </c>
      <c r="AX426" s="136">
        <v>36</v>
      </c>
      <c r="AY426" s="189" t="s">
        <v>215</v>
      </c>
      <c r="AZ426" s="189" t="s">
        <v>215</v>
      </c>
      <c r="BA426" s="205">
        <f>IF(Chestionar!M426="",0,Chestionar!M426)</f>
        <v>0</v>
      </c>
      <c r="BB426" s="158">
        <f>IF(Chestionar!N426="",0,Chestionar!N426)</f>
        <v>0</v>
      </c>
      <c r="BC426" s="113"/>
      <c r="BD426" s="113"/>
      <c r="BE426" s="113"/>
      <c r="BF426" s="113"/>
      <c r="BG426" s="113"/>
      <c r="BH426" s="113"/>
      <c r="BI426" s="113"/>
      <c r="BJ426" s="113"/>
      <c r="BK426" s="113"/>
      <c r="BL426" s="113"/>
      <c r="BM426" s="113"/>
      <c r="BN426" s="113"/>
      <c r="BO426" s="113"/>
      <c r="BP426" s="113"/>
      <c r="BQ426" s="113"/>
      <c r="BR426" s="113" t="s">
        <v>215</v>
      </c>
    </row>
    <row r="427" spans="1:70" x14ac:dyDescent="0.25">
      <c r="A427" s="1715">
        <f t="shared" si="132"/>
        <v>0</v>
      </c>
      <c r="B427" s="1715">
        <f t="shared" si="129"/>
        <v>10056002</v>
      </c>
      <c r="C427" s="1049">
        <v>56</v>
      </c>
      <c r="D427" s="1797" t="s">
        <v>447</v>
      </c>
      <c r="E427" s="1049">
        <v>2</v>
      </c>
      <c r="F427" s="1057" t="s">
        <v>4309</v>
      </c>
      <c r="G427" s="1049"/>
      <c r="H427" s="1058" t="s">
        <v>346</v>
      </c>
      <c r="I427" s="1059" t="s">
        <v>4521</v>
      </c>
      <c r="J427" s="1058"/>
      <c r="K427" s="1059" t="s">
        <v>4667</v>
      </c>
      <c r="L427" s="979">
        <f t="shared" si="141"/>
        <v>0</v>
      </c>
      <c r="M427" s="979">
        <f t="shared" si="142"/>
        <v>0</v>
      </c>
      <c r="N427" s="1724">
        <f t="shared" si="143"/>
        <v>0</v>
      </c>
      <c r="O427" s="1069">
        <f t="shared" si="144"/>
        <v>0</v>
      </c>
      <c r="P427" s="979">
        <f t="shared" si="145"/>
        <v>0</v>
      </c>
      <c r="Q427" s="979"/>
      <c r="R427" s="979"/>
      <c r="S427" s="979"/>
      <c r="T427" s="979"/>
      <c r="U427" s="979"/>
      <c r="V427" s="979"/>
      <c r="W427" s="979"/>
      <c r="X427" s="979"/>
      <c r="Y427" s="1060"/>
      <c r="Z427" s="1060" t="str">
        <f t="shared" ref="Z427:Z455" si="146">Z426</f>
        <v>Cap.2 Pct.7: Daca cifra de afaceri totala (Col.1) &gt; 0, atunci si numarul mediu de persoane ocupate (Col.12) &gt; 0, pentru toate randurile</v>
      </c>
      <c r="AA427" s="2205">
        <f t="shared" si="130"/>
        <v>1</v>
      </c>
      <c r="AB427" s="3036">
        <f t="shared" si="131"/>
        <v>56</v>
      </c>
      <c r="AT427" s="133" t="s">
        <v>156</v>
      </c>
      <c r="AU427" s="1416" t="s">
        <v>5092</v>
      </c>
      <c r="AV427" s="134">
        <v>2</v>
      </c>
      <c r="AW427" s="135">
        <v>14</v>
      </c>
      <c r="AX427" s="136">
        <v>37</v>
      </c>
      <c r="AY427" s="189" t="s">
        <v>215</v>
      </c>
      <c r="AZ427" s="189" t="s">
        <v>215</v>
      </c>
      <c r="BA427" s="205">
        <f>IF(Chestionar!M427="",0,Chestionar!M427)</f>
        <v>0</v>
      </c>
      <c r="BB427" s="158">
        <f>IF(Chestionar!N427="",0,Chestionar!N427)</f>
        <v>0</v>
      </c>
      <c r="BC427" s="113"/>
      <c r="BD427" s="113"/>
      <c r="BE427" s="113"/>
      <c r="BF427" s="113"/>
      <c r="BG427" s="113"/>
      <c r="BH427" s="113"/>
      <c r="BI427" s="113"/>
      <c r="BJ427" s="113"/>
      <c r="BK427" s="113"/>
      <c r="BL427" s="113"/>
      <c r="BM427" s="113"/>
      <c r="BN427" s="113"/>
      <c r="BO427" s="113"/>
      <c r="BP427" s="113"/>
      <c r="BQ427" s="113"/>
      <c r="BR427" s="113" t="s">
        <v>215</v>
      </c>
    </row>
    <row r="428" spans="1:70" x14ac:dyDescent="0.25">
      <c r="A428" s="1715">
        <f t="shared" si="132"/>
        <v>0</v>
      </c>
      <c r="B428" s="1715">
        <f t="shared" si="129"/>
        <v>10056003</v>
      </c>
      <c r="C428" s="1049">
        <v>56</v>
      </c>
      <c r="D428" s="1797" t="s">
        <v>447</v>
      </c>
      <c r="E428" s="1049">
        <v>3</v>
      </c>
      <c r="F428" s="1057" t="s">
        <v>4309</v>
      </c>
      <c r="G428" s="1049"/>
      <c r="H428" s="1058" t="s">
        <v>346</v>
      </c>
      <c r="I428" s="1059" t="s">
        <v>4523</v>
      </c>
      <c r="J428" s="1058"/>
      <c r="K428" s="1059" t="s">
        <v>4668</v>
      </c>
      <c r="L428" s="979">
        <f t="shared" si="141"/>
        <v>0</v>
      </c>
      <c r="M428" s="979">
        <f t="shared" si="142"/>
        <v>0</v>
      </c>
      <c r="N428" s="1724">
        <f t="shared" si="143"/>
        <v>0</v>
      </c>
      <c r="O428" s="1069">
        <f t="shared" si="144"/>
        <v>0</v>
      </c>
      <c r="P428" s="979">
        <f t="shared" si="145"/>
        <v>0</v>
      </c>
      <c r="Q428" s="979"/>
      <c r="R428" s="979"/>
      <c r="S428" s="979"/>
      <c r="T428" s="979"/>
      <c r="U428" s="979"/>
      <c r="V428" s="979"/>
      <c r="W428" s="979"/>
      <c r="X428" s="979"/>
      <c r="Y428" s="1060"/>
      <c r="Z428" s="1060" t="str">
        <f t="shared" si="146"/>
        <v>Cap.2 Pct.7: Daca cifra de afaceri totala (Col.1) &gt; 0, atunci si numarul mediu de persoane ocupate (Col.12) &gt; 0, pentru toate randurile</v>
      </c>
      <c r="AA428" s="2205">
        <f t="shared" si="130"/>
        <v>1</v>
      </c>
      <c r="AB428" s="3036">
        <f t="shared" si="131"/>
        <v>56</v>
      </c>
      <c r="AT428" s="133" t="s">
        <v>157</v>
      </c>
      <c r="AU428" s="1416" t="s">
        <v>5092</v>
      </c>
      <c r="AV428" s="134">
        <v>2</v>
      </c>
      <c r="AW428" s="135">
        <v>14</v>
      </c>
      <c r="AX428" s="136">
        <v>38</v>
      </c>
      <c r="AY428" s="189" t="s">
        <v>215</v>
      </c>
      <c r="AZ428" s="189" t="s">
        <v>215</v>
      </c>
      <c r="BA428" s="205">
        <f>IF(Chestionar!M428="",0,Chestionar!M428)</f>
        <v>0</v>
      </c>
      <c r="BB428" s="158">
        <f>IF(Chestionar!N428="",0,Chestionar!N428)</f>
        <v>0</v>
      </c>
      <c r="BC428" s="113"/>
      <c r="BD428" s="113"/>
      <c r="BE428" s="113"/>
      <c r="BF428" s="113"/>
      <c r="BG428" s="113"/>
      <c r="BH428" s="113"/>
      <c r="BI428" s="113"/>
      <c r="BJ428" s="113"/>
      <c r="BK428" s="113"/>
      <c r="BL428" s="113"/>
      <c r="BM428" s="113"/>
      <c r="BN428" s="113"/>
      <c r="BO428" s="113"/>
      <c r="BP428" s="113"/>
      <c r="BQ428" s="113"/>
      <c r="BR428" s="113" t="s">
        <v>215</v>
      </c>
    </row>
    <row r="429" spans="1:70" x14ac:dyDescent="0.25">
      <c r="A429" s="1715">
        <f t="shared" si="132"/>
        <v>0</v>
      </c>
      <c r="B429" s="1715">
        <f t="shared" si="129"/>
        <v>10056004</v>
      </c>
      <c r="C429" s="1049">
        <v>56</v>
      </c>
      <c r="D429" s="1797" t="s">
        <v>447</v>
      </c>
      <c r="E429" s="1049">
        <v>4</v>
      </c>
      <c r="F429" s="1057" t="s">
        <v>4309</v>
      </c>
      <c r="G429" s="1049"/>
      <c r="H429" s="1058" t="s">
        <v>346</v>
      </c>
      <c r="I429" s="1059" t="s">
        <v>4525</v>
      </c>
      <c r="J429" s="1058"/>
      <c r="K429" s="1059" t="s">
        <v>4669</v>
      </c>
      <c r="L429" s="979">
        <f t="shared" si="141"/>
        <v>0</v>
      </c>
      <c r="M429" s="979">
        <f t="shared" si="142"/>
        <v>0</v>
      </c>
      <c r="N429" s="1724">
        <f t="shared" si="143"/>
        <v>0</v>
      </c>
      <c r="O429" s="1069">
        <f t="shared" si="144"/>
        <v>0</v>
      </c>
      <c r="P429" s="979">
        <f t="shared" si="145"/>
        <v>0</v>
      </c>
      <c r="Q429" s="979"/>
      <c r="R429" s="979"/>
      <c r="S429" s="979"/>
      <c r="T429" s="979"/>
      <c r="U429" s="979"/>
      <c r="V429" s="979"/>
      <c r="W429" s="979"/>
      <c r="X429" s="979"/>
      <c r="Y429" s="1060"/>
      <c r="Z429" s="1060" t="str">
        <f t="shared" si="146"/>
        <v>Cap.2 Pct.7: Daca cifra de afaceri totala (Col.1) &gt; 0, atunci si numarul mediu de persoane ocupate (Col.12) &gt; 0, pentru toate randurile</v>
      </c>
      <c r="AA429" s="2205">
        <f t="shared" si="130"/>
        <v>1</v>
      </c>
      <c r="AB429" s="3036">
        <f t="shared" si="131"/>
        <v>56</v>
      </c>
      <c r="AT429" s="133" t="s">
        <v>158</v>
      </c>
      <c r="AU429" s="1416" t="s">
        <v>5092</v>
      </c>
      <c r="AV429" s="134">
        <v>2</v>
      </c>
      <c r="AW429" s="135">
        <v>14</v>
      </c>
      <c r="AX429" s="136">
        <v>39</v>
      </c>
      <c r="AY429" s="189" t="s">
        <v>215</v>
      </c>
      <c r="AZ429" s="189" t="s">
        <v>215</v>
      </c>
      <c r="BA429" s="205">
        <f>IF(Chestionar!M429="",0,Chestionar!M429)</f>
        <v>0</v>
      </c>
      <c r="BB429" s="158">
        <f>IF(Chestionar!N429="",0,Chestionar!N429)</f>
        <v>0</v>
      </c>
      <c r="BC429" s="113"/>
      <c r="BD429" s="113"/>
      <c r="BE429" s="113"/>
      <c r="BF429" s="113"/>
      <c r="BG429" s="113"/>
      <c r="BH429" s="113"/>
      <c r="BI429" s="113"/>
      <c r="BJ429" s="113"/>
      <c r="BK429" s="113"/>
      <c r="BL429" s="113"/>
      <c r="BM429" s="113"/>
      <c r="BN429" s="113"/>
      <c r="BO429" s="113"/>
      <c r="BP429" s="113"/>
      <c r="BQ429" s="113"/>
      <c r="BR429" s="113" t="s">
        <v>215</v>
      </c>
    </row>
    <row r="430" spans="1:70" x14ac:dyDescent="0.25">
      <c r="A430" s="1715">
        <f t="shared" si="132"/>
        <v>0</v>
      </c>
      <c r="B430" s="1715">
        <f t="shared" si="129"/>
        <v>10056005</v>
      </c>
      <c r="C430" s="1049">
        <v>56</v>
      </c>
      <c r="D430" s="1797" t="s">
        <v>447</v>
      </c>
      <c r="E430" s="1049">
        <v>5</v>
      </c>
      <c r="F430" s="1057" t="s">
        <v>4309</v>
      </c>
      <c r="G430" s="1049"/>
      <c r="H430" s="1058" t="s">
        <v>346</v>
      </c>
      <c r="I430" s="1059" t="s">
        <v>4527</v>
      </c>
      <c r="J430" s="1058"/>
      <c r="K430" s="1059" t="s">
        <v>4670</v>
      </c>
      <c r="L430" s="979">
        <f t="shared" si="141"/>
        <v>0</v>
      </c>
      <c r="M430" s="979">
        <f t="shared" si="142"/>
        <v>0</v>
      </c>
      <c r="N430" s="1724">
        <f t="shared" si="143"/>
        <v>0</v>
      </c>
      <c r="O430" s="1069">
        <f t="shared" si="144"/>
        <v>0</v>
      </c>
      <c r="P430" s="979">
        <f t="shared" si="145"/>
        <v>0</v>
      </c>
      <c r="Q430" s="979"/>
      <c r="R430" s="979"/>
      <c r="S430" s="979"/>
      <c r="T430" s="979"/>
      <c r="U430" s="979"/>
      <c r="V430" s="979"/>
      <c r="W430" s="979"/>
      <c r="X430" s="979"/>
      <c r="Y430" s="1060"/>
      <c r="Z430" s="1060" t="str">
        <f t="shared" si="146"/>
        <v>Cap.2 Pct.7: Daca cifra de afaceri totala (Col.1) &gt; 0, atunci si numarul mediu de persoane ocupate (Col.12) &gt; 0, pentru toate randurile</v>
      </c>
      <c r="AA430" s="2205">
        <f t="shared" si="130"/>
        <v>1</v>
      </c>
      <c r="AB430" s="3036">
        <f t="shared" si="131"/>
        <v>56</v>
      </c>
      <c r="AT430" s="133" t="s">
        <v>259</v>
      </c>
      <c r="AU430" s="1416" t="s">
        <v>5092</v>
      </c>
      <c r="AV430" s="134">
        <v>2</v>
      </c>
      <c r="AW430" s="135">
        <v>14</v>
      </c>
      <c r="AX430" s="136">
        <v>40</v>
      </c>
      <c r="AY430" s="189" t="s">
        <v>215</v>
      </c>
      <c r="AZ430" s="189" t="s">
        <v>215</v>
      </c>
      <c r="BA430" s="205">
        <f>IF(Chestionar!M430="",0,Chestionar!M430)</f>
        <v>0</v>
      </c>
      <c r="BB430" s="158">
        <f>IF(Chestionar!N430="",0,Chestionar!N430)</f>
        <v>0</v>
      </c>
      <c r="BC430" s="113"/>
      <c r="BD430" s="113"/>
      <c r="BE430" s="113"/>
      <c r="BF430" s="113"/>
      <c r="BG430" s="113"/>
      <c r="BH430" s="113"/>
      <c r="BI430" s="113"/>
      <c r="BJ430" s="113"/>
      <c r="BK430" s="113"/>
      <c r="BL430" s="113"/>
      <c r="BM430" s="113"/>
      <c r="BN430" s="113"/>
      <c r="BO430" s="113"/>
      <c r="BP430" s="113"/>
      <c r="BQ430" s="113"/>
      <c r="BR430" s="113" t="s">
        <v>215</v>
      </c>
    </row>
    <row r="431" spans="1:70" x14ac:dyDescent="0.25">
      <c r="A431" s="1715">
        <f t="shared" si="132"/>
        <v>0</v>
      </c>
      <c r="B431" s="1715">
        <f t="shared" si="129"/>
        <v>10056006</v>
      </c>
      <c r="C431" s="1049">
        <v>56</v>
      </c>
      <c r="D431" s="1797" t="s">
        <v>447</v>
      </c>
      <c r="E431" s="1049">
        <v>6</v>
      </c>
      <c r="F431" s="1057" t="s">
        <v>4309</v>
      </c>
      <c r="G431" s="1049"/>
      <c r="H431" s="1058" t="s">
        <v>346</v>
      </c>
      <c r="I431" s="1059" t="s">
        <v>4529</v>
      </c>
      <c r="J431" s="1058"/>
      <c r="K431" s="1059" t="s">
        <v>4671</v>
      </c>
      <c r="L431" s="979">
        <f t="shared" si="141"/>
        <v>0</v>
      </c>
      <c r="M431" s="979">
        <f t="shared" si="142"/>
        <v>0</v>
      </c>
      <c r="N431" s="1724">
        <f t="shared" si="143"/>
        <v>0</v>
      </c>
      <c r="O431" s="1069">
        <f t="shared" si="144"/>
        <v>0</v>
      </c>
      <c r="P431" s="979">
        <f t="shared" si="145"/>
        <v>0</v>
      </c>
      <c r="Q431" s="979"/>
      <c r="R431" s="979"/>
      <c r="S431" s="979"/>
      <c r="T431" s="979"/>
      <c r="U431" s="979"/>
      <c r="V431" s="979"/>
      <c r="W431" s="979"/>
      <c r="X431" s="979"/>
      <c r="Y431" s="1060"/>
      <c r="Z431" s="1060" t="str">
        <f t="shared" si="146"/>
        <v>Cap.2 Pct.7: Daca cifra de afaceri totala (Col.1) &gt; 0, atunci si numarul mediu de persoane ocupate (Col.12) &gt; 0, pentru toate randurile</v>
      </c>
      <c r="AA431" s="2205">
        <f t="shared" si="130"/>
        <v>1</v>
      </c>
      <c r="AB431" s="3036">
        <f t="shared" si="131"/>
        <v>56</v>
      </c>
      <c r="AT431" s="133" t="s">
        <v>260</v>
      </c>
      <c r="AU431" s="1416" t="s">
        <v>5092</v>
      </c>
      <c r="AV431" s="134">
        <v>2</v>
      </c>
      <c r="AW431" s="135">
        <v>14</v>
      </c>
      <c r="AX431" s="136">
        <v>41</v>
      </c>
      <c r="AY431" s="189" t="s">
        <v>215</v>
      </c>
      <c r="AZ431" s="189" t="s">
        <v>215</v>
      </c>
      <c r="BA431" s="205">
        <f>IF(Chestionar!M431="",0,Chestionar!M431)</f>
        <v>0</v>
      </c>
      <c r="BB431" s="158">
        <f>IF(Chestionar!N431="",0,Chestionar!N431)</f>
        <v>0</v>
      </c>
      <c r="BC431" s="113"/>
      <c r="BD431" s="113"/>
      <c r="BE431" s="113"/>
      <c r="BF431" s="113"/>
      <c r="BG431" s="113"/>
      <c r="BH431" s="113"/>
      <c r="BI431" s="113"/>
      <c r="BJ431" s="113"/>
      <c r="BK431" s="113"/>
      <c r="BL431" s="113"/>
      <c r="BM431" s="113"/>
      <c r="BN431" s="113"/>
      <c r="BO431" s="113"/>
      <c r="BP431" s="113"/>
      <c r="BQ431" s="113"/>
      <c r="BR431" s="113" t="s">
        <v>215</v>
      </c>
    </row>
    <row r="432" spans="1:70" x14ac:dyDescent="0.25">
      <c r="A432" s="1715">
        <f t="shared" si="132"/>
        <v>0</v>
      </c>
      <c r="B432" s="1715">
        <f t="shared" si="129"/>
        <v>10056007</v>
      </c>
      <c r="C432" s="1049">
        <v>56</v>
      </c>
      <c r="D432" s="1797" t="s">
        <v>447</v>
      </c>
      <c r="E432" s="1049">
        <v>7</v>
      </c>
      <c r="F432" s="1057" t="s">
        <v>4309</v>
      </c>
      <c r="G432" s="1049"/>
      <c r="H432" s="1058" t="s">
        <v>346</v>
      </c>
      <c r="I432" s="1059" t="s">
        <v>4531</v>
      </c>
      <c r="J432" s="1058"/>
      <c r="K432" s="1059" t="s">
        <v>4672</v>
      </c>
      <c r="L432" s="979">
        <f t="shared" si="141"/>
        <v>0</v>
      </c>
      <c r="M432" s="979">
        <f t="shared" si="142"/>
        <v>0</v>
      </c>
      <c r="N432" s="1724">
        <f t="shared" si="143"/>
        <v>0</v>
      </c>
      <c r="O432" s="1069">
        <f t="shared" si="144"/>
        <v>0</v>
      </c>
      <c r="P432" s="979">
        <f t="shared" si="145"/>
        <v>0</v>
      </c>
      <c r="Q432" s="979"/>
      <c r="R432" s="979"/>
      <c r="S432" s="979"/>
      <c r="T432" s="979"/>
      <c r="U432" s="979"/>
      <c r="V432" s="979"/>
      <c r="W432" s="979"/>
      <c r="X432" s="979"/>
      <c r="Y432" s="1060"/>
      <c r="Z432" s="1060" t="str">
        <f t="shared" si="146"/>
        <v>Cap.2 Pct.7: Daca cifra de afaceri totala (Col.1) &gt; 0, atunci si numarul mediu de persoane ocupate (Col.12) &gt; 0, pentru toate randurile</v>
      </c>
      <c r="AA432" s="2205">
        <f t="shared" si="130"/>
        <v>1</v>
      </c>
      <c r="AB432" s="3036">
        <f t="shared" si="131"/>
        <v>56</v>
      </c>
      <c r="AT432" s="133" t="s">
        <v>261</v>
      </c>
      <c r="AU432" s="1416" t="s">
        <v>5092</v>
      </c>
      <c r="AV432" s="134">
        <v>2</v>
      </c>
      <c r="AW432" s="135">
        <v>14</v>
      </c>
      <c r="AX432" s="136">
        <v>42</v>
      </c>
      <c r="AY432" s="189" t="s">
        <v>215</v>
      </c>
      <c r="AZ432" s="189" t="s">
        <v>215</v>
      </c>
      <c r="BA432" s="205">
        <f>IF(Chestionar!M432="",0,Chestionar!M432)</f>
        <v>0</v>
      </c>
      <c r="BB432" s="158">
        <f>IF(Chestionar!N432="",0,Chestionar!N432)</f>
        <v>0</v>
      </c>
      <c r="BC432" s="113"/>
      <c r="BD432" s="113"/>
      <c r="BE432" s="113"/>
      <c r="BF432" s="113"/>
      <c r="BG432" s="113"/>
      <c r="BH432" s="113"/>
      <c r="BI432" s="113"/>
      <c r="BJ432" s="113"/>
      <c r="BK432" s="113"/>
      <c r="BL432" s="113"/>
      <c r="BM432" s="113"/>
      <c r="BN432" s="113"/>
      <c r="BO432" s="113"/>
      <c r="BP432" s="113"/>
      <c r="BQ432" s="113"/>
      <c r="BR432" s="113" t="s">
        <v>215</v>
      </c>
    </row>
    <row r="433" spans="1:70" x14ac:dyDescent="0.25">
      <c r="A433" s="1715">
        <f t="shared" si="132"/>
        <v>0</v>
      </c>
      <c r="B433" s="1715">
        <f t="shared" si="129"/>
        <v>10056008</v>
      </c>
      <c r="C433" s="1049">
        <v>56</v>
      </c>
      <c r="D433" s="1797" t="s">
        <v>447</v>
      </c>
      <c r="E433" s="1049">
        <v>8</v>
      </c>
      <c r="F433" s="1057" t="s">
        <v>4309</v>
      </c>
      <c r="G433" s="1049"/>
      <c r="H433" s="1058" t="s">
        <v>346</v>
      </c>
      <c r="I433" s="1059" t="s">
        <v>4533</v>
      </c>
      <c r="J433" s="1058"/>
      <c r="K433" s="1059" t="s">
        <v>4673</v>
      </c>
      <c r="L433" s="979">
        <f t="shared" si="141"/>
        <v>0</v>
      </c>
      <c r="M433" s="979">
        <f t="shared" si="142"/>
        <v>0</v>
      </c>
      <c r="N433" s="1724">
        <f t="shared" si="143"/>
        <v>0</v>
      </c>
      <c r="O433" s="1069">
        <f t="shared" si="144"/>
        <v>0</v>
      </c>
      <c r="P433" s="979">
        <f t="shared" si="145"/>
        <v>0</v>
      </c>
      <c r="Q433" s="979"/>
      <c r="R433" s="979"/>
      <c r="S433" s="979"/>
      <c r="T433" s="979"/>
      <c r="U433" s="979"/>
      <c r="V433" s="979"/>
      <c r="W433" s="979"/>
      <c r="X433" s="979"/>
      <c r="Y433" s="1060"/>
      <c r="Z433" s="1060" t="str">
        <f t="shared" si="146"/>
        <v>Cap.2 Pct.7: Daca cifra de afaceri totala (Col.1) &gt; 0, atunci si numarul mediu de persoane ocupate (Col.12) &gt; 0, pentru toate randurile</v>
      </c>
      <c r="AA433" s="2205">
        <f t="shared" si="130"/>
        <v>1</v>
      </c>
      <c r="AB433" s="3036">
        <f t="shared" si="131"/>
        <v>56</v>
      </c>
      <c r="AT433" s="133" t="s">
        <v>162</v>
      </c>
      <c r="AU433" s="1416" t="s">
        <v>5092</v>
      </c>
      <c r="AV433" s="134">
        <v>2</v>
      </c>
      <c r="AW433" s="135">
        <v>14</v>
      </c>
      <c r="AX433" s="136">
        <v>43</v>
      </c>
      <c r="AY433" s="189" t="s">
        <v>215</v>
      </c>
      <c r="AZ433" s="189" t="s">
        <v>215</v>
      </c>
      <c r="BA433" s="205">
        <f>IF(Chestionar!M433="",0,Chestionar!M433)</f>
        <v>0</v>
      </c>
      <c r="BB433" s="158">
        <f>IF(Chestionar!N433="",0,Chestionar!N433)</f>
        <v>0</v>
      </c>
      <c r="BC433" s="113"/>
      <c r="BD433" s="113"/>
      <c r="BE433" s="113"/>
      <c r="BF433" s="113"/>
      <c r="BG433" s="113"/>
      <c r="BH433" s="113"/>
      <c r="BI433" s="113"/>
      <c r="BJ433" s="113"/>
      <c r="BK433" s="113"/>
      <c r="BL433" s="113"/>
      <c r="BM433" s="113"/>
      <c r="BN433" s="113"/>
      <c r="BO433" s="113"/>
      <c r="BP433" s="113"/>
      <c r="BQ433" s="113"/>
      <c r="BR433" s="113" t="s">
        <v>215</v>
      </c>
    </row>
    <row r="434" spans="1:70" x14ac:dyDescent="0.25">
      <c r="A434" s="1715">
        <f t="shared" si="132"/>
        <v>0</v>
      </c>
      <c r="B434" s="1715">
        <f t="shared" si="129"/>
        <v>10056009</v>
      </c>
      <c r="C434" s="1049">
        <v>56</v>
      </c>
      <c r="D434" s="1797" t="s">
        <v>447</v>
      </c>
      <c r="E434" s="1049">
        <v>9</v>
      </c>
      <c r="F434" s="1057" t="s">
        <v>4309</v>
      </c>
      <c r="G434" s="1049"/>
      <c r="H434" s="1058" t="s">
        <v>346</v>
      </c>
      <c r="I434" s="1059" t="s">
        <v>4535</v>
      </c>
      <c r="J434" s="1058"/>
      <c r="K434" s="1059" t="s">
        <v>4674</v>
      </c>
      <c r="L434" s="979">
        <f t="shared" si="141"/>
        <v>0</v>
      </c>
      <c r="M434" s="979">
        <f t="shared" si="142"/>
        <v>0</v>
      </c>
      <c r="N434" s="1724">
        <f t="shared" si="143"/>
        <v>0</v>
      </c>
      <c r="O434" s="1069">
        <f t="shared" si="144"/>
        <v>0</v>
      </c>
      <c r="P434" s="979">
        <f t="shared" si="145"/>
        <v>0</v>
      </c>
      <c r="Q434" s="979"/>
      <c r="R434" s="979"/>
      <c r="S434" s="979"/>
      <c r="T434" s="979"/>
      <c r="U434" s="979"/>
      <c r="V434" s="979"/>
      <c r="W434" s="979"/>
      <c r="X434" s="979"/>
      <c r="Y434" s="1060"/>
      <c r="Z434" s="1060" t="str">
        <f t="shared" si="146"/>
        <v>Cap.2 Pct.7: Daca cifra de afaceri totala (Col.1) &gt; 0, atunci si numarul mediu de persoane ocupate (Col.12) &gt; 0, pentru toate randurile</v>
      </c>
      <c r="AA434" s="2205">
        <f t="shared" si="130"/>
        <v>1</v>
      </c>
      <c r="AB434" s="3036">
        <f t="shared" si="131"/>
        <v>56</v>
      </c>
      <c r="AT434" s="133" t="s">
        <v>164</v>
      </c>
      <c r="AU434" s="1416" t="s">
        <v>5092</v>
      </c>
      <c r="AV434" s="134">
        <v>2</v>
      </c>
      <c r="AW434" s="135">
        <v>14</v>
      </c>
      <c r="AX434" s="136">
        <v>44</v>
      </c>
      <c r="AY434" s="189" t="s">
        <v>215</v>
      </c>
      <c r="AZ434" s="189" t="s">
        <v>215</v>
      </c>
      <c r="BA434" s="205">
        <f>IF(Chestionar!M434="",0,Chestionar!M434)</f>
        <v>0</v>
      </c>
      <c r="BB434" s="158">
        <f>IF(Chestionar!N434="",0,Chestionar!N434)</f>
        <v>0</v>
      </c>
      <c r="BR434" s="120" t="s">
        <v>215</v>
      </c>
    </row>
    <row r="435" spans="1:70" x14ac:dyDescent="0.25">
      <c r="A435" s="1715">
        <f t="shared" si="132"/>
        <v>0</v>
      </c>
      <c r="B435" s="1715">
        <f t="shared" si="129"/>
        <v>10056010</v>
      </c>
      <c r="C435" s="1049">
        <v>56</v>
      </c>
      <c r="D435" s="1797" t="s">
        <v>447</v>
      </c>
      <c r="E435" s="1049">
        <v>10</v>
      </c>
      <c r="F435" s="1057" t="s">
        <v>4309</v>
      </c>
      <c r="G435" s="1049"/>
      <c r="H435" s="1058" t="s">
        <v>346</v>
      </c>
      <c r="I435" s="1059" t="s">
        <v>4537</v>
      </c>
      <c r="J435" s="1058"/>
      <c r="K435" s="1059" t="s">
        <v>4675</v>
      </c>
      <c r="L435" s="979">
        <f t="shared" si="141"/>
        <v>0</v>
      </c>
      <c r="M435" s="979">
        <f t="shared" si="142"/>
        <v>0</v>
      </c>
      <c r="N435" s="1724">
        <f t="shared" si="143"/>
        <v>0</v>
      </c>
      <c r="O435" s="1069">
        <f t="shared" si="144"/>
        <v>0</v>
      </c>
      <c r="P435" s="979">
        <f t="shared" si="145"/>
        <v>0</v>
      </c>
      <c r="Q435" s="979"/>
      <c r="R435" s="979"/>
      <c r="S435" s="979"/>
      <c r="T435" s="979"/>
      <c r="U435" s="979"/>
      <c r="V435" s="979"/>
      <c r="W435" s="979"/>
      <c r="X435" s="979"/>
      <c r="Y435" s="1060"/>
      <c r="Z435" s="1060" t="str">
        <f t="shared" si="146"/>
        <v>Cap.2 Pct.7: Daca cifra de afaceri totala (Col.1) &gt; 0, atunci si numarul mediu de persoane ocupate (Col.12) &gt; 0, pentru toate randurile</v>
      </c>
      <c r="AA435" s="2205">
        <f t="shared" si="130"/>
        <v>1</v>
      </c>
      <c r="AB435" s="3036">
        <f t="shared" si="131"/>
        <v>56</v>
      </c>
      <c r="AT435" s="133" t="s">
        <v>262</v>
      </c>
      <c r="AU435" s="1416" t="s">
        <v>5092</v>
      </c>
      <c r="AV435" s="134">
        <v>2</v>
      </c>
      <c r="AW435" s="135">
        <v>14</v>
      </c>
      <c r="AX435" s="136">
        <v>45</v>
      </c>
      <c r="AY435" s="189" t="s">
        <v>215</v>
      </c>
      <c r="AZ435" s="189" t="s">
        <v>215</v>
      </c>
      <c r="BA435" s="205">
        <f>IF(Chestionar!M435="",0,Chestionar!M435)</f>
        <v>0</v>
      </c>
      <c r="BB435" s="158">
        <f>IF(Chestionar!N435="",0,Chestionar!N435)</f>
        <v>0</v>
      </c>
      <c r="BR435" s="120" t="s">
        <v>215</v>
      </c>
    </row>
    <row r="436" spans="1:70" ht="15.75" thickBot="1" x14ac:dyDescent="0.3">
      <c r="A436" s="1715">
        <f t="shared" si="132"/>
        <v>0</v>
      </c>
      <c r="B436" s="1715">
        <f t="shared" si="129"/>
        <v>10056011</v>
      </c>
      <c r="C436" s="1049">
        <v>56</v>
      </c>
      <c r="D436" s="1797" t="s">
        <v>447</v>
      </c>
      <c r="E436" s="1049">
        <v>11</v>
      </c>
      <c r="F436" s="1057" t="s">
        <v>4309</v>
      </c>
      <c r="G436" s="1049"/>
      <c r="H436" s="1058" t="s">
        <v>346</v>
      </c>
      <c r="I436" s="1059" t="s">
        <v>4539</v>
      </c>
      <c r="J436" s="1058"/>
      <c r="K436" s="1059" t="s">
        <v>4676</v>
      </c>
      <c r="L436" s="979">
        <f t="shared" si="141"/>
        <v>0</v>
      </c>
      <c r="M436" s="979">
        <f t="shared" si="142"/>
        <v>0</v>
      </c>
      <c r="N436" s="1724">
        <f t="shared" si="143"/>
        <v>0</v>
      </c>
      <c r="O436" s="1069">
        <f t="shared" si="144"/>
        <v>0</v>
      </c>
      <c r="P436" s="979">
        <f t="shared" si="145"/>
        <v>0</v>
      </c>
      <c r="Q436" s="979"/>
      <c r="R436" s="979"/>
      <c r="S436" s="979"/>
      <c r="T436" s="979"/>
      <c r="U436" s="979"/>
      <c r="V436" s="979"/>
      <c r="W436" s="979"/>
      <c r="X436" s="979"/>
      <c r="Y436" s="1060"/>
      <c r="Z436" s="1060" t="str">
        <f t="shared" si="146"/>
        <v>Cap.2 Pct.7: Daca cifra de afaceri totala (Col.1) &gt; 0, atunci si numarul mediu de persoane ocupate (Col.12) &gt; 0, pentru toate randurile</v>
      </c>
      <c r="AA436" s="2205">
        <f t="shared" si="130"/>
        <v>1</v>
      </c>
      <c r="AB436" s="3036">
        <f t="shared" si="131"/>
        <v>56</v>
      </c>
      <c r="AT436" s="150" t="s">
        <v>263</v>
      </c>
      <c r="AU436" s="1412" t="s">
        <v>5092</v>
      </c>
      <c r="AV436" s="151">
        <v>2</v>
      </c>
      <c r="AW436" s="108">
        <v>14</v>
      </c>
      <c r="AX436" s="109">
        <v>46</v>
      </c>
      <c r="AY436" s="181" t="s">
        <v>215</v>
      </c>
      <c r="AZ436" s="181" t="s">
        <v>215</v>
      </c>
      <c r="BA436" s="182">
        <f>IF(Chestionar!M436="",0,Chestionar!M436)</f>
        <v>0</v>
      </c>
      <c r="BB436" s="183">
        <f>IF(Chestionar!N436="",0,Chestionar!N436)</f>
        <v>0</v>
      </c>
      <c r="BR436" s="120" t="s">
        <v>215</v>
      </c>
    </row>
    <row r="437" spans="1:70" ht="19.5" thickTop="1" x14ac:dyDescent="0.25">
      <c r="A437" s="1715">
        <f t="shared" si="132"/>
        <v>0</v>
      </c>
      <c r="B437" s="1715">
        <f t="shared" si="129"/>
        <v>10056012</v>
      </c>
      <c r="C437" s="1049">
        <v>56</v>
      </c>
      <c r="D437" s="1797" t="s">
        <v>447</v>
      </c>
      <c r="E437" s="1049">
        <v>12</v>
      </c>
      <c r="F437" s="1057" t="s">
        <v>4309</v>
      </c>
      <c r="G437" s="1049"/>
      <c r="H437" s="1058" t="s">
        <v>346</v>
      </c>
      <c r="I437" s="1059" t="s">
        <v>4541</v>
      </c>
      <c r="J437" s="1058"/>
      <c r="K437" s="1059" t="s">
        <v>4677</v>
      </c>
      <c r="L437" s="979">
        <f t="shared" si="141"/>
        <v>0</v>
      </c>
      <c r="M437" s="979">
        <f t="shared" si="142"/>
        <v>0</v>
      </c>
      <c r="N437" s="1724">
        <f t="shared" si="143"/>
        <v>0</v>
      </c>
      <c r="O437" s="1069">
        <f t="shared" si="144"/>
        <v>0</v>
      </c>
      <c r="P437" s="979">
        <f t="shared" si="145"/>
        <v>0</v>
      </c>
      <c r="Q437" s="979"/>
      <c r="R437" s="979"/>
      <c r="S437" s="979"/>
      <c r="T437" s="979"/>
      <c r="U437" s="979"/>
      <c r="V437" s="979"/>
      <c r="W437" s="979"/>
      <c r="X437" s="979"/>
      <c r="Y437" s="1060"/>
      <c r="Z437" s="1060" t="str">
        <f t="shared" si="146"/>
        <v>Cap.2 Pct.7: Daca cifra de afaceri totala (Col.1) &gt; 0, atunci si numarul mediu de persoane ocupate (Col.12) &gt; 0, pentru toate randurile</v>
      </c>
      <c r="AA437" s="2205">
        <f t="shared" si="130"/>
        <v>1</v>
      </c>
      <c r="AB437" s="3036">
        <f t="shared" si="131"/>
        <v>56</v>
      </c>
      <c r="AT437" s="230" t="s">
        <v>264</v>
      </c>
      <c r="AU437" s="1426" t="s">
        <v>5262</v>
      </c>
      <c r="AV437" s="231">
        <v>2</v>
      </c>
      <c r="AW437" s="231">
        <v>151</v>
      </c>
      <c r="AX437" s="231">
        <v>0</v>
      </c>
      <c r="AY437" s="232"/>
      <c r="AZ437" s="232"/>
      <c r="BA437" s="233" t="s">
        <v>44</v>
      </c>
      <c r="BR437" s="120" t="s">
        <v>215</v>
      </c>
    </row>
    <row r="438" spans="1:70" ht="15.75" thickBot="1" x14ac:dyDescent="0.3">
      <c r="A438" s="1715">
        <f t="shared" si="132"/>
        <v>0</v>
      </c>
      <c r="B438" s="1715">
        <f t="shared" si="129"/>
        <v>10056013</v>
      </c>
      <c r="C438" s="1049">
        <v>56</v>
      </c>
      <c r="D438" s="1797" t="s">
        <v>447</v>
      </c>
      <c r="E438" s="1049">
        <v>13</v>
      </c>
      <c r="F438" s="1057" t="s">
        <v>4309</v>
      </c>
      <c r="G438" s="1049"/>
      <c r="H438" s="1058" t="s">
        <v>346</v>
      </c>
      <c r="I438" s="1059" t="s">
        <v>4543</v>
      </c>
      <c r="J438" s="1058"/>
      <c r="K438" s="1059" t="s">
        <v>4678</v>
      </c>
      <c r="L438" s="979">
        <f t="shared" si="141"/>
        <v>0</v>
      </c>
      <c r="M438" s="979">
        <f t="shared" si="142"/>
        <v>0</v>
      </c>
      <c r="N438" s="1724">
        <f t="shared" si="143"/>
        <v>0</v>
      </c>
      <c r="O438" s="1069">
        <f t="shared" si="144"/>
        <v>0</v>
      </c>
      <c r="P438" s="979">
        <f t="shared" si="145"/>
        <v>0</v>
      </c>
      <c r="Q438" s="979"/>
      <c r="R438" s="979"/>
      <c r="S438" s="979"/>
      <c r="T438" s="979"/>
      <c r="U438" s="979"/>
      <c r="V438" s="979"/>
      <c r="W438" s="979"/>
      <c r="X438" s="979"/>
      <c r="Y438" s="1060"/>
      <c r="Z438" s="1060" t="str">
        <f t="shared" si="146"/>
        <v>Cap.2 Pct.7: Daca cifra de afaceri totala (Col.1) &gt; 0, atunci si numarul mediu de persoane ocupate (Col.12) &gt; 0, pentru toate randurile</v>
      </c>
      <c r="AA438" s="2205">
        <f t="shared" si="130"/>
        <v>1</v>
      </c>
      <c r="AB438" s="3036">
        <f t="shared" si="131"/>
        <v>56</v>
      </c>
      <c r="AT438" s="141" t="s">
        <v>264</v>
      </c>
      <c r="AU438" s="1417" t="s">
        <v>5262</v>
      </c>
      <c r="AV438" s="142">
        <v>2</v>
      </c>
      <c r="AW438" s="143">
        <v>151</v>
      </c>
      <c r="AX438" s="144">
        <v>1</v>
      </c>
      <c r="AY438" s="145"/>
      <c r="AZ438" s="145"/>
      <c r="BA438" s="240">
        <f>IF(Chestionar!M438="",0,Chestionar!M438)</f>
        <v>0</v>
      </c>
      <c r="BR438" s="120" t="s">
        <v>215</v>
      </c>
    </row>
    <row r="439" spans="1:70" ht="30.75" thickTop="1" x14ac:dyDescent="0.25">
      <c r="A439" s="1715">
        <f t="shared" si="132"/>
        <v>0</v>
      </c>
      <c r="B439" s="1715">
        <f t="shared" si="129"/>
        <v>10056014</v>
      </c>
      <c r="C439" s="1049">
        <v>56</v>
      </c>
      <c r="D439" s="1797" t="s">
        <v>447</v>
      </c>
      <c r="E439" s="1049">
        <v>14</v>
      </c>
      <c r="F439" s="1057" t="s">
        <v>4309</v>
      </c>
      <c r="G439" s="1049"/>
      <c r="H439" s="1058" t="s">
        <v>346</v>
      </c>
      <c r="I439" s="1059" t="s">
        <v>4545</v>
      </c>
      <c r="J439" s="1058"/>
      <c r="K439" s="1059" t="s">
        <v>4679</v>
      </c>
      <c r="L439" s="979">
        <f t="shared" si="141"/>
        <v>0</v>
      </c>
      <c r="M439" s="979">
        <f t="shared" si="142"/>
        <v>0</v>
      </c>
      <c r="N439" s="1724">
        <f t="shared" si="143"/>
        <v>0</v>
      </c>
      <c r="O439" s="1069">
        <f t="shared" si="144"/>
        <v>0</v>
      </c>
      <c r="P439" s="979">
        <f t="shared" si="145"/>
        <v>0</v>
      </c>
      <c r="Q439" s="979"/>
      <c r="R439" s="979"/>
      <c r="S439" s="979"/>
      <c r="T439" s="979"/>
      <c r="U439" s="979"/>
      <c r="V439" s="979"/>
      <c r="W439" s="979"/>
      <c r="X439" s="979"/>
      <c r="Y439" s="1060"/>
      <c r="Z439" s="1060" t="str">
        <f t="shared" si="146"/>
        <v>Cap.2 Pct.7: Daca cifra de afaceri totala (Col.1) &gt; 0, atunci si numarul mediu de persoane ocupate (Col.12) &gt; 0, pentru toate randurile</v>
      </c>
      <c r="AA439" s="2205">
        <f t="shared" si="130"/>
        <v>1</v>
      </c>
      <c r="AB439" s="3036">
        <f t="shared" si="131"/>
        <v>56</v>
      </c>
      <c r="AT439" s="219" t="s">
        <v>272</v>
      </c>
      <c r="AU439" s="1418" t="s">
        <v>5262</v>
      </c>
      <c r="AV439" s="148">
        <v>2</v>
      </c>
      <c r="AW439" s="148">
        <v>152</v>
      </c>
      <c r="AX439" s="148">
        <v>0</v>
      </c>
      <c r="AY439" s="241" t="s">
        <v>265</v>
      </c>
      <c r="AZ439" s="241" t="s">
        <v>266</v>
      </c>
      <c r="BA439" s="179" t="s">
        <v>271</v>
      </c>
      <c r="BB439" s="179" t="s">
        <v>267</v>
      </c>
      <c r="BC439" s="179" t="s">
        <v>269</v>
      </c>
      <c r="BD439" s="179" t="s">
        <v>270</v>
      </c>
      <c r="BE439" s="180" t="s">
        <v>268</v>
      </c>
      <c r="BF439" s="118"/>
      <c r="BG439" s="118"/>
      <c r="BH439" s="118"/>
      <c r="BI439" s="118"/>
      <c r="BJ439" s="118"/>
      <c r="BK439" s="118"/>
      <c r="BL439" s="118"/>
      <c r="BM439" s="119"/>
      <c r="BN439" s="119"/>
      <c r="BO439" s="119"/>
      <c r="BP439" s="119"/>
      <c r="BQ439" s="119"/>
      <c r="BR439" s="119" t="s">
        <v>215</v>
      </c>
    </row>
    <row r="440" spans="1:70" ht="15.75" thickBot="1" x14ac:dyDescent="0.3">
      <c r="A440" s="1715">
        <f t="shared" si="132"/>
        <v>0</v>
      </c>
      <c r="B440" s="1715">
        <f t="shared" si="129"/>
        <v>10056015</v>
      </c>
      <c r="C440" s="1049">
        <v>56</v>
      </c>
      <c r="D440" s="1797" t="s">
        <v>447</v>
      </c>
      <c r="E440" s="1049">
        <v>15</v>
      </c>
      <c r="F440" s="1057" t="s">
        <v>4309</v>
      </c>
      <c r="G440" s="1049"/>
      <c r="H440" s="1058" t="s">
        <v>346</v>
      </c>
      <c r="I440" s="1059" t="s">
        <v>4547</v>
      </c>
      <c r="J440" s="1058"/>
      <c r="K440" s="1059" t="s">
        <v>4680</v>
      </c>
      <c r="L440" s="979">
        <f t="shared" si="141"/>
        <v>0</v>
      </c>
      <c r="M440" s="979">
        <f t="shared" si="142"/>
        <v>0</v>
      </c>
      <c r="N440" s="1724">
        <f t="shared" si="143"/>
        <v>0</v>
      </c>
      <c r="O440" s="1069">
        <f t="shared" si="144"/>
        <v>0</v>
      </c>
      <c r="P440" s="979">
        <f t="shared" si="145"/>
        <v>0</v>
      </c>
      <c r="Q440" s="979"/>
      <c r="R440" s="979"/>
      <c r="S440" s="979"/>
      <c r="T440" s="979"/>
      <c r="U440" s="979"/>
      <c r="V440" s="979"/>
      <c r="W440" s="979"/>
      <c r="X440" s="979"/>
      <c r="Y440" s="1060"/>
      <c r="Z440" s="1060" t="str">
        <f t="shared" si="146"/>
        <v>Cap.2 Pct.7: Daca cifra de afaceri totala (Col.1) &gt; 0, atunci si numarul mediu de persoane ocupate (Col.12) &gt; 0, pentru toate randurile</v>
      </c>
      <c r="AA440" s="2205">
        <f t="shared" si="130"/>
        <v>1</v>
      </c>
      <c r="AB440" s="3036">
        <f t="shared" si="131"/>
        <v>56</v>
      </c>
      <c r="AT440" s="154" t="s">
        <v>121</v>
      </c>
      <c r="AU440" s="1419" t="s">
        <v>5262</v>
      </c>
      <c r="AV440" s="155">
        <v>2</v>
      </c>
      <c r="AW440" s="155">
        <v>152</v>
      </c>
      <c r="AX440" s="155">
        <v>1</v>
      </c>
      <c r="AY440" s="242">
        <f>IF(Chestionar!K440="",0,Chestionar!K440)</f>
        <v>0</v>
      </c>
      <c r="AZ440" s="242">
        <f>IF(Chestionar!L440="",0,Chestionar!L440)</f>
        <v>0</v>
      </c>
      <c r="BA440" s="243">
        <f>IF(Chestionar!M440="",0,Chestionar!M440)</f>
        <v>0</v>
      </c>
      <c r="BB440" s="221">
        <f>IF(Chestionar!N440="",0,Chestionar!N440)</f>
        <v>0</v>
      </c>
      <c r="BC440" s="221">
        <f>IF(Chestionar!O440="",0,Chestionar!O440)</f>
        <v>0</v>
      </c>
      <c r="BD440" s="221">
        <f>IF(Chestionar!P440="",0,Chestionar!P440)</f>
        <v>0</v>
      </c>
      <c r="BE440" s="222">
        <f>IF(Chestionar!Q440="",0,Chestionar!Q440)</f>
        <v>0</v>
      </c>
      <c r="BR440" s="120" t="s">
        <v>215</v>
      </c>
    </row>
    <row r="441" spans="1:70" ht="15.75" thickTop="1" x14ac:dyDescent="0.25">
      <c r="A441" s="1715">
        <f t="shared" si="132"/>
        <v>0</v>
      </c>
      <c r="B441" s="1715">
        <f t="shared" si="129"/>
        <v>10056016</v>
      </c>
      <c r="C441" s="1049">
        <v>56</v>
      </c>
      <c r="D441" s="1797" t="s">
        <v>447</v>
      </c>
      <c r="E441" s="1049">
        <v>16</v>
      </c>
      <c r="F441" s="1057" t="s">
        <v>4309</v>
      </c>
      <c r="G441" s="1049"/>
      <c r="H441" s="1058" t="s">
        <v>346</v>
      </c>
      <c r="I441" s="1059" t="s">
        <v>4549</v>
      </c>
      <c r="J441" s="1058"/>
      <c r="K441" s="1059" t="s">
        <v>4681</v>
      </c>
      <c r="L441" s="979">
        <f t="shared" si="141"/>
        <v>0</v>
      </c>
      <c r="M441" s="979">
        <f t="shared" si="142"/>
        <v>0</v>
      </c>
      <c r="N441" s="1724">
        <f t="shared" si="143"/>
        <v>0</v>
      </c>
      <c r="O441" s="1069">
        <f t="shared" si="144"/>
        <v>0</v>
      </c>
      <c r="P441" s="979">
        <f t="shared" si="145"/>
        <v>0</v>
      </c>
      <c r="Q441" s="979"/>
      <c r="R441" s="979"/>
      <c r="S441" s="979"/>
      <c r="T441" s="979"/>
      <c r="U441" s="979"/>
      <c r="V441" s="979"/>
      <c r="W441" s="979"/>
      <c r="X441" s="979"/>
      <c r="Y441" s="1060"/>
      <c r="Z441" s="1060" t="str">
        <f t="shared" si="146"/>
        <v>Cap.2 Pct.7: Daca cifra de afaceri totala (Col.1) &gt; 0, atunci si numarul mediu de persoane ocupate (Col.12) &gt; 0, pentru toate randurile</v>
      </c>
      <c r="AA441" s="2205">
        <f t="shared" si="130"/>
        <v>1</v>
      </c>
      <c r="AB441" s="3036">
        <f t="shared" si="131"/>
        <v>56</v>
      </c>
      <c r="AT441" s="133" t="s">
        <v>273</v>
      </c>
      <c r="AU441" s="1416" t="s">
        <v>5262</v>
      </c>
      <c r="AV441" s="134">
        <v>2</v>
      </c>
      <c r="AW441" s="135">
        <v>152</v>
      </c>
      <c r="AX441" s="136">
        <v>2</v>
      </c>
      <c r="AY441" s="244">
        <f>IF(Chestionar!K441="",0,Chestionar!K441)</f>
        <v>0</v>
      </c>
      <c r="AZ441" s="245">
        <f>IF(Chestionar!L441="",0,Chestionar!L441)</f>
        <v>0</v>
      </c>
      <c r="BA441" s="246">
        <f>IF(Chestionar!M441="",0,Chestionar!M441)</f>
        <v>0</v>
      </c>
      <c r="BB441" s="247">
        <f>IF(Chestionar!N441="",0,Chestionar!N441)</f>
        <v>0</v>
      </c>
      <c r="BC441" s="223">
        <f>IF(Chestionar!O441="",0,Chestionar!O441)</f>
        <v>0</v>
      </c>
      <c r="BD441" s="223">
        <f>IF(Chestionar!P441="",0,Chestionar!P441)</f>
        <v>0</v>
      </c>
      <c r="BE441" s="224">
        <f>IF(Chestionar!Q441="",0,Chestionar!Q441)</f>
        <v>0</v>
      </c>
      <c r="BR441" s="120" t="s">
        <v>215</v>
      </c>
    </row>
    <row r="442" spans="1:70" x14ac:dyDescent="0.25">
      <c r="A442" s="1715">
        <f t="shared" si="132"/>
        <v>0</v>
      </c>
      <c r="B442" s="1715">
        <f t="shared" si="129"/>
        <v>10056017</v>
      </c>
      <c r="C442" s="1049">
        <v>56</v>
      </c>
      <c r="D442" s="1797" t="s">
        <v>447</v>
      </c>
      <c r="E442" s="1049">
        <v>17</v>
      </c>
      <c r="F442" s="1057" t="s">
        <v>4309</v>
      </c>
      <c r="G442" s="1049"/>
      <c r="H442" s="1058" t="s">
        <v>346</v>
      </c>
      <c r="I442" s="1059" t="s">
        <v>4551</v>
      </c>
      <c r="J442" s="1058"/>
      <c r="K442" s="1059" t="s">
        <v>4682</v>
      </c>
      <c r="L442" s="979">
        <f t="shared" si="141"/>
        <v>0</v>
      </c>
      <c r="M442" s="979">
        <f t="shared" si="142"/>
        <v>0</v>
      </c>
      <c r="N442" s="1724">
        <f t="shared" si="143"/>
        <v>0</v>
      </c>
      <c r="O442" s="1069">
        <f t="shared" si="144"/>
        <v>0</v>
      </c>
      <c r="P442" s="979">
        <f t="shared" si="145"/>
        <v>0</v>
      </c>
      <c r="Q442" s="979"/>
      <c r="R442" s="979"/>
      <c r="S442" s="979"/>
      <c r="T442" s="979"/>
      <c r="U442" s="979"/>
      <c r="V442" s="979"/>
      <c r="W442" s="979"/>
      <c r="X442" s="979"/>
      <c r="Y442" s="1060"/>
      <c r="Z442" s="1060" t="str">
        <f t="shared" si="146"/>
        <v>Cap.2 Pct.7: Daca cifra de afaceri totala (Col.1) &gt; 0, atunci si numarul mediu de persoane ocupate (Col.12) &gt; 0, pentru toate randurile</v>
      </c>
      <c r="AA442" s="2205">
        <f t="shared" si="130"/>
        <v>1</v>
      </c>
      <c r="AB442" s="3036">
        <f t="shared" si="131"/>
        <v>56</v>
      </c>
      <c r="AT442" s="133" t="s">
        <v>274</v>
      </c>
      <c r="AU442" s="1416" t="s">
        <v>5262</v>
      </c>
      <c r="AV442" s="134">
        <v>2</v>
      </c>
      <c r="AW442" s="135">
        <v>152</v>
      </c>
      <c r="AX442" s="136">
        <v>3</v>
      </c>
      <c r="AY442" s="244">
        <f>IF(Chestionar!K442="",0,Chestionar!K442)</f>
        <v>0</v>
      </c>
      <c r="AZ442" s="245">
        <f>IF(Chestionar!L442="",0,Chestionar!L442)</f>
        <v>0</v>
      </c>
      <c r="BA442" s="246">
        <f>IF(Chestionar!M442="",0,Chestionar!M442)</f>
        <v>0</v>
      </c>
      <c r="BB442" s="247">
        <f>IF(Chestionar!N442="",0,Chestionar!N442)</f>
        <v>0</v>
      </c>
      <c r="BC442" s="223">
        <f>IF(Chestionar!O442="",0,Chestionar!O442)</f>
        <v>0</v>
      </c>
      <c r="BD442" s="223">
        <f>IF(Chestionar!P442="",0,Chestionar!P442)</f>
        <v>0</v>
      </c>
      <c r="BE442" s="224">
        <f>IF(Chestionar!Q442="",0,Chestionar!Q442)</f>
        <v>0</v>
      </c>
      <c r="BR442" s="120" t="s">
        <v>215</v>
      </c>
    </row>
    <row r="443" spans="1:70" x14ac:dyDescent="0.25">
      <c r="A443" s="1715">
        <f t="shared" si="132"/>
        <v>0</v>
      </c>
      <c r="B443" s="1715">
        <f t="shared" ref="B443:B506" si="147">VALUE("1"&amp;TEXT(C443,"0000")&amp;TEXT(E443,"000"))</f>
        <v>10056018</v>
      </c>
      <c r="C443" s="1049">
        <v>56</v>
      </c>
      <c r="D443" s="1797" t="s">
        <v>447</v>
      </c>
      <c r="E443" s="1049">
        <v>18</v>
      </c>
      <c r="F443" s="1057" t="s">
        <v>4309</v>
      </c>
      <c r="G443" s="1049"/>
      <c r="H443" s="1058" t="s">
        <v>346</v>
      </c>
      <c r="I443" s="1059" t="s">
        <v>4553</v>
      </c>
      <c r="J443" s="1058"/>
      <c r="K443" s="1059" t="s">
        <v>4683</v>
      </c>
      <c r="L443" s="979">
        <f t="shared" si="141"/>
        <v>0</v>
      </c>
      <c r="M443" s="979">
        <f t="shared" si="142"/>
        <v>0</v>
      </c>
      <c r="N443" s="1724">
        <f t="shared" si="143"/>
        <v>0</v>
      </c>
      <c r="O443" s="1069">
        <f t="shared" si="144"/>
        <v>0</v>
      </c>
      <c r="P443" s="979">
        <f t="shared" si="145"/>
        <v>0</v>
      </c>
      <c r="Q443" s="979"/>
      <c r="R443" s="979"/>
      <c r="S443" s="979"/>
      <c r="T443" s="979"/>
      <c r="U443" s="979"/>
      <c r="V443" s="979"/>
      <c r="W443" s="979"/>
      <c r="X443" s="979"/>
      <c r="Y443" s="1060"/>
      <c r="Z443" s="1060" t="str">
        <f t="shared" si="146"/>
        <v>Cap.2 Pct.7: Daca cifra de afaceri totala (Col.1) &gt; 0, atunci si numarul mediu de persoane ocupate (Col.12) &gt; 0, pentru toate randurile</v>
      </c>
      <c r="AA443" s="2205">
        <f t="shared" si="130"/>
        <v>1</v>
      </c>
      <c r="AB443" s="3036">
        <f t="shared" si="131"/>
        <v>56</v>
      </c>
      <c r="AT443" s="133" t="s">
        <v>275</v>
      </c>
      <c r="AU443" s="1416" t="s">
        <v>5262</v>
      </c>
      <c r="AV443" s="134">
        <v>2</v>
      </c>
      <c r="AW443" s="135">
        <v>152</v>
      </c>
      <c r="AX443" s="136">
        <v>4</v>
      </c>
      <c r="AY443" s="244">
        <f>IF(Chestionar!K443="",0,Chestionar!K443)</f>
        <v>0</v>
      </c>
      <c r="AZ443" s="245">
        <f>IF(Chestionar!L443="",0,Chestionar!L443)</f>
        <v>0</v>
      </c>
      <c r="BA443" s="246">
        <f>IF(Chestionar!M443="",0,Chestionar!M443)</f>
        <v>0</v>
      </c>
      <c r="BB443" s="247">
        <f>IF(Chestionar!N443="",0,Chestionar!N443)</f>
        <v>0</v>
      </c>
      <c r="BC443" s="223">
        <f>IF(Chestionar!O443="",0,Chestionar!O443)</f>
        <v>0</v>
      </c>
      <c r="BD443" s="223">
        <f>IF(Chestionar!P443="",0,Chestionar!P443)</f>
        <v>0</v>
      </c>
      <c r="BE443" s="224">
        <f>IF(Chestionar!Q443="",0,Chestionar!Q443)</f>
        <v>0</v>
      </c>
      <c r="BR443" s="120" t="s">
        <v>215</v>
      </c>
    </row>
    <row r="444" spans="1:70" x14ac:dyDescent="0.25">
      <c r="A444" s="1715">
        <f t="shared" si="132"/>
        <v>0</v>
      </c>
      <c r="B444" s="1715">
        <f t="shared" si="147"/>
        <v>10056019</v>
      </c>
      <c r="C444" s="1049">
        <v>56</v>
      </c>
      <c r="D444" s="1797" t="s">
        <v>447</v>
      </c>
      <c r="E444" s="1049">
        <v>19</v>
      </c>
      <c r="F444" s="1057" t="s">
        <v>4309</v>
      </c>
      <c r="G444" s="1049"/>
      <c r="H444" s="1058" t="s">
        <v>346</v>
      </c>
      <c r="I444" s="1059" t="s">
        <v>4555</v>
      </c>
      <c r="J444" s="1058"/>
      <c r="K444" s="1059" t="s">
        <v>4684</v>
      </c>
      <c r="L444" s="979">
        <f t="shared" si="141"/>
        <v>0</v>
      </c>
      <c r="M444" s="979">
        <f t="shared" si="142"/>
        <v>0</v>
      </c>
      <c r="N444" s="1724">
        <f t="shared" si="143"/>
        <v>0</v>
      </c>
      <c r="O444" s="1069">
        <f t="shared" si="144"/>
        <v>0</v>
      </c>
      <c r="P444" s="979">
        <f t="shared" si="145"/>
        <v>0</v>
      </c>
      <c r="Q444" s="979"/>
      <c r="R444" s="979"/>
      <c r="S444" s="979"/>
      <c r="T444" s="979"/>
      <c r="U444" s="979"/>
      <c r="V444" s="979"/>
      <c r="W444" s="979"/>
      <c r="X444" s="979"/>
      <c r="Y444" s="1060"/>
      <c r="Z444" s="1060" t="str">
        <f t="shared" si="146"/>
        <v>Cap.2 Pct.7: Daca cifra de afaceri totala (Col.1) &gt; 0, atunci si numarul mediu de persoane ocupate (Col.12) &gt; 0, pentru toate randurile</v>
      </c>
      <c r="AA444" s="2205">
        <f t="shared" si="130"/>
        <v>1</v>
      </c>
      <c r="AB444" s="3036">
        <f t="shared" si="131"/>
        <v>56</v>
      </c>
      <c r="AT444" s="133" t="s">
        <v>276</v>
      </c>
      <c r="AU444" s="1416" t="s">
        <v>5262</v>
      </c>
      <c r="AV444" s="134">
        <v>2</v>
      </c>
      <c r="AW444" s="135">
        <v>152</v>
      </c>
      <c r="AX444" s="136">
        <v>5</v>
      </c>
      <c r="AY444" s="244">
        <f>IF(Chestionar!K444="",0,Chestionar!K444)</f>
        <v>0</v>
      </c>
      <c r="AZ444" s="245">
        <f>IF(Chestionar!L444="",0,Chestionar!L444)</f>
        <v>0</v>
      </c>
      <c r="BA444" s="246">
        <f>IF(Chestionar!M444="",0,Chestionar!M444)</f>
        <v>0</v>
      </c>
      <c r="BB444" s="247">
        <f>IF(Chestionar!N444="",0,Chestionar!N444)</f>
        <v>0</v>
      </c>
      <c r="BC444" s="223">
        <f>IF(Chestionar!O444="",0,Chestionar!O444)</f>
        <v>0</v>
      </c>
      <c r="BD444" s="223">
        <f>IF(Chestionar!P444="",0,Chestionar!P444)</f>
        <v>0</v>
      </c>
      <c r="BE444" s="224">
        <f>IF(Chestionar!Q444="",0,Chestionar!Q444)</f>
        <v>0</v>
      </c>
      <c r="BR444" s="120" t="s">
        <v>215</v>
      </c>
    </row>
    <row r="445" spans="1:70" x14ac:dyDescent="0.25">
      <c r="A445" s="1715">
        <f t="shared" si="132"/>
        <v>0</v>
      </c>
      <c r="B445" s="1715">
        <f t="shared" si="147"/>
        <v>10056020</v>
      </c>
      <c r="C445" s="1049">
        <v>56</v>
      </c>
      <c r="D445" s="1797" t="s">
        <v>447</v>
      </c>
      <c r="E445" s="1049">
        <v>20</v>
      </c>
      <c r="F445" s="1057" t="s">
        <v>4309</v>
      </c>
      <c r="G445" s="1049"/>
      <c r="H445" s="1058" t="s">
        <v>346</v>
      </c>
      <c r="I445" s="1059" t="s">
        <v>4557</v>
      </c>
      <c r="J445" s="1058"/>
      <c r="K445" s="1059" t="s">
        <v>4685</v>
      </c>
      <c r="L445" s="979">
        <f t="shared" si="141"/>
        <v>0</v>
      </c>
      <c r="M445" s="979">
        <f t="shared" si="142"/>
        <v>0</v>
      </c>
      <c r="N445" s="1724">
        <f t="shared" si="143"/>
        <v>0</v>
      </c>
      <c r="O445" s="1069">
        <f t="shared" si="144"/>
        <v>0</v>
      </c>
      <c r="P445" s="979">
        <f t="shared" si="145"/>
        <v>0</v>
      </c>
      <c r="Q445" s="979"/>
      <c r="R445" s="979"/>
      <c r="S445" s="979"/>
      <c r="T445" s="979"/>
      <c r="U445" s="979"/>
      <c r="V445" s="979"/>
      <c r="W445" s="979"/>
      <c r="X445" s="979"/>
      <c r="Y445" s="1060"/>
      <c r="Z445" s="1060" t="str">
        <f t="shared" si="146"/>
        <v>Cap.2 Pct.7: Daca cifra de afaceri totala (Col.1) &gt; 0, atunci si numarul mediu de persoane ocupate (Col.12) &gt; 0, pentru toate randurile</v>
      </c>
      <c r="AA445" s="2205">
        <f t="shared" si="130"/>
        <v>1</v>
      </c>
      <c r="AB445" s="3036">
        <f t="shared" si="131"/>
        <v>56</v>
      </c>
      <c r="AT445" s="133" t="s">
        <v>277</v>
      </c>
      <c r="AU445" s="1416" t="s">
        <v>5262</v>
      </c>
      <c r="AV445" s="134">
        <v>2</v>
      </c>
      <c r="AW445" s="135">
        <v>152</v>
      </c>
      <c r="AX445" s="136">
        <v>6</v>
      </c>
      <c r="AY445" s="244">
        <f>IF(Chestionar!K445="",0,Chestionar!K445)</f>
        <v>0</v>
      </c>
      <c r="AZ445" s="245">
        <f>IF(Chestionar!L445="",0,Chestionar!L445)</f>
        <v>0</v>
      </c>
      <c r="BA445" s="246">
        <f>IF(Chestionar!M445="",0,Chestionar!M445)</f>
        <v>0</v>
      </c>
      <c r="BB445" s="247">
        <f>IF(Chestionar!N445="",0,Chestionar!N445)</f>
        <v>0</v>
      </c>
      <c r="BC445" s="223">
        <f>IF(Chestionar!O445="",0,Chestionar!O445)</f>
        <v>0</v>
      </c>
      <c r="BD445" s="223">
        <f>IF(Chestionar!P445="",0,Chestionar!P445)</f>
        <v>0</v>
      </c>
      <c r="BE445" s="224">
        <f>IF(Chestionar!Q445="",0,Chestionar!Q445)</f>
        <v>0</v>
      </c>
      <c r="BR445" s="120" t="s">
        <v>215</v>
      </c>
    </row>
    <row r="446" spans="1:70" x14ac:dyDescent="0.25">
      <c r="A446" s="1715">
        <f t="shared" si="132"/>
        <v>0</v>
      </c>
      <c r="B446" s="1715">
        <f t="shared" si="147"/>
        <v>10056021</v>
      </c>
      <c r="C446" s="1049">
        <v>56</v>
      </c>
      <c r="D446" s="1797" t="s">
        <v>447</v>
      </c>
      <c r="E446" s="1049">
        <v>21</v>
      </c>
      <c r="F446" s="1057" t="s">
        <v>4309</v>
      </c>
      <c r="G446" s="1049"/>
      <c r="H446" s="1058" t="s">
        <v>346</v>
      </c>
      <c r="I446" s="1059" t="s">
        <v>4559</v>
      </c>
      <c r="J446" s="1058"/>
      <c r="K446" s="1059" t="s">
        <v>4686</v>
      </c>
      <c r="L446" s="979">
        <f t="shared" si="141"/>
        <v>0</v>
      </c>
      <c r="M446" s="979">
        <f t="shared" si="142"/>
        <v>0</v>
      </c>
      <c r="N446" s="1724">
        <f t="shared" si="143"/>
        <v>0</v>
      </c>
      <c r="O446" s="1069">
        <f t="shared" si="144"/>
        <v>0</v>
      </c>
      <c r="P446" s="979">
        <f t="shared" si="145"/>
        <v>0</v>
      </c>
      <c r="Q446" s="979"/>
      <c r="R446" s="979"/>
      <c r="S446" s="979"/>
      <c r="T446" s="979"/>
      <c r="U446" s="979"/>
      <c r="V446" s="979"/>
      <c r="W446" s="979"/>
      <c r="X446" s="979"/>
      <c r="Y446" s="1060"/>
      <c r="Z446" s="1060" t="str">
        <f t="shared" si="146"/>
        <v>Cap.2 Pct.7: Daca cifra de afaceri totala (Col.1) &gt; 0, atunci si numarul mediu de persoane ocupate (Col.12) &gt; 0, pentru toate randurile</v>
      </c>
      <c r="AA446" s="2205">
        <f t="shared" si="130"/>
        <v>1</v>
      </c>
      <c r="AB446" s="3036">
        <f t="shared" si="131"/>
        <v>56</v>
      </c>
      <c r="AT446" s="133" t="s">
        <v>278</v>
      </c>
      <c r="AU446" s="1416" t="s">
        <v>5262</v>
      </c>
      <c r="AV446" s="134">
        <v>2</v>
      </c>
      <c r="AW446" s="135">
        <v>152</v>
      </c>
      <c r="AX446" s="136">
        <v>7</v>
      </c>
      <c r="AY446" s="244">
        <f>IF(Chestionar!K446="",0,Chestionar!K446)</f>
        <v>0</v>
      </c>
      <c r="AZ446" s="245">
        <f>IF(Chestionar!L446="",0,Chestionar!L446)</f>
        <v>0</v>
      </c>
      <c r="BA446" s="246">
        <f>IF(Chestionar!M446="",0,Chestionar!M446)</f>
        <v>0</v>
      </c>
      <c r="BB446" s="247">
        <f>IF(Chestionar!N446="",0,Chestionar!N446)</f>
        <v>0</v>
      </c>
      <c r="BC446" s="223">
        <f>IF(Chestionar!O446="",0,Chestionar!O446)</f>
        <v>0</v>
      </c>
      <c r="BD446" s="223">
        <f>IF(Chestionar!P446="",0,Chestionar!P446)</f>
        <v>0</v>
      </c>
      <c r="BE446" s="224">
        <f>IF(Chestionar!Q446="",0,Chestionar!Q446)</f>
        <v>0</v>
      </c>
      <c r="BR446" s="120" t="s">
        <v>215</v>
      </c>
    </row>
    <row r="447" spans="1:70" x14ac:dyDescent="0.25">
      <c r="A447" s="1715">
        <f t="shared" si="132"/>
        <v>0</v>
      </c>
      <c r="B447" s="1715">
        <f t="shared" si="147"/>
        <v>10056022</v>
      </c>
      <c r="C447" s="1049">
        <v>56</v>
      </c>
      <c r="D447" s="1797" t="s">
        <v>447</v>
      </c>
      <c r="E447" s="1049">
        <v>22</v>
      </c>
      <c r="F447" s="1057" t="s">
        <v>4309</v>
      </c>
      <c r="G447" s="1049"/>
      <c r="H447" s="1058" t="s">
        <v>346</v>
      </c>
      <c r="I447" s="1059" t="s">
        <v>4561</v>
      </c>
      <c r="J447" s="1058"/>
      <c r="K447" s="1059" t="s">
        <v>4687</v>
      </c>
      <c r="L447" s="979">
        <f t="shared" si="141"/>
        <v>0</v>
      </c>
      <c r="M447" s="979">
        <f t="shared" si="142"/>
        <v>0</v>
      </c>
      <c r="N447" s="1724">
        <f t="shared" si="143"/>
        <v>0</v>
      </c>
      <c r="O447" s="1069">
        <f t="shared" si="144"/>
        <v>0</v>
      </c>
      <c r="P447" s="979">
        <f t="shared" si="145"/>
        <v>0</v>
      </c>
      <c r="Q447" s="979"/>
      <c r="R447" s="979"/>
      <c r="S447" s="979"/>
      <c r="T447" s="979"/>
      <c r="U447" s="979"/>
      <c r="V447" s="979"/>
      <c r="W447" s="979"/>
      <c r="X447" s="979"/>
      <c r="Y447" s="1060"/>
      <c r="Z447" s="1060" t="str">
        <f t="shared" si="146"/>
        <v>Cap.2 Pct.7: Daca cifra de afaceri totala (Col.1) &gt; 0, atunci si numarul mediu de persoane ocupate (Col.12) &gt; 0, pentru toate randurile</v>
      </c>
      <c r="AA447" s="2205">
        <f t="shared" si="130"/>
        <v>1</v>
      </c>
      <c r="AB447" s="3036">
        <f t="shared" si="131"/>
        <v>56</v>
      </c>
      <c r="AT447" s="133" t="s">
        <v>279</v>
      </c>
      <c r="AU447" s="1416" t="s">
        <v>5262</v>
      </c>
      <c r="AV447" s="134">
        <v>2</v>
      </c>
      <c r="AW447" s="135">
        <v>152</v>
      </c>
      <c r="AX447" s="136">
        <v>8</v>
      </c>
      <c r="AY447" s="244">
        <f>IF(Chestionar!K447="",0,Chestionar!K447)</f>
        <v>0</v>
      </c>
      <c r="AZ447" s="245">
        <f>IF(Chestionar!L447="",0,Chestionar!L447)</f>
        <v>0</v>
      </c>
      <c r="BA447" s="246">
        <f>IF(Chestionar!M447="",0,Chestionar!M447)</f>
        <v>0</v>
      </c>
      <c r="BB447" s="247">
        <f>IF(Chestionar!N447="",0,Chestionar!N447)</f>
        <v>0</v>
      </c>
      <c r="BC447" s="223">
        <f>IF(Chestionar!O447="",0,Chestionar!O447)</f>
        <v>0</v>
      </c>
      <c r="BD447" s="223">
        <f>IF(Chestionar!P447="",0,Chestionar!P447)</f>
        <v>0</v>
      </c>
      <c r="BE447" s="224">
        <f>IF(Chestionar!Q447="",0,Chestionar!Q447)</f>
        <v>0</v>
      </c>
      <c r="BR447" s="120" t="s">
        <v>215</v>
      </c>
    </row>
    <row r="448" spans="1:70" x14ac:dyDescent="0.25">
      <c r="A448" s="1715">
        <f t="shared" si="132"/>
        <v>0</v>
      </c>
      <c r="B448" s="1715">
        <f t="shared" si="147"/>
        <v>10056023</v>
      </c>
      <c r="C448" s="1049">
        <v>56</v>
      </c>
      <c r="D448" s="1797" t="s">
        <v>447</v>
      </c>
      <c r="E448" s="1049">
        <v>23</v>
      </c>
      <c r="F448" s="1057" t="s">
        <v>4309</v>
      </c>
      <c r="G448" s="1049"/>
      <c r="H448" s="1058" t="s">
        <v>346</v>
      </c>
      <c r="I448" s="1059" t="s">
        <v>4563</v>
      </c>
      <c r="J448" s="1058"/>
      <c r="K448" s="1059" t="s">
        <v>4688</v>
      </c>
      <c r="L448" s="979">
        <f t="shared" si="141"/>
        <v>0</v>
      </c>
      <c r="M448" s="979">
        <f t="shared" si="142"/>
        <v>0</v>
      </c>
      <c r="N448" s="1724">
        <f t="shared" si="143"/>
        <v>0</v>
      </c>
      <c r="O448" s="1069">
        <f t="shared" si="144"/>
        <v>0</v>
      </c>
      <c r="P448" s="979">
        <f t="shared" si="145"/>
        <v>0</v>
      </c>
      <c r="Q448" s="979"/>
      <c r="R448" s="979"/>
      <c r="S448" s="979"/>
      <c r="T448" s="979"/>
      <c r="U448" s="979"/>
      <c r="V448" s="979"/>
      <c r="W448" s="979"/>
      <c r="X448" s="979"/>
      <c r="Y448" s="1060"/>
      <c r="Z448" s="1060" t="str">
        <f t="shared" si="146"/>
        <v>Cap.2 Pct.7: Daca cifra de afaceri totala (Col.1) &gt; 0, atunci si numarul mediu de persoane ocupate (Col.12) &gt; 0, pentru toate randurile</v>
      </c>
      <c r="AA448" s="2205">
        <f t="shared" si="130"/>
        <v>1</v>
      </c>
      <c r="AB448" s="3036">
        <f t="shared" si="131"/>
        <v>56</v>
      </c>
      <c r="AT448" s="133" t="s">
        <v>280</v>
      </c>
      <c r="AU448" s="1416" t="s">
        <v>5262</v>
      </c>
      <c r="AV448" s="134">
        <v>2</v>
      </c>
      <c r="AW448" s="135">
        <v>152</v>
      </c>
      <c r="AX448" s="136">
        <v>9</v>
      </c>
      <c r="AY448" s="244">
        <f>IF(Chestionar!K448="",0,Chestionar!K448)</f>
        <v>0</v>
      </c>
      <c r="AZ448" s="245">
        <f>IF(Chestionar!L448="",0,Chestionar!L448)</f>
        <v>0</v>
      </c>
      <c r="BA448" s="246">
        <f>IF(Chestionar!M448="",0,Chestionar!M448)</f>
        <v>0</v>
      </c>
      <c r="BB448" s="247">
        <f>IF(Chestionar!N448="",0,Chestionar!N448)</f>
        <v>0</v>
      </c>
      <c r="BC448" s="223">
        <f>IF(Chestionar!O448="",0,Chestionar!O448)</f>
        <v>0</v>
      </c>
      <c r="BD448" s="223">
        <f>IF(Chestionar!P448="",0,Chestionar!P448)</f>
        <v>0</v>
      </c>
      <c r="BE448" s="224">
        <f>IF(Chestionar!Q448="",0,Chestionar!Q448)</f>
        <v>0</v>
      </c>
      <c r="BR448" s="120" t="s">
        <v>215</v>
      </c>
    </row>
    <row r="449" spans="1:70" x14ac:dyDescent="0.25">
      <c r="A449" s="1715">
        <f t="shared" si="132"/>
        <v>0</v>
      </c>
      <c r="B449" s="1715">
        <f t="shared" si="147"/>
        <v>10056024</v>
      </c>
      <c r="C449" s="1049">
        <v>56</v>
      </c>
      <c r="D449" s="1797" t="s">
        <v>447</v>
      </c>
      <c r="E449" s="1049">
        <v>24</v>
      </c>
      <c r="F449" s="1057" t="s">
        <v>4309</v>
      </c>
      <c r="G449" s="1049"/>
      <c r="H449" s="1058" t="s">
        <v>346</v>
      </c>
      <c r="I449" s="1059" t="s">
        <v>4565</v>
      </c>
      <c r="J449" s="1058"/>
      <c r="K449" s="1059" t="s">
        <v>4689</v>
      </c>
      <c r="L449" s="979">
        <f t="shared" si="141"/>
        <v>0</v>
      </c>
      <c r="M449" s="979">
        <f t="shared" si="142"/>
        <v>0</v>
      </c>
      <c r="N449" s="1724">
        <f t="shared" si="143"/>
        <v>0</v>
      </c>
      <c r="O449" s="1069">
        <f t="shared" si="144"/>
        <v>0</v>
      </c>
      <c r="P449" s="979">
        <f t="shared" si="145"/>
        <v>0</v>
      </c>
      <c r="Q449" s="979"/>
      <c r="R449" s="979"/>
      <c r="S449" s="979"/>
      <c r="T449" s="979"/>
      <c r="U449" s="979"/>
      <c r="V449" s="979"/>
      <c r="W449" s="979"/>
      <c r="X449" s="979"/>
      <c r="Y449" s="1060"/>
      <c r="Z449" s="1060" t="str">
        <f t="shared" si="146"/>
        <v>Cap.2 Pct.7: Daca cifra de afaceri totala (Col.1) &gt; 0, atunci si numarul mediu de persoane ocupate (Col.12) &gt; 0, pentru toate randurile</v>
      </c>
      <c r="AA449" s="2205">
        <f t="shared" si="130"/>
        <v>1</v>
      </c>
      <c r="AB449" s="3036">
        <f t="shared" si="131"/>
        <v>56</v>
      </c>
      <c r="AT449" s="133" t="s">
        <v>281</v>
      </c>
      <c r="AU449" s="1416" t="s">
        <v>5262</v>
      </c>
      <c r="AV449" s="134">
        <v>2</v>
      </c>
      <c r="AW449" s="135">
        <v>152</v>
      </c>
      <c r="AX449" s="136">
        <v>10</v>
      </c>
      <c r="AY449" s="244">
        <f>IF(Chestionar!K449="",0,Chestionar!K449)</f>
        <v>0</v>
      </c>
      <c r="AZ449" s="245">
        <f>IF(Chestionar!L449="",0,Chestionar!L449)</f>
        <v>0</v>
      </c>
      <c r="BA449" s="246">
        <f>IF(Chestionar!M449="",0,Chestionar!M449)</f>
        <v>0</v>
      </c>
      <c r="BB449" s="247">
        <f>IF(Chestionar!N449="",0,Chestionar!N449)</f>
        <v>0</v>
      </c>
      <c r="BC449" s="223">
        <f>IF(Chestionar!O449="",0,Chestionar!O449)</f>
        <v>0</v>
      </c>
      <c r="BD449" s="223">
        <f>IF(Chestionar!P449="",0,Chestionar!P449)</f>
        <v>0</v>
      </c>
      <c r="BE449" s="224">
        <f>IF(Chestionar!Q449="",0,Chestionar!Q449)</f>
        <v>0</v>
      </c>
      <c r="BR449" s="120" t="s">
        <v>215</v>
      </c>
    </row>
    <row r="450" spans="1:70" x14ac:dyDescent="0.25">
      <c r="A450" s="1715">
        <f t="shared" si="132"/>
        <v>0</v>
      </c>
      <c r="B450" s="1715">
        <f t="shared" si="147"/>
        <v>10056025</v>
      </c>
      <c r="C450" s="1049">
        <v>56</v>
      </c>
      <c r="D450" s="1797" t="s">
        <v>447</v>
      </c>
      <c r="E450" s="1049">
        <v>25</v>
      </c>
      <c r="F450" s="1057" t="s">
        <v>4309</v>
      </c>
      <c r="G450" s="1049"/>
      <c r="H450" s="1058" t="s">
        <v>346</v>
      </c>
      <c r="I450" s="1059" t="s">
        <v>4567</v>
      </c>
      <c r="J450" s="1058"/>
      <c r="K450" s="1059" t="s">
        <v>4690</v>
      </c>
      <c r="L450" s="979">
        <f t="shared" si="141"/>
        <v>0</v>
      </c>
      <c r="M450" s="979">
        <f t="shared" si="142"/>
        <v>0</v>
      </c>
      <c r="N450" s="1724">
        <f t="shared" si="143"/>
        <v>0</v>
      </c>
      <c r="O450" s="1069">
        <f t="shared" si="144"/>
        <v>0</v>
      </c>
      <c r="P450" s="979">
        <f t="shared" si="145"/>
        <v>0</v>
      </c>
      <c r="Q450" s="979"/>
      <c r="R450" s="979"/>
      <c r="S450" s="979"/>
      <c r="T450" s="979"/>
      <c r="U450" s="979"/>
      <c r="V450" s="979"/>
      <c r="W450" s="979"/>
      <c r="X450" s="979"/>
      <c r="Y450" s="1060"/>
      <c r="Z450" s="1060" t="str">
        <f t="shared" si="146"/>
        <v>Cap.2 Pct.7: Daca cifra de afaceri totala (Col.1) &gt; 0, atunci si numarul mediu de persoane ocupate (Col.12) &gt; 0, pentru toate randurile</v>
      </c>
      <c r="AA450" s="2205">
        <f t="shared" ref="AA450:AA513" si="148">COUNTIF(B:B,B450)</f>
        <v>1</v>
      </c>
      <c r="AB450" s="3036">
        <f t="shared" si="131"/>
        <v>56</v>
      </c>
      <c r="AT450" s="133" t="s">
        <v>282</v>
      </c>
      <c r="AU450" s="1416" t="s">
        <v>5262</v>
      </c>
      <c r="AV450" s="134">
        <v>2</v>
      </c>
      <c r="AW450" s="135">
        <v>152</v>
      </c>
      <c r="AX450" s="136">
        <v>11</v>
      </c>
      <c r="AY450" s="244">
        <f>IF(Chestionar!K450="",0,Chestionar!K450)</f>
        <v>0</v>
      </c>
      <c r="AZ450" s="245">
        <f>IF(Chestionar!L450="",0,Chestionar!L450)</f>
        <v>0</v>
      </c>
      <c r="BA450" s="246">
        <f>IF(Chestionar!M450="",0,Chestionar!M450)</f>
        <v>0</v>
      </c>
      <c r="BB450" s="247">
        <f>IF(Chestionar!N450="",0,Chestionar!N450)</f>
        <v>0</v>
      </c>
      <c r="BC450" s="223">
        <f>IF(Chestionar!O450="",0,Chestionar!O450)</f>
        <v>0</v>
      </c>
      <c r="BD450" s="223">
        <f>IF(Chestionar!P450="",0,Chestionar!P450)</f>
        <v>0</v>
      </c>
      <c r="BE450" s="224">
        <f>IF(Chestionar!Q450="",0,Chestionar!Q450)</f>
        <v>0</v>
      </c>
      <c r="BF450" s="113"/>
      <c r="BG450" s="113"/>
      <c r="BH450" s="113"/>
      <c r="BI450" s="113"/>
      <c r="BJ450" s="113"/>
      <c r="BK450" s="113"/>
      <c r="BL450" s="113"/>
      <c r="BM450" s="113"/>
      <c r="BN450" s="113"/>
      <c r="BO450" s="113"/>
      <c r="BP450" s="113"/>
      <c r="BQ450" s="113"/>
      <c r="BR450" s="113" t="s">
        <v>215</v>
      </c>
    </row>
    <row r="451" spans="1:70" x14ac:dyDescent="0.25">
      <c r="A451" s="1715">
        <f t="shared" si="132"/>
        <v>0</v>
      </c>
      <c r="B451" s="1715">
        <f t="shared" si="147"/>
        <v>10056026</v>
      </c>
      <c r="C451" s="1049">
        <v>56</v>
      </c>
      <c r="D451" s="1797" t="s">
        <v>447</v>
      </c>
      <c r="E451" s="1049">
        <v>26</v>
      </c>
      <c r="F451" s="1057" t="s">
        <v>4309</v>
      </c>
      <c r="G451" s="1049"/>
      <c r="H451" s="1058" t="s">
        <v>346</v>
      </c>
      <c r="I451" s="1059" t="s">
        <v>4569</v>
      </c>
      <c r="J451" s="1058"/>
      <c r="K451" s="1059" t="s">
        <v>4691</v>
      </c>
      <c r="L451" s="979">
        <f t="shared" si="141"/>
        <v>0</v>
      </c>
      <c r="M451" s="979">
        <f t="shared" si="142"/>
        <v>0</v>
      </c>
      <c r="N451" s="1724">
        <f t="shared" si="143"/>
        <v>0</v>
      </c>
      <c r="O451" s="1069">
        <f t="shared" si="144"/>
        <v>0</v>
      </c>
      <c r="P451" s="979">
        <f t="shared" si="145"/>
        <v>0</v>
      </c>
      <c r="Q451" s="979"/>
      <c r="R451" s="979"/>
      <c r="S451" s="979"/>
      <c r="T451" s="979"/>
      <c r="U451" s="979"/>
      <c r="V451" s="979"/>
      <c r="W451" s="979"/>
      <c r="X451" s="979"/>
      <c r="Y451" s="1060"/>
      <c r="Z451" s="1060" t="str">
        <f t="shared" si="146"/>
        <v>Cap.2 Pct.7: Daca cifra de afaceri totala (Col.1) &gt; 0, atunci si numarul mediu de persoane ocupate (Col.12) &gt; 0, pentru toate randurile</v>
      </c>
      <c r="AA451" s="2205">
        <f t="shared" si="148"/>
        <v>1</v>
      </c>
      <c r="AB451" s="3036">
        <f t="shared" ref="AB451:AB514" si="149">C451</f>
        <v>56</v>
      </c>
      <c r="AT451" s="133" t="s">
        <v>283</v>
      </c>
      <c r="AU451" s="1416" t="s">
        <v>5262</v>
      </c>
      <c r="AV451" s="134">
        <v>2</v>
      </c>
      <c r="AW451" s="135">
        <v>152</v>
      </c>
      <c r="AX451" s="136">
        <v>12</v>
      </c>
      <c r="AY451" s="244">
        <f>IF(Chestionar!K451="",0,Chestionar!K451)</f>
        <v>0</v>
      </c>
      <c r="AZ451" s="245">
        <f>IF(Chestionar!L451="",0,Chestionar!L451)</f>
        <v>0</v>
      </c>
      <c r="BA451" s="246">
        <f>IF(Chestionar!M451="",0,Chestionar!M451)</f>
        <v>0</v>
      </c>
      <c r="BB451" s="247">
        <f>IF(Chestionar!N451="",0,Chestionar!N451)</f>
        <v>0</v>
      </c>
      <c r="BC451" s="223">
        <f>IF(Chestionar!O451="",0,Chestionar!O451)</f>
        <v>0</v>
      </c>
      <c r="BD451" s="223">
        <f>IF(Chestionar!P451="",0,Chestionar!P451)</f>
        <v>0</v>
      </c>
      <c r="BE451" s="224">
        <f>IF(Chestionar!Q451="",0,Chestionar!Q451)</f>
        <v>0</v>
      </c>
      <c r="BF451" s="113"/>
      <c r="BG451" s="113"/>
      <c r="BH451" s="113"/>
      <c r="BI451" s="113"/>
      <c r="BJ451" s="113"/>
      <c r="BK451" s="113"/>
      <c r="BL451" s="113"/>
      <c r="BM451" s="113"/>
      <c r="BN451" s="113"/>
      <c r="BO451" s="113"/>
      <c r="BP451" s="113"/>
      <c r="BQ451" s="113"/>
      <c r="BR451" s="113" t="s">
        <v>215</v>
      </c>
    </row>
    <row r="452" spans="1:70" x14ac:dyDescent="0.25">
      <c r="A452" s="1715">
        <f t="shared" si="132"/>
        <v>0</v>
      </c>
      <c r="B452" s="1715">
        <f t="shared" si="147"/>
        <v>10056027</v>
      </c>
      <c r="C452" s="1049">
        <v>56</v>
      </c>
      <c r="D452" s="1797" t="s">
        <v>447</v>
      </c>
      <c r="E452" s="1049">
        <v>27</v>
      </c>
      <c r="F452" s="1057" t="s">
        <v>4309</v>
      </c>
      <c r="G452" s="1049"/>
      <c r="H452" s="1058" t="s">
        <v>346</v>
      </c>
      <c r="I452" s="1059" t="s">
        <v>4571</v>
      </c>
      <c r="J452" s="1058"/>
      <c r="K452" s="1059" t="s">
        <v>4692</v>
      </c>
      <c r="L452" s="979">
        <f t="shared" si="141"/>
        <v>0</v>
      </c>
      <c r="M452" s="979">
        <f t="shared" si="142"/>
        <v>0</v>
      </c>
      <c r="N452" s="1724">
        <f t="shared" si="143"/>
        <v>0</v>
      </c>
      <c r="O452" s="1069">
        <f t="shared" si="144"/>
        <v>0</v>
      </c>
      <c r="P452" s="979">
        <f t="shared" si="145"/>
        <v>0</v>
      </c>
      <c r="Q452" s="979"/>
      <c r="R452" s="979"/>
      <c r="S452" s="979"/>
      <c r="T452" s="979"/>
      <c r="U452" s="979"/>
      <c r="V452" s="979"/>
      <c r="W452" s="979"/>
      <c r="X452" s="979"/>
      <c r="Y452" s="1060"/>
      <c r="Z452" s="1060" t="str">
        <f t="shared" si="146"/>
        <v>Cap.2 Pct.7: Daca cifra de afaceri totala (Col.1) &gt; 0, atunci si numarul mediu de persoane ocupate (Col.12) &gt; 0, pentru toate randurile</v>
      </c>
      <c r="AA452" s="2205">
        <f t="shared" si="148"/>
        <v>1</v>
      </c>
      <c r="AB452" s="3036">
        <f t="shared" si="149"/>
        <v>56</v>
      </c>
      <c r="AT452" s="133" t="s">
        <v>284</v>
      </c>
      <c r="AU452" s="1416" t="s">
        <v>5262</v>
      </c>
      <c r="AV452" s="134">
        <v>2</v>
      </c>
      <c r="AW452" s="135">
        <v>152</v>
      </c>
      <c r="AX452" s="136">
        <v>13</v>
      </c>
      <c r="AY452" s="244">
        <f>IF(Chestionar!K452="",0,Chestionar!K452)</f>
        <v>0</v>
      </c>
      <c r="AZ452" s="245">
        <f>IF(Chestionar!L452="",0,Chestionar!L452)</f>
        <v>0</v>
      </c>
      <c r="BA452" s="246">
        <f>IF(Chestionar!M452="",0,Chestionar!M452)</f>
        <v>0</v>
      </c>
      <c r="BB452" s="247">
        <f>IF(Chestionar!N452="",0,Chestionar!N452)</f>
        <v>0</v>
      </c>
      <c r="BC452" s="223">
        <f>IF(Chestionar!O452="",0,Chestionar!O452)</f>
        <v>0</v>
      </c>
      <c r="BD452" s="223">
        <f>IF(Chestionar!P452="",0,Chestionar!P452)</f>
        <v>0</v>
      </c>
      <c r="BE452" s="224">
        <f>IF(Chestionar!Q452="",0,Chestionar!Q452)</f>
        <v>0</v>
      </c>
      <c r="BF452" s="113"/>
      <c r="BG452" s="113"/>
      <c r="BH452" s="113"/>
      <c r="BI452" s="113"/>
      <c r="BJ452" s="113"/>
      <c r="BK452" s="113"/>
      <c r="BL452" s="113"/>
      <c r="BM452" s="113"/>
      <c r="BN452" s="113"/>
      <c r="BO452" s="113"/>
      <c r="BP452" s="113"/>
      <c r="BQ452" s="113"/>
      <c r="BR452" s="113" t="s">
        <v>215</v>
      </c>
    </row>
    <row r="453" spans="1:70" x14ac:dyDescent="0.25">
      <c r="A453" s="1715">
        <f t="shared" si="132"/>
        <v>0</v>
      </c>
      <c r="B453" s="1715">
        <f t="shared" si="147"/>
        <v>10056028</v>
      </c>
      <c r="C453" s="1049">
        <v>56</v>
      </c>
      <c r="D453" s="1797" t="s">
        <v>447</v>
      </c>
      <c r="E453" s="1049">
        <v>28</v>
      </c>
      <c r="F453" s="1057" t="s">
        <v>4309</v>
      </c>
      <c r="G453" s="1049"/>
      <c r="H453" s="1058" t="s">
        <v>346</v>
      </c>
      <c r="I453" s="1059" t="s">
        <v>4573</v>
      </c>
      <c r="J453" s="1058"/>
      <c r="K453" s="1059" t="s">
        <v>4693</v>
      </c>
      <c r="L453" s="979">
        <f t="shared" si="141"/>
        <v>0</v>
      </c>
      <c r="M453" s="979">
        <f t="shared" si="142"/>
        <v>0</v>
      </c>
      <c r="N453" s="1724">
        <f t="shared" si="143"/>
        <v>0</v>
      </c>
      <c r="O453" s="1069">
        <f t="shared" si="144"/>
        <v>0</v>
      </c>
      <c r="P453" s="979">
        <f t="shared" si="145"/>
        <v>0</v>
      </c>
      <c r="Q453" s="979"/>
      <c r="R453" s="979"/>
      <c r="S453" s="979"/>
      <c r="T453" s="979"/>
      <c r="U453" s="979"/>
      <c r="V453" s="979"/>
      <c r="W453" s="979"/>
      <c r="X453" s="979"/>
      <c r="Y453" s="1060"/>
      <c r="Z453" s="1060" t="str">
        <f t="shared" si="146"/>
        <v>Cap.2 Pct.7: Daca cifra de afaceri totala (Col.1) &gt; 0, atunci si numarul mediu de persoane ocupate (Col.12) &gt; 0, pentru toate randurile</v>
      </c>
      <c r="AA453" s="2205">
        <f t="shared" si="148"/>
        <v>1</v>
      </c>
      <c r="AB453" s="3036">
        <f t="shared" si="149"/>
        <v>56</v>
      </c>
      <c r="AT453" s="133" t="s">
        <v>285</v>
      </c>
      <c r="AU453" s="1416" t="s">
        <v>5262</v>
      </c>
      <c r="AV453" s="134">
        <v>2</v>
      </c>
      <c r="AW453" s="135">
        <v>152</v>
      </c>
      <c r="AX453" s="136">
        <v>14</v>
      </c>
      <c r="AY453" s="244">
        <f>IF(Chestionar!K453="",0,Chestionar!K453)</f>
        <v>0</v>
      </c>
      <c r="AZ453" s="245">
        <f>IF(Chestionar!L453="",0,Chestionar!L453)</f>
        <v>0</v>
      </c>
      <c r="BA453" s="246">
        <f>IF(Chestionar!M453="",0,Chestionar!M453)</f>
        <v>0</v>
      </c>
      <c r="BB453" s="247">
        <f>IF(Chestionar!N453="",0,Chestionar!N453)</f>
        <v>0</v>
      </c>
      <c r="BC453" s="223">
        <f>IF(Chestionar!O453="",0,Chestionar!O453)</f>
        <v>0</v>
      </c>
      <c r="BD453" s="223">
        <f>IF(Chestionar!P453="",0,Chestionar!P453)</f>
        <v>0</v>
      </c>
      <c r="BE453" s="224">
        <f>IF(Chestionar!Q453="",0,Chestionar!Q453)</f>
        <v>0</v>
      </c>
      <c r="BF453" s="113"/>
      <c r="BG453" s="113"/>
      <c r="BH453" s="113"/>
      <c r="BI453" s="113"/>
      <c r="BJ453" s="113"/>
      <c r="BK453" s="113"/>
      <c r="BL453" s="113"/>
      <c r="BM453" s="113"/>
      <c r="BN453" s="113"/>
      <c r="BO453" s="113"/>
      <c r="BP453" s="113"/>
      <c r="BQ453" s="113"/>
      <c r="BR453" s="113" t="s">
        <v>215</v>
      </c>
    </row>
    <row r="454" spans="1:70" x14ac:dyDescent="0.25">
      <c r="A454" s="1715">
        <f t="shared" si="132"/>
        <v>0</v>
      </c>
      <c r="B454" s="1715">
        <f t="shared" si="147"/>
        <v>10056029</v>
      </c>
      <c r="C454" s="1049">
        <v>56</v>
      </c>
      <c r="D454" s="1797" t="s">
        <v>447</v>
      </c>
      <c r="E454" s="1049">
        <v>29</v>
      </c>
      <c r="F454" s="1057" t="s">
        <v>4309</v>
      </c>
      <c r="G454" s="1049"/>
      <c r="H454" s="1058" t="s">
        <v>346</v>
      </c>
      <c r="I454" s="1059" t="s">
        <v>4575</v>
      </c>
      <c r="J454" s="1058"/>
      <c r="K454" s="1059" t="s">
        <v>4694</v>
      </c>
      <c r="L454" s="979">
        <f t="shared" si="141"/>
        <v>0</v>
      </c>
      <c r="M454" s="979">
        <f t="shared" si="142"/>
        <v>0</v>
      </c>
      <c r="N454" s="1724">
        <f t="shared" si="143"/>
        <v>0</v>
      </c>
      <c r="O454" s="1069">
        <f t="shared" si="144"/>
        <v>0</v>
      </c>
      <c r="P454" s="979">
        <f t="shared" si="145"/>
        <v>0</v>
      </c>
      <c r="Q454" s="979"/>
      <c r="R454" s="979"/>
      <c r="S454" s="979"/>
      <c r="T454" s="979"/>
      <c r="U454" s="979"/>
      <c r="V454" s="979"/>
      <c r="W454" s="979"/>
      <c r="X454" s="979"/>
      <c r="Y454" s="1060"/>
      <c r="Z454" s="1060" t="str">
        <f t="shared" si="146"/>
        <v>Cap.2 Pct.7: Daca cifra de afaceri totala (Col.1) &gt; 0, atunci si numarul mediu de persoane ocupate (Col.12) &gt; 0, pentru toate randurile</v>
      </c>
      <c r="AA454" s="2205">
        <f t="shared" si="148"/>
        <v>1</v>
      </c>
      <c r="AB454" s="3036">
        <f t="shared" si="149"/>
        <v>56</v>
      </c>
      <c r="AT454" s="133" t="s">
        <v>286</v>
      </c>
      <c r="AU454" s="1416" t="s">
        <v>5262</v>
      </c>
      <c r="AV454" s="134">
        <v>2</v>
      </c>
      <c r="AW454" s="135">
        <v>152</v>
      </c>
      <c r="AX454" s="136">
        <v>15</v>
      </c>
      <c r="AY454" s="244">
        <f>IF(Chestionar!K454="",0,Chestionar!K454)</f>
        <v>0</v>
      </c>
      <c r="AZ454" s="245">
        <f>IF(Chestionar!L454="",0,Chestionar!L454)</f>
        <v>0</v>
      </c>
      <c r="BA454" s="246">
        <f>IF(Chestionar!M454="",0,Chestionar!M454)</f>
        <v>0</v>
      </c>
      <c r="BB454" s="247">
        <f>IF(Chestionar!N454="",0,Chestionar!N454)</f>
        <v>0</v>
      </c>
      <c r="BC454" s="223">
        <f>IF(Chestionar!O454="",0,Chestionar!O454)</f>
        <v>0</v>
      </c>
      <c r="BD454" s="223">
        <f>IF(Chestionar!P454="",0,Chestionar!P454)</f>
        <v>0</v>
      </c>
      <c r="BE454" s="224">
        <f>IF(Chestionar!Q454="",0,Chestionar!Q454)</f>
        <v>0</v>
      </c>
      <c r="BF454" s="113"/>
      <c r="BG454" s="113"/>
      <c r="BH454" s="113"/>
      <c r="BI454" s="113"/>
      <c r="BJ454" s="113"/>
      <c r="BK454" s="113"/>
      <c r="BL454" s="113"/>
      <c r="BM454" s="113"/>
      <c r="BN454" s="113"/>
      <c r="BO454" s="113"/>
      <c r="BP454" s="113"/>
      <c r="BQ454" s="113"/>
      <c r="BR454" s="113" t="s">
        <v>215</v>
      </c>
    </row>
    <row r="455" spans="1:70" x14ac:dyDescent="0.25">
      <c r="A455" s="1714">
        <f t="shared" ref="A455:A518" si="150">IF(D455="DA",IF(ISERROR(N455),A454+1,IF(N455=1,A454+1,A454)),A454)</f>
        <v>0</v>
      </c>
      <c r="B455" s="1714">
        <f t="shared" si="147"/>
        <v>10056030</v>
      </c>
      <c r="C455" s="1061">
        <v>56</v>
      </c>
      <c r="D455" s="1799" t="s">
        <v>447</v>
      </c>
      <c r="E455" s="1061">
        <v>30</v>
      </c>
      <c r="F455" s="1062" t="s">
        <v>4309</v>
      </c>
      <c r="G455" s="1061"/>
      <c r="H455" s="1063" t="s">
        <v>346</v>
      </c>
      <c r="I455" s="1064" t="s">
        <v>4577</v>
      </c>
      <c r="J455" s="1063"/>
      <c r="K455" s="1064" t="s">
        <v>4695</v>
      </c>
      <c r="L455" s="1065">
        <f t="shared" si="141"/>
        <v>0</v>
      </c>
      <c r="M455" s="1065">
        <f t="shared" si="142"/>
        <v>0</v>
      </c>
      <c r="N455" s="1730">
        <f t="shared" si="143"/>
        <v>0</v>
      </c>
      <c r="O455" s="1070">
        <f t="shared" si="144"/>
        <v>0</v>
      </c>
      <c r="P455" s="1065">
        <f t="shared" si="145"/>
        <v>0</v>
      </c>
      <c r="Q455" s="1065"/>
      <c r="R455" s="1065"/>
      <c r="S455" s="1065"/>
      <c r="T455" s="1065"/>
      <c r="U455" s="1065"/>
      <c r="V455" s="1065"/>
      <c r="W455" s="1065"/>
      <c r="X455" s="1065"/>
      <c r="Y455" s="1066"/>
      <c r="Z455" s="1066" t="str">
        <f t="shared" si="146"/>
        <v>Cap.2 Pct.7: Daca cifra de afaceri totala (Col.1) &gt; 0, atunci si numarul mediu de persoane ocupate (Col.12) &gt; 0, pentru toate randurile</v>
      </c>
      <c r="AA455" s="2205">
        <f t="shared" si="148"/>
        <v>1</v>
      </c>
      <c r="AB455" s="3036">
        <f t="shared" si="149"/>
        <v>56</v>
      </c>
      <c r="AT455" s="133" t="s">
        <v>8657</v>
      </c>
      <c r="AU455" s="1416" t="s">
        <v>5262</v>
      </c>
      <c r="AV455" s="134">
        <v>2</v>
      </c>
      <c r="AW455" s="135">
        <v>152</v>
      </c>
      <c r="AX455" s="136">
        <v>16</v>
      </c>
      <c r="AY455" s="244">
        <f>IF(Chestionar!K455="",0,Chestionar!K455)</f>
        <v>0</v>
      </c>
      <c r="AZ455" s="245">
        <f>IF(Chestionar!L455="",0,Chestionar!L455)</f>
        <v>0</v>
      </c>
      <c r="BA455" s="246">
        <f>IF(Chestionar!M455="",0,Chestionar!M455)</f>
        <v>0</v>
      </c>
      <c r="BB455" s="247">
        <f>IF(Chestionar!N455="",0,Chestionar!N455)</f>
        <v>0</v>
      </c>
      <c r="BC455" s="223">
        <f>IF(Chestionar!O455="",0,Chestionar!O455)</f>
        <v>0</v>
      </c>
      <c r="BD455" s="223">
        <f>IF(Chestionar!P455="",0,Chestionar!P455)</f>
        <v>0</v>
      </c>
      <c r="BE455" s="224">
        <f>IF(Chestionar!Q455="",0,Chestionar!Q455)</f>
        <v>0</v>
      </c>
      <c r="BF455" s="113"/>
      <c r="BG455" s="113"/>
      <c r="BH455" s="113"/>
      <c r="BI455" s="113"/>
      <c r="BJ455" s="113"/>
      <c r="BK455" s="113"/>
      <c r="BL455" s="113"/>
      <c r="BM455" s="113"/>
      <c r="BN455" s="113"/>
      <c r="BO455" s="113"/>
      <c r="BP455" s="113"/>
      <c r="BQ455" s="113"/>
      <c r="BR455" s="113" t="s">
        <v>215</v>
      </c>
    </row>
    <row r="456" spans="1:70" x14ac:dyDescent="0.25">
      <c r="A456" s="1715">
        <f t="shared" si="150"/>
        <v>0</v>
      </c>
      <c r="B456" s="1715">
        <f t="shared" si="147"/>
        <v>10058002</v>
      </c>
      <c r="C456" s="1049">
        <v>58</v>
      </c>
      <c r="D456" s="1804" t="s">
        <v>447</v>
      </c>
      <c r="E456" s="1049">
        <v>2</v>
      </c>
      <c r="F456" s="1057" t="s">
        <v>4309</v>
      </c>
      <c r="G456" s="1049" t="s">
        <v>9877</v>
      </c>
      <c r="H456" s="1058" t="s">
        <v>346</v>
      </c>
      <c r="I456" s="1059" t="s">
        <v>4313</v>
      </c>
      <c r="J456" s="1058"/>
      <c r="K456" s="1059" t="s">
        <v>9878</v>
      </c>
      <c r="L456" s="1069">
        <f t="shared" ref="L456:L484" si="151">AY183</f>
        <v>0</v>
      </c>
      <c r="M456" s="979">
        <f>P456+Q456+R456</f>
        <v>0</v>
      </c>
      <c r="N456" s="1724">
        <f>IF(AND(O456&lt;&gt;"COM",M456&gt;0),1,0)</f>
        <v>0</v>
      </c>
      <c r="O456" s="979" t="str">
        <f>O142</f>
        <v/>
      </c>
      <c r="P456" s="979">
        <f t="shared" ref="P456:P484" si="152">IF(BF183="",0,BF183)</f>
        <v>0</v>
      </c>
      <c r="Q456" s="979">
        <f t="shared" ref="Q456:Q484" si="153">IF(BG183="",0,BG183)</f>
        <v>0</v>
      </c>
      <c r="R456" s="979">
        <f t="shared" ref="R456:R484" si="154">IF(BR183="",0,BR183)</f>
        <v>0</v>
      </c>
      <c r="S456" s="979">
        <f>IF(O456="COM",1,0)</f>
        <v>0</v>
      </c>
      <c r="T456" s="979">
        <f>IF(O456="SERV",1,0)</f>
        <v>0</v>
      </c>
      <c r="U456" s="979">
        <f>IF(O456="CONS",1,0)</f>
        <v>0</v>
      </c>
      <c r="V456" s="979">
        <f>IF(O456="IND",1,0)</f>
        <v>0</v>
      </c>
      <c r="W456" s="979">
        <f>IF(O456="AGR",1,0)</f>
        <v>0</v>
      </c>
      <c r="X456" s="979"/>
      <c r="Y456" s="1060"/>
      <c r="Z456" s="1352" t="s">
        <v>10955</v>
      </c>
      <c r="AA456" s="2205">
        <f t="shared" si="148"/>
        <v>1</v>
      </c>
      <c r="AB456" s="3036">
        <f t="shared" si="149"/>
        <v>58</v>
      </c>
      <c r="AC456" s="2205">
        <f>LEN(Z456)</f>
        <v>186</v>
      </c>
      <c r="AT456" s="133" t="s">
        <v>8658</v>
      </c>
      <c r="AU456" s="1416" t="s">
        <v>5262</v>
      </c>
      <c r="AV456" s="134">
        <v>2</v>
      </c>
      <c r="AW456" s="135">
        <v>152</v>
      </c>
      <c r="AX456" s="136">
        <v>17</v>
      </c>
      <c r="AY456" s="244">
        <f>IF(Chestionar!K456="",0,Chestionar!K456)</f>
        <v>0</v>
      </c>
      <c r="AZ456" s="245">
        <f>IF(Chestionar!L456="",0,Chestionar!L456)</f>
        <v>0</v>
      </c>
      <c r="BA456" s="246">
        <f>IF(Chestionar!M456="",0,Chestionar!M456)</f>
        <v>0</v>
      </c>
      <c r="BB456" s="247">
        <f>IF(Chestionar!N456="",0,Chestionar!N456)</f>
        <v>0</v>
      </c>
      <c r="BC456" s="223">
        <f>IF(Chestionar!O456="",0,Chestionar!O456)</f>
        <v>0</v>
      </c>
      <c r="BD456" s="223">
        <f>IF(Chestionar!P456="",0,Chestionar!P456)</f>
        <v>0</v>
      </c>
      <c r="BE456" s="224">
        <f>IF(Chestionar!Q456="",0,Chestionar!Q456)</f>
        <v>0</v>
      </c>
      <c r="BF456" s="113"/>
      <c r="BG456" s="113"/>
      <c r="BH456" s="113"/>
      <c r="BI456" s="113"/>
      <c r="BJ456" s="113"/>
      <c r="BK456" s="113"/>
      <c r="BL456" s="113"/>
      <c r="BM456" s="113"/>
      <c r="BN456" s="113"/>
      <c r="BO456" s="113"/>
      <c r="BP456" s="113"/>
      <c r="BQ456" s="113"/>
      <c r="BR456" s="113" t="s">
        <v>215</v>
      </c>
    </row>
    <row r="457" spans="1:70" x14ac:dyDescent="0.25">
      <c r="A457" s="1715">
        <f t="shared" si="150"/>
        <v>0</v>
      </c>
      <c r="B457" s="1715">
        <f t="shared" si="147"/>
        <v>10058003</v>
      </c>
      <c r="C457" s="1049">
        <v>58</v>
      </c>
      <c r="D457" s="1797" t="s">
        <v>447</v>
      </c>
      <c r="E457" s="1049">
        <v>3</v>
      </c>
      <c r="F457" s="1057" t="s">
        <v>4309</v>
      </c>
      <c r="G457" s="1049"/>
      <c r="H457" s="1058" t="s">
        <v>346</v>
      </c>
      <c r="I457" s="1059" t="s">
        <v>4314</v>
      </c>
      <c r="J457" s="1058"/>
      <c r="K457" s="1059" t="s">
        <v>9879</v>
      </c>
      <c r="L457" s="1069">
        <f t="shared" si="151"/>
        <v>0</v>
      </c>
      <c r="M457" s="979">
        <f t="shared" ref="M457:M484" si="155">P457+Q457+R457</f>
        <v>0</v>
      </c>
      <c r="N457" s="1724">
        <f t="shared" ref="N457:N484" si="156">IF(AND(O457&lt;&gt;"COM",M457&gt;0),1,0)</f>
        <v>0</v>
      </c>
      <c r="O457" s="979" t="str">
        <f t="shared" ref="O457:O484" si="157">O143</f>
        <v/>
      </c>
      <c r="P457" s="979">
        <f t="shared" si="152"/>
        <v>0</v>
      </c>
      <c r="Q457" s="979">
        <f t="shared" si="153"/>
        <v>0</v>
      </c>
      <c r="R457" s="979">
        <f t="shared" si="154"/>
        <v>0</v>
      </c>
      <c r="S457" s="979">
        <f t="shared" ref="S457:S483" si="158">IF(O457="COM",1,0)</f>
        <v>0</v>
      </c>
      <c r="T457" s="979">
        <f t="shared" ref="T457:T483" si="159">IF(O457="SERV",1,0)</f>
        <v>0</v>
      </c>
      <c r="U457" s="979">
        <f>IF(O457="CONS",1,0)</f>
        <v>0</v>
      </c>
      <c r="V457" s="979">
        <f>IF(O457="IND",1,0)</f>
        <v>0</v>
      </c>
      <c r="W457" s="979">
        <f>IF(O457="AGR",1,0)</f>
        <v>0</v>
      </c>
      <c r="X457" s="979"/>
      <c r="Y457" s="1060"/>
      <c r="Z457" s="1060" t="str">
        <f t="shared" ref="Z457:Z484" si="160">Z456</f>
        <v>Cap.2 Pct.7: Pentru activitatile care nu sunt de comert (Col.B # Div.45,46,47,55,56 dar Col.B = Gr.452,454) Stocurile de marfuri (Col.6 si Col.7) = 0 si Cheltuiala cu marfa (Col.18) = 0.</v>
      </c>
      <c r="AA457" s="2205">
        <f t="shared" si="148"/>
        <v>1</v>
      </c>
      <c r="AB457" s="3036">
        <f t="shared" si="149"/>
        <v>58</v>
      </c>
      <c r="AT457" s="133" t="s">
        <v>8659</v>
      </c>
      <c r="AU457" s="1416" t="s">
        <v>5262</v>
      </c>
      <c r="AV457" s="134">
        <v>2</v>
      </c>
      <c r="AW457" s="135">
        <v>152</v>
      </c>
      <c r="AX457" s="136">
        <v>18</v>
      </c>
      <c r="AY457" s="244">
        <f>IF(Chestionar!K457="",0,Chestionar!K457)</f>
        <v>0</v>
      </c>
      <c r="AZ457" s="245">
        <f>IF(Chestionar!L457="",0,Chestionar!L457)</f>
        <v>0</v>
      </c>
      <c r="BA457" s="246">
        <f>IF(Chestionar!M457="",0,Chestionar!M457)</f>
        <v>0</v>
      </c>
      <c r="BB457" s="247">
        <f>IF(Chestionar!N457="",0,Chestionar!N457)</f>
        <v>0</v>
      </c>
      <c r="BC457" s="223">
        <f>IF(Chestionar!O457="",0,Chestionar!O457)</f>
        <v>0</v>
      </c>
      <c r="BD457" s="223">
        <f>IF(Chestionar!P457="",0,Chestionar!P457)</f>
        <v>0</v>
      </c>
      <c r="BE457" s="224">
        <f>IF(Chestionar!Q457="",0,Chestionar!Q457)</f>
        <v>0</v>
      </c>
      <c r="BF457" s="113"/>
      <c r="BG457" s="113"/>
      <c r="BH457" s="113"/>
      <c r="BI457" s="113"/>
      <c r="BJ457" s="113"/>
      <c r="BK457" s="113"/>
      <c r="BL457" s="113"/>
      <c r="BM457" s="113"/>
      <c r="BN457" s="113"/>
      <c r="BO457" s="113"/>
      <c r="BP457" s="113"/>
      <c r="BQ457" s="113"/>
      <c r="BR457" s="113" t="s">
        <v>215</v>
      </c>
    </row>
    <row r="458" spans="1:70" x14ac:dyDescent="0.25">
      <c r="A458" s="1715">
        <f t="shared" si="150"/>
        <v>0</v>
      </c>
      <c r="B458" s="1715">
        <f t="shared" si="147"/>
        <v>10058004</v>
      </c>
      <c r="C458" s="1049">
        <v>58</v>
      </c>
      <c r="D458" s="1797" t="s">
        <v>447</v>
      </c>
      <c r="E458" s="1049">
        <v>4</v>
      </c>
      <c r="F458" s="1057" t="s">
        <v>4309</v>
      </c>
      <c r="G458" s="1049"/>
      <c r="H458" s="1058" t="s">
        <v>346</v>
      </c>
      <c r="I458" s="1059" t="s">
        <v>4315</v>
      </c>
      <c r="J458" s="1058"/>
      <c r="K458" s="1059" t="s">
        <v>9880</v>
      </c>
      <c r="L458" s="1069">
        <f t="shared" si="151"/>
        <v>0</v>
      </c>
      <c r="M458" s="979">
        <f t="shared" si="155"/>
        <v>0</v>
      </c>
      <c r="N458" s="1724">
        <f t="shared" si="156"/>
        <v>0</v>
      </c>
      <c r="O458" s="979" t="str">
        <f t="shared" si="157"/>
        <v/>
      </c>
      <c r="P458" s="979">
        <f t="shared" si="152"/>
        <v>0</v>
      </c>
      <c r="Q458" s="979">
        <f t="shared" si="153"/>
        <v>0</v>
      </c>
      <c r="R458" s="979">
        <f t="shared" si="154"/>
        <v>0</v>
      </c>
      <c r="S458" s="979">
        <f t="shared" si="158"/>
        <v>0</v>
      </c>
      <c r="T458" s="979">
        <f t="shared" si="159"/>
        <v>0</v>
      </c>
      <c r="U458" s="979">
        <f t="shared" ref="U458:U484" si="161">IF(O458="CONS",1,0)</f>
        <v>0</v>
      </c>
      <c r="V458" s="979">
        <f t="shared" ref="V458:V484" si="162">IF(O458="IND",1,0)</f>
        <v>0</v>
      </c>
      <c r="W458" s="979">
        <f t="shared" ref="W458:W484" si="163">IF(O458="AGR",1,0)</f>
        <v>0</v>
      </c>
      <c r="X458" s="979"/>
      <c r="Y458" s="1060"/>
      <c r="Z458" s="1060" t="str">
        <f t="shared" si="160"/>
        <v>Cap.2 Pct.7: Pentru activitatile care nu sunt de comert (Col.B # Div.45,46,47,55,56 dar Col.B = Gr.452,454) Stocurile de marfuri (Col.6 si Col.7) = 0 si Cheltuiala cu marfa (Col.18) = 0.</v>
      </c>
      <c r="AA458" s="2205">
        <f t="shared" si="148"/>
        <v>1</v>
      </c>
      <c r="AB458" s="3036">
        <f t="shared" si="149"/>
        <v>58</v>
      </c>
      <c r="AT458" s="133" t="s">
        <v>8660</v>
      </c>
      <c r="AU458" s="1416" t="s">
        <v>5262</v>
      </c>
      <c r="AV458" s="134">
        <v>2</v>
      </c>
      <c r="AW458" s="135">
        <v>152</v>
      </c>
      <c r="AX458" s="136">
        <v>19</v>
      </c>
      <c r="AY458" s="244">
        <f>IF(Chestionar!K458="",0,Chestionar!K458)</f>
        <v>0</v>
      </c>
      <c r="AZ458" s="245">
        <f>IF(Chestionar!L458="",0,Chestionar!L458)</f>
        <v>0</v>
      </c>
      <c r="BA458" s="246">
        <f>IF(Chestionar!M458="",0,Chestionar!M458)</f>
        <v>0</v>
      </c>
      <c r="BB458" s="247">
        <f>IF(Chestionar!N458="",0,Chestionar!N458)</f>
        <v>0</v>
      </c>
      <c r="BC458" s="223">
        <f>IF(Chestionar!O458="",0,Chestionar!O458)</f>
        <v>0</v>
      </c>
      <c r="BD458" s="223">
        <f>IF(Chestionar!P458="",0,Chestionar!P458)</f>
        <v>0</v>
      </c>
      <c r="BE458" s="224">
        <f>IF(Chestionar!Q458="",0,Chestionar!Q458)</f>
        <v>0</v>
      </c>
      <c r="BF458" s="113"/>
      <c r="BG458" s="113"/>
      <c r="BH458" s="113"/>
      <c r="BI458" s="113"/>
      <c r="BJ458" s="113"/>
      <c r="BK458" s="113"/>
      <c r="BL458" s="113"/>
      <c r="BM458" s="113"/>
      <c r="BN458" s="113"/>
      <c r="BO458" s="113"/>
      <c r="BP458" s="113"/>
      <c r="BQ458" s="113"/>
      <c r="BR458" s="113" t="s">
        <v>215</v>
      </c>
    </row>
    <row r="459" spans="1:70" x14ac:dyDescent="0.25">
      <c r="A459" s="1715">
        <f t="shared" si="150"/>
        <v>0</v>
      </c>
      <c r="B459" s="1715">
        <f t="shared" si="147"/>
        <v>10058005</v>
      </c>
      <c r="C459" s="1049">
        <v>58</v>
      </c>
      <c r="D459" s="1797" t="s">
        <v>447</v>
      </c>
      <c r="E459" s="1049">
        <v>5</v>
      </c>
      <c r="F459" s="1057" t="s">
        <v>4309</v>
      </c>
      <c r="G459" s="1049"/>
      <c r="H459" s="1058" t="s">
        <v>346</v>
      </c>
      <c r="I459" s="1059" t="s">
        <v>4316</v>
      </c>
      <c r="J459" s="1058"/>
      <c r="K459" s="1059" t="s">
        <v>9881</v>
      </c>
      <c r="L459" s="1069">
        <f t="shared" si="151"/>
        <v>0</v>
      </c>
      <c r="M459" s="979">
        <f t="shared" si="155"/>
        <v>0</v>
      </c>
      <c r="N459" s="1724">
        <f t="shared" si="156"/>
        <v>0</v>
      </c>
      <c r="O459" s="979" t="str">
        <f t="shared" si="157"/>
        <v/>
      </c>
      <c r="P459" s="979">
        <f t="shared" si="152"/>
        <v>0</v>
      </c>
      <c r="Q459" s="979">
        <f t="shared" si="153"/>
        <v>0</v>
      </c>
      <c r="R459" s="979">
        <f t="shared" si="154"/>
        <v>0</v>
      </c>
      <c r="S459" s="979">
        <f t="shared" si="158"/>
        <v>0</v>
      </c>
      <c r="T459" s="979">
        <f t="shared" si="159"/>
        <v>0</v>
      </c>
      <c r="U459" s="979">
        <f t="shared" si="161"/>
        <v>0</v>
      </c>
      <c r="V459" s="979">
        <f t="shared" si="162"/>
        <v>0</v>
      </c>
      <c r="W459" s="979">
        <f t="shared" si="163"/>
        <v>0</v>
      </c>
      <c r="X459" s="979"/>
      <c r="Y459" s="1060"/>
      <c r="Z459" s="1060" t="str">
        <f t="shared" si="160"/>
        <v>Cap.2 Pct.7: Pentru activitatile care nu sunt de comert (Col.B # Div.45,46,47,55,56 dar Col.B = Gr.452,454) Stocurile de marfuri (Col.6 si Col.7) = 0 si Cheltuiala cu marfa (Col.18) = 0.</v>
      </c>
      <c r="AA459" s="2205">
        <f t="shared" si="148"/>
        <v>1</v>
      </c>
      <c r="AB459" s="3036">
        <f t="shared" si="149"/>
        <v>58</v>
      </c>
      <c r="AT459" s="133" t="s">
        <v>8661</v>
      </c>
      <c r="AU459" s="1416" t="s">
        <v>5262</v>
      </c>
      <c r="AV459" s="134">
        <v>2</v>
      </c>
      <c r="AW459" s="135">
        <v>152</v>
      </c>
      <c r="AX459" s="136">
        <v>20</v>
      </c>
      <c r="AY459" s="244">
        <f>IF(Chestionar!K459="",0,Chestionar!K459)</f>
        <v>0</v>
      </c>
      <c r="AZ459" s="245">
        <f>IF(Chestionar!L459="",0,Chestionar!L459)</f>
        <v>0</v>
      </c>
      <c r="BA459" s="246">
        <f>IF(Chestionar!M459="",0,Chestionar!M459)</f>
        <v>0</v>
      </c>
      <c r="BB459" s="247">
        <f>IF(Chestionar!N459="",0,Chestionar!N459)</f>
        <v>0</v>
      </c>
      <c r="BC459" s="223">
        <f>IF(Chestionar!O459="",0,Chestionar!O459)</f>
        <v>0</v>
      </c>
      <c r="BD459" s="223">
        <f>IF(Chestionar!P459="",0,Chestionar!P459)</f>
        <v>0</v>
      </c>
      <c r="BE459" s="224">
        <f>IF(Chestionar!Q459="",0,Chestionar!Q459)</f>
        <v>0</v>
      </c>
      <c r="BF459" s="113"/>
      <c r="BG459" s="113"/>
      <c r="BH459" s="113"/>
      <c r="BI459" s="113"/>
      <c r="BJ459" s="113"/>
      <c r="BK459" s="113"/>
      <c r="BL459" s="113"/>
      <c r="BM459" s="113"/>
      <c r="BN459" s="113"/>
      <c r="BO459" s="113"/>
      <c r="BP459" s="113"/>
      <c r="BQ459" s="113"/>
      <c r="BR459" s="113" t="s">
        <v>215</v>
      </c>
    </row>
    <row r="460" spans="1:70" x14ac:dyDescent="0.25">
      <c r="A460" s="1715">
        <f t="shared" si="150"/>
        <v>0</v>
      </c>
      <c r="B460" s="1715">
        <f t="shared" si="147"/>
        <v>10058006</v>
      </c>
      <c r="C460" s="1049">
        <v>58</v>
      </c>
      <c r="D460" s="1797" t="s">
        <v>447</v>
      </c>
      <c r="E460" s="1049">
        <v>6</v>
      </c>
      <c r="F460" s="1057" t="s">
        <v>4309</v>
      </c>
      <c r="G460" s="1049"/>
      <c r="H460" s="1058" t="s">
        <v>346</v>
      </c>
      <c r="I460" s="1059" t="s">
        <v>4317</v>
      </c>
      <c r="J460" s="1058"/>
      <c r="K460" s="1059" t="s">
        <v>9882</v>
      </c>
      <c r="L460" s="1069">
        <f t="shared" si="151"/>
        <v>0</v>
      </c>
      <c r="M460" s="979">
        <f t="shared" si="155"/>
        <v>0</v>
      </c>
      <c r="N460" s="1724">
        <f t="shared" si="156"/>
        <v>0</v>
      </c>
      <c r="O460" s="979" t="str">
        <f t="shared" si="157"/>
        <v/>
      </c>
      <c r="P460" s="979">
        <f t="shared" si="152"/>
        <v>0</v>
      </c>
      <c r="Q460" s="979">
        <f t="shared" si="153"/>
        <v>0</v>
      </c>
      <c r="R460" s="979">
        <f t="shared" si="154"/>
        <v>0</v>
      </c>
      <c r="S460" s="979">
        <f t="shared" si="158"/>
        <v>0</v>
      </c>
      <c r="T460" s="979">
        <f t="shared" si="159"/>
        <v>0</v>
      </c>
      <c r="U460" s="979">
        <f t="shared" si="161"/>
        <v>0</v>
      </c>
      <c r="V460" s="979">
        <f t="shared" si="162"/>
        <v>0</v>
      </c>
      <c r="W460" s="979">
        <f t="shared" si="163"/>
        <v>0</v>
      </c>
      <c r="X460" s="979"/>
      <c r="Y460" s="1060"/>
      <c r="Z460" s="1060" t="str">
        <f t="shared" si="160"/>
        <v>Cap.2 Pct.7: Pentru activitatile care nu sunt de comert (Col.B # Div.45,46,47,55,56 dar Col.B = Gr.452,454) Stocurile de marfuri (Col.6 si Col.7) = 0 si Cheltuiala cu marfa (Col.18) = 0.</v>
      </c>
      <c r="AA460" s="2205">
        <f t="shared" si="148"/>
        <v>1</v>
      </c>
      <c r="AB460" s="3036">
        <f t="shared" si="149"/>
        <v>58</v>
      </c>
      <c r="AT460" s="133" t="s">
        <v>8662</v>
      </c>
      <c r="AU460" s="1416" t="s">
        <v>5262</v>
      </c>
      <c r="AV460" s="134">
        <v>2</v>
      </c>
      <c r="AW460" s="135">
        <v>152</v>
      </c>
      <c r="AX460" s="136">
        <v>21</v>
      </c>
      <c r="AY460" s="244">
        <f>IF(Chestionar!K460="",0,Chestionar!K460)</f>
        <v>0</v>
      </c>
      <c r="AZ460" s="245">
        <f>IF(Chestionar!L460="",0,Chestionar!L460)</f>
        <v>0</v>
      </c>
      <c r="BA460" s="246">
        <f>IF(Chestionar!M460="",0,Chestionar!M460)</f>
        <v>0</v>
      </c>
      <c r="BB460" s="247">
        <f>IF(Chestionar!N460="",0,Chestionar!N460)</f>
        <v>0</v>
      </c>
      <c r="BC460" s="223">
        <f>IF(Chestionar!O460="",0,Chestionar!O460)</f>
        <v>0</v>
      </c>
      <c r="BD460" s="223">
        <f>IF(Chestionar!P460="",0,Chestionar!P460)</f>
        <v>0</v>
      </c>
      <c r="BE460" s="224">
        <f>IF(Chestionar!Q460="",0,Chestionar!Q460)</f>
        <v>0</v>
      </c>
      <c r="BF460" s="113"/>
      <c r="BG460" s="113"/>
      <c r="BH460" s="113"/>
      <c r="BI460" s="113"/>
      <c r="BJ460" s="113"/>
      <c r="BK460" s="113"/>
      <c r="BL460" s="113"/>
      <c r="BM460" s="113"/>
      <c r="BN460" s="113"/>
      <c r="BO460" s="113"/>
      <c r="BP460" s="113"/>
      <c r="BQ460" s="113"/>
      <c r="BR460" s="113" t="s">
        <v>215</v>
      </c>
    </row>
    <row r="461" spans="1:70" x14ac:dyDescent="0.25">
      <c r="A461" s="1715">
        <f t="shared" si="150"/>
        <v>0</v>
      </c>
      <c r="B461" s="1715">
        <f t="shared" si="147"/>
        <v>10058007</v>
      </c>
      <c r="C461" s="1049">
        <v>58</v>
      </c>
      <c r="D461" s="1797" t="s">
        <v>447</v>
      </c>
      <c r="E461" s="1049">
        <v>7</v>
      </c>
      <c r="F461" s="1057" t="s">
        <v>4309</v>
      </c>
      <c r="G461" s="1049"/>
      <c r="H461" s="1058" t="s">
        <v>346</v>
      </c>
      <c r="I461" s="1059" t="s">
        <v>4318</v>
      </c>
      <c r="J461" s="1058"/>
      <c r="K461" s="1059" t="s">
        <v>9883</v>
      </c>
      <c r="L461" s="1069">
        <f t="shared" si="151"/>
        <v>0</v>
      </c>
      <c r="M461" s="979">
        <f t="shared" si="155"/>
        <v>0</v>
      </c>
      <c r="N461" s="1724">
        <f t="shared" si="156"/>
        <v>0</v>
      </c>
      <c r="O461" s="979" t="str">
        <f t="shared" si="157"/>
        <v/>
      </c>
      <c r="P461" s="979">
        <f t="shared" si="152"/>
        <v>0</v>
      </c>
      <c r="Q461" s="979">
        <f t="shared" si="153"/>
        <v>0</v>
      </c>
      <c r="R461" s="979">
        <f t="shared" si="154"/>
        <v>0</v>
      </c>
      <c r="S461" s="979">
        <f t="shared" si="158"/>
        <v>0</v>
      </c>
      <c r="T461" s="979">
        <f t="shared" si="159"/>
        <v>0</v>
      </c>
      <c r="U461" s="979">
        <f t="shared" si="161"/>
        <v>0</v>
      </c>
      <c r="V461" s="979">
        <f t="shared" si="162"/>
        <v>0</v>
      </c>
      <c r="W461" s="979">
        <f t="shared" si="163"/>
        <v>0</v>
      </c>
      <c r="X461" s="979"/>
      <c r="Y461" s="1060"/>
      <c r="Z461" s="1060" t="str">
        <f t="shared" si="160"/>
        <v>Cap.2 Pct.7: Pentru activitatile care nu sunt de comert (Col.B # Div.45,46,47,55,56 dar Col.B = Gr.452,454) Stocurile de marfuri (Col.6 si Col.7) = 0 si Cheltuiala cu marfa (Col.18) = 0.</v>
      </c>
      <c r="AA461" s="2205">
        <f t="shared" si="148"/>
        <v>1</v>
      </c>
      <c r="AB461" s="3036">
        <f t="shared" si="149"/>
        <v>58</v>
      </c>
      <c r="AT461" s="133" t="s">
        <v>8663</v>
      </c>
      <c r="AU461" s="1416" t="s">
        <v>5262</v>
      </c>
      <c r="AV461" s="134">
        <v>2</v>
      </c>
      <c r="AW461" s="135">
        <v>152</v>
      </c>
      <c r="AX461" s="136">
        <v>22</v>
      </c>
      <c r="AY461" s="244">
        <f>IF(Chestionar!K461="",0,Chestionar!K461)</f>
        <v>0</v>
      </c>
      <c r="AZ461" s="245">
        <f>IF(Chestionar!L461="",0,Chestionar!L461)</f>
        <v>0</v>
      </c>
      <c r="BA461" s="246">
        <f>IF(Chestionar!M461="",0,Chestionar!M461)</f>
        <v>0</v>
      </c>
      <c r="BB461" s="247">
        <f>IF(Chestionar!N461="",0,Chestionar!N461)</f>
        <v>0</v>
      </c>
      <c r="BC461" s="223">
        <f>IF(Chestionar!O461="",0,Chestionar!O461)</f>
        <v>0</v>
      </c>
      <c r="BD461" s="223">
        <f>IF(Chestionar!P461="",0,Chestionar!P461)</f>
        <v>0</v>
      </c>
      <c r="BE461" s="224">
        <f>IF(Chestionar!Q461="",0,Chestionar!Q461)</f>
        <v>0</v>
      </c>
      <c r="BF461" s="113"/>
      <c r="BG461" s="113"/>
      <c r="BH461" s="113"/>
      <c r="BI461" s="113"/>
      <c r="BJ461" s="113"/>
      <c r="BK461" s="113"/>
      <c r="BL461" s="113"/>
      <c r="BM461" s="113"/>
      <c r="BN461" s="113"/>
      <c r="BO461" s="113"/>
      <c r="BP461" s="113"/>
      <c r="BQ461" s="113"/>
      <c r="BR461" s="113" t="s">
        <v>215</v>
      </c>
    </row>
    <row r="462" spans="1:70" x14ac:dyDescent="0.25">
      <c r="A462" s="1715">
        <f t="shared" si="150"/>
        <v>0</v>
      </c>
      <c r="B462" s="1715">
        <f t="shared" si="147"/>
        <v>10058008</v>
      </c>
      <c r="C462" s="1049">
        <v>58</v>
      </c>
      <c r="D462" s="1797" t="s">
        <v>447</v>
      </c>
      <c r="E462" s="1049">
        <v>8</v>
      </c>
      <c r="F462" s="1057" t="s">
        <v>4309</v>
      </c>
      <c r="G462" s="1049"/>
      <c r="H462" s="1058" t="s">
        <v>346</v>
      </c>
      <c r="I462" s="1059" t="s">
        <v>4319</v>
      </c>
      <c r="J462" s="1058"/>
      <c r="K462" s="1059" t="s">
        <v>9884</v>
      </c>
      <c r="L462" s="1069">
        <f t="shared" si="151"/>
        <v>0</v>
      </c>
      <c r="M462" s="979">
        <f t="shared" si="155"/>
        <v>0</v>
      </c>
      <c r="N462" s="1724">
        <f t="shared" si="156"/>
        <v>0</v>
      </c>
      <c r="O462" s="979" t="str">
        <f t="shared" si="157"/>
        <v/>
      </c>
      <c r="P462" s="979">
        <f t="shared" si="152"/>
        <v>0</v>
      </c>
      <c r="Q462" s="979">
        <f t="shared" si="153"/>
        <v>0</v>
      </c>
      <c r="R462" s="979">
        <f t="shared" si="154"/>
        <v>0</v>
      </c>
      <c r="S462" s="979">
        <f t="shared" si="158"/>
        <v>0</v>
      </c>
      <c r="T462" s="979">
        <f t="shared" si="159"/>
        <v>0</v>
      </c>
      <c r="U462" s="979">
        <f t="shared" si="161"/>
        <v>0</v>
      </c>
      <c r="V462" s="979">
        <f t="shared" si="162"/>
        <v>0</v>
      </c>
      <c r="W462" s="979">
        <f t="shared" si="163"/>
        <v>0</v>
      </c>
      <c r="X462" s="979"/>
      <c r="Y462" s="1060"/>
      <c r="Z462" s="1060" t="str">
        <f t="shared" si="160"/>
        <v>Cap.2 Pct.7: Pentru activitatile care nu sunt de comert (Col.B # Div.45,46,47,55,56 dar Col.B = Gr.452,454) Stocurile de marfuri (Col.6 si Col.7) = 0 si Cheltuiala cu marfa (Col.18) = 0.</v>
      </c>
      <c r="AA462" s="2205">
        <f t="shared" si="148"/>
        <v>1</v>
      </c>
      <c r="AB462" s="3036">
        <f t="shared" si="149"/>
        <v>58</v>
      </c>
      <c r="AT462" s="133" t="s">
        <v>8664</v>
      </c>
      <c r="AU462" s="1416" t="s">
        <v>5262</v>
      </c>
      <c r="AV462" s="134">
        <v>2</v>
      </c>
      <c r="AW462" s="135">
        <v>152</v>
      </c>
      <c r="AX462" s="136">
        <v>23</v>
      </c>
      <c r="AY462" s="244">
        <f>IF(Chestionar!K462="",0,Chestionar!K462)</f>
        <v>0</v>
      </c>
      <c r="AZ462" s="245">
        <f>IF(Chestionar!L462="",0,Chestionar!L462)</f>
        <v>0</v>
      </c>
      <c r="BA462" s="246">
        <f>IF(Chestionar!M462="",0,Chestionar!M462)</f>
        <v>0</v>
      </c>
      <c r="BB462" s="247">
        <f>IF(Chestionar!N462="",0,Chestionar!N462)</f>
        <v>0</v>
      </c>
      <c r="BC462" s="223">
        <f>IF(Chestionar!O462="",0,Chestionar!O462)</f>
        <v>0</v>
      </c>
      <c r="BD462" s="223">
        <f>IF(Chestionar!P462="",0,Chestionar!P462)</f>
        <v>0</v>
      </c>
      <c r="BE462" s="224">
        <f>IF(Chestionar!Q462="",0,Chestionar!Q462)</f>
        <v>0</v>
      </c>
      <c r="BF462" s="113"/>
      <c r="BG462" s="113"/>
      <c r="BH462" s="113"/>
      <c r="BI462" s="113"/>
      <c r="BJ462" s="113"/>
      <c r="BK462" s="113"/>
      <c r="BL462" s="113"/>
      <c r="BM462" s="113"/>
      <c r="BN462" s="113"/>
      <c r="BO462" s="113"/>
      <c r="BP462" s="113"/>
      <c r="BQ462" s="113"/>
      <c r="BR462" s="113" t="s">
        <v>215</v>
      </c>
    </row>
    <row r="463" spans="1:70" x14ac:dyDescent="0.25">
      <c r="A463" s="1715">
        <f t="shared" si="150"/>
        <v>0</v>
      </c>
      <c r="B463" s="1715">
        <f t="shared" si="147"/>
        <v>10058009</v>
      </c>
      <c r="C463" s="1049">
        <v>58</v>
      </c>
      <c r="D463" s="1797" t="s">
        <v>447</v>
      </c>
      <c r="E463" s="1049">
        <v>9</v>
      </c>
      <c r="F463" s="1057" t="s">
        <v>4309</v>
      </c>
      <c r="G463" s="1049"/>
      <c r="H463" s="1058" t="s">
        <v>346</v>
      </c>
      <c r="I463" s="1059" t="s">
        <v>4320</v>
      </c>
      <c r="J463" s="1058"/>
      <c r="K463" s="1059" t="s">
        <v>9885</v>
      </c>
      <c r="L463" s="1069">
        <f t="shared" si="151"/>
        <v>0</v>
      </c>
      <c r="M463" s="979">
        <f t="shared" si="155"/>
        <v>0</v>
      </c>
      <c r="N463" s="1724">
        <f t="shared" si="156"/>
        <v>0</v>
      </c>
      <c r="O463" s="979" t="str">
        <f t="shared" si="157"/>
        <v/>
      </c>
      <c r="P463" s="979">
        <f t="shared" si="152"/>
        <v>0</v>
      </c>
      <c r="Q463" s="979">
        <f t="shared" si="153"/>
        <v>0</v>
      </c>
      <c r="R463" s="979">
        <f t="shared" si="154"/>
        <v>0</v>
      </c>
      <c r="S463" s="979">
        <f t="shared" si="158"/>
        <v>0</v>
      </c>
      <c r="T463" s="979">
        <f t="shared" si="159"/>
        <v>0</v>
      </c>
      <c r="U463" s="979">
        <f t="shared" si="161"/>
        <v>0</v>
      </c>
      <c r="V463" s="979">
        <f t="shared" si="162"/>
        <v>0</v>
      </c>
      <c r="W463" s="979">
        <f t="shared" si="163"/>
        <v>0</v>
      </c>
      <c r="X463" s="979"/>
      <c r="Y463" s="1060"/>
      <c r="Z463" s="1060" t="str">
        <f t="shared" si="160"/>
        <v>Cap.2 Pct.7: Pentru activitatile care nu sunt de comert (Col.B # Div.45,46,47,55,56 dar Col.B = Gr.452,454) Stocurile de marfuri (Col.6 si Col.7) = 0 si Cheltuiala cu marfa (Col.18) = 0.</v>
      </c>
      <c r="AA463" s="2205">
        <f t="shared" si="148"/>
        <v>1</v>
      </c>
      <c r="AB463" s="3036">
        <f t="shared" si="149"/>
        <v>58</v>
      </c>
      <c r="AT463" s="133" t="s">
        <v>8665</v>
      </c>
      <c r="AU463" s="1416" t="s">
        <v>5262</v>
      </c>
      <c r="AV463" s="134">
        <v>2</v>
      </c>
      <c r="AW463" s="135">
        <v>152</v>
      </c>
      <c r="AX463" s="136">
        <v>24</v>
      </c>
      <c r="AY463" s="244">
        <f>IF(Chestionar!K463="",0,Chestionar!K463)</f>
        <v>0</v>
      </c>
      <c r="AZ463" s="245">
        <f>IF(Chestionar!L463="",0,Chestionar!L463)</f>
        <v>0</v>
      </c>
      <c r="BA463" s="246">
        <f>IF(Chestionar!M463="",0,Chestionar!M463)</f>
        <v>0</v>
      </c>
      <c r="BB463" s="247">
        <f>IF(Chestionar!N463="",0,Chestionar!N463)</f>
        <v>0</v>
      </c>
      <c r="BC463" s="223">
        <f>IF(Chestionar!O463="",0,Chestionar!O463)</f>
        <v>0</v>
      </c>
      <c r="BD463" s="223">
        <f>IF(Chestionar!P463="",0,Chestionar!P463)</f>
        <v>0</v>
      </c>
      <c r="BE463" s="224">
        <f>IF(Chestionar!Q463="",0,Chestionar!Q463)</f>
        <v>0</v>
      </c>
      <c r="BF463" s="113"/>
      <c r="BG463" s="113"/>
      <c r="BH463" s="113"/>
      <c r="BI463" s="113"/>
      <c r="BJ463" s="113"/>
      <c r="BK463" s="113"/>
      <c r="BL463" s="113"/>
      <c r="BM463" s="113"/>
      <c r="BN463" s="113"/>
      <c r="BO463" s="113"/>
      <c r="BP463" s="113"/>
      <c r="BQ463" s="113"/>
      <c r="BR463" s="113" t="s">
        <v>215</v>
      </c>
    </row>
    <row r="464" spans="1:70" x14ac:dyDescent="0.25">
      <c r="A464" s="1715">
        <f t="shared" si="150"/>
        <v>0</v>
      </c>
      <c r="B464" s="1715">
        <f t="shared" si="147"/>
        <v>10058010</v>
      </c>
      <c r="C464" s="1049">
        <v>58</v>
      </c>
      <c r="D464" s="1797" t="s">
        <v>447</v>
      </c>
      <c r="E464" s="1049">
        <v>10</v>
      </c>
      <c r="F464" s="1057" t="s">
        <v>4309</v>
      </c>
      <c r="G464" s="1049"/>
      <c r="H464" s="1058" t="s">
        <v>346</v>
      </c>
      <c r="I464" s="1059" t="s">
        <v>4321</v>
      </c>
      <c r="J464" s="1058"/>
      <c r="K464" s="1059" t="s">
        <v>9886</v>
      </c>
      <c r="L464" s="1069">
        <f t="shared" si="151"/>
        <v>0</v>
      </c>
      <c r="M464" s="979">
        <f t="shared" si="155"/>
        <v>0</v>
      </c>
      <c r="N464" s="1724">
        <f t="shared" si="156"/>
        <v>0</v>
      </c>
      <c r="O464" s="979" t="str">
        <f t="shared" si="157"/>
        <v/>
      </c>
      <c r="P464" s="979">
        <f t="shared" si="152"/>
        <v>0</v>
      </c>
      <c r="Q464" s="979">
        <f t="shared" si="153"/>
        <v>0</v>
      </c>
      <c r="R464" s="979">
        <f t="shared" si="154"/>
        <v>0</v>
      </c>
      <c r="S464" s="979">
        <f t="shared" si="158"/>
        <v>0</v>
      </c>
      <c r="T464" s="979">
        <f t="shared" si="159"/>
        <v>0</v>
      </c>
      <c r="U464" s="979">
        <f t="shared" si="161"/>
        <v>0</v>
      </c>
      <c r="V464" s="979">
        <f t="shared" si="162"/>
        <v>0</v>
      </c>
      <c r="W464" s="979">
        <f t="shared" si="163"/>
        <v>0</v>
      </c>
      <c r="X464" s="979"/>
      <c r="Y464" s="1060"/>
      <c r="Z464" s="1060" t="str">
        <f t="shared" si="160"/>
        <v>Cap.2 Pct.7: Pentru activitatile care nu sunt de comert (Col.B # Div.45,46,47,55,56 dar Col.B = Gr.452,454) Stocurile de marfuri (Col.6 si Col.7) = 0 si Cheltuiala cu marfa (Col.18) = 0.</v>
      </c>
      <c r="AA464" s="2205">
        <f t="shared" si="148"/>
        <v>1</v>
      </c>
      <c r="AB464" s="3036">
        <f t="shared" si="149"/>
        <v>58</v>
      </c>
      <c r="AT464" s="133" t="s">
        <v>8666</v>
      </c>
      <c r="AU464" s="1416" t="s">
        <v>5262</v>
      </c>
      <c r="AV464" s="134">
        <v>2</v>
      </c>
      <c r="AW464" s="135">
        <v>152</v>
      </c>
      <c r="AX464" s="136">
        <v>25</v>
      </c>
      <c r="AY464" s="244">
        <f>IF(Chestionar!K464="",0,Chestionar!K464)</f>
        <v>0</v>
      </c>
      <c r="AZ464" s="245">
        <f>IF(Chestionar!L464="",0,Chestionar!L464)</f>
        <v>0</v>
      </c>
      <c r="BA464" s="246">
        <f>IF(Chestionar!M464="",0,Chestionar!M464)</f>
        <v>0</v>
      </c>
      <c r="BB464" s="247">
        <f>IF(Chestionar!N464="",0,Chestionar!N464)</f>
        <v>0</v>
      </c>
      <c r="BC464" s="223">
        <f>IF(Chestionar!O464="",0,Chestionar!O464)</f>
        <v>0</v>
      </c>
      <c r="BD464" s="223">
        <f>IF(Chestionar!P464="",0,Chestionar!P464)</f>
        <v>0</v>
      </c>
      <c r="BE464" s="224">
        <f>IF(Chestionar!Q464="",0,Chestionar!Q464)</f>
        <v>0</v>
      </c>
      <c r="BF464" s="113"/>
      <c r="BG464" s="113"/>
      <c r="BH464" s="113"/>
      <c r="BI464" s="113"/>
      <c r="BJ464" s="113"/>
      <c r="BK464" s="113"/>
      <c r="BL464" s="113"/>
      <c r="BM464" s="113"/>
      <c r="BN464" s="113"/>
      <c r="BO464" s="113"/>
      <c r="BP464" s="113"/>
      <c r="BQ464" s="113"/>
      <c r="BR464" s="113" t="s">
        <v>215</v>
      </c>
    </row>
    <row r="465" spans="1:70" x14ac:dyDescent="0.25">
      <c r="A465" s="1715">
        <f t="shared" si="150"/>
        <v>0</v>
      </c>
      <c r="B465" s="1715">
        <f t="shared" si="147"/>
        <v>10058011</v>
      </c>
      <c r="C465" s="1049">
        <v>58</v>
      </c>
      <c r="D465" s="1797" t="s">
        <v>447</v>
      </c>
      <c r="E465" s="1049">
        <v>11</v>
      </c>
      <c r="F465" s="1057" t="s">
        <v>4309</v>
      </c>
      <c r="G465" s="1049"/>
      <c r="H465" s="1058" t="s">
        <v>346</v>
      </c>
      <c r="I465" s="1059" t="s">
        <v>4322</v>
      </c>
      <c r="J465" s="1058"/>
      <c r="K465" s="1059" t="s">
        <v>9887</v>
      </c>
      <c r="L465" s="1069">
        <f t="shared" si="151"/>
        <v>0</v>
      </c>
      <c r="M465" s="979">
        <f t="shared" si="155"/>
        <v>0</v>
      </c>
      <c r="N465" s="1724">
        <f t="shared" si="156"/>
        <v>0</v>
      </c>
      <c r="O465" s="979" t="str">
        <f t="shared" si="157"/>
        <v/>
      </c>
      <c r="P465" s="979">
        <f t="shared" si="152"/>
        <v>0</v>
      </c>
      <c r="Q465" s="979">
        <f t="shared" si="153"/>
        <v>0</v>
      </c>
      <c r="R465" s="979">
        <f t="shared" si="154"/>
        <v>0</v>
      </c>
      <c r="S465" s="979">
        <f t="shared" si="158"/>
        <v>0</v>
      </c>
      <c r="T465" s="979">
        <f t="shared" si="159"/>
        <v>0</v>
      </c>
      <c r="U465" s="979">
        <f t="shared" si="161"/>
        <v>0</v>
      </c>
      <c r="V465" s="979">
        <f t="shared" si="162"/>
        <v>0</v>
      </c>
      <c r="W465" s="979">
        <f t="shared" si="163"/>
        <v>0</v>
      </c>
      <c r="X465" s="979"/>
      <c r="Y465" s="1060"/>
      <c r="Z465" s="1060" t="str">
        <f t="shared" si="160"/>
        <v>Cap.2 Pct.7: Pentru activitatile care nu sunt de comert (Col.B # Div.45,46,47,55,56 dar Col.B = Gr.452,454) Stocurile de marfuri (Col.6 si Col.7) = 0 si Cheltuiala cu marfa (Col.18) = 0.</v>
      </c>
      <c r="AA465" s="2205">
        <f t="shared" si="148"/>
        <v>1</v>
      </c>
      <c r="AB465" s="3036">
        <f t="shared" si="149"/>
        <v>58</v>
      </c>
      <c r="AT465" s="133" t="s">
        <v>8667</v>
      </c>
      <c r="AU465" s="1416" t="s">
        <v>5262</v>
      </c>
      <c r="AV465" s="134">
        <v>2</v>
      </c>
      <c r="AW465" s="135">
        <v>152</v>
      </c>
      <c r="AX465" s="136">
        <v>26</v>
      </c>
      <c r="AY465" s="244">
        <f>IF(Chestionar!K465="",0,Chestionar!K465)</f>
        <v>0</v>
      </c>
      <c r="AZ465" s="245">
        <f>IF(Chestionar!L465="",0,Chestionar!L465)</f>
        <v>0</v>
      </c>
      <c r="BA465" s="246">
        <f>IF(Chestionar!M465="",0,Chestionar!M465)</f>
        <v>0</v>
      </c>
      <c r="BB465" s="247">
        <f>IF(Chestionar!N465="",0,Chestionar!N465)</f>
        <v>0</v>
      </c>
      <c r="BC465" s="223">
        <f>IF(Chestionar!O465="",0,Chestionar!O465)</f>
        <v>0</v>
      </c>
      <c r="BD465" s="223">
        <f>IF(Chestionar!P465="",0,Chestionar!P465)</f>
        <v>0</v>
      </c>
      <c r="BE465" s="224">
        <f>IF(Chestionar!Q465="",0,Chestionar!Q465)</f>
        <v>0</v>
      </c>
      <c r="BF465" s="113"/>
      <c r="BG465" s="113"/>
      <c r="BH465" s="113"/>
      <c r="BI465" s="113"/>
      <c r="BJ465" s="113"/>
      <c r="BK465" s="113"/>
      <c r="BL465" s="113"/>
      <c r="BM465" s="113"/>
      <c r="BN465" s="113"/>
      <c r="BO465" s="113"/>
      <c r="BP465" s="113"/>
      <c r="BQ465" s="113"/>
      <c r="BR465" s="113" t="s">
        <v>215</v>
      </c>
    </row>
    <row r="466" spans="1:70" x14ac:dyDescent="0.25">
      <c r="A466" s="1715">
        <f t="shared" si="150"/>
        <v>0</v>
      </c>
      <c r="B466" s="1715">
        <f t="shared" si="147"/>
        <v>10058012</v>
      </c>
      <c r="C466" s="1049">
        <v>58</v>
      </c>
      <c r="D466" s="1797" t="s">
        <v>447</v>
      </c>
      <c r="E466" s="1049">
        <v>12</v>
      </c>
      <c r="F466" s="1057" t="s">
        <v>4309</v>
      </c>
      <c r="G466" s="1049"/>
      <c r="H466" s="1058" t="s">
        <v>346</v>
      </c>
      <c r="I466" s="1059" t="s">
        <v>4323</v>
      </c>
      <c r="J466" s="1058"/>
      <c r="K466" s="1059" t="s">
        <v>9888</v>
      </c>
      <c r="L466" s="1069">
        <f t="shared" si="151"/>
        <v>0</v>
      </c>
      <c r="M466" s="979">
        <f t="shared" si="155"/>
        <v>0</v>
      </c>
      <c r="N466" s="1724">
        <f t="shared" si="156"/>
        <v>0</v>
      </c>
      <c r="O466" s="979" t="str">
        <f t="shared" si="157"/>
        <v/>
      </c>
      <c r="P466" s="979">
        <f t="shared" si="152"/>
        <v>0</v>
      </c>
      <c r="Q466" s="979">
        <f t="shared" si="153"/>
        <v>0</v>
      </c>
      <c r="R466" s="979">
        <f t="shared" si="154"/>
        <v>0</v>
      </c>
      <c r="S466" s="979">
        <f t="shared" si="158"/>
        <v>0</v>
      </c>
      <c r="T466" s="979">
        <f t="shared" si="159"/>
        <v>0</v>
      </c>
      <c r="U466" s="979">
        <f t="shared" si="161"/>
        <v>0</v>
      </c>
      <c r="V466" s="979">
        <f t="shared" si="162"/>
        <v>0</v>
      </c>
      <c r="W466" s="979">
        <f t="shared" si="163"/>
        <v>0</v>
      </c>
      <c r="X466" s="979"/>
      <c r="Y466" s="1060"/>
      <c r="Z466" s="1060" t="str">
        <f t="shared" si="160"/>
        <v>Cap.2 Pct.7: Pentru activitatile care nu sunt de comert (Col.B # Div.45,46,47,55,56 dar Col.B = Gr.452,454) Stocurile de marfuri (Col.6 si Col.7) = 0 si Cheltuiala cu marfa (Col.18) = 0.</v>
      </c>
      <c r="AA466" s="2205">
        <f t="shared" si="148"/>
        <v>1</v>
      </c>
      <c r="AB466" s="3036">
        <f t="shared" si="149"/>
        <v>58</v>
      </c>
      <c r="AT466" s="133" t="s">
        <v>8668</v>
      </c>
      <c r="AU466" s="1416" t="s">
        <v>5262</v>
      </c>
      <c r="AV466" s="134">
        <v>2</v>
      </c>
      <c r="AW466" s="135">
        <v>152</v>
      </c>
      <c r="AX466" s="136">
        <v>27</v>
      </c>
      <c r="AY466" s="244">
        <f>IF(Chestionar!K466="",0,Chestionar!K466)</f>
        <v>0</v>
      </c>
      <c r="AZ466" s="245">
        <f>IF(Chestionar!L466="",0,Chestionar!L466)</f>
        <v>0</v>
      </c>
      <c r="BA466" s="246">
        <f>IF(Chestionar!M466="",0,Chestionar!M466)</f>
        <v>0</v>
      </c>
      <c r="BB466" s="247">
        <f>IF(Chestionar!N466="",0,Chestionar!N466)</f>
        <v>0</v>
      </c>
      <c r="BC466" s="223">
        <f>IF(Chestionar!O466="",0,Chestionar!O466)</f>
        <v>0</v>
      </c>
      <c r="BD466" s="223">
        <f>IF(Chestionar!P466="",0,Chestionar!P466)</f>
        <v>0</v>
      </c>
      <c r="BE466" s="224">
        <f>IF(Chestionar!Q466="",0,Chestionar!Q466)</f>
        <v>0</v>
      </c>
      <c r="BF466" s="113"/>
      <c r="BG466" s="113"/>
      <c r="BH466" s="113"/>
      <c r="BI466" s="113"/>
      <c r="BJ466" s="113"/>
      <c r="BK466" s="113"/>
      <c r="BL466" s="113"/>
      <c r="BM466" s="113"/>
      <c r="BN466" s="113"/>
      <c r="BO466" s="113"/>
      <c r="BP466" s="113"/>
      <c r="BQ466" s="113"/>
      <c r="BR466" s="113" t="s">
        <v>215</v>
      </c>
    </row>
    <row r="467" spans="1:70" x14ac:dyDescent="0.25">
      <c r="A467" s="1715">
        <f t="shared" si="150"/>
        <v>0</v>
      </c>
      <c r="B467" s="1715">
        <f t="shared" si="147"/>
        <v>10058013</v>
      </c>
      <c r="C467" s="1049">
        <v>58</v>
      </c>
      <c r="D467" s="1797" t="s">
        <v>447</v>
      </c>
      <c r="E467" s="1049">
        <v>13</v>
      </c>
      <c r="F467" s="1057" t="s">
        <v>4309</v>
      </c>
      <c r="G467" s="1049"/>
      <c r="H467" s="1058" t="s">
        <v>346</v>
      </c>
      <c r="I467" s="1059" t="s">
        <v>4324</v>
      </c>
      <c r="J467" s="1058"/>
      <c r="K467" s="1059" t="s">
        <v>9889</v>
      </c>
      <c r="L467" s="1069">
        <f t="shared" si="151"/>
        <v>0</v>
      </c>
      <c r="M467" s="979">
        <f t="shared" si="155"/>
        <v>0</v>
      </c>
      <c r="N467" s="1724">
        <f t="shared" si="156"/>
        <v>0</v>
      </c>
      <c r="O467" s="979" t="str">
        <f t="shared" si="157"/>
        <v/>
      </c>
      <c r="P467" s="979">
        <f t="shared" si="152"/>
        <v>0</v>
      </c>
      <c r="Q467" s="979">
        <f t="shared" si="153"/>
        <v>0</v>
      </c>
      <c r="R467" s="979">
        <f t="shared" si="154"/>
        <v>0</v>
      </c>
      <c r="S467" s="979">
        <f t="shared" si="158"/>
        <v>0</v>
      </c>
      <c r="T467" s="979">
        <f t="shared" si="159"/>
        <v>0</v>
      </c>
      <c r="U467" s="979">
        <f t="shared" si="161"/>
        <v>0</v>
      </c>
      <c r="V467" s="979">
        <f t="shared" si="162"/>
        <v>0</v>
      </c>
      <c r="W467" s="979">
        <f t="shared" si="163"/>
        <v>0</v>
      </c>
      <c r="X467" s="979"/>
      <c r="Y467" s="1060"/>
      <c r="Z467" s="1060" t="str">
        <f t="shared" si="160"/>
        <v>Cap.2 Pct.7: Pentru activitatile care nu sunt de comert (Col.B # Div.45,46,47,55,56 dar Col.B = Gr.452,454) Stocurile de marfuri (Col.6 si Col.7) = 0 si Cheltuiala cu marfa (Col.18) = 0.</v>
      </c>
      <c r="AA467" s="2205">
        <f t="shared" si="148"/>
        <v>1</v>
      </c>
      <c r="AB467" s="3036">
        <f t="shared" si="149"/>
        <v>58</v>
      </c>
      <c r="AT467" s="133" t="s">
        <v>8669</v>
      </c>
      <c r="AU467" s="1416" t="s">
        <v>5262</v>
      </c>
      <c r="AV467" s="134">
        <v>2</v>
      </c>
      <c r="AW467" s="135">
        <v>152</v>
      </c>
      <c r="AX467" s="136">
        <v>28</v>
      </c>
      <c r="AY467" s="244">
        <f>IF(Chestionar!K467="",0,Chestionar!K467)</f>
        <v>0</v>
      </c>
      <c r="AZ467" s="245">
        <f>IF(Chestionar!L467="",0,Chestionar!L467)</f>
        <v>0</v>
      </c>
      <c r="BA467" s="246">
        <f>IF(Chestionar!M467="",0,Chestionar!M467)</f>
        <v>0</v>
      </c>
      <c r="BB467" s="247">
        <f>IF(Chestionar!N467="",0,Chestionar!N467)</f>
        <v>0</v>
      </c>
      <c r="BC467" s="223">
        <f>IF(Chestionar!O467="",0,Chestionar!O467)</f>
        <v>0</v>
      </c>
      <c r="BD467" s="223">
        <f>IF(Chestionar!P467="",0,Chestionar!P467)</f>
        <v>0</v>
      </c>
      <c r="BE467" s="224">
        <f>IF(Chestionar!Q467="",0,Chestionar!Q467)</f>
        <v>0</v>
      </c>
      <c r="BF467" s="113"/>
      <c r="BG467" s="113"/>
      <c r="BH467" s="113"/>
      <c r="BI467" s="113"/>
      <c r="BJ467" s="113"/>
      <c r="BK467" s="113"/>
      <c r="BL467" s="113"/>
      <c r="BM467" s="113"/>
      <c r="BN467" s="113"/>
      <c r="BO467" s="113"/>
      <c r="BP467" s="113"/>
      <c r="BQ467" s="113"/>
      <c r="BR467" s="113" t="s">
        <v>215</v>
      </c>
    </row>
    <row r="468" spans="1:70" x14ac:dyDescent="0.25">
      <c r="A468" s="1715">
        <f t="shared" si="150"/>
        <v>0</v>
      </c>
      <c r="B468" s="1715">
        <f t="shared" si="147"/>
        <v>10058014</v>
      </c>
      <c r="C468" s="1049">
        <v>58</v>
      </c>
      <c r="D468" s="1797" t="s">
        <v>447</v>
      </c>
      <c r="E468" s="1049">
        <v>14</v>
      </c>
      <c r="F468" s="1057" t="s">
        <v>4309</v>
      </c>
      <c r="G468" s="1049"/>
      <c r="H468" s="1058" t="s">
        <v>346</v>
      </c>
      <c r="I468" s="1059" t="s">
        <v>4325</v>
      </c>
      <c r="J468" s="1058"/>
      <c r="K468" s="1059" t="s">
        <v>9890</v>
      </c>
      <c r="L468" s="1069">
        <f t="shared" si="151"/>
        <v>0</v>
      </c>
      <c r="M468" s="979">
        <f t="shared" si="155"/>
        <v>0</v>
      </c>
      <c r="N468" s="1724">
        <f t="shared" si="156"/>
        <v>0</v>
      </c>
      <c r="O468" s="979" t="str">
        <f t="shared" si="157"/>
        <v/>
      </c>
      <c r="P468" s="979">
        <f t="shared" si="152"/>
        <v>0</v>
      </c>
      <c r="Q468" s="979">
        <f t="shared" si="153"/>
        <v>0</v>
      </c>
      <c r="R468" s="979">
        <f t="shared" si="154"/>
        <v>0</v>
      </c>
      <c r="S468" s="979">
        <f t="shared" si="158"/>
        <v>0</v>
      </c>
      <c r="T468" s="979">
        <f t="shared" si="159"/>
        <v>0</v>
      </c>
      <c r="U468" s="979">
        <f t="shared" si="161"/>
        <v>0</v>
      </c>
      <c r="V468" s="979">
        <f t="shared" si="162"/>
        <v>0</v>
      </c>
      <c r="W468" s="979">
        <f t="shared" si="163"/>
        <v>0</v>
      </c>
      <c r="X468" s="979"/>
      <c r="Y468" s="1060"/>
      <c r="Z468" s="1060" t="str">
        <f t="shared" si="160"/>
        <v>Cap.2 Pct.7: Pentru activitatile care nu sunt de comert (Col.B # Div.45,46,47,55,56 dar Col.B = Gr.452,454) Stocurile de marfuri (Col.6 si Col.7) = 0 si Cheltuiala cu marfa (Col.18) = 0.</v>
      </c>
      <c r="AA468" s="2205">
        <f t="shared" si="148"/>
        <v>1</v>
      </c>
      <c r="AB468" s="3036">
        <f t="shared" si="149"/>
        <v>58</v>
      </c>
      <c r="AT468" s="133" t="s">
        <v>8670</v>
      </c>
      <c r="AU468" s="1416" t="s">
        <v>5262</v>
      </c>
      <c r="AV468" s="134">
        <v>2</v>
      </c>
      <c r="AW468" s="135">
        <v>152</v>
      </c>
      <c r="AX468" s="136">
        <v>29</v>
      </c>
      <c r="AY468" s="244">
        <f>IF(Chestionar!K468="",0,Chestionar!K468)</f>
        <v>0</v>
      </c>
      <c r="AZ468" s="245">
        <f>IF(Chestionar!L468="",0,Chestionar!L468)</f>
        <v>0</v>
      </c>
      <c r="BA468" s="246">
        <f>IF(Chestionar!M468="",0,Chestionar!M468)</f>
        <v>0</v>
      </c>
      <c r="BB468" s="247">
        <f>IF(Chestionar!N468="",0,Chestionar!N468)</f>
        <v>0</v>
      </c>
      <c r="BC468" s="223">
        <f>IF(Chestionar!O468="",0,Chestionar!O468)</f>
        <v>0</v>
      </c>
      <c r="BD468" s="223">
        <f>IF(Chestionar!P468="",0,Chestionar!P468)</f>
        <v>0</v>
      </c>
      <c r="BE468" s="224">
        <f>IF(Chestionar!Q468="",0,Chestionar!Q468)</f>
        <v>0</v>
      </c>
      <c r="BF468" s="113"/>
      <c r="BG468" s="113"/>
      <c r="BH468" s="113"/>
      <c r="BI468" s="113"/>
      <c r="BJ468" s="113"/>
      <c r="BK468" s="113"/>
      <c r="BL468" s="113"/>
      <c r="BM468" s="113"/>
      <c r="BN468" s="113"/>
      <c r="BO468" s="113"/>
      <c r="BP468" s="113"/>
      <c r="BQ468" s="113"/>
      <c r="BR468" s="113" t="s">
        <v>215</v>
      </c>
    </row>
    <row r="469" spans="1:70" x14ac:dyDescent="0.25">
      <c r="A469" s="1715">
        <f t="shared" si="150"/>
        <v>0</v>
      </c>
      <c r="B469" s="1715">
        <f t="shared" si="147"/>
        <v>10058015</v>
      </c>
      <c r="C469" s="1049">
        <v>58</v>
      </c>
      <c r="D469" s="1797" t="s">
        <v>447</v>
      </c>
      <c r="E469" s="1049">
        <v>15</v>
      </c>
      <c r="F469" s="1057" t="s">
        <v>4309</v>
      </c>
      <c r="G469" s="1049"/>
      <c r="H469" s="1058" t="s">
        <v>346</v>
      </c>
      <c r="I469" s="1059" t="s">
        <v>4326</v>
      </c>
      <c r="J469" s="1058"/>
      <c r="K469" s="1059" t="s">
        <v>9891</v>
      </c>
      <c r="L469" s="1069">
        <f t="shared" si="151"/>
        <v>0</v>
      </c>
      <c r="M469" s="979">
        <f t="shared" si="155"/>
        <v>0</v>
      </c>
      <c r="N469" s="1724">
        <f t="shared" si="156"/>
        <v>0</v>
      </c>
      <c r="O469" s="979" t="str">
        <f t="shared" si="157"/>
        <v/>
      </c>
      <c r="P469" s="979">
        <f t="shared" si="152"/>
        <v>0</v>
      </c>
      <c r="Q469" s="979">
        <f t="shared" si="153"/>
        <v>0</v>
      </c>
      <c r="R469" s="979">
        <f t="shared" si="154"/>
        <v>0</v>
      </c>
      <c r="S469" s="979">
        <f t="shared" si="158"/>
        <v>0</v>
      </c>
      <c r="T469" s="979">
        <f t="shared" si="159"/>
        <v>0</v>
      </c>
      <c r="U469" s="979">
        <f t="shared" si="161"/>
        <v>0</v>
      </c>
      <c r="V469" s="979">
        <f t="shared" si="162"/>
        <v>0</v>
      </c>
      <c r="W469" s="979">
        <f t="shared" si="163"/>
        <v>0</v>
      </c>
      <c r="X469" s="979"/>
      <c r="Y469" s="1060"/>
      <c r="Z469" s="1060" t="str">
        <f t="shared" si="160"/>
        <v>Cap.2 Pct.7: Pentru activitatile care nu sunt de comert (Col.B # Div.45,46,47,55,56 dar Col.B = Gr.452,454) Stocurile de marfuri (Col.6 si Col.7) = 0 si Cheltuiala cu marfa (Col.18) = 0.</v>
      </c>
      <c r="AA469" s="2205">
        <f t="shared" si="148"/>
        <v>1</v>
      </c>
      <c r="AB469" s="3036">
        <f t="shared" si="149"/>
        <v>58</v>
      </c>
      <c r="AT469" s="133" t="s">
        <v>8671</v>
      </c>
      <c r="AU469" s="1416" t="s">
        <v>5262</v>
      </c>
      <c r="AV469" s="134">
        <v>2</v>
      </c>
      <c r="AW469" s="135">
        <v>152</v>
      </c>
      <c r="AX469" s="136">
        <v>30</v>
      </c>
      <c r="AY469" s="244">
        <f>IF(Chestionar!K469="",0,Chestionar!K469)</f>
        <v>0</v>
      </c>
      <c r="AZ469" s="245">
        <f>IF(Chestionar!L469="",0,Chestionar!L469)</f>
        <v>0</v>
      </c>
      <c r="BA469" s="246">
        <f>IF(Chestionar!M469="",0,Chestionar!M469)</f>
        <v>0</v>
      </c>
      <c r="BB469" s="247">
        <f>IF(Chestionar!N469="",0,Chestionar!N469)</f>
        <v>0</v>
      </c>
      <c r="BC469" s="223">
        <f>IF(Chestionar!O469="",0,Chestionar!O469)</f>
        <v>0</v>
      </c>
      <c r="BD469" s="223">
        <f>IF(Chestionar!P469="",0,Chestionar!P469)</f>
        <v>0</v>
      </c>
      <c r="BE469" s="224">
        <f>IF(Chestionar!Q469="",0,Chestionar!Q469)</f>
        <v>0</v>
      </c>
      <c r="BF469" s="113"/>
      <c r="BG469" s="113"/>
      <c r="BH469" s="113"/>
      <c r="BI469" s="113"/>
      <c r="BJ469" s="113"/>
      <c r="BK469" s="113"/>
      <c r="BL469" s="113"/>
      <c r="BM469" s="113"/>
      <c r="BN469" s="113"/>
      <c r="BO469" s="113"/>
      <c r="BP469" s="113"/>
      <c r="BQ469" s="113"/>
      <c r="BR469" s="113" t="s">
        <v>215</v>
      </c>
    </row>
    <row r="470" spans="1:70" x14ac:dyDescent="0.25">
      <c r="A470" s="1715">
        <f t="shared" si="150"/>
        <v>0</v>
      </c>
      <c r="B470" s="1715">
        <f t="shared" si="147"/>
        <v>10058016</v>
      </c>
      <c r="C470" s="1049">
        <v>58</v>
      </c>
      <c r="D470" s="1797" t="s">
        <v>447</v>
      </c>
      <c r="E470" s="1049">
        <v>16</v>
      </c>
      <c r="F470" s="1057" t="s">
        <v>4309</v>
      </c>
      <c r="G470" s="1049"/>
      <c r="H470" s="1058" t="s">
        <v>346</v>
      </c>
      <c r="I470" s="1059" t="s">
        <v>4327</v>
      </c>
      <c r="J470" s="1058"/>
      <c r="K470" s="1059" t="s">
        <v>9892</v>
      </c>
      <c r="L470" s="1069">
        <f t="shared" si="151"/>
        <v>0</v>
      </c>
      <c r="M470" s="979">
        <f t="shared" si="155"/>
        <v>0</v>
      </c>
      <c r="N470" s="1724">
        <f t="shared" si="156"/>
        <v>0</v>
      </c>
      <c r="O470" s="979" t="str">
        <f t="shared" si="157"/>
        <v/>
      </c>
      <c r="P470" s="979">
        <f t="shared" si="152"/>
        <v>0</v>
      </c>
      <c r="Q470" s="979">
        <f t="shared" si="153"/>
        <v>0</v>
      </c>
      <c r="R470" s="979">
        <f t="shared" si="154"/>
        <v>0</v>
      </c>
      <c r="S470" s="979">
        <f t="shared" si="158"/>
        <v>0</v>
      </c>
      <c r="T470" s="979">
        <f t="shared" si="159"/>
        <v>0</v>
      </c>
      <c r="U470" s="979">
        <f t="shared" si="161"/>
        <v>0</v>
      </c>
      <c r="V470" s="979">
        <f t="shared" si="162"/>
        <v>0</v>
      </c>
      <c r="W470" s="979">
        <f t="shared" si="163"/>
        <v>0</v>
      </c>
      <c r="X470" s="979"/>
      <c r="Y470" s="1060"/>
      <c r="Z470" s="1060" t="str">
        <f t="shared" si="160"/>
        <v>Cap.2 Pct.7: Pentru activitatile care nu sunt de comert (Col.B # Div.45,46,47,55,56 dar Col.B = Gr.452,454) Stocurile de marfuri (Col.6 si Col.7) = 0 si Cheltuiala cu marfa (Col.18) = 0.</v>
      </c>
      <c r="AA470" s="2205">
        <f t="shared" si="148"/>
        <v>1</v>
      </c>
      <c r="AB470" s="3036">
        <f t="shared" si="149"/>
        <v>58</v>
      </c>
      <c r="AT470" s="133" t="s">
        <v>8672</v>
      </c>
      <c r="AU470" s="1416" t="s">
        <v>5262</v>
      </c>
      <c r="AV470" s="134">
        <v>2</v>
      </c>
      <c r="AW470" s="135">
        <v>152</v>
      </c>
      <c r="AX470" s="136">
        <v>31</v>
      </c>
      <c r="AY470" s="244">
        <f>IF(Chestionar!K470="",0,Chestionar!K470)</f>
        <v>0</v>
      </c>
      <c r="AZ470" s="245">
        <f>IF(Chestionar!L470="",0,Chestionar!L470)</f>
        <v>0</v>
      </c>
      <c r="BA470" s="246">
        <f>IF(Chestionar!M470="",0,Chestionar!M470)</f>
        <v>0</v>
      </c>
      <c r="BB470" s="247">
        <f>IF(Chestionar!N470="",0,Chestionar!N470)</f>
        <v>0</v>
      </c>
      <c r="BC470" s="223">
        <f>IF(Chestionar!O470="",0,Chestionar!O470)</f>
        <v>0</v>
      </c>
      <c r="BD470" s="223">
        <f>IF(Chestionar!P470="",0,Chestionar!P470)</f>
        <v>0</v>
      </c>
      <c r="BE470" s="224">
        <f>IF(Chestionar!Q470="",0,Chestionar!Q470)</f>
        <v>0</v>
      </c>
      <c r="BF470" s="113"/>
      <c r="BG470" s="113"/>
      <c r="BH470" s="113"/>
      <c r="BI470" s="113"/>
      <c r="BJ470" s="113"/>
      <c r="BK470" s="113"/>
      <c r="BL470" s="113"/>
      <c r="BM470" s="113"/>
      <c r="BN470" s="113"/>
      <c r="BO470" s="113"/>
      <c r="BP470" s="113"/>
      <c r="BQ470" s="113"/>
      <c r="BR470" s="113" t="s">
        <v>215</v>
      </c>
    </row>
    <row r="471" spans="1:70" x14ac:dyDescent="0.25">
      <c r="A471" s="1715">
        <f t="shared" si="150"/>
        <v>0</v>
      </c>
      <c r="B471" s="1715">
        <f t="shared" si="147"/>
        <v>10058017</v>
      </c>
      <c r="C471" s="1049">
        <v>58</v>
      </c>
      <c r="D471" s="1797" t="s">
        <v>447</v>
      </c>
      <c r="E471" s="1049">
        <v>17</v>
      </c>
      <c r="F471" s="1057" t="s">
        <v>4309</v>
      </c>
      <c r="G471" s="1049"/>
      <c r="H471" s="1058" t="s">
        <v>346</v>
      </c>
      <c r="I471" s="1059" t="s">
        <v>4328</v>
      </c>
      <c r="J471" s="1058"/>
      <c r="K471" s="1059" t="s">
        <v>9893</v>
      </c>
      <c r="L471" s="1069">
        <f t="shared" si="151"/>
        <v>0</v>
      </c>
      <c r="M471" s="979">
        <f t="shared" si="155"/>
        <v>0</v>
      </c>
      <c r="N471" s="1724">
        <f t="shared" si="156"/>
        <v>0</v>
      </c>
      <c r="O471" s="979" t="str">
        <f t="shared" si="157"/>
        <v/>
      </c>
      <c r="P471" s="979">
        <f t="shared" si="152"/>
        <v>0</v>
      </c>
      <c r="Q471" s="979">
        <f t="shared" si="153"/>
        <v>0</v>
      </c>
      <c r="R471" s="979">
        <f t="shared" si="154"/>
        <v>0</v>
      </c>
      <c r="S471" s="979">
        <f t="shared" si="158"/>
        <v>0</v>
      </c>
      <c r="T471" s="979">
        <f t="shared" si="159"/>
        <v>0</v>
      </c>
      <c r="U471" s="979">
        <f t="shared" si="161"/>
        <v>0</v>
      </c>
      <c r="V471" s="979">
        <f t="shared" si="162"/>
        <v>0</v>
      </c>
      <c r="W471" s="979">
        <f t="shared" si="163"/>
        <v>0</v>
      </c>
      <c r="X471" s="979"/>
      <c r="Y471" s="1060"/>
      <c r="Z471" s="1060" t="str">
        <f t="shared" si="160"/>
        <v>Cap.2 Pct.7: Pentru activitatile care nu sunt de comert (Col.B # Div.45,46,47,55,56 dar Col.B = Gr.452,454) Stocurile de marfuri (Col.6 si Col.7) = 0 si Cheltuiala cu marfa (Col.18) = 0.</v>
      </c>
      <c r="AA471" s="2205">
        <f t="shared" si="148"/>
        <v>1</v>
      </c>
      <c r="AB471" s="3036">
        <f t="shared" si="149"/>
        <v>58</v>
      </c>
      <c r="AT471" s="133" t="s">
        <v>8673</v>
      </c>
      <c r="AU471" s="1416" t="s">
        <v>5262</v>
      </c>
      <c r="AV471" s="134">
        <v>2</v>
      </c>
      <c r="AW471" s="135">
        <v>152</v>
      </c>
      <c r="AX471" s="136">
        <v>32</v>
      </c>
      <c r="AY471" s="244">
        <f>IF(Chestionar!K471="",0,Chestionar!K471)</f>
        <v>0</v>
      </c>
      <c r="AZ471" s="245">
        <f>IF(Chestionar!L471="",0,Chestionar!L471)</f>
        <v>0</v>
      </c>
      <c r="BA471" s="246">
        <f>IF(Chestionar!M471="",0,Chestionar!M471)</f>
        <v>0</v>
      </c>
      <c r="BB471" s="247">
        <f>IF(Chestionar!N471="",0,Chestionar!N471)</f>
        <v>0</v>
      </c>
      <c r="BC471" s="223">
        <f>IF(Chestionar!O471="",0,Chestionar!O471)</f>
        <v>0</v>
      </c>
      <c r="BD471" s="223">
        <f>IF(Chestionar!P471="",0,Chestionar!P471)</f>
        <v>0</v>
      </c>
      <c r="BE471" s="224">
        <f>IF(Chestionar!Q471="",0,Chestionar!Q471)</f>
        <v>0</v>
      </c>
      <c r="BF471" s="113"/>
      <c r="BG471" s="113"/>
      <c r="BH471" s="113"/>
      <c r="BI471" s="113"/>
      <c r="BJ471" s="113"/>
      <c r="BK471" s="113"/>
      <c r="BL471" s="113"/>
      <c r="BM471" s="113"/>
      <c r="BN471" s="113"/>
      <c r="BO471" s="113"/>
      <c r="BP471" s="113"/>
      <c r="BQ471" s="113"/>
      <c r="BR471" s="113" t="s">
        <v>215</v>
      </c>
    </row>
    <row r="472" spans="1:70" x14ac:dyDescent="0.25">
      <c r="A472" s="1715">
        <f t="shared" si="150"/>
        <v>0</v>
      </c>
      <c r="B472" s="1715">
        <f t="shared" si="147"/>
        <v>10058018</v>
      </c>
      <c r="C472" s="1049">
        <v>58</v>
      </c>
      <c r="D472" s="1797" t="s">
        <v>447</v>
      </c>
      <c r="E472" s="1049">
        <v>18</v>
      </c>
      <c r="F472" s="1057" t="s">
        <v>4309</v>
      </c>
      <c r="G472" s="1049"/>
      <c r="H472" s="1058" t="s">
        <v>346</v>
      </c>
      <c r="I472" s="1059" t="s">
        <v>4329</v>
      </c>
      <c r="J472" s="1058"/>
      <c r="K472" s="1059" t="s">
        <v>9894</v>
      </c>
      <c r="L472" s="1069">
        <f t="shared" si="151"/>
        <v>0</v>
      </c>
      <c r="M472" s="979">
        <f t="shared" si="155"/>
        <v>0</v>
      </c>
      <c r="N472" s="1724">
        <f t="shared" si="156"/>
        <v>0</v>
      </c>
      <c r="O472" s="979" t="str">
        <f t="shared" si="157"/>
        <v/>
      </c>
      <c r="P472" s="979">
        <f t="shared" si="152"/>
        <v>0</v>
      </c>
      <c r="Q472" s="979">
        <f t="shared" si="153"/>
        <v>0</v>
      </c>
      <c r="R472" s="979">
        <f t="shared" si="154"/>
        <v>0</v>
      </c>
      <c r="S472" s="979">
        <f t="shared" si="158"/>
        <v>0</v>
      </c>
      <c r="T472" s="979">
        <f t="shared" si="159"/>
        <v>0</v>
      </c>
      <c r="U472" s="979">
        <f t="shared" si="161"/>
        <v>0</v>
      </c>
      <c r="V472" s="979">
        <f t="shared" si="162"/>
        <v>0</v>
      </c>
      <c r="W472" s="979">
        <f t="shared" si="163"/>
        <v>0</v>
      </c>
      <c r="X472" s="979"/>
      <c r="Y472" s="1060"/>
      <c r="Z472" s="1060" t="str">
        <f t="shared" si="160"/>
        <v>Cap.2 Pct.7: Pentru activitatile care nu sunt de comert (Col.B # Div.45,46,47,55,56 dar Col.B = Gr.452,454) Stocurile de marfuri (Col.6 si Col.7) = 0 si Cheltuiala cu marfa (Col.18) = 0.</v>
      </c>
      <c r="AA472" s="2205">
        <f t="shared" si="148"/>
        <v>1</v>
      </c>
      <c r="AB472" s="3036">
        <f t="shared" si="149"/>
        <v>58</v>
      </c>
      <c r="AT472" s="133" t="s">
        <v>8674</v>
      </c>
      <c r="AU472" s="1416" t="s">
        <v>5262</v>
      </c>
      <c r="AV472" s="134">
        <v>2</v>
      </c>
      <c r="AW472" s="135">
        <v>152</v>
      </c>
      <c r="AX472" s="136">
        <v>33</v>
      </c>
      <c r="AY472" s="244">
        <f>IF(Chestionar!K472="",0,Chestionar!K472)</f>
        <v>0</v>
      </c>
      <c r="AZ472" s="245">
        <f>IF(Chestionar!L472="",0,Chestionar!L472)</f>
        <v>0</v>
      </c>
      <c r="BA472" s="246">
        <f>IF(Chestionar!M472="",0,Chestionar!M472)</f>
        <v>0</v>
      </c>
      <c r="BB472" s="247">
        <f>IF(Chestionar!N472="",0,Chestionar!N472)</f>
        <v>0</v>
      </c>
      <c r="BC472" s="223">
        <f>IF(Chestionar!O472="",0,Chestionar!O472)</f>
        <v>0</v>
      </c>
      <c r="BD472" s="223">
        <f>IF(Chestionar!P472="",0,Chestionar!P472)</f>
        <v>0</v>
      </c>
      <c r="BE472" s="224">
        <f>IF(Chestionar!Q472="",0,Chestionar!Q472)</f>
        <v>0</v>
      </c>
      <c r="BF472" s="113"/>
      <c r="BG472" s="113"/>
      <c r="BH472" s="113"/>
      <c r="BI472" s="113"/>
      <c r="BJ472" s="113"/>
      <c r="BK472" s="113"/>
      <c r="BL472" s="113"/>
      <c r="BM472" s="113"/>
      <c r="BN472" s="113"/>
      <c r="BO472" s="113"/>
      <c r="BP472" s="113"/>
      <c r="BQ472" s="113"/>
      <c r="BR472" s="113" t="s">
        <v>215</v>
      </c>
    </row>
    <row r="473" spans="1:70" x14ac:dyDescent="0.25">
      <c r="A473" s="1715">
        <f t="shared" si="150"/>
        <v>0</v>
      </c>
      <c r="B473" s="1715">
        <f t="shared" si="147"/>
        <v>10058019</v>
      </c>
      <c r="C473" s="1049">
        <v>58</v>
      </c>
      <c r="D473" s="1797" t="s">
        <v>447</v>
      </c>
      <c r="E473" s="1049">
        <v>19</v>
      </c>
      <c r="F473" s="1057" t="s">
        <v>4309</v>
      </c>
      <c r="G473" s="1049"/>
      <c r="H473" s="1058" t="s">
        <v>346</v>
      </c>
      <c r="I473" s="1059" t="s">
        <v>4330</v>
      </c>
      <c r="J473" s="1058"/>
      <c r="K473" s="1059" t="s">
        <v>9895</v>
      </c>
      <c r="L473" s="1069">
        <f t="shared" si="151"/>
        <v>0</v>
      </c>
      <c r="M473" s="979">
        <f t="shared" si="155"/>
        <v>0</v>
      </c>
      <c r="N473" s="1724">
        <f t="shared" si="156"/>
        <v>0</v>
      </c>
      <c r="O473" s="979" t="str">
        <f t="shared" si="157"/>
        <v/>
      </c>
      <c r="P473" s="979">
        <f t="shared" si="152"/>
        <v>0</v>
      </c>
      <c r="Q473" s="979">
        <f t="shared" si="153"/>
        <v>0</v>
      </c>
      <c r="R473" s="979">
        <f t="shared" si="154"/>
        <v>0</v>
      </c>
      <c r="S473" s="979">
        <f t="shared" si="158"/>
        <v>0</v>
      </c>
      <c r="T473" s="979">
        <f t="shared" si="159"/>
        <v>0</v>
      </c>
      <c r="U473" s="979">
        <f t="shared" si="161"/>
        <v>0</v>
      </c>
      <c r="V473" s="979">
        <f t="shared" si="162"/>
        <v>0</v>
      </c>
      <c r="W473" s="979">
        <f t="shared" si="163"/>
        <v>0</v>
      </c>
      <c r="X473" s="979"/>
      <c r="Y473" s="1060"/>
      <c r="Z473" s="1060" t="str">
        <f t="shared" si="160"/>
        <v>Cap.2 Pct.7: Pentru activitatile care nu sunt de comert (Col.B # Div.45,46,47,55,56 dar Col.B = Gr.452,454) Stocurile de marfuri (Col.6 si Col.7) = 0 si Cheltuiala cu marfa (Col.18) = 0.</v>
      </c>
      <c r="AA473" s="2205">
        <f t="shared" si="148"/>
        <v>1</v>
      </c>
      <c r="AB473" s="3036">
        <f t="shared" si="149"/>
        <v>58</v>
      </c>
      <c r="AT473" s="133" t="s">
        <v>8675</v>
      </c>
      <c r="AU473" s="1416" t="s">
        <v>5262</v>
      </c>
      <c r="AV473" s="134">
        <v>2</v>
      </c>
      <c r="AW473" s="135">
        <v>152</v>
      </c>
      <c r="AX473" s="136">
        <v>34</v>
      </c>
      <c r="AY473" s="244">
        <f>IF(Chestionar!K473="",0,Chestionar!K473)</f>
        <v>0</v>
      </c>
      <c r="AZ473" s="245">
        <f>IF(Chestionar!L473="",0,Chestionar!L473)</f>
        <v>0</v>
      </c>
      <c r="BA473" s="246">
        <f>IF(Chestionar!M473="",0,Chestionar!M473)</f>
        <v>0</v>
      </c>
      <c r="BB473" s="247">
        <f>IF(Chestionar!N473="",0,Chestionar!N473)</f>
        <v>0</v>
      </c>
      <c r="BC473" s="223">
        <f>IF(Chestionar!O473="",0,Chestionar!O473)</f>
        <v>0</v>
      </c>
      <c r="BD473" s="223">
        <f>IF(Chestionar!P473="",0,Chestionar!P473)</f>
        <v>0</v>
      </c>
      <c r="BE473" s="224">
        <f>IF(Chestionar!Q473="",0,Chestionar!Q473)</f>
        <v>0</v>
      </c>
      <c r="BF473" s="113"/>
      <c r="BG473" s="113"/>
      <c r="BH473" s="113"/>
      <c r="BI473" s="113"/>
      <c r="BJ473" s="113"/>
      <c r="BK473" s="113"/>
      <c r="BL473" s="113"/>
      <c r="BM473" s="113"/>
      <c r="BN473" s="113"/>
      <c r="BO473" s="113"/>
      <c r="BP473" s="113"/>
      <c r="BQ473" s="113"/>
      <c r="BR473" s="113" t="s">
        <v>215</v>
      </c>
    </row>
    <row r="474" spans="1:70" x14ac:dyDescent="0.25">
      <c r="A474" s="1715">
        <f t="shared" si="150"/>
        <v>0</v>
      </c>
      <c r="B474" s="1715">
        <f t="shared" si="147"/>
        <v>10058020</v>
      </c>
      <c r="C474" s="1049">
        <v>58</v>
      </c>
      <c r="D474" s="1797" t="s">
        <v>447</v>
      </c>
      <c r="E474" s="1049">
        <v>20</v>
      </c>
      <c r="F474" s="1057" t="s">
        <v>4309</v>
      </c>
      <c r="G474" s="1049"/>
      <c r="H474" s="1058" t="s">
        <v>346</v>
      </c>
      <c r="I474" s="1059" t="s">
        <v>4331</v>
      </c>
      <c r="J474" s="1058"/>
      <c r="K474" s="1059" t="s">
        <v>9896</v>
      </c>
      <c r="L474" s="1069">
        <f t="shared" si="151"/>
        <v>0</v>
      </c>
      <c r="M474" s="979">
        <f t="shared" si="155"/>
        <v>0</v>
      </c>
      <c r="N474" s="1724">
        <f t="shared" si="156"/>
        <v>0</v>
      </c>
      <c r="O474" s="979" t="str">
        <f t="shared" si="157"/>
        <v/>
      </c>
      <c r="P474" s="979">
        <f t="shared" si="152"/>
        <v>0</v>
      </c>
      <c r="Q474" s="979">
        <f t="shared" si="153"/>
        <v>0</v>
      </c>
      <c r="R474" s="979">
        <f t="shared" si="154"/>
        <v>0</v>
      </c>
      <c r="S474" s="979">
        <f t="shared" si="158"/>
        <v>0</v>
      </c>
      <c r="T474" s="979">
        <f t="shared" si="159"/>
        <v>0</v>
      </c>
      <c r="U474" s="979">
        <f t="shared" si="161"/>
        <v>0</v>
      </c>
      <c r="V474" s="979">
        <f t="shared" si="162"/>
        <v>0</v>
      </c>
      <c r="W474" s="979">
        <f t="shared" si="163"/>
        <v>0</v>
      </c>
      <c r="X474" s="979"/>
      <c r="Y474" s="1060"/>
      <c r="Z474" s="1060" t="str">
        <f t="shared" si="160"/>
        <v>Cap.2 Pct.7: Pentru activitatile care nu sunt de comert (Col.B # Div.45,46,47,55,56 dar Col.B = Gr.452,454) Stocurile de marfuri (Col.6 si Col.7) = 0 si Cheltuiala cu marfa (Col.18) = 0.</v>
      </c>
      <c r="AA474" s="2205">
        <f t="shared" si="148"/>
        <v>1</v>
      </c>
      <c r="AB474" s="3036">
        <f t="shared" si="149"/>
        <v>58</v>
      </c>
      <c r="AT474" s="133" t="s">
        <v>8676</v>
      </c>
      <c r="AU474" s="1416" t="s">
        <v>5262</v>
      </c>
      <c r="AV474" s="134">
        <v>2</v>
      </c>
      <c r="AW474" s="135">
        <v>152</v>
      </c>
      <c r="AX474" s="136">
        <v>35</v>
      </c>
      <c r="AY474" s="244">
        <f>IF(Chestionar!K474="",0,Chestionar!K474)</f>
        <v>0</v>
      </c>
      <c r="AZ474" s="245">
        <f>IF(Chestionar!L474="",0,Chestionar!L474)</f>
        <v>0</v>
      </c>
      <c r="BA474" s="246">
        <f>IF(Chestionar!M474="",0,Chestionar!M474)</f>
        <v>0</v>
      </c>
      <c r="BB474" s="247">
        <f>IF(Chestionar!N474="",0,Chestionar!N474)</f>
        <v>0</v>
      </c>
      <c r="BC474" s="223">
        <f>IF(Chestionar!O474="",0,Chestionar!O474)</f>
        <v>0</v>
      </c>
      <c r="BD474" s="223">
        <f>IF(Chestionar!P474="",0,Chestionar!P474)</f>
        <v>0</v>
      </c>
      <c r="BE474" s="224">
        <f>IF(Chestionar!Q474="",0,Chestionar!Q474)</f>
        <v>0</v>
      </c>
      <c r="BF474" s="113"/>
      <c r="BG474" s="113"/>
      <c r="BH474" s="113"/>
      <c r="BI474" s="113"/>
      <c r="BJ474" s="113"/>
      <c r="BK474" s="113"/>
      <c r="BL474" s="113"/>
      <c r="BM474" s="113"/>
      <c r="BN474" s="113"/>
      <c r="BO474" s="113"/>
      <c r="BP474" s="113"/>
      <c r="BQ474" s="113"/>
      <c r="BR474" s="113" t="s">
        <v>215</v>
      </c>
    </row>
    <row r="475" spans="1:70" x14ac:dyDescent="0.25">
      <c r="A475" s="1715">
        <f t="shared" si="150"/>
        <v>0</v>
      </c>
      <c r="B475" s="1715">
        <f t="shared" si="147"/>
        <v>10058021</v>
      </c>
      <c r="C475" s="1049">
        <v>58</v>
      </c>
      <c r="D475" s="1797" t="s">
        <v>447</v>
      </c>
      <c r="E475" s="1049">
        <v>21</v>
      </c>
      <c r="F475" s="1057" t="s">
        <v>4309</v>
      </c>
      <c r="G475" s="1049"/>
      <c r="H475" s="1058" t="s">
        <v>346</v>
      </c>
      <c r="I475" s="1059" t="s">
        <v>4332</v>
      </c>
      <c r="J475" s="1058"/>
      <c r="K475" s="1059" t="s">
        <v>9897</v>
      </c>
      <c r="L475" s="1069">
        <f t="shared" si="151"/>
        <v>0</v>
      </c>
      <c r="M475" s="979">
        <f t="shared" si="155"/>
        <v>0</v>
      </c>
      <c r="N475" s="1724">
        <f t="shared" si="156"/>
        <v>0</v>
      </c>
      <c r="O475" s="979" t="str">
        <f t="shared" si="157"/>
        <v/>
      </c>
      <c r="P475" s="979">
        <f t="shared" si="152"/>
        <v>0</v>
      </c>
      <c r="Q475" s="979">
        <f t="shared" si="153"/>
        <v>0</v>
      </c>
      <c r="R475" s="979">
        <f t="shared" si="154"/>
        <v>0</v>
      </c>
      <c r="S475" s="979">
        <f t="shared" si="158"/>
        <v>0</v>
      </c>
      <c r="T475" s="979">
        <f t="shared" si="159"/>
        <v>0</v>
      </c>
      <c r="U475" s="979">
        <f t="shared" si="161"/>
        <v>0</v>
      </c>
      <c r="V475" s="979">
        <f t="shared" si="162"/>
        <v>0</v>
      </c>
      <c r="W475" s="979">
        <f t="shared" si="163"/>
        <v>0</v>
      </c>
      <c r="X475" s="979"/>
      <c r="Y475" s="1060"/>
      <c r="Z475" s="1060" t="str">
        <f t="shared" si="160"/>
        <v>Cap.2 Pct.7: Pentru activitatile care nu sunt de comert (Col.B # Div.45,46,47,55,56 dar Col.B = Gr.452,454) Stocurile de marfuri (Col.6 si Col.7) = 0 si Cheltuiala cu marfa (Col.18) = 0.</v>
      </c>
      <c r="AA475" s="2205">
        <f t="shared" si="148"/>
        <v>1</v>
      </c>
      <c r="AB475" s="3036">
        <f t="shared" si="149"/>
        <v>58</v>
      </c>
      <c r="AT475" s="133" t="s">
        <v>8677</v>
      </c>
      <c r="AU475" s="1416" t="s">
        <v>5262</v>
      </c>
      <c r="AV475" s="134">
        <v>2</v>
      </c>
      <c r="AW475" s="135">
        <v>152</v>
      </c>
      <c r="AX475" s="136">
        <v>36</v>
      </c>
      <c r="AY475" s="244">
        <f>IF(Chestionar!K475="",0,Chestionar!K475)</f>
        <v>0</v>
      </c>
      <c r="AZ475" s="245">
        <f>IF(Chestionar!L475="",0,Chestionar!L475)</f>
        <v>0</v>
      </c>
      <c r="BA475" s="246">
        <f>IF(Chestionar!M475="",0,Chestionar!M475)</f>
        <v>0</v>
      </c>
      <c r="BB475" s="247">
        <f>IF(Chestionar!N475="",0,Chestionar!N475)</f>
        <v>0</v>
      </c>
      <c r="BC475" s="223">
        <f>IF(Chestionar!O475="",0,Chestionar!O475)</f>
        <v>0</v>
      </c>
      <c r="BD475" s="223">
        <f>IF(Chestionar!P475="",0,Chestionar!P475)</f>
        <v>0</v>
      </c>
      <c r="BE475" s="224">
        <f>IF(Chestionar!Q475="",0,Chestionar!Q475)</f>
        <v>0</v>
      </c>
      <c r="BF475" s="113"/>
      <c r="BG475" s="113"/>
      <c r="BH475" s="113"/>
      <c r="BI475" s="113"/>
      <c r="BJ475" s="113"/>
      <c r="BK475" s="113"/>
      <c r="BL475" s="113"/>
      <c r="BM475" s="113"/>
      <c r="BN475" s="113"/>
      <c r="BO475" s="113"/>
      <c r="BP475" s="113"/>
      <c r="BQ475" s="113"/>
      <c r="BR475" s="113" t="s">
        <v>215</v>
      </c>
    </row>
    <row r="476" spans="1:70" x14ac:dyDescent="0.25">
      <c r="A476" s="1715">
        <f t="shared" si="150"/>
        <v>0</v>
      </c>
      <c r="B476" s="1715">
        <f t="shared" si="147"/>
        <v>10058022</v>
      </c>
      <c r="C476" s="1049">
        <v>58</v>
      </c>
      <c r="D476" s="1797" t="s">
        <v>447</v>
      </c>
      <c r="E476" s="1049">
        <v>22</v>
      </c>
      <c r="F476" s="1057" t="s">
        <v>4309</v>
      </c>
      <c r="G476" s="1049"/>
      <c r="H476" s="1058" t="s">
        <v>346</v>
      </c>
      <c r="I476" s="1059" t="s">
        <v>4333</v>
      </c>
      <c r="J476" s="1058"/>
      <c r="K476" s="1059" t="s">
        <v>9898</v>
      </c>
      <c r="L476" s="1069">
        <f t="shared" si="151"/>
        <v>0</v>
      </c>
      <c r="M476" s="979">
        <f t="shared" si="155"/>
        <v>0</v>
      </c>
      <c r="N476" s="1724">
        <f t="shared" si="156"/>
        <v>0</v>
      </c>
      <c r="O476" s="979" t="str">
        <f t="shared" si="157"/>
        <v/>
      </c>
      <c r="P476" s="979">
        <f t="shared" si="152"/>
        <v>0</v>
      </c>
      <c r="Q476" s="979">
        <f t="shared" si="153"/>
        <v>0</v>
      </c>
      <c r="R476" s="979">
        <f t="shared" si="154"/>
        <v>0</v>
      </c>
      <c r="S476" s="979">
        <f t="shared" si="158"/>
        <v>0</v>
      </c>
      <c r="T476" s="979">
        <f t="shared" si="159"/>
        <v>0</v>
      </c>
      <c r="U476" s="979">
        <f t="shared" si="161"/>
        <v>0</v>
      </c>
      <c r="V476" s="979">
        <f t="shared" si="162"/>
        <v>0</v>
      </c>
      <c r="W476" s="979">
        <f t="shared" si="163"/>
        <v>0</v>
      </c>
      <c r="X476" s="979"/>
      <c r="Y476" s="1060"/>
      <c r="Z476" s="1060" t="str">
        <f t="shared" si="160"/>
        <v>Cap.2 Pct.7: Pentru activitatile care nu sunt de comert (Col.B # Div.45,46,47,55,56 dar Col.B = Gr.452,454) Stocurile de marfuri (Col.6 si Col.7) = 0 si Cheltuiala cu marfa (Col.18) = 0.</v>
      </c>
      <c r="AA476" s="2205">
        <f t="shared" si="148"/>
        <v>1</v>
      </c>
      <c r="AB476" s="3036">
        <f t="shared" si="149"/>
        <v>58</v>
      </c>
      <c r="AT476" s="133" t="s">
        <v>8678</v>
      </c>
      <c r="AU476" s="1416" t="s">
        <v>5262</v>
      </c>
      <c r="AV476" s="134">
        <v>2</v>
      </c>
      <c r="AW476" s="135">
        <v>152</v>
      </c>
      <c r="AX476" s="136">
        <v>37</v>
      </c>
      <c r="AY476" s="244">
        <f>IF(Chestionar!K476="",0,Chestionar!K476)</f>
        <v>0</v>
      </c>
      <c r="AZ476" s="245">
        <f>IF(Chestionar!L476="",0,Chestionar!L476)</f>
        <v>0</v>
      </c>
      <c r="BA476" s="246">
        <f>IF(Chestionar!M476="",0,Chestionar!M476)</f>
        <v>0</v>
      </c>
      <c r="BB476" s="247">
        <f>IF(Chestionar!N476="",0,Chestionar!N476)</f>
        <v>0</v>
      </c>
      <c r="BC476" s="223">
        <f>IF(Chestionar!O476="",0,Chestionar!O476)</f>
        <v>0</v>
      </c>
      <c r="BD476" s="223">
        <f>IF(Chestionar!P476="",0,Chestionar!P476)</f>
        <v>0</v>
      </c>
      <c r="BE476" s="224">
        <f>IF(Chestionar!Q476="",0,Chestionar!Q476)</f>
        <v>0</v>
      </c>
      <c r="BF476" s="113"/>
      <c r="BG476" s="113"/>
      <c r="BH476" s="113"/>
      <c r="BI476" s="113"/>
      <c r="BJ476" s="113"/>
      <c r="BK476" s="113"/>
      <c r="BL476" s="113"/>
      <c r="BM476" s="113"/>
      <c r="BN476" s="113"/>
      <c r="BO476" s="113"/>
      <c r="BP476" s="113"/>
      <c r="BQ476" s="113"/>
      <c r="BR476" s="113" t="s">
        <v>215</v>
      </c>
    </row>
    <row r="477" spans="1:70" x14ac:dyDescent="0.25">
      <c r="A477" s="1715">
        <f t="shared" si="150"/>
        <v>0</v>
      </c>
      <c r="B477" s="1715">
        <f t="shared" si="147"/>
        <v>10058023</v>
      </c>
      <c r="C477" s="1049">
        <v>58</v>
      </c>
      <c r="D477" s="1797" t="s">
        <v>447</v>
      </c>
      <c r="E477" s="1049">
        <v>23</v>
      </c>
      <c r="F477" s="1057" t="s">
        <v>4309</v>
      </c>
      <c r="G477" s="1049"/>
      <c r="H477" s="1058" t="s">
        <v>346</v>
      </c>
      <c r="I477" s="1059" t="s">
        <v>4334</v>
      </c>
      <c r="J477" s="1058"/>
      <c r="K477" s="1059" t="s">
        <v>9899</v>
      </c>
      <c r="L477" s="1069">
        <f t="shared" si="151"/>
        <v>0</v>
      </c>
      <c r="M477" s="979">
        <f t="shared" si="155"/>
        <v>0</v>
      </c>
      <c r="N477" s="1724">
        <f t="shared" si="156"/>
        <v>0</v>
      </c>
      <c r="O477" s="979" t="str">
        <f t="shared" si="157"/>
        <v/>
      </c>
      <c r="P477" s="979">
        <f t="shared" si="152"/>
        <v>0</v>
      </c>
      <c r="Q477" s="979">
        <f t="shared" si="153"/>
        <v>0</v>
      </c>
      <c r="R477" s="979">
        <f t="shared" si="154"/>
        <v>0</v>
      </c>
      <c r="S477" s="979">
        <f t="shared" si="158"/>
        <v>0</v>
      </c>
      <c r="T477" s="979">
        <f t="shared" si="159"/>
        <v>0</v>
      </c>
      <c r="U477" s="979">
        <f t="shared" si="161"/>
        <v>0</v>
      </c>
      <c r="V477" s="979">
        <f t="shared" si="162"/>
        <v>0</v>
      </c>
      <c r="W477" s="979">
        <f t="shared" si="163"/>
        <v>0</v>
      </c>
      <c r="X477" s="979"/>
      <c r="Y477" s="1060"/>
      <c r="Z477" s="1060" t="str">
        <f t="shared" si="160"/>
        <v>Cap.2 Pct.7: Pentru activitatile care nu sunt de comert (Col.B # Div.45,46,47,55,56 dar Col.B = Gr.452,454) Stocurile de marfuri (Col.6 si Col.7) = 0 si Cheltuiala cu marfa (Col.18) = 0.</v>
      </c>
      <c r="AA477" s="2205">
        <f t="shared" si="148"/>
        <v>1</v>
      </c>
      <c r="AB477" s="3036">
        <f t="shared" si="149"/>
        <v>58</v>
      </c>
      <c r="AT477" s="133" t="s">
        <v>8679</v>
      </c>
      <c r="AU477" s="1416" t="s">
        <v>5262</v>
      </c>
      <c r="AV477" s="134">
        <v>2</v>
      </c>
      <c r="AW477" s="135">
        <v>152</v>
      </c>
      <c r="AX477" s="136">
        <v>38</v>
      </c>
      <c r="AY477" s="244">
        <f>IF(Chestionar!K477="",0,Chestionar!K477)</f>
        <v>0</v>
      </c>
      <c r="AZ477" s="245">
        <f>IF(Chestionar!L477="",0,Chestionar!L477)</f>
        <v>0</v>
      </c>
      <c r="BA477" s="246">
        <f>IF(Chestionar!M477="",0,Chestionar!M477)</f>
        <v>0</v>
      </c>
      <c r="BB477" s="247">
        <f>IF(Chestionar!N477="",0,Chestionar!N477)</f>
        <v>0</v>
      </c>
      <c r="BC477" s="223">
        <f>IF(Chestionar!O477="",0,Chestionar!O477)</f>
        <v>0</v>
      </c>
      <c r="BD477" s="223">
        <f>IF(Chestionar!P477="",0,Chestionar!P477)</f>
        <v>0</v>
      </c>
      <c r="BE477" s="224">
        <f>IF(Chestionar!Q477="",0,Chestionar!Q477)</f>
        <v>0</v>
      </c>
      <c r="BF477" s="113"/>
      <c r="BG477" s="113"/>
      <c r="BH477" s="113"/>
      <c r="BI477" s="113"/>
      <c r="BJ477" s="113"/>
      <c r="BK477" s="113"/>
      <c r="BL477" s="113"/>
      <c r="BM477" s="113"/>
      <c r="BN477" s="113"/>
      <c r="BO477" s="113"/>
      <c r="BP477" s="113"/>
      <c r="BQ477" s="113"/>
      <c r="BR477" s="113" t="s">
        <v>215</v>
      </c>
    </row>
    <row r="478" spans="1:70" x14ac:dyDescent="0.25">
      <c r="A478" s="1715">
        <f t="shared" si="150"/>
        <v>0</v>
      </c>
      <c r="B478" s="1715">
        <f t="shared" si="147"/>
        <v>10058024</v>
      </c>
      <c r="C478" s="1049">
        <v>58</v>
      </c>
      <c r="D478" s="1797" t="s">
        <v>447</v>
      </c>
      <c r="E478" s="1049">
        <v>24</v>
      </c>
      <c r="F478" s="1057" t="s">
        <v>4309</v>
      </c>
      <c r="G478" s="1049"/>
      <c r="H478" s="1058" t="s">
        <v>346</v>
      </c>
      <c r="I478" s="1059" t="s">
        <v>4335</v>
      </c>
      <c r="J478" s="1058"/>
      <c r="K478" s="1059" t="s">
        <v>9900</v>
      </c>
      <c r="L478" s="1069">
        <f t="shared" si="151"/>
        <v>0</v>
      </c>
      <c r="M478" s="979">
        <f t="shared" si="155"/>
        <v>0</v>
      </c>
      <c r="N478" s="1724">
        <f t="shared" si="156"/>
        <v>0</v>
      </c>
      <c r="O478" s="979" t="str">
        <f t="shared" si="157"/>
        <v/>
      </c>
      <c r="P478" s="979">
        <f t="shared" si="152"/>
        <v>0</v>
      </c>
      <c r="Q478" s="979">
        <f t="shared" si="153"/>
        <v>0</v>
      </c>
      <c r="R478" s="979">
        <f t="shared" si="154"/>
        <v>0</v>
      </c>
      <c r="S478" s="979">
        <f t="shared" si="158"/>
        <v>0</v>
      </c>
      <c r="T478" s="979">
        <f t="shared" si="159"/>
        <v>0</v>
      </c>
      <c r="U478" s="979">
        <f t="shared" si="161"/>
        <v>0</v>
      </c>
      <c r="V478" s="979">
        <f t="shared" si="162"/>
        <v>0</v>
      </c>
      <c r="W478" s="979">
        <f t="shared" si="163"/>
        <v>0</v>
      </c>
      <c r="X478" s="979"/>
      <c r="Y478" s="1060"/>
      <c r="Z478" s="1060" t="str">
        <f t="shared" si="160"/>
        <v>Cap.2 Pct.7: Pentru activitatile care nu sunt de comert (Col.B # Div.45,46,47,55,56 dar Col.B = Gr.452,454) Stocurile de marfuri (Col.6 si Col.7) = 0 si Cheltuiala cu marfa (Col.18) = 0.</v>
      </c>
      <c r="AA478" s="2205">
        <f t="shared" si="148"/>
        <v>1</v>
      </c>
      <c r="AB478" s="3036">
        <f t="shared" si="149"/>
        <v>58</v>
      </c>
      <c r="AT478" s="133" t="s">
        <v>8680</v>
      </c>
      <c r="AU478" s="1416" t="s">
        <v>5262</v>
      </c>
      <c r="AV478" s="134">
        <v>2</v>
      </c>
      <c r="AW478" s="135">
        <v>152</v>
      </c>
      <c r="AX478" s="136">
        <v>39</v>
      </c>
      <c r="AY478" s="244">
        <f>IF(Chestionar!K478="",0,Chestionar!K478)</f>
        <v>0</v>
      </c>
      <c r="AZ478" s="245">
        <f>IF(Chestionar!L478="",0,Chestionar!L478)</f>
        <v>0</v>
      </c>
      <c r="BA478" s="246">
        <f>IF(Chestionar!M478="",0,Chestionar!M478)</f>
        <v>0</v>
      </c>
      <c r="BB478" s="247">
        <f>IF(Chestionar!N478="",0,Chestionar!N478)</f>
        <v>0</v>
      </c>
      <c r="BC478" s="223">
        <f>IF(Chestionar!O478="",0,Chestionar!O478)</f>
        <v>0</v>
      </c>
      <c r="BD478" s="223">
        <f>IF(Chestionar!P478="",0,Chestionar!P478)</f>
        <v>0</v>
      </c>
      <c r="BE478" s="224">
        <f>IF(Chestionar!Q478="",0,Chestionar!Q478)</f>
        <v>0</v>
      </c>
      <c r="BF478" s="113"/>
      <c r="BG478" s="113"/>
      <c r="BH478" s="113"/>
      <c r="BI478" s="113"/>
      <c r="BJ478" s="113"/>
      <c r="BK478" s="113"/>
      <c r="BL478" s="113"/>
      <c r="BM478" s="113"/>
      <c r="BN478" s="113"/>
      <c r="BO478" s="113"/>
      <c r="BP478" s="113"/>
      <c r="BQ478" s="113"/>
      <c r="BR478" s="113" t="s">
        <v>215</v>
      </c>
    </row>
    <row r="479" spans="1:70" x14ac:dyDescent="0.25">
      <c r="A479" s="1715">
        <f t="shared" si="150"/>
        <v>0</v>
      </c>
      <c r="B479" s="1715">
        <f t="shared" si="147"/>
        <v>10058025</v>
      </c>
      <c r="C479" s="1049">
        <v>58</v>
      </c>
      <c r="D479" s="1797" t="s">
        <v>447</v>
      </c>
      <c r="E479" s="1049">
        <v>25</v>
      </c>
      <c r="F479" s="1057" t="s">
        <v>4309</v>
      </c>
      <c r="G479" s="1049"/>
      <c r="H479" s="1058" t="s">
        <v>346</v>
      </c>
      <c r="I479" s="1059" t="s">
        <v>4336</v>
      </c>
      <c r="J479" s="1058"/>
      <c r="K479" s="1059" t="s">
        <v>9901</v>
      </c>
      <c r="L479" s="1069">
        <f t="shared" si="151"/>
        <v>0</v>
      </c>
      <c r="M479" s="979">
        <f t="shared" si="155"/>
        <v>0</v>
      </c>
      <c r="N479" s="1724">
        <f t="shared" si="156"/>
        <v>0</v>
      </c>
      <c r="O479" s="979" t="str">
        <f t="shared" si="157"/>
        <v/>
      </c>
      <c r="P479" s="979">
        <f t="shared" si="152"/>
        <v>0</v>
      </c>
      <c r="Q479" s="979">
        <f t="shared" si="153"/>
        <v>0</v>
      </c>
      <c r="R479" s="979">
        <f t="shared" si="154"/>
        <v>0</v>
      </c>
      <c r="S479" s="979">
        <f t="shared" si="158"/>
        <v>0</v>
      </c>
      <c r="T479" s="979">
        <f t="shared" si="159"/>
        <v>0</v>
      </c>
      <c r="U479" s="979">
        <f t="shared" si="161"/>
        <v>0</v>
      </c>
      <c r="V479" s="979">
        <f t="shared" si="162"/>
        <v>0</v>
      </c>
      <c r="W479" s="979">
        <f t="shared" si="163"/>
        <v>0</v>
      </c>
      <c r="X479" s="979"/>
      <c r="Y479" s="1060"/>
      <c r="Z479" s="1060" t="str">
        <f t="shared" si="160"/>
        <v>Cap.2 Pct.7: Pentru activitatile care nu sunt de comert (Col.B # Div.45,46,47,55,56 dar Col.B = Gr.452,454) Stocurile de marfuri (Col.6 si Col.7) = 0 si Cheltuiala cu marfa (Col.18) = 0.</v>
      </c>
      <c r="AA479" s="2205">
        <f t="shared" si="148"/>
        <v>1</v>
      </c>
      <c r="AB479" s="3036">
        <f t="shared" si="149"/>
        <v>58</v>
      </c>
      <c r="AT479" s="133" t="s">
        <v>8681</v>
      </c>
      <c r="AU479" s="1416" t="s">
        <v>5262</v>
      </c>
      <c r="AV479" s="134">
        <v>2</v>
      </c>
      <c r="AW479" s="135">
        <v>152</v>
      </c>
      <c r="AX479" s="136">
        <v>40</v>
      </c>
      <c r="AY479" s="244">
        <f>IF(Chestionar!K479="",0,Chestionar!K479)</f>
        <v>0</v>
      </c>
      <c r="AZ479" s="245">
        <f>IF(Chestionar!L479="",0,Chestionar!L479)</f>
        <v>0</v>
      </c>
      <c r="BA479" s="246">
        <f>IF(Chestionar!M479="",0,Chestionar!M479)</f>
        <v>0</v>
      </c>
      <c r="BB479" s="247">
        <f>IF(Chestionar!N479="",0,Chestionar!N479)</f>
        <v>0</v>
      </c>
      <c r="BC479" s="223">
        <f>IF(Chestionar!O479="",0,Chestionar!O479)</f>
        <v>0</v>
      </c>
      <c r="BD479" s="223">
        <f>IF(Chestionar!P479="",0,Chestionar!P479)</f>
        <v>0</v>
      </c>
      <c r="BE479" s="224">
        <f>IF(Chestionar!Q479="",0,Chestionar!Q479)</f>
        <v>0</v>
      </c>
      <c r="BF479" s="113"/>
      <c r="BG479" s="113"/>
      <c r="BH479" s="113"/>
      <c r="BI479" s="113"/>
      <c r="BJ479" s="113"/>
      <c r="BK479" s="113"/>
      <c r="BL479" s="113"/>
      <c r="BM479" s="113"/>
      <c r="BN479" s="113"/>
      <c r="BO479" s="113"/>
      <c r="BP479" s="113"/>
      <c r="BQ479" s="113"/>
      <c r="BR479" s="113" t="s">
        <v>215</v>
      </c>
    </row>
    <row r="480" spans="1:70" x14ac:dyDescent="0.25">
      <c r="A480" s="1715">
        <f t="shared" si="150"/>
        <v>0</v>
      </c>
      <c r="B480" s="1715">
        <f t="shared" si="147"/>
        <v>10058026</v>
      </c>
      <c r="C480" s="1049">
        <v>58</v>
      </c>
      <c r="D480" s="1797" t="s">
        <v>447</v>
      </c>
      <c r="E480" s="1049">
        <v>26</v>
      </c>
      <c r="F480" s="1057" t="s">
        <v>4309</v>
      </c>
      <c r="G480" s="1049"/>
      <c r="H480" s="1058" t="s">
        <v>346</v>
      </c>
      <c r="I480" s="1059" t="s">
        <v>4337</v>
      </c>
      <c r="J480" s="1058"/>
      <c r="K480" s="1059" t="s">
        <v>9902</v>
      </c>
      <c r="L480" s="1069">
        <f t="shared" si="151"/>
        <v>0</v>
      </c>
      <c r="M480" s="979">
        <f t="shared" si="155"/>
        <v>0</v>
      </c>
      <c r="N480" s="1724">
        <f t="shared" si="156"/>
        <v>0</v>
      </c>
      <c r="O480" s="979" t="str">
        <f t="shared" si="157"/>
        <v/>
      </c>
      <c r="P480" s="979">
        <f t="shared" si="152"/>
        <v>0</v>
      </c>
      <c r="Q480" s="979">
        <f t="shared" si="153"/>
        <v>0</v>
      </c>
      <c r="R480" s="979">
        <f t="shared" si="154"/>
        <v>0</v>
      </c>
      <c r="S480" s="979">
        <f t="shared" si="158"/>
        <v>0</v>
      </c>
      <c r="T480" s="979">
        <f t="shared" si="159"/>
        <v>0</v>
      </c>
      <c r="U480" s="979">
        <f t="shared" si="161"/>
        <v>0</v>
      </c>
      <c r="V480" s="979">
        <f t="shared" si="162"/>
        <v>0</v>
      </c>
      <c r="W480" s="979">
        <f t="shared" si="163"/>
        <v>0</v>
      </c>
      <c r="X480" s="979"/>
      <c r="Y480" s="1060"/>
      <c r="Z480" s="1060" t="str">
        <f t="shared" si="160"/>
        <v>Cap.2 Pct.7: Pentru activitatile care nu sunt de comert (Col.B # Div.45,46,47,55,56 dar Col.B = Gr.452,454) Stocurile de marfuri (Col.6 si Col.7) = 0 si Cheltuiala cu marfa (Col.18) = 0.</v>
      </c>
      <c r="AA480" s="2205">
        <f t="shared" si="148"/>
        <v>1</v>
      </c>
      <c r="AB480" s="3036">
        <f t="shared" si="149"/>
        <v>58</v>
      </c>
      <c r="AT480" s="133" t="s">
        <v>8682</v>
      </c>
      <c r="AU480" s="1416" t="s">
        <v>5262</v>
      </c>
      <c r="AV480" s="134">
        <v>2</v>
      </c>
      <c r="AW480" s="135">
        <v>152</v>
      </c>
      <c r="AX480" s="136">
        <v>41</v>
      </c>
      <c r="AY480" s="244">
        <f>IF(Chestionar!K480="",0,Chestionar!K480)</f>
        <v>0</v>
      </c>
      <c r="AZ480" s="245">
        <f>IF(Chestionar!L480="",0,Chestionar!L480)</f>
        <v>0</v>
      </c>
      <c r="BA480" s="246">
        <f>IF(Chestionar!M480="",0,Chestionar!M480)</f>
        <v>0</v>
      </c>
      <c r="BB480" s="247">
        <f>IF(Chestionar!N480="",0,Chestionar!N480)</f>
        <v>0</v>
      </c>
      <c r="BC480" s="223">
        <f>IF(Chestionar!O480="",0,Chestionar!O480)</f>
        <v>0</v>
      </c>
      <c r="BD480" s="223">
        <f>IF(Chestionar!P480="",0,Chestionar!P480)</f>
        <v>0</v>
      </c>
      <c r="BE480" s="224">
        <f>IF(Chestionar!Q480="",0,Chestionar!Q480)</f>
        <v>0</v>
      </c>
      <c r="BF480" s="113"/>
      <c r="BG480" s="113"/>
      <c r="BH480" s="113"/>
      <c r="BI480" s="113"/>
      <c r="BJ480" s="113"/>
      <c r="BK480" s="113"/>
      <c r="BL480" s="113"/>
      <c r="BM480" s="113"/>
      <c r="BN480" s="113"/>
      <c r="BO480" s="113"/>
      <c r="BP480" s="113"/>
      <c r="BQ480" s="113"/>
      <c r="BR480" s="113" t="s">
        <v>215</v>
      </c>
    </row>
    <row r="481" spans="1:70" x14ac:dyDescent="0.25">
      <c r="A481" s="1715">
        <f t="shared" si="150"/>
        <v>0</v>
      </c>
      <c r="B481" s="1715">
        <f t="shared" si="147"/>
        <v>10058027</v>
      </c>
      <c r="C481" s="1049">
        <v>58</v>
      </c>
      <c r="D481" s="1797" t="s">
        <v>447</v>
      </c>
      <c r="E481" s="1049">
        <v>27</v>
      </c>
      <c r="F481" s="1057" t="s">
        <v>4309</v>
      </c>
      <c r="G481" s="1049"/>
      <c r="H481" s="1058" t="s">
        <v>346</v>
      </c>
      <c r="I481" s="1059" t="s">
        <v>4338</v>
      </c>
      <c r="J481" s="1058"/>
      <c r="K481" s="1059" t="s">
        <v>9903</v>
      </c>
      <c r="L481" s="1069">
        <f t="shared" si="151"/>
        <v>0</v>
      </c>
      <c r="M481" s="979">
        <f t="shared" si="155"/>
        <v>0</v>
      </c>
      <c r="N481" s="1724">
        <f t="shared" si="156"/>
        <v>0</v>
      </c>
      <c r="O481" s="979" t="str">
        <f t="shared" si="157"/>
        <v/>
      </c>
      <c r="P481" s="979">
        <f t="shared" si="152"/>
        <v>0</v>
      </c>
      <c r="Q481" s="979">
        <f t="shared" si="153"/>
        <v>0</v>
      </c>
      <c r="R481" s="979">
        <f t="shared" si="154"/>
        <v>0</v>
      </c>
      <c r="S481" s="979">
        <f t="shared" si="158"/>
        <v>0</v>
      </c>
      <c r="T481" s="979">
        <f t="shared" si="159"/>
        <v>0</v>
      </c>
      <c r="U481" s="979">
        <f t="shared" si="161"/>
        <v>0</v>
      </c>
      <c r="V481" s="979">
        <f t="shared" si="162"/>
        <v>0</v>
      </c>
      <c r="W481" s="979">
        <f t="shared" si="163"/>
        <v>0</v>
      </c>
      <c r="X481" s="979"/>
      <c r="Y481" s="1060"/>
      <c r="Z481" s="1060" t="str">
        <f t="shared" si="160"/>
        <v>Cap.2 Pct.7: Pentru activitatile care nu sunt de comert (Col.B # Div.45,46,47,55,56 dar Col.B = Gr.452,454) Stocurile de marfuri (Col.6 si Col.7) = 0 si Cheltuiala cu marfa (Col.18) = 0.</v>
      </c>
      <c r="AA481" s="2205">
        <f t="shared" si="148"/>
        <v>1</v>
      </c>
      <c r="AB481" s="3036">
        <f t="shared" si="149"/>
        <v>58</v>
      </c>
      <c r="AT481" s="133" t="s">
        <v>8683</v>
      </c>
      <c r="AU481" s="1416" t="s">
        <v>5262</v>
      </c>
      <c r="AV481" s="134">
        <v>2</v>
      </c>
      <c r="AW481" s="135">
        <v>152</v>
      </c>
      <c r="AX481" s="136">
        <v>42</v>
      </c>
      <c r="AY481" s="244">
        <f>IF(Chestionar!K481="",0,Chestionar!K481)</f>
        <v>0</v>
      </c>
      <c r="AZ481" s="245">
        <f>IF(Chestionar!L481="",0,Chestionar!L481)</f>
        <v>0</v>
      </c>
      <c r="BA481" s="246">
        <f>IF(Chestionar!M481="",0,Chestionar!M481)</f>
        <v>0</v>
      </c>
      <c r="BB481" s="247">
        <f>IF(Chestionar!N481="",0,Chestionar!N481)</f>
        <v>0</v>
      </c>
      <c r="BC481" s="223">
        <f>IF(Chestionar!O481="",0,Chestionar!O481)</f>
        <v>0</v>
      </c>
      <c r="BD481" s="223">
        <f>IF(Chestionar!P481="",0,Chestionar!P481)</f>
        <v>0</v>
      </c>
      <c r="BE481" s="224">
        <f>IF(Chestionar!Q481="",0,Chestionar!Q481)</f>
        <v>0</v>
      </c>
      <c r="BF481" s="113"/>
      <c r="BG481" s="113"/>
      <c r="BH481" s="113"/>
      <c r="BI481" s="113"/>
      <c r="BJ481" s="113"/>
      <c r="BK481" s="113"/>
      <c r="BL481" s="113"/>
      <c r="BM481" s="113"/>
      <c r="BN481" s="113"/>
      <c r="BO481" s="113"/>
      <c r="BP481" s="113"/>
      <c r="BQ481" s="113"/>
      <c r="BR481" s="113" t="s">
        <v>215</v>
      </c>
    </row>
    <row r="482" spans="1:70" ht="15.75" thickBot="1" x14ac:dyDescent="0.3">
      <c r="A482" s="1715">
        <f t="shared" si="150"/>
        <v>0</v>
      </c>
      <c r="B482" s="1715">
        <f t="shared" si="147"/>
        <v>10058028</v>
      </c>
      <c r="C482" s="1049">
        <v>58</v>
      </c>
      <c r="D482" s="1797" t="s">
        <v>447</v>
      </c>
      <c r="E482" s="1049">
        <v>28</v>
      </c>
      <c r="F482" s="1057" t="s">
        <v>4309</v>
      </c>
      <c r="G482" s="1049"/>
      <c r="H482" s="1058" t="s">
        <v>346</v>
      </c>
      <c r="I482" s="1059" t="s">
        <v>4339</v>
      </c>
      <c r="J482" s="1058"/>
      <c r="K482" s="1059" t="s">
        <v>9904</v>
      </c>
      <c r="L482" s="1069">
        <f t="shared" si="151"/>
        <v>0</v>
      </c>
      <c r="M482" s="979">
        <f t="shared" si="155"/>
        <v>0</v>
      </c>
      <c r="N482" s="1724">
        <f t="shared" si="156"/>
        <v>0</v>
      </c>
      <c r="O482" s="979" t="str">
        <f t="shared" si="157"/>
        <v/>
      </c>
      <c r="P482" s="979">
        <f t="shared" si="152"/>
        <v>0</v>
      </c>
      <c r="Q482" s="979">
        <f t="shared" si="153"/>
        <v>0</v>
      </c>
      <c r="R482" s="979">
        <f t="shared" si="154"/>
        <v>0</v>
      </c>
      <c r="S482" s="979">
        <f t="shared" si="158"/>
        <v>0</v>
      </c>
      <c r="T482" s="979">
        <f t="shared" si="159"/>
        <v>0</v>
      </c>
      <c r="U482" s="979">
        <f t="shared" si="161"/>
        <v>0</v>
      </c>
      <c r="V482" s="979">
        <f t="shared" si="162"/>
        <v>0</v>
      </c>
      <c r="W482" s="979">
        <f t="shared" si="163"/>
        <v>0</v>
      </c>
      <c r="X482" s="979"/>
      <c r="Y482" s="1060"/>
      <c r="Z482" s="1060" t="str">
        <f t="shared" si="160"/>
        <v>Cap.2 Pct.7: Pentru activitatile care nu sunt de comert (Col.B # Div.45,46,47,55,56 dar Col.B = Gr.452,454) Stocurile de marfuri (Col.6 si Col.7) = 0 si Cheltuiala cu marfa (Col.18) = 0.</v>
      </c>
      <c r="AA482" s="2205">
        <f t="shared" si="148"/>
        <v>1</v>
      </c>
      <c r="AB482" s="3036">
        <f t="shared" si="149"/>
        <v>58</v>
      </c>
      <c r="AT482" s="150" t="s">
        <v>9290</v>
      </c>
      <c r="AU482" s="1412" t="s">
        <v>5262</v>
      </c>
      <c r="AV482" s="151">
        <v>2</v>
      </c>
      <c r="AW482" s="108">
        <v>152</v>
      </c>
      <c r="AX482" s="109">
        <v>43</v>
      </c>
      <c r="AY482" s="248">
        <f>IF(Chestionar!K482="",0,Chestionar!K482)</f>
        <v>0</v>
      </c>
      <c r="AZ482" s="249">
        <f>IF(Chestionar!L482="",0,Chestionar!L482)</f>
        <v>0</v>
      </c>
      <c r="BA482" s="250">
        <f>IF(Chestionar!M482="",0,Chestionar!M482)</f>
        <v>0</v>
      </c>
      <c r="BB482" s="251">
        <f>IF(Chestionar!N482="",0,Chestionar!N482)</f>
        <v>0</v>
      </c>
      <c r="BC482" s="252">
        <f>IF(Chestionar!O482="",0,Chestionar!O482)</f>
        <v>0</v>
      </c>
      <c r="BD482" s="252">
        <f>IF(Chestionar!P482="",0,Chestionar!P482)</f>
        <v>0</v>
      </c>
      <c r="BE482" s="225">
        <f>IF(Chestionar!Q482="",0,Chestionar!Q482)</f>
        <v>0</v>
      </c>
      <c r="BR482" s="120" t="s">
        <v>215</v>
      </c>
    </row>
    <row r="483" spans="1:70" ht="30.75" thickTop="1" x14ac:dyDescent="0.25">
      <c r="A483" s="1715">
        <f t="shared" si="150"/>
        <v>0</v>
      </c>
      <c r="B483" s="1715">
        <f t="shared" si="147"/>
        <v>10058029</v>
      </c>
      <c r="C483" s="1049">
        <v>58</v>
      </c>
      <c r="D483" s="1797" t="s">
        <v>447</v>
      </c>
      <c r="E483" s="1049">
        <v>29</v>
      </c>
      <c r="F483" s="1057" t="s">
        <v>4309</v>
      </c>
      <c r="G483" s="1049"/>
      <c r="H483" s="1058" t="s">
        <v>346</v>
      </c>
      <c r="I483" s="1059" t="s">
        <v>4340</v>
      </c>
      <c r="J483" s="1058"/>
      <c r="K483" s="1059" t="s">
        <v>9905</v>
      </c>
      <c r="L483" s="1069">
        <f t="shared" si="151"/>
        <v>0</v>
      </c>
      <c r="M483" s="979">
        <f t="shared" si="155"/>
        <v>0</v>
      </c>
      <c r="N483" s="1724">
        <f t="shared" si="156"/>
        <v>0</v>
      </c>
      <c r="O483" s="979" t="str">
        <f t="shared" si="157"/>
        <v/>
      </c>
      <c r="P483" s="979">
        <f t="shared" si="152"/>
        <v>0</v>
      </c>
      <c r="Q483" s="979">
        <f t="shared" si="153"/>
        <v>0</v>
      </c>
      <c r="R483" s="979">
        <f t="shared" si="154"/>
        <v>0</v>
      </c>
      <c r="S483" s="979">
        <f t="shared" si="158"/>
        <v>0</v>
      </c>
      <c r="T483" s="979">
        <f t="shared" si="159"/>
        <v>0</v>
      </c>
      <c r="U483" s="979">
        <f t="shared" si="161"/>
        <v>0</v>
      </c>
      <c r="V483" s="979">
        <f t="shared" si="162"/>
        <v>0</v>
      </c>
      <c r="W483" s="979">
        <f t="shared" si="163"/>
        <v>0</v>
      </c>
      <c r="X483" s="979"/>
      <c r="Y483" s="1060"/>
      <c r="Z483" s="1060" t="str">
        <f t="shared" si="160"/>
        <v>Cap.2 Pct.7: Pentru activitatile care nu sunt de comert (Col.B # Div.45,46,47,55,56 dar Col.B = Gr.452,454) Stocurile de marfuri (Col.6 si Col.7) = 0 si Cheltuiala cu marfa (Col.18) = 0.</v>
      </c>
      <c r="AA483" s="2205">
        <f t="shared" si="148"/>
        <v>1</v>
      </c>
      <c r="AB483" s="3036">
        <f t="shared" si="149"/>
        <v>58</v>
      </c>
      <c r="AT483" s="230" t="s">
        <v>1262</v>
      </c>
      <c r="AU483" s="1426" t="s">
        <v>5263</v>
      </c>
      <c r="AV483" s="231">
        <v>2</v>
      </c>
      <c r="AW483" s="231">
        <v>153</v>
      </c>
      <c r="AX483" s="231">
        <v>0</v>
      </c>
      <c r="AY483" s="232" t="s">
        <v>215</v>
      </c>
      <c r="AZ483" s="232" t="s">
        <v>215</v>
      </c>
      <c r="BA483" s="238" t="s">
        <v>314</v>
      </c>
      <c r="BB483" s="233" t="s">
        <v>1263</v>
      </c>
      <c r="BC483" s="118"/>
      <c r="BD483" s="118"/>
      <c r="BE483" s="119"/>
      <c r="BF483" s="119"/>
      <c r="BG483" s="119"/>
      <c r="BH483" s="119"/>
      <c r="BI483" s="119"/>
      <c r="BJ483" s="119"/>
      <c r="BK483" s="119"/>
      <c r="BL483" s="119"/>
      <c r="BM483" s="119"/>
      <c r="BN483" s="119"/>
      <c r="BO483" s="119"/>
      <c r="BP483" s="119"/>
      <c r="BQ483" s="119"/>
      <c r="BR483" s="119" t="s">
        <v>215</v>
      </c>
    </row>
    <row r="484" spans="1:70" x14ac:dyDescent="0.25">
      <c r="A484" s="1714">
        <f t="shared" si="150"/>
        <v>0</v>
      </c>
      <c r="B484" s="1714">
        <f t="shared" si="147"/>
        <v>10058030</v>
      </c>
      <c r="C484" s="1061">
        <v>58</v>
      </c>
      <c r="D484" s="1799" t="s">
        <v>447</v>
      </c>
      <c r="E484" s="1061">
        <v>30</v>
      </c>
      <c r="F484" s="1062" t="s">
        <v>4309</v>
      </c>
      <c r="G484" s="1061"/>
      <c r="H484" s="1063" t="s">
        <v>346</v>
      </c>
      <c r="I484" s="1064" t="s">
        <v>4341</v>
      </c>
      <c r="J484" s="1063"/>
      <c r="K484" s="1064" t="s">
        <v>9906</v>
      </c>
      <c r="L484" s="1070">
        <f t="shared" si="151"/>
        <v>0</v>
      </c>
      <c r="M484" s="1065">
        <f t="shared" si="155"/>
        <v>0</v>
      </c>
      <c r="N484" s="1727">
        <f t="shared" si="156"/>
        <v>0</v>
      </c>
      <c r="O484" s="1065" t="str">
        <f t="shared" si="157"/>
        <v/>
      </c>
      <c r="P484" s="1065">
        <f t="shared" si="152"/>
        <v>0</v>
      </c>
      <c r="Q484" s="1065">
        <f t="shared" si="153"/>
        <v>0</v>
      </c>
      <c r="R484" s="1065">
        <f t="shared" si="154"/>
        <v>0</v>
      </c>
      <c r="S484" s="1065">
        <f t="shared" ref="S484" si="164">IF(O484="COM",1,0)</f>
        <v>0</v>
      </c>
      <c r="T484" s="1065">
        <f t="shared" ref="T484" si="165">IF(O484="SERV",1,0)</f>
        <v>0</v>
      </c>
      <c r="U484" s="1065">
        <f t="shared" si="161"/>
        <v>0</v>
      </c>
      <c r="V484" s="1065">
        <f t="shared" si="162"/>
        <v>0</v>
      </c>
      <c r="W484" s="1065">
        <f t="shared" si="163"/>
        <v>0</v>
      </c>
      <c r="X484" s="1065"/>
      <c r="Y484" s="1066"/>
      <c r="Z484" s="1066" t="str">
        <f t="shared" si="160"/>
        <v>Cap.2 Pct.7: Pentru activitatile care nu sunt de comert (Col.B # Div.45,46,47,55,56 dar Col.B = Gr.452,454) Stocurile de marfuri (Col.6 si Col.7) = 0 si Cheltuiala cu marfa (Col.18) = 0.</v>
      </c>
      <c r="AA484" s="2205">
        <f t="shared" si="148"/>
        <v>1</v>
      </c>
      <c r="AB484" s="3036">
        <f t="shared" si="149"/>
        <v>58</v>
      </c>
      <c r="AT484" s="159" t="s">
        <v>287</v>
      </c>
      <c r="AU484" s="1420" t="s">
        <v>5263</v>
      </c>
      <c r="AV484" s="160">
        <v>2</v>
      </c>
      <c r="AW484" s="160">
        <v>153</v>
      </c>
      <c r="AX484" s="160">
        <v>1</v>
      </c>
      <c r="AY484" s="253"/>
      <c r="AZ484" s="161"/>
      <c r="BA484" s="254">
        <f>IF(Chestionar!M484="",0,Chestionar!M484)</f>
        <v>0</v>
      </c>
      <c r="BB484" s="255">
        <f>IF(Chestionar!N484="",0,Chestionar!N484)</f>
        <v>0</v>
      </c>
      <c r="BR484" s="120" t="s">
        <v>215</v>
      </c>
    </row>
    <row r="485" spans="1:70" ht="15.75" thickBot="1" x14ac:dyDescent="0.3">
      <c r="A485" s="1715">
        <f t="shared" si="150"/>
        <v>0</v>
      </c>
      <c r="B485" s="1715">
        <f t="shared" si="147"/>
        <v>10059001</v>
      </c>
      <c r="C485" s="1049">
        <v>59</v>
      </c>
      <c r="D485" s="1804" t="s">
        <v>447</v>
      </c>
      <c r="E485" s="1049">
        <v>1</v>
      </c>
      <c r="F485" s="1057" t="s">
        <v>4309</v>
      </c>
      <c r="G485" s="1049" t="s">
        <v>4442</v>
      </c>
      <c r="H485" s="1058" t="s">
        <v>345</v>
      </c>
      <c r="I485" s="1059" t="s">
        <v>4364</v>
      </c>
      <c r="J485" s="1067"/>
      <c r="K485" s="1059" t="s">
        <v>4375</v>
      </c>
      <c r="L485" s="979">
        <f t="shared" ref="L485:L514" si="166">IF(BB182="",0,BB182)</f>
        <v>0</v>
      </c>
      <c r="M485" s="979">
        <f t="shared" ref="M485:M514" si="167">IF(BM182="",0,BM182)</f>
        <v>0</v>
      </c>
      <c r="N485" s="1724">
        <f t="shared" ref="N485:N514" si="168">IF(OR(AND(L485=0,M485=0),AND(L485&lt;&gt;0,M485&lt;&gt;0)),0,1)</f>
        <v>0</v>
      </c>
      <c r="O485" s="979"/>
      <c r="P485" s="979"/>
      <c r="Q485" s="979"/>
      <c r="R485" s="979"/>
      <c r="S485" s="979"/>
      <c r="T485" s="979"/>
      <c r="U485" s="979"/>
      <c r="V485" s="979"/>
      <c r="W485" s="979"/>
      <c r="X485" s="979"/>
      <c r="Y485" s="1060"/>
      <c r="Z485" s="1352" t="s">
        <v>11018</v>
      </c>
      <c r="AA485" s="2205">
        <f t="shared" si="148"/>
        <v>1</v>
      </c>
      <c r="AB485" s="3036">
        <f t="shared" si="149"/>
        <v>59</v>
      </c>
      <c r="AC485" s="2205">
        <f>LEN(Z485)</f>
        <v>164</v>
      </c>
      <c r="AT485" s="256" t="s">
        <v>288</v>
      </c>
      <c r="AU485" s="1427" t="s">
        <v>5263</v>
      </c>
      <c r="AV485" s="257">
        <v>2</v>
      </c>
      <c r="AW485" s="257">
        <v>153</v>
      </c>
      <c r="AX485" s="257">
        <v>2</v>
      </c>
      <c r="AY485" s="258"/>
      <c r="AZ485" s="258"/>
      <c r="BA485" s="259">
        <f>IF(Chestionar!M485="",0,Chestionar!M485)</f>
        <v>0</v>
      </c>
      <c r="BB485" s="239">
        <f>IF(Chestionar!N485="",0,Chestionar!N485)</f>
        <v>0</v>
      </c>
      <c r="BR485" s="120" t="s">
        <v>215</v>
      </c>
    </row>
    <row r="486" spans="1:70" ht="15.75" thickTop="1" x14ac:dyDescent="0.25">
      <c r="A486" s="1715">
        <f t="shared" si="150"/>
        <v>0</v>
      </c>
      <c r="B486" s="1715">
        <f t="shared" si="147"/>
        <v>10059002</v>
      </c>
      <c r="C486" s="1049">
        <v>59</v>
      </c>
      <c r="D486" s="1797" t="s">
        <v>447</v>
      </c>
      <c r="E486" s="1049">
        <v>2</v>
      </c>
      <c r="F486" s="1057" t="s">
        <v>4309</v>
      </c>
      <c r="G486" s="1049"/>
      <c r="H486" s="1058" t="s">
        <v>345</v>
      </c>
      <c r="I486" s="1059" t="s">
        <v>4522</v>
      </c>
      <c r="J486" s="1067"/>
      <c r="K486" s="1059" t="s">
        <v>4579</v>
      </c>
      <c r="L486" s="979">
        <f t="shared" si="166"/>
        <v>0</v>
      </c>
      <c r="M486" s="979">
        <f t="shared" si="167"/>
        <v>0</v>
      </c>
      <c r="N486" s="1724">
        <f t="shared" si="168"/>
        <v>0</v>
      </c>
      <c r="O486" s="979"/>
      <c r="P486" s="979"/>
      <c r="Q486" s="979"/>
      <c r="R486" s="979"/>
      <c r="S486" s="979"/>
      <c r="T486" s="979"/>
      <c r="U486" s="979"/>
      <c r="V486" s="979"/>
      <c r="W486" s="979"/>
      <c r="X486" s="979"/>
      <c r="Y486" s="1060"/>
      <c r="Z486" s="1060" t="str">
        <f t="shared" ref="Z486:Z514" si="169">Z485</f>
        <v xml:space="preserve">Cap.2 Pct.7:  Daca cifra de afaceri (CA) totala (Col.1) # 0 si CA impozabila (Col.2) # 0, atunci si TVA colectata (Col.13) # 0, pentru fiecare rand (Rd.1 la Rd.n). </v>
      </c>
      <c r="AA486" s="2205">
        <f t="shared" si="148"/>
        <v>1</v>
      </c>
      <c r="AB486" s="3036">
        <f t="shared" si="149"/>
        <v>59</v>
      </c>
      <c r="AT486" s="167" t="s">
        <v>289</v>
      </c>
      <c r="AU486" s="1416" t="s">
        <v>5263</v>
      </c>
      <c r="AV486" s="134">
        <v>2</v>
      </c>
      <c r="AW486" s="135">
        <v>153</v>
      </c>
      <c r="AX486" s="136">
        <v>3</v>
      </c>
      <c r="AY486" s="189"/>
      <c r="AZ486" s="189"/>
      <c r="BA486" s="205">
        <f>IF(Chestionar!M486="",0,Chestionar!M486)</f>
        <v>0</v>
      </c>
      <c r="BB486" s="158">
        <f>IF(Chestionar!N486="",0,Chestionar!N486)</f>
        <v>0</v>
      </c>
      <c r="BR486" s="120" t="s">
        <v>215</v>
      </c>
    </row>
    <row r="487" spans="1:70" x14ac:dyDescent="0.25">
      <c r="A487" s="1715">
        <f t="shared" si="150"/>
        <v>0</v>
      </c>
      <c r="B487" s="1715">
        <f t="shared" si="147"/>
        <v>10059003</v>
      </c>
      <c r="C487" s="1049">
        <v>59</v>
      </c>
      <c r="D487" s="1797" t="s">
        <v>447</v>
      </c>
      <c r="E487" s="1049">
        <v>3</v>
      </c>
      <c r="F487" s="1057" t="s">
        <v>4309</v>
      </c>
      <c r="G487" s="1049"/>
      <c r="H487" s="1058" t="s">
        <v>345</v>
      </c>
      <c r="I487" s="1059" t="s">
        <v>4524</v>
      </c>
      <c r="J487" s="1067"/>
      <c r="K487" s="1059" t="s">
        <v>4580</v>
      </c>
      <c r="L487" s="979">
        <f t="shared" si="166"/>
        <v>0</v>
      </c>
      <c r="M487" s="979">
        <f t="shared" si="167"/>
        <v>0</v>
      </c>
      <c r="N487" s="1724">
        <f t="shared" si="168"/>
        <v>0</v>
      </c>
      <c r="O487" s="979"/>
      <c r="P487" s="979"/>
      <c r="Q487" s="979"/>
      <c r="R487" s="979"/>
      <c r="S487" s="979"/>
      <c r="T487" s="979"/>
      <c r="U487" s="979"/>
      <c r="V487" s="979"/>
      <c r="W487" s="979"/>
      <c r="X487" s="979"/>
      <c r="Y487" s="1060"/>
      <c r="Z487" s="1060" t="str">
        <f t="shared" si="169"/>
        <v xml:space="preserve">Cap.2 Pct.7:  Daca cifra de afaceri (CA) totala (Col.1) # 0 si CA impozabila (Col.2) # 0, atunci si TVA colectata (Col.13) # 0, pentru fiecare rand (Rd.1 la Rd.n). </v>
      </c>
      <c r="AA487" s="2205">
        <f t="shared" si="148"/>
        <v>1</v>
      </c>
      <c r="AB487" s="3036">
        <f t="shared" si="149"/>
        <v>59</v>
      </c>
      <c r="AT487" s="167" t="s">
        <v>290</v>
      </c>
      <c r="AU487" s="1416" t="s">
        <v>5263</v>
      </c>
      <c r="AV487" s="134">
        <v>2</v>
      </c>
      <c r="AW487" s="135">
        <v>153</v>
      </c>
      <c r="AX487" s="136">
        <v>4</v>
      </c>
      <c r="AY487" s="189"/>
      <c r="AZ487" s="189"/>
      <c r="BA487" s="205">
        <f>IF(Chestionar!M487="",0,Chestionar!M487)</f>
        <v>0</v>
      </c>
      <c r="BB487" s="158">
        <f>IF(Chestionar!N487="",0,Chestionar!N487)</f>
        <v>0</v>
      </c>
      <c r="BR487" s="120" t="s">
        <v>215</v>
      </c>
    </row>
    <row r="488" spans="1:70" x14ac:dyDescent="0.25">
      <c r="A488" s="1715">
        <f t="shared" si="150"/>
        <v>0</v>
      </c>
      <c r="B488" s="1715">
        <f t="shared" si="147"/>
        <v>10059004</v>
      </c>
      <c r="C488" s="1049">
        <v>59</v>
      </c>
      <c r="D488" s="1797" t="s">
        <v>447</v>
      </c>
      <c r="E488" s="1049">
        <v>4</v>
      </c>
      <c r="F488" s="1057" t="s">
        <v>4309</v>
      </c>
      <c r="G488" s="1049"/>
      <c r="H488" s="1058" t="s">
        <v>345</v>
      </c>
      <c r="I488" s="1059" t="s">
        <v>4526</v>
      </c>
      <c r="J488" s="1067"/>
      <c r="K488" s="1059" t="s">
        <v>4581</v>
      </c>
      <c r="L488" s="979">
        <f t="shared" si="166"/>
        <v>0</v>
      </c>
      <c r="M488" s="979">
        <f t="shared" si="167"/>
        <v>0</v>
      </c>
      <c r="N488" s="1724">
        <f t="shared" si="168"/>
        <v>0</v>
      </c>
      <c r="O488" s="979"/>
      <c r="P488" s="979"/>
      <c r="Q488" s="979"/>
      <c r="R488" s="979"/>
      <c r="S488" s="979"/>
      <c r="T488" s="979"/>
      <c r="U488" s="979"/>
      <c r="V488" s="979"/>
      <c r="W488" s="979"/>
      <c r="X488" s="979"/>
      <c r="Y488" s="1060"/>
      <c r="Z488" s="1060" t="str">
        <f t="shared" si="169"/>
        <v xml:space="preserve">Cap.2 Pct.7:  Daca cifra de afaceri (CA) totala (Col.1) # 0 si CA impozabila (Col.2) # 0, atunci si TVA colectata (Col.13) # 0, pentru fiecare rand (Rd.1 la Rd.n). </v>
      </c>
      <c r="AA488" s="2205">
        <f t="shared" si="148"/>
        <v>1</v>
      </c>
      <c r="AB488" s="3036">
        <f t="shared" si="149"/>
        <v>59</v>
      </c>
      <c r="AT488" s="167" t="s">
        <v>291</v>
      </c>
      <c r="AU488" s="1416" t="s">
        <v>5263</v>
      </c>
      <c r="AV488" s="134">
        <v>2</v>
      </c>
      <c r="AW488" s="135">
        <v>153</v>
      </c>
      <c r="AX488" s="136">
        <v>5</v>
      </c>
      <c r="AY488" s="189"/>
      <c r="AZ488" s="189"/>
      <c r="BA488" s="205">
        <f>IF(Chestionar!M488="",0,Chestionar!M488)</f>
        <v>0</v>
      </c>
      <c r="BB488" s="158">
        <f>IF(Chestionar!N488="",0,Chestionar!N488)</f>
        <v>0</v>
      </c>
      <c r="BR488" s="120" t="s">
        <v>215</v>
      </c>
    </row>
    <row r="489" spans="1:70" ht="15.75" thickBot="1" x14ac:dyDescent="0.3">
      <c r="A489" s="1715">
        <f t="shared" si="150"/>
        <v>0</v>
      </c>
      <c r="B489" s="1715">
        <f t="shared" si="147"/>
        <v>10059005</v>
      </c>
      <c r="C489" s="1049">
        <v>59</v>
      </c>
      <c r="D489" s="1797" t="s">
        <v>447</v>
      </c>
      <c r="E489" s="1049">
        <v>5</v>
      </c>
      <c r="F489" s="1057" t="s">
        <v>4309</v>
      </c>
      <c r="G489" s="1049"/>
      <c r="H489" s="1058" t="s">
        <v>345</v>
      </c>
      <c r="I489" s="1059" t="s">
        <v>4528</v>
      </c>
      <c r="J489" s="1067"/>
      <c r="K489" s="1059" t="s">
        <v>4582</v>
      </c>
      <c r="L489" s="979">
        <f t="shared" si="166"/>
        <v>0</v>
      </c>
      <c r="M489" s="979">
        <f t="shared" si="167"/>
        <v>0</v>
      </c>
      <c r="N489" s="1724">
        <f t="shared" si="168"/>
        <v>0</v>
      </c>
      <c r="O489" s="979"/>
      <c r="P489" s="979"/>
      <c r="Q489" s="979"/>
      <c r="R489" s="979"/>
      <c r="S489" s="979"/>
      <c r="T489" s="979"/>
      <c r="U489" s="979"/>
      <c r="V489" s="979"/>
      <c r="W489" s="979"/>
      <c r="X489" s="979"/>
      <c r="Y489" s="1060"/>
      <c r="Z489" s="1060" t="str">
        <f t="shared" si="169"/>
        <v xml:space="preserve">Cap.2 Pct.7:  Daca cifra de afaceri (CA) totala (Col.1) # 0 si CA impozabila (Col.2) # 0, atunci si TVA colectata (Col.13) # 0, pentru fiecare rand (Rd.1 la Rd.n). </v>
      </c>
      <c r="AA489" s="2205">
        <f t="shared" si="148"/>
        <v>1</v>
      </c>
      <c r="AB489" s="3036">
        <f t="shared" si="149"/>
        <v>59</v>
      </c>
      <c r="AT489" s="256" t="s">
        <v>292</v>
      </c>
      <c r="AU489" s="1427" t="s">
        <v>5263</v>
      </c>
      <c r="AV489" s="257">
        <v>2</v>
      </c>
      <c r="AW489" s="257">
        <v>153</v>
      </c>
      <c r="AX489" s="257">
        <v>6</v>
      </c>
      <c r="AY489" s="258"/>
      <c r="AZ489" s="258"/>
      <c r="BA489" s="259">
        <f>IF(Chestionar!M489="",0,Chestionar!M489)</f>
        <v>0</v>
      </c>
      <c r="BB489" s="239">
        <f>IF(Chestionar!N489="",0,Chestionar!N489)</f>
        <v>0</v>
      </c>
      <c r="BR489" s="120" t="s">
        <v>215</v>
      </c>
    </row>
    <row r="490" spans="1:70" ht="15.75" thickTop="1" x14ac:dyDescent="0.25">
      <c r="A490" s="1715">
        <f t="shared" si="150"/>
        <v>0</v>
      </c>
      <c r="B490" s="1715">
        <f t="shared" si="147"/>
        <v>10059006</v>
      </c>
      <c r="C490" s="1049">
        <v>59</v>
      </c>
      <c r="D490" s="1797" t="s">
        <v>447</v>
      </c>
      <c r="E490" s="1049">
        <v>6</v>
      </c>
      <c r="F490" s="1057" t="s">
        <v>4309</v>
      </c>
      <c r="G490" s="1049"/>
      <c r="H490" s="1058" t="s">
        <v>345</v>
      </c>
      <c r="I490" s="1059" t="s">
        <v>4530</v>
      </c>
      <c r="J490" s="1067"/>
      <c r="K490" s="1059" t="s">
        <v>4583</v>
      </c>
      <c r="L490" s="979">
        <f t="shared" si="166"/>
        <v>0</v>
      </c>
      <c r="M490" s="979">
        <f t="shared" si="167"/>
        <v>0</v>
      </c>
      <c r="N490" s="1724">
        <f t="shared" si="168"/>
        <v>0</v>
      </c>
      <c r="O490" s="979"/>
      <c r="P490" s="979"/>
      <c r="Q490" s="979"/>
      <c r="R490" s="979"/>
      <c r="S490" s="979"/>
      <c r="T490" s="979"/>
      <c r="U490" s="979"/>
      <c r="V490" s="979"/>
      <c r="W490" s="979"/>
      <c r="X490" s="979"/>
      <c r="Y490" s="1060"/>
      <c r="Z490" s="1060" t="str">
        <f t="shared" si="169"/>
        <v xml:space="preserve">Cap.2 Pct.7:  Daca cifra de afaceri (CA) totala (Col.1) # 0 si CA impozabila (Col.2) # 0, atunci si TVA colectata (Col.13) # 0, pentru fiecare rand (Rd.1 la Rd.n). </v>
      </c>
      <c r="AA490" s="2205">
        <f t="shared" si="148"/>
        <v>1</v>
      </c>
      <c r="AB490" s="3036">
        <f t="shared" si="149"/>
        <v>59</v>
      </c>
      <c r="AT490" s="167" t="s">
        <v>293</v>
      </c>
      <c r="AU490" s="1416" t="s">
        <v>5263</v>
      </c>
      <c r="AV490" s="134">
        <v>2</v>
      </c>
      <c r="AW490" s="135">
        <v>153</v>
      </c>
      <c r="AX490" s="136">
        <v>7</v>
      </c>
      <c r="AY490" s="189"/>
      <c r="AZ490" s="189"/>
      <c r="BA490" s="205">
        <f>IF(Chestionar!M490="",0,Chestionar!M490)</f>
        <v>0</v>
      </c>
      <c r="BB490" s="158">
        <f>IF(Chestionar!N490="",0,Chestionar!N490)</f>
        <v>0</v>
      </c>
      <c r="BR490" s="120" t="s">
        <v>215</v>
      </c>
    </row>
    <row r="491" spans="1:70" x14ac:dyDescent="0.25">
      <c r="A491" s="1715">
        <f t="shared" si="150"/>
        <v>0</v>
      </c>
      <c r="B491" s="1715">
        <f t="shared" si="147"/>
        <v>10059007</v>
      </c>
      <c r="C491" s="1049">
        <v>59</v>
      </c>
      <c r="D491" s="1797" t="s">
        <v>447</v>
      </c>
      <c r="E491" s="1049">
        <v>7</v>
      </c>
      <c r="F491" s="1057" t="s">
        <v>4309</v>
      </c>
      <c r="G491" s="1049"/>
      <c r="H491" s="1058" t="s">
        <v>345</v>
      </c>
      <c r="I491" s="1059" t="s">
        <v>4532</v>
      </c>
      <c r="J491" s="1067"/>
      <c r="K491" s="1059" t="s">
        <v>4584</v>
      </c>
      <c r="L491" s="979">
        <f t="shared" si="166"/>
        <v>0</v>
      </c>
      <c r="M491" s="979">
        <f t="shared" si="167"/>
        <v>0</v>
      </c>
      <c r="N491" s="1724">
        <f t="shared" si="168"/>
        <v>0</v>
      </c>
      <c r="O491" s="979"/>
      <c r="P491" s="979"/>
      <c r="Q491" s="979"/>
      <c r="R491" s="979"/>
      <c r="S491" s="979"/>
      <c r="T491" s="979"/>
      <c r="U491" s="979"/>
      <c r="V491" s="979"/>
      <c r="W491" s="979"/>
      <c r="X491" s="979"/>
      <c r="Y491" s="1060"/>
      <c r="Z491" s="1060" t="str">
        <f t="shared" si="169"/>
        <v xml:space="preserve">Cap.2 Pct.7:  Daca cifra de afaceri (CA) totala (Col.1) # 0 si CA impozabila (Col.2) # 0, atunci si TVA colectata (Col.13) # 0, pentru fiecare rand (Rd.1 la Rd.n). </v>
      </c>
      <c r="AA491" s="2205">
        <f t="shared" si="148"/>
        <v>1</v>
      </c>
      <c r="AB491" s="3036">
        <f t="shared" si="149"/>
        <v>59</v>
      </c>
      <c r="AT491" s="167" t="s">
        <v>294</v>
      </c>
      <c r="AU491" s="1416" t="s">
        <v>5263</v>
      </c>
      <c r="AV491" s="134">
        <v>2</v>
      </c>
      <c r="AW491" s="135">
        <v>153</v>
      </c>
      <c r="AX491" s="136">
        <v>8</v>
      </c>
      <c r="AY491" s="189"/>
      <c r="AZ491" s="189"/>
      <c r="BA491" s="205">
        <f>IF(Chestionar!M491="",0,Chestionar!M491)</f>
        <v>0</v>
      </c>
      <c r="BB491" s="158">
        <f>IF(Chestionar!N491="",0,Chestionar!N491)</f>
        <v>0</v>
      </c>
      <c r="BR491" s="120" t="s">
        <v>215</v>
      </c>
    </row>
    <row r="492" spans="1:70" x14ac:dyDescent="0.25">
      <c r="A492" s="1715">
        <f t="shared" si="150"/>
        <v>0</v>
      </c>
      <c r="B492" s="1715">
        <f t="shared" si="147"/>
        <v>10059008</v>
      </c>
      <c r="C492" s="1049">
        <v>59</v>
      </c>
      <c r="D492" s="1797" t="s">
        <v>447</v>
      </c>
      <c r="E492" s="1049">
        <v>8</v>
      </c>
      <c r="F492" s="1057" t="s">
        <v>4309</v>
      </c>
      <c r="G492" s="1049"/>
      <c r="H492" s="1058" t="s">
        <v>345</v>
      </c>
      <c r="I492" s="1059" t="s">
        <v>4534</v>
      </c>
      <c r="J492" s="1067"/>
      <c r="K492" s="1059" t="s">
        <v>4585</v>
      </c>
      <c r="L492" s="979">
        <f t="shared" si="166"/>
        <v>0</v>
      </c>
      <c r="M492" s="979">
        <f t="shared" si="167"/>
        <v>0</v>
      </c>
      <c r="N492" s="1724">
        <f t="shared" si="168"/>
        <v>0</v>
      </c>
      <c r="O492" s="979"/>
      <c r="P492" s="979"/>
      <c r="Q492" s="979"/>
      <c r="R492" s="979"/>
      <c r="S492" s="979"/>
      <c r="T492" s="979"/>
      <c r="U492" s="979"/>
      <c r="V492" s="979"/>
      <c r="W492" s="979"/>
      <c r="X492" s="979"/>
      <c r="Y492" s="1060"/>
      <c r="Z492" s="1060" t="str">
        <f t="shared" si="169"/>
        <v xml:space="preserve">Cap.2 Pct.7:  Daca cifra de afaceri (CA) totala (Col.1) # 0 si CA impozabila (Col.2) # 0, atunci si TVA colectata (Col.13) # 0, pentru fiecare rand (Rd.1 la Rd.n). </v>
      </c>
      <c r="AA492" s="2205">
        <f t="shared" si="148"/>
        <v>1</v>
      </c>
      <c r="AB492" s="3036">
        <f t="shared" si="149"/>
        <v>59</v>
      </c>
      <c r="AT492" s="167" t="s">
        <v>295</v>
      </c>
      <c r="AU492" s="1416" t="s">
        <v>5263</v>
      </c>
      <c r="AV492" s="134">
        <v>2</v>
      </c>
      <c r="AW492" s="135">
        <v>153</v>
      </c>
      <c r="AX492" s="136">
        <v>9</v>
      </c>
      <c r="AY492" s="189"/>
      <c r="AZ492" s="189"/>
      <c r="BA492" s="205">
        <f>IF(Chestionar!M492="",0,Chestionar!M492)</f>
        <v>0</v>
      </c>
      <c r="BB492" s="158">
        <f>IF(Chestionar!N492="",0,Chestionar!N492)</f>
        <v>0</v>
      </c>
      <c r="BR492" s="120" t="s">
        <v>215</v>
      </c>
    </row>
    <row r="493" spans="1:70" x14ac:dyDescent="0.25">
      <c r="A493" s="1715">
        <f t="shared" si="150"/>
        <v>0</v>
      </c>
      <c r="B493" s="1715">
        <f t="shared" si="147"/>
        <v>10059009</v>
      </c>
      <c r="C493" s="1049">
        <v>59</v>
      </c>
      <c r="D493" s="1797" t="s">
        <v>447</v>
      </c>
      <c r="E493" s="1049">
        <v>9</v>
      </c>
      <c r="F493" s="1057" t="s">
        <v>4309</v>
      </c>
      <c r="G493" s="1049"/>
      <c r="H493" s="1058" t="s">
        <v>345</v>
      </c>
      <c r="I493" s="1059" t="s">
        <v>4536</v>
      </c>
      <c r="J493" s="1067"/>
      <c r="K493" s="1059" t="s">
        <v>4586</v>
      </c>
      <c r="L493" s="979">
        <f t="shared" si="166"/>
        <v>0</v>
      </c>
      <c r="M493" s="979">
        <f t="shared" si="167"/>
        <v>0</v>
      </c>
      <c r="N493" s="1724">
        <f t="shared" si="168"/>
        <v>0</v>
      </c>
      <c r="O493" s="979"/>
      <c r="P493" s="979"/>
      <c r="Q493" s="979"/>
      <c r="R493" s="979"/>
      <c r="S493" s="979"/>
      <c r="T493" s="979"/>
      <c r="U493" s="979"/>
      <c r="V493" s="979"/>
      <c r="W493" s="979"/>
      <c r="X493" s="979"/>
      <c r="Y493" s="1060"/>
      <c r="Z493" s="1060" t="str">
        <f t="shared" si="169"/>
        <v xml:space="preserve">Cap.2 Pct.7:  Daca cifra de afaceri (CA) totala (Col.1) # 0 si CA impozabila (Col.2) # 0, atunci si TVA colectata (Col.13) # 0, pentru fiecare rand (Rd.1 la Rd.n). </v>
      </c>
      <c r="AA493" s="2205">
        <f t="shared" si="148"/>
        <v>1</v>
      </c>
      <c r="AB493" s="3036">
        <f t="shared" si="149"/>
        <v>59</v>
      </c>
      <c r="AT493" s="167" t="s">
        <v>296</v>
      </c>
      <c r="AU493" s="1416" t="s">
        <v>5263</v>
      </c>
      <c r="AV493" s="134">
        <v>2</v>
      </c>
      <c r="AW493" s="135">
        <v>153</v>
      </c>
      <c r="AX493" s="136">
        <v>10</v>
      </c>
      <c r="AY493" s="189"/>
      <c r="AZ493" s="189"/>
      <c r="BA493" s="205">
        <f>IF(Chestionar!M493="",0,Chestionar!M493)</f>
        <v>0</v>
      </c>
      <c r="BB493" s="158">
        <f>IF(Chestionar!N493="",0,Chestionar!N493)</f>
        <v>0</v>
      </c>
      <c r="BR493" s="120" t="s">
        <v>215</v>
      </c>
    </row>
    <row r="494" spans="1:70" x14ac:dyDescent="0.25">
      <c r="A494" s="1715">
        <f t="shared" si="150"/>
        <v>0</v>
      </c>
      <c r="B494" s="1715">
        <f t="shared" si="147"/>
        <v>10059010</v>
      </c>
      <c r="C494" s="1049">
        <v>59</v>
      </c>
      <c r="D494" s="1797" t="s">
        <v>447</v>
      </c>
      <c r="E494" s="1049">
        <v>10</v>
      </c>
      <c r="F494" s="1057" t="s">
        <v>4309</v>
      </c>
      <c r="G494" s="1049"/>
      <c r="H494" s="1058" t="s">
        <v>345</v>
      </c>
      <c r="I494" s="1059" t="s">
        <v>4538</v>
      </c>
      <c r="J494" s="1067"/>
      <c r="K494" s="1059" t="s">
        <v>4587</v>
      </c>
      <c r="L494" s="979">
        <f t="shared" si="166"/>
        <v>0</v>
      </c>
      <c r="M494" s="979">
        <f t="shared" si="167"/>
        <v>0</v>
      </c>
      <c r="N494" s="1724">
        <f t="shared" si="168"/>
        <v>0</v>
      </c>
      <c r="O494" s="979"/>
      <c r="P494" s="979"/>
      <c r="Q494" s="979"/>
      <c r="R494" s="979"/>
      <c r="S494" s="979"/>
      <c r="T494" s="979"/>
      <c r="U494" s="979"/>
      <c r="V494" s="979"/>
      <c r="W494" s="979"/>
      <c r="X494" s="979"/>
      <c r="Y494" s="1060"/>
      <c r="Z494" s="1060" t="str">
        <f t="shared" si="169"/>
        <v xml:space="preserve">Cap.2 Pct.7:  Daca cifra de afaceri (CA) totala (Col.1) # 0 si CA impozabila (Col.2) # 0, atunci si TVA colectata (Col.13) # 0, pentru fiecare rand (Rd.1 la Rd.n). </v>
      </c>
      <c r="AA494" s="2205">
        <f t="shared" si="148"/>
        <v>1</v>
      </c>
      <c r="AB494" s="3036">
        <f t="shared" si="149"/>
        <v>59</v>
      </c>
      <c r="AT494" s="167" t="s">
        <v>297</v>
      </c>
      <c r="AU494" s="1416" t="s">
        <v>5263</v>
      </c>
      <c r="AV494" s="134">
        <v>2</v>
      </c>
      <c r="AW494" s="135">
        <v>153</v>
      </c>
      <c r="AX494" s="136">
        <v>11</v>
      </c>
      <c r="AY494" s="189"/>
      <c r="AZ494" s="189"/>
      <c r="BA494" s="205">
        <f>IF(Chestionar!M494="",0,Chestionar!M494)</f>
        <v>0</v>
      </c>
      <c r="BB494" s="158">
        <f>IF(Chestionar!N494="",0,Chestionar!N494)</f>
        <v>0</v>
      </c>
      <c r="BR494" s="120" t="s">
        <v>215</v>
      </c>
    </row>
    <row r="495" spans="1:70" x14ac:dyDescent="0.25">
      <c r="A495" s="1715">
        <f t="shared" si="150"/>
        <v>0</v>
      </c>
      <c r="B495" s="1715">
        <f t="shared" si="147"/>
        <v>10059011</v>
      </c>
      <c r="C495" s="1049">
        <v>59</v>
      </c>
      <c r="D495" s="1797" t="s">
        <v>447</v>
      </c>
      <c r="E495" s="1049">
        <v>11</v>
      </c>
      <c r="F495" s="1057" t="s">
        <v>4309</v>
      </c>
      <c r="G495" s="1049"/>
      <c r="H495" s="1058" t="s">
        <v>345</v>
      </c>
      <c r="I495" s="1059" t="s">
        <v>4540</v>
      </c>
      <c r="J495" s="1067"/>
      <c r="K495" s="1059" t="s">
        <v>4588</v>
      </c>
      <c r="L495" s="979">
        <f t="shared" si="166"/>
        <v>0</v>
      </c>
      <c r="M495" s="979">
        <f t="shared" si="167"/>
        <v>0</v>
      </c>
      <c r="N495" s="1724">
        <f t="shared" si="168"/>
        <v>0</v>
      </c>
      <c r="O495" s="979"/>
      <c r="P495" s="979"/>
      <c r="Q495" s="979"/>
      <c r="R495" s="979"/>
      <c r="S495" s="979"/>
      <c r="T495" s="979"/>
      <c r="U495" s="979"/>
      <c r="V495" s="979"/>
      <c r="W495" s="979"/>
      <c r="X495" s="979"/>
      <c r="Y495" s="1060"/>
      <c r="Z495" s="1060" t="str">
        <f t="shared" si="169"/>
        <v xml:space="preserve">Cap.2 Pct.7:  Daca cifra de afaceri (CA) totala (Col.1) # 0 si CA impozabila (Col.2) # 0, atunci si TVA colectata (Col.13) # 0, pentru fiecare rand (Rd.1 la Rd.n). </v>
      </c>
      <c r="AA495" s="2205">
        <f t="shared" si="148"/>
        <v>1</v>
      </c>
      <c r="AB495" s="3036">
        <f t="shared" si="149"/>
        <v>59</v>
      </c>
      <c r="AT495" s="167" t="s">
        <v>298</v>
      </c>
      <c r="AU495" s="1416" t="s">
        <v>5263</v>
      </c>
      <c r="AV495" s="134">
        <v>2</v>
      </c>
      <c r="AW495" s="135">
        <v>153</v>
      </c>
      <c r="AX495" s="136">
        <v>12</v>
      </c>
      <c r="AY495" s="189"/>
      <c r="AZ495" s="189"/>
      <c r="BA495" s="205">
        <f>IF(Chestionar!M495="",0,Chestionar!M495)</f>
        <v>0</v>
      </c>
      <c r="BB495" s="158">
        <f>IF(Chestionar!N495="",0,Chestionar!N495)</f>
        <v>0</v>
      </c>
      <c r="BR495" s="120" t="s">
        <v>215</v>
      </c>
    </row>
    <row r="496" spans="1:70" x14ac:dyDescent="0.25">
      <c r="A496" s="1715">
        <f t="shared" si="150"/>
        <v>0</v>
      </c>
      <c r="B496" s="1715">
        <f t="shared" si="147"/>
        <v>10059012</v>
      </c>
      <c r="C496" s="1049">
        <v>59</v>
      </c>
      <c r="D496" s="1797" t="s">
        <v>447</v>
      </c>
      <c r="E496" s="1049">
        <v>12</v>
      </c>
      <c r="F496" s="1057" t="s">
        <v>4309</v>
      </c>
      <c r="G496" s="1049"/>
      <c r="H496" s="1058" t="s">
        <v>345</v>
      </c>
      <c r="I496" s="1059" t="s">
        <v>4542</v>
      </c>
      <c r="J496" s="1067"/>
      <c r="K496" s="1059" t="s">
        <v>4589</v>
      </c>
      <c r="L496" s="979">
        <f t="shared" si="166"/>
        <v>0</v>
      </c>
      <c r="M496" s="979">
        <f t="shared" si="167"/>
        <v>0</v>
      </c>
      <c r="N496" s="1724">
        <f t="shared" si="168"/>
        <v>0</v>
      </c>
      <c r="O496" s="979"/>
      <c r="P496" s="979"/>
      <c r="Q496" s="979"/>
      <c r="R496" s="979"/>
      <c r="S496" s="979"/>
      <c r="T496" s="979"/>
      <c r="U496" s="979"/>
      <c r="V496" s="979"/>
      <c r="W496" s="979"/>
      <c r="X496" s="979"/>
      <c r="Y496" s="1060"/>
      <c r="Z496" s="1060" t="str">
        <f t="shared" si="169"/>
        <v xml:space="preserve">Cap.2 Pct.7:  Daca cifra de afaceri (CA) totala (Col.1) # 0 si CA impozabila (Col.2) # 0, atunci si TVA colectata (Col.13) # 0, pentru fiecare rand (Rd.1 la Rd.n). </v>
      </c>
      <c r="AA496" s="2205">
        <f t="shared" si="148"/>
        <v>1</v>
      </c>
      <c r="AB496" s="3036">
        <f t="shared" si="149"/>
        <v>59</v>
      </c>
      <c r="AT496" s="167" t="s">
        <v>299</v>
      </c>
      <c r="AU496" s="1416" t="s">
        <v>5263</v>
      </c>
      <c r="AV496" s="134">
        <v>2</v>
      </c>
      <c r="AW496" s="135">
        <v>153</v>
      </c>
      <c r="AX496" s="136">
        <v>13</v>
      </c>
      <c r="AY496" s="189"/>
      <c r="AZ496" s="189"/>
      <c r="BA496" s="205">
        <f>IF(Chestionar!M496="",0,Chestionar!M496)</f>
        <v>0</v>
      </c>
      <c r="BB496" s="158">
        <f>IF(Chestionar!N496="",0,Chestionar!N496)</f>
        <v>0</v>
      </c>
      <c r="BR496" s="120" t="s">
        <v>215</v>
      </c>
    </row>
    <row r="497" spans="1:70" ht="15.75" thickBot="1" x14ac:dyDescent="0.3">
      <c r="A497" s="1715">
        <f t="shared" si="150"/>
        <v>0</v>
      </c>
      <c r="B497" s="1715">
        <f t="shared" si="147"/>
        <v>10059013</v>
      </c>
      <c r="C497" s="1049">
        <v>59</v>
      </c>
      <c r="D497" s="1797" t="s">
        <v>447</v>
      </c>
      <c r="E497" s="1049">
        <v>13</v>
      </c>
      <c r="F497" s="1057" t="s">
        <v>4309</v>
      </c>
      <c r="G497" s="1049"/>
      <c r="H497" s="1058" t="s">
        <v>345</v>
      </c>
      <c r="I497" s="1059" t="s">
        <v>4544</v>
      </c>
      <c r="J497" s="1067"/>
      <c r="K497" s="1059" t="s">
        <v>4590</v>
      </c>
      <c r="L497" s="979">
        <f t="shared" si="166"/>
        <v>0</v>
      </c>
      <c r="M497" s="979">
        <f t="shared" si="167"/>
        <v>0</v>
      </c>
      <c r="N497" s="1724">
        <f t="shared" si="168"/>
        <v>0</v>
      </c>
      <c r="O497" s="979"/>
      <c r="P497" s="979"/>
      <c r="Q497" s="979"/>
      <c r="R497" s="979"/>
      <c r="S497" s="979"/>
      <c r="T497" s="979"/>
      <c r="U497" s="979"/>
      <c r="V497" s="979"/>
      <c r="W497" s="979"/>
      <c r="X497" s="979"/>
      <c r="Y497" s="1060"/>
      <c r="Z497" s="1060" t="str">
        <f t="shared" si="169"/>
        <v xml:space="preserve">Cap.2 Pct.7:  Daca cifra de afaceri (CA) totala (Col.1) # 0 si CA impozabila (Col.2) # 0, atunci si TVA colectata (Col.13) # 0, pentru fiecare rand (Rd.1 la Rd.n). </v>
      </c>
      <c r="AA497" s="2205">
        <f t="shared" si="148"/>
        <v>1</v>
      </c>
      <c r="AB497" s="3036">
        <f t="shared" si="149"/>
        <v>59</v>
      </c>
      <c r="AT497" s="256" t="s">
        <v>300</v>
      </c>
      <c r="AU497" s="1427" t="s">
        <v>5263</v>
      </c>
      <c r="AV497" s="257">
        <v>2</v>
      </c>
      <c r="AW497" s="257">
        <v>153</v>
      </c>
      <c r="AX497" s="257">
        <v>14</v>
      </c>
      <c r="AY497" s="258"/>
      <c r="AZ497" s="258"/>
      <c r="BA497" s="259">
        <f>IF(Chestionar!M497="",0,Chestionar!M497)</f>
        <v>0</v>
      </c>
      <c r="BB497" s="239">
        <f>IF(Chestionar!N497="",0,Chestionar!N497)</f>
        <v>0</v>
      </c>
      <c r="BR497" s="120" t="s">
        <v>215</v>
      </c>
    </row>
    <row r="498" spans="1:70" ht="15.75" thickTop="1" x14ac:dyDescent="0.25">
      <c r="A498" s="1715">
        <f t="shared" si="150"/>
        <v>0</v>
      </c>
      <c r="B498" s="1715">
        <f t="shared" si="147"/>
        <v>10059014</v>
      </c>
      <c r="C498" s="1049">
        <v>59</v>
      </c>
      <c r="D498" s="1797" t="s">
        <v>447</v>
      </c>
      <c r="E498" s="1049">
        <v>14</v>
      </c>
      <c r="F498" s="1057" t="s">
        <v>4309</v>
      </c>
      <c r="G498" s="1049"/>
      <c r="H498" s="1058" t="s">
        <v>345</v>
      </c>
      <c r="I498" s="1059" t="s">
        <v>4546</v>
      </c>
      <c r="J498" s="1067"/>
      <c r="K498" s="1059" t="s">
        <v>4591</v>
      </c>
      <c r="L498" s="979">
        <f t="shared" si="166"/>
        <v>0</v>
      </c>
      <c r="M498" s="979">
        <f t="shared" si="167"/>
        <v>0</v>
      </c>
      <c r="N498" s="1724">
        <f t="shared" si="168"/>
        <v>0</v>
      </c>
      <c r="O498" s="979"/>
      <c r="P498" s="979"/>
      <c r="Q498" s="979"/>
      <c r="R498" s="979"/>
      <c r="S498" s="979"/>
      <c r="T498" s="979"/>
      <c r="U498" s="979"/>
      <c r="V498" s="979"/>
      <c r="W498" s="979"/>
      <c r="X498" s="979"/>
      <c r="Y498" s="1060"/>
      <c r="Z498" s="1060" t="str">
        <f t="shared" si="169"/>
        <v xml:space="preserve">Cap.2 Pct.7:  Daca cifra de afaceri (CA) totala (Col.1) # 0 si CA impozabila (Col.2) # 0, atunci si TVA colectata (Col.13) # 0, pentru fiecare rand (Rd.1 la Rd.n). </v>
      </c>
      <c r="AA498" s="2205">
        <f t="shared" si="148"/>
        <v>1</v>
      </c>
      <c r="AB498" s="3036">
        <f t="shared" si="149"/>
        <v>59</v>
      </c>
      <c r="AT498" s="167" t="s">
        <v>301</v>
      </c>
      <c r="AU498" s="1416" t="s">
        <v>5263</v>
      </c>
      <c r="AV498" s="134">
        <v>2</v>
      </c>
      <c r="AW498" s="135">
        <v>153</v>
      </c>
      <c r="AX498" s="136">
        <v>15</v>
      </c>
      <c r="AY498" s="189"/>
      <c r="AZ498" s="189"/>
      <c r="BA498" s="205">
        <f>IF(Chestionar!M498="",0,Chestionar!M498)</f>
        <v>0</v>
      </c>
      <c r="BB498" s="158">
        <f>IF(Chestionar!N498="",0,Chestionar!N498)</f>
        <v>0</v>
      </c>
      <c r="BR498" s="120" t="s">
        <v>215</v>
      </c>
    </row>
    <row r="499" spans="1:70" x14ac:dyDescent="0.25">
      <c r="A499" s="1715">
        <f t="shared" si="150"/>
        <v>0</v>
      </c>
      <c r="B499" s="1715">
        <f t="shared" si="147"/>
        <v>10059015</v>
      </c>
      <c r="C499" s="1049">
        <v>59</v>
      </c>
      <c r="D499" s="1797" t="s">
        <v>447</v>
      </c>
      <c r="E499" s="1049">
        <v>15</v>
      </c>
      <c r="F499" s="1057" t="s">
        <v>4309</v>
      </c>
      <c r="G499" s="1049"/>
      <c r="H499" s="1058" t="s">
        <v>345</v>
      </c>
      <c r="I499" s="1059" t="s">
        <v>4548</v>
      </c>
      <c r="J499" s="1067"/>
      <c r="K499" s="1059" t="s">
        <v>4592</v>
      </c>
      <c r="L499" s="979">
        <f t="shared" si="166"/>
        <v>0</v>
      </c>
      <c r="M499" s="979">
        <f t="shared" si="167"/>
        <v>0</v>
      </c>
      <c r="N499" s="1724">
        <f t="shared" si="168"/>
        <v>0</v>
      </c>
      <c r="O499" s="979"/>
      <c r="P499" s="979"/>
      <c r="Q499" s="979"/>
      <c r="R499" s="979"/>
      <c r="S499" s="979"/>
      <c r="T499" s="979"/>
      <c r="U499" s="979"/>
      <c r="V499" s="979"/>
      <c r="W499" s="979"/>
      <c r="X499" s="979"/>
      <c r="Y499" s="1060"/>
      <c r="Z499" s="1060" t="str">
        <f t="shared" si="169"/>
        <v xml:space="preserve">Cap.2 Pct.7:  Daca cifra de afaceri (CA) totala (Col.1) # 0 si CA impozabila (Col.2) # 0, atunci si TVA colectata (Col.13) # 0, pentru fiecare rand (Rd.1 la Rd.n). </v>
      </c>
      <c r="AA499" s="2205">
        <f t="shared" si="148"/>
        <v>1</v>
      </c>
      <c r="AB499" s="3036">
        <f t="shared" si="149"/>
        <v>59</v>
      </c>
      <c r="AT499" s="167" t="s">
        <v>302</v>
      </c>
      <c r="AU499" s="1416" t="s">
        <v>5263</v>
      </c>
      <c r="AV499" s="134">
        <v>2</v>
      </c>
      <c r="AW499" s="135">
        <v>153</v>
      </c>
      <c r="AX499" s="136">
        <v>16</v>
      </c>
      <c r="AY499" s="189"/>
      <c r="AZ499" s="189"/>
      <c r="BA499" s="205">
        <f>IF(Chestionar!M499="",0,Chestionar!M499)</f>
        <v>0</v>
      </c>
      <c r="BB499" s="158">
        <f>IF(Chestionar!N499="",0,Chestionar!N499)</f>
        <v>0</v>
      </c>
      <c r="BR499" s="120" t="s">
        <v>215</v>
      </c>
    </row>
    <row r="500" spans="1:70" x14ac:dyDescent="0.25">
      <c r="A500" s="1715">
        <f t="shared" si="150"/>
        <v>0</v>
      </c>
      <c r="B500" s="1715">
        <f t="shared" si="147"/>
        <v>10059016</v>
      </c>
      <c r="C500" s="1049">
        <v>59</v>
      </c>
      <c r="D500" s="1797" t="s">
        <v>447</v>
      </c>
      <c r="E500" s="1049">
        <v>16</v>
      </c>
      <c r="F500" s="1057" t="s">
        <v>4309</v>
      </c>
      <c r="G500" s="1049"/>
      <c r="H500" s="1058" t="s">
        <v>345</v>
      </c>
      <c r="I500" s="1059" t="s">
        <v>4550</v>
      </c>
      <c r="J500" s="1067"/>
      <c r="K500" s="1059" t="s">
        <v>4593</v>
      </c>
      <c r="L500" s="979">
        <f t="shared" si="166"/>
        <v>0</v>
      </c>
      <c r="M500" s="979">
        <f t="shared" si="167"/>
        <v>0</v>
      </c>
      <c r="N500" s="1724">
        <f t="shared" si="168"/>
        <v>0</v>
      </c>
      <c r="O500" s="979"/>
      <c r="P500" s="979"/>
      <c r="Q500" s="979"/>
      <c r="R500" s="979"/>
      <c r="S500" s="979"/>
      <c r="T500" s="979"/>
      <c r="U500" s="979"/>
      <c r="V500" s="979"/>
      <c r="W500" s="979"/>
      <c r="X500" s="979"/>
      <c r="Y500" s="1060"/>
      <c r="Z500" s="1060" t="str">
        <f t="shared" si="169"/>
        <v xml:space="preserve">Cap.2 Pct.7:  Daca cifra de afaceri (CA) totala (Col.1) # 0 si CA impozabila (Col.2) # 0, atunci si TVA colectata (Col.13) # 0, pentru fiecare rand (Rd.1 la Rd.n). </v>
      </c>
      <c r="AA500" s="2205">
        <f t="shared" si="148"/>
        <v>1</v>
      </c>
      <c r="AB500" s="3036">
        <f t="shared" si="149"/>
        <v>59</v>
      </c>
      <c r="AT500" s="167" t="s">
        <v>303</v>
      </c>
      <c r="AU500" s="1416" t="s">
        <v>5263</v>
      </c>
      <c r="AV500" s="134">
        <v>2</v>
      </c>
      <c r="AW500" s="135">
        <v>153</v>
      </c>
      <c r="AX500" s="136">
        <v>17</v>
      </c>
      <c r="AY500" s="189"/>
      <c r="AZ500" s="189"/>
      <c r="BA500" s="205">
        <f>IF(Chestionar!M500="",0,Chestionar!M500)</f>
        <v>0</v>
      </c>
      <c r="BB500" s="158">
        <f>IF(Chestionar!N500="",0,Chestionar!N500)</f>
        <v>0</v>
      </c>
      <c r="BR500" s="120" t="s">
        <v>215</v>
      </c>
    </row>
    <row r="501" spans="1:70" x14ac:dyDescent="0.25">
      <c r="A501" s="1715">
        <f t="shared" si="150"/>
        <v>0</v>
      </c>
      <c r="B501" s="1715">
        <f t="shared" si="147"/>
        <v>10059017</v>
      </c>
      <c r="C501" s="1049">
        <v>59</v>
      </c>
      <c r="D501" s="1797" t="s">
        <v>447</v>
      </c>
      <c r="E501" s="1049">
        <v>17</v>
      </c>
      <c r="F501" s="1057" t="s">
        <v>4309</v>
      </c>
      <c r="G501" s="1049"/>
      <c r="H501" s="1058" t="s">
        <v>345</v>
      </c>
      <c r="I501" s="1059" t="s">
        <v>4552</v>
      </c>
      <c r="J501" s="1067"/>
      <c r="K501" s="1059" t="s">
        <v>4594</v>
      </c>
      <c r="L501" s="979">
        <f t="shared" si="166"/>
        <v>0</v>
      </c>
      <c r="M501" s="979">
        <f t="shared" si="167"/>
        <v>0</v>
      </c>
      <c r="N501" s="1724">
        <f t="shared" si="168"/>
        <v>0</v>
      </c>
      <c r="O501" s="979"/>
      <c r="P501" s="979"/>
      <c r="Q501" s="979"/>
      <c r="R501" s="979"/>
      <c r="S501" s="979"/>
      <c r="T501" s="979"/>
      <c r="U501" s="979"/>
      <c r="V501" s="979"/>
      <c r="W501" s="979"/>
      <c r="X501" s="979"/>
      <c r="Y501" s="1060"/>
      <c r="Z501" s="1060" t="str">
        <f t="shared" si="169"/>
        <v xml:space="preserve">Cap.2 Pct.7:  Daca cifra de afaceri (CA) totala (Col.1) # 0 si CA impozabila (Col.2) # 0, atunci si TVA colectata (Col.13) # 0, pentru fiecare rand (Rd.1 la Rd.n). </v>
      </c>
      <c r="AA501" s="2205">
        <f t="shared" si="148"/>
        <v>1</v>
      </c>
      <c r="AB501" s="3036">
        <f t="shared" si="149"/>
        <v>59</v>
      </c>
      <c r="AT501" s="167" t="s">
        <v>304</v>
      </c>
      <c r="AU501" s="1416" t="s">
        <v>5263</v>
      </c>
      <c r="AV501" s="134">
        <v>2</v>
      </c>
      <c r="AW501" s="135">
        <v>153</v>
      </c>
      <c r="AX501" s="136">
        <v>18</v>
      </c>
      <c r="AY501" s="189"/>
      <c r="AZ501" s="189"/>
      <c r="BA501" s="205">
        <f>IF(Chestionar!M501="",0,Chestionar!M501)</f>
        <v>0</v>
      </c>
      <c r="BB501" s="158">
        <f>IF(Chestionar!N501="",0,Chestionar!N501)</f>
        <v>0</v>
      </c>
      <c r="BR501" s="120" t="s">
        <v>215</v>
      </c>
    </row>
    <row r="502" spans="1:70" x14ac:dyDescent="0.25">
      <c r="A502" s="1715">
        <f t="shared" si="150"/>
        <v>0</v>
      </c>
      <c r="B502" s="1715">
        <f t="shared" si="147"/>
        <v>10059018</v>
      </c>
      <c r="C502" s="1049">
        <v>59</v>
      </c>
      <c r="D502" s="1797" t="s">
        <v>447</v>
      </c>
      <c r="E502" s="1049">
        <v>18</v>
      </c>
      <c r="F502" s="1057" t="s">
        <v>4309</v>
      </c>
      <c r="G502" s="1049"/>
      <c r="H502" s="1058" t="s">
        <v>345</v>
      </c>
      <c r="I502" s="1059" t="s">
        <v>4554</v>
      </c>
      <c r="J502" s="1067"/>
      <c r="K502" s="1059" t="s">
        <v>4595</v>
      </c>
      <c r="L502" s="979">
        <f t="shared" si="166"/>
        <v>0</v>
      </c>
      <c r="M502" s="979">
        <f t="shared" si="167"/>
        <v>0</v>
      </c>
      <c r="N502" s="1724">
        <f t="shared" si="168"/>
        <v>0</v>
      </c>
      <c r="O502" s="979"/>
      <c r="P502" s="979"/>
      <c r="Q502" s="979"/>
      <c r="R502" s="979"/>
      <c r="S502" s="979"/>
      <c r="T502" s="979"/>
      <c r="U502" s="979"/>
      <c r="V502" s="979"/>
      <c r="W502" s="979"/>
      <c r="X502" s="979"/>
      <c r="Y502" s="1060"/>
      <c r="Z502" s="1060" t="str">
        <f t="shared" si="169"/>
        <v xml:space="preserve">Cap.2 Pct.7:  Daca cifra de afaceri (CA) totala (Col.1) # 0 si CA impozabila (Col.2) # 0, atunci si TVA colectata (Col.13) # 0, pentru fiecare rand (Rd.1 la Rd.n). </v>
      </c>
      <c r="AA502" s="2205">
        <f t="shared" si="148"/>
        <v>1</v>
      </c>
      <c r="AB502" s="3036">
        <f t="shared" si="149"/>
        <v>59</v>
      </c>
      <c r="AT502" s="167" t="s">
        <v>305</v>
      </c>
      <c r="AU502" s="1416" t="s">
        <v>5263</v>
      </c>
      <c r="AV502" s="134">
        <v>2</v>
      </c>
      <c r="AW502" s="135">
        <v>153</v>
      </c>
      <c r="AX502" s="136">
        <v>19</v>
      </c>
      <c r="AY502" s="189"/>
      <c r="AZ502" s="189"/>
      <c r="BA502" s="205">
        <f>IF(Chestionar!M502="",0,Chestionar!M502)</f>
        <v>0</v>
      </c>
      <c r="BB502" s="158">
        <f>IF(Chestionar!N502="",0,Chestionar!N502)</f>
        <v>0</v>
      </c>
      <c r="BR502" s="120" t="s">
        <v>215</v>
      </c>
    </row>
    <row r="503" spans="1:70" x14ac:dyDescent="0.25">
      <c r="A503" s="1715">
        <f t="shared" si="150"/>
        <v>0</v>
      </c>
      <c r="B503" s="1715">
        <f t="shared" si="147"/>
        <v>10059019</v>
      </c>
      <c r="C503" s="1049">
        <v>59</v>
      </c>
      <c r="D503" s="1797" t="s">
        <v>447</v>
      </c>
      <c r="E503" s="1049">
        <v>19</v>
      </c>
      <c r="F503" s="1057" t="s">
        <v>4309</v>
      </c>
      <c r="G503" s="1049"/>
      <c r="H503" s="1058" t="s">
        <v>345</v>
      </c>
      <c r="I503" s="1059" t="s">
        <v>4556</v>
      </c>
      <c r="J503" s="1067"/>
      <c r="K503" s="1059" t="s">
        <v>4596</v>
      </c>
      <c r="L503" s="979">
        <f t="shared" si="166"/>
        <v>0</v>
      </c>
      <c r="M503" s="979">
        <f t="shared" si="167"/>
        <v>0</v>
      </c>
      <c r="N503" s="1724">
        <f t="shared" si="168"/>
        <v>0</v>
      </c>
      <c r="O503" s="979"/>
      <c r="P503" s="979"/>
      <c r="Q503" s="979"/>
      <c r="R503" s="979"/>
      <c r="S503" s="979"/>
      <c r="T503" s="979"/>
      <c r="U503" s="979"/>
      <c r="V503" s="979"/>
      <c r="W503" s="979"/>
      <c r="X503" s="979"/>
      <c r="Y503" s="1060"/>
      <c r="Z503" s="1060" t="str">
        <f t="shared" si="169"/>
        <v xml:space="preserve">Cap.2 Pct.7:  Daca cifra de afaceri (CA) totala (Col.1) # 0 si CA impozabila (Col.2) # 0, atunci si TVA colectata (Col.13) # 0, pentru fiecare rand (Rd.1 la Rd.n). </v>
      </c>
      <c r="AA503" s="2205">
        <f t="shared" si="148"/>
        <v>1</v>
      </c>
      <c r="AB503" s="3036">
        <f t="shared" si="149"/>
        <v>59</v>
      </c>
      <c r="AT503" s="167" t="s">
        <v>306</v>
      </c>
      <c r="AU503" s="1416" t="s">
        <v>5263</v>
      </c>
      <c r="AV503" s="134">
        <v>2</v>
      </c>
      <c r="AW503" s="135">
        <v>153</v>
      </c>
      <c r="AX503" s="136">
        <v>20</v>
      </c>
      <c r="AY503" s="189"/>
      <c r="AZ503" s="189"/>
      <c r="BA503" s="205">
        <f>IF(Chestionar!M503="",0,Chestionar!M503)</f>
        <v>0</v>
      </c>
      <c r="BB503" s="158">
        <f>IF(Chestionar!N503="",0,Chestionar!N503)</f>
        <v>0</v>
      </c>
      <c r="BR503" s="120" t="s">
        <v>215</v>
      </c>
    </row>
    <row r="504" spans="1:70" ht="15.75" thickBot="1" x14ac:dyDescent="0.3">
      <c r="A504" s="1715">
        <f t="shared" si="150"/>
        <v>0</v>
      </c>
      <c r="B504" s="1715">
        <f t="shared" si="147"/>
        <v>10059020</v>
      </c>
      <c r="C504" s="1049">
        <v>59</v>
      </c>
      <c r="D504" s="1797" t="s">
        <v>447</v>
      </c>
      <c r="E504" s="1049">
        <v>20</v>
      </c>
      <c r="F504" s="1057" t="s">
        <v>4309</v>
      </c>
      <c r="G504" s="1049"/>
      <c r="H504" s="1058" t="s">
        <v>345</v>
      </c>
      <c r="I504" s="1059" t="s">
        <v>4558</v>
      </c>
      <c r="J504" s="1067"/>
      <c r="K504" s="1059" t="s">
        <v>4597</v>
      </c>
      <c r="L504" s="979">
        <f t="shared" si="166"/>
        <v>0</v>
      </c>
      <c r="M504" s="979">
        <f t="shared" si="167"/>
        <v>0</v>
      </c>
      <c r="N504" s="1724">
        <f t="shared" si="168"/>
        <v>0</v>
      </c>
      <c r="O504" s="979"/>
      <c r="P504" s="979"/>
      <c r="Q504" s="979"/>
      <c r="R504" s="979"/>
      <c r="S504" s="979"/>
      <c r="T504" s="979"/>
      <c r="U504" s="979"/>
      <c r="V504" s="979"/>
      <c r="W504" s="979"/>
      <c r="X504" s="979"/>
      <c r="Y504" s="1060"/>
      <c r="Z504" s="1060" t="str">
        <f t="shared" si="169"/>
        <v xml:space="preserve">Cap.2 Pct.7:  Daca cifra de afaceri (CA) totala (Col.1) # 0 si CA impozabila (Col.2) # 0, atunci si TVA colectata (Col.13) # 0, pentru fiecare rand (Rd.1 la Rd.n). </v>
      </c>
      <c r="AA504" s="2205">
        <f t="shared" si="148"/>
        <v>1</v>
      </c>
      <c r="AB504" s="3036">
        <f t="shared" si="149"/>
        <v>59</v>
      </c>
      <c r="AT504" s="256" t="s">
        <v>307</v>
      </c>
      <c r="AU504" s="1427" t="s">
        <v>5263</v>
      </c>
      <c r="AV504" s="257">
        <v>2</v>
      </c>
      <c r="AW504" s="257">
        <v>153</v>
      </c>
      <c r="AX504" s="257">
        <v>21</v>
      </c>
      <c r="AY504" s="258"/>
      <c r="AZ504" s="258"/>
      <c r="BA504" s="259">
        <f>IF(Chestionar!M504="",0,Chestionar!M504)</f>
        <v>0</v>
      </c>
      <c r="BB504" s="239">
        <f>IF(Chestionar!N504="",0,Chestionar!N504)</f>
        <v>0</v>
      </c>
      <c r="BR504" s="120" t="s">
        <v>215</v>
      </c>
    </row>
    <row r="505" spans="1:70" ht="15.75" thickTop="1" x14ac:dyDescent="0.25">
      <c r="A505" s="1715">
        <f t="shared" si="150"/>
        <v>0</v>
      </c>
      <c r="B505" s="1715">
        <f t="shared" si="147"/>
        <v>10059021</v>
      </c>
      <c r="C505" s="1049">
        <v>59</v>
      </c>
      <c r="D505" s="1797" t="s">
        <v>447</v>
      </c>
      <c r="E505" s="1049">
        <v>21</v>
      </c>
      <c r="F505" s="1057" t="s">
        <v>4309</v>
      </c>
      <c r="G505" s="1049"/>
      <c r="H505" s="1058" t="s">
        <v>345</v>
      </c>
      <c r="I505" s="1059" t="s">
        <v>4560</v>
      </c>
      <c r="J505" s="1067"/>
      <c r="K505" s="1059" t="s">
        <v>4598</v>
      </c>
      <c r="L505" s="979">
        <f t="shared" si="166"/>
        <v>0</v>
      </c>
      <c r="M505" s="979">
        <f t="shared" si="167"/>
        <v>0</v>
      </c>
      <c r="N505" s="1724">
        <f t="shared" si="168"/>
        <v>0</v>
      </c>
      <c r="O505" s="979"/>
      <c r="P505" s="979"/>
      <c r="Q505" s="979"/>
      <c r="R505" s="979"/>
      <c r="S505" s="979"/>
      <c r="T505" s="979"/>
      <c r="U505" s="979"/>
      <c r="V505" s="979"/>
      <c r="W505" s="979"/>
      <c r="X505" s="979"/>
      <c r="Y505" s="1060"/>
      <c r="Z505" s="1060" t="str">
        <f t="shared" si="169"/>
        <v xml:space="preserve">Cap.2 Pct.7:  Daca cifra de afaceri (CA) totala (Col.1) # 0 si CA impozabila (Col.2) # 0, atunci si TVA colectata (Col.13) # 0, pentru fiecare rand (Rd.1 la Rd.n). </v>
      </c>
      <c r="AA505" s="2205">
        <f t="shared" si="148"/>
        <v>1</v>
      </c>
      <c r="AB505" s="3036">
        <f t="shared" si="149"/>
        <v>59</v>
      </c>
      <c r="AT505" s="167" t="s">
        <v>308</v>
      </c>
      <c r="AU505" s="1416" t="s">
        <v>5263</v>
      </c>
      <c r="AV505" s="134">
        <v>2</v>
      </c>
      <c r="AW505" s="135">
        <v>153</v>
      </c>
      <c r="AX505" s="136">
        <v>22</v>
      </c>
      <c r="AY505" s="189"/>
      <c r="AZ505" s="189"/>
      <c r="BA505" s="205">
        <f>IF(Chestionar!M505="",0,Chestionar!M505)</f>
        <v>0</v>
      </c>
      <c r="BB505" s="158">
        <f>IF(Chestionar!N505="",0,Chestionar!N505)</f>
        <v>0</v>
      </c>
      <c r="BR505" s="120" t="s">
        <v>215</v>
      </c>
    </row>
    <row r="506" spans="1:70" x14ac:dyDescent="0.25">
      <c r="A506" s="1715">
        <f t="shared" si="150"/>
        <v>0</v>
      </c>
      <c r="B506" s="1715">
        <f t="shared" si="147"/>
        <v>10059022</v>
      </c>
      <c r="C506" s="1049">
        <v>59</v>
      </c>
      <c r="D506" s="1797" t="s">
        <v>447</v>
      </c>
      <c r="E506" s="1049">
        <v>22</v>
      </c>
      <c r="F506" s="1057" t="s">
        <v>4309</v>
      </c>
      <c r="G506" s="1049"/>
      <c r="H506" s="1058" t="s">
        <v>345</v>
      </c>
      <c r="I506" s="1059" t="s">
        <v>4562</v>
      </c>
      <c r="J506" s="1067"/>
      <c r="K506" s="1059" t="s">
        <v>4599</v>
      </c>
      <c r="L506" s="979">
        <f t="shared" si="166"/>
        <v>0</v>
      </c>
      <c r="M506" s="979">
        <f t="shared" si="167"/>
        <v>0</v>
      </c>
      <c r="N506" s="1724">
        <f t="shared" si="168"/>
        <v>0</v>
      </c>
      <c r="O506" s="979"/>
      <c r="P506" s="979"/>
      <c r="Q506" s="979"/>
      <c r="R506" s="979"/>
      <c r="S506" s="979"/>
      <c r="T506" s="979"/>
      <c r="U506" s="979"/>
      <c r="V506" s="979"/>
      <c r="W506" s="979"/>
      <c r="X506" s="979"/>
      <c r="Y506" s="1060"/>
      <c r="Z506" s="1060" t="str">
        <f t="shared" si="169"/>
        <v xml:space="preserve">Cap.2 Pct.7:  Daca cifra de afaceri (CA) totala (Col.1) # 0 si CA impozabila (Col.2) # 0, atunci si TVA colectata (Col.13) # 0, pentru fiecare rand (Rd.1 la Rd.n). </v>
      </c>
      <c r="AA506" s="2205">
        <f t="shared" si="148"/>
        <v>1</v>
      </c>
      <c r="AB506" s="3036">
        <f t="shared" si="149"/>
        <v>59</v>
      </c>
      <c r="AT506" s="167" t="s">
        <v>309</v>
      </c>
      <c r="AU506" s="1416" t="s">
        <v>5263</v>
      </c>
      <c r="AV506" s="134">
        <v>2</v>
      </c>
      <c r="AW506" s="135">
        <v>153</v>
      </c>
      <c r="AX506" s="136">
        <v>23</v>
      </c>
      <c r="AY506" s="189"/>
      <c r="AZ506" s="189"/>
      <c r="BA506" s="205">
        <f>IF(Chestionar!M506="",0,Chestionar!M506)</f>
        <v>0</v>
      </c>
      <c r="BB506" s="158">
        <f>IF(Chestionar!N506="",0,Chestionar!N506)</f>
        <v>0</v>
      </c>
      <c r="BR506" s="120" t="s">
        <v>215</v>
      </c>
    </row>
    <row r="507" spans="1:70" x14ac:dyDescent="0.25">
      <c r="A507" s="1715">
        <f t="shared" si="150"/>
        <v>0</v>
      </c>
      <c r="B507" s="1715">
        <f t="shared" ref="B507:B570" si="170">VALUE("1"&amp;TEXT(C507,"0000")&amp;TEXT(E507,"000"))</f>
        <v>10059023</v>
      </c>
      <c r="C507" s="1049">
        <v>59</v>
      </c>
      <c r="D507" s="1797" t="s">
        <v>447</v>
      </c>
      <c r="E507" s="1049">
        <v>23</v>
      </c>
      <c r="F507" s="1057" t="s">
        <v>4309</v>
      </c>
      <c r="G507" s="1049"/>
      <c r="H507" s="1058" t="s">
        <v>345</v>
      </c>
      <c r="I507" s="1059" t="s">
        <v>4564</v>
      </c>
      <c r="J507" s="1067"/>
      <c r="K507" s="1059" t="s">
        <v>4600</v>
      </c>
      <c r="L507" s="979">
        <f t="shared" si="166"/>
        <v>0</v>
      </c>
      <c r="M507" s="979">
        <f t="shared" si="167"/>
        <v>0</v>
      </c>
      <c r="N507" s="1724">
        <f t="shared" si="168"/>
        <v>0</v>
      </c>
      <c r="O507" s="979"/>
      <c r="P507" s="979"/>
      <c r="Q507" s="979"/>
      <c r="R507" s="979"/>
      <c r="S507" s="979"/>
      <c r="T507" s="979"/>
      <c r="U507" s="979"/>
      <c r="V507" s="979"/>
      <c r="W507" s="979"/>
      <c r="X507" s="979"/>
      <c r="Y507" s="1060"/>
      <c r="Z507" s="1060" t="str">
        <f t="shared" si="169"/>
        <v xml:space="preserve">Cap.2 Pct.7:  Daca cifra de afaceri (CA) totala (Col.1) # 0 si CA impozabila (Col.2) # 0, atunci si TVA colectata (Col.13) # 0, pentru fiecare rand (Rd.1 la Rd.n). </v>
      </c>
      <c r="AA507" s="2205">
        <f t="shared" si="148"/>
        <v>1</v>
      </c>
      <c r="AB507" s="3036">
        <f t="shared" si="149"/>
        <v>59</v>
      </c>
      <c r="AT507" s="133" t="s">
        <v>310</v>
      </c>
      <c r="AU507" s="1416" t="s">
        <v>5263</v>
      </c>
      <c r="AV507" s="134">
        <v>2</v>
      </c>
      <c r="AW507" s="135">
        <v>153</v>
      </c>
      <c r="AX507" s="136">
        <v>24</v>
      </c>
      <c r="AY507" s="189"/>
      <c r="AZ507" s="189"/>
      <c r="BA507" s="205">
        <f>IF(Chestionar!M507="",0,Chestionar!M507)</f>
        <v>0</v>
      </c>
      <c r="BB507" s="158">
        <f>IF(Chestionar!N507="",0,Chestionar!N507)</f>
        <v>0</v>
      </c>
      <c r="BR507" s="120" t="s">
        <v>215</v>
      </c>
    </row>
    <row r="508" spans="1:70" ht="15.75" thickBot="1" x14ac:dyDescent="0.3">
      <c r="A508" s="1715">
        <f t="shared" si="150"/>
        <v>0</v>
      </c>
      <c r="B508" s="1715">
        <f t="shared" si="170"/>
        <v>10059024</v>
      </c>
      <c r="C508" s="1049">
        <v>59</v>
      </c>
      <c r="D508" s="1797" t="s">
        <v>447</v>
      </c>
      <c r="E508" s="1049">
        <v>24</v>
      </c>
      <c r="F508" s="1057" t="s">
        <v>4309</v>
      </c>
      <c r="G508" s="1049"/>
      <c r="H508" s="1058" t="s">
        <v>345</v>
      </c>
      <c r="I508" s="1059" t="s">
        <v>4566</v>
      </c>
      <c r="J508" s="1067"/>
      <c r="K508" s="1059" t="s">
        <v>4601</v>
      </c>
      <c r="L508" s="979">
        <f t="shared" si="166"/>
        <v>0</v>
      </c>
      <c r="M508" s="979">
        <f t="shared" si="167"/>
        <v>0</v>
      </c>
      <c r="N508" s="1724">
        <f t="shared" si="168"/>
        <v>0</v>
      </c>
      <c r="O508" s="979"/>
      <c r="P508" s="979"/>
      <c r="Q508" s="979"/>
      <c r="R508" s="979"/>
      <c r="S508" s="979"/>
      <c r="T508" s="979"/>
      <c r="U508" s="979"/>
      <c r="V508" s="979"/>
      <c r="W508" s="979"/>
      <c r="X508" s="979"/>
      <c r="Y508" s="1060"/>
      <c r="Z508" s="1060" t="str">
        <f t="shared" si="169"/>
        <v xml:space="preserve">Cap.2 Pct.7:  Daca cifra de afaceri (CA) totala (Col.1) # 0 si CA impozabila (Col.2) # 0, atunci si TVA colectata (Col.13) # 0, pentru fiecare rand (Rd.1 la Rd.n). </v>
      </c>
      <c r="AA508" s="2205">
        <f t="shared" si="148"/>
        <v>1</v>
      </c>
      <c r="AB508" s="3036">
        <f t="shared" si="149"/>
        <v>59</v>
      </c>
      <c r="AT508" s="256" t="s">
        <v>311</v>
      </c>
      <c r="AU508" s="1427" t="s">
        <v>5263</v>
      </c>
      <c r="AV508" s="257">
        <v>2</v>
      </c>
      <c r="AW508" s="257">
        <v>153</v>
      </c>
      <c r="AX508" s="257">
        <v>25</v>
      </c>
      <c r="AY508" s="258"/>
      <c r="AZ508" s="258"/>
      <c r="BA508" s="259">
        <f>IF(Chestionar!M508="",0,Chestionar!M508)</f>
        <v>0</v>
      </c>
      <c r="BB508" s="239">
        <f>IF(Chestionar!N508="",0,Chestionar!N508)</f>
        <v>0</v>
      </c>
      <c r="BR508" s="120" t="s">
        <v>215</v>
      </c>
    </row>
    <row r="509" spans="1:70" ht="15.75" thickTop="1" x14ac:dyDescent="0.25">
      <c r="A509" s="1715">
        <f t="shared" si="150"/>
        <v>0</v>
      </c>
      <c r="B509" s="1715">
        <f t="shared" si="170"/>
        <v>10059025</v>
      </c>
      <c r="C509" s="1049">
        <v>59</v>
      </c>
      <c r="D509" s="1797" t="s">
        <v>447</v>
      </c>
      <c r="E509" s="1049">
        <v>25</v>
      </c>
      <c r="F509" s="1057" t="s">
        <v>4309</v>
      </c>
      <c r="G509" s="1049"/>
      <c r="H509" s="1058" t="s">
        <v>345</v>
      </c>
      <c r="I509" s="1059" t="s">
        <v>4568</v>
      </c>
      <c r="J509" s="1067"/>
      <c r="K509" s="1059" t="s">
        <v>4602</v>
      </c>
      <c r="L509" s="979">
        <f t="shared" si="166"/>
        <v>0</v>
      </c>
      <c r="M509" s="979">
        <f t="shared" si="167"/>
        <v>0</v>
      </c>
      <c r="N509" s="1724">
        <f t="shared" si="168"/>
        <v>0</v>
      </c>
      <c r="O509" s="979"/>
      <c r="P509" s="979"/>
      <c r="Q509" s="979"/>
      <c r="R509" s="979"/>
      <c r="S509" s="979"/>
      <c r="T509" s="979"/>
      <c r="U509" s="979"/>
      <c r="V509" s="979"/>
      <c r="W509" s="979"/>
      <c r="X509" s="979"/>
      <c r="Y509" s="1060"/>
      <c r="Z509" s="1060" t="str">
        <f t="shared" si="169"/>
        <v xml:space="preserve">Cap.2 Pct.7:  Daca cifra de afaceri (CA) totala (Col.1) # 0 si CA impozabila (Col.2) # 0, atunci si TVA colectata (Col.13) # 0, pentru fiecare rand (Rd.1 la Rd.n). </v>
      </c>
      <c r="AA509" s="2205">
        <f t="shared" si="148"/>
        <v>1</v>
      </c>
      <c r="AB509" s="3036">
        <f t="shared" si="149"/>
        <v>59</v>
      </c>
      <c r="AT509" s="167" t="s">
        <v>312</v>
      </c>
      <c r="AU509" s="1416" t="s">
        <v>5263</v>
      </c>
      <c r="AV509" s="134">
        <v>2</v>
      </c>
      <c r="AW509" s="135">
        <v>153</v>
      </c>
      <c r="AX509" s="136">
        <v>26</v>
      </c>
      <c r="AY509" s="189"/>
      <c r="AZ509" s="189"/>
      <c r="BA509" s="205">
        <f>IF(Chestionar!M509="",0,Chestionar!M509)</f>
        <v>0</v>
      </c>
      <c r="BB509" s="158">
        <f>IF(Chestionar!N509="",0,Chestionar!N509)</f>
        <v>0</v>
      </c>
      <c r="BR509" s="120" t="s">
        <v>215</v>
      </c>
    </row>
    <row r="510" spans="1:70" ht="15.75" thickBot="1" x14ac:dyDescent="0.3">
      <c r="A510" s="1715">
        <f t="shared" si="150"/>
        <v>0</v>
      </c>
      <c r="B510" s="1715">
        <f t="shared" si="170"/>
        <v>10059026</v>
      </c>
      <c r="C510" s="1049">
        <v>59</v>
      </c>
      <c r="D510" s="1797" t="s">
        <v>447</v>
      </c>
      <c r="E510" s="1049">
        <v>26</v>
      </c>
      <c r="F510" s="1057" t="s">
        <v>4309</v>
      </c>
      <c r="G510" s="1049"/>
      <c r="H510" s="1058" t="s">
        <v>345</v>
      </c>
      <c r="I510" s="1059" t="s">
        <v>4570</v>
      </c>
      <c r="J510" s="1067"/>
      <c r="K510" s="1059" t="s">
        <v>4603</v>
      </c>
      <c r="L510" s="979">
        <f t="shared" si="166"/>
        <v>0</v>
      </c>
      <c r="M510" s="979">
        <f t="shared" si="167"/>
        <v>0</v>
      </c>
      <c r="N510" s="1724">
        <f t="shared" si="168"/>
        <v>0</v>
      </c>
      <c r="O510" s="979"/>
      <c r="P510" s="979"/>
      <c r="Q510" s="979"/>
      <c r="R510" s="979"/>
      <c r="S510" s="979"/>
      <c r="T510" s="979"/>
      <c r="U510" s="979"/>
      <c r="V510" s="979"/>
      <c r="W510" s="979"/>
      <c r="X510" s="979"/>
      <c r="Y510" s="1060"/>
      <c r="Z510" s="1060" t="str">
        <f t="shared" si="169"/>
        <v xml:space="preserve">Cap.2 Pct.7:  Daca cifra de afaceri (CA) totala (Col.1) # 0 si CA impozabila (Col.2) # 0, atunci si TVA colectata (Col.13) # 0, pentru fiecare rand (Rd.1 la Rd.n). </v>
      </c>
      <c r="AA510" s="2205">
        <f t="shared" si="148"/>
        <v>1</v>
      </c>
      <c r="AB510" s="3036">
        <f t="shared" si="149"/>
        <v>59</v>
      </c>
      <c r="AT510" s="260" t="s">
        <v>313</v>
      </c>
      <c r="AU510" s="1412" t="s">
        <v>5263</v>
      </c>
      <c r="AV510" s="151">
        <v>2</v>
      </c>
      <c r="AW510" s="108">
        <v>153</v>
      </c>
      <c r="AX510" s="109">
        <v>27</v>
      </c>
      <c r="AY510" s="181"/>
      <c r="AZ510" s="181"/>
      <c r="BA510" s="182">
        <f>IF(Chestionar!M510="",0,Chestionar!M510)</f>
        <v>0</v>
      </c>
      <c r="BB510" s="183">
        <f>IF(Chestionar!N510="",0,Chestionar!N510)</f>
        <v>0</v>
      </c>
      <c r="BR510" s="120" t="s">
        <v>215</v>
      </c>
    </row>
    <row r="511" spans="1:70" ht="19.5" thickTop="1" x14ac:dyDescent="0.25">
      <c r="A511" s="1715">
        <f t="shared" si="150"/>
        <v>0</v>
      </c>
      <c r="B511" s="1715">
        <f t="shared" si="170"/>
        <v>10059027</v>
      </c>
      <c r="C511" s="1049">
        <v>59</v>
      </c>
      <c r="D511" s="1797" t="s">
        <v>447</v>
      </c>
      <c r="E511" s="1049">
        <v>27</v>
      </c>
      <c r="F511" s="1057" t="s">
        <v>4309</v>
      </c>
      <c r="G511" s="1049"/>
      <c r="H511" s="1058" t="s">
        <v>345</v>
      </c>
      <c r="I511" s="1059" t="s">
        <v>4572</v>
      </c>
      <c r="J511" s="1067"/>
      <c r="K511" s="1059" t="s">
        <v>4604</v>
      </c>
      <c r="L511" s="979">
        <f t="shared" si="166"/>
        <v>0</v>
      </c>
      <c r="M511" s="979">
        <f t="shared" si="167"/>
        <v>0</v>
      </c>
      <c r="N511" s="1724">
        <f t="shared" si="168"/>
        <v>0</v>
      </c>
      <c r="O511" s="979"/>
      <c r="P511" s="979"/>
      <c r="Q511" s="979"/>
      <c r="R511" s="979"/>
      <c r="S511" s="979"/>
      <c r="T511" s="979"/>
      <c r="U511" s="979"/>
      <c r="V511" s="979"/>
      <c r="W511" s="979"/>
      <c r="X511" s="979"/>
      <c r="Y511" s="1060"/>
      <c r="Z511" s="1060" t="str">
        <f t="shared" si="169"/>
        <v xml:space="preserve">Cap.2 Pct.7:  Daca cifra de afaceri (CA) totala (Col.1) # 0 si CA impozabila (Col.2) # 0, atunci si TVA colectata (Col.13) # 0, pentru fiecare rand (Rd.1 la Rd.n). </v>
      </c>
      <c r="AA511" s="2205">
        <f t="shared" si="148"/>
        <v>1</v>
      </c>
      <c r="AB511" s="3036">
        <f t="shared" si="149"/>
        <v>59</v>
      </c>
      <c r="AT511" s="230" t="s">
        <v>315</v>
      </c>
      <c r="AU511" s="1426" t="s">
        <v>5263</v>
      </c>
      <c r="AV511" s="231">
        <v>2</v>
      </c>
      <c r="AW511" s="231">
        <v>154</v>
      </c>
      <c r="AX511" s="231">
        <v>0</v>
      </c>
      <c r="AY511" s="232" t="s">
        <v>215</v>
      </c>
      <c r="AZ511" s="232" t="s">
        <v>215</v>
      </c>
      <c r="BA511" s="233" t="s">
        <v>44</v>
      </c>
      <c r="BR511" s="120" t="s">
        <v>215</v>
      </c>
    </row>
    <row r="512" spans="1:70" ht="15.75" thickBot="1" x14ac:dyDescent="0.3">
      <c r="A512" s="1715">
        <f t="shared" si="150"/>
        <v>0</v>
      </c>
      <c r="B512" s="1715">
        <f t="shared" si="170"/>
        <v>10059028</v>
      </c>
      <c r="C512" s="1049">
        <v>59</v>
      </c>
      <c r="D512" s="1797" t="s">
        <v>447</v>
      </c>
      <c r="E512" s="1049">
        <v>28</v>
      </c>
      <c r="F512" s="1057" t="s">
        <v>4309</v>
      </c>
      <c r="G512" s="1049"/>
      <c r="H512" s="1058" t="s">
        <v>345</v>
      </c>
      <c r="I512" s="1059" t="s">
        <v>4574</v>
      </c>
      <c r="J512" s="1067"/>
      <c r="K512" s="1059" t="s">
        <v>4605</v>
      </c>
      <c r="L512" s="979">
        <f t="shared" si="166"/>
        <v>0</v>
      </c>
      <c r="M512" s="979">
        <f t="shared" si="167"/>
        <v>0</v>
      </c>
      <c r="N512" s="1724">
        <f t="shared" si="168"/>
        <v>0</v>
      </c>
      <c r="O512" s="979"/>
      <c r="P512" s="979"/>
      <c r="Q512" s="979"/>
      <c r="R512" s="979"/>
      <c r="S512" s="979"/>
      <c r="T512" s="979"/>
      <c r="U512" s="979"/>
      <c r="V512" s="979"/>
      <c r="W512" s="979"/>
      <c r="X512" s="979"/>
      <c r="Y512" s="1060"/>
      <c r="Z512" s="1060" t="str">
        <f t="shared" si="169"/>
        <v xml:space="preserve">Cap.2 Pct.7:  Daca cifra de afaceri (CA) totala (Col.1) # 0 si CA impozabila (Col.2) # 0, atunci si TVA colectata (Col.13) # 0, pentru fiecare rand (Rd.1 la Rd.n). </v>
      </c>
      <c r="AA512" s="2205">
        <f t="shared" si="148"/>
        <v>1</v>
      </c>
      <c r="AB512" s="3036">
        <f t="shared" si="149"/>
        <v>59</v>
      </c>
      <c r="AT512" s="141" t="s">
        <v>315</v>
      </c>
      <c r="AU512" s="1417" t="s">
        <v>5263</v>
      </c>
      <c r="AV512" s="142">
        <v>2</v>
      </c>
      <c r="AW512" s="143">
        <v>154</v>
      </c>
      <c r="AX512" s="144">
        <v>1</v>
      </c>
      <c r="AY512" s="145" t="s">
        <v>215</v>
      </c>
      <c r="AZ512" s="145" t="s">
        <v>215</v>
      </c>
      <c r="BA512" s="227">
        <f>IF(Chestionar!M512="",0,Chestionar!M512)</f>
        <v>0</v>
      </c>
      <c r="BR512" s="120" t="s">
        <v>215</v>
      </c>
    </row>
    <row r="513" spans="1:70" ht="30.75" thickTop="1" x14ac:dyDescent="0.25">
      <c r="A513" s="1715">
        <f t="shared" si="150"/>
        <v>0</v>
      </c>
      <c r="B513" s="1715">
        <f t="shared" si="170"/>
        <v>10059029</v>
      </c>
      <c r="C513" s="1049">
        <v>59</v>
      </c>
      <c r="D513" s="1797" t="s">
        <v>447</v>
      </c>
      <c r="E513" s="1049">
        <v>29</v>
      </c>
      <c r="F513" s="1057" t="s">
        <v>4309</v>
      </c>
      <c r="G513" s="1049"/>
      <c r="H513" s="1058" t="s">
        <v>345</v>
      </c>
      <c r="I513" s="1059" t="s">
        <v>4576</v>
      </c>
      <c r="J513" s="1067"/>
      <c r="K513" s="1059" t="s">
        <v>4606</v>
      </c>
      <c r="L513" s="979">
        <f t="shared" si="166"/>
        <v>0</v>
      </c>
      <c r="M513" s="979">
        <f t="shared" si="167"/>
        <v>0</v>
      </c>
      <c r="N513" s="1724">
        <f t="shared" si="168"/>
        <v>0</v>
      </c>
      <c r="O513" s="979"/>
      <c r="P513" s="979"/>
      <c r="Q513" s="979"/>
      <c r="R513" s="979"/>
      <c r="S513" s="979"/>
      <c r="T513" s="979"/>
      <c r="U513" s="979"/>
      <c r="V513" s="979"/>
      <c r="W513" s="979"/>
      <c r="X513" s="979"/>
      <c r="Y513" s="1060"/>
      <c r="Z513" s="1060" t="str">
        <f t="shared" si="169"/>
        <v xml:space="preserve">Cap.2 Pct.7:  Daca cifra de afaceri (CA) totala (Col.1) # 0 si CA impozabila (Col.2) # 0, atunci si TVA colectata (Col.13) # 0, pentru fiecare rand (Rd.1 la Rd.n). </v>
      </c>
      <c r="AA513" s="2205">
        <f t="shared" si="148"/>
        <v>1</v>
      </c>
      <c r="AB513" s="3036">
        <f t="shared" si="149"/>
        <v>59</v>
      </c>
      <c r="AT513" s="219" t="s">
        <v>316</v>
      </c>
      <c r="AU513" s="1418" t="s">
        <v>5263</v>
      </c>
      <c r="AV513" s="148">
        <v>2</v>
      </c>
      <c r="AW513" s="148">
        <v>155</v>
      </c>
      <c r="AX513" s="148">
        <v>0</v>
      </c>
      <c r="AY513" s="220" t="s">
        <v>215</v>
      </c>
      <c r="AZ513" s="220" t="s">
        <v>215</v>
      </c>
      <c r="BA513" s="179" t="s">
        <v>314</v>
      </c>
      <c r="BB513" s="179" t="s">
        <v>1264</v>
      </c>
      <c r="BC513" s="179" t="s">
        <v>1265</v>
      </c>
      <c r="BD513" s="180" t="s">
        <v>317</v>
      </c>
      <c r="BR513" s="120" t="s">
        <v>215</v>
      </c>
    </row>
    <row r="514" spans="1:70" ht="15.75" thickBot="1" x14ac:dyDescent="0.3">
      <c r="A514" s="1714">
        <f t="shared" si="150"/>
        <v>0</v>
      </c>
      <c r="B514" s="1714">
        <f t="shared" si="170"/>
        <v>10059030</v>
      </c>
      <c r="C514" s="1061">
        <v>59</v>
      </c>
      <c r="D514" s="1799" t="s">
        <v>447</v>
      </c>
      <c r="E514" s="1061">
        <v>30</v>
      </c>
      <c r="F514" s="1062" t="s">
        <v>4309</v>
      </c>
      <c r="G514" s="1061"/>
      <c r="H514" s="1063" t="s">
        <v>345</v>
      </c>
      <c r="I514" s="1064" t="s">
        <v>4578</v>
      </c>
      <c r="J514" s="1068"/>
      <c r="K514" s="1064" t="s">
        <v>4607</v>
      </c>
      <c r="L514" s="1065">
        <f t="shared" si="166"/>
        <v>0</v>
      </c>
      <c r="M514" s="1065">
        <f t="shared" si="167"/>
        <v>0</v>
      </c>
      <c r="N514" s="1730">
        <f t="shared" si="168"/>
        <v>0</v>
      </c>
      <c r="O514" s="1065"/>
      <c r="P514" s="1065"/>
      <c r="Q514" s="1065"/>
      <c r="R514" s="1065"/>
      <c r="S514" s="1065"/>
      <c r="T514" s="1065"/>
      <c r="U514" s="1065"/>
      <c r="V514" s="1065"/>
      <c r="W514" s="1065"/>
      <c r="X514" s="1065"/>
      <c r="Y514" s="1066"/>
      <c r="Z514" s="1066" t="str">
        <f t="shared" si="169"/>
        <v xml:space="preserve">Cap.2 Pct.7:  Daca cifra de afaceri (CA) totala (Col.1) # 0 si CA impozabila (Col.2) # 0, atunci si TVA colectata (Col.13) # 0, pentru fiecare rand (Rd.1 la Rd.n). </v>
      </c>
      <c r="AA514" s="2205">
        <f t="shared" ref="AA514:AA577" si="171">COUNTIF(B:B,B514)</f>
        <v>1</v>
      </c>
      <c r="AB514" s="3036">
        <f t="shared" si="149"/>
        <v>59</v>
      </c>
      <c r="AT514" s="150" t="s">
        <v>1233</v>
      </c>
      <c r="AU514" s="1412" t="s">
        <v>5263</v>
      </c>
      <c r="AV514" s="151">
        <v>2</v>
      </c>
      <c r="AW514" s="108">
        <v>155</v>
      </c>
      <c r="AX514" s="109">
        <v>1</v>
      </c>
      <c r="AY514" s="181"/>
      <c r="AZ514" s="181"/>
      <c r="BA514" s="254">
        <f>IF(Chestionar!M514="",0,Chestionar!M514)</f>
        <v>0</v>
      </c>
      <c r="BB514" s="182">
        <f>IF(Chestionar!N514="",0,Chestionar!N514)</f>
        <v>0</v>
      </c>
      <c r="BC514" s="182">
        <f>IF(Chestionar!O514="",0,Chestionar!O514)</f>
        <v>0</v>
      </c>
      <c r="BD514" s="183">
        <f>IF(Chestionar!P514="",0,Chestionar!P514)</f>
        <v>0</v>
      </c>
      <c r="BR514" s="120" t="s">
        <v>215</v>
      </c>
    </row>
    <row r="515" spans="1:70" ht="19.5" thickTop="1" x14ac:dyDescent="0.25">
      <c r="A515" s="1715">
        <f t="shared" si="150"/>
        <v>0</v>
      </c>
      <c r="B515" s="1715">
        <f t="shared" si="170"/>
        <v>10060002</v>
      </c>
      <c r="C515" s="1049">
        <v>60</v>
      </c>
      <c r="D515" s="1804" t="s">
        <v>447</v>
      </c>
      <c r="E515" s="1049">
        <v>2</v>
      </c>
      <c r="F515" s="1057" t="s">
        <v>4309</v>
      </c>
      <c r="G515" s="1049" t="s">
        <v>9450</v>
      </c>
      <c r="H515" s="1058" t="s">
        <v>345</v>
      </c>
      <c r="I515" s="1059" t="s">
        <v>4522</v>
      </c>
      <c r="J515" s="1067"/>
      <c r="K515" s="1059" t="s">
        <v>4579</v>
      </c>
      <c r="L515" s="979">
        <f t="shared" ref="L515:L543" si="172">IF(BB183="",0,BB183)</f>
        <v>0</v>
      </c>
      <c r="M515" s="979">
        <f t="shared" ref="M515:M543" si="173">IF(BM183="",0,BM183)</f>
        <v>0</v>
      </c>
      <c r="N515" s="1724">
        <f t="shared" ref="N515:N543" si="174">IF(OR(P515=0,AND(P515=1,L515=0,M515=0)),0,1)</f>
        <v>0</v>
      </c>
      <c r="O515" s="1069">
        <f t="shared" ref="O515:O543" si="175">IF(AY183="",0,AY183)</f>
        <v>0</v>
      </c>
      <c r="P515" s="979">
        <f t="shared" ref="P515:P543" si="176">IF(OR(INT(O515/100)=72,O515=9200),1,0)</f>
        <v>0</v>
      </c>
      <c r="Q515" s="979"/>
      <c r="R515" s="979"/>
      <c r="S515" s="979"/>
      <c r="T515" s="979"/>
      <c r="U515" s="979"/>
      <c r="V515" s="979"/>
      <c r="W515" s="979"/>
      <c r="X515" s="979"/>
      <c r="Y515" s="1060"/>
      <c r="Z515" s="1352" t="s">
        <v>9451</v>
      </c>
      <c r="AA515" s="2205">
        <f t="shared" si="171"/>
        <v>1</v>
      </c>
      <c r="AB515" s="3036">
        <f t="shared" ref="AB515:AB578" si="177">C515</f>
        <v>60</v>
      </c>
      <c r="AC515" s="2205">
        <f>LEN(Z515)</f>
        <v>162</v>
      </c>
      <c r="AT515" s="219" t="s">
        <v>318</v>
      </c>
      <c r="AU515" s="1418" t="s">
        <v>5263</v>
      </c>
      <c r="AV515" s="148">
        <v>2</v>
      </c>
      <c r="AW515" s="148">
        <v>156</v>
      </c>
      <c r="AX515" s="148">
        <v>0</v>
      </c>
      <c r="AY515" s="220" t="s">
        <v>215</v>
      </c>
      <c r="AZ515" s="220" t="s">
        <v>215</v>
      </c>
      <c r="BA515" s="180" t="s">
        <v>322</v>
      </c>
      <c r="BR515" s="120" t="s">
        <v>215</v>
      </c>
    </row>
    <row r="516" spans="1:70" ht="15.75" thickBot="1" x14ac:dyDescent="0.3">
      <c r="A516" s="1715">
        <f t="shared" si="150"/>
        <v>0</v>
      </c>
      <c r="B516" s="1715">
        <f t="shared" si="170"/>
        <v>10060003</v>
      </c>
      <c r="C516" s="1049">
        <v>60</v>
      </c>
      <c r="D516" s="1797" t="s">
        <v>447</v>
      </c>
      <c r="E516" s="1049">
        <v>3</v>
      </c>
      <c r="F516" s="1057" t="s">
        <v>4309</v>
      </c>
      <c r="G516" s="1049"/>
      <c r="H516" s="1058" t="s">
        <v>345</v>
      </c>
      <c r="I516" s="1059" t="s">
        <v>4524</v>
      </c>
      <c r="J516" s="1067"/>
      <c r="K516" s="1059" t="s">
        <v>4580</v>
      </c>
      <c r="L516" s="979">
        <f t="shared" si="172"/>
        <v>0</v>
      </c>
      <c r="M516" s="979">
        <f t="shared" si="173"/>
        <v>0</v>
      </c>
      <c r="N516" s="1724">
        <f t="shared" si="174"/>
        <v>0</v>
      </c>
      <c r="O516" s="1069">
        <f t="shared" si="175"/>
        <v>0</v>
      </c>
      <c r="P516" s="979">
        <f t="shared" si="176"/>
        <v>0</v>
      </c>
      <c r="Q516" s="979"/>
      <c r="R516" s="979"/>
      <c r="S516" s="979"/>
      <c r="T516" s="979"/>
      <c r="U516" s="979"/>
      <c r="V516" s="979"/>
      <c r="W516" s="979"/>
      <c r="X516" s="979"/>
      <c r="Y516" s="1060"/>
      <c r="Z516" s="1060" t="str">
        <f t="shared" ref="Z516:Z543" si="178">Z515</f>
        <v>Cap.2 Pct.7: Activitatile de cercetare-dezvoltare (Col.B = Div.72) si activitatile de jocuri de noroc (Col.B = 9200) sunt scutite de TVA (Col.2 = 0 si Col.13 = 0)</v>
      </c>
      <c r="AA516" s="2205">
        <f t="shared" si="171"/>
        <v>1</v>
      </c>
      <c r="AB516" s="3036">
        <f t="shared" si="177"/>
        <v>60</v>
      </c>
      <c r="AT516" s="150" t="s">
        <v>319</v>
      </c>
      <c r="AU516" s="1412" t="s">
        <v>5263</v>
      </c>
      <c r="AV516" s="151">
        <v>2</v>
      </c>
      <c r="AW516" s="108">
        <v>156</v>
      </c>
      <c r="AX516" s="109">
        <v>1</v>
      </c>
      <c r="AY516" s="152" t="s">
        <v>215</v>
      </c>
      <c r="AZ516" s="152" t="s">
        <v>215</v>
      </c>
      <c r="BA516" s="183">
        <f>IF(Chestionar!M516="",0,Chestionar!M516)</f>
        <v>0</v>
      </c>
      <c r="BR516" s="120" t="s">
        <v>215</v>
      </c>
    </row>
    <row r="517" spans="1:70" ht="19.5" thickTop="1" x14ac:dyDescent="0.25">
      <c r="A517" s="1715">
        <f t="shared" si="150"/>
        <v>0</v>
      </c>
      <c r="B517" s="1715">
        <f t="shared" si="170"/>
        <v>10060004</v>
      </c>
      <c r="C517" s="1049">
        <v>60</v>
      </c>
      <c r="D517" s="1797" t="s">
        <v>447</v>
      </c>
      <c r="E517" s="1049">
        <v>4</v>
      </c>
      <c r="F517" s="1057" t="s">
        <v>4309</v>
      </c>
      <c r="G517" s="1049"/>
      <c r="H517" s="1058" t="s">
        <v>345</v>
      </c>
      <c r="I517" s="1059" t="s">
        <v>4526</v>
      </c>
      <c r="J517" s="1067"/>
      <c r="K517" s="1059" t="s">
        <v>4581</v>
      </c>
      <c r="L517" s="979">
        <f t="shared" si="172"/>
        <v>0</v>
      </c>
      <c r="M517" s="979">
        <f t="shared" si="173"/>
        <v>0</v>
      </c>
      <c r="N517" s="1724">
        <f t="shared" si="174"/>
        <v>0</v>
      </c>
      <c r="O517" s="1069">
        <f t="shared" si="175"/>
        <v>0</v>
      </c>
      <c r="P517" s="979">
        <f t="shared" si="176"/>
        <v>0</v>
      </c>
      <c r="Q517" s="979"/>
      <c r="R517" s="979"/>
      <c r="S517" s="979"/>
      <c r="T517" s="979"/>
      <c r="U517" s="979"/>
      <c r="V517" s="979"/>
      <c r="W517" s="979"/>
      <c r="X517" s="979"/>
      <c r="Y517" s="1060"/>
      <c r="Z517" s="1060" t="str">
        <f t="shared" si="178"/>
        <v>Cap.2 Pct.7: Activitatile de cercetare-dezvoltare (Col.B = Div.72) si activitatile de jocuri de noroc (Col.B = 9200) sunt scutite de TVA (Col.2 = 0 si Col.13 = 0)</v>
      </c>
      <c r="AA517" s="2205">
        <f t="shared" si="171"/>
        <v>1</v>
      </c>
      <c r="AB517" s="3036">
        <f t="shared" si="177"/>
        <v>60</v>
      </c>
      <c r="AT517" s="230" t="s">
        <v>320</v>
      </c>
      <c r="AU517" s="1426" t="s">
        <v>5263</v>
      </c>
      <c r="AV517" s="231">
        <v>2</v>
      </c>
      <c r="AW517" s="231">
        <v>157</v>
      </c>
      <c r="AX517" s="231">
        <v>0</v>
      </c>
      <c r="AY517" s="232" t="s">
        <v>215</v>
      </c>
      <c r="AZ517" s="232" t="s">
        <v>215</v>
      </c>
      <c r="BA517" s="233" t="s">
        <v>322</v>
      </c>
      <c r="BR517" s="120" t="s">
        <v>215</v>
      </c>
    </row>
    <row r="518" spans="1:70" ht="15.75" thickBot="1" x14ac:dyDescent="0.3">
      <c r="A518" s="1715">
        <f t="shared" si="150"/>
        <v>0</v>
      </c>
      <c r="B518" s="1715">
        <f t="shared" si="170"/>
        <v>10060005</v>
      </c>
      <c r="C518" s="1049">
        <v>60</v>
      </c>
      <c r="D518" s="1797" t="s">
        <v>447</v>
      </c>
      <c r="E518" s="1049">
        <v>5</v>
      </c>
      <c r="F518" s="1057" t="s">
        <v>4309</v>
      </c>
      <c r="G518" s="1049"/>
      <c r="H518" s="1058" t="s">
        <v>345</v>
      </c>
      <c r="I518" s="1059" t="s">
        <v>4528</v>
      </c>
      <c r="J518" s="1067"/>
      <c r="K518" s="1059" t="s">
        <v>4582</v>
      </c>
      <c r="L518" s="979">
        <f t="shared" si="172"/>
        <v>0</v>
      </c>
      <c r="M518" s="979">
        <f t="shared" si="173"/>
        <v>0</v>
      </c>
      <c r="N518" s="1724">
        <f t="shared" si="174"/>
        <v>0</v>
      </c>
      <c r="O518" s="1069">
        <f t="shared" si="175"/>
        <v>0</v>
      </c>
      <c r="P518" s="979">
        <f t="shared" si="176"/>
        <v>0</v>
      </c>
      <c r="Q518" s="979"/>
      <c r="R518" s="979"/>
      <c r="S518" s="979"/>
      <c r="T518" s="979"/>
      <c r="U518" s="979"/>
      <c r="V518" s="979"/>
      <c r="W518" s="979"/>
      <c r="X518" s="979"/>
      <c r="Y518" s="1060"/>
      <c r="Z518" s="1060" t="str">
        <f t="shared" si="178"/>
        <v>Cap.2 Pct.7: Activitatile de cercetare-dezvoltare (Col.B = Div.72) si activitatile de jocuri de noroc (Col.B = 9200) sunt scutite de TVA (Col.2 = 0 si Col.13 = 0)</v>
      </c>
      <c r="AA518" s="2205">
        <f t="shared" si="171"/>
        <v>1</v>
      </c>
      <c r="AB518" s="3036">
        <f t="shared" si="177"/>
        <v>60</v>
      </c>
      <c r="AT518" s="150" t="s">
        <v>321</v>
      </c>
      <c r="AU518" s="1412" t="s">
        <v>5263</v>
      </c>
      <c r="AV518" s="151">
        <v>2</v>
      </c>
      <c r="AW518" s="108">
        <v>157</v>
      </c>
      <c r="AX518" s="109">
        <v>1</v>
      </c>
      <c r="AY518" s="152" t="s">
        <v>215</v>
      </c>
      <c r="AZ518" s="152" t="s">
        <v>215</v>
      </c>
      <c r="BA518" s="227">
        <f>IF(Chestionar!M518="",0,Chestionar!M518)</f>
        <v>0</v>
      </c>
      <c r="BR518" s="120" t="s">
        <v>215</v>
      </c>
    </row>
    <row r="519" spans="1:70" ht="30.75" thickTop="1" x14ac:dyDescent="0.25">
      <c r="A519" s="1715">
        <f t="shared" ref="A519:A582" si="179">IF(D519="DA",IF(ISERROR(N519),A518+1,IF(N519=1,A518+1,A518)),A518)</f>
        <v>0</v>
      </c>
      <c r="B519" s="1715">
        <f t="shared" si="170"/>
        <v>10060006</v>
      </c>
      <c r="C519" s="1049">
        <v>60</v>
      </c>
      <c r="D519" s="1797" t="s">
        <v>447</v>
      </c>
      <c r="E519" s="1049">
        <v>6</v>
      </c>
      <c r="F519" s="1057" t="s">
        <v>4309</v>
      </c>
      <c r="G519" s="1049"/>
      <c r="H519" s="1058" t="s">
        <v>345</v>
      </c>
      <c r="I519" s="1059" t="s">
        <v>4530</v>
      </c>
      <c r="J519" s="1067"/>
      <c r="K519" s="1059" t="s">
        <v>4583</v>
      </c>
      <c r="L519" s="979">
        <f t="shared" si="172"/>
        <v>0</v>
      </c>
      <c r="M519" s="979">
        <f t="shared" si="173"/>
        <v>0</v>
      </c>
      <c r="N519" s="1724">
        <f t="shared" si="174"/>
        <v>0</v>
      </c>
      <c r="O519" s="1069">
        <f t="shared" si="175"/>
        <v>0</v>
      </c>
      <c r="P519" s="979">
        <f t="shared" si="176"/>
        <v>0</v>
      </c>
      <c r="Q519" s="979"/>
      <c r="R519" s="979"/>
      <c r="S519" s="979"/>
      <c r="T519" s="979"/>
      <c r="U519" s="979"/>
      <c r="V519" s="979"/>
      <c r="W519" s="979"/>
      <c r="X519" s="979"/>
      <c r="Y519" s="1060"/>
      <c r="Z519" s="1060" t="str">
        <f t="shared" si="178"/>
        <v>Cap.2 Pct.7: Activitatile de cercetare-dezvoltare (Col.B = Div.72) si activitatile de jocuri de noroc (Col.B = 9200) sunt scutite de TVA (Col.2 = 0 si Col.13 = 0)</v>
      </c>
      <c r="AA519" s="2205">
        <f t="shared" si="171"/>
        <v>1</v>
      </c>
      <c r="AB519" s="3036">
        <f t="shared" si="177"/>
        <v>60</v>
      </c>
      <c r="AT519" s="219" t="s">
        <v>323</v>
      </c>
      <c r="AU519" s="1418" t="s">
        <v>10907</v>
      </c>
      <c r="AV519" s="148">
        <v>3</v>
      </c>
      <c r="AW519" s="148">
        <v>1</v>
      </c>
      <c r="AX519" s="148">
        <v>0</v>
      </c>
      <c r="AY519" s="220" t="s">
        <v>215</v>
      </c>
      <c r="AZ519" s="220" t="s">
        <v>215</v>
      </c>
      <c r="BA519" s="179" t="s">
        <v>121</v>
      </c>
      <c r="BB519" s="179" t="s">
        <v>324</v>
      </c>
      <c r="BC519" s="179" t="s">
        <v>325</v>
      </c>
      <c r="BD519" s="179" t="s">
        <v>326</v>
      </c>
      <c r="BE519" s="179" t="s">
        <v>327</v>
      </c>
      <c r="BF519" s="179" t="s">
        <v>328</v>
      </c>
      <c r="BG519" s="180" t="s">
        <v>329</v>
      </c>
      <c r="BH519" s="118"/>
      <c r="BI519" s="118"/>
      <c r="BJ519" s="118"/>
      <c r="BK519" s="118"/>
      <c r="BL519" s="118"/>
      <c r="BM519" s="118"/>
      <c r="BN519" s="118"/>
      <c r="BO519" s="119"/>
      <c r="BP519" s="119"/>
      <c r="BQ519" s="119"/>
      <c r="BR519" s="119" t="s">
        <v>215</v>
      </c>
    </row>
    <row r="520" spans="1:70" x14ac:dyDescent="0.25">
      <c r="A520" s="1715">
        <f t="shared" si="179"/>
        <v>0</v>
      </c>
      <c r="B520" s="1715">
        <f t="shared" si="170"/>
        <v>10060007</v>
      </c>
      <c r="C520" s="1049">
        <v>60</v>
      </c>
      <c r="D520" s="1797" t="s">
        <v>447</v>
      </c>
      <c r="E520" s="1049">
        <v>7</v>
      </c>
      <c r="F520" s="1057" t="s">
        <v>4309</v>
      </c>
      <c r="G520" s="1049"/>
      <c r="H520" s="1058" t="s">
        <v>345</v>
      </c>
      <c r="I520" s="1059" t="s">
        <v>4532</v>
      </c>
      <c r="J520" s="1067"/>
      <c r="K520" s="1059" t="s">
        <v>4584</v>
      </c>
      <c r="L520" s="979">
        <f t="shared" si="172"/>
        <v>0</v>
      </c>
      <c r="M520" s="979">
        <f t="shared" si="173"/>
        <v>0</v>
      </c>
      <c r="N520" s="1724">
        <f t="shared" si="174"/>
        <v>0</v>
      </c>
      <c r="O520" s="1069">
        <f t="shared" si="175"/>
        <v>0</v>
      </c>
      <c r="P520" s="979">
        <f t="shared" si="176"/>
        <v>0</v>
      </c>
      <c r="Q520" s="979"/>
      <c r="R520" s="979"/>
      <c r="S520" s="979"/>
      <c r="T520" s="979"/>
      <c r="U520" s="979"/>
      <c r="V520" s="979"/>
      <c r="W520" s="979"/>
      <c r="X520" s="979"/>
      <c r="Y520" s="1060"/>
      <c r="Z520" s="1060" t="str">
        <f t="shared" si="178"/>
        <v>Cap.2 Pct.7: Activitatile de cercetare-dezvoltare (Col.B = Div.72) si activitatile de jocuri de noroc (Col.B = 9200) sunt scutite de TVA (Col.2 = 0 si Col.13 = 0)</v>
      </c>
      <c r="AA520" s="2205">
        <f t="shared" si="171"/>
        <v>1</v>
      </c>
      <c r="AB520" s="3036">
        <f t="shared" si="177"/>
        <v>60</v>
      </c>
      <c r="AT520" s="133" t="s">
        <v>330</v>
      </c>
      <c r="AU520" s="1416" t="s">
        <v>10907</v>
      </c>
      <c r="AV520" s="134">
        <v>3</v>
      </c>
      <c r="AW520" s="135">
        <v>1</v>
      </c>
      <c r="AX520" s="136">
        <v>1</v>
      </c>
      <c r="AY520" s="189"/>
      <c r="AZ520" s="189"/>
      <c r="BA520" s="254">
        <f>IF(Chestionar!M520="",0,Chestionar!M520)</f>
        <v>0</v>
      </c>
      <c r="BB520" s="254">
        <f>IF(Chestionar!N520="",0,Chestionar!N520)</f>
        <v>0</v>
      </c>
      <c r="BC520" s="205">
        <f>IF(Chestionar!O520="",0,Chestionar!O520)</f>
        <v>0</v>
      </c>
      <c r="BD520" s="205">
        <f>IF(Chestionar!P520="",0,Chestionar!P520)</f>
        <v>0</v>
      </c>
      <c r="BE520" s="254">
        <f>IF(Chestionar!Q520="",0,Chestionar!Q520)</f>
        <v>0</v>
      </c>
      <c r="BF520" s="205">
        <f>IF(Chestionar!R520="",0,Chestionar!R520)</f>
        <v>0</v>
      </c>
      <c r="BG520" s="158">
        <f>IF(Chestionar!S520="",0,Chestionar!S520)</f>
        <v>0</v>
      </c>
      <c r="BR520" s="120" t="s">
        <v>215</v>
      </c>
    </row>
    <row r="521" spans="1:70" ht="15.75" thickBot="1" x14ac:dyDescent="0.3">
      <c r="A521" s="1715">
        <f t="shared" si="179"/>
        <v>0</v>
      </c>
      <c r="B521" s="1715">
        <f t="shared" si="170"/>
        <v>10060008</v>
      </c>
      <c r="C521" s="1049">
        <v>60</v>
      </c>
      <c r="D521" s="1797" t="s">
        <v>447</v>
      </c>
      <c r="E521" s="1049">
        <v>8</v>
      </c>
      <c r="F521" s="1057" t="s">
        <v>4309</v>
      </c>
      <c r="G521" s="1049"/>
      <c r="H521" s="1058" t="s">
        <v>345</v>
      </c>
      <c r="I521" s="1059" t="s">
        <v>4534</v>
      </c>
      <c r="J521" s="1067"/>
      <c r="K521" s="1059" t="s">
        <v>4585</v>
      </c>
      <c r="L521" s="979">
        <f t="shared" si="172"/>
        <v>0</v>
      </c>
      <c r="M521" s="979">
        <f t="shared" si="173"/>
        <v>0</v>
      </c>
      <c r="N521" s="1724">
        <f t="shared" si="174"/>
        <v>0</v>
      </c>
      <c r="O521" s="1069">
        <f t="shared" si="175"/>
        <v>0</v>
      </c>
      <c r="P521" s="979">
        <f t="shared" si="176"/>
        <v>0</v>
      </c>
      <c r="Q521" s="979"/>
      <c r="R521" s="979"/>
      <c r="S521" s="979"/>
      <c r="T521" s="979"/>
      <c r="U521" s="979"/>
      <c r="V521" s="979"/>
      <c r="W521" s="979"/>
      <c r="X521" s="979"/>
      <c r="Y521" s="1060"/>
      <c r="Z521" s="1060" t="str">
        <f t="shared" si="178"/>
        <v>Cap.2 Pct.7: Activitatile de cercetare-dezvoltare (Col.B = Div.72) si activitatile de jocuri de noroc (Col.B = 9200) sunt scutite de TVA (Col.2 = 0 si Col.13 = 0)</v>
      </c>
      <c r="AA521" s="2205">
        <f t="shared" si="171"/>
        <v>1</v>
      </c>
      <c r="AB521" s="3036">
        <f t="shared" si="177"/>
        <v>60</v>
      </c>
      <c r="AT521" s="260" t="s">
        <v>331</v>
      </c>
      <c r="AU521" s="1412" t="s">
        <v>10907</v>
      </c>
      <c r="AV521" s="151">
        <v>3</v>
      </c>
      <c r="AW521" s="108">
        <v>1</v>
      </c>
      <c r="AX521" s="109">
        <v>2</v>
      </c>
      <c r="AY521" s="181"/>
      <c r="AZ521" s="181"/>
      <c r="BA521" s="182">
        <f>IF(Chestionar!M521="",0,Chestionar!M521)</f>
        <v>0</v>
      </c>
      <c r="BB521" s="262"/>
      <c r="BC521" s="262"/>
      <c r="BD521" s="262"/>
      <c r="BE521" s="262"/>
      <c r="BF521" s="262"/>
      <c r="BG521" s="263"/>
      <c r="BR521" s="120" t="s">
        <v>215</v>
      </c>
    </row>
    <row r="522" spans="1:70" ht="45.75" thickTop="1" x14ac:dyDescent="0.25">
      <c r="A522" s="1715">
        <f t="shared" si="179"/>
        <v>0</v>
      </c>
      <c r="B522" s="1715">
        <f t="shared" si="170"/>
        <v>10060009</v>
      </c>
      <c r="C522" s="1049">
        <v>60</v>
      </c>
      <c r="D522" s="1797" t="s">
        <v>447</v>
      </c>
      <c r="E522" s="1049">
        <v>9</v>
      </c>
      <c r="F522" s="1057" t="s">
        <v>4309</v>
      </c>
      <c r="G522" s="1049"/>
      <c r="H522" s="1058" t="s">
        <v>345</v>
      </c>
      <c r="I522" s="1059" t="s">
        <v>4536</v>
      </c>
      <c r="J522" s="1067"/>
      <c r="K522" s="1059" t="s">
        <v>4586</v>
      </c>
      <c r="L522" s="979">
        <f t="shared" si="172"/>
        <v>0</v>
      </c>
      <c r="M522" s="979">
        <f t="shared" si="173"/>
        <v>0</v>
      </c>
      <c r="N522" s="1724">
        <f t="shared" si="174"/>
        <v>0</v>
      </c>
      <c r="O522" s="1069">
        <f t="shared" si="175"/>
        <v>0</v>
      </c>
      <c r="P522" s="979">
        <f t="shared" si="176"/>
        <v>0</v>
      </c>
      <c r="Q522" s="979"/>
      <c r="R522" s="979"/>
      <c r="S522" s="979"/>
      <c r="T522" s="979"/>
      <c r="U522" s="979"/>
      <c r="V522" s="979"/>
      <c r="W522" s="979"/>
      <c r="X522" s="979"/>
      <c r="Y522" s="1060"/>
      <c r="Z522" s="1060" t="str">
        <f t="shared" si="178"/>
        <v>Cap.2 Pct.7: Activitatile de cercetare-dezvoltare (Col.B = Div.72) si activitatile de jocuri de noroc (Col.B = 9200) sunt scutite de TVA (Col.2 = 0 si Col.13 = 0)</v>
      </c>
      <c r="AA522" s="2205">
        <f t="shared" si="171"/>
        <v>1</v>
      </c>
      <c r="AB522" s="3036">
        <f t="shared" si="177"/>
        <v>60</v>
      </c>
      <c r="AT522" s="230" t="s">
        <v>333</v>
      </c>
      <c r="AU522" s="1426" t="s">
        <v>10907</v>
      </c>
      <c r="AV522" s="231">
        <v>3</v>
      </c>
      <c r="AW522" s="231">
        <v>2</v>
      </c>
      <c r="AX522" s="231">
        <v>0</v>
      </c>
      <c r="AY522" s="232" t="s">
        <v>215</v>
      </c>
      <c r="AZ522" s="232" t="s">
        <v>215</v>
      </c>
      <c r="BA522" s="179" t="s">
        <v>10923</v>
      </c>
      <c r="BB522" s="179" t="s">
        <v>10924</v>
      </c>
      <c r="BC522" s="179" t="s">
        <v>10925</v>
      </c>
      <c r="BD522" s="179" t="s">
        <v>10926</v>
      </c>
      <c r="BE522" s="179" t="s">
        <v>11278</v>
      </c>
      <c r="BF522" s="179" t="s">
        <v>11306</v>
      </c>
      <c r="BG522" s="179" t="s">
        <v>10927</v>
      </c>
      <c r="BH522" s="180" t="s">
        <v>10928</v>
      </c>
      <c r="BR522" s="120" t="s">
        <v>215</v>
      </c>
    </row>
    <row r="523" spans="1:70" ht="15.75" thickBot="1" x14ac:dyDescent="0.3">
      <c r="A523" s="1715">
        <f t="shared" si="179"/>
        <v>0</v>
      </c>
      <c r="B523" s="1715">
        <f t="shared" si="170"/>
        <v>10060010</v>
      </c>
      <c r="C523" s="1049">
        <v>60</v>
      </c>
      <c r="D523" s="1797" t="s">
        <v>447</v>
      </c>
      <c r="E523" s="1049">
        <v>10</v>
      </c>
      <c r="F523" s="1057" t="s">
        <v>4309</v>
      </c>
      <c r="G523" s="1049"/>
      <c r="H523" s="1058" t="s">
        <v>345</v>
      </c>
      <c r="I523" s="1059" t="s">
        <v>4538</v>
      </c>
      <c r="J523" s="1067"/>
      <c r="K523" s="1059" t="s">
        <v>4587</v>
      </c>
      <c r="L523" s="979">
        <f t="shared" si="172"/>
        <v>0</v>
      </c>
      <c r="M523" s="979">
        <f t="shared" si="173"/>
        <v>0</v>
      </c>
      <c r="N523" s="1724">
        <f t="shared" si="174"/>
        <v>0</v>
      </c>
      <c r="O523" s="1069">
        <f t="shared" si="175"/>
        <v>0</v>
      </c>
      <c r="P523" s="979">
        <f t="shared" si="176"/>
        <v>0</v>
      </c>
      <c r="Q523" s="979"/>
      <c r="R523" s="979"/>
      <c r="S523" s="979"/>
      <c r="T523" s="979"/>
      <c r="U523" s="979"/>
      <c r="V523" s="979"/>
      <c r="W523" s="979"/>
      <c r="X523" s="979"/>
      <c r="Y523" s="1060"/>
      <c r="Z523" s="1060" t="str">
        <f t="shared" si="178"/>
        <v>Cap.2 Pct.7: Activitatile de cercetare-dezvoltare (Col.B = Div.72) si activitatile de jocuri de noroc (Col.B = 9200) sunt scutite de TVA (Col.2 = 0 si Col.13 = 0)</v>
      </c>
      <c r="AA523" s="2205">
        <f t="shared" si="171"/>
        <v>1</v>
      </c>
      <c r="AB523" s="3036">
        <f t="shared" si="177"/>
        <v>60</v>
      </c>
      <c r="AT523" s="150" t="s">
        <v>10922</v>
      </c>
      <c r="AU523" s="1412" t="s">
        <v>10907</v>
      </c>
      <c r="AV523" s="151">
        <v>3</v>
      </c>
      <c r="AW523" s="108">
        <v>2</v>
      </c>
      <c r="AX523" s="109">
        <v>1</v>
      </c>
      <c r="AY523" s="152" t="s">
        <v>215</v>
      </c>
      <c r="AZ523" s="152" t="s">
        <v>215</v>
      </c>
      <c r="BA523" s="373">
        <f>IF(Chestionar!M523="",0,Chestionar!M523)</f>
        <v>0</v>
      </c>
      <c r="BB523" s="373">
        <f>IF(Chestionar!N523="",0,Chestionar!N523)</f>
        <v>0</v>
      </c>
      <c r="BC523" s="182">
        <f>IF(Chestionar!O523="",0,Chestionar!O523)</f>
        <v>0</v>
      </c>
      <c r="BD523" s="182">
        <f>IF(Chestionar!P523="",0,Chestionar!P523)</f>
        <v>0</v>
      </c>
      <c r="BE523" s="182">
        <f>IF(Chestionar!Q523="",0,Chestionar!Q523)</f>
        <v>0</v>
      </c>
      <c r="BF523" s="373">
        <f>IF(Chestionar!R523="",0,Chestionar!R523)</f>
        <v>0</v>
      </c>
      <c r="BG523" s="182">
        <f>IF(Chestionar!S523="",0,Chestionar!S523)</f>
        <v>0</v>
      </c>
      <c r="BH523" s="183">
        <f>IF(Chestionar!T523="",0,Chestionar!T523)</f>
        <v>0</v>
      </c>
      <c r="BR523" s="120" t="s">
        <v>215</v>
      </c>
    </row>
    <row r="524" spans="1:70" ht="60.75" thickTop="1" x14ac:dyDescent="0.25">
      <c r="A524" s="1715">
        <f t="shared" si="179"/>
        <v>0</v>
      </c>
      <c r="B524" s="1715">
        <f t="shared" si="170"/>
        <v>10060011</v>
      </c>
      <c r="C524" s="1049">
        <v>60</v>
      </c>
      <c r="D524" s="1797" t="s">
        <v>447</v>
      </c>
      <c r="E524" s="1049">
        <v>11</v>
      </c>
      <c r="F524" s="1057" t="s">
        <v>4309</v>
      </c>
      <c r="G524" s="1049"/>
      <c r="H524" s="1058" t="s">
        <v>345</v>
      </c>
      <c r="I524" s="1059" t="s">
        <v>4540</v>
      </c>
      <c r="J524" s="1067"/>
      <c r="K524" s="1059" t="s">
        <v>4588</v>
      </c>
      <c r="L524" s="979">
        <f t="shared" si="172"/>
        <v>0</v>
      </c>
      <c r="M524" s="979">
        <f t="shared" si="173"/>
        <v>0</v>
      </c>
      <c r="N524" s="1724">
        <f t="shared" si="174"/>
        <v>0</v>
      </c>
      <c r="O524" s="1069">
        <f t="shared" si="175"/>
        <v>0</v>
      </c>
      <c r="P524" s="979">
        <f t="shared" si="176"/>
        <v>0</v>
      </c>
      <c r="Q524" s="979"/>
      <c r="R524" s="979"/>
      <c r="S524" s="979"/>
      <c r="T524" s="979"/>
      <c r="U524" s="979"/>
      <c r="V524" s="979"/>
      <c r="W524" s="979"/>
      <c r="X524" s="979"/>
      <c r="Y524" s="1060"/>
      <c r="Z524" s="1060" t="str">
        <f t="shared" si="178"/>
        <v>Cap.2 Pct.7: Activitatile de cercetare-dezvoltare (Col.B = Div.72) si activitatile de jocuri de noroc (Col.B = 9200) sunt scutite de TVA (Col.2 = 0 si Col.13 = 0)</v>
      </c>
      <c r="AA524" s="2205">
        <f t="shared" si="171"/>
        <v>1</v>
      </c>
      <c r="AB524" s="3036">
        <f t="shared" si="177"/>
        <v>60</v>
      </c>
      <c r="AT524" s="219" t="s">
        <v>336</v>
      </c>
      <c r="AU524" s="1418" t="s">
        <v>5264</v>
      </c>
      <c r="AV524" s="148">
        <v>4</v>
      </c>
      <c r="AW524" s="148">
        <v>1</v>
      </c>
      <c r="AX524" s="148">
        <v>0</v>
      </c>
      <c r="AY524" s="220"/>
      <c r="AZ524" s="220"/>
      <c r="BA524" s="179" t="s">
        <v>4105</v>
      </c>
      <c r="BB524" s="179" t="s">
        <v>4106</v>
      </c>
      <c r="BC524" s="179" t="s">
        <v>4107</v>
      </c>
      <c r="BD524" s="179" t="s">
        <v>4108</v>
      </c>
      <c r="BE524" s="179" t="s">
        <v>4109</v>
      </c>
      <c r="BF524" s="179" t="s">
        <v>4110</v>
      </c>
      <c r="BG524" s="179" t="s">
        <v>4111</v>
      </c>
      <c r="BH524" s="179" t="s">
        <v>4112</v>
      </c>
      <c r="BI524" s="179" t="s">
        <v>4113</v>
      </c>
      <c r="BJ524" s="179" t="s">
        <v>335</v>
      </c>
      <c r="BK524" s="180" t="s">
        <v>4114</v>
      </c>
      <c r="BL524" s="118"/>
      <c r="BM524" s="118"/>
      <c r="BN524" s="118"/>
      <c r="BO524" s="118"/>
      <c r="BP524" s="118"/>
      <c r="BQ524" s="118"/>
      <c r="BR524" s="118" t="s">
        <v>215</v>
      </c>
    </row>
    <row r="525" spans="1:70" ht="15.75" thickBot="1" x14ac:dyDescent="0.3">
      <c r="A525" s="1715">
        <f t="shared" si="179"/>
        <v>0</v>
      </c>
      <c r="B525" s="1715">
        <f t="shared" si="170"/>
        <v>10060012</v>
      </c>
      <c r="C525" s="1049">
        <v>60</v>
      </c>
      <c r="D525" s="1797" t="s">
        <v>447</v>
      </c>
      <c r="E525" s="1049">
        <v>12</v>
      </c>
      <c r="F525" s="1057" t="s">
        <v>4309</v>
      </c>
      <c r="G525" s="1049"/>
      <c r="H525" s="1058" t="s">
        <v>345</v>
      </c>
      <c r="I525" s="1059" t="s">
        <v>4542</v>
      </c>
      <c r="J525" s="1067"/>
      <c r="K525" s="1059" t="s">
        <v>4589</v>
      </c>
      <c r="L525" s="979">
        <f t="shared" si="172"/>
        <v>0</v>
      </c>
      <c r="M525" s="979">
        <f t="shared" si="173"/>
        <v>0</v>
      </c>
      <c r="N525" s="1724">
        <f t="shared" si="174"/>
        <v>0</v>
      </c>
      <c r="O525" s="1069">
        <f t="shared" si="175"/>
        <v>0</v>
      </c>
      <c r="P525" s="979">
        <f t="shared" si="176"/>
        <v>0</v>
      </c>
      <c r="Q525" s="979"/>
      <c r="R525" s="979"/>
      <c r="S525" s="979"/>
      <c r="T525" s="979"/>
      <c r="U525" s="979"/>
      <c r="V525" s="979"/>
      <c r="W525" s="979"/>
      <c r="X525" s="979"/>
      <c r="Y525" s="1060"/>
      <c r="Z525" s="1060" t="str">
        <f t="shared" si="178"/>
        <v>Cap.2 Pct.7: Activitatile de cercetare-dezvoltare (Col.B = Div.72) si activitatile de jocuri de noroc (Col.B = 9200) sunt scutite de TVA (Col.2 = 0 si Col.13 = 0)</v>
      </c>
      <c r="AA525" s="2205">
        <f t="shared" si="171"/>
        <v>1</v>
      </c>
      <c r="AB525" s="3036">
        <f t="shared" si="177"/>
        <v>60</v>
      </c>
      <c r="AT525" s="150" t="s">
        <v>44</v>
      </c>
      <c r="AU525" s="1412" t="s">
        <v>5264</v>
      </c>
      <c r="AV525" s="151">
        <v>4</v>
      </c>
      <c r="AW525" s="108">
        <v>1</v>
      </c>
      <c r="AX525" s="109">
        <v>1</v>
      </c>
      <c r="AY525" s="181"/>
      <c r="AZ525" s="181"/>
      <c r="BA525" s="182">
        <f>IF(Chestionar!M525="",0,Chestionar!M525)</f>
        <v>0</v>
      </c>
      <c r="BB525" s="182">
        <f>IF(Chestionar!N525="",0,Chestionar!N525)</f>
        <v>0</v>
      </c>
      <c r="BC525" s="182">
        <f>IF(Chestionar!O525="",0,Chestionar!O525)</f>
        <v>0</v>
      </c>
      <c r="BD525" s="182">
        <f>IF(Chestionar!P525="",0,Chestionar!P525)</f>
        <v>0</v>
      </c>
      <c r="BE525" s="182">
        <f>IF(Chestionar!Q525="",0,Chestionar!Q525)</f>
        <v>0</v>
      </c>
      <c r="BF525" s="182">
        <f>IF(Chestionar!R525="",0,Chestionar!R525)</f>
        <v>0</v>
      </c>
      <c r="BG525" s="182">
        <f>IF(Chestionar!S525="",0,Chestionar!S525)</f>
        <v>0</v>
      </c>
      <c r="BH525" s="182">
        <f>IF(Chestionar!T525="",0,Chestionar!T525)</f>
        <v>0</v>
      </c>
      <c r="BI525" s="182">
        <f>IF(Chestionar!U525="",0,Chestionar!U525)</f>
        <v>0</v>
      </c>
      <c r="BJ525" s="182">
        <f>IF(Chestionar!V525="",0,Chestionar!V525)</f>
        <v>0</v>
      </c>
      <c r="BK525" s="183">
        <f>IF(Chestionar!W525="",0,Chestionar!W525)</f>
        <v>0</v>
      </c>
      <c r="BR525" s="120" t="s">
        <v>215</v>
      </c>
    </row>
    <row r="526" spans="1:70" ht="30.75" thickTop="1" x14ac:dyDescent="0.25">
      <c r="A526" s="1715">
        <f t="shared" si="179"/>
        <v>0</v>
      </c>
      <c r="B526" s="1715">
        <f t="shared" si="170"/>
        <v>10060013</v>
      </c>
      <c r="C526" s="1049">
        <v>60</v>
      </c>
      <c r="D526" s="1797" t="s">
        <v>447</v>
      </c>
      <c r="E526" s="1049">
        <v>13</v>
      </c>
      <c r="F526" s="1057" t="s">
        <v>4309</v>
      </c>
      <c r="G526" s="1049"/>
      <c r="H526" s="1058" t="s">
        <v>345</v>
      </c>
      <c r="I526" s="1059" t="s">
        <v>4544</v>
      </c>
      <c r="J526" s="1067"/>
      <c r="K526" s="1059" t="s">
        <v>4590</v>
      </c>
      <c r="L526" s="979">
        <f t="shared" si="172"/>
        <v>0</v>
      </c>
      <c r="M526" s="979">
        <f t="shared" si="173"/>
        <v>0</v>
      </c>
      <c r="N526" s="1724">
        <f t="shared" si="174"/>
        <v>0</v>
      </c>
      <c r="O526" s="1069">
        <f t="shared" si="175"/>
        <v>0</v>
      </c>
      <c r="P526" s="979">
        <f t="shared" si="176"/>
        <v>0</v>
      </c>
      <c r="Q526" s="979"/>
      <c r="R526" s="979"/>
      <c r="S526" s="979"/>
      <c r="T526" s="979"/>
      <c r="U526" s="979"/>
      <c r="V526" s="979"/>
      <c r="W526" s="979"/>
      <c r="X526" s="979"/>
      <c r="Y526" s="1060"/>
      <c r="Z526" s="1060" t="str">
        <f t="shared" si="178"/>
        <v>Cap.2 Pct.7: Activitatile de cercetare-dezvoltare (Col.B = Div.72) si activitatile de jocuri de noroc (Col.B = 9200) sunt scutite de TVA (Col.2 = 0 si Col.13 = 0)</v>
      </c>
      <c r="AA526" s="2205">
        <f t="shared" si="171"/>
        <v>1</v>
      </c>
      <c r="AB526" s="3036">
        <f t="shared" si="177"/>
        <v>60</v>
      </c>
      <c r="AT526" s="219" t="s">
        <v>338</v>
      </c>
      <c r="AU526" s="1418" t="s">
        <v>5264</v>
      </c>
      <c r="AV526" s="148">
        <v>4</v>
      </c>
      <c r="AW526" s="148">
        <v>2</v>
      </c>
      <c r="AX526" s="148">
        <v>0</v>
      </c>
      <c r="AY526" s="241" t="s">
        <v>166</v>
      </c>
      <c r="AZ526" s="220"/>
      <c r="BA526" s="179" t="s">
        <v>344</v>
      </c>
      <c r="BB526" s="179" t="s">
        <v>343</v>
      </c>
      <c r="BC526" s="179" t="s">
        <v>339</v>
      </c>
      <c r="BD526" s="179" t="s">
        <v>342</v>
      </c>
      <c r="BE526" s="179" t="s">
        <v>340</v>
      </c>
      <c r="BF526" s="179" t="s">
        <v>337</v>
      </c>
      <c r="BG526" s="265" t="s">
        <v>341</v>
      </c>
      <c r="BH526" s="180" t="s">
        <v>334</v>
      </c>
      <c r="BR526" s="120" t="s">
        <v>215</v>
      </c>
    </row>
    <row r="527" spans="1:70" ht="15.75" thickBot="1" x14ac:dyDescent="0.3">
      <c r="A527" s="1715">
        <f t="shared" si="179"/>
        <v>0</v>
      </c>
      <c r="B527" s="1715">
        <f t="shared" si="170"/>
        <v>10060014</v>
      </c>
      <c r="C527" s="1049">
        <v>60</v>
      </c>
      <c r="D527" s="1797" t="s">
        <v>447</v>
      </c>
      <c r="E527" s="1049">
        <v>14</v>
      </c>
      <c r="F527" s="1057" t="s">
        <v>4309</v>
      </c>
      <c r="G527" s="1049"/>
      <c r="H527" s="1058" t="s">
        <v>345</v>
      </c>
      <c r="I527" s="1059" t="s">
        <v>4546</v>
      </c>
      <c r="J527" s="1067"/>
      <c r="K527" s="1059" t="s">
        <v>4591</v>
      </c>
      <c r="L527" s="979">
        <f t="shared" si="172"/>
        <v>0</v>
      </c>
      <c r="M527" s="979">
        <f t="shared" si="173"/>
        <v>0</v>
      </c>
      <c r="N527" s="1724">
        <f t="shared" si="174"/>
        <v>0</v>
      </c>
      <c r="O527" s="1069">
        <f t="shared" si="175"/>
        <v>0</v>
      </c>
      <c r="P527" s="979">
        <f t="shared" si="176"/>
        <v>0</v>
      </c>
      <c r="Q527" s="979"/>
      <c r="R527" s="979"/>
      <c r="S527" s="979"/>
      <c r="T527" s="979"/>
      <c r="U527" s="979"/>
      <c r="V527" s="979"/>
      <c r="W527" s="979"/>
      <c r="X527" s="979"/>
      <c r="Y527" s="1060"/>
      <c r="Z527" s="1060" t="str">
        <f t="shared" si="178"/>
        <v>Cap.2 Pct.7: Activitatile de cercetare-dezvoltare (Col.B = Div.72) si activitatile de jocuri de noroc (Col.B = 9200) sunt scutite de TVA (Col.2 = 0 si Col.13 = 0)</v>
      </c>
      <c r="AA527" s="2205">
        <f t="shared" si="171"/>
        <v>1</v>
      </c>
      <c r="AB527" s="3036">
        <f t="shared" si="177"/>
        <v>60</v>
      </c>
      <c r="AT527" s="242"/>
      <c r="AU527" s="1419" t="s">
        <v>5264</v>
      </c>
      <c r="AV527" s="155">
        <v>4</v>
      </c>
      <c r="AW527" s="155">
        <v>2</v>
      </c>
      <c r="AX527" s="155">
        <v>1</v>
      </c>
      <c r="AY527" s="217">
        <f>IF(Chestionar!K527="",0,Chestionar!K527)</f>
        <v>0</v>
      </c>
      <c r="AZ527" s="217">
        <f>IF(Chestionar!L527="",0,Chestionar!L527)</f>
        <v>0</v>
      </c>
      <c r="BA527" s="243">
        <f>IF(Chestionar!M527="",0,Chestionar!M527)</f>
        <v>0</v>
      </c>
      <c r="BB527" s="221">
        <f>IF(Chestionar!N527="",0,Chestionar!N527)</f>
        <v>0</v>
      </c>
      <c r="BC527" s="221">
        <f>IF(Chestionar!O527="",0,Chestionar!O527)</f>
        <v>0</v>
      </c>
      <c r="BD527" s="221">
        <f>IF(Chestionar!P527="",0,Chestionar!P527)</f>
        <v>0</v>
      </c>
      <c r="BE527" s="221">
        <f>IF(Chestionar!Q527="",0,Chestionar!Q527)</f>
        <v>0</v>
      </c>
      <c r="BF527" s="221">
        <f>IF(Chestionar!R527="",0,Chestionar!R527)</f>
        <v>0</v>
      </c>
      <c r="BG527" s="267">
        <f>IF(Chestionar!S527="",0,Chestionar!S527)</f>
        <v>0</v>
      </c>
      <c r="BH527" s="239">
        <f>IF(Chestionar!T527="",0,Chestionar!T527)</f>
        <v>0</v>
      </c>
      <c r="BR527" s="120" t="s">
        <v>215</v>
      </c>
    </row>
    <row r="528" spans="1:70" ht="15.75" thickTop="1" x14ac:dyDescent="0.25">
      <c r="A528" s="1715">
        <f t="shared" si="179"/>
        <v>0</v>
      </c>
      <c r="B528" s="1715">
        <f t="shared" si="170"/>
        <v>10060015</v>
      </c>
      <c r="C528" s="1049">
        <v>60</v>
      </c>
      <c r="D528" s="1797" t="s">
        <v>447</v>
      </c>
      <c r="E528" s="1049">
        <v>15</v>
      </c>
      <c r="F528" s="1057" t="s">
        <v>4309</v>
      </c>
      <c r="G528" s="1049"/>
      <c r="H528" s="1058" t="s">
        <v>345</v>
      </c>
      <c r="I528" s="1059" t="s">
        <v>4548</v>
      </c>
      <c r="J528" s="1067"/>
      <c r="K528" s="1059" t="s">
        <v>4592</v>
      </c>
      <c r="L528" s="979">
        <f t="shared" si="172"/>
        <v>0</v>
      </c>
      <c r="M528" s="979">
        <f t="shared" si="173"/>
        <v>0</v>
      </c>
      <c r="N528" s="1724">
        <f t="shared" si="174"/>
        <v>0</v>
      </c>
      <c r="O528" s="1069">
        <f t="shared" si="175"/>
        <v>0</v>
      </c>
      <c r="P528" s="979">
        <f t="shared" si="176"/>
        <v>0</v>
      </c>
      <c r="Q528" s="979"/>
      <c r="R528" s="979"/>
      <c r="S528" s="979"/>
      <c r="T528" s="979"/>
      <c r="U528" s="979"/>
      <c r="V528" s="979"/>
      <c r="W528" s="979"/>
      <c r="X528" s="979"/>
      <c r="Y528" s="1060"/>
      <c r="Z528" s="1060" t="str">
        <f t="shared" si="178"/>
        <v>Cap.2 Pct.7: Activitatile de cercetare-dezvoltare (Col.B = Div.72) si activitatile de jocuri de noroc (Col.B = 9200) sunt scutite de TVA (Col.2 = 0 si Col.13 = 0)</v>
      </c>
      <c r="AA528" s="2205">
        <f t="shared" si="171"/>
        <v>1</v>
      </c>
      <c r="AB528" s="3036">
        <f t="shared" si="177"/>
        <v>60</v>
      </c>
      <c r="AT528" s="268" t="str">
        <f>IF(AY528=0,"",VLOOKUP(AY528,Anexa!D:E,2,FALSE))</f>
        <v/>
      </c>
      <c r="AU528" s="1416" t="s">
        <v>5264</v>
      </c>
      <c r="AV528" s="134">
        <v>4</v>
      </c>
      <c r="AW528" s="135">
        <v>2</v>
      </c>
      <c r="AX528" s="136">
        <v>2</v>
      </c>
      <c r="AY528" s="269">
        <f>IF(Chestionar!K528="",0,Chestionar!K528)</f>
        <v>0</v>
      </c>
      <c r="AZ528" s="204">
        <f>IF(Chestionar!L528="",0,Chestionar!L528)</f>
        <v>0</v>
      </c>
      <c r="BA528" s="246">
        <f>IF(Chestionar!M528="",0,Chestionar!M528)</f>
        <v>0</v>
      </c>
      <c r="BB528" s="205">
        <f>IF(Chestionar!N528="",0,Chestionar!N528)</f>
        <v>0</v>
      </c>
      <c r="BC528" s="205">
        <f>IF(Chestionar!O528="",0,Chestionar!O528)</f>
        <v>0</v>
      </c>
      <c r="BD528" s="205">
        <f>IF(Chestionar!P528="",0,Chestionar!P528)</f>
        <v>0</v>
      </c>
      <c r="BE528" s="205">
        <f>IF(Chestionar!Q528="",0,Chestionar!Q528)</f>
        <v>0</v>
      </c>
      <c r="BF528" s="205">
        <f>IF(Chestionar!R528="",0,Chestionar!R528)</f>
        <v>0</v>
      </c>
      <c r="BG528" s="261">
        <f>IF(Chestionar!S528="",0,Chestionar!S528)</f>
        <v>0</v>
      </c>
      <c r="BH528" s="158">
        <f>IF(Chestionar!T528="",0,Chestionar!T528)</f>
        <v>0</v>
      </c>
      <c r="BR528" s="120" t="s">
        <v>215</v>
      </c>
    </row>
    <row r="529" spans="1:70" x14ac:dyDescent="0.25">
      <c r="A529" s="1715">
        <f t="shared" si="179"/>
        <v>0</v>
      </c>
      <c r="B529" s="1715">
        <f t="shared" si="170"/>
        <v>10060016</v>
      </c>
      <c r="C529" s="1049">
        <v>60</v>
      </c>
      <c r="D529" s="1797" t="s">
        <v>447</v>
      </c>
      <c r="E529" s="1049">
        <v>16</v>
      </c>
      <c r="F529" s="1057" t="s">
        <v>4309</v>
      </c>
      <c r="G529" s="1049"/>
      <c r="H529" s="1058" t="s">
        <v>345</v>
      </c>
      <c r="I529" s="1059" t="s">
        <v>4550</v>
      </c>
      <c r="J529" s="1067"/>
      <c r="K529" s="1059" t="s">
        <v>4593</v>
      </c>
      <c r="L529" s="979">
        <f t="shared" si="172"/>
        <v>0</v>
      </c>
      <c r="M529" s="979">
        <f t="shared" si="173"/>
        <v>0</v>
      </c>
      <c r="N529" s="1724">
        <f t="shared" si="174"/>
        <v>0</v>
      </c>
      <c r="O529" s="1069">
        <f t="shared" si="175"/>
        <v>0</v>
      </c>
      <c r="P529" s="979">
        <f t="shared" si="176"/>
        <v>0</v>
      </c>
      <c r="Q529" s="979"/>
      <c r="R529" s="979"/>
      <c r="S529" s="979"/>
      <c r="T529" s="979"/>
      <c r="U529" s="979"/>
      <c r="V529" s="979"/>
      <c r="W529" s="979"/>
      <c r="X529" s="979"/>
      <c r="Y529" s="1060"/>
      <c r="Z529" s="1060" t="str">
        <f t="shared" si="178"/>
        <v>Cap.2 Pct.7: Activitatile de cercetare-dezvoltare (Col.B = Div.72) si activitatile de jocuri de noroc (Col.B = 9200) sunt scutite de TVA (Col.2 = 0 si Col.13 = 0)</v>
      </c>
      <c r="AA529" s="2205">
        <f t="shared" si="171"/>
        <v>1</v>
      </c>
      <c r="AB529" s="3036">
        <f t="shared" si="177"/>
        <v>60</v>
      </c>
      <c r="AT529" s="268" t="str">
        <f>IF(AY529=0,"",VLOOKUP(AY529,Anexa!D:E,2,FALSE))</f>
        <v/>
      </c>
      <c r="AU529" s="1416" t="s">
        <v>5264</v>
      </c>
      <c r="AV529" s="134">
        <v>4</v>
      </c>
      <c r="AW529" s="135">
        <v>2</v>
      </c>
      <c r="AX529" s="136">
        <v>3</v>
      </c>
      <c r="AY529" s="269">
        <f>IF(Chestionar!K529="",0,Chestionar!K529)</f>
        <v>0</v>
      </c>
      <c r="AZ529" s="204">
        <f>IF(Chestionar!L529="",0,Chestionar!L529)</f>
        <v>0</v>
      </c>
      <c r="BA529" s="246">
        <f>IF(Chestionar!M529="",0,Chestionar!M529)</f>
        <v>0</v>
      </c>
      <c r="BB529" s="205">
        <f>IF(Chestionar!N529="",0,Chestionar!N529)</f>
        <v>0</v>
      </c>
      <c r="BC529" s="205">
        <f>IF(Chestionar!O529="",0,Chestionar!O529)</f>
        <v>0</v>
      </c>
      <c r="BD529" s="205">
        <f>IF(Chestionar!P529="",0,Chestionar!P529)</f>
        <v>0</v>
      </c>
      <c r="BE529" s="205">
        <f>IF(Chestionar!Q529="",0,Chestionar!Q529)</f>
        <v>0</v>
      </c>
      <c r="BF529" s="205">
        <f>IF(Chestionar!R529="",0,Chestionar!R529)</f>
        <v>0</v>
      </c>
      <c r="BG529" s="261">
        <f>IF(Chestionar!S529="",0,Chestionar!S529)</f>
        <v>0</v>
      </c>
      <c r="BH529" s="158">
        <f>IF(Chestionar!T529="",0,Chestionar!T529)</f>
        <v>0</v>
      </c>
      <c r="BR529" s="120" t="s">
        <v>215</v>
      </c>
    </row>
    <row r="530" spans="1:70" x14ac:dyDescent="0.25">
      <c r="A530" s="1715">
        <f t="shared" si="179"/>
        <v>0</v>
      </c>
      <c r="B530" s="1715">
        <f t="shared" si="170"/>
        <v>10060017</v>
      </c>
      <c r="C530" s="1049">
        <v>60</v>
      </c>
      <c r="D530" s="1797" t="s">
        <v>447</v>
      </c>
      <c r="E530" s="1049">
        <v>17</v>
      </c>
      <c r="F530" s="1057" t="s">
        <v>4309</v>
      </c>
      <c r="G530" s="1049"/>
      <c r="H530" s="1058" t="s">
        <v>345</v>
      </c>
      <c r="I530" s="1059" t="s">
        <v>4552</v>
      </c>
      <c r="J530" s="1067"/>
      <c r="K530" s="1059" t="s">
        <v>4594</v>
      </c>
      <c r="L530" s="979">
        <f t="shared" si="172"/>
        <v>0</v>
      </c>
      <c r="M530" s="979">
        <f t="shared" si="173"/>
        <v>0</v>
      </c>
      <c r="N530" s="1724">
        <f t="shared" si="174"/>
        <v>0</v>
      </c>
      <c r="O530" s="1069">
        <f t="shared" si="175"/>
        <v>0</v>
      </c>
      <c r="P530" s="979">
        <f t="shared" si="176"/>
        <v>0</v>
      </c>
      <c r="Q530" s="979"/>
      <c r="R530" s="979"/>
      <c r="S530" s="979"/>
      <c r="T530" s="979"/>
      <c r="U530" s="979"/>
      <c r="V530" s="979"/>
      <c r="W530" s="979"/>
      <c r="X530" s="979"/>
      <c r="Y530" s="1060"/>
      <c r="Z530" s="1060" t="str">
        <f t="shared" si="178"/>
        <v>Cap.2 Pct.7: Activitatile de cercetare-dezvoltare (Col.B = Div.72) si activitatile de jocuri de noroc (Col.B = 9200) sunt scutite de TVA (Col.2 = 0 si Col.13 = 0)</v>
      </c>
      <c r="AA530" s="2205">
        <f t="shared" si="171"/>
        <v>1</v>
      </c>
      <c r="AB530" s="3036">
        <f t="shared" si="177"/>
        <v>60</v>
      </c>
      <c r="AT530" s="268" t="str">
        <f>IF(AY530=0,"",VLOOKUP(AY530,Anexa!D:E,2,FALSE))</f>
        <v/>
      </c>
      <c r="AU530" s="1416" t="s">
        <v>5264</v>
      </c>
      <c r="AV530" s="134">
        <v>4</v>
      </c>
      <c r="AW530" s="135">
        <v>2</v>
      </c>
      <c r="AX530" s="136">
        <v>4</v>
      </c>
      <c r="AY530" s="269">
        <f>IF(Chestionar!K530="",0,Chestionar!K530)</f>
        <v>0</v>
      </c>
      <c r="AZ530" s="204">
        <f>IF(Chestionar!L530="",0,Chestionar!L530)</f>
        <v>0</v>
      </c>
      <c r="BA530" s="246">
        <f>IF(Chestionar!M530="",0,Chestionar!M530)</f>
        <v>0</v>
      </c>
      <c r="BB530" s="205">
        <f>IF(Chestionar!N530="",0,Chestionar!N530)</f>
        <v>0</v>
      </c>
      <c r="BC530" s="205">
        <f>IF(Chestionar!O530="",0,Chestionar!O530)</f>
        <v>0</v>
      </c>
      <c r="BD530" s="205">
        <f>IF(Chestionar!P530="",0,Chestionar!P530)</f>
        <v>0</v>
      </c>
      <c r="BE530" s="205">
        <f>IF(Chestionar!Q530="",0,Chestionar!Q530)</f>
        <v>0</v>
      </c>
      <c r="BF530" s="205">
        <f>IF(Chestionar!R530="",0,Chestionar!R530)</f>
        <v>0</v>
      </c>
      <c r="BG530" s="261">
        <f>IF(Chestionar!S530="",0,Chestionar!S530)</f>
        <v>0</v>
      </c>
      <c r="BH530" s="158">
        <f>IF(Chestionar!T530="",0,Chestionar!T530)</f>
        <v>0</v>
      </c>
      <c r="BR530" s="120" t="s">
        <v>215</v>
      </c>
    </row>
    <row r="531" spans="1:70" x14ac:dyDescent="0.25">
      <c r="A531" s="1715">
        <f t="shared" si="179"/>
        <v>0</v>
      </c>
      <c r="B531" s="1715">
        <f t="shared" si="170"/>
        <v>10060018</v>
      </c>
      <c r="C531" s="1049">
        <v>60</v>
      </c>
      <c r="D531" s="1797" t="s">
        <v>447</v>
      </c>
      <c r="E531" s="1049">
        <v>18</v>
      </c>
      <c r="F531" s="1057" t="s">
        <v>4309</v>
      </c>
      <c r="G531" s="1049"/>
      <c r="H531" s="1058" t="s">
        <v>345</v>
      </c>
      <c r="I531" s="1059" t="s">
        <v>4554</v>
      </c>
      <c r="J531" s="1067"/>
      <c r="K531" s="1059" t="s">
        <v>4595</v>
      </c>
      <c r="L531" s="979">
        <f t="shared" si="172"/>
        <v>0</v>
      </c>
      <c r="M531" s="979">
        <f t="shared" si="173"/>
        <v>0</v>
      </c>
      <c r="N531" s="1724">
        <f t="shared" si="174"/>
        <v>0</v>
      </c>
      <c r="O531" s="1069">
        <f t="shared" si="175"/>
        <v>0</v>
      </c>
      <c r="P531" s="979">
        <f t="shared" si="176"/>
        <v>0</v>
      </c>
      <c r="Q531" s="979"/>
      <c r="R531" s="979"/>
      <c r="S531" s="979"/>
      <c r="T531" s="979"/>
      <c r="U531" s="979"/>
      <c r="V531" s="979"/>
      <c r="W531" s="979"/>
      <c r="X531" s="979"/>
      <c r="Y531" s="1060"/>
      <c r="Z531" s="1060" t="str">
        <f t="shared" si="178"/>
        <v>Cap.2 Pct.7: Activitatile de cercetare-dezvoltare (Col.B = Div.72) si activitatile de jocuri de noroc (Col.B = 9200) sunt scutite de TVA (Col.2 = 0 si Col.13 = 0)</v>
      </c>
      <c r="AA531" s="2205">
        <f t="shared" si="171"/>
        <v>1</v>
      </c>
      <c r="AB531" s="3036">
        <f t="shared" si="177"/>
        <v>60</v>
      </c>
      <c r="AT531" s="268" t="str">
        <f>IF(AY531=0,"",VLOOKUP(AY531,Anexa!D:E,2,FALSE))</f>
        <v/>
      </c>
      <c r="AU531" s="1416" t="s">
        <v>5264</v>
      </c>
      <c r="AV531" s="134">
        <v>4</v>
      </c>
      <c r="AW531" s="135">
        <v>2</v>
      </c>
      <c r="AX531" s="136">
        <v>5</v>
      </c>
      <c r="AY531" s="269">
        <f>IF(Chestionar!K531="",0,Chestionar!K531)</f>
        <v>0</v>
      </c>
      <c r="AZ531" s="204">
        <f>IF(Chestionar!L531="",0,Chestionar!L531)</f>
        <v>0</v>
      </c>
      <c r="BA531" s="246">
        <f>IF(Chestionar!M531="",0,Chestionar!M531)</f>
        <v>0</v>
      </c>
      <c r="BB531" s="205">
        <f>IF(Chestionar!N531="",0,Chestionar!N531)</f>
        <v>0</v>
      </c>
      <c r="BC531" s="205">
        <f>IF(Chestionar!O531="",0,Chestionar!O531)</f>
        <v>0</v>
      </c>
      <c r="BD531" s="205">
        <f>IF(Chestionar!P531="",0,Chestionar!P531)</f>
        <v>0</v>
      </c>
      <c r="BE531" s="205">
        <f>IF(Chestionar!Q531="",0,Chestionar!Q531)</f>
        <v>0</v>
      </c>
      <c r="BF531" s="205">
        <f>IF(Chestionar!R531="",0,Chestionar!R531)</f>
        <v>0</v>
      </c>
      <c r="BG531" s="261">
        <f>IF(Chestionar!S531="",0,Chestionar!S531)</f>
        <v>0</v>
      </c>
      <c r="BH531" s="158">
        <f>IF(Chestionar!T531="",0,Chestionar!T531)</f>
        <v>0</v>
      </c>
      <c r="BR531" s="120" t="s">
        <v>215</v>
      </c>
    </row>
    <row r="532" spans="1:70" x14ac:dyDescent="0.25">
      <c r="A532" s="1715">
        <f t="shared" si="179"/>
        <v>0</v>
      </c>
      <c r="B532" s="1715">
        <f t="shared" si="170"/>
        <v>10060019</v>
      </c>
      <c r="C532" s="1049">
        <v>60</v>
      </c>
      <c r="D532" s="1797" t="s">
        <v>447</v>
      </c>
      <c r="E532" s="1049">
        <v>19</v>
      </c>
      <c r="F532" s="1057" t="s">
        <v>4309</v>
      </c>
      <c r="G532" s="1049"/>
      <c r="H532" s="1058" t="s">
        <v>345</v>
      </c>
      <c r="I532" s="1059" t="s">
        <v>4556</v>
      </c>
      <c r="J532" s="1067"/>
      <c r="K532" s="1059" t="s">
        <v>4596</v>
      </c>
      <c r="L532" s="979">
        <f t="shared" si="172"/>
        <v>0</v>
      </c>
      <c r="M532" s="979">
        <f t="shared" si="173"/>
        <v>0</v>
      </c>
      <c r="N532" s="1724">
        <f t="shared" si="174"/>
        <v>0</v>
      </c>
      <c r="O532" s="1069">
        <f t="shared" si="175"/>
        <v>0</v>
      </c>
      <c r="P532" s="979">
        <f t="shared" si="176"/>
        <v>0</v>
      </c>
      <c r="Q532" s="979"/>
      <c r="R532" s="979"/>
      <c r="S532" s="979"/>
      <c r="T532" s="979"/>
      <c r="U532" s="979"/>
      <c r="V532" s="979"/>
      <c r="W532" s="979"/>
      <c r="X532" s="979"/>
      <c r="Y532" s="1060"/>
      <c r="Z532" s="1060" t="str">
        <f t="shared" si="178"/>
        <v>Cap.2 Pct.7: Activitatile de cercetare-dezvoltare (Col.B = Div.72) si activitatile de jocuri de noroc (Col.B = 9200) sunt scutite de TVA (Col.2 = 0 si Col.13 = 0)</v>
      </c>
      <c r="AA532" s="2205">
        <f t="shared" si="171"/>
        <v>1</v>
      </c>
      <c r="AB532" s="3036">
        <f t="shared" si="177"/>
        <v>60</v>
      </c>
      <c r="AT532" s="268" t="str">
        <f>IF(AY532=0,"",VLOOKUP(AY532,Anexa!D:E,2,FALSE))</f>
        <v/>
      </c>
      <c r="AU532" s="1416" t="s">
        <v>5264</v>
      </c>
      <c r="AV532" s="134">
        <v>4</v>
      </c>
      <c r="AW532" s="135">
        <v>2</v>
      </c>
      <c r="AX532" s="136">
        <v>6</v>
      </c>
      <c r="AY532" s="269">
        <f>IF(Chestionar!K532="",0,Chestionar!K532)</f>
        <v>0</v>
      </c>
      <c r="AZ532" s="204">
        <f>IF(Chestionar!L532="",0,Chestionar!L532)</f>
        <v>0</v>
      </c>
      <c r="BA532" s="246">
        <f>IF(Chestionar!M532="",0,Chestionar!M532)</f>
        <v>0</v>
      </c>
      <c r="BB532" s="205">
        <f>IF(Chestionar!N532="",0,Chestionar!N532)</f>
        <v>0</v>
      </c>
      <c r="BC532" s="205">
        <f>IF(Chestionar!O532="",0,Chestionar!O532)</f>
        <v>0</v>
      </c>
      <c r="BD532" s="205">
        <f>IF(Chestionar!P532="",0,Chestionar!P532)</f>
        <v>0</v>
      </c>
      <c r="BE532" s="205">
        <f>IF(Chestionar!Q532="",0,Chestionar!Q532)</f>
        <v>0</v>
      </c>
      <c r="BF532" s="205">
        <f>IF(Chestionar!R532="",0,Chestionar!R532)</f>
        <v>0</v>
      </c>
      <c r="BG532" s="261">
        <f>IF(Chestionar!S532="",0,Chestionar!S532)</f>
        <v>0</v>
      </c>
      <c r="BH532" s="158">
        <f>IF(Chestionar!T532="",0,Chestionar!T532)</f>
        <v>0</v>
      </c>
      <c r="BR532" s="120" t="s">
        <v>215</v>
      </c>
    </row>
    <row r="533" spans="1:70" x14ac:dyDescent="0.25">
      <c r="A533" s="1715">
        <f t="shared" si="179"/>
        <v>0</v>
      </c>
      <c r="B533" s="1715">
        <f t="shared" si="170"/>
        <v>10060020</v>
      </c>
      <c r="C533" s="1049">
        <v>60</v>
      </c>
      <c r="D533" s="1797" t="s">
        <v>447</v>
      </c>
      <c r="E533" s="1049">
        <v>20</v>
      </c>
      <c r="F533" s="1057" t="s">
        <v>4309</v>
      </c>
      <c r="G533" s="1049"/>
      <c r="H533" s="1058" t="s">
        <v>345</v>
      </c>
      <c r="I533" s="1059" t="s">
        <v>4558</v>
      </c>
      <c r="J533" s="1067"/>
      <c r="K533" s="1059" t="s">
        <v>4597</v>
      </c>
      <c r="L533" s="979">
        <f t="shared" si="172"/>
        <v>0</v>
      </c>
      <c r="M533" s="979">
        <f t="shared" si="173"/>
        <v>0</v>
      </c>
      <c r="N533" s="1724">
        <f t="shared" si="174"/>
        <v>0</v>
      </c>
      <c r="O533" s="1069">
        <f t="shared" si="175"/>
        <v>0</v>
      </c>
      <c r="P533" s="979">
        <f t="shared" si="176"/>
        <v>0</v>
      </c>
      <c r="Q533" s="979"/>
      <c r="R533" s="979"/>
      <c r="S533" s="979"/>
      <c r="T533" s="979"/>
      <c r="U533" s="979"/>
      <c r="V533" s="979"/>
      <c r="W533" s="979"/>
      <c r="X533" s="979"/>
      <c r="Y533" s="1060"/>
      <c r="Z533" s="1060" t="str">
        <f t="shared" si="178"/>
        <v>Cap.2 Pct.7: Activitatile de cercetare-dezvoltare (Col.B = Div.72) si activitatile de jocuri de noroc (Col.B = 9200) sunt scutite de TVA (Col.2 = 0 si Col.13 = 0)</v>
      </c>
      <c r="AA533" s="2205">
        <f t="shared" si="171"/>
        <v>1</v>
      </c>
      <c r="AB533" s="3036">
        <f t="shared" si="177"/>
        <v>60</v>
      </c>
      <c r="AT533" s="268" t="str">
        <f>IF(AY533=0,"",VLOOKUP(AY533,Anexa!D:E,2,FALSE))</f>
        <v/>
      </c>
      <c r="AU533" s="1416" t="s">
        <v>5264</v>
      </c>
      <c r="AV533" s="134">
        <v>4</v>
      </c>
      <c r="AW533" s="135">
        <v>2</v>
      </c>
      <c r="AX533" s="136">
        <v>7</v>
      </c>
      <c r="AY533" s="269">
        <f>IF(Chestionar!K533="",0,Chestionar!K533)</f>
        <v>0</v>
      </c>
      <c r="AZ533" s="204">
        <f>IF(Chestionar!L533="",0,Chestionar!L533)</f>
        <v>0</v>
      </c>
      <c r="BA533" s="246">
        <f>IF(Chestionar!M533="",0,Chestionar!M533)</f>
        <v>0</v>
      </c>
      <c r="BB533" s="205">
        <f>IF(Chestionar!N533="",0,Chestionar!N533)</f>
        <v>0</v>
      </c>
      <c r="BC533" s="205">
        <f>IF(Chestionar!O533="",0,Chestionar!O533)</f>
        <v>0</v>
      </c>
      <c r="BD533" s="205">
        <f>IF(Chestionar!P533="",0,Chestionar!P533)</f>
        <v>0</v>
      </c>
      <c r="BE533" s="205">
        <f>IF(Chestionar!Q533="",0,Chestionar!Q533)</f>
        <v>0</v>
      </c>
      <c r="BF533" s="205">
        <f>IF(Chestionar!R533="",0,Chestionar!R533)</f>
        <v>0</v>
      </c>
      <c r="BG533" s="261">
        <f>IF(Chestionar!S533="",0,Chestionar!S533)</f>
        <v>0</v>
      </c>
      <c r="BH533" s="158">
        <f>IF(Chestionar!T533="",0,Chestionar!T533)</f>
        <v>0</v>
      </c>
      <c r="BR533" s="120" t="s">
        <v>215</v>
      </c>
    </row>
    <row r="534" spans="1:70" x14ac:dyDescent="0.25">
      <c r="A534" s="1715">
        <f t="shared" si="179"/>
        <v>0</v>
      </c>
      <c r="B534" s="1715">
        <f t="shared" si="170"/>
        <v>10060021</v>
      </c>
      <c r="C534" s="1049">
        <v>60</v>
      </c>
      <c r="D534" s="1797" t="s">
        <v>447</v>
      </c>
      <c r="E534" s="1049">
        <v>21</v>
      </c>
      <c r="F534" s="1057" t="s">
        <v>4309</v>
      </c>
      <c r="G534" s="1049"/>
      <c r="H534" s="1058" t="s">
        <v>345</v>
      </c>
      <c r="I534" s="1059" t="s">
        <v>4560</v>
      </c>
      <c r="J534" s="1067"/>
      <c r="K534" s="1059" t="s">
        <v>4598</v>
      </c>
      <c r="L534" s="979">
        <f t="shared" si="172"/>
        <v>0</v>
      </c>
      <c r="M534" s="979">
        <f t="shared" si="173"/>
        <v>0</v>
      </c>
      <c r="N534" s="1724">
        <f t="shared" si="174"/>
        <v>0</v>
      </c>
      <c r="O534" s="1069">
        <f t="shared" si="175"/>
        <v>0</v>
      </c>
      <c r="P534" s="979">
        <f t="shared" si="176"/>
        <v>0</v>
      </c>
      <c r="Q534" s="979"/>
      <c r="R534" s="979"/>
      <c r="S534" s="979"/>
      <c r="T534" s="979"/>
      <c r="U534" s="979"/>
      <c r="V534" s="979"/>
      <c r="W534" s="979"/>
      <c r="X534" s="979"/>
      <c r="Y534" s="1060"/>
      <c r="Z534" s="1060" t="str">
        <f t="shared" si="178"/>
        <v>Cap.2 Pct.7: Activitatile de cercetare-dezvoltare (Col.B = Div.72) si activitatile de jocuri de noroc (Col.B = 9200) sunt scutite de TVA (Col.2 = 0 si Col.13 = 0)</v>
      </c>
      <c r="AA534" s="2205">
        <f t="shared" si="171"/>
        <v>1</v>
      </c>
      <c r="AB534" s="3036">
        <f t="shared" si="177"/>
        <v>60</v>
      </c>
      <c r="AT534" s="268" t="str">
        <f>IF(AY534=0,"",VLOOKUP(AY534,Anexa!D:E,2,FALSE))</f>
        <v/>
      </c>
      <c r="AU534" s="1416" t="s">
        <v>5264</v>
      </c>
      <c r="AV534" s="134">
        <v>4</v>
      </c>
      <c r="AW534" s="135">
        <v>2</v>
      </c>
      <c r="AX534" s="136">
        <v>8</v>
      </c>
      <c r="AY534" s="269">
        <f>IF(Chestionar!K534="",0,Chestionar!K534)</f>
        <v>0</v>
      </c>
      <c r="AZ534" s="204">
        <f>IF(Chestionar!L534="",0,Chestionar!L534)</f>
        <v>0</v>
      </c>
      <c r="BA534" s="246">
        <f>IF(Chestionar!M534="",0,Chestionar!M534)</f>
        <v>0</v>
      </c>
      <c r="BB534" s="205">
        <f>IF(Chestionar!N534="",0,Chestionar!N534)</f>
        <v>0</v>
      </c>
      <c r="BC534" s="205">
        <f>IF(Chestionar!O534="",0,Chestionar!O534)</f>
        <v>0</v>
      </c>
      <c r="BD534" s="205">
        <f>IF(Chestionar!P534="",0,Chestionar!P534)</f>
        <v>0</v>
      </c>
      <c r="BE534" s="205">
        <f>IF(Chestionar!Q534="",0,Chestionar!Q534)</f>
        <v>0</v>
      </c>
      <c r="BF534" s="205">
        <f>IF(Chestionar!R534="",0,Chestionar!R534)</f>
        <v>0</v>
      </c>
      <c r="BG534" s="261">
        <f>IF(Chestionar!S534="",0,Chestionar!S534)</f>
        <v>0</v>
      </c>
      <c r="BH534" s="158">
        <f>IF(Chestionar!T534="",0,Chestionar!T534)</f>
        <v>0</v>
      </c>
      <c r="BR534" s="120" t="s">
        <v>215</v>
      </c>
    </row>
    <row r="535" spans="1:70" x14ac:dyDescent="0.25">
      <c r="A535" s="1715">
        <f t="shared" si="179"/>
        <v>0</v>
      </c>
      <c r="B535" s="1715">
        <f t="shared" si="170"/>
        <v>10060022</v>
      </c>
      <c r="C535" s="1049">
        <v>60</v>
      </c>
      <c r="D535" s="1797" t="s">
        <v>447</v>
      </c>
      <c r="E535" s="1049">
        <v>22</v>
      </c>
      <c r="F535" s="1057" t="s">
        <v>4309</v>
      </c>
      <c r="G535" s="1049"/>
      <c r="H535" s="1058" t="s">
        <v>345</v>
      </c>
      <c r="I535" s="1059" t="s">
        <v>4562</v>
      </c>
      <c r="J535" s="1067"/>
      <c r="K535" s="1059" t="s">
        <v>4599</v>
      </c>
      <c r="L535" s="979">
        <f t="shared" si="172"/>
        <v>0</v>
      </c>
      <c r="M535" s="979">
        <f t="shared" si="173"/>
        <v>0</v>
      </c>
      <c r="N535" s="1724">
        <f t="shared" si="174"/>
        <v>0</v>
      </c>
      <c r="O535" s="1069">
        <f t="shared" si="175"/>
        <v>0</v>
      </c>
      <c r="P535" s="979">
        <f t="shared" si="176"/>
        <v>0</v>
      </c>
      <c r="Q535" s="979"/>
      <c r="R535" s="979"/>
      <c r="S535" s="979"/>
      <c r="T535" s="979"/>
      <c r="U535" s="979"/>
      <c r="V535" s="979"/>
      <c r="W535" s="979"/>
      <c r="X535" s="979"/>
      <c r="Y535" s="1060"/>
      <c r="Z535" s="1060" t="str">
        <f t="shared" si="178"/>
        <v>Cap.2 Pct.7: Activitatile de cercetare-dezvoltare (Col.B = Div.72) si activitatile de jocuri de noroc (Col.B = 9200) sunt scutite de TVA (Col.2 = 0 si Col.13 = 0)</v>
      </c>
      <c r="AA535" s="2205">
        <f t="shared" si="171"/>
        <v>1</v>
      </c>
      <c r="AB535" s="3036">
        <f t="shared" si="177"/>
        <v>60</v>
      </c>
      <c r="AT535" s="268" t="str">
        <f>IF(AY535=0,"",VLOOKUP(AY535,Anexa!D:E,2,FALSE))</f>
        <v/>
      </c>
      <c r="AU535" s="1416" t="s">
        <v>5264</v>
      </c>
      <c r="AV535" s="134">
        <v>4</v>
      </c>
      <c r="AW535" s="135">
        <v>2</v>
      </c>
      <c r="AX535" s="136">
        <v>9</v>
      </c>
      <c r="AY535" s="269">
        <f>IF(Chestionar!K535="",0,Chestionar!K535)</f>
        <v>0</v>
      </c>
      <c r="AZ535" s="204">
        <f>IF(Chestionar!L535="",0,Chestionar!L535)</f>
        <v>0</v>
      </c>
      <c r="BA535" s="246">
        <f>IF(Chestionar!M535="",0,Chestionar!M535)</f>
        <v>0</v>
      </c>
      <c r="BB535" s="205">
        <f>IF(Chestionar!N535="",0,Chestionar!N535)</f>
        <v>0</v>
      </c>
      <c r="BC535" s="205">
        <f>IF(Chestionar!O535="",0,Chestionar!O535)</f>
        <v>0</v>
      </c>
      <c r="BD535" s="205">
        <f>IF(Chestionar!P535="",0,Chestionar!P535)</f>
        <v>0</v>
      </c>
      <c r="BE535" s="205">
        <f>IF(Chestionar!Q535="",0,Chestionar!Q535)</f>
        <v>0</v>
      </c>
      <c r="BF535" s="205">
        <f>IF(Chestionar!R535="",0,Chestionar!R535)</f>
        <v>0</v>
      </c>
      <c r="BG535" s="261">
        <f>IF(Chestionar!S535="",0,Chestionar!S535)</f>
        <v>0</v>
      </c>
      <c r="BH535" s="158">
        <f>IF(Chestionar!T535="",0,Chestionar!T535)</f>
        <v>0</v>
      </c>
      <c r="BR535" s="120" t="s">
        <v>215</v>
      </c>
    </row>
    <row r="536" spans="1:70" x14ac:dyDescent="0.25">
      <c r="A536" s="1715">
        <f t="shared" si="179"/>
        <v>0</v>
      </c>
      <c r="B536" s="1715">
        <f t="shared" si="170"/>
        <v>10060023</v>
      </c>
      <c r="C536" s="1049">
        <v>60</v>
      </c>
      <c r="D536" s="1797" t="s">
        <v>447</v>
      </c>
      <c r="E536" s="1049">
        <v>23</v>
      </c>
      <c r="F536" s="1057" t="s">
        <v>4309</v>
      </c>
      <c r="G536" s="1049"/>
      <c r="H536" s="1058" t="s">
        <v>345</v>
      </c>
      <c r="I536" s="1059" t="s">
        <v>4564</v>
      </c>
      <c r="J536" s="1067"/>
      <c r="K536" s="1059" t="s">
        <v>4600</v>
      </c>
      <c r="L536" s="979">
        <f t="shared" si="172"/>
        <v>0</v>
      </c>
      <c r="M536" s="979">
        <f t="shared" si="173"/>
        <v>0</v>
      </c>
      <c r="N536" s="1724">
        <f t="shared" si="174"/>
        <v>0</v>
      </c>
      <c r="O536" s="1069">
        <f t="shared" si="175"/>
        <v>0</v>
      </c>
      <c r="P536" s="979">
        <f t="shared" si="176"/>
        <v>0</v>
      </c>
      <c r="Q536" s="979"/>
      <c r="R536" s="979"/>
      <c r="S536" s="979"/>
      <c r="T536" s="979"/>
      <c r="U536" s="979"/>
      <c r="V536" s="979"/>
      <c r="W536" s="979"/>
      <c r="X536" s="979"/>
      <c r="Y536" s="1060"/>
      <c r="Z536" s="1060" t="str">
        <f t="shared" si="178"/>
        <v>Cap.2 Pct.7: Activitatile de cercetare-dezvoltare (Col.B = Div.72) si activitatile de jocuri de noroc (Col.B = 9200) sunt scutite de TVA (Col.2 = 0 si Col.13 = 0)</v>
      </c>
      <c r="AA536" s="2205">
        <f t="shared" si="171"/>
        <v>1</v>
      </c>
      <c r="AB536" s="3036">
        <f t="shared" si="177"/>
        <v>60</v>
      </c>
      <c r="AT536" s="268" t="str">
        <f>IF(AY536=0,"",VLOOKUP(AY536,Anexa!D:E,2,FALSE))</f>
        <v/>
      </c>
      <c r="AU536" s="1416" t="s">
        <v>5264</v>
      </c>
      <c r="AV536" s="134">
        <v>4</v>
      </c>
      <c r="AW536" s="135">
        <v>2</v>
      </c>
      <c r="AX536" s="136">
        <v>10</v>
      </c>
      <c r="AY536" s="269">
        <f>IF(Chestionar!K536="",0,Chestionar!K536)</f>
        <v>0</v>
      </c>
      <c r="AZ536" s="204">
        <f>IF(Chestionar!L536="",0,Chestionar!L536)</f>
        <v>0</v>
      </c>
      <c r="BA536" s="246">
        <f>IF(Chestionar!M536="",0,Chestionar!M536)</f>
        <v>0</v>
      </c>
      <c r="BB536" s="205">
        <f>IF(Chestionar!N536="",0,Chestionar!N536)</f>
        <v>0</v>
      </c>
      <c r="BC536" s="205">
        <f>IF(Chestionar!O536="",0,Chestionar!O536)</f>
        <v>0</v>
      </c>
      <c r="BD536" s="205">
        <f>IF(Chestionar!P536="",0,Chestionar!P536)</f>
        <v>0</v>
      </c>
      <c r="BE536" s="205">
        <f>IF(Chestionar!Q536="",0,Chestionar!Q536)</f>
        <v>0</v>
      </c>
      <c r="BF536" s="205">
        <f>IF(Chestionar!R536="",0,Chestionar!R536)</f>
        <v>0</v>
      </c>
      <c r="BG536" s="261">
        <f>IF(Chestionar!S536="",0,Chestionar!S536)</f>
        <v>0</v>
      </c>
      <c r="BH536" s="158">
        <f>IF(Chestionar!T536="",0,Chestionar!T536)</f>
        <v>0</v>
      </c>
      <c r="BR536" s="120" t="s">
        <v>215</v>
      </c>
    </row>
    <row r="537" spans="1:70" x14ac:dyDescent="0.25">
      <c r="A537" s="1715">
        <f t="shared" si="179"/>
        <v>0</v>
      </c>
      <c r="B537" s="1715">
        <f t="shared" si="170"/>
        <v>10060024</v>
      </c>
      <c r="C537" s="1049">
        <v>60</v>
      </c>
      <c r="D537" s="1797" t="s">
        <v>447</v>
      </c>
      <c r="E537" s="1049">
        <v>24</v>
      </c>
      <c r="F537" s="1057" t="s">
        <v>4309</v>
      </c>
      <c r="G537" s="1049"/>
      <c r="H537" s="1058" t="s">
        <v>345</v>
      </c>
      <c r="I537" s="1059" t="s">
        <v>4566</v>
      </c>
      <c r="J537" s="1067"/>
      <c r="K537" s="1059" t="s">
        <v>4601</v>
      </c>
      <c r="L537" s="979">
        <f t="shared" si="172"/>
        <v>0</v>
      </c>
      <c r="M537" s="979">
        <f t="shared" si="173"/>
        <v>0</v>
      </c>
      <c r="N537" s="1724">
        <f t="shared" si="174"/>
        <v>0</v>
      </c>
      <c r="O537" s="1069">
        <f t="shared" si="175"/>
        <v>0</v>
      </c>
      <c r="P537" s="979">
        <f t="shared" si="176"/>
        <v>0</v>
      </c>
      <c r="Q537" s="979"/>
      <c r="R537" s="979"/>
      <c r="S537" s="979"/>
      <c r="T537" s="979"/>
      <c r="U537" s="979"/>
      <c r="V537" s="979"/>
      <c r="W537" s="979"/>
      <c r="X537" s="979"/>
      <c r="Y537" s="1060"/>
      <c r="Z537" s="1060" t="str">
        <f t="shared" si="178"/>
        <v>Cap.2 Pct.7: Activitatile de cercetare-dezvoltare (Col.B = Div.72) si activitatile de jocuri de noroc (Col.B = 9200) sunt scutite de TVA (Col.2 = 0 si Col.13 = 0)</v>
      </c>
      <c r="AA537" s="2205">
        <f t="shared" si="171"/>
        <v>1</v>
      </c>
      <c r="AB537" s="3036">
        <f t="shared" si="177"/>
        <v>60</v>
      </c>
      <c r="AT537" s="268" t="str">
        <f>IF(AY537=0,"",VLOOKUP(AY537,Anexa!D:E,2,FALSE))</f>
        <v/>
      </c>
      <c r="AU537" s="1416" t="s">
        <v>5264</v>
      </c>
      <c r="AV537" s="134">
        <v>4</v>
      </c>
      <c r="AW537" s="135">
        <v>2</v>
      </c>
      <c r="AX537" s="136">
        <v>11</v>
      </c>
      <c r="AY537" s="269">
        <f>IF(Chestionar!K537="",0,Chestionar!K537)</f>
        <v>0</v>
      </c>
      <c r="AZ537" s="204">
        <f>IF(Chestionar!L537="",0,Chestionar!L537)</f>
        <v>0</v>
      </c>
      <c r="BA537" s="246">
        <f>IF(Chestionar!M537="",0,Chestionar!M537)</f>
        <v>0</v>
      </c>
      <c r="BB537" s="205">
        <f>IF(Chestionar!N537="",0,Chestionar!N537)</f>
        <v>0</v>
      </c>
      <c r="BC537" s="205">
        <f>IF(Chestionar!O537="",0,Chestionar!O537)</f>
        <v>0</v>
      </c>
      <c r="BD537" s="205">
        <f>IF(Chestionar!P537="",0,Chestionar!P537)</f>
        <v>0</v>
      </c>
      <c r="BE537" s="205">
        <f>IF(Chestionar!Q537="",0,Chestionar!Q537)</f>
        <v>0</v>
      </c>
      <c r="BF537" s="205">
        <f>IF(Chestionar!R537="",0,Chestionar!R537)</f>
        <v>0</v>
      </c>
      <c r="BG537" s="261">
        <f>IF(Chestionar!S537="",0,Chestionar!S537)</f>
        <v>0</v>
      </c>
      <c r="BH537" s="158">
        <f>IF(Chestionar!T537="",0,Chestionar!T537)</f>
        <v>0</v>
      </c>
      <c r="BR537" s="120" t="s">
        <v>215</v>
      </c>
    </row>
    <row r="538" spans="1:70" x14ac:dyDescent="0.25">
      <c r="A538" s="1715">
        <f t="shared" si="179"/>
        <v>0</v>
      </c>
      <c r="B538" s="1715">
        <f t="shared" si="170"/>
        <v>10060025</v>
      </c>
      <c r="C538" s="1049">
        <v>60</v>
      </c>
      <c r="D538" s="1797" t="s">
        <v>447</v>
      </c>
      <c r="E538" s="1049">
        <v>25</v>
      </c>
      <c r="F538" s="1057" t="s">
        <v>4309</v>
      </c>
      <c r="G538" s="1049"/>
      <c r="H538" s="1058" t="s">
        <v>345</v>
      </c>
      <c r="I538" s="1059" t="s">
        <v>4568</v>
      </c>
      <c r="J538" s="1067"/>
      <c r="K538" s="1059" t="s">
        <v>4602</v>
      </c>
      <c r="L538" s="979">
        <f t="shared" si="172"/>
        <v>0</v>
      </c>
      <c r="M538" s="979">
        <f t="shared" si="173"/>
        <v>0</v>
      </c>
      <c r="N538" s="1724">
        <f t="shared" si="174"/>
        <v>0</v>
      </c>
      <c r="O538" s="1069">
        <f t="shared" si="175"/>
        <v>0</v>
      </c>
      <c r="P538" s="979">
        <f t="shared" si="176"/>
        <v>0</v>
      </c>
      <c r="Q538" s="979"/>
      <c r="R538" s="979"/>
      <c r="S538" s="979"/>
      <c r="T538" s="979"/>
      <c r="U538" s="979"/>
      <c r="V538" s="979"/>
      <c r="W538" s="979"/>
      <c r="X538" s="979"/>
      <c r="Y538" s="1060"/>
      <c r="Z538" s="1060" t="str">
        <f t="shared" si="178"/>
        <v>Cap.2 Pct.7: Activitatile de cercetare-dezvoltare (Col.B = Div.72) si activitatile de jocuri de noroc (Col.B = 9200) sunt scutite de TVA (Col.2 = 0 si Col.13 = 0)</v>
      </c>
      <c r="AA538" s="2205">
        <f t="shared" si="171"/>
        <v>1</v>
      </c>
      <c r="AB538" s="3036">
        <f t="shared" si="177"/>
        <v>60</v>
      </c>
      <c r="AT538" s="268" t="str">
        <f>IF(AY538=0,"",VLOOKUP(AY538,Anexa!D:E,2,FALSE))</f>
        <v/>
      </c>
      <c r="AU538" s="1416" t="s">
        <v>5264</v>
      </c>
      <c r="AV538" s="134">
        <v>4</v>
      </c>
      <c r="AW538" s="135">
        <v>2</v>
      </c>
      <c r="AX538" s="136">
        <v>12</v>
      </c>
      <c r="AY538" s="269">
        <f>IF(Chestionar!K538="",0,Chestionar!K538)</f>
        <v>0</v>
      </c>
      <c r="AZ538" s="204">
        <f>IF(Chestionar!L538="",0,Chestionar!L538)</f>
        <v>0</v>
      </c>
      <c r="BA538" s="246">
        <f>IF(Chestionar!M538="",0,Chestionar!M538)</f>
        <v>0</v>
      </c>
      <c r="BB538" s="205">
        <f>IF(Chestionar!N538="",0,Chestionar!N538)</f>
        <v>0</v>
      </c>
      <c r="BC538" s="205">
        <f>IF(Chestionar!O538="",0,Chestionar!O538)</f>
        <v>0</v>
      </c>
      <c r="BD538" s="205">
        <f>IF(Chestionar!P538="",0,Chestionar!P538)</f>
        <v>0</v>
      </c>
      <c r="BE538" s="205">
        <f>IF(Chestionar!Q538="",0,Chestionar!Q538)</f>
        <v>0</v>
      </c>
      <c r="BF538" s="205">
        <f>IF(Chestionar!R538="",0,Chestionar!R538)</f>
        <v>0</v>
      </c>
      <c r="BG538" s="261">
        <f>IF(Chestionar!S538="",0,Chestionar!S538)</f>
        <v>0</v>
      </c>
      <c r="BH538" s="158">
        <f>IF(Chestionar!T538="",0,Chestionar!T538)</f>
        <v>0</v>
      </c>
      <c r="BI538" s="113"/>
      <c r="BJ538" s="113"/>
      <c r="BK538" s="113"/>
      <c r="BL538" s="113"/>
      <c r="BM538" s="113"/>
      <c r="BN538" s="113"/>
      <c r="BO538" s="113"/>
      <c r="BP538" s="113"/>
      <c r="BQ538" s="113"/>
      <c r="BR538" s="113" t="s">
        <v>215</v>
      </c>
    </row>
    <row r="539" spans="1:70" x14ac:dyDescent="0.25">
      <c r="A539" s="1715">
        <f t="shared" si="179"/>
        <v>0</v>
      </c>
      <c r="B539" s="1715">
        <f t="shared" si="170"/>
        <v>10060026</v>
      </c>
      <c r="C539" s="1049">
        <v>60</v>
      </c>
      <c r="D539" s="1797" t="s">
        <v>447</v>
      </c>
      <c r="E539" s="1049">
        <v>26</v>
      </c>
      <c r="F539" s="1057" t="s">
        <v>4309</v>
      </c>
      <c r="G539" s="1049"/>
      <c r="H539" s="1058" t="s">
        <v>345</v>
      </c>
      <c r="I539" s="1059" t="s">
        <v>4570</v>
      </c>
      <c r="J539" s="1067"/>
      <c r="K539" s="1059" t="s">
        <v>4603</v>
      </c>
      <c r="L539" s="979">
        <f t="shared" si="172"/>
        <v>0</v>
      </c>
      <c r="M539" s="979">
        <f t="shared" si="173"/>
        <v>0</v>
      </c>
      <c r="N539" s="1724">
        <f t="shared" si="174"/>
        <v>0</v>
      </c>
      <c r="O539" s="1069">
        <f t="shared" si="175"/>
        <v>0</v>
      </c>
      <c r="P539" s="979">
        <f t="shared" si="176"/>
        <v>0</v>
      </c>
      <c r="Q539" s="979"/>
      <c r="R539" s="979"/>
      <c r="S539" s="979"/>
      <c r="T539" s="979"/>
      <c r="U539" s="979"/>
      <c r="V539" s="979"/>
      <c r="W539" s="979"/>
      <c r="X539" s="979"/>
      <c r="Y539" s="1060"/>
      <c r="Z539" s="1060" t="str">
        <f t="shared" si="178"/>
        <v>Cap.2 Pct.7: Activitatile de cercetare-dezvoltare (Col.B = Div.72) si activitatile de jocuri de noroc (Col.B = 9200) sunt scutite de TVA (Col.2 = 0 si Col.13 = 0)</v>
      </c>
      <c r="AA539" s="2205">
        <f t="shared" si="171"/>
        <v>1</v>
      </c>
      <c r="AB539" s="3036">
        <f t="shared" si="177"/>
        <v>60</v>
      </c>
      <c r="AT539" s="268" t="str">
        <f>IF(AY539=0,"",VLOOKUP(AY539,Anexa!D:E,2,FALSE))</f>
        <v/>
      </c>
      <c r="AU539" s="1416" t="s">
        <v>5264</v>
      </c>
      <c r="AV539" s="134">
        <v>4</v>
      </c>
      <c r="AW539" s="135">
        <v>2</v>
      </c>
      <c r="AX539" s="136">
        <v>13</v>
      </c>
      <c r="AY539" s="269">
        <f>IF(Chestionar!K539="",0,Chestionar!K539)</f>
        <v>0</v>
      </c>
      <c r="AZ539" s="204">
        <f>IF(Chestionar!L539="",0,Chestionar!L539)</f>
        <v>0</v>
      </c>
      <c r="BA539" s="246">
        <f>IF(Chestionar!M539="",0,Chestionar!M539)</f>
        <v>0</v>
      </c>
      <c r="BB539" s="205">
        <f>IF(Chestionar!N539="",0,Chestionar!N539)</f>
        <v>0</v>
      </c>
      <c r="BC539" s="205">
        <f>IF(Chestionar!O539="",0,Chestionar!O539)</f>
        <v>0</v>
      </c>
      <c r="BD539" s="205">
        <f>IF(Chestionar!P539="",0,Chestionar!P539)</f>
        <v>0</v>
      </c>
      <c r="BE539" s="205">
        <f>IF(Chestionar!Q539="",0,Chestionar!Q539)</f>
        <v>0</v>
      </c>
      <c r="BF539" s="205">
        <f>IF(Chestionar!R539="",0,Chestionar!R539)</f>
        <v>0</v>
      </c>
      <c r="BG539" s="261">
        <f>IF(Chestionar!S539="",0,Chestionar!S539)</f>
        <v>0</v>
      </c>
      <c r="BH539" s="158">
        <f>IF(Chestionar!T539="",0,Chestionar!T539)</f>
        <v>0</v>
      </c>
      <c r="BI539" s="113"/>
      <c r="BJ539" s="113"/>
      <c r="BK539" s="113"/>
      <c r="BL539" s="113"/>
      <c r="BM539" s="113"/>
      <c r="BN539" s="113"/>
      <c r="BO539" s="113"/>
      <c r="BP539" s="113"/>
      <c r="BQ539" s="113"/>
      <c r="BR539" s="113" t="s">
        <v>215</v>
      </c>
    </row>
    <row r="540" spans="1:70" x14ac:dyDescent="0.25">
      <c r="A540" s="1715">
        <f t="shared" si="179"/>
        <v>0</v>
      </c>
      <c r="B540" s="1715">
        <f t="shared" si="170"/>
        <v>10060027</v>
      </c>
      <c r="C540" s="1049">
        <v>60</v>
      </c>
      <c r="D540" s="1797" t="s">
        <v>447</v>
      </c>
      <c r="E540" s="1049">
        <v>27</v>
      </c>
      <c r="F540" s="1057" t="s">
        <v>4309</v>
      </c>
      <c r="G540" s="1049"/>
      <c r="H540" s="1058" t="s">
        <v>345</v>
      </c>
      <c r="I540" s="1059" t="s">
        <v>4572</v>
      </c>
      <c r="J540" s="1067"/>
      <c r="K540" s="1059" t="s">
        <v>4604</v>
      </c>
      <c r="L540" s="979">
        <f t="shared" si="172"/>
        <v>0</v>
      </c>
      <c r="M540" s="979">
        <f t="shared" si="173"/>
        <v>0</v>
      </c>
      <c r="N540" s="1724">
        <f t="shared" si="174"/>
        <v>0</v>
      </c>
      <c r="O540" s="1069">
        <f t="shared" si="175"/>
        <v>0</v>
      </c>
      <c r="P540" s="979">
        <f t="shared" si="176"/>
        <v>0</v>
      </c>
      <c r="Q540" s="979"/>
      <c r="R540" s="979"/>
      <c r="S540" s="979"/>
      <c r="T540" s="979"/>
      <c r="U540" s="979"/>
      <c r="V540" s="979"/>
      <c r="W540" s="979"/>
      <c r="X540" s="979"/>
      <c r="Y540" s="1060"/>
      <c r="Z540" s="1060" t="str">
        <f t="shared" si="178"/>
        <v>Cap.2 Pct.7: Activitatile de cercetare-dezvoltare (Col.B = Div.72) si activitatile de jocuri de noroc (Col.B = 9200) sunt scutite de TVA (Col.2 = 0 si Col.13 = 0)</v>
      </c>
      <c r="AA540" s="2205">
        <f t="shared" si="171"/>
        <v>1</v>
      </c>
      <c r="AB540" s="3036">
        <f t="shared" si="177"/>
        <v>60</v>
      </c>
      <c r="AT540" s="268" t="str">
        <f>IF(AY540=0,"",VLOOKUP(AY540,Anexa!D:E,2,FALSE))</f>
        <v/>
      </c>
      <c r="AU540" s="1416" t="s">
        <v>5264</v>
      </c>
      <c r="AV540" s="134">
        <v>4</v>
      </c>
      <c r="AW540" s="135">
        <v>2</v>
      </c>
      <c r="AX540" s="136">
        <v>14</v>
      </c>
      <c r="AY540" s="269">
        <f>IF(Chestionar!K540="",0,Chestionar!K540)</f>
        <v>0</v>
      </c>
      <c r="AZ540" s="204">
        <f>IF(Chestionar!L540="",0,Chestionar!L540)</f>
        <v>0</v>
      </c>
      <c r="BA540" s="246">
        <f>IF(Chestionar!M540="",0,Chestionar!M540)</f>
        <v>0</v>
      </c>
      <c r="BB540" s="205">
        <f>IF(Chestionar!N540="",0,Chestionar!N540)</f>
        <v>0</v>
      </c>
      <c r="BC540" s="205">
        <f>IF(Chestionar!O540="",0,Chestionar!O540)</f>
        <v>0</v>
      </c>
      <c r="BD540" s="205">
        <f>IF(Chestionar!P540="",0,Chestionar!P540)</f>
        <v>0</v>
      </c>
      <c r="BE540" s="205">
        <f>IF(Chestionar!Q540="",0,Chestionar!Q540)</f>
        <v>0</v>
      </c>
      <c r="BF540" s="205">
        <f>IF(Chestionar!R540="",0,Chestionar!R540)</f>
        <v>0</v>
      </c>
      <c r="BG540" s="261">
        <f>IF(Chestionar!S540="",0,Chestionar!S540)</f>
        <v>0</v>
      </c>
      <c r="BH540" s="158">
        <f>IF(Chestionar!T540="",0,Chestionar!T540)</f>
        <v>0</v>
      </c>
      <c r="BI540" s="113"/>
      <c r="BJ540" s="113"/>
      <c r="BK540" s="113"/>
      <c r="BL540" s="113"/>
      <c r="BM540" s="113"/>
      <c r="BN540" s="113"/>
      <c r="BO540" s="113"/>
      <c r="BP540" s="113"/>
      <c r="BQ540" s="113"/>
      <c r="BR540" s="113" t="s">
        <v>215</v>
      </c>
    </row>
    <row r="541" spans="1:70" x14ac:dyDescent="0.25">
      <c r="A541" s="1715">
        <f t="shared" si="179"/>
        <v>0</v>
      </c>
      <c r="B541" s="1715">
        <f t="shared" si="170"/>
        <v>10060028</v>
      </c>
      <c r="C541" s="1049">
        <v>60</v>
      </c>
      <c r="D541" s="1797" t="s">
        <v>447</v>
      </c>
      <c r="E541" s="1049">
        <v>28</v>
      </c>
      <c r="F541" s="1057" t="s">
        <v>4309</v>
      </c>
      <c r="G541" s="1049"/>
      <c r="H541" s="1058" t="s">
        <v>345</v>
      </c>
      <c r="I541" s="1059" t="s">
        <v>4574</v>
      </c>
      <c r="J541" s="1067"/>
      <c r="K541" s="1059" t="s">
        <v>4605</v>
      </c>
      <c r="L541" s="979">
        <f t="shared" si="172"/>
        <v>0</v>
      </c>
      <c r="M541" s="979">
        <f t="shared" si="173"/>
        <v>0</v>
      </c>
      <c r="N541" s="1724">
        <f t="shared" si="174"/>
        <v>0</v>
      </c>
      <c r="O541" s="1069">
        <f t="shared" si="175"/>
        <v>0</v>
      </c>
      <c r="P541" s="979">
        <f t="shared" si="176"/>
        <v>0</v>
      </c>
      <c r="Q541" s="979"/>
      <c r="R541" s="979"/>
      <c r="S541" s="979"/>
      <c r="T541" s="979"/>
      <c r="U541" s="979"/>
      <c r="V541" s="979"/>
      <c r="W541" s="979"/>
      <c r="X541" s="979"/>
      <c r="Y541" s="1060"/>
      <c r="Z541" s="1060" t="str">
        <f t="shared" si="178"/>
        <v>Cap.2 Pct.7: Activitatile de cercetare-dezvoltare (Col.B = Div.72) si activitatile de jocuri de noroc (Col.B = 9200) sunt scutite de TVA (Col.2 = 0 si Col.13 = 0)</v>
      </c>
      <c r="AA541" s="2205">
        <f t="shared" si="171"/>
        <v>1</v>
      </c>
      <c r="AB541" s="3036">
        <f t="shared" si="177"/>
        <v>60</v>
      </c>
      <c r="AT541" s="268" t="str">
        <f>IF(AY541=0,"",VLOOKUP(AY541,Anexa!D:E,2,FALSE))</f>
        <v/>
      </c>
      <c r="AU541" s="1416" t="s">
        <v>5264</v>
      </c>
      <c r="AV541" s="134">
        <v>4</v>
      </c>
      <c r="AW541" s="135">
        <v>2</v>
      </c>
      <c r="AX541" s="136">
        <v>15</v>
      </c>
      <c r="AY541" s="269">
        <f>IF(Chestionar!K541="",0,Chestionar!K541)</f>
        <v>0</v>
      </c>
      <c r="AZ541" s="204">
        <f>IF(Chestionar!L541="",0,Chestionar!L541)</f>
        <v>0</v>
      </c>
      <c r="BA541" s="246">
        <f>IF(Chestionar!M541="",0,Chestionar!M541)</f>
        <v>0</v>
      </c>
      <c r="BB541" s="205">
        <f>IF(Chestionar!N541="",0,Chestionar!N541)</f>
        <v>0</v>
      </c>
      <c r="BC541" s="205">
        <f>IF(Chestionar!O541="",0,Chestionar!O541)</f>
        <v>0</v>
      </c>
      <c r="BD541" s="205">
        <f>IF(Chestionar!P541="",0,Chestionar!P541)</f>
        <v>0</v>
      </c>
      <c r="BE541" s="205">
        <f>IF(Chestionar!Q541="",0,Chestionar!Q541)</f>
        <v>0</v>
      </c>
      <c r="BF541" s="205">
        <f>IF(Chestionar!R541="",0,Chestionar!R541)</f>
        <v>0</v>
      </c>
      <c r="BG541" s="261">
        <f>IF(Chestionar!S541="",0,Chestionar!S541)</f>
        <v>0</v>
      </c>
      <c r="BH541" s="158">
        <f>IF(Chestionar!T541="",0,Chestionar!T541)</f>
        <v>0</v>
      </c>
      <c r="BI541" s="113"/>
      <c r="BJ541" s="113"/>
      <c r="BK541" s="113"/>
      <c r="BL541" s="113"/>
      <c r="BM541" s="113"/>
      <c r="BN541" s="113"/>
      <c r="BO541" s="113"/>
      <c r="BP541" s="113"/>
      <c r="BQ541" s="113"/>
      <c r="BR541" s="113" t="s">
        <v>215</v>
      </c>
    </row>
    <row r="542" spans="1:70" x14ac:dyDescent="0.25">
      <c r="A542" s="1715">
        <f t="shared" si="179"/>
        <v>0</v>
      </c>
      <c r="B542" s="1715">
        <f t="shared" si="170"/>
        <v>10060029</v>
      </c>
      <c r="C542" s="1049">
        <v>60</v>
      </c>
      <c r="D542" s="1797" t="s">
        <v>447</v>
      </c>
      <c r="E542" s="1049">
        <v>29</v>
      </c>
      <c r="F542" s="1057" t="s">
        <v>4309</v>
      </c>
      <c r="G542" s="1049"/>
      <c r="H542" s="1058" t="s">
        <v>345</v>
      </c>
      <c r="I542" s="1059" t="s">
        <v>4576</v>
      </c>
      <c r="J542" s="1067"/>
      <c r="K542" s="1059" t="s">
        <v>4606</v>
      </c>
      <c r="L542" s="979">
        <f t="shared" si="172"/>
        <v>0</v>
      </c>
      <c r="M542" s="979">
        <f t="shared" si="173"/>
        <v>0</v>
      </c>
      <c r="N542" s="1724">
        <f t="shared" si="174"/>
        <v>0</v>
      </c>
      <c r="O542" s="1069">
        <f t="shared" si="175"/>
        <v>0</v>
      </c>
      <c r="P542" s="979">
        <f t="shared" si="176"/>
        <v>0</v>
      </c>
      <c r="Q542" s="979"/>
      <c r="R542" s="979"/>
      <c r="S542" s="979"/>
      <c r="T542" s="979"/>
      <c r="U542" s="979"/>
      <c r="V542" s="979"/>
      <c r="W542" s="979"/>
      <c r="X542" s="979"/>
      <c r="Y542" s="1060"/>
      <c r="Z542" s="1060" t="str">
        <f t="shared" si="178"/>
        <v>Cap.2 Pct.7: Activitatile de cercetare-dezvoltare (Col.B = Div.72) si activitatile de jocuri de noroc (Col.B = 9200) sunt scutite de TVA (Col.2 = 0 si Col.13 = 0)</v>
      </c>
      <c r="AA542" s="2205">
        <f t="shared" si="171"/>
        <v>1</v>
      </c>
      <c r="AB542" s="3036">
        <f t="shared" si="177"/>
        <v>60</v>
      </c>
      <c r="AT542" s="268" t="str">
        <f>IF(AY542=0,"",VLOOKUP(AY542,Anexa!D:E,2,FALSE))</f>
        <v/>
      </c>
      <c r="AU542" s="1416" t="s">
        <v>5264</v>
      </c>
      <c r="AV542" s="134">
        <v>4</v>
      </c>
      <c r="AW542" s="135">
        <v>2</v>
      </c>
      <c r="AX542" s="136">
        <v>16</v>
      </c>
      <c r="AY542" s="269">
        <f>IF(Chestionar!K542="",0,Chestionar!K542)</f>
        <v>0</v>
      </c>
      <c r="AZ542" s="204">
        <f>IF(Chestionar!L542="",0,Chestionar!L542)</f>
        <v>0</v>
      </c>
      <c r="BA542" s="246">
        <f>IF(Chestionar!M542="",0,Chestionar!M542)</f>
        <v>0</v>
      </c>
      <c r="BB542" s="205">
        <f>IF(Chestionar!N542="",0,Chestionar!N542)</f>
        <v>0</v>
      </c>
      <c r="BC542" s="205">
        <f>IF(Chestionar!O542="",0,Chestionar!O542)</f>
        <v>0</v>
      </c>
      <c r="BD542" s="205">
        <f>IF(Chestionar!P542="",0,Chestionar!P542)</f>
        <v>0</v>
      </c>
      <c r="BE542" s="205">
        <f>IF(Chestionar!Q542="",0,Chestionar!Q542)</f>
        <v>0</v>
      </c>
      <c r="BF542" s="205">
        <f>IF(Chestionar!R542="",0,Chestionar!R542)</f>
        <v>0</v>
      </c>
      <c r="BG542" s="261">
        <f>IF(Chestionar!S542="",0,Chestionar!S542)</f>
        <v>0</v>
      </c>
      <c r="BH542" s="158">
        <f>IF(Chestionar!T542="",0,Chestionar!T542)</f>
        <v>0</v>
      </c>
      <c r="BI542" s="113"/>
      <c r="BJ542" s="113"/>
      <c r="BK542" s="113"/>
      <c r="BL542" s="113"/>
      <c r="BM542" s="113"/>
      <c r="BN542" s="113"/>
      <c r="BO542" s="113"/>
      <c r="BP542" s="113"/>
      <c r="BQ542" s="113"/>
      <c r="BR542" s="113" t="s">
        <v>215</v>
      </c>
    </row>
    <row r="543" spans="1:70" x14ac:dyDescent="0.25">
      <c r="A543" s="1714">
        <f t="shared" si="179"/>
        <v>0</v>
      </c>
      <c r="B543" s="1714">
        <f t="shared" si="170"/>
        <v>10060030</v>
      </c>
      <c r="C543" s="1061">
        <v>60</v>
      </c>
      <c r="D543" s="1799" t="s">
        <v>447</v>
      </c>
      <c r="E543" s="1061">
        <v>30</v>
      </c>
      <c r="F543" s="1062" t="s">
        <v>4309</v>
      </c>
      <c r="G543" s="1061"/>
      <c r="H543" s="1063" t="s">
        <v>345</v>
      </c>
      <c r="I543" s="1064" t="s">
        <v>4578</v>
      </c>
      <c r="J543" s="1068"/>
      <c r="K543" s="1064" t="s">
        <v>4607</v>
      </c>
      <c r="L543" s="1065">
        <f t="shared" si="172"/>
        <v>0</v>
      </c>
      <c r="M543" s="1065">
        <f t="shared" si="173"/>
        <v>0</v>
      </c>
      <c r="N543" s="1727">
        <f t="shared" si="174"/>
        <v>0</v>
      </c>
      <c r="O543" s="1070">
        <f t="shared" si="175"/>
        <v>0</v>
      </c>
      <c r="P543" s="1065">
        <f t="shared" si="176"/>
        <v>0</v>
      </c>
      <c r="Q543" s="1065"/>
      <c r="R543" s="1065"/>
      <c r="S543" s="1065"/>
      <c r="T543" s="1065"/>
      <c r="U543" s="1065"/>
      <c r="V543" s="1065"/>
      <c r="W543" s="1065"/>
      <c r="X543" s="1065"/>
      <c r="Y543" s="1066"/>
      <c r="Z543" s="1066" t="str">
        <f t="shared" si="178"/>
        <v>Cap.2 Pct.7: Activitatile de cercetare-dezvoltare (Col.B = Div.72) si activitatile de jocuri de noroc (Col.B = 9200) sunt scutite de TVA (Col.2 = 0 si Col.13 = 0)</v>
      </c>
      <c r="AA543" s="2205">
        <f t="shared" si="171"/>
        <v>1</v>
      </c>
      <c r="AB543" s="3036">
        <f t="shared" si="177"/>
        <v>60</v>
      </c>
      <c r="AT543" s="268" t="str">
        <f>IF(AY543=0,"",VLOOKUP(AY543,Anexa!D:E,2,FALSE))</f>
        <v/>
      </c>
      <c r="AU543" s="1416" t="s">
        <v>5264</v>
      </c>
      <c r="AV543" s="134">
        <v>4</v>
      </c>
      <c r="AW543" s="135">
        <v>2</v>
      </c>
      <c r="AX543" s="136">
        <v>17</v>
      </c>
      <c r="AY543" s="269">
        <f>IF(Chestionar!K543="",0,Chestionar!K543)</f>
        <v>0</v>
      </c>
      <c r="AZ543" s="204">
        <f>IF(Chestionar!L543="",0,Chestionar!L543)</f>
        <v>0</v>
      </c>
      <c r="BA543" s="246">
        <f>IF(Chestionar!M543="",0,Chestionar!M543)</f>
        <v>0</v>
      </c>
      <c r="BB543" s="205">
        <f>IF(Chestionar!N543="",0,Chestionar!N543)</f>
        <v>0</v>
      </c>
      <c r="BC543" s="205">
        <f>IF(Chestionar!O543="",0,Chestionar!O543)</f>
        <v>0</v>
      </c>
      <c r="BD543" s="205">
        <f>IF(Chestionar!P543="",0,Chestionar!P543)</f>
        <v>0</v>
      </c>
      <c r="BE543" s="205">
        <f>IF(Chestionar!Q543="",0,Chestionar!Q543)</f>
        <v>0</v>
      </c>
      <c r="BF543" s="205">
        <f>IF(Chestionar!R543="",0,Chestionar!R543)</f>
        <v>0</v>
      </c>
      <c r="BG543" s="261">
        <f>IF(Chestionar!S543="",0,Chestionar!S543)</f>
        <v>0</v>
      </c>
      <c r="BH543" s="158">
        <f>IF(Chestionar!T543="",0,Chestionar!T543)</f>
        <v>0</v>
      </c>
      <c r="BI543" s="113"/>
      <c r="BJ543" s="113"/>
      <c r="BK543" s="113"/>
      <c r="BL543" s="113"/>
      <c r="BM543" s="113"/>
      <c r="BN543" s="113"/>
      <c r="BO543" s="113"/>
      <c r="BP543" s="113"/>
      <c r="BQ543" s="113"/>
      <c r="BR543" s="113" t="s">
        <v>215</v>
      </c>
    </row>
    <row r="544" spans="1:70" x14ac:dyDescent="0.25">
      <c r="A544" s="1715">
        <f t="shared" si="179"/>
        <v>0</v>
      </c>
      <c r="B544" s="1715">
        <f t="shared" si="170"/>
        <v>10061001</v>
      </c>
      <c r="C544" s="1049">
        <v>61</v>
      </c>
      <c r="D544" s="1804" t="s">
        <v>447</v>
      </c>
      <c r="E544" s="1049">
        <v>1</v>
      </c>
      <c r="F544" s="1057" t="s">
        <v>4309</v>
      </c>
      <c r="G544" s="1049" t="s">
        <v>6940</v>
      </c>
      <c r="H544" s="1058" t="s">
        <v>345</v>
      </c>
      <c r="I544" s="1059" t="s">
        <v>4363</v>
      </c>
      <c r="J544" s="1067" t="s">
        <v>4104</v>
      </c>
      <c r="K544" s="1059" t="s">
        <v>4377</v>
      </c>
      <c r="L544" s="979">
        <f t="shared" ref="L544:L573" si="180">IF(BA182="",0,BA182)</f>
        <v>0</v>
      </c>
      <c r="M544" s="979">
        <f t="shared" ref="M544:M573" si="181">IF(BO182="",0,BO182)</f>
        <v>0</v>
      </c>
      <c r="N544" s="1724">
        <f>IF(L544&gt;=M544,0,1)</f>
        <v>0</v>
      </c>
      <c r="O544" s="979"/>
      <c r="P544" s="979"/>
      <c r="Q544" s="979"/>
      <c r="R544" s="979"/>
      <c r="S544" s="979"/>
      <c r="T544" s="979"/>
      <c r="U544" s="979"/>
      <c r="V544" s="979"/>
      <c r="W544" s="979"/>
      <c r="X544" s="979"/>
      <c r="Y544" s="1060"/>
      <c r="Z544" s="1352" t="s">
        <v>9712</v>
      </c>
      <c r="AA544" s="2205">
        <f t="shared" si="171"/>
        <v>1</v>
      </c>
      <c r="AB544" s="3036">
        <f t="shared" si="177"/>
        <v>61</v>
      </c>
      <c r="AC544" s="2205">
        <f>LEN(Z544)</f>
        <v>105</v>
      </c>
      <c r="AT544" s="268" t="str">
        <f>IF(AY544=0,"",VLOOKUP(AY544,Anexa!D:E,2,FALSE))</f>
        <v/>
      </c>
      <c r="AU544" s="1416" t="s">
        <v>5264</v>
      </c>
      <c r="AV544" s="134">
        <v>4</v>
      </c>
      <c r="AW544" s="135">
        <v>2</v>
      </c>
      <c r="AX544" s="136">
        <v>18</v>
      </c>
      <c r="AY544" s="269">
        <f>IF(Chestionar!K544="",0,Chestionar!K544)</f>
        <v>0</v>
      </c>
      <c r="AZ544" s="204">
        <f>IF(Chestionar!L544="",0,Chestionar!L544)</f>
        <v>0</v>
      </c>
      <c r="BA544" s="246">
        <f>IF(Chestionar!M544="",0,Chestionar!M544)</f>
        <v>0</v>
      </c>
      <c r="BB544" s="205">
        <f>IF(Chestionar!N544="",0,Chestionar!N544)</f>
        <v>0</v>
      </c>
      <c r="BC544" s="205">
        <f>IF(Chestionar!O544="",0,Chestionar!O544)</f>
        <v>0</v>
      </c>
      <c r="BD544" s="205">
        <f>IF(Chestionar!P544="",0,Chestionar!P544)</f>
        <v>0</v>
      </c>
      <c r="BE544" s="205">
        <f>IF(Chestionar!Q544="",0,Chestionar!Q544)</f>
        <v>0</v>
      </c>
      <c r="BF544" s="205">
        <f>IF(Chestionar!R544="",0,Chestionar!R544)</f>
        <v>0</v>
      </c>
      <c r="BG544" s="261">
        <f>IF(Chestionar!S544="",0,Chestionar!S544)</f>
        <v>0</v>
      </c>
      <c r="BH544" s="158">
        <f>IF(Chestionar!T544="",0,Chestionar!T544)</f>
        <v>0</v>
      </c>
      <c r="BI544" s="113"/>
      <c r="BJ544" s="113"/>
      <c r="BK544" s="113"/>
      <c r="BL544" s="113"/>
      <c r="BM544" s="113"/>
      <c r="BN544" s="113"/>
      <c r="BO544" s="113"/>
      <c r="BP544" s="113"/>
      <c r="BQ544" s="113"/>
      <c r="BR544" s="113" t="s">
        <v>215</v>
      </c>
    </row>
    <row r="545" spans="1:70" x14ac:dyDescent="0.25">
      <c r="A545" s="1715">
        <f t="shared" si="179"/>
        <v>0</v>
      </c>
      <c r="B545" s="1715">
        <f t="shared" si="170"/>
        <v>10061002</v>
      </c>
      <c r="C545" s="1049">
        <v>61</v>
      </c>
      <c r="D545" s="1797" t="s">
        <v>446</v>
      </c>
      <c r="E545" s="1049">
        <v>2</v>
      </c>
      <c r="F545" s="1057" t="s">
        <v>4309</v>
      </c>
      <c r="G545" s="1049"/>
      <c r="H545" s="1058" t="s">
        <v>345</v>
      </c>
      <c r="I545" s="1059" t="s">
        <v>4521</v>
      </c>
      <c r="J545" s="1067" t="s">
        <v>4104</v>
      </c>
      <c r="K545" s="1059" t="s">
        <v>4754</v>
      </c>
      <c r="L545" s="979">
        <f t="shared" si="180"/>
        <v>0</v>
      </c>
      <c r="M545" s="979">
        <f t="shared" si="181"/>
        <v>0</v>
      </c>
      <c r="N545" s="1724" t="s">
        <v>4249</v>
      </c>
      <c r="O545" s="979"/>
      <c r="P545" s="979"/>
      <c r="Q545" s="979"/>
      <c r="R545" s="979"/>
      <c r="S545" s="979"/>
      <c r="T545" s="979"/>
      <c r="U545" s="979"/>
      <c r="V545" s="979"/>
      <c r="W545" s="979"/>
      <c r="X545" s="979"/>
      <c r="Y545" s="1060"/>
      <c r="Z545" s="1060" t="str">
        <f>Z544</f>
        <v>Cap.2 Pct.7: Valoarea totala a exportului direct (Col.15) &lt;= Cifra de afaceri totala (Col.1), rd.(1 la n)</v>
      </c>
      <c r="AA545" s="2205">
        <f t="shared" si="171"/>
        <v>1</v>
      </c>
      <c r="AB545" s="3036">
        <f t="shared" si="177"/>
        <v>61</v>
      </c>
      <c r="AT545" s="268" t="str">
        <f>IF(AY545=0,"",VLOOKUP(AY545,Anexa!D:E,2,FALSE))</f>
        <v/>
      </c>
      <c r="AU545" s="1416" t="s">
        <v>5264</v>
      </c>
      <c r="AV545" s="134">
        <v>4</v>
      </c>
      <c r="AW545" s="135">
        <v>2</v>
      </c>
      <c r="AX545" s="136">
        <v>19</v>
      </c>
      <c r="AY545" s="269">
        <f>IF(Chestionar!K545="",0,Chestionar!K545)</f>
        <v>0</v>
      </c>
      <c r="AZ545" s="204">
        <f>IF(Chestionar!L545="",0,Chestionar!L545)</f>
        <v>0</v>
      </c>
      <c r="BA545" s="246">
        <f>IF(Chestionar!M545="",0,Chestionar!M545)</f>
        <v>0</v>
      </c>
      <c r="BB545" s="205">
        <f>IF(Chestionar!N545="",0,Chestionar!N545)</f>
        <v>0</v>
      </c>
      <c r="BC545" s="205">
        <f>IF(Chestionar!O545="",0,Chestionar!O545)</f>
        <v>0</v>
      </c>
      <c r="BD545" s="205">
        <f>IF(Chestionar!P545="",0,Chestionar!P545)</f>
        <v>0</v>
      </c>
      <c r="BE545" s="205">
        <f>IF(Chestionar!Q545="",0,Chestionar!Q545)</f>
        <v>0</v>
      </c>
      <c r="BF545" s="205">
        <f>IF(Chestionar!R545="",0,Chestionar!R545)</f>
        <v>0</v>
      </c>
      <c r="BG545" s="261">
        <f>IF(Chestionar!S545="",0,Chestionar!S545)</f>
        <v>0</v>
      </c>
      <c r="BH545" s="158">
        <f>IF(Chestionar!T545="",0,Chestionar!T545)</f>
        <v>0</v>
      </c>
      <c r="BI545" s="113"/>
      <c r="BJ545" s="113"/>
      <c r="BK545" s="113"/>
      <c r="BL545" s="113"/>
      <c r="BM545" s="113"/>
      <c r="BN545" s="113"/>
      <c r="BO545" s="113"/>
      <c r="BP545" s="113"/>
      <c r="BQ545" s="113"/>
      <c r="BR545" s="113" t="s">
        <v>215</v>
      </c>
    </row>
    <row r="546" spans="1:70" x14ac:dyDescent="0.25">
      <c r="A546" s="1715">
        <f t="shared" si="179"/>
        <v>0</v>
      </c>
      <c r="B546" s="1715">
        <f t="shared" si="170"/>
        <v>10061003</v>
      </c>
      <c r="C546" s="1049">
        <v>61</v>
      </c>
      <c r="D546" s="1797" t="s">
        <v>446</v>
      </c>
      <c r="E546" s="1049">
        <v>3</v>
      </c>
      <c r="F546" s="1057" t="s">
        <v>4309</v>
      </c>
      <c r="G546" s="1049"/>
      <c r="H546" s="1058" t="s">
        <v>345</v>
      </c>
      <c r="I546" s="1059" t="s">
        <v>4523</v>
      </c>
      <c r="J546" s="1067" t="s">
        <v>4104</v>
      </c>
      <c r="K546" s="1059" t="s">
        <v>4755</v>
      </c>
      <c r="L546" s="979">
        <f t="shared" si="180"/>
        <v>0</v>
      </c>
      <c r="M546" s="979">
        <f t="shared" si="181"/>
        <v>0</v>
      </c>
      <c r="N546" s="1724" t="s">
        <v>4249</v>
      </c>
      <c r="O546" s="979"/>
      <c r="P546" s="979"/>
      <c r="Q546" s="979"/>
      <c r="R546" s="979"/>
      <c r="S546" s="979"/>
      <c r="T546" s="979"/>
      <c r="U546" s="979"/>
      <c r="V546" s="979"/>
      <c r="W546" s="979"/>
      <c r="X546" s="979"/>
      <c r="Y546" s="1060"/>
      <c r="Z546" s="1060" t="str">
        <f t="shared" ref="Z546:Z573" si="182">Z545</f>
        <v>Cap.2 Pct.7: Valoarea totala a exportului direct (Col.15) &lt;= Cifra de afaceri totala (Col.1), rd.(1 la n)</v>
      </c>
      <c r="AA546" s="2205">
        <f t="shared" si="171"/>
        <v>1</v>
      </c>
      <c r="AB546" s="3036">
        <f t="shared" si="177"/>
        <v>61</v>
      </c>
      <c r="AT546" s="268" t="str">
        <f>IF(AY546=0,"",VLOOKUP(AY546,Anexa!D:E,2,FALSE))</f>
        <v/>
      </c>
      <c r="AU546" s="1416" t="s">
        <v>5264</v>
      </c>
      <c r="AV546" s="134">
        <v>4</v>
      </c>
      <c r="AW546" s="135">
        <v>2</v>
      </c>
      <c r="AX546" s="136">
        <v>20</v>
      </c>
      <c r="AY546" s="269">
        <f>IF(Chestionar!K546="",0,Chestionar!K546)</f>
        <v>0</v>
      </c>
      <c r="AZ546" s="204">
        <f>IF(Chestionar!L546="",0,Chestionar!L546)</f>
        <v>0</v>
      </c>
      <c r="BA546" s="246">
        <f>IF(Chestionar!M546="",0,Chestionar!M546)</f>
        <v>0</v>
      </c>
      <c r="BB546" s="205">
        <f>IF(Chestionar!N546="",0,Chestionar!N546)</f>
        <v>0</v>
      </c>
      <c r="BC546" s="205">
        <f>IF(Chestionar!O546="",0,Chestionar!O546)</f>
        <v>0</v>
      </c>
      <c r="BD546" s="205">
        <f>IF(Chestionar!P546="",0,Chestionar!P546)</f>
        <v>0</v>
      </c>
      <c r="BE546" s="205">
        <f>IF(Chestionar!Q546="",0,Chestionar!Q546)</f>
        <v>0</v>
      </c>
      <c r="BF546" s="205">
        <f>IF(Chestionar!R546="",0,Chestionar!R546)</f>
        <v>0</v>
      </c>
      <c r="BG546" s="261">
        <f>IF(Chestionar!S546="",0,Chestionar!S546)</f>
        <v>0</v>
      </c>
      <c r="BH546" s="158">
        <f>IF(Chestionar!T546="",0,Chestionar!T546)</f>
        <v>0</v>
      </c>
      <c r="BI546" s="113"/>
      <c r="BJ546" s="113"/>
      <c r="BK546" s="113"/>
      <c r="BL546" s="113"/>
      <c r="BM546" s="113"/>
      <c r="BN546" s="113"/>
      <c r="BO546" s="113"/>
      <c r="BP546" s="113"/>
      <c r="BQ546" s="113"/>
      <c r="BR546" s="113" t="s">
        <v>215</v>
      </c>
    </row>
    <row r="547" spans="1:70" x14ac:dyDescent="0.25">
      <c r="A547" s="1715">
        <f t="shared" si="179"/>
        <v>0</v>
      </c>
      <c r="B547" s="1715">
        <f t="shared" si="170"/>
        <v>10061004</v>
      </c>
      <c r="C547" s="1049">
        <v>61</v>
      </c>
      <c r="D547" s="1797" t="s">
        <v>446</v>
      </c>
      <c r="E547" s="1049">
        <v>4</v>
      </c>
      <c r="F547" s="1057" t="s">
        <v>4309</v>
      </c>
      <c r="G547" s="1049"/>
      <c r="H547" s="1058" t="s">
        <v>345</v>
      </c>
      <c r="I547" s="1059" t="s">
        <v>4525</v>
      </c>
      <c r="J547" s="1067" t="s">
        <v>4104</v>
      </c>
      <c r="K547" s="1059" t="s">
        <v>4756</v>
      </c>
      <c r="L547" s="979">
        <f t="shared" si="180"/>
        <v>0</v>
      </c>
      <c r="M547" s="979">
        <f t="shared" si="181"/>
        <v>0</v>
      </c>
      <c r="N547" s="1724" t="s">
        <v>4249</v>
      </c>
      <c r="O547" s="979"/>
      <c r="P547" s="979"/>
      <c r="Q547" s="979"/>
      <c r="R547" s="979"/>
      <c r="S547" s="979"/>
      <c r="T547" s="979"/>
      <c r="U547" s="979"/>
      <c r="V547" s="979"/>
      <c r="W547" s="979"/>
      <c r="X547" s="979"/>
      <c r="Y547" s="1060"/>
      <c r="Z547" s="1060" t="str">
        <f t="shared" si="182"/>
        <v>Cap.2 Pct.7: Valoarea totala a exportului direct (Col.15) &lt;= Cifra de afaceri totala (Col.1), rd.(1 la n)</v>
      </c>
      <c r="AA547" s="2205">
        <f t="shared" si="171"/>
        <v>1</v>
      </c>
      <c r="AB547" s="3036">
        <f t="shared" si="177"/>
        <v>61</v>
      </c>
      <c r="AT547" s="268" t="str">
        <f>IF(AY547=0,"",VLOOKUP(AY547,Anexa!D:E,2,FALSE))</f>
        <v/>
      </c>
      <c r="AU547" s="1416" t="s">
        <v>5264</v>
      </c>
      <c r="AV547" s="134">
        <v>4</v>
      </c>
      <c r="AW547" s="135">
        <v>2</v>
      </c>
      <c r="AX547" s="136">
        <v>21</v>
      </c>
      <c r="AY547" s="269">
        <f>IF(Chestionar!K547="",0,Chestionar!K547)</f>
        <v>0</v>
      </c>
      <c r="AZ547" s="204">
        <f>IF(Chestionar!L547="",0,Chestionar!L547)</f>
        <v>0</v>
      </c>
      <c r="BA547" s="246">
        <f>IF(Chestionar!M547="",0,Chestionar!M547)</f>
        <v>0</v>
      </c>
      <c r="BB547" s="205">
        <f>IF(Chestionar!N547="",0,Chestionar!N547)</f>
        <v>0</v>
      </c>
      <c r="BC547" s="205">
        <f>IF(Chestionar!O547="",0,Chestionar!O547)</f>
        <v>0</v>
      </c>
      <c r="BD547" s="205">
        <f>IF(Chestionar!P547="",0,Chestionar!P547)</f>
        <v>0</v>
      </c>
      <c r="BE547" s="205">
        <f>IF(Chestionar!Q547="",0,Chestionar!Q547)</f>
        <v>0</v>
      </c>
      <c r="BF547" s="205">
        <f>IF(Chestionar!R547="",0,Chestionar!R547)</f>
        <v>0</v>
      </c>
      <c r="BG547" s="261">
        <f>IF(Chestionar!S547="",0,Chestionar!S547)</f>
        <v>0</v>
      </c>
      <c r="BH547" s="158">
        <f>IF(Chestionar!T547="",0,Chestionar!T547)</f>
        <v>0</v>
      </c>
      <c r="BI547" s="113"/>
      <c r="BJ547" s="113"/>
      <c r="BK547" s="113"/>
      <c r="BL547" s="113"/>
      <c r="BM547" s="113"/>
      <c r="BN547" s="113"/>
      <c r="BO547" s="113"/>
      <c r="BP547" s="113"/>
      <c r="BQ547" s="113"/>
      <c r="BR547" s="113" t="s">
        <v>215</v>
      </c>
    </row>
    <row r="548" spans="1:70" x14ac:dyDescent="0.25">
      <c r="A548" s="1715">
        <f t="shared" si="179"/>
        <v>0</v>
      </c>
      <c r="B548" s="1715">
        <f t="shared" si="170"/>
        <v>10061005</v>
      </c>
      <c r="C548" s="1049">
        <v>61</v>
      </c>
      <c r="D548" s="1797" t="s">
        <v>446</v>
      </c>
      <c r="E548" s="1049">
        <v>5</v>
      </c>
      <c r="F548" s="1057" t="s">
        <v>4309</v>
      </c>
      <c r="G548" s="1049"/>
      <c r="H548" s="1058" t="s">
        <v>345</v>
      </c>
      <c r="I548" s="1059" t="s">
        <v>4527</v>
      </c>
      <c r="J548" s="1067" t="s">
        <v>4104</v>
      </c>
      <c r="K548" s="1059" t="s">
        <v>4757</v>
      </c>
      <c r="L548" s="979">
        <f t="shared" si="180"/>
        <v>0</v>
      </c>
      <c r="M548" s="979">
        <f t="shared" si="181"/>
        <v>0</v>
      </c>
      <c r="N548" s="1724" t="s">
        <v>4249</v>
      </c>
      <c r="O548" s="979"/>
      <c r="P548" s="979"/>
      <c r="Q548" s="979"/>
      <c r="R548" s="979"/>
      <c r="S548" s="979"/>
      <c r="T548" s="979"/>
      <c r="U548" s="979"/>
      <c r="V548" s="979"/>
      <c r="W548" s="979"/>
      <c r="X548" s="979"/>
      <c r="Y548" s="1060"/>
      <c r="Z548" s="1060" t="str">
        <f t="shared" si="182"/>
        <v>Cap.2 Pct.7: Valoarea totala a exportului direct (Col.15) &lt;= Cifra de afaceri totala (Col.1), rd.(1 la n)</v>
      </c>
      <c r="AA548" s="2205">
        <f t="shared" si="171"/>
        <v>1</v>
      </c>
      <c r="AB548" s="3036">
        <f t="shared" si="177"/>
        <v>61</v>
      </c>
      <c r="AT548" s="268" t="str">
        <f>IF(AY548=0,"",VLOOKUP(AY548,Anexa!D:E,2,FALSE))</f>
        <v/>
      </c>
      <c r="AU548" s="1416" t="s">
        <v>5264</v>
      </c>
      <c r="AV548" s="134">
        <v>4</v>
      </c>
      <c r="AW548" s="135">
        <v>2</v>
      </c>
      <c r="AX548" s="136">
        <v>22</v>
      </c>
      <c r="AY548" s="269">
        <f>IF(Chestionar!K548="",0,Chestionar!K548)</f>
        <v>0</v>
      </c>
      <c r="AZ548" s="204">
        <f>IF(Chestionar!L548="",0,Chestionar!L548)</f>
        <v>0</v>
      </c>
      <c r="BA548" s="246">
        <f>IF(Chestionar!M548="",0,Chestionar!M548)</f>
        <v>0</v>
      </c>
      <c r="BB548" s="205">
        <f>IF(Chestionar!N548="",0,Chestionar!N548)</f>
        <v>0</v>
      </c>
      <c r="BC548" s="205">
        <f>IF(Chestionar!O548="",0,Chestionar!O548)</f>
        <v>0</v>
      </c>
      <c r="BD548" s="205">
        <f>IF(Chestionar!P548="",0,Chestionar!P548)</f>
        <v>0</v>
      </c>
      <c r="BE548" s="205">
        <f>IF(Chestionar!Q548="",0,Chestionar!Q548)</f>
        <v>0</v>
      </c>
      <c r="BF548" s="205">
        <f>IF(Chestionar!R548="",0,Chestionar!R548)</f>
        <v>0</v>
      </c>
      <c r="BG548" s="261">
        <f>IF(Chestionar!S548="",0,Chestionar!S548)</f>
        <v>0</v>
      </c>
      <c r="BH548" s="158">
        <f>IF(Chestionar!T548="",0,Chestionar!T548)</f>
        <v>0</v>
      </c>
      <c r="BI548" s="113"/>
      <c r="BJ548" s="113"/>
      <c r="BK548" s="113"/>
      <c r="BL548" s="113"/>
      <c r="BM548" s="113"/>
      <c r="BN548" s="113"/>
      <c r="BO548" s="113"/>
      <c r="BP548" s="113"/>
      <c r="BQ548" s="113"/>
      <c r="BR548" s="113" t="s">
        <v>215</v>
      </c>
    </row>
    <row r="549" spans="1:70" x14ac:dyDescent="0.25">
      <c r="A549" s="1715">
        <f t="shared" si="179"/>
        <v>0</v>
      </c>
      <c r="B549" s="1715">
        <f t="shared" si="170"/>
        <v>10061006</v>
      </c>
      <c r="C549" s="1049">
        <v>61</v>
      </c>
      <c r="D549" s="1797" t="s">
        <v>446</v>
      </c>
      <c r="E549" s="1049">
        <v>6</v>
      </c>
      <c r="F549" s="1057" t="s">
        <v>4309</v>
      </c>
      <c r="G549" s="1049"/>
      <c r="H549" s="1058" t="s">
        <v>345</v>
      </c>
      <c r="I549" s="1059" t="s">
        <v>4529</v>
      </c>
      <c r="J549" s="1067" t="s">
        <v>4104</v>
      </c>
      <c r="K549" s="1059" t="s">
        <v>4758</v>
      </c>
      <c r="L549" s="979">
        <f t="shared" si="180"/>
        <v>0</v>
      </c>
      <c r="M549" s="979">
        <f t="shared" si="181"/>
        <v>0</v>
      </c>
      <c r="N549" s="1724" t="s">
        <v>4249</v>
      </c>
      <c r="O549" s="979"/>
      <c r="P549" s="979"/>
      <c r="Q549" s="979"/>
      <c r="R549" s="979"/>
      <c r="S549" s="979"/>
      <c r="T549" s="979"/>
      <c r="U549" s="979"/>
      <c r="V549" s="979"/>
      <c r="W549" s="979"/>
      <c r="X549" s="979"/>
      <c r="Y549" s="1060"/>
      <c r="Z549" s="1060" t="str">
        <f t="shared" si="182"/>
        <v>Cap.2 Pct.7: Valoarea totala a exportului direct (Col.15) &lt;= Cifra de afaceri totala (Col.1), rd.(1 la n)</v>
      </c>
      <c r="AA549" s="2205">
        <f t="shared" si="171"/>
        <v>1</v>
      </c>
      <c r="AB549" s="3036">
        <f t="shared" si="177"/>
        <v>61</v>
      </c>
      <c r="AT549" s="268" t="str">
        <f>IF(AY549=0,"",VLOOKUP(AY549,Anexa!D:E,2,FALSE))</f>
        <v/>
      </c>
      <c r="AU549" s="1416" t="s">
        <v>5264</v>
      </c>
      <c r="AV549" s="134">
        <v>4</v>
      </c>
      <c r="AW549" s="135">
        <v>2</v>
      </c>
      <c r="AX549" s="136">
        <v>23</v>
      </c>
      <c r="AY549" s="269">
        <f>IF(Chestionar!K549="",0,Chestionar!K549)</f>
        <v>0</v>
      </c>
      <c r="AZ549" s="204">
        <f>IF(Chestionar!L549="",0,Chestionar!L549)</f>
        <v>0</v>
      </c>
      <c r="BA549" s="246">
        <f>IF(Chestionar!M549="",0,Chestionar!M549)</f>
        <v>0</v>
      </c>
      <c r="BB549" s="205">
        <f>IF(Chestionar!N549="",0,Chestionar!N549)</f>
        <v>0</v>
      </c>
      <c r="BC549" s="205">
        <f>IF(Chestionar!O549="",0,Chestionar!O549)</f>
        <v>0</v>
      </c>
      <c r="BD549" s="205">
        <f>IF(Chestionar!P549="",0,Chestionar!P549)</f>
        <v>0</v>
      </c>
      <c r="BE549" s="205">
        <f>IF(Chestionar!Q549="",0,Chestionar!Q549)</f>
        <v>0</v>
      </c>
      <c r="BF549" s="205">
        <f>IF(Chestionar!R549="",0,Chestionar!R549)</f>
        <v>0</v>
      </c>
      <c r="BG549" s="261">
        <f>IF(Chestionar!S549="",0,Chestionar!S549)</f>
        <v>0</v>
      </c>
      <c r="BH549" s="158">
        <f>IF(Chestionar!T549="",0,Chestionar!T549)</f>
        <v>0</v>
      </c>
      <c r="BI549" s="113"/>
      <c r="BJ549" s="113"/>
      <c r="BK549" s="113"/>
      <c r="BL549" s="113"/>
      <c r="BM549" s="113"/>
      <c r="BN549" s="113"/>
      <c r="BO549" s="113"/>
      <c r="BP549" s="113"/>
      <c r="BQ549" s="113"/>
      <c r="BR549" s="113" t="s">
        <v>215</v>
      </c>
    </row>
    <row r="550" spans="1:70" x14ac:dyDescent="0.25">
      <c r="A550" s="1715">
        <f t="shared" si="179"/>
        <v>0</v>
      </c>
      <c r="B550" s="1715">
        <f t="shared" si="170"/>
        <v>10061007</v>
      </c>
      <c r="C550" s="1049">
        <v>61</v>
      </c>
      <c r="D550" s="1797" t="s">
        <v>446</v>
      </c>
      <c r="E550" s="1049">
        <v>7</v>
      </c>
      <c r="F550" s="1057" t="s">
        <v>4309</v>
      </c>
      <c r="G550" s="1049"/>
      <c r="H550" s="1058" t="s">
        <v>345</v>
      </c>
      <c r="I550" s="1059" t="s">
        <v>4531</v>
      </c>
      <c r="J550" s="1067" t="s">
        <v>4104</v>
      </c>
      <c r="K550" s="1059" t="s">
        <v>4759</v>
      </c>
      <c r="L550" s="979">
        <f t="shared" si="180"/>
        <v>0</v>
      </c>
      <c r="M550" s="979">
        <f t="shared" si="181"/>
        <v>0</v>
      </c>
      <c r="N550" s="1724" t="s">
        <v>4249</v>
      </c>
      <c r="O550" s="979"/>
      <c r="P550" s="979"/>
      <c r="Q550" s="979"/>
      <c r="R550" s="979"/>
      <c r="S550" s="979"/>
      <c r="T550" s="979"/>
      <c r="U550" s="979"/>
      <c r="V550" s="979"/>
      <c r="W550" s="979"/>
      <c r="X550" s="979"/>
      <c r="Y550" s="1060"/>
      <c r="Z550" s="1060" t="str">
        <f t="shared" si="182"/>
        <v>Cap.2 Pct.7: Valoarea totala a exportului direct (Col.15) &lt;= Cifra de afaceri totala (Col.1), rd.(1 la n)</v>
      </c>
      <c r="AA550" s="2205">
        <f t="shared" si="171"/>
        <v>1</v>
      </c>
      <c r="AB550" s="3036">
        <f t="shared" si="177"/>
        <v>61</v>
      </c>
      <c r="AT550" s="268" t="str">
        <f>IF(AY550=0,"",VLOOKUP(AY550,Anexa!D:E,2,FALSE))</f>
        <v/>
      </c>
      <c r="AU550" s="1416" t="s">
        <v>5264</v>
      </c>
      <c r="AV550" s="134">
        <v>4</v>
      </c>
      <c r="AW550" s="135">
        <v>2</v>
      </c>
      <c r="AX550" s="136">
        <v>24</v>
      </c>
      <c r="AY550" s="269">
        <f>IF(Chestionar!K550="",0,Chestionar!K550)</f>
        <v>0</v>
      </c>
      <c r="AZ550" s="204">
        <f>IF(Chestionar!L550="",0,Chestionar!L550)</f>
        <v>0</v>
      </c>
      <c r="BA550" s="246">
        <f>IF(Chestionar!M550="",0,Chestionar!M550)</f>
        <v>0</v>
      </c>
      <c r="BB550" s="205">
        <f>IF(Chestionar!N550="",0,Chestionar!N550)</f>
        <v>0</v>
      </c>
      <c r="BC550" s="205">
        <f>IF(Chestionar!O550="",0,Chestionar!O550)</f>
        <v>0</v>
      </c>
      <c r="BD550" s="205">
        <f>IF(Chestionar!P550="",0,Chestionar!P550)</f>
        <v>0</v>
      </c>
      <c r="BE550" s="205">
        <f>IF(Chestionar!Q550="",0,Chestionar!Q550)</f>
        <v>0</v>
      </c>
      <c r="BF550" s="205">
        <f>IF(Chestionar!R550="",0,Chestionar!R550)</f>
        <v>0</v>
      </c>
      <c r="BG550" s="261">
        <f>IF(Chestionar!S550="",0,Chestionar!S550)</f>
        <v>0</v>
      </c>
      <c r="BH550" s="158">
        <f>IF(Chestionar!T550="",0,Chestionar!T550)</f>
        <v>0</v>
      </c>
      <c r="BI550" s="113"/>
      <c r="BJ550" s="113"/>
      <c r="BK550" s="113"/>
      <c r="BL550" s="113"/>
      <c r="BM550" s="113"/>
      <c r="BN550" s="113"/>
      <c r="BO550" s="113"/>
      <c r="BP550" s="113"/>
      <c r="BQ550" s="113"/>
      <c r="BR550" s="113" t="s">
        <v>215</v>
      </c>
    </row>
    <row r="551" spans="1:70" x14ac:dyDescent="0.25">
      <c r="A551" s="1715">
        <f t="shared" si="179"/>
        <v>0</v>
      </c>
      <c r="B551" s="1715">
        <f t="shared" si="170"/>
        <v>10061008</v>
      </c>
      <c r="C551" s="1049">
        <v>61</v>
      </c>
      <c r="D551" s="1797" t="s">
        <v>446</v>
      </c>
      <c r="E551" s="1049">
        <v>8</v>
      </c>
      <c r="F551" s="1057" t="s">
        <v>4309</v>
      </c>
      <c r="G551" s="1049"/>
      <c r="H551" s="1058" t="s">
        <v>345</v>
      </c>
      <c r="I551" s="1059" t="s">
        <v>4533</v>
      </c>
      <c r="J551" s="1067" t="s">
        <v>4104</v>
      </c>
      <c r="K551" s="1059" t="s">
        <v>4760</v>
      </c>
      <c r="L551" s="979">
        <f t="shared" si="180"/>
        <v>0</v>
      </c>
      <c r="M551" s="979">
        <f t="shared" si="181"/>
        <v>0</v>
      </c>
      <c r="N551" s="1724" t="s">
        <v>4249</v>
      </c>
      <c r="O551" s="979"/>
      <c r="P551" s="979"/>
      <c r="Q551" s="979"/>
      <c r="R551" s="979"/>
      <c r="S551" s="979"/>
      <c r="T551" s="979"/>
      <c r="U551" s="979"/>
      <c r="V551" s="979"/>
      <c r="W551" s="979"/>
      <c r="X551" s="979"/>
      <c r="Y551" s="1060"/>
      <c r="Z551" s="1060" t="str">
        <f t="shared" si="182"/>
        <v>Cap.2 Pct.7: Valoarea totala a exportului direct (Col.15) &lt;= Cifra de afaceri totala (Col.1), rd.(1 la n)</v>
      </c>
      <c r="AA551" s="2205">
        <f t="shared" si="171"/>
        <v>1</v>
      </c>
      <c r="AB551" s="3036">
        <f t="shared" si="177"/>
        <v>61</v>
      </c>
      <c r="AT551" s="268" t="str">
        <f>IF(AY551=0,"",VLOOKUP(AY551,Anexa!D:E,2,FALSE))</f>
        <v/>
      </c>
      <c r="AU551" s="1416" t="s">
        <v>5264</v>
      </c>
      <c r="AV551" s="134">
        <v>4</v>
      </c>
      <c r="AW551" s="135">
        <v>2</v>
      </c>
      <c r="AX551" s="136">
        <v>25</v>
      </c>
      <c r="AY551" s="269">
        <f>IF(Chestionar!K551="",0,Chestionar!K551)</f>
        <v>0</v>
      </c>
      <c r="AZ551" s="204">
        <f>IF(Chestionar!L551="",0,Chestionar!L551)</f>
        <v>0</v>
      </c>
      <c r="BA551" s="246">
        <f>IF(Chestionar!M551="",0,Chestionar!M551)</f>
        <v>0</v>
      </c>
      <c r="BB551" s="205">
        <f>IF(Chestionar!N551="",0,Chestionar!N551)</f>
        <v>0</v>
      </c>
      <c r="BC551" s="205">
        <f>IF(Chestionar!O551="",0,Chestionar!O551)</f>
        <v>0</v>
      </c>
      <c r="BD551" s="205">
        <f>IF(Chestionar!P551="",0,Chestionar!P551)</f>
        <v>0</v>
      </c>
      <c r="BE551" s="205">
        <f>IF(Chestionar!Q551="",0,Chestionar!Q551)</f>
        <v>0</v>
      </c>
      <c r="BF551" s="205">
        <f>IF(Chestionar!R551="",0,Chestionar!R551)</f>
        <v>0</v>
      </c>
      <c r="BG551" s="261">
        <f>IF(Chestionar!S551="",0,Chestionar!S551)</f>
        <v>0</v>
      </c>
      <c r="BH551" s="158">
        <f>IF(Chestionar!T551="",0,Chestionar!T551)</f>
        <v>0</v>
      </c>
      <c r="BI551" s="113"/>
      <c r="BJ551" s="113"/>
      <c r="BK551" s="113"/>
      <c r="BL551" s="113"/>
      <c r="BM551" s="113"/>
      <c r="BN551" s="113"/>
      <c r="BO551" s="113"/>
      <c r="BP551" s="113"/>
      <c r="BQ551" s="113"/>
      <c r="BR551" s="113" t="s">
        <v>215</v>
      </c>
    </row>
    <row r="552" spans="1:70" x14ac:dyDescent="0.25">
      <c r="A552" s="1715">
        <f t="shared" si="179"/>
        <v>0</v>
      </c>
      <c r="B552" s="1715">
        <f t="shared" si="170"/>
        <v>10061009</v>
      </c>
      <c r="C552" s="1049">
        <v>61</v>
      </c>
      <c r="D552" s="1797" t="s">
        <v>446</v>
      </c>
      <c r="E552" s="1049">
        <v>9</v>
      </c>
      <c r="F552" s="1057" t="s">
        <v>4309</v>
      </c>
      <c r="G552" s="1049"/>
      <c r="H552" s="1058" t="s">
        <v>345</v>
      </c>
      <c r="I552" s="1059" t="s">
        <v>4535</v>
      </c>
      <c r="J552" s="1067" t="s">
        <v>4104</v>
      </c>
      <c r="K552" s="1059" t="s">
        <v>4761</v>
      </c>
      <c r="L552" s="979">
        <f t="shared" si="180"/>
        <v>0</v>
      </c>
      <c r="M552" s="979">
        <f t="shared" si="181"/>
        <v>0</v>
      </c>
      <c r="N552" s="1724" t="s">
        <v>4249</v>
      </c>
      <c r="O552" s="979"/>
      <c r="P552" s="979"/>
      <c r="Q552" s="979"/>
      <c r="R552" s="979"/>
      <c r="S552" s="979"/>
      <c r="T552" s="979"/>
      <c r="U552" s="979"/>
      <c r="V552" s="979"/>
      <c r="W552" s="979"/>
      <c r="X552" s="979"/>
      <c r="Y552" s="1060"/>
      <c r="Z552" s="1060" t="str">
        <f t="shared" si="182"/>
        <v>Cap.2 Pct.7: Valoarea totala a exportului direct (Col.15) &lt;= Cifra de afaceri totala (Col.1), rd.(1 la n)</v>
      </c>
      <c r="AA552" s="2205">
        <f t="shared" si="171"/>
        <v>1</v>
      </c>
      <c r="AB552" s="3036">
        <f t="shared" si="177"/>
        <v>61</v>
      </c>
      <c r="AT552" s="268" t="str">
        <f>IF(AY552=0,"",VLOOKUP(AY552,Anexa!D:E,2,FALSE))</f>
        <v/>
      </c>
      <c r="AU552" s="1416" t="s">
        <v>5264</v>
      </c>
      <c r="AV552" s="134">
        <v>4</v>
      </c>
      <c r="AW552" s="135">
        <v>2</v>
      </c>
      <c r="AX552" s="136">
        <v>26</v>
      </c>
      <c r="AY552" s="269">
        <f>IF(Chestionar!K552="",0,Chestionar!K552)</f>
        <v>0</v>
      </c>
      <c r="AZ552" s="204">
        <f>IF(Chestionar!L552="",0,Chestionar!L552)</f>
        <v>0</v>
      </c>
      <c r="BA552" s="246">
        <f>IF(Chestionar!M552="",0,Chestionar!M552)</f>
        <v>0</v>
      </c>
      <c r="BB552" s="205">
        <f>IF(Chestionar!N552="",0,Chestionar!N552)</f>
        <v>0</v>
      </c>
      <c r="BC552" s="205">
        <f>IF(Chestionar!O552="",0,Chestionar!O552)</f>
        <v>0</v>
      </c>
      <c r="BD552" s="205">
        <f>IF(Chestionar!P552="",0,Chestionar!P552)</f>
        <v>0</v>
      </c>
      <c r="BE552" s="205">
        <f>IF(Chestionar!Q552="",0,Chestionar!Q552)</f>
        <v>0</v>
      </c>
      <c r="BF552" s="205">
        <f>IF(Chestionar!R552="",0,Chestionar!R552)</f>
        <v>0</v>
      </c>
      <c r="BG552" s="261">
        <f>IF(Chestionar!S552="",0,Chestionar!S552)</f>
        <v>0</v>
      </c>
      <c r="BH552" s="158">
        <f>IF(Chestionar!T552="",0,Chestionar!T552)</f>
        <v>0</v>
      </c>
      <c r="BI552" s="113"/>
      <c r="BJ552" s="113"/>
      <c r="BK552" s="113"/>
      <c r="BL552" s="113"/>
      <c r="BM552" s="113"/>
      <c r="BN552" s="113"/>
      <c r="BO552" s="113"/>
      <c r="BP552" s="113"/>
      <c r="BQ552" s="113"/>
      <c r="BR552" s="113" t="s">
        <v>215</v>
      </c>
    </row>
    <row r="553" spans="1:70" x14ac:dyDescent="0.25">
      <c r="A553" s="1715">
        <f t="shared" si="179"/>
        <v>0</v>
      </c>
      <c r="B553" s="1715">
        <f t="shared" si="170"/>
        <v>10061010</v>
      </c>
      <c r="C553" s="1049">
        <v>61</v>
      </c>
      <c r="D553" s="1797" t="s">
        <v>446</v>
      </c>
      <c r="E553" s="1049">
        <v>10</v>
      </c>
      <c r="F553" s="1057" t="s">
        <v>4309</v>
      </c>
      <c r="G553" s="1049"/>
      <c r="H553" s="1058" t="s">
        <v>345</v>
      </c>
      <c r="I553" s="1059" t="s">
        <v>4537</v>
      </c>
      <c r="J553" s="1067" t="s">
        <v>4104</v>
      </c>
      <c r="K553" s="1059" t="s">
        <v>4762</v>
      </c>
      <c r="L553" s="979">
        <f t="shared" si="180"/>
        <v>0</v>
      </c>
      <c r="M553" s="979">
        <f t="shared" si="181"/>
        <v>0</v>
      </c>
      <c r="N553" s="1724" t="s">
        <v>4249</v>
      </c>
      <c r="O553" s="979"/>
      <c r="P553" s="979"/>
      <c r="Q553" s="979"/>
      <c r="R553" s="979"/>
      <c r="S553" s="979"/>
      <c r="T553" s="979"/>
      <c r="U553" s="979"/>
      <c r="V553" s="979"/>
      <c r="W553" s="979"/>
      <c r="X553" s="979"/>
      <c r="Y553" s="1060"/>
      <c r="Z553" s="1060" t="str">
        <f t="shared" si="182"/>
        <v>Cap.2 Pct.7: Valoarea totala a exportului direct (Col.15) &lt;= Cifra de afaceri totala (Col.1), rd.(1 la n)</v>
      </c>
      <c r="AA553" s="2205">
        <f t="shared" si="171"/>
        <v>1</v>
      </c>
      <c r="AB553" s="3036">
        <f t="shared" si="177"/>
        <v>61</v>
      </c>
      <c r="AT553" s="268" t="str">
        <f>IF(AY553=0,"",VLOOKUP(AY553,Anexa!D:E,2,FALSE))</f>
        <v/>
      </c>
      <c r="AU553" s="1416" t="s">
        <v>5264</v>
      </c>
      <c r="AV553" s="134">
        <v>4</v>
      </c>
      <c r="AW553" s="135">
        <v>2</v>
      </c>
      <c r="AX553" s="136">
        <v>27</v>
      </c>
      <c r="AY553" s="269">
        <f>IF(Chestionar!K553="",0,Chestionar!K553)</f>
        <v>0</v>
      </c>
      <c r="AZ553" s="204">
        <f>IF(Chestionar!L553="",0,Chestionar!L553)</f>
        <v>0</v>
      </c>
      <c r="BA553" s="246">
        <f>IF(Chestionar!M553="",0,Chestionar!M553)</f>
        <v>0</v>
      </c>
      <c r="BB553" s="205">
        <f>IF(Chestionar!N553="",0,Chestionar!N553)</f>
        <v>0</v>
      </c>
      <c r="BC553" s="205">
        <f>IF(Chestionar!O553="",0,Chestionar!O553)</f>
        <v>0</v>
      </c>
      <c r="BD553" s="205">
        <f>IF(Chestionar!P553="",0,Chestionar!P553)</f>
        <v>0</v>
      </c>
      <c r="BE553" s="205">
        <f>IF(Chestionar!Q553="",0,Chestionar!Q553)</f>
        <v>0</v>
      </c>
      <c r="BF553" s="205">
        <f>IF(Chestionar!R553="",0,Chestionar!R553)</f>
        <v>0</v>
      </c>
      <c r="BG553" s="261">
        <f>IF(Chestionar!S553="",0,Chestionar!S553)</f>
        <v>0</v>
      </c>
      <c r="BH553" s="158">
        <f>IF(Chestionar!T553="",0,Chestionar!T553)</f>
        <v>0</v>
      </c>
      <c r="BI553" s="113"/>
      <c r="BJ553" s="113"/>
      <c r="BK553" s="113"/>
      <c r="BL553" s="113"/>
      <c r="BM553" s="113"/>
      <c r="BN553" s="113"/>
      <c r="BO553" s="113"/>
      <c r="BP553" s="113"/>
      <c r="BQ553" s="113"/>
      <c r="BR553" s="113" t="s">
        <v>215</v>
      </c>
    </row>
    <row r="554" spans="1:70" x14ac:dyDescent="0.25">
      <c r="A554" s="1715">
        <f t="shared" si="179"/>
        <v>0</v>
      </c>
      <c r="B554" s="1715">
        <f t="shared" si="170"/>
        <v>10061011</v>
      </c>
      <c r="C554" s="1049">
        <v>61</v>
      </c>
      <c r="D554" s="1797" t="s">
        <v>446</v>
      </c>
      <c r="E554" s="1049">
        <v>11</v>
      </c>
      <c r="F554" s="1057" t="s">
        <v>4309</v>
      </c>
      <c r="G554" s="1049"/>
      <c r="H554" s="1058" t="s">
        <v>345</v>
      </c>
      <c r="I554" s="1059" t="s">
        <v>4539</v>
      </c>
      <c r="J554" s="1067" t="s">
        <v>4104</v>
      </c>
      <c r="K554" s="1059" t="s">
        <v>4763</v>
      </c>
      <c r="L554" s="979">
        <f t="shared" si="180"/>
        <v>0</v>
      </c>
      <c r="M554" s="979">
        <f t="shared" si="181"/>
        <v>0</v>
      </c>
      <c r="N554" s="1724" t="s">
        <v>4249</v>
      </c>
      <c r="O554" s="979"/>
      <c r="P554" s="979"/>
      <c r="Q554" s="979"/>
      <c r="R554" s="979"/>
      <c r="S554" s="979"/>
      <c r="T554" s="979"/>
      <c r="U554" s="979"/>
      <c r="V554" s="979"/>
      <c r="W554" s="979"/>
      <c r="X554" s="979"/>
      <c r="Y554" s="1060"/>
      <c r="Z554" s="1060" t="str">
        <f t="shared" si="182"/>
        <v>Cap.2 Pct.7: Valoarea totala a exportului direct (Col.15) &lt;= Cifra de afaceri totala (Col.1), rd.(1 la n)</v>
      </c>
      <c r="AA554" s="2205">
        <f t="shared" si="171"/>
        <v>1</v>
      </c>
      <c r="AB554" s="3036">
        <f t="shared" si="177"/>
        <v>61</v>
      </c>
      <c r="AT554" s="268" t="str">
        <f>IF(AY554=0,"",VLOOKUP(AY554,Anexa!D:E,2,FALSE))</f>
        <v/>
      </c>
      <c r="AU554" s="1416" t="s">
        <v>5264</v>
      </c>
      <c r="AV554" s="134">
        <v>4</v>
      </c>
      <c r="AW554" s="135">
        <v>2</v>
      </c>
      <c r="AX554" s="136">
        <v>28</v>
      </c>
      <c r="AY554" s="269">
        <f>IF(Chestionar!K554="",0,Chestionar!K554)</f>
        <v>0</v>
      </c>
      <c r="AZ554" s="204">
        <f>IF(Chestionar!L554="",0,Chestionar!L554)</f>
        <v>0</v>
      </c>
      <c r="BA554" s="246">
        <f>IF(Chestionar!M554="",0,Chestionar!M554)</f>
        <v>0</v>
      </c>
      <c r="BB554" s="205">
        <f>IF(Chestionar!N554="",0,Chestionar!N554)</f>
        <v>0</v>
      </c>
      <c r="BC554" s="205">
        <f>IF(Chestionar!O554="",0,Chestionar!O554)</f>
        <v>0</v>
      </c>
      <c r="BD554" s="205">
        <f>IF(Chestionar!P554="",0,Chestionar!P554)</f>
        <v>0</v>
      </c>
      <c r="BE554" s="205">
        <f>IF(Chestionar!Q554="",0,Chestionar!Q554)</f>
        <v>0</v>
      </c>
      <c r="BF554" s="205">
        <f>IF(Chestionar!R554="",0,Chestionar!R554)</f>
        <v>0</v>
      </c>
      <c r="BG554" s="261">
        <f>IF(Chestionar!S554="",0,Chestionar!S554)</f>
        <v>0</v>
      </c>
      <c r="BH554" s="158">
        <f>IF(Chestionar!T554="",0,Chestionar!T554)</f>
        <v>0</v>
      </c>
      <c r="BR554" s="120" t="s">
        <v>215</v>
      </c>
    </row>
    <row r="555" spans="1:70" x14ac:dyDescent="0.25">
      <c r="A555" s="1715">
        <f t="shared" si="179"/>
        <v>0</v>
      </c>
      <c r="B555" s="1715">
        <f t="shared" si="170"/>
        <v>10061012</v>
      </c>
      <c r="C555" s="1049">
        <v>61</v>
      </c>
      <c r="D555" s="1797" t="s">
        <v>446</v>
      </c>
      <c r="E555" s="1049">
        <v>12</v>
      </c>
      <c r="F555" s="1057" t="s">
        <v>4309</v>
      </c>
      <c r="G555" s="1049"/>
      <c r="H555" s="1058" t="s">
        <v>345</v>
      </c>
      <c r="I555" s="1059" t="s">
        <v>4541</v>
      </c>
      <c r="J555" s="1067" t="s">
        <v>4104</v>
      </c>
      <c r="K555" s="1059" t="s">
        <v>4764</v>
      </c>
      <c r="L555" s="979">
        <f t="shared" si="180"/>
        <v>0</v>
      </c>
      <c r="M555" s="979">
        <f t="shared" si="181"/>
        <v>0</v>
      </c>
      <c r="N555" s="1724" t="s">
        <v>4249</v>
      </c>
      <c r="O555" s="979"/>
      <c r="P555" s="979"/>
      <c r="Q555" s="979"/>
      <c r="R555" s="979"/>
      <c r="S555" s="979"/>
      <c r="T555" s="979"/>
      <c r="U555" s="979"/>
      <c r="V555" s="979"/>
      <c r="W555" s="979"/>
      <c r="X555" s="979"/>
      <c r="Y555" s="1060"/>
      <c r="Z555" s="1060" t="str">
        <f t="shared" si="182"/>
        <v>Cap.2 Pct.7: Valoarea totala a exportului direct (Col.15) &lt;= Cifra de afaceri totala (Col.1), rd.(1 la n)</v>
      </c>
      <c r="AA555" s="2205">
        <f t="shared" si="171"/>
        <v>1</v>
      </c>
      <c r="AB555" s="3036">
        <f t="shared" si="177"/>
        <v>61</v>
      </c>
      <c r="AT555" s="268" t="str">
        <f>IF(AY555=0,"",VLOOKUP(AY555,Anexa!D:E,2,FALSE))</f>
        <v/>
      </c>
      <c r="AU555" s="1416" t="s">
        <v>5264</v>
      </c>
      <c r="AV555" s="134">
        <v>4</v>
      </c>
      <c r="AW555" s="135">
        <v>2</v>
      </c>
      <c r="AX555" s="136">
        <v>29</v>
      </c>
      <c r="AY555" s="269">
        <f>IF(Chestionar!K555="",0,Chestionar!K555)</f>
        <v>0</v>
      </c>
      <c r="AZ555" s="204">
        <f>IF(Chestionar!L555="",0,Chestionar!L555)</f>
        <v>0</v>
      </c>
      <c r="BA555" s="246">
        <f>IF(Chestionar!M555="",0,Chestionar!M555)</f>
        <v>0</v>
      </c>
      <c r="BB555" s="205">
        <f>IF(Chestionar!N555="",0,Chestionar!N555)</f>
        <v>0</v>
      </c>
      <c r="BC555" s="205">
        <f>IF(Chestionar!O555="",0,Chestionar!O555)</f>
        <v>0</v>
      </c>
      <c r="BD555" s="205">
        <f>IF(Chestionar!P555="",0,Chestionar!P555)</f>
        <v>0</v>
      </c>
      <c r="BE555" s="205">
        <f>IF(Chestionar!Q555="",0,Chestionar!Q555)</f>
        <v>0</v>
      </c>
      <c r="BF555" s="205">
        <f>IF(Chestionar!R555="",0,Chestionar!R555)</f>
        <v>0</v>
      </c>
      <c r="BG555" s="261">
        <f>IF(Chestionar!S555="",0,Chestionar!S555)</f>
        <v>0</v>
      </c>
      <c r="BH555" s="158">
        <f>IF(Chestionar!T555="",0,Chestionar!T555)</f>
        <v>0</v>
      </c>
      <c r="BR555" s="120" t="s">
        <v>215</v>
      </c>
    </row>
    <row r="556" spans="1:70" x14ac:dyDescent="0.25">
      <c r="A556" s="1715">
        <f t="shared" si="179"/>
        <v>0</v>
      </c>
      <c r="B556" s="1715">
        <f t="shared" si="170"/>
        <v>10061013</v>
      </c>
      <c r="C556" s="1049">
        <v>61</v>
      </c>
      <c r="D556" s="1797" t="s">
        <v>446</v>
      </c>
      <c r="E556" s="1049">
        <v>13</v>
      </c>
      <c r="F556" s="1057" t="s">
        <v>4309</v>
      </c>
      <c r="G556" s="1049"/>
      <c r="H556" s="1058" t="s">
        <v>345</v>
      </c>
      <c r="I556" s="1059" t="s">
        <v>4543</v>
      </c>
      <c r="J556" s="1067" t="s">
        <v>4104</v>
      </c>
      <c r="K556" s="1059" t="s">
        <v>4765</v>
      </c>
      <c r="L556" s="979">
        <f t="shared" si="180"/>
        <v>0</v>
      </c>
      <c r="M556" s="979">
        <f t="shared" si="181"/>
        <v>0</v>
      </c>
      <c r="N556" s="1724" t="s">
        <v>4249</v>
      </c>
      <c r="O556" s="979"/>
      <c r="P556" s="979"/>
      <c r="Q556" s="979"/>
      <c r="R556" s="979"/>
      <c r="S556" s="979"/>
      <c r="T556" s="979"/>
      <c r="U556" s="979"/>
      <c r="V556" s="979"/>
      <c r="W556" s="979"/>
      <c r="X556" s="979"/>
      <c r="Y556" s="1060"/>
      <c r="Z556" s="1060" t="str">
        <f t="shared" si="182"/>
        <v>Cap.2 Pct.7: Valoarea totala a exportului direct (Col.15) &lt;= Cifra de afaceri totala (Col.1), rd.(1 la n)</v>
      </c>
      <c r="AA556" s="2205">
        <f t="shared" si="171"/>
        <v>1</v>
      </c>
      <c r="AB556" s="3036">
        <f t="shared" si="177"/>
        <v>61</v>
      </c>
      <c r="AT556" s="268" t="str">
        <f>IF(AY556=0,"",VLOOKUP(AY556,Anexa!D:E,2,FALSE))</f>
        <v/>
      </c>
      <c r="AU556" s="1416" t="s">
        <v>5264</v>
      </c>
      <c r="AV556" s="134">
        <v>4</v>
      </c>
      <c r="AW556" s="135">
        <v>2</v>
      </c>
      <c r="AX556" s="136">
        <v>30</v>
      </c>
      <c r="AY556" s="269">
        <f>IF(Chestionar!K556="",0,Chestionar!K556)</f>
        <v>0</v>
      </c>
      <c r="AZ556" s="204">
        <f>IF(Chestionar!L556="",0,Chestionar!L556)</f>
        <v>0</v>
      </c>
      <c r="BA556" s="246">
        <f>IF(Chestionar!M556="",0,Chestionar!M556)</f>
        <v>0</v>
      </c>
      <c r="BB556" s="205">
        <f>IF(Chestionar!N556="",0,Chestionar!N556)</f>
        <v>0</v>
      </c>
      <c r="BC556" s="205">
        <f>IF(Chestionar!O556="",0,Chestionar!O556)</f>
        <v>0</v>
      </c>
      <c r="BD556" s="205">
        <f>IF(Chestionar!P556="",0,Chestionar!P556)</f>
        <v>0</v>
      </c>
      <c r="BE556" s="205">
        <f>IF(Chestionar!Q556="",0,Chestionar!Q556)</f>
        <v>0</v>
      </c>
      <c r="BF556" s="205">
        <f>IF(Chestionar!R556="",0,Chestionar!R556)</f>
        <v>0</v>
      </c>
      <c r="BG556" s="261">
        <f>IF(Chestionar!S556="",0,Chestionar!S556)</f>
        <v>0</v>
      </c>
      <c r="BH556" s="158">
        <f>IF(Chestionar!T556="",0,Chestionar!T556)</f>
        <v>0</v>
      </c>
      <c r="BR556" s="120" t="s">
        <v>215</v>
      </c>
    </row>
    <row r="557" spans="1:70" ht="15.75" thickBot="1" x14ac:dyDescent="0.3">
      <c r="A557" s="1715">
        <f t="shared" si="179"/>
        <v>0</v>
      </c>
      <c r="B557" s="1715">
        <f t="shared" si="170"/>
        <v>10061014</v>
      </c>
      <c r="C557" s="1049">
        <v>61</v>
      </c>
      <c r="D557" s="1797" t="s">
        <v>446</v>
      </c>
      <c r="E557" s="1049">
        <v>14</v>
      </c>
      <c r="F557" s="1057" t="s">
        <v>4309</v>
      </c>
      <c r="G557" s="1049"/>
      <c r="H557" s="1058" t="s">
        <v>345</v>
      </c>
      <c r="I557" s="1059" t="s">
        <v>4545</v>
      </c>
      <c r="J557" s="1067" t="s">
        <v>4104</v>
      </c>
      <c r="K557" s="1059" t="s">
        <v>4766</v>
      </c>
      <c r="L557" s="979">
        <f t="shared" si="180"/>
        <v>0</v>
      </c>
      <c r="M557" s="979">
        <f t="shared" si="181"/>
        <v>0</v>
      </c>
      <c r="N557" s="1724" t="s">
        <v>4249</v>
      </c>
      <c r="O557" s="979"/>
      <c r="P557" s="979"/>
      <c r="Q557" s="979"/>
      <c r="R557" s="979"/>
      <c r="S557" s="979"/>
      <c r="T557" s="979"/>
      <c r="U557" s="979"/>
      <c r="V557" s="979"/>
      <c r="W557" s="979"/>
      <c r="X557" s="979"/>
      <c r="Y557" s="1060"/>
      <c r="Z557" s="1060" t="str">
        <f t="shared" si="182"/>
        <v>Cap.2 Pct.7: Valoarea totala a exportului direct (Col.15) &lt;= Cifra de afaceri totala (Col.1), rd.(1 la n)</v>
      </c>
      <c r="AA557" s="2205">
        <f t="shared" si="171"/>
        <v>1</v>
      </c>
      <c r="AB557" s="3036">
        <f t="shared" si="177"/>
        <v>61</v>
      </c>
      <c r="AT557" s="268" t="str">
        <f>IF(AY557=0,"",VLOOKUP(AY557,Anexa!D:E,2,FALSE))</f>
        <v/>
      </c>
      <c r="AU557" s="1416" t="s">
        <v>5264</v>
      </c>
      <c r="AV557" s="134">
        <v>4</v>
      </c>
      <c r="AW557" s="135">
        <v>2</v>
      </c>
      <c r="AX557" s="136">
        <v>31</v>
      </c>
      <c r="AY557" s="269">
        <f>IF(Chestionar!K557="",0,Chestionar!K557)</f>
        <v>0</v>
      </c>
      <c r="AZ557" s="204">
        <f>IF(Chestionar!L557="",0,Chestionar!L557)</f>
        <v>0</v>
      </c>
      <c r="BA557" s="246">
        <f>IF(Chestionar!M557="",0,Chestionar!M557)</f>
        <v>0</v>
      </c>
      <c r="BB557" s="205">
        <f>IF(Chestionar!N557="",0,Chestionar!N557)</f>
        <v>0</v>
      </c>
      <c r="BC557" s="205">
        <f>IF(Chestionar!O557="",0,Chestionar!O557)</f>
        <v>0</v>
      </c>
      <c r="BD557" s="205">
        <f>IF(Chestionar!P557="",0,Chestionar!P557)</f>
        <v>0</v>
      </c>
      <c r="BE557" s="182">
        <f>IF(Chestionar!Q557="",0,Chestionar!Q557)</f>
        <v>0</v>
      </c>
      <c r="BF557" s="182">
        <f>IF(Chestionar!R557="",0,Chestionar!R557)</f>
        <v>0</v>
      </c>
      <c r="BG557" s="271">
        <f>IF(Chestionar!S557="",0,Chestionar!S557)</f>
        <v>0</v>
      </c>
      <c r="BH557" s="183">
        <f>IF(Chestionar!T557="",0,Chestionar!T557)</f>
        <v>0</v>
      </c>
      <c r="BR557" s="120" t="s">
        <v>215</v>
      </c>
    </row>
    <row r="558" spans="1:70" ht="45.75" thickTop="1" x14ac:dyDescent="0.25">
      <c r="A558" s="1715">
        <f t="shared" si="179"/>
        <v>0</v>
      </c>
      <c r="B558" s="1715">
        <f t="shared" si="170"/>
        <v>10061015</v>
      </c>
      <c r="C558" s="1049">
        <v>61</v>
      </c>
      <c r="D558" s="1797" t="s">
        <v>446</v>
      </c>
      <c r="E558" s="1049">
        <v>15</v>
      </c>
      <c r="F558" s="1057" t="s">
        <v>4309</v>
      </c>
      <c r="G558" s="1049"/>
      <c r="H558" s="1058" t="s">
        <v>345</v>
      </c>
      <c r="I558" s="1059" t="s">
        <v>4547</v>
      </c>
      <c r="J558" s="1067" t="s">
        <v>4104</v>
      </c>
      <c r="K558" s="1059" t="s">
        <v>4767</v>
      </c>
      <c r="L558" s="979">
        <f t="shared" si="180"/>
        <v>0</v>
      </c>
      <c r="M558" s="979">
        <f t="shared" si="181"/>
        <v>0</v>
      </c>
      <c r="N558" s="1724" t="s">
        <v>4249</v>
      </c>
      <c r="O558" s="979"/>
      <c r="P558" s="979"/>
      <c r="Q558" s="979"/>
      <c r="R558" s="979"/>
      <c r="S558" s="979"/>
      <c r="T558" s="979"/>
      <c r="U558" s="979"/>
      <c r="V558" s="979"/>
      <c r="W558" s="979"/>
      <c r="X558" s="979"/>
      <c r="Y558" s="1060"/>
      <c r="Z558" s="1060" t="str">
        <f t="shared" si="182"/>
        <v>Cap.2 Pct.7: Valoarea totala a exportului direct (Col.15) &lt;= Cifra de afaceri totala (Col.1), rd.(1 la n)</v>
      </c>
      <c r="AA558" s="2205">
        <f t="shared" si="171"/>
        <v>1</v>
      </c>
      <c r="AB558" s="3036">
        <f t="shared" si="177"/>
        <v>61</v>
      </c>
      <c r="AT558" s="219" t="s">
        <v>350</v>
      </c>
      <c r="AU558" s="1418" t="s">
        <v>5264</v>
      </c>
      <c r="AV558" s="148">
        <v>4</v>
      </c>
      <c r="AW558" s="148">
        <v>3</v>
      </c>
      <c r="AX558" s="148">
        <v>0</v>
      </c>
      <c r="AY558" s="241" t="s">
        <v>351</v>
      </c>
      <c r="AZ558" s="367" t="s">
        <v>166</v>
      </c>
      <c r="BA558" s="370" t="s">
        <v>9999</v>
      </c>
      <c r="BB558" s="264" t="s">
        <v>10000</v>
      </c>
      <c r="BC558" s="370" t="s">
        <v>10002</v>
      </c>
      <c r="BD558" s="264" t="s">
        <v>10001</v>
      </c>
      <c r="BE558" s="265" t="s">
        <v>10003</v>
      </c>
      <c r="BF558" s="180" t="s">
        <v>10004</v>
      </c>
      <c r="BR558" s="120" t="s">
        <v>215</v>
      </c>
    </row>
    <row r="559" spans="1:70" ht="15.75" thickBot="1" x14ac:dyDescent="0.3">
      <c r="A559" s="1715">
        <f t="shared" si="179"/>
        <v>0</v>
      </c>
      <c r="B559" s="1715">
        <f t="shared" si="170"/>
        <v>10061016</v>
      </c>
      <c r="C559" s="1049">
        <v>61</v>
      </c>
      <c r="D559" s="1797" t="s">
        <v>446</v>
      </c>
      <c r="E559" s="1049">
        <v>16</v>
      </c>
      <c r="F559" s="1057" t="s">
        <v>4309</v>
      </c>
      <c r="G559" s="1049"/>
      <c r="H559" s="1058" t="s">
        <v>345</v>
      </c>
      <c r="I559" s="1059" t="s">
        <v>4549</v>
      </c>
      <c r="J559" s="1067" t="s">
        <v>4104</v>
      </c>
      <c r="K559" s="1059" t="s">
        <v>4768</v>
      </c>
      <c r="L559" s="979">
        <f t="shared" si="180"/>
        <v>0</v>
      </c>
      <c r="M559" s="979">
        <f t="shared" si="181"/>
        <v>0</v>
      </c>
      <c r="N559" s="1724" t="s">
        <v>4249</v>
      </c>
      <c r="O559" s="979"/>
      <c r="P559" s="979"/>
      <c r="Q559" s="979"/>
      <c r="R559" s="979"/>
      <c r="S559" s="979"/>
      <c r="T559" s="979"/>
      <c r="U559" s="979"/>
      <c r="V559" s="979"/>
      <c r="W559" s="979"/>
      <c r="X559" s="979"/>
      <c r="Y559" s="1060"/>
      <c r="Z559" s="1060" t="str">
        <f t="shared" si="182"/>
        <v>Cap.2 Pct.7: Valoarea totala a exportului direct (Col.15) &lt;= Cifra de afaceri totala (Col.1), rd.(1 la n)</v>
      </c>
      <c r="AA559" s="2205">
        <f t="shared" si="171"/>
        <v>1</v>
      </c>
      <c r="AB559" s="3036">
        <f t="shared" si="177"/>
        <v>61</v>
      </c>
      <c r="AT559" s="154" t="s">
        <v>121</v>
      </c>
      <c r="AU559" s="1419" t="s">
        <v>5264</v>
      </c>
      <c r="AV559" s="155">
        <v>4</v>
      </c>
      <c r="AW559" s="155">
        <v>3</v>
      </c>
      <c r="AX559" s="155">
        <v>1</v>
      </c>
      <c r="AY559" s="217">
        <f>IF(Chestionar!K559="",0,Chestionar!K559)</f>
        <v>0</v>
      </c>
      <c r="AZ559" s="368">
        <f>IF(Chestionar!L559="",0,Chestionar!L559)</f>
        <v>0</v>
      </c>
      <c r="BA559" s="371">
        <f>IF(Chestionar!M559="",0,Chestionar!M559)</f>
        <v>0</v>
      </c>
      <c r="BB559" s="266">
        <f>IF(Chestionar!N559="",0,Chestionar!N559)</f>
        <v>0</v>
      </c>
      <c r="BC559" s="371">
        <f>IF(Chestionar!O559="",0,Chestionar!O559)</f>
        <v>0</v>
      </c>
      <c r="BD559" s="266">
        <f>IF(Chestionar!P559="",0,Chestionar!P559)</f>
        <v>0</v>
      </c>
      <c r="BE559" s="267">
        <f>IF(Chestionar!Q559="",0,Chestionar!Q559)</f>
        <v>0</v>
      </c>
      <c r="BF559" s="239">
        <f>IF(Chestionar!R559="",0,Chestionar!R559)</f>
        <v>0</v>
      </c>
      <c r="BR559" s="120" t="s">
        <v>215</v>
      </c>
    </row>
    <row r="560" spans="1:70" ht="15.75" thickTop="1" x14ac:dyDescent="0.25">
      <c r="A560" s="1715">
        <f t="shared" si="179"/>
        <v>0</v>
      </c>
      <c r="B560" s="1715">
        <f t="shared" si="170"/>
        <v>10061017</v>
      </c>
      <c r="C560" s="1049">
        <v>61</v>
      </c>
      <c r="D560" s="1797" t="s">
        <v>446</v>
      </c>
      <c r="E560" s="1049">
        <v>17</v>
      </c>
      <c r="F560" s="1057" t="s">
        <v>4309</v>
      </c>
      <c r="G560" s="1049"/>
      <c r="H560" s="1058" t="s">
        <v>345</v>
      </c>
      <c r="I560" s="1059" t="s">
        <v>4551</v>
      </c>
      <c r="J560" s="1067" t="s">
        <v>4104</v>
      </c>
      <c r="K560" s="1059" t="s">
        <v>4769</v>
      </c>
      <c r="L560" s="979">
        <f t="shared" si="180"/>
        <v>0</v>
      </c>
      <c r="M560" s="979">
        <f t="shared" si="181"/>
        <v>0</v>
      </c>
      <c r="N560" s="1724" t="s">
        <v>4249</v>
      </c>
      <c r="O560" s="979"/>
      <c r="P560" s="979"/>
      <c r="Q560" s="979"/>
      <c r="R560" s="979"/>
      <c r="S560" s="979"/>
      <c r="T560" s="979"/>
      <c r="U560" s="979"/>
      <c r="V560" s="979"/>
      <c r="W560" s="979"/>
      <c r="X560" s="979"/>
      <c r="Y560" s="1060"/>
      <c r="Z560" s="1060" t="str">
        <f t="shared" si="182"/>
        <v>Cap.2 Pct.7: Valoarea totala a exportului direct (Col.15) &lt;= Cifra de afaceri totala (Col.1), rd.(1 la n)</v>
      </c>
      <c r="AA560" s="2205">
        <f t="shared" si="171"/>
        <v>1</v>
      </c>
      <c r="AB560" s="3036">
        <f t="shared" si="177"/>
        <v>61</v>
      </c>
      <c r="AT560" s="268" t="str">
        <f>IF(AZ560=0,"",VLOOKUP(AZ560,Anexa!D:E,2,FALSE))</f>
        <v/>
      </c>
      <c r="AU560" s="1416" t="s">
        <v>5264</v>
      </c>
      <c r="AV560" s="134">
        <v>4</v>
      </c>
      <c r="AW560" s="135">
        <v>3</v>
      </c>
      <c r="AX560" s="136">
        <v>2</v>
      </c>
      <c r="AY560" s="272">
        <f>IF(Chestionar!K560="",0,Chestionar!K560)</f>
        <v>0</v>
      </c>
      <c r="AZ560" s="369">
        <f>IF(Chestionar!L560="",0,Chestionar!L560)</f>
        <v>0</v>
      </c>
      <c r="BA560" s="372">
        <f>IF(Chestionar!M560="",0,Chestionar!M560)</f>
        <v>0</v>
      </c>
      <c r="BB560" s="270">
        <f>IF(Chestionar!N560="",0,Chestionar!N560)</f>
        <v>0</v>
      </c>
      <c r="BC560" s="372">
        <f>IF(Chestionar!O560="",0,Chestionar!O560)</f>
        <v>0</v>
      </c>
      <c r="BD560" s="270">
        <f>IF(Chestionar!P560="",0,Chestionar!P560)</f>
        <v>0</v>
      </c>
      <c r="BE560" s="261">
        <f>IF(Chestionar!Q560="",0,Chestionar!Q560)</f>
        <v>0</v>
      </c>
      <c r="BF560" s="158">
        <f>IF(Chestionar!R560="",0,Chestionar!R560)</f>
        <v>0</v>
      </c>
      <c r="BR560" s="120" t="s">
        <v>215</v>
      </c>
    </row>
    <row r="561" spans="1:70" x14ac:dyDescent="0.25">
      <c r="A561" s="1715">
        <f t="shared" si="179"/>
        <v>0</v>
      </c>
      <c r="B561" s="1715">
        <f t="shared" si="170"/>
        <v>10061018</v>
      </c>
      <c r="C561" s="1049">
        <v>61</v>
      </c>
      <c r="D561" s="1797" t="s">
        <v>446</v>
      </c>
      <c r="E561" s="1049">
        <v>18</v>
      </c>
      <c r="F561" s="1057" t="s">
        <v>4309</v>
      </c>
      <c r="G561" s="1049"/>
      <c r="H561" s="1058" t="s">
        <v>345</v>
      </c>
      <c r="I561" s="1059" t="s">
        <v>4553</v>
      </c>
      <c r="J561" s="1067" t="s">
        <v>4104</v>
      </c>
      <c r="K561" s="1059" t="s">
        <v>4770</v>
      </c>
      <c r="L561" s="979">
        <f t="shared" si="180"/>
        <v>0</v>
      </c>
      <c r="M561" s="979">
        <f t="shared" si="181"/>
        <v>0</v>
      </c>
      <c r="N561" s="1724" t="s">
        <v>4249</v>
      </c>
      <c r="O561" s="979"/>
      <c r="P561" s="979"/>
      <c r="Q561" s="979"/>
      <c r="R561" s="979"/>
      <c r="S561" s="979"/>
      <c r="T561" s="979"/>
      <c r="U561" s="979"/>
      <c r="V561" s="979"/>
      <c r="W561" s="979"/>
      <c r="X561" s="979"/>
      <c r="Y561" s="1060"/>
      <c r="Z561" s="1060" t="str">
        <f t="shared" si="182"/>
        <v>Cap.2 Pct.7: Valoarea totala a exportului direct (Col.15) &lt;= Cifra de afaceri totala (Col.1), rd.(1 la n)</v>
      </c>
      <c r="AA561" s="2205">
        <f t="shared" si="171"/>
        <v>1</v>
      </c>
      <c r="AB561" s="3036">
        <f t="shared" si="177"/>
        <v>61</v>
      </c>
      <c r="AT561" s="268" t="str">
        <f>IF(AZ561=0,"",VLOOKUP(AZ561,Anexa!D:E,2,FALSE))</f>
        <v/>
      </c>
      <c r="AU561" s="1416" t="s">
        <v>5264</v>
      </c>
      <c r="AV561" s="134">
        <v>4</v>
      </c>
      <c r="AW561" s="135">
        <v>3</v>
      </c>
      <c r="AX561" s="136">
        <v>3</v>
      </c>
      <c r="AY561" s="272">
        <f>IF(Chestionar!K561="",0,Chestionar!K561)</f>
        <v>0</v>
      </c>
      <c r="AZ561" s="369">
        <f>IF(Chestionar!L561="",0,Chestionar!L561)</f>
        <v>0</v>
      </c>
      <c r="BA561" s="372">
        <f>IF(Chestionar!M561="",0,Chestionar!M561)</f>
        <v>0</v>
      </c>
      <c r="BB561" s="270">
        <f>IF(Chestionar!N561="",0,Chestionar!N561)</f>
        <v>0</v>
      </c>
      <c r="BC561" s="372">
        <f>IF(Chestionar!O561="",0,Chestionar!O561)</f>
        <v>0</v>
      </c>
      <c r="BD561" s="270">
        <f>IF(Chestionar!P561="",0,Chestionar!P561)</f>
        <v>0</v>
      </c>
      <c r="BE561" s="261">
        <f>IF(Chestionar!Q561="",0,Chestionar!Q561)</f>
        <v>0</v>
      </c>
      <c r="BF561" s="158">
        <f>IF(Chestionar!R561="",0,Chestionar!R561)</f>
        <v>0</v>
      </c>
      <c r="BR561" s="120" t="s">
        <v>215</v>
      </c>
    </row>
    <row r="562" spans="1:70" x14ac:dyDescent="0.25">
      <c r="A562" s="1715">
        <f t="shared" si="179"/>
        <v>0</v>
      </c>
      <c r="B562" s="1715">
        <f t="shared" si="170"/>
        <v>10061019</v>
      </c>
      <c r="C562" s="1049">
        <v>61</v>
      </c>
      <c r="D562" s="1797" t="s">
        <v>446</v>
      </c>
      <c r="E562" s="1049">
        <v>19</v>
      </c>
      <c r="F562" s="1057" t="s">
        <v>4309</v>
      </c>
      <c r="G562" s="1049"/>
      <c r="H562" s="1058" t="s">
        <v>345</v>
      </c>
      <c r="I562" s="1059" t="s">
        <v>4555</v>
      </c>
      <c r="J562" s="1067" t="s">
        <v>4104</v>
      </c>
      <c r="K562" s="1059" t="s">
        <v>4771</v>
      </c>
      <c r="L562" s="979">
        <f t="shared" si="180"/>
        <v>0</v>
      </c>
      <c r="M562" s="979">
        <f t="shared" si="181"/>
        <v>0</v>
      </c>
      <c r="N562" s="1724" t="s">
        <v>4249</v>
      </c>
      <c r="O562" s="979"/>
      <c r="P562" s="979"/>
      <c r="Q562" s="979"/>
      <c r="R562" s="979"/>
      <c r="S562" s="979"/>
      <c r="T562" s="979"/>
      <c r="U562" s="979"/>
      <c r="V562" s="979"/>
      <c r="W562" s="979"/>
      <c r="X562" s="979"/>
      <c r="Y562" s="1060"/>
      <c r="Z562" s="1060" t="str">
        <f t="shared" si="182"/>
        <v>Cap.2 Pct.7: Valoarea totala a exportului direct (Col.15) &lt;= Cifra de afaceri totala (Col.1), rd.(1 la n)</v>
      </c>
      <c r="AA562" s="2205">
        <f t="shared" si="171"/>
        <v>1</v>
      </c>
      <c r="AB562" s="3036">
        <f t="shared" si="177"/>
        <v>61</v>
      </c>
      <c r="AT562" s="268" t="str">
        <f>IF(AZ562=0,"",VLOOKUP(AZ562,Anexa!D:E,2,FALSE))</f>
        <v/>
      </c>
      <c r="AU562" s="1416" t="s">
        <v>5264</v>
      </c>
      <c r="AV562" s="134">
        <v>4</v>
      </c>
      <c r="AW562" s="135">
        <v>3</v>
      </c>
      <c r="AX562" s="136">
        <v>4</v>
      </c>
      <c r="AY562" s="272">
        <f>IF(Chestionar!K562="",0,Chestionar!K562)</f>
        <v>0</v>
      </c>
      <c r="AZ562" s="369">
        <f>IF(Chestionar!L562="",0,Chestionar!L562)</f>
        <v>0</v>
      </c>
      <c r="BA562" s="372">
        <f>IF(Chestionar!M562="",0,Chestionar!M562)</f>
        <v>0</v>
      </c>
      <c r="BB562" s="270">
        <f>IF(Chestionar!N562="",0,Chestionar!N562)</f>
        <v>0</v>
      </c>
      <c r="BC562" s="372">
        <f>IF(Chestionar!O562="",0,Chestionar!O562)</f>
        <v>0</v>
      </c>
      <c r="BD562" s="270">
        <f>IF(Chestionar!P562="",0,Chestionar!P562)</f>
        <v>0</v>
      </c>
      <c r="BE562" s="261">
        <f>IF(Chestionar!Q562="",0,Chestionar!Q562)</f>
        <v>0</v>
      </c>
      <c r="BF562" s="158">
        <f>IF(Chestionar!R562="",0,Chestionar!R562)</f>
        <v>0</v>
      </c>
      <c r="BR562" s="120" t="s">
        <v>215</v>
      </c>
    </row>
    <row r="563" spans="1:70" x14ac:dyDescent="0.25">
      <c r="A563" s="1715">
        <f t="shared" si="179"/>
        <v>0</v>
      </c>
      <c r="B563" s="1715">
        <f t="shared" si="170"/>
        <v>10061020</v>
      </c>
      <c r="C563" s="1049">
        <v>61</v>
      </c>
      <c r="D563" s="1797" t="s">
        <v>446</v>
      </c>
      <c r="E563" s="1049">
        <v>20</v>
      </c>
      <c r="F563" s="1057" t="s">
        <v>4309</v>
      </c>
      <c r="G563" s="1049"/>
      <c r="H563" s="1058" t="s">
        <v>345</v>
      </c>
      <c r="I563" s="1059" t="s">
        <v>4557</v>
      </c>
      <c r="J563" s="1067" t="s">
        <v>4104</v>
      </c>
      <c r="K563" s="1059" t="s">
        <v>4772</v>
      </c>
      <c r="L563" s="979">
        <f t="shared" si="180"/>
        <v>0</v>
      </c>
      <c r="M563" s="979">
        <f t="shared" si="181"/>
        <v>0</v>
      </c>
      <c r="N563" s="1724" t="s">
        <v>4249</v>
      </c>
      <c r="O563" s="979"/>
      <c r="P563" s="979"/>
      <c r="Q563" s="979"/>
      <c r="R563" s="979"/>
      <c r="S563" s="979"/>
      <c r="T563" s="979"/>
      <c r="U563" s="979"/>
      <c r="V563" s="979"/>
      <c r="W563" s="979"/>
      <c r="X563" s="979"/>
      <c r="Y563" s="1060"/>
      <c r="Z563" s="1060" t="str">
        <f t="shared" si="182"/>
        <v>Cap.2 Pct.7: Valoarea totala a exportului direct (Col.15) &lt;= Cifra de afaceri totala (Col.1), rd.(1 la n)</v>
      </c>
      <c r="AA563" s="2205">
        <f t="shared" si="171"/>
        <v>1</v>
      </c>
      <c r="AB563" s="3036">
        <f t="shared" si="177"/>
        <v>61</v>
      </c>
      <c r="AT563" s="268" t="str">
        <f>IF(AZ563=0,"",VLOOKUP(AZ563,Anexa!D:E,2,FALSE))</f>
        <v/>
      </c>
      <c r="AU563" s="1416" t="s">
        <v>5264</v>
      </c>
      <c r="AV563" s="134">
        <v>4</v>
      </c>
      <c r="AW563" s="135">
        <v>3</v>
      </c>
      <c r="AX563" s="136">
        <v>5</v>
      </c>
      <c r="AY563" s="272">
        <f>IF(Chestionar!K563="",0,Chestionar!K563)</f>
        <v>0</v>
      </c>
      <c r="AZ563" s="369">
        <f>IF(Chestionar!L563="",0,Chestionar!L563)</f>
        <v>0</v>
      </c>
      <c r="BA563" s="372">
        <f>IF(Chestionar!M563="",0,Chestionar!M563)</f>
        <v>0</v>
      </c>
      <c r="BB563" s="270">
        <f>IF(Chestionar!N563="",0,Chestionar!N563)</f>
        <v>0</v>
      </c>
      <c r="BC563" s="372">
        <f>IF(Chestionar!O563="",0,Chestionar!O563)</f>
        <v>0</v>
      </c>
      <c r="BD563" s="270">
        <f>IF(Chestionar!P563="",0,Chestionar!P563)</f>
        <v>0</v>
      </c>
      <c r="BE563" s="261">
        <f>IF(Chestionar!Q563="",0,Chestionar!Q563)</f>
        <v>0</v>
      </c>
      <c r="BF563" s="158">
        <f>IF(Chestionar!R563="",0,Chestionar!R563)</f>
        <v>0</v>
      </c>
      <c r="BR563" s="120" t="s">
        <v>215</v>
      </c>
    </row>
    <row r="564" spans="1:70" x14ac:dyDescent="0.25">
      <c r="A564" s="1715">
        <f t="shared" si="179"/>
        <v>0</v>
      </c>
      <c r="B564" s="1715">
        <f t="shared" si="170"/>
        <v>10061021</v>
      </c>
      <c r="C564" s="1049">
        <v>61</v>
      </c>
      <c r="D564" s="1797" t="s">
        <v>446</v>
      </c>
      <c r="E564" s="1049">
        <v>21</v>
      </c>
      <c r="F564" s="1057" t="s">
        <v>4309</v>
      </c>
      <c r="G564" s="1049"/>
      <c r="H564" s="1058" t="s">
        <v>345</v>
      </c>
      <c r="I564" s="1059" t="s">
        <v>4559</v>
      </c>
      <c r="J564" s="1067" t="s">
        <v>4104</v>
      </c>
      <c r="K564" s="1059" t="s">
        <v>4773</v>
      </c>
      <c r="L564" s="979">
        <f t="shared" si="180"/>
        <v>0</v>
      </c>
      <c r="M564" s="979">
        <f t="shared" si="181"/>
        <v>0</v>
      </c>
      <c r="N564" s="1724" t="s">
        <v>4249</v>
      </c>
      <c r="O564" s="979"/>
      <c r="P564" s="979"/>
      <c r="Q564" s="979"/>
      <c r="R564" s="979"/>
      <c r="S564" s="979"/>
      <c r="T564" s="979"/>
      <c r="U564" s="979"/>
      <c r="V564" s="979"/>
      <c r="W564" s="979"/>
      <c r="X564" s="979"/>
      <c r="Y564" s="1060"/>
      <c r="Z564" s="1060" t="str">
        <f t="shared" si="182"/>
        <v>Cap.2 Pct.7: Valoarea totala a exportului direct (Col.15) &lt;= Cifra de afaceri totala (Col.1), rd.(1 la n)</v>
      </c>
      <c r="AA564" s="2205">
        <f t="shared" si="171"/>
        <v>1</v>
      </c>
      <c r="AB564" s="3036">
        <f t="shared" si="177"/>
        <v>61</v>
      </c>
      <c r="AT564" s="268" t="str">
        <f>IF(AZ564=0,"",VLOOKUP(AZ564,Anexa!D:E,2,FALSE))</f>
        <v/>
      </c>
      <c r="AU564" s="1416" t="s">
        <v>5264</v>
      </c>
      <c r="AV564" s="134">
        <v>4</v>
      </c>
      <c r="AW564" s="135">
        <v>3</v>
      </c>
      <c r="AX564" s="136">
        <v>6</v>
      </c>
      <c r="AY564" s="272">
        <f>IF(Chestionar!K564="",0,Chestionar!K564)</f>
        <v>0</v>
      </c>
      <c r="AZ564" s="369">
        <f>IF(Chestionar!L564="",0,Chestionar!L564)</f>
        <v>0</v>
      </c>
      <c r="BA564" s="372">
        <f>IF(Chestionar!M564="",0,Chestionar!M564)</f>
        <v>0</v>
      </c>
      <c r="BB564" s="270">
        <f>IF(Chestionar!N564="",0,Chestionar!N564)</f>
        <v>0</v>
      </c>
      <c r="BC564" s="372">
        <f>IF(Chestionar!O564="",0,Chestionar!O564)</f>
        <v>0</v>
      </c>
      <c r="BD564" s="270">
        <f>IF(Chestionar!P564="",0,Chestionar!P564)</f>
        <v>0</v>
      </c>
      <c r="BE564" s="261">
        <f>IF(Chestionar!Q564="",0,Chestionar!Q564)</f>
        <v>0</v>
      </c>
      <c r="BF564" s="158">
        <f>IF(Chestionar!R564="",0,Chestionar!R564)</f>
        <v>0</v>
      </c>
      <c r="BR564" s="120" t="s">
        <v>215</v>
      </c>
    </row>
    <row r="565" spans="1:70" x14ac:dyDescent="0.25">
      <c r="A565" s="1715">
        <f t="shared" si="179"/>
        <v>0</v>
      </c>
      <c r="B565" s="1715">
        <f t="shared" si="170"/>
        <v>10061022</v>
      </c>
      <c r="C565" s="1049">
        <v>61</v>
      </c>
      <c r="D565" s="1797" t="s">
        <v>446</v>
      </c>
      <c r="E565" s="1049">
        <v>22</v>
      </c>
      <c r="F565" s="1057" t="s">
        <v>4309</v>
      </c>
      <c r="G565" s="1049"/>
      <c r="H565" s="1058" t="s">
        <v>345</v>
      </c>
      <c r="I565" s="1059" t="s">
        <v>4561</v>
      </c>
      <c r="J565" s="1067" t="s">
        <v>4104</v>
      </c>
      <c r="K565" s="1059" t="s">
        <v>4774</v>
      </c>
      <c r="L565" s="979">
        <f t="shared" si="180"/>
        <v>0</v>
      </c>
      <c r="M565" s="979">
        <f t="shared" si="181"/>
        <v>0</v>
      </c>
      <c r="N565" s="1724" t="s">
        <v>4249</v>
      </c>
      <c r="O565" s="979"/>
      <c r="P565" s="979"/>
      <c r="Q565" s="979"/>
      <c r="R565" s="979"/>
      <c r="S565" s="979"/>
      <c r="T565" s="979"/>
      <c r="U565" s="979"/>
      <c r="V565" s="979"/>
      <c r="W565" s="979"/>
      <c r="X565" s="979"/>
      <c r="Y565" s="1060"/>
      <c r="Z565" s="1060" t="str">
        <f t="shared" si="182"/>
        <v>Cap.2 Pct.7: Valoarea totala a exportului direct (Col.15) &lt;= Cifra de afaceri totala (Col.1), rd.(1 la n)</v>
      </c>
      <c r="AA565" s="2205">
        <f t="shared" si="171"/>
        <v>1</v>
      </c>
      <c r="AB565" s="3036">
        <f t="shared" si="177"/>
        <v>61</v>
      </c>
      <c r="AT565" s="268" t="str">
        <f>IF(AZ565=0,"",VLOOKUP(AZ565,Anexa!D:E,2,FALSE))</f>
        <v/>
      </c>
      <c r="AU565" s="1416" t="s">
        <v>5264</v>
      </c>
      <c r="AV565" s="134">
        <v>4</v>
      </c>
      <c r="AW565" s="135">
        <v>3</v>
      </c>
      <c r="AX565" s="136">
        <v>7</v>
      </c>
      <c r="AY565" s="272">
        <f>IF(Chestionar!K565="",0,Chestionar!K565)</f>
        <v>0</v>
      </c>
      <c r="AZ565" s="369">
        <f>IF(Chestionar!L565="",0,Chestionar!L565)</f>
        <v>0</v>
      </c>
      <c r="BA565" s="372">
        <f>IF(Chestionar!M565="",0,Chestionar!M565)</f>
        <v>0</v>
      </c>
      <c r="BB565" s="270">
        <f>IF(Chestionar!N565="",0,Chestionar!N565)</f>
        <v>0</v>
      </c>
      <c r="BC565" s="372">
        <f>IF(Chestionar!O565="",0,Chestionar!O565)</f>
        <v>0</v>
      </c>
      <c r="BD565" s="270">
        <f>IF(Chestionar!P565="",0,Chestionar!P565)</f>
        <v>0</v>
      </c>
      <c r="BE565" s="261">
        <f>IF(Chestionar!Q565="",0,Chestionar!Q565)</f>
        <v>0</v>
      </c>
      <c r="BF565" s="158">
        <f>IF(Chestionar!R565="",0,Chestionar!R565)</f>
        <v>0</v>
      </c>
      <c r="BR565" s="120" t="s">
        <v>215</v>
      </c>
    </row>
    <row r="566" spans="1:70" x14ac:dyDescent="0.25">
      <c r="A566" s="1715">
        <f t="shared" si="179"/>
        <v>0</v>
      </c>
      <c r="B566" s="1715">
        <f t="shared" si="170"/>
        <v>10061023</v>
      </c>
      <c r="C566" s="1049">
        <v>61</v>
      </c>
      <c r="D566" s="1797" t="s">
        <v>446</v>
      </c>
      <c r="E566" s="1049">
        <v>23</v>
      </c>
      <c r="F566" s="1057" t="s">
        <v>4309</v>
      </c>
      <c r="G566" s="1049"/>
      <c r="H566" s="1058" t="s">
        <v>345</v>
      </c>
      <c r="I566" s="1059" t="s">
        <v>4563</v>
      </c>
      <c r="J566" s="1067" t="s">
        <v>4104</v>
      </c>
      <c r="K566" s="1059" t="s">
        <v>4775</v>
      </c>
      <c r="L566" s="979">
        <f t="shared" si="180"/>
        <v>0</v>
      </c>
      <c r="M566" s="979">
        <f t="shared" si="181"/>
        <v>0</v>
      </c>
      <c r="N566" s="1724" t="s">
        <v>4249</v>
      </c>
      <c r="O566" s="979"/>
      <c r="P566" s="979"/>
      <c r="Q566" s="979"/>
      <c r="R566" s="979"/>
      <c r="S566" s="979"/>
      <c r="T566" s="979"/>
      <c r="U566" s="979"/>
      <c r="V566" s="979"/>
      <c r="W566" s="979"/>
      <c r="X566" s="979"/>
      <c r="Y566" s="1060"/>
      <c r="Z566" s="1060" t="str">
        <f t="shared" si="182"/>
        <v>Cap.2 Pct.7: Valoarea totala a exportului direct (Col.15) &lt;= Cifra de afaceri totala (Col.1), rd.(1 la n)</v>
      </c>
      <c r="AA566" s="2205">
        <f t="shared" si="171"/>
        <v>1</v>
      </c>
      <c r="AB566" s="3036">
        <f t="shared" si="177"/>
        <v>61</v>
      </c>
      <c r="AT566" s="268" t="str">
        <f>IF(AZ566=0,"",VLOOKUP(AZ566,Anexa!D:E,2,FALSE))</f>
        <v/>
      </c>
      <c r="AU566" s="1416" t="s">
        <v>5264</v>
      </c>
      <c r="AV566" s="134">
        <v>4</v>
      </c>
      <c r="AW566" s="135">
        <v>3</v>
      </c>
      <c r="AX566" s="136">
        <v>8</v>
      </c>
      <c r="AY566" s="272">
        <f>IF(Chestionar!K566="",0,Chestionar!K566)</f>
        <v>0</v>
      </c>
      <c r="AZ566" s="369">
        <f>IF(Chestionar!L566="",0,Chestionar!L566)</f>
        <v>0</v>
      </c>
      <c r="BA566" s="372">
        <f>IF(Chestionar!M566="",0,Chestionar!M566)</f>
        <v>0</v>
      </c>
      <c r="BB566" s="270">
        <f>IF(Chestionar!N566="",0,Chestionar!N566)</f>
        <v>0</v>
      </c>
      <c r="BC566" s="372">
        <f>IF(Chestionar!O566="",0,Chestionar!O566)</f>
        <v>0</v>
      </c>
      <c r="BD566" s="270">
        <f>IF(Chestionar!P566="",0,Chestionar!P566)</f>
        <v>0</v>
      </c>
      <c r="BE566" s="261">
        <f>IF(Chestionar!Q566="",0,Chestionar!Q566)</f>
        <v>0</v>
      </c>
      <c r="BF566" s="158">
        <f>IF(Chestionar!R566="",0,Chestionar!R566)</f>
        <v>0</v>
      </c>
      <c r="BR566" s="120" t="s">
        <v>215</v>
      </c>
    </row>
    <row r="567" spans="1:70" x14ac:dyDescent="0.25">
      <c r="A567" s="1715">
        <f t="shared" si="179"/>
        <v>0</v>
      </c>
      <c r="B567" s="1715">
        <f t="shared" si="170"/>
        <v>10061024</v>
      </c>
      <c r="C567" s="1049">
        <v>61</v>
      </c>
      <c r="D567" s="1797" t="s">
        <v>446</v>
      </c>
      <c r="E567" s="1049">
        <v>24</v>
      </c>
      <c r="F567" s="1057" t="s">
        <v>4309</v>
      </c>
      <c r="G567" s="1049"/>
      <c r="H567" s="1058" t="s">
        <v>345</v>
      </c>
      <c r="I567" s="1059" t="s">
        <v>4565</v>
      </c>
      <c r="J567" s="1067" t="s">
        <v>4104</v>
      </c>
      <c r="K567" s="1059" t="s">
        <v>4776</v>
      </c>
      <c r="L567" s="979">
        <f t="shared" si="180"/>
        <v>0</v>
      </c>
      <c r="M567" s="979">
        <f t="shared" si="181"/>
        <v>0</v>
      </c>
      <c r="N567" s="1724" t="s">
        <v>4249</v>
      </c>
      <c r="O567" s="979"/>
      <c r="P567" s="979"/>
      <c r="Q567" s="979"/>
      <c r="R567" s="979"/>
      <c r="S567" s="979"/>
      <c r="T567" s="979"/>
      <c r="U567" s="979"/>
      <c r="V567" s="979"/>
      <c r="W567" s="979"/>
      <c r="X567" s="979"/>
      <c r="Y567" s="1060"/>
      <c r="Z567" s="1060" t="str">
        <f t="shared" si="182"/>
        <v>Cap.2 Pct.7: Valoarea totala a exportului direct (Col.15) &lt;= Cifra de afaceri totala (Col.1), rd.(1 la n)</v>
      </c>
      <c r="AA567" s="2205">
        <f t="shared" si="171"/>
        <v>1</v>
      </c>
      <c r="AB567" s="3036">
        <f t="shared" si="177"/>
        <v>61</v>
      </c>
      <c r="AT567" s="268" t="str">
        <f>IF(AZ567=0,"",VLOOKUP(AZ567,Anexa!D:E,2,FALSE))</f>
        <v/>
      </c>
      <c r="AU567" s="1416" t="s">
        <v>5264</v>
      </c>
      <c r="AV567" s="134">
        <v>4</v>
      </c>
      <c r="AW567" s="135">
        <v>3</v>
      </c>
      <c r="AX567" s="136">
        <v>9</v>
      </c>
      <c r="AY567" s="272">
        <f>IF(Chestionar!K567="",0,Chestionar!K567)</f>
        <v>0</v>
      </c>
      <c r="AZ567" s="369">
        <f>IF(Chestionar!L567="",0,Chestionar!L567)</f>
        <v>0</v>
      </c>
      <c r="BA567" s="372">
        <f>IF(Chestionar!M567="",0,Chestionar!M567)</f>
        <v>0</v>
      </c>
      <c r="BB567" s="270">
        <f>IF(Chestionar!N567="",0,Chestionar!N567)</f>
        <v>0</v>
      </c>
      <c r="BC567" s="372">
        <f>IF(Chestionar!O567="",0,Chestionar!O567)</f>
        <v>0</v>
      </c>
      <c r="BD567" s="270">
        <f>IF(Chestionar!P567="",0,Chestionar!P567)</f>
        <v>0</v>
      </c>
      <c r="BE567" s="261">
        <f>IF(Chestionar!Q567="",0,Chestionar!Q567)</f>
        <v>0</v>
      </c>
      <c r="BF567" s="158">
        <f>IF(Chestionar!R567="",0,Chestionar!R567)</f>
        <v>0</v>
      </c>
      <c r="BR567" s="120" t="s">
        <v>215</v>
      </c>
    </row>
    <row r="568" spans="1:70" x14ac:dyDescent="0.25">
      <c r="A568" s="1715">
        <f t="shared" si="179"/>
        <v>0</v>
      </c>
      <c r="B568" s="1715">
        <f t="shared" si="170"/>
        <v>10061025</v>
      </c>
      <c r="C568" s="1049">
        <v>61</v>
      </c>
      <c r="D568" s="1797" t="s">
        <v>446</v>
      </c>
      <c r="E568" s="1049">
        <v>25</v>
      </c>
      <c r="F568" s="1057" t="s">
        <v>4309</v>
      </c>
      <c r="G568" s="1049"/>
      <c r="H568" s="1058" t="s">
        <v>345</v>
      </c>
      <c r="I568" s="1059" t="s">
        <v>4567</v>
      </c>
      <c r="J568" s="1067" t="s">
        <v>4104</v>
      </c>
      <c r="K568" s="1059" t="s">
        <v>4777</v>
      </c>
      <c r="L568" s="979">
        <f t="shared" si="180"/>
        <v>0</v>
      </c>
      <c r="M568" s="979">
        <f t="shared" si="181"/>
        <v>0</v>
      </c>
      <c r="N568" s="1724" t="s">
        <v>4249</v>
      </c>
      <c r="O568" s="979"/>
      <c r="P568" s="979"/>
      <c r="Q568" s="979"/>
      <c r="R568" s="979"/>
      <c r="S568" s="979"/>
      <c r="T568" s="979"/>
      <c r="U568" s="979"/>
      <c r="V568" s="979"/>
      <c r="W568" s="979"/>
      <c r="X568" s="979"/>
      <c r="Y568" s="1060"/>
      <c r="Z568" s="1060" t="str">
        <f t="shared" si="182"/>
        <v>Cap.2 Pct.7: Valoarea totala a exportului direct (Col.15) &lt;= Cifra de afaceri totala (Col.1), rd.(1 la n)</v>
      </c>
      <c r="AA568" s="2205">
        <f t="shared" si="171"/>
        <v>1</v>
      </c>
      <c r="AB568" s="3036">
        <f t="shared" si="177"/>
        <v>61</v>
      </c>
      <c r="AT568" s="268" t="str">
        <f>IF(AZ568=0,"",VLOOKUP(AZ568,Anexa!D:E,2,FALSE))</f>
        <v/>
      </c>
      <c r="AU568" s="1416" t="s">
        <v>5264</v>
      </c>
      <c r="AV568" s="134">
        <v>4</v>
      </c>
      <c r="AW568" s="135">
        <v>3</v>
      </c>
      <c r="AX568" s="136">
        <v>10</v>
      </c>
      <c r="AY568" s="272">
        <f>IF(Chestionar!K568="",0,Chestionar!K568)</f>
        <v>0</v>
      </c>
      <c r="AZ568" s="369">
        <f>IF(Chestionar!L568="",0,Chestionar!L568)</f>
        <v>0</v>
      </c>
      <c r="BA568" s="372">
        <f>IF(Chestionar!M568="",0,Chestionar!M568)</f>
        <v>0</v>
      </c>
      <c r="BB568" s="270">
        <f>IF(Chestionar!N568="",0,Chestionar!N568)</f>
        <v>0</v>
      </c>
      <c r="BC568" s="372">
        <f>IF(Chestionar!O568="",0,Chestionar!O568)</f>
        <v>0</v>
      </c>
      <c r="BD568" s="270">
        <f>IF(Chestionar!P568="",0,Chestionar!P568)</f>
        <v>0</v>
      </c>
      <c r="BE568" s="261">
        <f>IF(Chestionar!Q568="",0,Chestionar!Q568)</f>
        <v>0</v>
      </c>
      <c r="BF568" s="158">
        <f>IF(Chestionar!R568="",0,Chestionar!R568)</f>
        <v>0</v>
      </c>
      <c r="BR568" s="120" t="s">
        <v>215</v>
      </c>
    </row>
    <row r="569" spans="1:70" x14ac:dyDescent="0.25">
      <c r="A569" s="1715">
        <f t="shared" si="179"/>
        <v>0</v>
      </c>
      <c r="B569" s="1715">
        <f t="shared" si="170"/>
        <v>10061026</v>
      </c>
      <c r="C569" s="1049">
        <v>61</v>
      </c>
      <c r="D569" s="1797" t="s">
        <v>446</v>
      </c>
      <c r="E569" s="1049">
        <v>26</v>
      </c>
      <c r="F569" s="1057" t="s">
        <v>4309</v>
      </c>
      <c r="G569" s="1049"/>
      <c r="H569" s="1058" t="s">
        <v>345</v>
      </c>
      <c r="I569" s="1059" t="s">
        <v>4569</v>
      </c>
      <c r="J569" s="1067" t="s">
        <v>4104</v>
      </c>
      <c r="K569" s="1059" t="s">
        <v>4778</v>
      </c>
      <c r="L569" s="979">
        <f t="shared" si="180"/>
        <v>0</v>
      </c>
      <c r="M569" s="979">
        <f t="shared" si="181"/>
        <v>0</v>
      </c>
      <c r="N569" s="1724" t="s">
        <v>4249</v>
      </c>
      <c r="O569" s="979"/>
      <c r="P569" s="979"/>
      <c r="Q569" s="979"/>
      <c r="R569" s="979"/>
      <c r="S569" s="979"/>
      <c r="T569" s="979"/>
      <c r="U569" s="979"/>
      <c r="V569" s="979"/>
      <c r="W569" s="979"/>
      <c r="X569" s="979"/>
      <c r="Y569" s="1060"/>
      <c r="Z569" s="1060" t="str">
        <f t="shared" si="182"/>
        <v>Cap.2 Pct.7: Valoarea totala a exportului direct (Col.15) &lt;= Cifra de afaceri totala (Col.1), rd.(1 la n)</v>
      </c>
      <c r="AA569" s="2205">
        <f t="shared" si="171"/>
        <v>1</v>
      </c>
      <c r="AB569" s="3036">
        <f t="shared" si="177"/>
        <v>61</v>
      </c>
      <c r="AT569" s="268" t="str">
        <f>IF(AZ569=0,"",VLOOKUP(AZ569,Anexa!D:E,2,FALSE))</f>
        <v/>
      </c>
      <c r="AU569" s="1416" t="s">
        <v>5264</v>
      </c>
      <c r="AV569" s="134">
        <v>4</v>
      </c>
      <c r="AW569" s="135">
        <v>3</v>
      </c>
      <c r="AX569" s="136">
        <v>11</v>
      </c>
      <c r="AY569" s="272">
        <f>IF(Chestionar!K569="",0,Chestionar!K569)</f>
        <v>0</v>
      </c>
      <c r="AZ569" s="369">
        <f>IF(Chestionar!L569="",0,Chestionar!L569)</f>
        <v>0</v>
      </c>
      <c r="BA569" s="372">
        <f>IF(Chestionar!M569="",0,Chestionar!M569)</f>
        <v>0</v>
      </c>
      <c r="BB569" s="270">
        <f>IF(Chestionar!N569="",0,Chestionar!N569)</f>
        <v>0</v>
      </c>
      <c r="BC569" s="372">
        <f>IF(Chestionar!O569="",0,Chestionar!O569)</f>
        <v>0</v>
      </c>
      <c r="BD569" s="270">
        <f>IF(Chestionar!P569="",0,Chestionar!P569)</f>
        <v>0</v>
      </c>
      <c r="BE569" s="261">
        <f>IF(Chestionar!Q569="",0,Chestionar!Q569)</f>
        <v>0</v>
      </c>
      <c r="BF569" s="158">
        <f>IF(Chestionar!R569="",0,Chestionar!R569)</f>
        <v>0</v>
      </c>
      <c r="BR569" s="120" t="s">
        <v>215</v>
      </c>
    </row>
    <row r="570" spans="1:70" x14ac:dyDescent="0.25">
      <c r="A570" s="1715">
        <f t="shared" si="179"/>
        <v>0</v>
      </c>
      <c r="B570" s="1715">
        <f t="shared" si="170"/>
        <v>10061027</v>
      </c>
      <c r="C570" s="1049">
        <v>61</v>
      </c>
      <c r="D570" s="1797" t="s">
        <v>446</v>
      </c>
      <c r="E570" s="1049">
        <v>27</v>
      </c>
      <c r="F570" s="1057" t="s">
        <v>4309</v>
      </c>
      <c r="G570" s="1049"/>
      <c r="H570" s="1058" t="s">
        <v>345</v>
      </c>
      <c r="I570" s="1059" t="s">
        <v>4571</v>
      </c>
      <c r="J570" s="1067" t="s">
        <v>4104</v>
      </c>
      <c r="K570" s="1059" t="s">
        <v>4779</v>
      </c>
      <c r="L570" s="979">
        <f t="shared" si="180"/>
        <v>0</v>
      </c>
      <c r="M570" s="979">
        <f t="shared" si="181"/>
        <v>0</v>
      </c>
      <c r="N570" s="1724" t="s">
        <v>4249</v>
      </c>
      <c r="O570" s="979"/>
      <c r="P570" s="979"/>
      <c r="Q570" s="979"/>
      <c r="R570" s="979"/>
      <c r="S570" s="979"/>
      <c r="T570" s="979"/>
      <c r="U570" s="979"/>
      <c r="V570" s="979"/>
      <c r="W570" s="979"/>
      <c r="X570" s="979"/>
      <c r="Y570" s="1060"/>
      <c r="Z570" s="1060" t="str">
        <f t="shared" si="182"/>
        <v>Cap.2 Pct.7: Valoarea totala a exportului direct (Col.15) &lt;= Cifra de afaceri totala (Col.1), rd.(1 la n)</v>
      </c>
      <c r="AA570" s="2205">
        <f t="shared" si="171"/>
        <v>1</v>
      </c>
      <c r="AB570" s="3036">
        <f t="shared" si="177"/>
        <v>61</v>
      </c>
      <c r="AT570" s="268" t="str">
        <f>IF(AZ570=0,"",VLOOKUP(AZ570,Anexa!D:E,2,FALSE))</f>
        <v/>
      </c>
      <c r="AU570" s="1416" t="s">
        <v>5264</v>
      </c>
      <c r="AV570" s="134">
        <v>4</v>
      </c>
      <c r="AW570" s="135">
        <v>3</v>
      </c>
      <c r="AX570" s="136">
        <v>12</v>
      </c>
      <c r="AY570" s="272">
        <f>IF(Chestionar!K570="",0,Chestionar!K570)</f>
        <v>0</v>
      </c>
      <c r="AZ570" s="369">
        <f>IF(Chestionar!L570="",0,Chestionar!L570)</f>
        <v>0</v>
      </c>
      <c r="BA570" s="372">
        <f>IF(Chestionar!M570="",0,Chestionar!M570)</f>
        <v>0</v>
      </c>
      <c r="BB570" s="270">
        <f>IF(Chestionar!N570="",0,Chestionar!N570)</f>
        <v>0</v>
      </c>
      <c r="BC570" s="372">
        <f>IF(Chestionar!O570="",0,Chestionar!O570)</f>
        <v>0</v>
      </c>
      <c r="BD570" s="270">
        <f>IF(Chestionar!P570="",0,Chestionar!P570)</f>
        <v>0</v>
      </c>
      <c r="BE570" s="261">
        <f>IF(Chestionar!Q570="",0,Chestionar!Q570)</f>
        <v>0</v>
      </c>
      <c r="BF570" s="158">
        <f>IF(Chestionar!R570="",0,Chestionar!R570)</f>
        <v>0</v>
      </c>
      <c r="BR570" s="120" t="s">
        <v>215</v>
      </c>
    </row>
    <row r="571" spans="1:70" x14ac:dyDescent="0.25">
      <c r="A571" s="1715">
        <f t="shared" si="179"/>
        <v>0</v>
      </c>
      <c r="B571" s="1715">
        <f t="shared" ref="B571:B634" si="183">VALUE("1"&amp;TEXT(C571,"0000")&amp;TEXT(E571,"000"))</f>
        <v>10061028</v>
      </c>
      <c r="C571" s="1049">
        <v>61</v>
      </c>
      <c r="D571" s="1797" t="s">
        <v>446</v>
      </c>
      <c r="E571" s="1049">
        <v>28</v>
      </c>
      <c r="F571" s="1057" t="s">
        <v>4309</v>
      </c>
      <c r="G571" s="1049"/>
      <c r="H571" s="1058" t="s">
        <v>345</v>
      </c>
      <c r="I571" s="1059" t="s">
        <v>4573</v>
      </c>
      <c r="J571" s="1067" t="s">
        <v>4104</v>
      </c>
      <c r="K571" s="1059" t="s">
        <v>4780</v>
      </c>
      <c r="L571" s="979">
        <f t="shared" si="180"/>
        <v>0</v>
      </c>
      <c r="M571" s="979">
        <f t="shared" si="181"/>
        <v>0</v>
      </c>
      <c r="N571" s="1724" t="s">
        <v>4249</v>
      </c>
      <c r="O571" s="979"/>
      <c r="P571" s="979"/>
      <c r="Q571" s="979"/>
      <c r="R571" s="979"/>
      <c r="S571" s="979"/>
      <c r="T571" s="979"/>
      <c r="U571" s="979"/>
      <c r="V571" s="979"/>
      <c r="W571" s="979"/>
      <c r="X571" s="979"/>
      <c r="Y571" s="1060"/>
      <c r="Z571" s="1060" t="str">
        <f t="shared" si="182"/>
        <v>Cap.2 Pct.7: Valoarea totala a exportului direct (Col.15) &lt;= Cifra de afaceri totala (Col.1), rd.(1 la n)</v>
      </c>
      <c r="AA571" s="2205">
        <f t="shared" si="171"/>
        <v>1</v>
      </c>
      <c r="AB571" s="3036">
        <f t="shared" si="177"/>
        <v>61</v>
      </c>
      <c r="AT571" s="268" t="str">
        <f>IF(AZ571=0,"",VLOOKUP(AZ571,Anexa!D:E,2,FALSE))</f>
        <v/>
      </c>
      <c r="AU571" s="1416" t="s">
        <v>5264</v>
      </c>
      <c r="AV571" s="134">
        <v>4</v>
      </c>
      <c r="AW571" s="135">
        <v>3</v>
      </c>
      <c r="AX571" s="136">
        <v>13</v>
      </c>
      <c r="AY571" s="272">
        <f>IF(Chestionar!K571="",0,Chestionar!K571)</f>
        <v>0</v>
      </c>
      <c r="AZ571" s="369">
        <f>IF(Chestionar!L571="",0,Chestionar!L571)</f>
        <v>0</v>
      </c>
      <c r="BA571" s="372">
        <f>IF(Chestionar!M571="",0,Chestionar!M571)</f>
        <v>0</v>
      </c>
      <c r="BB571" s="270">
        <f>IF(Chestionar!N571="",0,Chestionar!N571)</f>
        <v>0</v>
      </c>
      <c r="BC571" s="372">
        <f>IF(Chestionar!O571="",0,Chestionar!O571)</f>
        <v>0</v>
      </c>
      <c r="BD571" s="270">
        <f>IF(Chestionar!P571="",0,Chestionar!P571)</f>
        <v>0</v>
      </c>
      <c r="BE571" s="261">
        <f>IF(Chestionar!Q571="",0,Chestionar!Q571)</f>
        <v>0</v>
      </c>
      <c r="BF571" s="158">
        <f>IF(Chestionar!R571="",0,Chestionar!R571)</f>
        <v>0</v>
      </c>
      <c r="BR571" s="120" t="s">
        <v>215</v>
      </c>
    </row>
    <row r="572" spans="1:70" x14ac:dyDescent="0.25">
      <c r="A572" s="1715">
        <f t="shared" si="179"/>
        <v>0</v>
      </c>
      <c r="B572" s="1715">
        <f t="shared" si="183"/>
        <v>10061029</v>
      </c>
      <c r="C572" s="1049">
        <v>61</v>
      </c>
      <c r="D572" s="1797" t="s">
        <v>446</v>
      </c>
      <c r="E572" s="1049">
        <v>29</v>
      </c>
      <c r="F572" s="1057" t="s">
        <v>4309</v>
      </c>
      <c r="G572" s="1049"/>
      <c r="H572" s="1058" t="s">
        <v>345</v>
      </c>
      <c r="I572" s="1059" t="s">
        <v>4575</v>
      </c>
      <c r="J572" s="1067" t="s">
        <v>4104</v>
      </c>
      <c r="K572" s="1059" t="s">
        <v>4781</v>
      </c>
      <c r="L572" s="979">
        <f t="shared" si="180"/>
        <v>0</v>
      </c>
      <c r="M572" s="979">
        <f t="shared" si="181"/>
        <v>0</v>
      </c>
      <c r="N572" s="1724" t="s">
        <v>4249</v>
      </c>
      <c r="O572" s="979"/>
      <c r="P572" s="979"/>
      <c r="Q572" s="979"/>
      <c r="R572" s="979"/>
      <c r="S572" s="979"/>
      <c r="T572" s="979"/>
      <c r="U572" s="979"/>
      <c r="V572" s="979"/>
      <c r="W572" s="979"/>
      <c r="X572" s="979"/>
      <c r="Y572" s="1060"/>
      <c r="Z572" s="1060" t="str">
        <f t="shared" si="182"/>
        <v>Cap.2 Pct.7: Valoarea totala a exportului direct (Col.15) &lt;= Cifra de afaceri totala (Col.1), rd.(1 la n)</v>
      </c>
      <c r="AA572" s="2205">
        <f t="shared" si="171"/>
        <v>1</v>
      </c>
      <c r="AB572" s="3036">
        <f t="shared" si="177"/>
        <v>61</v>
      </c>
      <c r="AT572" s="268" t="str">
        <f>IF(AZ572=0,"",VLOOKUP(AZ572,Anexa!D:E,2,FALSE))</f>
        <v/>
      </c>
      <c r="AU572" s="1416" t="s">
        <v>5264</v>
      </c>
      <c r="AV572" s="134">
        <v>4</v>
      </c>
      <c r="AW572" s="135">
        <v>3</v>
      </c>
      <c r="AX572" s="136">
        <v>14</v>
      </c>
      <c r="AY572" s="272">
        <f>IF(Chestionar!K572="",0,Chestionar!K572)</f>
        <v>0</v>
      </c>
      <c r="AZ572" s="369">
        <f>IF(Chestionar!L572="",0,Chestionar!L572)</f>
        <v>0</v>
      </c>
      <c r="BA572" s="372">
        <f>IF(Chestionar!M572="",0,Chestionar!M572)</f>
        <v>0</v>
      </c>
      <c r="BB572" s="270">
        <f>IF(Chestionar!N572="",0,Chestionar!N572)</f>
        <v>0</v>
      </c>
      <c r="BC572" s="372">
        <f>IF(Chestionar!O572="",0,Chestionar!O572)</f>
        <v>0</v>
      </c>
      <c r="BD572" s="270">
        <f>IF(Chestionar!P572="",0,Chestionar!P572)</f>
        <v>0</v>
      </c>
      <c r="BE572" s="261">
        <f>IF(Chestionar!Q572="",0,Chestionar!Q572)</f>
        <v>0</v>
      </c>
      <c r="BF572" s="158">
        <f>IF(Chestionar!R572="",0,Chestionar!R572)</f>
        <v>0</v>
      </c>
      <c r="BR572" s="120" t="s">
        <v>215</v>
      </c>
    </row>
    <row r="573" spans="1:70" x14ac:dyDescent="0.25">
      <c r="A573" s="1714">
        <f t="shared" si="179"/>
        <v>0</v>
      </c>
      <c r="B573" s="1714">
        <f t="shared" si="183"/>
        <v>10061030</v>
      </c>
      <c r="C573" s="1061">
        <v>61</v>
      </c>
      <c r="D573" s="1799" t="s">
        <v>446</v>
      </c>
      <c r="E573" s="1061">
        <v>30</v>
      </c>
      <c r="F573" s="1062" t="s">
        <v>4309</v>
      </c>
      <c r="G573" s="1061"/>
      <c r="H573" s="1063" t="s">
        <v>345</v>
      </c>
      <c r="I573" s="1064" t="s">
        <v>4577</v>
      </c>
      <c r="J573" s="1068" t="s">
        <v>4104</v>
      </c>
      <c r="K573" s="1064" t="s">
        <v>4782</v>
      </c>
      <c r="L573" s="1065">
        <f t="shared" si="180"/>
        <v>0</v>
      </c>
      <c r="M573" s="1065">
        <f t="shared" si="181"/>
        <v>0</v>
      </c>
      <c r="N573" s="1730" t="s">
        <v>4249</v>
      </c>
      <c r="O573" s="1065"/>
      <c r="P573" s="1065"/>
      <c r="Q573" s="1065"/>
      <c r="R573" s="1065"/>
      <c r="S573" s="1065"/>
      <c r="T573" s="1065"/>
      <c r="U573" s="1065"/>
      <c r="V573" s="1065"/>
      <c r="W573" s="1065"/>
      <c r="X573" s="1065"/>
      <c r="Y573" s="1066"/>
      <c r="Z573" s="1066" t="str">
        <f t="shared" si="182"/>
        <v>Cap.2 Pct.7: Valoarea totala a exportului direct (Col.15) &lt;= Cifra de afaceri totala (Col.1), rd.(1 la n)</v>
      </c>
      <c r="AA573" s="2205">
        <f t="shared" si="171"/>
        <v>1</v>
      </c>
      <c r="AB573" s="3036">
        <f t="shared" si="177"/>
        <v>61</v>
      </c>
      <c r="AT573" s="268" t="str">
        <f>IF(AZ573=0,"",VLOOKUP(AZ573,Anexa!D:E,2,FALSE))</f>
        <v/>
      </c>
      <c r="AU573" s="1416" t="s">
        <v>5264</v>
      </c>
      <c r="AV573" s="134">
        <v>4</v>
      </c>
      <c r="AW573" s="135">
        <v>3</v>
      </c>
      <c r="AX573" s="136">
        <v>15</v>
      </c>
      <c r="AY573" s="272">
        <f>IF(Chestionar!K573="",0,Chestionar!K573)</f>
        <v>0</v>
      </c>
      <c r="AZ573" s="369">
        <f>IF(Chestionar!L573="",0,Chestionar!L573)</f>
        <v>0</v>
      </c>
      <c r="BA573" s="372">
        <f>IF(Chestionar!M573="",0,Chestionar!M573)</f>
        <v>0</v>
      </c>
      <c r="BB573" s="270">
        <f>IF(Chestionar!N573="",0,Chestionar!N573)</f>
        <v>0</v>
      </c>
      <c r="BC573" s="372">
        <f>IF(Chestionar!O573="",0,Chestionar!O573)</f>
        <v>0</v>
      </c>
      <c r="BD573" s="270">
        <f>IF(Chestionar!P573="",0,Chestionar!P573)</f>
        <v>0</v>
      </c>
      <c r="BE573" s="261">
        <f>IF(Chestionar!Q573="",0,Chestionar!Q573)</f>
        <v>0</v>
      </c>
      <c r="BF573" s="158">
        <f>IF(Chestionar!R573="",0,Chestionar!R573)</f>
        <v>0</v>
      </c>
      <c r="BR573" s="120" t="s">
        <v>215</v>
      </c>
    </row>
    <row r="574" spans="1:70" x14ac:dyDescent="0.25">
      <c r="A574" s="1715">
        <f t="shared" si="179"/>
        <v>0</v>
      </c>
      <c r="B574" s="1715">
        <f t="shared" si="183"/>
        <v>10062001</v>
      </c>
      <c r="C574" s="1049">
        <v>62</v>
      </c>
      <c r="D574" s="1804" t="s">
        <v>447</v>
      </c>
      <c r="E574" s="1049">
        <v>1</v>
      </c>
      <c r="F574" s="1057" t="s">
        <v>4309</v>
      </c>
      <c r="G574" s="1049" t="s">
        <v>4452</v>
      </c>
      <c r="H574" s="1058" t="s">
        <v>345</v>
      </c>
      <c r="I574" s="1059" t="s">
        <v>4377</v>
      </c>
      <c r="J574" s="1067" t="s">
        <v>4104</v>
      </c>
      <c r="K574" s="1059" t="s">
        <v>4378</v>
      </c>
      <c r="L574" s="979">
        <f t="shared" ref="L574:L603" si="184">IF(BO182="",0,BO182)</f>
        <v>0</v>
      </c>
      <c r="M574" s="979">
        <f t="shared" ref="M574:M603" si="185">IF(BP182="",0,BP182)</f>
        <v>0</v>
      </c>
      <c r="N574" s="1724">
        <f>IF(L574&gt;=M574,0,1)</f>
        <v>0</v>
      </c>
      <c r="O574" s="979"/>
      <c r="P574" s="979"/>
      <c r="Q574" s="979"/>
      <c r="R574" s="979"/>
      <c r="S574" s="979"/>
      <c r="T574" s="979"/>
      <c r="U574" s="979"/>
      <c r="V574" s="979"/>
      <c r="W574" s="979"/>
      <c r="X574" s="979"/>
      <c r="Y574" s="1060"/>
      <c r="Z574" s="1352" t="s">
        <v>9714</v>
      </c>
      <c r="AA574" s="2205">
        <f t="shared" si="171"/>
        <v>1</v>
      </c>
      <c r="AB574" s="3036">
        <f t="shared" si="177"/>
        <v>62</v>
      </c>
      <c r="AC574" s="2205">
        <f>LEN(Z574)</f>
        <v>128</v>
      </c>
      <c r="AT574" s="268" t="str">
        <f>IF(AZ574=0,"",VLOOKUP(AZ574,Anexa!D:E,2,FALSE))</f>
        <v/>
      </c>
      <c r="AU574" s="1416" t="s">
        <v>5264</v>
      </c>
      <c r="AV574" s="134">
        <v>4</v>
      </c>
      <c r="AW574" s="135">
        <v>3</v>
      </c>
      <c r="AX574" s="136">
        <v>16</v>
      </c>
      <c r="AY574" s="272">
        <f>IF(Chestionar!K574="",0,Chestionar!K574)</f>
        <v>0</v>
      </c>
      <c r="AZ574" s="369">
        <f>IF(Chestionar!L574="",0,Chestionar!L574)</f>
        <v>0</v>
      </c>
      <c r="BA574" s="372">
        <f>IF(Chestionar!M574="",0,Chestionar!M574)</f>
        <v>0</v>
      </c>
      <c r="BB574" s="270">
        <f>IF(Chestionar!N574="",0,Chestionar!N574)</f>
        <v>0</v>
      </c>
      <c r="BC574" s="372">
        <f>IF(Chestionar!O574="",0,Chestionar!O574)</f>
        <v>0</v>
      </c>
      <c r="BD574" s="270">
        <f>IF(Chestionar!P574="",0,Chestionar!P574)</f>
        <v>0</v>
      </c>
      <c r="BE574" s="261">
        <f>IF(Chestionar!Q574="",0,Chestionar!Q574)</f>
        <v>0</v>
      </c>
      <c r="BF574" s="158">
        <f>IF(Chestionar!R574="",0,Chestionar!R574)</f>
        <v>0</v>
      </c>
      <c r="BR574" s="120" t="s">
        <v>215</v>
      </c>
    </row>
    <row r="575" spans="1:70" x14ac:dyDescent="0.25">
      <c r="A575" s="1715">
        <f t="shared" si="179"/>
        <v>0</v>
      </c>
      <c r="B575" s="1715">
        <f t="shared" si="183"/>
        <v>10062002</v>
      </c>
      <c r="C575" s="1049">
        <v>62</v>
      </c>
      <c r="D575" s="1797" t="s">
        <v>446</v>
      </c>
      <c r="E575" s="1049">
        <v>2</v>
      </c>
      <c r="F575" s="1057" t="s">
        <v>4309</v>
      </c>
      <c r="G575" s="1049"/>
      <c r="H575" s="1058" t="s">
        <v>345</v>
      </c>
      <c r="I575" s="1059" t="s">
        <v>4754</v>
      </c>
      <c r="J575" s="1067" t="s">
        <v>4104</v>
      </c>
      <c r="K575" s="1059" t="s">
        <v>6972</v>
      </c>
      <c r="L575" s="979">
        <f t="shared" si="184"/>
        <v>0</v>
      </c>
      <c r="M575" s="979">
        <f t="shared" si="185"/>
        <v>0</v>
      </c>
      <c r="N575" s="1724" t="s">
        <v>4249</v>
      </c>
      <c r="O575" s="979"/>
      <c r="P575" s="979"/>
      <c r="Q575" s="979"/>
      <c r="R575" s="979"/>
      <c r="S575" s="979"/>
      <c r="T575" s="979"/>
      <c r="U575" s="979"/>
      <c r="V575" s="979"/>
      <c r="W575" s="979"/>
      <c r="X575" s="979"/>
      <c r="Y575" s="1060"/>
      <c r="Z575" s="1060" t="str">
        <f>Z574</f>
        <v>Cap.2 Pct.7: Valoarea totala a exportului direct in zona EURO (Col.16) &lt;= valoarea exportului direct total (Col.15), Rd.(1 la n)</v>
      </c>
      <c r="AA575" s="2205">
        <f t="shared" si="171"/>
        <v>1</v>
      </c>
      <c r="AB575" s="3036">
        <f t="shared" si="177"/>
        <v>62</v>
      </c>
      <c r="AT575" s="268" t="str">
        <f>IF(AZ575=0,"",VLOOKUP(AZ575,Anexa!D:E,2,FALSE))</f>
        <v/>
      </c>
      <c r="AU575" s="1416" t="s">
        <v>5264</v>
      </c>
      <c r="AV575" s="134">
        <v>4</v>
      </c>
      <c r="AW575" s="135">
        <v>3</v>
      </c>
      <c r="AX575" s="136">
        <v>17</v>
      </c>
      <c r="AY575" s="272">
        <f>IF(Chestionar!K575="",0,Chestionar!K575)</f>
        <v>0</v>
      </c>
      <c r="AZ575" s="369">
        <f>IF(Chestionar!L575="",0,Chestionar!L575)</f>
        <v>0</v>
      </c>
      <c r="BA575" s="372">
        <f>IF(Chestionar!M575="",0,Chestionar!M575)</f>
        <v>0</v>
      </c>
      <c r="BB575" s="270">
        <f>IF(Chestionar!N575="",0,Chestionar!N575)</f>
        <v>0</v>
      </c>
      <c r="BC575" s="372">
        <f>IF(Chestionar!O575="",0,Chestionar!O575)</f>
        <v>0</v>
      </c>
      <c r="BD575" s="270">
        <f>IF(Chestionar!P575="",0,Chestionar!P575)</f>
        <v>0</v>
      </c>
      <c r="BE575" s="261">
        <f>IF(Chestionar!Q575="",0,Chestionar!Q575)</f>
        <v>0</v>
      </c>
      <c r="BF575" s="158">
        <f>IF(Chestionar!R575="",0,Chestionar!R575)</f>
        <v>0</v>
      </c>
      <c r="BR575" s="120" t="s">
        <v>215</v>
      </c>
    </row>
    <row r="576" spans="1:70" x14ac:dyDescent="0.25">
      <c r="A576" s="1715">
        <f t="shared" si="179"/>
        <v>0</v>
      </c>
      <c r="B576" s="1715">
        <f t="shared" si="183"/>
        <v>10062003</v>
      </c>
      <c r="C576" s="1049">
        <v>62</v>
      </c>
      <c r="D576" s="1797" t="s">
        <v>446</v>
      </c>
      <c r="E576" s="1049">
        <v>3</v>
      </c>
      <c r="F576" s="1057" t="s">
        <v>4309</v>
      </c>
      <c r="G576" s="1049"/>
      <c r="H576" s="1058" t="s">
        <v>345</v>
      </c>
      <c r="I576" s="1059" t="s">
        <v>4755</v>
      </c>
      <c r="J576" s="1067" t="s">
        <v>4104</v>
      </c>
      <c r="K576" s="1059" t="s">
        <v>6973</v>
      </c>
      <c r="L576" s="979">
        <f t="shared" si="184"/>
        <v>0</v>
      </c>
      <c r="M576" s="979">
        <f t="shared" si="185"/>
        <v>0</v>
      </c>
      <c r="N576" s="1724" t="s">
        <v>4249</v>
      </c>
      <c r="O576" s="979"/>
      <c r="P576" s="979"/>
      <c r="Q576" s="979"/>
      <c r="R576" s="979"/>
      <c r="S576" s="979"/>
      <c r="T576" s="979"/>
      <c r="U576" s="979"/>
      <c r="V576" s="979"/>
      <c r="W576" s="979"/>
      <c r="X576" s="979"/>
      <c r="Y576" s="1060"/>
      <c r="Z576" s="1060" t="str">
        <f t="shared" ref="Z576:Z603" si="186">Z575</f>
        <v>Cap.2 Pct.7: Valoarea totala a exportului direct in zona EURO (Col.16) &lt;= valoarea exportului direct total (Col.15), Rd.(1 la n)</v>
      </c>
      <c r="AA576" s="2205">
        <f t="shared" si="171"/>
        <v>1</v>
      </c>
      <c r="AB576" s="3036">
        <f t="shared" si="177"/>
        <v>62</v>
      </c>
      <c r="AT576" s="268" t="str">
        <f>IF(AZ576=0,"",VLOOKUP(AZ576,Anexa!D:E,2,FALSE))</f>
        <v/>
      </c>
      <c r="AU576" s="1416" t="s">
        <v>5264</v>
      </c>
      <c r="AV576" s="134">
        <v>4</v>
      </c>
      <c r="AW576" s="135">
        <v>3</v>
      </c>
      <c r="AX576" s="136">
        <v>18</v>
      </c>
      <c r="AY576" s="272">
        <f>IF(Chestionar!K576="",0,Chestionar!K576)</f>
        <v>0</v>
      </c>
      <c r="AZ576" s="369">
        <f>IF(Chestionar!L576="",0,Chestionar!L576)</f>
        <v>0</v>
      </c>
      <c r="BA576" s="372">
        <f>IF(Chestionar!M576="",0,Chestionar!M576)</f>
        <v>0</v>
      </c>
      <c r="BB576" s="270">
        <f>IF(Chestionar!N576="",0,Chestionar!N576)</f>
        <v>0</v>
      </c>
      <c r="BC576" s="372">
        <f>IF(Chestionar!O576="",0,Chestionar!O576)</f>
        <v>0</v>
      </c>
      <c r="BD576" s="270">
        <f>IF(Chestionar!P576="",0,Chestionar!P576)</f>
        <v>0</v>
      </c>
      <c r="BE576" s="261">
        <f>IF(Chestionar!Q576="",0,Chestionar!Q576)</f>
        <v>0</v>
      </c>
      <c r="BF576" s="158">
        <f>IF(Chestionar!R576="",0,Chestionar!R576)</f>
        <v>0</v>
      </c>
      <c r="BR576" s="120" t="s">
        <v>215</v>
      </c>
    </row>
    <row r="577" spans="1:70" x14ac:dyDescent="0.25">
      <c r="A577" s="1715">
        <f t="shared" si="179"/>
        <v>0</v>
      </c>
      <c r="B577" s="1715">
        <f t="shared" si="183"/>
        <v>10062004</v>
      </c>
      <c r="C577" s="1049">
        <v>62</v>
      </c>
      <c r="D577" s="1797" t="s">
        <v>446</v>
      </c>
      <c r="E577" s="1049">
        <v>4</v>
      </c>
      <c r="F577" s="1057" t="s">
        <v>4309</v>
      </c>
      <c r="G577" s="1049"/>
      <c r="H577" s="1058" t="s">
        <v>345</v>
      </c>
      <c r="I577" s="1059" t="s">
        <v>4756</v>
      </c>
      <c r="J577" s="1067" t="s">
        <v>4104</v>
      </c>
      <c r="K577" s="1059" t="s">
        <v>6974</v>
      </c>
      <c r="L577" s="979">
        <f t="shared" si="184"/>
        <v>0</v>
      </c>
      <c r="M577" s="979">
        <f t="shared" si="185"/>
        <v>0</v>
      </c>
      <c r="N577" s="1724" t="s">
        <v>4249</v>
      </c>
      <c r="O577" s="979"/>
      <c r="P577" s="979"/>
      <c r="Q577" s="979"/>
      <c r="R577" s="979"/>
      <c r="S577" s="979"/>
      <c r="T577" s="979"/>
      <c r="U577" s="979"/>
      <c r="V577" s="979"/>
      <c r="W577" s="979"/>
      <c r="X577" s="979"/>
      <c r="Y577" s="1060"/>
      <c r="Z577" s="1060" t="str">
        <f t="shared" si="186"/>
        <v>Cap.2 Pct.7: Valoarea totala a exportului direct in zona EURO (Col.16) &lt;= valoarea exportului direct total (Col.15), Rd.(1 la n)</v>
      </c>
      <c r="AA577" s="2205">
        <f t="shared" si="171"/>
        <v>1</v>
      </c>
      <c r="AB577" s="3036">
        <f t="shared" si="177"/>
        <v>62</v>
      </c>
      <c r="AT577" s="268" t="str">
        <f>IF(AZ577=0,"",VLOOKUP(AZ577,Anexa!D:E,2,FALSE))</f>
        <v/>
      </c>
      <c r="AU577" s="1416" t="s">
        <v>5264</v>
      </c>
      <c r="AV577" s="134">
        <v>4</v>
      </c>
      <c r="AW577" s="135">
        <v>3</v>
      </c>
      <c r="AX577" s="136">
        <v>19</v>
      </c>
      <c r="AY577" s="272">
        <f>IF(Chestionar!K577="",0,Chestionar!K577)</f>
        <v>0</v>
      </c>
      <c r="AZ577" s="369">
        <f>IF(Chestionar!L577="",0,Chestionar!L577)</f>
        <v>0</v>
      </c>
      <c r="BA577" s="372">
        <f>IF(Chestionar!M577="",0,Chestionar!M577)</f>
        <v>0</v>
      </c>
      <c r="BB577" s="270">
        <f>IF(Chestionar!N577="",0,Chestionar!N577)</f>
        <v>0</v>
      </c>
      <c r="BC577" s="372">
        <f>IF(Chestionar!O577="",0,Chestionar!O577)</f>
        <v>0</v>
      </c>
      <c r="BD577" s="270">
        <f>IF(Chestionar!P577="",0,Chestionar!P577)</f>
        <v>0</v>
      </c>
      <c r="BE577" s="261">
        <f>IF(Chestionar!Q577="",0,Chestionar!Q577)</f>
        <v>0</v>
      </c>
      <c r="BF577" s="158">
        <f>IF(Chestionar!R577="",0,Chestionar!R577)</f>
        <v>0</v>
      </c>
      <c r="BR577" s="120" t="s">
        <v>215</v>
      </c>
    </row>
    <row r="578" spans="1:70" x14ac:dyDescent="0.25">
      <c r="A578" s="1715">
        <f t="shared" si="179"/>
        <v>0</v>
      </c>
      <c r="B578" s="1715">
        <f t="shared" si="183"/>
        <v>10062005</v>
      </c>
      <c r="C578" s="1049">
        <v>62</v>
      </c>
      <c r="D578" s="1797" t="s">
        <v>446</v>
      </c>
      <c r="E578" s="1049">
        <v>5</v>
      </c>
      <c r="F578" s="1057" t="s">
        <v>4309</v>
      </c>
      <c r="G578" s="1049"/>
      <c r="H578" s="1058" t="s">
        <v>345</v>
      </c>
      <c r="I578" s="1059" t="s">
        <v>4757</v>
      </c>
      <c r="J578" s="1067" t="s">
        <v>4104</v>
      </c>
      <c r="K578" s="1059" t="s">
        <v>6975</v>
      </c>
      <c r="L578" s="979">
        <f t="shared" si="184"/>
        <v>0</v>
      </c>
      <c r="M578" s="979">
        <f t="shared" si="185"/>
        <v>0</v>
      </c>
      <c r="N578" s="1724" t="s">
        <v>4249</v>
      </c>
      <c r="O578" s="979"/>
      <c r="P578" s="979"/>
      <c r="Q578" s="979"/>
      <c r="R578" s="979"/>
      <c r="S578" s="979"/>
      <c r="T578" s="979"/>
      <c r="U578" s="979"/>
      <c r="V578" s="979"/>
      <c r="W578" s="979"/>
      <c r="X578" s="979"/>
      <c r="Y578" s="1060"/>
      <c r="Z578" s="1060" t="str">
        <f t="shared" si="186"/>
        <v>Cap.2 Pct.7: Valoarea totala a exportului direct in zona EURO (Col.16) &lt;= valoarea exportului direct total (Col.15), Rd.(1 la n)</v>
      </c>
      <c r="AA578" s="2205">
        <f t="shared" ref="AA578:AA641" si="187">COUNTIF(B:B,B578)</f>
        <v>1</v>
      </c>
      <c r="AB578" s="3036">
        <f t="shared" si="177"/>
        <v>62</v>
      </c>
      <c r="AT578" s="268" t="str">
        <f>IF(AZ578=0,"",VLOOKUP(AZ578,Anexa!D:E,2,FALSE))</f>
        <v/>
      </c>
      <c r="AU578" s="1416" t="s">
        <v>5264</v>
      </c>
      <c r="AV578" s="134">
        <v>4</v>
      </c>
      <c r="AW578" s="135">
        <v>3</v>
      </c>
      <c r="AX578" s="136">
        <v>20</v>
      </c>
      <c r="AY578" s="272">
        <f>IF(Chestionar!K578="",0,Chestionar!K578)</f>
        <v>0</v>
      </c>
      <c r="AZ578" s="369">
        <f>IF(Chestionar!L578="",0,Chestionar!L578)</f>
        <v>0</v>
      </c>
      <c r="BA578" s="372">
        <f>IF(Chestionar!M578="",0,Chestionar!M578)</f>
        <v>0</v>
      </c>
      <c r="BB578" s="270">
        <f>IF(Chestionar!N578="",0,Chestionar!N578)</f>
        <v>0</v>
      </c>
      <c r="BC578" s="372">
        <f>IF(Chestionar!O578="",0,Chestionar!O578)</f>
        <v>0</v>
      </c>
      <c r="BD578" s="270">
        <f>IF(Chestionar!P578="",0,Chestionar!P578)</f>
        <v>0</v>
      </c>
      <c r="BE578" s="261">
        <f>IF(Chestionar!Q578="",0,Chestionar!Q578)</f>
        <v>0</v>
      </c>
      <c r="BF578" s="158">
        <f>IF(Chestionar!R578="",0,Chestionar!R578)</f>
        <v>0</v>
      </c>
      <c r="BR578" s="120" t="s">
        <v>215</v>
      </c>
    </row>
    <row r="579" spans="1:70" x14ac:dyDescent="0.25">
      <c r="A579" s="1715">
        <f t="shared" si="179"/>
        <v>0</v>
      </c>
      <c r="B579" s="1715">
        <f t="shared" si="183"/>
        <v>10062006</v>
      </c>
      <c r="C579" s="1049">
        <v>62</v>
      </c>
      <c r="D579" s="1797" t="s">
        <v>446</v>
      </c>
      <c r="E579" s="1049">
        <v>6</v>
      </c>
      <c r="F579" s="1057" t="s">
        <v>4309</v>
      </c>
      <c r="G579" s="1049"/>
      <c r="H579" s="1058" t="s">
        <v>345</v>
      </c>
      <c r="I579" s="1059" t="s">
        <v>4758</v>
      </c>
      <c r="J579" s="1067" t="s">
        <v>4104</v>
      </c>
      <c r="K579" s="1059" t="s">
        <v>6976</v>
      </c>
      <c r="L579" s="979">
        <f t="shared" si="184"/>
        <v>0</v>
      </c>
      <c r="M579" s="979">
        <f t="shared" si="185"/>
        <v>0</v>
      </c>
      <c r="N579" s="1724" t="s">
        <v>4249</v>
      </c>
      <c r="O579" s="979"/>
      <c r="P579" s="979"/>
      <c r="Q579" s="979"/>
      <c r="R579" s="979"/>
      <c r="S579" s="979"/>
      <c r="T579" s="979"/>
      <c r="U579" s="979"/>
      <c r="V579" s="979"/>
      <c r="W579" s="979"/>
      <c r="X579" s="979"/>
      <c r="Y579" s="1060"/>
      <c r="Z579" s="1060" t="str">
        <f t="shared" si="186"/>
        <v>Cap.2 Pct.7: Valoarea totala a exportului direct in zona EURO (Col.16) &lt;= valoarea exportului direct total (Col.15), Rd.(1 la n)</v>
      </c>
      <c r="AA579" s="2205">
        <f t="shared" si="187"/>
        <v>1</v>
      </c>
      <c r="AB579" s="3036">
        <f t="shared" ref="AB579:AB642" si="188">C579</f>
        <v>62</v>
      </c>
      <c r="AT579" s="268" t="str">
        <f>IF(AZ579=0,"",VLOOKUP(AZ579,Anexa!D:E,2,FALSE))</f>
        <v/>
      </c>
      <c r="AU579" s="1416" t="s">
        <v>5264</v>
      </c>
      <c r="AV579" s="134">
        <v>4</v>
      </c>
      <c r="AW579" s="135">
        <v>3</v>
      </c>
      <c r="AX579" s="136">
        <v>21</v>
      </c>
      <c r="AY579" s="272">
        <f>IF(Chestionar!K579="",0,Chestionar!K579)</f>
        <v>0</v>
      </c>
      <c r="AZ579" s="369">
        <f>IF(Chestionar!L579="",0,Chestionar!L579)</f>
        <v>0</v>
      </c>
      <c r="BA579" s="372">
        <f>IF(Chestionar!M579="",0,Chestionar!M579)</f>
        <v>0</v>
      </c>
      <c r="BB579" s="270">
        <f>IF(Chestionar!N579="",0,Chestionar!N579)</f>
        <v>0</v>
      </c>
      <c r="BC579" s="372">
        <f>IF(Chestionar!O579="",0,Chestionar!O579)</f>
        <v>0</v>
      </c>
      <c r="BD579" s="270">
        <f>IF(Chestionar!P579="",0,Chestionar!P579)</f>
        <v>0</v>
      </c>
      <c r="BE579" s="261">
        <f>IF(Chestionar!Q579="",0,Chestionar!Q579)</f>
        <v>0</v>
      </c>
      <c r="BF579" s="158">
        <f>IF(Chestionar!R579="",0,Chestionar!R579)</f>
        <v>0</v>
      </c>
      <c r="BR579" s="120" t="s">
        <v>215</v>
      </c>
    </row>
    <row r="580" spans="1:70" x14ac:dyDescent="0.25">
      <c r="A580" s="1715">
        <f t="shared" si="179"/>
        <v>0</v>
      </c>
      <c r="B580" s="1715">
        <f t="shared" si="183"/>
        <v>10062007</v>
      </c>
      <c r="C580" s="1049">
        <v>62</v>
      </c>
      <c r="D580" s="1797" t="s">
        <v>446</v>
      </c>
      <c r="E580" s="1049">
        <v>7</v>
      </c>
      <c r="F580" s="1057" t="s">
        <v>4309</v>
      </c>
      <c r="G580" s="1049"/>
      <c r="H580" s="1058" t="s">
        <v>345</v>
      </c>
      <c r="I580" s="1059" t="s">
        <v>4759</v>
      </c>
      <c r="J580" s="1067" t="s">
        <v>4104</v>
      </c>
      <c r="K580" s="1059" t="s">
        <v>6977</v>
      </c>
      <c r="L580" s="979">
        <f t="shared" si="184"/>
        <v>0</v>
      </c>
      <c r="M580" s="979">
        <f t="shared" si="185"/>
        <v>0</v>
      </c>
      <c r="N580" s="1724" t="s">
        <v>4249</v>
      </c>
      <c r="O580" s="979"/>
      <c r="P580" s="979"/>
      <c r="Q580" s="979"/>
      <c r="R580" s="979"/>
      <c r="S580" s="979"/>
      <c r="T580" s="979"/>
      <c r="U580" s="979"/>
      <c r="V580" s="979"/>
      <c r="W580" s="979"/>
      <c r="X580" s="979"/>
      <c r="Y580" s="1060"/>
      <c r="Z580" s="1060" t="str">
        <f t="shared" si="186"/>
        <v>Cap.2 Pct.7: Valoarea totala a exportului direct in zona EURO (Col.16) &lt;= valoarea exportului direct total (Col.15), Rd.(1 la n)</v>
      </c>
      <c r="AA580" s="2205">
        <f t="shared" si="187"/>
        <v>1</v>
      </c>
      <c r="AB580" s="3036">
        <f t="shared" si="188"/>
        <v>62</v>
      </c>
      <c r="AT580" s="268" t="str">
        <f>IF(AZ580=0,"",VLOOKUP(AZ580,Anexa!D:E,2,FALSE))</f>
        <v/>
      </c>
      <c r="AU580" s="1416" t="s">
        <v>5264</v>
      </c>
      <c r="AV580" s="134">
        <v>4</v>
      </c>
      <c r="AW580" s="135">
        <v>3</v>
      </c>
      <c r="AX580" s="136">
        <v>22</v>
      </c>
      <c r="AY580" s="272">
        <f>IF(Chestionar!K580="",0,Chestionar!K580)</f>
        <v>0</v>
      </c>
      <c r="AZ580" s="369">
        <f>IF(Chestionar!L580="",0,Chestionar!L580)</f>
        <v>0</v>
      </c>
      <c r="BA580" s="372">
        <f>IF(Chestionar!M580="",0,Chestionar!M580)</f>
        <v>0</v>
      </c>
      <c r="BB580" s="270">
        <f>IF(Chestionar!N580="",0,Chestionar!N580)</f>
        <v>0</v>
      </c>
      <c r="BC580" s="372">
        <f>IF(Chestionar!O580="",0,Chestionar!O580)</f>
        <v>0</v>
      </c>
      <c r="BD580" s="270">
        <f>IF(Chestionar!P580="",0,Chestionar!P580)</f>
        <v>0</v>
      </c>
      <c r="BE580" s="261">
        <f>IF(Chestionar!Q580="",0,Chestionar!Q580)</f>
        <v>0</v>
      </c>
      <c r="BF580" s="158">
        <f>IF(Chestionar!R580="",0,Chestionar!R580)</f>
        <v>0</v>
      </c>
      <c r="BR580" s="120" t="s">
        <v>215</v>
      </c>
    </row>
    <row r="581" spans="1:70" x14ac:dyDescent="0.25">
      <c r="A581" s="1715">
        <f t="shared" si="179"/>
        <v>0</v>
      </c>
      <c r="B581" s="1715">
        <f t="shared" si="183"/>
        <v>10062008</v>
      </c>
      <c r="C581" s="1049">
        <v>62</v>
      </c>
      <c r="D581" s="1797" t="s">
        <v>446</v>
      </c>
      <c r="E581" s="1049">
        <v>8</v>
      </c>
      <c r="F581" s="1057" t="s">
        <v>4309</v>
      </c>
      <c r="G581" s="1049"/>
      <c r="H581" s="1058" t="s">
        <v>345</v>
      </c>
      <c r="I581" s="1059" t="s">
        <v>4760</v>
      </c>
      <c r="J581" s="1067" t="s">
        <v>4104</v>
      </c>
      <c r="K581" s="1059" t="s">
        <v>6978</v>
      </c>
      <c r="L581" s="979">
        <f t="shared" si="184"/>
        <v>0</v>
      </c>
      <c r="M581" s="979">
        <f t="shared" si="185"/>
        <v>0</v>
      </c>
      <c r="N581" s="1724" t="s">
        <v>4249</v>
      </c>
      <c r="O581" s="979"/>
      <c r="P581" s="979"/>
      <c r="Q581" s="979"/>
      <c r="R581" s="979"/>
      <c r="S581" s="979"/>
      <c r="T581" s="979"/>
      <c r="U581" s="979"/>
      <c r="V581" s="979"/>
      <c r="W581" s="979"/>
      <c r="X581" s="979"/>
      <c r="Y581" s="1060"/>
      <c r="Z581" s="1060" t="str">
        <f t="shared" si="186"/>
        <v>Cap.2 Pct.7: Valoarea totala a exportului direct in zona EURO (Col.16) &lt;= valoarea exportului direct total (Col.15), Rd.(1 la n)</v>
      </c>
      <c r="AA581" s="2205">
        <f t="shared" si="187"/>
        <v>1</v>
      </c>
      <c r="AB581" s="3036">
        <f t="shared" si="188"/>
        <v>62</v>
      </c>
      <c r="AT581" s="268" t="str">
        <f>IF(AZ581=0,"",VLOOKUP(AZ581,Anexa!D:E,2,FALSE))</f>
        <v/>
      </c>
      <c r="AU581" s="1416" t="s">
        <v>5264</v>
      </c>
      <c r="AV581" s="134">
        <v>4</v>
      </c>
      <c r="AW581" s="135">
        <v>3</v>
      </c>
      <c r="AX581" s="136">
        <v>23</v>
      </c>
      <c r="AY581" s="272">
        <f>IF(Chestionar!K581="",0,Chestionar!K581)</f>
        <v>0</v>
      </c>
      <c r="AZ581" s="369">
        <f>IF(Chestionar!L581="",0,Chestionar!L581)</f>
        <v>0</v>
      </c>
      <c r="BA581" s="372">
        <f>IF(Chestionar!M581="",0,Chestionar!M581)</f>
        <v>0</v>
      </c>
      <c r="BB581" s="270">
        <f>IF(Chestionar!N581="",0,Chestionar!N581)</f>
        <v>0</v>
      </c>
      <c r="BC581" s="372">
        <f>IF(Chestionar!O581="",0,Chestionar!O581)</f>
        <v>0</v>
      </c>
      <c r="BD581" s="270">
        <f>IF(Chestionar!P581="",0,Chestionar!P581)</f>
        <v>0</v>
      </c>
      <c r="BE581" s="261">
        <f>IF(Chestionar!Q581="",0,Chestionar!Q581)</f>
        <v>0</v>
      </c>
      <c r="BF581" s="158">
        <f>IF(Chestionar!R581="",0,Chestionar!R581)</f>
        <v>0</v>
      </c>
      <c r="BR581" s="120" t="s">
        <v>215</v>
      </c>
    </row>
    <row r="582" spans="1:70" x14ac:dyDescent="0.25">
      <c r="A582" s="1715">
        <f t="shared" si="179"/>
        <v>0</v>
      </c>
      <c r="B582" s="1715">
        <f t="shared" si="183"/>
        <v>10062009</v>
      </c>
      <c r="C582" s="1049">
        <v>62</v>
      </c>
      <c r="D582" s="1797" t="s">
        <v>446</v>
      </c>
      <c r="E582" s="1049">
        <v>9</v>
      </c>
      <c r="F582" s="1057" t="s">
        <v>4309</v>
      </c>
      <c r="G582" s="1049"/>
      <c r="H582" s="1058" t="s">
        <v>345</v>
      </c>
      <c r="I582" s="1059" t="s">
        <v>4761</v>
      </c>
      <c r="J582" s="1067" t="s">
        <v>4104</v>
      </c>
      <c r="K582" s="1059" t="s">
        <v>6979</v>
      </c>
      <c r="L582" s="979">
        <f t="shared" si="184"/>
        <v>0</v>
      </c>
      <c r="M582" s="979">
        <f t="shared" si="185"/>
        <v>0</v>
      </c>
      <c r="N582" s="1724" t="s">
        <v>4249</v>
      </c>
      <c r="O582" s="979"/>
      <c r="P582" s="979"/>
      <c r="Q582" s="979"/>
      <c r="R582" s="979"/>
      <c r="S582" s="979"/>
      <c r="T582" s="979"/>
      <c r="U582" s="979"/>
      <c r="V582" s="979"/>
      <c r="W582" s="979"/>
      <c r="X582" s="979"/>
      <c r="Y582" s="1060"/>
      <c r="Z582" s="1060" t="str">
        <f t="shared" si="186"/>
        <v>Cap.2 Pct.7: Valoarea totala a exportului direct in zona EURO (Col.16) &lt;= valoarea exportului direct total (Col.15), Rd.(1 la n)</v>
      </c>
      <c r="AA582" s="2205">
        <f t="shared" si="187"/>
        <v>1</v>
      </c>
      <c r="AB582" s="3036">
        <f t="shared" si="188"/>
        <v>62</v>
      </c>
      <c r="AT582" s="268" t="str">
        <f>IF(AZ582=0,"",VLOOKUP(AZ582,Anexa!D:E,2,FALSE))</f>
        <v/>
      </c>
      <c r="AU582" s="1416" t="s">
        <v>5264</v>
      </c>
      <c r="AV582" s="134">
        <v>4</v>
      </c>
      <c r="AW582" s="135">
        <v>3</v>
      </c>
      <c r="AX582" s="136">
        <v>24</v>
      </c>
      <c r="AY582" s="272">
        <f>IF(Chestionar!K582="",0,Chestionar!K582)</f>
        <v>0</v>
      </c>
      <c r="AZ582" s="369">
        <f>IF(Chestionar!L582="",0,Chestionar!L582)</f>
        <v>0</v>
      </c>
      <c r="BA582" s="372">
        <f>IF(Chestionar!M582="",0,Chestionar!M582)</f>
        <v>0</v>
      </c>
      <c r="BB582" s="270">
        <f>IF(Chestionar!N582="",0,Chestionar!N582)</f>
        <v>0</v>
      </c>
      <c r="BC582" s="372">
        <f>IF(Chestionar!O582="",0,Chestionar!O582)</f>
        <v>0</v>
      </c>
      <c r="BD582" s="270">
        <f>IF(Chestionar!P582="",0,Chestionar!P582)</f>
        <v>0</v>
      </c>
      <c r="BE582" s="261">
        <f>IF(Chestionar!Q582="",0,Chestionar!Q582)</f>
        <v>0</v>
      </c>
      <c r="BF582" s="158">
        <f>IF(Chestionar!R582="",0,Chestionar!R582)</f>
        <v>0</v>
      </c>
      <c r="BR582" s="120" t="s">
        <v>215</v>
      </c>
    </row>
    <row r="583" spans="1:70" x14ac:dyDescent="0.25">
      <c r="A583" s="1715">
        <f t="shared" ref="A583:A646" si="189">IF(D583="DA",IF(ISERROR(N583),A582+1,IF(N583=1,A582+1,A582)),A582)</f>
        <v>0</v>
      </c>
      <c r="B583" s="1715">
        <f t="shared" si="183"/>
        <v>10062010</v>
      </c>
      <c r="C583" s="1049">
        <v>62</v>
      </c>
      <c r="D583" s="1797" t="s">
        <v>446</v>
      </c>
      <c r="E583" s="1049">
        <v>10</v>
      </c>
      <c r="F583" s="1057" t="s">
        <v>4309</v>
      </c>
      <c r="G583" s="1049"/>
      <c r="H583" s="1058" t="s">
        <v>345</v>
      </c>
      <c r="I583" s="1059" t="s">
        <v>4762</v>
      </c>
      <c r="J583" s="1067" t="s">
        <v>4104</v>
      </c>
      <c r="K583" s="1059" t="s">
        <v>6980</v>
      </c>
      <c r="L583" s="979">
        <f t="shared" si="184"/>
        <v>0</v>
      </c>
      <c r="M583" s="979">
        <f t="shared" si="185"/>
        <v>0</v>
      </c>
      <c r="N583" s="1724" t="s">
        <v>4249</v>
      </c>
      <c r="O583" s="979"/>
      <c r="P583" s="979"/>
      <c r="Q583" s="979"/>
      <c r="R583" s="979"/>
      <c r="S583" s="979"/>
      <c r="T583" s="979"/>
      <c r="U583" s="979"/>
      <c r="V583" s="979"/>
      <c r="W583" s="979"/>
      <c r="X583" s="979"/>
      <c r="Y583" s="1060"/>
      <c r="Z583" s="1060" t="str">
        <f t="shared" si="186"/>
        <v>Cap.2 Pct.7: Valoarea totala a exportului direct in zona EURO (Col.16) &lt;= valoarea exportului direct total (Col.15), Rd.(1 la n)</v>
      </c>
      <c r="AA583" s="2205">
        <f t="shared" si="187"/>
        <v>1</v>
      </c>
      <c r="AB583" s="3036">
        <f t="shared" si="188"/>
        <v>62</v>
      </c>
      <c r="AT583" s="268" t="str">
        <f>IF(AZ583=0,"",VLOOKUP(AZ583,Anexa!D:E,2,FALSE))</f>
        <v/>
      </c>
      <c r="AU583" s="1416" t="s">
        <v>5264</v>
      </c>
      <c r="AV583" s="134">
        <v>4</v>
      </c>
      <c r="AW583" s="135">
        <v>3</v>
      </c>
      <c r="AX583" s="136">
        <v>25</v>
      </c>
      <c r="AY583" s="272">
        <f>IF(Chestionar!K583="",0,Chestionar!K583)</f>
        <v>0</v>
      </c>
      <c r="AZ583" s="369">
        <f>IF(Chestionar!L583="",0,Chestionar!L583)</f>
        <v>0</v>
      </c>
      <c r="BA583" s="372">
        <f>IF(Chestionar!M583="",0,Chestionar!M583)</f>
        <v>0</v>
      </c>
      <c r="BB583" s="270">
        <f>IF(Chestionar!N583="",0,Chestionar!N583)</f>
        <v>0</v>
      </c>
      <c r="BC583" s="372">
        <f>IF(Chestionar!O583="",0,Chestionar!O583)</f>
        <v>0</v>
      </c>
      <c r="BD583" s="270">
        <f>IF(Chestionar!P583="",0,Chestionar!P583)</f>
        <v>0</v>
      </c>
      <c r="BE583" s="261">
        <f>IF(Chestionar!Q583="",0,Chestionar!Q583)</f>
        <v>0</v>
      </c>
      <c r="BF583" s="158">
        <f>IF(Chestionar!R583="",0,Chestionar!R583)</f>
        <v>0</v>
      </c>
      <c r="BR583" s="120" t="s">
        <v>215</v>
      </c>
    </row>
    <row r="584" spans="1:70" x14ac:dyDescent="0.25">
      <c r="A584" s="1715">
        <f t="shared" si="189"/>
        <v>0</v>
      </c>
      <c r="B584" s="1715">
        <f t="shared" si="183"/>
        <v>10062011</v>
      </c>
      <c r="C584" s="1049">
        <v>62</v>
      </c>
      <c r="D584" s="1797" t="s">
        <v>446</v>
      </c>
      <c r="E584" s="1049">
        <v>11</v>
      </c>
      <c r="F584" s="1057" t="s">
        <v>4309</v>
      </c>
      <c r="G584" s="1049"/>
      <c r="H584" s="1058" t="s">
        <v>345</v>
      </c>
      <c r="I584" s="1059" t="s">
        <v>4763</v>
      </c>
      <c r="J584" s="1067" t="s">
        <v>4104</v>
      </c>
      <c r="K584" s="1059" t="s">
        <v>6981</v>
      </c>
      <c r="L584" s="979">
        <f t="shared" si="184"/>
        <v>0</v>
      </c>
      <c r="M584" s="979">
        <f t="shared" si="185"/>
        <v>0</v>
      </c>
      <c r="N584" s="1724" t="s">
        <v>4249</v>
      </c>
      <c r="O584" s="979"/>
      <c r="P584" s="979"/>
      <c r="Q584" s="979"/>
      <c r="R584" s="979"/>
      <c r="S584" s="979"/>
      <c r="T584" s="979"/>
      <c r="U584" s="979"/>
      <c r="V584" s="979"/>
      <c r="W584" s="979"/>
      <c r="X584" s="979"/>
      <c r="Y584" s="1060"/>
      <c r="Z584" s="1060" t="str">
        <f t="shared" si="186"/>
        <v>Cap.2 Pct.7: Valoarea totala a exportului direct in zona EURO (Col.16) &lt;= valoarea exportului direct total (Col.15), Rd.(1 la n)</v>
      </c>
      <c r="AA584" s="2205">
        <f t="shared" si="187"/>
        <v>1</v>
      </c>
      <c r="AB584" s="3036">
        <f t="shared" si="188"/>
        <v>62</v>
      </c>
      <c r="AT584" s="268" t="str">
        <f>IF(AZ584=0,"",VLOOKUP(AZ584,Anexa!D:E,2,FALSE))</f>
        <v/>
      </c>
      <c r="AU584" s="1416" t="s">
        <v>5264</v>
      </c>
      <c r="AV584" s="134">
        <v>4</v>
      </c>
      <c r="AW584" s="135">
        <v>3</v>
      </c>
      <c r="AX584" s="136">
        <v>26</v>
      </c>
      <c r="AY584" s="272">
        <f>IF(Chestionar!K584="",0,Chestionar!K584)</f>
        <v>0</v>
      </c>
      <c r="AZ584" s="369">
        <f>IF(Chestionar!L584="",0,Chestionar!L584)</f>
        <v>0</v>
      </c>
      <c r="BA584" s="372">
        <f>IF(Chestionar!M584="",0,Chestionar!M584)</f>
        <v>0</v>
      </c>
      <c r="BB584" s="270">
        <f>IF(Chestionar!N584="",0,Chestionar!N584)</f>
        <v>0</v>
      </c>
      <c r="BC584" s="372">
        <f>IF(Chestionar!O584="",0,Chestionar!O584)</f>
        <v>0</v>
      </c>
      <c r="BD584" s="270">
        <f>IF(Chestionar!P584="",0,Chestionar!P584)</f>
        <v>0</v>
      </c>
      <c r="BE584" s="261">
        <f>IF(Chestionar!Q584="",0,Chestionar!Q584)</f>
        <v>0</v>
      </c>
      <c r="BF584" s="158">
        <f>IF(Chestionar!R584="",0,Chestionar!R584)</f>
        <v>0</v>
      </c>
      <c r="BR584" s="120" t="s">
        <v>215</v>
      </c>
    </row>
    <row r="585" spans="1:70" x14ac:dyDescent="0.25">
      <c r="A585" s="1715">
        <f t="shared" si="189"/>
        <v>0</v>
      </c>
      <c r="B585" s="1715">
        <f t="shared" si="183"/>
        <v>10062012</v>
      </c>
      <c r="C585" s="1049">
        <v>62</v>
      </c>
      <c r="D585" s="1797" t="s">
        <v>446</v>
      </c>
      <c r="E585" s="1049">
        <v>12</v>
      </c>
      <c r="F585" s="1057" t="s">
        <v>4309</v>
      </c>
      <c r="G585" s="1049"/>
      <c r="H585" s="1058" t="s">
        <v>345</v>
      </c>
      <c r="I585" s="1059" t="s">
        <v>4764</v>
      </c>
      <c r="J585" s="1067" t="s">
        <v>4104</v>
      </c>
      <c r="K585" s="1059" t="s">
        <v>6982</v>
      </c>
      <c r="L585" s="979">
        <f t="shared" si="184"/>
        <v>0</v>
      </c>
      <c r="M585" s="979">
        <f t="shared" si="185"/>
        <v>0</v>
      </c>
      <c r="N585" s="1724" t="s">
        <v>4249</v>
      </c>
      <c r="O585" s="979"/>
      <c r="P585" s="979"/>
      <c r="Q585" s="979"/>
      <c r="R585" s="979"/>
      <c r="S585" s="979"/>
      <c r="T585" s="979"/>
      <c r="U585" s="979"/>
      <c r="V585" s="979"/>
      <c r="W585" s="979"/>
      <c r="X585" s="979"/>
      <c r="Y585" s="1060"/>
      <c r="Z585" s="1060" t="str">
        <f t="shared" si="186"/>
        <v>Cap.2 Pct.7: Valoarea totala a exportului direct in zona EURO (Col.16) &lt;= valoarea exportului direct total (Col.15), Rd.(1 la n)</v>
      </c>
      <c r="AA585" s="2205">
        <f t="shared" si="187"/>
        <v>1</v>
      </c>
      <c r="AB585" s="3036">
        <f t="shared" si="188"/>
        <v>62</v>
      </c>
      <c r="AT585" s="268" t="str">
        <f>IF(AZ585=0,"",VLOOKUP(AZ585,Anexa!D:E,2,FALSE))</f>
        <v/>
      </c>
      <c r="AU585" s="1416" t="s">
        <v>5264</v>
      </c>
      <c r="AV585" s="134">
        <v>4</v>
      </c>
      <c r="AW585" s="135">
        <v>3</v>
      </c>
      <c r="AX585" s="136">
        <v>27</v>
      </c>
      <c r="AY585" s="272">
        <f>IF(Chestionar!K585="",0,Chestionar!K585)</f>
        <v>0</v>
      </c>
      <c r="AZ585" s="369">
        <f>IF(Chestionar!L585="",0,Chestionar!L585)</f>
        <v>0</v>
      </c>
      <c r="BA585" s="372">
        <f>IF(Chestionar!M585="",0,Chestionar!M585)</f>
        <v>0</v>
      </c>
      <c r="BB585" s="270">
        <f>IF(Chestionar!N585="",0,Chestionar!N585)</f>
        <v>0</v>
      </c>
      <c r="BC585" s="372">
        <f>IF(Chestionar!O585="",0,Chestionar!O585)</f>
        <v>0</v>
      </c>
      <c r="BD585" s="270">
        <f>IF(Chestionar!P585="",0,Chestionar!P585)</f>
        <v>0</v>
      </c>
      <c r="BE585" s="261">
        <f>IF(Chestionar!Q585="",0,Chestionar!Q585)</f>
        <v>0</v>
      </c>
      <c r="BF585" s="158">
        <f>IF(Chestionar!R585="",0,Chestionar!R585)</f>
        <v>0</v>
      </c>
      <c r="BR585" s="120" t="s">
        <v>215</v>
      </c>
    </row>
    <row r="586" spans="1:70" x14ac:dyDescent="0.25">
      <c r="A586" s="1715">
        <f t="shared" si="189"/>
        <v>0</v>
      </c>
      <c r="B586" s="1715">
        <f t="shared" si="183"/>
        <v>10062013</v>
      </c>
      <c r="C586" s="1049">
        <v>62</v>
      </c>
      <c r="D586" s="1797" t="s">
        <v>446</v>
      </c>
      <c r="E586" s="1049">
        <v>13</v>
      </c>
      <c r="F586" s="1057" t="s">
        <v>4309</v>
      </c>
      <c r="G586" s="1049"/>
      <c r="H586" s="1058" t="s">
        <v>345</v>
      </c>
      <c r="I586" s="1059" t="s">
        <v>4765</v>
      </c>
      <c r="J586" s="1067" t="s">
        <v>4104</v>
      </c>
      <c r="K586" s="1059" t="s">
        <v>6983</v>
      </c>
      <c r="L586" s="979">
        <f t="shared" si="184"/>
        <v>0</v>
      </c>
      <c r="M586" s="979">
        <f t="shared" si="185"/>
        <v>0</v>
      </c>
      <c r="N586" s="1724" t="s">
        <v>4249</v>
      </c>
      <c r="O586" s="979"/>
      <c r="P586" s="979"/>
      <c r="Q586" s="979"/>
      <c r="R586" s="979"/>
      <c r="S586" s="979"/>
      <c r="T586" s="979"/>
      <c r="U586" s="979"/>
      <c r="V586" s="979"/>
      <c r="W586" s="979"/>
      <c r="X586" s="979"/>
      <c r="Y586" s="1060"/>
      <c r="Z586" s="1060" t="str">
        <f t="shared" si="186"/>
        <v>Cap.2 Pct.7: Valoarea totala a exportului direct in zona EURO (Col.16) &lt;= valoarea exportului direct total (Col.15), Rd.(1 la n)</v>
      </c>
      <c r="AA586" s="2205">
        <f t="shared" si="187"/>
        <v>1</v>
      </c>
      <c r="AB586" s="3036">
        <f t="shared" si="188"/>
        <v>62</v>
      </c>
      <c r="AT586" s="268" t="str">
        <f>IF(AZ586=0,"",VLOOKUP(AZ586,Anexa!D:E,2,FALSE))</f>
        <v/>
      </c>
      <c r="AU586" s="1416" t="s">
        <v>5264</v>
      </c>
      <c r="AV586" s="134">
        <v>4</v>
      </c>
      <c r="AW586" s="135">
        <v>3</v>
      </c>
      <c r="AX586" s="136">
        <v>28</v>
      </c>
      <c r="AY586" s="272">
        <f>IF(Chestionar!K586="",0,Chestionar!K586)</f>
        <v>0</v>
      </c>
      <c r="AZ586" s="369">
        <f>IF(Chestionar!L586="",0,Chestionar!L586)</f>
        <v>0</v>
      </c>
      <c r="BA586" s="372">
        <f>IF(Chestionar!M586="",0,Chestionar!M586)</f>
        <v>0</v>
      </c>
      <c r="BB586" s="270">
        <f>IF(Chestionar!N586="",0,Chestionar!N586)</f>
        <v>0</v>
      </c>
      <c r="BC586" s="372">
        <f>IF(Chestionar!O586="",0,Chestionar!O586)</f>
        <v>0</v>
      </c>
      <c r="BD586" s="270">
        <f>IF(Chestionar!P586="",0,Chestionar!P586)</f>
        <v>0</v>
      </c>
      <c r="BE586" s="261">
        <f>IF(Chestionar!Q586="",0,Chestionar!Q586)</f>
        <v>0</v>
      </c>
      <c r="BF586" s="158">
        <f>IF(Chestionar!R586="",0,Chestionar!R586)</f>
        <v>0</v>
      </c>
      <c r="BR586" s="120" t="s">
        <v>215</v>
      </c>
    </row>
    <row r="587" spans="1:70" x14ac:dyDescent="0.25">
      <c r="A587" s="1715">
        <f t="shared" si="189"/>
        <v>0</v>
      </c>
      <c r="B587" s="1715">
        <f t="shared" si="183"/>
        <v>10062014</v>
      </c>
      <c r="C587" s="1049">
        <v>62</v>
      </c>
      <c r="D587" s="1797" t="s">
        <v>446</v>
      </c>
      <c r="E587" s="1049">
        <v>14</v>
      </c>
      <c r="F587" s="1057" t="s">
        <v>4309</v>
      </c>
      <c r="G587" s="1049"/>
      <c r="H587" s="1058" t="s">
        <v>345</v>
      </c>
      <c r="I587" s="1059" t="s">
        <v>4766</v>
      </c>
      <c r="J587" s="1067" t="s">
        <v>4104</v>
      </c>
      <c r="K587" s="1059" t="s">
        <v>6984</v>
      </c>
      <c r="L587" s="979">
        <f t="shared" si="184"/>
        <v>0</v>
      </c>
      <c r="M587" s="979">
        <f t="shared" si="185"/>
        <v>0</v>
      </c>
      <c r="N587" s="1724" t="s">
        <v>4249</v>
      </c>
      <c r="O587" s="979"/>
      <c r="P587" s="979"/>
      <c r="Q587" s="979"/>
      <c r="R587" s="979"/>
      <c r="S587" s="979"/>
      <c r="T587" s="979"/>
      <c r="U587" s="979"/>
      <c r="V587" s="979"/>
      <c r="W587" s="979"/>
      <c r="X587" s="979"/>
      <c r="Y587" s="1060"/>
      <c r="Z587" s="1060" t="str">
        <f t="shared" si="186"/>
        <v>Cap.2 Pct.7: Valoarea totala a exportului direct in zona EURO (Col.16) &lt;= valoarea exportului direct total (Col.15), Rd.(1 la n)</v>
      </c>
      <c r="AA587" s="2205">
        <f t="shared" si="187"/>
        <v>1</v>
      </c>
      <c r="AB587" s="3036">
        <f t="shared" si="188"/>
        <v>62</v>
      </c>
      <c r="AT587" s="268" t="str">
        <f>IF(AZ587=0,"",VLOOKUP(AZ587,Anexa!D:E,2,FALSE))</f>
        <v/>
      </c>
      <c r="AU587" s="1416" t="s">
        <v>5264</v>
      </c>
      <c r="AV587" s="134">
        <v>4</v>
      </c>
      <c r="AW587" s="135">
        <v>3</v>
      </c>
      <c r="AX587" s="136">
        <v>29</v>
      </c>
      <c r="AY587" s="272">
        <f>IF(Chestionar!K587="",0,Chestionar!K587)</f>
        <v>0</v>
      </c>
      <c r="AZ587" s="369">
        <f>IF(Chestionar!L587="",0,Chestionar!L587)</f>
        <v>0</v>
      </c>
      <c r="BA587" s="372">
        <f>IF(Chestionar!M587="",0,Chestionar!M587)</f>
        <v>0</v>
      </c>
      <c r="BB587" s="270">
        <f>IF(Chestionar!N587="",0,Chestionar!N587)</f>
        <v>0</v>
      </c>
      <c r="BC587" s="372">
        <f>IF(Chestionar!O587="",0,Chestionar!O587)</f>
        <v>0</v>
      </c>
      <c r="BD587" s="270">
        <f>IF(Chestionar!P587="",0,Chestionar!P587)</f>
        <v>0</v>
      </c>
      <c r="BE587" s="261">
        <f>IF(Chestionar!Q587="",0,Chestionar!Q587)</f>
        <v>0</v>
      </c>
      <c r="BF587" s="158">
        <f>IF(Chestionar!R587="",0,Chestionar!R587)</f>
        <v>0</v>
      </c>
      <c r="BR587" s="120" t="s">
        <v>215</v>
      </c>
    </row>
    <row r="588" spans="1:70" x14ac:dyDescent="0.25">
      <c r="A588" s="1715">
        <f t="shared" si="189"/>
        <v>0</v>
      </c>
      <c r="B588" s="1715">
        <f t="shared" si="183"/>
        <v>10062015</v>
      </c>
      <c r="C588" s="1049">
        <v>62</v>
      </c>
      <c r="D588" s="1797" t="s">
        <v>446</v>
      </c>
      <c r="E588" s="1049">
        <v>15</v>
      </c>
      <c r="F588" s="1057" t="s">
        <v>4309</v>
      </c>
      <c r="G588" s="1049"/>
      <c r="H588" s="1058" t="s">
        <v>345</v>
      </c>
      <c r="I588" s="1059" t="s">
        <v>4767</v>
      </c>
      <c r="J588" s="1067" t="s">
        <v>4104</v>
      </c>
      <c r="K588" s="1059" t="s">
        <v>6985</v>
      </c>
      <c r="L588" s="979">
        <f t="shared" si="184"/>
        <v>0</v>
      </c>
      <c r="M588" s="979">
        <f t="shared" si="185"/>
        <v>0</v>
      </c>
      <c r="N588" s="1724" t="s">
        <v>4249</v>
      </c>
      <c r="O588" s="979"/>
      <c r="P588" s="979"/>
      <c r="Q588" s="979"/>
      <c r="R588" s="979"/>
      <c r="S588" s="979"/>
      <c r="T588" s="979"/>
      <c r="U588" s="979"/>
      <c r="V588" s="979"/>
      <c r="W588" s="979"/>
      <c r="X588" s="979"/>
      <c r="Y588" s="1060"/>
      <c r="Z588" s="1060" t="str">
        <f t="shared" si="186"/>
        <v>Cap.2 Pct.7: Valoarea totala a exportului direct in zona EURO (Col.16) &lt;= valoarea exportului direct total (Col.15), Rd.(1 la n)</v>
      </c>
      <c r="AA588" s="2205">
        <f t="shared" si="187"/>
        <v>1</v>
      </c>
      <c r="AB588" s="3036">
        <f t="shared" si="188"/>
        <v>62</v>
      </c>
      <c r="AT588" s="268" t="str">
        <f>IF(AZ588=0,"",VLOOKUP(AZ588,Anexa!D:E,2,FALSE))</f>
        <v/>
      </c>
      <c r="AU588" s="1416" t="s">
        <v>5264</v>
      </c>
      <c r="AV588" s="134">
        <v>4</v>
      </c>
      <c r="AW588" s="135">
        <v>3</v>
      </c>
      <c r="AX588" s="136">
        <v>30</v>
      </c>
      <c r="AY588" s="272">
        <f>IF(Chestionar!K588="",0,Chestionar!K588)</f>
        <v>0</v>
      </c>
      <c r="AZ588" s="369">
        <f>IF(Chestionar!L588="",0,Chestionar!L588)</f>
        <v>0</v>
      </c>
      <c r="BA588" s="372">
        <f>IF(Chestionar!M588="",0,Chestionar!M588)</f>
        <v>0</v>
      </c>
      <c r="BB588" s="270">
        <f>IF(Chestionar!N588="",0,Chestionar!N588)</f>
        <v>0</v>
      </c>
      <c r="BC588" s="372">
        <f>IF(Chestionar!O588="",0,Chestionar!O588)</f>
        <v>0</v>
      </c>
      <c r="BD588" s="270">
        <f>IF(Chestionar!P588="",0,Chestionar!P588)</f>
        <v>0</v>
      </c>
      <c r="BE588" s="261">
        <f>IF(Chestionar!Q588="",0,Chestionar!Q588)</f>
        <v>0</v>
      </c>
      <c r="BF588" s="158">
        <f>IF(Chestionar!R588="",0,Chestionar!R588)</f>
        <v>0</v>
      </c>
      <c r="BR588" s="120" t="s">
        <v>215</v>
      </c>
    </row>
    <row r="589" spans="1:70" x14ac:dyDescent="0.25">
      <c r="A589" s="1715">
        <f t="shared" si="189"/>
        <v>0</v>
      </c>
      <c r="B589" s="1715">
        <f t="shared" si="183"/>
        <v>10062016</v>
      </c>
      <c r="C589" s="1049">
        <v>62</v>
      </c>
      <c r="D589" s="1797" t="s">
        <v>446</v>
      </c>
      <c r="E589" s="1049">
        <v>16</v>
      </c>
      <c r="F589" s="1057" t="s">
        <v>4309</v>
      </c>
      <c r="G589" s="1049"/>
      <c r="H589" s="1058" t="s">
        <v>345</v>
      </c>
      <c r="I589" s="1059" t="s">
        <v>4768</v>
      </c>
      <c r="J589" s="1067" t="s">
        <v>4104</v>
      </c>
      <c r="K589" s="1059" t="s">
        <v>6986</v>
      </c>
      <c r="L589" s="979">
        <f t="shared" si="184"/>
        <v>0</v>
      </c>
      <c r="M589" s="979">
        <f t="shared" si="185"/>
        <v>0</v>
      </c>
      <c r="N589" s="1724" t="s">
        <v>4249</v>
      </c>
      <c r="O589" s="979"/>
      <c r="P589" s="979"/>
      <c r="Q589" s="979"/>
      <c r="R589" s="979"/>
      <c r="S589" s="979"/>
      <c r="T589" s="979"/>
      <c r="U589" s="979"/>
      <c r="V589" s="979"/>
      <c r="W589" s="979"/>
      <c r="X589" s="979"/>
      <c r="Y589" s="1060"/>
      <c r="Z589" s="1060" t="str">
        <f t="shared" si="186"/>
        <v>Cap.2 Pct.7: Valoarea totala a exportului direct in zona EURO (Col.16) &lt;= valoarea exportului direct total (Col.15), Rd.(1 la n)</v>
      </c>
      <c r="AA589" s="2205">
        <f t="shared" si="187"/>
        <v>1</v>
      </c>
      <c r="AB589" s="3036">
        <f t="shared" si="188"/>
        <v>62</v>
      </c>
      <c r="AT589" s="268" t="str">
        <f>IF(AZ589=0,"",VLOOKUP(AZ589,Anexa!D:E,2,FALSE))</f>
        <v/>
      </c>
      <c r="AU589" s="1416" t="s">
        <v>5264</v>
      </c>
      <c r="AV589" s="134">
        <v>4</v>
      </c>
      <c r="AW589" s="135">
        <v>3</v>
      </c>
      <c r="AX589" s="136">
        <v>31</v>
      </c>
      <c r="AY589" s="272">
        <f>IF(Chestionar!K589="",0,Chestionar!K589)</f>
        <v>0</v>
      </c>
      <c r="AZ589" s="369">
        <f>IF(Chestionar!L589="",0,Chestionar!L589)</f>
        <v>0</v>
      </c>
      <c r="BA589" s="372">
        <f>IF(Chestionar!M589="",0,Chestionar!M589)</f>
        <v>0</v>
      </c>
      <c r="BB589" s="270">
        <f>IF(Chestionar!N589="",0,Chestionar!N589)</f>
        <v>0</v>
      </c>
      <c r="BC589" s="372">
        <f>IF(Chestionar!O589="",0,Chestionar!O589)</f>
        <v>0</v>
      </c>
      <c r="BD589" s="270">
        <f>IF(Chestionar!P589="",0,Chestionar!P589)</f>
        <v>0</v>
      </c>
      <c r="BE589" s="261">
        <f>IF(Chestionar!Q589="",0,Chestionar!Q589)</f>
        <v>0</v>
      </c>
      <c r="BF589" s="158">
        <f>IF(Chestionar!R589="",0,Chestionar!R589)</f>
        <v>0</v>
      </c>
      <c r="BR589" s="120" t="s">
        <v>215</v>
      </c>
    </row>
    <row r="590" spans="1:70" x14ac:dyDescent="0.25">
      <c r="A590" s="1715">
        <f t="shared" si="189"/>
        <v>0</v>
      </c>
      <c r="B590" s="1715">
        <f t="shared" si="183"/>
        <v>10062017</v>
      </c>
      <c r="C590" s="1049">
        <v>62</v>
      </c>
      <c r="D590" s="1797" t="s">
        <v>446</v>
      </c>
      <c r="E590" s="1049">
        <v>17</v>
      </c>
      <c r="F590" s="1057" t="s">
        <v>4309</v>
      </c>
      <c r="G590" s="1049"/>
      <c r="H590" s="1058" t="s">
        <v>345</v>
      </c>
      <c r="I590" s="1059" t="s">
        <v>4769</v>
      </c>
      <c r="J590" s="1067" t="s">
        <v>4104</v>
      </c>
      <c r="K590" s="1059" t="s">
        <v>6987</v>
      </c>
      <c r="L590" s="979">
        <f t="shared" si="184"/>
        <v>0</v>
      </c>
      <c r="M590" s="979">
        <f t="shared" si="185"/>
        <v>0</v>
      </c>
      <c r="N590" s="1724" t="s">
        <v>4249</v>
      </c>
      <c r="O590" s="979"/>
      <c r="P590" s="979"/>
      <c r="Q590" s="979"/>
      <c r="R590" s="979"/>
      <c r="S590" s="979"/>
      <c r="T590" s="979"/>
      <c r="U590" s="979"/>
      <c r="V590" s="979"/>
      <c r="W590" s="979"/>
      <c r="X590" s="979"/>
      <c r="Y590" s="1060"/>
      <c r="Z590" s="1060" t="str">
        <f t="shared" si="186"/>
        <v>Cap.2 Pct.7: Valoarea totala a exportului direct in zona EURO (Col.16) &lt;= valoarea exportului direct total (Col.15), Rd.(1 la n)</v>
      </c>
      <c r="AA590" s="2205">
        <f t="shared" si="187"/>
        <v>1</v>
      </c>
      <c r="AB590" s="3036">
        <f t="shared" si="188"/>
        <v>62</v>
      </c>
      <c r="AT590" s="268" t="str">
        <f>IF(AZ590=0,"",VLOOKUP(AZ590,Anexa!D:E,2,FALSE))</f>
        <v/>
      </c>
      <c r="AU590" s="1416" t="s">
        <v>5264</v>
      </c>
      <c r="AV590" s="134">
        <v>4</v>
      </c>
      <c r="AW590" s="135">
        <v>3</v>
      </c>
      <c r="AX590" s="136">
        <v>32</v>
      </c>
      <c r="AY590" s="272">
        <f>IF(Chestionar!K590="",0,Chestionar!K590)</f>
        <v>0</v>
      </c>
      <c r="AZ590" s="369">
        <f>IF(Chestionar!L590="",0,Chestionar!L590)</f>
        <v>0</v>
      </c>
      <c r="BA590" s="372">
        <f>IF(Chestionar!M590="",0,Chestionar!M590)</f>
        <v>0</v>
      </c>
      <c r="BB590" s="270">
        <f>IF(Chestionar!N590="",0,Chestionar!N590)</f>
        <v>0</v>
      </c>
      <c r="BC590" s="372">
        <f>IF(Chestionar!O590="",0,Chestionar!O590)</f>
        <v>0</v>
      </c>
      <c r="BD590" s="270">
        <f>IF(Chestionar!P590="",0,Chestionar!P590)</f>
        <v>0</v>
      </c>
      <c r="BE590" s="261">
        <f>IF(Chestionar!Q590="",0,Chestionar!Q590)</f>
        <v>0</v>
      </c>
      <c r="BF590" s="158">
        <f>IF(Chestionar!R590="",0,Chestionar!R590)</f>
        <v>0</v>
      </c>
      <c r="BR590" s="120" t="s">
        <v>215</v>
      </c>
    </row>
    <row r="591" spans="1:70" x14ac:dyDescent="0.25">
      <c r="A591" s="1715">
        <f t="shared" si="189"/>
        <v>0</v>
      </c>
      <c r="B591" s="1715">
        <f t="shared" si="183"/>
        <v>10062018</v>
      </c>
      <c r="C591" s="1049">
        <v>62</v>
      </c>
      <c r="D591" s="1797" t="s">
        <v>446</v>
      </c>
      <c r="E591" s="1049">
        <v>18</v>
      </c>
      <c r="F591" s="1057" t="s">
        <v>4309</v>
      </c>
      <c r="G591" s="1049"/>
      <c r="H591" s="1058" t="s">
        <v>345</v>
      </c>
      <c r="I591" s="1059" t="s">
        <v>4770</v>
      </c>
      <c r="J591" s="1067" t="s">
        <v>4104</v>
      </c>
      <c r="K591" s="1059" t="s">
        <v>6988</v>
      </c>
      <c r="L591" s="979">
        <f t="shared" si="184"/>
        <v>0</v>
      </c>
      <c r="M591" s="979">
        <f t="shared" si="185"/>
        <v>0</v>
      </c>
      <c r="N591" s="1724" t="s">
        <v>4249</v>
      </c>
      <c r="O591" s="979"/>
      <c r="P591" s="979"/>
      <c r="Q591" s="979"/>
      <c r="R591" s="979"/>
      <c r="S591" s="979"/>
      <c r="T591" s="979"/>
      <c r="U591" s="979"/>
      <c r="V591" s="979"/>
      <c r="W591" s="979"/>
      <c r="X591" s="979"/>
      <c r="Y591" s="1060"/>
      <c r="Z591" s="1060" t="str">
        <f t="shared" si="186"/>
        <v>Cap.2 Pct.7: Valoarea totala a exportului direct in zona EURO (Col.16) &lt;= valoarea exportului direct total (Col.15), Rd.(1 la n)</v>
      </c>
      <c r="AA591" s="2205">
        <f t="shared" si="187"/>
        <v>1</v>
      </c>
      <c r="AB591" s="3036">
        <f t="shared" si="188"/>
        <v>62</v>
      </c>
      <c r="AT591" s="268" t="str">
        <f>IF(AZ591=0,"",VLOOKUP(AZ591,Anexa!D:E,2,FALSE))</f>
        <v/>
      </c>
      <c r="AU591" s="1416" t="s">
        <v>5264</v>
      </c>
      <c r="AV591" s="134">
        <v>4</v>
      </c>
      <c r="AW591" s="135">
        <v>3</v>
      </c>
      <c r="AX591" s="136">
        <v>33</v>
      </c>
      <c r="AY591" s="272">
        <f>IF(Chestionar!K591="",0,Chestionar!K591)</f>
        <v>0</v>
      </c>
      <c r="AZ591" s="369">
        <f>IF(Chestionar!L591="",0,Chestionar!L591)</f>
        <v>0</v>
      </c>
      <c r="BA591" s="372">
        <f>IF(Chestionar!M591="",0,Chestionar!M591)</f>
        <v>0</v>
      </c>
      <c r="BB591" s="270">
        <f>IF(Chestionar!N591="",0,Chestionar!N591)</f>
        <v>0</v>
      </c>
      <c r="BC591" s="372">
        <f>IF(Chestionar!O591="",0,Chestionar!O591)</f>
        <v>0</v>
      </c>
      <c r="BD591" s="270">
        <f>IF(Chestionar!P591="",0,Chestionar!P591)</f>
        <v>0</v>
      </c>
      <c r="BE591" s="261">
        <f>IF(Chestionar!Q591="",0,Chestionar!Q591)</f>
        <v>0</v>
      </c>
      <c r="BF591" s="158">
        <f>IF(Chestionar!R591="",0,Chestionar!R591)</f>
        <v>0</v>
      </c>
      <c r="BR591" s="120" t="s">
        <v>215</v>
      </c>
    </row>
    <row r="592" spans="1:70" x14ac:dyDescent="0.25">
      <c r="A592" s="1715">
        <f t="shared" si="189"/>
        <v>0</v>
      </c>
      <c r="B592" s="1715">
        <f t="shared" si="183"/>
        <v>10062019</v>
      </c>
      <c r="C592" s="1049">
        <v>62</v>
      </c>
      <c r="D592" s="1797" t="s">
        <v>446</v>
      </c>
      <c r="E592" s="1049">
        <v>19</v>
      </c>
      <c r="F592" s="1057" t="s">
        <v>4309</v>
      </c>
      <c r="G592" s="1049"/>
      <c r="H592" s="1058" t="s">
        <v>345</v>
      </c>
      <c r="I592" s="1059" t="s">
        <v>4771</v>
      </c>
      <c r="J592" s="1067" t="s">
        <v>4104</v>
      </c>
      <c r="K592" s="1059" t="s">
        <v>6989</v>
      </c>
      <c r="L592" s="979">
        <f t="shared" si="184"/>
        <v>0</v>
      </c>
      <c r="M592" s="979">
        <f t="shared" si="185"/>
        <v>0</v>
      </c>
      <c r="N592" s="1724" t="s">
        <v>4249</v>
      </c>
      <c r="O592" s="979"/>
      <c r="P592" s="979"/>
      <c r="Q592" s="979"/>
      <c r="R592" s="979"/>
      <c r="S592" s="979"/>
      <c r="T592" s="979"/>
      <c r="U592" s="979"/>
      <c r="V592" s="979"/>
      <c r="W592" s="979"/>
      <c r="X592" s="979"/>
      <c r="Y592" s="1060"/>
      <c r="Z592" s="1060" t="str">
        <f t="shared" si="186"/>
        <v>Cap.2 Pct.7: Valoarea totala a exportului direct in zona EURO (Col.16) &lt;= valoarea exportului direct total (Col.15), Rd.(1 la n)</v>
      </c>
      <c r="AA592" s="2205">
        <f t="shared" si="187"/>
        <v>1</v>
      </c>
      <c r="AB592" s="3036">
        <f t="shared" si="188"/>
        <v>62</v>
      </c>
      <c r="AT592" s="268" t="str">
        <f>IF(AZ592=0,"",VLOOKUP(AZ592,Anexa!D:E,2,FALSE))</f>
        <v/>
      </c>
      <c r="AU592" s="1416" t="s">
        <v>5264</v>
      </c>
      <c r="AV592" s="134">
        <v>4</v>
      </c>
      <c r="AW592" s="135">
        <v>3</v>
      </c>
      <c r="AX592" s="136">
        <v>34</v>
      </c>
      <c r="AY592" s="272">
        <f>IF(Chestionar!K592="",0,Chestionar!K592)</f>
        <v>0</v>
      </c>
      <c r="AZ592" s="369">
        <f>IF(Chestionar!L592="",0,Chestionar!L592)</f>
        <v>0</v>
      </c>
      <c r="BA592" s="372">
        <f>IF(Chestionar!M592="",0,Chestionar!M592)</f>
        <v>0</v>
      </c>
      <c r="BB592" s="270">
        <f>IF(Chestionar!N592="",0,Chestionar!N592)</f>
        <v>0</v>
      </c>
      <c r="BC592" s="372">
        <f>IF(Chestionar!O592="",0,Chestionar!O592)</f>
        <v>0</v>
      </c>
      <c r="BD592" s="270">
        <f>IF(Chestionar!P592="",0,Chestionar!P592)</f>
        <v>0</v>
      </c>
      <c r="BE592" s="261">
        <f>IF(Chestionar!Q592="",0,Chestionar!Q592)</f>
        <v>0</v>
      </c>
      <c r="BF592" s="158">
        <f>IF(Chestionar!R592="",0,Chestionar!R592)</f>
        <v>0</v>
      </c>
      <c r="BR592" s="120" t="s">
        <v>215</v>
      </c>
    </row>
    <row r="593" spans="1:70" x14ac:dyDescent="0.25">
      <c r="A593" s="1715">
        <f t="shared" si="189"/>
        <v>0</v>
      </c>
      <c r="B593" s="1715">
        <f t="shared" si="183"/>
        <v>10062020</v>
      </c>
      <c r="C593" s="1049">
        <v>62</v>
      </c>
      <c r="D593" s="1797" t="s">
        <v>446</v>
      </c>
      <c r="E593" s="1049">
        <v>20</v>
      </c>
      <c r="F593" s="1057" t="s">
        <v>4309</v>
      </c>
      <c r="G593" s="1049"/>
      <c r="H593" s="1058" t="s">
        <v>345</v>
      </c>
      <c r="I593" s="1059" t="s">
        <v>4772</v>
      </c>
      <c r="J593" s="1067" t="s">
        <v>4104</v>
      </c>
      <c r="K593" s="1059" t="s">
        <v>6990</v>
      </c>
      <c r="L593" s="979">
        <f t="shared" si="184"/>
        <v>0</v>
      </c>
      <c r="M593" s="979">
        <f t="shared" si="185"/>
        <v>0</v>
      </c>
      <c r="N593" s="1724" t="s">
        <v>4249</v>
      </c>
      <c r="O593" s="979"/>
      <c r="P593" s="979"/>
      <c r="Q593" s="979"/>
      <c r="R593" s="979"/>
      <c r="S593" s="979"/>
      <c r="T593" s="979"/>
      <c r="U593" s="979"/>
      <c r="V593" s="979"/>
      <c r="W593" s="979"/>
      <c r="X593" s="979"/>
      <c r="Y593" s="1060"/>
      <c r="Z593" s="1060" t="str">
        <f t="shared" si="186"/>
        <v>Cap.2 Pct.7: Valoarea totala a exportului direct in zona EURO (Col.16) &lt;= valoarea exportului direct total (Col.15), Rd.(1 la n)</v>
      </c>
      <c r="AA593" s="2205">
        <f t="shared" si="187"/>
        <v>1</v>
      </c>
      <c r="AB593" s="3036">
        <f t="shared" si="188"/>
        <v>62</v>
      </c>
      <c r="AT593" s="268" t="str">
        <f>IF(AZ593=0,"",VLOOKUP(AZ593,Anexa!D:E,2,FALSE))</f>
        <v/>
      </c>
      <c r="AU593" s="1416" t="s">
        <v>5264</v>
      </c>
      <c r="AV593" s="134">
        <v>4</v>
      </c>
      <c r="AW593" s="135">
        <v>3</v>
      </c>
      <c r="AX593" s="136">
        <v>35</v>
      </c>
      <c r="AY593" s="272">
        <f>IF(Chestionar!K593="",0,Chestionar!K593)</f>
        <v>0</v>
      </c>
      <c r="AZ593" s="369">
        <f>IF(Chestionar!L593="",0,Chestionar!L593)</f>
        <v>0</v>
      </c>
      <c r="BA593" s="372">
        <f>IF(Chestionar!M593="",0,Chestionar!M593)</f>
        <v>0</v>
      </c>
      <c r="BB593" s="270">
        <f>IF(Chestionar!N593="",0,Chestionar!N593)</f>
        <v>0</v>
      </c>
      <c r="BC593" s="372">
        <f>IF(Chestionar!O593="",0,Chestionar!O593)</f>
        <v>0</v>
      </c>
      <c r="BD593" s="270">
        <f>IF(Chestionar!P593="",0,Chestionar!P593)</f>
        <v>0</v>
      </c>
      <c r="BE593" s="261">
        <f>IF(Chestionar!Q593="",0,Chestionar!Q593)</f>
        <v>0</v>
      </c>
      <c r="BF593" s="158">
        <f>IF(Chestionar!R593="",0,Chestionar!R593)</f>
        <v>0</v>
      </c>
      <c r="BR593" s="120" t="s">
        <v>215</v>
      </c>
    </row>
    <row r="594" spans="1:70" x14ac:dyDescent="0.25">
      <c r="A594" s="1715">
        <f t="shared" si="189"/>
        <v>0</v>
      </c>
      <c r="B594" s="1715">
        <f t="shared" si="183"/>
        <v>10062021</v>
      </c>
      <c r="C594" s="1049">
        <v>62</v>
      </c>
      <c r="D594" s="1797" t="s">
        <v>446</v>
      </c>
      <c r="E594" s="1049">
        <v>21</v>
      </c>
      <c r="F594" s="1057" t="s">
        <v>4309</v>
      </c>
      <c r="G594" s="1049"/>
      <c r="H594" s="1058" t="s">
        <v>345</v>
      </c>
      <c r="I594" s="1059" t="s">
        <v>4773</v>
      </c>
      <c r="J594" s="1067" t="s">
        <v>4104</v>
      </c>
      <c r="K594" s="1059" t="s">
        <v>6991</v>
      </c>
      <c r="L594" s="979">
        <f t="shared" si="184"/>
        <v>0</v>
      </c>
      <c r="M594" s="979">
        <f t="shared" si="185"/>
        <v>0</v>
      </c>
      <c r="N594" s="1724" t="s">
        <v>4249</v>
      </c>
      <c r="O594" s="979"/>
      <c r="P594" s="979"/>
      <c r="Q594" s="979"/>
      <c r="R594" s="979"/>
      <c r="S594" s="979"/>
      <c r="T594" s="979"/>
      <c r="U594" s="979"/>
      <c r="V594" s="979"/>
      <c r="W594" s="979"/>
      <c r="X594" s="979"/>
      <c r="Y594" s="1060"/>
      <c r="Z594" s="1060" t="str">
        <f t="shared" si="186"/>
        <v>Cap.2 Pct.7: Valoarea totala a exportului direct in zona EURO (Col.16) &lt;= valoarea exportului direct total (Col.15), Rd.(1 la n)</v>
      </c>
      <c r="AA594" s="2205">
        <f t="shared" si="187"/>
        <v>1</v>
      </c>
      <c r="AB594" s="3036">
        <f t="shared" si="188"/>
        <v>62</v>
      </c>
      <c r="AT594" s="268" t="str">
        <f>IF(AZ594=0,"",VLOOKUP(AZ594,Anexa!D:E,2,FALSE))</f>
        <v/>
      </c>
      <c r="AU594" s="1416" t="s">
        <v>5264</v>
      </c>
      <c r="AV594" s="134">
        <v>4</v>
      </c>
      <c r="AW594" s="135">
        <v>3</v>
      </c>
      <c r="AX594" s="136">
        <v>36</v>
      </c>
      <c r="AY594" s="272">
        <f>IF(Chestionar!K594="",0,Chestionar!K594)</f>
        <v>0</v>
      </c>
      <c r="AZ594" s="369">
        <f>IF(Chestionar!L594="",0,Chestionar!L594)</f>
        <v>0</v>
      </c>
      <c r="BA594" s="372">
        <f>IF(Chestionar!M594="",0,Chestionar!M594)</f>
        <v>0</v>
      </c>
      <c r="BB594" s="270">
        <f>IF(Chestionar!N594="",0,Chestionar!N594)</f>
        <v>0</v>
      </c>
      <c r="BC594" s="372">
        <f>IF(Chestionar!O594="",0,Chestionar!O594)</f>
        <v>0</v>
      </c>
      <c r="BD594" s="270">
        <f>IF(Chestionar!P594="",0,Chestionar!P594)</f>
        <v>0</v>
      </c>
      <c r="BE594" s="261">
        <f>IF(Chestionar!Q594="",0,Chestionar!Q594)</f>
        <v>0</v>
      </c>
      <c r="BF594" s="158">
        <f>IF(Chestionar!R594="",0,Chestionar!R594)</f>
        <v>0</v>
      </c>
      <c r="BR594" s="120" t="s">
        <v>215</v>
      </c>
    </row>
    <row r="595" spans="1:70" x14ac:dyDescent="0.25">
      <c r="A595" s="1715">
        <f t="shared" si="189"/>
        <v>0</v>
      </c>
      <c r="B595" s="1715">
        <f t="shared" si="183"/>
        <v>10062022</v>
      </c>
      <c r="C595" s="1049">
        <v>62</v>
      </c>
      <c r="D595" s="1797" t="s">
        <v>446</v>
      </c>
      <c r="E595" s="1049">
        <v>22</v>
      </c>
      <c r="F595" s="1057" t="s">
        <v>4309</v>
      </c>
      <c r="G595" s="1049"/>
      <c r="H595" s="1058" t="s">
        <v>345</v>
      </c>
      <c r="I595" s="1059" t="s">
        <v>4774</v>
      </c>
      <c r="J595" s="1067" t="s">
        <v>4104</v>
      </c>
      <c r="K595" s="1059" t="s">
        <v>6992</v>
      </c>
      <c r="L595" s="979">
        <f t="shared" si="184"/>
        <v>0</v>
      </c>
      <c r="M595" s="979">
        <f t="shared" si="185"/>
        <v>0</v>
      </c>
      <c r="N595" s="1724" t="s">
        <v>4249</v>
      </c>
      <c r="O595" s="979"/>
      <c r="P595" s="979"/>
      <c r="Q595" s="979"/>
      <c r="R595" s="979"/>
      <c r="S595" s="979"/>
      <c r="T595" s="979"/>
      <c r="U595" s="979"/>
      <c r="V595" s="979"/>
      <c r="W595" s="979"/>
      <c r="X595" s="979"/>
      <c r="Y595" s="1060"/>
      <c r="Z595" s="1060" t="str">
        <f t="shared" si="186"/>
        <v>Cap.2 Pct.7: Valoarea totala a exportului direct in zona EURO (Col.16) &lt;= valoarea exportului direct total (Col.15), Rd.(1 la n)</v>
      </c>
      <c r="AA595" s="2205">
        <f t="shared" si="187"/>
        <v>1</v>
      </c>
      <c r="AB595" s="3036">
        <f t="shared" si="188"/>
        <v>62</v>
      </c>
      <c r="AT595" s="268" t="str">
        <f>IF(AZ595=0,"",VLOOKUP(AZ595,Anexa!D:E,2,FALSE))</f>
        <v/>
      </c>
      <c r="AU595" s="1416" t="s">
        <v>5264</v>
      </c>
      <c r="AV595" s="134">
        <v>4</v>
      </c>
      <c r="AW595" s="135">
        <v>3</v>
      </c>
      <c r="AX595" s="136">
        <v>37</v>
      </c>
      <c r="AY595" s="272">
        <f>IF(Chestionar!K595="",0,Chestionar!K595)</f>
        <v>0</v>
      </c>
      <c r="AZ595" s="369">
        <f>IF(Chestionar!L595="",0,Chestionar!L595)</f>
        <v>0</v>
      </c>
      <c r="BA595" s="372">
        <f>IF(Chestionar!M595="",0,Chestionar!M595)</f>
        <v>0</v>
      </c>
      <c r="BB595" s="270">
        <f>IF(Chestionar!N595="",0,Chestionar!N595)</f>
        <v>0</v>
      </c>
      <c r="BC595" s="372">
        <f>IF(Chestionar!O595="",0,Chestionar!O595)</f>
        <v>0</v>
      </c>
      <c r="BD595" s="270">
        <f>IF(Chestionar!P595="",0,Chestionar!P595)</f>
        <v>0</v>
      </c>
      <c r="BE595" s="261">
        <f>IF(Chestionar!Q595="",0,Chestionar!Q595)</f>
        <v>0</v>
      </c>
      <c r="BF595" s="158">
        <f>IF(Chestionar!R595="",0,Chestionar!R595)</f>
        <v>0</v>
      </c>
      <c r="BR595" s="120" t="s">
        <v>215</v>
      </c>
    </row>
    <row r="596" spans="1:70" x14ac:dyDescent="0.25">
      <c r="A596" s="1715">
        <f t="shared" si="189"/>
        <v>0</v>
      </c>
      <c r="B596" s="1715">
        <f t="shared" si="183"/>
        <v>10062023</v>
      </c>
      <c r="C596" s="1049">
        <v>62</v>
      </c>
      <c r="D596" s="1797" t="s">
        <v>446</v>
      </c>
      <c r="E596" s="1049">
        <v>23</v>
      </c>
      <c r="F596" s="1057" t="s">
        <v>4309</v>
      </c>
      <c r="G596" s="1049"/>
      <c r="H596" s="1058" t="s">
        <v>345</v>
      </c>
      <c r="I596" s="1059" t="s">
        <v>4775</v>
      </c>
      <c r="J596" s="1067" t="s">
        <v>4104</v>
      </c>
      <c r="K596" s="1059" t="s">
        <v>6993</v>
      </c>
      <c r="L596" s="979">
        <f t="shared" si="184"/>
        <v>0</v>
      </c>
      <c r="M596" s="979">
        <f t="shared" si="185"/>
        <v>0</v>
      </c>
      <c r="N596" s="1724" t="s">
        <v>4249</v>
      </c>
      <c r="O596" s="979"/>
      <c r="P596" s="979"/>
      <c r="Q596" s="979"/>
      <c r="R596" s="979"/>
      <c r="S596" s="979"/>
      <c r="T596" s="979"/>
      <c r="U596" s="979"/>
      <c r="V596" s="979"/>
      <c r="W596" s="979"/>
      <c r="X596" s="979"/>
      <c r="Y596" s="1060"/>
      <c r="Z596" s="1060" t="str">
        <f t="shared" si="186"/>
        <v>Cap.2 Pct.7: Valoarea totala a exportului direct in zona EURO (Col.16) &lt;= valoarea exportului direct total (Col.15), Rd.(1 la n)</v>
      </c>
      <c r="AA596" s="2205">
        <f t="shared" si="187"/>
        <v>1</v>
      </c>
      <c r="AB596" s="3036">
        <f t="shared" si="188"/>
        <v>62</v>
      </c>
      <c r="AT596" s="268" t="str">
        <f>IF(AZ596=0,"",VLOOKUP(AZ596,Anexa!D:E,2,FALSE))</f>
        <v/>
      </c>
      <c r="AU596" s="1416" t="s">
        <v>5264</v>
      </c>
      <c r="AV596" s="134">
        <v>4</v>
      </c>
      <c r="AW596" s="135">
        <v>3</v>
      </c>
      <c r="AX596" s="136">
        <v>38</v>
      </c>
      <c r="AY596" s="272">
        <f>IF(Chestionar!K596="",0,Chestionar!K596)</f>
        <v>0</v>
      </c>
      <c r="AZ596" s="369">
        <f>IF(Chestionar!L596="",0,Chestionar!L596)</f>
        <v>0</v>
      </c>
      <c r="BA596" s="372">
        <f>IF(Chestionar!M596="",0,Chestionar!M596)</f>
        <v>0</v>
      </c>
      <c r="BB596" s="270">
        <f>IF(Chestionar!N596="",0,Chestionar!N596)</f>
        <v>0</v>
      </c>
      <c r="BC596" s="372">
        <f>IF(Chestionar!O596="",0,Chestionar!O596)</f>
        <v>0</v>
      </c>
      <c r="BD596" s="270">
        <f>IF(Chestionar!P596="",0,Chestionar!P596)</f>
        <v>0</v>
      </c>
      <c r="BE596" s="261">
        <f>IF(Chestionar!Q596="",0,Chestionar!Q596)</f>
        <v>0</v>
      </c>
      <c r="BF596" s="158">
        <f>IF(Chestionar!R596="",0,Chestionar!R596)</f>
        <v>0</v>
      </c>
      <c r="BR596" s="120" t="s">
        <v>215</v>
      </c>
    </row>
    <row r="597" spans="1:70" x14ac:dyDescent="0.25">
      <c r="A597" s="1715">
        <f t="shared" si="189"/>
        <v>0</v>
      </c>
      <c r="B597" s="1715">
        <f t="shared" si="183"/>
        <v>10062024</v>
      </c>
      <c r="C597" s="1049">
        <v>62</v>
      </c>
      <c r="D597" s="1797" t="s">
        <v>446</v>
      </c>
      <c r="E597" s="1049">
        <v>24</v>
      </c>
      <c r="F597" s="1057" t="s">
        <v>4309</v>
      </c>
      <c r="G597" s="1049"/>
      <c r="H597" s="1058" t="s">
        <v>345</v>
      </c>
      <c r="I597" s="1059" t="s">
        <v>4776</v>
      </c>
      <c r="J597" s="1067" t="s">
        <v>4104</v>
      </c>
      <c r="K597" s="1059" t="s">
        <v>6994</v>
      </c>
      <c r="L597" s="979">
        <f t="shared" si="184"/>
        <v>0</v>
      </c>
      <c r="M597" s="979">
        <f t="shared" si="185"/>
        <v>0</v>
      </c>
      <c r="N597" s="1724" t="s">
        <v>4249</v>
      </c>
      <c r="O597" s="979"/>
      <c r="P597" s="979"/>
      <c r="Q597" s="979"/>
      <c r="R597" s="979"/>
      <c r="S597" s="979"/>
      <c r="T597" s="979"/>
      <c r="U597" s="979"/>
      <c r="V597" s="979"/>
      <c r="W597" s="979"/>
      <c r="X597" s="979"/>
      <c r="Y597" s="1060"/>
      <c r="Z597" s="1060" t="str">
        <f t="shared" si="186"/>
        <v>Cap.2 Pct.7: Valoarea totala a exportului direct in zona EURO (Col.16) &lt;= valoarea exportului direct total (Col.15), Rd.(1 la n)</v>
      </c>
      <c r="AA597" s="2205">
        <f t="shared" si="187"/>
        <v>1</v>
      </c>
      <c r="AB597" s="3036">
        <f t="shared" si="188"/>
        <v>62</v>
      </c>
      <c r="AT597" s="268" t="str">
        <f>IF(AZ597=0,"",VLOOKUP(AZ597,Anexa!D:E,2,FALSE))</f>
        <v/>
      </c>
      <c r="AU597" s="1416" t="s">
        <v>5264</v>
      </c>
      <c r="AV597" s="134">
        <v>4</v>
      </c>
      <c r="AW597" s="135">
        <v>3</v>
      </c>
      <c r="AX597" s="136">
        <v>39</v>
      </c>
      <c r="AY597" s="272">
        <f>IF(Chestionar!K597="",0,Chestionar!K597)</f>
        <v>0</v>
      </c>
      <c r="AZ597" s="369">
        <f>IF(Chestionar!L597="",0,Chestionar!L597)</f>
        <v>0</v>
      </c>
      <c r="BA597" s="372">
        <f>IF(Chestionar!M597="",0,Chestionar!M597)</f>
        <v>0</v>
      </c>
      <c r="BB597" s="270">
        <f>IF(Chestionar!N597="",0,Chestionar!N597)</f>
        <v>0</v>
      </c>
      <c r="BC597" s="372">
        <f>IF(Chestionar!O597="",0,Chestionar!O597)</f>
        <v>0</v>
      </c>
      <c r="BD597" s="270">
        <f>IF(Chestionar!P597="",0,Chestionar!P597)</f>
        <v>0</v>
      </c>
      <c r="BE597" s="261">
        <f>IF(Chestionar!Q597="",0,Chestionar!Q597)</f>
        <v>0</v>
      </c>
      <c r="BF597" s="158">
        <f>IF(Chestionar!R597="",0,Chestionar!R597)</f>
        <v>0</v>
      </c>
      <c r="BR597" s="120" t="s">
        <v>215</v>
      </c>
    </row>
    <row r="598" spans="1:70" x14ac:dyDescent="0.25">
      <c r="A598" s="1715">
        <f t="shared" si="189"/>
        <v>0</v>
      </c>
      <c r="B598" s="1715">
        <f t="shared" si="183"/>
        <v>10062025</v>
      </c>
      <c r="C598" s="1049">
        <v>62</v>
      </c>
      <c r="D598" s="1797" t="s">
        <v>446</v>
      </c>
      <c r="E598" s="1049">
        <v>25</v>
      </c>
      <c r="F598" s="1057" t="s">
        <v>4309</v>
      </c>
      <c r="G598" s="1049"/>
      <c r="H598" s="1058" t="s">
        <v>345</v>
      </c>
      <c r="I598" s="1059" t="s">
        <v>4777</v>
      </c>
      <c r="J598" s="1067" t="s">
        <v>4104</v>
      </c>
      <c r="K598" s="1059" t="s">
        <v>6995</v>
      </c>
      <c r="L598" s="979">
        <f t="shared" si="184"/>
        <v>0</v>
      </c>
      <c r="M598" s="979">
        <f t="shared" si="185"/>
        <v>0</v>
      </c>
      <c r="N598" s="1724" t="s">
        <v>4249</v>
      </c>
      <c r="O598" s="979"/>
      <c r="P598" s="979"/>
      <c r="Q598" s="979"/>
      <c r="R598" s="979"/>
      <c r="S598" s="979"/>
      <c r="T598" s="979"/>
      <c r="U598" s="979"/>
      <c r="V598" s="979"/>
      <c r="W598" s="979"/>
      <c r="X598" s="979"/>
      <c r="Y598" s="1060"/>
      <c r="Z598" s="1060" t="str">
        <f t="shared" si="186"/>
        <v>Cap.2 Pct.7: Valoarea totala a exportului direct in zona EURO (Col.16) &lt;= valoarea exportului direct total (Col.15), Rd.(1 la n)</v>
      </c>
      <c r="AA598" s="2205">
        <f t="shared" si="187"/>
        <v>1</v>
      </c>
      <c r="AB598" s="3036">
        <f t="shared" si="188"/>
        <v>62</v>
      </c>
      <c r="AT598" s="268" t="str">
        <f>IF(AZ598=0,"",VLOOKUP(AZ598,Anexa!D:E,2,FALSE))</f>
        <v/>
      </c>
      <c r="AU598" s="1416" t="s">
        <v>5264</v>
      </c>
      <c r="AV598" s="134">
        <v>4</v>
      </c>
      <c r="AW598" s="135">
        <v>3</v>
      </c>
      <c r="AX598" s="136">
        <v>40</v>
      </c>
      <c r="AY598" s="272">
        <f>IF(Chestionar!K598="",0,Chestionar!K598)</f>
        <v>0</v>
      </c>
      <c r="AZ598" s="369">
        <f>IF(Chestionar!L598="",0,Chestionar!L598)</f>
        <v>0</v>
      </c>
      <c r="BA598" s="372">
        <f>IF(Chestionar!M598="",0,Chestionar!M598)</f>
        <v>0</v>
      </c>
      <c r="BB598" s="270">
        <f>IF(Chestionar!N598="",0,Chestionar!N598)</f>
        <v>0</v>
      </c>
      <c r="BC598" s="372">
        <f>IF(Chestionar!O598="",0,Chestionar!O598)</f>
        <v>0</v>
      </c>
      <c r="BD598" s="270">
        <f>IF(Chestionar!P598="",0,Chestionar!P598)</f>
        <v>0</v>
      </c>
      <c r="BE598" s="261">
        <f>IF(Chestionar!Q598="",0,Chestionar!Q598)</f>
        <v>0</v>
      </c>
      <c r="BF598" s="158">
        <f>IF(Chestionar!R598="",0,Chestionar!R598)</f>
        <v>0</v>
      </c>
      <c r="BR598" s="120" t="s">
        <v>215</v>
      </c>
    </row>
    <row r="599" spans="1:70" ht="15.75" thickBot="1" x14ac:dyDescent="0.3">
      <c r="A599" s="1715">
        <f t="shared" si="189"/>
        <v>0</v>
      </c>
      <c r="B599" s="1715">
        <f t="shared" si="183"/>
        <v>10062026</v>
      </c>
      <c r="C599" s="1049">
        <v>62</v>
      </c>
      <c r="D599" s="1797" t="s">
        <v>446</v>
      </c>
      <c r="E599" s="1049">
        <v>26</v>
      </c>
      <c r="F599" s="1057" t="s">
        <v>4309</v>
      </c>
      <c r="G599" s="1049"/>
      <c r="H599" s="1058" t="s">
        <v>345</v>
      </c>
      <c r="I599" s="1059" t="s">
        <v>4778</v>
      </c>
      <c r="J599" s="1067" t="s">
        <v>4104</v>
      </c>
      <c r="K599" s="1059" t="s">
        <v>6996</v>
      </c>
      <c r="L599" s="979">
        <f t="shared" si="184"/>
        <v>0</v>
      </c>
      <c r="M599" s="979">
        <f t="shared" si="185"/>
        <v>0</v>
      </c>
      <c r="N599" s="1724" t="s">
        <v>4249</v>
      </c>
      <c r="O599" s="979"/>
      <c r="P599" s="979"/>
      <c r="Q599" s="979"/>
      <c r="R599" s="979"/>
      <c r="S599" s="979"/>
      <c r="T599" s="979"/>
      <c r="U599" s="979"/>
      <c r="V599" s="979"/>
      <c r="W599" s="979"/>
      <c r="X599" s="979"/>
      <c r="Y599" s="1060"/>
      <c r="Z599" s="1060" t="str">
        <f t="shared" si="186"/>
        <v>Cap.2 Pct.7: Valoarea totala a exportului direct in zona EURO (Col.16) &lt;= valoarea exportului direct total (Col.15), Rd.(1 la n)</v>
      </c>
      <c r="AA599" s="2205">
        <f t="shared" si="187"/>
        <v>1</v>
      </c>
      <c r="AB599" s="3036">
        <f t="shared" si="188"/>
        <v>62</v>
      </c>
      <c r="AT599" s="268" t="str">
        <f>IF(AZ599=0,"",VLOOKUP(AZ599,Anexa!D:E,2,FALSE))</f>
        <v/>
      </c>
      <c r="AU599" s="1416" t="s">
        <v>5264</v>
      </c>
      <c r="AV599" s="134">
        <v>4</v>
      </c>
      <c r="AW599" s="135">
        <v>3</v>
      </c>
      <c r="AX599" s="136">
        <v>41</v>
      </c>
      <c r="AY599" s="272">
        <f>IF(Chestionar!K599="",0,Chestionar!K599)</f>
        <v>0</v>
      </c>
      <c r="AZ599" s="369">
        <f>IF(Chestionar!L599="",0,Chestionar!L599)</f>
        <v>0</v>
      </c>
      <c r="BA599" s="372">
        <f>IF(Chestionar!M599="",0,Chestionar!M599)</f>
        <v>0</v>
      </c>
      <c r="BB599" s="270">
        <f>IF(Chestionar!N599="",0,Chestionar!N599)</f>
        <v>0</v>
      </c>
      <c r="BC599" s="372">
        <f>IF(Chestionar!O599="",0,Chestionar!O599)</f>
        <v>0</v>
      </c>
      <c r="BD599" s="270">
        <f>IF(Chestionar!P599="",0,Chestionar!P599)</f>
        <v>0</v>
      </c>
      <c r="BE599" s="261">
        <f>IF(Chestionar!Q599="",0,Chestionar!Q599)</f>
        <v>0</v>
      </c>
      <c r="BF599" s="158">
        <f>IF(Chestionar!R599="",0,Chestionar!R599)</f>
        <v>0</v>
      </c>
      <c r="BR599" s="120" t="s">
        <v>215</v>
      </c>
    </row>
    <row r="600" spans="1:70" ht="30.75" thickTop="1" x14ac:dyDescent="0.25">
      <c r="A600" s="1715">
        <f t="shared" si="189"/>
        <v>0</v>
      </c>
      <c r="B600" s="1715">
        <f t="shared" si="183"/>
        <v>10062027</v>
      </c>
      <c r="C600" s="1049">
        <v>62</v>
      </c>
      <c r="D600" s="1797" t="s">
        <v>446</v>
      </c>
      <c r="E600" s="1049">
        <v>27</v>
      </c>
      <c r="F600" s="1057" t="s">
        <v>4309</v>
      </c>
      <c r="G600" s="1049"/>
      <c r="H600" s="1058" t="s">
        <v>345</v>
      </c>
      <c r="I600" s="1059" t="s">
        <v>4779</v>
      </c>
      <c r="J600" s="1067" t="s">
        <v>4104</v>
      </c>
      <c r="K600" s="1059" t="s">
        <v>6997</v>
      </c>
      <c r="L600" s="979">
        <f t="shared" si="184"/>
        <v>0</v>
      </c>
      <c r="M600" s="979">
        <f t="shared" si="185"/>
        <v>0</v>
      </c>
      <c r="N600" s="1724" t="s">
        <v>4249</v>
      </c>
      <c r="O600" s="979"/>
      <c r="P600" s="979"/>
      <c r="Q600" s="979"/>
      <c r="R600" s="979"/>
      <c r="S600" s="979"/>
      <c r="T600" s="979"/>
      <c r="U600" s="979"/>
      <c r="V600" s="979"/>
      <c r="W600" s="979"/>
      <c r="X600" s="979"/>
      <c r="Y600" s="1060"/>
      <c r="Z600" s="1060" t="str">
        <f t="shared" si="186"/>
        <v>Cap.2 Pct.7: Valoarea totala a exportului direct in zona EURO (Col.16) &lt;= valoarea exportului direct total (Col.15), Rd.(1 la n)</v>
      </c>
      <c r="AA600" s="2205">
        <f t="shared" si="187"/>
        <v>1</v>
      </c>
      <c r="AB600" s="3036">
        <f t="shared" si="188"/>
        <v>62</v>
      </c>
      <c r="AT600" s="219" t="s">
        <v>352</v>
      </c>
      <c r="AU600" s="1418" t="s">
        <v>5264</v>
      </c>
      <c r="AV600" s="148">
        <v>4</v>
      </c>
      <c r="AW600" s="148">
        <v>4</v>
      </c>
      <c r="AX600" s="148">
        <v>0</v>
      </c>
      <c r="AY600" s="220" t="s">
        <v>215</v>
      </c>
      <c r="AZ600" s="220" t="s">
        <v>215</v>
      </c>
      <c r="BA600" s="179" t="s">
        <v>1267</v>
      </c>
      <c r="BB600" s="179" t="s">
        <v>353</v>
      </c>
      <c r="BC600" s="179" t="s">
        <v>354</v>
      </c>
      <c r="BD600" s="179" t="s">
        <v>355</v>
      </c>
      <c r="BE600" s="179" t="s">
        <v>358</v>
      </c>
      <c r="BF600" s="179" t="s">
        <v>356</v>
      </c>
      <c r="BG600" s="273" t="s">
        <v>357</v>
      </c>
      <c r="BR600" s="120" t="s">
        <v>215</v>
      </c>
    </row>
    <row r="601" spans="1:70" ht="15.75" thickBot="1" x14ac:dyDescent="0.3">
      <c r="A601" s="1715">
        <f t="shared" si="189"/>
        <v>0</v>
      </c>
      <c r="B601" s="1715">
        <f t="shared" si="183"/>
        <v>10062028</v>
      </c>
      <c r="C601" s="1049">
        <v>62</v>
      </c>
      <c r="D601" s="1797" t="s">
        <v>446</v>
      </c>
      <c r="E601" s="1049">
        <v>28</v>
      </c>
      <c r="F601" s="1057" t="s">
        <v>4309</v>
      </c>
      <c r="G601" s="1049"/>
      <c r="H601" s="1058" t="s">
        <v>345</v>
      </c>
      <c r="I601" s="1059" t="s">
        <v>4780</v>
      </c>
      <c r="J601" s="1067" t="s">
        <v>4104</v>
      </c>
      <c r="K601" s="1059" t="s">
        <v>6998</v>
      </c>
      <c r="L601" s="979">
        <f t="shared" si="184"/>
        <v>0</v>
      </c>
      <c r="M601" s="979">
        <f t="shared" si="185"/>
        <v>0</v>
      </c>
      <c r="N601" s="1724" t="s">
        <v>4249</v>
      </c>
      <c r="O601" s="979"/>
      <c r="P601" s="979"/>
      <c r="Q601" s="979"/>
      <c r="R601" s="979"/>
      <c r="S601" s="979"/>
      <c r="T601" s="979"/>
      <c r="U601" s="979"/>
      <c r="V601" s="979"/>
      <c r="W601" s="979"/>
      <c r="X601" s="979"/>
      <c r="Y601" s="1060"/>
      <c r="Z601" s="1060" t="str">
        <f t="shared" si="186"/>
        <v>Cap.2 Pct.7: Valoarea totala a exportului direct in zona EURO (Col.16) &lt;= valoarea exportului direct total (Col.15), Rd.(1 la n)</v>
      </c>
      <c r="AA601" s="2205">
        <f t="shared" si="187"/>
        <v>1</v>
      </c>
      <c r="AB601" s="3036">
        <f t="shared" si="188"/>
        <v>62</v>
      </c>
      <c r="AT601" s="150" t="s">
        <v>44</v>
      </c>
      <c r="AU601" s="1412" t="s">
        <v>5264</v>
      </c>
      <c r="AV601" s="151">
        <v>4</v>
      </c>
      <c r="AW601" s="108">
        <v>4</v>
      </c>
      <c r="AX601" s="109">
        <v>1</v>
      </c>
      <c r="AY601" s="181"/>
      <c r="AZ601" s="181"/>
      <c r="BA601" s="212">
        <f>IF(Chestionar!M601="",0,Chestionar!M601)</f>
        <v>0</v>
      </c>
      <c r="BB601" s="182">
        <f>IF(Chestionar!N601="",0,Chestionar!N601)</f>
        <v>0</v>
      </c>
      <c r="BC601" s="182">
        <f>IF(Chestionar!O601="",0,Chestionar!O601)</f>
        <v>0</v>
      </c>
      <c r="BD601" s="182">
        <f>IF(Chestionar!P601="",0,Chestionar!P601)</f>
        <v>0</v>
      </c>
      <c r="BE601" s="182">
        <f>IF(Chestionar!Q601="",0,Chestionar!Q601)</f>
        <v>0</v>
      </c>
      <c r="BF601" s="182">
        <f>IF(Chestionar!R601="",0,Chestionar!R601)</f>
        <v>0</v>
      </c>
      <c r="BG601" s="183">
        <f>IF(Chestionar!S601="",0,Chestionar!S601)</f>
        <v>0</v>
      </c>
      <c r="BR601" s="120" t="s">
        <v>215</v>
      </c>
    </row>
    <row r="602" spans="1:70" ht="19.5" thickTop="1" x14ac:dyDescent="0.25">
      <c r="A602" s="1715">
        <f t="shared" si="189"/>
        <v>0</v>
      </c>
      <c r="B602" s="1715">
        <f t="shared" si="183"/>
        <v>10062029</v>
      </c>
      <c r="C602" s="1049">
        <v>62</v>
      </c>
      <c r="D602" s="1797" t="s">
        <v>446</v>
      </c>
      <c r="E602" s="1049">
        <v>29</v>
      </c>
      <c r="F602" s="1057" t="s">
        <v>4309</v>
      </c>
      <c r="G602" s="1049"/>
      <c r="H602" s="1058" t="s">
        <v>345</v>
      </c>
      <c r="I602" s="1059" t="s">
        <v>4781</v>
      </c>
      <c r="J602" s="1067" t="s">
        <v>4104</v>
      </c>
      <c r="K602" s="1059" t="s">
        <v>6999</v>
      </c>
      <c r="L602" s="979">
        <f t="shared" si="184"/>
        <v>0</v>
      </c>
      <c r="M602" s="979">
        <f t="shared" si="185"/>
        <v>0</v>
      </c>
      <c r="N602" s="1724" t="s">
        <v>4249</v>
      </c>
      <c r="O602" s="979"/>
      <c r="P602" s="979"/>
      <c r="Q602" s="979"/>
      <c r="R602" s="979"/>
      <c r="S602" s="979"/>
      <c r="T602" s="979"/>
      <c r="U602" s="979"/>
      <c r="V602" s="979"/>
      <c r="W602" s="979"/>
      <c r="X602" s="979"/>
      <c r="Y602" s="1060"/>
      <c r="Z602" s="1060" t="str">
        <f t="shared" si="186"/>
        <v>Cap.2 Pct.7: Valoarea totala a exportului direct in zona EURO (Col.16) &lt;= valoarea exportului direct total (Col.15), Rd.(1 la n)</v>
      </c>
      <c r="AA602" s="2205">
        <f t="shared" si="187"/>
        <v>1</v>
      </c>
      <c r="AB602" s="3036">
        <f t="shared" si="188"/>
        <v>62</v>
      </c>
      <c r="AT602" s="2423" t="s">
        <v>11335</v>
      </c>
      <c r="AU602" s="1418" t="s">
        <v>5264</v>
      </c>
      <c r="AV602" s="148">
        <v>4</v>
      </c>
      <c r="AW602" s="148">
        <v>5</v>
      </c>
      <c r="AX602" s="148">
        <v>0</v>
      </c>
      <c r="AY602" s="220"/>
      <c r="AZ602" s="220"/>
      <c r="BA602" s="179" t="s">
        <v>44</v>
      </c>
      <c r="BB602" s="2537"/>
      <c r="BC602" s="2537"/>
      <c r="BD602" s="2537"/>
      <c r="BE602" s="2520"/>
      <c r="BF602" s="375"/>
      <c r="BG602" s="375"/>
    </row>
    <row r="603" spans="1:70" x14ac:dyDescent="0.25">
      <c r="A603" s="1714">
        <f t="shared" si="189"/>
        <v>0</v>
      </c>
      <c r="B603" s="1714">
        <f t="shared" si="183"/>
        <v>10062030</v>
      </c>
      <c r="C603" s="1061">
        <v>62</v>
      </c>
      <c r="D603" s="1799" t="s">
        <v>446</v>
      </c>
      <c r="E603" s="1061">
        <v>30</v>
      </c>
      <c r="F603" s="1062" t="s">
        <v>4309</v>
      </c>
      <c r="G603" s="1061"/>
      <c r="H603" s="1063" t="s">
        <v>345</v>
      </c>
      <c r="I603" s="1064" t="s">
        <v>4782</v>
      </c>
      <c r="J603" s="1068" t="s">
        <v>4104</v>
      </c>
      <c r="K603" s="1064" t="s">
        <v>7000</v>
      </c>
      <c r="L603" s="1065">
        <f t="shared" si="184"/>
        <v>0</v>
      </c>
      <c r="M603" s="1065">
        <f t="shared" si="185"/>
        <v>0</v>
      </c>
      <c r="N603" s="1730" t="s">
        <v>4249</v>
      </c>
      <c r="O603" s="1065"/>
      <c r="P603" s="1065"/>
      <c r="Q603" s="1065"/>
      <c r="R603" s="1065"/>
      <c r="S603" s="1065"/>
      <c r="T603" s="1065"/>
      <c r="U603" s="1065"/>
      <c r="V603" s="1065"/>
      <c r="W603" s="1065"/>
      <c r="X603" s="1065"/>
      <c r="Y603" s="1066"/>
      <c r="Z603" s="1066" t="str">
        <f t="shared" si="186"/>
        <v>Cap.2 Pct.7: Valoarea totala a exportului direct in zona EURO (Col.16) &lt;= valoarea exportului direct total (Col.15), Rd.(1 la n)</v>
      </c>
      <c r="AA603" s="2205">
        <f t="shared" si="187"/>
        <v>1</v>
      </c>
      <c r="AB603" s="3036">
        <f t="shared" si="188"/>
        <v>62</v>
      </c>
      <c r="AT603" s="2524" t="s">
        <v>11298</v>
      </c>
      <c r="AU603" s="2525" t="s">
        <v>5264</v>
      </c>
      <c r="AV603" s="2526">
        <v>4</v>
      </c>
      <c r="AW603" s="2526">
        <v>5</v>
      </c>
      <c r="AX603" s="2526">
        <v>1</v>
      </c>
      <c r="AY603" s="2527"/>
      <c r="AZ603" s="2527"/>
      <c r="BA603" s="2528">
        <f>IF(Chestionar!M603="",0,Chestionar!M603)</f>
        <v>0</v>
      </c>
      <c r="BB603" s="2537"/>
      <c r="BC603" s="2537"/>
      <c r="BD603" s="2537"/>
      <c r="BE603" s="2520"/>
      <c r="BF603" s="375"/>
      <c r="BG603" s="375"/>
    </row>
    <row r="604" spans="1:70" x14ac:dyDescent="0.25">
      <c r="A604" s="1715">
        <f t="shared" si="189"/>
        <v>0</v>
      </c>
      <c r="B604" s="1715">
        <f t="shared" si="183"/>
        <v>10391001</v>
      </c>
      <c r="C604" s="1049">
        <v>391</v>
      </c>
      <c r="D604" s="1804" t="s">
        <v>447</v>
      </c>
      <c r="E604" s="1049">
        <v>1</v>
      </c>
      <c r="F604" s="1057" t="s">
        <v>4309</v>
      </c>
      <c r="G604" s="1049" t="s">
        <v>4453</v>
      </c>
      <c r="H604" s="1058" t="s">
        <v>346</v>
      </c>
      <c r="I604" s="1059" t="s">
        <v>4363</v>
      </c>
      <c r="J604" s="1058"/>
      <c r="K604" s="1059" t="s">
        <v>4379</v>
      </c>
      <c r="L604" s="979">
        <f t="shared" ref="L604:L633" si="190">IF(BA182="",0,BA182)</f>
        <v>0</v>
      </c>
      <c r="M604" s="979">
        <f t="shared" ref="M604:M633" si="191">IF(BQ182="",0,BQ182)</f>
        <v>0</v>
      </c>
      <c r="N604" s="1724">
        <f t="shared" ref="N604:N633" si="192">IF(OR(AND(L604&lt;&gt;0,M604&lt;&gt;0),AND(L604=0,M604=0)),0,1)</f>
        <v>0</v>
      </c>
      <c r="O604" s="979"/>
      <c r="P604" s="979"/>
      <c r="Q604" s="979"/>
      <c r="R604" s="979"/>
      <c r="S604" s="979"/>
      <c r="T604" s="979"/>
      <c r="U604" s="979"/>
      <c r="V604" s="979"/>
      <c r="W604" s="979"/>
      <c r="X604" s="979"/>
      <c r="Y604" s="1060"/>
      <c r="Z604" s="1352" t="s">
        <v>9453</v>
      </c>
      <c r="AA604" s="2205">
        <f t="shared" si="187"/>
        <v>1</v>
      </c>
      <c r="AB604" s="3036">
        <f t="shared" si="188"/>
        <v>391</v>
      </c>
      <c r="AC604" s="2205">
        <f>LEN(Z604)</f>
        <v>149</v>
      </c>
      <c r="AT604" s="2422" t="s">
        <v>11299</v>
      </c>
      <c r="AU604" s="1417" t="s">
        <v>5264</v>
      </c>
      <c r="AV604" s="142">
        <v>4</v>
      </c>
      <c r="AW604" s="143">
        <v>5</v>
      </c>
      <c r="AX604" s="144">
        <v>2</v>
      </c>
      <c r="AY604" s="288"/>
      <c r="AZ604" s="288"/>
      <c r="BA604" s="202">
        <f>IF(Chestionar!M604="",0,Chestionar!M604)</f>
        <v>0</v>
      </c>
      <c r="BB604" s="2537"/>
      <c r="BC604" s="2537"/>
      <c r="BD604" s="2537"/>
      <c r="BE604" s="2520"/>
      <c r="BF604" s="375"/>
      <c r="BG604" s="375"/>
    </row>
    <row r="605" spans="1:70" x14ac:dyDescent="0.25">
      <c r="A605" s="1715">
        <f t="shared" si="189"/>
        <v>0</v>
      </c>
      <c r="B605" s="1715">
        <f t="shared" si="183"/>
        <v>10391002</v>
      </c>
      <c r="C605" s="1049">
        <v>391</v>
      </c>
      <c r="D605" s="1797" t="s">
        <v>447</v>
      </c>
      <c r="E605" s="1049">
        <v>2</v>
      </c>
      <c r="F605" s="1057" t="s">
        <v>4309</v>
      </c>
      <c r="G605" s="1049"/>
      <c r="H605" s="1058" t="s">
        <v>346</v>
      </c>
      <c r="I605" s="1059" t="s">
        <v>4521</v>
      </c>
      <c r="J605" s="1058"/>
      <c r="K605" s="1059" t="s">
        <v>4696</v>
      </c>
      <c r="L605" s="979">
        <f t="shared" si="190"/>
        <v>0</v>
      </c>
      <c r="M605" s="979">
        <f t="shared" si="191"/>
        <v>0</v>
      </c>
      <c r="N605" s="1724">
        <f t="shared" si="192"/>
        <v>0</v>
      </c>
      <c r="O605" s="979"/>
      <c r="P605" s="979"/>
      <c r="Q605" s="979"/>
      <c r="R605" s="979"/>
      <c r="S605" s="979"/>
      <c r="T605" s="979"/>
      <c r="U605" s="979"/>
      <c r="V605" s="979"/>
      <c r="W605" s="979"/>
      <c r="X605" s="979"/>
      <c r="Y605" s="1060"/>
      <c r="Z605" s="1060" t="str">
        <f t="shared" ref="Z605:Z633" si="193">Z604</f>
        <v xml:space="preserve">Cap.2 Pct.7: Daca cifra de afaceri totala (Col.1) # 0, atunci si totalul cheltuielilor pentru consumul intermediar (Col.17) # 0, pentru fiecare rand </v>
      </c>
      <c r="AA605" s="2205">
        <f t="shared" si="187"/>
        <v>1</v>
      </c>
      <c r="AB605" s="3036">
        <f t="shared" si="188"/>
        <v>391</v>
      </c>
      <c r="AT605" s="2524" t="s">
        <v>11300</v>
      </c>
      <c r="AU605" s="2525" t="s">
        <v>5264</v>
      </c>
      <c r="AV605" s="2526">
        <v>4</v>
      </c>
      <c r="AW605" s="2526">
        <v>5</v>
      </c>
      <c r="AX605" s="2526">
        <v>3</v>
      </c>
      <c r="AY605" s="2527"/>
      <c r="AZ605" s="2527"/>
      <c r="BA605" s="2528">
        <f>IF(Chestionar!M605="",0,Chestionar!M605)</f>
        <v>0</v>
      </c>
      <c r="BB605" s="2537"/>
      <c r="BC605" s="2537"/>
      <c r="BD605" s="2537"/>
      <c r="BE605" s="2520"/>
      <c r="BF605" s="375"/>
      <c r="BG605" s="375"/>
    </row>
    <row r="606" spans="1:70" x14ac:dyDescent="0.25">
      <c r="A606" s="1715">
        <f t="shared" si="189"/>
        <v>0</v>
      </c>
      <c r="B606" s="1715">
        <f t="shared" si="183"/>
        <v>10391003</v>
      </c>
      <c r="C606" s="1049">
        <v>391</v>
      </c>
      <c r="D606" s="1797" t="s">
        <v>447</v>
      </c>
      <c r="E606" s="1049">
        <v>3</v>
      </c>
      <c r="F606" s="1057" t="s">
        <v>4309</v>
      </c>
      <c r="G606" s="1049"/>
      <c r="H606" s="1058" t="s">
        <v>346</v>
      </c>
      <c r="I606" s="1059" t="s">
        <v>4523</v>
      </c>
      <c r="J606" s="1058"/>
      <c r="K606" s="1059" t="s">
        <v>4697</v>
      </c>
      <c r="L606" s="979">
        <f t="shared" si="190"/>
        <v>0</v>
      </c>
      <c r="M606" s="979">
        <f t="shared" si="191"/>
        <v>0</v>
      </c>
      <c r="N606" s="1724">
        <f t="shared" si="192"/>
        <v>0</v>
      </c>
      <c r="O606" s="979"/>
      <c r="P606" s="979"/>
      <c r="Q606" s="979"/>
      <c r="R606" s="979"/>
      <c r="S606" s="979"/>
      <c r="T606" s="979"/>
      <c r="U606" s="979"/>
      <c r="V606" s="979"/>
      <c r="W606" s="979"/>
      <c r="X606" s="979"/>
      <c r="Y606" s="1060"/>
      <c r="Z606" s="1060" t="str">
        <f t="shared" si="193"/>
        <v xml:space="preserve">Cap.2 Pct.7: Daca cifra de afaceri totala (Col.1) # 0, atunci si totalul cheltuielilor pentru consumul intermediar (Col.17) # 0, pentru fiecare rand </v>
      </c>
      <c r="AA606" s="2205">
        <f t="shared" si="187"/>
        <v>1</v>
      </c>
      <c r="AB606" s="3036">
        <f t="shared" si="188"/>
        <v>391</v>
      </c>
      <c r="AT606" s="2422" t="s">
        <v>11301</v>
      </c>
      <c r="AU606" s="1417" t="s">
        <v>5264</v>
      </c>
      <c r="AV606" s="142">
        <v>4</v>
      </c>
      <c r="AW606" s="143">
        <v>5</v>
      </c>
      <c r="AX606" s="144">
        <v>4</v>
      </c>
      <c r="AY606" s="288"/>
      <c r="AZ606" s="288"/>
      <c r="BA606" s="202">
        <f>IF(Chestionar!M606="",0,Chestionar!M606)</f>
        <v>0</v>
      </c>
      <c r="BB606" s="2537"/>
      <c r="BC606" s="2537"/>
      <c r="BD606" s="2537"/>
      <c r="BE606" s="2520"/>
      <c r="BF606" s="375"/>
      <c r="BG606" s="375"/>
    </row>
    <row r="607" spans="1:70" x14ac:dyDescent="0.25">
      <c r="A607" s="1715">
        <f t="shared" si="189"/>
        <v>0</v>
      </c>
      <c r="B607" s="1715">
        <f t="shared" si="183"/>
        <v>10391004</v>
      </c>
      <c r="C607" s="1049">
        <v>391</v>
      </c>
      <c r="D607" s="1797" t="s">
        <v>447</v>
      </c>
      <c r="E607" s="1049">
        <v>4</v>
      </c>
      <c r="F607" s="1057" t="s">
        <v>4309</v>
      </c>
      <c r="G607" s="1049"/>
      <c r="H607" s="1058" t="s">
        <v>346</v>
      </c>
      <c r="I607" s="1059" t="s">
        <v>4525</v>
      </c>
      <c r="J607" s="1058"/>
      <c r="K607" s="1059" t="s">
        <v>4698</v>
      </c>
      <c r="L607" s="979">
        <f t="shared" si="190"/>
        <v>0</v>
      </c>
      <c r="M607" s="979">
        <f t="shared" si="191"/>
        <v>0</v>
      </c>
      <c r="N607" s="1724">
        <f t="shared" si="192"/>
        <v>0</v>
      </c>
      <c r="O607" s="979"/>
      <c r="P607" s="979"/>
      <c r="Q607" s="979"/>
      <c r="R607" s="979"/>
      <c r="S607" s="979"/>
      <c r="T607" s="979"/>
      <c r="U607" s="979"/>
      <c r="V607" s="979"/>
      <c r="W607" s="979"/>
      <c r="X607" s="979"/>
      <c r="Y607" s="1060"/>
      <c r="Z607" s="1060" t="str">
        <f t="shared" si="193"/>
        <v xml:space="preserve">Cap.2 Pct.7: Daca cifra de afaceri totala (Col.1) # 0, atunci si totalul cheltuielilor pentru consumul intermediar (Col.17) # 0, pentru fiecare rand </v>
      </c>
      <c r="AA607" s="2205">
        <f t="shared" si="187"/>
        <v>1</v>
      </c>
      <c r="AB607" s="3036">
        <f t="shared" si="188"/>
        <v>391</v>
      </c>
      <c r="AT607" s="2422" t="s">
        <v>11302</v>
      </c>
      <c r="AU607" s="1417" t="s">
        <v>5264</v>
      </c>
      <c r="AV607" s="142">
        <v>4</v>
      </c>
      <c r="AW607" s="143">
        <v>5</v>
      </c>
      <c r="AX607" s="144">
        <v>5</v>
      </c>
      <c r="AY607" s="288"/>
      <c r="AZ607" s="288"/>
      <c r="BA607" s="202">
        <f>IF(Chestionar!M607="",0,Chestionar!M607)</f>
        <v>0</v>
      </c>
      <c r="BB607" s="2537"/>
      <c r="BC607" s="2537"/>
      <c r="BD607" s="2537"/>
      <c r="BE607" s="2520"/>
      <c r="BF607" s="375"/>
      <c r="BG607" s="375"/>
    </row>
    <row r="608" spans="1:70" x14ac:dyDescent="0.25">
      <c r="A608" s="1715">
        <f t="shared" si="189"/>
        <v>0</v>
      </c>
      <c r="B608" s="1715">
        <f t="shared" si="183"/>
        <v>10391005</v>
      </c>
      <c r="C608" s="1049">
        <v>391</v>
      </c>
      <c r="D608" s="1797" t="s">
        <v>447</v>
      </c>
      <c r="E608" s="1049">
        <v>5</v>
      </c>
      <c r="F608" s="1057" t="s">
        <v>4309</v>
      </c>
      <c r="G608" s="1049"/>
      <c r="H608" s="1058" t="s">
        <v>346</v>
      </c>
      <c r="I608" s="1059" t="s">
        <v>4527</v>
      </c>
      <c r="J608" s="1058"/>
      <c r="K608" s="1059" t="s">
        <v>4699</v>
      </c>
      <c r="L608" s="979">
        <f t="shared" si="190"/>
        <v>0</v>
      </c>
      <c r="M608" s="979">
        <f t="shared" si="191"/>
        <v>0</v>
      </c>
      <c r="N608" s="1724">
        <f t="shared" si="192"/>
        <v>0</v>
      </c>
      <c r="O608" s="979"/>
      <c r="P608" s="979"/>
      <c r="Q608" s="979"/>
      <c r="R608" s="979"/>
      <c r="S608" s="979"/>
      <c r="T608" s="979"/>
      <c r="U608" s="979"/>
      <c r="V608" s="979"/>
      <c r="W608" s="979"/>
      <c r="X608" s="979"/>
      <c r="Y608" s="1060"/>
      <c r="Z608" s="1060" t="str">
        <f t="shared" si="193"/>
        <v xml:space="preserve">Cap.2 Pct.7: Daca cifra de afaceri totala (Col.1) # 0, atunci si totalul cheltuielilor pentru consumul intermediar (Col.17) # 0, pentru fiecare rand </v>
      </c>
      <c r="AA608" s="2205">
        <f t="shared" si="187"/>
        <v>1</v>
      </c>
      <c r="AB608" s="3036">
        <f t="shared" si="188"/>
        <v>391</v>
      </c>
      <c r="AT608" s="2524" t="s">
        <v>11331</v>
      </c>
      <c r="AU608" s="2525" t="s">
        <v>5264</v>
      </c>
      <c r="AV608" s="2526">
        <v>4</v>
      </c>
      <c r="AW608" s="2526">
        <v>5</v>
      </c>
      <c r="AX608" s="2526">
        <v>6</v>
      </c>
      <c r="AY608" s="2527"/>
      <c r="AZ608" s="2527"/>
      <c r="BA608" s="2528">
        <f>IF(Chestionar!M608="",0,Chestionar!M608)</f>
        <v>0</v>
      </c>
      <c r="BB608" s="2537"/>
      <c r="BC608" s="2537"/>
      <c r="BD608" s="2537"/>
      <c r="BE608" s="2520"/>
      <c r="BF608" s="375"/>
      <c r="BG608" s="375"/>
    </row>
    <row r="609" spans="1:70" x14ac:dyDescent="0.25">
      <c r="A609" s="1715">
        <f t="shared" si="189"/>
        <v>0</v>
      </c>
      <c r="B609" s="1715">
        <f t="shared" si="183"/>
        <v>10391006</v>
      </c>
      <c r="C609" s="1049">
        <v>391</v>
      </c>
      <c r="D609" s="1797" t="s">
        <v>447</v>
      </c>
      <c r="E609" s="1049">
        <v>6</v>
      </c>
      <c r="F609" s="1057" t="s">
        <v>4309</v>
      </c>
      <c r="G609" s="1049"/>
      <c r="H609" s="1058" t="s">
        <v>346</v>
      </c>
      <c r="I609" s="1059" t="s">
        <v>4529</v>
      </c>
      <c r="J609" s="1058"/>
      <c r="K609" s="1059" t="s">
        <v>4700</v>
      </c>
      <c r="L609" s="979">
        <f t="shared" si="190"/>
        <v>0</v>
      </c>
      <c r="M609" s="979">
        <f t="shared" si="191"/>
        <v>0</v>
      </c>
      <c r="N609" s="1724">
        <f t="shared" si="192"/>
        <v>0</v>
      </c>
      <c r="O609" s="979"/>
      <c r="P609" s="979"/>
      <c r="Q609" s="979"/>
      <c r="R609" s="979"/>
      <c r="S609" s="979"/>
      <c r="T609" s="979"/>
      <c r="U609" s="979"/>
      <c r="V609" s="979"/>
      <c r="W609" s="979"/>
      <c r="X609" s="979"/>
      <c r="Y609" s="1060"/>
      <c r="Z609" s="1060" t="str">
        <f t="shared" si="193"/>
        <v xml:space="preserve">Cap.2 Pct.7: Daca cifra de afaceri totala (Col.1) # 0, atunci si totalul cheltuielilor pentru consumul intermediar (Col.17) # 0, pentru fiecare rand </v>
      </c>
      <c r="AA609" s="2205">
        <f t="shared" si="187"/>
        <v>1</v>
      </c>
      <c r="AB609" s="3036">
        <f t="shared" si="188"/>
        <v>391</v>
      </c>
      <c r="AT609" s="2422" t="s">
        <v>11332</v>
      </c>
      <c r="AU609" s="1417" t="s">
        <v>5264</v>
      </c>
      <c r="AV609" s="142">
        <v>4</v>
      </c>
      <c r="AW609" s="143">
        <v>5</v>
      </c>
      <c r="AX609" s="144">
        <v>7</v>
      </c>
      <c r="AY609" s="288"/>
      <c r="AZ609" s="288"/>
      <c r="BA609" s="202">
        <f>IF(Chestionar!M609="",0,Chestionar!M609)</f>
        <v>0</v>
      </c>
      <c r="BB609" s="2537"/>
      <c r="BC609" s="2537"/>
      <c r="BD609" s="2537"/>
      <c r="BE609" s="2520"/>
      <c r="BF609" s="375"/>
      <c r="BG609" s="375"/>
    </row>
    <row r="610" spans="1:70" ht="15.75" thickBot="1" x14ac:dyDescent="0.3">
      <c r="A610" s="1715">
        <f t="shared" si="189"/>
        <v>0</v>
      </c>
      <c r="B610" s="1715">
        <f t="shared" si="183"/>
        <v>10391007</v>
      </c>
      <c r="C610" s="1049">
        <v>391</v>
      </c>
      <c r="D610" s="1797" t="s">
        <v>447</v>
      </c>
      <c r="E610" s="1049">
        <v>7</v>
      </c>
      <c r="F610" s="1057" t="s">
        <v>4309</v>
      </c>
      <c r="G610" s="1049"/>
      <c r="H610" s="1058" t="s">
        <v>346</v>
      </c>
      <c r="I610" s="1059" t="s">
        <v>4531</v>
      </c>
      <c r="J610" s="1058"/>
      <c r="K610" s="1059" t="s">
        <v>4701</v>
      </c>
      <c r="L610" s="979">
        <f t="shared" si="190"/>
        <v>0</v>
      </c>
      <c r="M610" s="979">
        <f t="shared" si="191"/>
        <v>0</v>
      </c>
      <c r="N610" s="1724">
        <f t="shared" si="192"/>
        <v>0</v>
      </c>
      <c r="O610" s="979"/>
      <c r="P610" s="979"/>
      <c r="Q610" s="979"/>
      <c r="R610" s="979"/>
      <c r="S610" s="979"/>
      <c r="T610" s="979"/>
      <c r="U610" s="979"/>
      <c r="V610" s="979"/>
      <c r="W610" s="979"/>
      <c r="X610" s="979"/>
      <c r="Y610" s="1060"/>
      <c r="Z610" s="1060" t="str">
        <f t="shared" si="193"/>
        <v xml:space="preserve">Cap.2 Pct.7: Daca cifra de afaceri totala (Col.1) # 0, atunci si totalul cheltuielilor pentru consumul intermediar (Col.17) # 0, pentru fiecare rand </v>
      </c>
      <c r="AA610" s="2205">
        <f t="shared" si="187"/>
        <v>1</v>
      </c>
      <c r="AB610" s="3036">
        <f t="shared" si="188"/>
        <v>391</v>
      </c>
      <c r="AT610" s="2422" t="s">
        <v>11333</v>
      </c>
      <c r="AU610" s="1417" t="s">
        <v>5264</v>
      </c>
      <c r="AV610" s="142">
        <v>4</v>
      </c>
      <c r="AW610" s="143">
        <v>5</v>
      </c>
      <c r="AX610" s="144">
        <v>8</v>
      </c>
      <c r="AY610" s="288"/>
      <c r="AZ610" s="288"/>
      <c r="BA610" s="202">
        <f>IF(Chestionar!M610="",0,Chestionar!M610)</f>
        <v>0</v>
      </c>
      <c r="BB610" s="2537"/>
      <c r="BC610" s="2537"/>
      <c r="BD610" s="2537"/>
      <c r="BE610" s="2520"/>
      <c r="BF610" s="375"/>
      <c r="BG610" s="375"/>
    </row>
    <row r="611" spans="1:70" ht="30.75" thickTop="1" x14ac:dyDescent="0.25">
      <c r="A611" s="1715">
        <f t="shared" si="189"/>
        <v>0</v>
      </c>
      <c r="B611" s="1715">
        <f t="shared" si="183"/>
        <v>10391008</v>
      </c>
      <c r="C611" s="1049">
        <v>391</v>
      </c>
      <c r="D611" s="1797" t="s">
        <v>447</v>
      </c>
      <c r="E611" s="1049">
        <v>8</v>
      </c>
      <c r="F611" s="1057" t="s">
        <v>4309</v>
      </c>
      <c r="G611" s="1049"/>
      <c r="H611" s="1058" t="s">
        <v>346</v>
      </c>
      <c r="I611" s="1059" t="s">
        <v>4533</v>
      </c>
      <c r="J611" s="1058"/>
      <c r="K611" s="1059" t="s">
        <v>4702</v>
      </c>
      <c r="L611" s="979">
        <f t="shared" si="190"/>
        <v>0</v>
      </c>
      <c r="M611" s="979">
        <f t="shared" si="191"/>
        <v>0</v>
      </c>
      <c r="N611" s="1724">
        <f t="shared" si="192"/>
        <v>0</v>
      </c>
      <c r="O611" s="979"/>
      <c r="P611" s="979"/>
      <c r="Q611" s="979"/>
      <c r="R611" s="979"/>
      <c r="S611" s="979"/>
      <c r="T611" s="979"/>
      <c r="U611" s="979"/>
      <c r="V611" s="979"/>
      <c r="W611" s="979"/>
      <c r="X611" s="979"/>
      <c r="Y611" s="1060"/>
      <c r="Z611" s="1060" t="str">
        <f t="shared" si="193"/>
        <v xml:space="preserve">Cap.2 Pct.7: Daca cifra de afaceri totala (Col.1) # 0, atunci si totalul cheltuielilor pentru consumul intermediar (Col.17) # 0, pentru fiecare rand </v>
      </c>
      <c r="AA611" s="2205">
        <f t="shared" si="187"/>
        <v>1</v>
      </c>
      <c r="AB611" s="3036">
        <f t="shared" si="188"/>
        <v>391</v>
      </c>
      <c r="AT611" s="219" t="s">
        <v>11139</v>
      </c>
      <c r="AU611" s="1418" t="s">
        <v>5264</v>
      </c>
      <c r="AV611" s="148">
        <v>4</v>
      </c>
      <c r="AW611" s="148">
        <v>61</v>
      </c>
      <c r="AX611" s="148">
        <v>0</v>
      </c>
      <c r="AY611" s="220" t="s">
        <v>215</v>
      </c>
      <c r="AZ611" s="220" t="s">
        <v>215</v>
      </c>
      <c r="BA611" s="179" t="s">
        <v>4119</v>
      </c>
      <c r="BB611" s="179" t="s">
        <v>4118</v>
      </c>
      <c r="BC611" s="179" t="s">
        <v>369</v>
      </c>
      <c r="BD611" s="179" t="s">
        <v>4117</v>
      </c>
      <c r="BE611" s="274" t="s">
        <v>4115</v>
      </c>
      <c r="BF611" s="275" t="s">
        <v>4116</v>
      </c>
      <c r="BG611" s="2190" t="s">
        <v>11157</v>
      </c>
      <c r="BH611" s="2191" t="s">
        <v>11158</v>
      </c>
      <c r="BI611" s="113"/>
      <c r="BJ611" s="113"/>
      <c r="BK611" s="113"/>
      <c r="BL611" s="113"/>
      <c r="BM611" s="113"/>
      <c r="BN611" s="113"/>
      <c r="BO611" s="113"/>
      <c r="BP611" s="113"/>
      <c r="BQ611" s="113"/>
      <c r="BR611" s="113" t="s">
        <v>215</v>
      </c>
    </row>
    <row r="612" spans="1:70" ht="15.75" thickBot="1" x14ac:dyDescent="0.3">
      <c r="A612" s="1715">
        <f t="shared" si="189"/>
        <v>0</v>
      </c>
      <c r="B612" s="1715">
        <f t="shared" si="183"/>
        <v>10391009</v>
      </c>
      <c r="C612" s="1049">
        <v>391</v>
      </c>
      <c r="D612" s="1797" t="s">
        <v>447</v>
      </c>
      <c r="E612" s="1049">
        <v>9</v>
      </c>
      <c r="F612" s="1057" t="s">
        <v>4309</v>
      </c>
      <c r="G612" s="1049"/>
      <c r="H612" s="1058" t="s">
        <v>346</v>
      </c>
      <c r="I612" s="1059" t="s">
        <v>4535</v>
      </c>
      <c r="J612" s="1058"/>
      <c r="K612" s="1059" t="s">
        <v>4703</v>
      </c>
      <c r="L612" s="979">
        <f t="shared" si="190"/>
        <v>0</v>
      </c>
      <c r="M612" s="979">
        <f t="shared" si="191"/>
        <v>0</v>
      </c>
      <c r="N612" s="1724">
        <f t="shared" si="192"/>
        <v>0</v>
      </c>
      <c r="O612" s="979"/>
      <c r="P612" s="979"/>
      <c r="Q612" s="979"/>
      <c r="R612" s="979"/>
      <c r="S612" s="979"/>
      <c r="T612" s="979"/>
      <c r="U612" s="979"/>
      <c r="V612" s="979"/>
      <c r="W612" s="979"/>
      <c r="X612" s="979"/>
      <c r="Y612" s="1060"/>
      <c r="Z612" s="1060" t="str">
        <f t="shared" si="193"/>
        <v xml:space="preserve">Cap.2 Pct.7: Daca cifra de afaceri totala (Col.1) # 0, atunci si totalul cheltuielilor pentru consumul intermediar (Col.17) # 0, pentru fiecare rand </v>
      </c>
      <c r="AA612" s="2205">
        <f t="shared" si="187"/>
        <v>1</v>
      </c>
      <c r="AB612" s="3036">
        <f t="shared" si="188"/>
        <v>391</v>
      </c>
      <c r="AT612" s="154" t="s">
        <v>9792</v>
      </c>
      <c r="AU612" s="1419" t="s">
        <v>5264</v>
      </c>
      <c r="AV612" s="155">
        <v>4</v>
      </c>
      <c r="AW612" s="155">
        <v>61</v>
      </c>
      <c r="AX612" s="155">
        <v>1</v>
      </c>
      <c r="AY612" s="242"/>
      <c r="AZ612" s="242"/>
      <c r="BA612" s="221">
        <f>IF(Chestionar!M612="",0,Chestionar!M612)</f>
        <v>0</v>
      </c>
      <c r="BB612" s="221">
        <f>IF(Chestionar!N612="",0,Chestionar!N612)</f>
        <v>0</v>
      </c>
      <c r="BC612" s="221">
        <f>IF(Chestionar!O612="",0,Chestionar!O612)</f>
        <v>0</v>
      </c>
      <c r="BD612" s="221">
        <f>IF(Chestionar!P612="",0,Chestionar!P612)</f>
        <v>0</v>
      </c>
      <c r="BE612" s="276">
        <f>IF(Chestionar!Q612="",0,Chestionar!Q612)</f>
        <v>0</v>
      </c>
      <c r="BF612" s="277">
        <f>IF(Chestionar!R612="",0,Chestionar!R612)</f>
        <v>0</v>
      </c>
      <c r="BG612" s="2187">
        <v>1</v>
      </c>
      <c r="BH612" s="2187">
        <v>1</v>
      </c>
      <c r="BI612" s="113"/>
      <c r="BJ612" s="113"/>
      <c r="BK612" s="113"/>
      <c r="BL612" s="113"/>
      <c r="BM612" s="113"/>
      <c r="BN612" s="113"/>
      <c r="BO612" s="113"/>
      <c r="BP612" s="113"/>
      <c r="BQ612" s="113"/>
      <c r="BR612" s="113" t="s">
        <v>215</v>
      </c>
    </row>
    <row r="613" spans="1:70" ht="15.75" thickTop="1" x14ac:dyDescent="0.25">
      <c r="A613" s="1715">
        <f t="shared" si="189"/>
        <v>0</v>
      </c>
      <c r="B613" s="1715">
        <f t="shared" si="183"/>
        <v>10391010</v>
      </c>
      <c r="C613" s="1049">
        <v>391</v>
      </c>
      <c r="D613" s="1797" t="s">
        <v>447</v>
      </c>
      <c r="E613" s="1049">
        <v>10</v>
      </c>
      <c r="F613" s="1057" t="s">
        <v>4309</v>
      </c>
      <c r="G613" s="1049"/>
      <c r="H613" s="1058" t="s">
        <v>346</v>
      </c>
      <c r="I613" s="1059" t="s">
        <v>4537</v>
      </c>
      <c r="J613" s="1058"/>
      <c r="K613" s="1059" t="s">
        <v>4704</v>
      </c>
      <c r="L613" s="979">
        <f t="shared" si="190"/>
        <v>0</v>
      </c>
      <c r="M613" s="979">
        <f t="shared" si="191"/>
        <v>0</v>
      </c>
      <c r="N613" s="1724">
        <f t="shared" si="192"/>
        <v>0</v>
      </c>
      <c r="O613" s="979"/>
      <c r="P613" s="979"/>
      <c r="Q613" s="979"/>
      <c r="R613" s="979"/>
      <c r="S613" s="979"/>
      <c r="T613" s="979"/>
      <c r="U613" s="979"/>
      <c r="V613" s="979"/>
      <c r="W613" s="979"/>
      <c r="X613" s="979"/>
      <c r="Y613" s="1060"/>
      <c r="Z613" s="1060" t="str">
        <f t="shared" si="193"/>
        <v xml:space="preserve">Cap.2 Pct.7: Daca cifra de afaceri totala (Col.1) # 0, atunci si totalul cheltuielilor pentru consumul intermediar (Col.17) # 0, pentru fiecare rand </v>
      </c>
      <c r="AA613" s="2205">
        <f t="shared" si="187"/>
        <v>1</v>
      </c>
      <c r="AB613" s="3036">
        <f t="shared" si="188"/>
        <v>391</v>
      </c>
      <c r="AT613" s="133" t="s">
        <v>11136</v>
      </c>
      <c r="AU613" s="1416" t="s">
        <v>5264</v>
      </c>
      <c r="AV613" s="134">
        <v>4</v>
      </c>
      <c r="AW613" s="135">
        <v>61</v>
      </c>
      <c r="AX613" s="136">
        <v>2</v>
      </c>
      <c r="AY613" s="137"/>
      <c r="AZ613" s="137"/>
      <c r="BA613" s="205">
        <f>IF(Chestionar!M613="",0,Chestionar!M613)</f>
        <v>0</v>
      </c>
      <c r="BB613" s="205">
        <f>IF(Chestionar!N613="",0,Chestionar!N613)</f>
        <v>0</v>
      </c>
      <c r="BC613" s="205">
        <f>IF(Chestionar!O613="",0,Chestionar!O613)</f>
        <v>0</v>
      </c>
      <c r="BD613" s="205">
        <f>IF(Chestionar!P613="",0,Chestionar!P613)</f>
        <v>0</v>
      </c>
      <c r="BE613" s="278">
        <f>IF(Chestionar!Q613="",0,Chestionar!Q613)</f>
        <v>0</v>
      </c>
      <c r="BF613" s="279">
        <f>IF(Chestionar!R613="",0,Chestionar!R613)</f>
        <v>0</v>
      </c>
      <c r="BG613" s="2187">
        <v>2</v>
      </c>
      <c r="BH613" s="2187">
        <v>2</v>
      </c>
      <c r="BI613" s="113"/>
      <c r="BJ613" s="113"/>
      <c r="BK613" s="113"/>
      <c r="BL613" s="113"/>
      <c r="BM613" s="113"/>
      <c r="BN613" s="113"/>
      <c r="BO613" s="113"/>
      <c r="BP613" s="113"/>
      <c r="BQ613" s="113"/>
      <c r="BR613" s="113" t="s">
        <v>215</v>
      </c>
    </row>
    <row r="614" spans="1:70" x14ac:dyDescent="0.25">
      <c r="A614" s="1715">
        <f t="shared" si="189"/>
        <v>0</v>
      </c>
      <c r="B614" s="1715">
        <f t="shared" si="183"/>
        <v>10391011</v>
      </c>
      <c r="C614" s="1049">
        <v>391</v>
      </c>
      <c r="D614" s="1797" t="s">
        <v>447</v>
      </c>
      <c r="E614" s="1049">
        <v>11</v>
      </c>
      <c r="F614" s="1057" t="s">
        <v>4309</v>
      </c>
      <c r="G614" s="1049"/>
      <c r="H614" s="1058" t="s">
        <v>346</v>
      </c>
      <c r="I614" s="1059" t="s">
        <v>4539</v>
      </c>
      <c r="J614" s="1058"/>
      <c r="K614" s="1059" t="s">
        <v>4705</v>
      </c>
      <c r="L614" s="979">
        <f t="shared" si="190"/>
        <v>0</v>
      </c>
      <c r="M614" s="979">
        <f t="shared" si="191"/>
        <v>0</v>
      </c>
      <c r="N614" s="1724">
        <f t="shared" si="192"/>
        <v>0</v>
      </c>
      <c r="O614" s="979"/>
      <c r="P614" s="979"/>
      <c r="Q614" s="979"/>
      <c r="R614" s="979"/>
      <c r="S614" s="979"/>
      <c r="T614" s="979"/>
      <c r="U614" s="979"/>
      <c r="V614" s="979"/>
      <c r="W614" s="979"/>
      <c r="X614" s="979"/>
      <c r="Y614" s="1060"/>
      <c r="Z614" s="1060" t="str">
        <f t="shared" si="193"/>
        <v xml:space="preserve">Cap.2 Pct.7: Daca cifra de afaceri totala (Col.1) # 0, atunci si totalul cheltuielilor pentru consumul intermediar (Col.17) # 0, pentru fiecare rand </v>
      </c>
      <c r="AA614" s="2205">
        <f t="shared" si="187"/>
        <v>1</v>
      </c>
      <c r="AB614" s="3036">
        <f t="shared" si="188"/>
        <v>391</v>
      </c>
      <c r="AT614" s="133" t="s">
        <v>11127</v>
      </c>
      <c r="AU614" s="1416" t="s">
        <v>5264</v>
      </c>
      <c r="AV614" s="134">
        <v>4</v>
      </c>
      <c r="AW614" s="135">
        <v>61</v>
      </c>
      <c r="AX614" s="136">
        <v>3</v>
      </c>
      <c r="AY614" s="137"/>
      <c r="AZ614" s="137"/>
      <c r="BA614" s="205">
        <f>IF(Chestionar!M614="",0,Chestionar!M614)</f>
        <v>0</v>
      </c>
      <c r="BB614" s="205">
        <f>IF(Chestionar!N614="",0,Chestionar!N614)</f>
        <v>0</v>
      </c>
      <c r="BC614" s="205">
        <f>IF(Chestionar!O614="",0,Chestionar!O614)</f>
        <v>0</v>
      </c>
      <c r="BD614" s="205">
        <f>IF(Chestionar!P614="",0,Chestionar!P614)</f>
        <v>0</v>
      </c>
      <c r="BE614" s="278">
        <f>IF(Chestionar!Q614="",0,Chestionar!Q614)</f>
        <v>0</v>
      </c>
      <c r="BF614" s="279">
        <f>IF(Chestionar!R614="",0,Chestionar!R614)</f>
        <v>0</v>
      </c>
      <c r="BG614" s="2187"/>
      <c r="BH614" s="2187"/>
      <c r="BI614" s="113"/>
      <c r="BJ614" s="113"/>
      <c r="BK614" s="113"/>
      <c r="BL614" s="113"/>
      <c r="BM614" s="113"/>
      <c r="BN614" s="113"/>
      <c r="BO614" s="113"/>
      <c r="BP614" s="113"/>
      <c r="BQ614" s="113"/>
      <c r="BR614" s="113" t="s">
        <v>215</v>
      </c>
    </row>
    <row r="615" spans="1:70" x14ac:dyDescent="0.25">
      <c r="A615" s="1715">
        <f t="shared" si="189"/>
        <v>0</v>
      </c>
      <c r="B615" s="1715">
        <f t="shared" si="183"/>
        <v>10391012</v>
      </c>
      <c r="C615" s="1049">
        <v>391</v>
      </c>
      <c r="D615" s="1797" t="s">
        <v>447</v>
      </c>
      <c r="E615" s="1049">
        <v>12</v>
      </c>
      <c r="F615" s="1057" t="s">
        <v>4309</v>
      </c>
      <c r="G615" s="1049"/>
      <c r="H615" s="1058" t="s">
        <v>346</v>
      </c>
      <c r="I615" s="1059" t="s">
        <v>4541</v>
      </c>
      <c r="J615" s="1058"/>
      <c r="K615" s="1059" t="s">
        <v>4706</v>
      </c>
      <c r="L615" s="979">
        <f t="shared" si="190"/>
        <v>0</v>
      </c>
      <c r="M615" s="979">
        <f t="shared" si="191"/>
        <v>0</v>
      </c>
      <c r="N615" s="1724">
        <f t="shared" si="192"/>
        <v>0</v>
      </c>
      <c r="O615" s="979"/>
      <c r="P615" s="979"/>
      <c r="Q615" s="979"/>
      <c r="R615" s="979"/>
      <c r="S615" s="979"/>
      <c r="T615" s="979"/>
      <c r="U615" s="979"/>
      <c r="V615" s="979"/>
      <c r="W615" s="979"/>
      <c r="X615" s="979"/>
      <c r="Y615" s="1060"/>
      <c r="Z615" s="1060" t="str">
        <f t="shared" si="193"/>
        <v xml:space="preserve">Cap.2 Pct.7: Daca cifra de afaceri totala (Col.1) # 0, atunci si totalul cheltuielilor pentru consumul intermediar (Col.17) # 0, pentru fiecare rand </v>
      </c>
      <c r="AA615" s="2205">
        <f t="shared" si="187"/>
        <v>1</v>
      </c>
      <c r="AB615" s="3036">
        <f t="shared" si="188"/>
        <v>391</v>
      </c>
      <c r="AT615" s="133" t="s">
        <v>5537</v>
      </c>
      <c r="AU615" s="1416" t="s">
        <v>5264</v>
      </c>
      <c r="AV615" s="134">
        <v>4</v>
      </c>
      <c r="AW615" s="135">
        <v>61</v>
      </c>
      <c r="AX615" s="136">
        <v>4</v>
      </c>
      <c r="AY615" s="137"/>
      <c r="AZ615" s="137"/>
      <c r="BA615" s="205">
        <f>IF(Chestionar!M615="",0,Chestionar!M615)</f>
        <v>0</v>
      </c>
      <c r="BB615" s="205">
        <f>IF(Chestionar!N615="",0,Chestionar!N615)</f>
        <v>0</v>
      </c>
      <c r="BC615" s="205">
        <f>IF(Chestionar!O615="",0,Chestionar!O615)</f>
        <v>0</v>
      </c>
      <c r="BD615" s="205">
        <f>IF(Chestionar!P615="",0,Chestionar!P615)</f>
        <v>0</v>
      </c>
      <c r="BE615" s="278">
        <f>IF(Chestionar!Q615="",0,Chestionar!Q615)</f>
        <v>0</v>
      </c>
      <c r="BF615" s="279">
        <f>IF(Chestionar!R615="",0,Chestionar!R615)</f>
        <v>0</v>
      </c>
      <c r="BG615" s="2187">
        <v>3</v>
      </c>
      <c r="BH615" s="2187">
        <v>3</v>
      </c>
      <c r="BI615" s="113"/>
      <c r="BJ615" s="113"/>
      <c r="BK615" s="113"/>
      <c r="BL615" s="113"/>
      <c r="BM615" s="113"/>
      <c r="BN615" s="113"/>
      <c r="BO615" s="113"/>
      <c r="BP615" s="113"/>
      <c r="BQ615" s="113"/>
      <c r="BR615" s="113" t="s">
        <v>215</v>
      </c>
    </row>
    <row r="616" spans="1:70" x14ac:dyDescent="0.25">
      <c r="A616" s="1715">
        <f t="shared" si="189"/>
        <v>0</v>
      </c>
      <c r="B616" s="1715">
        <f t="shared" si="183"/>
        <v>10391013</v>
      </c>
      <c r="C616" s="1049">
        <v>391</v>
      </c>
      <c r="D616" s="1797" t="s">
        <v>447</v>
      </c>
      <c r="E616" s="1049">
        <v>13</v>
      </c>
      <c r="F616" s="1057" t="s">
        <v>4309</v>
      </c>
      <c r="G616" s="1049"/>
      <c r="H616" s="1058" t="s">
        <v>346</v>
      </c>
      <c r="I616" s="1059" t="s">
        <v>4543</v>
      </c>
      <c r="J616" s="1058"/>
      <c r="K616" s="1059" t="s">
        <v>4707</v>
      </c>
      <c r="L616" s="979">
        <f t="shared" si="190"/>
        <v>0</v>
      </c>
      <c r="M616" s="979">
        <f t="shared" si="191"/>
        <v>0</v>
      </c>
      <c r="N616" s="1724">
        <f t="shared" si="192"/>
        <v>0</v>
      </c>
      <c r="O616" s="979"/>
      <c r="P616" s="979"/>
      <c r="Q616" s="979"/>
      <c r="R616" s="979"/>
      <c r="S616" s="979"/>
      <c r="T616" s="979"/>
      <c r="U616" s="979"/>
      <c r="V616" s="979"/>
      <c r="W616" s="979"/>
      <c r="X616" s="979"/>
      <c r="Y616" s="1060"/>
      <c r="Z616" s="1060" t="str">
        <f t="shared" si="193"/>
        <v xml:space="preserve">Cap.2 Pct.7: Daca cifra de afaceri totala (Col.1) # 0, atunci si totalul cheltuielilor pentru consumul intermediar (Col.17) # 0, pentru fiecare rand </v>
      </c>
      <c r="AA616" s="2205">
        <f t="shared" si="187"/>
        <v>1</v>
      </c>
      <c r="AB616" s="3036">
        <f t="shared" si="188"/>
        <v>391</v>
      </c>
      <c r="AT616" s="2209" t="s">
        <v>359</v>
      </c>
      <c r="AU616" s="1416" t="s">
        <v>5264</v>
      </c>
      <c r="AV616" s="134">
        <v>4</v>
      </c>
      <c r="AW616" s="135">
        <v>61</v>
      </c>
      <c r="AX616" s="136">
        <v>5</v>
      </c>
      <c r="AY616" s="137"/>
      <c r="AZ616" s="137"/>
      <c r="BA616" s="205">
        <f>IF(Chestionar!M616="",0,Chestionar!M616)</f>
        <v>0</v>
      </c>
      <c r="BB616" s="205">
        <f>IF(Chestionar!N616="",0,Chestionar!N616)</f>
        <v>0</v>
      </c>
      <c r="BC616" s="205">
        <f>IF(Chestionar!O616="",0,Chestionar!O616)</f>
        <v>0</v>
      </c>
      <c r="BD616" s="205">
        <f>IF(Chestionar!P616="",0,Chestionar!P616)</f>
        <v>0</v>
      </c>
      <c r="BE616" s="278">
        <f>IF(Chestionar!Q616="",0,Chestionar!Q616)</f>
        <v>0</v>
      </c>
      <c r="BF616" s="279">
        <f>IF(Chestionar!R616="",0,Chestionar!R616)</f>
        <v>0</v>
      </c>
      <c r="BG616" s="2187">
        <v>4</v>
      </c>
      <c r="BH616" s="2187">
        <v>4</v>
      </c>
      <c r="BI616" s="113"/>
      <c r="BJ616" s="113"/>
      <c r="BK616" s="113"/>
      <c r="BL616" s="113"/>
      <c r="BM616" s="113"/>
      <c r="BN616" s="113"/>
      <c r="BO616" s="113"/>
      <c r="BP616" s="113"/>
      <c r="BQ616" s="113"/>
      <c r="BR616" s="113" t="s">
        <v>215</v>
      </c>
    </row>
    <row r="617" spans="1:70" x14ac:dyDescent="0.25">
      <c r="A617" s="1715">
        <f t="shared" si="189"/>
        <v>0</v>
      </c>
      <c r="B617" s="1715">
        <f t="shared" si="183"/>
        <v>10391014</v>
      </c>
      <c r="C617" s="1049">
        <v>391</v>
      </c>
      <c r="D617" s="1797" t="s">
        <v>447</v>
      </c>
      <c r="E617" s="1049">
        <v>14</v>
      </c>
      <c r="F617" s="1057" t="s">
        <v>4309</v>
      </c>
      <c r="G617" s="1049"/>
      <c r="H617" s="1058" t="s">
        <v>346</v>
      </c>
      <c r="I617" s="1059" t="s">
        <v>4545</v>
      </c>
      <c r="J617" s="1058"/>
      <c r="K617" s="1059" t="s">
        <v>4708</v>
      </c>
      <c r="L617" s="979">
        <f t="shared" si="190"/>
        <v>0</v>
      </c>
      <c r="M617" s="979">
        <f t="shared" si="191"/>
        <v>0</v>
      </c>
      <c r="N617" s="1724">
        <f t="shared" si="192"/>
        <v>0</v>
      </c>
      <c r="O617" s="979"/>
      <c r="P617" s="979"/>
      <c r="Q617" s="979"/>
      <c r="R617" s="979"/>
      <c r="S617" s="979"/>
      <c r="T617" s="979"/>
      <c r="U617" s="979"/>
      <c r="V617" s="979"/>
      <c r="W617" s="979"/>
      <c r="X617" s="979"/>
      <c r="Y617" s="1060"/>
      <c r="Z617" s="1060" t="str">
        <f t="shared" si="193"/>
        <v xml:space="preserve">Cap.2 Pct.7: Daca cifra de afaceri totala (Col.1) # 0, atunci si totalul cheltuielilor pentru consumul intermediar (Col.17) # 0, pentru fiecare rand </v>
      </c>
      <c r="AA617" s="2205">
        <f t="shared" si="187"/>
        <v>1</v>
      </c>
      <c r="AB617" s="3036">
        <f t="shared" si="188"/>
        <v>391</v>
      </c>
      <c r="AT617" s="2209" t="s">
        <v>11137</v>
      </c>
      <c r="AU617" s="1416" t="s">
        <v>5264</v>
      </c>
      <c r="AV617" s="134">
        <v>4</v>
      </c>
      <c r="AW617" s="135">
        <v>61</v>
      </c>
      <c r="AX617" s="136">
        <v>6</v>
      </c>
      <c r="AY617" s="137"/>
      <c r="AZ617" s="137"/>
      <c r="BA617" s="205">
        <f>IF(Chestionar!M617="",0,Chestionar!M617)</f>
        <v>0</v>
      </c>
      <c r="BB617" s="205">
        <f>IF(Chestionar!N617="",0,Chestionar!N617)</f>
        <v>0</v>
      </c>
      <c r="BC617" s="205">
        <f>IF(Chestionar!O617="",0,Chestionar!O617)</f>
        <v>0</v>
      </c>
      <c r="BD617" s="205">
        <f>IF(Chestionar!P617="",0,Chestionar!P617)</f>
        <v>0</v>
      </c>
      <c r="BE617" s="278">
        <f>IF(Chestionar!Q617="",0,Chestionar!Q617)</f>
        <v>0</v>
      </c>
      <c r="BF617" s="279">
        <f>IF(Chestionar!R617="",0,Chestionar!R617)</f>
        <v>0</v>
      </c>
      <c r="BG617" s="2187">
        <v>5</v>
      </c>
      <c r="BH617" s="2187">
        <v>41</v>
      </c>
      <c r="BI617" s="113"/>
      <c r="BJ617" s="113"/>
      <c r="BK617" s="113"/>
      <c r="BL617" s="113"/>
      <c r="BM617" s="113"/>
      <c r="BN617" s="113"/>
      <c r="BO617" s="113"/>
      <c r="BP617" s="113"/>
      <c r="BQ617" s="113"/>
      <c r="BR617" s="113" t="s">
        <v>215</v>
      </c>
    </row>
    <row r="618" spans="1:70" x14ac:dyDescent="0.25">
      <c r="A618" s="1715">
        <f t="shared" si="189"/>
        <v>0</v>
      </c>
      <c r="B618" s="1715">
        <f t="shared" si="183"/>
        <v>10391015</v>
      </c>
      <c r="C618" s="1049">
        <v>391</v>
      </c>
      <c r="D618" s="1797" t="s">
        <v>447</v>
      </c>
      <c r="E618" s="1049">
        <v>15</v>
      </c>
      <c r="F618" s="1057" t="s">
        <v>4309</v>
      </c>
      <c r="G618" s="1049"/>
      <c r="H618" s="1058" t="s">
        <v>346</v>
      </c>
      <c r="I618" s="1059" t="s">
        <v>4547</v>
      </c>
      <c r="J618" s="1058"/>
      <c r="K618" s="1059" t="s">
        <v>4709</v>
      </c>
      <c r="L618" s="979">
        <f t="shared" si="190"/>
        <v>0</v>
      </c>
      <c r="M618" s="979">
        <f t="shared" si="191"/>
        <v>0</v>
      </c>
      <c r="N618" s="1724">
        <f t="shared" si="192"/>
        <v>0</v>
      </c>
      <c r="O618" s="979"/>
      <c r="P618" s="979"/>
      <c r="Q618" s="979"/>
      <c r="R618" s="979"/>
      <c r="S618" s="979"/>
      <c r="T618" s="979"/>
      <c r="U618" s="979"/>
      <c r="V618" s="979"/>
      <c r="W618" s="979"/>
      <c r="X618" s="979"/>
      <c r="Y618" s="1060"/>
      <c r="Z618" s="1060" t="str">
        <f t="shared" si="193"/>
        <v xml:space="preserve">Cap.2 Pct.7: Daca cifra de afaceri totala (Col.1) # 0, atunci si totalul cheltuielilor pentru consumul intermediar (Col.17) # 0, pentru fiecare rand </v>
      </c>
      <c r="AA618" s="2205">
        <f t="shared" si="187"/>
        <v>1</v>
      </c>
      <c r="AB618" s="3036">
        <f t="shared" si="188"/>
        <v>391</v>
      </c>
      <c r="AT618" s="2209" t="s">
        <v>11138</v>
      </c>
      <c r="AU618" s="1416" t="s">
        <v>5264</v>
      </c>
      <c r="AV618" s="134">
        <v>4</v>
      </c>
      <c r="AW618" s="135">
        <v>61</v>
      </c>
      <c r="AX618" s="136">
        <v>7</v>
      </c>
      <c r="AY618" s="137"/>
      <c r="AZ618" s="137"/>
      <c r="BA618" s="205">
        <f>IF(Chestionar!M618="",0,Chestionar!M618)</f>
        <v>0</v>
      </c>
      <c r="BB618" s="205">
        <f>IF(Chestionar!N618="",0,Chestionar!N618)</f>
        <v>0</v>
      </c>
      <c r="BC618" s="205">
        <f>IF(Chestionar!O618="",0,Chestionar!O618)</f>
        <v>0</v>
      </c>
      <c r="BD618" s="205">
        <f>IF(Chestionar!P618="",0,Chestionar!P618)</f>
        <v>0</v>
      </c>
      <c r="BE618" s="278">
        <f>IF(Chestionar!Q618="",0,Chestionar!Q618)</f>
        <v>0</v>
      </c>
      <c r="BF618" s="279">
        <f>IF(Chestionar!R618="",0,Chestionar!R618)</f>
        <v>0</v>
      </c>
      <c r="BG618" s="2187"/>
      <c r="BH618" s="2187"/>
      <c r="BI618" s="113"/>
      <c r="BJ618" s="113"/>
      <c r="BK618" s="113"/>
      <c r="BL618" s="113"/>
      <c r="BM618" s="113"/>
      <c r="BN618" s="113"/>
      <c r="BO618" s="113"/>
      <c r="BP618" s="113"/>
      <c r="BQ618" s="113"/>
      <c r="BR618" s="113" t="s">
        <v>215</v>
      </c>
    </row>
    <row r="619" spans="1:70" x14ac:dyDescent="0.25">
      <c r="A619" s="1715">
        <f t="shared" si="189"/>
        <v>0</v>
      </c>
      <c r="B619" s="1715">
        <f t="shared" si="183"/>
        <v>10391016</v>
      </c>
      <c r="C619" s="1049">
        <v>391</v>
      </c>
      <c r="D619" s="1797" t="s">
        <v>447</v>
      </c>
      <c r="E619" s="1049">
        <v>16</v>
      </c>
      <c r="F619" s="1057" t="s">
        <v>4309</v>
      </c>
      <c r="G619" s="1049"/>
      <c r="H619" s="1058" t="s">
        <v>346</v>
      </c>
      <c r="I619" s="1059" t="s">
        <v>4549</v>
      </c>
      <c r="J619" s="1058"/>
      <c r="K619" s="1059" t="s">
        <v>4710</v>
      </c>
      <c r="L619" s="979">
        <f t="shared" si="190"/>
        <v>0</v>
      </c>
      <c r="M619" s="979">
        <f t="shared" si="191"/>
        <v>0</v>
      </c>
      <c r="N619" s="1724">
        <f t="shared" si="192"/>
        <v>0</v>
      </c>
      <c r="O619" s="979"/>
      <c r="P619" s="979"/>
      <c r="Q619" s="979"/>
      <c r="R619" s="979"/>
      <c r="S619" s="979"/>
      <c r="T619" s="979"/>
      <c r="U619" s="979"/>
      <c r="V619" s="979"/>
      <c r="W619" s="979"/>
      <c r="X619" s="979"/>
      <c r="Y619" s="1060"/>
      <c r="Z619" s="1060" t="str">
        <f t="shared" si="193"/>
        <v xml:space="preserve">Cap.2 Pct.7: Daca cifra de afaceri totala (Col.1) # 0, atunci si totalul cheltuielilor pentru consumul intermediar (Col.17) # 0, pentru fiecare rand </v>
      </c>
      <c r="AA619" s="2205">
        <f t="shared" si="187"/>
        <v>1</v>
      </c>
      <c r="AB619" s="3036">
        <f t="shared" si="188"/>
        <v>391</v>
      </c>
      <c r="AT619" s="167" t="s">
        <v>11128</v>
      </c>
      <c r="AU619" s="1416" t="s">
        <v>5264</v>
      </c>
      <c r="AV619" s="134">
        <v>4</v>
      </c>
      <c r="AW619" s="135">
        <v>61</v>
      </c>
      <c r="AX619" s="136">
        <v>8</v>
      </c>
      <c r="AY619" s="137"/>
      <c r="AZ619" s="137"/>
      <c r="BA619" s="205">
        <f>IF(Chestionar!M619="",0,Chestionar!M619)</f>
        <v>0</v>
      </c>
      <c r="BB619" s="205">
        <f>IF(Chestionar!N619="",0,Chestionar!N619)</f>
        <v>0</v>
      </c>
      <c r="BC619" s="205">
        <f>IF(Chestionar!O619="",0,Chestionar!O619)</f>
        <v>0</v>
      </c>
      <c r="BD619" s="205">
        <f>IF(Chestionar!P619="",0,Chestionar!P619)</f>
        <v>0</v>
      </c>
      <c r="BE619" s="278">
        <f>IF(Chestionar!Q619="",0,Chestionar!Q619)</f>
        <v>0</v>
      </c>
      <c r="BF619" s="279">
        <f>IF(Chestionar!R619="",0,Chestionar!R619)</f>
        <v>0</v>
      </c>
      <c r="BG619" s="2187"/>
      <c r="BH619" s="2187"/>
      <c r="BI619" s="113"/>
      <c r="BJ619" s="113"/>
      <c r="BK619" s="113"/>
      <c r="BL619" s="113"/>
      <c r="BM619" s="113"/>
      <c r="BN619" s="113"/>
      <c r="BO619" s="113"/>
      <c r="BP619" s="113"/>
      <c r="BQ619" s="113"/>
      <c r="BR619" s="113" t="s">
        <v>215</v>
      </c>
    </row>
    <row r="620" spans="1:70" x14ac:dyDescent="0.25">
      <c r="A620" s="1715">
        <f t="shared" si="189"/>
        <v>0</v>
      </c>
      <c r="B620" s="1715">
        <f t="shared" si="183"/>
        <v>10391017</v>
      </c>
      <c r="C620" s="1049">
        <v>391</v>
      </c>
      <c r="D620" s="1797" t="s">
        <v>447</v>
      </c>
      <c r="E620" s="1049">
        <v>17</v>
      </c>
      <c r="F620" s="1057" t="s">
        <v>4309</v>
      </c>
      <c r="G620" s="1049"/>
      <c r="H620" s="1058" t="s">
        <v>346</v>
      </c>
      <c r="I620" s="1059" t="s">
        <v>4551</v>
      </c>
      <c r="J620" s="1058"/>
      <c r="K620" s="1059" t="s">
        <v>4711</v>
      </c>
      <c r="L620" s="979">
        <f t="shared" si="190"/>
        <v>0</v>
      </c>
      <c r="M620" s="979">
        <f t="shared" si="191"/>
        <v>0</v>
      </c>
      <c r="N620" s="1724">
        <f t="shared" si="192"/>
        <v>0</v>
      </c>
      <c r="O620" s="979"/>
      <c r="P620" s="979"/>
      <c r="Q620" s="979"/>
      <c r="R620" s="979"/>
      <c r="S620" s="979"/>
      <c r="T620" s="979"/>
      <c r="U620" s="979"/>
      <c r="V620" s="979"/>
      <c r="W620" s="979"/>
      <c r="X620" s="979"/>
      <c r="Y620" s="1060"/>
      <c r="Z620" s="1060" t="str">
        <f t="shared" si="193"/>
        <v xml:space="preserve">Cap.2 Pct.7: Daca cifra de afaceri totala (Col.1) # 0, atunci si totalul cheltuielilor pentru consumul intermediar (Col.17) # 0, pentru fiecare rand </v>
      </c>
      <c r="AA620" s="2205">
        <f t="shared" si="187"/>
        <v>1</v>
      </c>
      <c r="AB620" s="3036">
        <f t="shared" si="188"/>
        <v>391</v>
      </c>
      <c r="AT620" s="133" t="s">
        <v>361</v>
      </c>
      <c r="AU620" s="1416" t="s">
        <v>5264</v>
      </c>
      <c r="AV620" s="134">
        <v>4</v>
      </c>
      <c r="AW620" s="135">
        <v>61</v>
      </c>
      <c r="AX620" s="136">
        <v>9</v>
      </c>
      <c r="AY620" s="137"/>
      <c r="AZ620" s="137"/>
      <c r="BA620" s="205">
        <f>IF(Chestionar!M620="",0,Chestionar!M620)</f>
        <v>0</v>
      </c>
      <c r="BB620" s="205">
        <f>IF(Chestionar!N620="",0,Chestionar!N620)</f>
        <v>0</v>
      </c>
      <c r="BC620" s="205">
        <f>IF(Chestionar!O620="",0,Chestionar!O620)</f>
        <v>0</v>
      </c>
      <c r="BD620" s="205">
        <f>IF(Chestionar!P620="",0,Chestionar!P620)</f>
        <v>0</v>
      </c>
      <c r="BE620" s="278">
        <f>IF(Chestionar!Q620="",0,Chestionar!Q620)</f>
        <v>0</v>
      </c>
      <c r="BF620" s="279">
        <f>IF(Chestionar!R620="",0,Chestionar!R620)</f>
        <v>0</v>
      </c>
      <c r="BG620" s="2188">
        <v>6</v>
      </c>
      <c r="BH620" s="2188">
        <v>5</v>
      </c>
      <c r="BI620" s="113"/>
      <c r="BJ620" s="113"/>
      <c r="BK620" s="113"/>
      <c r="BL620" s="113"/>
      <c r="BM620" s="113"/>
      <c r="BN620" s="113"/>
      <c r="BO620" s="113"/>
      <c r="BP620" s="113"/>
      <c r="BQ620" s="113"/>
      <c r="BR620" s="113" t="s">
        <v>215</v>
      </c>
    </row>
    <row r="621" spans="1:70" ht="15.75" thickBot="1" x14ac:dyDescent="0.3">
      <c r="A621" s="1715">
        <f t="shared" si="189"/>
        <v>0</v>
      </c>
      <c r="B621" s="1715">
        <f t="shared" si="183"/>
        <v>10391018</v>
      </c>
      <c r="C621" s="1049">
        <v>391</v>
      </c>
      <c r="D621" s="1797" t="s">
        <v>447</v>
      </c>
      <c r="E621" s="1049">
        <v>18</v>
      </c>
      <c r="F621" s="1057" t="s">
        <v>4309</v>
      </c>
      <c r="G621" s="1049"/>
      <c r="H621" s="1058" t="s">
        <v>346</v>
      </c>
      <c r="I621" s="1059" t="s">
        <v>4553</v>
      </c>
      <c r="J621" s="1058"/>
      <c r="K621" s="1059" t="s">
        <v>4712</v>
      </c>
      <c r="L621" s="979">
        <f t="shared" si="190"/>
        <v>0</v>
      </c>
      <c r="M621" s="979">
        <f t="shared" si="191"/>
        <v>0</v>
      </c>
      <c r="N621" s="1724">
        <f t="shared" si="192"/>
        <v>0</v>
      </c>
      <c r="O621" s="979"/>
      <c r="P621" s="979"/>
      <c r="Q621" s="979"/>
      <c r="R621" s="979"/>
      <c r="S621" s="979"/>
      <c r="T621" s="979"/>
      <c r="U621" s="979"/>
      <c r="V621" s="979"/>
      <c r="W621" s="979"/>
      <c r="X621" s="979"/>
      <c r="Y621" s="1060"/>
      <c r="Z621" s="1060" t="str">
        <f t="shared" si="193"/>
        <v xml:space="preserve">Cap.2 Pct.7: Daca cifra de afaceri totala (Col.1) # 0, atunci si totalul cheltuielilor pentru consumul intermediar (Col.17) # 0, pentru fiecare rand </v>
      </c>
      <c r="AA621" s="2205">
        <f t="shared" si="187"/>
        <v>1</v>
      </c>
      <c r="AB621" s="3036">
        <f t="shared" si="188"/>
        <v>391</v>
      </c>
      <c r="AT621" s="141" t="s">
        <v>360</v>
      </c>
      <c r="AU621" s="1417" t="s">
        <v>5264</v>
      </c>
      <c r="AV621" s="142">
        <v>4</v>
      </c>
      <c r="AW621" s="143">
        <v>61</v>
      </c>
      <c r="AX621" s="144">
        <v>10</v>
      </c>
      <c r="AY621" s="145"/>
      <c r="AZ621" s="145"/>
      <c r="BA621" s="212">
        <f>IF(Chestionar!M621="",0,Chestionar!M621)</f>
        <v>0</v>
      </c>
      <c r="BB621" s="212">
        <f>IF(Chestionar!N621="",0,Chestionar!N621)</f>
        <v>0</v>
      </c>
      <c r="BC621" s="212">
        <f>IF(Chestionar!O621="",0,Chestionar!O621)</f>
        <v>0</v>
      </c>
      <c r="BD621" s="212">
        <f>IF(Chestionar!P621="",0,Chestionar!P621)</f>
        <v>0</v>
      </c>
      <c r="BE621" s="2182">
        <f>IF(Chestionar!Q621="",0,Chestionar!Q621)</f>
        <v>0</v>
      </c>
      <c r="BF621" s="2183">
        <f>IF(Chestionar!R621="",0,Chestionar!R621)</f>
        <v>0</v>
      </c>
      <c r="BG621" s="2188">
        <v>7</v>
      </c>
      <c r="BH621" s="2188">
        <v>6</v>
      </c>
      <c r="BI621" s="113"/>
      <c r="BJ621" s="113"/>
      <c r="BK621" s="113"/>
      <c r="BL621" s="113"/>
      <c r="BM621" s="113"/>
      <c r="BN621" s="113"/>
      <c r="BO621" s="113"/>
      <c r="BP621" s="113"/>
      <c r="BQ621" s="113"/>
      <c r="BR621" s="113" t="s">
        <v>215</v>
      </c>
    </row>
    <row r="622" spans="1:70" ht="30.75" thickTop="1" x14ac:dyDescent="0.25">
      <c r="A622" s="1715">
        <f t="shared" si="189"/>
        <v>0</v>
      </c>
      <c r="B622" s="1715">
        <f t="shared" si="183"/>
        <v>10391019</v>
      </c>
      <c r="C622" s="1049">
        <v>391</v>
      </c>
      <c r="D622" s="1797" t="s">
        <v>447</v>
      </c>
      <c r="E622" s="1049">
        <v>19</v>
      </c>
      <c r="F622" s="1057" t="s">
        <v>4309</v>
      </c>
      <c r="G622" s="1049"/>
      <c r="H622" s="1058" t="s">
        <v>346</v>
      </c>
      <c r="I622" s="1059" t="s">
        <v>4555</v>
      </c>
      <c r="J622" s="1058"/>
      <c r="K622" s="1059" t="s">
        <v>4713</v>
      </c>
      <c r="L622" s="979">
        <f t="shared" si="190"/>
        <v>0</v>
      </c>
      <c r="M622" s="979">
        <f t="shared" si="191"/>
        <v>0</v>
      </c>
      <c r="N622" s="1724">
        <f t="shared" si="192"/>
        <v>0</v>
      </c>
      <c r="O622" s="979"/>
      <c r="P622" s="979"/>
      <c r="Q622" s="979"/>
      <c r="R622" s="979"/>
      <c r="S622" s="979"/>
      <c r="T622" s="979"/>
      <c r="U622" s="979"/>
      <c r="V622" s="979"/>
      <c r="W622" s="979"/>
      <c r="X622" s="979"/>
      <c r="Y622" s="1060"/>
      <c r="Z622" s="1060" t="str">
        <f t="shared" si="193"/>
        <v xml:space="preserve">Cap.2 Pct.7: Daca cifra de afaceri totala (Col.1) # 0, atunci si totalul cheltuielilor pentru consumul intermediar (Col.17) # 0, pentru fiecare rand </v>
      </c>
      <c r="AA622" s="2205">
        <f t="shared" si="187"/>
        <v>1</v>
      </c>
      <c r="AB622" s="3036">
        <f t="shared" si="188"/>
        <v>391</v>
      </c>
      <c r="AT622" s="219" t="s">
        <v>11140</v>
      </c>
      <c r="AU622" s="1418" t="s">
        <v>5264</v>
      </c>
      <c r="AV622" s="148">
        <v>4</v>
      </c>
      <c r="AW622" s="148">
        <v>62</v>
      </c>
      <c r="AX622" s="148">
        <v>0</v>
      </c>
      <c r="AY622" s="220" t="s">
        <v>215</v>
      </c>
      <c r="AZ622" s="220" t="s">
        <v>215</v>
      </c>
      <c r="BA622" s="179" t="s">
        <v>4119</v>
      </c>
      <c r="BB622" s="179" t="s">
        <v>4118</v>
      </c>
      <c r="BC622" s="179" t="s">
        <v>369</v>
      </c>
      <c r="BD622" s="179" t="s">
        <v>4117</v>
      </c>
      <c r="BE622" s="274" t="s">
        <v>4115</v>
      </c>
      <c r="BF622" s="275" t="s">
        <v>4116</v>
      </c>
      <c r="BG622" s="2187"/>
      <c r="BH622" s="2189"/>
      <c r="BI622" s="113"/>
      <c r="BJ622" s="113"/>
      <c r="BK622" s="113"/>
      <c r="BL622" s="113"/>
      <c r="BM622" s="113"/>
      <c r="BN622" s="113"/>
      <c r="BO622" s="113"/>
      <c r="BP622" s="113"/>
      <c r="BQ622" s="113"/>
      <c r="BR622" s="113" t="s">
        <v>215</v>
      </c>
    </row>
    <row r="623" spans="1:70" ht="15.75" thickBot="1" x14ac:dyDescent="0.3">
      <c r="A623" s="1715">
        <f t="shared" si="189"/>
        <v>0</v>
      </c>
      <c r="B623" s="1715">
        <f t="shared" si="183"/>
        <v>10391020</v>
      </c>
      <c r="C623" s="1049">
        <v>391</v>
      </c>
      <c r="D623" s="1797" t="s">
        <v>447</v>
      </c>
      <c r="E623" s="1049">
        <v>20</v>
      </c>
      <c r="F623" s="1057" t="s">
        <v>4309</v>
      </c>
      <c r="G623" s="1049"/>
      <c r="H623" s="1058" t="s">
        <v>346</v>
      </c>
      <c r="I623" s="1059" t="s">
        <v>4557</v>
      </c>
      <c r="J623" s="1058"/>
      <c r="K623" s="1059" t="s">
        <v>4714</v>
      </c>
      <c r="L623" s="979">
        <f t="shared" si="190"/>
        <v>0</v>
      </c>
      <c r="M623" s="979">
        <f t="shared" si="191"/>
        <v>0</v>
      </c>
      <c r="N623" s="1724">
        <f t="shared" si="192"/>
        <v>0</v>
      </c>
      <c r="O623" s="979"/>
      <c r="P623" s="979"/>
      <c r="Q623" s="979"/>
      <c r="R623" s="979"/>
      <c r="S623" s="979"/>
      <c r="T623" s="979"/>
      <c r="U623" s="979"/>
      <c r="V623" s="979"/>
      <c r="W623" s="979"/>
      <c r="X623" s="979"/>
      <c r="Y623" s="1060"/>
      <c r="Z623" s="1060" t="str">
        <f t="shared" si="193"/>
        <v xml:space="preserve">Cap.2 Pct.7: Daca cifra de afaceri totala (Col.1) # 0, atunci si totalul cheltuielilor pentru consumul intermediar (Col.17) # 0, pentru fiecare rand </v>
      </c>
      <c r="AA623" s="2205">
        <f t="shared" si="187"/>
        <v>1</v>
      </c>
      <c r="AB623" s="3036">
        <f t="shared" si="188"/>
        <v>391</v>
      </c>
      <c r="AT623" s="154" t="s">
        <v>9861</v>
      </c>
      <c r="AU623" s="1419" t="s">
        <v>5264</v>
      </c>
      <c r="AV623" s="155">
        <v>4</v>
      </c>
      <c r="AW623" s="155">
        <v>62</v>
      </c>
      <c r="AX623" s="155">
        <v>1</v>
      </c>
      <c r="AY623" s="156"/>
      <c r="AZ623" s="156"/>
      <c r="BA623" s="221">
        <f>IF(Chestionar!M623="",0,Chestionar!M623)</f>
        <v>0</v>
      </c>
      <c r="BB623" s="221">
        <f>IF(Chestionar!N623="",0,Chestionar!N623)</f>
        <v>0</v>
      </c>
      <c r="BC623" s="221">
        <f>IF(Chestionar!O623="",0,Chestionar!O623)</f>
        <v>0</v>
      </c>
      <c r="BD623" s="221">
        <f>IF(Chestionar!P623="",0,Chestionar!P623)</f>
        <v>0</v>
      </c>
      <c r="BE623" s="276">
        <f>IF(Chestionar!Q623="",0,Chestionar!Q623)</f>
        <v>0</v>
      </c>
      <c r="BF623" s="277">
        <f>IF(Chestionar!R623="",0,Chestionar!R623)</f>
        <v>0</v>
      </c>
      <c r="BG623" s="2187">
        <v>8</v>
      </c>
      <c r="BH623" s="2187">
        <v>7</v>
      </c>
      <c r="BI623" s="113"/>
      <c r="BJ623" s="113"/>
      <c r="BK623" s="113"/>
      <c r="BL623" s="113"/>
      <c r="BM623" s="113"/>
      <c r="BN623" s="113"/>
      <c r="BO623" s="113"/>
      <c r="BP623" s="113"/>
      <c r="BQ623" s="113"/>
      <c r="BR623" s="113" t="s">
        <v>215</v>
      </c>
    </row>
    <row r="624" spans="1:70" ht="15.75" thickTop="1" x14ac:dyDescent="0.25">
      <c r="A624" s="1715">
        <f t="shared" si="189"/>
        <v>0</v>
      </c>
      <c r="B624" s="1715">
        <f t="shared" si="183"/>
        <v>10391021</v>
      </c>
      <c r="C624" s="1049">
        <v>391</v>
      </c>
      <c r="D624" s="1797" t="s">
        <v>447</v>
      </c>
      <c r="E624" s="1049">
        <v>21</v>
      </c>
      <c r="F624" s="1057" t="s">
        <v>4309</v>
      </c>
      <c r="G624" s="1049"/>
      <c r="H624" s="1058" t="s">
        <v>346</v>
      </c>
      <c r="I624" s="1059" t="s">
        <v>4559</v>
      </c>
      <c r="J624" s="1058"/>
      <c r="K624" s="1059" t="s">
        <v>4715</v>
      </c>
      <c r="L624" s="979">
        <f t="shared" si="190"/>
        <v>0</v>
      </c>
      <c r="M624" s="979">
        <f t="shared" si="191"/>
        <v>0</v>
      </c>
      <c r="N624" s="1724">
        <f t="shared" si="192"/>
        <v>0</v>
      </c>
      <c r="O624" s="979"/>
      <c r="P624" s="979"/>
      <c r="Q624" s="979"/>
      <c r="R624" s="979"/>
      <c r="S624" s="979"/>
      <c r="T624" s="979"/>
      <c r="U624" s="979"/>
      <c r="V624" s="979"/>
      <c r="W624" s="979"/>
      <c r="X624" s="979"/>
      <c r="Y624" s="1060"/>
      <c r="Z624" s="1060" t="str">
        <f t="shared" si="193"/>
        <v xml:space="preserve">Cap.2 Pct.7: Daca cifra de afaceri totala (Col.1) # 0, atunci si totalul cheltuielilor pentru consumul intermediar (Col.17) # 0, pentru fiecare rand </v>
      </c>
      <c r="AA624" s="2205">
        <f t="shared" si="187"/>
        <v>1</v>
      </c>
      <c r="AB624" s="3036">
        <f t="shared" si="188"/>
        <v>391</v>
      </c>
      <c r="AT624" s="127" t="s">
        <v>5530</v>
      </c>
      <c r="AU624" s="1416" t="s">
        <v>5264</v>
      </c>
      <c r="AV624" s="134">
        <v>4</v>
      </c>
      <c r="AW624" s="135">
        <v>62</v>
      </c>
      <c r="AX624" s="136">
        <v>2</v>
      </c>
      <c r="AY624" s="131"/>
      <c r="AZ624" s="131"/>
      <c r="BA624" s="202">
        <f>IF(Chestionar!M624="",0,Chestionar!M624)</f>
        <v>0</v>
      </c>
      <c r="BB624" s="202">
        <f>IF(Chestionar!N624="",0,Chestionar!N624)</f>
        <v>0</v>
      </c>
      <c r="BC624" s="202">
        <f>IF(Chestionar!O624="",0,Chestionar!O624)</f>
        <v>0</v>
      </c>
      <c r="BD624" s="202">
        <f>IF(Chestionar!P624="",0,Chestionar!P624)</f>
        <v>0</v>
      </c>
      <c r="BE624" s="280">
        <f>IF(Chestionar!Q624="",0,Chestionar!Q624)</f>
        <v>0</v>
      </c>
      <c r="BF624" s="279">
        <f>IF(Chestionar!R624="",0,Chestionar!R624)</f>
        <v>0</v>
      </c>
      <c r="BG624" s="2187">
        <v>9</v>
      </c>
      <c r="BH624" s="2187">
        <v>8</v>
      </c>
      <c r="BI624" s="113"/>
      <c r="BJ624" s="113"/>
      <c r="BK624" s="113"/>
      <c r="BL624" s="113"/>
      <c r="BM624" s="113"/>
      <c r="BN624" s="113"/>
      <c r="BO624" s="113"/>
      <c r="BP624" s="113"/>
      <c r="BQ624" s="113"/>
      <c r="BR624" s="113" t="s">
        <v>215</v>
      </c>
    </row>
    <row r="625" spans="1:70" x14ac:dyDescent="0.25">
      <c r="A625" s="1715">
        <f t="shared" si="189"/>
        <v>0</v>
      </c>
      <c r="B625" s="1715">
        <f t="shared" si="183"/>
        <v>10391022</v>
      </c>
      <c r="C625" s="1049">
        <v>391</v>
      </c>
      <c r="D625" s="1797" t="s">
        <v>447</v>
      </c>
      <c r="E625" s="1049">
        <v>22</v>
      </c>
      <c r="F625" s="1057" t="s">
        <v>4309</v>
      </c>
      <c r="G625" s="1049"/>
      <c r="H625" s="1058" t="s">
        <v>346</v>
      </c>
      <c r="I625" s="1059" t="s">
        <v>4561</v>
      </c>
      <c r="J625" s="1058"/>
      <c r="K625" s="1059" t="s">
        <v>4716</v>
      </c>
      <c r="L625" s="979">
        <f t="shared" si="190"/>
        <v>0</v>
      </c>
      <c r="M625" s="979">
        <f t="shared" si="191"/>
        <v>0</v>
      </c>
      <c r="N625" s="1724">
        <f t="shared" si="192"/>
        <v>0</v>
      </c>
      <c r="O625" s="979"/>
      <c r="P625" s="979"/>
      <c r="Q625" s="979"/>
      <c r="R625" s="979"/>
      <c r="S625" s="979"/>
      <c r="T625" s="979"/>
      <c r="U625" s="979"/>
      <c r="V625" s="979"/>
      <c r="W625" s="979"/>
      <c r="X625" s="979"/>
      <c r="Y625" s="1060"/>
      <c r="Z625" s="1060" t="str">
        <f t="shared" si="193"/>
        <v xml:space="preserve">Cap.2 Pct.7: Daca cifra de afaceri totala (Col.1) # 0, atunci si totalul cheltuielilor pentru consumul intermediar (Col.17) # 0, pentru fiecare rand </v>
      </c>
      <c r="AA625" s="2205">
        <f t="shared" si="187"/>
        <v>1</v>
      </c>
      <c r="AB625" s="3036">
        <f t="shared" si="188"/>
        <v>391</v>
      </c>
      <c r="AT625" s="2210" t="s">
        <v>5539</v>
      </c>
      <c r="AU625" s="1416" t="s">
        <v>5264</v>
      </c>
      <c r="AV625" s="134">
        <v>4</v>
      </c>
      <c r="AW625" s="135">
        <v>62</v>
      </c>
      <c r="AX625" s="136">
        <v>3</v>
      </c>
      <c r="AY625" s="131"/>
      <c r="AZ625" s="131"/>
      <c r="BA625" s="202">
        <f>IF(Chestionar!M625="",0,Chestionar!M625)</f>
        <v>0</v>
      </c>
      <c r="BB625" s="202">
        <f>IF(Chestionar!N625="",0,Chestionar!N625)</f>
        <v>0</v>
      </c>
      <c r="BC625" s="202">
        <f>IF(Chestionar!O625="",0,Chestionar!O625)</f>
        <v>0</v>
      </c>
      <c r="BD625" s="202">
        <f>IF(Chestionar!P625="",0,Chestionar!P625)</f>
        <v>0</v>
      </c>
      <c r="BE625" s="280">
        <f>IF(Chestionar!Q625="",0,Chestionar!Q625)</f>
        <v>0</v>
      </c>
      <c r="BF625" s="282">
        <f>IF(Chestionar!R625="",0,Chestionar!R625)</f>
        <v>0</v>
      </c>
      <c r="BG625" s="2187">
        <v>10</v>
      </c>
      <c r="BH625" s="2187">
        <v>81</v>
      </c>
      <c r="BR625" s="120" t="s">
        <v>215</v>
      </c>
    </row>
    <row r="626" spans="1:70" x14ac:dyDescent="0.25">
      <c r="A626" s="1715">
        <f t="shared" si="189"/>
        <v>0</v>
      </c>
      <c r="B626" s="1715">
        <f t="shared" si="183"/>
        <v>10391023</v>
      </c>
      <c r="C626" s="1049">
        <v>391</v>
      </c>
      <c r="D626" s="1797" t="s">
        <v>447</v>
      </c>
      <c r="E626" s="1049">
        <v>23</v>
      </c>
      <c r="F626" s="1057" t="s">
        <v>4309</v>
      </c>
      <c r="G626" s="1049"/>
      <c r="H626" s="1058" t="s">
        <v>346</v>
      </c>
      <c r="I626" s="1059" t="s">
        <v>4563</v>
      </c>
      <c r="J626" s="1058"/>
      <c r="K626" s="1059" t="s">
        <v>4717</v>
      </c>
      <c r="L626" s="979">
        <f t="shared" si="190"/>
        <v>0</v>
      </c>
      <c r="M626" s="979">
        <f t="shared" si="191"/>
        <v>0</v>
      </c>
      <c r="N626" s="1724">
        <f t="shared" si="192"/>
        <v>0</v>
      </c>
      <c r="O626" s="979"/>
      <c r="P626" s="979"/>
      <c r="Q626" s="979"/>
      <c r="R626" s="979"/>
      <c r="S626" s="979"/>
      <c r="T626" s="979"/>
      <c r="U626" s="979"/>
      <c r="V626" s="979"/>
      <c r="W626" s="979"/>
      <c r="X626" s="979"/>
      <c r="Y626" s="1060"/>
      <c r="Z626" s="1060" t="str">
        <f t="shared" si="193"/>
        <v xml:space="preserve">Cap.2 Pct.7: Daca cifra de afaceri totala (Col.1) # 0, atunci si totalul cheltuielilor pentru consumul intermediar (Col.17) # 0, pentru fiecare rand </v>
      </c>
      <c r="AA626" s="2205">
        <f t="shared" si="187"/>
        <v>1</v>
      </c>
      <c r="AB626" s="3036">
        <f t="shared" si="188"/>
        <v>391</v>
      </c>
      <c r="AT626" s="133" t="s">
        <v>362</v>
      </c>
      <c r="AU626" s="1416" t="s">
        <v>5264</v>
      </c>
      <c r="AV626" s="134">
        <v>4</v>
      </c>
      <c r="AW626" s="135">
        <v>62</v>
      </c>
      <c r="AX626" s="136">
        <v>4</v>
      </c>
      <c r="AY626" s="137"/>
      <c r="AZ626" s="137"/>
      <c r="BA626" s="205">
        <f>IF(Chestionar!M626="",0,Chestionar!M626)</f>
        <v>0</v>
      </c>
      <c r="BB626" s="205">
        <f>IF(Chestionar!N626="",0,Chestionar!N626)</f>
        <v>0</v>
      </c>
      <c r="BC626" s="205">
        <f>IF(Chestionar!O626="",0,Chestionar!O626)</f>
        <v>0</v>
      </c>
      <c r="BD626" s="205">
        <f>IF(Chestionar!P626="",0,Chestionar!P626)</f>
        <v>0</v>
      </c>
      <c r="BE626" s="281">
        <f>IF(Chestionar!Q626="",0,Chestionar!Q626)</f>
        <v>0</v>
      </c>
      <c r="BF626" s="282">
        <f>IF(Chestionar!R626="",0,Chestionar!R626)</f>
        <v>0</v>
      </c>
      <c r="BG626" s="2187">
        <v>11</v>
      </c>
      <c r="BH626" s="2187">
        <v>9</v>
      </c>
      <c r="BR626" s="120" t="s">
        <v>215</v>
      </c>
    </row>
    <row r="627" spans="1:70" x14ac:dyDescent="0.25">
      <c r="A627" s="1715">
        <f t="shared" si="189"/>
        <v>0</v>
      </c>
      <c r="B627" s="1715">
        <f t="shared" si="183"/>
        <v>10391024</v>
      </c>
      <c r="C627" s="1049">
        <v>391</v>
      </c>
      <c r="D627" s="1797" t="s">
        <v>447</v>
      </c>
      <c r="E627" s="1049">
        <v>24</v>
      </c>
      <c r="F627" s="1057" t="s">
        <v>4309</v>
      </c>
      <c r="G627" s="1049"/>
      <c r="H627" s="1058" t="s">
        <v>346</v>
      </c>
      <c r="I627" s="1059" t="s">
        <v>4565</v>
      </c>
      <c r="J627" s="1058"/>
      <c r="K627" s="1059" t="s">
        <v>4718</v>
      </c>
      <c r="L627" s="979">
        <f t="shared" si="190"/>
        <v>0</v>
      </c>
      <c r="M627" s="979">
        <f t="shared" si="191"/>
        <v>0</v>
      </c>
      <c r="N627" s="1724">
        <f t="shared" si="192"/>
        <v>0</v>
      </c>
      <c r="O627" s="979"/>
      <c r="P627" s="979"/>
      <c r="Q627" s="979"/>
      <c r="R627" s="979"/>
      <c r="S627" s="979"/>
      <c r="T627" s="979"/>
      <c r="U627" s="979"/>
      <c r="V627" s="979"/>
      <c r="W627" s="979"/>
      <c r="X627" s="979"/>
      <c r="Y627" s="1060"/>
      <c r="Z627" s="1060" t="str">
        <f t="shared" si="193"/>
        <v xml:space="preserve">Cap.2 Pct.7: Daca cifra de afaceri totala (Col.1) # 0, atunci si totalul cheltuielilor pentru consumul intermediar (Col.17) # 0, pentru fiecare rand </v>
      </c>
      <c r="AA627" s="2205">
        <f t="shared" si="187"/>
        <v>1</v>
      </c>
      <c r="AB627" s="3036">
        <f t="shared" si="188"/>
        <v>391</v>
      </c>
      <c r="AT627" s="2209" t="s">
        <v>363</v>
      </c>
      <c r="AU627" s="1416" t="s">
        <v>5264</v>
      </c>
      <c r="AV627" s="134">
        <v>4</v>
      </c>
      <c r="AW627" s="135">
        <v>62</v>
      </c>
      <c r="AX627" s="136">
        <v>5</v>
      </c>
      <c r="AY627" s="137"/>
      <c r="AZ627" s="137"/>
      <c r="BA627" s="283">
        <f>IF(Chestionar!M627="",0,Chestionar!M627)</f>
        <v>0</v>
      </c>
      <c r="BB627" s="205">
        <f>IF(Chestionar!N627="",0,Chestionar!N627)</f>
        <v>0</v>
      </c>
      <c r="BC627" s="283">
        <f>IF(Chestionar!O627="",0,Chestionar!O627)</f>
        <v>0</v>
      </c>
      <c r="BD627" s="283">
        <f>IF(Chestionar!P627="",0,Chestionar!P627)</f>
        <v>0</v>
      </c>
      <c r="BE627" s="278">
        <f>IF(Chestionar!Q627="",0,Chestionar!Q627)</f>
        <v>0</v>
      </c>
      <c r="BF627" s="282">
        <f>IF(Chestionar!R627="",0,Chestionar!R627)</f>
        <v>0</v>
      </c>
      <c r="BG627" s="2187">
        <v>12</v>
      </c>
      <c r="BH627" s="2187">
        <v>10</v>
      </c>
      <c r="BR627" s="120" t="s">
        <v>215</v>
      </c>
    </row>
    <row r="628" spans="1:70" x14ac:dyDescent="0.25">
      <c r="A628" s="1715">
        <f t="shared" si="189"/>
        <v>0</v>
      </c>
      <c r="B628" s="1715">
        <f t="shared" si="183"/>
        <v>10391025</v>
      </c>
      <c r="C628" s="1049">
        <v>391</v>
      </c>
      <c r="D628" s="1797" t="s">
        <v>447</v>
      </c>
      <c r="E628" s="1049">
        <v>25</v>
      </c>
      <c r="F628" s="1057" t="s">
        <v>4309</v>
      </c>
      <c r="G628" s="1049"/>
      <c r="H628" s="1058" t="s">
        <v>346</v>
      </c>
      <c r="I628" s="1059" t="s">
        <v>4567</v>
      </c>
      <c r="J628" s="1058"/>
      <c r="K628" s="1059" t="s">
        <v>4719</v>
      </c>
      <c r="L628" s="979">
        <f t="shared" si="190"/>
        <v>0</v>
      </c>
      <c r="M628" s="979">
        <f t="shared" si="191"/>
        <v>0</v>
      </c>
      <c r="N628" s="1724">
        <f t="shared" si="192"/>
        <v>0</v>
      </c>
      <c r="O628" s="979"/>
      <c r="P628" s="979"/>
      <c r="Q628" s="979"/>
      <c r="R628" s="979"/>
      <c r="S628" s="979"/>
      <c r="T628" s="979"/>
      <c r="U628" s="979"/>
      <c r="V628" s="979"/>
      <c r="W628" s="979"/>
      <c r="X628" s="979"/>
      <c r="Y628" s="1060"/>
      <c r="Z628" s="1060" t="str">
        <f t="shared" si="193"/>
        <v xml:space="preserve">Cap.2 Pct.7: Daca cifra de afaceri totala (Col.1) # 0, atunci si totalul cheltuielilor pentru consumul intermediar (Col.17) # 0, pentru fiecare rand </v>
      </c>
      <c r="AA628" s="2205">
        <f t="shared" si="187"/>
        <v>1</v>
      </c>
      <c r="AB628" s="3036">
        <f t="shared" si="188"/>
        <v>391</v>
      </c>
      <c r="AT628" s="2209" t="s">
        <v>5538</v>
      </c>
      <c r="AU628" s="1416" t="s">
        <v>5264</v>
      </c>
      <c r="AV628" s="134">
        <v>4</v>
      </c>
      <c r="AW628" s="135">
        <v>62</v>
      </c>
      <c r="AX628" s="136">
        <v>6</v>
      </c>
      <c r="AY628" s="137"/>
      <c r="AZ628" s="137"/>
      <c r="BA628" s="205">
        <f>IF(Chestionar!M628="",0,Chestionar!M628)</f>
        <v>0</v>
      </c>
      <c r="BB628" s="205">
        <f>IF(Chestionar!N628="",0,Chestionar!N628)</f>
        <v>0</v>
      </c>
      <c r="BC628" s="205">
        <f>IF(Chestionar!O628="",0,Chestionar!O628)</f>
        <v>0</v>
      </c>
      <c r="BD628" s="205">
        <f>IF(Chestionar!P628="",0,Chestionar!P628)</f>
        <v>0</v>
      </c>
      <c r="BE628" s="281">
        <f>IF(Chestionar!Q628="",0,Chestionar!Q628)</f>
        <v>0</v>
      </c>
      <c r="BF628" s="282">
        <f>IF(Chestionar!R628="",0,Chestionar!R628)</f>
        <v>0</v>
      </c>
      <c r="BG628" s="2187">
        <v>13</v>
      </c>
      <c r="BH628" s="2187">
        <v>101</v>
      </c>
      <c r="BR628" s="120" t="s">
        <v>215</v>
      </c>
    </row>
    <row r="629" spans="1:70" x14ac:dyDescent="0.25">
      <c r="A629" s="1715">
        <f t="shared" si="189"/>
        <v>0</v>
      </c>
      <c r="B629" s="1715">
        <f t="shared" si="183"/>
        <v>10391026</v>
      </c>
      <c r="C629" s="1049">
        <v>391</v>
      </c>
      <c r="D629" s="1797" t="s">
        <v>447</v>
      </c>
      <c r="E629" s="1049">
        <v>26</v>
      </c>
      <c r="F629" s="1057" t="s">
        <v>4309</v>
      </c>
      <c r="G629" s="1049"/>
      <c r="H629" s="1058" t="s">
        <v>346</v>
      </c>
      <c r="I629" s="1059" t="s">
        <v>4569</v>
      </c>
      <c r="J629" s="1058"/>
      <c r="K629" s="1059" t="s">
        <v>4720</v>
      </c>
      <c r="L629" s="979">
        <f t="shared" si="190"/>
        <v>0</v>
      </c>
      <c r="M629" s="979">
        <f t="shared" si="191"/>
        <v>0</v>
      </c>
      <c r="N629" s="1724">
        <f t="shared" si="192"/>
        <v>0</v>
      </c>
      <c r="O629" s="979"/>
      <c r="P629" s="979"/>
      <c r="Q629" s="979"/>
      <c r="R629" s="979"/>
      <c r="S629" s="979"/>
      <c r="T629" s="979"/>
      <c r="U629" s="979"/>
      <c r="V629" s="979"/>
      <c r="W629" s="979"/>
      <c r="X629" s="979"/>
      <c r="Y629" s="1060"/>
      <c r="Z629" s="1060" t="str">
        <f t="shared" si="193"/>
        <v xml:space="preserve">Cap.2 Pct.7: Daca cifra de afaceri totala (Col.1) # 0, atunci si totalul cheltuielilor pentru consumul intermediar (Col.17) # 0, pentru fiecare rand </v>
      </c>
      <c r="AA629" s="2205">
        <f t="shared" si="187"/>
        <v>1</v>
      </c>
      <c r="AB629" s="3036">
        <f t="shared" si="188"/>
        <v>391</v>
      </c>
      <c r="AT629" s="133" t="s">
        <v>5527</v>
      </c>
      <c r="AU629" s="1416" t="s">
        <v>5264</v>
      </c>
      <c r="AV629" s="134">
        <v>4</v>
      </c>
      <c r="AW629" s="135">
        <v>62</v>
      </c>
      <c r="AX629" s="136">
        <v>7</v>
      </c>
      <c r="AY629" s="137"/>
      <c r="AZ629" s="137"/>
      <c r="BA629" s="205">
        <f>IF(Chestionar!M629="",0,Chestionar!M629)</f>
        <v>0</v>
      </c>
      <c r="BB629" s="205">
        <f>IF(Chestionar!N629="",0,Chestionar!N629)</f>
        <v>0</v>
      </c>
      <c r="BC629" s="205">
        <f>IF(Chestionar!O629="",0,Chestionar!O629)</f>
        <v>0</v>
      </c>
      <c r="BD629" s="205">
        <f>IF(Chestionar!P629="",0,Chestionar!P629)</f>
        <v>0</v>
      </c>
      <c r="BE629" s="281">
        <f>IF(Chestionar!Q629="",0,Chestionar!Q629)</f>
        <v>0</v>
      </c>
      <c r="BF629" s="282">
        <f>IF(Chestionar!R629="",0,Chestionar!R629)</f>
        <v>0</v>
      </c>
      <c r="BG629" s="2187">
        <v>14</v>
      </c>
      <c r="BH629" s="2187">
        <v>11</v>
      </c>
      <c r="BR629" s="120" t="s">
        <v>215</v>
      </c>
    </row>
    <row r="630" spans="1:70" x14ac:dyDescent="0.25">
      <c r="A630" s="1715">
        <f t="shared" si="189"/>
        <v>0</v>
      </c>
      <c r="B630" s="1715">
        <f t="shared" si="183"/>
        <v>10391027</v>
      </c>
      <c r="C630" s="1049">
        <v>391</v>
      </c>
      <c r="D630" s="1797" t="s">
        <v>447</v>
      </c>
      <c r="E630" s="1049">
        <v>27</v>
      </c>
      <c r="F630" s="1057" t="s">
        <v>4309</v>
      </c>
      <c r="G630" s="1049"/>
      <c r="H630" s="1058" t="s">
        <v>346</v>
      </c>
      <c r="I630" s="1059" t="s">
        <v>4571</v>
      </c>
      <c r="J630" s="1058"/>
      <c r="K630" s="1059" t="s">
        <v>4721</v>
      </c>
      <c r="L630" s="979">
        <f t="shared" si="190"/>
        <v>0</v>
      </c>
      <c r="M630" s="979">
        <f t="shared" si="191"/>
        <v>0</v>
      </c>
      <c r="N630" s="1724">
        <f t="shared" si="192"/>
        <v>0</v>
      </c>
      <c r="O630" s="979"/>
      <c r="P630" s="979"/>
      <c r="Q630" s="979"/>
      <c r="R630" s="979"/>
      <c r="S630" s="979"/>
      <c r="T630" s="979"/>
      <c r="U630" s="979"/>
      <c r="V630" s="979"/>
      <c r="W630" s="979"/>
      <c r="X630" s="979"/>
      <c r="Y630" s="1060"/>
      <c r="Z630" s="1060" t="str">
        <f t="shared" si="193"/>
        <v xml:space="preserve">Cap.2 Pct.7: Daca cifra de afaceri totala (Col.1) # 0, atunci si totalul cheltuielilor pentru consumul intermediar (Col.17) # 0, pentru fiecare rand </v>
      </c>
      <c r="AA630" s="2205">
        <f t="shared" si="187"/>
        <v>1</v>
      </c>
      <c r="AB630" s="3036">
        <f t="shared" si="188"/>
        <v>391</v>
      </c>
      <c r="AT630" s="2211" t="s">
        <v>5524</v>
      </c>
      <c r="AU630" s="1416" t="s">
        <v>5264</v>
      </c>
      <c r="AV630" s="134">
        <v>4</v>
      </c>
      <c r="AW630" s="135">
        <v>62</v>
      </c>
      <c r="AX630" s="136">
        <v>8</v>
      </c>
      <c r="AY630" s="137"/>
      <c r="AZ630" s="137"/>
      <c r="BA630" s="205">
        <f>IF(Chestionar!M630="",0,Chestionar!M630)</f>
        <v>0</v>
      </c>
      <c r="BB630" s="205">
        <f>IF(Chestionar!N630="",0,Chestionar!N630)</f>
        <v>0</v>
      </c>
      <c r="BC630" s="205">
        <f>IF(Chestionar!O630="",0,Chestionar!O630)</f>
        <v>0</v>
      </c>
      <c r="BD630" s="205">
        <f>IF(Chestionar!P630="",0,Chestionar!P630)</f>
        <v>0</v>
      </c>
      <c r="BE630" s="281">
        <f>IF(Chestionar!Q630="",0,Chestionar!Q630)</f>
        <v>0</v>
      </c>
      <c r="BF630" s="282">
        <f>IF(Chestionar!R630="",0,Chestionar!R630)</f>
        <v>0</v>
      </c>
      <c r="BG630" s="2187">
        <v>15</v>
      </c>
      <c r="BH630" s="2187">
        <v>111</v>
      </c>
      <c r="BR630" s="120" t="s">
        <v>215</v>
      </c>
    </row>
    <row r="631" spans="1:70" x14ac:dyDescent="0.25">
      <c r="A631" s="1715">
        <f t="shared" si="189"/>
        <v>0</v>
      </c>
      <c r="B631" s="1715">
        <f t="shared" si="183"/>
        <v>10391028</v>
      </c>
      <c r="C631" s="1049">
        <v>391</v>
      </c>
      <c r="D631" s="1797" t="s">
        <v>447</v>
      </c>
      <c r="E631" s="1049">
        <v>28</v>
      </c>
      <c r="F631" s="1057" t="s">
        <v>4309</v>
      </c>
      <c r="G631" s="1049"/>
      <c r="H631" s="1058" t="s">
        <v>346</v>
      </c>
      <c r="I631" s="1059" t="s">
        <v>4573</v>
      </c>
      <c r="J631" s="1058"/>
      <c r="K631" s="1059" t="s">
        <v>4722</v>
      </c>
      <c r="L631" s="979">
        <f t="shared" si="190"/>
        <v>0</v>
      </c>
      <c r="M631" s="979">
        <f t="shared" si="191"/>
        <v>0</v>
      </c>
      <c r="N631" s="1724">
        <f t="shared" si="192"/>
        <v>0</v>
      </c>
      <c r="O631" s="979"/>
      <c r="P631" s="979"/>
      <c r="Q631" s="979"/>
      <c r="R631" s="979"/>
      <c r="S631" s="979"/>
      <c r="T631" s="979"/>
      <c r="U631" s="979"/>
      <c r="V631" s="979"/>
      <c r="W631" s="979"/>
      <c r="X631" s="979"/>
      <c r="Y631" s="1060"/>
      <c r="Z631" s="1060" t="str">
        <f t="shared" si="193"/>
        <v xml:space="preserve">Cap.2 Pct.7: Daca cifra de afaceri totala (Col.1) # 0, atunci si totalul cheltuielilor pentru consumul intermediar (Col.17) # 0, pentru fiecare rand </v>
      </c>
      <c r="AA631" s="2205">
        <f t="shared" si="187"/>
        <v>1</v>
      </c>
      <c r="AB631" s="3036">
        <f t="shared" si="188"/>
        <v>391</v>
      </c>
      <c r="AT631" s="2211" t="s">
        <v>5525</v>
      </c>
      <c r="AU631" s="1416" t="s">
        <v>5264</v>
      </c>
      <c r="AV631" s="134">
        <v>4</v>
      </c>
      <c r="AW631" s="135">
        <v>62</v>
      </c>
      <c r="AX631" s="136">
        <v>9</v>
      </c>
      <c r="AY631" s="137"/>
      <c r="AZ631" s="137"/>
      <c r="BA631" s="205">
        <f>IF(Chestionar!M631="",0,Chestionar!M631)</f>
        <v>0</v>
      </c>
      <c r="BB631" s="205">
        <f>IF(Chestionar!N631="",0,Chestionar!N631)</f>
        <v>0</v>
      </c>
      <c r="BC631" s="205">
        <f>IF(Chestionar!O631="",0,Chestionar!O631)</f>
        <v>0</v>
      </c>
      <c r="BD631" s="205">
        <f>IF(Chestionar!P631="",0,Chestionar!P631)</f>
        <v>0</v>
      </c>
      <c r="BE631" s="281">
        <f>IF(Chestionar!Q631="",0,Chestionar!Q631)</f>
        <v>0</v>
      </c>
      <c r="BF631" s="282">
        <f>IF(Chestionar!R631="",0,Chestionar!R631)</f>
        <v>0</v>
      </c>
      <c r="BG631" s="2187">
        <v>16</v>
      </c>
      <c r="BH631" s="2188">
        <v>12</v>
      </c>
      <c r="BR631" s="120" t="s">
        <v>215</v>
      </c>
    </row>
    <row r="632" spans="1:70" x14ac:dyDescent="0.25">
      <c r="A632" s="1715">
        <f t="shared" si="189"/>
        <v>0</v>
      </c>
      <c r="B632" s="1715">
        <f t="shared" si="183"/>
        <v>10391029</v>
      </c>
      <c r="C632" s="1049">
        <v>391</v>
      </c>
      <c r="D632" s="1797" t="s">
        <v>447</v>
      </c>
      <c r="E632" s="1049">
        <v>29</v>
      </c>
      <c r="F632" s="1057" t="s">
        <v>4309</v>
      </c>
      <c r="G632" s="1049"/>
      <c r="H632" s="1058" t="s">
        <v>346</v>
      </c>
      <c r="I632" s="1059" t="s">
        <v>4575</v>
      </c>
      <c r="J632" s="1058"/>
      <c r="K632" s="1059" t="s">
        <v>4723</v>
      </c>
      <c r="L632" s="979">
        <f t="shared" si="190"/>
        <v>0</v>
      </c>
      <c r="M632" s="979">
        <f t="shared" si="191"/>
        <v>0</v>
      </c>
      <c r="N632" s="1724">
        <f t="shared" si="192"/>
        <v>0</v>
      </c>
      <c r="O632" s="979"/>
      <c r="P632" s="979"/>
      <c r="Q632" s="979"/>
      <c r="R632" s="979"/>
      <c r="S632" s="979"/>
      <c r="T632" s="979"/>
      <c r="U632" s="979"/>
      <c r="V632" s="979"/>
      <c r="W632" s="979"/>
      <c r="X632" s="979"/>
      <c r="Y632" s="1060"/>
      <c r="Z632" s="1060" t="str">
        <f t="shared" si="193"/>
        <v xml:space="preserve">Cap.2 Pct.7: Daca cifra de afaceri totala (Col.1) # 0, atunci si totalul cheltuielilor pentru consumul intermediar (Col.17) # 0, pentru fiecare rand </v>
      </c>
      <c r="AA632" s="2205">
        <f t="shared" si="187"/>
        <v>1</v>
      </c>
      <c r="AB632" s="3036">
        <f t="shared" si="188"/>
        <v>391</v>
      </c>
      <c r="AT632" s="133" t="s">
        <v>5528</v>
      </c>
      <c r="AU632" s="1416" t="s">
        <v>5264</v>
      </c>
      <c r="AV632" s="134">
        <v>4</v>
      </c>
      <c r="AW632" s="135">
        <v>62</v>
      </c>
      <c r="AX632" s="136">
        <v>10</v>
      </c>
      <c r="AY632" s="137"/>
      <c r="AZ632" s="137"/>
      <c r="BA632" s="205">
        <f>IF(Chestionar!M632="",0,Chestionar!M632)</f>
        <v>0</v>
      </c>
      <c r="BB632" s="205">
        <f>IF(Chestionar!N632="",0,Chestionar!N632)</f>
        <v>0</v>
      </c>
      <c r="BC632" s="205">
        <f>IF(Chestionar!O632="",0,Chestionar!O632)</f>
        <v>0</v>
      </c>
      <c r="BD632" s="205">
        <f>IF(Chestionar!P632="",0,Chestionar!P632)</f>
        <v>0</v>
      </c>
      <c r="BE632" s="281">
        <f>IF(Chestionar!Q632="",0,Chestionar!Q632)</f>
        <v>0</v>
      </c>
      <c r="BF632" s="282">
        <f>IF(Chestionar!R632="",0,Chestionar!R632)</f>
        <v>0</v>
      </c>
      <c r="BG632" s="2187">
        <v>17</v>
      </c>
      <c r="BH632" s="2188">
        <v>121</v>
      </c>
      <c r="BR632" s="120" t="s">
        <v>215</v>
      </c>
    </row>
    <row r="633" spans="1:70" x14ac:dyDescent="0.25">
      <c r="A633" s="1714">
        <f t="shared" si="189"/>
        <v>0</v>
      </c>
      <c r="B633" s="1714">
        <f t="shared" si="183"/>
        <v>10391030</v>
      </c>
      <c r="C633" s="1061">
        <v>391</v>
      </c>
      <c r="D633" s="1799" t="s">
        <v>447</v>
      </c>
      <c r="E633" s="1061">
        <v>30</v>
      </c>
      <c r="F633" s="1062" t="s">
        <v>4309</v>
      </c>
      <c r="G633" s="1061"/>
      <c r="H633" s="1063" t="s">
        <v>346</v>
      </c>
      <c r="I633" s="1064" t="s">
        <v>4577</v>
      </c>
      <c r="J633" s="1063"/>
      <c r="K633" s="1064" t="s">
        <v>4724</v>
      </c>
      <c r="L633" s="1065">
        <f t="shared" si="190"/>
        <v>0</v>
      </c>
      <c r="M633" s="1065">
        <f t="shared" si="191"/>
        <v>0</v>
      </c>
      <c r="N633" s="1730">
        <f t="shared" si="192"/>
        <v>0</v>
      </c>
      <c r="O633" s="1065"/>
      <c r="P633" s="1065"/>
      <c r="Q633" s="1065"/>
      <c r="R633" s="1065"/>
      <c r="S633" s="1065"/>
      <c r="T633" s="1065"/>
      <c r="U633" s="1065"/>
      <c r="V633" s="1065"/>
      <c r="W633" s="1065"/>
      <c r="X633" s="1065"/>
      <c r="Y633" s="1066"/>
      <c r="Z633" s="1066" t="str">
        <f t="shared" si="193"/>
        <v xml:space="preserve">Cap.2 Pct.7: Daca cifra de afaceri totala (Col.1) # 0, atunci si totalul cheltuielilor pentru consumul intermediar (Col.17) # 0, pentru fiecare rand </v>
      </c>
      <c r="AA633" s="2205">
        <f t="shared" si="187"/>
        <v>1</v>
      </c>
      <c r="AB633" s="3036">
        <f t="shared" si="188"/>
        <v>391</v>
      </c>
      <c r="AT633" s="133" t="s">
        <v>5529</v>
      </c>
      <c r="AU633" s="1416" t="s">
        <v>5264</v>
      </c>
      <c r="AV633" s="134">
        <v>4</v>
      </c>
      <c r="AW633" s="135">
        <v>62</v>
      </c>
      <c r="AX633" s="136">
        <v>11</v>
      </c>
      <c r="AY633" s="137"/>
      <c r="AZ633" s="137"/>
      <c r="BA633" s="205">
        <f>IF(Chestionar!M633="",0,Chestionar!M633)</f>
        <v>0</v>
      </c>
      <c r="BB633" s="205">
        <f>IF(Chestionar!N633="",0,Chestionar!N633)</f>
        <v>0</v>
      </c>
      <c r="BC633" s="205">
        <f>IF(Chestionar!O633="",0,Chestionar!O633)</f>
        <v>0</v>
      </c>
      <c r="BD633" s="205">
        <f>IF(Chestionar!P633="",0,Chestionar!P633)</f>
        <v>0</v>
      </c>
      <c r="BE633" s="281">
        <f>IF(Chestionar!Q633="",0,Chestionar!Q633)</f>
        <v>0</v>
      </c>
      <c r="BF633" s="282">
        <f>IF(Chestionar!R633="",0,Chestionar!R633)</f>
        <v>0</v>
      </c>
      <c r="BG633" s="2187">
        <v>18</v>
      </c>
      <c r="BH633" s="2187">
        <v>13</v>
      </c>
      <c r="BR633" s="120" t="s">
        <v>215</v>
      </c>
    </row>
    <row r="634" spans="1:70" x14ac:dyDescent="0.25">
      <c r="A634" s="1715">
        <f t="shared" si="189"/>
        <v>0</v>
      </c>
      <c r="B634" s="1715">
        <f t="shared" si="183"/>
        <v>10396001</v>
      </c>
      <c r="C634" s="1049">
        <v>396</v>
      </c>
      <c r="D634" s="1804" t="s">
        <v>447</v>
      </c>
      <c r="E634" s="1049">
        <v>1</v>
      </c>
      <c r="F634" s="1057" t="s">
        <v>4309</v>
      </c>
      <c r="G634" s="1049" t="s">
        <v>4454</v>
      </c>
      <c r="H634" s="1058" t="s">
        <v>346</v>
      </c>
      <c r="I634" s="1059" t="s">
        <v>4363</v>
      </c>
      <c r="J634" s="1058"/>
      <c r="K634" s="1059" t="s">
        <v>4379</v>
      </c>
      <c r="L634" s="979">
        <f t="shared" ref="L634:L663" si="194">IF(BA182="",0,BA182)</f>
        <v>0</v>
      </c>
      <c r="M634" s="979">
        <f t="shared" ref="M634:M663" si="195">IF(BQ182="",0,BQ182)</f>
        <v>0</v>
      </c>
      <c r="N634" s="1724">
        <f t="shared" ref="N634:N663" si="196">IF(M634&lt;=L634,0,1)</f>
        <v>0</v>
      </c>
      <c r="O634" s="979"/>
      <c r="P634" s="979"/>
      <c r="Q634" s="979"/>
      <c r="R634" s="979"/>
      <c r="S634" s="979"/>
      <c r="T634" s="979"/>
      <c r="U634" s="979"/>
      <c r="V634" s="979"/>
      <c r="W634" s="979"/>
      <c r="X634" s="979"/>
      <c r="Y634" s="1060"/>
      <c r="Z634" s="1352" t="s">
        <v>9454</v>
      </c>
      <c r="AA634" s="2205">
        <f t="shared" si="187"/>
        <v>1</v>
      </c>
      <c r="AB634" s="3036">
        <f t="shared" si="188"/>
        <v>396</v>
      </c>
      <c r="AC634" s="2205">
        <f>LEN(Z634)</f>
        <v>127</v>
      </c>
      <c r="AT634" s="2209" t="s">
        <v>11154</v>
      </c>
      <c r="AU634" s="1416" t="s">
        <v>5264</v>
      </c>
      <c r="AV634" s="134">
        <v>4</v>
      </c>
      <c r="AW634" s="135">
        <v>62</v>
      </c>
      <c r="AX634" s="136">
        <v>12</v>
      </c>
      <c r="AY634" s="137"/>
      <c r="AZ634" s="137"/>
      <c r="BA634" s="205">
        <f>IF(Chestionar!M634="",0,Chestionar!M634)</f>
        <v>0</v>
      </c>
      <c r="BB634" s="205">
        <f>IF(Chestionar!N634="",0,Chestionar!N634)</f>
        <v>0</v>
      </c>
      <c r="BC634" s="205">
        <f>IF(Chestionar!O634="",0,Chestionar!O634)</f>
        <v>0</v>
      </c>
      <c r="BD634" s="205">
        <f>IF(Chestionar!P634="",0,Chestionar!P634)</f>
        <v>0</v>
      </c>
      <c r="BE634" s="281">
        <f>IF(Chestionar!Q634="",0,Chestionar!Q634)</f>
        <v>0</v>
      </c>
      <c r="BF634" s="282">
        <f>IF(Chestionar!R634="",0,Chestionar!R634)</f>
        <v>0</v>
      </c>
      <c r="BG634" s="2187">
        <v>19</v>
      </c>
      <c r="BH634" s="2187">
        <v>131</v>
      </c>
      <c r="BR634" s="120" t="s">
        <v>215</v>
      </c>
    </row>
    <row r="635" spans="1:70" x14ac:dyDescent="0.25">
      <c r="A635" s="1715">
        <f t="shared" si="189"/>
        <v>0</v>
      </c>
      <c r="B635" s="1715">
        <f t="shared" ref="B635:B698" si="197">VALUE("1"&amp;TEXT(C635,"0000")&amp;TEXT(E635,"000"))</f>
        <v>10396002</v>
      </c>
      <c r="C635" s="1049">
        <v>396</v>
      </c>
      <c r="D635" s="1797" t="s">
        <v>447</v>
      </c>
      <c r="E635" s="1049">
        <v>2</v>
      </c>
      <c r="F635" s="1057" t="s">
        <v>4309</v>
      </c>
      <c r="G635" s="1049"/>
      <c r="H635" s="1058" t="s">
        <v>346</v>
      </c>
      <c r="I635" s="1059" t="s">
        <v>4521</v>
      </c>
      <c r="J635" s="1058"/>
      <c r="K635" s="1059" t="s">
        <v>4696</v>
      </c>
      <c r="L635" s="979">
        <f t="shared" si="194"/>
        <v>0</v>
      </c>
      <c r="M635" s="979">
        <f t="shared" si="195"/>
        <v>0</v>
      </c>
      <c r="N635" s="1724">
        <f t="shared" si="196"/>
        <v>0</v>
      </c>
      <c r="O635" s="979"/>
      <c r="P635" s="979"/>
      <c r="Q635" s="979"/>
      <c r="R635" s="979"/>
      <c r="S635" s="979"/>
      <c r="T635" s="979"/>
      <c r="U635" s="979"/>
      <c r="V635" s="979"/>
      <c r="W635" s="979"/>
      <c r="X635" s="979"/>
      <c r="Y635" s="1060"/>
      <c r="Z635" s="1060" t="str">
        <f t="shared" ref="Z635:Z663" si="198">Z634</f>
        <v>Cap.2 Pct.7: Totalul cheltuielilor pentru consumul intermediar (Col.17) &lt;= Cifra de afaceri totala (Col.1), pentru fiecare rand</v>
      </c>
      <c r="AA635" s="2205">
        <f t="shared" si="187"/>
        <v>1</v>
      </c>
      <c r="AB635" s="3036">
        <f t="shared" si="188"/>
        <v>396</v>
      </c>
      <c r="AT635" s="2209" t="s">
        <v>11155</v>
      </c>
      <c r="AU635" s="1416" t="s">
        <v>5264</v>
      </c>
      <c r="AV635" s="134">
        <v>4</v>
      </c>
      <c r="AW635" s="135">
        <v>62</v>
      </c>
      <c r="AX635" s="136">
        <v>13</v>
      </c>
      <c r="AY635" s="137"/>
      <c r="AZ635" s="137"/>
      <c r="BA635" s="205">
        <f>IF(Chestionar!M635="",0,Chestionar!M635)</f>
        <v>0</v>
      </c>
      <c r="BB635" s="205">
        <f>IF(Chestionar!N635="",0,Chestionar!N635)</f>
        <v>0</v>
      </c>
      <c r="BC635" s="205">
        <f>IF(Chestionar!O635="",0,Chestionar!O635)</f>
        <v>0</v>
      </c>
      <c r="BD635" s="205">
        <f>IF(Chestionar!P635="",0,Chestionar!P635)</f>
        <v>0</v>
      </c>
      <c r="BE635" s="281">
        <f>IF(Chestionar!Q635="",0,Chestionar!Q635)</f>
        <v>0</v>
      </c>
      <c r="BF635" s="282">
        <f>IF(Chestionar!R635="",0,Chestionar!R635)</f>
        <v>0</v>
      </c>
      <c r="BG635" s="2187"/>
      <c r="BH635" s="2187"/>
      <c r="BR635" s="120" t="s">
        <v>215</v>
      </c>
    </row>
    <row r="636" spans="1:70" x14ac:dyDescent="0.25">
      <c r="A636" s="1715">
        <f t="shared" si="189"/>
        <v>0</v>
      </c>
      <c r="B636" s="1715">
        <f t="shared" si="197"/>
        <v>10396003</v>
      </c>
      <c r="C636" s="1049">
        <v>396</v>
      </c>
      <c r="D636" s="1797" t="s">
        <v>447</v>
      </c>
      <c r="E636" s="1049">
        <v>3</v>
      </c>
      <c r="F636" s="1057" t="s">
        <v>4309</v>
      </c>
      <c r="G636" s="1049"/>
      <c r="H636" s="1058" t="s">
        <v>346</v>
      </c>
      <c r="I636" s="1059" t="s">
        <v>4523</v>
      </c>
      <c r="J636" s="1058"/>
      <c r="K636" s="1059" t="s">
        <v>4697</v>
      </c>
      <c r="L636" s="979">
        <f t="shared" si="194"/>
        <v>0</v>
      </c>
      <c r="M636" s="979">
        <f t="shared" si="195"/>
        <v>0</v>
      </c>
      <c r="N636" s="1724">
        <f t="shared" si="196"/>
        <v>0</v>
      </c>
      <c r="O636" s="979"/>
      <c r="P636" s="979"/>
      <c r="Q636" s="979"/>
      <c r="R636" s="979"/>
      <c r="S636" s="979"/>
      <c r="T636" s="979"/>
      <c r="U636" s="979"/>
      <c r="V636" s="979"/>
      <c r="W636" s="979"/>
      <c r="X636" s="979"/>
      <c r="Y636" s="1060"/>
      <c r="Z636" s="1060" t="str">
        <f t="shared" si="198"/>
        <v>Cap.2 Pct.7: Totalul cheltuielilor pentru consumul intermediar (Col.17) &lt;= Cifra de afaceri totala (Col.1), pentru fiecare rand</v>
      </c>
      <c r="AA636" s="2205">
        <f t="shared" si="187"/>
        <v>1</v>
      </c>
      <c r="AB636" s="3036">
        <f t="shared" si="188"/>
        <v>396</v>
      </c>
      <c r="AT636" s="2209" t="s">
        <v>11156</v>
      </c>
      <c r="AU636" s="1416" t="s">
        <v>5264</v>
      </c>
      <c r="AV636" s="134">
        <v>4</v>
      </c>
      <c r="AW636" s="135">
        <v>62</v>
      </c>
      <c r="AX636" s="136">
        <v>14</v>
      </c>
      <c r="AY636" s="137"/>
      <c r="AZ636" s="137"/>
      <c r="BA636" s="205">
        <f>IF(Chestionar!M636="",0,Chestionar!M636)</f>
        <v>0</v>
      </c>
      <c r="BB636" s="205">
        <f>IF(Chestionar!N636="",0,Chestionar!N636)</f>
        <v>0</v>
      </c>
      <c r="BC636" s="205">
        <f>IF(Chestionar!O636="",0,Chestionar!O636)</f>
        <v>0</v>
      </c>
      <c r="BD636" s="205">
        <f>IF(Chestionar!P636="",0,Chestionar!P636)</f>
        <v>0</v>
      </c>
      <c r="BE636" s="281">
        <f>IF(Chestionar!Q636="",0,Chestionar!Q636)</f>
        <v>0</v>
      </c>
      <c r="BF636" s="282">
        <f>IF(Chestionar!R636="",0,Chestionar!R636)</f>
        <v>0</v>
      </c>
      <c r="BG636" s="2187"/>
      <c r="BH636" s="2187"/>
      <c r="BR636" s="120" t="s">
        <v>215</v>
      </c>
    </row>
    <row r="637" spans="1:70" x14ac:dyDescent="0.25">
      <c r="A637" s="1715">
        <f t="shared" si="189"/>
        <v>0</v>
      </c>
      <c r="B637" s="1715">
        <f t="shared" si="197"/>
        <v>10396004</v>
      </c>
      <c r="C637" s="1049">
        <v>396</v>
      </c>
      <c r="D637" s="1797" t="s">
        <v>447</v>
      </c>
      <c r="E637" s="1049">
        <v>4</v>
      </c>
      <c r="F637" s="1057" t="s">
        <v>4309</v>
      </c>
      <c r="G637" s="1049"/>
      <c r="H637" s="1058" t="s">
        <v>346</v>
      </c>
      <c r="I637" s="1059" t="s">
        <v>4525</v>
      </c>
      <c r="J637" s="1058"/>
      <c r="K637" s="1059" t="s">
        <v>4698</v>
      </c>
      <c r="L637" s="979">
        <f t="shared" si="194"/>
        <v>0</v>
      </c>
      <c r="M637" s="979">
        <f t="shared" si="195"/>
        <v>0</v>
      </c>
      <c r="N637" s="1724">
        <f t="shared" si="196"/>
        <v>0</v>
      </c>
      <c r="O637" s="979"/>
      <c r="P637" s="979"/>
      <c r="Q637" s="979"/>
      <c r="R637" s="979"/>
      <c r="S637" s="979"/>
      <c r="T637" s="979"/>
      <c r="U637" s="979"/>
      <c r="V637" s="979"/>
      <c r="W637" s="979"/>
      <c r="X637" s="979"/>
      <c r="Y637" s="1060"/>
      <c r="Z637" s="1060" t="str">
        <f t="shared" si="198"/>
        <v>Cap.2 Pct.7: Totalul cheltuielilor pentru consumul intermediar (Col.17) &lt;= Cifra de afaceri totala (Col.1), pentru fiecare rand</v>
      </c>
      <c r="AA637" s="2205">
        <f t="shared" si="187"/>
        <v>1</v>
      </c>
      <c r="AB637" s="3036">
        <f t="shared" si="188"/>
        <v>396</v>
      </c>
      <c r="AT637" s="133" t="s">
        <v>364</v>
      </c>
      <c r="AU637" s="1416" t="s">
        <v>5264</v>
      </c>
      <c r="AV637" s="134">
        <v>4</v>
      </c>
      <c r="AW637" s="135">
        <v>62</v>
      </c>
      <c r="AX637" s="136">
        <v>15</v>
      </c>
      <c r="AY637" s="137"/>
      <c r="AZ637" s="137"/>
      <c r="BA637" s="205">
        <f>IF(Chestionar!M637="",0,Chestionar!M637)</f>
        <v>0</v>
      </c>
      <c r="BB637" s="205">
        <f>IF(Chestionar!N637="",0,Chestionar!N637)</f>
        <v>0</v>
      </c>
      <c r="BC637" s="205">
        <f>IF(Chestionar!O637="",0,Chestionar!O637)</f>
        <v>0</v>
      </c>
      <c r="BD637" s="205">
        <f>IF(Chestionar!P637="",0,Chestionar!P637)</f>
        <v>0</v>
      </c>
      <c r="BE637" s="281">
        <f>IF(Chestionar!Q637="",0,Chestionar!Q637)</f>
        <v>0</v>
      </c>
      <c r="BF637" s="282">
        <f>IF(Chestionar!R637="",0,Chestionar!R637)</f>
        <v>0</v>
      </c>
      <c r="BG637" s="2187">
        <v>20</v>
      </c>
      <c r="BH637" s="2187">
        <v>14</v>
      </c>
      <c r="BR637" s="120" t="s">
        <v>215</v>
      </c>
    </row>
    <row r="638" spans="1:70" x14ac:dyDescent="0.25">
      <c r="A638" s="1715">
        <f t="shared" si="189"/>
        <v>0</v>
      </c>
      <c r="B638" s="1715">
        <f t="shared" si="197"/>
        <v>10396005</v>
      </c>
      <c r="C638" s="1049">
        <v>396</v>
      </c>
      <c r="D638" s="1797" t="s">
        <v>447</v>
      </c>
      <c r="E638" s="1049">
        <v>5</v>
      </c>
      <c r="F638" s="1057" t="s">
        <v>4309</v>
      </c>
      <c r="G638" s="1049"/>
      <c r="H638" s="1058" t="s">
        <v>346</v>
      </c>
      <c r="I638" s="1059" t="s">
        <v>4527</v>
      </c>
      <c r="J638" s="1058"/>
      <c r="K638" s="1059" t="s">
        <v>4699</v>
      </c>
      <c r="L638" s="979">
        <f t="shared" si="194"/>
        <v>0</v>
      </c>
      <c r="M638" s="979">
        <f t="shared" si="195"/>
        <v>0</v>
      </c>
      <c r="N638" s="1724">
        <f t="shared" si="196"/>
        <v>0</v>
      </c>
      <c r="O638" s="979"/>
      <c r="P638" s="979"/>
      <c r="Q638" s="979"/>
      <c r="R638" s="979"/>
      <c r="S638" s="979"/>
      <c r="T638" s="979"/>
      <c r="U638" s="979"/>
      <c r="V638" s="979"/>
      <c r="W638" s="979"/>
      <c r="X638" s="979"/>
      <c r="Y638" s="1060"/>
      <c r="Z638" s="1060" t="str">
        <f t="shared" si="198"/>
        <v>Cap.2 Pct.7: Totalul cheltuielilor pentru consumul intermediar (Col.17) &lt;= Cifra de afaceri totala (Col.1), pentru fiecare rand</v>
      </c>
      <c r="AA638" s="2205">
        <f t="shared" si="187"/>
        <v>1</v>
      </c>
      <c r="AB638" s="3036">
        <f t="shared" si="188"/>
        <v>396</v>
      </c>
      <c r="AT638" s="133" t="s">
        <v>365</v>
      </c>
      <c r="AU638" s="1416" t="s">
        <v>5264</v>
      </c>
      <c r="AV638" s="134">
        <v>4</v>
      </c>
      <c r="AW638" s="135">
        <v>62</v>
      </c>
      <c r="AX638" s="136">
        <v>16</v>
      </c>
      <c r="AY638" s="137"/>
      <c r="AZ638" s="137"/>
      <c r="BA638" s="205">
        <f>IF(Chestionar!M638="",0,Chestionar!M638)</f>
        <v>0</v>
      </c>
      <c r="BB638" s="205">
        <f>IF(Chestionar!N638="",0,Chestionar!N638)</f>
        <v>0</v>
      </c>
      <c r="BC638" s="205">
        <f>IF(Chestionar!O638="",0,Chestionar!O638)</f>
        <v>0</v>
      </c>
      <c r="BD638" s="205">
        <f>IF(Chestionar!P638="",0,Chestionar!P638)</f>
        <v>0</v>
      </c>
      <c r="BE638" s="281">
        <f>IF(Chestionar!Q638="",0,Chestionar!Q638)</f>
        <v>0</v>
      </c>
      <c r="BF638" s="282">
        <f>IF(Chestionar!R638="",0,Chestionar!R638)</f>
        <v>0</v>
      </c>
      <c r="BG638" s="2187">
        <v>21</v>
      </c>
      <c r="BH638" s="2187">
        <v>15</v>
      </c>
      <c r="BR638" s="120" t="s">
        <v>215</v>
      </c>
    </row>
    <row r="639" spans="1:70" x14ac:dyDescent="0.25">
      <c r="A639" s="1715">
        <f t="shared" si="189"/>
        <v>0</v>
      </c>
      <c r="B639" s="1715">
        <f t="shared" si="197"/>
        <v>10396006</v>
      </c>
      <c r="C639" s="1049">
        <v>396</v>
      </c>
      <c r="D639" s="1797" t="s">
        <v>447</v>
      </c>
      <c r="E639" s="1049">
        <v>6</v>
      </c>
      <c r="F639" s="1057" t="s">
        <v>4309</v>
      </c>
      <c r="G639" s="1049"/>
      <c r="H639" s="1058" t="s">
        <v>346</v>
      </c>
      <c r="I639" s="1059" t="s">
        <v>4529</v>
      </c>
      <c r="J639" s="1058"/>
      <c r="K639" s="1059" t="s">
        <v>4700</v>
      </c>
      <c r="L639" s="979">
        <f t="shared" si="194"/>
        <v>0</v>
      </c>
      <c r="M639" s="979">
        <f t="shared" si="195"/>
        <v>0</v>
      </c>
      <c r="N639" s="1724">
        <f t="shared" si="196"/>
        <v>0</v>
      </c>
      <c r="O639" s="979"/>
      <c r="P639" s="979"/>
      <c r="Q639" s="979"/>
      <c r="R639" s="979"/>
      <c r="S639" s="979"/>
      <c r="T639" s="979"/>
      <c r="U639" s="979"/>
      <c r="V639" s="979"/>
      <c r="W639" s="979"/>
      <c r="X639" s="979"/>
      <c r="Y639" s="1060"/>
      <c r="Z639" s="1060" t="str">
        <f t="shared" si="198"/>
        <v>Cap.2 Pct.7: Totalul cheltuielilor pentru consumul intermediar (Col.17) &lt;= Cifra de afaceri totala (Col.1), pentru fiecare rand</v>
      </c>
      <c r="AA639" s="2205">
        <f t="shared" si="187"/>
        <v>1</v>
      </c>
      <c r="AB639" s="3036">
        <f t="shared" si="188"/>
        <v>396</v>
      </c>
      <c r="AT639" s="133" t="s">
        <v>366</v>
      </c>
      <c r="AU639" s="1416" t="s">
        <v>5264</v>
      </c>
      <c r="AV639" s="134">
        <v>4</v>
      </c>
      <c r="AW639" s="135">
        <v>62</v>
      </c>
      <c r="AX639" s="136">
        <v>17</v>
      </c>
      <c r="AY639" s="137"/>
      <c r="AZ639" s="137"/>
      <c r="BA639" s="205">
        <f>IF(Chestionar!M639="",0,Chestionar!M639)</f>
        <v>0</v>
      </c>
      <c r="BB639" s="205">
        <f>IF(Chestionar!N639="",0,Chestionar!N639)</f>
        <v>0</v>
      </c>
      <c r="BC639" s="205">
        <f>IF(Chestionar!O639="",0,Chestionar!O639)</f>
        <v>0</v>
      </c>
      <c r="BD639" s="205">
        <f>IF(Chestionar!P639="",0,Chestionar!P639)</f>
        <v>0</v>
      </c>
      <c r="BE639" s="281">
        <f>IF(Chestionar!Q639="",0,Chestionar!Q639)</f>
        <v>0</v>
      </c>
      <c r="BF639" s="282">
        <f>IF(Chestionar!R639="",0,Chestionar!R639)</f>
        <v>0</v>
      </c>
      <c r="BG639" s="2187">
        <v>22</v>
      </c>
      <c r="BH639" s="2187">
        <v>16</v>
      </c>
      <c r="BR639" s="120" t="s">
        <v>215</v>
      </c>
    </row>
    <row r="640" spans="1:70" x14ac:dyDescent="0.25">
      <c r="A640" s="1715">
        <f t="shared" si="189"/>
        <v>0</v>
      </c>
      <c r="B640" s="1715">
        <f t="shared" si="197"/>
        <v>10396007</v>
      </c>
      <c r="C640" s="1049">
        <v>396</v>
      </c>
      <c r="D640" s="1797" t="s">
        <v>447</v>
      </c>
      <c r="E640" s="1049">
        <v>7</v>
      </c>
      <c r="F640" s="1057" t="s">
        <v>4309</v>
      </c>
      <c r="G640" s="1049"/>
      <c r="H640" s="1058" t="s">
        <v>346</v>
      </c>
      <c r="I640" s="1059" t="s">
        <v>4531</v>
      </c>
      <c r="J640" s="1058"/>
      <c r="K640" s="1059" t="s">
        <v>4701</v>
      </c>
      <c r="L640" s="979">
        <f t="shared" si="194"/>
        <v>0</v>
      </c>
      <c r="M640" s="979">
        <f t="shared" si="195"/>
        <v>0</v>
      </c>
      <c r="N640" s="1724">
        <f t="shared" si="196"/>
        <v>0</v>
      </c>
      <c r="O640" s="979"/>
      <c r="P640" s="979"/>
      <c r="Q640" s="979"/>
      <c r="R640" s="979"/>
      <c r="S640" s="979"/>
      <c r="T640" s="979"/>
      <c r="U640" s="979"/>
      <c r="V640" s="979"/>
      <c r="W640" s="979"/>
      <c r="X640" s="979"/>
      <c r="Y640" s="1060"/>
      <c r="Z640" s="1060" t="str">
        <f t="shared" si="198"/>
        <v>Cap.2 Pct.7: Totalul cheltuielilor pentru consumul intermediar (Col.17) &lt;= Cifra de afaceri totala (Col.1), pentru fiecare rand</v>
      </c>
      <c r="AA640" s="2205">
        <f t="shared" si="187"/>
        <v>1</v>
      </c>
      <c r="AB640" s="3036">
        <f t="shared" si="188"/>
        <v>396</v>
      </c>
      <c r="AT640" s="133" t="s">
        <v>367</v>
      </c>
      <c r="AU640" s="1416" t="s">
        <v>5264</v>
      </c>
      <c r="AV640" s="134">
        <v>4</v>
      </c>
      <c r="AW640" s="135">
        <v>62</v>
      </c>
      <c r="AX640" s="136">
        <v>18</v>
      </c>
      <c r="AY640" s="137"/>
      <c r="AZ640" s="137"/>
      <c r="BA640" s="205">
        <f>IF(Chestionar!M640="",0,Chestionar!M640)</f>
        <v>0</v>
      </c>
      <c r="BB640" s="205">
        <f>IF(Chestionar!N640="",0,Chestionar!N640)</f>
        <v>0</v>
      </c>
      <c r="BC640" s="205">
        <f>IF(Chestionar!O640="",0,Chestionar!O640)</f>
        <v>0</v>
      </c>
      <c r="BD640" s="205">
        <f>IF(Chestionar!P640="",0,Chestionar!P640)</f>
        <v>0</v>
      </c>
      <c r="BE640" s="281">
        <f>IF(Chestionar!Q640="",0,Chestionar!Q640)</f>
        <v>0</v>
      </c>
      <c r="BF640" s="282">
        <f>IF(Chestionar!R640="",0,Chestionar!R640)</f>
        <v>0</v>
      </c>
      <c r="BG640" s="2187">
        <v>23</v>
      </c>
      <c r="BH640" s="2187">
        <v>17</v>
      </c>
      <c r="BR640" s="120" t="s">
        <v>215</v>
      </c>
    </row>
    <row r="641" spans="1:70" ht="15.75" thickBot="1" x14ac:dyDescent="0.3">
      <c r="A641" s="1715">
        <f t="shared" si="189"/>
        <v>0</v>
      </c>
      <c r="B641" s="1715">
        <f t="shared" si="197"/>
        <v>10396008</v>
      </c>
      <c r="C641" s="1049">
        <v>396</v>
      </c>
      <c r="D641" s="1797" t="s">
        <v>447</v>
      </c>
      <c r="E641" s="1049">
        <v>8</v>
      </c>
      <c r="F641" s="1057" t="s">
        <v>4309</v>
      </c>
      <c r="G641" s="1049"/>
      <c r="H641" s="1058" t="s">
        <v>346</v>
      </c>
      <c r="I641" s="1059" t="s">
        <v>4533</v>
      </c>
      <c r="J641" s="1058"/>
      <c r="K641" s="1059" t="s">
        <v>4702</v>
      </c>
      <c r="L641" s="979">
        <f t="shared" si="194"/>
        <v>0</v>
      </c>
      <c r="M641" s="979">
        <f t="shared" si="195"/>
        <v>0</v>
      </c>
      <c r="N641" s="1724">
        <f t="shared" si="196"/>
        <v>0</v>
      </c>
      <c r="O641" s="979"/>
      <c r="P641" s="979"/>
      <c r="Q641" s="979"/>
      <c r="R641" s="979"/>
      <c r="S641" s="979"/>
      <c r="T641" s="979"/>
      <c r="U641" s="979"/>
      <c r="V641" s="979"/>
      <c r="W641" s="979"/>
      <c r="X641" s="979"/>
      <c r="Y641" s="1060"/>
      <c r="Z641" s="1060" t="str">
        <f t="shared" si="198"/>
        <v>Cap.2 Pct.7: Totalul cheltuielilor pentru consumul intermediar (Col.17) &lt;= Cifra de afaceri totala (Col.1), pentru fiecare rand</v>
      </c>
      <c r="AA641" s="2205">
        <f t="shared" si="187"/>
        <v>1</v>
      </c>
      <c r="AB641" s="3036">
        <f t="shared" si="188"/>
        <v>396</v>
      </c>
      <c r="AT641" s="150" t="s">
        <v>368</v>
      </c>
      <c r="AU641" s="1412" t="s">
        <v>5264</v>
      </c>
      <c r="AV641" s="151">
        <v>4</v>
      </c>
      <c r="AW641" s="108">
        <v>62</v>
      </c>
      <c r="AX641" s="109">
        <v>19</v>
      </c>
      <c r="AY641" s="152"/>
      <c r="AZ641" s="152"/>
      <c r="BA641" s="182">
        <f>IF(Chestionar!M641="",0,Chestionar!M641)</f>
        <v>0</v>
      </c>
      <c r="BB641" s="182">
        <f>IF(Chestionar!N641="",0,Chestionar!N641)</f>
        <v>0</v>
      </c>
      <c r="BC641" s="262">
        <f>IF(Chestionar!O641="",0,Chestionar!O641)</f>
        <v>0</v>
      </c>
      <c r="BD641" s="182">
        <f>IF(Chestionar!P641="",0,Chestionar!P641)</f>
        <v>0</v>
      </c>
      <c r="BE641" s="284">
        <f>IF(Chestionar!Q641="",0,Chestionar!Q641)</f>
        <v>0</v>
      </c>
      <c r="BF641" s="285">
        <f>IF(Chestionar!R641="",0,Chestionar!R641)</f>
        <v>0</v>
      </c>
      <c r="BG641" s="2187">
        <v>24</v>
      </c>
      <c r="BH641" s="2187">
        <v>18</v>
      </c>
      <c r="BR641" s="120" t="s">
        <v>215</v>
      </c>
    </row>
    <row r="642" spans="1:70" ht="30.75" thickTop="1" x14ac:dyDescent="0.25">
      <c r="A642" s="1715">
        <f t="shared" si="189"/>
        <v>0</v>
      </c>
      <c r="B642" s="1715">
        <f t="shared" si="197"/>
        <v>10396009</v>
      </c>
      <c r="C642" s="1049">
        <v>396</v>
      </c>
      <c r="D642" s="1797" t="s">
        <v>447</v>
      </c>
      <c r="E642" s="1049">
        <v>9</v>
      </c>
      <c r="F642" s="1057" t="s">
        <v>4309</v>
      </c>
      <c r="G642" s="1049"/>
      <c r="H642" s="1058" t="s">
        <v>346</v>
      </c>
      <c r="I642" s="1059" t="s">
        <v>4535</v>
      </c>
      <c r="J642" s="1058"/>
      <c r="K642" s="1059" t="s">
        <v>4703</v>
      </c>
      <c r="L642" s="979">
        <f t="shared" si="194"/>
        <v>0</v>
      </c>
      <c r="M642" s="979">
        <f t="shared" si="195"/>
        <v>0</v>
      </c>
      <c r="N642" s="1724">
        <f t="shared" si="196"/>
        <v>0</v>
      </c>
      <c r="O642" s="979"/>
      <c r="P642" s="979"/>
      <c r="Q642" s="979"/>
      <c r="R642" s="979"/>
      <c r="S642" s="979"/>
      <c r="T642" s="979"/>
      <c r="U642" s="979"/>
      <c r="V642" s="979"/>
      <c r="W642" s="979"/>
      <c r="X642" s="979"/>
      <c r="Y642" s="1060"/>
      <c r="Z642" s="1060" t="str">
        <f t="shared" si="198"/>
        <v>Cap.2 Pct.7: Totalul cheltuielilor pentru consumul intermediar (Col.17) &lt;= Cifra de afaceri totala (Col.1), pentru fiecare rand</v>
      </c>
      <c r="AA642" s="2205">
        <f t="shared" ref="AA642:AA705" si="199">COUNTIF(B:B,B642)</f>
        <v>1</v>
      </c>
      <c r="AB642" s="3036">
        <f t="shared" si="188"/>
        <v>396</v>
      </c>
      <c r="AT642" s="219" t="s">
        <v>378</v>
      </c>
      <c r="AU642" s="1418" t="s">
        <v>5264</v>
      </c>
      <c r="AV642" s="148">
        <v>4</v>
      </c>
      <c r="AW642" s="148">
        <v>7</v>
      </c>
      <c r="AX642" s="148">
        <v>0</v>
      </c>
      <c r="AY642" s="241" t="s">
        <v>377</v>
      </c>
      <c r="AZ642" s="241" t="s">
        <v>266</v>
      </c>
      <c r="BA642" s="180" t="s">
        <v>322</v>
      </c>
      <c r="BB642" s="118"/>
      <c r="BC642" s="118"/>
      <c r="BD642" s="118"/>
      <c r="BE642" s="119"/>
      <c r="BF642" s="119"/>
      <c r="BG642" s="119"/>
      <c r="BH642" s="119"/>
      <c r="BI642" s="119"/>
      <c r="BJ642" s="119"/>
      <c r="BK642" s="119"/>
      <c r="BL642" s="119"/>
      <c r="BM642" s="119"/>
      <c r="BN642" s="119"/>
      <c r="BO642" s="119"/>
      <c r="BP642" s="119"/>
      <c r="BQ642" s="119"/>
      <c r="BR642" s="119" t="s">
        <v>215</v>
      </c>
    </row>
    <row r="643" spans="1:70" ht="15.75" thickBot="1" x14ac:dyDescent="0.3">
      <c r="A643" s="1715">
        <f t="shared" si="189"/>
        <v>0</v>
      </c>
      <c r="B643" s="1715">
        <f t="shared" si="197"/>
        <v>10396010</v>
      </c>
      <c r="C643" s="1049">
        <v>396</v>
      </c>
      <c r="D643" s="1797" t="s">
        <v>447</v>
      </c>
      <c r="E643" s="1049">
        <v>10</v>
      </c>
      <c r="F643" s="1057" t="s">
        <v>4309</v>
      </c>
      <c r="G643" s="1049"/>
      <c r="H643" s="1058" t="s">
        <v>346</v>
      </c>
      <c r="I643" s="1059" t="s">
        <v>4537</v>
      </c>
      <c r="J643" s="1058"/>
      <c r="K643" s="1059" t="s">
        <v>4704</v>
      </c>
      <c r="L643" s="979">
        <f t="shared" si="194"/>
        <v>0</v>
      </c>
      <c r="M643" s="979">
        <f t="shared" si="195"/>
        <v>0</v>
      </c>
      <c r="N643" s="1724">
        <f t="shared" si="196"/>
        <v>0</v>
      </c>
      <c r="O643" s="979"/>
      <c r="P643" s="979"/>
      <c r="Q643" s="979"/>
      <c r="R643" s="979"/>
      <c r="S643" s="979"/>
      <c r="T643" s="979"/>
      <c r="U643" s="979"/>
      <c r="V643" s="979"/>
      <c r="W643" s="979"/>
      <c r="X643" s="979"/>
      <c r="Y643" s="1060"/>
      <c r="Z643" s="1060" t="str">
        <f t="shared" si="198"/>
        <v>Cap.2 Pct.7: Totalul cheltuielilor pentru consumul intermediar (Col.17) &lt;= Cifra de afaceri totala (Col.1), pentru fiecare rand</v>
      </c>
      <c r="AA643" s="2205">
        <f t="shared" si="199"/>
        <v>1</v>
      </c>
      <c r="AB643" s="3036">
        <f t="shared" ref="AB643:AB706" si="200">C643</f>
        <v>396</v>
      </c>
      <c r="AT643" s="154" t="s">
        <v>121</v>
      </c>
      <c r="AU643" s="1419" t="s">
        <v>5264</v>
      </c>
      <c r="AV643" s="155">
        <v>4</v>
      </c>
      <c r="AW643" s="155">
        <v>7</v>
      </c>
      <c r="AX643" s="155">
        <v>1</v>
      </c>
      <c r="AY643" s="197"/>
      <c r="AZ643" s="197"/>
      <c r="BA643" s="222">
        <f>IF(Chestionar!M643="",0,Chestionar!M643)</f>
        <v>0</v>
      </c>
      <c r="BR643" s="120" t="s">
        <v>215</v>
      </c>
    </row>
    <row r="644" spans="1:70" ht="15.75" thickTop="1" x14ac:dyDescent="0.25">
      <c r="A644" s="1715">
        <f t="shared" si="189"/>
        <v>0</v>
      </c>
      <c r="B644" s="1715">
        <f t="shared" si="197"/>
        <v>10396011</v>
      </c>
      <c r="C644" s="1049">
        <v>396</v>
      </c>
      <c r="D644" s="1797" t="s">
        <v>447</v>
      </c>
      <c r="E644" s="1049">
        <v>11</v>
      </c>
      <c r="F644" s="1057" t="s">
        <v>4309</v>
      </c>
      <c r="G644" s="1049"/>
      <c r="H644" s="1058" t="s">
        <v>346</v>
      </c>
      <c r="I644" s="1059" t="s">
        <v>4539</v>
      </c>
      <c r="J644" s="1058"/>
      <c r="K644" s="1059" t="s">
        <v>4705</v>
      </c>
      <c r="L644" s="979">
        <f t="shared" si="194"/>
        <v>0</v>
      </c>
      <c r="M644" s="979">
        <f t="shared" si="195"/>
        <v>0</v>
      </c>
      <c r="N644" s="1724">
        <f t="shared" si="196"/>
        <v>0</v>
      </c>
      <c r="O644" s="979"/>
      <c r="P644" s="979"/>
      <c r="Q644" s="979"/>
      <c r="R644" s="979"/>
      <c r="S644" s="979"/>
      <c r="T644" s="979"/>
      <c r="U644" s="979"/>
      <c r="V644" s="979"/>
      <c r="W644" s="979"/>
      <c r="X644" s="979"/>
      <c r="Y644" s="1060"/>
      <c r="Z644" s="1060" t="str">
        <f t="shared" si="198"/>
        <v>Cap.2 Pct.7: Totalul cheltuielilor pentru consumul intermediar (Col.17) &lt;= Cifra de afaceri totala (Col.1), pentru fiecare rand</v>
      </c>
      <c r="AA644" s="2205">
        <f t="shared" si="199"/>
        <v>1</v>
      </c>
      <c r="AB644" s="3036">
        <f t="shared" si="200"/>
        <v>396</v>
      </c>
      <c r="AT644" s="133" t="s">
        <v>370</v>
      </c>
      <c r="AU644" s="1416" t="s">
        <v>5264</v>
      </c>
      <c r="AV644" s="134">
        <v>4</v>
      </c>
      <c r="AW644" s="135">
        <v>7</v>
      </c>
      <c r="AX644" s="136">
        <v>2</v>
      </c>
      <c r="AY644" s="205" t="str">
        <f>IF(Chestionar!K644="","",Chestionar!K644)</f>
        <v/>
      </c>
      <c r="AZ644" s="286" t="str">
        <f>IF(Chestionar!L644="","",Chestionar!L644)</f>
        <v/>
      </c>
      <c r="BA644" s="158">
        <f>IF(Chestionar!M644="",0,Chestionar!M644)</f>
        <v>0</v>
      </c>
      <c r="BR644" s="120" t="s">
        <v>215</v>
      </c>
    </row>
    <row r="645" spans="1:70" x14ac:dyDescent="0.25">
      <c r="A645" s="1715">
        <f t="shared" si="189"/>
        <v>0</v>
      </c>
      <c r="B645" s="1715">
        <f t="shared" si="197"/>
        <v>10396012</v>
      </c>
      <c r="C645" s="1049">
        <v>396</v>
      </c>
      <c r="D645" s="1797" t="s">
        <v>447</v>
      </c>
      <c r="E645" s="1049">
        <v>12</v>
      </c>
      <c r="F645" s="1057" t="s">
        <v>4309</v>
      </c>
      <c r="G645" s="1049"/>
      <c r="H645" s="1058" t="s">
        <v>346</v>
      </c>
      <c r="I645" s="1059" t="s">
        <v>4541</v>
      </c>
      <c r="J645" s="1058"/>
      <c r="K645" s="1059" t="s">
        <v>4706</v>
      </c>
      <c r="L645" s="979">
        <f t="shared" si="194"/>
        <v>0</v>
      </c>
      <c r="M645" s="979">
        <f t="shared" si="195"/>
        <v>0</v>
      </c>
      <c r="N645" s="1724">
        <f t="shared" si="196"/>
        <v>0</v>
      </c>
      <c r="O645" s="979"/>
      <c r="P645" s="979"/>
      <c r="Q645" s="979"/>
      <c r="R645" s="979"/>
      <c r="S645" s="979"/>
      <c r="T645" s="979"/>
      <c r="U645" s="979"/>
      <c r="V645" s="979"/>
      <c r="W645" s="979"/>
      <c r="X645" s="979"/>
      <c r="Y645" s="1060"/>
      <c r="Z645" s="1060" t="str">
        <f t="shared" si="198"/>
        <v>Cap.2 Pct.7: Totalul cheltuielilor pentru consumul intermediar (Col.17) &lt;= Cifra de afaceri totala (Col.1), pentru fiecare rand</v>
      </c>
      <c r="AA645" s="2205">
        <f t="shared" si="199"/>
        <v>1</v>
      </c>
      <c r="AB645" s="3036">
        <f t="shared" si="200"/>
        <v>396</v>
      </c>
      <c r="AT645" s="133" t="s">
        <v>371</v>
      </c>
      <c r="AU645" s="1416" t="s">
        <v>5264</v>
      </c>
      <c r="AV645" s="134">
        <v>4</v>
      </c>
      <c r="AW645" s="135">
        <v>7</v>
      </c>
      <c r="AX645" s="136">
        <v>3</v>
      </c>
      <c r="AY645" s="205" t="str">
        <f>IF(Chestionar!K645="","",Chestionar!K645)</f>
        <v/>
      </c>
      <c r="AZ645" s="286" t="str">
        <f>IF(Chestionar!L645="","",Chestionar!L645)</f>
        <v/>
      </c>
      <c r="BA645" s="158">
        <f>IF(Chestionar!M645="",0,Chestionar!M645)</f>
        <v>0</v>
      </c>
      <c r="BR645" s="120" t="s">
        <v>215</v>
      </c>
    </row>
    <row r="646" spans="1:70" x14ac:dyDescent="0.25">
      <c r="A646" s="1715">
        <f t="shared" si="189"/>
        <v>0</v>
      </c>
      <c r="B646" s="1715">
        <f t="shared" si="197"/>
        <v>10396013</v>
      </c>
      <c r="C646" s="1049">
        <v>396</v>
      </c>
      <c r="D646" s="1797" t="s">
        <v>447</v>
      </c>
      <c r="E646" s="1049">
        <v>13</v>
      </c>
      <c r="F646" s="1057" t="s">
        <v>4309</v>
      </c>
      <c r="G646" s="1049"/>
      <c r="H646" s="1058" t="s">
        <v>346</v>
      </c>
      <c r="I646" s="1059" t="s">
        <v>4543</v>
      </c>
      <c r="J646" s="1058"/>
      <c r="K646" s="1059" t="s">
        <v>4707</v>
      </c>
      <c r="L646" s="979">
        <f t="shared" si="194"/>
        <v>0</v>
      </c>
      <c r="M646" s="979">
        <f t="shared" si="195"/>
        <v>0</v>
      </c>
      <c r="N646" s="1724">
        <f t="shared" si="196"/>
        <v>0</v>
      </c>
      <c r="O646" s="979"/>
      <c r="P646" s="979"/>
      <c r="Q646" s="979"/>
      <c r="R646" s="979"/>
      <c r="S646" s="979"/>
      <c r="T646" s="979"/>
      <c r="U646" s="979"/>
      <c r="V646" s="979"/>
      <c r="W646" s="979"/>
      <c r="X646" s="979"/>
      <c r="Y646" s="1060"/>
      <c r="Z646" s="1060" t="str">
        <f t="shared" si="198"/>
        <v>Cap.2 Pct.7: Totalul cheltuielilor pentru consumul intermediar (Col.17) &lt;= Cifra de afaceri totala (Col.1), pentru fiecare rand</v>
      </c>
      <c r="AA646" s="2205">
        <f t="shared" si="199"/>
        <v>1</v>
      </c>
      <c r="AB646" s="3036">
        <f t="shared" si="200"/>
        <v>396</v>
      </c>
      <c r="AT646" s="133" t="s">
        <v>372</v>
      </c>
      <c r="AU646" s="1416" t="s">
        <v>5264</v>
      </c>
      <c r="AV646" s="134">
        <v>4</v>
      </c>
      <c r="AW646" s="135">
        <v>7</v>
      </c>
      <c r="AX646" s="136">
        <v>4</v>
      </c>
      <c r="AY646" s="205" t="str">
        <f>IF(Chestionar!K646="","",Chestionar!K646)</f>
        <v/>
      </c>
      <c r="AZ646" s="286" t="str">
        <f>IF(Chestionar!L646="","",Chestionar!L646)</f>
        <v/>
      </c>
      <c r="BA646" s="158">
        <f>IF(Chestionar!M646="",0,Chestionar!M646)</f>
        <v>0</v>
      </c>
      <c r="BR646" s="120" t="s">
        <v>215</v>
      </c>
    </row>
    <row r="647" spans="1:70" x14ac:dyDescent="0.25">
      <c r="A647" s="1715">
        <f t="shared" ref="A647:A710" si="201">IF(D647="DA",IF(ISERROR(N647),A646+1,IF(N647=1,A646+1,A646)),A646)</f>
        <v>0</v>
      </c>
      <c r="B647" s="1715">
        <f t="shared" si="197"/>
        <v>10396014</v>
      </c>
      <c r="C647" s="1049">
        <v>396</v>
      </c>
      <c r="D647" s="1797" t="s">
        <v>447</v>
      </c>
      <c r="E647" s="1049">
        <v>14</v>
      </c>
      <c r="F647" s="1057" t="s">
        <v>4309</v>
      </c>
      <c r="G647" s="1049"/>
      <c r="H647" s="1058" t="s">
        <v>346</v>
      </c>
      <c r="I647" s="1059" t="s">
        <v>4545</v>
      </c>
      <c r="J647" s="1058"/>
      <c r="K647" s="1059" t="s">
        <v>4708</v>
      </c>
      <c r="L647" s="979">
        <f t="shared" si="194"/>
        <v>0</v>
      </c>
      <c r="M647" s="979">
        <f t="shared" si="195"/>
        <v>0</v>
      </c>
      <c r="N647" s="1724">
        <f t="shared" si="196"/>
        <v>0</v>
      </c>
      <c r="O647" s="979"/>
      <c r="P647" s="979"/>
      <c r="Q647" s="979"/>
      <c r="R647" s="979"/>
      <c r="S647" s="979"/>
      <c r="T647" s="979"/>
      <c r="U647" s="979"/>
      <c r="V647" s="979"/>
      <c r="W647" s="979"/>
      <c r="X647" s="979"/>
      <c r="Y647" s="1060"/>
      <c r="Z647" s="1060" t="str">
        <f t="shared" si="198"/>
        <v>Cap.2 Pct.7: Totalul cheltuielilor pentru consumul intermediar (Col.17) &lt;= Cifra de afaceri totala (Col.1), pentru fiecare rand</v>
      </c>
      <c r="AA647" s="2205">
        <f t="shared" si="199"/>
        <v>1</v>
      </c>
      <c r="AB647" s="3036">
        <f t="shared" si="200"/>
        <v>396</v>
      </c>
      <c r="AT647" s="133" t="s">
        <v>373</v>
      </c>
      <c r="AU647" s="1416" t="s">
        <v>5264</v>
      </c>
      <c r="AV647" s="134">
        <v>4</v>
      </c>
      <c r="AW647" s="135">
        <v>7</v>
      </c>
      <c r="AX647" s="136">
        <v>5</v>
      </c>
      <c r="AY647" s="205" t="str">
        <f>IF(Chestionar!K647="","",Chestionar!K647)</f>
        <v/>
      </c>
      <c r="AZ647" s="286" t="str">
        <f>IF(Chestionar!L647="","",Chestionar!L647)</f>
        <v/>
      </c>
      <c r="BA647" s="158">
        <f>IF(Chestionar!M647="",0,Chestionar!M647)</f>
        <v>0</v>
      </c>
      <c r="BR647" s="120" t="s">
        <v>215</v>
      </c>
    </row>
    <row r="648" spans="1:70" x14ac:dyDescent="0.25">
      <c r="A648" s="1715">
        <f t="shared" si="201"/>
        <v>0</v>
      </c>
      <c r="B648" s="1715">
        <f t="shared" si="197"/>
        <v>10396015</v>
      </c>
      <c r="C648" s="1049">
        <v>396</v>
      </c>
      <c r="D648" s="1797" t="s">
        <v>447</v>
      </c>
      <c r="E648" s="1049">
        <v>15</v>
      </c>
      <c r="F648" s="1057" t="s">
        <v>4309</v>
      </c>
      <c r="G648" s="1049"/>
      <c r="H648" s="1058" t="s">
        <v>346</v>
      </c>
      <c r="I648" s="1059" t="s">
        <v>4547</v>
      </c>
      <c r="J648" s="1058"/>
      <c r="K648" s="1059" t="s">
        <v>4709</v>
      </c>
      <c r="L648" s="979">
        <f t="shared" si="194"/>
        <v>0</v>
      </c>
      <c r="M648" s="979">
        <f t="shared" si="195"/>
        <v>0</v>
      </c>
      <c r="N648" s="1724">
        <f t="shared" si="196"/>
        <v>0</v>
      </c>
      <c r="O648" s="979"/>
      <c r="P648" s="979"/>
      <c r="Q648" s="979"/>
      <c r="R648" s="979"/>
      <c r="S648" s="979"/>
      <c r="T648" s="979"/>
      <c r="U648" s="979"/>
      <c r="V648" s="979"/>
      <c r="W648" s="979"/>
      <c r="X648" s="979"/>
      <c r="Y648" s="1060"/>
      <c r="Z648" s="1060" t="str">
        <f t="shared" si="198"/>
        <v>Cap.2 Pct.7: Totalul cheltuielilor pentru consumul intermediar (Col.17) &lt;= Cifra de afaceri totala (Col.1), pentru fiecare rand</v>
      </c>
      <c r="AA648" s="2205">
        <f t="shared" si="199"/>
        <v>1</v>
      </c>
      <c r="AB648" s="3036">
        <f t="shared" si="200"/>
        <v>396</v>
      </c>
      <c r="AT648" s="133" t="s">
        <v>374</v>
      </c>
      <c r="AU648" s="1416" t="s">
        <v>5264</v>
      </c>
      <c r="AV648" s="134">
        <v>4</v>
      </c>
      <c r="AW648" s="135">
        <v>7</v>
      </c>
      <c r="AX648" s="136">
        <v>6</v>
      </c>
      <c r="AY648" s="205" t="str">
        <f>IF(Chestionar!K648="","",Chestionar!K648)</f>
        <v/>
      </c>
      <c r="AZ648" s="286" t="str">
        <f>IF(Chestionar!L648="","",Chestionar!L648)</f>
        <v/>
      </c>
      <c r="BA648" s="158">
        <f>IF(Chestionar!M648="",0,Chestionar!M648)</f>
        <v>0</v>
      </c>
      <c r="BR648" s="120" t="s">
        <v>215</v>
      </c>
    </row>
    <row r="649" spans="1:70" x14ac:dyDescent="0.25">
      <c r="A649" s="1715">
        <f t="shared" si="201"/>
        <v>0</v>
      </c>
      <c r="B649" s="1715">
        <f t="shared" si="197"/>
        <v>10396016</v>
      </c>
      <c r="C649" s="1049">
        <v>396</v>
      </c>
      <c r="D649" s="1797" t="s">
        <v>447</v>
      </c>
      <c r="E649" s="1049">
        <v>16</v>
      </c>
      <c r="F649" s="1057" t="s">
        <v>4309</v>
      </c>
      <c r="G649" s="1049"/>
      <c r="H649" s="1058" t="s">
        <v>346</v>
      </c>
      <c r="I649" s="1059" t="s">
        <v>4549</v>
      </c>
      <c r="J649" s="1058"/>
      <c r="K649" s="1059" t="s">
        <v>4710</v>
      </c>
      <c r="L649" s="979">
        <f t="shared" si="194"/>
        <v>0</v>
      </c>
      <c r="M649" s="979">
        <f t="shared" si="195"/>
        <v>0</v>
      </c>
      <c r="N649" s="1724">
        <f t="shared" si="196"/>
        <v>0</v>
      </c>
      <c r="O649" s="979"/>
      <c r="P649" s="979"/>
      <c r="Q649" s="979"/>
      <c r="R649" s="979"/>
      <c r="S649" s="979"/>
      <c r="T649" s="979"/>
      <c r="U649" s="979"/>
      <c r="V649" s="979"/>
      <c r="W649" s="979"/>
      <c r="X649" s="979"/>
      <c r="Y649" s="1060"/>
      <c r="Z649" s="1060" t="str">
        <f t="shared" si="198"/>
        <v>Cap.2 Pct.7: Totalul cheltuielilor pentru consumul intermediar (Col.17) &lt;= Cifra de afaceri totala (Col.1), pentru fiecare rand</v>
      </c>
      <c r="AA649" s="2205">
        <f t="shared" si="199"/>
        <v>1</v>
      </c>
      <c r="AB649" s="3036">
        <f t="shared" si="200"/>
        <v>396</v>
      </c>
      <c r="AT649" s="133" t="s">
        <v>375</v>
      </c>
      <c r="AU649" s="1416" t="s">
        <v>5264</v>
      </c>
      <c r="AV649" s="134">
        <v>4</v>
      </c>
      <c r="AW649" s="135">
        <v>7</v>
      </c>
      <c r="AX649" s="136">
        <v>7</v>
      </c>
      <c r="AY649" s="205" t="str">
        <f>IF(Chestionar!K649="","",Chestionar!K649)</f>
        <v/>
      </c>
      <c r="AZ649" s="286" t="str">
        <f>IF(Chestionar!L649="","",Chestionar!L649)</f>
        <v/>
      </c>
      <c r="BA649" s="158">
        <f>IF(Chestionar!M649="",0,Chestionar!M649)</f>
        <v>0</v>
      </c>
      <c r="BR649" s="120" t="s">
        <v>215</v>
      </c>
    </row>
    <row r="650" spans="1:70" x14ac:dyDescent="0.25">
      <c r="A650" s="1715">
        <f t="shared" si="201"/>
        <v>0</v>
      </c>
      <c r="B650" s="1715">
        <f t="shared" si="197"/>
        <v>10396017</v>
      </c>
      <c r="C650" s="1049">
        <v>396</v>
      </c>
      <c r="D650" s="1797" t="s">
        <v>447</v>
      </c>
      <c r="E650" s="1049">
        <v>17</v>
      </c>
      <c r="F650" s="1057" t="s">
        <v>4309</v>
      </c>
      <c r="G650" s="1049"/>
      <c r="H650" s="1058" t="s">
        <v>346</v>
      </c>
      <c r="I650" s="1059" t="s">
        <v>4551</v>
      </c>
      <c r="J650" s="1058"/>
      <c r="K650" s="1059" t="s">
        <v>4711</v>
      </c>
      <c r="L650" s="979">
        <f t="shared" si="194"/>
        <v>0</v>
      </c>
      <c r="M650" s="979">
        <f t="shared" si="195"/>
        <v>0</v>
      </c>
      <c r="N650" s="1724">
        <f t="shared" si="196"/>
        <v>0</v>
      </c>
      <c r="O650" s="979"/>
      <c r="P650" s="979"/>
      <c r="Q650" s="979"/>
      <c r="R650" s="979"/>
      <c r="S650" s="979"/>
      <c r="T650" s="979"/>
      <c r="U650" s="979"/>
      <c r="V650" s="979"/>
      <c r="W650" s="979"/>
      <c r="X650" s="979"/>
      <c r="Y650" s="1060"/>
      <c r="Z650" s="1060" t="str">
        <f t="shared" si="198"/>
        <v>Cap.2 Pct.7: Totalul cheltuielilor pentru consumul intermediar (Col.17) &lt;= Cifra de afaceri totala (Col.1), pentru fiecare rand</v>
      </c>
      <c r="AA650" s="2205">
        <f t="shared" si="199"/>
        <v>1</v>
      </c>
      <c r="AB650" s="3036">
        <f t="shared" si="200"/>
        <v>396</v>
      </c>
      <c r="AT650" s="133" t="s">
        <v>376</v>
      </c>
      <c r="AU650" s="1416" t="s">
        <v>5264</v>
      </c>
      <c r="AV650" s="134">
        <v>4</v>
      </c>
      <c r="AW650" s="135">
        <v>7</v>
      </c>
      <c r="AX650" s="136">
        <v>8</v>
      </c>
      <c r="AY650" s="205" t="str">
        <f>IF(Chestionar!K650="","",Chestionar!K650)</f>
        <v/>
      </c>
      <c r="AZ650" s="286" t="str">
        <f>IF(Chestionar!L650="","",Chestionar!L650)</f>
        <v/>
      </c>
      <c r="BA650" s="158">
        <f>IF(Chestionar!M650="",0,Chestionar!M650)</f>
        <v>0</v>
      </c>
      <c r="BR650" s="120" t="s">
        <v>215</v>
      </c>
    </row>
    <row r="651" spans="1:70" x14ac:dyDescent="0.25">
      <c r="A651" s="1715">
        <f t="shared" si="201"/>
        <v>0</v>
      </c>
      <c r="B651" s="1715">
        <f t="shared" si="197"/>
        <v>10396018</v>
      </c>
      <c r="C651" s="1049">
        <v>396</v>
      </c>
      <c r="D651" s="1797" t="s">
        <v>447</v>
      </c>
      <c r="E651" s="1049">
        <v>18</v>
      </c>
      <c r="F651" s="1057" t="s">
        <v>4309</v>
      </c>
      <c r="G651" s="1049"/>
      <c r="H651" s="1058" t="s">
        <v>346</v>
      </c>
      <c r="I651" s="1059" t="s">
        <v>4553</v>
      </c>
      <c r="J651" s="1058"/>
      <c r="K651" s="1059" t="s">
        <v>4712</v>
      </c>
      <c r="L651" s="979">
        <f t="shared" si="194"/>
        <v>0</v>
      </c>
      <c r="M651" s="979">
        <f t="shared" si="195"/>
        <v>0</v>
      </c>
      <c r="N651" s="1724">
        <f t="shared" si="196"/>
        <v>0</v>
      </c>
      <c r="O651" s="979"/>
      <c r="P651" s="979"/>
      <c r="Q651" s="979"/>
      <c r="R651" s="979"/>
      <c r="S651" s="979"/>
      <c r="T651" s="979"/>
      <c r="U651" s="979"/>
      <c r="V651" s="979"/>
      <c r="W651" s="979"/>
      <c r="X651" s="979"/>
      <c r="Y651" s="1060"/>
      <c r="Z651" s="1060" t="str">
        <f t="shared" si="198"/>
        <v>Cap.2 Pct.7: Totalul cheltuielilor pentru consumul intermediar (Col.17) &lt;= Cifra de afaceri totala (Col.1), pentru fiecare rand</v>
      </c>
      <c r="AA651" s="2205">
        <f t="shared" si="199"/>
        <v>1</v>
      </c>
      <c r="AB651" s="3036">
        <f t="shared" si="200"/>
        <v>396</v>
      </c>
      <c r="AT651" s="133" t="s">
        <v>11336</v>
      </c>
      <c r="AU651" s="1416" t="s">
        <v>5264</v>
      </c>
      <c r="AV651" s="134">
        <v>4</v>
      </c>
      <c r="AW651" s="135">
        <v>7</v>
      </c>
      <c r="AX651" s="136">
        <v>9</v>
      </c>
      <c r="AY651" s="205" t="str">
        <f>IF(Chestionar!K651="","",Chestionar!K651)</f>
        <v/>
      </c>
      <c r="AZ651" s="286" t="str">
        <f>IF(Chestionar!L651="","",Chestionar!L651)</f>
        <v/>
      </c>
      <c r="BA651" s="158">
        <f>IF(Chestionar!M651="",0,Chestionar!M651)</f>
        <v>0</v>
      </c>
    </row>
    <row r="652" spans="1:70" x14ac:dyDescent="0.25">
      <c r="A652" s="1715">
        <f t="shared" si="201"/>
        <v>0</v>
      </c>
      <c r="B652" s="1715">
        <f t="shared" si="197"/>
        <v>10396019</v>
      </c>
      <c r="C652" s="1049">
        <v>396</v>
      </c>
      <c r="D652" s="1797" t="s">
        <v>447</v>
      </c>
      <c r="E652" s="1049">
        <v>19</v>
      </c>
      <c r="F652" s="1057" t="s">
        <v>4309</v>
      </c>
      <c r="G652" s="1049"/>
      <c r="H652" s="1058" t="s">
        <v>346</v>
      </c>
      <c r="I652" s="1059" t="s">
        <v>4555</v>
      </c>
      <c r="J652" s="1058"/>
      <c r="K652" s="1059" t="s">
        <v>4713</v>
      </c>
      <c r="L652" s="979">
        <f t="shared" si="194"/>
        <v>0</v>
      </c>
      <c r="M652" s="979">
        <f t="shared" si="195"/>
        <v>0</v>
      </c>
      <c r="N652" s="1724">
        <f t="shared" si="196"/>
        <v>0</v>
      </c>
      <c r="O652" s="979"/>
      <c r="P652" s="979"/>
      <c r="Q652" s="979"/>
      <c r="R652" s="979"/>
      <c r="S652" s="979"/>
      <c r="T652" s="979"/>
      <c r="U652" s="979"/>
      <c r="V652" s="979"/>
      <c r="W652" s="979"/>
      <c r="X652" s="979"/>
      <c r="Y652" s="1060"/>
      <c r="Z652" s="1060" t="str">
        <f t="shared" si="198"/>
        <v>Cap.2 Pct.7: Totalul cheltuielilor pentru consumul intermediar (Col.17) &lt;= Cifra de afaceri totala (Col.1), pentru fiecare rand</v>
      </c>
      <c r="AA652" s="2205">
        <f t="shared" si="199"/>
        <v>1</v>
      </c>
      <c r="AB652" s="3036">
        <f t="shared" si="200"/>
        <v>396</v>
      </c>
      <c r="AT652" s="133" t="s">
        <v>11337</v>
      </c>
      <c r="AU652" s="1416" t="s">
        <v>5264</v>
      </c>
      <c r="AV652" s="134">
        <v>4</v>
      </c>
      <c r="AW652" s="135">
        <v>7</v>
      </c>
      <c r="AX652" s="136">
        <v>10</v>
      </c>
      <c r="AY652" s="205" t="str">
        <f>IF(Chestionar!K652="","",Chestionar!K652)</f>
        <v/>
      </c>
      <c r="AZ652" s="286" t="str">
        <f>IF(Chestionar!L652="","",Chestionar!L652)</f>
        <v/>
      </c>
      <c r="BA652" s="158">
        <f>IF(Chestionar!M652="",0,Chestionar!M652)</f>
        <v>0</v>
      </c>
    </row>
    <row r="653" spans="1:70" x14ac:dyDescent="0.25">
      <c r="A653" s="1715">
        <f t="shared" si="201"/>
        <v>0</v>
      </c>
      <c r="B653" s="1715">
        <f t="shared" si="197"/>
        <v>10396020</v>
      </c>
      <c r="C653" s="1049">
        <v>396</v>
      </c>
      <c r="D653" s="1797" t="s">
        <v>447</v>
      </c>
      <c r="E653" s="1049">
        <v>20</v>
      </c>
      <c r="F653" s="1057" t="s">
        <v>4309</v>
      </c>
      <c r="G653" s="1049"/>
      <c r="H653" s="1058" t="s">
        <v>346</v>
      </c>
      <c r="I653" s="1059" t="s">
        <v>4557</v>
      </c>
      <c r="J653" s="1058"/>
      <c r="K653" s="1059" t="s">
        <v>4714</v>
      </c>
      <c r="L653" s="979">
        <f t="shared" si="194"/>
        <v>0</v>
      </c>
      <c r="M653" s="979">
        <f t="shared" si="195"/>
        <v>0</v>
      </c>
      <c r="N653" s="1724">
        <f t="shared" si="196"/>
        <v>0</v>
      </c>
      <c r="O653" s="979"/>
      <c r="P653" s="979"/>
      <c r="Q653" s="979"/>
      <c r="R653" s="979"/>
      <c r="S653" s="979"/>
      <c r="T653" s="979"/>
      <c r="U653" s="979"/>
      <c r="V653" s="979"/>
      <c r="W653" s="979"/>
      <c r="X653" s="979"/>
      <c r="Y653" s="1060"/>
      <c r="Z653" s="1060" t="str">
        <f t="shared" si="198"/>
        <v>Cap.2 Pct.7: Totalul cheltuielilor pentru consumul intermediar (Col.17) &lt;= Cifra de afaceri totala (Col.1), pentru fiecare rand</v>
      </c>
      <c r="AA653" s="2205">
        <f t="shared" si="199"/>
        <v>1</v>
      </c>
      <c r="AB653" s="3036">
        <f t="shared" si="200"/>
        <v>396</v>
      </c>
      <c r="AT653" s="133" t="s">
        <v>11338</v>
      </c>
      <c r="AU653" s="1416" t="s">
        <v>5264</v>
      </c>
      <c r="AV653" s="134">
        <v>4</v>
      </c>
      <c r="AW653" s="135">
        <v>7</v>
      </c>
      <c r="AX653" s="136">
        <v>11</v>
      </c>
      <c r="AY653" s="205" t="str">
        <f>IF(Chestionar!K653="","",Chestionar!K653)</f>
        <v/>
      </c>
      <c r="AZ653" s="286" t="str">
        <f>IF(Chestionar!L653="","",Chestionar!L653)</f>
        <v/>
      </c>
      <c r="BA653" s="158">
        <f>IF(Chestionar!M653="",0,Chestionar!M653)</f>
        <v>0</v>
      </c>
    </row>
    <row r="654" spans="1:70" x14ac:dyDescent="0.25">
      <c r="A654" s="1715">
        <f t="shared" si="201"/>
        <v>0</v>
      </c>
      <c r="B654" s="1715">
        <f t="shared" si="197"/>
        <v>10396021</v>
      </c>
      <c r="C654" s="1049">
        <v>396</v>
      </c>
      <c r="D654" s="1797" t="s">
        <v>447</v>
      </c>
      <c r="E654" s="1049">
        <v>21</v>
      </c>
      <c r="F654" s="1057" t="s">
        <v>4309</v>
      </c>
      <c r="G654" s="1049"/>
      <c r="H654" s="1058" t="s">
        <v>346</v>
      </c>
      <c r="I654" s="1059" t="s">
        <v>4559</v>
      </c>
      <c r="J654" s="1058"/>
      <c r="K654" s="1059" t="s">
        <v>4715</v>
      </c>
      <c r="L654" s="979">
        <f t="shared" si="194"/>
        <v>0</v>
      </c>
      <c r="M654" s="979">
        <f t="shared" si="195"/>
        <v>0</v>
      </c>
      <c r="N654" s="1724">
        <f t="shared" si="196"/>
        <v>0</v>
      </c>
      <c r="O654" s="979"/>
      <c r="P654" s="979"/>
      <c r="Q654" s="979"/>
      <c r="R654" s="979"/>
      <c r="S654" s="979"/>
      <c r="T654" s="979"/>
      <c r="U654" s="979"/>
      <c r="V654" s="979"/>
      <c r="W654" s="979"/>
      <c r="X654" s="979"/>
      <c r="Y654" s="1060"/>
      <c r="Z654" s="1060" t="str">
        <f t="shared" si="198"/>
        <v>Cap.2 Pct.7: Totalul cheltuielilor pentru consumul intermediar (Col.17) &lt;= Cifra de afaceri totala (Col.1), pentru fiecare rand</v>
      </c>
      <c r="AA654" s="2205">
        <f t="shared" si="199"/>
        <v>1</v>
      </c>
      <c r="AB654" s="3036">
        <f t="shared" si="200"/>
        <v>396</v>
      </c>
      <c r="AT654" s="133" t="s">
        <v>11339</v>
      </c>
      <c r="AU654" s="1416" t="s">
        <v>5264</v>
      </c>
      <c r="AV654" s="134">
        <v>4</v>
      </c>
      <c r="AW654" s="135">
        <v>7</v>
      </c>
      <c r="AX654" s="136">
        <v>12</v>
      </c>
      <c r="AY654" s="205" t="str">
        <f>IF(Chestionar!K654="","",Chestionar!K654)</f>
        <v/>
      </c>
      <c r="AZ654" s="286" t="str">
        <f>IF(Chestionar!L654="","",Chestionar!L654)</f>
        <v/>
      </c>
      <c r="BA654" s="158">
        <f>IF(Chestionar!M654="",0,Chestionar!M654)</f>
        <v>0</v>
      </c>
    </row>
    <row r="655" spans="1:70" x14ac:dyDescent="0.25">
      <c r="A655" s="1715">
        <f t="shared" si="201"/>
        <v>0</v>
      </c>
      <c r="B655" s="1715">
        <f t="shared" si="197"/>
        <v>10396022</v>
      </c>
      <c r="C655" s="1049">
        <v>396</v>
      </c>
      <c r="D655" s="1797" t="s">
        <v>447</v>
      </c>
      <c r="E655" s="1049">
        <v>22</v>
      </c>
      <c r="F655" s="1057" t="s">
        <v>4309</v>
      </c>
      <c r="G655" s="1049"/>
      <c r="H655" s="1058" t="s">
        <v>346</v>
      </c>
      <c r="I655" s="1059" t="s">
        <v>4561</v>
      </c>
      <c r="J655" s="1058"/>
      <c r="K655" s="1059" t="s">
        <v>4716</v>
      </c>
      <c r="L655" s="979">
        <f t="shared" si="194"/>
        <v>0</v>
      </c>
      <c r="M655" s="979">
        <f t="shared" si="195"/>
        <v>0</v>
      </c>
      <c r="N655" s="1724">
        <f t="shared" si="196"/>
        <v>0</v>
      </c>
      <c r="O655" s="979"/>
      <c r="P655" s="979"/>
      <c r="Q655" s="979"/>
      <c r="R655" s="979"/>
      <c r="S655" s="979"/>
      <c r="T655" s="979"/>
      <c r="U655" s="979"/>
      <c r="V655" s="979"/>
      <c r="W655" s="979"/>
      <c r="X655" s="979"/>
      <c r="Y655" s="1060"/>
      <c r="Z655" s="1060" t="str">
        <f t="shared" si="198"/>
        <v>Cap.2 Pct.7: Totalul cheltuielilor pentru consumul intermediar (Col.17) &lt;= Cifra de afaceri totala (Col.1), pentru fiecare rand</v>
      </c>
      <c r="AA655" s="2205">
        <f t="shared" si="199"/>
        <v>1</v>
      </c>
      <c r="AB655" s="3036">
        <f t="shared" si="200"/>
        <v>396</v>
      </c>
      <c r="AT655" s="133" t="s">
        <v>11340</v>
      </c>
      <c r="AU655" s="1416" t="s">
        <v>5264</v>
      </c>
      <c r="AV655" s="134">
        <v>4</v>
      </c>
      <c r="AW655" s="135">
        <v>7</v>
      </c>
      <c r="AX655" s="136">
        <v>13</v>
      </c>
      <c r="AY655" s="205" t="str">
        <f>IF(Chestionar!K655="","",Chestionar!K655)</f>
        <v/>
      </c>
      <c r="AZ655" s="286" t="str">
        <f>IF(Chestionar!L655="","",Chestionar!L655)</f>
        <v/>
      </c>
      <c r="BA655" s="158">
        <f>IF(Chestionar!M655="",0,Chestionar!M655)</f>
        <v>0</v>
      </c>
    </row>
    <row r="656" spans="1:70" x14ac:dyDescent="0.25">
      <c r="A656" s="1715">
        <f t="shared" si="201"/>
        <v>0</v>
      </c>
      <c r="B656" s="1715">
        <f t="shared" si="197"/>
        <v>10396023</v>
      </c>
      <c r="C656" s="1049">
        <v>396</v>
      </c>
      <c r="D656" s="1797" t="s">
        <v>447</v>
      </c>
      <c r="E656" s="1049">
        <v>23</v>
      </c>
      <c r="F656" s="1057" t="s">
        <v>4309</v>
      </c>
      <c r="G656" s="1049"/>
      <c r="H656" s="1058" t="s">
        <v>346</v>
      </c>
      <c r="I656" s="1059" t="s">
        <v>4563</v>
      </c>
      <c r="J656" s="1058"/>
      <c r="K656" s="1059" t="s">
        <v>4717</v>
      </c>
      <c r="L656" s="979">
        <f t="shared" si="194"/>
        <v>0</v>
      </c>
      <c r="M656" s="979">
        <f t="shared" si="195"/>
        <v>0</v>
      </c>
      <c r="N656" s="1724">
        <f t="shared" si="196"/>
        <v>0</v>
      </c>
      <c r="O656" s="979"/>
      <c r="P656" s="979"/>
      <c r="Q656" s="979"/>
      <c r="R656" s="979"/>
      <c r="S656" s="979"/>
      <c r="T656" s="979"/>
      <c r="U656" s="979"/>
      <c r="V656" s="979"/>
      <c r="W656" s="979"/>
      <c r="X656" s="979"/>
      <c r="Y656" s="1060"/>
      <c r="Z656" s="1060" t="str">
        <f t="shared" si="198"/>
        <v>Cap.2 Pct.7: Totalul cheltuielilor pentru consumul intermediar (Col.17) &lt;= Cifra de afaceri totala (Col.1), pentru fiecare rand</v>
      </c>
      <c r="AA656" s="2205">
        <f t="shared" si="199"/>
        <v>1</v>
      </c>
      <c r="AB656" s="3036">
        <f t="shared" si="200"/>
        <v>396</v>
      </c>
      <c r="AT656" s="133" t="s">
        <v>11341</v>
      </c>
      <c r="AU656" s="1416" t="s">
        <v>5264</v>
      </c>
      <c r="AV656" s="134">
        <v>4</v>
      </c>
      <c r="AW656" s="135">
        <v>7</v>
      </c>
      <c r="AX656" s="136">
        <v>14</v>
      </c>
      <c r="AY656" s="205" t="str">
        <f>IF(Chestionar!K656="","",Chestionar!K656)</f>
        <v/>
      </c>
      <c r="AZ656" s="286" t="str">
        <f>IF(Chestionar!L656="","",Chestionar!L656)</f>
        <v/>
      </c>
      <c r="BA656" s="158">
        <f>IF(Chestionar!M656="",0,Chestionar!M656)</f>
        <v>0</v>
      </c>
    </row>
    <row r="657" spans="1:53" x14ac:dyDescent="0.25">
      <c r="A657" s="1715">
        <f t="shared" si="201"/>
        <v>0</v>
      </c>
      <c r="B657" s="1715">
        <f t="shared" si="197"/>
        <v>10396024</v>
      </c>
      <c r="C657" s="1049">
        <v>396</v>
      </c>
      <c r="D657" s="1797" t="s">
        <v>447</v>
      </c>
      <c r="E657" s="1049">
        <v>24</v>
      </c>
      <c r="F657" s="1057" t="s">
        <v>4309</v>
      </c>
      <c r="G657" s="1049"/>
      <c r="H657" s="1058" t="s">
        <v>346</v>
      </c>
      <c r="I657" s="1059" t="s">
        <v>4565</v>
      </c>
      <c r="J657" s="1058"/>
      <c r="K657" s="1059" t="s">
        <v>4718</v>
      </c>
      <c r="L657" s="979">
        <f t="shared" si="194"/>
        <v>0</v>
      </c>
      <c r="M657" s="979">
        <f t="shared" si="195"/>
        <v>0</v>
      </c>
      <c r="N657" s="1724">
        <f t="shared" si="196"/>
        <v>0</v>
      </c>
      <c r="O657" s="979"/>
      <c r="P657" s="979"/>
      <c r="Q657" s="979"/>
      <c r="R657" s="979"/>
      <c r="S657" s="979"/>
      <c r="T657" s="979"/>
      <c r="U657" s="979"/>
      <c r="V657" s="979"/>
      <c r="W657" s="979"/>
      <c r="X657" s="979"/>
      <c r="Y657" s="1060"/>
      <c r="Z657" s="1060" t="str">
        <f t="shared" si="198"/>
        <v>Cap.2 Pct.7: Totalul cheltuielilor pentru consumul intermediar (Col.17) &lt;= Cifra de afaceri totala (Col.1), pentru fiecare rand</v>
      </c>
      <c r="AA657" s="2205">
        <f t="shared" si="199"/>
        <v>1</v>
      </c>
      <c r="AB657" s="3036">
        <f t="shared" si="200"/>
        <v>396</v>
      </c>
      <c r="AT657" s="133" t="s">
        <v>11342</v>
      </c>
      <c r="AU657" s="1416" t="s">
        <v>5264</v>
      </c>
      <c r="AV657" s="134">
        <v>4</v>
      </c>
      <c r="AW657" s="135">
        <v>7</v>
      </c>
      <c r="AX657" s="136">
        <v>15</v>
      </c>
      <c r="AY657" s="205" t="str">
        <f>IF(Chestionar!K657="","",Chestionar!K657)</f>
        <v/>
      </c>
      <c r="AZ657" s="286" t="str">
        <f>IF(Chestionar!L657="","",Chestionar!L657)</f>
        <v/>
      </c>
      <c r="BA657" s="158">
        <f>IF(Chestionar!M657="",0,Chestionar!M657)</f>
        <v>0</v>
      </c>
    </row>
    <row r="658" spans="1:53" x14ac:dyDescent="0.25">
      <c r="A658" s="1715">
        <f t="shared" si="201"/>
        <v>0</v>
      </c>
      <c r="B658" s="1715">
        <f t="shared" si="197"/>
        <v>10396025</v>
      </c>
      <c r="C658" s="1049">
        <v>396</v>
      </c>
      <c r="D658" s="1797" t="s">
        <v>447</v>
      </c>
      <c r="E658" s="1049">
        <v>25</v>
      </c>
      <c r="F658" s="1057" t="s">
        <v>4309</v>
      </c>
      <c r="G658" s="1049"/>
      <c r="H658" s="1058" t="s">
        <v>346</v>
      </c>
      <c r="I658" s="1059" t="s">
        <v>4567</v>
      </c>
      <c r="J658" s="1058"/>
      <c r="K658" s="1059" t="s">
        <v>4719</v>
      </c>
      <c r="L658" s="979">
        <f t="shared" si="194"/>
        <v>0</v>
      </c>
      <c r="M658" s="979">
        <f t="shared" si="195"/>
        <v>0</v>
      </c>
      <c r="N658" s="1724">
        <f t="shared" si="196"/>
        <v>0</v>
      </c>
      <c r="O658" s="979"/>
      <c r="P658" s="979"/>
      <c r="Q658" s="979"/>
      <c r="R658" s="979"/>
      <c r="S658" s="979"/>
      <c r="T658" s="979"/>
      <c r="U658" s="979"/>
      <c r="V658" s="979"/>
      <c r="W658" s="979"/>
      <c r="X658" s="979"/>
      <c r="Y658" s="1060"/>
      <c r="Z658" s="1060" t="str">
        <f t="shared" si="198"/>
        <v>Cap.2 Pct.7: Totalul cheltuielilor pentru consumul intermediar (Col.17) &lt;= Cifra de afaceri totala (Col.1), pentru fiecare rand</v>
      </c>
      <c r="AA658" s="2205">
        <f t="shared" si="199"/>
        <v>1</v>
      </c>
      <c r="AB658" s="3036">
        <f t="shared" si="200"/>
        <v>396</v>
      </c>
      <c r="AT658" s="133" t="s">
        <v>11343</v>
      </c>
      <c r="AU658" s="1416" t="s">
        <v>5264</v>
      </c>
      <c r="AV658" s="134">
        <v>4</v>
      </c>
      <c r="AW658" s="135">
        <v>7</v>
      </c>
      <c r="AX658" s="136">
        <v>16</v>
      </c>
      <c r="AY658" s="205" t="str">
        <f>IF(Chestionar!K658="","",Chestionar!K658)</f>
        <v/>
      </c>
      <c r="AZ658" s="286" t="str">
        <f>IF(Chestionar!L658="","",Chestionar!L658)</f>
        <v/>
      </c>
      <c r="BA658" s="158">
        <f>IF(Chestionar!M658="",0,Chestionar!M658)</f>
        <v>0</v>
      </c>
    </row>
    <row r="659" spans="1:53" x14ac:dyDescent="0.25">
      <c r="A659" s="1715">
        <f t="shared" si="201"/>
        <v>0</v>
      </c>
      <c r="B659" s="1715">
        <f t="shared" si="197"/>
        <v>10396026</v>
      </c>
      <c r="C659" s="1049">
        <v>396</v>
      </c>
      <c r="D659" s="1797" t="s">
        <v>447</v>
      </c>
      <c r="E659" s="1049">
        <v>26</v>
      </c>
      <c r="F659" s="1057" t="s">
        <v>4309</v>
      </c>
      <c r="G659" s="1049"/>
      <c r="H659" s="1058" t="s">
        <v>346</v>
      </c>
      <c r="I659" s="1059" t="s">
        <v>4569</v>
      </c>
      <c r="J659" s="1058"/>
      <c r="K659" s="1059" t="s">
        <v>4720</v>
      </c>
      <c r="L659" s="979">
        <f t="shared" si="194"/>
        <v>0</v>
      </c>
      <c r="M659" s="979">
        <f t="shared" si="195"/>
        <v>0</v>
      </c>
      <c r="N659" s="1724">
        <f t="shared" si="196"/>
        <v>0</v>
      </c>
      <c r="O659" s="979"/>
      <c r="P659" s="979"/>
      <c r="Q659" s="979"/>
      <c r="R659" s="979"/>
      <c r="S659" s="979"/>
      <c r="T659" s="979"/>
      <c r="U659" s="979"/>
      <c r="V659" s="979"/>
      <c r="W659" s="979"/>
      <c r="X659" s="979"/>
      <c r="Y659" s="1060"/>
      <c r="Z659" s="1060" t="str">
        <f t="shared" si="198"/>
        <v>Cap.2 Pct.7: Totalul cheltuielilor pentru consumul intermediar (Col.17) &lt;= Cifra de afaceri totala (Col.1), pentru fiecare rand</v>
      </c>
      <c r="AA659" s="2205">
        <f t="shared" si="199"/>
        <v>1</v>
      </c>
      <c r="AB659" s="3036">
        <f t="shared" si="200"/>
        <v>396</v>
      </c>
      <c r="AT659" s="133" t="s">
        <v>11344</v>
      </c>
      <c r="AU659" s="1416" t="s">
        <v>5264</v>
      </c>
      <c r="AV659" s="134">
        <v>4</v>
      </c>
      <c r="AW659" s="135">
        <v>7</v>
      </c>
      <c r="AX659" s="136">
        <v>17</v>
      </c>
      <c r="AY659" s="205" t="str">
        <f>IF(Chestionar!K659="","",Chestionar!K659)</f>
        <v/>
      </c>
      <c r="AZ659" s="286" t="str">
        <f>IF(Chestionar!L659="","",Chestionar!L659)</f>
        <v/>
      </c>
      <c r="BA659" s="158">
        <f>IF(Chestionar!M659="",0,Chestionar!M659)</f>
        <v>0</v>
      </c>
    </row>
    <row r="660" spans="1:53" x14ac:dyDescent="0.25">
      <c r="A660" s="1715">
        <f t="shared" si="201"/>
        <v>0</v>
      </c>
      <c r="B660" s="1715">
        <f t="shared" si="197"/>
        <v>10396027</v>
      </c>
      <c r="C660" s="1049">
        <v>396</v>
      </c>
      <c r="D660" s="1797" t="s">
        <v>447</v>
      </c>
      <c r="E660" s="1049">
        <v>27</v>
      </c>
      <c r="F660" s="1057" t="s">
        <v>4309</v>
      </c>
      <c r="G660" s="1049"/>
      <c r="H660" s="1058" t="s">
        <v>346</v>
      </c>
      <c r="I660" s="1059" t="s">
        <v>4571</v>
      </c>
      <c r="J660" s="1058"/>
      <c r="K660" s="1059" t="s">
        <v>4721</v>
      </c>
      <c r="L660" s="979">
        <f t="shared" si="194"/>
        <v>0</v>
      </c>
      <c r="M660" s="979">
        <f t="shared" si="195"/>
        <v>0</v>
      </c>
      <c r="N660" s="1724">
        <f t="shared" si="196"/>
        <v>0</v>
      </c>
      <c r="O660" s="979"/>
      <c r="P660" s="979"/>
      <c r="Q660" s="979"/>
      <c r="R660" s="979"/>
      <c r="S660" s="979"/>
      <c r="T660" s="979"/>
      <c r="U660" s="979"/>
      <c r="V660" s="979"/>
      <c r="W660" s="979"/>
      <c r="X660" s="979"/>
      <c r="Y660" s="1060"/>
      <c r="Z660" s="1060" t="str">
        <f t="shared" si="198"/>
        <v>Cap.2 Pct.7: Totalul cheltuielilor pentru consumul intermediar (Col.17) &lt;= Cifra de afaceri totala (Col.1), pentru fiecare rand</v>
      </c>
      <c r="AA660" s="2205">
        <f t="shared" si="199"/>
        <v>1</v>
      </c>
      <c r="AB660" s="3036">
        <f t="shared" si="200"/>
        <v>396</v>
      </c>
      <c r="AT660" s="133" t="s">
        <v>11345</v>
      </c>
      <c r="AU660" s="1416" t="s">
        <v>5264</v>
      </c>
      <c r="AV660" s="134">
        <v>4</v>
      </c>
      <c r="AW660" s="135">
        <v>7</v>
      </c>
      <c r="AX660" s="136">
        <v>18</v>
      </c>
      <c r="AY660" s="205" t="str">
        <f>IF(Chestionar!K660="","",Chestionar!K660)</f>
        <v/>
      </c>
      <c r="AZ660" s="286" t="str">
        <f>IF(Chestionar!L660="","",Chestionar!L660)</f>
        <v/>
      </c>
      <c r="BA660" s="158">
        <f>IF(Chestionar!M660="",0,Chestionar!M660)</f>
        <v>0</v>
      </c>
    </row>
    <row r="661" spans="1:53" x14ac:dyDescent="0.25">
      <c r="A661" s="1715">
        <f t="shared" si="201"/>
        <v>0</v>
      </c>
      <c r="B661" s="1715">
        <f t="shared" si="197"/>
        <v>10396028</v>
      </c>
      <c r="C661" s="1049">
        <v>396</v>
      </c>
      <c r="D661" s="1797" t="s">
        <v>447</v>
      </c>
      <c r="E661" s="1049">
        <v>28</v>
      </c>
      <c r="F661" s="1057" t="s">
        <v>4309</v>
      </c>
      <c r="G661" s="1049"/>
      <c r="H661" s="1058" t="s">
        <v>346</v>
      </c>
      <c r="I661" s="1059" t="s">
        <v>4573</v>
      </c>
      <c r="J661" s="1058"/>
      <c r="K661" s="1059" t="s">
        <v>4722</v>
      </c>
      <c r="L661" s="979">
        <f t="shared" si="194"/>
        <v>0</v>
      </c>
      <c r="M661" s="979">
        <f t="shared" si="195"/>
        <v>0</v>
      </c>
      <c r="N661" s="1724">
        <f t="shared" si="196"/>
        <v>0</v>
      </c>
      <c r="O661" s="979"/>
      <c r="P661" s="979"/>
      <c r="Q661" s="979"/>
      <c r="R661" s="979"/>
      <c r="S661" s="979"/>
      <c r="T661" s="979"/>
      <c r="U661" s="979"/>
      <c r="V661" s="979"/>
      <c r="W661" s="979"/>
      <c r="X661" s="979"/>
      <c r="Y661" s="1060"/>
      <c r="Z661" s="1060" t="str">
        <f t="shared" si="198"/>
        <v>Cap.2 Pct.7: Totalul cheltuielilor pentru consumul intermediar (Col.17) &lt;= Cifra de afaceri totala (Col.1), pentru fiecare rand</v>
      </c>
      <c r="AA661" s="2205">
        <f t="shared" si="199"/>
        <v>1</v>
      </c>
      <c r="AB661" s="3036">
        <f t="shared" si="200"/>
        <v>396</v>
      </c>
      <c r="AT661" s="133" t="s">
        <v>11346</v>
      </c>
      <c r="AU661" s="1416" t="s">
        <v>5264</v>
      </c>
      <c r="AV661" s="134">
        <v>4</v>
      </c>
      <c r="AW661" s="135">
        <v>7</v>
      </c>
      <c r="AX661" s="136">
        <v>19</v>
      </c>
      <c r="AY661" s="205" t="str">
        <f>IF(Chestionar!K661="","",Chestionar!K661)</f>
        <v/>
      </c>
      <c r="AZ661" s="286" t="str">
        <f>IF(Chestionar!L661="","",Chestionar!L661)</f>
        <v/>
      </c>
      <c r="BA661" s="158">
        <f>IF(Chestionar!M661="",0,Chestionar!M661)</f>
        <v>0</v>
      </c>
    </row>
    <row r="662" spans="1:53" x14ac:dyDescent="0.25">
      <c r="A662" s="1715">
        <f t="shared" si="201"/>
        <v>0</v>
      </c>
      <c r="B662" s="1715">
        <f t="shared" si="197"/>
        <v>10396029</v>
      </c>
      <c r="C662" s="1049">
        <v>396</v>
      </c>
      <c r="D662" s="1797" t="s">
        <v>447</v>
      </c>
      <c r="E662" s="1049">
        <v>29</v>
      </c>
      <c r="F662" s="1057" t="s">
        <v>4309</v>
      </c>
      <c r="G662" s="1049"/>
      <c r="H662" s="1058" t="s">
        <v>346</v>
      </c>
      <c r="I662" s="1059" t="s">
        <v>4575</v>
      </c>
      <c r="J662" s="1058"/>
      <c r="K662" s="1059" t="s">
        <v>4723</v>
      </c>
      <c r="L662" s="979">
        <f t="shared" si="194"/>
        <v>0</v>
      </c>
      <c r="M662" s="979">
        <f t="shared" si="195"/>
        <v>0</v>
      </c>
      <c r="N662" s="1724">
        <f t="shared" si="196"/>
        <v>0</v>
      </c>
      <c r="O662" s="979"/>
      <c r="P662" s="979"/>
      <c r="Q662" s="979"/>
      <c r="R662" s="979"/>
      <c r="S662" s="979"/>
      <c r="T662" s="979"/>
      <c r="U662" s="979"/>
      <c r="V662" s="979"/>
      <c r="W662" s="979"/>
      <c r="X662" s="979"/>
      <c r="Y662" s="1060"/>
      <c r="Z662" s="1060" t="str">
        <f t="shared" si="198"/>
        <v>Cap.2 Pct.7: Totalul cheltuielilor pentru consumul intermediar (Col.17) &lt;= Cifra de afaceri totala (Col.1), pentru fiecare rand</v>
      </c>
      <c r="AA662" s="2205">
        <f t="shared" si="199"/>
        <v>1</v>
      </c>
      <c r="AB662" s="3036">
        <f t="shared" si="200"/>
        <v>396</v>
      </c>
      <c r="AT662" s="133" t="s">
        <v>11347</v>
      </c>
      <c r="AU662" s="1416" t="s">
        <v>5264</v>
      </c>
      <c r="AV662" s="134">
        <v>4</v>
      </c>
      <c r="AW662" s="135">
        <v>7</v>
      </c>
      <c r="AX662" s="136">
        <v>20</v>
      </c>
      <c r="AY662" s="205" t="str">
        <f>IF(Chestionar!K662="","",Chestionar!K662)</f>
        <v/>
      </c>
      <c r="AZ662" s="286" t="str">
        <f>IF(Chestionar!L662="","",Chestionar!L662)</f>
        <v/>
      </c>
      <c r="BA662" s="158">
        <f>IF(Chestionar!M662="",0,Chestionar!M662)</f>
        <v>0</v>
      </c>
    </row>
    <row r="663" spans="1:53" x14ac:dyDescent="0.25">
      <c r="A663" s="1714">
        <f t="shared" si="201"/>
        <v>0</v>
      </c>
      <c r="B663" s="1714">
        <f t="shared" si="197"/>
        <v>10396030</v>
      </c>
      <c r="C663" s="1061">
        <v>396</v>
      </c>
      <c r="D663" s="1799" t="s">
        <v>447</v>
      </c>
      <c r="E663" s="1061">
        <v>30</v>
      </c>
      <c r="F663" s="1062" t="s">
        <v>4309</v>
      </c>
      <c r="G663" s="1061"/>
      <c r="H663" s="1063" t="s">
        <v>346</v>
      </c>
      <c r="I663" s="1064" t="s">
        <v>4577</v>
      </c>
      <c r="J663" s="1063"/>
      <c r="K663" s="1064" t="s">
        <v>4724</v>
      </c>
      <c r="L663" s="1065">
        <f t="shared" si="194"/>
        <v>0</v>
      </c>
      <c r="M663" s="1065">
        <f t="shared" si="195"/>
        <v>0</v>
      </c>
      <c r="N663" s="1730">
        <f t="shared" si="196"/>
        <v>0</v>
      </c>
      <c r="O663" s="1065"/>
      <c r="P663" s="1065"/>
      <c r="Q663" s="1065"/>
      <c r="R663" s="1065"/>
      <c r="S663" s="1065"/>
      <c r="T663" s="1065"/>
      <c r="U663" s="1065"/>
      <c r="V663" s="1065"/>
      <c r="W663" s="1065"/>
      <c r="X663" s="1065"/>
      <c r="Y663" s="1066"/>
      <c r="Z663" s="1066" t="str">
        <f t="shared" si="198"/>
        <v>Cap.2 Pct.7: Totalul cheltuielilor pentru consumul intermediar (Col.17) &lt;= Cifra de afaceri totala (Col.1), pentru fiecare rand</v>
      </c>
      <c r="AA663" s="2205">
        <f t="shared" si="199"/>
        <v>1</v>
      </c>
      <c r="AB663" s="3036">
        <f t="shared" si="200"/>
        <v>396</v>
      </c>
      <c r="AT663" s="133" t="s">
        <v>11348</v>
      </c>
      <c r="AU663" s="1416" t="s">
        <v>5264</v>
      </c>
      <c r="AV663" s="134">
        <v>4</v>
      </c>
      <c r="AW663" s="135">
        <v>7</v>
      </c>
      <c r="AX663" s="136">
        <v>21</v>
      </c>
      <c r="AY663" s="205" t="str">
        <f>IF(Chestionar!K663="","",Chestionar!K663)</f>
        <v/>
      </c>
      <c r="AZ663" s="286" t="str">
        <f>IF(Chestionar!L663="","",Chestionar!L663)</f>
        <v/>
      </c>
      <c r="BA663" s="158">
        <f>IF(Chestionar!M663="",0,Chestionar!M663)</f>
        <v>0</v>
      </c>
    </row>
    <row r="664" spans="1:53" x14ac:dyDescent="0.25">
      <c r="A664" s="1715">
        <f t="shared" si="201"/>
        <v>0</v>
      </c>
      <c r="B664" s="1715">
        <f t="shared" si="197"/>
        <v>10169002</v>
      </c>
      <c r="C664" s="1049">
        <v>169</v>
      </c>
      <c r="D664" s="1804" t="s">
        <v>447</v>
      </c>
      <c r="E664" s="1049">
        <v>2</v>
      </c>
      <c r="F664" s="1057" t="s">
        <v>4309</v>
      </c>
      <c r="G664" s="1049" t="s">
        <v>4455</v>
      </c>
      <c r="H664" s="1058" t="s">
        <v>345</v>
      </c>
      <c r="I664" s="1059" t="s">
        <v>4521</v>
      </c>
      <c r="J664" s="1058"/>
      <c r="K664" s="1059" t="s">
        <v>4725</v>
      </c>
      <c r="L664" s="979">
        <f t="shared" ref="L664:L692" si="202">IF(BA183="",0,BA183)</f>
        <v>0</v>
      </c>
      <c r="M664" s="979">
        <f t="shared" ref="M664:M692" si="203">IF(BR183="",0,BR183)</f>
        <v>0</v>
      </c>
      <c r="N664" s="1724">
        <f>IF(OR(P664="NU",AND(L664&lt;&gt;0,M664&lt;&gt;0,P664="DA"),AND(L664=0,M664=0,O664=0)),0,1)</f>
        <v>0</v>
      </c>
      <c r="O664" s="1069">
        <f t="shared" ref="O664:O692" si="204">AY183</f>
        <v>0</v>
      </c>
      <c r="P664" s="979" t="str">
        <f>IF(ISERROR(VLOOKUP(O664,Anexa!D:K,7,FALSE))=TRUE,"",VLOOKUP(O664,Anexa!D:K,7,FALSE))</f>
        <v/>
      </c>
      <c r="Q664" s="979"/>
      <c r="R664" s="979"/>
      <c r="S664" s="979"/>
      <c r="T664" s="979"/>
      <c r="U664" s="979"/>
      <c r="V664" s="979"/>
      <c r="W664" s="979"/>
      <c r="X664" s="979"/>
      <c r="Y664" s="1060"/>
      <c r="Z664" s="1352" t="s">
        <v>9457</v>
      </c>
      <c r="AA664" s="2205">
        <f t="shared" si="199"/>
        <v>1</v>
      </c>
      <c r="AB664" s="3036">
        <f t="shared" si="200"/>
        <v>169</v>
      </c>
      <c r="AC664" s="2205">
        <f>LEN(Z664)</f>
        <v>197</v>
      </c>
      <c r="AT664" s="133" t="s">
        <v>11349</v>
      </c>
      <c r="AU664" s="1416" t="s">
        <v>5264</v>
      </c>
      <c r="AV664" s="134">
        <v>4</v>
      </c>
      <c r="AW664" s="135">
        <v>7</v>
      </c>
      <c r="AX664" s="136">
        <v>22</v>
      </c>
      <c r="AY664" s="205" t="str">
        <f>IF(Chestionar!K664="","",Chestionar!K664)</f>
        <v/>
      </c>
      <c r="AZ664" s="286" t="str">
        <f>IF(Chestionar!L664="","",Chestionar!L664)</f>
        <v/>
      </c>
      <c r="BA664" s="158">
        <f>IF(Chestionar!M664="",0,Chestionar!M664)</f>
        <v>0</v>
      </c>
    </row>
    <row r="665" spans="1:53" x14ac:dyDescent="0.25">
      <c r="A665" s="1715">
        <f t="shared" si="201"/>
        <v>0</v>
      </c>
      <c r="B665" s="1715">
        <f t="shared" si="197"/>
        <v>10169003</v>
      </c>
      <c r="C665" s="1049">
        <v>169</v>
      </c>
      <c r="D665" s="1797" t="s">
        <v>447</v>
      </c>
      <c r="E665" s="1049">
        <v>3</v>
      </c>
      <c r="F665" s="1057" t="s">
        <v>4309</v>
      </c>
      <c r="G665" s="1049"/>
      <c r="H665" s="1058" t="s">
        <v>345</v>
      </c>
      <c r="I665" s="1059" t="s">
        <v>4523</v>
      </c>
      <c r="J665" s="1058"/>
      <c r="K665" s="1059" t="s">
        <v>4726</v>
      </c>
      <c r="L665" s="979">
        <f t="shared" si="202"/>
        <v>0</v>
      </c>
      <c r="M665" s="979">
        <f t="shared" si="203"/>
        <v>0</v>
      </c>
      <c r="N665" s="1724">
        <f t="shared" ref="N665:N692" si="205">IF(OR(P665="NU",AND(L665&lt;&gt;0,M665&lt;&gt;0,P665="DA"),AND(L665=0,M665=0,O665=0)),0,1)</f>
        <v>0</v>
      </c>
      <c r="O665" s="1069">
        <f t="shared" si="204"/>
        <v>0</v>
      </c>
      <c r="P665" s="979" t="str">
        <f>IF(ISERROR(VLOOKUP(O665,Anexa!D:K,7,FALSE))=TRUE,"",VLOOKUP(O665,Anexa!D:K,7,FALSE))</f>
        <v/>
      </c>
      <c r="Q665" s="979"/>
      <c r="R665" s="979"/>
      <c r="S665" s="979"/>
      <c r="T665" s="979"/>
      <c r="U665" s="979"/>
      <c r="V665" s="979"/>
      <c r="W665" s="979"/>
      <c r="X665" s="979"/>
      <c r="Y665" s="1060"/>
      <c r="Z665" s="1060" t="str">
        <f t="shared" ref="Z665:Z692" si="206">Z664</f>
        <v xml:space="preserve">Cap.2 Pct.7: Daca CAEN (Col.B) = Div.45,46,47 (exclusiv grupele 452,454) [Comert] si Cifra de afaceri totala (Col.1) # 0, atunci si cheltuielile privind marfurile (Col.18) # 0, pentru fiecare rand </v>
      </c>
      <c r="AA665" s="2205">
        <f t="shared" si="199"/>
        <v>1</v>
      </c>
      <c r="AB665" s="3036">
        <f t="shared" si="200"/>
        <v>169</v>
      </c>
      <c r="AT665" s="133" t="s">
        <v>11350</v>
      </c>
      <c r="AU665" s="1416" t="s">
        <v>5264</v>
      </c>
      <c r="AV665" s="134">
        <v>4</v>
      </c>
      <c r="AW665" s="135">
        <v>7</v>
      </c>
      <c r="AX665" s="136">
        <v>23</v>
      </c>
      <c r="AY665" s="205" t="str">
        <f>IF(Chestionar!K665="","",Chestionar!K665)</f>
        <v/>
      </c>
      <c r="AZ665" s="286" t="str">
        <f>IF(Chestionar!L665="","",Chestionar!L665)</f>
        <v/>
      </c>
      <c r="BA665" s="158">
        <f>IF(Chestionar!M665="",0,Chestionar!M665)</f>
        <v>0</v>
      </c>
    </row>
    <row r="666" spans="1:53" x14ac:dyDescent="0.25">
      <c r="A666" s="1715">
        <f t="shared" si="201"/>
        <v>0</v>
      </c>
      <c r="B666" s="1715">
        <f t="shared" si="197"/>
        <v>10169004</v>
      </c>
      <c r="C666" s="1049">
        <v>169</v>
      </c>
      <c r="D666" s="1797" t="s">
        <v>447</v>
      </c>
      <c r="E666" s="1049">
        <v>4</v>
      </c>
      <c r="F666" s="1057" t="s">
        <v>4309</v>
      </c>
      <c r="G666" s="1049"/>
      <c r="H666" s="1058" t="s">
        <v>345</v>
      </c>
      <c r="I666" s="1059" t="s">
        <v>4525</v>
      </c>
      <c r="J666" s="1058"/>
      <c r="K666" s="1059" t="s">
        <v>4727</v>
      </c>
      <c r="L666" s="979">
        <f t="shared" si="202"/>
        <v>0</v>
      </c>
      <c r="M666" s="979">
        <f t="shared" si="203"/>
        <v>0</v>
      </c>
      <c r="N666" s="1724">
        <f t="shared" si="205"/>
        <v>0</v>
      </c>
      <c r="O666" s="1069">
        <f t="shared" si="204"/>
        <v>0</v>
      </c>
      <c r="P666" s="979" t="str">
        <f>IF(ISERROR(VLOOKUP(O666,Anexa!D:K,7,FALSE))=TRUE,"",VLOOKUP(O666,Anexa!D:K,7,FALSE))</f>
        <v/>
      </c>
      <c r="Q666" s="979"/>
      <c r="R666" s="979"/>
      <c r="S666" s="979"/>
      <c r="T666" s="979"/>
      <c r="U666" s="979"/>
      <c r="V666" s="979"/>
      <c r="W666" s="979"/>
      <c r="X666" s="979"/>
      <c r="Y666" s="1060"/>
      <c r="Z666" s="1060" t="str">
        <f t="shared" si="206"/>
        <v xml:space="preserve">Cap.2 Pct.7: Daca CAEN (Col.B) = Div.45,46,47 (exclusiv grupele 452,454) [Comert] si Cifra de afaceri totala (Col.1) # 0, atunci si cheltuielile privind marfurile (Col.18) # 0, pentru fiecare rand </v>
      </c>
      <c r="AA666" s="2205">
        <f t="shared" si="199"/>
        <v>1</v>
      </c>
      <c r="AB666" s="3036">
        <f t="shared" si="200"/>
        <v>169</v>
      </c>
      <c r="AT666" s="133" t="s">
        <v>11351</v>
      </c>
      <c r="AU666" s="1416" t="s">
        <v>5264</v>
      </c>
      <c r="AV666" s="134">
        <v>4</v>
      </c>
      <c r="AW666" s="135">
        <v>7</v>
      </c>
      <c r="AX666" s="136">
        <v>24</v>
      </c>
      <c r="AY666" s="205" t="str">
        <f>IF(Chestionar!K666="","",Chestionar!K666)</f>
        <v/>
      </c>
      <c r="AZ666" s="286" t="str">
        <f>IF(Chestionar!L666="","",Chestionar!L666)</f>
        <v/>
      </c>
      <c r="BA666" s="158">
        <f>IF(Chestionar!M666="",0,Chestionar!M666)</f>
        <v>0</v>
      </c>
    </row>
    <row r="667" spans="1:53" x14ac:dyDescent="0.25">
      <c r="A667" s="1715">
        <f t="shared" si="201"/>
        <v>0</v>
      </c>
      <c r="B667" s="1715">
        <f t="shared" si="197"/>
        <v>10169005</v>
      </c>
      <c r="C667" s="1049">
        <v>169</v>
      </c>
      <c r="D667" s="1797" t="s">
        <v>447</v>
      </c>
      <c r="E667" s="1049">
        <v>5</v>
      </c>
      <c r="F667" s="1057" t="s">
        <v>4309</v>
      </c>
      <c r="G667" s="1049"/>
      <c r="H667" s="1058" t="s">
        <v>345</v>
      </c>
      <c r="I667" s="1059" t="s">
        <v>4527</v>
      </c>
      <c r="J667" s="1058"/>
      <c r="K667" s="1059" t="s">
        <v>4728</v>
      </c>
      <c r="L667" s="979">
        <f t="shared" si="202"/>
        <v>0</v>
      </c>
      <c r="M667" s="979">
        <f t="shared" si="203"/>
        <v>0</v>
      </c>
      <c r="N667" s="1724">
        <f t="shared" si="205"/>
        <v>0</v>
      </c>
      <c r="O667" s="1069">
        <f t="shared" si="204"/>
        <v>0</v>
      </c>
      <c r="P667" s="979" t="str">
        <f>IF(ISERROR(VLOOKUP(O667,Anexa!D:K,7,FALSE))=TRUE,"",VLOOKUP(O667,Anexa!D:K,7,FALSE))</f>
        <v/>
      </c>
      <c r="Q667" s="979"/>
      <c r="R667" s="979"/>
      <c r="S667" s="979"/>
      <c r="T667" s="979"/>
      <c r="U667" s="979"/>
      <c r="V667" s="979"/>
      <c r="W667" s="979"/>
      <c r="X667" s="979"/>
      <c r="Y667" s="1060"/>
      <c r="Z667" s="1060" t="str">
        <f t="shared" si="206"/>
        <v xml:space="preserve">Cap.2 Pct.7: Daca CAEN (Col.B) = Div.45,46,47 (exclusiv grupele 452,454) [Comert] si Cifra de afaceri totala (Col.1) # 0, atunci si cheltuielile privind marfurile (Col.18) # 0, pentru fiecare rand </v>
      </c>
      <c r="AA667" s="2205">
        <f t="shared" si="199"/>
        <v>1</v>
      </c>
      <c r="AB667" s="3036">
        <f t="shared" si="200"/>
        <v>169</v>
      </c>
      <c r="AT667" s="133" t="s">
        <v>11352</v>
      </c>
      <c r="AU667" s="1416" t="s">
        <v>5264</v>
      </c>
      <c r="AV667" s="134">
        <v>4</v>
      </c>
      <c r="AW667" s="135">
        <v>7</v>
      </c>
      <c r="AX667" s="136">
        <v>25</v>
      </c>
      <c r="AY667" s="205" t="str">
        <f>IF(Chestionar!K667="","",Chestionar!K667)</f>
        <v/>
      </c>
      <c r="AZ667" s="286" t="str">
        <f>IF(Chestionar!L667="","",Chestionar!L667)</f>
        <v/>
      </c>
      <c r="BA667" s="158">
        <f>IF(Chestionar!M667="",0,Chestionar!M667)</f>
        <v>0</v>
      </c>
    </row>
    <row r="668" spans="1:53" x14ac:dyDescent="0.25">
      <c r="A668" s="1715">
        <f t="shared" si="201"/>
        <v>0</v>
      </c>
      <c r="B668" s="1715">
        <f t="shared" si="197"/>
        <v>10169006</v>
      </c>
      <c r="C668" s="1049">
        <v>169</v>
      </c>
      <c r="D668" s="1797" t="s">
        <v>447</v>
      </c>
      <c r="E668" s="1049">
        <v>6</v>
      </c>
      <c r="F668" s="1057" t="s">
        <v>4309</v>
      </c>
      <c r="G668" s="1049"/>
      <c r="H668" s="1058" t="s">
        <v>345</v>
      </c>
      <c r="I668" s="1059" t="s">
        <v>4529</v>
      </c>
      <c r="J668" s="1058"/>
      <c r="K668" s="1059" t="s">
        <v>4729</v>
      </c>
      <c r="L668" s="979">
        <f t="shared" si="202"/>
        <v>0</v>
      </c>
      <c r="M668" s="979">
        <f t="shared" si="203"/>
        <v>0</v>
      </c>
      <c r="N668" s="1724">
        <f t="shared" si="205"/>
        <v>0</v>
      </c>
      <c r="O668" s="1069">
        <f t="shared" si="204"/>
        <v>0</v>
      </c>
      <c r="P668" s="979" t="str">
        <f>IF(ISERROR(VLOOKUP(O668,Anexa!D:K,7,FALSE))=TRUE,"",VLOOKUP(O668,Anexa!D:K,7,FALSE))</f>
        <v/>
      </c>
      <c r="Q668" s="979"/>
      <c r="R668" s="979"/>
      <c r="S668" s="979"/>
      <c r="T668" s="979"/>
      <c r="U668" s="979"/>
      <c r="V668" s="979"/>
      <c r="W668" s="979"/>
      <c r="X668" s="979"/>
      <c r="Y668" s="1060"/>
      <c r="Z668" s="1060" t="str">
        <f t="shared" si="206"/>
        <v xml:space="preserve">Cap.2 Pct.7: Daca CAEN (Col.B) = Div.45,46,47 (exclusiv grupele 452,454) [Comert] si Cifra de afaceri totala (Col.1) # 0, atunci si cheltuielile privind marfurile (Col.18) # 0, pentru fiecare rand </v>
      </c>
      <c r="AA668" s="2205">
        <f t="shared" si="199"/>
        <v>1</v>
      </c>
      <c r="AB668" s="3036">
        <f t="shared" si="200"/>
        <v>169</v>
      </c>
      <c r="AT668" s="133" t="s">
        <v>11353</v>
      </c>
      <c r="AU668" s="1416" t="s">
        <v>5264</v>
      </c>
      <c r="AV668" s="134">
        <v>4</v>
      </c>
      <c r="AW668" s="135">
        <v>7</v>
      </c>
      <c r="AX668" s="136">
        <v>26</v>
      </c>
      <c r="AY668" s="205" t="str">
        <f>IF(Chestionar!K668="","",Chestionar!K668)</f>
        <v/>
      </c>
      <c r="AZ668" s="286" t="str">
        <f>IF(Chestionar!L668="","",Chestionar!L668)</f>
        <v/>
      </c>
      <c r="BA668" s="158">
        <f>IF(Chestionar!M668="",0,Chestionar!M668)</f>
        <v>0</v>
      </c>
    </row>
    <row r="669" spans="1:53" x14ac:dyDescent="0.25">
      <c r="A669" s="1715">
        <f t="shared" si="201"/>
        <v>0</v>
      </c>
      <c r="B669" s="1715">
        <f t="shared" si="197"/>
        <v>10169007</v>
      </c>
      <c r="C669" s="1049">
        <v>169</v>
      </c>
      <c r="D669" s="1797" t="s">
        <v>447</v>
      </c>
      <c r="E669" s="1049">
        <v>7</v>
      </c>
      <c r="F669" s="1057" t="s">
        <v>4309</v>
      </c>
      <c r="G669" s="1049"/>
      <c r="H669" s="1058" t="s">
        <v>345</v>
      </c>
      <c r="I669" s="1059" t="s">
        <v>4531</v>
      </c>
      <c r="J669" s="1058"/>
      <c r="K669" s="1059" t="s">
        <v>4730</v>
      </c>
      <c r="L669" s="979">
        <f t="shared" si="202"/>
        <v>0</v>
      </c>
      <c r="M669" s="979">
        <f t="shared" si="203"/>
        <v>0</v>
      </c>
      <c r="N669" s="1724">
        <f t="shared" si="205"/>
        <v>0</v>
      </c>
      <c r="O669" s="1069">
        <f t="shared" si="204"/>
        <v>0</v>
      </c>
      <c r="P669" s="979" t="str">
        <f>IF(ISERROR(VLOOKUP(O669,Anexa!D:K,7,FALSE))=TRUE,"",VLOOKUP(O669,Anexa!D:K,7,FALSE))</f>
        <v/>
      </c>
      <c r="Q669" s="979"/>
      <c r="R669" s="979"/>
      <c r="S669" s="979"/>
      <c r="T669" s="979"/>
      <c r="U669" s="979"/>
      <c r="V669" s="979"/>
      <c r="W669" s="979"/>
      <c r="X669" s="979"/>
      <c r="Y669" s="1060"/>
      <c r="Z669" s="1060" t="str">
        <f t="shared" si="206"/>
        <v xml:space="preserve">Cap.2 Pct.7: Daca CAEN (Col.B) = Div.45,46,47 (exclusiv grupele 452,454) [Comert] si Cifra de afaceri totala (Col.1) # 0, atunci si cheltuielile privind marfurile (Col.18) # 0, pentru fiecare rand </v>
      </c>
      <c r="AA669" s="2205">
        <f t="shared" si="199"/>
        <v>1</v>
      </c>
      <c r="AB669" s="3036">
        <f t="shared" si="200"/>
        <v>169</v>
      </c>
      <c r="AT669" s="133" t="s">
        <v>11354</v>
      </c>
      <c r="AU669" s="1416" t="s">
        <v>5264</v>
      </c>
      <c r="AV669" s="134">
        <v>4</v>
      </c>
      <c r="AW669" s="135">
        <v>7</v>
      </c>
      <c r="AX669" s="136">
        <v>27</v>
      </c>
      <c r="AY669" s="205" t="str">
        <f>IF(Chestionar!K669="","",Chestionar!K669)</f>
        <v/>
      </c>
      <c r="AZ669" s="286" t="str">
        <f>IF(Chestionar!L669="","",Chestionar!L669)</f>
        <v/>
      </c>
      <c r="BA669" s="158">
        <f>IF(Chestionar!M669="",0,Chestionar!M669)</f>
        <v>0</v>
      </c>
    </row>
    <row r="670" spans="1:53" x14ac:dyDescent="0.25">
      <c r="A670" s="1715">
        <f t="shared" si="201"/>
        <v>0</v>
      </c>
      <c r="B670" s="1715">
        <f t="shared" si="197"/>
        <v>10169008</v>
      </c>
      <c r="C670" s="1049">
        <v>169</v>
      </c>
      <c r="D670" s="1797" t="s">
        <v>447</v>
      </c>
      <c r="E670" s="1049">
        <v>8</v>
      </c>
      <c r="F670" s="1057" t="s">
        <v>4309</v>
      </c>
      <c r="G670" s="1049"/>
      <c r="H670" s="1058" t="s">
        <v>345</v>
      </c>
      <c r="I670" s="1059" t="s">
        <v>4533</v>
      </c>
      <c r="J670" s="1058"/>
      <c r="K670" s="1059" t="s">
        <v>4731</v>
      </c>
      <c r="L670" s="979">
        <f t="shared" si="202"/>
        <v>0</v>
      </c>
      <c r="M670" s="979">
        <f t="shared" si="203"/>
        <v>0</v>
      </c>
      <c r="N670" s="1724">
        <f t="shared" si="205"/>
        <v>0</v>
      </c>
      <c r="O670" s="1069">
        <f t="shared" si="204"/>
        <v>0</v>
      </c>
      <c r="P670" s="979" t="str">
        <f>IF(ISERROR(VLOOKUP(O670,Anexa!D:K,7,FALSE))=TRUE,"",VLOOKUP(O670,Anexa!D:K,7,FALSE))</f>
        <v/>
      </c>
      <c r="Q670" s="979"/>
      <c r="R670" s="979"/>
      <c r="S670" s="979"/>
      <c r="T670" s="979"/>
      <c r="U670" s="979"/>
      <c r="V670" s="979"/>
      <c r="W670" s="979"/>
      <c r="X670" s="979"/>
      <c r="Y670" s="1060"/>
      <c r="Z670" s="1060" t="str">
        <f t="shared" si="206"/>
        <v xml:space="preserve">Cap.2 Pct.7: Daca CAEN (Col.B) = Div.45,46,47 (exclusiv grupele 452,454) [Comert] si Cifra de afaceri totala (Col.1) # 0, atunci si cheltuielile privind marfurile (Col.18) # 0, pentru fiecare rand </v>
      </c>
      <c r="AA670" s="2205">
        <f t="shared" si="199"/>
        <v>1</v>
      </c>
      <c r="AB670" s="3036">
        <f t="shared" si="200"/>
        <v>169</v>
      </c>
      <c r="AT670" s="133" t="s">
        <v>11355</v>
      </c>
      <c r="AU670" s="1416" t="s">
        <v>5264</v>
      </c>
      <c r="AV670" s="134">
        <v>4</v>
      </c>
      <c r="AW670" s="135">
        <v>7</v>
      </c>
      <c r="AX670" s="136">
        <v>28</v>
      </c>
      <c r="AY670" s="205" t="str">
        <f>IF(Chestionar!K670="","",Chestionar!K670)</f>
        <v/>
      </c>
      <c r="AZ670" s="286" t="str">
        <f>IF(Chestionar!L670="","",Chestionar!L670)</f>
        <v/>
      </c>
      <c r="BA670" s="158">
        <f>IF(Chestionar!M670="",0,Chestionar!M670)</f>
        <v>0</v>
      </c>
    </row>
    <row r="671" spans="1:53" x14ac:dyDescent="0.25">
      <c r="A671" s="1715">
        <f t="shared" si="201"/>
        <v>0</v>
      </c>
      <c r="B671" s="1715">
        <f t="shared" si="197"/>
        <v>10169009</v>
      </c>
      <c r="C671" s="1049">
        <v>169</v>
      </c>
      <c r="D671" s="1797" t="s">
        <v>447</v>
      </c>
      <c r="E671" s="1049">
        <v>9</v>
      </c>
      <c r="F671" s="1057" t="s">
        <v>4309</v>
      </c>
      <c r="G671" s="1049"/>
      <c r="H671" s="1058" t="s">
        <v>345</v>
      </c>
      <c r="I671" s="1059" t="s">
        <v>4535</v>
      </c>
      <c r="J671" s="1058"/>
      <c r="K671" s="1059" t="s">
        <v>4732</v>
      </c>
      <c r="L671" s="979">
        <f t="shared" si="202"/>
        <v>0</v>
      </c>
      <c r="M671" s="979">
        <f t="shared" si="203"/>
        <v>0</v>
      </c>
      <c r="N671" s="1724">
        <f t="shared" si="205"/>
        <v>0</v>
      </c>
      <c r="O671" s="1069">
        <f t="shared" si="204"/>
        <v>0</v>
      </c>
      <c r="P671" s="979" t="str">
        <f>IF(ISERROR(VLOOKUP(O671,Anexa!D:K,7,FALSE))=TRUE,"",VLOOKUP(O671,Anexa!D:K,7,FALSE))</f>
        <v/>
      </c>
      <c r="Q671" s="979"/>
      <c r="R671" s="979"/>
      <c r="S671" s="979"/>
      <c r="T671" s="979"/>
      <c r="U671" s="979"/>
      <c r="V671" s="979"/>
      <c r="W671" s="979"/>
      <c r="X671" s="979"/>
      <c r="Y671" s="1060"/>
      <c r="Z671" s="1060" t="str">
        <f t="shared" si="206"/>
        <v xml:space="preserve">Cap.2 Pct.7: Daca CAEN (Col.B) = Div.45,46,47 (exclusiv grupele 452,454) [Comert] si Cifra de afaceri totala (Col.1) # 0, atunci si cheltuielile privind marfurile (Col.18) # 0, pentru fiecare rand </v>
      </c>
      <c r="AA671" s="2205">
        <f t="shared" si="199"/>
        <v>1</v>
      </c>
      <c r="AB671" s="3036">
        <f t="shared" si="200"/>
        <v>169</v>
      </c>
      <c r="AT671" s="133" t="s">
        <v>11356</v>
      </c>
      <c r="AU671" s="1416" t="s">
        <v>5264</v>
      </c>
      <c r="AV671" s="134">
        <v>4</v>
      </c>
      <c r="AW671" s="135">
        <v>7</v>
      </c>
      <c r="AX671" s="136">
        <v>29</v>
      </c>
      <c r="AY671" s="205" t="str">
        <f>IF(Chestionar!K671="","",Chestionar!K671)</f>
        <v/>
      </c>
      <c r="AZ671" s="286" t="str">
        <f>IF(Chestionar!L671="","",Chestionar!L671)</f>
        <v/>
      </c>
      <c r="BA671" s="158">
        <f>IF(Chestionar!M671="",0,Chestionar!M671)</f>
        <v>0</v>
      </c>
    </row>
    <row r="672" spans="1:53" x14ac:dyDescent="0.25">
      <c r="A672" s="1715">
        <f t="shared" si="201"/>
        <v>0</v>
      </c>
      <c r="B672" s="1715">
        <f t="shared" si="197"/>
        <v>10169010</v>
      </c>
      <c r="C672" s="1049">
        <v>169</v>
      </c>
      <c r="D672" s="1797" t="s">
        <v>447</v>
      </c>
      <c r="E672" s="1049">
        <v>10</v>
      </c>
      <c r="F672" s="1057" t="s">
        <v>4309</v>
      </c>
      <c r="G672" s="1049"/>
      <c r="H672" s="1058" t="s">
        <v>345</v>
      </c>
      <c r="I672" s="1059" t="s">
        <v>4537</v>
      </c>
      <c r="J672" s="1058"/>
      <c r="K672" s="1059" t="s">
        <v>4733</v>
      </c>
      <c r="L672" s="979">
        <f t="shared" si="202"/>
        <v>0</v>
      </c>
      <c r="M672" s="979">
        <f t="shared" si="203"/>
        <v>0</v>
      </c>
      <c r="N672" s="1724">
        <f t="shared" si="205"/>
        <v>0</v>
      </c>
      <c r="O672" s="1069">
        <f t="shared" si="204"/>
        <v>0</v>
      </c>
      <c r="P672" s="979" t="str">
        <f>IF(ISERROR(VLOOKUP(O672,Anexa!D:K,7,FALSE))=TRUE,"",VLOOKUP(O672,Anexa!D:K,7,FALSE))</f>
        <v/>
      </c>
      <c r="Q672" s="979"/>
      <c r="R672" s="979"/>
      <c r="S672" s="979"/>
      <c r="T672" s="979"/>
      <c r="U672" s="979"/>
      <c r="V672" s="979"/>
      <c r="W672" s="979"/>
      <c r="X672" s="979"/>
      <c r="Y672" s="1060"/>
      <c r="Z672" s="1060" t="str">
        <f t="shared" si="206"/>
        <v xml:space="preserve">Cap.2 Pct.7: Daca CAEN (Col.B) = Div.45,46,47 (exclusiv grupele 452,454) [Comert] si Cifra de afaceri totala (Col.1) # 0, atunci si cheltuielile privind marfurile (Col.18) # 0, pentru fiecare rand </v>
      </c>
      <c r="AA672" s="2205">
        <f t="shared" si="199"/>
        <v>1</v>
      </c>
      <c r="AB672" s="3036">
        <f t="shared" si="200"/>
        <v>169</v>
      </c>
      <c r="AT672" s="133" t="s">
        <v>11357</v>
      </c>
      <c r="AU672" s="1416" t="s">
        <v>5264</v>
      </c>
      <c r="AV672" s="134">
        <v>4</v>
      </c>
      <c r="AW672" s="135">
        <v>7</v>
      </c>
      <c r="AX672" s="136">
        <v>30</v>
      </c>
      <c r="AY672" s="205" t="str">
        <f>IF(Chestionar!K672="","",Chestionar!K672)</f>
        <v/>
      </c>
      <c r="AZ672" s="286" t="str">
        <f>IF(Chestionar!L672="","",Chestionar!L672)</f>
        <v/>
      </c>
      <c r="BA672" s="158">
        <f>IF(Chestionar!M672="",0,Chestionar!M672)</f>
        <v>0</v>
      </c>
    </row>
    <row r="673" spans="1:70" x14ac:dyDescent="0.25">
      <c r="A673" s="1715">
        <f t="shared" si="201"/>
        <v>0</v>
      </c>
      <c r="B673" s="1715">
        <f t="shared" si="197"/>
        <v>10169011</v>
      </c>
      <c r="C673" s="1049">
        <v>169</v>
      </c>
      <c r="D673" s="1797" t="s">
        <v>447</v>
      </c>
      <c r="E673" s="1049">
        <v>11</v>
      </c>
      <c r="F673" s="1057" t="s">
        <v>4309</v>
      </c>
      <c r="G673" s="1049"/>
      <c r="H673" s="1058" t="s">
        <v>345</v>
      </c>
      <c r="I673" s="1059" t="s">
        <v>4539</v>
      </c>
      <c r="J673" s="1058"/>
      <c r="K673" s="1059" t="s">
        <v>4734</v>
      </c>
      <c r="L673" s="979">
        <f t="shared" si="202"/>
        <v>0</v>
      </c>
      <c r="M673" s="979">
        <f t="shared" si="203"/>
        <v>0</v>
      </c>
      <c r="N673" s="1724">
        <f t="shared" si="205"/>
        <v>0</v>
      </c>
      <c r="O673" s="1069">
        <f t="shared" si="204"/>
        <v>0</v>
      </c>
      <c r="P673" s="979" t="str">
        <f>IF(ISERROR(VLOOKUP(O673,Anexa!D:K,7,FALSE))=TRUE,"",VLOOKUP(O673,Anexa!D:K,7,FALSE))</f>
        <v/>
      </c>
      <c r="Q673" s="979"/>
      <c r="R673" s="979"/>
      <c r="S673" s="979"/>
      <c r="T673" s="979"/>
      <c r="U673" s="979"/>
      <c r="V673" s="979"/>
      <c r="W673" s="979"/>
      <c r="X673" s="979"/>
      <c r="Y673" s="1060"/>
      <c r="Z673" s="1060" t="str">
        <f t="shared" si="206"/>
        <v xml:space="preserve">Cap.2 Pct.7: Daca CAEN (Col.B) = Div.45,46,47 (exclusiv grupele 452,454) [Comert] si Cifra de afaceri totala (Col.1) # 0, atunci si cheltuielile privind marfurile (Col.18) # 0, pentru fiecare rand </v>
      </c>
      <c r="AA673" s="2205">
        <f t="shared" si="199"/>
        <v>1</v>
      </c>
      <c r="AB673" s="3036">
        <f t="shared" si="200"/>
        <v>169</v>
      </c>
      <c r="AT673" s="133" t="s">
        <v>11358</v>
      </c>
      <c r="AU673" s="1416" t="s">
        <v>5264</v>
      </c>
      <c r="AV673" s="134">
        <v>4</v>
      </c>
      <c r="AW673" s="135">
        <v>7</v>
      </c>
      <c r="AX673" s="136">
        <v>31</v>
      </c>
      <c r="AY673" s="205" t="str">
        <f>IF(Chestionar!K673="","",Chestionar!K673)</f>
        <v/>
      </c>
      <c r="AZ673" s="286" t="str">
        <f>IF(Chestionar!L673="","",Chestionar!L673)</f>
        <v/>
      </c>
      <c r="BA673" s="158">
        <f>IF(Chestionar!M673="",0,Chestionar!M673)</f>
        <v>0</v>
      </c>
    </row>
    <row r="674" spans="1:70" x14ac:dyDescent="0.25">
      <c r="A674" s="1715">
        <f t="shared" si="201"/>
        <v>0</v>
      </c>
      <c r="B674" s="1715">
        <f t="shared" si="197"/>
        <v>10169012</v>
      </c>
      <c r="C674" s="1049">
        <v>169</v>
      </c>
      <c r="D674" s="1797" t="s">
        <v>447</v>
      </c>
      <c r="E674" s="1049">
        <v>12</v>
      </c>
      <c r="F674" s="1057" t="s">
        <v>4309</v>
      </c>
      <c r="G674" s="1049"/>
      <c r="H674" s="1058" t="s">
        <v>345</v>
      </c>
      <c r="I674" s="1059" t="s">
        <v>4541</v>
      </c>
      <c r="J674" s="1058"/>
      <c r="K674" s="1059" t="s">
        <v>4735</v>
      </c>
      <c r="L674" s="979">
        <f t="shared" si="202"/>
        <v>0</v>
      </c>
      <c r="M674" s="979">
        <f t="shared" si="203"/>
        <v>0</v>
      </c>
      <c r="N674" s="1724">
        <f t="shared" si="205"/>
        <v>0</v>
      </c>
      <c r="O674" s="1069">
        <f t="shared" si="204"/>
        <v>0</v>
      </c>
      <c r="P674" s="979" t="str">
        <f>IF(ISERROR(VLOOKUP(O674,Anexa!D:K,7,FALSE))=TRUE,"",VLOOKUP(O674,Anexa!D:K,7,FALSE))</f>
        <v/>
      </c>
      <c r="Q674" s="979"/>
      <c r="R674" s="979"/>
      <c r="S674" s="979"/>
      <c r="T674" s="979"/>
      <c r="U674" s="979"/>
      <c r="V674" s="979"/>
      <c r="W674" s="979"/>
      <c r="X674" s="979"/>
      <c r="Y674" s="1060"/>
      <c r="Z674" s="1060" t="str">
        <f t="shared" si="206"/>
        <v xml:space="preserve">Cap.2 Pct.7: Daca CAEN (Col.B) = Div.45,46,47 (exclusiv grupele 452,454) [Comert] si Cifra de afaceri totala (Col.1) # 0, atunci si cheltuielile privind marfurile (Col.18) # 0, pentru fiecare rand </v>
      </c>
      <c r="AA674" s="2205">
        <f t="shared" si="199"/>
        <v>1</v>
      </c>
      <c r="AB674" s="3036">
        <f t="shared" si="200"/>
        <v>169</v>
      </c>
      <c r="AT674" s="133" t="s">
        <v>11359</v>
      </c>
      <c r="AU674" s="1416" t="s">
        <v>5264</v>
      </c>
      <c r="AV674" s="134">
        <v>4</v>
      </c>
      <c r="AW674" s="135">
        <v>7</v>
      </c>
      <c r="AX674" s="136">
        <v>32</v>
      </c>
      <c r="AY674" s="205" t="str">
        <f>IF(Chestionar!K674="","",Chestionar!K674)</f>
        <v/>
      </c>
      <c r="AZ674" s="286" t="str">
        <f>IF(Chestionar!L674="","",Chestionar!L674)</f>
        <v/>
      </c>
      <c r="BA674" s="158">
        <f>IF(Chestionar!M674="",0,Chestionar!M674)</f>
        <v>0</v>
      </c>
    </row>
    <row r="675" spans="1:70" x14ac:dyDescent="0.25">
      <c r="A675" s="1715">
        <f t="shared" si="201"/>
        <v>0</v>
      </c>
      <c r="B675" s="1715">
        <f t="shared" si="197"/>
        <v>10169013</v>
      </c>
      <c r="C675" s="1049">
        <v>169</v>
      </c>
      <c r="D675" s="1797" t="s">
        <v>447</v>
      </c>
      <c r="E675" s="1049">
        <v>13</v>
      </c>
      <c r="F675" s="1057" t="s">
        <v>4309</v>
      </c>
      <c r="G675" s="1049"/>
      <c r="H675" s="1058" t="s">
        <v>345</v>
      </c>
      <c r="I675" s="1059" t="s">
        <v>4543</v>
      </c>
      <c r="J675" s="1058"/>
      <c r="K675" s="1059" t="s">
        <v>4736</v>
      </c>
      <c r="L675" s="979">
        <f t="shared" si="202"/>
        <v>0</v>
      </c>
      <c r="M675" s="979">
        <f t="shared" si="203"/>
        <v>0</v>
      </c>
      <c r="N675" s="1724">
        <f t="shared" si="205"/>
        <v>0</v>
      </c>
      <c r="O675" s="1069">
        <f t="shared" si="204"/>
        <v>0</v>
      </c>
      <c r="P675" s="979" t="str">
        <f>IF(ISERROR(VLOOKUP(O675,Anexa!D:K,7,FALSE))=TRUE,"",VLOOKUP(O675,Anexa!D:K,7,FALSE))</f>
        <v/>
      </c>
      <c r="Q675" s="979"/>
      <c r="R675" s="979"/>
      <c r="S675" s="979"/>
      <c r="T675" s="979"/>
      <c r="U675" s="979"/>
      <c r="V675" s="979"/>
      <c r="W675" s="979"/>
      <c r="X675" s="979"/>
      <c r="Y675" s="1060"/>
      <c r="Z675" s="1060" t="str">
        <f t="shared" si="206"/>
        <v xml:space="preserve">Cap.2 Pct.7: Daca CAEN (Col.B) = Div.45,46,47 (exclusiv grupele 452,454) [Comert] si Cifra de afaceri totala (Col.1) # 0, atunci si cheltuielile privind marfurile (Col.18) # 0, pentru fiecare rand </v>
      </c>
      <c r="AA675" s="2205">
        <f t="shared" si="199"/>
        <v>1</v>
      </c>
      <c r="AB675" s="3036">
        <f t="shared" si="200"/>
        <v>169</v>
      </c>
      <c r="AT675" s="133" t="s">
        <v>11360</v>
      </c>
      <c r="AU675" s="1416" t="s">
        <v>5264</v>
      </c>
      <c r="AV675" s="134">
        <v>4</v>
      </c>
      <c r="AW675" s="135">
        <v>7</v>
      </c>
      <c r="AX675" s="136">
        <v>33</v>
      </c>
      <c r="AY675" s="205" t="str">
        <f>IF(Chestionar!K675="","",Chestionar!K675)</f>
        <v/>
      </c>
      <c r="AZ675" s="286" t="str">
        <f>IF(Chestionar!L675="","",Chestionar!L675)</f>
        <v/>
      </c>
      <c r="BA675" s="158">
        <f>IF(Chestionar!M675="",0,Chestionar!M675)</f>
        <v>0</v>
      </c>
    </row>
    <row r="676" spans="1:70" x14ac:dyDescent="0.25">
      <c r="A676" s="1715">
        <f t="shared" si="201"/>
        <v>0</v>
      </c>
      <c r="B676" s="1715">
        <f t="shared" si="197"/>
        <v>10169014</v>
      </c>
      <c r="C676" s="1049">
        <v>169</v>
      </c>
      <c r="D676" s="1797" t="s">
        <v>447</v>
      </c>
      <c r="E676" s="1049">
        <v>14</v>
      </c>
      <c r="F676" s="1057" t="s">
        <v>4309</v>
      </c>
      <c r="G676" s="1049"/>
      <c r="H676" s="1058" t="s">
        <v>345</v>
      </c>
      <c r="I676" s="1059" t="s">
        <v>4545</v>
      </c>
      <c r="J676" s="1058"/>
      <c r="K676" s="1059" t="s">
        <v>4737</v>
      </c>
      <c r="L676" s="979">
        <f t="shared" si="202"/>
        <v>0</v>
      </c>
      <c r="M676" s="979">
        <f t="shared" si="203"/>
        <v>0</v>
      </c>
      <c r="N676" s="1724">
        <f t="shared" si="205"/>
        <v>0</v>
      </c>
      <c r="O676" s="1069">
        <f t="shared" si="204"/>
        <v>0</v>
      </c>
      <c r="P676" s="979" t="str">
        <f>IF(ISERROR(VLOOKUP(O676,Anexa!D:K,7,FALSE))=TRUE,"",VLOOKUP(O676,Anexa!D:K,7,FALSE))</f>
        <v/>
      </c>
      <c r="Q676" s="979"/>
      <c r="R676" s="979"/>
      <c r="S676" s="979"/>
      <c r="T676" s="979"/>
      <c r="U676" s="979"/>
      <c r="V676" s="979"/>
      <c r="W676" s="979"/>
      <c r="X676" s="979"/>
      <c r="Y676" s="1060"/>
      <c r="Z676" s="1060" t="str">
        <f t="shared" si="206"/>
        <v xml:space="preserve">Cap.2 Pct.7: Daca CAEN (Col.B) = Div.45,46,47 (exclusiv grupele 452,454) [Comert] si Cifra de afaceri totala (Col.1) # 0, atunci si cheltuielile privind marfurile (Col.18) # 0, pentru fiecare rand </v>
      </c>
      <c r="AA676" s="2205">
        <f t="shared" si="199"/>
        <v>1</v>
      </c>
      <c r="AB676" s="3036">
        <f t="shared" si="200"/>
        <v>169</v>
      </c>
      <c r="AT676" s="133" t="s">
        <v>11361</v>
      </c>
      <c r="AU676" s="1416" t="s">
        <v>5264</v>
      </c>
      <c r="AV676" s="134">
        <v>4</v>
      </c>
      <c r="AW676" s="135">
        <v>7</v>
      </c>
      <c r="AX676" s="136">
        <v>34</v>
      </c>
      <c r="AY676" s="205" t="str">
        <f>IF(Chestionar!K676="","",Chestionar!K676)</f>
        <v/>
      </c>
      <c r="AZ676" s="286" t="str">
        <f>IF(Chestionar!L676="","",Chestionar!L676)</f>
        <v/>
      </c>
      <c r="BA676" s="158">
        <f>IF(Chestionar!M676="",0,Chestionar!M676)</f>
        <v>0</v>
      </c>
    </row>
    <row r="677" spans="1:70" x14ac:dyDescent="0.25">
      <c r="A677" s="1715">
        <f t="shared" si="201"/>
        <v>0</v>
      </c>
      <c r="B677" s="1715">
        <f t="shared" si="197"/>
        <v>10169015</v>
      </c>
      <c r="C677" s="1049">
        <v>169</v>
      </c>
      <c r="D677" s="1797" t="s">
        <v>447</v>
      </c>
      <c r="E677" s="1049">
        <v>15</v>
      </c>
      <c r="F677" s="1057" t="s">
        <v>4309</v>
      </c>
      <c r="G677" s="1049"/>
      <c r="H677" s="1058" t="s">
        <v>345</v>
      </c>
      <c r="I677" s="1059" t="s">
        <v>4547</v>
      </c>
      <c r="J677" s="1058"/>
      <c r="K677" s="1059" t="s">
        <v>4738</v>
      </c>
      <c r="L677" s="979">
        <f t="shared" si="202"/>
        <v>0</v>
      </c>
      <c r="M677" s="979">
        <f t="shared" si="203"/>
        <v>0</v>
      </c>
      <c r="N677" s="1724">
        <f t="shared" si="205"/>
        <v>0</v>
      </c>
      <c r="O677" s="1069">
        <f t="shared" si="204"/>
        <v>0</v>
      </c>
      <c r="P677" s="979" t="str">
        <f>IF(ISERROR(VLOOKUP(O677,Anexa!D:K,7,FALSE))=TRUE,"",VLOOKUP(O677,Anexa!D:K,7,FALSE))</f>
        <v/>
      </c>
      <c r="Q677" s="979"/>
      <c r="R677" s="979"/>
      <c r="S677" s="979"/>
      <c r="T677" s="979"/>
      <c r="U677" s="979"/>
      <c r="V677" s="979"/>
      <c r="W677" s="979"/>
      <c r="X677" s="979"/>
      <c r="Y677" s="1060"/>
      <c r="Z677" s="1060" t="str">
        <f t="shared" si="206"/>
        <v xml:space="preserve">Cap.2 Pct.7: Daca CAEN (Col.B) = Div.45,46,47 (exclusiv grupele 452,454) [Comert] si Cifra de afaceri totala (Col.1) # 0, atunci si cheltuielile privind marfurile (Col.18) # 0, pentru fiecare rand </v>
      </c>
      <c r="AA677" s="2205">
        <f t="shared" si="199"/>
        <v>1</v>
      </c>
      <c r="AB677" s="3036">
        <f t="shared" si="200"/>
        <v>169</v>
      </c>
      <c r="AT677" s="133" t="s">
        <v>11362</v>
      </c>
      <c r="AU677" s="1416" t="s">
        <v>5264</v>
      </c>
      <c r="AV677" s="134">
        <v>4</v>
      </c>
      <c r="AW677" s="135">
        <v>7</v>
      </c>
      <c r="AX677" s="136">
        <v>35</v>
      </c>
      <c r="AY677" s="205" t="str">
        <f>IF(Chestionar!K677="","",Chestionar!K677)</f>
        <v/>
      </c>
      <c r="AZ677" s="286" t="str">
        <f>IF(Chestionar!L677="","",Chestionar!L677)</f>
        <v/>
      </c>
      <c r="BA677" s="158">
        <f>IF(Chestionar!M677="",0,Chestionar!M677)</f>
        <v>0</v>
      </c>
    </row>
    <row r="678" spans="1:70" x14ac:dyDescent="0.25">
      <c r="A678" s="1715">
        <f t="shared" si="201"/>
        <v>0</v>
      </c>
      <c r="B678" s="1715">
        <f t="shared" si="197"/>
        <v>10169016</v>
      </c>
      <c r="C678" s="1049">
        <v>169</v>
      </c>
      <c r="D678" s="1797" t="s">
        <v>447</v>
      </c>
      <c r="E678" s="1049">
        <v>16</v>
      </c>
      <c r="F678" s="1057" t="s">
        <v>4309</v>
      </c>
      <c r="G678" s="1049"/>
      <c r="H678" s="1058" t="s">
        <v>345</v>
      </c>
      <c r="I678" s="1059" t="s">
        <v>4549</v>
      </c>
      <c r="J678" s="1058"/>
      <c r="K678" s="1059" t="s">
        <v>4739</v>
      </c>
      <c r="L678" s="979">
        <f t="shared" si="202"/>
        <v>0</v>
      </c>
      <c r="M678" s="979">
        <f t="shared" si="203"/>
        <v>0</v>
      </c>
      <c r="N678" s="1724">
        <f t="shared" si="205"/>
        <v>0</v>
      </c>
      <c r="O678" s="1069">
        <f t="shared" si="204"/>
        <v>0</v>
      </c>
      <c r="P678" s="979" t="str">
        <f>IF(ISERROR(VLOOKUP(O678,Anexa!D:K,7,FALSE))=TRUE,"",VLOOKUP(O678,Anexa!D:K,7,FALSE))</f>
        <v/>
      </c>
      <c r="Q678" s="979"/>
      <c r="R678" s="979"/>
      <c r="S678" s="979"/>
      <c r="T678" s="979"/>
      <c r="U678" s="979"/>
      <c r="V678" s="979"/>
      <c r="W678" s="979"/>
      <c r="X678" s="979"/>
      <c r="Y678" s="1060"/>
      <c r="Z678" s="1060" t="str">
        <f t="shared" si="206"/>
        <v xml:space="preserve">Cap.2 Pct.7: Daca CAEN (Col.B) = Div.45,46,47 (exclusiv grupele 452,454) [Comert] si Cifra de afaceri totala (Col.1) # 0, atunci si cheltuielile privind marfurile (Col.18) # 0, pentru fiecare rand </v>
      </c>
      <c r="AA678" s="2205">
        <f t="shared" si="199"/>
        <v>1</v>
      </c>
      <c r="AB678" s="3036">
        <f t="shared" si="200"/>
        <v>169</v>
      </c>
      <c r="AT678" s="133" t="s">
        <v>11363</v>
      </c>
      <c r="AU678" s="1416" t="s">
        <v>5264</v>
      </c>
      <c r="AV678" s="134">
        <v>4</v>
      </c>
      <c r="AW678" s="135">
        <v>7</v>
      </c>
      <c r="AX678" s="136">
        <v>36</v>
      </c>
      <c r="AY678" s="205" t="str">
        <f>IF(Chestionar!K678="","",Chestionar!K678)</f>
        <v/>
      </c>
      <c r="AZ678" s="286" t="str">
        <f>IF(Chestionar!L678="","",Chestionar!L678)</f>
        <v/>
      </c>
      <c r="BA678" s="158">
        <f>IF(Chestionar!M678="",0,Chestionar!M678)</f>
        <v>0</v>
      </c>
    </row>
    <row r="679" spans="1:70" x14ac:dyDescent="0.25">
      <c r="A679" s="1715">
        <f t="shared" si="201"/>
        <v>0</v>
      </c>
      <c r="B679" s="1715">
        <f t="shared" si="197"/>
        <v>10169017</v>
      </c>
      <c r="C679" s="1049">
        <v>169</v>
      </c>
      <c r="D679" s="1797" t="s">
        <v>447</v>
      </c>
      <c r="E679" s="1049">
        <v>17</v>
      </c>
      <c r="F679" s="1057" t="s">
        <v>4309</v>
      </c>
      <c r="G679" s="1049"/>
      <c r="H679" s="1058" t="s">
        <v>345</v>
      </c>
      <c r="I679" s="1059" t="s">
        <v>4551</v>
      </c>
      <c r="J679" s="1058"/>
      <c r="K679" s="1059" t="s">
        <v>4740</v>
      </c>
      <c r="L679" s="979">
        <f t="shared" si="202"/>
        <v>0</v>
      </c>
      <c r="M679" s="979">
        <f t="shared" si="203"/>
        <v>0</v>
      </c>
      <c r="N679" s="1724">
        <f t="shared" si="205"/>
        <v>0</v>
      </c>
      <c r="O679" s="1069">
        <f t="shared" si="204"/>
        <v>0</v>
      </c>
      <c r="P679" s="979" t="str">
        <f>IF(ISERROR(VLOOKUP(O679,Anexa!D:K,7,FALSE))=TRUE,"",VLOOKUP(O679,Anexa!D:K,7,FALSE))</f>
        <v/>
      </c>
      <c r="Q679" s="979"/>
      <c r="R679" s="979"/>
      <c r="S679" s="979"/>
      <c r="T679" s="979"/>
      <c r="U679" s="979"/>
      <c r="V679" s="979"/>
      <c r="W679" s="979"/>
      <c r="X679" s="979"/>
      <c r="Y679" s="1060"/>
      <c r="Z679" s="1060" t="str">
        <f t="shared" si="206"/>
        <v xml:space="preserve">Cap.2 Pct.7: Daca CAEN (Col.B) = Div.45,46,47 (exclusiv grupele 452,454) [Comert] si Cifra de afaceri totala (Col.1) # 0, atunci si cheltuielile privind marfurile (Col.18) # 0, pentru fiecare rand </v>
      </c>
      <c r="AA679" s="2205">
        <f t="shared" si="199"/>
        <v>1</v>
      </c>
      <c r="AB679" s="3036">
        <f t="shared" si="200"/>
        <v>169</v>
      </c>
      <c r="AT679" s="133" t="s">
        <v>11364</v>
      </c>
      <c r="AU679" s="1416" t="s">
        <v>5264</v>
      </c>
      <c r="AV679" s="134">
        <v>4</v>
      </c>
      <c r="AW679" s="135">
        <v>7</v>
      </c>
      <c r="AX679" s="136">
        <v>37</v>
      </c>
      <c r="AY679" s="205" t="str">
        <f>IF(Chestionar!K679="","",Chestionar!K679)</f>
        <v/>
      </c>
      <c r="AZ679" s="286" t="str">
        <f>IF(Chestionar!L679="","",Chestionar!L679)</f>
        <v/>
      </c>
      <c r="BA679" s="158">
        <f>IF(Chestionar!M679="",0,Chestionar!M679)</f>
        <v>0</v>
      </c>
    </row>
    <row r="680" spans="1:70" x14ac:dyDescent="0.25">
      <c r="A680" s="1715">
        <f t="shared" si="201"/>
        <v>0</v>
      </c>
      <c r="B680" s="1715">
        <f t="shared" si="197"/>
        <v>10169018</v>
      </c>
      <c r="C680" s="1049">
        <v>169</v>
      </c>
      <c r="D680" s="1797" t="s">
        <v>447</v>
      </c>
      <c r="E680" s="1049">
        <v>18</v>
      </c>
      <c r="F680" s="1057" t="s">
        <v>4309</v>
      </c>
      <c r="G680" s="1049"/>
      <c r="H680" s="1058" t="s">
        <v>345</v>
      </c>
      <c r="I680" s="1059" t="s">
        <v>4553</v>
      </c>
      <c r="J680" s="1058"/>
      <c r="K680" s="1059" t="s">
        <v>4741</v>
      </c>
      <c r="L680" s="979">
        <f t="shared" si="202"/>
        <v>0</v>
      </c>
      <c r="M680" s="979">
        <f t="shared" si="203"/>
        <v>0</v>
      </c>
      <c r="N680" s="1724">
        <f t="shared" si="205"/>
        <v>0</v>
      </c>
      <c r="O680" s="1069">
        <f t="shared" si="204"/>
        <v>0</v>
      </c>
      <c r="P680" s="979" t="str">
        <f>IF(ISERROR(VLOOKUP(O680,Anexa!D:K,7,FALSE))=TRUE,"",VLOOKUP(O680,Anexa!D:K,7,FALSE))</f>
        <v/>
      </c>
      <c r="Q680" s="979"/>
      <c r="R680" s="979"/>
      <c r="S680" s="979"/>
      <c r="T680" s="979"/>
      <c r="U680" s="979"/>
      <c r="V680" s="979"/>
      <c r="W680" s="979"/>
      <c r="X680" s="979"/>
      <c r="Y680" s="1060"/>
      <c r="Z680" s="1060" t="str">
        <f t="shared" si="206"/>
        <v xml:space="preserve">Cap.2 Pct.7: Daca CAEN (Col.B) = Div.45,46,47 (exclusiv grupele 452,454) [Comert] si Cifra de afaceri totala (Col.1) # 0, atunci si cheltuielile privind marfurile (Col.18) # 0, pentru fiecare rand </v>
      </c>
      <c r="AA680" s="2205">
        <f t="shared" si="199"/>
        <v>1</v>
      </c>
      <c r="AB680" s="3036">
        <f t="shared" si="200"/>
        <v>169</v>
      </c>
      <c r="AT680" s="133" t="s">
        <v>11365</v>
      </c>
      <c r="AU680" s="1416" t="s">
        <v>5264</v>
      </c>
      <c r="AV680" s="134">
        <v>4</v>
      </c>
      <c r="AW680" s="135">
        <v>7</v>
      </c>
      <c r="AX680" s="136">
        <v>38</v>
      </c>
      <c r="AY680" s="205" t="str">
        <f>IF(Chestionar!K680="","",Chestionar!K680)</f>
        <v/>
      </c>
      <c r="AZ680" s="286" t="str">
        <f>IF(Chestionar!L680="","",Chestionar!L680)</f>
        <v/>
      </c>
      <c r="BA680" s="158">
        <f>IF(Chestionar!M680="",0,Chestionar!M680)</f>
        <v>0</v>
      </c>
    </row>
    <row r="681" spans="1:70" x14ac:dyDescent="0.25">
      <c r="A681" s="1715">
        <f t="shared" si="201"/>
        <v>0</v>
      </c>
      <c r="B681" s="1715">
        <f t="shared" si="197"/>
        <v>10169019</v>
      </c>
      <c r="C681" s="1049">
        <v>169</v>
      </c>
      <c r="D681" s="1797" t="s">
        <v>447</v>
      </c>
      <c r="E681" s="1049">
        <v>19</v>
      </c>
      <c r="F681" s="1057" t="s">
        <v>4309</v>
      </c>
      <c r="G681" s="1049"/>
      <c r="H681" s="1058" t="s">
        <v>345</v>
      </c>
      <c r="I681" s="1059" t="s">
        <v>4555</v>
      </c>
      <c r="J681" s="1058"/>
      <c r="K681" s="1059" t="s">
        <v>4742</v>
      </c>
      <c r="L681" s="979">
        <f t="shared" si="202"/>
        <v>0</v>
      </c>
      <c r="M681" s="979">
        <f t="shared" si="203"/>
        <v>0</v>
      </c>
      <c r="N681" s="1724">
        <f t="shared" si="205"/>
        <v>0</v>
      </c>
      <c r="O681" s="1069">
        <f t="shared" si="204"/>
        <v>0</v>
      </c>
      <c r="P681" s="979" t="str">
        <f>IF(ISERROR(VLOOKUP(O681,Anexa!D:K,7,FALSE))=TRUE,"",VLOOKUP(O681,Anexa!D:K,7,FALSE))</f>
        <v/>
      </c>
      <c r="Q681" s="979"/>
      <c r="R681" s="979"/>
      <c r="S681" s="979"/>
      <c r="T681" s="979"/>
      <c r="U681" s="979"/>
      <c r="V681" s="979"/>
      <c r="W681" s="979"/>
      <c r="X681" s="979"/>
      <c r="Y681" s="1060"/>
      <c r="Z681" s="1060" t="str">
        <f t="shared" si="206"/>
        <v xml:space="preserve">Cap.2 Pct.7: Daca CAEN (Col.B) = Div.45,46,47 (exclusiv grupele 452,454) [Comert] si Cifra de afaceri totala (Col.1) # 0, atunci si cheltuielile privind marfurile (Col.18) # 0, pentru fiecare rand </v>
      </c>
      <c r="AA681" s="2205">
        <f t="shared" si="199"/>
        <v>1</v>
      </c>
      <c r="AB681" s="3036">
        <f t="shared" si="200"/>
        <v>169</v>
      </c>
      <c r="AT681" s="133" t="s">
        <v>11366</v>
      </c>
      <c r="AU681" s="1416" t="s">
        <v>5264</v>
      </c>
      <c r="AV681" s="134">
        <v>4</v>
      </c>
      <c r="AW681" s="135">
        <v>7</v>
      </c>
      <c r="AX681" s="136">
        <v>39</v>
      </c>
      <c r="AY681" s="205" t="str">
        <f>IF(Chestionar!K681="","",Chestionar!K681)</f>
        <v/>
      </c>
      <c r="AZ681" s="286" t="str">
        <f>IF(Chestionar!L681="","",Chestionar!L681)</f>
        <v/>
      </c>
      <c r="BA681" s="158">
        <f>IF(Chestionar!M681="",0,Chestionar!M681)</f>
        <v>0</v>
      </c>
    </row>
    <row r="682" spans="1:70" x14ac:dyDescent="0.25">
      <c r="A682" s="1715">
        <f t="shared" si="201"/>
        <v>0</v>
      </c>
      <c r="B682" s="1715">
        <f t="shared" si="197"/>
        <v>10169020</v>
      </c>
      <c r="C682" s="1049">
        <v>169</v>
      </c>
      <c r="D682" s="1797" t="s">
        <v>447</v>
      </c>
      <c r="E682" s="1049">
        <v>20</v>
      </c>
      <c r="F682" s="1057" t="s">
        <v>4309</v>
      </c>
      <c r="G682" s="1049"/>
      <c r="H682" s="1058" t="s">
        <v>345</v>
      </c>
      <c r="I682" s="1059" t="s">
        <v>4557</v>
      </c>
      <c r="J682" s="1058"/>
      <c r="K682" s="1059" t="s">
        <v>4743</v>
      </c>
      <c r="L682" s="979">
        <f t="shared" si="202"/>
        <v>0</v>
      </c>
      <c r="M682" s="979">
        <f t="shared" si="203"/>
        <v>0</v>
      </c>
      <c r="N682" s="1724">
        <f t="shared" si="205"/>
        <v>0</v>
      </c>
      <c r="O682" s="1069">
        <f t="shared" si="204"/>
        <v>0</v>
      </c>
      <c r="P682" s="979" t="str">
        <f>IF(ISERROR(VLOOKUP(O682,Anexa!D:K,7,FALSE))=TRUE,"",VLOOKUP(O682,Anexa!D:K,7,FALSE))</f>
        <v/>
      </c>
      <c r="Q682" s="979"/>
      <c r="R682" s="979"/>
      <c r="S682" s="979"/>
      <c r="T682" s="979"/>
      <c r="U682" s="979"/>
      <c r="V682" s="979"/>
      <c r="W682" s="979"/>
      <c r="X682" s="979"/>
      <c r="Y682" s="1060"/>
      <c r="Z682" s="1060" t="str">
        <f t="shared" si="206"/>
        <v xml:space="preserve">Cap.2 Pct.7: Daca CAEN (Col.B) = Div.45,46,47 (exclusiv grupele 452,454) [Comert] si Cifra de afaceri totala (Col.1) # 0, atunci si cheltuielile privind marfurile (Col.18) # 0, pentru fiecare rand </v>
      </c>
      <c r="AA682" s="2205">
        <f t="shared" si="199"/>
        <v>1</v>
      </c>
      <c r="AB682" s="3036">
        <f t="shared" si="200"/>
        <v>169</v>
      </c>
      <c r="AT682" s="133" t="s">
        <v>11367</v>
      </c>
      <c r="AU682" s="1416" t="s">
        <v>5264</v>
      </c>
      <c r="AV682" s="134">
        <v>4</v>
      </c>
      <c r="AW682" s="135">
        <v>7</v>
      </c>
      <c r="AX682" s="136">
        <v>40</v>
      </c>
      <c r="AY682" s="205" t="str">
        <f>IF(Chestionar!K682="","",Chestionar!K682)</f>
        <v/>
      </c>
      <c r="AZ682" s="286" t="str">
        <f>IF(Chestionar!L682="","",Chestionar!L682)</f>
        <v/>
      </c>
      <c r="BA682" s="158">
        <f>IF(Chestionar!M682="",0,Chestionar!M682)</f>
        <v>0</v>
      </c>
    </row>
    <row r="683" spans="1:70" x14ac:dyDescent="0.25">
      <c r="A683" s="1715">
        <f t="shared" si="201"/>
        <v>0</v>
      </c>
      <c r="B683" s="1715">
        <f t="shared" si="197"/>
        <v>10169021</v>
      </c>
      <c r="C683" s="1049">
        <v>169</v>
      </c>
      <c r="D683" s="1797" t="s">
        <v>447</v>
      </c>
      <c r="E683" s="1049">
        <v>21</v>
      </c>
      <c r="F683" s="1057" t="s">
        <v>4309</v>
      </c>
      <c r="G683" s="1049"/>
      <c r="H683" s="1058" t="s">
        <v>345</v>
      </c>
      <c r="I683" s="1059" t="s">
        <v>4559</v>
      </c>
      <c r="J683" s="1058"/>
      <c r="K683" s="1059" t="s">
        <v>4744</v>
      </c>
      <c r="L683" s="979">
        <f t="shared" si="202"/>
        <v>0</v>
      </c>
      <c r="M683" s="979">
        <f t="shared" si="203"/>
        <v>0</v>
      </c>
      <c r="N683" s="1724">
        <f t="shared" si="205"/>
        <v>0</v>
      </c>
      <c r="O683" s="1069">
        <f t="shared" si="204"/>
        <v>0</v>
      </c>
      <c r="P683" s="979" t="str">
        <f>IF(ISERROR(VLOOKUP(O683,Anexa!D:K,7,FALSE))=TRUE,"",VLOOKUP(O683,Anexa!D:K,7,FALSE))</f>
        <v/>
      </c>
      <c r="Q683" s="979"/>
      <c r="R683" s="979"/>
      <c r="S683" s="979"/>
      <c r="T683" s="979"/>
      <c r="U683" s="979"/>
      <c r="V683" s="979"/>
      <c r="W683" s="979"/>
      <c r="X683" s="979"/>
      <c r="Y683" s="1060"/>
      <c r="Z683" s="1060" t="str">
        <f t="shared" si="206"/>
        <v xml:space="preserve">Cap.2 Pct.7: Daca CAEN (Col.B) = Div.45,46,47 (exclusiv grupele 452,454) [Comert] si Cifra de afaceri totala (Col.1) # 0, atunci si cheltuielile privind marfurile (Col.18) # 0, pentru fiecare rand </v>
      </c>
      <c r="AA683" s="2205">
        <f t="shared" si="199"/>
        <v>1</v>
      </c>
      <c r="AB683" s="3036">
        <f t="shared" si="200"/>
        <v>169</v>
      </c>
      <c r="AT683" s="133" t="s">
        <v>11368</v>
      </c>
      <c r="AU683" s="1416" t="s">
        <v>5264</v>
      </c>
      <c r="AV683" s="134">
        <v>4</v>
      </c>
      <c r="AW683" s="135">
        <v>7</v>
      </c>
      <c r="AX683" s="136">
        <v>41</v>
      </c>
      <c r="AY683" s="205" t="str">
        <f>IF(Chestionar!K683="","",Chestionar!K683)</f>
        <v/>
      </c>
      <c r="AZ683" s="286" t="str">
        <f>IF(Chestionar!L683="","",Chestionar!L683)</f>
        <v/>
      </c>
      <c r="BA683" s="158">
        <f>IF(Chestionar!M683="",0,Chestionar!M683)</f>
        <v>0</v>
      </c>
    </row>
    <row r="684" spans="1:70" x14ac:dyDescent="0.25">
      <c r="A684" s="1715">
        <f t="shared" si="201"/>
        <v>0</v>
      </c>
      <c r="B684" s="1715">
        <f t="shared" si="197"/>
        <v>10169022</v>
      </c>
      <c r="C684" s="1049">
        <v>169</v>
      </c>
      <c r="D684" s="1797" t="s">
        <v>447</v>
      </c>
      <c r="E684" s="1049">
        <v>22</v>
      </c>
      <c r="F684" s="1057" t="s">
        <v>4309</v>
      </c>
      <c r="G684" s="1049"/>
      <c r="H684" s="1058" t="s">
        <v>345</v>
      </c>
      <c r="I684" s="1059" t="s">
        <v>4561</v>
      </c>
      <c r="J684" s="1058"/>
      <c r="K684" s="1059" t="s">
        <v>4745</v>
      </c>
      <c r="L684" s="979">
        <f t="shared" si="202"/>
        <v>0</v>
      </c>
      <c r="M684" s="979">
        <f t="shared" si="203"/>
        <v>0</v>
      </c>
      <c r="N684" s="1724">
        <f t="shared" si="205"/>
        <v>0</v>
      </c>
      <c r="O684" s="1069">
        <f t="shared" si="204"/>
        <v>0</v>
      </c>
      <c r="P684" s="979" t="str">
        <f>IF(ISERROR(VLOOKUP(O684,Anexa!D:K,7,FALSE))=TRUE,"",VLOOKUP(O684,Anexa!D:K,7,FALSE))</f>
        <v/>
      </c>
      <c r="Q684" s="979"/>
      <c r="R684" s="979"/>
      <c r="S684" s="979"/>
      <c r="T684" s="979"/>
      <c r="U684" s="979"/>
      <c r="V684" s="979"/>
      <c r="W684" s="979"/>
      <c r="X684" s="979"/>
      <c r="Y684" s="1060"/>
      <c r="Z684" s="1060" t="str">
        <f t="shared" si="206"/>
        <v xml:space="preserve">Cap.2 Pct.7: Daca CAEN (Col.B) = Div.45,46,47 (exclusiv grupele 452,454) [Comert] si Cifra de afaceri totala (Col.1) # 0, atunci si cheltuielile privind marfurile (Col.18) # 0, pentru fiecare rand </v>
      </c>
      <c r="AA684" s="2205">
        <f t="shared" si="199"/>
        <v>1</v>
      </c>
      <c r="AB684" s="3036">
        <f t="shared" si="200"/>
        <v>169</v>
      </c>
      <c r="AT684" s="133" t="s">
        <v>11369</v>
      </c>
      <c r="AU684" s="1416" t="s">
        <v>5264</v>
      </c>
      <c r="AV684" s="134">
        <v>4</v>
      </c>
      <c r="AW684" s="135">
        <v>7</v>
      </c>
      <c r="AX684" s="136">
        <v>42</v>
      </c>
      <c r="AY684" s="205" t="str">
        <f>IF(Chestionar!K684="","",Chestionar!K684)</f>
        <v/>
      </c>
      <c r="AZ684" s="286" t="str">
        <f>IF(Chestionar!L684="","",Chestionar!L684)</f>
        <v/>
      </c>
      <c r="BA684" s="158">
        <f>IF(Chestionar!M684="",0,Chestionar!M684)</f>
        <v>0</v>
      </c>
    </row>
    <row r="685" spans="1:70" ht="15.75" thickBot="1" x14ac:dyDescent="0.3">
      <c r="A685" s="1715">
        <f t="shared" si="201"/>
        <v>0</v>
      </c>
      <c r="B685" s="1715">
        <f t="shared" si="197"/>
        <v>10169023</v>
      </c>
      <c r="C685" s="1049">
        <v>169</v>
      </c>
      <c r="D685" s="1797" t="s">
        <v>447</v>
      </c>
      <c r="E685" s="1049">
        <v>23</v>
      </c>
      <c r="F685" s="1057" t="s">
        <v>4309</v>
      </c>
      <c r="G685" s="1049"/>
      <c r="H685" s="1058" t="s">
        <v>345</v>
      </c>
      <c r="I685" s="1059" t="s">
        <v>4563</v>
      </c>
      <c r="J685" s="1058"/>
      <c r="K685" s="1059" t="s">
        <v>4746</v>
      </c>
      <c r="L685" s="979">
        <f t="shared" si="202"/>
        <v>0</v>
      </c>
      <c r="M685" s="979">
        <f t="shared" si="203"/>
        <v>0</v>
      </c>
      <c r="N685" s="1724">
        <f t="shared" si="205"/>
        <v>0</v>
      </c>
      <c r="O685" s="1069">
        <f t="shared" si="204"/>
        <v>0</v>
      </c>
      <c r="P685" s="979" t="str">
        <f>IF(ISERROR(VLOOKUP(O685,Anexa!D:K,7,FALSE))=TRUE,"",VLOOKUP(O685,Anexa!D:K,7,FALSE))</f>
        <v/>
      </c>
      <c r="Q685" s="979"/>
      <c r="R685" s="979"/>
      <c r="S685" s="979"/>
      <c r="T685" s="979"/>
      <c r="U685" s="979"/>
      <c r="V685" s="979"/>
      <c r="W685" s="979"/>
      <c r="X685" s="979"/>
      <c r="Y685" s="1060"/>
      <c r="Z685" s="1060" t="str">
        <f t="shared" si="206"/>
        <v xml:space="preserve">Cap.2 Pct.7: Daca CAEN (Col.B) = Div.45,46,47 (exclusiv grupele 452,454) [Comert] si Cifra de afaceri totala (Col.1) # 0, atunci si cheltuielile privind marfurile (Col.18) # 0, pentru fiecare rand </v>
      </c>
      <c r="AA685" s="2205">
        <f t="shared" si="199"/>
        <v>1</v>
      </c>
      <c r="AB685" s="3036">
        <f t="shared" si="200"/>
        <v>169</v>
      </c>
      <c r="AT685" s="133" t="s">
        <v>11370</v>
      </c>
      <c r="AU685" s="1416" t="s">
        <v>5264</v>
      </c>
      <c r="AV685" s="134">
        <v>4</v>
      </c>
      <c r="AW685" s="135">
        <v>7</v>
      </c>
      <c r="AX685" s="136">
        <v>43</v>
      </c>
      <c r="AY685" s="205" t="str">
        <f>IF(Chestionar!K685="","",Chestionar!K685)</f>
        <v/>
      </c>
      <c r="AZ685" s="286" t="str">
        <f>IF(Chestionar!L685="","",Chestionar!L685)</f>
        <v/>
      </c>
      <c r="BA685" s="158">
        <f>IF(Chestionar!M685="",0,Chestionar!M685)</f>
        <v>0</v>
      </c>
    </row>
    <row r="686" spans="1:70" ht="19.5" thickTop="1" x14ac:dyDescent="0.25">
      <c r="A686" s="1715">
        <f t="shared" si="201"/>
        <v>0</v>
      </c>
      <c r="B686" s="1715">
        <f t="shared" si="197"/>
        <v>10169024</v>
      </c>
      <c r="C686" s="1049">
        <v>169</v>
      </c>
      <c r="D686" s="1797" t="s">
        <v>447</v>
      </c>
      <c r="E686" s="1049">
        <v>24</v>
      </c>
      <c r="F686" s="1057" t="s">
        <v>4309</v>
      </c>
      <c r="G686" s="1049"/>
      <c r="H686" s="1058" t="s">
        <v>345</v>
      </c>
      <c r="I686" s="1059" t="s">
        <v>4565</v>
      </c>
      <c r="J686" s="1058"/>
      <c r="K686" s="1059" t="s">
        <v>4747</v>
      </c>
      <c r="L686" s="979">
        <f t="shared" si="202"/>
        <v>0</v>
      </c>
      <c r="M686" s="979">
        <f t="shared" si="203"/>
        <v>0</v>
      </c>
      <c r="N686" s="1724">
        <f t="shared" si="205"/>
        <v>0</v>
      </c>
      <c r="O686" s="1069">
        <f t="shared" si="204"/>
        <v>0</v>
      </c>
      <c r="P686" s="979" t="str">
        <f>IF(ISERROR(VLOOKUP(O686,Anexa!D:K,7,FALSE))=TRUE,"",VLOOKUP(O686,Anexa!D:K,7,FALSE))</f>
        <v/>
      </c>
      <c r="Q686" s="979"/>
      <c r="R686" s="979"/>
      <c r="S686" s="979"/>
      <c r="T686" s="979"/>
      <c r="U686" s="979"/>
      <c r="V686" s="979"/>
      <c r="W686" s="979"/>
      <c r="X686" s="979"/>
      <c r="Y686" s="1060"/>
      <c r="Z686" s="1060" t="str">
        <f t="shared" si="206"/>
        <v xml:space="preserve">Cap.2 Pct.7: Daca CAEN (Col.B) = Div.45,46,47 (exclusiv grupele 452,454) [Comert] si Cifra de afaceri totala (Col.1) # 0, atunci si cheltuielile privind marfurile (Col.18) # 0, pentru fiecare rand </v>
      </c>
      <c r="AA686" s="2205">
        <f t="shared" si="199"/>
        <v>1</v>
      </c>
      <c r="AB686" s="3036">
        <f t="shared" si="200"/>
        <v>169</v>
      </c>
      <c r="AT686" s="219" t="s">
        <v>381</v>
      </c>
      <c r="AU686" s="1418" t="s">
        <v>5264</v>
      </c>
      <c r="AV686" s="148">
        <v>4</v>
      </c>
      <c r="AW686" s="148">
        <v>8</v>
      </c>
      <c r="AX686" s="148">
        <v>0</v>
      </c>
      <c r="AY686" s="220" t="s">
        <v>215</v>
      </c>
      <c r="AZ686" s="220" t="s">
        <v>215</v>
      </c>
      <c r="BA686" s="180" t="s">
        <v>44</v>
      </c>
      <c r="BB686" s="118"/>
      <c r="BC686" s="119"/>
      <c r="BD686" s="119"/>
      <c r="BE686" s="119"/>
      <c r="BF686" s="119"/>
      <c r="BG686" s="119"/>
      <c r="BH686" s="119"/>
      <c r="BI686" s="119"/>
      <c r="BJ686" s="119"/>
      <c r="BK686" s="119"/>
      <c r="BL686" s="119"/>
      <c r="BM686" s="119"/>
      <c r="BN686" s="119"/>
      <c r="BO686" s="119"/>
      <c r="BP686" s="119"/>
      <c r="BQ686" s="119"/>
      <c r="BR686" s="119" t="s">
        <v>215</v>
      </c>
    </row>
    <row r="687" spans="1:70" x14ac:dyDescent="0.25">
      <c r="A687" s="1715">
        <f t="shared" si="201"/>
        <v>0</v>
      </c>
      <c r="B687" s="1715">
        <f t="shared" si="197"/>
        <v>10169025</v>
      </c>
      <c r="C687" s="1049">
        <v>169</v>
      </c>
      <c r="D687" s="1797" t="s">
        <v>447</v>
      </c>
      <c r="E687" s="1049">
        <v>25</v>
      </c>
      <c r="F687" s="1057" t="s">
        <v>4309</v>
      </c>
      <c r="G687" s="1049"/>
      <c r="H687" s="1058" t="s">
        <v>345</v>
      </c>
      <c r="I687" s="1059" t="s">
        <v>4567</v>
      </c>
      <c r="J687" s="1058"/>
      <c r="K687" s="1059" t="s">
        <v>4748</v>
      </c>
      <c r="L687" s="979">
        <f t="shared" si="202"/>
        <v>0</v>
      </c>
      <c r="M687" s="979">
        <f t="shared" si="203"/>
        <v>0</v>
      </c>
      <c r="N687" s="1724">
        <f t="shared" si="205"/>
        <v>0</v>
      </c>
      <c r="O687" s="1069">
        <f t="shared" si="204"/>
        <v>0</v>
      </c>
      <c r="P687" s="979" t="str">
        <f>IF(ISERROR(VLOOKUP(O687,Anexa!D:K,7,FALSE))=TRUE,"",VLOOKUP(O687,Anexa!D:K,7,FALSE))</f>
        <v/>
      </c>
      <c r="Q687" s="979"/>
      <c r="R687" s="979"/>
      <c r="S687" s="979"/>
      <c r="T687" s="979"/>
      <c r="U687" s="979"/>
      <c r="V687" s="979"/>
      <c r="W687" s="979"/>
      <c r="X687" s="979"/>
      <c r="Y687" s="1060"/>
      <c r="Z687" s="1060" t="str">
        <f t="shared" si="206"/>
        <v xml:space="preserve">Cap.2 Pct.7: Daca CAEN (Col.B) = Div.45,46,47 (exclusiv grupele 452,454) [Comert] si Cifra de afaceri totala (Col.1) # 0, atunci si cheltuielile privind marfurile (Col.18) # 0, pentru fiecare rand </v>
      </c>
      <c r="AA687" s="2205">
        <f t="shared" si="199"/>
        <v>1</v>
      </c>
      <c r="AB687" s="3036">
        <f t="shared" si="200"/>
        <v>169</v>
      </c>
      <c r="AT687" s="127" t="s">
        <v>379</v>
      </c>
      <c r="AU687" s="1416" t="s">
        <v>5264</v>
      </c>
      <c r="AV687" s="134">
        <v>4</v>
      </c>
      <c r="AW687" s="135">
        <v>8</v>
      </c>
      <c r="AX687" s="136">
        <v>1</v>
      </c>
      <c r="AY687" s="186" t="s">
        <v>215</v>
      </c>
      <c r="AZ687" s="186"/>
      <c r="BA687" s="158">
        <f>IF(Chestionar!M687="",0,Chestionar!M687)</f>
        <v>0</v>
      </c>
      <c r="BR687" s="120" t="s">
        <v>215</v>
      </c>
    </row>
    <row r="688" spans="1:70" ht="15.75" thickBot="1" x14ac:dyDescent="0.3">
      <c r="A688" s="1715">
        <f t="shared" si="201"/>
        <v>0</v>
      </c>
      <c r="B688" s="1715">
        <f t="shared" si="197"/>
        <v>10169026</v>
      </c>
      <c r="C688" s="1049">
        <v>169</v>
      </c>
      <c r="D688" s="1797" t="s">
        <v>447</v>
      </c>
      <c r="E688" s="1049">
        <v>26</v>
      </c>
      <c r="F688" s="1057" t="s">
        <v>4309</v>
      </c>
      <c r="G688" s="1049"/>
      <c r="H688" s="1058" t="s">
        <v>345</v>
      </c>
      <c r="I688" s="1059" t="s">
        <v>4569</v>
      </c>
      <c r="J688" s="1058"/>
      <c r="K688" s="1059" t="s">
        <v>4749</v>
      </c>
      <c r="L688" s="979">
        <f t="shared" si="202"/>
        <v>0</v>
      </c>
      <c r="M688" s="979">
        <f t="shared" si="203"/>
        <v>0</v>
      </c>
      <c r="N688" s="1724">
        <f t="shared" si="205"/>
        <v>0</v>
      </c>
      <c r="O688" s="1069">
        <f t="shared" si="204"/>
        <v>0</v>
      </c>
      <c r="P688" s="979" t="str">
        <f>IF(ISERROR(VLOOKUP(O688,Anexa!D:K,7,FALSE))=TRUE,"",VLOOKUP(O688,Anexa!D:K,7,FALSE))</f>
        <v/>
      </c>
      <c r="Q688" s="979"/>
      <c r="R688" s="979"/>
      <c r="S688" s="979"/>
      <c r="T688" s="979"/>
      <c r="U688" s="979"/>
      <c r="V688" s="979"/>
      <c r="W688" s="979"/>
      <c r="X688" s="979"/>
      <c r="Y688" s="1060"/>
      <c r="Z688" s="1060" t="str">
        <f t="shared" si="206"/>
        <v xml:space="preserve">Cap.2 Pct.7: Daca CAEN (Col.B) = Div.45,46,47 (exclusiv grupele 452,454) [Comert] si Cifra de afaceri totala (Col.1) # 0, atunci si cheltuielile privind marfurile (Col.18) # 0, pentru fiecare rand </v>
      </c>
      <c r="AA688" s="2205">
        <f t="shared" si="199"/>
        <v>1</v>
      </c>
      <c r="AB688" s="3036">
        <f t="shared" si="200"/>
        <v>169</v>
      </c>
      <c r="AT688" s="150" t="s">
        <v>380</v>
      </c>
      <c r="AU688" s="1412" t="s">
        <v>5264</v>
      </c>
      <c r="AV688" s="151">
        <v>4</v>
      </c>
      <c r="AW688" s="108">
        <v>8</v>
      </c>
      <c r="AX688" s="109">
        <v>2</v>
      </c>
      <c r="AY688" s="181" t="s">
        <v>215</v>
      </c>
      <c r="AZ688" s="181"/>
      <c r="BA688" s="158">
        <f>IF(Chestionar!M688="",0,Chestionar!M688)</f>
        <v>0</v>
      </c>
      <c r="BR688" s="120" t="s">
        <v>215</v>
      </c>
    </row>
    <row r="689" spans="1:70" ht="19.5" thickTop="1" x14ac:dyDescent="0.25">
      <c r="A689" s="1715">
        <f t="shared" si="201"/>
        <v>0</v>
      </c>
      <c r="B689" s="1715">
        <f t="shared" si="197"/>
        <v>10169027</v>
      </c>
      <c r="C689" s="1049">
        <v>169</v>
      </c>
      <c r="D689" s="1797" t="s">
        <v>447</v>
      </c>
      <c r="E689" s="1049">
        <v>27</v>
      </c>
      <c r="F689" s="1057" t="s">
        <v>4309</v>
      </c>
      <c r="G689" s="1049"/>
      <c r="H689" s="1058" t="s">
        <v>345</v>
      </c>
      <c r="I689" s="1059" t="s">
        <v>4571</v>
      </c>
      <c r="J689" s="1058"/>
      <c r="K689" s="1059" t="s">
        <v>4750</v>
      </c>
      <c r="L689" s="979">
        <f t="shared" si="202"/>
        <v>0</v>
      </c>
      <c r="M689" s="979">
        <f t="shared" si="203"/>
        <v>0</v>
      </c>
      <c r="N689" s="1724">
        <f t="shared" si="205"/>
        <v>0</v>
      </c>
      <c r="O689" s="1069">
        <f t="shared" si="204"/>
        <v>0</v>
      </c>
      <c r="P689" s="979" t="str">
        <f>IF(ISERROR(VLOOKUP(O689,Anexa!D:K,7,FALSE))=TRUE,"",VLOOKUP(O689,Anexa!D:K,7,FALSE))</f>
        <v/>
      </c>
      <c r="Q689" s="979"/>
      <c r="R689" s="979"/>
      <c r="S689" s="979"/>
      <c r="T689" s="979"/>
      <c r="U689" s="979"/>
      <c r="V689" s="979"/>
      <c r="W689" s="979"/>
      <c r="X689" s="979"/>
      <c r="Y689" s="1060"/>
      <c r="Z689" s="1060" t="str">
        <f t="shared" si="206"/>
        <v xml:space="preserve">Cap.2 Pct.7: Daca CAEN (Col.B) = Div.45,46,47 (exclusiv grupele 452,454) [Comert] si Cifra de afaceri totala (Col.1) # 0, atunci si cheltuielile privind marfurile (Col.18) # 0, pentru fiecare rand </v>
      </c>
      <c r="AA689" s="2205">
        <f t="shared" si="199"/>
        <v>1</v>
      </c>
      <c r="AB689" s="3036">
        <f t="shared" si="200"/>
        <v>169</v>
      </c>
      <c r="AT689" s="114" t="s">
        <v>382</v>
      </c>
      <c r="AU689" s="1411" t="s">
        <v>5264</v>
      </c>
      <c r="AV689" s="115">
        <v>4</v>
      </c>
      <c r="AW689" s="115">
        <v>9</v>
      </c>
      <c r="AX689" s="115">
        <v>0</v>
      </c>
      <c r="AY689" s="226" t="s">
        <v>215</v>
      </c>
      <c r="AZ689" s="226" t="s">
        <v>215</v>
      </c>
      <c r="BA689" s="180" t="s">
        <v>44</v>
      </c>
      <c r="BR689" s="120" t="s">
        <v>215</v>
      </c>
    </row>
    <row r="690" spans="1:70" x14ac:dyDescent="0.25">
      <c r="A690" s="1715">
        <f t="shared" si="201"/>
        <v>0</v>
      </c>
      <c r="B690" s="1715">
        <f t="shared" si="197"/>
        <v>10169028</v>
      </c>
      <c r="C690" s="1049">
        <v>169</v>
      </c>
      <c r="D690" s="1797" t="s">
        <v>447</v>
      </c>
      <c r="E690" s="1049">
        <v>28</v>
      </c>
      <c r="F690" s="1057" t="s">
        <v>4309</v>
      </c>
      <c r="G690" s="1049"/>
      <c r="H690" s="1058" t="s">
        <v>345</v>
      </c>
      <c r="I690" s="1059" t="s">
        <v>4573</v>
      </c>
      <c r="J690" s="1058"/>
      <c r="K690" s="1059" t="s">
        <v>4751</v>
      </c>
      <c r="L690" s="979">
        <f t="shared" si="202"/>
        <v>0</v>
      </c>
      <c r="M690" s="979">
        <f t="shared" si="203"/>
        <v>0</v>
      </c>
      <c r="N690" s="1724">
        <f t="shared" si="205"/>
        <v>0</v>
      </c>
      <c r="O690" s="1069">
        <f t="shared" si="204"/>
        <v>0</v>
      </c>
      <c r="P690" s="979" t="str">
        <f>IF(ISERROR(VLOOKUP(O690,Anexa!D:K,7,FALSE))=TRUE,"",VLOOKUP(O690,Anexa!D:K,7,FALSE))</f>
        <v/>
      </c>
      <c r="Q690" s="979"/>
      <c r="R690" s="979"/>
      <c r="S690" s="979"/>
      <c r="T690" s="979"/>
      <c r="U690" s="979"/>
      <c r="V690" s="979"/>
      <c r="W690" s="979"/>
      <c r="X690" s="979"/>
      <c r="Y690" s="1060"/>
      <c r="Z690" s="1060" t="str">
        <f t="shared" si="206"/>
        <v xml:space="preserve">Cap.2 Pct.7: Daca CAEN (Col.B) = Div.45,46,47 (exclusiv grupele 452,454) [Comert] si Cifra de afaceri totala (Col.1) # 0, atunci si cheltuielile privind marfurile (Col.18) # 0, pentru fiecare rand </v>
      </c>
      <c r="AA690" s="2205">
        <f t="shared" si="199"/>
        <v>1</v>
      </c>
      <c r="AB690" s="3036">
        <f t="shared" si="200"/>
        <v>169</v>
      </c>
      <c r="AT690" s="127" t="s">
        <v>382</v>
      </c>
      <c r="AU690" s="1416" t="s">
        <v>5264</v>
      </c>
      <c r="AV690" s="134">
        <v>4</v>
      </c>
      <c r="AW690" s="135">
        <v>9</v>
      </c>
      <c r="AX690" s="136">
        <v>1</v>
      </c>
      <c r="AY690" s="186"/>
      <c r="AZ690" s="186"/>
      <c r="BA690" s="158">
        <f>IF(Chestionar!M690="",0,Chestionar!M690)</f>
        <v>2</v>
      </c>
      <c r="BR690" s="120" t="s">
        <v>215</v>
      </c>
    </row>
    <row r="691" spans="1:70" x14ac:dyDescent="0.25">
      <c r="A691" s="1715">
        <f t="shared" si="201"/>
        <v>0</v>
      </c>
      <c r="B691" s="1715">
        <f t="shared" si="197"/>
        <v>10169029</v>
      </c>
      <c r="C691" s="1049">
        <v>169</v>
      </c>
      <c r="D691" s="1797" t="s">
        <v>447</v>
      </c>
      <c r="E691" s="1049">
        <v>29</v>
      </c>
      <c r="F691" s="1057" t="s">
        <v>4309</v>
      </c>
      <c r="G691" s="1049"/>
      <c r="H691" s="1058" t="s">
        <v>345</v>
      </c>
      <c r="I691" s="1059" t="s">
        <v>4575</v>
      </c>
      <c r="J691" s="1058"/>
      <c r="K691" s="1059" t="s">
        <v>4752</v>
      </c>
      <c r="L691" s="979">
        <f t="shared" si="202"/>
        <v>0</v>
      </c>
      <c r="M691" s="979">
        <f t="shared" si="203"/>
        <v>0</v>
      </c>
      <c r="N691" s="1724">
        <f t="shared" si="205"/>
        <v>0</v>
      </c>
      <c r="O691" s="1069">
        <f t="shared" si="204"/>
        <v>0</v>
      </c>
      <c r="P691" s="979" t="str">
        <f>IF(ISERROR(VLOOKUP(O691,Anexa!D:K,7,FALSE))=TRUE,"",VLOOKUP(O691,Anexa!D:K,7,FALSE))</f>
        <v/>
      </c>
      <c r="Q691" s="979"/>
      <c r="R691" s="979"/>
      <c r="S691" s="979"/>
      <c r="T691" s="979"/>
      <c r="U691" s="979"/>
      <c r="V691" s="979"/>
      <c r="W691" s="979"/>
      <c r="X691" s="979"/>
      <c r="Y691" s="1060"/>
      <c r="Z691" s="1060" t="str">
        <f t="shared" si="206"/>
        <v xml:space="preserve">Cap.2 Pct.7: Daca CAEN (Col.B) = Div.45,46,47 (exclusiv grupele 452,454) [Comert] si Cifra de afaceri totala (Col.1) # 0, atunci si cheltuielile privind marfurile (Col.18) # 0, pentru fiecare rand </v>
      </c>
      <c r="AA691" s="2205">
        <f t="shared" si="199"/>
        <v>1</v>
      </c>
      <c r="AB691" s="3036">
        <f t="shared" si="200"/>
        <v>169</v>
      </c>
      <c r="AT691" s="127" t="s">
        <v>383</v>
      </c>
      <c r="AU691" s="1416" t="s">
        <v>5264</v>
      </c>
      <c r="AV691" s="134">
        <v>4</v>
      </c>
      <c r="AW691" s="135">
        <v>9</v>
      </c>
      <c r="AX691" s="136">
        <v>2</v>
      </c>
      <c r="AY691" s="186"/>
      <c r="AZ691" s="186"/>
      <c r="BA691" s="158">
        <f>IF(Chestionar!M691="",0,Chestionar!M691)</f>
        <v>2</v>
      </c>
      <c r="BR691" s="120" t="s">
        <v>215</v>
      </c>
    </row>
    <row r="692" spans="1:70" ht="15.75" thickBot="1" x14ac:dyDescent="0.3">
      <c r="A692" s="1714">
        <f t="shared" si="201"/>
        <v>0</v>
      </c>
      <c r="B692" s="1714">
        <f t="shared" si="197"/>
        <v>10169030</v>
      </c>
      <c r="C692" s="1061">
        <v>169</v>
      </c>
      <c r="D692" s="1799" t="s">
        <v>447</v>
      </c>
      <c r="E692" s="1061">
        <v>30</v>
      </c>
      <c r="F692" s="1062" t="s">
        <v>4309</v>
      </c>
      <c r="G692" s="1061"/>
      <c r="H692" s="1063" t="s">
        <v>345</v>
      </c>
      <c r="I692" s="1064" t="s">
        <v>4577</v>
      </c>
      <c r="J692" s="1063"/>
      <c r="K692" s="1064" t="s">
        <v>4753</v>
      </c>
      <c r="L692" s="1065">
        <f t="shared" si="202"/>
        <v>0</v>
      </c>
      <c r="M692" s="1065">
        <f t="shared" si="203"/>
        <v>0</v>
      </c>
      <c r="N692" s="1730">
        <f t="shared" si="205"/>
        <v>0</v>
      </c>
      <c r="O692" s="1070">
        <f t="shared" si="204"/>
        <v>0</v>
      </c>
      <c r="P692" s="1065" t="str">
        <f>IF(ISERROR(VLOOKUP(O692,Anexa!D:K,7,FALSE))=TRUE,"",VLOOKUP(O692,Anexa!D:K,7,FALSE))</f>
        <v/>
      </c>
      <c r="Q692" s="1065"/>
      <c r="R692" s="1065"/>
      <c r="S692" s="1065"/>
      <c r="T692" s="1065"/>
      <c r="U692" s="1065"/>
      <c r="V692" s="1065"/>
      <c r="W692" s="1065"/>
      <c r="X692" s="1065"/>
      <c r="Y692" s="1066"/>
      <c r="Z692" s="1066" t="str">
        <f t="shared" si="206"/>
        <v xml:space="preserve">Cap.2 Pct.7: Daca CAEN (Col.B) = Div.45,46,47 (exclusiv grupele 452,454) [Comert] si Cifra de afaceri totala (Col.1) # 0, atunci si cheltuielile privind marfurile (Col.18) # 0, pentru fiecare rand </v>
      </c>
      <c r="AA692" s="2205">
        <f t="shared" si="199"/>
        <v>1</v>
      </c>
      <c r="AB692" s="3036">
        <f t="shared" si="200"/>
        <v>169</v>
      </c>
      <c r="AT692" s="127" t="s">
        <v>384</v>
      </c>
      <c r="AU692" s="1416" t="s">
        <v>5264</v>
      </c>
      <c r="AV692" s="134">
        <v>4</v>
      </c>
      <c r="AW692" s="135">
        <v>9</v>
      </c>
      <c r="AX692" s="136">
        <v>3</v>
      </c>
      <c r="AY692" s="186"/>
      <c r="AZ692" s="186"/>
      <c r="BA692" s="158">
        <f>IF(Chestionar!M692="",0,Chestionar!M692)</f>
        <v>2</v>
      </c>
      <c r="BR692" s="120" t="s">
        <v>215</v>
      </c>
    </row>
    <row r="693" spans="1:70" ht="19.5" thickTop="1" x14ac:dyDescent="0.25">
      <c r="A693" s="1715">
        <f t="shared" si="201"/>
        <v>0</v>
      </c>
      <c r="B693" s="1715">
        <f t="shared" si="197"/>
        <v>10397001</v>
      </c>
      <c r="C693" s="1049">
        <v>397</v>
      </c>
      <c r="D693" s="1804" t="s">
        <v>447</v>
      </c>
      <c r="E693" s="1049">
        <v>1</v>
      </c>
      <c r="F693" s="1057" t="s">
        <v>4309</v>
      </c>
      <c r="G693" s="1049" t="s">
        <v>6941</v>
      </c>
      <c r="H693" s="1058" t="s">
        <v>345</v>
      </c>
      <c r="I693" s="1059" t="s">
        <v>4373</v>
      </c>
      <c r="J693" s="1058"/>
      <c r="K693" s="1059" t="s">
        <v>4374</v>
      </c>
      <c r="L693" s="979">
        <f t="shared" ref="L693:L722" si="207">IF(BK182="",0,BK182)</f>
        <v>0</v>
      </c>
      <c r="M693" s="979">
        <f t="shared" ref="M693:M722" si="208">IF(BL182="",0,BL182)</f>
        <v>0</v>
      </c>
      <c r="N693" s="1724">
        <f>IF(OR(AND(L693&gt;=0,M693&gt;=0,L693&lt;=M693),AND(L693=0,M693=0)),0,1)</f>
        <v>0</v>
      </c>
      <c r="O693" s="1069"/>
      <c r="P693" s="979"/>
      <c r="Q693" s="979"/>
      <c r="R693" s="979"/>
      <c r="S693" s="979"/>
      <c r="T693" s="979"/>
      <c r="U693" s="979"/>
      <c r="V693" s="979"/>
      <c r="W693" s="979"/>
      <c r="X693" s="979"/>
      <c r="Y693" s="1060"/>
      <c r="Z693" s="1352" t="s">
        <v>10956</v>
      </c>
      <c r="AA693" s="2205">
        <f t="shared" si="199"/>
        <v>1</v>
      </c>
      <c r="AB693" s="3036">
        <f t="shared" si="200"/>
        <v>397</v>
      </c>
      <c r="AC693" s="2205">
        <f>LEN(Z693)</f>
        <v>205</v>
      </c>
      <c r="AT693" s="219" t="s">
        <v>389</v>
      </c>
      <c r="AU693" s="1418" t="s">
        <v>5264</v>
      </c>
      <c r="AV693" s="148">
        <v>4</v>
      </c>
      <c r="AW693" s="148">
        <v>91</v>
      </c>
      <c r="AX693" s="148">
        <v>0</v>
      </c>
      <c r="AY693" s="220" t="s">
        <v>215</v>
      </c>
      <c r="AZ693" s="220" t="s">
        <v>215</v>
      </c>
      <c r="BA693" s="179" t="s">
        <v>390</v>
      </c>
      <c r="BB693" s="180" t="s">
        <v>391</v>
      </c>
      <c r="BC693" s="118"/>
      <c r="BD693" s="118"/>
      <c r="BE693" s="119"/>
      <c r="BF693" s="119"/>
      <c r="BG693" s="119"/>
      <c r="BH693" s="119"/>
      <c r="BI693" s="119"/>
      <c r="BJ693" s="119"/>
      <c r="BK693" s="119"/>
      <c r="BL693" s="119"/>
      <c r="BM693" s="119"/>
      <c r="BN693" s="119"/>
      <c r="BO693" s="119"/>
      <c r="BP693" s="119"/>
      <c r="BQ693" s="119"/>
      <c r="BR693" s="119" t="s">
        <v>215</v>
      </c>
    </row>
    <row r="694" spans="1:70" x14ac:dyDescent="0.25">
      <c r="A694" s="1715">
        <f t="shared" si="201"/>
        <v>0</v>
      </c>
      <c r="B694" s="1715">
        <f t="shared" si="197"/>
        <v>10397002</v>
      </c>
      <c r="C694" s="1049">
        <v>397</v>
      </c>
      <c r="D694" s="1797" t="s">
        <v>447</v>
      </c>
      <c r="E694" s="1049">
        <v>2</v>
      </c>
      <c r="F694" s="1057" t="s">
        <v>4309</v>
      </c>
      <c r="G694" s="1049"/>
      <c r="H694" s="1058" t="s">
        <v>345</v>
      </c>
      <c r="I694" s="1059" t="s">
        <v>4382</v>
      </c>
      <c r="J694" s="1058"/>
      <c r="K694" s="1059" t="s">
        <v>4667</v>
      </c>
      <c r="L694" s="979">
        <f t="shared" si="207"/>
        <v>0</v>
      </c>
      <c r="M694" s="979">
        <f t="shared" si="208"/>
        <v>0</v>
      </c>
      <c r="N694" s="1724">
        <f>IF(OR(AND(L694&gt;=0,M694&gt;=0,L694&lt;=M694),AND(L694=0,M694=0)),0,1)</f>
        <v>0</v>
      </c>
      <c r="O694" s="979"/>
      <c r="P694" s="979"/>
      <c r="Q694" s="979"/>
      <c r="R694" s="979"/>
      <c r="S694" s="979"/>
      <c r="T694" s="979"/>
      <c r="U694" s="979"/>
      <c r="V694" s="979"/>
      <c r="W694" s="979"/>
      <c r="X694" s="979"/>
      <c r="Y694" s="1060"/>
      <c r="Z694" s="1060" t="str">
        <f t="shared" ref="Z694:Z722" si="209">Z693</f>
        <v>Cap.2 Pct.7: Daca nr. mediu de salariati (Col.11) &gt; 0, atunci si nr. mediu de perosane ocupate (Col.12) &gt; 0 si nr. mediu de salariati (Col.11) &lt;= nr. mediu de perosane ocupate (Col.12), pentru fiecare rand</v>
      </c>
      <c r="AA694" s="2205">
        <f t="shared" si="199"/>
        <v>1</v>
      </c>
      <c r="AB694" s="3036">
        <f t="shared" si="200"/>
        <v>397</v>
      </c>
      <c r="AT694" s="133" t="s">
        <v>385</v>
      </c>
      <c r="AU694" s="1416" t="s">
        <v>5264</v>
      </c>
      <c r="AV694" s="134">
        <v>4</v>
      </c>
      <c r="AW694" s="135">
        <v>91</v>
      </c>
      <c r="AX694" s="136">
        <v>1</v>
      </c>
      <c r="AY694" s="189"/>
      <c r="AZ694" s="189"/>
      <c r="BA694" s="205">
        <f>IF(Chestionar!M694="",0,Chestionar!M694)</f>
        <v>0</v>
      </c>
      <c r="BB694" s="158">
        <f>IF(Chestionar!N694="",0,Chestionar!N694)</f>
        <v>0</v>
      </c>
      <c r="BR694" s="120" t="s">
        <v>215</v>
      </c>
    </row>
    <row r="695" spans="1:70" x14ac:dyDescent="0.25">
      <c r="A695" s="1715">
        <f t="shared" si="201"/>
        <v>0</v>
      </c>
      <c r="B695" s="1715">
        <f t="shared" si="197"/>
        <v>10397003</v>
      </c>
      <c r="C695" s="1049">
        <v>397</v>
      </c>
      <c r="D695" s="1797" t="s">
        <v>447</v>
      </c>
      <c r="E695" s="1049">
        <v>3</v>
      </c>
      <c r="F695" s="1057" t="s">
        <v>4309</v>
      </c>
      <c r="G695" s="1049"/>
      <c r="H695" s="1058" t="s">
        <v>345</v>
      </c>
      <c r="I695" s="1059" t="s">
        <v>4384</v>
      </c>
      <c r="J695" s="1058"/>
      <c r="K695" s="1059" t="s">
        <v>4668</v>
      </c>
      <c r="L695" s="979">
        <f t="shared" si="207"/>
        <v>0</v>
      </c>
      <c r="M695" s="979">
        <f t="shared" si="208"/>
        <v>0</v>
      </c>
      <c r="N695" s="1724">
        <f t="shared" ref="N695:N722" si="210">IF(OR(AND(L695&gt;=0,M695&gt;=0,L695&lt;=M695),AND(L695=0,M695=0)),0,1)</f>
        <v>0</v>
      </c>
      <c r="O695" s="979"/>
      <c r="P695" s="979"/>
      <c r="Q695" s="979"/>
      <c r="R695" s="979"/>
      <c r="S695" s="979"/>
      <c r="T695" s="979"/>
      <c r="U695" s="979"/>
      <c r="V695" s="979"/>
      <c r="W695" s="979"/>
      <c r="X695" s="979"/>
      <c r="Y695" s="1060"/>
      <c r="Z695" s="1060" t="str">
        <f t="shared" si="209"/>
        <v>Cap.2 Pct.7: Daca nr. mediu de salariati (Col.11) &gt; 0, atunci si nr. mediu de perosane ocupate (Col.12) &gt; 0 si nr. mediu de salariati (Col.11) &lt;= nr. mediu de perosane ocupate (Col.12), pentru fiecare rand</v>
      </c>
      <c r="AA695" s="2205">
        <f t="shared" si="199"/>
        <v>1</v>
      </c>
      <c r="AB695" s="3036">
        <f t="shared" si="200"/>
        <v>397</v>
      </c>
      <c r="AT695" s="133" t="s">
        <v>386</v>
      </c>
      <c r="AU695" s="1416" t="s">
        <v>5264</v>
      </c>
      <c r="AV695" s="134">
        <v>4</v>
      </c>
      <c r="AW695" s="135">
        <v>91</v>
      </c>
      <c r="AX695" s="136">
        <v>2</v>
      </c>
      <c r="AY695" s="189"/>
      <c r="AZ695" s="189"/>
      <c r="BA695" s="205">
        <f>IF(Chestionar!M695="",0,Chestionar!M695)</f>
        <v>0</v>
      </c>
      <c r="BB695" s="158">
        <f>IF(Chestionar!N695="",0,Chestionar!N695)</f>
        <v>0</v>
      </c>
      <c r="BR695" s="120" t="s">
        <v>215</v>
      </c>
    </row>
    <row r="696" spans="1:70" x14ac:dyDescent="0.25">
      <c r="A696" s="1715">
        <f t="shared" si="201"/>
        <v>0</v>
      </c>
      <c r="B696" s="1715">
        <f t="shared" si="197"/>
        <v>10397004</v>
      </c>
      <c r="C696" s="1049">
        <v>397</v>
      </c>
      <c r="D696" s="1797" t="s">
        <v>447</v>
      </c>
      <c r="E696" s="1049">
        <v>4</v>
      </c>
      <c r="F696" s="1057" t="s">
        <v>4309</v>
      </c>
      <c r="G696" s="1049"/>
      <c r="H696" s="1058" t="s">
        <v>345</v>
      </c>
      <c r="I696" s="1059" t="s">
        <v>4386</v>
      </c>
      <c r="J696" s="1058"/>
      <c r="K696" s="1059" t="s">
        <v>4669</v>
      </c>
      <c r="L696" s="979">
        <f t="shared" si="207"/>
        <v>0</v>
      </c>
      <c r="M696" s="979">
        <f t="shared" si="208"/>
        <v>0</v>
      </c>
      <c r="N696" s="1724">
        <f t="shared" si="210"/>
        <v>0</v>
      </c>
      <c r="O696" s="979"/>
      <c r="P696" s="979"/>
      <c r="Q696" s="979"/>
      <c r="R696" s="979"/>
      <c r="S696" s="979"/>
      <c r="T696" s="979"/>
      <c r="U696" s="979"/>
      <c r="V696" s="979"/>
      <c r="W696" s="979"/>
      <c r="X696" s="979"/>
      <c r="Y696" s="1060"/>
      <c r="Z696" s="1060" t="str">
        <f t="shared" si="209"/>
        <v>Cap.2 Pct.7: Daca nr. mediu de salariati (Col.11) &gt; 0, atunci si nr. mediu de perosane ocupate (Col.12) &gt; 0 si nr. mediu de salariati (Col.11) &lt;= nr. mediu de perosane ocupate (Col.12), pentru fiecare rand</v>
      </c>
      <c r="AA696" s="2205">
        <f t="shared" si="199"/>
        <v>1</v>
      </c>
      <c r="AB696" s="3036">
        <f t="shared" si="200"/>
        <v>397</v>
      </c>
      <c r="AT696" s="133" t="s">
        <v>387</v>
      </c>
      <c r="AU696" s="1416" t="s">
        <v>5264</v>
      </c>
      <c r="AV696" s="134">
        <v>4</v>
      </c>
      <c r="AW696" s="135">
        <v>91</v>
      </c>
      <c r="AX696" s="136">
        <v>3</v>
      </c>
      <c r="AY696" s="189"/>
      <c r="AZ696" s="189"/>
      <c r="BA696" s="205">
        <f>IF(Chestionar!M696="",0,Chestionar!M696)</f>
        <v>0</v>
      </c>
      <c r="BB696" s="158">
        <f>IF(Chestionar!N696="",0,Chestionar!N696)</f>
        <v>0</v>
      </c>
      <c r="BR696" s="120" t="s">
        <v>215</v>
      </c>
    </row>
    <row r="697" spans="1:70" ht="15.75" thickBot="1" x14ac:dyDescent="0.3">
      <c r="A697" s="1715">
        <f t="shared" si="201"/>
        <v>0</v>
      </c>
      <c r="B697" s="1715">
        <f t="shared" si="197"/>
        <v>10397005</v>
      </c>
      <c r="C697" s="1049">
        <v>397</v>
      </c>
      <c r="D697" s="1797" t="s">
        <v>447</v>
      </c>
      <c r="E697" s="1049">
        <v>5</v>
      </c>
      <c r="F697" s="1057" t="s">
        <v>4309</v>
      </c>
      <c r="G697" s="1049"/>
      <c r="H697" s="1058" t="s">
        <v>345</v>
      </c>
      <c r="I697" s="1059" t="s">
        <v>4388</v>
      </c>
      <c r="J697" s="1058"/>
      <c r="K697" s="1059" t="s">
        <v>4670</v>
      </c>
      <c r="L697" s="979">
        <f t="shared" si="207"/>
        <v>0</v>
      </c>
      <c r="M697" s="979">
        <f t="shared" si="208"/>
        <v>0</v>
      </c>
      <c r="N697" s="1724">
        <f t="shared" si="210"/>
        <v>0</v>
      </c>
      <c r="O697" s="979"/>
      <c r="P697" s="979"/>
      <c r="Q697" s="979"/>
      <c r="R697" s="979"/>
      <c r="S697" s="979"/>
      <c r="T697" s="979"/>
      <c r="U697" s="979"/>
      <c r="V697" s="979"/>
      <c r="W697" s="979"/>
      <c r="X697" s="979"/>
      <c r="Y697" s="1060"/>
      <c r="Z697" s="1060" t="str">
        <f t="shared" si="209"/>
        <v>Cap.2 Pct.7: Daca nr. mediu de salariati (Col.11) &gt; 0, atunci si nr. mediu de perosane ocupate (Col.12) &gt; 0 si nr. mediu de salariati (Col.11) &lt;= nr. mediu de perosane ocupate (Col.12), pentru fiecare rand</v>
      </c>
      <c r="AA697" s="2205">
        <f t="shared" si="199"/>
        <v>1</v>
      </c>
      <c r="AB697" s="3036">
        <f t="shared" si="200"/>
        <v>397</v>
      </c>
      <c r="AT697" s="141" t="s">
        <v>388</v>
      </c>
      <c r="AU697" s="1417" t="s">
        <v>5264</v>
      </c>
      <c r="AV697" s="142">
        <v>4</v>
      </c>
      <c r="AW697" s="143">
        <v>91</v>
      </c>
      <c r="AX697" s="144">
        <v>4</v>
      </c>
      <c r="AY697" s="288"/>
      <c r="AZ697" s="288"/>
      <c r="BA697" s="212">
        <f>IF(Chestionar!M697="",0,Chestionar!M697)</f>
        <v>0</v>
      </c>
      <c r="BB697" s="227">
        <f>IF(Chestionar!N697="",0,Chestionar!N697)</f>
        <v>0</v>
      </c>
      <c r="BR697" s="120" t="s">
        <v>215</v>
      </c>
    </row>
    <row r="698" spans="1:70" ht="30.75" thickTop="1" x14ac:dyDescent="0.25">
      <c r="A698" s="1715">
        <f t="shared" si="201"/>
        <v>0</v>
      </c>
      <c r="B698" s="1715">
        <f t="shared" si="197"/>
        <v>10397006</v>
      </c>
      <c r="C698" s="1049">
        <v>397</v>
      </c>
      <c r="D698" s="1797" t="s">
        <v>447</v>
      </c>
      <c r="E698" s="1049">
        <v>6</v>
      </c>
      <c r="F698" s="1057" t="s">
        <v>4309</v>
      </c>
      <c r="G698" s="1049"/>
      <c r="H698" s="1058" t="s">
        <v>345</v>
      </c>
      <c r="I698" s="1059" t="s">
        <v>4390</v>
      </c>
      <c r="J698" s="1058"/>
      <c r="K698" s="1059" t="s">
        <v>4671</v>
      </c>
      <c r="L698" s="979">
        <f t="shared" si="207"/>
        <v>0</v>
      </c>
      <c r="M698" s="979">
        <f t="shared" si="208"/>
        <v>0</v>
      </c>
      <c r="N698" s="1724">
        <f t="shared" si="210"/>
        <v>0</v>
      </c>
      <c r="O698" s="979"/>
      <c r="P698" s="979"/>
      <c r="Q698" s="979"/>
      <c r="R698" s="979"/>
      <c r="S698" s="979"/>
      <c r="T698" s="979"/>
      <c r="U698" s="979"/>
      <c r="V698" s="979"/>
      <c r="W698" s="979"/>
      <c r="X698" s="979"/>
      <c r="Y698" s="1060"/>
      <c r="Z698" s="1060" t="str">
        <f t="shared" si="209"/>
        <v>Cap.2 Pct.7: Daca nr. mediu de salariati (Col.11) &gt; 0, atunci si nr. mediu de perosane ocupate (Col.12) &gt; 0 si nr. mediu de salariati (Col.11) &lt;= nr. mediu de perosane ocupate (Col.12), pentru fiecare rand</v>
      </c>
      <c r="AA698" s="2205">
        <f t="shared" si="199"/>
        <v>1</v>
      </c>
      <c r="AB698" s="3036">
        <f t="shared" si="200"/>
        <v>397</v>
      </c>
      <c r="AT698" s="219" t="s">
        <v>392</v>
      </c>
      <c r="AU698" s="1418" t="s">
        <v>5264</v>
      </c>
      <c r="AV698" s="148">
        <v>4</v>
      </c>
      <c r="AW698" s="148">
        <v>10</v>
      </c>
      <c r="AX698" s="148">
        <v>0</v>
      </c>
      <c r="AY698" s="220"/>
      <c r="AZ698" s="220"/>
      <c r="BA698" s="179" t="s">
        <v>394</v>
      </c>
      <c r="BB698" s="179" t="s">
        <v>395</v>
      </c>
      <c r="BC698" s="180" t="s">
        <v>396</v>
      </c>
      <c r="BD698" s="118"/>
      <c r="BE698" s="118"/>
      <c r="BF698" s="118"/>
      <c r="BG698" s="119"/>
      <c r="BH698" s="119"/>
      <c r="BI698" s="119"/>
      <c r="BJ698" s="119"/>
      <c r="BK698" s="119"/>
      <c r="BL698" s="119"/>
      <c r="BM698" s="119"/>
      <c r="BN698" s="119"/>
      <c r="BO698" s="119"/>
      <c r="BP698" s="119"/>
      <c r="BQ698" s="119"/>
      <c r="BR698" s="119" t="s">
        <v>215</v>
      </c>
    </row>
    <row r="699" spans="1:70" ht="15.75" thickBot="1" x14ac:dyDescent="0.3">
      <c r="A699" s="1715">
        <f t="shared" si="201"/>
        <v>0</v>
      </c>
      <c r="B699" s="1715">
        <f t="shared" ref="B699:B762" si="211">VALUE("1"&amp;TEXT(C699,"0000")&amp;TEXT(E699,"000"))</f>
        <v>10397007</v>
      </c>
      <c r="C699" s="1049">
        <v>397</v>
      </c>
      <c r="D699" s="1797" t="s">
        <v>447</v>
      </c>
      <c r="E699" s="1049">
        <v>7</v>
      </c>
      <c r="F699" s="1057" t="s">
        <v>4309</v>
      </c>
      <c r="G699" s="1049"/>
      <c r="H699" s="1058" t="s">
        <v>345</v>
      </c>
      <c r="I699" s="1059" t="s">
        <v>4392</v>
      </c>
      <c r="J699" s="1058"/>
      <c r="K699" s="1059" t="s">
        <v>4672</v>
      </c>
      <c r="L699" s="979">
        <f t="shared" si="207"/>
        <v>0</v>
      </c>
      <c r="M699" s="979">
        <f t="shared" si="208"/>
        <v>0</v>
      </c>
      <c r="N699" s="1724">
        <f t="shared" si="210"/>
        <v>0</v>
      </c>
      <c r="O699" s="979"/>
      <c r="P699" s="979"/>
      <c r="Q699" s="979"/>
      <c r="R699" s="979"/>
      <c r="S699" s="979"/>
      <c r="T699" s="979"/>
      <c r="U699" s="979"/>
      <c r="V699" s="979"/>
      <c r="W699" s="979"/>
      <c r="X699" s="979"/>
      <c r="Y699" s="1060"/>
      <c r="Z699" s="1060" t="str">
        <f t="shared" si="209"/>
        <v>Cap.2 Pct.7: Daca nr. mediu de salariati (Col.11) &gt; 0, atunci si nr. mediu de perosane ocupate (Col.12) &gt; 0 si nr. mediu de salariati (Col.11) &lt;= nr. mediu de perosane ocupate (Col.12), pentru fiecare rand</v>
      </c>
      <c r="AA699" s="2205">
        <f t="shared" si="199"/>
        <v>1</v>
      </c>
      <c r="AB699" s="3036">
        <f t="shared" si="200"/>
        <v>397</v>
      </c>
      <c r="AT699" s="150" t="s">
        <v>393</v>
      </c>
      <c r="AU699" s="1412" t="s">
        <v>5264</v>
      </c>
      <c r="AV699" s="151">
        <v>4</v>
      </c>
      <c r="AW699" s="108">
        <v>10</v>
      </c>
      <c r="AX699" s="109">
        <v>1</v>
      </c>
      <c r="AY699" s="181"/>
      <c r="AZ699" s="181"/>
      <c r="BA699" s="373">
        <f>IF(Chestionar!M699="",0,Chestionar!M699)</f>
        <v>0</v>
      </c>
      <c r="BB699" s="182">
        <f>IF(Chestionar!N699="",0,Chestionar!N699)</f>
        <v>0</v>
      </c>
      <c r="BC699" s="183">
        <f>IF(Chestionar!O699="",0,Chestionar!O699)</f>
        <v>0</v>
      </c>
      <c r="BR699" s="120" t="s">
        <v>215</v>
      </c>
    </row>
    <row r="700" spans="1:70" ht="16.5" thickTop="1" thickBot="1" x14ac:dyDescent="0.3">
      <c r="A700" s="1715">
        <f t="shared" si="201"/>
        <v>0</v>
      </c>
      <c r="B700" s="1715">
        <f t="shared" si="211"/>
        <v>10397008</v>
      </c>
      <c r="C700" s="1049">
        <v>397</v>
      </c>
      <c r="D700" s="1797" t="s">
        <v>447</v>
      </c>
      <c r="E700" s="1049">
        <v>8</v>
      </c>
      <c r="F700" s="1057" t="s">
        <v>4309</v>
      </c>
      <c r="G700" s="1049"/>
      <c r="H700" s="1058" t="s">
        <v>345</v>
      </c>
      <c r="I700" s="1059" t="s">
        <v>4394</v>
      </c>
      <c r="J700" s="1058"/>
      <c r="K700" s="1059" t="s">
        <v>4673</v>
      </c>
      <c r="L700" s="979">
        <f t="shared" si="207"/>
        <v>0</v>
      </c>
      <c r="M700" s="979">
        <f t="shared" si="208"/>
        <v>0</v>
      </c>
      <c r="N700" s="1724">
        <f t="shared" si="210"/>
        <v>0</v>
      </c>
      <c r="O700" s="979"/>
      <c r="P700" s="979"/>
      <c r="Q700" s="979"/>
      <c r="R700" s="979"/>
      <c r="S700" s="979"/>
      <c r="T700" s="979"/>
      <c r="U700" s="979"/>
      <c r="V700" s="979"/>
      <c r="W700" s="979"/>
      <c r="X700" s="979"/>
      <c r="Y700" s="1060"/>
      <c r="Z700" s="1060" t="str">
        <f t="shared" si="209"/>
        <v>Cap.2 Pct.7: Daca nr. mediu de salariati (Col.11) &gt; 0, atunci si nr. mediu de perosane ocupate (Col.12) &gt; 0 si nr. mediu de salariati (Col.11) &lt;= nr. mediu de perosane ocupate (Col.12), pentru fiecare rand</v>
      </c>
      <c r="AA700" s="2205">
        <f t="shared" si="199"/>
        <v>1</v>
      </c>
      <c r="AB700" s="3036">
        <f t="shared" si="200"/>
        <v>397</v>
      </c>
      <c r="AT700" s="289" t="s">
        <v>20</v>
      </c>
      <c r="AU700" s="1428" t="s">
        <v>9733</v>
      </c>
      <c r="AV700" s="290" t="s">
        <v>0</v>
      </c>
      <c r="AW700" s="290" t="s">
        <v>1</v>
      </c>
      <c r="AX700" s="290" t="s">
        <v>2</v>
      </c>
      <c r="AY700" s="291" t="s">
        <v>443</v>
      </c>
      <c r="AZ700" s="292" t="s">
        <v>120</v>
      </c>
      <c r="BA700" s="292" t="s">
        <v>412</v>
      </c>
      <c r="BB700" s="293" t="s">
        <v>413</v>
      </c>
      <c r="BC700" s="293" t="s">
        <v>414</v>
      </c>
      <c r="BD700" s="293" t="s">
        <v>415</v>
      </c>
      <c r="BE700" s="293" t="s">
        <v>48</v>
      </c>
      <c r="BF700" s="293" t="s">
        <v>49</v>
      </c>
      <c r="BG700" s="293" t="s">
        <v>50</v>
      </c>
      <c r="BH700" s="293" t="s">
        <v>416</v>
      </c>
      <c r="BI700" s="294">
        <v>1</v>
      </c>
      <c r="BJ700" s="294">
        <v>2</v>
      </c>
      <c r="BK700" s="294">
        <v>3</v>
      </c>
      <c r="BL700" s="294">
        <v>4</v>
      </c>
      <c r="BM700" s="294">
        <v>5</v>
      </c>
      <c r="BN700" s="295">
        <v>6</v>
      </c>
      <c r="BR700" s="120" t="s">
        <v>215</v>
      </c>
    </row>
    <row r="701" spans="1:70" ht="30.75" thickTop="1" x14ac:dyDescent="0.25">
      <c r="A701" s="1715">
        <f t="shared" si="201"/>
        <v>0</v>
      </c>
      <c r="B701" s="1715">
        <f t="shared" si="211"/>
        <v>10397009</v>
      </c>
      <c r="C701" s="1049">
        <v>397</v>
      </c>
      <c r="D701" s="1797" t="s">
        <v>447</v>
      </c>
      <c r="E701" s="1049">
        <v>9</v>
      </c>
      <c r="F701" s="1057" t="s">
        <v>4309</v>
      </c>
      <c r="G701" s="1049"/>
      <c r="H701" s="1058" t="s">
        <v>345</v>
      </c>
      <c r="I701" s="1059" t="s">
        <v>4396</v>
      </c>
      <c r="J701" s="1058"/>
      <c r="K701" s="1059" t="s">
        <v>4674</v>
      </c>
      <c r="L701" s="979">
        <f t="shared" si="207"/>
        <v>0</v>
      </c>
      <c r="M701" s="979">
        <f t="shared" si="208"/>
        <v>0</v>
      </c>
      <c r="N701" s="1724">
        <f t="shared" si="210"/>
        <v>0</v>
      </c>
      <c r="O701" s="979"/>
      <c r="P701" s="979"/>
      <c r="Q701" s="979"/>
      <c r="R701" s="979"/>
      <c r="S701" s="979"/>
      <c r="T701" s="979"/>
      <c r="U701" s="979"/>
      <c r="V701" s="979"/>
      <c r="W701" s="979"/>
      <c r="X701" s="979"/>
      <c r="Y701" s="1060"/>
      <c r="Z701" s="1060" t="str">
        <f t="shared" si="209"/>
        <v>Cap.2 Pct.7: Daca nr. mediu de salariati (Col.11) &gt; 0, atunci si nr. mediu de perosane ocupate (Col.12) &gt; 0 si nr. mediu de salariati (Col.11) &lt;= nr. mediu de perosane ocupate (Col.12), pentru fiecare rand</v>
      </c>
      <c r="AA701" s="2205">
        <f t="shared" si="199"/>
        <v>1</v>
      </c>
      <c r="AB701" s="3036">
        <f t="shared" si="200"/>
        <v>397</v>
      </c>
      <c r="AT701" s="219" t="s">
        <v>411</v>
      </c>
      <c r="AU701" s="1418" t="s">
        <v>5300</v>
      </c>
      <c r="AV701" s="148">
        <v>5</v>
      </c>
      <c r="AW701" s="148">
        <v>1</v>
      </c>
      <c r="AX701" s="148">
        <v>0</v>
      </c>
      <c r="AY701" s="296" t="s">
        <v>1268</v>
      </c>
      <c r="AZ701" s="241" t="s">
        <v>410</v>
      </c>
      <c r="BA701" s="241" t="s">
        <v>397</v>
      </c>
      <c r="BB701" s="179" t="s">
        <v>402</v>
      </c>
      <c r="BC701" s="179" t="s">
        <v>398</v>
      </c>
      <c r="BD701" s="179" t="s">
        <v>399</v>
      </c>
      <c r="BE701" s="179" t="s">
        <v>400</v>
      </c>
      <c r="BF701" s="179" t="s">
        <v>401</v>
      </c>
      <c r="BG701" s="179" t="s">
        <v>233</v>
      </c>
      <c r="BH701" s="179" t="s">
        <v>409</v>
      </c>
      <c r="BI701" s="179" t="s">
        <v>405</v>
      </c>
      <c r="BJ701" s="179" t="s">
        <v>403</v>
      </c>
      <c r="BK701" s="179" t="s">
        <v>404</v>
      </c>
      <c r="BL701" s="179" t="s">
        <v>408</v>
      </c>
      <c r="BM701" s="179" t="s">
        <v>407</v>
      </c>
      <c r="BN701" s="180" t="s">
        <v>406</v>
      </c>
      <c r="BO701" s="118"/>
      <c r="BP701" s="118"/>
      <c r="BQ701" s="118"/>
      <c r="BR701" s="118" t="s">
        <v>215</v>
      </c>
    </row>
    <row r="702" spans="1:70" ht="15.75" thickBot="1" x14ac:dyDescent="0.3">
      <c r="A702" s="1715">
        <f t="shared" si="201"/>
        <v>0</v>
      </c>
      <c r="B702" s="1715">
        <f t="shared" si="211"/>
        <v>10397010</v>
      </c>
      <c r="C702" s="1049">
        <v>397</v>
      </c>
      <c r="D702" s="1797" t="s">
        <v>447</v>
      </c>
      <c r="E702" s="1049">
        <v>10</v>
      </c>
      <c r="F702" s="1057" t="s">
        <v>4309</v>
      </c>
      <c r="G702" s="1049"/>
      <c r="H702" s="1058" t="s">
        <v>345</v>
      </c>
      <c r="I702" s="1059" t="s">
        <v>4398</v>
      </c>
      <c r="J702" s="1058"/>
      <c r="K702" s="1059" t="s">
        <v>4675</v>
      </c>
      <c r="L702" s="979">
        <f t="shared" si="207"/>
        <v>0</v>
      </c>
      <c r="M702" s="979">
        <f t="shared" si="208"/>
        <v>0</v>
      </c>
      <c r="N702" s="1724">
        <f t="shared" si="210"/>
        <v>0</v>
      </c>
      <c r="O702" s="979"/>
      <c r="P702" s="979"/>
      <c r="Q702" s="979"/>
      <c r="R702" s="979"/>
      <c r="S702" s="979"/>
      <c r="T702" s="979"/>
      <c r="U702" s="979"/>
      <c r="V702" s="979"/>
      <c r="W702" s="979"/>
      <c r="X702" s="979"/>
      <c r="Y702" s="1060"/>
      <c r="Z702" s="1060" t="str">
        <f t="shared" si="209"/>
        <v>Cap.2 Pct.7: Daca nr. mediu de salariati (Col.11) &gt; 0, atunci si nr. mediu de perosane ocupate (Col.12) &gt; 0 si nr. mediu de salariati (Col.11) &lt;= nr. mediu de perosane ocupate (Col.12), pentru fiecare rand</v>
      </c>
      <c r="AA702" s="2205">
        <f t="shared" si="199"/>
        <v>1</v>
      </c>
      <c r="AB702" s="3036">
        <f t="shared" si="200"/>
        <v>397</v>
      </c>
      <c r="AT702" s="154" t="s">
        <v>121</v>
      </c>
      <c r="AU702" s="1419" t="s">
        <v>5300</v>
      </c>
      <c r="AV702" s="155">
        <v>5</v>
      </c>
      <c r="AW702" s="155">
        <v>1</v>
      </c>
      <c r="AX702" s="155">
        <v>1</v>
      </c>
      <c r="AY702" s="297">
        <f>IF(Chestionar!K702="",0,Chestionar!K702)</f>
        <v>1</v>
      </c>
      <c r="AZ702" s="298">
        <f>IF(Chestionar!L702="",0,Chestionar!L702)</f>
        <v>0</v>
      </c>
      <c r="BA702" s="298">
        <f>IF(Chestionar!M702="",0,Chestionar!M702)</f>
        <v>0</v>
      </c>
      <c r="BB702" s="298">
        <f>IF(Chestionar!N702="",0,Chestionar!N702)</f>
        <v>0</v>
      </c>
      <c r="BC702" s="298">
        <f>IF(Chestionar!O702="",0,Chestionar!O702)</f>
        <v>0</v>
      </c>
      <c r="BD702" s="298">
        <f>IF(Chestionar!P702="",0,Chestionar!P702)</f>
        <v>0</v>
      </c>
      <c r="BE702" s="298">
        <f>IF(Chestionar!Q702="",0,Chestionar!Q702)</f>
        <v>0</v>
      </c>
      <c r="BF702" s="298">
        <f>IF(Chestionar!R702="",0,Chestionar!R702)</f>
        <v>0</v>
      </c>
      <c r="BG702" s="298">
        <f>IF(Chestionar!S702="",0,Chestionar!S702)</f>
        <v>0</v>
      </c>
      <c r="BH702" s="298">
        <f>IF(Chestionar!T702="",0,Chestionar!T702)</f>
        <v>0</v>
      </c>
      <c r="BI702" s="221">
        <f>IF(Chestionar!U702="",0,Chestionar!U702)</f>
        <v>0</v>
      </c>
      <c r="BJ702" s="221">
        <f>IF(Chestionar!V702="",0,Chestionar!V702)</f>
        <v>0</v>
      </c>
      <c r="BK702" s="221">
        <f>IF(Chestionar!W702="",0,Chestionar!W702)</f>
        <v>0</v>
      </c>
      <c r="BL702" s="221">
        <f>IF(Chestionar!X702="",0,Chestionar!X702)</f>
        <v>0</v>
      </c>
      <c r="BM702" s="221">
        <f>IF(Chestionar!Y702="",0,Chestionar!Y702)</f>
        <v>0</v>
      </c>
      <c r="BN702" s="222">
        <f>IF(Chestionar!Z702="",0,Chestionar!Z702)</f>
        <v>0</v>
      </c>
      <c r="BR702" s="120" t="s">
        <v>215</v>
      </c>
    </row>
    <row r="703" spans="1:70" ht="15.75" thickTop="1" x14ac:dyDescent="0.25">
      <c r="A703" s="1715">
        <f t="shared" si="201"/>
        <v>0</v>
      </c>
      <c r="B703" s="1715">
        <f t="shared" si="211"/>
        <v>10397011</v>
      </c>
      <c r="C703" s="1049">
        <v>397</v>
      </c>
      <c r="D703" s="1797" t="s">
        <v>447</v>
      </c>
      <c r="E703" s="1049">
        <v>11</v>
      </c>
      <c r="F703" s="1057" t="s">
        <v>4309</v>
      </c>
      <c r="G703" s="1049"/>
      <c r="H703" s="1058" t="s">
        <v>345</v>
      </c>
      <c r="I703" s="1059" t="s">
        <v>4400</v>
      </c>
      <c r="J703" s="1058"/>
      <c r="K703" s="1059" t="s">
        <v>4676</v>
      </c>
      <c r="L703" s="979">
        <f t="shared" si="207"/>
        <v>0</v>
      </c>
      <c r="M703" s="979">
        <f t="shared" si="208"/>
        <v>0</v>
      </c>
      <c r="N703" s="1724">
        <f t="shared" si="210"/>
        <v>0</v>
      </c>
      <c r="O703" s="979"/>
      <c r="P703" s="979"/>
      <c r="Q703" s="979"/>
      <c r="R703" s="979"/>
      <c r="S703" s="979"/>
      <c r="T703" s="979"/>
      <c r="U703" s="979"/>
      <c r="V703" s="979"/>
      <c r="W703" s="979"/>
      <c r="X703" s="979"/>
      <c r="Y703" s="1060"/>
      <c r="Z703" s="1060" t="str">
        <f t="shared" si="209"/>
        <v>Cap.2 Pct.7: Daca nr. mediu de salariati (Col.11) &gt; 0, atunci si nr. mediu de perosane ocupate (Col.12) &gt; 0 si nr. mediu de salariati (Col.11) &lt;= nr. mediu de perosane ocupate (Col.12), pentru fiecare rand</v>
      </c>
      <c r="AA703" s="2205">
        <f t="shared" si="199"/>
        <v>1</v>
      </c>
      <c r="AB703" s="3036">
        <f t="shared" si="200"/>
        <v>397</v>
      </c>
      <c r="AT703" s="133" t="s">
        <v>1103</v>
      </c>
      <c r="AU703" s="1416" t="s">
        <v>5300</v>
      </c>
      <c r="AV703" s="134">
        <v>5</v>
      </c>
      <c r="AW703" s="135">
        <v>1</v>
      </c>
      <c r="AX703" s="136">
        <v>2</v>
      </c>
      <c r="AY703" s="299">
        <f>IF(Chestionar!K703="",0,Chestionar!K703)</f>
        <v>2</v>
      </c>
      <c r="AZ703" s="299">
        <f>IF(Chestionar!L703="",0,Chestionar!L703)</f>
        <v>0</v>
      </c>
      <c r="BA703" s="299">
        <f ca="1">IF(Chestionar!M703="",0,Chestionar!M703)</f>
        <v>0</v>
      </c>
      <c r="BB703" s="299">
        <f>IF(Chestionar!N703="",0,Chestionar!N703)</f>
        <v>0</v>
      </c>
      <c r="BC703" s="299">
        <f ca="1">IF(Chestionar!O703="",0,Chestionar!O703)</f>
        <v>0</v>
      </c>
      <c r="BD703" s="299">
        <f>IF(Chestionar!P703="",0,Chestionar!P703)</f>
        <v>0</v>
      </c>
      <c r="BE703" s="299">
        <f ca="1">IF(Chestionar!Q703="",0,Chestionar!Q703)</f>
        <v>0</v>
      </c>
      <c r="BF703" s="299">
        <f>IF(Chestionar!R703="",0,Chestionar!R703)</f>
        <v>0</v>
      </c>
      <c r="BG703" s="299">
        <f>IF(Chestionar!S703="",0,Chestionar!S703)</f>
        <v>0</v>
      </c>
      <c r="BH703" s="299">
        <f>IF(Chestionar!T703="",0,Chestionar!T703)</f>
        <v>0</v>
      </c>
      <c r="BI703" s="202">
        <f>IF(Chestionar!U703="",0,Chestionar!U703)</f>
        <v>0</v>
      </c>
      <c r="BJ703" s="202">
        <f>IF(Chestionar!V703="",0,Chestionar!V703)</f>
        <v>0</v>
      </c>
      <c r="BK703" s="202">
        <f>IF(Chestionar!W703="",0,Chestionar!W703)</f>
        <v>0</v>
      </c>
      <c r="BL703" s="202">
        <f>IF(Chestionar!X703="",0,Chestionar!X703)</f>
        <v>0</v>
      </c>
      <c r="BM703" s="202">
        <f>IF(Chestionar!Y703="",0,Chestionar!Y703)</f>
        <v>0</v>
      </c>
      <c r="BN703" s="300">
        <f>IF(Chestionar!Z703="",0,Chestionar!Z703)</f>
        <v>0</v>
      </c>
      <c r="BR703" s="120" t="s">
        <v>215</v>
      </c>
    </row>
    <row r="704" spans="1:70" x14ac:dyDescent="0.25">
      <c r="A704" s="1715">
        <f t="shared" si="201"/>
        <v>0</v>
      </c>
      <c r="B704" s="1715">
        <f t="shared" si="211"/>
        <v>10397012</v>
      </c>
      <c r="C704" s="1049">
        <v>397</v>
      </c>
      <c r="D704" s="1797" t="s">
        <v>447</v>
      </c>
      <c r="E704" s="1049">
        <v>12</v>
      </c>
      <c r="F704" s="1057" t="s">
        <v>4309</v>
      </c>
      <c r="G704" s="1049"/>
      <c r="H704" s="1058" t="s">
        <v>345</v>
      </c>
      <c r="I704" s="1059" t="s">
        <v>4402</v>
      </c>
      <c r="J704" s="1058"/>
      <c r="K704" s="1059" t="s">
        <v>4677</v>
      </c>
      <c r="L704" s="979">
        <f t="shared" si="207"/>
        <v>0</v>
      </c>
      <c r="M704" s="979">
        <f t="shared" si="208"/>
        <v>0</v>
      </c>
      <c r="N704" s="1724">
        <f t="shared" si="210"/>
        <v>0</v>
      </c>
      <c r="O704" s="979"/>
      <c r="P704" s="979"/>
      <c r="Q704" s="979"/>
      <c r="R704" s="979"/>
      <c r="S704" s="979"/>
      <c r="T704" s="979"/>
      <c r="U704" s="979"/>
      <c r="V704" s="979"/>
      <c r="W704" s="979"/>
      <c r="X704" s="979"/>
      <c r="Y704" s="1060"/>
      <c r="Z704" s="1060" t="str">
        <f t="shared" si="209"/>
        <v>Cap.2 Pct.7: Daca nr. mediu de salariati (Col.11) &gt; 0, atunci si nr. mediu de perosane ocupate (Col.12) &gt; 0 si nr. mediu de salariati (Col.11) &lt;= nr. mediu de perosane ocupate (Col.12), pentru fiecare rand</v>
      </c>
      <c r="AA704" s="2205">
        <f t="shared" si="199"/>
        <v>1</v>
      </c>
      <c r="AB704" s="3036">
        <f t="shared" si="200"/>
        <v>397</v>
      </c>
      <c r="AT704" s="133" t="s">
        <v>1104</v>
      </c>
      <c r="AU704" s="1416" t="s">
        <v>5300</v>
      </c>
      <c r="AV704" s="134">
        <v>5</v>
      </c>
      <c r="AW704" s="135">
        <v>1</v>
      </c>
      <c r="AX704" s="136">
        <v>3</v>
      </c>
      <c r="AY704" s="301">
        <f>IF(Chestionar!K704="",0,Chestionar!K704)</f>
        <v>3</v>
      </c>
      <c r="AZ704" s="301">
        <f>IF(Chestionar!L704="",0,Chestionar!L704)</f>
        <v>0</v>
      </c>
      <c r="BA704" s="301">
        <f ca="1">IF(Chestionar!M704="",0,Chestionar!M704)</f>
        <v>0</v>
      </c>
      <c r="BB704" s="301">
        <f>IF(Chestionar!N704="",0,Chestionar!N704)</f>
        <v>0</v>
      </c>
      <c r="BC704" s="301">
        <f ca="1">IF(Chestionar!O704="",0,Chestionar!O704)</f>
        <v>0</v>
      </c>
      <c r="BD704" s="301">
        <f>IF(Chestionar!P704="",0,Chestionar!P704)</f>
        <v>0</v>
      </c>
      <c r="BE704" s="301">
        <f ca="1">IF(Chestionar!Q704="",0,Chestionar!Q704)</f>
        <v>0</v>
      </c>
      <c r="BF704" s="301">
        <f>IF(Chestionar!R704="",0,Chestionar!R704)</f>
        <v>0</v>
      </c>
      <c r="BG704" s="301">
        <f>IF(Chestionar!S704="",0,Chestionar!S704)</f>
        <v>0</v>
      </c>
      <c r="BH704" s="301">
        <f>IF(Chestionar!T704="",0,Chestionar!T704)</f>
        <v>0</v>
      </c>
      <c r="BI704" s="205">
        <f>IF(Chestionar!U704="",0,Chestionar!U704)</f>
        <v>0</v>
      </c>
      <c r="BJ704" s="205">
        <f>IF(Chestionar!V704="",0,Chestionar!V704)</f>
        <v>0</v>
      </c>
      <c r="BK704" s="205">
        <f>IF(Chestionar!W704="",0,Chestionar!W704)</f>
        <v>0</v>
      </c>
      <c r="BL704" s="205">
        <f>IF(Chestionar!X704="",0,Chestionar!X704)</f>
        <v>0</v>
      </c>
      <c r="BM704" s="205">
        <f>IF(Chestionar!Y704="",0,Chestionar!Y704)</f>
        <v>0</v>
      </c>
      <c r="BN704" s="158">
        <f>IF(Chestionar!Z704="",0,Chestionar!Z704)</f>
        <v>0</v>
      </c>
      <c r="BR704" s="120" t="s">
        <v>215</v>
      </c>
    </row>
    <row r="705" spans="1:70" x14ac:dyDescent="0.25">
      <c r="A705" s="1715">
        <f t="shared" si="201"/>
        <v>0</v>
      </c>
      <c r="B705" s="1715">
        <f t="shared" si="211"/>
        <v>10397013</v>
      </c>
      <c r="C705" s="1049">
        <v>397</v>
      </c>
      <c r="D705" s="1797" t="s">
        <v>447</v>
      </c>
      <c r="E705" s="1049">
        <v>13</v>
      </c>
      <c r="F705" s="1057" t="s">
        <v>4309</v>
      </c>
      <c r="G705" s="1049"/>
      <c r="H705" s="1058" t="s">
        <v>345</v>
      </c>
      <c r="I705" s="1059" t="s">
        <v>4404</v>
      </c>
      <c r="J705" s="1058"/>
      <c r="K705" s="1059" t="s">
        <v>4678</v>
      </c>
      <c r="L705" s="979">
        <f t="shared" si="207"/>
        <v>0</v>
      </c>
      <c r="M705" s="979">
        <f t="shared" si="208"/>
        <v>0</v>
      </c>
      <c r="N705" s="1724">
        <f t="shared" si="210"/>
        <v>0</v>
      </c>
      <c r="O705" s="979"/>
      <c r="P705" s="979"/>
      <c r="Q705" s="979"/>
      <c r="R705" s="979"/>
      <c r="S705" s="979"/>
      <c r="T705" s="979"/>
      <c r="U705" s="979"/>
      <c r="V705" s="979"/>
      <c r="W705" s="979"/>
      <c r="X705" s="979"/>
      <c r="Y705" s="1060"/>
      <c r="Z705" s="1060" t="str">
        <f t="shared" si="209"/>
        <v>Cap.2 Pct.7: Daca nr. mediu de salariati (Col.11) &gt; 0, atunci si nr. mediu de perosane ocupate (Col.12) &gt; 0 si nr. mediu de salariati (Col.11) &lt;= nr. mediu de perosane ocupate (Col.12), pentru fiecare rand</v>
      </c>
      <c r="AA705" s="2205">
        <f t="shared" si="199"/>
        <v>1</v>
      </c>
      <c r="AB705" s="3036">
        <f t="shared" si="200"/>
        <v>397</v>
      </c>
      <c r="AT705" s="133" t="s">
        <v>1105</v>
      </c>
      <c r="AU705" s="1416" t="s">
        <v>5300</v>
      </c>
      <c r="AV705" s="134">
        <v>5</v>
      </c>
      <c r="AW705" s="135">
        <v>1</v>
      </c>
      <c r="AX705" s="136">
        <v>4</v>
      </c>
      <c r="AY705" s="301">
        <f>IF(Chestionar!K705="",0,Chestionar!K705)</f>
        <v>4</v>
      </c>
      <c r="AZ705" s="301">
        <f>IF(Chestionar!L705="",0,Chestionar!L705)</f>
        <v>0</v>
      </c>
      <c r="BA705" s="301">
        <f ca="1">IF(Chestionar!M705="",0,Chestionar!M705)</f>
        <v>0</v>
      </c>
      <c r="BB705" s="301">
        <f>IF(Chestionar!N705="",0,Chestionar!N705)</f>
        <v>0</v>
      </c>
      <c r="BC705" s="301">
        <f ca="1">IF(Chestionar!O705="",0,Chestionar!O705)</f>
        <v>0</v>
      </c>
      <c r="BD705" s="301">
        <f>IF(Chestionar!P705="",0,Chestionar!P705)</f>
        <v>0</v>
      </c>
      <c r="BE705" s="301">
        <f ca="1">IF(Chestionar!Q705="",0,Chestionar!Q705)</f>
        <v>0</v>
      </c>
      <c r="BF705" s="301">
        <f>IF(Chestionar!R705="",0,Chestionar!R705)</f>
        <v>0</v>
      </c>
      <c r="BG705" s="301">
        <f>IF(Chestionar!S705="",0,Chestionar!S705)</f>
        <v>0</v>
      </c>
      <c r="BH705" s="301">
        <f>IF(Chestionar!T705="",0,Chestionar!T705)</f>
        <v>0</v>
      </c>
      <c r="BI705" s="205">
        <f>IF(Chestionar!U705="",0,Chestionar!U705)</f>
        <v>0</v>
      </c>
      <c r="BJ705" s="205">
        <f>IF(Chestionar!V705="",0,Chestionar!V705)</f>
        <v>0</v>
      </c>
      <c r="BK705" s="205">
        <f>IF(Chestionar!W705="",0,Chestionar!W705)</f>
        <v>0</v>
      </c>
      <c r="BL705" s="205">
        <f>IF(Chestionar!X705="",0,Chestionar!X705)</f>
        <v>0</v>
      </c>
      <c r="BM705" s="205">
        <f>IF(Chestionar!Y705="",0,Chestionar!Y705)</f>
        <v>0</v>
      </c>
      <c r="BN705" s="158">
        <f>IF(Chestionar!Z705="",0,Chestionar!Z705)</f>
        <v>0</v>
      </c>
      <c r="BR705" s="120" t="s">
        <v>215</v>
      </c>
    </row>
    <row r="706" spans="1:70" x14ac:dyDescent="0.25">
      <c r="A706" s="1715">
        <f t="shared" si="201"/>
        <v>0</v>
      </c>
      <c r="B706" s="1715">
        <f t="shared" si="211"/>
        <v>10397014</v>
      </c>
      <c r="C706" s="1049">
        <v>397</v>
      </c>
      <c r="D706" s="1797" t="s">
        <v>447</v>
      </c>
      <c r="E706" s="1049">
        <v>14</v>
      </c>
      <c r="F706" s="1057" t="s">
        <v>4309</v>
      </c>
      <c r="G706" s="1049"/>
      <c r="H706" s="1058" t="s">
        <v>345</v>
      </c>
      <c r="I706" s="1059" t="s">
        <v>4406</v>
      </c>
      <c r="J706" s="1058"/>
      <c r="K706" s="1059" t="s">
        <v>4679</v>
      </c>
      <c r="L706" s="979">
        <f t="shared" si="207"/>
        <v>0</v>
      </c>
      <c r="M706" s="979">
        <f t="shared" si="208"/>
        <v>0</v>
      </c>
      <c r="N706" s="1724">
        <f t="shared" si="210"/>
        <v>0</v>
      </c>
      <c r="O706" s="979"/>
      <c r="P706" s="979"/>
      <c r="Q706" s="979"/>
      <c r="R706" s="979"/>
      <c r="S706" s="979"/>
      <c r="T706" s="979"/>
      <c r="U706" s="979"/>
      <c r="V706" s="979"/>
      <c r="W706" s="979"/>
      <c r="X706" s="979"/>
      <c r="Y706" s="1060"/>
      <c r="Z706" s="1060" t="str">
        <f t="shared" si="209"/>
        <v>Cap.2 Pct.7: Daca nr. mediu de salariati (Col.11) &gt; 0, atunci si nr. mediu de perosane ocupate (Col.12) &gt; 0 si nr. mediu de salariati (Col.11) &lt;= nr. mediu de perosane ocupate (Col.12), pentru fiecare rand</v>
      </c>
      <c r="AA706" s="2205">
        <f t="shared" ref="AA706:AA769" si="212">COUNTIF(B:B,B706)</f>
        <v>1</v>
      </c>
      <c r="AB706" s="3036">
        <f t="shared" si="200"/>
        <v>397</v>
      </c>
      <c r="AT706" s="133" t="s">
        <v>1106</v>
      </c>
      <c r="AU706" s="1416" t="s">
        <v>5300</v>
      </c>
      <c r="AV706" s="134">
        <v>5</v>
      </c>
      <c r="AW706" s="135">
        <v>1</v>
      </c>
      <c r="AX706" s="136">
        <v>5</v>
      </c>
      <c r="AY706" s="301">
        <f>IF(Chestionar!K706="",0,Chestionar!K706)</f>
        <v>5</v>
      </c>
      <c r="AZ706" s="301">
        <f>IF(Chestionar!L706="",0,Chestionar!L706)</f>
        <v>0</v>
      </c>
      <c r="BA706" s="301">
        <f ca="1">IF(Chestionar!M706="",0,Chestionar!M706)</f>
        <v>0</v>
      </c>
      <c r="BB706" s="301">
        <f>IF(Chestionar!N706="",0,Chestionar!N706)</f>
        <v>0</v>
      </c>
      <c r="BC706" s="301">
        <f ca="1">IF(Chestionar!O706="",0,Chestionar!O706)</f>
        <v>0</v>
      </c>
      <c r="BD706" s="301">
        <f>IF(Chestionar!P706="",0,Chestionar!P706)</f>
        <v>0</v>
      </c>
      <c r="BE706" s="301">
        <f ca="1">IF(Chestionar!Q706="",0,Chestionar!Q706)</f>
        <v>0</v>
      </c>
      <c r="BF706" s="301">
        <f>IF(Chestionar!R706="",0,Chestionar!R706)</f>
        <v>0</v>
      </c>
      <c r="BG706" s="301">
        <f>IF(Chestionar!S706="",0,Chestionar!S706)</f>
        <v>0</v>
      </c>
      <c r="BH706" s="301">
        <f>IF(Chestionar!T706="",0,Chestionar!T706)</f>
        <v>0</v>
      </c>
      <c r="BI706" s="205">
        <f>IF(Chestionar!U706="",0,Chestionar!U706)</f>
        <v>0</v>
      </c>
      <c r="BJ706" s="205">
        <f>IF(Chestionar!V706="",0,Chestionar!V706)</f>
        <v>0</v>
      </c>
      <c r="BK706" s="205">
        <f>IF(Chestionar!W706="",0,Chestionar!W706)</f>
        <v>0</v>
      </c>
      <c r="BL706" s="205">
        <f>IF(Chestionar!X706="",0,Chestionar!X706)</f>
        <v>0</v>
      </c>
      <c r="BM706" s="205">
        <f>IF(Chestionar!Y706="",0,Chestionar!Y706)</f>
        <v>0</v>
      </c>
      <c r="BN706" s="158">
        <f>IF(Chestionar!Z706="",0,Chestionar!Z706)</f>
        <v>0</v>
      </c>
      <c r="BR706" s="120" t="s">
        <v>215</v>
      </c>
    </row>
    <row r="707" spans="1:70" x14ac:dyDescent="0.25">
      <c r="A707" s="1715">
        <f t="shared" si="201"/>
        <v>0</v>
      </c>
      <c r="B707" s="1715">
        <f t="shared" si="211"/>
        <v>10397015</v>
      </c>
      <c r="C707" s="1049">
        <v>397</v>
      </c>
      <c r="D707" s="1797" t="s">
        <v>447</v>
      </c>
      <c r="E707" s="1049">
        <v>15</v>
      </c>
      <c r="F707" s="1057" t="s">
        <v>4309</v>
      </c>
      <c r="G707" s="1049"/>
      <c r="H707" s="1058" t="s">
        <v>345</v>
      </c>
      <c r="I707" s="1059" t="s">
        <v>4408</v>
      </c>
      <c r="J707" s="1058"/>
      <c r="K707" s="1059" t="s">
        <v>4680</v>
      </c>
      <c r="L707" s="979">
        <f t="shared" si="207"/>
        <v>0</v>
      </c>
      <c r="M707" s="979">
        <f t="shared" si="208"/>
        <v>0</v>
      </c>
      <c r="N707" s="1724">
        <f t="shared" si="210"/>
        <v>0</v>
      </c>
      <c r="O707" s="979"/>
      <c r="P707" s="979"/>
      <c r="Q707" s="979"/>
      <c r="R707" s="979"/>
      <c r="S707" s="979"/>
      <c r="T707" s="979"/>
      <c r="U707" s="979"/>
      <c r="V707" s="979"/>
      <c r="W707" s="979"/>
      <c r="X707" s="979"/>
      <c r="Y707" s="1060"/>
      <c r="Z707" s="1060" t="str">
        <f t="shared" si="209"/>
        <v>Cap.2 Pct.7: Daca nr. mediu de salariati (Col.11) &gt; 0, atunci si nr. mediu de perosane ocupate (Col.12) &gt; 0 si nr. mediu de salariati (Col.11) &lt;= nr. mediu de perosane ocupate (Col.12), pentru fiecare rand</v>
      </c>
      <c r="AA707" s="2205">
        <f t="shared" si="212"/>
        <v>1</v>
      </c>
      <c r="AB707" s="3036">
        <f t="shared" ref="AB707:AB770" si="213">C707</f>
        <v>397</v>
      </c>
      <c r="AT707" s="133" t="s">
        <v>1107</v>
      </c>
      <c r="AU707" s="1416" t="s">
        <v>5300</v>
      </c>
      <c r="AV707" s="134">
        <v>5</v>
      </c>
      <c r="AW707" s="135">
        <v>1</v>
      </c>
      <c r="AX707" s="136">
        <v>6</v>
      </c>
      <c r="AY707" s="301">
        <f>IF(Chestionar!K707="",0,Chestionar!K707)</f>
        <v>6</v>
      </c>
      <c r="AZ707" s="301">
        <f>IF(Chestionar!L707="",0,Chestionar!L707)</f>
        <v>0</v>
      </c>
      <c r="BA707" s="301">
        <f ca="1">IF(Chestionar!M707="",0,Chestionar!M707)</f>
        <v>0</v>
      </c>
      <c r="BB707" s="301">
        <f>IF(Chestionar!N707="",0,Chestionar!N707)</f>
        <v>0</v>
      </c>
      <c r="BC707" s="301">
        <f ca="1">IF(Chestionar!O707="",0,Chestionar!O707)</f>
        <v>0</v>
      </c>
      <c r="BD707" s="301">
        <f>IF(Chestionar!P707="",0,Chestionar!P707)</f>
        <v>0</v>
      </c>
      <c r="BE707" s="301">
        <f ca="1">IF(Chestionar!Q707="",0,Chestionar!Q707)</f>
        <v>0</v>
      </c>
      <c r="BF707" s="301">
        <f>IF(Chestionar!R707="",0,Chestionar!R707)</f>
        <v>0</v>
      </c>
      <c r="BG707" s="301">
        <f>IF(Chestionar!S707="",0,Chestionar!S707)</f>
        <v>0</v>
      </c>
      <c r="BH707" s="301">
        <f>IF(Chestionar!T707="",0,Chestionar!T707)</f>
        <v>0</v>
      </c>
      <c r="BI707" s="205">
        <f>IF(Chestionar!U707="",0,Chestionar!U707)</f>
        <v>0</v>
      </c>
      <c r="BJ707" s="205">
        <f>IF(Chestionar!V707="",0,Chestionar!V707)</f>
        <v>0</v>
      </c>
      <c r="BK707" s="205">
        <f>IF(Chestionar!W707="",0,Chestionar!W707)</f>
        <v>0</v>
      </c>
      <c r="BL707" s="205">
        <f>IF(Chestionar!X707="",0,Chestionar!X707)</f>
        <v>0</v>
      </c>
      <c r="BM707" s="205">
        <f>IF(Chestionar!Y707="",0,Chestionar!Y707)</f>
        <v>0</v>
      </c>
      <c r="BN707" s="158">
        <f>IF(Chestionar!Z707="",0,Chestionar!Z707)</f>
        <v>0</v>
      </c>
      <c r="BR707" s="120" t="s">
        <v>215</v>
      </c>
    </row>
    <row r="708" spans="1:70" x14ac:dyDescent="0.25">
      <c r="A708" s="1715">
        <f t="shared" si="201"/>
        <v>0</v>
      </c>
      <c r="B708" s="1715">
        <f t="shared" si="211"/>
        <v>10397016</v>
      </c>
      <c r="C708" s="1049">
        <v>397</v>
      </c>
      <c r="D708" s="1797" t="s">
        <v>447</v>
      </c>
      <c r="E708" s="1049">
        <v>16</v>
      </c>
      <c r="F708" s="1057" t="s">
        <v>4309</v>
      </c>
      <c r="G708" s="1049"/>
      <c r="H708" s="1058" t="s">
        <v>345</v>
      </c>
      <c r="I708" s="1059" t="s">
        <v>4410</v>
      </c>
      <c r="J708" s="1058"/>
      <c r="K708" s="1059" t="s">
        <v>4681</v>
      </c>
      <c r="L708" s="979">
        <f t="shared" si="207"/>
        <v>0</v>
      </c>
      <c r="M708" s="979">
        <f t="shared" si="208"/>
        <v>0</v>
      </c>
      <c r="N708" s="1724">
        <f t="shared" si="210"/>
        <v>0</v>
      </c>
      <c r="O708" s="979"/>
      <c r="P708" s="979"/>
      <c r="Q708" s="979"/>
      <c r="R708" s="979"/>
      <c r="S708" s="979"/>
      <c r="T708" s="979"/>
      <c r="U708" s="979"/>
      <c r="V708" s="979"/>
      <c r="W708" s="979"/>
      <c r="X708" s="979"/>
      <c r="Y708" s="1060"/>
      <c r="Z708" s="1060" t="str">
        <f t="shared" si="209"/>
        <v>Cap.2 Pct.7: Daca nr. mediu de salariati (Col.11) &gt; 0, atunci si nr. mediu de perosane ocupate (Col.12) &gt; 0 si nr. mediu de salariati (Col.11) &lt;= nr. mediu de perosane ocupate (Col.12), pentru fiecare rand</v>
      </c>
      <c r="AA708" s="2205">
        <f t="shared" si="212"/>
        <v>1</v>
      </c>
      <c r="AB708" s="3036">
        <f t="shared" si="213"/>
        <v>397</v>
      </c>
      <c r="AT708" s="133" t="s">
        <v>1108</v>
      </c>
      <c r="AU708" s="1416" t="s">
        <v>5300</v>
      </c>
      <c r="AV708" s="134">
        <v>5</v>
      </c>
      <c r="AW708" s="135">
        <v>1</v>
      </c>
      <c r="AX708" s="136">
        <v>7</v>
      </c>
      <c r="AY708" s="301">
        <f>IF(Chestionar!K708="",0,Chestionar!K708)</f>
        <v>7</v>
      </c>
      <c r="AZ708" s="301">
        <f>IF(Chestionar!L708="",0,Chestionar!L708)</f>
        <v>0</v>
      </c>
      <c r="BA708" s="301">
        <f ca="1">IF(Chestionar!M708="",0,Chestionar!M708)</f>
        <v>0</v>
      </c>
      <c r="BB708" s="301">
        <f>IF(Chestionar!N708="",0,Chestionar!N708)</f>
        <v>0</v>
      </c>
      <c r="BC708" s="301">
        <f ca="1">IF(Chestionar!O708="",0,Chestionar!O708)</f>
        <v>0</v>
      </c>
      <c r="BD708" s="301">
        <f>IF(Chestionar!P708="",0,Chestionar!P708)</f>
        <v>0</v>
      </c>
      <c r="BE708" s="301">
        <f ca="1">IF(Chestionar!Q708="",0,Chestionar!Q708)</f>
        <v>0</v>
      </c>
      <c r="BF708" s="301">
        <f>IF(Chestionar!R708="",0,Chestionar!R708)</f>
        <v>0</v>
      </c>
      <c r="BG708" s="301">
        <f>IF(Chestionar!S708="",0,Chestionar!S708)</f>
        <v>0</v>
      </c>
      <c r="BH708" s="301">
        <f>IF(Chestionar!T708="",0,Chestionar!T708)</f>
        <v>0</v>
      </c>
      <c r="BI708" s="205">
        <f>IF(Chestionar!U708="",0,Chestionar!U708)</f>
        <v>0</v>
      </c>
      <c r="BJ708" s="205">
        <f>IF(Chestionar!V708="",0,Chestionar!V708)</f>
        <v>0</v>
      </c>
      <c r="BK708" s="205">
        <f>IF(Chestionar!W708="",0,Chestionar!W708)</f>
        <v>0</v>
      </c>
      <c r="BL708" s="205">
        <f>IF(Chestionar!X708="",0,Chestionar!X708)</f>
        <v>0</v>
      </c>
      <c r="BM708" s="205">
        <f>IF(Chestionar!Y708="",0,Chestionar!Y708)</f>
        <v>0</v>
      </c>
      <c r="BN708" s="158">
        <f>IF(Chestionar!Z708="",0,Chestionar!Z708)</f>
        <v>0</v>
      </c>
      <c r="BO708" s="113"/>
      <c r="BP708" s="113"/>
      <c r="BQ708" s="113"/>
      <c r="BR708" s="113" t="s">
        <v>215</v>
      </c>
    </row>
    <row r="709" spans="1:70" x14ac:dyDescent="0.25">
      <c r="A709" s="1715">
        <f t="shared" si="201"/>
        <v>0</v>
      </c>
      <c r="B709" s="1715">
        <f t="shared" si="211"/>
        <v>10397017</v>
      </c>
      <c r="C709" s="1049">
        <v>397</v>
      </c>
      <c r="D709" s="1797" t="s">
        <v>447</v>
      </c>
      <c r="E709" s="1049">
        <v>17</v>
      </c>
      <c r="F709" s="1057" t="s">
        <v>4309</v>
      </c>
      <c r="G709" s="1049"/>
      <c r="H709" s="1058" t="s">
        <v>345</v>
      </c>
      <c r="I709" s="1059" t="s">
        <v>4412</v>
      </c>
      <c r="J709" s="1058"/>
      <c r="K709" s="1059" t="s">
        <v>4682</v>
      </c>
      <c r="L709" s="979">
        <f t="shared" si="207"/>
        <v>0</v>
      </c>
      <c r="M709" s="979">
        <f t="shared" si="208"/>
        <v>0</v>
      </c>
      <c r="N709" s="1724">
        <f t="shared" si="210"/>
        <v>0</v>
      </c>
      <c r="O709" s="979"/>
      <c r="P709" s="979"/>
      <c r="Q709" s="979"/>
      <c r="R709" s="979"/>
      <c r="S709" s="979"/>
      <c r="T709" s="979"/>
      <c r="U709" s="979"/>
      <c r="V709" s="979"/>
      <c r="W709" s="979"/>
      <c r="X709" s="979"/>
      <c r="Y709" s="1060"/>
      <c r="Z709" s="1060" t="str">
        <f t="shared" si="209"/>
        <v>Cap.2 Pct.7: Daca nr. mediu de salariati (Col.11) &gt; 0, atunci si nr. mediu de perosane ocupate (Col.12) &gt; 0 si nr. mediu de salariati (Col.11) &lt;= nr. mediu de perosane ocupate (Col.12), pentru fiecare rand</v>
      </c>
      <c r="AA709" s="2205">
        <f t="shared" si="212"/>
        <v>1</v>
      </c>
      <c r="AB709" s="3036">
        <f t="shared" si="213"/>
        <v>397</v>
      </c>
      <c r="AT709" s="133" t="s">
        <v>1109</v>
      </c>
      <c r="AU709" s="1416" t="s">
        <v>5300</v>
      </c>
      <c r="AV709" s="134">
        <v>5</v>
      </c>
      <c r="AW709" s="135">
        <v>1</v>
      </c>
      <c r="AX709" s="136">
        <v>8</v>
      </c>
      <c r="AY709" s="301">
        <f>IF(Chestionar!K709="",0,Chestionar!K709)</f>
        <v>8</v>
      </c>
      <c r="AZ709" s="301">
        <f>IF(Chestionar!L709="",0,Chestionar!L709)</f>
        <v>0</v>
      </c>
      <c r="BA709" s="301">
        <f ca="1">IF(Chestionar!M709="",0,Chestionar!M709)</f>
        <v>0</v>
      </c>
      <c r="BB709" s="301">
        <f>IF(Chestionar!N709="",0,Chestionar!N709)</f>
        <v>0</v>
      </c>
      <c r="BC709" s="301">
        <f ca="1">IF(Chestionar!O709="",0,Chestionar!O709)</f>
        <v>0</v>
      </c>
      <c r="BD709" s="301">
        <f>IF(Chestionar!P709="",0,Chestionar!P709)</f>
        <v>0</v>
      </c>
      <c r="BE709" s="301">
        <f ca="1">IF(Chestionar!Q709="",0,Chestionar!Q709)</f>
        <v>0</v>
      </c>
      <c r="BF709" s="301">
        <f>IF(Chestionar!R709="",0,Chestionar!R709)</f>
        <v>0</v>
      </c>
      <c r="BG709" s="301">
        <f>IF(Chestionar!S709="",0,Chestionar!S709)</f>
        <v>0</v>
      </c>
      <c r="BH709" s="301">
        <f>IF(Chestionar!T709="",0,Chestionar!T709)</f>
        <v>0</v>
      </c>
      <c r="BI709" s="205">
        <f>IF(Chestionar!U709="",0,Chestionar!U709)</f>
        <v>0</v>
      </c>
      <c r="BJ709" s="205">
        <f>IF(Chestionar!V709="",0,Chestionar!V709)</f>
        <v>0</v>
      </c>
      <c r="BK709" s="205">
        <f>IF(Chestionar!W709="",0,Chestionar!W709)</f>
        <v>0</v>
      </c>
      <c r="BL709" s="205">
        <f>IF(Chestionar!X709="",0,Chestionar!X709)</f>
        <v>0</v>
      </c>
      <c r="BM709" s="205">
        <f>IF(Chestionar!Y709="",0,Chestionar!Y709)</f>
        <v>0</v>
      </c>
      <c r="BN709" s="158">
        <f>IF(Chestionar!Z709="",0,Chestionar!Z709)</f>
        <v>0</v>
      </c>
      <c r="BO709" s="113"/>
      <c r="BP709" s="113"/>
      <c r="BQ709" s="113"/>
      <c r="BR709" s="113" t="s">
        <v>215</v>
      </c>
    </row>
    <row r="710" spans="1:70" x14ac:dyDescent="0.25">
      <c r="A710" s="1715">
        <f t="shared" si="201"/>
        <v>0</v>
      </c>
      <c r="B710" s="1715">
        <f t="shared" si="211"/>
        <v>10397018</v>
      </c>
      <c r="C710" s="1049">
        <v>397</v>
      </c>
      <c r="D710" s="1797" t="s">
        <v>447</v>
      </c>
      <c r="E710" s="1049">
        <v>18</v>
      </c>
      <c r="F710" s="1057" t="s">
        <v>4309</v>
      </c>
      <c r="G710" s="1049"/>
      <c r="H710" s="1058" t="s">
        <v>345</v>
      </c>
      <c r="I710" s="1059" t="s">
        <v>4414</v>
      </c>
      <c r="J710" s="1058"/>
      <c r="K710" s="1059" t="s">
        <v>4683</v>
      </c>
      <c r="L710" s="979">
        <f t="shared" si="207"/>
        <v>0</v>
      </c>
      <c r="M710" s="979">
        <f t="shared" si="208"/>
        <v>0</v>
      </c>
      <c r="N710" s="1724">
        <f t="shared" si="210"/>
        <v>0</v>
      </c>
      <c r="O710" s="979"/>
      <c r="P710" s="979"/>
      <c r="Q710" s="979"/>
      <c r="R710" s="979"/>
      <c r="S710" s="979"/>
      <c r="T710" s="979"/>
      <c r="U710" s="979"/>
      <c r="V710" s="979"/>
      <c r="W710" s="979"/>
      <c r="X710" s="979"/>
      <c r="Y710" s="1060"/>
      <c r="Z710" s="1060" t="str">
        <f t="shared" si="209"/>
        <v>Cap.2 Pct.7: Daca nr. mediu de salariati (Col.11) &gt; 0, atunci si nr. mediu de perosane ocupate (Col.12) &gt; 0 si nr. mediu de salariati (Col.11) &lt;= nr. mediu de perosane ocupate (Col.12), pentru fiecare rand</v>
      </c>
      <c r="AA710" s="2205">
        <f t="shared" si="212"/>
        <v>1</v>
      </c>
      <c r="AB710" s="3036">
        <f t="shared" si="213"/>
        <v>397</v>
      </c>
      <c r="AT710" s="133" t="s">
        <v>1110</v>
      </c>
      <c r="AU710" s="1416" t="s">
        <v>5300</v>
      </c>
      <c r="AV710" s="134">
        <v>5</v>
      </c>
      <c r="AW710" s="135">
        <v>1</v>
      </c>
      <c r="AX710" s="136">
        <v>9</v>
      </c>
      <c r="AY710" s="301">
        <f>IF(Chestionar!K710="",0,Chestionar!K710)</f>
        <v>9</v>
      </c>
      <c r="AZ710" s="301">
        <f>IF(Chestionar!L710="",0,Chestionar!L710)</f>
        <v>0</v>
      </c>
      <c r="BA710" s="301">
        <f ca="1">IF(Chestionar!M710="",0,Chestionar!M710)</f>
        <v>0</v>
      </c>
      <c r="BB710" s="301">
        <f>IF(Chestionar!N710="",0,Chestionar!N710)</f>
        <v>0</v>
      </c>
      <c r="BC710" s="301">
        <f ca="1">IF(Chestionar!O710="",0,Chestionar!O710)</f>
        <v>0</v>
      </c>
      <c r="BD710" s="301">
        <f>IF(Chestionar!P710="",0,Chestionar!P710)</f>
        <v>0</v>
      </c>
      <c r="BE710" s="301">
        <f ca="1">IF(Chestionar!Q710="",0,Chestionar!Q710)</f>
        <v>0</v>
      </c>
      <c r="BF710" s="301">
        <f>IF(Chestionar!R710="",0,Chestionar!R710)</f>
        <v>0</v>
      </c>
      <c r="BG710" s="301">
        <f>IF(Chestionar!S710="",0,Chestionar!S710)</f>
        <v>0</v>
      </c>
      <c r="BH710" s="301">
        <f>IF(Chestionar!T710="",0,Chestionar!T710)</f>
        <v>0</v>
      </c>
      <c r="BI710" s="205">
        <f>IF(Chestionar!U710="",0,Chestionar!U710)</f>
        <v>0</v>
      </c>
      <c r="BJ710" s="205">
        <f>IF(Chestionar!V710="",0,Chestionar!V710)</f>
        <v>0</v>
      </c>
      <c r="BK710" s="205">
        <f>IF(Chestionar!W710="",0,Chestionar!W710)</f>
        <v>0</v>
      </c>
      <c r="BL710" s="205">
        <f>IF(Chestionar!X710="",0,Chestionar!X710)</f>
        <v>0</v>
      </c>
      <c r="BM710" s="205">
        <f>IF(Chestionar!Y710="",0,Chestionar!Y710)</f>
        <v>0</v>
      </c>
      <c r="BN710" s="158">
        <f>IF(Chestionar!Z710="",0,Chestionar!Z710)</f>
        <v>0</v>
      </c>
      <c r="BO710" s="113"/>
      <c r="BP710" s="113"/>
      <c r="BQ710" s="113"/>
      <c r="BR710" s="113" t="s">
        <v>215</v>
      </c>
    </row>
    <row r="711" spans="1:70" x14ac:dyDescent="0.25">
      <c r="A711" s="1715">
        <f t="shared" ref="A711:A774" si="214">IF(D711="DA",IF(ISERROR(N711),A710+1,IF(N711=1,A710+1,A710)),A710)</f>
        <v>0</v>
      </c>
      <c r="B711" s="1715">
        <f t="shared" si="211"/>
        <v>10397019</v>
      </c>
      <c r="C711" s="1049">
        <v>397</v>
      </c>
      <c r="D711" s="1797" t="s">
        <v>447</v>
      </c>
      <c r="E711" s="1049">
        <v>19</v>
      </c>
      <c r="F711" s="1057" t="s">
        <v>4309</v>
      </c>
      <c r="G711" s="1049"/>
      <c r="H711" s="1058" t="s">
        <v>345</v>
      </c>
      <c r="I711" s="1059" t="s">
        <v>4416</v>
      </c>
      <c r="J711" s="1058"/>
      <c r="K711" s="1059" t="s">
        <v>4684</v>
      </c>
      <c r="L711" s="979">
        <f t="shared" si="207"/>
        <v>0</v>
      </c>
      <c r="M711" s="979">
        <f t="shared" si="208"/>
        <v>0</v>
      </c>
      <c r="N711" s="1724">
        <f t="shared" si="210"/>
        <v>0</v>
      </c>
      <c r="O711" s="979"/>
      <c r="P711" s="979"/>
      <c r="Q711" s="979"/>
      <c r="R711" s="979"/>
      <c r="S711" s="979"/>
      <c r="T711" s="979"/>
      <c r="U711" s="979"/>
      <c r="V711" s="979"/>
      <c r="W711" s="979"/>
      <c r="X711" s="979"/>
      <c r="Y711" s="1060"/>
      <c r="Z711" s="1060" t="str">
        <f t="shared" si="209"/>
        <v>Cap.2 Pct.7: Daca nr. mediu de salariati (Col.11) &gt; 0, atunci si nr. mediu de perosane ocupate (Col.12) &gt; 0 si nr. mediu de salariati (Col.11) &lt;= nr. mediu de perosane ocupate (Col.12), pentru fiecare rand</v>
      </c>
      <c r="AA711" s="2205">
        <f t="shared" si="212"/>
        <v>1</v>
      </c>
      <c r="AB711" s="3036">
        <f t="shared" si="213"/>
        <v>397</v>
      </c>
      <c r="AT711" s="133" t="s">
        <v>1111</v>
      </c>
      <c r="AU711" s="1416" t="s">
        <v>5300</v>
      </c>
      <c r="AV711" s="134">
        <v>5</v>
      </c>
      <c r="AW711" s="135">
        <v>1</v>
      </c>
      <c r="AX711" s="136">
        <v>10</v>
      </c>
      <c r="AY711" s="301">
        <f>IF(Chestionar!K711="",0,Chestionar!K711)</f>
        <v>10</v>
      </c>
      <c r="AZ711" s="301">
        <f>IF(Chestionar!L711="",0,Chestionar!L711)</f>
        <v>0</v>
      </c>
      <c r="BA711" s="301">
        <f ca="1">IF(Chestionar!M711="",0,Chestionar!M711)</f>
        <v>0</v>
      </c>
      <c r="BB711" s="301">
        <f>IF(Chestionar!N711="",0,Chestionar!N711)</f>
        <v>0</v>
      </c>
      <c r="BC711" s="301">
        <f ca="1">IF(Chestionar!O711="",0,Chestionar!O711)</f>
        <v>0</v>
      </c>
      <c r="BD711" s="301">
        <f>IF(Chestionar!P711="",0,Chestionar!P711)</f>
        <v>0</v>
      </c>
      <c r="BE711" s="301">
        <f ca="1">IF(Chestionar!Q711="",0,Chestionar!Q711)</f>
        <v>0</v>
      </c>
      <c r="BF711" s="301">
        <f>IF(Chestionar!R711="",0,Chestionar!R711)</f>
        <v>0</v>
      </c>
      <c r="BG711" s="301">
        <f>IF(Chestionar!S711="",0,Chestionar!S711)</f>
        <v>0</v>
      </c>
      <c r="BH711" s="301">
        <f>IF(Chestionar!T711="",0,Chestionar!T711)</f>
        <v>0</v>
      </c>
      <c r="BI711" s="205">
        <f>IF(Chestionar!U711="",0,Chestionar!U711)</f>
        <v>0</v>
      </c>
      <c r="BJ711" s="205">
        <f>IF(Chestionar!V711="",0,Chestionar!V711)</f>
        <v>0</v>
      </c>
      <c r="BK711" s="205">
        <f>IF(Chestionar!W711="",0,Chestionar!W711)</f>
        <v>0</v>
      </c>
      <c r="BL711" s="205">
        <f>IF(Chestionar!X711="",0,Chestionar!X711)</f>
        <v>0</v>
      </c>
      <c r="BM711" s="205">
        <f>IF(Chestionar!Y711="",0,Chestionar!Y711)</f>
        <v>0</v>
      </c>
      <c r="BN711" s="158">
        <f>IF(Chestionar!Z711="",0,Chestionar!Z711)</f>
        <v>0</v>
      </c>
      <c r="BO711" s="113"/>
      <c r="BP711" s="113"/>
      <c r="BQ711" s="113"/>
      <c r="BR711" s="113" t="s">
        <v>215</v>
      </c>
    </row>
    <row r="712" spans="1:70" x14ac:dyDescent="0.25">
      <c r="A712" s="1715">
        <f t="shared" si="214"/>
        <v>0</v>
      </c>
      <c r="B712" s="1715">
        <f t="shared" si="211"/>
        <v>10397020</v>
      </c>
      <c r="C712" s="1049">
        <v>397</v>
      </c>
      <c r="D712" s="1797" t="s">
        <v>447</v>
      </c>
      <c r="E712" s="1049">
        <v>20</v>
      </c>
      <c r="F712" s="1057" t="s">
        <v>4309</v>
      </c>
      <c r="G712" s="1049"/>
      <c r="H712" s="1058" t="s">
        <v>345</v>
      </c>
      <c r="I712" s="1059" t="s">
        <v>4418</v>
      </c>
      <c r="J712" s="1058"/>
      <c r="K712" s="1059" t="s">
        <v>4685</v>
      </c>
      <c r="L712" s="979">
        <f t="shared" si="207"/>
        <v>0</v>
      </c>
      <c r="M712" s="979">
        <f t="shared" si="208"/>
        <v>0</v>
      </c>
      <c r="N712" s="1724">
        <f t="shared" si="210"/>
        <v>0</v>
      </c>
      <c r="O712" s="979"/>
      <c r="P712" s="979"/>
      <c r="Q712" s="979"/>
      <c r="R712" s="979"/>
      <c r="S712" s="979"/>
      <c r="T712" s="979"/>
      <c r="U712" s="979"/>
      <c r="V712" s="979"/>
      <c r="W712" s="979"/>
      <c r="X712" s="979"/>
      <c r="Y712" s="1060"/>
      <c r="Z712" s="1060" t="str">
        <f t="shared" si="209"/>
        <v>Cap.2 Pct.7: Daca nr. mediu de salariati (Col.11) &gt; 0, atunci si nr. mediu de perosane ocupate (Col.12) &gt; 0 si nr. mediu de salariati (Col.11) &lt;= nr. mediu de perosane ocupate (Col.12), pentru fiecare rand</v>
      </c>
      <c r="AA712" s="2205">
        <f t="shared" si="212"/>
        <v>1</v>
      </c>
      <c r="AB712" s="3036">
        <f t="shared" si="213"/>
        <v>397</v>
      </c>
      <c r="AT712" s="133" t="s">
        <v>1112</v>
      </c>
      <c r="AU712" s="1416" t="s">
        <v>5300</v>
      </c>
      <c r="AV712" s="134">
        <v>5</v>
      </c>
      <c r="AW712" s="135">
        <v>1</v>
      </c>
      <c r="AX712" s="136">
        <v>11</v>
      </c>
      <c r="AY712" s="301">
        <f>IF(Chestionar!K712="",0,Chestionar!K712)</f>
        <v>11</v>
      </c>
      <c r="AZ712" s="301">
        <f>IF(Chestionar!L712="",0,Chestionar!L712)</f>
        <v>0</v>
      </c>
      <c r="BA712" s="301">
        <f ca="1">IF(Chestionar!M712="",0,Chestionar!M712)</f>
        <v>0</v>
      </c>
      <c r="BB712" s="301">
        <f>IF(Chestionar!N712="",0,Chestionar!N712)</f>
        <v>0</v>
      </c>
      <c r="BC712" s="301">
        <f ca="1">IF(Chestionar!O712="",0,Chestionar!O712)</f>
        <v>0</v>
      </c>
      <c r="BD712" s="301">
        <f>IF(Chestionar!P712="",0,Chestionar!P712)</f>
        <v>0</v>
      </c>
      <c r="BE712" s="301">
        <f ca="1">IF(Chestionar!Q712="",0,Chestionar!Q712)</f>
        <v>0</v>
      </c>
      <c r="BF712" s="301">
        <f>IF(Chestionar!R712="",0,Chestionar!R712)</f>
        <v>0</v>
      </c>
      <c r="BG712" s="301">
        <f>IF(Chestionar!S712="",0,Chestionar!S712)</f>
        <v>0</v>
      </c>
      <c r="BH712" s="301">
        <f>IF(Chestionar!T712="",0,Chestionar!T712)</f>
        <v>0</v>
      </c>
      <c r="BI712" s="205">
        <f>IF(Chestionar!U712="",0,Chestionar!U712)</f>
        <v>0</v>
      </c>
      <c r="BJ712" s="205">
        <f>IF(Chestionar!V712="",0,Chestionar!V712)</f>
        <v>0</v>
      </c>
      <c r="BK712" s="205">
        <f>IF(Chestionar!W712="",0,Chestionar!W712)</f>
        <v>0</v>
      </c>
      <c r="BL712" s="205">
        <f>IF(Chestionar!X712="",0,Chestionar!X712)</f>
        <v>0</v>
      </c>
      <c r="BM712" s="205">
        <f>IF(Chestionar!Y712="",0,Chestionar!Y712)</f>
        <v>0</v>
      </c>
      <c r="BN712" s="158">
        <f>IF(Chestionar!Z712="",0,Chestionar!Z712)</f>
        <v>0</v>
      </c>
      <c r="BO712" s="113"/>
      <c r="BP712" s="113"/>
      <c r="BQ712" s="113"/>
      <c r="BR712" s="113" t="s">
        <v>215</v>
      </c>
    </row>
    <row r="713" spans="1:70" x14ac:dyDescent="0.25">
      <c r="A713" s="1715">
        <f t="shared" si="214"/>
        <v>0</v>
      </c>
      <c r="B713" s="1715">
        <f t="shared" si="211"/>
        <v>10397021</v>
      </c>
      <c r="C713" s="1049">
        <v>397</v>
      </c>
      <c r="D713" s="1797" t="s">
        <v>447</v>
      </c>
      <c r="E713" s="1049">
        <v>21</v>
      </c>
      <c r="F713" s="1057" t="s">
        <v>4309</v>
      </c>
      <c r="G713" s="1049"/>
      <c r="H713" s="1058" t="s">
        <v>345</v>
      </c>
      <c r="I713" s="1059" t="s">
        <v>4420</v>
      </c>
      <c r="J713" s="1058"/>
      <c r="K713" s="1059" t="s">
        <v>4686</v>
      </c>
      <c r="L713" s="979">
        <f t="shared" si="207"/>
        <v>0</v>
      </c>
      <c r="M713" s="979">
        <f t="shared" si="208"/>
        <v>0</v>
      </c>
      <c r="N713" s="1724">
        <f t="shared" si="210"/>
        <v>0</v>
      </c>
      <c r="O713" s="979"/>
      <c r="P713" s="979"/>
      <c r="Q713" s="979"/>
      <c r="R713" s="979"/>
      <c r="S713" s="979"/>
      <c r="T713" s="979"/>
      <c r="U713" s="979"/>
      <c r="V713" s="979"/>
      <c r="W713" s="979"/>
      <c r="X713" s="979"/>
      <c r="Y713" s="1060"/>
      <c r="Z713" s="1060" t="str">
        <f t="shared" si="209"/>
        <v>Cap.2 Pct.7: Daca nr. mediu de salariati (Col.11) &gt; 0, atunci si nr. mediu de perosane ocupate (Col.12) &gt; 0 si nr. mediu de salariati (Col.11) &lt;= nr. mediu de perosane ocupate (Col.12), pentru fiecare rand</v>
      </c>
      <c r="AA713" s="2205">
        <f t="shared" si="212"/>
        <v>1</v>
      </c>
      <c r="AB713" s="3036">
        <f t="shared" si="213"/>
        <v>397</v>
      </c>
      <c r="AT713" s="133" t="s">
        <v>1113</v>
      </c>
      <c r="AU713" s="1416" t="s">
        <v>5300</v>
      </c>
      <c r="AV713" s="134">
        <v>5</v>
      </c>
      <c r="AW713" s="135">
        <v>1</v>
      </c>
      <c r="AX713" s="136">
        <v>12</v>
      </c>
      <c r="AY713" s="301">
        <f>IF(Chestionar!K713="",0,Chestionar!K713)</f>
        <v>12</v>
      </c>
      <c r="AZ713" s="301">
        <f>IF(Chestionar!L713="",0,Chestionar!L713)</f>
        <v>0</v>
      </c>
      <c r="BA713" s="301">
        <f ca="1">IF(Chestionar!M713="",0,Chestionar!M713)</f>
        <v>0</v>
      </c>
      <c r="BB713" s="301">
        <f>IF(Chestionar!N713="",0,Chestionar!N713)</f>
        <v>0</v>
      </c>
      <c r="BC713" s="301">
        <f ca="1">IF(Chestionar!O713="",0,Chestionar!O713)</f>
        <v>0</v>
      </c>
      <c r="BD713" s="301">
        <f>IF(Chestionar!P713="",0,Chestionar!P713)</f>
        <v>0</v>
      </c>
      <c r="BE713" s="301">
        <f ca="1">IF(Chestionar!Q713="",0,Chestionar!Q713)</f>
        <v>0</v>
      </c>
      <c r="BF713" s="301">
        <f>IF(Chestionar!R713="",0,Chestionar!R713)</f>
        <v>0</v>
      </c>
      <c r="BG713" s="301">
        <f>IF(Chestionar!S713="",0,Chestionar!S713)</f>
        <v>0</v>
      </c>
      <c r="BH713" s="301">
        <f>IF(Chestionar!T713="",0,Chestionar!T713)</f>
        <v>0</v>
      </c>
      <c r="BI713" s="205">
        <f>IF(Chestionar!U713="",0,Chestionar!U713)</f>
        <v>0</v>
      </c>
      <c r="BJ713" s="205">
        <f>IF(Chestionar!V713="",0,Chestionar!V713)</f>
        <v>0</v>
      </c>
      <c r="BK713" s="205">
        <f>IF(Chestionar!W713="",0,Chestionar!W713)</f>
        <v>0</v>
      </c>
      <c r="BL713" s="205">
        <f>IF(Chestionar!X713="",0,Chestionar!X713)</f>
        <v>0</v>
      </c>
      <c r="BM713" s="205">
        <f>IF(Chestionar!Y713="",0,Chestionar!Y713)</f>
        <v>0</v>
      </c>
      <c r="BN713" s="158">
        <f>IF(Chestionar!Z713="",0,Chestionar!Z713)</f>
        <v>0</v>
      </c>
      <c r="BO713" s="113"/>
      <c r="BP713" s="113"/>
      <c r="BQ713" s="113"/>
      <c r="BR713" s="113" t="s">
        <v>215</v>
      </c>
    </row>
    <row r="714" spans="1:70" x14ac:dyDescent="0.25">
      <c r="A714" s="1715">
        <f t="shared" si="214"/>
        <v>0</v>
      </c>
      <c r="B714" s="1715">
        <f t="shared" si="211"/>
        <v>10397022</v>
      </c>
      <c r="C714" s="1049">
        <v>397</v>
      </c>
      <c r="D714" s="1797" t="s">
        <v>447</v>
      </c>
      <c r="E714" s="1049">
        <v>22</v>
      </c>
      <c r="F714" s="1057" t="s">
        <v>4309</v>
      </c>
      <c r="G714" s="1049"/>
      <c r="H714" s="1058" t="s">
        <v>345</v>
      </c>
      <c r="I714" s="1059" t="s">
        <v>4422</v>
      </c>
      <c r="J714" s="1058"/>
      <c r="K714" s="1059" t="s">
        <v>4687</v>
      </c>
      <c r="L714" s="979">
        <f t="shared" si="207"/>
        <v>0</v>
      </c>
      <c r="M714" s="979">
        <f t="shared" si="208"/>
        <v>0</v>
      </c>
      <c r="N714" s="1724">
        <f t="shared" si="210"/>
        <v>0</v>
      </c>
      <c r="O714" s="979"/>
      <c r="P714" s="979"/>
      <c r="Q714" s="979"/>
      <c r="R714" s="979"/>
      <c r="S714" s="979"/>
      <c r="T714" s="979"/>
      <c r="U714" s="979"/>
      <c r="V714" s="979"/>
      <c r="W714" s="979"/>
      <c r="X714" s="979"/>
      <c r="Y714" s="1060"/>
      <c r="Z714" s="1060" t="str">
        <f t="shared" si="209"/>
        <v>Cap.2 Pct.7: Daca nr. mediu de salariati (Col.11) &gt; 0, atunci si nr. mediu de perosane ocupate (Col.12) &gt; 0 si nr. mediu de salariati (Col.11) &lt;= nr. mediu de perosane ocupate (Col.12), pentru fiecare rand</v>
      </c>
      <c r="AA714" s="2205">
        <f t="shared" si="212"/>
        <v>1</v>
      </c>
      <c r="AB714" s="3036">
        <f t="shared" si="213"/>
        <v>397</v>
      </c>
      <c r="AT714" s="133" t="s">
        <v>1114</v>
      </c>
      <c r="AU714" s="1416" t="s">
        <v>5300</v>
      </c>
      <c r="AV714" s="134">
        <v>5</v>
      </c>
      <c r="AW714" s="135">
        <v>1</v>
      </c>
      <c r="AX714" s="136">
        <v>13</v>
      </c>
      <c r="AY714" s="301">
        <f>IF(Chestionar!K714="",0,Chestionar!K714)</f>
        <v>13</v>
      </c>
      <c r="AZ714" s="301">
        <f>IF(Chestionar!L714="",0,Chestionar!L714)</f>
        <v>0</v>
      </c>
      <c r="BA714" s="301">
        <f ca="1">IF(Chestionar!M714="",0,Chestionar!M714)</f>
        <v>0</v>
      </c>
      <c r="BB714" s="301">
        <f>IF(Chestionar!N714="",0,Chestionar!N714)</f>
        <v>0</v>
      </c>
      <c r="BC714" s="301">
        <f ca="1">IF(Chestionar!O714="",0,Chestionar!O714)</f>
        <v>0</v>
      </c>
      <c r="BD714" s="301">
        <f>IF(Chestionar!P714="",0,Chestionar!P714)</f>
        <v>0</v>
      </c>
      <c r="BE714" s="301">
        <f ca="1">IF(Chestionar!Q714="",0,Chestionar!Q714)</f>
        <v>0</v>
      </c>
      <c r="BF714" s="301">
        <f>IF(Chestionar!R714="",0,Chestionar!R714)</f>
        <v>0</v>
      </c>
      <c r="BG714" s="301">
        <f>IF(Chestionar!S714="",0,Chestionar!S714)</f>
        <v>0</v>
      </c>
      <c r="BH714" s="301">
        <f>IF(Chestionar!T714="",0,Chestionar!T714)</f>
        <v>0</v>
      </c>
      <c r="BI714" s="205">
        <f>IF(Chestionar!U714="",0,Chestionar!U714)</f>
        <v>0</v>
      </c>
      <c r="BJ714" s="205">
        <f>IF(Chestionar!V714="",0,Chestionar!V714)</f>
        <v>0</v>
      </c>
      <c r="BK714" s="205">
        <f>IF(Chestionar!W714="",0,Chestionar!W714)</f>
        <v>0</v>
      </c>
      <c r="BL714" s="205">
        <f>IF(Chestionar!X714="",0,Chestionar!X714)</f>
        <v>0</v>
      </c>
      <c r="BM714" s="205">
        <f>IF(Chestionar!Y714="",0,Chestionar!Y714)</f>
        <v>0</v>
      </c>
      <c r="BN714" s="158">
        <f>IF(Chestionar!Z714="",0,Chestionar!Z714)</f>
        <v>0</v>
      </c>
      <c r="BO714" s="113"/>
      <c r="BP714" s="113"/>
      <c r="BQ714" s="113"/>
      <c r="BR714" s="113" t="s">
        <v>215</v>
      </c>
    </row>
    <row r="715" spans="1:70" x14ac:dyDescent="0.25">
      <c r="A715" s="1715">
        <f t="shared" si="214"/>
        <v>0</v>
      </c>
      <c r="B715" s="1715">
        <f t="shared" si="211"/>
        <v>10397023</v>
      </c>
      <c r="C715" s="1049">
        <v>397</v>
      </c>
      <c r="D715" s="1797" t="s">
        <v>447</v>
      </c>
      <c r="E715" s="1049">
        <v>23</v>
      </c>
      <c r="F715" s="1057" t="s">
        <v>4309</v>
      </c>
      <c r="G715" s="1049"/>
      <c r="H715" s="1058" t="s">
        <v>345</v>
      </c>
      <c r="I715" s="1059" t="s">
        <v>4424</v>
      </c>
      <c r="J715" s="1058"/>
      <c r="K715" s="1059" t="s">
        <v>4688</v>
      </c>
      <c r="L715" s="979">
        <f t="shared" si="207"/>
        <v>0</v>
      </c>
      <c r="M715" s="979">
        <f t="shared" si="208"/>
        <v>0</v>
      </c>
      <c r="N715" s="1724">
        <f t="shared" si="210"/>
        <v>0</v>
      </c>
      <c r="O715" s="979"/>
      <c r="P715" s="979"/>
      <c r="Q715" s="979"/>
      <c r="R715" s="979"/>
      <c r="S715" s="979"/>
      <c r="T715" s="979"/>
      <c r="U715" s="979"/>
      <c r="V715" s="979"/>
      <c r="W715" s="979"/>
      <c r="X715" s="979"/>
      <c r="Y715" s="1060"/>
      <c r="Z715" s="1060" t="str">
        <f t="shared" si="209"/>
        <v>Cap.2 Pct.7: Daca nr. mediu de salariati (Col.11) &gt; 0, atunci si nr. mediu de perosane ocupate (Col.12) &gt; 0 si nr. mediu de salariati (Col.11) &lt;= nr. mediu de perosane ocupate (Col.12), pentru fiecare rand</v>
      </c>
      <c r="AA715" s="2205">
        <f t="shared" si="212"/>
        <v>1</v>
      </c>
      <c r="AB715" s="3036">
        <f t="shared" si="213"/>
        <v>397</v>
      </c>
      <c r="AT715" s="133" t="s">
        <v>1115</v>
      </c>
      <c r="AU715" s="1416" t="s">
        <v>5300</v>
      </c>
      <c r="AV715" s="134">
        <v>5</v>
      </c>
      <c r="AW715" s="135">
        <v>1</v>
      </c>
      <c r="AX715" s="136">
        <v>14</v>
      </c>
      <c r="AY715" s="301">
        <f>IF(Chestionar!K715="",0,Chestionar!K715)</f>
        <v>14</v>
      </c>
      <c r="AZ715" s="301">
        <f>IF(Chestionar!L715="",0,Chestionar!L715)</f>
        <v>0</v>
      </c>
      <c r="BA715" s="301">
        <f ca="1">IF(Chestionar!M715="",0,Chestionar!M715)</f>
        <v>0</v>
      </c>
      <c r="BB715" s="301">
        <f>IF(Chestionar!N715="",0,Chestionar!N715)</f>
        <v>0</v>
      </c>
      <c r="BC715" s="301">
        <f ca="1">IF(Chestionar!O715="",0,Chestionar!O715)</f>
        <v>0</v>
      </c>
      <c r="BD715" s="301">
        <f>IF(Chestionar!P715="",0,Chestionar!P715)</f>
        <v>0</v>
      </c>
      <c r="BE715" s="301">
        <f ca="1">IF(Chestionar!Q715="",0,Chestionar!Q715)</f>
        <v>0</v>
      </c>
      <c r="BF715" s="301">
        <f>IF(Chestionar!R715="",0,Chestionar!R715)</f>
        <v>0</v>
      </c>
      <c r="BG715" s="301">
        <f>IF(Chestionar!S715="",0,Chestionar!S715)</f>
        <v>0</v>
      </c>
      <c r="BH715" s="301">
        <f>IF(Chestionar!T715="",0,Chestionar!T715)</f>
        <v>0</v>
      </c>
      <c r="BI715" s="205">
        <f>IF(Chestionar!U715="",0,Chestionar!U715)</f>
        <v>0</v>
      </c>
      <c r="BJ715" s="205">
        <f>IF(Chestionar!V715="",0,Chestionar!V715)</f>
        <v>0</v>
      </c>
      <c r="BK715" s="205">
        <f>IF(Chestionar!W715="",0,Chestionar!W715)</f>
        <v>0</v>
      </c>
      <c r="BL715" s="205">
        <f>IF(Chestionar!X715="",0,Chestionar!X715)</f>
        <v>0</v>
      </c>
      <c r="BM715" s="205">
        <f>IF(Chestionar!Y715="",0,Chestionar!Y715)</f>
        <v>0</v>
      </c>
      <c r="BN715" s="158">
        <f>IF(Chestionar!Z715="",0,Chestionar!Z715)</f>
        <v>0</v>
      </c>
      <c r="BO715" s="113"/>
      <c r="BP715" s="113"/>
      <c r="BQ715" s="113"/>
      <c r="BR715" s="113" t="s">
        <v>215</v>
      </c>
    </row>
    <row r="716" spans="1:70" x14ac:dyDescent="0.25">
      <c r="A716" s="1715">
        <f t="shared" si="214"/>
        <v>0</v>
      </c>
      <c r="B716" s="1715">
        <f t="shared" si="211"/>
        <v>10397024</v>
      </c>
      <c r="C716" s="1049">
        <v>397</v>
      </c>
      <c r="D716" s="1797" t="s">
        <v>447</v>
      </c>
      <c r="E716" s="1049">
        <v>24</v>
      </c>
      <c r="F716" s="1057" t="s">
        <v>4309</v>
      </c>
      <c r="G716" s="1049"/>
      <c r="H716" s="1058" t="s">
        <v>345</v>
      </c>
      <c r="I716" s="1059" t="s">
        <v>4426</v>
      </c>
      <c r="J716" s="1058"/>
      <c r="K716" s="1059" t="s">
        <v>4689</v>
      </c>
      <c r="L716" s="979">
        <f t="shared" si="207"/>
        <v>0</v>
      </c>
      <c r="M716" s="979">
        <f t="shared" si="208"/>
        <v>0</v>
      </c>
      <c r="N716" s="1724">
        <f t="shared" si="210"/>
        <v>0</v>
      </c>
      <c r="O716" s="979"/>
      <c r="P716" s="979"/>
      <c r="Q716" s="979"/>
      <c r="R716" s="979"/>
      <c r="S716" s="979"/>
      <c r="T716" s="979"/>
      <c r="U716" s="979"/>
      <c r="V716" s="979"/>
      <c r="W716" s="979"/>
      <c r="X716" s="979"/>
      <c r="Y716" s="1060"/>
      <c r="Z716" s="1060" t="str">
        <f t="shared" si="209"/>
        <v>Cap.2 Pct.7: Daca nr. mediu de salariati (Col.11) &gt; 0, atunci si nr. mediu de perosane ocupate (Col.12) &gt; 0 si nr. mediu de salariati (Col.11) &lt;= nr. mediu de perosane ocupate (Col.12), pentru fiecare rand</v>
      </c>
      <c r="AA716" s="2205">
        <f t="shared" si="212"/>
        <v>1</v>
      </c>
      <c r="AB716" s="3036">
        <f t="shared" si="213"/>
        <v>397</v>
      </c>
      <c r="AT716" s="133" t="s">
        <v>1116</v>
      </c>
      <c r="AU716" s="1416" t="s">
        <v>5300</v>
      </c>
      <c r="AV716" s="134">
        <v>5</v>
      </c>
      <c r="AW716" s="135">
        <v>1</v>
      </c>
      <c r="AX716" s="136">
        <v>15</v>
      </c>
      <c r="AY716" s="301">
        <f>IF(Chestionar!K716="",0,Chestionar!K716)</f>
        <v>15</v>
      </c>
      <c r="AZ716" s="301">
        <f>IF(Chestionar!L716="",0,Chestionar!L716)</f>
        <v>0</v>
      </c>
      <c r="BA716" s="301">
        <f ca="1">IF(Chestionar!M716="",0,Chestionar!M716)</f>
        <v>0</v>
      </c>
      <c r="BB716" s="301">
        <f>IF(Chestionar!N716="",0,Chestionar!N716)</f>
        <v>0</v>
      </c>
      <c r="BC716" s="301">
        <f ca="1">IF(Chestionar!O716="",0,Chestionar!O716)</f>
        <v>0</v>
      </c>
      <c r="BD716" s="301">
        <f>IF(Chestionar!P716="",0,Chestionar!P716)</f>
        <v>0</v>
      </c>
      <c r="BE716" s="301">
        <f ca="1">IF(Chestionar!Q716="",0,Chestionar!Q716)</f>
        <v>0</v>
      </c>
      <c r="BF716" s="301">
        <f>IF(Chestionar!R716="",0,Chestionar!R716)</f>
        <v>0</v>
      </c>
      <c r="BG716" s="301">
        <f>IF(Chestionar!S716="",0,Chestionar!S716)</f>
        <v>0</v>
      </c>
      <c r="BH716" s="301">
        <f>IF(Chestionar!T716="",0,Chestionar!T716)</f>
        <v>0</v>
      </c>
      <c r="BI716" s="205">
        <f>IF(Chestionar!U716="",0,Chestionar!U716)</f>
        <v>0</v>
      </c>
      <c r="BJ716" s="205">
        <f>IF(Chestionar!V716="",0,Chestionar!V716)</f>
        <v>0</v>
      </c>
      <c r="BK716" s="205">
        <f>IF(Chestionar!W716="",0,Chestionar!W716)</f>
        <v>0</v>
      </c>
      <c r="BL716" s="205">
        <f>IF(Chestionar!X716="",0,Chestionar!X716)</f>
        <v>0</v>
      </c>
      <c r="BM716" s="205">
        <f>IF(Chestionar!Y716="",0,Chestionar!Y716)</f>
        <v>0</v>
      </c>
      <c r="BN716" s="158">
        <f>IF(Chestionar!Z716="",0,Chestionar!Z716)</f>
        <v>0</v>
      </c>
      <c r="BO716" s="113"/>
      <c r="BP716" s="113"/>
      <c r="BQ716" s="113"/>
      <c r="BR716" s="113" t="s">
        <v>215</v>
      </c>
    </row>
    <row r="717" spans="1:70" x14ac:dyDescent="0.25">
      <c r="A717" s="1715">
        <f t="shared" si="214"/>
        <v>0</v>
      </c>
      <c r="B717" s="1715">
        <f t="shared" si="211"/>
        <v>10397025</v>
      </c>
      <c r="C717" s="1049">
        <v>397</v>
      </c>
      <c r="D717" s="1797" t="s">
        <v>447</v>
      </c>
      <c r="E717" s="1049">
        <v>25</v>
      </c>
      <c r="F717" s="1057" t="s">
        <v>4309</v>
      </c>
      <c r="G717" s="1049"/>
      <c r="H717" s="1058" t="s">
        <v>345</v>
      </c>
      <c r="I717" s="1059" t="s">
        <v>4428</v>
      </c>
      <c r="J717" s="1058"/>
      <c r="K717" s="1059" t="s">
        <v>4690</v>
      </c>
      <c r="L717" s="979">
        <f t="shared" si="207"/>
        <v>0</v>
      </c>
      <c r="M717" s="979">
        <f t="shared" si="208"/>
        <v>0</v>
      </c>
      <c r="N717" s="1724">
        <f t="shared" si="210"/>
        <v>0</v>
      </c>
      <c r="O717" s="979"/>
      <c r="P717" s="979"/>
      <c r="Q717" s="979"/>
      <c r="R717" s="979"/>
      <c r="S717" s="979"/>
      <c r="T717" s="979"/>
      <c r="U717" s="979"/>
      <c r="V717" s="979"/>
      <c r="W717" s="979"/>
      <c r="X717" s="979"/>
      <c r="Y717" s="1060"/>
      <c r="Z717" s="1060" t="str">
        <f t="shared" si="209"/>
        <v>Cap.2 Pct.7: Daca nr. mediu de salariati (Col.11) &gt; 0, atunci si nr. mediu de perosane ocupate (Col.12) &gt; 0 si nr. mediu de salariati (Col.11) &lt;= nr. mediu de perosane ocupate (Col.12), pentru fiecare rand</v>
      </c>
      <c r="AA717" s="2205">
        <f t="shared" si="212"/>
        <v>1</v>
      </c>
      <c r="AB717" s="3036">
        <f t="shared" si="213"/>
        <v>397</v>
      </c>
      <c r="AT717" s="133" t="s">
        <v>1117</v>
      </c>
      <c r="AU717" s="1416" t="s">
        <v>5300</v>
      </c>
      <c r="AV717" s="134">
        <v>5</v>
      </c>
      <c r="AW717" s="135">
        <v>1</v>
      </c>
      <c r="AX717" s="136">
        <v>16</v>
      </c>
      <c r="AY717" s="301">
        <f>IF(Chestionar!K717="",0,Chestionar!K717)</f>
        <v>16</v>
      </c>
      <c r="AZ717" s="301">
        <f>IF(Chestionar!L717="",0,Chestionar!L717)</f>
        <v>0</v>
      </c>
      <c r="BA717" s="301">
        <f ca="1">IF(Chestionar!M717="",0,Chestionar!M717)</f>
        <v>0</v>
      </c>
      <c r="BB717" s="301">
        <f>IF(Chestionar!N717="",0,Chestionar!N717)</f>
        <v>0</v>
      </c>
      <c r="BC717" s="301">
        <f ca="1">IF(Chestionar!O717="",0,Chestionar!O717)</f>
        <v>0</v>
      </c>
      <c r="BD717" s="301">
        <f>IF(Chestionar!P717="",0,Chestionar!P717)</f>
        <v>0</v>
      </c>
      <c r="BE717" s="301">
        <f ca="1">IF(Chestionar!Q717="",0,Chestionar!Q717)</f>
        <v>0</v>
      </c>
      <c r="BF717" s="301">
        <f>IF(Chestionar!R717="",0,Chestionar!R717)</f>
        <v>0</v>
      </c>
      <c r="BG717" s="301">
        <f>IF(Chestionar!S717="",0,Chestionar!S717)</f>
        <v>0</v>
      </c>
      <c r="BH717" s="301">
        <f>IF(Chestionar!T717="",0,Chestionar!T717)</f>
        <v>0</v>
      </c>
      <c r="BI717" s="205">
        <f>IF(Chestionar!U717="",0,Chestionar!U717)</f>
        <v>0</v>
      </c>
      <c r="BJ717" s="205">
        <f>IF(Chestionar!V717="",0,Chestionar!V717)</f>
        <v>0</v>
      </c>
      <c r="BK717" s="205">
        <f>IF(Chestionar!W717="",0,Chestionar!W717)</f>
        <v>0</v>
      </c>
      <c r="BL717" s="205">
        <f>IF(Chestionar!X717="",0,Chestionar!X717)</f>
        <v>0</v>
      </c>
      <c r="BM717" s="205">
        <f>IF(Chestionar!Y717="",0,Chestionar!Y717)</f>
        <v>0</v>
      </c>
      <c r="BN717" s="158">
        <f>IF(Chestionar!Z717="",0,Chestionar!Z717)</f>
        <v>0</v>
      </c>
      <c r="BO717" s="113"/>
      <c r="BP717" s="113"/>
      <c r="BQ717" s="113"/>
      <c r="BR717" s="113" t="s">
        <v>215</v>
      </c>
    </row>
    <row r="718" spans="1:70" x14ac:dyDescent="0.25">
      <c r="A718" s="1715">
        <f t="shared" si="214"/>
        <v>0</v>
      </c>
      <c r="B718" s="1715">
        <f t="shared" si="211"/>
        <v>10397026</v>
      </c>
      <c r="C718" s="1049">
        <v>397</v>
      </c>
      <c r="D718" s="1797" t="s">
        <v>447</v>
      </c>
      <c r="E718" s="1049">
        <v>26</v>
      </c>
      <c r="F718" s="1057" t="s">
        <v>4309</v>
      </c>
      <c r="G718" s="1049"/>
      <c r="H718" s="1058" t="s">
        <v>345</v>
      </c>
      <c r="I718" s="1059" t="s">
        <v>4430</v>
      </c>
      <c r="J718" s="1058"/>
      <c r="K718" s="1059" t="s">
        <v>4691</v>
      </c>
      <c r="L718" s="979">
        <f t="shared" si="207"/>
        <v>0</v>
      </c>
      <c r="M718" s="979">
        <f t="shared" si="208"/>
        <v>0</v>
      </c>
      <c r="N718" s="1724">
        <f t="shared" si="210"/>
        <v>0</v>
      </c>
      <c r="O718" s="979"/>
      <c r="P718" s="979"/>
      <c r="Q718" s="979"/>
      <c r="R718" s="979"/>
      <c r="S718" s="979"/>
      <c r="T718" s="979"/>
      <c r="U718" s="979"/>
      <c r="V718" s="979"/>
      <c r="W718" s="979"/>
      <c r="X718" s="979"/>
      <c r="Y718" s="1060"/>
      <c r="Z718" s="1060" t="str">
        <f t="shared" si="209"/>
        <v>Cap.2 Pct.7: Daca nr. mediu de salariati (Col.11) &gt; 0, atunci si nr. mediu de perosane ocupate (Col.12) &gt; 0 si nr. mediu de salariati (Col.11) &lt;= nr. mediu de perosane ocupate (Col.12), pentru fiecare rand</v>
      </c>
      <c r="AA718" s="2205">
        <f t="shared" si="212"/>
        <v>1</v>
      </c>
      <c r="AB718" s="3036">
        <f t="shared" si="213"/>
        <v>397</v>
      </c>
      <c r="AT718" s="133" t="s">
        <v>1118</v>
      </c>
      <c r="AU718" s="1416" t="s">
        <v>5300</v>
      </c>
      <c r="AV718" s="134">
        <v>5</v>
      </c>
      <c r="AW718" s="135">
        <v>1</v>
      </c>
      <c r="AX718" s="136">
        <v>17</v>
      </c>
      <c r="AY718" s="301">
        <f>IF(Chestionar!K718="",0,Chestionar!K718)</f>
        <v>17</v>
      </c>
      <c r="AZ718" s="301">
        <f>IF(Chestionar!L718="",0,Chestionar!L718)</f>
        <v>0</v>
      </c>
      <c r="BA718" s="301">
        <f ca="1">IF(Chestionar!M718="",0,Chestionar!M718)</f>
        <v>0</v>
      </c>
      <c r="BB718" s="301">
        <f>IF(Chestionar!N718="",0,Chestionar!N718)</f>
        <v>0</v>
      </c>
      <c r="BC718" s="301">
        <f ca="1">IF(Chestionar!O718="",0,Chestionar!O718)</f>
        <v>0</v>
      </c>
      <c r="BD718" s="301">
        <f>IF(Chestionar!P718="",0,Chestionar!P718)</f>
        <v>0</v>
      </c>
      <c r="BE718" s="301">
        <f ca="1">IF(Chestionar!Q718="",0,Chestionar!Q718)</f>
        <v>0</v>
      </c>
      <c r="BF718" s="301">
        <f>IF(Chestionar!R718="",0,Chestionar!R718)</f>
        <v>0</v>
      </c>
      <c r="BG718" s="301">
        <f>IF(Chestionar!S718="",0,Chestionar!S718)</f>
        <v>0</v>
      </c>
      <c r="BH718" s="301">
        <f>IF(Chestionar!T718="",0,Chestionar!T718)</f>
        <v>0</v>
      </c>
      <c r="BI718" s="205">
        <f>IF(Chestionar!U718="",0,Chestionar!U718)</f>
        <v>0</v>
      </c>
      <c r="BJ718" s="205">
        <f>IF(Chestionar!V718="",0,Chestionar!V718)</f>
        <v>0</v>
      </c>
      <c r="BK718" s="205">
        <f>IF(Chestionar!W718="",0,Chestionar!W718)</f>
        <v>0</v>
      </c>
      <c r="BL718" s="205">
        <f>IF(Chestionar!X718="",0,Chestionar!X718)</f>
        <v>0</v>
      </c>
      <c r="BM718" s="205">
        <f>IF(Chestionar!Y718="",0,Chestionar!Y718)</f>
        <v>0</v>
      </c>
      <c r="BN718" s="158">
        <f>IF(Chestionar!Z718="",0,Chestionar!Z718)</f>
        <v>0</v>
      </c>
      <c r="BO718" s="113"/>
      <c r="BP718" s="113"/>
      <c r="BQ718" s="113"/>
      <c r="BR718" s="113" t="s">
        <v>215</v>
      </c>
    </row>
    <row r="719" spans="1:70" x14ac:dyDescent="0.25">
      <c r="A719" s="1715">
        <f t="shared" si="214"/>
        <v>0</v>
      </c>
      <c r="B719" s="1715">
        <f t="shared" si="211"/>
        <v>10397027</v>
      </c>
      <c r="C719" s="1049">
        <v>397</v>
      </c>
      <c r="D719" s="1797" t="s">
        <v>447</v>
      </c>
      <c r="E719" s="1049">
        <v>27</v>
      </c>
      <c r="F719" s="1057" t="s">
        <v>4309</v>
      </c>
      <c r="G719" s="1049"/>
      <c r="H719" s="1058" t="s">
        <v>345</v>
      </c>
      <c r="I719" s="1059" t="s">
        <v>4432</v>
      </c>
      <c r="J719" s="1058"/>
      <c r="K719" s="1059" t="s">
        <v>4692</v>
      </c>
      <c r="L719" s="979">
        <f t="shared" si="207"/>
        <v>0</v>
      </c>
      <c r="M719" s="979">
        <f t="shared" si="208"/>
        <v>0</v>
      </c>
      <c r="N719" s="1724">
        <f t="shared" si="210"/>
        <v>0</v>
      </c>
      <c r="O719" s="979"/>
      <c r="P719" s="979"/>
      <c r="Q719" s="979"/>
      <c r="R719" s="979"/>
      <c r="S719" s="979"/>
      <c r="T719" s="979"/>
      <c r="U719" s="979"/>
      <c r="V719" s="979"/>
      <c r="W719" s="979"/>
      <c r="X719" s="979"/>
      <c r="Y719" s="1060"/>
      <c r="Z719" s="1060" t="str">
        <f t="shared" si="209"/>
        <v>Cap.2 Pct.7: Daca nr. mediu de salariati (Col.11) &gt; 0, atunci si nr. mediu de perosane ocupate (Col.12) &gt; 0 si nr. mediu de salariati (Col.11) &lt;= nr. mediu de perosane ocupate (Col.12), pentru fiecare rand</v>
      </c>
      <c r="AA719" s="2205">
        <f t="shared" si="212"/>
        <v>1</v>
      </c>
      <c r="AB719" s="3036">
        <f t="shared" si="213"/>
        <v>397</v>
      </c>
      <c r="AT719" s="133" t="s">
        <v>1119</v>
      </c>
      <c r="AU719" s="1416" t="s">
        <v>5300</v>
      </c>
      <c r="AV719" s="134">
        <v>5</v>
      </c>
      <c r="AW719" s="135">
        <v>1</v>
      </c>
      <c r="AX719" s="136">
        <v>18</v>
      </c>
      <c r="AY719" s="301">
        <f>IF(Chestionar!K719="",0,Chestionar!K719)</f>
        <v>18</v>
      </c>
      <c r="AZ719" s="301">
        <f>IF(Chestionar!L719="",0,Chestionar!L719)</f>
        <v>0</v>
      </c>
      <c r="BA719" s="301">
        <f ca="1">IF(Chestionar!M719="",0,Chestionar!M719)</f>
        <v>0</v>
      </c>
      <c r="BB719" s="301">
        <f>IF(Chestionar!N719="",0,Chestionar!N719)</f>
        <v>0</v>
      </c>
      <c r="BC719" s="301">
        <f ca="1">IF(Chestionar!O719="",0,Chestionar!O719)</f>
        <v>0</v>
      </c>
      <c r="BD719" s="301">
        <f>IF(Chestionar!P719="",0,Chestionar!P719)</f>
        <v>0</v>
      </c>
      <c r="BE719" s="301">
        <f ca="1">IF(Chestionar!Q719="",0,Chestionar!Q719)</f>
        <v>0</v>
      </c>
      <c r="BF719" s="301">
        <f>IF(Chestionar!R719="",0,Chestionar!R719)</f>
        <v>0</v>
      </c>
      <c r="BG719" s="301">
        <f>IF(Chestionar!S719="",0,Chestionar!S719)</f>
        <v>0</v>
      </c>
      <c r="BH719" s="301">
        <f>IF(Chestionar!T719="",0,Chestionar!T719)</f>
        <v>0</v>
      </c>
      <c r="BI719" s="205">
        <f>IF(Chestionar!U719="",0,Chestionar!U719)</f>
        <v>0</v>
      </c>
      <c r="BJ719" s="205">
        <f>IF(Chestionar!V719="",0,Chestionar!V719)</f>
        <v>0</v>
      </c>
      <c r="BK719" s="205">
        <f>IF(Chestionar!W719="",0,Chestionar!W719)</f>
        <v>0</v>
      </c>
      <c r="BL719" s="205">
        <f>IF(Chestionar!X719="",0,Chestionar!X719)</f>
        <v>0</v>
      </c>
      <c r="BM719" s="205">
        <f>IF(Chestionar!Y719="",0,Chestionar!Y719)</f>
        <v>0</v>
      </c>
      <c r="BN719" s="158">
        <f>IF(Chestionar!Z719="",0,Chestionar!Z719)</f>
        <v>0</v>
      </c>
      <c r="BO719" s="113"/>
      <c r="BP719" s="113"/>
      <c r="BQ719" s="113"/>
      <c r="BR719" s="113" t="s">
        <v>215</v>
      </c>
    </row>
    <row r="720" spans="1:70" x14ac:dyDescent="0.25">
      <c r="A720" s="1715">
        <f t="shared" si="214"/>
        <v>0</v>
      </c>
      <c r="B720" s="1715">
        <f t="shared" si="211"/>
        <v>10397028</v>
      </c>
      <c r="C720" s="1049">
        <v>397</v>
      </c>
      <c r="D720" s="1797" t="s">
        <v>447</v>
      </c>
      <c r="E720" s="1049">
        <v>28</v>
      </c>
      <c r="F720" s="1057" t="s">
        <v>4309</v>
      </c>
      <c r="G720" s="1049"/>
      <c r="H720" s="1058" t="s">
        <v>345</v>
      </c>
      <c r="I720" s="1059" t="s">
        <v>4434</v>
      </c>
      <c r="J720" s="1058"/>
      <c r="K720" s="1059" t="s">
        <v>4693</v>
      </c>
      <c r="L720" s="979">
        <f t="shared" si="207"/>
        <v>0</v>
      </c>
      <c r="M720" s="979">
        <f t="shared" si="208"/>
        <v>0</v>
      </c>
      <c r="N720" s="1724">
        <f t="shared" si="210"/>
        <v>0</v>
      </c>
      <c r="O720" s="979"/>
      <c r="P720" s="979"/>
      <c r="Q720" s="979"/>
      <c r="R720" s="979"/>
      <c r="S720" s="979"/>
      <c r="T720" s="979"/>
      <c r="U720" s="979"/>
      <c r="V720" s="979"/>
      <c r="W720" s="979"/>
      <c r="X720" s="979"/>
      <c r="Y720" s="1060"/>
      <c r="Z720" s="1060" t="str">
        <f t="shared" si="209"/>
        <v>Cap.2 Pct.7: Daca nr. mediu de salariati (Col.11) &gt; 0, atunci si nr. mediu de perosane ocupate (Col.12) &gt; 0 si nr. mediu de salariati (Col.11) &lt;= nr. mediu de perosane ocupate (Col.12), pentru fiecare rand</v>
      </c>
      <c r="AA720" s="2205">
        <f t="shared" si="212"/>
        <v>1</v>
      </c>
      <c r="AB720" s="3036">
        <f t="shared" si="213"/>
        <v>397</v>
      </c>
      <c r="AT720" s="133" t="s">
        <v>1120</v>
      </c>
      <c r="AU720" s="1416" t="s">
        <v>5300</v>
      </c>
      <c r="AV720" s="134">
        <v>5</v>
      </c>
      <c r="AW720" s="135">
        <v>1</v>
      </c>
      <c r="AX720" s="136">
        <v>19</v>
      </c>
      <c r="AY720" s="301">
        <f>IF(Chestionar!K720="",0,Chestionar!K720)</f>
        <v>19</v>
      </c>
      <c r="AZ720" s="301">
        <f>IF(Chestionar!L720="",0,Chestionar!L720)</f>
        <v>0</v>
      </c>
      <c r="BA720" s="301">
        <f ca="1">IF(Chestionar!M720="",0,Chestionar!M720)</f>
        <v>0</v>
      </c>
      <c r="BB720" s="301">
        <f>IF(Chestionar!N720="",0,Chestionar!N720)</f>
        <v>0</v>
      </c>
      <c r="BC720" s="301">
        <f ca="1">IF(Chestionar!O720="",0,Chestionar!O720)</f>
        <v>0</v>
      </c>
      <c r="BD720" s="301">
        <f>IF(Chestionar!P720="",0,Chestionar!P720)</f>
        <v>0</v>
      </c>
      <c r="BE720" s="301">
        <f ca="1">IF(Chestionar!Q720="",0,Chestionar!Q720)</f>
        <v>0</v>
      </c>
      <c r="BF720" s="301">
        <f>IF(Chestionar!R720="",0,Chestionar!R720)</f>
        <v>0</v>
      </c>
      <c r="BG720" s="301">
        <f>IF(Chestionar!S720="",0,Chestionar!S720)</f>
        <v>0</v>
      </c>
      <c r="BH720" s="301">
        <f>IF(Chestionar!T720="",0,Chestionar!T720)</f>
        <v>0</v>
      </c>
      <c r="BI720" s="205">
        <f>IF(Chestionar!U720="",0,Chestionar!U720)</f>
        <v>0</v>
      </c>
      <c r="BJ720" s="205">
        <f>IF(Chestionar!V720="",0,Chestionar!V720)</f>
        <v>0</v>
      </c>
      <c r="BK720" s="205">
        <f>IF(Chestionar!W720="",0,Chestionar!W720)</f>
        <v>0</v>
      </c>
      <c r="BL720" s="205">
        <f>IF(Chestionar!X720="",0,Chestionar!X720)</f>
        <v>0</v>
      </c>
      <c r="BM720" s="205">
        <f>IF(Chestionar!Y720="",0,Chestionar!Y720)</f>
        <v>0</v>
      </c>
      <c r="BN720" s="158">
        <f>IF(Chestionar!Z720="",0,Chestionar!Z720)</f>
        <v>0</v>
      </c>
      <c r="BO720" s="113"/>
      <c r="BP720" s="113"/>
      <c r="BQ720" s="113"/>
      <c r="BR720" s="113" t="s">
        <v>215</v>
      </c>
    </row>
    <row r="721" spans="1:70" x14ac:dyDescent="0.25">
      <c r="A721" s="1715">
        <f t="shared" si="214"/>
        <v>0</v>
      </c>
      <c r="B721" s="1715">
        <f t="shared" si="211"/>
        <v>10397029</v>
      </c>
      <c r="C721" s="1049">
        <v>397</v>
      </c>
      <c r="D721" s="1797" t="s">
        <v>447</v>
      </c>
      <c r="E721" s="1049">
        <v>29</v>
      </c>
      <c r="F721" s="1057" t="s">
        <v>4309</v>
      </c>
      <c r="G721" s="1049"/>
      <c r="H721" s="1058" t="s">
        <v>345</v>
      </c>
      <c r="I721" s="1059" t="s">
        <v>4436</v>
      </c>
      <c r="J721" s="1058"/>
      <c r="K721" s="1059" t="s">
        <v>4694</v>
      </c>
      <c r="L721" s="979">
        <f t="shared" si="207"/>
        <v>0</v>
      </c>
      <c r="M721" s="979">
        <f t="shared" si="208"/>
        <v>0</v>
      </c>
      <c r="N721" s="1724">
        <f t="shared" si="210"/>
        <v>0</v>
      </c>
      <c r="O721" s="979"/>
      <c r="P721" s="979"/>
      <c r="Q721" s="979"/>
      <c r="R721" s="979"/>
      <c r="S721" s="979"/>
      <c r="T721" s="979"/>
      <c r="U721" s="979"/>
      <c r="V721" s="979"/>
      <c r="W721" s="979"/>
      <c r="X721" s="979"/>
      <c r="Y721" s="1060"/>
      <c r="Z721" s="1060" t="str">
        <f t="shared" si="209"/>
        <v>Cap.2 Pct.7: Daca nr. mediu de salariati (Col.11) &gt; 0, atunci si nr. mediu de perosane ocupate (Col.12) &gt; 0 si nr. mediu de salariati (Col.11) &lt;= nr. mediu de perosane ocupate (Col.12), pentru fiecare rand</v>
      </c>
      <c r="AA721" s="2205">
        <f t="shared" si="212"/>
        <v>1</v>
      </c>
      <c r="AB721" s="3036">
        <f t="shared" si="213"/>
        <v>397</v>
      </c>
      <c r="AT721" s="133" t="s">
        <v>1121</v>
      </c>
      <c r="AU721" s="1416" t="s">
        <v>5300</v>
      </c>
      <c r="AV721" s="134">
        <v>5</v>
      </c>
      <c r="AW721" s="135">
        <v>1</v>
      </c>
      <c r="AX721" s="136">
        <v>20</v>
      </c>
      <c r="AY721" s="301">
        <f>IF(Chestionar!K721="",0,Chestionar!K721)</f>
        <v>20</v>
      </c>
      <c r="AZ721" s="301">
        <f>IF(Chestionar!L721="",0,Chestionar!L721)</f>
        <v>0</v>
      </c>
      <c r="BA721" s="301">
        <f ca="1">IF(Chestionar!M721="",0,Chestionar!M721)</f>
        <v>0</v>
      </c>
      <c r="BB721" s="301">
        <f>IF(Chestionar!N721="",0,Chestionar!N721)</f>
        <v>0</v>
      </c>
      <c r="BC721" s="301">
        <f ca="1">IF(Chestionar!O721="",0,Chestionar!O721)</f>
        <v>0</v>
      </c>
      <c r="BD721" s="301">
        <f>IF(Chestionar!P721="",0,Chestionar!P721)</f>
        <v>0</v>
      </c>
      <c r="BE721" s="301">
        <f ca="1">IF(Chestionar!Q721="",0,Chestionar!Q721)</f>
        <v>0</v>
      </c>
      <c r="BF721" s="301">
        <f>IF(Chestionar!R721="",0,Chestionar!R721)</f>
        <v>0</v>
      </c>
      <c r="BG721" s="301">
        <f>IF(Chestionar!S721="",0,Chestionar!S721)</f>
        <v>0</v>
      </c>
      <c r="BH721" s="301">
        <f>IF(Chestionar!T721="",0,Chestionar!T721)</f>
        <v>0</v>
      </c>
      <c r="BI721" s="205">
        <f>IF(Chestionar!U721="",0,Chestionar!U721)</f>
        <v>0</v>
      </c>
      <c r="BJ721" s="205">
        <f>IF(Chestionar!V721="",0,Chestionar!V721)</f>
        <v>0</v>
      </c>
      <c r="BK721" s="205">
        <f>IF(Chestionar!W721="",0,Chestionar!W721)</f>
        <v>0</v>
      </c>
      <c r="BL721" s="205">
        <f>IF(Chestionar!X721="",0,Chestionar!X721)</f>
        <v>0</v>
      </c>
      <c r="BM721" s="205">
        <f>IF(Chestionar!Y721="",0,Chestionar!Y721)</f>
        <v>0</v>
      </c>
      <c r="BN721" s="158">
        <f>IF(Chestionar!Z721="",0,Chestionar!Z721)</f>
        <v>0</v>
      </c>
      <c r="BO721" s="113"/>
      <c r="BP721" s="113"/>
      <c r="BQ721" s="113"/>
      <c r="BR721" s="113" t="s">
        <v>215</v>
      </c>
    </row>
    <row r="722" spans="1:70" x14ac:dyDescent="0.25">
      <c r="A722" s="1714">
        <f t="shared" si="214"/>
        <v>0</v>
      </c>
      <c r="B722" s="1714">
        <f t="shared" si="211"/>
        <v>10397030</v>
      </c>
      <c r="C722" s="1061">
        <v>397</v>
      </c>
      <c r="D722" s="1799" t="s">
        <v>447</v>
      </c>
      <c r="E722" s="1061">
        <v>30</v>
      </c>
      <c r="F722" s="1062" t="s">
        <v>4309</v>
      </c>
      <c r="G722" s="1061"/>
      <c r="H722" s="1063" t="s">
        <v>345</v>
      </c>
      <c r="I722" s="1064" t="s">
        <v>4438</v>
      </c>
      <c r="J722" s="1063"/>
      <c r="K722" s="1064" t="s">
        <v>4695</v>
      </c>
      <c r="L722" s="1065">
        <f t="shared" si="207"/>
        <v>0</v>
      </c>
      <c r="M722" s="1065">
        <f t="shared" si="208"/>
        <v>0</v>
      </c>
      <c r="N722" s="1727">
        <f t="shared" si="210"/>
        <v>0</v>
      </c>
      <c r="O722" s="1065"/>
      <c r="P722" s="1065"/>
      <c r="Q722" s="1065"/>
      <c r="R722" s="1065"/>
      <c r="S722" s="1065"/>
      <c r="T722" s="1065"/>
      <c r="U722" s="1065"/>
      <c r="V722" s="1065"/>
      <c r="W722" s="1065"/>
      <c r="X722" s="1065"/>
      <c r="Y722" s="1066"/>
      <c r="Z722" s="1066" t="str">
        <f t="shared" si="209"/>
        <v>Cap.2 Pct.7: Daca nr. mediu de salariati (Col.11) &gt; 0, atunci si nr. mediu de perosane ocupate (Col.12) &gt; 0 si nr. mediu de salariati (Col.11) &lt;= nr. mediu de perosane ocupate (Col.12), pentru fiecare rand</v>
      </c>
      <c r="AA722" s="2205">
        <f t="shared" si="212"/>
        <v>1</v>
      </c>
      <c r="AB722" s="3036">
        <f t="shared" si="213"/>
        <v>397</v>
      </c>
      <c r="AT722" s="133" t="s">
        <v>1122</v>
      </c>
      <c r="AU722" s="1416" t="s">
        <v>5300</v>
      </c>
      <c r="AV722" s="134">
        <v>5</v>
      </c>
      <c r="AW722" s="135">
        <v>1</v>
      </c>
      <c r="AX722" s="136">
        <v>21</v>
      </c>
      <c r="AY722" s="301">
        <f>IF(Chestionar!K722="",0,Chestionar!K722)</f>
        <v>21</v>
      </c>
      <c r="AZ722" s="301">
        <f>IF(Chestionar!L722="",0,Chestionar!L722)</f>
        <v>0</v>
      </c>
      <c r="BA722" s="301">
        <f ca="1">IF(Chestionar!M722="",0,Chestionar!M722)</f>
        <v>0</v>
      </c>
      <c r="BB722" s="301">
        <f>IF(Chestionar!N722="",0,Chestionar!N722)</f>
        <v>0</v>
      </c>
      <c r="BC722" s="301">
        <f ca="1">IF(Chestionar!O722="",0,Chestionar!O722)</f>
        <v>0</v>
      </c>
      <c r="BD722" s="301">
        <f>IF(Chestionar!P722="",0,Chestionar!P722)</f>
        <v>0</v>
      </c>
      <c r="BE722" s="301">
        <f ca="1">IF(Chestionar!Q722="",0,Chestionar!Q722)</f>
        <v>0</v>
      </c>
      <c r="BF722" s="301">
        <f>IF(Chestionar!R722="",0,Chestionar!R722)</f>
        <v>0</v>
      </c>
      <c r="BG722" s="301">
        <f>IF(Chestionar!S722="",0,Chestionar!S722)</f>
        <v>0</v>
      </c>
      <c r="BH722" s="301">
        <f>IF(Chestionar!T722="",0,Chestionar!T722)</f>
        <v>0</v>
      </c>
      <c r="BI722" s="205">
        <f>IF(Chestionar!U722="",0,Chestionar!U722)</f>
        <v>0</v>
      </c>
      <c r="BJ722" s="205">
        <f>IF(Chestionar!V722="",0,Chestionar!V722)</f>
        <v>0</v>
      </c>
      <c r="BK722" s="205">
        <f>IF(Chestionar!W722="",0,Chestionar!W722)</f>
        <v>0</v>
      </c>
      <c r="BL722" s="205">
        <f>IF(Chestionar!X722="",0,Chestionar!X722)</f>
        <v>0</v>
      </c>
      <c r="BM722" s="205">
        <f>IF(Chestionar!Y722="",0,Chestionar!Y722)</f>
        <v>0</v>
      </c>
      <c r="BN722" s="158">
        <f>IF(Chestionar!Z722="",0,Chestionar!Z722)</f>
        <v>0</v>
      </c>
      <c r="BO722" s="113"/>
      <c r="BP722" s="113"/>
      <c r="BQ722" s="113"/>
      <c r="BR722" s="113" t="s">
        <v>215</v>
      </c>
    </row>
    <row r="723" spans="1:70" x14ac:dyDescent="0.25">
      <c r="A723" s="1715">
        <f t="shared" si="214"/>
        <v>0</v>
      </c>
      <c r="B723" s="1715">
        <f t="shared" si="211"/>
        <v>10398002</v>
      </c>
      <c r="C723" s="1049">
        <v>398</v>
      </c>
      <c r="D723" s="1804" t="s">
        <v>447</v>
      </c>
      <c r="E723" s="1049">
        <v>2</v>
      </c>
      <c r="F723" s="1057" t="s">
        <v>4309</v>
      </c>
      <c r="G723" s="1049" t="s">
        <v>4460</v>
      </c>
      <c r="H723" s="1058" t="s">
        <v>346</v>
      </c>
      <c r="I723" s="1059" t="s">
        <v>4313</v>
      </c>
      <c r="J723" s="1058"/>
      <c r="K723" s="1059" t="s">
        <v>4754</v>
      </c>
      <c r="L723" s="1069">
        <f t="shared" ref="L723:L751" si="215">AY183</f>
        <v>0</v>
      </c>
      <c r="M723" s="979">
        <f t="shared" ref="M723:M751" si="216">IF(BO183="",0,BO183)</f>
        <v>0</v>
      </c>
      <c r="N723" s="1724">
        <f t="shared" ref="N723:N754" si="217">IF(AND(P723=O723,M723&lt;&gt;0),1,0)</f>
        <v>0</v>
      </c>
      <c r="O723" s="1071">
        <v>461</v>
      </c>
      <c r="P723" s="979">
        <f t="shared" ref="P723:P751" si="218">INT(IF(L723="",0,L723)/10)</f>
        <v>0</v>
      </c>
      <c r="Q723" s="979"/>
      <c r="R723" s="979"/>
      <c r="S723" s="979"/>
      <c r="T723" s="979"/>
      <c r="U723" s="979"/>
      <c r="V723" s="979"/>
      <c r="W723" s="979"/>
      <c r="X723" s="979"/>
      <c r="Y723" s="1060"/>
      <c r="Z723" s="1352" t="s">
        <v>11274</v>
      </c>
      <c r="AA723" s="2205">
        <f t="shared" si="212"/>
        <v>1</v>
      </c>
      <c r="AB723" s="3036">
        <f t="shared" si="213"/>
        <v>398</v>
      </c>
      <c r="AC723" s="2205">
        <f>LEN(Z723)</f>
        <v>202</v>
      </c>
      <c r="AT723" s="133" t="s">
        <v>1123</v>
      </c>
      <c r="AU723" s="1416" t="s">
        <v>5300</v>
      </c>
      <c r="AV723" s="134">
        <v>5</v>
      </c>
      <c r="AW723" s="135">
        <v>1</v>
      </c>
      <c r="AX723" s="136">
        <v>22</v>
      </c>
      <c r="AY723" s="301">
        <f>IF(Chestionar!K723="",0,Chestionar!K723)</f>
        <v>22</v>
      </c>
      <c r="AZ723" s="301">
        <f>IF(Chestionar!L723="",0,Chestionar!L723)</f>
        <v>0</v>
      </c>
      <c r="BA723" s="301">
        <f ca="1">IF(Chestionar!M723="",0,Chestionar!M723)</f>
        <v>0</v>
      </c>
      <c r="BB723" s="301">
        <f>IF(Chestionar!N723="",0,Chestionar!N723)</f>
        <v>0</v>
      </c>
      <c r="BC723" s="301">
        <f ca="1">IF(Chestionar!O723="",0,Chestionar!O723)</f>
        <v>0</v>
      </c>
      <c r="BD723" s="301">
        <f>IF(Chestionar!P723="",0,Chestionar!P723)</f>
        <v>0</v>
      </c>
      <c r="BE723" s="301">
        <f ca="1">IF(Chestionar!Q723="",0,Chestionar!Q723)</f>
        <v>0</v>
      </c>
      <c r="BF723" s="301">
        <f>IF(Chestionar!R723="",0,Chestionar!R723)</f>
        <v>0</v>
      </c>
      <c r="BG723" s="301">
        <f>IF(Chestionar!S723="",0,Chestionar!S723)</f>
        <v>0</v>
      </c>
      <c r="BH723" s="301">
        <f>IF(Chestionar!T723="",0,Chestionar!T723)</f>
        <v>0</v>
      </c>
      <c r="BI723" s="205">
        <f>IF(Chestionar!U723="",0,Chestionar!U723)</f>
        <v>0</v>
      </c>
      <c r="BJ723" s="205">
        <f>IF(Chestionar!V723="",0,Chestionar!V723)</f>
        <v>0</v>
      </c>
      <c r="BK723" s="205">
        <f>IF(Chestionar!W723="",0,Chestionar!W723)</f>
        <v>0</v>
      </c>
      <c r="BL723" s="205">
        <f>IF(Chestionar!X723="",0,Chestionar!X723)</f>
        <v>0</v>
      </c>
      <c r="BM723" s="205">
        <f>IF(Chestionar!Y723="",0,Chestionar!Y723)</f>
        <v>0</v>
      </c>
      <c r="BN723" s="158">
        <f>IF(Chestionar!Z723="",0,Chestionar!Z723)</f>
        <v>0</v>
      </c>
      <c r="BO723" s="113"/>
      <c r="BP723" s="113"/>
      <c r="BQ723" s="113"/>
      <c r="BR723" s="113" t="s">
        <v>215</v>
      </c>
    </row>
    <row r="724" spans="1:70" x14ac:dyDescent="0.25">
      <c r="A724" s="1715">
        <f t="shared" si="214"/>
        <v>0</v>
      </c>
      <c r="B724" s="1715">
        <f t="shared" si="211"/>
        <v>10398003</v>
      </c>
      <c r="C724" s="1049">
        <v>398</v>
      </c>
      <c r="D724" s="1797" t="s">
        <v>447</v>
      </c>
      <c r="E724" s="1049">
        <v>3</v>
      </c>
      <c r="F724" s="1057" t="s">
        <v>4309</v>
      </c>
      <c r="G724" s="1049"/>
      <c r="H724" s="1058" t="s">
        <v>346</v>
      </c>
      <c r="I724" s="1059" t="s">
        <v>4314</v>
      </c>
      <c r="J724" s="1058"/>
      <c r="K724" s="1059" t="s">
        <v>4755</v>
      </c>
      <c r="L724" s="1069">
        <f t="shared" si="215"/>
        <v>0</v>
      </c>
      <c r="M724" s="979">
        <f t="shared" si="216"/>
        <v>0</v>
      </c>
      <c r="N724" s="1724">
        <f t="shared" si="217"/>
        <v>0</v>
      </c>
      <c r="O724" s="1071">
        <v>461</v>
      </c>
      <c r="P724" s="979">
        <f t="shared" si="218"/>
        <v>0</v>
      </c>
      <c r="Q724" s="979"/>
      <c r="R724" s="979"/>
      <c r="S724" s="979"/>
      <c r="T724" s="979"/>
      <c r="U724" s="979"/>
      <c r="V724" s="979"/>
      <c r="W724" s="979"/>
      <c r="X724" s="979"/>
      <c r="Y724" s="1060"/>
      <c r="Z724" s="1060" t="str">
        <f t="shared" ref="Z724:Z751" si="219">Z723</f>
        <v xml:space="preserve">Cap.2 Pct.7:  Daca CAEN (Col.B) = Gr.461 [intermedieri] și Exportul direct (Col.15) &gt; 0, trebuie valoarea exportului trebuie să cuprindă numai valoarea comisionului de intermediere, pentru fiecare rand </v>
      </c>
      <c r="AA724" s="2205">
        <f t="shared" si="212"/>
        <v>1</v>
      </c>
      <c r="AB724" s="3036">
        <f t="shared" si="213"/>
        <v>398</v>
      </c>
      <c r="AT724" s="133" t="s">
        <v>1124</v>
      </c>
      <c r="AU724" s="1416" t="s">
        <v>5300</v>
      </c>
      <c r="AV724" s="134">
        <v>5</v>
      </c>
      <c r="AW724" s="135">
        <v>1</v>
      </c>
      <c r="AX724" s="136">
        <v>23</v>
      </c>
      <c r="AY724" s="301">
        <f>IF(Chestionar!K724="",0,Chestionar!K724)</f>
        <v>23</v>
      </c>
      <c r="AZ724" s="301">
        <f>IF(Chestionar!L724="",0,Chestionar!L724)</f>
        <v>0</v>
      </c>
      <c r="BA724" s="301">
        <f ca="1">IF(Chestionar!M724="",0,Chestionar!M724)</f>
        <v>0</v>
      </c>
      <c r="BB724" s="301">
        <f>IF(Chestionar!N724="",0,Chestionar!N724)</f>
        <v>0</v>
      </c>
      <c r="BC724" s="301">
        <f ca="1">IF(Chestionar!O724="",0,Chestionar!O724)</f>
        <v>0</v>
      </c>
      <c r="BD724" s="301">
        <f>IF(Chestionar!P724="",0,Chestionar!P724)</f>
        <v>0</v>
      </c>
      <c r="BE724" s="301">
        <f ca="1">IF(Chestionar!Q724="",0,Chestionar!Q724)</f>
        <v>0</v>
      </c>
      <c r="BF724" s="301">
        <f>IF(Chestionar!R724="",0,Chestionar!R724)</f>
        <v>0</v>
      </c>
      <c r="BG724" s="301">
        <f>IF(Chestionar!S724="",0,Chestionar!S724)</f>
        <v>0</v>
      </c>
      <c r="BH724" s="301">
        <f>IF(Chestionar!T724="",0,Chestionar!T724)</f>
        <v>0</v>
      </c>
      <c r="BI724" s="205">
        <f>IF(Chestionar!U724="",0,Chestionar!U724)</f>
        <v>0</v>
      </c>
      <c r="BJ724" s="205">
        <f>IF(Chestionar!V724="",0,Chestionar!V724)</f>
        <v>0</v>
      </c>
      <c r="BK724" s="205">
        <f>IF(Chestionar!W724="",0,Chestionar!W724)</f>
        <v>0</v>
      </c>
      <c r="BL724" s="205">
        <f>IF(Chestionar!X724="",0,Chestionar!X724)</f>
        <v>0</v>
      </c>
      <c r="BM724" s="205">
        <f>IF(Chestionar!Y724="",0,Chestionar!Y724)</f>
        <v>0</v>
      </c>
      <c r="BN724" s="158">
        <f>IF(Chestionar!Z724="",0,Chestionar!Z724)</f>
        <v>0</v>
      </c>
      <c r="BO724" s="113"/>
      <c r="BP724" s="113"/>
      <c r="BQ724" s="113"/>
      <c r="BR724" s="113" t="s">
        <v>215</v>
      </c>
    </row>
    <row r="725" spans="1:70" x14ac:dyDescent="0.25">
      <c r="A725" s="1715">
        <f t="shared" si="214"/>
        <v>0</v>
      </c>
      <c r="B725" s="1715">
        <f t="shared" si="211"/>
        <v>10398004</v>
      </c>
      <c r="C725" s="1049">
        <v>398</v>
      </c>
      <c r="D725" s="1797" t="s">
        <v>447</v>
      </c>
      <c r="E725" s="1049">
        <v>4</v>
      </c>
      <c r="F725" s="1057" t="s">
        <v>4309</v>
      </c>
      <c r="G725" s="1049"/>
      <c r="H725" s="1058" t="s">
        <v>346</v>
      </c>
      <c r="I725" s="1059" t="s">
        <v>4315</v>
      </c>
      <c r="J725" s="1058"/>
      <c r="K725" s="1059" t="s">
        <v>4756</v>
      </c>
      <c r="L725" s="1069">
        <f t="shared" si="215"/>
        <v>0</v>
      </c>
      <c r="M725" s="979">
        <f t="shared" si="216"/>
        <v>0</v>
      </c>
      <c r="N725" s="1724">
        <f t="shared" si="217"/>
        <v>0</v>
      </c>
      <c r="O725" s="1071">
        <v>461</v>
      </c>
      <c r="P725" s="979">
        <f t="shared" si="218"/>
        <v>0</v>
      </c>
      <c r="Q725" s="979"/>
      <c r="R725" s="979"/>
      <c r="S725" s="979"/>
      <c r="T725" s="979"/>
      <c r="U725" s="979"/>
      <c r="V725" s="979"/>
      <c r="W725" s="979"/>
      <c r="X725" s="979"/>
      <c r="Y725" s="1060"/>
      <c r="Z725" s="1060" t="str">
        <f t="shared" si="219"/>
        <v xml:space="preserve">Cap.2 Pct.7:  Daca CAEN (Col.B) = Gr.461 [intermedieri] și Exportul direct (Col.15) &gt; 0, trebuie valoarea exportului trebuie să cuprindă numai valoarea comisionului de intermediere, pentru fiecare rand </v>
      </c>
      <c r="AA725" s="2205">
        <f t="shared" si="212"/>
        <v>1</v>
      </c>
      <c r="AB725" s="3036">
        <f t="shared" si="213"/>
        <v>398</v>
      </c>
      <c r="AT725" s="133" t="s">
        <v>1125</v>
      </c>
      <c r="AU725" s="1416" t="s">
        <v>5300</v>
      </c>
      <c r="AV725" s="134">
        <v>5</v>
      </c>
      <c r="AW725" s="135">
        <v>1</v>
      </c>
      <c r="AX725" s="136">
        <v>24</v>
      </c>
      <c r="AY725" s="301">
        <f>IF(Chestionar!K725="",0,Chestionar!K725)</f>
        <v>24</v>
      </c>
      <c r="AZ725" s="301">
        <f>IF(Chestionar!L725="",0,Chestionar!L725)</f>
        <v>0</v>
      </c>
      <c r="BA725" s="301">
        <f ca="1">IF(Chestionar!M725="",0,Chestionar!M725)</f>
        <v>0</v>
      </c>
      <c r="BB725" s="301">
        <f>IF(Chestionar!N725="",0,Chestionar!N725)</f>
        <v>0</v>
      </c>
      <c r="BC725" s="301">
        <f ca="1">IF(Chestionar!O725="",0,Chestionar!O725)</f>
        <v>0</v>
      </c>
      <c r="BD725" s="301">
        <f>IF(Chestionar!P725="",0,Chestionar!P725)</f>
        <v>0</v>
      </c>
      <c r="BE725" s="301">
        <f ca="1">IF(Chestionar!Q725="",0,Chestionar!Q725)</f>
        <v>0</v>
      </c>
      <c r="BF725" s="301">
        <f>IF(Chestionar!R725="",0,Chestionar!R725)</f>
        <v>0</v>
      </c>
      <c r="BG725" s="301">
        <f>IF(Chestionar!S725="",0,Chestionar!S725)</f>
        <v>0</v>
      </c>
      <c r="BH725" s="301">
        <f>IF(Chestionar!T725="",0,Chestionar!T725)</f>
        <v>0</v>
      </c>
      <c r="BI725" s="205">
        <f>IF(Chestionar!U725="",0,Chestionar!U725)</f>
        <v>0</v>
      </c>
      <c r="BJ725" s="205">
        <f>IF(Chestionar!V725="",0,Chestionar!V725)</f>
        <v>0</v>
      </c>
      <c r="BK725" s="205">
        <f>IF(Chestionar!W725="",0,Chestionar!W725)</f>
        <v>0</v>
      </c>
      <c r="BL725" s="205">
        <f>IF(Chestionar!X725="",0,Chestionar!X725)</f>
        <v>0</v>
      </c>
      <c r="BM725" s="205">
        <f>IF(Chestionar!Y725="",0,Chestionar!Y725)</f>
        <v>0</v>
      </c>
      <c r="BN725" s="158">
        <f>IF(Chestionar!Z725="",0,Chestionar!Z725)</f>
        <v>0</v>
      </c>
      <c r="BO725" s="113"/>
      <c r="BP725" s="113"/>
      <c r="BQ725" s="113"/>
      <c r="BR725" s="113" t="s">
        <v>215</v>
      </c>
    </row>
    <row r="726" spans="1:70" x14ac:dyDescent="0.25">
      <c r="A726" s="1715">
        <f t="shared" si="214"/>
        <v>0</v>
      </c>
      <c r="B726" s="1715">
        <f t="shared" si="211"/>
        <v>10398005</v>
      </c>
      <c r="C726" s="1049">
        <v>398</v>
      </c>
      <c r="D726" s="1797" t="s">
        <v>447</v>
      </c>
      <c r="E726" s="1049">
        <v>5</v>
      </c>
      <c r="F726" s="1057" t="s">
        <v>4309</v>
      </c>
      <c r="G726" s="1049"/>
      <c r="H726" s="1058" t="s">
        <v>346</v>
      </c>
      <c r="I726" s="1059" t="s">
        <v>4316</v>
      </c>
      <c r="J726" s="1058"/>
      <c r="K726" s="1059" t="s">
        <v>4757</v>
      </c>
      <c r="L726" s="1069">
        <f t="shared" si="215"/>
        <v>0</v>
      </c>
      <c r="M726" s="979">
        <f t="shared" si="216"/>
        <v>0</v>
      </c>
      <c r="N726" s="1724">
        <f t="shared" si="217"/>
        <v>0</v>
      </c>
      <c r="O726" s="1071">
        <v>461</v>
      </c>
      <c r="P726" s="979">
        <f t="shared" si="218"/>
        <v>0</v>
      </c>
      <c r="Q726" s="979"/>
      <c r="R726" s="979"/>
      <c r="S726" s="979"/>
      <c r="T726" s="979"/>
      <c r="U726" s="979"/>
      <c r="V726" s="979"/>
      <c r="W726" s="979"/>
      <c r="X726" s="979"/>
      <c r="Y726" s="1060"/>
      <c r="Z726" s="1060" t="str">
        <f t="shared" si="219"/>
        <v xml:space="preserve">Cap.2 Pct.7:  Daca CAEN (Col.B) = Gr.461 [intermedieri] și Exportul direct (Col.15) &gt; 0, trebuie valoarea exportului trebuie să cuprindă numai valoarea comisionului de intermediere, pentru fiecare rand </v>
      </c>
      <c r="AA726" s="2205">
        <f t="shared" si="212"/>
        <v>1</v>
      </c>
      <c r="AB726" s="3036">
        <f t="shared" si="213"/>
        <v>398</v>
      </c>
      <c r="AT726" s="133" t="s">
        <v>1126</v>
      </c>
      <c r="AU726" s="1416" t="s">
        <v>5300</v>
      </c>
      <c r="AV726" s="134">
        <v>5</v>
      </c>
      <c r="AW726" s="135">
        <v>1</v>
      </c>
      <c r="AX726" s="136">
        <v>25</v>
      </c>
      <c r="AY726" s="301">
        <f>IF(Chestionar!K726="",0,Chestionar!K726)</f>
        <v>25</v>
      </c>
      <c r="AZ726" s="301">
        <f>IF(Chestionar!L726="",0,Chestionar!L726)</f>
        <v>0</v>
      </c>
      <c r="BA726" s="301">
        <f ca="1">IF(Chestionar!M726="",0,Chestionar!M726)</f>
        <v>0</v>
      </c>
      <c r="BB726" s="301">
        <f>IF(Chestionar!N726="",0,Chestionar!N726)</f>
        <v>0</v>
      </c>
      <c r="BC726" s="301">
        <f ca="1">IF(Chestionar!O726="",0,Chestionar!O726)</f>
        <v>0</v>
      </c>
      <c r="BD726" s="301">
        <f>IF(Chestionar!P726="",0,Chestionar!P726)</f>
        <v>0</v>
      </c>
      <c r="BE726" s="301">
        <f ca="1">IF(Chestionar!Q726="",0,Chestionar!Q726)</f>
        <v>0</v>
      </c>
      <c r="BF726" s="301">
        <f>IF(Chestionar!R726="",0,Chestionar!R726)</f>
        <v>0</v>
      </c>
      <c r="BG726" s="301">
        <f>IF(Chestionar!S726="",0,Chestionar!S726)</f>
        <v>0</v>
      </c>
      <c r="BH726" s="301">
        <f>IF(Chestionar!T726="",0,Chestionar!T726)</f>
        <v>0</v>
      </c>
      <c r="BI726" s="205">
        <f>IF(Chestionar!U726="",0,Chestionar!U726)</f>
        <v>0</v>
      </c>
      <c r="BJ726" s="205">
        <f>IF(Chestionar!V726="",0,Chestionar!V726)</f>
        <v>0</v>
      </c>
      <c r="BK726" s="205">
        <f>IF(Chestionar!W726="",0,Chestionar!W726)</f>
        <v>0</v>
      </c>
      <c r="BL726" s="205">
        <f>IF(Chestionar!X726="",0,Chestionar!X726)</f>
        <v>0</v>
      </c>
      <c r="BM726" s="205">
        <f>IF(Chestionar!Y726="",0,Chestionar!Y726)</f>
        <v>0</v>
      </c>
      <c r="BN726" s="158">
        <f>IF(Chestionar!Z726="",0,Chestionar!Z726)</f>
        <v>0</v>
      </c>
      <c r="BO726" s="113"/>
      <c r="BP726" s="113"/>
      <c r="BQ726" s="113"/>
      <c r="BR726" s="113" t="s">
        <v>215</v>
      </c>
    </row>
    <row r="727" spans="1:70" x14ac:dyDescent="0.25">
      <c r="A727" s="1715">
        <f t="shared" si="214"/>
        <v>0</v>
      </c>
      <c r="B727" s="1715">
        <f t="shared" si="211"/>
        <v>10398006</v>
      </c>
      <c r="C727" s="1049">
        <v>398</v>
      </c>
      <c r="D727" s="1797" t="s">
        <v>447</v>
      </c>
      <c r="E727" s="1049">
        <v>6</v>
      </c>
      <c r="F727" s="1057" t="s">
        <v>4309</v>
      </c>
      <c r="G727" s="1049"/>
      <c r="H727" s="1058" t="s">
        <v>346</v>
      </c>
      <c r="I727" s="1059" t="s">
        <v>4317</v>
      </c>
      <c r="J727" s="1058"/>
      <c r="K727" s="1059" t="s">
        <v>4758</v>
      </c>
      <c r="L727" s="1069">
        <f t="shared" si="215"/>
        <v>0</v>
      </c>
      <c r="M727" s="979">
        <f t="shared" si="216"/>
        <v>0</v>
      </c>
      <c r="N727" s="1724">
        <f t="shared" si="217"/>
        <v>0</v>
      </c>
      <c r="O727" s="1071">
        <v>461</v>
      </c>
      <c r="P727" s="979">
        <f t="shared" si="218"/>
        <v>0</v>
      </c>
      <c r="Q727" s="979"/>
      <c r="R727" s="979"/>
      <c r="S727" s="979"/>
      <c r="T727" s="979"/>
      <c r="U727" s="979"/>
      <c r="V727" s="979"/>
      <c r="W727" s="979"/>
      <c r="X727" s="979"/>
      <c r="Y727" s="1060"/>
      <c r="Z727" s="1060" t="str">
        <f t="shared" si="219"/>
        <v xml:space="preserve">Cap.2 Pct.7:  Daca CAEN (Col.B) = Gr.461 [intermedieri] și Exportul direct (Col.15) &gt; 0, trebuie valoarea exportului trebuie să cuprindă numai valoarea comisionului de intermediere, pentru fiecare rand </v>
      </c>
      <c r="AA727" s="2205">
        <f t="shared" si="212"/>
        <v>1</v>
      </c>
      <c r="AB727" s="3036">
        <f t="shared" si="213"/>
        <v>398</v>
      </c>
      <c r="AT727" s="133" t="s">
        <v>1127</v>
      </c>
      <c r="AU727" s="1416" t="s">
        <v>5300</v>
      </c>
      <c r="AV727" s="134">
        <v>5</v>
      </c>
      <c r="AW727" s="135">
        <v>1</v>
      </c>
      <c r="AX727" s="136">
        <v>26</v>
      </c>
      <c r="AY727" s="301">
        <f>IF(Chestionar!K727="",0,Chestionar!K727)</f>
        <v>26</v>
      </c>
      <c r="AZ727" s="301">
        <f>IF(Chestionar!L727="",0,Chestionar!L727)</f>
        <v>0</v>
      </c>
      <c r="BA727" s="301">
        <f ca="1">IF(Chestionar!M727="",0,Chestionar!M727)</f>
        <v>0</v>
      </c>
      <c r="BB727" s="301">
        <f>IF(Chestionar!N727="",0,Chestionar!N727)</f>
        <v>0</v>
      </c>
      <c r="BC727" s="301">
        <f ca="1">IF(Chestionar!O727="",0,Chestionar!O727)</f>
        <v>0</v>
      </c>
      <c r="BD727" s="301">
        <f>IF(Chestionar!P727="",0,Chestionar!P727)</f>
        <v>0</v>
      </c>
      <c r="BE727" s="301">
        <f ca="1">IF(Chestionar!Q727="",0,Chestionar!Q727)</f>
        <v>0</v>
      </c>
      <c r="BF727" s="301">
        <f>IF(Chestionar!R727="",0,Chestionar!R727)</f>
        <v>0</v>
      </c>
      <c r="BG727" s="301">
        <f>IF(Chestionar!S727="",0,Chestionar!S727)</f>
        <v>0</v>
      </c>
      <c r="BH727" s="301">
        <f>IF(Chestionar!T727="",0,Chestionar!T727)</f>
        <v>0</v>
      </c>
      <c r="BI727" s="205">
        <f>IF(Chestionar!U727="",0,Chestionar!U727)</f>
        <v>0</v>
      </c>
      <c r="BJ727" s="205">
        <f>IF(Chestionar!V727="",0,Chestionar!V727)</f>
        <v>0</v>
      </c>
      <c r="BK727" s="205">
        <f>IF(Chestionar!W727="",0,Chestionar!W727)</f>
        <v>0</v>
      </c>
      <c r="BL727" s="205">
        <f>IF(Chestionar!X727="",0,Chestionar!X727)</f>
        <v>0</v>
      </c>
      <c r="BM727" s="205">
        <f>IF(Chestionar!Y727="",0,Chestionar!Y727)</f>
        <v>0</v>
      </c>
      <c r="BN727" s="158">
        <f>IF(Chestionar!Z727="",0,Chestionar!Z727)</f>
        <v>0</v>
      </c>
      <c r="BO727" s="113"/>
      <c r="BP727" s="113"/>
      <c r="BQ727" s="113"/>
      <c r="BR727" s="113" t="s">
        <v>215</v>
      </c>
    </row>
    <row r="728" spans="1:70" x14ac:dyDescent="0.25">
      <c r="A728" s="1715">
        <f t="shared" si="214"/>
        <v>0</v>
      </c>
      <c r="B728" s="1715">
        <f t="shared" si="211"/>
        <v>10398007</v>
      </c>
      <c r="C728" s="1049">
        <v>398</v>
      </c>
      <c r="D728" s="1797" t="s">
        <v>447</v>
      </c>
      <c r="E728" s="1049">
        <v>7</v>
      </c>
      <c r="F728" s="1057" t="s">
        <v>4309</v>
      </c>
      <c r="G728" s="1049"/>
      <c r="H728" s="1058" t="s">
        <v>346</v>
      </c>
      <c r="I728" s="1059" t="s">
        <v>4318</v>
      </c>
      <c r="J728" s="1058"/>
      <c r="K728" s="1059" t="s">
        <v>4759</v>
      </c>
      <c r="L728" s="1069">
        <f t="shared" si="215"/>
        <v>0</v>
      </c>
      <c r="M728" s="979">
        <f t="shared" si="216"/>
        <v>0</v>
      </c>
      <c r="N728" s="1724">
        <f t="shared" si="217"/>
        <v>0</v>
      </c>
      <c r="O728" s="1071">
        <v>461</v>
      </c>
      <c r="P728" s="979">
        <f t="shared" si="218"/>
        <v>0</v>
      </c>
      <c r="Q728" s="979"/>
      <c r="R728" s="979"/>
      <c r="S728" s="979"/>
      <c r="T728" s="979"/>
      <c r="U728" s="979"/>
      <c r="V728" s="979"/>
      <c r="W728" s="979"/>
      <c r="X728" s="979"/>
      <c r="Y728" s="1060"/>
      <c r="Z728" s="1060" t="str">
        <f t="shared" si="219"/>
        <v xml:space="preserve">Cap.2 Pct.7:  Daca CAEN (Col.B) = Gr.461 [intermedieri] și Exportul direct (Col.15) &gt; 0, trebuie valoarea exportului trebuie să cuprindă numai valoarea comisionului de intermediere, pentru fiecare rand </v>
      </c>
      <c r="AA728" s="2205">
        <f t="shared" si="212"/>
        <v>1</v>
      </c>
      <c r="AB728" s="3036">
        <f t="shared" si="213"/>
        <v>398</v>
      </c>
      <c r="AT728" s="133" t="s">
        <v>1128</v>
      </c>
      <c r="AU728" s="1416" t="s">
        <v>5300</v>
      </c>
      <c r="AV728" s="134">
        <v>5</v>
      </c>
      <c r="AW728" s="135">
        <v>1</v>
      </c>
      <c r="AX728" s="136">
        <v>27</v>
      </c>
      <c r="AY728" s="301">
        <f>IF(Chestionar!K728="",0,Chestionar!K728)</f>
        <v>27</v>
      </c>
      <c r="AZ728" s="301">
        <f>IF(Chestionar!L728="",0,Chestionar!L728)</f>
        <v>0</v>
      </c>
      <c r="BA728" s="301">
        <f ca="1">IF(Chestionar!M728="",0,Chestionar!M728)</f>
        <v>0</v>
      </c>
      <c r="BB728" s="301">
        <f>IF(Chestionar!N728="",0,Chestionar!N728)</f>
        <v>0</v>
      </c>
      <c r="BC728" s="301">
        <f ca="1">IF(Chestionar!O728="",0,Chestionar!O728)</f>
        <v>0</v>
      </c>
      <c r="BD728" s="301">
        <f>IF(Chestionar!P728="",0,Chestionar!P728)</f>
        <v>0</v>
      </c>
      <c r="BE728" s="301">
        <f ca="1">IF(Chestionar!Q728="",0,Chestionar!Q728)</f>
        <v>0</v>
      </c>
      <c r="BF728" s="301">
        <f>IF(Chestionar!R728="",0,Chestionar!R728)</f>
        <v>0</v>
      </c>
      <c r="BG728" s="301">
        <f>IF(Chestionar!S728="",0,Chestionar!S728)</f>
        <v>0</v>
      </c>
      <c r="BH728" s="301">
        <f>IF(Chestionar!T728="",0,Chestionar!T728)</f>
        <v>0</v>
      </c>
      <c r="BI728" s="205">
        <f>IF(Chestionar!U728="",0,Chestionar!U728)</f>
        <v>0</v>
      </c>
      <c r="BJ728" s="205">
        <f>IF(Chestionar!V728="",0,Chestionar!V728)</f>
        <v>0</v>
      </c>
      <c r="BK728" s="205">
        <f>IF(Chestionar!W728="",0,Chestionar!W728)</f>
        <v>0</v>
      </c>
      <c r="BL728" s="205">
        <f>IF(Chestionar!X728="",0,Chestionar!X728)</f>
        <v>0</v>
      </c>
      <c r="BM728" s="205">
        <f>IF(Chestionar!Y728="",0,Chestionar!Y728)</f>
        <v>0</v>
      </c>
      <c r="BN728" s="158">
        <f>IF(Chestionar!Z728="",0,Chestionar!Z728)</f>
        <v>0</v>
      </c>
      <c r="BO728" s="113"/>
      <c r="BP728" s="113"/>
      <c r="BQ728" s="113"/>
      <c r="BR728" s="113" t="s">
        <v>215</v>
      </c>
    </row>
    <row r="729" spans="1:70" x14ac:dyDescent="0.25">
      <c r="A729" s="1715">
        <f t="shared" si="214"/>
        <v>0</v>
      </c>
      <c r="B729" s="1715">
        <f t="shared" si="211"/>
        <v>10398008</v>
      </c>
      <c r="C729" s="1049">
        <v>398</v>
      </c>
      <c r="D729" s="1797" t="s">
        <v>447</v>
      </c>
      <c r="E729" s="1049">
        <v>8</v>
      </c>
      <c r="F729" s="1057" t="s">
        <v>4309</v>
      </c>
      <c r="G729" s="1049"/>
      <c r="H729" s="1058" t="s">
        <v>346</v>
      </c>
      <c r="I729" s="1059" t="s">
        <v>4319</v>
      </c>
      <c r="J729" s="1058"/>
      <c r="K729" s="1059" t="s">
        <v>4760</v>
      </c>
      <c r="L729" s="1069">
        <f t="shared" si="215"/>
        <v>0</v>
      </c>
      <c r="M729" s="979">
        <f t="shared" si="216"/>
        <v>0</v>
      </c>
      <c r="N729" s="1724">
        <f t="shared" si="217"/>
        <v>0</v>
      </c>
      <c r="O729" s="1071">
        <v>461</v>
      </c>
      <c r="P729" s="979">
        <f t="shared" si="218"/>
        <v>0</v>
      </c>
      <c r="Q729" s="979"/>
      <c r="R729" s="979"/>
      <c r="S729" s="979"/>
      <c r="T729" s="979"/>
      <c r="U729" s="979"/>
      <c r="V729" s="979"/>
      <c r="W729" s="979"/>
      <c r="X729" s="979"/>
      <c r="Y729" s="1060"/>
      <c r="Z729" s="1060" t="str">
        <f t="shared" si="219"/>
        <v xml:space="preserve">Cap.2 Pct.7:  Daca CAEN (Col.B) = Gr.461 [intermedieri] și Exportul direct (Col.15) &gt; 0, trebuie valoarea exportului trebuie să cuprindă numai valoarea comisionului de intermediere, pentru fiecare rand </v>
      </c>
      <c r="AA729" s="2205">
        <f t="shared" si="212"/>
        <v>1</v>
      </c>
      <c r="AB729" s="3036">
        <f t="shared" si="213"/>
        <v>398</v>
      </c>
      <c r="AT729" s="133" t="s">
        <v>1129</v>
      </c>
      <c r="AU729" s="1416" t="s">
        <v>5300</v>
      </c>
      <c r="AV729" s="134">
        <v>5</v>
      </c>
      <c r="AW729" s="135">
        <v>1</v>
      </c>
      <c r="AX729" s="136">
        <v>28</v>
      </c>
      <c r="AY729" s="301">
        <f>IF(Chestionar!K729="",0,Chestionar!K729)</f>
        <v>28</v>
      </c>
      <c r="AZ729" s="301">
        <f>IF(Chestionar!L729="",0,Chestionar!L729)</f>
        <v>0</v>
      </c>
      <c r="BA729" s="301">
        <f ca="1">IF(Chestionar!M729="",0,Chestionar!M729)</f>
        <v>0</v>
      </c>
      <c r="BB729" s="301">
        <f>IF(Chestionar!N729="",0,Chestionar!N729)</f>
        <v>0</v>
      </c>
      <c r="BC729" s="301">
        <f ca="1">IF(Chestionar!O729="",0,Chestionar!O729)</f>
        <v>0</v>
      </c>
      <c r="BD729" s="301">
        <f>IF(Chestionar!P729="",0,Chestionar!P729)</f>
        <v>0</v>
      </c>
      <c r="BE729" s="301">
        <f ca="1">IF(Chestionar!Q729="",0,Chestionar!Q729)</f>
        <v>0</v>
      </c>
      <c r="BF729" s="301">
        <f>IF(Chestionar!R729="",0,Chestionar!R729)</f>
        <v>0</v>
      </c>
      <c r="BG729" s="301">
        <f>IF(Chestionar!S729="",0,Chestionar!S729)</f>
        <v>0</v>
      </c>
      <c r="BH729" s="301">
        <f>IF(Chestionar!T729="",0,Chestionar!T729)</f>
        <v>0</v>
      </c>
      <c r="BI729" s="205">
        <f>IF(Chestionar!U729="",0,Chestionar!U729)</f>
        <v>0</v>
      </c>
      <c r="BJ729" s="205">
        <f>IF(Chestionar!V729="",0,Chestionar!V729)</f>
        <v>0</v>
      </c>
      <c r="BK729" s="205">
        <f>IF(Chestionar!W729="",0,Chestionar!W729)</f>
        <v>0</v>
      </c>
      <c r="BL729" s="205">
        <f>IF(Chestionar!X729="",0,Chestionar!X729)</f>
        <v>0</v>
      </c>
      <c r="BM729" s="205">
        <f>IF(Chestionar!Y729="",0,Chestionar!Y729)</f>
        <v>0</v>
      </c>
      <c r="BN729" s="158">
        <f>IF(Chestionar!Z729="",0,Chestionar!Z729)</f>
        <v>0</v>
      </c>
      <c r="BO729" s="113"/>
      <c r="BP729" s="113"/>
      <c r="BQ729" s="113"/>
      <c r="BR729" s="113" t="s">
        <v>215</v>
      </c>
    </row>
    <row r="730" spans="1:70" x14ac:dyDescent="0.25">
      <c r="A730" s="1715">
        <f t="shared" si="214"/>
        <v>0</v>
      </c>
      <c r="B730" s="1715">
        <f t="shared" si="211"/>
        <v>10398009</v>
      </c>
      <c r="C730" s="1049">
        <v>398</v>
      </c>
      <c r="D730" s="1797" t="s">
        <v>447</v>
      </c>
      <c r="E730" s="1049">
        <v>9</v>
      </c>
      <c r="F730" s="1057" t="s">
        <v>4309</v>
      </c>
      <c r="G730" s="1049"/>
      <c r="H730" s="1058" t="s">
        <v>346</v>
      </c>
      <c r="I730" s="1059" t="s">
        <v>4320</v>
      </c>
      <c r="J730" s="1058"/>
      <c r="K730" s="1059" t="s">
        <v>4761</v>
      </c>
      <c r="L730" s="1069">
        <f t="shared" si="215"/>
        <v>0</v>
      </c>
      <c r="M730" s="979">
        <f t="shared" si="216"/>
        <v>0</v>
      </c>
      <c r="N730" s="1724">
        <f t="shared" si="217"/>
        <v>0</v>
      </c>
      <c r="O730" s="1071">
        <v>461</v>
      </c>
      <c r="P730" s="979">
        <f t="shared" si="218"/>
        <v>0</v>
      </c>
      <c r="Q730" s="979"/>
      <c r="R730" s="979"/>
      <c r="S730" s="979"/>
      <c r="T730" s="979"/>
      <c r="U730" s="979"/>
      <c r="V730" s="979"/>
      <c r="W730" s="979"/>
      <c r="X730" s="979"/>
      <c r="Y730" s="1060"/>
      <c r="Z730" s="1060" t="str">
        <f t="shared" si="219"/>
        <v xml:space="preserve">Cap.2 Pct.7:  Daca CAEN (Col.B) = Gr.461 [intermedieri] și Exportul direct (Col.15) &gt; 0, trebuie valoarea exportului trebuie să cuprindă numai valoarea comisionului de intermediere, pentru fiecare rand </v>
      </c>
      <c r="AA730" s="2205">
        <f t="shared" si="212"/>
        <v>1</v>
      </c>
      <c r="AB730" s="3036">
        <f t="shared" si="213"/>
        <v>398</v>
      </c>
      <c r="AT730" s="133" t="s">
        <v>1130</v>
      </c>
      <c r="AU730" s="1416" t="s">
        <v>5300</v>
      </c>
      <c r="AV730" s="134">
        <v>5</v>
      </c>
      <c r="AW730" s="135">
        <v>1</v>
      </c>
      <c r="AX730" s="136">
        <v>29</v>
      </c>
      <c r="AY730" s="301">
        <f>IF(Chestionar!K730="",0,Chestionar!K730)</f>
        <v>29</v>
      </c>
      <c r="AZ730" s="301">
        <f>IF(Chestionar!L730="",0,Chestionar!L730)</f>
        <v>0</v>
      </c>
      <c r="BA730" s="301">
        <f ca="1">IF(Chestionar!M730="",0,Chestionar!M730)</f>
        <v>0</v>
      </c>
      <c r="BB730" s="301">
        <f>IF(Chestionar!N730="",0,Chestionar!N730)</f>
        <v>0</v>
      </c>
      <c r="BC730" s="301">
        <f ca="1">IF(Chestionar!O730="",0,Chestionar!O730)</f>
        <v>0</v>
      </c>
      <c r="BD730" s="301">
        <f>IF(Chestionar!P730="",0,Chestionar!P730)</f>
        <v>0</v>
      </c>
      <c r="BE730" s="301">
        <f ca="1">IF(Chestionar!Q730="",0,Chestionar!Q730)</f>
        <v>0</v>
      </c>
      <c r="BF730" s="301">
        <f>IF(Chestionar!R730="",0,Chestionar!R730)</f>
        <v>0</v>
      </c>
      <c r="BG730" s="301">
        <f>IF(Chestionar!S730="",0,Chestionar!S730)</f>
        <v>0</v>
      </c>
      <c r="BH730" s="301">
        <f>IF(Chestionar!T730="",0,Chestionar!T730)</f>
        <v>0</v>
      </c>
      <c r="BI730" s="205">
        <f>IF(Chestionar!U730="",0,Chestionar!U730)</f>
        <v>0</v>
      </c>
      <c r="BJ730" s="205">
        <f>IF(Chestionar!V730="",0,Chestionar!V730)</f>
        <v>0</v>
      </c>
      <c r="BK730" s="205">
        <f>IF(Chestionar!W730="",0,Chestionar!W730)</f>
        <v>0</v>
      </c>
      <c r="BL730" s="205">
        <f>IF(Chestionar!X730="",0,Chestionar!X730)</f>
        <v>0</v>
      </c>
      <c r="BM730" s="205">
        <f>IF(Chestionar!Y730="",0,Chestionar!Y730)</f>
        <v>0</v>
      </c>
      <c r="BN730" s="158">
        <f>IF(Chestionar!Z730="",0,Chestionar!Z730)</f>
        <v>0</v>
      </c>
      <c r="BO730" s="113"/>
      <c r="BP730" s="113"/>
      <c r="BQ730" s="113"/>
      <c r="BR730" s="113" t="s">
        <v>215</v>
      </c>
    </row>
    <row r="731" spans="1:70" x14ac:dyDescent="0.25">
      <c r="A731" s="1715">
        <f t="shared" si="214"/>
        <v>0</v>
      </c>
      <c r="B731" s="1715">
        <f t="shared" si="211"/>
        <v>10398010</v>
      </c>
      <c r="C731" s="1049">
        <v>398</v>
      </c>
      <c r="D731" s="1797" t="s">
        <v>447</v>
      </c>
      <c r="E731" s="1049">
        <v>10</v>
      </c>
      <c r="F731" s="1057" t="s">
        <v>4309</v>
      </c>
      <c r="G731" s="1049"/>
      <c r="H731" s="1058" t="s">
        <v>346</v>
      </c>
      <c r="I731" s="1059" t="s">
        <v>4321</v>
      </c>
      <c r="J731" s="1058"/>
      <c r="K731" s="1059" t="s">
        <v>4762</v>
      </c>
      <c r="L731" s="1069">
        <f t="shared" si="215"/>
        <v>0</v>
      </c>
      <c r="M731" s="979">
        <f t="shared" si="216"/>
        <v>0</v>
      </c>
      <c r="N731" s="1724">
        <f t="shared" si="217"/>
        <v>0</v>
      </c>
      <c r="O731" s="1071">
        <v>461</v>
      </c>
      <c r="P731" s="979">
        <f t="shared" si="218"/>
        <v>0</v>
      </c>
      <c r="Q731" s="979"/>
      <c r="R731" s="979"/>
      <c r="S731" s="979"/>
      <c r="T731" s="979"/>
      <c r="U731" s="979"/>
      <c r="V731" s="979"/>
      <c r="W731" s="979"/>
      <c r="X731" s="979"/>
      <c r="Y731" s="1060"/>
      <c r="Z731" s="1060" t="str">
        <f t="shared" si="219"/>
        <v xml:space="preserve">Cap.2 Pct.7:  Daca CAEN (Col.B) = Gr.461 [intermedieri] și Exportul direct (Col.15) &gt; 0, trebuie valoarea exportului trebuie să cuprindă numai valoarea comisionului de intermediere, pentru fiecare rand </v>
      </c>
      <c r="AA731" s="2205">
        <f t="shared" si="212"/>
        <v>1</v>
      </c>
      <c r="AB731" s="3036">
        <f t="shared" si="213"/>
        <v>398</v>
      </c>
      <c r="AT731" s="133" t="s">
        <v>1131</v>
      </c>
      <c r="AU731" s="1416" t="s">
        <v>5300</v>
      </c>
      <c r="AV731" s="134">
        <v>5</v>
      </c>
      <c r="AW731" s="135">
        <v>1</v>
      </c>
      <c r="AX731" s="136">
        <v>30</v>
      </c>
      <c r="AY731" s="301">
        <f>IF(Chestionar!K731="",0,Chestionar!K731)</f>
        <v>30</v>
      </c>
      <c r="AZ731" s="301">
        <f>IF(Chestionar!L731="",0,Chestionar!L731)</f>
        <v>0</v>
      </c>
      <c r="BA731" s="301">
        <f ca="1">IF(Chestionar!M731="",0,Chestionar!M731)</f>
        <v>0</v>
      </c>
      <c r="BB731" s="301">
        <f>IF(Chestionar!N731="",0,Chestionar!N731)</f>
        <v>0</v>
      </c>
      <c r="BC731" s="301">
        <f ca="1">IF(Chestionar!O731="",0,Chestionar!O731)</f>
        <v>0</v>
      </c>
      <c r="BD731" s="301">
        <f>IF(Chestionar!P731="",0,Chestionar!P731)</f>
        <v>0</v>
      </c>
      <c r="BE731" s="301">
        <f ca="1">IF(Chestionar!Q731="",0,Chestionar!Q731)</f>
        <v>0</v>
      </c>
      <c r="BF731" s="301">
        <f>IF(Chestionar!R731="",0,Chestionar!R731)</f>
        <v>0</v>
      </c>
      <c r="BG731" s="301">
        <f>IF(Chestionar!S731="",0,Chestionar!S731)</f>
        <v>0</v>
      </c>
      <c r="BH731" s="301">
        <f>IF(Chestionar!T731="",0,Chestionar!T731)</f>
        <v>0</v>
      </c>
      <c r="BI731" s="205">
        <f>IF(Chestionar!U731="",0,Chestionar!U731)</f>
        <v>0</v>
      </c>
      <c r="BJ731" s="205">
        <f>IF(Chestionar!V731="",0,Chestionar!V731)</f>
        <v>0</v>
      </c>
      <c r="BK731" s="205">
        <f>IF(Chestionar!W731="",0,Chestionar!W731)</f>
        <v>0</v>
      </c>
      <c r="BL731" s="205">
        <f>IF(Chestionar!X731="",0,Chestionar!X731)</f>
        <v>0</v>
      </c>
      <c r="BM731" s="205">
        <f>IF(Chestionar!Y731="",0,Chestionar!Y731)</f>
        <v>0</v>
      </c>
      <c r="BN731" s="158">
        <f>IF(Chestionar!Z731="",0,Chestionar!Z731)</f>
        <v>0</v>
      </c>
      <c r="BO731" s="113"/>
      <c r="BP731" s="113"/>
      <c r="BQ731" s="113"/>
      <c r="BR731" s="113" t="s">
        <v>215</v>
      </c>
    </row>
    <row r="732" spans="1:70" x14ac:dyDescent="0.25">
      <c r="A732" s="1715">
        <f t="shared" si="214"/>
        <v>0</v>
      </c>
      <c r="B732" s="1715">
        <f t="shared" si="211"/>
        <v>10398011</v>
      </c>
      <c r="C732" s="1049">
        <v>398</v>
      </c>
      <c r="D732" s="1797" t="s">
        <v>447</v>
      </c>
      <c r="E732" s="1049">
        <v>11</v>
      </c>
      <c r="F732" s="1057" t="s">
        <v>4309</v>
      </c>
      <c r="G732" s="1049"/>
      <c r="H732" s="1058" t="s">
        <v>346</v>
      </c>
      <c r="I732" s="1059" t="s">
        <v>4322</v>
      </c>
      <c r="J732" s="1058"/>
      <c r="K732" s="1059" t="s">
        <v>4763</v>
      </c>
      <c r="L732" s="1069">
        <f t="shared" si="215"/>
        <v>0</v>
      </c>
      <c r="M732" s="979">
        <f t="shared" si="216"/>
        <v>0</v>
      </c>
      <c r="N732" s="1724">
        <f t="shared" si="217"/>
        <v>0</v>
      </c>
      <c r="O732" s="1071">
        <v>461</v>
      </c>
      <c r="P732" s="979">
        <f t="shared" si="218"/>
        <v>0</v>
      </c>
      <c r="Q732" s="979"/>
      <c r="R732" s="979"/>
      <c r="S732" s="979"/>
      <c r="T732" s="979"/>
      <c r="U732" s="979"/>
      <c r="V732" s="979"/>
      <c r="W732" s="979"/>
      <c r="X732" s="979"/>
      <c r="Y732" s="1060"/>
      <c r="Z732" s="1060" t="str">
        <f t="shared" si="219"/>
        <v xml:space="preserve">Cap.2 Pct.7:  Daca CAEN (Col.B) = Gr.461 [intermedieri] și Exportul direct (Col.15) &gt; 0, trebuie valoarea exportului trebuie să cuprindă numai valoarea comisionului de intermediere, pentru fiecare rand </v>
      </c>
      <c r="AA732" s="2205">
        <f t="shared" si="212"/>
        <v>1</v>
      </c>
      <c r="AB732" s="3036">
        <f t="shared" si="213"/>
        <v>398</v>
      </c>
      <c r="AT732" s="133" t="s">
        <v>1132</v>
      </c>
      <c r="AU732" s="1416" t="s">
        <v>5300</v>
      </c>
      <c r="AV732" s="134">
        <v>5</v>
      </c>
      <c r="AW732" s="135">
        <v>1</v>
      </c>
      <c r="AX732" s="136">
        <v>31</v>
      </c>
      <c r="AY732" s="301">
        <f>IF(Chestionar!K732="",0,Chestionar!K732)</f>
        <v>31</v>
      </c>
      <c r="AZ732" s="301">
        <f>IF(Chestionar!L732="",0,Chestionar!L732)</f>
        <v>0</v>
      </c>
      <c r="BA732" s="301">
        <f ca="1">IF(Chestionar!M732="",0,Chestionar!M732)</f>
        <v>0</v>
      </c>
      <c r="BB732" s="301">
        <f>IF(Chestionar!N732="",0,Chestionar!N732)</f>
        <v>0</v>
      </c>
      <c r="BC732" s="301">
        <f ca="1">IF(Chestionar!O732="",0,Chestionar!O732)</f>
        <v>0</v>
      </c>
      <c r="BD732" s="301">
        <f>IF(Chestionar!P732="",0,Chestionar!P732)</f>
        <v>0</v>
      </c>
      <c r="BE732" s="301">
        <f ca="1">IF(Chestionar!Q732="",0,Chestionar!Q732)</f>
        <v>0</v>
      </c>
      <c r="BF732" s="301">
        <f>IF(Chestionar!R732="",0,Chestionar!R732)</f>
        <v>0</v>
      </c>
      <c r="BG732" s="301">
        <f>IF(Chestionar!S732="",0,Chestionar!S732)</f>
        <v>0</v>
      </c>
      <c r="BH732" s="301">
        <f>IF(Chestionar!T732="",0,Chestionar!T732)</f>
        <v>0</v>
      </c>
      <c r="BI732" s="205">
        <f>IF(Chestionar!U732="",0,Chestionar!U732)</f>
        <v>0</v>
      </c>
      <c r="BJ732" s="205">
        <f>IF(Chestionar!V732="",0,Chestionar!V732)</f>
        <v>0</v>
      </c>
      <c r="BK732" s="205">
        <f>IF(Chestionar!W732="",0,Chestionar!W732)</f>
        <v>0</v>
      </c>
      <c r="BL732" s="205">
        <f>IF(Chestionar!X732="",0,Chestionar!X732)</f>
        <v>0</v>
      </c>
      <c r="BM732" s="205">
        <f>IF(Chestionar!Y732="",0,Chestionar!Y732)</f>
        <v>0</v>
      </c>
      <c r="BN732" s="158">
        <f>IF(Chestionar!Z732="",0,Chestionar!Z732)</f>
        <v>0</v>
      </c>
      <c r="BO732" s="113"/>
      <c r="BP732" s="113"/>
      <c r="BQ732" s="113"/>
      <c r="BR732" s="113" t="s">
        <v>215</v>
      </c>
    </row>
    <row r="733" spans="1:70" x14ac:dyDescent="0.25">
      <c r="A733" s="1715">
        <f t="shared" si="214"/>
        <v>0</v>
      </c>
      <c r="B733" s="1715">
        <f t="shared" si="211"/>
        <v>10398012</v>
      </c>
      <c r="C733" s="1049">
        <v>398</v>
      </c>
      <c r="D733" s="1797" t="s">
        <v>447</v>
      </c>
      <c r="E733" s="1049">
        <v>12</v>
      </c>
      <c r="F733" s="1057" t="s">
        <v>4309</v>
      </c>
      <c r="G733" s="1049"/>
      <c r="H733" s="1058" t="s">
        <v>346</v>
      </c>
      <c r="I733" s="1059" t="s">
        <v>4323</v>
      </c>
      <c r="J733" s="1058"/>
      <c r="K733" s="1059" t="s">
        <v>4764</v>
      </c>
      <c r="L733" s="1069">
        <f t="shared" si="215"/>
        <v>0</v>
      </c>
      <c r="M733" s="979">
        <f t="shared" si="216"/>
        <v>0</v>
      </c>
      <c r="N733" s="1724">
        <f t="shared" si="217"/>
        <v>0</v>
      </c>
      <c r="O733" s="1071">
        <v>461</v>
      </c>
      <c r="P733" s="979">
        <f t="shared" si="218"/>
        <v>0</v>
      </c>
      <c r="Q733" s="979"/>
      <c r="R733" s="979"/>
      <c r="S733" s="979"/>
      <c r="T733" s="979"/>
      <c r="U733" s="979"/>
      <c r="V733" s="979"/>
      <c r="W733" s="979"/>
      <c r="X733" s="979"/>
      <c r="Y733" s="1060"/>
      <c r="Z733" s="1060" t="str">
        <f t="shared" si="219"/>
        <v xml:space="preserve">Cap.2 Pct.7:  Daca CAEN (Col.B) = Gr.461 [intermedieri] și Exportul direct (Col.15) &gt; 0, trebuie valoarea exportului trebuie să cuprindă numai valoarea comisionului de intermediere, pentru fiecare rand </v>
      </c>
      <c r="AA733" s="2205">
        <f t="shared" si="212"/>
        <v>1</v>
      </c>
      <c r="AB733" s="3036">
        <f t="shared" si="213"/>
        <v>398</v>
      </c>
      <c r="AT733" s="133" t="s">
        <v>1133</v>
      </c>
      <c r="AU733" s="1416" t="s">
        <v>5300</v>
      </c>
      <c r="AV733" s="134">
        <v>5</v>
      </c>
      <c r="AW733" s="135">
        <v>1</v>
      </c>
      <c r="AX733" s="136">
        <v>32</v>
      </c>
      <c r="AY733" s="301">
        <f>IF(Chestionar!K733="",0,Chestionar!K733)</f>
        <v>32</v>
      </c>
      <c r="AZ733" s="301">
        <f>IF(Chestionar!L733="",0,Chestionar!L733)</f>
        <v>0</v>
      </c>
      <c r="BA733" s="301">
        <f ca="1">IF(Chestionar!M733="",0,Chestionar!M733)</f>
        <v>0</v>
      </c>
      <c r="BB733" s="301">
        <f>IF(Chestionar!N733="",0,Chestionar!N733)</f>
        <v>0</v>
      </c>
      <c r="BC733" s="301">
        <f ca="1">IF(Chestionar!O733="",0,Chestionar!O733)</f>
        <v>0</v>
      </c>
      <c r="BD733" s="301">
        <f>IF(Chestionar!P733="",0,Chestionar!P733)</f>
        <v>0</v>
      </c>
      <c r="BE733" s="301">
        <f ca="1">IF(Chestionar!Q733="",0,Chestionar!Q733)</f>
        <v>0</v>
      </c>
      <c r="BF733" s="301">
        <f>IF(Chestionar!R733="",0,Chestionar!R733)</f>
        <v>0</v>
      </c>
      <c r="BG733" s="301">
        <f>IF(Chestionar!S733="",0,Chestionar!S733)</f>
        <v>0</v>
      </c>
      <c r="BH733" s="301">
        <f>IF(Chestionar!T733="",0,Chestionar!T733)</f>
        <v>0</v>
      </c>
      <c r="BI733" s="205">
        <f>IF(Chestionar!U733="",0,Chestionar!U733)</f>
        <v>0</v>
      </c>
      <c r="BJ733" s="205">
        <f>IF(Chestionar!V733="",0,Chestionar!V733)</f>
        <v>0</v>
      </c>
      <c r="BK733" s="205">
        <f>IF(Chestionar!W733="",0,Chestionar!W733)</f>
        <v>0</v>
      </c>
      <c r="BL733" s="205">
        <f>IF(Chestionar!X733="",0,Chestionar!X733)</f>
        <v>0</v>
      </c>
      <c r="BM733" s="205">
        <f>IF(Chestionar!Y733="",0,Chestionar!Y733)</f>
        <v>0</v>
      </c>
      <c r="BN733" s="158">
        <f>IF(Chestionar!Z733="",0,Chestionar!Z733)</f>
        <v>0</v>
      </c>
      <c r="BO733" s="113"/>
      <c r="BP733" s="113"/>
      <c r="BQ733" s="113"/>
      <c r="BR733" s="113" t="s">
        <v>215</v>
      </c>
    </row>
    <row r="734" spans="1:70" x14ac:dyDescent="0.25">
      <c r="A734" s="1715">
        <f t="shared" si="214"/>
        <v>0</v>
      </c>
      <c r="B734" s="1715">
        <f t="shared" si="211"/>
        <v>10398013</v>
      </c>
      <c r="C734" s="1049">
        <v>398</v>
      </c>
      <c r="D734" s="1797" t="s">
        <v>447</v>
      </c>
      <c r="E734" s="1049">
        <v>13</v>
      </c>
      <c r="F734" s="1057" t="s">
        <v>4309</v>
      </c>
      <c r="G734" s="1049"/>
      <c r="H734" s="1058" t="s">
        <v>346</v>
      </c>
      <c r="I734" s="1059" t="s">
        <v>4324</v>
      </c>
      <c r="J734" s="1058"/>
      <c r="K734" s="1059" t="s">
        <v>4765</v>
      </c>
      <c r="L734" s="1069">
        <f t="shared" si="215"/>
        <v>0</v>
      </c>
      <c r="M734" s="979">
        <f t="shared" si="216"/>
        <v>0</v>
      </c>
      <c r="N734" s="1724">
        <f t="shared" si="217"/>
        <v>0</v>
      </c>
      <c r="O734" s="1071">
        <v>461</v>
      </c>
      <c r="P734" s="979">
        <f t="shared" si="218"/>
        <v>0</v>
      </c>
      <c r="Q734" s="979"/>
      <c r="R734" s="979"/>
      <c r="S734" s="979"/>
      <c r="T734" s="979"/>
      <c r="U734" s="979"/>
      <c r="V734" s="979"/>
      <c r="W734" s="979"/>
      <c r="X734" s="979"/>
      <c r="Y734" s="1060"/>
      <c r="Z734" s="1060" t="str">
        <f t="shared" si="219"/>
        <v xml:space="preserve">Cap.2 Pct.7:  Daca CAEN (Col.B) = Gr.461 [intermedieri] și Exportul direct (Col.15) &gt; 0, trebuie valoarea exportului trebuie să cuprindă numai valoarea comisionului de intermediere, pentru fiecare rand </v>
      </c>
      <c r="AA734" s="2205">
        <f t="shared" si="212"/>
        <v>1</v>
      </c>
      <c r="AB734" s="3036">
        <f t="shared" si="213"/>
        <v>398</v>
      </c>
      <c r="AT734" s="133" t="s">
        <v>1134</v>
      </c>
      <c r="AU734" s="1416" t="s">
        <v>5300</v>
      </c>
      <c r="AV734" s="134">
        <v>5</v>
      </c>
      <c r="AW734" s="135">
        <v>1</v>
      </c>
      <c r="AX734" s="136">
        <v>33</v>
      </c>
      <c r="AY734" s="301">
        <f>IF(Chestionar!K734="",0,Chestionar!K734)</f>
        <v>33</v>
      </c>
      <c r="AZ734" s="301">
        <f>IF(Chestionar!L734="",0,Chestionar!L734)</f>
        <v>0</v>
      </c>
      <c r="BA734" s="301">
        <f ca="1">IF(Chestionar!M734="",0,Chestionar!M734)</f>
        <v>0</v>
      </c>
      <c r="BB734" s="301">
        <f>IF(Chestionar!N734="",0,Chestionar!N734)</f>
        <v>0</v>
      </c>
      <c r="BC734" s="301">
        <f ca="1">IF(Chestionar!O734="",0,Chestionar!O734)</f>
        <v>0</v>
      </c>
      <c r="BD734" s="301">
        <f>IF(Chestionar!P734="",0,Chestionar!P734)</f>
        <v>0</v>
      </c>
      <c r="BE734" s="301">
        <f ca="1">IF(Chestionar!Q734="",0,Chestionar!Q734)</f>
        <v>0</v>
      </c>
      <c r="BF734" s="301">
        <f>IF(Chestionar!R734="",0,Chestionar!R734)</f>
        <v>0</v>
      </c>
      <c r="BG734" s="301">
        <f>IF(Chestionar!S734="",0,Chestionar!S734)</f>
        <v>0</v>
      </c>
      <c r="BH734" s="301">
        <f>IF(Chestionar!T734="",0,Chestionar!T734)</f>
        <v>0</v>
      </c>
      <c r="BI734" s="205">
        <f>IF(Chestionar!U734="",0,Chestionar!U734)</f>
        <v>0</v>
      </c>
      <c r="BJ734" s="205">
        <f>IF(Chestionar!V734="",0,Chestionar!V734)</f>
        <v>0</v>
      </c>
      <c r="BK734" s="205">
        <f>IF(Chestionar!W734="",0,Chestionar!W734)</f>
        <v>0</v>
      </c>
      <c r="BL734" s="205">
        <f>IF(Chestionar!X734="",0,Chestionar!X734)</f>
        <v>0</v>
      </c>
      <c r="BM734" s="205">
        <f>IF(Chestionar!Y734="",0,Chestionar!Y734)</f>
        <v>0</v>
      </c>
      <c r="BN734" s="158">
        <f>IF(Chestionar!Z734="",0,Chestionar!Z734)</f>
        <v>0</v>
      </c>
      <c r="BO734" s="113"/>
      <c r="BP734" s="113"/>
      <c r="BQ734" s="113"/>
      <c r="BR734" s="113" t="s">
        <v>215</v>
      </c>
    </row>
    <row r="735" spans="1:70" x14ac:dyDescent="0.25">
      <c r="A735" s="1715">
        <f t="shared" si="214"/>
        <v>0</v>
      </c>
      <c r="B735" s="1715">
        <f t="shared" si="211"/>
        <v>10398014</v>
      </c>
      <c r="C735" s="1049">
        <v>398</v>
      </c>
      <c r="D735" s="1797" t="s">
        <v>447</v>
      </c>
      <c r="E735" s="1049">
        <v>14</v>
      </c>
      <c r="F735" s="1057" t="s">
        <v>4309</v>
      </c>
      <c r="G735" s="1049"/>
      <c r="H735" s="1058" t="s">
        <v>346</v>
      </c>
      <c r="I735" s="1059" t="s">
        <v>4325</v>
      </c>
      <c r="J735" s="1058"/>
      <c r="K735" s="1059" t="s">
        <v>4766</v>
      </c>
      <c r="L735" s="1069">
        <f t="shared" si="215"/>
        <v>0</v>
      </c>
      <c r="M735" s="979">
        <f t="shared" si="216"/>
        <v>0</v>
      </c>
      <c r="N735" s="1724">
        <f t="shared" si="217"/>
        <v>0</v>
      </c>
      <c r="O735" s="1071">
        <v>461</v>
      </c>
      <c r="P735" s="979">
        <f t="shared" si="218"/>
        <v>0</v>
      </c>
      <c r="Q735" s="979"/>
      <c r="R735" s="979"/>
      <c r="S735" s="979"/>
      <c r="T735" s="979"/>
      <c r="U735" s="979"/>
      <c r="V735" s="979"/>
      <c r="W735" s="979"/>
      <c r="X735" s="979"/>
      <c r="Y735" s="1060"/>
      <c r="Z735" s="1060" t="str">
        <f t="shared" si="219"/>
        <v xml:space="preserve">Cap.2 Pct.7:  Daca CAEN (Col.B) = Gr.461 [intermedieri] și Exportul direct (Col.15) &gt; 0, trebuie valoarea exportului trebuie să cuprindă numai valoarea comisionului de intermediere, pentru fiecare rand </v>
      </c>
      <c r="AA735" s="2205">
        <f t="shared" si="212"/>
        <v>1</v>
      </c>
      <c r="AB735" s="3036">
        <f t="shared" si="213"/>
        <v>398</v>
      </c>
      <c r="AT735" s="133" t="s">
        <v>1135</v>
      </c>
      <c r="AU735" s="1416" t="s">
        <v>5300</v>
      </c>
      <c r="AV735" s="134">
        <v>5</v>
      </c>
      <c r="AW735" s="135">
        <v>1</v>
      </c>
      <c r="AX735" s="136">
        <v>34</v>
      </c>
      <c r="AY735" s="301">
        <f>IF(Chestionar!K735="",0,Chestionar!K735)</f>
        <v>34</v>
      </c>
      <c r="AZ735" s="301">
        <f>IF(Chestionar!L735="",0,Chestionar!L735)</f>
        <v>0</v>
      </c>
      <c r="BA735" s="301">
        <f ca="1">IF(Chestionar!M735="",0,Chestionar!M735)</f>
        <v>0</v>
      </c>
      <c r="BB735" s="301">
        <f>IF(Chestionar!N735="",0,Chestionar!N735)</f>
        <v>0</v>
      </c>
      <c r="BC735" s="301">
        <f ca="1">IF(Chestionar!O735="",0,Chestionar!O735)</f>
        <v>0</v>
      </c>
      <c r="BD735" s="301">
        <f>IF(Chestionar!P735="",0,Chestionar!P735)</f>
        <v>0</v>
      </c>
      <c r="BE735" s="301">
        <f ca="1">IF(Chestionar!Q735="",0,Chestionar!Q735)</f>
        <v>0</v>
      </c>
      <c r="BF735" s="301">
        <f>IF(Chestionar!R735="",0,Chestionar!R735)</f>
        <v>0</v>
      </c>
      <c r="BG735" s="301">
        <f>IF(Chestionar!S735="",0,Chestionar!S735)</f>
        <v>0</v>
      </c>
      <c r="BH735" s="301">
        <f>IF(Chestionar!T735="",0,Chestionar!T735)</f>
        <v>0</v>
      </c>
      <c r="BI735" s="205">
        <f>IF(Chestionar!U735="",0,Chestionar!U735)</f>
        <v>0</v>
      </c>
      <c r="BJ735" s="205">
        <f>IF(Chestionar!V735="",0,Chestionar!V735)</f>
        <v>0</v>
      </c>
      <c r="BK735" s="205">
        <f>IF(Chestionar!W735="",0,Chestionar!W735)</f>
        <v>0</v>
      </c>
      <c r="BL735" s="205">
        <f>IF(Chestionar!X735="",0,Chestionar!X735)</f>
        <v>0</v>
      </c>
      <c r="BM735" s="205">
        <f>IF(Chestionar!Y735="",0,Chestionar!Y735)</f>
        <v>0</v>
      </c>
      <c r="BN735" s="158">
        <f>IF(Chestionar!Z735="",0,Chestionar!Z735)</f>
        <v>0</v>
      </c>
      <c r="BO735" s="113"/>
      <c r="BP735" s="113"/>
      <c r="BQ735" s="113"/>
      <c r="BR735" s="113" t="s">
        <v>215</v>
      </c>
    </row>
    <row r="736" spans="1:70" x14ac:dyDescent="0.25">
      <c r="A736" s="1715">
        <f t="shared" si="214"/>
        <v>0</v>
      </c>
      <c r="B736" s="1715">
        <f t="shared" si="211"/>
        <v>10398015</v>
      </c>
      <c r="C736" s="1049">
        <v>398</v>
      </c>
      <c r="D736" s="1797" t="s">
        <v>447</v>
      </c>
      <c r="E736" s="1049">
        <v>15</v>
      </c>
      <c r="F736" s="1057" t="s">
        <v>4309</v>
      </c>
      <c r="G736" s="1049"/>
      <c r="H736" s="1058" t="s">
        <v>346</v>
      </c>
      <c r="I736" s="1059" t="s">
        <v>4326</v>
      </c>
      <c r="J736" s="1058"/>
      <c r="K736" s="1059" t="s">
        <v>4767</v>
      </c>
      <c r="L736" s="1069">
        <f t="shared" si="215"/>
        <v>0</v>
      </c>
      <c r="M736" s="979">
        <f t="shared" si="216"/>
        <v>0</v>
      </c>
      <c r="N736" s="1724">
        <f t="shared" si="217"/>
        <v>0</v>
      </c>
      <c r="O736" s="1071">
        <v>461</v>
      </c>
      <c r="P736" s="979">
        <f t="shared" si="218"/>
        <v>0</v>
      </c>
      <c r="Q736" s="979"/>
      <c r="R736" s="979"/>
      <c r="S736" s="979"/>
      <c r="T736" s="979"/>
      <c r="U736" s="979"/>
      <c r="V736" s="979"/>
      <c r="W736" s="979"/>
      <c r="X736" s="979"/>
      <c r="Y736" s="1060"/>
      <c r="Z736" s="1060" t="str">
        <f t="shared" si="219"/>
        <v xml:space="preserve">Cap.2 Pct.7:  Daca CAEN (Col.B) = Gr.461 [intermedieri] și Exportul direct (Col.15) &gt; 0, trebuie valoarea exportului trebuie să cuprindă numai valoarea comisionului de intermediere, pentru fiecare rand </v>
      </c>
      <c r="AA736" s="2205">
        <f t="shared" si="212"/>
        <v>1</v>
      </c>
      <c r="AB736" s="3036">
        <f t="shared" si="213"/>
        <v>398</v>
      </c>
      <c r="AT736" s="133" t="s">
        <v>1136</v>
      </c>
      <c r="AU736" s="1416" t="s">
        <v>5300</v>
      </c>
      <c r="AV736" s="134">
        <v>5</v>
      </c>
      <c r="AW736" s="135">
        <v>1</v>
      </c>
      <c r="AX736" s="136">
        <v>35</v>
      </c>
      <c r="AY736" s="301">
        <f>IF(Chestionar!K736="",0,Chestionar!K736)</f>
        <v>35</v>
      </c>
      <c r="AZ736" s="301">
        <f>IF(Chestionar!L736="",0,Chestionar!L736)</f>
        <v>0</v>
      </c>
      <c r="BA736" s="301">
        <f ca="1">IF(Chestionar!M736="",0,Chestionar!M736)</f>
        <v>0</v>
      </c>
      <c r="BB736" s="301">
        <f>IF(Chestionar!N736="",0,Chestionar!N736)</f>
        <v>0</v>
      </c>
      <c r="BC736" s="301">
        <f ca="1">IF(Chestionar!O736="",0,Chestionar!O736)</f>
        <v>0</v>
      </c>
      <c r="BD736" s="301">
        <f>IF(Chestionar!P736="",0,Chestionar!P736)</f>
        <v>0</v>
      </c>
      <c r="BE736" s="301">
        <f ca="1">IF(Chestionar!Q736="",0,Chestionar!Q736)</f>
        <v>0</v>
      </c>
      <c r="BF736" s="301">
        <f>IF(Chestionar!R736="",0,Chestionar!R736)</f>
        <v>0</v>
      </c>
      <c r="BG736" s="301">
        <f>IF(Chestionar!S736="",0,Chestionar!S736)</f>
        <v>0</v>
      </c>
      <c r="BH736" s="301">
        <f>IF(Chestionar!T736="",0,Chestionar!T736)</f>
        <v>0</v>
      </c>
      <c r="BI736" s="205">
        <f>IF(Chestionar!U736="",0,Chestionar!U736)</f>
        <v>0</v>
      </c>
      <c r="BJ736" s="205">
        <f>IF(Chestionar!V736="",0,Chestionar!V736)</f>
        <v>0</v>
      </c>
      <c r="BK736" s="205">
        <f>IF(Chestionar!W736="",0,Chestionar!W736)</f>
        <v>0</v>
      </c>
      <c r="BL736" s="205">
        <f>IF(Chestionar!X736="",0,Chestionar!X736)</f>
        <v>0</v>
      </c>
      <c r="BM736" s="205">
        <f>IF(Chestionar!Y736="",0,Chestionar!Y736)</f>
        <v>0</v>
      </c>
      <c r="BN736" s="158">
        <f>IF(Chestionar!Z736="",0,Chestionar!Z736)</f>
        <v>0</v>
      </c>
      <c r="BO736" s="113"/>
      <c r="BP736" s="113"/>
      <c r="BQ736" s="113"/>
      <c r="BR736" s="113" t="s">
        <v>215</v>
      </c>
    </row>
    <row r="737" spans="1:70" x14ac:dyDescent="0.25">
      <c r="A737" s="1715">
        <f t="shared" si="214"/>
        <v>0</v>
      </c>
      <c r="B737" s="1715">
        <f t="shared" si="211"/>
        <v>10398016</v>
      </c>
      <c r="C737" s="1049">
        <v>398</v>
      </c>
      <c r="D737" s="1797" t="s">
        <v>447</v>
      </c>
      <c r="E737" s="1049">
        <v>16</v>
      </c>
      <c r="F737" s="1057" t="s">
        <v>4309</v>
      </c>
      <c r="G737" s="1049"/>
      <c r="H737" s="1058" t="s">
        <v>346</v>
      </c>
      <c r="I737" s="1059" t="s">
        <v>4327</v>
      </c>
      <c r="J737" s="1058"/>
      <c r="K737" s="1059" t="s">
        <v>4768</v>
      </c>
      <c r="L737" s="1069">
        <f t="shared" si="215"/>
        <v>0</v>
      </c>
      <c r="M737" s="979">
        <f t="shared" si="216"/>
        <v>0</v>
      </c>
      <c r="N737" s="1724">
        <f t="shared" si="217"/>
        <v>0</v>
      </c>
      <c r="O737" s="1071">
        <v>461</v>
      </c>
      <c r="P737" s="979">
        <f t="shared" si="218"/>
        <v>0</v>
      </c>
      <c r="Q737" s="979"/>
      <c r="R737" s="979"/>
      <c r="S737" s="979"/>
      <c r="T737" s="979"/>
      <c r="U737" s="979"/>
      <c r="V737" s="979"/>
      <c r="W737" s="979"/>
      <c r="X737" s="979"/>
      <c r="Y737" s="1060"/>
      <c r="Z737" s="1060" t="str">
        <f t="shared" si="219"/>
        <v xml:space="preserve">Cap.2 Pct.7:  Daca CAEN (Col.B) = Gr.461 [intermedieri] și Exportul direct (Col.15) &gt; 0, trebuie valoarea exportului trebuie să cuprindă numai valoarea comisionului de intermediere, pentru fiecare rand </v>
      </c>
      <c r="AA737" s="2205">
        <f t="shared" si="212"/>
        <v>1</v>
      </c>
      <c r="AB737" s="3036">
        <f t="shared" si="213"/>
        <v>398</v>
      </c>
      <c r="AT737" s="133" t="s">
        <v>1137</v>
      </c>
      <c r="AU737" s="1416" t="s">
        <v>5300</v>
      </c>
      <c r="AV737" s="134">
        <v>5</v>
      </c>
      <c r="AW737" s="135">
        <v>1</v>
      </c>
      <c r="AX737" s="136">
        <v>36</v>
      </c>
      <c r="AY737" s="301">
        <f>IF(Chestionar!K737="",0,Chestionar!K737)</f>
        <v>36</v>
      </c>
      <c r="AZ737" s="301">
        <f>IF(Chestionar!L737="",0,Chestionar!L737)</f>
        <v>0</v>
      </c>
      <c r="BA737" s="301">
        <f ca="1">IF(Chestionar!M737="",0,Chestionar!M737)</f>
        <v>0</v>
      </c>
      <c r="BB737" s="301">
        <f>IF(Chestionar!N737="",0,Chestionar!N737)</f>
        <v>0</v>
      </c>
      <c r="BC737" s="301">
        <f ca="1">IF(Chestionar!O737="",0,Chestionar!O737)</f>
        <v>0</v>
      </c>
      <c r="BD737" s="301">
        <f>IF(Chestionar!P737="",0,Chestionar!P737)</f>
        <v>0</v>
      </c>
      <c r="BE737" s="301">
        <f ca="1">IF(Chestionar!Q737="",0,Chestionar!Q737)</f>
        <v>0</v>
      </c>
      <c r="BF737" s="301">
        <f>IF(Chestionar!R737="",0,Chestionar!R737)</f>
        <v>0</v>
      </c>
      <c r="BG737" s="301">
        <f>IF(Chestionar!S737="",0,Chestionar!S737)</f>
        <v>0</v>
      </c>
      <c r="BH737" s="301">
        <f>IF(Chestionar!T737="",0,Chestionar!T737)</f>
        <v>0</v>
      </c>
      <c r="BI737" s="205">
        <f>IF(Chestionar!U737="",0,Chestionar!U737)</f>
        <v>0</v>
      </c>
      <c r="BJ737" s="205">
        <f>IF(Chestionar!V737="",0,Chestionar!V737)</f>
        <v>0</v>
      </c>
      <c r="BK737" s="205">
        <f>IF(Chestionar!W737="",0,Chestionar!W737)</f>
        <v>0</v>
      </c>
      <c r="BL737" s="205">
        <f>IF(Chestionar!X737="",0,Chestionar!X737)</f>
        <v>0</v>
      </c>
      <c r="BM737" s="205">
        <f>IF(Chestionar!Y737="",0,Chestionar!Y737)</f>
        <v>0</v>
      </c>
      <c r="BN737" s="158">
        <f>IF(Chestionar!Z737="",0,Chestionar!Z737)</f>
        <v>0</v>
      </c>
      <c r="BO737" s="113"/>
      <c r="BP737" s="113"/>
      <c r="BQ737" s="113"/>
      <c r="BR737" s="113" t="s">
        <v>215</v>
      </c>
    </row>
    <row r="738" spans="1:70" x14ac:dyDescent="0.25">
      <c r="A738" s="1715">
        <f t="shared" si="214"/>
        <v>0</v>
      </c>
      <c r="B738" s="1715">
        <f t="shared" si="211"/>
        <v>10398017</v>
      </c>
      <c r="C738" s="1049">
        <v>398</v>
      </c>
      <c r="D738" s="1797" t="s">
        <v>447</v>
      </c>
      <c r="E738" s="1049">
        <v>17</v>
      </c>
      <c r="F738" s="1057" t="s">
        <v>4309</v>
      </c>
      <c r="G738" s="1049"/>
      <c r="H738" s="1058" t="s">
        <v>346</v>
      </c>
      <c r="I738" s="1059" t="s">
        <v>4328</v>
      </c>
      <c r="J738" s="1058"/>
      <c r="K738" s="1059" t="s">
        <v>4769</v>
      </c>
      <c r="L738" s="1069">
        <f t="shared" si="215"/>
        <v>0</v>
      </c>
      <c r="M738" s="979">
        <f t="shared" si="216"/>
        <v>0</v>
      </c>
      <c r="N738" s="1724">
        <f t="shared" si="217"/>
        <v>0</v>
      </c>
      <c r="O738" s="1071">
        <v>461</v>
      </c>
      <c r="P738" s="979">
        <f t="shared" si="218"/>
        <v>0</v>
      </c>
      <c r="Q738" s="979"/>
      <c r="R738" s="979"/>
      <c r="S738" s="979"/>
      <c r="T738" s="979"/>
      <c r="U738" s="979"/>
      <c r="V738" s="979"/>
      <c r="W738" s="979"/>
      <c r="X738" s="979"/>
      <c r="Y738" s="1060"/>
      <c r="Z738" s="1060" t="str">
        <f t="shared" si="219"/>
        <v xml:space="preserve">Cap.2 Pct.7:  Daca CAEN (Col.B) = Gr.461 [intermedieri] și Exportul direct (Col.15) &gt; 0, trebuie valoarea exportului trebuie să cuprindă numai valoarea comisionului de intermediere, pentru fiecare rand </v>
      </c>
      <c r="AA738" s="2205">
        <f t="shared" si="212"/>
        <v>1</v>
      </c>
      <c r="AB738" s="3036">
        <f t="shared" si="213"/>
        <v>398</v>
      </c>
      <c r="AT738" s="133" t="s">
        <v>1138</v>
      </c>
      <c r="AU738" s="1416" t="s">
        <v>5300</v>
      </c>
      <c r="AV738" s="134">
        <v>5</v>
      </c>
      <c r="AW738" s="135">
        <v>1</v>
      </c>
      <c r="AX738" s="136">
        <v>37</v>
      </c>
      <c r="AY738" s="301">
        <f>IF(Chestionar!K738="",0,Chestionar!K738)</f>
        <v>37</v>
      </c>
      <c r="AZ738" s="301">
        <f>IF(Chestionar!L738="",0,Chestionar!L738)</f>
        <v>0</v>
      </c>
      <c r="BA738" s="301">
        <f ca="1">IF(Chestionar!M738="",0,Chestionar!M738)</f>
        <v>0</v>
      </c>
      <c r="BB738" s="301">
        <f>IF(Chestionar!N738="",0,Chestionar!N738)</f>
        <v>0</v>
      </c>
      <c r="BC738" s="301">
        <f ca="1">IF(Chestionar!O738="",0,Chestionar!O738)</f>
        <v>0</v>
      </c>
      <c r="BD738" s="301">
        <f>IF(Chestionar!P738="",0,Chestionar!P738)</f>
        <v>0</v>
      </c>
      <c r="BE738" s="301">
        <f ca="1">IF(Chestionar!Q738="",0,Chestionar!Q738)</f>
        <v>0</v>
      </c>
      <c r="BF738" s="301">
        <f>IF(Chestionar!R738="",0,Chestionar!R738)</f>
        <v>0</v>
      </c>
      <c r="BG738" s="301">
        <f>IF(Chestionar!S738="",0,Chestionar!S738)</f>
        <v>0</v>
      </c>
      <c r="BH738" s="301">
        <f>IF(Chestionar!T738="",0,Chestionar!T738)</f>
        <v>0</v>
      </c>
      <c r="BI738" s="205">
        <f>IF(Chestionar!U738="",0,Chestionar!U738)</f>
        <v>0</v>
      </c>
      <c r="BJ738" s="205">
        <f>IF(Chestionar!V738="",0,Chestionar!V738)</f>
        <v>0</v>
      </c>
      <c r="BK738" s="205">
        <f>IF(Chestionar!W738="",0,Chestionar!W738)</f>
        <v>0</v>
      </c>
      <c r="BL738" s="205">
        <f>IF(Chestionar!X738="",0,Chestionar!X738)</f>
        <v>0</v>
      </c>
      <c r="BM738" s="205">
        <f>IF(Chestionar!Y738="",0,Chestionar!Y738)</f>
        <v>0</v>
      </c>
      <c r="BN738" s="158">
        <f>IF(Chestionar!Z738="",0,Chestionar!Z738)</f>
        <v>0</v>
      </c>
      <c r="BO738" s="113"/>
      <c r="BP738" s="113"/>
      <c r="BQ738" s="113"/>
      <c r="BR738" s="113" t="s">
        <v>215</v>
      </c>
    </row>
    <row r="739" spans="1:70" x14ac:dyDescent="0.25">
      <c r="A739" s="1715">
        <f t="shared" si="214"/>
        <v>0</v>
      </c>
      <c r="B739" s="1715">
        <f t="shared" si="211"/>
        <v>10398018</v>
      </c>
      <c r="C739" s="1049">
        <v>398</v>
      </c>
      <c r="D739" s="1797" t="s">
        <v>447</v>
      </c>
      <c r="E739" s="1049">
        <v>18</v>
      </c>
      <c r="F739" s="1057" t="s">
        <v>4309</v>
      </c>
      <c r="G739" s="1049"/>
      <c r="H739" s="1058" t="s">
        <v>346</v>
      </c>
      <c r="I739" s="1059" t="s">
        <v>4329</v>
      </c>
      <c r="J739" s="1058"/>
      <c r="K739" s="1059" t="s">
        <v>4770</v>
      </c>
      <c r="L739" s="1069">
        <f t="shared" si="215"/>
        <v>0</v>
      </c>
      <c r="M739" s="979">
        <f t="shared" si="216"/>
        <v>0</v>
      </c>
      <c r="N739" s="1724">
        <f t="shared" si="217"/>
        <v>0</v>
      </c>
      <c r="O739" s="1071">
        <v>461</v>
      </c>
      <c r="P739" s="979">
        <f t="shared" si="218"/>
        <v>0</v>
      </c>
      <c r="Q739" s="979"/>
      <c r="R739" s="979"/>
      <c r="S739" s="979"/>
      <c r="T739" s="979"/>
      <c r="U739" s="979"/>
      <c r="V739" s="979"/>
      <c r="W739" s="979"/>
      <c r="X739" s="979"/>
      <c r="Y739" s="1060"/>
      <c r="Z739" s="1060" t="str">
        <f t="shared" si="219"/>
        <v xml:space="preserve">Cap.2 Pct.7:  Daca CAEN (Col.B) = Gr.461 [intermedieri] și Exportul direct (Col.15) &gt; 0, trebuie valoarea exportului trebuie să cuprindă numai valoarea comisionului de intermediere, pentru fiecare rand </v>
      </c>
      <c r="AA739" s="2205">
        <f t="shared" si="212"/>
        <v>1</v>
      </c>
      <c r="AB739" s="3036">
        <f t="shared" si="213"/>
        <v>398</v>
      </c>
      <c r="AT739" s="133" t="s">
        <v>1139</v>
      </c>
      <c r="AU739" s="1416" t="s">
        <v>5300</v>
      </c>
      <c r="AV739" s="134">
        <v>5</v>
      </c>
      <c r="AW739" s="135">
        <v>1</v>
      </c>
      <c r="AX739" s="136">
        <v>38</v>
      </c>
      <c r="AY739" s="301">
        <f>IF(Chestionar!K739="",0,Chestionar!K739)</f>
        <v>38</v>
      </c>
      <c r="AZ739" s="301">
        <f>IF(Chestionar!L739="",0,Chestionar!L739)</f>
        <v>0</v>
      </c>
      <c r="BA739" s="301">
        <f ca="1">IF(Chestionar!M739="",0,Chestionar!M739)</f>
        <v>0</v>
      </c>
      <c r="BB739" s="301">
        <f>IF(Chestionar!N739="",0,Chestionar!N739)</f>
        <v>0</v>
      </c>
      <c r="BC739" s="301">
        <f ca="1">IF(Chestionar!O739="",0,Chestionar!O739)</f>
        <v>0</v>
      </c>
      <c r="BD739" s="301">
        <f>IF(Chestionar!P739="",0,Chestionar!P739)</f>
        <v>0</v>
      </c>
      <c r="BE739" s="301">
        <f ca="1">IF(Chestionar!Q739="",0,Chestionar!Q739)</f>
        <v>0</v>
      </c>
      <c r="BF739" s="301">
        <f>IF(Chestionar!R739="",0,Chestionar!R739)</f>
        <v>0</v>
      </c>
      <c r="BG739" s="301">
        <f>IF(Chestionar!S739="",0,Chestionar!S739)</f>
        <v>0</v>
      </c>
      <c r="BH739" s="301">
        <f>IF(Chestionar!T739="",0,Chestionar!T739)</f>
        <v>0</v>
      </c>
      <c r="BI739" s="205">
        <f>IF(Chestionar!U739="",0,Chestionar!U739)</f>
        <v>0</v>
      </c>
      <c r="BJ739" s="205">
        <f>IF(Chestionar!V739="",0,Chestionar!V739)</f>
        <v>0</v>
      </c>
      <c r="BK739" s="205">
        <f>IF(Chestionar!W739="",0,Chestionar!W739)</f>
        <v>0</v>
      </c>
      <c r="BL739" s="205">
        <f>IF(Chestionar!X739="",0,Chestionar!X739)</f>
        <v>0</v>
      </c>
      <c r="BM739" s="205">
        <f>IF(Chestionar!Y739="",0,Chestionar!Y739)</f>
        <v>0</v>
      </c>
      <c r="BN739" s="158">
        <f>IF(Chestionar!Z739="",0,Chestionar!Z739)</f>
        <v>0</v>
      </c>
      <c r="BO739" s="113"/>
      <c r="BP739" s="113"/>
      <c r="BQ739" s="113"/>
      <c r="BR739" s="113" t="s">
        <v>215</v>
      </c>
    </row>
    <row r="740" spans="1:70" x14ac:dyDescent="0.25">
      <c r="A740" s="1715">
        <f t="shared" si="214"/>
        <v>0</v>
      </c>
      <c r="B740" s="1715">
        <f t="shared" si="211"/>
        <v>10398019</v>
      </c>
      <c r="C740" s="1049">
        <v>398</v>
      </c>
      <c r="D740" s="1797" t="s">
        <v>447</v>
      </c>
      <c r="E740" s="1049">
        <v>19</v>
      </c>
      <c r="F740" s="1057" t="s">
        <v>4309</v>
      </c>
      <c r="G740" s="1049"/>
      <c r="H740" s="1058" t="s">
        <v>346</v>
      </c>
      <c r="I740" s="1059" t="s">
        <v>4330</v>
      </c>
      <c r="J740" s="1058"/>
      <c r="K740" s="1059" t="s">
        <v>4771</v>
      </c>
      <c r="L740" s="1069">
        <f t="shared" si="215"/>
        <v>0</v>
      </c>
      <c r="M740" s="979">
        <f t="shared" si="216"/>
        <v>0</v>
      </c>
      <c r="N740" s="1724">
        <f t="shared" si="217"/>
        <v>0</v>
      </c>
      <c r="O740" s="1071">
        <v>461</v>
      </c>
      <c r="P740" s="979">
        <f t="shared" si="218"/>
        <v>0</v>
      </c>
      <c r="Q740" s="979"/>
      <c r="R740" s="979"/>
      <c r="S740" s="979"/>
      <c r="T740" s="979"/>
      <c r="U740" s="979"/>
      <c r="V740" s="979"/>
      <c r="W740" s="979"/>
      <c r="X740" s="979"/>
      <c r="Y740" s="1060"/>
      <c r="Z740" s="1060" t="str">
        <f t="shared" si="219"/>
        <v xml:space="preserve">Cap.2 Pct.7:  Daca CAEN (Col.B) = Gr.461 [intermedieri] și Exportul direct (Col.15) &gt; 0, trebuie valoarea exportului trebuie să cuprindă numai valoarea comisionului de intermediere, pentru fiecare rand </v>
      </c>
      <c r="AA740" s="2205">
        <f t="shared" si="212"/>
        <v>1</v>
      </c>
      <c r="AB740" s="3036">
        <f t="shared" si="213"/>
        <v>398</v>
      </c>
      <c r="AT740" s="133" t="s">
        <v>1140</v>
      </c>
      <c r="AU740" s="1416" t="s">
        <v>5300</v>
      </c>
      <c r="AV740" s="134">
        <v>5</v>
      </c>
      <c r="AW740" s="135">
        <v>1</v>
      </c>
      <c r="AX740" s="136">
        <v>39</v>
      </c>
      <c r="AY740" s="301">
        <f>IF(Chestionar!K740="",0,Chestionar!K740)</f>
        <v>39</v>
      </c>
      <c r="AZ740" s="301">
        <f>IF(Chestionar!L740="",0,Chestionar!L740)</f>
        <v>0</v>
      </c>
      <c r="BA740" s="301">
        <f ca="1">IF(Chestionar!M740="",0,Chestionar!M740)</f>
        <v>0</v>
      </c>
      <c r="BB740" s="301">
        <f>IF(Chestionar!N740="",0,Chestionar!N740)</f>
        <v>0</v>
      </c>
      <c r="BC740" s="301">
        <f ca="1">IF(Chestionar!O740="",0,Chestionar!O740)</f>
        <v>0</v>
      </c>
      <c r="BD740" s="301">
        <f>IF(Chestionar!P740="",0,Chestionar!P740)</f>
        <v>0</v>
      </c>
      <c r="BE740" s="301">
        <f ca="1">IF(Chestionar!Q740="",0,Chestionar!Q740)</f>
        <v>0</v>
      </c>
      <c r="BF740" s="301">
        <f>IF(Chestionar!R740="",0,Chestionar!R740)</f>
        <v>0</v>
      </c>
      <c r="BG740" s="301">
        <f>IF(Chestionar!S740="",0,Chestionar!S740)</f>
        <v>0</v>
      </c>
      <c r="BH740" s="301">
        <f>IF(Chestionar!T740="",0,Chestionar!T740)</f>
        <v>0</v>
      </c>
      <c r="BI740" s="205">
        <f>IF(Chestionar!U740="",0,Chestionar!U740)</f>
        <v>0</v>
      </c>
      <c r="BJ740" s="205">
        <f>IF(Chestionar!V740="",0,Chestionar!V740)</f>
        <v>0</v>
      </c>
      <c r="BK740" s="205">
        <f>IF(Chestionar!W740="",0,Chestionar!W740)</f>
        <v>0</v>
      </c>
      <c r="BL740" s="205">
        <f>IF(Chestionar!X740="",0,Chestionar!X740)</f>
        <v>0</v>
      </c>
      <c r="BM740" s="205">
        <f>IF(Chestionar!Y740="",0,Chestionar!Y740)</f>
        <v>0</v>
      </c>
      <c r="BN740" s="158">
        <f>IF(Chestionar!Z740="",0,Chestionar!Z740)</f>
        <v>0</v>
      </c>
      <c r="BO740" s="113"/>
      <c r="BP740" s="113"/>
      <c r="BQ740" s="113"/>
      <c r="BR740" s="113" t="s">
        <v>215</v>
      </c>
    </row>
    <row r="741" spans="1:70" x14ac:dyDescent="0.25">
      <c r="A741" s="1715">
        <f t="shared" si="214"/>
        <v>0</v>
      </c>
      <c r="B741" s="1715">
        <f t="shared" si="211"/>
        <v>10398020</v>
      </c>
      <c r="C741" s="1049">
        <v>398</v>
      </c>
      <c r="D741" s="1797" t="s">
        <v>447</v>
      </c>
      <c r="E741" s="1049">
        <v>20</v>
      </c>
      <c r="F741" s="1057" t="s">
        <v>4309</v>
      </c>
      <c r="G741" s="1049"/>
      <c r="H741" s="1058" t="s">
        <v>346</v>
      </c>
      <c r="I741" s="1059" t="s">
        <v>4331</v>
      </c>
      <c r="J741" s="1058"/>
      <c r="K741" s="1059" t="s">
        <v>4772</v>
      </c>
      <c r="L741" s="1069">
        <f t="shared" si="215"/>
        <v>0</v>
      </c>
      <c r="M741" s="979">
        <f t="shared" si="216"/>
        <v>0</v>
      </c>
      <c r="N741" s="1724">
        <f t="shared" si="217"/>
        <v>0</v>
      </c>
      <c r="O741" s="1071">
        <v>461</v>
      </c>
      <c r="P741" s="979">
        <f t="shared" si="218"/>
        <v>0</v>
      </c>
      <c r="Q741" s="979"/>
      <c r="R741" s="979"/>
      <c r="S741" s="979"/>
      <c r="T741" s="979"/>
      <c r="U741" s="979"/>
      <c r="V741" s="979"/>
      <c r="W741" s="979"/>
      <c r="X741" s="979"/>
      <c r="Y741" s="1060"/>
      <c r="Z741" s="1060" t="str">
        <f t="shared" si="219"/>
        <v xml:space="preserve">Cap.2 Pct.7:  Daca CAEN (Col.B) = Gr.461 [intermedieri] și Exportul direct (Col.15) &gt; 0, trebuie valoarea exportului trebuie să cuprindă numai valoarea comisionului de intermediere, pentru fiecare rand </v>
      </c>
      <c r="AA741" s="2205">
        <f t="shared" si="212"/>
        <v>1</v>
      </c>
      <c r="AB741" s="3036">
        <f t="shared" si="213"/>
        <v>398</v>
      </c>
      <c r="AT741" s="133" t="s">
        <v>1141</v>
      </c>
      <c r="AU741" s="1416" t="s">
        <v>5300</v>
      </c>
      <c r="AV741" s="134">
        <v>5</v>
      </c>
      <c r="AW741" s="135">
        <v>1</v>
      </c>
      <c r="AX741" s="136">
        <v>40</v>
      </c>
      <c r="AY741" s="301">
        <f>IF(Chestionar!K741="",0,Chestionar!K741)</f>
        <v>40</v>
      </c>
      <c r="AZ741" s="301">
        <f>IF(Chestionar!L741="",0,Chestionar!L741)</f>
        <v>0</v>
      </c>
      <c r="BA741" s="301">
        <f ca="1">IF(Chestionar!M741="",0,Chestionar!M741)</f>
        <v>0</v>
      </c>
      <c r="BB741" s="301">
        <f>IF(Chestionar!N741="",0,Chestionar!N741)</f>
        <v>0</v>
      </c>
      <c r="BC741" s="301">
        <f ca="1">IF(Chestionar!O741="",0,Chestionar!O741)</f>
        <v>0</v>
      </c>
      <c r="BD741" s="301">
        <f>IF(Chestionar!P741="",0,Chestionar!P741)</f>
        <v>0</v>
      </c>
      <c r="BE741" s="301">
        <f ca="1">IF(Chestionar!Q741="",0,Chestionar!Q741)</f>
        <v>0</v>
      </c>
      <c r="BF741" s="301">
        <f>IF(Chestionar!R741="",0,Chestionar!R741)</f>
        <v>0</v>
      </c>
      <c r="BG741" s="301">
        <f>IF(Chestionar!S741="",0,Chestionar!S741)</f>
        <v>0</v>
      </c>
      <c r="BH741" s="301">
        <f>IF(Chestionar!T741="",0,Chestionar!T741)</f>
        <v>0</v>
      </c>
      <c r="BI741" s="205">
        <f>IF(Chestionar!U741="",0,Chestionar!U741)</f>
        <v>0</v>
      </c>
      <c r="BJ741" s="205">
        <f>IF(Chestionar!V741="",0,Chestionar!V741)</f>
        <v>0</v>
      </c>
      <c r="BK741" s="205">
        <f>IF(Chestionar!W741="",0,Chestionar!W741)</f>
        <v>0</v>
      </c>
      <c r="BL741" s="205">
        <f>IF(Chestionar!X741="",0,Chestionar!X741)</f>
        <v>0</v>
      </c>
      <c r="BM741" s="205">
        <f>IF(Chestionar!Y741="",0,Chestionar!Y741)</f>
        <v>0</v>
      </c>
      <c r="BN741" s="158">
        <f>IF(Chestionar!Z741="",0,Chestionar!Z741)</f>
        <v>0</v>
      </c>
      <c r="BO741" s="113"/>
      <c r="BP741" s="113"/>
      <c r="BQ741" s="113"/>
      <c r="BR741" s="113" t="s">
        <v>215</v>
      </c>
    </row>
    <row r="742" spans="1:70" x14ac:dyDescent="0.25">
      <c r="A742" s="1715">
        <f t="shared" si="214"/>
        <v>0</v>
      </c>
      <c r="B742" s="1715">
        <f t="shared" si="211"/>
        <v>10398021</v>
      </c>
      <c r="C742" s="1049">
        <v>398</v>
      </c>
      <c r="D742" s="1797" t="s">
        <v>447</v>
      </c>
      <c r="E742" s="1049">
        <v>21</v>
      </c>
      <c r="F742" s="1057" t="s">
        <v>4309</v>
      </c>
      <c r="G742" s="1049"/>
      <c r="H742" s="1058" t="s">
        <v>346</v>
      </c>
      <c r="I742" s="1059" t="s">
        <v>4332</v>
      </c>
      <c r="J742" s="1058"/>
      <c r="K742" s="1059" t="s">
        <v>4773</v>
      </c>
      <c r="L742" s="1069">
        <f t="shared" si="215"/>
        <v>0</v>
      </c>
      <c r="M742" s="979">
        <f t="shared" si="216"/>
        <v>0</v>
      </c>
      <c r="N742" s="1724">
        <f t="shared" si="217"/>
        <v>0</v>
      </c>
      <c r="O742" s="1071">
        <v>461</v>
      </c>
      <c r="P742" s="979">
        <f t="shared" si="218"/>
        <v>0</v>
      </c>
      <c r="Q742" s="979"/>
      <c r="R742" s="979"/>
      <c r="S742" s="979"/>
      <c r="T742" s="979"/>
      <c r="U742" s="979"/>
      <c r="V742" s="979"/>
      <c r="W742" s="979"/>
      <c r="X742" s="979"/>
      <c r="Y742" s="1060"/>
      <c r="Z742" s="1060" t="str">
        <f t="shared" si="219"/>
        <v xml:space="preserve">Cap.2 Pct.7:  Daca CAEN (Col.B) = Gr.461 [intermedieri] și Exportul direct (Col.15) &gt; 0, trebuie valoarea exportului trebuie să cuprindă numai valoarea comisionului de intermediere, pentru fiecare rand </v>
      </c>
      <c r="AA742" s="2205">
        <f t="shared" si="212"/>
        <v>1</v>
      </c>
      <c r="AB742" s="3036">
        <f t="shared" si="213"/>
        <v>398</v>
      </c>
      <c r="AT742" s="133" t="s">
        <v>1142</v>
      </c>
      <c r="AU742" s="1416" t="s">
        <v>5300</v>
      </c>
      <c r="AV742" s="134">
        <v>5</v>
      </c>
      <c r="AW742" s="135">
        <v>1</v>
      </c>
      <c r="AX742" s="136">
        <v>41</v>
      </c>
      <c r="AY742" s="301">
        <f>IF(Chestionar!K742="",0,Chestionar!K742)</f>
        <v>41</v>
      </c>
      <c r="AZ742" s="301">
        <f>IF(Chestionar!L742="",0,Chestionar!L742)</f>
        <v>0</v>
      </c>
      <c r="BA742" s="301">
        <f ca="1">IF(Chestionar!M742="",0,Chestionar!M742)</f>
        <v>0</v>
      </c>
      <c r="BB742" s="301">
        <f>IF(Chestionar!N742="",0,Chestionar!N742)</f>
        <v>0</v>
      </c>
      <c r="BC742" s="301">
        <f ca="1">IF(Chestionar!O742="",0,Chestionar!O742)</f>
        <v>0</v>
      </c>
      <c r="BD742" s="301">
        <f>IF(Chestionar!P742="",0,Chestionar!P742)</f>
        <v>0</v>
      </c>
      <c r="BE742" s="301">
        <f ca="1">IF(Chestionar!Q742="",0,Chestionar!Q742)</f>
        <v>0</v>
      </c>
      <c r="BF742" s="301">
        <f>IF(Chestionar!R742="",0,Chestionar!R742)</f>
        <v>0</v>
      </c>
      <c r="BG742" s="301">
        <f>IF(Chestionar!S742="",0,Chestionar!S742)</f>
        <v>0</v>
      </c>
      <c r="BH742" s="301">
        <f>IF(Chestionar!T742="",0,Chestionar!T742)</f>
        <v>0</v>
      </c>
      <c r="BI742" s="205">
        <f>IF(Chestionar!U742="",0,Chestionar!U742)</f>
        <v>0</v>
      </c>
      <c r="BJ742" s="205">
        <f>IF(Chestionar!V742="",0,Chestionar!V742)</f>
        <v>0</v>
      </c>
      <c r="BK742" s="205">
        <f>IF(Chestionar!W742="",0,Chestionar!W742)</f>
        <v>0</v>
      </c>
      <c r="BL742" s="205">
        <f>IF(Chestionar!X742="",0,Chestionar!X742)</f>
        <v>0</v>
      </c>
      <c r="BM742" s="205">
        <f>IF(Chestionar!Y742="",0,Chestionar!Y742)</f>
        <v>0</v>
      </c>
      <c r="BN742" s="158">
        <f>IF(Chestionar!Z742="",0,Chestionar!Z742)</f>
        <v>0</v>
      </c>
      <c r="BO742" s="113"/>
      <c r="BP742" s="113"/>
      <c r="BQ742" s="113"/>
      <c r="BR742" s="113" t="s">
        <v>215</v>
      </c>
    </row>
    <row r="743" spans="1:70" x14ac:dyDescent="0.25">
      <c r="A743" s="1715">
        <f t="shared" si="214"/>
        <v>0</v>
      </c>
      <c r="B743" s="1715">
        <f t="shared" si="211"/>
        <v>10398022</v>
      </c>
      <c r="C743" s="1049">
        <v>398</v>
      </c>
      <c r="D743" s="1797" t="s">
        <v>447</v>
      </c>
      <c r="E743" s="1049">
        <v>22</v>
      </c>
      <c r="F743" s="1057" t="s">
        <v>4309</v>
      </c>
      <c r="G743" s="1049"/>
      <c r="H743" s="1058" t="s">
        <v>346</v>
      </c>
      <c r="I743" s="1059" t="s">
        <v>4333</v>
      </c>
      <c r="J743" s="1058"/>
      <c r="K743" s="1059" t="s">
        <v>4774</v>
      </c>
      <c r="L743" s="1069">
        <f t="shared" si="215"/>
        <v>0</v>
      </c>
      <c r="M743" s="979">
        <f t="shared" si="216"/>
        <v>0</v>
      </c>
      <c r="N743" s="1724">
        <f t="shared" si="217"/>
        <v>0</v>
      </c>
      <c r="O743" s="1071">
        <v>461</v>
      </c>
      <c r="P743" s="979">
        <f t="shared" si="218"/>
        <v>0</v>
      </c>
      <c r="Q743" s="979"/>
      <c r="R743" s="979"/>
      <c r="S743" s="979"/>
      <c r="T743" s="979"/>
      <c r="U743" s="979"/>
      <c r="V743" s="979"/>
      <c r="W743" s="979"/>
      <c r="X743" s="979"/>
      <c r="Y743" s="1060"/>
      <c r="Z743" s="1060" t="str">
        <f t="shared" si="219"/>
        <v xml:space="preserve">Cap.2 Pct.7:  Daca CAEN (Col.B) = Gr.461 [intermedieri] și Exportul direct (Col.15) &gt; 0, trebuie valoarea exportului trebuie să cuprindă numai valoarea comisionului de intermediere, pentru fiecare rand </v>
      </c>
      <c r="AA743" s="2205">
        <f t="shared" si="212"/>
        <v>1</v>
      </c>
      <c r="AB743" s="3036">
        <f t="shared" si="213"/>
        <v>398</v>
      </c>
      <c r="AT743" s="133" t="s">
        <v>1143</v>
      </c>
      <c r="AU743" s="1416" t="s">
        <v>5300</v>
      </c>
      <c r="AV743" s="134">
        <v>5</v>
      </c>
      <c r="AW743" s="135">
        <v>1</v>
      </c>
      <c r="AX743" s="136">
        <v>42</v>
      </c>
      <c r="AY743" s="301">
        <f>IF(Chestionar!K743="",0,Chestionar!K743)</f>
        <v>42</v>
      </c>
      <c r="AZ743" s="301">
        <f>IF(Chestionar!L743="",0,Chestionar!L743)</f>
        <v>0</v>
      </c>
      <c r="BA743" s="301">
        <f ca="1">IF(Chestionar!M743="",0,Chestionar!M743)</f>
        <v>0</v>
      </c>
      <c r="BB743" s="301">
        <f>IF(Chestionar!N743="",0,Chestionar!N743)</f>
        <v>0</v>
      </c>
      <c r="BC743" s="301">
        <f ca="1">IF(Chestionar!O743="",0,Chestionar!O743)</f>
        <v>0</v>
      </c>
      <c r="BD743" s="301">
        <f>IF(Chestionar!P743="",0,Chestionar!P743)</f>
        <v>0</v>
      </c>
      <c r="BE743" s="301">
        <f ca="1">IF(Chestionar!Q743="",0,Chestionar!Q743)</f>
        <v>0</v>
      </c>
      <c r="BF743" s="301">
        <f>IF(Chestionar!R743="",0,Chestionar!R743)</f>
        <v>0</v>
      </c>
      <c r="BG743" s="301">
        <f>IF(Chestionar!S743="",0,Chestionar!S743)</f>
        <v>0</v>
      </c>
      <c r="BH743" s="301">
        <f>IF(Chestionar!T743="",0,Chestionar!T743)</f>
        <v>0</v>
      </c>
      <c r="BI743" s="205">
        <f>IF(Chestionar!U743="",0,Chestionar!U743)</f>
        <v>0</v>
      </c>
      <c r="BJ743" s="205">
        <f>IF(Chestionar!V743="",0,Chestionar!V743)</f>
        <v>0</v>
      </c>
      <c r="BK743" s="205">
        <f>IF(Chestionar!W743="",0,Chestionar!W743)</f>
        <v>0</v>
      </c>
      <c r="BL743" s="205">
        <f>IF(Chestionar!X743="",0,Chestionar!X743)</f>
        <v>0</v>
      </c>
      <c r="BM743" s="205">
        <f>IF(Chestionar!Y743="",0,Chestionar!Y743)</f>
        <v>0</v>
      </c>
      <c r="BN743" s="158">
        <f>IF(Chestionar!Z743="",0,Chestionar!Z743)</f>
        <v>0</v>
      </c>
      <c r="BO743" s="113"/>
      <c r="BP743" s="113"/>
      <c r="BQ743" s="113"/>
      <c r="BR743" s="113" t="s">
        <v>215</v>
      </c>
    </row>
    <row r="744" spans="1:70" x14ac:dyDescent="0.25">
      <c r="A744" s="1715">
        <f t="shared" si="214"/>
        <v>0</v>
      </c>
      <c r="B744" s="1715">
        <f t="shared" si="211"/>
        <v>10398023</v>
      </c>
      <c r="C744" s="1049">
        <v>398</v>
      </c>
      <c r="D744" s="1797" t="s">
        <v>447</v>
      </c>
      <c r="E744" s="1049">
        <v>23</v>
      </c>
      <c r="F744" s="1057" t="s">
        <v>4309</v>
      </c>
      <c r="G744" s="1049"/>
      <c r="H744" s="1058" t="s">
        <v>346</v>
      </c>
      <c r="I744" s="1059" t="s">
        <v>4334</v>
      </c>
      <c r="J744" s="1058"/>
      <c r="K744" s="1059" t="s">
        <v>4775</v>
      </c>
      <c r="L744" s="1069">
        <f t="shared" si="215"/>
        <v>0</v>
      </c>
      <c r="M744" s="979">
        <f t="shared" si="216"/>
        <v>0</v>
      </c>
      <c r="N744" s="1724">
        <f t="shared" si="217"/>
        <v>0</v>
      </c>
      <c r="O744" s="1071">
        <v>461</v>
      </c>
      <c r="P744" s="979">
        <f t="shared" si="218"/>
        <v>0</v>
      </c>
      <c r="Q744" s="979"/>
      <c r="R744" s="979"/>
      <c r="S744" s="979"/>
      <c r="T744" s="979"/>
      <c r="U744" s="979"/>
      <c r="V744" s="979"/>
      <c r="W744" s="979"/>
      <c r="X744" s="979"/>
      <c r="Y744" s="1060"/>
      <c r="Z744" s="1060" t="str">
        <f t="shared" si="219"/>
        <v xml:space="preserve">Cap.2 Pct.7:  Daca CAEN (Col.B) = Gr.461 [intermedieri] și Exportul direct (Col.15) &gt; 0, trebuie valoarea exportului trebuie să cuprindă numai valoarea comisionului de intermediere, pentru fiecare rand </v>
      </c>
      <c r="AA744" s="2205">
        <f t="shared" si="212"/>
        <v>1</v>
      </c>
      <c r="AB744" s="3036">
        <f t="shared" si="213"/>
        <v>398</v>
      </c>
      <c r="AT744" s="133" t="s">
        <v>1144</v>
      </c>
      <c r="AU744" s="1416" t="s">
        <v>5300</v>
      </c>
      <c r="AV744" s="134">
        <v>5</v>
      </c>
      <c r="AW744" s="135">
        <v>1</v>
      </c>
      <c r="AX744" s="136">
        <v>43</v>
      </c>
      <c r="AY744" s="301">
        <f>IF(Chestionar!K744="",0,Chestionar!K744)</f>
        <v>43</v>
      </c>
      <c r="AZ744" s="301">
        <f>IF(Chestionar!L744="",0,Chestionar!L744)</f>
        <v>0</v>
      </c>
      <c r="BA744" s="301">
        <f ca="1">IF(Chestionar!M744="",0,Chestionar!M744)</f>
        <v>0</v>
      </c>
      <c r="BB744" s="301">
        <f>IF(Chestionar!N744="",0,Chestionar!N744)</f>
        <v>0</v>
      </c>
      <c r="BC744" s="301">
        <f ca="1">IF(Chestionar!O744="",0,Chestionar!O744)</f>
        <v>0</v>
      </c>
      <c r="BD744" s="301">
        <f>IF(Chestionar!P744="",0,Chestionar!P744)</f>
        <v>0</v>
      </c>
      <c r="BE744" s="301">
        <f ca="1">IF(Chestionar!Q744="",0,Chestionar!Q744)</f>
        <v>0</v>
      </c>
      <c r="BF744" s="301">
        <f>IF(Chestionar!R744="",0,Chestionar!R744)</f>
        <v>0</v>
      </c>
      <c r="BG744" s="301">
        <f>IF(Chestionar!S744="",0,Chestionar!S744)</f>
        <v>0</v>
      </c>
      <c r="BH744" s="301">
        <f>IF(Chestionar!T744="",0,Chestionar!T744)</f>
        <v>0</v>
      </c>
      <c r="BI744" s="205">
        <f>IF(Chestionar!U744="",0,Chestionar!U744)</f>
        <v>0</v>
      </c>
      <c r="BJ744" s="205">
        <f>IF(Chestionar!V744="",0,Chestionar!V744)</f>
        <v>0</v>
      </c>
      <c r="BK744" s="205">
        <f>IF(Chestionar!W744="",0,Chestionar!W744)</f>
        <v>0</v>
      </c>
      <c r="BL744" s="205">
        <f>IF(Chestionar!X744="",0,Chestionar!X744)</f>
        <v>0</v>
      </c>
      <c r="BM744" s="205">
        <f>IF(Chestionar!Y744="",0,Chestionar!Y744)</f>
        <v>0</v>
      </c>
      <c r="BN744" s="158">
        <f>IF(Chestionar!Z744="",0,Chestionar!Z744)</f>
        <v>0</v>
      </c>
      <c r="BO744" s="113"/>
      <c r="BP744" s="113"/>
      <c r="BQ744" s="113"/>
      <c r="BR744" s="113" t="s">
        <v>215</v>
      </c>
    </row>
    <row r="745" spans="1:70" x14ac:dyDescent="0.25">
      <c r="A745" s="1715">
        <f t="shared" si="214"/>
        <v>0</v>
      </c>
      <c r="B745" s="1715">
        <f t="shared" si="211"/>
        <v>10398024</v>
      </c>
      <c r="C745" s="1049">
        <v>398</v>
      </c>
      <c r="D745" s="1797" t="s">
        <v>447</v>
      </c>
      <c r="E745" s="1049">
        <v>24</v>
      </c>
      <c r="F745" s="1057" t="s">
        <v>4309</v>
      </c>
      <c r="G745" s="1049"/>
      <c r="H745" s="1058" t="s">
        <v>346</v>
      </c>
      <c r="I745" s="1059" t="s">
        <v>4335</v>
      </c>
      <c r="J745" s="1058"/>
      <c r="K745" s="1059" t="s">
        <v>4776</v>
      </c>
      <c r="L745" s="1069">
        <f t="shared" si="215"/>
        <v>0</v>
      </c>
      <c r="M745" s="979">
        <f t="shared" si="216"/>
        <v>0</v>
      </c>
      <c r="N745" s="1724">
        <f t="shared" si="217"/>
        <v>0</v>
      </c>
      <c r="O745" s="1071">
        <v>461</v>
      </c>
      <c r="P745" s="979">
        <f t="shared" si="218"/>
        <v>0</v>
      </c>
      <c r="Q745" s="979"/>
      <c r="R745" s="979"/>
      <c r="S745" s="979"/>
      <c r="T745" s="979"/>
      <c r="U745" s="979"/>
      <c r="V745" s="979"/>
      <c r="W745" s="979"/>
      <c r="X745" s="979"/>
      <c r="Y745" s="1060"/>
      <c r="Z745" s="1060" t="str">
        <f t="shared" si="219"/>
        <v xml:space="preserve">Cap.2 Pct.7:  Daca CAEN (Col.B) = Gr.461 [intermedieri] și Exportul direct (Col.15) &gt; 0, trebuie valoarea exportului trebuie să cuprindă numai valoarea comisionului de intermediere, pentru fiecare rand </v>
      </c>
      <c r="AA745" s="2205">
        <f t="shared" si="212"/>
        <v>1</v>
      </c>
      <c r="AB745" s="3036">
        <f t="shared" si="213"/>
        <v>398</v>
      </c>
      <c r="AT745" s="133" t="s">
        <v>1145</v>
      </c>
      <c r="AU745" s="1416" t="s">
        <v>5300</v>
      </c>
      <c r="AV745" s="134">
        <v>5</v>
      </c>
      <c r="AW745" s="135">
        <v>1</v>
      </c>
      <c r="AX745" s="136">
        <v>44</v>
      </c>
      <c r="AY745" s="301">
        <f>IF(Chestionar!K745="",0,Chestionar!K745)</f>
        <v>44</v>
      </c>
      <c r="AZ745" s="301">
        <f>IF(Chestionar!L745="",0,Chestionar!L745)</f>
        <v>0</v>
      </c>
      <c r="BA745" s="301">
        <f ca="1">IF(Chestionar!M745="",0,Chestionar!M745)</f>
        <v>0</v>
      </c>
      <c r="BB745" s="301">
        <f>IF(Chestionar!N745="",0,Chestionar!N745)</f>
        <v>0</v>
      </c>
      <c r="BC745" s="301">
        <f ca="1">IF(Chestionar!O745="",0,Chestionar!O745)</f>
        <v>0</v>
      </c>
      <c r="BD745" s="301">
        <f>IF(Chestionar!P745="",0,Chestionar!P745)</f>
        <v>0</v>
      </c>
      <c r="BE745" s="301">
        <f ca="1">IF(Chestionar!Q745="",0,Chestionar!Q745)</f>
        <v>0</v>
      </c>
      <c r="BF745" s="301">
        <f>IF(Chestionar!R745="",0,Chestionar!R745)</f>
        <v>0</v>
      </c>
      <c r="BG745" s="301">
        <f>IF(Chestionar!S745="",0,Chestionar!S745)</f>
        <v>0</v>
      </c>
      <c r="BH745" s="301">
        <f>IF(Chestionar!T745="",0,Chestionar!T745)</f>
        <v>0</v>
      </c>
      <c r="BI745" s="205">
        <f>IF(Chestionar!U745="",0,Chestionar!U745)</f>
        <v>0</v>
      </c>
      <c r="BJ745" s="205">
        <f>IF(Chestionar!V745="",0,Chestionar!V745)</f>
        <v>0</v>
      </c>
      <c r="BK745" s="205">
        <f>IF(Chestionar!W745="",0,Chestionar!W745)</f>
        <v>0</v>
      </c>
      <c r="BL745" s="205">
        <f>IF(Chestionar!X745="",0,Chestionar!X745)</f>
        <v>0</v>
      </c>
      <c r="BM745" s="205">
        <f>IF(Chestionar!Y745="",0,Chestionar!Y745)</f>
        <v>0</v>
      </c>
      <c r="BN745" s="158">
        <f>IF(Chestionar!Z745="",0,Chestionar!Z745)</f>
        <v>0</v>
      </c>
      <c r="BO745" s="113"/>
      <c r="BP745" s="113"/>
      <c r="BQ745" s="113"/>
      <c r="BR745" s="113" t="s">
        <v>215</v>
      </c>
    </row>
    <row r="746" spans="1:70" x14ac:dyDescent="0.25">
      <c r="A746" s="1715">
        <f t="shared" si="214"/>
        <v>0</v>
      </c>
      <c r="B746" s="1715">
        <f t="shared" si="211"/>
        <v>10398025</v>
      </c>
      <c r="C746" s="1049">
        <v>398</v>
      </c>
      <c r="D746" s="1797" t="s">
        <v>447</v>
      </c>
      <c r="E746" s="1049">
        <v>25</v>
      </c>
      <c r="F746" s="1057" t="s">
        <v>4309</v>
      </c>
      <c r="G746" s="1049"/>
      <c r="H746" s="1058" t="s">
        <v>346</v>
      </c>
      <c r="I746" s="1059" t="s">
        <v>4336</v>
      </c>
      <c r="J746" s="1058"/>
      <c r="K746" s="1059" t="s">
        <v>4777</v>
      </c>
      <c r="L746" s="1069">
        <f t="shared" si="215"/>
        <v>0</v>
      </c>
      <c r="M746" s="979">
        <f t="shared" si="216"/>
        <v>0</v>
      </c>
      <c r="N746" s="1724">
        <f t="shared" si="217"/>
        <v>0</v>
      </c>
      <c r="O746" s="1071">
        <v>461</v>
      </c>
      <c r="P746" s="979">
        <f t="shared" si="218"/>
        <v>0</v>
      </c>
      <c r="Q746" s="979"/>
      <c r="R746" s="979"/>
      <c r="S746" s="979"/>
      <c r="T746" s="979"/>
      <c r="U746" s="979"/>
      <c r="V746" s="979"/>
      <c r="W746" s="979"/>
      <c r="X746" s="979"/>
      <c r="Y746" s="1060"/>
      <c r="Z746" s="1060" t="str">
        <f t="shared" si="219"/>
        <v xml:space="preserve">Cap.2 Pct.7:  Daca CAEN (Col.B) = Gr.461 [intermedieri] și Exportul direct (Col.15) &gt; 0, trebuie valoarea exportului trebuie să cuprindă numai valoarea comisionului de intermediere, pentru fiecare rand </v>
      </c>
      <c r="AA746" s="2205">
        <f t="shared" si="212"/>
        <v>1</v>
      </c>
      <c r="AB746" s="3036">
        <f t="shared" si="213"/>
        <v>398</v>
      </c>
      <c r="AT746" s="133" t="s">
        <v>1146</v>
      </c>
      <c r="AU746" s="1416" t="s">
        <v>5300</v>
      </c>
      <c r="AV746" s="134">
        <v>5</v>
      </c>
      <c r="AW746" s="135">
        <v>1</v>
      </c>
      <c r="AX746" s="136">
        <v>45</v>
      </c>
      <c r="AY746" s="301">
        <f>IF(Chestionar!K746="",0,Chestionar!K746)</f>
        <v>45</v>
      </c>
      <c r="AZ746" s="301">
        <f>IF(Chestionar!L746="",0,Chestionar!L746)</f>
        <v>0</v>
      </c>
      <c r="BA746" s="301">
        <f ca="1">IF(Chestionar!M746="",0,Chestionar!M746)</f>
        <v>0</v>
      </c>
      <c r="BB746" s="301">
        <f>IF(Chestionar!N746="",0,Chestionar!N746)</f>
        <v>0</v>
      </c>
      <c r="BC746" s="301">
        <f ca="1">IF(Chestionar!O746="",0,Chestionar!O746)</f>
        <v>0</v>
      </c>
      <c r="BD746" s="301">
        <f>IF(Chestionar!P746="",0,Chestionar!P746)</f>
        <v>0</v>
      </c>
      <c r="BE746" s="301">
        <f ca="1">IF(Chestionar!Q746="",0,Chestionar!Q746)</f>
        <v>0</v>
      </c>
      <c r="BF746" s="301">
        <f>IF(Chestionar!R746="",0,Chestionar!R746)</f>
        <v>0</v>
      </c>
      <c r="BG746" s="301">
        <f>IF(Chestionar!S746="",0,Chestionar!S746)</f>
        <v>0</v>
      </c>
      <c r="BH746" s="301">
        <f>IF(Chestionar!T746="",0,Chestionar!T746)</f>
        <v>0</v>
      </c>
      <c r="BI746" s="205">
        <f>IF(Chestionar!U746="",0,Chestionar!U746)</f>
        <v>0</v>
      </c>
      <c r="BJ746" s="205">
        <f>IF(Chestionar!V746="",0,Chestionar!V746)</f>
        <v>0</v>
      </c>
      <c r="BK746" s="205">
        <f>IF(Chestionar!W746="",0,Chestionar!W746)</f>
        <v>0</v>
      </c>
      <c r="BL746" s="205">
        <f>IF(Chestionar!X746="",0,Chestionar!X746)</f>
        <v>0</v>
      </c>
      <c r="BM746" s="205">
        <f>IF(Chestionar!Y746="",0,Chestionar!Y746)</f>
        <v>0</v>
      </c>
      <c r="BN746" s="158">
        <f>IF(Chestionar!Z746="",0,Chestionar!Z746)</f>
        <v>0</v>
      </c>
      <c r="BO746" s="113"/>
      <c r="BP746" s="113"/>
      <c r="BQ746" s="113"/>
      <c r="BR746" s="113" t="s">
        <v>215</v>
      </c>
    </row>
    <row r="747" spans="1:70" x14ac:dyDescent="0.25">
      <c r="A747" s="1715">
        <f t="shared" si="214"/>
        <v>0</v>
      </c>
      <c r="B747" s="1715">
        <f t="shared" si="211"/>
        <v>10398026</v>
      </c>
      <c r="C747" s="1049">
        <v>398</v>
      </c>
      <c r="D747" s="1797" t="s">
        <v>447</v>
      </c>
      <c r="E747" s="1049">
        <v>26</v>
      </c>
      <c r="F747" s="1057" t="s">
        <v>4309</v>
      </c>
      <c r="G747" s="1049"/>
      <c r="H747" s="1058" t="s">
        <v>346</v>
      </c>
      <c r="I747" s="1059" t="s">
        <v>4337</v>
      </c>
      <c r="J747" s="1058"/>
      <c r="K747" s="1059" t="s">
        <v>4778</v>
      </c>
      <c r="L747" s="1069">
        <f t="shared" si="215"/>
        <v>0</v>
      </c>
      <c r="M747" s="979">
        <f t="shared" si="216"/>
        <v>0</v>
      </c>
      <c r="N747" s="1724">
        <f t="shared" si="217"/>
        <v>0</v>
      </c>
      <c r="O747" s="1071">
        <v>461</v>
      </c>
      <c r="P747" s="979">
        <f t="shared" si="218"/>
        <v>0</v>
      </c>
      <c r="Q747" s="979"/>
      <c r="R747" s="979"/>
      <c r="S747" s="979"/>
      <c r="T747" s="979"/>
      <c r="U747" s="979"/>
      <c r="V747" s="979"/>
      <c r="W747" s="979"/>
      <c r="X747" s="979"/>
      <c r="Y747" s="1060"/>
      <c r="Z747" s="1060" t="str">
        <f t="shared" si="219"/>
        <v xml:space="preserve">Cap.2 Pct.7:  Daca CAEN (Col.B) = Gr.461 [intermedieri] și Exportul direct (Col.15) &gt; 0, trebuie valoarea exportului trebuie să cuprindă numai valoarea comisionului de intermediere, pentru fiecare rand </v>
      </c>
      <c r="AA747" s="2205">
        <f t="shared" si="212"/>
        <v>1</v>
      </c>
      <c r="AB747" s="3036">
        <f t="shared" si="213"/>
        <v>398</v>
      </c>
      <c r="AT747" s="133" t="s">
        <v>1147</v>
      </c>
      <c r="AU747" s="1416" t="s">
        <v>5300</v>
      </c>
      <c r="AV747" s="134">
        <v>5</v>
      </c>
      <c r="AW747" s="135">
        <v>1</v>
      </c>
      <c r="AX747" s="136">
        <v>46</v>
      </c>
      <c r="AY747" s="301">
        <f>IF(Chestionar!K747="",0,Chestionar!K747)</f>
        <v>46</v>
      </c>
      <c r="AZ747" s="301">
        <f>IF(Chestionar!L747="",0,Chestionar!L747)</f>
        <v>0</v>
      </c>
      <c r="BA747" s="301">
        <f ca="1">IF(Chestionar!M747="",0,Chestionar!M747)</f>
        <v>0</v>
      </c>
      <c r="BB747" s="301">
        <f>IF(Chestionar!N747="",0,Chestionar!N747)</f>
        <v>0</v>
      </c>
      <c r="BC747" s="301">
        <f ca="1">IF(Chestionar!O747="",0,Chestionar!O747)</f>
        <v>0</v>
      </c>
      <c r="BD747" s="301">
        <f>IF(Chestionar!P747="",0,Chestionar!P747)</f>
        <v>0</v>
      </c>
      <c r="BE747" s="301">
        <f ca="1">IF(Chestionar!Q747="",0,Chestionar!Q747)</f>
        <v>0</v>
      </c>
      <c r="BF747" s="301">
        <f>IF(Chestionar!R747="",0,Chestionar!R747)</f>
        <v>0</v>
      </c>
      <c r="BG747" s="301">
        <f>IF(Chestionar!S747="",0,Chestionar!S747)</f>
        <v>0</v>
      </c>
      <c r="BH747" s="301">
        <f>IF(Chestionar!T747="",0,Chestionar!T747)</f>
        <v>0</v>
      </c>
      <c r="BI747" s="205">
        <f>IF(Chestionar!U747="",0,Chestionar!U747)</f>
        <v>0</v>
      </c>
      <c r="BJ747" s="205">
        <f>IF(Chestionar!V747="",0,Chestionar!V747)</f>
        <v>0</v>
      </c>
      <c r="BK747" s="205">
        <f>IF(Chestionar!W747="",0,Chestionar!W747)</f>
        <v>0</v>
      </c>
      <c r="BL747" s="205">
        <f>IF(Chestionar!X747="",0,Chestionar!X747)</f>
        <v>0</v>
      </c>
      <c r="BM747" s="205">
        <f>IF(Chestionar!Y747="",0,Chestionar!Y747)</f>
        <v>0</v>
      </c>
      <c r="BN747" s="158">
        <f>IF(Chestionar!Z747="",0,Chestionar!Z747)</f>
        <v>0</v>
      </c>
      <c r="BO747" s="113"/>
      <c r="BP747" s="113"/>
      <c r="BQ747" s="113"/>
      <c r="BR747" s="113" t="s">
        <v>215</v>
      </c>
    </row>
    <row r="748" spans="1:70" x14ac:dyDescent="0.25">
      <c r="A748" s="1715">
        <f t="shared" si="214"/>
        <v>0</v>
      </c>
      <c r="B748" s="1715">
        <f t="shared" si="211"/>
        <v>10398027</v>
      </c>
      <c r="C748" s="1049">
        <v>398</v>
      </c>
      <c r="D748" s="1797" t="s">
        <v>447</v>
      </c>
      <c r="E748" s="1049">
        <v>27</v>
      </c>
      <c r="F748" s="1057" t="s">
        <v>4309</v>
      </c>
      <c r="G748" s="1049"/>
      <c r="H748" s="1058" t="s">
        <v>346</v>
      </c>
      <c r="I748" s="1059" t="s">
        <v>4338</v>
      </c>
      <c r="J748" s="1058"/>
      <c r="K748" s="1059" t="s">
        <v>4779</v>
      </c>
      <c r="L748" s="1069">
        <f t="shared" si="215"/>
        <v>0</v>
      </c>
      <c r="M748" s="979">
        <f t="shared" si="216"/>
        <v>0</v>
      </c>
      <c r="N748" s="1724">
        <f t="shared" si="217"/>
        <v>0</v>
      </c>
      <c r="O748" s="1071">
        <v>461</v>
      </c>
      <c r="P748" s="979">
        <f t="shared" si="218"/>
        <v>0</v>
      </c>
      <c r="Q748" s="979"/>
      <c r="R748" s="979"/>
      <c r="S748" s="979"/>
      <c r="T748" s="979"/>
      <c r="U748" s="979"/>
      <c r="V748" s="979"/>
      <c r="W748" s="979"/>
      <c r="X748" s="979"/>
      <c r="Y748" s="1060"/>
      <c r="Z748" s="1060" t="str">
        <f t="shared" si="219"/>
        <v xml:space="preserve">Cap.2 Pct.7:  Daca CAEN (Col.B) = Gr.461 [intermedieri] și Exportul direct (Col.15) &gt; 0, trebuie valoarea exportului trebuie să cuprindă numai valoarea comisionului de intermediere, pentru fiecare rand </v>
      </c>
      <c r="AA748" s="2205">
        <f t="shared" si="212"/>
        <v>1</v>
      </c>
      <c r="AB748" s="3036">
        <f t="shared" si="213"/>
        <v>398</v>
      </c>
      <c r="AT748" s="133" t="s">
        <v>1148</v>
      </c>
      <c r="AU748" s="1416" t="s">
        <v>5300</v>
      </c>
      <c r="AV748" s="134">
        <v>5</v>
      </c>
      <c r="AW748" s="135">
        <v>1</v>
      </c>
      <c r="AX748" s="136">
        <v>47</v>
      </c>
      <c r="AY748" s="301">
        <f>IF(Chestionar!K748="",0,Chestionar!K748)</f>
        <v>47</v>
      </c>
      <c r="AZ748" s="301">
        <f>IF(Chestionar!L748="",0,Chestionar!L748)</f>
        <v>0</v>
      </c>
      <c r="BA748" s="301">
        <f ca="1">IF(Chestionar!M748="",0,Chestionar!M748)</f>
        <v>0</v>
      </c>
      <c r="BB748" s="301">
        <f>IF(Chestionar!N748="",0,Chestionar!N748)</f>
        <v>0</v>
      </c>
      <c r="BC748" s="301">
        <f ca="1">IF(Chestionar!O748="",0,Chestionar!O748)</f>
        <v>0</v>
      </c>
      <c r="BD748" s="301">
        <f>IF(Chestionar!P748="",0,Chestionar!P748)</f>
        <v>0</v>
      </c>
      <c r="BE748" s="301">
        <f ca="1">IF(Chestionar!Q748="",0,Chestionar!Q748)</f>
        <v>0</v>
      </c>
      <c r="BF748" s="301">
        <f>IF(Chestionar!R748="",0,Chestionar!R748)</f>
        <v>0</v>
      </c>
      <c r="BG748" s="301">
        <f>IF(Chestionar!S748="",0,Chestionar!S748)</f>
        <v>0</v>
      </c>
      <c r="BH748" s="301">
        <f>IF(Chestionar!T748="",0,Chestionar!T748)</f>
        <v>0</v>
      </c>
      <c r="BI748" s="205">
        <f>IF(Chestionar!U748="",0,Chestionar!U748)</f>
        <v>0</v>
      </c>
      <c r="BJ748" s="205">
        <f>IF(Chestionar!V748="",0,Chestionar!V748)</f>
        <v>0</v>
      </c>
      <c r="BK748" s="205">
        <f>IF(Chestionar!W748="",0,Chestionar!W748)</f>
        <v>0</v>
      </c>
      <c r="BL748" s="205">
        <f>IF(Chestionar!X748="",0,Chestionar!X748)</f>
        <v>0</v>
      </c>
      <c r="BM748" s="205">
        <f>IF(Chestionar!Y748="",0,Chestionar!Y748)</f>
        <v>0</v>
      </c>
      <c r="BN748" s="158">
        <f>IF(Chestionar!Z748="",0,Chestionar!Z748)</f>
        <v>0</v>
      </c>
      <c r="BO748" s="113"/>
      <c r="BP748" s="113"/>
      <c r="BQ748" s="113"/>
      <c r="BR748" s="113" t="s">
        <v>215</v>
      </c>
    </row>
    <row r="749" spans="1:70" x14ac:dyDescent="0.25">
      <c r="A749" s="1715">
        <f t="shared" si="214"/>
        <v>0</v>
      </c>
      <c r="B749" s="1715">
        <f t="shared" si="211"/>
        <v>10398028</v>
      </c>
      <c r="C749" s="1049">
        <v>398</v>
      </c>
      <c r="D749" s="1797" t="s">
        <v>447</v>
      </c>
      <c r="E749" s="1049">
        <v>28</v>
      </c>
      <c r="F749" s="1057" t="s">
        <v>4309</v>
      </c>
      <c r="G749" s="1049"/>
      <c r="H749" s="1058" t="s">
        <v>346</v>
      </c>
      <c r="I749" s="1059" t="s">
        <v>4339</v>
      </c>
      <c r="J749" s="1058"/>
      <c r="K749" s="1059" t="s">
        <v>4780</v>
      </c>
      <c r="L749" s="1069">
        <f t="shared" si="215"/>
        <v>0</v>
      </c>
      <c r="M749" s="979">
        <f t="shared" si="216"/>
        <v>0</v>
      </c>
      <c r="N749" s="1724">
        <f t="shared" si="217"/>
        <v>0</v>
      </c>
      <c r="O749" s="1071">
        <v>461</v>
      </c>
      <c r="P749" s="979">
        <f t="shared" si="218"/>
        <v>0</v>
      </c>
      <c r="Q749" s="979"/>
      <c r="R749" s="979"/>
      <c r="S749" s="979"/>
      <c r="T749" s="979"/>
      <c r="U749" s="979"/>
      <c r="V749" s="979"/>
      <c r="W749" s="979"/>
      <c r="X749" s="979"/>
      <c r="Y749" s="1060"/>
      <c r="Z749" s="1060" t="str">
        <f t="shared" si="219"/>
        <v xml:space="preserve">Cap.2 Pct.7:  Daca CAEN (Col.B) = Gr.461 [intermedieri] și Exportul direct (Col.15) &gt; 0, trebuie valoarea exportului trebuie să cuprindă numai valoarea comisionului de intermediere, pentru fiecare rand </v>
      </c>
      <c r="AA749" s="2205">
        <f t="shared" si="212"/>
        <v>1</v>
      </c>
      <c r="AB749" s="3036">
        <f t="shared" si="213"/>
        <v>398</v>
      </c>
      <c r="AT749" s="133" t="s">
        <v>1149</v>
      </c>
      <c r="AU749" s="1416" t="s">
        <v>5300</v>
      </c>
      <c r="AV749" s="134">
        <v>5</v>
      </c>
      <c r="AW749" s="135">
        <v>1</v>
      </c>
      <c r="AX749" s="136">
        <v>48</v>
      </c>
      <c r="AY749" s="301">
        <f>IF(Chestionar!K749="",0,Chestionar!K749)</f>
        <v>48</v>
      </c>
      <c r="AZ749" s="301">
        <f>IF(Chestionar!L749="",0,Chestionar!L749)</f>
        <v>0</v>
      </c>
      <c r="BA749" s="301">
        <f ca="1">IF(Chestionar!M749="",0,Chestionar!M749)</f>
        <v>0</v>
      </c>
      <c r="BB749" s="301">
        <f>IF(Chestionar!N749="",0,Chestionar!N749)</f>
        <v>0</v>
      </c>
      <c r="BC749" s="301">
        <f ca="1">IF(Chestionar!O749="",0,Chestionar!O749)</f>
        <v>0</v>
      </c>
      <c r="BD749" s="301">
        <f>IF(Chestionar!P749="",0,Chestionar!P749)</f>
        <v>0</v>
      </c>
      <c r="BE749" s="301">
        <f ca="1">IF(Chestionar!Q749="",0,Chestionar!Q749)</f>
        <v>0</v>
      </c>
      <c r="BF749" s="301">
        <f>IF(Chestionar!R749="",0,Chestionar!R749)</f>
        <v>0</v>
      </c>
      <c r="BG749" s="301">
        <f>IF(Chestionar!S749="",0,Chestionar!S749)</f>
        <v>0</v>
      </c>
      <c r="BH749" s="301">
        <f>IF(Chestionar!T749="",0,Chestionar!T749)</f>
        <v>0</v>
      </c>
      <c r="BI749" s="205">
        <f>IF(Chestionar!U749="",0,Chestionar!U749)</f>
        <v>0</v>
      </c>
      <c r="BJ749" s="205">
        <f>IF(Chestionar!V749="",0,Chestionar!V749)</f>
        <v>0</v>
      </c>
      <c r="BK749" s="205">
        <f>IF(Chestionar!W749="",0,Chestionar!W749)</f>
        <v>0</v>
      </c>
      <c r="BL749" s="205">
        <f>IF(Chestionar!X749="",0,Chestionar!X749)</f>
        <v>0</v>
      </c>
      <c r="BM749" s="205">
        <f>IF(Chestionar!Y749="",0,Chestionar!Y749)</f>
        <v>0</v>
      </c>
      <c r="BN749" s="158">
        <f>IF(Chestionar!Z749="",0,Chestionar!Z749)</f>
        <v>0</v>
      </c>
      <c r="BO749" s="113"/>
      <c r="BP749" s="113"/>
      <c r="BQ749" s="113"/>
      <c r="BR749" s="113" t="s">
        <v>215</v>
      </c>
    </row>
    <row r="750" spans="1:70" x14ac:dyDescent="0.25">
      <c r="A750" s="1715">
        <f t="shared" si="214"/>
        <v>0</v>
      </c>
      <c r="B750" s="1715">
        <f t="shared" si="211"/>
        <v>10398029</v>
      </c>
      <c r="C750" s="1049">
        <v>398</v>
      </c>
      <c r="D750" s="1797" t="s">
        <v>447</v>
      </c>
      <c r="E750" s="1049">
        <v>29</v>
      </c>
      <c r="F750" s="1057" t="s">
        <v>4309</v>
      </c>
      <c r="G750" s="1049"/>
      <c r="H750" s="1058" t="s">
        <v>346</v>
      </c>
      <c r="I750" s="1059" t="s">
        <v>4340</v>
      </c>
      <c r="J750" s="1058"/>
      <c r="K750" s="1059" t="s">
        <v>4781</v>
      </c>
      <c r="L750" s="1069">
        <f t="shared" si="215"/>
        <v>0</v>
      </c>
      <c r="M750" s="979">
        <f t="shared" si="216"/>
        <v>0</v>
      </c>
      <c r="N750" s="1724">
        <f t="shared" si="217"/>
        <v>0</v>
      </c>
      <c r="O750" s="1071">
        <v>461</v>
      </c>
      <c r="P750" s="979">
        <f t="shared" si="218"/>
        <v>0</v>
      </c>
      <c r="Q750" s="979"/>
      <c r="R750" s="979"/>
      <c r="S750" s="979"/>
      <c r="T750" s="979"/>
      <c r="U750" s="979"/>
      <c r="V750" s="979"/>
      <c r="W750" s="979"/>
      <c r="X750" s="979"/>
      <c r="Y750" s="1060"/>
      <c r="Z750" s="1060" t="str">
        <f t="shared" si="219"/>
        <v xml:space="preserve">Cap.2 Pct.7:  Daca CAEN (Col.B) = Gr.461 [intermedieri] și Exportul direct (Col.15) &gt; 0, trebuie valoarea exportului trebuie să cuprindă numai valoarea comisionului de intermediere, pentru fiecare rand </v>
      </c>
      <c r="AA750" s="2205">
        <f t="shared" si="212"/>
        <v>1</v>
      </c>
      <c r="AB750" s="3036">
        <f t="shared" si="213"/>
        <v>398</v>
      </c>
      <c r="AT750" s="133" t="s">
        <v>1150</v>
      </c>
      <c r="AU750" s="1416" t="s">
        <v>5300</v>
      </c>
      <c r="AV750" s="134">
        <v>5</v>
      </c>
      <c r="AW750" s="135">
        <v>1</v>
      </c>
      <c r="AX750" s="136">
        <v>49</v>
      </c>
      <c r="AY750" s="301">
        <f>IF(Chestionar!K750="",0,Chestionar!K750)</f>
        <v>49</v>
      </c>
      <c r="AZ750" s="301">
        <f>IF(Chestionar!L750="",0,Chestionar!L750)</f>
        <v>0</v>
      </c>
      <c r="BA750" s="301">
        <f ca="1">IF(Chestionar!M750="",0,Chestionar!M750)</f>
        <v>0</v>
      </c>
      <c r="BB750" s="301">
        <f>IF(Chestionar!N750="",0,Chestionar!N750)</f>
        <v>0</v>
      </c>
      <c r="BC750" s="301">
        <f ca="1">IF(Chestionar!O750="",0,Chestionar!O750)</f>
        <v>0</v>
      </c>
      <c r="BD750" s="301">
        <f>IF(Chestionar!P750="",0,Chestionar!P750)</f>
        <v>0</v>
      </c>
      <c r="BE750" s="301">
        <f ca="1">IF(Chestionar!Q750="",0,Chestionar!Q750)</f>
        <v>0</v>
      </c>
      <c r="BF750" s="301">
        <f>IF(Chestionar!R750="",0,Chestionar!R750)</f>
        <v>0</v>
      </c>
      <c r="BG750" s="301">
        <f>IF(Chestionar!S750="",0,Chestionar!S750)</f>
        <v>0</v>
      </c>
      <c r="BH750" s="301">
        <f>IF(Chestionar!T750="",0,Chestionar!T750)</f>
        <v>0</v>
      </c>
      <c r="BI750" s="205">
        <f>IF(Chestionar!U750="",0,Chestionar!U750)</f>
        <v>0</v>
      </c>
      <c r="BJ750" s="205">
        <f>IF(Chestionar!V750="",0,Chestionar!V750)</f>
        <v>0</v>
      </c>
      <c r="BK750" s="205">
        <f>IF(Chestionar!W750="",0,Chestionar!W750)</f>
        <v>0</v>
      </c>
      <c r="BL750" s="205">
        <f>IF(Chestionar!X750="",0,Chestionar!X750)</f>
        <v>0</v>
      </c>
      <c r="BM750" s="205">
        <f>IF(Chestionar!Y750="",0,Chestionar!Y750)</f>
        <v>0</v>
      </c>
      <c r="BN750" s="158">
        <f>IF(Chestionar!Z750="",0,Chestionar!Z750)</f>
        <v>0</v>
      </c>
      <c r="BO750" s="113"/>
      <c r="BP750" s="113"/>
      <c r="BQ750" s="113"/>
      <c r="BR750" s="113" t="s">
        <v>215</v>
      </c>
    </row>
    <row r="751" spans="1:70" x14ac:dyDescent="0.25">
      <c r="A751" s="1714">
        <f t="shared" si="214"/>
        <v>0</v>
      </c>
      <c r="B751" s="1714">
        <f t="shared" si="211"/>
        <v>10398030</v>
      </c>
      <c r="C751" s="1061">
        <v>398</v>
      </c>
      <c r="D751" s="1799" t="s">
        <v>447</v>
      </c>
      <c r="E751" s="1061">
        <v>30</v>
      </c>
      <c r="F751" s="1062" t="s">
        <v>4309</v>
      </c>
      <c r="G751" s="1061"/>
      <c r="H751" s="1063" t="s">
        <v>346</v>
      </c>
      <c r="I751" s="1064" t="s">
        <v>4341</v>
      </c>
      <c r="J751" s="1063"/>
      <c r="K751" s="1064" t="s">
        <v>4782</v>
      </c>
      <c r="L751" s="1070">
        <f t="shared" si="215"/>
        <v>0</v>
      </c>
      <c r="M751" s="1065">
        <f t="shared" si="216"/>
        <v>0</v>
      </c>
      <c r="N751" s="1727">
        <f t="shared" si="217"/>
        <v>0</v>
      </c>
      <c r="O751" s="1072">
        <v>461</v>
      </c>
      <c r="P751" s="1065">
        <f t="shared" si="218"/>
        <v>0</v>
      </c>
      <c r="Q751" s="1065"/>
      <c r="R751" s="1065"/>
      <c r="S751" s="1065"/>
      <c r="T751" s="1065"/>
      <c r="U751" s="1065"/>
      <c r="V751" s="1065"/>
      <c r="W751" s="1065"/>
      <c r="X751" s="1065"/>
      <c r="Y751" s="1066"/>
      <c r="Z751" s="1066" t="str">
        <f t="shared" si="219"/>
        <v xml:space="preserve">Cap.2 Pct.7:  Daca CAEN (Col.B) = Gr.461 [intermedieri] și Exportul direct (Col.15) &gt; 0, trebuie valoarea exportului trebuie să cuprindă numai valoarea comisionului de intermediere, pentru fiecare rand </v>
      </c>
      <c r="AA751" s="2205">
        <f t="shared" si="212"/>
        <v>1</v>
      </c>
      <c r="AB751" s="3036">
        <f t="shared" si="213"/>
        <v>398</v>
      </c>
      <c r="AT751" s="133" t="s">
        <v>1151</v>
      </c>
      <c r="AU751" s="1416" t="s">
        <v>5300</v>
      </c>
      <c r="AV751" s="134">
        <v>5</v>
      </c>
      <c r="AW751" s="135">
        <v>1</v>
      </c>
      <c r="AX751" s="136">
        <v>50</v>
      </c>
      <c r="AY751" s="301">
        <f>IF(Chestionar!K751="",0,Chestionar!K751)</f>
        <v>50</v>
      </c>
      <c r="AZ751" s="301">
        <f>IF(Chestionar!L751="",0,Chestionar!L751)</f>
        <v>0</v>
      </c>
      <c r="BA751" s="301">
        <f ca="1">IF(Chestionar!M751="",0,Chestionar!M751)</f>
        <v>0</v>
      </c>
      <c r="BB751" s="301">
        <f>IF(Chestionar!N751="",0,Chestionar!N751)</f>
        <v>0</v>
      </c>
      <c r="BC751" s="301">
        <f ca="1">IF(Chestionar!O751="",0,Chestionar!O751)</f>
        <v>0</v>
      </c>
      <c r="BD751" s="301">
        <f>IF(Chestionar!P751="",0,Chestionar!P751)</f>
        <v>0</v>
      </c>
      <c r="BE751" s="301">
        <f ca="1">IF(Chestionar!Q751="",0,Chestionar!Q751)</f>
        <v>0</v>
      </c>
      <c r="BF751" s="301">
        <f>IF(Chestionar!R751="",0,Chestionar!R751)</f>
        <v>0</v>
      </c>
      <c r="BG751" s="301">
        <f>IF(Chestionar!S751="",0,Chestionar!S751)</f>
        <v>0</v>
      </c>
      <c r="BH751" s="301">
        <f>IF(Chestionar!T751="",0,Chestionar!T751)</f>
        <v>0</v>
      </c>
      <c r="BI751" s="205">
        <f>IF(Chestionar!U751="",0,Chestionar!U751)</f>
        <v>0</v>
      </c>
      <c r="BJ751" s="205">
        <f>IF(Chestionar!V751="",0,Chestionar!V751)</f>
        <v>0</v>
      </c>
      <c r="BK751" s="205">
        <f>IF(Chestionar!W751="",0,Chestionar!W751)</f>
        <v>0</v>
      </c>
      <c r="BL751" s="205">
        <f>IF(Chestionar!X751="",0,Chestionar!X751)</f>
        <v>0</v>
      </c>
      <c r="BM751" s="205">
        <f>IF(Chestionar!Y751="",0,Chestionar!Y751)</f>
        <v>0</v>
      </c>
      <c r="BN751" s="158">
        <f>IF(Chestionar!Z751="",0,Chestionar!Z751)</f>
        <v>0</v>
      </c>
      <c r="BO751" s="113"/>
      <c r="BP751" s="113"/>
      <c r="BQ751" s="113"/>
      <c r="BR751" s="113" t="s">
        <v>215</v>
      </c>
    </row>
    <row r="752" spans="1:70" x14ac:dyDescent="0.25">
      <c r="A752" s="1715">
        <f t="shared" si="214"/>
        <v>0</v>
      </c>
      <c r="B752" s="1715">
        <f t="shared" si="211"/>
        <v>10181002</v>
      </c>
      <c r="C752" s="1049">
        <v>181</v>
      </c>
      <c r="D752" s="1804" t="s">
        <v>447</v>
      </c>
      <c r="E752" s="1049">
        <v>2</v>
      </c>
      <c r="F752" s="1057" t="s">
        <v>4309</v>
      </c>
      <c r="G752" s="1049" t="s">
        <v>6942</v>
      </c>
      <c r="H752" s="1058" t="s">
        <v>346</v>
      </c>
      <c r="I752" s="1059" t="s">
        <v>4313</v>
      </c>
      <c r="J752" s="1058"/>
      <c r="K752" s="1059" t="s">
        <v>4754</v>
      </c>
      <c r="L752" s="1069">
        <f t="shared" ref="L752:L780" si="220">AY183</f>
        <v>0</v>
      </c>
      <c r="M752" s="979">
        <f t="shared" ref="M752:M780" si="221">IF(BO183="",0,BO183)</f>
        <v>0</v>
      </c>
      <c r="N752" s="1724">
        <f t="shared" si="217"/>
        <v>0</v>
      </c>
      <c r="O752" s="1071">
        <v>52</v>
      </c>
      <c r="P752" s="979">
        <f t="shared" ref="P752:P780" si="222">INT(IF(L752="",0,L752)/100)</f>
        <v>0</v>
      </c>
      <c r="Q752" s="979"/>
      <c r="R752" s="979"/>
      <c r="S752" s="979"/>
      <c r="T752" s="979"/>
      <c r="U752" s="979"/>
      <c r="V752" s="979"/>
      <c r="W752" s="979"/>
      <c r="X752" s="979"/>
      <c r="Y752" s="1060"/>
      <c r="Z752" s="1352" t="s">
        <v>11273</v>
      </c>
      <c r="AA752" s="2205">
        <f t="shared" si="212"/>
        <v>1</v>
      </c>
      <c r="AB752" s="3036">
        <f t="shared" si="213"/>
        <v>181</v>
      </c>
      <c r="AC752" s="2205">
        <f t="shared" ref="AC752" si="223">LEN(Z752)</f>
        <v>209</v>
      </c>
      <c r="AT752" s="133" t="s">
        <v>1152</v>
      </c>
      <c r="AU752" s="1416" t="s">
        <v>5300</v>
      </c>
      <c r="AV752" s="134">
        <v>5</v>
      </c>
      <c r="AW752" s="135">
        <v>1</v>
      </c>
      <c r="AX752" s="136">
        <v>51</v>
      </c>
      <c r="AY752" s="301">
        <f>IF(Chestionar!K752="",0,Chestionar!K752)</f>
        <v>51</v>
      </c>
      <c r="AZ752" s="301">
        <f>IF(Chestionar!L752="",0,Chestionar!L752)</f>
        <v>0</v>
      </c>
      <c r="BA752" s="301">
        <f ca="1">IF(Chestionar!M752="",0,Chestionar!M752)</f>
        <v>0</v>
      </c>
      <c r="BB752" s="301">
        <f>IF(Chestionar!N752="",0,Chestionar!N752)</f>
        <v>0</v>
      </c>
      <c r="BC752" s="301">
        <f ca="1">IF(Chestionar!O752="",0,Chestionar!O752)</f>
        <v>0</v>
      </c>
      <c r="BD752" s="301">
        <f>IF(Chestionar!P752="",0,Chestionar!P752)</f>
        <v>0</v>
      </c>
      <c r="BE752" s="301">
        <f ca="1">IF(Chestionar!Q752="",0,Chestionar!Q752)</f>
        <v>0</v>
      </c>
      <c r="BF752" s="301">
        <f>IF(Chestionar!R752="",0,Chestionar!R752)</f>
        <v>0</v>
      </c>
      <c r="BG752" s="301">
        <f>IF(Chestionar!S752="",0,Chestionar!S752)</f>
        <v>0</v>
      </c>
      <c r="BH752" s="301">
        <f>IF(Chestionar!T752="",0,Chestionar!T752)</f>
        <v>0</v>
      </c>
      <c r="BI752" s="205">
        <f>IF(Chestionar!U752="",0,Chestionar!U752)</f>
        <v>0</v>
      </c>
      <c r="BJ752" s="205">
        <f>IF(Chestionar!V752="",0,Chestionar!V752)</f>
        <v>0</v>
      </c>
      <c r="BK752" s="205">
        <f>IF(Chestionar!W752="",0,Chestionar!W752)</f>
        <v>0</v>
      </c>
      <c r="BL752" s="205">
        <f>IF(Chestionar!X752="",0,Chestionar!X752)</f>
        <v>0</v>
      </c>
      <c r="BM752" s="205">
        <f>IF(Chestionar!Y752="",0,Chestionar!Y752)</f>
        <v>0</v>
      </c>
      <c r="BN752" s="158">
        <f>IF(Chestionar!Z752="",0,Chestionar!Z752)</f>
        <v>0</v>
      </c>
      <c r="BO752" s="113"/>
      <c r="BP752" s="113"/>
      <c r="BQ752" s="113"/>
      <c r="BR752" s="113" t="s">
        <v>215</v>
      </c>
    </row>
    <row r="753" spans="1:70" x14ac:dyDescent="0.25">
      <c r="A753" s="1715">
        <f t="shared" si="214"/>
        <v>0</v>
      </c>
      <c r="B753" s="1715">
        <f t="shared" si="211"/>
        <v>10181003</v>
      </c>
      <c r="C753" s="1049">
        <v>181</v>
      </c>
      <c r="D753" s="1797" t="s">
        <v>447</v>
      </c>
      <c r="E753" s="1049">
        <v>3</v>
      </c>
      <c r="F753" s="1057" t="s">
        <v>4309</v>
      </c>
      <c r="G753" s="1049"/>
      <c r="H753" s="1058" t="s">
        <v>346</v>
      </c>
      <c r="I753" s="1059" t="s">
        <v>4314</v>
      </c>
      <c r="J753" s="1058"/>
      <c r="K753" s="1059" t="s">
        <v>4755</v>
      </c>
      <c r="L753" s="1069">
        <f t="shared" si="220"/>
        <v>0</v>
      </c>
      <c r="M753" s="979">
        <f t="shared" si="221"/>
        <v>0</v>
      </c>
      <c r="N753" s="1724">
        <f t="shared" si="217"/>
        <v>0</v>
      </c>
      <c r="O753" s="1071">
        <v>52</v>
      </c>
      <c r="P753" s="979">
        <f t="shared" si="222"/>
        <v>0</v>
      </c>
      <c r="Q753" s="979"/>
      <c r="R753" s="979"/>
      <c r="S753" s="979"/>
      <c r="T753" s="979"/>
      <c r="U753" s="979"/>
      <c r="V753" s="979"/>
      <c r="W753" s="979"/>
      <c r="X753" s="979"/>
      <c r="Y753" s="1060"/>
      <c r="Z753" s="1060" t="str">
        <f t="shared" ref="Z753:Z780" si="224">Z752</f>
        <v>Cap.2 Pct.7:  Daca CAEN (Col.B) = Div.52 [Depozitare] si Exportul total (Col.15) &gt; 0, atunci valoarea exportată trebuie să cuprindă numai contravaloarea prestării serviciului de depozitare, pentru fiecare rand</v>
      </c>
      <c r="AA753" s="2205">
        <f t="shared" si="212"/>
        <v>1</v>
      </c>
      <c r="AB753" s="3036">
        <f t="shared" si="213"/>
        <v>181</v>
      </c>
      <c r="AT753" s="133" t="s">
        <v>1153</v>
      </c>
      <c r="AU753" s="1416" t="s">
        <v>5300</v>
      </c>
      <c r="AV753" s="134">
        <v>5</v>
      </c>
      <c r="AW753" s="135">
        <v>1</v>
      </c>
      <c r="AX753" s="136">
        <v>52</v>
      </c>
      <c r="AY753" s="301">
        <f>IF(Chestionar!K753="",0,Chestionar!K753)</f>
        <v>52</v>
      </c>
      <c r="AZ753" s="301">
        <f>IF(Chestionar!L753="",0,Chestionar!L753)</f>
        <v>0</v>
      </c>
      <c r="BA753" s="301">
        <f ca="1">IF(Chestionar!M753="",0,Chestionar!M753)</f>
        <v>0</v>
      </c>
      <c r="BB753" s="301">
        <f>IF(Chestionar!N753="",0,Chestionar!N753)</f>
        <v>0</v>
      </c>
      <c r="BC753" s="301">
        <f ca="1">IF(Chestionar!O753="",0,Chestionar!O753)</f>
        <v>0</v>
      </c>
      <c r="BD753" s="301">
        <f>IF(Chestionar!P753="",0,Chestionar!P753)</f>
        <v>0</v>
      </c>
      <c r="BE753" s="301">
        <f ca="1">IF(Chestionar!Q753="",0,Chestionar!Q753)</f>
        <v>0</v>
      </c>
      <c r="BF753" s="301">
        <f>IF(Chestionar!R753="",0,Chestionar!R753)</f>
        <v>0</v>
      </c>
      <c r="BG753" s="301">
        <f>IF(Chestionar!S753="",0,Chestionar!S753)</f>
        <v>0</v>
      </c>
      <c r="BH753" s="301">
        <f>IF(Chestionar!T753="",0,Chestionar!T753)</f>
        <v>0</v>
      </c>
      <c r="BI753" s="205">
        <f>IF(Chestionar!U753="",0,Chestionar!U753)</f>
        <v>0</v>
      </c>
      <c r="BJ753" s="205">
        <f>IF(Chestionar!V753="",0,Chestionar!V753)</f>
        <v>0</v>
      </c>
      <c r="BK753" s="205">
        <f>IF(Chestionar!W753="",0,Chestionar!W753)</f>
        <v>0</v>
      </c>
      <c r="BL753" s="205">
        <f>IF(Chestionar!X753="",0,Chestionar!X753)</f>
        <v>0</v>
      </c>
      <c r="BM753" s="205">
        <f>IF(Chestionar!Y753="",0,Chestionar!Y753)</f>
        <v>0</v>
      </c>
      <c r="BN753" s="158">
        <f>IF(Chestionar!Z753="",0,Chestionar!Z753)</f>
        <v>0</v>
      </c>
      <c r="BO753" s="113"/>
      <c r="BP753" s="113"/>
      <c r="BQ753" s="113"/>
      <c r="BR753" s="113" t="s">
        <v>215</v>
      </c>
    </row>
    <row r="754" spans="1:70" x14ac:dyDescent="0.25">
      <c r="A754" s="1715">
        <f t="shared" si="214"/>
        <v>0</v>
      </c>
      <c r="B754" s="1715">
        <f t="shared" si="211"/>
        <v>10181004</v>
      </c>
      <c r="C754" s="1049">
        <v>181</v>
      </c>
      <c r="D754" s="1797" t="s">
        <v>447</v>
      </c>
      <c r="E754" s="1049">
        <v>4</v>
      </c>
      <c r="F754" s="1057" t="s">
        <v>4309</v>
      </c>
      <c r="G754" s="1049"/>
      <c r="H754" s="1058" t="s">
        <v>346</v>
      </c>
      <c r="I754" s="1059" t="s">
        <v>4315</v>
      </c>
      <c r="J754" s="1058"/>
      <c r="K754" s="1059" t="s">
        <v>4756</v>
      </c>
      <c r="L754" s="1069">
        <f t="shared" si="220"/>
        <v>0</v>
      </c>
      <c r="M754" s="979">
        <f t="shared" si="221"/>
        <v>0</v>
      </c>
      <c r="N754" s="1724">
        <f t="shared" si="217"/>
        <v>0</v>
      </c>
      <c r="O754" s="1071">
        <v>52</v>
      </c>
      <c r="P754" s="979">
        <f t="shared" si="222"/>
        <v>0</v>
      </c>
      <c r="Q754" s="979"/>
      <c r="R754" s="979"/>
      <c r="S754" s="979"/>
      <c r="T754" s="979"/>
      <c r="U754" s="979"/>
      <c r="V754" s="979"/>
      <c r="W754" s="979"/>
      <c r="X754" s="979"/>
      <c r="Y754" s="1060"/>
      <c r="Z754" s="1060" t="str">
        <f t="shared" si="224"/>
        <v>Cap.2 Pct.7:  Daca CAEN (Col.B) = Div.52 [Depozitare] si Exportul total (Col.15) &gt; 0, atunci valoarea exportată trebuie să cuprindă numai contravaloarea prestării serviciului de depozitare, pentru fiecare rand</v>
      </c>
      <c r="AA754" s="2205">
        <f t="shared" si="212"/>
        <v>1</v>
      </c>
      <c r="AB754" s="3036">
        <f t="shared" si="213"/>
        <v>181</v>
      </c>
      <c r="AT754" s="133" t="s">
        <v>1154</v>
      </c>
      <c r="AU754" s="1416" t="s">
        <v>5300</v>
      </c>
      <c r="AV754" s="134">
        <v>5</v>
      </c>
      <c r="AW754" s="135">
        <v>1</v>
      </c>
      <c r="AX754" s="136">
        <v>53</v>
      </c>
      <c r="AY754" s="301">
        <f>IF(Chestionar!K754="",0,Chestionar!K754)</f>
        <v>53</v>
      </c>
      <c r="AZ754" s="301">
        <f>IF(Chestionar!L754="",0,Chestionar!L754)</f>
        <v>0</v>
      </c>
      <c r="BA754" s="301">
        <f ca="1">IF(Chestionar!M754="",0,Chestionar!M754)</f>
        <v>0</v>
      </c>
      <c r="BB754" s="301">
        <f>IF(Chestionar!N754="",0,Chestionar!N754)</f>
        <v>0</v>
      </c>
      <c r="BC754" s="301">
        <f ca="1">IF(Chestionar!O754="",0,Chestionar!O754)</f>
        <v>0</v>
      </c>
      <c r="BD754" s="301">
        <f>IF(Chestionar!P754="",0,Chestionar!P754)</f>
        <v>0</v>
      </c>
      <c r="BE754" s="301">
        <f ca="1">IF(Chestionar!Q754="",0,Chestionar!Q754)</f>
        <v>0</v>
      </c>
      <c r="BF754" s="301">
        <f>IF(Chestionar!R754="",0,Chestionar!R754)</f>
        <v>0</v>
      </c>
      <c r="BG754" s="301">
        <f>IF(Chestionar!S754="",0,Chestionar!S754)</f>
        <v>0</v>
      </c>
      <c r="BH754" s="301">
        <f>IF(Chestionar!T754="",0,Chestionar!T754)</f>
        <v>0</v>
      </c>
      <c r="BI754" s="205">
        <f>IF(Chestionar!U754="",0,Chestionar!U754)</f>
        <v>0</v>
      </c>
      <c r="BJ754" s="205">
        <f>IF(Chestionar!V754="",0,Chestionar!V754)</f>
        <v>0</v>
      </c>
      <c r="BK754" s="205">
        <f>IF(Chestionar!W754="",0,Chestionar!W754)</f>
        <v>0</v>
      </c>
      <c r="BL754" s="205">
        <f>IF(Chestionar!X754="",0,Chestionar!X754)</f>
        <v>0</v>
      </c>
      <c r="BM754" s="205">
        <f>IF(Chestionar!Y754="",0,Chestionar!Y754)</f>
        <v>0</v>
      </c>
      <c r="BN754" s="158">
        <f>IF(Chestionar!Z754="",0,Chestionar!Z754)</f>
        <v>0</v>
      </c>
      <c r="BO754" s="113"/>
      <c r="BP754" s="113"/>
      <c r="BQ754" s="113"/>
      <c r="BR754" s="113" t="s">
        <v>215</v>
      </c>
    </row>
    <row r="755" spans="1:70" x14ac:dyDescent="0.25">
      <c r="A755" s="1715">
        <f t="shared" si="214"/>
        <v>0</v>
      </c>
      <c r="B755" s="1715">
        <f t="shared" si="211"/>
        <v>10181005</v>
      </c>
      <c r="C755" s="1049">
        <v>181</v>
      </c>
      <c r="D755" s="1797" t="s">
        <v>447</v>
      </c>
      <c r="E755" s="1049">
        <v>5</v>
      </c>
      <c r="F755" s="1057" t="s">
        <v>4309</v>
      </c>
      <c r="G755" s="1049"/>
      <c r="H755" s="1058" t="s">
        <v>346</v>
      </c>
      <c r="I755" s="1059" t="s">
        <v>4316</v>
      </c>
      <c r="J755" s="1058"/>
      <c r="K755" s="1059" t="s">
        <v>4757</v>
      </c>
      <c r="L755" s="1069">
        <f t="shared" si="220"/>
        <v>0</v>
      </c>
      <c r="M755" s="979">
        <f t="shared" si="221"/>
        <v>0</v>
      </c>
      <c r="N755" s="1724">
        <f t="shared" ref="N755:N780" si="225">IF(AND(P755=O755,M755&lt;&gt;0),1,0)</f>
        <v>0</v>
      </c>
      <c r="O755" s="1071">
        <v>52</v>
      </c>
      <c r="P755" s="979">
        <f t="shared" si="222"/>
        <v>0</v>
      </c>
      <c r="Q755" s="979"/>
      <c r="R755" s="979"/>
      <c r="S755" s="979"/>
      <c r="T755" s="979"/>
      <c r="U755" s="979"/>
      <c r="V755" s="979"/>
      <c r="W755" s="979"/>
      <c r="X755" s="979"/>
      <c r="Y755" s="1060"/>
      <c r="Z755" s="1060" t="str">
        <f t="shared" si="224"/>
        <v>Cap.2 Pct.7:  Daca CAEN (Col.B) = Div.52 [Depozitare] si Exportul total (Col.15) &gt; 0, atunci valoarea exportată trebuie să cuprindă numai contravaloarea prestării serviciului de depozitare, pentru fiecare rand</v>
      </c>
      <c r="AA755" s="2205">
        <f t="shared" si="212"/>
        <v>1</v>
      </c>
      <c r="AB755" s="3036">
        <f t="shared" si="213"/>
        <v>181</v>
      </c>
      <c r="AT755" s="133" t="s">
        <v>1155</v>
      </c>
      <c r="AU755" s="1416" t="s">
        <v>5300</v>
      </c>
      <c r="AV755" s="134">
        <v>5</v>
      </c>
      <c r="AW755" s="135">
        <v>1</v>
      </c>
      <c r="AX755" s="136">
        <v>54</v>
      </c>
      <c r="AY755" s="301">
        <f>IF(Chestionar!K755="",0,Chestionar!K755)</f>
        <v>54</v>
      </c>
      <c r="AZ755" s="301">
        <f>IF(Chestionar!L755="",0,Chestionar!L755)</f>
        <v>0</v>
      </c>
      <c r="BA755" s="301">
        <f ca="1">IF(Chestionar!M755="",0,Chestionar!M755)</f>
        <v>0</v>
      </c>
      <c r="BB755" s="301">
        <f>IF(Chestionar!N755="",0,Chestionar!N755)</f>
        <v>0</v>
      </c>
      <c r="BC755" s="301">
        <f ca="1">IF(Chestionar!O755="",0,Chestionar!O755)</f>
        <v>0</v>
      </c>
      <c r="BD755" s="301">
        <f>IF(Chestionar!P755="",0,Chestionar!P755)</f>
        <v>0</v>
      </c>
      <c r="BE755" s="301">
        <f ca="1">IF(Chestionar!Q755="",0,Chestionar!Q755)</f>
        <v>0</v>
      </c>
      <c r="BF755" s="301">
        <f>IF(Chestionar!R755="",0,Chestionar!R755)</f>
        <v>0</v>
      </c>
      <c r="BG755" s="301">
        <f>IF(Chestionar!S755="",0,Chestionar!S755)</f>
        <v>0</v>
      </c>
      <c r="BH755" s="301">
        <f>IF(Chestionar!T755="",0,Chestionar!T755)</f>
        <v>0</v>
      </c>
      <c r="BI755" s="205">
        <f>IF(Chestionar!U755="",0,Chestionar!U755)</f>
        <v>0</v>
      </c>
      <c r="BJ755" s="205">
        <f>IF(Chestionar!V755="",0,Chestionar!V755)</f>
        <v>0</v>
      </c>
      <c r="BK755" s="205">
        <f>IF(Chestionar!W755="",0,Chestionar!W755)</f>
        <v>0</v>
      </c>
      <c r="BL755" s="205">
        <f>IF(Chestionar!X755="",0,Chestionar!X755)</f>
        <v>0</v>
      </c>
      <c r="BM755" s="205">
        <f>IF(Chestionar!Y755="",0,Chestionar!Y755)</f>
        <v>0</v>
      </c>
      <c r="BN755" s="158">
        <f>IF(Chestionar!Z755="",0,Chestionar!Z755)</f>
        <v>0</v>
      </c>
      <c r="BO755" s="113"/>
      <c r="BP755" s="113"/>
      <c r="BQ755" s="113"/>
      <c r="BR755" s="113" t="s">
        <v>215</v>
      </c>
    </row>
    <row r="756" spans="1:70" x14ac:dyDescent="0.25">
      <c r="A756" s="1715">
        <f t="shared" si="214"/>
        <v>0</v>
      </c>
      <c r="B756" s="1715">
        <f t="shared" si="211"/>
        <v>10181006</v>
      </c>
      <c r="C756" s="1049">
        <v>181</v>
      </c>
      <c r="D756" s="1797" t="s">
        <v>447</v>
      </c>
      <c r="E756" s="1049">
        <v>6</v>
      </c>
      <c r="F756" s="1057" t="s">
        <v>4309</v>
      </c>
      <c r="G756" s="1049"/>
      <c r="H756" s="1058" t="s">
        <v>346</v>
      </c>
      <c r="I756" s="1059" t="s">
        <v>4317</v>
      </c>
      <c r="J756" s="1058"/>
      <c r="K756" s="1059" t="s">
        <v>4758</v>
      </c>
      <c r="L756" s="1069">
        <f t="shared" si="220"/>
        <v>0</v>
      </c>
      <c r="M756" s="979">
        <f t="shared" si="221"/>
        <v>0</v>
      </c>
      <c r="N756" s="1724">
        <f t="shared" si="225"/>
        <v>0</v>
      </c>
      <c r="O756" s="1071">
        <v>52</v>
      </c>
      <c r="P756" s="979">
        <f t="shared" si="222"/>
        <v>0</v>
      </c>
      <c r="Q756" s="979"/>
      <c r="R756" s="979"/>
      <c r="S756" s="979"/>
      <c r="T756" s="979"/>
      <c r="U756" s="979"/>
      <c r="V756" s="979"/>
      <c r="W756" s="979"/>
      <c r="X756" s="979"/>
      <c r="Y756" s="1060"/>
      <c r="Z756" s="1060" t="str">
        <f t="shared" si="224"/>
        <v>Cap.2 Pct.7:  Daca CAEN (Col.B) = Div.52 [Depozitare] si Exportul total (Col.15) &gt; 0, atunci valoarea exportată trebuie să cuprindă numai contravaloarea prestării serviciului de depozitare, pentru fiecare rand</v>
      </c>
      <c r="AA756" s="2205">
        <f t="shared" si="212"/>
        <v>1</v>
      </c>
      <c r="AB756" s="3036">
        <f t="shared" si="213"/>
        <v>181</v>
      </c>
      <c r="AT756" s="133" t="s">
        <v>1156</v>
      </c>
      <c r="AU756" s="1416" t="s">
        <v>5300</v>
      </c>
      <c r="AV756" s="134">
        <v>5</v>
      </c>
      <c r="AW756" s="135">
        <v>1</v>
      </c>
      <c r="AX756" s="136">
        <v>55</v>
      </c>
      <c r="AY756" s="301">
        <f>IF(Chestionar!K756="",0,Chestionar!K756)</f>
        <v>55</v>
      </c>
      <c r="AZ756" s="301">
        <f>IF(Chestionar!L756="",0,Chestionar!L756)</f>
        <v>0</v>
      </c>
      <c r="BA756" s="301">
        <f ca="1">IF(Chestionar!M756="",0,Chestionar!M756)</f>
        <v>0</v>
      </c>
      <c r="BB756" s="301">
        <f>IF(Chestionar!N756="",0,Chestionar!N756)</f>
        <v>0</v>
      </c>
      <c r="BC756" s="301">
        <f ca="1">IF(Chestionar!O756="",0,Chestionar!O756)</f>
        <v>0</v>
      </c>
      <c r="BD756" s="301">
        <f>IF(Chestionar!P756="",0,Chestionar!P756)</f>
        <v>0</v>
      </c>
      <c r="BE756" s="301">
        <f ca="1">IF(Chestionar!Q756="",0,Chestionar!Q756)</f>
        <v>0</v>
      </c>
      <c r="BF756" s="301">
        <f>IF(Chestionar!R756="",0,Chestionar!R756)</f>
        <v>0</v>
      </c>
      <c r="BG756" s="301">
        <f>IF(Chestionar!S756="",0,Chestionar!S756)</f>
        <v>0</v>
      </c>
      <c r="BH756" s="301">
        <f>IF(Chestionar!T756="",0,Chestionar!T756)</f>
        <v>0</v>
      </c>
      <c r="BI756" s="205">
        <f>IF(Chestionar!U756="",0,Chestionar!U756)</f>
        <v>0</v>
      </c>
      <c r="BJ756" s="205">
        <f>IF(Chestionar!V756="",0,Chestionar!V756)</f>
        <v>0</v>
      </c>
      <c r="BK756" s="205">
        <f>IF(Chestionar!W756="",0,Chestionar!W756)</f>
        <v>0</v>
      </c>
      <c r="BL756" s="205">
        <f>IF(Chestionar!X756="",0,Chestionar!X756)</f>
        <v>0</v>
      </c>
      <c r="BM756" s="205">
        <f>IF(Chestionar!Y756="",0,Chestionar!Y756)</f>
        <v>0</v>
      </c>
      <c r="BN756" s="158">
        <f>IF(Chestionar!Z756="",0,Chestionar!Z756)</f>
        <v>0</v>
      </c>
      <c r="BO756" s="113"/>
      <c r="BP756" s="113"/>
      <c r="BQ756" s="113"/>
      <c r="BR756" s="113" t="s">
        <v>215</v>
      </c>
    </row>
    <row r="757" spans="1:70" x14ac:dyDescent="0.25">
      <c r="A757" s="1715">
        <f t="shared" si="214"/>
        <v>0</v>
      </c>
      <c r="B757" s="1715">
        <f t="shared" si="211"/>
        <v>10181007</v>
      </c>
      <c r="C757" s="1049">
        <v>181</v>
      </c>
      <c r="D757" s="1797" t="s">
        <v>447</v>
      </c>
      <c r="E757" s="1049">
        <v>7</v>
      </c>
      <c r="F757" s="1057" t="s">
        <v>4309</v>
      </c>
      <c r="G757" s="1049"/>
      <c r="H757" s="1058" t="s">
        <v>346</v>
      </c>
      <c r="I757" s="1059" t="s">
        <v>4318</v>
      </c>
      <c r="J757" s="1058"/>
      <c r="K757" s="1059" t="s">
        <v>4759</v>
      </c>
      <c r="L757" s="1069">
        <f t="shared" si="220"/>
        <v>0</v>
      </c>
      <c r="M757" s="979">
        <f t="shared" si="221"/>
        <v>0</v>
      </c>
      <c r="N757" s="1724">
        <f t="shared" si="225"/>
        <v>0</v>
      </c>
      <c r="O757" s="1071">
        <v>52</v>
      </c>
      <c r="P757" s="979">
        <f t="shared" si="222"/>
        <v>0</v>
      </c>
      <c r="Q757" s="979"/>
      <c r="R757" s="979"/>
      <c r="S757" s="979"/>
      <c r="T757" s="979"/>
      <c r="U757" s="979"/>
      <c r="V757" s="979"/>
      <c r="W757" s="979"/>
      <c r="X757" s="979"/>
      <c r="Y757" s="1060"/>
      <c r="Z757" s="1060" t="str">
        <f t="shared" si="224"/>
        <v>Cap.2 Pct.7:  Daca CAEN (Col.B) = Div.52 [Depozitare] si Exportul total (Col.15) &gt; 0, atunci valoarea exportată trebuie să cuprindă numai contravaloarea prestării serviciului de depozitare, pentru fiecare rand</v>
      </c>
      <c r="AA757" s="2205">
        <f t="shared" si="212"/>
        <v>1</v>
      </c>
      <c r="AB757" s="3036">
        <f t="shared" si="213"/>
        <v>181</v>
      </c>
      <c r="AT757" s="133" t="s">
        <v>1157</v>
      </c>
      <c r="AU757" s="1416" t="s">
        <v>5300</v>
      </c>
      <c r="AV757" s="134">
        <v>5</v>
      </c>
      <c r="AW757" s="135">
        <v>1</v>
      </c>
      <c r="AX757" s="136">
        <v>56</v>
      </c>
      <c r="AY757" s="301">
        <f>IF(Chestionar!K757="",0,Chestionar!K757)</f>
        <v>56</v>
      </c>
      <c r="AZ757" s="301">
        <f>IF(Chestionar!L757="",0,Chestionar!L757)</f>
        <v>0</v>
      </c>
      <c r="BA757" s="301">
        <f ca="1">IF(Chestionar!M757="",0,Chestionar!M757)</f>
        <v>0</v>
      </c>
      <c r="BB757" s="301">
        <f>IF(Chestionar!N757="",0,Chestionar!N757)</f>
        <v>0</v>
      </c>
      <c r="BC757" s="301">
        <f ca="1">IF(Chestionar!O757="",0,Chestionar!O757)</f>
        <v>0</v>
      </c>
      <c r="BD757" s="301">
        <f>IF(Chestionar!P757="",0,Chestionar!P757)</f>
        <v>0</v>
      </c>
      <c r="BE757" s="301">
        <f ca="1">IF(Chestionar!Q757="",0,Chestionar!Q757)</f>
        <v>0</v>
      </c>
      <c r="BF757" s="301">
        <f>IF(Chestionar!R757="",0,Chestionar!R757)</f>
        <v>0</v>
      </c>
      <c r="BG757" s="301">
        <f>IF(Chestionar!S757="",0,Chestionar!S757)</f>
        <v>0</v>
      </c>
      <c r="BH757" s="301">
        <f>IF(Chestionar!T757="",0,Chestionar!T757)</f>
        <v>0</v>
      </c>
      <c r="BI757" s="205">
        <f>IF(Chestionar!U757="",0,Chestionar!U757)</f>
        <v>0</v>
      </c>
      <c r="BJ757" s="205">
        <f>IF(Chestionar!V757="",0,Chestionar!V757)</f>
        <v>0</v>
      </c>
      <c r="BK757" s="205">
        <f>IF(Chestionar!W757="",0,Chestionar!W757)</f>
        <v>0</v>
      </c>
      <c r="BL757" s="205">
        <f>IF(Chestionar!X757="",0,Chestionar!X757)</f>
        <v>0</v>
      </c>
      <c r="BM757" s="205">
        <f>IF(Chestionar!Y757="",0,Chestionar!Y757)</f>
        <v>0</v>
      </c>
      <c r="BN757" s="158">
        <f>IF(Chestionar!Z757="",0,Chestionar!Z757)</f>
        <v>0</v>
      </c>
      <c r="BO757" s="113"/>
      <c r="BP757" s="113"/>
      <c r="BQ757" s="113"/>
      <c r="BR757" s="113" t="s">
        <v>215</v>
      </c>
    </row>
    <row r="758" spans="1:70" x14ac:dyDescent="0.25">
      <c r="A758" s="1715">
        <f t="shared" si="214"/>
        <v>0</v>
      </c>
      <c r="B758" s="1715">
        <f t="shared" si="211"/>
        <v>10181008</v>
      </c>
      <c r="C758" s="1049">
        <v>181</v>
      </c>
      <c r="D758" s="1797" t="s">
        <v>447</v>
      </c>
      <c r="E758" s="1049">
        <v>8</v>
      </c>
      <c r="F758" s="1057" t="s">
        <v>4309</v>
      </c>
      <c r="G758" s="1049"/>
      <c r="H758" s="1058" t="s">
        <v>346</v>
      </c>
      <c r="I758" s="1059" t="s">
        <v>4319</v>
      </c>
      <c r="J758" s="1058"/>
      <c r="K758" s="1059" t="s">
        <v>4760</v>
      </c>
      <c r="L758" s="1069">
        <f t="shared" si="220"/>
        <v>0</v>
      </c>
      <c r="M758" s="979">
        <f t="shared" si="221"/>
        <v>0</v>
      </c>
      <c r="N758" s="1724">
        <f t="shared" si="225"/>
        <v>0</v>
      </c>
      <c r="O758" s="1071">
        <v>52</v>
      </c>
      <c r="P758" s="979">
        <f t="shared" si="222"/>
        <v>0</v>
      </c>
      <c r="Q758" s="979"/>
      <c r="R758" s="979"/>
      <c r="S758" s="979"/>
      <c r="T758" s="979"/>
      <c r="U758" s="979"/>
      <c r="V758" s="979"/>
      <c r="W758" s="979"/>
      <c r="X758" s="979"/>
      <c r="Y758" s="1060"/>
      <c r="Z758" s="1060" t="str">
        <f t="shared" si="224"/>
        <v>Cap.2 Pct.7:  Daca CAEN (Col.B) = Div.52 [Depozitare] si Exportul total (Col.15) &gt; 0, atunci valoarea exportată trebuie să cuprindă numai contravaloarea prestării serviciului de depozitare, pentru fiecare rand</v>
      </c>
      <c r="AA758" s="2205">
        <f t="shared" si="212"/>
        <v>1</v>
      </c>
      <c r="AB758" s="3036">
        <f t="shared" si="213"/>
        <v>181</v>
      </c>
      <c r="AT758" s="133" t="s">
        <v>1158</v>
      </c>
      <c r="AU758" s="1416" t="s">
        <v>5300</v>
      </c>
      <c r="AV758" s="134">
        <v>5</v>
      </c>
      <c r="AW758" s="135">
        <v>1</v>
      </c>
      <c r="AX758" s="136">
        <v>57</v>
      </c>
      <c r="AY758" s="301">
        <f>IF(Chestionar!K758="",0,Chestionar!K758)</f>
        <v>57</v>
      </c>
      <c r="AZ758" s="301">
        <f>IF(Chestionar!L758="",0,Chestionar!L758)</f>
        <v>0</v>
      </c>
      <c r="BA758" s="301">
        <f ca="1">IF(Chestionar!M758="",0,Chestionar!M758)</f>
        <v>0</v>
      </c>
      <c r="BB758" s="301">
        <f>IF(Chestionar!N758="",0,Chestionar!N758)</f>
        <v>0</v>
      </c>
      <c r="BC758" s="301">
        <f ca="1">IF(Chestionar!O758="",0,Chestionar!O758)</f>
        <v>0</v>
      </c>
      <c r="BD758" s="301">
        <f>IF(Chestionar!P758="",0,Chestionar!P758)</f>
        <v>0</v>
      </c>
      <c r="BE758" s="301">
        <f ca="1">IF(Chestionar!Q758="",0,Chestionar!Q758)</f>
        <v>0</v>
      </c>
      <c r="BF758" s="301">
        <f>IF(Chestionar!R758="",0,Chestionar!R758)</f>
        <v>0</v>
      </c>
      <c r="BG758" s="301">
        <f>IF(Chestionar!S758="",0,Chestionar!S758)</f>
        <v>0</v>
      </c>
      <c r="BH758" s="301">
        <f>IF(Chestionar!T758="",0,Chestionar!T758)</f>
        <v>0</v>
      </c>
      <c r="BI758" s="205">
        <f>IF(Chestionar!U758="",0,Chestionar!U758)</f>
        <v>0</v>
      </c>
      <c r="BJ758" s="205">
        <f>IF(Chestionar!V758="",0,Chestionar!V758)</f>
        <v>0</v>
      </c>
      <c r="BK758" s="205">
        <f>IF(Chestionar!W758="",0,Chestionar!W758)</f>
        <v>0</v>
      </c>
      <c r="BL758" s="205">
        <f>IF(Chestionar!X758="",0,Chestionar!X758)</f>
        <v>0</v>
      </c>
      <c r="BM758" s="205">
        <f>IF(Chestionar!Y758="",0,Chestionar!Y758)</f>
        <v>0</v>
      </c>
      <c r="BN758" s="158">
        <f>IF(Chestionar!Z758="",0,Chestionar!Z758)</f>
        <v>0</v>
      </c>
      <c r="BO758" s="113"/>
      <c r="BP758" s="113"/>
      <c r="BQ758" s="113"/>
      <c r="BR758" s="113" t="s">
        <v>215</v>
      </c>
    </row>
    <row r="759" spans="1:70" x14ac:dyDescent="0.25">
      <c r="A759" s="1715">
        <f t="shared" si="214"/>
        <v>0</v>
      </c>
      <c r="B759" s="1715">
        <f t="shared" si="211"/>
        <v>10181009</v>
      </c>
      <c r="C759" s="1049">
        <v>181</v>
      </c>
      <c r="D759" s="1797" t="s">
        <v>447</v>
      </c>
      <c r="E759" s="1049">
        <v>9</v>
      </c>
      <c r="F759" s="1057" t="s">
        <v>4309</v>
      </c>
      <c r="G759" s="1049"/>
      <c r="H759" s="1058" t="s">
        <v>346</v>
      </c>
      <c r="I759" s="1059" t="s">
        <v>4320</v>
      </c>
      <c r="J759" s="1058"/>
      <c r="K759" s="1059" t="s">
        <v>4761</v>
      </c>
      <c r="L759" s="1069">
        <f t="shared" si="220"/>
        <v>0</v>
      </c>
      <c r="M759" s="979">
        <f t="shared" si="221"/>
        <v>0</v>
      </c>
      <c r="N759" s="1724">
        <f t="shared" si="225"/>
        <v>0</v>
      </c>
      <c r="O759" s="1071">
        <v>52</v>
      </c>
      <c r="P759" s="979">
        <f t="shared" si="222"/>
        <v>0</v>
      </c>
      <c r="Q759" s="979"/>
      <c r="R759" s="979"/>
      <c r="S759" s="979"/>
      <c r="T759" s="979"/>
      <c r="U759" s="979"/>
      <c r="V759" s="979"/>
      <c r="W759" s="979"/>
      <c r="X759" s="979"/>
      <c r="Y759" s="1060"/>
      <c r="Z759" s="1060" t="str">
        <f t="shared" si="224"/>
        <v>Cap.2 Pct.7:  Daca CAEN (Col.B) = Div.52 [Depozitare] si Exportul total (Col.15) &gt; 0, atunci valoarea exportată trebuie să cuprindă numai contravaloarea prestării serviciului de depozitare, pentru fiecare rand</v>
      </c>
      <c r="AA759" s="2205">
        <f t="shared" si="212"/>
        <v>1</v>
      </c>
      <c r="AB759" s="3036">
        <f t="shared" si="213"/>
        <v>181</v>
      </c>
      <c r="AT759" s="133" t="s">
        <v>1159</v>
      </c>
      <c r="AU759" s="1416" t="s">
        <v>5300</v>
      </c>
      <c r="AV759" s="134">
        <v>5</v>
      </c>
      <c r="AW759" s="135">
        <v>1</v>
      </c>
      <c r="AX759" s="136">
        <v>58</v>
      </c>
      <c r="AY759" s="301">
        <f>IF(Chestionar!K759="",0,Chestionar!K759)</f>
        <v>58</v>
      </c>
      <c r="AZ759" s="301">
        <f>IF(Chestionar!L759="",0,Chestionar!L759)</f>
        <v>0</v>
      </c>
      <c r="BA759" s="301">
        <f ca="1">IF(Chestionar!M759="",0,Chestionar!M759)</f>
        <v>0</v>
      </c>
      <c r="BB759" s="301">
        <f>IF(Chestionar!N759="",0,Chestionar!N759)</f>
        <v>0</v>
      </c>
      <c r="BC759" s="301">
        <f ca="1">IF(Chestionar!O759="",0,Chestionar!O759)</f>
        <v>0</v>
      </c>
      <c r="BD759" s="301">
        <f>IF(Chestionar!P759="",0,Chestionar!P759)</f>
        <v>0</v>
      </c>
      <c r="BE759" s="301">
        <f ca="1">IF(Chestionar!Q759="",0,Chestionar!Q759)</f>
        <v>0</v>
      </c>
      <c r="BF759" s="301">
        <f>IF(Chestionar!R759="",0,Chestionar!R759)</f>
        <v>0</v>
      </c>
      <c r="BG759" s="301">
        <f>IF(Chestionar!S759="",0,Chestionar!S759)</f>
        <v>0</v>
      </c>
      <c r="BH759" s="301">
        <f>IF(Chestionar!T759="",0,Chestionar!T759)</f>
        <v>0</v>
      </c>
      <c r="BI759" s="205">
        <f>IF(Chestionar!U759="",0,Chestionar!U759)</f>
        <v>0</v>
      </c>
      <c r="BJ759" s="205">
        <f>IF(Chestionar!V759="",0,Chestionar!V759)</f>
        <v>0</v>
      </c>
      <c r="BK759" s="205">
        <f>IF(Chestionar!W759="",0,Chestionar!W759)</f>
        <v>0</v>
      </c>
      <c r="BL759" s="205">
        <f>IF(Chestionar!X759="",0,Chestionar!X759)</f>
        <v>0</v>
      </c>
      <c r="BM759" s="205">
        <f>IF(Chestionar!Y759="",0,Chestionar!Y759)</f>
        <v>0</v>
      </c>
      <c r="BN759" s="158">
        <f>IF(Chestionar!Z759="",0,Chestionar!Z759)</f>
        <v>0</v>
      </c>
      <c r="BO759" s="113"/>
      <c r="BP759" s="113"/>
      <c r="BQ759" s="113"/>
      <c r="BR759" s="113" t="s">
        <v>215</v>
      </c>
    </row>
    <row r="760" spans="1:70" x14ac:dyDescent="0.25">
      <c r="A760" s="1715">
        <f t="shared" si="214"/>
        <v>0</v>
      </c>
      <c r="B760" s="1715">
        <f t="shared" si="211"/>
        <v>10181010</v>
      </c>
      <c r="C760" s="1049">
        <v>181</v>
      </c>
      <c r="D760" s="1797" t="s">
        <v>447</v>
      </c>
      <c r="E760" s="1049">
        <v>10</v>
      </c>
      <c r="F760" s="1057" t="s">
        <v>4309</v>
      </c>
      <c r="G760" s="1049"/>
      <c r="H760" s="1058" t="s">
        <v>346</v>
      </c>
      <c r="I760" s="1059" t="s">
        <v>4321</v>
      </c>
      <c r="J760" s="1058"/>
      <c r="K760" s="1059" t="s">
        <v>4762</v>
      </c>
      <c r="L760" s="1069">
        <f t="shared" si="220"/>
        <v>0</v>
      </c>
      <c r="M760" s="979">
        <f t="shared" si="221"/>
        <v>0</v>
      </c>
      <c r="N760" s="1724">
        <f t="shared" si="225"/>
        <v>0</v>
      </c>
      <c r="O760" s="1071">
        <v>52</v>
      </c>
      <c r="P760" s="979">
        <f t="shared" si="222"/>
        <v>0</v>
      </c>
      <c r="Q760" s="979"/>
      <c r="R760" s="979"/>
      <c r="S760" s="979"/>
      <c r="T760" s="979"/>
      <c r="U760" s="979"/>
      <c r="V760" s="979"/>
      <c r="W760" s="979"/>
      <c r="X760" s="979"/>
      <c r="Y760" s="1060"/>
      <c r="Z760" s="1060" t="str">
        <f t="shared" si="224"/>
        <v>Cap.2 Pct.7:  Daca CAEN (Col.B) = Div.52 [Depozitare] si Exportul total (Col.15) &gt; 0, atunci valoarea exportată trebuie să cuprindă numai contravaloarea prestării serviciului de depozitare, pentru fiecare rand</v>
      </c>
      <c r="AA760" s="2205">
        <f t="shared" si="212"/>
        <v>1</v>
      </c>
      <c r="AB760" s="3036">
        <f t="shared" si="213"/>
        <v>181</v>
      </c>
      <c r="AT760" s="133" t="s">
        <v>1160</v>
      </c>
      <c r="AU760" s="1416" t="s">
        <v>5300</v>
      </c>
      <c r="AV760" s="134">
        <v>5</v>
      </c>
      <c r="AW760" s="135">
        <v>1</v>
      </c>
      <c r="AX760" s="136">
        <v>59</v>
      </c>
      <c r="AY760" s="301">
        <f>IF(Chestionar!K760="",0,Chestionar!K760)</f>
        <v>59</v>
      </c>
      <c r="AZ760" s="301">
        <f>IF(Chestionar!L760="",0,Chestionar!L760)</f>
        <v>0</v>
      </c>
      <c r="BA760" s="301">
        <f ca="1">IF(Chestionar!M760="",0,Chestionar!M760)</f>
        <v>0</v>
      </c>
      <c r="BB760" s="301">
        <f>IF(Chestionar!N760="",0,Chestionar!N760)</f>
        <v>0</v>
      </c>
      <c r="BC760" s="301">
        <f ca="1">IF(Chestionar!O760="",0,Chestionar!O760)</f>
        <v>0</v>
      </c>
      <c r="BD760" s="301">
        <f>IF(Chestionar!P760="",0,Chestionar!P760)</f>
        <v>0</v>
      </c>
      <c r="BE760" s="301">
        <f ca="1">IF(Chestionar!Q760="",0,Chestionar!Q760)</f>
        <v>0</v>
      </c>
      <c r="BF760" s="301">
        <f>IF(Chestionar!R760="",0,Chestionar!R760)</f>
        <v>0</v>
      </c>
      <c r="BG760" s="301">
        <f>IF(Chestionar!S760="",0,Chestionar!S760)</f>
        <v>0</v>
      </c>
      <c r="BH760" s="301">
        <f>IF(Chestionar!T760="",0,Chestionar!T760)</f>
        <v>0</v>
      </c>
      <c r="BI760" s="205">
        <f>IF(Chestionar!U760="",0,Chestionar!U760)</f>
        <v>0</v>
      </c>
      <c r="BJ760" s="205">
        <f>IF(Chestionar!V760="",0,Chestionar!V760)</f>
        <v>0</v>
      </c>
      <c r="BK760" s="205">
        <f>IF(Chestionar!W760="",0,Chestionar!W760)</f>
        <v>0</v>
      </c>
      <c r="BL760" s="205">
        <f>IF(Chestionar!X760="",0,Chestionar!X760)</f>
        <v>0</v>
      </c>
      <c r="BM760" s="205">
        <f>IF(Chestionar!Y760="",0,Chestionar!Y760)</f>
        <v>0</v>
      </c>
      <c r="BN760" s="158">
        <f>IF(Chestionar!Z760="",0,Chestionar!Z760)</f>
        <v>0</v>
      </c>
      <c r="BO760" s="113"/>
      <c r="BP760" s="113"/>
      <c r="BQ760" s="113"/>
      <c r="BR760" s="113" t="s">
        <v>215</v>
      </c>
    </row>
    <row r="761" spans="1:70" x14ac:dyDescent="0.25">
      <c r="A761" s="1715">
        <f t="shared" si="214"/>
        <v>0</v>
      </c>
      <c r="B761" s="1715">
        <f t="shared" si="211"/>
        <v>10181011</v>
      </c>
      <c r="C761" s="1049">
        <v>181</v>
      </c>
      <c r="D761" s="1797" t="s">
        <v>447</v>
      </c>
      <c r="E761" s="1049">
        <v>11</v>
      </c>
      <c r="F761" s="1057" t="s">
        <v>4309</v>
      </c>
      <c r="G761" s="1049"/>
      <c r="H761" s="1058" t="s">
        <v>346</v>
      </c>
      <c r="I761" s="1059" t="s">
        <v>4322</v>
      </c>
      <c r="J761" s="1058"/>
      <c r="K761" s="1059" t="s">
        <v>4763</v>
      </c>
      <c r="L761" s="1069">
        <f t="shared" si="220"/>
        <v>0</v>
      </c>
      <c r="M761" s="979">
        <f t="shared" si="221"/>
        <v>0</v>
      </c>
      <c r="N761" s="1724">
        <f t="shared" si="225"/>
        <v>0</v>
      </c>
      <c r="O761" s="1071">
        <v>52</v>
      </c>
      <c r="P761" s="979">
        <f t="shared" si="222"/>
        <v>0</v>
      </c>
      <c r="Q761" s="979"/>
      <c r="R761" s="979"/>
      <c r="S761" s="979"/>
      <c r="T761" s="979"/>
      <c r="U761" s="979"/>
      <c r="V761" s="979"/>
      <c r="W761" s="979"/>
      <c r="X761" s="979"/>
      <c r="Y761" s="1060"/>
      <c r="Z761" s="1060" t="str">
        <f t="shared" si="224"/>
        <v>Cap.2 Pct.7:  Daca CAEN (Col.B) = Div.52 [Depozitare] si Exportul total (Col.15) &gt; 0, atunci valoarea exportată trebuie să cuprindă numai contravaloarea prestării serviciului de depozitare, pentru fiecare rand</v>
      </c>
      <c r="AA761" s="2205">
        <f t="shared" si="212"/>
        <v>1</v>
      </c>
      <c r="AB761" s="3036">
        <f t="shared" si="213"/>
        <v>181</v>
      </c>
      <c r="AT761" s="133" t="s">
        <v>1161</v>
      </c>
      <c r="AU761" s="1416" t="s">
        <v>5300</v>
      </c>
      <c r="AV761" s="134">
        <v>5</v>
      </c>
      <c r="AW761" s="135">
        <v>1</v>
      </c>
      <c r="AX761" s="136">
        <v>60</v>
      </c>
      <c r="AY761" s="301">
        <f>IF(Chestionar!K761="",0,Chestionar!K761)</f>
        <v>60</v>
      </c>
      <c r="AZ761" s="301">
        <f>IF(Chestionar!L761="",0,Chestionar!L761)</f>
        <v>0</v>
      </c>
      <c r="BA761" s="301">
        <f ca="1">IF(Chestionar!M761="",0,Chestionar!M761)</f>
        <v>0</v>
      </c>
      <c r="BB761" s="301">
        <f>IF(Chestionar!N761="",0,Chestionar!N761)</f>
        <v>0</v>
      </c>
      <c r="BC761" s="301">
        <f ca="1">IF(Chestionar!O761="",0,Chestionar!O761)</f>
        <v>0</v>
      </c>
      <c r="BD761" s="301">
        <f>IF(Chestionar!P761="",0,Chestionar!P761)</f>
        <v>0</v>
      </c>
      <c r="BE761" s="301">
        <f ca="1">IF(Chestionar!Q761="",0,Chestionar!Q761)</f>
        <v>0</v>
      </c>
      <c r="BF761" s="301">
        <f>IF(Chestionar!R761="",0,Chestionar!R761)</f>
        <v>0</v>
      </c>
      <c r="BG761" s="301">
        <f>IF(Chestionar!S761="",0,Chestionar!S761)</f>
        <v>0</v>
      </c>
      <c r="BH761" s="301">
        <f>IF(Chestionar!T761="",0,Chestionar!T761)</f>
        <v>0</v>
      </c>
      <c r="BI761" s="205">
        <f>IF(Chestionar!U761="",0,Chestionar!U761)</f>
        <v>0</v>
      </c>
      <c r="BJ761" s="205">
        <f>IF(Chestionar!V761="",0,Chestionar!V761)</f>
        <v>0</v>
      </c>
      <c r="BK761" s="205">
        <f>IF(Chestionar!W761="",0,Chestionar!W761)</f>
        <v>0</v>
      </c>
      <c r="BL761" s="205">
        <f>IF(Chestionar!X761="",0,Chestionar!X761)</f>
        <v>0</v>
      </c>
      <c r="BM761" s="205">
        <f>IF(Chestionar!Y761="",0,Chestionar!Y761)</f>
        <v>0</v>
      </c>
      <c r="BN761" s="158">
        <f>IF(Chestionar!Z761="",0,Chestionar!Z761)</f>
        <v>0</v>
      </c>
      <c r="BO761" s="113"/>
      <c r="BP761" s="113"/>
      <c r="BQ761" s="113"/>
      <c r="BR761" s="113" t="s">
        <v>215</v>
      </c>
    </row>
    <row r="762" spans="1:70" x14ac:dyDescent="0.25">
      <c r="A762" s="1715">
        <f t="shared" si="214"/>
        <v>0</v>
      </c>
      <c r="B762" s="1715">
        <f t="shared" si="211"/>
        <v>10181012</v>
      </c>
      <c r="C762" s="1049">
        <v>181</v>
      </c>
      <c r="D762" s="1797" t="s">
        <v>447</v>
      </c>
      <c r="E762" s="1049">
        <v>12</v>
      </c>
      <c r="F762" s="1057" t="s">
        <v>4309</v>
      </c>
      <c r="G762" s="1049"/>
      <c r="H762" s="1058" t="s">
        <v>346</v>
      </c>
      <c r="I762" s="1059" t="s">
        <v>4323</v>
      </c>
      <c r="J762" s="1058"/>
      <c r="K762" s="1059" t="s">
        <v>4764</v>
      </c>
      <c r="L762" s="1069">
        <f t="shared" si="220"/>
        <v>0</v>
      </c>
      <c r="M762" s="979">
        <f t="shared" si="221"/>
        <v>0</v>
      </c>
      <c r="N762" s="1724">
        <f t="shared" si="225"/>
        <v>0</v>
      </c>
      <c r="O762" s="1071">
        <v>52</v>
      </c>
      <c r="P762" s="979">
        <f t="shared" si="222"/>
        <v>0</v>
      </c>
      <c r="Q762" s="979"/>
      <c r="R762" s="979"/>
      <c r="S762" s="979"/>
      <c r="T762" s="979"/>
      <c r="U762" s="979"/>
      <c r="V762" s="979"/>
      <c r="W762" s="979"/>
      <c r="X762" s="979"/>
      <c r="Y762" s="1060"/>
      <c r="Z762" s="1060" t="str">
        <f t="shared" si="224"/>
        <v>Cap.2 Pct.7:  Daca CAEN (Col.B) = Div.52 [Depozitare] si Exportul total (Col.15) &gt; 0, atunci valoarea exportată trebuie să cuprindă numai contravaloarea prestării serviciului de depozitare, pentru fiecare rand</v>
      </c>
      <c r="AA762" s="2205">
        <f t="shared" si="212"/>
        <v>1</v>
      </c>
      <c r="AB762" s="3036">
        <f t="shared" si="213"/>
        <v>181</v>
      </c>
      <c r="AT762" s="133" t="s">
        <v>1162</v>
      </c>
      <c r="AU762" s="1416" t="s">
        <v>5300</v>
      </c>
      <c r="AV762" s="134">
        <v>5</v>
      </c>
      <c r="AW762" s="135">
        <v>1</v>
      </c>
      <c r="AX762" s="136">
        <v>61</v>
      </c>
      <c r="AY762" s="301">
        <f>IF(Chestionar!K762="",0,Chestionar!K762)</f>
        <v>61</v>
      </c>
      <c r="AZ762" s="301">
        <f>IF(Chestionar!L762="",0,Chestionar!L762)</f>
        <v>0</v>
      </c>
      <c r="BA762" s="301">
        <f ca="1">IF(Chestionar!M762="",0,Chestionar!M762)</f>
        <v>0</v>
      </c>
      <c r="BB762" s="301">
        <f>IF(Chestionar!N762="",0,Chestionar!N762)</f>
        <v>0</v>
      </c>
      <c r="BC762" s="301">
        <f ca="1">IF(Chestionar!O762="",0,Chestionar!O762)</f>
        <v>0</v>
      </c>
      <c r="BD762" s="301">
        <f>IF(Chestionar!P762="",0,Chestionar!P762)</f>
        <v>0</v>
      </c>
      <c r="BE762" s="301">
        <f ca="1">IF(Chestionar!Q762="",0,Chestionar!Q762)</f>
        <v>0</v>
      </c>
      <c r="BF762" s="301">
        <f>IF(Chestionar!R762="",0,Chestionar!R762)</f>
        <v>0</v>
      </c>
      <c r="BG762" s="301">
        <f>IF(Chestionar!S762="",0,Chestionar!S762)</f>
        <v>0</v>
      </c>
      <c r="BH762" s="301">
        <f>IF(Chestionar!T762="",0,Chestionar!T762)</f>
        <v>0</v>
      </c>
      <c r="BI762" s="205">
        <f>IF(Chestionar!U762="",0,Chestionar!U762)</f>
        <v>0</v>
      </c>
      <c r="BJ762" s="205">
        <f>IF(Chestionar!V762="",0,Chestionar!V762)</f>
        <v>0</v>
      </c>
      <c r="BK762" s="205">
        <f>IF(Chestionar!W762="",0,Chestionar!W762)</f>
        <v>0</v>
      </c>
      <c r="BL762" s="205">
        <f>IF(Chestionar!X762="",0,Chestionar!X762)</f>
        <v>0</v>
      </c>
      <c r="BM762" s="205">
        <f>IF(Chestionar!Y762="",0,Chestionar!Y762)</f>
        <v>0</v>
      </c>
      <c r="BN762" s="158">
        <f>IF(Chestionar!Z762="",0,Chestionar!Z762)</f>
        <v>0</v>
      </c>
      <c r="BO762" s="113"/>
      <c r="BP762" s="113"/>
      <c r="BQ762" s="113"/>
      <c r="BR762" s="113" t="s">
        <v>215</v>
      </c>
    </row>
    <row r="763" spans="1:70" x14ac:dyDescent="0.25">
      <c r="A763" s="1715">
        <f t="shared" si="214"/>
        <v>0</v>
      </c>
      <c r="B763" s="1715">
        <f t="shared" ref="B763:B826" si="226">VALUE("1"&amp;TEXT(C763,"0000")&amp;TEXT(E763,"000"))</f>
        <v>10181013</v>
      </c>
      <c r="C763" s="1049">
        <v>181</v>
      </c>
      <c r="D763" s="1797" t="s">
        <v>447</v>
      </c>
      <c r="E763" s="1049">
        <v>13</v>
      </c>
      <c r="F763" s="1057" t="s">
        <v>4309</v>
      </c>
      <c r="G763" s="1049"/>
      <c r="H763" s="1058" t="s">
        <v>346</v>
      </c>
      <c r="I763" s="1059" t="s">
        <v>4324</v>
      </c>
      <c r="J763" s="1058"/>
      <c r="K763" s="1059" t="s">
        <v>4765</v>
      </c>
      <c r="L763" s="1069">
        <f t="shared" si="220"/>
        <v>0</v>
      </c>
      <c r="M763" s="979">
        <f t="shared" si="221"/>
        <v>0</v>
      </c>
      <c r="N763" s="1724">
        <f t="shared" si="225"/>
        <v>0</v>
      </c>
      <c r="O763" s="1071">
        <v>52</v>
      </c>
      <c r="P763" s="979">
        <f t="shared" si="222"/>
        <v>0</v>
      </c>
      <c r="Q763" s="979"/>
      <c r="R763" s="979"/>
      <c r="S763" s="979"/>
      <c r="T763" s="979"/>
      <c r="U763" s="979"/>
      <c r="V763" s="979"/>
      <c r="W763" s="979"/>
      <c r="X763" s="979"/>
      <c r="Y763" s="1060"/>
      <c r="Z763" s="1060" t="str">
        <f t="shared" si="224"/>
        <v>Cap.2 Pct.7:  Daca CAEN (Col.B) = Div.52 [Depozitare] si Exportul total (Col.15) &gt; 0, atunci valoarea exportată trebuie să cuprindă numai contravaloarea prestării serviciului de depozitare, pentru fiecare rand</v>
      </c>
      <c r="AA763" s="2205">
        <f t="shared" si="212"/>
        <v>1</v>
      </c>
      <c r="AB763" s="3036">
        <f t="shared" si="213"/>
        <v>181</v>
      </c>
      <c r="AT763" s="133" t="s">
        <v>1163</v>
      </c>
      <c r="AU763" s="1416" t="s">
        <v>5300</v>
      </c>
      <c r="AV763" s="134">
        <v>5</v>
      </c>
      <c r="AW763" s="135">
        <v>1</v>
      </c>
      <c r="AX763" s="136">
        <v>62</v>
      </c>
      <c r="AY763" s="301">
        <f>IF(Chestionar!K763="",0,Chestionar!K763)</f>
        <v>62</v>
      </c>
      <c r="AZ763" s="301">
        <f>IF(Chestionar!L763="",0,Chestionar!L763)</f>
        <v>0</v>
      </c>
      <c r="BA763" s="301">
        <f ca="1">IF(Chestionar!M763="",0,Chestionar!M763)</f>
        <v>0</v>
      </c>
      <c r="BB763" s="301">
        <f>IF(Chestionar!N763="",0,Chestionar!N763)</f>
        <v>0</v>
      </c>
      <c r="BC763" s="301">
        <f ca="1">IF(Chestionar!O763="",0,Chestionar!O763)</f>
        <v>0</v>
      </c>
      <c r="BD763" s="301">
        <f>IF(Chestionar!P763="",0,Chestionar!P763)</f>
        <v>0</v>
      </c>
      <c r="BE763" s="301">
        <f ca="1">IF(Chestionar!Q763="",0,Chestionar!Q763)</f>
        <v>0</v>
      </c>
      <c r="BF763" s="301">
        <f>IF(Chestionar!R763="",0,Chestionar!R763)</f>
        <v>0</v>
      </c>
      <c r="BG763" s="301">
        <f>IF(Chestionar!S763="",0,Chestionar!S763)</f>
        <v>0</v>
      </c>
      <c r="BH763" s="301">
        <f>IF(Chestionar!T763="",0,Chestionar!T763)</f>
        <v>0</v>
      </c>
      <c r="BI763" s="205">
        <f>IF(Chestionar!U763="",0,Chestionar!U763)</f>
        <v>0</v>
      </c>
      <c r="BJ763" s="205">
        <f>IF(Chestionar!V763="",0,Chestionar!V763)</f>
        <v>0</v>
      </c>
      <c r="BK763" s="205">
        <f>IF(Chestionar!W763="",0,Chestionar!W763)</f>
        <v>0</v>
      </c>
      <c r="BL763" s="205">
        <f>IF(Chestionar!X763="",0,Chestionar!X763)</f>
        <v>0</v>
      </c>
      <c r="BM763" s="205">
        <f>IF(Chestionar!Y763="",0,Chestionar!Y763)</f>
        <v>0</v>
      </c>
      <c r="BN763" s="158">
        <f>IF(Chestionar!Z763="",0,Chestionar!Z763)</f>
        <v>0</v>
      </c>
      <c r="BO763" s="113"/>
      <c r="BP763" s="113"/>
      <c r="BQ763" s="113"/>
      <c r="BR763" s="113" t="s">
        <v>215</v>
      </c>
    </row>
    <row r="764" spans="1:70" x14ac:dyDescent="0.25">
      <c r="A764" s="1715">
        <f t="shared" si="214"/>
        <v>0</v>
      </c>
      <c r="B764" s="1715">
        <f t="shared" si="226"/>
        <v>10181014</v>
      </c>
      <c r="C764" s="1049">
        <v>181</v>
      </c>
      <c r="D764" s="1797" t="s">
        <v>447</v>
      </c>
      <c r="E764" s="1049">
        <v>14</v>
      </c>
      <c r="F764" s="1057" t="s">
        <v>4309</v>
      </c>
      <c r="G764" s="1049"/>
      <c r="H764" s="1058" t="s">
        <v>346</v>
      </c>
      <c r="I764" s="1059" t="s">
        <v>4325</v>
      </c>
      <c r="J764" s="1058"/>
      <c r="K764" s="1059" t="s">
        <v>4766</v>
      </c>
      <c r="L764" s="1069">
        <f t="shared" si="220"/>
        <v>0</v>
      </c>
      <c r="M764" s="979">
        <f t="shared" si="221"/>
        <v>0</v>
      </c>
      <c r="N764" s="1724">
        <f t="shared" si="225"/>
        <v>0</v>
      </c>
      <c r="O764" s="1071">
        <v>52</v>
      </c>
      <c r="P764" s="979">
        <f t="shared" si="222"/>
        <v>0</v>
      </c>
      <c r="Q764" s="979"/>
      <c r="R764" s="979"/>
      <c r="S764" s="979"/>
      <c r="T764" s="979"/>
      <c r="U764" s="979"/>
      <c r="V764" s="979"/>
      <c r="W764" s="979"/>
      <c r="X764" s="979"/>
      <c r="Y764" s="1060"/>
      <c r="Z764" s="1060" t="str">
        <f t="shared" si="224"/>
        <v>Cap.2 Pct.7:  Daca CAEN (Col.B) = Div.52 [Depozitare] si Exportul total (Col.15) &gt; 0, atunci valoarea exportată trebuie să cuprindă numai contravaloarea prestării serviciului de depozitare, pentru fiecare rand</v>
      </c>
      <c r="AA764" s="2205">
        <f t="shared" si="212"/>
        <v>1</v>
      </c>
      <c r="AB764" s="3036">
        <f t="shared" si="213"/>
        <v>181</v>
      </c>
      <c r="AT764" s="133" t="s">
        <v>1164</v>
      </c>
      <c r="AU764" s="1416" t="s">
        <v>5300</v>
      </c>
      <c r="AV764" s="134">
        <v>5</v>
      </c>
      <c r="AW764" s="135">
        <v>1</v>
      </c>
      <c r="AX764" s="136">
        <v>63</v>
      </c>
      <c r="AY764" s="301">
        <f>IF(Chestionar!K764="",0,Chestionar!K764)</f>
        <v>63</v>
      </c>
      <c r="AZ764" s="301">
        <f>IF(Chestionar!L764="",0,Chestionar!L764)</f>
        <v>0</v>
      </c>
      <c r="BA764" s="301">
        <f ca="1">IF(Chestionar!M764="",0,Chestionar!M764)</f>
        <v>0</v>
      </c>
      <c r="BB764" s="301">
        <f>IF(Chestionar!N764="",0,Chestionar!N764)</f>
        <v>0</v>
      </c>
      <c r="BC764" s="301">
        <f ca="1">IF(Chestionar!O764="",0,Chestionar!O764)</f>
        <v>0</v>
      </c>
      <c r="BD764" s="301">
        <f>IF(Chestionar!P764="",0,Chestionar!P764)</f>
        <v>0</v>
      </c>
      <c r="BE764" s="301">
        <f ca="1">IF(Chestionar!Q764="",0,Chestionar!Q764)</f>
        <v>0</v>
      </c>
      <c r="BF764" s="301">
        <f>IF(Chestionar!R764="",0,Chestionar!R764)</f>
        <v>0</v>
      </c>
      <c r="BG764" s="301">
        <f>IF(Chestionar!S764="",0,Chestionar!S764)</f>
        <v>0</v>
      </c>
      <c r="BH764" s="301">
        <f>IF(Chestionar!T764="",0,Chestionar!T764)</f>
        <v>0</v>
      </c>
      <c r="BI764" s="205">
        <f>IF(Chestionar!U764="",0,Chestionar!U764)</f>
        <v>0</v>
      </c>
      <c r="BJ764" s="205">
        <f>IF(Chestionar!V764="",0,Chestionar!V764)</f>
        <v>0</v>
      </c>
      <c r="BK764" s="205">
        <f>IF(Chestionar!W764="",0,Chestionar!W764)</f>
        <v>0</v>
      </c>
      <c r="BL764" s="205">
        <f>IF(Chestionar!X764="",0,Chestionar!X764)</f>
        <v>0</v>
      </c>
      <c r="BM764" s="205">
        <f>IF(Chestionar!Y764="",0,Chestionar!Y764)</f>
        <v>0</v>
      </c>
      <c r="BN764" s="158">
        <f>IF(Chestionar!Z764="",0,Chestionar!Z764)</f>
        <v>0</v>
      </c>
      <c r="BO764" s="113"/>
      <c r="BP764" s="113"/>
      <c r="BQ764" s="113"/>
      <c r="BR764" s="113" t="s">
        <v>215</v>
      </c>
    </row>
    <row r="765" spans="1:70" x14ac:dyDescent="0.25">
      <c r="A765" s="1715">
        <f t="shared" si="214"/>
        <v>0</v>
      </c>
      <c r="B765" s="1715">
        <f t="shared" si="226"/>
        <v>10181015</v>
      </c>
      <c r="C765" s="1049">
        <v>181</v>
      </c>
      <c r="D765" s="1797" t="s">
        <v>447</v>
      </c>
      <c r="E765" s="1049">
        <v>15</v>
      </c>
      <c r="F765" s="1057" t="s">
        <v>4309</v>
      </c>
      <c r="G765" s="1049"/>
      <c r="H765" s="1058" t="s">
        <v>346</v>
      </c>
      <c r="I765" s="1059" t="s">
        <v>4326</v>
      </c>
      <c r="J765" s="1058"/>
      <c r="K765" s="1059" t="s">
        <v>4767</v>
      </c>
      <c r="L765" s="1069">
        <f t="shared" si="220"/>
        <v>0</v>
      </c>
      <c r="M765" s="979">
        <f t="shared" si="221"/>
        <v>0</v>
      </c>
      <c r="N765" s="1724">
        <f t="shared" si="225"/>
        <v>0</v>
      </c>
      <c r="O765" s="1071">
        <v>52</v>
      </c>
      <c r="P765" s="979">
        <f t="shared" si="222"/>
        <v>0</v>
      </c>
      <c r="Q765" s="979"/>
      <c r="R765" s="979"/>
      <c r="S765" s="979"/>
      <c r="T765" s="979"/>
      <c r="U765" s="979"/>
      <c r="V765" s="979"/>
      <c r="W765" s="979"/>
      <c r="X765" s="979"/>
      <c r="Y765" s="1060"/>
      <c r="Z765" s="1060" t="str">
        <f t="shared" si="224"/>
        <v>Cap.2 Pct.7:  Daca CAEN (Col.B) = Div.52 [Depozitare] si Exportul total (Col.15) &gt; 0, atunci valoarea exportată trebuie să cuprindă numai contravaloarea prestării serviciului de depozitare, pentru fiecare rand</v>
      </c>
      <c r="AA765" s="2205">
        <f t="shared" si="212"/>
        <v>1</v>
      </c>
      <c r="AB765" s="3036">
        <f t="shared" si="213"/>
        <v>181</v>
      </c>
      <c r="AT765" s="133" t="s">
        <v>1165</v>
      </c>
      <c r="AU765" s="1416" t="s">
        <v>5300</v>
      </c>
      <c r="AV765" s="134">
        <v>5</v>
      </c>
      <c r="AW765" s="135">
        <v>1</v>
      </c>
      <c r="AX765" s="136">
        <v>64</v>
      </c>
      <c r="AY765" s="301">
        <f>IF(Chestionar!K765="",0,Chestionar!K765)</f>
        <v>64</v>
      </c>
      <c r="AZ765" s="301">
        <f>IF(Chestionar!L765="",0,Chestionar!L765)</f>
        <v>0</v>
      </c>
      <c r="BA765" s="301">
        <f ca="1">IF(Chestionar!M765="",0,Chestionar!M765)</f>
        <v>0</v>
      </c>
      <c r="BB765" s="301">
        <f>IF(Chestionar!N765="",0,Chestionar!N765)</f>
        <v>0</v>
      </c>
      <c r="BC765" s="301">
        <f ca="1">IF(Chestionar!O765="",0,Chestionar!O765)</f>
        <v>0</v>
      </c>
      <c r="BD765" s="301">
        <f>IF(Chestionar!P765="",0,Chestionar!P765)</f>
        <v>0</v>
      </c>
      <c r="BE765" s="301">
        <f ca="1">IF(Chestionar!Q765="",0,Chestionar!Q765)</f>
        <v>0</v>
      </c>
      <c r="BF765" s="301">
        <f>IF(Chestionar!R765="",0,Chestionar!R765)</f>
        <v>0</v>
      </c>
      <c r="BG765" s="301">
        <f>IF(Chestionar!S765="",0,Chestionar!S765)</f>
        <v>0</v>
      </c>
      <c r="BH765" s="301">
        <f>IF(Chestionar!T765="",0,Chestionar!T765)</f>
        <v>0</v>
      </c>
      <c r="BI765" s="205">
        <f>IF(Chestionar!U765="",0,Chestionar!U765)</f>
        <v>0</v>
      </c>
      <c r="BJ765" s="205">
        <f>IF(Chestionar!V765="",0,Chestionar!V765)</f>
        <v>0</v>
      </c>
      <c r="BK765" s="205">
        <f>IF(Chestionar!W765="",0,Chestionar!W765)</f>
        <v>0</v>
      </c>
      <c r="BL765" s="205">
        <f>IF(Chestionar!X765="",0,Chestionar!X765)</f>
        <v>0</v>
      </c>
      <c r="BM765" s="205">
        <f>IF(Chestionar!Y765="",0,Chestionar!Y765)</f>
        <v>0</v>
      </c>
      <c r="BN765" s="158">
        <f>IF(Chestionar!Z765="",0,Chestionar!Z765)</f>
        <v>0</v>
      </c>
      <c r="BO765" s="113"/>
      <c r="BP765" s="113"/>
      <c r="BQ765" s="113"/>
      <c r="BR765" s="113" t="s">
        <v>215</v>
      </c>
    </row>
    <row r="766" spans="1:70" x14ac:dyDescent="0.25">
      <c r="A766" s="1715">
        <f t="shared" si="214"/>
        <v>0</v>
      </c>
      <c r="B766" s="1715">
        <f t="shared" si="226"/>
        <v>10181016</v>
      </c>
      <c r="C766" s="1049">
        <v>181</v>
      </c>
      <c r="D766" s="1797" t="s">
        <v>447</v>
      </c>
      <c r="E766" s="1049">
        <v>16</v>
      </c>
      <c r="F766" s="1057" t="s">
        <v>4309</v>
      </c>
      <c r="G766" s="1049"/>
      <c r="H766" s="1058" t="s">
        <v>346</v>
      </c>
      <c r="I766" s="1059" t="s">
        <v>4327</v>
      </c>
      <c r="J766" s="1058"/>
      <c r="K766" s="1059" t="s">
        <v>4768</v>
      </c>
      <c r="L766" s="1069">
        <f t="shared" si="220"/>
        <v>0</v>
      </c>
      <c r="M766" s="979">
        <f t="shared" si="221"/>
        <v>0</v>
      </c>
      <c r="N766" s="1724">
        <f t="shared" si="225"/>
        <v>0</v>
      </c>
      <c r="O766" s="1071">
        <v>52</v>
      </c>
      <c r="P766" s="979">
        <f t="shared" si="222"/>
        <v>0</v>
      </c>
      <c r="Q766" s="979"/>
      <c r="R766" s="979"/>
      <c r="S766" s="979"/>
      <c r="T766" s="979"/>
      <c r="U766" s="979"/>
      <c r="V766" s="979"/>
      <c r="W766" s="979"/>
      <c r="X766" s="979"/>
      <c r="Y766" s="1060"/>
      <c r="Z766" s="1060" t="str">
        <f t="shared" si="224"/>
        <v>Cap.2 Pct.7:  Daca CAEN (Col.B) = Div.52 [Depozitare] si Exportul total (Col.15) &gt; 0, atunci valoarea exportată trebuie să cuprindă numai contravaloarea prestării serviciului de depozitare, pentru fiecare rand</v>
      </c>
      <c r="AA766" s="2205">
        <f t="shared" si="212"/>
        <v>1</v>
      </c>
      <c r="AB766" s="3036">
        <f t="shared" si="213"/>
        <v>181</v>
      </c>
      <c r="AT766" s="133" t="s">
        <v>1166</v>
      </c>
      <c r="AU766" s="1416" t="s">
        <v>5300</v>
      </c>
      <c r="AV766" s="134">
        <v>5</v>
      </c>
      <c r="AW766" s="135">
        <v>1</v>
      </c>
      <c r="AX766" s="136">
        <v>65</v>
      </c>
      <c r="AY766" s="301">
        <f>IF(Chestionar!K766="",0,Chestionar!K766)</f>
        <v>65</v>
      </c>
      <c r="AZ766" s="301">
        <f>IF(Chestionar!L766="",0,Chestionar!L766)</f>
        <v>0</v>
      </c>
      <c r="BA766" s="301">
        <f ca="1">IF(Chestionar!M766="",0,Chestionar!M766)</f>
        <v>0</v>
      </c>
      <c r="BB766" s="301">
        <f>IF(Chestionar!N766="",0,Chestionar!N766)</f>
        <v>0</v>
      </c>
      <c r="BC766" s="301">
        <f ca="1">IF(Chestionar!O766="",0,Chestionar!O766)</f>
        <v>0</v>
      </c>
      <c r="BD766" s="301">
        <f>IF(Chestionar!P766="",0,Chestionar!P766)</f>
        <v>0</v>
      </c>
      <c r="BE766" s="301">
        <f ca="1">IF(Chestionar!Q766="",0,Chestionar!Q766)</f>
        <v>0</v>
      </c>
      <c r="BF766" s="301">
        <f>IF(Chestionar!R766="",0,Chestionar!R766)</f>
        <v>0</v>
      </c>
      <c r="BG766" s="301">
        <f>IF(Chestionar!S766="",0,Chestionar!S766)</f>
        <v>0</v>
      </c>
      <c r="BH766" s="301">
        <f>IF(Chestionar!T766="",0,Chestionar!T766)</f>
        <v>0</v>
      </c>
      <c r="BI766" s="205">
        <f>IF(Chestionar!U766="",0,Chestionar!U766)</f>
        <v>0</v>
      </c>
      <c r="BJ766" s="205">
        <f>IF(Chestionar!V766="",0,Chestionar!V766)</f>
        <v>0</v>
      </c>
      <c r="BK766" s="205">
        <f>IF(Chestionar!W766="",0,Chestionar!W766)</f>
        <v>0</v>
      </c>
      <c r="BL766" s="205">
        <f>IF(Chestionar!X766="",0,Chestionar!X766)</f>
        <v>0</v>
      </c>
      <c r="BM766" s="205">
        <f>IF(Chestionar!Y766="",0,Chestionar!Y766)</f>
        <v>0</v>
      </c>
      <c r="BN766" s="158">
        <f>IF(Chestionar!Z766="",0,Chestionar!Z766)</f>
        <v>0</v>
      </c>
      <c r="BO766" s="113"/>
      <c r="BP766" s="113"/>
      <c r="BQ766" s="113"/>
      <c r="BR766" s="113" t="s">
        <v>215</v>
      </c>
    </row>
    <row r="767" spans="1:70" x14ac:dyDescent="0.25">
      <c r="A767" s="1715">
        <f t="shared" si="214"/>
        <v>0</v>
      </c>
      <c r="B767" s="1715">
        <f t="shared" si="226"/>
        <v>10181017</v>
      </c>
      <c r="C767" s="1049">
        <v>181</v>
      </c>
      <c r="D767" s="1797" t="s">
        <v>447</v>
      </c>
      <c r="E767" s="1049">
        <v>17</v>
      </c>
      <c r="F767" s="1057" t="s">
        <v>4309</v>
      </c>
      <c r="G767" s="1049"/>
      <c r="H767" s="1058" t="s">
        <v>346</v>
      </c>
      <c r="I767" s="1059" t="s">
        <v>4328</v>
      </c>
      <c r="J767" s="1058"/>
      <c r="K767" s="1059" t="s">
        <v>4769</v>
      </c>
      <c r="L767" s="1069">
        <f t="shared" si="220"/>
        <v>0</v>
      </c>
      <c r="M767" s="979">
        <f t="shared" si="221"/>
        <v>0</v>
      </c>
      <c r="N767" s="1724">
        <f t="shared" si="225"/>
        <v>0</v>
      </c>
      <c r="O767" s="1071">
        <v>52</v>
      </c>
      <c r="P767" s="979">
        <f t="shared" si="222"/>
        <v>0</v>
      </c>
      <c r="Q767" s="979"/>
      <c r="R767" s="979"/>
      <c r="S767" s="979"/>
      <c r="T767" s="979"/>
      <c r="U767" s="979"/>
      <c r="V767" s="979"/>
      <c r="W767" s="979"/>
      <c r="X767" s="979"/>
      <c r="Y767" s="1060"/>
      <c r="Z767" s="1060" t="str">
        <f t="shared" si="224"/>
        <v>Cap.2 Pct.7:  Daca CAEN (Col.B) = Div.52 [Depozitare] si Exportul total (Col.15) &gt; 0, atunci valoarea exportată trebuie să cuprindă numai contravaloarea prestării serviciului de depozitare, pentru fiecare rand</v>
      </c>
      <c r="AA767" s="2205">
        <f t="shared" si="212"/>
        <v>1</v>
      </c>
      <c r="AB767" s="3036">
        <f t="shared" si="213"/>
        <v>181</v>
      </c>
      <c r="AT767" s="133" t="s">
        <v>1167</v>
      </c>
      <c r="AU767" s="1416" t="s">
        <v>5300</v>
      </c>
      <c r="AV767" s="134">
        <v>5</v>
      </c>
      <c r="AW767" s="135">
        <v>1</v>
      </c>
      <c r="AX767" s="136">
        <v>66</v>
      </c>
      <c r="AY767" s="301">
        <f>IF(Chestionar!K767="",0,Chestionar!K767)</f>
        <v>66</v>
      </c>
      <c r="AZ767" s="301">
        <f>IF(Chestionar!L767="",0,Chestionar!L767)</f>
        <v>0</v>
      </c>
      <c r="BA767" s="301">
        <f ca="1">IF(Chestionar!M767="",0,Chestionar!M767)</f>
        <v>0</v>
      </c>
      <c r="BB767" s="301">
        <f>IF(Chestionar!N767="",0,Chestionar!N767)</f>
        <v>0</v>
      </c>
      <c r="BC767" s="301">
        <f ca="1">IF(Chestionar!O767="",0,Chestionar!O767)</f>
        <v>0</v>
      </c>
      <c r="BD767" s="301">
        <f>IF(Chestionar!P767="",0,Chestionar!P767)</f>
        <v>0</v>
      </c>
      <c r="BE767" s="301">
        <f ca="1">IF(Chestionar!Q767="",0,Chestionar!Q767)</f>
        <v>0</v>
      </c>
      <c r="BF767" s="301">
        <f>IF(Chestionar!R767="",0,Chestionar!R767)</f>
        <v>0</v>
      </c>
      <c r="BG767" s="301">
        <f>IF(Chestionar!S767="",0,Chestionar!S767)</f>
        <v>0</v>
      </c>
      <c r="BH767" s="301">
        <f>IF(Chestionar!T767="",0,Chestionar!T767)</f>
        <v>0</v>
      </c>
      <c r="BI767" s="205">
        <f>IF(Chestionar!U767="",0,Chestionar!U767)</f>
        <v>0</v>
      </c>
      <c r="BJ767" s="205">
        <f>IF(Chestionar!V767="",0,Chestionar!V767)</f>
        <v>0</v>
      </c>
      <c r="BK767" s="205">
        <f>IF(Chestionar!W767="",0,Chestionar!W767)</f>
        <v>0</v>
      </c>
      <c r="BL767" s="205">
        <f>IF(Chestionar!X767="",0,Chestionar!X767)</f>
        <v>0</v>
      </c>
      <c r="BM767" s="205">
        <f>IF(Chestionar!Y767="",0,Chestionar!Y767)</f>
        <v>0</v>
      </c>
      <c r="BN767" s="158">
        <f>IF(Chestionar!Z767="",0,Chestionar!Z767)</f>
        <v>0</v>
      </c>
      <c r="BO767" s="113"/>
      <c r="BP767" s="113"/>
      <c r="BQ767" s="113"/>
      <c r="BR767" s="113" t="s">
        <v>215</v>
      </c>
    </row>
    <row r="768" spans="1:70" x14ac:dyDescent="0.25">
      <c r="A768" s="1715">
        <f t="shared" si="214"/>
        <v>0</v>
      </c>
      <c r="B768" s="1715">
        <f t="shared" si="226"/>
        <v>10181018</v>
      </c>
      <c r="C768" s="1049">
        <v>181</v>
      </c>
      <c r="D768" s="1797" t="s">
        <v>447</v>
      </c>
      <c r="E768" s="1049">
        <v>18</v>
      </c>
      <c r="F768" s="1057" t="s">
        <v>4309</v>
      </c>
      <c r="G768" s="1049"/>
      <c r="H768" s="1058" t="s">
        <v>346</v>
      </c>
      <c r="I768" s="1059" t="s">
        <v>4329</v>
      </c>
      <c r="J768" s="1058"/>
      <c r="K768" s="1059" t="s">
        <v>4770</v>
      </c>
      <c r="L768" s="1069">
        <f t="shared" si="220"/>
        <v>0</v>
      </c>
      <c r="M768" s="979">
        <f t="shared" si="221"/>
        <v>0</v>
      </c>
      <c r="N768" s="1724">
        <f t="shared" si="225"/>
        <v>0</v>
      </c>
      <c r="O768" s="1071">
        <v>52</v>
      </c>
      <c r="P768" s="979">
        <f t="shared" si="222"/>
        <v>0</v>
      </c>
      <c r="Q768" s="979"/>
      <c r="R768" s="979"/>
      <c r="S768" s="979"/>
      <c r="T768" s="979"/>
      <c r="U768" s="979"/>
      <c r="V768" s="979"/>
      <c r="W768" s="979"/>
      <c r="X768" s="979"/>
      <c r="Y768" s="1060"/>
      <c r="Z768" s="1060" t="str">
        <f t="shared" si="224"/>
        <v>Cap.2 Pct.7:  Daca CAEN (Col.B) = Div.52 [Depozitare] si Exportul total (Col.15) &gt; 0, atunci valoarea exportată trebuie să cuprindă numai contravaloarea prestării serviciului de depozitare, pentru fiecare rand</v>
      </c>
      <c r="AA768" s="2205">
        <f t="shared" si="212"/>
        <v>1</v>
      </c>
      <c r="AB768" s="3036">
        <f t="shared" si="213"/>
        <v>181</v>
      </c>
      <c r="AT768" s="133" t="s">
        <v>1168</v>
      </c>
      <c r="AU768" s="1416" t="s">
        <v>5300</v>
      </c>
      <c r="AV768" s="134">
        <v>5</v>
      </c>
      <c r="AW768" s="135">
        <v>1</v>
      </c>
      <c r="AX768" s="136">
        <v>67</v>
      </c>
      <c r="AY768" s="301">
        <f>IF(Chestionar!K768="",0,Chestionar!K768)</f>
        <v>67</v>
      </c>
      <c r="AZ768" s="301">
        <f>IF(Chestionar!L768="",0,Chestionar!L768)</f>
        <v>0</v>
      </c>
      <c r="BA768" s="301">
        <f ca="1">IF(Chestionar!M768="",0,Chestionar!M768)</f>
        <v>0</v>
      </c>
      <c r="BB768" s="301">
        <f>IF(Chestionar!N768="",0,Chestionar!N768)</f>
        <v>0</v>
      </c>
      <c r="BC768" s="301">
        <f ca="1">IF(Chestionar!O768="",0,Chestionar!O768)</f>
        <v>0</v>
      </c>
      <c r="BD768" s="301">
        <f>IF(Chestionar!P768="",0,Chestionar!P768)</f>
        <v>0</v>
      </c>
      <c r="BE768" s="301">
        <f ca="1">IF(Chestionar!Q768="",0,Chestionar!Q768)</f>
        <v>0</v>
      </c>
      <c r="BF768" s="301">
        <f>IF(Chestionar!R768="",0,Chestionar!R768)</f>
        <v>0</v>
      </c>
      <c r="BG768" s="301">
        <f>IF(Chestionar!S768="",0,Chestionar!S768)</f>
        <v>0</v>
      </c>
      <c r="BH768" s="301">
        <f>IF(Chestionar!T768="",0,Chestionar!T768)</f>
        <v>0</v>
      </c>
      <c r="BI768" s="205">
        <f>IF(Chestionar!U768="",0,Chestionar!U768)</f>
        <v>0</v>
      </c>
      <c r="BJ768" s="205">
        <f>IF(Chestionar!V768="",0,Chestionar!V768)</f>
        <v>0</v>
      </c>
      <c r="BK768" s="205">
        <f>IF(Chestionar!W768="",0,Chestionar!W768)</f>
        <v>0</v>
      </c>
      <c r="BL768" s="205">
        <f>IF(Chestionar!X768="",0,Chestionar!X768)</f>
        <v>0</v>
      </c>
      <c r="BM768" s="205">
        <f>IF(Chestionar!Y768="",0,Chestionar!Y768)</f>
        <v>0</v>
      </c>
      <c r="BN768" s="158">
        <f>IF(Chestionar!Z768="",0,Chestionar!Z768)</f>
        <v>0</v>
      </c>
      <c r="BO768" s="113"/>
      <c r="BP768" s="113"/>
      <c r="BQ768" s="113"/>
      <c r="BR768" s="113" t="s">
        <v>215</v>
      </c>
    </row>
    <row r="769" spans="1:70" x14ac:dyDescent="0.25">
      <c r="A769" s="1715">
        <f t="shared" si="214"/>
        <v>0</v>
      </c>
      <c r="B769" s="1715">
        <f t="shared" si="226"/>
        <v>10181019</v>
      </c>
      <c r="C769" s="1049">
        <v>181</v>
      </c>
      <c r="D769" s="1797" t="s">
        <v>447</v>
      </c>
      <c r="E769" s="1049">
        <v>19</v>
      </c>
      <c r="F769" s="1057" t="s">
        <v>4309</v>
      </c>
      <c r="G769" s="1049"/>
      <c r="H769" s="1058" t="s">
        <v>346</v>
      </c>
      <c r="I769" s="1059" t="s">
        <v>4330</v>
      </c>
      <c r="J769" s="1058"/>
      <c r="K769" s="1059" t="s">
        <v>4771</v>
      </c>
      <c r="L769" s="1069">
        <f t="shared" si="220"/>
        <v>0</v>
      </c>
      <c r="M769" s="979">
        <f t="shared" si="221"/>
        <v>0</v>
      </c>
      <c r="N769" s="1724">
        <f t="shared" si="225"/>
        <v>0</v>
      </c>
      <c r="O769" s="1071">
        <v>52</v>
      </c>
      <c r="P769" s="979">
        <f t="shared" si="222"/>
        <v>0</v>
      </c>
      <c r="Q769" s="979"/>
      <c r="R769" s="979"/>
      <c r="S769" s="979"/>
      <c r="T769" s="979"/>
      <c r="U769" s="979"/>
      <c r="V769" s="979"/>
      <c r="W769" s="979"/>
      <c r="X769" s="979"/>
      <c r="Y769" s="1060"/>
      <c r="Z769" s="1060" t="str">
        <f t="shared" si="224"/>
        <v>Cap.2 Pct.7:  Daca CAEN (Col.B) = Div.52 [Depozitare] si Exportul total (Col.15) &gt; 0, atunci valoarea exportată trebuie să cuprindă numai contravaloarea prestării serviciului de depozitare, pentru fiecare rand</v>
      </c>
      <c r="AA769" s="2205">
        <f t="shared" si="212"/>
        <v>1</v>
      </c>
      <c r="AB769" s="3036">
        <f t="shared" si="213"/>
        <v>181</v>
      </c>
      <c r="AT769" s="133" t="s">
        <v>1169</v>
      </c>
      <c r="AU769" s="1416" t="s">
        <v>5300</v>
      </c>
      <c r="AV769" s="134">
        <v>5</v>
      </c>
      <c r="AW769" s="135">
        <v>1</v>
      </c>
      <c r="AX769" s="136">
        <v>68</v>
      </c>
      <c r="AY769" s="301">
        <f>IF(Chestionar!K769="",0,Chestionar!K769)</f>
        <v>68</v>
      </c>
      <c r="AZ769" s="301">
        <f>IF(Chestionar!L769="",0,Chestionar!L769)</f>
        <v>0</v>
      </c>
      <c r="BA769" s="301">
        <f ca="1">IF(Chestionar!M769="",0,Chestionar!M769)</f>
        <v>0</v>
      </c>
      <c r="BB769" s="301">
        <f>IF(Chestionar!N769="",0,Chestionar!N769)</f>
        <v>0</v>
      </c>
      <c r="BC769" s="301">
        <f ca="1">IF(Chestionar!O769="",0,Chestionar!O769)</f>
        <v>0</v>
      </c>
      <c r="BD769" s="301">
        <f>IF(Chestionar!P769="",0,Chestionar!P769)</f>
        <v>0</v>
      </c>
      <c r="BE769" s="301">
        <f ca="1">IF(Chestionar!Q769="",0,Chestionar!Q769)</f>
        <v>0</v>
      </c>
      <c r="BF769" s="301">
        <f>IF(Chestionar!R769="",0,Chestionar!R769)</f>
        <v>0</v>
      </c>
      <c r="BG769" s="301">
        <f>IF(Chestionar!S769="",0,Chestionar!S769)</f>
        <v>0</v>
      </c>
      <c r="BH769" s="301">
        <f>IF(Chestionar!T769="",0,Chestionar!T769)</f>
        <v>0</v>
      </c>
      <c r="BI769" s="205">
        <f>IF(Chestionar!U769="",0,Chestionar!U769)</f>
        <v>0</v>
      </c>
      <c r="BJ769" s="205">
        <f>IF(Chestionar!V769="",0,Chestionar!V769)</f>
        <v>0</v>
      </c>
      <c r="BK769" s="205">
        <f>IF(Chestionar!W769="",0,Chestionar!W769)</f>
        <v>0</v>
      </c>
      <c r="BL769" s="205">
        <f>IF(Chestionar!X769="",0,Chestionar!X769)</f>
        <v>0</v>
      </c>
      <c r="BM769" s="205">
        <f>IF(Chestionar!Y769="",0,Chestionar!Y769)</f>
        <v>0</v>
      </c>
      <c r="BN769" s="158">
        <f>IF(Chestionar!Z769="",0,Chestionar!Z769)</f>
        <v>0</v>
      </c>
      <c r="BO769" s="113"/>
      <c r="BP769" s="113"/>
      <c r="BQ769" s="113"/>
      <c r="BR769" s="113" t="s">
        <v>215</v>
      </c>
    </row>
    <row r="770" spans="1:70" x14ac:dyDescent="0.25">
      <c r="A770" s="1715">
        <f t="shared" si="214"/>
        <v>0</v>
      </c>
      <c r="B770" s="1715">
        <f t="shared" si="226"/>
        <v>10181020</v>
      </c>
      <c r="C770" s="1049">
        <v>181</v>
      </c>
      <c r="D770" s="1797" t="s">
        <v>447</v>
      </c>
      <c r="E770" s="1049">
        <v>20</v>
      </c>
      <c r="F770" s="1057" t="s">
        <v>4309</v>
      </c>
      <c r="G770" s="1049"/>
      <c r="H770" s="1058" t="s">
        <v>346</v>
      </c>
      <c r="I770" s="1059" t="s">
        <v>4331</v>
      </c>
      <c r="J770" s="1058"/>
      <c r="K770" s="1059" t="s">
        <v>4772</v>
      </c>
      <c r="L770" s="1069">
        <f t="shared" si="220"/>
        <v>0</v>
      </c>
      <c r="M770" s="979">
        <f t="shared" si="221"/>
        <v>0</v>
      </c>
      <c r="N770" s="1724">
        <f t="shared" si="225"/>
        <v>0</v>
      </c>
      <c r="O770" s="1071">
        <v>52</v>
      </c>
      <c r="P770" s="979">
        <f t="shared" si="222"/>
        <v>0</v>
      </c>
      <c r="Q770" s="979"/>
      <c r="R770" s="979"/>
      <c r="S770" s="979"/>
      <c r="T770" s="979"/>
      <c r="U770" s="979"/>
      <c r="V770" s="979"/>
      <c r="W770" s="979"/>
      <c r="X770" s="979"/>
      <c r="Y770" s="1060"/>
      <c r="Z770" s="1060" t="str">
        <f t="shared" si="224"/>
        <v>Cap.2 Pct.7:  Daca CAEN (Col.B) = Div.52 [Depozitare] si Exportul total (Col.15) &gt; 0, atunci valoarea exportată trebuie să cuprindă numai contravaloarea prestării serviciului de depozitare, pentru fiecare rand</v>
      </c>
      <c r="AA770" s="2205">
        <f t="shared" ref="AA770:AA833" si="227">COUNTIF(B:B,B770)</f>
        <v>1</v>
      </c>
      <c r="AB770" s="3036">
        <f t="shared" si="213"/>
        <v>181</v>
      </c>
      <c r="AT770" s="133" t="s">
        <v>1170</v>
      </c>
      <c r="AU770" s="1416" t="s">
        <v>5300</v>
      </c>
      <c r="AV770" s="134">
        <v>5</v>
      </c>
      <c r="AW770" s="135">
        <v>1</v>
      </c>
      <c r="AX770" s="136">
        <v>69</v>
      </c>
      <c r="AY770" s="301">
        <f>IF(Chestionar!K770="",0,Chestionar!K770)</f>
        <v>69</v>
      </c>
      <c r="AZ770" s="301">
        <f>IF(Chestionar!L770="",0,Chestionar!L770)</f>
        <v>0</v>
      </c>
      <c r="BA770" s="301">
        <f ca="1">IF(Chestionar!M770="",0,Chestionar!M770)</f>
        <v>0</v>
      </c>
      <c r="BB770" s="301">
        <f>IF(Chestionar!N770="",0,Chestionar!N770)</f>
        <v>0</v>
      </c>
      <c r="BC770" s="301">
        <f ca="1">IF(Chestionar!O770="",0,Chestionar!O770)</f>
        <v>0</v>
      </c>
      <c r="BD770" s="301">
        <f>IF(Chestionar!P770="",0,Chestionar!P770)</f>
        <v>0</v>
      </c>
      <c r="BE770" s="301">
        <f ca="1">IF(Chestionar!Q770="",0,Chestionar!Q770)</f>
        <v>0</v>
      </c>
      <c r="BF770" s="301">
        <f>IF(Chestionar!R770="",0,Chestionar!R770)</f>
        <v>0</v>
      </c>
      <c r="BG770" s="301">
        <f>IF(Chestionar!S770="",0,Chestionar!S770)</f>
        <v>0</v>
      </c>
      <c r="BH770" s="301">
        <f>IF(Chestionar!T770="",0,Chestionar!T770)</f>
        <v>0</v>
      </c>
      <c r="BI770" s="205">
        <f>IF(Chestionar!U770="",0,Chestionar!U770)</f>
        <v>0</v>
      </c>
      <c r="BJ770" s="205">
        <f>IF(Chestionar!V770="",0,Chestionar!V770)</f>
        <v>0</v>
      </c>
      <c r="BK770" s="205">
        <f>IF(Chestionar!W770="",0,Chestionar!W770)</f>
        <v>0</v>
      </c>
      <c r="BL770" s="205">
        <f>IF(Chestionar!X770="",0,Chestionar!X770)</f>
        <v>0</v>
      </c>
      <c r="BM770" s="205">
        <f>IF(Chestionar!Y770="",0,Chestionar!Y770)</f>
        <v>0</v>
      </c>
      <c r="BN770" s="158">
        <f>IF(Chestionar!Z770="",0,Chestionar!Z770)</f>
        <v>0</v>
      </c>
      <c r="BO770" s="113"/>
      <c r="BP770" s="113"/>
      <c r="BQ770" s="113"/>
      <c r="BR770" s="113" t="s">
        <v>215</v>
      </c>
    </row>
    <row r="771" spans="1:70" x14ac:dyDescent="0.25">
      <c r="A771" s="1715">
        <f t="shared" si="214"/>
        <v>0</v>
      </c>
      <c r="B771" s="1715">
        <f t="shared" si="226"/>
        <v>10181021</v>
      </c>
      <c r="C771" s="1049">
        <v>181</v>
      </c>
      <c r="D771" s="1797" t="s">
        <v>447</v>
      </c>
      <c r="E771" s="1049">
        <v>21</v>
      </c>
      <c r="F771" s="1057" t="s">
        <v>4309</v>
      </c>
      <c r="G771" s="1049"/>
      <c r="H771" s="1058" t="s">
        <v>346</v>
      </c>
      <c r="I771" s="1059" t="s">
        <v>4332</v>
      </c>
      <c r="J771" s="1058"/>
      <c r="K771" s="1059" t="s">
        <v>4773</v>
      </c>
      <c r="L771" s="1069">
        <f t="shared" si="220"/>
        <v>0</v>
      </c>
      <c r="M771" s="979">
        <f t="shared" si="221"/>
        <v>0</v>
      </c>
      <c r="N771" s="1724">
        <f t="shared" si="225"/>
        <v>0</v>
      </c>
      <c r="O771" s="1071">
        <v>52</v>
      </c>
      <c r="P771" s="979">
        <f t="shared" si="222"/>
        <v>0</v>
      </c>
      <c r="Q771" s="979"/>
      <c r="R771" s="979"/>
      <c r="S771" s="979"/>
      <c r="T771" s="979"/>
      <c r="U771" s="979"/>
      <c r="V771" s="979"/>
      <c r="W771" s="979"/>
      <c r="X771" s="979"/>
      <c r="Y771" s="1060"/>
      <c r="Z771" s="1060" t="str">
        <f t="shared" si="224"/>
        <v>Cap.2 Pct.7:  Daca CAEN (Col.B) = Div.52 [Depozitare] si Exportul total (Col.15) &gt; 0, atunci valoarea exportată trebuie să cuprindă numai contravaloarea prestării serviciului de depozitare, pentru fiecare rand</v>
      </c>
      <c r="AA771" s="2205">
        <f t="shared" si="227"/>
        <v>1</v>
      </c>
      <c r="AB771" s="3036">
        <f t="shared" ref="AB771:AB834" si="228">C771</f>
        <v>181</v>
      </c>
      <c r="AT771" s="133" t="s">
        <v>1171</v>
      </c>
      <c r="AU771" s="1416" t="s">
        <v>5300</v>
      </c>
      <c r="AV771" s="134">
        <v>5</v>
      </c>
      <c r="AW771" s="135">
        <v>1</v>
      </c>
      <c r="AX771" s="136">
        <v>70</v>
      </c>
      <c r="AY771" s="301">
        <f>IF(Chestionar!K771="",0,Chestionar!K771)</f>
        <v>70</v>
      </c>
      <c r="AZ771" s="301">
        <f>IF(Chestionar!L771="",0,Chestionar!L771)</f>
        <v>0</v>
      </c>
      <c r="BA771" s="301">
        <f ca="1">IF(Chestionar!M771="",0,Chestionar!M771)</f>
        <v>0</v>
      </c>
      <c r="BB771" s="301">
        <f>IF(Chestionar!N771="",0,Chestionar!N771)</f>
        <v>0</v>
      </c>
      <c r="BC771" s="301">
        <f ca="1">IF(Chestionar!O771="",0,Chestionar!O771)</f>
        <v>0</v>
      </c>
      <c r="BD771" s="301">
        <f>IF(Chestionar!P771="",0,Chestionar!P771)</f>
        <v>0</v>
      </c>
      <c r="BE771" s="301">
        <f ca="1">IF(Chestionar!Q771="",0,Chestionar!Q771)</f>
        <v>0</v>
      </c>
      <c r="BF771" s="301">
        <f>IF(Chestionar!R771="",0,Chestionar!R771)</f>
        <v>0</v>
      </c>
      <c r="BG771" s="301">
        <f>IF(Chestionar!S771="",0,Chestionar!S771)</f>
        <v>0</v>
      </c>
      <c r="BH771" s="301">
        <f>IF(Chestionar!T771="",0,Chestionar!T771)</f>
        <v>0</v>
      </c>
      <c r="BI771" s="205">
        <f>IF(Chestionar!U771="",0,Chestionar!U771)</f>
        <v>0</v>
      </c>
      <c r="BJ771" s="205">
        <f>IF(Chestionar!V771="",0,Chestionar!V771)</f>
        <v>0</v>
      </c>
      <c r="BK771" s="205">
        <f>IF(Chestionar!W771="",0,Chestionar!W771)</f>
        <v>0</v>
      </c>
      <c r="BL771" s="205">
        <f>IF(Chestionar!X771="",0,Chestionar!X771)</f>
        <v>0</v>
      </c>
      <c r="BM771" s="205">
        <f>IF(Chestionar!Y771="",0,Chestionar!Y771)</f>
        <v>0</v>
      </c>
      <c r="BN771" s="158">
        <f>IF(Chestionar!Z771="",0,Chestionar!Z771)</f>
        <v>0</v>
      </c>
      <c r="BO771" s="113"/>
      <c r="BP771" s="113"/>
      <c r="BQ771" s="113"/>
      <c r="BR771" s="113" t="s">
        <v>215</v>
      </c>
    </row>
    <row r="772" spans="1:70" x14ac:dyDescent="0.25">
      <c r="A772" s="1715">
        <f t="shared" si="214"/>
        <v>0</v>
      </c>
      <c r="B772" s="1715">
        <f t="shared" si="226"/>
        <v>10181022</v>
      </c>
      <c r="C772" s="1049">
        <v>181</v>
      </c>
      <c r="D772" s="1797" t="s">
        <v>447</v>
      </c>
      <c r="E772" s="1049">
        <v>22</v>
      </c>
      <c r="F772" s="1057" t="s">
        <v>4309</v>
      </c>
      <c r="G772" s="1049"/>
      <c r="H772" s="1058" t="s">
        <v>346</v>
      </c>
      <c r="I772" s="1059" t="s">
        <v>4333</v>
      </c>
      <c r="J772" s="1058"/>
      <c r="K772" s="1059" t="s">
        <v>4774</v>
      </c>
      <c r="L772" s="1069">
        <f t="shared" si="220"/>
        <v>0</v>
      </c>
      <c r="M772" s="979">
        <f t="shared" si="221"/>
        <v>0</v>
      </c>
      <c r="N772" s="1724">
        <f t="shared" si="225"/>
        <v>0</v>
      </c>
      <c r="O772" s="1071">
        <v>52</v>
      </c>
      <c r="P772" s="979">
        <f t="shared" si="222"/>
        <v>0</v>
      </c>
      <c r="Q772" s="979"/>
      <c r="R772" s="979"/>
      <c r="S772" s="979"/>
      <c r="T772" s="979"/>
      <c r="U772" s="979"/>
      <c r="V772" s="979"/>
      <c r="W772" s="979"/>
      <c r="X772" s="979"/>
      <c r="Y772" s="1060"/>
      <c r="Z772" s="1060" t="str">
        <f t="shared" si="224"/>
        <v>Cap.2 Pct.7:  Daca CAEN (Col.B) = Div.52 [Depozitare] si Exportul total (Col.15) &gt; 0, atunci valoarea exportată trebuie să cuprindă numai contravaloarea prestării serviciului de depozitare, pentru fiecare rand</v>
      </c>
      <c r="AA772" s="2205">
        <f t="shared" si="227"/>
        <v>1</v>
      </c>
      <c r="AB772" s="3036">
        <f t="shared" si="228"/>
        <v>181</v>
      </c>
      <c r="AT772" s="133" t="s">
        <v>1172</v>
      </c>
      <c r="AU772" s="1416" t="s">
        <v>5300</v>
      </c>
      <c r="AV772" s="134">
        <v>5</v>
      </c>
      <c r="AW772" s="135">
        <v>1</v>
      </c>
      <c r="AX772" s="136">
        <v>71</v>
      </c>
      <c r="AY772" s="301">
        <f>IF(Chestionar!K772="",0,Chestionar!K772)</f>
        <v>71</v>
      </c>
      <c r="AZ772" s="301">
        <f>IF(Chestionar!L772="",0,Chestionar!L772)</f>
        <v>0</v>
      </c>
      <c r="BA772" s="301">
        <f ca="1">IF(Chestionar!M772="",0,Chestionar!M772)</f>
        <v>0</v>
      </c>
      <c r="BB772" s="301">
        <f>IF(Chestionar!N772="",0,Chestionar!N772)</f>
        <v>0</v>
      </c>
      <c r="BC772" s="301">
        <f ca="1">IF(Chestionar!O772="",0,Chestionar!O772)</f>
        <v>0</v>
      </c>
      <c r="BD772" s="301">
        <f>IF(Chestionar!P772="",0,Chestionar!P772)</f>
        <v>0</v>
      </c>
      <c r="BE772" s="301">
        <f ca="1">IF(Chestionar!Q772="",0,Chestionar!Q772)</f>
        <v>0</v>
      </c>
      <c r="BF772" s="301">
        <f>IF(Chestionar!R772="",0,Chestionar!R772)</f>
        <v>0</v>
      </c>
      <c r="BG772" s="301">
        <f>IF(Chestionar!S772="",0,Chestionar!S772)</f>
        <v>0</v>
      </c>
      <c r="BH772" s="301">
        <f>IF(Chestionar!T772="",0,Chestionar!T772)</f>
        <v>0</v>
      </c>
      <c r="BI772" s="205">
        <f>IF(Chestionar!U772="",0,Chestionar!U772)</f>
        <v>0</v>
      </c>
      <c r="BJ772" s="205">
        <f>IF(Chestionar!V772="",0,Chestionar!V772)</f>
        <v>0</v>
      </c>
      <c r="BK772" s="205">
        <f>IF(Chestionar!W772="",0,Chestionar!W772)</f>
        <v>0</v>
      </c>
      <c r="BL772" s="205">
        <f>IF(Chestionar!X772="",0,Chestionar!X772)</f>
        <v>0</v>
      </c>
      <c r="BM772" s="205">
        <f>IF(Chestionar!Y772="",0,Chestionar!Y772)</f>
        <v>0</v>
      </c>
      <c r="BN772" s="158">
        <f>IF(Chestionar!Z772="",0,Chestionar!Z772)</f>
        <v>0</v>
      </c>
      <c r="BO772" s="113"/>
      <c r="BP772" s="113"/>
      <c r="BQ772" s="113"/>
      <c r="BR772" s="113" t="s">
        <v>215</v>
      </c>
    </row>
    <row r="773" spans="1:70" x14ac:dyDescent="0.25">
      <c r="A773" s="1715">
        <f t="shared" si="214"/>
        <v>0</v>
      </c>
      <c r="B773" s="1715">
        <f t="shared" si="226"/>
        <v>10181023</v>
      </c>
      <c r="C773" s="1049">
        <v>181</v>
      </c>
      <c r="D773" s="1797" t="s">
        <v>447</v>
      </c>
      <c r="E773" s="1049">
        <v>23</v>
      </c>
      <c r="F773" s="1057" t="s">
        <v>4309</v>
      </c>
      <c r="G773" s="1049"/>
      <c r="H773" s="1058" t="s">
        <v>346</v>
      </c>
      <c r="I773" s="1059" t="s">
        <v>4334</v>
      </c>
      <c r="J773" s="1058"/>
      <c r="K773" s="1059" t="s">
        <v>4775</v>
      </c>
      <c r="L773" s="1069">
        <f t="shared" si="220"/>
        <v>0</v>
      </c>
      <c r="M773" s="979">
        <f t="shared" si="221"/>
        <v>0</v>
      </c>
      <c r="N773" s="1724">
        <f t="shared" si="225"/>
        <v>0</v>
      </c>
      <c r="O773" s="1071">
        <v>52</v>
      </c>
      <c r="P773" s="979">
        <f t="shared" si="222"/>
        <v>0</v>
      </c>
      <c r="Q773" s="979"/>
      <c r="R773" s="979"/>
      <c r="S773" s="979"/>
      <c r="T773" s="979"/>
      <c r="U773" s="979"/>
      <c r="V773" s="979"/>
      <c r="W773" s="979"/>
      <c r="X773" s="979"/>
      <c r="Y773" s="1060"/>
      <c r="Z773" s="1060" t="str">
        <f t="shared" si="224"/>
        <v>Cap.2 Pct.7:  Daca CAEN (Col.B) = Div.52 [Depozitare] si Exportul total (Col.15) &gt; 0, atunci valoarea exportată trebuie să cuprindă numai contravaloarea prestării serviciului de depozitare, pentru fiecare rand</v>
      </c>
      <c r="AA773" s="2205">
        <f t="shared" si="227"/>
        <v>1</v>
      </c>
      <c r="AB773" s="3036">
        <f t="shared" si="228"/>
        <v>181</v>
      </c>
      <c r="AT773" s="133" t="s">
        <v>1173</v>
      </c>
      <c r="AU773" s="1416" t="s">
        <v>5300</v>
      </c>
      <c r="AV773" s="134">
        <v>5</v>
      </c>
      <c r="AW773" s="135">
        <v>1</v>
      </c>
      <c r="AX773" s="136">
        <v>72</v>
      </c>
      <c r="AY773" s="301">
        <f>IF(Chestionar!K773="",0,Chestionar!K773)</f>
        <v>72</v>
      </c>
      <c r="AZ773" s="301">
        <f>IF(Chestionar!L773="",0,Chestionar!L773)</f>
        <v>0</v>
      </c>
      <c r="BA773" s="301">
        <f ca="1">IF(Chestionar!M773="",0,Chestionar!M773)</f>
        <v>0</v>
      </c>
      <c r="BB773" s="301">
        <f>IF(Chestionar!N773="",0,Chestionar!N773)</f>
        <v>0</v>
      </c>
      <c r="BC773" s="301">
        <f ca="1">IF(Chestionar!O773="",0,Chestionar!O773)</f>
        <v>0</v>
      </c>
      <c r="BD773" s="301">
        <f>IF(Chestionar!P773="",0,Chestionar!P773)</f>
        <v>0</v>
      </c>
      <c r="BE773" s="301">
        <f ca="1">IF(Chestionar!Q773="",0,Chestionar!Q773)</f>
        <v>0</v>
      </c>
      <c r="BF773" s="301">
        <f>IF(Chestionar!R773="",0,Chestionar!R773)</f>
        <v>0</v>
      </c>
      <c r="BG773" s="301">
        <f>IF(Chestionar!S773="",0,Chestionar!S773)</f>
        <v>0</v>
      </c>
      <c r="BH773" s="301">
        <f>IF(Chestionar!T773="",0,Chestionar!T773)</f>
        <v>0</v>
      </c>
      <c r="BI773" s="205">
        <f>IF(Chestionar!U773="",0,Chestionar!U773)</f>
        <v>0</v>
      </c>
      <c r="BJ773" s="205">
        <f>IF(Chestionar!V773="",0,Chestionar!V773)</f>
        <v>0</v>
      </c>
      <c r="BK773" s="205">
        <f>IF(Chestionar!W773="",0,Chestionar!W773)</f>
        <v>0</v>
      </c>
      <c r="BL773" s="205">
        <f>IF(Chestionar!X773="",0,Chestionar!X773)</f>
        <v>0</v>
      </c>
      <c r="BM773" s="205">
        <f>IF(Chestionar!Y773="",0,Chestionar!Y773)</f>
        <v>0</v>
      </c>
      <c r="BN773" s="158">
        <f>IF(Chestionar!Z773="",0,Chestionar!Z773)</f>
        <v>0</v>
      </c>
      <c r="BO773" s="113"/>
      <c r="BP773" s="113"/>
      <c r="BQ773" s="113"/>
      <c r="BR773" s="113" t="s">
        <v>215</v>
      </c>
    </row>
    <row r="774" spans="1:70" x14ac:dyDescent="0.25">
      <c r="A774" s="1715">
        <f t="shared" si="214"/>
        <v>0</v>
      </c>
      <c r="B774" s="1715">
        <f t="shared" si="226"/>
        <v>10181024</v>
      </c>
      <c r="C774" s="1049">
        <v>181</v>
      </c>
      <c r="D774" s="1797" t="s">
        <v>447</v>
      </c>
      <c r="E774" s="1049">
        <v>24</v>
      </c>
      <c r="F774" s="1057" t="s">
        <v>4309</v>
      </c>
      <c r="G774" s="1049"/>
      <c r="H774" s="1058" t="s">
        <v>346</v>
      </c>
      <c r="I774" s="1059" t="s">
        <v>4335</v>
      </c>
      <c r="J774" s="1058"/>
      <c r="K774" s="1059" t="s">
        <v>4776</v>
      </c>
      <c r="L774" s="1069">
        <f t="shared" si="220"/>
        <v>0</v>
      </c>
      <c r="M774" s="979">
        <f t="shared" si="221"/>
        <v>0</v>
      </c>
      <c r="N774" s="1724">
        <f t="shared" si="225"/>
        <v>0</v>
      </c>
      <c r="O774" s="1071">
        <v>52</v>
      </c>
      <c r="P774" s="979">
        <f t="shared" si="222"/>
        <v>0</v>
      </c>
      <c r="Q774" s="979"/>
      <c r="R774" s="979"/>
      <c r="S774" s="979"/>
      <c r="T774" s="979"/>
      <c r="U774" s="979"/>
      <c r="V774" s="979"/>
      <c r="W774" s="979"/>
      <c r="X774" s="979"/>
      <c r="Y774" s="1060"/>
      <c r="Z774" s="1060" t="str">
        <f t="shared" si="224"/>
        <v>Cap.2 Pct.7:  Daca CAEN (Col.B) = Div.52 [Depozitare] si Exportul total (Col.15) &gt; 0, atunci valoarea exportată trebuie să cuprindă numai contravaloarea prestării serviciului de depozitare, pentru fiecare rand</v>
      </c>
      <c r="AA774" s="2205">
        <f t="shared" si="227"/>
        <v>1</v>
      </c>
      <c r="AB774" s="3036">
        <f t="shared" si="228"/>
        <v>181</v>
      </c>
      <c r="AT774" s="133" t="s">
        <v>1174</v>
      </c>
      <c r="AU774" s="1416" t="s">
        <v>5300</v>
      </c>
      <c r="AV774" s="134">
        <v>5</v>
      </c>
      <c r="AW774" s="135">
        <v>1</v>
      </c>
      <c r="AX774" s="136">
        <v>73</v>
      </c>
      <c r="AY774" s="301">
        <f>IF(Chestionar!K774="",0,Chestionar!K774)</f>
        <v>73</v>
      </c>
      <c r="AZ774" s="301">
        <f>IF(Chestionar!L774="",0,Chestionar!L774)</f>
        <v>0</v>
      </c>
      <c r="BA774" s="301">
        <f ca="1">IF(Chestionar!M774="",0,Chestionar!M774)</f>
        <v>0</v>
      </c>
      <c r="BB774" s="301">
        <f>IF(Chestionar!N774="",0,Chestionar!N774)</f>
        <v>0</v>
      </c>
      <c r="BC774" s="301">
        <f ca="1">IF(Chestionar!O774="",0,Chestionar!O774)</f>
        <v>0</v>
      </c>
      <c r="BD774" s="301">
        <f>IF(Chestionar!P774="",0,Chestionar!P774)</f>
        <v>0</v>
      </c>
      <c r="BE774" s="301">
        <f ca="1">IF(Chestionar!Q774="",0,Chestionar!Q774)</f>
        <v>0</v>
      </c>
      <c r="BF774" s="301">
        <f>IF(Chestionar!R774="",0,Chestionar!R774)</f>
        <v>0</v>
      </c>
      <c r="BG774" s="301">
        <f>IF(Chestionar!S774="",0,Chestionar!S774)</f>
        <v>0</v>
      </c>
      <c r="BH774" s="301">
        <f>IF(Chestionar!T774="",0,Chestionar!T774)</f>
        <v>0</v>
      </c>
      <c r="BI774" s="205">
        <f>IF(Chestionar!U774="",0,Chestionar!U774)</f>
        <v>0</v>
      </c>
      <c r="BJ774" s="205">
        <f>IF(Chestionar!V774="",0,Chestionar!V774)</f>
        <v>0</v>
      </c>
      <c r="BK774" s="205">
        <f>IF(Chestionar!W774="",0,Chestionar!W774)</f>
        <v>0</v>
      </c>
      <c r="BL774" s="205">
        <f>IF(Chestionar!X774="",0,Chestionar!X774)</f>
        <v>0</v>
      </c>
      <c r="BM774" s="205">
        <f>IF(Chestionar!Y774="",0,Chestionar!Y774)</f>
        <v>0</v>
      </c>
      <c r="BN774" s="158">
        <f>IF(Chestionar!Z774="",0,Chestionar!Z774)</f>
        <v>0</v>
      </c>
      <c r="BO774" s="113"/>
      <c r="BP774" s="113"/>
      <c r="BQ774" s="113"/>
      <c r="BR774" s="113" t="s">
        <v>215</v>
      </c>
    </row>
    <row r="775" spans="1:70" x14ac:dyDescent="0.25">
      <c r="A775" s="1715">
        <f t="shared" ref="A775:A838" si="229">IF(D775="DA",IF(ISERROR(N775),A774+1,IF(N775=1,A774+1,A774)),A774)</f>
        <v>0</v>
      </c>
      <c r="B775" s="1715">
        <f t="shared" si="226"/>
        <v>10181025</v>
      </c>
      <c r="C775" s="1049">
        <v>181</v>
      </c>
      <c r="D775" s="1797" t="s">
        <v>447</v>
      </c>
      <c r="E775" s="1049">
        <v>25</v>
      </c>
      <c r="F775" s="1057" t="s">
        <v>4309</v>
      </c>
      <c r="G775" s="1049"/>
      <c r="H775" s="1058" t="s">
        <v>346</v>
      </c>
      <c r="I775" s="1059" t="s">
        <v>4336</v>
      </c>
      <c r="J775" s="1058"/>
      <c r="K775" s="1059" t="s">
        <v>4777</v>
      </c>
      <c r="L775" s="1069">
        <f t="shared" si="220"/>
        <v>0</v>
      </c>
      <c r="M775" s="979">
        <f t="shared" si="221"/>
        <v>0</v>
      </c>
      <c r="N775" s="1724">
        <f t="shared" si="225"/>
        <v>0</v>
      </c>
      <c r="O775" s="1071">
        <v>52</v>
      </c>
      <c r="P775" s="979">
        <f t="shared" si="222"/>
        <v>0</v>
      </c>
      <c r="Q775" s="979"/>
      <c r="R775" s="979"/>
      <c r="S775" s="979"/>
      <c r="T775" s="979"/>
      <c r="U775" s="979"/>
      <c r="V775" s="979"/>
      <c r="W775" s="979"/>
      <c r="X775" s="979"/>
      <c r="Y775" s="1060"/>
      <c r="Z775" s="1060" t="str">
        <f t="shared" si="224"/>
        <v>Cap.2 Pct.7:  Daca CAEN (Col.B) = Div.52 [Depozitare] si Exportul total (Col.15) &gt; 0, atunci valoarea exportată trebuie să cuprindă numai contravaloarea prestării serviciului de depozitare, pentru fiecare rand</v>
      </c>
      <c r="AA775" s="2205">
        <f t="shared" si="227"/>
        <v>1</v>
      </c>
      <c r="AB775" s="3036">
        <f t="shared" si="228"/>
        <v>181</v>
      </c>
      <c r="AT775" s="133" t="s">
        <v>1175</v>
      </c>
      <c r="AU775" s="1416" t="s">
        <v>5300</v>
      </c>
      <c r="AV775" s="134">
        <v>5</v>
      </c>
      <c r="AW775" s="135">
        <v>1</v>
      </c>
      <c r="AX775" s="136">
        <v>74</v>
      </c>
      <c r="AY775" s="301">
        <f>IF(Chestionar!K775="",0,Chestionar!K775)</f>
        <v>74</v>
      </c>
      <c r="AZ775" s="301">
        <f>IF(Chestionar!L775="",0,Chestionar!L775)</f>
        <v>0</v>
      </c>
      <c r="BA775" s="301">
        <f ca="1">IF(Chestionar!M775="",0,Chestionar!M775)</f>
        <v>0</v>
      </c>
      <c r="BB775" s="301">
        <f>IF(Chestionar!N775="",0,Chestionar!N775)</f>
        <v>0</v>
      </c>
      <c r="BC775" s="301">
        <f ca="1">IF(Chestionar!O775="",0,Chestionar!O775)</f>
        <v>0</v>
      </c>
      <c r="BD775" s="301">
        <f>IF(Chestionar!P775="",0,Chestionar!P775)</f>
        <v>0</v>
      </c>
      <c r="BE775" s="301">
        <f ca="1">IF(Chestionar!Q775="",0,Chestionar!Q775)</f>
        <v>0</v>
      </c>
      <c r="BF775" s="301">
        <f>IF(Chestionar!R775="",0,Chestionar!R775)</f>
        <v>0</v>
      </c>
      <c r="BG775" s="301">
        <f>IF(Chestionar!S775="",0,Chestionar!S775)</f>
        <v>0</v>
      </c>
      <c r="BH775" s="301">
        <f>IF(Chestionar!T775="",0,Chestionar!T775)</f>
        <v>0</v>
      </c>
      <c r="BI775" s="205">
        <f>IF(Chestionar!U775="",0,Chestionar!U775)</f>
        <v>0</v>
      </c>
      <c r="BJ775" s="205">
        <f>IF(Chestionar!V775="",0,Chestionar!V775)</f>
        <v>0</v>
      </c>
      <c r="BK775" s="205">
        <f>IF(Chestionar!W775="",0,Chestionar!W775)</f>
        <v>0</v>
      </c>
      <c r="BL775" s="205">
        <f>IF(Chestionar!X775="",0,Chestionar!X775)</f>
        <v>0</v>
      </c>
      <c r="BM775" s="205">
        <f>IF(Chestionar!Y775="",0,Chestionar!Y775)</f>
        <v>0</v>
      </c>
      <c r="BN775" s="158">
        <f>IF(Chestionar!Z775="",0,Chestionar!Z775)</f>
        <v>0</v>
      </c>
      <c r="BO775" s="113"/>
      <c r="BP775" s="113"/>
      <c r="BQ775" s="113"/>
      <c r="BR775" s="113" t="s">
        <v>215</v>
      </c>
    </row>
    <row r="776" spans="1:70" x14ac:dyDescent="0.25">
      <c r="A776" s="1715">
        <f t="shared" si="229"/>
        <v>0</v>
      </c>
      <c r="B776" s="1715">
        <f t="shared" si="226"/>
        <v>10181026</v>
      </c>
      <c r="C776" s="1049">
        <v>181</v>
      </c>
      <c r="D776" s="1797" t="s">
        <v>447</v>
      </c>
      <c r="E776" s="1049">
        <v>26</v>
      </c>
      <c r="F776" s="1057" t="s">
        <v>4309</v>
      </c>
      <c r="G776" s="1049"/>
      <c r="H776" s="1058" t="s">
        <v>346</v>
      </c>
      <c r="I776" s="1059" t="s">
        <v>4337</v>
      </c>
      <c r="J776" s="1058"/>
      <c r="K776" s="1059" t="s">
        <v>4778</v>
      </c>
      <c r="L776" s="1069">
        <f t="shared" si="220"/>
        <v>0</v>
      </c>
      <c r="M776" s="979">
        <f t="shared" si="221"/>
        <v>0</v>
      </c>
      <c r="N776" s="1724">
        <f t="shared" si="225"/>
        <v>0</v>
      </c>
      <c r="O776" s="1071">
        <v>52</v>
      </c>
      <c r="P776" s="979">
        <f t="shared" si="222"/>
        <v>0</v>
      </c>
      <c r="Q776" s="979"/>
      <c r="R776" s="979"/>
      <c r="S776" s="979"/>
      <c r="T776" s="979"/>
      <c r="U776" s="979"/>
      <c r="V776" s="979"/>
      <c r="W776" s="979"/>
      <c r="X776" s="979"/>
      <c r="Y776" s="1060"/>
      <c r="Z776" s="1060" t="str">
        <f t="shared" si="224"/>
        <v>Cap.2 Pct.7:  Daca CAEN (Col.B) = Div.52 [Depozitare] si Exportul total (Col.15) &gt; 0, atunci valoarea exportată trebuie să cuprindă numai contravaloarea prestării serviciului de depozitare, pentru fiecare rand</v>
      </c>
      <c r="AA776" s="2205">
        <f t="shared" si="227"/>
        <v>1</v>
      </c>
      <c r="AB776" s="3036">
        <f t="shared" si="228"/>
        <v>181</v>
      </c>
      <c r="AT776" s="133" t="s">
        <v>1176</v>
      </c>
      <c r="AU776" s="1416" t="s">
        <v>5300</v>
      </c>
      <c r="AV776" s="134">
        <v>5</v>
      </c>
      <c r="AW776" s="135">
        <v>1</v>
      </c>
      <c r="AX776" s="136">
        <v>75</v>
      </c>
      <c r="AY776" s="301">
        <f>IF(Chestionar!K776="",0,Chestionar!K776)</f>
        <v>75</v>
      </c>
      <c r="AZ776" s="301">
        <f>IF(Chestionar!L776="",0,Chestionar!L776)</f>
        <v>0</v>
      </c>
      <c r="BA776" s="301">
        <f ca="1">IF(Chestionar!M776="",0,Chestionar!M776)</f>
        <v>0</v>
      </c>
      <c r="BB776" s="301">
        <f>IF(Chestionar!N776="",0,Chestionar!N776)</f>
        <v>0</v>
      </c>
      <c r="BC776" s="301">
        <f ca="1">IF(Chestionar!O776="",0,Chestionar!O776)</f>
        <v>0</v>
      </c>
      <c r="BD776" s="301">
        <f>IF(Chestionar!P776="",0,Chestionar!P776)</f>
        <v>0</v>
      </c>
      <c r="BE776" s="301">
        <f ca="1">IF(Chestionar!Q776="",0,Chestionar!Q776)</f>
        <v>0</v>
      </c>
      <c r="BF776" s="301">
        <f>IF(Chestionar!R776="",0,Chestionar!R776)</f>
        <v>0</v>
      </c>
      <c r="BG776" s="301">
        <f>IF(Chestionar!S776="",0,Chestionar!S776)</f>
        <v>0</v>
      </c>
      <c r="BH776" s="301">
        <f>IF(Chestionar!T776="",0,Chestionar!T776)</f>
        <v>0</v>
      </c>
      <c r="BI776" s="205">
        <f>IF(Chestionar!U776="",0,Chestionar!U776)</f>
        <v>0</v>
      </c>
      <c r="BJ776" s="205">
        <f>IF(Chestionar!V776="",0,Chestionar!V776)</f>
        <v>0</v>
      </c>
      <c r="BK776" s="205">
        <f>IF(Chestionar!W776="",0,Chestionar!W776)</f>
        <v>0</v>
      </c>
      <c r="BL776" s="205">
        <f>IF(Chestionar!X776="",0,Chestionar!X776)</f>
        <v>0</v>
      </c>
      <c r="BM776" s="205">
        <f>IF(Chestionar!Y776="",0,Chestionar!Y776)</f>
        <v>0</v>
      </c>
      <c r="BN776" s="158">
        <f>IF(Chestionar!Z776="",0,Chestionar!Z776)</f>
        <v>0</v>
      </c>
      <c r="BO776" s="113"/>
      <c r="BP776" s="113"/>
      <c r="BQ776" s="113"/>
      <c r="BR776" s="113" t="s">
        <v>215</v>
      </c>
    </row>
    <row r="777" spans="1:70" x14ac:dyDescent="0.25">
      <c r="A777" s="1715">
        <f t="shared" si="229"/>
        <v>0</v>
      </c>
      <c r="B777" s="1715">
        <f t="shared" si="226"/>
        <v>10181027</v>
      </c>
      <c r="C777" s="1049">
        <v>181</v>
      </c>
      <c r="D777" s="1797" t="s">
        <v>447</v>
      </c>
      <c r="E777" s="1049">
        <v>27</v>
      </c>
      <c r="F777" s="1057" t="s">
        <v>4309</v>
      </c>
      <c r="G777" s="1049"/>
      <c r="H777" s="1058" t="s">
        <v>346</v>
      </c>
      <c r="I777" s="1059" t="s">
        <v>4338</v>
      </c>
      <c r="J777" s="1058"/>
      <c r="K777" s="1059" t="s">
        <v>4779</v>
      </c>
      <c r="L777" s="1069">
        <f t="shared" si="220"/>
        <v>0</v>
      </c>
      <c r="M777" s="979">
        <f t="shared" si="221"/>
        <v>0</v>
      </c>
      <c r="N777" s="1724">
        <f t="shared" si="225"/>
        <v>0</v>
      </c>
      <c r="O777" s="1071">
        <v>52</v>
      </c>
      <c r="P777" s="979">
        <f t="shared" si="222"/>
        <v>0</v>
      </c>
      <c r="Q777" s="979"/>
      <c r="R777" s="979"/>
      <c r="S777" s="979"/>
      <c r="T777" s="979"/>
      <c r="U777" s="979"/>
      <c r="V777" s="979"/>
      <c r="W777" s="979"/>
      <c r="X777" s="979"/>
      <c r="Y777" s="1060"/>
      <c r="Z777" s="1060" t="str">
        <f t="shared" si="224"/>
        <v>Cap.2 Pct.7:  Daca CAEN (Col.B) = Div.52 [Depozitare] si Exportul total (Col.15) &gt; 0, atunci valoarea exportată trebuie să cuprindă numai contravaloarea prestării serviciului de depozitare, pentru fiecare rand</v>
      </c>
      <c r="AA777" s="2205">
        <f t="shared" si="227"/>
        <v>1</v>
      </c>
      <c r="AB777" s="3036">
        <f t="shared" si="228"/>
        <v>181</v>
      </c>
      <c r="AT777" s="133" t="s">
        <v>1177</v>
      </c>
      <c r="AU777" s="1416" t="s">
        <v>5300</v>
      </c>
      <c r="AV777" s="134">
        <v>5</v>
      </c>
      <c r="AW777" s="135">
        <v>1</v>
      </c>
      <c r="AX777" s="136">
        <v>76</v>
      </c>
      <c r="AY777" s="301">
        <f>IF(Chestionar!K777="",0,Chestionar!K777)</f>
        <v>76</v>
      </c>
      <c r="AZ777" s="301">
        <f>IF(Chestionar!L777="",0,Chestionar!L777)</f>
        <v>0</v>
      </c>
      <c r="BA777" s="301">
        <f ca="1">IF(Chestionar!M777="",0,Chestionar!M777)</f>
        <v>0</v>
      </c>
      <c r="BB777" s="301">
        <f>IF(Chestionar!N777="",0,Chestionar!N777)</f>
        <v>0</v>
      </c>
      <c r="BC777" s="301">
        <f ca="1">IF(Chestionar!O777="",0,Chestionar!O777)</f>
        <v>0</v>
      </c>
      <c r="BD777" s="301">
        <f>IF(Chestionar!P777="",0,Chestionar!P777)</f>
        <v>0</v>
      </c>
      <c r="BE777" s="301">
        <f ca="1">IF(Chestionar!Q777="",0,Chestionar!Q777)</f>
        <v>0</v>
      </c>
      <c r="BF777" s="301">
        <f>IF(Chestionar!R777="",0,Chestionar!R777)</f>
        <v>0</v>
      </c>
      <c r="BG777" s="301">
        <f>IF(Chestionar!S777="",0,Chestionar!S777)</f>
        <v>0</v>
      </c>
      <c r="BH777" s="301">
        <f>IF(Chestionar!T777="",0,Chestionar!T777)</f>
        <v>0</v>
      </c>
      <c r="BI777" s="205">
        <f>IF(Chestionar!U777="",0,Chestionar!U777)</f>
        <v>0</v>
      </c>
      <c r="BJ777" s="205">
        <f>IF(Chestionar!V777="",0,Chestionar!V777)</f>
        <v>0</v>
      </c>
      <c r="BK777" s="205">
        <f>IF(Chestionar!W777="",0,Chestionar!W777)</f>
        <v>0</v>
      </c>
      <c r="BL777" s="205">
        <f>IF(Chestionar!X777="",0,Chestionar!X777)</f>
        <v>0</v>
      </c>
      <c r="BM777" s="205">
        <f>IF(Chestionar!Y777="",0,Chestionar!Y777)</f>
        <v>0</v>
      </c>
      <c r="BN777" s="158">
        <f>IF(Chestionar!Z777="",0,Chestionar!Z777)</f>
        <v>0</v>
      </c>
      <c r="BO777" s="113"/>
      <c r="BP777" s="113"/>
      <c r="BQ777" s="113"/>
      <c r="BR777" s="113" t="s">
        <v>215</v>
      </c>
    </row>
    <row r="778" spans="1:70" x14ac:dyDescent="0.25">
      <c r="A778" s="1715">
        <f t="shared" si="229"/>
        <v>0</v>
      </c>
      <c r="B778" s="1715">
        <f t="shared" si="226"/>
        <v>10181028</v>
      </c>
      <c r="C778" s="1049">
        <v>181</v>
      </c>
      <c r="D778" s="1797" t="s">
        <v>447</v>
      </c>
      <c r="E778" s="1049">
        <v>28</v>
      </c>
      <c r="F778" s="1057" t="s">
        <v>4309</v>
      </c>
      <c r="G778" s="1049"/>
      <c r="H778" s="1058" t="s">
        <v>346</v>
      </c>
      <c r="I778" s="1059" t="s">
        <v>4339</v>
      </c>
      <c r="J778" s="1058"/>
      <c r="K778" s="1059" t="s">
        <v>4780</v>
      </c>
      <c r="L778" s="1069">
        <f t="shared" si="220"/>
        <v>0</v>
      </c>
      <c r="M778" s="979">
        <f t="shared" si="221"/>
        <v>0</v>
      </c>
      <c r="N778" s="1724">
        <f t="shared" si="225"/>
        <v>0</v>
      </c>
      <c r="O778" s="1071">
        <v>52</v>
      </c>
      <c r="P778" s="979">
        <f t="shared" si="222"/>
        <v>0</v>
      </c>
      <c r="Q778" s="979"/>
      <c r="R778" s="979"/>
      <c r="S778" s="979"/>
      <c r="T778" s="979"/>
      <c r="U778" s="979"/>
      <c r="V778" s="979"/>
      <c r="W778" s="979"/>
      <c r="X778" s="979"/>
      <c r="Y778" s="1060"/>
      <c r="Z778" s="1060" t="str">
        <f t="shared" si="224"/>
        <v>Cap.2 Pct.7:  Daca CAEN (Col.B) = Div.52 [Depozitare] si Exportul total (Col.15) &gt; 0, atunci valoarea exportată trebuie să cuprindă numai contravaloarea prestării serviciului de depozitare, pentru fiecare rand</v>
      </c>
      <c r="AA778" s="2205">
        <f t="shared" si="227"/>
        <v>1</v>
      </c>
      <c r="AB778" s="3036">
        <f t="shared" si="228"/>
        <v>181</v>
      </c>
      <c r="AT778" s="133" t="s">
        <v>1178</v>
      </c>
      <c r="AU778" s="1416" t="s">
        <v>5300</v>
      </c>
      <c r="AV778" s="134">
        <v>5</v>
      </c>
      <c r="AW778" s="135">
        <v>1</v>
      </c>
      <c r="AX778" s="136">
        <v>77</v>
      </c>
      <c r="AY778" s="301">
        <f>IF(Chestionar!K778="",0,Chestionar!K778)</f>
        <v>77</v>
      </c>
      <c r="AZ778" s="301">
        <f>IF(Chestionar!L778="",0,Chestionar!L778)</f>
        <v>0</v>
      </c>
      <c r="BA778" s="301">
        <f ca="1">IF(Chestionar!M778="",0,Chestionar!M778)</f>
        <v>0</v>
      </c>
      <c r="BB778" s="301">
        <f>IF(Chestionar!N778="",0,Chestionar!N778)</f>
        <v>0</v>
      </c>
      <c r="BC778" s="301">
        <f ca="1">IF(Chestionar!O778="",0,Chestionar!O778)</f>
        <v>0</v>
      </c>
      <c r="BD778" s="301">
        <f>IF(Chestionar!P778="",0,Chestionar!P778)</f>
        <v>0</v>
      </c>
      <c r="BE778" s="301">
        <f ca="1">IF(Chestionar!Q778="",0,Chestionar!Q778)</f>
        <v>0</v>
      </c>
      <c r="BF778" s="301">
        <f>IF(Chestionar!R778="",0,Chestionar!R778)</f>
        <v>0</v>
      </c>
      <c r="BG778" s="301">
        <f>IF(Chestionar!S778="",0,Chestionar!S778)</f>
        <v>0</v>
      </c>
      <c r="BH778" s="301">
        <f>IF(Chestionar!T778="",0,Chestionar!T778)</f>
        <v>0</v>
      </c>
      <c r="BI778" s="205">
        <f>IF(Chestionar!U778="",0,Chestionar!U778)</f>
        <v>0</v>
      </c>
      <c r="BJ778" s="205">
        <f>IF(Chestionar!V778="",0,Chestionar!V778)</f>
        <v>0</v>
      </c>
      <c r="BK778" s="205">
        <f>IF(Chestionar!W778="",0,Chestionar!W778)</f>
        <v>0</v>
      </c>
      <c r="BL778" s="205">
        <f>IF(Chestionar!X778="",0,Chestionar!X778)</f>
        <v>0</v>
      </c>
      <c r="BM778" s="205">
        <f>IF(Chestionar!Y778="",0,Chestionar!Y778)</f>
        <v>0</v>
      </c>
      <c r="BN778" s="158">
        <f>IF(Chestionar!Z778="",0,Chestionar!Z778)</f>
        <v>0</v>
      </c>
      <c r="BO778" s="113"/>
      <c r="BP778" s="113"/>
      <c r="BQ778" s="113"/>
      <c r="BR778" s="113" t="s">
        <v>215</v>
      </c>
    </row>
    <row r="779" spans="1:70" x14ac:dyDescent="0.25">
      <c r="A779" s="1715">
        <f t="shared" si="229"/>
        <v>0</v>
      </c>
      <c r="B779" s="1715">
        <f t="shared" si="226"/>
        <v>10181029</v>
      </c>
      <c r="C779" s="1049">
        <v>181</v>
      </c>
      <c r="D779" s="1797" t="s">
        <v>447</v>
      </c>
      <c r="E779" s="1049">
        <v>29</v>
      </c>
      <c r="F779" s="1057" t="s">
        <v>4309</v>
      </c>
      <c r="G779" s="1049"/>
      <c r="H779" s="1058" t="s">
        <v>346</v>
      </c>
      <c r="I779" s="1059" t="s">
        <v>4340</v>
      </c>
      <c r="J779" s="1058"/>
      <c r="K779" s="1059" t="s">
        <v>4781</v>
      </c>
      <c r="L779" s="1069">
        <f t="shared" si="220"/>
        <v>0</v>
      </c>
      <c r="M779" s="979">
        <f t="shared" si="221"/>
        <v>0</v>
      </c>
      <c r="N779" s="1724">
        <f t="shared" si="225"/>
        <v>0</v>
      </c>
      <c r="O779" s="1071">
        <v>52</v>
      </c>
      <c r="P779" s="979">
        <f t="shared" si="222"/>
        <v>0</v>
      </c>
      <c r="Q779" s="979"/>
      <c r="R779" s="979"/>
      <c r="S779" s="979"/>
      <c r="T779" s="979"/>
      <c r="U779" s="979"/>
      <c r="V779" s="979"/>
      <c r="W779" s="979"/>
      <c r="X779" s="979"/>
      <c r="Y779" s="1060"/>
      <c r="Z779" s="1060" t="str">
        <f t="shared" si="224"/>
        <v>Cap.2 Pct.7:  Daca CAEN (Col.B) = Div.52 [Depozitare] si Exportul total (Col.15) &gt; 0, atunci valoarea exportată trebuie să cuprindă numai contravaloarea prestării serviciului de depozitare, pentru fiecare rand</v>
      </c>
      <c r="AA779" s="2205">
        <f t="shared" si="227"/>
        <v>1</v>
      </c>
      <c r="AB779" s="3036">
        <f t="shared" si="228"/>
        <v>181</v>
      </c>
      <c r="AT779" s="133" t="s">
        <v>1179</v>
      </c>
      <c r="AU779" s="1416" t="s">
        <v>5300</v>
      </c>
      <c r="AV779" s="134">
        <v>5</v>
      </c>
      <c r="AW779" s="135">
        <v>1</v>
      </c>
      <c r="AX779" s="136">
        <v>78</v>
      </c>
      <c r="AY779" s="301">
        <f>IF(Chestionar!K779="",0,Chestionar!K779)</f>
        <v>78</v>
      </c>
      <c r="AZ779" s="301">
        <f>IF(Chestionar!L779="",0,Chestionar!L779)</f>
        <v>0</v>
      </c>
      <c r="BA779" s="301">
        <f ca="1">IF(Chestionar!M779="",0,Chestionar!M779)</f>
        <v>0</v>
      </c>
      <c r="BB779" s="301">
        <f>IF(Chestionar!N779="",0,Chestionar!N779)</f>
        <v>0</v>
      </c>
      <c r="BC779" s="301">
        <f ca="1">IF(Chestionar!O779="",0,Chestionar!O779)</f>
        <v>0</v>
      </c>
      <c r="BD779" s="301">
        <f>IF(Chestionar!P779="",0,Chestionar!P779)</f>
        <v>0</v>
      </c>
      <c r="BE779" s="301">
        <f ca="1">IF(Chestionar!Q779="",0,Chestionar!Q779)</f>
        <v>0</v>
      </c>
      <c r="BF779" s="301">
        <f>IF(Chestionar!R779="",0,Chestionar!R779)</f>
        <v>0</v>
      </c>
      <c r="BG779" s="301">
        <f>IF(Chestionar!S779="",0,Chestionar!S779)</f>
        <v>0</v>
      </c>
      <c r="BH779" s="301">
        <f>IF(Chestionar!T779="",0,Chestionar!T779)</f>
        <v>0</v>
      </c>
      <c r="BI779" s="205">
        <f>IF(Chestionar!U779="",0,Chestionar!U779)</f>
        <v>0</v>
      </c>
      <c r="BJ779" s="205">
        <f>IF(Chestionar!V779="",0,Chestionar!V779)</f>
        <v>0</v>
      </c>
      <c r="BK779" s="205">
        <f>IF(Chestionar!W779="",0,Chestionar!W779)</f>
        <v>0</v>
      </c>
      <c r="BL779" s="205">
        <f>IF(Chestionar!X779="",0,Chestionar!X779)</f>
        <v>0</v>
      </c>
      <c r="BM779" s="205">
        <f>IF(Chestionar!Y779="",0,Chestionar!Y779)</f>
        <v>0</v>
      </c>
      <c r="BN779" s="158">
        <f>IF(Chestionar!Z779="",0,Chestionar!Z779)</f>
        <v>0</v>
      </c>
      <c r="BO779" s="113"/>
      <c r="BP779" s="113"/>
      <c r="BQ779" s="113"/>
      <c r="BR779" s="113" t="s">
        <v>215</v>
      </c>
    </row>
    <row r="780" spans="1:70" x14ac:dyDescent="0.25">
      <c r="A780" s="1714">
        <f t="shared" si="229"/>
        <v>0</v>
      </c>
      <c r="B780" s="1714">
        <f t="shared" si="226"/>
        <v>10181030</v>
      </c>
      <c r="C780" s="1061">
        <v>181</v>
      </c>
      <c r="D780" s="1799" t="s">
        <v>447</v>
      </c>
      <c r="E780" s="1061">
        <v>30</v>
      </c>
      <c r="F780" s="1062" t="s">
        <v>4309</v>
      </c>
      <c r="G780" s="1061"/>
      <c r="H780" s="1063" t="s">
        <v>346</v>
      </c>
      <c r="I780" s="1064" t="s">
        <v>4341</v>
      </c>
      <c r="J780" s="1063"/>
      <c r="K780" s="1064" t="s">
        <v>4782</v>
      </c>
      <c r="L780" s="1070">
        <f t="shared" si="220"/>
        <v>0</v>
      </c>
      <c r="M780" s="1065">
        <f t="shared" si="221"/>
        <v>0</v>
      </c>
      <c r="N780" s="1730">
        <f t="shared" si="225"/>
        <v>0</v>
      </c>
      <c r="O780" s="1072">
        <v>52</v>
      </c>
      <c r="P780" s="1065">
        <f t="shared" si="222"/>
        <v>0</v>
      </c>
      <c r="Q780" s="1065"/>
      <c r="R780" s="1065"/>
      <c r="S780" s="1065"/>
      <c r="T780" s="1065"/>
      <c r="U780" s="1065"/>
      <c r="V780" s="1065"/>
      <c r="W780" s="1065"/>
      <c r="X780" s="1065"/>
      <c r="Y780" s="1066"/>
      <c r="Z780" s="1066" t="str">
        <f t="shared" si="224"/>
        <v>Cap.2 Pct.7:  Daca CAEN (Col.B) = Div.52 [Depozitare] si Exportul total (Col.15) &gt; 0, atunci valoarea exportată trebuie să cuprindă numai contravaloarea prestării serviciului de depozitare, pentru fiecare rand</v>
      </c>
      <c r="AA780" s="2205">
        <f t="shared" si="227"/>
        <v>1</v>
      </c>
      <c r="AB780" s="3036">
        <f t="shared" si="228"/>
        <v>181</v>
      </c>
      <c r="AT780" s="133" t="s">
        <v>1180</v>
      </c>
      <c r="AU780" s="1416" t="s">
        <v>5300</v>
      </c>
      <c r="AV780" s="134">
        <v>5</v>
      </c>
      <c r="AW780" s="135">
        <v>1</v>
      </c>
      <c r="AX780" s="136">
        <v>79</v>
      </c>
      <c r="AY780" s="301">
        <f>IF(Chestionar!K780="",0,Chestionar!K780)</f>
        <v>79</v>
      </c>
      <c r="AZ780" s="301">
        <f>IF(Chestionar!L780="",0,Chestionar!L780)</f>
        <v>0</v>
      </c>
      <c r="BA780" s="301">
        <f ca="1">IF(Chestionar!M780="",0,Chestionar!M780)</f>
        <v>0</v>
      </c>
      <c r="BB780" s="301">
        <f>IF(Chestionar!N780="",0,Chestionar!N780)</f>
        <v>0</v>
      </c>
      <c r="BC780" s="301">
        <f ca="1">IF(Chestionar!O780="",0,Chestionar!O780)</f>
        <v>0</v>
      </c>
      <c r="BD780" s="301">
        <f>IF(Chestionar!P780="",0,Chestionar!P780)</f>
        <v>0</v>
      </c>
      <c r="BE780" s="301">
        <f ca="1">IF(Chestionar!Q780="",0,Chestionar!Q780)</f>
        <v>0</v>
      </c>
      <c r="BF780" s="301">
        <f>IF(Chestionar!R780="",0,Chestionar!R780)</f>
        <v>0</v>
      </c>
      <c r="BG780" s="301">
        <f>IF(Chestionar!S780="",0,Chestionar!S780)</f>
        <v>0</v>
      </c>
      <c r="BH780" s="301">
        <f>IF(Chestionar!T780="",0,Chestionar!T780)</f>
        <v>0</v>
      </c>
      <c r="BI780" s="205">
        <f>IF(Chestionar!U780="",0,Chestionar!U780)</f>
        <v>0</v>
      </c>
      <c r="BJ780" s="205">
        <f>IF(Chestionar!V780="",0,Chestionar!V780)</f>
        <v>0</v>
      </c>
      <c r="BK780" s="205">
        <f>IF(Chestionar!W780="",0,Chestionar!W780)</f>
        <v>0</v>
      </c>
      <c r="BL780" s="205">
        <f>IF(Chestionar!X780="",0,Chestionar!X780)</f>
        <v>0</v>
      </c>
      <c r="BM780" s="205">
        <f>IF(Chestionar!Y780="",0,Chestionar!Y780)</f>
        <v>0</v>
      </c>
      <c r="BN780" s="158">
        <f>IF(Chestionar!Z780="",0,Chestionar!Z780)</f>
        <v>0</v>
      </c>
      <c r="BO780" s="113"/>
      <c r="BP780" s="113"/>
      <c r="BQ780" s="113"/>
      <c r="BR780" s="113" t="s">
        <v>215</v>
      </c>
    </row>
    <row r="781" spans="1:70" x14ac:dyDescent="0.25">
      <c r="A781" s="1715">
        <f t="shared" si="229"/>
        <v>0</v>
      </c>
      <c r="B781" s="1715">
        <f t="shared" si="226"/>
        <v>10399001</v>
      </c>
      <c r="C781" s="1049">
        <v>399</v>
      </c>
      <c r="D781" s="1804" t="s">
        <v>447</v>
      </c>
      <c r="E781" s="1049">
        <v>1</v>
      </c>
      <c r="F781" s="1057" t="s">
        <v>4309</v>
      </c>
      <c r="G781" s="1049" t="s">
        <v>9293</v>
      </c>
      <c r="H781" s="1058" t="s">
        <v>345</v>
      </c>
      <c r="I781" s="1059" t="s">
        <v>4783</v>
      </c>
      <c r="J781" s="1067" t="s">
        <v>4104</v>
      </c>
      <c r="K781" s="1059" t="s">
        <v>4377</v>
      </c>
      <c r="L781" s="979">
        <f t="shared" ref="L781:L810" si="230">O781-P781</f>
        <v>0</v>
      </c>
      <c r="M781" s="979">
        <f t="shared" ref="M781:M810" si="231">IF(BO182="",0,BO182)</f>
        <v>0</v>
      </c>
      <c r="N781" s="1724">
        <f t="shared" ref="N781:N810" si="232">IF(L781&lt;M781,1,0)</f>
        <v>0</v>
      </c>
      <c r="O781" s="979">
        <f t="shared" ref="O781:O810" si="233">IF(BA182="",0,BA182)</f>
        <v>0</v>
      </c>
      <c r="P781" s="979">
        <f t="shared" ref="P781:P810" si="234">IF(BB182="",0,BB182)</f>
        <v>0</v>
      </c>
      <c r="Q781" s="979"/>
      <c r="R781" s="979"/>
      <c r="S781" s="979"/>
      <c r="T781" s="979"/>
      <c r="U781" s="979"/>
      <c r="V781" s="979"/>
      <c r="W781" s="979"/>
      <c r="X781" s="979"/>
      <c r="Y781" s="1060"/>
      <c r="Z781" s="1352" t="s">
        <v>9455</v>
      </c>
      <c r="AA781" s="2205">
        <f t="shared" si="227"/>
        <v>1</v>
      </c>
      <c r="AB781" s="3036">
        <f t="shared" si="228"/>
        <v>399</v>
      </c>
      <c r="AC781" s="2205">
        <f t="shared" ref="AC781" si="235">LEN(Z781)</f>
        <v>185</v>
      </c>
      <c r="AT781" s="133" t="s">
        <v>1181</v>
      </c>
      <c r="AU781" s="1416" t="s">
        <v>5300</v>
      </c>
      <c r="AV781" s="134">
        <v>5</v>
      </c>
      <c r="AW781" s="135">
        <v>1</v>
      </c>
      <c r="AX781" s="136">
        <v>80</v>
      </c>
      <c r="AY781" s="301">
        <f>IF(Chestionar!K781="",0,Chestionar!K781)</f>
        <v>80</v>
      </c>
      <c r="AZ781" s="301">
        <f>IF(Chestionar!L781="",0,Chestionar!L781)</f>
        <v>0</v>
      </c>
      <c r="BA781" s="301">
        <f ca="1">IF(Chestionar!M781="",0,Chestionar!M781)</f>
        <v>0</v>
      </c>
      <c r="BB781" s="301">
        <f>IF(Chestionar!N781="",0,Chestionar!N781)</f>
        <v>0</v>
      </c>
      <c r="BC781" s="301">
        <f ca="1">IF(Chestionar!O781="",0,Chestionar!O781)</f>
        <v>0</v>
      </c>
      <c r="BD781" s="301">
        <f>IF(Chestionar!P781="",0,Chestionar!P781)</f>
        <v>0</v>
      </c>
      <c r="BE781" s="301">
        <f ca="1">IF(Chestionar!Q781="",0,Chestionar!Q781)</f>
        <v>0</v>
      </c>
      <c r="BF781" s="301">
        <f>IF(Chestionar!R781="",0,Chestionar!R781)</f>
        <v>0</v>
      </c>
      <c r="BG781" s="301">
        <f>IF(Chestionar!S781="",0,Chestionar!S781)</f>
        <v>0</v>
      </c>
      <c r="BH781" s="301">
        <f>IF(Chestionar!T781="",0,Chestionar!T781)</f>
        <v>0</v>
      </c>
      <c r="BI781" s="205">
        <f>IF(Chestionar!U781="",0,Chestionar!U781)</f>
        <v>0</v>
      </c>
      <c r="BJ781" s="205">
        <f>IF(Chestionar!V781="",0,Chestionar!V781)</f>
        <v>0</v>
      </c>
      <c r="BK781" s="205">
        <f>IF(Chestionar!W781="",0,Chestionar!W781)</f>
        <v>0</v>
      </c>
      <c r="BL781" s="205">
        <f>IF(Chestionar!X781="",0,Chestionar!X781)</f>
        <v>0</v>
      </c>
      <c r="BM781" s="205">
        <f>IF(Chestionar!Y781="",0,Chestionar!Y781)</f>
        <v>0</v>
      </c>
      <c r="BN781" s="158">
        <f>IF(Chestionar!Z781="",0,Chestionar!Z781)</f>
        <v>0</v>
      </c>
      <c r="BO781" s="113"/>
      <c r="BP781" s="113"/>
      <c r="BQ781" s="113"/>
      <c r="BR781" s="113" t="s">
        <v>215</v>
      </c>
    </row>
    <row r="782" spans="1:70" x14ac:dyDescent="0.25">
      <c r="A782" s="1715">
        <f t="shared" si="229"/>
        <v>0</v>
      </c>
      <c r="B782" s="1715">
        <f t="shared" si="226"/>
        <v>10399002</v>
      </c>
      <c r="C782" s="1049">
        <v>399</v>
      </c>
      <c r="D782" s="1797" t="s">
        <v>447</v>
      </c>
      <c r="E782" s="1049">
        <v>2</v>
      </c>
      <c r="F782" s="1057" t="s">
        <v>4309</v>
      </c>
      <c r="G782" s="1049"/>
      <c r="H782" s="1058" t="s">
        <v>345</v>
      </c>
      <c r="I782" s="1059" t="s">
        <v>4784</v>
      </c>
      <c r="J782" s="1067" t="s">
        <v>4104</v>
      </c>
      <c r="K782" s="1059" t="s">
        <v>4754</v>
      </c>
      <c r="L782" s="979">
        <f t="shared" si="230"/>
        <v>0</v>
      </c>
      <c r="M782" s="979">
        <f t="shared" si="231"/>
        <v>0</v>
      </c>
      <c r="N782" s="1724">
        <f t="shared" si="232"/>
        <v>0</v>
      </c>
      <c r="O782" s="979">
        <f t="shared" si="233"/>
        <v>0</v>
      </c>
      <c r="P782" s="979">
        <f t="shared" si="234"/>
        <v>0</v>
      </c>
      <c r="Q782" s="979"/>
      <c r="R782" s="979"/>
      <c r="S782" s="979"/>
      <c r="T782" s="979"/>
      <c r="U782" s="979"/>
      <c r="V782" s="979"/>
      <c r="W782" s="979"/>
      <c r="X782" s="979"/>
      <c r="Y782" s="1060"/>
      <c r="Z782" s="1060" t="str">
        <f t="shared" ref="Z782:Z810" si="236">Z781</f>
        <v xml:space="preserve">Cap.2 Pct.7: Diferenta dintre Valoarea cifrei de afaceri totala si Valoarea cifrei de afaceri impozabile (Col.1 - Col.2) &gt;= Valoarea totala a exporturilor (Col.15), pentru fiecare rand </v>
      </c>
      <c r="AA782" s="2205">
        <f t="shared" si="227"/>
        <v>1</v>
      </c>
      <c r="AB782" s="3036">
        <f t="shared" si="228"/>
        <v>399</v>
      </c>
      <c r="AT782" s="133" t="s">
        <v>1182</v>
      </c>
      <c r="AU782" s="1416" t="s">
        <v>5300</v>
      </c>
      <c r="AV782" s="134">
        <v>5</v>
      </c>
      <c r="AW782" s="135">
        <v>1</v>
      </c>
      <c r="AX782" s="136">
        <v>81</v>
      </c>
      <c r="AY782" s="301">
        <f>IF(Chestionar!K782="",0,Chestionar!K782)</f>
        <v>81</v>
      </c>
      <c r="AZ782" s="301">
        <f>IF(Chestionar!L782="",0,Chestionar!L782)</f>
        <v>0</v>
      </c>
      <c r="BA782" s="301">
        <f ca="1">IF(Chestionar!M782="",0,Chestionar!M782)</f>
        <v>0</v>
      </c>
      <c r="BB782" s="301">
        <f>IF(Chestionar!N782="",0,Chestionar!N782)</f>
        <v>0</v>
      </c>
      <c r="BC782" s="301">
        <f ca="1">IF(Chestionar!O782="",0,Chestionar!O782)</f>
        <v>0</v>
      </c>
      <c r="BD782" s="301">
        <f>IF(Chestionar!P782="",0,Chestionar!P782)</f>
        <v>0</v>
      </c>
      <c r="BE782" s="301">
        <f ca="1">IF(Chestionar!Q782="",0,Chestionar!Q782)</f>
        <v>0</v>
      </c>
      <c r="BF782" s="301">
        <f>IF(Chestionar!R782="",0,Chestionar!R782)</f>
        <v>0</v>
      </c>
      <c r="BG782" s="301">
        <f>IF(Chestionar!S782="",0,Chestionar!S782)</f>
        <v>0</v>
      </c>
      <c r="BH782" s="301">
        <f>IF(Chestionar!T782="",0,Chestionar!T782)</f>
        <v>0</v>
      </c>
      <c r="BI782" s="205">
        <f>IF(Chestionar!U782="",0,Chestionar!U782)</f>
        <v>0</v>
      </c>
      <c r="BJ782" s="205">
        <f>IF(Chestionar!V782="",0,Chestionar!V782)</f>
        <v>0</v>
      </c>
      <c r="BK782" s="205">
        <f>IF(Chestionar!W782="",0,Chestionar!W782)</f>
        <v>0</v>
      </c>
      <c r="BL782" s="205">
        <f>IF(Chestionar!X782="",0,Chestionar!X782)</f>
        <v>0</v>
      </c>
      <c r="BM782" s="205">
        <f>IF(Chestionar!Y782="",0,Chestionar!Y782)</f>
        <v>0</v>
      </c>
      <c r="BN782" s="158">
        <f>IF(Chestionar!Z782="",0,Chestionar!Z782)</f>
        <v>0</v>
      </c>
      <c r="BO782" s="113"/>
      <c r="BP782" s="113"/>
      <c r="BQ782" s="113"/>
      <c r="BR782" s="113" t="s">
        <v>215</v>
      </c>
    </row>
    <row r="783" spans="1:70" x14ac:dyDescent="0.25">
      <c r="A783" s="1715">
        <f t="shared" si="229"/>
        <v>0</v>
      </c>
      <c r="B783" s="1715">
        <f t="shared" si="226"/>
        <v>10399003</v>
      </c>
      <c r="C783" s="1049">
        <v>399</v>
      </c>
      <c r="D783" s="1797" t="s">
        <v>447</v>
      </c>
      <c r="E783" s="1049">
        <v>3</v>
      </c>
      <c r="F783" s="1057" t="s">
        <v>4309</v>
      </c>
      <c r="G783" s="1049"/>
      <c r="H783" s="1058" t="s">
        <v>345</v>
      </c>
      <c r="I783" s="1059" t="s">
        <v>4785</v>
      </c>
      <c r="J783" s="1067" t="s">
        <v>4104</v>
      </c>
      <c r="K783" s="1059" t="s">
        <v>4755</v>
      </c>
      <c r="L783" s="979">
        <f t="shared" si="230"/>
        <v>0</v>
      </c>
      <c r="M783" s="979">
        <f t="shared" si="231"/>
        <v>0</v>
      </c>
      <c r="N783" s="1724">
        <f t="shared" si="232"/>
        <v>0</v>
      </c>
      <c r="O783" s="979">
        <f t="shared" si="233"/>
        <v>0</v>
      </c>
      <c r="P783" s="979">
        <f t="shared" si="234"/>
        <v>0</v>
      </c>
      <c r="Q783" s="979"/>
      <c r="R783" s="979"/>
      <c r="S783" s="979"/>
      <c r="T783" s="979"/>
      <c r="U783" s="979"/>
      <c r="V783" s="979"/>
      <c r="W783" s="979"/>
      <c r="X783" s="979"/>
      <c r="Y783" s="1060"/>
      <c r="Z783" s="1060" t="str">
        <f t="shared" si="236"/>
        <v xml:space="preserve">Cap.2 Pct.7: Diferenta dintre Valoarea cifrei de afaceri totala si Valoarea cifrei de afaceri impozabile (Col.1 - Col.2) &gt;= Valoarea totala a exporturilor (Col.15), pentru fiecare rand </v>
      </c>
      <c r="AA783" s="2205">
        <f t="shared" si="227"/>
        <v>1</v>
      </c>
      <c r="AB783" s="3036">
        <f t="shared" si="228"/>
        <v>399</v>
      </c>
      <c r="AT783" s="133" t="s">
        <v>1183</v>
      </c>
      <c r="AU783" s="1416" t="s">
        <v>5300</v>
      </c>
      <c r="AV783" s="134">
        <v>5</v>
      </c>
      <c r="AW783" s="135">
        <v>1</v>
      </c>
      <c r="AX783" s="136">
        <v>82</v>
      </c>
      <c r="AY783" s="301">
        <f>IF(Chestionar!K783="",0,Chestionar!K783)</f>
        <v>82</v>
      </c>
      <c r="AZ783" s="301">
        <f>IF(Chestionar!L783="",0,Chestionar!L783)</f>
        <v>0</v>
      </c>
      <c r="BA783" s="301">
        <f ca="1">IF(Chestionar!M783="",0,Chestionar!M783)</f>
        <v>0</v>
      </c>
      <c r="BB783" s="301">
        <f>IF(Chestionar!N783="",0,Chestionar!N783)</f>
        <v>0</v>
      </c>
      <c r="BC783" s="301">
        <f ca="1">IF(Chestionar!O783="",0,Chestionar!O783)</f>
        <v>0</v>
      </c>
      <c r="BD783" s="301">
        <f>IF(Chestionar!P783="",0,Chestionar!P783)</f>
        <v>0</v>
      </c>
      <c r="BE783" s="301">
        <f ca="1">IF(Chestionar!Q783="",0,Chestionar!Q783)</f>
        <v>0</v>
      </c>
      <c r="BF783" s="301">
        <f>IF(Chestionar!R783="",0,Chestionar!R783)</f>
        <v>0</v>
      </c>
      <c r="BG783" s="301">
        <f>IF(Chestionar!S783="",0,Chestionar!S783)</f>
        <v>0</v>
      </c>
      <c r="BH783" s="301">
        <f>IF(Chestionar!T783="",0,Chestionar!T783)</f>
        <v>0</v>
      </c>
      <c r="BI783" s="205">
        <f>IF(Chestionar!U783="",0,Chestionar!U783)</f>
        <v>0</v>
      </c>
      <c r="BJ783" s="205">
        <f>IF(Chestionar!V783="",0,Chestionar!V783)</f>
        <v>0</v>
      </c>
      <c r="BK783" s="205">
        <f>IF(Chestionar!W783="",0,Chestionar!W783)</f>
        <v>0</v>
      </c>
      <c r="BL783" s="205">
        <f>IF(Chestionar!X783="",0,Chestionar!X783)</f>
        <v>0</v>
      </c>
      <c r="BM783" s="205">
        <f>IF(Chestionar!Y783="",0,Chestionar!Y783)</f>
        <v>0</v>
      </c>
      <c r="BN783" s="158">
        <f>IF(Chestionar!Z783="",0,Chestionar!Z783)</f>
        <v>0</v>
      </c>
      <c r="BO783" s="113"/>
      <c r="BP783" s="113"/>
      <c r="BQ783" s="113"/>
      <c r="BR783" s="113" t="s">
        <v>215</v>
      </c>
    </row>
    <row r="784" spans="1:70" x14ac:dyDescent="0.25">
      <c r="A784" s="1715">
        <f t="shared" si="229"/>
        <v>0</v>
      </c>
      <c r="B784" s="1715">
        <f t="shared" si="226"/>
        <v>10399004</v>
      </c>
      <c r="C784" s="1049">
        <v>399</v>
      </c>
      <c r="D784" s="1797" t="s">
        <v>447</v>
      </c>
      <c r="E784" s="1049">
        <v>4</v>
      </c>
      <c r="F784" s="1057" t="s">
        <v>4309</v>
      </c>
      <c r="G784" s="1049"/>
      <c r="H784" s="1058" t="s">
        <v>345</v>
      </c>
      <c r="I784" s="1059" t="s">
        <v>4786</v>
      </c>
      <c r="J784" s="1067" t="s">
        <v>4104</v>
      </c>
      <c r="K784" s="1059" t="s">
        <v>4756</v>
      </c>
      <c r="L784" s="979">
        <f t="shared" si="230"/>
        <v>0</v>
      </c>
      <c r="M784" s="979">
        <f t="shared" si="231"/>
        <v>0</v>
      </c>
      <c r="N784" s="1724">
        <f t="shared" si="232"/>
        <v>0</v>
      </c>
      <c r="O784" s="979">
        <f t="shared" si="233"/>
        <v>0</v>
      </c>
      <c r="P784" s="979">
        <f t="shared" si="234"/>
        <v>0</v>
      </c>
      <c r="Q784" s="979"/>
      <c r="R784" s="979"/>
      <c r="S784" s="979"/>
      <c r="T784" s="979"/>
      <c r="U784" s="979"/>
      <c r="V784" s="979"/>
      <c r="W784" s="979"/>
      <c r="X784" s="979"/>
      <c r="Y784" s="1060"/>
      <c r="Z784" s="1060" t="str">
        <f t="shared" si="236"/>
        <v xml:space="preserve">Cap.2 Pct.7: Diferenta dintre Valoarea cifrei de afaceri totala si Valoarea cifrei de afaceri impozabile (Col.1 - Col.2) &gt;= Valoarea totala a exporturilor (Col.15), pentru fiecare rand </v>
      </c>
      <c r="AA784" s="2205">
        <f t="shared" si="227"/>
        <v>1</v>
      </c>
      <c r="AB784" s="3036">
        <f t="shared" si="228"/>
        <v>399</v>
      </c>
      <c r="AT784" s="133" t="s">
        <v>1184</v>
      </c>
      <c r="AU784" s="1416" t="s">
        <v>5300</v>
      </c>
      <c r="AV784" s="134">
        <v>5</v>
      </c>
      <c r="AW784" s="135">
        <v>1</v>
      </c>
      <c r="AX784" s="136">
        <v>83</v>
      </c>
      <c r="AY784" s="301">
        <f>IF(Chestionar!K784="",0,Chestionar!K784)</f>
        <v>83</v>
      </c>
      <c r="AZ784" s="301">
        <f>IF(Chestionar!L784="",0,Chestionar!L784)</f>
        <v>0</v>
      </c>
      <c r="BA784" s="301">
        <f ca="1">IF(Chestionar!M784="",0,Chestionar!M784)</f>
        <v>0</v>
      </c>
      <c r="BB784" s="301">
        <f>IF(Chestionar!N784="",0,Chestionar!N784)</f>
        <v>0</v>
      </c>
      <c r="BC784" s="301">
        <f ca="1">IF(Chestionar!O784="",0,Chestionar!O784)</f>
        <v>0</v>
      </c>
      <c r="BD784" s="301">
        <f>IF(Chestionar!P784="",0,Chestionar!P784)</f>
        <v>0</v>
      </c>
      <c r="BE784" s="301">
        <f ca="1">IF(Chestionar!Q784="",0,Chestionar!Q784)</f>
        <v>0</v>
      </c>
      <c r="BF784" s="301">
        <f>IF(Chestionar!R784="",0,Chestionar!R784)</f>
        <v>0</v>
      </c>
      <c r="BG784" s="301">
        <f>IF(Chestionar!S784="",0,Chestionar!S784)</f>
        <v>0</v>
      </c>
      <c r="BH784" s="301">
        <f>IF(Chestionar!T784="",0,Chestionar!T784)</f>
        <v>0</v>
      </c>
      <c r="BI784" s="205">
        <f>IF(Chestionar!U784="",0,Chestionar!U784)</f>
        <v>0</v>
      </c>
      <c r="BJ784" s="205">
        <f>IF(Chestionar!V784="",0,Chestionar!V784)</f>
        <v>0</v>
      </c>
      <c r="BK784" s="205">
        <f>IF(Chestionar!W784="",0,Chestionar!W784)</f>
        <v>0</v>
      </c>
      <c r="BL784" s="205">
        <f>IF(Chestionar!X784="",0,Chestionar!X784)</f>
        <v>0</v>
      </c>
      <c r="BM784" s="205">
        <f>IF(Chestionar!Y784="",0,Chestionar!Y784)</f>
        <v>0</v>
      </c>
      <c r="BN784" s="158">
        <f>IF(Chestionar!Z784="",0,Chestionar!Z784)</f>
        <v>0</v>
      </c>
      <c r="BO784" s="113"/>
      <c r="BP784" s="113"/>
      <c r="BQ784" s="113"/>
      <c r="BR784" s="113" t="s">
        <v>215</v>
      </c>
    </row>
    <row r="785" spans="1:70" x14ac:dyDescent="0.25">
      <c r="A785" s="1715">
        <f t="shared" si="229"/>
        <v>0</v>
      </c>
      <c r="B785" s="1715">
        <f t="shared" si="226"/>
        <v>10399005</v>
      </c>
      <c r="C785" s="1049">
        <v>399</v>
      </c>
      <c r="D785" s="1797" t="s">
        <v>447</v>
      </c>
      <c r="E785" s="1049">
        <v>5</v>
      </c>
      <c r="F785" s="1057" t="s">
        <v>4309</v>
      </c>
      <c r="G785" s="1049"/>
      <c r="H785" s="1058" t="s">
        <v>345</v>
      </c>
      <c r="I785" s="1059" t="s">
        <v>4787</v>
      </c>
      <c r="J785" s="1067" t="s">
        <v>4104</v>
      </c>
      <c r="K785" s="1059" t="s">
        <v>4757</v>
      </c>
      <c r="L785" s="979">
        <f t="shared" si="230"/>
        <v>0</v>
      </c>
      <c r="M785" s="979">
        <f t="shared" si="231"/>
        <v>0</v>
      </c>
      <c r="N785" s="1724">
        <f t="shared" si="232"/>
        <v>0</v>
      </c>
      <c r="O785" s="979">
        <f t="shared" si="233"/>
        <v>0</v>
      </c>
      <c r="P785" s="979">
        <f t="shared" si="234"/>
        <v>0</v>
      </c>
      <c r="Q785" s="979"/>
      <c r="R785" s="979"/>
      <c r="S785" s="979"/>
      <c r="T785" s="979"/>
      <c r="U785" s="979"/>
      <c r="V785" s="979"/>
      <c r="W785" s="979"/>
      <c r="X785" s="979"/>
      <c r="Y785" s="1060"/>
      <c r="Z785" s="1060" t="str">
        <f t="shared" si="236"/>
        <v xml:space="preserve">Cap.2 Pct.7: Diferenta dintre Valoarea cifrei de afaceri totala si Valoarea cifrei de afaceri impozabile (Col.1 - Col.2) &gt;= Valoarea totala a exporturilor (Col.15), pentru fiecare rand </v>
      </c>
      <c r="AA785" s="2205">
        <f t="shared" si="227"/>
        <v>1</v>
      </c>
      <c r="AB785" s="3036">
        <f t="shared" si="228"/>
        <v>399</v>
      </c>
      <c r="AT785" s="133" t="s">
        <v>1185</v>
      </c>
      <c r="AU785" s="1416" t="s">
        <v>5300</v>
      </c>
      <c r="AV785" s="134">
        <v>5</v>
      </c>
      <c r="AW785" s="135">
        <v>1</v>
      </c>
      <c r="AX785" s="136">
        <v>84</v>
      </c>
      <c r="AY785" s="301">
        <f>IF(Chestionar!K785="",0,Chestionar!K785)</f>
        <v>84</v>
      </c>
      <c r="AZ785" s="301">
        <f>IF(Chestionar!L785="",0,Chestionar!L785)</f>
        <v>0</v>
      </c>
      <c r="BA785" s="301">
        <f ca="1">IF(Chestionar!M785="",0,Chestionar!M785)</f>
        <v>0</v>
      </c>
      <c r="BB785" s="301">
        <f>IF(Chestionar!N785="",0,Chestionar!N785)</f>
        <v>0</v>
      </c>
      <c r="BC785" s="301">
        <f ca="1">IF(Chestionar!O785="",0,Chestionar!O785)</f>
        <v>0</v>
      </c>
      <c r="BD785" s="301">
        <f>IF(Chestionar!P785="",0,Chestionar!P785)</f>
        <v>0</v>
      </c>
      <c r="BE785" s="301">
        <f ca="1">IF(Chestionar!Q785="",0,Chestionar!Q785)</f>
        <v>0</v>
      </c>
      <c r="BF785" s="301">
        <f>IF(Chestionar!R785="",0,Chestionar!R785)</f>
        <v>0</v>
      </c>
      <c r="BG785" s="301">
        <f>IF(Chestionar!S785="",0,Chestionar!S785)</f>
        <v>0</v>
      </c>
      <c r="BH785" s="301">
        <f>IF(Chestionar!T785="",0,Chestionar!T785)</f>
        <v>0</v>
      </c>
      <c r="BI785" s="205">
        <f>IF(Chestionar!U785="",0,Chestionar!U785)</f>
        <v>0</v>
      </c>
      <c r="BJ785" s="205">
        <f>IF(Chestionar!V785="",0,Chestionar!V785)</f>
        <v>0</v>
      </c>
      <c r="BK785" s="205">
        <f>IF(Chestionar!W785="",0,Chestionar!W785)</f>
        <v>0</v>
      </c>
      <c r="BL785" s="205">
        <f>IF(Chestionar!X785="",0,Chestionar!X785)</f>
        <v>0</v>
      </c>
      <c r="BM785" s="205">
        <f>IF(Chestionar!Y785="",0,Chestionar!Y785)</f>
        <v>0</v>
      </c>
      <c r="BN785" s="158">
        <f>IF(Chestionar!Z785="",0,Chestionar!Z785)</f>
        <v>0</v>
      </c>
      <c r="BO785" s="113"/>
      <c r="BP785" s="113"/>
      <c r="BQ785" s="113"/>
      <c r="BR785" s="113" t="s">
        <v>215</v>
      </c>
    </row>
    <row r="786" spans="1:70" x14ac:dyDescent="0.25">
      <c r="A786" s="1715">
        <f t="shared" si="229"/>
        <v>0</v>
      </c>
      <c r="B786" s="1715">
        <f t="shared" si="226"/>
        <v>10399006</v>
      </c>
      <c r="C786" s="1049">
        <v>399</v>
      </c>
      <c r="D786" s="1797" t="s">
        <v>447</v>
      </c>
      <c r="E786" s="1049">
        <v>6</v>
      </c>
      <c r="F786" s="1057" t="s">
        <v>4309</v>
      </c>
      <c r="G786" s="1049"/>
      <c r="H786" s="1058" t="s">
        <v>345</v>
      </c>
      <c r="I786" s="1059" t="s">
        <v>4788</v>
      </c>
      <c r="J786" s="1067" t="s">
        <v>4104</v>
      </c>
      <c r="K786" s="1059" t="s">
        <v>4758</v>
      </c>
      <c r="L786" s="979">
        <f t="shared" si="230"/>
        <v>0</v>
      </c>
      <c r="M786" s="979">
        <f t="shared" si="231"/>
        <v>0</v>
      </c>
      <c r="N786" s="1724">
        <f t="shared" si="232"/>
        <v>0</v>
      </c>
      <c r="O786" s="979">
        <f t="shared" si="233"/>
        <v>0</v>
      </c>
      <c r="P786" s="979">
        <f t="shared" si="234"/>
        <v>0</v>
      </c>
      <c r="Q786" s="979"/>
      <c r="R786" s="979"/>
      <c r="S786" s="979"/>
      <c r="T786" s="979"/>
      <c r="U786" s="979"/>
      <c r="V786" s="979"/>
      <c r="W786" s="979"/>
      <c r="X786" s="979"/>
      <c r="Y786" s="1060"/>
      <c r="Z786" s="1060" t="str">
        <f t="shared" si="236"/>
        <v xml:space="preserve">Cap.2 Pct.7: Diferenta dintre Valoarea cifrei de afaceri totala si Valoarea cifrei de afaceri impozabile (Col.1 - Col.2) &gt;= Valoarea totala a exporturilor (Col.15), pentru fiecare rand </v>
      </c>
      <c r="AA786" s="2205">
        <f t="shared" si="227"/>
        <v>1</v>
      </c>
      <c r="AB786" s="3036">
        <f t="shared" si="228"/>
        <v>399</v>
      </c>
      <c r="AT786" s="133" t="s">
        <v>1186</v>
      </c>
      <c r="AU786" s="1416" t="s">
        <v>5300</v>
      </c>
      <c r="AV786" s="134">
        <v>5</v>
      </c>
      <c r="AW786" s="135">
        <v>1</v>
      </c>
      <c r="AX786" s="136">
        <v>85</v>
      </c>
      <c r="AY786" s="301">
        <f>IF(Chestionar!K786="",0,Chestionar!K786)</f>
        <v>85</v>
      </c>
      <c r="AZ786" s="301">
        <f>IF(Chestionar!L786="",0,Chestionar!L786)</f>
        <v>0</v>
      </c>
      <c r="BA786" s="301">
        <f ca="1">IF(Chestionar!M786="",0,Chestionar!M786)</f>
        <v>0</v>
      </c>
      <c r="BB786" s="301">
        <f>IF(Chestionar!N786="",0,Chestionar!N786)</f>
        <v>0</v>
      </c>
      <c r="BC786" s="301">
        <f ca="1">IF(Chestionar!O786="",0,Chestionar!O786)</f>
        <v>0</v>
      </c>
      <c r="BD786" s="301">
        <f>IF(Chestionar!P786="",0,Chestionar!P786)</f>
        <v>0</v>
      </c>
      <c r="BE786" s="301">
        <f ca="1">IF(Chestionar!Q786="",0,Chestionar!Q786)</f>
        <v>0</v>
      </c>
      <c r="BF786" s="301">
        <f>IF(Chestionar!R786="",0,Chestionar!R786)</f>
        <v>0</v>
      </c>
      <c r="BG786" s="301">
        <f>IF(Chestionar!S786="",0,Chestionar!S786)</f>
        <v>0</v>
      </c>
      <c r="BH786" s="301">
        <f>IF(Chestionar!T786="",0,Chestionar!T786)</f>
        <v>0</v>
      </c>
      <c r="BI786" s="205">
        <f>IF(Chestionar!U786="",0,Chestionar!U786)</f>
        <v>0</v>
      </c>
      <c r="BJ786" s="205">
        <f>IF(Chestionar!V786="",0,Chestionar!V786)</f>
        <v>0</v>
      </c>
      <c r="BK786" s="205">
        <f>IF(Chestionar!W786="",0,Chestionar!W786)</f>
        <v>0</v>
      </c>
      <c r="BL786" s="205">
        <f>IF(Chestionar!X786="",0,Chestionar!X786)</f>
        <v>0</v>
      </c>
      <c r="BM786" s="205">
        <f>IF(Chestionar!Y786="",0,Chestionar!Y786)</f>
        <v>0</v>
      </c>
      <c r="BN786" s="158">
        <f>IF(Chestionar!Z786="",0,Chestionar!Z786)</f>
        <v>0</v>
      </c>
      <c r="BO786" s="113"/>
      <c r="BP786" s="113"/>
      <c r="BQ786" s="113"/>
      <c r="BR786" s="113" t="s">
        <v>215</v>
      </c>
    </row>
    <row r="787" spans="1:70" x14ac:dyDescent="0.25">
      <c r="A787" s="1715">
        <f t="shared" si="229"/>
        <v>0</v>
      </c>
      <c r="B787" s="1715">
        <f t="shared" si="226"/>
        <v>10399007</v>
      </c>
      <c r="C787" s="1049">
        <v>399</v>
      </c>
      <c r="D787" s="1797" t="s">
        <v>447</v>
      </c>
      <c r="E787" s="1049">
        <v>7</v>
      </c>
      <c r="F787" s="1057" t="s">
        <v>4309</v>
      </c>
      <c r="G787" s="1049"/>
      <c r="H787" s="1058" t="s">
        <v>345</v>
      </c>
      <c r="I787" s="1059" t="s">
        <v>4789</v>
      </c>
      <c r="J787" s="1067" t="s">
        <v>4104</v>
      </c>
      <c r="K787" s="1059" t="s">
        <v>4759</v>
      </c>
      <c r="L787" s="979">
        <f t="shared" si="230"/>
        <v>0</v>
      </c>
      <c r="M787" s="979">
        <f t="shared" si="231"/>
        <v>0</v>
      </c>
      <c r="N787" s="1724">
        <f t="shared" si="232"/>
        <v>0</v>
      </c>
      <c r="O787" s="979">
        <f t="shared" si="233"/>
        <v>0</v>
      </c>
      <c r="P787" s="979">
        <f t="shared" si="234"/>
        <v>0</v>
      </c>
      <c r="Q787" s="979"/>
      <c r="R787" s="979"/>
      <c r="S787" s="979"/>
      <c r="T787" s="979"/>
      <c r="U787" s="979"/>
      <c r="V787" s="979"/>
      <c r="W787" s="979"/>
      <c r="X787" s="979"/>
      <c r="Y787" s="1060"/>
      <c r="Z787" s="1060" t="str">
        <f t="shared" si="236"/>
        <v xml:space="preserve">Cap.2 Pct.7: Diferenta dintre Valoarea cifrei de afaceri totala si Valoarea cifrei de afaceri impozabile (Col.1 - Col.2) &gt;= Valoarea totala a exporturilor (Col.15), pentru fiecare rand </v>
      </c>
      <c r="AA787" s="2205">
        <f t="shared" si="227"/>
        <v>1</v>
      </c>
      <c r="AB787" s="3036">
        <f t="shared" si="228"/>
        <v>399</v>
      </c>
      <c r="AT787" s="133" t="s">
        <v>1187</v>
      </c>
      <c r="AU787" s="1416" t="s">
        <v>5300</v>
      </c>
      <c r="AV787" s="134">
        <v>5</v>
      </c>
      <c r="AW787" s="135">
        <v>1</v>
      </c>
      <c r="AX787" s="136">
        <v>86</v>
      </c>
      <c r="AY787" s="301">
        <f>IF(Chestionar!K787="",0,Chestionar!K787)</f>
        <v>86</v>
      </c>
      <c r="AZ787" s="301">
        <f>IF(Chestionar!L787="",0,Chestionar!L787)</f>
        <v>0</v>
      </c>
      <c r="BA787" s="301">
        <f ca="1">IF(Chestionar!M787="",0,Chestionar!M787)</f>
        <v>0</v>
      </c>
      <c r="BB787" s="301">
        <f>IF(Chestionar!N787="",0,Chestionar!N787)</f>
        <v>0</v>
      </c>
      <c r="BC787" s="301">
        <f ca="1">IF(Chestionar!O787="",0,Chestionar!O787)</f>
        <v>0</v>
      </c>
      <c r="BD787" s="301">
        <f>IF(Chestionar!P787="",0,Chestionar!P787)</f>
        <v>0</v>
      </c>
      <c r="BE787" s="301">
        <f ca="1">IF(Chestionar!Q787="",0,Chestionar!Q787)</f>
        <v>0</v>
      </c>
      <c r="BF787" s="301">
        <f>IF(Chestionar!R787="",0,Chestionar!R787)</f>
        <v>0</v>
      </c>
      <c r="BG787" s="301">
        <f>IF(Chestionar!S787="",0,Chestionar!S787)</f>
        <v>0</v>
      </c>
      <c r="BH787" s="301">
        <f>IF(Chestionar!T787="",0,Chestionar!T787)</f>
        <v>0</v>
      </c>
      <c r="BI787" s="205">
        <f>IF(Chestionar!U787="",0,Chestionar!U787)</f>
        <v>0</v>
      </c>
      <c r="BJ787" s="205">
        <f>IF(Chestionar!V787="",0,Chestionar!V787)</f>
        <v>0</v>
      </c>
      <c r="BK787" s="205">
        <f>IF(Chestionar!W787="",0,Chestionar!W787)</f>
        <v>0</v>
      </c>
      <c r="BL787" s="205">
        <f>IF(Chestionar!X787="",0,Chestionar!X787)</f>
        <v>0</v>
      </c>
      <c r="BM787" s="205">
        <f>IF(Chestionar!Y787="",0,Chestionar!Y787)</f>
        <v>0</v>
      </c>
      <c r="BN787" s="158">
        <f>IF(Chestionar!Z787="",0,Chestionar!Z787)</f>
        <v>0</v>
      </c>
      <c r="BO787" s="113"/>
      <c r="BP787" s="113"/>
      <c r="BQ787" s="113"/>
      <c r="BR787" s="113" t="s">
        <v>215</v>
      </c>
    </row>
    <row r="788" spans="1:70" x14ac:dyDescent="0.25">
      <c r="A788" s="1715">
        <f t="shared" si="229"/>
        <v>0</v>
      </c>
      <c r="B788" s="1715">
        <f t="shared" si="226"/>
        <v>10399008</v>
      </c>
      <c r="C788" s="1049">
        <v>399</v>
      </c>
      <c r="D788" s="1797" t="s">
        <v>447</v>
      </c>
      <c r="E788" s="1049">
        <v>8</v>
      </c>
      <c r="F788" s="1057" t="s">
        <v>4309</v>
      </c>
      <c r="G788" s="1049"/>
      <c r="H788" s="1058" t="s">
        <v>345</v>
      </c>
      <c r="I788" s="1059" t="s">
        <v>4790</v>
      </c>
      <c r="J788" s="1067" t="s">
        <v>4104</v>
      </c>
      <c r="K788" s="1059" t="s">
        <v>4760</v>
      </c>
      <c r="L788" s="979">
        <f t="shared" si="230"/>
        <v>0</v>
      </c>
      <c r="M788" s="979">
        <f t="shared" si="231"/>
        <v>0</v>
      </c>
      <c r="N788" s="1724">
        <f t="shared" si="232"/>
        <v>0</v>
      </c>
      <c r="O788" s="979">
        <f t="shared" si="233"/>
        <v>0</v>
      </c>
      <c r="P788" s="979">
        <f t="shared" si="234"/>
        <v>0</v>
      </c>
      <c r="Q788" s="979"/>
      <c r="R788" s="979"/>
      <c r="S788" s="979"/>
      <c r="T788" s="979"/>
      <c r="U788" s="979"/>
      <c r="V788" s="979"/>
      <c r="W788" s="979"/>
      <c r="X788" s="979"/>
      <c r="Y788" s="1060"/>
      <c r="Z788" s="1060" t="str">
        <f t="shared" si="236"/>
        <v xml:space="preserve">Cap.2 Pct.7: Diferenta dintre Valoarea cifrei de afaceri totala si Valoarea cifrei de afaceri impozabile (Col.1 - Col.2) &gt;= Valoarea totala a exporturilor (Col.15), pentru fiecare rand </v>
      </c>
      <c r="AA788" s="2205">
        <f t="shared" si="227"/>
        <v>1</v>
      </c>
      <c r="AB788" s="3036">
        <f t="shared" si="228"/>
        <v>399</v>
      </c>
      <c r="AT788" s="133" t="s">
        <v>1188</v>
      </c>
      <c r="AU788" s="1416" t="s">
        <v>5300</v>
      </c>
      <c r="AV788" s="134">
        <v>5</v>
      </c>
      <c r="AW788" s="135">
        <v>1</v>
      </c>
      <c r="AX788" s="136">
        <v>87</v>
      </c>
      <c r="AY788" s="301">
        <f>IF(Chestionar!K788="",0,Chestionar!K788)</f>
        <v>87</v>
      </c>
      <c r="AZ788" s="301">
        <f>IF(Chestionar!L788="",0,Chestionar!L788)</f>
        <v>0</v>
      </c>
      <c r="BA788" s="301">
        <f ca="1">IF(Chestionar!M788="",0,Chestionar!M788)</f>
        <v>0</v>
      </c>
      <c r="BB788" s="301">
        <f>IF(Chestionar!N788="",0,Chestionar!N788)</f>
        <v>0</v>
      </c>
      <c r="BC788" s="301">
        <f ca="1">IF(Chestionar!O788="",0,Chestionar!O788)</f>
        <v>0</v>
      </c>
      <c r="BD788" s="301">
        <f>IF(Chestionar!P788="",0,Chestionar!P788)</f>
        <v>0</v>
      </c>
      <c r="BE788" s="301">
        <f ca="1">IF(Chestionar!Q788="",0,Chestionar!Q788)</f>
        <v>0</v>
      </c>
      <c r="BF788" s="301">
        <f>IF(Chestionar!R788="",0,Chestionar!R788)</f>
        <v>0</v>
      </c>
      <c r="BG788" s="301">
        <f>IF(Chestionar!S788="",0,Chestionar!S788)</f>
        <v>0</v>
      </c>
      <c r="BH788" s="301">
        <f>IF(Chestionar!T788="",0,Chestionar!T788)</f>
        <v>0</v>
      </c>
      <c r="BI788" s="205">
        <f>IF(Chestionar!U788="",0,Chestionar!U788)</f>
        <v>0</v>
      </c>
      <c r="BJ788" s="205">
        <f>IF(Chestionar!V788="",0,Chestionar!V788)</f>
        <v>0</v>
      </c>
      <c r="BK788" s="205">
        <f>IF(Chestionar!W788="",0,Chestionar!W788)</f>
        <v>0</v>
      </c>
      <c r="BL788" s="205">
        <f>IF(Chestionar!X788="",0,Chestionar!X788)</f>
        <v>0</v>
      </c>
      <c r="BM788" s="205">
        <f>IF(Chestionar!Y788="",0,Chestionar!Y788)</f>
        <v>0</v>
      </c>
      <c r="BN788" s="158">
        <f>IF(Chestionar!Z788="",0,Chestionar!Z788)</f>
        <v>0</v>
      </c>
      <c r="BO788" s="113"/>
      <c r="BP788" s="113"/>
      <c r="BQ788" s="113"/>
      <c r="BR788" s="113" t="s">
        <v>215</v>
      </c>
    </row>
    <row r="789" spans="1:70" x14ac:dyDescent="0.25">
      <c r="A789" s="1715">
        <f t="shared" si="229"/>
        <v>0</v>
      </c>
      <c r="B789" s="1715">
        <f t="shared" si="226"/>
        <v>10399009</v>
      </c>
      <c r="C789" s="1049">
        <v>399</v>
      </c>
      <c r="D789" s="1797" t="s">
        <v>447</v>
      </c>
      <c r="E789" s="1049">
        <v>9</v>
      </c>
      <c r="F789" s="1057" t="s">
        <v>4309</v>
      </c>
      <c r="G789" s="1049"/>
      <c r="H789" s="1058" t="s">
        <v>345</v>
      </c>
      <c r="I789" s="1059" t="s">
        <v>4791</v>
      </c>
      <c r="J789" s="1067" t="s">
        <v>4104</v>
      </c>
      <c r="K789" s="1059" t="s">
        <v>4761</v>
      </c>
      <c r="L789" s="979">
        <f t="shared" si="230"/>
        <v>0</v>
      </c>
      <c r="M789" s="979">
        <f t="shared" si="231"/>
        <v>0</v>
      </c>
      <c r="N789" s="1724">
        <f t="shared" si="232"/>
        <v>0</v>
      </c>
      <c r="O789" s="979">
        <f t="shared" si="233"/>
        <v>0</v>
      </c>
      <c r="P789" s="979">
        <f t="shared" si="234"/>
        <v>0</v>
      </c>
      <c r="Q789" s="979"/>
      <c r="R789" s="979"/>
      <c r="S789" s="979"/>
      <c r="T789" s="979"/>
      <c r="U789" s="979"/>
      <c r="V789" s="979"/>
      <c r="W789" s="979"/>
      <c r="X789" s="979"/>
      <c r="Y789" s="1060"/>
      <c r="Z789" s="1060" t="str">
        <f t="shared" si="236"/>
        <v xml:space="preserve">Cap.2 Pct.7: Diferenta dintre Valoarea cifrei de afaceri totala si Valoarea cifrei de afaceri impozabile (Col.1 - Col.2) &gt;= Valoarea totala a exporturilor (Col.15), pentru fiecare rand </v>
      </c>
      <c r="AA789" s="2205">
        <f t="shared" si="227"/>
        <v>1</v>
      </c>
      <c r="AB789" s="3036">
        <f t="shared" si="228"/>
        <v>399</v>
      </c>
      <c r="AT789" s="133" t="s">
        <v>1189</v>
      </c>
      <c r="AU789" s="1416" t="s">
        <v>5300</v>
      </c>
      <c r="AV789" s="134">
        <v>5</v>
      </c>
      <c r="AW789" s="135">
        <v>1</v>
      </c>
      <c r="AX789" s="136">
        <v>88</v>
      </c>
      <c r="AY789" s="301">
        <f>IF(Chestionar!K789="",0,Chestionar!K789)</f>
        <v>88</v>
      </c>
      <c r="AZ789" s="301">
        <f>IF(Chestionar!L789="",0,Chestionar!L789)</f>
        <v>0</v>
      </c>
      <c r="BA789" s="301">
        <f ca="1">IF(Chestionar!M789="",0,Chestionar!M789)</f>
        <v>0</v>
      </c>
      <c r="BB789" s="301">
        <f>IF(Chestionar!N789="",0,Chestionar!N789)</f>
        <v>0</v>
      </c>
      <c r="BC789" s="301">
        <f ca="1">IF(Chestionar!O789="",0,Chestionar!O789)</f>
        <v>0</v>
      </c>
      <c r="BD789" s="301">
        <f>IF(Chestionar!P789="",0,Chestionar!P789)</f>
        <v>0</v>
      </c>
      <c r="BE789" s="301">
        <f ca="1">IF(Chestionar!Q789="",0,Chestionar!Q789)</f>
        <v>0</v>
      </c>
      <c r="BF789" s="301">
        <f>IF(Chestionar!R789="",0,Chestionar!R789)</f>
        <v>0</v>
      </c>
      <c r="BG789" s="301">
        <f>IF(Chestionar!S789="",0,Chestionar!S789)</f>
        <v>0</v>
      </c>
      <c r="BH789" s="301">
        <f>IF(Chestionar!T789="",0,Chestionar!T789)</f>
        <v>0</v>
      </c>
      <c r="BI789" s="205">
        <f>IF(Chestionar!U789="",0,Chestionar!U789)</f>
        <v>0</v>
      </c>
      <c r="BJ789" s="205">
        <f>IF(Chestionar!V789="",0,Chestionar!V789)</f>
        <v>0</v>
      </c>
      <c r="BK789" s="205">
        <f>IF(Chestionar!W789="",0,Chestionar!W789)</f>
        <v>0</v>
      </c>
      <c r="BL789" s="205">
        <f>IF(Chestionar!X789="",0,Chestionar!X789)</f>
        <v>0</v>
      </c>
      <c r="BM789" s="205">
        <f>IF(Chestionar!Y789="",0,Chestionar!Y789)</f>
        <v>0</v>
      </c>
      <c r="BN789" s="158">
        <f>IF(Chestionar!Z789="",0,Chestionar!Z789)</f>
        <v>0</v>
      </c>
      <c r="BO789" s="113"/>
      <c r="BP789" s="113"/>
      <c r="BQ789" s="113"/>
      <c r="BR789" s="113" t="s">
        <v>215</v>
      </c>
    </row>
    <row r="790" spans="1:70" x14ac:dyDescent="0.25">
      <c r="A790" s="1715">
        <f t="shared" si="229"/>
        <v>0</v>
      </c>
      <c r="B790" s="1715">
        <f t="shared" si="226"/>
        <v>10399010</v>
      </c>
      <c r="C790" s="1049">
        <v>399</v>
      </c>
      <c r="D790" s="1797" t="s">
        <v>447</v>
      </c>
      <c r="E790" s="1049">
        <v>10</v>
      </c>
      <c r="F790" s="1057" t="s">
        <v>4309</v>
      </c>
      <c r="G790" s="1049"/>
      <c r="H790" s="1058" t="s">
        <v>345</v>
      </c>
      <c r="I790" s="1059" t="s">
        <v>4792</v>
      </c>
      <c r="J790" s="1067" t="s">
        <v>4104</v>
      </c>
      <c r="K790" s="1059" t="s">
        <v>4762</v>
      </c>
      <c r="L790" s="979">
        <f t="shared" si="230"/>
        <v>0</v>
      </c>
      <c r="M790" s="979">
        <f t="shared" si="231"/>
        <v>0</v>
      </c>
      <c r="N790" s="1724">
        <f t="shared" si="232"/>
        <v>0</v>
      </c>
      <c r="O790" s="979">
        <f t="shared" si="233"/>
        <v>0</v>
      </c>
      <c r="P790" s="979">
        <f t="shared" si="234"/>
        <v>0</v>
      </c>
      <c r="Q790" s="979"/>
      <c r="R790" s="979"/>
      <c r="S790" s="979"/>
      <c r="T790" s="979"/>
      <c r="U790" s="979"/>
      <c r="V790" s="979"/>
      <c r="W790" s="979"/>
      <c r="X790" s="979"/>
      <c r="Y790" s="1060"/>
      <c r="Z790" s="1060" t="str">
        <f t="shared" si="236"/>
        <v xml:space="preserve">Cap.2 Pct.7: Diferenta dintre Valoarea cifrei de afaceri totala si Valoarea cifrei de afaceri impozabile (Col.1 - Col.2) &gt;= Valoarea totala a exporturilor (Col.15), pentru fiecare rand </v>
      </c>
      <c r="AA790" s="2205">
        <f t="shared" si="227"/>
        <v>1</v>
      </c>
      <c r="AB790" s="3036">
        <f t="shared" si="228"/>
        <v>399</v>
      </c>
      <c r="AT790" s="133" t="s">
        <v>1190</v>
      </c>
      <c r="AU790" s="1416" t="s">
        <v>5300</v>
      </c>
      <c r="AV790" s="134">
        <v>5</v>
      </c>
      <c r="AW790" s="135">
        <v>1</v>
      </c>
      <c r="AX790" s="136">
        <v>89</v>
      </c>
      <c r="AY790" s="301">
        <f>IF(Chestionar!K790="",0,Chestionar!K790)</f>
        <v>89</v>
      </c>
      <c r="AZ790" s="301">
        <f>IF(Chestionar!L790="",0,Chestionar!L790)</f>
        <v>0</v>
      </c>
      <c r="BA790" s="301">
        <f ca="1">IF(Chestionar!M790="",0,Chestionar!M790)</f>
        <v>0</v>
      </c>
      <c r="BB790" s="301">
        <f>IF(Chestionar!N790="",0,Chestionar!N790)</f>
        <v>0</v>
      </c>
      <c r="BC790" s="301">
        <f ca="1">IF(Chestionar!O790="",0,Chestionar!O790)</f>
        <v>0</v>
      </c>
      <c r="BD790" s="301">
        <f>IF(Chestionar!P790="",0,Chestionar!P790)</f>
        <v>0</v>
      </c>
      <c r="BE790" s="301">
        <f ca="1">IF(Chestionar!Q790="",0,Chestionar!Q790)</f>
        <v>0</v>
      </c>
      <c r="BF790" s="301">
        <f>IF(Chestionar!R790="",0,Chestionar!R790)</f>
        <v>0</v>
      </c>
      <c r="BG790" s="301">
        <f>IF(Chestionar!S790="",0,Chestionar!S790)</f>
        <v>0</v>
      </c>
      <c r="BH790" s="301">
        <f>IF(Chestionar!T790="",0,Chestionar!T790)</f>
        <v>0</v>
      </c>
      <c r="BI790" s="205">
        <f>IF(Chestionar!U790="",0,Chestionar!U790)</f>
        <v>0</v>
      </c>
      <c r="BJ790" s="205">
        <f>IF(Chestionar!V790="",0,Chestionar!V790)</f>
        <v>0</v>
      </c>
      <c r="BK790" s="205">
        <f>IF(Chestionar!W790="",0,Chestionar!W790)</f>
        <v>0</v>
      </c>
      <c r="BL790" s="205">
        <f>IF(Chestionar!X790="",0,Chestionar!X790)</f>
        <v>0</v>
      </c>
      <c r="BM790" s="205">
        <f>IF(Chestionar!Y790="",0,Chestionar!Y790)</f>
        <v>0</v>
      </c>
      <c r="BN790" s="158">
        <f>IF(Chestionar!Z790="",0,Chestionar!Z790)</f>
        <v>0</v>
      </c>
      <c r="BO790" s="113"/>
      <c r="BP790" s="113"/>
      <c r="BQ790" s="113"/>
      <c r="BR790" s="113" t="s">
        <v>215</v>
      </c>
    </row>
    <row r="791" spans="1:70" x14ac:dyDescent="0.25">
      <c r="A791" s="1715">
        <f t="shared" si="229"/>
        <v>0</v>
      </c>
      <c r="B791" s="1715">
        <f t="shared" si="226"/>
        <v>10399011</v>
      </c>
      <c r="C791" s="1049">
        <v>399</v>
      </c>
      <c r="D791" s="1797" t="s">
        <v>447</v>
      </c>
      <c r="E791" s="1049">
        <v>11</v>
      </c>
      <c r="F791" s="1057" t="s">
        <v>4309</v>
      </c>
      <c r="G791" s="1049"/>
      <c r="H791" s="1058" t="s">
        <v>345</v>
      </c>
      <c r="I791" s="1059" t="s">
        <v>4793</v>
      </c>
      <c r="J791" s="1067" t="s">
        <v>4104</v>
      </c>
      <c r="K791" s="1059" t="s">
        <v>4763</v>
      </c>
      <c r="L791" s="979">
        <f t="shared" si="230"/>
        <v>0</v>
      </c>
      <c r="M791" s="979">
        <f t="shared" si="231"/>
        <v>0</v>
      </c>
      <c r="N791" s="1724">
        <f t="shared" si="232"/>
        <v>0</v>
      </c>
      <c r="O791" s="979">
        <f t="shared" si="233"/>
        <v>0</v>
      </c>
      <c r="P791" s="979">
        <f t="shared" si="234"/>
        <v>0</v>
      </c>
      <c r="Q791" s="979"/>
      <c r="R791" s="979"/>
      <c r="S791" s="979"/>
      <c r="T791" s="979"/>
      <c r="U791" s="979"/>
      <c r="V791" s="979"/>
      <c r="W791" s="979"/>
      <c r="X791" s="979"/>
      <c r="Y791" s="1060"/>
      <c r="Z791" s="1060" t="str">
        <f t="shared" si="236"/>
        <v xml:space="preserve">Cap.2 Pct.7: Diferenta dintre Valoarea cifrei de afaceri totala si Valoarea cifrei de afaceri impozabile (Col.1 - Col.2) &gt;= Valoarea totala a exporturilor (Col.15), pentru fiecare rand </v>
      </c>
      <c r="AA791" s="2205">
        <f t="shared" si="227"/>
        <v>1</v>
      </c>
      <c r="AB791" s="3036">
        <f t="shared" si="228"/>
        <v>399</v>
      </c>
      <c r="AT791" s="133" t="s">
        <v>1191</v>
      </c>
      <c r="AU791" s="1416" t="s">
        <v>5300</v>
      </c>
      <c r="AV791" s="134">
        <v>5</v>
      </c>
      <c r="AW791" s="135">
        <v>1</v>
      </c>
      <c r="AX791" s="136">
        <v>90</v>
      </c>
      <c r="AY791" s="301">
        <f>IF(Chestionar!K791="",0,Chestionar!K791)</f>
        <v>90</v>
      </c>
      <c r="AZ791" s="301">
        <f>IF(Chestionar!L791="",0,Chestionar!L791)</f>
        <v>0</v>
      </c>
      <c r="BA791" s="301">
        <f ca="1">IF(Chestionar!M791="",0,Chestionar!M791)</f>
        <v>0</v>
      </c>
      <c r="BB791" s="301">
        <f>IF(Chestionar!N791="",0,Chestionar!N791)</f>
        <v>0</v>
      </c>
      <c r="BC791" s="301">
        <f ca="1">IF(Chestionar!O791="",0,Chestionar!O791)</f>
        <v>0</v>
      </c>
      <c r="BD791" s="301">
        <f>IF(Chestionar!P791="",0,Chestionar!P791)</f>
        <v>0</v>
      </c>
      <c r="BE791" s="301">
        <f ca="1">IF(Chestionar!Q791="",0,Chestionar!Q791)</f>
        <v>0</v>
      </c>
      <c r="BF791" s="301">
        <f>IF(Chestionar!R791="",0,Chestionar!R791)</f>
        <v>0</v>
      </c>
      <c r="BG791" s="301">
        <f>IF(Chestionar!S791="",0,Chestionar!S791)</f>
        <v>0</v>
      </c>
      <c r="BH791" s="301">
        <f>IF(Chestionar!T791="",0,Chestionar!T791)</f>
        <v>0</v>
      </c>
      <c r="BI791" s="205">
        <f>IF(Chestionar!U791="",0,Chestionar!U791)</f>
        <v>0</v>
      </c>
      <c r="BJ791" s="205">
        <f>IF(Chestionar!V791="",0,Chestionar!V791)</f>
        <v>0</v>
      </c>
      <c r="BK791" s="205">
        <f>IF(Chestionar!W791="",0,Chestionar!W791)</f>
        <v>0</v>
      </c>
      <c r="BL791" s="205">
        <f>IF(Chestionar!X791="",0,Chestionar!X791)</f>
        <v>0</v>
      </c>
      <c r="BM791" s="205">
        <f>IF(Chestionar!Y791="",0,Chestionar!Y791)</f>
        <v>0</v>
      </c>
      <c r="BN791" s="158">
        <f>IF(Chestionar!Z791="",0,Chestionar!Z791)</f>
        <v>0</v>
      </c>
      <c r="BO791" s="113"/>
      <c r="BP791" s="113"/>
      <c r="BQ791" s="113"/>
      <c r="BR791" s="113" t="s">
        <v>215</v>
      </c>
    </row>
    <row r="792" spans="1:70" x14ac:dyDescent="0.25">
      <c r="A792" s="1715">
        <f t="shared" si="229"/>
        <v>0</v>
      </c>
      <c r="B792" s="1715">
        <f t="shared" si="226"/>
        <v>10399012</v>
      </c>
      <c r="C792" s="1049">
        <v>399</v>
      </c>
      <c r="D792" s="1797" t="s">
        <v>447</v>
      </c>
      <c r="E792" s="1049">
        <v>12</v>
      </c>
      <c r="F792" s="1057" t="s">
        <v>4309</v>
      </c>
      <c r="G792" s="1049"/>
      <c r="H792" s="1058" t="s">
        <v>345</v>
      </c>
      <c r="I792" s="1059" t="s">
        <v>4794</v>
      </c>
      <c r="J792" s="1067" t="s">
        <v>4104</v>
      </c>
      <c r="K792" s="1059" t="s">
        <v>4764</v>
      </c>
      <c r="L792" s="979">
        <f t="shared" si="230"/>
        <v>0</v>
      </c>
      <c r="M792" s="979">
        <f t="shared" si="231"/>
        <v>0</v>
      </c>
      <c r="N792" s="1724">
        <f t="shared" si="232"/>
        <v>0</v>
      </c>
      <c r="O792" s="979">
        <f t="shared" si="233"/>
        <v>0</v>
      </c>
      <c r="P792" s="979">
        <f t="shared" si="234"/>
        <v>0</v>
      </c>
      <c r="Q792" s="979"/>
      <c r="R792" s="979"/>
      <c r="S792" s="979"/>
      <c r="T792" s="979"/>
      <c r="U792" s="979"/>
      <c r="V792" s="979"/>
      <c r="W792" s="979"/>
      <c r="X792" s="979"/>
      <c r="Y792" s="1060"/>
      <c r="Z792" s="1060" t="str">
        <f t="shared" si="236"/>
        <v xml:space="preserve">Cap.2 Pct.7: Diferenta dintre Valoarea cifrei de afaceri totala si Valoarea cifrei de afaceri impozabile (Col.1 - Col.2) &gt;= Valoarea totala a exporturilor (Col.15), pentru fiecare rand </v>
      </c>
      <c r="AA792" s="2205">
        <f t="shared" si="227"/>
        <v>1</v>
      </c>
      <c r="AB792" s="3036">
        <f t="shared" si="228"/>
        <v>399</v>
      </c>
      <c r="AT792" s="133" t="s">
        <v>1192</v>
      </c>
      <c r="AU792" s="1416" t="s">
        <v>5300</v>
      </c>
      <c r="AV792" s="134">
        <v>5</v>
      </c>
      <c r="AW792" s="135">
        <v>1</v>
      </c>
      <c r="AX792" s="136">
        <v>91</v>
      </c>
      <c r="AY792" s="301">
        <f>IF(Chestionar!K792="",0,Chestionar!K792)</f>
        <v>91</v>
      </c>
      <c r="AZ792" s="301">
        <f>IF(Chestionar!L792="",0,Chestionar!L792)</f>
        <v>0</v>
      </c>
      <c r="BA792" s="301">
        <f ca="1">IF(Chestionar!M792="",0,Chestionar!M792)</f>
        <v>0</v>
      </c>
      <c r="BB792" s="301">
        <f>IF(Chestionar!N792="",0,Chestionar!N792)</f>
        <v>0</v>
      </c>
      <c r="BC792" s="301">
        <f ca="1">IF(Chestionar!O792="",0,Chestionar!O792)</f>
        <v>0</v>
      </c>
      <c r="BD792" s="301">
        <f>IF(Chestionar!P792="",0,Chestionar!P792)</f>
        <v>0</v>
      </c>
      <c r="BE792" s="301">
        <f ca="1">IF(Chestionar!Q792="",0,Chestionar!Q792)</f>
        <v>0</v>
      </c>
      <c r="BF792" s="301">
        <f>IF(Chestionar!R792="",0,Chestionar!R792)</f>
        <v>0</v>
      </c>
      <c r="BG792" s="301">
        <f>IF(Chestionar!S792="",0,Chestionar!S792)</f>
        <v>0</v>
      </c>
      <c r="BH792" s="301">
        <f>IF(Chestionar!T792="",0,Chestionar!T792)</f>
        <v>0</v>
      </c>
      <c r="BI792" s="205">
        <f>IF(Chestionar!U792="",0,Chestionar!U792)</f>
        <v>0</v>
      </c>
      <c r="BJ792" s="205">
        <f>IF(Chestionar!V792="",0,Chestionar!V792)</f>
        <v>0</v>
      </c>
      <c r="BK792" s="205">
        <f>IF(Chestionar!W792="",0,Chestionar!W792)</f>
        <v>0</v>
      </c>
      <c r="BL792" s="205">
        <f>IF(Chestionar!X792="",0,Chestionar!X792)</f>
        <v>0</v>
      </c>
      <c r="BM792" s="205">
        <f>IF(Chestionar!Y792="",0,Chestionar!Y792)</f>
        <v>0</v>
      </c>
      <c r="BN792" s="158">
        <f>IF(Chestionar!Z792="",0,Chestionar!Z792)</f>
        <v>0</v>
      </c>
      <c r="BO792" s="113"/>
      <c r="BP792" s="113"/>
      <c r="BQ792" s="113"/>
      <c r="BR792" s="113" t="s">
        <v>215</v>
      </c>
    </row>
    <row r="793" spans="1:70" x14ac:dyDescent="0.25">
      <c r="A793" s="1715">
        <f t="shared" si="229"/>
        <v>0</v>
      </c>
      <c r="B793" s="1715">
        <f t="shared" si="226"/>
        <v>10399013</v>
      </c>
      <c r="C793" s="1049">
        <v>399</v>
      </c>
      <c r="D793" s="1797" t="s">
        <v>447</v>
      </c>
      <c r="E793" s="1049">
        <v>13</v>
      </c>
      <c r="F793" s="1057" t="s">
        <v>4309</v>
      </c>
      <c r="G793" s="1049"/>
      <c r="H793" s="1058" t="s">
        <v>345</v>
      </c>
      <c r="I793" s="1059" t="s">
        <v>4795</v>
      </c>
      <c r="J793" s="1067" t="s">
        <v>4104</v>
      </c>
      <c r="K793" s="1059" t="s">
        <v>4765</v>
      </c>
      <c r="L793" s="979">
        <f t="shared" si="230"/>
        <v>0</v>
      </c>
      <c r="M793" s="979">
        <f t="shared" si="231"/>
        <v>0</v>
      </c>
      <c r="N793" s="1724">
        <f t="shared" si="232"/>
        <v>0</v>
      </c>
      <c r="O793" s="979">
        <f t="shared" si="233"/>
        <v>0</v>
      </c>
      <c r="P793" s="979">
        <f t="shared" si="234"/>
        <v>0</v>
      </c>
      <c r="Q793" s="979"/>
      <c r="R793" s="979"/>
      <c r="S793" s="979"/>
      <c r="T793" s="979"/>
      <c r="U793" s="979"/>
      <c r="V793" s="979"/>
      <c r="W793" s="979"/>
      <c r="X793" s="979"/>
      <c r="Y793" s="1060"/>
      <c r="Z793" s="1060" t="str">
        <f t="shared" si="236"/>
        <v xml:space="preserve">Cap.2 Pct.7: Diferenta dintre Valoarea cifrei de afaceri totala si Valoarea cifrei de afaceri impozabile (Col.1 - Col.2) &gt;= Valoarea totala a exporturilor (Col.15), pentru fiecare rand </v>
      </c>
      <c r="AA793" s="2205">
        <f t="shared" si="227"/>
        <v>1</v>
      </c>
      <c r="AB793" s="3036">
        <f t="shared" si="228"/>
        <v>399</v>
      </c>
      <c r="AT793" s="133" t="s">
        <v>1193</v>
      </c>
      <c r="AU793" s="1416" t="s">
        <v>5300</v>
      </c>
      <c r="AV793" s="134">
        <v>5</v>
      </c>
      <c r="AW793" s="135">
        <v>1</v>
      </c>
      <c r="AX793" s="136">
        <v>92</v>
      </c>
      <c r="AY793" s="301">
        <f>IF(Chestionar!K793="",0,Chestionar!K793)</f>
        <v>92</v>
      </c>
      <c r="AZ793" s="301">
        <f>IF(Chestionar!L793="",0,Chestionar!L793)</f>
        <v>0</v>
      </c>
      <c r="BA793" s="301">
        <f ca="1">IF(Chestionar!M793="",0,Chestionar!M793)</f>
        <v>0</v>
      </c>
      <c r="BB793" s="301">
        <f>IF(Chestionar!N793="",0,Chestionar!N793)</f>
        <v>0</v>
      </c>
      <c r="BC793" s="301">
        <f ca="1">IF(Chestionar!O793="",0,Chestionar!O793)</f>
        <v>0</v>
      </c>
      <c r="BD793" s="301">
        <f>IF(Chestionar!P793="",0,Chestionar!P793)</f>
        <v>0</v>
      </c>
      <c r="BE793" s="301">
        <f ca="1">IF(Chestionar!Q793="",0,Chestionar!Q793)</f>
        <v>0</v>
      </c>
      <c r="BF793" s="301">
        <f>IF(Chestionar!R793="",0,Chestionar!R793)</f>
        <v>0</v>
      </c>
      <c r="BG793" s="301">
        <f>IF(Chestionar!S793="",0,Chestionar!S793)</f>
        <v>0</v>
      </c>
      <c r="BH793" s="301">
        <f>IF(Chestionar!T793="",0,Chestionar!T793)</f>
        <v>0</v>
      </c>
      <c r="BI793" s="205">
        <f>IF(Chestionar!U793="",0,Chestionar!U793)</f>
        <v>0</v>
      </c>
      <c r="BJ793" s="205">
        <f>IF(Chestionar!V793="",0,Chestionar!V793)</f>
        <v>0</v>
      </c>
      <c r="BK793" s="205">
        <f>IF(Chestionar!W793="",0,Chestionar!W793)</f>
        <v>0</v>
      </c>
      <c r="BL793" s="205">
        <f>IF(Chestionar!X793="",0,Chestionar!X793)</f>
        <v>0</v>
      </c>
      <c r="BM793" s="205">
        <f>IF(Chestionar!Y793="",0,Chestionar!Y793)</f>
        <v>0</v>
      </c>
      <c r="BN793" s="158">
        <f>IF(Chestionar!Z793="",0,Chestionar!Z793)</f>
        <v>0</v>
      </c>
      <c r="BO793" s="113"/>
      <c r="BP793" s="113"/>
      <c r="BQ793" s="113"/>
      <c r="BR793" s="113" t="s">
        <v>215</v>
      </c>
    </row>
    <row r="794" spans="1:70" x14ac:dyDescent="0.25">
      <c r="A794" s="1715">
        <f t="shared" si="229"/>
        <v>0</v>
      </c>
      <c r="B794" s="1715">
        <f t="shared" si="226"/>
        <v>10399014</v>
      </c>
      <c r="C794" s="1049">
        <v>399</v>
      </c>
      <c r="D794" s="1797" t="s">
        <v>447</v>
      </c>
      <c r="E794" s="1049">
        <v>14</v>
      </c>
      <c r="F794" s="1057" t="s">
        <v>4309</v>
      </c>
      <c r="G794" s="1049"/>
      <c r="H794" s="1058" t="s">
        <v>345</v>
      </c>
      <c r="I794" s="1059" t="s">
        <v>4796</v>
      </c>
      <c r="J794" s="1067" t="s">
        <v>4104</v>
      </c>
      <c r="K794" s="1059" t="s">
        <v>4766</v>
      </c>
      <c r="L794" s="979">
        <f t="shared" si="230"/>
        <v>0</v>
      </c>
      <c r="M794" s="979">
        <f t="shared" si="231"/>
        <v>0</v>
      </c>
      <c r="N794" s="1724">
        <f t="shared" si="232"/>
        <v>0</v>
      </c>
      <c r="O794" s="979">
        <f t="shared" si="233"/>
        <v>0</v>
      </c>
      <c r="P794" s="979">
        <f t="shared" si="234"/>
        <v>0</v>
      </c>
      <c r="Q794" s="979"/>
      <c r="R794" s="979"/>
      <c r="S794" s="979"/>
      <c r="T794" s="979"/>
      <c r="U794" s="979"/>
      <c r="V794" s="979"/>
      <c r="W794" s="979"/>
      <c r="X794" s="979"/>
      <c r="Y794" s="1060"/>
      <c r="Z794" s="1060" t="str">
        <f t="shared" si="236"/>
        <v xml:space="preserve">Cap.2 Pct.7: Diferenta dintre Valoarea cifrei de afaceri totala si Valoarea cifrei de afaceri impozabile (Col.1 - Col.2) &gt;= Valoarea totala a exporturilor (Col.15), pentru fiecare rand </v>
      </c>
      <c r="AA794" s="2205">
        <f t="shared" si="227"/>
        <v>1</v>
      </c>
      <c r="AB794" s="3036">
        <f t="shared" si="228"/>
        <v>399</v>
      </c>
      <c r="AT794" s="133" t="s">
        <v>1194</v>
      </c>
      <c r="AU794" s="1416" t="s">
        <v>5300</v>
      </c>
      <c r="AV794" s="134">
        <v>5</v>
      </c>
      <c r="AW794" s="135">
        <v>1</v>
      </c>
      <c r="AX794" s="136">
        <v>93</v>
      </c>
      <c r="AY794" s="301">
        <f>IF(Chestionar!K794="",0,Chestionar!K794)</f>
        <v>93</v>
      </c>
      <c r="AZ794" s="301">
        <f>IF(Chestionar!L794="",0,Chestionar!L794)</f>
        <v>0</v>
      </c>
      <c r="BA794" s="301">
        <f ca="1">IF(Chestionar!M794="",0,Chestionar!M794)</f>
        <v>0</v>
      </c>
      <c r="BB794" s="301">
        <f>IF(Chestionar!N794="",0,Chestionar!N794)</f>
        <v>0</v>
      </c>
      <c r="BC794" s="301">
        <f ca="1">IF(Chestionar!O794="",0,Chestionar!O794)</f>
        <v>0</v>
      </c>
      <c r="BD794" s="301">
        <f>IF(Chestionar!P794="",0,Chestionar!P794)</f>
        <v>0</v>
      </c>
      <c r="BE794" s="301">
        <f ca="1">IF(Chestionar!Q794="",0,Chestionar!Q794)</f>
        <v>0</v>
      </c>
      <c r="BF794" s="301">
        <f>IF(Chestionar!R794="",0,Chestionar!R794)</f>
        <v>0</v>
      </c>
      <c r="BG794" s="301">
        <f>IF(Chestionar!S794="",0,Chestionar!S794)</f>
        <v>0</v>
      </c>
      <c r="BH794" s="301">
        <f>IF(Chestionar!T794="",0,Chestionar!T794)</f>
        <v>0</v>
      </c>
      <c r="BI794" s="205">
        <f>IF(Chestionar!U794="",0,Chestionar!U794)</f>
        <v>0</v>
      </c>
      <c r="BJ794" s="205">
        <f>IF(Chestionar!V794="",0,Chestionar!V794)</f>
        <v>0</v>
      </c>
      <c r="BK794" s="205">
        <f>IF(Chestionar!W794="",0,Chestionar!W794)</f>
        <v>0</v>
      </c>
      <c r="BL794" s="205">
        <f>IF(Chestionar!X794="",0,Chestionar!X794)</f>
        <v>0</v>
      </c>
      <c r="BM794" s="205">
        <f>IF(Chestionar!Y794="",0,Chestionar!Y794)</f>
        <v>0</v>
      </c>
      <c r="BN794" s="158">
        <f>IF(Chestionar!Z794="",0,Chestionar!Z794)</f>
        <v>0</v>
      </c>
      <c r="BO794" s="113"/>
      <c r="BP794" s="113"/>
      <c r="BQ794" s="113"/>
      <c r="BR794" s="113" t="s">
        <v>215</v>
      </c>
    </row>
    <row r="795" spans="1:70" x14ac:dyDescent="0.25">
      <c r="A795" s="1715">
        <f t="shared" si="229"/>
        <v>0</v>
      </c>
      <c r="B795" s="1715">
        <f t="shared" si="226"/>
        <v>10399015</v>
      </c>
      <c r="C795" s="1049">
        <v>399</v>
      </c>
      <c r="D795" s="1797" t="s">
        <v>447</v>
      </c>
      <c r="E795" s="1049">
        <v>15</v>
      </c>
      <c r="F795" s="1057" t="s">
        <v>4309</v>
      </c>
      <c r="G795" s="1049"/>
      <c r="H795" s="1058" t="s">
        <v>345</v>
      </c>
      <c r="I795" s="1059" t="s">
        <v>4797</v>
      </c>
      <c r="J795" s="1067" t="s">
        <v>4104</v>
      </c>
      <c r="K795" s="1059" t="s">
        <v>4767</v>
      </c>
      <c r="L795" s="979">
        <f t="shared" si="230"/>
        <v>0</v>
      </c>
      <c r="M795" s="979">
        <f t="shared" si="231"/>
        <v>0</v>
      </c>
      <c r="N795" s="1724">
        <f t="shared" si="232"/>
        <v>0</v>
      </c>
      <c r="O795" s="979">
        <f t="shared" si="233"/>
        <v>0</v>
      </c>
      <c r="P795" s="979">
        <f t="shared" si="234"/>
        <v>0</v>
      </c>
      <c r="Q795" s="979"/>
      <c r="R795" s="979"/>
      <c r="S795" s="979"/>
      <c r="T795" s="979"/>
      <c r="U795" s="979"/>
      <c r="V795" s="979"/>
      <c r="W795" s="979"/>
      <c r="X795" s="979"/>
      <c r="Y795" s="1060"/>
      <c r="Z795" s="1060" t="str">
        <f t="shared" si="236"/>
        <v xml:space="preserve">Cap.2 Pct.7: Diferenta dintre Valoarea cifrei de afaceri totala si Valoarea cifrei de afaceri impozabile (Col.1 - Col.2) &gt;= Valoarea totala a exporturilor (Col.15), pentru fiecare rand </v>
      </c>
      <c r="AA795" s="2205">
        <f t="shared" si="227"/>
        <v>1</v>
      </c>
      <c r="AB795" s="3036">
        <f t="shared" si="228"/>
        <v>399</v>
      </c>
      <c r="AT795" s="133" t="s">
        <v>1195</v>
      </c>
      <c r="AU795" s="1416" t="s">
        <v>5300</v>
      </c>
      <c r="AV795" s="134">
        <v>5</v>
      </c>
      <c r="AW795" s="135">
        <v>1</v>
      </c>
      <c r="AX795" s="136">
        <v>94</v>
      </c>
      <c r="AY795" s="301">
        <f>IF(Chestionar!K795="",0,Chestionar!K795)</f>
        <v>94</v>
      </c>
      <c r="AZ795" s="301">
        <f>IF(Chestionar!L795="",0,Chestionar!L795)</f>
        <v>0</v>
      </c>
      <c r="BA795" s="301">
        <f ca="1">IF(Chestionar!M795="",0,Chestionar!M795)</f>
        <v>0</v>
      </c>
      <c r="BB795" s="301">
        <f>IF(Chestionar!N795="",0,Chestionar!N795)</f>
        <v>0</v>
      </c>
      <c r="BC795" s="301">
        <f ca="1">IF(Chestionar!O795="",0,Chestionar!O795)</f>
        <v>0</v>
      </c>
      <c r="BD795" s="301">
        <f>IF(Chestionar!P795="",0,Chestionar!P795)</f>
        <v>0</v>
      </c>
      <c r="BE795" s="301">
        <f ca="1">IF(Chestionar!Q795="",0,Chestionar!Q795)</f>
        <v>0</v>
      </c>
      <c r="BF795" s="301">
        <f>IF(Chestionar!R795="",0,Chestionar!R795)</f>
        <v>0</v>
      </c>
      <c r="BG795" s="301">
        <f>IF(Chestionar!S795="",0,Chestionar!S795)</f>
        <v>0</v>
      </c>
      <c r="BH795" s="301">
        <f>IF(Chestionar!T795="",0,Chestionar!T795)</f>
        <v>0</v>
      </c>
      <c r="BI795" s="205">
        <f>IF(Chestionar!U795="",0,Chestionar!U795)</f>
        <v>0</v>
      </c>
      <c r="BJ795" s="205">
        <f>IF(Chestionar!V795="",0,Chestionar!V795)</f>
        <v>0</v>
      </c>
      <c r="BK795" s="205">
        <f>IF(Chestionar!W795="",0,Chestionar!W795)</f>
        <v>0</v>
      </c>
      <c r="BL795" s="205">
        <f>IF(Chestionar!X795="",0,Chestionar!X795)</f>
        <v>0</v>
      </c>
      <c r="BM795" s="205">
        <f>IF(Chestionar!Y795="",0,Chestionar!Y795)</f>
        <v>0</v>
      </c>
      <c r="BN795" s="158">
        <f>IF(Chestionar!Z795="",0,Chestionar!Z795)</f>
        <v>0</v>
      </c>
      <c r="BO795" s="113"/>
      <c r="BP795" s="113"/>
      <c r="BQ795" s="113"/>
      <c r="BR795" s="113" t="s">
        <v>215</v>
      </c>
    </row>
    <row r="796" spans="1:70" x14ac:dyDescent="0.25">
      <c r="A796" s="1715">
        <f t="shared" si="229"/>
        <v>0</v>
      </c>
      <c r="B796" s="1715">
        <f t="shared" si="226"/>
        <v>10399016</v>
      </c>
      <c r="C796" s="1049">
        <v>399</v>
      </c>
      <c r="D796" s="1797" t="s">
        <v>447</v>
      </c>
      <c r="E796" s="1049">
        <v>16</v>
      </c>
      <c r="F796" s="1057" t="s">
        <v>4309</v>
      </c>
      <c r="G796" s="1049"/>
      <c r="H796" s="1058" t="s">
        <v>345</v>
      </c>
      <c r="I796" s="1059" t="s">
        <v>4798</v>
      </c>
      <c r="J796" s="1067" t="s">
        <v>4104</v>
      </c>
      <c r="K796" s="1059" t="s">
        <v>4768</v>
      </c>
      <c r="L796" s="979">
        <f t="shared" si="230"/>
        <v>0</v>
      </c>
      <c r="M796" s="979">
        <f t="shared" si="231"/>
        <v>0</v>
      </c>
      <c r="N796" s="1724">
        <f t="shared" si="232"/>
        <v>0</v>
      </c>
      <c r="O796" s="979">
        <f t="shared" si="233"/>
        <v>0</v>
      </c>
      <c r="P796" s="979">
        <f t="shared" si="234"/>
        <v>0</v>
      </c>
      <c r="Q796" s="979"/>
      <c r="R796" s="979"/>
      <c r="S796" s="979"/>
      <c r="T796" s="979"/>
      <c r="U796" s="979"/>
      <c r="V796" s="979"/>
      <c r="W796" s="979"/>
      <c r="X796" s="979"/>
      <c r="Y796" s="1060"/>
      <c r="Z796" s="1060" t="str">
        <f t="shared" si="236"/>
        <v xml:space="preserve">Cap.2 Pct.7: Diferenta dintre Valoarea cifrei de afaceri totala si Valoarea cifrei de afaceri impozabile (Col.1 - Col.2) &gt;= Valoarea totala a exporturilor (Col.15), pentru fiecare rand </v>
      </c>
      <c r="AA796" s="2205">
        <f t="shared" si="227"/>
        <v>1</v>
      </c>
      <c r="AB796" s="3036">
        <f t="shared" si="228"/>
        <v>399</v>
      </c>
      <c r="AT796" s="133" t="s">
        <v>1196</v>
      </c>
      <c r="AU796" s="1416" t="s">
        <v>5300</v>
      </c>
      <c r="AV796" s="134">
        <v>5</v>
      </c>
      <c r="AW796" s="135">
        <v>1</v>
      </c>
      <c r="AX796" s="136">
        <v>95</v>
      </c>
      <c r="AY796" s="301">
        <f>IF(Chestionar!K796="",0,Chestionar!K796)</f>
        <v>95</v>
      </c>
      <c r="AZ796" s="301">
        <f>IF(Chestionar!L796="",0,Chestionar!L796)</f>
        <v>0</v>
      </c>
      <c r="BA796" s="301">
        <f ca="1">IF(Chestionar!M796="",0,Chestionar!M796)</f>
        <v>0</v>
      </c>
      <c r="BB796" s="301">
        <f>IF(Chestionar!N796="",0,Chestionar!N796)</f>
        <v>0</v>
      </c>
      <c r="BC796" s="301">
        <f ca="1">IF(Chestionar!O796="",0,Chestionar!O796)</f>
        <v>0</v>
      </c>
      <c r="BD796" s="301">
        <f>IF(Chestionar!P796="",0,Chestionar!P796)</f>
        <v>0</v>
      </c>
      <c r="BE796" s="301">
        <f ca="1">IF(Chestionar!Q796="",0,Chestionar!Q796)</f>
        <v>0</v>
      </c>
      <c r="BF796" s="301">
        <f>IF(Chestionar!R796="",0,Chestionar!R796)</f>
        <v>0</v>
      </c>
      <c r="BG796" s="301">
        <f>IF(Chestionar!S796="",0,Chestionar!S796)</f>
        <v>0</v>
      </c>
      <c r="BH796" s="301">
        <f>IF(Chestionar!T796="",0,Chestionar!T796)</f>
        <v>0</v>
      </c>
      <c r="BI796" s="205">
        <f>IF(Chestionar!U796="",0,Chestionar!U796)</f>
        <v>0</v>
      </c>
      <c r="BJ796" s="205">
        <f>IF(Chestionar!V796="",0,Chestionar!V796)</f>
        <v>0</v>
      </c>
      <c r="BK796" s="205">
        <f>IF(Chestionar!W796="",0,Chestionar!W796)</f>
        <v>0</v>
      </c>
      <c r="BL796" s="205">
        <f>IF(Chestionar!X796="",0,Chestionar!X796)</f>
        <v>0</v>
      </c>
      <c r="BM796" s="205">
        <f>IF(Chestionar!Y796="",0,Chestionar!Y796)</f>
        <v>0</v>
      </c>
      <c r="BN796" s="158">
        <f>IF(Chestionar!Z796="",0,Chestionar!Z796)</f>
        <v>0</v>
      </c>
      <c r="BO796" s="113"/>
      <c r="BP796" s="113"/>
      <c r="BQ796" s="113"/>
      <c r="BR796" s="113" t="s">
        <v>215</v>
      </c>
    </row>
    <row r="797" spans="1:70" x14ac:dyDescent="0.25">
      <c r="A797" s="1715">
        <f t="shared" si="229"/>
        <v>0</v>
      </c>
      <c r="B797" s="1715">
        <f t="shared" si="226"/>
        <v>10399017</v>
      </c>
      <c r="C797" s="1049">
        <v>399</v>
      </c>
      <c r="D797" s="1797" t="s">
        <v>447</v>
      </c>
      <c r="E797" s="1049">
        <v>17</v>
      </c>
      <c r="F797" s="1057" t="s">
        <v>4309</v>
      </c>
      <c r="G797" s="1049"/>
      <c r="H797" s="1058" t="s">
        <v>345</v>
      </c>
      <c r="I797" s="1059" t="s">
        <v>4799</v>
      </c>
      <c r="J797" s="1067" t="s">
        <v>4104</v>
      </c>
      <c r="K797" s="1059" t="s">
        <v>4769</v>
      </c>
      <c r="L797" s="979">
        <f t="shared" si="230"/>
        <v>0</v>
      </c>
      <c r="M797" s="979">
        <f t="shared" si="231"/>
        <v>0</v>
      </c>
      <c r="N797" s="1724">
        <f t="shared" si="232"/>
        <v>0</v>
      </c>
      <c r="O797" s="979">
        <f t="shared" si="233"/>
        <v>0</v>
      </c>
      <c r="P797" s="979">
        <f t="shared" si="234"/>
        <v>0</v>
      </c>
      <c r="Q797" s="979"/>
      <c r="R797" s="979"/>
      <c r="S797" s="979"/>
      <c r="T797" s="979"/>
      <c r="U797" s="979"/>
      <c r="V797" s="979"/>
      <c r="W797" s="979"/>
      <c r="X797" s="979"/>
      <c r="Y797" s="1060"/>
      <c r="Z797" s="1060" t="str">
        <f t="shared" si="236"/>
        <v xml:space="preserve">Cap.2 Pct.7: Diferenta dintre Valoarea cifrei de afaceri totala si Valoarea cifrei de afaceri impozabile (Col.1 - Col.2) &gt;= Valoarea totala a exporturilor (Col.15), pentru fiecare rand </v>
      </c>
      <c r="AA797" s="2205">
        <f t="shared" si="227"/>
        <v>1</v>
      </c>
      <c r="AB797" s="3036">
        <f t="shared" si="228"/>
        <v>399</v>
      </c>
      <c r="AT797" s="133" t="s">
        <v>1197</v>
      </c>
      <c r="AU797" s="1416" t="s">
        <v>5300</v>
      </c>
      <c r="AV797" s="134">
        <v>5</v>
      </c>
      <c r="AW797" s="135">
        <v>1</v>
      </c>
      <c r="AX797" s="136">
        <v>96</v>
      </c>
      <c r="AY797" s="301">
        <f>IF(Chestionar!K797="",0,Chestionar!K797)</f>
        <v>96</v>
      </c>
      <c r="AZ797" s="301">
        <f>IF(Chestionar!L797="",0,Chestionar!L797)</f>
        <v>0</v>
      </c>
      <c r="BA797" s="301">
        <f ca="1">IF(Chestionar!M797="",0,Chestionar!M797)</f>
        <v>0</v>
      </c>
      <c r="BB797" s="301">
        <f>IF(Chestionar!N797="",0,Chestionar!N797)</f>
        <v>0</v>
      </c>
      <c r="BC797" s="301">
        <f ca="1">IF(Chestionar!O797="",0,Chestionar!O797)</f>
        <v>0</v>
      </c>
      <c r="BD797" s="301">
        <f>IF(Chestionar!P797="",0,Chestionar!P797)</f>
        <v>0</v>
      </c>
      <c r="BE797" s="301">
        <f ca="1">IF(Chestionar!Q797="",0,Chestionar!Q797)</f>
        <v>0</v>
      </c>
      <c r="BF797" s="301">
        <f>IF(Chestionar!R797="",0,Chestionar!R797)</f>
        <v>0</v>
      </c>
      <c r="BG797" s="301">
        <f>IF(Chestionar!S797="",0,Chestionar!S797)</f>
        <v>0</v>
      </c>
      <c r="BH797" s="301">
        <f>IF(Chestionar!T797="",0,Chestionar!T797)</f>
        <v>0</v>
      </c>
      <c r="BI797" s="205">
        <f>IF(Chestionar!U797="",0,Chestionar!U797)</f>
        <v>0</v>
      </c>
      <c r="BJ797" s="205">
        <f>IF(Chestionar!V797="",0,Chestionar!V797)</f>
        <v>0</v>
      </c>
      <c r="BK797" s="205">
        <f>IF(Chestionar!W797="",0,Chestionar!W797)</f>
        <v>0</v>
      </c>
      <c r="BL797" s="205">
        <f>IF(Chestionar!X797="",0,Chestionar!X797)</f>
        <v>0</v>
      </c>
      <c r="BM797" s="205">
        <f>IF(Chestionar!Y797="",0,Chestionar!Y797)</f>
        <v>0</v>
      </c>
      <c r="BN797" s="158">
        <f>IF(Chestionar!Z797="",0,Chestionar!Z797)</f>
        <v>0</v>
      </c>
      <c r="BO797" s="113"/>
      <c r="BP797" s="113"/>
      <c r="BQ797" s="113"/>
      <c r="BR797" s="113" t="s">
        <v>215</v>
      </c>
    </row>
    <row r="798" spans="1:70" x14ac:dyDescent="0.25">
      <c r="A798" s="1715">
        <f t="shared" si="229"/>
        <v>0</v>
      </c>
      <c r="B798" s="1715">
        <f t="shared" si="226"/>
        <v>10399018</v>
      </c>
      <c r="C798" s="1049">
        <v>399</v>
      </c>
      <c r="D798" s="1797" t="s">
        <v>447</v>
      </c>
      <c r="E798" s="1049">
        <v>18</v>
      </c>
      <c r="F798" s="1057" t="s">
        <v>4309</v>
      </c>
      <c r="G798" s="1049"/>
      <c r="H798" s="1058" t="s">
        <v>345</v>
      </c>
      <c r="I798" s="1059" t="s">
        <v>4800</v>
      </c>
      <c r="J798" s="1067" t="s">
        <v>4104</v>
      </c>
      <c r="K798" s="1059" t="s">
        <v>4770</v>
      </c>
      <c r="L798" s="979">
        <f t="shared" si="230"/>
        <v>0</v>
      </c>
      <c r="M798" s="979">
        <f t="shared" si="231"/>
        <v>0</v>
      </c>
      <c r="N798" s="1724">
        <f t="shared" si="232"/>
        <v>0</v>
      </c>
      <c r="O798" s="979">
        <f t="shared" si="233"/>
        <v>0</v>
      </c>
      <c r="P798" s="979">
        <f t="shared" si="234"/>
        <v>0</v>
      </c>
      <c r="Q798" s="979"/>
      <c r="R798" s="979"/>
      <c r="S798" s="979"/>
      <c r="T798" s="979"/>
      <c r="U798" s="979"/>
      <c r="V798" s="979"/>
      <c r="W798" s="979"/>
      <c r="X798" s="979"/>
      <c r="Y798" s="1060"/>
      <c r="Z798" s="1060" t="str">
        <f t="shared" si="236"/>
        <v xml:space="preserve">Cap.2 Pct.7: Diferenta dintre Valoarea cifrei de afaceri totala si Valoarea cifrei de afaceri impozabile (Col.1 - Col.2) &gt;= Valoarea totala a exporturilor (Col.15), pentru fiecare rand </v>
      </c>
      <c r="AA798" s="2205">
        <f t="shared" si="227"/>
        <v>1</v>
      </c>
      <c r="AB798" s="3036">
        <f t="shared" si="228"/>
        <v>399</v>
      </c>
      <c r="AT798" s="133" t="s">
        <v>1198</v>
      </c>
      <c r="AU798" s="1416" t="s">
        <v>5300</v>
      </c>
      <c r="AV798" s="134">
        <v>5</v>
      </c>
      <c r="AW798" s="135">
        <v>1</v>
      </c>
      <c r="AX798" s="136">
        <v>97</v>
      </c>
      <c r="AY798" s="301">
        <f>IF(Chestionar!K798="",0,Chestionar!K798)</f>
        <v>97</v>
      </c>
      <c r="AZ798" s="301">
        <f>IF(Chestionar!L798="",0,Chestionar!L798)</f>
        <v>0</v>
      </c>
      <c r="BA798" s="301">
        <f ca="1">IF(Chestionar!M798="",0,Chestionar!M798)</f>
        <v>0</v>
      </c>
      <c r="BB798" s="301">
        <f>IF(Chestionar!N798="",0,Chestionar!N798)</f>
        <v>0</v>
      </c>
      <c r="BC798" s="301">
        <f ca="1">IF(Chestionar!O798="",0,Chestionar!O798)</f>
        <v>0</v>
      </c>
      <c r="BD798" s="301">
        <f>IF(Chestionar!P798="",0,Chestionar!P798)</f>
        <v>0</v>
      </c>
      <c r="BE798" s="301">
        <f ca="1">IF(Chestionar!Q798="",0,Chestionar!Q798)</f>
        <v>0</v>
      </c>
      <c r="BF798" s="301">
        <f>IF(Chestionar!R798="",0,Chestionar!R798)</f>
        <v>0</v>
      </c>
      <c r="BG798" s="301">
        <f>IF(Chestionar!S798="",0,Chestionar!S798)</f>
        <v>0</v>
      </c>
      <c r="BH798" s="301">
        <f>IF(Chestionar!T798="",0,Chestionar!T798)</f>
        <v>0</v>
      </c>
      <c r="BI798" s="205">
        <f>IF(Chestionar!U798="",0,Chestionar!U798)</f>
        <v>0</v>
      </c>
      <c r="BJ798" s="205">
        <f>IF(Chestionar!V798="",0,Chestionar!V798)</f>
        <v>0</v>
      </c>
      <c r="BK798" s="205">
        <f>IF(Chestionar!W798="",0,Chestionar!W798)</f>
        <v>0</v>
      </c>
      <c r="BL798" s="205">
        <f>IF(Chestionar!X798="",0,Chestionar!X798)</f>
        <v>0</v>
      </c>
      <c r="BM798" s="205">
        <f>IF(Chestionar!Y798="",0,Chestionar!Y798)</f>
        <v>0</v>
      </c>
      <c r="BN798" s="158">
        <f>IF(Chestionar!Z798="",0,Chestionar!Z798)</f>
        <v>0</v>
      </c>
      <c r="BO798" s="113"/>
      <c r="BP798" s="113"/>
      <c r="BQ798" s="113"/>
      <c r="BR798" s="113" t="s">
        <v>215</v>
      </c>
    </row>
    <row r="799" spans="1:70" x14ac:dyDescent="0.25">
      <c r="A799" s="1715">
        <f t="shared" si="229"/>
        <v>0</v>
      </c>
      <c r="B799" s="1715">
        <f t="shared" si="226"/>
        <v>10399019</v>
      </c>
      <c r="C799" s="1049">
        <v>399</v>
      </c>
      <c r="D799" s="1797" t="s">
        <v>447</v>
      </c>
      <c r="E799" s="1049">
        <v>19</v>
      </c>
      <c r="F799" s="1057" t="s">
        <v>4309</v>
      </c>
      <c r="G799" s="1049"/>
      <c r="H799" s="1058" t="s">
        <v>345</v>
      </c>
      <c r="I799" s="1059" t="s">
        <v>4801</v>
      </c>
      <c r="J799" s="1067" t="s">
        <v>4104</v>
      </c>
      <c r="K799" s="1059" t="s">
        <v>4771</v>
      </c>
      <c r="L799" s="979">
        <f t="shared" si="230"/>
        <v>0</v>
      </c>
      <c r="M799" s="979">
        <f t="shared" si="231"/>
        <v>0</v>
      </c>
      <c r="N799" s="1724">
        <f t="shared" si="232"/>
        <v>0</v>
      </c>
      <c r="O799" s="979">
        <f t="shared" si="233"/>
        <v>0</v>
      </c>
      <c r="P799" s="979">
        <f t="shared" si="234"/>
        <v>0</v>
      </c>
      <c r="Q799" s="979"/>
      <c r="R799" s="979"/>
      <c r="S799" s="979"/>
      <c r="T799" s="979"/>
      <c r="U799" s="979"/>
      <c r="V799" s="979"/>
      <c r="W799" s="979"/>
      <c r="X799" s="979"/>
      <c r="Y799" s="1060"/>
      <c r="Z799" s="1060" t="str">
        <f t="shared" si="236"/>
        <v xml:space="preserve">Cap.2 Pct.7: Diferenta dintre Valoarea cifrei de afaceri totala si Valoarea cifrei de afaceri impozabile (Col.1 - Col.2) &gt;= Valoarea totala a exporturilor (Col.15), pentru fiecare rand </v>
      </c>
      <c r="AA799" s="2205">
        <f t="shared" si="227"/>
        <v>1</v>
      </c>
      <c r="AB799" s="3036">
        <f t="shared" si="228"/>
        <v>399</v>
      </c>
      <c r="AT799" s="133" t="s">
        <v>1199</v>
      </c>
      <c r="AU799" s="1416" t="s">
        <v>5300</v>
      </c>
      <c r="AV799" s="134">
        <v>5</v>
      </c>
      <c r="AW799" s="135">
        <v>1</v>
      </c>
      <c r="AX799" s="136">
        <v>98</v>
      </c>
      <c r="AY799" s="301">
        <f>IF(Chestionar!K799="",0,Chestionar!K799)</f>
        <v>98</v>
      </c>
      <c r="AZ799" s="301">
        <f>IF(Chestionar!L799="",0,Chestionar!L799)</f>
        <v>0</v>
      </c>
      <c r="BA799" s="301">
        <f ca="1">IF(Chestionar!M799="",0,Chestionar!M799)</f>
        <v>0</v>
      </c>
      <c r="BB799" s="301">
        <f>IF(Chestionar!N799="",0,Chestionar!N799)</f>
        <v>0</v>
      </c>
      <c r="BC799" s="301">
        <f ca="1">IF(Chestionar!O799="",0,Chestionar!O799)</f>
        <v>0</v>
      </c>
      <c r="BD799" s="301">
        <f>IF(Chestionar!P799="",0,Chestionar!P799)</f>
        <v>0</v>
      </c>
      <c r="BE799" s="301">
        <f ca="1">IF(Chestionar!Q799="",0,Chestionar!Q799)</f>
        <v>0</v>
      </c>
      <c r="BF799" s="301">
        <f>IF(Chestionar!R799="",0,Chestionar!R799)</f>
        <v>0</v>
      </c>
      <c r="BG799" s="301">
        <f>IF(Chestionar!S799="",0,Chestionar!S799)</f>
        <v>0</v>
      </c>
      <c r="BH799" s="301">
        <f>IF(Chestionar!T799="",0,Chestionar!T799)</f>
        <v>0</v>
      </c>
      <c r="BI799" s="205">
        <f>IF(Chestionar!U799="",0,Chestionar!U799)</f>
        <v>0</v>
      </c>
      <c r="BJ799" s="205">
        <f>IF(Chestionar!V799="",0,Chestionar!V799)</f>
        <v>0</v>
      </c>
      <c r="BK799" s="205">
        <f>IF(Chestionar!W799="",0,Chestionar!W799)</f>
        <v>0</v>
      </c>
      <c r="BL799" s="205">
        <f>IF(Chestionar!X799="",0,Chestionar!X799)</f>
        <v>0</v>
      </c>
      <c r="BM799" s="205">
        <f>IF(Chestionar!Y799="",0,Chestionar!Y799)</f>
        <v>0</v>
      </c>
      <c r="BN799" s="158">
        <f>IF(Chestionar!Z799="",0,Chestionar!Z799)</f>
        <v>0</v>
      </c>
      <c r="BO799" s="113"/>
      <c r="BP799" s="113"/>
      <c r="BQ799" s="113"/>
      <c r="BR799" s="113" t="s">
        <v>215</v>
      </c>
    </row>
    <row r="800" spans="1:70" x14ac:dyDescent="0.25">
      <c r="A800" s="1715">
        <f t="shared" si="229"/>
        <v>0</v>
      </c>
      <c r="B800" s="1715">
        <f t="shared" si="226"/>
        <v>10399020</v>
      </c>
      <c r="C800" s="1049">
        <v>399</v>
      </c>
      <c r="D800" s="1797" t="s">
        <v>447</v>
      </c>
      <c r="E800" s="1049">
        <v>20</v>
      </c>
      <c r="F800" s="1057" t="s">
        <v>4309</v>
      </c>
      <c r="G800" s="1049"/>
      <c r="H800" s="1058" t="s">
        <v>345</v>
      </c>
      <c r="I800" s="1059" t="s">
        <v>4802</v>
      </c>
      <c r="J800" s="1067" t="s">
        <v>4104</v>
      </c>
      <c r="K800" s="1059" t="s">
        <v>4772</v>
      </c>
      <c r="L800" s="979">
        <f t="shared" si="230"/>
        <v>0</v>
      </c>
      <c r="M800" s="979">
        <f t="shared" si="231"/>
        <v>0</v>
      </c>
      <c r="N800" s="1724">
        <f t="shared" si="232"/>
        <v>0</v>
      </c>
      <c r="O800" s="979">
        <f t="shared" si="233"/>
        <v>0</v>
      </c>
      <c r="P800" s="979">
        <f t="shared" si="234"/>
        <v>0</v>
      </c>
      <c r="Q800" s="979"/>
      <c r="R800" s="979"/>
      <c r="S800" s="979"/>
      <c r="T800" s="979"/>
      <c r="U800" s="979"/>
      <c r="V800" s="979"/>
      <c r="W800" s="979"/>
      <c r="X800" s="979"/>
      <c r="Y800" s="1060"/>
      <c r="Z800" s="1060" t="str">
        <f t="shared" si="236"/>
        <v xml:space="preserve">Cap.2 Pct.7: Diferenta dintre Valoarea cifrei de afaceri totala si Valoarea cifrei de afaceri impozabile (Col.1 - Col.2) &gt;= Valoarea totala a exporturilor (Col.15), pentru fiecare rand </v>
      </c>
      <c r="AA800" s="2205">
        <f t="shared" si="227"/>
        <v>1</v>
      </c>
      <c r="AB800" s="3036">
        <f t="shared" si="228"/>
        <v>399</v>
      </c>
      <c r="AT800" s="133" t="s">
        <v>1200</v>
      </c>
      <c r="AU800" s="1416" t="s">
        <v>5300</v>
      </c>
      <c r="AV800" s="134">
        <v>5</v>
      </c>
      <c r="AW800" s="135">
        <v>1</v>
      </c>
      <c r="AX800" s="136">
        <v>99</v>
      </c>
      <c r="AY800" s="301">
        <f>IF(Chestionar!K800="",0,Chestionar!K800)</f>
        <v>99</v>
      </c>
      <c r="AZ800" s="301">
        <f>IF(Chestionar!L800="",0,Chestionar!L800)</f>
        <v>0</v>
      </c>
      <c r="BA800" s="301">
        <f ca="1">IF(Chestionar!M800="",0,Chestionar!M800)</f>
        <v>0</v>
      </c>
      <c r="BB800" s="301">
        <f>IF(Chestionar!N800="",0,Chestionar!N800)</f>
        <v>0</v>
      </c>
      <c r="BC800" s="301">
        <f ca="1">IF(Chestionar!O800="",0,Chestionar!O800)</f>
        <v>0</v>
      </c>
      <c r="BD800" s="301">
        <f>IF(Chestionar!P800="",0,Chestionar!P800)</f>
        <v>0</v>
      </c>
      <c r="BE800" s="301">
        <f ca="1">IF(Chestionar!Q800="",0,Chestionar!Q800)</f>
        <v>0</v>
      </c>
      <c r="BF800" s="301">
        <f>IF(Chestionar!R800="",0,Chestionar!R800)</f>
        <v>0</v>
      </c>
      <c r="BG800" s="301">
        <f>IF(Chestionar!S800="",0,Chestionar!S800)</f>
        <v>0</v>
      </c>
      <c r="BH800" s="301">
        <f>IF(Chestionar!T800="",0,Chestionar!T800)</f>
        <v>0</v>
      </c>
      <c r="BI800" s="205">
        <f>IF(Chestionar!U800="",0,Chestionar!U800)</f>
        <v>0</v>
      </c>
      <c r="BJ800" s="205">
        <f>IF(Chestionar!V800="",0,Chestionar!V800)</f>
        <v>0</v>
      </c>
      <c r="BK800" s="205">
        <f>IF(Chestionar!W800="",0,Chestionar!W800)</f>
        <v>0</v>
      </c>
      <c r="BL800" s="205">
        <f>IF(Chestionar!X800="",0,Chestionar!X800)</f>
        <v>0</v>
      </c>
      <c r="BM800" s="205">
        <f>IF(Chestionar!Y800="",0,Chestionar!Y800)</f>
        <v>0</v>
      </c>
      <c r="BN800" s="158">
        <f>IF(Chestionar!Z800="",0,Chestionar!Z800)</f>
        <v>0</v>
      </c>
      <c r="BO800" s="113"/>
      <c r="BP800" s="113"/>
      <c r="BQ800" s="113"/>
      <c r="BR800" s="113" t="s">
        <v>215</v>
      </c>
    </row>
    <row r="801" spans="1:70" x14ac:dyDescent="0.25">
      <c r="A801" s="1715">
        <f t="shared" si="229"/>
        <v>0</v>
      </c>
      <c r="B801" s="1715">
        <f t="shared" si="226"/>
        <v>10399021</v>
      </c>
      <c r="C801" s="1049">
        <v>399</v>
      </c>
      <c r="D801" s="1797" t="s">
        <v>447</v>
      </c>
      <c r="E801" s="1049">
        <v>21</v>
      </c>
      <c r="F801" s="1057" t="s">
        <v>4309</v>
      </c>
      <c r="G801" s="1049"/>
      <c r="H801" s="1058" t="s">
        <v>345</v>
      </c>
      <c r="I801" s="1059" t="s">
        <v>4803</v>
      </c>
      <c r="J801" s="1067" t="s">
        <v>4104</v>
      </c>
      <c r="K801" s="1059" t="s">
        <v>4773</v>
      </c>
      <c r="L801" s="979">
        <f t="shared" si="230"/>
        <v>0</v>
      </c>
      <c r="M801" s="979">
        <f t="shared" si="231"/>
        <v>0</v>
      </c>
      <c r="N801" s="1724">
        <f t="shared" si="232"/>
        <v>0</v>
      </c>
      <c r="O801" s="979">
        <f t="shared" si="233"/>
        <v>0</v>
      </c>
      <c r="P801" s="979">
        <f t="shared" si="234"/>
        <v>0</v>
      </c>
      <c r="Q801" s="979"/>
      <c r="R801" s="979"/>
      <c r="S801" s="979"/>
      <c r="T801" s="979"/>
      <c r="U801" s="979"/>
      <c r="V801" s="979"/>
      <c r="W801" s="979"/>
      <c r="X801" s="979"/>
      <c r="Y801" s="1060"/>
      <c r="Z801" s="1060" t="str">
        <f t="shared" si="236"/>
        <v xml:space="preserve">Cap.2 Pct.7: Diferenta dintre Valoarea cifrei de afaceri totala si Valoarea cifrei de afaceri impozabile (Col.1 - Col.2) &gt;= Valoarea totala a exporturilor (Col.15), pentru fiecare rand </v>
      </c>
      <c r="AA801" s="2205">
        <f t="shared" si="227"/>
        <v>1</v>
      </c>
      <c r="AB801" s="3036">
        <f t="shared" si="228"/>
        <v>399</v>
      </c>
      <c r="AT801" s="133" t="s">
        <v>1201</v>
      </c>
      <c r="AU801" s="1416" t="s">
        <v>5300</v>
      </c>
      <c r="AV801" s="134">
        <v>5</v>
      </c>
      <c r="AW801" s="135">
        <v>1</v>
      </c>
      <c r="AX801" s="136">
        <v>100</v>
      </c>
      <c r="AY801" s="301">
        <f>IF(Chestionar!K801="",0,Chestionar!K801)</f>
        <v>100</v>
      </c>
      <c r="AZ801" s="301">
        <f>IF(Chestionar!L801="",0,Chestionar!L801)</f>
        <v>0</v>
      </c>
      <c r="BA801" s="301">
        <f ca="1">IF(Chestionar!M801="",0,Chestionar!M801)</f>
        <v>0</v>
      </c>
      <c r="BB801" s="301">
        <f>IF(Chestionar!N801="",0,Chestionar!N801)</f>
        <v>0</v>
      </c>
      <c r="BC801" s="301">
        <f ca="1">IF(Chestionar!O801="",0,Chestionar!O801)</f>
        <v>0</v>
      </c>
      <c r="BD801" s="301">
        <f>IF(Chestionar!P801="",0,Chestionar!P801)</f>
        <v>0</v>
      </c>
      <c r="BE801" s="301">
        <f ca="1">IF(Chestionar!Q801="",0,Chestionar!Q801)</f>
        <v>0</v>
      </c>
      <c r="BF801" s="301">
        <f>IF(Chestionar!R801="",0,Chestionar!R801)</f>
        <v>0</v>
      </c>
      <c r="BG801" s="301">
        <f>IF(Chestionar!S801="",0,Chestionar!S801)</f>
        <v>0</v>
      </c>
      <c r="BH801" s="301">
        <f>IF(Chestionar!T801="",0,Chestionar!T801)</f>
        <v>0</v>
      </c>
      <c r="BI801" s="205">
        <f>IF(Chestionar!U801="",0,Chestionar!U801)</f>
        <v>0</v>
      </c>
      <c r="BJ801" s="205">
        <f>IF(Chestionar!V801="",0,Chestionar!V801)</f>
        <v>0</v>
      </c>
      <c r="BK801" s="205">
        <f>IF(Chestionar!W801="",0,Chestionar!W801)</f>
        <v>0</v>
      </c>
      <c r="BL801" s="205">
        <f>IF(Chestionar!X801="",0,Chestionar!X801)</f>
        <v>0</v>
      </c>
      <c r="BM801" s="205">
        <f>IF(Chestionar!Y801="",0,Chestionar!Y801)</f>
        <v>0</v>
      </c>
      <c r="BN801" s="158">
        <f>IF(Chestionar!Z801="",0,Chestionar!Z801)</f>
        <v>0</v>
      </c>
      <c r="BO801" s="113"/>
      <c r="BP801" s="113"/>
      <c r="BQ801" s="113"/>
      <c r="BR801" s="113" t="s">
        <v>215</v>
      </c>
    </row>
    <row r="802" spans="1:70" x14ac:dyDescent="0.25">
      <c r="A802" s="1715">
        <f t="shared" si="229"/>
        <v>0</v>
      </c>
      <c r="B802" s="1715">
        <f t="shared" si="226"/>
        <v>10399022</v>
      </c>
      <c r="C802" s="1049">
        <v>399</v>
      </c>
      <c r="D802" s="1797" t="s">
        <v>447</v>
      </c>
      <c r="E802" s="1049">
        <v>22</v>
      </c>
      <c r="F802" s="1057" t="s">
        <v>4309</v>
      </c>
      <c r="G802" s="1049"/>
      <c r="H802" s="1058" t="s">
        <v>345</v>
      </c>
      <c r="I802" s="1059" t="s">
        <v>4804</v>
      </c>
      <c r="J802" s="1067" t="s">
        <v>4104</v>
      </c>
      <c r="K802" s="1059" t="s">
        <v>4774</v>
      </c>
      <c r="L802" s="979">
        <f t="shared" si="230"/>
        <v>0</v>
      </c>
      <c r="M802" s="979">
        <f t="shared" si="231"/>
        <v>0</v>
      </c>
      <c r="N802" s="1724">
        <f t="shared" si="232"/>
        <v>0</v>
      </c>
      <c r="O802" s="979">
        <f t="shared" si="233"/>
        <v>0</v>
      </c>
      <c r="P802" s="979">
        <f t="shared" si="234"/>
        <v>0</v>
      </c>
      <c r="Q802" s="979"/>
      <c r="R802" s="979"/>
      <c r="S802" s="979"/>
      <c r="T802" s="979"/>
      <c r="U802" s="979"/>
      <c r="V802" s="979"/>
      <c r="W802" s="979"/>
      <c r="X802" s="979"/>
      <c r="Y802" s="1060"/>
      <c r="Z802" s="1060" t="str">
        <f t="shared" si="236"/>
        <v xml:space="preserve">Cap.2 Pct.7: Diferenta dintre Valoarea cifrei de afaceri totala si Valoarea cifrei de afaceri impozabile (Col.1 - Col.2) &gt;= Valoarea totala a exporturilor (Col.15), pentru fiecare rand </v>
      </c>
      <c r="AA802" s="2205">
        <f t="shared" si="227"/>
        <v>1</v>
      </c>
      <c r="AB802" s="3036">
        <f t="shared" si="228"/>
        <v>399</v>
      </c>
      <c r="AT802" s="133" t="s">
        <v>1202</v>
      </c>
      <c r="AU802" s="1416" t="s">
        <v>5300</v>
      </c>
      <c r="AV802" s="134">
        <v>5</v>
      </c>
      <c r="AW802" s="135">
        <v>1</v>
      </c>
      <c r="AX802" s="136">
        <v>101</v>
      </c>
      <c r="AY802" s="301">
        <f>IF(Chestionar!K802="",0,Chestionar!K802)</f>
        <v>101</v>
      </c>
      <c r="AZ802" s="301">
        <f>IF(Chestionar!L802="",0,Chestionar!L802)</f>
        <v>0</v>
      </c>
      <c r="BA802" s="301">
        <f ca="1">IF(Chestionar!M802="",0,Chestionar!M802)</f>
        <v>0</v>
      </c>
      <c r="BB802" s="301">
        <f>IF(Chestionar!N802="",0,Chestionar!N802)</f>
        <v>0</v>
      </c>
      <c r="BC802" s="301">
        <f ca="1">IF(Chestionar!O802="",0,Chestionar!O802)</f>
        <v>0</v>
      </c>
      <c r="BD802" s="301">
        <f>IF(Chestionar!P802="",0,Chestionar!P802)</f>
        <v>0</v>
      </c>
      <c r="BE802" s="301">
        <f ca="1">IF(Chestionar!Q802="",0,Chestionar!Q802)</f>
        <v>0</v>
      </c>
      <c r="BF802" s="301">
        <f>IF(Chestionar!R802="",0,Chestionar!R802)</f>
        <v>0</v>
      </c>
      <c r="BG802" s="301">
        <f>IF(Chestionar!S802="",0,Chestionar!S802)</f>
        <v>0</v>
      </c>
      <c r="BH802" s="301">
        <f>IF(Chestionar!T802="",0,Chestionar!T802)</f>
        <v>0</v>
      </c>
      <c r="BI802" s="205">
        <f>IF(Chestionar!U802="",0,Chestionar!U802)</f>
        <v>0</v>
      </c>
      <c r="BJ802" s="205">
        <f>IF(Chestionar!V802="",0,Chestionar!V802)</f>
        <v>0</v>
      </c>
      <c r="BK802" s="205">
        <f>IF(Chestionar!W802="",0,Chestionar!W802)</f>
        <v>0</v>
      </c>
      <c r="BL802" s="205">
        <f>IF(Chestionar!X802="",0,Chestionar!X802)</f>
        <v>0</v>
      </c>
      <c r="BM802" s="205">
        <f>IF(Chestionar!Y802="",0,Chestionar!Y802)</f>
        <v>0</v>
      </c>
      <c r="BN802" s="158">
        <f>IF(Chestionar!Z802="",0,Chestionar!Z802)</f>
        <v>0</v>
      </c>
      <c r="BO802" s="113"/>
      <c r="BP802" s="113"/>
      <c r="BQ802" s="113"/>
      <c r="BR802" s="113" t="s">
        <v>215</v>
      </c>
    </row>
    <row r="803" spans="1:70" x14ac:dyDescent="0.25">
      <c r="A803" s="1715">
        <f t="shared" si="229"/>
        <v>0</v>
      </c>
      <c r="B803" s="1715">
        <f t="shared" si="226"/>
        <v>10399023</v>
      </c>
      <c r="C803" s="1049">
        <v>399</v>
      </c>
      <c r="D803" s="1797" t="s">
        <v>447</v>
      </c>
      <c r="E803" s="1049">
        <v>23</v>
      </c>
      <c r="F803" s="1057" t="s">
        <v>4309</v>
      </c>
      <c r="G803" s="1049"/>
      <c r="H803" s="1058" t="s">
        <v>345</v>
      </c>
      <c r="I803" s="1059" t="s">
        <v>4805</v>
      </c>
      <c r="J803" s="1067" t="s">
        <v>4104</v>
      </c>
      <c r="K803" s="1059" t="s">
        <v>4775</v>
      </c>
      <c r="L803" s="979">
        <f t="shared" si="230"/>
        <v>0</v>
      </c>
      <c r="M803" s="979">
        <f t="shared" si="231"/>
        <v>0</v>
      </c>
      <c r="N803" s="1724">
        <f t="shared" si="232"/>
        <v>0</v>
      </c>
      <c r="O803" s="979">
        <f t="shared" si="233"/>
        <v>0</v>
      </c>
      <c r="P803" s="979">
        <f t="shared" si="234"/>
        <v>0</v>
      </c>
      <c r="Q803" s="979"/>
      <c r="R803" s="979"/>
      <c r="S803" s="979"/>
      <c r="T803" s="979"/>
      <c r="U803" s="979"/>
      <c r="V803" s="979"/>
      <c r="W803" s="979"/>
      <c r="X803" s="979"/>
      <c r="Y803" s="1060"/>
      <c r="Z803" s="1060" t="str">
        <f t="shared" si="236"/>
        <v xml:space="preserve">Cap.2 Pct.7: Diferenta dintre Valoarea cifrei de afaceri totala si Valoarea cifrei de afaceri impozabile (Col.1 - Col.2) &gt;= Valoarea totala a exporturilor (Col.15), pentru fiecare rand </v>
      </c>
      <c r="AA803" s="2205">
        <f t="shared" si="227"/>
        <v>1</v>
      </c>
      <c r="AB803" s="3036">
        <f t="shared" si="228"/>
        <v>399</v>
      </c>
      <c r="AT803" s="133" t="s">
        <v>3981</v>
      </c>
      <c r="AU803" s="1416" t="s">
        <v>5300</v>
      </c>
      <c r="AV803" s="134">
        <v>5</v>
      </c>
      <c r="AW803" s="135">
        <v>1</v>
      </c>
      <c r="AX803" s="136">
        <v>102</v>
      </c>
      <c r="AY803" s="301">
        <f>IF(Chestionar!K803="",0,Chestionar!K803)</f>
        <v>102</v>
      </c>
      <c r="AZ803" s="301">
        <f>IF(Chestionar!L803="",0,Chestionar!L803)</f>
        <v>0</v>
      </c>
      <c r="BA803" s="301">
        <f ca="1">IF(Chestionar!M803="",0,Chestionar!M803)</f>
        <v>0</v>
      </c>
      <c r="BB803" s="301">
        <f>IF(Chestionar!N803="",0,Chestionar!N803)</f>
        <v>0</v>
      </c>
      <c r="BC803" s="301">
        <f ca="1">IF(Chestionar!O803="",0,Chestionar!O803)</f>
        <v>0</v>
      </c>
      <c r="BD803" s="301">
        <f>IF(Chestionar!P803="",0,Chestionar!P803)</f>
        <v>0</v>
      </c>
      <c r="BE803" s="301">
        <f ca="1">IF(Chestionar!Q803="",0,Chestionar!Q803)</f>
        <v>0</v>
      </c>
      <c r="BF803" s="301">
        <f>IF(Chestionar!R803="",0,Chestionar!R803)</f>
        <v>0</v>
      </c>
      <c r="BG803" s="301">
        <f>IF(Chestionar!S803="",0,Chestionar!S803)</f>
        <v>0</v>
      </c>
      <c r="BH803" s="301">
        <f>IF(Chestionar!T803="",0,Chestionar!T803)</f>
        <v>0</v>
      </c>
      <c r="BI803" s="205">
        <f>IF(Chestionar!U803="",0,Chestionar!U803)</f>
        <v>0</v>
      </c>
      <c r="BJ803" s="205">
        <f>IF(Chestionar!V803="",0,Chestionar!V803)</f>
        <v>0</v>
      </c>
      <c r="BK803" s="205">
        <f>IF(Chestionar!W803="",0,Chestionar!W803)</f>
        <v>0</v>
      </c>
      <c r="BL803" s="205">
        <f>IF(Chestionar!X803="",0,Chestionar!X803)</f>
        <v>0</v>
      </c>
      <c r="BM803" s="205">
        <f>IF(Chestionar!Y803="",0,Chestionar!Y803)</f>
        <v>0</v>
      </c>
      <c r="BN803" s="158">
        <f>IF(Chestionar!Z803="",0,Chestionar!Z803)</f>
        <v>0</v>
      </c>
      <c r="BO803" s="113"/>
      <c r="BP803" s="113"/>
      <c r="BQ803" s="113"/>
      <c r="BR803" s="113" t="s">
        <v>215</v>
      </c>
    </row>
    <row r="804" spans="1:70" x14ac:dyDescent="0.25">
      <c r="A804" s="1715">
        <f t="shared" si="229"/>
        <v>0</v>
      </c>
      <c r="B804" s="1715">
        <f t="shared" si="226"/>
        <v>10399024</v>
      </c>
      <c r="C804" s="1049">
        <v>399</v>
      </c>
      <c r="D804" s="1797" t="s">
        <v>447</v>
      </c>
      <c r="E804" s="1049">
        <v>24</v>
      </c>
      <c r="F804" s="1057" t="s">
        <v>4309</v>
      </c>
      <c r="G804" s="1049"/>
      <c r="H804" s="1058" t="s">
        <v>345</v>
      </c>
      <c r="I804" s="1059" t="s">
        <v>4806</v>
      </c>
      <c r="J804" s="1067" t="s">
        <v>4104</v>
      </c>
      <c r="K804" s="1059" t="s">
        <v>4776</v>
      </c>
      <c r="L804" s="979">
        <f t="shared" si="230"/>
        <v>0</v>
      </c>
      <c r="M804" s="979">
        <f t="shared" si="231"/>
        <v>0</v>
      </c>
      <c r="N804" s="1724">
        <f t="shared" si="232"/>
        <v>0</v>
      </c>
      <c r="O804" s="979">
        <f t="shared" si="233"/>
        <v>0</v>
      </c>
      <c r="P804" s="979">
        <f t="shared" si="234"/>
        <v>0</v>
      </c>
      <c r="Q804" s="979"/>
      <c r="R804" s="979"/>
      <c r="S804" s="979"/>
      <c r="T804" s="979"/>
      <c r="U804" s="979"/>
      <c r="V804" s="979"/>
      <c r="W804" s="979"/>
      <c r="X804" s="979"/>
      <c r="Y804" s="1060"/>
      <c r="Z804" s="1060" t="str">
        <f t="shared" si="236"/>
        <v xml:space="preserve">Cap.2 Pct.7: Diferenta dintre Valoarea cifrei de afaceri totala si Valoarea cifrei de afaceri impozabile (Col.1 - Col.2) &gt;= Valoarea totala a exporturilor (Col.15), pentru fiecare rand </v>
      </c>
      <c r="AA804" s="2205">
        <f t="shared" si="227"/>
        <v>1</v>
      </c>
      <c r="AB804" s="3036">
        <f t="shared" si="228"/>
        <v>399</v>
      </c>
      <c r="AT804" s="133" t="s">
        <v>3982</v>
      </c>
      <c r="AU804" s="1416" t="s">
        <v>5300</v>
      </c>
      <c r="AV804" s="134">
        <v>5</v>
      </c>
      <c r="AW804" s="135">
        <v>1</v>
      </c>
      <c r="AX804" s="136">
        <v>103</v>
      </c>
      <c r="AY804" s="301">
        <f>IF(Chestionar!K804="",0,Chestionar!K804)</f>
        <v>103</v>
      </c>
      <c r="AZ804" s="301">
        <f>IF(Chestionar!L804="",0,Chestionar!L804)</f>
        <v>0</v>
      </c>
      <c r="BA804" s="301">
        <f ca="1">IF(Chestionar!M804="",0,Chestionar!M804)</f>
        <v>0</v>
      </c>
      <c r="BB804" s="301">
        <f>IF(Chestionar!N804="",0,Chestionar!N804)</f>
        <v>0</v>
      </c>
      <c r="BC804" s="301">
        <f ca="1">IF(Chestionar!O804="",0,Chestionar!O804)</f>
        <v>0</v>
      </c>
      <c r="BD804" s="301">
        <f>IF(Chestionar!P804="",0,Chestionar!P804)</f>
        <v>0</v>
      </c>
      <c r="BE804" s="301">
        <f ca="1">IF(Chestionar!Q804="",0,Chestionar!Q804)</f>
        <v>0</v>
      </c>
      <c r="BF804" s="301">
        <f>IF(Chestionar!R804="",0,Chestionar!R804)</f>
        <v>0</v>
      </c>
      <c r="BG804" s="301">
        <f>IF(Chestionar!S804="",0,Chestionar!S804)</f>
        <v>0</v>
      </c>
      <c r="BH804" s="301">
        <f>IF(Chestionar!T804="",0,Chestionar!T804)</f>
        <v>0</v>
      </c>
      <c r="BI804" s="205">
        <f>IF(Chestionar!U804="",0,Chestionar!U804)</f>
        <v>0</v>
      </c>
      <c r="BJ804" s="205">
        <f>IF(Chestionar!V804="",0,Chestionar!V804)</f>
        <v>0</v>
      </c>
      <c r="BK804" s="205">
        <f>IF(Chestionar!W804="",0,Chestionar!W804)</f>
        <v>0</v>
      </c>
      <c r="BL804" s="205">
        <f>IF(Chestionar!X804="",0,Chestionar!X804)</f>
        <v>0</v>
      </c>
      <c r="BM804" s="205">
        <f>IF(Chestionar!Y804="",0,Chestionar!Y804)</f>
        <v>0</v>
      </c>
      <c r="BN804" s="158">
        <f>IF(Chestionar!Z804="",0,Chestionar!Z804)</f>
        <v>0</v>
      </c>
      <c r="BO804" s="113"/>
      <c r="BP804" s="113"/>
      <c r="BQ804" s="113"/>
      <c r="BR804" s="113" t="s">
        <v>215</v>
      </c>
    </row>
    <row r="805" spans="1:70" x14ac:dyDescent="0.25">
      <c r="A805" s="1715">
        <f t="shared" si="229"/>
        <v>0</v>
      </c>
      <c r="B805" s="1715">
        <f t="shared" si="226"/>
        <v>10399025</v>
      </c>
      <c r="C805" s="1049">
        <v>399</v>
      </c>
      <c r="D805" s="1797" t="s">
        <v>447</v>
      </c>
      <c r="E805" s="1049">
        <v>25</v>
      </c>
      <c r="F805" s="1057" t="s">
        <v>4309</v>
      </c>
      <c r="G805" s="1049"/>
      <c r="H805" s="1058" t="s">
        <v>345</v>
      </c>
      <c r="I805" s="1059" t="s">
        <v>4807</v>
      </c>
      <c r="J805" s="1067" t="s">
        <v>4104</v>
      </c>
      <c r="K805" s="1059" t="s">
        <v>4777</v>
      </c>
      <c r="L805" s="979">
        <f t="shared" si="230"/>
        <v>0</v>
      </c>
      <c r="M805" s="979">
        <f t="shared" si="231"/>
        <v>0</v>
      </c>
      <c r="N805" s="1724">
        <f t="shared" si="232"/>
        <v>0</v>
      </c>
      <c r="O805" s="979">
        <f t="shared" si="233"/>
        <v>0</v>
      </c>
      <c r="P805" s="979">
        <f t="shared" si="234"/>
        <v>0</v>
      </c>
      <c r="Q805" s="979"/>
      <c r="R805" s="979"/>
      <c r="S805" s="979"/>
      <c r="T805" s="979"/>
      <c r="U805" s="979"/>
      <c r="V805" s="979"/>
      <c r="W805" s="979"/>
      <c r="X805" s="979"/>
      <c r="Y805" s="1060"/>
      <c r="Z805" s="1060" t="str">
        <f t="shared" si="236"/>
        <v xml:space="preserve">Cap.2 Pct.7: Diferenta dintre Valoarea cifrei de afaceri totala si Valoarea cifrei de afaceri impozabile (Col.1 - Col.2) &gt;= Valoarea totala a exporturilor (Col.15), pentru fiecare rand </v>
      </c>
      <c r="AA805" s="2205">
        <f t="shared" si="227"/>
        <v>1</v>
      </c>
      <c r="AB805" s="3036">
        <f t="shared" si="228"/>
        <v>399</v>
      </c>
      <c r="AT805" s="133" t="s">
        <v>3983</v>
      </c>
      <c r="AU805" s="1416" t="s">
        <v>5300</v>
      </c>
      <c r="AV805" s="134">
        <v>5</v>
      </c>
      <c r="AW805" s="135">
        <v>1</v>
      </c>
      <c r="AX805" s="136">
        <v>104</v>
      </c>
      <c r="AY805" s="301">
        <f>IF(Chestionar!K805="",0,Chestionar!K805)</f>
        <v>104</v>
      </c>
      <c r="AZ805" s="301">
        <f>IF(Chestionar!L805="",0,Chestionar!L805)</f>
        <v>0</v>
      </c>
      <c r="BA805" s="301">
        <f ca="1">IF(Chestionar!M805="",0,Chestionar!M805)</f>
        <v>0</v>
      </c>
      <c r="BB805" s="301">
        <f>IF(Chestionar!N805="",0,Chestionar!N805)</f>
        <v>0</v>
      </c>
      <c r="BC805" s="301">
        <f ca="1">IF(Chestionar!O805="",0,Chestionar!O805)</f>
        <v>0</v>
      </c>
      <c r="BD805" s="301">
        <f>IF(Chestionar!P805="",0,Chestionar!P805)</f>
        <v>0</v>
      </c>
      <c r="BE805" s="301">
        <f ca="1">IF(Chestionar!Q805="",0,Chestionar!Q805)</f>
        <v>0</v>
      </c>
      <c r="BF805" s="301">
        <f>IF(Chestionar!R805="",0,Chestionar!R805)</f>
        <v>0</v>
      </c>
      <c r="BG805" s="301">
        <f>IF(Chestionar!S805="",0,Chestionar!S805)</f>
        <v>0</v>
      </c>
      <c r="BH805" s="301">
        <f>IF(Chestionar!T805="",0,Chestionar!T805)</f>
        <v>0</v>
      </c>
      <c r="BI805" s="205">
        <f>IF(Chestionar!U805="",0,Chestionar!U805)</f>
        <v>0</v>
      </c>
      <c r="BJ805" s="205">
        <f>IF(Chestionar!V805="",0,Chestionar!V805)</f>
        <v>0</v>
      </c>
      <c r="BK805" s="205">
        <f>IF(Chestionar!W805="",0,Chestionar!W805)</f>
        <v>0</v>
      </c>
      <c r="BL805" s="205">
        <f>IF(Chestionar!X805="",0,Chestionar!X805)</f>
        <v>0</v>
      </c>
      <c r="BM805" s="205">
        <f>IF(Chestionar!Y805="",0,Chestionar!Y805)</f>
        <v>0</v>
      </c>
      <c r="BN805" s="158">
        <f>IF(Chestionar!Z805="",0,Chestionar!Z805)</f>
        <v>0</v>
      </c>
      <c r="BO805" s="113"/>
      <c r="BP805" s="113"/>
      <c r="BQ805" s="113"/>
      <c r="BR805" s="113" t="s">
        <v>215</v>
      </c>
    </row>
    <row r="806" spans="1:70" x14ac:dyDescent="0.25">
      <c r="A806" s="1715">
        <f t="shared" si="229"/>
        <v>0</v>
      </c>
      <c r="B806" s="1715">
        <f t="shared" si="226"/>
        <v>10399026</v>
      </c>
      <c r="C806" s="1049">
        <v>399</v>
      </c>
      <c r="D806" s="1797" t="s">
        <v>447</v>
      </c>
      <c r="E806" s="1049">
        <v>26</v>
      </c>
      <c r="F806" s="1057" t="s">
        <v>4309</v>
      </c>
      <c r="G806" s="1049"/>
      <c r="H806" s="1058" t="s">
        <v>345</v>
      </c>
      <c r="I806" s="1059" t="s">
        <v>4808</v>
      </c>
      <c r="J806" s="1067" t="s">
        <v>4104</v>
      </c>
      <c r="K806" s="1059" t="s">
        <v>4778</v>
      </c>
      <c r="L806" s="979">
        <f t="shared" si="230"/>
        <v>0</v>
      </c>
      <c r="M806" s="979">
        <f t="shared" si="231"/>
        <v>0</v>
      </c>
      <c r="N806" s="1724">
        <f t="shared" si="232"/>
        <v>0</v>
      </c>
      <c r="O806" s="979">
        <f t="shared" si="233"/>
        <v>0</v>
      </c>
      <c r="P806" s="979">
        <f t="shared" si="234"/>
        <v>0</v>
      </c>
      <c r="Q806" s="979"/>
      <c r="R806" s="979"/>
      <c r="S806" s="979"/>
      <c r="T806" s="979"/>
      <c r="U806" s="979"/>
      <c r="V806" s="979"/>
      <c r="W806" s="979"/>
      <c r="X806" s="979"/>
      <c r="Y806" s="1060"/>
      <c r="Z806" s="1060" t="str">
        <f t="shared" si="236"/>
        <v xml:space="preserve">Cap.2 Pct.7: Diferenta dintre Valoarea cifrei de afaceri totala si Valoarea cifrei de afaceri impozabile (Col.1 - Col.2) &gt;= Valoarea totala a exporturilor (Col.15), pentru fiecare rand </v>
      </c>
      <c r="AA806" s="2205">
        <f t="shared" si="227"/>
        <v>1</v>
      </c>
      <c r="AB806" s="3036">
        <f t="shared" si="228"/>
        <v>399</v>
      </c>
      <c r="AT806" s="133" t="s">
        <v>3984</v>
      </c>
      <c r="AU806" s="1416" t="s">
        <v>5300</v>
      </c>
      <c r="AV806" s="134">
        <v>5</v>
      </c>
      <c r="AW806" s="135">
        <v>1</v>
      </c>
      <c r="AX806" s="136">
        <v>105</v>
      </c>
      <c r="AY806" s="301">
        <f>IF(Chestionar!K806="",0,Chestionar!K806)</f>
        <v>105</v>
      </c>
      <c r="AZ806" s="301">
        <f>IF(Chestionar!L806="",0,Chestionar!L806)</f>
        <v>0</v>
      </c>
      <c r="BA806" s="301">
        <f ca="1">IF(Chestionar!M806="",0,Chestionar!M806)</f>
        <v>0</v>
      </c>
      <c r="BB806" s="301">
        <f>IF(Chestionar!N806="",0,Chestionar!N806)</f>
        <v>0</v>
      </c>
      <c r="BC806" s="301">
        <f ca="1">IF(Chestionar!O806="",0,Chestionar!O806)</f>
        <v>0</v>
      </c>
      <c r="BD806" s="301">
        <f>IF(Chestionar!P806="",0,Chestionar!P806)</f>
        <v>0</v>
      </c>
      <c r="BE806" s="301">
        <f ca="1">IF(Chestionar!Q806="",0,Chestionar!Q806)</f>
        <v>0</v>
      </c>
      <c r="BF806" s="301">
        <f>IF(Chestionar!R806="",0,Chestionar!R806)</f>
        <v>0</v>
      </c>
      <c r="BG806" s="301">
        <f>IF(Chestionar!S806="",0,Chestionar!S806)</f>
        <v>0</v>
      </c>
      <c r="BH806" s="301">
        <f>IF(Chestionar!T806="",0,Chestionar!T806)</f>
        <v>0</v>
      </c>
      <c r="BI806" s="205">
        <f>IF(Chestionar!U806="",0,Chestionar!U806)</f>
        <v>0</v>
      </c>
      <c r="BJ806" s="205">
        <f>IF(Chestionar!V806="",0,Chestionar!V806)</f>
        <v>0</v>
      </c>
      <c r="BK806" s="205">
        <f>IF(Chestionar!W806="",0,Chestionar!W806)</f>
        <v>0</v>
      </c>
      <c r="BL806" s="205">
        <f>IF(Chestionar!X806="",0,Chestionar!X806)</f>
        <v>0</v>
      </c>
      <c r="BM806" s="205">
        <f>IF(Chestionar!Y806="",0,Chestionar!Y806)</f>
        <v>0</v>
      </c>
      <c r="BN806" s="158">
        <f>IF(Chestionar!Z806="",0,Chestionar!Z806)</f>
        <v>0</v>
      </c>
      <c r="BO806" s="113"/>
      <c r="BP806" s="113"/>
      <c r="BQ806" s="113"/>
      <c r="BR806" s="113" t="s">
        <v>215</v>
      </c>
    </row>
    <row r="807" spans="1:70" x14ac:dyDescent="0.25">
      <c r="A807" s="1715">
        <f t="shared" si="229"/>
        <v>0</v>
      </c>
      <c r="B807" s="1715">
        <f t="shared" si="226"/>
        <v>10399027</v>
      </c>
      <c r="C807" s="1049">
        <v>399</v>
      </c>
      <c r="D807" s="1797" t="s">
        <v>447</v>
      </c>
      <c r="E807" s="1049">
        <v>27</v>
      </c>
      <c r="F807" s="1057" t="s">
        <v>4309</v>
      </c>
      <c r="G807" s="1049"/>
      <c r="H807" s="1058" t="s">
        <v>345</v>
      </c>
      <c r="I807" s="1059" t="s">
        <v>4809</v>
      </c>
      <c r="J807" s="1067" t="s">
        <v>4104</v>
      </c>
      <c r="K807" s="1059" t="s">
        <v>4779</v>
      </c>
      <c r="L807" s="979">
        <f t="shared" si="230"/>
        <v>0</v>
      </c>
      <c r="M807" s="979">
        <f t="shared" si="231"/>
        <v>0</v>
      </c>
      <c r="N807" s="1724">
        <f t="shared" si="232"/>
        <v>0</v>
      </c>
      <c r="O807" s="979">
        <f t="shared" si="233"/>
        <v>0</v>
      </c>
      <c r="P807" s="979">
        <f t="shared" si="234"/>
        <v>0</v>
      </c>
      <c r="Q807" s="979"/>
      <c r="R807" s="979"/>
      <c r="S807" s="979"/>
      <c r="T807" s="979"/>
      <c r="U807" s="979"/>
      <c r="V807" s="979"/>
      <c r="W807" s="979"/>
      <c r="X807" s="979"/>
      <c r="Y807" s="1060"/>
      <c r="Z807" s="1060" t="str">
        <f t="shared" si="236"/>
        <v xml:space="preserve">Cap.2 Pct.7: Diferenta dintre Valoarea cifrei de afaceri totala si Valoarea cifrei de afaceri impozabile (Col.1 - Col.2) &gt;= Valoarea totala a exporturilor (Col.15), pentru fiecare rand </v>
      </c>
      <c r="AA807" s="2205">
        <f t="shared" si="227"/>
        <v>1</v>
      </c>
      <c r="AB807" s="3036">
        <f t="shared" si="228"/>
        <v>399</v>
      </c>
      <c r="AT807" s="133" t="s">
        <v>3985</v>
      </c>
      <c r="AU807" s="1416" t="s">
        <v>5300</v>
      </c>
      <c r="AV807" s="134">
        <v>5</v>
      </c>
      <c r="AW807" s="135">
        <v>1</v>
      </c>
      <c r="AX807" s="136">
        <v>106</v>
      </c>
      <c r="AY807" s="301">
        <f>IF(Chestionar!K807="",0,Chestionar!K807)</f>
        <v>106</v>
      </c>
      <c r="AZ807" s="301">
        <f>IF(Chestionar!L807="",0,Chestionar!L807)</f>
        <v>0</v>
      </c>
      <c r="BA807" s="301">
        <f ca="1">IF(Chestionar!M807="",0,Chestionar!M807)</f>
        <v>0</v>
      </c>
      <c r="BB807" s="301">
        <f>IF(Chestionar!N807="",0,Chestionar!N807)</f>
        <v>0</v>
      </c>
      <c r="BC807" s="301">
        <f ca="1">IF(Chestionar!O807="",0,Chestionar!O807)</f>
        <v>0</v>
      </c>
      <c r="BD807" s="301">
        <f>IF(Chestionar!P807="",0,Chestionar!P807)</f>
        <v>0</v>
      </c>
      <c r="BE807" s="301">
        <f ca="1">IF(Chestionar!Q807="",0,Chestionar!Q807)</f>
        <v>0</v>
      </c>
      <c r="BF807" s="301">
        <f>IF(Chestionar!R807="",0,Chestionar!R807)</f>
        <v>0</v>
      </c>
      <c r="BG807" s="301">
        <f>IF(Chestionar!S807="",0,Chestionar!S807)</f>
        <v>0</v>
      </c>
      <c r="BH807" s="301">
        <f>IF(Chestionar!T807="",0,Chestionar!T807)</f>
        <v>0</v>
      </c>
      <c r="BI807" s="205">
        <f>IF(Chestionar!U807="",0,Chestionar!U807)</f>
        <v>0</v>
      </c>
      <c r="BJ807" s="205">
        <f>IF(Chestionar!V807="",0,Chestionar!V807)</f>
        <v>0</v>
      </c>
      <c r="BK807" s="205">
        <f>IF(Chestionar!W807="",0,Chestionar!W807)</f>
        <v>0</v>
      </c>
      <c r="BL807" s="205">
        <f>IF(Chestionar!X807="",0,Chestionar!X807)</f>
        <v>0</v>
      </c>
      <c r="BM807" s="205">
        <f>IF(Chestionar!Y807="",0,Chestionar!Y807)</f>
        <v>0</v>
      </c>
      <c r="BN807" s="158">
        <f>IF(Chestionar!Z807="",0,Chestionar!Z807)</f>
        <v>0</v>
      </c>
      <c r="BO807" s="113"/>
      <c r="BP807" s="113"/>
      <c r="BQ807" s="113"/>
      <c r="BR807" s="113" t="s">
        <v>215</v>
      </c>
    </row>
    <row r="808" spans="1:70" x14ac:dyDescent="0.25">
      <c r="A808" s="1715">
        <f t="shared" si="229"/>
        <v>0</v>
      </c>
      <c r="B808" s="1715">
        <f t="shared" si="226"/>
        <v>10399028</v>
      </c>
      <c r="C808" s="1049">
        <v>399</v>
      </c>
      <c r="D808" s="1797" t="s">
        <v>447</v>
      </c>
      <c r="E808" s="1049">
        <v>28</v>
      </c>
      <c r="F808" s="1057" t="s">
        <v>4309</v>
      </c>
      <c r="G808" s="1049"/>
      <c r="H808" s="1058" t="s">
        <v>345</v>
      </c>
      <c r="I808" s="1059" t="s">
        <v>4810</v>
      </c>
      <c r="J808" s="1067" t="s">
        <v>4104</v>
      </c>
      <c r="K808" s="1059" t="s">
        <v>4780</v>
      </c>
      <c r="L808" s="979">
        <f t="shared" si="230"/>
        <v>0</v>
      </c>
      <c r="M808" s="979">
        <f t="shared" si="231"/>
        <v>0</v>
      </c>
      <c r="N808" s="1724">
        <f t="shared" si="232"/>
        <v>0</v>
      </c>
      <c r="O808" s="979">
        <f t="shared" si="233"/>
        <v>0</v>
      </c>
      <c r="P808" s="979">
        <f t="shared" si="234"/>
        <v>0</v>
      </c>
      <c r="Q808" s="979"/>
      <c r="R808" s="979"/>
      <c r="S808" s="979"/>
      <c r="T808" s="979"/>
      <c r="U808" s="979"/>
      <c r="V808" s="979"/>
      <c r="W808" s="979"/>
      <c r="X808" s="979"/>
      <c r="Y808" s="1060"/>
      <c r="Z808" s="1060" t="str">
        <f t="shared" si="236"/>
        <v xml:space="preserve">Cap.2 Pct.7: Diferenta dintre Valoarea cifrei de afaceri totala si Valoarea cifrei de afaceri impozabile (Col.1 - Col.2) &gt;= Valoarea totala a exporturilor (Col.15), pentru fiecare rand </v>
      </c>
      <c r="AA808" s="2205">
        <f t="shared" si="227"/>
        <v>1</v>
      </c>
      <c r="AB808" s="3036">
        <f t="shared" si="228"/>
        <v>399</v>
      </c>
      <c r="AT808" s="133" t="s">
        <v>3986</v>
      </c>
      <c r="AU808" s="1416" t="s">
        <v>5300</v>
      </c>
      <c r="AV808" s="134">
        <v>5</v>
      </c>
      <c r="AW808" s="135">
        <v>1</v>
      </c>
      <c r="AX808" s="136">
        <v>107</v>
      </c>
      <c r="AY808" s="301">
        <f>IF(Chestionar!K808="",0,Chestionar!K808)</f>
        <v>107</v>
      </c>
      <c r="AZ808" s="301">
        <f>IF(Chestionar!L808="",0,Chestionar!L808)</f>
        <v>0</v>
      </c>
      <c r="BA808" s="301">
        <f ca="1">IF(Chestionar!M808="",0,Chestionar!M808)</f>
        <v>0</v>
      </c>
      <c r="BB808" s="301">
        <f>IF(Chestionar!N808="",0,Chestionar!N808)</f>
        <v>0</v>
      </c>
      <c r="BC808" s="301">
        <f ca="1">IF(Chestionar!O808="",0,Chestionar!O808)</f>
        <v>0</v>
      </c>
      <c r="BD808" s="301">
        <f>IF(Chestionar!P808="",0,Chestionar!P808)</f>
        <v>0</v>
      </c>
      <c r="BE808" s="301">
        <f ca="1">IF(Chestionar!Q808="",0,Chestionar!Q808)</f>
        <v>0</v>
      </c>
      <c r="BF808" s="301">
        <f>IF(Chestionar!R808="",0,Chestionar!R808)</f>
        <v>0</v>
      </c>
      <c r="BG808" s="301">
        <f>IF(Chestionar!S808="",0,Chestionar!S808)</f>
        <v>0</v>
      </c>
      <c r="BH808" s="301">
        <f>IF(Chestionar!T808="",0,Chestionar!T808)</f>
        <v>0</v>
      </c>
      <c r="BI808" s="205">
        <f>IF(Chestionar!U808="",0,Chestionar!U808)</f>
        <v>0</v>
      </c>
      <c r="BJ808" s="205">
        <f>IF(Chestionar!V808="",0,Chestionar!V808)</f>
        <v>0</v>
      </c>
      <c r="BK808" s="205">
        <f>IF(Chestionar!W808="",0,Chestionar!W808)</f>
        <v>0</v>
      </c>
      <c r="BL808" s="205">
        <f>IF(Chestionar!X808="",0,Chestionar!X808)</f>
        <v>0</v>
      </c>
      <c r="BM808" s="205">
        <f>IF(Chestionar!Y808="",0,Chestionar!Y808)</f>
        <v>0</v>
      </c>
      <c r="BN808" s="158">
        <f>IF(Chestionar!Z808="",0,Chestionar!Z808)</f>
        <v>0</v>
      </c>
      <c r="BO808" s="113"/>
      <c r="BP808" s="113"/>
      <c r="BQ808" s="113"/>
      <c r="BR808" s="113" t="s">
        <v>215</v>
      </c>
    </row>
    <row r="809" spans="1:70" x14ac:dyDescent="0.25">
      <c r="A809" s="1715">
        <f t="shared" si="229"/>
        <v>0</v>
      </c>
      <c r="B809" s="1715">
        <f t="shared" si="226"/>
        <v>10399029</v>
      </c>
      <c r="C809" s="1049">
        <v>399</v>
      </c>
      <c r="D809" s="1797" t="s">
        <v>447</v>
      </c>
      <c r="E809" s="1049">
        <v>29</v>
      </c>
      <c r="F809" s="1057" t="s">
        <v>4309</v>
      </c>
      <c r="G809" s="1049"/>
      <c r="H809" s="1058" t="s">
        <v>345</v>
      </c>
      <c r="I809" s="1059" t="s">
        <v>4811</v>
      </c>
      <c r="J809" s="1067" t="s">
        <v>4104</v>
      </c>
      <c r="K809" s="1059" t="s">
        <v>4781</v>
      </c>
      <c r="L809" s="979">
        <f t="shared" si="230"/>
        <v>0</v>
      </c>
      <c r="M809" s="979">
        <f t="shared" si="231"/>
        <v>0</v>
      </c>
      <c r="N809" s="1724">
        <f t="shared" si="232"/>
        <v>0</v>
      </c>
      <c r="O809" s="979">
        <f t="shared" si="233"/>
        <v>0</v>
      </c>
      <c r="P809" s="979">
        <f t="shared" si="234"/>
        <v>0</v>
      </c>
      <c r="Q809" s="979"/>
      <c r="R809" s="979"/>
      <c r="S809" s="979"/>
      <c r="T809" s="979"/>
      <c r="U809" s="979"/>
      <c r="V809" s="979"/>
      <c r="W809" s="979"/>
      <c r="X809" s="979"/>
      <c r="Y809" s="1060"/>
      <c r="Z809" s="1060" t="str">
        <f t="shared" si="236"/>
        <v xml:space="preserve">Cap.2 Pct.7: Diferenta dintre Valoarea cifrei de afaceri totala si Valoarea cifrei de afaceri impozabile (Col.1 - Col.2) &gt;= Valoarea totala a exporturilor (Col.15), pentru fiecare rand </v>
      </c>
      <c r="AA809" s="2205">
        <f t="shared" si="227"/>
        <v>1</v>
      </c>
      <c r="AB809" s="3036">
        <f t="shared" si="228"/>
        <v>399</v>
      </c>
      <c r="AT809" s="133" t="s">
        <v>3987</v>
      </c>
      <c r="AU809" s="1416" t="s">
        <v>5300</v>
      </c>
      <c r="AV809" s="134">
        <v>5</v>
      </c>
      <c r="AW809" s="135">
        <v>1</v>
      </c>
      <c r="AX809" s="136">
        <v>108</v>
      </c>
      <c r="AY809" s="301">
        <f>IF(Chestionar!K809="",0,Chestionar!K809)</f>
        <v>108</v>
      </c>
      <c r="AZ809" s="301">
        <f>IF(Chestionar!L809="",0,Chestionar!L809)</f>
        <v>0</v>
      </c>
      <c r="BA809" s="301">
        <f ca="1">IF(Chestionar!M809="",0,Chestionar!M809)</f>
        <v>0</v>
      </c>
      <c r="BB809" s="301">
        <f>IF(Chestionar!N809="",0,Chestionar!N809)</f>
        <v>0</v>
      </c>
      <c r="BC809" s="301">
        <f ca="1">IF(Chestionar!O809="",0,Chestionar!O809)</f>
        <v>0</v>
      </c>
      <c r="BD809" s="301">
        <f>IF(Chestionar!P809="",0,Chestionar!P809)</f>
        <v>0</v>
      </c>
      <c r="BE809" s="301">
        <f ca="1">IF(Chestionar!Q809="",0,Chestionar!Q809)</f>
        <v>0</v>
      </c>
      <c r="BF809" s="301">
        <f>IF(Chestionar!R809="",0,Chestionar!R809)</f>
        <v>0</v>
      </c>
      <c r="BG809" s="301">
        <f>IF(Chestionar!S809="",0,Chestionar!S809)</f>
        <v>0</v>
      </c>
      <c r="BH809" s="301">
        <f>IF(Chestionar!T809="",0,Chestionar!T809)</f>
        <v>0</v>
      </c>
      <c r="BI809" s="205">
        <f>IF(Chestionar!U809="",0,Chestionar!U809)</f>
        <v>0</v>
      </c>
      <c r="BJ809" s="205">
        <f>IF(Chestionar!V809="",0,Chestionar!V809)</f>
        <v>0</v>
      </c>
      <c r="BK809" s="205">
        <f>IF(Chestionar!W809="",0,Chestionar!W809)</f>
        <v>0</v>
      </c>
      <c r="BL809" s="205">
        <f>IF(Chestionar!X809="",0,Chestionar!X809)</f>
        <v>0</v>
      </c>
      <c r="BM809" s="205">
        <f>IF(Chestionar!Y809="",0,Chestionar!Y809)</f>
        <v>0</v>
      </c>
      <c r="BN809" s="158">
        <f>IF(Chestionar!Z809="",0,Chestionar!Z809)</f>
        <v>0</v>
      </c>
      <c r="BO809" s="113"/>
      <c r="BP809" s="113"/>
      <c r="BQ809" s="113"/>
      <c r="BR809" s="113" t="s">
        <v>215</v>
      </c>
    </row>
    <row r="810" spans="1:70" x14ac:dyDescent="0.25">
      <c r="A810" s="1714">
        <f t="shared" si="229"/>
        <v>0</v>
      </c>
      <c r="B810" s="1714">
        <f t="shared" si="226"/>
        <v>10399030</v>
      </c>
      <c r="C810" s="1061">
        <v>399</v>
      </c>
      <c r="D810" s="1799" t="s">
        <v>447</v>
      </c>
      <c r="E810" s="1061">
        <v>30</v>
      </c>
      <c r="F810" s="1062" t="s">
        <v>4309</v>
      </c>
      <c r="G810" s="1061"/>
      <c r="H810" s="1063" t="s">
        <v>345</v>
      </c>
      <c r="I810" s="1064" t="s">
        <v>4812</v>
      </c>
      <c r="J810" s="1068" t="s">
        <v>4104</v>
      </c>
      <c r="K810" s="1064" t="s">
        <v>4782</v>
      </c>
      <c r="L810" s="1065">
        <f t="shared" si="230"/>
        <v>0</v>
      </c>
      <c r="M810" s="1065">
        <f t="shared" si="231"/>
        <v>0</v>
      </c>
      <c r="N810" s="1727">
        <f t="shared" si="232"/>
        <v>0</v>
      </c>
      <c r="O810" s="1065">
        <f t="shared" si="233"/>
        <v>0</v>
      </c>
      <c r="P810" s="1065">
        <f t="shared" si="234"/>
        <v>0</v>
      </c>
      <c r="Q810" s="1065"/>
      <c r="R810" s="1065"/>
      <c r="S810" s="1065"/>
      <c r="T810" s="1065"/>
      <c r="U810" s="1065"/>
      <c r="V810" s="1065"/>
      <c r="W810" s="1065"/>
      <c r="X810" s="1065"/>
      <c r="Y810" s="1066"/>
      <c r="Z810" s="1066" t="str">
        <f t="shared" si="236"/>
        <v xml:space="preserve">Cap.2 Pct.7: Diferenta dintre Valoarea cifrei de afaceri totala si Valoarea cifrei de afaceri impozabile (Col.1 - Col.2) &gt;= Valoarea totala a exporturilor (Col.15), pentru fiecare rand </v>
      </c>
      <c r="AA810" s="2205">
        <f t="shared" si="227"/>
        <v>1</v>
      </c>
      <c r="AB810" s="3036">
        <f t="shared" si="228"/>
        <v>399</v>
      </c>
      <c r="AT810" s="133" t="s">
        <v>3988</v>
      </c>
      <c r="AU810" s="1416" t="s">
        <v>5300</v>
      </c>
      <c r="AV810" s="134">
        <v>5</v>
      </c>
      <c r="AW810" s="135">
        <v>1</v>
      </c>
      <c r="AX810" s="136">
        <v>109</v>
      </c>
      <c r="AY810" s="301">
        <f>IF(Chestionar!K810="",0,Chestionar!K810)</f>
        <v>109</v>
      </c>
      <c r="AZ810" s="301">
        <f>IF(Chestionar!L810="",0,Chestionar!L810)</f>
        <v>0</v>
      </c>
      <c r="BA810" s="301">
        <f ca="1">IF(Chestionar!M810="",0,Chestionar!M810)</f>
        <v>0</v>
      </c>
      <c r="BB810" s="301">
        <f>IF(Chestionar!N810="",0,Chestionar!N810)</f>
        <v>0</v>
      </c>
      <c r="BC810" s="301">
        <f ca="1">IF(Chestionar!O810="",0,Chestionar!O810)</f>
        <v>0</v>
      </c>
      <c r="BD810" s="301">
        <f>IF(Chestionar!P810="",0,Chestionar!P810)</f>
        <v>0</v>
      </c>
      <c r="BE810" s="301">
        <f ca="1">IF(Chestionar!Q810="",0,Chestionar!Q810)</f>
        <v>0</v>
      </c>
      <c r="BF810" s="301">
        <f>IF(Chestionar!R810="",0,Chestionar!R810)</f>
        <v>0</v>
      </c>
      <c r="BG810" s="301">
        <f>IF(Chestionar!S810="",0,Chestionar!S810)</f>
        <v>0</v>
      </c>
      <c r="BH810" s="301">
        <f>IF(Chestionar!T810="",0,Chestionar!T810)</f>
        <v>0</v>
      </c>
      <c r="BI810" s="205">
        <f>IF(Chestionar!U810="",0,Chestionar!U810)</f>
        <v>0</v>
      </c>
      <c r="BJ810" s="205">
        <f>IF(Chestionar!V810="",0,Chestionar!V810)</f>
        <v>0</v>
      </c>
      <c r="BK810" s="205">
        <f>IF(Chestionar!W810="",0,Chestionar!W810)</f>
        <v>0</v>
      </c>
      <c r="BL810" s="205">
        <f>IF(Chestionar!X810="",0,Chestionar!X810)</f>
        <v>0</v>
      </c>
      <c r="BM810" s="205">
        <f>IF(Chestionar!Y810="",0,Chestionar!Y810)</f>
        <v>0</v>
      </c>
      <c r="BN810" s="158">
        <f>IF(Chestionar!Z810="",0,Chestionar!Z810)</f>
        <v>0</v>
      </c>
      <c r="BO810" s="113"/>
      <c r="BP810" s="113"/>
      <c r="BQ810" s="113"/>
      <c r="BR810" s="113" t="s">
        <v>215</v>
      </c>
    </row>
    <row r="811" spans="1:70" x14ac:dyDescent="0.25">
      <c r="A811" s="1715">
        <f t="shared" si="229"/>
        <v>0</v>
      </c>
      <c r="B811" s="1715">
        <f t="shared" si="226"/>
        <v>10179001</v>
      </c>
      <c r="C811" s="1049">
        <v>179</v>
      </c>
      <c r="D811" s="1806" t="s">
        <v>447</v>
      </c>
      <c r="E811" s="1049">
        <v>1</v>
      </c>
      <c r="F811" s="1057" t="s">
        <v>4309</v>
      </c>
      <c r="G811" s="1049" t="s">
        <v>6943</v>
      </c>
      <c r="H811" s="1058" t="s">
        <v>345</v>
      </c>
      <c r="I811" s="1059" t="s">
        <v>4373</v>
      </c>
      <c r="J811" s="1058" t="s">
        <v>4224</v>
      </c>
      <c r="K811" s="1059" t="s">
        <v>4374</v>
      </c>
      <c r="L811" s="979">
        <f t="shared" ref="L811:L840" si="237">IF(BK182="",0,BK182)</f>
        <v>0</v>
      </c>
      <c r="M811" s="979">
        <f t="shared" ref="M811:M840" si="238">IF(BL182="",0,BL182)</f>
        <v>0</v>
      </c>
      <c r="N811" s="1724">
        <f t="shared" ref="N811:N840" si="239">IF(L811&lt;=M811,0,1)</f>
        <v>0</v>
      </c>
      <c r="O811" s="979"/>
      <c r="P811" s="979"/>
      <c r="Q811" s="979"/>
      <c r="R811" s="979"/>
      <c r="S811" s="979"/>
      <c r="T811" s="979"/>
      <c r="U811" s="979"/>
      <c r="V811" s="979"/>
      <c r="W811" s="979"/>
      <c r="X811" s="979"/>
      <c r="Y811" s="1060"/>
      <c r="Z811" s="1352" t="s">
        <v>9456</v>
      </c>
      <c r="AA811" s="2205">
        <f t="shared" si="227"/>
        <v>1</v>
      </c>
      <c r="AB811" s="3036">
        <f t="shared" si="228"/>
        <v>179</v>
      </c>
      <c r="AC811" s="2205">
        <f>LEN(Z811)</f>
        <v>108</v>
      </c>
      <c r="AT811" s="133" t="s">
        <v>3989</v>
      </c>
      <c r="AU811" s="1416" t="s">
        <v>5300</v>
      </c>
      <c r="AV811" s="134">
        <v>5</v>
      </c>
      <c r="AW811" s="135">
        <v>1</v>
      </c>
      <c r="AX811" s="136">
        <v>110</v>
      </c>
      <c r="AY811" s="301">
        <f>IF(Chestionar!K811="",0,Chestionar!K811)</f>
        <v>110</v>
      </c>
      <c r="AZ811" s="301">
        <f>IF(Chestionar!L811="",0,Chestionar!L811)</f>
        <v>0</v>
      </c>
      <c r="BA811" s="301">
        <f ca="1">IF(Chestionar!M811="",0,Chestionar!M811)</f>
        <v>0</v>
      </c>
      <c r="BB811" s="301">
        <f>IF(Chestionar!N811="",0,Chestionar!N811)</f>
        <v>0</v>
      </c>
      <c r="BC811" s="301">
        <f ca="1">IF(Chestionar!O811="",0,Chestionar!O811)</f>
        <v>0</v>
      </c>
      <c r="BD811" s="301">
        <f>IF(Chestionar!P811="",0,Chestionar!P811)</f>
        <v>0</v>
      </c>
      <c r="BE811" s="301">
        <f ca="1">IF(Chestionar!Q811="",0,Chestionar!Q811)</f>
        <v>0</v>
      </c>
      <c r="BF811" s="301">
        <f>IF(Chestionar!R811="",0,Chestionar!R811)</f>
        <v>0</v>
      </c>
      <c r="BG811" s="301">
        <f>IF(Chestionar!S811="",0,Chestionar!S811)</f>
        <v>0</v>
      </c>
      <c r="BH811" s="301">
        <f>IF(Chestionar!T811="",0,Chestionar!T811)</f>
        <v>0</v>
      </c>
      <c r="BI811" s="205">
        <f>IF(Chestionar!U811="",0,Chestionar!U811)</f>
        <v>0</v>
      </c>
      <c r="BJ811" s="205">
        <f>IF(Chestionar!V811="",0,Chestionar!V811)</f>
        <v>0</v>
      </c>
      <c r="BK811" s="205">
        <f>IF(Chestionar!W811="",0,Chestionar!W811)</f>
        <v>0</v>
      </c>
      <c r="BL811" s="205">
        <f>IF(Chestionar!X811="",0,Chestionar!X811)</f>
        <v>0</v>
      </c>
      <c r="BM811" s="205">
        <f>IF(Chestionar!Y811="",0,Chestionar!Y811)</f>
        <v>0</v>
      </c>
      <c r="BN811" s="158">
        <f>IF(Chestionar!Z811="",0,Chestionar!Z811)</f>
        <v>0</v>
      </c>
      <c r="BO811" s="113"/>
      <c r="BP811" s="113"/>
      <c r="BQ811" s="113"/>
      <c r="BR811" s="113" t="s">
        <v>215</v>
      </c>
    </row>
    <row r="812" spans="1:70" x14ac:dyDescent="0.25">
      <c r="A812" s="1715">
        <f t="shared" si="229"/>
        <v>0</v>
      </c>
      <c r="B812" s="1715">
        <f t="shared" si="226"/>
        <v>10179002</v>
      </c>
      <c r="C812" s="1049">
        <v>179</v>
      </c>
      <c r="D812" s="1797" t="s">
        <v>447</v>
      </c>
      <c r="E812" s="1049">
        <v>2</v>
      </c>
      <c r="F812" s="1057" t="s">
        <v>4309</v>
      </c>
      <c r="G812" s="1049"/>
      <c r="H812" s="1058" t="s">
        <v>345</v>
      </c>
      <c r="I812" s="1059" t="s">
        <v>4382</v>
      </c>
      <c r="J812" s="1058" t="s">
        <v>4224</v>
      </c>
      <c r="K812" s="1059" t="s">
        <v>4667</v>
      </c>
      <c r="L812" s="979">
        <f t="shared" si="237"/>
        <v>0</v>
      </c>
      <c r="M812" s="979">
        <f t="shared" si="238"/>
        <v>0</v>
      </c>
      <c r="N812" s="1724">
        <f t="shared" si="239"/>
        <v>0</v>
      </c>
      <c r="O812" s="979"/>
      <c r="P812" s="979"/>
      <c r="Q812" s="979"/>
      <c r="R812" s="979"/>
      <c r="S812" s="979"/>
      <c r="T812" s="979"/>
      <c r="U812" s="979"/>
      <c r="V812" s="979"/>
      <c r="W812" s="979"/>
      <c r="X812" s="979"/>
      <c r="Y812" s="1060"/>
      <c r="Z812" s="1060" t="str">
        <f t="shared" ref="Z812:Z840" si="240">Z811</f>
        <v xml:space="preserve">Cap.2 Pct.7: Nr. mediu de salariati (Col.11) &lt;= Nr. mediu de perosane ocupate (Col.12), pentru fiecare rand </v>
      </c>
      <c r="AA812" s="2205">
        <f t="shared" si="227"/>
        <v>1</v>
      </c>
      <c r="AB812" s="3036">
        <f t="shared" si="228"/>
        <v>179</v>
      </c>
      <c r="AT812" s="133" t="s">
        <v>3990</v>
      </c>
      <c r="AU812" s="1416" t="s">
        <v>5300</v>
      </c>
      <c r="AV812" s="134">
        <v>5</v>
      </c>
      <c r="AW812" s="135">
        <v>1</v>
      </c>
      <c r="AX812" s="136">
        <v>111</v>
      </c>
      <c r="AY812" s="301">
        <f>IF(Chestionar!K812="",0,Chestionar!K812)</f>
        <v>111</v>
      </c>
      <c r="AZ812" s="301">
        <f>IF(Chestionar!L812="",0,Chestionar!L812)</f>
        <v>0</v>
      </c>
      <c r="BA812" s="301">
        <f ca="1">IF(Chestionar!M812="",0,Chestionar!M812)</f>
        <v>0</v>
      </c>
      <c r="BB812" s="301">
        <f>IF(Chestionar!N812="",0,Chestionar!N812)</f>
        <v>0</v>
      </c>
      <c r="BC812" s="301">
        <f ca="1">IF(Chestionar!O812="",0,Chestionar!O812)</f>
        <v>0</v>
      </c>
      <c r="BD812" s="301">
        <f>IF(Chestionar!P812="",0,Chestionar!P812)</f>
        <v>0</v>
      </c>
      <c r="BE812" s="301">
        <f ca="1">IF(Chestionar!Q812="",0,Chestionar!Q812)</f>
        <v>0</v>
      </c>
      <c r="BF812" s="301">
        <f>IF(Chestionar!R812="",0,Chestionar!R812)</f>
        <v>0</v>
      </c>
      <c r="BG812" s="301">
        <f>IF(Chestionar!S812="",0,Chestionar!S812)</f>
        <v>0</v>
      </c>
      <c r="BH812" s="301">
        <f>IF(Chestionar!T812="",0,Chestionar!T812)</f>
        <v>0</v>
      </c>
      <c r="BI812" s="205">
        <f>IF(Chestionar!U812="",0,Chestionar!U812)</f>
        <v>0</v>
      </c>
      <c r="BJ812" s="205">
        <f>IF(Chestionar!V812="",0,Chestionar!V812)</f>
        <v>0</v>
      </c>
      <c r="BK812" s="205">
        <f>IF(Chestionar!W812="",0,Chestionar!W812)</f>
        <v>0</v>
      </c>
      <c r="BL812" s="205">
        <f>IF(Chestionar!X812="",0,Chestionar!X812)</f>
        <v>0</v>
      </c>
      <c r="BM812" s="205">
        <f>IF(Chestionar!Y812="",0,Chestionar!Y812)</f>
        <v>0</v>
      </c>
      <c r="BN812" s="158">
        <f>IF(Chestionar!Z812="",0,Chestionar!Z812)</f>
        <v>0</v>
      </c>
      <c r="BO812" s="113"/>
      <c r="BP812" s="113"/>
      <c r="BQ812" s="113"/>
      <c r="BR812" s="113" t="s">
        <v>215</v>
      </c>
    </row>
    <row r="813" spans="1:70" x14ac:dyDescent="0.25">
      <c r="A813" s="1715">
        <f t="shared" si="229"/>
        <v>0</v>
      </c>
      <c r="B813" s="1715">
        <f t="shared" si="226"/>
        <v>10179003</v>
      </c>
      <c r="C813" s="1049">
        <v>179</v>
      </c>
      <c r="D813" s="1797" t="s">
        <v>447</v>
      </c>
      <c r="E813" s="1049">
        <v>3</v>
      </c>
      <c r="F813" s="1057" t="s">
        <v>4309</v>
      </c>
      <c r="G813" s="1049"/>
      <c r="H813" s="1058" t="s">
        <v>345</v>
      </c>
      <c r="I813" s="1059" t="s">
        <v>4384</v>
      </c>
      <c r="J813" s="1058" t="s">
        <v>4224</v>
      </c>
      <c r="K813" s="1059" t="s">
        <v>4668</v>
      </c>
      <c r="L813" s="979">
        <f t="shared" si="237"/>
        <v>0</v>
      </c>
      <c r="M813" s="979">
        <f t="shared" si="238"/>
        <v>0</v>
      </c>
      <c r="N813" s="1724">
        <f t="shared" si="239"/>
        <v>0</v>
      </c>
      <c r="O813" s="979"/>
      <c r="P813" s="979"/>
      <c r="Q813" s="979"/>
      <c r="R813" s="979"/>
      <c r="S813" s="979"/>
      <c r="T813" s="979"/>
      <c r="U813" s="979"/>
      <c r="V813" s="979"/>
      <c r="W813" s="979"/>
      <c r="X813" s="979"/>
      <c r="Y813" s="1060"/>
      <c r="Z813" s="1060" t="str">
        <f t="shared" si="240"/>
        <v xml:space="preserve">Cap.2 Pct.7: Nr. mediu de salariati (Col.11) &lt;= Nr. mediu de perosane ocupate (Col.12), pentru fiecare rand </v>
      </c>
      <c r="AA813" s="2205">
        <f t="shared" si="227"/>
        <v>1</v>
      </c>
      <c r="AB813" s="3036">
        <f t="shared" si="228"/>
        <v>179</v>
      </c>
      <c r="AT813" s="133" t="s">
        <v>3991</v>
      </c>
      <c r="AU813" s="1416" t="s">
        <v>5300</v>
      </c>
      <c r="AV813" s="134">
        <v>5</v>
      </c>
      <c r="AW813" s="135">
        <v>1</v>
      </c>
      <c r="AX813" s="136">
        <v>112</v>
      </c>
      <c r="AY813" s="301">
        <f>IF(Chestionar!K813="",0,Chestionar!K813)</f>
        <v>112</v>
      </c>
      <c r="AZ813" s="301">
        <f>IF(Chestionar!L813="",0,Chestionar!L813)</f>
        <v>0</v>
      </c>
      <c r="BA813" s="301">
        <f ca="1">IF(Chestionar!M813="",0,Chestionar!M813)</f>
        <v>0</v>
      </c>
      <c r="BB813" s="301">
        <f>IF(Chestionar!N813="",0,Chestionar!N813)</f>
        <v>0</v>
      </c>
      <c r="BC813" s="301">
        <f ca="1">IF(Chestionar!O813="",0,Chestionar!O813)</f>
        <v>0</v>
      </c>
      <c r="BD813" s="301">
        <f>IF(Chestionar!P813="",0,Chestionar!P813)</f>
        <v>0</v>
      </c>
      <c r="BE813" s="301">
        <f ca="1">IF(Chestionar!Q813="",0,Chestionar!Q813)</f>
        <v>0</v>
      </c>
      <c r="BF813" s="301">
        <f>IF(Chestionar!R813="",0,Chestionar!R813)</f>
        <v>0</v>
      </c>
      <c r="BG813" s="301">
        <f>IF(Chestionar!S813="",0,Chestionar!S813)</f>
        <v>0</v>
      </c>
      <c r="BH813" s="301">
        <f>IF(Chestionar!T813="",0,Chestionar!T813)</f>
        <v>0</v>
      </c>
      <c r="BI813" s="205">
        <f>IF(Chestionar!U813="",0,Chestionar!U813)</f>
        <v>0</v>
      </c>
      <c r="BJ813" s="205">
        <f>IF(Chestionar!V813="",0,Chestionar!V813)</f>
        <v>0</v>
      </c>
      <c r="BK813" s="205">
        <f>IF(Chestionar!W813="",0,Chestionar!W813)</f>
        <v>0</v>
      </c>
      <c r="BL813" s="205">
        <f>IF(Chestionar!X813="",0,Chestionar!X813)</f>
        <v>0</v>
      </c>
      <c r="BM813" s="205">
        <f>IF(Chestionar!Y813="",0,Chestionar!Y813)</f>
        <v>0</v>
      </c>
      <c r="BN813" s="158">
        <f>IF(Chestionar!Z813="",0,Chestionar!Z813)</f>
        <v>0</v>
      </c>
      <c r="BO813" s="113"/>
      <c r="BP813" s="113"/>
      <c r="BQ813" s="113"/>
      <c r="BR813" s="113" t="s">
        <v>215</v>
      </c>
    </row>
    <row r="814" spans="1:70" x14ac:dyDescent="0.25">
      <c r="A814" s="1715">
        <f t="shared" si="229"/>
        <v>0</v>
      </c>
      <c r="B814" s="1715">
        <f t="shared" si="226"/>
        <v>10179004</v>
      </c>
      <c r="C814" s="1049">
        <v>179</v>
      </c>
      <c r="D814" s="1797" t="s">
        <v>447</v>
      </c>
      <c r="E814" s="1049">
        <v>4</v>
      </c>
      <c r="F814" s="1057" t="s">
        <v>4309</v>
      </c>
      <c r="G814" s="1049"/>
      <c r="H814" s="1058" t="s">
        <v>345</v>
      </c>
      <c r="I814" s="1059" t="s">
        <v>4386</v>
      </c>
      <c r="J814" s="1058" t="s">
        <v>4224</v>
      </c>
      <c r="K814" s="1059" t="s">
        <v>4669</v>
      </c>
      <c r="L814" s="979">
        <f t="shared" si="237"/>
        <v>0</v>
      </c>
      <c r="M814" s="979">
        <f t="shared" si="238"/>
        <v>0</v>
      </c>
      <c r="N814" s="1724">
        <f t="shared" si="239"/>
        <v>0</v>
      </c>
      <c r="O814" s="979"/>
      <c r="P814" s="979"/>
      <c r="Q814" s="979"/>
      <c r="R814" s="979"/>
      <c r="S814" s="979"/>
      <c r="T814" s="979"/>
      <c r="U814" s="979"/>
      <c r="V814" s="979"/>
      <c r="W814" s="979"/>
      <c r="X814" s="979"/>
      <c r="Y814" s="1060"/>
      <c r="Z814" s="1060" t="str">
        <f t="shared" si="240"/>
        <v xml:space="preserve">Cap.2 Pct.7: Nr. mediu de salariati (Col.11) &lt;= Nr. mediu de perosane ocupate (Col.12), pentru fiecare rand </v>
      </c>
      <c r="AA814" s="2205">
        <f t="shared" si="227"/>
        <v>1</v>
      </c>
      <c r="AB814" s="3036">
        <f t="shared" si="228"/>
        <v>179</v>
      </c>
      <c r="AT814" s="133" t="s">
        <v>3992</v>
      </c>
      <c r="AU814" s="1416" t="s">
        <v>5300</v>
      </c>
      <c r="AV814" s="134">
        <v>5</v>
      </c>
      <c r="AW814" s="135">
        <v>1</v>
      </c>
      <c r="AX814" s="136">
        <v>113</v>
      </c>
      <c r="AY814" s="301">
        <f>IF(Chestionar!K814="",0,Chestionar!K814)</f>
        <v>113</v>
      </c>
      <c r="AZ814" s="301">
        <f>IF(Chestionar!L814="",0,Chestionar!L814)</f>
        <v>0</v>
      </c>
      <c r="BA814" s="301">
        <f ca="1">IF(Chestionar!M814="",0,Chestionar!M814)</f>
        <v>0</v>
      </c>
      <c r="BB814" s="301">
        <f>IF(Chestionar!N814="",0,Chestionar!N814)</f>
        <v>0</v>
      </c>
      <c r="BC814" s="301">
        <f ca="1">IF(Chestionar!O814="",0,Chestionar!O814)</f>
        <v>0</v>
      </c>
      <c r="BD814" s="301">
        <f>IF(Chestionar!P814="",0,Chestionar!P814)</f>
        <v>0</v>
      </c>
      <c r="BE814" s="301">
        <f ca="1">IF(Chestionar!Q814="",0,Chestionar!Q814)</f>
        <v>0</v>
      </c>
      <c r="BF814" s="301">
        <f>IF(Chestionar!R814="",0,Chestionar!R814)</f>
        <v>0</v>
      </c>
      <c r="BG814" s="301">
        <f>IF(Chestionar!S814="",0,Chestionar!S814)</f>
        <v>0</v>
      </c>
      <c r="BH814" s="301">
        <f>IF(Chestionar!T814="",0,Chestionar!T814)</f>
        <v>0</v>
      </c>
      <c r="BI814" s="205">
        <f>IF(Chestionar!U814="",0,Chestionar!U814)</f>
        <v>0</v>
      </c>
      <c r="BJ814" s="205">
        <f>IF(Chestionar!V814="",0,Chestionar!V814)</f>
        <v>0</v>
      </c>
      <c r="BK814" s="205">
        <f>IF(Chestionar!W814="",0,Chestionar!W814)</f>
        <v>0</v>
      </c>
      <c r="BL814" s="205">
        <f>IF(Chestionar!X814="",0,Chestionar!X814)</f>
        <v>0</v>
      </c>
      <c r="BM814" s="205">
        <f>IF(Chestionar!Y814="",0,Chestionar!Y814)</f>
        <v>0</v>
      </c>
      <c r="BN814" s="158">
        <f>IF(Chestionar!Z814="",0,Chestionar!Z814)</f>
        <v>0</v>
      </c>
      <c r="BO814" s="113"/>
      <c r="BP814" s="113"/>
      <c r="BQ814" s="113"/>
      <c r="BR814" s="113" t="s">
        <v>215</v>
      </c>
    </row>
    <row r="815" spans="1:70" x14ac:dyDescent="0.25">
      <c r="A815" s="1715">
        <f t="shared" si="229"/>
        <v>0</v>
      </c>
      <c r="B815" s="1715">
        <f t="shared" si="226"/>
        <v>10179005</v>
      </c>
      <c r="C815" s="1049">
        <v>179</v>
      </c>
      <c r="D815" s="1797" t="s">
        <v>447</v>
      </c>
      <c r="E815" s="1049">
        <v>5</v>
      </c>
      <c r="F815" s="1057" t="s">
        <v>4309</v>
      </c>
      <c r="G815" s="1049"/>
      <c r="H815" s="1058" t="s">
        <v>345</v>
      </c>
      <c r="I815" s="1059" t="s">
        <v>4388</v>
      </c>
      <c r="J815" s="1058" t="s">
        <v>4224</v>
      </c>
      <c r="K815" s="1059" t="s">
        <v>4670</v>
      </c>
      <c r="L815" s="979">
        <f t="shared" si="237"/>
        <v>0</v>
      </c>
      <c r="M815" s="979">
        <f t="shared" si="238"/>
        <v>0</v>
      </c>
      <c r="N815" s="1724">
        <f t="shared" si="239"/>
        <v>0</v>
      </c>
      <c r="O815" s="979"/>
      <c r="P815" s="979"/>
      <c r="Q815" s="979"/>
      <c r="R815" s="979"/>
      <c r="S815" s="979"/>
      <c r="T815" s="979"/>
      <c r="U815" s="979"/>
      <c r="V815" s="979"/>
      <c r="W815" s="979"/>
      <c r="X815" s="979"/>
      <c r="Y815" s="1060"/>
      <c r="Z815" s="1060" t="str">
        <f t="shared" si="240"/>
        <v xml:space="preserve">Cap.2 Pct.7: Nr. mediu de salariati (Col.11) &lt;= Nr. mediu de perosane ocupate (Col.12), pentru fiecare rand </v>
      </c>
      <c r="AA815" s="2205">
        <f t="shared" si="227"/>
        <v>1</v>
      </c>
      <c r="AB815" s="3036">
        <f t="shared" si="228"/>
        <v>179</v>
      </c>
      <c r="AT815" s="133" t="s">
        <v>3993</v>
      </c>
      <c r="AU815" s="1416" t="s">
        <v>5300</v>
      </c>
      <c r="AV815" s="134">
        <v>5</v>
      </c>
      <c r="AW815" s="135">
        <v>1</v>
      </c>
      <c r="AX815" s="136">
        <v>114</v>
      </c>
      <c r="AY815" s="301">
        <f>IF(Chestionar!K815="",0,Chestionar!K815)</f>
        <v>114</v>
      </c>
      <c r="AZ815" s="301">
        <f>IF(Chestionar!L815="",0,Chestionar!L815)</f>
        <v>0</v>
      </c>
      <c r="BA815" s="301">
        <f ca="1">IF(Chestionar!M815="",0,Chestionar!M815)</f>
        <v>0</v>
      </c>
      <c r="BB815" s="301">
        <f>IF(Chestionar!N815="",0,Chestionar!N815)</f>
        <v>0</v>
      </c>
      <c r="BC815" s="301">
        <f ca="1">IF(Chestionar!O815="",0,Chestionar!O815)</f>
        <v>0</v>
      </c>
      <c r="BD815" s="301">
        <f>IF(Chestionar!P815="",0,Chestionar!P815)</f>
        <v>0</v>
      </c>
      <c r="BE815" s="301">
        <f ca="1">IF(Chestionar!Q815="",0,Chestionar!Q815)</f>
        <v>0</v>
      </c>
      <c r="BF815" s="301">
        <f>IF(Chestionar!R815="",0,Chestionar!R815)</f>
        <v>0</v>
      </c>
      <c r="BG815" s="301">
        <f>IF(Chestionar!S815="",0,Chestionar!S815)</f>
        <v>0</v>
      </c>
      <c r="BH815" s="301">
        <f>IF(Chestionar!T815="",0,Chestionar!T815)</f>
        <v>0</v>
      </c>
      <c r="BI815" s="205">
        <f>IF(Chestionar!U815="",0,Chestionar!U815)</f>
        <v>0</v>
      </c>
      <c r="BJ815" s="205">
        <f>IF(Chestionar!V815="",0,Chestionar!V815)</f>
        <v>0</v>
      </c>
      <c r="BK815" s="205">
        <f>IF(Chestionar!W815="",0,Chestionar!W815)</f>
        <v>0</v>
      </c>
      <c r="BL815" s="205">
        <f>IF(Chestionar!X815="",0,Chestionar!X815)</f>
        <v>0</v>
      </c>
      <c r="BM815" s="205">
        <f>IF(Chestionar!Y815="",0,Chestionar!Y815)</f>
        <v>0</v>
      </c>
      <c r="BN815" s="158">
        <f>IF(Chestionar!Z815="",0,Chestionar!Z815)</f>
        <v>0</v>
      </c>
      <c r="BO815" s="113"/>
      <c r="BP815" s="113"/>
      <c r="BQ815" s="113"/>
      <c r="BR815" s="113" t="s">
        <v>215</v>
      </c>
    </row>
    <row r="816" spans="1:70" x14ac:dyDescent="0.25">
      <c r="A816" s="1715">
        <f t="shared" si="229"/>
        <v>0</v>
      </c>
      <c r="B816" s="1715">
        <f t="shared" si="226"/>
        <v>10179006</v>
      </c>
      <c r="C816" s="1049">
        <v>179</v>
      </c>
      <c r="D816" s="1797" t="s">
        <v>447</v>
      </c>
      <c r="E816" s="1049">
        <v>6</v>
      </c>
      <c r="F816" s="1057" t="s">
        <v>4309</v>
      </c>
      <c r="G816" s="1049"/>
      <c r="H816" s="1058" t="s">
        <v>345</v>
      </c>
      <c r="I816" s="1059" t="s">
        <v>4390</v>
      </c>
      <c r="J816" s="1058" t="s">
        <v>4224</v>
      </c>
      <c r="K816" s="1059" t="s">
        <v>4671</v>
      </c>
      <c r="L816" s="979">
        <f t="shared" si="237"/>
        <v>0</v>
      </c>
      <c r="M816" s="979">
        <f t="shared" si="238"/>
        <v>0</v>
      </c>
      <c r="N816" s="1724">
        <f t="shared" si="239"/>
        <v>0</v>
      </c>
      <c r="O816" s="979"/>
      <c r="P816" s="979"/>
      <c r="Q816" s="979"/>
      <c r="R816" s="979"/>
      <c r="S816" s="979"/>
      <c r="T816" s="979"/>
      <c r="U816" s="979"/>
      <c r="V816" s="979"/>
      <c r="W816" s="979"/>
      <c r="X816" s="979"/>
      <c r="Y816" s="1060"/>
      <c r="Z816" s="1060" t="str">
        <f t="shared" si="240"/>
        <v xml:space="preserve">Cap.2 Pct.7: Nr. mediu de salariati (Col.11) &lt;= Nr. mediu de perosane ocupate (Col.12), pentru fiecare rand </v>
      </c>
      <c r="AA816" s="2205">
        <f t="shared" si="227"/>
        <v>1</v>
      </c>
      <c r="AB816" s="3036">
        <f t="shared" si="228"/>
        <v>179</v>
      </c>
      <c r="AT816" s="133" t="s">
        <v>3994</v>
      </c>
      <c r="AU816" s="1416" t="s">
        <v>5300</v>
      </c>
      <c r="AV816" s="134">
        <v>5</v>
      </c>
      <c r="AW816" s="135">
        <v>1</v>
      </c>
      <c r="AX816" s="136">
        <v>115</v>
      </c>
      <c r="AY816" s="301">
        <f>IF(Chestionar!K816="",0,Chestionar!K816)</f>
        <v>115</v>
      </c>
      <c r="AZ816" s="301">
        <f>IF(Chestionar!L816="",0,Chestionar!L816)</f>
        <v>0</v>
      </c>
      <c r="BA816" s="301">
        <f ca="1">IF(Chestionar!M816="",0,Chestionar!M816)</f>
        <v>0</v>
      </c>
      <c r="BB816" s="301">
        <f>IF(Chestionar!N816="",0,Chestionar!N816)</f>
        <v>0</v>
      </c>
      <c r="BC816" s="301">
        <f ca="1">IF(Chestionar!O816="",0,Chestionar!O816)</f>
        <v>0</v>
      </c>
      <c r="BD816" s="301">
        <f>IF(Chestionar!P816="",0,Chestionar!P816)</f>
        <v>0</v>
      </c>
      <c r="BE816" s="301">
        <f ca="1">IF(Chestionar!Q816="",0,Chestionar!Q816)</f>
        <v>0</v>
      </c>
      <c r="BF816" s="301">
        <f>IF(Chestionar!R816="",0,Chestionar!R816)</f>
        <v>0</v>
      </c>
      <c r="BG816" s="301">
        <f>IF(Chestionar!S816="",0,Chestionar!S816)</f>
        <v>0</v>
      </c>
      <c r="BH816" s="301">
        <f>IF(Chestionar!T816="",0,Chestionar!T816)</f>
        <v>0</v>
      </c>
      <c r="BI816" s="205">
        <f>IF(Chestionar!U816="",0,Chestionar!U816)</f>
        <v>0</v>
      </c>
      <c r="BJ816" s="205">
        <f>IF(Chestionar!V816="",0,Chestionar!V816)</f>
        <v>0</v>
      </c>
      <c r="BK816" s="205">
        <f>IF(Chestionar!W816="",0,Chestionar!W816)</f>
        <v>0</v>
      </c>
      <c r="BL816" s="205">
        <f>IF(Chestionar!X816="",0,Chestionar!X816)</f>
        <v>0</v>
      </c>
      <c r="BM816" s="205">
        <f>IF(Chestionar!Y816="",0,Chestionar!Y816)</f>
        <v>0</v>
      </c>
      <c r="BN816" s="158">
        <f>IF(Chestionar!Z816="",0,Chestionar!Z816)</f>
        <v>0</v>
      </c>
      <c r="BO816" s="113"/>
      <c r="BP816" s="113"/>
      <c r="BQ816" s="113"/>
      <c r="BR816" s="113" t="s">
        <v>215</v>
      </c>
    </row>
    <row r="817" spans="1:70" x14ac:dyDescent="0.25">
      <c r="A817" s="1715">
        <f t="shared" si="229"/>
        <v>0</v>
      </c>
      <c r="B817" s="1715">
        <f t="shared" si="226"/>
        <v>10179007</v>
      </c>
      <c r="C817" s="1049">
        <v>179</v>
      </c>
      <c r="D817" s="1797" t="s">
        <v>447</v>
      </c>
      <c r="E817" s="1049">
        <v>7</v>
      </c>
      <c r="F817" s="1057" t="s">
        <v>4309</v>
      </c>
      <c r="G817" s="1049"/>
      <c r="H817" s="1058" t="s">
        <v>345</v>
      </c>
      <c r="I817" s="1059" t="s">
        <v>4392</v>
      </c>
      <c r="J817" s="1058" t="s">
        <v>4224</v>
      </c>
      <c r="K817" s="1059" t="s">
        <v>4672</v>
      </c>
      <c r="L817" s="979">
        <f t="shared" si="237"/>
        <v>0</v>
      </c>
      <c r="M817" s="979">
        <f t="shared" si="238"/>
        <v>0</v>
      </c>
      <c r="N817" s="1724">
        <f t="shared" si="239"/>
        <v>0</v>
      </c>
      <c r="O817" s="979"/>
      <c r="P817" s="979"/>
      <c r="Q817" s="979"/>
      <c r="R817" s="979"/>
      <c r="S817" s="979"/>
      <c r="T817" s="979"/>
      <c r="U817" s="979"/>
      <c r="V817" s="979"/>
      <c r="W817" s="979"/>
      <c r="X817" s="979"/>
      <c r="Y817" s="1060"/>
      <c r="Z817" s="1060" t="str">
        <f t="shared" si="240"/>
        <v xml:space="preserve">Cap.2 Pct.7: Nr. mediu de salariati (Col.11) &lt;= Nr. mediu de perosane ocupate (Col.12), pentru fiecare rand </v>
      </c>
      <c r="AA817" s="2205">
        <f t="shared" si="227"/>
        <v>1</v>
      </c>
      <c r="AB817" s="3036">
        <f t="shared" si="228"/>
        <v>179</v>
      </c>
      <c r="AT817" s="133" t="s">
        <v>3995</v>
      </c>
      <c r="AU817" s="1416" t="s">
        <v>5300</v>
      </c>
      <c r="AV817" s="134">
        <v>5</v>
      </c>
      <c r="AW817" s="135">
        <v>1</v>
      </c>
      <c r="AX817" s="136">
        <v>116</v>
      </c>
      <c r="AY817" s="301">
        <f>IF(Chestionar!K817="",0,Chestionar!K817)</f>
        <v>116</v>
      </c>
      <c r="AZ817" s="301">
        <f>IF(Chestionar!L817="",0,Chestionar!L817)</f>
        <v>0</v>
      </c>
      <c r="BA817" s="301">
        <f ca="1">IF(Chestionar!M817="",0,Chestionar!M817)</f>
        <v>0</v>
      </c>
      <c r="BB817" s="301">
        <f>IF(Chestionar!N817="",0,Chestionar!N817)</f>
        <v>0</v>
      </c>
      <c r="BC817" s="301">
        <f ca="1">IF(Chestionar!O817="",0,Chestionar!O817)</f>
        <v>0</v>
      </c>
      <c r="BD817" s="301">
        <f>IF(Chestionar!P817="",0,Chestionar!P817)</f>
        <v>0</v>
      </c>
      <c r="BE817" s="301">
        <f ca="1">IF(Chestionar!Q817="",0,Chestionar!Q817)</f>
        <v>0</v>
      </c>
      <c r="BF817" s="301">
        <f>IF(Chestionar!R817="",0,Chestionar!R817)</f>
        <v>0</v>
      </c>
      <c r="BG817" s="301">
        <f>IF(Chestionar!S817="",0,Chestionar!S817)</f>
        <v>0</v>
      </c>
      <c r="BH817" s="301">
        <f>IF(Chestionar!T817="",0,Chestionar!T817)</f>
        <v>0</v>
      </c>
      <c r="BI817" s="205">
        <f>IF(Chestionar!U817="",0,Chestionar!U817)</f>
        <v>0</v>
      </c>
      <c r="BJ817" s="205">
        <f>IF(Chestionar!V817="",0,Chestionar!V817)</f>
        <v>0</v>
      </c>
      <c r="BK817" s="205">
        <f>IF(Chestionar!W817="",0,Chestionar!W817)</f>
        <v>0</v>
      </c>
      <c r="BL817" s="205">
        <f>IF(Chestionar!X817="",0,Chestionar!X817)</f>
        <v>0</v>
      </c>
      <c r="BM817" s="205">
        <f>IF(Chestionar!Y817="",0,Chestionar!Y817)</f>
        <v>0</v>
      </c>
      <c r="BN817" s="158">
        <f>IF(Chestionar!Z817="",0,Chestionar!Z817)</f>
        <v>0</v>
      </c>
      <c r="BO817" s="113"/>
      <c r="BP817" s="113"/>
      <c r="BQ817" s="113"/>
      <c r="BR817" s="113" t="s">
        <v>215</v>
      </c>
    </row>
    <row r="818" spans="1:70" x14ac:dyDescent="0.25">
      <c r="A818" s="1715">
        <f t="shared" si="229"/>
        <v>0</v>
      </c>
      <c r="B818" s="1715">
        <f t="shared" si="226"/>
        <v>10179008</v>
      </c>
      <c r="C818" s="1049">
        <v>179</v>
      </c>
      <c r="D818" s="1797" t="s">
        <v>447</v>
      </c>
      <c r="E818" s="1049">
        <v>8</v>
      </c>
      <c r="F818" s="1057" t="s">
        <v>4309</v>
      </c>
      <c r="G818" s="1049"/>
      <c r="H818" s="1058" t="s">
        <v>345</v>
      </c>
      <c r="I818" s="1059" t="s">
        <v>4394</v>
      </c>
      <c r="J818" s="1058" t="s">
        <v>4224</v>
      </c>
      <c r="K818" s="1059" t="s">
        <v>4673</v>
      </c>
      <c r="L818" s="979">
        <f t="shared" si="237"/>
        <v>0</v>
      </c>
      <c r="M818" s="979">
        <f t="shared" si="238"/>
        <v>0</v>
      </c>
      <c r="N818" s="1724">
        <f t="shared" si="239"/>
        <v>0</v>
      </c>
      <c r="O818" s="979"/>
      <c r="P818" s="979"/>
      <c r="Q818" s="979"/>
      <c r="R818" s="979"/>
      <c r="S818" s="979"/>
      <c r="T818" s="979"/>
      <c r="U818" s="979"/>
      <c r="V818" s="979"/>
      <c r="W818" s="979"/>
      <c r="X818" s="979"/>
      <c r="Y818" s="1060"/>
      <c r="Z818" s="1060" t="str">
        <f t="shared" si="240"/>
        <v xml:space="preserve">Cap.2 Pct.7: Nr. mediu de salariati (Col.11) &lt;= Nr. mediu de perosane ocupate (Col.12), pentru fiecare rand </v>
      </c>
      <c r="AA818" s="2205">
        <f t="shared" si="227"/>
        <v>1</v>
      </c>
      <c r="AB818" s="3036">
        <f t="shared" si="228"/>
        <v>179</v>
      </c>
      <c r="AT818" s="133" t="s">
        <v>3996</v>
      </c>
      <c r="AU818" s="1416" t="s">
        <v>5300</v>
      </c>
      <c r="AV818" s="134">
        <v>5</v>
      </c>
      <c r="AW818" s="135">
        <v>1</v>
      </c>
      <c r="AX818" s="136">
        <v>117</v>
      </c>
      <c r="AY818" s="301">
        <f>IF(Chestionar!K818="",0,Chestionar!K818)</f>
        <v>117</v>
      </c>
      <c r="AZ818" s="301">
        <f>IF(Chestionar!L818="",0,Chestionar!L818)</f>
        <v>0</v>
      </c>
      <c r="BA818" s="301">
        <f ca="1">IF(Chestionar!M818="",0,Chestionar!M818)</f>
        <v>0</v>
      </c>
      <c r="BB818" s="301">
        <f>IF(Chestionar!N818="",0,Chestionar!N818)</f>
        <v>0</v>
      </c>
      <c r="BC818" s="301">
        <f ca="1">IF(Chestionar!O818="",0,Chestionar!O818)</f>
        <v>0</v>
      </c>
      <c r="BD818" s="301">
        <f>IF(Chestionar!P818="",0,Chestionar!P818)</f>
        <v>0</v>
      </c>
      <c r="BE818" s="301">
        <f ca="1">IF(Chestionar!Q818="",0,Chestionar!Q818)</f>
        <v>0</v>
      </c>
      <c r="BF818" s="301">
        <f>IF(Chestionar!R818="",0,Chestionar!R818)</f>
        <v>0</v>
      </c>
      <c r="BG818" s="301">
        <f>IF(Chestionar!S818="",0,Chestionar!S818)</f>
        <v>0</v>
      </c>
      <c r="BH818" s="301">
        <f>IF(Chestionar!T818="",0,Chestionar!T818)</f>
        <v>0</v>
      </c>
      <c r="BI818" s="205">
        <f>IF(Chestionar!U818="",0,Chestionar!U818)</f>
        <v>0</v>
      </c>
      <c r="BJ818" s="205">
        <f>IF(Chestionar!V818="",0,Chestionar!V818)</f>
        <v>0</v>
      </c>
      <c r="BK818" s="205">
        <f>IF(Chestionar!W818="",0,Chestionar!W818)</f>
        <v>0</v>
      </c>
      <c r="BL818" s="205">
        <f>IF(Chestionar!X818="",0,Chestionar!X818)</f>
        <v>0</v>
      </c>
      <c r="BM818" s="205">
        <f>IF(Chestionar!Y818="",0,Chestionar!Y818)</f>
        <v>0</v>
      </c>
      <c r="BN818" s="158">
        <f>IF(Chestionar!Z818="",0,Chestionar!Z818)</f>
        <v>0</v>
      </c>
      <c r="BO818" s="113"/>
      <c r="BP818" s="113"/>
      <c r="BQ818" s="113"/>
      <c r="BR818" s="113" t="s">
        <v>215</v>
      </c>
    </row>
    <row r="819" spans="1:70" x14ac:dyDescent="0.25">
      <c r="A819" s="1715">
        <f t="shared" si="229"/>
        <v>0</v>
      </c>
      <c r="B819" s="1715">
        <f t="shared" si="226"/>
        <v>10179009</v>
      </c>
      <c r="C819" s="1049">
        <v>179</v>
      </c>
      <c r="D819" s="1797" t="s">
        <v>447</v>
      </c>
      <c r="E819" s="1049">
        <v>9</v>
      </c>
      <c r="F819" s="1057" t="s">
        <v>4309</v>
      </c>
      <c r="G819" s="1049"/>
      <c r="H819" s="1058" t="s">
        <v>345</v>
      </c>
      <c r="I819" s="1059" t="s">
        <v>4396</v>
      </c>
      <c r="J819" s="1058" t="s">
        <v>4224</v>
      </c>
      <c r="K819" s="1059" t="s">
        <v>4674</v>
      </c>
      <c r="L819" s="979">
        <f t="shared" si="237"/>
        <v>0</v>
      </c>
      <c r="M819" s="979">
        <f t="shared" si="238"/>
        <v>0</v>
      </c>
      <c r="N819" s="1724">
        <f t="shared" si="239"/>
        <v>0</v>
      </c>
      <c r="O819" s="979"/>
      <c r="P819" s="979"/>
      <c r="Q819" s="979"/>
      <c r="R819" s="979"/>
      <c r="S819" s="979"/>
      <c r="T819" s="979"/>
      <c r="U819" s="979"/>
      <c r="V819" s="979"/>
      <c r="W819" s="979"/>
      <c r="X819" s="979"/>
      <c r="Y819" s="1060"/>
      <c r="Z819" s="1060" t="str">
        <f t="shared" si="240"/>
        <v xml:space="preserve">Cap.2 Pct.7: Nr. mediu de salariati (Col.11) &lt;= Nr. mediu de perosane ocupate (Col.12), pentru fiecare rand </v>
      </c>
      <c r="AA819" s="2205">
        <f t="shared" si="227"/>
        <v>1</v>
      </c>
      <c r="AB819" s="3036">
        <f t="shared" si="228"/>
        <v>179</v>
      </c>
      <c r="AT819" s="133" t="s">
        <v>3997</v>
      </c>
      <c r="AU819" s="1416" t="s">
        <v>5300</v>
      </c>
      <c r="AV819" s="134">
        <v>5</v>
      </c>
      <c r="AW819" s="135">
        <v>1</v>
      </c>
      <c r="AX819" s="136">
        <v>118</v>
      </c>
      <c r="AY819" s="301">
        <f>IF(Chestionar!K819="",0,Chestionar!K819)</f>
        <v>118</v>
      </c>
      <c r="AZ819" s="301">
        <f>IF(Chestionar!L819="",0,Chestionar!L819)</f>
        <v>0</v>
      </c>
      <c r="BA819" s="301">
        <f ca="1">IF(Chestionar!M819="",0,Chestionar!M819)</f>
        <v>0</v>
      </c>
      <c r="BB819" s="301">
        <f>IF(Chestionar!N819="",0,Chestionar!N819)</f>
        <v>0</v>
      </c>
      <c r="BC819" s="301">
        <f ca="1">IF(Chestionar!O819="",0,Chestionar!O819)</f>
        <v>0</v>
      </c>
      <c r="BD819" s="301">
        <f>IF(Chestionar!P819="",0,Chestionar!P819)</f>
        <v>0</v>
      </c>
      <c r="BE819" s="301">
        <f ca="1">IF(Chestionar!Q819="",0,Chestionar!Q819)</f>
        <v>0</v>
      </c>
      <c r="BF819" s="301">
        <f>IF(Chestionar!R819="",0,Chestionar!R819)</f>
        <v>0</v>
      </c>
      <c r="BG819" s="301">
        <f>IF(Chestionar!S819="",0,Chestionar!S819)</f>
        <v>0</v>
      </c>
      <c r="BH819" s="301">
        <f>IF(Chestionar!T819="",0,Chestionar!T819)</f>
        <v>0</v>
      </c>
      <c r="BI819" s="205">
        <f>IF(Chestionar!U819="",0,Chestionar!U819)</f>
        <v>0</v>
      </c>
      <c r="BJ819" s="205">
        <f>IF(Chestionar!V819="",0,Chestionar!V819)</f>
        <v>0</v>
      </c>
      <c r="BK819" s="205">
        <f>IF(Chestionar!W819="",0,Chestionar!W819)</f>
        <v>0</v>
      </c>
      <c r="BL819" s="205">
        <f>IF(Chestionar!X819="",0,Chestionar!X819)</f>
        <v>0</v>
      </c>
      <c r="BM819" s="205">
        <f>IF(Chestionar!Y819="",0,Chestionar!Y819)</f>
        <v>0</v>
      </c>
      <c r="BN819" s="158">
        <f>IF(Chestionar!Z819="",0,Chestionar!Z819)</f>
        <v>0</v>
      </c>
      <c r="BO819" s="113"/>
      <c r="BP819" s="113"/>
      <c r="BQ819" s="113"/>
      <c r="BR819" s="113" t="s">
        <v>215</v>
      </c>
    </row>
    <row r="820" spans="1:70" x14ac:dyDescent="0.25">
      <c r="A820" s="1715">
        <f t="shared" si="229"/>
        <v>0</v>
      </c>
      <c r="B820" s="1715">
        <f t="shared" si="226"/>
        <v>10179010</v>
      </c>
      <c r="C820" s="1049">
        <v>179</v>
      </c>
      <c r="D820" s="1797" t="s">
        <v>447</v>
      </c>
      <c r="E820" s="1049">
        <v>10</v>
      </c>
      <c r="F820" s="1057" t="s">
        <v>4309</v>
      </c>
      <c r="G820" s="1049"/>
      <c r="H820" s="1058" t="s">
        <v>345</v>
      </c>
      <c r="I820" s="1059" t="s">
        <v>4398</v>
      </c>
      <c r="J820" s="1058" t="s">
        <v>4224</v>
      </c>
      <c r="K820" s="1059" t="s">
        <v>4675</v>
      </c>
      <c r="L820" s="979">
        <f t="shared" si="237"/>
        <v>0</v>
      </c>
      <c r="M820" s="979">
        <f t="shared" si="238"/>
        <v>0</v>
      </c>
      <c r="N820" s="1724">
        <f t="shared" si="239"/>
        <v>0</v>
      </c>
      <c r="O820" s="979"/>
      <c r="P820" s="979"/>
      <c r="Q820" s="979"/>
      <c r="R820" s="979"/>
      <c r="S820" s="979"/>
      <c r="T820" s="979"/>
      <c r="U820" s="979"/>
      <c r="V820" s="979"/>
      <c r="W820" s="979"/>
      <c r="X820" s="979"/>
      <c r="Y820" s="1060"/>
      <c r="Z820" s="1060" t="str">
        <f t="shared" si="240"/>
        <v xml:space="preserve">Cap.2 Pct.7: Nr. mediu de salariati (Col.11) &lt;= Nr. mediu de perosane ocupate (Col.12), pentru fiecare rand </v>
      </c>
      <c r="AA820" s="2205">
        <f t="shared" si="227"/>
        <v>1</v>
      </c>
      <c r="AB820" s="3036">
        <f t="shared" si="228"/>
        <v>179</v>
      </c>
      <c r="AT820" s="133" t="s">
        <v>3998</v>
      </c>
      <c r="AU820" s="1416" t="s">
        <v>5300</v>
      </c>
      <c r="AV820" s="134">
        <v>5</v>
      </c>
      <c r="AW820" s="135">
        <v>1</v>
      </c>
      <c r="AX820" s="136">
        <v>119</v>
      </c>
      <c r="AY820" s="301">
        <f>IF(Chestionar!K820="",0,Chestionar!K820)</f>
        <v>119</v>
      </c>
      <c r="AZ820" s="301">
        <f>IF(Chestionar!L820="",0,Chestionar!L820)</f>
        <v>0</v>
      </c>
      <c r="BA820" s="301">
        <f ca="1">IF(Chestionar!M820="",0,Chestionar!M820)</f>
        <v>0</v>
      </c>
      <c r="BB820" s="301">
        <f>IF(Chestionar!N820="",0,Chestionar!N820)</f>
        <v>0</v>
      </c>
      <c r="BC820" s="301">
        <f ca="1">IF(Chestionar!O820="",0,Chestionar!O820)</f>
        <v>0</v>
      </c>
      <c r="BD820" s="301">
        <f>IF(Chestionar!P820="",0,Chestionar!P820)</f>
        <v>0</v>
      </c>
      <c r="BE820" s="301">
        <f ca="1">IF(Chestionar!Q820="",0,Chestionar!Q820)</f>
        <v>0</v>
      </c>
      <c r="BF820" s="301">
        <f>IF(Chestionar!R820="",0,Chestionar!R820)</f>
        <v>0</v>
      </c>
      <c r="BG820" s="301">
        <f>IF(Chestionar!S820="",0,Chestionar!S820)</f>
        <v>0</v>
      </c>
      <c r="BH820" s="301">
        <f>IF(Chestionar!T820="",0,Chestionar!T820)</f>
        <v>0</v>
      </c>
      <c r="BI820" s="205">
        <f>IF(Chestionar!U820="",0,Chestionar!U820)</f>
        <v>0</v>
      </c>
      <c r="BJ820" s="205">
        <f>IF(Chestionar!V820="",0,Chestionar!V820)</f>
        <v>0</v>
      </c>
      <c r="BK820" s="205">
        <f>IF(Chestionar!W820="",0,Chestionar!W820)</f>
        <v>0</v>
      </c>
      <c r="BL820" s="205">
        <f>IF(Chestionar!X820="",0,Chestionar!X820)</f>
        <v>0</v>
      </c>
      <c r="BM820" s="205">
        <f>IF(Chestionar!Y820="",0,Chestionar!Y820)</f>
        <v>0</v>
      </c>
      <c r="BN820" s="158">
        <f>IF(Chestionar!Z820="",0,Chestionar!Z820)</f>
        <v>0</v>
      </c>
      <c r="BO820" s="113"/>
      <c r="BP820" s="113"/>
      <c r="BQ820" s="113"/>
      <c r="BR820" s="113" t="s">
        <v>215</v>
      </c>
    </row>
    <row r="821" spans="1:70" x14ac:dyDescent="0.25">
      <c r="A821" s="1715">
        <f t="shared" si="229"/>
        <v>0</v>
      </c>
      <c r="B821" s="1715">
        <f t="shared" si="226"/>
        <v>10179011</v>
      </c>
      <c r="C821" s="1049">
        <v>179</v>
      </c>
      <c r="D821" s="1797" t="s">
        <v>447</v>
      </c>
      <c r="E821" s="1049">
        <v>11</v>
      </c>
      <c r="F821" s="1057" t="s">
        <v>4309</v>
      </c>
      <c r="G821" s="1049"/>
      <c r="H821" s="1058" t="s">
        <v>345</v>
      </c>
      <c r="I821" s="1059" t="s">
        <v>4400</v>
      </c>
      <c r="J821" s="1058" t="s">
        <v>4224</v>
      </c>
      <c r="K821" s="1059" t="s">
        <v>4676</v>
      </c>
      <c r="L821" s="979">
        <f t="shared" si="237"/>
        <v>0</v>
      </c>
      <c r="M821" s="979">
        <f t="shared" si="238"/>
        <v>0</v>
      </c>
      <c r="N821" s="1724">
        <f t="shared" si="239"/>
        <v>0</v>
      </c>
      <c r="O821" s="979"/>
      <c r="P821" s="979"/>
      <c r="Q821" s="979"/>
      <c r="R821" s="979"/>
      <c r="S821" s="979"/>
      <c r="T821" s="979"/>
      <c r="U821" s="979"/>
      <c r="V821" s="979"/>
      <c r="W821" s="979"/>
      <c r="X821" s="979"/>
      <c r="Y821" s="1060"/>
      <c r="Z821" s="1060" t="str">
        <f t="shared" si="240"/>
        <v xml:space="preserve">Cap.2 Pct.7: Nr. mediu de salariati (Col.11) &lt;= Nr. mediu de perosane ocupate (Col.12), pentru fiecare rand </v>
      </c>
      <c r="AA821" s="2205">
        <f t="shared" si="227"/>
        <v>1</v>
      </c>
      <c r="AB821" s="3036">
        <f t="shared" si="228"/>
        <v>179</v>
      </c>
      <c r="AT821" s="133" t="s">
        <v>3999</v>
      </c>
      <c r="AU821" s="1416" t="s">
        <v>5300</v>
      </c>
      <c r="AV821" s="134">
        <v>5</v>
      </c>
      <c r="AW821" s="135">
        <v>1</v>
      </c>
      <c r="AX821" s="136">
        <v>120</v>
      </c>
      <c r="AY821" s="301">
        <f>IF(Chestionar!K821="",0,Chestionar!K821)</f>
        <v>120</v>
      </c>
      <c r="AZ821" s="301">
        <f>IF(Chestionar!L821="",0,Chestionar!L821)</f>
        <v>0</v>
      </c>
      <c r="BA821" s="301">
        <f ca="1">IF(Chestionar!M821="",0,Chestionar!M821)</f>
        <v>0</v>
      </c>
      <c r="BB821" s="301">
        <f>IF(Chestionar!N821="",0,Chestionar!N821)</f>
        <v>0</v>
      </c>
      <c r="BC821" s="301">
        <f ca="1">IF(Chestionar!O821="",0,Chestionar!O821)</f>
        <v>0</v>
      </c>
      <c r="BD821" s="301">
        <f>IF(Chestionar!P821="",0,Chestionar!P821)</f>
        <v>0</v>
      </c>
      <c r="BE821" s="301">
        <f ca="1">IF(Chestionar!Q821="",0,Chestionar!Q821)</f>
        <v>0</v>
      </c>
      <c r="BF821" s="301">
        <f>IF(Chestionar!R821="",0,Chestionar!R821)</f>
        <v>0</v>
      </c>
      <c r="BG821" s="301">
        <f>IF(Chestionar!S821="",0,Chestionar!S821)</f>
        <v>0</v>
      </c>
      <c r="BH821" s="301">
        <f>IF(Chestionar!T821="",0,Chestionar!T821)</f>
        <v>0</v>
      </c>
      <c r="BI821" s="205">
        <f>IF(Chestionar!U821="",0,Chestionar!U821)</f>
        <v>0</v>
      </c>
      <c r="BJ821" s="205">
        <f>IF(Chestionar!V821="",0,Chestionar!V821)</f>
        <v>0</v>
      </c>
      <c r="BK821" s="205">
        <f>IF(Chestionar!W821="",0,Chestionar!W821)</f>
        <v>0</v>
      </c>
      <c r="BL821" s="205">
        <f>IF(Chestionar!X821="",0,Chestionar!X821)</f>
        <v>0</v>
      </c>
      <c r="BM821" s="205">
        <f>IF(Chestionar!Y821="",0,Chestionar!Y821)</f>
        <v>0</v>
      </c>
      <c r="BN821" s="158">
        <f>IF(Chestionar!Z821="",0,Chestionar!Z821)</f>
        <v>0</v>
      </c>
      <c r="BO821" s="113"/>
      <c r="BP821" s="113"/>
      <c r="BQ821" s="113"/>
      <c r="BR821" s="113" t="s">
        <v>215</v>
      </c>
    </row>
    <row r="822" spans="1:70" x14ac:dyDescent="0.25">
      <c r="A822" s="1715">
        <f t="shared" si="229"/>
        <v>0</v>
      </c>
      <c r="B822" s="1715">
        <f t="shared" si="226"/>
        <v>10179012</v>
      </c>
      <c r="C822" s="1049">
        <v>179</v>
      </c>
      <c r="D822" s="1797" t="s">
        <v>447</v>
      </c>
      <c r="E822" s="1049">
        <v>12</v>
      </c>
      <c r="F822" s="1057" t="s">
        <v>4309</v>
      </c>
      <c r="G822" s="1049"/>
      <c r="H822" s="1058" t="s">
        <v>345</v>
      </c>
      <c r="I822" s="1059" t="s">
        <v>4402</v>
      </c>
      <c r="J822" s="1058" t="s">
        <v>4224</v>
      </c>
      <c r="K822" s="1059" t="s">
        <v>4677</v>
      </c>
      <c r="L822" s="979">
        <f t="shared" si="237"/>
        <v>0</v>
      </c>
      <c r="M822" s="979">
        <f t="shared" si="238"/>
        <v>0</v>
      </c>
      <c r="N822" s="1724">
        <f t="shared" si="239"/>
        <v>0</v>
      </c>
      <c r="O822" s="979"/>
      <c r="P822" s="979"/>
      <c r="Q822" s="979"/>
      <c r="R822" s="979"/>
      <c r="S822" s="979"/>
      <c r="T822" s="979"/>
      <c r="U822" s="979"/>
      <c r="V822" s="979"/>
      <c r="W822" s="979"/>
      <c r="X822" s="979"/>
      <c r="Y822" s="1060"/>
      <c r="Z822" s="1060" t="str">
        <f t="shared" si="240"/>
        <v xml:space="preserve">Cap.2 Pct.7: Nr. mediu de salariati (Col.11) &lt;= Nr. mediu de perosane ocupate (Col.12), pentru fiecare rand </v>
      </c>
      <c r="AA822" s="2205">
        <f t="shared" si="227"/>
        <v>1</v>
      </c>
      <c r="AB822" s="3036">
        <f t="shared" si="228"/>
        <v>179</v>
      </c>
      <c r="AT822" s="133" t="s">
        <v>4000</v>
      </c>
      <c r="AU822" s="1416" t="s">
        <v>5300</v>
      </c>
      <c r="AV822" s="134">
        <v>5</v>
      </c>
      <c r="AW822" s="135">
        <v>1</v>
      </c>
      <c r="AX822" s="136">
        <v>121</v>
      </c>
      <c r="AY822" s="301">
        <f>IF(Chestionar!K822="",0,Chestionar!K822)</f>
        <v>121</v>
      </c>
      <c r="AZ822" s="301">
        <f>IF(Chestionar!L822="",0,Chestionar!L822)</f>
        <v>0</v>
      </c>
      <c r="BA822" s="301">
        <f ca="1">IF(Chestionar!M822="",0,Chestionar!M822)</f>
        <v>0</v>
      </c>
      <c r="BB822" s="301">
        <f>IF(Chestionar!N822="",0,Chestionar!N822)</f>
        <v>0</v>
      </c>
      <c r="BC822" s="301">
        <f ca="1">IF(Chestionar!O822="",0,Chestionar!O822)</f>
        <v>0</v>
      </c>
      <c r="BD822" s="301">
        <f>IF(Chestionar!P822="",0,Chestionar!P822)</f>
        <v>0</v>
      </c>
      <c r="BE822" s="301">
        <f ca="1">IF(Chestionar!Q822="",0,Chestionar!Q822)</f>
        <v>0</v>
      </c>
      <c r="BF822" s="301">
        <f>IF(Chestionar!R822="",0,Chestionar!R822)</f>
        <v>0</v>
      </c>
      <c r="BG822" s="301">
        <f>IF(Chestionar!S822="",0,Chestionar!S822)</f>
        <v>0</v>
      </c>
      <c r="BH822" s="301">
        <f>IF(Chestionar!T822="",0,Chestionar!T822)</f>
        <v>0</v>
      </c>
      <c r="BI822" s="205">
        <f>IF(Chestionar!U822="",0,Chestionar!U822)</f>
        <v>0</v>
      </c>
      <c r="BJ822" s="205">
        <f>IF(Chestionar!V822="",0,Chestionar!V822)</f>
        <v>0</v>
      </c>
      <c r="BK822" s="205">
        <f>IF(Chestionar!W822="",0,Chestionar!W822)</f>
        <v>0</v>
      </c>
      <c r="BL822" s="205">
        <f>IF(Chestionar!X822="",0,Chestionar!X822)</f>
        <v>0</v>
      </c>
      <c r="BM822" s="205">
        <f>IF(Chestionar!Y822="",0,Chestionar!Y822)</f>
        <v>0</v>
      </c>
      <c r="BN822" s="158">
        <f>IF(Chestionar!Z822="",0,Chestionar!Z822)</f>
        <v>0</v>
      </c>
      <c r="BO822" s="113"/>
      <c r="BP822" s="113"/>
      <c r="BQ822" s="113"/>
      <c r="BR822" s="113" t="s">
        <v>215</v>
      </c>
    </row>
    <row r="823" spans="1:70" x14ac:dyDescent="0.25">
      <c r="A823" s="1715">
        <f t="shared" si="229"/>
        <v>0</v>
      </c>
      <c r="B823" s="1715">
        <f t="shared" si="226"/>
        <v>10179013</v>
      </c>
      <c r="C823" s="1049">
        <v>179</v>
      </c>
      <c r="D823" s="1797" t="s">
        <v>447</v>
      </c>
      <c r="E823" s="1049">
        <v>13</v>
      </c>
      <c r="F823" s="1057" t="s">
        <v>4309</v>
      </c>
      <c r="G823" s="1049"/>
      <c r="H823" s="1058" t="s">
        <v>345</v>
      </c>
      <c r="I823" s="1059" t="s">
        <v>4404</v>
      </c>
      <c r="J823" s="1058" t="s">
        <v>4224</v>
      </c>
      <c r="K823" s="1059" t="s">
        <v>4678</v>
      </c>
      <c r="L823" s="979">
        <f t="shared" si="237"/>
        <v>0</v>
      </c>
      <c r="M823" s="979">
        <f t="shared" si="238"/>
        <v>0</v>
      </c>
      <c r="N823" s="1724">
        <f t="shared" si="239"/>
        <v>0</v>
      </c>
      <c r="O823" s="979"/>
      <c r="P823" s="979"/>
      <c r="Q823" s="979"/>
      <c r="R823" s="979"/>
      <c r="S823" s="979"/>
      <c r="T823" s="979"/>
      <c r="U823" s="979"/>
      <c r="V823" s="979"/>
      <c r="W823" s="979"/>
      <c r="X823" s="979"/>
      <c r="Y823" s="1060"/>
      <c r="Z823" s="1060" t="str">
        <f t="shared" si="240"/>
        <v xml:space="preserve">Cap.2 Pct.7: Nr. mediu de salariati (Col.11) &lt;= Nr. mediu de perosane ocupate (Col.12), pentru fiecare rand </v>
      </c>
      <c r="AA823" s="2205">
        <f t="shared" si="227"/>
        <v>1</v>
      </c>
      <c r="AB823" s="3036">
        <f t="shared" si="228"/>
        <v>179</v>
      </c>
      <c r="AT823" s="133" t="s">
        <v>4001</v>
      </c>
      <c r="AU823" s="1416" t="s">
        <v>5300</v>
      </c>
      <c r="AV823" s="134">
        <v>5</v>
      </c>
      <c r="AW823" s="135">
        <v>1</v>
      </c>
      <c r="AX823" s="136">
        <v>122</v>
      </c>
      <c r="AY823" s="301">
        <f>IF(Chestionar!K823="",0,Chestionar!K823)</f>
        <v>122</v>
      </c>
      <c r="AZ823" s="301">
        <f>IF(Chestionar!L823="",0,Chestionar!L823)</f>
        <v>0</v>
      </c>
      <c r="BA823" s="301">
        <f ca="1">IF(Chestionar!M823="",0,Chestionar!M823)</f>
        <v>0</v>
      </c>
      <c r="BB823" s="301">
        <f>IF(Chestionar!N823="",0,Chestionar!N823)</f>
        <v>0</v>
      </c>
      <c r="BC823" s="301">
        <f ca="1">IF(Chestionar!O823="",0,Chestionar!O823)</f>
        <v>0</v>
      </c>
      <c r="BD823" s="301">
        <f>IF(Chestionar!P823="",0,Chestionar!P823)</f>
        <v>0</v>
      </c>
      <c r="BE823" s="301">
        <f ca="1">IF(Chestionar!Q823="",0,Chestionar!Q823)</f>
        <v>0</v>
      </c>
      <c r="BF823" s="301">
        <f>IF(Chestionar!R823="",0,Chestionar!R823)</f>
        <v>0</v>
      </c>
      <c r="BG823" s="301">
        <f>IF(Chestionar!S823="",0,Chestionar!S823)</f>
        <v>0</v>
      </c>
      <c r="BH823" s="301">
        <f>IF(Chestionar!T823="",0,Chestionar!T823)</f>
        <v>0</v>
      </c>
      <c r="BI823" s="205">
        <f>IF(Chestionar!U823="",0,Chestionar!U823)</f>
        <v>0</v>
      </c>
      <c r="BJ823" s="205">
        <f>IF(Chestionar!V823="",0,Chestionar!V823)</f>
        <v>0</v>
      </c>
      <c r="BK823" s="205">
        <f>IF(Chestionar!W823="",0,Chestionar!W823)</f>
        <v>0</v>
      </c>
      <c r="BL823" s="205">
        <f>IF(Chestionar!X823="",0,Chestionar!X823)</f>
        <v>0</v>
      </c>
      <c r="BM823" s="205">
        <f>IF(Chestionar!Y823="",0,Chestionar!Y823)</f>
        <v>0</v>
      </c>
      <c r="BN823" s="158">
        <f>IF(Chestionar!Z823="",0,Chestionar!Z823)</f>
        <v>0</v>
      </c>
      <c r="BO823" s="113"/>
      <c r="BP823" s="113"/>
      <c r="BQ823" s="113"/>
      <c r="BR823" s="113" t="s">
        <v>215</v>
      </c>
    </row>
    <row r="824" spans="1:70" x14ac:dyDescent="0.25">
      <c r="A824" s="1715">
        <f t="shared" si="229"/>
        <v>0</v>
      </c>
      <c r="B824" s="1715">
        <f t="shared" si="226"/>
        <v>10179014</v>
      </c>
      <c r="C824" s="1049">
        <v>179</v>
      </c>
      <c r="D824" s="1797" t="s">
        <v>447</v>
      </c>
      <c r="E824" s="1049">
        <v>14</v>
      </c>
      <c r="F824" s="1057" t="s">
        <v>4309</v>
      </c>
      <c r="G824" s="1049"/>
      <c r="H824" s="1058" t="s">
        <v>345</v>
      </c>
      <c r="I824" s="1059" t="s">
        <v>4406</v>
      </c>
      <c r="J824" s="1058" t="s">
        <v>4224</v>
      </c>
      <c r="K824" s="1059" t="s">
        <v>4679</v>
      </c>
      <c r="L824" s="979">
        <f t="shared" si="237"/>
        <v>0</v>
      </c>
      <c r="M824" s="979">
        <f t="shared" si="238"/>
        <v>0</v>
      </c>
      <c r="N824" s="1724">
        <f t="shared" si="239"/>
        <v>0</v>
      </c>
      <c r="O824" s="979"/>
      <c r="P824" s="979"/>
      <c r="Q824" s="979"/>
      <c r="R824" s="979"/>
      <c r="S824" s="979"/>
      <c r="T824" s="979"/>
      <c r="U824" s="979"/>
      <c r="V824" s="979"/>
      <c r="W824" s="979"/>
      <c r="X824" s="979"/>
      <c r="Y824" s="1060"/>
      <c r="Z824" s="1060" t="str">
        <f t="shared" si="240"/>
        <v xml:space="preserve">Cap.2 Pct.7: Nr. mediu de salariati (Col.11) &lt;= Nr. mediu de perosane ocupate (Col.12), pentru fiecare rand </v>
      </c>
      <c r="AA824" s="2205">
        <f t="shared" si="227"/>
        <v>1</v>
      </c>
      <c r="AB824" s="3036">
        <f t="shared" si="228"/>
        <v>179</v>
      </c>
      <c r="AT824" s="133" t="s">
        <v>4002</v>
      </c>
      <c r="AU824" s="1416" t="s">
        <v>5300</v>
      </c>
      <c r="AV824" s="134">
        <v>5</v>
      </c>
      <c r="AW824" s="135">
        <v>1</v>
      </c>
      <c r="AX824" s="136">
        <v>123</v>
      </c>
      <c r="AY824" s="301">
        <f>IF(Chestionar!K824="",0,Chestionar!K824)</f>
        <v>123</v>
      </c>
      <c r="AZ824" s="301">
        <f>IF(Chestionar!L824="",0,Chestionar!L824)</f>
        <v>0</v>
      </c>
      <c r="BA824" s="301">
        <f ca="1">IF(Chestionar!M824="",0,Chestionar!M824)</f>
        <v>0</v>
      </c>
      <c r="BB824" s="301">
        <f>IF(Chestionar!N824="",0,Chestionar!N824)</f>
        <v>0</v>
      </c>
      <c r="BC824" s="301">
        <f ca="1">IF(Chestionar!O824="",0,Chestionar!O824)</f>
        <v>0</v>
      </c>
      <c r="BD824" s="301">
        <f>IF(Chestionar!P824="",0,Chestionar!P824)</f>
        <v>0</v>
      </c>
      <c r="BE824" s="301">
        <f ca="1">IF(Chestionar!Q824="",0,Chestionar!Q824)</f>
        <v>0</v>
      </c>
      <c r="BF824" s="301">
        <f>IF(Chestionar!R824="",0,Chestionar!R824)</f>
        <v>0</v>
      </c>
      <c r="BG824" s="301">
        <f>IF(Chestionar!S824="",0,Chestionar!S824)</f>
        <v>0</v>
      </c>
      <c r="BH824" s="301">
        <f>IF(Chestionar!T824="",0,Chestionar!T824)</f>
        <v>0</v>
      </c>
      <c r="BI824" s="205">
        <f>IF(Chestionar!U824="",0,Chestionar!U824)</f>
        <v>0</v>
      </c>
      <c r="BJ824" s="205">
        <f>IF(Chestionar!V824="",0,Chestionar!V824)</f>
        <v>0</v>
      </c>
      <c r="BK824" s="205">
        <f>IF(Chestionar!W824="",0,Chestionar!W824)</f>
        <v>0</v>
      </c>
      <c r="BL824" s="205">
        <f>IF(Chestionar!X824="",0,Chestionar!X824)</f>
        <v>0</v>
      </c>
      <c r="BM824" s="205">
        <f>IF(Chestionar!Y824="",0,Chestionar!Y824)</f>
        <v>0</v>
      </c>
      <c r="BN824" s="158">
        <f>IF(Chestionar!Z824="",0,Chestionar!Z824)</f>
        <v>0</v>
      </c>
      <c r="BO824" s="113"/>
      <c r="BP824" s="113"/>
      <c r="BQ824" s="113"/>
      <c r="BR824" s="113" t="s">
        <v>215</v>
      </c>
    </row>
    <row r="825" spans="1:70" x14ac:dyDescent="0.25">
      <c r="A825" s="1715">
        <f t="shared" si="229"/>
        <v>0</v>
      </c>
      <c r="B825" s="1715">
        <f t="shared" si="226"/>
        <v>10179015</v>
      </c>
      <c r="C825" s="1049">
        <v>179</v>
      </c>
      <c r="D825" s="1797" t="s">
        <v>447</v>
      </c>
      <c r="E825" s="1049">
        <v>15</v>
      </c>
      <c r="F825" s="1057" t="s">
        <v>4309</v>
      </c>
      <c r="G825" s="1049"/>
      <c r="H825" s="1058" t="s">
        <v>345</v>
      </c>
      <c r="I825" s="1059" t="s">
        <v>4408</v>
      </c>
      <c r="J825" s="1058" t="s">
        <v>4224</v>
      </c>
      <c r="K825" s="1059" t="s">
        <v>4680</v>
      </c>
      <c r="L825" s="979">
        <f t="shared" si="237"/>
        <v>0</v>
      </c>
      <c r="M825" s="979">
        <f t="shared" si="238"/>
        <v>0</v>
      </c>
      <c r="N825" s="1724">
        <f t="shared" si="239"/>
        <v>0</v>
      </c>
      <c r="O825" s="979"/>
      <c r="P825" s="979"/>
      <c r="Q825" s="979"/>
      <c r="R825" s="979"/>
      <c r="S825" s="979"/>
      <c r="T825" s="979"/>
      <c r="U825" s="979"/>
      <c r="V825" s="979"/>
      <c r="W825" s="979"/>
      <c r="X825" s="979"/>
      <c r="Y825" s="1060"/>
      <c r="Z825" s="1060" t="str">
        <f t="shared" si="240"/>
        <v xml:space="preserve">Cap.2 Pct.7: Nr. mediu de salariati (Col.11) &lt;= Nr. mediu de perosane ocupate (Col.12), pentru fiecare rand </v>
      </c>
      <c r="AA825" s="2205">
        <f t="shared" si="227"/>
        <v>1</v>
      </c>
      <c r="AB825" s="3036">
        <f t="shared" si="228"/>
        <v>179</v>
      </c>
      <c r="AT825" s="133" t="s">
        <v>4003</v>
      </c>
      <c r="AU825" s="1416" t="s">
        <v>5300</v>
      </c>
      <c r="AV825" s="134">
        <v>5</v>
      </c>
      <c r="AW825" s="135">
        <v>1</v>
      </c>
      <c r="AX825" s="136">
        <v>124</v>
      </c>
      <c r="AY825" s="301">
        <f>IF(Chestionar!K825="",0,Chestionar!K825)</f>
        <v>124</v>
      </c>
      <c r="AZ825" s="301">
        <f>IF(Chestionar!L825="",0,Chestionar!L825)</f>
        <v>0</v>
      </c>
      <c r="BA825" s="301">
        <f ca="1">IF(Chestionar!M825="",0,Chestionar!M825)</f>
        <v>0</v>
      </c>
      <c r="BB825" s="301">
        <f>IF(Chestionar!N825="",0,Chestionar!N825)</f>
        <v>0</v>
      </c>
      <c r="BC825" s="301">
        <f ca="1">IF(Chestionar!O825="",0,Chestionar!O825)</f>
        <v>0</v>
      </c>
      <c r="BD825" s="301">
        <f>IF(Chestionar!P825="",0,Chestionar!P825)</f>
        <v>0</v>
      </c>
      <c r="BE825" s="301">
        <f ca="1">IF(Chestionar!Q825="",0,Chestionar!Q825)</f>
        <v>0</v>
      </c>
      <c r="BF825" s="301">
        <f>IF(Chestionar!R825="",0,Chestionar!R825)</f>
        <v>0</v>
      </c>
      <c r="BG825" s="301">
        <f>IF(Chestionar!S825="",0,Chestionar!S825)</f>
        <v>0</v>
      </c>
      <c r="BH825" s="301">
        <f>IF(Chestionar!T825="",0,Chestionar!T825)</f>
        <v>0</v>
      </c>
      <c r="BI825" s="205">
        <f>IF(Chestionar!U825="",0,Chestionar!U825)</f>
        <v>0</v>
      </c>
      <c r="BJ825" s="205">
        <f>IF(Chestionar!V825="",0,Chestionar!V825)</f>
        <v>0</v>
      </c>
      <c r="BK825" s="205">
        <f>IF(Chestionar!W825="",0,Chestionar!W825)</f>
        <v>0</v>
      </c>
      <c r="BL825" s="205">
        <f>IF(Chestionar!X825="",0,Chestionar!X825)</f>
        <v>0</v>
      </c>
      <c r="BM825" s="205">
        <f>IF(Chestionar!Y825="",0,Chestionar!Y825)</f>
        <v>0</v>
      </c>
      <c r="BN825" s="158">
        <f>IF(Chestionar!Z825="",0,Chestionar!Z825)</f>
        <v>0</v>
      </c>
      <c r="BO825" s="113"/>
      <c r="BP825" s="113"/>
      <c r="BQ825" s="113"/>
      <c r="BR825" s="113" t="s">
        <v>215</v>
      </c>
    </row>
    <row r="826" spans="1:70" x14ac:dyDescent="0.25">
      <c r="A826" s="1715">
        <f t="shared" si="229"/>
        <v>0</v>
      </c>
      <c r="B826" s="1715">
        <f t="shared" si="226"/>
        <v>10179016</v>
      </c>
      <c r="C826" s="1049">
        <v>179</v>
      </c>
      <c r="D826" s="1797" t="s">
        <v>447</v>
      </c>
      <c r="E826" s="1049">
        <v>16</v>
      </c>
      <c r="F826" s="1057" t="s">
        <v>4309</v>
      </c>
      <c r="G826" s="1049"/>
      <c r="H826" s="1058" t="s">
        <v>345</v>
      </c>
      <c r="I826" s="1059" t="s">
        <v>4410</v>
      </c>
      <c r="J826" s="1058" t="s">
        <v>4224</v>
      </c>
      <c r="K826" s="1059" t="s">
        <v>4681</v>
      </c>
      <c r="L826" s="979">
        <f t="shared" si="237"/>
        <v>0</v>
      </c>
      <c r="M826" s="979">
        <f t="shared" si="238"/>
        <v>0</v>
      </c>
      <c r="N826" s="1724">
        <f t="shared" si="239"/>
        <v>0</v>
      </c>
      <c r="O826" s="979"/>
      <c r="P826" s="979"/>
      <c r="Q826" s="979"/>
      <c r="R826" s="979"/>
      <c r="S826" s="979"/>
      <c r="T826" s="979"/>
      <c r="U826" s="979"/>
      <c r="V826" s="979"/>
      <c r="W826" s="979"/>
      <c r="X826" s="979"/>
      <c r="Y826" s="1060"/>
      <c r="Z826" s="1060" t="str">
        <f t="shared" si="240"/>
        <v xml:space="preserve">Cap.2 Pct.7: Nr. mediu de salariati (Col.11) &lt;= Nr. mediu de perosane ocupate (Col.12), pentru fiecare rand </v>
      </c>
      <c r="AA826" s="2205">
        <f t="shared" si="227"/>
        <v>1</v>
      </c>
      <c r="AB826" s="3036">
        <f t="shared" si="228"/>
        <v>179</v>
      </c>
      <c r="AT826" s="133" t="s">
        <v>4004</v>
      </c>
      <c r="AU826" s="1416" t="s">
        <v>5300</v>
      </c>
      <c r="AV826" s="134">
        <v>5</v>
      </c>
      <c r="AW826" s="135">
        <v>1</v>
      </c>
      <c r="AX826" s="136">
        <v>125</v>
      </c>
      <c r="AY826" s="301">
        <f>IF(Chestionar!K826="",0,Chestionar!K826)</f>
        <v>125</v>
      </c>
      <c r="AZ826" s="301">
        <f>IF(Chestionar!L826="",0,Chestionar!L826)</f>
        <v>0</v>
      </c>
      <c r="BA826" s="301">
        <f ca="1">IF(Chestionar!M826="",0,Chestionar!M826)</f>
        <v>0</v>
      </c>
      <c r="BB826" s="301">
        <f>IF(Chestionar!N826="",0,Chestionar!N826)</f>
        <v>0</v>
      </c>
      <c r="BC826" s="301">
        <f ca="1">IF(Chestionar!O826="",0,Chestionar!O826)</f>
        <v>0</v>
      </c>
      <c r="BD826" s="301">
        <f>IF(Chestionar!P826="",0,Chestionar!P826)</f>
        <v>0</v>
      </c>
      <c r="BE826" s="301">
        <f ca="1">IF(Chestionar!Q826="",0,Chestionar!Q826)</f>
        <v>0</v>
      </c>
      <c r="BF826" s="301">
        <f>IF(Chestionar!R826="",0,Chestionar!R826)</f>
        <v>0</v>
      </c>
      <c r="BG826" s="301">
        <f>IF(Chestionar!S826="",0,Chestionar!S826)</f>
        <v>0</v>
      </c>
      <c r="BH826" s="301">
        <f>IF(Chestionar!T826="",0,Chestionar!T826)</f>
        <v>0</v>
      </c>
      <c r="BI826" s="205">
        <f>IF(Chestionar!U826="",0,Chestionar!U826)</f>
        <v>0</v>
      </c>
      <c r="BJ826" s="205">
        <f>IF(Chestionar!V826="",0,Chestionar!V826)</f>
        <v>0</v>
      </c>
      <c r="BK826" s="205">
        <f>IF(Chestionar!W826="",0,Chestionar!W826)</f>
        <v>0</v>
      </c>
      <c r="BL826" s="205">
        <f>IF(Chestionar!X826="",0,Chestionar!X826)</f>
        <v>0</v>
      </c>
      <c r="BM826" s="205">
        <f>IF(Chestionar!Y826="",0,Chestionar!Y826)</f>
        <v>0</v>
      </c>
      <c r="BN826" s="158">
        <f>IF(Chestionar!Z826="",0,Chestionar!Z826)</f>
        <v>0</v>
      </c>
      <c r="BO826" s="113"/>
      <c r="BP826" s="113"/>
      <c r="BQ826" s="113"/>
      <c r="BR826" s="113" t="s">
        <v>215</v>
      </c>
    </row>
    <row r="827" spans="1:70" x14ac:dyDescent="0.25">
      <c r="A827" s="1715">
        <f t="shared" si="229"/>
        <v>0</v>
      </c>
      <c r="B827" s="1715">
        <f t="shared" ref="B827:B919" si="241">VALUE("1"&amp;TEXT(C827,"0000")&amp;TEXT(E827,"000"))</f>
        <v>10179017</v>
      </c>
      <c r="C827" s="1049">
        <v>179</v>
      </c>
      <c r="D827" s="1797" t="s">
        <v>447</v>
      </c>
      <c r="E827" s="1049">
        <v>17</v>
      </c>
      <c r="F827" s="1057" t="s">
        <v>4309</v>
      </c>
      <c r="G827" s="1049"/>
      <c r="H827" s="1058" t="s">
        <v>345</v>
      </c>
      <c r="I827" s="1059" t="s">
        <v>4412</v>
      </c>
      <c r="J827" s="1058" t="s">
        <v>4224</v>
      </c>
      <c r="K827" s="1059" t="s">
        <v>4682</v>
      </c>
      <c r="L827" s="979">
        <f t="shared" si="237"/>
        <v>0</v>
      </c>
      <c r="M827" s="979">
        <f t="shared" si="238"/>
        <v>0</v>
      </c>
      <c r="N827" s="1724">
        <f t="shared" si="239"/>
        <v>0</v>
      </c>
      <c r="O827" s="979"/>
      <c r="P827" s="979"/>
      <c r="Q827" s="979"/>
      <c r="R827" s="979"/>
      <c r="S827" s="979"/>
      <c r="T827" s="979"/>
      <c r="U827" s="979"/>
      <c r="V827" s="979"/>
      <c r="W827" s="979"/>
      <c r="X827" s="979"/>
      <c r="Y827" s="1060"/>
      <c r="Z827" s="1060" t="str">
        <f t="shared" si="240"/>
        <v xml:space="preserve">Cap.2 Pct.7: Nr. mediu de salariati (Col.11) &lt;= Nr. mediu de perosane ocupate (Col.12), pentru fiecare rand </v>
      </c>
      <c r="AA827" s="2205">
        <f t="shared" si="227"/>
        <v>1</v>
      </c>
      <c r="AB827" s="3036">
        <f t="shared" si="228"/>
        <v>179</v>
      </c>
      <c r="AT827" s="133" t="s">
        <v>4005</v>
      </c>
      <c r="AU827" s="1416" t="s">
        <v>5300</v>
      </c>
      <c r="AV827" s="134">
        <v>5</v>
      </c>
      <c r="AW827" s="135">
        <v>1</v>
      </c>
      <c r="AX827" s="136">
        <v>126</v>
      </c>
      <c r="AY827" s="301">
        <f>IF(Chestionar!K827="",0,Chestionar!K827)</f>
        <v>126</v>
      </c>
      <c r="AZ827" s="301">
        <f>IF(Chestionar!L827="",0,Chestionar!L827)</f>
        <v>0</v>
      </c>
      <c r="BA827" s="301">
        <f ca="1">IF(Chestionar!M827="",0,Chestionar!M827)</f>
        <v>0</v>
      </c>
      <c r="BB827" s="301">
        <f>IF(Chestionar!N827="",0,Chestionar!N827)</f>
        <v>0</v>
      </c>
      <c r="BC827" s="301">
        <f ca="1">IF(Chestionar!O827="",0,Chestionar!O827)</f>
        <v>0</v>
      </c>
      <c r="BD827" s="301">
        <f>IF(Chestionar!P827="",0,Chestionar!P827)</f>
        <v>0</v>
      </c>
      <c r="BE827" s="301">
        <f ca="1">IF(Chestionar!Q827="",0,Chestionar!Q827)</f>
        <v>0</v>
      </c>
      <c r="BF827" s="301">
        <f>IF(Chestionar!R827="",0,Chestionar!R827)</f>
        <v>0</v>
      </c>
      <c r="BG827" s="301">
        <f>IF(Chestionar!S827="",0,Chestionar!S827)</f>
        <v>0</v>
      </c>
      <c r="BH827" s="301">
        <f>IF(Chestionar!T827="",0,Chestionar!T827)</f>
        <v>0</v>
      </c>
      <c r="BI827" s="205">
        <f>IF(Chestionar!U827="",0,Chestionar!U827)</f>
        <v>0</v>
      </c>
      <c r="BJ827" s="205">
        <f>IF(Chestionar!V827="",0,Chestionar!V827)</f>
        <v>0</v>
      </c>
      <c r="BK827" s="205">
        <f>IF(Chestionar!W827="",0,Chestionar!W827)</f>
        <v>0</v>
      </c>
      <c r="BL827" s="205">
        <f>IF(Chestionar!X827="",0,Chestionar!X827)</f>
        <v>0</v>
      </c>
      <c r="BM827" s="205">
        <f>IF(Chestionar!Y827="",0,Chestionar!Y827)</f>
        <v>0</v>
      </c>
      <c r="BN827" s="158">
        <f>IF(Chestionar!Z827="",0,Chestionar!Z827)</f>
        <v>0</v>
      </c>
      <c r="BO827" s="113"/>
      <c r="BP827" s="113"/>
      <c r="BQ827" s="113"/>
      <c r="BR827" s="113" t="s">
        <v>215</v>
      </c>
    </row>
    <row r="828" spans="1:70" x14ac:dyDescent="0.25">
      <c r="A828" s="1715">
        <f t="shared" si="229"/>
        <v>0</v>
      </c>
      <c r="B828" s="1715">
        <f t="shared" si="241"/>
        <v>10179018</v>
      </c>
      <c r="C828" s="1049">
        <v>179</v>
      </c>
      <c r="D828" s="1797" t="s">
        <v>447</v>
      </c>
      <c r="E828" s="1049">
        <v>18</v>
      </c>
      <c r="F828" s="1057" t="s">
        <v>4309</v>
      </c>
      <c r="G828" s="1049"/>
      <c r="H828" s="1058" t="s">
        <v>345</v>
      </c>
      <c r="I828" s="1059" t="s">
        <v>4414</v>
      </c>
      <c r="J828" s="1058" t="s">
        <v>4224</v>
      </c>
      <c r="K828" s="1059" t="s">
        <v>4683</v>
      </c>
      <c r="L828" s="979">
        <f t="shared" si="237"/>
        <v>0</v>
      </c>
      <c r="M828" s="979">
        <f t="shared" si="238"/>
        <v>0</v>
      </c>
      <c r="N828" s="1724">
        <f t="shared" si="239"/>
        <v>0</v>
      </c>
      <c r="O828" s="979"/>
      <c r="P828" s="979"/>
      <c r="Q828" s="979"/>
      <c r="R828" s="979"/>
      <c r="S828" s="979"/>
      <c r="T828" s="979"/>
      <c r="U828" s="979"/>
      <c r="V828" s="979"/>
      <c r="W828" s="979"/>
      <c r="X828" s="979"/>
      <c r="Y828" s="1060"/>
      <c r="Z828" s="1060" t="str">
        <f t="shared" si="240"/>
        <v xml:space="preserve">Cap.2 Pct.7: Nr. mediu de salariati (Col.11) &lt;= Nr. mediu de perosane ocupate (Col.12), pentru fiecare rand </v>
      </c>
      <c r="AA828" s="2205">
        <f t="shared" si="227"/>
        <v>1</v>
      </c>
      <c r="AB828" s="3036">
        <f t="shared" si="228"/>
        <v>179</v>
      </c>
      <c r="AT828" s="133" t="s">
        <v>4006</v>
      </c>
      <c r="AU828" s="1416" t="s">
        <v>5300</v>
      </c>
      <c r="AV828" s="134">
        <v>5</v>
      </c>
      <c r="AW828" s="135">
        <v>1</v>
      </c>
      <c r="AX828" s="136">
        <v>127</v>
      </c>
      <c r="AY828" s="301">
        <f>IF(Chestionar!K828="",0,Chestionar!K828)</f>
        <v>127</v>
      </c>
      <c r="AZ828" s="301">
        <f>IF(Chestionar!L828="",0,Chestionar!L828)</f>
        <v>0</v>
      </c>
      <c r="BA828" s="301">
        <f ca="1">IF(Chestionar!M828="",0,Chestionar!M828)</f>
        <v>0</v>
      </c>
      <c r="BB828" s="301">
        <f>IF(Chestionar!N828="",0,Chestionar!N828)</f>
        <v>0</v>
      </c>
      <c r="BC828" s="301">
        <f ca="1">IF(Chestionar!O828="",0,Chestionar!O828)</f>
        <v>0</v>
      </c>
      <c r="BD828" s="301">
        <f>IF(Chestionar!P828="",0,Chestionar!P828)</f>
        <v>0</v>
      </c>
      <c r="BE828" s="301">
        <f ca="1">IF(Chestionar!Q828="",0,Chestionar!Q828)</f>
        <v>0</v>
      </c>
      <c r="BF828" s="301">
        <f>IF(Chestionar!R828="",0,Chestionar!R828)</f>
        <v>0</v>
      </c>
      <c r="BG828" s="301">
        <f>IF(Chestionar!S828="",0,Chestionar!S828)</f>
        <v>0</v>
      </c>
      <c r="BH828" s="301">
        <f>IF(Chestionar!T828="",0,Chestionar!T828)</f>
        <v>0</v>
      </c>
      <c r="BI828" s="205">
        <f>IF(Chestionar!U828="",0,Chestionar!U828)</f>
        <v>0</v>
      </c>
      <c r="BJ828" s="205">
        <f>IF(Chestionar!V828="",0,Chestionar!V828)</f>
        <v>0</v>
      </c>
      <c r="BK828" s="205">
        <f>IF(Chestionar!W828="",0,Chestionar!W828)</f>
        <v>0</v>
      </c>
      <c r="BL828" s="205">
        <f>IF(Chestionar!X828="",0,Chestionar!X828)</f>
        <v>0</v>
      </c>
      <c r="BM828" s="205">
        <f>IF(Chestionar!Y828="",0,Chestionar!Y828)</f>
        <v>0</v>
      </c>
      <c r="BN828" s="158">
        <f>IF(Chestionar!Z828="",0,Chestionar!Z828)</f>
        <v>0</v>
      </c>
      <c r="BO828" s="113"/>
      <c r="BP828" s="113"/>
      <c r="BQ828" s="113"/>
      <c r="BR828" s="113" t="s">
        <v>215</v>
      </c>
    </row>
    <row r="829" spans="1:70" x14ac:dyDescent="0.25">
      <c r="A829" s="1715">
        <f t="shared" si="229"/>
        <v>0</v>
      </c>
      <c r="B829" s="1715">
        <f t="shared" si="241"/>
        <v>10179019</v>
      </c>
      <c r="C829" s="1049">
        <v>179</v>
      </c>
      <c r="D829" s="1797" t="s">
        <v>447</v>
      </c>
      <c r="E829" s="1049">
        <v>19</v>
      </c>
      <c r="F829" s="1057" t="s">
        <v>4309</v>
      </c>
      <c r="G829" s="1049"/>
      <c r="H829" s="1058" t="s">
        <v>345</v>
      </c>
      <c r="I829" s="1059" t="s">
        <v>4416</v>
      </c>
      <c r="J829" s="1058" t="s">
        <v>4224</v>
      </c>
      <c r="K829" s="1059" t="s">
        <v>4684</v>
      </c>
      <c r="L829" s="979">
        <f t="shared" si="237"/>
        <v>0</v>
      </c>
      <c r="M829" s="979">
        <f t="shared" si="238"/>
        <v>0</v>
      </c>
      <c r="N829" s="1724">
        <f t="shared" si="239"/>
        <v>0</v>
      </c>
      <c r="O829" s="979"/>
      <c r="P829" s="979"/>
      <c r="Q829" s="979"/>
      <c r="R829" s="979"/>
      <c r="S829" s="979"/>
      <c r="T829" s="979"/>
      <c r="U829" s="979"/>
      <c r="V829" s="979"/>
      <c r="W829" s="979"/>
      <c r="X829" s="979"/>
      <c r="Y829" s="1060"/>
      <c r="Z829" s="1060" t="str">
        <f t="shared" si="240"/>
        <v xml:space="preserve">Cap.2 Pct.7: Nr. mediu de salariati (Col.11) &lt;= Nr. mediu de perosane ocupate (Col.12), pentru fiecare rand </v>
      </c>
      <c r="AA829" s="2205">
        <f t="shared" si="227"/>
        <v>1</v>
      </c>
      <c r="AB829" s="3036">
        <f t="shared" si="228"/>
        <v>179</v>
      </c>
      <c r="AT829" s="133" t="s">
        <v>4007</v>
      </c>
      <c r="AU829" s="1416" t="s">
        <v>5300</v>
      </c>
      <c r="AV829" s="134">
        <v>5</v>
      </c>
      <c r="AW829" s="135">
        <v>1</v>
      </c>
      <c r="AX829" s="136">
        <v>128</v>
      </c>
      <c r="AY829" s="301">
        <f>IF(Chestionar!K829="",0,Chestionar!K829)</f>
        <v>128</v>
      </c>
      <c r="AZ829" s="301">
        <f>IF(Chestionar!L829="",0,Chestionar!L829)</f>
        <v>0</v>
      </c>
      <c r="BA829" s="301">
        <f ca="1">IF(Chestionar!M829="",0,Chestionar!M829)</f>
        <v>0</v>
      </c>
      <c r="BB829" s="301">
        <f>IF(Chestionar!N829="",0,Chestionar!N829)</f>
        <v>0</v>
      </c>
      <c r="BC829" s="301">
        <f ca="1">IF(Chestionar!O829="",0,Chestionar!O829)</f>
        <v>0</v>
      </c>
      <c r="BD829" s="301">
        <f>IF(Chestionar!P829="",0,Chestionar!P829)</f>
        <v>0</v>
      </c>
      <c r="BE829" s="301">
        <f ca="1">IF(Chestionar!Q829="",0,Chestionar!Q829)</f>
        <v>0</v>
      </c>
      <c r="BF829" s="301">
        <f>IF(Chestionar!R829="",0,Chestionar!R829)</f>
        <v>0</v>
      </c>
      <c r="BG829" s="301">
        <f>IF(Chestionar!S829="",0,Chestionar!S829)</f>
        <v>0</v>
      </c>
      <c r="BH829" s="301">
        <f>IF(Chestionar!T829="",0,Chestionar!T829)</f>
        <v>0</v>
      </c>
      <c r="BI829" s="205">
        <f>IF(Chestionar!U829="",0,Chestionar!U829)</f>
        <v>0</v>
      </c>
      <c r="BJ829" s="205">
        <f>IF(Chestionar!V829="",0,Chestionar!V829)</f>
        <v>0</v>
      </c>
      <c r="BK829" s="205">
        <f>IF(Chestionar!W829="",0,Chestionar!W829)</f>
        <v>0</v>
      </c>
      <c r="BL829" s="205">
        <f>IF(Chestionar!X829="",0,Chestionar!X829)</f>
        <v>0</v>
      </c>
      <c r="BM829" s="205">
        <f>IF(Chestionar!Y829="",0,Chestionar!Y829)</f>
        <v>0</v>
      </c>
      <c r="BN829" s="158">
        <f>IF(Chestionar!Z829="",0,Chestionar!Z829)</f>
        <v>0</v>
      </c>
      <c r="BO829" s="113"/>
      <c r="BP829" s="113"/>
      <c r="BQ829" s="113"/>
      <c r="BR829" s="113" t="s">
        <v>215</v>
      </c>
    </row>
    <row r="830" spans="1:70" x14ac:dyDescent="0.25">
      <c r="A830" s="1715">
        <f t="shared" si="229"/>
        <v>0</v>
      </c>
      <c r="B830" s="1715">
        <f t="shared" si="241"/>
        <v>10179020</v>
      </c>
      <c r="C830" s="1049">
        <v>179</v>
      </c>
      <c r="D830" s="1797" t="s">
        <v>447</v>
      </c>
      <c r="E830" s="1049">
        <v>20</v>
      </c>
      <c r="F830" s="1057" t="s">
        <v>4309</v>
      </c>
      <c r="G830" s="1049"/>
      <c r="H830" s="1058" t="s">
        <v>345</v>
      </c>
      <c r="I830" s="1059" t="s">
        <v>4418</v>
      </c>
      <c r="J830" s="1058" t="s">
        <v>4224</v>
      </c>
      <c r="K830" s="1059" t="s">
        <v>4685</v>
      </c>
      <c r="L830" s="979">
        <f t="shared" si="237"/>
        <v>0</v>
      </c>
      <c r="M830" s="979">
        <f t="shared" si="238"/>
        <v>0</v>
      </c>
      <c r="N830" s="1724">
        <f t="shared" si="239"/>
        <v>0</v>
      </c>
      <c r="O830" s="979"/>
      <c r="P830" s="979"/>
      <c r="Q830" s="979"/>
      <c r="R830" s="979"/>
      <c r="S830" s="979"/>
      <c r="T830" s="979"/>
      <c r="U830" s="979"/>
      <c r="V830" s="979"/>
      <c r="W830" s="979"/>
      <c r="X830" s="979"/>
      <c r="Y830" s="1060"/>
      <c r="Z830" s="1060" t="str">
        <f t="shared" si="240"/>
        <v xml:space="preserve">Cap.2 Pct.7: Nr. mediu de salariati (Col.11) &lt;= Nr. mediu de perosane ocupate (Col.12), pentru fiecare rand </v>
      </c>
      <c r="AA830" s="2205">
        <f t="shared" si="227"/>
        <v>1</v>
      </c>
      <c r="AB830" s="3036">
        <f t="shared" si="228"/>
        <v>179</v>
      </c>
      <c r="AT830" s="133" t="s">
        <v>4008</v>
      </c>
      <c r="AU830" s="1416" t="s">
        <v>5300</v>
      </c>
      <c r="AV830" s="134">
        <v>5</v>
      </c>
      <c r="AW830" s="135">
        <v>1</v>
      </c>
      <c r="AX830" s="136">
        <v>129</v>
      </c>
      <c r="AY830" s="301">
        <f>IF(Chestionar!K830="",0,Chestionar!K830)</f>
        <v>129</v>
      </c>
      <c r="AZ830" s="301">
        <f>IF(Chestionar!L830="",0,Chestionar!L830)</f>
        <v>0</v>
      </c>
      <c r="BA830" s="301">
        <f ca="1">IF(Chestionar!M830="",0,Chestionar!M830)</f>
        <v>0</v>
      </c>
      <c r="BB830" s="301">
        <f>IF(Chestionar!N830="",0,Chestionar!N830)</f>
        <v>0</v>
      </c>
      <c r="BC830" s="301">
        <f ca="1">IF(Chestionar!O830="",0,Chestionar!O830)</f>
        <v>0</v>
      </c>
      <c r="BD830" s="301">
        <f>IF(Chestionar!P830="",0,Chestionar!P830)</f>
        <v>0</v>
      </c>
      <c r="BE830" s="301">
        <f ca="1">IF(Chestionar!Q830="",0,Chestionar!Q830)</f>
        <v>0</v>
      </c>
      <c r="BF830" s="301">
        <f>IF(Chestionar!R830="",0,Chestionar!R830)</f>
        <v>0</v>
      </c>
      <c r="BG830" s="301">
        <f>IF(Chestionar!S830="",0,Chestionar!S830)</f>
        <v>0</v>
      </c>
      <c r="BH830" s="301">
        <f>IF(Chestionar!T830="",0,Chestionar!T830)</f>
        <v>0</v>
      </c>
      <c r="BI830" s="205">
        <f>IF(Chestionar!U830="",0,Chestionar!U830)</f>
        <v>0</v>
      </c>
      <c r="BJ830" s="205">
        <f>IF(Chestionar!V830="",0,Chestionar!V830)</f>
        <v>0</v>
      </c>
      <c r="BK830" s="205">
        <f>IF(Chestionar!W830="",0,Chestionar!W830)</f>
        <v>0</v>
      </c>
      <c r="BL830" s="205">
        <f>IF(Chestionar!X830="",0,Chestionar!X830)</f>
        <v>0</v>
      </c>
      <c r="BM830" s="205">
        <f>IF(Chestionar!Y830="",0,Chestionar!Y830)</f>
        <v>0</v>
      </c>
      <c r="BN830" s="158">
        <f>IF(Chestionar!Z830="",0,Chestionar!Z830)</f>
        <v>0</v>
      </c>
      <c r="BO830" s="113"/>
      <c r="BP830" s="113"/>
      <c r="BQ830" s="113"/>
      <c r="BR830" s="113" t="s">
        <v>215</v>
      </c>
    </row>
    <row r="831" spans="1:70" x14ac:dyDescent="0.25">
      <c r="A831" s="1715">
        <f t="shared" si="229"/>
        <v>0</v>
      </c>
      <c r="B831" s="1715">
        <f t="shared" si="241"/>
        <v>10179021</v>
      </c>
      <c r="C831" s="1049">
        <v>179</v>
      </c>
      <c r="D831" s="1797" t="s">
        <v>447</v>
      </c>
      <c r="E831" s="1049">
        <v>21</v>
      </c>
      <c r="F831" s="1057" t="s">
        <v>4309</v>
      </c>
      <c r="G831" s="1049"/>
      <c r="H831" s="1058" t="s">
        <v>345</v>
      </c>
      <c r="I831" s="1059" t="s">
        <v>4420</v>
      </c>
      <c r="J831" s="1058" t="s">
        <v>4224</v>
      </c>
      <c r="K831" s="1059" t="s">
        <v>4686</v>
      </c>
      <c r="L831" s="979">
        <f t="shared" si="237"/>
        <v>0</v>
      </c>
      <c r="M831" s="979">
        <f t="shared" si="238"/>
        <v>0</v>
      </c>
      <c r="N831" s="1724">
        <f t="shared" si="239"/>
        <v>0</v>
      </c>
      <c r="O831" s="979"/>
      <c r="P831" s="979"/>
      <c r="Q831" s="979"/>
      <c r="R831" s="979"/>
      <c r="S831" s="979"/>
      <c r="T831" s="979"/>
      <c r="U831" s="979"/>
      <c r="V831" s="979"/>
      <c r="W831" s="979"/>
      <c r="X831" s="979"/>
      <c r="Y831" s="1060"/>
      <c r="Z831" s="1060" t="str">
        <f t="shared" si="240"/>
        <v xml:space="preserve">Cap.2 Pct.7: Nr. mediu de salariati (Col.11) &lt;= Nr. mediu de perosane ocupate (Col.12), pentru fiecare rand </v>
      </c>
      <c r="AA831" s="2205">
        <f t="shared" si="227"/>
        <v>1</v>
      </c>
      <c r="AB831" s="3036">
        <f t="shared" si="228"/>
        <v>179</v>
      </c>
      <c r="AT831" s="133" t="s">
        <v>4009</v>
      </c>
      <c r="AU831" s="1416" t="s">
        <v>5300</v>
      </c>
      <c r="AV831" s="134">
        <v>5</v>
      </c>
      <c r="AW831" s="135">
        <v>1</v>
      </c>
      <c r="AX831" s="136">
        <v>130</v>
      </c>
      <c r="AY831" s="301">
        <f>IF(Chestionar!K831="",0,Chestionar!K831)</f>
        <v>130</v>
      </c>
      <c r="AZ831" s="301">
        <f>IF(Chestionar!L831="",0,Chestionar!L831)</f>
        <v>0</v>
      </c>
      <c r="BA831" s="301">
        <f ca="1">IF(Chestionar!M831="",0,Chestionar!M831)</f>
        <v>0</v>
      </c>
      <c r="BB831" s="301">
        <f>IF(Chestionar!N831="",0,Chestionar!N831)</f>
        <v>0</v>
      </c>
      <c r="BC831" s="301">
        <f ca="1">IF(Chestionar!O831="",0,Chestionar!O831)</f>
        <v>0</v>
      </c>
      <c r="BD831" s="301">
        <f>IF(Chestionar!P831="",0,Chestionar!P831)</f>
        <v>0</v>
      </c>
      <c r="BE831" s="301">
        <f ca="1">IF(Chestionar!Q831="",0,Chestionar!Q831)</f>
        <v>0</v>
      </c>
      <c r="BF831" s="301">
        <f>IF(Chestionar!R831="",0,Chestionar!R831)</f>
        <v>0</v>
      </c>
      <c r="BG831" s="301">
        <f>IF(Chestionar!S831="",0,Chestionar!S831)</f>
        <v>0</v>
      </c>
      <c r="BH831" s="301">
        <f>IF(Chestionar!T831="",0,Chestionar!T831)</f>
        <v>0</v>
      </c>
      <c r="BI831" s="205">
        <f>IF(Chestionar!U831="",0,Chestionar!U831)</f>
        <v>0</v>
      </c>
      <c r="BJ831" s="205">
        <f>IF(Chestionar!V831="",0,Chestionar!V831)</f>
        <v>0</v>
      </c>
      <c r="BK831" s="205">
        <f>IF(Chestionar!W831="",0,Chestionar!W831)</f>
        <v>0</v>
      </c>
      <c r="BL831" s="205">
        <f>IF(Chestionar!X831="",0,Chestionar!X831)</f>
        <v>0</v>
      </c>
      <c r="BM831" s="205">
        <f>IF(Chestionar!Y831="",0,Chestionar!Y831)</f>
        <v>0</v>
      </c>
      <c r="BN831" s="158">
        <f>IF(Chestionar!Z831="",0,Chestionar!Z831)</f>
        <v>0</v>
      </c>
      <c r="BO831" s="113"/>
      <c r="BP831" s="113"/>
      <c r="BQ831" s="113"/>
      <c r="BR831" s="113" t="s">
        <v>215</v>
      </c>
    </row>
    <row r="832" spans="1:70" x14ac:dyDescent="0.25">
      <c r="A832" s="1715">
        <f t="shared" si="229"/>
        <v>0</v>
      </c>
      <c r="B832" s="1715">
        <f t="shared" si="241"/>
        <v>10179022</v>
      </c>
      <c r="C832" s="1049">
        <v>179</v>
      </c>
      <c r="D832" s="1797" t="s">
        <v>447</v>
      </c>
      <c r="E832" s="1049">
        <v>22</v>
      </c>
      <c r="F832" s="1057" t="s">
        <v>4309</v>
      </c>
      <c r="G832" s="1049"/>
      <c r="H832" s="1058" t="s">
        <v>345</v>
      </c>
      <c r="I832" s="1059" t="s">
        <v>4422</v>
      </c>
      <c r="J832" s="1058" t="s">
        <v>4224</v>
      </c>
      <c r="K832" s="1059" t="s">
        <v>4687</v>
      </c>
      <c r="L832" s="979">
        <f t="shared" si="237"/>
        <v>0</v>
      </c>
      <c r="M832" s="979">
        <f t="shared" si="238"/>
        <v>0</v>
      </c>
      <c r="N832" s="1724">
        <f t="shared" si="239"/>
        <v>0</v>
      </c>
      <c r="O832" s="979"/>
      <c r="P832" s="979"/>
      <c r="Q832" s="979"/>
      <c r="R832" s="979"/>
      <c r="S832" s="979"/>
      <c r="T832" s="979"/>
      <c r="U832" s="979"/>
      <c r="V832" s="979"/>
      <c r="W832" s="979"/>
      <c r="X832" s="979"/>
      <c r="Y832" s="1060"/>
      <c r="Z832" s="1060" t="str">
        <f t="shared" si="240"/>
        <v xml:space="preserve">Cap.2 Pct.7: Nr. mediu de salariati (Col.11) &lt;= Nr. mediu de perosane ocupate (Col.12), pentru fiecare rand </v>
      </c>
      <c r="AA832" s="2205">
        <f t="shared" si="227"/>
        <v>1</v>
      </c>
      <c r="AB832" s="3036">
        <f t="shared" si="228"/>
        <v>179</v>
      </c>
      <c r="AT832" s="133" t="s">
        <v>4010</v>
      </c>
      <c r="AU832" s="1416" t="s">
        <v>5300</v>
      </c>
      <c r="AV832" s="134">
        <v>5</v>
      </c>
      <c r="AW832" s="135">
        <v>1</v>
      </c>
      <c r="AX832" s="136">
        <v>131</v>
      </c>
      <c r="AY832" s="301">
        <f>IF(Chestionar!K832="",0,Chestionar!K832)</f>
        <v>131</v>
      </c>
      <c r="AZ832" s="301">
        <f>IF(Chestionar!L832="",0,Chestionar!L832)</f>
        <v>0</v>
      </c>
      <c r="BA832" s="301">
        <f ca="1">IF(Chestionar!M832="",0,Chestionar!M832)</f>
        <v>0</v>
      </c>
      <c r="BB832" s="301">
        <f>IF(Chestionar!N832="",0,Chestionar!N832)</f>
        <v>0</v>
      </c>
      <c r="BC832" s="301">
        <f ca="1">IF(Chestionar!O832="",0,Chestionar!O832)</f>
        <v>0</v>
      </c>
      <c r="BD832" s="301">
        <f>IF(Chestionar!P832="",0,Chestionar!P832)</f>
        <v>0</v>
      </c>
      <c r="BE832" s="301">
        <f ca="1">IF(Chestionar!Q832="",0,Chestionar!Q832)</f>
        <v>0</v>
      </c>
      <c r="BF832" s="301">
        <f>IF(Chestionar!R832="",0,Chestionar!R832)</f>
        <v>0</v>
      </c>
      <c r="BG832" s="301">
        <f>IF(Chestionar!S832="",0,Chestionar!S832)</f>
        <v>0</v>
      </c>
      <c r="BH832" s="301">
        <f>IF(Chestionar!T832="",0,Chestionar!T832)</f>
        <v>0</v>
      </c>
      <c r="BI832" s="205">
        <f>IF(Chestionar!U832="",0,Chestionar!U832)</f>
        <v>0</v>
      </c>
      <c r="BJ832" s="205">
        <f>IF(Chestionar!V832="",0,Chestionar!V832)</f>
        <v>0</v>
      </c>
      <c r="BK832" s="205">
        <f>IF(Chestionar!W832="",0,Chestionar!W832)</f>
        <v>0</v>
      </c>
      <c r="BL832" s="205">
        <f>IF(Chestionar!X832="",0,Chestionar!X832)</f>
        <v>0</v>
      </c>
      <c r="BM832" s="205">
        <f>IF(Chestionar!Y832="",0,Chestionar!Y832)</f>
        <v>0</v>
      </c>
      <c r="BN832" s="158">
        <f>IF(Chestionar!Z832="",0,Chestionar!Z832)</f>
        <v>0</v>
      </c>
      <c r="BO832" s="113"/>
      <c r="BP832" s="113"/>
      <c r="BQ832" s="113"/>
      <c r="BR832" s="113" t="s">
        <v>215</v>
      </c>
    </row>
    <row r="833" spans="1:70" x14ac:dyDescent="0.25">
      <c r="A833" s="1715">
        <f t="shared" si="229"/>
        <v>0</v>
      </c>
      <c r="B833" s="1715">
        <f t="shared" si="241"/>
        <v>10179023</v>
      </c>
      <c r="C833" s="1049">
        <v>179</v>
      </c>
      <c r="D833" s="1797" t="s">
        <v>447</v>
      </c>
      <c r="E833" s="1049">
        <v>23</v>
      </c>
      <c r="F833" s="1057" t="s">
        <v>4309</v>
      </c>
      <c r="G833" s="1049"/>
      <c r="H833" s="1058" t="s">
        <v>345</v>
      </c>
      <c r="I833" s="1059" t="s">
        <v>4424</v>
      </c>
      <c r="J833" s="1058" t="s">
        <v>4224</v>
      </c>
      <c r="K833" s="1059" t="s">
        <v>4688</v>
      </c>
      <c r="L833" s="979">
        <f t="shared" si="237"/>
        <v>0</v>
      </c>
      <c r="M833" s="979">
        <f t="shared" si="238"/>
        <v>0</v>
      </c>
      <c r="N833" s="1724">
        <f t="shared" si="239"/>
        <v>0</v>
      </c>
      <c r="O833" s="979"/>
      <c r="P833" s="979"/>
      <c r="Q833" s="979"/>
      <c r="R833" s="979"/>
      <c r="S833" s="979"/>
      <c r="T833" s="979"/>
      <c r="U833" s="979"/>
      <c r="V833" s="979"/>
      <c r="W833" s="979"/>
      <c r="X833" s="979"/>
      <c r="Y833" s="1060"/>
      <c r="Z833" s="1060" t="str">
        <f t="shared" si="240"/>
        <v xml:space="preserve">Cap.2 Pct.7: Nr. mediu de salariati (Col.11) &lt;= Nr. mediu de perosane ocupate (Col.12), pentru fiecare rand </v>
      </c>
      <c r="AA833" s="2205">
        <f t="shared" si="227"/>
        <v>1</v>
      </c>
      <c r="AB833" s="3036">
        <f t="shared" si="228"/>
        <v>179</v>
      </c>
      <c r="AT833" s="133" t="s">
        <v>4011</v>
      </c>
      <c r="AU833" s="1416" t="s">
        <v>5300</v>
      </c>
      <c r="AV833" s="134">
        <v>5</v>
      </c>
      <c r="AW833" s="135">
        <v>1</v>
      </c>
      <c r="AX833" s="136">
        <v>132</v>
      </c>
      <c r="AY833" s="301">
        <f>IF(Chestionar!K833="",0,Chestionar!K833)</f>
        <v>132</v>
      </c>
      <c r="AZ833" s="301">
        <f>IF(Chestionar!L833="",0,Chestionar!L833)</f>
        <v>0</v>
      </c>
      <c r="BA833" s="301">
        <f ca="1">IF(Chestionar!M833="",0,Chestionar!M833)</f>
        <v>0</v>
      </c>
      <c r="BB833" s="301">
        <f>IF(Chestionar!N833="",0,Chestionar!N833)</f>
        <v>0</v>
      </c>
      <c r="BC833" s="301">
        <f ca="1">IF(Chestionar!O833="",0,Chestionar!O833)</f>
        <v>0</v>
      </c>
      <c r="BD833" s="301">
        <f>IF(Chestionar!P833="",0,Chestionar!P833)</f>
        <v>0</v>
      </c>
      <c r="BE833" s="301">
        <f ca="1">IF(Chestionar!Q833="",0,Chestionar!Q833)</f>
        <v>0</v>
      </c>
      <c r="BF833" s="301">
        <f>IF(Chestionar!R833="",0,Chestionar!R833)</f>
        <v>0</v>
      </c>
      <c r="BG833" s="301">
        <f>IF(Chestionar!S833="",0,Chestionar!S833)</f>
        <v>0</v>
      </c>
      <c r="BH833" s="301">
        <f>IF(Chestionar!T833="",0,Chestionar!T833)</f>
        <v>0</v>
      </c>
      <c r="BI833" s="205">
        <f>IF(Chestionar!U833="",0,Chestionar!U833)</f>
        <v>0</v>
      </c>
      <c r="BJ833" s="205">
        <f>IF(Chestionar!V833="",0,Chestionar!V833)</f>
        <v>0</v>
      </c>
      <c r="BK833" s="205">
        <f>IF(Chestionar!W833="",0,Chestionar!W833)</f>
        <v>0</v>
      </c>
      <c r="BL833" s="205">
        <f>IF(Chestionar!X833="",0,Chestionar!X833)</f>
        <v>0</v>
      </c>
      <c r="BM833" s="205">
        <f>IF(Chestionar!Y833="",0,Chestionar!Y833)</f>
        <v>0</v>
      </c>
      <c r="BN833" s="158">
        <f>IF(Chestionar!Z833="",0,Chestionar!Z833)</f>
        <v>0</v>
      </c>
      <c r="BO833" s="113"/>
      <c r="BP833" s="113"/>
      <c r="BQ833" s="113"/>
      <c r="BR833" s="113" t="s">
        <v>215</v>
      </c>
    </row>
    <row r="834" spans="1:70" x14ac:dyDescent="0.25">
      <c r="A834" s="1715">
        <f t="shared" si="229"/>
        <v>0</v>
      </c>
      <c r="B834" s="1715">
        <f t="shared" si="241"/>
        <v>10179024</v>
      </c>
      <c r="C834" s="1049">
        <v>179</v>
      </c>
      <c r="D834" s="1797" t="s">
        <v>447</v>
      </c>
      <c r="E834" s="1049">
        <v>24</v>
      </c>
      <c r="F834" s="1057" t="s">
        <v>4309</v>
      </c>
      <c r="G834" s="1049"/>
      <c r="H834" s="1058" t="s">
        <v>345</v>
      </c>
      <c r="I834" s="1059" t="s">
        <v>4426</v>
      </c>
      <c r="J834" s="1058" t="s">
        <v>4224</v>
      </c>
      <c r="K834" s="1059" t="s">
        <v>4689</v>
      </c>
      <c r="L834" s="979">
        <f t="shared" si="237"/>
        <v>0</v>
      </c>
      <c r="M834" s="979">
        <f t="shared" si="238"/>
        <v>0</v>
      </c>
      <c r="N834" s="1724">
        <f t="shared" si="239"/>
        <v>0</v>
      </c>
      <c r="O834" s="979"/>
      <c r="P834" s="979"/>
      <c r="Q834" s="979"/>
      <c r="R834" s="979"/>
      <c r="S834" s="979"/>
      <c r="T834" s="979"/>
      <c r="U834" s="979"/>
      <c r="V834" s="979"/>
      <c r="W834" s="979"/>
      <c r="X834" s="979"/>
      <c r="Y834" s="1060"/>
      <c r="Z834" s="1060" t="str">
        <f t="shared" si="240"/>
        <v xml:space="preserve">Cap.2 Pct.7: Nr. mediu de salariati (Col.11) &lt;= Nr. mediu de perosane ocupate (Col.12), pentru fiecare rand </v>
      </c>
      <c r="AA834" s="2205">
        <f t="shared" ref="AA834:AA897" si="242">COUNTIF(B:B,B834)</f>
        <v>1</v>
      </c>
      <c r="AB834" s="3036">
        <f t="shared" si="228"/>
        <v>179</v>
      </c>
      <c r="AT834" s="133" t="s">
        <v>4012</v>
      </c>
      <c r="AU834" s="1416" t="s">
        <v>5300</v>
      </c>
      <c r="AV834" s="134">
        <v>5</v>
      </c>
      <c r="AW834" s="135">
        <v>1</v>
      </c>
      <c r="AX834" s="136">
        <v>133</v>
      </c>
      <c r="AY834" s="301">
        <f>IF(Chestionar!K834="",0,Chestionar!K834)</f>
        <v>133</v>
      </c>
      <c r="AZ834" s="301">
        <f>IF(Chestionar!L834="",0,Chestionar!L834)</f>
        <v>0</v>
      </c>
      <c r="BA834" s="301">
        <f ca="1">IF(Chestionar!M834="",0,Chestionar!M834)</f>
        <v>0</v>
      </c>
      <c r="BB834" s="301">
        <f>IF(Chestionar!N834="",0,Chestionar!N834)</f>
        <v>0</v>
      </c>
      <c r="BC834" s="301">
        <f ca="1">IF(Chestionar!O834="",0,Chestionar!O834)</f>
        <v>0</v>
      </c>
      <c r="BD834" s="301">
        <f>IF(Chestionar!P834="",0,Chestionar!P834)</f>
        <v>0</v>
      </c>
      <c r="BE834" s="301">
        <f ca="1">IF(Chestionar!Q834="",0,Chestionar!Q834)</f>
        <v>0</v>
      </c>
      <c r="BF834" s="301">
        <f>IF(Chestionar!R834="",0,Chestionar!R834)</f>
        <v>0</v>
      </c>
      <c r="BG834" s="301">
        <f>IF(Chestionar!S834="",0,Chestionar!S834)</f>
        <v>0</v>
      </c>
      <c r="BH834" s="301">
        <f>IF(Chestionar!T834="",0,Chestionar!T834)</f>
        <v>0</v>
      </c>
      <c r="BI834" s="205">
        <f>IF(Chestionar!U834="",0,Chestionar!U834)</f>
        <v>0</v>
      </c>
      <c r="BJ834" s="205">
        <f>IF(Chestionar!V834="",0,Chestionar!V834)</f>
        <v>0</v>
      </c>
      <c r="BK834" s="205">
        <f>IF(Chestionar!W834="",0,Chestionar!W834)</f>
        <v>0</v>
      </c>
      <c r="BL834" s="205">
        <f>IF(Chestionar!X834="",0,Chestionar!X834)</f>
        <v>0</v>
      </c>
      <c r="BM834" s="205">
        <f>IF(Chestionar!Y834="",0,Chestionar!Y834)</f>
        <v>0</v>
      </c>
      <c r="BN834" s="158">
        <f>IF(Chestionar!Z834="",0,Chestionar!Z834)</f>
        <v>0</v>
      </c>
      <c r="BO834" s="113"/>
      <c r="BP834" s="113"/>
      <c r="BQ834" s="113"/>
      <c r="BR834" s="113" t="s">
        <v>215</v>
      </c>
    </row>
    <row r="835" spans="1:70" x14ac:dyDescent="0.25">
      <c r="A835" s="1715">
        <f t="shared" si="229"/>
        <v>0</v>
      </c>
      <c r="B835" s="1715">
        <f t="shared" si="241"/>
        <v>10179025</v>
      </c>
      <c r="C835" s="1049">
        <v>179</v>
      </c>
      <c r="D835" s="1797" t="s">
        <v>447</v>
      </c>
      <c r="E835" s="1049">
        <v>25</v>
      </c>
      <c r="F835" s="1057" t="s">
        <v>4309</v>
      </c>
      <c r="G835" s="1049"/>
      <c r="H835" s="1058" t="s">
        <v>345</v>
      </c>
      <c r="I835" s="1059" t="s">
        <v>4428</v>
      </c>
      <c r="J835" s="1058" t="s">
        <v>4224</v>
      </c>
      <c r="K835" s="1059" t="s">
        <v>4690</v>
      </c>
      <c r="L835" s="979">
        <f t="shared" si="237"/>
        <v>0</v>
      </c>
      <c r="M835" s="979">
        <f t="shared" si="238"/>
        <v>0</v>
      </c>
      <c r="N835" s="1724">
        <f t="shared" si="239"/>
        <v>0</v>
      </c>
      <c r="O835" s="979"/>
      <c r="P835" s="979"/>
      <c r="Q835" s="979"/>
      <c r="R835" s="979"/>
      <c r="S835" s="979"/>
      <c r="T835" s="979"/>
      <c r="U835" s="979"/>
      <c r="V835" s="979"/>
      <c r="W835" s="979"/>
      <c r="X835" s="979"/>
      <c r="Y835" s="1060"/>
      <c r="Z835" s="1060" t="str">
        <f t="shared" si="240"/>
        <v xml:space="preserve">Cap.2 Pct.7: Nr. mediu de salariati (Col.11) &lt;= Nr. mediu de perosane ocupate (Col.12), pentru fiecare rand </v>
      </c>
      <c r="AA835" s="2205">
        <f t="shared" si="242"/>
        <v>1</v>
      </c>
      <c r="AB835" s="3036">
        <f t="shared" ref="AB835:AB898" si="243">C835</f>
        <v>179</v>
      </c>
      <c r="AT835" s="133" t="s">
        <v>4013</v>
      </c>
      <c r="AU835" s="1416" t="s">
        <v>5300</v>
      </c>
      <c r="AV835" s="134">
        <v>5</v>
      </c>
      <c r="AW835" s="135">
        <v>1</v>
      </c>
      <c r="AX835" s="136">
        <v>134</v>
      </c>
      <c r="AY835" s="301">
        <f>IF(Chestionar!K835="",0,Chestionar!K835)</f>
        <v>134</v>
      </c>
      <c r="AZ835" s="301">
        <f>IF(Chestionar!L835="",0,Chestionar!L835)</f>
        <v>0</v>
      </c>
      <c r="BA835" s="301">
        <f ca="1">IF(Chestionar!M835="",0,Chestionar!M835)</f>
        <v>0</v>
      </c>
      <c r="BB835" s="301">
        <f>IF(Chestionar!N835="",0,Chestionar!N835)</f>
        <v>0</v>
      </c>
      <c r="BC835" s="301">
        <f ca="1">IF(Chestionar!O835="",0,Chestionar!O835)</f>
        <v>0</v>
      </c>
      <c r="BD835" s="301">
        <f>IF(Chestionar!P835="",0,Chestionar!P835)</f>
        <v>0</v>
      </c>
      <c r="BE835" s="301">
        <f ca="1">IF(Chestionar!Q835="",0,Chestionar!Q835)</f>
        <v>0</v>
      </c>
      <c r="BF835" s="301">
        <f>IF(Chestionar!R835="",0,Chestionar!R835)</f>
        <v>0</v>
      </c>
      <c r="BG835" s="301">
        <f>IF(Chestionar!S835="",0,Chestionar!S835)</f>
        <v>0</v>
      </c>
      <c r="BH835" s="301">
        <f>IF(Chestionar!T835="",0,Chestionar!T835)</f>
        <v>0</v>
      </c>
      <c r="BI835" s="205">
        <f>IF(Chestionar!U835="",0,Chestionar!U835)</f>
        <v>0</v>
      </c>
      <c r="BJ835" s="205">
        <f>IF(Chestionar!V835="",0,Chestionar!V835)</f>
        <v>0</v>
      </c>
      <c r="BK835" s="205">
        <f>IF(Chestionar!W835="",0,Chestionar!W835)</f>
        <v>0</v>
      </c>
      <c r="BL835" s="205">
        <f>IF(Chestionar!X835="",0,Chestionar!X835)</f>
        <v>0</v>
      </c>
      <c r="BM835" s="205">
        <f>IF(Chestionar!Y835="",0,Chestionar!Y835)</f>
        <v>0</v>
      </c>
      <c r="BN835" s="158">
        <f>IF(Chestionar!Z835="",0,Chestionar!Z835)</f>
        <v>0</v>
      </c>
      <c r="BO835" s="113"/>
      <c r="BP835" s="113"/>
      <c r="BQ835" s="113"/>
      <c r="BR835" s="113" t="s">
        <v>215</v>
      </c>
    </row>
    <row r="836" spans="1:70" x14ac:dyDescent="0.25">
      <c r="A836" s="1715">
        <f t="shared" si="229"/>
        <v>0</v>
      </c>
      <c r="B836" s="1715">
        <f t="shared" si="241"/>
        <v>10179026</v>
      </c>
      <c r="C836" s="1049">
        <v>179</v>
      </c>
      <c r="D836" s="1797" t="s">
        <v>447</v>
      </c>
      <c r="E836" s="1049">
        <v>26</v>
      </c>
      <c r="F836" s="1057" t="s">
        <v>4309</v>
      </c>
      <c r="G836" s="1049"/>
      <c r="H836" s="1058" t="s">
        <v>345</v>
      </c>
      <c r="I836" s="1059" t="s">
        <v>4430</v>
      </c>
      <c r="J836" s="1058" t="s">
        <v>4224</v>
      </c>
      <c r="K836" s="1059" t="s">
        <v>4691</v>
      </c>
      <c r="L836" s="979">
        <f t="shared" si="237"/>
        <v>0</v>
      </c>
      <c r="M836" s="979">
        <f t="shared" si="238"/>
        <v>0</v>
      </c>
      <c r="N836" s="1724">
        <f t="shared" si="239"/>
        <v>0</v>
      </c>
      <c r="O836" s="979"/>
      <c r="P836" s="979"/>
      <c r="Q836" s="979"/>
      <c r="R836" s="979"/>
      <c r="S836" s="979"/>
      <c r="T836" s="979"/>
      <c r="U836" s="979"/>
      <c r="V836" s="979"/>
      <c r="W836" s="979"/>
      <c r="X836" s="979"/>
      <c r="Y836" s="1060"/>
      <c r="Z836" s="1060" t="str">
        <f t="shared" si="240"/>
        <v xml:space="preserve">Cap.2 Pct.7: Nr. mediu de salariati (Col.11) &lt;= Nr. mediu de perosane ocupate (Col.12), pentru fiecare rand </v>
      </c>
      <c r="AA836" s="2205">
        <f t="shared" si="242"/>
        <v>1</v>
      </c>
      <c r="AB836" s="3036">
        <f t="shared" si="243"/>
        <v>179</v>
      </c>
      <c r="AT836" s="133" t="s">
        <v>4014</v>
      </c>
      <c r="AU836" s="1416" t="s">
        <v>5300</v>
      </c>
      <c r="AV836" s="134">
        <v>5</v>
      </c>
      <c r="AW836" s="135">
        <v>1</v>
      </c>
      <c r="AX836" s="136">
        <v>135</v>
      </c>
      <c r="AY836" s="301">
        <f>IF(Chestionar!K836="",0,Chestionar!K836)</f>
        <v>135</v>
      </c>
      <c r="AZ836" s="301">
        <f>IF(Chestionar!L836="",0,Chestionar!L836)</f>
        <v>0</v>
      </c>
      <c r="BA836" s="301">
        <f ca="1">IF(Chestionar!M836="",0,Chestionar!M836)</f>
        <v>0</v>
      </c>
      <c r="BB836" s="301">
        <f>IF(Chestionar!N836="",0,Chestionar!N836)</f>
        <v>0</v>
      </c>
      <c r="BC836" s="301">
        <f ca="1">IF(Chestionar!O836="",0,Chestionar!O836)</f>
        <v>0</v>
      </c>
      <c r="BD836" s="301">
        <f>IF(Chestionar!P836="",0,Chestionar!P836)</f>
        <v>0</v>
      </c>
      <c r="BE836" s="301">
        <f ca="1">IF(Chestionar!Q836="",0,Chestionar!Q836)</f>
        <v>0</v>
      </c>
      <c r="BF836" s="301">
        <f>IF(Chestionar!R836="",0,Chestionar!R836)</f>
        <v>0</v>
      </c>
      <c r="BG836" s="301">
        <f>IF(Chestionar!S836="",0,Chestionar!S836)</f>
        <v>0</v>
      </c>
      <c r="BH836" s="301">
        <f>IF(Chestionar!T836="",0,Chestionar!T836)</f>
        <v>0</v>
      </c>
      <c r="BI836" s="205">
        <f>IF(Chestionar!U836="",0,Chestionar!U836)</f>
        <v>0</v>
      </c>
      <c r="BJ836" s="205">
        <f>IF(Chestionar!V836="",0,Chestionar!V836)</f>
        <v>0</v>
      </c>
      <c r="BK836" s="205">
        <f>IF(Chestionar!W836="",0,Chestionar!W836)</f>
        <v>0</v>
      </c>
      <c r="BL836" s="205">
        <f>IF(Chestionar!X836="",0,Chestionar!X836)</f>
        <v>0</v>
      </c>
      <c r="BM836" s="205">
        <f>IF(Chestionar!Y836="",0,Chestionar!Y836)</f>
        <v>0</v>
      </c>
      <c r="BN836" s="158">
        <f>IF(Chestionar!Z836="",0,Chestionar!Z836)</f>
        <v>0</v>
      </c>
      <c r="BO836" s="113"/>
      <c r="BP836" s="113"/>
      <c r="BQ836" s="113"/>
      <c r="BR836" s="113" t="s">
        <v>215</v>
      </c>
    </row>
    <row r="837" spans="1:70" x14ac:dyDescent="0.25">
      <c r="A837" s="1715">
        <f t="shared" si="229"/>
        <v>0</v>
      </c>
      <c r="B837" s="1715">
        <f t="shared" si="241"/>
        <v>10179027</v>
      </c>
      <c r="C837" s="1049">
        <v>179</v>
      </c>
      <c r="D837" s="1797" t="s">
        <v>447</v>
      </c>
      <c r="E837" s="1049">
        <v>27</v>
      </c>
      <c r="F837" s="1057" t="s">
        <v>4309</v>
      </c>
      <c r="G837" s="1049"/>
      <c r="H837" s="1058" t="s">
        <v>345</v>
      </c>
      <c r="I837" s="1059" t="s">
        <v>4432</v>
      </c>
      <c r="J837" s="1058" t="s">
        <v>4224</v>
      </c>
      <c r="K837" s="1059" t="s">
        <v>4692</v>
      </c>
      <c r="L837" s="979">
        <f t="shared" si="237"/>
        <v>0</v>
      </c>
      <c r="M837" s="979">
        <f t="shared" si="238"/>
        <v>0</v>
      </c>
      <c r="N837" s="1724">
        <f t="shared" si="239"/>
        <v>0</v>
      </c>
      <c r="O837" s="979"/>
      <c r="P837" s="979"/>
      <c r="Q837" s="979"/>
      <c r="R837" s="979"/>
      <c r="S837" s="979"/>
      <c r="T837" s="979"/>
      <c r="U837" s="979"/>
      <c r="V837" s="979"/>
      <c r="W837" s="979"/>
      <c r="X837" s="979"/>
      <c r="Y837" s="1060"/>
      <c r="Z837" s="1060" t="str">
        <f t="shared" si="240"/>
        <v xml:space="preserve">Cap.2 Pct.7: Nr. mediu de salariati (Col.11) &lt;= Nr. mediu de perosane ocupate (Col.12), pentru fiecare rand </v>
      </c>
      <c r="AA837" s="2205">
        <f t="shared" si="242"/>
        <v>1</v>
      </c>
      <c r="AB837" s="3036">
        <f t="shared" si="243"/>
        <v>179</v>
      </c>
      <c r="AT837" s="133" t="s">
        <v>4015</v>
      </c>
      <c r="AU837" s="1416" t="s">
        <v>5300</v>
      </c>
      <c r="AV837" s="134">
        <v>5</v>
      </c>
      <c r="AW837" s="135">
        <v>1</v>
      </c>
      <c r="AX837" s="136">
        <v>136</v>
      </c>
      <c r="AY837" s="301">
        <f>IF(Chestionar!K837="",0,Chestionar!K837)</f>
        <v>136</v>
      </c>
      <c r="AZ837" s="301">
        <f>IF(Chestionar!L837="",0,Chestionar!L837)</f>
        <v>0</v>
      </c>
      <c r="BA837" s="301">
        <f ca="1">IF(Chestionar!M837="",0,Chestionar!M837)</f>
        <v>0</v>
      </c>
      <c r="BB837" s="301">
        <f>IF(Chestionar!N837="",0,Chestionar!N837)</f>
        <v>0</v>
      </c>
      <c r="BC837" s="301">
        <f ca="1">IF(Chestionar!O837="",0,Chestionar!O837)</f>
        <v>0</v>
      </c>
      <c r="BD837" s="301">
        <f>IF(Chestionar!P837="",0,Chestionar!P837)</f>
        <v>0</v>
      </c>
      <c r="BE837" s="301">
        <f ca="1">IF(Chestionar!Q837="",0,Chestionar!Q837)</f>
        <v>0</v>
      </c>
      <c r="BF837" s="301">
        <f>IF(Chestionar!R837="",0,Chestionar!R837)</f>
        <v>0</v>
      </c>
      <c r="BG837" s="301">
        <f>IF(Chestionar!S837="",0,Chestionar!S837)</f>
        <v>0</v>
      </c>
      <c r="BH837" s="301">
        <f>IF(Chestionar!T837="",0,Chestionar!T837)</f>
        <v>0</v>
      </c>
      <c r="BI837" s="205">
        <f>IF(Chestionar!U837="",0,Chestionar!U837)</f>
        <v>0</v>
      </c>
      <c r="BJ837" s="205">
        <f>IF(Chestionar!V837="",0,Chestionar!V837)</f>
        <v>0</v>
      </c>
      <c r="BK837" s="205">
        <f>IF(Chestionar!W837="",0,Chestionar!W837)</f>
        <v>0</v>
      </c>
      <c r="BL837" s="205">
        <f>IF(Chestionar!X837="",0,Chestionar!X837)</f>
        <v>0</v>
      </c>
      <c r="BM837" s="205">
        <f>IF(Chestionar!Y837="",0,Chestionar!Y837)</f>
        <v>0</v>
      </c>
      <c r="BN837" s="158">
        <f>IF(Chestionar!Z837="",0,Chestionar!Z837)</f>
        <v>0</v>
      </c>
      <c r="BO837" s="113"/>
      <c r="BP837" s="113"/>
      <c r="BQ837" s="113"/>
      <c r="BR837" s="113" t="s">
        <v>215</v>
      </c>
    </row>
    <row r="838" spans="1:70" x14ac:dyDescent="0.25">
      <c r="A838" s="1715">
        <f t="shared" si="229"/>
        <v>0</v>
      </c>
      <c r="B838" s="1715">
        <f t="shared" si="241"/>
        <v>10179028</v>
      </c>
      <c r="C838" s="1049">
        <v>179</v>
      </c>
      <c r="D838" s="1797" t="s">
        <v>447</v>
      </c>
      <c r="E838" s="1049">
        <v>28</v>
      </c>
      <c r="F838" s="1057" t="s">
        <v>4309</v>
      </c>
      <c r="G838" s="1049"/>
      <c r="H838" s="1058" t="s">
        <v>345</v>
      </c>
      <c r="I838" s="1059" t="s">
        <v>4434</v>
      </c>
      <c r="J838" s="1058" t="s">
        <v>4224</v>
      </c>
      <c r="K838" s="1059" t="s">
        <v>4693</v>
      </c>
      <c r="L838" s="979">
        <f t="shared" si="237"/>
        <v>0</v>
      </c>
      <c r="M838" s="979">
        <f t="shared" si="238"/>
        <v>0</v>
      </c>
      <c r="N838" s="1724">
        <f t="shared" si="239"/>
        <v>0</v>
      </c>
      <c r="O838" s="979"/>
      <c r="P838" s="979"/>
      <c r="Q838" s="979"/>
      <c r="R838" s="979"/>
      <c r="S838" s="979"/>
      <c r="T838" s="979"/>
      <c r="U838" s="979"/>
      <c r="V838" s="979"/>
      <c r="W838" s="979"/>
      <c r="X838" s="979"/>
      <c r="Y838" s="1060"/>
      <c r="Z838" s="1060" t="str">
        <f t="shared" si="240"/>
        <v xml:space="preserve">Cap.2 Pct.7: Nr. mediu de salariati (Col.11) &lt;= Nr. mediu de perosane ocupate (Col.12), pentru fiecare rand </v>
      </c>
      <c r="AA838" s="2205">
        <f t="shared" si="242"/>
        <v>1</v>
      </c>
      <c r="AB838" s="3036">
        <f t="shared" si="243"/>
        <v>179</v>
      </c>
      <c r="AT838" s="133" t="s">
        <v>4016</v>
      </c>
      <c r="AU838" s="1416" t="s">
        <v>5300</v>
      </c>
      <c r="AV838" s="134">
        <v>5</v>
      </c>
      <c r="AW838" s="135">
        <v>1</v>
      </c>
      <c r="AX838" s="136">
        <v>137</v>
      </c>
      <c r="AY838" s="301">
        <f>IF(Chestionar!K838="",0,Chestionar!K838)</f>
        <v>137</v>
      </c>
      <c r="AZ838" s="301">
        <f>IF(Chestionar!L838="",0,Chestionar!L838)</f>
        <v>0</v>
      </c>
      <c r="BA838" s="301">
        <f ca="1">IF(Chestionar!M838="",0,Chestionar!M838)</f>
        <v>0</v>
      </c>
      <c r="BB838" s="301">
        <f>IF(Chestionar!N838="",0,Chestionar!N838)</f>
        <v>0</v>
      </c>
      <c r="BC838" s="301">
        <f ca="1">IF(Chestionar!O838="",0,Chestionar!O838)</f>
        <v>0</v>
      </c>
      <c r="BD838" s="301">
        <f>IF(Chestionar!P838="",0,Chestionar!P838)</f>
        <v>0</v>
      </c>
      <c r="BE838" s="301">
        <f ca="1">IF(Chestionar!Q838="",0,Chestionar!Q838)</f>
        <v>0</v>
      </c>
      <c r="BF838" s="301">
        <f>IF(Chestionar!R838="",0,Chestionar!R838)</f>
        <v>0</v>
      </c>
      <c r="BG838" s="301">
        <f>IF(Chestionar!S838="",0,Chestionar!S838)</f>
        <v>0</v>
      </c>
      <c r="BH838" s="301">
        <f>IF(Chestionar!T838="",0,Chestionar!T838)</f>
        <v>0</v>
      </c>
      <c r="BI838" s="205">
        <f>IF(Chestionar!U838="",0,Chestionar!U838)</f>
        <v>0</v>
      </c>
      <c r="BJ838" s="205">
        <f>IF(Chestionar!V838="",0,Chestionar!V838)</f>
        <v>0</v>
      </c>
      <c r="BK838" s="205">
        <f>IF(Chestionar!W838="",0,Chestionar!W838)</f>
        <v>0</v>
      </c>
      <c r="BL838" s="205">
        <f>IF(Chestionar!X838="",0,Chestionar!X838)</f>
        <v>0</v>
      </c>
      <c r="BM838" s="205">
        <f>IF(Chestionar!Y838="",0,Chestionar!Y838)</f>
        <v>0</v>
      </c>
      <c r="BN838" s="158">
        <f>IF(Chestionar!Z838="",0,Chestionar!Z838)</f>
        <v>0</v>
      </c>
      <c r="BO838" s="113"/>
      <c r="BP838" s="113"/>
      <c r="BQ838" s="113"/>
      <c r="BR838" s="113" t="s">
        <v>215</v>
      </c>
    </row>
    <row r="839" spans="1:70" x14ac:dyDescent="0.25">
      <c r="A839" s="1715">
        <f t="shared" ref="A839:A902" si="244">IF(D839="DA",IF(ISERROR(N839),A838+1,IF(N839=1,A838+1,A838)),A838)</f>
        <v>0</v>
      </c>
      <c r="B839" s="1715">
        <f t="shared" si="241"/>
        <v>10179029</v>
      </c>
      <c r="C839" s="1049">
        <v>179</v>
      </c>
      <c r="D839" s="1797" t="s">
        <v>447</v>
      </c>
      <c r="E839" s="1049">
        <v>29</v>
      </c>
      <c r="F839" s="1057" t="s">
        <v>4309</v>
      </c>
      <c r="G839" s="1049"/>
      <c r="H839" s="1058" t="s">
        <v>345</v>
      </c>
      <c r="I839" s="1059" t="s">
        <v>4436</v>
      </c>
      <c r="J839" s="1058" t="s">
        <v>4224</v>
      </c>
      <c r="K839" s="1059" t="s">
        <v>4694</v>
      </c>
      <c r="L839" s="979">
        <f t="shared" si="237"/>
        <v>0</v>
      </c>
      <c r="M839" s="979">
        <f t="shared" si="238"/>
        <v>0</v>
      </c>
      <c r="N839" s="1724">
        <f t="shared" si="239"/>
        <v>0</v>
      </c>
      <c r="O839" s="979"/>
      <c r="P839" s="979"/>
      <c r="Q839" s="979"/>
      <c r="R839" s="979"/>
      <c r="S839" s="979"/>
      <c r="T839" s="979"/>
      <c r="U839" s="979"/>
      <c r="V839" s="979"/>
      <c r="W839" s="979"/>
      <c r="X839" s="979"/>
      <c r="Y839" s="1060"/>
      <c r="Z839" s="1060" t="str">
        <f t="shared" si="240"/>
        <v xml:space="preserve">Cap.2 Pct.7: Nr. mediu de salariati (Col.11) &lt;= Nr. mediu de perosane ocupate (Col.12), pentru fiecare rand </v>
      </c>
      <c r="AA839" s="2205">
        <f t="shared" si="242"/>
        <v>1</v>
      </c>
      <c r="AB839" s="3036">
        <f t="shared" si="243"/>
        <v>179</v>
      </c>
      <c r="AT839" s="133" t="s">
        <v>4017</v>
      </c>
      <c r="AU839" s="1416" t="s">
        <v>5300</v>
      </c>
      <c r="AV839" s="134">
        <v>5</v>
      </c>
      <c r="AW839" s="135">
        <v>1</v>
      </c>
      <c r="AX839" s="136">
        <v>138</v>
      </c>
      <c r="AY839" s="301">
        <f>IF(Chestionar!K839="",0,Chestionar!K839)</f>
        <v>138</v>
      </c>
      <c r="AZ839" s="301">
        <f>IF(Chestionar!L839="",0,Chestionar!L839)</f>
        <v>0</v>
      </c>
      <c r="BA839" s="301">
        <f ca="1">IF(Chestionar!M839="",0,Chestionar!M839)</f>
        <v>0</v>
      </c>
      <c r="BB839" s="301">
        <f>IF(Chestionar!N839="",0,Chestionar!N839)</f>
        <v>0</v>
      </c>
      <c r="BC839" s="301">
        <f ca="1">IF(Chestionar!O839="",0,Chestionar!O839)</f>
        <v>0</v>
      </c>
      <c r="BD839" s="301">
        <f>IF(Chestionar!P839="",0,Chestionar!P839)</f>
        <v>0</v>
      </c>
      <c r="BE839" s="301">
        <f ca="1">IF(Chestionar!Q839="",0,Chestionar!Q839)</f>
        <v>0</v>
      </c>
      <c r="BF839" s="301">
        <f>IF(Chestionar!R839="",0,Chestionar!R839)</f>
        <v>0</v>
      </c>
      <c r="BG839" s="301">
        <f>IF(Chestionar!S839="",0,Chestionar!S839)</f>
        <v>0</v>
      </c>
      <c r="BH839" s="301">
        <f>IF(Chestionar!T839="",0,Chestionar!T839)</f>
        <v>0</v>
      </c>
      <c r="BI839" s="205">
        <f>IF(Chestionar!U839="",0,Chestionar!U839)</f>
        <v>0</v>
      </c>
      <c r="BJ839" s="205">
        <f>IF(Chestionar!V839="",0,Chestionar!V839)</f>
        <v>0</v>
      </c>
      <c r="BK839" s="205">
        <f>IF(Chestionar!W839="",0,Chestionar!W839)</f>
        <v>0</v>
      </c>
      <c r="BL839" s="205">
        <f>IF(Chestionar!X839="",0,Chestionar!X839)</f>
        <v>0</v>
      </c>
      <c r="BM839" s="205">
        <f>IF(Chestionar!Y839="",0,Chestionar!Y839)</f>
        <v>0</v>
      </c>
      <c r="BN839" s="158">
        <f>IF(Chestionar!Z839="",0,Chestionar!Z839)</f>
        <v>0</v>
      </c>
      <c r="BO839" s="113"/>
      <c r="BP839" s="113"/>
      <c r="BQ839" s="113"/>
      <c r="BR839" s="113" t="s">
        <v>215</v>
      </c>
    </row>
    <row r="840" spans="1:70" x14ac:dyDescent="0.25">
      <c r="A840" s="1714">
        <f t="shared" si="244"/>
        <v>0</v>
      </c>
      <c r="B840" s="1714">
        <f t="shared" si="241"/>
        <v>10179030</v>
      </c>
      <c r="C840" s="1061">
        <v>179</v>
      </c>
      <c r="D840" s="1798" t="s">
        <v>447</v>
      </c>
      <c r="E840" s="1061">
        <v>30</v>
      </c>
      <c r="F840" s="1062" t="s">
        <v>4309</v>
      </c>
      <c r="G840" s="1061"/>
      <c r="H840" s="1063" t="s">
        <v>345</v>
      </c>
      <c r="I840" s="1064" t="s">
        <v>4438</v>
      </c>
      <c r="J840" s="1063" t="s">
        <v>4224</v>
      </c>
      <c r="K840" s="1064" t="s">
        <v>4695</v>
      </c>
      <c r="L840" s="1065">
        <f t="shared" si="237"/>
        <v>0</v>
      </c>
      <c r="M840" s="1065">
        <f t="shared" si="238"/>
        <v>0</v>
      </c>
      <c r="N840" s="1730">
        <f t="shared" si="239"/>
        <v>0</v>
      </c>
      <c r="O840" s="1065"/>
      <c r="P840" s="1065"/>
      <c r="Q840" s="1065"/>
      <c r="R840" s="1065"/>
      <c r="S840" s="1065"/>
      <c r="T840" s="1065"/>
      <c r="U840" s="1065"/>
      <c r="V840" s="1065"/>
      <c r="W840" s="1065"/>
      <c r="X840" s="1065"/>
      <c r="Y840" s="1066"/>
      <c r="Z840" s="1066" t="str">
        <f t="shared" si="240"/>
        <v xml:space="preserve">Cap.2 Pct.7: Nr. mediu de salariati (Col.11) &lt;= Nr. mediu de perosane ocupate (Col.12), pentru fiecare rand </v>
      </c>
      <c r="AA840" s="2205">
        <f t="shared" si="242"/>
        <v>1</v>
      </c>
      <c r="AB840" s="3036">
        <f t="shared" si="243"/>
        <v>179</v>
      </c>
      <c r="AT840" s="133" t="s">
        <v>4018</v>
      </c>
      <c r="AU840" s="1416" t="s">
        <v>5300</v>
      </c>
      <c r="AV840" s="134">
        <v>5</v>
      </c>
      <c r="AW840" s="135">
        <v>1</v>
      </c>
      <c r="AX840" s="136">
        <v>139</v>
      </c>
      <c r="AY840" s="301">
        <f>IF(Chestionar!K840="",0,Chestionar!K840)</f>
        <v>139</v>
      </c>
      <c r="AZ840" s="301">
        <f>IF(Chestionar!L840="",0,Chestionar!L840)</f>
        <v>0</v>
      </c>
      <c r="BA840" s="301">
        <f ca="1">IF(Chestionar!M840="",0,Chestionar!M840)</f>
        <v>0</v>
      </c>
      <c r="BB840" s="301">
        <f>IF(Chestionar!N840="",0,Chestionar!N840)</f>
        <v>0</v>
      </c>
      <c r="BC840" s="301">
        <f ca="1">IF(Chestionar!O840="",0,Chestionar!O840)</f>
        <v>0</v>
      </c>
      <c r="BD840" s="301">
        <f>IF(Chestionar!P840="",0,Chestionar!P840)</f>
        <v>0</v>
      </c>
      <c r="BE840" s="301">
        <f ca="1">IF(Chestionar!Q840="",0,Chestionar!Q840)</f>
        <v>0</v>
      </c>
      <c r="BF840" s="301">
        <f>IF(Chestionar!R840="",0,Chestionar!R840)</f>
        <v>0</v>
      </c>
      <c r="BG840" s="301">
        <f>IF(Chestionar!S840="",0,Chestionar!S840)</f>
        <v>0</v>
      </c>
      <c r="BH840" s="301">
        <f>IF(Chestionar!T840="",0,Chestionar!T840)</f>
        <v>0</v>
      </c>
      <c r="BI840" s="205">
        <f>IF(Chestionar!U840="",0,Chestionar!U840)</f>
        <v>0</v>
      </c>
      <c r="BJ840" s="205">
        <f>IF(Chestionar!V840="",0,Chestionar!V840)</f>
        <v>0</v>
      </c>
      <c r="BK840" s="205">
        <f>IF(Chestionar!W840="",0,Chestionar!W840)</f>
        <v>0</v>
      </c>
      <c r="BL840" s="205">
        <f>IF(Chestionar!X840="",0,Chestionar!X840)</f>
        <v>0</v>
      </c>
      <c r="BM840" s="205">
        <f>IF(Chestionar!Y840="",0,Chestionar!Y840)</f>
        <v>0</v>
      </c>
      <c r="BN840" s="158">
        <f>IF(Chestionar!Z840="",0,Chestionar!Z840)</f>
        <v>0</v>
      </c>
      <c r="BO840" s="113"/>
      <c r="BP840" s="113"/>
      <c r="BQ840" s="113"/>
      <c r="BR840" s="113" t="s">
        <v>215</v>
      </c>
    </row>
    <row r="841" spans="1:70" x14ac:dyDescent="0.25">
      <c r="A841" s="1715">
        <f t="shared" si="244"/>
        <v>0</v>
      </c>
      <c r="B841" s="1715">
        <f t="shared" si="241"/>
        <v>12041001</v>
      </c>
      <c r="C841" s="1461">
        <v>2041</v>
      </c>
      <c r="D841" s="1804" t="s">
        <v>447</v>
      </c>
      <c r="E841" s="1049">
        <v>1</v>
      </c>
      <c r="F841" s="1057" t="s">
        <v>4461</v>
      </c>
      <c r="G841" s="1049"/>
      <c r="H841" s="1058" t="s">
        <v>345</v>
      </c>
      <c r="I841" s="1059" t="s">
        <v>4813</v>
      </c>
      <c r="J841" s="1067" t="s">
        <v>4103</v>
      </c>
      <c r="K841" s="2214" t="str">
        <f t="shared" ref="K841:K844" si="245">"INT("&amp;I841&amp;")"</f>
        <v>INT(Cap.2 Pct.7.1 Rd.1 Col.1)</v>
      </c>
      <c r="L841" s="1439" t="str">
        <f t="shared" ref="L841" si="246">TEXT(O841,"0,000")</f>
        <v>0,000</v>
      </c>
      <c r="M841" s="1000">
        <f t="shared" ref="M841" si="247">P841</f>
        <v>0</v>
      </c>
      <c r="N841" s="1724">
        <f>IF(O841=P841,0,1)</f>
        <v>0</v>
      </c>
      <c r="O841" s="979">
        <f>IF(BA213="",0,BA213)</f>
        <v>0</v>
      </c>
      <c r="P841" s="979">
        <f>IF(BA213="",0,INT(BA213))</f>
        <v>0</v>
      </c>
      <c r="Q841" s="979"/>
      <c r="R841" s="979"/>
      <c r="S841" s="979"/>
      <c r="T841" s="979"/>
      <c r="U841" s="979"/>
      <c r="V841" s="979"/>
      <c r="W841" s="979"/>
      <c r="X841" s="979"/>
      <c r="Y841" s="1060"/>
      <c r="Z841" s="1352" t="s">
        <v>11041</v>
      </c>
      <c r="AA841" s="2205">
        <f t="shared" si="242"/>
        <v>1</v>
      </c>
      <c r="AB841" s="3036">
        <f t="shared" si="243"/>
        <v>2041</v>
      </c>
      <c r="AT841" s="133" t="s">
        <v>4019</v>
      </c>
      <c r="AU841" s="1416" t="s">
        <v>5300</v>
      </c>
      <c r="AV841" s="134">
        <v>5</v>
      </c>
      <c r="AW841" s="135">
        <v>1</v>
      </c>
      <c r="AX841" s="136">
        <v>140</v>
      </c>
      <c r="AY841" s="301">
        <f>IF(Chestionar!K841="",0,Chestionar!K841)</f>
        <v>140</v>
      </c>
      <c r="AZ841" s="301">
        <f>IF(Chestionar!L841="",0,Chestionar!L841)</f>
        <v>0</v>
      </c>
      <c r="BA841" s="301">
        <f ca="1">IF(Chestionar!M841="",0,Chestionar!M841)</f>
        <v>0</v>
      </c>
      <c r="BB841" s="301">
        <f>IF(Chestionar!N841="",0,Chestionar!N841)</f>
        <v>0</v>
      </c>
      <c r="BC841" s="301">
        <f ca="1">IF(Chestionar!O841="",0,Chestionar!O841)</f>
        <v>0</v>
      </c>
      <c r="BD841" s="301">
        <f>IF(Chestionar!P841="",0,Chestionar!P841)</f>
        <v>0</v>
      </c>
      <c r="BE841" s="301">
        <f ca="1">IF(Chestionar!Q841="",0,Chestionar!Q841)</f>
        <v>0</v>
      </c>
      <c r="BF841" s="301">
        <f>IF(Chestionar!R841="",0,Chestionar!R841)</f>
        <v>0</v>
      </c>
      <c r="BG841" s="301">
        <f>IF(Chestionar!S841="",0,Chestionar!S841)</f>
        <v>0</v>
      </c>
      <c r="BH841" s="301">
        <f>IF(Chestionar!T841="",0,Chestionar!T841)</f>
        <v>0</v>
      </c>
      <c r="BI841" s="205">
        <f>IF(Chestionar!U841="",0,Chestionar!U841)</f>
        <v>0</v>
      </c>
      <c r="BJ841" s="205">
        <f>IF(Chestionar!V841="",0,Chestionar!V841)</f>
        <v>0</v>
      </c>
      <c r="BK841" s="205">
        <f>IF(Chestionar!W841="",0,Chestionar!W841)</f>
        <v>0</v>
      </c>
      <c r="BL841" s="205">
        <f>IF(Chestionar!X841="",0,Chestionar!X841)</f>
        <v>0</v>
      </c>
      <c r="BM841" s="205">
        <f>IF(Chestionar!Y841="",0,Chestionar!Y841)</f>
        <v>0</v>
      </c>
      <c r="BN841" s="158">
        <f>IF(Chestionar!Z841="",0,Chestionar!Z841)</f>
        <v>0</v>
      </c>
      <c r="BO841" s="113"/>
      <c r="BP841" s="113"/>
      <c r="BQ841" s="113"/>
      <c r="BR841" s="113" t="s">
        <v>215</v>
      </c>
    </row>
    <row r="842" spans="1:70" x14ac:dyDescent="0.25">
      <c r="A842" s="1715">
        <f t="shared" si="244"/>
        <v>0</v>
      </c>
      <c r="B842" s="1715">
        <f t="shared" si="241"/>
        <v>12042001</v>
      </c>
      <c r="C842" s="1461">
        <v>2042</v>
      </c>
      <c r="D842" s="1797" t="s">
        <v>447</v>
      </c>
      <c r="E842" s="1049">
        <v>1</v>
      </c>
      <c r="F842" s="1057" t="s">
        <v>4461</v>
      </c>
      <c r="G842" s="1049"/>
      <c r="H842" s="1058" t="s">
        <v>345</v>
      </c>
      <c r="I842" s="1059" t="s">
        <v>4815</v>
      </c>
      <c r="J842" s="1058" t="s">
        <v>4103</v>
      </c>
      <c r="K842" s="2214" t="str">
        <f t="shared" si="245"/>
        <v>INT(Cap.2 Pct.7.1 Rd.1 Col.2)</v>
      </c>
      <c r="L842" s="1439" t="str">
        <f t="shared" ref="L842:L844" si="248">TEXT(O842,"0,000")</f>
        <v>0,000</v>
      </c>
      <c r="M842" s="1000">
        <f t="shared" ref="M842:M844" si="249">P842</f>
        <v>0</v>
      </c>
      <c r="N842" s="1724">
        <f>IF(O842=P842,0,1)</f>
        <v>0</v>
      </c>
      <c r="O842" s="979">
        <f>IF(BB213="",0,BB213)</f>
        <v>0</v>
      </c>
      <c r="P842" s="979">
        <f>IF(BB213="",0,INT(BB213))</f>
        <v>0</v>
      </c>
      <c r="Q842" s="979"/>
      <c r="R842" s="979"/>
      <c r="S842" s="979"/>
      <c r="T842" s="979"/>
      <c r="U842" s="979"/>
      <c r="V842" s="979"/>
      <c r="W842" s="979"/>
      <c r="X842" s="979"/>
      <c r="Y842" s="1060"/>
      <c r="Z842" s="1060" t="s">
        <v>11040</v>
      </c>
      <c r="AA842" s="2205">
        <f t="shared" si="242"/>
        <v>1</v>
      </c>
      <c r="AB842" s="3036">
        <f t="shared" si="243"/>
        <v>2042</v>
      </c>
      <c r="AT842" s="133" t="s">
        <v>4020</v>
      </c>
      <c r="AU842" s="1416" t="s">
        <v>5300</v>
      </c>
      <c r="AV842" s="134">
        <v>5</v>
      </c>
      <c r="AW842" s="135">
        <v>1</v>
      </c>
      <c r="AX842" s="136">
        <v>141</v>
      </c>
      <c r="AY842" s="301">
        <f>IF(Chestionar!K842="",0,Chestionar!K842)</f>
        <v>141</v>
      </c>
      <c r="AZ842" s="301">
        <f>IF(Chestionar!L842="",0,Chestionar!L842)</f>
        <v>0</v>
      </c>
      <c r="BA842" s="301">
        <f ca="1">IF(Chestionar!M842="",0,Chestionar!M842)</f>
        <v>0</v>
      </c>
      <c r="BB842" s="301">
        <f>IF(Chestionar!N842="",0,Chestionar!N842)</f>
        <v>0</v>
      </c>
      <c r="BC842" s="301">
        <f ca="1">IF(Chestionar!O842="",0,Chestionar!O842)</f>
        <v>0</v>
      </c>
      <c r="BD842" s="301">
        <f>IF(Chestionar!P842="",0,Chestionar!P842)</f>
        <v>0</v>
      </c>
      <c r="BE842" s="301">
        <f ca="1">IF(Chestionar!Q842="",0,Chestionar!Q842)</f>
        <v>0</v>
      </c>
      <c r="BF842" s="301">
        <f>IF(Chestionar!R842="",0,Chestionar!R842)</f>
        <v>0</v>
      </c>
      <c r="BG842" s="301">
        <f>IF(Chestionar!S842="",0,Chestionar!S842)</f>
        <v>0</v>
      </c>
      <c r="BH842" s="301">
        <f>IF(Chestionar!T842="",0,Chestionar!T842)</f>
        <v>0</v>
      </c>
      <c r="BI842" s="205">
        <f>IF(Chestionar!U842="",0,Chestionar!U842)</f>
        <v>0</v>
      </c>
      <c r="BJ842" s="205">
        <f>IF(Chestionar!V842="",0,Chestionar!V842)</f>
        <v>0</v>
      </c>
      <c r="BK842" s="205">
        <f>IF(Chestionar!W842="",0,Chestionar!W842)</f>
        <v>0</v>
      </c>
      <c r="BL842" s="205">
        <f>IF(Chestionar!X842="",0,Chestionar!X842)</f>
        <v>0</v>
      </c>
      <c r="BM842" s="205">
        <f>IF(Chestionar!Y842="",0,Chestionar!Y842)</f>
        <v>0</v>
      </c>
      <c r="BN842" s="158">
        <f>IF(Chestionar!Z842="",0,Chestionar!Z842)</f>
        <v>0</v>
      </c>
      <c r="BO842" s="113"/>
      <c r="BP842" s="113"/>
      <c r="BQ842" s="113"/>
      <c r="BR842" s="113" t="s">
        <v>215</v>
      </c>
    </row>
    <row r="843" spans="1:70" x14ac:dyDescent="0.25">
      <c r="A843" s="1715">
        <f t="shared" si="244"/>
        <v>0</v>
      </c>
      <c r="B843" s="1715">
        <f t="shared" si="241"/>
        <v>12043001</v>
      </c>
      <c r="C843" s="1461">
        <v>2043</v>
      </c>
      <c r="D843" s="1797" t="s">
        <v>447</v>
      </c>
      <c r="E843" s="1049">
        <v>1</v>
      </c>
      <c r="F843" s="1057" t="s">
        <v>4461</v>
      </c>
      <c r="G843" s="1049"/>
      <c r="H843" s="1058" t="s">
        <v>345</v>
      </c>
      <c r="I843" s="1059" t="s">
        <v>4817</v>
      </c>
      <c r="J843" s="1058" t="s">
        <v>4103</v>
      </c>
      <c r="K843" s="2214" t="str">
        <f t="shared" si="245"/>
        <v>INT(Cap.2 Pct.7.1 Rd.1 Col.3)</v>
      </c>
      <c r="L843" s="1439" t="str">
        <f t="shared" si="248"/>
        <v>0,000</v>
      </c>
      <c r="M843" s="1000">
        <f t="shared" si="249"/>
        <v>0</v>
      </c>
      <c r="N843" s="1724">
        <f>IF(O843=P843,0,1)</f>
        <v>0</v>
      </c>
      <c r="O843" s="979">
        <f>IF(BC213="",0,BC213)</f>
        <v>0</v>
      </c>
      <c r="P843" s="979">
        <f>IF(BC213="",0,INT(BC213))</f>
        <v>0</v>
      </c>
      <c r="Q843" s="979"/>
      <c r="R843" s="979"/>
      <c r="S843" s="979"/>
      <c r="T843" s="979"/>
      <c r="U843" s="979"/>
      <c r="V843" s="979"/>
      <c r="W843" s="979"/>
      <c r="X843" s="979"/>
      <c r="Y843" s="1060"/>
      <c r="Z843" s="1060" t="s">
        <v>11040</v>
      </c>
      <c r="AA843" s="2205">
        <f t="shared" si="242"/>
        <v>1</v>
      </c>
      <c r="AB843" s="3036">
        <f t="shared" si="243"/>
        <v>2043</v>
      </c>
      <c r="AT843" s="133" t="s">
        <v>4021</v>
      </c>
      <c r="AU843" s="1416" t="s">
        <v>5300</v>
      </c>
      <c r="AV843" s="134">
        <v>5</v>
      </c>
      <c r="AW843" s="135">
        <v>1</v>
      </c>
      <c r="AX843" s="136">
        <v>142</v>
      </c>
      <c r="AY843" s="301">
        <f>IF(Chestionar!K843="",0,Chestionar!K843)</f>
        <v>142</v>
      </c>
      <c r="AZ843" s="301">
        <f>IF(Chestionar!L843="",0,Chestionar!L843)</f>
        <v>0</v>
      </c>
      <c r="BA843" s="301">
        <f ca="1">IF(Chestionar!M843="",0,Chestionar!M843)</f>
        <v>0</v>
      </c>
      <c r="BB843" s="301">
        <f>IF(Chestionar!N843="",0,Chestionar!N843)</f>
        <v>0</v>
      </c>
      <c r="BC843" s="301">
        <f ca="1">IF(Chestionar!O843="",0,Chestionar!O843)</f>
        <v>0</v>
      </c>
      <c r="BD843" s="301">
        <f>IF(Chestionar!P843="",0,Chestionar!P843)</f>
        <v>0</v>
      </c>
      <c r="BE843" s="301">
        <f ca="1">IF(Chestionar!Q843="",0,Chestionar!Q843)</f>
        <v>0</v>
      </c>
      <c r="BF843" s="301">
        <f>IF(Chestionar!R843="",0,Chestionar!R843)</f>
        <v>0</v>
      </c>
      <c r="BG843" s="301">
        <f>IF(Chestionar!S843="",0,Chestionar!S843)</f>
        <v>0</v>
      </c>
      <c r="BH843" s="301">
        <f>IF(Chestionar!T843="",0,Chestionar!T843)</f>
        <v>0</v>
      </c>
      <c r="BI843" s="205">
        <f>IF(Chestionar!U843="",0,Chestionar!U843)</f>
        <v>0</v>
      </c>
      <c r="BJ843" s="205">
        <f>IF(Chestionar!V843="",0,Chestionar!V843)</f>
        <v>0</v>
      </c>
      <c r="BK843" s="205">
        <f>IF(Chestionar!W843="",0,Chestionar!W843)</f>
        <v>0</v>
      </c>
      <c r="BL843" s="205">
        <f>IF(Chestionar!X843="",0,Chestionar!X843)</f>
        <v>0</v>
      </c>
      <c r="BM843" s="205">
        <f>IF(Chestionar!Y843="",0,Chestionar!Y843)</f>
        <v>0</v>
      </c>
      <c r="BN843" s="158">
        <f>IF(Chestionar!Z843="",0,Chestionar!Z843)</f>
        <v>0</v>
      </c>
      <c r="BO843" s="113"/>
      <c r="BP843" s="113"/>
      <c r="BQ843" s="113"/>
      <c r="BR843" s="113" t="s">
        <v>215</v>
      </c>
    </row>
    <row r="844" spans="1:70" x14ac:dyDescent="0.25">
      <c r="A844" s="1714">
        <f t="shared" si="244"/>
        <v>0</v>
      </c>
      <c r="B844" s="1714">
        <f t="shared" si="241"/>
        <v>12044001</v>
      </c>
      <c r="C844" s="1454">
        <v>2044</v>
      </c>
      <c r="D844" s="1799" t="s">
        <v>447</v>
      </c>
      <c r="E844" s="1061">
        <v>1</v>
      </c>
      <c r="F844" s="1062" t="s">
        <v>4461</v>
      </c>
      <c r="G844" s="1061"/>
      <c r="H844" s="1063" t="s">
        <v>345</v>
      </c>
      <c r="I844" s="1064" t="s">
        <v>4819</v>
      </c>
      <c r="J844" s="1063" t="s">
        <v>4103</v>
      </c>
      <c r="K844" s="2200" t="str">
        <f t="shared" si="245"/>
        <v>INT(Cap.2 Pct.7.1 Rd.1 Col.4)</v>
      </c>
      <c r="L844" s="1455" t="str">
        <f t="shared" si="248"/>
        <v>0,000</v>
      </c>
      <c r="M844" s="1065">
        <f t="shared" si="249"/>
        <v>0</v>
      </c>
      <c r="N844" s="1730">
        <f>IF(O844=P844,0,1)</f>
        <v>0</v>
      </c>
      <c r="O844" s="1065">
        <f>IF(BD213="",0,BD213)</f>
        <v>0</v>
      </c>
      <c r="P844" s="1065">
        <f>IF(BD213="",0,INT(BD213))</f>
        <v>0</v>
      </c>
      <c r="Q844" s="1065"/>
      <c r="R844" s="1065"/>
      <c r="S844" s="1065"/>
      <c r="T844" s="1065"/>
      <c r="U844" s="1065"/>
      <c r="V844" s="1065"/>
      <c r="W844" s="1065"/>
      <c r="X844" s="1065"/>
      <c r="Y844" s="1066"/>
      <c r="Z844" s="1066" t="s">
        <v>11040</v>
      </c>
      <c r="AA844" s="2205">
        <f t="shared" si="242"/>
        <v>1</v>
      </c>
      <c r="AB844" s="3036">
        <f t="shared" si="243"/>
        <v>2044</v>
      </c>
      <c r="AT844" s="133" t="s">
        <v>4022</v>
      </c>
      <c r="AU844" s="1416" t="s">
        <v>5300</v>
      </c>
      <c r="AV844" s="134">
        <v>5</v>
      </c>
      <c r="AW844" s="135">
        <v>1</v>
      </c>
      <c r="AX844" s="136">
        <v>143</v>
      </c>
      <c r="AY844" s="301">
        <f>IF(Chestionar!K844="",0,Chestionar!K844)</f>
        <v>143</v>
      </c>
      <c r="AZ844" s="301">
        <f>IF(Chestionar!L844="",0,Chestionar!L844)</f>
        <v>0</v>
      </c>
      <c r="BA844" s="301">
        <f ca="1">IF(Chestionar!M844="",0,Chestionar!M844)</f>
        <v>0</v>
      </c>
      <c r="BB844" s="301">
        <f>IF(Chestionar!N844="",0,Chestionar!N844)</f>
        <v>0</v>
      </c>
      <c r="BC844" s="301">
        <f ca="1">IF(Chestionar!O844="",0,Chestionar!O844)</f>
        <v>0</v>
      </c>
      <c r="BD844" s="301">
        <f>IF(Chestionar!P844="",0,Chestionar!P844)</f>
        <v>0</v>
      </c>
      <c r="BE844" s="301">
        <f ca="1">IF(Chestionar!Q844="",0,Chestionar!Q844)</f>
        <v>0</v>
      </c>
      <c r="BF844" s="301">
        <f>IF(Chestionar!R844="",0,Chestionar!R844)</f>
        <v>0</v>
      </c>
      <c r="BG844" s="301">
        <f>IF(Chestionar!S844="",0,Chestionar!S844)</f>
        <v>0</v>
      </c>
      <c r="BH844" s="301">
        <f>IF(Chestionar!T844="",0,Chestionar!T844)</f>
        <v>0</v>
      </c>
      <c r="BI844" s="205">
        <f>IF(Chestionar!U844="",0,Chestionar!U844)</f>
        <v>0</v>
      </c>
      <c r="BJ844" s="205">
        <f>IF(Chestionar!V844="",0,Chestionar!V844)</f>
        <v>0</v>
      </c>
      <c r="BK844" s="205">
        <f>IF(Chestionar!W844="",0,Chestionar!W844)</f>
        <v>0</v>
      </c>
      <c r="BL844" s="205">
        <f>IF(Chestionar!X844="",0,Chestionar!X844)</f>
        <v>0</v>
      </c>
      <c r="BM844" s="205">
        <f>IF(Chestionar!Y844="",0,Chestionar!Y844)</f>
        <v>0</v>
      </c>
      <c r="BN844" s="158">
        <f>IF(Chestionar!Z844="",0,Chestionar!Z844)</f>
        <v>0</v>
      </c>
      <c r="BO844" s="113"/>
      <c r="BP844" s="113"/>
      <c r="BQ844" s="113"/>
      <c r="BR844" s="113" t="s">
        <v>215</v>
      </c>
    </row>
    <row r="845" spans="1:70" x14ac:dyDescent="0.25">
      <c r="A845" s="1715">
        <f t="shared" si="244"/>
        <v>0</v>
      </c>
      <c r="B845" s="1715">
        <f t="shared" si="241"/>
        <v>10371001</v>
      </c>
      <c r="C845" s="1049">
        <v>371</v>
      </c>
      <c r="D845" s="1804" t="s">
        <v>447</v>
      </c>
      <c r="E845" s="1049">
        <v>1</v>
      </c>
      <c r="F845" s="1057" t="s">
        <v>4461</v>
      </c>
      <c r="G845" s="1049" t="s">
        <v>4463</v>
      </c>
      <c r="H845" s="1058" t="s">
        <v>345</v>
      </c>
      <c r="I845" s="1059" t="s">
        <v>4813</v>
      </c>
      <c r="J845" s="1067" t="s">
        <v>4103</v>
      </c>
      <c r="K845" s="1059" t="s">
        <v>4814</v>
      </c>
      <c r="L845" s="979">
        <f>IF(BA213="",0,BA213)</f>
        <v>0</v>
      </c>
      <c r="M845" s="979">
        <f>SUM(BA214:BA257)</f>
        <v>0</v>
      </c>
      <c r="N845" s="1724">
        <f t="shared" ref="N845:N883" si="250">IF(L845=M845,0,1)</f>
        <v>0</v>
      </c>
      <c r="O845" s="979"/>
      <c r="P845" s="979"/>
      <c r="Q845" s="979"/>
      <c r="R845" s="979"/>
      <c r="S845" s="979"/>
      <c r="T845" s="979"/>
      <c r="U845" s="979"/>
      <c r="V845" s="979"/>
      <c r="W845" s="979"/>
      <c r="X845" s="979"/>
      <c r="Y845" s="1060"/>
      <c r="Z845" s="1352" t="s">
        <v>9458</v>
      </c>
      <c r="AA845" s="2205">
        <f t="shared" si="242"/>
        <v>1</v>
      </c>
      <c r="AB845" s="3036">
        <f t="shared" si="243"/>
        <v>371</v>
      </c>
      <c r="AT845" s="133" t="s">
        <v>4023</v>
      </c>
      <c r="AU845" s="1416" t="s">
        <v>5300</v>
      </c>
      <c r="AV845" s="134">
        <v>5</v>
      </c>
      <c r="AW845" s="135">
        <v>1</v>
      </c>
      <c r="AX845" s="136">
        <v>144</v>
      </c>
      <c r="AY845" s="301">
        <f>IF(Chestionar!K845="",0,Chestionar!K845)</f>
        <v>144</v>
      </c>
      <c r="AZ845" s="301">
        <f>IF(Chestionar!L845="",0,Chestionar!L845)</f>
        <v>0</v>
      </c>
      <c r="BA845" s="301">
        <f ca="1">IF(Chestionar!M845="",0,Chestionar!M845)</f>
        <v>0</v>
      </c>
      <c r="BB845" s="301">
        <f>IF(Chestionar!N845="",0,Chestionar!N845)</f>
        <v>0</v>
      </c>
      <c r="BC845" s="301">
        <f ca="1">IF(Chestionar!O845="",0,Chestionar!O845)</f>
        <v>0</v>
      </c>
      <c r="BD845" s="301">
        <f>IF(Chestionar!P845="",0,Chestionar!P845)</f>
        <v>0</v>
      </c>
      <c r="BE845" s="301">
        <f ca="1">IF(Chestionar!Q845="",0,Chestionar!Q845)</f>
        <v>0</v>
      </c>
      <c r="BF845" s="301">
        <f>IF(Chestionar!R845="",0,Chestionar!R845)</f>
        <v>0</v>
      </c>
      <c r="BG845" s="301">
        <f>IF(Chestionar!S845="",0,Chestionar!S845)</f>
        <v>0</v>
      </c>
      <c r="BH845" s="301">
        <f>IF(Chestionar!T845="",0,Chestionar!T845)</f>
        <v>0</v>
      </c>
      <c r="BI845" s="205">
        <f>IF(Chestionar!U845="",0,Chestionar!U845)</f>
        <v>0</v>
      </c>
      <c r="BJ845" s="205">
        <f>IF(Chestionar!V845="",0,Chestionar!V845)</f>
        <v>0</v>
      </c>
      <c r="BK845" s="205">
        <f>IF(Chestionar!W845="",0,Chestionar!W845)</f>
        <v>0</v>
      </c>
      <c r="BL845" s="205">
        <f>IF(Chestionar!X845="",0,Chestionar!X845)</f>
        <v>0</v>
      </c>
      <c r="BM845" s="205">
        <f>IF(Chestionar!Y845="",0,Chestionar!Y845)</f>
        <v>0</v>
      </c>
      <c r="BN845" s="158">
        <f>IF(Chestionar!Z845="",0,Chestionar!Z845)</f>
        <v>0</v>
      </c>
      <c r="BO845" s="113"/>
      <c r="BP845" s="113"/>
      <c r="BQ845" s="113"/>
      <c r="BR845" s="113" t="s">
        <v>215</v>
      </c>
    </row>
    <row r="846" spans="1:70" x14ac:dyDescent="0.25">
      <c r="A846" s="1715">
        <f t="shared" si="244"/>
        <v>0</v>
      </c>
      <c r="B846" s="1715">
        <f t="shared" si="241"/>
        <v>10371002</v>
      </c>
      <c r="C846" s="1049">
        <v>371</v>
      </c>
      <c r="D846" s="1797" t="s">
        <v>447</v>
      </c>
      <c r="E846" s="1049">
        <v>2</v>
      </c>
      <c r="F846" s="1057" t="s">
        <v>4461</v>
      </c>
      <c r="G846" s="1049"/>
      <c r="H846" s="1058" t="s">
        <v>345</v>
      </c>
      <c r="I846" s="1059" t="s">
        <v>4815</v>
      </c>
      <c r="J846" s="1067" t="s">
        <v>4103</v>
      </c>
      <c r="K846" s="1059" t="s">
        <v>4816</v>
      </c>
      <c r="L846" s="979">
        <f>IF(BB213="",0,BB213)</f>
        <v>0</v>
      </c>
      <c r="M846" s="979">
        <f>SUM(BB214:BB257)</f>
        <v>0</v>
      </c>
      <c r="N846" s="1724">
        <f t="shared" si="250"/>
        <v>0</v>
      </c>
      <c r="O846" s="979"/>
      <c r="P846" s="979"/>
      <c r="Q846" s="979"/>
      <c r="R846" s="979"/>
      <c r="S846" s="979"/>
      <c r="T846" s="979"/>
      <c r="U846" s="979"/>
      <c r="V846" s="979"/>
      <c r="W846" s="979"/>
      <c r="X846" s="979"/>
      <c r="Y846" s="1060"/>
      <c r="Z846" s="1352" t="s">
        <v>9459</v>
      </c>
      <c r="AA846" s="2205">
        <f t="shared" si="242"/>
        <v>1</v>
      </c>
      <c r="AB846" s="3036">
        <f t="shared" si="243"/>
        <v>371</v>
      </c>
      <c r="AT846" s="133" t="s">
        <v>4024</v>
      </c>
      <c r="AU846" s="1416" t="s">
        <v>5300</v>
      </c>
      <c r="AV846" s="134">
        <v>5</v>
      </c>
      <c r="AW846" s="135">
        <v>1</v>
      </c>
      <c r="AX846" s="136">
        <v>145</v>
      </c>
      <c r="AY846" s="301">
        <f>IF(Chestionar!K846="",0,Chestionar!K846)</f>
        <v>145</v>
      </c>
      <c r="AZ846" s="301">
        <f>IF(Chestionar!L846="",0,Chestionar!L846)</f>
        <v>0</v>
      </c>
      <c r="BA846" s="301">
        <f ca="1">IF(Chestionar!M846="",0,Chestionar!M846)</f>
        <v>0</v>
      </c>
      <c r="BB846" s="301">
        <f>IF(Chestionar!N846="",0,Chestionar!N846)</f>
        <v>0</v>
      </c>
      <c r="BC846" s="301">
        <f ca="1">IF(Chestionar!O846="",0,Chestionar!O846)</f>
        <v>0</v>
      </c>
      <c r="BD846" s="301">
        <f>IF(Chestionar!P846="",0,Chestionar!P846)</f>
        <v>0</v>
      </c>
      <c r="BE846" s="301">
        <f ca="1">IF(Chestionar!Q846="",0,Chestionar!Q846)</f>
        <v>0</v>
      </c>
      <c r="BF846" s="301">
        <f>IF(Chestionar!R846="",0,Chestionar!R846)</f>
        <v>0</v>
      </c>
      <c r="BG846" s="301">
        <f>IF(Chestionar!S846="",0,Chestionar!S846)</f>
        <v>0</v>
      </c>
      <c r="BH846" s="301">
        <f>IF(Chestionar!T846="",0,Chestionar!T846)</f>
        <v>0</v>
      </c>
      <c r="BI846" s="205">
        <f>IF(Chestionar!U846="",0,Chestionar!U846)</f>
        <v>0</v>
      </c>
      <c r="BJ846" s="205">
        <f>IF(Chestionar!V846="",0,Chestionar!V846)</f>
        <v>0</v>
      </c>
      <c r="BK846" s="205">
        <f>IF(Chestionar!W846="",0,Chestionar!W846)</f>
        <v>0</v>
      </c>
      <c r="BL846" s="205">
        <f>IF(Chestionar!X846="",0,Chestionar!X846)</f>
        <v>0</v>
      </c>
      <c r="BM846" s="205">
        <f>IF(Chestionar!Y846="",0,Chestionar!Y846)</f>
        <v>0</v>
      </c>
      <c r="BN846" s="158">
        <f>IF(Chestionar!Z846="",0,Chestionar!Z846)</f>
        <v>0</v>
      </c>
      <c r="BO846" s="113"/>
      <c r="BP846" s="113"/>
      <c r="BQ846" s="113"/>
      <c r="BR846" s="113" t="s">
        <v>215</v>
      </c>
    </row>
    <row r="847" spans="1:70" x14ac:dyDescent="0.25">
      <c r="A847" s="1715">
        <f t="shared" si="244"/>
        <v>0</v>
      </c>
      <c r="B847" s="1715">
        <f t="shared" si="241"/>
        <v>10371003</v>
      </c>
      <c r="C847" s="1049">
        <v>371</v>
      </c>
      <c r="D847" s="1797" t="s">
        <v>447</v>
      </c>
      <c r="E847" s="1049">
        <v>3</v>
      </c>
      <c r="F847" s="1057" t="s">
        <v>4461</v>
      </c>
      <c r="G847" s="1049"/>
      <c r="H847" s="1058" t="s">
        <v>345</v>
      </c>
      <c r="I847" s="1059" t="s">
        <v>4817</v>
      </c>
      <c r="J847" s="1067" t="s">
        <v>4103</v>
      </c>
      <c r="K847" s="1059" t="s">
        <v>4818</v>
      </c>
      <c r="L847" s="979">
        <f>IF(BC213="",0,BC213)</f>
        <v>0</v>
      </c>
      <c r="M847" s="979">
        <f>SUM(BC214:BC257)</f>
        <v>0</v>
      </c>
      <c r="N847" s="1724">
        <f t="shared" si="250"/>
        <v>0</v>
      </c>
      <c r="O847" s="979"/>
      <c r="P847" s="979"/>
      <c r="Q847" s="979"/>
      <c r="R847" s="979"/>
      <c r="S847" s="979"/>
      <c r="T847" s="979"/>
      <c r="U847" s="979"/>
      <c r="V847" s="979"/>
      <c r="W847" s="979"/>
      <c r="X847" s="979"/>
      <c r="Y847" s="1060"/>
      <c r="Z847" s="1352" t="s">
        <v>9460</v>
      </c>
      <c r="AA847" s="2205">
        <f t="shared" si="242"/>
        <v>1</v>
      </c>
      <c r="AB847" s="3036">
        <f t="shared" si="243"/>
        <v>371</v>
      </c>
      <c r="AT847" s="133" t="s">
        <v>4025</v>
      </c>
      <c r="AU847" s="1416" t="s">
        <v>5300</v>
      </c>
      <c r="AV847" s="134">
        <v>5</v>
      </c>
      <c r="AW847" s="135">
        <v>1</v>
      </c>
      <c r="AX847" s="136">
        <v>146</v>
      </c>
      <c r="AY847" s="301">
        <f>IF(Chestionar!K847="",0,Chestionar!K847)</f>
        <v>146</v>
      </c>
      <c r="AZ847" s="301">
        <f>IF(Chestionar!L847="",0,Chestionar!L847)</f>
        <v>0</v>
      </c>
      <c r="BA847" s="301">
        <f ca="1">IF(Chestionar!M847="",0,Chestionar!M847)</f>
        <v>0</v>
      </c>
      <c r="BB847" s="301">
        <f>IF(Chestionar!N847="",0,Chestionar!N847)</f>
        <v>0</v>
      </c>
      <c r="BC847" s="301">
        <f ca="1">IF(Chestionar!O847="",0,Chestionar!O847)</f>
        <v>0</v>
      </c>
      <c r="BD847" s="301">
        <f>IF(Chestionar!P847="",0,Chestionar!P847)</f>
        <v>0</v>
      </c>
      <c r="BE847" s="301">
        <f ca="1">IF(Chestionar!Q847="",0,Chestionar!Q847)</f>
        <v>0</v>
      </c>
      <c r="BF847" s="301">
        <f>IF(Chestionar!R847="",0,Chestionar!R847)</f>
        <v>0</v>
      </c>
      <c r="BG847" s="301">
        <f>IF(Chestionar!S847="",0,Chestionar!S847)</f>
        <v>0</v>
      </c>
      <c r="BH847" s="301">
        <f>IF(Chestionar!T847="",0,Chestionar!T847)</f>
        <v>0</v>
      </c>
      <c r="BI847" s="205">
        <f>IF(Chestionar!U847="",0,Chestionar!U847)</f>
        <v>0</v>
      </c>
      <c r="BJ847" s="205">
        <f>IF(Chestionar!V847="",0,Chestionar!V847)</f>
        <v>0</v>
      </c>
      <c r="BK847" s="205">
        <f>IF(Chestionar!W847="",0,Chestionar!W847)</f>
        <v>0</v>
      </c>
      <c r="BL847" s="205">
        <f>IF(Chestionar!X847="",0,Chestionar!X847)</f>
        <v>0</v>
      </c>
      <c r="BM847" s="205">
        <f>IF(Chestionar!Y847="",0,Chestionar!Y847)</f>
        <v>0</v>
      </c>
      <c r="BN847" s="158">
        <f>IF(Chestionar!Z847="",0,Chestionar!Z847)</f>
        <v>0</v>
      </c>
      <c r="BO847" s="113"/>
      <c r="BP847" s="113"/>
      <c r="BQ847" s="113"/>
      <c r="BR847" s="113" t="s">
        <v>215</v>
      </c>
    </row>
    <row r="848" spans="1:70" ht="15.75" thickBot="1" x14ac:dyDescent="0.3">
      <c r="A848" s="1747">
        <f t="shared" si="244"/>
        <v>0</v>
      </c>
      <c r="B848" s="1747">
        <f t="shared" ref="B848:B854" si="251">VALUE("1"&amp;TEXT(C848,"0000")&amp;TEXT(E848,"000"))</f>
        <v>10371004</v>
      </c>
      <c r="C848" s="1748">
        <v>371</v>
      </c>
      <c r="D848" s="1800" t="s">
        <v>447</v>
      </c>
      <c r="E848" s="1748">
        <v>4</v>
      </c>
      <c r="F848" s="1763" t="s">
        <v>4461</v>
      </c>
      <c r="G848" s="1748"/>
      <c r="H848" s="1764" t="s">
        <v>345</v>
      </c>
      <c r="I848" s="1765" t="s">
        <v>4819</v>
      </c>
      <c r="J848" s="1766" t="s">
        <v>4103</v>
      </c>
      <c r="K848" s="1765" t="s">
        <v>4820</v>
      </c>
      <c r="L848" s="1751">
        <f>IF(BD213="",0,BD213)</f>
        <v>0</v>
      </c>
      <c r="M848" s="1751">
        <f>SUM(BD214:BD257)</f>
        <v>0</v>
      </c>
      <c r="N848" s="1767">
        <f t="shared" si="250"/>
        <v>0</v>
      </c>
      <c r="O848" s="1751"/>
      <c r="P848" s="1751"/>
      <c r="Q848" s="1751"/>
      <c r="R848" s="1751"/>
      <c r="S848" s="1751"/>
      <c r="T848" s="1751"/>
      <c r="U848" s="1751"/>
      <c r="V848" s="1751"/>
      <c r="W848" s="1751"/>
      <c r="X848" s="1751"/>
      <c r="Y848" s="1752"/>
      <c r="Z848" s="1753" t="s">
        <v>9461</v>
      </c>
      <c r="AA848" s="2205">
        <f t="shared" si="242"/>
        <v>1</v>
      </c>
      <c r="AB848" s="3036">
        <f t="shared" si="243"/>
        <v>371</v>
      </c>
      <c r="AT848" s="133" t="s">
        <v>4026</v>
      </c>
      <c r="AU848" s="1416" t="s">
        <v>5300</v>
      </c>
      <c r="AV848" s="134">
        <v>5</v>
      </c>
      <c r="AW848" s="135">
        <v>1</v>
      </c>
      <c r="AX848" s="136">
        <v>147</v>
      </c>
      <c r="AY848" s="301">
        <f>IF(Chestionar!K848="",0,Chestionar!K848)</f>
        <v>147</v>
      </c>
      <c r="AZ848" s="301">
        <f>IF(Chestionar!L848="",0,Chestionar!L848)</f>
        <v>0</v>
      </c>
      <c r="BA848" s="301">
        <f ca="1">IF(Chestionar!M848="",0,Chestionar!M848)</f>
        <v>0</v>
      </c>
      <c r="BB848" s="301">
        <f>IF(Chestionar!N848="",0,Chestionar!N848)</f>
        <v>0</v>
      </c>
      <c r="BC848" s="301">
        <f ca="1">IF(Chestionar!O848="",0,Chestionar!O848)</f>
        <v>0</v>
      </c>
      <c r="BD848" s="301">
        <f>IF(Chestionar!P848="",0,Chestionar!P848)</f>
        <v>0</v>
      </c>
      <c r="BE848" s="301">
        <f ca="1">IF(Chestionar!Q848="",0,Chestionar!Q848)</f>
        <v>0</v>
      </c>
      <c r="BF848" s="301">
        <f>IF(Chestionar!R848="",0,Chestionar!R848)</f>
        <v>0</v>
      </c>
      <c r="BG848" s="301">
        <f>IF(Chestionar!S848="",0,Chestionar!S848)</f>
        <v>0</v>
      </c>
      <c r="BH848" s="301">
        <f>IF(Chestionar!T848="",0,Chestionar!T848)</f>
        <v>0</v>
      </c>
      <c r="BI848" s="205">
        <f>IF(Chestionar!U848="",0,Chestionar!U848)</f>
        <v>0</v>
      </c>
      <c r="BJ848" s="205">
        <f>IF(Chestionar!V848="",0,Chestionar!V848)</f>
        <v>0</v>
      </c>
      <c r="BK848" s="205">
        <f>IF(Chestionar!W848="",0,Chestionar!W848)</f>
        <v>0</v>
      </c>
      <c r="BL848" s="205">
        <f>IF(Chestionar!X848="",0,Chestionar!X848)</f>
        <v>0</v>
      </c>
      <c r="BM848" s="205">
        <f>IF(Chestionar!Y848="",0,Chestionar!Y848)</f>
        <v>0</v>
      </c>
      <c r="BN848" s="158">
        <f>IF(Chestionar!Z848="",0,Chestionar!Z848)</f>
        <v>0</v>
      </c>
      <c r="BO848" s="113"/>
      <c r="BP848" s="113"/>
      <c r="BQ848" s="113"/>
      <c r="BR848" s="113" t="s">
        <v>215</v>
      </c>
    </row>
    <row r="849" spans="1:70" x14ac:dyDescent="0.25">
      <c r="A849" s="1708">
        <f t="shared" si="244"/>
        <v>0</v>
      </c>
      <c r="B849" s="1708">
        <f t="shared" si="251"/>
        <v>12045001</v>
      </c>
      <c r="C849" s="1442">
        <v>2045</v>
      </c>
      <c r="D849" s="1796" t="s">
        <v>446</v>
      </c>
      <c r="E849" s="994">
        <v>1</v>
      </c>
      <c r="F849" s="1057" t="s">
        <v>4462</v>
      </c>
      <c r="G849" s="994"/>
      <c r="H849" s="996" t="s">
        <v>345</v>
      </c>
      <c r="I849" s="999" t="s">
        <v>9832</v>
      </c>
      <c r="J849" s="998" t="s">
        <v>4103</v>
      </c>
      <c r="K849" s="2192" t="str">
        <f t="shared" ref="K849:K856" si="252">"INT("&amp;I849&amp;")"</f>
        <v>INT(Cap.2 Pct.7.2 Rd.2 Col.1)</v>
      </c>
      <c r="L849" s="1439" t="str">
        <f t="shared" ref="L849" si="253">TEXT(O849,"0,000")</f>
        <v>0,000</v>
      </c>
      <c r="M849" s="1000">
        <f t="shared" ref="M849" si="254">P849</f>
        <v>0</v>
      </c>
      <c r="N849" s="1724">
        <f t="shared" ref="N849:N856" si="255">IF(O849=P849,0,1)</f>
        <v>0</v>
      </c>
      <c r="O849" s="979">
        <f>IF(BA260="",0,BA260)</f>
        <v>0</v>
      </c>
      <c r="P849" s="979">
        <f>IF(BA260="",0,INT(BA260))</f>
        <v>0</v>
      </c>
      <c r="Q849" s="1000"/>
      <c r="R849" s="1000"/>
      <c r="S849" s="1000"/>
      <c r="T849" s="1000"/>
      <c r="U849" s="1000"/>
      <c r="V849" s="1000"/>
      <c r="W849" s="1000"/>
      <c r="X849" s="1000"/>
      <c r="Y849" s="1001"/>
      <c r="Z849" s="1343" t="s">
        <v>11042</v>
      </c>
      <c r="AA849" s="2205">
        <f t="shared" si="242"/>
        <v>1</v>
      </c>
      <c r="AB849" s="3036">
        <f t="shared" si="243"/>
        <v>2045</v>
      </c>
      <c r="AT849" s="133" t="s">
        <v>4027</v>
      </c>
      <c r="AU849" s="1416" t="s">
        <v>5300</v>
      </c>
      <c r="AV849" s="134">
        <v>5</v>
      </c>
      <c r="AW849" s="135">
        <v>1</v>
      </c>
      <c r="AX849" s="136">
        <v>148</v>
      </c>
      <c r="AY849" s="301">
        <f>IF(Chestionar!K849="",0,Chestionar!K849)</f>
        <v>148</v>
      </c>
      <c r="AZ849" s="301">
        <f>IF(Chestionar!L849="",0,Chestionar!L849)</f>
        <v>0</v>
      </c>
      <c r="BA849" s="301">
        <f ca="1">IF(Chestionar!M849="",0,Chestionar!M849)</f>
        <v>0</v>
      </c>
      <c r="BB849" s="301">
        <f>IF(Chestionar!N849="",0,Chestionar!N849)</f>
        <v>0</v>
      </c>
      <c r="BC849" s="301">
        <f ca="1">IF(Chestionar!O849="",0,Chestionar!O849)</f>
        <v>0</v>
      </c>
      <c r="BD849" s="301">
        <f>IF(Chestionar!P849="",0,Chestionar!P849)</f>
        <v>0</v>
      </c>
      <c r="BE849" s="301">
        <f ca="1">IF(Chestionar!Q849="",0,Chestionar!Q849)</f>
        <v>0</v>
      </c>
      <c r="BF849" s="301">
        <f>IF(Chestionar!R849="",0,Chestionar!R849)</f>
        <v>0</v>
      </c>
      <c r="BG849" s="301">
        <f>IF(Chestionar!S849="",0,Chestionar!S849)</f>
        <v>0</v>
      </c>
      <c r="BH849" s="301">
        <f>IF(Chestionar!T849="",0,Chestionar!T849)</f>
        <v>0</v>
      </c>
      <c r="BI849" s="205">
        <f>IF(Chestionar!U849="",0,Chestionar!U849)</f>
        <v>0</v>
      </c>
      <c r="BJ849" s="205">
        <f>IF(Chestionar!V849="",0,Chestionar!V849)</f>
        <v>0</v>
      </c>
      <c r="BK849" s="205">
        <f>IF(Chestionar!W849="",0,Chestionar!W849)</f>
        <v>0</v>
      </c>
      <c r="BL849" s="205">
        <f>IF(Chestionar!X849="",0,Chestionar!X849)</f>
        <v>0</v>
      </c>
      <c r="BM849" s="205">
        <f>IF(Chestionar!Y849="",0,Chestionar!Y849)</f>
        <v>0</v>
      </c>
      <c r="BN849" s="158">
        <f>IF(Chestionar!Z849="",0,Chestionar!Z849)</f>
        <v>0</v>
      </c>
      <c r="BO849" s="113"/>
      <c r="BP849" s="113"/>
      <c r="BQ849" s="113"/>
      <c r="BR849" s="113" t="s">
        <v>215</v>
      </c>
    </row>
    <row r="850" spans="1:70" x14ac:dyDescent="0.25">
      <c r="A850" s="1709">
        <f t="shared" si="244"/>
        <v>0</v>
      </c>
      <c r="B850" s="1709">
        <f t="shared" si="251"/>
        <v>12046001</v>
      </c>
      <c r="C850" s="1443">
        <v>2046</v>
      </c>
      <c r="D850" s="1797" t="s">
        <v>446</v>
      </c>
      <c r="E850" s="1002">
        <v>1</v>
      </c>
      <c r="F850" s="1003" t="s">
        <v>4462</v>
      </c>
      <c r="H850" s="1016" t="s">
        <v>345</v>
      </c>
      <c r="I850" s="997" t="s">
        <v>9833</v>
      </c>
      <c r="J850" s="1004" t="s">
        <v>4103</v>
      </c>
      <c r="K850" s="1976" t="str">
        <f t="shared" si="252"/>
        <v>INT(Cap.2 Pct.7.2 Rd.7 Col.1)</v>
      </c>
      <c r="L850" s="1439" t="str">
        <f t="shared" ref="L850:L856" si="256">TEXT(O850,"0,000")</f>
        <v>0,000</v>
      </c>
      <c r="M850" s="1000">
        <f t="shared" ref="M850:M856" si="257">P850</f>
        <v>0</v>
      </c>
      <c r="N850" s="1724">
        <f t="shared" si="255"/>
        <v>0</v>
      </c>
      <c r="O850" s="979">
        <f>IF(BA265="",0,BA265)</f>
        <v>0</v>
      </c>
      <c r="P850" s="979">
        <f>IF(BA265="",0,INT(BA265))</f>
        <v>0</v>
      </c>
      <c r="Z850" s="1462" t="str">
        <f>Z849</f>
        <v xml:space="preserve">Cap.2 Pct.7.2: Au fost introduse valori cu zecimale. Trebuie introduse valori fara zecimale, rotunjite la intreg. </v>
      </c>
      <c r="AA850" s="2205">
        <f t="shared" si="242"/>
        <v>1</v>
      </c>
      <c r="AB850" s="3036">
        <f t="shared" si="243"/>
        <v>2046</v>
      </c>
      <c r="AT850" s="133" t="s">
        <v>4028</v>
      </c>
      <c r="AU850" s="1416" t="s">
        <v>5300</v>
      </c>
      <c r="AV850" s="134">
        <v>5</v>
      </c>
      <c r="AW850" s="135">
        <v>1</v>
      </c>
      <c r="AX850" s="136">
        <v>149</v>
      </c>
      <c r="AY850" s="301">
        <f>IF(Chestionar!K850="",0,Chestionar!K850)</f>
        <v>149</v>
      </c>
      <c r="AZ850" s="301">
        <f>IF(Chestionar!L850="",0,Chestionar!L850)</f>
        <v>0</v>
      </c>
      <c r="BA850" s="301">
        <f ca="1">IF(Chestionar!M850="",0,Chestionar!M850)</f>
        <v>0</v>
      </c>
      <c r="BB850" s="301">
        <f>IF(Chestionar!N850="",0,Chestionar!N850)</f>
        <v>0</v>
      </c>
      <c r="BC850" s="301">
        <f ca="1">IF(Chestionar!O850="",0,Chestionar!O850)</f>
        <v>0</v>
      </c>
      <c r="BD850" s="301">
        <f>IF(Chestionar!P850="",0,Chestionar!P850)</f>
        <v>0</v>
      </c>
      <c r="BE850" s="301">
        <f ca="1">IF(Chestionar!Q850="",0,Chestionar!Q850)</f>
        <v>0</v>
      </c>
      <c r="BF850" s="301">
        <f>IF(Chestionar!R850="",0,Chestionar!R850)</f>
        <v>0</v>
      </c>
      <c r="BG850" s="301">
        <f>IF(Chestionar!S850="",0,Chestionar!S850)</f>
        <v>0</v>
      </c>
      <c r="BH850" s="301">
        <f>IF(Chestionar!T850="",0,Chestionar!T850)</f>
        <v>0</v>
      </c>
      <c r="BI850" s="205">
        <f>IF(Chestionar!U850="",0,Chestionar!U850)</f>
        <v>0</v>
      </c>
      <c r="BJ850" s="205">
        <f>IF(Chestionar!V850="",0,Chestionar!V850)</f>
        <v>0</v>
      </c>
      <c r="BK850" s="205">
        <f>IF(Chestionar!W850="",0,Chestionar!W850)</f>
        <v>0</v>
      </c>
      <c r="BL850" s="205">
        <f>IF(Chestionar!X850="",0,Chestionar!X850)</f>
        <v>0</v>
      </c>
      <c r="BM850" s="205">
        <f>IF(Chestionar!Y850="",0,Chestionar!Y850)</f>
        <v>0</v>
      </c>
      <c r="BN850" s="158">
        <f>IF(Chestionar!Z850="",0,Chestionar!Z850)</f>
        <v>0</v>
      </c>
      <c r="BO850" s="113"/>
      <c r="BP850" s="113"/>
      <c r="BQ850" s="113"/>
      <c r="BR850" s="113" t="s">
        <v>215</v>
      </c>
    </row>
    <row r="851" spans="1:70" x14ac:dyDescent="0.25">
      <c r="A851" s="1709">
        <f t="shared" si="244"/>
        <v>0</v>
      </c>
      <c r="B851" s="1709">
        <f t="shared" si="251"/>
        <v>12047001</v>
      </c>
      <c r="C851" s="1443">
        <v>2047</v>
      </c>
      <c r="D851" s="1797" t="s">
        <v>446</v>
      </c>
      <c r="E851" s="1002">
        <v>1</v>
      </c>
      <c r="F851" s="1003" t="s">
        <v>4462</v>
      </c>
      <c r="H851" s="1016" t="s">
        <v>345</v>
      </c>
      <c r="I851" s="997" t="s">
        <v>9834</v>
      </c>
      <c r="J851" s="1004" t="s">
        <v>4103</v>
      </c>
      <c r="K851" s="1976" t="str">
        <f t="shared" si="252"/>
        <v>INT(Cap.2 Pct.7.2 Rd.12 Col.1)</v>
      </c>
      <c r="L851" s="1439" t="str">
        <f t="shared" si="256"/>
        <v>0,000</v>
      </c>
      <c r="M851" s="1000">
        <f t="shared" ref="M851" si="258">P851</f>
        <v>0</v>
      </c>
      <c r="N851" s="1724">
        <f t="shared" si="255"/>
        <v>0</v>
      </c>
      <c r="O851" s="1005">
        <f>IF(BA270="",0,BA270)</f>
        <v>0</v>
      </c>
      <c r="P851" s="1005">
        <f>IF(BA270="",0,INT(BA270))</f>
        <v>0</v>
      </c>
      <c r="Z851" s="1462" t="str">
        <f t="shared" ref="Z851:Z856" si="259">Z850</f>
        <v xml:space="preserve">Cap.2 Pct.7.2: Au fost introduse valori cu zecimale. Trebuie introduse valori fara zecimale, rotunjite la intreg. </v>
      </c>
      <c r="AA851" s="2205">
        <f t="shared" si="242"/>
        <v>1</v>
      </c>
      <c r="AB851" s="3036">
        <f t="shared" si="243"/>
        <v>2047</v>
      </c>
      <c r="AT851" s="133" t="s">
        <v>4029</v>
      </c>
      <c r="AU851" s="1416" t="s">
        <v>5300</v>
      </c>
      <c r="AV851" s="134">
        <v>5</v>
      </c>
      <c r="AW851" s="135">
        <v>1</v>
      </c>
      <c r="AX851" s="136">
        <v>150</v>
      </c>
      <c r="AY851" s="301">
        <f>IF(Chestionar!K851="",0,Chestionar!K851)</f>
        <v>150</v>
      </c>
      <c r="AZ851" s="301">
        <f>IF(Chestionar!L851="",0,Chestionar!L851)</f>
        <v>0</v>
      </c>
      <c r="BA851" s="301">
        <f ca="1">IF(Chestionar!M851="",0,Chestionar!M851)</f>
        <v>0</v>
      </c>
      <c r="BB851" s="301">
        <f>IF(Chestionar!N851="",0,Chestionar!N851)</f>
        <v>0</v>
      </c>
      <c r="BC851" s="301">
        <f ca="1">IF(Chestionar!O851="",0,Chestionar!O851)</f>
        <v>0</v>
      </c>
      <c r="BD851" s="301">
        <f>IF(Chestionar!P851="",0,Chestionar!P851)</f>
        <v>0</v>
      </c>
      <c r="BE851" s="301">
        <f ca="1">IF(Chestionar!Q851="",0,Chestionar!Q851)</f>
        <v>0</v>
      </c>
      <c r="BF851" s="301">
        <f>IF(Chestionar!R851="",0,Chestionar!R851)</f>
        <v>0</v>
      </c>
      <c r="BG851" s="301">
        <f>IF(Chestionar!S851="",0,Chestionar!S851)</f>
        <v>0</v>
      </c>
      <c r="BH851" s="301">
        <f>IF(Chestionar!T851="",0,Chestionar!T851)</f>
        <v>0</v>
      </c>
      <c r="BI851" s="205">
        <f>IF(Chestionar!U851="",0,Chestionar!U851)</f>
        <v>0</v>
      </c>
      <c r="BJ851" s="205">
        <f>IF(Chestionar!V851="",0,Chestionar!V851)</f>
        <v>0</v>
      </c>
      <c r="BK851" s="205">
        <f>IF(Chestionar!W851="",0,Chestionar!W851)</f>
        <v>0</v>
      </c>
      <c r="BL851" s="205">
        <f>IF(Chestionar!X851="",0,Chestionar!X851)</f>
        <v>0</v>
      </c>
      <c r="BM851" s="205">
        <f>IF(Chestionar!Y851="",0,Chestionar!Y851)</f>
        <v>0</v>
      </c>
      <c r="BN851" s="158">
        <f>IF(Chestionar!Z851="",0,Chestionar!Z851)</f>
        <v>0</v>
      </c>
      <c r="BO851" s="113"/>
      <c r="BP851" s="113"/>
      <c r="BQ851" s="113"/>
      <c r="BR851" s="113" t="s">
        <v>215</v>
      </c>
    </row>
    <row r="852" spans="1:70" x14ac:dyDescent="0.25">
      <c r="A852" s="1709">
        <f t="shared" si="244"/>
        <v>0</v>
      </c>
      <c r="B852" s="1709">
        <f t="shared" si="251"/>
        <v>12048001</v>
      </c>
      <c r="C852" s="1443">
        <v>2048</v>
      </c>
      <c r="D852" s="1797" t="s">
        <v>446</v>
      </c>
      <c r="E852" s="1002">
        <v>1</v>
      </c>
      <c r="F852" s="1003" t="s">
        <v>4462</v>
      </c>
      <c r="H852" s="1016" t="s">
        <v>345</v>
      </c>
      <c r="I852" s="997" t="s">
        <v>9835</v>
      </c>
      <c r="J852" s="1004" t="s">
        <v>4103</v>
      </c>
      <c r="K852" s="1976" t="str">
        <f t="shared" si="252"/>
        <v>INT(Cap.2 Pct.7.2 Rd.15 Col.1)</v>
      </c>
      <c r="L852" s="1439" t="str">
        <f t="shared" ref="L852:L855" si="260">TEXT(O852,"0,000")</f>
        <v>0,000</v>
      </c>
      <c r="M852" s="1000">
        <f t="shared" ref="M852:M855" si="261">P852</f>
        <v>0</v>
      </c>
      <c r="N852" s="1724">
        <f t="shared" si="255"/>
        <v>0</v>
      </c>
      <c r="O852" s="1005">
        <f>IF(BA273="",0,BA273)</f>
        <v>0</v>
      </c>
      <c r="P852" s="1005">
        <f>IF(BA273="",0,INT(BA273))</f>
        <v>0</v>
      </c>
      <c r="Z852" s="1462" t="str">
        <f t="shared" si="259"/>
        <v xml:space="preserve">Cap.2 Pct.7.2: Au fost introduse valori cu zecimale. Trebuie introduse valori fara zecimale, rotunjite la intreg. </v>
      </c>
      <c r="AA852" s="2205">
        <f t="shared" si="242"/>
        <v>1</v>
      </c>
      <c r="AB852" s="3036">
        <f t="shared" si="243"/>
        <v>2048</v>
      </c>
      <c r="AT852" s="133" t="s">
        <v>4030</v>
      </c>
      <c r="AU852" s="1416" t="s">
        <v>5300</v>
      </c>
      <c r="AV852" s="134">
        <v>5</v>
      </c>
      <c r="AW852" s="135">
        <v>1</v>
      </c>
      <c r="AX852" s="136">
        <v>151</v>
      </c>
      <c r="AY852" s="301">
        <f>IF(Chestionar!K852="",0,Chestionar!K852)</f>
        <v>151</v>
      </c>
      <c r="AZ852" s="301">
        <f>IF(Chestionar!L852="",0,Chestionar!L852)</f>
        <v>0</v>
      </c>
      <c r="BA852" s="301">
        <f ca="1">IF(Chestionar!M852="",0,Chestionar!M852)</f>
        <v>0</v>
      </c>
      <c r="BB852" s="301">
        <f>IF(Chestionar!N852="",0,Chestionar!N852)</f>
        <v>0</v>
      </c>
      <c r="BC852" s="301">
        <f ca="1">IF(Chestionar!O852="",0,Chestionar!O852)</f>
        <v>0</v>
      </c>
      <c r="BD852" s="301">
        <f>IF(Chestionar!P852="",0,Chestionar!P852)</f>
        <v>0</v>
      </c>
      <c r="BE852" s="301">
        <f ca="1">IF(Chestionar!Q852="",0,Chestionar!Q852)</f>
        <v>0</v>
      </c>
      <c r="BF852" s="301">
        <f>IF(Chestionar!R852="",0,Chestionar!R852)</f>
        <v>0</v>
      </c>
      <c r="BG852" s="301">
        <f>IF(Chestionar!S852="",0,Chestionar!S852)</f>
        <v>0</v>
      </c>
      <c r="BH852" s="301">
        <f>IF(Chestionar!T852="",0,Chestionar!T852)</f>
        <v>0</v>
      </c>
      <c r="BI852" s="205">
        <f>IF(Chestionar!U852="",0,Chestionar!U852)</f>
        <v>0</v>
      </c>
      <c r="BJ852" s="205">
        <f>IF(Chestionar!V852="",0,Chestionar!V852)</f>
        <v>0</v>
      </c>
      <c r="BK852" s="205">
        <f>IF(Chestionar!W852="",0,Chestionar!W852)</f>
        <v>0</v>
      </c>
      <c r="BL852" s="205">
        <f>IF(Chestionar!X852="",0,Chestionar!X852)</f>
        <v>0</v>
      </c>
      <c r="BM852" s="205">
        <f>IF(Chestionar!Y852="",0,Chestionar!Y852)</f>
        <v>0</v>
      </c>
      <c r="BN852" s="158">
        <f>IF(Chestionar!Z852="",0,Chestionar!Z852)</f>
        <v>0</v>
      </c>
      <c r="BO852" s="113"/>
      <c r="BP852" s="113"/>
      <c r="BQ852" s="113"/>
      <c r="BR852" s="113" t="s">
        <v>215</v>
      </c>
    </row>
    <row r="853" spans="1:70" x14ac:dyDescent="0.25">
      <c r="A853" s="1709">
        <f t="shared" si="244"/>
        <v>0</v>
      </c>
      <c r="B853" s="1709">
        <f t="shared" si="251"/>
        <v>12049001</v>
      </c>
      <c r="C853" s="1443">
        <v>2049</v>
      </c>
      <c r="D853" s="1797" t="s">
        <v>446</v>
      </c>
      <c r="E853" s="1002">
        <v>1</v>
      </c>
      <c r="F853" s="1003" t="s">
        <v>4462</v>
      </c>
      <c r="H853" s="1016" t="s">
        <v>345</v>
      </c>
      <c r="I853" s="997" t="s">
        <v>9836</v>
      </c>
      <c r="J853" s="1004" t="s">
        <v>4103</v>
      </c>
      <c r="K853" s="1976" t="str">
        <f t="shared" si="252"/>
        <v>INT(Cap.2 Pct.7.2 Rd.18 Col.1)</v>
      </c>
      <c r="L853" s="1439" t="str">
        <f t="shared" si="260"/>
        <v>0,000</v>
      </c>
      <c r="M853" s="1000">
        <f t="shared" si="261"/>
        <v>0</v>
      </c>
      <c r="N853" s="1724">
        <f t="shared" si="255"/>
        <v>0</v>
      </c>
      <c r="O853" s="1005">
        <f>IF(BA276="",0,BA276)</f>
        <v>0</v>
      </c>
      <c r="P853" s="1005">
        <f>IF(BA276="",0,INT(BA276))</f>
        <v>0</v>
      </c>
      <c r="Z853" s="1462" t="str">
        <f t="shared" si="259"/>
        <v xml:space="preserve">Cap.2 Pct.7.2: Au fost introduse valori cu zecimale. Trebuie introduse valori fara zecimale, rotunjite la intreg. </v>
      </c>
      <c r="AA853" s="2205">
        <f t="shared" si="242"/>
        <v>1</v>
      </c>
      <c r="AB853" s="3036">
        <f t="shared" si="243"/>
        <v>2049</v>
      </c>
      <c r="AT853" s="133" t="s">
        <v>4031</v>
      </c>
      <c r="AU853" s="1416" t="s">
        <v>5300</v>
      </c>
      <c r="AV853" s="134">
        <v>5</v>
      </c>
      <c r="AW853" s="135">
        <v>1</v>
      </c>
      <c r="AX853" s="136">
        <v>152</v>
      </c>
      <c r="AY853" s="301">
        <f>IF(Chestionar!K853="",0,Chestionar!K853)</f>
        <v>152</v>
      </c>
      <c r="AZ853" s="301">
        <f>IF(Chestionar!L853="",0,Chestionar!L853)</f>
        <v>0</v>
      </c>
      <c r="BA853" s="301">
        <f ca="1">IF(Chestionar!M853="",0,Chestionar!M853)</f>
        <v>0</v>
      </c>
      <c r="BB853" s="301">
        <f>IF(Chestionar!N853="",0,Chestionar!N853)</f>
        <v>0</v>
      </c>
      <c r="BC853" s="301">
        <f ca="1">IF(Chestionar!O853="",0,Chestionar!O853)</f>
        <v>0</v>
      </c>
      <c r="BD853" s="301">
        <f>IF(Chestionar!P853="",0,Chestionar!P853)</f>
        <v>0</v>
      </c>
      <c r="BE853" s="301">
        <f ca="1">IF(Chestionar!Q853="",0,Chestionar!Q853)</f>
        <v>0</v>
      </c>
      <c r="BF853" s="301">
        <f>IF(Chestionar!R853="",0,Chestionar!R853)</f>
        <v>0</v>
      </c>
      <c r="BG853" s="301">
        <f>IF(Chestionar!S853="",0,Chestionar!S853)</f>
        <v>0</v>
      </c>
      <c r="BH853" s="301">
        <f>IF(Chestionar!T853="",0,Chestionar!T853)</f>
        <v>0</v>
      </c>
      <c r="BI853" s="205">
        <f>IF(Chestionar!U853="",0,Chestionar!U853)</f>
        <v>0</v>
      </c>
      <c r="BJ853" s="205">
        <f>IF(Chestionar!V853="",0,Chestionar!V853)</f>
        <v>0</v>
      </c>
      <c r="BK853" s="205">
        <f>IF(Chestionar!W853="",0,Chestionar!W853)</f>
        <v>0</v>
      </c>
      <c r="BL853" s="205">
        <f>IF(Chestionar!X853="",0,Chestionar!X853)</f>
        <v>0</v>
      </c>
      <c r="BM853" s="205">
        <f>IF(Chestionar!Y853="",0,Chestionar!Y853)</f>
        <v>0</v>
      </c>
      <c r="BN853" s="158">
        <f>IF(Chestionar!Z853="",0,Chestionar!Z853)</f>
        <v>0</v>
      </c>
      <c r="BO853" s="113"/>
      <c r="BP853" s="113"/>
      <c r="BQ853" s="113"/>
      <c r="BR853" s="113" t="s">
        <v>215</v>
      </c>
    </row>
    <row r="854" spans="1:70" x14ac:dyDescent="0.25">
      <c r="A854" s="1709">
        <f t="shared" si="244"/>
        <v>0</v>
      </c>
      <c r="B854" s="1709">
        <f t="shared" si="251"/>
        <v>12050001</v>
      </c>
      <c r="C854" s="1443">
        <v>2050</v>
      </c>
      <c r="D854" s="1797" t="s">
        <v>446</v>
      </c>
      <c r="E854" s="1002">
        <v>1</v>
      </c>
      <c r="F854" s="1003" t="s">
        <v>4462</v>
      </c>
      <c r="H854" s="1016" t="s">
        <v>345</v>
      </c>
      <c r="I854" s="997" t="s">
        <v>9837</v>
      </c>
      <c r="J854" s="1004" t="s">
        <v>4103</v>
      </c>
      <c r="K854" s="1976" t="str">
        <f t="shared" si="252"/>
        <v>INT(Cap.2 Pct.7.2 Rd.24 Col.1)</v>
      </c>
      <c r="L854" s="1439" t="str">
        <f t="shared" si="260"/>
        <v>0,000</v>
      </c>
      <c r="M854" s="1000">
        <f t="shared" si="261"/>
        <v>0</v>
      </c>
      <c r="N854" s="1724">
        <f t="shared" si="255"/>
        <v>0</v>
      </c>
      <c r="O854" s="1005">
        <f>IF(BA282="",0,BA282)</f>
        <v>0</v>
      </c>
      <c r="P854" s="1005">
        <f>IF(BA282="",0,INT(BA282))</f>
        <v>0</v>
      </c>
      <c r="Z854" s="1462" t="str">
        <f t="shared" si="259"/>
        <v xml:space="preserve">Cap.2 Pct.7.2: Au fost introduse valori cu zecimale. Trebuie introduse valori fara zecimale, rotunjite la intreg. </v>
      </c>
      <c r="AA854" s="2205">
        <f t="shared" si="242"/>
        <v>1</v>
      </c>
      <c r="AB854" s="3036">
        <f t="shared" si="243"/>
        <v>2050</v>
      </c>
      <c r="AT854" s="133" t="s">
        <v>4032</v>
      </c>
      <c r="AU854" s="1416" t="s">
        <v>5300</v>
      </c>
      <c r="AV854" s="134">
        <v>5</v>
      </c>
      <c r="AW854" s="135">
        <v>1</v>
      </c>
      <c r="AX854" s="136">
        <v>153</v>
      </c>
      <c r="AY854" s="301">
        <f>IF(Chestionar!K854="",0,Chestionar!K854)</f>
        <v>153</v>
      </c>
      <c r="AZ854" s="301">
        <f>IF(Chestionar!L854="",0,Chestionar!L854)</f>
        <v>0</v>
      </c>
      <c r="BA854" s="301">
        <f ca="1">IF(Chestionar!M854="",0,Chestionar!M854)</f>
        <v>0</v>
      </c>
      <c r="BB854" s="301">
        <f>IF(Chestionar!N854="",0,Chestionar!N854)</f>
        <v>0</v>
      </c>
      <c r="BC854" s="301">
        <f ca="1">IF(Chestionar!O854="",0,Chestionar!O854)</f>
        <v>0</v>
      </c>
      <c r="BD854" s="301">
        <f>IF(Chestionar!P854="",0,Chestionar!P854)</f>
        <v>0</v>
      </c>
      <c r="BE854" s="301">
        <f ca="1">IF(Chestionar!Q854="",0,Chestionar!Q854)</f>
        <v>0</v>
      </c>
      <c r="BF854" s="301">
        <f>IF(Chestionar!R854="",0,Chestionar!R854)</f>
        <v>0</v>
      </c>
      <c r="BG854" s="301">
        <f>IF(Chestionar!S854="",0,Chestionar!S854)</f>
        <v>0</v>
      </c>
      <c r="BH854" s="301">
        <f>IF(Chestionar!T854="",0,Chestionar!T854)</f>
        <v>0</v>
      </c>
      <c r="BI854" s="205">
        <f>IF(Chestionar!U854="",0,Chestionar!U854)</f>
        <v>0</v>
      </c>
      <c r="BJ854" s="205">
        <f>IF(Chestionar!V854="",0,Chestionar!V854)</f>
        <v>0</v>
      </c>
      <c r="BK854" s="205">
        <f>IF(Chestionar!W854="",0,Chestionar!W854)</f>
        <v>0</v>
      </c>
      <c r="BL854" s="205">
        <f>IF(Chestionar!X854="",0,Chestionar!X854)</f>
        <v>0</v>
      </c>
      <c r="BM854" s="205">
        <f>IF(Chestionar!Y854="",0,Chestionar!Y854)</f>
        <v>0</v>
      </c>
      <c r="BN854" s="158">
        <f>IF(Chestionar!Z854="",0,Chestionar!Z854)</f>
        <v>0</v>
      </c>
      <c r="BO854" s="113"/>
      <c r="BP854" s="113"/>
      <c r="BQ854" s="113"/>
      <c r="BR854" s="113" t="s">
        <v>215</v>
      </c>
    </row>
    <row r="855" spans="1:70" x14ac:dyDescent="0.25">
      <c r="A855" s="1709">
        <f t="shared" si="244"/>
        <v>0</v>
      </c>
      <c r="B855" s="1709">
        <f t="shared" ref="B855:B881" si="262">VALUE("1"&amp;TEXT(C855,"0000")&amp;TEXT(E855,"000"))</f>
        <v>12051001</v>
      </c>
      <c r="C855" s="1443">
        <v>2051</v>
      </c>
      <c r="D855" s="1797" t="s">
        <v>446</v>
      </c>
      <c r="E855" s="1002">
        <v>1</v>
      </c>
      <c r="F855" s="1003" t="s">
        <v>4462</v>
      </c>
      <c r="H855" s="1016" t="s">
        <v>345</v>
      </c>
      <c r="I855" s="997" t="s">
        <v>9838</v>
      </c>
      <c r="J855" s="1004" t="s">
        <v>4103</v>
      </c>
      <c r="K855" s="1976" t="str">
        <f t="shared" si="252"/>
        <v>INT(Cap.2 Pct.7.2 Rd.25 Col.1)</v>
      </c>
      <c r="L855" s="1439" t="str">
        <f t="shared" si="260"/>
        <v>0,000</v>
      </c>
      <c r="M855" s="1000">
        <f t="shared" si="261"/>
        <v>0</v>
      </c>
      <c r="N855" s="1724">
        <f t="shared" si="255"/>
        <v>0</v>
      </c>
      <c r="O855" s="1005">
        <f>IF(BA283="",0,BA283)</f>
        <v>0</v>
      </c>
      <c r="P855" s="1005">
        <f>IF(BA283="",0,INT(BA283))</f>
        <v>0</v>
      </c>
      <c r="Z855" s="1462" t="str">
        <f t="shared" si="259"/>
        <v xml:space="preserve">Cap.2 Pct.7.2: Au fost introduse valori cu zecimale. Trebuie introduse valori fara zecimale, rotunjite la intreg. </v>
      </c>
      <c r="AA855" s="2205">
        <f t="shared" si="242"/>
        <v>1</v>
      </c>
      <c r="AB855" s="3036">
        <f t="shared" si="243"/>
        <v>2051</v>
      </c>
      <c r="AT855" s="133" t="s">
        <v>4033</v>
      </c>
      <c r="AU855" s="1416" t="s">
        <v>5300</v>
      </c>
      <c r="AV855" s="134">
        <v>5</v>
      </c>
      <c r="AW855" s="135">
        <v>1</v>
      </c>
      <c r="AX855" s="136">
        <v>154</v>
      </c>
      <c r="AY855" s="301">
        <f>IF(Chestionar!K855="",0,Chestionar!K855)</f>
        <v>154</v>
      </c>
      <c r="AZ855" s="301">
        <f>IF(Chestionar!L855="",0,Chestionar!L855)</f>
        <v>0</v>
      </c>
      <c r="BA855" s="301">
        <f ca="1">IF(Chestionar!M855="",0,Chestionar!M855)</f>
        <v>0</v>
      </c>
      <c r="BB855" s="301">
        <f>IF(Chestionar!N855="",0,Chestionar!N855)</f>
        <v>0</v>
      </c>
      <c r="BC855" s="301">
        <f ca="1">IF(Chestionar!O855="",0,Chestionar!O855)</f>
        <v>0</v>
      </c>
      <c r="BD855" s="301">
        <f>IF(Chestionar!P855="",0,Chestionar!P855)</f>
        <v>0</v>
      </c>
      <c r="BE855" s="301">
        <f ca="1">IF(Chestionar!Q855="",0,Chestionar!Q855)</f>
        <v>0</v>
      </c>
      <c r="BF855" s="301">
        <f>IF(Chestionar!R855="",0,Chestionar!R855)</f>
        <v>0</v>
      </c>
      <c r="BG855" s="301">
        <f>IF(Chestionar!S855="",0,Chestionar!S855)</f>
        <v>0</v>
      </c>
      <c r="BH855" s="301">
        <f>IF(Chestionar!T855="",0,Chestionar!T855)</f>
        <v>0</v>
      </c>
      <c r="BI855" s="205">
        <f>IF(Chestionar!U855="",0,Chestionar!U855)</f>
        <v>0</v>
      </c>
      <c r="BJ855" s="205">
        <f>IF(Chestionar!V855="",0,Chestionar!V855)</f>
        <v>0</v>
      </c>
      <c r="BK855" s="205">
        <f>IF(Chestionar!W855="",0,Chestionar!W855)</f>
        <v>0</v>
      </c>
      <c r="BL855" s="205">
        <f>IF(Chestionar!X855="",0,Chestionar!X855)</f>
        <v>0</v>
      </c>
      <c r="BM855" s="205">
        <f>IF(Chestionar!Y855="",0,Chestionar!Y855)</f>
        <v>0</v>
      </c>
      <c r="BN855" s="158">
        <f>IF(Chestionar!Z855="",0,Chestionar!Z855)</f>
        <v>0</v>
      </c>
      <c r="BO855" s="113"/>
      <c r="BP855" s="113"/>
      <c r="BQ855" s="113"/>
      <c r="BR855" s="113" t="s">
        <v>215</v>
      </c>
    </row>
    <row r="856" spans="1:70" x14ac:dyDescent="0.25">
      <c r="A856" s="1710">
        <f t="shared" si="244"/>
        <v>0</v>
      </c>
      <c r="B856" s="1710">
        <f t="shared" si="262"/>
        <v>12052001</v>
      </c>
      <c r="C856" s="1444">
        <v>2052</v>
      </c>
      <c r="D856" s="1798" t="s">
        <v>446</v>
      </c>
      <c r="E856" s="1007">
        <v>1</v>
      </c>
      <c r="F856" s="1008" t="s">
        <v>4462</v>
      </c>
      <c r="G856" s="1007"/>
      <c r="H856" s="1009" t="s">
        <v>345</v>
      </c>
      <c r="I856" s="1010" t="s">
        <v>9839</v>
      </c>
      <c r="J856" s="1011" t="s">
        <v>4103</v>
      </c>
      <c r="K856" s="1977" t="str">
        <f t="shared" si="252"/>
        <v>INT(Cap.2 Pct.7.2 Rd.28 Col.1)</v>
      </c>
      <c r="L856" s="1440" t="str">
        <f t="shared" si="256"/>
        <v>0,000</v>
      </c>
      <c r="M856" s="1012">
        <f t="shared" si="257"/>
        <v>0</v>
      </c>
      <c r="N856" s="1727">
        <f t="shared" si="255"/>
        <v>0</v>
      </c>
      <c r="O856" s="1012">
        <f>IF(BA286="",0,BA286)</f>
        <v>0</v>
      </c>
      <c r="P856" s="1012">
        <f>IF(BA286="",0,INT(BA286))</f>
        <v>0</v>
      </c>
      <c r="Q856" s="1012"/>
      <c r="R856" s="1012"/>
      <c r="S856" s="1012"/>
      <c r="T856" s="1012"/>
      <c r="U856" s="1012"/>
      <c r="V856" s="1012"/>
      <c r="W856" s="1012"/>
      <c r="X856" s="1012"/>
      <c r="Y856" s="1013"/>
      <c r="Z856" s="1463" t="str">
        <f t="shared" si="259"/>
        <v xml:space="preserve">Cap.2 Pct.7.2: Au fost introduse valori cu zecimale. Trebuie introduse valori fara zecimale, rotunjite la intreg. </v>
      </c>
      <c r="AA856" s="2205">
        <f t="shared" si="242"/>
        <v>1</v>
      </c>
      <c r="AB856" s="3036">
        <f t="shared" si="243"/>
        <v>2052</v>
      </c>
      <c r="AT856" s="133" t="s">
        <v>4034</v>
      </c>
      <c r="AU856" s="1416" t="s">
        <v>5300</v>
      </c>
      <c r="AV856" s="134">
        <v>5</v>
      </c>
      <c r="AW856" s="135">
        <v>1</v>
      </c>
      <c r="AX856" s="136">
        <v>155</v>
      </c>
      <c r="AY856" s="301">
        <f>IF(Chestionar!K856="",0,Chestionar!K856)</f>
        <v>155</v>
      </c>
      <c r="AZ856" s="301">
        <f>IF(Chestionar!L856="",0,Chestionar!L856)</f>
        <v>0</v>
      </c>
      <c r="BA856" s="301">
        <f ca="1">IF(Chestionar!M856="",0,Chestionar!M856)</f>
        <v>0</v>
      </c>
      <c r="BB856" s="301">
        <f>IF(Chestionar!N856="",0,Chestionar!N856)</f>
        <v>0</v>
      </c>
      <c r="BC856" s="301">
        <f ca="1">IF(Chestionar!O856="",0,Chestionar!O856)</f>
        <v>0</v>
      </c>
      <c r="BD856" s="301">
        <f>IF(Chestionar!P856="",0,Chestionar!P856)</f>
        <v>0</v>
      </c>
      <c r="BE856" s="301">
        <f ca="1">IF(Chestionar!Q856="",0,Chestionar!Q856)</f>
        <v>0</v>
      </c>
      <c r="BF856" s="301">
        <f>IF(Chestionar!R856="",0,Chestionar!R856)</f>
        <v>0</v>
      </c>
      <c r="BG856" s="301">
        <f>IF(Chestionar!S856="",0,Chestionar!S856)</f>
        <v>0</v>
      </c>
      <c r="BH856" s="301">
        <f>IF(Chestionar!T856="",0,Chestionar!T856)</f>
        <v>0</v>
      </c>
      <c r="BI856" s="205">
        <f>IF(Chestionar!U856="",0,Chestionar!U856)</f>
        <v>0</v>
      </c>
      <c r="BJ856" s="205">
        <f>IF(Chestionar!V856="",0,Chestionar!V856)</f>
        <v>0</v>
      </c>
      <c r="BK856" s="205">
        <f>IF(Chestionar!W856="",0,Chestionar!W856)</f>
        <v>0</v>
      </c>
      <c r="BL856" s="205">
        <f>IF(Chestionar!X856="",0,Chestionar!X856)</f>
        <v>0</v>
      </c>
      <c r="BM856" s="205">
        <f>IF(Chestionar!Y856="",0,Chestionar!Y856)</f>
        <v>0</v>
      </c>
      <c r="BN856" s="158">
        <f>IF(Chestionar!Z856="",0,Chestionar!Z856)</f>
        <v>0</v>
      </c>
      <c r="BO856" s="113"/>
      <c r="BP856" s="113"/>
      <c r="BQ856" s="113"/>
      <c r="BR856" s="113" t="s">
        <v>215</v>
      </c>
    </row>
    <row r="857" spans="1:70" x14ac:dyDescent="0.25">
      <c r="A857" s="1714">
        <f t="shared" si="244"/>
        <v>0</v>
      </c>
      <c r="B857" s="1714">
        <f t="shared" si="262"/>
        <v>10500001</v>
      </c>
      <c r="C857" s="1061">
        <v>500</v>
      </c>
      <c r="D857" s="1799" t="s">
        <v>446</v>
      </c>
      <c r="E857" s="1061">
        <v>1</v>
      </c>
      <c r="F857" s="1062" t="s">
        <v>4462</v>
      </c>
      <c r="G857" s="1061" t="s">
        <v>4514</v>
      </c>
      <c r="H857" s="1063" t="s">
        <v>345</v>
      </c>
      <c r="I857" s="1064" t="s">
        <v>10440</v>
      </c>
      <c r="J857" s="1068" t="s">
        <v>4103</v>
      </c>
      <c r="K857" s="1064" t="s">
        <v>4821</v>
      </c>
      <c r="L857" s="1065">
        <f>IF(BA259="",0,BA259)</f>
        <v>0</v>
      </c>
      <c r="M857" s="1065">
        <f>O857+P857+Q857+R857+S857+T857+U857+V857</f>
        <v>0</v>
      </c>
      <c r="N857" s="1730">
        <f t="shared" si="250"/>
        <v>0</v>
      </c>
      <c r="O857" s="1065">
        <f>IF(BA260="",0,BA260)</f>
        <v>0</v>
      </c>
      <c r="P857" s="1065">
        <f>IF(BA265="",0,BA265)</f>
        <v>0</v>
      </c>
      <c r="Q857" s="1065">
        <f>IF(BA270="",0,BA270)</f>
        <v>0</v>
      </c>
      <c r="R857" s="1065">
        <f>IF(BA273="",0,BA273)</f>
        <v>0</v>
      </c>
      <c r="S857" s="1065">
        <f>IF(BA276="",0,BA276)</f>
        <v>0</v>
      </c>
      <c r="T857" s="1065">
        <f>IF(BA282="",0,BA282)</f>
        <v>0</v>
      </c>
      <c r="U857" s="1065">
        <f>IF(BA283="",0,BA283)</f>
        <v>0</v>
      </c>
      <c r="V857" s="1065">
        <f>IF(BA286="",0,BA286)</f>
        <v>0</v>
      </c>
      <c r="W857" s="1065"/>
      <c r="X857" s="1065"/>
      <c r="Y857" s="1066"/>
      <c r="Z857" s="1356" t="s">
        <v>9487</v>
      </c>
      <c r="AA857" s="2205">
        <f t="shared" si="242"/>
        <v>1</v>
      </c>
      <c r="AB857" s="3036">
        <f t="shared" si="243"/>
        <v>500</v>
      </c>
      <c r="AT857" s="133" t="s">
        <v>4035</v>
      </c>
      <c r="AU857" s="1416" t="s">
        <v>5300</v>
      </c>
      <c r="AV857" s="134">
        <v>5</v>
      </c>
      <c r="AW857" s="135">
        <v>1</v>
      </c>
      <c r="AX857" s="136">
        <v>156</v>
      </c>
      <c r="AY857" s="301">
        <f>IF(Chestionar!K857="",0,Chestionar!K857)</f>
        <v>156</v>
      </c>
      <c r="AZ857" s="301">
        <f>IF(Chestionar!L857="",0,Chestionar!L857)</f>
        <v>0</v>
      </c>
      <c r="BA857" s="301">
        <f ca="1">IF(Chestionar!M857="",0,Chestionar!M857)</f>
        <v>0</v>
      </c>
      <c r="BB857" s="301">
        <f>IF(Chestionar!N857="",0,Chestionar!N857)</f>
        <v>0</v>
      </c>
      <c r="BC857" s="301">
        <f ca="1">IF(Chestionar!O857="",0,Chestionar!O857)</f>
        <v>0</v>
      </c>
      <c r="BD857" s="301">
        <f>IF(Chestionar!P857="",0,Chestionar!P857)</f>
        <v>0</v>
      </c>
      <c r="BE857" s="301">
        <f ca="1">IF(Chestionar!Q857="",0,Chestionar!Q857)</f>
        <v>0</v>
      </c>
      <c r="BF857" s="301">
        <f>IF(Chestionar!R857="",0,Chestionar!R857)</f>
        <v>0</v>
      </c>
      <c r="BG857" s="301">
        <f>IF(Chestionar!S857="",0,Chestionar!S857)</f>
        <v>0</v>
      </c>
      <c r="BH857" s="301">
        <f>IF(Chestionar!T857="",0,Chestionar!T857)</f>
        <v>0</v>
      </c>
      <c r="BI857" s="205">
        <f>IF(Chestionar!U857="",0,Chestionar!U857)</f>
        <v>0</v>
      </c>
      <c r="BJ857" s="205">
        <f>IF(Chestionar!V857="",0,Chestionar!V857)</f>
        <v>0</v>
      </c>
      <c r="BK857" s="205">
        <f>IF(Chestionar!W857="",0,Chestionar!W857)</f>
        <v>0</v>
      </c>
      <c r="BL857" s="205">
        <f>IF(Chestionar!X857="",0,Chestionar!X857)</f>
        <v>0</v>
      </c>
      <c r="BM857" s="205">
        <f>IF(Chestionar!Y857="",0,Chestionar!Y857)</f>
        <v>0</v>
      </c>
      <c r="BN857" s="158">
        <f>IF(Chestionar!Z857="",0,Chestionar!Z857)</f>
        <v>0</v>
      </c>
      <c r="BO857" s="113"/>
      <c r="BP857" s="113"/>
      <c r="BQ857" s="113"/>
      <c r="BR857" s="113" t="s">
        <v>215</v>
      </c>
    </row>
    <row r="858" spans="1:70" x14ac:dyDescent="0.25">
      <c r="A858" s="1714">
        <f t="shared" si="244"/>
        <v>0</v>
      </c>
      <c r="B858" s="1714">
        <f t="shared" si="262"/>
        <v>10501001</v>
      </c>
      <c r="C858" s="1061">
        <v>501</v>
      </c>
      <c r="D858" s="1799" t="s">
        <v>446</v>
      </c>
      <c r="E858" s="1061">
        <v>1</v>
      </c>
      <c r="F858" s="1062" t="s">
        <v>4462</v>
      </c>
      <c r="G858" s="1061" t="s">
        <v>4515</v>
      </c>
      <c r="H858" s="1063" t="s">
        <v>345</v>
      </c>
      <c r="I858" s="1064" t="s">
        <v>9832</v>
      </c>
      <c r="J858" s="1068" t="s">
        <v>4103</v>
      </c>
      <c r="K858" s="1064" t="s">
        <v>4822</v>
      </c>
      <c r="L858" s="1065">
        <f>IF(BA260="",0,BA260)</f>
        <v>0</v>
      </c>
      <c r="M858" s="1065">
        <f>O858+P858+Q858+R858</f>
        <v>0</v>
      </c>
      <c r="N858" s="1730">
        <f t="shared" si="250"/>
        <v>0</v>
      </c>
      <c r="O858" s="1065">
        <f>IF(BA261="",0,BA261)</f>
        <v>0</v>
      </c>
      <c r="P858" s="1065">
        <f>IF(BA262="",0,BA262)</f>
        <v>0</v>
      </c>
      <c r="Q858" s="1065">
        <f>IF(BA263="",0,BA263)</f>
        <v>0</v>
      </c>
      <c r="R858" s="1065">
        <f>IF(BA264="",0,BA264)</f>
        <v>0</v>
      </c>
      <c r="S858" s="1065"/>
      <c r="T858" s="1065"/>
      <c r="U858" s="1065"/>
      <c r="V858" s="1065"/>
      <c r="W858" s="1065"/>
      <c r="X858" s="1065"/>
      <c r="Y858" s="1066"/>
      <c r="Z858" s="1356" t="s">
        <v>9488</v>
      </c>
      <c r="AA858" s="2205">
        <f t="shared" si="242"/>
        <v>1</v>
      </c>
      <c r="AB858" s="3036">
        <f t="shared" si="243"/>
        <v>501</v>
      </c>
      <c r="AT858" s="133" t="s">
        <v>4036</v>
      </c>
      <c r="AU858" s="1416" t="s">
        <v>5300</v>
      </c>
      <c r="AV858" s="134">
        <v>5</v>
      </c>
      <c r="AW858" s="135">
        <v>1</v>
      </c>
      <c r="AX858" s="136">
        <v>157</v>
      </c>
      <c r="AY858" s="301">
        <f>IF(Chestionar!K858="",0,Chestionar!K858)</f>
        <v>157</v>
      </c>
      <c r="AZ858" s="301">
        <f>IF(Chestionar!L858="",0,Chestionar!L858)</f>
        <v>0</v>
      </c>
      <c r="BA858" s="301">
        <f ca="1">IF(Chestionar!M858="",0,Chestionar!M858)</f>
        <v>0</v>
      </c>
      <c r="BB858" s="301">
        <f>IF(Chestionar!N858="",0,Chestionar!N858)</f>
        <v>0</v>
      </c>
      <c r="BC858" s="301">
        <f ca="1">IF(Chestionar!O858="",0,Chestionar!O858)</f>
        <v>0</v>
      </c>
      <c r="BD858" s="301">
        <f>IF(Chestionar!P858="",0,Chestionar!P858)</f>
        <v>0</v>
      </c>
      <c r="BE858" s="301">
        <f ca="1">IF(Chestionar!Q858="",0,Chestionar!Q858)</f>
        <v>0</v>
      </c>
      <c r="BF858" s="301">
        <f>IF(Chestionar!R858="",0,Chestionar!R858)</f>
        <v>0</v>
      </c>
      <c r="BG858" s="301">
        <f>IF(Chestionar!S858="",0,Chestionar!S858)</f>
        <v>0</v>
      </c>
      <c r="BH858" s="301">
        <f>IF(Chestionar!T858="",0,Chestionar!T858)</f>
        <v>0</v>
      </c>
      <c r="BI858" s="205">
        <f>IF(Chestionar!U858="",0,Chestionar!U858)</f>
        <v>0</v>
      </c>
      <c r="BJ858" s="205">
        <f>IF(Chestionar!V858="",0,Chestionar!V858)</f>
        <v>0</v>
      </c>
      <c r="BK858" s="205">
        <f>IF(Chestionar!W858="",0,Chestionar!W858)</f>
        <v>0</v>
      </c>
      <c r="BL858" s="205">
        <f>IF(Chestionar!X858="",0,Chestionar!X858)</f>
        <v>0</v>
      </c>
      <c r="BM858" s="205">
        <f>IF(Chestionar!Y858="",0,Chestionar!Y858)</f>
        <v>0</v>
      </c>
      <c r="BN858" s="158">
        <f>IF(Chestionar!Z858="",0,Chestionar!Z858)</f>
        <v>0</v>
      </c>
      <c r="BO858" s="113"/>
      <c r="BP858" s="113"/>
      <c r="BQ858" s="113"/>
      <c r="BR858" s="113" t="s">
        <v>215</v>
      </c>
    </row>
    <row r="859" spans="1:70" x14ac:dyDescent="0.25">
      <c r="A859" s="1714">
        <f t="shared" si="244"/>
        <v>0</v>
      </c>
      <c r="B859" s="1714">
        <f t="shared" si="262"/>
        <v>10502001</v>
      </c>
      <c r="C859" s="1061">
        <v>502</v>
      </c>
      <c r="D859" s="1799" t="s">
        <v>446</v>
      </c>
      <c r="E859" s="1061">
        <v>1</v>
      </c>
      <c r="F859" s="1062" t="s">
        <v>4462</v>
      </c>
      <c r="G859" s="1061" t="s">
        <v>4516</v>
      </c>
      <c r="H859" s="1063" t="s">
        <v>345</v>
      </c>
      <c r="I859" s="1064" t="s">
        <v>9833</v>
      </c>
      <c r="J859" s="1068" t="s">
        <v>4103</v>
      </c>
      <c r="K859" s="1064" t="s">
        <v>4823</v>
      </c>
      <c r="L859" s="1065">
        <f>IF(BA265="",0,BA265)</f>
        <v>0</v>
      </c>
      <c r="M859" s="1065">
        <f>O859+P859+Q859+R859</f>
        <v>0</v>
      </c>
      <c r="N859" s="1730">
        <f t="shared" si="250"/>
        <v>0</v>
      </c>
      <c r="O859" s="1065">
        <f>IF(BA266="",0,BA266)</f>
        <v>0</v>
      </c>
      <c r="P859" s="1065">
        <f>IF(BA267="",0,BA267)</f>
        <v>0</v>
      </c>
      <c r="Q859" s="1065">
        <f>IF(BA268="",0,BA268)</f>
        <v>0</v>
      </c>
      <c r="R859" s="1065">
        <f>IF(BA269="",0,BA269)</f>
        <v>0</v>
      </c>
      <c r="S859" s="1065"/>
      <c r="T859" s="1065"/>
      <c r="U859" s="1065"/>
      <c r="V859" s="1065"/>
      <c r="W859" s="1065"/>
      <c r="X859" s="1065"/>
      <c r="Y859" s="1066"/>
      <c r="Z859" s="1356" t="s">
        <v>9489</v>
      </c>
      <c r="AA859" s="2205">
        <f t="shared" si="242"/>
        <v>1</v>
      </c>
      <c r="AB859" s="3036">
        <f t="shared" si="243"/>
        <v>502</v>
      </c>
      <c r="AT859" s="133" t="s">
        <v>4037</v>
      </c>
      <c r="AU859" s="1416" t="s">
        <v>5300</v>
      </c>
      <c r="AV859" s="134">
        <v>5</v>
      </c>
      <c r="AW859" s="135">
        <v>1</v>
      </c>
      <c r="AX859" s="136">
        <v>158</v>
      </c>
      <c r="AY859" s="301">
        <f>IF(Chestionar!K859="",0,Chestionar!K859)</f>
        <v>158</v>
      </c>
      <c r="AZ859" s="301">
        <f>IF(Chestionar!L859="",0,Chestionar!L859)</f>
        <v>0</v>
      </c>
      <c r="BA859" s="301">
        <f ca="1">IF(Chestionar!M859="",0,Chestionar!M859)</f>
        <v>0</v>
      </c>
      <c r="BB859" s="301">
        <f>IF(Chestionar!N859="",0,Chestionar!N859)</f>
        <v>0</v>
      </c>
      <c r="BC859" s="301">
        <f ca="1">IF(Chestionar!O859="",0,Chestionar!O859)</f>
        <v>0</v>
      </c>
      <c r="BD859" s="301">
        <f>IF(Chestionar!P859="",0,Chestionar!P859)</f>
        <v>0</v>
      </c>
      <c r="BE859" s="301">
        <f ca="1">IF(Chestionar!Q859="",0,Chestionar!Q859)</f>
        <v>0</v>
      </c>
      <c r="BF859" s="301">
        <f>IF(Chestionar!R859="",0,Chestionar!R859)</f>
        <v>0</v>
      </c>
      <c r="BG859" s="301">
        <f>IF(Chestionar!S859="",0,Chestionar!S859)</f>
        <v>0</v>
      </c>
      <c r="BH859" s="301">
        <f>IF(Chestionar!T859="",0,Chestionar!T859)</f>
        <v>0</v>
      </c>
      <c r="BI859" s="205">
        <f>IF(Chestionar!U859="",0,Chestionar!U859)</f>
        <v>0</v>
      </c>
      <c r="BJ859" s="205">
        <f>IF(Chestionar!V859="",0,Chestionar!V859)</f>
        <v>0</v>
      </c>
      <c r="BK859" s="205">
        <f>IF(Chestionar!W859="",0,Chestionar!W859)</f>
        <v>0</v>
      </c>
      <c r="BL859" s="205">
        <f>IF(Chestionar!X859="",0,Chestionar!X859)</f>
        <v>0</v>
      </c>
      <c r="BM859" s="205">
        <f>IF(Chestionar!Y859="",0,Chestionar!Y859)</f>
        <v>0</v>
      </c>
      <c r="BN859" s="158">
        <f>IF(Chestionar!Z859="",0,Chestionar!Z859)</f>
        <v>0</v>
      </c>
      <c r="BO859" s="113"/>
      <c r="BP859" s="113"/>
      <c r="BQ859" s="113"/>
      <c r="BR859" s="113" t="s">
        <v>215</v>
      </c>
    </row>
    <row r="860" spans="1:70" x14ac:dyDescent="0.25">
      <c r="A860" s="1714">
        <f t="shared" si="244"/>
        <v>0</v>
      </c>
      <c r="B860" s="1714">
        <f t="shared" si="262"/>
        <v>10503001</v>
      </c>
      <c r="C860" s="1061">
        <v>503</v>
      </c>
      <c r="D860" s="1799" t="s">
        <v>446</v>
      </c>
      <c r="E860" s="1061">
        <v>1</v>
      </c>
      <c r="F860" s="1062" t="s">
        <v>4462</v>
      </c>
      <c r="G860" s="1061" t="s">
        <v>4517</v>
      </c>
      <c r="H860" s="1063" t="s">
        <v>345</v>
      </c>
      <c r="I860" s="1064" t="s">
        <v>9834</v>
      </c>
      <c r="J860" s="1068" t="s">
        <v>4103</v>
      </c>
      <c r="K860" s="1064" t="s">
        <v>4824</v>
      </c>
      <c r="L860" s="1065">
        <f>IF(BA270="",0,BA270)</f>
        <v>0</v>
      </c>
      <c r="M860" s="1065">
        <f>O860+P860</f>
        <v>0</v>
      </c>
      <c r="N860" s="1730">
        <f t="shared" si="250"/>
        <v>0</v>
      </c>
      <c r="O860" s="1065">
        <f>IF(BA271="",0,BA271)</f>
        <v>0</v>
      </c>
      <c r="P860" s="1065">
        <f>IF(BA272="",0,BA272)</f>
        <v>0</v>
      </c>
      <c r="Q860" s="1065"/>
      <c r="R860" s="1065"/>
      <c r="S860" s="1065"/>
      <c r="T860" s="1065"/>
      <c r="U860" s="1065"/>
      <c r="V860" s="1065"/>
      <c r="W860" s="1065"/>
      <c r="X860" s="1065"/>
      <c r="Y860" s="1066"/>
      <c r="Z860" s="1356" t="s">
        <v>9490</v>
      </c>
      <c r="AA860" s="2205">
        <f t="shared" si="242"/>
        <v>1</v>
      </c>
      <c r="AB860" s="3036">
        <f t="shared" si="243"/>
        <v>503</v>
      </c>
      <c r="AT860" s="133" t="s">
        <v>4038</v>
      </c>
      <c r="AU860" s="1416" t="s">
        <v>5300</v>
      </c>
      <c r="AV860" s="134">
        <v>5</v>
      </c>
      <c r="AW860" s="135">
        <v>1</v>
      </c>
      <c r="AX860" s="136">
        <v>159</v>
      </c>
      <c r="AY860" s="301">
        <f>IF(Chestionar!K860="",0,Chestionar!K860)</f>
        <v>159</v>
      </c>
      <c r="AZ860" s="301">
        <f>IF(Chestionar!L860="",0,Chestionar!L860)</f>
        <v>0</v>
      </c>
      <c r="BA860" s="301">
        <f ca="1">IF(Chestionar!M860="",0,Chestionar!M860)</f>
        <v>0</v>
      </c>
      <c r="BB860" s="301">
        <f>IF(Chestionar!N860="",0,Chestionar!N860)</f>
        <v>0</v>
      </c>
      <c r="BC860" s="301">
        <f ca="1">IF(Chestionar!O860="",0,Chestionar!O860)</f>
        <v>0</v>
      </c>
      <c r="BD860" s="301">
        <f>IF(Chestionar!P860="",0,Chestionar!P860)</f>
        <v>0</v>
      </c>
      <c r="BE860" s="301">
        <f ca="1">IF(Chestionar!Q860="",0,Chestionar!Q860)</f>
        <v>0</v>
      </c>
      <c r="BF860" s="301">
        <f>IF(Chestionar!R860="",0,Chestionar!R860)</f>
        <v>0</v>
      </c>
      <c r="BG860" s="301">
        <f>IF(Chestionar!S860="",0,Chestionar!S860)</f>
        <v>0</v>
      </c>
      <c r="BH860" s="301">
        <f>IF(Chestionar!T860="",0,Chestionar!T860)</f>
        <v>0</v>
      </c>
      <c r="BI860" s="205">
        <f>IF(Chestionar!U860="",0,Chestionar!U860)</f>
        <v>0</v>
      </c>
      <c r="BJ860" s="205">
        <f>IF(Chestionar!V860="",0,Chestionar!V860)</f>
        <v>0</v>
      </c>
      <c r="BK860" s="205">
        <f>IF(Chestionar!W860="",0,Chestionar!W860)</f>
        <v>0</v>
      </c>
      <c r="BL860" s="205">
        <f>IF(Chestionar!X860="",0,Chestionar!X860)</f>
        <v>0</v>
      </c>
      <c r="BM860" s="205">
        <f>IF(Chestionar!Y860="",0,Chestionar!Y860)</f>
        <v>0</v>
      </c>
      <c r="BN860" s="158">
        <f>IF(Chestionar!Z860="",0,Chestionar!Z860)</f>
        <v>0</v>
      </c>
      <c r="BO860" s="113"/>
      <c r="BP860" s="113"/>
      <c r="BQ860" s="113"/>
      <c r="BR860" s="113" t="s">
        <v>215</v>
      </c>
    </row>
    <row r="861" spans="1:70" x14ac:dyDescent="0.25">
      <c r="A861" s="1714">
        <f t="shared" si="244"/>
        <v>0</v>
      </c>
      <c r="B861" s="1714">
        <f t="shared" si="262"/>
        <v>10504001</v>
      </c>
      <c r="C861" s="1061">
        <v>504</v>
      </c>
      <c r="D861" s="1799" t="s">
        <v>446</v>
      </c>
      <c r="E861" s="1061">
        <v>1</v>
      </c>
      <c r="F861" s="1062" t="s">
        <v>4462</v>
      </c>
      <c r="G861" s="1061" t="s">
        <v>4518</v>
      </c>
      <c r="H861" s="1063" t="s">
        <v>345</v>
      </c>
      <c r="I861" s="1064" t="s">
        <v>9835</v>
      </c>
      <c r="J861" s="1068" t="s">
        <v>4103</v>
      </c>
      <c r="K861" s="1064" t="s">
        <v>4825</v>
      </c>
      <c r="L861" s="1065">
        <f>IF(BA273="",0,BA273)</f>
        <v>0</v>
      </c>
      <c r="M861" s="1065">
        <f>O861+P861</f>
        <v>0</v>
      </c>
      <c r="N861" s="1730">
        <f t="shared" si="250"/>
        <v>0</v>
      </c>
      <c r="O861" s="1065">
        <f>IF(BA274="",0,BA274)</f>
        <v>0</v>
      </c>
      <c r="P861" s="1065">
        <f>IF(BA275="",0,BA275)</f>
        <v>0</v>
      </c>
      <c r="Q861" s="1065"/>
      <c r="R861" s="1065"/>
      <c r="S861" s="1065"/>
      <c r="T861" s="1065"/>
      <c r="U861" s="1065"/>
      <c r="V861" s="1065"/>
      <c r="W861" s="1065"/>
      <c r="X861" s="1065"/>
      <c r="Y861" s="1066"/>
      <c r="Z861" s="1356" t="s">
        <v>9491</v>
      </c>
      <c r="AA861" s="2205">
        <f t="shared" si="242"/>
        <v>1</v>
      </c>
      <c r="AB861" s="3036">
        <f t="shared" si="243"/>
        <v>504</v>
      </c>
      <c r="AT861" s="133" t="s">
        <v>4039</v>
      </c>
      <c r="AU861" s="1416" t="s">
        <v>5300</v>
      </c>
      <c r="AV861" s="134">
        <v>5</v>
      </c>
      <c r="AW861" s="135">
        <v>1</v>
      </c>
      <c r="AX861" s="136">
        <v>160</v>
      </c>
      <c r="AY861" s="301">
        <f>IF(Chestionar!K861="",0,Chestionar!K861)</f>
        <v>160</v>
      </c>
      <c r="AZ861" s="301">
        <f>IF(Chestionar!L861="",0,Chestionar!L861)</f>
        <v>0</v>
      </c>
      <c r="BA861" s="301">
        <f ca="1">IF(Chestionar!M861="",0,Chestionar!M861)</f>
        <v>0</v>
      </c>
      <c r="BB861" s="301">
        <f>IF(Chestionar!N861="",0,Chestionar!N861)</f>
        <v>0</v>
      </c>
      <c r="BC861" s="301">
        <f ca="1">IF(Chestionar!O861="",0,Chestionar!O861)</f>
        <v>0</v>
      </c>
      <c r="BD861" s="301">
        <f>IF(Chestionar!P861="",0,Chestionar!P861)</f>
        <v>0</v>
      </c>
      <c r="BE861" s="301">
        <f ca="1">IF(Chestionar!Q861="",0,Chestionar!Q861)</f>
        <v>0</v>
      </c>
      <c r="BF861" s="301">
        <f>IF(Chestionar!R861="",0,Chestionar!R861)</f>
        <v>0</v>
      </c>
      <c r="BG861" s="301">
        <f>IF(Chestionar!S861="",0,Chestionar!S861)</f>
        <v>0</v>
      </c>
      <c r="BH861" s="301">
        <f>IF(Chestionar!T861="",0,Chestionar!T861)</f>
        <v>0</v>
      </c>
      <c r="BI861" s="205">
        <f>IF(Chestionar!U861="",0,Chestionar!U861)</f>
        <v>0</v>
      </c>
      <c r="BJ861" s="205">
        <f>IF(Chestionar!V861="",0,Chestionar!V861)</f>
        <v>0</v>
      </c>
      <c r="BK861" s="205">
        <f>IF(Chestionar!W861="",0,Chestionar!W861)</f>
        <v>0</v>
      </c>
      <c r="BL861" s="205">
        <f>IF(Chestionar!X861="",0,Chestionar!X861)</f>
        <v>0</v>
      </c>
      <c r="BM861" s="205">
        <f>IF(Chestionar!Y861="",0,Chestionar!Y861)</f>
        <v>0</v>
      </c>
      <c r="BN861" s="158">
        <f>IF(Chestionar!Z861="",0,Chestionar!Z861)</f>
        <v>0</v>
      </c>
      <c r="BO861" s="113"/>
      <c r="BP861" s="113"/>
      <c r="BQ861" s="113"/>
      <c r="BR861" s="113" t="s">
        <v>215</v>
      </c>
    </row>
    <row r="862" spans="1:70" x14ac:dyDescent="0.25">
      <c r="A862" s="1714">
        <f t="shared" si="244"/>
        <v>0</v>
      </c>
      <c r="B862" s="1714">
        <f t="shared" ref="B862:B874" si="263">VALUE("1"&amp;TEXT(C862,"0000")&amp;TEXT(E862,"000"))</f>
        <v>10505001</v>
      </c>
      <c r="C862" s="1061">
        <v>505</v>
      </c>
      <c r="D862" s="1799" t="s">
        <v>446</v>
      </c>
      <c r="E862" s="1061">
        <v>1</v>
      </c>
      <c r="F862" s="1062" t="s">
        <v>4462</v>
      </c>
      <c r="G862" s="1061" t="s">
        <v>4519</v>
      </c>
      <c r="H862" s="1063" t="s">
        <v>345</v>
      </c>
      <c r="I862" s="1064" t="s">
        <v>9836</v>
      </c>
      <c r="J862" s="1068" t="s">
        <v>4103</v>
      </c>
      <c r="K862" s="1064" t="s">
        <v>4826</v>
      </c>
      <c r="L862" s="1065">
        <f>IF(BA276="",0,BA276)</f>
        <v>0</v>
      </c>
      <c r="M862" s="1065">
        <f>O862+P862+Q862+R862+S862</f>
        <v>0</v>
      </c>
      <c r="N862" s="1730">
        <f t="shared" si="250"/>
        <v>0</v>
      </c>
      <c r="O862" s="1065">
        <f>IF(BA277="",0,BA277)</f>
        <v>0</v>
      </c>
      <c r="P862" s="1065">
        <f>IF(BA278="",0,BA278)</f>
        <v>0</v>
      </c>
      <c r="Q862" s="1065">
        <f>IF(BA279="",0,BA279)</f>
        <v>0</v>
      </c>
      <c r="R862" s="1065">
        <f>IF(BA280="",0,BA280)</f>
        <v>0</v>
      </c>
      <c r="S862" s="1065">
        <f>IF(BA281="",0,BA281)</f>
        <v>0</v>
      </c>
      <c r="T862" s="1065"/>
      <c r="U862" s="1065"/>
      <c r="V862" s="1065"/>
      <c r="W862" s="1065"/>
      <c r="X862" s="1065"/>
      <c r="Y862" s="1066"/>
      <c r="Z862" s="1356" t="s">
        <v>9492</v>
      </c>
      <c r="AA862" s="2205">
        <f t="shared" si="242"/>
        <v>1</v>
      </c>
      <c r="AB862" s="3036">
        <f t="shared" si="243"/>
        <v>505</v>
      </c>
      <c r="AT862" s="133" t="s">
        <v>4040</v>
      </c>
      <c r="AU862" s="1416" t="s">
        <v>5300</v>
      </c>
      <c r="AV862" s="134">
        <v>5</v>
      </c>
      <c r="AW862" s="135">
        <v>1</v>
      </c>
      <c r="AX862" s="136">
        <v>161</v>
      </c>
      <c r="AY862" s="301">
        <f>IF(Chestionar!K862="",0,Chestionar!K862)</f>
        <v>161</v>
      </c>
      <c r="AZ862" s="301">
        <f>IF(Chestionar!L862="",0,Chestionar!L862)</f>
        <v>0</v>
      </c>
      <c r="BA862" s="301">
        <f ca="1">IF(Chestionar!M862="",0,Chestionar!M862)</f>
        <v>0</v>
      </c>
      <c r="BB862" s="301">
        <f>IF(Chestionar!N862="",0,Chestionar!N862)</f>
        <v>0</v>
      </c>
      <c r="BC862" s="301">
        <f ca="1">IF(Chestionar!O862="",0,Chestionar!O862)</f>
        <v>0</v>
      </c>
      <c r="BD862" s="301">
        <f>IF(Chestionar!P862="",0,Chestionar!P862)</f>
        <v>0</v>
      </c>
      <c r="BE862" s="301">
        <f ca="1">IF(Chestionar!Q862="",0,Chestionar!Q862)</f>
        <v>0</v>
      </c>
      <c r="BF862" s="301">
        <f>IF(Chestionar!R862="",0,Chestionar!R862)</f>
        <v>0</v>
      </c>
      <c r="BG862" s="301">
        <f>IF(Chestionar!S862="",0,Chestionar!S862)</f>
        <v>0</v>
      </c>
      <c r="BH862" s="301">
        <f>IF(Chestionar!T862="",0,Chestionar!T862)</f>
        <v>0</v>
      </c>
      <c r="BI862" s="205">
        <f>IF(Chestionar!U862="",0,Chestionar!U862)</f>
        <v>0</v>
      </c>
      <c r="BJ862" s="205">
        <f>IF(Chestionar!V862="",0,Chestionar!V862)</f>
        <v>0</v>
      </c>
      <c r="BK862" s="205">
        <f>IF(Chestionar!W862="",0,Chestionar!W862)</f>
        <v>0</v>
      </c>
      <c r="BL862" s="205">
        <f>IF(Chestionar!X862="",0,Chestionar!X862)</f>
        <v>0</v>
      </c>
      <c r="BM862" s="205">
        <f>IF(Chestionar!Y862="",0,Chestionar!Y862)</f>
        <v>0</v>
      </c>
      <c r="BN862" s="158">
        <f>IF(Chestionar!Z862="",0,Chestionar!Z862)</f>
        <v>0</v>
      </c>
      <c r="BO862" s="113"/>
      <c r="BP862" s="113"/>
      <c r="BQ862" s="113"/>
      <c r="BR862" s="113" t="s">
        <v>215</v>
      </c>
    </row>
    <row r="863" spans="1:70" x14ac:dyDescent="0.25">
      <c r="A863" s="1714">
        <f t="shared" si="244"/>
        <v>0</v>
      </c>
      <c r="B863" s="1714">
        <f t="shared" si="263"/>
        <v>10506001</v>
      </c>
      <c r="C863" s="1061">
        <v>506</v>
      </c>
      <c r="D863" s="1799" t="s">
        <v>446</v>
      </c>
      <c r="E863" s="1061">
        <v>1</v>
      </c>
      <c r="F863" s="1062" t="s">
        <v>4462</v>
      </c>
      <c r="G863" s="1061" t="s">
        <v>4520</v>
      </c>
      <c r="H863" s="1063" t="s">
        <v>345</v>
      </c>
      <c r="I863" s="1064" t="s">
        <v>9838</v>
      </c>
      <c r="J863" s="1068" t="s">
        <v>4103</v>
      </c>
      <c r="K863" s="1064" t="s">
        <v>4827</v>
      </c>
      <c r="L863" s="1065">
        <f>IF(BA283="",0,BA283)</f>
        <v>0</v>
      </c>
      <c r="M863" s="1065">
        <f>O863+P863</f>
        <v>0</v>
      </c>
      <c r="N863" s="1730">
        <f t="shared" si="250"/>
        <v>0</v>
      </c>
      <c r="O863" s="1065">
        <f>IF(BA284="",0,BA284)</f>
        <v>0</v>
      </c>
      <c r="P863" s="1065">
        <f>IF(BA285="",0,BA285)</f>
        <v>0</v>
      </c>
      <c r="Q863" s="1065"/>
      <c r="R863" s="1065"/>
      <c r="S863" s="1065"/>
      <c r="T863" s="1065"/>
      <c r="U863" s="1065"/>
      <c r="V863" s="1065"/>
      <c r="W863" s="1065"/>
      <c r="X863" s="1065"/>
      <c r="Y863" s="1066"/>
      <c r="Z863" s="1356" t="s">
        <v>9493</v>
      </c>
      <c r="AA863" s="2205">
        <f t="shared" si="242"/>
        <v>1</v>
      </c>
      <c r="AB863" s="3036">
        <f t="shared" si="243"/>
        <v>506</v>
      </c>
      <c r="AT863" s="133" t="s">
        <v>4041</v>
      </c>
      <c r="AU863" s="1416" t="s">
        <v>5300</v>
      </c>
      <c r="AV863" s="134">
        <v>5</v>
      </c>
      <c r="AW863" s="135">
        <v>1</v>
      </c>
      <c r="AX863" s="136">
        <v>162</v>
      </c>
      <c r="AY863" s="301">
        <f>IF(Chestionar!K863="",0,Chestionar!K863)</f>
        <v>162</v>
      </c>
      <c r="AZ863" s="301">
        <f>IF(Chestionar!L863="",0,Chestionar!L863)</f>
        <v>0</v>
      </c>
      <c r="BA863" s="301">
        <f ca="1">IF(Chestionar!M863="",0,Chestionar!M863)</f>
        <v>0</v>
      </c>
      <c r="BB863" s="301">
        <f>IF(Chestionar!N863="",0,Chestionar!N863)</f>
        <v>0</v>
      </c>
      <c r="BC863" s="301">
        <f ca="1">IF(Chestionar!O863="",0,Chestionar!O863)</f>
        <v>0</v>
      </c>
      <c r="BD863" s="301">
        <f>IF(Chestionar!P863="",0,Chestionar!P863)</f>
        <v>0</v>
      </c>
      <c r="BE863" s="301">
        <f ca="1">IF(Chestionar!Q863="",0,Chestionar!Q863)</f>
        <v>0</v>
      </c>
      <c r="BF863" s="301">
        <f>IF(Chestionar!R863="",0,Chestionar!R863)</f>
        <v>0</v>
      </c>
      <c r="BG863" s="301">
        <f>IF(Chestionar!S863="",0,Chestionar!S863)</f>
        <v>0</v>
      </c>
      <c r="BH863" s="301">
        <f>IF(Chestionar!T863="",0,Chestionar!T863)</f>
        <v>0</v>
      </c>
      <c r="BI863" s="205">
        <f>IF(Chestionar!U863="",0,Chestionar!U863)</f>
        <v>0</v>
      </c>
      <c r="BJ863" s="205">
        <f>IF(Chestionar!V863="",0,Chestionar!V863)</f>
        <v>0</v>
      </c>
      <c r="BK863" s="205">
        <f>IF(Chestionar!W863="",0,Chestionar!W863)</f>
        <v>0</v>
      </c>
      <c r="BL863" s="205">
        <f>IF(Chestionar!X863="",0,Chestionar!X863)</f>
        <v>0</v>
      </c>
      <c r="BM863" s="205">
        <f>IF(Chestionar!Y863="",0,Chestionar!Y863)</f>
        <v>0</v>
      </c>
      <c r="BN863" s="158">
        <f>IF(Chestionar!Z863="",0,Chestionar!Z863)</f>
        <v>0</v>
      </c>
      <c r="BO863" s="113"/>
      <c r="BP863" s="113"/>
      <c r="BQ863" s="113"/>
      <c r="BR863" s="113" t="s">
        <v>215</v>
      </c>
    </row>
    <row r="864" spans="1:70" x14ac:dyDescent="0.25">
      <c r="A864" s="1714">
        <f t="shared" si="244"/>
        <v>0</v>
      </c>
      <c r="B864" s="1714">
        <f t="shared" si="263"/>
        <v>10225001</v>
      </c>
      <c r="C864" s="1061">
        <v>225</v>
      </c>
      <c r="D864" s="1799" t="s">
        <v>446</v>
      </c>
      <c r="E864" s="1061">
        <v>1</v>
      </c>
      <c r="F864" s="1062" t="s">
        <v>4462</v>
      </c>
      <c r="G864" s="1061" t="s">
        <v>10439</v>
      </c>
      <c r="H864" s="1063" t="s">
        <v>345</v>
      </c>
      <c r="I864" s="1064" t="s">
        <v>10440</v>
      </c>
      <c r="J864" s="1068" t="s">
        <v>4103</v>
      </c>
      <c r="K864" s="1064" t="s">
        <v>4363</v>
      </c>
      <c r="L864" s="1065">
        <f t="shared" ref="L864:L873" si="264">P864</f>
        <v>0</v>
      </c>
      <c r="M864" s="1065">
        <f t="shared" ref="M864:M873" si="265">Q864</f>
        <v>0</v>
      </c>
      <c r="N864" s="1730">
        <f t="shared" ref="N864:N873" si="266">IF(AND(INT(O864/100)=45,P864&lt;&gt;Q864),1,0)</f>
        <v>0</v>
      </c>
      <c r="O864" s="1070">
        <f>IF(OR(BA22="",BA22=" - "),0,BA22)</f>
        <v>0</v>
      </c>
      <c r="P864" s="1065">
        <f>IF(BA259="",0,BA259)</f>
        <v>0</v>
      </c>
      <c r="Q864" s="1065">
        <f>IF(BA182="",0,BA182)</f>
        <v>0</v>
      </c>
      <c r="R864" s="1065"/>
      <c r="S864" s="1072">
        <v>1</v>
      </c>
      <c r="T864" s="1065"/>
      <c r="U864" s="1065"/>
      <c r="V864" s="1065"/>
      <c r="W864" s="1065"/>
      <c r="X864" s="1065"/>
      <c r="Y864" s="1066"/>
      <c r="Z864" s="1356" t="s">
        <v>10964</v>
      </c>
      <c r="AA864" s="2205">
        <f t="shared" si="242"/>
        <v>1</v>
      </c>
      <c r="AB864" s="3036">
        <f t="shared" si="243"/>
        <v>225</v>
      </c>
      <c r="AC864" s="2205">
        <f>LEN(Z864)</f>
        <v>140</v>
      </c>
      <c r="AT864" s="133" t="s">
        <v>4042</v>
      </c>
      <c r="AU864" s="1416" t="s">
        <v>5300</v>
      </c>
      <c r="AV864" s="134">
        <v>5</v>
      </c>
      <c r="AW864" s="135">
        <v>1</v>
      </c>
      <c r="AX864" s="136">
        <v>163</v>
      </c>
      <c r="AY864" s="301">
        <f>IF(Chestionar!K864="",0,Chestionar!K864)</f>
        <v>163</v>
      </c>
      <c r="AZ864" s="301">
        <f>IF(Chestionar!L864="",0,Chestionar!L864)</f>
        <v>0</v>
      </c>
      <c r="BA864" s="301">
        <f ca="1">IF(Chestionar!M864="",0,Chestionar!M864)</f>
        <v>0</v>
      </c>
      <c r="BB864" s="301">
        <f>IF(Chestionar!N864="",0,Chestionar!N864)</f>
        <v>0</v>
      </c>
      <c r="BC864" s="301">
        <f ca="1">IF(Chestionar!O864="",0,Chestionar!O864)</f>
        <v>0</v>
      </c>
      <c r="BD864" s="301">
        <f>IF(Chestionar!P864="",0,Chestionar!P864)</f>
        <v>0</v>
      </c>
      <c r="BE864" s="301">
        <f ca="1">IF(Chestionar!Q864="",0,Chestionar!Q864)</f>
        <v>0</v>
      </c>
      <c r="BF864" s="301">
        <f>IF(Chestionar!R864="",0,Chestionar!R864)</f>
        <v>0</v>
      </c>
      <c r="BG864" s="301">
        <f>IF(Chestionar!S864="",0,Chestionar!S864)</f>
        <v>0</v>
      </c>
      <c r="BH864" s="301">
        <f>IF(Chestionar!T864="",0,Chestionar!T864)</f>
        <v>0</v>
      </c>
      <c r="BI864" s="205">
        <f>IF(Chestionar!U864="",0,Chestionar!U864)</f>
        <v>0</v>
      </c>
      <c r="BJ864" s="205">
        <f>IF(Chestionar!V864="",0,Chestionar!V864)</f>
        <v>0</v>
      </c>
      <c r="BK864" s="205">
        <f>IF(Chestionar!W864="",0,Chestionar!W864)</f>
        <v>0</v>
      </c>
      <c r="BL864" s="205">
        <f>IF(Chestionar!X864="",0,Chestionar!X864)</f>
        <v>0</v>
      </c>
      <c r="BM864" s="205">
        <f>IF(Chestionar!Y864="",0,Chestionar!Y864)</f>
        <v>0</v>
      </c>
      <c r="BN864" s="158">
        <f>IF(Chestionar!Z864="",0,Chestionar!Z864)</f>
        <v>0</v>
      </c>
      <c r="BO864" s="113"/>
      <c r="BP864" s="113"/>
      <c r="BQ864" s="113"/>
      <c r="BR864" s="113" t="s">
        <v>215</v>
      </c>
    </row>
    <row r="865" spans="1:70" x14ac:dyDescent="0.25">
      <c r="A865" s="1714">
        <f t="shared" si="244"/>
        <v>0</v>
      </c>
      <c r="B865" s="1714">
        <f t="shared" si="263"/>
        <v>10226001</v>
      </c>
      <c r="C865" s="1061">
        <v>226</v>
      </c>
      <c r="D865" s="1799" t="s">
        <v>446</v>
      </c>
      <c r="E865" s="1061">
        <v>1</v>
      </c>
      <c r="F865" s="1062" t="s">
        <v>4462</v>
      </c>
      <c r="G865" s="1061" t="s">
        <v>10441</v>
      </c>
      <c r="H865" s="1063" t="s">
        <v>345</v>
      </c>
      <c r="I865" s="1064" t="s">
        <v>9832</v>
      </c>
      <c r="J865" s="1068" t="s">
        <v>4103</v>
      </c>
      <c r="K865" s="1064" t="s">
        <v>10442</v>
      </c>
      <c r="L865" s="1065">
        <f t="shared" si="264"/>
        <v>0</v>
      </c>
      <c r="M865" s="1065">
        <f t="shared" si="265"/>
        <v>0</v>
      </c>
      <c r="N865" s="1730">
        <f t="shared" si="266"/>
        <v>0</v>
      </c>
      <c r="O865" s="1070">
        <f>IF(OR(BA22="",BA22=" - "),0,BA22)</f>
        <v>0</v>
      </c>
      <c r="P865" s="1065">
        <f>IF(BA260="",0,BA260)</f>
        <v>0</v>
      </c>
      <c r="Q865" s="1065">
        <f>SUMIF(AY183:AY211,R865,BA183:BA211)</f>
        <v>0</v>
      </c>
      <c r="R865" s="1779">
        <v>4511</v>
      </c>
      <c r="S865" s="1072">
        <v>2</v>
      </c>
      <c r="T865" s="1065"/>
      <c r="U865" s="1065"/>
      <c r="V865" s="1065"/>
      <c r="W865" s="1065"/>
      <c r="X865" s="1065"/>
      <c r="Y865" s="1066"/>
      <c r="Z865" s="1356" t="s">
        <v>10965</v>
      </c>
      <c r="AA865" s="2205">
        <f t="shared" si="242"/>
        <v>1</v>
      </c>
      <c r="AB865" s="3036">
        <f t="shared" si="243"/>
        <v>226</v>
      </c>
      <c r="AC865" s="2205">
        <f>LEN(Z865)</f>
        <v>239</v>
      </c>
      <c r="AT865" s="133" t="s">
        <v>4043</v>
      </c>
      <c r="AU865" s="1416" t="s">
        <v>5300</v>
      </c>
      <c r="AV865" s="134">
        <v>5</v>
      </c>
      <c r="AW865" s="135">
        <v>1</v>
      </c>
      <c r="AX865" s="136">
        <v>164</v>
      </c>
      <c r="AY865" s="301">
        <f>IF(Chestionar!K865="",0,Chestionar!K865)</f>
        <v>164</v>
      </c>
      <c r="AZ865" s="301">
        <f>IF(Chestionar!L865="",0,Chestionar!L865)</f>
        <v>0</v>
      </c>
      <c r="BA865" s="301">
        <f ca="1">IF(Chestionar!M865="",0,Chestionar!M865)</f>
        <v>0</v>
      </c>
      <c r="BB865" s="301">
        <f>IF(Chestionar!N865="",0,Chestionar!N865)</f>
        <v>0</v>
      </c>
      <c r="BC865" s="301">
        <f ca="1">IF(Chestionar!O865="",0,Chestionar!O865)</f>
        <v>0</v>
      </c>
      <c r="BD865" s="301">
        <f>IF(Chestionar!P865="",0,Chestionar!P865)</f>
        <v>0</v>
      </c>
      <c r="BE865" s="301">
        <f ca="1">IF(Chestionar!Q865="",0,Chestionar!Q865)</f>
        <v>0</v>
      </c>
      <c r="BF865" s="301">
        <f>IF(Chestionar!R865="",0,Chestionar!R865)</f>
        <v>0</v>
      </c>
      <c r="BG865" s="301">
        <f>IF(Chestionar!S865="",0,Chestionar!S865)</f>
        <v>0</v>
      </c>
      <c r="BH865" s="301">
        <f>IF(Chestionar!T865="",0,Chestionar!T865)</f>
        <v>0</v>
      </c>
      <c r="BI865" s="205">
        <f>IF(Chestionar!U865="",0,Chestionar!U865)</f>
        <v>0</v>
      </c>
      <c r="BJ865" s="205">
        <f>IF(Chestionar!V865="",0,Chestionar!V865)</f>
        <v>0</v>
      </c>
      <c r="BK865" s="205">
        <f>IF(Chestionar!W865="",0,Chestionar!W865)</f>
        <v>0</v>
      </c>
      <c r="BL865" s="205">
        <f>IF(Chestionar!X865="",0,Chestionar!X865)</f>
        <v>0</v>
      </c>
      <c r="BM865" s="205">
        <f>IF(Chestionar!Y865="",0,Chestionar!Y865)</f>
        <v>0</v>
      </c>
      <c r="BN865" s="158">
        <f>IF(Chestionar!Z865="",0,Chestionar!Z865)</f>
        <v>0</v>
      </c>
      <c r="BO865" s="113"/>
      <c r="BP865" s="113"/>
      <c r="BQ865" s="113"/>
      <c r="BR865" s="113" t="s">
        <v>215</v>
      </c>
    </row>
    <row r="866" spans="1:70" x14ac:dyDescent="0.25">
      <c r="A866" s="1714">
        <f t="shared" si="244"/>
        <v>0</v>
      </c>
      <c r="B866" s="1714">
        <f t="shared" si="263"/>
        <v>10227001</v>
      </c>
      <c r="C866" s="1061">
        <v>227</v>
      </c>
      <c r="D866" s="1799" t="s">
        <v>446</v>
      </c>
      <c r="E866" s="1061">
        <v>1</v>
      </c>
      <c r="F866" s="1062" t="s">
        <v>4462</v>
      </c>
      <c r="G866" s="1061" t="s">
        <v>10443</v>
      </c>
      <c r="H866" s="1063" t="s">
        <v>345</v>
      </c>
      <c r="I866" s="1064" t="s">
        <v>9833</v>
      </c>
      <c r="J866" s="1068" t="s">
        <v>4103</v>
      </c>
      <c r="K866" s="1064" t="s">
        <v>10444</v>
      </c>
      <c r="L866" s="1065">
        <f t="shared" si="264"/>
        <v>0</v>
      </c>
      <c r="M866" s="1065">
        <f t="shared" si="265"/>
        <v>0</v>
      </c>
      <c r="N866" s="1730">
        <f t="shared" si="266"/>
        <v>0</v>
      </c>
      <c r="O866" s="1070">
        <f>IF(OR(BA22="",BA22=" - "),0,BA22)</f>
        <v>0</v>
      </c>
      <c r="P866" s="1065">
        <f>IF(BA265="",0,BA265)</f>
        <v>0</v>
      </c>
      <c r="Q866" s="1065">
        <f>SUMIF(AY183:AY211,R866,BA183:BA211)</f>
        <v>0</v>
      </c>
      <c r="R866" s="1779">
        <v>4519</v>
      </c>
      <c r="S866" s="1072">
        <v>7</v>
      </c>
      <c r="T866" s="1065"/>
      <c r="U866" s="1065"/>
      <c r="V866" s="1065"/>
      <c r="W866" s="1065"/>
      <c r="X866" s="1065"/>
      <c r="Y866" s="1066"/>
      <c r="Z866" s="1356" t="s">
        <v>10966</v>
      </c>
      <c r="AA866" s="2205">
        <f t="shared" si="242"/>
        <v>1</v>
      </c>
      <c r="AB866" s="3036">
        <f t="shared" si="243"/>
        <v>227</v>
      </c>
      <c r="AC866" s="2205">
        <f t="shared" ref="AC866:AC873" si="267">LEN(Z866)</f>
        <v>222</v>
      </c>
      <c r="AT866" s="133" t="s">
        <v>4044</v>
      </c>
      <c r="AU866" s="1416" t="s">
        <v>5300</v>
      </c>
      <c r="AV866" s="134">
        <v>5</v>
      </c>
      <c r="AW866" s="135">
        <v>1</v>
      </c>
      <c r="AX866" s="136">
        <v>165</v>
      </c>
      <c r="AY866" s="301">
        <f>IF(Chestionar!K866="",0,Chestionar!K866)</f>
        <v>165</v>
      </c>
      <c r="AZ866" s="301">
        <f>IF(Chestionar!L866="",0,Chestionar!L866)</f>
        <v>0</v>
      </c>
      <c r="BA866" s="301">
        <f ca="1">IF(Chestionar!M866="",0,Chestionar!M866)</f>
        <v>0</v>
      </c>
      <c r="BB866" s="301">
        <f>IF(Chestionar!N866="",0,Chestionar!N866)</f>
        <v>0</v>
      </c>
      <c r="BC866" s="301">
        <f ca="1">IF(Chestionar!O866="",0,Chestionar!O866)</f>
        <v>0</v>
      </c>
      <c r="BD866" s="301">
        <f>IF(Chestionar!P866="",0,Chestionar!P866)</f>
        <v>0</v>
      </c>
      <c r="BE866" s="301">
        <f ca="1">IF(Chestionar!Q866="",0,Chestionar!Q866)</f>
        <v>0</v>
      </c>
      <c r="BF866" s="301">
        <f>IF(Chestionar!R866="",0,Chestionar!R866)</f>
        <v>0</v>
      </c>
      <c r="BG866" s="301">
        <f>IF(Chestionar!S866="",0,Chestionar!S866)</f>
        <v>0</v>
      </c>
      <c r="BH866" s="301">
        <f>IF(Chestionar!T866="",0,Chestionar!T866)</f>
        <v>0</v>
      </c>
      <c r="BI866" s="205">
        <f>IF(Chestionar!U866="",0,Chestionar!U866)</f>
        <v>0</v>
      </c>
      <c r="BJ866" s="205">
        <f>IF(Chestionar!V866="",0,Chestionar!V866)</f>
        <v>0</v>
      </c>
      <c r="BK866" s="205">
        <f>IF(Chestionar!W866="",0,Chestionar!W866)</f>
        <v>0</v>
      </c>
      <c r="BL866" s="205">
        <f>IF(Chestionar!X866="",0,Chestionar!X866)</f>
        <v>0</v>
      </c>
      <c r="BM866" s="205">
        <f>IF(Chestionar!Y866="",0,Chestionar!Y866)</f>
        <v>0</v>
      </c>
      <c r="BN866" s="158">
        <f>IF(Chestionar!Z866="",0,Chestionar!Z866)</f>
        <v>0</v>
      </c>
      <c r="BO866" s="113"/>
      <c r="BP866" s="113"/>
      <c r="BQ866" s="113"/>
      <c r="BR866" s="113" t="s">
        <v>215</v>
      </c>
    </row>
    <row r="867" spans="1:70" x14ac:dyDescent="0.25">
      <c r="A867" s="1714">
        <f t="shared" si="244"/>
        <v>0</v>
      </c>
      <c r="B867" s="1714">
        <f t="shared" si="263"/>
        <v>10228001</v>
      </c>
      <c r="C867" s="1061">
        <v>228</v>
      </c>
      <c r="D867" s="1799" t="s">
        <v>446</v>
      </c>
      <c r="E867" s="1061">
        <v>1</v>
      </c>
      <c r="F867" s="1062" t="s">
        <v>4462</v>
      </c>
      <c r="G867" s="1061" t="s">
        <v>10445</v>
      </c>
      <c r="H867" s="1063" t="s">
        <v>345</v>
      </c>
      <c r="I867" s="1064" t="s">
        <v>9834</v>
      </c>
      <c r="J867" s="1068" t="s">
        <v>4103</v>
      </c>
      <c r="K867" s="1064" t="s">
        <v>10446</v>
      </c>
      <c r="L867" s="1065">
        <f t="shared" si="264"/>
        <v>0</v>
      </c>
      <c r="M867" s="1065">
        <f t="shared" si="265"/>
        <v>0</v>
      </c>
      <c r="N867" s="1730">
        <f t="shared" si="266"/>
        <v>0</v>
      </c>
      <c r="O867" s="1070">
        <f>IF(OR(BA22="",BA22=" - "),0,BA22)</f>
        <v>0</v>
      </c>
      <c r="P867" s="1065">
        <f>IF(BA270="",0,BA270)</f>
        <v>0</v>
      </c>
      <c r="Q867" s="1065">
        <f>SUMIF(AY183:AY211,R867,BA183:BA211)</f>
        <v>0</v>
      </c>
      <c r="R867" s="1779">
        <v>4531</v>
      </c>
      <c r="S867" s="1072">
        <v>12</v>
      </c>
      <c r="T867" s="1065"/>
      <c r="U867" s="1065"/>
      <c r="V867" s="1065"/>
      <c r="W867" s="1065"/>
      <c r="X867" s="1065"/>
      <c r="Y867" s="1066"/>
      <c r="Z867" s="1356" t="s">
        <v>10967</v>
      </c>
      <c r="AA867" s="2205">
        <f t="shared" si="242"/>
        <v>1</v>
      </c>
      <c r="AB867" s="3036">
        <f t="shared" si="243"/>
        <v>228</v>
      </c>
      <c r="AC867" s="2205">
        <f t="shared" si="267"/>
        <v>256</v>
      </c>
      <c r="AT867" s="133" t="s">
        <v>4045</v>
      </c>
      <c r="AU867" s="1416" t="s">
        <v>5300</v>
      </c>
      <c r="AV867" s="134">
        <v>5</v>
      </c>
      <c r="AW867" s="135">
        <v>1</v>
      </c>
      <c r="AX867" s="136">
        <v>166</v>
      </c>
      <c r="AY867" s="301">
        <f>IF(Chestionar!K867="",0,Chestionar!K867)</f>
        <v>166</v>
      </c>
      <c r="AZ867" s="301">
        <f>IF(Chestionar!L867="",0,Chestionar!L867)</f>
        <v>0</v>
      </c>
      <c r="BA867" s="301">
        <f ca="1">IF(Chestionar!M867="",0,Chestionar!M867)</f>
        <v>0</v>
      </c>
      <c r="BB867" s="301">
        <f>IF(Chestionar!N867="",0,Chestionar!N867)</f>
        <v>0</v>
      </c>
      <c r="BC867" s="301">
        <f ca="1">IF(Chestionar!O867="",0,Chestionar!O867)</f>
        <v>0</v>
      </c>
      <c r="BD867" s="301">
        <f>IF(Chestionar!P867="",0,Chestionar!P867)</f>
        <v>0</v>
      </c>
      <c r="BE867" s="301">
        <f ca="1">IF(Chestionar!Q867="",0,Chestionar!Q867)</f>
        <v>0</v>
      </c>
      <c r="BF867" s="301">
        <f>IF(Chestionar!R867="",0,Chestionar!R867)</f>
        <v>0</v>
      </c>
      <c r="BG867" s="301">
        <f>IF(Chestionar!S867="",0,Chestionar!S867)</f>
        <v>0</v>
      </c>
      <c r="BH867" s="301">
        <f>IF(Chestionar!T867="",0,Chestionar!T867)</f>
        <v>0</v>
      </c>
      <c r="BI867" s="205">
        <f>IF(Chestionar!U867="",0,Chestionar!U867)</f>
        <v>0</v>
      </c>
      <c r="BJ867" s="205">
        <f>IF(Chestionar!V867="",0,Chestionar!V867)</f>
        <v>0</v>
      </c>
      <c r="BK867" s="205">
        <f>IF(Chestionar!W867="",0,Chestionar!W867)</f>
        <v>0</v>
      </c>
      <c r="BL867" s="205">
        <f>IF(Chestionar!X867="",0,Chestionar!X867)</f>
        <v>0</v>
      </c>
      <c r="BM867" s="205">
        <f>IF(Chestionar!Y867="",0,Chestionar!Y867)</f>
        <v>0</v>
      </c>
      <c r="BN867" s="158">
        <f>IF(Chestionar!Z867="",0,Chestionar!Z867)</f>
        <v>0</v>
      </c>
      <c r="BO867" s="113"/>
      <c r="BP867" s="113"/>
      <c r="BQ867" s="113"/>
      <c r="BR867" s="113" t="s">
        <v>215</v>
      </c>
    </row>
    <row r="868" spans="1:70" x14ac:dyDescent="0.25">
      <c r="A868" s="1714">
        <f t="shared" si="244"/>
        <v>0</v>
      </c>
      <c r="B868" s="1714">
        <f t="shared" si="263"/>
        <v>10229001</v>
      </c>
      <c r="C868" s="1061">
        <v>229</v>
      </c>
      <c r="D868" s="1799" t="s">
        <v>446</v>
      </c>
      <c r="E868" s="1061">
        <v>1</v>
      </c>
      <c r="F868" s="1062" t="s">
        <v>4462</v>
      </c>
      <c r="G868" s="1061" t="s">
        <v>10447</v>
      </c>
      <c r="H868" s="1063" t="s">
        <v>345</v>
      </c>
      <c r="I868" s="1064" t="s">
        <v>9835</v>
      </c>
      <c r="J868" s="1068" t="s">
        <v>4103</v>
      </c>
      <c r="K868" s="1064" t="s">
        <v>10448</v>
      </c>
      <c r="L868" s="1065">
        <f t="shared" si="264"/>
        <v>0</v>
      </c>
      <c r="M868" s="1065">
        <f t="shared" si="265"/>
        <v>0</v>
      </c>
      <c r="N868" s="1730">
        <f t="shared" si="266"/>
        <v>0</v>
      </c>
      <c r="O868" s="1070">
        <f>IF(OR(BA22="",BA22=" - "),0,BA22)</f>
        <v>0</v>
      </c>
      <c r="P868" s="1065">
        <f>IF(BA273="",0,BA273)</f>
        <v>0</v>
      </c>
      <c r="Q868" s="1065">
        <f>SUMIF(AY183:AY211,R868,BA183:BA211)</f>
        <v>0</v>
      </c>
      <c r="R868" s="1779">
        <v>4532</v>
      </c>
      <c r="S868" s="1072">
        <v>15</v>
      </c>
      <c r="T868" s="1065"/>
      <c r="U868" s="1065"/>
      <c r="V868" s="1065"/>
      <c r="W868" s="1065"/>
      <c r="X868" s="1065"/>
      <c r="Y868" s="1066"/>
      <c r="Z868" s="1356" t="s">
        <v>10968</v>
      </c>
      <c r="AA868" s="2205">
        <f t="shared" si="242"/>
        <v>1</v>
      </c>
      <c r="AB868" s="3036">
        <f t="shared" si="243"/>
        <v>229</v>
      </c>
      <c r="AC868" s="2205">
        <f t="shared" si="267"/>
        <v>257</v>
      </c>
      <c r="AT868" s="133" t="s">
        <v>4046</v>
      </c>
      <c r="AU868" s="1416" t="s">
        <v>5300</v>
      </c>
      <c r="AV868" s="134">
        <v>5</v>
      </c>
      <c r="AW868" s="135">
        <v>1</v>
      </c>
      <c r="AX868" s="136">
        <v>167</v>
      </c>
      <c r="AY868" s="301">
        <f>IF(Chestionar!K868="",0,Chestionar!K868)</f>
        <v>167</v>
      </c>
      <c r="AZ868" s="301">
        <f>IF(Chestionar!L868="",0,Chestionar!L868)</f>
        <v>0</v>
      </c>
      <c r="BA868" s="301">
        <f ca="1">IF(Chestionar!M868="",0,Chestionar!M868)</f>
        <v>0</v>
      </c>
      <c r="BB868" s="301">
        <f>IF(Chestionar!N868="",0,Chestionar!N868)</f>
        <v>0</v>
      </c>
      <c r="BC868" s="301">
        <f ca="1">IF(Chestionar!O868="",0,Chestionar!O868)</f>
        <v>0</v>
      </c>
      <c r="BD868" s="301">
        <f>IF(Chestionar!P868="",0,Chestionar!P868)</f>
        <v>0</v>
      </c>
      <c r="BE868" s="301">
        <f ca="1">IF(Chestionar!Q868="",0,Chestionar!Q868)</f>
        <v>0</v>
      </c>
      <c r="BF868" s="301">
        <f>IF(Chestionar!R868="",0,Chestionar!R868)</f>
        <v>0</v>
      </c>
      <c r="BG868" s="301">
        <f>IF(Chestionar!S868="",0,Chestionar!S868)</f>
        <v>0</v>
      </c>
      <c r="BH868" s="301">
        <f>IF(Chestionar!T868="",0,Chestionar!T868)</f>
        <v>0</v>
      </c>
      <c r="BI868" s="205">
        <f>IF(Chestionar!U868="",0,Chestionar!U868)</f>
        <v>0</v>
      </c>
      <c r="BJ868" s="205">
        <f>IF(Chestionar!V868="",0,Chestionar!V868)</f>
        <v>0</v>
      </c>
      <c r="BK868" s="205">
        <f>IF(Chestionar!W868="",0,Chestionar!W868)</f>
        <v>0</v>
      </c>
      <c r="BL868" s="205">
        <f>IF(Chestionar!X868="",0,Chestionar!X868)</f>
        <v>0</v>
      </c>
      <c r="BM868" s="205">
        <f>IF(Chestionar!Y868="",0,Chestionar!Y868)</f>
        <v>0</v>
      </c>
      <c r="BN868" s="158">
        <f>IF(Chestionar!Z868="",0,Chestionar!Z868)</f>
        <v>0</v>
      </c>
      <c r="BO868" s="113"/>
      <c r="BP868" s="113"/>
      <c r="BQ868" s="113"/>
      <c r="BR868" s="113" t="s">
        <v>215</v>
      </c>
    </row>
    <row r="869" spans="1:70" x14ac:dyDescent="0.25">
      <c r="A869" s="1714">
        <f t="shared" si="244"/>
        <v>0</v>
      </c>
      <c r="B869" s="1714">
        <f t="shared" si="263"/>
        <v>10230001</v>
      </c>
      <c r="C869" s="1061">
        <v>230</v>
      </c>
      <c r="D869" s="1799" t="s">
        <v>446</v>
      </c>
      <c r="E869" s="1061">
        <v>1</v>
      </c>
      <c r="F869" s="1062" t="s">
        <v>4462</v>
      </c>
      <c r="G869" s="1061" t="s">
        <v>10449</v>
      </c>
      <c r="H869" s="1063" t="s">
        <v>345</v>
      </c>
      <c r="I869" s="1064" t="s">
        <v>9836</v>
      </c>
      <c r="J869" s="1068" t="s">
        <v>4103</v>
      </c>
      <c r="K869" s="1064" t="s">
        <v>10450</v>
      </c>
      <c r="L869" s="1065">
        <f t="shared" si="264"/>
        <v>0</v>
      </c>
      <c r="M869" s="1065">
        <f t="shared" si="265"/>
        <v>0</v>
      </c>
      <c r="N869" s="1730">
        <f t="shared" si="266"/>
        <v>0</v>
      </c>
      <c r="O869" s="1070">
        <f>IF(OR(BA22="",BA22=" - "),0,BA22)</f>
        <v>0</v>
      </c>
      <c r="P869" s="1065">
        <f>IF(BA276="",0,BA276)</f>
        <v>0</v>
      </c>
      <c r="Q869" s="1065">
        <f>SUMIF(AY183:AY211,R869,BA183:BA211)</f>
        <v>0</v>
      </c>
      <c r="R869" s="1779">
        <v>4540</v>
      </c>
      <c r="S869" s="1072">
        <v>18</v>
      </c>
      <c r="T869" s="1065"/>
      <c r="U869" s="1065"/>
      <c r="V869" s="1065"/>
      <c r="W869" s="1065"/>
      <c r="X869" s="1065"/>
      <c r="Y869" s="1066"/>
      <c r="Z869" s="1356" t="s">
        <v>11043</v>
      </c>
      <c r="AA869" s="2205">
        <f t="shared" si="242"/>
        <v>1</v>
      </c>
      <c r="AB869" s="3036">
        <f t="shared" si="243"/>
        <v>230</v>
      </c>
      <c r="AC869" s="2205">
        <f t="shared" si="267"/>
        <v>301</v>
      </c>
      <c r="AT869" s="133" t="s">
        <v>4047</v>
      </c>
      <c r="AU869" s="1416" t="s">
        <v>5300</v>
      </c>
      <c r="AV869" s="134">
        <v>5</v>
      </c>
      <c r="AW869" s="135">
        <v>1</v>
      </c>
      <c r="AX869" s="136">
        <v>168</v>
      </c>
      <c r="AY869" s="301">
        <f>IF(Chestionar!K869="",0,Chestionar!K869)</f>
        <v>168</v>
      </c>
      <c r="AZ869" s="301">
        <f>IF(Chestionar!L869="",0,Chestionar!L869)</f>
        <v>0</v>
      </c>
      <c r="BA869" s="301">
        <f ca="1">IF(Chestionar!M869="",0,Chestionar!M869)</f>
        <v>0</v>
      </c>
      <c r="BB869" s="301">
        <f>IF(Chestionar!N869="",0,Chestionar!N869)</f>
        <v>0</v>
      </c>
      <c r="BC869" s="301">
        <f ca="1">IF(Chestionar!O869="",0,Chestionar!O869)</f>
        <v>0</v>
      </c>
      <c r="BD869" s="301">
        <f>IF(Chestionar!P869="",0,Chestionar!P869)</f>
        <v>0</v>
      </c>
      <c r="BE869" s="301">
        <f ca="1">IF(Chestionar!Q869="",0,Chestionar!Q869)</f>
        <v>0</v>
      </c>
      <c r="BF869" s="301">
        <f>IF(Chestionar!R869="",0,Chestionar!R869)</f>
        <v>0</v>
      </c>
      <c r="BG869" s="301">
        <f>IF(Chestionar!S869="",0,Chestionar!S869)</f>
        <v>0</v>
      </c>
      <c r="BH869" s="301">
        <f>IF(Chestionar!T869="",0,Chestionar!T869)</f>
        <v>0</v>
      </c>
      <c r="BI869" s="205">
        <f>IF(Chestionar!U869="",0,Chestionar!U869)</f>
        <v>0</v>
      </c>
      <c r="BJ869" s="205">
        <f>IF(Chestionar!V869="",0,Chestionar!V869)</f>
        <v>0</v>
      </c>
      <c r="BK869" s="205">
        <f>IF(Chestionar!W869="",0,Chestionar!W869)</f>
        <v>0</v>
      </c>
      <c r="BL869" s="205">
        <f>IF(Chestionar!X869="",0,Chestionar!X869)</f>
        <v>0</v>
      </c>
      <c r="BM869" s="205">
        <f>IF(Chestionar!Y869="",0,Chestionar!Y869)</f>
        <v>0</v>
      </c>
      <c r="BN869" s="158">
        <f>IF(Chestionar!Z869="",0,Chestionar!Z869)</f>
        <v>0</v>
      </c>
      <c r="BO869" s="113"/>
      <c r="BP869" s="113"/>
      <c r="BQ869" s="113"/>
      <c r="BR869" s="113" t="s">
        <v>215</v>
      </c>
    </row>
    <row r="870" spans="1:70" x14ac:dyDescent="0.25">
      <c r="A870" s="1714">
        <f t="shared" si="244"/>
        <v>0</v>
      </c>
      <c r="B870" s="1714">
        <f t="shared" si="263"/>
        <v>10231001</v>
      </c>
      <c r="C870" s="1061">
        <v>231</v>
      </c>
      <c r="D870" s="1799" t="s">
        <v>446</v>
      </c>
      <c r="E870" s="1061">
        <v>1</v>
      </c>
      <c r="F870" s="1062" t="s">
        <v>4462</v>
      </c>
      <c r="G870" s="1061" t="s">
        <v>10452</v>
      </c>
      <c r="H870" s="1063" t="s">
        <v>345</v>
      </c>
      <c r="I870" s="1064" t="s">
        <v>9837</v>
      </c>
      <c r="J870" s="1068" t="s">
        <v>4103</v>
      </c>
      <c r="K870" s="1064" t="s">
        <v>10453</v>
      </c>
      <c r="L870" s="1065">
        <f t="shared" si="264"/>
        <v>0</v>
      </c>
      <c r="M870" s="1065">
        <f t="shared" si="265"/>
        <v>0</v>
      </c>
      <c r="N870" s="1730">
        <f t="shared" si="266"/>
        <v>0</v>
      </c>
      <c r="O870" s="1070">
        <f>IF(OR(BA22="",BA22=" - "),0,BA22)</f>
        <v>0</v>
      </c>
      <c r="P870" s="1065">
        <f>IF(BA282="",0,BA282)</f>
        <v>0</v>
      </c>
      <c r="Q870" s="1065">
        <f>SUM(Q250:Q278)</f>
        <v>0</v>
      </c>
      <c r="R870" s="1779">
        <v>4600</v>
      </c>
      <c r="S870" s="1072">
        <v>24</v>
      </c>
      <c r="T870" s="1065"/>
      <c r="U870" s="1065"/>
      <c r="V870" s="1065"/>
      <c r="W870" s="1065"/>
      <c r="X870" s="1065"/>
      <c r="Y870" s="1066"/>
      <c r="Z870" s="1356" t="s">
        <v>10969</v>
      </c>
      <c r="AA870" s="2205">
        <f t="shared" si="242"/>
        <v>1</v>
      </c>
      <c r="AB870" s="3036">
        <f t="shared" si="243"/>
        <v>231</v>
      </c>
      <c r="AC870" s="2205">
        <f t="shared" si="267"/>
        <v>265</v>
      </c>
      <c r="AT870" s="133" t="s">
        <v>4048</v>
      </c>
      <c r="AU870" s="1416" t="s">
        <v>5300</v>
      </c>
      <c r="AV870" s="134">
        <v>5</v>
      </c>
      <c r="AW870" s="135">
        <v>1</v>
      </c>
      <c r="AX870" s="136">
        <v>169</v>
      </c>
      <c r="AY870" s="301">
        <f>IF(Chestionar!K870="",0,Chestionar!K870)</f>
        <v>169</v>
      </c>
      <c r="AZ870" s="301">
        <f>IF(Chestionar!L870="",0,Chestionar!L870)</f>
        <v>0</v>
      </c>
      <c r="BA870" s="301">
        <f ca="1">IF(Chestionar!M870="",0,Chestionar!M870)</f>
        <v>0</v>
      </c>
      <c r="BB870" s="301">
        <f>IF(Chestionar!N870="",0,Chestionar!N870)</f>
        <v>0</v>
      </c>
      <c r="BC870" s="301">
        <f ca="1">IF(Chestionar!O870="",0,Chestionar!O870)</f>
        <v>0</v>
      </c>
      <c r="BD870" s="301">
        <f>IF(Chestionar!P870="",0,Chestionar!P870)</f>
        <v>0</v>
      </c>
      <c r="BE870" s="301">
        <f ca="1">IF(Chestionar!Q870="",0,Chestionar!Q870)</f>
        <v>0</v>
      </c>
      <c r="BF870" s="301">
        <f>IF(Chestionar!R870="",0,Chestionar!R870)</f>
        <v>0</v>
      </c>
      <c r="BG870" s="301">
        <f>IF(Chestionar!S870="",0,Chestionar!S870)</f>
        <v>0</v>
      </c>
      <c r="BH870" s="301">
        <f>IF(Chestionar!T870="",0,Chestionar!T870)</f>
        <v>0</v>
      </c>
      <c r="BI870" s="205">
        <f>IF(Chestionar!U870="",0,Chestionar!U870)</f>
        <v>0</v>
      </c>
      <c r="BJ870" s="205">
        <f>IF(Chestionar!V870="",0,Chestionar!V870)</f>
        <v>0</v>
      </c>
      <c r="BK870" s="205">
        <f>IF(Chestionar!W870="",0,Chestionar!W870)</f>
        <v>0</v>
      </c>
      <c r="BL870" s="205">
        <f>IF(Chestionar!X870="",0,Chestionar!X870)</f>
        <v>0</v>
      </c>
      <c r="BM870" s="205">
        <f>IF(Chestionar!Y870="",0,Chestionar!Y870)</f>
        <v>0</v>
      </c>
      <c r="BN870" s="158">
        <f>IF(Chestionar!Z870="",0,Chestionar!Z870)</f>
        <v>0</v>
      </c>
      <c r="BO870" s="113"/>
      <c r="BP870" s="113"/>
      <c r="BQ870" s="113"/>
      <c r="BR870" s="113" t="s">
        <v>215</v>
      </c>
    </row>
    <row r="871" spans="1:70" x14ac:dyDescent="0.25">
      <c r="A871" s="1714">
        <f t="shared" si="244"/>
        <v>0</v>
      </c>
      <c r="B871" s="1714">
        <f t="shared" si="263"/>
        <v>10232001</v>
      </c>
      <c r="C871" s="1061">
        <v>232</v>
      </c>
      <c r="D871" s="1799" t="s">
        <v>446</v>
      </c>
      <c r="E871" s="1061">
        <v>1</v>
      </c>
      <c r="F871" s="1062" t="s">
        <v>4462</v>
      </c>
      <c r="G871" s="1061" t="s">
        <v>10454</v>
      </c>
      <c r="H871" s="1063" t="s">
        <v>345</v>
      </c>
      <c r="I871" s="1064" t="s">
        <v>10455</v>
      </c>
      <c r="J871" s="1068" t="s">
        <v>4103</v>
      </c>
      <c r="K871" s="1064" t="s">
        <v>10456</v>
      </c>
      <c r="L871" s="1065">
        <f t="shared" si="264"/>
        <v>0</v>
      </c>
      <c r="M871" s="1065">
        <f t="shared" si="265"/>
        <v>0</v>
      </c>
      <c r="N871" s="1730">
        <f t="shared" si="266"/>
        <v>0</v>
      </c>
      <c r="O871" s="1070">
        <f>IF(OR(BA22="",BA22=" - "),0,BA22)</f>
        <v>0</v>
      </c>
      <c r="P871" s="1065">
        <f>IF(BA284="",0,BA284)</f>
        <v>0</v>
      </c>
      <c r="Q871" s="1065">
        <f>SUM(R250:R278)</f>
        <v>0</v>
      </c>
      <c r="R871" s="1779">
        <v>47001</v>
      </c>
      <c r="S871" s="1072">
        <v>26</v>
      </c>
      <c r="T871" s="1065"/>
      <c r="U871" s="1065"/>
      <c r="V871" s="1065"/>
      <c r="W871" s="1065"/>
      <c r="X871" s="1065"/>
      <c r="Y871" s="1066"/>
      <c r="Z871" s="1356" t="s">
        <v>10970</v>
      </c>
      <c r="AA871" s="2205">
        <f t="shared" si="242"/>
        <v>1</v>
      </c>
      <c r="AB871" s="3036">
        <f t="shared" si="243"/>
        <v>232</v>
      </c>
      <c r="AC871" s="2205">
        <f t="shared" si="267"/>
        <v>337</v>
      </c>
      <c r="AT871" s="133" t="s">
        <v>4049</v>
      </c>
      <c r="AU871" s="1416" t="s">
        <v>5300</v>
      </c>
      <c r="AV871" s="134">
        <v>5</v>
      </c>
      <c r="AW871" s="135">
        <v>1</v>
      </c>
      <c r="AX871" s="136">
        <v>170</v>
      </c>
      <c r="AY871" s="301">
        <f>IF(Chestionar!K871="",0,Chestionar!K871)</f>
        <v>170</v>
      </c>
      <c r="AZ871" s="301">
        <f>IF(Chestionar!L871="",0,Chestionar!L871)</f>
        <v>0</v>
      </c>
      <c r="BA871" s="301">
        <f ca="1">IF(Chestionar!M871="",0,Chestionar!M871)</f>
        <v>0</v>
      </c>
      <c r="BB871" s="301">
        <f>IF(Chestionar!N871="",0,Chestionar!N871)</f>
        <v>0</v>
      </c>
      <c r="BC871" s="301">
        <f ca="1">IF(Chestionar!O871="",0,Chestionar!O871)</f>
        <v>0</v>
      </c>
      <c r="BD871" s="301">
        <f>IF(Chestionar!P871="",0,Chestionar!P871)</f>
        <v>0</v>
      </c>
      <c r="BE871" s="301">
        <f ca="1">IF(Chestionar!Q871="",0,Chestionar!Q871)</f>
        <v>0</v>
      </c>
      <c r="BF871" s="301">
        <f>IF(Chestionar!R871="",0,Chestionar!R871)</f>
        <v>0</v>
      </c>
      <c r="BG871" s="301">
        <f>IF(Chestionar!S871="",0,Chestionar!S871)</f>
        <v>0</v>
      </c>
      <c r="BH871" s="301">
        <f>IF(Chestionar!T871="",0,Chestionar!T871)</f>
        <v>0</v>
      </c>
      <c r="BI871" s="205">
        <f>IF(Chestionar!U871="",0,Chestionar!U871)</f>
        <v>0</v>
      </c>
      <c r="BJ871" s="205">
        <f>IF(Chestionar!V871="",0,Chestionar!V871)</f>
        <v>0</v>
      </c>
      <c r="BK871" s="205">
        <f>IF(Chestionar!W871="",0,Chestionar!W871)</f>
        <v>0</v>
      </c>
      <c r="BL871" s="205">
        <f>IF(Chestionar!X871="",0,Chestionar!X871)</f>
        <v>0</v>
      </c>
      <c r="BM871" s="205">
        <f>IF(Chestionar!Y871="",0,Chestionar!Y871)</f>
        <v>0</v>
      </c>
      <c r="BN871" s="158">
        <f>IF(Chestionar!Z871="",0,Chestionar!Z871)</f>
        <v>0</v>
      </c>
      <c r="BO871" s="113"/>
      <c r="BP871" s="113"/>
      <c r="BQ871" s="113"/>
      <c r="BR871" s="113" t="s">
        <v>215</v>
      </c>
    </row>
    <row r="872" spans="1:70" x14ac:dyDescent="0.25">
      <c r="A872" s="1714">
        <f t="shared" si="244"/>
        <v>0</v>
      </c>
      <c r="B872" s="1714">
        <f t="shared" si="263"/>
        <v>10233001</v>
      </c>
      <c r="C872" s="1061">
        <v>233</v>
      </c>
      <c r="D872" s="1799" t="s">
        <v>446</v>
      </c>
      <c r="E872" s="1061">
        <v>1</v>
      </c>
      <c r="F872" s="1062" t="s">
        <v>4462</v>
      </c>
      <c r="G872" s="1061" t="s">
        <v>10458</v>
      </c>
      <c r="H872" s="1063" t="s">
        <v>345</v>
      </c>
      <c r="I872" s="1064" t="s">
        <v>10459</v>
      </c>
      <c r="J872" s="1068" t="s">
        <v>4103</v>
      </c>
      <c r="K872" s="1064" t="s">
        <v>10460</v>
      </c>
      <c r="L872" s="1065">
        <f t="shared" si="264"/>
        <v>0</v>
      </c>
      <c r="M872" s="1065">
        <f t="shared" si="265"/>
        <v>0</v>
      </c>
      <c r="N872" s="1730">
        <f t="shared" si="266"/>
        <v>0</v>
      </c>
      <c r="O872" s="1070">
        <f>IF(OR(BA22="",BA22=" - "),0,BA22)</f>
        <v>0</v>
      </c>
      <c r="P872" s="1065">
        <f>IF(BA285="",0,BA285)</f>
        <v>0</v>
      </c>
      <c r="Q872" s="1065">
        <f>SUM(S250:S278)</f>
        <v>0</v>
      </c>
      <c r="R872" s="1779">
        <v>47002</v>
      </c>
      <c r="S872" s="1072">
        <v>27</v>
      </c>
      <c r="T872" s="1065"/>
      <c r="U872" s="1065"/>
      <c r="V872" s="1065"/>
      <c r="W872" s="1065"/>
      <c r="X872" s="1065"/>
      <c r="Y872" s="1066"/>
      <c r="Z872" s="1356" t="s">
        <v>10971</v>
      </c>
      <c r="AA872" s="2205">
        <f t="shared" si="242"/>
        <v>1</v>
      </c>
      <c r="AB872" s="3036">
        <f t="shared" si="243"/>
        <v>233</v>
      </c>
      <c r="AC872" s="2205">
        <f t="shared" si="267"/>
        <v>281</v>
      </c>
      <c r="AT872" s="133" t="s">
        <v>4050</v>
      </c>
      <c r="AU872" s="1416" t="s">
        <v>5300</v>
      </c>
      <c r="AV872" s="134">
        <v>5</v>
      </c>
      <c r="AW872" s="135">
        <v>1</v>
      </c>
      <c r="AX872" s="136">
        <v>171</v>
      </c>
      <c r="AY872" s="301">
        <f>IF(Chestionar!K872="",0,Chestionar!K872)</f>
        <v>171</v>
      </c>
      <c r="AZ872" s="301">
        <f>IF(Chestionar!L872="",0,Chestionar!L872)</f>
        <v>0</v>
      </c>
      <c r="BA872" s="301">
        <f ca="1">IF(Chestionar!M872="",0,Chestionar!M872)</f>
        <v>0</v>
      </c>
      <c r="BB872" s="301">
        <f>IF(Chestionar!N872="",0,Chestionar!N872)</f>
        <v>0</v>
      </c>
      <c r="BC872" s="301">
        <f ca="1">IF(Chestionar!O872="",0,Chestionar!O872)</f>
        <v>0</v>
      </c>
      <c r="BD872" s="301">
        <f>IF(Chestionar!P872="",0,Chestionar!P872)</f>
        <v>0</v>
      </c>
      <c r="BE872" s="301">
        <f ca="1">IF(Chestionar!Q872="",0,Chestionar!Q872)</f>
        <v>0</v>
      </c>
      <c r="BF872" s="301">
        <f>IF(Chestionar!R872="",0,Chestionar!R872)</f>
        <v>0</v>
      </c>
      <c r="BG872" s="301">
        <f>IF(Chestionar!S872="",0,Chestionar!S872)</f>
        <v>0</v>
      </c>
      <c r="BH872" s="301">
        <f>IF(Chestionar!T872="",0,Chestionar!T872)</f>
        <v>0</v>
      </c>
      <c r="BI872" s="205">
        <f>IF(Chestionar!U872="",0,Chestionar!U872)</f>
        <v>0</v>
      </c>
      <c r="BJ872" s="205">
        <f>IF(Chestionar!V872="",0,Chestionar!V872)</f>
        <v>0</v>
      </c>
      <c r="BK872" s="205">
        <f>IF(Chestionar!W872="",0,Chestionar!W872)</f>
        <v>0</v>
      </c>
      <c r="BL872" s="205">
        <f>IF(Chestionar!X872="",0,Chestionar!X872)</f>
        <v>0</v>
      </c>
      <c r="BM872" s="205">
        <f>IF(Chestionar!Y872="",0,Chestionar!Y872)</f>
        <v>0</v>
      </c>
      <c r="BN872" s="158">
        <f>IF(Chestionar!Z872="",0,Chestionar!Z872)</f>
        <v>0</v>
      </c>
      <c r="BO872" s="113"/>
      <c r="BP872" s="113"/>
      <c r="BQ872" s="113"/>
      <c r="BR872" s="113" t="s">
        <v>215</v>
      </c>
    </row>
    <row r="873" spans="1:70" ht="15.75" thickBot="1" x14ac:dyDescent="0.3">
      <c r="A873" s="1769">
        <f t="shared" si="244"/>
        <v>0</v>
      </c>
      <c r="B873" s="1769">
        <f t="shared" si="263"/>
        <v>10234001</v>
      </c>
      <c r="C873" s="1770">
        <v>234</v>
      </c>
      <c r="D873" s="1805" t="s">
        <v>446</v>
      </c>
      <c r="E873" s="1770">
        <v>1</v>
      </c>
      <c r="F873" s="1771" t="s">
        <v>4462</v>
      </c>
      <c r="G873" s="1770" t="s">
        <v>10461</v>
      </c>
      <c r="H873" s="1772" t="s">
        <v>345</v>
      </c>
      <c r="I873" s="1773" t="s">
        <v>9839</v>
      </c>
      <c r="J873" s="1774" t="s">
        <v>4103</v>
      </c>
      <c r="K873" s="1773" t="s">
        <v>10462</v>
      </c>
      <c r="L873" s="1775">
        <f t="shared" si="264"/>
        <v>0</v>
      </c>
      <c r="M873" s="1775">
        <f t="shared" si="265"/>
        <v>0</v>
      </c>
      <c r="N873" s="1776">
        <f t="shared" si="266"/>
        <v>0</v>
      </c>
      <c r="O873" s="1781">
        <f>IF(OR(BA22="",BA22=" - "),0,BA22)</f>
        <v>0</v>
      </c>
      <c r="P873" s="1775">
        <f>IF(BA286="",0,BA286)</f>
        <v>0</v>
      </c>
      <c r="Q873" s="1775">
        <f>Q864-(Q865+Q866+Q867+Q868+Q869+Q870+Q871+Q872)</f>
        <v>0</v>
      </c>
      <c r="R873" s="1780" t="s">
        <v>10457</v>
      </c>
      <c r="S873" s="1811">
        <v>28</v>
      </c>
      <c r="T873" s="1775"/>
      <c r="U873" s="1775"/>
      <c r="V873" s="1775"/>
      <c r="W873" s="1775"/>
      <c r="X873" s="1775"/>
      <c r="Y873" s="1777"/>
      <c r="Z873" s="1778" t="s">
        <v>10972</v>
      </c>
      <c r="AA873" s="2205">
        <f t="shared" si="242"/>
        <v>1</v>
      </c>
      <c r="AB873" s="3036">
        <f t="shared" si="243"/>
        <v>234</v>
      </c>
      <c r="AC873" s="2205">
        <f t="shared" si="267"/>
        <v>296</v>
      </c>
      <c r="AT873" s="133" t="s">
        <v>4051</v>
      </c>
      <c r="AU873" s="1416" t="s">
        <v>5300</v>
      </c>
      <c r="AV873" s="134">
        <v>5</v>
      </c>
      <c r="AW873" s="135">
        <v>1</v>
      </c>
      <c r="AX873" s="136">
        <v>172</v>
      </c>
      <c r="AY873" s="301">
        <f>IF(Chestionar!K873="",0,Chestionar!K873)</f>
        <v>172</v>
      </c>
      <c r="AZ873" s="301">
        <f>IF(Chestionar!L873="",0,Chestionar!L873)</f>
        <v>0</v>
      </c>
      <c r="BA873" s="301">
        <f ca="1">IF(Chestionar!M873="",0,Chestionar!M873)</f>
        <v>0</v>
      </c>
      <c r="BB873" s="301">
        <f>IF(Chestionar!N873="",0,Chestionar!N873)</f>
        <v>0</v>
      </c>
      <c r="BC873" s="301">
        <f ca="1">IF(Chestionar!O873="",0,Chestionar!O873)</f>
        <v>0</v>
      </c>
      <c r="BD873" s="301">
        <f>IF(Chestionar!P873="",0,Chestionar!P873)</f>
        <v>0</v>
      </c>
      <c r="BE873" s="301">
        <f ca="1">IF(Chestionar!Q873="",0,Chestionar!Q873)</f>
        <v>0</v>
      </c>
      <c r="BF873" s="301">
        <f>IF(Chestionar!R873="",0,Chestionar!R873)</f>
        <v>0</v>
      </c>
      <c r="BG873" s="301">
        <f>IF(Chestionar!S873="",0,Chestionar!S873)</f>
        <v>0</v>
      </c>
      <c r="BH873" s="301">
        <f>IF(Chestionar!T873="",0,Chestionar!T873)</f>
        <v>0</v>
      </c>
      <c r="BI873" s="205">
        <f>IF(Chestionar!U873="",0,Chestionar!U873)</f>
        <v>0</v>
      </c>
      <c r="BJ873" s="205">
        <f>IF(Chestionar!V873="",0,Chestionar!V873)</f>
        <v>0</v>
      </c>
      <c r="BK873" s="205">
        <f>IF(Chestionar!W873="",0,Chestionar!W873)</f>
        <v>0</v>
      </c>
      <c r="BL873" s="205">
        <f>IF(Chestionar!X873="",0,Chestionar!X873)</f>
        <v>0</v>
      </c>
      <c r="BM873" s="205">
        <f>IF(Chestionar!Y873="",0,Chestionar!Y873)</f>
        <v>0</v>
      </c>
      <c r="BN873" s="158">
        <f>IF(Chestionar!Z873="",0,Chestionar!Z873)</f>
        <v>0</v>
      </c>
      <c r="BO873" s="113"/>
      <c r="BP873" s="113"/>
      <c r="BQ873" s="113"/>
      <c r="BR873" s="113" t="s">
        <v>215</v>
      </c>
    </row>
    <row r="874" spans="1:70" x14ac:dyDescent="0.25">
      <c r="A874" s="1708">
        <f t="shared" si="244"/>
        <v>0</v>
      </c>
      <c r="B874" s="1708">
        <f t="shared" si="263"/>
        <v>12053001</v>
      </c>
      <c r="C874" s="1442">
        <v>2053</v>
      </c>
      <c r="D874" s="1796" t="s">
        <v>447</v>
      </c>
      <c r="E874" s="994">
        <v>1</v>
      </c>
      <c r="F874" s="995" t="s">
        <v>4456</v>
      </c>
      <c r="G874" s="994"/>
      <c r="H874" s="1058" t="s">
        <v>345</v>
      </c>
      <c r="I874" s="1059" t="s">
        <v>4829</v>
      </c>
      <c r="J874" s="1067" t="s">
        <v>4103</v>
      </c>
      <c r="K874" s="2214" t="str">
        <f t="shared" ref="K874" si="268">"INT("&amp;I874&amp;")"</f>
        <v>INT(Cap.2 Pct.8 Rd.1 Col.1)</v>
      </c>
      <c r="L874" s="1439" t="str">
        <f t="shared" ref="L874" si="269">TEXT(O874,"0,000")</f>
        <v>0,000</v>
      </c>
      <c r="M874" s="1000">
        <f t="shared" ref="M874" si="270">P874</f>
        <v>0</v>
      </c>
      <c r="N874" s="1724">
        <f>IF(O874=P874,0,1)</f>
        <v>0</v>
      </c>
      <c r="O874" s="979">
        <f>IF(BA288="",0,BA288)</f>
        <v>0</v>
      </c>
      <c r="P874" s="979">
        <f>IF(BA288="",0,INT(BA288))</f>
        <v>0</v>
      </c>
      <c r="Q874" s="1000"/>
      <c r="R874" s="1000"/>
      <c r="S874" s="1000"/>
      <c r="T874" s="1000"/>
      <c r="U874" s="1000"/>
      <c r="V874" s="1000"/>
      <c r="W874" s="1000"/>
      <c r="X874" s="1000"/>
      <c r="Y874" s="1001"/>
      <c r="Z874" s="1343" t="s">
        <v>11044</v>
      </c>
      <c r="AA874" s="2205">
        <f t="shared" si="242"/>
        <v>1</v>
      </c>
      <c r="AB874" s="3036">
        <f t="shared" si="243"/>
        <v>2053</v>
      </c>
      <c r="AT874" s="133" t="s">
        <v>4052</v>
      </c>
      <c r="AU874" s="1416" t="s">
        <v>5300</v>
      </c>
      <c r="AV874" s="134">
        <v>5</v>
      </c>
      <c r="AW874" s="135">
        <v>1</v>
      </c>
      <c r="AX874" s="136">
        <v>173</v>
      </c>
      <c r="AY874" s="301">
        <f>IF(Chestionar!K874="",0,Chestionar!K874)</f>
        <v>173</v>
      </c>
      <c r="AZ874" s="301">
        <f>IF(Chestionar!L874="",0,Chestionar!L874)</f>
        <v>0</v>
      </c>
      <c r="BA874" s="301">
        <f ca="1">IF(Chestionar!M874="",0,Chestionar!M874)</f>
        <v>0</v>
      </c>
      <c r="BB874" s="301">
        <f>IF(Chestionar!N874="",0,Chestionar!N874)</f>
        <v>0</v>
      </c>
      <c r="BC874" s="301">
        <f ca="1">IF(Chestionar!O874="",0,Chestionar!O874)</f>
        <v>0</v>
      </c>
      <c r="BD874" s="301">
        <f>IF(Chestionar!P874="",0,Chestionar!P874)</f>
        <v>0</v>
      </c>
      <c r="BE874" s="301">
        <f ca="1">IF(Chestionar!Q874="",0,Chestionar!Q874)</f>
        <v>0</v>
      </c>
      <c r="BF874" s="301">
        <f>IF(Chestionar!R874="",0,Chestionar!R874)</f>
        <v>0</v>
      </c>
      <c r="BG874" s="301">
        <f>IF(Chestionar!S874="",0,Chestionar!S874)</f>
        <v>0</v>
      </c>
      <c r="BH874" s="301">
        <f>IF(Chestionar!T874="",0,Chestionar!T874)</f>
        <v>0</v>
      </c>
      <c r="BI874" s="205">
        <f>IF(Chestionar!U874="",0,Chestionar!U874)</f>
        <v>0</v>
      </c>
      <c r="BJ874" s="205">
        <f>IF(Chestionar!V874="",0,Chestionar!V874)</f>
        <v>0</v>
      </c>
      <c r="BK874" s="205">
        <f>IF(Chestionar!W874="",0,Chestionar!W874)</f>
        <v>0</v>
      </c>
      <c r="BL874" s="205">
        <f>IF(Chestionar!X874="",0,Chestionar!X874)</f>
        <v>0</v>
      </c>
      <c r="BM874" s="205">
        <f>IF(Chestionar!Y874="",0,Chestionar!Y874)</f>
        <v>0</v>
      </c>
      <c r="BN874" s="158">
        <f>IF(Chestionar!Z874="",0,Chestionar!Z874)</f>
        <v>0</v>
      </c>
      <c r="BO874" s="113"/>
      <c r="BP874" s="113"/>
      <c r="BQ874" s="113"/>
      <c r="BR874" s="113" t="s">
        <v>215</v>
      </c>
    </row>
    <row r="875" spans="1:70" x14ac:dyDescent="0.25">
      <c r="A875" s="1709">
        <f t="shared" si="244"/>
        <v>0</v>
      </c>
      <c r="B875" s="1709">
        <f t="shared" si="262"/>
        <v>12054001</v>
      </c>
      <c r="C875" s="1443">
        <v>2054</v>
      </c>
      <c r="D875" s="1797" t="s">
        <v>447</v>
      </c>
      <c r="E875" s="1002">
        <v>1</v>
      </c>
      <c r="F875" s="1003" t="s">
        <v>4456</v>
      </c>
      <c r="H875" s="1016" t="s">
        <v>345</v>
      </c>
      <c r="I875" s="997" t="s">
        <v>4830</v>
      </c>
      <c r="J875" s="1004" t="s">
        <v>4103</v>
      </c>
      <c r="K875" s="1976" t="str">
        <f t="shared" ref="K875:K877" si="271">"INT("&amp;I875&amp;")"</f>
        <v>INT(Cap.2 Pct.8 Rd.1 Col.2)</v>
      </c>
      <c r="L875" s="1439" t="str">
        <f t="shared" ref="L875:L877" si="272">TEXT(O875,"0,000")</f>
        <v>0,000</v>
      </c>
      <c r="M875" s="1000">
        <f t="shared" ref="M875:M877" si="273">P875</f>
        <v>0</v>
      </c>
      <c r="N875" s="1724">
        <f>IF(O875=P875,0,1)</f>
        <v>0</v>
      </c>
      <c r="O875" s="1005">
        <f>IF(BB288="",0,BB288)</f>
        <v>0</v>
      </c>
      <c r="P875" s="1005">
        <f>IF(BB288="",0,INT(BB288))</f>
        <v>0</v>
      </c>
      <c r="Z875" s="1462" t="str">
        <f>Z874</f>
        <v xml:space="preserve">Cap.2 Pct.8: Au fost introduse valori cu zecimale. Trebuie introduse valori fara zecimale, rotunjite la intreg. </v>
      </c>
      <c r="AA875" s="2205">
        <f t="shared" si="242"/>
        <v>1</v>
      </c>
      <c r="AB875" s="3036">
        <f t="shared" si="243"/>
        <v>2054</v>
      </c>
      <c r="AT875" s="133" t="s">
        <v>4053</v>
      </c>
      <c r="AU875" s="1416" t="s">
        <v>5300</v>
      </c>
      <c r="AV875" s="134">
        <v>5</v>
      </c>
      <c r="AW875" s="135">
        <v>1</v>
      </c>
      <c r="AX875" s="136">
        <v>174</v>
      </c>
      <c r="AY875" s="301">
        <f>IF(Chestionar!K875="",0,Chestionar!K875)</f>
        <v>174</v>
      </c>
      <c r="AZ875" s="301">
        <f>IF(Chestionar!L875="",0,Chestionar!L875)</f>
        <v>0</v>
      </c>
      <c r="BA875" s="301">
        <f ca="1">IF(Chestionar!M875="",0,Chestionar!M875)</f>
        <v>0</v>
      </c>
      <c r="BB875" s="301">
        <f>IF(Chestionar!N875="",0,Chestionar!N875)</f>
        <v>0</v>
      </c>
      <c r="BC875" s="301">
        <f ca="1">IF(Chestionar!O875="",0,Chestionar!O875)</f>
        <v>0</v>
      </c>
      <c r="BD875" s="301">
        <f>IF(Chestionar!P875="",0,Chestionar!P875)</f>
        <v>0</v>
      </c>
      <c r="BE875" s="301">
        <f ca="1">IF(Chestionar!Q875="",0,Chestionar!Q875)</f>
        <v>0</v>
      </c>
      <c r="BF875" s="301">
        <f>IF(Chestionar!R875="",0,Chestionar!R875)</f>
        <v>0</v>
      </c>
      <c r="BG875" s="301">
        <f>IF(Chestionar!S875="",0,Chestionar!S875)</f>
        <v>0</v>
      </c>
      <c r="BH875" s="301">
        <f>IF(Chestionar!T875="",0,Chestionar!T875)</f>
        <v>0</v>
      </c>
      <c r="BI875" s="205">
        <f>IF(Chestionar!U875="",0,Chestionar!U875)</f>
        <v>0</v>
      </c>
      <c r="BJ875" s="205">
        <f>IF(Chestionar!V875="",0,Chestionar!V875)</f>
        <v>0</v>
      </c>
      <c r="BK875" s="205">
        <f>IF(Chestionar!W875="",0,Chestionar!W875)</f>
        <v>0</v>
      </c>
      <c r="BL875" s="205">
        <f>IF(Chestionar!X875="",0,Chestionar!X875)</f>
        <v>0</v>
      </c>
      <c r="BM875" s="205">
        <f>IF(Chestionar!Y875="",0,Chestionar!Y875)</f>
        <v>0</v>
      </c>
      <c r="BN875" s="158">
        <f>IF(Chestionar!Z875="",0,Chestionar!Z875)</f>
        <v>0</v>
      </c>
      <c r="BO875" s="113"/>
      <c r="BP875" s="113"/>
      <c r="BQ875" s="113"/>
      <c r="BR875" s="113" t="s">
        <v>215</v>
      </c>
    </row>
    <row r="876" spans="1:70" x14ac:dyDescent="0.25">
      <c r="A876" s="1709">
        <f t="shared" si="244"/>
        <v>0</v>
      </c>
      <c r="B876" s="1709">
        <f t="shared" si="262"/>
        <v>12055001</v>
      </c>
      <c r="C876" s="1443">
        <v>2055</v>
      </c>
      <c r="D876" s="1797" t="s">
        <v>447</v>
      </c>
      <c r="E876" s="1002">
        <v>1</v>
      </c>
      <c r="F876" s="1003" t="s">
        <v>4456</v>
      </c>
      <c r="H876" s="1016" t="s">
        <v>345</v>
      </c>
      <c r="I876" s="997" t="s">
        <v>4831</v>
      </c>
      <c r="J876" s="1004" t="s">
        <v>4103</v>
      </c>
      <c r="K876" s="1976" t="str">
        <f t="shared" si="271"/>
        <v>INT(Cap.2 Pct.8 Rd.1 Col.3)</v>
      </c>
      <c r="L876" s="1439" t="str">
        <f t="shared" si="272"/>
        <v>0,000</v>
      </c>
      <c r="M876" s="1000">
        <f t="shared" si="273"/>
        <v>0</v>
      </c>
      <c r="N876" s="1724">
        <f>IF(O876=P876,0,1)</f>
        <v>0</v>
      </c>
      <c r="O876" s="1005">
        <f>IF(BC288="",0,BC288)</f>
        <v>0</v>
      </c>
      <c r="P876" s="1005">
        <f>IF(BC288="",0,INT(BC288))</f>
        <v>0</v>
      </c>
      <c r="Z876" s="1462" t="str">
        <f t="shared" ref="Z876:Z878" si="274">Z875</f>
        <v xml:space="preserve">Cap.2 Pct.8: Au fost introduse valori cu zecimale. Trebuie introduse valori fara zecimale, rotunjite la intreg. </v>
      </c>
      <c r="AA876" s="2205">
        <f t="shared" si="242"/>
        <v>1</v>
      </c>
      <c r="AB876" s="3036">
        <f t="shared" si="243"/>
        <v>2055</v>
      </c>
      <c r="AT876" s="133" t="s">
        <v>4054</v>
      </c>
      <c r="AU876" s="1416" t="s">
        <v>5300</v>
      </c>
      <c r="AV876" s="134">
        <v>5</v>
      </c>
      <c r="AW876" s="135">
        <v>1</v>
      </c>
      <c r="AX876" s="136">
        <v>175</v>
      </c>
      <c r="AY876" s="301">
        <f>IF(Chestionar!K876="",0,Chestionar!K876)</f>
        <v>175</v>
      </c>
      <c r="AZ876" s="301">
        <f>IF(Chestionar!L876="",0,Chestionar!L876)</f>
        <v>0</v>
      </c>
      <c r="BA876" s="301">
        <f ca="1">IF(Chestionar!M876="",0,Chestionar!M876)</f>
        <v>0</v>
      </c>
      <c r="BB876" s="301">
        <f>IF(Chestionar!N876="",0,Chestionar!N876)</f>
        <v>0</v>
      </c>
      <c r="BC876" s="301">
        <f ca="1">IF(Chestionar!O876="",0,Chestionar!O876)</f>
        <v>0</v>
      </c>
      <c r="BD876" s="301">
        <f>IF(Chestionar!P876="",0,Chestionar!P876)</f>
        <v>0</v>
      </c>
      <c r="BE876" s="301">
        <f ca="1">IF(Chestionar!Q876="",0,Chestionar!Q876)</f>
        <v>0</v>
      </c>
      <c r="BF876" s="301">
        <f>IF(Chestionar!R876="",0,Chestionar!R876)</f>
        <v>0</v>
      </c>
      <c r="BG876" s="301">
        <f>IF(Chestionar!S876="",0,Chestionar!S876)</f>
        <v>0</v>
      </c>
      <c r="BH876" s="301">
        <f>IF(Chestionar!T876="",0,Chestionar!T876)</f>
        <v>0</v>
      </c>
      <c r="BI876" s="205">
        <f>IF(Chestionar!U876="",0,Chestionar!U876)</f>
        <v>0</v>
      </c>
      <c r="BJ876" s="205">
        <f>IF(Chestionar!V876="",0,Chestionar!V876)</f>
        <v>0</v>
      </c>
      <c r="BK876" s="205">
        <f>IF(Chestionar!W876="",0,Chestionar!W876)</f>
        <v>0</v>
      </c>
      <c r="BL876" s="205">
        <f>IF(Chestionar!X876="",0,Chestionar!X876)</f>
        <v>0</v>
      </c>
      <c r="BM876" s="205">
        <f>IF(Chestionar!Y876="",0,Chestionar!Y876)</f>
        <v>0</v>
      </c>
      <c r="BN876" s="158">
        <f>IF(Chestionar!Z876="",0,Chestionar!Z876)</f>
        <v>0</v>
      </c>
      <c r="BO876" s="113"/>
      <c r="BP876" s="113"/>
      <c r="BQ876" s="113"/>
      <c r="BR876" s="113" t="s">
        <v>215</v>
      </c>
    </row>
    <row r="877" spans="1:70" x14ac:dyDescent="0.25">
      <c r="A877" s="1709">
        <f t="shared" si="244"/>
        <v>0</v>
      </c>
      <c r="B877" s="1709">
        <f t="shared" si="262"/>
        <v>12056001</v>
      </c>
      <c r="C877" s="1443">
        <v>2056</v>
      </c>
      <c r="D877" s="1797" t="s">
        <v>447</v>
      </c>
      <c r="E877" s="1002">
        <v>1</v>
      </c>
      <c r="F877" s="1003" t="s">
        <v>4456</v>
      </c>
      <c r="H877" s="1016" t="s">
        <v>345</v>
      </c>
      <c r="I877" s="997" t="s">
        <v>4832</v>
      </c>
      <c r="J877" s="1004" t="s">
        <v>4103</v>
      </c>
      <c r="K877" s="1976" t="str">
        <f t="shared" si="271"/>
        <v>INT(Cap.2 Pct.8 Rd.1 Col.4)</v>
      </c>
      <c r="L877" s="1439" t="str">
        <f t="shared" si="272"/>
        <v>0,000</v>
      </c>
      <c r="M877" s="1000">
        <f t="shared" si="273"/>
        <v>0</v>
      </c>
      <c r="N877" s="1724">
        <f>IF(O877=P877,0,1)</f>
        <v>0</v>
      </c>
      <c r="O877" s="1005">
        <f>IF(BD288="",0,BD288)</f>
        <v>0</v>
      </c>
      <c r="P877" s="1005">
        <f>IF(BD288="",0,INT(BD288))</f>
        <v>0</v>
      </c>
      <c r="Z877" s="1462" t="str">
        <f t="shared" si="274"/>
        <v xml:space="preserve">Cap.2 Pct.8: Au fost introduse valori cu zecimale. Trebuie introduse valori fara zecimale, rotunjite la intreg. </v>
      </c>
      <c r="AA877" s="2205">
        <f t="shared" si="242"/>
        <v>1</v>
      </c>
      <c r="AB877" s="3036">
        <f t="shared" si="243"/>
        <v>2056</v>
      </c>
      <c r="AT877" s="133" t="s">
        <v>4055</v>
      </c>
      <c r="AU877" s="1416" t="s">
        <v>5300</v>
      </c>
      <c r="AV877" s="134">
        <v>5</v>
      </c>
      <c r="AW877" s="135">
        <v>1</v>
      </c>
      <c r="AX877" s="136">
        <v>176</v>
      </c>
      <c r="AY877" s="301">
        <f>IF(Chestionar!K877="",0,Chestionar!K877)</f>
        <v>176</v>
      </c>
      <c r="AZ877" s="301">
        <f>IF(Chestionar!L877="",0,Chestionar!L877)</f>
        <v>0</v>
      </c>
      <c r="BA877" s="301">
        <f ca="1">IF(Chestionar!M877="",0,Chestionar!M877)</f>
        <v>0</v>
      </c>
      <c r="BB877" s="301">
        <f>IF(Chestionar!N877="",0,Chestionar!N877)</f>
        <v>0</v>
      </c>
      <c r="BC877" s="301">
        <f ca="1">IF(Chestionar!O877="",0,Chestionar!O877)</f>
        <v>0</v>
      </c>
      <c r="BD877" s="301">
        <f>IF(Chestionar!P877="",0,Chestionar!P877)</f>
        <v>0</v>
      </c>
      <c r="BE877" s="301">
        <f ca="1">IF(Chestionar!Q877="",0,Chestionar!Q877)</f>
        <v>0</v>
      </c>
      <c r="BF877" s="301">
        <f>IF(Chestionar!R877="",0,Chestionar!R877)</f>
        <v>0</v>
      </c>
      <c r="BG877" s="301">
        <f>IF(Chestionar!S877="",0,Chestionar!S877)</f>
        <v>0</v>
      </c>
      <c r="BH877" s="301">
        <f>IF(Chestionar!T877="",0,Chestionar!T877)</f>
        <v>0</v>
      </c>
      <c r="BI877" s="205">
        <f>IF(Chestionar!U877="",0,Chestionar!U877)</f>
        <v>0</v>
      </c>
      <c r="BJ877" s="205">
        <f>IF(Chestionar!V877="",0,Chestionar!V877)</f>
        <v>0</v>
      </c>
      <c r="BK877" s="205">
        <f>IF(Chestionar!W877="",0,Chestionar!W877)</f>
        <v>0</v>
      </c>
      <c r="BL877" s="205">
        <f>IF(Chestionar!X877="",0,Chestionar!X877)</f>
        <v>0</v>
      </c>
      <c r="BM877" s="205">
        <f>IF(Chestionar!Y877="",0,Chestionar!Y877)</f>
        <v>0</v>
      </c>
      <c r="BN877" s="158">
        <f>IF(Chestionar!Z877="",0,Chestionar!Z877)</f>
        <v>0</v>
      </c>
      <c r="BO877" s="113"/>
      <c r="BP877" s="113"/>
      <c r="BQ877" s="113"/>
      <c r="BR877" s="113" t="s">
        <v>215</v>
      </c>
    </row>
    <row r="878" spans="1:70" x14ac:dyDescent="0.25">
      <c r="A878" s="1710">
        <f t="shared" si="244"/>
        <v>0</v>
      </c>
      <c r="B878" s="1710">
        <f t="shared" si="262"/>
        <v>12057001</v>
      </c>
      <c r="C878" s="1444">
        <v>2057</v>
      </c>
      <c r="D878" s="1798" t="s">
        <v>447</v>
      </c>
      <c r="E878" s="1007">
        <v>1</v>
      </c>
      <c r="F878" s="1008" t="s">
        <v>4456</v>
      </c>
      <c r="G878" s="1007"/>
      <c r="H878" s="1009" t="s">
        <v>345</v>
      </c>
      <c r="I878" s="1010" t="s">
        <v>4832</v>
      </c>
      <c r="J878" s="1011" t="s">
        <v>4103</v>
      </c>
      <c r="K878" s="1977" t="str">
        <f t="shared" ref="K878" si="275">"INT("&amp;I878&amp;")"</f>
        <v>INT(Cap.2 Pct.8 Rd.1 Col.4)</v>
      </c>
      <c r="L878" s="1440" t="str">
        <f t="shared" ref="L878" si="276">TEXT(O878,"0,000")</f>
        <v>0,000</v>
      </c>
      <c r="M878" s="1012">
        <f t="shared" ref="M878" si="277">P878</f>
        <v>0</v>
      </c>
      <c r="N878" s="1727">
        <f>IF(O878=P878,0,1)</f>
        <v>0</v>
      </c>
      <c r="O878" s="1012">
        <f>IF(BE288="",0,BE288)</f>
        <v>0</v>
      </c>
      <c r="P878" s="1012">
        <f>IF(BE288="",0,INT(BE288))</f>
        <v>0</v>
      </c>
      <c r="Q878" s="1012"/>
      <c r="R878" s="1012"/>
      <c r="S878" s="1012"/>
      <c r="T878" s="1012"/>
      <c r="U878" s="1012"/>
      <c r="V878" s="1012"/>
      <c r="W878" s="1012"/>
      <c r="X878" s="1012"/>
      <c r="Y878" s="1013"/>
      <c r="Z878" s="1463" t="str">
        <f t="shared" si="274"/>
        <v xml:space="preserve">Cap.2 Pct.8: Au fost introduse valori cu zecimale. Trebuie introduse valori fara zecimale, rotunjite la intreg. </v>
      </c>
      <c r="AA878" s="2205">
        <f t="shared" si="242"/>
        <v>1</v>
      </c>
      <c r="AB878" s="3036">
        <f t="shared" si="243"/>
        <v>2057</v>
      </c>
      <c r="AT878" s="133" t="s">
        <v>4056</v>
      </c>
      <c r="AU878" s="1416" t="s">
        <v>5300</v>
      </c>
      <c r="AV878" s="134">
        <v>5</v>
      </c>
      <c r="AW878" s="135">
        <v>1</v>
      </c>
      <c r="AX878" s="136">
        <v>177</v>
      </c>
      <c r="AY878" s="301">
        <f>IF(Chestionar!K878="",0,Chestionar!K878)</f>
        <v>177</v>
      </c>
      <c r="AZ878" s="301">
        <f>IF(Chestionar!L878="",0,Chestionar!L878)</f>
        <v>0</v>
      </c>
      <c r="BA878" s="301">
        <f ca="1">IF(Chestionar!M878="",0,Chestionar!M878)</f>
        <v>0</v>
      </c>
      <c r="BB878" s="301">
        <f>IF(Chestionar!N878="",0,Chestionar!N878)</f>
        <v>0</v>
      </c>
      <c r="BC878" s="301">
        <f ca="1">IF(Chestionar!O878="",0,Chestionar!O878)</f>
        <v>0</v>
      </c>
      <c r="BD878" s="301">
        <f>IF(Chestionar!P878="",0,Chestionar!P878)</f>
        <v>0</v>
      </c>
      <c r="BE878" s="301">
        <f ca="1">IF(Chestionar!Q878="",0,Chestionar!Q878)</f>
        <v>0</v>
      </c>
      <c r="BF878" s="301">
        <f>IF(Chestionar!R878="",0,Chestionar!R878)</f>
        <v>0</v>
      </c>
      <c r="BG878" s="301">
        <f>IF(Chestionar!S878="",0,Chestionar!S878)</f>
        <v>0</v>
      </c>
      <c r="BH878" s="301">
        <f>IF(Chestionar!T878="",0,Chestionar!T878)</f>
        <v>0</v>
      </c>
      <c r="BI878" s="205">
        <f>IF(Chestionar!U878="",0,Chestionar!U878)</f>
        <v>0</v>
      </c>
      <c r="BJ878" s="205">
        <f>IF(Chestionar!V878="",0,Chestionar!V878)</f>
        <v>0</v>
      </c>
      <c r="BK878" s="205">
        <f>IF(Chestionar!W878="",0,Chestionar!W878)</f>
        <v>0</v>
      </c>
      <c r="BL878" s="205">
        <f>IF(Chestionar!X878="",0,Chestionar!X878)</f>
        <v>0</v>
      </c>
      <c r="BM878" s="205">
        <f>IF(Chestionar!Y878="",0,Chestionar!Y878)</f>
        <v>0</v>
      </c>
      <c r="BN878" s="158">
        <f>IF(Chestionar!Z878="",0,Chestionar!Z878)</f>
        <v>0</v>
      </c>
      <c r="BO878" s="113"/>
      <c r="BP878" s="113"/>
      <c r="BQ878" s="113"/>
      <c r="BR878" s="113" t="s">
        <v>215</v>
      </c>
    </row>
    <row r="879" spans="1:70" x14ac:dyDescent="0.25">
      <c r="A879" s="1715">
        <f t="shared" si="244"/>
        <v>0</v>
      </c>
      <c r="B879" s="1715">
        <f t="shared" si="262"/>
        <v>10063001</v>
      </c>
      <c r="C879" s="1049">
        <v>63</v>
      </c>
      <c r="D879" s="1804" t="s">
        <v>447</v>
      </c>
      <c r="E879" s="1049">
        <v>1</v>
      </c>
      <c r="F879" s="1057" t="s">
        <v>4456</v>
      </c>
      <c r="G879" s="1049" t="s">
        <v>4828</v>
      </c>
      <c r="H879" s="1058" t="s">
        <v>345</v>
      </c>
      <c r="I879" s="1059" t="s">
        <v>4829</v>
      </c>
      <c r="J879" s="1067" t="s">
        <v>4103</v>
      </c>
      <c r="K879" s="1059" t="s">
        <v>4834</v>
      </c>
      <c r="L879" s="979">
        <f>IF(BA288="",0,BA288)</f>
        <v>0</v>
      </c>
      <c r="M879" s="979">
        <f>SUM(BA289:BA357)</f>
        <v>0</v>
      </c>
      <c r="N879" s="1724">
        <f t="shared" si="250"/>
        <v>0</v>
      </c>
      <c r="O879" s="979"/>
      <c r="P879" s="979"/>
      <c r="Q879" s="979"/>
      <c r="R879" s="979"/>
      <c r="S879" s="979"/>
      <c r="T879" s="979"/>
      <c r="U879" s="979"/>
      <c r="V879" s="979"/>
      <c r="W879" s="979"/>
      <c r="X879" s="979"/>
      <c r="Y879" s="1060"/>
      <c r="Z879" s="1352" t="s">
        <v>9462</v>
      </c>
      <c r="AA879" s="2205">
        <f t="shared" si="242"/>
        <v>1</v>
      </c>
      <c r="AB879" s="3036">
        <f t="shared" si="243"/>
        <v>63</v>
      </c>
      <c r="AT879" s="133" t="s">
        <v>4057</v>
      </c>
      <c r="AU879" s="1416" t="s">
        <v>5300</v>
      </c>
      <c r="AV879" s="134">
        <v>5</v>
      </c>
      <c r="AW879" s="135">
        <v>1</v>
      </c>
      <c r="AX879" s="136">
        <v>178</v>
      </c>
      <c r="AY879" s="301">
        <f>IF(Chestionar!K879="",0,Chestionar!K879)</f>
        <v>178</v>
      </c>
      <c r="AZ879" s="301">
        <f>IF(Chestionar!L879="",0,Chestionar!L879)</f>
        <v>0</v>
      </c>
      <c r="BA879" s="301">
        <f ca="1">IF(Chestionar!M879="",0,Chestionar!M879)</f>
        <v>0</v>
      </c>
      <c r="BB879" s="301">
        <f>IF(Chestionar!N879="",0,Chestionar!N879)</f>
        <v>0</v>
      </c>
      <c r="BC879" s="301">
        <f ca="1">IF(Chestionar!O879="",0,Chestionar!O879)</f>
        <v>0</v>
      </c>
      <c r="BD879" s="301">
        <f>IF(Chestionar!P879="",0,Chestionar!P879)</f>
        <v>0</v>
      </c>
      <c r="BE879" s="301">
        <f ca="1">IF(Chestionar!Q879="",0,Chestionar!Q879)</f>
        <v>0</v>
      </c>
      <c r="BF879" s="301">
        <f>IF(Chestionar!R879="",0,Chestionar!R879)</f>
        <v>0</v>
      </c>
      <c r="BG879" s="301">
        <f>IF(Chestionar!S879="",0,Chestionar!S879)</f>
        <v>0</v>
      </c>
      <c r="BH879" s="301">
        <f>IF(Chestionar!T879="",0,Chestionar!T879)</f>
        <v>0</v>
      </c>
      <c r="BI879" s="205">
        <f>IF(Chestionar!U879="",0,Chestionar!U879)</f>
        <v>0</v>
      </c>
      <c r="BJ879" s="205">
        <f>IF(Chestionar!V879="",0,Chestionar!V879)</f>
        <v>0</v>
      </c>
      <c r="BK879" s="205">
        <f>IF(Chestionar!W879="",0,Chestionar!W879)</f>
        <v>0</v>
      </c>
      <c r="BL879" s="205">
        <f>IF(Chestionar!X879="",0,Chestionar!X879)</f>
        <v>0</v>
      </c>
      <c r="BM879" s="205">
        <f>IF(Chestionar!Y879="",0,Chestionar!Y879)</f>
        <v>0</v>
      </c>
      <c r="BN879" s="158">
        <f>IF(Chestionar!Z879="",0,Chestionar!Z879)</f>
        <v>0</v>
      </c>
      <c r="BO879" s="113"/>
      <c r="BP879" s="113"/>
      <c r="BQ879" s="113"/>
      <c r="BR879" s="113" t="s">
        <v>215</v>
      </c>
    </row>
    <row r="880" spans="1:70" x14ac:dyDescent="0.25">
      <c r="A880" s="1715">
        <f t="shared" si="244"/>
        <v>0</v>
      </c>
      <c r="B880" s="1715">
        <f t="shared" si="262"/>
        <v>10063002</v>
      </c>
      <c r="C880" s="1049">
        <v>63</v>
      </c>
      <c r="D880" s="1797" t="s">
        <v>447</v>
      </c>
      <c r="E880" s="1049">
        <v>2</v>
      </c>
      <c r="F880" s="1057" t="s">
        <v>4456</v>
      </c>
      <c r="G880" s="1049"/>
      <c r="H880" s="1058" t="s">
        <v>345</v>
      </c>
      <c r="I880" s="1059" t="s">
        <v>4830</v>
      </c>
      <c r="J880" s="1067" t="s">
        <v>4103</v>
      </c>
      <c r="K880" s="1059" t="s">
        <v>4835</v>
      </c>
      <c r="L880" s="979">
        <f>IF(BB288="",0,BB288)</f>
        <v>0</v>
      </c>
      <c r="M880" s="979">
        <f>SUM(BB289:BB357)</f>
        <v>0</v>
      </c>
      <c r="N880" s="1724">
        <f t="shared" si="250"/>
        <v>0</v>
      </c>
      <c r="O880" s="979"/>
      <c r="P880" s="979"/>
      <c r="Q880" s="979"/>
      <c r="R880" s="979"/>
      <c r="S880" s="979"/>
      <c r="T880" s="979"/>
      <c r="U880" s="979"/>
      <c r="V880" s="979"/>
      <c r="W880" s="979"/>
      <c r="X880" s="979"/>
      <c r="Y880" s="1060"/>
      <c r="Z880" s="1352" t="s">
        <v>9463</v>
      </c>
      <c r="AA880" s="2205">
        <f t="shared" si="242"/>
        <v>1</v>
      </c>
      <c r="AB880" s="3036">
        <f t="shared" si="243"/>
        <v>63</v>
      </c>
      <c r="AT880" s="133" t="s">
        <v>4058</v>
      </c>
      <c r="AU880" s="1416" t="s">
        <v>5300</v>
      </c>
      <c r="AV880" s="134">
        <v>5</v>
      </c>
      <c r="AW880" s="135">
        <v>1</v>
      </c>
      <c r="AX880" s="136">
        <v>179</v>
      </c>
      <c r="AY880" s="301">
        <f>IF(Chestionar!K880="",0,Chestionar!K880)</f>
        <v>179</v>
      </c>
      <c r="AZ880" s="301">
        <f>IF(Chestionar!L880="",0,Chestionar!L880)</f>
        <v>0</v>
      </c>
      <c r="BA880" s="301">
        <f ca="1">IF(Chestionar!M880="",0,Chestionar!M880)</f>
        <v>0</v>
      </c>
      <c r="BB880" s="301">
        <f>IF(Chestionar!N880="",0,Chestionar!N880)</f>
        <v>0</v>
      </c>
      <c r="BC880" s="301">
        <f ca="1">IF(Chestionar!O880="",0,Chestionar!O880)</f>
        <v>0</v>
      </c>
      <c r="BD880" s="301">
        <f>IF(Chestionar!P880="",0,Chestionar!P880)</f>
        <v>0</v>
      </c>
      <c r="BE880" s="301">
        <f ca="1">IF(Chestionar!Q880="",0,Chestionar!Q880)</f>
        <v>0</v>
      </c>
      <c r="BF880" s="301">
        <f>IF(Chestionar!R880="",0,Chestionar!R880)</f>
        <v>0</v>
      </c>
      <c r="BG880" s="301">
        <f>IF(Chestionar!S880="",0,Chestionar!S880)</f>
        <v>0</v>
      </c>
      <c r="BH880" s="301">
        <f>IF(Chestionar!T880="",0,Chestionar!T880)</f>
        <v>0</v>
      </c>
      <c r="BI880" s="205">
        <f>IF(Chestionar!U880="",0,Chestionar!U880)</f>
        <v>0</v>
      </c>
      <c r="BJ880" s="205">
        <f>IF(Chestionar!V880="",0,Chestionar!V880)</f>
        <v>0</v>
      </c>
      <c r="BK880" s="205">
        <f>IF(Chestionar!W880="",0,Chestionar!W880)</f>
        <v>0</v>
      </c>
      <c r="BL880" s="205">
        <f>IF(Chestionar!X880="",0,Chestionar!X880)</f>
        <v>0</v>
      </c>
      <c r="BM880" s="205">
        <f>IF(Chestionar!Y880="",0,Chestionar!Y880)</f>
        <v>0</v>
      </c>
      <c r="BN880" s="158">
        <f>IF(Chestionar!Z880="",0,Chestionar!Z880)</f>
        <v>0</v>
      </c>
      <c r="BO880" s="113"/>
      <c r="BP880" s="113"/>
      <c r="BQ880" s="113"/>
      <c r="BR880" s="113" t="s">
        <v>215</v>
      </c>
    </row>
    <row r="881" spans="1:70" x14ac:dyDescent="0.25">
      <c r="A881" s="1715">
        <f t="shared" si="244"/>
        <v>0</v>
      </c>
      <c r="B881" s="1715">
        <f t="shared" si="262"/>
        <v>10063003</v>
      </c>
      <c r="C881" s="1049">
        <v>63</v>
      </c>
      <c r="D881" s="1797" t="s">
        <v>447</v>
      </c>
      <c r="E881" s="1049">
        <v>3</v>
      </c>
      <c r="F881" s="1057" t="s">
        <v>4456</v>
      </c>
      <c r="G881" s="1049"/>
      <c r="H881" s="1058" t="s">
        <v>345</v>
      </c>
      <c r="I881" s="1059" t="s">
        <v>4831</v>
      </c>
      <c r="J881" s="1067" t="s">
        <v>4103</v>
      </c>
      <c r="K881" s="1059" t="s">
        <v>4836</v>
      </c>
      <c r="L881" s="979">
        <f>IF(BC288="",0,BC288)</f>
        <v>0</v>
      </c>
      <c r="M881" s="979">
        <f>SUM(BC289:BC357)</f>
        <v>0</v>
      </c>
      <c r="N881" s="1724">
        <f t="shared" si="250"/>
        <v>0</v>
      </c>
      <c r="O881" s="979"/>
      <c r="P881" s="979"/>
      <c r="Q881" s="979"/>
      <c r="R881" s="979"/>
      <c r="S881" s="979"/>
      <c r="T881" s="979"/>
      <c r="U881" s="979"/>
      <c r="V881" s="979"/>
      <c r="W881" s="979"/>
      <c r="X881" s="979"/>
      <c r="Y881" s="1060"/>
      <c r="Z881" s="1352" t="s">
        <v>9464</v>
      </c>
      <c r="AA881" s="2205">
        <f t="shared" si="242"/>
        <v>1</v>
      </c>
      <c r="AB881" s="3036">
        <f t="shared" si="243"/>
        <v>63</v>
      </c>
      <c r="AT881" s="133" t="s">
        <v>4059</v>
      </c>
      <c r="AU881" s="1416" t="s">
        <v>5300</v>
      </c>
      <c r="AV881" s="134">
        <v>5</v>
      </c>
      <c r="AW881" s="135">
        <v>1</v>
      </c>
      <c r="AX881" s="136">
        <v>180</v>
      </c>
      <c r="AY881" s="301">
        <f>IF(Chestionar!K881="",0,Chestionar!K881)</f>
        <v>180</v>
      </c>
      <c r="AZ881" s="301">
        <f>IF(Chestionar!L881="",0,Chestionar!L881)</f>
        <v>0</v>
      </c>
      <c r="BA881" s="301">
        <f ca="1">IF(Chestionar!M881="",0,Chestionar!M881)</f>
        <v>0</v>
      </c>
      <c r="BB881" s="301">
        <f>IF(Chestionar!N881="",0,Chestionar!N881)</f>
        <v>0</v>
      </c>
      <c r="BC881" s="301">
        <f ca="1">IF(Chestionar!O881="",0,Chestionar!O881)</f>
        <v>0</v>
      </c>
      <c r="BD881" s="301">
        <f>IF(Chestionar!P881="",0,Chestionar!P881)</f>
        <v>0</v>
      </c>
      <c r="BE881" s="301">
        <f ca="1">IF(Chestionar!Q881="",0,Chestionar!Q881)</f>
        <v>0</v>
      </c>
      <c r="BF881" s="301">
        <f>IF(Chestionar!R881="",0,Chestionar!R881)</f>
        <v>0</v>
      </c>
      <c r="BG881" s="301">
        <f>IF(Chestionar!S881="",0,Chestionar!S881)</f>
        <v>0</v>
      </c>
      <c r="BH881" s="301">
        <f>IF(Chestionar!T881="",0,Chestionar!T881)</f>
        <v>0</v>
      </c>
      <c r="BI881" s="205">
        <f>IF(Chestionar!U881="",0,Chestionar!U881)</f>
        <v>0</v>
      </c>
      <c r="BJ881" s="205">
        <f>IF(Chestionar!V881="",0,Chestionar!V881)</f>
        <v>0</v>
      </c>
      <c r="BK881" s="205">
        <f>IF(Chestionar!W881="",0,Chestionar!W881)</f>
        <v>0</v>
      </c>
      <c r="BL881" s="205">
        <f>IF(Chestionar!X881="",0,Chestionar!X881)</f>
        <v>0</v>
      </c>
      <c r="BM881" s="205">
        <f>IF(Chestionar!Y881="",0,Chestionar!Y881)</f>
        <v>0</v>
      </c>
      <c r="BN881" s="158">
        <f>IF(Chestionar!Z881="",0,Chestionar!Z881)</f>
        <v>0</v>
      </c>
      <c r="BO881" s="113"/>
      <c r="BP881" s="113"/>
      <c r="BQ881" s="113"/>
      <c r="BR881" s="113" t="s">
        <v>215</v>
      </c>
    </row>
    <row r="882" spans="1:70" x14ac:dyDescent="0.25">
      <c r="A882" s="1715">
        <f t="shared" si="244"/>
        <v>0</v>
      </c>
      <c r="B882" s="1715">
        <f t="shared" ref="B882:B886" si="278">VALUE("1"&amp;TEXT(C882,"0000")&amp;TEXT(E882,"000"))</f>
        <v>10063004</v>
      </c>
      <c r="C882" s="1049">
        <v>63</v>
      </c>
      <c r="D882" s="1797" t="s">
        <v>447</v>
      </c>
      <c r="E882" s="1049">
        <v>4</v>
      </c>
      <c r="F882" s="1057" t="s">
        <v>4456</v>
      </c>
      <c r="G882" s="1049"/>
      <c r="H882" s="1058" t="s">
        <v>345</v>
      </c>
      <c r="I882" s="1059" t="s">
        <v>4832</v>
      </c>
      <c r="J882" s="1067" t="s">
        <v>4103</v>
      </c>
      <c r="K882" s="1059" t="s">
        <v>4837</v>
      </c>
      <c r="L882" s="979">
        <f>IF(BD288="",0,BD288)</f>
        <v>0</v>
      </c>
      <c r="M882" s="979">
        <f>SUM(BD289:BD357)</f>
        <v>0</v>
      </c>
      <c r="N882" s="1724">
        <f t="shared" si="250"/>
        <v>0</v>
      </c>
      <c r="O882" s="979"/>
      <c r="P882" s="979"/>
      <c r="Q882" s="979"/>
      <c r="R882" s="979"/>
      <c r="S882" s="979"/>
      <c r="T882" s="979"/>
      <c r="U882" s="979"/>
      <c r="V882" s="979"/>
      <c r="W882" s="979"/>
      <c r="X882" s="979"/>
      <c r="Y882" s="1060"/>
      <c r="Z882" s="1352" t="s">
        <v>9465</v>
      </c>
      <c r="AA882" s="2205">
        <f t="shared" si="242"/>
        <v>1</v>
      </c>
      <c r="AB882" s="3036">
        <f t="shared" si="243"/>
        <v>63</v>
      </c>
      <c r="AT882" s="133" t="s">
        <v>4060</v>
      </c>
      <c r="AU882" s="1416" t="s">
        <v>5300</v>
      </c>
      <c r="AV882" s="134">
        <v>5</v>
      </c>
      <c r="AW882" s="135">
        <v>1</v>
      </c>
      <c r="AX882" s="136">
        <v>181</v>
      </c>
      <c r="AY882" s="301">
        <f>IF(Chestionar!K882="",0,Chestionar!K882)</f>
        <v>181</v>
      </c>
      <c r="AZ882" s="301">
        <f>IF(Chestionar!L882="",0,Chestionar!L882)</f>
        <v>0</v>
      </c>
      <c r="BA882" s="301">
        <f ca="1">IF(Chestionar!M882="",0,Chestionar!M882)</f>
        <v>0</v>
      </c>
      <c r="BB882" s="301">
        <f>IF(Chestionar!N882="",0,Chestionar!N882)</f>
        <v>0</v>
      </c>
      <c r="BC882" s="301">
        <f ca="1">IF(Chestionar!O882="",0,Chestionar!O882)</f>
        <v>0</v>
      </c>
      <c r="BD882" s="301">
        <f>IF(Chestionar!P882="",0,Chestionar!P882)</f>
        <v>0</v>
      </c>
      <c r="BE882" s="301">
        <f ca="1">IF(Chestionar!Q882="",0,Chestionar!Q882)</f>
        <v>0</v>
      </c>
      <c r="BF882" s="301">
        <f>IF(Chestionar!R882="",0,Chestionar!R882)</f>
        <v>0</v>
      </c>
      <c r="BG882" s="301">
        <f>IF(Chestionar!S882="",0,Chestionar!S882)</f>
        <v>0</v>
      </c>
      <c r="BH882" s="301">
        <f>IF(Chestionar!T882="",0,Chestionar!T882)</f>
        <v>0</v>
      </c>
      <c r="BI882" s="205">
        <f>IF(Chestionar!U882="",0,Chestionar!U882)</f>
        <v>0</v>
      </c>
      <c r="BJ882" s="205">
        <f>IF(Chestionar!V882="",0,Chestionar!V882)</f>
        <v>0</v>
      </c>
      <c r="BK882" s="205">
        <f>IF(Chestionar!W882="",0,Chestionar!W882)</f>
        <v>0</v>
      </c>
      <c r="BL882" s="205">
        <f>IF(Chestionar!X882="",0,Chestionar!X882)</f>
        <v>0</v>
      </c>
      <c r="BM882" s="205">
        <f>IF(Chestionar!Y882="",0,Chestionar!Y882)</f>
        <v>0</v>
      </c>
      <c r="BN882" s="158">
        <f>IF(Chestionar!Z882="",0,Chestionar!Z882)</f>
        <v>0</v>
      </c>
      <c r="BO882" s="113"/>
      <c r="BP882" s="113"/>
      <c r="BQ882" s="113"/>
      <c r="BR882" s="113" t="s">
        <v>215</v>
      </c>
    </row>
    <row r="883" spans="1:70" x14ac:dyDescent="0.25">
      <c r="A883" s="1715">
        <f t="shared" si="244"/>
        <v>0</v>
      </c>
      <c r="B883" s="1715">
        <f t="shared" si="278"/>
        <v>10063005</v>
      </c>
      <c r="C883" s="1049">
        <v>63</v>
      </c>
      <c r="D883" s="1804" t="s">
        <v>447</v>
      </c>
      <c r="E883" s="1049">
        <v>5</v>
      </c>
      <c r="F883" s="1057" t="s">
        <v>4456</v>
      </c>
      <c r="G883" s="1049"/>
      <c r="H883" s="1058" t="s">
        <v>345</v>
      </c>
      <c r="I883" s="1059" t="s">
        <v>4833</v>
      </c>
      <c r="J883" s="1067" t="s">
        <v>4103</v>
      </c>
      <c r="K883" s="1059" t="s">
        <v>4838</v>
      </c>
      <c r="L883" s="1065">
        <f>IF(BE288="",0,BE288)</f>
        <v>0</v>
      </c>
      <c r="M883" s="1065">
        <f>SUM(BE289:BE357)</f>
        <v>0</v>
      </c>
      <c r="N883" s="1730">
        <f t="shared" si="250"/>
        <v>0</v>
      </c>
      <c r="O883" s="1065"/>
      <c r="P883" s="1065"/>
      <c r="Q883" s="979"/>
      <c r="R883" s="979"/>
      <c r="S883" s="979"/>
      <c r="T883" s="979"/>
      <c r="U883" s="979"/>
      <c r="V883" s="979"/>
      <c r="W883" s="979"/>
      <c r="X883" s="979"/>
      <c r="Y883" s="1060"/>
      <c r="Z883" s="1356" t="s">
        <v>9466</v>
      </c>
      <c r="AA883" s="2205">
        <f t="shared" si="242"/>
        <v>1</v>
      </c>
      <c r="AB883" s="3036">
        <f t="shared" si="243"/>
        <v>63</v>
      </c>
      <c r="AT883" s="133" t="s">
        <v>4061</v>
      </c>
      <c r="AU883" s="1416" t="s">
        <v>5300</v>
      </c>
      <c r="AV883" s="134">
        <v>5</v>
      </c>
      <c r="AW883" s="135">
        <v>1</v>
      </c>
      <c r="AX883" s="136">
        <v>182</v>
      </c>
      <c r="AY883" s="301">
        <f>IF(Chestionar!K883="",0,Chestionar!K883)</f>
        <v>182</v>
      </c>
      <c r="AZ883" s="301">
        <f>IF(Chestionar!L883="",0,Chestionar!L883)</f>
        <v>0</v>
      </c>
      <c r="BA883" s="301">
        <f ca="1">IF(Chestionar!M883="",0,Chestionar!M883)</f>
        <v>0</v>
      </c>
      <c r="BB883" s="301">
        <f>IF(Chestionar!N883="",0,Chestionar!N883)</f>
        <v>0</v>
      </c>
      <c r="BC883" s="301">
        <f ca="1">IF(Chestionar!O883="",0,Chestionar!O883)</f>
        <v>0</v>
      </c>
      <c r="BD883" s="301">
        <f>IF(Chestionar!P883="",0,Chestionar!P883)</f>
        <v>0</v>
      </c>
      <c r="BE883" s="301">
        <f ca="1">IF(Chestionar!Q883="",0,Chestionar!Q883)</f>
        <v>0</v>
      </c>
      <c r="BF883" s="301">
        <f>IF(Chestionar!R883="",0,Chestionar!R883)</f>
        <v>0</v>
      </c>
      <c r="BG883" s="301">
        <f>IF(Chestionar!S883="",0,Chestionar!S883)</f>
        <v>0</v>
      </c>
      <c r="BH883" s="301">
        <f>IF(Chestionar!T883="",0,Chestionar!T883)</f>
        <v>0</v>
      </c>
      <c r="BI883" s="205">
        <f>IF(Chestionar!U883="",0,Chestionar!U883)</f>
        <v>0</v>
      </c>
      <c r="BJ883" s="205">
        <f>IF(Chestionar!V883="",0,Chestionar!V883)</f>
        <v>0</v>
      </c>
      <c r="BK883" s="205">
        <f>IF(Chestionar!W883="",0,Chestionar!W883)</f>
        <v>0</v>
      </c>
      <c r="BL883" s="205">
        <f>IF(Chestionar!X883="",0,Chestionar!X883)</f>
        <v>0</v>
      </c>
      <c r="BM883" s="205">
        <f>IF(Chestionar!Y883="",0,Chestionar!Y883)</f>
        <v>0</v>
      </c>
      <c r="BN883" s="158">
        <f>IF(Chestionar!Z883="",0,Chestionar!Z883)</f>
        <v>0</v>
      </c>
      <c r="BO883" s="113"/>
      <c r="BP883" s="113"/>
      <c r="BQ883" s="113"/>
      <c r="BR883" s="113" t="s">
        <v>215</v>
      </c>
    </row>
    <row r="884" spans="1:70" x14ac:dyDescent="0.25">
      <c r="A884" s="1716">
        <f t="shared" si="244"/>
        <v>0</v>
      </c>
      <c r="B884" s="1716">
        <f t="shared" si="278"/>
        <v>12058001</v>
      </c>
      <c r="C884" s="1469">
        <v>2058</v>
      </c>
      <c r="D884" s="1806" t="s">
        <v>447</v>
      </c>
      <c r="E884" s="1464">
        <v>1</v>
      </c>
      <c r="F884" s="1465" t="s">
        <v>4457</v>
      </c>
      <c r="G884" s="1464"/>
      <c r="H884" s="1466" t="s">
        <v>345</v>
      </c>
      <c r="I884" s="1099" t="s">
        <v>4841</v>
      </c>
      <c r="J884" s="1100" t="s">
        <v>4103</v>
      </c>
      <c r="K884" s="2217" t="str">
        <f t="shared" ref="K884" si="279">"INT("&amp;I884&amp;")"</f>
        <v>INT(Cap.2 Pct.9 Rd.1 Col.1)</v>
      </c>
      <c r="L884" s="1439" t="str">
        <f t="shared" ref="L884" si="280">TEXT(O884,"0,000")</f>
        <v>0,000</v>
      </c>
      <c r="M884" s="1000">
        <f t="shared" ref="M884" si="281">P884</f>
        <v>0</v>
      </c>
      <c r="N884" s="1724">
        <f>IF(O884=P884,0,1)</f>
        <v>0</v>
      </c>
      <c r="O884" s="979">
        <f>IF(BA359="",0,BA359)</f>
        <v>0</v>
      </c>
      <c r="P884" s="979">
        <f>IF(BA359="",0,INT(BA359))</f>
        <v>0</v>
      </c>
      <c r="Q884" s="1467"/>
      <c r="R884" s="1467"/>
      <c r="S884" s="1467"/>
      <c r="T884" s="1467"/>
      <c r="U884" s="1467"/>
      <c r="V884" s="1467"/>
      <c r="W884" s="1467"/>
      <c r="X884" s="1985"/>
      <c r="Y884" s="1468"/>
      <c r="Z884" s="1343" t="s">
        <v>11045</v>
      </c>
      <c r="AA884" s="2205">
        <f t="shared" si="242"/>
        <v>1</v>
      </c>
      <c r="AB884" s="3036">
        <f t="shared" si="243"/>
        <v>2058</v>
      </c>
      <c r="AT884" s="133" t="s">
        <v>4062</v>
      </c>
      <c r="AU884" s="1416" t="s">
        <v>5300</v>
      </c>
      <c r="AV884" s="134">
        <v>5</v>
      </c>
      <c r="AW884" s="135">
        <v>1</v>
      </c>
      <c r="AX884" s="136">
        <v>183</v>
      </c>
      <c r="AY884" s="301">
        <f>IF(Chestionar!K884="",0,Chestionar!K884)</f>
        <v>183</v>
      </c>
      <c r="AZ884" s="301">
        <f>IF(Chestionar!L884="",0,Chestionar!L884)</f>
        <v>0</v>
      </c>
      <c r="BA884" s="301">
        <f ca="1">IF(Chestionar!M884="",0,Chestionar!M884)</f>
        <v>0</v>
      </c>
      <c r="BB884" s="301">
        <f>IF(Chestionar!N884="",0,Chestionar!N884)</f>
        <v>0</v>
      </c>
      <c r="BC884" s="301">
        <f ca="1">IF(Chestionar!O884="",0,Chestionar!O884)</f>
        <v>0</v>
      </c>
      <c r="BD884" s="301">
        <f>IF(Chestionar!P884="",0,Chestionar!P884)</f>
        <v>0</v>
      </c>
      <c r="BE884" s="301">
        <f ca="1">IF(Chestionar!Q884="",0,Chestionar!Q884)</f>
        <v>0</v>
      </c>
      <c r="BF884" s="301">
        <f>IF(Chestionar!R884="",0,Chestionar!R884)</f>
        <v>0</v>
      </c>
      <c r="BG884" s="301">
        <f>IF(Chestionar!S884="",0,Chestionar!S884)</f>
        <v>0</v>
      </c>
      <c r="BH884" s="301">
        <f>IF(Chestionar!T884="",0,Chestionar!T884)</f>
        <v>0</v>
      </c>
      <c r="BI884" s="205">
        <f>IF(Chestionar!U884="",0,Chestionar!U884)</f>
        <v>0</v>
      </c>
      <c r="BJ884" s="205">
        <f>IF(Chestionar!V884="",0,Chestionar!V884)</f>
        <v>0</v>
      </c>
      <c r="BK884" s="205">
        <f>IF(Chestionar!W884="",0,Chestionar!W884)</f>
        <v>0</v>
      </c>
      <c r="BL884" s="205">
        <f>IF(Chestionar!X884="",0,Chestionar!X884)</f>
        <v>0</v>
      </c>
      <c r="BM884" s="205">
        <f>IF(Chestionar!Y884="",0,Chestionar!Y884)</f>
        <v>0</v>
      </c>
      <c r="BN884" s="158">
        <f>IF(Chestionar!Z884="",0,Chestionar!Z884)</f>
        <v>0</v>
      </c>
      <c r="BO884" s="113"/>
      <c r="BP884" s="113"/>
      <c r="BQ884" s="113"/>
      <c r="BR884" s="113" t="s">
        <v>215</v>
      </c>
    </row>
    <row r="885" spans="1:70" x14ac:dyDescent="0.25">
      <c r="A885" s="1709">
        <f t="shared" si="244"/>
        <v>0</v>
      </c>
      <c r="B885" s="1709">
        <f t="shared" si="278"/>
        <v>12059001</v>
      </c>
      <c r="C885" s="1443">
        <v>2059</v>
      </c>
      <c r="D885" s="1797" t="s">
        <v>447</v>
      </c>
      <c r="E885" s="1002">
        <v>1</v>
      </c>
      <c r="F885" s="1003" t="s">
        <v>4457</v>
      </c>
      <c r="H885" s="1016" t="s">
        <v>345</v>
      </c>
      <c r="I885" s="997" t="s">
        <v>4842</v>
      </c>
      <c r="J885" s="1004" t="s">
        <v>4103</v>
      </c>
      <c r="K885" s="1976" t="str">
        <f t="shared" ref="K885:K887" si="282">"INT("&amp;I885&amp;")"</f>
        <v>INT(Cap.2 Pct.9 Rd.2 Col.1)</v>
      </c>
      <c r="L885" s="1470" t="str">
        <f t="shared" ref="L885:L887" si="283">TEXT(O885,"0,000")</f>
        <v>0,000</v>
      </c>
      <c r="M885" s="1005">
        <f t="shared" ref="M885:M887" si="284">P885</f>
        <v>0</v>
      </c>
      <c r="N885" s="1725">
        <f>IF(O885=P885,0,1)</f>
        <v>0</v>
      </c>
      <c r="O885" s="1005">
        <f>IF(BA360="",0,BA360)</f>
        <v>0</v>
      </c>
      <c r="P885" s="1005">
        <f>IF(BA360="",0,INT(BA360))</f>
        <v>0</v>
      </c>
      <c r="Z885" s="1462" t="str">
        <f>Z884</f>
        <v xml:space="preserve">Cap.2 Pct.9: Au fost introduse valori cu zecimale. Trebuie introduse valori fara zecimale, rotunjite la intreg. </v>
      </c>
      <c r="AA885" s="2205">
        <f t="shared" si="242"/>
        <v>1</v>
      </c>
      <c r="AB885" s="3036">
        <f t="shared" si="243"/>
        <v>2059</v>
      </c>
      <c r="AT885" s="133" t="s">
        <v>4063</v>
      </c>
      <c r="AU885" s="1416" t="s">
        <v>5300</v>
      </c>
      <c r="AV885" s="134">
        <v>5</v>
      </c>
      <c r="AW885" s="135">
        <v>1</v>
      </c>
      <c r="AX885" s="136">
        <v>184</v>
      </c>
      <c r="AY885" s="301">
        <f>IF(Chestionar!K885="",0,Chestionar!K885)</f>
        <v>184</v>
      </c>
      <c r="AZ885" s="301">
        <f>IF(Chestionar!L885="",0,Chestionar!L885)</f>
        <v>0</v>
      </c>
      <c r="BA885" s="301">
        <f ca="1">IF(Chestionar!M885="",0,Chestionar!M885)</f>
        <v>0</v>
      </c>
      <c r="BB885" s="301">
        <f>IF(Chestionar!N885="",0,Chestionar!N885)</f>
        <v>0</v>
      </c>
      <c r="BC885" s="301">
        <f ca="1">IF(Chestionar!O885="",0,Chestionar!O885)</f>
        <v>0</v>
      </c>
      <c r="BD885" s="301">
        <f>IF(Chestionar!P885="",0,Chestionar!P885)</f>
        <v>0</v>
      </c>
      <c r="BE885" s="301">
        <f ca="1">IF(Chestionar!Q885="",0,Chestionar!Q885)</f>
        <v>0</v>
      </c>
      <c r="BF885" s="301">
        <f>IF(Chestionar!R885="",0,Chestionar!R885)</f>
        <v>0</v>
      </c>
      <c r="BG885" s="301">
        <f>IF(Chestionar!S885="",0,Chestionar!S885)</f>
        <v>0</v>
      </c>
      <c r="BH885" s="301">
        <f>IF(Chestionar!T885="",0,Chestionar!T885)</f>
        <v>0</v>
      </c>
      <c r="BI885" s="205">
        <f>IF(Chestionar!U885="",0,Chestionar!U885)</f>
        <v>0</v>
      </c>
      <c r="BJ885" s="205">
        <f>IF(Chestionar!V885="",0,Chestionar!V885)</f>
        <v>0</v>
      </c>
      <c r="BK885" s="205">
        <f>IF(Chestionar!W885="",0,Chestionar!W885)</f>
        <v>0</v>
      </c>
      <c r="BL885" s="205">
        <f>IF(Chestionar!X885="",0,Chestionar!X885)</f>
        <v>0</v>
      </c>
      <c r="BM885" s="205">
        <f>IF(Chestionar!Y885="",0,Chestionar!Y885)</f>
        <v>0</v>
      </c>
      <c r="BN885" s="158">
        <f>IF(Chestionar!Z885="",0,Chestionar!Z885)</f>
        <v>0</v>
      </c>
      <c r="BO885" s="113"/>
      <c r="BP885" s="113"/>
      <c r="BQ885" s="113"/>
      <c r="BR885" s="113" t="s">
        <v>215</v>
      </c>
    </row>
    <row r="886" spans="1:70" x14ac:dyDescent="0.25">
      <c r="A886" s="1709">
        <f t="shared" si="244"/>
        <v>0</v>
      </c>
      <c r="B886" s="1709">
        <f t="shared" si="278"/>
        <v>12060001</v>
      </c>
      <c r="C886" s="1443">
        <v>2060</v>
      </c>
      <c r="D886" s="1797" t="s">
        <v>447</v>
      </c>
      <c r="E886" s="1002">
        <v>1</v>
      </c>
      <c r="F886" s="1003" t="s">
        <v>4457</v>
      </c>
      <c r="H886" s="1016" t="s">
        <v>345</v>
      </c>
      <c r="I886" s="997" t="s">
        <v>4843</v>
      </c>
      <c r="J886" s="1004" t="s">
        <v>4103</v>
      </c>
      <c r="K886" s="1976" t="str">
        <f t="shared" si="282"/>
        <v>INT(Cap.2 Pct.9 Rd.3 Col.1)</v>
      </c>
      <c r="L886" s="1470" t="str">
        <f t="shared" si="283"/>
        <v>0,000</v>
      </c>
      <c r="M886" s="1005">
        <f t="shared" si="284"/>
        <v>0</v>
      </c>
      <c r="N886" s="1725">
        <f>IF(O886=P886,0,1)</f>
        <v>0</v>
      </c>
      <c r="O886" s="1005">
        <f>IF(BA361="",0,BA361)</f>
        <v>0</v>
      </c>
      <c r="P886" s="1005">
        <f>IF(BA361="",0,INT(BA361))</f>
        <v>0</v>
      </c>
      <c r="Z886" s="1462" t="str">
        <f t="shared" ref="Z886:Z887" si="285">Z885</f>
        <v xml:space="preserve">Cap.2 Pct.9: Au fost introduse valori cu zecimale. Trebuie introduse valori fara zecimale, rotunjite la intreg. </v>
      </c>
      <c r="AA886" s="2205">
        <f t="shared" si="242"/>
        <v>1</v>
      </c>
      <c r="AB886" s="3036">
        <f t="shared" si="243"/>
        <v>2060</v>
      </c>
      <c r="AT886" s="133" t="s">
        <v>4064</v>
      </c>
      <c r="AU886" s="1416" t="s">
        <v>5300</v>
      </c>
      <c r="AV886" s="134">
        <v>5</v>
      </c>
      <c r="AW886" s="135">
        <v>1</v>
      </c>
      <c r="AX886" s="136">
        <v>185</v>
      </c>
      <c r="AY886" s="301">
        <f>IF(Chestionar!K886="",0,Chestionar!K886)</f>
        <v>185</v>
      </c>
      <c r="AZ886" s="301">
        <f>IF(Chestionar!L886="",0,Chestionar!L886)</f>
        <v>0</v>
      </c>
      <c r="BA886" s="301">
        <f ca="1">IF(Chestionar!M886="",0,Chestionar!M886)</f>
        <v>0</v>
      </c>
      <c r="BB886" s="301">
        <f>IF(Chestionar!N886="",0,Chestionar!N886)</f>
        <v>0</v>
      </c>
      <c r="BC886" s="301">
        <f ca="1">IF(Chestionar!O886="",0,Chestionar!O886)</f>
        <v>0</v>
      </c>
      <c r="BD886" s="301">
        <f>IF(Chestionar!P886="",0,Chestionar!P886)</f>
        <v>0</v>
      </c>
      <c r="BE886" s="301">
        <f ca="1">IF(Chestionar!Q886="",0,Chestionar!Q886)</f>
        <v>0</v>
      </c>
      <c r="BF886" s="301">
        <f>IF(Chestionar!R886="",0,Chestionar!R886)</f>
        <v>0</v>
      </c>
      <c r="BG886" s="301">
        <f>IF(Chestionar!S886="",0,Chestionar!S886)</f>
        <v>0</v>
      </c>
      <c r="BH886" s="301">
        <f>IF(Chestionar!T886="",0,Chestionar!T886)</f>
        <v>0</v>
      </c>
      <c r="BI886" s="205">
        <f>IF(Chestionar!U886="",0,Chestionar!U886)</f>
        <v>0</v>
      </c>
      <c r="BJ886" s="205">
        <f>IF(Chestionar!V886="",0,Chestionar!V886)</f>
        <v>0</v>
      </c>
      <c r="BK886" s="205">
        <f>IF(Chestionar!W886="",0,Chestionar!W886)</f>
        <v>0</v>
      </c>
      <c r="BL886" s="205">
        <f>IF(Chestionar!X886="",0,Chestionar!X886)</f>
        <v>0</v>
      </c>
      <c r="BM886" s="205">
        <f>IF(Chestionar!Y886="",0,Chestionar!Y886)</f>
        <v>0</v>
      </c>
      <c r="BN886" s="158">
        <f>IF(Chestionar!Z886="",0,Chestionar!Z886)</f>
        <v>0</v>
      </c>
      <c r="BO886" s="113"/>
      <c r="BP886" s="113"/>
      <c r="BQ886" s="113"/>
      <c r="BR886" s="113" t="s">
        <v>215</v>
      </c>
    </row>
    <row r="887" spans="1:70" x14ac:dyDescent="0.25">
      <c r="A887" s="1710">
        <f t="shared" si="244"/>
        <v>0</v>
      </c>
      <c r="B887" s="1710">
        <f t="shared" ref="B887:B897" si="286">VALUE("1"&amp;TEXT(C887,"0000")&amp;TEXT(E887,"000"))</f>
        <v>12061001</v>
      </c>
      <c r="C887" s="1444">
        <v>2061</v>
      </c>
      <c r="D887" s="1798" t="s">
        <v>447</v>
      </c>
      <c r="E887" s="1007">
        <v>1</v>
      </c>
      <c r="F887" s="1008" t="s">
        <v>4457</v>
      </c>
      <c r="G887" s="1007"/>
      <c r="H887" s="1009" t="s">
        <v>345</v>
      </c>
      <c r="I887" s="1010" t="s">
        <v>4844</v>
      </c>
      <c r="J887" s="1011" t="s">
        <v>4103</v>
      </c>
      <c r="K887" s="1977" t="str">
        <f t="shared" si="282"/>
        <v>INT(Cap.2 Pct.9 Rd.4 Col.1)</v>
      </c>
      <c r="L887" s="1471" t="str">
        <f t="shared" si="283"/>
        <v>0,000</v>
      </c>
      <c r="M887" s="1012">
        <f t="shared" si="284"/>
        <v>0</v>
      </c>
      <c r="N887" s="1727">
        <f>IF(O887=P887,0,1)</f>
        <v>0</v>
      </c>
      <c r="O887" s="1012">
        <f>IF(BA362="",0,BA362)</f>
        <v>0</v>
      </c>
      <c r="P887" s="1012">
        <f>IF(BA362="",0,INT(BA362))</f>
        <v>0</v>
      </c>
      <c r="Q887" s="1012"/>
      <c r="R887" s="1012"/>
      <c r="S887" s="1012"/>
      <c r="T887" s="1012"/>
      <c r="U887" s="1012"/>
      <c r="V887" s="1012"/>
      <c r="W887" s="1012"/>
      <c r="X887" s="1012"/>
      <c r="Y887" s="1013"/>
      <c r="Z887" s="1463" t="str">
        <f t="shared" si="285"/>
        <v xml:space="preserve">Cap.2 Pct.9: Au fost introduse valori cu zecimale. Trebuie introduse valori fara zecimale, rotunjite la intreg. </v>
      </c>
      <c r="AA887" s="2205">
        <f t="shared" si="242"/>
        <v>1</v>
      </c>
      <c r="AB887" s="3036">
        <f t="shared" si="243"/>
        <v>2061</v>
      </c>
      <c r="AT887" s="133" t="s">
        <v>4065</v>
      </c>
      <c r="AU887" s="1416" t="s">
        <v>5300</v>
      </c>
      <c r="AV887" s="134">
        <v>5</v>
      </c>
      <c r="AW887" s="135">
        <v>1</v>
      </c>
      <c r="AX887" s="136">
        <v>186</v>
      </c>
      <c r="AY887" s="301">
        <f>IF(Chestionar!K887="",0,Chestionar!K887)</f>
        <v>186</v>
      </c>
      <c r="AZ887" s="301">
        <f>IF(Chestionar!L887="",0,Chestionar!L887)</f>
        <v>0</v>
      </c>
      <c r="BA887" s="301">
        <f ca="1">IF(Chestionar!M887="",0,Chestionar!M887)</f>
        <v>0</v>
      </c>
      <c r="BB887" s="301">
        <f>IF(Chestionar!N887="",0,Chestionar!N887)</f>
        <v>0</v>
      </c>
      <c r="BC887" s="301">
        <f ca="1">IF(Chestionar!O887="",0,Chestionar!O887)</f>
        <v>0</v>
      </c>
      <c r="BD887" s="301">
        <f>IF(Chestionar!P887="",0,Chestionar!P887)</f>
        <v>0</v>
      </c>
      <c r="BE887" s="301">
        <f ca="1">IF(Chestionar!Q887="",0,Chestionar!Q887)</f>
        <v>0</v>
      </c>
      <c r="BF887" s="301">
        <f>IF(Chestionar!R887="",0,Chestionar!R887)</f>
        <v>0</v>
      </c>
      <c r="BG887" s="301">
        <f>IF(Chestionar!S887="",0,Chestionar!S887)</f>
        <v>0</v>
      </c>
      <c r="BH887" s="301">
        <f>IF(Chestionar!T887="",0,Chestionar!T887)</f>
        <v>0</v>
      </c>
      <c r="BI887" s="205">
        <f>IF(Chestionar!U887="",0,Chestionar!U887)</f>
        <v>0</v>
      </c>
      <c r="BJ887" s="205">
        <f>IF(Chestionar!V887="",0,Chestionar!V887)</f>
        <v>0</v>
      </c>
      <c r="BK887" s="205">
        <f>IF(Chestionar!W887="",0,Chestionar!W887)</f>
        <v>0</v>
      </c>
      <c r="BL887" s="205">
        <f>IF(Chestionar!X887="",0,Chestionar!X887)</f>
        <v>0</v>
      </c>
      <c r="BM887" s="205">
        <f>IF(Chestionar!Y887="",0,Chestionar!Y887)</f>
        <v>0</v>
      </c>
      <c r="BN887" s="158">
        <f>IF(Chestionar!Z887="",0,Chestionar!Z887)</f>
        <v>0</v>
      </c>
      <c r="BO887" s="113"/>
      <c r="BP887" s="113"/>
      <c r="BQ887" s="113"/>
      <c r="BR887" s="113" t="s">
        <v>215</v>
      </c>
    </row>
    <row r="888" spans="1:70" x14ac:dyDescent="0.25">
      <c r="A888" s="1706">
        <f t="shared" si="244"/>
        <v>0</v>
      </c>
      <c r="B888" s="1706">
        <f t="shared" si="286"/>
        <v>10073001</v>
      </c>
      <c r="C888" s="987">
        <v>73</v>
      </c>
      <c r="D888" s="1794" t="s">
        <v>447</v>
      </c>
      <c r="E888" s="987">
        <v>1</v>
      </c>
      <c r="F888" s="988" t="s">
        <v>4457</v>
      </c>
      <c r="G888" s="987" t="s">
        <v>4839</v>
      </c>
      <c r="H888" s="989" t="s">
        <v>345</v>
      </c>
      <c r="I888" s="990" t="s">
        <v>4841</v>
      </c>
      <c r="J888" s="991" t="s">
        <v>4104</v>
      </c>
      <c r="K888" s="990" t="s">
        <v>4842</v>
      </c>
      <c r="L888" s="992">
        <f>IF(BA359="",0,BA359)</f>
        <v>0</v>
      </c>
      <c r="M888" s="992">
        <f>IF(BA360="",0,BA360)</f>
        <v>0</v>
      </c>
      <c r="N888" s="1722">
        <f>IF(L888&gt;=M888,0,1)</f>
        <v>0</v>
      </c>
      <c r="O888" s="992"/>
      <c r="P888" s="992"/>
      <c r="Q888" s="992"/>
      <c r="R888" s="992"/>
      <c r="S888" s="992"/>
      <c r="T888" s="992"/>
      <c r="U888" s="992"/>
      <c r="V888" s="992"/>
      <c r="W888" s="992"/>
      <c r="X888" s="2110"/>
      <c r="Y888" s="993"/>
      <c r="Z888" s="1342" t="s">
        <v>9467</v>
      </c>
      <c r="AA888" s="2205">
        <f t="shared" si="242"/>
        <v>1</v>
      </c>
      <c r="AB888" s="3036">
        <f t="shared" si="243"/>
        <v>73</v>
      </c>
      <c r="AT888" s="133" t="s">
        <v>4066</v>
      </c>
      <c r="AU888" s="1416" t="s">
        <v>5300</v>
      </c>
      <c r="AV888" s="134">
        <v>5</v>
      </c>
      <c r="AW888" s="135">
        <v>1</v>
      </c>
      <c r="AX888" s="136">
        <v>187</v>
      </c>
      <c r="AY888" s="301">
        <f>IF(Chestionar!K888="",0,Chestionar!K888)</f>
        <v>187</v>
      </c>
      <c r="AZ888" s="301">
        <f>IF(Chestionar!L888="",0,Chestionar!L888)</f>
        <v>0</v>
      </c>
      <c r="BA888" s="301">
        <f ca="1">IF(Chestionar!M888="",0,Chestionar!M888)</f>
        <v>0</v>
      </c>
      <c r="BB888" s="301">
        <f>IF(Chestionar!N888="",0,Chestionar!N888)</f>
        <v>0</v>
      </c>
      <c r="BC888" s="301">
        <f ca="1">IF(Chestionar!O888="",0,Chestionar!O888)</f>
        <v>0</v>
      </c>
      <c r="BD888" s="301">
        <f>IF(Chestionar!P888="",0,Chestionar!P888)</f>
        <v>0</v>
      </c>
      <c r="BE888" s="301">
        <f ca="1">IF(Chestionar!Q888="",0,Chestionar!Q888)</f>
        <v>0</v>
      </c>
      <c r="BF888" s="301">
        <f>IF(Chestionar!R888="",0,Chestionar!R888)</f>
        <v>0</v>
      </c>
      <c r="BG888" s="301">
        <f>IF(Chestionar!S888="",0,Chestionar!S888)</f>
        <v>0</v>
      </c>
      <c r="BH888" s="301">
        <f>IF(Chestionar!T888="",0,Chestionar!T888)</f>
        <v>0</v>
      </c>
      <c r="BI888" s="205">
        <f>IF(Chestionar!U888="",0,Chestionar!U888)</f>
        <v>0</v>
      </c>
      <c r="BJ888" s="205">
        <f>IF(Chestionar!V888="",0,Chestionar!V888)</f>
        <v>0</v>
      </c>
      <c r="BK888" s="205">
        <f>IF(Chestionar!W888="",0,Chestionar!W888)</f>
        <v>0</v>
      </c>
      <c r="BL888" s="205">
        <f>IF(Chestionar!X888="",0,Chestionar!X888)</f>
        <v>0</v>
      </c>
      <c r="BM888" s="205">
        <f>IF(Chestionar!Y888="",0,Chestionar!Y888)</f>
        <v>0</v>
      </c>
      <c r="BN888" s="158">
        <f>IF(Chestionar!Z888="",0,Chestionar!Z888)</f>
        <v>0</v>
      </c>
      <c r="BO888" s="113"/>
      <c r="BP888" s="113"/>
      <c r="BQ888" s="113"/>
      <c r="BR888" s="113" t="s">
        <v>215</v>
      </c>
    </row>
    <row r="889" spans="1:70" x14ac:dyDescent="0.25">
      <c r="A889" s="1714">
        <f t="shared" si="244"/>
        <v>0</v>
      </c>
      <c r="B889" s="1714">
        <f t="shared" si="286"/>
        <v>10074001</v>
      </c>
      <c r="C889" s="1061">
        <v>74</v>
      </c>
      <c r="D889" s="1799" t="s">
        <v>447</v>
      </c>
      <c r="E889" s="1061">
        <v>1</v>
      </c>
      <c r="F889" s="1062" t="s">
        <v>4457</v>
      </c>
      <c r="G889" s="1061" t="s">
        <v>4840</v>
      </c>
      <c r="H889" s="1063" t="s">
        <v>345</v>
      </c>
      <c r="I889" s="1064" t="s">
        <v>4843</v>
      </c>
      <c r="J889" s="1068" t="s">
        <v>4104</v>
      </c>
      <c r="K889" s="1064" t="s">
        <v>4844</v>
      </c>
      <c r="L889" s="1065">
        <f>IF(BA361="",0,BA361)</f>
        <v>0</v>
      </c>
      <c r="M889" s="1065">
        <f>IF(BA362="",0,BA362)</f>
        <v>0</v>
      </c>
      <c r="N889" s="1730">
        <f>IF(L889&gt;=M889,0,1)</f>
        <v>0</v>
      </c>
      <c r="O889" s="1065"/>
      <c r="P889" s="1065"/>
      <c r="Q889" s="1065"/>
      <c r="R889" s="1065"/>
      <c r="S889" s="1065"/>
      <c r="T889" s="1065"/>
      <c r="U889" s="1065"/>
      <c r="V889" s="1065"/>
      <c r="W889" s="1065"/>
      <c r="X889" s="1065"/>
      <c r="Y889" s="1066"/>
      <c r="Z889" s="1356" t="s">
        <v>9468</v>
      </c>
      <c r="AA889" s="2205">
        <f t="shared" si="242"/>
        <v>1</v>
      </c>
      <c r="AB889" s="3036">
        <f t="shared" si="243"/>
        <v>74</v>
      </c>
      <c r="AT889" s="133" t="s">
        <v>4067</v>
      </c>
      <c r="AU889" s="1416" t="s">
        <v>5300</v>
      </c>
      <c r="AV889" s="134">
        <v>5</v>
      </c>
      <c r="AW889" s="135">
        <v>1</v>
      </c>
      <c r="AX889" s="136">
        <v>188</v>
      </c>
      <c r="AY889" s="301">
        <f>IF(Chestionar!K889="",0,Chestionar!K889)</f>
        <v>188</v>
      </c>
      <c r="AZ889" s="301">
        <f>IF(Chestionar!L889="",0,Chestionar!L889)</f>
        <v>0</v>
      </c>
      <c r="BA889" s="301">
        <f ca="1">IF(Chestionar!M889="",0,Chestionar!M889)</f>
        <v>0</v>
      </c>
      <c r="BB889" s="301">
        <f>IF(Chestionar!N889="",0,Chestionar!N889)</f>
        <v>0</v>
      </c>
      <c r="BC889" s="301">
        <f ca="1">IF(Chestionar!O889="",0,Chestionar!O889)</f>
        <v>0</v>
      </c>
      <c r="BD889" s="301">
        <f>IF(Chestionar!P889="",0,Chestionar!P889)</f>
        <v>0</v>
      </c>
      <c r="BE889" s="301">
        <f ca="1">IF(Chestionar!Q889="",0,Chestionar!Q889)</f>
        <v>0</v>
      </c>
      <c r="BF889" s="301">
        <f>IF(Chestionar!R889="",0,Chestionar!R889)</f>
        <v>0</v>
      </c>
      <c r="BG889" s="301">
        <f>IF(Chestionar!S889="",0,Chestionar!S889)</f>
        <v>0</v>
      </c>
      <c r="BH889" s="301">
        <f>IF(Chestionar!T889="",0,Chestionar!T889)</f>
        <v>0</v>
      </c>
      <c r="BI889" s="205">
        <f>IF(Chestionar!U889="",0,Chestionar!U889)</f>
        <v>0</v>
      </c>
      <c r="BJ889" s="205">
        <f>IF(Chestionar!V889="",0,Chestionar!V889)</f>
        <v>0</v>
      </c>
      <c r="BK889" s="205">
        <f>IF(Chestionar!W889="",0,Chestionar!W889)</f>
        <v>0</v>
      </c>
      <c r="BL889" s="205">
        <f>IF(Chestionar!X889="",0,Chestionar!X889)</f>
        <v>0</v>
      </c>
      <c r="BM889" s="205">
        <f>IF(Chestionar!Y889="",0,Chestionar!Y889)</f>
        <v>0</v>
      </c>
      <c r="BN889" s="158">
        <f>IF(Chestionar!Z889="",0,Chestionar!Z889)</f>
        <v>0</v>
      </c>
      <c r="BO889" s="113"/>
      <c r="BP889" s="113"/>
      <c r="BQ889" s="113"/>
      <c r="BR889" s="113" t="s">
        <v>215</v>
      </c>
    </row>
    <row r="890" spans="1:70" x14ac:dyDescent="0.25">
      <c r="A890" s="1706">
        <f t="shared" si="244"/>
        <v>0</v>
      </c>
      <c r="B890" s="1706">
        <f t="shared" si="286"/>
        <v>10081001</v>
      </c>
      <c r="C890" s="987">
        <v>81</v>
      </c>
      <c r="D890" s="1794" t="s">
        <v>447</v>
      </c>
      <c r="E890" s="987">
        <v>1</v>
      </c>
      <c r="F890" s="988" t="s">
        <v>4458</v>
      </c>
      <c r="G890" s="987" t="s">
        <v>4845</v>
      </c>
      <c r="H890" s="989" t="s">
        <v>346</v>
      </c>
      <c r="I890" s="990" t="s">
        <v>4846</v>
      </c>
      <c r="J890" s="989"/>
      <c r="K890" s="990" t="s">
        <v>4847</v>
      </c>
      <c r="L890" s="992">
        <f>IF(BA364="",0,BA364)</f>
        <v>0</v>
      </c>
      <c r="M890" s="992">
        <f>IF(BA366="",0,BA366)</f>
        <v>0</v>
      </c>
      <c r="N890" s="1722">
        <f>IF(AND(L890=0,M890&lt;&gt;0),1,0)</f>
        <v>0</v>
      </c>
      <c r="O890" s="992"/>
      <c r="P890" s="992"/>
      <c r="Q890" s="992"/>
      <c r="R890" s="992"/>
      <c r="S890" s="992"/>
      <c r="T890" s="992"/>
      <c r="U890" s="992"/>
      <c r="V890" s="992"/>
      <c r="W890" s="992"/>
      <c r="X890" s="2110"/>
      <c r="Y890" s="993"/>
      <c r="Z890" s="1342" t="s">
        <v>10973</v>
      </c>
      <c r="AA890" s="2205">
        <f t="shared" si="242"/>
        <v>1</v>
      </c>
      <c r="AB890" s="3036">
        <f t="shared" si="243"/>
        <v>81</v>
      </c>
      <c r="AT890" s="133" t="s">
        <v>4068</v>
      </c>
      <c r="AU890" s="1416" t="s">
        <v>5300</v>
      </c>
      <c r="AV890" s="134">
        <v>5</v>
      </c>
      <c r="AW890" s="135">
        <v>1</v>
      </c>
      <c r="AX890" s="136">
        <v>189</v>
      </c>
      <c r="AY890" s="301">
        <f>IF(Chestionar!K890="",0,Chestionar!K890)</f>
        <v>189</v>
      </c>
      <c r="AZ890" s="301">
        <f>IF(Chestionar!L890="",0,Chestionar!L890)</f>
        <v>0</v>
      </c>
      <c r="BA890" s="301">
        <f ca="1">IF(Chestionar!M890="",0,Chestionar!M890)</f>
        <v>0</v>
      </c>
      <c r="BB890" s="301">
        <f>IF(Chestionar!N890="",0,Chestionar!N890)</f>
        <v>0</v>
      </c>
      <c r="BC890" s="301">
        <f ca="1">IF(Chestionar!O890="",0,Chestionar!O890)</f>
        <v>0</v>
      </c>
      <c r="BD890" s="301">
        <f>IF(Chestionar!P890="",0,Chestionar!P890)</f>
        <v>0</v>
      </c>
      <c r="BE890" s="301">
        <f ca="1">IF(Chestionar!Q890="",0,Chestionar!Q890)</f>
        <v>0</v>
      </c>
      <c r="BF890" s="301">
        <f>IF(Chestionar!R890="",0,Chestionar!R890)</f>
        <v>0</v>
      </c>
      <c r="BG890" s="301">
        <f>IF(Chestionar!S890="",0,Chestionar!S890)</f>
        <v>0</v>
      </c>
      <c r="BH890" s="301">
        <f>IF(Chestionar!T890="",0,Chestionar!T890)</f>
        <v>0</v>
      </c>
      <c r="BI890" s="205">
        <f>IF(Chestionar!U890="",0,Chestionar!U890)</f>
        <v>0</v>
      </c>
      <c r="BJ890" s="205">
        <f>IF(Chestionar!V890="",0,Chestionar!V890)</f>
        <v>0</v>
      </c>
      <c r="BK890" s="205">
        <f>IF(Chestionar!W890="",0,Chestionar!W890)</f>
        <v>0</v>
      </c>
      <c r="BL890" s="205">
        <f>IF(Chestionar!X890="",0,Chestionar!X890)</f>
        <v>0</v>
      </c>
      <c r="BM890" s="205">
        <f>IF(Chestionar!Y890="",0,Chestionar!Y890)</f>
        <v>0</v>
      </c>
      <c r="BN890" s="158">
        <f>IF(Chestionar!Z890="",0,Chestionar!Z890)</f>
        <v>0</v>
      </c>
      <c r="BO890" s="113"/>
      <c r="BP890" s="113"/>
      <c r="BQ890" s="113"/>
      <c r="BR890" s="113" t="s">
        <v>215</v>
      </c>
    </row>
    <row r="891" spans="1:70" x14ac:dyDescent="0.25">
      <c r="A891" s="1706">
        <f t="shared" si="244"/>
        <v>0</v>
      </c>
      <c r="B891" s="1706">
        <f t="shared" si="286"/>
        <v>10082001</v>
      </c>
      <c r="C891" s="987">
        <v>82</v>
      </c>
      <c r="D891" s="1794" t="s">
        <v>447</v>
      </c>
      <c r="E891" s="987">
        <v>1</v>
      </c>
      <c r="F891" s="988" t="s">
        <v>4459</v>
      </c>
      <c r="G891" s="987" t="s">
        <v>4848</v>
      </c>
      <c r="H891" s="989" t="s">
        <v>346</v>
      </c>
      <c r="I891" s="990" t="s">
        <v>4849</v>
      </c>
      <c r="J891" s="989"/>
      <c r="K891" s="990" t="s">
        <v>4850</v>
      </c>
      <c r="L891" s="992">
        <f>IF(BA368="",0,BA368)</f>
        <v>0</v>
      </c>
      <c r="M891" s="992">
        <f>IF(BA370="",0,BA370)</f>
        <v>0</v>
      </c>
      <c r="N891" s="1722">
        <f>IF(AND(L891=0,M891&lt;&gt;0),1,0)</f>
        <v>0</v>
      </c>
      <c r="O891" s="992"/>
      <c r="P891" s="992"/>
      <c r="Q891" s="992"/>
      <c r="R891" s="992"/>
      <c r="S891" s="992"/>
      <c r="T891" s="992"/>
      <c r="U891" s="992"/>
      <c r="V891" s="992"/>
      <c r="W891" s="992"/>
      <c r="X891" s="2110"/>
      <c r="Y891" s="993"/>
      <c r="Z891" s="1342" t="s">
        <v>10974</v>
      </c>
      <c r="AA891" s="2205">
        <f t="shared" si="242"/>
        <v>1</v>
      </c>
      <c r="AB891" s="3036">
        <f t="shared" si="243"/>
        <v>82</v>
      </c>
      <c r="AT891" s="133" t="s">
        <v>4069</v>
      </c>
      <c r="AU891" s="1416" t="s">
        <v>5300</v>
      </c>
      <c r="AV891" s="134">
        <v>5</v>
      </c>
      <c r="AW891" s="135">
        <v>1</v>
      </c>
      <c r="AX891" s="136">
        <v>190</v>
      </c>
      <c r="AY891" s="301">
        <f>IF(Chestionar!K891="",0,Chestionar!K891)</f>
        <v>190</v>
      </c>
      <c r="AZ891" s="301">
        <f>IF(Chestionar!L891="",0,Chestionar!L891)</f>
        <v>0</v>
      </c>
      <c r="BA891" s="301">
        <f ca="1">IF(Chestionar!M891="",0,Chestionar!M891)</f>
        <v>0</v>
      </c>
      <c r="BB891" s="301">
        <f>IF(Chestionar!N891="",0,Chestionar!N891)</f>
        <v>0</v>
      </c>
      <c r="BC891" s="301">
        <f ca="1">IF(Chestionar!O891="",0,Chestionar!O891)</f>
        <v>0</v>
      </c>
      <c r="BD891" s="301">
        <f>IF(Chestionar!P891="",0,Chestionar!P891)</f>
        <v>0</v>
      </c>
      <c r="BE891" s="301">
        <f ca="1">IF(Chestionar!Q891="",0,Chestionar!Q891)</f>
        <v>0</v>
      </c>
      <c r="BF891" s="301">
        <f>IF(Chestionar!R891="",0,Chestionar!R891)</f>
        <v>0</v>
      </c>
      <c r="BG891" s="301">
        <f>IF(Chestionar!S891="",0,Chestionar!S891)</f>
        <v>0</v>
      </c>
      <c r="BH891" s="301">
        <f>IF(Chestionar!T891="",0,Chestionar!T891)</f>
        <v>0</v>
      </c>
      <c r="BI891" s="205">
        <f>IF(Chestionar!U891="",0,Chestionar!U891)</f>
        <v>0</v>
      </c>
      <c r="BJ891" s="205">
        <f>IF(Chestionar!V891="",0,Chestionar!V891)</f>
        <v>0</v>
      </c>
      <c r="BK891" s="205">
        <f>IF(Chestionar!W891="",0,Chestionar!W891)</f>
        <v>0</v>
      </c>
      <c r="BL891" s="205">
        <f>IF(Chestionar!X891="",0,Chestionar!X891)</f>
        <v>0</v>
      </c>
      <c r="BM891" s="205">
        <f>IF(Chestionar!Y891="",0,Chestionar!Y891)</f>
        <v>0</v>
      </c>
      <c r="BN891" s="158">
        <f>IF(Chestionar!Z891="",0,Chestionar!Z891)</f>
        <v>0</v>
      </c>
      <c r="BO891" s="113"/>
      <c r="BP891" s="113"/>
      <c r="BQ891" s="113"/>
      <c r="BR891" s="113" t="s">
        <v>215</v>
      </c>
    </row>
    <row r="892" spans="1:70" x14ac:dyDescent="0.25">
      <c r="A892" s="1709">
        <f t="shared" si="244"/>
        <v>0</v>
      </c>
      <c r="B892" s="1709">
        <f t="shared" si="286"/>
        <v>12062001</v>
      </c>
      <c r="C892" s="1461">
        <v>2062</v>
      </c>
      <c r="D892" s="1804" t="s">
        <v>447</v>
      </c>
      <c r="E892" s="1049">
        <v>1</v>
      </c>
      <c r="F892" s="1057" t="s">
        <v>4851</v>
      </c>
      <c r="G892" s="1049"/>
      <c r="H892" s="1058" t="s">
        <v>345</v>
      </c>
      <c r="I892" s="1059" t="s">
        <v>9471</v>
      </c>
      <c r="J892" s="1067" t="s">
        <v>4103</v>
      </c>
      <c r="K892" s="2214" t="str">
        <f t="shared" ref="K892:K895" si="287">"INT("&amp;I892&amp;")"</f>
        <v>INT(Cap.2 Pct.13.1 Rd.1 Col.1)</v>
      </c>
      <c r="L892" s="1439" t="str">
        <f t="shared" ref="L892" si="288">TEXT(O892,"0,000")</f>
        <v>0,000</v>
      </c>
      <c r="M892" s="1000">
        <f t="shared" ref="M892" si="289">P892</f>
        <v>0</v>
      </c>
      <c r="N892" s="1724">
        <f>IF(O892=P892,0,1)</f>
        <v>0</v>
      </c>
      <c r="O892" s="979">
        <f>IF(BA372="",0,BA372)</f>
        <v>0</v>
      </c>
      <c r="P892" s="979">
        <f>IF(BA372="",0,INT(BA372))</f>
        <v>0</v>
      </c>
      <c r="Q892" s="979"/>
      <c r="R892" s="979"/>
      <c r="S892" s="979"/>
      <c r="T892" s="979"/>
      <c r="U892" s="979"/>
      <c r="V892" s="979"/>
      <c r="W892" s="979"/>
      <c r="X892" s="979"/>
      <c r="Y892" s="1060"/>
      <c r="Z892" s="1343" t="s">
        <v>11046</v>
      </c>
      <c r="AA892" s="2205">
        <f t="shared" si="242"/>
        <v>1</v>
      </c>
      <c r="AB892" s="3036">
        <f t="shared" si="243"/>
        <v>2062</v>
      </c>
      <c r="AT892" s="133" t="s">
        <v>4070</v>
      </c>
      <c r="AU892" s="1416" t="s">
        <v>5300</v>
      </c>
      <c r="AV892" s="134">
        <v>5</v>
      </c>
      <c r="AW892" s="135">
        <v>1</v>
      </c>
      <c r="AX892" s="136">
        <v>191</v>
      </c>
      <c r="AY892" s="301">
        <f>IF(Chestionar!K892="",0,Chestionar!K892)</f>
        <v>191</v>
      </c>
      <c r="AZ892" s="301">
        <f>IF(Chestionar!L892="",0,Chestionar!L892)</f>
        <v>0</v>
      </c>
      <c r="BA892" s="301">
        <f ca="1">IF(Chestionar!M892="",0,Chestionar!M892)</f>
        <v>0</v>
      </c>
      <c r="BB892" s="301">
        <f>IF(Chestionar!N892="",0,Chestionar!N892)</f>
        <v>0</v>
      </c>
      <c r="BC892" s="301">
        <f ca="1">IF(Chestionar!O892="",0,Chestionar!O892)</f>
        <v>0</v>
      </c>
      <c r="BD892" s="301">
        <f>IF(Chestionar!P892="",0,Chestionar!P892)</f>
        <v>0</v>
      </c>
      <c r="BE892" s="301">
        <f ca="1">IF(Chestionar!Q892="",0,Chestionar!Q892)</f>
        <v>0</v>
      </c>
      <c r="BF892" s="301">
        <f>IF(Chestionar!R892="",0,Chestionar!R892)</f>
        <v>0</v>
      </c>
      <c r="BG892" s="301">
        <f>IF(Chestionar!S892="",0,Chestionar!S892)</f>
        <v>0</v>
      </c>
      <c r="BH892" s="301">
        <f>IF(Chestionar!T892="",0,Chestionar!T892)</f>
        <v>0</v>
      </c>
      <c r="BI892" s="205">
        <f>IF(Chestionar!U892="",0,Chestionar!U892)</f>
        <v>0</v>
      </c>
      <c r="BJ892" s="205">
        <f>IF(Chestionar!V892="",0,Chestionar!V892)</f>
        <v>0</v>
      </c>
      <c r="BK892" s="205">
        <f>IF(Chestionar!W892="",0,Chestionar!W892)</f>
        <v>0</v>
      </c>
      <c r="BL892" s="205">
        <f>IF(Chestionar!X892="",0,Chestionar!X892)</f>
        <v>0</v>
      </c>
      <c r="BM892" s="205">
        <f>IF(Chestionar!Y892="",0,Chestionar!Y892)</f>
        <v>0</v>
      </c>
      <c r="BN892" s="158">
        <f>IF(Chestionar!Z892="",0,Chestionar!Z892)</f>
        <v>0</v>
      </c>
      <c r="BO892" s="113"/>
      <c r="BP892" s="113"/>
      <c r="BQ892" s="113"/>
      <c r="BR892" s="113" t="s">
        <v>215</v>
      </c>
    </row>
    <row r="893" spans="1:70" x14ac:dyDescent="0.25">
      <c r="A893" s="1709">
        <f t="shared" si="244"/>
        <v>0</v>
      </c>
      <c r="B893" s="1709">
        <f t="shared" si="286"/>
        <v>12063001</v>
      </c>
      <c r="C893" s="1461">
        <v>2063</v>
      </c>
      <c r="D893" s="1797" t="s">
        <v>447</v>
      </c>
      <c r="E893" s="1049">
        <v>1</v>
      </c>
      <c r="F893" s="1057" t="s">
        <v>4851</v>
      </c>
      <c r="G893" s="1049"/>
      <c r="H893" s="1058" t="s">
        <v>345</v>
      </c>
      <c r="I893" s="1059" t="s">
        <v>4855</v>
      </c>
      <c r="J893" s="1067" t="s">
        <v>4103</v>
      </c>
      <c r="K893" s="2214" t="str">
        <f t="shared" si="287"/>
        <v>INT(Cap.2 Pct.13.1 Rd.2 Col.1)</v>
      </c>
      <c r="L893" s="1439" t="str">
        <f t="shared" ref="L893:L895" si="290">TEXT(O893,"0,000")</f>
        <v>0,000</v>
      </c>
      <c r="M893" s="1000">
        <f t="shared" ref="M893:M895" si="291">P893</f>
        <v>0</v>
      </c>
      <c r="N893" s="1724">
        <f>IF(O893=P893,0,1)</f>
        <v>0</v>
      </c>
      <c r="O893" s="979">
        <f>IF(BA373="",0,BA373)</f>
        <v>0</v>
      </c>
      <c r="P893" s="979">
        <f>IF(BA373="",0,INT(BA373))</f>
        <v>0</v>
      </c>
      <c r="Q893" s="979"/>
      <c r="R893" s="979"/>
      <c r="S893" s="979"/>
      <c r="T893" s="979"/>
      <c r="U893" s="979"/>
      <c r="V893" s="979"/>
      <c r="W893" s="979"/>
      <c r="X893" s="979"/>
      <c r="Y893" s="1060"/>
      <c r="Z893" s="1462" t="str">
        <f>Z892</f>
        <v xml:space="preserve">Cap.2 Pct.13.1: Au fost introduse valori cu zecimale. Trebuie introduse valori fara zecimale, rotunjite la intreg. </v>
      </c>
      <c r="AA893" s="2205">
        <f t="shared" si="242"/>
        <v>1</v>
      </c>
      <c r="AB893" s="3036">
        <f t="shared" si="243"/>
        <v>2063</v>
      </c>
      <c r="AT893" s="133" t="s">
        <v>4071</v>
      </c>
      <c r="AU893" s="1416" t="s">
        <v>5300</v>
      </c>
      <c r="AV893" s="134">
        <v>5</v>
      </c>
      <c r="AW893" s="135">
        <v>1</v>
      </c>
      <c r="AX893" s="136">
        <v>192</v>
      </c>
      <c r="AY893" s="301">
        <f>IF(Chestionar!K893="",0,Chestionar!K893)</f>
        <v>192</v>
      </c>
      <c r="AZ893" s="301">
        <f>IF(Chestionar!L893="",0,Chestionar!L893)</f>
        <v>0</v>
      </c>
      <c r="BA893" s="301">
        <f ca="1">IF(Chestionar!M893="",0,Chestionar!M893)</f>
        <v>0</v>
      </c>
      <c r="BB893" s="301">
        <f>IF(Chestionar!N893="",0,Chestionar!N893)</f>
        <v>0</v>
      </c>
      <c r="BC893" s="301">
        <f ca="1">IF(Chestionar!O893="",0,Chestionar!O893)</f>
        <v>0</v>
      </c>
      <c r="BD893" s="301">
        <f>IF(Chestionar!P893="",0,Chestionar!P893)</f>
        <v>0</v>
      </c>
      <c r="BE893" s="301">
        <f ca="1">IF(Chestionar!Q893="",0,Chestionar!Q893)</f>
        <v>0</v>
      </c>
      <c r="BF893" s="301">
        <f>IF(Chestionar!R893="",0,Chestionar!R893)</f>
        <v>0</v>
      </c>
      <c r="BG893" s="301">
        <f>IF(Chestionar!S893="",0,Chestionar!S893)</f>
        <v>0</v>
      </c>
      <c r="BH893" s="301">
        <f>IF(Chestionar!T893="",0,Chestionar!T893)</f>
        <v>0</v>
      </c>
      <c r="BI893" s="205">
        <f>IF(Chestionar!U893="",0,Chestionar!U893)</f>
        <v>0</v>
      </c>
      <c r="BJ893" s="205">
        <f>IF(Chestionar!V893="",0,Chestionar!V893)</f>
        <v>0</v>
      </c>
      <c r="BK893" s="205">
        <f>IF(Chestionar!W893="",0,Chestionar!W893)</f>
        <v>0</v>
      </c>
      <c r="BL893" s="205">
        <f>IF(Chestionar!X893="",0,Chestionar!X893)</f>
        <v>0</v>
      </c>
      <c r="BM893" s="205">
        <f>IF(Chestionar!Y893="",0,Chestionar!Y893)</f>
        <v>0</v>
      </c>
      <c r="BN893" s="158">
        <f>IF(Chestionar!Z893="",0,Chestionar!Z893)</f>
        <v>0</v>
      </c>
      <c r="BO893" s="113"/>
      <c r="BP893" s="113"/>
      <c r="BQ893" s="113"/>
      <c r="BR893" s="113" t="s">
        <v>215</v>
      </c>
    </row>
    <row r="894" spans="1:70" x14ac:dyDescent="0.25">
      <c r="A894" s="1709">
        <f t="shared" si="244"/>
        <v>0</v>
      </c>
      <c r="B894" s="1709">
        <f t="shared" si="286"/>
        <v>12064001</v>
      </c>
      <c r="C894" s="1461">
        <v>2064</v>
      </c>
      <c r="D894" s="1797" t="s">
        <v>447</v>
      </c>
      <c r="E894" s="1049">
        <v>1</v>
      </c>
      <c r="F894" s="1057" t="s">
        <v>4851</v>
      </c>
      <c r="G894" s="1049"/>
      <c r="H894" s="1058" t="s">
        <v>345</v>
      </c>
      <c r="I894" s="1059" t="s">
        <v>9472</v>
      </c>
      <c r="J894" s="1067" t="s">
        <v>4103</v>
      </c>
      <c r="K894" s="2214" t="str">
        <f t="shared" si="287"/>
        <v>INT(Cap.2 Pct.13.1 Rd.3 Col.1)</v>
      </c>
      <c r="L894" s="1439" t="str">
        <f t="shared" si="290"/>
        <v>0,000</v>
      </c>
      <c r="M894" s="1000">
        <f t="shared" si="291"/>
        <v>0</v>
      </c>
      <c r="N894" s="1724">
        <f>IF(O894=P894,0,1)</f>
        <v>0</v>
      </c>
      <c r="O894" s="979">
        <f>IF(BA374="",0,BA374)</f>
        <v>0</v>
      </c>
      <c r="P894" s="979">
        <f>IF(BA374="",0,INT(BA374))</f>
        <v>0</v>
      </c>
      <c r="Q894" s="979"/>
      <c r="R894" s="979"/>
      <c r="S894" s="979"/>
      <c r="T894" s="979"/>
      <c r="U894" s="979"/>
      <c r="V894" s="979"/>
      <c r="W894" s="979"/>
      <c r="X894" s="979"/>
      <c r="Y894" s="1060"/>
      <c r="Z894" s="1462" t="str">
        <f>Z893</f>
        <v xml:space="preserve">Cap.2 Pct.13.1: Au fost introduse valori cu zecimale. Trebuie introduse valori fara zecimale, rotunjite la intreg. </v>
      </c>
      <c r="AA894" s="2205">
        <f t="shared" si="242"/>
        <v>1</v>
      </c>
      <c r="AB894" s="3036">
        <f t="shared" si="243"/>
        <v>2064</v>
      </c>
      <c r="AT894" s="133" t="s">
        <v>4072</v>
      </c>
      <c r="AU894" s="1416" t="s">
        <v>5300</v>
      </c>
      <c r="AV894" s="134">
        <v>5</v>
      </c>
      <c r="AW894" s="135">
        <v>1</v>
      </c>
      <c r="AX894" s="136">
        <v>193</v>
      </c>
      <c r="AY894" s="301">
        <f>IF(Chestionar!K894="",0,Chestionar!K894)</f>
        <v>193</v>
      </c>
      <c r="AZ894" s="301">
        <f>IF(Chestionar!L894="",0,Chestionar!L894)</f>
        <v>0</v>
      </c>
      <c r="BA894" s="301">
        <f ca="1">IF(Chestionar!M894="",0,Chestionar!M894)</f>
        <v>0</v>
      </c>
      <c r="BB894" s="301">
        <f>IF(Chestionar!N894="",0,Chestionar!N894)</f>
        <v>0</v>
      </c>
      <c r="BC894" s="301">
        <f ca="1">IF(Chestionar!O894="",0,Chestionar!O894)</f>
        <v>0</v>
      </c>
      <c r="BD894" s="301">
        <f>IF(Chestionar!P894="",0,Chestionar!P894)</f>
        <v>0</v>
      </c>
      <c r="BE894" s="301">
        <f ca="1">IF(Chestionar!Q894="",0,Chestionar!Q894)</f>
        <v>0</v>
      </c>
      <c r="BF894" s="301">
        <f>IF(Chestionar!R894="",0,Chestionar!R894)</f>
        <v>0</v>
      </c>
      <c r="BG894" s="301">
        <f>IF(Chestionar!S894="",0,Chestionar!S894)</f>
        <v>0</v>
      </c>
      <c r="BH894" s="301">
        <f>IF(Chestionar!T894="",0,Chestionar!T894)</f>
        <v>0</v>
      </c>
      <c r="BI894" s="205">
        <f>IF(Chestionar!U894="",0,Chestionar!U894)</f>
        <v>0</v>
      </c>
      <c r="BJ894" s="205">
        <f>IF(Chestionar!V894="",0,Chestionar!V894)</f>
        <v>0</v>
      </c>
      <c r="BK894" s="205">
        <f>IF(Chestionar!W894="",0,Chestionar!W894)</f>
        <v>0</v>
      </c>
      <c r="BL894" s="205">
        <f>IF(Chestionar!X894="",0,Chestionar!X894)</f>
        <v>0</v>
      </c>
      <c r="BM894" s="205">
        <f>IF(Chestionar!Y894="",0,Chestionar!Y894)</f>
        <v>0</v>
      </c>
      <c r="BN894" s="158">
        <f>IF(Chestionar!Z894="",0,Chestionar!Z894)</f>
        <v>0</v>
      </c>
      <c r="BO894" s="113"/>
      <c r="BP894" s="113"/>
      <c r="BQ894" s="113"/>
      <c r="BR894" s="113" t="s">
        <v>215</v>
      </c>
    </row>
    <row r="895" spans="1:70" x14ac:dyDescent="0.25">
      <c r="A895" s="1710">
        <f t="shared" si="244"/>
        <v>0</v>
      </c>
      <c r="B895" s="1710">
        <f t="shared" si="286"/>
        <v>12065001</v>
      </c>
      <c r="C895" s="1454">
        <v>2065</v>
      </c>
      <c r="D895" s="1799" t="s">
        <v>447</v>
      </c>
      <c r="E895" s="1061">
        <v>1</v>
      </c>
      <c r="F895" s="1062" t="s">
        <v>4851</v>
      </c>
      <c r="G895" s="1061"/>
      <c r="H895" s="1063" t="s">
        <v>345</v>
      </c>
      <c r="I895" s="1064" t="s">
        <v>4853</v>
      </c>
      <c r="J895" s="1068" t="s">
        <v>4103</v>
      </c>
      <c r="K895" s="2200" t="str">
        <f t="shared" si="287"/>
        <v>INT(Cap.2 Pct.13.1 Rd.2 Col.2)</v>
      </c>
      <c r="L895" s="1455" t="str">
        <f t="shared" si="290"/>
        <v>0,000</v>
      </c>
      <c r="M895" s="1065">
        <f t="shared" si="291"/>
        <v>0</v>
      </c>
      <c r="N895" s="1730">
        <f>IF(O895=P895,0,1)</f>
        <v>0</v>
      </c>
      <c r="O895" s="1065">
        <f>IF(BB373="",0,BB373)</f>
        <v>0</v>
      </c>
      <c r="P895" s="1065">
        <f>IF(BB373="",0,INT(BB373))</f>
        <v>0</v>
      </c>
      <c r="Q895" s="1065"/>
      <c r="R895" s="1065"/>
      <c r="S895" s="1065"/>
      <c r="T895" s="1065"/>
      <c r="U895" s="1065"/>
      <c r="V895" s="1065"/>
      <c r="W895" s="1065"/>
      <c r="X895" s="1065"/>
      <c r="Y895" s="1066"/>
      <c r="Z895" s="1463" t="str">
        <f>Z894</f>
        <v xml:space="preserve">Cap.2 Pct.13.1: Au fost introduse valori cu zecimale. Trebuie introduse valori fara zecimale, rotunjite la intreg. </v>
      </c>
      <c r="AA895" s="2205">
        <f t="shared" si="242"/>
        <v>1</v>
      </c>
      <c r="AB895" s="3036">
        <f t="shared" si="243"/>
        <v>2065</v>
      </c>
      <c r="AT895" s="133" t="s">
        <v>4073</v>
      </c>
      <c r="AU895" s="1416" t="s">
        <v>5300</v>
      </c>
      <c r="AV895" s="134">
        <v>5</v>
      </c>
      <c r="AW895" s="135">
        <v>1</v>
      </c>
      <c r="AX895" s="136">
        <v>194</v>
      </c>
      <c r="AY895" s="301">
        <f>IF(Chestionar!K895="",0,Chestionar!K895)</f>
        <v>194</v>
      </c>
      <c r="AZ895" s="301">
        <f>IF(Chestionar!L895="",0,Chestionar!L895)</f>
        <v>0</v>
      </c>
      <c r="BA895" s="301">
        <f ca="1">IF(Chestionar!M895="",0,Chestionar!M895)</f>
        <v>0</v>
      </c>
      <c r="BB895" s="301">
        <f>IF(Chestionar!N895="",0,Chestionar!N895)</f>
        <v>0</v>
      </c>
      <c r="BC895" s="301">
        <f ca="1">IF(Chestionar!O895="",0,Chestionar!O895)</f>
        <v>0</v>
      </c>
      <c r="BD895" s="301">
        <f>IF(Chestionar!P895="",0,Chestionar!P895)</f>
        <v>0</v>
      </c>
      <c r="BE895" s="301">
        <f ca="1">IF(Chestionar!Q895="",0,Chestionar!Q895)</f>
        <v>0</v>
      </c>
      <c r="BF895" s="301">
        <f>IF(Chestionar!R895="",0,Chestionar!R895)</f>
        <v>0</v>
      </c>
      <c r="BG895" s="301">
        <f>IF(Chestionar!S895="",0,Chestionar!S895)</f>
        <v>0</v>
      </c>
      <c r="BH895" s="301">
        <f>IF(Chestionar!T895="",0,Chestionar!T895)</f>
        <v>0</v>
      </c>
      <c r="BI895" s="205">
        <f>IF(Chestionar!U895="",0,Chestionar!U895)</f>
        <v>0</v>
      </c>
      <c r="BJ895" s="205">
        <f>IF(Chestionar!V895="",0,Chestionar!V895)</f>
        <v>0</v>
      </c>
      <c r="BK895" s="205">
        <f>IF(Chestionar!W895="",0,Chestionar!W895)</f>
        <v>0</v>
      </c>
      <c r="BL895" s="205">
        <f>IF(Chestionar!X895="",0,Chestionar!X895)</f>
        <v>0</v>
      </c>
      <c r="BM895" s="205">
        <f>IF(Chestionar!Y895="",0,Chestionar!Y895)</f>
        <v>0</v>
      </c>
      <c r="BN895" s="158">
        <f>IF(Chestionar!Z895="",0,Chestionar!Z895)</f>
        <v>0</v>
      </c>
      <c r="BO895" s="113"/>
      <c r="BP895" s="113"/>
      <c r="BQ895" s="113"/>
      <c r="BR895" s="113" t="s">
        <v>215</v>
      </c>
    </row>
    <row r="896" spans="1:70" x14ac:dyDescent="0.25">
      <c r="A896" s="1715">
        <f t="shared" si="244"/>
        <v>0</v>
      </c>
      <c r="B896" s="1715">
        <f t="shared" si="286"/>
        <v>10083001</v>
      </c>
      <c r="C896" s="1049">
        <v>83</v>
      </c>
      <c r="D896" s="1804" t="s">
        <v>447</v>
      </c>
      <c r="E896" s="1049">
        <v>1</v>
      </c>
      <c r="F896" s="1057" t="s">
        <v>4851</v>
      </c>
      <c r="G896" s="1049" t="s">
        <v>9469</v>
      </c>
      <c r="H896" s="1058" t="s">
        <v>345</v>
      </c>
      <c r="I896" s="1059" t="s">
        <v>9471</v>
      </c>
      <c r="J896" s="1067" t="s">
        <v>4104</v>
      </c>
      <c r="K896" s="1059">
        <v>0</v>
      </c>
      <c r="L896" s="979">
        <f>IF(BA372="",0,BA372)</f>
        <v>0</v>
      </c>
      <c r="M896" s="979">
        <f>0</f>
        <v>0</v>
      </c>
      <c r="N896" s="1724">
        <f>IF(L896&gt;=M896,0,1)</f>
        <v>0</v>
      </c>
      <c r="O896" s="979"/>
      <c r="P896" s="979"/>
      <c r="Q896" s="979"/>
      <c r="R896" s="979"/>
      <c r="S896" s="979"/>
      <c r="T896" s="979"/>
      <c r="U896" s="979"/>
      <c r="V896" s="979"/>
      <c r="W896" s="979"/>
      <c r="X896" s="979"/>
      <c r="Y896" s="1060"/>
      <c r="Z896" s="1352" t="s">
        <v>9473</v>
      </c>
      <c r="AA896" s="2205">
        <f t="shared" si="242"/>
        <v>1</v>
      </c>
      <c r="AB896" s="3036">
        <f t="shared" si="243"/>
        <v>83</v>
      </c>
      <c r="AT896" s="133" t="s">
        <v>4074</v>
      </c>
      <c r="AU896" s="1416" t="s">
        <v>5300</v>
      </c>
      <c r="AV896" s="134">
        <v>5</v>
      </c>
      <c r="AW896" s="135">
        <v>1</v>
      </c>
      <c r="AX896" s="136">
        <v>195</v>
      </c>
      <c r="AY896" s="301">
        <f>IF(Chestionar!K896="",0,Chestionar!K896)</f>
        <v>195</v>
      </c>
      <c r="AZ896" s="301">
        <f>IF(Chestionar!L896="",0,Chestionar!L896)</f>
        <v>0</v>
      </c>
      <c r="BA896" s="301">
        <f ca="1">IF(Chestionar!M896="",0,Chestionar!M896)</f>
        <v>0</v>
      </c>
      <c r="BB896" s="301">
        <f>IF(Chestionar!N896="",0,Chestionar!N896)</f>
        <v>0</v>
      </c>
      <c r="BC896" s="301">
        <f ca="1">IF(Chestionar!O896="",0,Chestionar!O896)</f>
        <v>0</v>
      </c>
      <c r="BD896" s="301">
        <f>IF(Chestionar!P896="",0,Chestionar!P896)</f>
        <v>0</v>
      </c>
      <c r="BE896" s="301">
        <f ca="1">IF(Chestionar!Q896="",0,Chestionar!Q896)</f>
        <v>0</v>
      </c>
      <c r="BF896" s="301">
        <f>IF(Chestionar!R896="",0,Chestionar!R896)</f>
        <v>0</v>
      </c>
      <c r="BG896" s="301">
        <f>IF(Chestionar!S896="",0,Chestionar!S896)</f>
        <v>0</v>
      </c>
      <c r="BH896" s="301">
        <f>IF(Chestionar!T896="",0,Chestionar!T896)</f>
        <v>0</v>
      </c>
      <c r="BI896" s="205">
        <f>IF(Chestionar!U896="",0,Chestionar!U896)</f>
        <v>0</v>
      </c>
      <c r="BJ896" s="205">
        <f>IF(Chestionar!V896="",0,Chestionar!V896)</f>
        <v>0</v>
      </c>
      <c r="BK896" s="205">
        <f>IF(Chestionar!W896="",0,Chestionar!W896)</f>
        <v>0</v>
      </c>
      <c r="BL896" s="205">
        <f>IF(Chestionar!X896="",0,Chestionar!X896)</f>
        <v>0</v>
      </c>
      <c r="BM896" s="205">
        <f>IF(Chestionar!Y896="",0,Chestionar!Y896)</f>
        <v>0</v>
      </c>
      <c r="BN896" s="158">
        <f>IF(Chestionar!Z896="",0,Chestionar!Z896)</f>
        <v>0</v>
      </c>
      <c r="BO896" s="113"/>
      <c r="BP896" s="113"/>
      <c r="BQ896" s="113"/>
      <c r="BR896" s="113" t="s">
        <v>215</v>
      </c>
    </row>
    <row r="897" spans="1:70" x14ac:dyDescent="0.25">
      <c r="A897" s="1715">
        <f t="shared" si="244"/>
        <v>0</v>
      </c>
      <c r="B897" s="1715">
        <f t="shared" si="286"/>
        <v>10083002</v>
      </c>
      <c r="C897" s="1049">
        <v>83</v>
      </c>
      <c r="D897" s="1797" t="s">
        <v>447</v>
      </c>
      <c r="E897" s="1049">
        <v>2</v>
      </c>
      <c r="F897" s="1057" t="s">
        <v>4851</v>
      </c>
      <c r="G897" s="1049"/>
      <c r="H897" s="1058" t="s">
        <v>345</v>
      </c>
      <c r="I897" s="1059" t="s">
        <v>4855</v>
      </c>
      <c r="J897" s="1067" t="s">
        <v>4104</v>
      </c>
      <c r="K897" s="1059">
        <v>0</v>
      </c>
      <c r="L897" s="979">
        <f>IF(BA373="",0,BA373)</f>
        <v>0</v>
      </c>
      <c r="M897" s="979">
        <f>0</f>
        <v>0</v>
      </c>
      <c r="N897" s="1724">
        <f>IF(L897&gt;=M897,0,1)</f>
        <v>0</v>
      </c>
      <c r="O897" s="979"/>
      <c r="P897" s="979"/>
      <c r="Q897" s="979"/>
      <c r="R897" s="979"/>
      <c r="S897" s="979"/>
      <c r="T897" s="979"/>
      <c r="U897" s="979"/>
      <c r="V897" s="979"/>
      <c r="W897" s="979"/>
      <c r="X897" s="979"/>
      <c r="Y897" s="1060"/>
      <c r="Z897" s="1352" t="s">
        <v>9474</v>
      </c>
      <c r="AA897" s="2205">
        <f t="shared" si="242"/>
        <v>1</v>
      </c>
      <c r="AB897" s="3036">
        <f t="shared" si="243"/>
        <v>83</v>
      </c>
      <c r="AT897" s="133" t="s">
        <v>4075</v>
      </c>
      <c r="AU897" s="1416" t="s">
        <v>5300</v>
      </c>
      <c r="AV897" s="134">
        <v>5</v>
      </c>
      <c r="AW897" s="135">
        <v>1</v>
      </c>
      <c r="AX897" s="136">
        <v>196</v>
      </c>
      <c r="AY897" s="301">
        <f>IF(Chestionar!K897="",0,Chestionar!K897)</f>
        <v>196</v>
      </c>
      <c r="AZ897" s="301">
        <f>IF(Chestionar!L897="",0,Chestionar!L897)</f>
        <v>0</v>
      </c>
      <c r="BA897" s="301">
        <f ca="1">IF(Chestionar!M897="",0,Chestionar!M897)</f>
        <v>0</v>
      </c>
      <c r="BB897" s="301">
        <f>IF(Chestionar!N897="",0,Chestionar!N897)</f>
        <v>0</v>
      </c>
      <c r="BC897" s="301">
        <f ca="1">IF(Chestionar!O897="",0,Chestionar!O897)</f>
        <v>0</v>
      </c>
      <c r="BD897" s="301">
        <f>IF(Chestionar!P897="",0,Chestionar!P897)</f>
        <v>0</v>
      </c>
      <c r="BE897" s="301">
        <f ca="1">IF(Chestionar!Q897="",0,Chestionar!Q897)</f>
        <v>0</v>
      </c>
      <c r="BF897" s="301">
        <f>IF(Chestionar!R897="",0,Chestionar!R897)</f>
        <v>0</v>
      </c>
      <c r="BG897" s="301">
        <f>IF(Chestionar!S897="",0,Chestionar!S897)</f>
        <v>0</v>
      </c>
      <c r="BH897" s="301">
        <f>IF(Chestionar!T897="",0,Chestionar!T897)</f>
        <v>0</v>
      </c>
      <c r="BI897" s="205">
        <f>IF(Chestionar!U897="",0,Chestionar!U897)</f>
        <v>0</v>
      </c>
      <c r="BJ897" s="205">
        <f>IF(Chestionar!V897="",0,Chestionar!V897)</f>
        <v>0</v>
      </c>
      <c r="BK897" s="205">
        <f>IF(Chestionar!W897="",0,Chestionar!W897)</f>
        <v>0</v>
      </c>
      <c r="BL897" s="205">
        <f>IF(Chestionar!X897="",0,Chestionar!X897)</f>
        <v>0</v>
      </c>
      <c r="BM897" s="205">
        <f>IF(Chestionar!Y897="",0,Chestionar!Y897)</f>
        <v>0</v>
      </c>
      <c r="BN897" s="158">
        <f>IF(Chestionar!Z897="",0,Chestionar!Z897)</f>
        <v>0</v>
      </c>
      <c r="BO897" s="113"/>
      <c r="BP897" s="113"/>
      <c r="BQ897" s="113"/>
      <c r="BR897" s="113" t="s">
        <v>215</v>
      </c>
    </row>
    <row r="898" spans="1:70" x14ac:dyDescent="0.25">
      <c r="A898" s="1715">
        <f t="shared" si="244"/>
        <v>0</v>
      </c>
      <c r="B898" s="1715">
        <f t="shared" ref="B898:B904" si="292">VALUE("1"&amp;TEXT(C898,"0000")&amp;TEXT(E898,"000"))</f>
        <v>10083003</v>
      </c>
      <c r="C898" s="1049">
        <v>83</v>
      </c>
      <c r="D898" s="1797" t="s">
        <v>447</v>
      </c>
      <c r="E898" s="1049">
        <v>3</v>
      </c>
      <c r="F898" s="1057" t="s">
        <v>4851</v>
      </c>
      <c r="G898" s="1049"/>
      <c r="H898" s="1058" t="s">
        <v>345</v>
      </c>
      <c r="I898" s="1059" t="s">
        <v>9472</v>
      </c>
      <c r="J898" s="1067" t="s">
        <v>4104</v>
      </c>
      <c r="K898" s="1059">
        <v>0</v>
      </c>
      <c r="L898" s="979">
        <f>IF(BA374="",0,BA374)</f>
        <v>0</v>
      </c>
      <c r="M898" s="979">
        <f>0</f>
        <v>0</v>
      </c>
      <c r="N898" s="1724">
        <f>IF(L898&gt;=M898,0,1)</f>
        <v>0</v>
      </c>
      <c r="O898" s="979"/>
      <c r="P898" s="979"/>
      <c r="Q898" s="979"/>
      <c r="R898" s="979"/>
      <c r="S898" s="979"/>
      <c r="T898" s="979"/>
      <c r="U898" s="979"/>
      <c r="V898" s="979"/>
      <c r="W898" s="979"/>
      <c r="X898" s="979"/>
      <c r="Y898" s="1060"/>
      <c r="Z898" s="1352" t="s">
        <v>9475</v>
      </c>
      <c r="AA898" s="2205">
        <f t="shared" ref="AA898:AA961" si="293">COUNTIF(B:B,B898)</f>
        <v>1</v>
      </c>
      <c r="AB898" s="3036">
        <f t="shared" si="243"/>
        <v>83</v>
      </c>
      <c r="AT898" s="133" t="s">
        <v>4076</v>
      </c>
      <c r="AU898" s="1416" t="s">
        <v>5300</v>
      </c>
      <c r="AV898" s="134">
        <v>5</v>
      </c>
      <c r="AW898" s="135">
        <v>1</v>
      </c>
      <c r="AX898" s="136">
        <v>197</v>
      </c>
      <c r="AY898" s="301">
        <f>IF(Chestionar!K898="",0,Chestionar!K898)</f>
        <v>197</v>
      </c>
      <c r="AZ898" s="301">
        <f>IF(Chestionar!L898="",0,Chestionar!L898)</f>
        <v>0</v>
      </c>
      <c r="BA898" s="301">
        <f ca="1">IF(Chestionar!M898="",0,Chestionar!M898)</f>
        <v>0</v>
      </c>
      <c r="BB898" s="301">
        <f>IF(Chestionar!N898="",0,Chestionar!N898)</f>
        <v>0</v>
      </c>
      <c r="BC898" s="301">
        <f ca="1">IF(Chestionar!O898="",0,Chestionar!O898)</f>
        <v>0</v>
      </c>
      <c r="BD898" s="301">
        <f>IF(Chestionar!P898="",0,Chestionar!P898)</f>
        <v>0</v>
      </c>
      <c r="BE898" s="301">
        <f ca="1">IF(Chestionar!Q898="",0,Chestionar!Q898)</f>
        <v>0</v>
      </c>
      <c r="BF898" s="301">
        <f>IF(Chestionar!R898="",0,Chestionar!R898)</f>
        <v>0</v>
      </c>
      <c r="BG898" s="301">
        <f>IF(Chestionar!S898="",0,Chestionar!S898)</f>
        <v>0</v>
      </c>
      <c r="BH898" s="301">
        <f>IF(Chestionar!T898="",0,Chestionar!T898)</f>
        <v>0</v>
      </c>
      <c r="BI898" s="205">
        <f>IF(Chestionar!U898="",0,Chestionar!U898)</f>
        <v>0</v>
      </c>
      <c r="BJ898" s="205">
        <f>IF(Chestionar!V898="",0,Chestionar!V898)</f>
        <v>0</v>
      </c>
      <c r="BK898" s="205">
        <f>IF(Chestionar!W898="",0,Chestionar!W898)</f>
        <v>0</v>
      </c>
      <c r="BL898" s="205">
        <f>IF(Chestionar!X898="",0,Chestionar!X898)</f>
        <v>0</v>
      </c>
      <c r="BM898" s="205">
        <f>IF(Chestionar!Y898="",0,Chestionar!Y898)</f>
        <v>0</v>
      </c>
      <c r="BN898" s="158">
        <f>IF(Chestionar!Z898="",0,Chestionar!Z898)</f>
        <v>0</v>
      </c>
      <c r="BO898" s="113"/>
      <c r="BP898" s="113"/>
      <c r="BQ898" s="113"/>
      <c r="BR898" s="113" t="s">
        <v>215</v>
      </c>
    </row>
    <row r="899" spans="1:70" x14ac:dyDescent="0.25">
      <c r="A899" s="1715">
        <f t="shared" si="244"/>
        <v>0</v>
      </c>
      <c r="B899" s="1715">
        <f t="shared" si="292"/>
        <v>10083004</v>
      </c>
      <c r="C899" s="1061">
        <v>83</v>
      </c>
      <c r="D899" s="1799" t="s">
        <v>447</v>
      </c>
      <c r="E899" s="1061">
        <v>4</v>
      </c>
      <c r="F899" s="1062" t="s">
        <v>4851</v>
      </c>
      <c r="G899" s="1061" t="s">
        <v>9470</v>
      </c>
      <c r="H899" s="1063" t="s">
        <v>345</v>
      </c>
      <c r="I899" s="1064" t="s">
        <v>4853</v>
      </c>
      <c r="J899" s="1068" t="s">
        <v>4104</v>
      </c>
      <c r="K899" s="1064">
        <v>0</v>
      </c>
      <c r="L899" s="1065">
        <f>IF(BB373="",0,BB373)</f>
        <v>0</v>
      </c>
      <c r="M899" s="1065">
        <f>0</f>
        <v>0</v>
      </c>
      <c r="N899" s="1730">
        <f>IF(L899&gt;=M899,0,1)</f>
        <v>0</v>
      </c>
      <c r="O899" s="1065"/>
      <c r="P899" s="1065"/>
      <c r="Q899" s="1065"/>
      <c r="R899" s="1065"/>
      <c r="S899" s="1065"/>
      <c r="T899" s="1065"/>
      <c r="U899" s="1065"/>
      <c r="V899" s="1065"/>
      <c r="W899" s="1065"/>
      <c r="X899" s="1065"/>
      <c r="Y899" s="1066"/>
      <c r="Z899" s="1352" t="s">
        <v>9476</v>
      </c>
      <c r="AA899" s="2205">
        <f t="shared" si="293"/>
        <v>1</v>
      </c>
      <c r="AB899" s="3036">
        <f t="shared" ref="AB899:AB962" si="294">C899</f>
        <v>83</v>
      </c>
      <c r="AT899" s="133" t="s">
        <v>4077</v>
      </c>
      <c r="AU899" s="1416" t="s">
        <v>5300</v>
      </c>
      <c r="AV899" s="134">
        <v>5</v>
      </c>
      <c r="AW899" s="135">
        <v>1</v>
      </c>
      <c r="AX899" s="136">
        <v>198</v>
      </c>
      <c r="AY899" s="301">
        <f>IF(Chestionar!K899="",0,Chestionar!K899)</f>
        <v>198</v>
      </c>
      <c r="AZ899" s="301">
        <f>IF(Chestionar!L899="",0,Chestionar!L899)</f>
        <v>0</v>
      </c>
      <c r="BA899" s="301">
        <f ca="1">IF(Chestionar!M899="",0,Chestionar!M899)</f>
        <v>0</v>
      </c>
      <c r="BB899" s="301">
        <f>IF(Chestionar!N899="",0,Chestionar!N899)</f>
        <v>0</v>
      </c>
      <c r="BC899" s="301">
        <f ca="1">IF(Chestionar!O899="",0,Chestionar!O899)</f>
        <v>0</v>
      </c>
      <c r="BD899" s="301">
        <f>IF(Chestionar!P899="",0,Chestionar!P899)</f>
        <v>0</v>
      </c>
      <c r="BE899" s="301">
        <f ca="1">IF(Chestionar!Q899="",0,Chestionar!Q899)</f>
        <v>0</v>
      </c>
      <c r="BF899" s="301">
        <f>IF(Chestionar!R899="",0,Chestionar!R899)</f>
        <v>0</v>
      </c>
      <c r="BG899" s="301">
        <f>IF(Chestionar!S899="",0,Chestionar!S899)</f>
        <v>0</v>
      </c>
      <c r="BH899" s="301">
        <f>IF(Chestionar!T899="",0,Chestionar!T899)</f>
        <v>0</v>
      </c>
      <c r="BI899" s="205">
        <f>IF(Chestionar!U899="",0,Chestionar!U899)</f>
        <v>0</v>
      </c>
      <c r="BJ899" s="205">
        <f>IF(Chestionar!V899="",0,Chestionar!V899)</f>
        <v>0</v>
      </c>
      <c r="BK899" s="205">
        <f>IF(Chestionar!W899="",0,Chestionar!W899)</f>
        <v>0</v>
      </c>
      <c r="BL899" s="205">
        <f>IF(Chestionar!X899="",0,Chestionar!X899)</f>
        <v>0</v>
      </c>
      <c r="BM899" s="205">
        <f>IF(Chestionar!Y899="",0,Chestionar!Y899)</f>
        <v>0</v>
      </c>
      <c r="BN899" s="158">
        <f>IF(Chestionar!Z899="",0,Chestionar!Z899)</f>
        <v>0</v>
      </c>
      <c r="BO899" s="113"/>
      <c r="BP899" s="113"/>
      <c r="BQ899" s="113"/>
      <c r="BR899" s="113" t="s">
        <v>215</v>
      </c>
    </row>
    <row r="900" spans="1:70" x14ac:dyDescent="0.25">
      <c r="A900" s="1706">
        <f t="shared" si="244"/>
        <v>0</v>
      </c>
      <c r="B900" s="1706">
        <f t="shared" si="292"/>
        <v>10084001</v>
      </c>
      <c r="C900" s="987">
        <v>84</v>
      </c>
      <c r="D900" s="1794" t="s">
        <v>447</v>
      </c>
      <c r="E900" s="987">
        <v>1</v>
      </c>
      <c r="F900" s="988" t="s">
        <v>4851</v>
      </c>
      <c r="G900" s="987" t="s">
        <v>4854</v>
      </c>
      <c r="H900" s="989" t="s">
        <v>345</v>
      </c>
      <c r="I900" s="990" t="s">
        <v>4855</v>
      </c>
      <c r="J900" s="989"/>
      <c r="K900" s="990" t="s">
        <v>4853</v>
      </c>
      <c r="L900" s="992">
        <f>IF(BA373="",0,BA373)</f>
        <v>0</v>
      </c>
      <c r="M900" s="992">
        <f>IF(BB373="",0,BB373)</f>
        <v>0</v>
      </c>
      <c r="N900" s="1722">
        <f>IF(OR(AND(L900&lt;&gt;0,M900=0),AND(L900=0,M900&lt;&gt;0)),1,0)</f>
        <v>0</v>
      </c>
      <c r="O900" s="992"/>
      <c r="P900" s="992"/>
      <c r="Q900" s="992"/>
      <c r="R900" s="992"/>
      <c r="S900" s="992"/>
      <c r="T900" s="992"/>
      <c r="U900" s="992"/>
      <c r="V900" s="992"/>
      <c r="W900" s="992"/>
      <c r="X900" s="2110"/>
      <c r="Y900" s="993"/>
      <c r="Z900" s="1342" t="s">
        <v>9477</v>
      </c>
      <c r="AA900" s="2205">
        <f t="shared" si="293"/>
        <v>1</v>
      </c>
      <c r="AB900" s="3036">
        <f t="shared" si="294"/>
        <v>84</v>
      </c>
      <c r="AT900" s="133" t="s">
        <v>4078</v>
      </c>
      <c r="AU900" s="1416" t="s">
        <v>5300</v>
      </c>
      <c r="AV900" s="134">
        <v>5</v>
      </c>
      <c r="AW900" s="135">
        <v>1</v>
      </c>
      <c r="AX900" s="136">
        <v>199</v>
      </c>
      <c r="AY900" s="301">
        <f>IF(Chestionar!K900="",0,Chestionar!K900)</f>
        <v>199</v>
      </c>
      <c r="AZ900" s="301">
        <f>IF(Chestionar!L900="",0,Chestionar!L900)</f>
        <v>0</v>
      </c>
      <c r="BA900" s="301">
        <f ca="1">IF(Chestionar!M900="",0,Chestionar!M900)</f>
        <v>0</v>
      </c>
      <c r="BB900" s="301">
        <f>IF(Chestionar!N900="",0,Chestionar!N900)</f>
        <v>0</v>
      </c>
      <c r="BC900" s="301">
        <f ca="1">IF(Chestionar!O900="",0,Chestionar!O900)</f>
        <v>0</v>
      </c>
      <c r="BD900" s="301">
        <f>IF(Chestionar!P900="",0,Chestionar!P900)</f>
        <v>0</v>
      </c>
      <c r="BE900" s="301">
        <f ca="1">IF(Chestionar!Q900="",0,Chestionar!Q900)</f>
        <v>0</v>
      </c>
      <c r="BF900" s="301">
        <f>IF(Chestionar!R900="",0,Chestionar!R900)</f>
        <v>0</v>
      </c>
      <c r="BG900" s="301">
        <f>IF(Chestionar!S900="",0,Chestionar!S900)</f>
        <v>0</v>
      </c>
      <c r="BH900" s="301">
        <f>IF(Chestionar!T900="",0,Chestionar!T900)</f>
        <v>0</v>
      </c>
      <c r="BI900" s="205">
        <f>IF(Chestionar!U900="",0,Chestionar!U900)</f>
        <v>0</v>
      </c>
      <c r="BJ900" s="205">
        <f>IF(Chestionar!V900="",0,Chestionar!V900)</f>
        <v>0</v>
      </c>
      <c r="BK900" s="205">
        <f>IF(Chestionar!W900="",0,Chestionar!W900)</f>
        <v>0</v>
      </c>
      <c r="BL900" s="205">
        <f>IF(Chestionar!X900="",0,Chestionar!X900)</f>
        <v>0</v>
      </c>
      <c r="BM900" s="205">
        <f>IF(Chestionar!Y900="",0,Chestionar!Y900)</f>
        <v>0</v>
      </c>
      <c r="BN900" s="158">
        <f>IF(Chestionar!Z900="",0,Chestionar!Z900)</f>
        <v>0</v>
      </c>
      <c r="BO900" s="113"/>
      <c r="BP900" s="113"/>
      <c r="BQ900" s="113"/>
      <c r="BR900" s="113" t="s">
        <v>215</v>
      </c>
    </row>
    <row r="901" spans="1:70" x14ac:dyDescent="0.25">
      <c r="A901" s="1715">
        <f t="shared" si="244"/>
        <v>0</v>
      </c>
      <c r="B901" s="1715">
        <f t="shared" si="292"/>
        <v>12066001</v>
      </c>
      <c r="C901" s="1461">
        <v>2066</v>
      </c>
      <c r="D901" s="1797" t="s">
        <v>447</v>
      </c>
      <c r="E901" s="1049">
        <v>1</v>
      </c>
      <c r="F901" s="1057" t="s">
        <v>4857</v>
      </c>
      <c r="G901" s="1049"/>
      <c r="H901" s="1058" t="s">
        <v>345</v>
      </c>
      <c r="I901" s="1059" t="s">
        <v>4858</v>
      </c>
      <c r="J901" s="1067" t="s">
        <v>4103</v>
      </c>
      <c r="K901" s="2214" t="str">
        <f t="shared" ref="K901:K902" si="295">"INT("&amp;I901&amp;")"</f>
        <v>INT(Cap.2 Pct.13.2 Rd.1 Col.1)</v>
      </c>
      <c r="L901" s="1439" t="str">
        <f t="shared" ref="L901" si="296">TEXT(O901,"0,000")</f>
        <v>0,000</v>
      </c>
      <c r="M901" s="1000">
        <f t="shared" ref="M901" si="297">P901</f>
        <v>0</v>
      </c>
      <c r="N901" s="1724">
        <f>IF(O901=P901,0,1)</f>
        <v>0</v>
      </c>
      <c r="O901" s="979">
        <f>IF(BA376="",0,BA376)</f>
        <v>0</v>
      </c>
      <c r="P901" s="979">
        <f>IF(BA376="",0,INT(BA376))</f>
        <v>0</v>
      </c>
      <c r="Q901" s="979"/>
      <c r="R901" s="979"/>
      <c r="S901" s="979"/>
      <c r="T901" s="979"/>
      <c r="U901" s="979"/>
      <c r="V901" s="979"/>
      <c r="W901" s="979"/>
      <c r="X901" s="979"/>
      <c r="Y901" s="1060"/>
      <c r="Z901" s="1343" t="s">
        <v>11047</v>
      </c>
      <c r="AA901" s="2205">
        <f t="shared" si="293"/>
        <v>1</v>
      </c>
      <c r="AB901" s="3036">
        <f t="shared" si="294"/>
        <v>2066</v>
      </c>
      <c r="AT901" s="133" t="s">
        <v>4079</v>
      </c>
      <c r="AU901" s="1416" t="s">
        <v>5300</v>
      </c>
      <c r="AV901" s="134">
        <v>5</v>
      </c>
      <c r="AW901" s="135">
        <v>1</v>
      </c>
      <c r="AX901" s="136">
        <v>200</v>
      </c>
      <c r="AY901" s="301">
        <f>IF(Chestionar!K901="",0,Chestionar!K901)</f>
        <v>200</v>
      </c>
      <c r="AZ901" s="301">
        <f>IF(Chestionar!L901="",0,Chestionar!L901)</f>
        <v>0</v>
      </c>
      <c r="BA901" s="301">
        <f ca="1">IF(Chestionar!M901="",0,Chestionar!M901)</f>
        <v>0</v>
      </c>
      <c r="BB901" s="301">
        <f>IF(Chestionar!N901="",0,Chestionar!N901)</f>
        <v>0</v>
      </c>
      <c r="BC901" s="301">
        <f ca="1">IF(Chestionar!O901="",0,Chestionar!O901)</f>
        <v>0</v>
      </c>
      <c r="BD901" s="301">
        <f>IF(Chestionar!P901="",0,Chestionar!P901)</f>
        <v>0</v>
      </c>
      <c r="BE901" s="301">
        <f ca="1">IF(Chestionar!Q901="",0,Chestionar!Q901)</f>
        <v>0</v>
      </c>
      <c r="BF901" s="301">
        <f>IF(Chestionar!R901="",0,Chestionar!R901)</f>
        <v>0</v>
      </c>
      <c r="BG901" s="301">
        <f>IF(Chestionar!S901="",0,Chestionar!S901)</f>
        <v>0</v>
      </c>
      <c r="BH901" s="301">
        <f>IF(Chestionar!T901="",0,Chestionar!T901)</f>
        <v>0</v>
      </c>
      <c r="BI901" s="205">
        <f>IF(Chestionar!U901="",0,Chestionar!U901)</f>
        <v>0</v>
      </c>
      <c r="BJ901" s="205">
        <f>IF(Chestionar!V901="",0,Chestionar!V901)</f>
        <v>0</v>
      </c>
      <c r="BK901" s="205">
        <f>IF(Chestionar!W901="",0,Chestionar!W901)</f>
        <v>0</v>
      </c>
      <c r="BL901" s="205">
        <f>IF(Chestionar!X901="",0,Chestionar!X901)</f>
        <v>0</v>
      </c>
      <c r="BM901" s="205">
        <f>IF(Chestionar!Y901="",0,Chestionar!Y901)</f>
        <v>0</v>
      </c>
      <c r="BN901" s="158">
        <f>IF(Chestionar!Z901="",0,Chestionar!Z901)</f>
        <v>0</v>
      </c>
      <c r="BO901" s="113"/>
      <c r="BP901" s="113"/>
      <c r="BQ901" s="113"/>
      <c r="BR901" s="113" t="s">
        <v>215</v>
      </c>
    </row>
    <row r="902" spans="1:70" x14ac:dyDescent="0.25">
      <c r="A902" s="1714">
        <f t="shared" si="244"/>
        <v>0</v>
      </c>
      <c r="B902" s="1714">
        <f t="shared" si="292"/>
        <v>12067001</v>
      </c>
      <c r="C902" s="1454">
        <v>2067</v>
      </c>
      <c r="D902" s="1799" t="s">
        <v>447</v>
      </c>
      <c r="E902" s="1061">
        <v>1</v>
      </c>
      <c r="F902" s="1062" t="s">
        <v>4857</v>
      </c>
      <c r="G902" s="1061"/>
      <c r="H902" s="1063" t="s">
        <v>345</v>
      </c>
      <c r="I902" s="1064" t="s">
        <v>4860</v>
      </c>
      <c r="J902" s="1068" t="s">
        <v>4103</v>
      </c>
      <c r="K902" s="2200" t="str">
        <f t="shared" si="295"/>
        <v>INT(Cap.2 Pct.13.2 Rd.1 Col.2)</v>
      </c>
      <c r="L902" s="1455" t="str">
        <f t="shared" ref="L902" si="298">TEXT(O902,"0,000")</f>
        <v>0,000</v>
      </c>
      <c r="M902" s="1065">
        <f t="shared" ref="M902" si="299">P902</f>
        <v>0</v>
      </c>
      <c r="N902" s="1730">
        <f>IF(O902=P902,0,1)</f>
        <v>0</v>
      </c>
      <c r="O902" s="1065">
        <f>IF(BB376="",0,BB376)</f>
        <v>0</v>
      </c>
      <c r="P902" s="1065">
        <f>IF(BB376="",0,INT(BB376))</f>
        <v>0</v>
      </c>
      <c r="Q902" s="1065"/>
      <c r="R902" s="1065"/>
      <c r="S902" s="1065"/>
      <c r="T902" s="1065"/>
      <c r="U902" s="1065"/>
      <c r="V902" s="1065"/>
      <c r="W902" s="1065"/>
      <c r="X902" s="1065"/>
      <c r="Y902" s="1066"/>
      <c r="Z902" s="1474" t="str">
        <f>Z901</f>
        <v xml:space="preserve">Cap.2 Pct.13.2: Au fost introduse valori cu zecimale. Trebuie introduse valori fara zecimale, rotunjite la intreg. </v>
      </c>
      <c r="AA902" s="2205">
        <f t="shared" si="293"/>
        <v>1</v>
      </c>
      <c r="AB902" s="3036">
        <f t="shared" si="294"/>
        <v>2067</v>
      </c>
      <c r="AT902" s="133" t="s">
        <v>8533</v>
      </c>
      <c r="AU902" s="1416" t="s">
        <v>5300</v>
      </c>
      <c r="AV902" s="134">
        <v>5</v>
      </c>
      <c r="AW902" s="135">
        <v>1</v>
      </c>
      <c r="AX902" s="136">
        <v>201</v>
      </c>
      <c r="AY902" s="301">
        <f>IF(Chestionar!K902="",0,Chestionar!K902)</f>
        <v>201</v>
      </c>
      <c r="AZ902" s="301">
        <f>IF(Chestionar!L902="",0,Chestionar!L902)</f>
        <v>0</v>
      </c>
      <c r="BA902" s="301">
        <f ca="1">IF(Chestionar!M902="",0,Chestionar!M902)</f>
        <v>0</v>
      </c>
      <c r="BB902" s="301">
        <f>IF(Chestionar!N902="",0,Chestionar!N902)</f>
        <v>0</v>
      </c>
      <c r="BC902" s="301">
        <f ca="1">IF(Chestionar!O902="",0,Chestionar!O902)</f>
        <v>0</v>
      </c>
      <c r="BD902" s="301">
        <f>IF(Chestionar!P902="",0,Chestionar!P902)</f>
        <v>0</v>
      </c>
      <c r="BE902" s="301">
        <f ca="1">IF(Chestionar!Q902="",0,Chestionar!Q902)</f>
        <v>0</v>
      </c>
      <c r="BF902" s="301">
        <f>IF(Chestionar!R902="",0,Chestionar!R902)</f>
        <v>0</v>
      </c>
      <c r="BG902" s="301">
        <f>IF(Chestionar!S902="",0,Chestionar!S902)</f>
        <v>0</v>
      </c>
      <c r="BH902" s="301">
        <f>IF(Chestionar!T902="",0,Chestionar!T902)</f>
        <v>0</v>
      </c>
      <c r="BI902" s="205">
        <f>IF(Chestionar!U902="",0,Chestionar!U902)</f>
        <v>0</v>
      </c>
      <c r="BJ902" s="205">
        <f>IF(Chestionar!V902="",0,Chestionar!V902)</f>
        <v>0</v>
      </c>
      <c r="BK902" s="205">
        <f>IF(Chestionar!W902="",0,Chestionar!W902)</f>
        <v>0</v>
      </c>
      <c r="BL902" s="205">
        <f>IF(Chestionar!X902="",0,Chestionar!X902)</f>
        <v>0</v>
      </c>
      <c r="BM902" s="205">
        <f>IF(Chestionar!Y902="",0,Chestionar!Y902)</f>
        <v>0</v>
      </c>
      <c r="BN902" s="158">
        <f>IF(Chestionar!Z902="",0,Chestionar!Z902)</f>
        <v>0</v>
      </c>
      <c r="BO902" s="113"/>
      <c r="BP902" s="113"/>
      <c r="BQ902" s="113"/>
      <c r="BR902" s="113" t="s">
        <v>215</v>
      </c>
    </row>
    <row r="903" spans="1:70" x14ac:dyDescent="0.25">
      <c r="A903" s="1715">
        <f t="shared" ref="A903:A966" si="300">IF(D903="DA",IF(ISERROR(N903),A902+1,IF(N903=1,A902+1,A902)),A902)</f>
        <v>0</v>
      </c>
      <c r="B903" s="1715">
        <f t="shared" si="292"/>
        <v>10085001</v>
      </c>
      <c r="C903" s="1049">
        <v>85</v>
      </c>
      <c r="D903" s="1804" t="s">
        <v>447</v>
      </c>
      <c r="E903" s="1049">
        <v>1</v>
      </c>
      <c r="F903" s="1057" t="s">
        <v>4857</v>
      </c>
      <c r="G903" s="1049" t="s">
        <v>4856</v>
      </c>
      <c r="H903" s="1058" t="s">
        <v>345</v>
      </c>
      <c r="I903" s="1059" t="s">
        <v>4858</v>
      </c>
      <c r="J903" s="1067" t="s">
        <v>4104</v>
      </c>
      <c r="K903" s="1059">
        <v>0</v>
      </c>
      <c r="L903" s="979">
        <f t="shared" ref="L903:L912" si="301">IF(BA376="",0,BA376)</f>
        <v>0</v>
      </c>
      <c r="M903" s="979">
        <f>0</f>
        <v>0</v>
      </c>
      <c r="N903" s="1724">
        <f t="shared" ref="N903:N912" si="302">IF(L903&gt;=0,0,1)</f>
        <v>0</v>
      </c>
      <c r="O903" s="979"/>
      <c r="P903" s="979"/>
      <c r="Q903" s="979"/>
      <c r="R903" s="979"/>
      <c r="S903" s="979"/>
      <c r="T903" s="979"/>
      <c r="U903" s="979"/>
      <c r="V903" s="979"/>
      <c r="W903" s="979"/>
      <c r="X903" s="979"/>
      <c r="Y903" s="1060"/>
      <c r="Z903" s="1352" t="s">
        <v>9478</v>
      </c>
      <c r="AA903" s="2205">
        <f t="shared" si="293"/>
        <v>1</v>
      </c>
      <c r="AB903" s="3036">
        <f t="shared" si="294"/>
        <v>85</v>
      </c>
      <c r="AT903" s="133" t="s">
        <v>8534</v>
      </c>
      <c r="AU903" s="1416" t="s">
        <v>5300</v>
      </c>
      <c r="AV903" s="134">
        <v>5</v>
      </c>
      <c r="AW903" s="135">
        <v>1</v>
      </c>
      <c r="AX903" s="136">
        <v>202</v>
      </c>
      <c r="AY903" s="301">
        <f>IF(Chestionar!K903="",0,Chestionar!K903)</f>
        <v>202</v>
      </c>
      <c r="AZ903" s="301">
        <f>IF(Chestionar!L903="",0,Chestionar!L903)</f>
        <v>0</v>
      </c>
      <c r="BA903" s="301">
        <f ca="1">IF(Chestionar!M903="",0,Chestionar!M903)</f>
        <v>0</v>
      </c>
      <c r="BB903" s="301">
        <f>IF(Chestionar!N903="",0,Chestionar!N903)</f>
        <v>0</v>
      </c>
      <c r="BC903" s="301">
        <f ca="1">IF(Chestionar!O903="",0,Chestionar!O903)</f>
        <v>0</v>
      </c>
      <c r="BD903" s="301">
        <f>IF(Chestionar!P903="",0,Chestionar!P903)</f>
        <v>0</v>
      </c>
      <c r="BE903" s="301">
        <f ca="1">IF(Chestionar!Q903="",0,Chestionar!Q903)</f>
        <v>0</v>
      </c>
      <c r="BF903" s="301">
        <f>IF(Chestionar!R903="",0,Chestionar!R903)</f>
        <v>0</v>
      </c>
      <c r="BG903" s="301">
        <f>IF(Chestionar!S903="",0,Chestionar!S903)</f>
        <v>0</v>
      </c>
      <c r="BH903" s="301">
        <f>IF(Chestionar!T903="",0,Chestionar!T903)</f>
        <v>0</v>
      </c>
      <c r="BI903" s="205">
        <f>IF(Chestionar!U903="",0,Chestionar!U903)</f>
        <v>0</v>
      </c>
      <c r="BJ903" s="205">
        <f>IF(Chestionar!V903="",0,Chestionar!V903)</f>
        <v>0</v>
      </c>
      <c r="BK903" s="205">
        <f>IF(Chestionar!W903="",0,Chestionar!W903)</f>
        <v>0</v>
      </c>
      <c r="BL903" s="205">
        <f>IF(Chestionar!X903="",0,Chestionar!X903)</f>
        <v>0</v>
      </c>
      <c r="BM903" s="205">
        <f>IF(Chestionar!Y903="",0,Chestionar!Y903)</f>
        <v>0</v>
      </c>
      <c r="BN903" s="158">
        <f>IF(Chestionar!Z903="",0,Chestionar!Z903)</f>
        <v>0</v>
      </c>
      <c r="BO903" s="113"/>
      <c r="BP903" s="113"/>
      <c r="BQ903" s="113"/>
      <c r="BR903" s="113" t="s">
        <v>215</v>
      </c>
    </row>
    <row r="904" spans="1:70" x14ac:dyDescent="0.25">
      <c r="A904" s="1715">
        <f t="shared" si="300"/>
        <v>0</v>
      </c>
      <c r="B904" s="1715">
        <f t="shared" si="292"/>
        <v>10085002</v>
      </c>
      <c r="C904" s="1049">
        <v>85</v>
      </c>
      <c r="D904" s="1797" t="s">
        <v>447</v>
      </c>
      <c r="E904" s="1049">
        <v>2</v>
      </c>
      <c r="F904" s="1057" t="s">
        <v>4857</v>
      </c>
      <c r="G904" s="1049"/>
      <c r="H904" s="1058" t="s">
        <v>345</v>
      </c>
      <c r="I904" s="1059" t="s">
        <v>4868</v>
      </c>
      <c r="J904" s="1067" t="s">
        <v>4104</v>
      </c>
      <c r="K904" s="1059">
        <v>0</v>
      </c>
      <c r="L904" s="979">
        <f t="shared" si="301"/>
        <v>0</v>
      </c>
      <c r="M904" s="979">
        <f>0</f>
        <v>0</v>
      </c>
      <c r="N904" s="1724">
        <f t="shared" si="302"/>
        <v>0</v>
      </c>
      <c r="O904" s="979"/>
      <c r="P904" s="979"/>
      <c r="Q904" s="979"/>
      <c r="R904" s="979"/>
      <c r="S904" s="979"/>
      <c r="T904" s="979"/>
      <c r="U904" s="979"/>
      <c r="V904" s="979"/>
      <c r="W904" s="979"/>
      <c r="X904" s="979"/>
      <c r="Y904" s="1060"/>
      <c r="Z904" s="1060" t="str">
        <f t="shared" ref="Z904:Z912" si="303">Z903</f>
        <v xml:space="preserve">Cap.2 Pct.13.2 Col.1: Nu sunt acceptate valori negative </v>
      </c>
      <c r="AA904" s="2205">
        <f t="shared" si="293"/>
        <v>1</v>
      </c>
      <c r="AB904" s="3036">
        <f t="shared" si="294"/>
        <v>85</v>
      </c>
      <c r="AT904" s="133" t="s">
        <v>8535</v>
      </c>
      <c r="AU904" s="1416" t="s">
        <v>5300</v>
      </c>
      <c r="AV904" s="134">
        <v>5</v>
      </c>
      <c r="AW904" s="135">
        <v>1</v>
      </c>
      <c r="AX904" s="136">
        <v>203</v>
      </c>
      <c r="AY904" s="301">
        <f>IF(Chestionar!K904="",0,Chestionar!K904)</f>
        <v>203</v>
      </c>
      <c r="AZ904" s="301">
        <f>IF(Chestionar!L904="",0,Chestionar!L904)</f>
        <v>0</v>
      </c>
      <c r="BA904" s="301">
        <f ca="1">IF(Chestionar!M904="",0,Chestionar!M904)</f>
        <v>0</v>
      </c>
      <c r="BB904" s="301">
        <f>IF(Chestionar!N904="",0,Chestionar!N904)</f>
        <v>0</v>
      </c>
      <c r="BC904" s="301">
        <f ca="1">IF(Chestionar!O904="",0,Chestionar!O904)</f>
        <v>0</v>
      </c>
      <c r="BD904" s="301">
        <f>IF(Chestionar!P904="",0,Chestionar!P904)</f>
        <v>0</v>
      </c>
      <c r="BE904" s="301">
        <f ca="1">IF(Chestionar!Q904="",0,Chestionar!Q904)</f>
        <v>0</v>
      </c>
      <c r="BF904" s="301">
        <f>IF(Chestionar!R904="",0,Chestionar!R904)</f>
        <v>0</v>
      </c>
      <c r="BG904" s="301">
        <f>IF(Chestionar!S904="",0,Chestionar!S904)</f>
        <v>0</v>
      </c>
      <c r="BH904" s="301">
        <f>IF(Chestionar!T904="",0,Chestionar!T904)</f>
        <v>0</v>
      </c>
      <c r="BI904" s="205">
        <f>IF(Chestionar!U904="",0,Chestionar!U904)</f>
        <v>0</v>
      </c>
      <c r="BJ904" s="205">
        <f>IF(Chestionar!V904="",0,Chestionar!V904)</f>
        <v>0</v>
      </c>
      <c r="BK904" s="205">
        <f>IF(Chestionar!W904="",0,Chestionar!W904)</f>
        <v>0</v>
      </c>
      <c r="BL904" s="205">
        <f>IF(Chestionar!X904="",0,Chestionar!X904)</f>
        <v>0</v>
      </c>
      <c r="BM904" s="205">
        <f>IF(Chestionar!Y904="",0,Chestionar!Y904)</f>
        <v>0</v>
      </c>
      <c r="BN904" s="158">
        <f>IF(Chestionar!Z904="",0,Chestionar!Z904)</f>
        <v>0</v>
      </c>
      <c r="BO904" s="113"/>
      <c r="BP904" s="113"/>
      <c r="BQ904" s="113"/>
      <c r="BR904" s="113" t="s">
        <v>215</v>
      </c>
    </row>
    <row r="905" spans="1:70" x14ac:dyDescent="0.25">
      <c r="A905" s="1715">
        <f t="shared" si="300"/>
        <v>0</v>
      </c>
      <c r="B905" s="1715">
        <f t="shared" si="241"/>
        <v>10085003</v>
      </c>
      <c r="C905" s="1049">
        <v>85</v>
      </c>
      <c r="D905" s="1797" t="s">
        <v>447</v>
      </c>
      <c r="E905" s="1049">
        <v>3</v>
      </c>
      <c r="F905" s="1057" t="s">
        <v>4857</v>
      </c>
      <c r="G905" s="1049"/>
      <c r="H905" s="1058" t="s">
        <v>345</v>
      </c>
      <c r="I905" s="1059" t="s">
        <v>4869</v>
      </c>
      <c r="J905" s="1067" t="s">
        <v>4104</v>
      </c>
      <c r="K905" s="1059">
        <v>0</v>
      </c>
      <c r="L905" s="979">
        <f t="shared" si="301"/>
        <v>0</v>
      </c>
      <c r="M905" s="979">
        <f>0</f>
        <v>0</v>
      </c>
      <c r="N905" s="1724">
        <f t="shared" si="302"/>
        <v>0</v>
      </c>
      <c r="O905" s="979"/>
      <c r="P905" s="979"/>
      <c r="Q905" s="979"/>
      <c r="R905" s="979"/>
      <c r="S905" s="979"/>
      <c r="T905" s="979"/>
      <c r="U905" s="979"/>
      <c r="V905" s="979"/>
      <c r="W905" s="979"/>
      <c r="X905" s="979"/>
      <c r="Y905" s="1060"/>
      <c r="Z905" s="1060" t="str">
        <f t="shared" si="303"/>
        <v xml:space="preserve">Cap.2 Pct.13.2 Col.1: Nu sunt acceptate valori negative </v>
      </c>
      <c r="AA905" s="2205">
        <f t="shared" si="293"/>
        <v>1</v>
      </c>
      <c r="AB905" s="3036">
        <f t="shared" si="294"/>
        <v>85</v>
      </c>
      <c r="AT905" s="133" t="s">
        <v>8536</v>
      </c>
      <c r="AU905" s="1416" t="s">
        <v>5300</v>
      </c>
      <c r="AV905" s="134">
        <v>5</v>
      </c>
      <c r="AW905" s="135">
        <v>1</v>
      </c>
      <c r="AX905" s="136">
        <v>204</v>
      </c>
      <c r="AY905" s="301">
        <f>IF(Chestionar!K905="",0,Chestionar!K905)</f>
        <v>204</v>
      </c>
      <c r="AZ905" s="301">
        <f>IF(Chestionar!L905="",0,Chestionar!L905)</f>
        <v>0</v>
      </c>
      <c r="BA905" s="301">
        <f ca="1">IF(Chestionar!M905="",0,Chestionar!M905)</f>
        <v>0</v>
      </c>
      <c r="BB905" s="301">
        <f>IF(Chestionar!N905="",0,Chestionar!N905)</f>
        <v>0</v>
      </c>
      <c r="BC905" s="301">
        <f ca="1">IF(Chestionar!O905="",0,Chestionar!O905)</f>
        <v>0</v>
      </c>
      <c r="BD905" s="301">
        <f>IF(Chestionar!P905="",0,Chestionar!P905)</f>
        <v>0</v>
      </c>
      <c r="BE905" s="301">
        <f ca="1">IF(Chestionar!Q905="",0,Chestionar!Q905)</f>
        <v>0</v>
      </c>
      <c r="BF905" s="301">
        <f>IF(Chestionar!R905="",0,Chestionar!R905)</f>
        <v>0</v>
      </c>
      <c r="BG905" s="301">
        <f>IF(Chestionar!S905="",0,Chestionar!S905)</f>
        <v>0</v>
      </c>
      <c r="BH905" s="301">
        <f>IF(Chestionar!T905="",0,Chestionar!T905)</f>
        <v>0</v>
      </c>
      <c r="BI905" s="205">
        <f>IF(Chestionar!U905="",0,Chestionar!U905)</f>
        <v>0</v>
      </c>
      <c r="BJ905" s="205">
        <f>IF(Chestionar!V905="",0,Chestionar!V905)</f>
        <v>0</v>
      </c>
      <c r="BK905" s="205">
        <f>IF(Chestionar!W905="",0,Chestionar!W905)</f>
        <v>0</v>
      </c>
      <c r="BL905" s="205">
        <f>IF(Chestionar!X905="",0,Chestionar!X905)</f>
        <v>0</v>
      </c>
      <c r="BM905" s="205">
        <f>IF(Chestionar!Y905="",0,Chestionar!Y905)</f>
        <v>0</v>
      </c>
      <c r="BN905" s="158">
        <f>IF(Chestionar!Z905="",0,Chestionar!Z905)</f>
        <v>0</v>
      </c>
      <c r="BO905" s="113"/>
      <c r="BP905" s="113"/>
      <c r="BQ905" s="113"/>
      <c r="BR905" s="113" t="s">
        <v>215</v>
      </c>
    </row>
    <row r="906" spans="1:70" x14ac:dyDescent="0.25">
      <c r="A906" s="1715">
        <f t="shared" si="300"/>
        <v>0</v>
      </c>
      <c r="B906" s="1715">
        <f t="shared" si="241"/>
        <v>10085004</v>
      </c>
      <c r="C906" s="1049">
        <v>85</v>
      </c>
      <c r="D906" s="1797" t="s">
        <v>447</v>
      </c>
      <c r="E906" s="1049">
        <v>4</v>
      </c>
      <c r="F906" s="1057" t="s">
        <v>4857</v>
      </c>
      <c r="G906" s="1049"/>
      <c r="H906" s="1058" t="s">
        <v>345</v>
      </c>
      <c r="I906" s="1059" t="s">
        <v>4870</v>
      </c>
      <c r="J906" s="1067" t="s">
        <v>4104</v>
      </c>
      <c r="K906" s="1059">
        <v>0</v>
      </c>
      <c r="L906" s="979">
        <f t="shared" si="301"/>
        <v>0</v>
      </c>
      <c r="M906" s="979">
        <f>0</f>
        <v>0</v>
      </c>
      <c r="N906" s="1724">
        <f t="shared" si="302"/>
        <v>0</v>
      </c>
      <c r="O906" s="979"/>
      <c r="P906" s="979"/>
      <c r="Q906" s="979"/>
      <c r="R906" s="979"/>
      <c r="S906" s="979"/>
      <c r="T906" s="979"/>
      <c r="U906" s="979"/>
      <c r="V906" s="979"/>
      <c r="W906" s="979"/>
      <c r="X906" s="979"/>
      <c r="Y906" s="1060"/>
      <c r="Z906" s="1060" t="str">
        <f t="shared" si="303"/>
        <v xml:space="preserve">Cap.2 Pct.13.2 Col.1: Nu sunt acceptate valori negative </v>
      </c>
      <c r="AA906" s="2205">
        <f t="shared" si="293"/>
        <v>1</v>
      </c>
      <c r="AB906" s="3036">
        <f t="shared" si="294"/>
        <v>85</v>
      </c>
      <c r="AT906" s="133" t="s">
        <v>8537</v>
      </c>
      <c r="AU906" s="1416" t="s">
        <v>5300</v>
      </c>
      <c r="AV906" s="134">
        <v>5</v>
      </c>
      <c r="AW906" s="135">
        <v>1</v>
      </c>
      <c r="AX906" s="136">
        <v>205</v>
      </c>
      <c r="AY906" s="301">
        <f>IF(Chestionar!K906="",0,Chestionar!K906)</f>
        <v>205</v>
      </c>
      <c r="AZ906" s="301">
        <f>IF(Chestionar!L906="",0,Chestionar!L906)</f>
        <v>0</v>
      </c>
      <c r="BA906" s="301">
        <f ca="1">IF(Chestionar!M906="",0,Chestionar!M906)</f>
        <v>0</v>
      </c>
      <c r="BB906" s="301">
        <f>IF(Chestionar!N906="",0,Chestionar!N906)</f>
        <v>0</v>
      </c>
      <c r="BC906" s="301">
        <f ca="1">IF(Chestionar!O906="",0,Chestionar!O906)</f>
        <v>0</v>
      </c>
      <c r="BD906" s="301">
        <f>IF(Chestionar!P906="",0,Chestionar!P906)</f>
        <v>0</v>
      </c>
      <c r="BE906" s="301">
        <f ca="1">IF(Chestionar!Q906="",0,Chestionar!Q906)</f>
        <v>0</v>
      </c>
      <c r="BF906" s="301">
        <f>IF(Chestionar!R906="",0,Chestionar!R906)</f>
        <v>0</v>
      </c>
      <c r="BG906" s="301">
        <f>IF(Chestionar!S906="",0,Chestionar!S906)</f>
        <v>0</v>
      </c>
      <c r="BH906" s="301">
        <f>IF(Chestionar!T906="",0,Chestionar!T906)</f>
        <v>0</v>
      </c>
      <c r="BI906" s="205">
        <f>IF(Chestionar!U906="",0,Chestionar!U906)</f>
        <v>0</v>
      </c>
      <c r="BJ906" s="205">
        <f>IF(Chestionar!V906="",0,Chestionar!V906)</f>
        <v>0</v>
      </c>
      <c r="BK906" s="205">
        <f>IF(Chestionar!W906="",0,Chestionar!W906)</f>
        <v>0</v>
      </c>
      <c r="BL906" s="205">
        <f>IF(Chestionar!X906="",0,Chestionar!X906)</f>
        <v>0</v>
      </c>
      <c r="BM906" s="205">
        <f>IF(Chestionar!Y906="",0,Chestionar!Y906)</f>
        <v>0</v>
      </c>
      <c r="BN906" s="158">
        <f>IF(Chestionar!Z906="",0,Chestionar!Z906)</f>
        <v>0</v>
      </c>
      <c r="BO906" s="113"/>
      <c r="BP906" s="113"/>
      <c r="BQ906" s="113"/>
      <c r="BR906" s="113" t="s">
        <v>215</v>
      </c>
    </row>
    <row r="907" spans="1:70" x14ac:dyDescent="0.25">
      <c r="A907" s="1715">
        <f t="shared" si="300"/>
        <v>0</v>
      </c>
      <c r="B907" s="1715">
        <f t="shared" si="241"/>
        <v>10085005</v>
      </c>
      <c r="C907" s="1049">
        <v>85</v>
      </c>
      <c r="D907" s="1797" t="s">
        <v>447</v>
      </c>
      <c r="E907" s="1049">
        <v>5</v>
      </c>
      <c r="F907" s="1057" t="s">
        <v>4857</v>
      </c>
      <c r="G907" s="1049"/>
      <c r="H907" s="1058" t="s">
        <v>345</v>
      </c>
      <c r="I907" s="1059" t="s">
        <v>4871</v>
      </c>
      <c r="J907" s="1067" t="s">
        <v>4104</v>
      </c>
      <c r="K907" s="1059">
        <v>0</v>
      </c>
      <c r="L907" s="979">
        <f t="shared" si="301"/>
        <v>0</v>
      </c>
      <c r="M907" s="979">
        <f>0</f>
        <v>0</v>
      </c>
      <c r="N907" s="1724">
        <f t="shared" si="302"/>
        <v>0</v>
      </c>
      <c r="O907" s="979"/>
      <c r="P907" s="979"/>
      <c r="Q907" s="979"/>
      <c r="R907" s="979"/>
      <c r="S907" s="979"/>
      <c r="T907" s="979"/>
      <c r="U907" s="979"/>
      <c r="V907" s="979"/>
      <c r="W907" s="979"/>
      <c r="X907" s="979"/>
      <c r="Y907" s="1060"/>
      <c r="Z907" s="1060" t="str">
        <f t="shared" si="303"/>
        <v xml:space="preserve">Cap.2 Pct.13.2 Col.1: Nu sunt acceptate valori negative </v>
      </c>
      <c r="AA907" s="2205">
        <f t="shared" si="293"/>
        <v>1</v>
      </c>
      <c r="AB907" s="3036">
        <f t="shared" si="294"/>
        <v>85</v>
      </c>
      <c r="AT907" s="133" t="s">
        <v>8538</v>
      </c>
      <c r="AU907" s="1416" t="s">
        <v>5300</v>
      </c>
      <c r="AV907" s="134">
        <v>5</v>
      </c>
      <c r="AW907" s="135">
        <v>1</v>
      </c>
      <c r="AX907" s="136">
        <v>206</v>
      </c>
      <c r="AY907" s="301">
        <f>IF(Chestionar!K907="",0,Chestionar!K907)</f>
        <v>206</v>
      </c>
      <c r="AZ907" s="301">
        <f>IF(Chestionar!L907="",0,Chestionar!L907)</f>
        <v>0</v>
      </c>
      <c r="BA907" s="301">
        <f ca="1">IF(Chestionar!M907="",0,Chestionar!M907)</f>
        <v>0</v>
      </c>
      <c r="BB907" s="301">
        <f>IF(Chestionar!N907="",0,Chestionar!N907)</f>
        <v>0</v>
      </c>
      <c r="BC907" s="301">
        <f ca="1">IF(Chestionar!O907="",0,Chestionar!O907)</f>
        <v>0</v>
      </c>
      <c r="BD907" s="301">
        <f>IF(Chestionar!P907="",0,Chestionar!P907)</f>
        <v>0</v>
      </c>
      <c r="BE907" s="301">
        <f ca="1">IF(Chestionar!Q907="",0,Chestionar!Q907)</f>
        <v>0</v>
      </c>
      <c r="BF907" s="301">
        <f>IF(Chestionar!R907="",0,Chestionar!R907)</f>
        <v>0</v>
      </c>
      <c r="BG907" s="301">
        <f>IF(Chestionar!S907="",0,Chestionar!S907)</f>
        <v>0</v>
      </c>
      <c r="BH907" s="301">
        <f>IF(Chestionar!T907="",0,Chestionar!T907)</f>
        <v>0</v>
      </c>
      <c r="BI907" s="205">
        <f>IF(Chestionar!U907="",0,Chestionar!U907)</f>
        <v>0</v>
      </c>
      <c r="BJ907" s="205">
        <f>IF(Chestionar!V907="",0,Chestionar!V907)</f>
        <v>0</v>
      </c>
      <c r="BK907" s="205">
        <f>IF(Chestionar!W907="",0,Chestionar!W907)</f>
        <v>0</v>
      </c>
      <c r="BL907" s="205">
        <f>IF(Chestionar!X907="",0,Chestionar!X907)</f>
        <v>0</v>
      </c>
      <c r="BM907" s="205">
        <f>IF(Chestionar!Y907="",0,Chestionar!Y907)</f>
        <v>0</v>
      </c>
      <c r="BN907" s="158">
        <f>IF(Chestionar!Z907="",0,Chestionar!Z907)</f>
        <v>0</v>
      </c>
      <c r="BO907" s="113"/>
      <c r="BP907" s="113"/>
      <c r="BQ907" s="113"/>
      <c r="BR907" s="113" t="s">
        <v>215</v>
      </c>
    </row>
    <row r="908" spans="1:70" x14ac:dyDescent="0.25">
      <c r="A908" s="1715">
        <f t="shared" si="300"/>
        <v>0</v>
      </c>
      <c r="B908" s="1715">
        <f t="shared" si="241"/>
        <v>10085006</v>
      </c>
      <c r="C908" s="1049">
        <v>85</v>
      </c>
      <c r="D908" s="1797" t="s">
        <v>447</v>
      </c>
      <c r="E908" s="1049">
        <v>6</v>
      </c>
      <c r="F908" s="1057" t="s">
        <v>4857</v>
      </c>
      <c r="G908" s="1049"/>
      <c r="H908" s="1058" t="s">
        <v>345</v>
      </c>
      <c r="I908" s="1059" t="s">
        <v>4872</v>
      </c>
      <c r="J908" s="1067" t="s">
        <v>4104</v>
      </c>
      <c r="K908" s="1059">
        <v>0</v>
      </c>
      <c r="L908" s="979">
        <f t="shared" si="301"/>
        <v>0</v>
      </c>
      <c r="M908" s="979">
        <f>0</f>
        <v>0</v>
      </c>
      <c r="N908" s="1724">
        <f t="shared" si="302"/>
        <v>0</v>
      </c>
      <c r="O908" s="979"/>
      <c r="P908" s="979"/>
      <c r="Q908" s="979"/>
      <c r="R908" s="979"/>
      <c r="S908" s="979"/>
      <c r="T908" s="979"/>
      <c r="U908" s="979"/>
      <c r="V908" s="979"/>
      <c r="W908" s="979"/>
      <c r="X908" s="979"/>
      <c r="Y908" s="1060"/>
      <c r="Z908" s="1060" t="str">
        <f t="shared" si="303"/>
        <v xml:space="preserve">Cap.2 Pct.13.2 Col.1: Nu sunt acceptate valori negative </v>
      </c>
      <c r="AA908" s="2205">
        <f t="shared" si="293"/>
        <v>1</v>
      </c>
      <c r="AB908" s="3036">
        <f t="shared" si="294"/>
        <v>85</v>
      </c>
      <c r="AT908" s="133" t="s">
        <v>8539</v>
      </c>
      <c r="AU908" s="1416" t="s">
        <v>5300</v>
      </c>
      <c r="AV908" s="134">
        <v>5</v>
      </c>
      <c r="AW908" s="135">
        <v>1</v>
      </c>
      <c r="AX908" s="136">
        <v>207</v>
      </c>
      <c r="AY908" s="301">
        <f>IF(Chestionar!K908="",0,Chestionar!K908)</f>
        <v>207</v>
      </c>
      <c r="AZ908" s="301">
        <f>IF(Chestionar!L908="",0,Chestionar!L908)</f>
        <v>0</v>
      </c>
      <c r="BA908" s="301">
        <f ca="1">IF(Chestionar!M908="",0,Chestionar!M908)</f>
        <v>0</v>
      </c>
      <c r="BB908" s="301">
        <f>IF(Chestionar!N908="",0,Chestionar!N908)</f>
        <v>0</v>
      </c>
      <c r="BC908" s="301">
        <f ca="1">IF(Chestionar!O908="",0,Chestionar!O908)</f>
        <v>0</v>
      </c>
      <c r="BD908" s="301">
        <f>IF(Chestionar!P908="",0,Chestionar!P908)</f>
        <v>0</v>
      </c>
      <c r="BE908" s="301">
        <f ca="1">IF(Chestionar!Q908="",0,Chestionar!Q908)</f>
        <v>0</v>
      </c>
      <c r="BF908" s="301">
        <f>IF(Chestionar!R908="",0,Chestionar!R908)</f>
        <v>0</v>
      </c>
      <c r="BG908" s="301">
        <f>IF(Chestionar!S908="",0,Chestionar!S908)</f>
        <v>0</v>
      </c>
      <c r="BH908" s="301">
        <f>IF(Chestionar!T908="",0,Chestionar!T908)</f>
        <v>0</v>
      </c>
      <c r="BI908" s="205">
        <f>IF(Chestionar!U908="",0,Chestionar!U908)</f>
        <v>0</v>
      </c>
      <c r="BJ908" s="205">
        <f>IF(Chestionar!V908="",0,Chestionar!V908)</f>
        <v>0</v>
      </c>
      <c r="BK908" s="205">
        <f>IF(Chestionar!W908="",0,Chestionar!W908)</f>
        <v>0</v>
      </c>
      <c r="BL908" s="205">
        <f>IF(Chestionar!X908="",0,Chestionar!X908)</f>
        <v>0</v>
      </c>
      <c r="BM908" s="205">
        <f>IF(Chestionar!Y908="",0,Chestionar!Y908)</f>
        <v>0</v>
      </c>
      <c r="BN908" s="158">
        <f>IF(Chestionar!Z908="",0,Chestionar!Z908)</f>
        <v>0</v>
      </c>
      <c r="BO908" s="113"/>
      <c r="BP908" s="113"/>
      <c r="BQ908" s="113"/>
      <c r="BR908" s="113" t="s">
        <v>215</v>
      </c>
    </row>
    <row r="909" spans="1:70" x14ac:dyDescent="0.25">
      <c r="A909" s="1715">
        <f t="shared" si="300"/>
        <v>0</v>
      </c>
      <c r="B909" s="1715">
        <f t="shared" si="241"/>
        <v>10085007</v>
      </c>
      <c r="C909" s="1049">
        <v>85</v>
      </c>
      <c r="D909" s="1797" t="s">
        <v>447</v>
      </c>
      <c r="E909" s="1049">
        <v>7</v>
      </c>
      <c r="F909" s="1057" t="s">
        <v>4857</v>
      </c>
      <c r="G909" s="1049"/>
      <c r="H909" s="1058" t="s">
        <v>345</v>
      </c>
      <c r="I909" s="1059" t="s">
        <v>4873</v>
      </c>
      <c r="J909" s="1067" t="s">
        <v>4104</v>
      </c>
      <c r="K909" s="1059">
        <v>0</v>
      </c>
      <c r="L909" s="979">
        <f t="shared" si="301"/>
        <v>0</v>
      </c>
      <c r="M909" s="979">
        <f>0</f>
        <v>0</v>
      </c>
      <c r="N909" s="1724">
        <f t="shared" si="302"/>
        <v>0</v>
      </c>
      <c r="O909" s="979"/>
      <c r="P909" s="979"/>
      <c r="Q909" s="979"/>
      <c r="R909" s="979"/>
      <c r="S909" s="979"/>
      <c r="T909" s="979"/>
      <c r="U909" s="979"/>
      <c r="V909" s="979"/>
      <c r="W909" s="979"/>
      <c r="X909" s="979"/>
      <c r="Y909" s="1060"/>
      <c r="Z909" s="1060" t="str">
        <f t="shared" si="303"/>
        <v xml:space="preserve">Cap.2 Pct.13.2 Col.1: Nu sunt acceptate valori negative </v>
      </c>
      <c r="AA909" s="2205">
        <f t="shared" si="293"/>
        <v>1</v>
      </c>
      <c r="AB909" s="3036">
        <f t="shared" si="294"/>
        <v>85</v>
      </c>
      <c r="AT909" s="133" t="s">
        <v>8540</v>
      </c>
      <c r="AU909" s="1416" t="s">
        <v>5300</v>
      </c>
      <c r="AV909" s="134">
        <v>5</v>
      </c>
      <c r="AW909" s="135">
        <v>1</v>
      </c>
      <c r="AX909" s="136">
        <v>208</v>
      </c>
      <c r="AY909" s="301">
        <f>IF(Chestionar!K909="",0,Chestionar!K909)</f>
        <v>208</v>
      </c>
      <c r="AZ909" s="301">
        <f>IF(Chestionar!L909="",0,Chestionar!L909)</f>
        <v>0</v>
      </c>
      <c r="BA909" s="301">
        <f ca="1">IF(Chestionar!M909="",0,Chestionar!M909)</f>
        <v>0</v>
      </c>
      <c r="BB909" s="301">
        <f>IF(Chestionar!N909="",0,Chestionar!N909)</f>
        <v>0</v>
      </c>
      <c r="BC909" s="301">
        <f ca="1">IF(Chestionar!O909="",0,Chestionar!O909)</f>
        <v>0</v>
      </c>
      <c r="BD909" s="301">
        <f>IF(Chestionar!P909="",0,Chestionar!P909)</f>
        <v>0</v>
      </c>
      <c r="BE909" s="301">
        <f ca="1">IF(Chestionar!Q909="",0,Chestionar!Q909)</f>
        <v>0</v>
      </c>
      <c r="BF909" s="301">
        <f>IF(Chestionar!R909="",0,Chestionar!R909)</f>
        <v>0</v>
      </c>
      <c r="BG909" s="301">
        <f>IF(Chestionar!S909="",0,Chestionar!S909)</f>
        <v>0</v>
      </c>
      <c r="BH909" s="301">
        <f>IF(Chestionar!T909="",0,Chestionar!T909)</f>
        <v>0</v>
      </c>
      <c r="BI909" s="205">
        <f>IF(Chestionar!U909="",0,Chestionar!U909)</f>
        <v>0</v>
      </c>
      <c r="BJ909" s="205">
        <f>IF(Chestionar!V909="",0,Chestionar!V909)</f>
        <v>0</v>
      </c>
      <c r="BK909" s="205">
        <f>IF(Chestionar!W909="",0,Chestionar!W909)</f>
        <v>0</v>
      </c>
      <c r="BL909" s="205">
        <f>IF(Chestionar!X909="",0,Chestionar!X909)</f>
        <v>0</v>
      </c>
      <c r="BM909" s="205">
        <f>IF(Chestionar!Y909="",0,Chestionar!Y909)</f>
        <v>0</v>
      </c>
      <c r="BN909" s="158">
        <f>IF(Chestionar!Z909="",0,Chestionar!Z909)</f>
        <v>0</v>
      </c>
      <c r="BO909" s="113"/>
      <c r="BP909" s="113"/>
      <c r="BQ909" s="113"/>
      <c r="BR909" s="113" t="s">
        <v>215</v>
      </c>
    </row>
    <row r="910" spans="1:70" x14ac:dyDescent="0.25">
      <c r="A910" s="1715">
        <f t="shared" si="300"/>
        <v>0</v>
      </c>
      <c r="B910" s="1715">
        <f t="shared" si="241"/>
        <v>10085008</v>
      </c>
      <c r="C910" s="1049">
        <v>85</v>
      </c>
      <c r="D910" s="1797" t="s">
        <v>447</v>
      </c>
      <c r="E910" s="1049">
        <v>8</v>
      </c>
      <c r="F910" s="1057" t="s">
        <v>4857</v>
      </c>
      <c r="G910" s="1049"/>
      <c r="H910" s="1058" t="s">
        <v>345</v>
      </c>
      <c r="I910" s="1059" t="s">
        <v>4874</v>
      </c>
      <c r="J910" s="1067" t="s">
        <v>4104</v>
      </c>
      <c r="K910" s="1059">
        <v>0</v>
      </c>
      <c r="L910" s="979">
        <f t="shared" si="301"/>
        <v>0</v>
      </c>
      <c r="M910" s="979">
        <f>0</f>
        <v>0</v>
      </c>
      <c r="N910" s="1724">
        <f t="shared" si="302"/>
        <v>0</v>
      </c>
      <c r="O910" s="979"/>
      <c r="P910" s="979"/>
      <c r="Q910" s="979"/>
      <c r="R910" s="979"/>
      <c r="S910" s="979"/>
      <c r="T910" s="979"/>
      <c r="U910" s="979"/>
      <c r="V910" s="979"/>
      <c r="W910" s="979"/>
      <c r="X910" s="979"/>
      <c r="Y910" s="1060"/>
      <c r="Z910" s="1060" t="str">
        <f t="shared" si="303"/>
        <v xml:space="preserve">Cap.2 Pct.13.2 Col.1: Nu sunt acceptate valori negative </v>
      </c>
      <c r="AA910" s="2205">
        <f t="shared" si="293"/>
        <v>1</v>
      </c>
      <c r="AB910" s="3036">
        <f t="shared" si="294"/>
        <v>85</v>
      </c>
      <c r="AT910" s="133" t="s">
        <v>8541</v>
      </c>
      <c r="AU910" s="1416" t="s">
        <v>5300</v>
      </c>
      <c r="AV910" s="134">
        <v>5</v>
      </c>
      <c r="AW910" s="135">
        <v>1</v>
      </c>
      <c r="AX910" s="136">
        <v>209</v>
      </c>
      <c r="AY910" s="301">
        <f>IF(Chestionar!K910="",0,Chestionar!K910)</f>
        <v>209</v>
      </c>
      <c r="AZ910" s="301">
        <f>IF(Chestionar!L910="",0,Chestionar!L910)</f>
        <v>0</v>
      </c>
      <c r="BA910" s="301">
        <f ca="1">IF(Chestionar!M910="",0,Chestionar!M910)</f>
        <v>0</v>
      </c>
      <c r="BB910" s="301">
        <f>IF(Chestionar!N910="",0,Chestionar!N910)</f>
        <v>0</v>
      </c>
      <c r="BC910" s="301">
        <f ca="1">IF(Chestionar!O910="",0,Chestionar!O910)</f>
        <v>0</v>
      </c>
      <c r="BD910" s="301">
        <f>IF(Chestionar!P910="",0,Chestionar!P910)</f>
        <v>0</v>
      </c>
      <c r="BE910" s="301">
        <f ca="1">IF(Chestionar!Q910="",0,Chestionar!Q910)</f>
        <v>0</v>
      </c>
      <c r="BF910" s="301">
        <f>IF(Chestionar!R910="",0,Chestionar!R910)</f>
        <v>0</v>
      </c>
      <c r="BG910" s="301">
        <f>IF(Chestionar!S910="",0,Chestionar!S910)</f>
        <v>0</v>
      </c>
      <c r="BH910" s="301">
        <f>IF(Chestionar!T910="",0,Chestionar!T910)</f>
        <v>0</v>
      </c>
      <c r="BI910" s="205">
        <f>IF(Chestionar!U910="",0,Chestionar!U910)</f>
        <v>0</v>
      </c>
      <c r="BJ910" s="205">
        <f>IF(Chestionar!V910="",0,Chestionar!V910)</f>
        <v>0</v>
      </c>
      <c r="BK910" s="205">
        <f>IF(Chestionar!W910="",0,Chestionar!W910)</f>
        <v>0</v>
      </c>
      <c r="BL910" s="205">
        <f>IF(Chestionar!X910="",0,Chestionar!X910)</f>
        <v>0</v>
      </c>
      <c r="BM910" s="205">
        <f>IF(Chestionar!Y910="",0,Chestionar!Y910)</f>
        <v>0</v>
      </c>
      <c r="BN910" s="158">
        <f>IF(Chestionar!Z910="",0,Chestionar!Z910)</f>
        <v>0</v>
      </c>
      <c r="BO910" s="113"/>
      <c r="BP910" s="113"/>
      <c r="BQ910" s="113"/>
      <c r="BR910" s="113" t="s">
        <v>215</v>
      </c>
    </row>
    <row r="911" spans="1:70" x14ac:dyDescent="0.25">
      <c r="A911" s="1715">
        <f t="shared" si="300"/>
        <v>0</v>
      </c>
      <c r="B911" s="1715">
        <f t="shared" si="241"/>
        <v>10085009</v>
      </c>
      <c r="C911" s="1049">
        <v>85</v>
      </c>
      <c r="D911" s="1797" t="s">
        <v>447</v>
      </c>
      <c r="E911" s="1049">
        <v>9</v>
      </c>
      <c r="F911" s="1057" t="s">
        <v>4857</v>
      </c>
      <c r="G911" s="1049"/>
      <c r="H911" s="1058" t="s">
        <v>345</v>
      </c>
      <c r="I911" s="1059" t="s">
        <v>4864</v>
      </c>
      <c r="J911" s="1067" t="s">
        <v>4104</v>
      </c>
      <c r="K911" s="1059">
        <v>0</v>
      </c>
      <c r="L911" s="979">
        <f t="shared" si="301"/>
        <v>0</v>
      </c>
      <c r="M911" s="979">
        <f>0</f>
        <v>0</v>
      </c>
      <c r="N911" s="1724">
        <f t="shared" si="302"/>
        <v>0</v>
      </c>
      <c r="O911" s="979"/>
      <c r="P911" s="979"/>
      <c r="Q911" s="979"/>
      <c r="R911" s="979"/>
      <c r="S911" s="979"/>
      <c r="T911" s="979"/>
      <c r="U911" s="979"/>
      <c r="V911" s="979"/>
      <c r="W911" s="979"/>
      <c r="X911" s="979"/>
      <c r="Y911" s="1060"/>
      <c r="Z911" s="1060" t="str">
        <f t="shared" si="303"/>
        <v xml:space="preserve">Cap.2 Pct.13.2 Col.1: Nu sunt acceptate valori negative </v>
      </c>
      <c r="AA911" s="2205">
        <f t="shared" si="293"/>
        <v>1</v>
      </c>
      <c r="AB911" s="3036">
        <f t="shared" si="294"/>
        <v>85</v>
      </c>
      <c r="AT911" s="133" t="s">
        <v>8542</v>
      </c>
      <c r="AU911" s="1416" t="s">
        <v>5300</v>
      </c>
      <c r="AV911" s="134">
        <v>5</v>
      </c>
      <c r="AW911" s="135">
        <v>1</v>
      </c>
      <c r="AX911" s="136">
        <v>210</v>
      </c>
      <c r="AY911" s="301">
        <f>IF(Chestionar!K911="",0,Chestionar!K911)</f>
        <v>210</v>
      </c>
      <c r="AZ911" s="301">
        <f>IF(Chestionar!L911="",0,Chestionar!L911)</f>
        <v>0</v>
      </c>
      <c r="BA911" s="301">
        <f ca="1">IF(Chestionar!M911="",0,Chestionar!M911)</f>
        <v>0</v>
      </c>
      <c r="BB911" s="301">
        <f>IF(Chestionar!N911="",0,Chestionar!N911)</f>
        <v>0</v>
      </c>
      <c r="BC911" s="301">
        <f ca="1">IF(Chestionar!O911="",0,Chestionar!O911)</f>
        <v>0</v>
      </c>
      <c r="BD911" s="301">
        <f>IF(Chestionar!P911="",0,Chestionar!P911)</f>
        <v>0</v>
      </c>
      <c r="BE911" s="301">
        <f ca="1">IF(Chestionar!Q911="",0,Chestionar!Q911)</f>
        <v>0</v>
      </c>
      <c r="BF911" s="301">
        <f>IF(Chestionar!R911="",0,Chestionar!R911)</f>
        <v>0</v>
      </c>
      <c r="BG911" s="301">
        <f>IF(Chestionar!S911="",0,Chestionar!S911)</f>
        <v>0</v>
      </c>
      <c r="BH911" s="301">
        <f>IF(Chestionar!T911="",0,Chestionar!T911)</f>
        <v>0</v>
      </c>
      <c r="BI911" s="205">
        <f>IF(Chestionar!U911="",0,Chestionar!U911)</f>
        <v>0</v>
      </c>
      <c r="BJ911" s="205">
        <f>IF(Chestionar!V911="",0,Chestionar!V911)</f>
        <v>0</v>
      </c>
      <c r="BK911" s="205">
        <f>IF(Chestionar!W911="",0,Chestionar!W911)</f>
        <v>0</v>
      </c>
      <c r="BL911" s="205">
        <f>IF(Chestionar!X911="",0,Chestionar!X911)</f>
        <v>0</v>
      </c>
      <c r="BM911" s="205">
        <f>IF(Chestionar!Y911="",0,Chestionar!Y911)</f>
        <v>0</v>
      </c>
      <c r="BN911" s="158">
        <f>IF(Chestionar!Z911="",0,Chestionar!Z911)</f>
        <v>0</v>
      </c>
      <c r="BO911" s="113"/>
      <c r="BP911" s="113"/>
      <c r="BQ911" s="113"/>
      <c r="BR911" s="113" t="s">
        <v>215</v>
      </c>
    </row>
    <row r="912" spans="1:70" x14ac:dyDescent="0.25">
      <c r="A912" s="1714">
        <f t="shared" si="300"/>
        <v>0</v>
      </c>
      <c r="B912" s="1714">
        <f t="shared" si="241"/>
        <v>10085010</v>
      </c>
      <c r="C912" s="1061">
        <v>85</v>
      </c>
      <c r="D912" s="1799" t="s">
        <v>447</v>
      </c>
      <c r="E912" s="1061">
        <v>10</v>
      </c>
      <c r="F912" s="1062" t="s">
        <v>4857</v>
      </c>
      <c r="G912" s="1061"/>
      <c r="H912" s="1063" t="s">
        <v>345</v>
      </c>
      <c r="I912" s="1064" t="s">
        <v>4865</v>
      </c>
      <c r="J912" s="1068" t="s">
        <v>4104</v>
      </c>
      <c r="K912" s="1064">
        <v>0</v>
      </c>
      <c r="L912" s="1065">
        <f t="shared" si="301"/>
        <v>0</v>
      </c>
      <c r="M912" s="1065">
        <f>0</f>
        <v>0</v>
      </c>
      <c r="N912" s="1730">
        <f t="shared" si="302"/>
        <v>0</v>
      </c>
      <c r="O912" s="1065"/>
      <c r="P912" s="1065"/>
      <c r="Q912" s="1065"/>
      <c r="R912" s="1065"/>
      <c r="S912" s="1065"/>
      <c r="T912" s="1065"/>
      <c r="U912" s="1065"/>
      <c r="V912" s="1065"/>
      <c r="W912" s="1065"/>
      <c r="X912" s="1065"/>
      <c r="Y912" s="1066"/>
      <c r="Z912" s="1066" t="str">
        <f t="shared" si="303"/>
        <v xml:space="preserve">Cap.2 Pct.13.2 Col.1: Nu sunt acceptate valori negative </v>
      </c>
      <c r="AA912" s="2205">
        <f t="shared" si="293"/>
        <v>1</v>
      </c>
      <c r="AB912" s="3036">
        <f t="shared" si="294"/>
        <v>85</v>
      </c>
      <c r="AT912" s="133" t="s">
        <v>8543</v>
      </c>
      <c r="AU912" s="1416" t="s">
        <v>5300</v>
      </c>
      <c r="AV912" s="134">
        <v>5</v>
      </c>
      <c r="AW912" s="135">
        <v>1</v>
      </c>
      <c r="AX912" s="136">
        <v>211</v>
      </c>
      <c r="AY912" s="301">
        <f>IF(Chestionar!K912="",0,Chestionar!K912)</f>
        <v>211</v>
      </c>
      <c r="AZ912" s="301">
        <f>IF(Chestionar!L912="",0,Chestionar!L912)</f>
        <v>0</v>
      </c>
      <c r="BA912" s="301">
        <f ca="1">IF(Chestionar!M912="",0,Chestionar!M912)</f>
        <v>0</v>
      </c>
      <c r="BB912" s="301">
        <f>IF(Chestionar!N912="",0,Chestionar!N912)</f>
        <v>0</v>
      </c>
      <c r="BC912" s="301">
        <f ca="1">IF(Chestionar!O912="",0,Chestionar!O912)</f>
        <v>0</v>
      </c>
      <c r="BD912" s="301">
        <f>IF(Chestionar!P912="",0,Chestionar!P912)</f>
        <v>0</v>
      </c>
      <c r="BE912" s="301">
        <f ca="1">IF(Chestionar!Q912="",0,Chestionar!Q912)</f>
        <v>0</v>
      </c>
      <c r="BF912" s="301">
        <f>IF(Chestionar!R912="",0,Chestionar!R912)</f>
        <v>0</v>
      </c>
      <c r="BG912" s="301">
        <f>IF(Chestionar!S912="",0,Chestionar!S912)</f>
        <v>0</v>
      </c>
      <c r="BH912" s="301">
        <f>IF(Chestionar!T912="",0,Chestionar!T912)</f>
        <v>0</v>
      </c>
      <c r="BI912" s="205">
        <f>IF(Chestionar!U912="",0,Chestionar!U912)</f>
        <v>0</v>
      </c>
      <c r="BJ912" s="205">
        <f>IF(Chestionar!V912="",0,Chestionar!V912)</f>
        <v>0</v>
      </c>
      <c r="BK912" s="205">
        <f>IF(Chestionar!W912="",0,Chestionar!W912)</f>
        <v>0</v>
      </c>
      <c r="BL912" s="205">
        <f>IF(Chestionar!X912="",0,Chestionar!X912)</f>
        <v>0</v>
      </c>
      <c r="BM912" s="205">
        <f>IF(Chestionar!Y912="",0,Chestionar!Y912)</f>
        <v>0</v>
      </c>
      <c r="BN912" s="158">
        <f>IF(Chestionar!Z912="",0,Chestionar!Z912)</f>
        <v>0</v>
      </c>
      <c r="BO912" s="113"/>
      <c r="BP912" s="113"/>
      <c r="BQ912" s="113"/>
      <c r="BR912" s="113" t="s">
        <v>215</v>
      </c>
    </row>
    <row r="913" spans="1:70" x14ac:dyDescent="0.25">
      <c r="A913" s="1715">
        <f t="shared" si="300"/>
        <v>0</v>
      </c>
      <c r="B913" s="1715">
        <f t="shared" si="241"/>
        <v>10086002</v>
      </c>
      <c r="C913" s="1049">
        <v>86</v>
      </c>
      <c r="D913" s="1804" t="s">
        <v>447</v>
      </c>
      <c r="E913" s="1049">
        <v>2</v>
      </c>
      <c r="F913" s="1057" t="s">
        <v>4857</v>
      </c>
      <c r="G913" s="1049"/>
      <c r="H913" s="1058" t="s">
        <v>345</v>
      </c>
      <c r="I913" s="1059" t="s">
        <v>4875</v>
      </c>
      <c r="J913" s="1058"/>
      <c r="K913" s="1059"/>
      <c r="L913" s="979">
        <f t="shared" ref="L913:L921" si="304">IF(BB377="",0,BB377)</f>
        <v>0</v>
      </c>
      <c r="M913" s="979"/>
      <c r="N913" s="1724">
        <f t="shared" ref="N913:N921" si="305">IF(AND(L913&gt;=0,L913&lt;=100),0,1)</f>
        <v>0</v>
      </c>
      <c r="O913" s="979"/>
      <c r="P913" s="979"/>
      <c r="Q913" s="979"/>
      <c r="R913" s="979"/>
      <c r="S913" s="979"/>
      <c r="T913" s="979"/>
      <c r="U913" s="979"/>
      <c r="V913" s="979"/>
      <c r="W913" s="979"/>
      <c r="X913" s="979"/>
      <c r="Y913" s="1060"/>
      <c r="Z913" s="1352" t="s">
        <v>11048</v>
      </c>
      <c r="AA913" s="2205">
        <f t="shared" si="293"/>
        <v>1</v>
      </c>
      <c r="AB913" s="3036">
        <f t="shared" si="294"/>
        <v>86</v>
      </c>
      <c r="AT913" s="133" t="s">
        <v>8544</v>
      </c>
      <c r="AU913" s="1416" t="s">
        <v>5300</v>
      </c>
      <c r="AV913" s="134">
        <v>5</v>
      </c>
      <c r="AW913" s="135">
        <v>1</v>
      </c>
      <c r="AX913" s="136">
        <v>212</v>
      </c>
      <c r="AY913" s="301">
        <f>IF(Chestionar!K913="",0,Chestionar!K913)</f>
        <v>212</v>
      </c>
      <c r="AZ913" s="301">
        <f>IF(Chestionar!L913="",0,Chestionar!L913)</f>
        <v>0</v>
      </c>
      <c r="BA913" s="301">
        <f ca="1">IF(Chestionar!M913="",0,Chestionar!M913)</f>
        <v>0</v>
      </c>
      <c r="BB913" s="301">
        <f>IF(Chestionar!N913="",0,Chestionar!N913)</f>
        <v>0</v>
      </c>
      <c r="BC913" s="301">
        <f ca="1">IF(Chestionar!O913="",0,Chestionar!O913)</f>
        <v>0</v>
      </c>
      <c r="BD913" s="301">
        <f>IF(Chestionar!P913="",0,Chestionar!P913)</f>
        <v>0</v>
      </c>
      <c r="BE913" s="301">
        <f ca="1">IF(Chestionar!Q913="",0,Chestionar!Q913)</f>
        <v>0</v>
      </c>
      <c r="BF913" s="301">
        <f>IF(Chestionar!R913="",0,Chestionar!R913)</f>
        <v>0</v>
      </c>
      <c r="BG913" s="301">
        <f>IF(Chestionar!S913="",0,Chestionar!S913)</f>
        <v>0</v>
      </c>
      <c r="BH913" s="301">
        <f>IF(Chestionar!T913="",0,Chestionar!T913)</f>
        <v>0</v>
      </c>
      <c r="BI913" s="205">
        <f>IF(Chestionar!U913="",0,Chestionar!U913)</f>
        <v>0</v>
      </c>
      <c r="BJ913" s="205">
        <f>IF(Chestionar!V913="",0,Chestionar!V913)</f>
        <v>0</v>
      </c>
      <c r="BK913" s="205">
        <f>IF(Chestionar!W913="",0,Chestionar!W913)</f>
        <v>0</v>
      </c>
      <c r="BL913" s="205">
        <f>IF(Chestionar!X913="",0,Chestionar!X913)</f>
        <v>0</v>
      </c>
      <c r="BM913" s="205">
        <f>IF(Chestionar!Y913="",0,Chestionar!Y913)</f>
        <v>0</v>
      </c>
      <c r="BN913" s="158">
        <f>IF(Chestionar!Z913="",0,Chestionar!Z913)</f>
        <v>0</v>
      </c>
      <c r="BO913" s="113"/>
      <c r="BP913" s="113"/>
      <c r="BQ913" s="113"/>
      <c r="BR913" s="113" t="s">
        <v>215</v>
      </c>
    </row>
    <row r="914" spans="1:70" x14ac:dyDescent="0.25">
      <c r="A914" s="1715">
        <f t="shared" si="300"/>
        <v>0</v>
      </c>
      <c r="B914" s="1715">
        <f t="shared" si="241"/>
        <v>10086003</v>
      </c>
      <c r="C914" s="1049">
        <v>86</v>
      </c>
      <c r="D914" s="1797" t="s">
        <v>447</v>
      </c>
      <c r="E914" s="1049">
        <v>3</v>
      </c>
      <c r="F914" s="1057" t="s">
        <v>4857</v>
      </c>
      <c r="G914" s="1049"/>
      <c r="H914" s="1058" t="s">
        <v>345</v>
      </c>
      <c r="I914" s="1059" t="s">
        <v>4876</v>
      </c>
      <c r="J914" s="1058"/>
      <c r="K914" s="1059"/>
      <c r="L914" s="979">
        <f t="shared" si="304"/>
        <v>0</v>
      </c>
      <c r="M914" s="979"/>
      <c r="N914" s="1724">
        <f t="shared" si="305"/>
        <v>0</v>
      </c>
      <c r="O914" s="979"/>
      <c r="P914" s="979"/>
      <c r="Q914" s="979"/>
      <c r="R914" s="979"/>
      <c r="S914" s="979"/>
      <c r="T914" s="979"/>
      <c r="U914" s="979"/>
      <c r="V914" s="979"/>
      <c r="W914" s="979"/>
      <c r="X914" s="979"/>
      <c r="Y914" s="1060"/>
      <c r="Z914" s="1060" t="str">
        <f t="shared" ref="Z914:Z921" si="306">Z913</f>
        <v>Cap.2 Pct.13.2 Col.2: Procentele pot lua valori intre 0 si 100</v>
      </c>
      <c r="AA914" s="2205">
        <f t="shared" si="293"/>
        <v>1</v>
      </c>
      <c r="AB914" s="3036">
        <f t="shared" si="294"/>
        <v>86</v>
      </c>
      <c r="AT914" s="133" t="s">
        <v>8545</v>
      </c>
      <c r="AU914" s="1416" t="s">
        <v>5300</v>
      </c>
      <c r="AV914" s="134">
        <v>5</v>
      </c>
      <c r="AW914" s="135">
        <v>1</v>
      </c>
      <c r="AX914" s="136">
        <v>213</v>
      </c>
      <c r="AY914" s="301">
        <f>IF(Chestionar!K914="",0,Chestionar!K914)</f>
        <v>213</v>
      </c>
      <c r="AZ914" s="301">
        <f>IF(Chestionar!L914="",0,Chestionar!L914)</f>
        <v>0</v>
      </c>
      <c r="BA914" s="301">
        <f ca="1">IF(Chestionar!M914="",0,Chestionar!M914)</f>
        <v>0</v>
      </c>
      <c r="BB914" s="301">
        <f>IF(Chestionar!N914="",0,Chestionar!N914)</f>
        <v>0</v>
      </c>
      <c r="BC914" s="301">
        <f ca="1">IF(Chestionar!O914="",0,Chestionar!O914)</f>
        <v>0</v>
      </c>
      <c r="BD914" s="301">
        <f>IF(Chestionar!P914="",0,Chestionar!P914)</f>
        <v>0</v>
      </c>
      <c r="BE914" s="301">
        <f ca="1">IF(Chestionar!Q914="",0,Chestionar!Q914)</f>
        <v>0</v>
      </c>
      <c r="BF914" s="301">
        <f>IF(Chestionar!R914="",0,Chestionar!R914)</f>
        <v>0</v>
      </c>
      <c r="BG914" s="301">
        <f>IF(Chestionar!S914="",0,Chestionar!S914)</f>
        <v>0</v>
      </c>
      <c r="BH914" s="301">
        <f>IF(Chestionar!T914="",0,Chestionar!T914)</f>
        <v>0</v>
      </c>
      <c r="BI914" s="205">
        <f>IF(Chestionar!U914="",0,Chestionar!U914)</f>
        <v>0</v>
      </c>
      <c r="BJ914" s="205">
        <f>IF(Chestionar!V914="",0,Chestionar!V914)</f>
        <v>0</v>
      </c>
      <c r="BK914" s="205">
        <f>IF(Chestionar!W914="",0,Chestionar!W914)</f>
        <v>0</v>
      </c>
      <c r="BL914" s="205">
        <f>IF(Chestionar!X914="",0,Chestionar!X914)</f>
        <v>0</v>
      </c>
      <c r="BM914" s="205">
        <f>IF(Chestionar!Y914="",0,Chestionar!Y914)</f>
        <v>0</v>
      </c>
      <c r="BN914" s="158">
        <f>IF(Chestionar!Z914="",0,Chestionar!Z914)</f>
        <v>0</v>
      </c>
      <c r="BO914" s="113"/>
      <c r="BP914" s="113"/>
      <c r="BQ914" s="113"/>
      <c r="BR914" s="113" t="s">
        <v>215</v>
      </c>
    </row>
    <row r="915" spans="1:70" x14ac:dyDescent="0.25">
      <c r="A915" s="1715">
        <f t="shared" si="300"/>
        <v>0</v>
      </c>
      <c r="B915" s="1715">
        <f t="shared" si="241"/>
        <v>10086004</v>
      </c>
      <c r="C915" s="1049">
        <v>86</v>
      </c>
      <c r="D915" s="1797" t="s">
        <v>447</v>
      </c>
      <c r="E915" s="1049">
        <v>4</v>
      </c>
      <c r="F915" s="1057" t="s">
        <v>4857</v>
      </c>
      <c r="G915" s="1049"/>
      <c r="H915" s="1058" t="s">
        <v>345</v>
      </c>
      <c r="I915" s="1059" t="s">
        <v>4877</v>
      </c>
      <c r="J915" s="1058"/>
      <c r="K915" s="1059"/>
      <c r="L915" s="979">
        <f t="shared" si="304"/>
        <v>0</v>
      </c>
      <c r="M915" s="979"/>
      <c r="N915" s="1724">
        <f t="shared" si="305"/>
        <v>0</v>
      </c>
      <c r="O915" s="979"/>
      <c r="P915" s="979"/>
      <c r="Q915" s="979"/>
      <c r="R915" s="979"/>
      <c r="S915" s="979"/>
      <c r="T915" s="979"/>
      <c r="U915" s="979"/>
      <c r="V915" s="979"/>
      <c r="W915" s="979"/>
      <c r="X915" s="979"/>
      <c r="Y915" s="1060"/>
      <c r="Z915" s="1060" t="str">
        <f t="shared" si="306"/>
        <v>Cap.2 Pct.13.2 Col.2: Procentele pot lua valori intre 0 si 100</v>
      </c>
      <c r="AA915" s="2205">
        <f t="shared" si="293"/>
        <v>1</v>
      </c>
      <c r="AB915" s="3036">
        <f t="shared" si="294"/>
        <v>86</v>
      </c>
      <c r="AT915" s="133" t="s">
        <v>8546</v>
      </c>
      <c r="AU915" s="1416" t="s">
        <v>5300</v>
      </c>
      <c r="AV915" s="134">
        <v>5</v>
      </c>
      <c r="AW915" s="135">
        <v>1</v>
      </c>
      <c r="AX915" s="136">
        <v>214</v>
      </c>
      <c r="AY915" s="301">
        <f>IF(Chestionar!K915="",0,Chestionar!K915)</f>
        <v>214</v>
      </c>
      <c r="AZ915" s="301">
        <f>IF(Chestionar!L915="",0,Chestionar!L915)</f>
        <v>0</v>
      </c>
      <c r="BA915" s="301">
        <f ca="1">IF(Chestionar!M915="",0,Chestionar!M915)</f>
        <v>0</v>
      </c>
      <c r="BB915" s="301">
        <f>IF(Chestionar!N915="",0,Chestionar!N915)</f>
        <v>0</v>
      </c>
      <c r="BC915" s="301">
        <f ca="1">IF(Chestionar!O915="",0,Chestionar!O915)</f>
        <v>0</v>
      </c>
      <c r="BD915" s="301">
        <f>IF(Chestionar!P915="",0,Chestionar!P915)</f>
        <v>0</v>
      </c>
      <c r="BE915" s="301">
        <f ca="1">IF(Chestionar!Q915="",0,Chestionar!Q915)</f>
        <v>0</v>
      </c>
      <c r="BF915" s="301">
        <f>IF(Chestionar!R915="",0,Chestionar!R915)</f>
        <v>0</v>
      </c>
      <c r="BG915" s="301">
        <f>IF(Chestionar!S915="",0,Chestionar!S915)</f>
        <v>0</v>
      </c>
      <c r="BH915" s="301">
        <f>IF(Chestionar!T915="",0,Chestionar!T915)</f>
        <v>0</v>
      </c>
      <c r="BI915" s="205">
        <f>IF(Chestionar!U915="",0,Chestionar!U915)</f>
        <v>0</v>
      </c>
      <c r="BJ915" s="205">
        <f>IF(Chestionar!V915="",0,Chestionar!V915)</f>
        <v>0</v>
      </c>
      <c r="BK915" s="205">
        <f>IF(Chestionar!W915="",0,Chestionar!W915)</f>
        <v>0</v>
      </c>
      <c r="BL915" s="205">
        <f>IF(Chestionar!X915="",0,Chestionar!X915)</f>
        <v>0</v>
      </c>
      <c r="BM915" s="205">
        <f>IF(Chestionar!Y915="",0,Chestionar!Y915)</f>
        <v>0</v>
      </c>
      <c r="BN915" s="158">
        <f>IF(Chestionar!Z915="",0,Chestionar!Z915)</f>
        <v>0</v>
      </c>
      <c r="BO915" s="113"/>
      <c r="BP915" s="113"/>
      <c r="BQ915" s="113"/>
      <c r="BR915" s="113" t="s">
        <v>215</v>
      </c>
    </row>
    <row r="916" spans="1:70" x14ac:dyDescent="0.25">
      <c r="A916" s="1715">
        <f t="shared" si="300"/>
        <v>0</v>
      </c>
      <c r="B916" s="1715">
        <f t="shared" si="241"/>
        <v>10086005</v>
      </c>
      <c r="C916" s="1049">
        <v>86</v>
      </c>
      <c r="D916" s="1797" t="s">
        <v>447</v>
      </c>
      <c r="E916" s="1049">
        <v>5</v>
      </c>
      <c r="F916" s="1057" t="s">
        <v>4857</v>
      </c>
      <c r="G916" s="1049"/>
      <c r="H916" s="1058" t="s">
        <v>345</v>
      </c>
      <c r="I916" s="1059" t="s">
        <v>4878</v>
      </c>
      <c r="J916" s="1058"/>
      <c r="K916" s="1059"/>
      <c r="L916" s="979">
        <f t="shared" si="304"/>
        <v>0</v>
      </c>
      <c r="M916" s="979"/>
      <c r="N916" s="1724">
        <f t="shared" si="305"/>
        <v>0</v>
      </c>
      <c r="O916" s="979"/>
      <c r="P916" s="979"/>
      <c r="Q916" s="979"/>
      <c r="R916" s="979"/>
      <c r="S916" s="979"/>
      <c r="T916" s="979"/>
      <c r="U916" s="979"/>
      <c r="V916" s="979"/>
      <c r="W916" s="979"/>
      <c r="X916" s="979"/>
      <c r="Y916" s="1060"/>
      <c r="Z916" s="1060" t="str">
        <f t="shared" si="306"/>
        <v>Cap.2 Pct.13.2 Col.2: Procentele pot lua valori intre 0 si 100</v>
      </c>
      <c r="AA916" s="2205">
        <f t="shared" si="293"/>
        <v>1</v>
      </c>
      <c r="AB916" s="3036">
        <f t="shared" si="294"/>
        <v>86</v>
      </c>
      <c r="AT916" s="133" t="s">
        <v>8547</v>
      </c>
      <c r="AU916" s="1416" t="s">
        <v>5300</v>
      </c>
      <c r="AV916" s="134">
        <v>5</v>
      </c>
      <c r="AW916" s="135">
        <v>1</v>
      </c>
      <c r="AX916" s="136">
        <v>215</v>
      </c>
      <c r="AY916" s="301">
        <f>IF(Chestionar!K916="",0,Chestionar!K916)</f>
        <v>215</v>
      </c>
      <c r="AZ916" s="301">
        <f>IF(Chestionar!L916="",0,Chestionar!L916)</f>
        <v>0</v>
      </c>
      <c r="BA916" s="301">
        <f ca="1">IF(Chestionar!M916="",0,Chestionar!M916)</f>
        <v>0</v>
      </c>
      <c r="BB916" s="301">
        <f>IF(Chestionar!N916="",0,Chestionar!N916)</f>
        <v>0</v>
      </c>
      <c r="BC916" s="301">
        <f ca="1">IF(Chestionar!O916="",0,Chestionar!O916)</f>
        <v>0</v>
      </c>
      <c r="BD916" s="301">
        <f>IF(Chestionar!P916="",0,Chestionar!P916)</f>
        <v>0</v>
      </c>
      <c r="BE916" s="301">
        <f ca="1">IF(Chestionar!Q916="",0,Chestionar!Q916)</f>
        <v>0</v>
      </c>
      <c r="BF916" s="301">
        <f>IF(Chestionar!R916="",0,Chestionar!R916)</f>
        <v>0</v>
      </c>
      <c r="BG916" s="301">
        <f>IF(Chestionar!S916="",0,Chestionar!S916)</f>
        <v>0</v>
      </c>
      <c r="BH916" s="301">
        <f>IF(Chestionar!T916="",0,Chestionar!T916)</f>
        <v>0</v>
      </c>
      <c r="BI916" s="205">
        <f>IF(Chestionar!U916="",0,Chestionar!U916)</f>
        <v>0</v>
      </c>
      <c r="BJ916" s="205">
        <f>IF(Chestionar!V916="",0,Chestionar!V916)</f>
        <v>0</v>
      </c>
      <c r="BK916" s="205">
        <f>IF(Chestionar!W916="",0,Chestionar!W916)</f>
        <v>0</v>
      </c>
      <c r="BL916" s="205">
        <f>IF(Chestionar!X916="",0,Chestionar!X916)</f>
        <v>0</v>
      </c>
      <c r="BM916" s="205">
        <f>IF(Chestionar!Y916="",0,Chestionar!Y916)</f>
        <v>0</v>
      </c>
      <c r="BN916" s="158">
        <f>IF(Chestionar!Z916="",0,Chestionar!Z916)</f>
        <v>0</v>
      </c>
      <c r="BO916" s="113"/>
      <c r="BP916" s="113"/>
      <c r="BQ916" s="113"/>
      <c r="BR916" s="113" t="s">
        <v>215</v>
      </c>
    </row>
    <row r="917" spans="1:70" x14ac:dyDescent="0.25">
      <c r="A917" s="1715">
        <f t="shared" si="300"/>
        <v>0</v>
      </c>
      <c r="B917" s="1715">
        <f t="shared" si="241"/>
        <v>10086006</v>
      </c>
      <c r="C917" s="1049">
        <v>86</v>
      </c>
      <c r="D917" s="1797" t="s">
        <v>447</v>
      </c>
      <c r="E917" s="1049">
        <v>6</v>
      </c>
      <c r="F917" s="1057" t="s">
        <v>4857</v>
      </c>
      <c r="G917" s="1049"/>
      <c r="H917" s="1058" t="s">
        <v>345</v>
      </c>
      <c r="I917" s="1059" t="s">
        <v>4879</v>
      </c>
      <c r="J917" s="1058"/>
      <c r="K917" s="1059"/>
      <c r="L917" s="979">
        <f t="shared" si="304"/>
        <v>0</v>
      </c>
      <c r="M917" s="979"/>
      <c r="N917" s="1724">
        <f t="shared" si="305"/>
        <v>0</v>
      </c>
      <c r="O917" s="979"/>
      <c r="P917" s="979"/>
      <c r="Q917" s="979"/>
      <c r="R917" s="979"/>
      <c r="S917" s="979"/>
      <c r="T917" s="979"/>
      <c r="U917" s="979"/>
      <c r="V917" s="979"/>
      <c r="W917" s="979"/>
      <c r="X917" s="979"/>
      <c r="Y917" s="1060"/>
      <c r="Z917" s="1060" t="str">
        <f t="shared" si="306"/>
        <v>Cap.2 Pct.13.2 Col.2: Procentele pot lua valori intre 0 si 100</v>
      </c>
      <c r="AA917" s="2205">
        <f t="shared" si="293"/>
        <v>1</v>
      </c>
      <c r="AB917" s="3036">
        <f t="shared" si="294"/>
        <v>86</v>
      </c>
      <c r="AT917" s="133" t="s">
        <v>8548</v>
      </c>
      <c r="AU917" s="1416" t="s">
        <v>5300</v>
      </c>
      <c r="AV917" s="134">
        <v>5</v>
      </c>
      <c r="AW917" s="135">
        <v>1</v>
      </c>
      <c r="AX917" s="136">
        <v>216</v>
      </c>
      <c r="AY917" s="301">
        <f>IF(Chestionar!K917="",0,Chestionar!K917)</f>
        <v>216</v>
      </c>
      <c r="AZ917" s="301">
        <f>IF(Chestionar!L917="",0,Chestionar!L917)</f>
        <v>0</v>
      </c>
      <c r="BA917" s="301">
        <f ca="1">IF(Chestionar!M917="",0,Chestionar!M917)</f>
        <v>0</v>
      </c>
      <c r="BB917" s="301">
        <f>IF(Chestionar!N917="",0,Chestionar!N917)</f>
        <v>0</v>
      </c>
      <c r="BC917" s="301">
        <f ca="1">IF(Chestionar!O917="",0,Chestionar!O917)</f>
        <v>0</v>
      </c>
      <c r="BD917" s="301">
        <f>IF(Chestionar!P917="",0,Chestionar!P917)</f>
        <v>0</v>
      </c>
      <c r="BE917" s="301">
        <f ca="1">IF(Chestionar!Q917="",0,Chestionar!Q917)</f>
        <v>0</v>
      </c>
      <c r="BF917" s="301">
        <f>IF(Chestionar!R917="",0,Chestionar!R917)</f>
        <v>0</v>
      </c>
      <c r="BG917" s="301">
        <f>IF(Chestionar!S917="",0,Chestionar!S917)</f>
        <v>0</v>
      </c>
      <c r="BH917" s="301">
        <f>IF(Chestionar!T917="",0,Chestionar!T917)</f>
        <v>0</v>
      </c>
      <c r="BI917" s="205">
        <f>IF(Chestionar!U917="",0,Chestionar!U917)</f>
        <v>0</v>
      </c>
      <c r="BJ917" s="205">
        <f>IF(Chestionar!V917="",0,Chestionar!V917)</f>
        <v>0</v>
      </c>
      <c r="BK917" s="205">
        <f>IF(Chestionar!W917="",0,Chestionar!W917)</f>
        <v>0</v>
      </c>
      <c r="BL917" s="205">
        <f>IF(Chestionar!X917="",0,Chestionar!X917)</f>
        <v>0</v>
      </c>
      <c r="BM917" s="205">
        <f>IF(Chestionar!Y917="",0,Chestionar!Y917)</f>
        <v>0</v>
      </c>
      <c r="BN917" s="158">
        <f>IF(Chestionar!Z917="",0,Chestionar!Z917)</f>
        <v>0</v>
      </c>
      <c r="BO917" s="113"/>
      <c r="BP917" s="113"/>
      <c r="BQ917" s="113"/>
      <c r="BR917" s="113" t="s">
        <v>215</v>
      </c>
    </row>
    <row r="918" spans="1:70" x14ac:dyDescent="0.25">
      <c r="A918" s="1715">
        <f t="shared" si="300"/>
        <v>0</v>
      </c>
      <c r="B918" s="1715">
        <f t="shared" si="241"/>
        <v>10086007</v>
      </c>
      <c r="C918" s="1049">
        <v>86</v>
      </c>
      <c r="D918" s="1797" t="s">
        <v>447</v>
      </c>
      <c r="E918" s="1049">
        <v>7</v>
      </c>
      <c r="F918" s="1057" t="s">
        <v>4857</v>
      </c>
      <c r="G918" s="1049"/>
      <c r="H918" s="1058" t="s">
        <v>345</v>
      </c>
      <c r="I918" s="1059" t="s">
        <v>4880</v>
      </c>
      <c r="J918" s="1058"/>
      <c r="K918" s="1059"/>
      <c r="L918" s="979">
        <f t="shared" si="304"/>
        <v>0</v>
      </c>
      <c r="M918" s="979"/>
      <c r="N918" s="1724">
        <f t="shared" si="305"/>
        <v>0</v>
      </c>
      <c r="O918" s="979"/>
      <c r="P918" s="979"/>
      <c r="Q918" s="979"/>
      <c r="R918" s="979"/>
      <c r="S918" s="979"/>
      <c r="T918" s="979"/>
      <c r="U918" s="979"/>
      <c r="V918" s="979"/>
      <c r="W918" s="979"/>
      <c r="X918" s="979"/>
      <c r="Y918" s="1060"/>
      <c r="Z918" s="1060" t="str">
        <f t="shared" si="306"/>
        <v>Cap.2 Pct.13.2 Col.2: Procentele pot lua valori intre 0 si 100</v>
      </c>
      <c r="AA918" s="2205">
        <f t="shared" si="293"/>
        <v>1</v>
      </c>
      <c r="AB918" s="3036">
        <f t="shared" si="294"/>
        <v>86</v>
      </c>
      <c r="AT918" s="133" t="s">
        <v>8549</v>
      </c>
      <c r="AU918" s="1416" t="s">
        <v>5300</v>
      </c>
      <c r="AV918" s="134">
        <v>5</v>
      </c>
      <c r="AW918" s="135">
        <v>1</v>
      </c>
      <c r="AX918" s="136">
        <v>217</v>
      </c>
      <c r="AY918" s="301">
        <f>IF(Chestionar!K918="",0,Chestionar!K918)</f>
        <v>217</v>
      </c>
      <c r="AZ918" s="301">
        <f>IF(Chestionar!L918="",0,Chestionar!L918)</f>
        <v>0</v>
      </c>
      <c r="BA918" s="301">
        <f ca="1">IF(Chestionar!M918="",0,Chestionar!M918)</f>
        <v>0</v>
      </c>
      <c r="BB918" s="301">
        <f>IF(Chestionar!N918="",0,Chestionar!N918)</f>
        <v>0</v>
      </c>
      <c r="BC918" s="301">
        <f ca="1">IF(Chestionar!O918="",0,Chestionar!O918)</f>
        <v>0</v>
      </c>
      <c r="BD918" s="301">
        <f>IF(Chestionar!P918="",0,Chestionar!P918)</f>
        <v>0</v>
      </c>
      <c r="BE918" s="301">
        <f ca="1">IF(Chestionar!Q918="",0,Chestionar!Q918)</f>
        <v>0</v>
      </c>
      <c r="BF918" s="301">
        <f>IF(Chestionar!R918="",0,Chestionar!R918)</f>
        <v>0</v>
      </c>
      <c r="BG918" s="301">
        <f>IF(Chestionar!S918="",0,Chestionar!S918)</f>
        <v>0</v>
      </c>
      <c r="BH918" s="301">
        <f>IF(Chestionar!T918="",0,Chestionar!T918)</f>
        <v>0</v>
      </c>
      <c r="BI918" s="205">
        <f>IF(Chestionar!U918="",0,Chestionar!U918)</f>
        <v>0</v>
      </c>
      <c r="BJ918" s="205">
        <f>IF(Chestionar!V918="",0,Chestionar!V918)</f>
        <v>0</v>
      </c>
      <c r="BK918" s="205">
        <f>IF(Chestionar!W918="",0,Chestionar!W918)</f>
        <v>0</v>
      </c>
      <c r="BL918" s="205">
        <f>IF(Chestionar!X918="",0,Chestionar!X918)</f>
        <v>0</v>
      </c>
      <c r="BM918" s="205">
        <f>IF(Chestionar!Y918="",0,Chestionar!Y918)</f>
        <v>0</v>
      </c>
      <c r="BN918" s="158">
        <f>IF(Chestionar!Z918="",0,Chestionar!Z918)</f>
        <v>0</v>
      </c>
      <c r="BO918" s="113"/>
      <c r="BP918" s="113"/>
      <c r="BQ918" s="113"/>
      <c r="BR918" s="113" t="s">
        <v>215</v>
      </c>
    </row>
    <row r="919" spans="1:70" x14ac:dyDescent="0.25">
      <c r="A919" s="1715">
        <f t="shared" si="300"/>
        <v>0</v>
      </c>
      <c r="B919" s="1715">
        <f t="shared" si="241"/>
        <v>10086008</v>
      </c>
      <c r="C919" s="1049">
        <v>86</v>
      </c>
      <c r="D919" s="1797" t="s">
        <v>447</v>
      </c>
      <c r="E919" s="1049">
        <v>8</v>
      </c>
      <c r="F919" s="1057" t="s">
        <v>4857</v>
      </c>
      <c r="G919" s="1049"/>
      <c r="H919" s="1058" t="s">
        <v>345</v>
      </c>
      <c r="I919" s="1059" t="s">
        <v>4881</v>
      </c>
      <c r="J919" s="1058"/>
      <c r="K919" s="1059"/>
      <c r="L919" s="979">
        <f t="shared" si="304"/>
        <v>0</v>
      </c>
      <c r="M919" s="979"/>
      <c r="N919" s="1724">
        <f t="shared" si="305"/>
        <v>0</v>
      </c>
      <c r="O919" s="979"/>
      <c r="P919" s="979"/>
      <c r="Q919" s="979"/>
      <c r="R919" s="979"/>
      <c r="S919" s="979"/>
      <c r="T919" s="979"/>
      <c r="U919" s="979"/>
      <c r="V919" s="979"/>
      <c r="W919" s="979"/>
      <c r="X919" s="979"/>
      <c r="Y919" s="1060"/>
      <c r="Z919" s="1060" t="str">
        <f t="shared" si="306"/>
        <v>Cap.2 Pct.13.2 Col.2: Procentele pot lua valori intre 0 si 100</v>
      </c>
      <c r="AA919" s="2205">
        <f t="shared" si="293"/>
        <v>1</v>
      </c>
      <c r="AB919" s="3036">
        <f t="shared" si="294"/>
        <v>86</v>
      </c>
      <c r="AT919" s="133" t="s">
        <v>8550</v>
      </c>
      <c r="AU919" s="1416" t="s">
        <v>5300</v>
      </c>
      <c r="AV919" s="134">
        <v>5</v>
      </c>
      <c r="AW919" s="135">
        <v>1</v>
      </c>
      <c r="AX919" s="136">
        <v>218</v>
      </c>
      <c r="AY919" s="301">
        <f>IF(Chestionar!K919="",0,Chestionar!K919)</f>
        <v>218</v>
      </c>
      <c r="AZ919" s="301">
        <f>IF(Chestionar!L919="",0,Chestionar!L919)</f>
        <v>0</v>
      </c>
      <c r="BA919" s="301">
        <f ca="1">IF(Chestionar!M919="",0,Chestionar!M919)</f>
        <v>0</v>
      </c>
      <c r="BB919" s="301">
        <f>IF(Chestionar!N919="",0,Chestionar!N919)</f>
        <v>0</v>
      </c>
      <c r="BC919" s="301">
        <f ca="1">IF(Chestionar!O919="",0,Chestionar!O919)</f>
        <v>0</v>
      </c>
      <c r="BD919" s="301">
        <f>IF(Chestionar!P919="",0,Chestionar!P919)</f>
        <v>0</v>
      </c>
      <c r="BE919" s="301">
        <f ca="1">IF(Chestionar!Q919="",0,Chestionar!Q919)</f>
        <v>0</v>
      </c>
      <c r="BF919" s="301">
        <f>IF(Chestionar!R919="",0,Chestionar!R919)</f>
        <v>0</v>
      </c>
      <c r="BG919" s="301">
        <f>IF(Chestionar!S919="",0,Chestionar!S919)</f>
        <v>0</v>
      </c>
      <c r="BH919" s="301">
        <f>IF(Chestionar!T919="",0,Chestionar!T919)</f>
        <v>0</v>
      </c>
      <c r="BI919" s="205">
        <f>IF(Chestionar!U919="",0,Chestionar!U919)</f>
        <v>0</v>
      </c>
      <c r="BJ919" s="205">
        <f>IF(Chestionar!V919="",0,Chestionar!V919)</f>
        <v>0</v>
      </c>
      <c r="BK919" s="205">
        <f>IF(Chestionar!W919="",0,Chestionar!W919)</f>
        <v>0</v>
      </c>
      <c r="BL919" s="205">
        <f>IF(Chestionar!X919="",0,Chestionar!X919)</f>
        <v>0</v>
      </c>
      <c r="BM919" s="205">
        <f>IF(Chestionar!Y919="",0,Chestionar!Y919)</f>
        <v>0</v>
      </c>
      <c r="BN919" s="158">
        <f>IF(Chestionar!Z919="",0,Chestionar!Z919)</f>
        <v>0</v>
      </c>
      <c r="BO919" s="113"/>
      <c r="BP919" s="113"/>
      <c r="BQ919" s="113"/>
      <c r="BR919" s="113" t="s">
        <v>215</v>
      </c>
    </row>
    <row r="920" spans="1:70" x14ac:dyDescent="0.25">
      <c r="A920" s="1715">
        <f t="shared" si="300"/>
        <v>0</v>
      </c>
      <c r="B920" s="1715">
        <f t="shared" ref="B920:B928" si="307">VALUE("1"&amp;TEXT(C920,"0000")&amp;TEXT(E920,"000"))</f>
        <v>10086009</v>
      </c>
      <c r="C920" s="1049">
        <v>86</v>
      </c>
      <c r="D920" s="1797" t="s">
        <v>447</v>
      </c>
      <c r="E920" s="1049">
        <v>9</v>
      </c>
      <c r="F920" s="1057" t="s">
        <v>4857</v>
      </c>
      <c r="G920" s="1049"/>
      <c r="H920" s="1058" t="s">
        <v>345</v>
      </c>
      <c r="I920" s="1059" t="s">
        <v>4882</v>
      </c>
      <c r="J920" s="1058"/>
      <c r="K920" s="1059"/>
      <c r="L920" s="979">
        <f t="shared" si="304"/>
        <v>0</v>
      </c>
      <c r="M920" s="979"/>
      <c r="N920" s="1724">
        <f t="shared" si="305"/>
        <v>0</v>
      </c>
      <c r="O920" s="979"/>
      <c r="P920" s="979"/>
      <c r="Q920" s="979"/>
      <c r="R920" s="979"/>
      <c r="S920" s="979"/>
      <c r="T920" s="979"/>
      <c r="U920" s="979"/>
      <c r="V920" s="979"/>
      <c r="W920" s="979"/>
      <c r="X920" s="979"/>
      <c r="Y920" s="1060"/>
      <c r="Z920" s="1060" t="str">
        <f t="shared" si="306"/>
        <v>Cap.2 Pct.13.2 Col.2: Procentele pot lua valori intre 0 si 100</v>
      </c>
      <c r="AA920" s="2205">
        <f t="shared" si="293"/>
        <v>1</v>
      </c>
      <c r="AB920" s="3036">
        <f t="shared" si="294"/>
        <v>86</v>
      </c>
      <c r="AT920" s="133" t="s">
        <v>8551</v>
      </c>
      <c r="AU920" s="1416" t="s">
        <v>5300</v>
      </c>
      <c r="AV920" s="134">
        <v>5</v>
      </c>
      <c r="AW920" s="135">
        <v>1</v>
      </c>
      <c r="AX920" s="136">
        <v>219</v>
      </c>
      <c r="AY920" s="301">
        <f>IF(Chestionar!K920="",0,Chestionar!K920)</f>
        <v>219</v>
      </c>
      <c r="AZ920" s="301">
        <f>IF(Chestionar!L920="",0,Chestionar!L920)</f>
        <v>0</v>
      </c>
      <c r="BA920" s="301">
        <f ca="1">IF(Chestionar!M920="",0,Chestionar!M920)</f>
        <v>0</v>
      </c>
      <c r="BB920" s="301">
        <f>IF(Chestionar!N920="",0,Chestionar!N920)</f>
        <v>0</v>
      </c>
      <c r="BC920" s="301">
        <f ca="1">IF(Chestionar!O920="",0,Chestionar!O920)</f>
        <v>0</v>
      </c>
      <c r="BD920" s="301">
        <f>IF(Chestionar!P920="",0,Chestionar!P920)</f>
        <v>0</v>
      </c>
      <c r="BE920" s="301">
        <f ca="1">IF(Chestionar!Q920="",0,Chestionar!Q920)</f>
        <v>0</v>
      </c>
      <c r="BF920" s="301">
        <f>IF(Chestionar!R920="",0,Chestionar!R920)</f>
        <v>0</v>
      </c>
      <c r="BG920" s="301">
        <f>IF(Chestionar!S920="",0,Chestionar!S920)</f>
        <v>0</v>
      </c>
      <c r="BH920" s="301">
        <f>IF(Chestionar!T920="",0,Chestionar!T920)</f>
        <v>0</v>
      </c>
      <c r="BI920" s="205">
        <f>IF(Chestionar!U920="",0,Chestionar!U920)</f>
        <v>0</v>
      </c>
      <c r="BJ920" s="205">
        <f>IF(Chestionar!V920="",0,Chestionar!V920)</f>
        <v>0</v>
      </c>
      <c r="BK920" s="205">
        <f>IF(Chestionar!W920="",0,Chestionar!W920)</f>
        <v>0</v>
      </c>
      <c r="BL920" s="205">
        <f>IF(Chestionar!X920="",0,Chestionar!X920)</f>
        <v>0</v>
      </c>
      <c r="BM920" s="205">
        <f>IF(Chestionar!Y920="",0,Chestionar!Y920)</f>
        <v>0</v>
      </c>
      <c r="BN920" s="158">
        <f>IF(Chestionar!Z920="",0,Chestionar!Z920)</f>
        <v>0</v>
      </c>
      <c r="BO920" s="113"/>
      <c r="BP920" s="113"/>
      <c r="BQ920" s="113"/>
      <c r="BR920" s="113" t="s">
        <v>215</v>
      </c>
    </row>
    <row r="921" spans="1:70" x14ac:dyDescent="0.25">
      <c r="A921" s="1714">
        <f t="shared" si="300"/>
        <v>0</v>
      </c>
      <c r="B921" s="1714">
        <f t="shared" si="307"/>
        <v>10086010</v>
      </c>
      <c r="C921" s="1061">
        <v>86</v>
      </c>
      <c r="D921" s="1799" t="s">
        <v>447</v>
      </c>
      <c r="E921" s="1061">
        <v>10</v>
      </c>
      <c r="F921" s="1062" t="s">
        <v>4857</v>
      </c>
      <c r="G921" s="1061"/>
      <c r="H921" s="1063" t="s">
        <v>345</v>
      </c>
      <c r="I921" s="1064" t="s">
        <v>4883</v>
      </c>
      <c r="J921" s="1063"/>
      <c r="K921" s="1064"/>
      <c r="L921" s="1065">
        <f t="shared" si="304"/>
        <v>0</v>
      </c>
      <c r="M921" s="1065"/>
      <c r="N921" s="1730">
        <f t="shared" si="305"/>
        <v>0</v>
      </c>
      <c r="O921" s="1065"/>
      <c r="P921" s="1065"/>
      <c r="Q921" s="1065"/>
      <c r="R921" s="1065"/>
      <c r="S921" s="1065"/>
      <c r="T921" s="1065"/>
      <c r="U921" s="1065"/>
      <c r="V921" s="1065"/>
      <c r="W921" s="1065"/>
      <c r="X921" s="1065"/>
      <c r="Y921" s="1066"/>
      <c r="Z921" s="1066" t="str">
        <f t="shared" si="306"/>
        <v>Cap.2 Pct.13.2 Col.2: Procentele pot lua valori intre 0 si 100</v>
      </c>
      <c r="AA921" s="2205">
        <f t="shared" si="293"/>
        <v>1</v>
      </c>
      <c r="AB921" s="3036">
        <f t="shared" si="294"/>
        <v>86</v>
      </c>
      <c r="AT921" s="133" t="s">
        <v>8552</v>
      </c>
      <c r="AU921" s="1416" t="s">
        <v>5300</v>
      </c>
      <c r="AV921" s="134">
        <v>5</v>
      </c>
      <c r="AW921" s="135">
        <v>1</v>
      </c>
      <c r="AX921" s="136">
        <v>220</v>
      </c>
      <c r="AY921" s="301">
        <f>IF(Chestionar!K921="",0,Chestionar!K921)</f>
        <v>220</v>
      </c>
      <c r="AZ921" s="301">
        <f>IF(Chestionar!L921="",0,Chestionar!L921)</f>
        <v>0</v>
      </c>
      <c r="BA921" s="301">
        <f ca="1">IF(Chestionar!M921="",0,Chestionar!M921)</f>
        <v>0</v>
      </c>
      <c r="BB921" s="301">
        <f>IF(Chestionar!N921="",0,Chestionar!N921)</f>
        <v>0</v>
      </c>
      <c r="BC921" s="301">
        <f ca="1">IF(Chestionar!O921="",0,Chestionar!O921)</f>
        <v>0</v>
      </c>
      <c r="BD921" s="301">
        <f>IF(Chestionar!P921="",0,Chestionar!P921)</f>
        <v>0</v>
      </c>
      <c r="BE921" s="301">
        <f ca="1">IF(Chestionar!Q921="",0,Chestionar!Q921)</f>
        <v>0</v>
      </c>
      <c r="BF921" s="301">
        <f>IF(Chestionar!R921="",0,Chestionar!R921)</f>
        <v>0</v>
      </c>
      <c r="BG921" s="301">
        <f>IF(Chestionar!S921="",0,Chestionar!S921)</f>
        <v>0</v>
      </c>
      <c r="BH921" s="301">
        <f>IF(Chestionar!T921="",0,Chestionar!T921)</f>
        <v>0</v>
      </c>
      <c r="BI921" s="205">
        <f>IF(Chestionar!U921="",0,Chestionar!U921)</f>
        <v>0</v>
      </c>
      <c r="BJ921" s="205">
        <f>IF(Chestionar!V921="",0,Chestionar!V921)</f>
        <v>0</v>
      </c>
      <c r="BK921" s="205">
        <f>IF(Chestionar!W921="",0,Chestionar!W921)</f>
        <v>0</v>
      </c>
      <c r="BL921" s="205">
        <f>IF(Chestionar!X921="",0,Chestionar!X921)</f>
        <v>0</v>
      </c>
      <c r="BM921" s="205">
        <f>IF(Chestionar!Y921="",0,Chestionar!Y921)</f>
        <v>0</v>
      </c>
      <c r="BN921" s="158">
        <f>IF(Chestionar!Z921="",0,Chestionar!Z921)</f>
        <v>0</v>
      </c>
      <c r="BO921" s="113"/>
      <c r="BP921" s="113"/>
      <c r="BQ921" s="113"/>
      <c r="BR921" s="113" t="s">
        <v>215</v>
      </c>
    </row>
    <row r="922" spans="1:70" x14ac:dyDescent="0.25">
      <c r="A922" s="1715">
        <f t="shared" si="300"/>
        <v>0</v>
      </c>
      <c r="B922" s="1715">
        <f t="shared" si="307"/>
        <v>10087001</v>
      </c>
      <c r="C922" s="1049">
        <v>87</v>
      </c>
      <c r="D922" s="1804" t="s">
        <v>447</v>
      </c>
      <c r="E922" s="1049">
        <v>1</v>
      </c>
      <c r="F922" s="1057" t="s">
        <v>4857</v>
      </c>
      <c r="G922" s="1049" t="s">
        <v>4862</v>
      </c>
      <c r="H922" s="1058" t="s">
        <v>345</v>
      </c>
      <c r="I922" s="1059" t="s">
        <v>4858</v>
      </c>
      <c r="J922" s="1067" t="s">
        <v>4103</v>
      </c>
      <c r="K922" s="1059" t="s">
        <v>4859</v>
      </c>
      <c r="L922" s="979">
        <f>IF(BA376="",0,BA376)</f>
        <v>0</v>
      </c>
      <c r="M922" s="979">
        <f>SUM(O922:W922)</f>
        <v>0</v>
      </c>
      <c r="N922" s="1724">
        <f>IF(L922=M922,0,1)</f>
        <v>0</v>
      </c>
      <c r="O922" s="979">
        <f>IF(BA377="",0,BA377)</f>
        <v>0</v>
      </c>
      <c r="P922" s="979">
        <f>IF(BA378="",0,BA378)</f>
        <v>0</v>
      </c>
      <c r="Q922" s="979">
        <f>IF(BA379="",0,BA379)</f>
        <v>0</v>
      </c>
      <c r="R922" s="979">
        <f>IF(BA380="",0,BA380)</f>
        <v>0</v>
      </c>
      <c r="S922" s="979">
        <f>IF(BA381="",0,BA381)</f>
        <v>0</v>
      </c>
      <c r="T922" s="979">
        <f>IF(BA382="",0,BA382)</f>
        <v>0</v>
      </c>
      <c r="U922" s="979">
        <f>IF(BA383="",0,BA383)</f>
        <v>0</v>
      </c>
      <c r="V922" s="979">
        <f>IF(BA384="",0,BA384)</f>
        <v>0</v>
      </c>
      <c r="W922" s="979">
        <f>IF(BA385="",0,BA385)</f>
        <v>0</v>
      </c>
      <c r="X922" s="979"/>
      <c r="Y922" s="1060"/>
      <c r="Z922" s="1352" t="s">
        <v>9479</v>
      </c>
      <c r="AA922" s="2205">
        <f t="shared" si="293"/>
        <v>1</v>
      </c>
      <c r="AB922" s="3036">
        <f t="shared" si="294"/>
        <v>87</v>
      </c>
      <c r="AT922" s="133" t="s">
        <v>8553</v>
      </c>
      <c r="AU922" s="1416" t="s">
        <v>5300</v>
      </c>
      <c r="AV922" s="134">
        <v>5</v>
      </c>
      <c r="AW922" s="135">
        <v>1</v>
      </c>
      <c r="AX922" s="136">
        <v>221</v>
      </c>
      <c r="AY922" s="301">
        <f>IF(Chestionar!K922="",0,Chestionar!K922)</f>
        <v>221</v>
      </c>
      <c r="AZ922" s="301">
        <f>IF(Chestionar!L922="",0,Chestionar!L922)</f>
        <v>0</v>
      </c>
      <c r="BA922" s="301">
        <f ca="1">IF(Chestionar!M922="",0,Chestionar!M922)</f>
        <v>0</v>
      </c>
      <c r="BB922" s="301">
        <f>IF(Chestionar!N922="",0,Chestionar!N922)</f>
        <v>0</v>
      </c>
      <c r="BC922" s="301">
        <f ca="1">IF(Chestionar!O922="",0,Chestionar!O922)</f>
        <v>0</v>
      </c>
      <c r="BD922" s="301">
        <f>IF(Chestionar!P922="",0,Chestionar!P922)</f>
        <v>0</v>
      </c>
      <c r="BE922" s="301">
        <f ca="1">IF(Chestionar!Q922="",0,Chestionar!Q922)</f>
        <v>0</v>
      </c>
      <c r="BF922" s="301">
        <f>IF(Chestionar!R922="",0,Chestionar!R922)</f>
        <v>0</v>
      </c>
      <c r="BG922" s="301">
        <f>IF(Chestionar!S922="",0,Chestionar!S922)</f>
        <v>0</v>
      </c>
      <c r="BH922" s="301">
        <f>IF(Chestionar!T922="",0,Chestionar!T922)</f>
        <v>0</v>
      </c>
      <c r="BI922" s="205">
        <f>IF(Chestionar!U922="",0,Chestionar!U922)</f>
        <v>0</v>
      </c>
      <c r="BJ922" s="205">
        <f>IF(Chestionar!V922="",0,Chestionar!V922)</f>
        <v>0</v>
      </c>
      <c r="BK922" s="205">
        <f>IF(Chestionar!W922="",0,Chestionar!W922)</f>
        <v>0</v>
      </c>
      <c r="BL922" s="205">
        <f>IF(Chestionar!X922="",0,Chestionar!X922)</f>
        <v>0</v>
      </c>
      <c r="BM922" s="205">
        <f>IF(Chestionar!Y922="",0,Chestionar!Y922)</f>
        <v>0</v>
      </c>
      <c r="BN922" s="158">
        <f>IF(Chestionar!Z922="",0,Chestionar!Z922)</f>
        <v>0</v>
      </c>
      <c r="BO922" s="113"/>
      <c r="BP922" s="113"/>
      <c r="BQ922" s="113"/>
      <c r="BR922" s="113" t="s">
        <v>215</v>
      </c>
    </row>
    <row r="923" spans="1:70" x14ac:dyDescent="0.25">
      <c r="A923" s="1714">
        <f t="shared" si="300"/>
        <v>0</v>
      </c>
      <c r="B923" s="1714">
        <f t="shared" si="307"/>
        <v>10087002</v>
      </c>
      <c r="C923" s="1061">
        <v>87</v>
      </c>
      <c r="D923" s="1799" t="s">
        <v>447</v>
      </c>
      <c r="E923" s="1061">
        <v>2</v>
      </c>
      <c r="F923" s="1062" t="s">
        <v>4857</v>
      </c>
      <c r="G923" s="1061"/>
      <c r="H923" s="1063" t="s">
        <v>345</v>
      </c>
      <c r="I923" s="1064" t="s">
        <v>4860</v>
      </c>
      <c r="J923" s="1063" t="s">
        <v>4103</v>
      </c>
      <c r="K923" s="1064" t="s">
        <v>4861</v>
      </c>
      <c r="L923" s="1065">
        <f>IF(BB376="",0,BB376)</f>
        <v>0</v>
      </c>
      <c r="M923" s="1065">
        <f>SUM(O923:W923)</f>
        <v>0</v>
      </c>
      <c r="N923" s="1730">
        <f>IF(L923=M923,0,1)</f>
        <v>0</v>
      </c>
      <c r="O923" s="1065">
        <f>IF(BB377="",0,BB377)</f>
        <v>0</v>
      </c>
      <c r="P923" s="1065">
        <f>IF(BB378="",0,BB378)</f>
        <v>0</v>
      </c>
      <c r="Q923" s="1065">
        <f>IF(BB379="",0,BB379)</f>
        <v>0</v>
      </c>
      <c r="R923" s="1065">
        <f>IF(BB380="",0,BB380)</f>
        <v>0</v>
      </c>
      <c r="S923" s="1065">
        <f>IF(BB381="",0,BB381)</f>
        <v>0</v>
      </c>
      <c r="T923" s="1065">
        <f>IF(BB382="",0,BB382)</f>
        <v>0</v>
      </c>
      <c r="U923" s="1065">
        <f>IF(BB383="",0,BB383)</f>
        <v>0</v>
      </c>
      <c r="V923" s="1065">
        <f>IF(BB384="",0,BB384)</f>
        <v>0</v>
      </c>
      <c r="W923" s="1065">
        <f>IF(BB385="",0,BB385)</f>
        <v>0</v>
      </c>
      <c r="X923" s="1065"/>
      <c r="Y923" s="1066"/>
      <c r="Z923" s="1356" t="s">
        <v>9480</v>
      </c>
      <c r="AA923" s="2205">
        <f t="shared" si="293"/>
        <v>1</v>
      </c>
      <c r="AB923" s="3036">
        <f t="shared" si="294"/>
        <v>87</v>
      </c>
      <c r="AT923" s="133" t="s">
        <v>8554</v>
      </c>
      <c r="AU923" s="1416" t="s">
        <v>5300</v>
      </c>
      <c r="AV923" s="134">
        <v>5</v>
      </c>
      <c r="AW923" s="135">
        <v>1</v>
      </c>
      <c r="AX923" s="136">
        <v>222</v>
      </c>
      <c r="AY923" s="301">
        <f>IF(Chestionar!K923="",0,Chestionar!K923)</f>
        <v>222</v>
      </c>
      <c r="AZ923" s="301">
        <f>IF(Chestionar!L923="",0,Chestionar!L923)</f>
        <v>0</v>
      </c>
      <c r="BA923" s="301">
        <f ca="1">IF(Chestionar!M923="",0,Chestionar!M923)</f>
        <v>0</v>
      </c>
      <c r="BB923" s="301">
        <f>IF(Chestionar!N923="",0,Chestionar!N923)</f>
        <v>0</v>
      </c>
      <c r="BC923" s="301">
        <f ca="1">IF(Chestionar!O923="",0,Chestionar!O923)</f>
        <v>0</v>
      </c>
      <c r="BD923" s="301">
        <f>IF(Chestionar!P923="",0,Chestionar!P923)</f>
        <v>0</v>
      </c>
      <c r="BE923" s="301">
        <f ca="1">IF(Chestionar!Q923="",0,Chestionar!Q923)</f>
        <v>0</v>
      </c>
      <c r="BF923" s="301">
        <f>IF(Chestionar!R923="",0,Chestionar!R923)</f>
        <v>0</v>
      </c>
      <c r="BG923" s="301">
        <f>IF(Chestionar!S923="",0,Chestionar!S923)</f>
        <v>0</v>
      </c>
      <c r="BH923" s="301">
        <f>IF(Chestionar!T923="",0,Chestionar!T923)</f>
        <v>0</v>
      </c>
      <c r="BI923" s="205">
        <f>IF(Chestionar!U923="",0,Chestionar!U923)</f>
        <v>0</v>
      </c>
      <c r="BJ923" s="205">
        <f>IF(Chestionar!V923="",0,Chestionar!V923)</f>
        <v>0</v>
      </c>
      <c r="BK923" s="205">
        <f>IF(Chestionar!W923="",0,Chestionar!W923)</f>
        <v>0</v>
      </c>
      <c r="BL923" s="205">
        <f>IF(Chestionar!X923="",0,Chestionar!X923)</f>
        <v>0</v>
      </c>
      <c r="BM923" s="205">
        <f>IF(Chestionar!Y923="",0,Chestionar!Y923)</f>
        <v>0</v>
      </c>
      <c r="BN923" s="158">
        <f>IF(Chestionar!Z923="",0,Chestionar!Z923)</f>
        <v>0</v>
      </c>
      <c r="BO923" s="113"/>
      <c r="BP923" s="113"/>
      <c r="BQ923" s="113"/>
      <c r="BR923" s="113" t="s">
        <v>215</v>
      </c>
    </row>
    <row r="924" spans="1:70" x14ac:dyDescent="0.25">
      <c r="A924" s="1706">
        <f t="shared" si="300"/>
        <v>0</v>
      </c>
      <c r="B924" s="1706">
        <f t="shared" si="307"/>
        <v>10088001</v>
      </c>
      <c r="C924" s="987">
        <v>88</v>
      </c>
      <c r="D924" s="1794" t="s">
        <v>447</v>
      </c>
      <c r="E924" s="987">
        <v>1</v>
      </c>
      <c r="F924" s="988" t="s">
        <v>4857</v>
      </c>
      <c r="G924" s="987" t="s">
        <v>4863</v>
      </c>
      <c r="H924" s="989" t="s">
        <v>346</v>
      </c>
      <c r="I924" s="990" t="s">
        <v>4864</v>
      </c>
      <c r="J924" s="991" t="s">
        <v>4224</v>
      </c>
      <c r="K924" s="990">
        <v>25</v>
      </c>
      <c r="L924" s="992">
        <f>IF(BA384="",0,BA384)</f>
        <v>0</v>
      </c>
      <c r="M924" s="992">
        <f>25</f>
        <v>25</v>
      </c>
      <c r="N924" s="1722">
        <f>IF(L924&lt;=25,0,1)</f>
        <v>0</v>
      </c>
      <c r="O924" s="992"/>
      <c r="P924" s="992"/>
      <c r="Q924" s="992"/>
      <c r="R924" s="992"/>
      <c r="S924" s="992"/>
      <c r="T924" s="992"/>
      <c r="U924" s="992"/>
      <c r="V924" s="992"/>
      <c r="W924" s="992"/>
      <c r="X924" s="2110"/>
      <c r="Y924" s="993"/>
      <c r="Z924" s="1342" t="s">
        <v>9481</v>
      </c>
      <c r="AA924" s="2205">
        <f t="shared" si="293"/>
        <v>1</v>
      </c>
      <c r="AB924" s="3036">
        <f t="shared" si="294"/>
        <v>88</v>
      </c>
      <c r="AT924" s="133" t="s">
        <v>8555</v>
      </c>
      <c r="AU924" s="1416" t="s">
        <v>5300</v>
      </c>
      <c r="AV924" s="134">
        <v>5</v>
      </c>
      <c r="AW924" s="135">
        <v>1</v>
      </c>
      <c r="AX924" s="136">
        <v>223</v>
      </c>
      <c r="AY924" s="301">
        <f>IF(Chestionar!K924="",0,Chestionar!K924)</f>
        <v>223</v>
      </c>
      <c r="AZ924" s="301">
        <f>IF(Chestionar!L924="",0,Chestionar!L924)</f>
        <v>0</v>
      </c>
      <c r="BA924" s="301">
        <f ca="1">IF(Chestionar!M924="",0,Chestionar!M924)</f>
        <v>0</v>
      </c>
      <c r="BB924" s="301">
        <f>IF(Chestionar!N924="",0,Chestionar!N924)</f>
        <v>0</v>
      </c>
      <c r="BC924" s="301">
        <f ca="1">IF(Chestionar!O924="",0,Chestionar!O924)</f>
        <v>0</v>
      </c>
      <c r="BD924" s="301">
        <f>IF(Chestionar!P924="",0,Chestionar!P924)</f>
        <v>0</v>
      </c>
      <c r="BE924" s="301">
        <f ca="1">IF(Chestionar!Q924="",0,Chestionar!Q924)</f>
        <v>0</v>
      </c>
      <c r="BF924" s="301">
        <f>IF(Chestionar!R924="",0,Chestionar!R924)</f>
        <v>0</v>
      </c>
      <c r="BG924" s="301">
        <f>IF(Chestionar!S924="",0,Chestionar!S924)</f>
        <v>0</v>
      </c>
      <c r="BH924" s="301">
        <f>IF(Chestionar!T924="",0,Chestionar!T924)</f>
        <v>0</v>
      </c>
      <c r="BI924" s="205">
        <f>IF(Chestionar!U924="",0,Chestionar!U924)</f>
        <v>0</v>
      </c>
      <c r="BJ924" s="205">
        <f>IF(Chestionar!V924="",0,Chestionar!V924)</f>
        <v>0</v>
      </c>
      <c r="BK924" s="205">
        <f>IF(Chestionar!W924="",0,Chestionar!W924)</f>
        <v>0</v>
      </c>
      <c r="BL924" s="205">
        <f>IF(Chestionar!X924="",0,Chestionar!X924)</f>
        <v>0</v>
      </c>
      <c r="BM924" s="205">
        <f>IF(Chestionar!Y924="",0,Chestionar!Y924)</f>
        <v>0</v>
      </c>
      <c r="BN924" s="158">
        <f>IF(Chestionar!Z924="",0,Chestionar!Z924)</f>
        <v>0</v>
      </c>
      <c r="BO924" s="113"/>
      <c r="BP924" s="113"/>
      <c r="BQ924" s="113"/>
      <c r="BR924" s="113" t="s">
        <v>215</v>
      </c>
    </row>
    <row r="925" spans="1:70" x14ac:dyDescent="0.25">
      <c r="A925" s="1706">
        <f t="shared" si="300"/>
        <v>0</v>
      </c>
      <c r="B925" s="1706">
        <f t="shared" si="307"/>
        <v>10089001</v>
      </c>
      <c r="C925" s="987">
        <v>89</v>
      </c>
      <c r="D925" s="1794" t="s">
        <v>447</v>
      </c>
      <c r="E925" s="987">
        <v>1</v>
      </c>
      <c r="F925" s="988" t="s">
        <v>4857</v>
      </c>
      <c r="G925" s="987"/>
      <c r="H925" s="989" t="s">
        <v>346</v>
      </c>
      <c r="I925" s="990" t="s">
        <v>4865</v>
      </c>
      <c r="J925" s="991" t="s">
        <v>4224</v>
      </c>
      <c r="K925" s="990">
        <v>25</v>
      </c>
      <c r="L925" s="992">
        <f>IF(BA385="",0,BA385)</f>
        <v>0</v>
      </c>
      <c r="M925" s="992">
        <f>25</f>
        <v>25</v>
      </c>
      <c r="N925" s="1722">
        <f>IF(L925&lt;=25,0,1)</f>
        <v>0</v>
      </c>
      <c r="O925" s="992"/>
      <c r="P925" s="992"/>
      <c r="Q925" s="992"/>
      <c r="R925" s="992"/>
      <c r="S925" s="992"/>
      <c r="T925" s="992"/>
      <c r="U925" s="992"/>
      <c r="V925" s="992"/>
      <c r="W925" s="992"/>
      <c r="X925" s="2110"/>
      <c r="Y925" s="993"/>
      <c r="Z925" s="1342" t="s">
        <v>9482</v>
      </c>
      <c r="AA925" s="2205">
        <f t="shared" si="293"/>
        <v>1</v>
      </c>
      <c r="AB925" s="3036">
        <f t="shared" si="294"/>
        <v>89</v>
      </c>
      <c r="AT925" s="133" t="s">
        <v>8556</v>
      </c>
      <c r="AU925" s="1416" t="s">
        <v>5300</v>
      </c>
      <c r="AV925" s="134">
        <v>5</v>
      </c>
      <c r="AW925" s="135">
        <v>1</v>
      </c>
      <c r="AX925" s="136">
        <v>224</v>
      </c>
      <c r="AY925" s="301">
        <f>IF(Chestionar!K925="",0,Chestionar!K925)</f>
        <v>224</v>
      </c>
      <c r="AZ925" s="301">
        <f>IF(Chestionar!L925="",0,Chestionar!L925)</f>
        <v>0</v>
      </c>
      <c r="BA925" s="301">
        <f ca="1">IF(Chestionar!M925="",0,Chestionar!M925)</f>
        <v>0</v>
      </c>
      <c r="BB925" s="301">
        <f>IF(Chestionar!N925="",0,Chestionar!N925)</f>
        <v>0</v>
      </c>
      <c r="BC925" s="301">
        <f ca="1">IF(Chestionar!O925="",0,Chestionar!O925)</f>
        <v>0</v>
      </c>
      <c r="BD925" s="301">
        <f>IF(Chestionar!P925="",0,Chestionar!P925)</f>
        <v>0</v>
      </c>
      <c r="BE925" s="301">
        <f ca="1">IF(Chestionar!Q925="",0,Chestionar!Q925)</f>
        <v>0</v>
      </c>
      <c r="BF925" s="301">
        <f>IF(Chestionar!R925="",0,Chestionar!R925)</f>
        <v>0</v>
      </c>
      <c r="BG925" s="301">
        <f>IF(Chestionar!S925="",0,Chestionar!S925)</f>
        <v>0</v>
      </c>
      <c r="BH925" s="301">
        <f>IF(Chestionar!T925="",0,Chestionar!T925)</f>
        <v>0</v>
      </c>
      <c r="BI925" s="205">
        <f>IF(Chestionar!U925="",0,Chestionar!U925)</f>
        <v>0</v>
      </c>
      <c r="BJ925" s="205">
        <f>IF(Chestionar!V925="",0,Chestionar!V925)</f>
        <v>0</v>
      </c>
      <c r="BK925" s="205">
        <f>IF(Chestionar!W925="",0,Chestionar!W925)</f>
        <v>0</v>
      </c>
      <c r="BL925" s="205">
        <f>IF(Chestionar!X925="",0,Chestionar!X925)</f>
        <v>0</v>
      </c>
      <c r="BM925" s="205">
        <f>IF(Chestionar!Y925="",0,Chestionar!Y925)</f>
        <v>0</v>
      </c>
      <c r="BN925" s="158">
        <f>IF(Chestionar!Z925="",0,Chestionar!Z925)</f>
        <v>0</v>
      </c>
      <c r="BO925" s="113"/>
      <c r="BP925" s="113"/>
      <c r="BQ925" s="113"/>
      <c r="BR925" s="113" t="s">
        <v>215</v>
      </c>
    </row>
    <row r="926" spans="1:70" x14ac:dyDescent="0.25">
      <c r="A926" s="1706">
        <f t="shared" si="300"/>
        <v>0</v>
      </c>
      <c r="B926" s="1706">
        <f t="shared" si="307"/>
        <v>10205001</v>
      </c>
      <c r="C926" s="1103">
        <v>205</v>
      </c>
      <c r="D926" s="1795" t="s">
        <v>447</v>
      </c>
      <c r="E926" s="1103">
        <v>1</v>
      </c>
      <c r="F926" s="988" t="s">
        <v>4857</v>
      </c>
      <c r="G926" s="1103" t="s">
        <v>9485</v>
      </c>
      <c r="H926" s="1105" t="s">
        <v>345</v>
      </c>
      <c r="I926" s="1107" t="s">
        <v>4860</v>
      </c>
      <c r="J926" s="1106" t="s">
        <v>4103</v>
      </c>
      <c r="K926" s="1107">
        <v>100</v>
      </c>
      <c r="L926" s="1108">
        <f>IF(BB376="",0,BB376)</f>
        <v>0</v>
      </c>
      <c r="M926" s="1108">
        <f>100</f>
        <v>100</v>
      </c>
      <c r="N926" s="1730">
        <f>IF(OR(O926=0,AND(O926&gt;0,L926=M926)),0,1)</f>
        <v>0</v>
      </c>
      <c r="O926" s="1108">
        <f>IF(BA376="",0,BA376)</f>
        <v>0</v>
      </c>
      <c r="P926" s="1108"/>
      <c r="Q926" s="1108"/>
      <c r="R926" s="1108"/>
      <c r="S926" s="1108"/>
      <c r="T926" s="1108"/>
      <c r="U926" s="1108"/>
      <c r="V926" s="1108"/>
      <c r="W926" s="1108"/>
      <c r="X926" s="2110"/>
      <c r="Y926" s="1109"/>
      <c r="Z926" s="1359" t="s">
        <v>10975</v>
      </c>
      <c r="AA926" s="2205">
        <f t="shared" si="293"/>
        <v>1</v>
      </c>
      <c r="AB926" s="3036">
        <f t="shared" si="294"/>
        <v>205</v>
      </c>
      <c r="AT926" s="133" t="s">
        <v>8557</v>
      </c>
      <c r="AU926" s="1416" t="s">
        <v>5300</v>
      </c>
      <c r="AV926" s="134">
        <v>5</v>
      </c>
      <c r="AW926" s="135">
        <v>1</v>
      </c>
      <c r="AX926" s="136">
        <v>225</v>
      </c>
      <c r="AY926" s="301">
        <f>IF(Chestionar!K926="",0,Chestionar!K926)</f>
        <v>225</v>
      </c>
      <c r="AZ926" s="301">
        <f>IF(Chestionar!L926="",0,Chestionar!L926)</f>
        <v>0</v>
      </c>
      <c r="BA926" s="301">
        <f ca="1">IF(Chestionar!M926="",0,Chestionar!M926)</f>
        <v>0</v>
      </c>
      <c r="BB926" s="301">
        <f>IF(Chestionar!N926="",0,Chestionar!N926)</f>
        <v>0</v>
      </c>
      <c r="BC926" s="301">
        <f ca="1">IF(Chestionar!O926="",0,Chestionar!O926)</f>
        <v>0</v>
      </c>
      <c r="BD926" s="301">
        <f>IF(Chestionar!P926="",0,Chestionar!P926)</f>
        <v>0</v>
      </c>
      <c r="BE926" s="301">
        <f ca="1">IF(Chestionar!Q926="",0,Chestionar!Q926)</f>
        <v>0</v>
      </c>
      <c r="BF926" s="301">
        <f>IF(Chestionar!R926="",0,Chestionar!R926)</f>
        <v>0</v>
      </c>
      <c r="BG926" s="301">
        <f>IF(Chestionar!S926="",0,Chestionar!S926)</f>
        <v>0</v>
      </c>
      <c r="BH926" s="301">
        <f>IF(Chestionar!T926="",0,Chestionar!T926)</f>
        <v>0</v>
      </c>
      <c r="BI926" s="205">
        <f>IF(Chestionar!U926="",0,Chestionar!U926)</f>
        <v>0</v>
      </c>
      <c r="BJ926" s="205">
        <f>IF(Chestionar!V926="",0,Chestionar!V926)</f>
        <v>0</v>
      </c>
      <c r="BK926" s="205">
        <f>IF(Chestionar!W926="",0,Chestionar!W926)</f>
        <v>0</v>
      </c>
      <c r="BL926" s="205">
        <f>IF(Chestionar!X926="",0,Chestionar!X926)</f>
        <v>0</v>
      </c>
      <c r="BM926" s="205">
        <f>IF(Chestionar!Y926="",0,Chestionar!Y926)</f>
        <v>0</v>
      </c>
      <c r="BN926" s="158">
        <f>IF(Chestionar!Z926="",0,Chestionar!Z926)</f>
        <v>0</v>
      </c>
      <c r="BO926" s="113"/>
      <c r="BP926" s="113"/>
      <c r="BQ926" s="113"/>
      <c r="BR926" s="113" t="s">
        <v>215</v>
      </c>
    </row>
    <row r="927" spans="1:70" x14ac:dyDescent="0.25">
      <c r="A927" s="1707">
        <f t="shared" si="300"/>
        <v>0</v>
      </c>
      <c r="B927" s="1707">
        <f t="shared" si="307"/>
        <v>12068001</v>
      </c>
      <c r="C927" s="1441">
        <v>2068</v>
      </c>
      <c r="D927" s="1795" t="s">
        <v>447</v>
      </c>
      <c r="E927" s="1103">
        <v>1</v>
      </c>
      <c r="F927" s="1104" t="s">
        <v>4866</v>
      </c>
      <c r="G927" s="1103"/>
      <c r="H927" s="1105" t="s">
        <v>345</v>
      </c>
      <c r="I927" s="1107" t="s">
        <v>4858</v>
      </c>
      <c r="J927" s="1106" t="s">
        <v>4103</v>
      </c>
      <c r="K927" s="2216" t="str">
        <f t="shared" ref="K927" si="308">"INT("&amp;I927&amp;")"</f>
        <v>INT(Cap.2 Pct.13.2 Rd.1 Col.1)</v>
      </c>
      <c r="L927" s="1438" t="str">
        <f t="shared" ref="L927" si="309">TEXT(O927,"0,000")</f>
        <v>0,000</v>
      </c>
      <c r="M927" s="1108">
        <f t="shared" ref="M927" si="310">P927</f>
        <v>0</v>
      </c>
      <c r="N927" s="1732">
        <f>IF(O927=P927,0,1)</f>
        <v>0</v>
      </c>
      <c r="O927" s="1108">
        <f>IF(BA387="",0,BA387)</f>
        <v>0</v>
      </c>
      <c r="P927" s="1108">
        <f>IF(BA387="",0,INT(BA387))</f>
        <v>0</v>
      </c>
      <c r="Q927" s="1108"/>
      <c r="R927" s="1108"/>
      <c r="S927" s="1108"/>
      <c r="T927" s="1108"/>
      <c r="U927" s="1108"/>
      <c r="V927" s="1108"/>
      <c r="W927" s="1108"/>
      <c r="X927" s="2110"/>
      <c r="Y927" s="1109"/>
      <c r="Z927" s="1343" t="s">
        <v>11049</v>
      </c>
      <c r="AA927" s="2205">
        <f t="shared" si="293"/>
        <v>1</v>
      </c>
      <c r="AB927" s="3036">
        <f t="shared" si="294"/>
        <v>2068</v>
      </c>
      <c r="AT927" s="133" t="s">
        <v>8558</v>
      </c>
      <c r="AU927" s="1416" t="s">
        <v>5300</v>
      </c>
      <c r="AV927" s="134">
        <v>5</v>
      </c>
      <c r="AW927" s="135">
        <v>1</v>
      </c>
      <c r="AX927" s="136">
        <v>226</v>
      </c>
      <c r="AY927" s="301">
        <f>IF(Chestionar!K927="",0,Chestionar!K927)</f>
        <v>226</v>
      </c>
      <c r="AZ927" s="301">
        <f>IF(Chestionar!L927="",0,Chestionar!L927)</f>
        <v>0</v>
      </c>
      <c r="BA927" s="301">
        <f ca="1">IF(Chestionar!M927="",0,Chestionar!M927)</f>
        <v>0</v>
      </c>
      <c r="BB927" s="301">
        <f>IF(Chestionar!N927="",0,Chestionar!N927)</f>
        <v>0</v>
      </c>
      <c r="BC927" s="301">
        <f ca="1">IF(Chestionar!O927="",0,Chestionar!O927)</f>
        <v>0</v>
      </c>
      <c r="BD927" s="301">
        <f>IF(Chestionar!P927="",0,Chestionar!P927)</f>
        <v>0</v>
      </c>
      <c r="BE927" s="301">
        <f ca="1">IF(Chestionar!Q927="",0,Chestionar!Q927)</f>
        <v>0</v>
      </c>
      <c r="BF927" s="301">
        <f>IF(Chestionar!R927="",0,Chestionar!R927)</f>
        <v>0</v>
      </c>
      <c r="BG927" s="301">
        <f>IF(Chestionar!S927="",0,Chestionar!S927)</f>
        <v>0</v>
      </c>
      <c r="BH927" s="301">
        <f>IF(Chestionar!T927="",0,Chestionar!T927)</f>
        <v>0</v>
      </c>
      <c r="BI927" s="205">
        <f>IF(Chestionar!U927="",0,Chestionar!U927)</f>
        <v>0</v>
      </c>
      <c r="BJ927" s="205">
        <f>IF(Chestionar!V927="",0,Chestionar!V927)</f>
        <v>0</v>
      </c>
      <c r="BK927" s="205">
        <f>IF(Chestionar!W927="",0,Chestionar!W927)</f>
        <v>0</v>
      </c>
      <c r="BL927" s="205">
        <f>IF(Chestionar!X927="",0,Chestionar!X927)</f>
        <v>0</v>
      </c>
      <c r="BM927" s="205">
        <f>IF(Chestionar!Y927="",0,Chestionar!Y927)</f>
        <v>0</v>
      </c>
      <c r="BN927" s="158">
        <f>IF(Chestionar!Z927="",0,Chestionar!Z927)</f>
        <v>0</v>
      </c>
      <c r="BO927" s="113"/>
      <c r="BP927" s="113"/>
      <c r="BQ927" s="113"/>
      <c r="BR927" s="113" t="s">
        <v>215</v>
      </c>
    </row>
    <row r="928" spans="1:70" x14ac:dyDescent="0.25">
      <c r="A928" s="1706">
        <f t="shared" si="300"/>
        <v>0</v>
      </c>
      <c r="B928" s="1706">
        <f t="shared" si="307"/>
        <v>10090001</v>
      </c>
      <c r="C928" s="1103">
        <v>90</v>
      </c>
      <c r="D928" s="1795" t="s">
        <v>447</v>
      </c>
      <c r="E928" s="1103">
        <v>1</v>
      </c>
      <c r="F928" s="1104" t="s">
        <v>4866</v>
      </c>
      <c r="G928" s="1103" t="s">
        <v>4867</v>
      </c>
      <c r="H928" s="1105" t="s">
        <v>345</v>
      </c>
      <c r="I928" s="1107" t="s">
        <v>4858</v>
      </c>
      <c r="J928" s="1105"/>
      <c r="K928" s="1107" t="s">
        <v>4884</v>
      </c>
      <c r="L928" s="1108">
        <f>IF(BA376="",0,BA376)</f>
        <v>0</v>
      </c>
      <c r="M928" s="1108">
        <f>IF(BA387="",0,BA387)</f>
        <v>0</v>
      </c>
      <c r="N928" s="1730">
        <f>IF(L928&lt;=M928,0,1)</f>
        <v>0</v>
      </c>
      <c r="O928" s="1108"/>
      <c r="P928" s="1108"/>
      <c r="Q928" s="1108"/>
      <c r="R928" s="1108"/>
      <c r="S928" s="1108"/>
      <c r="T928" s="1108"/>
      <c r="U928" s="1108"/>
      <c r="V928" s="1108"/>
      <c r="W928" s="1108"/>
      <c r="X928" s="2110"/>
      <c r="Y928" s="1109"/>
      <c r="Z928" s="1359" t="s">
        <v>9483</v>
      </c>
      <c r="AA928" s="2205">
        <f t="shared" si="293"/>
        <v>1</v>
      </c>
      <c r="AB928" s="3036">
        <f t="shared" si="294"/>
        <v>90</v>
      </c>
      <c r="AT928" s="133" t="s">
        <v>8559</v>
      </c>
      <c r="AU928" s="1416" t="s">
        <v>5300</v>
      </c>
      <c r="AV928" s="134">
        <v>5</v>
      </c>
      <c r="AW928" s="135">
        <v>1</v>
      </c>
      <c r="AX928" s="136">
        <v>227</v>
      </c>
      <c r="AY928" s="301">
        <f>IF(Chestionar!K928="",0,Chestionar!K928)</f>
        <v>227</v>
      </c>
      <c r="AZ928" s="301">
        <f>IF(Chestionar!L928="",0,Chestionar!L928)</f>
        <v>0</v>
      </c>
      <c r="BA928" s="301">
        <f ca="1">IF(Chestionar!M928="",0,Chestionar!M928)</f>
        <v>0</v>
      </c>
      <c r="BB928" s="301">
        <f>IF(Chestionar!N928="",0,Chestionar!N928)</f>
        <v>0</v>
      </c>
      <c r="BC928" s="301">
        <f ca="1">IF(Chestionar!O928="",0,Chestionar!O928)</f>
        <v>0</v>
      </c>
      <c r="BD928" s="301">
        <f>IF(Chestionar!P928="",0,Chestionar!P928)</f>
        <v>0</v>
      </c>
      <c r="BE928" s="301">
        <f ca="1">IF(Chestionar!Q928="",0,Chestionar!Q928)</f>
        <v>0</v>
      </c>
      <c r="BF928" s="301">
        <f>IF(Chestionar!R928="",0,Chestionar!R928)</f>
        <v>0</v>
      </c>
      <c r="BG928" s="301">
        <f>IF(Chestionar!S928="",0,Chestionar!S928)</f>
        <v>0</v>
      </c>
      <c r="BH928" s="301">
        <f>IF(Chestionar!T928="",0,Chestionar!T928)</f>
        <v>0</v>
      </c>
      <c r="BI928" s="205">
        <f>IF(Chestionar!U928="",0,Chestionar!U928)</f>
        <v>0</v>
      </c>
      <c r="BJ928" s="205">
        <f>IF(Chestionar!V928="",0,Chestionar!V928)</f>
        <v>0</v>
      </c>
      <c r="BK928" s="205">
        <f>IF(Chestionar!W928="",0,Chestionar!W928)</f>
        <v>0</v>
      </c>
      <c r="BL928" s="205">
        <f>IF(Chestionar!X928="",0,Chestionar!X928)</f>
        <v>0</v>
      </c>
      <c r="BM928" s="205">
        <f>IF(Chestionar!Y928="",0,Chestionar!Y928)</f>
        <v>0</v>
      </c>
      <c r="BN928" s="158">
        <f>IF(Chestionar!Z928="",0,Chestionar!Z928)</f>
        <v>0</v>
      </c>
      <c r="BO928" s="113"/>
      <c r="BP928" s="113"/>
      <c r="BQ928" s="113"/>
      <c r="BR928" s="113" t="s">
        <v>215</v>
      </c>
    </row>
    <row r="929" spans="1:70" x14ac:dyDescent="0.25">
      <c r="A929" s="1706">
        <f t="shared" si="300"/>
        <v>0</v>
      </c>
      <c r="B929" s="1706">
        <f t="shared" ref="B929:B939" si="311">VALUE("1"&amp;TEXT(C929,"0000")&amp;TEXT(E929,"000"))</f>
        <v>10170002</v>
      </c>
      <c r="C929" s="1061">
        <v>170</v>
      </c>
      <c r="D929" s="1799" t="s">
        <v>447</v>
      </c>
      <c r="E929" s="1061">
        <v>2</v>
      </c>
      <c r="F929" s="1062" t="s">
        <v>4866</v>
      </c>
      <c r="G929" s="1061" t="s">
        <v>4885</v>
      </c>
      <c r="H929" s="1063" t="s">
        <v>346</v>
      </c>
      <c r="I929" s="1064" t="s">
        <v>4884</v>
      </c>
      <c r="J929" s="1068" t="s">
        <v>4224</v>
      </c>
      <c r="K929" s="1064">
        <v>999999</v>
      </c>
      <c r="L929" s="1065">
        <f>IF(BA387="",0,BA387)</f>
        <v>0</v>
      </c>
      <c r="M929" s="1065">
        <f>999999</f>
        <v>999999</v>
      </c>
      <c r="N929" s="1730">
        <f>IF(L929&lt;=M929,0,1)</f>
        <v>0</v>
      </c>
      <c r="O929" s="1065"/>
      <c r="P929" s="1065"/>
      <c r="Q929" s="1065"/>
      <c r="R929" s="1065"/>
      <c r="S929" s="1065"/>
      <c r="T929" s="1065"/>
      <c r="U929" s="1065"/>
      <c r="V929" s="1065"/>
      <c r="W929" s="1065"/>
      <c r="X929" s="1065"/>
      <c r="Y929" s="1066"/>
      <c r="Z929" s="1359" t="s">
        <v>9484</v>
      </c>
      <c r="AA929" s="2205">
        <f t="shared" si="293"/>
        <v>1</v>
      </c>
      <c r="AB929" s="3036">
        <f t="shared" si="294"/>
        <v>170</v>
      </c>
      <c r="AT929" s="133" t="s">
        <v>8560</v>
      </c>
      <c r="AU929" s="1416" t="s">
        <v>5300</v>
      </c>
      <c r="AV929" s="134">
        <v>5</v>
      </c>
      <c r="AW929" s="135">
        <v>1</v>
      </c>
      <c r="AX929" s="136">
        <v>228</v>
      </c>
      <c r="AY929" s="301">
        <f>IF(Chestionar!K929="",0,Chestionar!K929)</f>
        <v>228</v>
      </c>
      <c r="AZ929" s="301">
        <f>IF(Chestionar!L929="",0,Chestionar!L929)</f>
        <v>0</v>
      </c>
      <c r="BA929" s="301">
        <f ca="1">IF(Chestionar!M929="",0,Chestionar!M929)</f>
        <v>0</v>
      </c>
      <c r="BB929" s="301">
        <f>IF(Chestionar!N929="",0,Chestionar!N929)</f>
        <v>0</v>
      </c>
      <c r="BC929" s="301">
        <f ca="1">IF(Chestionar!O929="",0,Chestionar!O929)</f>
        <v>0</v>
      </c>
      <c r="BD929" s="301">
        <f>IF(Chestionar!P929="",0,Chestionar!P929)</f>
        <v>0</v>
      </c>
      <c r="BE929" s="301">
        <f ca="1">IF(Chestionar!Q929="",0,Chestionar!Q929)</f>
        <v>0</v>
      </c>
      <c r="BF929" s="301">
        <f>IF(Chestionar!R929="",0,Chestionar!R929)</f>
        <v>0</v>
      </c>
      <c r="BG929" s="301">
        <f>IF(Chestionar!S929="",0,Chestionar!S929)</f>
        <v>0</v>
      </c>
      <c r="BH929" s="301">
        <f>IF(Chestionar!T929="",0,Chestionar!T929)</f>
        <v>0</v>
      </c>
      <c r="BI929" s="205">
        <f>IF(Chestionar!U929="",0,Chestionar!U929)</f>
        <v>0</v>
      </c>
      <c r="BJ929" s="205">
        <f>IF(Chestionar!V929="",0,Chestionar!V929)</f>
        <v>0</v>
      </c>
      <c r="BK929" s="205">
        <f>IF(Chestionar!W929="",0,Chestionar!W929)</f>
        <v>0</v>
      </c>
      <c r="BL929" s="205">
        <f>IF(Chestionar!X929="",0,Chestionar!X929)</f>
        <v>0</v>
      </c>
      <c r="BM929" s="205">
        <f>IF(Chestionar!Y929="",0,Chestionar!Y929)</f>
        <v>0</v>
      </c>
      <c r="BN929" s="158">
        <f>IF(Chestionar!Z929="",0,Chestionar!Z929)</f>
        <v>0</v>
      </c>
      <c r="BO929" s="113"/>
      <c r="BP929" s="113"/>
      <c r="BQ929" s="113"/>
      <c r="BR929" s="113" t="s">
        <v>215</v>
      </c>
    </row>
    <row r="930" spans="1:70" x14ac:dyDescent="0.25">
      <c r="A930" s="1707">
        <f t="shared" si="300"/>
        <v>0</v>
      </c>
      <c r="B930" s="1707">
        <f t="shared" si="311"/>
        <v>12069001</v>
      </c>
      <c r="C930" s="1441">
        <v>2069</v>
      </c>
      <c r="D930" s="1795" t="s">
        <v>447</v>
      </c>
      <c r="E930" s="1103">
        <v>1</v>
      </c>
      <c r="F930" s="1104" t="s">
        <v>4886</v>
      </c>
      <c r="G930" s="1103"/>
      <c r="H930" s="1105" t="s">
        <v>345</v>
      </c>
      <c r="I930" s="1107" t="s">
        <v>4887</v>
      </c>
      <c r="J930" s="1067" t="s">
        <v>4103</v>
      </c>
      <c r="K930" s="2214" t="str">
        <f t="shared" ref="K930" si="312">"INT("&amp;I930&amp;")"</f>
        <v>INT(Cap.2 Pct.13.3 Rd.1 Col.1)</v>
      </c>
      <c r="L930" s="1439" t="str">
        <f t="shared" ref="L930" si="313">TEXT(O930,"0,000")</f>
        <v>0,000</v>
      </c>
      <c r="M930" s="1000">
        <f t="shared" ref="M930" si="314">P930</f>
        <v>0</v>
      </c>
      <c r="N930" s="1732">
        <f>IF(O930=P930,0,1)</f>
        <v>0</v>
      </c>
      <c r="O930" s="979">
        <f>IF(BA389="",0,BA389)</f>
        <v>0</v>
      </c>
      <c r="P930" s="979">
        <f>IF(BA389="",0,INT(BA389))</f>
        <v>0</v>
      </c>
      <c r="Q930" s="1108"/>
      <c r="R930" s="1108"/>
      <c r="S930" s="1108"/>
      <c r="T930" s="1108"/>
      <c r="U930" s="1108"/>
      <c r="V930" s="1108"/>
      <c r="W930" s="1108"/>
      <c r="X930" s="2110"/>
      <c r="Y930" s="1109"/>
      <c r="Z930" s="1343" t="s">
        <v>11050</v>
      </c>
      <c r="AA930" s="2205">
        <f t="shared" si="293"/>
        <v>1</v>
      </c>
      <c r="AB930" s="3036">
        <f t="shared" si="294"/>
        <v>2069</v>
      </c>
      <c r="AT930" s="133" t="s">
        <v>8561</v>
      </c>
      <c r="AU930" s="1416" t="s">
        <v>5300</v>
      </c>
      <c r="AV930" s="134">
        <v>5</v>
      </c>
      <c r="AW930" s="135">
        <v>1</v>
      </c>
      <c r="AX930" s="136">
        <v>229</v>
      </c>
      <c r="AY930" s="301">
        <f>IF(Chestionar!K930="",0,Chestionar!K930)</f>
        <v>229</v>
      </c>
      <c r="AZ930" s="301">
        <f>IF(Chestionar!L930="",0,Chestionar!L930)</f>
        <v>0</v>
      </c>
      <c r="BA930" s="301">
        <f ca="1">IF(Chestionar!M930="",0,Chestionar!M930)</f>
        <v>0</v>
      </c>
      <c r="BB930" s="301">
        <f>IF(Chestionar!N930="",0,Chestionar!N930)</f>
        <v>0</v>
      </c>
      <c r="BC930" s="301">
        <f ca="1">IF(Chestionar!O930="",0,Chestionar!O930)</f>
        <v>0</v>
      </c>
      <c r="BD930" s="301">
        <f>IF(Chestionar!P930="",0,Chestionar!P930)</f>
        <v>0</v>
      </c>
      <c r="BE930" s="301">
        <f ca="1">IF(Chestionar!Q930="",0,Chestionar!Q930)</f>
        <v>0</v>
      </c>
      <c r="BF930" s="301">
        <f>IF(Chestionar!R930="",0,Chestionar!R930)</f>
        <v>0</v>
      </c>
      <c r="BG930" s="301">
        <f>IF(Chestionar!S930="",0,Chestionar!S930)</f>
        <v>0</v>
      </c>
      <c r="BH930" s="301">
        <f>IF(Chestionar!T930="",0,Chestionar!T930)</f>
        <v>0</v>
      </c>
      <c r="BI930" s="205">
        <f>IF(Chestionar!U930="",0,Chestionar!U930)</f>
        <v>0</v>
      </c>
      <c r="BJ930" s="205">
        <f>IF(Chestionar!V930="",0,Chestionar!V930)</f>
        <v>0</v>
      </c>
      <c r="BK930" s="205">
        <f>IF(Chestionar!W930="",0,Chestionar!W930)</f>
        <v>0</v>
      </c>
      <c r="BL930" s="205">
        <f>IF(Chestionar!X930="",0,Chestionar!X930)</f>
        <v>0</v>
      </c>
      <c r="BM930" s="205">
        <f>IF(Chestionar!Y930="",0,Chestionar!Y930)</f>
        <v>0</v>
      </c>
      <c r="BN930" s="158">
        <f>IF(Chestionar!Z930="",0,Chestionar!Z930)</f>
        <v>0</v>
      </c>
      <c r="BO930" s="113"/>
      <c r="BP930" s="113"/>
      <c r="BQ930" s="113"/>
      <c r="BR930" s="113" t="s">
        <v>215</v>
      </c>
    </row>
    <row r="931" spans="1:70" x14ac:dyDescent="0.25">
      <c r="A931" s="1706">
        <f t="shared" si="300"/>
        <v>0</v>
      </c>
      <c r="B931" s="1706">
        <f t="shared" si="311"/>
        <v>10092001</v>
      </c>
      <c r="C931" s="987">
        <v>92</v>
      </c>
      <c r="D931" s="1794" t="s">
        <v>447</v>
      </c>
      <c r="E931" s="987">
        <v>1</v>
      </c>
      <c r="F931" s="988" t="s">
        <v>4886</v>
      </c>
      <c r="G931" s="987" t="s">
        <v>9862</v>
      </c>
      <c r="H931" s="989" t="s">
        <v>346</v>
      </c>
      <c r="I931" s="990" t="s">
        <v>4887</v>
      </c>
      <c r="J931" s="989"/>
      <c r="K931" s="990">
        <v>20</v>
      </c>
      <c r="L931" s="992">
        <f>IF(BA389="",0,BA389)</f>
        <v>0</v>
      </c>
      <c r="M931" s="992">
        <f>20</f>
        <v>20</v>
      </c>
      <c r="N931" s="1722">
        <f>IF(L931&lt;=M931,0,1)</f>
        <v>0</v>
      </c>
      <c r="O931" s="992"/>
      <c r="P931" s="992"/>
      <c r="Q931" s="992"/>
      <c r="R931" s="992"/>
      <c r="S931" s="992"/>
      <c r="T931" s="992"/>
      <c r="U931" s="992"/>
      <c r="V931" s="992"/>
      <c r="W931" s="992"/>
      <c r="X931" s="2110"/>
      <c r="Y931" s="993"/>
      <c r="Z931" s="1342" t="s">
        <v>11051</v>
      </c>
      <c r="AA931" s="2205">
        <f t="shared" si="293"/>
        <v>1</v>
      </c>
      <c r="AB931" s="3036">
        <f t="shared" si="294"/>
        <v>92</v>
      </c>
      <c r="AT931" s="133" t="s">
        <v>8562</v>
      </c>
      <c r="AU931" s="1416" t="s">
        <v>5300</v>
      </c>
      <c r="AV931" s="134">
        <v>5</v>
      </c>
      <c r="AW931" s="135">
        <v>1</v>
      </c>
      <c r="AX931" s="136">
        <v>230</v>
      </c>
      <c r="AY931" s="301">
        <f>IF(Chestionar!K931="",0,Chestionar!K931)</f>
        <v>230</v>
      </c>
      <c r="AZ931" s="301">
        <f>IF(Chestionar!L931="",0,Chestionar!L931)</f>
        <v>0</v>
      </c>
      <c r="BA931" s="301">
        <f ca="1">IF(Chestionar!M931="",0,Chestionar!M931)</f>
        <v>0</v>
      </c>
      <c r="BB931" s="301">
        <f>IF(Chestionar!N931="",0,Chestionar!N931)</f>
        <v>0</v>
      </c>
      <c r="BC931" s="301">
        <f ca="1">IF(Chestionar!O931="",0,Chestionar!O931)</f>
        <v>0</v>
      </c>
      <c r="BD931" s="301">
        <f>IF(Chestionar!P931="",0,Chestionar!P931)</f>
        <v>0</v>
      </c>
      <c r="BE931" s="301">
        <f ca="1">IF(Chestionar!Q931="",0,Chestionar!Q931)</f>
        <v>0</v>
      </c>
      <c r="BF931" s="301">
        <f>IF(Chestionar!R931="",0,Chestionar!R931)</f>
        <v>0</v>
      </c>
      <c r="BG931" s="301">
        <f>IF(Chestionar!S931="",0,Chestionar!S931)</f>
        <v>0</v>
      </c>
      <c r="BH931" s="301">
        <f>IF(Chestionar!T931="",0,Chestionar!T931)</f>
        <v>0</v>
      </c>
      <c r="BI931" s="205">
        <f>IF(Chestionar!U931="",0,Chestionar!U931)</f>
        <v>0</v>
      </c>
      <c r="BJ931" s="205">
        <f>IF(Chestionar!V931="",0,Chestionar!V931)</f>
        <v>0</v>
      </c>
      <c r="BK931" s="205">
        <f>IF(Chestionar!W931="",0,Chestionar!W931)</f>
        <v>0</v>
      </c>
      <c r="BL931" s="205">
        <f>IF(Chestionar!X931="",0,Chestionar!X931)</f>
        <v>0</v>
      </c>
      <c r="BM931" s="205">
        <f>IF(Chestionar!Y931="",0,Chestionar!Y931)</f>
        <v>0</v>
      </c>
      <c r="BN931" s="158">
        <f>IF(Chestionar!Z931="",0,Chestionar!Z931)</f>
        <v>0</v>
      </c>
      <c r="BO931" s="113"/>
      <c r="BP931" s="113"/>
      <c r="BQ931" s="113"/>
      <c r="BR931" s="113" t="s">
        <v>215</v>
      </c>
    </row>
    <row r="932" spans="1:70" x14ac:dyDescent="0.25">
      <c r="A932" s="1716">
        <f t="shared" si="300"/>
        <v>0</v>
      </c>
      <c r="B932" s="1716">
        <f t="shared" si="311"/>
        <v>12070001</v>
      </c>
      <c r="C932" s="1469">
        <v>2070</v>
      </c>
      <c r="D932" s="1806" t="s">
        <v>447</v>
      </c>
      <c r="E932" s="1464">
        <v>1</v>
      </c>
      <c r="F932" s="1465" t="s">
        <v>4894</v>
      </c>
      <c r="G932" s="1464"/>
      <c r="H932" s="1466" t="s">
        <v>345</v>
      </c>
      <c r="I932" s="1099" t="s">
        <v>4889</v>
      </c>
      <c r="J932" s="1466" t="s">
        <v>4103</v>
      </c>
      <c r="K932" s="2198" t="str">
        <f t="shared" ref="K932:K933" si="315">"INT("&amp;I932&amp;")"</f>
        <v>INT(Cap.2 Pct.14 Rd.1 Col.1)</v>
      </c>
      <c r="L932" s="1467" t="str">
        <f t="shared" ref="L932:L933" si="316">TEXT(O932,"0,000")</f>
        <v>0,000</v>
      </c>
      <c r="M932" s="1467">
        <f t="shared" ref="M932:M933" si="317">P932</f>
        <v>0</v>
      </c>
      <c r="N932" s="1733">
        <f>IF(O932=P932,0,1)</f>
        <v>0</v>
      </c>
      <c r="O932" s="1467">
        <f>IF(BA391="",0,BA391)</f>
        <v>0</v>
      </c>
      <c r="P932" s="1467">
        <f>IF(BA391="",0,INT(BA391))</f>
        <v>0</v>
      </c>
      <c r="Q932" s="1467"/>
      <c r="R932" s="1467"/>
      <c r="S932" s="1467"/>
      <c r="T932" s="1467"/>
      <c r="U932" s="1467"/>
      <c r="V932" s="1467"/>
      <c r="W932" s="1467"/>
      <c r="X932" s="1985"/>
      <c r="Y932" s="1468"/>
      <c r="Z932" s="1475" t="s">
        <v>11052</v>
      </c>
      <c r="AA932" s="2205">
        <f t="shared" si="293"/>
        <v>1</v>
      </c>
      <c r="AB932" s="3036">
        <f t="shared" si="294"/>
        <v>2070</v>
      </c>
      <c r="AT932" s="133" t="s">
        <v>8563</v>
      </c>
      <c r="AU932" s="1416" t="s">
        <v>5300</v>
      </c>
      <c r="AV932" s="134">
        <v>5</v>
      </c>
      <c r="AW932" s="135">
        <v>1</v>
      </c>
      <c r="AX932" s="136">
        <v>231</v>
      </c>
      <c r="AY932" s="301">
        <f>IF(Chestionar!K932="",0,Chestionar!K932)</f>
        <v>231</v>
      </c>
      <c r="AZ932" s="301">
        <f>IF(Chestionar!L932="",0,Chestionar!L932)</f>
        <v>0</v>
      </c>
      <c r="BA932" s="301">
        <f ca="1">IF(Chestionar!M932="",0,Chestionar!M932)</f>
        <v>0</v>
      </c>
      <c r="BB932" s="301">
        <f>IF(Chestionar!N932="",0,Chestionar!N932)</f>
        <v>0</v>
      </c>
      <c r="BC932" s="301">
        <f ca="1">IF(Chestionar!O932="",0,Chestionar!O932)</f>
        <v>0</v>
      </c>
      <c r="BD932" s="301">
        <f>IF(Chestionar!P932="",0,Chestionar!P932)</f>
        <v>0</v>
      </c>
      <c r="BE932" s="301">
        <f ca="1">IF(Chestionar!Q932="",0,Chestionar!Q932)</f>
        <v>0</v>
      </c>
      <c r="BF932" s="301">
        <f>IF(Chestionar!R932="",0,Chestionar!R932)</f>
        <v>0</v>
      </c>
      <c r="BG932" s="301">
        <f>IF(Chestionar!S932="",0,Chestionar!S932)</f>
        <v>0</v>
      </c>
      <c r="BH932" s="301">
        <f>IF(Chestionar!T932="",0,Chestionar!T932)</f>
        <v>0</v>
      </c>
      <c r="BI932" s="205">
        <f>IF(Chestionar!U932="",0,Chestionar!U932)</f>
        <v>0</v>
      </c>
      <c r="BJ932" s="205">
        <f>IF(Chestionar!V932="",0,Chestionar!V932)</f>
        <v>0</v>
      </c>
      <c r="BK932" s="205">
        <f>IF(Chestionar!W932="",0,Chestionar!W932)</f>
        <v>0</v>
      </c>
      <c r="BL932" s="205">
        <f>IF(Chestionar!X932="",0,Chestionar!X932)</f>
        <v>0</v>
      </c>
      <c r="BM932" s="205">
        <f>IF(Chestionar!Y932="",0,Chestionar!Y932)</f>
        <v>0</v>
      </c>
      <c r="BN932" s="158">
        <f>IF(Chestionar!Z932="",0,Chestionar!Z932)</f>
        <v>0</v>
      </c>
      <c r="BO932" s="113"/>
      <c r="BP932" s="113"/>
      <c r="BQ932" s="113"/>
      <c r="BR932" s="113" t="s">
        <v>215</v>
      </c>
    </row>
    <row r="933" spans="1:70" x14ac:dyDescent="0.25">
      <c r="A933" s="1710">
        <f t="shared" si="300"/>
        <v>0</v>
      </c>
      <c r="B933" s="1710">
        <f t="shared" si="311"/>
        <v>12071001</v>
      </c>
      <c r="C933" s="1444">
        <v>2071</v>
      </c>
      <c r="D933" s="1798" t="s">
        <v>447</v>
      </c>
      <c r="E933" s="1007">
        <v>1</v>
      </c>
      <c r="F933" s="1008" t="s">
        <v>4894</v>
      </c>
      <c r="G933" s="1007"/>
      <c r="H933" s="1009" t="s">
        <v>345</v>
      </c>
      <c r="I933" s="1010" t="s">
        <v>4892</v>
      </c>
      <c r="J933" s="1009" t="s">
        <v>4103</v>
      </c>
      <c r="K933" s="1977" t="str">
        <f t="shared" si="315"/>
        <v>INT(Cap.2 Pct.14 Rd.1 Col.2)</v>
      </c>
      <c r="L933" s="1012" t="str">
        <f t="shared" si="316"/>
        <v>0,000</v>
      </c>
      <c r="M933" s="1012">
        <f t="shared" si="317"/>
        <v>0</v>
      </c>
      <c r="N933" s="1727">
        <f>IF(O933=P933,0,1)</f>
        <v>0</v>
      </c>
      <c r="O933" s="1012">
        <f>IF(BB391="",0,BB391)</f>
        <v>0</v>
      </c>
      <c r="P933" s="1012">
        <f>IF(BB391="",0,INT(BB391))</f>
        <v>0</v>
      </c>
      <c r="Q933" s="1012"/>
      <c r="R933" s="1012"/>
      <c r="S933" s="1012"/>
      <c r="T933" s="1012"/>
      <c r="U933" s="1012"/>
      <c r="V933" s="1012"/>
      <c r="W933" s="1012"/>
      <c r="X933" s="1012"/>
      <c r="Y933" s="1013"/>
      <c r="Z933" s="1474" t="str">
        <f>Z932</f>
        <v xml:space="preserve">Cap.2 Pct.14: Au fost introduse valori cu zecimale. Trebuie introduse valori fara zecimale, rotunjite la intreg. </v>
      </c>
      <c r="AA933" s="2205">
        <f t="shared" si="293"/>
        <v>1</v>
      </c>
      <c r="AB933" s="3036">
        <f t="shared" si="294"/>
        <v>2071</v>
      </c>
      <c r="AT933" s="133" t="s">
        <v>8564</v>
      </c>
      <c r="AU933" s="1416" t="s">
        <v>5300</v>
      </c>
      <c r="AV933" s="134">
        <v>5</v>
      </c>
      <c r="AW933" s="135">
        <v>1</v>
      </c>
      <c r="AX933" s="136">
        <v>232</v>
      </c>
      <c r="AY933" s="301">
        <f>IF(Chestionar!K933="",0,Chestionar!K933)</f>
        <v>232</v>
      </c>
      <c r="AZ933" s="301">
        <f>IF(Chestionar!L933="",0,Chestionar!L933)</f>
        <v>0</v>
      </c>
      <c r="BA933" s="301">
        <f ca="1">IF(Chestionar!M933="",0,Chestionar!M933)</f>
        <v>0</v>
      </c>
      <c r="BB933" s="301">
        <f>IF(Chestionar!N933="",0,Chestionar!N933)</f>
        <v>0</v>
      </c>
      <c r="BC933" s="301">
        <f ca="1">IF(Chestionar!O933="",0,Chestionar!O933)</f>
        <v>0</v>
      </c>
      <c r="BD933" s="301">
        <f>IF(Chestionar!P933="",0,Chestionar!P933)</f>
        <v>0</v>
      </c>
      <c r="BE933" s="301">
        <f ca="1">IF(Chestionar!Q933="",0,Chestionar!Q933)</f>
        <v>0</v>
      </c>
      <c r="BF933" s="301">
        <f>IF(Chestionar!R933="",0,Chestionar!R933)</f>
        <v>0</v>
      </c>
      <c r="BG933" s="301">
        <f>IF(Chestionar!S933="",0,Chestionar!S933)</f>
        <v>0</v>
      </c>
      <c r="BH933" s="301">
        <f>IF(Chestionar!T933="",0,Chestionar!T933)</f>
        <v>0</v>
      </c>
      <c r="BI933" s="205">
        <f>IF(Chestionar!U933="",0,Chestionar!U933)</f>
        <v>0</v>
      </c>
      <c r="BJ933" s="205">
        <f>IF(Chestionar!V933="",0,Chestionar!V933)</f>
        <v>0</v>
      </c>
      <c r="BK933" s="205">
        <f>IF(Chestionar!W933="",0,Chestionar!W933)</f>
        <v>0</v>
      </c>
      <c r="BL933" s="205">
        <f>IF(Chestionar!X933="",0,Chestionar!X933)</f>
        <v>0</v>
      </c>
      <c r="BM933" s="205">
        <f>IF(Chestionar!Y933="",0,Chestionar!Y933)</f>
        <v>0</v>
      </c>
      <c r="BN933" s="158">
        <f>IF(Chestionar!Z933="",0,Chestionar!Z933)</f>
        <v>0</v>
      </c>
      <c r="BO933" s="113"/>
      <c r="BP933" s="113"/>
      <c r="BQ933" s="113"/>
      <c r="BR933" s="113" t="s">
        <v>215</v>
      </c>
    </row>
    <row r="934" spans="1:70" x14ac:dyDescent="0.25">
      <c r="A934" s="1706">
        <f t="shared" si="300"/>
        <v>0</v>
      </c>
      <c r="B934" s="1706">
        <f t="shared" si="311"/>
        <v>10093001</v>
      </c>
      <c r="C934" s="987">
        <v>93</v>
      </c>
      <c r="D934" s="1794" t="s">
        <v>447</v>
      </c>
      <c r="E934" s="987">
        <v>1</v>
      </c>
      <c r="F934" s="988" t="s">
        <v>4894</v>
      </c>
      <c r="G934" s="987" t="s">
        <v>4888</v>
      </c>
      <c r="H934" s="989" t="s">
        <v>345</v>
      </c>
      <c r="I934" s="990" t="s">
        <v>4889</v>
      </c>
      <c r="J934" s="991" t="s">
        <v>4103</v>
      </c>
      <c r="K934" s="990" t="s">
        <v>4890</v>
      </c>
      <c r="L934" s="992">
        <f>IF(BA391="",0,BA391)</f>
        <v>0</v>
      </c>
      <c r="M934" s="992">
        <f>SUM(BA392:BA436)</f>
        <v>0</v>
      </c>
      <c r="N934" s="1722">
        <f>IF(L934=M934,0,1)</f>
        <v>0</v>
      </c>
      <c r="O934" s="992"/>
      <c r="P934" s="992"/>
      <c r="Q934" s="992"/>
      <c r="R934" s="992"/>
      <c r="S934" s="992"/>
      <c r="T934" s="992"/>
      <c r="U934" s="992"/>
      <c r="V934" s="992"/>
      <c r="W934" s="992"/>
      <c r="X934" s="2110"/>
      <c r="Y934" s="993"/>
      <c r="Z934" s="1342" t="s">
        <v>9494</v>
      </c>
      <c r="AA934" s="2205">
        <f t="shared" si="293"/>
        <v>1</v>
      </c>
      <c r="AB934" s="3036">
        <f t="shared" si="294"/>
        <v>93</v>
      </c>
      <c r="AT934" s="133" t="s">
        <v>8565</v>
      </c>
      <c r="AU934" s="1416" t="s">
        <v>5300</v>
      </c>
      <c r="AV934" s="134">
        <v>5</v>
      </c>
      <c r="AW934" s="135">
        <v>1</v>
      </c>
      <c r="AX934" s="136">
        <v>233</v>
      </c>
      <c r="AY934" s="301">
        <f>IF(Chestionar!K934="",0,Chestionar!K934)</f>
        <v>233</v>
      </c>
      <c r="AZ934" s="301">
        <f>IF(Chestionar!L934="",0,Chestionar!L934)</f>
        <v>0</v>
      </c>
      <c r="BA934" s="301">
        <f ca="1">IF(Chestionar!M934="",0,Chestionar!M934)</f>
        <v>0</v>
      </c>
      <c r="BB934" s="301">
        <f>IF(Chestionar!N934="",0,Chestionar!N934)</f>
        <v>0</v>
      </c>
      <c r="BC934" s="301">
        <f ca="1">IF(Chestionar!O934="",0,Chestionar!O934)</f>
        <v>0</v>
      </c>
      <c r="BD934" s="301">
        <f>IF(Chestionar!P934="",0,Chestionar!P934)</f>
        <v>0</v>
      </c>
      <c r="BE934" s="301">
        <f ca="1">IF(Chestionar!Q934="",0,Chestionar!Q934)</f>
        <v>0</v>
      </c>
      <c r="BF934" s="301">
        <f>IF(Chestionar!R934="",0,Chestionar!R934)</f>
        <v>0</v>
      </c>
      <c r="BG934" s="301">
        <f>IF(Chestionar!S934="",0,Chestionar!S934)</f>
        <v>0</v>
      </c>
      <c r="BH934" s="301">
        <f>IF(Chestionar!T934="",0,Chestionar!T934)</f>
        <v>0</v>
      </c>
      <c r="BI934" s="205">
        <f>IF(Chestionar!U934="",0,Chestionar!U934)</f>
        <v>0</v>
      </c>
      <c r="BJ934" s="205">
        <f>IF(Chestionar!V934="",0,Chestionar!V934)</f>
        <v>0</v>
      </c>
      <c r="BK934" s="205">
        <f>IF(Chestionar!W934="",0,Chestionar!W934)</f>
        <v>0</v>
      </c>
      <c r="BL934" s="205">
        <f>IF(Chestionar!X934="",0,Chestionar!X934)</f>
        <v>0</v>
      </c>
      <c r="BM934" s="205">
        <f>IF(Chestionar!Y934="",0,Chestionar!Y934)</f>
        <v>0</v>
      </c>
      <c r="BN934" s="158">
        <f>IF(Chestionar!Z934="",0,Chestionar!Z934)</f>
        <v>0</v>
      </c>
      <c r="BO934" s="113"/>
      <c r="BP934" s="113"/>
      <c r="BQ934" s="113"/>
      <c r="BR934" s="113" t="s">
        <v>215</v>
      </c>
    </row>
    <row r="935" spans="1:70" x14ac:dyDescent="0.25">
      <c r="A935" s="1714">
        <f t="shared" si="300"/>
        <v>0</v>
      </c>
      <c r="B935" s="1714">
        <f t="shared" si="311"/>
        <v>10093002</v>
      </c>
      <c r="C935" s="1061">
        <v>93</v>
      </c>
      <c r="D935" s="1799" t="s">
        <v>447</v>
      </c>
      <c r="E935" s="1061">
        <v>2</v>
      </c>
      <c r="F935" s="1062" t="s">
        <v>4894</v>
      </c>
      <c r="G935" s="1061" t="s">
        <v>4891</v>
      </c>
      <c r="H935" s="1063" t="s">
        <v>345</v>
      </c>
      <c r="I935" s="1064" t="s">
        <v>4892</v>
      </c>
      <c r="J935" s="1068" t="s">
        <v>4103</v>
      </c>
      <c r="K935" s="1064" t="s">
        <v>4893</v>
      </c>
      <c r="L935" s="1065">
        <f>IF(BB391="",0,BB391)</f>
        <v>0</v>
      </c>
      <c r="M935" s="1065">
        <f>SUM(BB392:BB436)</f>
        <v>0</v>
      </c>
      <c r="N935" s="1730">
        <f>IF(L935=M935,0,1)</f>
        <v>0</v>
      </c>
      <c r="O935" s="1065"/>
      <c r="P935" s="1065"/>
      <c r="Q935" s="1065"/>
      <c r="R935" s="1065"/>
      <c r="S935" s="1065"/>
      <c r="T935" s="1065"/>
      <c r="U935" s="1065"/>
      <c r="V935" s="1065"/>
      <c r="W935" s="1065"/>
      <c r="X935" s="1065"/>
      <c r="Y935" s="1066"/>
      <c r="Z935" s="1356" t="s">
        <v>9495</v>
      </c>
      <c r="AA935" s="2205">
        <f t="shared" si="293"/>
        <v>1</v>
      </c>
      <c r="AB935" s="3036">
        <f t="shared" si="294"/>
        <v>93</v>
      </c>
      <c r="AT935" s="133" t="s">
        <v>8566</v>
      </c>
      <c r="AU935" s="1416" t="s">
        <v>5300</v>
      </c>
      <c r="AV935" s="134">
        <v>5</v>
      </c>
      <c r="AW935" s="135">
        <v>1</v>
      </c>
      <c r="AX935" s="136">
        <v>234</v>
      </c>
      <c r="AY935" s="301">
        <f>IF(Chestionar!K935="",0,Chestionar!K935)</f>
        <v>234</v>
      </c>
      <c r="AZ935" s="301">
        <f>IF(Chestionar!L935="",0,Chestionar!L935)</f>
        <v>0</v>
      </c>
      <c r="BA935" s="301">
        <f ca="1">IF(Chestionar!M935="",0,Chestionar!M935)</f>
        <v>0</v>
      </c>
      <c r="BB935" s="301">
        <f>IF(Chestionar!N935="",0,Chestionar!N935)</f>
        <v>0</v>
      </c>
      <c r="BC935" s="301">
        <f ca="1">IF(Chestionar!O935="",0,Chestionar!O935)</f>
        <v>0</v>
      </c>
      <c r="BD935" s="301">
        <f>IF(Chestionar!P935="",0,Chestionar!P935)</f>
        <v>0</v>
      </c>
      <c r="BE935" s="301">
        <f ca="1">IF(Chestionar!Q935="",0,Chestionar!Q935)</f>
        <v>0</v>
      </c>
      <c r="BF935" s="301">
        <f>IF(Chestionar!R935="",0,Chestionar!R935)</f>
        <v>0</v>
      </c>
      <c r="BG935" s="301">
        <f>IF(Chestionar!S935="",0,Chestionar!S935)</f>
        <v>0</v>
      </c>
      <c r="BH935" s="301">
        <f>IF(Chestionar!T935="",0,Chestionar!T935)</f>
        <v>0</v>
      </c>
      <c r="BI935" s="205">
        <f>IF(Chestionar!U935="",0,Chestionar!U935)</f>
        <v>0</v>
      </c>
      <c r="BJ935" s="205">
        <f>IF(Chestionar!V935="",0,Chestionar!V935)</f>
        <v>0</v>
      </c>
      <c r="BK935" s="205">
        <f>IF(Chestionar!W935="",0,Chestionar!W935)</f>
        <v>0</v>
      </c>
      <c r="BL935" s="205">
        <f>IF(Chestionar!X935="",0,Chestionar!X935)</f>
        <v>0</v>
      </c>
      <c r="BM935" s="205">
        <f>IF(Chestionar!Y935="",0,Chestionar!Y935)</f>
        <v>0</v>
      </c>
      <c r="BN935" s="158">
        <f>IF(Chestionar!Z935="",0,Chestionar!Z935)</f>
        <v>0</v>
      </c>
      <c r="BO935" s="113"/>
      <c r="BP935" s="113"/>
      <c r="BQ935" s="113"/>
      <c r="BR935" s="113" t="s">
        <v>215</v>
      </c>
    </row>
    <row r="936" spans="1:70" x14ac:dyDescent="0.25">
      <c r="A936" s="1706">
        <f t="shared" si="300"/>
        <v>0</v>
      </c>
      <c r="B936" s="1706">
        <f t="shared" si="311"/>
        <v>10188001</v>
      </c>
      <c r="C936" s="987">
        <v>188</v>
      </c>
      <c r="D936" s="1794" t="s">
        <v>447</v>
      </c>
      <c r="E936" s="987">
        <v>1</v>
      </c>
      <c r="F936" s="988" t="s">
        <v>4894</v>
      </c>
      <c r="G936" s="987" t="s">
        <v>9486</v>
      </c>
      <c r="H936" s="989" t="s">
        <v>345</v>
      </c>
      <c r="I936" s="990" t="s">
        <v>4892</v>
      </c>
      <c r="J936" s="991" t="s">
        <v>4103</v>
      </c>
      <c r="K936" s="990">
        <v>100</v>
      </c>
      <c r="L936" s="992">
        <f>IF(BB391="",0,BB391)</f>
        <v>0</v>
      </c>
      <c r="M936" s="992">
        <f>100</f>
        <v>100</v>
      </c>
      <c r="N936" s="1722">
        <f>IF(OR(L936=0,AND(L936&gt;0,L936=M936)),0,1)</f>
        <v>0</v>
      </c>
      <c r="O936" s="992"/>
      <c r="P936" s="992"/>
      <c r="Q936" s="992"/>
      <c r="R936" s="992"/>
      <c r="S936" s="992"/>
      <c r="T936" s="992"/>
      <c r="U936" s="992"/>
      <c r="V936" s="992"/>
      <c r="W936" s="992"/>
      <c r="X936" s="2110"/>
      <c r="Y936" s="993"/>
      <c r="Z936" s="1342" t="s">
        <v>10976</v>
      </c>
      <c r="AA936" s="2205">
        <f t="shared" si="293"/>
        <v>1</v>
      </c>
      <c r="AB936" s="3036">
        <f t="shared" si="294"/>
        <v>188</v>
      </c>
      <c r="AT936" s="133" t="s">
        <v>8567</v>
      </c>
      <c r="AU936" s="1416" t="s">
        <v>5300</v>
      </c>
      <c r="AV936" s="134">
        <v>5</v>
      </c>
      <c r="AW936" s="135">
        <v>1</v>
      </c>
      <c r="AX936" s="136">
        <v>235</v>
      </c>
      <c r="AY936" s="301">
        <f>IF(Chestionar!K936="",0,Chestionar!K936)</f>
        <v>235</v>
      </c>
      <c r="AZ936" s="301">
        <f>IF(Chestionar!L936="",0,Chestionar!L936)</f>
        <v>0</v>
      </c>
      <c r="BA936" s="301">
        <f ca="1">IF(Chestionar!M936="",0,Chestionar!M936)</f>
        <v>0</v>
      </c>
      <c r="BB936" s="301">
        <f>IF(Chestionar!N936="",0,Chestionar!N936)</f>
        <v>0</v>
      </c>
      <c r="BC936" s="301">
        <f ca="1">IF(Chestionar!O936="",0,Chestionar!O936)</f>
        <v>0</v>
      </c>
      <c r="BD936" s="301">
        <f>IF(Chestionar!P936="",0,Chestionar!P936)</f>
        <v>0</v>
      </c>
      <c r="BE936" s="301">
        <f ca="1">IF(Chestionar!Q936="",0,Chestionar!Q936)</f>
        <v>0</v>
      </c>
      <c r="BF936" s="301">
        <f>IF(Chestionar!R936="",0,Chestionar!R936)</f>
        <v>0</v>
      </c>
      <c r="BG936" s="301">
        <f>IF(Chestionar!S936="",0,Chestionar!S936)</f>
        <v>0</v>
      </c>
      <c r="BH936" s="301">
        <f>IF(Chestionar!T936="",0,Chestionar!T936)</f>
        <v>0</v>
      </c>
      <c r="BI936" s="205">
        <f>IF(Chestionar!U936="",0,Chestionar!U936)</f>
        <v>0</v>
      </c>
      <c r="BJ936" s="205">
        <f>IF(Chestionar!V936="",0,Chestionar!V936)</f>
        <v>0</v>
      </c>
      <c r="BK936" s="205">
        <f>IF(Chestionar!W936="",0,Chestionar!W936)</f>
        <v>0</v>
      </c>
      <c r="BL936" s="205">
        <f>IF(Chestionar!X936="",0,Chestionar!X936)</f>
        <v>0</v>
      </c>
      <c r="BM936" s="205">
        <f>IF(Chestionar!Y936="",0,Chestionar!Y936)</f>
        <v>0</v>
      </c>
      <c r="BN936" s="158">
        <f>IF(Chestionar!Z936="",0,Chestionar!Z936)</f>
        <v>0</v>
      </c>
      <c r="BO936" s="113"/>
      <c r="BP936" s="113"/>
      <c r="BQ936" s="113"/>
      <c r="BR936" s="113" t="s">
        <v>215</v>
      </c>
    </row>
    <row r="937" spans="1:70" x14ac:dyDescent="0.25">
      <c r="A937" s="1715">
        <f t="shared" si="300"/>
        <v>0</v>
      </c>
      <c r="B937" s="1715">
        <f t="shared" si="311"/>
        <v>10384002</v>
      </c>
      <c r="C937" s="1049">
        <v>384</v>
      </c>
      <c r="D937" s="1804" t="s">
        <v>447</v>
      </c>
      <c r="E937" s="1049">
        <v>2</v>
      </c>
      <c r="F937" s="1057" t="s">
        <v>4894</v>
      </c>
      <c r="G937" s="1049" t="s">
        <v>4895</v>
      </c>
      <c r="H937" s="1058" t="s">
        <v>345</v>
      </c>
      <c r="I937" s="1059" t="s">
        <v>7001</v>
      </c>
      <c r="J937" s="1058"/>
      <c r="K937" s="1059" t="s">
        <v>7002</v>
      </c>
      <c r="L937" s="979">
        <f t="shared" ref="L937:L981" si="318">IF(BA392="",0,BA392)</f>
        <v>0</v>
      </c>
      <c r="M937" s="979">
        <f t="shared" ref="M937:M981" si="319">IF(BB392="",0,BB392)</f>
        <v>0</v>
      </c>
      <c r="N937" s="1724">
        <f t="shared" ref="N937:N981" si="320">IF(OR(AND(L937&lt;&gt;0,M937=0),AND(L937=0,M937&lt;&gt;0)),1,0)</f>
        <v>0</v>
      </c>
      <c r="O937" s="979"/>
      <c r="P937" s="979"/>
      <c r="Q937" s="979"/>
      <c r="R937" s="979"/>
      <c r="S937" s="979"/>
      <c r="T937" s="979"/>
      <c r="U937" s="979"/>
      <c r="V937" s="979"/>
      <c r="W937" s="979"/>
      <c r="X937" s="979"/>
      <c r="Y937" s="1060"/>
      <c r="Z937" s="1352" t="s">
        <v>11019</v>
      </c>
      <c r="AA937" s="2205">
        <f t="shared" si="293"/>
        <v>1</v>
      </c>
      <c r="AB937" s="3036">
        <f t="shared" si="294"/>
        <v>384</v>
      </c>
      <c r="AT937" s="133" t="s">
        <v>8568</v>
      </c>
      <c r="AU937" s="1416" t="s">
        <v>5300</v>
      </c>
      <c r="AV937" s="134">
        <v>5</v>
      </c>
      <c r="AW937" s="135">
        <v>1</v>
      </c>
      <c r="AX937" s="136">
        <v>236</v>
      </c>
      <c r="AY937" s="301">
        <f>IF(Chestionar!K937="",0,Chestionar!K937)</f>
        <v>236</v>
      </c>
      <c r="AZ937" s="301">
        <f>IF(Chestionar!L937="",0,Chestionar!L937)</f>
        <v>0</v>
      </c>
      <c r="BA937" s="301">
        <f ca="1">IF(Chestionar!M937="",0,Chestionar!M937)</f>
        <v>0</v>
      </c>
      <c r="BB937" s="301">
        <f>IF(Chestionar!N937="",0,Chestionar!N937)</f>
        <v>0</v>
      </c>
      <c r="BC937" s="301">
        <f ca="1">IF(Chestionar!O937="",0,Chestionar!O937)</f>
        <v>0</v>
      </c>
      <c r="BD937" s="301">
        <f>IF(Chestionar!P937="",0,Chestionar!P937)</f>
        <v>0</v>
      </c>
      <c r="BE937" s="301">
        <f ca="1">IF(Chestionar!Q937="",0,Chestionar!Q937)</f>
        <v>0</v>
      </c>
      <c r="BF937" s="301">
        <f>IF(Chestionar!R937="",0,Chestionar!R937)</f>
        <v>0</v>
      </c>
      <c r="BG937" s="301">
        <f>IF(Chestionar!S937="",0,Chestionar!S937)</f>
        <v>0</v>
      </c>
      <c r="BH937" s="301">
        <f>IF(Chestionar!T937="",0,Chestionar!T937)</f>
        <v>0</v>
      </c>
      <c r="BI937" s="205">
        <f>IF(Chestionar!U937="",0,Chestionar!U937)</f>
        <v>0</v>
      </c>
      <c r="BJ937" s="205">
        <f>IF(Chestionar!V937="",0,Chestionar!V937)</f>
        <v>0</v>
      </c>
      <c r="BK937" s="205">
        <f>IF(Chestionar!W937="",0,Chestionar!W937)</f>
        <v>0</v>
      </c>
      <c r="BL937" s="205">
        <f>IF(Chestionar!X937="",0,Chestionar!X937)</f>
        <v>0</v>
      </c>
      <c r="BM937" s="205">
        <f>IF(Chestionar!Y937="",0,Chestionar!Y937)</f>
        <v>0</v>
      </c>
      <c r="BN937" s="158">
        <f>IF(Chestionar!Z937="",0,Chestionar!Z937)</f>
        <v>0</v>
      </c>
      <c r="BO937" s="113"/>
      <c r="BP937" s="113"/>
      <c r="BQ937" s="113"/>
      <c r="BR937" s="113" t="s">
        <v>215</v>
      </c>
    </row>
    <row r="938" spans="1:70" x14ac:dyDescent="0.25">
      <c r="A938" s="1715">
        <f t="shared" si="300"/>
        <v>0</v>
      </c>
      <c r="B938" s="1715">
        <f t="shared" si="311"/>
        <v>10384003</v>
      </c>
      <c r="C938" s="1049">
        <v>384</v>
      </c>
      <c r="D938" s="1797" t="s">
        <v>447</v>
      </c>
      <c r="E938" s="1049">
        <v>3</v>
      </c>
      <c r="F938" s="1057" t="s">
        <v>4894</v>
      </c>
      <c r="G938" s="1049"/>
      <c r="H938" s="1058" t="s">
        <v>345</v>
      </c>
      <c r="I938" s="1059" t="s">
        <v>7003</v>
      </c>
      <c r="J938" s="1058"/>
      <c r="K938" s="1059" t="s">
        <v>7004</v>
      </c>
      <c r="L938" s="979">
        <f t="shared" si="318"/>
        <v>0</v>
      </c>
      <c r="M938" s="979">
        <f t="shared" si="319"/>
        <v>0</v>
      </c>
      <c r="N938" s="1724">
        <f t="shared" si="320"/>
        <v>0</v>
      </c>
      <c r="O938" s="979"/>
      <c r="P938" s="979"/>
      <c r="Q938" s="979"/>
      <c r="R938" s="979"/>
      <c r="S938" s="979"/>
      <c r="T938" s="979"/>
      <c r="U938" s="979"/>
      <c r="V938" s="979"/>
      <c r="W938" s="979"/>
      <c r="X938" s="979"/>
      <c r="Y938" s="1060"/>
      <c r="Z938" s="1060" t="str">
        <f t="shared" ref="Z938:Z981" si="321">Z937</f>
        <v>Cap.2 Pct.14: Daca Val. cifrei de afaceri (Col.1) # 0, atunci si Val. % (Col.2) # 0 si invers, pentru toate randurile (Rd.2 la Rd.n).</v>
      </c>
      <c r="AA938" s="2205">
        <f t="shared" si="293"/>
        <v>1</v>
      </c>
      <c r="AB938" s="3036">
        <f t="shared" si="294"/>
        <v>384</v>
      </c>
      <c r="AT938" s="133" t="s">
        <v>8569</v>
      </c>
      <c r="AU938" s="1416" t="s">
        <v>5300</v>
      </c>
      <c r="AV938" s="134">
        <v>5</v>
      </c>
      <c r="AW938" s="135">
        <v>1</v>
      </c>
      <c r="AX938" s="136">
        <v>237</v>
      </c>
      <c r="AY938" s="301">
        <f>IF(Chestionar!K938="",0,Chestionar!K938)</f>
        <v>237</v>
      </c>
      <c r="AZ938" s="301">
        <f>IF(Chestionar!L938="",0,Chestionar!L938)</f>
        <v>0</v>
      </c>
      <c r="BA938" s="301">
        <f ca="1">IF(Chestionar!M938="",0,Chestionar!M938)</f>
        <v>0</v>
      </c>
      <c r="BB938" s="301">
        <f>IF(Chestionar!N938="",0,Chestionar!N938)</f>
        <v>0</v>
      </c>
      <c r="BC938" s="301">
        <f ca="1">IF(Chestionar!O938="",0,Chestionar!O938)</f>
        <v>0</v>
      </c>
      <c r="BD938" s="301">
        <f>IF(Chestionar!P938="",0,Chestionar!P938)</f>
        <v>0</v>
      </c>
      <c r="BE938" s="301">
        <f ca="1">IF(Chestionar!Q938="",0,Chestionar!Q938)</f>
        <v>0</v>
      </c>
      <c r="BF938" s="301">
        <f>IF(Chestionar!R938="",0,Chestionar!R938)</f>
        <v>0</v>
      </c>
      <c r="BG938" s="301">
        <f>IF(Chestionar!S938="",0,Chestionar!S938)</f>
        <v>0</v>
      </c>
      <c r="BH938" s="301">
        <f>IF(Chestionar!T938="",0,Chestionar!T938)</f>
        <v>0</v>
      </c>
      <c r="BI938" s="205">
        <f>IF(Chestionar!U938="",0,Chestionar!U938)</f>
        <v>0</v>
      </c>
      <c r="BJ938" s="205">
        <f>IF(Chestionar!V938="",0,Chestionar!V938)</f>
        <v>0</v>
      </c>
      <c r="BK938" s="205">
        <f>IF(Chestionar!W938="",0,Chestionar!W938)</f>
        <v>0</v>
      </c>
      <c r="BL938" s="205">
        <f>IF(Chestionar!X938="",0,Chestionar!X938)</f>
        <v>0</v>
      </c>
      <c r="BM938" s="205">
        <f>IF(Chestionar!Y938="",0,Chestionar!Y938)</f>
        <v>0</v>
      </c>
      <c r="BN938" s="158">
        <f>IF(Chestionar!Z938="",0,Chestionar!Z938)</f>
        <v>0</v>
      </c>
      <c r="BO938" s="113"/>
      <c r="BP938" s="113"/>
      <c r="BQ938" s="113"/>
      <c r="BR938" s="113" t="s">
        <v>215</v>
      </c>
    </row>
    <row r="939" spans="1:70" x14ac:dyDescent="0.25">
      <c r="A939" s="1715">
        <f t="shared" si="300"/>
        <v>0</v>
      </c>
      <c r="B939" s="1715">
        <f t="shared" si="311"/>
        <v>10384004</v>
      </c>
      <c r="C939" s="1049">
        <v>384</v>
      </c>
      <c r="D939" s="1797" t="s">
        <v>447</v>
      </c>
      <c r="E939" s="1049">
        <v>4</v>
      </c>
      <c r="F939" s="1057" t="s">
        <v>4894</v>
      </c>
      <c r="G939" s="1049"/>
      <c r="H939" s="1058" t="s">
        <v>345</v>
      </c>
      <c r="I939" s="1059" t="s">
        <v>7005</v>
      </c>
      <c r="J939" s="1058"/>
      <c r="K939" s="1059" t="s">
        <v>7006</v>
      </c>
      <c r="L939" s="979">
        <f t="shared" si="318"/>
        <v>0</v>
      </c>
      <c r="M939" s="979">
        <f t="shared" si="319"/>
        <v>0</v>
      </c>
      <c r="N939" s="1724">
        <f t="shared" si="320"/>
        <v>0</v>
      </c>
      <c r="O939" s="979"/>
      <c r="P939" s="979"/>
      <c r="Q939" s="979"/>
      <c r="R939" s="979"/>
      <c r="S939" s="979"/>
      <c r="T939" s="979"/>
      <c r="U939" s="979"/>
      <c r="V939" s="979"/>
      <c r="W939" s="979"/>
      <c r="X939" s="979"/>
      <c r="Y939" s="1060"/>
      <c r="Z939" s="1060" t="str">
        <f t="shared" si="321"/>
        <v>Cap.2 Pct.14: Daca Val. cifrei de afaceri (Col.1) # 0, atunci si Val. % (Col.2) # 0 si invers, pentru toate randurile (Rd.2 la Rd.n).</v>
      </c>
      <c r="AA939" s="2205">
        <f t="shared" si="293"/>
        <v>1</v>
      </c>
      <c r="AB939" s="3036">
        <f t="shared" si="294"/>
        <v>384</v>
      </c>
      <c r="AT939" s="133" t="s">
        <v>8570</v>
      </c>
      <c r="AU939" s="1416" t="s">
        <v>5300</v>
      </c>
      <c r="AV939" s="134">
        <v>5</v>
      </c>
      <c r="AW939" s="135">
        <v>1</v>
      </c>
      <c r="AX939" s="136">
        <v>238</v>
      </c>
      <c r="AY939" s="301">
        <f>IF(Chestionar!K939="",0,Chestionar!K939)</f>
        <v>238</v>
      </c>
      <c r="AZ939" s="301">
        <f>IF(Chestionar!L939="",0,Chestionar!L939)</f>
        <v>0</v>
      </c>
      <c r="BA939" s="301">
        <f ca="1">IF(Chestionar!M939="",0,Chestionar!M939)</f>
        <v>0</v>
      </c>
      <c r="BB939" s="301">
        <f>IF(Chestionar!N939="",0,Chestionar!N939)</f>
        <v>0</v>
      </c>
      <c r="BC939" s="301">
        <f ca="1">IF(Chestionar!O939="",0,Chestionar!O939)</f>
        <v>0</v>
      </c>
      <c r="BD939" s="301">
        <f>IF(Chestionar!P939="",0,Chestionar!P939)</f>
        <v>0</v>
      </c>
      <c r="BE939" s="301">
        <f ca="1">IF(Chestionar!Q939="",0,Chestionar!Q939)</f>
        <v>0</v>
      </c>
      <c r="BF939" s="301">
        <f>IF(Chestionar!R939="",0,Chestionar!R939)</f>
        <v>0</v>
      </c>
      <c r="BG939" s="301">
        <f>IF(Chestionar!S939="",0,Chestionar!S939)</f>
        <v>0</v>
      </c>
      <c r="BH939" s="301">
        <f>IF(Chestionar!T939="",0,Chestionar!T939)</f>
        <v>0</v>
      </c>
      <c r="BI939" s="205">
        <f>IF(Chestionar!U939="",0,Chestionar!U939)</f>
        <v>0</v>
      </c>
      <c r="BJ939" s="205">
        <f>IF(Chestionar!V939="",0,Chestionar!V939)</f>
        <v>0</v>
      </c>
      <c r="BK939" s="205">
        <f>IF(Chestionar!W939="",0,Chestionar!W939)</f>
        <v>0</v>
      </c>
      <c r="BL939" s="205">
        <f>IF(Chestionar!X939="",0,Chestionar!X939)</f>
        <v>0</v>
      </c>
      <c r="BM939" s="205">
        <f>IF(Chestionar!Y939="",0,Chestionar!Y939)</f>
        <v>0</v>
      </c>
      <c r="BN939" s="158">
        <f>IF(Chestionar!Z939="",0,Chestionar!Z939)</f>
        <v>0</v>
      </c>
      <c r="BO939" s="113"/>
      <c r="BP939" s="113"/>
      <c r="BQ939" s="113"/>
      <c r="BR939" s="113" t="s">
        <v>215</v>
      </c>
    </row>
    <row r="940" spans="1:70" x14ac:dyDescent="0.25">
      <c r="A940" s="1715">
        <f t="shared" si="300"/>
        <v>0</v>
      </c>
      <c r="B940" s="1715">
        <f t="shared" ref="B940:B1000" si="322">VALUE("1"&amp;TEXT(C940,"0000")&amp;TEXT(E940,"000"))</f>
        <v>10384005</v>
      </c>
      <c r="C940" s="1049">
        <v>384</v>
      </c>
      <c r="D940" s="1797" t="s">
        <v>447</v>
      </c>
      <c r="E940" s="1049">
        <v>5</v>
      </c>
      <c r="F940" s="1057" t="s">
        <v>4894</v>
      </c>
      <c r="G940" s="1049"/>
      <c r="H940" s="1058" t="s">
        <v>345</v>
      </c>
      <c r="I940" s="1059" t="s">
        <v>7007</v>
      </c>
      <c r="J940" s="1058"/>
      <c r="K940" s="1059" t="s">
        <v>7008</v>
      </c>
      <c r="L940" s="979">
        <f t="shared" si="318"/>
        <v>0</v>
      </c>
      <c r="M940" s="979">
        <f t="shared" si="319"/>
        <v>0</v>
      </c>
      <c r="N940" s="1724">
        <f t="shared" si="320"/>
        <v>0</v>
      </c>
      <c r="O940" s="979"/>
      <c r="P940" s="979"/>
      <c r="Q940" s="979"/>
      <c r="R940" s="979"/>
      <c r="S940" s="979"/>
      <c r="T940" s="979"/>
      <c r="U940" s="979"/>
      <c r="V940" s="979"/>
      <c r="W940" s="979"/>
      <c r="X940" s="979"/>
      <c r="Y940" s="1060"/>
      <c r="Z940" s="1060" t="str">
        <f t="shared" si="321"/>
        <v>Cap.2 Pct.14: Daca Val. cifrei de afaceri (Col.1) # 0, atunci si Val. % (Col.2) # 0 si invers, pentru toate randurile (Rd.2 la Rd.n).</v>
      </c>
      <c r="AA940" s="2205">
        <f t="shared" si="293"/>
        <v>1</v>
      </c>
      <c r="AB940" s="3036">
        <f t="shared" si="294"/>
        <v>384</v>
      </c>
      <c r="AT940" s="133" t="s">
        <v>8571</v>
      </c>
      <c r="AU940" s="1416" t="s">
        <v>5300</v>
      </c>
      <c r="AV940" s="134">
        <v>5</v>
      </c>
      <c r="AW940" s="135">
        <v>1</v>
      </c>
      <c r="AX940" s="136">
        <v>239</v>
      </c>
      <c r="AY940" s="301">
        <f>IF(Chestionar!K940="",0,Chestionar!K940)</f>
        <v>239</v>
      </c>
      <c r="AZ940" s="301">
        <f>IF(Chestionar!L940="",0,Chestionar!L940)</f>
        <v>0</v>
      </c>
      <c r="BA940" s="301">
        <f ca="1">IF(Chestionar!M940="",0,Chestionar!M940)</f>
        <v>0</v>
      </c>
      <c r="BB940" s="301">
        <f>IF(Chestionar!N940="",0,Chestionar!N940)</f>
        <v>0</v>
      </c>
      <c r="BC940" s="301">
        <f ca="1">IF(Chestionar!O940="",0,Chestionar!O940)</f>
        <v>0</v>
      </c>
      <c r="BD940" s="301">
        <f>IF(Chestionar!P940="",0,Chestionar!P940)</f>
        <v>0</v>
      </c>
      <c r="BE940" s="301">
        <f ca="1">IF(Chestionar!Q940="",0,Chestionar!Q940)</f>
        <v>0</v>
      </c>
      <c r="BF940" s="301">
        <f>IF(Chestionar!R940="",0,Chestionar!R940)</f>
        <v>0</v>
      </c>
      <c r="BG940" s="301">
        <f>IF(Chestionar!S940="",0,Chestionar!S940)</f>
        <v>0</v>
      </c>
      <c r="BH940" s="301">
        <f>IF(Chestionar!T940="",0,Chestionar!T940)</f>
        <v>0</v>
      </c>
      <c r="BI940" s="205">
        <f>IF(Chestionar!U940="",0,Chestionar!U940)</f>
        <v>0</v>
      </c>
      <c r="BJ940" s="205">
        <f>IF(Chestionar!V940="",0,Chestionar!V940)</f>
        <v>0</v>
      </c>
      <c r="BK940" s="205">
        <f>IF(Chestionar!W940="",0,Chestionar!W940)</f>
        <v>0</v>
      </c>
      <c r="BL940" s="205">
        <f>IF(Chestionar!X940="",0,Chestionar!X940)</f>
        <v>0</v>
      </c>
      <c r="BM940" s="205">
        <f>IF(Chestionar!Y940="",0,Chestionar!Y940)</f>
        <v>0</v>
      </c>
      <c r="BN940" s="158">
        <f>IF(Chestionar!Z940="",0,Chestionar!Z940)</f>
        <v>0</v>
      </c>
      <c r="BO940" s="113"/>
      <c r="BP940" s="113"/>
      <c r="BQ940" s="113"/>
      <c r="BR940" s="113" t="s">
        <v>215</v>
      </c>
    </row>
    <row r="941" spans="1:70" x14ac:dyDescent="0.25">
      <c r="A941" s="1715">
        <f t="shared" si="300"/>
        <v>0</v>
      </c>
      <c r="B941" s="1715">
        <f t="shared" si="322"/>
        <v>10384006</v>
      </c>
      <c r="C941" s="1049">
        <v>384</v>
      </c>
      <c r="D941" s="1797" t="s">
        <v>447</v>
      </c>
      <c r="E941" s="1049">
        <v>6</v>
      </c>
      <c r="F941" s="1057" t="s">
        <v>4894</v>
      </c>
      <c r="G941" s="1049"/>
      <c r="H941" s="1058" t="s">
        <v>345</v>
      </c>
      <c r="I941" s="1059" t="s">
        <v>7009</v>
      </c>
      <c r="J941" s="1058"/>
      <c r="K941" s="1059" t="s">
        <v>7010</v>
      </c>
      <c r="L941" s="979">
        <f t="shared" si="318"/>
        <v>0</v>
      </c>
      <c r="M941" s="979">
        <f t="shared" si="319"/>
        <v>0</v>
      </c>
      <c r="N941" s="1724">
        <f t="shared" si="320"/>
        <v>0</v>
      </c>
      <c r="O941" s="979"/>
      <c r="P941" s="979"/>
      <c r="Q941" s="979"/>
      <c r="R941" s="979"/>
      <c r="S941" s="979"/>
      <c r="T941" s="979"/>
      <c r="U941" s="979"/>
      <c r="V941" s="979"/>
      <c r="W941" s="979"/>
      <c r="X941" s="979"/>
      <c r="Y941" s="1060"/>
      <c r="Z941" s="1060" t="str">
        <f t="shared" si="321"/>
        <v>Cap.2 Pct.14: Daca Val. cifrei de afaceri (Col.1) # 0, atunci si Val. % (Col.2) # 0 si invers, pentru toate randurile (Rd.2 la Rd.n).</v>
      </c>
      <c r="AA941" s="2205">
        <f t="shared" si="293"/>
        <v>1</v>
      </c>
      <c r="AB941" s="3036">
        <f t="shared" si="294"/>
        <v>384</v>
      </c>
      <c r="AT941" s="133" t="s">
        <v>8572</v>
      </c>
      <c r="AU941" s="1416" t="s">
        <v>5300</v>
      </c>
      <c r="AV941" s="134">
        <v>5</v>
      </c>
      <c r="AW941" s="135">
        <v>1</v>
      </c>
      <c r="AX941" s="136">
        <v>240</v>
      </c>
      <c r="AY941" s="301">
        <f>IF(Chestionar!K941="",0,Chestionar!K941)</f>
        <v>240</v>
      </c>
      <c r="AZ941" s="301">
        <f>IF(Chestionar!L941="",0,Chestionar!L941)</f>
        <v>0</v>
      </c>
      <c r="BA941" s="301">
        <f ca="1">IF(Chestionar!M941="",0,Chestionar!M941)</f>
        <v>0</v>
      </c>
      <c r="BB941" s="301">
        <f>IF(Chestionar!N941="",0,Chestionar!N941)</f>
        <v>0</v>
      </c>
      <c r="BC941" s="301">
        <f ca="1">IF(Chestionar!O941="",0,Chestionar!O941)</f>
        <v>0</v>
      </c>
      <c r="BD941" s="301">
        <f>IF(Chestionar!P941="",0,Chestionar!P941)</f>
        <v>0</v>
      </c>
      <c r="BE941" s="301">
        <f ca="1">IF(Chestionar!Q941="",0,Chestionar!Q941)</f>
        <v>0</v>
      </c>
      <c r="BF941" s="301">
        <f>IF(Chestionar!R941="",0,Chestionar!R941)</f>
        <v>0</v>
      </c>
      <c r="BG941" s="301">
        <f>IF(Chestionar!S941="",0,Chestionar!S941)</f>
        <v>0</v>
      </c>
      <c r="BH941" s="301">
        <f>IF(Chestionar!T941="",0,Chestionar!T941)</f>
        <v>0</v>
      </c>
      <c r="BI941" s="205">
        <f>IF(Chestionar!U941="",0,Chestionar!U941)</f>
        <v>0</v>
      </c>
      <c r="BJ941" s="205">
        <f>IF(Chestionar!V941="",0,Chestionar!V941)</f>
        <v>0</v>
      </c>
      <c r="BK941" s="205">
        <f>IF(Chestionar!W941="",0,Chestionar!W941)</f>
        <v>0</v>
      </c>
      <c r="BL941" s="205">
        <f>IF(Chestionar!X941="",0,Chestionar!X941)</f>
        <v>0</v>
      </c>
      <c r="BM941" s="205">
        <f>IF(Chestionar!Y941="",0,Chestionar!Y941)</f>
        <v>0</v>
      </c>
      <c r="BN941" s="158">
        <f>IF(Chestionar!Z941="",0,Chestionar!Z941)</f>
        <v>0</v>
      </c>
      <c r="BO941" s="113"/>
      <c r="BP941" s="113"/>
      <c r="BQ941" s="113"/>
      <c r="BR941" s="113" t="s">
        <v>215</v>
      </c>
    </row>
    <row r="942" spans="1:70" x14ac:dyDescent="0.25">
      <c r="A942" s="1715">
        <f t="shared" si="300"/>
        <v>0</v>
      </c>
      <c r="B942" s="1715">
        <f t="shared" si="322"/>
        <v>10384007</v>
      </c>
      <c r="C942" s="1049">
        <v>384</v>
      </c>
      <c r="D942" s="1797" t="s">
        <v>447</v>
      </c>
      <c r="E942" s="1049">
        <v>7</v>
      </c>
      <c r="F942" s="1057" t="s">
        <v>4894</v>
      </c>
      <c r="G942" s="1049"/>
      <c r="H942" s="1058" t="s">
        <v>345</v>
      </c>
      <c r="I942" s="1059" t="s">
        <v>7011</v>
      </c>
      <c r="J942" s="1058"/>
      <c r="K942" s="1059" t="s">
        <v>7012</v>
      </c>
      <c r="L942" s="979">
        <f t="shared" si="318"/>
        <v>0</v>
      </c>
      <c r="M942" s="979">
        <f t="shared" si="319"/>
        <v>0</v>
      </c>
      <c r="N942" s="1724">
        <f t="shared" si="320"/>
        <v>0</v>
      </c>
      <c r="O942" s="979"/>
      <c r="P942" s="979"/>
      <c r="Q942" s="979"/>
      <c r="R942" s="979"/>
      <c r="S942" s="979"/>
      <c r="T942" s="979"/>
      <c r="U942" s="979"/>
      <c r="V942" s="979"/>
      <c r="W942" s="979"/>
      <c r="X942" s="979"/>
      <c r="Y942" s="1060"/>
      <c r="Z942" s="1060" t="str">
        <f t="shared" si="321"/>
        <v>Cap.2 Pct.14: Daca Val. cifrei de afaceri (Col.1) # 0, atunci si Val. % (Col.2) # 0 si invers, pentru toate randurile (Rd.2 la Rd.n).</v>
      </c>
      <c r="AA942" s="2205">
        <f t="shared" si="293"/>
        <v>1</v>
      </c>
      <c r="AB942" s="3036">
        <f t="shared" si="294"/>
        <v>384</v>
      </c>
      <c r="AT942" s="133" t="s">
        <v>8573</v>
      </c>
      <c r="AU942" s="1416" t="s">
        <v>5300</v>
      </c>
      <c r="AV942" s="134">
        <v>5</v>
      </c>
      <c r="AW942" s="135">
        <v>1</v>
      </c>
      <c r="AX942" s="136">
        <v>241</v>
      </c>
      <c r="AY942" s="301">
        <f>IF(Chestionar!K942="",0,Chestionar!K942)</f>
        <v>241</v>
      </c>
      <c r="AZ942" s="301">
        <f>IF(Chestionar!L942="",0,Chestionar!L942)</f>
        <v>0</v>
      </c>
      <c r="BA942" s="301">
        <f ca="1">IF(Chestionar!M942="",0,Chestionar!M942)</f>
        <v>0</v>
      </c>
      <c r="BB942" s="301">
        <f>IF(Chestionar!N942="",0,Chestionar!N942)</f>
        <v>0</v>
      </c>
      <c r="BC942" s="301">
        <f ca="1">IF(Chestionar!O942="",0,Chestionar!O942)</f>
        <v>0</v>
      </c>
      <c r="BD942" s="301">
        <f>IF(Chestionar!P942="",0,Chestionar!P942)</f>
        <v>0</v>
      </c>
      <c r="BE942" s="301">
        <f ca="1">IF(Chestionar!Q942="",0,Chestionar!Q942)</f>
        <v>0</v>
      </c>
      <c r="BF942" s="301">
        <f>IF(Chestionar!R942="",0,Chestionar!R942)</f>
        <v>0</v>
      </c>
      <c r="BG942" s="301">
        <f>IF(Chestionar!S942="",0,Chestionar!S942)</f>
        <v>0</v>
      </c>
      <c r="BH942" s="301">
        <f>IF(Chestionar!T942="",0,Chestionar!T942)</f>
        <v>0</v>
      </c>
      <c r="BI942" s="205">
        <f>IF(Chestionar!U942="",0,Chestionar!U942)</f>
        <v>0</v>
      </c>
      <c r="BJ942" s="205">
        <f>IF(Chestionar!V942="",0,Chestionar!V942)</f>
        <v>0</v>
      </c>
      <c r="BK942" s="205">
        <f>IF(Chestionar!W942="",0,Chestionar!W942)</f>
        <v>0</v>
      </c>
      <c r="BL942" s="205">
        <f>IF(Chestionar!X942="",0,Chestionar!X942)</f>
        <v>0</v>
      </c>
      <c r="BM942" s="205">
        <f>IF(Chestionar!Y942="",0,Chestionar!Y942)</f>
        <v>0</v>
      </c>
      <c r="BN942" s="158">
        <f>IF(Chestionar!Z942="",0,Chestionar!Z942)</f>
        <v>0</v>
      </c>
      <c r="BO942" s="113"/>
      <c r="BP942" s="113"/>
      <c r="BQ942" s="113"/>
      <c r="BR942" s="113" t="s">
        <v>215</v>
      </c>
    </row>
    <row r="943" spans="1:70" x14ac:dyDescent="0.25">
      <c r="A943" s="1715">
        <f t="shared" si="300"/>
        <v>0</v>
      </c>
      <c r="B943" s="1715">
        <f t="shared" si="322"/>
        <v>10384008</v>
      </c>
      <c r="C943" s="1049">
        <v>384</v>
      </c>
      <c r="D943" s="1797" t="s">
        <v>447</v>
      </c>
      <c r="E943" s="1049">
        <v>8</v>
      </c>
      <c r="F943" s="1057" t="s">
        <v>4894</v>
      </c>
      <c r="G943" s="1049"/>
      <c r="H943" s="1058" t="s">
        <v>345</v>
      </c>
      <c r="I943" s="1059" t="s">
        <v>7013</v>
      </c>
      <c r="J943" s="1058"/>
      <c r="K943" s="1059" t="s">
        <v>7014</v>
      </c>
      <c r="L943" s="979">
        <f t="shared" si="318"/>
        <v>0</v>
      </c>
      <c r="M943" s="979">
        <f t="shared" si="319"/>
        <v>0</v>
      </c>
      <c r="N943" s="1724">
        <f t="shared" si="320"/>
        <v>0</v>
      </c>
      <c r="O943" s="979"/>
      <c r="P943" s="979"/>
      <c r="Q943" s="979"/>
      <c r="R943" s="979"/>
      <c r="S943" s="979"/>
      <c r="T943" s="979"/>
      <c r="U943" s="979"/>
      <c r="V943" s="979"/>
      <c r="W943" s="979"/>
      <c r="X943" s="979"/>
      <c r="Y943" s="1060"/>
      <c r="Z943" s="1060" t="str">
        <f t="shared" si="321"/>
        <v>Cap.2 Pct.14: Daca Val. cifrei de afaceri (Col.1) # 0, atunci si Val. % (Col.2) # 0 si invers, pentru toate randurile (Rd.2 la Rd.n).</v>
      </c>
      <c r="AA943" s="2205">
        <f t="shared" si="293"/>
        <v>1</v>
      </c>
      <c r="AB943" s="3036">
        <f t="shared" si="294"/>
        <v>384</v>
      </c>
      <c r="AT943" s="133" t="s">
        <v>8574</v>
      </c>
      <c r="AU943" s="1416" t="s">
        <v>5300</v>
      </c>
      <c r="AV943" s="134">
        <v>5</v>
      </c>
      <c r="AW943" s="135">
        <v>1</v>
      </c>
      <c r="AX943" s="136">
        <v>242</v>
      </c>
      <c r="AY943" s="301">
        <f>IF(Chestionar!K943="",0,Chestionar!K943)</f>
        <v>242</v>
      </c>
      <c r="AZ943" s="301">
        <f>IF(Chestionar!L943="",0,Chestionar!L943)</f>
        <v>0</v>
      </c>
      <c r="BA943" s="301">
        <f ca="1">IF(Chestionar!M943="",0,Chestionar!M943)</f>
        <v>0</v>
      </c>
      <c r="BB943" s="301">
        <f>IF(Chestionar!N943="",0,Chestionar!N943)</f>
        <v>0</v>
      </c>
      <c r="BC943" s="301">
        <f ca="1">IF(Chestionar!O943="",0,Chestionar!O943)</f>
        <v>0</v>
      </c>
      <c r="BD943" s="301">
        <f>IF(Chestionar!P943="",0,Chestionar!P943)</f>
        <v>0</v>
      </c>
      <c r="BE943" s="301">
        <f ca="1">IF(Chestionar!Q943="",0,Chestionar!Q943)</f>
        <v>0</v>
      </c>
      <c r="BF943" s="301">
        <f>IF(Chestionar!R943="",0,Chestionar!R943)</f>
        <v>0</v>
      </c>
      <c r="BG943" s="301">
        <f>IF(Chestionar!S943="",0,Chestionar!S943)</f>
        <v>0</v>
      </c>
      <c r="BH943" s="301">
        <f>IF(Chestionar!T943="",0,Chestionar!T943)</f>
        <v>0</v>
      </c>
      <c r="BI943" s="205">
        <f>IF(Chestionar!U943="",0,Chestionar!U943)</f>
        <v>0</v>
      </c>
      <c r="BJ943" s="205">
        <f>IF(Chestionar!V943="",0,Chestionar!V943)</f>
        <v>0</v>
      </c>
      <c r="BK943" s="205">
        <f>IF(Chestionar!W943="",0,Chestionar!W943)</f>
        <v>0</v>
      </c>
      <c r="BL943" s="205">
        <f>IF(Chestionar!X943="",0,Chestionar!X943)</f>
        <v>0</v>
      </c>
      <c r="BM943" s="205">
        <f>IF(Chestionar!Y943="",0,Chestionar!Y943)</f>
        <v>0</v>
      </c>
      <c r="BN943" s="158">
        <f>IF(Chestionar!Z943="",0,Chestionar!Z943)</f>
        <v>0</v>
      </c>
      <c r="BO943" s="113"/>
      <c r="BP943" s="113"/>
      <c r="BQ943" s="113"/>
      <c r="BR943" s="113" t="s">
        <v>215</v>
      </c>
    </row>
    <row r="944" spans="1:70" x14ac:dyDescent="0.25">
      <c r="A944" s="1715">
        <f t="shared" si="300"/>
        <v>0</v>
      </c>
      <c r="B944" s="1715">
        <f t="shared" si="322"/>
        <v>10384009</v>
      </c>
      <c r="C944" s="1049">
        <v>384</v>
      </c>
      <c r="D944" s="1797" t="s">
        <v>447</v>
      </c>
      <c r="E944" s="1049">
        <v>9</v>
      </c>
      <c r="F944" s="1057" t="s">
        <v>4894</v>
      </c>
      <c r="G944" s="1049"/>
      <c r="H944" s="1058" t="s">
        <v>345</v>
      </c>
      <c r="I944" s="1059" t="s">
        <v>7015</v>
      </c>
      <c r="J944" s="1058"/>
      <c r="K944" s="1059" t="s">
        <v>7016</v>
      </c>
      <c r="L944" s="979">
        <f t="shared" si="318"/>
        <v>0</v>
      </c>
      <c r="M944" s="979">
        <f t="shared" si="319"/>
        <v>0</v>
      </c>
      <c r="N944" s="1724">
        <f t="shared" si="320"/>
        <v>0</v>
      </c>
      <c r="O944" s="979"/>
      <c r="P944" s="979"/>
      <c r="Q944" s="979"/>
      <c r="R944" s="979"/>
      <c r="S944" s="979"/>
      <c r="T944" s="979"/>
      <c r="U944" s="979"/>
      <c r="V944" s="979"/>
      <c r="W944" s="979"/>
      <c r="X944" s="979"/>
      <c r="Y944" s="1060"/>
      <c r="Z944" s="1060" t="str">
        <f t="shared" si="321"/>
        <v>Cap.2 Pct.14: Daca Val. cifrei de afaceri (Col.1) # 0, atunci si Val. % (Col.2) # 0 si invers, pentru toate randurile (Rd.2 la Rd.n).</v>
      </c>
      <c r="AA944" s="2205">
        <f t="shared" si="293"/>
        <v>1</v>
      </c>
      <c r="AB944" s="3036">
        <f t="shared" si="294"/>
        <v>384</v>
      </c>
      <c r="AT944" s="133" t="s">
        <v>8575</v>
      </c>
      <c r="AU944" s="1416" t="s">
        <v>5300</v>
      </c>
      <c r="AV944" s="134">
        <v>5</v>
      </c>
      <c r="AW944" s="135">
        <v>1</v>
      </c>
      <c r="AX944" s="136">
        <v>243</v>
      </c>
      <c r="AY944" s="301">
        <f>IF(Chestionar!K944="",0,Chestionar!K944)</f>
        <v>243</v>
      </c>
      <c r="AZ944" s="301">
        <f>IF(Chestionar!L944="",0,Chestionar!L944)</f>
        <v>0</v>
      </c>
      <c r="BA944" s="301">
        <f ca="1">IF(Chestionar!M944="",0,Chestionar!M944)</f>
        <v>0</v>
      </c>
      <c r="BB944" s="301">
        <f>IF(Chestionar!N944="",0,Chestionar!N944)</f>
        <v>0</v>
      </c>
      <c r="BC944" s="301">
        <f ca="1">IF(Chestionar!O944="",0,Chestionar!O944)</f>
        <v>0</v>
      </c>
      <c r="BD944" s="301">
        <f>IF(Chestionar!P944="",0,Chestionar!P944)</f>
        <v>0</v>
      </c>
      <c r="BE944" s="301">
        <f ca="1">IF(Chestionar!Q944="",0,Chestionar!Q944)</f>
        <v>0</v>
      </c>
      <c r="BF944" s="301">
        <f>IF(Chestionar!R944="",0,Chestionar!R944)</f>
        <v>0</v>
      </c>
      <c r="BG944" s="301">
        <f>IF(Chestionar!S944="",0,Chestionar!S944)</f>
        <v>0</v>
      </c>
      <c r="BH944" s="301">
        <f>IF(Chestionar!T944="",0,Chestionar!T944)</f>
        <v>0</v>
      </c>
      <c r="BI944" s="205">
        <f>IF(Chestionar!U944="",0,Chestionar!U944)</f>
        <v>0</v>
      </c>
      <c r="BJ944" s="205">
        <f>IF(Chestionar!V944="",0,Chestionar!V944)</f>
        <v>0</v>
      </c>
      <c r="BK944" s="205">
        <f>IF(Chestionar!W944="",0,Chestionar!W944)</f>
        <v>0</v>
      </c>
      <c r="BL944" s="205">
        <f>IF(Chestionar!X944="",0,Chestionar!X944)</f>
        <v>0</v>
      </c>
      <c r="BM944" s="205">
        <f>IF(Chestionar!Y944="",0,Chestionar!Y944)</f>
        <v>0</v>
      </c>
      <c r="BN944" s="158">
        <f>IF(Chestionar!Z944="",0,Chestionar!Z944)</f>
        <v>0</v>
      </c>
      <c r="BO944" s="113"/>
      <c r="BP944" s="113"/>
      <c r="BQ944" s="113"/>
      <c r="BR944" s="113" t="s">
        <v>215</v>
      </c>
    </row>
    <row r="945" spans="1:70" x14ac:dyDescent="0.25">
      <c r="A945" s="1715">
        <f t="shared" si="300"/>
        <v>0</v>
      </c>
      <c r="B945" s="1715">
        <f t="shared" si="322"/>
        <v>10384010</v>
      </c>
      <c r="C945" s="1049">
        <v>384</v>
      </c>
      <c r="D945" s="1797" t="s">
        <v>447</v>
      </c>
      <c r="E945" s="1049">
        <v>10</v>
      </c>
      <c r="F945" s="1057" t="s">
        <v>4894</v>
      </c>
      <c r="G945" s="1049"/>
      <c r="H945" s="1058" t="s">
        <v>345</v>
      </c>
      <c r="I945" s="1059" t="s">
        <v>7017</v>
      </c>
      <c r="J945" s="1058"/>
      <c r="K945" s="1059" t="s">
        <v>7018</v>
      </c>
      <c r="L945" s="979">
        <f t="shared" si="318"/>
        <v>0</v>
      </c>
      <c r="M945" s="979">
        <f t="shared" si="319"/>
        <v>0</v>
      </c>
      <c r="N945" s="1724">
        <f t="shared" si="320"/>
        <v>0</v>
      </c>
      <c r="O945" s="979"/>
      <c r="P945" s="979"/>
      <c r="Q945" s="979"/>
      <c r="R945" s="979"/>
      <c r="S945" s="979"/>
      <c r="T945" s="979"/>
      <c r="U945" s="979"/>
      <c r="V945" s="979"/>
      <c r="W945" s="979"/>
      <c r="X945" s="979"/>
      <c r="Y945" s="1060"/>
      <c r="Z945" s="1060" t="str">
        <f t="shared" si="321"/>
        <v>Cap.2 Pct.14: Daca Val. cifrei de afaceri (Col.1) # 0, atunci si Val. % (Col.2) # 0 si invers, pentru toate randurile (Rd.2 la Rd.n).</v>
      </c>
      <c r="AA945" s="2205">
        <f t="shared" si="293"/>
        <v>1</v>
      </c>
      <c r="AB945" s="3036">
        <f t="shared" si="294"/>
        <v>384</v>
      </c>
      <c r="AT945" s="133" t="s">
        <v>8576</v>
      </c>
      <c r="AU945" s="1416" t="s">
        <v>5300</v>
      </c>
      <c r="AV945" s="134">
        <v>5</v>
      </c>
      <c r="AW945" s="135">
        <v>1</v>
      </c>
      <c r="AX945" s="136">
        <v>244</v>
      </c>
      <c r="AY945" s="301">
        <f>IF(Chestionar!K945="",0,Chestionar!K945)</f>
        <v>244</v>
      </c>
      <c r="AZ945" s="301">
        <f>IF(Chestionar!L945="",0,Chestionar!L945)</f>
        <v>0</v>
      </c>
      <c r="BA945" s="301">
        <f ca="1">IF(Chestionar!M945="",0,Chestionar!M945)</f>
        <v>0</v>
      </c>
      <c r="BB945" s="301">
        <f>IF(Chestionar!N945="",0,Chestionar!N945)</f>
        <v>0</v>
      </c>
      <c r="BC945" s="301">
        <f ca="1">IF(Chestionar!O945="",0,Chestionar!O945)</f>
        <v>0</v>
      </c>
      <c r="BD945" s="301">
        <f>IF(Chestionar!P945="",0,Chestionar!P945)</f>
        <v>0</v>
      </c>
      <c r="BE945" s="301">
        <f ca="1">IF(Chestionar!Q945="",0,Chestionar!Q945)</f>
        <v>0</v>
      </c>
      <c r="BF945" s="301">
        <f>IF(Chestionar!R945="",0,Chestionar!R945)</f>
        <v>0</v>
      </c>
      <c r="BG945" s="301">
        <f>IF(Chestionar!S945="",0,Chestionar!S945)</f>
        <v>0</v>
      </c>
      <c r="BH945" s="301">
        <f>IF(Chestionar!T945="",0,Chestionar!T945)</f>
        <v>0</v>
      </c>
      <c r="BI945" s="205">
        <f>IF(Chestionar!U945="",0,Chestionar!U945)</f>
        <v>0</v>
      </c>
      <c r="BJ945" s="205">
        <f>IF(Chestionar!V945="",0,Chestionar!V945)</f>
        <v>0</v>
      </c>
      <c r="BK945" s="205">
        <f>IF(Chestionar!W945="",0,Chestionar!W945)</f>
        <v>0</v>
      </c>
      <c r="BL945" s="205">
        <f>IF(Chestionar!X945="",0,Chestionar!X945)</f>
        <v>0</v>
      </c>
      <c r="BM945" s="205">
        <f>IF(Chestionar!Y945="",0,Chestionar!Y945)</f>
        <v>0</v>
      </c>
      <c r="BN945" s="158">
        <f>IF(Chestionar!Z945="",0,Chestionar!Z945)</f>
        <v>0</v>
      </c>
      <c r="BO945" s="113"/>
      <c r="BP945" s="113"/>
      <c r="BQ945" s="113"/>
      <c r="BR945" s="113" t="s">
        <v>215</v>
      </c>
    </row>
    <row r="946" spans="1:70" x14ac:dyDescent="0.25">
      <c r="A946" s="1715">
        <f t="shared" si="300"/>
        <v>0</v>
      </c>
      <c r="B946" s="1715">
        <f t="shared" si="322"/>
        <v>10384011</v>
      </c>
      <c r="C946" s="1049">
        <v>384</v>
      </c>
      <c r="D946" s="1797" t="s">
        <v>447</v>
      </c>
      <c r="E946" s="1049">
        <v>11</v>
      </c>
      <c r="F946" s="1057" t="s">
        <v>4894</v>
      </c>
      <c r="G946" s="1049"/>
      <c r="H946" s="1058" t="s">
        <v>345</v>
      </c>
      <c r="I946" s="1059" t="s">
        <v>7019</v>
      </c>
      <c r="J946" s="1058"/>
      <c r="K946" s="1059" t="s">
        <v>7020</v>
      </c>
      <c r="L946" s="979">
        <f t="shared" si="318"/>
        <v>0</v>
      </c>
      <c r="M946" s="979">
        <f t="shared" si="319"/>
        <v>0</v>
      </c>
      <c r="N946" s="1724">
        <f t="shared" si="320"/>
        <v>0</v>
      </c>
      <c r="O946" s="979"/>
      <c r="P946" s="979"/>
      <c r="Q946" s="979"/>
      <c r="R946" s="979"/>
      <c r="S946" s="979"/>
      <c r="T946" s="979"/>
      <c r="U946" s="979"/>
      <c r="V946" s="979"/>
      <c r="W946" s="979"/>
      <c r="X946" s="979"/>
      <c r="Y946" s="1060"/>
      <c r="Z946" s="1060" t="str">
        <f t="shared" si="321"/>
        <v>Cap.2 Pct.14: Daca Val. cifrei de afaceri (Col.1) # 0, atunci si Val. % (Col.2) # 0 si invers, pentru toate randurile (Rd.2 la Rd.n).</v>
      </c>
      <c r="AA946" s="2205">
        <f t="shared" si="293"/>
        <v>1</v>
      </c>
      <c r="AB946" s="3036">
        <f t="shared" si="294"/>
        <v>384</v>
      </c>
      <c r="AT946" s="133" t="s">
        <v>8577</v>
      </c>
      <c r="AU946" s="1416" t="s">
        <v>5300</v>
      </c>
      <c r="AV946" s="134">
        <v>5</v>
      </c>
      <c r="AW946" s="135">
        <v>1</v>
      </c>
      <c r="AX946" s="136">
        <v>245</v>
      </c>
      <c r="AY946" s="301">
        <f>IF(Chestionar!K946="",0,Chestionar!K946)</f>
        <v>245</v>
      </c>
      <c r="AZ946" s="301">
        <f>IF(Chestionar!L946="",0,Chestionar!L946)</f>
        <v>0</v>
      </c>
      <c r="BA946" s="301">
        <f ca="1">IF(Chestionar!M946="",0,Chestionar!M946)</f>
        <v>0</v>
      </c>
      <c r="BB946" s="301">
        <f>IF(Chestionar!N946="",0,Chestionar!N946)</f>
        <v>0</v>
      </c>
      <c r="BC946" s="301">
        <f ca="1">IF(Chestionar!O946="",0,Chestionar!O946)</f>
        <v>0</v>
      </c>
      <c r="BD946" s="301">
        <f>IF(Chestionar!P946="",0,Chestionar!P946)</f>
        <v>0</v>
      </c>
      <c r="BE946" s="301">
        <f ca="1">IF(Chestionar!Q946="",0,Chestionar!Q946)</f>
        <v>0</v>
      </c>
      <c r="BF946" s="301">
        <f>IF(Chestionar!R946="",0,Chestionar!R946)</f>
        <v>0</v>
      </c>
      <c r="BG946" s="301">
        <f>IF(Chestionar!S946="",0,Chestionar!S946)</f>
        <v>0</v>
      </c>
      <c r="BH946" s="301">
        <f>IF(Chestionar!T946="",0,Chestionar!T946)</f>
        <v>0</v>
      </c>
      <c r="BI946" s="205">
        <f>IF(Chestionar!U946="",0,Chestionar!U946)</f>
        <v>0</v>
      </c>
      <c r="BJ946" s="205">
        <f>IF(Chestionar!V946="",0,Chestionar!V946)</f>
        <v>0</v>
      </c>
      <c r="BK946" s="205">
        <f>IF(Chestionar!W946="",0,Chestionar!W946)</f>
        <v>0</v>
      </c>
      <c r="BL946" s="205">
        <f>IF(Chestionar!X946="",0,Chestionar!X946)</f>
        <v>0</v>
      </c>
      <c r="BM946" s="205">
        <f>IF(Chestionar!Y946="",0,Chestionar!Y946)</f>
        <v>0</v>
      </c>
      <c r="BN946" s="158">
        <f>IF(Chestionar!Z946="",0,Chestionar!Z946)</f>
        <v>0</v>
      </c>
      <c r="BO946" s="113"/>
      <c r="BP946" s="113"/>
      <c r="BQ946" s="113"/>
      <c r="BR946" s="113" t="s">
        <v>215</v>
      </c>
    </row>
    <row r="947" spans="1:70" x14ac:dyDescent="0.25">
      <c r="A947" s="1715">
        <f t="shared" si="300"/>
        <v>0</v>
      </c>
      <c r="B947" s="1715">
        <f t="shared" si="322"/>
        <v>10384012</v>
      </c>
      <c r="C947" s="1049">
        <v>384</v>
      </c>
      <c r="D947" s="1797" t="s">
        <v>447</v>
      </c>
      <c r="E947" s="1049">
        <v>12</v>
      </c>
      <c r="F947" s="1057" t="s">
        <v>4894</v>
      </c>
      <c r="G947" s="1049"/>
      <c r="H947" s="1058" t="s">
        <v>345</v>
      </c>
      <c r="I947" s="1059" t="s">
        <v>7021</v>
      </c>
      <c r="J947" s="1058"/>
      <c r="K947" s="1059" t="s">
        <v>7022</v>
      </c>
      <c r="L947" s="979">
        <f t="shared" si="318"/>
        <v>0</v>
      </c>
      <c r="M947" s="979">
        <f t="shared" si="319"/>
        <v>0</v>
      </c>
      <c r="N947" s="1724">
        <f t="shared" si="320"/>
        <v>0</v>
      </c>
      <c r="O947" s="979"/>
      <c r="P947" s="979"/>
      <c r="Q947" s="979"/>
      <c r="R947" s="979"/>
      <c r="S947" s="979"/>
      <c r="T947" s="979"/>
      <c r="U947" s="979"/>
      <c r="V947" s="979"/>
      <c r="W947" s="979"/>
      <c r="X947" s="979"/>
      <c r="Y947" s="1060"/>
      <c r="Z947" s="1060" t="str">
        <f t="shared" si="321"/>
        <v>Cap.2 Pct.14: Daca Val. cifrei de afaceri (Col.1) # 0, atunci si Val. % (Col.2) # 0 si invers, pentru toate randurile (Rd.2 la Rd.n).</v>
      </c>
      <c r="AA947" s="2205">
        <f t="shared" si="293"/>
        <v>1</v>
      </c>
      <c r="AB947" s="3036">
        <f t="shared" si="294"/>
        <v>384</v>
      </c>
      <c r="AT947" s="133" t="s">
        <v>8578</v>
      </c>
      <c r="AU947" s="1416" t="s">
        <v>5300</v>
      </c>
      <c r="AV947" s="134">
        <v>5</v>
      </c>
      <c r="AW947" s="135">
        <v>1</v>
      </c>
      <c r="AX947" s="136">
        <v>246</v>
      </c>
      <c r="AY947" s="301">
        <f>IF(Chestionar!K947="",0,Chestionar!K947)</f>
        <v>246</v>
      </c>
      <c r="AZ947" s="301">
        <f>IF(Chestionar!L947="",0,Chestionar!L947)</f>
        <v>0</v>
      </c>
      <c r="BA947" s="301">
        <f ca="1">IF(Chestionar!M947="",0,Chestionar!M947)</f>
        <v>0</v>
      </c>
      <c r="BB947" s="301">
        <f>IF(Chestionar!N947="",0,Chestionar!N947)</f>
        <v>0</v>
      </c>
      <c r="BC947" s="301">
        <f ca="1">IF(Chestionar!O947="",0,Chestionar!O947)</f>
        <v>0</v>
      </c>
      <c r="BD947" s="301">
        <f>IF(Chestionar!P947="",0,Chestionar!P947)</f>
        <v>0</v>
      </c>
      <c r="BE947" s="301">
        <f ca="1">IF(Chestionar!Q947="",0,Chestionar!Q947)</f>
        <v>0</v>
      </c>
      <c r="BF947" s="301">
        <f>IF(Chestionar!R947="",0,Chestionar!R947)</f>
        <v>0</v>
      </c>
      <c r="BG947" s="301">
        <f>IF(Chestionar!S947="",0,Chestionar!S947)</f>
        <v>0</v>
      </c>
      <c r="BH947" s="301">
        <f>IF(Chestionar!T947="",0,Chestionar!T947)</f>
        <v>0</v>
      </c>
      <c r="BI947" s="205">
        <f>IF(Chestionar!U947="",0,Chestionar!U947)</f>
        <v>0</v>
      </c>
      <c r="BJ947" s="205">
        <f>IF(Chestionar!V947="",0,Chestionar!V947)</f>
        <v>0</v>
      </c>
      <c r="BK947" s="205">
        <f>IF(Chestionar!W947="",0,Chestionar!W947)</f>
        <v>0</v>
      </c>
      <c r="BL947" s="205">
        <f>IF(Chestionar!X947="",0,Chestionar!X947)</f>
        <v>0</v>
      </c>
      <c r="BM947" s="205">
        <f>IF(Chestionar!Y947="",0,Chestionar!Y947)</f>
        <v>0</v>
      </c>
      <c r="BN947" s="158">
        <f>IF(Chestionar!Z947="",0,Chestionar!Z947)</f>
        <v>0</v>
      </c>
      <c r="BO947" s="113"/>
      <c r="BP947" s="113"/>
      <c r="BQ947" s="113"/>
      <c r="BR947" s="113" t="s">
        <v>215</v>
      </c>
    </row>
    <row r="948" spans="1:70" x14ac:dyDescent="0.25">
      <c r="A948" s="1715">
        <f t="shared" si="300"/>
        <v>0</v>
      </c>
      <c r="B948" s="1715">
        <f t="shared" si="322"/>
        <v>10384013</v>
      </c>
      <c r="C948" s="1049">
        <v>384</v>
      </c>
      <c r="D948" s="1797" t="s">
        <v>447</v>
      </c>
      <c r="E948" s="1049">
        <v>13</v>
      </c>
      <c r="F948" s="1057" t="s">
        <v>4894</v>
      </c>
      <c r="G948" s="1049"/>
      <c r="H948" s="1058" t="s">
        <v>345</v>
      </c>
      <c r="I948" s="1059" t="s">
        <v>7023</v>
      </c>
      <c r="J948" s="1058"/>
      <c r="K948" s="1059" t="s">
        <v>7024</v>
      </c>
      <c r="L948" s="979">
        <f t="shared" si="318"/>
        <v>0</v>
      </c>
      <c r="M948" s="979">
        <f t="shared" si="319"/>
        <v>0</v>
      </c>
      <c r="N948" s="1724">
        <f t="shared" si="320"/>
        <v>0</v>
      </c>
      <c r="O948" s="979"/>
      <c r="P948" s="979"/>
      <c r="Q948" s="979"/>
      <c r="R948" s="979"/>
      <c r="S948" s="979"/>
      <c r="T948" s="979"/>
      <c r="U948" s="979"/>
      <c r="V948" s="979"/>
      <c r="W948" s="979"/>
      <c r="X948" s="979"/>
      <c r="Y948" s="1060"/>
      <c r="Z948" s="1060" t="str">
        <f t="shared" si="321"/>
        <v>Cap.2 Pct.14: Daca Val. cifrei de afaceri (Col.1) # 0, atunci si Val. % (Col.2) # 0 si invers, pentru toate randurile (Rd.2 la Rd.n).</v>
      </c>
      <c r="AA948" s="2205">
        <f t="shared" si="293"/>
        <v>1</v>
      </c>
      <c r="AB948" s="3036">
        <f t="shared" si="294"/>
        <v>384</v>
      </c>
      <c r="AT948" s="133" t="s">
        <v>8579</v>
      </c>
      <c r="AU948" s="1416" t="s">
        <v>5300</v>
      </c>
      <c r="AV948" s="134">
        <v>5</v>
      </c>
      <c r="AW948" s="135">
        <v>1</v>
      </c>
      <c r="AX948" s="136">
        <v>247</v>
      </c>
      <c r="AY948" s="301">
        <f>IF(Chestionar!K948="",0,Chestionar!K948)</f>
        <v>247</v>
      </c>
      <c r="AZ948" s="301">
        <f>IF(Chestionar!L948="",0,Chestionar!L948)</f>
        <v>0</v>
      </c>
      <c r="BA948" s="301">
        <f ca="1">IF(Chestionar!M948="",0,Chestionar!M948)</f>
        <v>0</v>
      </c>
      <c r="BB948" s="301">
        <f>IF(Chestionar!N948="",0,Chestionar!N948)</f>
        <v>0</v>
      </c>
      <c r="BC948" s="301">
        <f ca="1">IF(Chestionar!O948="",0,Chestionar!O948)</f>
        <v>0</v>
      </c>
      <c r="BD948" s="301">
        <f>IF(Chestionar!P948="",0,Chestionar!P948)</f>
        <v>0</v>
      </c>
      <c r="BE948" s="301">
        <f ca="1">IF(Chestionar!Q948="",0,Chestionar!Q948)</f>
        <v>0</v>
      </c>
      <c r="BF948" s="301">
        <f>IF(Chestionar!R948="",0,Chestionar!R948)</f>
        <v>0</v>
      </c>
      <c r="BG948" s="301">
        <f>IF(Chestionar!S948="",0,Chestionar!S948)</f>
        <v>0</v>
      </c>
      <c r="BH948" s="301">
        <f>IF(Chestionar!T948="",0,Chestionar!T948)</f>
        <v>0</v>
      </c>
      <c r="BI948" s="205">
        <f>IF(Chestionar!U948="",0,Chestionar!U948)</f>
        <v>0</v>
      </c>
      <c r="BJ948" s="205">
        <f>IF(Chestionar!V948="",0,Chestionar!V948)</f>
        <v>0</v>
      </c>
      <c r="BK948" s="205">
        <f>IF(Chestionar!W948="",0,Chestionar!W948)</f>
        <v>0</v>
      </c>
      <c r="BL948" s="205">
        <f>IF(Chestionar!X948="",0,Chestionar!X948)</f>
        <v>0</v>
      </c>
      <c r="BM948" s="205">
        <f>IF(Chestionar!Y948="",0,Chestionar!Y948)</f>
        <v>0</v>
      </c>
      <c r="BN948" s="158">
        <f>IF(Chestionar!Z948="",0,Chestionar!Z948)</f>
        <v>0</v>
      </c>
      <c r="BO948" s="113"/>
      <c r="BP948" s="113"/>
      <c r="BQ948" s="113"/>
      <c r="BR948" s="113" t="s">
        <v>215</v>
      </c>
    </row>
    <row r="949" spans="1:70" x14ac:dyDescent="0.25">
      <c r="A949" s="1715">
        <f t="shared" si="300"/>
        <v>0</v>
      </c>
      <c r="B949" s="1715">
        <f t="shared" si="322"/>
        <v>10384014</v>
      </c>
      <c r="C949" s="1049">
        <v>384</v>
      </c>
      <c r="D949" s="1797" t="s">
        <v>447</v>
      </c>
      <c r="E949" s="1049">
        <v>14</v>
      </c>
      <c r="F949" s="1057" t="s">
        <v>4894</v>
      </c>
      <c r="G949" s="1049"/>
      <c r="H949" s="1058" t="s">
        <v>345</v>
      </c>
      <c r="I949" s="1059" t="s">
        <v>7025</v>
      </c>
      <c r="J949" s="1058"/>
      <c r="K949" s="1059" t="s">
        <v>7026</v>
      </c>
      <c r="L949" s="979">
        <f t="shared" si="318"/>
        <v>0</v>
      </c>
      <c r="M949" s="979">
        <f t="shared" si="319"/>
        <v>0</v>
      </c>
      <c r="N949" s="1724">
        <f t="shared" si="320"/>
        <v>0</v>
      </c>
      <c r="O949" s="979"/>
      <c r="P949" s="979"/>
      <c r="Q949" s="979"/>
      <c r="R949" s="979"/>
      <c r="S949" s="979"/>
      <c r="T949" s="979"/>
      <c r="U949" s="979"/>
      <c r="V949" s="979"/>
      <c r="W949" s="979"/>
      <c r="X949" s="979"/>
      <c r="Y949" s="1060"/>
      <c r="Z949" s="1060" t="str">
        <f t="shared" si="321"/>
        <v>Cap.2 Pct.14: Daca Val. cifrei de afaceri (Col.1) # 0, atunci si Val. % (Col.2) # 0 si invers, pentru toate randurile (Rd.2 la Rd.n).</v>
      </c>
      <c r="AA949" s="2205">
        <f t="shared" si="293"/>
        <v>1</v>
      </c>
      <c r="AB949" s="3036">
        <f t="shared" si="294"/>
        <v>384</v>
      </c>
      <c r="AT949" s="133" t="s">
        <v>8580</v>
      </c>
      <c r="AU949" s="1416" t="s">
        <v>5300</v>
      </c>
      <c r="AV949" s="134">
        <v>5</v>
      </c>
      <c r="AW949" s="135">
        <v>1</v>
      </c>
      <c r="AX949" s="136">
        <v>248</v>
      </c>
      <c r="AY949" s="301">
        <f>IF(Chestionar!K949="",0,Chestionar!K949)</f>
        <v>248</v>
      </c>
      <c r="AZ949" s="301">
        <f>IF(Chestionar!L949="",0,Chestionar!L949)</f>
        <v>0</v>
      </c>
      <c r="BA949" s="301">
        <f ca="1">IF(Chestionar!M949="",0,Chestionar!M949)</f>
        <v>0</v>
      </c>
      <c r="BB949" s="301">
        <f>IF(Chestionar!N949="",0,Chestionar!N949)</f>
        <v>0</v>
      </c>
      <c r="BC949" s="301">
        <f ca="1">IF(Chestionar!O949="",0,Chestionar!O949)</f>
        <v>0</v>
      </c>
      <c r="BD949" s="301">
        <f>IF(Chestionar!P949="",0,Chestionar!P949)</f>
        <v>0</v>
      </c>
      <c r="BE949" s="301">
        <f ca="1">IF(Chestionar!Q949="",0,Chestionar!Q949)</f>
        <v>0</v>
      </c>
      <c r="BF949" s="301">
        <f>IF(Chestionar!R949="",0,Chestionar!R949)</f>
        <v>0</v>
      </c>
      <c r="BG949" s="301">
        <f>IF(Chestionar!S949="",0,Chestionar!S949)</f>
        <v>0</v>
      </c>
      <c r="BH949" s="301">
        <f>IF(Chestionar!T949="",0,Chestionar!T949)</f>
        <v>0</v>
      </c>
      <c r="BI949" s="205">
        <f>IF(Chestionar!U949="",0,Chestionar!U949)</f>
        <v>0</v>
      </c>
      <c r="BJ949" s="205">
        <f>IF(Chestionar!V949="",0,Chestionar!V949)</f>
        <v>0</v>
      </c>
      <c r="BK949" s="205">
        <f>IF(Chestionar!W949="",0,Chestionar!W949)</f>
        <v>0</v>
      </c>
      <c r="BL949" s="205">
        <f>IF(Chestionar!X949="",0,Chestionar!X949)</f>
        <v>0</v>
      </c>
      <c r="BM949" s="205">
        <f>IF(Chestionar!Y949="",0,Chestionar!Y949)</f>
        <v>0</v>
      </c>
      <c r="BN949" s="158">
        <f>IF(Chestionar!Z949="",0,Chestionar!Z949)</f>
        <v>0</v>
      </c>
      <c r="BO949" s="113"/>
      <c r="BP949" s="113"/>
      <c r="BQ949" s="113"/>
      <c r="BR949" s="113" t="s">
        <v>215</v>
      </c>
    </row>
    <row r="950" spans="1:70" x14ac:dyDescent="0.25">
      <c r="A950" s="1715">
        <f t="shared" si="300"/>
        <v>0</v>
      </c>
      <c r="B950" s="1715">
        <f t="shared" si="322"/>
        <v>10384015</v>
      </c>
      <c r="C950" s="1049">
        <v>384</v>
      </c>
      <c r="D950" s="1797" t="s">
        <v>447</v>
      </c>
      <c r="E950" s="1049">
        <v>15</v>
      </c>
      <c r="F950" s="1057" t="s">
        <v>4894</v>
      </c>
      <c r="G950" s="1049"/>
      <c r="H950" s="1058" t="s">
        <v>345</v>
      </c>
      <c r="I950" s="1059" t="s">
        <v>7027</v>
      </c>
      <c r="J950" s="1058"/>
      <c r="K950" s="1059" t="s">
        <v>7028</v>
      </c>
      <c r="L950" s="979">
        <f t="shared" si="318"/>
        <v>0</v>
      </c>
      <c r="M950" s="979">
        <f t="shared" si="319"/>
        <v>0</v>
      </c>
      <c r="N950" s="1724">
        <f t="shared" si="320"/>
        <v>0</v>
      </c>
      <c r="O950" s="979"/>
      <c r="P950" s="979"/>
      <c r="Q950" s="979"/>
      <c r="R950" s="979"/>
      <c r="S950" s="979"/>
      <c r="T950" s="979"/>
      <c r="U950" s="979"/>
      <c r="V950" s="979"/>
      <c r="W950" s="979"/>
      <c r="X950" s="979"/>
      <c r="Y950" s="1060"/>
      <c r="Z950" s="1060" t="str">
        <f t="shared" si="321"/>
        <v>Cap.2 Pct.14: Daca Val. cifrei de afaceri (Col.1) # 0, atunci si Val. % (Col.2) # 0 si invers, pentru toate randurile (Rd.2 la Rd.n).</v>
      </c>
      <c r="AA950" s="2205">
        <f t="shared" si="293"/>
        <v>1</v>
      </c>
      <c r="AB950" s="3036">
        <f t="shared" si="294"/>
        <v>384</v>
      </c>
      <c r="AT950" s="133" t="s">
        <v>8581</v>
      </c>
      <c r="AU950" s="1416" t="s">
        <v>5300</v>
      </c>
      <c r="AV950" s="134">
        <v>5</v>
      </c>
      <c r="AW950" s="135">
        <v>1</v>
      </c>
      <c r="AX950" s="136">
        <v>249</v>
      </c>
      <c r="AY950" s="301">
        <f>IF(Chestionar!K950="",0,Chestionar!K950)</f>
        <v>249</v>
      </c>
      <c r="AZ950" s="301">
        <f>IF(Chestionar!L950="",0,Chestionar!L950)</f>
        <v>0</v>
      </c>
      <c r="BA950" s="301">
        <f ca="1">IF(Chestionar!M950="",0,Chestionar!M950)</f>
        <v>0</v>
      </c>
      <c r="BB950" s="301">
        <f>IF(Chestionar!N950="",0,Chestionar!N950)</f>
        <v>0</v>
      </c>
      <c r="BC950" s="301">
        <f ca="1">IF(Chestionar!O950="",0,Chestionar!O950)</f>
        <v>0</v>
      </c>
      <c r="BD950" s="301">
        <f>IF(Chestionar!P950="",0,Chestionar!P950)</f>
        <v>0</v>
      </c>
      <c r="BE950" s="301">
        <f ca="1">IF(Chestionar!Q950="",0,Chestionar!Q950)</f>
        <v>0</v>
      </c>
      <c r="BF950" s="301">
        <f>IF(Chestionar!R950="",0,Chestionar!R950)</f>
        <v>0</v>
      </c>
      <c r="BG950" s="301">
        <f>IF(Chestionar!S950="",0,Chestionar!S950)</f>
        <v>0</v>
      </c>
      <c r="BH950" s="301">
        <f>IF(Chestionar!T950="",0,Chestionar!T950)</f>
        <v>0</v>
      </c>
      <c r="BI950" s="205">
        <f>IF(Chestionar!U950="",0,Chestionar!U950)</f>
        <v>0</v>
      </c>
      <c r="BJ950" s="205">
        <f>IF(Chestionar!V950="",0,Chestionar!V950)</f>
        <v>0</v>
      </c>
      <c r="BK950" s="205">
        <f>IF(Chestionar!W950="",0,Chestionar!W950)</f>
        <v>0</v>
      </c>
      <c r="BL950" s="205">
        <f>IF(Chestionar!X950="",0,Chestionar!X950)</f>
        <v>0</v>
      </c>
      <c r="BM950" s="205">
        <f>IF(Chestionar!Y950="",0,Chestionar!Y950)</f>
        <v>0</v>
      </c>
      <c r="BN950" s="158">
        <f>IF(Chestionar!Z950="",0,Chestionar!Z950)</f>
        <v>0</v>
      </c>
      <c r="BO950" s="113"/>
      <c r="BP950" s="113"/>
      <c r="BQ950" s="113"/>
      <c r="BR950" s="113" t="s">
        <v>215</v>
      </c>
    </row>
    <row r="951" spans="1:70" x14ac:dyDescent="0.25">
      <c r="A951" s="1715">
        <f t="shared" si="300"/>
        <v>0</v>
      </c>
      <c r="B951" s="1715">
        <f t="shared" si="322"/>
        <v>10384016</v>
      </c>
      <c r="C951" s="1049">
        <v>384</v>
      </c>
      <c r="D951" s="1797" t="s">
        <v>447</v>
      </c>
      <c r="E951" s="1049">
        <v>16</v>
      </c>
      <c r="F951" s="1057" t="s">
        <v>4894</v>
      </c>
      <c r="G951" s="1049"/>
      <c r="H951" s="1058" t="s">
        <v>345</v>
      </c>
      <c r="I951" s="1059" t="s">
        <v>7029</v>
      </c>
      <c r="J951" s="1058"/>
      <c r="K951" s="1059" t="s">
        <v>7030</v>
      </c>
      <c r="L951" s="979">
        <f t="shared" si="318"/>
        <v>0</v>
      </c>
      <c r="M951" s="979">
        <f t="shared" si="319"/>
        <v>0</v>
      </c>
      <c r="N951" s="1724">
        <f t="shared" si="320"/>
        <v>0</v>
      </c>
      <c r="O951" s="979"/>
      <c r="P951" s="979"/>
      <c r="Q951" s="979"/>
      <c r="R951" s="979"/>
      <c r="S951" s="979"/>
      <c r="T951" s="979"/>
      <c r="U951" s="979"/>
      <c r="V951" s="979"/>
      <c r="W951" s="979"/>
      <c r="X951" s="979"/>
      <c r="Y951" s="1060"/>
      <c r="Z951" s="1060" t="str">
        <f t="shared" si="321"/>
        <v>Cap.2 Pct.14: Daca Val. cifrei de afaceri (Col.1) # 0, atunci si Val. % (Col.2) # 0 si invers, pentru toate randurile (Rd.2 la Rd.n).</v>
      </c>
      <c r="AA951" s="2205">
        <f t="shared" si="293"/>
        <v>1</v>
      </c>
      <c r="AB951" s="3036">
        <f t="shared" si="294"/>
        <v>384</v>
      </c>
      <c r="AT951" s="133" t="s">
        <v>8582</v>
      </c>
      <c r="AU951" s="1416" t="s">
        <v>5300</v>
      </c>
      <c r="AV951" s="134">
        <v>5</v>
      </c>
      <c r="AW951" s="135">
        <v>1</v>
      </c>
      <c r="AX951" s="136">
        <v>250</v>
      </c>
      <c r="AY951" s="301">
        <f>IF(Chestionar!K951="",0,Chestionar!K951)</f>
        <v>250</v>
      </c>
      <c r="AZ951" s="301">
        <f>IF(Chestionar!L951="",0,Chestionar!L951)</f>
        <v>0</v>
      </c>
      <c r="BA951" s="301">
        <f ca="1">IF(Chestionar!M951="",0,Chestionar!M951)</f>
        <v>0</v>
      </c>
      <c r="BB951" s="301">
        <f>IF(Chestionar!N951="",0,Chestionar!N951)</f>
        <v>0</v>
      </c>
      <c r="BC951" s="301">
        <f ca="1">IF(Chestionar!O951="",0,Chestionar!O951)</f>
        <v>0</v>
      </c>
      <c r="BD951" s="301">
        <f>IF(Chestionar!P951="",0,Chestionar!P951)</f>
        <v>0</v>
      </c>
      <c r="BE951" s="301">
        <f ca="1">IF(Chestionar!Q951="",0,Chestionar!Q951)</f>
        <v>0</v>
      </c>
      <c r="BF951" s="301">
        <f>IF(Chestionar!R951="",0,Chestionar!R951)</f>
        <v>0</v>
      </c>
      <c r="BG951" s="301">
        <f>IF(Chestionar!S951="",0,Chestionar!S951)</f>
        <v>0</v>
      </c>
      <c r="BH951" s="301">
        <f>IF(Chestionar!T951="",0,Chestionar!T951)</f>
        <v>0</v>
      </c>
      <c r="BI951" s="205">
        <f>IF(Chestionar!U951="",0,Chestionar!U951)</f>
        <v>0</v>
      </c>
      <c r="BJ951" s="205">
        <f>IF(Chestionar!V951="",0,Chestionar!V951)</f>
        <v>0</v>
      </c>
      <c r="BK951" s="205">
        <f>IF(Chestionar!W951="",0,Chestionar!W951)</f>
        <v>0</v>
      </c>
      <c r="BL951" s="205">
        <f>IF(Chestionar!X951="",0,Chestionar!X951)</f>
        <v>0</v>
      </c>
      <c r="BM951" s="205">
        <f>IF(Chestionar!Y951="",0,Chestionar!Y951)</f>
        <v>0</v>
      </c>
      <c r="BN951" s="158">
        <f>IF(Chestionar!Z951="",0,Chestionar!Z951)</f>
        <v>0</v>
      </c>
      <c r="BO951" s="113"/>
      <c r="BP951" s="113"/>
      <c r="BQ951" s="113"/>
      <c r="BR951" s="113" t="s">
        <v>215</v>
      </c>
    </row>
    <row r="952" spans="1:70" x14ac:dyDescent="0.25">
      <c r="A952" s="1715">
        <f t="shared" si="300"/>
        <v>0</v>
      </c>
      <c r="B952" s="1715">
        <f t="shared" si="322"/>
        <v>10384017</v>
      </c>
      <c r="C952" s="1049">
        <v>384</v>
      </c>
      <c r="D952" s="1797" t="s">
        <v>447</v>
      </c>
      <c r="E952" s="1049">
        <v>17</v>
      </c>
      <c r="F952" s="1057" t="s">
        <v>4894</v>
      </c>
      <c r="G952" s="1049"/>
      <c r="H952" s="1058" t="s">
        <v>345</v>
      </c>
      <c r="I952" s="1059" t="s">
        <v>7031</v>
      </c>
      <c r="J952" s="1058"/>
      <c r="K952" s="1059" t="s">
        <v>7032</v>
      </c>
      <c r="L952" s="979">
        <f t="shared" si="318"/>
        <v>0</v>
      </c>
      <c r="M952" s="979">
        <f t="shared" si="319"/>
        <v>0</v>
      </c>
      <c r="N952" s="1724">
        <f t="shared" si="320"/>
        <v>0</v>
      </c>
      <c r="O952" s="979"/>
      <c r="P952" s="979"/>
      <c r="Q952" s="979"/>
      <c r="R952" s="979"/>
      <c r="S952" s="979"/>
      <c r="T952" s="979"/>
      <c r="U952" s="979"/>
      <c r="V952" s="979"/>
      <c r="W952" s="979"/>
      <c r="X952" s="979"/>
      <c r="Y952" s="1060"/>
      <c r="Z952" s="1060" t="str">
        <f t="shared" si="321"/>
        <v>Cap.2 Pct.14: Daca Val. cifrei de afaceri (Col.1) # 0, atunci si Val. % (Col.2) # 0 si invers, pentru toate randurile (Rd.2 la Rd.n).</v>
      </c>
      <c r="AA952" s="2205">
        <f t="shared" si="293"/>
        <v>1</v>
      </c>
      <c r="AB952" s="3036">
        <f t="shared" si="294"/>
        <v>384</v>
      </c>
      <c r="AT952" s="133" t="s">
        <v>8583</v>
      </c>
      <c r="AU952" s="1416" t="s">
        <v>5300</v>
      </c>
      <c r="AV952" s="134">
        <v>5</v>
      </c>
      <c r="AW952" s="135">
        <v>1</v>
      </c>
      <c r="AX952" s="136">
        <v>251</v>
      </c>
      <c r="AY952" s="301">
        <f>IF(Chestionar!K952="",0,Chestionar!K952)</f>
        <v>251</v>
      </c>
      <c r="AZ952" s="301">
        <f>IF(Chestionar!L952="",0,Chestionar!L952)</f>
        <v>0</v>
      </c>
      <c r="BA952" s="301">
        <f ca="1">IF(Chestionar!M952="",0,Chestionar!M952)</f>
        <v>0</v>
      </c>
      <c r="BB952" s="301">
        <f>IF(Chestionar!N952="",0,Chestionar!N952)</f>
        <v>0</v>
      </c>
      <c r="BC952" s="301">
        <f ca="1">IF(Chestionar!O952="",0,Chestionar!O952)</f>
        <v>0</v>
      </c>
      <c r="BD952" s="301">
        <f>IF(Chestionar!P952="",0,Chestionar!P952)</f>
        <v>0</v>
      </c>
      <c r="BE952" s="301">
        <f ca="1">IF(Chestionar!Q952="",0,Chestionar!Q952)</f>
        <v>0</v>
      </c>
      <c r="BF952" s="301">
        <f>IF(Chestionar!R952="",0,Chestionar!R952)</f>
        <v>0</v>
      </c>
      <c r="BG952" s="301">
        <f>IF(Chestionar!S952="",0,Chestionar!S952)</f>
        <v>0</v>
      </c>
      <c r="BH952" s="301">
        <f>IF(Chestionar!T952="",0,Chestionar!T952)</f>
        <v>0</v>
      </c>
      <c r="BI952" s="205">
        <f>IF(Chestionar!U952="",0,Chestionar!U952)</f>
        <v>0</v>
      </c>
      <c r="BJ952" s="205">
        <f>IF(Chestionar!V952="",0,Chestionar!V952)</f>
        <v>0</v>
      </c>
      <c r="BK952" s="205">
        <f>IF(Chestionar!W952="",0,Chestionar!W952)</f>
        <v>0</v>
      </c>
      <c r="BL952" s="205">
        <f>IF(Chestionar!X952="",0,Chestionar!X952)</f>
        <v>0</v>
      </c>
      <c r="BM952" s="205">
        <f>IF(Chestionar!Y952="",0,Chestionar!Y952)</f>
        <v>0</v>
      </c>
      <c r="BN952" s="158">
        <f>IF(Chestionar!Z952="",0,Chestionar!Z952)</f>
        <v>0</v>
      </c>
      <c r="BO952" s="113"/>
      <c r="BP952" s="113"/>
      <c r="BQ952" s="113"/>
      <c r="BR952" s="113" t="s">
        <v>215</v>
      </c>
    </row>
    <row r="953" spans="1:70" x14ac:dyDescent="0.25">
      <c r="A953" s="1715">
        <f t="shared" si="300"/>
        <v>0</v>
      </c>
      <c r="B953" s="1715">
        <f t="shared" si="322"/>
        <v>10384018</v>
      </c>
      <c r="C953" s="1049">
        <v>384</v>
      </c>
      <c r="D953" s="1797" t="s">
        <v>447</v>
      </c>
      <c r="E953" s="1049">
        <v>18</v>
      </c>
      <c r="F953" s="1057" t="s">
        <v>4894</v>
      </c>
      <c r="G953" s="1049"/>
      <c r="H953" s="1058" t="s">
        <v>345</v>
      </c>
      <c r="I953" s="1059" t="s">
        <v>7033</v>
      </c>
      <c r="J953" s="1058"/>
      <c r="K953" s="1059" t="s">
        <v>7034</v>
      </c>
      <c r="L953" s="979">
        <f t="shared" si="318"/>
        <v>0</v>
      </c>
      <c r="M953" s="979">
        <f t="shared" si="319"/>
        <v>0</v>
      </c>
      <c r="N953" s="1724">
        <f t="shared" si="320"/>
        <v>0</v>
      </c>
      <c r="O953" s="979"/>
      <c r="P953" s="979"/>
      <c r="Q953" s="979"/>
      <c r="R953" s="979"/>
      <c r="S953" s="979"/>
      <c r="T953" s="979"/>
      <c r="U953" s="979"/>
      <c r="V953" s="979"/>
      <c r="W953" s="979"/>
      <c r="X953" s="979"/>
      <c r="Y953" s="1060"/>
      <c r="Z953" s="1060" t="str">
        <f t="shared" si="321"/>
        <v>Cap.2 Pct.14: Daca Val. cifrei de afaceri (Col.1) # 0, atunci si Val. % (Col.2) # 0 si invers, pentru toate randurile (Rd.2 la Rd.n).</v>
      </c>
      <c r="AA953" s="2205">
        <f t="shared" si="293"/>
        <v>1</v>
      </c>
      <c r="AB953" s="3036">
        <f t="shared" si="294"/>
        <v>384</v>
      </c>
      <c r="AT953" s="133" t="s">
        <v>8584</v>
      </c>
      <c r="AU953" s="1416" t="s">
        <v>5300</v>
      </c>
      <c r="AV953" s="134">
        <v>5</v>
      </c>
      <c r="AW953" s="135">
        <v>1</v>
      </c>
      <c r="AX953" s="136">
        <v>252</v>
      </c>
      <c r="AY953" s="301">
        <f>IF(Chestionar!K953="",0,Chestionar!K953)</f>
        <v>252</v>
      </c>
      <c r="AZ953" s="301">
        <f>IF(Chestionar!L953="",0,Chestionar!L953)</f>
        <v>0</v>
      </c>
      <c r="BA953" s="301">
        <f ca="1">IF(Chestionar!M953="",0,Chestionar!M953)</f>
        <v>0</v>
      </c>
      <c r="BB953" s="301">
        <f>IF(Chestionar!N953="",0,Chestionar!N953)</f>
        <v>0</v>
      </c>
      <c r="BC953" s="301">
        <f ca="1">IF(Chestionar!O953="",0,Chestionar!O953)</f>
        <v>0</v>
      </c>
      <c r="BD953" s="301">
        <f>IF(Chestionar!P953="",0,Chestionar!P953)</f>
        <v>0</v>
      </c>
      <c r="BE953" s="301">
        <f ca="1">IF(Chestionar!Q953="",0,Chestionar!Q953)</f>
        <v>0</v>
      </c>
      <c r="BF953" s="301">
        <f>IF(Chestionar!R953="",0,Chestionar!R953)</f>
        <v>0</v>
      </c>
      <c r="BG953" s="301">
        <f>IF(Chestionar!S953="",0,Chestionar!S953)</f>
        <v>0</v>
      </c>
      <c r="BH953" s="301">
        <f>IF(Chestionar!T953="",0,Chestionar!T953)</f>
        <v>0</v>
      </c>
      <c r="BI953" s="205">
        <f>IF(Chestionar!U953="",0,Chestionar!U953)</f>
        <v>0</v>
      </c>
      <c r="BJ953" s="205">
        <f>IF(Chestionar!V953="",0,Chestionar!V953)</f>
        <v>0</v>
      </c>
      <c r="BK953" s="205">
        <f>IF(Chestionar!W953="",0,Chestionar!W953)</f>
        <v>0</v>
      </c>
      <c r="BL953" s="205">
        <f>IF(Chestionar!X953="",0,Chestionar!X953)</f>
        <v>0</v>
      </c>
      <c r="BM953" s="205">
        <f>IF(Chestionar!Y953="",0,Chestionar!Y953)</f>
        <v>0</v>
      </c>
      <c r="BN953" s="158">
        <f>IF(Chestionar!Z953="",0,Chestionar!Z953)</f>
        <v>0</v>
      </c>
      <c r="BO953" s="113"/>
      <c r="BP953" s="113"/>
      <c r="BQ953" s="113"/>
      <c r="BR953" s="113" t="s">
        <v>215</v>
      </c>
    </row>
    <row r="954" spans="1:70" x14ac:dyDescent="0.25">
      <c r="A954" s="1715">
        <f t="shared" si="300"/>
        <v>0</v>
      </c>
      <c r="B954" s="1715">
        <f t="shared" si="322"/>
        <v>10384019</v>
      </c>
      <c r="C954" s="1049">
        <v>384</v>
      </c>
      <c r="D954" s="1797" t="s">
        <v>447</v>
      </c>
      <c r="E954" s="1049">
        <v>19</v>
      </c>
      <c r="F954" s="1057" t="s">
        <v>4894</v>
      </c>
      <c r="G954" s="1049"/>
      <c r="H954" s="1058" t="s">
        <v>345</v>
      </c>
      <c r="I954" s="1059" t="s">
        <v>7035</v>
      </c>
      <c r="J954" s="1058"/>
      <c r="K954" s="1059" t="s">
        <v>7036</v>
      </c>
      <c r="L954" s="979">
        <f t="shared" si="318"/>
        <v>0</v>
      </c>
      <c r="M954" s="979">
        <f t="shared" si="319"/>
        <v>0</v>
      </c>
      <c r="N954" s="1724">
        <f t="shared" si="320"/>
        <v>0</v>
      </c>
      <c r="O954" s="979"/>
      <c r="P954" s="979"/>
      <c r="Q954" s="979"/>
      <c r="R954" s="979"/>
      <c r="S954" s="979"/>
      <c r="T954" s="979"/>
      <c r="U954" s="979"/>
      <c r="V954" s="979"/>
      <c r="W954" s="979"/>
      <c r="X954" s="979"/>
      <c r="Y954" s="1060"/>
      <c r="Z954" s="1060" t="str">
        <f t="shared" si="321"/>
        <v>Cap.2 Pct.14: Daca Val. cifrei de afaceri (Col.1) # 0, atunci si Val. % (Col.2) # 0 si invers, pentru toate randurile (Rd.2 la Rd.n).</v>
      </c>
      <c r="AA954" s="2205">
        <f t="shared" si="293"/>
        <v>1</v>
      </c>
      <c r="AB954" s="3036">
        <f t="shared" si="294"/>
        <v>384</v>
      </c>
      <c r="AT954" s="133" t="s">
        <v>8585</v>
      </c>
      <c r="AU954" s="1416" t="s">
        <v>5300</v>
      </c>
      <c r="AV954" s="134">
        <v>5</v>
      </c>
      <c r="AW954" s="135">
        <v>1</v>
      </c>
      <c r="AX954" s="136">
        <v>253</v>
      </c>
      <c r="AY954" s="301">
        <f>IF(Chestionar!K954="",0,Chestionar!K954)</f>
        <v>253</v>
      </c>
      <c r="AZ954" s="301">
        <f>IF(Chestionar!L954="",0,Chestionar!L954)</f>
        <v>0</v>
      </c>
      <c r="BA954" s="301">
        <f ca="1">IF(Chestionar!M954="",0,Chestionar!M954)</f>
        <v>0</v>
      </c>
      <c r="BB954" s="301">
        <f>IF(Chestionar!N954="",0,Chestionar!N954)</f>
        <v>0</v>
      </c>
      <c r="BC954" s="301">
        <f ca="1">IF(Chestionar!O954="",0,Chestionar!O954)</f>
        <v>0</v>
      </c>
      <c r="BD954" s="301">
        <f>IF(Chestionar!P954="",0,Chestionar!P954)</f>
        <v>0</v>
      </c>
      <c r="BE954" s="301">
        <f ca="1">IF(Chestionar!Q954="",0,Chestionar!Q954)</f>
        <v>0</v>
      </c>
      <c r="BF954" s="301">
        <f>IF(Chestionar!R954="",0,Chestionar!R954)</f>
        <v>0</v>
      </c>
      <c r="BG954" s="301">
        <f>IF(Chestionar!S954="",0,Chestionar!S954)</f>
        <v>0</v>
      </c>
      <c r="BH954" s="301">
        <f>IF(Chestionar!T954="",0,Chestionar!T954)</f>
        <v>0</v>
      </c>
      <c r="BI954" s="205">
        <f>IF(Chestionar!U954="",0,Chestionar!U954)</f>
        <v>0</v>
      </c>
      <c r="BJ954" s="205">
        <f>IF(Chestionar!V954="",0,Chestionar!V954)</f>
        <v>0</v>
      </c>
      <c r="BK954" s="205">
        <f>IF(Chestionar!W954="",0,Chestionar!W954)</f>
        <v>0</v>
      </c>
      <c r="BL954" s="205">
        <f>IF(Chestionar!X954="",0,Chestionar!X954)</f>
        <v>0</v>
      </c>
      <c r="BM954" s="205">
        <f>IF(Chestionar!Y954="",0,Chestionar!Y954)</f>
        <v>0</v>
      </c>
      <c r="BN954" s="158">
        <f>IF(Chestionar!Z954="",0,Chestionar!Z954)</f>
        <v>0</v>
      </c>
      <c r="BO954" s="113"/>
      <c r="BP954" s="113"/>
      <c r="BQ954" s="113"/>
      <c r="BR954" s="113" t="s">
        <v>215</v>
      </c>
    </row>
    <row r="955" spans="1:70" x14ac:dyDescent="0.25">
      <c r="A955" s="1715">
        <f t="shared" si="300"/>
        <v>0</v>
      </c>
      <c r="B955" s="1715">
        <f t="shared" si="322"/>
        <v>10384020</v>
      </c>
      <c r="C955" s="1049">
        <v>384</v>
      </c>
      <c r="D955" s="1797" t="s">
        <v>447</v>
      </c>
      <c r="E955" s="1049">
        <v>20</v>
      </c>
      <c r="F955" s="1057" t="s">
        <v>4894</v>
      </c>
      <c r="G955" s="1049"/>
      <c r="H955" s="1058" t="s">
        <v>345</v>
      </c>
      <c r="I955" s="1059" t="s">
        <v>7037</v>
      </c>
      <c r="J955" s="1058"/>
      <c r="K955" s="1059" t="s">
        <v>7038</v>
      </c>
      <c r="L955" s="979">
        <f t="shared" si="318"/>
        <v>0</v>
      </c>
      <c r="M955" s="979">
        <f t="shared" si="319"/>
        <v>0</v>
      </c>
      <c r="N955" s="1724">
        <f t="shared" si="320"/>
        <v>0</v>
      </c>
      <c r="O955" s="979"/>
      <c r="P955" s="979"/>
      <c r="Q955" s="979"/>
      <c r="R955" s="979"/>
      <c r="S955" s="979"/>
      <c r="T955" s="979"/>
      <c r="U955" s="979"/>
      <c r="V955" s="979"/>
      <c r="W955" s="979"/>
      <c r="X955" s="979"/>
      <c r="Y955" s="1060"/>
      <c r="Z955" s="1060" t="str">
        <f t="shared" si="321"/>
        <v>Cap.2 Pct.14: Daca Val. cifrei de afaceri (Col.1) # 0, atunci si Val. % (Col.2) # 0 si invers, pentru toate randurile (Rd.2 la Rd.n).</v>
      </c>
      <c r="AA955" s="2205">
        <f t="shared" si="293"/>
        <v>1</v>
      </c>
      <c r="AB955" s="3036">
        <f t="shared" si="294"/>
        <v>384</v>
      </c>
      <c r="AT955" s="133" t="s">
        <v>8586</v>
      </c>
      <c r="AU955" s="1416" t="s">
        <v>5300</v>
      </c>
      <c r="AV955" s="134">
        <v>5</v>
      </c>
      <c r="AW955" s="135">
        <v>1</v>
      </c>
      <c r="AX955" s="136">
        <v>254</v>
      </c>
      <c r="AY955" s="301">
        <f>IF(Chestionar!K955="",0,Chestionar!K955)</f>
        <v>254</v>
      </c>
      <c r="AZ955" s="301">
        <f>IF(Chestionar!L955="",0,Chestionar!L955)</f>
        <v>0</v>
      </c>
      <c r="BA955" s="301">
        <f ca="1">IF(Chestionar!M955="",0,Chestionar!M955)</f>
        <v>0</v>
      </c>
      <c r="BB955" s="301">
        <f>IF(Chestionar!N955="",0,Chestionar!N955)</f>
        <v>0</v>
      </c>
      <c r="BC955" s="301">
        <f ca="1">IF(Chestionar!O955="",0,Chestionar!O955)</f>
        <v>0</v>
      </c>
      <c r="BD955" s="301">
        <f>IF(Chestionar!P955="",0,Chestionar!P955)</f>
        <v>0</v>
      </c>
      <c r="BE955" s="301">
        <f ca="1">IF(Chestionar!Q955="",0,Chestionar!Q955)</f>
        <v>0</v>
      </c>
      <c r="BF955" s="301">
        <f>IF(Chestionar!R955="",0,Chestionar!R955)</f>
        <v>0</v>
      </c>
      <c r="BG955" s="301">
        <f>IF(Chestionar!S955="",0,Chestionar!S955)</f>
        <v>0</v>
      </c>
      <c r="BH955" s="301">
        <f>IF(Chestionar!T955="",0,Chestionar!T955)</f>
        <v>0</v>
      </c>
      <c r="BI955" s="205">
        <f>IF(Chestionar!U955="",0,Chestionar!U955)</f>
        <v>0</v>
      </c>
      <c r="BJ955" s="205">
        <f>IF(Chestionar!V955="",0,Chestionar!V955)</f>
        <v>0</v>
      </c>
      <c r="BK955" s="205">
        <f>IF(Chestionar!W955="",0,Chestionar!W955)</f>
        <v>0</v>
      </c>
      <c r="BL955" s="205">
        <f>IF(Chestionar!X955="",0,Chestionar!X955)</f>
        <v>0</v>
      </c>
      <c r="BM955" s="205">
        <f>IF(Chestionar!Y955="",0,Chestionar!Y955)</f>
        <v>0</v>
      </c>
      <c r="BN955" s="158">
        <f>IF(Chestionar!Z955="",0,Chestionar!Z955)</f>
        <v>0</v>
      </c>
      <c r="BO955" s="113"/>
      <c r="BP955" s="113"/>
      <c r="BQ955" s="113"/>
      <c r="BR955" s="113" t="s">
        <v>215</v>
      </c>
    </row>
    <row r="956" spans="1:70" x14ac:dyDescent="0.25">
      <c r="A956" s="1715">
        <f t="shared" si="300"/>
        <v>0</v>
      </c>
      <c r="B956" s="1715">
        <f t="shared" si="322"/>
        <v>10384021</v>
      </c>
      <c r="C956" s="1049">
        <v>384</v>
      </c>
      <c r="D956" s="1797" t="s">
        <v>447</v>
      </c>
      <c r="E956" s="1049">
        <v>21</v>
      </c>
      <c r="F956" s="1057" t="s">
        <v>4894</v>
      </c>
      <c r="G956" s="1049"/>
      <c r="H956" s="1058" t="s">
        <v>345</v>
      </c>
      <c r="I956" s="1059" t="s">
        <v>7039</v>
      </c>
      <c r="J956" s="1058"/>
      <c r="K956" s="1059" t="s">
        <v>7040</v>
      </c>
      <c r="L956" s="979">
        <f t="shared" si="318"/>
        <v>0</v>
      </c>
      <c r="M956" s="979">
        <f t="shared" si="319"/>
        <v>0</v>
      </c>
      <c r="N956" s="1724">
        <f t="shared" si="320"/>
        <v>0</v>
      </c>
      <c r="O956" s="979"/>
      <c r="P956" s="979"/>
      <c r="Q956" s="979"/>
      <c r="R956" s="979"/>
      <c r="S956" s="979"/>
      <c r="T956" s="979"/>
      <c r="U956" s="979"/>
      <c r="V956" s="979"/>
      <c r="W956" s="979"/>
      <c r="X956" s="979"/>
      <c r="Y956" s="1060"/>
      <c r="Z956" s="1060" t="str">
        <f t="shared" si="321"/>
        <v>Cap.2 Pct.14: Daca Val. cifrei de afaceri (Col.1) # 0, atunci si Val. % (Col.2) # 0 si invers, pentru toate randurile (Rd.2 la Rd.n).</v>
      </c>
      <c r="AA956" s="2205">
        <f t="shared" si="293"/>
        <v>1</v>
      </c>
      <c r="AB956" s="3036">
        <f t="shared" si="294"/>
        <v>384</v>
      </c>
      <c r="AT956" s="133" t="s">
        <v>8587</v>
      </c>
      <c r="AU956" s="1416" t="s">
        <v>5300</v>
      </c>
      <c r="AV956" s="134">
        <v>5</v>
      </c>
      <c r="AW956" s="135">
        <v>1</v>
      </c>
      <c r="AX956" s="136">
        <v>255</v>
      </c>
      <c r="AY956" s="301">
        <f>IF(Chestionar!K956="",0,Chestionar!K956)</f>
        <v>255</v>
      </c>
      <c r="AZ956" s="301">
        <f>IF(Chestionar!L956="",0,Chestionar!L956)</f>
        <v>0</v>
      </c>
      <c r="BA956" s="301">
        <f ca="1">IF(Chestionar!M956="",0,Chestionar!M956)</f>
        <v>0</v>
      </c>
      <c r="BB956" s="301">
        <f>IF(Chestionar!N956="",0,Chestionar!N956)</f>
        <v>0</v>
      </c>
      <c r="BC956" s="301">
        <f ca="1">IF(Chestionar!O956="",0,Chestionar!O956)</f>
        <v>0</v>
      </c>
      <c r="BD956" s="301">
        <f>IF(Chestionar!P956="",0,Chestionar!P956)</f>
        <v>0</v>
      </c>
      <c r="BE956" s="301">
        <f ca="1">IF(Chestionar!Q956="",0,Chestionar!Q956)</f>
        <v>0</v>
      </c>
      <c r="BF956" s="301">
        <f>IF(Chestionar!R956="",0,Chestionar!R956)</f>
        <v>0</v>
      </c>
      <c r="BG956" s="301">
        <f>IF(Chestionar!S956="",0,Chestionar!S956)</f>
        <v>0</v>
      </c>
      <c r="BH956" s="301">
        <f>IF(Chestionar!T956="",0,Chestionar!T956)</f>
        <v>0</v>
      </c>
      <c r="BI956" s="205">
        <f>IF(Chestionar!U956="",0,Chestionar!U956)</f>
        <v>0</v>
      </c>
      <c r="BJ956" s="205">
        <f>IF(Chestionar!V956="",0,Chestionar!V956)</f>
        <v>0</v>
      </c>
      <c r="BK956" s="205">
        <f>IF(Chestionar!W956="",0,Chestionar!W956)</f>
        <v>0</v>
      </c>
      <c r="BL956" s="205">
        <f>IF(Chestionar!X956="",0,Chestionar!X956)</f>
        <v>0</v>
      </c>
      <c r="BM956" s="205">
        <f>IF(Chestionar!Y956="",0,Chestionar!Y956)</f>
        <v>0</v>
      </c>
      <c r="BN956" s="158">
        <f>IF(Chestionar!Z956="",0,Chestionar!Z956)</f>
        <v>0</v>
      </c>
      <c r="BO956" s="113"/>
      <c r="BP956" s="113"/>
      <c r="BQ956" s="113"/>
      <c r="BR956" s="113" t="s">
        <v>215</v>
      </c>
    </row>
    <row r="957" spans="1:70" x14ac:dyDescent="0.25">
      <c r="A957" s="1715">
        <f t="shared" si="300"/>
        <v>0</v>
      </c>
      <c r="B957" s="1715">
        <f t="shared" si="322"/>
        <v>10384022</v>
      </c>
      <c r="C957" s="1049">
        <v>384</v>
      </c>
      <c r="D957" s="1797" t="s">
        <v>447</v>
      </c>
      <c r="E957" s="1049">
        <v>22</v>
      </c>
      <c r="F957" s="1057" t="s">
        <v>4894</v>
      </c>
      <c r="G957" s="1049"/>
      <c r="H957" s="1058" t="s">
        <v>345</v>
      </c>
      <c r="I957" s="1059" t="s">
        <v>7041</v>
      </c>
      <c r="J957" s="1058"/>
      <c r="K957" s="1059" t="s">
        <v>7042</v>
      </c>
      <c r="L957" s="979">
        <f t="shared" si="318"/>
        <v>0</v>
      </c>
      <c r="M957" s="979">
        <f t="shared" si="319"/>
        <v>0</v>
      </c>
      <c r="N957" s="1724">
        <f t="shared" si="320"/>
        <v>0</v>
      </c>
      <c r="O957" s="979"/>
      <c r="P957" s="979"/>
      <c r="Q957" s="979"/>
      <c r="R957" s="979"/>
      <c r="S957" s="979"/>
      <c r="T957" s="979"/>
      <c r="U957" s="979"/>
      <c r="V957" s="979"/>
      <c r="W957" s="979"/>
      <c r="X957" s="979"/>
      <c r="Y957" s="1060"/>
      <c r="Z957" s="1060" t="str">
        <f t="shared" si="321"/>
        <v>Cap.2 Pct.14: Daca Val. cifrei de afaceri (Col.1) # 0, atunci si Val. % (Col.2) # 0 si invers, pentru toate randurile (Rd.2 la Rd.n).</v>
      </c>
      <c r="AA957" s="2205">
        <f t="shared" si="293"/>
        <v>1</v>
      </c>
      <c r="AB957" s="3036">
        <f t="shared" si="294"/>
        <v>384</v>
      </c>
      <c r="AT957" s="133" t="s">
        <v>8588</v>
      </c>
      <c r="AU957" s="1416" t="s">
        <v>5300</v>
      </c>
      <c r="AV957" s="134">
        <v>5</v>
      </c>
      <c r="AW957" s="135">
        <v>1</v>
      </c>
      <c r="AX957" s="136">
        <v>256</v>
      </c>
      <c r="AY957" s="301">
        <f>IF(Chestionar!K957="",0,Chestionar!K957)</f>
        <v>256</v>
      </c>
      <c r="AZ957" s="301">
        <f>IF(Chestionar!L957="",0,Chestionar!L957)</f>
        <v>0</v>
      </c>
      <c r="BA957" s="301">
        <f ca="1">IF(Chestionar!M957="",0,Chestionar!M957)</f>
        <v>0</v>
      </c>
      <c r="BB957" s="301">
        <f>IF(Chestionar!N957="",0,Chestionar!N957)</f>
        <v>0</v>
      </c>
      <c r="BC957" s="301">
        <f ca="1">IF(Chestionar!O957="",0,Chestionar!O957)</f>
        <v>0</v>
      </c>
      <c r="BD957" s="301">
        <f>IF(Chestionar!P957="",0,Chestionar!P957)</f>
        <v>0</v>
      </c>
      <c r="BE957" s="301">
        <f ca="1">IF(Chestionar!Q957="",0,Chestionar!Q957)</f>
        <v>0</v>
      </c>
      <c r="BF957" s="301">
        <f>IF(Chestionar!R957="",0,Chestionar!R957)</f>
        <v>0</v>
      </c>
      <c r="BG957" s="301">
        <f>IF(Chestionar!S957="",0,Chestionar!S957)</f>
        <v>0</v>
      </c>
      <c r="BH957" s="301">
        <f>IF(Chestionar!T957="",0,Chestionar!T957)</f>
        <v>0</v>
      </c>
      <c r="BI957" s="205">
        <f>IF(Chestionar!U957="",0,Chestionar!U957)</f>
        <v>0</v>
      </c>
      <c r="BJ957" s="205">
        <f>IF(Chestionar!V957="",0,Chestionar!V957)</f>
        <v>0</v>
      </c>
      <c r="BK957" s="205">
        <f>IF(Chestionar!W957="",0,Chestionar!W957)</f>
        <v>0</v>
      </c>
      <c r="BL957" s="205">
        <f>IF(Chestionar!X957="",0,Chestionar!X957)</f>
        <v>0</v>
      </c>
      <c r="BM957" s="205">
        <f>IF(Chestionar!Y957="",0,Chestionar!Y957)</f>
        <v>0</v>
      </c>
      <c r="BN957" s="158">
        <f>IF(Chestionar!Z957="",0,Chestionar!Z957)</f>
        <v>0</v>
      </c>
      <c r="BO957" s="113"/>
      <c r="BP957" s="113"/>
      <c r="BQ957" s="113"/>
      <c r="BR957" s="113" t="s">
        <v>215</v>
      </c>
    </row>
    <row r="958" spans="1:70" x14ac:dyDescent="0.25">
      <c r="A958" s="1715">
        <f t="shared" si="300"/>
        <v>0</v>
      </c>
      <c r="B958" s="1715">
        <f t="shared" si="322"/>
        <v>10384023</v>
      </c>
      <c r="C958" s="1049">
        <v>384</v>
      </c>
      <c r="D958" s="1797" t="s">
        <v>447</v>
      </c>
      <c r="E958" s="1049">
        <v>23</v>
      </c>
      <c r="F958" s="1057" t="s">
        <v>4894</v>
      </c>
      <c r="G958" s="1049"/>
      <c r="H958" s="1058" t="s">
        <v>345</v>
      </c>
      <c r="I958" s="1059" t="s">
        <v>7043</v>
      </c>
      <c r="J958" s="1058"/>
      <c r="K958" s="1059" t="s">
        <v>7044</v>
      </c>
      <c r="L958" s="979">
        <f t="shared" si="318"/>
        <v>0</v>
      </c>
      <c r="M958" s="979">
        <f t="shared" si="319"/>
        <v>0</v>
      </c>
      <c r="N958" s="1724">
        <f t="shared" si="320"/>
        <v>0</v>
      </c>
      <c r="O958" s="979"/>
      <c r="P958" s="979"/>
      <c r="Q958" s="979"/>
      <c r="R958" s="979"/>
      <c r="S958" s="979"/>
      <c r="T958" s="979"/>
      <c r="U958" s="979"/>
      <c r="V958" s="979"/>
      <c r="W958" s="979"/>
      <c r="X958" s="979"/>
      <c r="Y958" s="1060"/>
      <c r="Z958" s="1060" t="str">
        <f t="shared" si="321"/>
        <v>Cap.2 Pct.14: Daca Val. cifrei de afaceri (Col.1) # 0, atunci si Val. % (Col.2) # 0 si invers, pentru toate randurile (Rd.2 la Rd.n).</v>
      </c>
      <c r="AA958" s="2205">
        <f t="shared" si="293"/>
        <v>1</v>
      </c>
      <c r="AB958" s="3036">
        <f t="shared" si="294"/>
        <v>384</v>
      </c>
      <c r="AT958" s="133" t="s">
        <v>8589</v>
      </c>
      <c r="AU958" s="1416" t="s">
        <v>5300</v>
      </c>
      <c r="AV958" s="134">
        <v>5</v>
      </c>
      <c r="AW958" s="135">
        <v>1</v>
      </c>
      <c r="AX958" s="136">
        <v>257</v>
      </c>
      <c r="AY958" s="301">
        <f>IF(Chestionar!K958="",0,Chestionar!K958)</f>
        <v>257</v>
      </c>
      <c r="AZ958" s="301">
        <f>IF(Chestionar!L958="",0,Chestionar!L958)</f>
        <v>0</v>
      </c>
      <c r="BA958" s="301">
        <f ca="1">IF(Chestionar!M958="",0,Chestionar!M958)</f>
        <v>0</v>
      </c>
      <c r="BB958" s="301">
        <f>IF(Chestionar!N958="",0,Chestionar!N958)</f>
        <v>0</v>
      </c>
      <c r="BC958" s="301">
        <f ca="1">IF(Chestionar!O958="",0,Chestionar!O958)</f>
        <v>0</v>
      </c>
      <c r="BD958" s="301">
        <f>IF(Chestionar!P958="",0,Chestionar!P958)</f>
        <v>0</v>
      </c>
      <c r="BE958" s="301">
        <f ca="1">IF(Chestionar!Q958="",0,Chestionar!Q958)</f>
        <v>0</v>
      </c>
      <c r="BF958" s="301">
        <f>IF(Chestionar!R958="",0,Chestionar!R958)</f>
        <v>0</v>
      </c>
      <c r="BG958" s="301">
        <f>IF(Chestionar!S958="",0,Chestionar!S958)</f>
        <v>0</v>
      </c>
      <c r="BH958" s="301">
        <f>IF(Chestionar!T958="",0,Chestionar!T958)</f>
        <v>0</v>
      </c>
      <c r="BI958" s="205">
        <f>IF(Chestionar!U958="",0,Chestionar!U958)</f>
        <v>0</v>
      </c>
      <c r="BJ958" s="205">
        <f>IF(Chestionar!V958="",0,Chestionar!V958)</f>
        <v>0</v>
      </c>
      <c r="BK958" s="205">
        <f>IF(Chestionar!W958="",0,Chestionar!W958)</f>
        <v>0</v>
      </c>
      <c r="BL958" s="205">
        <f>IF(Chestionar!X958="",0,Chestionar!X958)</f>
        <v>0</v>
      </c>
      <c r="BM958" s="205">
        <f>IF(Chestionar!Y958="",0,Chestionar!Y958)</f>
        <v>0</v>
      </c>
      <c r="BN958" s="158">
        <f>IF(Chestionar!Z958="",0,Chestionar!Z958)</f>
        <v>0</v>
      </c>
      <c r="BO958" s="113"/>
      <c r="BP958" s="113"/>
      <c r="BQ958" s="113"/>
      <c r="BR958" s="113" t="s">
        <v>215</v>
      </c>
    </row>
    <row r="959" spans="1:70" x14ac:dyDescent="0.25">
      <c r="A959" s="1715">
        <f t="shared" si="300"/>
        <v>0</v>
      </c>
      <c r="B959" s="1715">
        <f t="shared" si="322"/>
        <v>10384024</v>
      </c>
      <c r="C959" s="1049">
        <v>384</v>
      </c>
      <c r="D959" s="1797" t="s">
        <v>447</v>
      </c>
      <c r="E959" s="1049">
        <v>24</v>
      </c>
      <c r="F959" s="1057" t="s">
        <v>4894</v>
      </c>
      <c r="G959" s="1049"/>
      <c r="H959" s="1058" t="s">
        <v>345</v>
      </c>
      <c r="I959" s="1059" t="s">
        <v>7045</v>
      </c>
      <c r="J959" s="1058"/>
      <c r="K959" s="1059" t="s">
        <v>7046</v>
      </c>
      <c r="L959" s="979">
        <f t="shared" si="318"/>
        <v>0</v>
      </c>
      <c r="M959" s="979">
        <f t="shared" si="319"/>
        <v>0</v>
      </c>
      <c r="N959" s="1724">
        <f t="shared" si="320"/>
        <v>0</v>
      </c>
      <c r="O959" s="979"/>
      <c r="P959" s="979"/>
      <c r="Q959" s="979"/>
      <c r="R959" s="979"/>
      <c r="S959" s="979"/>
      <c r="T959" s="979"/>
      <c r="U959" s="979"/>
      <c r="V959" s="979"/>
      <c r="W959" s="979"/>
      <c r="X959" s="979"/>
      <c r="Y959" s="1060"/>
      <c r="Z959" s="1060" t="str">
        <f t="shared" si="321"/>
        <v>Cap.2 Pct.14: Daca Val. cifrei de afaceri (Col.1) # 0, atunci si Val. % (Col.2) # 0 si invers, pentru toate randurile (Rd.2 la Rd.n).</v>
      </c>
      <c r="AA959" s="2205">
        <f t="shared" si="293"/>
        <v>1</v>
      </c>
      <c r="AB959" s="3036">
        <f t="shared" si="294"/>
        <v>384</v>
      </c>
      <c r="AT959" s="133" t="s">
        <v>8590</v>
      </c>
      <c r="AU959" s="1416" t="s">
        <v>5300</v>
      </c>
      <c r="AV959" s="134">
        <v>5</v>
      </c>
      <c r="AW959" s="135">
        <v>1</v>
      </c>
      <c r="AX959" s="136">
        <v>258</v>
      </c>
      <c r="AY959" s="301">
        <f>IF(Chestionar!K959="",0,Chestionar!K959)</f>
        <v>258</v>
      </c>
      <c r="AZ959" s="301">
        <f>IF(Chestionar!L959="",0,Chestionar!L959)</f>
        <v>0</v>
      </c>
      <c r="BA959" s="301">
        <f ca="1">IF(Chestionar!M959="",0,Chestionar!M959)</f>
        <v>0</v>
      </c>
      <c r="BB959" s="301">
        <f>IF(Chestionar!N959="",0,Chestionar!N959)</f>
        <v>0</v>
      </c>
      <c r="BC959" s="301">
        <f ca="1">IF(Chestionar!O959="",0,Chestionar!O959)</f>
        <v>0</v>
      </c>
      <c r="BD959" s="301">
        <f>IF(Chestionar!P959="",0,Chestionar!P959)</f>
        <v>0</v>
      </c>
      <c r="BE959" s="301">
        <f ca="1">IF(Chestionar!Q959="",0,Chestionar!Q959)</f>
        <v>0</v>
      </c>
      <c r="BF959" s="301">
        <f>IF(Chestionar!R959="",0,Chestionar!R959)</f>
        <v>0</v>
      </c>
      <c r="BG959" s="301">
        <f>IF(Chestionar!S959="",0,Chestionar!S959)</f>
        <v>0</v>
      </c>
      <c r="BH959" s="301">
        <f>IF(Chestionar!T959="",0,Chestionar!T959)</f>
        <v>0</v>
      </c>
      <c r="BI959" s="205">
        <f>IF(Chestionar!U959="",0,Chestionar!U959)</f>
        <v>0</v>
      </c>
      <c r="BJ959" s="205">
        <f>IF(Chestionar!V959="",0,Chestionar!V959)</f>
        <v>0</v>
      </c>
      <c r="BK959" s="205">
        <f>IF(Chestionar!W959="",0,Chestionar!W959)</f>
        <v>0</v>
      </c>
      <c r="BL959" s="205">
        <f>IF(Chestionar!X959="",0,Chestionar!X959)</f>
        <v>0</v>
      </c>
      <c r="BM959" s="205">
        <f>IF(Chestionar!Y959="",0,Chestionar!Y959)</f>
        <v>0</v>
      </c>
      <c r="BN959" s="158">
        <f>IF(Chestionar!Z959="",0,Chestionar!Z959)</f>
        <v>0</v>
      </c>
      <c r="BO959" s="113"/>
      <c r="BP959" s="113"/>
      <c r="BQ959" s="113"/>
      <c r="BR959" s="113" t="s">
        <v>215</v>
      </c>
    </row>
    <row r="960" spans="1:70" x14ac:dyDescent="0.25">
      <c r="A960" s="1715">
        <f t="shared" si="300"/>
        <v>0</v>
      </c>
      <c r="B960" s="1715">
        <f t="shared" si="322"/>
        <v>10384025</v>
      </c>
      <c r="C960" s="1049">
        <v>384</v>
      </c>
      <c r="D960" s="1797" t="s">
        <v>447</v>
      </c>
      <c r="E960" s="1049">
        <v>25</v>
      </c>
      <c r="F960" s="1057" t="s">
        <v>4894</v>
      </c>
      <c r="G960" s="1049"/>
      <c r="H960" s="1058" t="s">
        <v>345</v>
      </c>
      <c r="I960" s="1059" t="s">
        <v>7047</v>
      </c>
      <c r="J960" s="1058"/>
      <c r="K960" s="1059" t="s">
        <v>7048</v>
      </c>
      <c r="L960" s="979">
        <f t="shared" si="318"/>
        <v>0</v>
      </c>
      <c r="M960" s="979">
        <f t="shared" si="319"/>
        <v>0</v>
      </c>
      <c r="N960" s="1724">
        <f t="shared" si="320"/>
        <v>0</v>
      </c>
      <c r="O960" s="979"/>
      <c r="P960" s="979"/>
      <c r="Q960" s="979"/>
      <c r="R960" s="979"/>
      <c r="S960" s="979"/>
      <c r="T960" s="979"/>
      <c r="U960" s="979"/>
      <c r="V960" s="979"/>
      <c r="W960" s="979"/>
      <c r="X960" s="979"/>
      <c r="Y960" s="1060"/>
      <c r="Z960" s="1060" t="str">
        <f t="shared" si="321"/>
        <v>Cap.2 Pct.14: Daca Val. cifrei de afaceri (Col.1) # 0, atunci si Val. % (Col.2) # 0 si invers, pentru toate randurile (Rd.2 la Rd.n).</v>
      </c>
      <c r="AA960" s="2205">
        <f t="shared" si="293"/>
        <v>1</v>
      </c>
      <c r="AB960" s="3036">
        <f t="shared" si="294"/>
        <v>384</v>
      </c>
      <c r="AT960" s="133" t="s">
        <v>8591</v>
      </c>
      <c r="AU960" s="1416" t="s">
        <v>5300</v>
      </c>
      <c r="AV960" s="134">
        <v>5</v>
      </c>
      <c r="AW960" s="135">
        <v>1</v>
      </c>
      <c r="AX960" s="136">
        <v>259</v>
      </c>
      <c r="AY960" s="301">
        <f>IF(Chestionar!K960="",0,Chestionar!K960)</f>
        <v>259</v>
      </c>
      <c r="AZ960" s="301">
        <f>IF(Chestionar!L960="",0,Chestionar!L960)</f>
        <v>0</v>
      </c>
      <c r="BA960" s="301">
        <f ca="1">IF(Chestionar!M960="",0,Chestionar!M960)</f>
        <v>0</v>
      </c>
      <c r="BB960" s="301">
        <f>IF(Chestionar!N960="",0,Chestionar!N960)</f>
        <v>0</v>
      </c>
      <c r="BC960" s="301">
        <f ca="1">IF(Chestionar!O960="",0,Chestionar!O960)</f>
        <v>0</v>
      </c>
      <c r="BD960" s="301">
        <f>IF(Chestionar!P960="",0,Chestionar!P960)</f>
        <v>0</v>
      </c>
      <c r="BE960" s="301">
        <f ca="1">IF(Chestionar!Q960="",0,Chestionar!Q960)</f>
        <v>0</v>
      </c>
      <c r="BF960" s="301">
        <f>IF(Chestionar!R960="",0,Chestionar!R960)</f>
        <v>0</v>
      </c>
      <c r="BG960" s="301">
        <f>IF(Chestionar!S960="",0,Chestionar!S960)</f>
        <v>0</v>
      </c>
      <c r="BH960" s="301">
        <f>IF(Chestionar!T960="",0,Chestionar!T960)</f>
        <v>0</v>
      </c>
      <c r="BI960" s="205">
        <f>IF(Chestionar!U960="",0,Chestionar!U960)</f>
        <v>0</v>
      </c>
      <c r="BJ960" s="205">
        <f>IF(Chestionar!V960="",0,Chestionar!V960)</f>
        <v>0</v>
      </c>
      <c r="BK960" s="205">
        <f>IF(Chestionar!W960="",0,Chestionar!W960)</f>
        <v>0</v>
      </c>
      <c r="BL960" s="205">
        <f>IF(Chestionar!X960="",0,Chestionar!X960)</f>
        <v>0</v>
      </c>
      <c r="BM960" s="205">
        <f>IF(Chestionar!Y960="",0,Chestionar!Y960)</f>
        <v>0</v>
      </c>
      <c r="BN960" s="158">
        <f>IF(Chestionar!Z960="",0,Chestionar!Z960)</f>
        <v>0</v>
      </c>
      <c r="BO960" s="113"/>
      <c r="BP960" s="113"/>
      <c r="BQ960" s="113"/>
      <c r="BR960" s="113" t="s">
        <v>215</v>
      </c>
    </row>
    <row r="961" spans="1:70" x14ac:dyDescent="0.25">
      <c r="A961" s="1715">
        <f t="shared" si="300"/>
        <v>0</v>
      </c>
      <c r="B961" s="1715">
        <f t="shared" si="322"/>
        <v>10384026</v>
      </c>
      <c r="C961" s="1049">
        <v>384</v>
      </c>
      <c r="D961" s="1797" t="s">
        <v>447</v>
      </c>
      <c r="E961" s="1049">
        <v>26</v>
      </c>
      <c r="F961" s="1057" t="s">
        <v>4894</v>
      </c>
      <c r="G961" s="1049"/>
      <c r="H961" s="1058" t="s">
        <v>345</v>
      </c>
      <c r="I961" s="1059" t="s">
        <v>7049</v>
      </c>
      <c r="J961" s="1058"/>
      <c r="K961" s="1059" t="s">
        <v>7050</v>
      </c>
      <c r="L961" s="979">
        <f t="shared" si="318"/>
        <v>0</v>
      </c>
      <c r="M961" s="979">
        <f t="shared" si="319"/>
        <v>0</v>
      </c>
      <c r="N961" s="1724">
        <f t="shared" si="320"/>
        <v>0</v>
      </c>
      <c r="O961" s="979"/>
      <c r="P961" s="979"/>
      <c r="Q961" s="979"/>
      <c r="R961" s="979"/>
      <c r="S961" s="979"/>
      <c r="T961" s="979"/>
      <c r="U961" s="979"/>
      <c r="V961" s="979"/>
      <c r="W961" s="979"/>
      <c r="X961" s="979"/>
      <c r="Y961" s="1060"/>
      <c r="Z961" s="1060" t="str">
        <f t="shared" si="321"/>
        <v>Cap.2 Pct.14: Daca Val. cifrei de afaceri (Col.1) # 0, atunci si Val. % (Col.2) # 0 si invers, pentru toate randurile (Rd.2 la Rd.n).</v>
      </c>
      <c r="AA961" s="2205">
        <f t="shared" si="293"/>
        <v>1</v>
      </c>
      <c r="AB961" s="3036">
        <f t="shared" si="294"/>
        <v>384</v>
      </c>
      <c r="AT961" s="133" t="s">
        <v>8592</v>
      </c>
      <c r="AU961" s="1416" t="s">
        <v>5300</v>
      </c>
      <c r="AV961" s="134">
        <v>5</v>
      </c>
      <c r="AW961" s="135">
        <v>1</v>
      </c>
      <c r="AX961" s="136">
        <v>260</v>
      </c>
      <c r="AY961" s="301">
        <f>IF(Chestionar!K961="",0,Chestionar!K961)</f>
        <v>260</v>
      </c>
      <c r="AZ961" s="301">
        <f>IF(Chestionar!L961="",0,Chestionar!L961)</f>
        <v>0</v>
      </c>
      <c r="BA961" s="301">
        <f ca="1">IF(Chestionar!M961="",0,Chestionar!M961)</f>
        <v>0</v>
      </c>
      <c r="BB961" s="301">
        <f>IF(Chestionar!N961="",0,Chestionar!N961)</f>
        <v>0</v>
      </c>
      <c r="BC961" s="301">
        <f ca="1">IF(Chestionar!O961="",0,Chestionar!O961)</f>
        <v>0</v>
      </c>
      <c r="BD961" s="301">
        <f>IF(Chestionar!P961="",0,Chestionar!P961)</f>
        <v>0</v>
      </c>
      <c r="BE961" s="301">
        <f ca="1">IF(Chestionar!Q961="",0,Chestionar!Q961)</f>
        <v>0</v>
      </c>
      <c r="BF961" s="301">
        <f>IF(Chestionar!R961="",0,Chestionar!R961)</f>
        <v>0</v>
      </c>
      <c r="BG961" s="301">
        <f>IF(Chestionar!S961="",0,Chestionar!S961)</f>
        <v>0</v>
      </c>
      <c r="BH961" s="301">
        <f>IF(Chestionar!T961="",0,Chestionar!T961)</f>
        <v>0</v>
      </c>
      <c r="BI961" s="205">
        <f>IF(Chestionar!U961="",0,Chestionar!U961)</f>
        <v>0</v>
      </c>
      <c r="BJ961" s="205">
        <f>IF(Chestionar!V961="",0,Chestionar!V961)</f>
        <v>0</v>
      </c>
      <c r="BK961" s="205">
        <f>IF(Chestionar!W961="",0,Chestionar!W961)</f>
        <v>0</v>
      </c>
      <c r="BL961" s="205">
        <f>IF(Chestionar!X961="",0,Chestionar!X961)</f>
        <v>0</v>
      </c>
      <c r="BM961" s="205">
        <f>IF(Chestionar!Y961="",0,Chestionar!Y961)</f>
        <v>0</v>
      </c>
      <c r="BN961" s="158">
        <f>IF(Chestionar!Z961="",0,Chestionar!Z961)</f>
        <v>0</v>
      </c>
      <c r="BO961" s="113"/>
      <c r="BP961" s="113"/>
      <c r="BQ961" s="113"/>
      <c r="BR961" s="113" t="s">
        <v>215</v>
      </c>
    </row>
    <row r="962" spans="1:70" x14ac:dyDescent="0.25">
      <c r="A962" s="1715">
        <f t="shared" si="300"/>
        <v>0</v>
      </c>
      <c r="B962" s="1715">
        <f t="shared" si="322"/>
        <v>10384027</v>
      </c>
      <c r="C962" s="1049">
        <v>384</v>
      </c>
      <c r="D962" s="1797" t="s">
        <v>447</v>
      </c>
      <c r="E962" s="1049">
        <v>27</v>
      </c>
      <c r="F962" s="1057" t="s">
        <v>4894</v>
      </c>
      <c r="G962" s="1049"/>
      <c r="H962" s="1058" t="s">
        <v>345</v>
      </c>
      <c r="I962" s="1059" t="s">
        <v>7051</v>
      </c>
      <c r="J962" s="1058"/>
      <c r="K962" s="1059" t="s">
        <v>7052</v>
      </c>
      <c r="L962" s="979">
        <f t="shared" si="318"/>
        <v>0</v>
      </c>
      <c r="M962" s="979">
        <f t="shared" si="319"/>
        <v>0</v>
      </c>
      <c r="N962" s="1724">
        <f t="shared" si="320"/>
        <v>0</v>
      </c>
      <c r="O962" s="979"/>
      <c r="P962" s="979"/>
      <c r="Q962" s="979"/>
      <c r="R962" s="979"/>
      <c r="S962" s="979"/>
      <c r="T962" s="979"/>
      <c r="U962" s="979"/>
      <c r="V962" s="979"/>
      <c r="W962" s="979"/>
      <c r="X962" s="979"/>
      <c r="Y962" s="1060"/>
      <c r="Z962" s="1060" t="str">
        <f t="shared" si="321"/>
        <v>Cap.2 Pct.14: Daca Val. cifrei de afaceri (Col.1) # 0, atunci si Val. % (Col.2) # 0 si invers, pentru toate randurile (Rd.2 la Rd.n).</v>
      </c>
      <c r="AA962" s="2205">
        <f t="shared" ref="AA962:AA1025" si="323">COUNTIF(B:B,B962)</f>
        <v>1</v>
      </c>
      <c r="AB962" s="3036">
        <f t="shared" si="294"/>
        <v>384</v>
      </c>
      <c r="AT962" s="133" t="s">
        <v>8593</v>
      </c>
      <c r="AU962" s="1416" t="s">
        <v>5300</v>
      </c>
      <c r="AV962" s="134">
        <v>5</v>
      </c>
      <c r="AW962" s="135">
        <v>1</v>
      </c>
      <c r="AX962" s="136">
        <v>261</v>
      </c>
      <c r="AY962" s="301">
        <f>IF(Chestionar!K962="",0,Chestionar!K962)</f>
        <v>261</v>
      </c>
      <c r="AZ962" s="301">
        <f>IF(Chestionar!L962="",0,Chestionar!L962)</f>
        <v>0</v>
      </c>
      <c r="BA962" s="301">
        <f ca="1">IF(Chestionar!M962="",0,Chestionar!M962)</f>
        <v>0</v>
      </c>
      <c r="BB962" s="301">
        <f>IF(Chestionar!N962="",0,Chestionar!N962)</f>
        <v>0</v>
      </c>
      <c r="BC962" s="301">
        <f ca="1">IF(Chestionar!O962="",0,Chestionar!O962)</f>
        <v>0</v>
      </c>
      <c r="BD962" s="301">
        <f>IF(Chestionar!P962="",0,Chestionar!P962)</f>
        <v>0</v>
      </c>
      <c r="BE962" s="301">
        <f ca="1">IF(Chestionar!Q962="",0,Chestionar!Q962)</f>
        <v>0</v>
      </c>
      <c r="BF962" s="301">
        <f>IF(Chestionar!R962="",0,Chestionar!R962)</f>
        <v>0</v>
      </c>
      <c r="BG962" s="301">
        <f>IF(Chestionar!S962="",0,Chestionar!S962)</f>
        <v>0</v>
      </c>
      <c r="BH962" s="301">
        <f>IF(Chestionar!T962="",0,Chestionar!T962)</f>
        <v>0</v>
      </c>
      <c r="BI962" s="205">
        <f>IF(Chestionar!U962="",0,Chestionar!U962)</f>
        <v>0</v>
      </c>
      <c r="BJ962" s="205">
        <f>IF(Chestionar!V962="",0,Chestionar!V962)</f>
        <v>0</v>
      </c>
      <c r="BK962" s="205">
        <f>IF(Chestionar!W962="",0,Chestionar!W962)</f>
        <v>0</v>
      </c>
      <c r="BL962" s="205">
        <f>IF(Chestionar!X962="",0,Chestionar!X962)</f>
        <v>0</v>
      </c>
      <c r="BM962" s="205">
        <f>IF(Chestionar!Y962="",0,Chestionar!Y962)</f>
        <v>0</v>
      </c>
      <c r="BN962" s="158">
        <f>IF(Chestionar!Z962="",0,Chestionar!Z962)</f>
        <v>0</v>
      </c>
      <c r="BO962" s="113"/>
      <c r="BP962" s="113"/>
      <c r="BQ962" s="113"/>
      <c r="BR962" s="113" t="s">
        <v>215</v>
      </c>
    </row>
    <row r="963" spans="1:70" x14ac:dyDescent="0.25">
      <c r="A963" s="1715">
        <f t="shared" si="300"/>
        <v>0</v>
      </c>
      <c r="B963" s="1715">
        <f t="shared" si="322"/>
        <v>10384028</v>
      </c>
      <c r="C963" s="1049">
        <v>384</v>
      </c>
      <c r="D963" s="1797" t="s">
        <v>447</v>
      </c>
      <c r="E963" s="1049">
        <v>28</v>
      </c>
      <c r="F963" s="1057" t="s">
        <v>4894</v>
      </c>
      <c r="G963" s="1049"/>
      <c r="H963" s="1058" t="s">
        <v>345</v>
      </c>
      <c r="I963" s="1059" t="s">
        <v>7053</v>
      </c>
      <c r="J963" s="1058"/>
      <c r="K963" s="1059" t="s">
        <v>7054</v>
      </c>
      <c r="L963" s="979">
        <f t="shared" si="318"/>
        <v>0</v>
      </c>
      <c r="M963" s="979">
        <f t="shared" si="319"/>
        <v>0</v>
      </c>
      <c r="N963" s="1724">
        <f t="shared" si="320"/>
        <v>0</v>
      </c>
      <c r="O963" s="979"/>
      <c r="P963" s="979"/>
      <c r="Q963" s="979"/>
      <c r="R963" s="979"/>
      <c r="S963" s="979"/>
      <c r="T963" s="979"/>
      <c r="U963" s="979"/>
      <c r="V963" s="979"/>
      <c r="W963" s="979"/>
      <c r="X963" s="979"/>
      <c r="Y963" s="1060"/>
      <c r="Z963" s="1060" t="str">
        <f t="shared" si="321"/>
        <v>Cap.2 Pct.14: Daca Val. cifrei de afaceri (Col.1) # 0, atunci si Val. % (Col.2) # 0 si invers, pentru toate randurile (Rd.2 la Rd.n).</v>
      </c>
      <c r="AA963" s="2205">
        <f t="shared" si="323"/>
        <v>1</v>
      </c>
      <c r="AB963" s="3036">
        <f t="shared" ref="AB963:AB1026" si="324">C963</f>
        <v>384</v>
      </c>
      <c r="AT963" s="133" t="s">
        <v>8594</v>
      </c>
      <c r="AU963" s="1416" t="s">
        <v>5300</v>
      </c>
      <c r="AV963" s="134">
        <v>5</v>
      </c>
      <c r="AW963" s="135">
        <v>1</v>
      </c>
      <c r="AX963" s="136">
        <v>262</v>
      </c>
      <c r="AY963" s="301">
        <f>IF(Chestionar!K963="",0,Chestionar!K963)</f>
        <v>262</v>
      </c>
      <c r="AZ963" s="301">
        <f>IF(Chestionar!L963="",0,Chestionar!L963)</f>
        <v>0</v>
      </c>
      <c r="BA963" s="301">
        <f ca="1">IF(Chestionar!M963="",0,Chestionar!M963)</f>
        <v>0</v>
      </c>
      <c r="BB963" s="301">
        <f>IF(Chestionar!N963="",0,Chestionar!N963)</f>
        <v>0</v>
      </c>
      <c r="BC963" s="301">
        <f ca="1">IF(Chestionar!O963="",0,Chestionar!O963)</f>
        <v>0</v>
      </c>
      <c r="BD963" s="301">
        <f>IF(Chestionar!P963="",0,Chestionar!P963)</f>
        <v>0</v>
      </c>
      <c r="BE963" s="301">
        <f ca="1">IF(Chestionar!Q963="",0,Chestionar!Q963)</f>
        <v>0</v>
      </c>
      <c r="BF963" s="301">
        <f>IF(Chestionar!R963="",0,Chestionar!R963)</f>
        <v>0</v>
      </c>
      <c r="BG963" s="301">
        <f>IF(Chestionar!S963="",0,Chestionar!S963)</f>
        <v>0</v>
      </c>
      <c r="BH963" s="301">
        <f>IF(Chestionar!T963="",0,Chestionar!T963)</f>
        <v>0</v>
      </c>
      <c r="BI963" s="205">
        <f>IF(Chestionar!U963="",0,Chestionar!U963)</f>
        <v>0</v>
      </c>
      <c r="BJ963" s="205">
        <f>IF(Chestionar!V963="",0,Chestionar!V963)</f>
        <v>0</v>
      </c>
      <c r="BK963" s="205">
        <f>IF(Chestionar!W963="",0,Chestionar!W963)</f>
        <v>0</v>
      </c>
      <c r="BL963" s="205">
        <f>IF(Chestionar!X963="",0,Chestionar!X963)</f>
        <v>0</v>
      </c>
      <c r="BM963" s="205">
        <f>IF(Chestionar!Y963="",0,Chestionar!Y963)</f>
        <v>0</v>
      </c>
      <c r="BN963" s="158">
        <f>IF(Chestionar!Z963="",0,Chestionar!Z963)</f>
        <v>0</v>
      </c>
      <c r="BO963" s="113"/>
      <c r="BP963" s="113"/>
      <c r="BQ963" s="113"/>
      <c r="BR963" s="113" t="s">
        <v>215</v>
      </c>
    </row>
    <row r="964" spans="1:70" x14ac:dyDescent="0.25">
      <c r="A964" s="1715">
        <f t="shared" si="300"/>
        <v>0</v>
      </c>
      <c r="B964" s="1715">
        <f t="shared" si="322"/>
        <v>10384029</v>
      </c>
      <c r="C964" s="1049">
        <v>384</v>
      </c>
      <c r="D964" s="1797" t="s">
        <v>447</v>
      </c>
      <c r="E964" s="1049">
        <v>29</v>
      </c>
      <c r="F964" s="1057" t="s">
        <v>4894</v>
      </c>
      <c r="G964" s="1049"/>
      <c r="H964" s="1058" t="s">
        <v>345</v>
      </c>
      <c r="I964" s="1059" t="s">
        <v>7055</v>
      </c>
      <c r="J964" s="1058"/>
      <c r="K964" s="1059" t="s">
        <v>7056</v>
      </c>
      <c r="L964" s="979">
        <f t="shared" si="318"/>
        <v>0</v>
      </c>
      <c r="M964" s="979">
        <f t="shared" si="319"/>
        <v>0</v>
      </c>
      <c r="N964" s="1724">
        <f t="shared" si="320"/>
        <v>0</v>
      </c>
      <c r="O964" s="979"/>
      <c r="P964" s="979"/>
      <c r="Q964" s="979"/>
      <c r="R964" s="979"/>
      <c r="S964" s="979"/>
      <c r="T964" s="979"/>
      <c r="U964" s="979"/>
      <c r="V964" s="979"/>
      <c r="W964" s="979"/>
      <c r="X964" s="979"/>
      <c r="Y964" s="1060"/>
      <c r="Z964" s="1060" t="str">
        <f t="shared" si="321"/>
        <v>Cap.2 Pct.14: Daca Val. cifrei de afaceri (Col.1) # 0, atunci si Val. % (Col.2) # 0 si invers, pentru toate randurile (Rd.2 la Rd.n).</v>
      </c>
      <c r="AA964" s="2205">
        <f t="shared" si="323"/>
        <v>1</v>
      </c>
      <c r="AB964" s="3036">
        <f t="shared" si="324"/>
        <v>384</v>
      </c>
      <c r="AT964" s="133" t="s">
        <v>8595</v>
      </c>
      <c r="AU964" s="1416" t="s">
        <v>5300</v>
      </c>
      <c r="AV964" s="134">
        <v>5</v>
      </c>
      <c r="AW964" s="135">
        <v>1</v>
      </c>
      <c r="AX964" s="136">
        <v>263</v>
      </c>
      <c r="AY964" s="301">
        <f>IF(Chestionar!K964="",0,Chestionar!K964)</f>
        <v>263</v>
      </c>
      <c r="AZ964" s="301">
        <f>IF(Chestionar!L964="",0,Chestionar!L964)</f>
        <v>0</v>
      </c>
      <c r="BA964" s="301">
        <f ca="1">IF(Chestionar!M964="",0,Chestionar!M964)</f>
        <v>0</v>
      </c>
      <c r="BB964" s="301">
        <f>IF(Chestionar!N964="",0,Chestionar!N964)</f>
        <v>0</v>
      </c>
      <c r="BC964" s="301">
        <f ca="1">IF(Chestionar!O964="",0,Chestionar!O964)</f>
        <v>0</v>
      </c>
      <c r="BD964" s="301">
        <f>IF(Chestionar!P964="",0,Chestionar!P964)</f>
        <v>0</v>
      </c>
      <c r="BE964" s="301">
        <f ca="1">IF(Chestionar!Q964="",0,Chestionar!Q964)</f>
        <v>0</v>
      </c>
      <c r="BF964" s="301">
        <f>IF(Chestionar!R964="",0,Chestionar!R964)</f>
        <v>0</v>
      </c>
      <c r="BG964" s="301">
        <f>IF(Chestionar!S964="",0,Chestionar!S964)</f>
        <v>0</v>
      </c>
      <c r="BH964" s="301">
        <f>IF(Chestionar!T964="",0,Chestionar!T964)</f>
        <v>0</v>
      </c>
      <c r="BI964" s="205">
        <f>IF(Chestionar!U964="",0,Chestionar!U964)</f>
        <v>0</v>
      </c>
      <c r="BJ964" s="205">
        <f>IF(Chestionar!V964="",0,Chestionar!V964)</f>
        <v>0</v>
      </c>
      <c r="BK964" s="205">
        <f>IF(Chestionar!W964="",0,Chestionar!W964)</f>
        <v>0</v>
      </c>
      <c r="BL964" s="205">
        <f>IF(Chestionar!X964="",0,Chestionar!X964)</f>
        <v>0</v>
      </c>
      <c r="BM964" s="205">
        <f>IF(Chestionar!Y964="",0,Chestionar!Y964)</f>
        <v>0</v>
      </c>
      <c r="BN964" s="158">
        <f>IF(Chestionar!Z964="",0,Chestionar!Z964)</f>
        <v>0</v>
      </c>
      <c r="BO964" s="113"/>
      <c r="BP964" s="113"/>
      <c r="BQ964" s="113"/>
      <c r="BR964" s="113" t="s">
        <v>215</v>
      </c>
    </row>
    <row r="965" spans="1:70" x14ac:dyDescent="0.25">
      <c r="A965" s="1715">
        <f t="shared" si="300"/>
        <v>0</v>
      </c>
      <c r="B965" s="1715">
        <f t="shared" si="322"/>
        <v>10384030</v>
      </c>
      <c r="C965" s="1049">
        <v>384</v>
      </c>
      <c r="D965" s="1797" t="s">
        <v>447</v>
      </c>
      <c r="E965" s="1049">
        <v>30</v>
      </c>
      <c r="F965" s="1057" t="s">
        <v>4894</v>
      </c>
      <c r="G965" s="1049"/>
      <c r="H965" s="1058" t="s">
        <v>345</v>
      </c>
      <c r="I965" s="1059" t="s">
        <v>7057</v>
      </c>
      <c r="J965" s="1058"/>
      <c r="K965" s="1059" t="s">
        <v>7058</v>
      </c>
      <c r="L965" s="979">
        <f t="shared" si="318"/>
        <v>0</v>
      </c>
      <c r="M965" s="979">
        <f t="shared" si="319"/>
        <v>0</v>
      </c>
      <c r="N965" s="1724">
        <f t="shared" si="320"/>
        <v>0</v>
      </c>
      <c r="O965" s="979"/>
      <c r="P965" s="979"/>
      <c r="Q965" s="979"/>
      <c r="R965" s="979"/>
      <c r="S965" s="979"/>
      <c r="T965" s="979"/>
      <c r="U965" s="979"/>
      <c r="V965" s="979"/>
      <c r="W965" s="979"/>
      <c r="X965" s="979"/>
      <c r="Y965" s="1060"/>
      <c r="Z965" s="1060" t="str">
        <f t="shared" si="321"/>
        <v>Cap.2 Pct.14: Daca Val. cifrei de afaceri (Col.1) # 0, atunci si Val. % (Col.2) # 0 si invers, pentru toate randurile (Rd.2 la Rd.n).</v>
      </c>
      <c r="AA965" s="2205">
        <f t="shared" si="323"/>
        <v>1</v>
      </c>
      <c r="AB965" s="3036">
        <f t="shared" si="324"/>
        <v>384</v>
      </c>
      <c r="AT965" s="133" t="s">
        <v>8596</v>
      </c>
      <c r="AU965" s="1416" t="s">
        <v>5300</v>
      </c>
      <c r="AV965" s="134">
        <v>5</v>
      </c>
      <c r="AW965" s="135">
        <v>1</v>
      </c>
      <c r="AX965" s="136">
        <v>264</v>
      </c>
      <c r="AY965" s="301">
        <f>IF(Chestionar!K965="",0,Chestionar!K965)</f>
        <v>264</v>
      </c>
      <c r="AZ965" s="301">
        <f>IF(Chestionar!L965="",0,Chestionar!L965)</f>
        <v>0</v>
      </c>
      <c r="BA965" s="301">
        <f ca="1">IF(Chestionar!M965="",0,Chestionar!M965)</f>
        <v>0</v>
      </c>
      <c r="BB965" s="301">
        <f>IF(Chestionar!N965="",0,Chestionar!N965)</f>
        <v>0</v>
      </c>
      <c r="BC965" s="301">
        <f ca="1">IF(Chestionar!O965="",0,Chestionar!O965)</f>
        <v>0</v>
      </c>
      <c r="BD965" s="301">
        <f>IF(Chestionar!P965="",0,Chestionar!P965)</f>
        <v>0</v>
      </c>
      <c r="BE965" s="301">
        <f ca="1">IF(Chestionar!Q965="",0,Chestionar!Q965)</f>
        <v>0</v>
      </c>
      <c r="BF965" s="301">
        <f>IF(Chestionar!R965="",0,Chestionar!R965)</f>
        <v>0</v>
      </c>
      <c r="BG965" s="301">
        <f>IF(Chestionar!S965="",0,Chestionar!S965)</f>
        <v>0</v>
      </c>
      <c r="BH965" s="301">
        <f>IF(Chestionar!T965="",0,Chestionar!T965)</f>
        <v>0</v>
      </c>
      <c r="BI965" s="205">
        <f>IF(Chestionar!U965="",0,Chestionar!U965)</f>
        <v>0</v>
      </c>
      <c r="BJ965" s="205">
        <f>IF(Chestionar!V965="",0,Chestionar!V965)</f>
        <v>0</v>
      </c>
      <c r="BK965" s="205">
        <f>IF(Chestionar!W965="",0,Chestionar!W965)</f>
        <v>0</v>
      </c>
      <c r="BL965" s="205">
        <f>IF(Chestionar!X965="",0,Chestionar!X965)</f>
        <v>0</v>
      </c>
      <c r="BM965" s="205">
        <f>IF(Chestionar!Y965="",0,Chestionar!Y965)</f>
        <v>0</v>
      </c>
      <c r="BN965" s="158">
        <f>IF(Chestionar!Z965="",0,Chestionar!Z965)</f>
        <v>0</v>
      </c>
      <c r="BO965" s="113"/>
      <c r="BP965" s="113"/>
      <c r="BQ965" s="113"/>
      <c r="BR965" s="113" t="s">
        <v>215</v>
      </c>
    </row>
    <row r="966" spans="1:70" x14ac:dyDescent="0.25">
      <c r="A966" s="1715">
        <f t="shared" si="300"/>
        <v>0</v>
      </c>
      <c r="B966" s="1715">
        <f t="shared" si="322"/>
        <v>10384031</v>
      </c>
      <c r="C966" s="1049">
        <v>384</v>
      </c>
      <c r="D966" s="1797" t="s">
        <v>447</v>
      </c>
      <c r="E966" s="1049">
        <v>31</v>
      </c>
      <c r="F966" s="1057" t="s">
        <v>4894</v>
      </c>
      <c r="G966" s="1049"/>
      <c r="H966" s="1058" t="s">
        <v>345</v>
      </c>
      <c r="I966" s="1059" t="s">
        <v>7059</v>
      </c>
      <c r="J966" s="1058"/>
      <c r="K966" s="1059" t="s">
        <v>7060</v>
      </c>
      <c r="L966" s="979">
        <f t="shared" si="318"/>
        <v>0</v>
      </c>
      <c r="M966" s="979">
        <f t="shared" si="319"/>
        <v>0</v>
      </c>
      <c r="N966" s="1724">
        <f t="shared" si="320"/>
        <v>0</v>
      </c>
      <c r="O966" s="979"/>
      <c r="P966" s="979"/>
      <c r="Q966" s="979"/>
      <c r="R966" s="979"/>
      <c r="S966" s="979"/>
      <c r="T966" s="979"/>
      <c r="U966" s="979"/>
      <c r="V966" s="979"/>
      <c r="W966" s="979"/>
      <c r="X966" s="979"/>
      <c r="Y966" s="1060"/>
      <c r="Z966" s="1060" t="str">
        <f t="shared" si="321"/>
        <v>Cap.2 Pct.14: Daca Val. cifrei de afaceri (Col.1) # 0, atunci si Val. % (Col.2) # 0 si invers, pentru toate randurile (Rd.2 la Rd.n).</v>
      </c>
      <c r="AA966" s="2205">
        <f t="shared" si="323"/>
        <v>1</v>
      </c>
      <c r="AB966" s="3036">
        <f t="shared" si="324"/>
        <v>384</v>
      </c>
      <c r="AT966" s="133" t="s">
        <v>8597</v>
      </c>
      <c r="AU966" s="1416" t="s">
        <v>5300</v>
      </c>
      <c r="AV966" s="134">
        <v>5</v>
      </c>
      <c r="AW966" s="135">
        <v>1</v>
      </c>
      <c r="AX966" s="136">
        <v>265</v>
      </c>
      <c r="AY966" s="301">
        <f>IF(Chestionar!K966="",0,Chestionar!K966)</f>
        <v>265</v>
      </c>
      <c r="AZ966" s="301">
        <f>IF(Chestionar!L966="",0,Chestionar!L966)</f>
        <v>0</v>
      </c>
      <c r="BA966" s="301">
        <f ca="1">IF(Chestionar!M966="",0,Chestionar!M966)</f>
        <v>0</v>
      </c>
      <c r="BB966" s="301">
        <f>IF(Chestionar!N966="",0,Chestionar!N966)</f>
        <v>0</v>
      </c>
      <c r="BC966" s="301">
        <f ca="1">IF(Chestionar!O966="",0,Chestionar!O966)</f>
        <v>0</v>
      </c>
      <c r="BD966" s="301">
        <f>IF(Chestionar!P966="",0,Chestionar!P966)</f>
        <v>0</v>
      </c>
      <c r="BE966" s="301">
        <f ca="1">IF(Chestionar!Q966="",0,Chestionar!Q966)</f>
        <v>0</v>
      </c>
      <c r="BF966" s="301">
        <f>IF(Chestionar!R966="",0,Chestionar!R966)</f>
        <v>0</v>
      </c>
      <c r="BG966" s="301">
        <f>IF(Chestionar!S966="",0,Chestionar!S966)</f>
        <v>0</v>
      </c>
      <c r="BH966" s="301">
        <f>IF(Chestionar!T966="",0,Chestionar!T966)</f>
        <v>0</v>
      </c>
      <c r="BI966" s="205">
        <f>IF(Chestionar!U966="",0,Chestionar!U966)</f>
        <v>0</v>
      </c>
      <c r="BJ966" s="205">
        <f>IF(Chestionar!V966="",0,Chestionar!V966)</f>
        <v>0</v>
      </c>
      <c r="BK966" s="205">
        <f>IF(Chestionar!W966="",0,Chestionar!W966)</f>
        <v>0</v>
      </c>
      <c r="BL966" s="205">
        <f>IF(Chestionar!X966="",0,Chestionar!X966)</f>
        <v>0</v>
      </c>
      <c r="BM966" s="205">
        <f>IF(Chestionar!Y966="",0,Chestionar!Y966)</f>
        <v>0</v>
      </c>
      <c r="BN966" s="158">
        <f>IF(Chestionar!Z966="",0,Chestionar!Z966)</f>
        <v>0</v>
      </c>
      <c r="BO966" s="113"/>
      <c r="BP966" s="113"/>
      <c r="BQ966" s="113"/>
      <c r="BR966" s="113" t="s">
        <v>215</v>
      </c>
    </row>
    <row r="967" spans="1:70" x14ac:dyDescent="0.25">
      <c r="A967" s="1715">
        <f t="shared" ref="A967:A1030" si="325">IF(D967="DA",IF(ISERROR(N967),A966+1,IF(N967=1,A966+1,A966)),A966)</f>
        <v>0</v>
      </c>
      <c r="B967" s="1715">
        <f t="shared" si="322"/>
        <v>10384032</v>
      </c>
      <c r="C967" s="1049">
        <v>384</v>
      </c>
      <c r="D967" s="1797" t="s">
        <v>447</v>
      </c>
      <c r="E967" s="1049">
        <v>32</v>
      </c>
      <c r="F967" s="1057" t="s">
        <v>4894</v>
      </c>
      <c r="G967" s="1049"/>
      <c r="H967" s="1058" t="s">
        <v>345</v>
      </c>
      <c r="I967" s="1059" t="s">
        <v>7061</v>
      </c>
      <c r="J967" s="1058"/>
      <c r="K967" s="1059" t="s">
        <v>7062</v>
      </c>
      <c r="L967" s="979">
        <f t="shared" si="318"/>
        <v>0</v>
      </c>
      <c r="M967" s="979">
        <f t="shared" si="319"/>
        <v>0</v>
      </c>
      <c r="N967" s="1724">
        <f t="shared" si="320"/>
        <v>0</v>
      </c>
      <c r="O967" s="979"/>
      <c r="P967" s="979"/>
      <c r="Q967" s="979"/>
      <c r="R967" s="979"/>
      <c r="S967" s="979"/>
      <c r="T967" s="979"/>
      <c r="U967" s="979"/>
      <c r="V967" s="979"/>
      <c r="W967" s="979"/>
      <c r="X967" s="979"/>
      <c r="Y967" s="1060"/>
      <c r="Z967" s="1060" t="str">
        <f t="shared" si="321"/>
        <v>Cap.2 Pct.14: Daca Val. cifrei de afaceri (Col.1) # 0, atunci si Val. % (Col.2) # 0 si invers, pentru toate randurile (Rd.2 la Rd.n).</v>
      </c>
      <c r="AA967" s="2205">
        <f t="shared" si="323"/>
        <v>1</v>
      </c>
      <c r="AB967" s="3036">
        <f t="shared" si="324"/>
        <v>384</v>
      </c>
      <c r="AT967" s="133" t="s">
        <v>8598</v>
      </c>
      <c r="AU967" s="1416" t="s">
        <v>5300</v>
      </c>
      <c r="AV967" s="134">
        <v>5</v>
      </c>
      <c r="AW967" s="135">
        <v>1</v>
      </c>
      <c r="AX967" s="136">
        <v>266</v>
      </c>
      <c r="AY967" s="301">
        <f>IF(Chestionar!K967="",0,Chestionar!K967)</f>
        <v>266</v>
      </c>
      <c r="AZ967" s="301">
        <f>IF(Chestionar!L967="",0,Chestionar!L967)</f>
        <v>0</v>
      </c>
      <c r="BA967" s="301">
        <f ca="1">IF(Chestionar!M967="",0,Chestionar!M967)</f>
        <v>0</v>
      </c>
      <c r="BB967" s="301">
        <f>IF(Chestionar!N967="",0,Chestionar!N967)</f>
        <v>0</v>
      </c>
      <c r="BC967" s="301">
        <f ca="1">IF(Chestionar!O967="",0,Chestionar!O967)</f>
        <v>0</v>
      </c>
      <c r="BD967" s="301">
        <f>IF(Chestionar!P967="",0,Chestionar!P967)</f>
        <v>0</v>
      </c>
      <c r="BE967" s="301">
        <f ca="1">IF(Chestionar!Q967="",0,Chestionar!Q967)</f>
        <v>0</v>
      </c>
      <c r="BF967" s="301">
        <f>IF(Chestionar!R967="",0,Chestionar!R967)</f>
        <v>0</v>
      </c>
      <c r="BG967" s="301">
        <f>IF(Chestionar!S967="",0,Chestionar!S967)</f>
        <v>0</v>
      </c>
      <c r="BH967" s="301">
        <f>IF(Chestionar!T967="",0,Chestionar!T967)</f>
        <v>0</v>
      </c>
      <c r="BI967" s="205">
        <f>IF(Chestionar!U967="",0,Chestionar!U967)</f>
        <v>0</v>
      </c>
      <c r="BJ967" s="205">
        <f>IF(Chestionar!V967="",0,Chestionar!V967)</f>
        <v>0</v>
      </c>
      <c r="BK967" s="205">
        <f>IF(Chestionar!W967="",0,Chestionar!W967)</f>
        <v>0</v>
      </c>
      <c r="BL967" s="205">
        <f>IF(Chestionar!X967="",0,Chestionar!X967)</f>
        <v>0</v>
      </c>
      <c r="BM967" s="205">
        <f>IF(Chestionar!Y967="",0,Chestionar!Y967)</f>
        <v>0</v>
      </c>
      <c r="BN967" s="158">
        <f>IF(Chestionar!Z967="",0,Chestionar!Z967)</f>
        <v>0</v>
      </c>
      <c r="BO967" s="113"/>
      <c r="BP967" s="113"/>
      <c r="BQ967" s="113"/>
      <c r="BR967" s="113" t="s">
        <v>215</v>
      </c>
    </row>
    <row r="968" spans="1:70" x14ac:dyDescent="0.25">
      <c r="A968" s="1715">
        <f t="shared" si="325"/>
        <v>0</v>
      </c>
      <c r="B968" s="1715">
        <f t="shared" si="322"/>
        <v>10384033</v>
      </c>
      <c r="C968" s="1049">
        <v>384</v>
      </c>
      <c r="D968" s="1797" t="s">
        <v>447</v>
      </c>
      <c r="E968" s="1049">
        <v>33</v>
      </c>
      <c r="F968" s="1057" t="s">
        <v>4894</v>
      </c>
      <c r="G968" s="1049"/>
      <c r="H968" s="1058" t="s">
        <v>345</v>
      </c>
      <c r="I968" s="1059" t="s">
        <v>7063</v>
      </c>
      <c r="J968" s="1058"/>
      <c r="K968" s="1059" t="s">
        <v>7064</v>
      </c>
      <c r="L968" s="979">
        <f t="shared" si="318"/>
        <v>0</v>
      </c>
      <c r="M968" s="979">
        <f t="shared" si="319"/>
        <v>0</v>
      </c>
      <c r="N968" s="1724">
        <f t="shared" si="320"/>
        <v>0</v>
      </c>
      <c r="O968" s="979"/>
      <c r="P968" s="979"/>
      <c r="Q968" s="979"/>
      <c r="R968" s="979"/>
      <c r="S968" s="979"/>
      <c r="T968" s="979"/>
      <c r="U968" s="979"/>
      <c r="V968" s="979"/>
      <c r="W968" s="979"/>
      <c r="X968" s="979"/>
      <c r="Y968" s="1060"/>
      <c r="Z968" s="1060" t="str">
        <f t="shared" si="321"/>
        <v>Cap.2 Pct.14: Daca Val. cifrei de afaceri (Col.1) # 0, atunci si Val. % (Col.2) # 0 si invers, pentru toate randurile (Rd.2 la Rd.n).</v>
      </c>
      <c r="AA968" s="2205">
        <f t="shared" si="323"/>
        <v>1</v>
      </c>
      <c r="AB968" s="3036">
        <f t="shared" si="324"/>
        <v>384</v>
      </c>
      <c r="AT968" s="133" t="s">
        <v>8599</v>
      </c>
      <c r="AU968" s="1416" t="s">
        <v>5300</v>
      </c>
      <c r="AV968" s="134">
        <v>5</v>
      </c>
      <c r="AW968" s="135">
        <v>1</v>
      </c>
      <c r="AX968" s="136">
        <v>267</v>
      </c>
      <c r="AY968" s="301">
        <f>IF(Chestionar!K968="",0,Chestionar!K968)</f>
        <v>267</v>
      </c>
      <c r="AZ968" s="301">
        <f>IF(Chestionar!L968="",0,Chestionar!L968)</f>
        <v>0</v>
      </c>
      <c r="BA968" s="301">
        <f ca="1">IF(Chestionar!M968="",0,Chestionar!M968)</f>
        <v>0</v>
      </c>
      <c r="BB968" s="301">
        <f>IF(Chestionar!N968="",0,Chestionar!N968)</f>
        <v>0</v>
      </c>
      <c r="BC968" s="301">
        <f ca="1">IF(Chestionar!O968="",0,Chestionar!O968)</f>
        <v>0</v>
      </c>
      <c r="BD968" s="301">
        <f>IF(Chestionar!P968="",0,Chestionar!P968)</f>
        <v>0</v>
      </c>
      <c r="BE968" s="301">
        <f ca="1">IF(Chestionar!Q968="",0,Chestionar!Q968)</f>
        <v>0</v>
      </c>
      <c r="BF968" s="301">
        <f>IF(Chestionar!R968="",0,Chestionar!R968)</f>
        <v>0</v>
      </c>
      <c r="BG968" s="301">
        <f>IF(Chestionar!S968="",0,Chestionar!S968)</f>
        <v>0</v>
      </c>
      <c r="BH968" s="301">
        <f>IF(Chestionar!T968="",0,Chestionar!T968)</f>
        <v>0</v>
      </c>
      <c r="BI968" s="205">
        <f>IF(Chestionar!U968="",0,Chestionar!U968)</f>
        <v>0</v>
      </c>
      <c r="BJ968" s="205">
        <f>IF(Chestionar!V968="",0,Chestionar!V968)</f>
        <v>0</v>
      </c>
      <c r="BK968" s="205">
        <f>IF(Chestionar!W968="",0,Chestionar!W968)</f>
        <v>0</v>
      </c>
      <c r="BL968" s="205">
        <f>IF(Chestionar!X968="",0,Chestionar!X968)</f>
        <v>0</v>
      </c>
      <c r="BM968" s="205">
        <f>IF(Chestionar!Y968="",0,Chestionar!Y968)</f>
        <v>0</v>
      </c>
      <c r="BN968" s="158">
        <f>IF(Chestionar!Z968="",0,Chestionar!Z968)</f>
        <v>0</v>
      </c>
      <c r="BO968" s="113"/>
      <c r="BP968" s="113"/>
      <c r="BQ968" s="113"/>
      <c r="BR968" s="113" t="s">
        <v>215</v>
      </c>
    </row>
    <row r="969" spans="1:70" x14ac:dyDescent="0.25">
      <c r="A969" s="1715">
        <f t="shared" si="325"/>
        <v>0</v>
      </c>
      <c r="B969" s="1715">
        <f t="shared" si="322"/>
        <v>10384034</v>
      </c>
      <c r="C969" s="1049">
        <v>384</v>
      </c>
      <c r="D969" s="1797" t="s">
        <v>447</v>
      </c>
      <c r="E969" s="1049">
        <v>34</v>
      </c>
      <c r="F969" s="1057" t="s">
        <v>4894</v>
      </c>
      <c r="G969" s="1049"/>
      <c r="H969" s="1058" t="s">
        <v>345</v>
      </c>
      <c r="I969" s="1059" t="s">
        <v>7065</v>
      </c>
      <c r="J969" s="1058"/>
      <c r="K969" s="1059" t="s">
        <v>7066</v>
      </c>
      <c r="L969" s="979">
        <f t="shared" si="318"/>
        <v>0</v>
      </c>
      <c r="M969" s="979">
        <f t="shared" si="319"/>
        <v>0</v>
      </c>
      <c r="N969" s="1724">
        <f t="shared" si="320"/>
        <v>0</v>
      </c>
      <c r="O969" s="979"/>
      <c r="P969" s="979"/>
      <c r="Q969" s="979"/>
      <c r="R969" s="979"/>
      <c r="S969" s="979"/>
      <c r="T969" s="979"/>
      <c r="U969" s="979"/>
      <c r="V969" s="979"/>
      <c r="W969" s="979"/>
      <c r="X969" s="979"/>
      <c r="Y969" s="1060"/>
      <c r="Z969" s="1060" t="str">
        <f t="shared" si="321"/>
        <v>Cap.2 Pct.14: Daca Val. cifrei de afaceri (Col.1) # 0, atunci si Val. % (Col.2) # 0 si invers, pentru toate randurile (Rd.2 la Rd.n).</v>
      </c>
      <c r="AA969" s="2205">
        <f t="shared" si="323"/>
        <v>1</v>
      </c>
      <c r="AB969" s="3036">
        <f t="shared" si="324"/>
        <v>384</v>
      </c>
      <c r="AT969" s="133" t="s">
        <v>8600</v>
      </c>
      <c r="AU969" s="1416" t="s">
        <v>5300</v>
      </c>
      <c r="AV969" s="134">
        <v>5</v>
      </c>
      <c r="AW969" s="135">
        <v>1</v>
      </c>
      <c r="AX969" s="136">
        <v>268</v>
      </c>
      <c r="AY969" s="301">
        <f>IF(Chestionar!K969="",0,Chestionar!K969)</f>
        <v>268</v>
      </c>
      <c r="AZ969" s="301">
        <f>IF(Chestionar!L969="",0,Chestionar!L969)</f>
        <v>0</v>
      </c>
      <c r="BA969" s="301">
        <f ca="1">IF(Chestionar!M969="",0,Chestionar!M969)</f>
        <v>0</v>
      </c>
      <c r="BB969" s="301">
        <f>IF(Chestionar!N969="",0,Chestionar!N969)</f>
        <v>0</v>
      </c>
      <c r="BC969" s="301">
        <f ca="1">IF(Chestionar!O969="",0,Chestionar!O969)</f>
        <v>0</v>
      </c>
      <c r="BD969" s="301">
        <f>IF(Chestionar!P969="",0,Chestionar!P969)</f>
        <v>0</v>
      </c>
      <c r="BE969" s="301">
        <f ca="1">IF(Chestionar!Q969="",0,Chestionar!Q969)</f>
        <v>0</v>
      </c>
      <c r="BF969" s="301">
        <f>IF(Chestionar!R969="",0,Chestionar!R969)</f>
        <v>0</v>
      </c>
      <c r="BG969" s="301">
        <f>IF(Chestionar!S969="",0,Chestionar!S969)</f>
        <v>0</v>
      </c>
      <c r="BH969" s="301">
        <f>IF(Chestionar!T969="",0,Chestionar!T969)</f>
        <v>0</v>
      </c>
      <c r="BI969" s="205">
        <f>IF(Chestionar!U969="",0,Chestionar!U969)</f>
        <v>0</v>
      </c>
      <c r="BJ969" s="205">
        <f>IF(Chestionar!V969="",0,Chestionar!V969)</f>
        <v>0</v>
      </c>
      <c r="BK969" s="205">
        <f>IF(Chestionar!W969="",0,Chestionar!W969)</f>
        <v>0</v>
      </c>
      <c r="BL969" s="205">
        <f>IF(Chestionar!X969="",0,Chestionar!X969)</f>
        <v>0</v>
      </c>
      <c r="BM969" s="205">
        <f>IF(Chestionar!Y969="",0,Chestionar!Y969)</f>
        <v>0</v>
      </c>
      <c r="BN969" s="158">
        <f>IF(Chestionar!Z969="",0,Chestionar!Z969)</f>
        <v>0</v>
      </c>
      <c r="BO969" s="113"/>
      <c r="BP969" s="113"/>
      <c r="BQ969" s="113"/>
      <c r="BR969" s="113" t="s">
        <v>215</v>
      </c>
    </row>
    <row r="970" spans="1:70" x14ac:dyDescent="0.25">
      <c r="A970" s="1715">
        <f t="shared" si="325"/>
        <v>0</v>
      </c>
      <c r="B970" s="1715">
        <f t="shared" si="322"/>
        <v>10384035</v>
      </c>
      <c r="C970" s="1049">
        <v>384</v>
      </c>
      <c r="D970" s="1797" t="s">
        <v>447</v>
      </c>
      <c r="E970" s="1049">
        <v>35</v>
      </c>
      <c r="F970" s="1057" t="s">
        <v>4894</v>
      </c>
      <c r="G970" s="1049"/>
      <c r="H970" s="1058" t="s">
        <v>345</v>
      </c>
      <c r="I970" s="1059" t="s">
        <v>7067</v>
      </c>
      <c r="J970" s="1058"/>
      <c r="K970" s="1059" t="s">
        <v>7068</v>
      </c>
      <c r="L970" s="979">
        <f t="shared" si="318"/>
        <v>0</v>
      </c>
      <c r="M970" s="979">
        <f t="shared" si="319"/>
        <v>0</v>
      </c>
      <c r="N970" s="1724">
        <f t="shared" si="320"/>
        <v>0</v>
      </c>
      <c r="O970" s="979"/>
      <c r="P970" s="979"/>
      <c r="Q970" s="979"/>
      <c r="R970" s="979"/>
      <c r="S970" s="979"/>
      <c r="T970" s="979"/>
      <c r="U970" s="979"/>
      <c r="V970" s="979"/>
      <c r="W970" s="979"/>
      <c r="X970" s="979"/>
      <c r="Y970" s="1060"/>
      <c r="Z970" s="1060" t="str">
        <f t="shared" si="321"/>
        <v>Cap.2 Pct.14: Daca Val. cifrei de afaceri (Col.1) # 0, atunci si Val. % (Col.2) # 0 si invers, pentru toate randurile (Rd.2 la Rd.n).</v>
      </c>
      <c r="AA970" s="2205">
        <f t="shared" si="323"/>
        <v>1</v>
      </c>
      <c r="AB970" s="3036">
        <f t="shared" si="324"/>
        <v>384</v>
      </c>
      <c r="AT970" s="133" t="s">
        <v>8601</v>
      </c>
      <c r="AU970" s="1416" t="s">
        <v>5300</v>
      </c>
      <c r="AV970" s="134">
        <v>5</v>
      </c>
      <c r="AW970" s="135">
        <v>1</v>
      </c>
      <c r="AX970" s="136">
        <v>269</v>
      </c>
      <c r="AY970" s="301">
        <f>IF(Chestionar!K970="",0,Chestionar!K970)</f>
        <v>269</v>
      </c>
      <c r="AZ970" s="301">
        <f>IF(Chestionar!L970="",0,Chestionar!L970)</f>
        <v>0</v>
      </c>
      <c r="BA970" s="301">
        <f ca="1">IF(Chestionar!M970="",0,Chestionar!M970)</f>
        <v>0</v>
      </c>
      <c r="BB970" s="301">
        <f>IF(Chestionar!N970="",0,Chestionar!N970)</f>
        <v>0</v>
      </c>
      <c r="BC970" s="301">
        <f ca="1">IF(Chestionar!O970="",0,Chestionar!O970)</f>
        <v>0</v>
      </c>
      <c r="BD970" s="301">
        <f>IF(Chestionar!P970="",0,Chestionar!P970)</f>
        <v>0</v>
      </c>
      <c r="BE970" s="301">
        <f ca="1">IF(Chestionar!Q970="",0,Chestionar!Q970)</f>
        <v>0</v>
      </c>
      <c r="BF970" s="301">
        <f>IF(Chestionar!R970="",0,Chestionar!R970)</f>
        <v>0</v>
      </c>
      <c r="BG970" s="301">
        <f>IF(Chestionar!S970="",0,Chestionar!S970)</f>
        <v>0</v>
      </c>
      <c r="BH970" s="301">
        <f>IF(Chestionar!T970="",0,Chestionar!T970)</f>
        <v>0</v>
      </c>
      <c r="BI970" s="205">
        <f>IF(Chestionar!U970="",0,Chestionar!U970)</f>
        <v>0</v>
      </c>
      <c r="BJ970" s="205">
        <f>IF(Chestionar!V970="",0,Chestionar!V970)</f>
        <v>0</v>
      </c>
      <c r="BK970" s="205">
        <f>IF(Chestionar!W970="",0,Chestionar!W970)</f>
        <v>0</v>
      </c>
      <c r="BL970" s="205">
        <f>IF(Chestionar!X970="",0,Chestionar!X970)</f>
        <v>0</v>
      </c>
      <c r="BM970" s="205">
        <f>IF(Chestionar!Y970="",0,Chestionar!Y970)</f>
        <v>0</v>
      </c>
      <c r="BN970" s="158">
        <f>IF(Chestionar!Z970="",0,Chestionar!Z970)</f>
        <v>0</v>
      </c>
      <c r="BO970" s="113"/>
      <c r="BP970" s="113"/>
      <c r="BQ970" s="113"/>
      <c r="BR970" s="113" t="s">
        <v>215</v>
      </c>
    </row>
    <row r="971" spans="1:70" x14ac:dyDescent="0.25">
      <c r="A971" s="1715">
        <f t="shared" si="325"/>
        <v>0</v>
      </c>
      <c r="B971" s="1715">
        <f t="shared" si="322"/>
        <v>10384036</v>
      </c>
      <c r="C971" s="1049">
        <v>384</v>
      </c>
      <c r="D971" s="1797" t="s">
        <v>447</v>
      </c>
      <c r="E971" s="1049">
        <v>36</v>
      </c>
      <c r="F971" s="1057" t="s">
        <v>4894</v>
      </c>
      <c r="G971" s="1049"/>
      <c r="H971" s="1058" t="s">
        <v>345</v>
      </c>
      <c r="I971" s="1059" t="s">
        <v>7069</v>
      </c>
      <c r="J971" s="1058"/>
      <c r="K971" s="1059" t="s">
        <v>7070</v>
      </c>
      <c r="L971" s="979">
        <f t="shared" si="318"/>
        <v>0</v>
      </c>
      <c r="M971" s="979">
        <f t="shared" si="319"/>
        <v>0</v>
      </c>
      <c r="N971" s="1724">
        <f t="shared" si="320"/>
        <v>0</v>
      </c>
      <c r="O971" s="979"/>
      <c r="P971" s="979"/>
      <c r="Q971" s="979"/>
      <c r="R971" s="979"/>
      <c r="S971" s="979"/>
      <c r="T971" s="979"/>
      <c r="U971" s="979"/>
      <c r="V971" s="979"/>
      <c r="W971" s="979"/>
      <c r="X971" s="979"/>
      <c r="Y971" s="1060"/>
      <c r="Z971" s="1060" t="str">
        <f t="shared" si="321"/>
        <v>Cap.2 Pct.14: Daca Val. cifrei de afaceri (Col.1) # 0, atunci si Val. % (Col.2) # 0 si invers, pentru toate randurile (Rd.2 la Rd.n).</v>
      </c>
      <c r="AA971" s="2205">
        <f t="shared" si="323"/>
        <v>1</v>
      </c>
      <c r="AB971" s="3036">
        <f t="shared" si="324"/>
        <v>384</v>
      </c>
      <c r="AT971" s="133" t="s">
        <v>8602</v>
      </c>
      <c r="AU971" s="1416" t="s">
        <v>5300</v>
      </c>
      <c r="AV971" s="134">
        <v>5</v>
      </c>
      <c r="AW971" s="135">
        <v>1</v>
      </c>
      <c r="AX971" s="136">
        <v>270</v>
      </c>
      <c r="AY971" s="301">
        <f>IF(Chestionar!K971="",0,Chestionar!K971)</f>
        <v>270</v>
      </c>
      <c r="AZ971" s="301">
        <f>IF(Chestionar!L971="",0,Chestionar!L971)</f>
        <v>0</v>
      </c>
      <c r="BA971" s="301">
        <f ca="1">IF(Chestionar!M971="",0,Chestionar!M971)</f>
        <v>0</v>
      </c>
      <c r="BB971" s="301">
        <f>IF(Chestionar!N971="",0,Chestionar!N971)</f>
        <v>0</v>
      </c>
      <c r="BC971" s="301">
        <f ca="1">IF(Chestionar!O971="",0,Chestionar!O971)</f>
        <v>0</v>
      </c>
      <c r="BD971" s="301">
        <f>IF(Chestionar!P971="",0,Chestionar!P971)</f>
        <v>0</v>
      </c>
      <c r="BE971" s="301">
        <f ca="1">IF(Chestionar!Q971="",0,Chestionar!Q971)</f>
        <v>0</v>
      </c>
      <c r="BF971" s="301">
        <f>IF(Chestionar!R971="",0,Chestionar!R971)</f>
        <v>0</v>
      </c>
      <c r="BG971" s="301">
        <f>IF(Chestionar!S971="",0,Chestionar!S971)</f>
        <v>0</v>
      </c>
      <c r="BH971" s="301">
        <f>IF(Chestionar!T971="",0,Chestionar!T971)</f>
        <v>0</v>
      </c>
      <c r="BI971" s="205">
        <f>IF(Chestionar!U971="",0,Chestionar!U971)</f>
        <v>0</v>
      </c>
      <c r="BJ971" s="205">
        <f>IF(Chestionar!V971="",0,Chestionar!V971)</f>
        <v>0</v>
      </c>
      <c r="BK971" s="205">
        <f>IF(Chestionar!W971="",0,Chestionar!W971)</f>
        <v>0</v>
      </c>
      <c r="BL971" s="205">
        <f>IF(Chestionar!X971="",0,Chestionar!X971)</f>
        <v>0</v>
      </c>
      <c r="BM971" s="205">
        <f>IF(Chestionar!Y971="",0,Chestionar!Y971)</f>
        <v>0</v>
      </c>
      <c r="BN971" s="158">
        <f>IF(Chestionar!Z971="",0,Chestionar!Z971)</f>
        <v>0</v>
      </c>
      <c r="BO971" s="113"/>
      <c r="BP971" s="113"/>
      <c r="BQ971" s="113"/>
      <c r="BR971" s="113" t="s">
        <v>215</v>
      </c>
    </row>
    <row r="972" spans="1:70" x14ac:dyDescent="0.25">
      <c r="A972" s="1715">
        <f t="shared" si="325"/>
        <v>0</v>
      </c>
      <c r="B972" s="1715">
        <f t="shared" si="322"/>
        <v>10384037</v>
      </c>
      <c r="C972" s="1049">
        <v>384</v>
      </c>
      <c r="D972" s="1797" t="s">
        <v>447</v>
      </c>
      <c r="E972" s="1049">
        <v>37</v>
      </c>
      <c r="F972" s="1057" t="s">
        <v>4894</v>
      </c>
      <c r="G972" s="1049"/>
      <c r="H972" s="1058" t="s">
        <v>345</v>
      </c>
      <c r="I972" s="1059" t="s">
        <v>7071</v>
      </c>
      <c r="J972" s="1058"/>
      <c r="K972" s="1059" t="s">
        <v>7072</v>
      </c>
      <c r="L972" s="979">
        <f t="shared" si="318"/>
        <v>0</v>
      </c>
      <c r="M972" s="979">
        <f t="shared" si="319"/>
        <v>0</v>
      </c>
      <c r="N972" s="1724">
        <f t="shared" si="320"/>
        <v>0</v>
      </c>
      <c r="O972" s="979"/>
      <c r="P972" s="979"/>
      <c r="Q972" s="979"/>
      <c r="R972" s="979"/>
      <c r="S972" s="979"/>
      <c r="T972" s="979"/>
      <c r="U972" s="979"/>
      <c r="V972" s="979"/>
      <c r="W972" s="979"/>
      <c r="X972" s="979"/>
      <c r="Y972" s="1060"/>
      <c r="Z972" s="1060" t="str">
        <f t="shared" si="321"/>
        <v>Cap.2 Pct.14: Daca Val. cifrei de afaceri (Col.1) # 0, atunci si Val. % (Col.2) # 0 si invers, pentru toate randurile (Rd.2 la Rd.n).</v>
      </c>
      <c r="AA972" s="2205">
        <f t="shared" si="323"/>
        <v>1</v>
      </c>
      <c r="AB972" s="3036">
        <f t="shared" si="324"/>
        <v>384</v>
      </c>
      <c r="AT972" s="133" t="s">
        <v>8603</v>
      </c>
      <c r="AU972" s="1416" t="s">
        <v>5300</v>
      </c>
      <c r="AV972" s="134">
        <v>5</v>
      </c>
      <c r="AW972" s="135">
        <v>1</v>
      </c>
      <c r="AX972" s="136">
        <v>271</v>
      </c>
      <c r="AY972" s="301">
        <f>IF(Chestionar!K972="",0,Chestionar!K972)</f>
        <v>271</v>
      </c>
      <c r="AZ972" s="301">
        <f>IF(Chestionar!L972="",0,Chestionar!L972)</f>
        <v>0</v>
      </c>
      <c r="BA972" s="301">
        <f ca="1">IF(Chestionar!M972="",0,Chestionar!M972)</f>
        <v>0</v>
      </c>
      <c r="BB972" s="301">
        <f>IF(Chestionar!N972="",0,Chestionar!N972)</f>
        <v>0</v>
      </c>
      <c r="BC972" s="301">
        <f ca="1">IF(Chestionar!O972="",0,Chestionar!O972)</f>
        <v>0</v>
      </c>
      <c r="BD972" s="301">
        <f>IF(Chestionar!P972="",0,Chestionar!P972)</f>
        <v>0</v>
      </c>
      <c r="BE972" s="301">
        <f ca="1">IF(Chestionar!Q972="",0,Chestionar!Q972)</f>
        <v>0</v>
      </c>
      <c r="BF972" s="301">
        <f>IF(Chestionar!R972="",0,Chestionar!R972)</f>
        <v>0</v>
      </c>
      <c r="BG972" s="301">
        <f>IF(Chestionar!S972="",0,Chestionar!S972)</f>
        <v>0</v>
      </c>
      <c r="BH972" s="301">
        <f>IF(Chestionar!T972="",0,Chestionar!T972)</f>
        <v>0</v>
      </c>
      <c r="BI972" s="205">
        <f>IF(Chestionar!U972="",0,Chestionar!U972)</f>
        <v>0</v>
      </c>
      <c r="BJ972" s="205">
        <f>IF(Chestionar!V972="",0,Chestionar!V972)</f>
        <v>0</v>
      </c>
      <c r="BK972" s="205">
        <f>IF(Chestionar!W972="",0,Chestionar!W972)</f>
        <v>0</v>
      </c>
      <c r="BL972" s="205">
        <f>IF(Chestionar!X972="",0,Chestionar!X972)</f>
        <v>0</v>
      </c>
      <c r="BM972" s="205">
        <f>IF(Chestionar!Y972="",0,Chestionar!Y972)</f>
        <v>0</v>
      </c>
      <c r="BN972" s="158">
        <f>IF(Chestionar!Z972="",0,Chestionar!Z972)</f>
        <v>0</v>
      </c>
      <c r="BO972" s="113"/>
      <c r="BP972" s="113"/>
      <c r="BQ972" s="113"/>
      <c r="BR972" s="113" t="s">
        <v>215</v>
      </c>
    </row>
    <row r="973" spans="1:70" x14ac:dyDescent="0.25">
      <c r="A973" s="1715">
        <f t="shared" si="325"/>
        <v>0</v>
      </c>
      <c r="B973" s="1715">
        <f t="shared" si="322"/>
        <v>10384038</v>
      </c>
      <c r="C973" s="1049">
        <v>384</v>
      </c>
      <c r="D973" s="1797" t="s">
        <v>447</v>
      </c>
      <c r="E973" s="1049">
        <v>38</v>
      </c>
      <c r="F973" s="1057" t="s">
        <v>4894</v>
      </c>
      <c r="G973" s="1049"/>
      <c r="H973" s="1058" t="s">
        <v>345</v>
      </c>
      <c r="I973" s="1059" t="s">
        <v>7073</v>
      </c>
      <c r="J973" s="1058"/>
      <c r="K973" s="1059" t="s">
        <v>7074</v>
      </c>
      <c r="L973" s="979">
        <f t="shared" si="318"/>
        <v>0</v>
      </c>
      <c r="M973" s="979">
        <f t="shared" si="319"/>
        <v>0</v>
      </c>
      <c r="N973" s="1724">
        <f t="shared" si="320"/>
        <v>0</v>
      </c>
      <c r="O973" s="979"/>
      <c r="P973" s="979"/>
      <c r="Q973" s="979"/>
      <c r="R973" s="979"/>
      <c r="S973" s="979"/>
      <c r="T973" s="979"/>
      <c r="U973" s="979"/>
      <c r="V973" s="979"/>
      <c r="W973" s="979"/>
      <c r="X973" s="979"/>
      <c r="Y973" s="1060"/>
      <c r="Z973" s="1060" t="str">
        <f t="shared" si="321"/>
        <v>Cap.2 Pct.14: Daca Val. cifrei de afaceri (Col.1) # 0, atunci si Val. % (Col.2) # 0 si invers, pentru toate randurile (Rd.2 la Rd.n).</v>
      </c>
      <c r="AA973" s="2205">
        <f t="shared" si="323"/>
        <v>1</v>
      </c>
      <c r="AB973" s="3036">
        <f t="shared" si="324"/>
        <v>384</v>
      </c>
      <c r="AT973" s="133" t="s">
        <v>8604</v>
      </c>
      <c r="AU973" s="1416" t="s">
        <v>5300</v>
      </c>
      <c r="AV973" s="134">
        <v>5</v>
      </c>
      <c r="AW973" s="135">
        <v>1</v>
      </c>
      <c r="AX973" s="136">
        <v>272</v>
      </c>
      <c r="AY973" s="301">
        <f>IF(Chestionar!K973="",0,Chestionar!K973)</f>
        <v>272</v>
      </c>
      <c r="AZ973" s="301">
        <f>IF(Chestionar!L973="",0,Chestionar!L973)</f>
        <v>0</v>
      </c>
      <c r="BA973" s="301">
        <f ca="1">IF(Chestionar!M973="",0,Chestionar!M973)</f>
        <v>0</v>
      </c>
      <c r="BB973" s="301">
        <f>IF(Chestionar!N973="",0,Chestionar!N973)</f>
        <v>0</v>
      </c>
      <c r="BC973" s="301">
        <f ca="1">IF(Chestionar!O973="",0,Chestionar!O973)</f>
        <v>0</v>
      </c>
      <c r="BD973" s="301">
        <f>IF(Chestionar!P973="",0,Chestionar!P973)</f>
        <v>0</v>
      </c>
      <c r="BE973" s="301">
        <f ca="1">IF(Chestionar!Q973="",0,Chestionar!Q973)</f>
        <v>0</v>
      </c>
      <c r="BF973" s="301">
        <f>IF(Chestionar!R973="",0,Chestionar!R973)</f>
        <v>0</v>
      </c>
      <c r="BG973" s="301">
        <f>IF(Chestionar!S973="",0,Chestionar!S973)</f>
        <v>0</v>
      </c>
      <c r="BH973" s="301">
        <f>IF(Chestionar!T973="",0,Chestionar!T973)</f>
        <v>0</v>
      </c>
      <c r="BI973" s="205">
        <f>IF(Chestionar!U973="",0,Chestionar!U973)</f>
        <v>0</v>
      </c>
      <c r="BJ973" s="205">
        <f>IF(Chestionar!V973="",0,Chestionar!V973)</f>
        <v>0</v>
      </c>
      <c r="BK973" s="205">
        <f>IF(Chestionar!W973="",0,Chestionar!W973)</f>
        <v>0</v>
      </c>
      <c r="BL973" s="205">
        <f>IF(Chestionar!X973="",0,Chestionar!X973)</f>
        <v>0</v>
      </c>
      <c r="BM973" s="205">
        <f>IF(Chestionar!Y973="",0,Chestionar!Y973)</f>
        <v>0</v>
      </c>
      <c r="BN973" s="158">
        <f>IF(Chestionar!Z973="",0,Chestionar!Z973)</f>
        <v>0</v>
      </c>
      <c r="BO973" s="113"/>
      <c r="BP973" s="113"/>
      <c r="BQ973" s="113"/>
      <c r="BR973" s="113" t="s">
        <v>215</v>
      </c>
    </row>
    <row r="974" spans="1:70" x14ac:dyDescent="0.25">
      <c r="A974" s="1715">
        <f t="shared" si="325"/>
        <v>0</v>
      </c>
      <c r="B974" s="1715">
        <f t="shared" si="322"/>
        <v>10384039</v>
      </c>
      <c r="C974" s="1049">
        <v>384</v>
      </c>
      <c r="D974" s="1797" t="s">
        <v>447</v>
      </c>
      <c r="E974" s="1049">
        <v>39</v>
      </c>
      <c r="F974" s="1057" t="s">
        <v>4894</v>
      </c>
      <c r="G974" s="1049"/>
      <c r="H974" s="1058" t="s">
        <v>345</v>
      </c>
      <c r="I974" s="1059" t="s">
        <v>7075</v>
      </c>
      <c r="J974" s="1058"/>
      <c r="K974" s="1059" t="s">
        <v>7076</v>
      </c>
      <c r="L974" s="979">
        <f t="shared" si="318"/>
        <v>0</v>
      </c>
      <c r="M974" s="979">
        <f t="shared" si="319"/>
        <v>0</v>
      </c>
      <c r="N974" s="1724">
        <f t="shared" si="320"/>
        <v>0</v>
      </c>
      <c r="O974" s="979"/>
      <c r="P974" s="979"/>
      <c r="Q974" s="979"/>
      <c r="R974" s="979"/>
      <c r="S974" s="979"/>
      <c r="T974" s="979"/>
      <c r="U974" s="979"/>
      <c r="V974" s="979"/>
      <c r="W974" s="979"/>
      <c r="X974" s="979"/>
      <c r="Y974" s="1060"/>
      <c r="Z974" s="1060" t="str">
        <f t="shared" si="321"/>
        <v>Cap.2 Pct.14: Daca Val. cifrei de afaceri (Col.1) # 0, atunci si Val. % (Col.2) # 0 si invers, pentru toate randurile (Rd.2 la Rd.n).</v>
      </c>
      <c r="AA974" s="2205">
        <f t="shared" si="323"/>
        <v>1</v>
      </c>
      <c r="AB974" s="3036">
        <f t="shared" si="324"/>
        <v>384</v>
      </c>
      <c r="AT974" s="133" t="s">
        <v>8605</v>
      </c>
      <c r="AU974" s="1416" t="s">
        <v>5300</v>
      </c>
      <c r="AV974" s="134">
        <v>5</v>
      </c>
      <c r="AW974" s="135">
        <v>1</v>
      </c>
      <c r="AX974" s="136">
        <v>273</v>
      </c>
      <c r="AY974" s="301">
        <f>IF(Chestionar!K974="",0,Chestionar!K974)</f>
        <v>273</v>
      </c>
      <c r="AZ974" s="301">
        <f>IF(Chestionar!L974="",0,Chestionar!L974)</f>
        <v>0</v>
      </c>
      <c r="BA974" s="301">
        <f ca="1">IF(Chestionar!M974="",0,Chestionar!M974)</f>
        <v>0</v>
      </c>
      <c r="BB974" s="301">
        <f>IF(Chestionar!N974="",0,Chestionar!N974)</f>
        <v>0</v>
      </c>
      <c r="BC974" s="301">
        <f ca="1">IF(Chestionar!O974="",0,Chestionar!O974)</f>
        <v>0</v>
      </c>
      <c r="BD974" s="301">
        <f>IF(Chestionar!P974="",0,Chestionar!P974)</f>
        <v>0</v>
      </c>
      <c r="BE974" s="301">
        <f ca="1">IF(Chestionar!Q974="",0,Chestionar!Q974)</f>
        <v>0</v>
      </c>
      <c r="BF974" s="301">
        <f>IF(Chestionar!R974="",0,Chestionar!R974)</f>
        <v>0</v>
      </c>
      <c r="BG974" s="301">
        <f>IF(Chestionar!S974="",0,Chestionar!S974)</f>
        <v>0</v>
      </c>
      <c r="BH974" s="301">
        <f>IF(Chestionar!T974="",0,Chestionar!T974)</f>
        <v>0</v>
      </c>
      <c r="BI974" s="205">
        <f>IF(Chestionar!U974="",0,Chestionar!U974)</f>
        <v>0</v>
      </c>
      <c r="BJ974" s="205">
        <f>IF(Chestionar!V974="",0,Chestionar!V974)</f>
        <v>0</v>
      </c>
      <c r="BK974" s="205">
        <f>IF(Chestionar!W974="",0,Chestionar!W974)</f>
        <v>0</v>
      </c>
      <c r="BL974" s="205">
        <f>IF(Chestionar!X974="",0,Chestionar!X974)</f>
        <v>0</v>
      </c>
      <c r="BM974" s="205">
        <f>IF(Chestionar!Y974="",0,Chestionar!Y974)</f>
        <v>0</v>
      </c>
      <c r="BN974" s="158">
        <f>IF(Chestionar!Z974="",0,Chestionar!Z974)</f>
        <v>0</v>
      </c>
      <c r="BO974" s="113"/>
      <c r="BP974" s="113"/>
      <c r="BQ974" s="113"/>
      <c r="BR974" s="113" t="s">
        <v>215</v>
      </c>
    </row>
    <row r="975" spans="1:70" x14ac:dyDescent="0.25">
      <c r="A975" s="1715">
        <f t="shared" si="325"/>
        <v>0</v>
      </c>
      <c r="B975" s="1715">
        <f t="shared" si="322"/>
        <v>10384040</v>
      </c>
      <c r="C975" s="1049">
        <v>384</v>
      </c>
      <c r="D975" s="1797" t="s">
        <v>447</v>
      </c>
      <c r="E975" s="1049">
        <v>40</v>
      </c>
      <c r="F975" s="1057" t="s">
        <v>4894</v>
      </c>
      <c r="G975" s="1049"/>
      <c r="H975" s="1058" t="s">
        <v>345</v>
      </c>
      <c r="I975" s="1059" t="s">
        <v>7077</v>
      </c>
      <c r="J975" s="1058"/>
      <c r="K975" s="1059" t="s">
        <v>7078</v>
      </c>
      <c r="L975" s="979">
        <f t="shared" si="318"/>
        <v>0</v>
      </c>
      <c r="M975" s="979">
        <f t="shared" si="319"/>
        <v>0</v>
      </c>
      <c r="N975" s="1724">
        <f t="shared" si="320"/>
        <v>0</v>
      </c>
      <c r="O975" s="979"/>
      <c r="P975" s="979"/>
      <c r="Q975" s="979"/>
      <c r="R975" s="979"/>
      <c r="S975" s="979"/>
      <c r="T975" s="979"/>
      <c r="U975" s="979"/>
      <c r="V975" s="979"/>
      <c r="W975" s="979"/>
      <c r="X975" s="979"/>
      <c r="Y975" s="1060"/>
      <c r="Z975" s="1060" t="str">
        <f t="shared" si="321"/>
        <v>Cap.2 Pct.14: Daca Val. cifrei de afaceri (Col.1) # 0, atunci si Val. % (Col.2) # 0 si invers, pentru toate randurile (Rd.2 la Rd.n).</v>
      </c>
      <c r="AA975" s="2205">
        <f t="shared" si="323"/>
        <v>1</v>
      </c>
      <c r="AB975" s="3036">
        <f t="shared" si="324"/>
        <v>384</v>
      </c>
      <c r="AT975" s="133" t="s">
        <v>8606</v>
      </c>
      <c r="AU975" s="1416" t="s">
        <v>5300</v>
      </c>
      <c r="AV975" s="134">
        <v>5</v>
      </c>
      <c r="AW975" s="135">
        <v>1</v>
      </c>
      <c r="AX975" s="136">
        <v>274</v>
      </c>
      <c r="AY975" s="301">
        <f>IF(Chestionar!K975="",0,Chestionar!K975)</f>
        <v>274</v>
      </c>
      <c r="AZ975" s="301">
        <f>IF(Chestionar!L975="",0,Chestionar!L975)</f>
        <v>0</v>
      </c>
      <c r="BA975" s="301">
        <f ca="1">IF(Chestionar!M975="",0,Chestionar!M975)</f>
        <v>0</v>
      </c>
      <c r="BB975" s="301">
        <f>IF(Chestionar!N975="",0,Chestionar!N975)</f>
        <v>0</v>
      </c>
      <c r="BC975" s="301">
        <f ca="1">IF(Chestionar!O975="",0,Chestionar!O975)</f>
        <v>0</v>
      </c>
      <c r="BD975" s="301">
        <f>IF(Chestionar!P975="",0,Chestionar!P975)</f>
        <v>0</v>
      </c>
      <c r="BE975" s="301">
        <f ca="1">IF(Chestionar!Q975="",0,Chestionar!Q975)</f>
        <v>0</v>
      </c>
      <c r="BF975" s="301">
        <f>IF(Chestionar!R975="",0,Chestionar!R975)</f>
        <v>0</v>
      </c>
      <c r="BG975" s="301">
        <f>IF(Chestionar!S975="",0,Chestionar!S975)</f>
        <v>0</v>
      </c>
      <c r="BH975" s="301">
        <f>IF(Chestionar!T975="",0,Chestionar!T975)</f>
        <v>0</v>
      </c>
      <c r="BI975" s="205">
        <f>IF(Chestionar!U975="",0,Chestionar!U975)</f>
        <v>0</v>
      </c>
      <c r="BJ975" s="205">
        <f>IF(Chestionar!V975="",0,Chestionar!V975)</f>
        <v>0</v>
      </c>
      <c r="BK975" s="205">
        <f>IF(Chestionar!W975="",0,Chestionar!W975)</f>
        <v>0</v>
      </c>
      <c r="BL975" s="205">
        <f>IF(Chestionar!X975="",0,Chestionar!X975)</f>
        <v>0</v>
      </c>
      <c r="BM975" s="205">
        <f>IF(Chestionar!Y975="",0,Chestionar!Y975)</f>
        <v>0</v>
      </c>
      <c r="BN975" s="158">
        <f>IF(Chestionar!Z975="",0,Chestionar!Z975)</f>
        <v>0</v>
      </c>
      <c r="BO975" s="113"/>
      <c r="BP975" s="113"/>
      <c r="BQ975" s="113"/>
      <c r="BR975" s="113" t="s">
        <v>215</v>
      </c>
    </row>
    <row r="976" spans="1:70" x14ac:dyDescent="0.25">
      <c r="A976" s="1715">
        <f t="shared" si="325"/>
        <v>0</v>
      </c>
      <c r="B976" s="1715">
        <f t="shared" si="322"/>
        <v>10384041</v>
      </c>
      <c r="C976" s="1049">
        <v>384</v>
      </c>
      <c r="D976" s="1797" t="s">
        <v>447</v>
      </c>
      <c r="E976" s="1049">
        <v>41</v>
      </c>
      <c r="F976" s="1057" t="s">
        <v>4894</v>
      </c>
      <c r="G976" s="1049"/>
      <c r="H976" s="1058" t="s">
        <v>345</v>
      </c>
      <c r="I976" s="1059" t="s">
        <v>7079</v>
      </c>
      <c r="J976" s="1058"/>
      <c r="K976" s="1059" t="s">
        <v>7080</v>
      </c>
      <c r="L976" s="979">
        <f t="shared" si="318"/>
        <v>0</v>
      </c>
      <c r="M976" s="979">
        <f t="shared" si="319"/>
        <v>0</v>
      </c>
      <c r="N976" s="1724">
        <f t="shared" si="320"/>
        <v>0</v>
      </c>
      <c r="O976" s="979"/>
      <c r="P976" s="979"/>
      <c r="Q976" s="979"/>
      <c r="R976" s="979"/>
      <c r="S976" s="979"/>
      <c r="T976" s="979"/>
      <c r="U976" s="979"/>
      <c r="V976" s="979"/>
      <c r="W976" s="979"/>
      <c r="X976" s="979"/>
      <c r="Y976" s="1060"/>
      <c r="Z976" s="1060" t="str">
        <f t="shared" si="321"/>
        <v>Cap.2 Pct.14: Daca Val. cifrei de afaceri (Col.1) # 0, atunci si Val. % (Col.2) # 0 si invers, pentru toate randurile (Rd.2 la Rd.n).</v>
      </c>
      <c r="AA976" s="2205">
        <f t="shared" si="323"/>
        <v>1</v>
      </c>
      <c r="AB976" s="3036">
        <f t="shared" si="324"/>
        <v>384</v>
      </c>
      <c r="AT976" s="133" t="s">
        <v>8607</v>
      </c>
      <c r="AU976" s="1416" t="s">
        <v>5300</v>
      </c>
      <c r="AV976" s="134">
        <v>5</v>
      </c>
      <c r="AW976" s="135">
        <v>1</v>
      </c>
      <c r="AX976" s="136">
        <v>275</v>
      </c>
      <c r="AY976" s="301">
        <f>IF(Chestionar!K976="",0,Chestionar!K976)</f>
        <v>275</v>
      </c>
      <c r="AZ976" s="301">
        <f>IF(Chestionar!L976="",0,Chestionar!L976)</f>
        <v>0</v>
      </c>
      <c r="BA976" s="301">
        <f ca="1">IF(Chestionar!M976="",0,Chestionar!M976)</f>
        <v>0</v>
      </c>
      <c r="BB976" s="301">
        <f>IF(Chestionar!N976="",0,Chestionar!N976)</f>
        <v>0</v>
      </c>
      <c r="BC976" s="301">
        <f ca="1">IF(Chestionar!O976="",0,Chestionar!O976)</f>
        <v>0</v>
      </c>
      <c r="BD976" s="301">
        <f>IF(Chestionar!P976="",0,Chestionar!P976)</f>
        <v>0</v>
      </c>
      <c r="BE976" s="301">
        <f ca="1">IF(Chestionar!Q976="",0,Chestionar!Q976)</f>
        <v>0</v>
      </c>
      <c r="BF976" s="301">
        <f>IF(Chestionar!R976="",0,Chestionar!R976)</f>
        <v>0</v>
      </c>
      <c r="BG976" s="301">
        <f>IF(Chestionar!S976="",0,Chestionar!S976)</f>
        <v>0</v>
      </c>
      <c r="BH976" s="301">
        <f>IF(Chestionar!T976="",0,Chestionar!T976)</f>
        <v>0</v>
      </c>
      <c r="BI976" s="205">
        <f>IF(Chestionar!U976="",0,Chestionar!U976)</f>
        <v>0</v>
      </c>
      <c r="BJ976" s="205">
        <f>IF(Chestionar!V976="",0,Chestionar!V976)</f>
        <v>0</v>
      </c>
      <c r="BK976" s="205">
        <f>IF(Chestionar!W976="",0,Chestionar!W976)</f>
        <v>0</v>
      </c>
      <c r="BL976" s="205">
        <f>IF(Chestionar!X976="",0,Chestionar!X976)</f>
        <v>0</v>
      </c>
      <c r="BM976" s="205">
        <f>IF(Chestionar!Y976="",0,Chestionar!Y976)</f>
        <v>0</v>
      </c>
      <c r="BN976" s="158">
        <f>IF(Chestionar!Z976="",0,Chestionar!Z976)</f>
        <v>0</v>
      </c>
      <c r="BO976" s="113"/>
      <c r="BP976" s="113"/>
      <c r="BQ976" s="113"/>
      <c r="BR976" s="113" t="s">
        <v>215</v>
      </c>
    </row>
    <row r="977" spans="1:70" x14ac:dyDescent="0.25">
      <c r="A977" s="1715">
        <f t="shared" si="325"/>
        <v>0</v>
      </c>
      <c r="B977" s="1715">
        <f t="shared" si="322"/>
        <v>10384042</v>
      </c>
      <c r="C977" s="1049">
        <v>384</v>
      </c>
      <c r="D977" s="1797" t="s">
        <v>447</v>
      </c>
      <c r="E977" s="1049">
        <v>42</v>
      </c>
      <c r="F977" s="1057" t="s">
        <v>4894</v>
      </c>
      <c r="G977" s="1049"/>
      <c r="H977" s="1058" t="s">
        <v>345</v>
      </c>
      <c r="I977" s="1059" t="s">
        <v>7081</v>
      </c>
      <c r="J977" s="1058"/>
      <c r="K977" s="1059" t="s">
        <v>7082</v>
      </c>
      <c r="L977" s="979">
        <f t="shared" si="318"/>
        <v>0</v>
      </c>
      <c r="M977" s="979">
        <f t="shared" si="319"/>
        <v>0</v>
      </c>
      <c r="N977" s="1724">
        <f t="shared" si="320"/>
        <v>0</v>
      </c>
      <c r="O977" s="979"/>
      <c r="P977" s="979"/>
      <c r="Q977" s="979"/>
      <c r="R977" s="979"/>
      <c r="S977" s="979"/>
      <c r="T977" s="979"/>
      <c r="U977" s="979"/>
      <c r="V977" s="979"/>
      <c r="W977" s="979"/>
      <c r="X977" s="979"/>
      <c r="Y977" s="1060"/>
      <c r="Z977" s="1060" t="str">
        <f t="shared" si="321"/>
        <v>Cap.2 Pct.14: Daca Val. cifrei de afaceri (Col.1) # 0, atunci si Val. % (Col.2) # 0 si invers, pentru toate randurile (Rd.2 la Rd.n).</v>
      </c>
      <c r="AA977" s="2205">
        <f t="shared" si="323"/>
        <v>1</v>
      </c>
      <c r="AB977" s="3036">
        <f t="shared" si="324"/>
        <v>384</v>
      </c>
      <c r="AT977" s="133" t="s">
        <v>8608</v>
      </c>
      <c r="AU977" s="1416" t="s">
        <v>5300</v>
      </c>
      <c r="AV977" s="134">
        <v>5</v>
      </c>
      <c r="AW977" s="135">
        <v>1</v>
      </c>
      <c r="AX977" s="136">
        <v>276</v>
      </c>
      <c r="AY977" s="301">
        <f>IF(Chestionar!K977="",0,Chestionar!K977)</f>
        <v>276</v>
      </c>
      <c r="AZ977" s="301">
        <f>IF(Chestionar!L977="",0,Chestionar!L977)</f>
        <v>0</v>
      </c>
      <c r="BA977" s="301">
        <f ca="1">IF(Chestionar!M977="",0,Chestionar!M977)</f>
        <v>0</v>
      </c>
      <c r="BB977" s="301">
        <f>IF(Chestionar!N977="",0,Chestionar!N977)</f>
        <v>0</v>
      </c>
      <c r="BC977" s="301">
        <f ca="1">IF(Chestionar!O977="",0,Chestionar!O977)</f>
        <v>0</v>
      </c>
      <c r="BD977" s="301">
        <f>IF(Chestionar!P977="",0,Chestionar!P977)</f>
        <v>0</v>
      </c>
      <c r="BE977" s="301">
        <f ca="1">IF(Chestionar!Q977="",0,Chestionar!Q977)</f>
        <v>0</v>
      </c>
      <c r="BF977" s="301">
        <f>IF(Chestionar!R977="",0,Chestionar!R977)</f>
        <v>0</v>
      </c>
      <c r="BG977" s="301">
        <f>IF(Chestionar!S977="",0,Chestionar!S977)</f>
        <v>0</v>
      </c>
      <c r="BH977" s="301">
        <f>IF(Chestionar!T977="",0,Chestionar!T977)</f>
        <v>0</v>
      </c>
      <c r="BI977" s="205">
        <f>IF(Chestionar!U977="",0,Chestionar!U977)</f>
        <v>0</v>
      </c>
      <c r="BJ977" s="205">
        <f>IF(Chestionar!V977="",0,Chestionar!V977)</f>
        <v>0</v>
      </c>
      <c r="BK977" s="205">
        <f>IF(Chestionar!W977="",0,Chestionar!W977)</f>
        <v>0</v>
      </c>
      <c r="BL977" s="205">
        <f>IF(Chestionar!X977="",0,Chestionar!X977)</f>
        <v>0</v>
      </c>
      <c r="BM977" s="205">
        <f>IF(Chestionar!Y977="",0,Chestionar!Y977)</f>
        <v>0</v>
      </c>
      <c r="BN977" s="158">
        <f>IF(Chestionar!Z977="",0,Chestionar!Z977)</f>
        <v>0</v>
      </c>
      <c r="BO977" s="113"/>
      <c r="BP977" s="113"/>
      <c r="BQ977" s="113"/>
      <c r="BR977" s="113" t="s">
        <v>215</v>
      </c>
    </row>
    <row r="978" spans="1:70" x14ac:dyDescent="0.25">
      <c r="A978" s="1715">
        <f t="shared" si="325"/>
        <v>0</v>
      </c>
      <c r="B978" s="1715">
        <f t="shared" si="322"/>
        <v>10384043</v>
      </c>
      <c r="C978" s="1049">
        <v>384</v>
      </c>
      <c r="D978" s="1797" t="s">
        <v>447</v>
      </c>
      <c r="E978" s="1049">
        <v>43</v>
      </c>
      <c r="F978" s="1057" t="s">
        <v>4894</v>
      </c>
      <c r="G978" s="1049"/>
      <c r="H978" s="1058" t="s">
        <v>345</v>
      </c>
      <c r="I978" s="1059" t="s">
        <v>7083</v>
      </c>
      <c r="J978" s="1058"/>
      <c r="K978" s="1059" t="s">
        <v>7084</v>
      </c>
      <c r="L978" s="979">
        <f t="shared" si="318"/>
        <v>0</v>
      </c>
      <c r="M978" s="979">
        <f t="shared" si="319"/>
        <v>0</v>
      </c>
      <c r="N978" s="1724">
        <f t="shared" si="320"/>
        <v>0</v>
      </c>
      <c r="O978" s="979"/>
      <c r="P978" s="979"/>
      <c r="Q978" s="979"/>
      <c r="R978" s="979"/>
      <c r="S978" s="979"/>
      <c r="T978" s="979"/>
      <c r="U978" s="979"/>
      <c r="V978" s="979"/>
      <c r="W978" s="979"/>
      <c r="X978" s="979"/>
      <c r="Y978" s="1060"/>
      <c r="Z978" s="1060" t="str">
        <f t="shared" si="321"/>
        <v>Cap.2 Pct.14: Daca Val. cifrei de afaceri (Col.1) # 0, atunci si Val. % (Col.2) # 0 si invers, pentru toate randurile (Rd.2 la Rd.n).</v>
      </c>
      <c r="AA978" s="2205">
        <f t="shared" si="323"/>
        <v>1</v>
      </c>
      <c r="AB978" s="3036">
        <f t="shared" si="324"/>
        <v>384</v>
      </c>
      <c r="AT978" s="133" t="s">
        <v>8609</v>
      </c>
      <c r="AU978" s="1416" t="s">
        <v>5300</v>
      </c>
      <c r="AV978" s="134">
        <v>5</v>
      </c>
      <c r="AW978" s="135">
        <v>1</v>
      </c>
      <c r="AX978" s="136">
        <v>277</v>
      </c>
      <c r="AY978" s="301">
        <f>IF(Chestionar!K978="",0,Chestionar!K978)</f>
        <v>277</v>
      </c>
      <c r="AZ978" s="301">
        <f>IF(Chestionar!L978="",0,Chestionar!L978)</f>
        <v>0</v>
      </c>
      <c r="BA978" s="301">
        <f ca="1">IF(Chestionar!M978="",0,Chestionar!M978)</f>
        <v>0</v>
      </c>
      <c r="BB978" s="301">
        <f>IF(Chestionar!N978="",0,Chestionar!N978)</f>
        <v>0</v>
      </c>
      <c r="BC978" s="301">
        <f ca="1">IF(Chestionar!O978="",0,Chestionar!O978)</f>
        <v>0</v>
      </c>
      <c r="BD978" s="301">
        <f>IF(Chestionar!P978="",0,Chestionar!P978)</f>
        <v>0</v>
      </c>
      <c r="BE978" s="301">
        <f ca="1">IF(Chestionar!Q978="",0,Chestionar!Q978)</f>
        <v>0</v>
      </c>
      <c r="BF978" s="301">
        <f>IF(Chestionar!R978="",0,Chestionar!R978)</f>
        <v>0</v>
      </c>
      <c r="BG978" s="301">
        <f>IF(Chestionar!S978="",0,Chestionar!S978)</f>
        <v>0</v>
      </c>
      <c r="BH978" s="301">
        <f>IF(Chestionar!T978="",0,Chestionar!T978)</f>
        <v>0</v>
      </c>
      <c r="BI978" s="205">
        <f>IF(Chestionar!U978="",0,Chestionar!U978)</f>
        <v>0</v>
      </c>
      <c r="BJ978" s="205">
        <f>IF(Chestionar!V978="",0,Chestionar!V978)</f>
        <v>0</v>
      </c>
      <c r="BK978" s="205">
        <f>IF(Chestionar!W978="",0,Chestionar!W978)</f>
        <v>0</v>
      </c>
      <c r="BL978" s="205">
        <f>IF(Chestionar!X978="",0,Chestionar!X978)</f>
        <v>0</v>
      </c>
      <c r="BM978" s="205">
        <f>IF(Chestionar!Y978="",0,Chestionar!Y978)</f>
        <v>0</v>
      </c>
      <c r="BN978" s="158">
        <f>IF(Chestionar!Z978="",0,Chestionar!Z978)</f>
        <v>0</v>
      </c>
      <c r="BO978" s="113"/>
      <c r="BP978" s="113"/>
      <c r="BQ978" s="113"/>
      <c r="BR978" s="113" t="s">
        <v>215</v>
      </c>
    </row>
    <row r="979" spans="1:70" x14ac:dyDescent="0.25">
      <c r="A979" s="1715">
        <f t="shared" si="325"/>
        <v>0</v>
      </c>
      <c r="B979" s="1715">
        <f t="shared" si="322"/>
        <v>10384044</v>
      </c>
      <c r="C979" s="1049">
        <v>384</v>
      </c>
      <c r="D979" s="1797" t="s">
        <v>447</v>
      </c>
      <c r="E979" s="1049">
        <v>44</v>
      </c>
      <c r="F979" s="1057" t="s">
        <v>4894</v>
      </c>
      <c r="G979" s="1049"/>
      <c r="H979" s="1058" t="s">
        <v>345</v>
      </c>
      <c r="I979" s="1059" t="s">
        <v>7085</v>
      </c>
      <c r="J979" s="1058"/>
      <c r="K979" s="1059" t="s">
        <v>7086</v>
      </c>
      <c r="L979" s="979">
        <f t="shared" si="318"/>
        <v>0</v>
      </c>
      <c r="M979" s="979">
        <f t="shared" si="319"/>
        <v>0</v>
      </c>
      <c r="N979" s="1724">
        <f t="shared" si="320"/>
        <v>0</v>
      </c>
      <c r="O979" s="979"/>
      <c r="P979" s="979"/>
      <c r="Q979" s="979"/>
      <c r="R979" s="979"/>
      <c r="S979" s="979"/>
      <c r="T979" s="979"/>
      <c r="U979" s="979"/>
      <c r="V979" s="979"/>
      <c r="W979" s="979"/>
      <c r="X979" s="979"/>
      <c r="Y979" s="1060"/>
      <c r="Z979" s="1060" t="str">
        <f t="shared" si="321"/>
        <v>Cap.2 Pct.14: Daca Val. cifrei de afaceri (Col.1) # 0, atunci si Val. % (Col.2) # 0 si invers, pentru toate randurile (Rd.2 la Rd.n).</v>
      </c>
      <c r="AA979" s="2205">
        <f t="shared" si="323"/>
        <v>1</v>
      </c>
      <c r="AB979" s="3036">
        <f t="shared" si="324"/>
        <v>384</v>
      </c>
      <c r="AT979" s="133" t="s">
        <v>8610</v>
      </c>
      <c r="AU979" s="1416" t="s">
        <v>5300</v>
      </c>
      <c r="AV979" s="134">
        <v>5</v>
      </c>
      <c r="AW979" s="135">
        <v>1</v>
      </c>
      <c r="AX979" s="136">
        <v>278</v>
      </c>
      <c r="AY979" s="301">
        <f>IF(Chestionar!K979="",0,Chestionar!K979)</f>
        <v>278</v>
      </c>
      <c r="AZ979" s="301">
        <f>IF(Chestionar!L979="",0,Chestionar!L979)</f>
        <v>0</v>
      </c>
      <c r="BA979" s="301">
        <f ca="1">IF(Chestionar!M979="",0,Chestionar!M979)</f>
        <v>0</v>
      </c>
      <c r="BB979" s="301">
        <f>IF(Chestionar!N979="",0,Chestionar!N979)</f>
        <v>0</v>
      </c>
      <c r="BC979" s="301">
        <f ca="1">IF(Chestionar!O979="",0,Chestionar!O979)</f>
        <v>0</v>
      </c>
      <c r="BD979" s="301">
        <f>IF(Chestionar!P979="",0,Chestionar!P979)</f>
        <v>0</v>
      </c>
      <c r="BE979" s="301">
        <f ca="1">IF(Chestionar!Q979="",0,Chestionar!Q979)</f>
        <v>0</v>
      </c>
      <c r="BF979" s="301">
        <f>IF(Chestionar!R979="",0,Chestionar!R979)</f>
        <v>0</v>
      </c>
      <c r="BG979" s="301">
        <f>IF(Chestionar!S979="",0,Chestionar!S979)</f>
        <v>0</v>
      </c>
      <c r="BH979" s="301">
        <f>IF(Chestionar!T979="",0,Chestionar!T979)</f>
        <v>0</v>
      </c>
      <c r="BI979" s="205">
        <f>IF(Chestionar!U979="",0,Chestionar!U979)</f>
        <v>0</v>
      </c>
      <c r="BJ979" s="205">
        <f>IF(Chestionar!V979="",0,Chestionar!V979)</f>
        <v>0</v>
      </c>
      <c r="BK979" s="205">
        <f>IF(Chestionar!W979="",0,Chestionar!W979)</f>
        <v>0</v>
      </c>
      <c r="BL979" s="205">
        <f>IF(Chestionar!X979="",0,Chestionar!X979)</f>
        <v>0</v>
      </c>
      <c r="BM979" s="205">
        <f>IF(Chestionar!Y979="",0,Chestionar!Y979)</f>
        <v>0</v>
      </c>
      <c r="BN979" s="158">
        <f>IF(Chestionar!Z979="",0,Chestionar!Z979)</f>
        <v>0</v>
      </c>
      <c r="BO979" s="113"/>
      <c r="BP979" s="113"/>
      <c r="BQ979" s="113"/>
      <c r="BR979" s="113" t="s">
        <v>215</v>
      </c>
    </row>
    <row r="980" spans="1:70" x14ac:dyDescent="0.25">
      <c r="A980" s="1715">
        <f t="shared" si="325"/>
        <v>0</v>
      </c>
      <c r="B980" s="1715">
        <f t="shared" si="322"/>
        <v>10384045</v>
      </c>
      <c r="C980" s="1049">
        <v>384</v>
      </c>
      <c r="D980" s="1797" t="s">
        <v>447</v>
      </c>
      <c r="E980" s="1049">
        <v>45</v>
      </c>
      <c r="F980" s="1057" t="s">
        <v>4894</v>
      </c>
      <c r="G980" s="1049"/>
      <c r="H980" s="1058" t="s">
        <v>345</v>
      </c>
      <c r="I980" s="1059" t="s">
        <v>7087</v>
      </c>
      <c r="J980" s="1058"/>
      <c r="K980" s="1059" t="s">
        <v>7088</v>
      </c>
      <c r="L980" s="979">
        <f t="shared" si="318"/>
        <v>0</v>
      </c>
      <c r="M980" s="979">
        <f t="shared" si="319"/>
        <v>0</v>
      </c>
      <c r="N980" s="1724">
        <f t="shared" si="320"/>
        <v>0</v>
      </c>
      <c r="O980" s="979"/>
      <c r="P980" s="979"/>
      <c r="Q980" s="979"/>
      <c r="R980" s="979"/>
      <c r="S980" s="979"/>
      <c r="T980" s="979"/>
      <c r="U980" s="979"/>
      <c r="V980" s="979"/>
      <c r="W980" s="979"/>
      <c r="X980" s="979"/>
      <c r="Y980" s="1060"/>
      <c r="Z980" s="1060" t="str">
        <f t="shared" si="321"/>
        <v>Cap.2 Pct.14: Daca Val. cifrei de afaceri (Col.1) # 0, atunci si Val. % (Col.2) # 0 si invers, pentru toate randurile (Rd.2 la Rd.n).</v>
      </c>
      <c r="AA980" s="2205">
        <f t="shared" si="323"/>
        <v>1</v>
      </c>
      <c r="AB980" s="3036">
        <f t="shared" si="324"/>
        <v>384</v>
      </c>
      <c r="AT980" s="133" t="s">
        <v>8611</v>
      </c>
      <c r="AU980" s="1416" t="s">
        <v>5300</v>
      </c>
      <c r="AV980" s="134">
        <v>5</v>
      </c>
      <c r="AW980" s="135">
        <v>1</v>
      </c>
      <c r="AX980" s="136">
        <v>279</v>
      </c>
      <c r="AY980" s="301">
        <f>IF(Chestionar!K980="",0,Chestionar!K980)</f>
        <v>279</v>
      </c>
      <c r="AZ980" s="301">
        <f>IF(Chestionar!L980="",0,Chestionar!L980)</f>
        <v>0</v>
      </c>
      <c r="BA980" s="301">
        <f ca="1">IF(Chestionar!M980="",0,Chestionar!M980)</f>
        <v>0</v>
      </c>
      <c r="BB980" s="301">
        <f>IF(Chestionar!N980="",0,Chestionar!N980)</f>
        <v>0</v>
      </c>
      <c r="BC980" s="301">
        <f ca="1">IF(Chestionar!O980="",0,Chestionar!O980)</f>
        <v>0</v>
      </c>
      <c r="BD980" s="301">
        <f>IF(Chestionar!P980="",0,Chestionar!P980)</f>
        <v>0</v>
      </c>
      <c r="BE980" s="301">
        <f ca="1">IF(Chestionar!Q980="",0,Chestionar!Q980)</f>
        <v>0</v>
      </c>
      <c r="BF980" s="301">
        <f>IF(Chestionar!R980="",0,Chestionar!R980)</f>
        <v>0</v>
      </c>
      <c r="BG980" s="301">
        <f>IF(Chestionar!S980="",0,Chestionar!S980)</f>
        <v>0</v>
      </c>
      <c r="BH980" s="301">
        <f>IF(Chestionar!T980="",0,Chestionar!T980)</f>
        <v>0</v>
      </c>
      <c r="BI980" s="205">
        <f>IF(Chestionar!U980="",0,Chestionar!U980)</f>
        <v>0</v>
      </c>
      <c r="BJ980" s="205">
        <f>IF(Chestionar!V980="",0,Chestionar!V980)</f>
        <v>0</v>
      </c>
      <c r="BK980" s="205">
        <f>IF(Chestionar!W980="",0,Chestionar!W980)</f>
        <v>0</v>
      </c>
      <c r="BL980" s="205">
        <f>IF(Chestionar!X980="",0,Chestionar!X980)</f>
        <v>0</v>
      </c>
      <c r="BM980" s="205">
        <f>IF(Chestionar!Y980="",0,Chestionar!Y980)</f>
        <v>0</v>
      </c>
      <c r="BN980" s="158">
        <f>IF(Chestionar!Z980="",0,Chestionar!Z980)</f>
        <v>0</v>
      </c>
      <c r="BO980" s="113"/>
      <c r="BP980" s="113"/>
      <c r="BQ980" s="113"/>
      <c r="BR980" s="113" t="s">
        <v>215</v>
      </c>
    </row>
    <row r="981" spans="1:70" s="1074" customFormat="1" x14ac:dyDescent="0.25">
      <c r="A981" s="1714">
        <f t="shared" si="325"/>
        <v>0</v>
      </c>
      <c r="B981" s="1714">
        <f t="shared" ref="B981:B990" si="326">VALUE("1"&amp;TEXT(C981,"0000")&amp;TEXT(E981,"000"))</f>
        <v>10384046</v>
      </c>
      <c r="C981" s="1061">
        <v>384</v>
      </c>
      <c r="D981" s="1799" t="s">
        <v>447</v>
      </c>
      <c r="E981" s="1061">
        <v>46</v>
      </c>
      <c r="F981" s="1062" t="s">
        <v>4894</v>
      </c>
      <c r="G981" s="1061"/>
      <c r="H981" s="1063" t="s">
        <v>345</v>
      </c>
      <c r="I981" s="1064" t="s">
        <v>7089</v>
      </c>
      <c r="J981" s="1063"/>
      <c r="K981" s="1064" t="s">
        <v>7090</v>
      </c>
      <c r="L981" s="1065">
        <f t="shared" si="318"/>
        <v>0</v>
      </c>
      <c r="M981" s="979">
        <f t="shared" si="319"/>
        <v>0</v>
      </c>
      <c r="N981" s="1730">
        <f t="shared" si="320"/>
        <v>0</v>
      </c>
      <c r="O981" s="1065"/>
      <c r="P981" s="1065"/>
      <c r="Q981" s="1065"/>
      <c r="R981" s="1065"/>
      <c r="S981" s="1065"/>
      <c r="T981" s="1065"/>
      <c r="U981" s="1065"/>
      <c r="V981" s="1065"/>
      <c r="W981" s="1065"/>
      <c r="X981" s="1065"/>
      <c r="Y981" s="1066"/>
      <c r="Z981" s="1066" t="str">
        <f t="shared" si="321"/>
        <v>Cap.2 Pct.14: Daca Val. cifrei de afaceri (Col.1) # 0, atunci si Val. % (Col.2) # 0 si invers, pentru toate randurile (Rd.2 la Rd.n).</v>
      </c>
      <c r="AA981" s="2205">
        <f t="shared" si="323"/>
        <v>1</v>
      </c>
      <c r="AB981" s="3036">
        <f t="shared" si="324"/>
        <v>384</v>
      </c>
      <c r="AC981" s="2206"/>
      <c r="AT981" s="133" t="s">
        <v>8612</v>
      </c>
      <c r="AU981" s="1416" t="s">
        <v>5300</v>
      </c>
      <c r="AV981" s="134">
        <v>5</v>
      </c>
      <c r="AW981" s="135">
        <v>1</v>
      </c>
      <c r="AX981" s="136">
        <v>280</v>
      </c>
      <c r="AY981" s="301">
        <f>IF(Chestionar!K981="",0,Chestionar!K981)</f>
        <v>280</v>
      </c>
      <c r="AZ981" s="301">
        <f>IF(Chestionar!L981="",0,Chestionar!L981)</f>
        <v>0</v>
      </c>
      <c r="BA981" s="301">
        <f ca="1">IF(Chestionar!M981="",0,Chestionar!M981)</f>
        <v>0</v>
      </c>
      <c r="BB981" s="301">
        <f>IF(Chestionar!N981="",0,Chestionar!N981)</f>
        <v>0</v>
      </c>
      <c r="BC981" s="301">
        <f ca="1">IF(Chestionar!O981="",0,Chestionar!O981)</f>
        <v>0</v>
      </c>
      <c r="BD981" s="301">
        <f>IF(Chestionar!P981="",0,Chestionar!P981)</f>
        <v>0</v>
      </c>
      <c r="BE981" s="301">
        <f ca="1">IF(Chestionar!Q981="",0,Chestionar!Q981)</f>
        <v>0</v>
      </c>
      <c r="BF981" s="301">
        <f>IF(Chestionar!R981="",0,Chestionar!R981)</f>
        <v>0</v>
      </c>
      <c r="BG981" s="301">
        <f>IF(Chestionar!S981="",0,Chestionar!S981)</f>
        <v>0</v>
      </c>
      <c r="BH981" s="301">
        <f>IF(Chestionar!T981="",0,Chestionar!T981)</f>
        <v>0</v>
      </c>
      <c r="BI981" s="205">
        <f>IF(Chestionar!U981="",0,Chestionar!U981)</f>
        <v>0</v>
      </c>
      <c r="BJ981" s="205">
        <f>IF(Chestionar!V981="",0,Chestionar!V981)</f>
        <v>0</v>
      </c>
      <c r="BK981" s="205">
        <f>IF(Chestionar!W981="",0,Chestionar!W981)</f>
        <v>0</v>
      </c>
      <c r="BL981" s="205">
        <f>IF(Chestionar!X981="",0,Chestionar!X981)</f>
        <v>0</v>
      </c>
      <c r="BM981" s="205">
        <f>IF(Chestionar!Y981="",0,Chestionar!Y981)</f>
        <v>0</v>
      </c>
      <c r="BN981" s="158">
        <f>IF(Chestionar!Z981="",0,Chestionar!Z981)</f>
        <v>0</v>
      </c>
      <c r="BO981" s="113"/>
      <c r="BP981" s="113"/>
      <c r="BQ981" s="113"/>
      <c r="BR981" s="113" t="s">
        <v>215</v>
      </c>
    </row>
    <row r="982" spans="1:70" x14ac:dyDescent="0.25">
      <c r="A982" s="1707">
        <f t="shared" si="325"/>
        <v>0</v>
      </c>
      <c r="B982" s="1707">
        <f t="shared" si="326"/>
        <v>12072001</v>
      </c>
      <c r="C982" s="1441">
        <v>2072</v>
      </c>
      <c r="D982" s="1795" t="s">
        <v>447</v>
      </c>
      <c r="E982" s="1103">
        <v>1</v>
      </c>
      <c r="F982" s="1104" t="s">
        <v>4896</v>
      </c>
      <c r="G982" s="1103"/>
      <c r="H982" s="1105" t="s">
        <v>345</v>
      </c>
      <c r="I982" s="1107" t="s">
        <v>7091</v>
      </c>
      <c r="J982" s="1106" t="s">
        <v>4103</v>
      </c>
      <c r="K982" s="2216" t="str">
        <f t="shared" ref="K982" si="327">"INT("&amp;I982&amp;")"</f>
        <v>INT(Cap.2 Pct.15.1 Rd.1 Col.1)</v>
      </c>
      <c r="L982" s="1438" t="str">
        <f t="shared" ref="L982" si="328">TEXT(O982,"0,000")</f>
        <v>0,000</v>
      </c>
      <c r="M982" s="1108">
        <f t="shared" ref="M982" si="329">P982</f>
        <v>0</v>
      </c>
      <c r="N982" s="1732">
        <f>IF(O982=P982,0,1)</f>
        <v>0</v>
      </c>
      <c r="O982" s="1108">
        <f>IF(BA438="",0,BA438)</f>
        <v>0</v>
      </c>
      <c r="P982" s="1108">
        <f>IF(BA438="",0,INT(BA438))</f>
        <v>0</v>
      </c>
      <c r="Q982" s="1108"/>
      <c r="R982" s="1108"/>
      <c r="S982" s="1108"/>
      <c r="T982" s="1108"/>
      <c r="U982" s="1108"/>
      <c r="V982" s="1108"/>
      <c r="W982" s="1108"/>
      <c r="X982" s="2110"/>
      <c r="Y982" s="1109"/>
      <c r="Z982" s="1359" t="s">
        <v>11053</v>
      </c>
      <c r="AA982" s="2205">
        <f t="shared" si="323"/>
        <v>1</v>
      </c>
      <c r="AB982" s="3036">
        <f t="shared" si="324"/>
        <v>2072</v>
      </c>
      <c r="AT982" s="133" t="s">
        <v>8613</v>
      </c>
      <c r="AU982" s="1416" t="s">
        <v>5300</v>
      </c>
      <c r="AV982" s="134">
        <v>5</v>
      </c>
      <c r="AW982" s="135">
        <v>1</v>
      </c>
      <c r="AX982" s="136">
        <v>281</v>
      </c>
      <c r="AY982" s="301">
        <f>IF(Chestionar!K982="",0,Chestionar!K982)</f>
        <v>281</v>
      </c>
      <c r="AZ982" s="301">
        <f>IF(Chestionar!L982="",0,Chestionar!L982)</f>
        <v>0</v>
      </c>
      <c r="BA982" s="301">
        <f ca="1">IF(Chestionar!M982="",0,Chestionar!M982)</f>
        <v>0</v>
      </c>
      <c r="BB982" s="301">
        <f>IF(Chestionar!N982="",0,Chestionar!N982)</f>
        <v>0</v>
      </c>
      <c r="BC982" s="301">
        <f ca="1">IF(Chestionar!O982="",0,Chestionar!O982)</f>
        <v>0</v>
      </c>
      <c r="BD982" s="301">
        <f>IF(Chestionar!P982="",0,Chestionar!P982)</f>
        <v>0</v>
      </c>
      <c r="BE982" s="301">
        <f ca="1">IF(Chestionar!Q982="",0,Chestionar!Q982)</f>
        <v>0</v>
      </c>
      <c r="BF982" s="301">
        <f>IF(Chestionar!R982="",0,Chestionar!R982)</f>
        <v>0</v>
      </c>
      <c r="BG982" s="301">
        <f>IF(Chestionar!S982="",0,Chestionar!S982)</f>
        <v>0</v>
      </c>
      <c r="BH982" s="301">
        <f>IF(Chestionar!T982="",0,Chestionar!T982)</f>
        <v>0</v>
      </c>
      <c r="BI982" s="205">
        <f>IF(Chestionar!U982="",0,Chestionar!U982)</f>
        <v>0</v>
      </c>
      <c r="BJ982" s="205">
        <f>IF(Chestionar!V982="",0,Chestionar!V982)</f>
        <v>0</v>
      </c>
      <c r="BK982" s="205">
        <f>IF(Chestionar!W982="",0,Chestionar!W982)</f>
        <v>0</v>
      </c>
      <c r="BL982" s="205">
        <f>IF(Chestionar!X982="",0,Chestionar!X982)</f>
        <v>0</v>
      </c>
      <c r="BM982" s="205">
        <f>IF(Chestionar!Y982="",0,Chestionar!Y982)</f>
        <v>0</v>
      </c>
      <c r="BN982" s="158">
        <f>IF(Chestionar!Z982="",0,Chestionar!Z982)</f>
        <v>0</v>
      </c>
      <c r="BO982" s="113"/>
      <c r="BP982" s="113"/>
      <c r="BQ982" s="113"/>
      <c r="BR982" s="113" t="s">
        <v>215</v>
      </c>
    </row>
    <row r="983" spans="1:70" x14ac:dyDescent="0.25">
      <c r="A983" s="1714">
        <f t="shared" si="325"/>
        <v>0</v>
      </c>
      <c r="B983" s="1714">
        <f t="shared" si="326"/>
        <v>10095001</v>
      </c>
      <c r="C983" s="1061">
        <v>95</v>
      </c>
      <c r="D983" s="1799" t="s">
        <v>447</v>
      </c>
      <c r="E983" s="1061">
        <v>1</v>
      </c>
      <c r="F983" s="1062" t="s">
        <v>4896</v>
      </c>
      <c r="G983" s="1061" t="s">
        <v>4897</v>
      </c>
      <c r="H983" s="1063" t="s">
        <v>345</v>
      </c>
      <c r="I983" s="1064" t="s">
        <v>7091</v>
      </c>
      <c r="J983" s="1068" t="s">
        <v>4104</v>
      </c>
      <c r="K983" s="1064">
        <v>0</v>
      </c>
      <c r="L983" s="1065">
        <f>IF(BA438="",0,BA438)</f>
        <v>0</v>
      </c>
      <c r="M983" s="1065">
        <f>0</f>
        <v>0</v>
      </c>
      <c r="N983" s="1730">
        <f>IF(L983&gt;=M983,0,1)</f>
        <v>0</v>
      </c>
      <c r="O983" s="1065"/>
      <c r="P983" s="1065"/>
      <c r="Q983" s="1065"/>
      <c r="R983" s="1065"/>
      <c r="S983" s="1065"/>
      <c r="T983" s="1065"/>
      <c r="U983" s="1065"/>
      <c r="V983" s="1065"/>
      <c r="W983" s="1065"/>
      <c r="X983" s="1065"/>
      <c r="Y983" s="1066"/>
      <c r="Z983" s="1356" t="s">
        <v>11054</v>
      </c>
      <c r="AA983" s="2205">
        <f t="shared" si="323"/>
        <v>1</v>
      </c>
      <c r="AB983" s="3036">
        <f t="shared" si="324"/>
        <v>95</v>
      </c>
      <c r="AT983" s="133" t="s">
        <v>8614</v>
      </c>
      <c r="AU983" s="1416" t="s">
        <v>5300</v>
      </c>
      <c r="AV983" s="134">
        <v>5</v>
      </c>
      <c r="AW983" s="135">
        <v>1</v>
      </c>
      <c r="AX983" s="136">
        <v>282</v>
      </c>
      <c r="AY983" s="301">
        <f>IF(Chestionar!K983="",0,Chestionar!K983)</f>
        <v>282</v>
      </c>
      <c r="AZ983" s="301">
        <f>IF(Chestionar!L983="",0,Chestionar!L983)</f>
        <v>0</v>
      </c>
      <c r="BA983" s="301">
        <f ca="1">IF(Chestionar!M983="",0,Chestionar!M983)</f>
        <v>0</v>
      </c>
      <c r="BB983" s="301">
        <f>IF(Chestionar!N983="",0,Chestionar!N983)</f>
        <v>0</v>
      </c>
      <c r="BC983" s="301">
        <f ca="1">IF(Chestionar!O983="",0,Chestionar!O983)</f>
        <v>0</v>
      </c>
      <c r="BD983" s="301">
        <f>IF(Chestionar!P983="",0,Chestionar!P983)</f>
        <v>0</v>
      </c>
      <c r="BE983" s="301">
        <f ca="1">IF(Chestionar!Q983="",0,Chestionar!Q983)</f>
        <v>0</v>
      </c>
      <c r="BF983" s="301">
        <f>IF(Chestionar!R983="",0,Chestionar!R983)</f>
        <v>0</v>
      </c>
      <c r="BG983" s="301">
        <f>IF(Chestionar!S983="",0,Chestionar!S983)</f>
        <v>0</v>
      </c>
      <c r="BH983" s="301">
        <f>IF(Chestionar!T983="",0,Chestionar!T983)</f>
        <v>0</v>
      </c>
      <c r="BI983" s="205">
        <f>IF(Chestionar!U983="",0,Chestionar!U983)</f>
        <v>0</v>
      </c>
      <c r="BJ983" s="205">
        <f>IF(Chestionar!V983="",0,Chestionar!V983)</f>
        <v>0</v>
      </c>
      <c r="BK983" s="205">
        <f>IF(Chestionar!W983="",0,Chestionar!W983)</f>
        <v>0</v>
      </c>
      <c r="BL983" s="205">
        <f>IF(Chestionar!X983="",0,Chestionar!X983)</f>
        <v>0</v>
      </c>
      <c r="BM983" s="205">
        <f>IF(Chestionar!Y983="",0,Chestionar!Y983)</f>
        <v>0</v>
      </c>
      <c r="BN983" s="158">
        <f>IF(Chestionar!Z983="",0,Chestionar!Z983)</f>
        <v>0</v>
      </c>
      <c r="BO983" s="113"/>
      <c r="BP983" s="113"/>
      <c r="BQ983" s="113"/>
      <c r="BR983" s="113" t="s">
        <v>215</v>
      </c>
    </row>
    <row r="984" spans="1:70" x14ac:dyDescent="0.25">
      <c r="A984" s="1716">
        <f t="shared" si="325"/>
        <v>0</v>
      </c>
      <c r="B984" s="1716">
        <f t="shared" si="326"/>
        <v>12073001</v>
      </c>
      <c r="C984" s="1469">
        <v>2073</v>
      </c>
      <c r="D984" s="1806" t="s">
        <v>447</v>
      </c>
      <c r="E984" s="1464">
        <v>1</v>
      </c>
      <c r="F984" s="1465" t="s">
        <v>4898</v>
      </c>
      <c r="G984" s="1464"/>
      <c r="H984" s="1466" t="s">
        <v>345</v>
      </c>
      <c r="I984" s="1099" t="s">
        <v>9840</v>
      </c>
      <c r="J984" s="1100" t="s">
        <v>4103</v>
      </c>
      <c r="K984" s="2198" t="str">
        <f t="shared" ref="K984:K985" si="330">"INT("&amp;I984&amp;")"</f>
        <v>INT(Cap.2 Pct.15.1 Rd.1 Col.2)</v>
      </c>
      <c r="L984" s="1467" t="str">
        <f t="shared" ref="L984:L987" si="331">TEXT(O984,"0,000")</f>
        <v>0,000</v>
      </c>
      <c r="M984" s="1467">
        <f t="shared" ref="M984:M987" si="332">P984</f>
        <v>0</v>
      </c>
      <c r="N984" s="1733">
        <f>IF(O984=P984,0,1)</f>
        <v>0</v>
      </c>
      <c r="O984" s="1467">
        <f>IF(BB440="",0,BB440)</f>
        <v>0</v>
      </c>
      <c r="P984" s="1467">
        <f>IF(BB440="",0,INT(BB440))</f>
        <v>0</v>
      </c>
      <c r="Q984" s="1467"/>
      <c r="R984" s="1467"/>
      <c r="S984" s="1467"/>
      <c r="T984" s="1467"/>
      <c r="U984" s="1467"/>
      <c r="V984" s="1467"/>
      <c r="W984" s="1467"/>
      <c r="X984" s="1985"/>
      <c r="Y984" s="1468"/>
      <c r="Z984" s="1475" t="s">
        <v>11055</v>
      </c>
      <c r="AA984" s="2205">
        <f t="shared" si="323"/>
        <v>1</v>
      </c>
      <c r="AB984" s="3036">
        <f t="shared" si="324"/>
        <v>2073</v>
      </c>
      <c r="AT984" s="133" t="s">
        <v>8615</v>
      </c>
      <c r="AU984" s="1416" t="s">
        <v>5300</v>
      </c>
      <c r="AV984" s="134">
        <v>5</v>
      </c>
      <c r="AW984" s="135">
        <v>1</v>
      </c>
      <c r="AX984" s="136">
        <v>283</v>
      </c>
      <c r="AY984" s="301">
        <f>IF(Chestionar!K984="",0,Chestionar!K984)</f>
        <v>283</v>
      </c>
      <c r="AZ984" s="301">
        <f>IF(Chestionar!L984="",0,Chestionar!L984)</f>
        <v>0</v>
      </c>
      <c r="BA984" s="301">
        <f ca="1">IF(Chestionar!M984="",0,Chestionar!M984)</f>
        <v>0</v>
      </c>
      <c r="BB984" s="301">
        <f>IF(Chestionar!N984="",0,Chestionar!N984)</f>
        <v>0</v>
      </c>
      <c r="BC984" s="301">
        <f ca="1">IF(Chestionar!O984="",0,Chestionar!O984)</f>
        <v>0</v>
      </c>
      <c r="BD984" s="301">
        <f>IF(Chestionar!P984="",0,Chestionar!P984)</f>
        <v>0</v>
      </c>
      <c r="BE984" s="301">
        <f ca="1">IF(Chestionar!Q984="",0,Chestionar!Q984)</f>
        <v>0</v>
      </c>
      <c r="BF984" s="301">
        <f>IF(Chestionar!R984="",0,Chestionar!R984)</f>
        <v>0</v>
      </c>
      <c r="BG984" s="301">
        <f>IF(Chestionar!S984="",0,Chestionar!S984)</f>
        <v>0</v>
      </c>
      <c r="BH984" s="301">
        <f>IF(Chestionar!T984="",0,Chestionar!T984)</f>
        <v>0</v>
      </c>
      <c r="BI984" s="205">
        <f>IF(Chestionar!U984="",0,Chestionar!U984)</f>
        <v>0</v>
      </c>
      <c r="BJ984" s="205">
        <f>IF(Chestionar!V984="",0,Chestionar!V984)</f>
        <v>0</v>
      </c>
      <c r="BK984" s="205">
        <f>IF(Chestionar!W984="",0,Chestionar!W984)</f>
        <v>0</v>
      </c>
      <c r="BL984" s="205">
        <f>IF(Chestionar!X984="",0,Chestionar!X984)</f>
        <v>0</v>
      </c>
      <c r="BM984" s="205">
        <f>IF(Chestionar!Y984="",0,Chestionar!Y984)</f>
        <v>0</v>
      </c>
      <c r="BN984" s="158">
        <f>IF(Chestionar!Z984="",0,Chestionar!Z984)</f>
        <v>0</v>
      </c>
      <c r="BO984" s="113"/>
      <c r="BP984" s="113"/>
      <c r="BQ984" s="113"/>
      <c r="BR984" s="113" t="s">
        <v>215</v>
      </c>
    </row>
    <row r="985" spans="1:70" x14ac:dyDescent="0.25">
      <c r="A985" s="1709">
        <f t="shared" si="325"/>
        <v>0</v>
      </c>
      <c r="B985" s="1709">
        <f t="shared" si="326"/>
        <v>12074001</v>
      </c>
      <c r="C985" s="1443">
        <v>2074</v>
      </c>
      <c r="D985" s="1797" t="s">
        <v>447</v>
      </c>
      <c r="E985" s="1002">
        <v>1</v>
      </c>
      <c r="F985" s="1003" t="s">
        <v>4898</v>
      </c>
      <c r="H985" s="1016" t="s">
        <v>345</v>
      </c>
      <c r="I985" s="997" t="s">
        <v>9841</v>
      </c>
      <c r="J985" s="1004" t="s">
        <v>4103</v>
      </c>
      <c r="K985" s="1976" t="str">
        <f t="shared" si="330"/>
        <v>INT(Cap.2 Pct.15.1 Rd.1 Col.3)</v>
      </c>
      <c r="L985" s="1005" t="str">
        <f t="shared" si="331"/>
        <v>0,000</v>
      </c>
      <c r="M985" s="1005">
        <f t="shared" si="332"/>
        <v>0</v>
      </c>
      <c r="N985" s="1725">
        <f>IF(O985=P985,0,1)</f>
        <v>0</v>
      </c>
      <c r="O985" s="1005">
        <f>IF(BC440="",0,BC440)</f>
        <v>0</v>
      </c>
      <c r="P985" s="1005">
        <f>IF(BC440="",0,INT(BC440))</f>
        <v>0</v>
      </c>
      <c r="Z985" s="1502" t="str">
        <f>Z984</f>
        <v xml:space="preserve">Cap.2 Pct.15.2: Au fost introduse valori cu zecimale. Trebuie introduse valori fara zecimale, rotunjite la intreg. </v>
      </c>
      <c r="AA985" s="2205">
        <f t="shared" si="323"/>
        <v>1</v>
      </c>
      <c r="AB985" s="3036">
        <f t="shared" si="324"/>
        <v>2074</v>
      </c>
      <c r="AT985" s="133" t="s">
        <v>8616</v>
      </c>
      <c r="AU985" s="1416" t="s">
        <v>5300</v>
      </c>
      <c r="AV985" s="134">
        <v>5</v>
      </c>
      <c r="AW985" s="135">
        <v>1</v>
      </c>
      <c r="AX985" s="136">
        <v>284</v>
      </c>
      <c r="AY985" s="301">
        <f>IF(Chestionar!K985="",0,Chestionar!K985)</f>
        <v>284</v>
      </c>
      <c r="AZ985" s="301">
        <f>IF(Chestionar!L985="",0,Chestionar!L985)</f>
        <v>0</v>
      </c>
      <c r="BA985" s="301">
        <f ca="1">IF(Chestionar!M985="",0,Chestionar!M985)</f>
        <v>0</v>
      </c>
      <c r="BB985" s="301">
        <f>IF(Chestionar!N985="",0,Chestionar!N985)</f>
        <v>0</v>
      </c>
      <c r="BC985" s="301">
        <f ca="1">IF(Chestionar!O985="",0,Chestionar!O985)</f>
        <v>0</v>
      </c>
      <c r="BD985" s="301">
        <f>IF(Chestionar!P985="",0,Chestionar!P985)</f>
        <v>0</v>
      </c>
      <c r="BE985" s="301">
        <f ca="1">IF(Chestionar!Q985="",0,Chestionar!Q985)</f>
        <v>0</v>
      </c>
      <c r="BF985" s="301">
        <f>IF(Chestionar!R985="",0,Chestionar!R985)</f>
        <v>0</v>
      </c>
      <c r="BG985" s="301">
        <f>IF(Chestionar!S985="",0,Chestionar!S985)</f>
        <v>0</v>
      </c>
      <c r="BH985" s="301">
        <f>IF(Chestionar!T985="",0,Chestionar!T985)</f>
        <v>0</v>
      </c>
      <c r="BI985" s="205">
        <f>IF(Chestionar!U985="",0,Chestionar!U985)</f>
        <v>0</v>
      </c>
      <c r="BJ985" s="205">
        <f>IF(Chestionar!V985="",0,Chestionar!V985)</f>
        <v>0</v>
      </c>
      <c r="BK985" s="205">
        <f>IF(Chestionar!W985="",0,Chestionar!W985)</f>
        <v>0</v>
      </c>
      <c r="BL985" s="205">
        <f>IF(Chestionar!X985="",0,Chestionar!X985)</f>
        <v>0</v>
      </c>
      <c r="BM985" s="205">
        <f>IF(Chestionar!Y985="",0,Chestionar!Y985)</f>
        <v>0</v>
      </c>
      <c r="BN985" s="158">
        <f>IF(Chestionar!Z985="",0,Chestionar!Z985)</f>
        <v>0</v>
      </c>
      <c r="BO985" s="113"/>
      <c r="BP985" s="113"/>
      <c r="BQ985" s="113"/>
      <c r="BR985" s="113" t="s">
        <v>215</v>
      </c>
    </row>
    <row r="986" spans="1:70" x14ac:dyDescent="0.25">
      <c r="A986" s="1709">
        <f t="shared" si="325"/>
        <v>0</v>
      </c>
      <c r="B986" s="1709">
        <f t="shared" si="326"/>
        <v>12075001</v>
      </c>
      <c r="C986" s="1443">
        <v>2075</v>
      </c>
      <c r="D986" s="1797" t="s">
        <v>447</v>
      </c>
      <c r="E986" s="1002">
        <v>1</v>
      </c>
      <c r="F986" s="1003" t="s">
        <v>4898</v>
      </c>
      <c r="H986" s="1016" t="s">
        <v>345</v>
      </c>
      <c r="I986" s="997" t="s">
        <v>9842</v>
      </c>
      <c r="J986" s="1004" t="s">
        <v>4103</v>
      </c>
      <c r="K986" s="1976" t="str">
        <f t="shared" ref="K986:K987" si="333">"INT("&amp;I986&amp;")"</f>
        <v>INT(Cap.2 Pct.15.1 Rd.1 Col.4)</v>
      </c>
      <c r="L986" s="1005" t="str">
        <f t="shared" si="331"/>
        <v>0,000</v>
      </c>
      <c r="M986" s="1005">
        <f t="shared" si="332"/>
        <v>0</v>
      </c>
      <c r="N986" s="1725">
        <f>IF(O986=P986,0,1)</f>
        <v>0</v>
      </c>
      <c r="O986" s="1005">
        <f>IF(BD440="",0,BD440)</f>
        <v>0</v>
      </c>
      <c r="P986" s="1005">
        <f>IF(BD440="",0,INT(BD440))</f>
        <v>0</v>
      </c>
      <c r="Z986" s="1502" t="str">
        <f t="shared" ref="Z986:Z987" si="334">Z985</f>
        <v xml:space="preserve">Cap.2 Pct.15.2: Au fost introduse valori cu zecimale. Trebuie introduse valori fara zecimale, rotunjite la intreg. </v>
      </c>
      <c r="AA986" s="2205">
        <f t="shared" si="323"/>
        <v>1</v>
      </c>
      <c r="AB986" s="3036">
        <f t="shared" si="324"/>
        <v>2075</v>
      </c>
      <c r="AT986" s="133" t="s">
        <v>8617</v>
      </c>
      <c r="AU986" s="1416" t="s">
        <v>5300</v>
      </c>
      <c r="AV986" s="134">
        <v>5</v>
      </c>
      <c r="AW986" s="135">
        <v>1</v>
      </c>
      <c r="AX986" s="136">
        <v>285</v>
      </c>
      <c r="AY986" s="301">
        <f>IF(Chestionar!K986="",0,Chestionar!K986)</f>
        <v>285</v>
      </c>
      <c r="AZ986" s="301">
        <f>IF(Chestionar!L986="",0,Chestionar!L986)</f>
        <v>0</v>
      </c>
      <c r="BA986" s="301">
        <f ca="1">IF(Chestionar!M986="",0,Chestionar!M986)</f>
        <v>0</v>
      </c>
      <c r="BB986" s="301">
        <f>IF(Chestionar!N986="",0,Chestionar!N986)</f>
        <v>0</v>
      </c>
      <c r="BC986" s="301">
        <f ca="1">IF(Chestionar!O986="",0,Chestionar!O986)</f>
        <v>0</v>
      </c>
      <c r="BD986" s="301">
        <f>IF(Chestionar!P986="",0,Chestionar!P986)</f>
        <v>0</v>
      </c>
      <c r="BE986" s="301">
        <f ca="1">IF(Chestionar!Q986="",0,Chestionar!Q986)</f>
        <v>0</v>
      </c>
      <c r="BF986" s="301">
        <f>IF(Chestionar!R986="",0,Chestionar!R986)</f>
        <v>0</v>
      </c>
      <c r="BG986" s="301">
        <f>IF(Chestionar!S986="",0,Chestionar!S986)</f>
        <v>0</v>
      </c>
      <c r="BH986" s="301">
        <f>IF(Chestionar!T986="",0,Chestionar!T986)</f>
        <v>0</v>
      </c>
      <c r="BI986" s="205">
        <f>IF(Chestionar!U986="",0,Chestionar!U986)</f>
        <v>0</v>
      </c>
      <c r="BJ986" s="205">
        <f>IF(Chestionar!V986="",0,Chestionar!V986)</f>
        <v>0</v>
      </c>
      <c r="BK986" s="205">
        <f>IF(Chestionar!W986="",0,Chestionar!W986)</f>
        <v>0</v>
      </c>
      <c r="BL986" s="205">
        <f>IF(Chestionar!X986="",0,Chestionar!X986)</f>
        <v>0</v>
      </c>
      <c r="BM986" s="205">
        <f>IF(Chestionar!Y986="",0,Chestionar!Y986)</f>
        <v>0</v>
      </c>
      <c r="BN986" s="158">
        <f>IF(Chestionar!Z986="",0,Chestionar!Z986)</f>
        <v>0</v>
      </c>
      <c r="BO986" s="113"/>
      <c r="BP986" s="113"/>
      <c r="BQ986" s="113"/>
      <c r="BR986" s="113" t="s">
        <v>215</v>
      </c>
    </row>
    <row r="987" spans="1:70" x14ac:dyDescent="0.25">
      <c r="A987" s="1710">
        <f t="shared" si="325"/>
        <v>0</v>
      </c>
      <c r="B987" s="1710">
        <f t="shared" si="326"/>
        <v>12076001</v>
      </c>
      <c r="C987" s="1444">
        <v>2076</v>
      </c>
      <c r="D987" s="1798" t="s">
        <v>447</v>
      </c>
      <c r="E987" s="1007">
        <v>1</v>
      </c>
      <c r="F987" s="1008" t="s">
        <v>4898</v>
      </c>
      <c r="G987" s="1007"/>
      <c r="H987" s="1009" t="s">
        <v>345</v>
      </c>
      <c r="I987" s="1010" t="s">
        <v>9843</v>
      </c>
      <c r="J987" s="1011" t="s">
        <v>4103</v>
      </c>
      <c r="K987" s="1977" t="str">
        <f t="shared" si="333"/>
        <v>INT(Cap.2 Pct.15.1 Rd.1 Col.5)</v>
      </c>
      <c r="L987" s="1012" t="str">
        <f t="shared" si="331"/>
        <v>0,000</v>
      </c>
      <c r="M987" s="1012">
        <f t="shared" si="332"/>
        <v>0</v>
      </c>
      <c r="N987" s="1727">
        <f>IF(O987=P987,0,1)</f>
        <v>0</v>
      </c>
      <c r="O987" s="1012">
        <f>IF(BE440="",0,BE440)</f>
        <v>0</v>
      </c>
      <c r="P987" s="1012">
        <f>IF(BE440="",0,INT(BE440))</f>
        <v>0</v>
      </c>
      <c r="Q987" s="1012"/>
      <c r="R987" s="1012"/>
      <c r="S987" s="1012"/>
      <c r="T987" s="1012"/>
      <c r="U987" s="1012"/>
      <c r="V987" s="1012"/>
      <c r="W987" s="1012"/>
      <c r="X987" s="1012"/>
      <c r="Y987" s="1013"/>
      <c r="Z987" s="1474" t="str">
        <f t="shared" si="334"/>
        <v xml:space="preserve">Cap.2 Pct.15.2: Au fost introduse valori cu zecimale. Trebuie introduse valori fara zecimale, rotunjite la intreg. </v>
      </c>
      <c r="AA987" s="2205">
        <f t="shared" si="323"/>
        <v>1</v>
      </c>
      <c r="AB987" s="3036">
        <f t="shared" si="324"/>
        <v>2076</v>
      </c>
      <c r="AT987" s="133" t="s">
        <v>8618</v>
      </c>
      <c r="AU987" s="1416" t="s">
        <v>5300</v>
      </c>
      <c r="AV987" s="134">
        <v>5</v>
      </c>
      <c r="AW987" s="135">
        <v>1</v>
      </c>
      <c r="AX987" s="136">
        <v>286</v>
      </c>
      <c r="AY987" s="301">
        <f>IF(Chestionar!K987="",0,Chestionar!K987)</f>
        <v>286</v>
      </c>
      <c r="AZ987" s="301">
        <f>IF(Chestionar!L987="",0,Chestionar!L987)</f>
        <v>0</v>
      </c>
      <c r="BA987" s="301">
        <f ca="1">IF(Chestionar!M987="",0,Chestionar!M987)</f>
        <v>0</v>
      </c>
      <c r="BB987" s="301">
        <f>IF(Chestionar!N987="",0,Chestionar!N987)</f>
        <v>0</v>
      </c>
      <c r="BC987" s="301">
        <f ca="1">IF(Chestionar!O987="",0,Chestionar!O987)</f>
        <v>0</v>
      </c>
      <c r="BD987" s="301">
        <f>IF(Chestionar!P987="",0,Chestionar!P987)</f>
        <v>0</v>
      </c>
      <c r="BE987" s="301">
        <f ca="1">IF(Chestionar!Q987="",0,Chestionar!Q987)</f>
        <v>0</v>
      </c>
      <c r="BF987" s="301">
        <f>IF(Chestionar!R987="",0,Chestionar!R987)</f>
        <v>0</v>
      </c>
      <c r="BG987" s="301">
        <f>IF(Chestionar!S987="",0,Chestionar!S987)</f>
        <v>0</v>
      </c>
      <c r="BH987" s="301">
        <f>IF(Chestionar!T987="",0,Chestionar!T987)</f>
        <v>0</v>
      </c>
      <c r="BI987" s="205">
        <f>IF(Chestionar!U987="",0,Chestionar!U987)</f>
        <v>0</v>
      </c>
      <c r="BJ987" s="205">
        <f>IF(Chestionar!V987="",0,Chestionar!V987)</f>
        <v>0</v>
      </c>
      <c r="BK987" s="205">
        <f>IF(Chestionar!W987="",0,Chestionar!W987)</f>
        <v>0</v>
      </c>
      <c r="BL987" s="205">
        <f>IF(Chestionar!X987="",0,Chestionar!X987)</f>
        <v>0</v>
      </c>
      <c r="BM987" s="205">
        <f>IF(Chestionar!Y987="",0,Chestionar!Y987)</f>
        <v>0</v>
      </c>
      <c r="BN987" s="158">
        <f>IF(Chestionar!Z987="",0,Chestionar!Z987)</f>
        <v>0</v>
      </c>
      <c r="BO987" s="113"/>
      <c r="BP987" s="113"/>
      <c r="BQ987" s="113"/>
      <c r="BR987" s="113" t="s">
        <v>215</v>
      </c>
    </row>
    <row r="988" spans="1:70" x14ac:dyDescent="0.25">
      <c r="A988" s="1715">
        <f t="shared" si="325"/>
        <v>0</v>
      </c>
      <c r="B988" s="1715">
        <f t="shared" si="326"/>
        <v>10096001</v>
      </c>
      <c r="C988" s="1049">
        <v>96</v>
      </c>
      <c r="D988" s="1804" t="s">
        <v>447</v>
      </c>
      <c r="E988" s="1049">
        <v>1</v>
      </c>
      <c r="F988" s="1057" t="s">
        <v>4898</v>
      </c>
      <c r="G988" s="1049" t="s">
        <v>4899</v>
      </c>
      <c r="H988" s="1058" t="s">
        <v>345</v>
      </c>
      <c r="I988" s="1059" t="s">
        <v>4948</v>
      </c>
      <c r="J988" s="1067" t="s">
        <v>4103</v>
      </c>
      <c r="K988" s="1059" t="s">
        <v>7092</v>
      </c>
      <c r="L988" s="979">
        <f t="shared" ref="L988:L1029" si="335">IF(BA440="",0,BA440)</f>
        <v>0</v>
      </c>
      <c r="M988" s="979">
        <f t="shared" ref="M988:M1029" si="336">O988+P988+Q988</f>
        <v>0</v>
      </c>
      <c r="N988" s="1724">
        <f t="shared" ref="N988:N1034" si="337">IF(L988=M988,0,1)</f>
        <v>0</v>
      </c>
      <c r="O988" s="979">
        <f t="shared" ref="O988:O1029" si="338">IF(BB440="",0,BB440)</f>
        <v>0</v>
      </c>
      <c r="P988" s="979">
        <f t="shared" ref="P988:P1029" si="339">IF(BC440="",0,BC440)</f>
        <v>0</v>
      </c>
      <c r="Q988" s="979">
        <f t="shared" ref="Q988:Q1029" si="340">IF(BD440="",0,BD440)</f>
        <v>0</v>
      </c>
      <c r="R988" s="979"/>
      <c r="S988" s="979"/>
      <c r="T988" s="979"/>
      <c r="U988" s="979"/>
      <c r="V988" s="979"/>
      <c r="W988" s="979"/>
      <c r="X988" s="979"/>
      <c r="Y988" s="1060"/>
      <c r="Z988" s="1352" t="s">
        <v>11020</v>
      </c>
      <c r="AA988" s="2205">
        <f t="shared" si="323"/>
        <v>1</v>
      </c>
      <c r="AB988" s="3036">
        <f t="shared" si="324"/>
        <v>96</v>
      </c>
      <c r="AC988" s="2205">
        <f t="shared" ref="AC988" si="341">LEN(Z988)</f>
        <v>169</v>
      </c>
      <c r="AT988" s="133" t="s">
        <v>8619</v>
      </c>
      <c r="AU988" s="1416" t="s">
        <v>5300</v>
      </c>
      <c r="AV988" s="134">
        <v>5</v>
      </c>
      <c r="AW988" s="135">
        <v>1</v>
      </c>
      <c r="AX988" s="136">
        <v>287</v>
      </c>
      <c r="AY988" s="301">
        <f>IF(Chestionar!K988="",0,Chestionar!K988)</f>
        <v>287</v>
      </c>
      <c r="AZ988" s="301">
        <f>IF(Chestionar!L988="",0,Chestionar!L988)</f>
        <v>0</v>
      </c>
      <c r="BA988" s="301">
        <f ca="1">IF(Chestionar!M988="",0,Chestionar!M988)</f>
        <v>0</v>
      </c>
      <c r="BB988" s="301">
        <f>IF(Chestionar!N988="",0,Chestionar!N988)</f>
        <v>0</v>
      </c>
      <c r="BC988" s="301">
        <f ca="1">IF(Chestionar!O988="",0,Chestionar!O988)</f>
        <v>0</v>
      </c>
      <c r="BD988" s="301">
        <f>IF(Chestionar!P988="",0,Chestionar!P988)</f>
        <v>0</v>
      </c>
      <c r="BE988" s="301">
        <f ca="1">IF(Chestionar!Q988="",0,Chestionar!Q988)</f>
        <v>0</v>
      </c>
      <c r="BF988" s="301">
        <f>IF(Chestionar!R988="",0,Chestionar!R988)</f>
        <v>0</v>
      </c>
      <c r="BG988" s="301">
        <f>IF(Chestionar!S988="",0,Chestionar!S988)</f>
        <v>0</v>
      </c>
      <c r="BH988" s="301">
        <f>IF(Chestionar!T988="",0,Chestionar!T988)</f>
        <v>0</v>
      </c>
      <c r="BI988" s="205">
        <f>IF(Chestionar!U988="",0,Chestionar!U988)</f>
        <v>0</v>
      </c>
      <c r="BJ988" s="205">
        <f>IF(Chestionar!V988="",0,Chestionar!V988)</f>
        <v>0</v>
      </c>
      <c r="BK988" s="205">
        <f>IF(Chestionar!W988="",0,Chestionar!W988)</f>
        <v>0</v>
      </c>
      <c r="BL988" s="205">
        <f>IF(Chestionar!X988="",0,Chestionar!X988)</f>
        <v>0</v>
      </c>
      <c r="BM988" s="205">
        <f>IF(Chestionar!Y988="",0,Chestionar!Y988)</f>
        <v>0</v>
      </c>
      <c r="BN988" s="158">
        <f>IF(Chestionar!Z988="",0,Chestionar!Z988)</f>
        <v>0</v>
      </c>
      <c r="BO988" s="113"/>
      <c r="BP988" s="113"/>
      <c r="BQ988" s="113"/>
      <c r="BR988" s="113" t="s">
        <v>215</v>
      </c>
    </row>
    <row r="989" spans="1:70" x14ac:dyDescent="0.25">
      <c r="A989" s="1715">
        <f t="shared" si="325"/>
        <v>0</v>
      </c>
      <c r="B989" s="1715">
        <f t="shared" si="326"/>
        <v>10096002</v>
      </c>
      <c r="C989" s="1049">
        <v>96</v>
      </c>
      <c r="D989" s="1797" t="s">
        <v>447</v>
      </c>
      <c r="E989" s="1049">
        <v>2</v>
      </c>
      <c r="F989" s="1057" t="s">
        <v>4898</v>
      </c>
      <c r="G989" s="1049"/>
      <c r="H989" s="1058" t="s">
        <v>345</v>
      </c>
      <c r="I989" s="1059" t="s">
        <v>7093</v>
      </c>
      <c r="J989" s="1067" t="s">
        <v>4103</v>
      </c>
      <c r="K989" s="1059" t="s">
        <v>7094</v>
      </c>
      <c r="L989" s="979">
        <f t="shared" si="335"/>
        <v>0</v>
      </c>
      <c r="M989" s="979">
        <f t="shared" si="336"/>
        <v>0</v>
      </c>
      <c r="N989" s="1724">
        <f t="shared" si="337"/>
        <v>0</v>
      </c>
      <c r="O989" s="979">
        <f t="shared" si="338"/>
        <v>0</v>
      </c>
      <c r="P989" s="979">
        <f t="shared" si="339"/>
        <v>0</v>
      </c>
      <c r="Q989" s="979">
        <f t="shared" si="340"/>
        <v>0</v>
      </c>
      <c r="R989" s="979"/>
      <c r="S989" s="979"/>
      <c r="T989" s="979"/>
      <c r="U989" s="979"/>
      <c r="V989" s="979"/>
      <c r="W989" s="979"/>
      <c r="X989" s="979"/>
      <c r="Y989" s="1060"/>
      <c r="Z989" s="1060" t="str">
        <f t="shared" ref="Z989:Z1029" si="342">Z988</f>
        <v xml:space="preserve">Cap.2 Pct.15.2: Val. lucrarilor de constr. (Col.1) = Constr. noi (Col.2) + Reparatii capitale (Col.3) + Reparatii curente (Col.4), pentru toate randurile (Rd.1 la Rd.n) </v>
      </c>
      <c r="AA989" s="2205">
        <f t="shared" si="323"/>
        <v>1</v>
      </c>
      <c r="AB989" s="3036">
        <f t="shared" si="324"/>
        <v>96</v>
      </c>
      <c r="AT989" s="133" t="s">
        <v>8620</v>
      </c>
      <c r="AU989" s="1416" t="s">
        <v>5300</v>
      </c>
      <c r="AV989" s="134">
        <v>5</v>
      </c>
      <c r="AW989" s="135">
        <v>1</v>
      </c>
      <c r="AX989" s="136">
        <v>288</v>
      </c>
      <c r="AY989" s="301">
        <f>IF(Chestionar!K989="",0,Chestionar!K989)</f>
        <v>288</v>
      </c>
      <c r="AZ989" s="301">
        <f>IF(Chestionar!L989="",0,Chestionar!L989)</f>
        <v>0</v>
      </c>
      <c r="BA989" s="301">
        <f ca="1">IF(Chestionar!M989="",0,Chestionar!M989)</f>
        <v>0</v>
      </c>
      <c r="BB989" s="301">
        <f>IF(Chestionar!N989="",0,Chestionar!N989)</f>
        <v>0</v>
      </c>
      <c r="BC989" s="301">
        <f ca="1">IF(Chestionar!O989="",0,Chestionar!O989)</f>
        <v>0</v>
      </c>
      <c r="BD989" s="301">
        <f>IF(Chestionar!P989="",0,Chestionar!P989)</f>
        <v>0</v>
      </c>
      <c r="BE989" s="301">
        <f ca="1">IF(Chestionar!Q989="",0,Chestionar!Q989)</f>
        <v>0</v>
      </c>
      <c r="BF989" s="301">
        <f>IF(Chestionar!R989="",0,Chestionar!R989)</f>
        <v>0</v>
      </c>
      <c r="BG989" s="301">
        <f>IF(Chestionar!S989="",0,Chestionar!S989)</f>
        <v>0</v>
      </c>
      <c r="BH989" s="301">
        <f>IF(Chestionar!T989="",0,Chestionar!T989)</f>
        <v>0</v>
      </c>
      <c r="BI989" s="205">
        <f>IF(Chestionar!U989="",0,Chestionar!U989)</f>
        <v>0</v>
      </c>
      <c r="BJ989" s="205">
        <f>IF(Chestionar!V989="",0,Chestionar!V989)</f>
        <v>0</v>
      </c>
      <c r="BK989" s="205">
        <f>IF(Chestionar!W989="",0,Chestionar!W989)</f>
        <v>0</v>
      </c>
      <c r="BL989" s="205">
        <f>IF(Chestionar!X989="",0,Chestionar!X989)</f>
        <v>0</v>
      </c>
      <c r="BM989" s="205">
        <f>IF(Chestionar!Y989="",0,Chestionar!Y989)</f>
        <v>0</v>
      </c>
      <c r="BN989" s="158">
        <f>IF(Chestionar!Z989="",0,Chestionar!Z989)</f>
        <v>0</v>
      </c>
      <c r="BO989" s="113"/>
      <c r="BP989" s="113"/>
      <c r="BQ989" s="113"/>
      <c r="BR989" s="113" t="s">
        <v>215</v>
      </c>
    </row>
    <row r="990" spans="1:70" x14ac:dyDescent="0.25">
      <c r="A990" s="1715">
        <f t="shared" si="325"/>
        <v>0</v>
      </c>
      <c r="B990" s="1715">
        <f t="shared" si="326"/>
        <v>10096003</v>
      </c>
      <c r="C990" s="1049">
        <v>96</v>
      </c>
      <c r="D990" s="1797" t="s">
        <v>447</v>
      </c>
      <c r="E990" s="1049">
        <v>3</v>
      </c>
      <c r="F990" s="1057" t="s">
        <v>4898</v>
      </c>
      <c r="G990" s="1049"/>
      <c r="H990" s="1058" t="s">
        <v>345</v>
      </c>
      <c r="I990" s="1059" t="s">
        <v>7095</v>
      </c>
      <c r="J990" s="1067" t="s">
        <v>4103</v>
      </c>
      <c r="K990" s="1059" t="s">
        <v>7096</v>
      </c>
      <c r="L990" s="979">
        <f t="shared" si="335"/>
        <v>0</v>
      </c>
      <c r="M990" s="979">
        <f t="shared" si="336"/>
        <v>0</v>
      </c>
      <c r="N990" s="1724">
        <f t="shared" si="337"/>
        <v>0</v>
      </c>
      <c r="O990" s="979">
        <f t="shared" si="338"/>
        <v>0</v>
      </c>
      <c r="P990" s="979">
        <f t="shared" si="339"/>
        <v>0</v>
      </c>
      <c r="Q990" s="979">
        <f t="shared" si="340"/>
        <v>0</v>
      </c>
      <c r="R990" s="979"/>
      <c r="S990" s="979"/>
      <c r="T990" s="979"/>
      <c r="U990" s="979"/>
      <c r="V990" s="979"/>
      <c r="W990" s="979"/>
      <c r="X990" s="979"/>
      <c r="Y990" s="1060"/>
      <c r="Z990" s="1060" t="str">
        <f t="shared" si="342"/>
        <v xml:space="preserve">Cap.2 Pct.15.2: Val. lucrarilor de constr. (Col.1) = Constr. noi (Col.2) + Reparatii capitale (Col.3) + Reparatii curente (Col.4), pentru toate randurile (Rd.1 la Rd.n) </v>
      </c>
      <c r="AA990" s="2205">
        <f t="shared" si="323"/>
        <v>1</v>
      </c>
      <c r="AB990" s="3036">
        <f t="shared" si="324"/>
        <v>96</v>
      </c>
      <c r="AT990" s="133" t="s">
        <v>8621</v>
      </c>
      <c r="AU990" s="1416" t="s">
        <v>5300</v>
      </c>
      <c r="AV990" s="134">
        <v>5</v>
      </c>
      <c r="AW990" s="135">
        <v>1</v>
      </c>
      <c r="AX990" s="136">
        <v>289</v>
      </c>
      <c r="AY990" s="301">
        <f>IF(Chestionar!K990="",0,Chestionar!K990)</f>
        <v>289</v>
      </c>
      <c r="AZ990" s="301">
        <f>IF(Chestionar!L990="",0,Chestionar!L990)</f>
        <v>0</v>
      </c>
      <c r="BA990" s="301">
        <f ca="1">IF(Chestionar!M990="",0,Chestionar!M990)</f>
        <v>0</v>
      </c>
      <c r="BB990" s="301">
        <f>IF(Chestionar!N990="",0,Chestionar!N990)</f>
        <v>0</v>
      </c>
      <c r="BC990" s="301">
        <f ca="1">IF(Chestionar!O990="",0,Chestionar!O990)</f>
        <v>0</v>
      </c>
      <c r="BD990" s="301">
        <f>IF(Chestionar!P990="",0,Chestionar!P990)</f>
        <v>0</v>
      </c>
      <c r="BE990" s="301">
        <f ca="1">IF(Chestionar!Q990="",0,Chestionar!Q990)</f>
        <v>0</v>
      </c>
      <c r="BF990" s="301">
        <f>IF(Chestionar!R990="",0,Chestionar!R990)</f>
        <v>0</v>
      </c>
      <c r="BG990" s="301">
        <f>IF(Chestionar!S990="",0,Chestionar!S990)</f>
        <v>0</v>
      </c>
      <c r="BH990" s="301">
        <f>IF(Chestionar!T990="",0,Chestionar!T990)</f>
        <v>0</v>
      </c>
      <c r="BI990" s="205">
        <f>IF(Chestionar!U990="",0,Chestionar!U990)</f>
        <v>0</v>
      </c>
      <c r="BJ990" s="205">
        <f>IF(Chestionar!V990="",0,Chestionar!V990)</f>
        <v>0</v>
      </c>
      <c r="BK990" s="205">
        <f>IF(Chestionar!W990="",0,Chestionar!W990)</f>
        <v>0</v>
      </c>
      <c r="BL990" s="205">
        <f>IF(Chestionar!X990="",0,Chestionar!X990)</f>
        <v>0</v>
      </c>
      <c r="BM990" s="205">
        <f>IF(Chestionar!Y990="",0,Chestionar!Y990)</f>
        <v>0</v>
      </c>
      <c r="BN990" s="158">
        <f>IF(Chestionar!Z990="",0,Chestionar!Z990)</f>
        <v>0</v>
      </c>
      <c r="BO990" s="113"/>
      <c r="BP990" s="113"/>
      <c r="BQ990" s="113"/>
      <c r="BR990" s="113" t="s">
        <v>215</v>
      </c>
    </row>
    <row r="991" spans="1:70" x14ac:dyDescent="0.25">
      <c r="A991" s="1715">
        <f t="shared" si="325"/>
        <v>0</v>
      </c>
      <c r="B991" s="1715">
        <f t="shared" si="322"/>
        <v>10096004</v>
      </c>
      <c r="C991" s="1049">
        <v>96</v>
      </c>
      <c r="D991" s="1797" t="s">
        <v>447</v>
      </c>
      <c r="E991" s="1049">
        <v>4</v>
      </c>
      <c r="F991" s="1057" t="s">
        <v>4898</v>
      </c>
      <c r="G991" s="1049"/>
      <c r="H991" s="1058" t="s">
        <v>345</v>
      </c>
      <c r="I991" s="1059" t="s">
        <v>7097</v>
      </c>
      <c r="J991" s="1067" t="s">
        <v>4103</v>
      </c>
      <c r="K991" s="1059" t="s">
        <v>7098</v>
      </c>
      <c r="L991" s="979">
        <f t="shared" si="335"/>
        <v>0</v>
      </c>
      <c r="M991" s="979">
        <f t="shared" si="336"/>
        <v>0</v>
      </c>
      <c r="N991" s="1724">
        <f t="shared" si="337"/>
        <v>0</v>
      </c>
      <c r="O991" s="979">
        <f t="shared" si="338"/>
        <v>0</v>
      </c>
      <c r="P991" s="979">
        <f t="shared" si="339"/>
        <v>0</v>
      </c>
      <c r="Q991" s="979">
        <f t="shared" si="340"/>
        <v>0</v>
      </c>
      <c r="R991" s="979"/>
      <c r="S991" s="979"/>
      <c r="T991" s="979"/>
      <c r="U991" s="979"/>
      <c r="V991" s="979"/>
      <c r="W991" s="979"/>
      <c r="X991" s="979"/>
      <c r="Y991" s="1060"/>
      <c r="Z991" s="1060" t="str">
        <f t="shared" si="342"/>
        <v xml:space="preserve">Cap.2 Pct.15.2: Val. lucrarilor de constr. (Col.1) = Constr. noi (Col.2) + Reparatii capitale (Col.3) + Reparatii curente (Col.4), pentru toate randurile (Rd.1 la Rd.n) </v>
      </c>
      <c r="AA991" s="2205">
        <f t="shared" si="323"/>
        <v>1</v>
      </c>
      <c r="AB991" s="3036">
        <f t="shared" si="324"/>
        <v>96</v>
      </c>
      <c r="AT991" s="133" t="s">
        <v>8622</v>
      </c>
      <c r="AU991" s="1416" t="s">
        <v>5300</v>
      </c>
      <c r="AV991" s="134">
        <v>5</v>
      </c>
      <c r="AW991" s="135">
        <v>1</v>
      </c>
      <c r="AX991" s="136">
        <v>290</v>
      </c>
      <c r="AY991" s="301">
        <f>IF(Chestionar!K991="",0,Chestionar!K991)</f>
        <v>290</v>
      </c>
      <c r="AZ991" s="301">
        <f>IF(Chestionar!L991="",0,Chestionar!L991)</f>
        <v>0</v>
      </c>
      <c r="BA991" s="301">
        <f ca="1">IF(Chestionar!M991="",0,Chestionar!M991)</f>
        <v>0</v>
      </c>
      <c r="BB991" s="301">
        <f>IF(Chestionar!N991="",0,Chestionar!N991)</f>
        <v>0</v>
      </c>
      <c r="BC991" s="301">
        <f ca="1">IF(Chestionar!O991="",0,Chestionar!O991)</f>
        <v>0</v>
      </c>
      <c r="BD991" s="301">
        <f>IF(Chestionar!P991="",0,Chestionar!P991)</f>
        <v>0</v>
      </c>
      <c r="BE991" s="301">
        <f ca="1">IF(Chestionar!Q991="",0,Chestionar!Q991)</f>
        <v>0</v>
      </c>
      <c r="BF991" s="301">
        <f>IF(Chestionar!R991="",0,Chestionar!R991)</f>
        <v>0</v>
      </c>
      <c r="BG991" s="301">
        <f>IF(Chestionar!S991="",0,Chestionar!S991)</f>
        <v>0</v>
      </c>
      <c r="BH991" s="301">
        <f>IF(Chestionar!T991="",0,Chestionar!T991)</f>
        <v>0</v>
      </c>
      <c r="BI991" s="205">
        <f>IF(Chestionar!U991="",0,Chestionar!U991)</f>
        <v>0</v>
      </c>
      <c r="BJ991" s="205">
        <f>IF(Chestionar!V991="",0,Chestionar!V991)</f>
        <v>0</v>
      </c>
      <c r="BK991" s="205">
        <f>IF(Chestionar!W991="",0,Chestionar!W991)</f>
        <v>0</v>
      </c>
      <c r="BL991" s="205">
        <f>IF(Chestionar!X991="",0,Chestionar!X991)</f>
        <v>0</v>
      </c>
      <c r="BM991" s="205">
        <f>IF(Chestionar!Y991="",0,Chestionar!Y991)</f>
        <v>0</v>
      </c>
      <c r="BN991" s="158">
        <f>IF(Chestionar!Z991="",0,Chestionar!Z991)</f>
        <v>0</v>
      </c>
      <c r="BO991" s="113"/>
      <c r="BP991" s="113"/>
      <c r="BQ991" s="113"/>
      <c r="BR991" s="113" t="s">
        <v>215</v>
      </c>
    </row>
    <row r="992" spans="1:70" x14ac:dyDescent="0.25">
      <c r="A992" s="1715">
        <f t="shared" si="325"/>
        <v>0</v>
      </c>
      <c r="B992" s="1715">
        <f t="shared" si="322"/>
        <v>10096005</v>
      </c>
      <c r="C992" s="1049">
        <v>96</v>
      </c>
      <c r="D992" s="1797" t="s">
        <v>447</v>
      </c>
      <c r="E992" s="1049">
        <v>5</v>
      </c>
      <c r="F992" s="1057" t="s">
        <v>4898</v>
      </c>
      <c r="G992" s="1049"/>
      <c r="H992" s="1058" t="s">
        <v>345</v>
      </c>
      <c r="I992" s="1059" t="s">
        <v>7099</v>
      </c>
      <c r="J992" s="1067" t="s">
        <v>4103</v>
      </c>
      <c r="K992" s="1059" t="s">
        <v>7100</v>
      </c>
      <c r="L992" s="979">
        <f t="shared" si="335"/>
        <v>0</v>
      </c>
      <c r="M992" s="979">
        <f t="shared" si="336"/>
        <v>0</v>
      </c>
      <c r="N992" s="1724">
        <f t="shared" si="337"/>
        <v>0</v>
      </c>
      <c r="O992" s="979">
        <f t="shared" si="338"/>
        <v>0</v>
      </c>
      <c r="P992" s="979">
        <f t="shared" si="339"/>
        <v>0</v>
      </c>
      <c r="Q992" s="979">
        <f t="shared" si="340"/>
        <v>0</v>
      </c>
      <c r="R992" s="979"/>
      <c r="S992" s="979"/>
      <c r="T992" s="979"/>
      <c r="U992" s="979"/>
      <c r="V992" s="979"/>
      <c r="W992" s="979"/>
      <c r="X992" s="979"/>
      <c r="Y992" s="1060"/>
      <c r="Z992" s="1060" t="str">
        <f t="shared" si="342"/>
        <v xml:space="preserve">Cap.2 Pct.15.2: Val. lucrarilor de constr. (Col.1) = Constr. noi (Col.2) + Reparatii capitale (Col.3) + Reparatii curente (Col.4), pentru toate randurile (Rd.1 la Rd.n) </v>
      </c>
      <c r="AA992" s="2205">
        <f t="shared" si="323"/>
        <v>1</v>
      </c>
      <c r="AB992" s="3036">
        <f t="shared" si="324"/>
        <v>96</v>
      </c>
      <c r="AT992" s="133" t="s">
        <v>8623</v>
      </c>
      <c r="AU992" s="1416" t="s">
        <v>5300</v>
      </c>
      <c r="AV992" s="134">
        <v>5</v>
      </c>
      <c r="AW992" s="135">
        <v>1</v>
      </c>
      <c r="AX992" s="136">
        <v>291</v>
      </c>
      <c r="AY992" s="301">
        <f>IF(Chestionar!K992="",0,Chestionar!K992)</f>
        <v>291</v>
      </c>
      <c r="AZ992" s="301">
        <f>IF(Chestionar!L992="",0,Chestionar!L992)</f>
        <v>0</v>
      </c>
      <c r="BA992" s="301">
        <f ca="1">IF(Chestionar!M992="",0,Chestionar!M992)</f>
        <v>0</v>
      </c>
      <c r="BB992" s="301">
        <f>IF(Chestionar!N992="",0,Chestionar!N992)</f>
        <v>0</v>
      </c>
      <c r="BC992" s="301">
        <f ca="1">IF(Chestionar!O992="",0,Chestionar!O992)</f>
        <v>0</v>
      </c>
      <c r="BD992" s="301">
        <f>IF(Chestionar!P992="",0,Chestionar!P992)</f>
        <v>0</v>
      </c>
      <c r="BE992" s="301">
        <f ca="1">IF(Chestionar!Q992="",0,Chestionar!Q992)</f>
        <v>0</v>
      </c>
      <c r="BF992" s="301">
        <f>IF(Chestionar!R992="",0,Chestionar!R992)</f>
        <v>0</v>
      </c>
      <c r="BG992" s="301">
        <f>IF(Chestionar!S992="",0,Chestionar!S992)</f>
        <v>0</v>
      </c>
      <c r="BH992" s="301">
        <f>IF(Chestionar!T992="",0,Chestionar!T992)</f>
        <v>0</v>
      </c>
      <c r="BI992" s="205">
        <f>IF(Chestionar!U992="",0,Chestionar!U992)</f>
        <v>0</v>
      </c>
      <c r="BJ992" s="205">
        <f>IF(Chestionar!V992="",0,Chestionar!V992)</f>
        <v>0</v>
      </c>
      <c r="BK992" s="205">
        <f>IF(Chestionar!W992="",0,Chestionar!W992)</f>
        <v>0</v>
      </c>
      <c r="BL992" s="205">
        <f>IF(Chestionar!X992="",0,Chestionar!X992)</f>
        <v>0</v>
      </c>
      <c r="BM992" s="205">
        <f>IF(Chestionar!Y992="",0,Chestionar!Y992)</f>
        <v>0</v>
      </c>
      <c r="BN992" s="158">
        <f>IF(Chestionar!Z992="",0,Chestionar!Z992)</f>
        <v>0</v>
      </c>
      <c r="BO992" s="113"/>
      <c r="BP992" s="113"/>
      <c r="BQ992" s="113"/>
      <c r="BR992" s="113" t="s">
        <v>215</v>
      </c>
    </row>
    <row r="993" spans="1:70" x14ac:dyDescent="0.25">
      <c r="A993" s="1715">
        <f t="shared" si="325"/>
        <v>0</v>
      </c>
      <c r="B993" s="1715">
        <f t="shared" si="322"/>
        <v>10096006</v>
      </c>
      <c r="C993" s="1049">
        <v>96</v>
      </c>
      <c r="D993" s="1797" t="s">
        <v>447</v>
      </c>
      <c r="E993" s="1049">
        <v>6</v>
      </c>
      <c r="F993" s="1057" t="s">
        <v>4898</v>
      </c>
      <c r="G993" s="1049"/>
      <c r="H993" s="1058" t="s">
        <v>345</v>
      </c>
      <c r="I993" s="1059" t="s">
        <v>7101</v>
      </c>
      <c r="J993" s="1067" t="s">
        <v>4103</v>
      </c>
      <c r="K993" s="1059" t="s">
        <v>7102</v>
      </c>
      <c r="L993" s="979">
        <f t="shared" si="335"/>
        <v>0</v>
      </c>
      <c r="M993" s="979">
        <f t="shared" si="336"/>
        <v>0</v>
      </c>
      <c r="N993" s="1724">
        <f t="shared" si="337"/>
        <v>0</v>
      </c>
      <c r="O993" s="979">
        <f t="shared" si="338"/>
        <v>0</v>
      </c>
      <c r="P993" s="979">
        <f t="shared" si="339"/>
        <v>0</v>
      </c>
      <c r="Q993" s="979">
        <f t="shared" si="340"/>
        <v>0</v>
      </c>
      <c r="R993" s="979"/>
      <c r="S993" s="979"/>
      <c r="T993" s="979"/>
      <c r="U993" s="979"/>
      <c r="V993" s="979"/>
      <c r="W993" s="979"/>
      <c r="X993" s="979"/>
      <c r="Y993" s="1060"/>
      <c r="Z993" s="1060" t="str">
        <f t="shared" si="342"/>
        <v xml:space="preserve">Cap.2 Pct.15.2: Val. lucrarilor de constr. (Col.1) = Constr. noi (Col.2) + Reparatii capitale (Col.3) + Reparatii curente (Col.4), pentru toate randurile (Rd.1 la Rd.n) </v>
      </c>
      <c r="AA993" s="2205">
        <f t="shared" si="323"/>
        <v>1</v>
      </c>
      <c r="AB993" s="3036">
        <f t="shared" si="324"/>
        <v>96</v>
      </c>
      <c r="AT993" s="133" t="s">
        <v>8624</v>
      </c>
      <c r="AU993" s="1416" t="s">
        <v>5300</v>
      </c>
      <c r="AV993" s="134">
        <v>5</v>
      </c>
      <c r="AW993" s="135">
        <v>1</v>
      </c>
      <c r="AX993" s="136">
        <v>292</v>
      </c>
      <c r="AY993" s="301">
        <f>IF(Chestionar!K993="",0,Chestionar!K993)</f>
        <v>292</v>
      </c>
      <c r="AZ993" s="301">
        <f>IF(Chestionar!L993="",0,Chestionar!L993)</f>
        <v>0</v>
      </c>
      <c r="BA993" s="301">
        <f ca="1">IF(Chestionar!M993="",0,Chestionar!M993)</f>
        <v>0</v>
      </c>
      <c r="BB993" s="301">
        <f>IF(Chestionar!N993="",0,Chestionar!N993)</f>
        <v>0</v>
      </c>
      <c r="BC993" s="301">
        <f ca="1">IF(Chestionar!O993="",0,Chestionar!O993)</f>
        <v>0</v>
      </c>
      <c r="BD993" s="301">
        <f>IF(Chestionar!P993="",0,Chestionar!P993)</f>
        <v>0</v>
      </c>
      <c r="BE993" s="301">
        <f ca="1">IF(Chestionar!Q993="",0,Chestionar!Q993)</f>
        <v>0</v>
      </c>
      <c r="BF993" s="301">
        <f>IF(Chestionar!R993="",0,Chestionar!R993)</f>
        <v>0</v>
      </c>
      <c r="BG993" s="301">
        <f>IF(Chestionar!S993="",0,Chestionar!S993)</f>
        <v>0</v>
      </c>
      <c r="BH993" s="301">
        <f>IF(Chestionar!T993="",0,Chestionar!T993)</f>
        <v>0</v>
      </c>
      <c r="BI993" s="205">
        <f>IF(Chestionar!U993="",0,Chestionar!U993)</f>
        <v>0</v>
      </c>
      <c r="BJ993" s="205">
        <f>IF(Chestionar!V993="",0,Chestionar!V993)</f>
        <v>0</v>
      </c>
      <c r="BK993" s="205">
        <f>IF(Chestionar!W993="",0,Chestionar!W993)</f>
        <v>0</v>
      </c>
      <c r="BL993" s="205">
        <f>IF(Chestionar!X993="",0,Chestionar!X993)</f>
        <v>0</v>
      </c>
      <c r="BM993" s="205">
        <f>IF(Chestionar!Y993="",0,Chestionar!Y993)</f>
        <v>0</v>
      </c>
      <c r="BN993" s="158">
        <f>IF(Chestionar!Z993="",0,Chestionar!Z993)</f>
        <v>0</v>
      </c>
      <c r="BO993" s="113"/>
      <c r="BP993" s="113"/>
      <c r="BQ993" s="113"/>
      <c r="BR993" s="113" t="s">
        <v>215</v>
      </c>
    </row>
    <row r="994" spans="1:70" x14ac:dyDescent="0.25">
      <c r="A994" s="1715">
        <f t="shared" si="325"/>
        <v>0</v>
      </c>
      <c r="B994" s="1715">
        <f t="shared" si="322"/>
        <v>10096007</v>
      </c>
      <c r="C994" s="1049">
        <v>96</v>
      </c>
      <c r="D994" s="1797" t="s">
        <v>447</v>
      </c>
      <c r="E994" s="1049">
        <v>7</v>
      </c>
      <c r="F994" s="1057" t="s">
        <v>4898</v>
      </c>
      <c r="G994" s="1049"/>
      <c r="H994" s="1058" t="s">
        <v>345</v>
      </c>
      <c r="I994" s="1059" t="s">
        <v>7103</v>
      </c>
      <c r="J994" s="1067" t="s">
        <v>4103</v>
      </c>
      <c r="K994" s="1059" t="s">
        <v>7104</v>
      </c>
      <c r="L994" s="979">
        <f t="shared" si="335"/>
        <v>0</v>
      </c>
      <c r="M994" s="979">
        <f t="shared" si="336"/>
        <v>0</v>
      </c>
      <c r="N994" s="1724">
        <f t="shared" si="337"/>
        <v>0</v>
      </c>
      <c r="O994" s="979">
        <f t="shared" si="338"/>
        <v>0</v>
      </c>
      <c r="P994" s="979">
        <f t="shared" si="339"/>
        <v>0</v>
      </c>
      <c r="Q994" s="979">
        <f t="shared" si="340"/>
        <v>0</v>
      </c>
      <c r="R994" s="979"/>
      <c r="S994" s="979"/>
      <c r="T994" s="979"/>
      <c r="U994" s="979"/>
      <c r="V994" s="979"/>
      <c r="W994" s="979"/>
      <c r="X994" s="979"/>
      <c r="Y994" s="1060"/>
      <c r="Z994" s="1060" t="str">
        <f t="shared" si="342"/>
        <v xml:space="preserve">Cap.2 Pct.15.2: Val. lucrarilor de constr. (Col.1) = Constr. noi (Col.2) + Reparatii capitale (Col.3) + Reparatii curente (Col.4), pentru toate randurile (Rd.1 la Rd.n) </v>
      </c>
      <c r="AA994" s="2205">
        <f t="shared" si="323"/>
        <v>1</v>
      </c>
      <c r="AB994" s="3036">
        <f t="shared" si="324"/>
        <v>96</v>
      </c>
      <c r="AT994" s="133" t="s">
        <v>8625</v>
      </c>
      <c r="AU994" s="1416" t="s">
        <v>5300</v>
      </c>
      <c r="AV994" s="134">
        <v>5</v>
      </c>
      <c r="AW994" s="135">
        <v>1</v>
      </c>
      <c r="AX994" s="136">
        <v>293</v>
      </c>
      <c r="AY994" s="301">
        <f>IF(Chestionar!K994="",0,Chestionar!K994)</f>
        <v>293</v>
      </c>
      <c r="AZ994" s="301">
        <f>IF(Chestionar!L994="",0,Chestionar!L994)</f>
        <v>0</v>
      </c>
      <c r="BA994" s="301">
        <f ca="1">IF(Chestionar!M994="",0,Chestionar!M994)</f>
        <v>0</v>
      </c>
      <c r="BB994" s="301">
        <f>IF(Chestionar!N994="",0,Chestionar!N994)</f>
        <v>0</v>
      </c>
      <c r="BC994" s="301">
        <f ca="1">IF(Chestionar!O994="",0,Chestionar!O994)</f>
        <v>0</v>
      </c>
      <c r="BD994" s="301">
        <f>IF(Chestionar!P994="",0,Chestionar!P994)</f>
        <v>0</v>
      </c>
      <c r="BE994" s="301">
        <f ca="1">IF(Chestionar!Q994="",0,Chestionar!Q994)</f>
        <v>0</v>
      </c>
      <c r="BF994" s="301">
        <f>IF(Chestionar!R994="",0,Chestionar!R994)</f>
        <v>0</v>
      </c>
      <c r="BG994" s="301">
        <f>IF(Chestionar!S994="",0,Chestionar!S994)</f>
        <v>0</v>
      </c>
      <c r="BH994" s="301">
        <f>IF(Chestionar!T994="",0,Chestionar!T994)</f>
        <v>0</v>
      </c>
      <c r="BI994" s="205">
        <f>IF(Chestionar!U994="",0,Chestionar!U994)</f>
        <v>0</v>
      </c>
      <c r="BJ994" s="205">
        <f>IF(Chestionar!V994="",0,Chestionar!V994)</f>
        <v>0</v>
      </c>
      <c r="BK994" s="205">
        <f>IF(Chestionar!W994="",0,Chestionar!W994)</f>
        <v>0</v>
      </c>
      <c r="BL994" s="205">
        <f>IF(Chestionar!X994="",0,Chestionar!X994)</f>
        <v>0</v>
      </c>
      <c r="BM994" s="205">
        <f>IF(Chestionar!Y994="",0,Chestionar!Y994)</f>
        <v>0</v>
      </c>
      <c r="BN994" s="158">
        <f>IF(Chestionar!Z994="",0,Chestionar!Z994)</f>
        <v>0</v>
      </c>
      <c r="BO994" s="113"/>
      <c r="BP994" s="113"/>
      <c r="BQ994" s="113"/>
      <c r="BR994" s="113" t="s">
        <v>215</v>
      </c>
    </row>
    <row r="995" spans="1:70" x14ac:dyDescent="0.25">
      <c r="A995" s="1715">
        <f t="shared" si="325"/>
        <v>0</v>
      </c>
      <c r="B995" s="1715">
        <f t="shared" si="322"/>
        <v>10096008</v>
      </c>
      <c r="C995" s="1049">
        <v>96</v>
      </c>
      <c r="D995" s="1797" t="s">
        <v>447</v>
      </c>
      <c r="E995" s="1049">
        <v>8</v>
      </c>
      <c r="F995" s="1057" t="s">
        <v>4898</v>
      </c>
      <c r="G995" s="1049"/>
      <c r="H995" s="1058" t="s">
        <v>345</v>
      </c>
      <c r="I995" s="1059" t="s">
        <v>7105</v>
      </c>
      <c r="J995" s="1067" t="s">
        <v>4103</v>
      </c>
      <c r="K995" s="1059" t="s">
        <v>7106</v>
      </c>
      <c r="L995" s="979">
        <f t="shared" si="335"/>
        <v>0</v>
      </c>
      <c r="M995" s="979">
        <f t="shared" si="336"/>
        <v>0</v>
      </c>
      <c r="N995" s="1724">
        <f t="shared" si="337"/>
        <v>0</v>
      </c>
      <c r="O995" s="979">
        <f t="shared" si="338"/>
        <v>0</v>
      </c>
      <c r="P995" s="979">
        <f t="shared" si="339"/>
        <v>0</v>
      </c>
      <c r="Q995" s="979">
        <f t="shared" si="340"/>
        <v>0</v>
      </c>
      <c r="R995" s="979"/>
      <c r="S995" s="979"/>
      <c r="T995" s="979"/>
      <c r="U995" s="979"/>
      <c r="V995" s="979"/>
      <c r="W995" s="979"/>
      <c r="X995" s="979"/>
      <c r="Y995" s="1060"/>
      <c r="Z995" s="1060" t="str">
        <f t="shared" si="342"/>
        <v xml:space="preserve">Cap.2 Pct.15.2: Val. lucrarilor de constr. (Col.1) = Constr. noi (Col.2) + Reparatii capitale (Col.3) + Reparatii curente (Col.4), pentru toate randurile (Rd.1 la Rd.n) </v>
      </c>
      <c r="AA995" s="2205">
        <f t="shared" si="323"/>
        <v>1</v>
      </c>
      <c r="AB995" s="3036">
        <f t="shared" si="324"/>
        <v>96</v>
      </c>
      <c r="AT995" s="133" t="s">
        <v>8626</v>
      </c>
      <c r="AU995" s="1416" t="s">
        <v>5300</v>
      </c>
      <c r="AV995" s="134">
        <v>5</v>
      </c>
      <c r="AW995" s="135">
        <v>1</v>
      </c>
      <c r="AX995" s="136">
        <v>294</v>
      </c>
      <c r="AY995" s="301">
        <f>IF(Chestionar!K995="",0,Chestionar!K995)</f>
        <v>294</v>
      </c>
      <c r="AZ995" s="301">
        <f>IF(Chestionar!L995="",0,Chestionar!L995)</f>
        <v>0</v>
      </c>
      <c r="BA995" s="301">
        <f ca="1">IF(Chestionar!M995="",0,Chestionar!M995)</f>
        <v>0</v>
      </c>
      <c r="BB995" s="301">
        <f>IF(Chestionar!N995="",0,Chestionar!N995)</f>
        <v>0</v>
      </c>
      <c r="BC995" s="301">
        <f ca="1">IF(Chestionar!O995="",0,Chestionar!O995)</f>
        <v>0</v>
      </c>
      <c r="BD995" s="301">
        <f>IF(Chestionar!P995="",0,Chestionar!P995)</f>
        <v>0</v>
      </c>
      <c r="BE995" s="301">
        <f ca="1">IF(Chestionar!Q995="",0,Chestionar!Q995)</f>
        <v>0</v>
      </c>
      <c r="BF995" s="301">
        <f>IF(Chestionar!R995="",0,Chestionar!R995)</f>
        <v>0</v>
      </c>
      <c r="BG995" s="301">
        <f>IF(Chestionar!S995="",0,Chestionar!S995)</f>
        <v>0</v>
      </c>
      <c r="BH995" s="301">
        <f>IF(Chestionar!T995="",0,Chestionar!T995)</f>
        <v>0</v>
      </c>
      <c r="BI995" s="205">
        <f>IF(Chestionar!U995="",0,Chestionar!U995)</f>
        <v>0</v>
      </c>
      <c r="BJ995" s="205">
        <f>IF(Chestionar!V995="",0,Chestionar!V995)</f>
        <v>0</v>
      </c>
      <c r="BK995" s="205">
        <f>IF(Chestionar!W995="",0,Chestionar!W995)</f>
        <v>0</v>
      </c>
      <c r="BL995" s="205">
        <f>IF(Chestionar!X995="",0,Chestionar!X995)</f>
        <v>0</v>
      </c>
      <c r="BM995" s="205">
        <f>IF(Chestionar!Y995="",0,Chestionar!Y995)</f>
        <v>0</v>
      </c>
      <c r="BN995" s="158">
        <f>IF(Chestionar!Z995="",0,Chestionar!Z995)</f>
        <v>0</v>
      </c>
      <c r="BO995" s="113"/>
      <c r="BP995" s="113"/>
      <c r="BQ995" s="113"/>
      <c r="BR995" s="113" t="s">
        <v>215</v>
      </c>
    </row>
    <row r="996" spans="1:70" x14ac:dyDescent="0.25">
      <c r="A996" s="1715">
        <f t="shared" si="325"/>
        <v>0</v>
      </c>
      <c r="B996" s="1715">
        <f t="shared" si="322"/>
        <v>10096009</v>
      </c>
      <c r="C996" s="1049">
        <v>96</v>
      </c>
      <c r="D996" s="1797" t="s">
        <v>447</v>
      </c>
      <c r="E996" s="1049">
        <v>9</v>
      </c>
      <c r="F996" s="1057" t="s">
        <v>4898</v>
      </c>
      <c r="G996" s="1049"/>
      <c r="H996" s="1058" t="s">
        <v>345</v>
      </c>
      <c r="I996" s="1059" t="s">
        <v>7107</v>
      </c>
      <c r="J996" s="1067" t="s">
        <v>4103</v>
      </c>
      <c r="K996" s="1059" t="s">
        <v>7108</v>
      </c>
      <c r="L996" s="979">
        <f t="shared" si="335"/>
        <v>0</v>
      </c>
      <c r="M996" s="979">
        <f t="shared" si="336"/>
        <v>0</v>
      </c>
      <c r="N996" s="1724">
        <f t="shared" si="337"/>
        <v>0</v>
      </c>
      <c r="O996" s="979">
        <f t="shared" si="338"/>
        <v>0</v>
      </c>
      <c r="P996" s="979">
        <f t="shared" si="339"/>
        <v>0</v>
      </c>
      <c r="Q996" s="979">
        <f t="shared" si="340"/>
        <v>0</v>
      </c>
      <c r="R996" s="979"/>
      <c r="S996" s="979"/>
      <c r="T996" s="979"/>
      <c r="U996" s="979"/>
      <c r="V996" s="979"/>
      <c r="W996" s="979"/>
      <c r="X996" s="979"/>
      <c r="Y996" s="1060"/>
      <c r="Z996" s="1060" t="str">
        <f t="shared" si="342"/>
        <v xml:space="preserve">Cap.2 Pct.15.2: Val. lucrarilor de constr. (Col.1) = Constr. noi (Col.2) + Reparatii capitale (Col.3) + Reparatii curente (Col.4), pentru toate randurile (Rd.1 la Rd.n) </v>
      </c>
      <c r="AA996" s="2205">
        <f t="shared" si="323"/>
        <v>1</v>
      </c>
      <c r="AB996" s="3036">
        <f t="shared" si="324"/>
        <v>96</v>
      </c>
      <c r="AT996" s="133" t="s">
        <v>8627</v>
      </c>
      <c r="AU996" s="1416" t="s">
        <v>5300</v>
      </c>
      <c r="AV996" s="134">
        <v>5</v>
      </c>
      <c r="AW996" s="135">
        <v>1</v>
      </c>
      <c r="AX996" s="136">
        <v>295</v>
      </c>
      <c r="AY996" s="301">
        <f>IF(Chestionar!K996="",0,Chestionar!K996)</f>
        <v>295</v>
      </c>
      <c r="AZ996" s="301">
        <f>IF(Chestionar!L996="",0,Chestionar!L996)</f>
        <v>0</v>
      </c>
      <c r="BA996" s="301">
        <f ca="1">IF(Chestionar!M996="",0,Chestionar!M996)</f>
        <v>0</v>
      </c>
      <c r="BB996" s="301">
        <f>IF(Chestionar!N996="",0,Chestionar!N996)</f>
        <v>0</v>
      </c>
      <c r="BC996" s="301">
        <f ca="1">IF(Chestionar!O996="",0,Chestionar!O996)</f>
        <v>0</v>
      </c>
      <c r="BD996" s="301">
        <f>IF(Chestionar!P996="",0,Chestionar!P996)</f>
        <v>0</v>
      </c>
      <c r="BE996" s="301">
        <f ca="1">IF(Chestionar!Q996="",0,Chestionar!Q996)</f>
        <v>0</v>
      </c>
      <c r="BF996" s="301">
        <f>IF(Chestionar!R996="",0,Chestionar!R996)</f>
        <v>0</v>
      </c>
      <c r="BG996" s="301">
        <f>IF(Chestionar!S996="",0,Chestionar!S996)</f>
        <v>0</v>
      </c>
      <c r="BH996" s="301">
        <f>IF(Chestionar!T996="",0,Chestionar!T996)</f>
        <v>0</v>
      </c>
      <c r="BI996" s="205">
        <f>IF(Chestionar!U996="",0,Chestionar!U996)</f>
        <v>0</v>
      </c>
      <c r="BJ996" s="205">
        <f>IF(Chestionar!V996="",0,Chestionar!V996)</f>
        <v>0</v>
      </c>
      <c r="BK996" s="205">
        <f>IF(Chestionar!W996="",0,Chestionar!W996)</f>
        <v>0</v>
      </c>
      <c r="BL996" s="205">
        <f>IF(Chestionar!X996="",0,Chestionar!X996)</f>
        <v>0</v>
      </c>
      <c r="BM996" s="205">
        <f>IF(Chestionar!Y996="",0,Chestionar!Y996)</f>
        <v>0</v>
      </c>
      <c r="BN996" s="158">
        <f>IF(Chestionar!Z996="",0,Chestionar!Z996)</f>
        <v>0</v>
      </c>
      <c r="BO996" s="113"/>
      <c r="BP996" s="113"/>
      <c r="BQ996" s="113"/>
      <c r="BR996" s="113" t="s">
        <v>215</v>
      </c>
    </row>
    <row r="997" spans="1:70" x14ac:dyDescent="0.25">
      <c r="A997" s="1715">
        <f t="shared" si="325"/>
        <v>0</v>
      </c>
      <c r="B997" s="1715">
        <f t="shared" si="322"/>
        <v>10096010</v>
      </c>
      <c r="C997" s="1049">
        <v>96</v>
      </c>
      <c r="D997" s="1797" t="s">
        <v>447</v>
      </c>
      <c r="E997" s="1049">
        <v>10</v>
      </c>
      <c r="F997" s="1057" t="s">
        <v>4898</v>
      </c>
      <c r="G997" s="1049"/>
      <c r="H997" s="1058" t="s">
        <v>345</v>
      </c>
      <c r="I997" s="1059" t="s">
        <v>7109</v>
      </c>
      <c r="J997" s="1067" t="s">
        <v>4103</v>
      </c>
      <c r="K997" s="1059" t="s">
        <v>7110</v>
      </c>
      <c r="L997" s="979">
        <f t="shared" si="335"/>
        <v>0</v>
      </c>
      <c r="M997" s="979">
        <f t="shared" si="336"/>
        <v>0</v>
      </c>
      <c r="N997" s="1724">
        <f t="shared" si="337"/>
        <v>0</v>
      </c>
      <c r="O997" s="979">
        <f t="shared" si="338"/>
        <v>0</v>
      </c>
      <c r="P997" s="979">
        <f t="shared" si="339"/>
        <v>0</v>
      </c>
      <c r="Q997" s="979">
        <f t="shared" si="340"/>
        <v>0</v>
      </c>
      <c r="R997" s="979"/>
      <c r="S997" s="979"/>
      <c r="T997" s="979"/>
      <c r="U997" s="979"/>
      <c r="V997" s="979"/>
      <c r="W997" s="979"/>
      <c r="X997" s="979"/>
      <c r="Y997" s="1060"/>
      <c r="Z997" s="1060" t="str">
        <f t="shared" si="342"/>
        <v xml:space="preserve">Cap.2 Pct.15.2: Val. lucrarilor de constr. (Col.1) = Constr. noi (Col.2) + Reparatii capitale (Col.3) + Reparatii curente (Col.4), pentru toate randurile (Rd.1 la Rd.n) </v>
      </c>
      <c r="AA997" s="2205">
        <f t="shared" si="323"/>
        <v>1</v>
      </c>
      <c r="AB997" s="3036">
        <f t="shared" si="324"/>
        <v>96</v>
      </c>
      <c r="AT997" s="133" t="s">
        <v>8628</v>
      </c>
      <c r="AU997" s="1416" t="s">
        <v>5300</v>
      </c>
      <c r="AV997" s="134">
        <v>5</v>
      </c>
      <c r="AW997" s="135">
        <v>1</v>
      </c>
      <c r="AX997" s="136">
        <v>296</v>
      </c>
      <c r="AY997" s="301">
        <f>IF(Chestionar!K997="",0,Chestionar!K997)</f>
        <v>296</v>
      </c>
      <c r="AZ997" s="301">
        <f>IF(Chestionar!L997="",0,Chestionar!L997)</f>
        <v>0</v>
      </c>
      <c r="BA997" s="301">
        <f ca="1">IF(Chestionar!M997="",0,Chestionar!M997)</f>
        <v>0</v>
      </c>
      <c r="BB997" s="301">
        <f>IF(Chestionar!N997="",0,Chestionar!N997)</f>
        <v>0</v>
      </c>
      <c r="BC997" s="301">
        <f ca="1">IF(Chestionar!O997="",0,Chestionar!O997)</f>
        <v>0</v>
      </c>
      <c r="BD997" s="301">
        <f>IF(Chestionar!P997="",0,Chestionar!P997)</f>
        <v>0</v>
      </c>
      <c r="BE997" s="301">
        <f ca="1">IF(Chestionar!Q997="",0,Chestionar!Q997)</f>
        <v>0</v>
      </c>
      <c r="BF997" s="301">
        <f>IF(Chestionar!R997="",0,Chestionar!R997)</f>
        <v>0</v>
      </c>
      <c r="BG997" s="301">
        <f>IF(Chestionar!S997="",0,Chestionar!S997)</f>
        <v>0</v>
      </c>
      <c r="BH997" s="301">
        <f>IF(Chestionar!T997="",0,Chestionar!T997)</f>
        <v>0</v>
      </c>
      <c r="BI997" s="205">
        <f>IF(Chestionar!U997="",0,Chestionar!U997)</f>
        <v>0</v>
      </c>
      <c r="BJ997" s="205">
        <f>IF(Chestionar!V997="",0,Chestionar!V997)</f>
        <v>0</v>
      </c>
      <c r="BK997" s="205">
        <f>IF(Chestionar!W997="",0,Chestionar!W997)</f>
        <v>0</v>
      </c>
      <c r="BL997" s="205">
        <f>IF(Chestionar!X997="",0,Chestionar!X997)</f>
        <v>0</v>
      </c>
      <c r="BM997" s="205">
        <f>IF(Chestionar!Y997="",0,Chestionar!Y997)</f>
        <v>0</v>
      </c>
      <c r="BN997" s="158">
        <f>IF(Chestionar!Z997="",0,Chestionar!Z997)</f>
        <v>0</v>
      </c>
      <c r="BO997" s="113"/>
      <c r="BP997" s="113"/>
      <c r="BQ997" s="113"/>
      <c r="BR997" s="113" t="s">
        <v>215</v>
      </c>
    </row>
    <row r="998" spans="1:70" x14ac:dyDescent="0.25">
      <c r="A998" s="1715">
        <f t="shared" si="325"/>
        <v>0</v>
      </c>
      <c r="B998" s="1715">
        <f t="shared" si="322"/>
        <v>10096011</v>
      </c>
      <c r="C998" s="1049">
        <v>96</v>
      </c>
      <c r="D998" s="1797" t="s">
        <v>447</v>
      </c>
      <c r="E998" s="1049">
        <v>11</v>
      </c>
      <c r="F998" s="1057" t="s">
        <v>4898</v>
      </c>
      <c r="G998" s="1049"/>
      <c r="H998" s="1058" t="s">
        <v>345</v>
      </c>
      <c r="I998" s="1059" t="s">
        <v>7111</v>
      </c>
      <c r="J998" s="1067" t="s">
        <v>4103</v>
      </c>
      <c r="K998" s="1059" t="s">
        <v>7112</v>
      </c>
      <c r="L998" s="979">
        <f t="shared" si="335"/>
        <v>0</v>
      </c>
      <c r="M998" s="979">
        <f t="shared" si="336"/>
        <v>0</v>
      </c>
      <c r="N998" s="1724">
        <f t="shared" si="337"/>
        <v>0</v>
      </c>
      <c r="O998" s="979">
        <f t="shared" si="338"/>
        <v>0</v>
      </c>
      <c r="P998" s="979">
        <f t="shared" si="339"/>
        <v>0</v>
      </c>
      <c r="Q998" s="979">
        <f t="shared" si="340"/>
        <v>0</v>
      </c>
      <c r="R998" s="979"/>
      <c r="S998" s="979"/>
      <c r="T998" s="979"/>
      <c r="U998" s="979"/>
      <c r="V998" s="979"/>
      <c r="W998" s="979"/>
      <c r="X998" s="979"/>
      <c r="Y998" s="1060"/>
      <c r="Z998" s="1060" t="str">
        <f t="shared" si="342"/>
        <v xml:space="preserve">Cap.2 Pct.15.2: Val. lucrarilor de constr. (Col.1) = Constr. noi (Col.2) + Reparatii capitale (Col.3) + Reparatii curente (Col.4), pentru toate randurile (Rd.1 la Rd.n) </v>
      </c>
      <c r="AA998" s="2205">
        <f t="shared" si="323"/>
        <v>1</v>
      </c>
      <c r="AB998" s="3036">
        <f t="shared" si="324"/>
        <v>96</v>
      </c>
      <c r="AT998" s="133" t="s">
        <v>8629</v>
      </c>
      <c r="AU998" s="1416" t="s">
        <v>5300</v>
      </c>
      <c r="AV998" s="134">
        <v>5</v>
      </c>
      <c r="AW998" s="135">
        <v>1</v>
      </c>
      <c r="AX998" s="136">
        <v>297</v>
      </c>
      <c r="AY998" s="301">
        <f>IF(Chestionar!K998="",0,Chestionar!K998)</f>
        <v>297</v>
      </c>
      <c r="AZ998" s="301">
        <f>IF(Chestionar!L998="",0,Chestionar!L998)</f>
        <v>0</v>
      </c>
      <c r="BA998" s="301">
        <f ca="1">IF(Chestionar!M998="",0,Chestionar!M998)</f>
        <v>0</v>
      </c>
      <c r="BB998" s="301">
        <f>IF(Chestionar!N998="",0,Chestionar!N998)</f>
        <v>0</v>
      </c>
      <c r="BC998" s="301">
        <f ca="1">IF(Chestionar!O998="",0,Chestionar!O998)</f>
        <v>0</v>
      </c>
      <c r="BD998" s="301">
        <f>IF(Chestionar!P998="",0,Chestionar!P998)</f>
        <v>0</v>
      </c>
      <c r="BE998" s="301">
        <f ca="1">IF(Chestionar!Q998="",0,Chestionar!Q998)</f>
        <v>0</v>
      </c>
      <c r="BF998" s="301">
        <f>IF(Chestionar!R998="",0,Chestionar!R998)</f>
        <v>0</v>
      </c>
      <c r="BG998" s="301">
        <f>IF(Chestionar!S998="",0,Chestionar!S998)</f>
        <v>0</v>
      </c>
      <c r="BH998" s="301">
        <f>IF(Chestionar!T998="",0,Chestionar!T998)</f>
        <v>0</v>
      </c>
      <c r="BI998" s="205">
        <f>IF(Chestionar!U998="",0,Chestionar!U998)</f>
        <v>0</v>
      </c>
      <c r="BJ998" s="205">
        <f>IF(Chestionar!V998="",0,Chestionar!V998)</f>
        <v>0</v>
      </c>
      <c r="BK998" s="205">
        <f>IF(Chestionar!W998="",0,Chestionar!W998)</f>
        <v>0</v>
      </c>
      <c r="BL998" s="205">
        <f>IF(Chestionar!X998="",0,Chestionar!X998)</f>
        <v>0</v>
      </c>
      <c r="BM998" s="205">
        <f>IF(Chestionar!Y998="",0,Chestionar!Y998)</f>
        <v>0</v>
      </c>
      <c r="BN998" s="158">
        <f>IF(Chestionar!Z998="",0,Chestionar!Z998)</f>
        <v>0</v>
      </c>
      <c r="BO998" s="113"/>
      <c r="BP998" s="113"/>
      <c r="BQ998" s="113"/>
      <c r="BR998" s="113" t="s">
        <v>215</v>
      </c>
    </row>
    <row r="999" spans="1:70" x14ac:dyDescent="0.25">
      <c r="A999" s="1715">
        <f t="shared" si="325"/>
        <v>0</v>
      </c>
      <c r="B999" s="1715">
        <f t="shared" si="322"/>
        <v>10096012</v>
      </c>
      <c r="C999" s="1049">
        <v>96</v>
      </c>
      <c r="D999" s="1797" t="s">
        <v>447</v>
      </c>
      <c r="E999" s="1049">
        <v>12</v>
      </c>
      <c r="F999" s="1057" t="s">
        <v>4898</v>
      </c>
      <c r="G999" s="1049"/>
      <c r="H999" s="1058" t="s">
        <v>345</v>
      </c>
      <c r="I999" s="1059" t="s">
        <v>7113</v>
      </c>
      <c r="J999" s="1067" t="s">
        <v>4103</v>
      </c>
      <c r="K999" s="1059" t="s">
        <v>7114</v>
      </c>
      <c r="L999" s="979">
        <f t="shared" si="335"/>
        <v>0</v>
      </c>
      <c r="M999" s="979">
        <f t="shared" si="336"/>
        <v>0</v>
      </c>
      <c r="N999" s="1724">
        <f t="shared" si="337"/>
        <v>0</v>
      </c>
      <c r="O999" s="979">
        <f t="shared" si="338"/>
        <v>0</v>
      </c>
      <c r="P999" s="979">
        <f t="shared" si="339"/>
        <v>0</v>
      </c>
      <c r="Q999" s="979">
        <f t="shared" si="340"/>
        <v>0</v>
      </c>
      <c r="R999" s="979"/>
      <c r="S999" s="979"/>
      <c r="T999" s="979"/>
      <c r="U999" s="979"/>
      <c r="V999" s="979"/>
      <c r="W999" s="979"/>
      <c r="X999" s="979"/>
      <c r="Y999" s="1060"/>
      <c r="Z999" s="1060" t="str">
        <f t="shared" si="342"/>
        <v xml:space="preserve">Cap.2 Pct.15.2: Val. lucrarilor de constr. (Col.1) = Constr. noi (Col.2) + Reparatii capitale (Col.3) + Reparatii curente (Col.4), pentru toate randurile (Rd.1 la Rd.n) </v>
      </c>
      <c r="AA999" s="2205">
        <f t="shared" si="323"/>
        <v>1</v>
      </c>
      <c r="AB999" s="3036">
        <f t="shared" si="324"/>
        <v>96</v>
      </c>
      <c r="AT999" s="133" t="s">
        <v>8630</v>
      </c>
      <c r="AU999" s="1416" t="s">
        <v>5300</v>
      </c>
      <c r="AV999" s="134">
        <v>5</v>
      </c>
      <c r="AW999" s="135">
        <v>1</v>
      </c>
      <c r="AX999" s="136">
        <v>298</v>
      </c>
      <c r="AY999" s="301">
        <f>IF(Chestionar!K999="",0,Chestionar!K999)</f>
        <v>298</v>
      </c>
      <c r="AZ999" s="301">
        <f>IF(Chestionar!L999="",0,Chestionar!L999)</f>
        <v>0</v>
      </c>
      <c r="BA999" s="301">
        <f ca="1">IF(Chestionar!M999="",0,Chestionar!M999)</f>
        <v>0</v>
      </c>
      <c r="BB999" s="301">
        <f>IF(Chestionar!N999="",0,Chestionar!N999)</f>
        <v>0</v>
      </c>
      <c r="BC999" s="301">
        <f ca="1">IF(Chestionar!O999="",0,Chestionar!O999)</f>
        <v>0</v>
      </c>
      <c r="BD999" s="301">
        <f>IF(Chestionar!P999="",0,Chestionar!P999)</f>
        <v>0</v>
      </c>
      <c r="BE999" s="301">
        <f ca="1">IF(Chestionar!Q999="",0,Chestionar!Q999)</f>
        <v>0</v>
      </c>
      <c r="BF999" s="301">
        <f>IF(Chestionar!R999="",0,Chestionar!R999)</f>
        <v>0</v>
      </c>
      <c r="BG999" s="301">
        <f>IF(Chestionar!S999="",0,Chestionar!S999)</f>
        <v>0</v>
      </c>
      <c r="BH999" s="301">
        <f>IF(Chestionar!T999="",0,Chestionar!T999)</f>
        <v>0</v>
      </c>
      <c r="BI999" s="205">
        <f>IF(Chestionar!U999="",0,Chestionar!U999)</f>
        <v>0</v>
      </c>
      <c r="BJ999" s="205">
        <f>IF(Chestionar!V999="",0,Chestionar!V999)</f>
        <v>0</v>
      </c>
      <c r="BK999" s="205">
        <f>IF(Chestionar!W999="",0,Chestionar!W999)</f>
        <v>0</v>
      </c>
      <c r="BL999" s="205">
        <f>IF(Chestionar!X999="",0,Chestionar!X999)</f>
        <v>0</v>
      </c>
      <c r="BM999" s="205">
        <f>IF(Chestionar!Y999="",0,Chestionar!Y999)</f>
        <v>0</v>
      </c>
      <c r="BN999" s="158">
        <f>IF(Chestionar!Z999="",0,Chestionar!Z999)</f>
        <v>0</v>
      </c>
      <c r="BO999" s="113"/>
      <c r="BP999" s="113"/>
      <c r="BQ999" s="113"/>
      <c r="BR999" s="113" t="s">
        <v>215</v>
      </c>
    </row>
    <row r="1000" spans="1:70" x14ac:dyDescent="0.25">
      <c r="A1000" s="1715">
        <f t="shared" si="325"/>
        <v>0</v>
      </c>
      <c r="B1000" s="1715">
        <f t="shared" si="322"/>
        <v>10096013</v>
      </c>
      <c r="C1000" s="1049">
        <v>96</v>
      </c>
      <c r="D1000" s="1797" t="s">
        <v>447</v>
      </c>
      <c r="E1000" s="1049">
        <v>13</v>
      </c>
      <c r="F1000" s="1057" t="s">
        <v>4898</v>
      </c>
      <c r="G1000" s="1049"/>
      <c r="H1000" s="1058" t="s">
        <v>345</v>
      </c>
      <c r="I1000" s="1059" t="s">
        <v>7115</v>
      </c>
      <c r="J1000" s="1067" t="s">
        <v>4103</v>
      </c>
      <c r="K1000" s="1059" t="s">
        <v>7116</v>
      </c>
      <c r="L1000" s="979">
        <f t="shared" si="335"/>
        <v>0</v>
      </c>
      <c r="M1000" s="979">
        <f t="shared" si="336"/>
        <v>0</v>
      </c>
      <c r="N1000" s="1724">
        <f t="shared" si="337"/>
        <v>0</v>
      </c>
      <c r="O1000" s="979">
        <f t="shared" si="338"/>
        <v>0</v>
      </c>
      <c r="P1000" s="979">
        <f t="shared" si="339"/>
        <v>0</v>
      </c>
      <c r="Q1000" s="979">
        <f t="shared" si="340"/>
        <v>0</v>
      </c>
      <c r="R1000" s="979"/>
      <c r="S1000" s="979"/>
      <c r="T1000" s="979"/>
      <c r="U1000" s="979"/>
      <c r="V1000" s="979"/>
      <c r="W1000" s="979"/>
      <c r="X1000" s="979"/>
      <c r="Y1000" s="1060"/>
      <c r="Z1000" s="1060" t="str">
        <f t="shared" si="342"/>
        <v xml:space="preserve">Cap.2 Pct.15.2: Val. lucrarilor de constr. (Col.1) = Constr. noi (Col.2) + Reparatii capitale (Col.3) + Reparatii curente (Col.4), pentru toate randurile (Rd.1 la Rd.n) </v>
      </c>
      <c r="AA1000" s="2205">
        <f t="shared" si="323"/>
        <v>1</v>
      </c>
      <c r="AB1000" s="3036">
        <f t="shared" si="324"/>
        <v>96</v>
      </c>
      <c r="AT1000" s="133" t="s">
        <v>8631</v>
      </c>
      <c r="AU1000" s="1416" t="s">
        <v>5300</v>
      </c>
      <c r="AV1000" s="134">
        <v>5</v>
      </c>
      <c r="AW1000" s="135">
        <v>1</v>
      </c>
      <c r="AX1000" s="136">
        <v>299</v>
      </c>
      <c r="AY1000" s="301">
        <f>IF(Chestionar!K1000="",0,Chestionar!K1000)</f>
        <v>299</v>
      </c>
      <c r="AZ1000" s="301">
        <f>IF(Chestionar!L1000="",0,Chestionar!L1000)</f>
        <v>0</v>
      </c>
      <c r="BA1000" s="301">
        <f ca="1">IF(Chestionar!M1000="",0,Chestionar!M1000)</f>
        <v>0</v>
      </c>
      <c r="BB1000" s="301">
        <f>IF(Chestionar!N1000="",0,Chestionar!N1000)</f>
        <v>0</v>
      </c>
      <c r="BC1000" s="301">
        <f ca="1">IF(Chestionar!O1000="",0,Chestionar!O1000)</f>
        <v>0</v>
      </c>
      <c r="BD1000" s="301">
        <f>IF(Chestionar!P1000="",0,Chestionar!P1000)</f>
        <v>0</v>
      </c>
      <c r="BE1000" s="301">
        <f ca="1">IF(Chestionar!Q1000="",0,Chestionar!Q1000)</f>
        <v>0</v>
      </c>
      <c r="BF1000" s="301">
        <f>IF(Chestionar!R1000="",0,Chestionar!R1000)</f>
        <v>0</v>
      </c>
      <c r="BG1000" s="301">
        <f>IF(Chestionar!S1000="",0,Chestionar!S1000)</f>
        <v>0</v>
      </c>
      <c r="BH1000" s="301">
        <f>IF(Chestionar!T1000="",0,Chestionar!T1000)</f>
        <v>0</v>
      </c>
      <c r="BI1000" s="205">
        <f>IF(Chestionar!U1000="",0,Chestionar!U1000)</f>
        <v>0</v>
      </c>
      <c r="BJ1000" s="205">
        <f>IF(Chestionar!V1000="",0,Chestionar!V1000)</f>
        <v>0</v>
      </c>
      <c r="BK1000" s="205">
        <f>IF(Chestionar!W1000="",0,Chestionar!W1000)</f>
        <v>0</v>
      </c>
      <c r="BL1000" s="205">
        <f>IF(Chestionar!X1000="",0,Chestionar!X1000)</f>
        <v>0</v>
      </c>
      <c r="BM1000" s="205">
        <f>IF(Chestionar!Y1000="",0,Chestionar!Y1000)</f>
        <v>0</v>
      </c>
      <c r="BN1000" s="158">
        <f>IF(Chestionar!Z1000="",0,Chestionar!Z1000)</f>
        <v>0</v>
      </c>
      <c r="BO1000" s="113"/>
      <c r="BP1000" s="113"/>
      <c r="BQ1000" s="113"/>
      <c r="BR1000" s="113" t="s">
        <v>215</v>
      </c>
    </row>
    <row r="1001" spans="1:70" ht="15.75" thickBot="1" x14ac:dyDescent="0.3">
      <c r="A1001" s="1715">
        <f t="shared" si="325"/>
        <v>0</v>
      </c>
      <c r="B1001" s="1715">
        <f t="shared" ref="B1001:B1064" si="343">VALUE("1"&amp;TEXT(C1001,"0000")&amp;TEXT(E1001,"000"))</f>
        <v>10096014</v>
      </c>
      <c r="C1001" s="1049">
        <v>96</v>
      </c>
      <c r="D1001" s="1797" t="s">
        <v>447</v>
      </c>
      <c r="E1001" s="1049">
        <v>14</v>
      </c>
      <c r="F1001" s="1057" t="s">
        <v>4898</v>
      </c>
      <c r="G1001" s="1049"/>
      <c r="H1001" s="1058" t="s">
        <v>345</v>
      </c>
      <c r="I1001" s="1059" t="s">
        <v>7117</v>
      </c>
      <c r="J1001" s="1067" t="s">
        <v>4103</v>
      </c>
      <c r="K1001" s="1059" t="str">
        <f t="shared" ref="K1001:K1029" si="344">"Cap.2 Pct.15.2 Rd."&amp;E1001&amp;" Col.(2+3+4)"</f>
        <v>Cap.2 Pct.15.2 Rd.14 Col.(2+3+4)</v>
      </c>
      <c r="L1001" s="979">
        <f t="shared" si="335"/>
        <v>0</v>
      </c>
      <c r="M1001" s="979">
        <f t="shared" si="336"/>
        <v>0</v>
      </c>
      <c r="N1001" s="1724">
        <f t="shared" si="337"/>
        <v>0</v>
      </c>
      <c r="O1001" s="979">
        <f t="shared" si="338"/>
        <v>0</v>
      </c>
      <c r="P1001" s="979">
        <f t="shared" si="339"/>
        <v>0</v>
      </c>
      <c r="Q1001" s="979">
        <f t="shared" si="340"/>
        <v>0</v>
      </c>
      <c r="R1001" s="979"/>
      <c r="S1001" s="979"/>
      <c r="T1001" s="979"/>
      <c r="U1001" s="979"/>
      <c r="V1001" s="979"/>
      <c r="W1001" s="979"/>
      <c r="X1001" s="979"/>
      <c r="Y1001" s="1060"/>
      <c r="Z1001" s="1060" t="str">
        <f t="shared" si="342"/>
        <v xml:space="preserve">Cap.2 Pct.15.2: Val. lucrarilor de constr. (Col.1) = Constr. noi (Col.2) + Reparatii capitale (Col.3) + Reparatii curente (Col.4), pentru toate randurile (Rd.1 la Rd.n) </v>
      </c>
      <c r="AA1001" s="2205">
        <f t="shared" si="323"/>
        <v>1</v>
      </c>
      <c r="AB1001" s="3036">
        <f t="shared" si="324"/>
        <v>96</v>
      </c>
      <c r="AT1001" s="150" t="s">
        <v>8632</v>
      </c>
      <c r="AU1001" s="1412" t="s">
        <v>5300</v>
      </c>
      <c r="AV1001" s="151">
        <v>5</v>
      </c>
      <c r="AW1001" s="108">
        <v>1</v>
      </c>
      <c r="AX1001" s="109">
        <v>300</v>
      </c>
      <c r="AY1001" s="1117">
        <f>IF(Chestionar!K1001="",0,Chestionar!K1001)</f>
        <v>300</v>
      </c>
      <c r="AZ1001" s="1117">
        <f>IF(Chestionar!L1001="",0,Chestionar!L1001)</f>
        <v>0</v>
      </c>
      <c r="BA1001" s="1117">
        <f ca="1">IF(Chestionar!M1001="",0,Chestionar!M1001)</f>
        <v>0</v>
      </c>
      <c r="BB1001" s="1117">
        <f>IF(Chestionar!N1001="",0,Chestionar!N1001)</f>
        <v>0</v>
      </c>
      <c r="BC1001" s="1117">
        <f ca="1">IF(Chestionar!O1001="",0,Chestionar!O1001)</f>
        <v>0</v>
      </c>
      <c r="BD1001" s="1117">
        <f>IF(Chestionar!P1001="",0,Chestionar!P1001)</f>
        <v>0</v>
      </c>
      <c r="BE1001" s="1117">
        <f ca="1">IF(Chestionar!Q1001="",0,Chestionar!Q1001)</f>
        <v>0</v>
      </c>
      <c r="BF1001" s="1117">
        <f>IF(Chestionar!R1001="",0,Chestionar!R1001)</f>
        <v>0</v>
      </c>
      <c r="BG1001" s="1117">
        <f>IF(Chestionar!S1001="",0,Chestionar!S1001)</f>
        <v>0</v>
      </c>
      <c r="BH1001" s="1117">
        <f>IF(Chestionar!T1001="",0,Chestionar!T1001)</f>
        <v>0</v>
      </c>
      <c r="BI1001" s="182">
        <f>IF(Chestionar!U1001="",0,Chestionar!U1001)</f>
        <v>0</v>
      </c>
      <c r="BJ1001" s="182">
        <f>IF(Chestionar!V1001="",0,Chestionar!V1001)</f>
        <v>0</v>
      </c>
      <c r="BK1001" s="182">
        <f>IF(Chestionar!W1001="",0,Chestionar!W1001)</f>
        <v>0</v>
      </c>
      <c r="BL1001" s="182">
        <f>IF(Chestionar!X1001="",0,Chestionar!X1001)</f>
        <v>0</v>
      </c>
      <c r="BM1001" s="182">
        <f>IF(Chestionar!Y1001="",0,Chestionar!Y1001)</f>
        <v>0</v>
      </c>
      <c r="BN1001" s="183">
        <f>IF(Chestionar!Z1001="",0,Chestionar!Z1001)</f>
        <v>0</v>
      </c>
      <c r="BO1001" s="113"/>
      <c r="BP1001" s="113"/>
      <c r="BQ1001" s="113"/>
      <c r="BR1001" s="113" t="s">
        <v>215</v>
      </c>
    </row>
    <row r="1002" spans="1:70" ht="15.75" thickTop="1" x14ac:dyDescent="0.25">
      <c r="A1002" s="1715">
        <f t="shared" si="325"/>
        <v>0</v>
      </c>
      <c r="B1002" s="1715">
        <f t="shared" si="343"/>
        <v>10096015</v>
      </c>
      <c r="C1002" s="1049">
        <v>96</v>
      </c>
      <c r="D1002" s="1797" t="s">
        <v>447</v>
      </c>
      <c r="E1002" s="1049">
        <v>15</v>
      </c>
      <c r="F1002" s="1057" t="s">
        <v>4898</v>
      </c>
      <c r="G1002" s="1049"/>
      <c r="H1002" s="1058" t="s">
        <v>345</v>
      </c>
      <c r="I1002" s="1059" t="s">
        <v>7118</v>
      </c>
      <c r="J1002" s="1067" t="s">
        <v>4103</v>
      </c>
      <c r="K1002" s="1059" t="str">
        <f t="shared" si="344"/>
        <v>Cap.2 Pct.15.2 Rd.15 Col.(2+3+4)</v>
      </c>
      <c r="L1002" s="979">
        <f t="shared" si="335"/>
        <v>0</v>
      </c>
      <c r="M1002" s="979">
        <f t="shared" si="336"/>
        <v>0</v>
      </c>
      <c r="N1002" s="1724">
        <f t="shared" si="337"/>
        <v>0</v>
      </c>
      <c r="O1002" s="979">
        <f t="shared" si="338"/>
        <v>0</v>
      </c>
      <c r="P1002" s="979">
        <f t="shared" si="339"/>
        <v>0</v>
      </c>
      <c r="Q1002" s="979">
        <f t="shared" si="340"/>
        <v>0</v>
      </c>
      <c r="R1002" s="979"/>
      <c r="S1002" s="979"/>
      <c r="T1002" s="979"/>
      <c r="U1002" s="979"/>
      <c r="V1002" s="979"/>
      <c r="W1002" s="979"/>
      <c r="X1002" s="979"/>
      <c r="Y1002" s="1060"/>
      <c r="Z1002" s="1060" t="str">
        <f t="shared" si="342"/>
        <v xml:space="preserve">Cap.2 Pct.15.2: Val. lucrarilor de constr. (Col.1) = Constr. noi (Col.2) + Reparatii capitale (Col.3) + Reparatii curente (Col.4), pentru toate randurile (Rd.1 la Rd.n) </v>
      </c>
      <c r="AA1002" s="2205">
        <f t="shared" si="323"/>
        <v>1</v>
      </c>
      <c r="AB1002" s="3036">
        <f t="shared" si="324"/>
        <v>96</v>
      </c>
      <c r="BO1002" s="113"/>
      <c r="BP1002" s="113"/>
      <c r="BQ1002" s="113"/>
      <c r="BR1002" s="113"/>
    </row>
    <row r="1003" spans="1:70" x14ac:dyDescent="0.25">
      <c r="A1003" s="1715">
        <f t="shared" si="325"/>
        <v>0</v>
      </c>
      <c r="B1003" s="1715">
        <f t="shared" si="343"/>
        <v>10096016</v>
      </c>
      <c r="C1003" s="1049">
        <v>96</v>
      </c>
      <c r="D1003" s="1797" t="s">
        <v>447</v>
      </c>
      <c r="E1003" s="1049">
        <v>16</v>
      </c>
      <c r="F1003" s="1057" t="s">
        <v>4898</v>
      </c>
      <c r="G1003" s="1049"/>
      <c r="H1003" s="1058" t="s">
        <v>345</v>
      </c>
      <c r="I1003" s="1059" t="s">
        <v>8689</v>
      </c>
      <c r="J1003" s="1067" t="s">
        <v>4103</v>
      </c>
      <c r="K1003" s="1059" t="str">
        <f t="shared" si="344"/>
        <v>Cap.2 Pct.15.2 Rd.16 Col.(2+3+4)</v>
      </c>
      <c r="L1003" s="979">
        <f t="shared" si="335"/>
        <v>0</v>
      </c>
      <c r="M1003" s="979">
        <f t="shared" si="336"/>
        <v>0</v>
      </c>
      <c r="N1003" s="1724">
        <f t="shared" si="337"/>
        <v>0</v>
      </c>
      <c r="O1003" s="979">
        <f t="shared" si="338"/>
        <v>0</v>
      </c>
      <c r="P1003" s="979">
        <f t="shared" si="339"/>
        <v>0</v>
      </c>
      <c r="Q1003" s="979">
        <f t="shared" si="340"/>
        <v>0</v>
      </c>
      <c r="R1003" s="979"/>
      <c r="S1003" s="979"/>
      <c r="T1003" s="979"/>
      <c r="U1003" s="979"/>
      <c r="V1003" s="979"/>
      <c r="W1003" s="979"/>
      <c r="X1003" s="979"/>
      <c r="Y1003" s="1060"/>
      <c r="Z1003" s="1060" t="str">
        <f t="shared" si="342"/>
        <v xml:space="preserve">Cap.2 Pct.15.2: Val. lucrarilor de constr. (Col.1) = Constr. noi (Col.2) + Reparatii capitale (Col.3) + Reparatii curente (Col.4), pentru toate randurile (Rd.1 la Rd.n) </v>
      </c>
      <c r="AA1003" s="2205">
        <f t="shared" si="323"/>
        <v>1</v>
      </c>
      <c r="AB1003" s="3036">
        <f t="shared" si="324"/>
        <v>96</v>
      </c>
    </row>
    <row r="1004" spans="1:70" x14ac:dyDescent="0.25">
      <c r="A1004" s="1715">
        <f t="shared" si="325"/>
        <v>0</v>
      </c>
      <c r="B1004" s="1715">
        <f t="shared" si="343"/>
        <v>10096017</v>
      </c>
      <c r="C1004" s="1049">
        <v>96</v>
      </c>
      <c r="D1004" s="1797" t="s">
        <v>447</v>
      </c>
      <c r="E1004" s="1049">
        <v>17</v>
      </c>
      <c r="F1004" s="1057" t="s">
        <v>4898</v>
      </c>
      <c r="G1004" s="1049"/>
      <c r="H1004" s="1058" t="s">
        <v>345</v>
      </c>
      <c r="I1004" s="1059" t="s">
        <v>8690</v>
      </c>
      <c r="J1004" s="1067" t="s">
        <v>4103</v>
      </c>
      <c r="K1004" s="1059" t="str">
        <f t="shared" si="344"/>
        <v>Cap.2 Pct.15.2 Rd.17 Col.(2+3+4)</v>
      </c>
      <c r="L1004" s="979">
        <f t="shared" si="335"/>
        <v>0</v>
      </c>
      <c r="M1004" s="979">
        <f t="shared" si="336"/>
        <v>0</v>
      </c>
      <c r="N1004" s="1724">
        <f t="shared" si="337"/>
        <v>0</v>
      </c>
      <c r="O1004" s="979">
        <f t="shared" si="338"/>
        <v>0</v>
      </c>
      <c r="P1004" s="979">
        <f t="shared" si="339"/>
        <v>0</v>
      </c>
      <c r="Q1004" s="979">
        <f t="shared" si="340"/>
        <v>0</v>
      </c>
      <c r="R1004" s="979"/>
      <c r="S1004" s="979"/>
      <c r="T1004" s="979"/>
      <c r="U1004" s="979"/>
      <c r="V1004" s="979"/>
      <c r="W1004" s="979"/>
      <c r="X1004" s="979"/>
      <c r="Y1004" s="1060"/>
      <c r="Z1004" s="1060" t="str">
        <f t="shared" si="342"/>
        <v xml:space="preserve">Cap.2 Pct.15.2: Val. lucrarilor de constr. (Col.1) = Constr. noi (Col.2) + Reparatii capitale (Col.3) + Reparatii curente (Col.4), pentru toate randurile (Rd.1 la Rd.n) </v>
      </c>
      <c r="AA1004" s="2205">
        <f t="shared" si="323"/>
        <v>1</v>
      </c>
      <c r="AB1004" s="3036">
        <f t="shared" si="324"/>
        <v>96</v>
      </c>
    </row>
    <row r="1005" spans="1:70" x14ac:dyDescent="0.25">
      <c r="A1005" s="1715">
        <f t="shared" si="325"/>
        <v>0</v>
      </c>
      <c r="B1005" s="1715">
        <f t="shared" si="343"/>
        <v>10096018</v>
      </c>
      <c r="C1005" s="1049">
        <v>96</v>
      </c>
      <c r="D1005" s="1797" t="s">
        <v>447</v>
      </c>
      <c r="E1005" s="1049">
        <v>18</v>
      </c>
      <c r="F1005" s="1057" t="s">
        <v>4898</v>
      </c>
      <c r="G1005" s="1049"/>
      <c r="H1005" s="1058" t="s">
        <v>345</v>
      </c>
      <c r="I1005" s="1059" t="s">
        <v>8691</v>
      </c>
      <c r="J1005" s="1067" t="s">
        <v>4103</v>
      </c>
      <c r="K1005" s="1059" t="str">
        <f t="shared" si="344"/>
        <v>Cap.2 Pct.15.2 Rd.18 Col.(2+3+4)</v>
      </c>
      <c r="L1005" s="979">
        <f t="shared" si="335"/>
        <v>0</v>
      </c>
      <c r="M1005" s="979">
        <f t="shared" si="336"/>
        <v>0</v>
      </c>
      <c r="N1005" s="1724">
        <f t="shared" si="337"/>
        <v>0</v>
      </c>
      <c r="O1005" s="979">
        <f t="shared" si="338"/>
        <v>0</v>
      </c>
      <c r="P1005" s="979">
        <f t="shared" si="339"/>
        <v>0</v>
      </c>
      <c r="Q1005" s="979">
        <f t="shared" si="340"/>
        <v>0</v>
      </c>
      <c r="R1005" s="979"/>
      <c r="S1005" s="979"/>
      <c r="T1005" s="979"/>
      <c r="U1005" s="979"/>
      <c r="V1005" s="979"/>
      <c r="W1005" s="979"/>
      <c r="X1005" s="979"/>
      <c r="Y1005" s="1060"/>
      <c r="Z1005" s="1060" t="str">
        <f t="shared" si="342"/>
        <v xml:space="preserve">Cap.2 Pct.15.2: Val. lucrarilor de constr. (Col.1) = Constr. noi (Col.2) + Reparatii capitale (Col.3) + Reparatii curente (Col.4), pentru toate randurile (Rd.1 la Rd.n) </v>
      </c>
      <c r="AA1005" s="2205">
        <f t="shared" si="323"/>
        <v>1</v>
      </c>
      <c r="AB1005" s="3036">
        <f t="shared" si="324"/>
        <v>96</v>
      </c>
    </row>
    <row r="1006" spans="1:70" x14ac:dyDescent="0.25">
      <c r="A1006" s="1715">
        <f t="shared" si="325"/>
        <v>0</v>
      </c>
      <c r="B1006" s="1715">
        <f t="shared" si="343"/>
        <v>10096019</v>
      </c>
      <c r="C1006" s="1049">
        <v>96</v>
      </c>
      <c r="D1006" s="1797" t="s">
        <v>447</v>
      </c>
      <c r="E1006" s="1049">
        <v>19</v>
      </c>
      <c r="F1006" s="1057" t="s">
        <v>4898</v>
      </c>
      <c r="G1006" s="1049"/>
      <c r="H1006" s="1058" t="s">
        <v>345</v>
      </c>
      <c r="I1006" s="1059" t="s">
        <v>8692</v>
      </c>
      <c r="J1006" s="1067" t="s">
        <v>4103</v>
      </c>
      <c r="K1006" s="1059" t="str">
        <f t="shared" si="344"/>
        <v>Cap.2 Pct.15.2 Rd.19 Col.(2+3+4)</v>
      </c>
      <c r="L1006" s="979">
        <f t="shared" si="335"/>
        <v>0</v>
      </c>
      <c r="M1006" s="979">
        <f t="shared" si="336"/>
        <v>0</v>
      </c>
      <c r="N1006" s="1724">
        <f t="shared" si="337"/>
        <v>0</v>
      </c>
      <c r="O1006" s="979">
        <f t="shared" si="338"/>
        <v>0</v>
      </c>
      <c r="P1006" s="979">
        <f t="shared" si="339"/>
        <v>0</v>
      </c>
      <c r="Q1006" s="979">
        <f t="shared" si="340"/>
        <v>0</v>
      </c>
      <c r="R1006" s="979"/>
      <c r="S1006" s="979"/>
      <c r="T1006" s="979"/>
      <c r="U1006" s="979"/>
      <c r="V1006" s="979"/>
      <c r="W1006" s="979"/>
      <c r="X1006" s="979"/>
      <c r="Y1006" s="1060"/>
      <c r="Z1006" s="1060" t="str">
        <f t="shared" si="342"/>
        <v xml:space="preserve">Cap.2 Pct.15.2: Val. lucrarilor de constr. (Col.1) = Constr. noi (Col.2) + Reparatii capitale (Col.3) + Reparatii curente (Col.4), pentru toate randurile (Rd.1 la Rd.n) </v>
      </c>
      <c r="AA1006" s="2205">
        <f t="shared" si="323"/>
        <v>1</v>
      </c>
      <c r="AB1006" s="3036">
        <f t="shared" si="324"/>
        <v>96</v>
      </c>
    </row>
    <row r="1007" spans="1:70" x14ac:dyDescent="0.25">
      <c r="A1007" s="1715">
        <f t="shared" si="325"/>
        <v>0</v>
      </c>
      <c r="B1007" s="1715">
        <f t="shared" si="343"/>
        <v>10096020</v>
      </c>
      <c r="C1007" s="1049">
        <v>96</v>
      </c>
      <c r="D1007" s="1797" t="s">
        <v>447</v>
      </c>
      <c r="E1007" s="1049">
        <v>20</v>
      </c>
      <c r="F1007" s="1057" t="s">
        <v>4898</v>
      </c>
      <c r="G1007" s="1049"/>
      <c r="H1007" s="1058" t="s">
        <v>345</v>
      </c>
      <c r="I1007" s="1059" t="s">
        <v>8693</v>
      </c>
      <c r="J1007" s="1067" t="s">
        <v>4103</v>
      </c>
      <c r="K1007" s="1059" t="str">
        <f t="shared" si="344"/>
        <v>Cap.2 Pct.15.2 Rd.20 Col.(2+3+4)</v>
      </c>
      <c r="L1007" s="979">
        <f t="shared" si="335"/>
        <v>0</v>
      </c>
      <c r="M1007" s="979">
        <f t="shared" si="336"/>
        <v>0</v>
      </c>
      <c r="N1007" s="1724">
        <f t="shared" si="337"/>
        <v>0</v>
      </c>
      <c r="O1007" s="979">
        <f t="shared" si="338"/>
        <v>0</v>
      </c>
      <c r="P1007" s="979">
        <f t="shared" si="339"/>
        <v>0</v>
      </c>
      <c r="Q1007" s="979">
        <f t="shared" si="340"/>
        <v>0</v>
      </c>
      <c r="R1007" s="979"/>
      <c r="S1007" s="979"/>
      <c r="T1007" s="979"/>
      <c r="U1007" s="979"/>
      <c r="V1007" s="979"/>
      <c r="W1007" s="979"/>
      <c r="X1007" s="979"/>
      <c r="Y1007" s="1060"/>
      <c r="Z1007" s="1060" t="str">
        <f t="shared" si="342"/>
        <v xml:space="preserve">Cap.2 Pct.15.2: Val. lucrarilor de constr. (Col.1) = Constr. noi (Col.2) + Reparatii capitale (Col.3) + Reparatii curente (Col.4), pentru toate randurile (Rd.1 la Rd.n) </v>
      </c>
      <c r="AA1007" s="2205">
        <f t="shared" si="323"/>
        <v>1</v>
      </c>
      <c r="AB1007" s="3036">
        <f t="shared" si="324"/>
        <v>96</v>
      </c>
    </row>
    <row r="1008" spans="1:70" x14ac:dyDescent="0.25">
      <c r="A1008" s="1715">
        <f t="shared" si="325"/>
        <v>0</v>
      </c>
      <c r="B1008" s="1715">
        <f t="shared" si="343"/>
        <v>10096021</v>
      </c>
      <c r="C1008" s="1049">
        <v>96</v>
      </c>
      <c r="D1008" s="1797" t="s">
        <v>447</v>
      </c>
      <c r="E1008" s="1049">
        <v>21</v>
      </c>
      <c r="F1008" s="1057" t="s">
        <v>4898</v>
      </c>
      <c r="G1008" s="1049"/>
      <c r="H1008" s="1058" t="s">
        <v>345</v>
      </c>
      <c r="I1008" s="1059" t="s">
        <v>8694</v>
      </c>
      <c r="J1008" s="1067" t="s">
        <v>4103</v>
      </c>
      <c r="K1008" s="1059" t="str">
        <f t="shared" si="344"/>
        <v>Cap.2 Pct.15.2 Rd.21 Col.(2+3+4)</v>
      </c>
      <c r="L1008" s="979">
        <f t="shared" si="335"/>
        <v>0</v>
      </c>
      <c r="M1008" s="979">
        <f t="shared" si="336"/>
        <v>0</v>
      </c>
      <c r="N1008" s="1724">
        <f t="shared" si="337"/>
        <v>0</v>
      </c>
      <c r="O1008" s="979">
        <f t="shared" si="338"/>
        <v>0</v>
      </c>
      <c r="P1008" s="979">
        <f t="shared" si="339"/>
        <v>0</v>
      </c>
      <c r="Q1008" s="979">
        <f t="shared" si="340"/>
        <v>0</v>
      </c>
      <c r="R1008" s="979"/>
      <c r="S1008" s="979"/>
      <c r="T1008" s="979"/>
      <c r="U1008" s="979"/>
      <c r="V1008" s="979"/>
      <c r="W1008" s="979"/>
      <c r="X1008" s="979"/>
      <c r="Y1008" s="1060"/>
      <c r="Z1008" s="1060" t="str">
        <f t="shared" si="342"/>
        <v xml:space="preserve">Cap.2 Pct.15.2: Val. lucrarilor de constr. (Col.1) = Constr. noi (Col.2) + Reparatii capitale (Col.3) + Reparatii curente (Col.4), pentru toate randurile (Rd.1 la Rd.n) </v>
      </c>
      <c r="AA1008" s="2205">
        <f t="shared" si="323"/>
        <v>1</v>
      </c>
      <c r="AB1008" s="3036">
        <f t="shared" si="324"/>
        <v>96</v>
      </c>
    </row>
    <row r="1009" spans="1:28" x14ac:dyDescent="0.25">
      <c r="A1009" s="1715">
        <f t="shared" si="325"/>
        <v>0</v>
      </c>
      <c r="B1009" s="1715">
        <f t="shared" si="343"/>
        <v>10096022</v>
      </c>
      <c r="C1009" s="1049">
        <v>96</v>
      </c>
      <c r="D1009" s="1797" t="s">
        <v>447</v>
      </c>
      <c r="E1009" s="1049">
        <v>22</v>
      </c>
      <c r="F1009" s="1057" t="s">
        <v>4898</v>
      </c>
      <c r="G1009" s="1049"/>
      <c r="H1009" s="1058" t="s">
        <v>345</v>
      </c>
      <c r="I1009" s="1059" t="s">
        <v>8695</v>
      </c>
      <c r="J1009" s="1067" t="s">
        <v>4103</v>
      </c>
      <c r="K1009" s="1059" t="str">
        <f t="shared" si="344"/>
        <v>Cap.2 Pct.15.2 Rd.22 Col.(2+3+4)</v>
      </c>
      <c r="L1009" s="979">
        <f t="shared" si="335"/>
        <v>0</v>
      </c>
      <c r="M1009" s="979">
        <f t="shared" si="336"/>
        <v>0</v>
      </c>
      <c r="N1009" s="1724">
        <f t="shared" si="337"/>
        <v>0</v>
      </c>
      <c r="O1009" s="979">
        <f t="shared" si="338"/>
        <v>0</v>
      </c>
      <c r="P1009" s="979">
        <f t="shared" si="339"/>
        <v>0</v>
      </c>
      <c r="Q1009" s="979">
        <f t="shared" si="340"/>
        <v>0</v>
      </c>
      <c r="R1009" s="979"/>
      <c r="S1009" s="979"/>
      <c r="T1009" s="979"/>
      <c r="U1009" s="979"/>
      <c r="V1009" s="979"/>
      <c r="W1009" s="979"/>
      <c r="X1009" s="979"/>
      <c r="Y1009" s="1060"/>
      <c r="Z1009" s="1060" t="str">
        <f t="shared" si="342"/>
        <v xml:space="preserve">Cap.2 Pct.15.2: Val. lucrarilor de constr. (Col.1) = Constr. noi (Col.2) + Reparatii capitale (Col.3) + Reparatii curente (Col.4), pentru toate randurile (Rd.1 la Rd.n) </v>
      </c>
      <c r="AA1009" s="2205">
        <f t="shared" si="323"/>
        <v>1</v>
      </c>
      <c r="AB1009" s="3036">
        <f t="shared" si="324"/>
        <v>96</v>
      </c>
    </row>
    <row r="1010" spans="1:28" x14ac:dyDescent="0.25">
      <c r="A1010" s="1715">
        <f t="shared" si="325"/>
        <v>0</v>
      </c>
      <c r="B1010" s="1715">
        <f t="shared" si="343"/>
        <v>10096023</v>
      </c>
      <c r="C1010" s="1049">
        <v>96</v>
      </c>
      <c r="D1010" s="1797" t="s">
        <v>447</v>
      </c>
      <c r="E1010" s="1049">
        <v>23</v>
      </c>
      <c r="F1010" s="1057" t="s">
        <v>4898</v>
      </c>
      <c r="G1010" s="1049"/>
      <c r="H1010" s="1058" t="s">
        <v>345</v>
      </c>
      <c r="I1010" s="1059" t="s">
        <v>8696</v>
      </c>
      <c r="J1010" s="1067" t="s">
        <v>4103</v>
      </c>
      <c r="K1010" s="1059" t="str">
        <f t="shared" si="344"/>
        <v>Cap.2 Pct.15.2 Rd.23 Col.(2+3+4)</v>
      </c>
      <c r="L1010" s="979">
        <f t="shared" si="335"/>
        <v>0</v>
      </c>
      <c r="M1010" s="979">
        <f t="shared" si="336"/>
        <v>0</v>
      </c>
      <c r="N1010" s="1724">
        <f t="shared" si="337"/>
        <v>0</v>
      </c>
      <c r="O1010" s="979">
        <f t="shared" si="338"/>
        <v>0</v>
      </c>
      <c r="P1010" s="979">
        <f t="shared" si="339"/>
        <v>0</v>
      </c>
      <c r="Q1010" s="979">
        <f t="shared" si="340"/>
        <v>0</v>
      </c>
      <c r="R1010" s="979"/>
      <c r="S1010" s="979"/>
      <c r="T1010" s="979"/>
      <c r="U1010" s="979"/>
      <c r="V1010" s="979"/>
      <c r="W1010" s="979"/>
      <c r="X1010" s="979"/>
      <c r="Y1010" s="1060"/>
      <c r="Z1010" s="1060" t="str">
        <f t="shared" si="342"/>
        <v xml:space="preserve">Cap.2 Pct.15.2: Val. lucrarilor de constr. (Col.1) = Constr. noi (Col.2) + Reparatii capitale (Col.3) + Reparatii curente (Col.4), pentru toate randurile (Rd.1 la Rd.n) </v>
      </c>
      <c r="AA1010" s="2205">
        <f t="shared" si="323"/>
        <v>1</v>
      </c>
      <c r="AB1010" s="3036">
        <f t="shared" si="324"/>
        <v>96</v>
      </c>
    </row>
    <row r="1011" spans="1:28" x14ac:dyDescent="0.25">
      <c r="A1011" s="1715">
        <f t="shared" si="325"/>
        <v>0</v>
      </c>
      <c r="B1011" s="1715">
        <f t="shared" si="343"/>
        <v>10096024</v>
      </c>
      <c r="C1011" s="1049">
        <v>96</v>
      </c>
      <c r="D1011" s="1797" t="s">
        <v>447</v>
      </c>
      <c r="E1011" s="1049">
        <v>24</v>
      </c>
      <c r="F1011" s="1057" t="s">
        <v>4898</v>
      </c>
      <c r="G1011" s="1049"/>
      <c r="H1011" s="1058" t="s">
        <v>345</v>
      </c>
      <c r="I1011" s="1059" t="s">
        <v>8697</v>
      </c>
      <c r="J1011" s="1067" t="s">
        <v>4103</v>
      </c>
      <c r="K1011" s="1059" t="str">
        <f t="shared" si="344"/>
        <v>Cap.2 Pct.15.2 Rd.24 Col.(2+3+4)</v>
      </c>
      <c r="L1011" s="979">
        <f t="shared" si="335"/>
        <v>0</v>
      </c>
      <c r="M1011" s="979">
        <f t="shared" si="336"/>
        <v>0</v>
      </c>
      <c r="N1011" s="1724">
        <f t="shared" si="337"/>
        <v>0</v>
      </c>
      <c r="O1011" s="979">
        <f t="shared" si="338"/>
        <v>0</v>
      </c>
      <c r="P1011" s="979">
        <f t="shared" si="339"/>
        <v>0</v>
      </c>
      <c r="Q1011" s="979">
        <f t="shared" si="340"/>
        <v>0</v>
      </c>
      <c r="R1011" s="979"/>
      <c r="S1011" s="979"/>
      <c r="T1011" s="979"/>
      <c r="U1011" s="979"/>
      <c r="V1011" s="979"/>
      <c r="W1011" s="979"/>
      <c r="X1011" s="979"/>
      <c r="Y1011" s="1060"/>
      <c r="Z1011" s="1060" t="str">
        <f t="shared" si="342"/>
        <v xml:space="preserve">Cap.2 Pct.15.2: Val. lucrarilor de constr. (Col.1) = Constr. noi (Col.2) + Reparatii capitale (Col.3) + Reparatii curente (Col.4), pentru toate randurile (Rd.1 la Rd.n) </v>
      </c>
      <c r="AA1011" s="2205">
        <f t="shared" si="323"/>
        <v>1</v>
      </c>
      <c r="AB1011" s="3036">
        <f t="shared" si="324"/>
        <v>96</v>
      </c>
    </row>
    <row r="1012" spans="1:28" x14ac:dyDescent="0.25">
      <c r="A1012" s="1715">
        <f t="shared" si="325"/>
        <v>0</v>
      </c>
      <c r="B1012" s="1715">
        <f t="shared" si="343"/>
        <v>10096025</v>
      </c>
      <c r="C1012" s="1049">
        <v>96</v>
      </c>
      <c r="D1012" s="1797" t="s">
        <v>447</v>
      </c>
      <c r="E1012" s="1049">
        <v>25</v>
      </c>
      <c r="F1012" s="1057" t="s">
        <v>4898</v>
      </c>
      <c r="G1012" s="1049"/>
      <c r="H1012" s="1058" t="s">
        <v>345</v>
      </c>
      <c r="I1012" s="1059" t="s">
        <v>8698</v>
      </c>
      <c r="J1012" s="1067" t="s">
        <v>4103</v>
      </c>
      <c r="K1012" s="1059" t="str">
        <f t="shared" si="344"/>
        <v>Cap.2 Pct.15.2 Rd.25 Col.(2+3+4)</v>
      </c>
      <c r="L1012" s="979">
        <f t="shared" si="335"/>
        <v>0</v>
      </c>
      <c r="M1012" s="979">
        <f t="shared" si="336"/>
        <v>0</v>
      </c>
      <c r="N1012" s="1724">
        <f t="shared" si="337"/>
        <v>0</v>
      </c>
      <c r="O1012" s="979">
        <f t="shared" si="338"/>
        <v>0</v>
      </c>
      <c r="P1012" s="979">
        <f t="shared" si="339"/>
        <v>0</v>
      </c>
      <c r="Q1012" s="979">
        <f t="shared" si="340"/>
        <v>0</v>
      </c>
      <c r="R1012" s="979"/>
      <c r="S1012" s="979"/>
      <c r="T1012" s="979"/>
      <c r="U1012" s="979"/>
      <c r="V1012" s="979"/>
      <c r="W1012" s="979"/>
      <c r="X1012" s="979"/>
      <c r="Y1012" s="1060"/>
      <c r="Z1012" s="1060" t="str">
        <f t="shared" si="342"/>
        <v xml:space="preserve">Cap.2 Pct.15.2: Val. lucrarilor de constr. (Col.1) = Constr. noi (Col.2) + Reparatii capitale (Col.3) + Reparatii curente (Col.4), pentru toate randurile (Rd.1 la Rd.n) </v>
      </c>
      <c r="AA1012" s="2205">
        <f t="shared" si="323"/>
        <v>1</v>
      </c>
      <c r="AB1012" s="3036">
        <f t="shared" si="324"/>
        <v>96</v>
      </c>
    </row>
    <row r="1013" spans="1:28" x14ac:dyDescent="0.25">
      <c r="A1013" s="1715">
        <f t="shared" si="325"/>
        <v>0</v>
      </c>
      <c r="B1013" s="1715">
        <f t="shared" si="343"/>
        <v>10096026</v>
      </c>
      <c r="C1013" s="1049">
        <v>96</v>
      </c>
      <c r="D1013" s="1797" t="s">
        <v>447</v>
      </c>
      <c r="E1013" s="1049">
        <v>26</v>
      </c>
      <c r="F1013" s="1057" t="s">
        <v>4898</v>
      </c>
      <c r="G1013" s="1049"/>
      <c r="H1013" s="1058" t="s">
        <v>345</v>
      </c>
      <c r="I1013" s="1059" t="s">
        <v>8699</v>
      </c>
      <c r="J1013" s="1067" t="s">
        <v>4103</v>
      </c>
      <c r="K1013" s="1059" t="str">
        <f t="shared" si="344"/>
        <v>Cap.2 Pct.15.2 Rd.26 Col.(2+3+4)</v>
      </c>
      <c r="L1013" s="979">
        <f t="shared" si="335"/>
        <v>0</v>
      </c>
      <c r="M1013" s="979">
        <f t="shared" si="336"/>
        <v>0</v>
      </c>
      <c r="N1013" s="1724">
        <f t="shared" si="337"/>
        <v>0</v>
      </c>
      <c r="O1013" s="979">
        <f t="shared" si="338"/>
        <v>0</v>
      </c>
      <c r="P1013" s="979">
        <f t="shared" si="339"/>
        <v>0</v>
      </c>
      <c r="Q1013" s="979">
        <f t="shared" si="340"/>
        <v>0</v>
      </c>
      <c r="R1013" s="979"/>
      <c r="S1013" s="979"/>
      <c r="T1013" s="979"/>
      <c r="U1013" s="979"/>
      <c r="V1013" s="979"/>
      <c r="W1013" s="979"/>
      <c r="X1013" s="979"/>
      <c r="Y1013" s="1060"/>
      <c r="Z1013" s="1060" t="str">
        <f t="shared" si="342"/>
        <v xml:space="preserve">Cap.2 Pct.15.2: Val. lucrarilor de constr. (Col.1) = Constr. noi (Col.2) + Reparatii capitale (Col.3) + Reparatii curente (Col.4), pentru toate randurile (Rd.1 la Rd.n) </v>
      </c>
      <c r="AA1013" s="2205">
        <f t="shared" si="323"/>
        <v>1</v>
      </c>
      <c r="AB1013" s="3036">
        <f t="shared" si="324"/>
        <v>96</v>
      </c>
    </row>
    <row r="1014" spans="1:28" x14ac:dyDescent="0.25">
      <c r="A1014" s="1715">
        <f t="shared" si="325"/>
        <v>0</v>
      </c>
      <c r="B1014" s="1715">
        <f t="shared" si="343"/>
        <v>10096027</v>
      </c>
      <c r="C1014" s="1049">
        <v>96</v>
      </c>
      <c r="D1014" s="1797" t="s">
        <v>447</v>
      </c>
      <c r="E1014" s="1049">
        <v>27</v>
      </c>
      <c r="F1014" s="1057" t="s">
        <v>4898</v>
      </c>
      <c r="G1014" s="1049"/>
      <c r="H1014" s="1058" t="s">
        <v>345</v>
      </c>
      <c r="I1014" s="1059" t="s">
        <v>8700</v>
      </c>
      <c r="J1014" s="1067" t="s">
        <v>4103</v>
      </c>
      <c r="K1014" s="1059" t="str">
        <f t="shared" si="344"/>
        <v>Cap.2 Pct.15.2 Rd.27 Col.(2+3+4)</v>
      </c>
      <c r="L1014" s="979">
        <f t="shared" si="335"/>
        <v>0</v>
      </c>
      <c r="M1014" s="979">
        <f t="shared" si="336"/>
        <v>0</v>
      </c>
      <c r="N1014" s="1724">
        <f t="shared" si="337"/>
        <v>0</v>
      </c>
      <c r="O1014" s="979">
        <f t="shared" si="338"/>
        <v>0</v>
      </c>
      <c r="P1014" s="979">
        <f t="shared" si="339"/>
        <v>0</v>
      </c>
      <c r="Q1014" s="979">
        <f t="shared" si="340"/>
        <v>0</v>
      </c>
      <c r="R1014" s="979"/>
      <c r="S1014" s="979"/>
      <c r="T1014" s="979"/>
      <c r="U1014" s="979"/>
      <c r="V1014" s="979"/>
      <c r="W1014" s="979"/>
      <c r="X1014" s="979"/>
      <c r="Y1014" s="1060"/>
      <c r="Z1014" s="1060" t="str">
        <f t="shared" si="342"/>
        <v xml:space="preserve">Cap.2 Pct.15.2: Val. lucrarilor de constr. (Col.1) = Constr. noi (Col.2) + Reparatii capitale (Col.3) + Reparatii curente (Col.4), pentru toate randurile (Rd.1 la Rd.n) </v>
      </c>
      <c r="AA1014" s="2205">
        <f t="shared" si="323"/>
        <v>1</v>
      </c>
      <c r="AB1014" s="3036">
        <f t="shared" si="324"/>
        <v>96</v>
      </c>
    </row>
    <row r="1015" spans="1:28" x14ac:dyDescent="0.25">
      <c r="A1015" s="1715">
        <f t="shared" si="325"/>
        <v>0</v>
      </c>
      <c r="B1015" s="1715">
        <f t="shared" si="343"/>
        <v>10096028</v>
      </c>
      <c r="C1015" s="1049">
        <v>96</v>
      </c>
      <c r="D1015" s="1797" t="s">
        <v>447</v>
      </c>
      <c r="E1015" s="1049">
        <v>28</v>
      </c>
      <c r="F1015" s="1057" t="s">
        <v>4898</v>
      </c>
      <c r="G1015" s="1049"/>
      <c r="H1015" s="1058" t="s">
        <v>345</v>
      </c>
      <c r="I1015" s="1059" t="s">
        <v>8701</v>
      </c>
      <c r="J1015" s="1067" t="s">
        <v>4103</v>
      </c>
      <c r="K1015" s="1059" t="str">
        <f t="shared" si="344"/>
        <v>Cap.2 Pct.15.2 Rd.28 Col.(2+3+4)</v>
      </c>
      <c r="L1015" s="979">
        <f t="shared" si="335"/>
        <v>0</v>
      </c>
      <c r="M1015" s="979">
        <f t="shared" si="336"/>
        <v>0</v>
      </c>
      <c r="N1015" s="1724">
        <f t="shared" si="337"/>
        <v>0</v>
      </c>
      <c r="O1015" s="979">
        <f t="shared" si="338"/>
        <v>0</v>
      </c>
      <c r="P1015" s="979">
        <f t="shared" si="339"/>
        <v>0</v>
      </c>
      <c r="Q1015" s="979">
        <f t="shared" si="340"/>
        <v>0</v>
      </c>
      <c r="R1015" s="979"/>
      <c r="S1015" s="979"/>
      <c r="T1015" s="979"/>
      <c r="U1015" s="979"/>
      <c r="V1015" s="979"/>
      <c r="W1015" s="979"/>
      <c r="X1015" s="979"/>
      <c r="Y1015" s="1060"/>
      <c r="Z1015" s="1060" t="str">
        <f t="shared" si="342"/>
        <v xml:space="preserve">Cap.2 Pct.15.2: Val. lucrarilor de constr. (Col.1) = Constr. noi (Col.2) + Reparatii capitale (Col.3) + Reparatii curente (Col.4), pentru toate randurile (Rd.1 la Rd.n) </v>
      </c>
      <c r="AA1015" s="2205">
        <f t="shared" si="323"/>
        <v>1</v>
      </c>
      <c r="AB1015" s="3036">
        <f t="shared" si="324"/>
        <v>96</v>
      </c>
    </row>
    <row r="1016" spans="1:28" x14ac:dyDescent="0.25">
      <c r="A1016" s="1715">
        <f t="shared" si="325"/>
        <v>0</v>
      </c>
      <c r="B1016" s="1715">
        <f t="shared" si="343"/>
        <v>10096029</v>
      </c>
      <c r="C1016" s="1049">
        <v>96</v>
      </c>
      <c r="D1016" s="1797" t="s">
        <v>447</v>
      </c>
      <c r="E1016" s="1049">
        <v>29</v>
      </c>
      <c r="F1016" s="1057" t="s">
        <v>4898</v>
      </c>
      <c r="G1016" s="1049"/>
      <c r="H1016" s="1058" t="s">
        <v>345</v>
      </c>
      <c r="I1016" s="1059" t="s">
        <v>8702</v>
      </c>
      <c r="J1016" s="1067" t="s">
        <v>4103</v>
      </c>
      <c r="K1016" s="1059" t="str">
        <f t="shared" si="344"/>
        <v>Cap.2 Pct.15.2 Rd.29 Col.(2+3+4)</v>
      </c>
      <c r="L1016" s="979">
        <f t="shared" si="335"/>
        <v>0</v>
      </c>
      <c r="M1016" s="979">
        <f t="shared" si="336"/>
        <v>0</v>
      </c>
      <c r="N1016" s="1724">
        <f t="shared" si="337"/>
        <v>0</v>
      </c>
      <c r="O1016" s="979">
        <f t="shared" si="338"/>
        <v>0</v>
      </c>
      <c r="P1016" s="979">
        <f t="shared" si="339"/>
        <v>0</v>
      </c>
      <c r="Q1016" s="979">
        <f t="shared" si="340"/>
        <v>0</v>
      </c>
      <c r="R1016" s="979"/>
      <c r="S1016" s="979"/>
      <c r="T1016" s="979"/>
      <c r="U1016" s="979"/>
      <c r="V1016" s="979"/>
      <c r="W1016" s="979"/>
      <c r="X1016" s="979"/>
      <c r="Y1016" s="1060"/>
      <c r="Z1016" s="1060" t="str">
        <f t="shared" si="342"/>
        <v xml:space="preserve">Cap.2 Pct.15.2: Val. lucrarilor de constr. (Col.1) = Constr. noi (Col.2) + Reparatii capitale (Col.3) + Reparatii curente (Col.4), pentru toate randurile (Rd.1 la Rd.n) </v>
      </c>
      <c r="AA1016" s="2205">
        <f t="shared" si="323"/>
        <v>1</v>
      </c>
      <c r="AB1016" s="3036">
        <f t="shared" si="324"/>
        <v>96</v>
      </c>
    </row>
    <row r="1017" spans="1:28" x14ac:dyDescent="0.25">
      <c r="A1017" s="1715">
        <f t="shared" si="325"/>
        <v>0</v>
      </c>
      <c r="B1017" s="1715">
        <f t="shared" si="343"/>
        <v>10096030</v>
      </c>
      <c r="C1017" s="1049">
        <v>96</v>
      </c>
      <c r="D1017" s="1797" t="s">
        <v>447</v>
      </c>
      <c r="E1017" s="1049">
        <v>30</v>
      </c>
      <c r="F1017" s="1057" t="s">
        <v>4898</v>
      </c>
      <c r="G1017" s="1049"/>
      <c r="H1017" s="1058" t="s">
        <v>345</v>
      </c>
      <c r="I1017" s="1059" t="s">
        <v>8703</v>
      </c>
      <c r="J1017" s="1067" t="s">
        <v>4103</v>
      </c>
      <c r="K1017" s="1059" t="str">
        <f t="shared" si="344"/>
        <v>Cap.2 Pct.15.2 Rd.30 Col.(2+3+4)</v>
      </c>
      <c r="L1017" s="979">
        <f t="shared" si="335"/>
        <v>0</v>
      </c>
      <c r="M1017" s="979">
        <f t="shared" si="336"/>
        <v>0</v>
      </c>
      <c r="N1017" s="1724">
        <f t="shared" si="337"/>
        <v>0</v>
      </c>
      <c r="O1017" s="979">
        <f t="shared" si="338"/>
        <v>0</v>
      </c>
      <c r="P1017" s="979">
        <f t="shared" si="339"/>
        <v>0</v>
      </c>
      <c r="Q1017" s="979">
        <f t="shared" si="340"/>
        <v>0</v>
      </c>
      <c r="R1017" s="979"/>
      <c r="S1017" s="979"/>
      <c r="T1017" s="979"/>
      <c r="U1017" s="979"/>
      <c r="V1017" s="979"/>
      <c r="W1017" s="979"/>
      <c r="X1017" s="979"/>
      <c r="Y1017" s="1060"/>
      <c r="Z1017" s="1060" t="str">
        <f t="shared" si="342"/>
        <v xml:space="preserve">Cap.2 Pct.15.2: Val. lucrarilor de constr. (Col.1) = Constr. noi (Col.2) + Reparatii capitale (Col.3) + Reparatii curente (Col.4), pentru toate randurile (Rd.1 la Rd.n) </v>
      </c>
      <c r="AA1017" s="2205">
        <f t="shared" si="323"/>
        <v>1</v>
      </c>
      <c r="AB1017" s="3036">
        <f t="shared" si="324"/>
        <v>96</v>
      </c>
    </row>
    <row r="1018" spans="1:28" x14ac:dyDescent="0.25">
      <c r="A1018" s="1715">
        <f t="shared" si="325"/>
        <v>0</v>
      </c>
      <c r="B1018" s="1715">
        <f t="shared" si="343"/>
        <v>10096031</v>
      </c>
      <c r="C1018" s="1049">
        <v>96</v>
      </c>
      <c r="D1018" s="1797" t="s">
        <v>447</v>
      </c>
      <c r="E1018" s="1049">
        <v>31</v>
      </c>
      <c r="F1018" s="1057" t="s">
        <v>4898</v>
      </c>
      <c r="G1018" s="1049"/>
      <c r="H1018" s="1058" t="s">
        <v>345</v>
      </c>
      <c r="I1018" s="1059" t="s">
        <v>8704</v>
      </c>
      <c r="J1018" s="1067" t="s">
        <v>4103</v>
      </c>
      <c r="K1018" s="1059" t="str">
        <f t="shared" si="344"/>
        <v>Cap.2 Pct.15.2 Rd.31 Col.(2+3+4)</v>
      </c>
      <c r="L1018" s="979">
        <f t="shared" si="335"/>
        <v>0</v>
      </c>
      <c r="M1018" s="979">
        <f t="shared" si="336"/>
        <v>0</v>
      </c>
      <c r="N1018" s="1724">
        <f t="shared" si="337"/>
        <v>0</v>
      </c>
      <c r="O1018" s="979">
        <f t="shared" si="338"/>
        <v>0</v>
      </c>
      <c r="P1018" s="979">
        <f t="shared" si="339"/>
        <v>0</v>
      </c>
      <c r="Q1018" s="979">
        <f t="shared" si="340"/>
        <v>0</v>
      </c>
      <c r="R1018" s="979"/>
      <c r="S1018" s="979"/>
      <c r="T1018" s="979"/>
      <c r="U1018" s="979"/>
      <c r="V1018" s="979"/>
      <c r="W1018" s="979"/>
      <c r="X1018" s="979"/>
      <c r="Y1018" s="1060"/>
      <c r="Z1018" s="1060" t="str">
        <f t="shared" si="342"/>
        <v xml:space="preserve">Cap.2 Pct.15.2: Val. lucrarilor de constr. (Col.1) = Constr. noi (Col.2) + Reparatii capitale (Col.3) + Reparatii curente (Col.4), pentru toate randurile (Rd.1 la Rd.n) </v>
      </c>
      <c r="AA1018" s="2205">
        <f t="shared" si="323"/>
        <v>1</v>
      </c>
      <c r="AB1018" s="3036">
        <f t="shared" si="324"/>
        <v>96</v>
      </c>
    </row>
    <row r="1019" spans="1:28" x14ac:dyDescent="0.25">
      <c r="A1019" s="1715">
        <f t="shared" si="325"/>
        <v>0</v>
      </c>
      <c r="B1019" s="1715">
        <f t="shared" si="343"/>
        <v>10096032</v>
      </c>
      <c r="C1019" s="1049">
        <v>96</v>
      </c>
      <c r="D1019" s="1797" t="s">
        <v>447</v>
      </c>
      <c r="E1019" s="1049">
        <v>32</v>
      </c>
      <c r="F1019" s="1057" t="s">
        <v>4898</v>
      </c>
      <c r="G1019" s="1049"/>
      <c r="H1019" s="1058" t="s">
        <v>345</v>
      </c>
      <c r="I1019" s="1059" t="s">
        <v>8705</v>
      </c>
      <c r="J1019" s="1067" t="s">
        <v>4103</v>
      </c>
      <c r="K1019" s="1059" t="str">
        <f t="shared" si="344"/>
        <v>Cap.2 Pct.15.2 Rd.32 Col.(2+3+4)</v>
      </c>
      <c r="L1019" s="979">
        <f t="shared" si="335"/>
        <v>0</v>
      </c>
      <c r="M1019" s="979">
        <f t="shared" si="336"/>
        <v>0</v>
      </c>
      <c r="N1019" s="1724">
        <f t="shared" si="337"/>
        <v>0</v>
      </c>
      <c r="O1019" s="979">
        <f t="shared" si="338"/>
        <v>0</v>
      </c>
      <c r="P1019" s="979">
        <f t="shared" si="339"/>
        <v>0</v>
      </c>
      <c r="Q1019" s="979">
        <f t="shared" si="340"/>
        <v>0</v>
      </c>
      <c r="R1019" s="979"/>
      <c r="S1019" s="979"/>
      <c r="T1019" s="979"/>
      <c r="U1019" s="979"/>
      <c r="V1019" s="979"/>
      <c r="W1019" s="979"/>
      <c r="X1019" s="979"/>
      <c r="Y1019" s="1060"/>
      <c r="Z1019" s="1060" t="str">
        <f t="shared" si="342"/>
        <v xml:space="preserve">Cap.2 Pct.15.2: Val. lucrarilor de constr. (Col.1) = Constr. noi (Col.2) + Reparatii capitale (Col.3) + Reparatii curente (Col.4), pentru toate randurile (Rd.1 la Rd.n) </v>
      </c>
      <c r="AA1019" s="2205">
        <f t="shared" si="323"/>
        <v>1</v>
      </c>
      <c r="AB1019" s="3036">
        <f t="shared" si="324"/>
        <v>96</v>
      </c>
    </row>
    <row r="1020" spans="1:28" x14ac:dyDescent="0.25">
      <c r="A1020" s="1715">
        <f t="shared" si="325"/>
        <v>0</v>
      </c>
      <c r="B1020" s="1715">
        <f t="shared" si="343"/>
        <v>10096033</v>
      </c>
      <c r="C1020" s="1049">
        <v>96</v>
      </c>
      <c r="D1020" s="1797" t="s">
        <v>447</v>
      </c>
      <c r="E1020" s="1049">
        <v>33</v>
      </c>
      <c r="F1020" s="1057" t="s">
        <v>4898</v>
      </c>
      <c r="G1020" s="1049"/>
      <c r="H1020" s="1058" t="s">
        <v>345</v>
      </c>
      <c r="I1020" s="1059" t="s">
        <v>8706</v>
      </c>
      <c r="J1020" s="1067" t="s">
        <v>4103</v>
      </c>
      <c r="K1020" s="1059" t="str">
        <f t="shared" si="344"/>
        <v>Cap.2 Pct.15.2 Rd.33 Col.(2+3+4)</v>
      </c>
      <c r="L1020" s="979">
        <f t="shared" si="335"/>
        <v>0</v>
      </c>
      <c r="M1020" s="979">
        <f t="shared" si="336"/>
        <v>0</v>
      </c>
      <c r="N1020" s="1724">
        <f t="shared" si="337"/>
        <v>0</v>
      </c>
      <c r="O1020" s="979">
        <f t="shared" si="338"/>
        <v>0</v>
      </c>
      <c r="P1020" s="979">
        <f t="shared" si="339"/>
        <v>0</v>
      </c>
      <c r="Q1020" s="979">
        <f t="shared" si="340"/>
        <v>0</v>
      </c>
      <c r="R1020" s="979"/>
      <c r="S1020" s="979"/>
      <c r="T1020" s="979"/>
      <c r="U1020" s="979"/>
      <c r="V1020" s="979"/>
      <c r="W1020" s="979"/>
      <c r="X1020" s="979"/>
      <c r="Y1020" s="1060"/>
      <c r="Z1020" s="1060" t="str">
        <f t="shared" si="342"/>
        <v xml:space="preserve">Cap.2 Pct.15.2: Val. lucrarilor de constr. (Col.1) = Constr. noi (Col.2) + Reparatii capitale (Col.3) + Reparatii curente (Col.4), pentru toate randurile (Rd.1 la Rd.n) </v>
      </c>
      <c r="AA1020" s="2205">
        <f t="shared" si="323"/>
        <v>1</v>
      </c>
      <c r="AB1020" s="3036">
        <f t="shared" si="324"/>
        <v>96</v>
      </c>
    </row>
    <row r="1021" spans="1:28" x14ac:dyDescent="0.25">
      <c r="A1021" s="1715">
        <f t="shared" si="325"/>
        <v>0</v>
      </c>
      <c r="B1021" s="1715">
        <f t="shared" si="343"/>
        <v>10096034</v>
      </c>
      <c r="C1021" s="1049">
        <v>96</v>
      </c>
      <c r="D1021" s="1797" t="s">
        <v>447</v>
      </c>
      <c r="E1021" s="1049">
        <v>34</v>
      </c>
      <c r="F1021" s="1057" t="s">
        <v>4898</v>
      </c>
      <c r="G1021" s="1049"/>
      <c r="H1021" s="1058" t="s">
        <v>345</v>
      </c>
      <c r="I1021" s="1059" t="s">
        <v>8707</v>
      </c>
      <c r="J1021" s="1067" t="s">
        <v>4103</v>
      </c>
      <c r="K1021" s="1059" t="str">
        <f t="shared" si="344"/>
        <v>Cap.2 Pct.15.2 Rd.34 Col.(2+3+4)</v>
      </c>
      <c r="L1021" s="979">
        <f t="shared" si="335"/>
        <v>0</v>
      </c>
      <c r="M1021" s="979">
        <f t="shared" si="336"/>
        <v>0</v>
      </c>
      <c r="N1021" s="1724">
        <f t="shared" si="337"/>
        <v>0</v>
      </c>
      <c r="O1021" s="979">
        <f t="shared" si="338"/>
        <v>0</v>
      </c>
      <c r="P1021" s="979">
        <f t="shared" si="339"/>
        <v>0</v>
      </c>
      <c r="Q1021" s="979">
        <f t="shared" si="340"/>
        <v>0</v>
      </c>
      <c r="R1021" s="979"/>
      <c r="S1021" s="979"/>
      <c r="T1021" s="979"/>
      <c r="U1021" s="979"/>
      <c r="V1021" s="979"/>
      <c r="W1021" s="979"/>
      <c r="X1021" s="979"/>
      <c r="Y1021" s="1060"/>
      <c r="Z1021" s="1060" t="str">
        <f t="shared" si="342"/>
        <v xml:space="preserve">Cap.2 Pct.15.2: Val. lucrarilor de constr. (Col.1) = Constr. noi (Col.2) + Reparatii capitale (Col.3) + Reparatii curente (Col.4), pentru toate randurile (Rd.1 la Rd.n) </v>
      </c>
      <c r="AA1021" s="2205">
        <f t="shared" si="323"/>
        <v>1</v>
      </c>
      <c r="AB1021" s="3036">
        <f t="shared" si="324"/>
        <v>96</v>
      </c>
    </row>
    <row r="1022" spans="1:28" x14ac:dyDescent="0.25">
      <c r="A1022" s="1715">
        <f t="shared" si="325"/>
        <v>0</v>
      </c>
      <c r="B1022" s="1715">
        <f t="shared" si="343"/>
        <v>10096035</v>
      </c>
      <c r="C1022" s="1049">
        <v>96</v>
      </c>
      <c r="D1022" s="1797" t="s">
        <v>447</v>
      </c>
      <c r="E1022" s="1049">
        <v>35</v>
      </c>
      <c r="F1022" s="1057" t="s">
        <v>4898</v>
      </c>
      <c r="G1022" s="1049"/>
      <c r="H1022" s="1058" t="s">
        <v>345</v>
      </c>
      <c r="I1022" s="1059" t="s">
        <v>8708</v>
      </c>
      <c r="J1022" s="1067" t="s">
        <v>4103</v>
      </c>
      <c r="K1022" s="1059" t="str">
        <f t="shared" si="344"/>
        <v>Cap.2 Pct.15.2 Rd.35 Col.(2+3+4)</v>
      </c>
      <c r="L1022" s="979">
        <f t="shared" si="335"/>
        <v>0</v>
      </c>
      <c r="M1022" s="979">
        <f t="shared" si="336"/>
        <v>0</v>
      </c>
      <c r="N1022" s="1724">
        <f t="shared" si="337"/>
        <v>0</v>
      </c>
      <c r="O1022" s="979">
        <f t="shared" si="338"/>
        <v>0</v>
      </c>
      <c r="P1022" s="979">
        <f t="shared" si="339"/>
        <v>0</v>
      </c>
      <c r="Q1022" s="979">
        <f t="shared" si="340"/>
        <v>0</v>
      </c>
      <c r="R1022" s="979"/>
      <c r="S1022" s="979"/>
      <c r="T1022" s="979"/>
      <c r="U1022" s="979"/>
      <c r="V1022" s="979"/>
      <c r="W1022" s="979"/>
      <c r="X1022" s="979"/>
      <c r="Y1022" s="1060"/>
      <c r="Z1022" s="1060" t="str">
        <f t="shared" si="342"/>
        <v xml:space="preserve">Cap.2 Pct.15.2: Val. lucrarilor de constr. (Col.1) = Constr. noi (Col.2) + Reparatii capitale (Col.3) + Reparatii curente (Col.4), pentru toate randurile (Rd.1 la Rd.n) </v>
      </c>
      <c r="AA1022" s="2205">
        <f t="shared" si="323"/>
        <v>1</v>
      </c>
      <c r="AB1022" s="3036">
        <f t="shared" si="324"/>
        <v>96</v>
      </c>
    </row>
    <row r="1023" spans="1:28" x14ac:dyDescent="0.25">
      <c r="A1023" s="1715">
        <f t="shared" si="325"/>
        <v>0</v>
      </c>
      <c r="B1023" s="1715">
        <f t="shared" si="343"/>
        <v>10096036</v>
      </c>
      <c r="C1023" s="1049">
        <v>96</v>
      </c>
      <c r="D1023" s="1797" t="s">
        <v>447</v>
      </c>
      <c r="E1023" s="1049">
        <v>36</v>
      </c>
      <c r="F1023" s="1057" t="s">
        <v>4898</v>
      </c>
      <c r="G1023" s="1049"/>
      <c r="H1023" s="1058" t="s">
        <v>345</v>
      </c>
      <c r="I1023" s="1059" t="s">
        <v>8709</v>
      </c>
      <c r="J1023" s="1067" t="s">
        <v>4103</v>
      </c>
      <c r="K1023" s="1059" t="str">
        <f t="shared" si="344"/>
        <v>Cap.2 Pct.15.2 Rd.36 Col.(2+3+4)</v>
      </c>
      <c r="L1023" s="979">
        <f t="shared" si="335"/>
        <v>0</v>
      </c>
      <c r="M1023" s="979">
        <f t="shared" si="336"/>
        <v>0</v>
      </c>
      <c r="N1023" s="1724">
        <f t="shared" si="337"/>
        <v>0</v>
      </c>
      <c r="O1023" s="979">
        <f t="shared" si="338"/>
        <v>0</v>
      </c>
      <c r="P1023" s="979">
        <f t="shared" si="339"/>
        <v>0</v>
      </c>
      <c r="Q1023" s="979">
        <f t="shared" si="340"/>
        <v>0</v>
      </c>
      <c r="R1023" s="979"/>
      <c r="S1023" s="979"/>
      <c r="T1023" s="979"/>
      <c r="U1023" s="979"/>
      <c r="V1023" s="979"/>
      <c r="W1023" s="979"/>
      <c r="X1023" s="979"/>
      <c r="Y1023" s="1060"/>
      <c r="Z1023" s="1060" t="str">
        <f t="shared" si="342"/>
        <v xml:space="preserve">Cap.2 Pct.15.2: Val. lucrarilor de constr. (Col.1) = Constr. noi (Col.2) + Reparatii capitale (Col.3) + Reparatii curente (Col.4), pentru toate randurile (Rd.1 la Rd.n) </v>
      </c>
      <c r="AA1023" s="2205">
        <f t="shared" si="323"/>
        <v>1</v>
      </c>
      <c r="AB1023" s="3036">
        <f t="shared" si="324"/>
        <v>96</v>
      </c>
    </row>
    <row r="1024" spans="1:28" x14ac:dyDescent="0.25">
      <c r="A1024" s="1715">
        <f t="shared" si="325"/>
        <v>0</v>
      </c>
      <c r="B1024" s="1715">
        <f t="shared" si="343"/>
        <v>10096037</v>
      </c>
      <c r="C1024" s="1049">
        <v>96</v>
      </c>
      <c r="D1024" s="1797" t="s">
        <v>447</v>
      </c>
      <c r="E1024" s="1049">
        <v>37</v>
      </c>
      <c r="F1024" s="1057" t="s">
        <v>4898</v>
      </c>
      <c r="G1024" s="1049"/>
      <c r="H1024" s="1058" t="s">
        <v>345</v>
      </c>
      <c r="I1024" s="1059" t="s">
        <v>8710</v>
      </c>
      <c r="J1024" s="1067" t="s">
        <v>4103</v>
      </c>
      <c r="K1024" s="1059" t="str">
        <f t="shared" si="344"/>
        <v>Cap.2 Pct.15.2 Rd.37 Col.(2+3+4)</v>
      </c>
      <c r="L1024" s="979">
        <f t="shared" si="335"/>
        <v>0</v>
      </c>
      <c r="M1024" s="979">
        <f t="shared" si="336"/>
        <v>0</v>
      </c>
      <c r="N1024" s="1724">
        <f t="shared" si="337"/>
        <v>0</v>
      </c>
      <c r="O1024" s="979">
        <f t="shared" si="338"/>
        <v>0</v>
      </c>
      <c r="P1024" s="979">
        <f t="shared" si="339"/>
        <v>0</v>
      </c>
      <c r="Q1024" s="979">
        <f t="shared" si="340"/>
        <v>0</v>
      </c>
      <c r="R1024" s="979"/>
      <c r="S1024" s="979"/>
      <c r="T1024" s="979"/>
      <c r="U1024" s="979"/>
      <c r="V1024" s="979"/>
      <c r="W1024" s="979"/>
      <c r="X1024" s="979"/>
      <c r="Y1024" s="1060"/>
      <c r="Z1024" s="1060" t="str">
        <f t="shared" si="342"/>
        <v xml:space="preserve">Cap.2 Pct.15.2: Val. lucrarilor de constr. (Col.1) = Constr. noi (Col.2) + Reparatii capitale (Col.3) + Reparatii curente (Col.4), pentru toate randurile (Rd.1 la Rd.n) </v>
      </c>
      <c r="AA1024" s="2205">
        <f t="shared" si="323"/>
        <v>1</v>
      </c>
      <c r="AB1024" s="3036">
        <f t="shared" si="324"/>
        <v>96</v>
      </c>
    </row>
    <row r="1025" spans="1:28" x14ac:dyDescent="0.25">
      <c r="A1025" s="1715">
        <f t="shared" si="325"/>
        <v>0</v>
      </c>
      <c r="B1025" s="1715">
        <f t="shared" si="343"/>
        <v>10096038</v>
      </c>
      <c r="C1025" s="1049">
        <v>96</v>
      </c>
      <c r="D1025" s="1797" t="s">
        <v>447</v>
      </c>
      <c r="E1025" s="1049">
        <v>38</v>
      </c>
      <c r="F1025" s="1057" t="s">
        <v>4898</v>
      </c>
      <c r="G1025" s="1049"/>
      <c r="H1025" s="1058" t="s">
        <v>345</v>
      </c>
      <c r="I1025" s="1059" t="s">
        <v>8711</v>
      </c>
      <c r="J1025" s="1067" t="s">
        <v>4103</v>
      </c>
      <c r="K1025" s="1059" t="str">
        <f t="shared" si="344"/>
        <v>Cap.2 Pct.15.2 Rd.38 Col.(2+3+4)</v>
      </c>
      <c r="L1025" s="979">
        <f t="shared" si="335"/>
        <v>0</v>
      </c>
      <c r="M1025" s="979">
        <f t="shared" si="336"/>
        <v>0</v>
      </c>
      <c r="N1025" s="1724">
        <f t="shared" si="337"/>
        <v>0</v>
      </c>
      <c r="O1025" s="979">
        <f t="shared" si="338"/>
        <v>0</v>
      </c>
      <c r="P1025" s="979">
        <f t="shared" si="339"/>
        <v>0</v>
      </c>
      <c r="Q1025" s="979">
        <f t="shared" si="340"/>
        <v>0</v>
      </c>
      <c r="R1025" s="979"/>
      <c r="S1025" s="979"/>
      <c r="T1025" s="979"/>
      <c r="U1025" s="979"/>
      <c r="V1025" s="979"/>
      <c r="W1025" s="979"/>
      <c r="X1025" s="979"/>
      <c r="Y1025" s="1060"/>
      <c r="Z1025" s="1060" t="str">
        <f t="shared" si="342"/>
        <v xml:space="preserve">Cap.2 Pct.15.2: Val. lucrarilor de constr. (Col.1) = Constr. noi (Col.2) + Reparatii capitale (Col.3) + Reparatii curente (Col.4), pentru toate randurile (Rd.1 la Rd.n) </v>
      </c>
      <c r="AA1025" s="2205">
        <f t="shared" si="323"/>
        <v>1</v>
      </c>
      <c r="AB1025" s="3036">
        <f t="shared" si="324"/>
        <v>96</v>
      </c>
    </row>
    <row r="1026" spans="1:28" x14ac:dyDescent="0.25">
      <c r="A1026" s="1715">
        <f t="shared" si="325"/>
        <v>0</v>
      </c>
      <c r="B1026" s="1715">
        <f t="shared" si="343"/>
        <v>10096039</v>
      </c>
      <c r="C1026" s="1049">
        <v>96</v>
      </c>
      <c r="D1026" s="1797" t="s">
        <v>447</v>
      </c>
      <c r="E1026" s="1049">
        <v>39</v>
      </c>
      <c r="F1026" s="1057" t="s">
        <v>4898</v>
      </c>
      <c r="G1026" s="1049"/>
      <c r="H1026" s="1058" t="s">
        <v>345</v>
      </c>
      <c r="I1026" s="1059" t="s">
        <v>8712</v>
      </c>
      <c r="J1026" s="1067" t="s">
        <v>4103</v>
      </c>
      <c r="K1026" s="1059" t="str">
        <f t="shared" si="344"/>
        <v>Cap.2 Pct.15.2 Rd.39 Col.(2+3+4)</v>
      </c>
      <c r="L1026" s="979">
        <f t="shared" si="335"/>
        <v>0</v>
      </c>
      <c r="M1026" s="979">
        <f t="shared" si="336"/>
        <v>0</v>
      </c>
      <c r="N1026" s="1724">
        <f t="shared" si="337"/>
        <v>0</v>
      </c>
      <c r="O1026" s="979">
        <f t="shared" si="338"/>
        <v>0</v>
      </c>
      <c r="P1026" s="979">
        <f t="shared" si="339"/>
        <v>0</v>
      </c>
      <c r="Q1026" s="979">
        <f t="shared" si="340"/>
        <v>0</v>
      </c>
      <c r="R1026" s="979"/>
      <c r="S1026" s="979"/>
      <c r="T1026" s="979"/>
      <c r="U1026" s="979"/>
      <c r="V1026" s="979"/>
      <c r="W1026" s="979"/>
      <c r="X1026" s="979"/>
      <c r="Y1026" s="1060"/>
      <c r="Z1026" s="1060" t="str">
        <f t="shared" si="342"/>
        <v xml:space="preserve">Cap.2 Pct.15.2: Val. lucrarilor de constr. (Col.1) = Constr. noi (Col.2) + Reparatii capitale (Col.3) + Reparatii curente (Col.4), pentru toate randurile (Rd.1 la Rd.n) </v>
      </c>
      <c r="AA1026" s="2205">
        <f t="shared" ref="AA1026:AA1089" si="345">COUNTIF(B:B,B1026)</f>
        <v>1</v>
      </c>
      <c r="AB1026" s="3036">
        <f t="shared" si="324"/>
        <v>96</v>
      </c>
    </row>
    <row r="1027" spans="1:28" x14ac:dyDescent="0.25">
      <c r="A1027" s="1715">
        <f t="shared" si="325"/>
        <v>0</v>
      </c>
      <c r="B1027" s="1715">
        <f t="shared" si="343"/>
        <v>10096040</v>
      </c>
      <c r="C1027" s="1049">
        <v>96</v>
      </c>
      <c r="D1027" s="1797" t="s">
        <v>447</v>
      </c>
      <c r="E1027" s="1049">
        <v>40</v>
      </c>
      <c r="F1027" s="1057" t="s">
        <v>4898</v>
      </c>
      <c r="G1027" s="1049"/>
      <c r="H1027" s="1058" t="s">
        <v>345</v>
      </c>
      <c r="I1027" s="1059" t="s">
        <v>8713</v>
      </c>
      <c r="J1027" s="1067" t="s">
        <v>4103</v>
      </c>
      <c r="K1027" s="1059" t="str">
        <f t="shared" si="344"/>
        <v>Cap.2 Pct.15.2 Rd.40 Col.(2+3+4)</v>
      </c>
      <c r="L1027" s="979">
        <f t="shared" si="335"/>
        <v>0</v>
      </c>
      <c r="M1027" s="979">
        <f t="shared" si="336"/>
        <v>0</v>
      </c>
      <c r="N1027" s="1724">
        <f t="shared" si="337"/>
        <v>0</v>
      </c>
      <c r="O1027" s="979">
        <f t="shared" si="338"/>
        <v>0</v>
      </c>
      <c r="P1027" s="979">
        <f t="shared" si="339"/>
        <v>0</v>
      </c>
      <c r="Q1027" s="979">
        <f t="shared" si="340"/>
        <v>0</v>
      </c>
      <c r="R1027" s="979"/>
      <c r="S1027" s="979"/>
      <c r="T1027" s="979"/>
      <c r="U1027" s="979"/>
      <c r="V1027" s="979"/>
      <c r="W1027" s="979"/>
      <c r="X1027" s="979"/>
      <c r="Y1027" s="1060"/>
      <c r="Z1027" s="1060" t="str">
        <f t="shared" si="342"/>
        <v xml:space="preserve">Cap.2 Pct.15.2: Val. lucrarilor de constr. (Col.1) = Constr. noi (Col.2) + Reparatii capitale (Col.3) + Reparatii curente (Col.4), pentru toate randurile (Rd.1 la Rd.n) </v>
      </c>
      <c r="AA1027" s="2205">
        <f t="shared" si="345"/>
        <v>1</v>
      </c>
      <c r="AB1027" s="3036">
        <f t="shared" ref="AB1027:AB1090" si="346">C1027</f>
        <v>96</v>
      </c>
    </row>
    <row r="1028" spans="1:28" x14ac:dyDescent="0.25">
      <c r="A1028" s="1715">
        <f t="shared" si="325"/>
        <v>0</v>
      </c>
      <c r="B1028" s="1715">
        <f t="shared" si="343"/>
        <v>10096041</v>
      </c>
      <c r="C1028" s="1049">
        <v>96</v>
      </c>
      <c r="D1028" s="1797" t="s">
        <v>447</v>
      </c>
      <c r="E1028" s="1049">
        <v>41</v>
      </c>
      <c r="F1028" s="1057" t="s">
        <v>4898</v>
      </c>
      <c r="G1028" s="1049"/>
      <c r="H1028" s="1058" t="s">
        <v>345</v>
      </c>
      <c r="I1028" s="1059" t="s">
        <v>8714</v>
      </c>
      <c r="J1028" s="1067" t="s">
        <v>4103</v>
      </c>
      <c r="K1028" s="1059" t="str">
        <f t="shared" si="344"/>
        <v>Cap.2 Pct.15.2 Rd.41 Col.(2+3+4)</v>
      </c>
      <c r="L1028" s="979">
        <f t="shared" si="335"/>
        <v>0</v>
      </c>
      <c r="M1028" s="979">
        <f t="shared" si="336"/>
        <v>0</v>
      </c>
      <c r="N1028" s="1724">
        <f t="shared" si="337"/>
        <v>0</v>
      </c>
      <c r="O1028" s="979">
        <f t="shared" si="338"/>
        <v>0</v>
      </c>
      <c r="P1028" s="979">
        <f t="shared" si="339"/>
        <v>0</v>
      </c>
      <c r="Q1028" s="979">
        <f t="shared" si="340"/>
        <v>0</v>
      </c>
      <c r="R1028" s="979"/>
      <c r="S1028" s="979"/>
      <c r="T1028" s="979"/>
      <c r="U1028" s="979"/>
      <c r="V1028" s="979"/>
      <c r="W1028" s="979"/>
      <c r="X1028" s="979"/>
      <c r="Y1028" s="1060"/>
      <c r="Z1028" s="1060" t="str">
        <f t="shared" si="342"/>
        <v xml:space="preserve">Cap.2 Pct.15.2: Val. lucrarilor de constr. (Col.1) = Constr. noi (Col.2) + Reparatii capitale (Col.3) + Reparatii curente (Col.4), pentru toate randurile (Rd.1 la Rd.n) </v>
      </c>
      <c r="AA1028" s="2205">
        <f t="shared" si="345"/>
        <v>1</v>
      </c>
      <c r="AB1028" s="3036">
        <f t="shared" si="346"/>
        <v>96</v>
      </c>
    </row>
    <row r="1029" spans="1:28" x14ac:dyDescent="0.25">
      <c r="A1029" s="1714">
        <f t="shared" si="325"/>
        <v>0</v>
      </c>
      <c r="B1029" s="1714">
        <f t="shared" si="343"/>
        <v>10096042</v>
      </c>
      <c r="C1029" s="1061">
        <v>96</v>
      </c>
      <c r="D1029" s="1799" t="s">
        <v>447</v>
      </c>
      <c r="E1029" s="1061">
        <v>42</v>
      </c>
      <c r="F1029" s="1062" t="s">
        <v>4898</v>
      </c>
      <c r="G1029" s="1061"/>
      <c r="H1029" s="1063" t="s">
        <v>345</v>
      </c>
      <c r="I1029" s="1064" t="s">
        <v>8715</v>
      </c>
      <c r="J1029" s="1068" t="s">
        <v>4103</v>
      </c>
      <c r="K1029" s="1064" t="str">
        <f t="shared" si="344"/>
        <v>Cap.2 Pct.15.2 Rd.42 Col.(2+3+4)</v>
      </c>
      <c r="L1029" s="1065">
        <f t="shared" si="335"/>
        <v>0</v>
      </c>
      <c r="M1029" s="1065">
        <f t="shared" si="336"/>
        <v>0</v>
      </c>
      <c r="N1029" s="1730">
        <f t="shared" si="337"/>
        <v>0</v>
      </c>
      <c r="O1029" s="1065">
        <f t="shared" si="338"/>
        <v>0</v>
      </c>
      <c r="P1029" s="1065">
        <f t="shared" si="339"/>
        <v>0</v>
      </c>
      <c r="Q1029" s="1065">
        <f t="shared" si="340"/>
        <v>0</v>
      </c>
      <c r="R1029" s="1065"/>
      <c r="S1029" s="1065"/>
      <c r="T1029" s="1065"/>
      <c r="U1029" s="1065"/>
      <c r="V1029" s="1065"/>
      <c r="W1029" s="1065"/>
      <c r="X1029" s="1065"/>
      <c r="Y1029" s="1066"/>
      <c r="Z1029" s="1066" t="str">
        <f t="shared" si="342"/>
        <v xml:space="preserve">Cap.2 Pct.15.2: Val. lucrarilor de constr. (Col.1) = Constr. noi (Col.2) + Reparatii capitale (Col.3) + Reparatii curente (Col.4), pentru toate randurile (Rd.1 la Rd.n) </v>
      </c>
      <c r="AA1029" s="2205">
        <f t="shared" si="345"/>
        <v>1</v>
      </c>
      <c r="AB1029" s="3036">
        <f t="shared" si="346"/>
        <v>96</v>
      </c>
    </row>
    <row r="1030" spans="1:28" x14ac:dyDescent="0.25">
      <c r="A1030" s="1715">
        <f t="shared" si="325"/>
        <v>0</v>
      </c>
      <c r="B1030" s="1715">
        <f t="shared" si="343"/>
        <v>10097001</v>
      </c>
      <c r="C1030" s="1049">
        <v>97</v>
      </c>
      <c r="D1030" s="1804" t="s">
        <v>447</v>
      </c>
      <c r="E1030" s="1049">
        <v>1</v>
      </c>
      <c r="F1030" s="1057" t="s">
        <v>4898</v>
      </c>
      <c r="G1030" s="1049" t="s">
        <v>4900</v>
      </c>
      <c r="H1030" s="1058" t="s">
        <v>345</v>
      </c>
      <c r="I1030" s="1059" t="s">
        <v>4948</v>
      </c>
      <c r="J1030" s="1067" t="s">
        <v>4103</v>
      </c>
      <c r="K1030" s="1059" t="s">
        <v>8684</v>
      </c>
      <c r="L1030" s="979">
        <f>IF(BA440="",0,BA440)</f>
        <v>0</v>
      </c>
      <c r="M1030" s="979">
        <f>SUM(BA441:BA481)</f>
        <v>0</v>
      </c>
      <c r="N1030" s="1724">
        <f t="shared" si="337"/>
        <v>0</v>
      </c>
      <c r="O1030" s="979"/>
      <c r="P1030" s="979"/>
      <c r="Q1030" s="979"/>
      <c r="R1030" s="979"/>
      <c r="S1030" s="979"/>
      <c r="T1030" s="979"/>
      <c r="U1030" s="979"/>
      <c r="V1030" s="979"/>
      <c r="W1030" s="979"/>
      <c r="X1030" s="979"/>
      <c r="Y1030" s="1060"/>
      <c r="Z1030" s="1352" t="s">
        <v>9499</v>
      </c>
      <c r="AA1030" s="2205">
        <f t="shared" si="345"/>
        <v>1</v>
      </c>
      <c r="AB1030" s="3036">
        <f t="shared" si="346"/>
        <v>97</v>
      </c>
    </row>
    <row r="1031" spans="1:28" x14ac:dyDescent="0.25">
      <c r="A1031" s="1715">
        <f t="shared" ref="A1031:A1094" si="347">IF(D1031="DA",IF(ISERROR(N1031),A1030+1,IF(N1031=1,A1030+1,A1030)),A1030)</f>
        <v>0</v>
      </c>
      <c r="B1031" s="1715">
        <f t="shared" si="343"/>
        <v>10097002</v>
      </c>
      <c r="C1031" s="1049">
        <v>97</v>
      </c>
      <c r="D1031" s="1797" t="s">
        <v>447</v>
      </c>
      <c r="E1031" s="1049">
        <v>2</v>
      </c>
      <c r="F1031" s="1057" t="s">
        <v>4898</v>
      </c>
      <c r="G1031" s="1049" t="s">
        <v>4901</v>
      </c>
      <c r="H1031" s="1058" t="s">
        <v>345</v>
      </c>
      <c r="I1031" s="1059" t="s">
        <v>7119</v>
      </c>
      <c r="J1031" s="1067" t="s">
        <v>4103</v>
      </c>
      <c r="K1031" s="1059" t="s">
        <v>8685</v>
      </c>
      <c r="L1031" s="979">
        <f>IF(BB440="",0,BB440)</f>
        <v>0</v>
      </c>
      <c r="M1031" s="979">
        <f>SUM(BB441:BB481)</f>
        <v>0</v>
      </c>
      <c r="N1031" s="1724">
        <f t="shared" si="337"/>
        <v>0</v>
      </c>
      <c r="O1031" s="979"/>
      <c r="P1031" s="979"/>
      <c r="Q1031" s="979"/>
      <c r="R1031" s="979"/>
      <c r="S1031" s="979"/>
      <c r="T1031" s="979"/>
      <c r="U1031" s="979"/>
      <c r="V1031" s="979"/>
      <c r="W1031" s="979"/>
      <c r="X1031" s="979"/>
      <c r="Y1031" s="1060"/>
      <c r="Z1031" s="1352" t="s">
        <v>9500</v>
      </c>
      <c r="AA1031" s="2205">
        <f t="shared" si="345"/>
        <v>1</v>
      </c>
      <c r="AB1031" s="3036">
        <f t="shared" si="346"/>
        <v>97</v>
      </c>
    </row>
    <row r="1032" spans="1:28" x14ac:dyDescent="0.25">
      <c r="A1032" s="1715">
        <f t="shared" si="347"/>
        <v>0</v>
      </c>
      <c r="B1032" s="1715">
        <f t="shared" si="343"/>
        <v>10097003</v>
      </c>
      <c r="C1032" s="1049">
        <v>97</v>
      </c>
      <c r="D1032" s="1797" t="s">
        <v>447</v>
      </c>
      <c r="E1032" s="1049">
        <v>3</v>
      </c>
      <c r="F1032" s="1057" t="s">
        <v>4898</v>
      </c>
      <c r="G1032" s="1049" t="s">
        <v>4902</v>
      </c>
      <c r="H1032" s="1058" t="s">
        <v>345</v>
      </c>
      <c r="I1032" s="1059" t="s">
        <v>7120</v>
      </c>
      <c r="J1032" s="1067" t="s">
        <v>4103</v>
      </c>
      <c r="K1032" s="1059" t="s">
        <v>8686</v>
      </c>
      <c r="L1032" s="979">
        <f>IF(BC440="",0,BC440)</f>
        <v>0</v>
      </c>
      <c r="M1032" s="979">
        <f>SUM(BC441:BC481)</f>
        <v>0</v>
      </c>
      <c r="N1032" s="1724">
        <f t="shared" si="337"/>
        <v>0</v>
      </c>
      <c r="O1032" s="979"/>
      <c r="P1032" s="979"/>
      <c r="Q1032" s="979"/>
      <c r="R1032" s="979"/>
      <c r="S1032" s="979"/>
      <c r="T1032" s="979"/>
      <c r="U1032" s="979"/>
      <c r="V1032" s="979"/>
      <c r="W1032" s="979"/>
      <c r="X1032" s="979"/>
      <c r="Y1032" s="1060"/>
      <c r="Z1032" s="1352" t="s">
        <v>9501</v>
      </c>
      <c r="AA1032" s="2205">
        <f t="shared" si="345"/>
        <v>1</v>
      </c>
      <c r="AB1032" s="3036">
        <f t="shared" si="346"/>
        <v>97</v>
      </c>
    </row>
    <row r="1033" spans="1:28" x14ac:dyDescent="0.25">
      <c r="A1033" s="1715">
        <f t="shared" si="347"/>
        <v>0</v>
      </c>
      <c r="B1033" s="1715">
        <f t="shared" si="343"/>
        <v>10097004</v>
      </c>
      <c r="C1033" s="1049">
        <v>97</v>
      </c>
      <c r="D1033" s="1797" t="s">
        <v>447</v>
      </c>
      <c r="E1033" s="1049">
        <v>4</v>
      </c>
      <c r="F1033" s="1057" t="s">
        <v>4898</v>
      </c>
      <c r="G1033" s="1049" t="s">
        <v>4903</v>
      </c>
      <c r="H1033" s="1058" t="s">
        <v>345</v>
      </c>
      <c r="I1033" s="1059" t="s">
        <v>7121</v>
      </c>
      <c r="J1033" s="1067" t="s">
        <v>4103</v>
      </c>
      <c r="K1033" s="1059" t="s">
        <v>8687</v>
      </c>
      <c r="L1033" s="979">
        <f>IF(BD440="",0,BD440)</f>
        <v>0</v>
      </c>
      <c r="M1033" s="979">
        <f>SUM(BD441:BD481)</f>
        <v>0</v>
      </c>
      <c r="N1033" s="1724">
        <f t="shared" si="337"/>
        <v>0</v>
      </c>
      <c r="O1033" s="979"/>
      <c r="P1033" s="979"/>
      <c r="Q1033" s="979"/>
      <c r="R1033" s="979"/>
      <c r="S1033" s="979"/>
      <c r="T1033" s="979"/>
      <c r="U1033" s="979"/>
      <c r="V1033" s="979"/>
      <c r="W1033" s="979"/>
      <c r="X1033" s="979"/>
      <c r="Y1033" s="1060"/>
      <c r="Z1033" s="1352" t="s">
        <v>10977</v>
      </c>
      <c r="AA1033" s="2205">
        <f t="shared" si="345"/>
        <v>1</v>
      </c>
      <c r="AB1033" s="3036">
        <f t="shared" si="346"/>
        <v>97</v>
      </c>
    </row>
    <row r="1034" spans="1:28" x14ac:dyDescent="0.25">
      <c r="A1034" s="1714">
        <f t="shared" si="347"/>
        <v>0</v>
      </c>
      <c r="B1034" s="1714">
        <f t="shared" si="343"/>
        <v>10097005</v>
      </c>
      <c r="C1034" s="1061">
        <v>97</v>
      </c>
      <c r="D1034" s="1799" t="s">
        <v>447</v>
      </c>
      <c r="E1034" s="1061">
        <v>5</v>
      </c>
      <c r="F1034" s="1062" t="s">
        <v>4898</v>
      </c>
      <c r="G1034" s="1061" t="s">
        <v>4904</v>
      </c>
      <c r="H1034" s="1063" t="s">
        <v>345</v>
      </c>
      <c r="I1034" s="1064" t="s">
        <v>4950</v>
      </c>
      <c r="J1034" s="1068" t="s">
        <v>4103</v>
      </c>
      <c r="K1034" s="1064" t="s">
        <v>8688</v>
      </c>
      <c r="L1034" s="1065">
        <f>IF(BE440="",0,BE440)</f>
        <v>0</v>
      </c>
      <c r="M1034" s="1065">
        <f>SUM(BE441:BE481)</f>
        <v>0</v>
      </c>
      <c r="N1034" s="1730">
        <f t="shared" si="337"/>
        <v>0</v>
      </c>
      <c r="O1034" s="1065"/>
      <c r="P1034" s="1065"/>
      <c r="Q1034" s="1065"/>
      <c r="R1034" s="1065"/>
      <c r="S1034" s="1065"/>
      <c r="T1034" s="1065"/>
      <c r="U1034" s="1065"/>
      <c r="V1034" s="1065"/>
      <c r="W1034" s="1065"/>
      <c r="X1034" s="1065"/>
      <c r="Y1034" s="1066"/>
      <c r="Z1034" s="1356" t="s">
        <v>10978</v>
      </c>
      <c r="AA1034" s="2205">
        <f t="shared" si="345"/>
        <v>1</v>
      </c>
      <c r="AB1034" s="3036">
        <f t="shared" si="346"/>
        <v>97</v>
      </c>
    </row>
    <row r="1035" spans="1:28" x14ac:dyDescent="0.25">
      <c r="A1035" s="1715">
        <f t="shared" si="347"/>
        <v>0</v>
      </c>
      <c r="B1035" s="1715">
        <f t="shared" si="343"/>
        <v>10098002</v>
      </c>
      <c r="C1035" s="1049">
        <v>98</v>
      </c>
      <c r="D1035" s="1804" t="s">
        <v>447</v>
      </c>
      <c r="E1035" s="1049">
        <v>2</v>
      </c>
      <c r="F1035" s="1057" t="s">
        <v>4898</v>
      </c>
      <c r="G1035" s="1049" t="s">
        <v>4905</v>
      </c>
      <c r="H1035" s="1058" t="s">
        <v>345</v>
      </c>
      <c r="I1035" s="1059" t="s">
        <v>7122</v>
      </c>
      <c r="J1035" s="1058"/>
      <c r="K1035" s="1059"/>
      <c r="L1035" s="979">
        <f t="shared" ref="L1035:L1075" si="348">AY441</f>
        <v>0</v>
      </c>
      <c r="M1035" s="979"/>
      <c r="N1035" s="1724">
        <f>IF(OR(L1035=0,O1035=0),0,1)</f>
        <v>0</v>
      </c>
      <c r="O1035" s="979">
        <f>IF(ISERROR(MATCH(L1035,Altele!X:X,0))=FALSE,0,1)</f>
        <v>1</v>
      </c>
      <c r="P1035" s="979"/>
      <c r="Q1035" s="979"/>
      <c r="R1035" s="979"/>
      <c r="S1035" s="979"/>
      <c r="T1035" s="979"/>
      <c r="U1035" s="979"/>
      <c r="V1035" s="979"/>
      <c r="W1035" s="979"/>
      <c r="X1035" s="979"/>
      <c r="Y1035" s="1060"/>
      <c r="Z1035" s="1352" t="s">
        <v>9502</v>
      </c>
      <c r="AA1035" s="2205">
        <f t="shared" si="345"/>
        <v>1</v>
      </c>
      <c r="AB1035" s="3036">
        <f t="shared" si="346"/>
        <v>98</v>
      </c>
    </row>
    <row r="1036" spans="1:28" x14ac:dyDescent="0.25">
      <c r="A1036" s="1715">
        <f t="shared" si="347"/>
        <v>0</v>
      </c>
      <c r="B1036" s="1715">
        <f t="shared" si="343"/>
        <v>10098003</v>
      </c>
      <c r="C1036" s="1049">
        <v>98</v>
      </c>
      <c r="D1036" s="1797" t="s">
        <v>447</v>
      </c>
      <c r="E1036" s="1049">
        <v>3</v>
      </c>
      <c r="F1036" s="1057" t="s">
        <v>4898</v>
      </c>
      <c r="G1036" s="1049"/>
      <c r="H1036" s="1058" t="s">
        <v>345</v>
      </c>
      <c r="I1036" s="1059" t="s">
        <v>7123</v>
      </c>
      <c r="J1036" s="1058"/>
      <c r="K1036" s="1059"/>
      <c r="L1036" s="979">
        <f t="shared" si="348"/>
        <v>0</v>
      </c>
      <c r="M1036" s="979"/>
      <c r="N1036" s="1724">
        <f t="shared" ref="N1036:N1075" si="349">IF(OR(L1036=0,O1036=0),0,1)</f>
        <v>0</v>
      </c>
      <c r="O1036" s="979">
        <f>IF(ISERROR(MATCH(L1036,Altele!X:X,0))=FALSE,0,1)</f>
        <v>1</v>
      </c>
      <c r="P1036" s="979"/>
      <c r="Q1036" s="979"/>
      <c r="R1036" s="979"/>
      <c r="S1036" s="979"/>
      <c r="T1036" s="979"/>
      <c r="U1036" s="979"/>
      <c r="V1036" s="979"/>
      <c r="W1036" s="979"/>
      <c r="X1036" s="979"/>
      <c r="Y1036" s="1060"/>
      <c r="Z1036" s="1060" t="str">
        <f t="shared" ref="Z1036:Z1075" si="350">Z1035</f>
        <v xml:space="preserve">Codul de judet (Col.B) trebuie sa fie valid (Col.B = 1 la 40, 51, 52), pentru toate randurile (Rd.2 la Rd.n) </v>
      </c>
      <c r="AA1036" s="2205">
        <f t="shared" si="345"/>
        <v>1</v>
      </c>
      <c r="AB1036" s="3036">
        <f t="shared" si="346"/>
        <v>98</v>
      </c>
    </row>
    <row r="1037" spans="1:28" x14ac:dyDescent="0.25">
      <c r="A1037" s="1715">
        <f t="shared" si="347"/>
        <v>0</v>
      </c>
      <c r="B1037" s="1715">
        <f t="shared" si="343"/>
        <v>10098004</v>
      </c>
      <c r="C1037" s="1049">
        <v>98</v>
      </c>
      <c r="D1037" s="1797" t="s">
        <v>447</v>
      </c>
      <c r="E1037" s="1049">
        <v>4</v>
      </c>
      <c r="F1037" s="1057" t="s">
        <v>4898</v>
      </c>
      <c r="G1037" s="1049"/>
      <c r="H1037" s="1058" t="s">
        <v>345</v>
      </c>
      <c r="I1037" s="1059" t="s">
        <v>7124</v>
      </c>
      <c r="J1037" s="1058"/>
      <c r="K1037" s="1059"/>
      <c r="L1037" s="979">
        <f t="shared" si="348"/>
        <v>0</v>
      </c>
      <c r="M1037" s="979"/>
      <c r="N1037" s="1724">
        <f t="shared" si="349"/>
        <v>0</v>
      </c>
      <c r="O1037" s="979">
        <f>IF(ISERROR(MATCH(L1037,Altele!X:X,0))=FALSE,0,1)</f>
        <v>1</v>
      </c>
      <c r="P1037" s="979"/>
      <c r="Q1037" s="979"/>
      <c r="R1037" s="979"/>
      <c r="S1037" s="979"/>
      <c r="T1037" s="979"/>
      <c r="U1037" s="979"/>
      <c r="V1037" s="979"/>
      <c r="W1037" s="979"/>
      <c r="X1037" s="979"/>
      <c r="Y1037" s="1060"/>
      <c r="Z1037" s="1060" t="str">
        <f t="shared" si="350"/>
        <v xml:space="preserve">Codul de judet (Col.B) trebuie sa fie valid (Col.B = 1 la 40, 51, 52), pentru toate randurile (Rd.2 la Rd.n) </v>
      </c>
      <c r="AA1037" s="2205">
        <f t="shared" si="345"/>
        <v>1</v>
      </c>
      <c r="AB1037" s="3036">
        <f t="shared" si="346"/>
        <v>98</v>
      </c>
    </row>
    <row r="1038" spans="1:28" x14ac:dyDescent="0.25">
      <c r="A1038" s="1715">
        <f t="shared" si="347"/>
        <v>0</v>
      </c>
      <c r="B1038" s="1715">
        <f t="shared" si="343"/>
        <v>10098005</v>
      </c>
      <c r="C1038" s="1049">
        <v>98</v>
      </c>
      <c r="D1038" s="1797" t="s">
        <v>447</v>
      </c>
      <c r="E1038" s="1049">
        <v>5</v>
      </c>
      <c r="F1038" s="1057" t="s">
        <v>4898</v>
      </c>
      <c r="G1038" s="1049"/>
      <c r="H1038" s="1058" t="s">
        <v>345</v>
      </c>
      <c r="I1038" s="1059" t="s">
        <v>7125</v>
      </c>
      <c r="J1038" s="1058"/>
      <c r="K1038" s="1059"/>
      <c r="L1038" s="979">
        <f t="shared" si="348"/>
        <v>0</v>
      </c>
      <c r="M1038" s="979"/>
      <c r="N1038" s="1724">
        <f t="shared" si="349"/>
        <v>0</v>
      </c>
      <c r="O1038" s="979">
        <f>IF(ISERROR(MATCH(L1038,Altele!X:X,0))=FALSE,0,1)</f>
        <v>1</v>
      </c>
      <c r="P1038" s="979"/>
      <c r="Q1038" s="979"/>
      <c r="R1038" s="979"/>
      <c r="S1038" s="979"/>
      <c r="T1038" s="979"/>
      <c r="U1038" s="979"/>
      <c r="V1038" s="979"/>
      <c r="W1038" s="979"/>
      <c r="X1038" s="979"/>
      <c r="Y1038" s="1060"/>
      <c r="Z1038" s="1060" t="str">
        <f t="shared" si="350"/>
        <v xml:space="preserve">Codul de judet (Col.B) trebuie sa fie valid (Col.B = 1 la 40, 51, 52), pentru toate randurile (Rd.2 la Rd.n) </v>
      </c>
      <c r="AA1038" s="2205">
        <f t="shared" si="345"/>
        <v>1</v>
      </c>
      <c r="AB1038" s="3036">
        <f t="shared" si="346"/>
        <v>98</v>
      </c>
    </row>
    <row r="1039" spans="1:28" x14ac:dyDescent="0.25">
      <c r="A1039" s="1715">
        <f t="shared" si="347"/>
        <v>0</v>
      </c>
      <c r="B1039" s="1715">
        <f t="shared" si="343"/>
        <v>10098006</v>
      </c>
      <c r="C1039" s="1049">
        <v>98</v>
      </c>
      <c r="D1039" s="1797" t="s">
        <v>447</v>
      </c>
      <c r="E1039" s="1049">
        <v>6</v>
      </c>
      <c r="F1039" s="1057" t="s">
        <v>4898</v>
      </c>
      <c r="G1039" s="1049"/>
      <c r="H1039" s="1058" t="s">
        <v>345</v>
      </c>
      <c r="I1039" s="1059" t="s">
        <v>7126</v>
      </c>
      <c r="J1039" s="1058"/>
      <c r="K1039" s="1059"/>
      <c r="L1039" s="979">
        <f t="shared" si="348"/>
        <v>0</v>
      </c>
      <c r="M1039" s="979"/>
      <c r="N1039" s="1724">
        <f t="shared" si="349"/>
        <v>0</v>
      </c>
      <c r="O1039" s="979">
        <f>IF(ISERROR(MATCH(L1039,Altele!X:X,0))=FALSE,0,1)</f>
        <v>1</v>
      </c>
      <c r="P1039" s="979"/>
      <c r="Q1039" s="979"/>
      <c r="R1039" s="979"/>
      <c r="S1039" s="979"/>
      <c r="T1039" s="979"/>
      <c r="U1039" s="979"/>
      <c r="V1039" s="979"/>
      <c r="W1039" s="979"/>
      <c r="X1039" s="979"/>
      <c r="Y1039" s="1060"/>
      <c r="Z1039" s="1060" t="str">
        <f t="shared" si="350"/>
        <v xml:space="preserve">Codul de judet (Col.B) trebuie sa fie valid (Col.B = 1 la 40, 51, 52), pentru toate randurile (Rd.2 la Rd.n) </v>
      </c>
      <c r="AA1039" s="2205">
        <f t="shared" si="345"/>
        <v>1</v>
      </c>
      <c r="AB1039" s="3036">
        <f t="shared" si="346"/>
        <v>98</v>
      </c>
    </row>
    <row r="1040" spans="1:28" x14ac:dyDescent="0.25">
      <c r="A1040" s="1715">
        <f t="shared" si="347"/>
        <v>0</v>
      </c>
      <c r="B1040" s="1715">
        <f t="shared" si="343"/>
        <v>10098007</v>
      </c>
      <c r="C1040" s="1049">
        <v>98</v>
      </c>
      <c r="D1040" s="1797" t="s">
        <v>447</v>
      </c>
      <c r="E1040" s="1049">
        <v>7</v>
      </c>
      <c r="F1040" s="1057" t="s">
        <v>4898</v>
      </c>
      <c r="G1040" s="1049"/>
      <c r="H1040" s="1058" t="s">
        <v>345</v>
      </c>
      <c r="I1040" s="1059" t="s">
        <v>7127</v>
      </c>
      <c r="J1040" s="1058"/>
      <c r="K1040" s="1059"/>
      <c r="L1040" s="979">
        <f t="shared" si="348"/>
        <v>0</v>
      </c>
      <c r="M1040" s="979"/>
      <c r="N1040" s="1724">
        <f t="shared" si="349"/>
        <v>0</v>
      </c>
      <c r="O1040" s="979">
        <f>IF(ISERROR(MATCH(L1040,Altele!X:X,0))=FALSE,0,1)</f>
        <v>1</v>
      </c>
      <c r="P1040" s="979"/>
      <c r="Q1040" s="979"/>
      <c r="R1040" s="979"/>
      <c r="S1040" s="979"/>
      <c r="T1040" s="979"/>
      <c r="U1040" s="979"/>
      <c r="V1040" s="979"/>
      <c r="W1040" s="979"/>
      <c r="X1040" s="979"/>
      <c r="Y1040" s="1060"/>
      <c r="Z1040" s="1060" t="str">
        <f t="shared" si="350"/>
        <v xml:space="preserve">Codul de judet (Col.B) trebuie sa fie valid (Col.B = 1 la 40, 51, 52), pentru toate randurile (Rd.2 la Rd.n) </v>
      </c>
      <c r="AA1040" s="2205">
        <f t="shared" si="345"/>
        <v>1</v>
      </c>
      <c r="AB1040" s="3036">
        <f t="shared" si="346"/>
        <v>98</v>
      </c>
    </row>
    <row r="1041" spans="1:28" x14ac:dyDescent="0.25">
      <c r="A1041" s="1715">
        <f t="shared" si="347"/>
        <v>0</v>
      </c>
      <c r="B1041" s="1715">
        <f t="shared" si="343"/>
        <v>10098008</v>
      </c>
      <c r="C1041" s="1049">
        <v>98</v>
      </c>
      <c r="D1041" s="1797" t="s">
        <v>447</v>
      </c>
      <c r="E1041" s="1049">
        <v>8</v>
      </c>
      <c r="F1041" s="1057" t="s">
        <v>4898</v>
      </c>
      <c r="G1041" s="1049"/>
      <c r="H1041" s="1058" t="s">
        <v>345</v>
      </c>
      <c r="I1041" s="1059" t="s">
        <v>7128</v>
      </c>
      <c r="J1041" s="1058"/>
      <c r="K1041" s="1059"/>
      <c r="L1041" s="979">
        <f t="shared" si="348"/>
        <v>0</v>
      </c>
      <c r="M1041" s="979"/>
      <c r="N1041" s="1724">
        <f t="shared" si="349"/>
        <v>0</v>
      </c>
      <c r="O1041" s="979">
        <f>IF(ISERROR(MATCH(L1041,Altele!X:X,0))=FALSE,0,1)</f>
        <v>1</v>
      </c>
      <c r="P1041" s="979"/>
      <c r="Q1041" s="979"/>
      <c r="R1041" s="979"/>
      <c r="S1041" s="979"/>
      <c r="T1041" s="979"/>
      <c r="U1041" s="979"/>
      <c r="V1041" s="979"/>
      <c r="W1041" s="979"/>
      <c r="X1041" s="979"/>
      <c r="Y1041" s="1060"/>
      <c r="Z1041" s="1060" t="str">
        <f t="shared" si="350"/>
        <v xml:space="preserve">Codul de judet (Col.B) trebuie sa fie valid (Col.B = 1 la 40, 51, 52), pentru toate randurile (Rd.2 la Rd.n) </v>
      </c>
      <c r="AA1041" s="2205">
        <f t="shared" si="345"/>
        <v>1</v>
      </c>
      <c r="AB1041" s="3036">
        <f t="shared" si="346"/>
        <v>98</v>
      </c>
    </row>
    <row r="1042" spans="1:28" x14ac:dyDescent="0.25">
      <c r="A1042" s="1715">
        <f t="shared" si="347"/>
        <v>0</v>
      </c>
      <c r="B1042" s="1715">
        <f t="shared" si="343"/>
        <v>10098009</v>
      </c>
      <c r="C1042" s="1049">
        <v>98</v>
      </c>
      <c r="D1042" s="1797" t="s">
        <v>447</v>
      </c>
      <c r="E1042" s="1049">
        <v>9</v>
      </c>
      <c r="F1042" s="1057" t="s">
        <v>4898</v>
      </c>
      <c r="G1042" s="1049"/>
      <c r="H1042" s="1058" t="s">
        <v>345</v>
      </c>
      <c r="I1042" s="1059" t="s">
        <v>7129</v>
      </c>
      <c r="J1042" s="1058"/>
      <c r="K1042" s="1059"/>
      <c r="L1042" s="979">
        <f t="shared" si="348"/>
        <v>0</v>
      </c>
      <c r="M1042" s="979"/>
      <c r="N1042" s="1724">
        <f t="shared" si="349"/>
        <v>0</v>
      </c>
      <c r="O1042" s="979">
        <f>IF(ISERROR(MATCH(L1042,Altele!X:X,0))=FALSE,0,1)</f>
        <v>1</v>
      </c>
      <c r="P1042" s="979"/>
      <c r="Q1042" s="979"/>
      <c r="R1042" s="979"/>
      <c r="S1042" s="979"/>
      <c r="T1042" s="979"/>
      <c r="U1042" s="979"/>
      <c r="V1042" s="979"/>
      <c r="W1042" s="979"/>
      <c r="X1042" s="979"/>
      <c r="Y1042" s="1060"/>
      <c r="Z1042" s="1060" t="str">
        <f t="shared" si="350"/>
        <v xml:space="preserve">Codul de judet (Col.B) trebuie sa fie valid (Col.B = 1 la 40, 51, 52), pentru toate randurile (Rd.2 la Rd.n) </v>
      </c>
      <c r="AA1042" s="2205">
        <f t="shared" si="345"/>
        <v>1</v>
      </c>
      <c r="AB1042" s="3036">
        <f t="shared" si="346"/>
        <v>98</v>
      </c>
    </row>
    <row r="1043" spans="1:28" x14ac:dyDescent="0.25">
      <c r="A1043" s="1715">
        <f t="shared" si="347"/>
        <v>0</v>
      </c>
      <c r="B1043" s="1715">
        <f t="shared" si="343"/>
        <v>10098010</v>
      </c>
      <c r="C1043" s="1049">
        <v>98</v>
      </c>
      <c r="D1043" s="1797" t="s">
        <v>447</v>
      </c>
      <c r="E1043" s="1049">
        <v>10</v>
      </c>
      <c r="F1043" s="1057" t="s">
        <v>4898</v>
      </c>
      <c r="G1043" s="1049"/>
      <c r="H1043" s="1058" t="s">
        <v>345</v>
      </c>
      <c r="I1043" s="1059" t="s">
        <v>7130</v>
      </c>
      <c r="J1043" s="1058"/>
      <c r="K1043" s="1059"/>
      <c r="L1043" s="979">
        <f t="shared" si="348"/>
        <v>0</v>
      </c>
      <c r="M1043" s="979"/>
      <c r="N1043" s="1724">
        <f t="shared" si="349"/>
        <v>0</v>
      </c>
      <c r="O1043" s="979">
        <f>IF(ISERROR(MATCH(L1043,Altele!X:X,0))=FALSE,0,1)</f>
        <v>1</v>
      </c>
      <c r="P1043" s="979"/>
      <c r="Q1043" s="979"/>
      <c r="R1043" s="979"/>
      <c r="S1043" s="979"/>
      <c r="T1043" s="979"/>
      <c r="U1043" s="979"/>
      <c r="V1043" s="979"/>
      <c r="W1043" s="979"/>
      <c r="X1043" s="979"/>
      <c r="Y1043" s="1060"/>
      <c r="Z1043" s="1060" t="str">
        <f t="shared" si="350"/>
        <v xml:space="preserve">Codul de judet (Col.B) trebuie sa fie valid (Col.B = 1 la 40, 51, 52), pentru toate randurile (Rd.2 la Rd.n) </v>
      </c>
      <c r="AA1043" s="2205">
        <f t="shared" si="345"/>
        <v>1</v>
      </c>
      <c r="AB1043" s="3036">
        <f t="shared" si="346"/>
        <v>98</v>
      </c>
    </row>
    <row r="1044" spans="1:28" x14ac:dyDescent="0.25">
      <c r="A1044" s="1715">
        <f t="shared" si="347"/>
        <v>0</v>
      </c>
      <c r="B1044" s="1715">
        <f t="shared" si="343"/>
        <v>10098011</v>
      </c>
      <c r="C1044" s="1049">
        <v>98</v>
      </c>
      <c r="D1044" s="1797" t="s">
        <v>447</v>
      </c>
      <c r="E1044" s="1049">
        <v>11</v>
      </c>
      <c r="F1044" s="1057" t="s">
        <v>4898</v>
      </c>
      <c r="G1044" s="1049"/>
      <c r="H1044" s="1058" t="s">
        <v>345</v>
      </c>
      <c r="I1044" s="1059" t="s">
        <v>7131</v>
      </c>
      <c r="J1044" s="1058"/>
      <c r="K1044" s="1059"/>
      <c r="L1044" s="979">
        <f t="shared" si="348"/>
        <v>0</v>
      </c>
      <c r="M1044" s="979"/>
      <c r="N1044" s="1724">
        <f t="shared" si="349"/>
        <v>0</v>
      </c>
      <c r="O1044" s="979">
        <f>IF(ISERROR(MATCH(L1044,Altele!X:X,0))=FALSE,0,1)</f>
        <v>1</v>
      </c>
      <c r="P1044" s="979"/>
      <c r="Q1044" s="979"/>
      <c r="R1044" s="979"/>
      <c r="S1044" s="979"/>
      <c r="T1044" s="979"/>
      <c r="U1044" s="979"/>
      <c r="V1044" s="979"/>
      <c r="W1044" s="979"/>
      <c r="X1044" s="979"/>
      <c r="Y1044" s="1060"/>
      <c r="Z1044" s="1060" t="str">
        <f t="shared" si="350"/>
        <v xml:space="preserve">Codul de judet (Col.B) trebuie sa fie valid (Col.B = 1 la 40, 51, 52), pentru toate randurile (Rd.2 la Rd.n) </v>
      </c>
      <c r="AA1044" s="2205">
        <f t="shared" si="345"/>
        <v>1</v>
      </c>
      <c r="AB1044" s="3036">
        <f t="shared" si="346"/>
        <v>98</v>
      </c>
    </row>
    <row r="1045" spans="1:28" x14ac:dyDescent="0.25">
      <c r="A1045" s="1715">
        <f t="shared" si="347"/>
        <v>0</v>
      </c>
      <c r="B1045" s="1715">
        <f t="shared" si="343"/>
        <v>10098012</v>
      </c>
      <c r="C1045" s="1049">
        <v>98</v>
      </c>
      <c r="D1045" s="1797" t="s">
        <v>447</v>
      </c>
      <c r="E1045" s="1049">
        <v>12</v>
      </c>
      <c r="F1045" s="1057" t="s">
        <v>4898</v>
      </c>
      <c r="G1045" s="1049"/>
      <c r="H1045" s="1058" t="s">
        <v>345</v>
      </c>
      <c r="I1045" s="1059" t="s">
        <v>7132</v>
      </c>
      <c r="J1045" s="1058"/>
      <c r="K1045" s="1059"/>
      <c r="L1045" s="979">
        <f t="shared" si="348"/>
        <v>0</v>
      </c>
      <c r="M1045" s="979"/>
      <c r="N1045" s="1724">
        <f t="shared" si="349"/>
        <v>0</v>
      </c>
      <c r="O1045" s="979">
        <f>IF(ISERROR(MATCH(L1045,Altele!X:X,0))=FALSE,0,1)</f>
        <v>1</v>
      </c>
      <c r="P1045" s="979"/>
      <c r="Q1045" s="979"/>
      <c r="R1045" s="979"/>
      <c r="S1045" s="979"/>
      <c r="T1045" s="979"/>
      <c r="U1045" s="979"/>
      <c r="V1045" s="979"/>
      <c r="W1045" s="979"/>
      <c r="X1045" s="979"/>
      <c r="Y1045" s="1060"/>
      <c r="Z1045" s="1060" t="str">
        <f t="shared" si="350"/>
        <v xml:space="preserve">Codul de judet (Col.B) trebuie sa fie valid (Col.B = 1 la 40, 51, 52), pentru toate randurile (Rd.2 la Rd.n) </v>
      </c>
      <c r="AA1045" s="2205">
        <f t="shared" si="345"/>
        <v>1</v>
      </c>
      <c r="AB1045" s="3036">
        <f t="shared" si="346"/>
        <v>98</v>
      </c>
    </row>
    <row r="1046" spans="1:28" x14ac:dyDescent="0.25">
      <c r="A1046" s="1715">
        <f t="shared" si="347"/>
        <v>0</v>
      </c>
      <c r="B1046" s="1715">
        <f t="shared" si="343"/>
        <v>10098013</v>
      </c>
      <c r="C1046" s="1049">
        <v>98</v>
      </c>
      <c r="D1046" s="1797" t="s">
        <v>447</v>
      </c>
      <c r="E1046" s="1049">
        <v>13</v>
      </c>
      <c r="F1046" s="1057" t="s">
        <v>4898</v>
      </c>
      <c r="G1046" s="1049"/>
      <c r="H1046" s="1058" t="s">
        <v>345</v>
      </c>
      <c r="I1046" s="1059" t="s">
        <v>7133</v>
      </c>
      <c r="J1046" s="1058"/>
      <c r="K1046" s="1059"/>
      <c r="L1046" s="979">
        <f t="shared" si="348"/>
        <v>0</v>
      </c>
      <c r="M1046" s="979"/>
      <c r="N1046" s="1724">
        <f t="shared" si="349"/>
        <v>0</v>
      </c>
      <c r="O1046" s="979">
        <f>IF(ISERROR(MATCH(L1046,Altele!X:X,0))=FALSE,0,1)</f>
        <v>1</v>
      </c>
      <c r="P1046" s="979"/>
      <c r="Q1046" s="979"/>
      <c r="R1046" s="979"/>
      <c r="S1046" s="979"/>
      <c r="T1046" s="979"/>
      <c r="U1046" s="979"/>
      <c r="V1046" s="979"/>
      <c r="W1046" s="979"/>
      <c r="X1046" s="979"/>
      <c r="Y1046" s="1060"/>
      <c r="Z1046" s="1060" t="str">
        <f t="shared" si="350"/>
        <v xml:space="preserve">Codul de judet (Col.B) trebuie sa fie valid (Col.B = 1 la 40, 51, 52), pentru toate randurile (Rd.2 la Rd.n) </v>
      </c>
      <c r="AA1046" s="2205">
        <f t="shared" si="345"/>
        <v>1</v>
      </c>
      <c r="AB1046" s="3036">
        <f t="shared" si="346"/>
        <v>98</v>
      </c>
    </row>
    <row r="1047" spans="1:28" x14ac:dyDescent="0.25">
      <c r="A1047" s="1715">
        <f t="shared" si="347"/>
        <v>0</v>
      </c>
      <c r="B1047" s="1715">
        <f t="shared" si="343"/>
        <v>10098014</v>
      </c>
      <c r="C1047" s="1049">
        <v>98</v>
      </c>
      <c r="D1047" s="1797" t="s">
        <v>447</v>
      </c>
      <c r="E1047" s="1049">
        <v>14</v>
      </c>
      <c r="F1047" s="1057" t="s">
        <v>4898</v>
      </c>
      <c r="G1047" s="1049"/>
      <c r="H1047" s="1058" t="s">
        <v>345</v>
      </c>
      <c r="I1047" s="1059" t="s">
        <v>7134</v>
      </c>
      <c r="J1047" s="1058"/>
      <c r="K1047" s="1059"/>
      <c r="L1047" s="979">
        <f t="shared" si="348"/>
        <v>0</v>
      </c>
      <c r="M1047" s="979"/>
      <c r="N1047" s="1724">
        <f t="shared" si="349"/>
        <v>0</v>
      </c>
      <c r="O1047" s="979">
        <f>IF(ISERROR(MATCH(L1047,Altele!X:X,0))=FALSE,0,1)</f>
        <v>1</v>
      </c>
      <c r="P1047" s="979"/>
      <c r="Q1047" s="979"/>
      <c r="R1047" s="979"/>
      <c r="S1047" s="979"/>
      <c r="T1047" s="979"/>
      <c r="U1047" s="979"/>
      <c r="V1047" s="979"/>
      <c r="W1047" s="979"/>
      <c r="X1047" s="979"/>
      <c r="Y1047" s="1060"/>
      <c r="Z1047" s="1060" t="str">
        <f t="shared" si="350"/>
        <v xml:space="preserve">Codul de judet (Col.B) trebuie sa fie valid (Col.B = 1 la 40, 51, 52), pentru toate randurile (Rd.2 la Rd.n) </v>
      </c>
      <c r="AA1047" s="2205">
        <f t="shared" si="345"/>
        <v>1</v>
      </c>
      <c r="AB1047" s="3036">
        <f t="shared" si="346"/>
        <v>98</v>
      </c>
    </row>
    <row r="1048" spans="1:28" x14ac:dyDescent="0.25">
      <c r="A1048" s="1715">
        <f t="shared" si="347"/>
        <v>0</v>
      </c>
      <c r="B1048" s="1715">
        <f t="shared" si="343"/>
        <v>10098015</v>
      </c>
      <c r="C1048" s="1049">
        <v>98</v>
      </c>
      <c r="D1048" s="1797" t="s">
        <v>447</v>
      </c>
      <c r="E1048" s="1049">
        <v>15</v>
      </c>
      <c r="F1048" s="1057" t="s">
        <v>4898</v>
      </c>
      <c r="G1048" s="1049"/>
      <c r="H1048" s="1058" t="s">
        <v>345</v>
      </c>
      <c r="I1048" s="1059" t="s">
        <v>7135</v>
      </c>
      <c r="J1048" s="1058"/>
      <c r="K1048" s="1059"/>
      <c r="L1048" s="979">
        <f t="shared" si="348"/>
        <v>0</v>
      </c>
      <c r="M1048" s="979"/>
      <c r="N1048" s="1724">
        <f t="shared" si="349"/>
        <v>0</v>
      </c>
      <c r="O1048" s="979">
        <f>IF(ISERROR(MATCH(L1048,Altele!X:X,0))=FALSE,0,1)</f>
        <v>1</v>
      </c>
      <c r="P1048" s="979"/>
      <c r="Q1048" s="979"/>
      <c r="R1048" s="979"/>
      <c r="S1048" s="979"/>
      <c r="T1048" s="979"/>
      <c r="U1048" s="979"/>
      <c r="V1048" s="979"/>
      <c r="W1048" s="979"/>
      <c r="X1048" s="979"/>
      <c r="Y1048" s="1060"/>
      <c r="Z1048" s="1060" t="str">
        <f t="shared" si="350"/>
        <v xml:space="preserve">Codul de judet (Col.B) trebuie sa fie valid (Col.B = 1 la 40, 51, 52), pentru toate randurile (Rd.2 la Rd.n) </v>
      </c>
      <c r="AA1048" s="2205">
        <f t="shared" si="345"/>
        <v>1</v>
      </c>
      <c r="AB1048" s="3036">
        <f t="shared" si="346"/>
        <v>98</v>
      </c>
    </row>
    <row r="1049" spans="1:28" x14ac:dyDescent="0.25">
      <c r="A1049" s="1715">
        <f t="shared" si="347"/>
        <v>0</v>
      </c>
      <c r="B1049" s="1715">
        <f t="shared" si="343"/>
        <v>10098016</v>
      </c>
      <c r="C1049" s="1049">
        <v>98</v>
      </c>
      <c r="D1049" s="1797" t="s">
        <v>447</v>
      </c>
      <c r="E1049" s="1049">
        <v>16</v>
      </c>
      <c r="F1049" s="1057" t="s">
        <v>4898</v>
      </c>
      <c r="G1049" s="1049"/>
      <c r="H1049" s="1058" t="s">
        <v>345</v>
      </c>
      <c r="I1049" s="1059" t="s">
        <v>8716</v>
      </c>
      <c r="J1049" s="1058"/>
      <c r="K1049" s="1059"/>
      <c r="L1049" s="979">
        <f t="shared" si="348"/>
        <v>0</v>
      </c>
      <c r="M1049" s="979"/>
      <c r="N1049" s="1724">
        <f t="shared" si="349"/>
        <v>0</v>
      </c>
      <c r="O1049" s="979">
        <f>IF(ISERROR(MATCH(L1049,Altele!X:X,0))=FALSE,0,1)</f>
        <v>1</v>
      </c>
      <c r="P1049" s="979"/>
      <c r="Q1049" s="979"/>
      <c r="R1049" s="979"/>
      <c r="S1049" s="979"/>
      <c r="T1049" s="979"/>
      <c r="U1049" s="979"/>
      <c r="V1049" s="979"/>
      <c r="W1049" s="979"/>
      <c r="X1049" s="979"/>
      <c r="Y1049" s="1060"/>
      <c r="Z1049" s="1060" t="str">
        <f t="shared" si="350"/>
        <v xml:space="preserve">Codul de judet (Col.B) trebuie sa fie valid (Col.B = 1 la 40, 51, 52), pentru toate randurile (Rd.2 la Rd.n) </v>
      </c>
      <c r="AA1049" s="2205">
        <f t="shared" si="345"/>
        <v>1</v>
      </c>
      <c r="AB1049" s="3036">
        <f t="shared" si="346"/>
        <v>98</v>
      </c>
    </row>
    <row r="1050" spans="1:28" x14ac:dyDescent="0.25">
      <c r="A1050" s="1715">
        <f t="shared" si="347"/>
        <v>0</v>
      </c>
      <c r="B1050" s="1715">
        <f t="shared" si="343"/>
        <v>10098017</v>
      </c>
      <c r="C1050" s="1049">
        <v>98</v>
      </c>
      <c r="D1050" s="1797" t="s">
        <v>447</v>
      </c>
      <c r="E1050" s="1049">
        <v>17</v>
      </c>
      <c r="F1050" s="1057" t="s">
        <v>4898</v>
      </c>
      <c r="G1050" s="1049"/>
      <c r="H1050" s="1058" t="s">
        <v>345</v>
      </c>
      <c r="I1050" s="1059" t="s">
        <v>8717</v>
      </c>
      <c r="J1050" s="1058"/>
      <c r="K1050" s="1059"/>
      <c r="L1050" s="979">
        <f t="shared" si="348"/>
        <v>0</v>
      </c>
      <c r="M1050" s="979"/>
      <c r="N1050" s="1724">
        <f t="shared" si="349"/>
        <v>0</v>
      </c>
      <c r="O1050" s="979">
        <f>IF(ISERROR(MATCH(L1050,Altele!X:X,0))=FALSE,0,1)</f>
        <v>1</v>
      </c>
      <c r="P1050" s="979"/>
      <c r="Q1050" s="979"/>
      <c r="R1050" s="979"/>
      <c r="S1050" s="979"/>
      <c r="T1050" s="979"/>
      <c r="U1050" s="979"/>
      <c r="V1050" s="979"/>
      <c r="W1050" s="979"/>
      <c r="X1050" s="979"/>
      <c r="Y1050" s="1060"/>
      <c r="Z1050" s="1060" t="str">
        <f t="shared" si="350"/>
        <v xml:space="preserve">Codul de judet (Col.B) trebuie sa fie valid (Col.B = 1 la 40, 51, 52), pentru toate randurile (Rd.2 la Rd.n) </v>
      </c>
      <c r="AA1050" s="2205">
        <f t="shared" si="345"/>
        <v>1</v>
      </c>
      <c r="AB1050" s="3036">
        <f t="shared" si="346"/>
        <v>98</v>
      </c>
    </row>
    <row r="1051" spans="1:28" x14ac:dyDescent="0.25">
      <c r="A1051" s="1715">
        <f t="shared" si="347"/>
        <v>0</v>
      </c>
      <c r="B1051" s="1715">
        <f t="shared" si="343"/>
        <v>10098018</v>
      </c>
      <c r="C1051" s="1049">
        <v>98</v>
      </c>
      <c r="D1051" s="1797" t="s">
        <v>447</v>
      </c>
      <c r="E1051" s="1049">
        <v>18</v>
      </c>
      <c r="F1051" s="1057" t="s">
        <v>4898</v>
      </c>
      <c r="G1051" s="1049"/>
      <c r="H1051" s="1058" t="s">
        <v>345</v>
      </c>
      <c r="I1051" s="1059" t="s">
        <v>8718</v>
      </c>
      <c r="J1051" s="1058"/>
      <c r="K1051" s="1059"/>
      <c r="L1051" s="979">
        <f t="shared" si="348"/>
        <v>0</v>
      </c>
      <c r="M1051" s="979"/>
      <c r="N1051" s="1724">
        <f t="shared" si="349"/>
        <v>0</v>
      </c>
      <c r="O1051" s="979">
        <f>IF(ISERROR(MATCH(L1051,Altele!X:X,0))=FALSE,0,1)</f>
        <v>1</v>
      </c>
      <c r="P1051" s="979"/>
      <c r="Q1051" s="979"/>
      <c r="R1051" s="979"/>
      <c r="S1051" s="979"/>
      <c r="T1051" s="979"/>
      <c r="U1051" s="979"/>
      <c r="V1051" s="979"/>
      <c r="W1051" s="979"/>
      <c r="X1051" s="979"/>
      <c r="Y1051" s="1060"/>
      <c r="Z1051" s="1060" t="str">
        <f t="shared" si="350"/>
        <v xml:space="preserve">Codul de judet (Col.B) trebuie sa fie valid (Col.B = 1 la 40, 51, 52), pentru toate randurile (Rd.2 la Rd.n) </v>
      </c>
      <c r="AA1051" s="2205">
        <f t="shared" si="345"/>
        <v>1</v>
      </c>
      <c r="AB1051" s="3036">
        <f t="shared" si="346"/>
        <v>98</v>
      </c>
    </row>
    <row r="1052" spans="1:28" x14ac:dyDescent="0.25">
      <c r="A1052" s="1715">
        <f t="shared" si="347"/>
        <v>0</v>
      </c>
      <c r="B1052" s="1715">
        <f t="shared" si="343"/>
        <v>10098019</v>
      </c>
      <c r="C1052" s="1049">
        <v>98</v>
      </c>
      <c r="D1052" s="1797" t="s">
        <v>447</v>
      </c>
      <c r="E1052" s="1049">
        <v>19</v>
      </c>
      <c r="F1052" s="1057" t="s">
        <v>4898</v>
      </c>
      <c r="G1052" s="1049"/>
      <c r="H1052" s="1058" t="s">
        <v>345</v>
      </c>
      <c r="I1052" s="1059" t="s">
        <v>8719</v>
      </c>
      <c r="J1052" s="1058"/>
      <c r="K1052" s="1059"/>
      <c r="L1052" s="979">
        <f t="shared" si="348"/>
        <v>0</v>
      </c>
      <c r="M1052" s="979"/>
      <c r="N1052" s="1724">
        <f t="shared" si="349"/>
        <v>0</v>
      </c>
      <c r="O1052" s="979">
        <f>IF(ISERROR(MATCH(L1052,Altele!X:X,0))=FALSE,0,1)</f>
        <v>1</v>
      </c>
      <c r="P1052" s="979"/>
      <c r="Q1052" s="979"/>
      <c r="R1052" s="979"/>
      <c r="S1052" s="979"/>
      <c r="T1052" s="979"/>
      <c r="U1052" s="979"/>
      <c r="V1052" s="979"/>
      <c r="W1052" s="979"/>
      <c r="X1052" s="979"/>
      <c r="Y1052" s="1060"/>
      <c r="Z1052" s="1060" t="str">
        <f t="shared" si="350"/>
        <v xml:space="preserve">Codul de judet (Col.B) trebuie sa fie valid (Col.B = 1 la 40, 51, 52), pentru toate randurile (Rd.2 la Rd.n) </v>
      </c>
      <c r="AA1052" s="2205">
        <f t="shared" si="345"/>
        <v>1</v>
      </c>
      <c r="AB1052" s="3036">
        <f t="shared" si="346"/>
        <v>98</v>
      </c>
    </row>
    <row r="1053" spans="1:28" x14ac:dyDescent="0.25">
      <c r="A1053" s="1715">
        <f t="shared" si="347"/>
        <v>0</v>
      </c>
      <c r="B1053" s="1715">
        <f t="shared" si="343"/>
        <v>10098020</v>
      </c>
      <c r="C1053" s="1049">
        <v>98</v>
      </c>
      <c r="D1053" s="1797" t="s">
        <v>447</v>
      </c>
      <c r="E1053" s="1049">
        <v>20</v>
      </c>
      <c r="F1053" s="1057" t="s">
        <v>4898</v>
      </c>
      <c r="G1053" s="1049"/>
      <c r="H1053" s="1058" t="s">
        <v>345</v>
      </c>
      <c r="I1053" s="1059" t="s">
        <v>8720</v>
      </c>
      <c r="J1053" s="1058"/>
      <c r="K1053" s="1059"/>
      <c r="L1053" s="979">
        <f t="shared" si="348"/>
        <v>0</v>
      </c>
      <c r="M1053" s="979"/>
      <c r="N1053" s="1724">
        <f t="shared" si="349"/>
        <v>0</v>
      </c>
      <c r="O1053" s="979">
        <f>IF(ISERROR(MATCH(L1053,Altele!X:X,0))=FALSE,0,1)</f>
        <v>1</v>
      </c>
      <c r="P1053" s="979"/>
      <c r="Q1053" s="979"/>
      <c r="R1053" s="979"/>
      <c r="S1053" s="979"/>
      <c r="T1053" s="979"/>
      <c r="U1053" s="979"/>
      <c r="V1053" s="979"/>
      <c r="W1053" s="979"/>
      <c r="X1053" s="979"/>
      <c r="Y1053" s="1060"/>
      <c r="Z1053" s="1060" t="str">
        <f t="shared" si="350"/>
        <v xml:space="preserve">Codul de judet (Col.B) trebuie sa fie valid (Col.B = 1 la 40, 51, 52), pentru toate randurile (Rd.2 la Rd.n) </v>
      </c>
      <c r="AA1053" s="2205">
        <f t="shared" si="345"/>
        <v>1</v>
      </c>
      <c r="AB1053" s="3036">
        <f t="shared" si="346"/>
        <v>98</v>
      </c>
    </row>
    <row r="1054" spans="1:28" x14ac:dyDescent="0.25">
      <c r="A1054" s="1715">
        <f t="shared" si="347"/>
        <v>0</v>
      </c>
      <c r="B1054" s="1715">
        <f t="shared" si="343"/>
        <v>10098021</v>
      </c>
      <c r="C1054" s="1049">
        <v>98</v>
      </c>
      <c r="D1054" s="1797" t="s">
        <v>447</v>
      </c>
      <c r="E1054" s="1049">
        <v>21</v>
      </c>
      <c r="F1054" s="1057" t="s">
        <v>4898</v>
      </c>
      <c r="G1054" s="1049"/>
      <c r="H1054" s="1058" t="s">
        <v>345</v>
      </c>
      <c r="I1054" s="1059" t="s">
        <v>8721</v>
      </c>
      <c r="J1054" s="1058"/>
      <c r="K1054" s="1059"/>
      <c r="L1054" s="979">
        <f t="shared" si="348"/>
        <v>0</v>
      </c>
      <c r="M1054" s="979"/>
      <c r="N1054" s="1724">
        <f t="shared" si="349"/>
        <v>0</v>
      </c>
      <c r="O1054" s="979">
        <f>IF(ISERROR(MATCH(L1054,Altele!X:X,0))=FALSE,0,1)</f>
        <v>1</v>
      </c>
      <c r="P1054" s="979"/>
      <c r="Q1054" s="979"/>
      <c r="R1054" s="979"/>
      <c r="S1054" s="979"/>
      <c r="T1054" s="979"/>
      <c r="U1054" s="979"/>
      <c r="V1054" s="979"/>
      <c r="W1054" s="979"/>
      <c r="X1054" s="979"/>
      <c r="Y1054" s="1060"/>
      <c r="Z1054" s="1060" t="str">
        <f t="shared" si="350"/>
        <v xml:space="preserve">Codul de judet (Col.B) trebuie sa fie valid (Col.B = 1 la 40, 51, 52), pentru toate randurile (Rd.2 la Rd.n) </v>
      </c>
      <c r="AA1054" s="2205">
        <f t="shared" si="345"/>
        <v>1</v>
      </c>
      <c r="AB1054" s="3036">
        <f t="shared" si="346"/>
        <v>98</v>
      </c>
    </row>
    <row r="1055" spans="1:28" x14ac:dyDescent="0.25">
      <c r="A1055" s="1715">
        <f t="shared" si="347"/>
        <v>0</v>
      </c>
      <c r="B1055" s="1715">
        <f t="shared" si="343"/>
        <v>10098022</v>
      </c>
      <c r="C1055" s="1049">
        <v>98</v>
      </c>
      <c r="D1055" s="1797" t="s">
        <v>447</v>
      </c>
      <c r="E1055" s="1049">
        <v>22</v>
      </c>
      <c r="F1055" s="1057" t="s">
        <v>4898</v>
      </c>
      <c r="G1055" s="1049"/>
      <c r="H1055" s="1058" t="s">
        <v>345</v>
      </c>
      <c r="I1055" s="1059" t="s">
        <v>8722</v>
      </c>
      <c r="J1055" s="1058"/>
      <c r="K1055" s="1059"/>
      <c r="L1055" s="979">
        <f t="shared" si="348"/>
        <v>0</v>
      </c>
      <c r="M1055" s="979"/>
      <c r="N1055" s="1724">
        <f t="shared" si="349"/>
        <v>0</v>
      </c>
      <c r="O1055" s="979">
        <f>IF(ISERROR(MATCH(L1055,Altele!X:X,0))=FALSE,0,1)</f>
        <v>1</v>
      </c>
      <c r="P1055" s="979"/>
      <c r="Q1055" s="979"/>
      <c r="R1055" s="979"/>
      <c r="S1055" s="979"/>
      <c r="T1055" s="979"/>
      <c r="U1055" s="979"/>
      <c r="V1055" s="979"/>
      <c r="W1055" s="979"/>
      <c r="X1055" s="979"/>
      <c r="Y1055" s="1060"/>
      <c r="Z1055" s="1060" t="str">
        <f t="shared" si="350"/>
        <v xml:space="preserve">Codul de judet (Col.B) trebuie sa fie valid (Col.B = 1 la 40, 51, 52), pentru toate randurile (Rd.2 la Rd.n) </v>
      </c>
      <c r="AA1055" s="2205">
        <f t="shared" si="345"/>
        <v>1</v>
      </c>
      <c r="AB1055" s="3036">
        <f t="shared" si="346"/>
        <v>98</v>
      </c>
    </row>
    <row r="1056" spans="1:28" x14ac:dyDescent="0.25">
      <c r="A1056" s="1715">
        <f t="shared" si="347"/>
        <v>0</v>
      </c>
      <c r="B1056" s="1715">
        <f t="shared" si="343"/>
        <v>10098023</v>
      </c>
      <c r="C1056" s="1049">
        <v>98</v>
      </c>
      <c r="D1056" s="1797" t="s">
        <v>447</v>
      </c>
      <c r="E1056" s="1049">
        <v>23</v>
      </c>
      <c r="F1056" s="1057" t="s">
        <v>4898</v>
      </c>
      <c r="G1056" s="1049"/>
      <c r="H1056" s="1058" t="s">
        <v>345</v>
      </c>
      <c r="I1056" s="1059" t="s">
        <v>8723</v>
      </c>
      <c r="J1056" s="1058"/>
      <c r="K1056" s="1059"/>
      <c r="L1056" s="979">
        <f t="shared" si="348"/>
        <v>0</v>
      </c>
      <c r="M1056" s="979"/>
      <c r="N1056" s="1724">
        <f t="shared" si="349"/>
        <v>0</v>
      </c>
      <c r="O1056" s="979">
        <f>IF(ISERROR(MATCH(L1056,Altele!X:X,0))=FALSE,0,1)</f>
        <v>1</v>
      </c>
      <c r="P1056" s="979"/>
      <c r="Q1056" s="979"/>
      <c r="R1056" s="979"/>
      <c r="S1056" s="979"/>
      <c r="T1056" s="979"/>
      <c r="U1056" s="979"/>
      <c r="V1056" s="979"/>
      <c r="W1056" s="979"/>
      <c r="X1056" s="979"/>
      <c r="Y1056" s="1060"/>
      <c r="Z1056" s="1060" t="str">
        <f t="shared" si="350"/>
        <v xml:space="preserve">Codul de judet (Col.B) trebuie sa fie valid (Col.B = 1 la 40, 51, 52), pentru toate randurile (Rd.2 la Rd.n) </v>
      </c>
      <c r="AA1056" s="2205">
        <f t="shared" si="345"/>
        <v>1</v>
      </c>
      <c r="AB1056" s="3036">
        <f t="shared" si="346"/>
        <v>98</v>
      </c>
    </row>
    <row r="1057" spans="1:28" x14ac:dyDescent="0.25">
      <c r="A1057" s="1715">
        <f t="shared" si="347"/>
        <v>0</v>
      </c>
      <c r="B1057" s="1715">
        <f t="shared" si="343"/>
        <v>10098024</v>
      </c>
      <c r="C1057" s="1049">
        <v>98</v>
      </c>
      <c r="D1057" s="1797" t="s">
        <v>447</v>
      </c>
      <c r="E1057" s="1049">
        <v>24</v>
      </c>
      <c r="F1057" s="1057" t="s">
        <v>4898</v>
      </c>
      <c r="G1057" s="1049"/>
      <c r="H1057" s="1058" t="s">
        <v>345</v>
      </c>
      <c r="I1057" s="1059" t="s">
        <v>8724</v>
      </c>
      <c r="J1057" s="1058"/>
      <c r="K1057" s="1059"/>
      <c r="L1057" s="979">
        <f t="shared" si="348"/>
        <v>0</v>
      </c>
      <c r="M1057" s="979"/>
      <c r="N1057" s="1724">
        <f t="shared" si="349"/>
        <v>0</v>
      </c>
      <c r="O1057" s="979">
        <f>IF(ISERROR(MATCH(L1057,Altele!X:X,0))=FALSE,0,1)</f>
        <v>1</v>
      </c>
      <c r="P1057" s="979"/>
      <c r="Q1057" s="979"/>
      <c r="R1057" s="979"/>
      <c r="S1057" s="979"/>
      <c r="T1057" s="979"/>
      <c r="U1057" s="979"/>
      <c r="V1057" s="979"/>
      <c r="W1057" s="979"/>
      <c r="X1057" s="979"/>
      <c r="Y1057" s="1060"/>
      <c r="Z1057" s="1060" t="str">
        <f t="shared" si="350"/>
        <v xml:space="preserve">Codul de judet (Col.B) trebuie sa fie valid (Col.B = 1 la 40, 51, 52), pentru toate randurile (Rd.2 la Rd.n) </v>
      </c>
      <c r="AA1057" s="2205">
        <f t="shared" si="345"/>
        <v>1</v>
      </c>
      <c r="AB1057" s="3036">
        <f t="shared" si="346"/>
        <v>98</v>
      </c>
    </row>
    <row r="1058" spans="1:28" x14ac:dyDescent="0.25">
      <c r="A1058" s="1715">
        <f t="shared" si="347"/>
        <v>0</v>
      </c>
      <c r="B1058" s="1715">
        <f t="shared" si="343"/>
        <v>10098025</v>
      </c>
      <c r="C1058" s="1049">
        <v>98</v>
      </c>
      <c r="D1058" s="1797" t="s">
        <v>447</v>
      </c>
      <c r="E1058" s="1049">
        <v>25</v>
      </c>
      <c r="F1058" s="1057" t="s">
        <v>4898</v>
      </c>
      <c r="G1058" s="1049"/>
      <c r="H1058" s="1058" t="s">
        <v>345</v>
      </c>
      <c r="I1058" s="1059" t="s">
        <v>8725</v>
      </c>
      <c r="J1058" s="1058"/>
      <c r="K1058" s="1059"/>
      <c r="L1058" s="979">
        <f t="shared" si="348"/>
        <v>0</v>
      </c>
      <c r="M1058" s="979"/>
      <c r="N1058" s="1724">
        <f t="shared" si="349"/>
        <v>0</v>
      </c>
      <c r="O1058" s="979">
        <f>IF(ISERROR(MATCH(L1058,Altele!X:X,0))=FALSE,0,1)</f>
        <v>1</v>
      </c>
      <c r="P1058" s="979"/>
      <c r="Q1058" s="979"/>
      <c r="R1058" s="979"/>
      <c r="S1058" s="979"/>
      <c r="T1058" s="979"/>
      <c r="U1058" s="979"/>
      <c r="V1058" s="979"/>
      <c r="W1058" s="979"/>
      <c r="X1058" s="979"/>
      <c r="Y1058" s="1060"/>
      <c r="Z1058" s="1060" t="str">
        <f t="shared" si="350"/>
        <v xml:space="preserve">Codul de judet (Col.B) trebuie sa fie valid (Col.B = 1 la 40, 51, 52), pentru toate randurile (Rd.2 la Rd.n) </v>
      </c>
      <c r="AA1058" s="2205">
        <f t="shared" si="345"/>
        <v>1</v>
      </c>
      <c r="AB1058" s="3036">
        <f t="shared" si="346"/>
        <v>98</v>
      </c>
    </row>
    <row r="1059" spans="1:28" x14ac:dyDescent="0.25">
      <c r="A1059" s="1715">
        <f t="shared" si="347"/>
        <v>0</v>
      </c>
      <c r="B1059" s="1715">
        <f t="shared" si="343"/>
        <v>10098026</v>
      </c>
      <c r="C1059" s="1049">
        <v>98</v>
      </c>
      <c r="D1059" s="1797" t="s">
        <v>447</v>
      </c>
      <c r="E1059" s="1049">
        <v>26</v>
      </c>
      <c r="F1059" s="1057" t="s">
        <v>4898</v>
      </c>
      <c r="G1059" s="1049"/>
      <c r="H1059" s="1058" t="s">
        <v>345</v>
      </c>
      <c r="I1059" s="1059" t="s">
        <v>8726</v>
      </c>
      <c r="J1059" s="1058"/>
      <c r="K1059" s="1059"/>
      <c r="L1059" s="979">
        <f t="shared" si="348"/>
        <v>0</v>
      </c>
      <c r="M1059" s="979"/>
      <c r="N1059" s="1724">
        <f t="shared" si="349"/>
        <v>0</v>
      </c>
      <c r="O1059" s="979">
        <f>IF(ISERROR(MATCH(L1059,Altele!X:X,0))=FALSE,0,1)</f>
        <v>1</v>
      </c>
      <c r="P1059" s="979"/>
      <c r="Q1059" s="979"/>
      <c r="R1059" s="979"/>
      <c r="S1059" s="979"/>
      <c r="T1059" s="979"/>
      <c r="U1059" s="979"/>
      <c r="V1059" s="979"/>
      <c r="W1059" s="979"/>
      <c r="X1059" s="979"/>
      <c r="Y1059" s="1060"/>
      <c r="Z1059" s="1060" t="str">
        <f t="shared" si="350"/>
        <v xml:space="preserve">Codul de judet (Col.B) trebuie sa fie valid (Col.B = 1 la 40, 51, 52), pentru toate randurile (Rd.2 la Rd.n) </v>
      </c>
      <c r="AA1059" s="2205">
        <f t="shared" si="345"/>
        <v>1</v>
      </c>
      <c r="AB1059" s="3036">
        <f t="shared" si="346"/>
        <v>98</v>
      </c>
    </row>
    <row r="1060" spans="1:28" x14ac:dyDescent="0.25">
      <c r="A1060" s="1715">
        <f t="shared" si="347"/>
        <v>0</v>
      </c>
      <c r="B1060" s="1715">
        <f t="shared" si="343"/>
        <v>10098027</v>
      </c>
      <c r="C1060" s="1049">
        <v>98</v>
      </c>
      <c r="D1060" s="1797" t="s">
        <v>447</v>
      </c>
      <c r="E1060" s="1049">
        <v>27</v>
      </c>
      <c r="F1060" s="1057" t="s">
        <v>4898</v>
      </c>
      <c r="G1060" s="1049"/>
      <c r="H1060" s="1058" t="s">
        <v>345</v>
      </c>
      <c r="I1060" s="1059" t="s">
        <v>8727</v>
      </c>
      <c r="J1060" s="1058"/>
      <c r="K1060" s="1059"/>
      <c r="L1060" s="979">
        <f t="shared" si="348"/>
        <v>0</v>
      </c>
      <c r="M1060" s="979"/>
      <c r="N1060" s="1724">
        <f t="shared" si="349"/>
        <v>0</v>
      </c>
      <c r="O1060" s="979">
        <f>IF(ISERROR(MATCH(L1060,Altele!X:X,0))=FALSE,0,1)</f>
        <v>1</v>
      </c>
      <c r="P1060" s="979"/>
      <c r="Q1060" s="979"/>
      <c r="R1060" s="979"/>
      <c r="S1060" s="979"/>
      <c r="T1060" s="979"/>
      <c r="U1060" s="979"/>
      <c r="V1060" s="979"/>
      <c r="W1060" s="979"/>
      <c r="X1060" s="979"/>
      <c r="Y1060" s="1060"/>
      <c r="Z1060" s="1060" t="str">
        <f t="shared" si="350"/>
        <v xml:space="preserve">Codul de judet (Col.B) trebuie sa fie valid (Col.B = 1 la 40, 51, 52), pentru toate randurile (Rd.2 la Rd.n) </v>
      </c>
      <c r="AA1060" s="2205">
        <f t="shared" si="345"/>
        <v>1</v>
      </c>
      <c r="AB1060" s="3036">
        <f t="shared" si="346"/>
        <v>98</v>
      </c>
    </row>
    <row r="1061" spans="1:28" x14ac:dyDescent="0.25">
      <c r="A1061" s="1715">
        <f t="shared" si="347"/>
        <v>0</v>
      </c>
      <c r="B1061" s="1715">
        <f t="shared" si="343"/>
        <v>10098028</v>
      </c>
      <c r="C1061" s="1049">
        <v>98</v>
      </c>
      <c r="D1061" s="1797" t="s">
        <v>447</v>
      </c>
      <c r="E1061" s="1049">
        <v>28</v>
      </c>
      <c r="F1061" s="1057" t="s">
        <v>4898</v>
      </c>
      <c r="G1061" s="1049"/>
      <c r="H1061" s="1058" t="s">
        <v>345</v>
      </c>
      <c r="I1061" s="1059" t="s">
        <v>8728</v>
      </c>
      <c r="J1061" s="1058"/>
      <c r="K1061" s="1059"/>
      <c r="L1061" s="979">
        <f t="shared" si="348"/>
        <v>0</v>
      </c>
      <c r="M1061" s="979"/>
      <c r="N1061" s="1724">
        <f t="shared" si="349"/>
        <v>0</v>
      </c>
      <c r="O1061" s="979">
        <f>IF(ISERROR(MATCH(L1061,Altele!X:X,0))=FALSE,0,1)</f>
        <v>1</v>
      </c>
      <c r="P1061" s="979"/>
      <c r="Q1061" s="979"/>
      <c r="R1061" s="979"/>
      <c r="S1061" s="979"/>
      <c r="T1061" s="979"/>
      <c r="U1061" s="979"/>
      <c r="V1061" s="979"/>
      <c r="W1061" s="979"/>
      <c r="X1061" s="979"/>
      <c r="Y1061" s="1060"/>
      <c r="Z1061" s="1060" t="str">
        <f t="shared" si="350"/>
        <v xml:space="preserve">Codul de judet (Col.B) trebuie sa fie valid (Col.B = 1 la 40, 51, 52), pentru toate randurile (Rd.2 la Rd.n) </v>
      </c>
      <c r="AA1061" s="2205">
        <f t="shared" si="345"/>
        <v>1</v>
      </c>
      <c r="AB1061" s="3036">
        <f t="shared" si="346"/>
        <v>98</v>
      </c>
    </row>
    <row r="1062" spans="1:28" x14ac:dyDescent="0.25">
      <c r="A1062" s="1715">
        <f t="shared" si="347"/>
        <v>0</v>
      </c>
      <c r="B1062" s="1715">
        <f t="shared" si="343"/>
        <v>10098029</v>
      </c>
      <c r="C1062" s="1049">
        <v>98</v>
      </c>
      <c r="D1062" s="1797" t="s">
        <v>447</v>
      </c>
      <c r="E1062" s="1049">
        <v>29</v>
      </c>
      <c r="F1062" s="1057" t="s">
        <v>4898</v>
      </c>
      <c r="G1062" s="1049"/>
      <c r="H1062" s="1058" t="s">
        <v>345</v>
      </c>
      <c r="I1062" s="1059" t="s">
        <v>8729</v>
      </c>
      <c r="J1062" s="1058"/>
      <c r="K1062" s="1059"/>
      <c r="L1062" s="979">
        <f t="shared" si="348"/>
        <v>0</v>
      </c>
      <c r="M1062" s="979"/>
      <c r="N1062" s="1724">
        <f t="shared" si="349"/>
        <v>0</v>
      </c>
      <c r="O1062" s="979">
        <f>IF(ISERROR(MATCH(L1062,Altele!X:X,0))=FALSE,0,1)</f>
        <v>1</v>
      </c>
      <c r="P1062" s="979"/>
      <c r="Q1062" s="979"/>
      <c r="R1062" s="979"/>
      <c r="S1062" s="979"/>
      <c r="T1062" s="979"/>
      <c r="U1062" s="979"/>
      <c r="V1062" s="979"/>
      <c r="W1062" s="979"/>
      <c r="X1062" s="979"/>
      <c r="Y1062" s="1060"/>
      <c r="Z1062" s="1060" t="str">
        <f t="shared" si="350"/>
        <v xml:space="preserve">Codul de judet (Col.B) trebuie sa fie valid (Col.B = 1 la 40, 51, 52), pentru toate randurile (Rd.2 la Rd.n) </v>
      </c>
      <c r="AA1062" s="2205">
        <f t="shared" si="345"/>
        <v>1</v>
      </c>
      <c r="AB1062" s="3036">
        <f t="shared" si="346"/>
        <v>98</v>
      </c>
    </row>
    <row r="1063" spans="1:28" x14ac:dyDescent="0.25">
      <c r="A1063" s="1715">
        <f t="shared" si="347"/>
        <v>0</v>
      </c>
      <c r="B1063" s="1715">
        <f t="shared" si="343"/>
        <v>10098030</v>
      </c>
      <c r="C1063" s="1049">
        <v>98</v>
      </c>
      <c r="D1063" s="1797" t="s">
        <v>447</v>
      </c>
      <c r="E1063" s="1049">
        <v>30</v>
      </c>
      <c r="F1063" s="1057" t="s">
        <v>4898</v>
      </c>
      <c r="G1063" s="1049"/>
      <c r="H1063" s="1058" t="s">
        <v>345</v>
      </c>
      <c r="I1063" s="1059" t="s">
        <v>8730</v>
      </c>
      <c r="J1063" s="1058"/>
      <c r="K1063" s="1059"/>
      <c r="L1063" s="979">
        <f t="shared" si="348"/>
        <v>0</v>
      </c>
      <c r="M1063" s="979"/>
      <c r="N1063" s="1724">
        <f t="shared" si="349"/>
        <v>0</v>
      </c>
      <c r="O1063" s="979">
        <f>IF(ISERROR(MATCH(L1063,Altele!X:X,0))=FALSE,0,1)</f>
        <v>1</v>
      </c>
      <c r="P1063" s="979"/>
      <c r="Q1063" s="979"/>
      <c r="R1063" s="979"/>
      <c r="S1063" s="979"/>
      <c r="T1063" s="979"/>
      <c r="U1063" s="979"/>
      <c r="V1063" s="979"/>
      <c r="W1063" s="979"/>
      <c r="X1063" s="979"/>
      <c r="Y1063" s="1060"/>
      <c r="Z1063" s="1060" t="str">
        <f t="shared" si="350"/>
        <v xml:space="preserve">Codul de judet (Col.B) trebuie sa fie valid (Col.B = 1 la 40, 51, 52), pentru toate randurile (Rd.2 la Rd.n) </v>
      </c>
      <c r="AA1063" s="2205">
        <f t="shared" si="345"/>
        <v>1</v>
      </c>
      <c r="AB1063" s="3036">
        <f t="shared" si="346"/>
        <v>98</v>
      </c>
    </row>
    <row r="1064" spans="1:28" x14ac:dyDescent="0.25">
      <c r="A1064" s="1715">
        <f t="shared" si="347"/>
        <v>0</v>
      </c>
      <c r="B1064" s="1715">
        <f t="shared" si="343"/>
        <v>10098031</v>
      </c>
      <c r="C1064" s="1049">
        <v>98</v>
      </c>
      <c r="D1064" s="1797" t="s">
        <v>447</v>
      </c>
      <c r="E1064" s="1049">
        <v>31</v>
      </c>
      <c r="F1064" s="1057" t="s">
        <v>4898</v>
      </c>
      <c r="G1064" s="1049"/>
      <c r="H1064" s="1058" t="s">
        <v>345</v>
      </c>
      <c r="I1064" s="1059" t="s">
        <v>8731</v>
      </c>
      <c r="J1064" s="1058"/>
      <c r="K1064" s="1059"/>
      <c r="L1064" s="979">
        <f t="shared" si="348"/>
        <v>0</v>
      </c>
      <c r="M1064" s="979"/>
      <c r="N1064" s="1724">
        <f t="shared" si="349"/>
        <v>0</v>
      </c>
      <c r="O1064" s="979">
        <f>IF(ISERROR(MATCH(L1064,Altele!X:X,0))=FALSE,0,1)</f>
        <v>1</v>
      </c>
      <c r="P1064" s="979"/>
      <c r="Q1064" s="979"/>
      <c r="R1064" s="979"/>
      <c r="S1064" s="979"/>
      <c r="T1064" s="979"/>
      <c r="U1064" s="979"/>
      <c r="V1064" s="979"/>
      <c r="W1064" s="979"/>
      <c r="X1064" s="979"/>
      <c r="Y1064" s="1060"/>
      <c r="Z1064" s="1060" t="str">
        <f t="shared" si="350"/>
        <v xml:space="preserve">Codul de judet (Col.B) trebuie sa fie valid (Col.B = 1 la 40, 51, 52), pentru toate randurile (Rd.2 la Rd.n) </v>
      </c>
      <c r="AA1064" s="2205">
        <f t="shared" si="345"/>
        <v>1</v>
      </c>
      <c r="AB1064" s="3036">
        <f t="shared" si="346"/>
        <v>98</v>
      </c>
    </row>
    <row r="1065" spans="1:28" x14ac:dyDescent="0.25">
      <c r="A1065" s="1715">
        <f t="shared" si="347"/>
        <v>0</v>
      </c>
      <c r="B1065" s="1715">
        <f t="shared" ref="B1065:B1132" si="351">VALUE("1"&amp;TEXT(C1065,"0000")&amp;TEXT(E1065,"000"))</f>
        <v>10098032</v>
      </c>
      <c r="C1065" s="1049">
        <v>98</v>
      </c>
      <c r="D1065" s="1797" t="s">
        <v>447</v>
      </c>
      <c r="E1065" s="1049">
        <v>32</v>
      </c>
      <c r="F1065" s="1057" t="s">
        <v>4898</v>
      </c>
      <c r="G1065" s="1049"/>
      <c r="H1065" s="1058" t="s">
        <v>345</v>
      </c>
      <c r="I1065" s="1059" t="s">
        <v>8732</v>
      </c>
      <c r="J1065" s="1058"/>
      <c r="K1065" s="1059"/>
      <c r="L1065" s="979">
        <f t="shared" si="348"/>
        <v>0</v>
      </c>
      <c r="M1065" s="979"/>
      <c r="N1065" s="1724">
        <f t="shared" si="349"/>
        <v>0</v>
      </c>
      <c r="O1065" s="979">
        <f>IF(ISERROR(MATCH(L1065,Altele!X:X,0))=FALSE,0,1)</f>
        <v>1</v>
      </c>
      <c r="P1065" s="979"/>
      <c r="Q1065" s="979"/>
      <c r="R1065" s="979"/>
      <c r="S1065" s="979"/>
      <c r="T1065" s="979"/>
      <c r="U1065" s="979"/>
      <c r="V1065" s="979"/>
      <c r="W1065" s="979"/>
      <c r="X1065" s="979"/>
      <c r="Y1065" s="1060"/>
      <c r="Z1065" s="1060" t="str">
        <f t="shared" si="350"/>
        <v xml:space="preserve">Codul de judet (Col.B) trebuie sa fie valid (Col.B = 1 la 40, 51, 52), pentru toate randurile (Rd.2 la Rd.n) </v>
      </c>
      <c r="AA1065" s="2205">
        <f t="shared" si="345"/>
        <v>1</v>
      </c>
      <c r="AB1065" s="3036">
        <f t="shared" si="346"/>
        <v>98</v>
      </c>
    </row>
    <row r="1066" spans="1:28" x14ac:dyDescent="0.25">
      <c r="A1066" s="1715">
        <f t="shared" si="347"/>
        <v>0</v>
      </c>
      <c r="B1066" s="1715">
        <f t="shared" si="351"/>
        <v>10098033</v>
      </c>
      <c r="C1066" s="1049">
        <v>98</v>
      </c>
      <c r="D1066" s="1797" t="s">
        <v>447</v>
      </c>
      <c r="E1066" s="1049">
        <v>33</v>
      </c>
      <c r="F1066" s="1057" t="s">
        <v>4898</v>
      </c>
      <c r="G1066" s="1049"/>
      <c r="H1066" s="1058" t="s">
        <v>345</v>
      </c>
      <c r="I1066" s="1059" t="s">
        <v>8733</v>
      </c>
      <c r="J1066" s="1058"/>
      <c r="K1066" s="1059"/>
      <c r="L1066" s="979">
        <f t="shared" si="348"/>
        <v>0</v>
      </c>
      <c r="M1066" s="979"/>
      <c r="N1066" s="1724">
        <f t="shared" si="349"/>
        <v>0</v>
      </c>
      <c r="O1066" s="979">
        <f>IF(ISERROR(MATCH(L1066,Altele!X:X,0))=FALSE,0,1)</f>
        <v>1</v>
      </c>
      <c r="P1066" s="979"/>
      <c r="Q1066" s="979"/>
      <c r="R1066" s="979"/>
      <c r="S1066" s="979"/>
      <c r="T1066" s="979"/>
      <c r="U1066" s="979"/>
      <c r="V1066" s="979"/>
      <c r="W1066" s="979"/>
      <c r="X1066" s="979"/>
      <c r="Y1066" s="1060"/>
      <c r="Z1066" s="1060" t="str">
        <f t="shared" si="350"/>
        <v xml:space="preserve">Codul de judet (Col.B) trebuie sa fie valid (Col.B = 1 la 40, 51, 52), pentru toate randurile (Rd.2 la Rd.n) </v>
      </c>
      <c r="AA1066" s="2205">
        <f t="shared" si="345"/>
        <v>1</v>
      </c>
      <c r="AB1066" s="3036">
        <f t="shared" si="346"/>
        <v>98</v>
      </c>
    </row>
    <row r="1067" spans="1:28" x14ac:dyDescent="0.25">
      <c r="A1067" s="1715">
        <f t="shared" si="347"/>
        <v>0</v>
      </c>
      <c r="B1067" s="1715">
        <f t="shared" si="351"/>
        <v>10098034</v>
      </c>
      <c r="C1067" s="1049">
        <v>98</v>
      </c>
      <c r="D1067" s="1797" t="s">
        <v>447</v>
      </c>
      <c r="E1067" s="1049">
        <v>34</v>
      </c>
      <c r="F1067" s="1057" t="s">
        <v>4898</v>
      </c>
      <c r="G1067" s="1049"/>
      <c r="H1067" s="1058" t="s">
        <v>345</v>
      </c>
      <c r="I1067" s="1059" t="s">
        <v>8734</v>
      </c>
      <c r="J1067" s="1058"/>
      <c r="K1067" s="1059"/>
      <c r="L1067" s="979">
        <f t="shared" si="348"/>
        <v>0</v>
      </c>
      <c r="M1067" s="979"/>
      <c r="N1067" s="1724">
        <f t="shared" si="349"/>
        <v>0</v>
      </c>
      <c r="O1067" s="979">
        <f>IF(ISERROR(MATCH(L1067,Altele!X:X,0))=FALSE,0,1)</f>
        <v>1</v>
      </c>
      <c r="P1067" s="979"/>
      <c r="Q1067" s="979"/>
      <c r="R1067" s="979"/>
      <c r="S1067" s="979"/>
      <c r="T1067" s="979"/>
      <c r="U1067" s="979"/>
      <c r="V1067" s="979"/>
      <c r="W1067" s="979"/>
      <c r="X1067" s="979"/>
      <c r="Y1067" s="1060"/>
      <c r="Z1067" s="1060" t="str">
        <f t="shared" si="350"/>
        <v xml:space="preserve">Codul de judet (Col.B) trebuie sa fie valid (Col.B = 1 la 40, 51, 52), pentru toate randurile (Rd.2 la Rd.n) </v>
      </c>
      <c r="AA1067" s="2205">
        <f t="shared" si="345"/>
        <v>1</v>
      </c>
      <c r="AB1067" s="3036">
        <f t="shared" si="346"/>
        <v>98</v>
      </c>
    </row>
    <row r="1068" spans="1:28" x14ac:dyDescent="0.25">
      <c r="A1068" s="1715">
        <f t="shared" si="347"/>
        <v>0</v>
      </c>
      <c r="B1068" s="1715">
        <f t="shared" si="351"/>
        <v>10098035</v>
      </c>
      <c r="C1068" s="1049">
        <v>98</v>
      </c>
      <c r="D1068" s="1797" t="s">
        <v>447</v>
      </c>
      <c r="E1068" s="1049">
        <v>35</v>
      </c>
      <c r="F1068" s="1057" t="s">
        <v>4898</v>
      </c>
      <c r="G1068" s="1049"/>
      <c r="H1068" s="1058" t="s">
        <v>345</v>
      </c>
      <c r="I1068" s="1059" t="s">
        <v>8735</v>
      </c>
      <c r="J1068" s="1058"/>
      <c r="K1068" s="1059"/>
      <c r="L1068" s="979">
        <f t="shared" si="348"/>
        <v>0</v>
      </c>
      <c r="M1068" s="979"/>
      <c r="N1068" s="1724">
        <f t="shared" si="349"/>
        <v>0</v>
      </c>
      <c r="O1068" s="979">
        <f>IF(ISERROR(MATCH(L1068,Altele!X:X,0))=FALSE,0,1)</f>
        <v>1</v>
      </c>
      <c r="P1068" s="979"/>
      <c r="Q1068" s="979"/>
      <c r="R1068" s="979"/>
      <c r="S1068" s="979"/>
      <c r="T1068" s="979"/>
      <c r="U1068" s="979"/>
      <c r="V1068" s="979"/>
      <c r="W1068" s="979"/>
      <c r="X1068" s="979"/>
      <c r="Y1068" s="1060"/>
      <c r="Z1068" s="1060" t="str">
        <f t="shared" si="350"/>
        <v xml:space="preserve">Codul de judet (Col.B) trebuie sa fie valid (Col.B = 1 la 40, 51, 52), pentru toate randurile (Rd.2 la Rd.n) </v>
      </c>
      <c r="AA1068" s="2205">
        <f t="shared" si="345"/>
        <v>1</v>
      </c>
      <c r="AB1068" s="3036">
        <f t="shared" si="346"/>
        <v>98</v>
      </c>
    </row>
    <row r="1069" spans="1:28" x14ac:dyDescent="0.25">
      <c r="A1069" s="1715">
        <f t="shared" si="347"/>
        <v>0</v>
      </c>
      <c r="B1069" s="1715">
        <f t="shared" si="351"/>
        <v>10098036</v>
      </c>
      <c r="C1069" s="1049">
        <v>98</v>
      </c>
      <c r="D1069" s="1797" t="s">
        <v>447</v>
      </c>
      <c r="E1069" s="1049">
        <v>36</v>
      </c>
      <c r="F1069" s="1057" t="s">
        <v>4898</v>
      </c>
      <c r="G1069" s="1049"/>
      <c r="H1069" s="1058" t="s">
        <v>345</v>
      </c>
      <c r="I1069" s="1059" t="s">
        <v>8736</v>
      </c>
      <c r="J1069" s="1058"/>
      <c r="K1069" s="1059"/>
      <c r="L1069" s="979">
        <f t="shared" si="348"/>
        <v>0</v>
      </c>
      <c r="M1069" s="979"/>
      <c r="N1069" s="1724">
        <f t="shared" si="349"/>
        <v>0</v>
      </c>
      <c r="O1069" s="979">
        <f>IF(ISERROR(MATCH(L1069,Altele!X:X,0))=FALSE,0,1)</f>
        <v>1</v>
      </c>
      <c r="P1069" s="979"/>
      <c r="Q1069" s="979"/>
      <c r="R1069" s="979"/>
      <c r="S1069" s="979"/>
      <c r="T1069" s="979"/>
      <c r="U1069" s="979"/>
      <c r="V1069" s="979"/>
      <c r="W1069" s="979"/>
      <c r="X1069" s="979"/>
      <c r="Y1069" s="1060"/>
      <c r="Z1069" s="1060" t="str">
        <f t="shared" si="350"/>
        <v xml:space="preserve">Codul de judet (Col.B) trebuie sa fie valid (Col.B = 1 la 40, 51, 52), pentru toate randurile (Rd.2 la Rd.n) </v>
      </c>
      <c r="AA1069" s="2205">
        <f t="shared" si="345"/>
        <v>1</v>
      </c>
      <c r="AB1069" s="3036">
        <f t="shared" si="346"/>
        <v>98</v>
      </c>
    </row>
    <row r="1070" spans="1:28" x14ac:dyDescent="0.25">
      <c r="A1070" s="1715">
        <f t="shared" si="347"/>
        <v>0</v>
      </c>
      <c r="B1070" s="1715">
        <f t="shared" si="351"/>
        <v>10098037</v>
      </c>
      <c r="C1070" s="1049">
        <v>98</v>
      </c>
      <c r="D1070" s="1797" t="s">
        <v>447</v>
      </c>
      <c r="E1070" s="1049">
        <v>37</v>
      </c>
      <c r="F1070" s="1057" t="s">
        <v>4898</v>
      </c>
      <c r="G1070" s="1049"/>
      <c r="H1070" s="1058" t="s">
        <v>345</v>
      </c>
      <c r="I1070" s="1059" t="s">
        <v>8737</v>
      </c>
      <c r="J1070" s="1058"/>
      <c r="K1070" s="1059"/>
      <c r="L1070" s="979">
        <f t="shared" si="348"/>
        <v>0</v>
      </c>
      <c r="M1070" s="979"/>
      <c r="N1070" s="1724">
        <f t="shared" si="349"/>
        <v>0</v>
      </c>
      <c r="O1070" s="979">
        <f>IF(ISERROR(MATCH(L1070,Altele!X:X,0))=FALSE,0,1)</f>
        <v>1</v>
      </c>
      <c r="P1070" s="979"/>
      <c r="Q1070" s="979"/>
      <c r="R1070" s="979"/>
      <c r="S1070" s="979"/>
      <c r="T1070" s="979"/>
      <c r="U1070" s="979"/>
      <c r="V1070" s="979"/>
      <c r="W1070" s="979"/>
      <c r="X1070" s="979"/>
      <c r="Y1070" s="1060"/>
      <c r="Z1070" s="1060" t="str">
        <f t="shared" si="350"/>
        <v xml:space="preserve">Codul de judet (Col.B) trebuie sa fie valid (Col.B = 1 la 40, 51, 52), pentru toate randurile (Rd.2 la Rd.n) </v>
      </c>
      <c r="AA1070" s="2205">
        <f t="shared" si="345"/>
        <v>1</v>
      </c>
      <c r="AB1070" s="3036">
        <f t="shared" si="346"/>
        <v>98</v>
      </c>
    </row>
    <row r="1071" spans="1:28" x14ac:dyDescent="0.25">
      <c r="A1071" s="1715">
        <f t="shared" si="347"/>
        <v>0</v>
      </c>
      <c r="B1071" s="1715">
        <f t="shared" si="351"/>
        <v>10098038</v>
      </c>
      <c r="C1071" s="1049">
        <v>98</v>
      </c>
      <c r="D1071" s="1797" t="s">
        <v>447</v>
      </c>
      <c r="E1071" s="1049">
        <v>38</v>
      </c>
      <c r="F1071" s="1057" t="s">
        <v>4898</v>
      </c>
      <c r="G1071" s="1049"/>
      <c r="H1071" s="1058" t="s">
        <v>345</v>
      </c>
      <c r="I1071" s="1059" t="s">
        <v>8738</v>
      </c>
      <c r="J1071" s="1058"/>
      <c r="K1071" s="1059"/>
      <c r="L1071" s="979">
        <f t="shared" si="348"/>
        <v>0</v>
      </c>
      <c r="M1071" s="979"/>
      <c r="N1071" s="1724">
        <f t="shared" si="349"/>
        <v>0</v>
      </c>
      <c r="O1071" s="979">
        <f>IF(ISERROR(MATCH(L1071,Altele!X:X,0))=FALSE,0,1)</f>
        <v>1</v>
      </c>
      <c r="P1071" s="979"/>
      <c r="Q1071" s="979"/>
      <c r="R1071" s="979"/>
      <c r="S1071" s="979"/>
      <c r="T1071" s="979"/>
      <c r="U1071" s="979"/>
      <c r="V1071" s="979"/>
      <c r="W1071" s="979"/>
      <c r="X1071" s="979"/>
      <c r="Y1071" s="1060"/>
      <c r="Z1071" s="1060" t="str">
        <f t="shared" si="350"/>
        <v xml:space="preserve">Codul de judet (Col.B) trebuie sa fie valid (Col.B = 1 la 40, 51, 52), pentru toate randurile (Rd.2 la Rd.n) </v>
      </c>
      <c r="AA1071" s="2205">
        <f t="shared" si="345"/>
        <v>1</v>
      </c>
      <c r="AB1071" s="3036">
        <f t="shared" si="346"/>
        <v>98</v>
      </c>
    </row>
    <row r="1072" spans="1:28" x14ac:dyDescent="0.25">
      <c r="A1072" s="1715">
        <f t="shared" si="347"/>
        <v>0</v>
      </c>
      <c r="B1072" s="1715">
        <f t="shared" si="351"/>
        <v>10098039</v>
      </c>
      <c r="C1072" s="1049">
        <v>98</v>
      </c>
      <c r="D1072" s="1797" t="s">
        <v>447</v>
      </c>
      <c r="E1072" s="1049">
        <v>39</v>
      </c>
      <c r="F1072" s="1057" t="s">
        <v>4898</v>
      </c>
      <c r="G1072" s="1049"/>
      <c r="H1072" s="1058" t="s">
        <v>345</v>
      </c>
      <c r="I1072" s="1059" t="s">
        <v>8739</v>
      </c>
      <c r="J1072" s="1058"/>
      <c r="K1072" s="1059"/>
      <c r="L1072" s="979">
        <f t="shared" si="348"/>
        <v>0</v>
      </c>
      <c r="M1072" s="979"/>
      <c r="N1072" s="1724">
        <f t="shared" si="349"/>
        <v>0</v>
      </c>
      <c r="O1072" s="979">
        <f>IF(ISERROR(MATCH(L1072,Altele!X:X,0))=FALSE,0,1)</f>
        <v>1</v>
      </c>
      <c r="P1072" s="979"/>
      <c r="Q1072" s="979"/>
      <c r="R1072" s="979"/>
      <c r="S1072" s="979"/>
      <c r="T1072" s="979"/>
      <c r="U1072" s="979"/>
      <c r="V1072" s="979"/>
      <c r="W1072" s="979"/>
      <c r="X1072" s="979"/>
      <c r="Y1072" s="1060"/>
      <c r="Z1072" s="1060" t="str">
        <f t="shared" si="350"/>
        <v xml:space="preserve">Codul de judet (Col.B) trebuie sa fie valid (Col.B = 1 la 40, 51, 52), pentru toate randurile (Rd.2 la Rd.n) </v>
      </c>
      <c r="AA1072" s="2205">
        <f t="shared" si="345"/>
        <v>1</v>
      </c>
      <c r="AB1072" s="3036">
        <f t="shared" si="346"/>
        <v>98</v>
      </c>
    </row>
    <row r="1073" spans="1:29" x14ac:dyDescent="0.25">
      <c r="A1073" s="1715">
        <f t="shared" si="347"/>
        <v>0</v>
      </c>
      <c r="B1073" s="1715">
        <f t="shared" ref="B1073:B1085" si="352">VALUE("1"&amp;TEXT(C1073,"0000")&amp;TEXT(E1073,"000"))</f>
        <v>10098040</v>
      </c>
      <c r="C1073" s="1049">
        <v>98</v>
      </c>
      <c r="D1073" s="1797" t="s">
        <v>447</v>
      </c>
      <c r="E1073" s="1049">
        <v>40</v>
      </c>
      <c r="F1073" s="1057" t="s">
        <v>4898</v>
      </c>
      <c r="G1073" s="1049"/>
      <c r="H1073" s="1058" t="s">
        <v>345</v>
      </c>
      <c r="I1073" s="1059" t="s">
        <v>8740</v>
      </c>
      <c r="J1073" s="1058"/>
      <c r="K1073" s="1059"/>
      <c r="L1073" s="979">
        <f t="shared" si="348"/>
        <v>0</v>
      </c>
      <c r="M1073" s="979"/>
      <c r="N1073" s="1724">
        <f t="shared" si="349"/>
        <v>0</v>
      </c>
      <c r="O1073" s="979">
        <f>IF(ISERROR(MATCH(L1073,Altele!X:X,0))=FALSE,0,1)</f>
        <v>1</v>
      </c>
      <c r="P1073" s="979"/>
      <c r="Q1073" s="979"/>
      <c r="R1073" s="979"/>
      <c r="S1073" s="979"/>
      <c r="T1073" s="979"/>
      <c r="U1073" s="979"/>
      <c r="V1073" s="979"/>
      <c r="W1073" s="979"/>
      <c r="X1073" s="979"/>
      <c r="Y1073" s="1060"/>
      <c r="Z1073" s="1060" t="str">
        <f t="shared" si="350"/>
        <v xml:space="preserve">Codul de judet (Col.B) trebuie sa fie valid (Col.B = 1 la 40, 51, 52), pentru toate randurile (Rd.2 la Rd.n) </v>
      </c>
      <c r="AA1073" s="2205">
        <f t="shared" si="345"/>
        <v>1</v>
      </c>
      <c r="AB1073" s="3036">
        <f t="shared" si="346"/>
        <v>98</v>
      </c>
    </row>
    <row r="1074" spans="1:29" x14ac:dyDescent="0.25">
      <c r="A1074" s="1715">
        <f t="shared" si="347"/>
        <v>0</v>
      </c>
      <c r="B1074" s="1715">
        <f t="shared" si="352"/>
        <v>10098041</v>
      </c>
      <c r="C1074" s="1049">
        <v>98</v>
      </c>
      <c r="D1074" s="1797" t="s">
        <v>447</v>
      </c>
      <c r="E1074" s="1049">
        <v>41</v>
      </c>
      <c r="F1074" s="1057" t="s">
        <v>4898</v>
      </c>
      <c r="G1074" s="1049"/>
      <c r="H1074" s="1058" t="s">
        <v>345</v>
      </c>
      <c r="I1074" s="1059" t="s">
        <v>8741</v>
      </c>
      <c r="J1074" s="1058"/>
      <c r="K1074" s="1059"/>
      <c r="L1074" s="979">
        <f t="shared" si="348"/>
        <v>0</v>
      </c>
      <c r="M1074" s="979"/>
      <c r="N1074" s="1724">
        <f t="shared" si="349"/>
        <v>0</v>
      </c>
      <c r="O1074" s="979">
        <f>IF(ISERROR(MATCH(L1074,Altele!X:X,0))=FALSE,0,1)</f>
        <v>1</v>
      </c>
      <c r="P1074" s="979"/>
      <c r="Q1074" s="979"/>
      <c r="R1074" s="979"/>
      <c r="S1074" s="979"/>
      <c r="T1074" s="979"/>
      <c r="U1074" s="979"/>
      <c r="V1074" s="979"/>
      <c r="W1074" s="979"/>
      <c r="X1074" s="979"/>
      <c r="Y1074" s="1060"/>
      <c r="Z1074" s="1060" t="str">
        <f t="shared" si="350"/>
        <v xml:space="preserve">Codul de judet (Col.B) trebuie sa fie valid (Col.B = 1 la 40, 51, 52), pentru toate randurile (Rd.2 la Rd.n) </v>
      </c>
      <c r="AA1074" s="2205">
        <f t="shared" si="345"/>
        <v>1</v>
      </c>
      <c r="AB1074" s="3036">
        <f t="shared" si="346"/>
        <v>98</v>
      </c>
    </row>
    <row r="1075" spans="1:29" x14ac:dyDescent="0.25">
      <c r="A1075" s="1715">
        <f t="shared" si="347"/>
        <v>0</v>
      </c>
      <c r="B1075" s="1715">
        <f t="shared" si="352"/>
        <v>10098042</v>
      </c>
      <c r="C1075" s="1049">
        <v>98</v>
      </c>
      <c r="D1075" s="1804" t="s">
        <v>447</v>
      </c>
      <c r="E1075" s="1049">
        <v>42</v>
      </c>
      <c r="F1075" s="1057" t="s">
        <v>4898</v>
      </c>
      <c r="G1075" s="1049"/>
      <c r="H1075" s="1058" t="s">
        <v>345</v>
      </c>
      <c r="I1075" s="1064" t="s">
        <v>8742</v>
      </c>
      <c r="J1075" s="1058"/>
      <c r="K1075" s="1059"/>
      <c r="L1075" s="979">
        <f t="shared" si="348"/>
        <v>0</v>
      </c>
      <c r="M1075" s="979"/>
      <c r="N1075" s="1724">
        <f t="shared" si="349"/>
        <v>0</v>
      </c>
      <c r="O1075" s="979">
        <f>IF(ISERROR(MATCH(L1075,Altele!X:X,0))=FALSE,0,1)</f>
        <v>1</v>
      </c>
      <c r="P1075" s="979"/>
      <c r="Q1075" s="979"/>
      <c r="R1075" s="979"/>
      <c r="S1075" s="979"/>
      <c r="T1075" s="979"/>
      <c r="U1075" s="979"/>
      <c r="V1075" s="979"/>
      <c r="W1075" s="979"/>
      <c r="X1075" s="979"/>
      <c r="Y1075" s="1060"/>
      <c r="Z1075" s="1066" t="str">
        <f t="shared" si="350"/>
        <v xml:space="preserve">Codul de judet (Col.B) trebuie sa fie valid (Col.B = 1 la 40, 51, 52), pentru toate randurile (Rd.2 la Rd.n) </v>
      </c>
      <c r="AA1075" s="2205">
        <f t="shared" si="345"/>
        <v>1</v>
      </c>
      <c r="AB1075" s="3036">
        <f t="shared" si="346"/>
        <v>98</v>
      </c>
    </row>
    <row r="1076" spans="1:29" x14ac:dyDescent="0.25">
      <c r="A1076" s="1706">
        <f t="shared" si="347"/>
        <v>0</v>
      </c>
      <c r="B1076" s="1706">
        <f t="shared" si="352"/>
        <v>10099001</v>
      </c>
      <c r="C1076" s="987">
        <v>99</v>
      </c>
      <c r="D1076" s="1794" t="s">
        <v>447</v>
      </c>
      <c r="E1076" s="987">
        <v>1</v>
      </c>
      <c r="F1076" s="988" t="s">
        <v>4898</v>
      </c>
      <c r="G1076" s="987" t="s">
        <v>4906</v>
      </c>
      <c r="H1076" s="989" t="s">
        <v>345</v>
      </c>
      <c r="I1076" s="990" t="s">
        <v>4948</v>
      </c>
      <c r="J1076" s="989"/>
      <c r="K1076" s="990" t="s">
        <v>4950</v>
      </c>
      <c r="L1076" s="992">
        <f>IF(BA440="",0,BA440)</f>
        <v>0</v>
      </c>
      <c r="M1076" s="992">
        <f>IF(BE440="",0,BE440)</f>
        <v>0</v>
      </c>
      <c r="N1076" s="1722">
        <f>IF(OR(AND(L1076=0,M1076=0),AND(L1076&gt;0,M1076&gt;0)),0,1)</f>
        <v>0</v>
      </c>
      <c r="O1076" s="992"/>
      <c r="P1076" s="992"/>
      <c r="Q1076" s="992"/>
      <c r="R1076" s="992"/>
      <c r="S1076" s="992"/>
      <c r="T1076" s="992"/>
      <c r="U1076" s="992"/>
      <c r="V1076" s="992"/>
      <c r="W1076" s="992"/>
      <c r="X1076" s="2110"/>
      <c r="Y1076" s="993"/>
      <c r="Z1076" s="1342" t="s">
        <v>9503</v>
      </c>
      <c r="AA1076" s="2205">
        <f t="shared" si="345"/>
        <v>1</v>
      </c>
      <c r="AB1076" s="3036">
        <f t="shared" si="346"/>
        <v>99</v>
      </c>
    </row>
    <row r="1077" spans="1:29" x14ac:dyDescent="0.25">
      <c r="A1077" s="1706">
        <f t="shared" si="347"/>
        <v>0</v>
      </c>
      <c r="B1077" s="1706">
        <f t="shared" si="352"/>
        <v>10385001</v>
      </c>
      <c r="C1077" s="987">
        <v>385</v>
      </c>
      <c r="D1077" s="1794" t="s">
        <v>447</v>
      </c>
      <c r="E1077" s="987">
        <v>1</v>
      </c>
      <c r="F1077" s="988" t="s">
        <v>4898</v>
      </c>
      <c r="G1077" s="987" t="s">
        <v>4907</v>
      </c>
      <c r="H1077" s="989" t="s">
        <v>345</v>
      </c>
      <c r="I1077" s="990" t="s">
        <v>4948</v>
      </c>
      <c r="J1077" s="989"/>
      <c r="K1077" s="990">
        <v>0</v>
      </c>
      <c r="L1077" s="992">
        <f>IF(BA440="",0,BA440)</f>
        <v>0</v>
      </c>
      <c r="M1077" s="992">
        <f>0</f>
        <v>0</v>
      </c>
      <c r="N1077" s="1722">
        <f>IF(L1077&gt;=M1077,0,1)</f>
        <v>0</v>
      </c>
      <c r="O1077" s="992"/>
      <c r="P1077" s="992"/>
      <c r="Q1077" s="992"/>
      <c r="R1077" s="992"/>
      <c r="S1077" s="992"/>
      <c r="T1077" s="992"/>
      <c r="U1077" s="992"/>
      <c r="V1077" s="992"/>
      <c r="W1077" s="992"/>
      <c r="X1077" s="2110"/>
      <c r="Y1077" s="993"/>
      <c r="Z1077" s="1342" t="s">
        <v>10979</v>
      </c>
      <c r="AA1077" s="2205">
        <f t="shared" si="345"/>
        <v>1</v>
      </c>
      <c r="AB1077" s="3036">
        <f t="shared" si="346"/>
        <v>385</v>
      </c>
    </row>
    <row r="1078" spans="1:29" x14ac:dyDescent="0.25">
      <c r="A1078" s="1716">
        <f t="shared" si="347"/>
        <v>0</v>
      </c>
      <c r="B1078" s="1716">
        <f t="shared" si="352"/>
        <v>12077001</v>
      </c>
      <c r="C1078" s="1469">
        <v>2077</v>
      </c>
      <c r="D1078" s="1806" t="s">
        <v>447</v>
      </c>
      <c r="E1078" s="1464">
        <v>1</v>
      </c>
      <c r="F1078" s="1465" t="s">
        <v>4908</v>
      </c>
      <c r="G1078" s="1464"/>
      <c r="H1078" s="1466" t="s">
        <v>345</v>
      </c>
      <c r="I1078" s="1099" t="s">
        <v>4946</v>
      </c>
      <c r="J1078" s="1466" t="s">
        <v>4103</v>
      </c>
      <c r="K1078" s="1099" t="str">
        <f t="shared" ref="K1078" si="353">"INT("&amp;I1078&amp;")"</f>
        <v>INT(Cap.2 Pct.15.3 Rd.1 Col.1)</v>
      </c>
      <c r="L1078" s="1467" t="str">
        <f t="shared" ref="L1078" si="354">TEXT(O1078,"0,000")</f>
        <v>0,000</v>
      </c>
      <c r="M1078" s="1467">
        <f t="shared" ref="M1078" si="355">P1078</f>
        <v>0</v>
      </c>
      <c r="N1078" s="1733">
        <f>IF(O1078=P1078,0,1)</f>
        <v>0</v>
      </c>
      <c r="O1078" s="1467">
        <f>IF(BA484="",0,BA484)</f>
        <v>0</v>
      </c>
      <c r="P1078" s="1467">
        <f>IF(BA484="",0,INT(BA484))</f>
        <v>0</v>
      </c>
      <c r="Q1078" s="1467"/>
      <c r="R1078" s="1467"/>
      <c r="S1078" s="1467"/>
      <c r="T1078" s="1467"/>
      <c r="U1078" s="1467"/>
      <c r="V1078" s="1467"/>
      <c r="W1078" s="1467"/>
      <c r="X1078" s="1985"/>
      <c r="Y1078" s="1468"/>
      <c r="Z1078" s="1475" t="s">
        <v>11056</v>
      </c>
      <c r="AA1078" s="2205">
        <f t="shared" si="345"/>
        <v>1</v>
      </c>
      <c r="AB1078" s="3036">
        <f t="shared" si="346"/>
        <v>2077</v>
      </c>
    </row>
    <row r="1079" spans="1:29" x14ac:dyDescent="0.25">
      <c r="A1079" s="1710">
        <f t="shared" si="347"/>
        <v>0</v>
      </c>
      <c r="B1079" s="1710">
        <f t="shared" si="352"/>
        <v>12078001</v>
      </c>
      <c r="C1079" s="1444">
        <v>2078</v>
      </c>
      <c r="D1079" s="1798" t="s">
        <v>447</v>
      </c>
      <c r="E1079" s="1007">
        <v>1</v>
      </c>
      <c r="F1079" s="1008" t="s">
        <v>4908</v>
      </c>
      <c r="G1079" s="1007"/>
      <c r="H1079" s="1009" t="s">
        <v>345</v>
      </c>
      <c r="I1079" s="1010" t="s">
        <v>7137</v>
      </c>
      <c r="J1079" s="1009" t="s">
        <v>4103</v>
      </c>
      <c r="K1079" s="1010" t="str">
        <f t="shared" ref="K1079" si="356">"INT("&amp;I1079&amp;")"</f>
        <v>INT(Cap.2 Pct.15.3 Rd.1 Col.2)</v>
      </c>
      <c r="L1079" s="1012" t="str">
        <f t="shared" ref="L1079" si="357">TEXT(O1079,"0,000")</f>
        <v>0,000</v>
      </c>
      <c r="M1079" s="1012">
        <f t="shared" ref="M1079" si="358">P1079</f>
        <v>0</v>
      </c>
      <c r="N1079" s="1727">
        <f>IF(O1079=P1079,0,1)</f>
        <v>0</v>
      </c>
      <c r="O1079" s="1012">
        <f>IF(BB484="",0,BB484)</f>
        <v>0</v>
      </c>
      <c r="P1079" s="1012">
        <f>IF(BB484="",0,INT(BB484))</f>
        <v>0</v>
      </c>
      <c r="Q1079" s="1012"/>
      <c r="R1079" s="1012"/>
      <c r="S1079" s="1012"/>
      <c r="T1079" s="1012"/>
      <c r="U1079" s="1012"/>
      <c r="V1079" s="1012"/>
      <c r="W1079" s="1012"/>
      <c r="X1079" s="1012"/>
      <c r="Y1079" s="1013"/>
      <c r="Z1079" s="1474" t="str">
        <f>Z1078</f>
        <v xml:space="preserve">Cap.2 Pct.15.3: Au fost introduse valori cu zecimale. Trebuie introduse valori fara zecimale, rotunjite la intreg. </v>
      </c>
      <c r="AA1079" s="2205">
        <f t="shared" si="345"/>
        <v>1</v>
      </c>
      <c r="AB1079" s="3036">
        <f t="shared" si="346"/>
        <v>2078</v>
      </c>
    </row>
    <row r="1080" spans="1:29" x14ac:dyDescent="0.25">
      <c r="A1080" s="1715">
        <f t="shared" si="347"/>
        <v>0</v>
      </c>
      <c r="B1080" s="1715">
        <f t="shared" si="352"/>
        <v>10100001</v>
      </c>
      <c r="C1080" s="1049">
        <v>100</v>
      </c>
      <c r="D1080" s="1797" t="s">
        <v>447</v>
      </c>
      <c r="E1080" s="1049">
        <v>1</v>
      </c>
      <c r="F1080" s="1057" t="s">
        <v>4908</v>
      </c>
      <c r="G1080" s="1049" t="s">
        <v>4909</v>
      </c>
      <c r="H1080" s="1058" t="s">
        <v>345</v>
      </c>
      <c r="I1080" s="1059" t="s">
        <v>4946</v>
      </c>
      <c r="J1080" s="1067" t="s">
        <v>4103</v>
      </c>
      <c r="K1080" s="1059" t="s">
        <v>7136</v>
      </c>
      <c r="L1080" s="979">
        <f>IF(BA484="",0,BA484)</f>
        <v>0</v>
      </c>
      <c r="M1080" s="979">
        <f>SUM(O1080:T1080)</f>
        <v>0</v>
      </c>
      <c r="N1080" s="1724">
        <f t="shared" ref="N1080:N1091" si="359">IF(L1080=M1080,0,1)</f>
        <v>0</v>
      </c>
      <c r="O1080" s="979">
        <f>IF(BA485="",0,BA485)</f>
        <v>0</v>
      </c>
      <c r="P1080" s="979">
        <f>IF(BA489="",0,BA489)</f>
        <v>0</v>
      </c>
      <c r="Q1080" s="979">
        <f>IF(BA497="",0,BA497)</f>
        <v>0</v>
      </c>
      <c r="R1080" s="979">
        <f>IF(BA504="",0,BA504)</f>
        <v>0</v>
      </c>
      <c r="S1080" s="979">
        <f>IF(BA507="",0,BA507)</f>
        <v>0</v>
      </c>
      <c r="T1080" s="979">
        <f>IF(BA508="",0,BA508)</f>
        <v>0</v>
      </c>
      <c r="U1080" s="979"/>
      <c r="V1080" s="979"/>
      <c r="W1080" s="979"/>
      <c r="X1080" s="979"/>
      <c r="Y1080" s="1060"/>
      <c r="Z1080" s="1352" t="s">
        <v>11057</v>
      </c>
      <c r="AA1080" s="2205">
        <f t="shared" si="345"/>
        <v>1</v>
      </c>
      <c r="AB1080" s="3036">
        <f t="shared" si="346"/>
        <v>100</v>
      </c>
      <c r="AC1080" s="2205">
        <f>LEN(Z1080)</f>
        <v>227</v>
      </c>
    </row>
    <row r="1081" spans="1:29" x14ac:dyDescent="0.25">
      <c r="A1081" s="1714">
        <f t="shared" si="347"/>
        <v>0</v>
      </c>
      <c r="B1081" s="1714">
        <f t="shared" si="352"/>
        <v>10100002</v>
      </c>
      <c r="C1081" s="1061">
        <v>100</v>
      </c>
      <c r="D1081" s="1799" t="s">
        <v>447</v>
      </c>
      <c r="E1081" s="1061">
        <v>2</v>
      </c>
      <c r="F1081" s="1062" t="s">
        <v>4908</v>
      </c>
      <c r="G1081" s="1061"/>
      <c r="H1081" s="1063" t="s">
        <v>345</v>
      </c>
      <c r="I1081" s="1064" t="s">
        <v>7137</v>
      </c>
      <c r="J1081" s="1068" t="s">
        <v>4103</v>
      </c>
      <c r="K1081" s="1064" t="s">
        <v>7138</v>
      </c>
      <c r="L1081" s="1065">
        <f>IF(BB484="",0,BB484)</f>
        <v>0</v>
      </c>
      <c r="M1081" s="1065">
        <f>SUM(O1081:T1081)</f>
        <v>0</v>
      </c>
      <c r="N1081" s="1730">
        <f t="shared" si="359"/>
        <v>0</v>
      </c>
      <c r="O1081" s="1065">
        <f>IF(BB485="",0,BB485)</f>
        <v>0</v>
      </c>
      <c r="P1081" s="1065">
        <f>IF(BB489="",0,BB489)</f>
        <v>0</v>
      </c>
      <c r="Q1081" s="1065">
        <f>IF(BB497="",0,BB497)</f>
        <v>0</v>
      </c>
      <c r="R1081" s="1065">
        <f>IF(BB504="",0,BB504)</f>
        <v>0</v>
      </c>
      <c r="S1081" s="1065">
        <f>IF(BB507="",0,BB507)</f>
        <v>0</v>
      </c>
      <c r="T1081" s="1065">
        <f>IF(BB508="",0,BB508)</f>
        <v>0</v>
      </c>
      <c r="U1081" s="1065"/>
      <c r="V1081" s="1065"/>
      <c r="W1081" s="1065"/>
      <c r="X1081" s="1065"/>
      <c r="Y1081" s="1066"/>
      <c r="Z1081" s="1356" t="s">
        <v>11058</v>
      </c>
      <c r="AA1081" s="2205">
        <f t="shared" si="345"/>
        <v>1</v>
      </c>
      <c r="AB1081" s="3036">
        <f t="shared" si="346"/>
        <v>100</v>
      </c>
    </row>
    <row r="1082" spans="1:29" x14ac:dyDescent="0.25">
      <c r="A1082" s="1715">
        <f t="shared" si="347"/>
        <v>0</v>
      </c>
      <c r="B1082" s="1715">
        <f t="shared" si="352"/>
        <v>10101001</v>
      </c>
      <c r="C1082" s="1049">
        <v>101</v>
      </c>
      <c r="D1082" s="1806" t="s">
        <v>447</v>
      </c>
      <c r="E1082" s="1049">
        <v>1</v>
      </c>
      <c r="F1082" s="1057" t="s">
        <v>4908</v>
      </c>
      <c r="G1082" s="1049" t="s">
        <v>4910</v>
      </c>
      <c r="H1082" s="1058" t="s">
        <v>345</v>
      </c>
      <c r="I1082" s="1059" t="s">
        <v>7139</v>
      </c>
      <c r="J1082" s="1067" t="s">
        <v>4103</v>
      </c>
      <c r="K1082" s="1059" t="s">
        <v>7140</v>
      </c>
      <c r="L1082" s="979">
        <f>IF(BA485="",0,BA485)</f>
        <v>0</v>
      </c>
      <c r="M1082" s="979">
        <f>SUM(O1082:Q1082)</f>
        <v>0</v>
      </c>
      <c r="N1082" s="1724">
        <f t="shared" si="359"/>
        <v>0</v>
      </c>
      <c r="O1082" s="979">
        <f>IF(BA486="",0,BA486)</f>
        <v>0</v>
      </c>
      <c r="P1082" s="979">
        <f>IF(BA487="",0,BA487)</f>
        <v>0</v>
      </c>
      <c r="Q1082" s="979">
        <f>IF(BA488="",0,BA488)</f>
        <v>0</v>
      </c>
      <c r="R1082" s="979"/>
      <c r="S1082" s="979"/>
      <c r="T1082" s="979"/>
      <c r="U1082" s="979"/>
      <c r="V1082" s="979"/>
      <c r="W1082" s="979"/>
      <c r="X1082" s="979"/>
      <c r="Y1082" s="1060"/>
      <c r="Z1082" s="1352" t="s">
        <v>11059</v>
      </c>
      <c r="AA1082" s="2205">
        <f t="shared" si="345"/>
        <v>1</v>
      </c>
      <c r="AB1082" s="3036">
        <f t="shared" si="346"/>
        <v>101</v>
      </c>
    </row>
    <row r="1083" spans="1:29" x14ac:dyDescent="0.25">
      <c r="A1083" s="1714">
        <f t="shared" si="347"/>
        <v>0</v>
      </c>
      <c r="B1083" s="1714">
        <f t="shared" si="352"/>
        <v>10101002</v>
      </c>
      <c r="C1083" s="1061">
        <v>101</v>
      </c>
      <c r="D1083" s="1798" t="s">
        <v>447</v>
      </c>
      <c r="E1083" s="1061">
        <v>2</v>
      </c>
      <c r="F1083" s="1062" t="s">
        <v>4908</v>
      </c>
      <c r="G1083" s="1061"/>
      <c r="H1083" s="1063" t="s">
        <v>345</v>
      </c>
      <c r="I1083" s="1064" t="s">
        <v>7141</v>
      </c>
      <c r="J1083" s="1068" t="s">
        <v>4103</v>
      </c>
      <c r="K1083" s="1064" t="s">
        <v>7142</v>
      </c>
      <c r="L1083" s="1065">
        <f>IF(BB485="",0,BB485)</f>
        <v>0</v>
      </c>
      <c r="M1083" s="1065">
        <f>SUM(O1083:Q1083)</f>
        <v>0</v>
      </c>
      <c r="N1083" s="1730">
        <f t="shared" si="359"/>
        <v>0</v>
      </c>
      <c r="O1083" s="1065">
        <f>IF(BB486="",0,BB486)</f>
        <v>0</v>
      </c>
      <c r="P1083" s="1065">
        <f>IF(BB487="",0,BB487)</f>
        <v>0</v>
      </c>
      <c r="Q1083" s="1065">
        <f>IF(BB488="",0,BB488)</f>
        <v>0</v>
      </c>
      <c r="R1083" s="1065"/>
      <c r="S1083" s="1065"/>
      <c r="T1083" s="1065"/>
      <c r="U1083" s="1065"/>
      <c r="V1083" s="1065"/>
      <c r="W1083" s="1065"/>
      <c r="X1083" s="1065"/>
      <c r="Y1083" s="1066"/>
      <c r="Z1083" s="1356" t="s">
        <v>11060</v>
      </c>
      <c r="AA1083" s="2205">
        <f t="shared" si="345"/>
        <v>1</v>
      </c>
      <c r="AB1083" s="3036">
        <f t="shared" si="346"/>
        <v>101</v>
      </c>
    </row>
    <row r="1084" spans="1:29" x14ac:dyDescent="0.25">
      <c r="A1084" s="1715">
        <f t="shared" si="347"/>
        <v>0</v>
      </c>
      <c r="B1084" s="1715">
        <f t="shared" si="352"/>
        <v>10102001</v>
      </c>
      <c r="C1084" s="1049">
        <v>102</v>
      </c>
      <c r="D1084" s="1806" t="s">
        <v>447</v>
      </c>
      <c r="E1084" s="1049">
        <v>1</v>
      </c>
      <c r="F1084" s="1057" t="s">
        <v>4908</v>
      </c>
      <c r="G1084" s="1049" t="s">
        <v>4911</v>
      </c>
      <c r="H1084" s="1058" t="s">
        <v>345</v>
      </c>
      <c r="I1084" s="1059" t="s">
        <v>7143</v>
      </c>
      <c r="J1084" s="1067" t="s">
        <v>4103</v>
      </c>
      <c r="K1084" s="1059" t="s">
        <v>7144</v>
      </c>
      <c r="L1084" s="979">
        <f>IF(BA489="",0,BA489)</f>
        <v>0</v>
      </c>
      <c r="M1084" s="979">
        <f>SUM(O1084:U1084)</f>
        <v>0</v>
      </c>
      <c r="N1084" s="1724">
        <f t="shared" si="359"/>
        <v>0</v>
      </c>
      <c r="O1084" s="979">
        <f>IF(BA490="",0,BA490)</f>
        <v>0</v>
      </c>
      <c r="P1084" s="979">
        <f>IF(BA491="",0,BA491)</f>
        <v>0</v>
      </c>
      <c r="Q1084" s="979">
        <f>IF(BA492="",0,BA492)</f>
        <v>0</v>
      </c>
      <c r="R1084" s="979">
        <f>IF(BA493="",0,BA493)</f>
        <v>0</v>
      </c>
      <c r="S1084" s="979">
        <f>IF(BA494="",0,BA494)</f>
        <v>0</v>
      </c>
      <c r="T1084" s="979">
        <f>IF(BA495="",0,BA495)</f>
        <v>0</v>
      </c>
      <c r="U1084" s="979">
        <f>IF(BA496="",0,BA496)</f>
        <v>0</v>
      </c>
      <c r="V1084" s="979"/>
      <c r="W1084" s="979"/>
      <c r="X1084" s="979"/>
      <c r="Y1084" s="1060"/>
      <c r="Z1084" s="1352" t="s">
        <v>11061</v>
      </c>
      <c r="AA1084" s="2205">
        <f t="shared" si="345"/>
        <v>1</v>
      </c>
      <c r="AB1084" s="3036">
        <f t="shared" si="346"/>
        <v>102</v>
      </c>
    </row>
    <row r="1085" spans="1:29" x14ac:dyDescent="0.25">
      <c r="A1085" s="1714">
        <f t="shared" si="347"/>
        <v>0</v>
      </c>
      <c r="B1085" s="1714">
        <f t="shared" si="352"/>
        <v>10102002</v>
      </c>
      <c r="C1085" s="1061">
        <v>102</v>
      </c>
      <c r="D1085" s="1798" t="s">
        <v>447</v>
      </c>
      <c r="E1085" s="1061">
        <v>2</v>
      </c>
      <c r="F1085" s="1062" t="s">
        <v>4908</v>
      </c>
      <c r="G1085" s="1061"/>
      <c r="H1085" s="1063" t="s">
        <v>345</v>
      </c>
      <c r="I1085" s="1064" t="s">
        <v>7145</v>
      </c>
      <c r="J1085" s="1068" t="s">
        <v>4103</v>
      </c>
      <c r="K1085" s="1064" t="s">
        <v>7146</v>
      </c>
      <c r="L1085" s="1065">
        <f>IF(BB489="",0,BB489)</f>
        <v>0</v>
      </c>
      <c r="M1085" s="1065">
        <f>SUM(O1085:U1085)</f>
        <v>0</v>
      </c>
      <c r="N1085" s="1730">
        <f t="shared" si="359"/>
        <v>0</v>
      </c>
      <c r="O1085" s="1065">
        <f>IF(BB490="",0,BB490)</f>
        <v>0</v>
      </c>
      <c r="P1085" s="1065">
        <f>IF(BB491="",0,BB491)</f>
        <v>0</v>
      </c>
      <c r="Q1085" s="1065">
        <f>IF(BB492="",0,BB492)</f>
        <v>0</v>
      </c>
      <c r="R1085" s="1065">
        <f>IF(BB493="",0,BB493)</f>
        <v>0</v>
      </c>
      <c r="S1085" s="1065">
        <f>IF(BB494="",0,BB494)</f>
        <v>0</v>
      </c>
      <c r="T1085" s="1065">
        <f>IF(BB495="",0,BB495)</f>
        <v>0</v>
      </c>
      <c r="U1085" s="1065">
        <f>IF(BB496="",0,BB496)</f>
        <v>0</v>
      </c>
      <c r="V1085" s="1065"/>
      <c r="W1085" s="1065"/>
      <c r="X1085" s="1065"/>
      <c r="Y1085" s="1066"/>
      <c r="Z1085" s="1356" t="s">
        <v>11062</v>
      </c>
      <c r="AA1085" s="2205">
        <f t="shared" si="345"/>
        <v>1</v>
      </c>
      <c r="AB1085" s="3036">
        <f t="shared" si="346"/>
        <v>102</v>
      </c>
    </row>
    <row r="1086" spans="1:29" x14ac:dyDescent="0.25">
      <c r="A1086" s="1715">
        <f t="shared" si="347"/>
        <v>0</v>
      </c>
      <c r="B1086" s="1715">
        <f t="shared" si="351"/>
        <v>10103001</v>
      </c>
      <c r="C1086" s="1049">
        <v>103</v>
      </c>
      <c r="D1086" s="1806" t="s">
        <v>447</v>
      </c>
      <c r="E1086" s="1049">
        <v>1</v>
      </c>
      <c r="F1086" s="1057" t="s">
        <v>4908</v>
      </c>
      <c r="G1086" s="1049" t="s">
        <v>4912</v>
      </c>
      <c r="H1086" s="1058" t="s">
        <v>345</v>
      </c>
      <c r="I1086" s="1059" t="s">
        <v>7147</v>
      </c>
      <c r="J1086" s="1067" t="s">
        <v>4103</v>
      </c>
      <c r="K1086" s="1059" t="s">
        <v>7148</v>
      </c>
      <c r="L1086" s="979">
        <f>IF(BA497="",0,BA497)</f>
        <v>0</v>
      </c>
      <c r="M1086" s="979">
        <f>SUM(O1086:S1086)</f>
        <v>0</v>
      </c>
      <c r="N1086" s="1724">
        <f t="shared" si="359"/>
        <v>0</v>
      </c>
      <c r="O1086" s="979">
        <f>IF(BA498="",0,BA498)</f>
        <v>0</v>
      </c>
      <c r="P1086" s="979">
        <f>IF(BA500="",0,BA500)</f>
        <v>0</v>
      </c>
      <c r="Q1086" s="979">
        <f>IF(BA501="",0,BA501)</f>
        <v>0</v>
      </c>
      <c r="R1086" s="979">
        <f>IF(BA502="",0,BA502)</f>
        <v>0</v>
      </c>
      <c r="S1086" s="979">
        <f>IF(BA503="",0,BA503)</f>
        <v>0</v>
      </c>
      <c r="T1086" s="979"/>
      <c r="U1086" s="979"/>
      <c r="V1086" s="979"/>
      <c r="W1086" s="979"/>
      <c r="X1086" s="979"/>
      <c r="Y1086" s="1060"/>
      <c r="Z1086" s="1352" t="s">
        <v>11063</v>
      </c>
      <c r="AA1086" s="2205">
        <f t="shared" si="345"/>
        <v>1</v>
      </c>
      <c r="AB1086" s="3036">
        <f t="shared" si="346"/>
        <v>103</v>
      </c>
    </row>
    <row r="1087" spans="1:29" x14ac:dyDescent="0.25">
      <c r="A1087" s="1714">
        <f t="shared" si="347"/>
        <v>0</v>
      </c>
      <c r="B1087" s="1714">
        <f t="shared" si="351"/>
        <v>10103002</v>
      </c>
      <c r="C1087" s="1061">
        <v>103</v>
      </c>
      <c r="D1087" s="1798" t="s">
        <v>447</v>
      </c>
      <c r="E1087" s="1061">
        <v>2</v>
      </c>
      <c r="F1087" s="1062" t="s">
        <v>4908</v>
      </c>
      <c r="G1087" s="1061"/>
      <c r="H1087" s="1063" t="s">
        <v>345</v>
      </c>
      <c r="I1087" s="1064" t="s">
        <v>7149</v>
      </c>
      <c r="J1087" s="1068" t="s">
        <v>4103</v>
      </c>
      <c r="K1087" s="1064" t="s">
        <v>7150</v>
      </c>
      <c r="L1087" s="1065">
        <f>IF(BB497="",0,BB497)</f>
        <v>0</v>
      </c>
      <c r="M1087" s="1065">
        <f>SUM(O1087:S1087)</f>
        <v>0</v>
      </c>
      <c r="N1087" s="1730">
        <f t="shared" si="359"/>
        <v>0</v>
      </c>
      <c r="O1087" s="1065">
        <f>IF(BB498="",0,BB498)</f>
        <v>0</v>
      </c>
      <c r="P1087" s="1065">
        <f>IF(BB500="",0,BB500)</f>
        <v>0</v>
      </c>
      <c r="Q1087" s="1065">
        <f>IF(BB501="",0,BB501)</f>
        <v>0</v>
      </c>
      <c r="R1087" s="1065">
        <f>IF(BB502="",0,BB502)</f>
        <v>0</v>
      </c>
      <c r="S1087" s="1065">
        <f>IF(BB503="",0,BB503)</f>
        <v>0</v>
      </c>
      <c r="T1087" s="1065"/>
      <c r="U1087" s="1065"/>
      <c r="V1087" s="1065"/>
      <c r="W1087" s="1065"/>
      <c r="X1087" s="1065"/>
      <c r="Y1087" s="1066"/>
      <c r="Z1087" s="1356" t="s">
        <v>11064</v>
      </c>
      <c r="AA1087" s="2205">
        <f t="shared" si="345"/>
        <v>1</v>
      </c>
      <c r="AB1087" s="3036">
        <f t="shared" si="346"/>
        <v>103</v>
      </c>
    </row>
    <row r="1088" spans="1:29" x14ac:dyDescent="0.25">
      <c r="A1088" s="1715">
        <f t="shared" si="347"/>
        <v>0</v>
      </c>
      <c r="B1088" s="1715">
        <f t="shared" si="351"/>
        <v>10104001</v>
      </c>
      <c r="C1088" s="1049">
        <v>104</v>
      </c>
      <c r="D1088" s="1806" t="s">
        <v>447</v>
      </c>
      <c r="E1088" s="1049">
        <v>1</v>
      </c>
      <c r="F1088" s="1057" t="s">
        <v>4908</v>
      </c>
      <c r="G1088" s="1049" t="s">
        <v>4913</v>
      </c>
      <c r="H1088" s="1058" t="s">
        <v>345</v>
      </c>
      <c r="I1088" s="1059" t="s">
        <v>7151</v>
      </c>
      <c r="J1088" s="1067" t="s">
        <v>4103</v>
      </c>
      <c r="K1088" s="1059" t="s">
        <v>7152</v>
      </c>
      <c r="L1088" s="979">
        <f>IF(BA504="",0,BA504)</f>
        <v>0</v>
      </c>
      <c r="M1088" s="979">
        <f>SUM(O1088:P1088)</f>
        <v>0</v>
      </c>
      <c r="N1088" s="1724">
        <f t="shared" si="359"/>
        <v>0</v>
      </c>
      <c r="O1088" s="979">
        <f>IF(BA505="",0,BA505)</f>
        <v>0</v>
      </c>
      <c r="P1088" s="979">
        <f>IF(BA506="",0,BA506)</f>
        <v>0</v>
      </c>
      <c r="Q1088" s="979"/>
      <c r="R1088" s="979"/>
      <c r="S1088" s="979"/>
      <c r="T1088" s="979"/>
      <c r="U1088" s="979"/>
      <c r="V1088" s="979"/>
      <c r="W1088" s="979"/>
      <c r="X1088" s="979"/>
      <c r="Y1088" s="1060"/>
      <c r="Z1088" s="1352" t="s">
        <v>11065</v>
      </c>
      <c r="AA1088" s="2205">
        <f t="shared" si="345"/>
        <v>1</v>
      </c>
      <c r="AB1088" s="3036">
        <f t="shared" si="346"/>
        <v>104</v>
      </c>
    </row>
    <row r="1089" spans="1:29" x14ac:dyDescent="0.25">
      <c r="A1089" s="1714">
        <f t="shared" si="347"/>
        <v>0</v>
      </c>
      <c r="B1089" s="1714">
        <f t="shared" si="351"/>
        <v>10104002</v>
      </c>
      <c r="C1089" s="1061">
        <v>104</v>
      </c>
      <c r="D1089" s="1798" t="s">
        <v>447</v>
      </c>
      <c r="E1089" s="1061">
        <v>2</v>
      </c>
      <c r="F1089" s="1062" t="s">
        <v>4908</v>
      </c>
      <c r="G1089" s="1061"/>
      <c r="H1089" s="1063" t="s">
        <v>345</v>
      </c>
      <c r="I1089" s="1064" t="s">
        <v>7153</v>
      </c>
      <c r="J1089" s="1068" t="s">
        <v>4103</v>
      </c>
      <c r="K1089" s="1064" t="s">
        <v>7154</v>
      </c>
      <c r="L1089" s="1065">
        <f>IF(BB504="",0,BB504)</f>
        <v>0</v>
      </c>
      <c r="M1089" s="1065">
        <f>SUM(O1089:P1089)</f>
        <v>0</v>
      </c>
      <c r="N1089" s="1730">
        <f t="shared" si="359"/>
        <v>0</v>
      </c>
      <c r="O1089" s="1065">
        <f>IF(BB505="",0,BB505)</f>
        <v>0</v>
      </c>
      <c r="P1089" s="1065">
        <f>IF(BB506="",0,BB506)</f>
        <v>0</v>
      </c>
      <c r="Q1089" s="1065"/>
      <c r="R1089" s="1065"/>
      <c r="S1089" s="1065"/>
      <c r="T1089" s="1065"/>
      <c r="U1089" s="1065"/>
      <c r="V1089" s="1065"/>
      <c r="W1089" s="1065"/>
      <c r="X1089" s="1065"/>
      <c r="Y1089" s="1066"/>
      <c r="Z1089" s="1356" t="s">
        <v>11066</v>
      </c>
      <c r="AA1089" s="2205">
        <f t="shared" si="345"/>
        <v>1</v>
      </c>
      <c r="AB1089" s="3036">
        <f t="shared" si="346"/>
        <v>104</v>
      </c>
    </row>
    <row r="1090" spans="1:29" x14ac:dyDescent="0.25">
      <c r="A1090" s="1715">
        <f t="shared" si="347"/>
        <v>0</v>
      </c>
      <c r="B1090" s="1715">
        <f t="shared" si="351"/>
        <v>10105001</v>
      </c>
      <c r="C1090" s="1049">
        <v>105</v>
      </c>
      <c r="D1090" s="1806" t="s">
        <v>447</v>
      </c>
      <c r="E1090" s="1049">
        <v>1</v>
      </c>
      <c r="F1090" s="1057" t="s">
        <v>4908</v>
      </c>
      <c r="G1090" s="1049" t="s">
        <v>4915</v>
      </c>
      <c r="H1090" s="1058" t="s">
        <v>345</v>
      </c>
      <c r="I1090" s="1059" t="s">
        <v>7155</v>
      </c>
      <c r="J1090" s="1067" t="s">
        <v>4103</v>
      </c>
      <c r="K1090" s="1059" t="s">
        <v>7156</v>
      </c>
      <c r="L1090" s="979">
        <f>IF(BA508="",0,BA508)</f>
        <v>0</v>
      </c>
      <c r="M1090" s="979">
        <f>SUM(O1090:P1090)</f>
        <v>0</v>
      </c>
      <c r="N1090" s="1724">
        <f t="shared" si="359"/>
        <v>0</v>
      </c>
      <c r="O1090" s="979">
        <f>IF(BA509="",0,BA509)</f>
        <v>0</v>
      </c>
      <c r="P1090" s="979">
        <f>IF(BA510="",0,BA510)</f>
        <v>0</v>
      </c>
      <c r="Q1090" s="979"/>
      <c r="R1090" s="979"/>
      <c r="S1090" s="979"/>
      <c r="T1090" s="979"/>
      <c r="U1090" s="979"/>
      <c r="V1090" s="979"/>
      <c r="W1090" s="979"/>
      <c r="X1090" s="979"/>
      <c r="Y1090" s="1060"/>
      <c r="Z1090" s="1352" t="s">
        <v>11067</v>
      </c>
      <c r="AA1090" s="2205">
        <f t="shared" ref="AA1090:AA1121" si="360">COUNTIF(B:B,B1090)</f>
        <v>1</v>
      </c>
      <c r="AB1090" s="3036">
        <f t="shared" si="346"/>
        <v>105</v>
      </c>
    </row>
    <row r="1091" spans="1:29" x14ac:dyDescent="0.25">
      <c r="A1091" s="1714">
        <f t="shared" si="347"/>
        <v>0</v>
      </c>
      <c r="B1091" s="1714">
        <f t="shared" si="351"/>
        <v>10105002</v>
      </c>
      <c r="C1091" s="1061">
        <v>105</v>
      </c>
      <c r="D1091" s="1798" t="s">
        <v>447</v>
      </c>
      <c r="E1091" s="1061">
        <v>2</v>
      </c>
      <c r="F1091" s="1062" t="s">
        <v>4908</v>
      </c>
      <c r="G1091" s="1061"/>
      <c r="H1091" s="1063" t="s">
        <v>345</v>
      </c>
      <c r="I1091" s="1064" t="s">
        <v>7157</v>
      </c>
      <c r="J1091" s="1068" t="s">
        <v>4103</v>
      </c>
      <c r="K1091" s="1064" t="s">
        <v>7158</v>
      </c>
      <c r="L1091" s="1065">
        <f>IF(BB508="",0,BB508)</f>
        <v>0</v>
      </c>
      <c r="M1091" s="1065">
        <f>SUM(O1091:P1091)</f>
        <v>0</v>
      </c>
      <c r="N1091" s="1730">
        <f t="shared" si="359"/>
        <v>0</v>
      </c>
      <c r="O1091" s="1065">
        <f>IF(BB509="",0,BB509)</f>
        <v>0</v>
      </c>
      <c r="P1091" s="1065">
        <f>IF(BB510="",0,BB510)</f>
        <v>0</v>
      </c>
      <c r="Q1091" s="1065"/>
      <c r="R1091" s="1065"/>
      <c r="S1091" s="1065"/>
      <c r="T1091" s="1065"/>
      <c r="U1091" s="1065"/>
      <c r="V1091" s="1065"/>
      <c r="W1091" s="1065"/>
      <c r="X1091" s="1065"/>
      <c r="Y1091" s="1066"/>
      <c r="Z1091" s="1356" t="s">
        <v>11068</v>
      </c>
      <c r="AA1091" s="2205">
        <f t="shared" si="360"/>
        <v>1</v>
      </c>
      <c r="AB1091" s="3036">
        <f t="shared" ref="AB1091:AB1154" si="361">C1091</f>
        <v>105</v>
      </c>
    </row>
    <row r="1092" spans="1:29" x14ac:dyDescent="0.25">
      <c r="A1092" s="1715">
        <f t="shared" si="347"/>
        <v>0</v>
      </c>
      <c r="B1092" s="1715">
        <f t="shared" si="351"/>
        <v>10106001</v>
      </c>
      <c r="C1092" s="1049">
        <v>106</v>
      </c>
      <c r="D1092" s="1804" t="s">
        <v>447</v>
      </c>
      <c r="E1092" s="1049">
        <v>1</v>
      </c>
      <c r="F1092" s="1057" t="s">
        <v>4908</v>
      </c>
      <c r="G1092" s="1049" t="s">
        <v>4916</v>
      </c>
      <c r="H1092" s="1058" t="s">
        <v>345</v>
      </c>
      <c r="I1092" s="1059" t="s">
        <v>4946</v>
      </c>
      <c r="J1092" s="1067" t="s">
        <v>4104</v>
      </c>
      <c r="K1092" s="1059" t="s">
        <v>7137</v>
      </c>
      <c r="L1092" s="979">
        <f t="shared" ref="L1092:L1118" si="362">IF(BA484="",0,BA484)</f>
        <v>0</v>
      </c>
      <c r="M1092" s="979">
        <f t="shared" ref="M1092:M1118" si="363">IF(BB484="",0,BB484)</f>
        <v>0</v>
      </c>
      <c r="N1092" s="1724">
        <f t="shared" ref="N1092:N1123" si="364">IF(L1092&gt;=M1092,0,1)</f>
        <v>0</v>
      </c>
      <c r="O1092" s="979"/>
      <c r="P1092" s="979"/>
      <c r="Q1092" s="979"/>
      <c r="R1092" s="979"/>
      <c r="S1092" s="979"/>
      <c r="T1092" s="979"/>
      <c r="U1092" s="979"/>
      <c r="V1092" s="979"/>
      <c r="W1092" s="979"/>
      <c r="X1092" s="979"/>
      <c r="Y1092" s="1060"/>
      <c r="Z1092" s="1352" t="s">
        <v>11069</v>
      </c>
      <c r="AA1092" s="2205">
        <f t="shared" si="360"/>
        <v>1</v>
      </c>
      <c r="AB1092" s="3036">
        <f t="shared" si="361"/>
        <v>106</v>
      </c>
      <c r="AC1092" s="2205">
        <f>LEN(Z1092)</f>
        <v>167</v>
      </c>
    </row>
    <row r="1093" spans="1:29" x14ac:dyDescent="0.25">
      <c r="A1093" s="1715">
        <f t="shared" si="347"/>
        <v>0</v>
      </c>
      <c r="B1093" s="1715">
        <f t="shared" si="351"/>
        <v>10106002</v>
      </c>
      <c r="C1093" s="1049">
        <v>106</v>
      </c>
      <c r="D1093" s="1797" t="s">
        <v>447</v>
      </c>
      <c r="E1093" s="1049">
        <v>2</v>
      </c>
      <c r="F1093" s="1057" t="s">
        <v>4908</v>
      </c>
      <c r="G1093" s="1049"/>
      <c r="H1093" s="1058" t="s">
        <v>345</v>
      </c>
      <c r="I1093" s="1059" t="s">
        <v>7139</v>
      </c>
      <c r="J1093" s="1067" t="s">
        <v>4104</v>
      </c>
      <c r="K1093" s="1059" t="s">
        <v>7141</v>
      </c>
      <c r="L1093" s="979">
        <f t="shared" si="362"/>
        <v>0</v>
      </c>
      <c r="M1093" s="979">
        <f t="shared" si="363"/>
        <v>0</v>
      </c>
      <c r="N1093" s="1724">
        <f t="shared" si="364"/>
        <v>0</v>
      </c>
      <c r="O1093" s="979"/>
      <c r="P1093" s="979"/>
      <c r="Q1093" s="979"/>
      <c r="R1093" s="979"/>
      <c r="S1093" s="979"/>
      <c r="T1093" s="979"/>
      <c r="U1093" s="979"/>
      <c r="V1093" s="979"/>
      <c r="W1093" s="979"/>
      <c r="X1093" s="979"/>
      <c r="Y1093" s="1060"/>
      <c r="Z1093" s="1060" t="str">
        <f t="shared" ref="Z1093:Z1118" si="365">Z1092</f>
        <v>Cap.2 Pct.15.3:  Val. lucrarilor de constructii realizate in antrepriza (Col.1) &gt;= val. lucr. de intret. si reparatii curente (Col.2), pentru fiecare rand Rd.(1 la 27)</v>
      </c>
      <c r="AA1093" s="2205">
        <f t="shared" si="360"/>
        <v>1</v>
      </c>
      <c r="AB1093" s="3036">
        <f t="shared" si="361"/>
        <v>106</v>
      </c>
    </row>
    <row r="1094" spans="1:29" x14ac:dyDescent="0.25">
      <c r="A1094" s="1715">
        <f t="shared" si="347"/>
        <v>0</v>
      </c>
      <c r="B1094" s="1715">
        <f t="shared" si="351"/>
        <v>10106003</v>
      </c>
      <c r="C1094" s="1049">
        <v>106</v>
      </c>
      <c r="D1094" s="1797" t="s">
        <v>447</v>
      </c>
      <c r="E1094" s="1049">
        <v>3</v>
      </c>
      <c r="F1094" s="1057" t="s">
        <v>4908</v>
      </c>
      <c r="G1094" s="1049"/>
      <c r="H1094" s="1058" t="s">
        <v>345</v>
      </c>
      <c r="I1094" s="1059" t="s">
        <v>7159</v>
      </c>
      <c r="J1094" s="1067" t="s">
        <v>4104</v>
      </c>
      <c r="K1094" s="1059" t="s">
        <v>7160</v>
      </c>
      <c r="L1094" s="979">
        <f t="shared" si="362"/>
        <v>0</v>
      </c>
      <c r="M1094" s="979">
        <f t="shared" si="363"/>
        <v>0</v>
      </c>
      <c r="N1094" s="1724">
        <f t="shared" si="364"/>
        <v>0</v>
      </c>
      <c r="O1094" s="979"/>
      <c r="P1094" s="979"/>
      <c r="Q1094" s="979"/>
      <c r="R1094" s="979"/>
      <c r="S1094" s="979"/>
      <c r="T1094" s="979"/>
      <c r="U1094" s="979"/>
      <c r="V1094" s="979"/>
      <c r="W1094" s="979"/>
      <c r="X1094" s="979"/>
      <c r="Y1094" s="1060"/>
      <c r="Z1094" s="1060" t="str">
        <f t="shared" si="365"/>
        <v>Cap.2 Pct.15.3:  Val. lucrarilor de constructii realizate in antrepriza (Col.1) &gt;= val. lucr. de intret. si reparatii curente (Col.2), pentru fiecare rand Rd.(1 la 27)</v>
      </c>
      <c r="AA1094" s="2205">
        <f t="shared" si="360"/>
        <v>1</v>
      </c>
      <c r="AB1094" s="3036">
        <f t="shared" si="361"/>
        <v>106</v>
      </c>
    </row>
    <row r="1095" spans="1:29" x14ac:dyDescent="0.25">
      <c r="A1095" s="1715">
        <f t="shared" ref="A1095:A1158" si="366">IF(D1095="DA",IF(ISERROR(N1095),A1094+1,IF(N1095=1,A1094+1,A1094)),A1094)</f>
        <v>0</v>
      </c>
      <c r="B1095" s="1715">
        <f t="shared" si="351"/>
        <v>10106004</v>
      </c>
      <c r="C1095" s="1049">
        <v>106</v>
      </c>
      <c r="D1095" s="1797" t="s">
        <v>447</v>
      </c>
      <c r="E1095" s="1049">
        <v>4</v>
      </c>
      <c r="F1095" s="1057" t="s">
        <v>4908</v>
      </c>
      <c r="G1095" s="1049"/>
      <c r="H1095" s="1058" t="s">
        <v>345</v>
      </c>
      <c r="I1095" s="1059" t="s">
        <v>7161</v>
      </c>
      <c r="J1095" s="1067" t="s">
        <v>4104</v>
      </c>
      <c r="K1095" s="1059" t="s">
        <v>7162</v>
      </c>
      <c r="L1095" s="979">
        <f t="shared" si="362"/>
        <v>0</v>
      </c>
      <c r="M1095" s="979">
        <f t="shared" si="363"/>
        <v>0</v>
      </c>
      <c r="N1095" s="1724">
        <f t="shared" si="364"/>
        <v>0</v>
      </c>
      <c r="O1095" s="979"/>
      <c r="P1095" s="979"/>
      <c r="Q1095" s="979"/>
      <c r="R1095" s="979"/>
      <c r="S1095" s="979"/>
      <c r="T1095" s="979"/>
      <c r="U1095" s="979"/>
      <c r="V1095" s="979"/>
      <c r="W1095" s="979"/>
      <c r="X1095" s="979"/>
      <c r="Y1095" s="1060"/>
      <c r="Z1095" s="1060" t="str">
        <f t="shared" si="365"/>
        <v>Cap.2 Pct.15.3:  Val. lucrarilor de constructii realizate in antrepriza (Col.1) &gt;= val. lucr. de intret. si reparatii curente (Col.2), pentru fiecare rand Rd.(1 la 27)</v>
      </c>
      <c r="AA1095" s="2205">
        <f t="shared" si="360"/>
        <v>1</v>
      </c>
      <c r="AB1095" s="3036">
        <f t="shared" si="361"/>
        <v>106</v>
      </c>
    </row>
    <row r="1096" spans="1:29" x14ac:dyDescent="0.25">
      <c r="A1096" s="1715">
        <f t="shared" si="366"/>
        <v>0</v>
      </c>
      <c r="B1096" s="1715">
        <f t="shared" si="351"/>
        <v>10106005</v>
      </c>
      <c r="C1096" s="1049">
        <v>106</v>
      </c>
      <c r="D1096" s="1797" t="s">
        <v>447</v>
      </c>
      <c r="E1096" s="1049">
        <v>5</v>
      </c>
      <c r="F1096" s="1057" t="s">
        <v>4908</v>
      </c>
      <c r="G1096" s="1049"/>
      <c r="H1096" s="1058" t="s">
        <v>345</v>
      </c>
      <c r="I1096" s="1059" t="s">
        <v>7163</v>
      </c>
      <c r="J1096" s="1067" t="s">
        <v>4104</v>
      </c>
      <c r="K1096" s="1059" t="s">
        <v>7164</v>
      </c>
      <c r="L1096" s="979">
        <f t="shared" si="362"/>
        <v>0</v>
      </c>
      <c r="M1096" s="979">
        <f t="shared" si="363"/>
        <v>0</v>
      </c>
      <c r="N1096" s="1724">
        <f t="shared" si="364"/>
        <v>0</v>
      </c>
      <c r="O1096" s="979"/>
      <c r="P1096" s="979"/>
      <c r="Q1096" s="979"/>
      <c r="R1096" s="979"/>
      <c r="S1096" s="979"/>
      <c r="T1096" s="979"/>
      <c r="U1096" s="979"/>
      <c r="V1096" s="979"/>
      <c r="W1096" s="979"/>
      <c r="X1096" s="979"/>
      <c r="Y1096" s="1060"/>
      <c r="Z1096" s="1060" t="str">
        <f t="shared" si="365"/>
        <v>Cap.2 Pct.15.3:  Val. lucrarilor de constructii realizate in antrepriza (Col.1) &gt;= val. lucr. de intret. si reparatii curente (Col.2), pentru fiecare rand Rd.(1 la 27)</v>
      </c>
      <c r="AA1096" s="2205">
        <f t="shared" si="360"/>
        <v>1</v>
      </c>
      <c r="AB1096" s="3036">
        <f t="shared" si="361"/>
        <v>106</v>
      </c>
    </row>
    <row r="1097" spans="1:29" x14ac:dyDescent="0.25">
      <c r="A1097" s="1715">
        <f t="shared" si="366"/>
        <v>0</v>
      </c>
      <c r="B1097" s="1715">
        <f t="shared" si="351"/>
        <v>10106006</v>
      </c>
      <c r="C1097" s="1049">
        <v>106</v>
      </c>
      <c r="D1097" s="1797" t="s">
        <v>447</v>
      </c>
      <c r="E1097" s="1049">
        <v>6</v>
      </c>
      <c r="F1097" s="1057" t="s">
        <v>4908</v>
      </c>
      <c r="G1097" s="1049"/>
      <c r="H1097" s="1058" t="s">
        <v>345</v>
      </c>
      <c r="I1097" s="1059" t="s">
        <v>7143</v>
      </c>
      <c r="J1097" s="1067" t="s">
        <v>4104</v>
      </c>
      <c r="K1097" s="1059" t="s">
        <v>7145</v>
      </c>
      <c r="L1097" s="979">
        <f t="shared" si="362"/>
        <v>0</v>
      </c>
      <c r="M1097" s="979">
        <f t="shared" si="363"/>
        <v>0</v>
      </c>
      <c r="N1097" s="1724">
        <f t="shared" si="364"/>
        <v>0</v>
      </c>
      <c r="O1097" s="979"/>
      <c r="P1097" s="979"/>
      <c r="Q1097" s="979"/>
      <c r="R1097" s="979"/>
      <c r="S1097" s="979"/>
      <c r="T1097" s="979"/>
      <c r="U1097" s="979"/>
      <c r="V1097" s="979"/>
      <c r="W1097" s="979"/>
      <c r="X1097" s="979"/>
      <c r="Y1097" s="1060"/>
      <c r="Z1097" s="1060" t="str">
        <f t="shared" si="365"/>
        <v>Cap.2 Pct.15.3:  Val. lucrarilor de constructii realizate in antrepriza (Col.1) &gt;= val. lucr. de intret. si reparatii curente (Col.2), pentru fiecare rand Rd.(1 la 27)</v>
      </c>
      <c r="AA1097" s="2205">
        <f t="shared" si="360"/>
        <v>1</v>
      </c>
      <c r="AB1097" s="3036">
        <f t="shared" si="361"/>
        <v>106</v>
      </c>
    </row>
    <row r="1098" spans="1:29" x14ac:dyDescent="0.25">
      <c r="A1098" s="1715">
        <f t="shared" si="366"/>
        <v>0</v>
      </c>
      <c r="B1098" s="1715">
        <f t="shared" si="351"/>
        <v>10106007</v>
      </c>
      <c r="C1098" s="1049">
        <v>106</v>
      </c>
      <c r="D1098" s="1797" t="s">
        <v>447</v>
      </c>
      <c r="E1098" s="1049">
        <v>7</v>
      </c>
      <c r="F1098" s="1057" t="s">
        <v>4908</v>
      </c>
      <c r="G1098" s="1049"/>
      <c r="H1098" s="1058" t="s">
        <v>345</v>
      </c>
      <c r="I1098" s="1059" t="s">
        <v>7165</v>
      </c>
      <c r="J1098" s="1067" t="s">
        <v>4104</v>
      </c>
      <c r="K1098" s="1059" t="s">
        <v>7166</v>
      </c>
      <c r="L1098" s="979">
        <f t="shared" si="362"/>
        <v>0</v>
      </c>
      <c r="M1098" s="979">
        <f t="shared" si="363"/>
        <v>0</v>
      </c>
      <c r="N1098" s="1724">
        <f t="shared" si="364"/>
        <v>0</v>
      </c>
      <c r="O1098" s="979"/>
      <c r="P1098" s="979"/>
      <c r="Q1098" s="979"/>
      <c r="R1098" s="979"/>
      <c r="S1098" s="979"/>
      <c r="T1098" s="979"/>
      <c r="U1098" s="979"/>
      <c r="V1098" s="979"/>
      <c r="W1098" s="979"/>
      <c r="X1098" s="979"/>
      <c r="Y1098" s="1060"/>
      <c r="Z1098" s="1060" t="str">
        <f t="shared" si="365"/>
        <v>Cap.2 Pct.15.3:  Val. lucrarilor de constructii realizate in antrepriza (Col.1) &gt;= val. lucr. de intret. si reparatii curente (Col.2), pentru fiecare rand Rd.(1 la 27)</v>
      </c>
      <c r="AA1098" s="2205">
        <f t="shared" si="360"/>
        <v>1</v>
      </c>
      <c r="AB1098" s="3036">
        <f t="shared" si="361"/>
        <v>106</v>
      </c>
    </row>
    <row r="1099" spans="1:29" x14ac:dyDescent="0.25">
      <c r="A1099" s="1715">
        <f t="shared" si="366"/>
        <v>0</v>
      </c>
      <c r="B1099" s="1715">
        <f t="shared" si="351"/>
        <v>10106008</v>
      </c>
      <c r="C1099" s="1049">
        <v>106</v>
      </c>
      <c r="D1099" s="1797" t="s">
        <v>447</v>
      </c>
      <c r="E1099" s="1049">
        <v>8</v>
      </c>
      <c r="F1099" s="1057" t="s">
        <v>4908</v>
      </c>
      <c r="G1099" s="1049"/>
      <c r="H1099" s="1058" t="s">
        <v>345</v>
      </c>
      <c r="I1099" s="1059" t="s">
        <v>7167</v>
      </c>
      <c r="J1099" s="1067" t="s">
        <v>4104</v>
      </c>
      <c r="K1099" s="1059" t="s">
        <v>7168</v>
      </c>
      <c r="L1099" s="979">
        <f t="shared" si="362"/>
        <v>0</v>
      </c>
      <c r="M1099" s="979">
        <f t="shared" si="363"/>
        <v>0</v>
      </c>
      <c r="N1099" s="1724">
        <f t="shared" si="364"/>
        <v>0</v>
      </c>
      <c r="O1099" s="979"/>
      <c r="P1099" s="979"/>
      <c r="Q1099" s="979"/>
      <c r="R1099" s="979"/>
      <c r="S1099" s="979"/>
      <c r="T1099" s="979"/>
      <c r="U1099" s="979"/>
      <c r="V1099" s="979"/>
      <c r="W1099" s="979"/>
      <c r="X1099" s="979"/>
      <c r="Y1099" s="1060"/>
      <c r="Z1099" s="1060" t="str">
        <f t="shared" si="365"/>
        <v>Cap.2 Pct.15.3:  Val. lucrarilor de constructii realizate in antrepriza (Col.1) &gt;= val. lucr. de intret. si reparatii curente (Col.2), pentru fiecare rand Rd.(1 la 27)</v>
      </c>
      <c r="AA1099" s="2205">
        <f t="shared" si="360"/>
        <v>1</v>
      </c>
      <c r="AB1099" s="3036">
        <f t="shared" si="361"/>
        <v>106</v>
      </c>
    </row>
    <row r="1100" spans="1:29" x14ac:dyDescent="0.25">
      <c r="A1100" s="1715">
        <f t="shared" si="366"/>
        <v>0</v>
      </c>
      <c r="B1100" s="1715">
        <f t="shared" si="351"/>
        <v>10106009</v>
      </c>
      <c r="C1100" s="1049">
        <v>106</v>
      </c>
      <c r="D1100" s="1797" t="s">
        <v>447</v>
      </c>
      <c r="E1100" s="1049">
        <v>9</v>
      </c>
      <c r="F1100" s="1057" t="s">
        <v>4908</v>
      </c>
      <c r="G1100" s="1049"/>
      <c r="H1100" s="1058" t="s">
        <v>345</v>
      </c>
      <c r="I1100" s="1059" t="s">
        <v>7169</v>
      </c>
      <c r="J1100" s="1067" t="s">
        <v>4104</v>
      </c>
      <c r="K1100" s="1059" t="s">
        <v>7170</v>
      </c>
      <c r="L1100" s="979">
        <f t="shared" si="362"/>
        <v>0</v>
      </c>
      <c r="M1100" s="979">
        <f t="shared" si="363"/>
        <v>0</v>
      </c>
      <c r="N1100" s="1724">
        <f t="shared" si="364"/>
        <v>0</v>
      </c>
      <c r="O1100" s="979"/>
      <c r="P1100" s="979"/>
      <c r="Q1100" s="979"/>
      <c r="R1100" s="979"/>
      <c r="S1100" s="979"/>
      <c r="T1100" s="979"/>
      <c r="U1100" s="979"/>
      <c r="V1100" s="979"/>
      <c r="W1100" s="979"/>
      <c r="X1100" s="979"/>
      <c r="Y1100" s="1060"/>
      <c r="Z1100" s="1060" t="str">
        <f t="shared" si="365"/>
        <v>Cap.2 Pct.15.3:  Val. lucrarilor de constructii realizate in antrepriza (Col.1) &gt;= val. lucr. de intret. si reparatii curente (Col.2), pentru fiecare rand Rd.(1 la 27)</v>
      </c>
      <c r="AA1100" s="2205">
        <f t="shared" si="360"/>
        <v>1</v>
      </c>
      <c r="AB1100" s="3036">
        <f t="shared" si="361"/>
        <v>106</v>
      </c>
    </row>
    <row r="1101" spans="1:29" x14ac:dyDescent="0.25">
      <c r="A1101" s="1715">
        <f t="shared" si="366"/>
        <v>0</v>
      </c>
      <c r="B1101" s="1715">
        <f t="shared" si="351"/>
        <v>10106010</v>
      </c>
      <c r="C1101" s="1049">
        <v>106</v>
      </c>
      <c r="D1101" s="1797" t="s">
        <v>447</v>
      </c>
      <c r="E1101" s="1049">
        <v>10</v>
      </c>
      <c r="F1101" s="1057" t="s">
        <v>4908</v>
      </c>
      <c r="G1101" s="1049"/>
      <c r="H1101" s="1058" t="s">
        <v>345</v>
      </c>
      <c r="I1101" s="1059" t="s">
        <v>7171</v>
      </c>
      <c r="J1101" s="1067" t="s">
        <v>4104</v>
      </c>
      <c r="K1101" s="1059" t="s">
        <v>7172</v>
      </c>
      <c r="L1101" s="979">
        <f t="shared" si="362"/>
        <v>0</v>
      </c>
      <c r="M1101" s="979">
        <f t="shared" si="363"/>
        <v>0</v>
      </c>
      <c r="N1101" s="1724">
        <f t="shared" si="364"/>
        <v>0</v>
      </c>
      <c r="O1101" s="979"/>
      <c r="P1101" s="979"/>
      <c r="Q1101" s="979"/>
      <c r="R1101" s="979"/>
      <c r="S1101" s="979"/>
      <c r="T1101" s="979"/>
      <c r="U1101" s="979"/>
      <c r="V1101" s="979"/>
      <c r="W1101" s="979"/>
      <c r="X1101" s="979"/>
      <c r="Y1101" s="1060"/>
      <c r="Z1101" s="1060" t="str">
        <f t="shared" si="365"/>
        <v>Cap.2 Pct.15.3:  Val. lucrarilor de constructii realizate in antrepriza (Col.1) &gt;= val. lucr. de intret. si reparatii curente (Col.2), pentru fiecare rand Rd.(1 la 27)</v>
      </c>
      <c r="AA1101" s="2205">
        <f t="shared" si="360"/>
        <v>1</v>
      </c>
      <c r="AB1101" s="3036">
        <f t="shared" si="361"/>
        <v>106</v>
      </c>
    </row>
    <row r="1102" spans="1:29" x14ac:dyDescent="0.25">
      <c r="A1102" s="1715">
        <f t="shared" si="366"/>
        <v>0</v>
      </c>
      <c r="B1102" s="1715">
        <f t="shared" si="351"/>
        <v>10106011</v>
      </c>
      <c r="C1102" s="1049">
        <v>106</v>
      </c>
      <c r="D1102" s="1797" t="s">
        <v>447</v>
      </c>
      <c r="E1102" s="1049">
        <v>11</v>
      </c>
      <c r="F1102" s="1057" t="s">
        <v>4908</v>
      </c>
      <c r="G1102" s="1049"/>
      <c r="H1102" s="1058" t="s">
        <v>345</v>
      </c>
      <c r="I1102" s="1059" t="s">
        <v>7173</v>
      </c>
      <c r="J1102" s="1067" t="s">
        <v>4104</v>
      </c>
      <c r="K1102" s="1059" t="s">
        <v>7174</v>
      </c>
      <c r="L1102" s="979">
        <f t="shared" si="362"/>
        <v>0</v>
      </c>
      <c r="M1102" s="979">
        <f t="shared" si="363"/>
        <v>0</v>
      </c>
      <c r="N1102" s="1724">
        <f t="shared" si="364"/>
        <v>0</v>
      </c>
      <c r="O1102" s="979"/>
      <c r="P1102" s="979"/>
      <c r="Q1102" s="979"/>
      <c r="R1102" s="979"/>
      <c r="S1102" s="979"/>
      <c r="T1102" s="979"/>
      <c r="U1102" s="979"/>
      <c r="V1102" s="979"/>
      <c r="W1102" s="979"/>
      <c r="X1102" s="979"/>
      <c r="Y1102" s="1060"/>
      <c r="Z1102" s="1060" t="str">
        <f t="shared" si="365"/>
        <v>Cap.2 Pct.15.3:  Val. lucrarilor de constructii realizate in antrepriza (Col.1) &gt;= val. lucr. de intret. si reparatii curente (Col.2), pentru fiecare rand Rd.(1 la 27)</v>
      </c>
      <c r="AA1102" s="2205">
        <f t="shared" si="360"/>
        <v>1</v>
      </c>
      <c r="AB1102" s="3036">
        <f t="shared" si="361"/>
        <v>106</v>
      </c>
    </row>
    <row r="1103" spans="1:29" x14ac:dyDescent="0.25">
      <c r="A1103" s="1715">
        <f t="shared" si="366"/>
        <v>0</v>
      </c>
      <c r="B1103" s="1715">
        <f t="shared" si="351"/>
        <v>10106012</v>
      </c>
      <c r="C1103" s="1049">
        <v>106</v>
      </c>
      <c r="D1103" s="1797" t="s">
        <v>447</v>
      </c>
      <c r="E1103" s="1049">
        <v>12</v>
      </c>
      <c r="F1103" s="1057" t="s">
        <v>4908</v>
      </c>
      <c r="G1103" s="1049"/>
      <c r="H1103" s="1058" t="s">
        <v>345</v>
      </c>
      <c r="I1103" s="1059" t="s">
        <v>7175</v>
      </c>
      <c r="J1103" s="1067" t="s">
        <v>4104</v>
      </c>
      <c r="K1103" s="1059" t="s">
        <v>7176</v>
      </c>
      <c r="L1103" s="979">
        <f t="shared" si="362"/>
        <v>0</v>
      </c>
      <c r="M1103" s="979">
        <f t="shared" si="363"/>
        <v>0</v>
      </c>
      <c r="N1103" s="1724">
        <f t="shared" si="364"/>
        <v>0</v>
      </c>
      <c r="O1103" s="979"/>
      <c r="P1103" s="979"/>
      <c r="Q1103" s="979"/>
      <c r="R1103" s="979"/>
      <c r="S1103" s="979"/>
      <c r="T1103" s="979"/>
      <c r="U1103" s="979"/>
      <c r="V1103" s="979"/>
      <c r="W1103" s="979"/>
      <c r="X1103" s="979"/>
      <c r="Y1103" s="1060"/>
      <c r="Z1103" s="1060" t="str">
        <f t="shared" si="365"/>
        <v>Cap.2 Pct.15.3:  Val. lucrarilor de constructii realizate in antrepriza (Col.1) &gt;= val. lucr. de intret. si reparatii curente (Col.2), pentru fiecare rand Rd.(1 la 27)</v>
      </c>
      <c r="AA1103" s="2205">
        <f t="shared" si="360"/>
        <v>1</v>
      </c>
      <c r="AB1103" s="3036">
        <f t="shared" si="361"/>
        <v>106</v>
      </c>
    </row>
    <row r="1104" spans="1:29" x14ac:dyDescent="0.25">
      <c r="A1104" s="1715">
        <f t="shared" si="366"/>
        <v>0</v>
      </c>
      <c r="B1104" s="1715">
        <f t="shared" si="351"/>
        <v>10106013</v>
      </c>
      <c r="C1104" s="1049">
        <v>106</v>
      </c>
      <c r="D1104" s="1797" t="s">
        <v>447</v>
      </c>
      <c r="E1104" s="1049">
        <v>13</v>
      </c>
      <c r="F1104" s="1057" t="s">
        <v>4908</v>
      </c>
      <c r="G1104" s="1049"/>
      <c r="H1104" s="1058" t="s">
        <v>345</v>
      </c>
      <c r="I1104" s="1059" t="s">
        <v>7177</v>
      </c>
      <c r="J1104" s="1067" t="s">
        <v>4104</v>
      </c>
      <c r="K1104" s="1059" t="s">
        <v>7178</v>
      </c>
      <c r="L1104" s="979">
        <f t="shared" si="362"/>
        <v>0</v>
      </c>
      <c r="M1104" s="979">
        <f t="shared" si="363"/>
        <v>0</v>
      </c>
      <c r="N1104" s="1724">
        <f t="shared" si="364"/>
        <v>0</v>
      </c>
      <c r="O1104" s="979"/>
      <c r="P1104" s="979"/>
      <c r="Q1104" s="979"/>
      <c r="R1104" s="979"/>
      <c r="S1104" s="979"/>
      <c r="T1104" s="979"/>
      <c r="U1104" s="979"/>
      <c r="V1104" s="979"/>
      <c r="W1104" s="979"/>
      <c r="X1104" s="979"/>
      <c r="Y1104" s="1060"/>
      <c r="Z1104" s="1060" t="str">
        <f t="shared" si="365"/>
        <v>Cap.2 Pct.15.3:  Val. lucrarilor de constructii realizate in antrepriza (Col.1) &gt;= val. lucr. de intret. si reparatii curente (Col.2), pentru fiecare rand Rd.(1 la 27)</v>
      </c>
      <c r="AA1104" s="2205">
        <f t="shared" si="360"/>
        <v>1</v>
      </c>
      <c r="AB1104" s="3036">
        <f t="shared" si="361"/>
        <v>106</v>
      </c>
    </row>
    <row r="1105" spans="1:28" x14ac:dyDescent="0.25">
      <c r="A1105" s="1715">
        <f t="shared" si="366"/>
        <v>0</v>
      </c>
      <c r="B1105" s="1715">
        <f t="shared" si="351"/>
        <v>10106014</v>
      </c>
      <c r="C1105" s="1049">
        <v>106</v>
      </c>
      <c r="D1105" s="1797" t="s">
        <v>447</v>
      </c>
      <c r="E1105" s="1049">
        <v>14</v>
      </c>
      <c r="F1105" s="1057" t="s">
        <v>4908</v>
      </c>
      <c r="G1105" s="1049"/>
      <c r="H1105" s="1058" t="s">
        <v>345</v>
      </c>
      <c r="I1105" s="1059" t="s">
        <v>7147</v>
      </c>
      <c r="J1105" s="1067" t="s">
        <v>4104</v>
      </c>
      <c r="K1105" s="1059" t="s">
        <v>7149</v>
      </c>
      <c r="L1105" s="979">
        <f t="shared" si="362"/>
        <v>0</v>
      </c>
      <c r="M1105" s="979">
        <f t="shared" si="363"/>
        <v>0</v>
      </c>
      <c r="N1105" s="1724">
        <f t="shared" si="364"/>
        <v>0</v>
      </c>
      <c r="O1105" s="979"/>
      <c r="P1105" s="979"/>
      <c r="Q1105" s="979"/>
      <c r="R1105" s="979"/>
      <c r="S1105" s="979"/>
      <c r="T1105" s="979"/>
      <c r="U1105" s="979"/>
      <c r="V1105" s="979"/>
      <c r="W1105" s="979"/>
      <c r="X1105" s="979"/>
      <c r="Y1105" s="1060"/>
      <c r="Z1105" s="1060" t="str">
        <f t="shared" si="365"/>
        <v>Cap.2 Pct.15.3:  Val. lucrarilor de constructii realizate in antrepriza (Col.1) &gt;= val. lucr. de intret. si reparatii curente (Col.2), pentru fiecare rand Rd.(1 la 27)</v>
      </c>
      <c r="AA1105" s="2205">
        <f t="shared" si="360"/>
        <v>1</v>
      </c>
      <c r="AB1105" s="3036">
        <f t="shared" si="361"/>
        <v>106</v>
      </c>
    </row>
    <row r="1106" spans="1:28" x14ac:dyDescent="0.25">
      <c r="A1106" s="1715">
        <f t="shared" si="366"/>
        <v>0</v>
      </c>
      <c r="B1106" s="1715">
        <f t="shared" si="351"/>
        <v>10106015</v>
      </c>
      <c r="C1106" s="1049">
        <v>106</v>
      </c>
      <c r="D1106" s="1797" t="s">
        <v>447</v>
      </c>
      <c r="E1106" s="1049">
        <v>15</v>
      </c>
      <c r="F1106" s="1057" t="s">
        <v>4908</v>
      </c>
      <c r="G1106" s="1049"/>
      <c r="H1106" s="1058" t="s">
        <v>345</v>
      </c>
      <c r="I1106" s="1059" t="s">
        <v>7179</v>
      </c>
      <c r="J1106" s="1067" t="s">
        <v>4104</v>
      </c>
      <c r="K1106" s="1059" t="s">
        <v>7180</v>
      </c>
      <c r="L1106" s="979">
        <f t="shared" si="362"/>
        <v>0</v>
      </c>
      <c r="M1106" s="979">
        <f t="shared" si="363"/>
        <v>0</v>
      </c>
      <c r="N1106" s="1724">
        <f t="shared" si="364"/>
        <v>0</v>
      </c>
      <c r="O1106" s="979"/>
      <c r="P1106" s="979"/>
      <c r="Q1106" s="979"/>
      <c r="R1106" s="979"/>
      <c r="S1106" s="979"/>
      <c r="T1106" s="979"/>
      <c r="U1106" s="979"/>
      <c r="V1106" s="979"/>
      <c r="W1106" s="979"/>
      <c r="X1106" s="979"/>
      <c r="Y1106" s="1060"/>
      <c r="Z1106" s="1060" t="str">
        <f t="shared" si="365"/>
        <v>Cap.2 Pct.15.3:  Val. lucrarilor de constructii realizate in antrepriza (Col.1) &gt;= val. lucr. de intret. si reparatii curente (Col.2), pentru fiecare rand Rd.(1 la 27)</v>
      </c>
      <c r="AA1106" s="2205">
        <f t="shared" si="360"/>
        <v>1</v>
      </c>
      <c r="AB1106" s="3036">
        <f t="shared" si="361"/>
        <v>106</v>
      </c>
    </row>
    <row r="1107" spans="1:28" x14ac:dyDescent="0.25">
      <c r="A1107" s="1715">
        <f t="shared" si="366"/>
        <v>0</v>
      </c>
      <c r="B1107" s="1715">
        <f t="shared" si="351"/>
        <v>10106016</v>
      </c>
      <c r="C1107" s="1049">
        <v>106</v>
      </c>
      <c r="D1107" s="1797" t="s">
        <v>447</v>
      </c>
      <c r="E1107" s="1049">
        <v>16</v>
      </c>
      <c r="F1107" s="1057" t="s">
        <v>4908</v>
      </c>
      <c r="G1107" s="1049"/>
      <c r="H1107" s="1058" t="s">
        <v>345</v>
      </c>
      <c r="I1107" s="1059" t="s">
        <v>7181</v>
      </c>
      <c r="J1107" s="1067" t="s">
        <v>4104</v>
      </c>
      <c r="K1107" s="1059" t="s">
        <v>7182</v>
      </c>
      <c r="L1107" s="979">
        <f t="shared" si="362"/>
        <v>0</v>
      </c>
      <c r="M1107" s="979">
        <f t="shared" si="363"/>
        <v>0</v>
      </c>
      <c r="N1107" s="1724">
        <f t="shared" si="364"/>
        <v>0</v>
      </c>
      <c r="O1107" s="979"/>
      <c r="P1107" s="979"/>
      <c r="Q1107" s="979"/>
      <c r="R1107" s="979"/>
      <c r="S1107" s="979"/>
      <c r="T1107" s="979"/>
      <c r="U1107" s="979"/>
      <c r="V1107" s="979"/>
      <c r="W1107" s="979"/>
      <c r="X1107" s="979"/>
      <c r="Y1107" s="1060"/>
      <c r="Z1107" s="1060" t="str">
        <f t="shared" si="365"/>
        <v>Cap.2 Pct.15.3:  Val. lucrarilor de constructii realizate in antrepriza (Col.1) &gt;= val. lucr. de intret. si reparatii curente (Col.2), pentru fiecare rand Rd.(1 la 27)</v>
      </c>
      <c r="AA1107" s="2205">
        <f t="shared" si="360"/>
        <v>1</v>
      </c>
      <c r="AB1107" s="3036">
        <f t="shared" si="361"/>
        <v>106</v>
      </c>
    </row>
    <row r="1108" spans="1:28" x14ac:dyDescent="0.25">
      <c r="A1108" s="1715">
        <f t="shared" si="366"/>
        <v>0</v>
      </c>
      <c r="B1108" s="1715">
        <f t="shared" si="351"/>
        <v>10106017</v>
      </c>
      <c r="C1108" s="1049">
        <v>106</v>
      </c>
      <c r="D1108" s="1797" t="s">
        <v>447</v>
      </c>
      <c r="E1108" s="1049">
        <v>17</v>
      </c>
      <c r="F1108" s="1057" t="s">
        <v>4908</v>
      </c>
      <c r="G1108" s="1049"/>
      <c r="H1108" s="1058" t="s">
        <v>345</v>
      </c>
      <c r="I1108" s="1059" t="s">
        <v>7183</v>
      </c>
      <c r="J1108" s="1067" t="s">
        <v>4104</v>
      </c>
      <c r="K1108" s="1059" t="s">
        <v>7184</v>
      </c>
      <c r="L1108" s="979">
        <f t="shared" si="362"/>
        <v>0</v>
      </c>
      <c r="M1108" s="979">
        <f t="shared" si="363"/>
        <v>0</v>
      </c>
      <c r="N1108" s="1724">
        <f t="shared" si="364"/>
        <v>0</v>
      </c>
      <c r="O1108" s="979"/>
      <c r="P1108" s="979"/>
      <c r="Q1108" s="979"/>
      <c r="R1108" s="979"/>
      <c r="S1108" s="979"/>
      <c r="T1108" s="979"/>
      <c r="U1108" s="979"/>
      <c r="V1108" s="979"/>
      <c r="W1108" s="979"/>
      <c r="X1108" s="979"/>
      <c r="Y1108" s="1060"/>
      <c r="Z1108" s="1060" t="str">
        <f t="shared" si="365"/>
        <v>Cap.2 Pct.15.3:  Val. lucrarilor de constructii realizate in antrepriza (Col.1) &gt;= val. lucr. de intret. si reparatii curente (Col.2), pentru fiecare rand Rd.(1 la 27)</v>
      </c>
      <c r="AA1108" s="2205">
        <f t="shared" si="360"/>
        <v>1</v>
      </c>
      <c r="AB1108" s="3036">
        <f t="shared" si="361"/>
        <v>106</v>
      </c>
    </row>
    <row r="1109" spans="1:28" x14ac:dyDescent="0.25">
      <c r="A1109" s="1715">
        <f t="shared" si="366"/>
        <v>0</v>
      </c>
      <c r="B1109" s="1715">
        <f t="shared" si="351"/>
        <v>10106018</v>
      </c>
      <c r="C1109" s="1049">
        <v>106</v>
      </c>
      <c r="D1109" s="1797" t="s">
        <v>447</v>
      </c>
      <c r="E1109" s="1049">
        <v>18</v>
      </c>
      <c r="F1109" s="1057" t="s">
        <v>4908</v>
      </c>
      <c r="G1109" s="1049"/>
      <c r="H1109" s="1058" t="s">
        <v>345</v>
      </c>
      <c r="I1109" s="1059" t="s">
        <v>7185</v>
      </c>
      <c r="J1109" s="1067" t="s">
        <v>4104</v>
      </c>
      <c r="K1109" s="1059" t="s">
        <v>7186</v>
      </c>
      <c r="L1109" s="979">
        <f t="shared" si="362"/>
        <v>0</v>
      </c>
      <c r="M1109" s="979">
        <f t="shared" si="363"/>
        <v>0</v>
      </c>
      <c r="N1109" s="1724">
        <f t="shared" si="364"/>
        <v>0</v>
      </c>
      <c r="O1109" s="979"/>
      <c r="P1109" s="979"/>
      <c r="Q1109" s="979"/>
      <c r="R1109" s="979"/>
      <c r="S1109" s="979"/>
      <c r="T1109" s="979"/>
      <c r="U1109" s="979"/>
      <c r="V1109" s="979"/>
      <c r="W1109" s="979"/>
      <c r="X1109" s="979"/>
      <c r="Y1109" s="1060"/>
      <c r="Z1109" s="1060" t="str">
        <f t="shared" si="365"/>
        <v>Cap.2 Pct.15.3:  Val. lucrarilor de constructii realizate in antrepriza (Col.1) &gt;= val. lucr. de intret. si reparatii curente (Col.2), pentru fiecare rand Rd.(1 la 27)</v>
      </c>
      <c r="AA1109" s="2205">
        <f t="shared" si="360"/>
        <v>1</v>
      </c>
      <c r="AB1109" s="3036">
        <f t="shared" si="361"/>
        <v>106</v>
      </c>
    </row>
    <row r="1110" spans="1:28" x14ac:dyDescent="0.25">
      <c r="A1110" s="1715">
        <f t="shared" si="366"/>
        <v>0</v>
      </c>
      <c r="B1110" s="1715">
        <f t="shared" si="351"/>
        <v>10106019</v>
      </c>
      <c r="C1110" s="1049">
        <v>106</v>
      </c>
      <c r="D1110" s="1797" t="s">
        <v>447</v>
      </c>
      <c r="E1110" s="1049">
        <v>19</v>
      </c>
      <c r="F1110" s="1057" t="s">
        <v>4908</v>
      </c>
      <c r="G1110" s="1049"/>
      <c r="H1110" s="1058" t="s">
        <v>345</v>
      </c>
      <c r="I1110" s="1059" t="s">
        <v>7187</v>
      </c>
      <c r="J1110" s="1067" t="s">
        <v>4104</v>
      </c>
      <c r="K1110" s="1059" t="s">
        <v>7188</v>
      </c>
      <c r="L1110" s="979">
        <f t="shared" si="362"/>
        <v>0</v>
      </c>
      <c r="M1110" s="979">
        <f t="shared" si="363"/>
        <v>0</v>
      </c>
      <c r="N1110" s="1724">
        <f t="shared" si="364"/>
        <v>0</v>
      </c>
      <c r="O1110" s="979"/>
      <c r="P1110" s="979"/>
      <c r="Q1110" s="979"/>
      <c r="R1110" s="979"/>
      <c r="S1110" s="979"/>
      <c r="T1110" s="979"/>
      <c r="U1110" s="979"/>
      <c r="V1110" s="979"/>
      <c r="W1110" s="979"/>
      <c r="X1110" s="979"/>
      <c r="Y1110" s="1060"/>
      <c r="Z1110" s="1060" t="str">
        <f t="shared" si="365"/>
        <v>Cap.2 Pct.15.3:  Val. lucrarilor de constructii realizate in antrepriza (Col.1) &gt;= val. lucr. de intret. si reparatii curente (Col.2), pentru fiecare rand Rd.(1 la 27)</v>
      </c>
      <c r="AA1110" s="2205">
        <f t="shared" si="360"/>
        <v>1</v>
      </c>
      <c r="AB1110" s="3036">
        <f t="shared" si="361"/>
        <v>106</v>
      </c>
    </row>
    <row r="1111" spans="1:28" x14ac:dyDescent="0.25">
      <c r="A1111" s="1715">
        <f t="shared" si="366"/>
        <v>0</v>
      </c>
      <c r="B1111" s="1715">
        <f t="shared" si="351"/>
        <v>10106020</v>
      </c>
      <c r="C1111" s="1049">
        <v>106</v>
      </c>
      <c r="D1111" s="1797" t="s">
        <v>447</v>
      </c>
      <c r="E1111" s="1049">
        <v>20</v>
      </c>
      <c r="F1111" s="1057" t="s">
        <v>4908</v>
      </c>
      <c r="G1111" s="1049"/>
      <c r="H1111" s="1058" t="s">
        <v>345</v>
      </c>
      <c r="I1111" s="1059" t="s">
        <v>7189</v>
      </c>
      <c r="J1111" s="1067" t="s">
        <v>4104</v>
      </c>
      <c r="K1111" s="1059" t="s">
        <v>7190</v>
      </c>
      <c r="L1111" s="979">
        <f t="shared" si="362"/>
        <v>0</v>
      </c>
      <c r="M1111" s="979">
        <f t="shared" si="363"/>
        <v>0</v>
      </c>
      <c r="N1111" s="1724">
        <f t="shared" si="364"/>
        <v>0</v>
      </c>
      <c r="O1111" s="979"/>
      <c r="P1111" s="979"/>
      <c r="Q1111" s="979"/>
      <c r="R1111" s="979"/>
      <c r="S1111" s="979"/>
      <c r="T1111" s="979"/>
      <c r="U1111" s="979"/>
      <c r="V1111" s="979"/>
      <c r="W1111" s="979"/>
      <c r="X1111" s="979"/>
      <c r="Y1111" s="1060"/>
      <c r="Z1111" s="1060" t="str">
        <f t="shared" si="365"/>
        <v>Cap.2 Pct.15.3:  Val. lucrarilor de constructii realizate in antrepriza (Col.1) &gt;= val. lucr. de intret. si reparatii curente (Col.2), pentru fiecare rand Rd.(1 la 27)</v>
      </c>
      <c r="AA1111" s="2205">
        <f t="shared" si="360"/>
        <v>1</v>
      </c>
      <c r="AB1111" s="3036">
        <f t="shared" si="361"/>
        <v>106</v>
      </c>
    </row>
    <row r="1112" spans="1:28" x14ac:dyDescent="0.25">
      <c r="A1112" s="1715">
        <f t="shared" si="366"/>
        <v>0</v>
      </c>
      <c r="B1112" s="1715">
        <f t="shared" si="351"/>
        <v>10106021</v>
      </c>
      <c r="C1112" s="1049">
        <v>106</v>
      </c>
      <c r="D1112" s="1797" t="s">
        <v>447</v>
      </c>
      <c r="E1112" s="1049">
        <v>21</v>
      </c>
      <c r="F1112" s="1057" t="s">
        <v>4908</v>
      </c>
      <c r="G1112" s="1049"/>
      <c r="H1112" s="1058" t="s">
        <v>345</v>
      </c>
      <c r="I1112" s="1059" t="s">
        <v>7151</v>
      </c>
      <c r="J1112" s="1067" t="s">
        <v>4104</v>
      </c>
      <c r="K1112" s="1059" t="s">
        <v>7153</v>
      </c>
      <c r="L1112" s="979">
        <f t="shared" si="362"/>
        <v>0</v>
      </c>
      <c r="M1112" s="979">
        <f t="shared" si="363"/>
        <v>0</v>
      </c>
      <c r="N1112" s="1724">
        <f t="shared" si="364"/>
        <v>0</v>
      </c>
      <c r="O1112" s="979"/>
      <c r="P1112" s="979"/>
      <c r="Q1112" s="979"/>
      <c r="R1112" s="979"/>
      <c r="S1112" s="979"/>
      <c r="T1112" s="979"/>
      <c r="U1112" s="979"/>
      <c r="V1112" s="979"/>
      <c r="W1112" s="979"/>
      <c r="X1112" s="979"/>
      <c r="Y1112" s="1060"/>
      <c r="Z1112" s="1060" t="str">
        <f t="shared" si="365"/>
        <v>Cap.2 Pct.15.3:  Val. lucrarilor de constructii realizate in antrepriza (Col.1) &gt;= val. lucr. de intret. si reparatii curente (Col.2), pentru fiecare rand Rd.(1 la 27)</v>
      </c>
      <c r="AA1112" s="2205">
        <f t="shared" si="360"/>
        <v>1</v>
      </c>
      <c r="AB1112" s="3036">
        <f t="shared" si="361"/>
        <v>106</v>
      </c>
    </row>
    <row r="1113" spans="1:28" x14ac:dyDescent="0.25">
      <c r="A1113" s="1715">
        <f t="shared" si="366"/>
        <v>0</v>
      </c>
      <c r="B1113" s="1715">
        <f t="shared" si="351"/>
        <v>10106022</v>
      </c>
      <c r="C1113" s="1049">
        <v>106</v>
      </c>
      <c r="D1113" s="1797" t="s">
        <v>447</v>
      </c>
      <c r="E1113" s="1049">
        <v>22</v>
      </c>
      <c r="F1113" s="1057" t="s">
        <v>4908</v>
      </c>
      <c r="G1113" s="1049"/>
      <c r="H1113" s="1058" t="s">
        <v>345</v>
      </c>
      <c r="I1113" s="1059" t="s">
        <v>7191</v>
      </c>
      <c r="J1113" s="1067" t="s">
        <v>4104</v>
      </c>
      <c r="K1113" s="1059" t="s">
        <v>7192</v>
      </c>
      <c r="L1113" s="979">
        <f t="shared" si="362"/>
        <v>0</v>
      </c>
      <c r="M1113" s="979">
        <f t="shared" si="363"/>
        <v>0</v>
      </c>
      <c r="N1113" s="1724">
        <f t="shared" si="364"/>
        <v>0</v>
      </c>
      <c r="O1113" s="979"/>
      <c r="P1113" s="979"/>
      <c r="Q1113" s="979"/>
      <c r="R1113" s="979"/>
      <c r="S1113" s="979"/>
      <c r="T1113" s="979"/>
      <c r="U1113" s="979"/>
      <c r="V1113" s="979"/>
      <c r="W1113" s="979"/>
      <c r="X1113" s="979"/>
      <c r="Y1113" s="1060"/>
      <c r="Z1113" s="1060" t="str">
        <f t="shared" si="365"/>
        <v>Cap.2 Pct.15.3:  Val. lucrarilor de constructii realizate in antrepriza (Col.1) &gt;= val. lucr. de intret. si reparatii curente (Col.2), pentru fiecare rand Rd.(1 la 27)</v>
      </c>
      <c r="AA1113" s="2205">
        <f t="shared" si="360"/>
        <v>1</v>
      </c>
      <c r="AB1113" s="3036">
        <f t="shared" si="361"/>
        <v>106</v>
      </c>
    </row>
    <row r="1114" spans="1:28" x14ac:dyDescent="0.25">
      <c r="A1114" s="1715">
        <f t="shared" si="366"/>
        <v>0</v>
      </c>
      <c r="B1114" s="1715">
        <f t="shared" si="351"/>
        <v>10106023</v>
      </c>
      <c r="C1114" s="1049">
        <v>106</v>
      </c>
      <c r="D1114" s="1797" t="s">
        <v>447</v>
      </c>
      <c r="E1114" s="1049">
        <v>23</v>
      </c>
      <c r="F1114" s="1057" t="s">
        <v>4908</v>
      </c>
      <c r="G1114" s="1049"/>
      <c r="H1114" s="1058" t="s">
        <v>345</v>
      </c>
      <c r="I1114" s="1059" t="s">
        <v>7193</v>
      </c>
      <c r="J1114" s="1067" t="s">
        <v>4104</v>
      </c>
      <c r="K1114" s="1059" t="s">
        <v>7194</v>
      </c>
      <c r="L1114" s="979">
        <f t="shared" si="362"/>
        <v>0</v>
      </c>
      <c r="M1114" s="979">
        <f t="shared" si="363"/>
        <v>0</v>
      </c>
      <c r="N1114" s="1724">
        <f t="shared" si="364"/>
        <v>0</v>
      </c>
      <c r="O1114" s="979"/>
      <c r="P1114" s="979"/>
      <c r="Q1114" s="979"/>
      <c r="R1114" s="979"/>
      <c r="S1114" s="979"/>
      <c r="T1114" s="979"/>
      <c r="U1114" s="979"/>
      <c r="V1114" s="979"/>
      <c r="W1114" s="979"/>
      <c r="X1114" s="979"/>
      <c r="Y1114" s="1060"/>
      <c r="Z1114" s="1060" t="str">
        <f t="shared" si="365"/>
        <v>Cap.2 Pct.15.3:  Val. lucrarilor de constructii realizate in antrepriza (Col.1) &gt;= val. lucr. de intret. si reparatii curente (Col.2), pentru fiecare rand Rd.(1 la 27)</v>
      </c>
      <c r="AA1114" s="2205">
        <f t="shared" si="360"/>
        <v>1</v>
      </c>
      <c r="AB1114" s="3036">
        <f t="shared" si="361"/>
        <v>106</v>
      </c>
    </row>
    <row r="1115" spans="1:28" x14ac:dyDescent="0.25">
      <c r="A1115" s="1715">
        <f t="shared" si="366"/>
        <v>0</v>
      </c>
      <c r="B1115" s="1715">
        <f t="shared" si="351"/>
        <v>10106024</v>
      </c>
      <c r="C1115" s="1049">
        <v>106</v>
      </c>
      <c r="D1115" s="1797" t="s">
        <v>447</v>
      </c>
      <c r="E1115" s="1049">
        <v>24</v>
      </c>
      <c r="F1115" s="1057" t="s">
        <v>4908</v>
      </c>
      <c r="G1115" s="1049"/>
      <c r="H1115" s="1058" t="s">
        <v>345</v>
      </c>
      <c r="I1115" s="1059" t="s">
        <v>7195</v>
      </c>
      <c r="J1115" s="1067" t="s">
        <v>4104</v>
      </c>
      <c r="K1115" s="1059" t="s">
        <v>7196</v>
      </c>
      <c r="L1115" s="979">
        <f t="shared" si="362"/>
        <v>0</v>
      </c>
      <c r="M1115" s="979">
        <f t="shared" si="363"/>
        <v>0</v>
      </c>
      <c r="N1115" s="1724">
        <f t="shared" si="364"/>
        <v>0</v>
      </c>
      <c r="O1115" s="979"/>
      <c r="P1115" s="979"/>
      <c r="Q1115" s="979"/>
      <c r="R1115" s="979"/>
      <c r="S1115" s="979"/>
      <c r="T1115" s="979"/>
      <c r="U1115" s="979"/>
      <c r="V1115" s="979"/>
      <c r="W1115" s="979"/>
      <c r="X1115" s="979"/>
      <c r="Y1115" s="1060"/>
      <c r="Z1115" s="1060" t="str">
        <f t="shared" si="365"/>
        <v>Cap.2 Pct.15.3:  Val. lucrarilor de constructii realizate in antrepriza (Col.1) &gt;= val. lucr. de intret. si reparatii curente (Col.2), pentru fiecare rand Rd.(1 la 27)</v>
      </c>
      <c r="AA1115" s="2205">
        <f t="shared" si="360"/>
        <v>1</v>
      </c>
      <c r="AB1115" s="3036">
        <f t="shared" si="361"/>
        <v>106</v>
      </c>
    </row>
    <row r="1116" spans="1:28" x14ac:dyDescent="0.25">
      <c r="A1116" s="1715">
        <f t="shared" si="366"/>
        <v>0</v>
      </c>
      <c r="B1116" s="1715">
        <f t="shared" si="351"/>
        <v>10106025</v>
      </c>
      <c r="C1116" s="1049">
        <v>106</v>
      </c>
      <c r="D1116" s="1797" t="s">
        <v>447</v>
      </c>
      <c r="E1116" s="1049">
        <v>25</v>
      </c>
      <c r="F1116" s="1057" t="s">
        <v>4908</v>
      </c>
      <c r="G1116" s="1049"/>
      <c r="H1116" s="1058" t="s">
        <v>345</v>
      </c>
      <c r="I1116" s="1059" t="s">
        <v>7155</v>
      </c>
      <c r="J1116" s="1067" t="s">
        <v>4104</v>
      </c>
      <c r="K1116" s="1059" t="s">
        <v>7157</v>
      </c>
      <c r="L1116" s="979">
        <f t="shared" si="362"/>
        <v>0</v>
      </c>
      <c r="M1116" s="979">
        <f t="shared" si="363"/>
        <v>0</v>
      </c>
      <c r="N1116" s="1724">
        <f t="shared" si="364"/>
        <v>0</v>
      </c>
      <c r="O1116" s="979"/>
      <c r="P1116" s="979"/>
      <c r="Q1116" s="979"/>
      <c r="R1116" s="979"/>
      <c r="S1116" s="979"/>
      <c r="T1116" s="979"/>
      <c r="U1116" s="979"/>
      <c r="V1116" s="979"/>
      <c r="W1116" s="979"/>
      <c r="X1116" s="979"/>
      <c r="Y1116" s="1060"/>
      <c r="Z1116" s="1060" t="str">
        <f t="shared" si="365"/>
        <v>Cap.2 Pct.15.3:  Val. lucrarilor de constructii realizate in antrepriza (Col.1) &gt;= val. lucr. de intret. si reparatii curente (Col.2), pentru fiecare rand Rd.(1 la 27)</v>
      </c>
      <c r="AA1116" s="2205">
        <f t="shared" si="360"/>
        <v>1</v>
      </c>
      <c r="AB1116" s="3036">
        <f t="shared" si="361"/>
        <v>106</v>
      </c>
    </row>
    <row r="1117" spans="1:28" x14ac:dyDescent="0.25">
      <c r="A1117" s="1715">
        <f t="shared" si="366"/>
        <v>0</v>
      </c>
      <c r="B1117" s="1715">
        <f t="shared" si="351"/>
        <v>10106026</v>
      </c>
      <c r="C1117" s="1049">
        <v>106</v>
      </c>
      <c r="D1117" s="1797" t="s">
        <v>447</v>
      </c>
      <c r="E1117" s="1049">
        <v>26</v>
      </c>
      <c r="F1117" s="1057" t="s">
        <v>4908</v>
      </c>
      <c r="G1117" s="1049"/>
      <c r="H1117" s="1058" t="s">
        <v>345</v>
      </c>
      <c r="I1117" s="1059" t="s">
        <v>7197</v>
      </c>
      <c r="J1117" s="1067" t="s">
        <v>4104</v>
      </c>
      <c r="K1117" s="1059" t="s">
        <v>7198</v>
      </c>
      <c r="L1117" s="979">
        <f t="shared" si="362"/>
        <v>0</v>
      </c>
      <c r="M1117" s="979">
        <f t="shared" si="363"/>
        <v>0</v>
      </c>
      <c r="N1117" s="1724">
        <f t="shared" si="364"/>
        <v>0</v>
      </c>
      <c r="O1117" s="979"/>
      <c r="P1117" s="979"/>
      <c r="Q1117" s="979"/>
      <c r="R1117" s="979"/>
      <c r="S1117" s="979"/>
      <c r="T1117" s="979"/>
      <c r="U1117" s="979"/>
      <c r="V1117" s="979"/>
      <c r="W1117" s="979"/>
      <c r="X1117" s="979"/>
      <c r="Y1117" s="1060"/>
      <c r="Z1117" s="1060" t="str">
        <f t="shared" si="365"/>
        <v>Cap.2 Pct.15.3:  Val. lucrarilor de constructii realizate in antrepriza (Col.1) &gt;= val. lucr. de intret. si reparatii curente (Col.2), pentru fiecare rand Rd.(1 la 27)</v>
      </c>
      <c r="AA1117" s="2205">
        <f t="shared" si="360"/>
        <v>1</v>
      </c>
      <c r="AB1117" s="3036">
        <f t="shared" si="361"/>
        <v>106</v>
      </c>
    </row>
    <row r="1118" spans="1:28" x14ac:dyDescent="0.25">
      <c r="A1118" s="1714">
        <f t="shared" si="366"/>
        <v>0</v>
      </c>
      <c r="B1118" s="1714">
        <f t="shared" ref="B1118:B1128" si="367">VALUE("1"&amp;TEXT(C1118,"0000")&amp;TEXT(E1118,"000"))</f>
        <v>10106027</v>
      </c>
      <c r="C1118" s="1061">
        <v>106</v>
      </c>
      <c r="D1118" s="1799" t="s">
        <v>447</v>
      </c>
      <c r="E1118" s="1061">
        <v>27</v>
      </c>
      <c r="F1118" s="1062" t="s">
        <v>4908</v>
      </c>
      <c r="G1118" s="1061"/>
      <c r="H1118" s="1063" t="s">
        <v>345</v>
      </c>
      <c r="I1118" s="1064" t="s">
        <v>7199</v>
      </c>
      <c r="J1118" s="1068" t="s">
        <v>4104</v>
      </c>
      <c r="K1118" s="1064" t="s">
        <v>7200</v>
      </c>
      <c r="L1118" s="1065">
        <f t="shared" si="362"/>
        <v>0</v>
      </c>
      <c r="M1118" s="1065">
        <f t="shared" si="363"/>
        <v>0</v>
      </c>
      <c r="N1118" s="1730">
        <f t="shared" si="364"/>
        <v>0</v>
      </c>
      <c r="O1118" s="1065"/>
      <c r="P1118" s="1065"/>
      <c r="Q1118" s="1065"/>
      <c r="R1118" s="1065"/>
      <c r="S1118" s="1065"/>
      <c r="T1118" s="1065"/>
      <c r="U1118" s="1065"/>
      <c r="V1118" s="1065"/>
      <c r="W1118" s="1065"/>
      <c r="X1118" s="1065"/>
      <c r="Y1118" s="1066"/>
      <c r="Z1118" s="1066" t="str">
        <f t="shared" si="365"/>
        <v>Cap.2 Pct.15.3:  Val. lucrarilor de constructii realizate in antrepriza (Col.1) &gt;= val. lucr. de intret. si reparatii curente (Col.2), pentru fiecare rand Rd.(1 la 27)</v>
      </c>
      <c r="AA1118" s="2205">
        <f t="shared" si="360"/>
        <v>1</v>
      </c>
      <c r="AB1118" s="3036">
        <f t="shared" si="361"/>
        <v>106</v>
      </c>
    </row>
    <row r="1119" spans="1:28" x14ac:dyDescent="0.25">
      <c r="A1119" s="1715">
        <f t="shared" si="366"/>
        <v>0</v>
      </c>
      <c r="B1119" s="1715">
        <f t="shared" si="367"/>
        <v>10107001</v>
      </c>
      <c r="C1119" s="1049">
        <v>107</v>
      </c>
      <c r="D1119" s="1806" t="s">
        <v>447</v>
      </c>
      <c r="E1119" s="1049">
        <v>1</v>
      </c>
      <c r="F1119" s="1057" t="s">
        <v>4908</v>
      </c>
      <c r="G1119" s="1049" t="s">
        <v>6944</v>
      </c>
      <c r="H1119" s="1058" t="s">
        <v>345</v>
      </c>
      <c r="I1119" s="1059" t="s">
        <v>7179</v>
      </c>
      <c r="J1119" s="1067" t="s">
        <v>4104</v>
      </c>
      <c r="K1119" s="1059" t="s">
        <v>7181</v>
      </c>
      <c r="L1119" s="979">
        <f>IF(BA498="",0,BA498)</f>
        <v>0</v>
      </c>
      <c r="M1119" s="979">
        <f>IF(BA499="",0,BA499)</f>
        <v>0</v>
      </c>
      <c r="N1119" s="1724">
        <f t="shared" si="364"/>
        <v>0</v>
      </c>
      <c r="O1119" s="979"/>
      <c r="P1119" s="979"/>
      <c r="Q1119" s="979"/>
      <c r="R1119" s="979"/>
      <c r="S1119" s="979"/>
      <c r="T1119" s="979"/>
      <c r="U1119" s="979"/>
      <c r="V1119" s="979"/>
      <c r="W1119" s="979"/>
      <c r="X1119" s="979"/>
      <c r="Y1119" s="1060"/>
      <c r="Z1119" s="1352" t="s">
        <v>10980</v>
      </c>
      <c r="AA1119" s="2205">
        <f t="shared" si="360"/>
        <v>1</v>
      </c>
      <c r="AB1119" s="3036">
        <f t="shared" si="361"/>
        <v>107</v>
      </c>
    </row>
    <row r="1120" spans="1:28" x14ac:dyDescent="0.25">
      <c r="A1120" s="1714">
        <f t="shared" si="366"/>
        <v>0</v>
      </c>
      <c r="B1120" s="1714">
        <f t="shared" si="367"/>
        <v>10107002</v>
      </c>
      <c r="C1120" s="1061">
        <v>107</v>
      </c>
      <c r="D1120" s="1798" t="s">
        <v>447</v>
      </c>
      <c r="E1120" s="1061">
        <v>2</v>
      </c>
      <c r="F1120" s="1062" t="s">
        <v>4908</v>
      </c>
      <c r="G1120" s="1061"/>
      <c r="H1120" s="1063" t="s">
        <v>345</v>
      </c>
      <c r="I1120" s="1064" t="s">
        <v>7180</v>
      </c>
      <c r="J1120" s="1068" t="s">
        <v>4104</v>
      </c>
      <c r="K1120" s="1064" t="s">
        <v>7182</v>
      </c>
      <c r="L1120" s="1065">
        <f>IF(BB498="",0,BB498)</f>
        <v>0</v>
      </c>
      <c r="M1120" s="1065">
        <f>IF(BB499="",0,BB499)</f>
        <v>0</v>
      </c>
      <c r="N1120" s="1730">
        <f t="shared" si="364"/>
        <v>0</v>
      </c>
      <c r="O1120" s="1065"/>
      <c r="P1120" s="1065"/>
      <c r="Q1120" s="1065"/>
      <c r="R1120" s="1065"/>
      <c r="S1120" s="1065"/>
      <c r="T1120" s="1065"/>
      <c r="U1120" s="1065"/>
      <c r="V1120" s="1065"/>
      <c r="W1120" s="1065"/>
      <c r="X1120" s="1065"/>
      <c r="Y1120" s="1066"/>
      <c r="Z1120" s="1356" t="s">
        <v>10981</v>
      </c>
      <c r="AA1120" s="2205">
        <f t="shared" si="360"/>
        <v>1</v>
      </c>
      <c r="AB1120" s="3036">
        <f t="shared" si="361"/>
        <v>107</v>
      </c>
    </row>
    <row r="1121" spans="1:29" x14ac:dyDescent="0.25">
      <c r="A1121" s="1706">
        <f t="shared" si="366"/>
        <v>0</v>
      </c>
      <c r="B1121" s="1706">
        <f t="shared" si="367"/>
        <v>10386001</v>
      </c>
      <c r="C1121" s="987">
        <v>386</v>
      </c>
      <c r="D1121" s="1794" t="s">
        <v>447</v>
      </c>
      <c r="E1121" s="987">
        <v>1</v>
      </c>
      <c r="F1121" s="988" t="s">
        <v>4908</v>
      </c>
      <c r="G1121" s="987" t="s">
        <v>6945</v>
      </c>
      <c r="H1121" s="989" t="s">
        <v>345</v>
      </c>
      <c r="I1121" s="990" t="s">
        <v>4946</v>
      </c>
      <c r="J1121" s="991" t="s">
        <v>4104</v>
      </c>
      <c r="K1121" s="990">
        <v>0</v>
      </c>
      <c r="L1121" s="992">
        <f>IF(BA484="",0,BA484)</f>
        <v>0</v>
      </c>
      <c r="M1121" s="992">
        <f>0</f>
        <v>0</v>
      </c>
      <c r="N1121" s="1722">
        <f t="shared" si="364"/>
        <v>0</v>
      </c>
      <c r="O1121" s="992"/>
      <c r="P1121" s="992"/>
      <c r="Q1121" s="992"/>
      <c r="R1121" s="992"/>
      <c r="S1121" s="992"/>
      <c r="T1121" s="992"/>
      <c r="U1121" s="992"/>
      <c r="V1121" s="992"/>
      <c r="W1121" s="992"/>
      <c r="X1121" s="2110"/>
      <c r="Y1121" s="993"/>
      <c r="Z1121" s="1342" t="s">
        <v>11070</v>
      </c>
      <c r="AA1121" s="2205">
        <f t="shared" si="360"/>
        <v>1</v>
      </c>
      <c r="AB1121" s="3036">
        <f t="shared" si="361"/>
        <v>386</v>
      </c>
    </row>
    <row r="1122" spans="1:29" x14ac:dyDescent="0.25">
      <c r="A1122" s="1707">
        <f t="shared" si="366"/>
        <v>0</v>
      </c>
      <c r="B1122" s="1707">
        <f t="shared" si="367"/>
        <v>12079001</v>
      </c>
      <c r="C1122" s="1441">
        <v>2079</v>
      </c>
      <c r="D1122" s="1795" t="s">
        <v>447</v>
      </c>
      <c r="E1122" s="1103">
        <v>1</v>
      </c>
      <c r="F1122" s="1104" t="s">
        <v>4914</v>
      </c>
      <c r="G1122" s="1103"/>
      <c r="H1122" s="1105" t="s">
        <v>345</v>
      </c>
      <c r="I1122" s="1107" t="s">
        <v>4947</v>
      </c>
      <c r="J1122" s="991" t="s">
        <v>4103</v>
      </c>
      <c r="K1122" s="1107" t="str">
        <f t="shared" ref="K1122" si="368">"INT("&amp;I1122&amp;")"</f>
        <v>INT(Cap.2 Pct.15.4 Rd.1 Col.1)</v>
      </c>
      <c r="L1122" s="1108" t="str">
        <f t="shared" ref="L1122" si="369">TEXT(O1122,"0,000")</f>
        <v>0,000</v>
      </c>
      <c r="M1122" s="1108">
        <f t="shared" ref="M1122" si="370">P1122</f>
        <v>0</v>
      </c>
      <c r="N1122" s="1732">
        <f>IF(O1122=P1122,0,1)</f>
        <v>0</v>
      </c>
      <c r="O1122" s="1108">
        <f>IF(BA512="",0,BA512)</f>
        <v>0</v>
      </c>
      <c r="P1122" s="1108">
        <f>IF(BA512="",0,INT(BA512))</f>
        <v>0</v>
      </c>
      <c r="Q1122" s="1108"/>
      <c r="R1122" s="1108"/>
      <c r="S1122" s="1108"/>
      <c r="T1122" s="1108"/>
      <c r="U1122" s="1108"/>
      <c r="V1122" s="1108"/>
      <c r="W1122" s="1108"/>
      <c r="X1122" s="2110"/>
      <c r="Y1122" s="1109"/>
      <c r="Z1122" s="1352" t="s">
        <v>11071</v>
      </c>
      <c r="AB1122" s="3036">
        <f t="shared" si="361"/>
        <v>2079</v>
      </c>
    </row>
    <row r="1123" spans="1:29" x14ac:dyDescent="0.25">
      <c r="A1123" s="1706">
        <f t="shared" si="366"/>
        <v>0</v>
      </c>
      <c r="B1123" s="1706">
        <f t="shared" si="367"/>
        <v>10108001</v>
      </c>
      <c r="C1123" s="987">
        <v>108</v>
      </c>
      <c r="D1123" s="1794" t="s">
        <v>447</v>
      </c>
      <c r="E1123" s="987">
        <v>1</v>
      </c>
      <c r="F1123" s="988" t="s">
        <v>4914</v>
      </c>
      <c r="G1123" s="987" t="s">
        <v>4917</v>
      </c>
      <c r="H1123" s="989" t="s">
        <v>345</v>
      </c>
      <c r="I1123" s="990" t="s">
        <v>4947</v>
      </c>
      <c r="J1123" s="991" t="s">
        <v>4104</v>
      </c>
      <c r="K1123" s="990">
        <v>0</v>
      </c>
      <c r="L1123" s="992">
        <f>IF(BA512="",0,BA512)</f>
        <v>0</v>
      </c>
      <c r="M1123" s="992">
        <f>0</f>
        <v>0</v>
      </c>
      <c r="N1123" s="1722">
        <f t="shared" si="364"/>
        <v>0</v>
      </c>
      <c r="O1123" s="992"/>
      <c r="P1123" s="992"/>
      <c r="Q1123" s="992"/>
      <c r="R1123" s="992"/>
      <c r="S1123" s="992"/>
      <c r="T1123" s="992"/>
      <c r="U1123" s="992"/>
      <c r="V1123" s="992"/>
      <c r="W1123" s="992"/>
      <c r="X1123" s="2110"/>
      <c r="Y1123" s="993"/>
      <c r="Z1123" s="1342" t="s">
        <v>11072</v>
      </c>
      <c r="AA1123" s="2205">
        <f>COUNTIF(B:B,B1123)</f>
        <v>1</v>
      </c>
      <c r="AB1123" s="3036">
        <f t="shared" si="361"/>
        <v>108</v>
      </c>
    </row>
    <row r="1124" spans="1:29" x14ac:dyDescent="0.25">
      <c r="A1124" s="1707">
        <f t="shared" si="366"/>
        <v>0</v>
      </c>
      <c r="B1124" s="1707">
        <f t="shared" si="367"/>
        <v>12080001</v>
      </c>
      <c r="C1124" s="1441">
        <v>2080</v>
      </c>
      <c r="D1124" s="1795" t="s">
        <v>446</v>
      </c>
      <c r="E1124" s="1103">
        <v>1</v>
      </c>
      <c r="F1124" s="1104" t="s">
        <v>4918</v>
      </c>
      <c r="G1124" s="1103"/>
      <c r="H1124" s="1105" t="s">
        <v>345</v>
      </c>
      <c r="I1124" s="990" t="s">
        <v>4920</v>
      </c>
      <c r="J1124" s="991" t="s">
        <v>4103</v>
      </c>
      <c r="K1124" s="1059" t="str">
        <f t="shared" ref="K1124" si="371">"INT("&amp;I1124&amp;")"</f>
        <v>INT(Cap.2 Pct.15.5 Rd.1 Col.1)</v>
      </c>
      <c r="L1124" s="979" t="str">
        <f t="shared" ref="L1124" si="372">TEXT(O1124,"0,000")</f>
        <v>0,000</v>
      </c>
      <c r="M1124" s="979">
        <f t="shared" ref="M1124" si="373">P1124</f>
        <v>0</v>
      </c>
      <c r="N1124" s="1734">
        <f>IF(O1124=P1124,0,1)</f>
        <v>0</v>
      </c>
      <c r="O1124" s="979">
        <f>IF(BA514="",0,BA514)</f>
        <v>0</v>
      </c>
      <c r="P1124" s="979">
        <f>IF(BA514="",0,INT(BA514))</f>
        <v>0</v>
      </c>
      <c r="Q1124" s="1108"/>
      <c r="R1124" s="1108"/>
      <c r="S1124" s="1108"/>
      <c r="T1124" s="1108"/>
      <c r="U1124" s="1108"/>
      <c r="V1124" s="1108"/>
      <c r="W1124" s="1108"/>
      <c r="X1124" s="2110"/>
      <c r="Y1124" s="1109"/>
      <c r="Z1124" s="1352" t="s">
        <v>11073</v>
      </c>
      <c r="AB1124" s="3036">
        <f t="shared" si="361"/>
        <v>2080</v>
      </c>
    </row>
    <row r="1125" spans="1:29" x14ac:dyDescent="0.25">
      <c r="A1125" s="1706">
        <f t="shared" si="366"/>
        <v>0</v>
      </c>
      <c r="B1125" s="1706">
        <f t="shared" si="367"/>
        <v>10392001</v>
      </c>
      <c r="C1125" s="987">
        <v>392</v>
      </c>
      <c r="D1125" s="1794" t="s">
        <v>446</v>
      </c>
      <c r="E1125" s="987">
        <v>1</v>
      </c>
      <c r="F1125" s="988" t="s">
        <v>4918</v>
      </c>
      <c r="G1125" s="987" t="s">
        <v>4919</v>
      </c>
      <c r="H1125" s="989" t="s">
        <v>345</v>
      </c>
      <c r="I1125" s="990" t="s">
        <v>4920</v>
      </c>
      <c r="J1125" s="991" t="s">
        <v>4103</v>
      </c>
      <c r="K1125" s="990" t="s">
        <v>4921</v>
      </c>
      <c r="L1125" s="992">
        <f>IF(BA514="",0,BA514)</f>
        <v>0</v>
      </c>
      <c r="M1125" s="992">
        <f>SUM(O1125:Q1125)</f>
        <v>0</v>
      </c>
      <c r="N1125" s="1722">
        <f>IF(L1125=M1125,0,1)</f>
        <v>0</v>
      </c>
      <c r="O1125" s="992">
        <f>IF(BB514="",0,BB514)</f>
        <v>0</v>
      </c>
      <c r="P1125" s="992">
        <f>IF(BC514="",0,BC514)</f>
        <v>0</v>
      </c>
      <c r="Q1125" s="992">
        <f>IF(BD514="",0,BD514)</f>
        <v>0</v>
      </c>
      <c r="R1125" s="992"/>
      <c r="S1125" s="992"/>
      <c r="T1125" s="992"/>
      <c r="U1125" s="992"/>
      <c r="V1125" s="992"/>
      <c r="W1125" s="992"/>
      <c r="X1125" s="2110"/>
      <c r="Y1125" s="993"/>
      <c r="Z1125" s="1342" t="s">
        <v>9504</v>
      </c>
      <c r="AA1125" s="2205">
        <f t="shared" ref="AA1125:AA1156" si="374">COUNTIF(B:B,B1125)</f>
        <v>1</v>
      </c>
      <c r="AB1125" s="3036">
        <f t="shared" si="361"/>
        <v>392</v>
      </c>
      <c r="AC1125" s="2205">
        <f>LEN(Z1125)</f>
        <v>214</v>
      </c>
    </row>
    <row r="1126" spans="1:29" x14ac:dyDescent="0.25">
      <c r="A1126" s="1706">
        <f t="shared" si="366"/>
        <v>0</v>
      </c>
      <c r="B1126" s="1706">
        <f t="shared" si="367"/>
        <v>10393001</v>
      </c>
      <c r="C1126" s="987">
        <v>393</v>
      </c>
      <c r="D1126" s="1794" t="s">
        <v>446</v>
      </c>
      <c r="E1126" s="987">
        <v>1</v>
      </c>
      <c r="F1126" s="988" t="s">
        <v>4918</v>
      </c>
      <c r="G1126" s="987" t="s">
        <v>4922</v>
      </c>
      <c r="H1126" s="989" t="s">
        <v>345</v>
      </c>
      <c r="I1126" s="990" t="s">
        <v>4920</v>
      </c>
      <c r="J1126" s="991" t="s">
        <v>4104</v>
      </c>
      <c r="K1126" s="990">
        <v>0</v>
      </c>
      <c r="L1126" s="992">
        <f>IF(BA514="",0,BA514)</f>
        <v>0</v>
      </c>
      <c r="M1126" s="992">
        <f>0</f>
        <v>0</v>
      </c>
      <c r="N1126" s="1722">
        <f>IF(L1126&gt;=M1126,0,1)</f>
        <v>0</v>
      </c>
      <c r="O1126" s="992"/>
      <c r="P1126" s="992"/>
      <c r="Q1126" s="992"/>
      <c r="R1126" s="992"/>
      <c r="S1126" s="992"/>
      <c r="T1126" s="992"/>
      <c r="U1126" s="992"/>
      <c r="V1126" s="992"/>
      <c r="W1126" s="992"/>
      <c r="X1126" s="2110"/>
      <c r="Y1126" s="993"/>
      <c r="Z1126" s="1342" t="s">
        <v>9506</v>
      </c>
      <c r="AA1126" s="2205">
        <f t="shared" si="374"/>
        <v>1</v>
      </c>
      <c r="AB1126" s="3036">
        <f t="shared" si="361"/>
        <v>393</v>
      </c>
    </row>
    <row r="1127" spans="1:29" x14ac:dyDescent="0.25">
      <c r="A1127" s="1706">
        <f t="shared" si="366"/>
        <v>0</v>
      </c>
      <c r="B1127" s="1706">
        <f t="shared" si="367"/>
        <v>10171001</v>
      </c>
      <c r="C1127" s="987">
        <v>171</v>
      </c>
      <c r="D1127" s="1794" t="s">
        <v>447</v>
      </c>
      <c r="E1127" s="987">
        <v>1</v>
      </c>
      <c r="F1127" s="988" t="s">
        <v>4923</v>
      </c>
      <c r="G1127" s="987" t="s">
        <v>4925</v>
      </c>
      <c r="H1127" s="989" t="s">
        <v>345</v>
      </c>
      <c r="I1127" s="990" t="s">
        <v>4197</v>
      </c>
      <c r="J1127" s="991" t="s">
        <v>4104</v>
      </c>
      <c r="K1127" s="990">
        <v>0</v>
      </c>
      <c r="L1127" s="992">
        <f>IF(BA516="",0,BA516)</f>
        <v>0</v>
      </c>
      <c r="M1127" s="992">
        <f>0</f>
        <v>0</v>
      </c>
      <c r="N1127" s="1722">
        <f>IF(L1127&gt;=M1127,0,1)</f>
        <v>0</v>
      </c>
      <c r="O1127" s="992"/>
      <c r="P1127" s="992"/>
      <c r="Q1127" s="992"/>
      <c r="R1127" s="992"/>
      <c r="S1127" s="992"/>
      <c r="T1127" s="992"/>
      <c r="U1127" s="992"/>
      <c r="V1127" s="992"/>
      <c r="W1127" s="992"/>
      <c r="X1127" s="2110"/>
      <c r="Y1127" s="993"/>
      <c r="Z1127" s="1342" t="s">
        <v>9505</v>
      </c>
      <c r="AA1127" s="2205">
        <f t="shared" si="374"/>
        <v>1</v>
      </c>
      <c r="AB1127" s="3036">
        <f t="shared" si="361"/>
        <v>171</v>
      </c>
    </row>
    <row r="1128" spans="1:29" x14ac:dyDescent="0.25">
      <c r="A1128" s="1706">
        <f t="shared" si="366"/>
        <v>0</v>
      </c>
      <c r="B1128" s="1706">
        <f t="shared" si="367"/>
        <v>10172001</v>
      </c>
      <c r="C1128" s="987">
        <v>172</v>
      </c>
      <c r="D1128" s="1794" t="s">
        <v>447</v>
      </c>
      <c r="E1128" s="987">
        <v>1</v>
      </c>
      <c r="F1128" s="988" t="s">
        <v>4924</v>
      </c>
      <c r="G1128" s="987" t="s">
        <v>4926</v>
      </c>
      <c r="H1128" s="989" t="s">
        <v>345</v>
      </c>
      <c r="I1128" s="990" t="s">
        <v>4927</v>
      </c>
      <c r="J1128" s="991" t="s">
        <v>4104</v>
      </c>
      <c r="K1128" s="990">
        <v>0</v>
      </c>
      <c r="L1128" s="992">
        <f>IF(BA518="",0,BA518)</f>
        <v>0</v>
      </c>
      <c r="M1128" s="992">
        <f>0</f>
        <v>0</v>
      </c>
      <c r="N1128" s="1722">
        <f>IF(L1128&gt;=M1128,0,1)</f>
        <v>0</v>
      </c>
      <c r="O1128" s="992"/>
      <c r="P1128" s="992"/>
      <c r="Q1128" s="992"/>
      <c r="R1128" s="992"/>
      <c r="S1128" s="992"/>
      <c r="T1128" s="992"/>
      <c r="U1128" s="992"/>
      <c r="V1128" s="992"/>
      <c r="W1128" s="992"/>
      <c r="X1128" s="2110"/>
      <c r="Y1128" s="993"/>
      <c r="Z1128" s="1342" t="s">
        <v>9507</v>
      </c>
      <c r="AA1128" s="2205">
        <f t="shared" si="374"/>
        <v>1</v>
      </c>
      <c r="AB1128" s="3036">
        <f t="shared" si="361"/>
        <v>172</v>
      </c>
    </row>
    <row r="1129" spans="1:29" x14ac:dyDescent="0.25">
      <c r="A1129" s="1706">
        <f t="shared" si="366"/>
        <v>0</v>
      </c>
      <c r="B1129" s="1706">
        <f t="shared" si="351"/>
        <v>10300001</v>
      </c>
      <c r="C1129" s="987">
        <v>300</v>
      </c>
      <c r="D1129" s="1794" t="s">
        <v>447</v>
      </c>
      <c r="E1129" s="987">
        <v>1</v>
      </c>
      <c r="F1129" s="988" t="s">
        <v>4928</v>
      </c>
      <c r="G1129" s="987" t="s">
        <v>4929</v>
      </c>
      <c r="H1129" s="989" t="s">
        <v>345</v>
      </c>
      <c r="I1129" s="990" t="s">
        <v>4363</v>
      </c>
      <c r="J1129" s="989"/>
      <c r="K1129" s="990" t="s">
        <v>4841</v>
      </c>
      <c r="L1129" s="992">
        <f>IF(BA182="",0,BA182)</f>
        <v>0</v>
      </c>
      <c r="M1129" s="992">
        <f>IF(BA359="",0,BA359)</f>
        <v>0</v>
      </c>
      <c r="N1129" s="1722">
        <f>IF(AND(O1129=P1129,Q1129&lt;&gt;0),1,0)</f>
        <v>0</v>
      </c>
      <c r="O1129" s="992">
        <f>BA182</f>
        <v>0</v>
      </c>
      <c r="P1129" s="992">
        <f>IF(BA359="",0,BA359)</f>
        <v>0</v>
      </c>
      <c r="Q1129" s="992">
        <f>BM182</f>
        <v>0</v>
      </c>
      <c r="R1129" s="992" t="b">
        <f>O1129=P1129</f>
        <v>1</v>
      </c>
      <c r="S1129" s="992"/>
      <c r="T1129" s="992"/>
      <c r="U1129" s="992"/>
      <c r="V1129" s="992"/>
      <c r="W1129" s="992"/>
      <c r="X1129" s="2110"/>
      <c r="Y1129" s="993"/>
      <c r="Z1129" s="1342" t="s">
        <v>9508</v>
      </c>
      <c r="AA1129" s="2205">
        <f t="shared" si="374"/>
        <v>1</v>
      </c>
      <c r="AB1129" s="3036">
        <f t="shared" si="361"/>
        <v>300</v>
      </c>
    </row>
    <row r="1130" spans="1:29" x14ac:dyDescent="0.25">
      <c r="A1130" s="1706">
        <f t="shared" si="366"/>
        <v>0</v>
      </c>
      <c r="B1130" s="1706">
        <f t="shared" si="351"/>
        <v>10301001</v>
      </c>
      <c r="C1130" s="987">
        <v>301</v>
      </c>
      <c r="D1130" s="1794" t="s">
        <v>447</v>
      </c>
      <c r="E1130" s="987">
        <v>1</v>
      </c>
      <c r="F1130" s="988" t="s">
        <v>4928</v>
      </c>
      <c r="G1130" s="987" t="s">
        <v>4930</v>
      </c>
      <c r="H1130" s="989" t="s">
        <v>345</v>
      </c>
      <c r="I1130" s="990" t="s">
        <v>4276</v>
      </c>
      <c r="J1130" s="991" t="s">
        <v>4103</v>
      </c>
      <c r="K1130" s="990" t="s">
        <v>4372</v>
      </c>
      <c r="L1130" s="992">
        <f>IF(BA85="",0,BA85)</f>
        <v>0</v>
      </c>
      <c r="M1130" s="992">
        <f>IF(BJ182="",0,BJ182)</f>
        <v>0</v>
      </c>
      <c r="N1130" s="1722">
        <f t="shared" ref="N1130:N1138" si="375">IF(L1130=M1130,0,1)</f>
        <v>0</v>
      </c>
      <c r="O1130" s="992"/>
      <c r="P1130" s="992"/>
      <c r="Q1130" s="992"/>
      <c r="R1130" s="992"/>
      <c r="S1130" s="992"/>
      <c r="T1130" s="992"/>
      <c r="U1130" s="992"/>
      <c r="V1130" s="992"/>
      <c r="W1130" s="992"/>
      <c r="X1130" s="2110"/>
      <c r="Y1130" s="993"/>
      <c r="Z1130" s="1342" t="s">
        <v>9509</v>
      </c>
      <c r="AA1130" s="2205">
        <f t="shared" si="374"/>
        <v>1</v>
      </c>
      <c r="AB1130" s="3036">
        <f t="shared" si="361"/>
        <v>301</v>
      </c>
    </row>
    <row r="1131" spans="1:29" x14ac:dyDescent="0.25">
      <c r="A1131" s="1706">
        <f t="shared" si="366"/>
        <v>0</v>
      </c>
      <c r="B1131" s="1706">
        <f t="shared" si="351"/>
        <v>10302001</v>
      </c>
      <c r="C1131" s="987">
        <v>302</v>
      </c>
      <c r="D1131" s="1794" t="s">
        <v>447</v>
      </c>
      <c r="E1131" s="987">
        <v>1</v>
      </c>
      <c r="F1131" s="988" t="s">
        <v>4928</v>
      </c>
      <c r="G1131" s="987" t="s">
        <v>4931</v>
      </c>
      <c r="H1131" s="989" t="s">
        <v>345</v>
      </c>
      <c r="I1131" s="990" t="s">
        <v>4232</v>
      </c>
      <c r="J1131" s="991" t="s">
        <v>4103</v>
      </c>
      <c r="K1131" s="990" t="s">
        <v>4363</v>
      </c>
      <c r="L1131" s="992">
        <f>IF(BA56="",0,BA56)</f>
        <v>0</v>
      </c>
      <c r="M1131" s="992">
        <f>IF(BA182="",0,BA182)</f>
        <v>0</v>
      </c>
      <c r="N1131" s="1722">
        <f t="shared" si="375"/>
        <v>0</v>
      </c>
      <c r="O1131" s="992"/>
      <c r="P1131" s="992"/>
      <c r="Q1131" s="992"/>
      <c r="R1131" s="992"/>
      <c r="S1131" s="992"/>
      <c r="T1131" s="992"/>
      <c r="U1131" s="992"/>
      <c r="V1131" s="992"/>
      <c r="W1131" s="992"/>
      <c r="X1131" s="2110"/>
      <c r="Y1131" s="993"/>
      <c r="Z1131" s="1342" t="s">
        <v>9510</v>
      </c>
      <c r="AA1131" s="2205">
        <f t="shared" si="374"/>
        <v>1</v>
      </c>
      <c r="AB1131" s="3036">
        <f t="shared" si="361"/>
        <v>302</v>
      </c>
    </row>
    <row r="1132" spans="1:29" x14ac:dyDescent="0.25">
      <c r="A1132" s="1706">
        <f t="shared" si="366"/>
        <v>0</v>
      </c>
      <c r="B1132" s="1706">
        <f t="shared" si="351"/>
        <v>10303001</v>
      </c>
      <c r="C1132" s="987">
        <v>303</v>
      </c>
      <c r="D1132" s="1794" t="s">
        <v>447</v>
      </c>
      <c r="E1132" s="987">
        <v>1</v>
      </c>
      <c r="F1132" s="988" t="s">
        <v>4928</v>
      </c>
      <c r="G1132" s="987" t="s">
        <v>4932</v>
      </c>
      <c r="H1132" s="989" t="s">
        <v>345</v>
      </c>
      <c r="I1132" s="990" t="s">
        <v>4239</v>
      </c>
      <c r="J1132" s="991" t="s">
        <v>4103</v>
      </c>
      <c r="K1132" s="990" t="s">
        <v>4365</v>
      </c>
      <c r="L1132" s="992">
        <f>IF(BA67="",0,BA67)</f>
        <v>0</v>
      </c>
      <c r="M1132" s="992">
        <f>IF(BC182="",0,BC182)</f>
        <v>0</v>
      </c>
      <c r="N1132" s="1722">
        <f t="shared" si="375"/>
        <v>0</v>
      </c>
      <c r="O1132" s="992"/>
      <c r="P1132" s="992"/>
      <c r="Q1132" s="992"/>
      <c r="R1132" s="992"/>
      <c r="S1132" s="992"/>
      <c r="T1132" s="992"/>
      <c r="U1132" s="992"/>
      <c r="V1132" s="992"/>
      <c r="W1132" s="992"/>
      <c r="X1132" s="2110"/>
      <c r="Y1132" s="993"/>
      <c r="Z1132" s="1342" t="s">
        <v>9511</v>
      </c>
      <c r="AA1132" s="2205">
        <f t="shared" si="374"/>
        <v>1</v>
      </c>
      <c r="AB1132" s="3036">
        <f t="shared" si="361"/>
        <v>303</v>
      </c>
    </row>
    <row r="1133" spans="1:29" x14ac:dyDescent="0.25">
      <c r="A1133" s="1706">
        <f t="shared" si="366"/>
        <v>0</v>
      </c>
      <c r="B1133" s="1706">
        <f t="shared" ref="B1133:B1220" si="376">VALUE("1"&amp;TEXT(C1133,"0000")&amp;TEXT(E1133,"000"))</f>
        <v>10304001</v>
      </c>
      <c r="C1133" s="987">
        <v>304</v>
      </c>
      <c r="D1133" s="1794" t="s">
        <v>447</v>
      </c>
      <c r="E1133" s="987">
        <v>1</v>
      </c>
      <c r="F1133" s="988" t="s">
        <v>4928</v>
      </c>
      <c r="G1133" s="987" t="s">
        <v>4933</v>
      </c>
      <c r="H1133" s="989" t="s">
        <v>345</v>
      </c>
      <c r="I1133" s="990" t="s">
        <v>4934</v>
      </c>
      <c r="J1133" s="991" t="s">
        <v>4103</v>
      </c>
      <c r="K1133" s="990" t="s">
        <v>4366</v>
      </c>
      <c r="L1133" s="992">
        <f>IF(BA173="",0,BA173)</f>
        <v>0</v>
      </c>
      <c r="M1133" s="992">
        <f>IF(BD182="",0,BD182)</f>
        <v>0</v>
      </c>
      <c r="N1133" s="1722">
        <f t="shared" si="375"/>
        <v>0</v>
      </c>
      <c r="O1133" s="992"/>
      <c r="P1133" s="992"/>
      <c r="Q1133" s="992"/>
      <c r="R1133" s="992"/>
      <c r="S1133" s="992"/>
      <c r="T1133" s="992"/>
      <c r="U1133" s="992"/>
      <c r="V1133" s="992"/>
      <c r="W1133" s="992"/>
      <c r="X1133" s="2110"/>
      <c r="Y1133" s="993"/>
      <c r="Z1133" s="1342" t="s">
        <v>9512</v>
      </c>
      <c r="AA1133" s="2205">
        <f t="shared" si="374"/>
        <v>1</v>
      </c>
      <c r="AB1133" s="3036">
        <f t="shared" si="361"/>
        <v>304</v>
      </c>
    </row>
    <row r="1134" spans="1:29" x14ac:dyDescent="0.25">
      <c r="A1134" s="1706">
        <f t="shared" si="366"/>
        <v>0</v>
      </c>
      <c r="B1134" s="1706">
        <f t="shared" si="376"/>
        <v>10305001</v>
      </c>
      <c r="C1134" s="987">
        <v>305</v>
      </c>
      <c r="D1134" s="1794" t="s">
        <v>447</v>
      </c>
      <c r="E1134" s="987">
        <v>1</v>
      </c>
      <c r="F1134" s="988" t="s">
        <v>4928</v>
      </c>
      <c r="G1134" s="987" t="s">
        <v>4943</v>
      </c>
      <c r="H1134" s="989" t="s">
        <v>345</v>
      </c>
      <c r="I1134" s="990" t="s">
        <v>4935</v>
      </c>
      <c r="J1134" s="991" t="s">
        <v>4103</v>
      </c>
      <c r="K1134" s="990" t="s">
        <v>4367</v>
      </c>
      <c r="L1134" s="992">
        <f>IF(BB173="",0,BB173)</f>
        <v>0</v>
      </c>
      <c r="M1134" s="992">
        <f>IF(BE182="",0,BE182)</f>
        <v>0</v>
      </c>
      <c r="N1134" s="1722">
        <f t="shared" si="375"/>
        <v>0</v>
      </c>
      <c r="O1134" s="992"/>
      <c r="P1134" s="992"/>
      <c r="Q1134" s="992"/>
      <c r="R1134" s="992"/>
      <c r="S1134" s="992"/>
      <c r="T1134" s="992"/>
      <c r="U1134" s="992"/>
      <c r="V1134" s="992"/>
      <c r="W1134" s="992"/>
      <c r="X1134" s="2110"/>
      <c r="Y1134" s="993"/>
      <c r="Z1134" s="1342" t="s">
        <v>9513</v>
      </c>
      <c r="AA1134" s="2205">
        <f t="shared" si="374"/>
        <v>1</v>
      </c>
      <c r="AB1134" s="3036">
        <f t="shared" si="361"/>
        <v>305</v>
      </c>
    </row>
    <row r="1135" spans="1:29" x14ac:dyDescent="0.25">
      <c r="A1135" s="1706">
        <f t="shared" si="366"/>
        <v>0</v>
      </c>
      <c r="B1135" s="1706">
        <f t="shared" si="376"/>
        <v>10306001</v>
      </c>
      <c r="C1135" s="987">
        <v>306</v>
      </c>
      <c r="D1135" s="1794" t="s">
        <v>447</v>
      </c>
      <c r="E1135" s="987">
        <v>1</v>
      </c>
      <c r="F1135" s="988" t="s">
        <v>4928</v>
      </c>
      <c r="G1135" s="987" t="s">
        <v>4942</v>
      </c>
      <c r="H1135" s="989" t="s">
        <v>345</v>
      </c>
      <c r="I1135" s="990" t="s">
        <v>4936</v>
      </c>
      <c r="J1135" s="991" t="s">
        <v>4103</v>
      </c>
      <c r="K1135" s="990" t="s">
        <v>4368</v>
      </c>
      <c r="L1135" s="992">
        <f>IF(BA175="",0,BA175)</f>
        <v>0</v>
      </c>
      <c r="M1135" s="992">
        <f>IF(BF182="",0,BF182)</f>
        <v>0</v>
      </c>
      <c r="N1135" s="1722">
        <f t="shared" si="375"/>
        <v>0</v>
      </c>
      <c r="O1135" s="992"/>
      <c r="P1135" s="992"/>
      <c r="Q1135" s="992"/>
      <c r="R1135" s="992"/>
      <c r="S1135" s="992"/>
      <c r="T1135" s="992"/>
      <c r="U1135" s="992"/>
      <c r="V1135" s="992"/>
      <c r="W1135" s="992"/>
      <c r="X1135" s="2110"/>
      <c r="Y1135" s="993"/>
      <c r="Z1135" s="1342" t="s">
        <v>9514</v>
      </c>
      <c r="AA1135" s="2205">
        <f t="shared" si="374"/>
        <v>1</v>
      </c>
      <c r="AB1135" s="3036">
        <f t="shared" si="361"/>
        <v>306</v>
      </c>
    </row>
    <row r="1136" spans="1:29" x14ac:dyDescent="0.25">
      <c r="A1136" s="1706">
        <f t="shared" si="366"/>
        <v>0</v>
      </c>
      <c r="B1136" s="1706">
        <f t="shared" si="376"/>
        <v>10307001</v>
      </c>
      <c r="C1136" s="987">
        <v>307</v>
      </c>
      <c r="D1136" s="1794" t="s">
        <v>447</v>
      </c>
      <c r="E1136" s="987">
        <v>1</v>
      </c>
      <c r="F1136" s="988" t="s">
        <v>4928</v>
      </c>
      <c r="G1136" s="987" t="s">
        <v>4941</v>
      </c>
      <c r="H1136" s="989" t="s">
        <v>345</v>
      </c>
      <c r="I1136" s="990" t="s">
        <v>4937</v>
      </c>
      <c r="J1136" s="991" t="s">
        <v>4103</v>
      </c>
      <c r="K1136" s="990" t="s">
        <v>4369</v>
      </c>
      <c r="L1136" s="992">
        <f>IF(BB175="",0,BB175)</f>
        <v>0</v>
      </c>
      <c r="M1136" s="992">
        <f>IF(BG182="",0,BG182)</f>
        <v>0</v>
      </c>
      <c r="N1136" s="1722">
        <f t="shared" si="375"/>
        <v>0</v>
      </c>
      <c r="O1136" s="992"/>
      <c r="P1136" s="992"/>
      <c r="Q1136" s="992"/>
      <c r="R1136" s="992"/>
      <c r="S1136" s="992"/>
      <c r="T1136" s="992"/>
      <c r="U1136" s="992"/>
      <c r="V1136" s="992"/>
      <c r="W1136" s="992"/>
      <c r="X1136" s="2110"/>
      <c r="Y1136" s="993"/>
      <c r="Z1136" s="1342" t="s">
        <v>9515</v>
      </c>
      <c r="AA1136" s="2205">
        <f t="shared" si="374"/>
        <v>1</v>
      </c>
      <c r="AB1136" s="3036">
        <f t="shared" si="361"/>
        <v>307</v>
      </c>
    </row>
    <row r="1137" spans="1:29" x14ac:dyDescent="0.25">
      <c r="A1137" s="1706">
        <f t="shared" si="366"/>
        <v>0</v>
      </c>
      <c r="B1137" s="1706">
        <f t="shared" si="376"/>
        <v>10308001</v>
      </c>
      <c r="C1137" s="987">
        <v>308</v>
      </c>
      <c r="D1137" s="1794" t="s">
        <v>447</v>
      </c>
      <c r="E1137" s="987">
        <v>1</v>
      </c>
      <c r="F1137" s="988" t="s">
        <v>4928</v>
      </c>
      <c r="G1137" s="987" t="s">
        <v>4940</v>
      </c>
      <c r="H1137" s="989" t="s">
        <v>345</v>
      </c>
      <c r="I1137" s="990" t="s">
        <v>4938</v>
      </c>
      <c r="J1137" s="991" t="s">
        <v>4103</v>
      </c>
      <c r="K1137" s="990" t="s">
        <v>4370</v>
      </c>
      <c r="L1137" s="992">
        <f>IF(BA172="",0,BA172)</f>
        <v>0</v>
      </c>
      <c r="M1137" s="992">
        <f>IF(BH182="",0,BH182)</f>
        <v>0</v>
      </c>
      <c r="N1137" s="1722">
        <f t="shared" si="375"/>
        <v>0</v>
      </c>
      <c r="O1137" s="992"/>
      <c r="P1137" s="992"/>
      <c r="Q1137" s="992"/>
      <c r="R1137" s="992"/>
      <c r="S1137" s="992"/>
      <c r="T1137" s="992"/>
      <c r="U1137" s="992"/>
      <c r="V1137" s="992"/>
      <c r="W1137" s="992"/>
      <c r="X1137" s="2110"/>
      <c r="Y1137" s="993"/>
      <c r="Z1137" s="1342" t="s">
        <v>9516</v>
      </c>
      <c r="AA1137" s="2205">
        <f t="shared" si="374"/>
        <v>1</v>
      </c>
      <c r="AB1137" s="3036">
        <f t="shared" si="361"/>
        <v>308</v>
      </c>
    </row>
    <row r="1138" spans="1:29" x14ac:dyDescent="0.25">
      <c r="A1138" s="1706">
        <f t="shared" si="366"/>
        <v>0</v>
      </c>
      <c r="B1138" s="1706">
        <f t="shared" si="376"/>
        <v>10309001</v>
      </c>
      <c r="C1138" s="987">
        <v>309</v>
      </c>
      <c r="D1138" s="1794" t="s">
        <v>447</v>
      </c>
      <c r="E1138" s="987">
        <v>1</v>
      </c>
      <c r="F1138" s="988" t="s">
        <v>4928</v>
      </c>
      <c r="G1138" s="987" t="s">
        <v>4939</v>
      </c>
      <c r="H1138" s="989" t="s">
        <v>345</v>
      </c>
      <c r="I1138" s="990" t="s">
        <v>4944</v>
      </c>
      <c r="J1138" s="991" t="s">
        <v>4103</v>
      </c>
      <c r="K1138" s="990" t="s">
        <v>4371</v>
      </c>
      <c r="L1138" s="992">
        <f>IF(BB172="",0,BB172)</f>
        <v>0</v>
      </c>
      <c r="M1138" s="992">
        <f>IF(BI182="",0,BI182)</f>
        <v>0</v>
      </c>
      <c r="N1138" s="1722">
        <f t="shared" si="375"/>
        <v>0</v>
      </c>
      <c r="O1138" s="992"/>
      <c r="P1138" s="992"/>
      <c r="Q1138" s="992"/>
      <c r="R1138" s="992"/>
      <c r="S1138" s="992"/>
      <c r="T1138" s="992"/>
      <c r="U1138" s="992"/>
      <c r="V1138" s="992"/>
      <c r="W1138" s="992"/>
      <c r="X1138" s="2110"/>
      <c r="Y1138" s="993"/>
      <c r="Z1138" s="1342" t="s">
        <v>9522</v>
      </c>
      <c r="AA1138" s="2205">
        <f t="shared" si="374"/>
        <v>1</v>
      </c>
      <c r="AB1138" s="3036">
        <f t="shared" si="361"/>
        <v>309</v>
      </c>
    </row>
    <row r="1139" spans="1:29" x14ac:dyDescent="0.25">
      <c r="A1139" s="1706">
        <f t="shared" si="366"/>
        <v>0</v>
      </c>
      <c r="B1139" s="1706">
        <f t="shared" si="376"/>
        <v>10310001</v>
      </c>
      <c r="C1139" s="987">
        <v>310</v>
      </c>
      <c r="D1139" s="1794" t="s">
        <v>447</v>
      </c>
      <c r="E1139" s="987">
        <v>1</v>
      </c>
      <c r="F1139" s="988" t="s">
        <v>4928</v>
      </c>
      <c r="G1139" s="987" t="s">
        <v>9295</v>
      </c>
      <c r="H1139" s="989" t="s">
        <v>345</v>
      </c>
      <c r="I1139" s="990" t="s">
        <v>4307</v>
      </c>
      <c r="J1139" s="991" t="s">
        <v>4103</v>
      </c>
      <c r="K1139" s="990" t="s">
        <v>4829</v>
      </c>
      <c r="L1139" s="992">
        <f>IF(BA171="",0,BA171)</f>
        <v>0</v>
      </c>
      <c r="M1139" s="992">
        <f>IF(BA288="",0,BA288)</f>
        <v>0</v>
      </c>
      <c r="N1139" s="1722">
        <f>IF(AND(O1139="CG",L1139&lt;&gt;M1139),1,0)</f>
        <v>0</v>
      </c>
      <c r="O1139" s="992" t="str">
        <f>BA3</f>
        <v>CS</v>
      </c>
      <c r="P1139" s="992"/>
      <c r="Q1139" s="992"/>
      <c r="R1139" s="992"/>
      <c r="S1139" s="992"/>
      <c r="T1139" s="992"/>
      <c r="U1139" s="992"/>
      <c r="V1139" s="992"/>
      <c r="W1139" s="992"/>
      <c r="X1139" s="2110"/>
      <c r="Y1139" s="993"/>
      <c r="Z1139" s="1342" t="s">
        <v>9517</v>
      </c>
      <c r="AA1139" s="2205">
        <f t="shared" si="374"/>
        <v>1</v>
      </c>
      <c r="AB1139" s="3036">
        <f t="shared" si="361"/>
        <v>310</v>
      </c>
    </row>
    <row r="1140" spans="1:29" x14ac:dyDescent="0.25">
      <c r="A1140" s="1706">
        <f t="shared" si="366"/>
        <v>0</v>
      </c>
      <c r="B1140" s="1706">
        <f t="shared" si="376"/>
        <v>10311001</v>
      </c>
      <c r="C1140" s="987">
        <v>311</v>
      </c>
      <c r="D1140" s="1794" t="s">
        <v>447</v>
      </c>
      <c r="E1140" s="987">
        <v>1</v>
      </c>
      <c r="F1140" s="988" t="s">
        <v>4928</v>
      </c>
      <c r="G1140" s="987" t="s">
        <v>9296</v>
      </c>
      <c r="H1140" s="989" t="s">
        <v>345</v>
      </c>
      <c r="I1140" s="990" t="s">
        <v>4308</v>
      </c>
      <c r="J1140" s="991" t="s">
        <v>4103</v>
      </c>
      <c r="K1140" s="990" t="s">
        <v>4830</v>
      </c>
      <c r="L1140" s="992">
        <f>IF(BB171="",0,BB171)</f>
        <v>0</v>
      </c>
      <c r="M1140" s="992">
        <f>IF(BB288="",0,BB288)</f>
        <v>0</v>
      </c>
      <c r="N1140" s="1722">
        <f>IF(AND(O1140="CG",L1140&lt;&gt;M1140),1,0)</f>
        <v>0</v>
      </c>
      <c r="O1140" s="992" t="str">
        <f>BA3</f>
        <v>CS</v>
      </c>
      <c r="P1140" s="992"/>
      <c r="Q1140" s="992"/>
      <c r="R1140" s="992"/>
      <c r="S1140" s="992"/>
      <c r="T1140" s="992"/>
      <c r="U1140" s="992"/>
      <c r="V1140" s="992"/>
      <c r="W1140" s="992"/>
      <c r="X1140" s="2110"/>
      <c r="Y1140" s="993"/>
      <c r="Z1140" s="1342" t="s">
        <v>9518</v>
      </c>
      <c r="AA1140" s="2205">
        <f t="shared" si="374"/>
        <v>1</v>
      </c>
      <c r="AB1140" s="3036">
        <f t="shared" si="361"/>
        <v>311</v>
      </c>
    </row>
    <row r="1141" spans="1:29" x14ac:dyDescent="0.25">
      <c r="A1141" s="1706">
        <f t="shared" si="366"/>
        <v>0</v>
      </c>
      <c r="B1141" s="1706">
        <f t="shared" si="376"/>
        <v>10312001</v>
      </c>
      <c r="C1141" s="987">
        <v>312</v>
      </c>
      <c r="D1141" s="1794" t="s">
        <v>447</v>
      </c>
      <c r="E1141" s="987">
        <v>1</v>
      </c>
      <c r="F1141" s="988" t="s">
        <v>4928</v>
      </c>
      <c r="G1141" s="987" t="s">
        <v>9297</v>
      </c>
      <c r="H1141" s="989" t="s">
        <v>345</v>
      </c>
      <c r="I1141" s="990" t="s">
        <v>4936</v>
      </c>
      <c r="J1141" s="991" t="s">
        <v>4103</v>
      </c>
      <c r="K1141" s="990" t="s">
        <v>4831</v>
      </c>
      <c r="L1141" s="992">
        <f>IF(BA175="",0,BA175)</f>
        <v>0</v>
      </c>
      <c r="M1141" s="992">
        <f>IF(BC288="",0,BC288)</f>
        <v>0</v>
      </c>
      <c r="N1141" s="1722">
        <f>IF(AND(O1141="CG",L1141&lt;&gt;M1141),1,0)</f>
        <v>0</v>
      </c>
      <c r="O1141" s="992" t="str">
        <f>BA3</f>
        <v>CS</v>
      </c>
      <c r="P1141" s="992"/>
      <c r="Q1141" s="992"/>
      <c r="R1141" s="992"/>
      <c r="S1141" s="992"/>
      <c r="T1141" s="992"/>
      <c r="U1141" s="992"/>
      <c r="V1141" s="992"/>
      <c r="W1141" s="992"/>
      <c r="X1141" s="2110"/>
      <c r="Y1141" s="993"/>
      <c r="Z1141" s="1342" t="s">
        <v>9519</v>
      </c>
      <c r="AA1141" s="2205">
        <f t="shared" si="374"/>
        <v>1</v>
      </c>
      <c r="AB1141" s="3036">
        <f t="shared" si="361"/>
        <v>312</v>
      </c>
    </row>
    <row r="1142" spans="1:29" x14ac:dyDescent="0.25">
      <c r="A1142" s="1706">
        <f t="shared" si="366"/>
        <v>0</v>
      </c>
      <c r="B1142" s="1706">
        <f t="shared" si="376"/>
        <v>10313001</v>
      </c>
      <c r="C1142" s="987">
        <v>313</v>
      </c>
      <c r="D1142" s="1794" t="s">
        <v>447</v>
      </c>
      <c r="E1142" s="987">
        <v>1</v>
      </c>
      <c r="F1142" s="988" t="s">
        <v>4928</v>
      </c>
      <c r="G1142" s="987" t="s">
        <v>9298</v>
      </c>
      <c r="H1142" s="989" t="s">
        <v>345</v>
      </c>
      <c r="I1142" s="990" t="s">
        <v>4937</v>
      </c>
      <c r="J1142" s="991" t="s">
        <v>4103</v>
      </c>
      <c r="K1142" s="990" t="s">
        <v>4832</v>
      </c>
      <c r="L1142" s="992">
        <f>IF(BB175="",0,BB175)</f>
        <v>0</v>
      </c>
      <c r="M1142" s="992">
        <f>IF(BD288="",0,BD288)</f>
        <v>0</v>
      </c>
      <c r="N1142" s="1722">
        <f>IF(AND(O1142="CG",L1142&lt;&gt;M1142),1,0)</f>
        <v>0</v>
      </c>
      <c r="O1142" s="992" t="str">
        <f>BA3</f>
        <v>CS</v>
      </c>
      <c r="P1142" s="992"/>
      <c r="Q1142" s="992"/>
      <c r="R1142" s="992"/>
      <c r="S1142" s="992"/>
      <c r="T1142" s="992"/>
      <c r="U1142" s="992"/>
      <c r="V1142" s="992"/>
      <c r="W1142" s="992"/>
      <c r="X1142" s="2110"/>
      <c r="Y1142" s="993"/>
      <c r="Z1142" s="1342" t="s">
        <v>9520</v>
      </c>
      <c r="AA1142" s="2205">
        <f t="shared" si="374"/>
        <v>1</v>
      </c>
      <c r="AB1142" s="3036">
        <f t="shared" si="361"/>
        <v>313</v>
      </c>
    </row>
    <row r="1143" spans="1:29" x14ac:dyDescent="0.25">
      <c r="A1143" s="1706">
        <f t="shared" si="366"/>
        <v>0</v>
      </c>
      <c r="B1143" s="1706">
        <f t="shared" si="376"/>
        <v>10314001</v>
      </c>
      <c r="C1143" s="987">
        <v>314</v>
      </c>
      <c r="D1143" s="1794" t="s">
        <v>447</v>
      </c>
      <c r="E1143" s="987">
        <v>1</v>
      </c>
      <c r="F1143" s="988" t="s">
        <v>4928</v>
      </c>
      <c r="G1143" s="987" t="s">
        <v>9299</v>
      </c>
      <c r="H1143" s="989" t="s">
        <v>345</v>
      </c>
      <c r="I1143" s="990" t="s">
        <v>4280</v>
      </c>
      <c r="J1143" s="991" t="s">
        <v>4103</v>
      </c>
      <c r="K1143" s="990" t="s">
        <v>4833</v>
      </c>
      <c r="L1143" s="992">
        <f>IF(BA93="",0,BA93)</f>
        <v>0</v>
      </c>
      <c r="M1143" s="992">
        <f>IF(BE288="",0,BE288)</f>
        <v>0</v>
      </c>
      <c r="N1143" s="1722">
        <f>IF(AND(O1143="CG",L1143&lt;&gt;M1143),1,0)</f>
        <v>0</v>
      </c>
      <c r="O1143" s="992" t="str">
        <f>BA3</f>
        <v>CS</v>
      </c>
      <c r="P1143" s="992"/>
      <c r="Q1143" s="992"/>
      <c r="R1143" s="992"/>
      <c r="S1143" s="992"/>
      <c r="T1143" s="992"/>
      <c r="U1143" s="992"/>
      <c r="V1143" s="992"/>
      <c r="W1143" s="992"/>
      <c r="X1143" s="2110"/>
      <c r="Y1143" s="993"/>
      <c r="Z1143" s="1342" t="s">
        <v>9521</v>
      </c>
      <c r="AA1143" s="2205">
        <f t="shared" si="374"/>
        <v>1</v>
      </c>
      <c r="AB1143" s="3036">
        <f t="shared" si="361"/>
        <v>314</v>
      </c>
    </row>
    <row r="1144" spans="1:29" x14ac:dyDescent="0.25">
      <c r="A1144" s="1706">
        <f t="shared" si="366"/>
        <v>0</v>
      </c>
      <c r="B1144" s="1706">
        <f t="shared" si="376"/>
        <v>10316001</v>
      </c>
      <c r="C1144" s="987">
        <v>316</v>
      </c>
      <c r="D1144" s="1794" t="s">
        <v>447</v>
      </c>
      <c r="E1144" s="987">
        <v>1</v>
      </c>
      <c r="F1144" s="988" t="s">
        <v>4928</v>
      </c>
      <c r="G1144" s="987" t="s">
        <v>4945</v>
      </c>
      <c r="H1144" s="989" t="s">
        <v>345</v>
      </c>
      <c r="I1144" s="990" t="s">
        <v>4946</v>
      </c>
      <c r="J1144" s="991" t="s">
        <v>4104</v>
      </c>
      <c r="K1144" s="990" t="s">
        <v>4947</v>
      </c>
      <c r="L1144" s="992">
        <f>IF(BA484="",0,BA484)</f>
        <v>0</v>
      </c>
      <c r="M1144" s="992">
        <f>IF(BA512="",0,BA512)</f>
        <v>0</v>
      </c>
      <c r="N1144" s="1722">
        <f>IF(L1144&gt;=M1144,0,1)</f>
        <v>0</v>
      </c>
      <c r="O1144" s="992"/>
      <c r="P1144" s="992"/>
      <c r="Q1144" s="992"/>
      <c r="R1144" s="992"/>
      <c r="S1144" s="992"/>
      <c r="T1144" s="992"/>
      <c r="U1144" s="992"/>
      <c r="V1144" s="992"/>
      <c r="W1144" s="992"/>
      <c r="X1144" s="2110"/>
      <c r="Y1144" s="993"/>
      <c r="Z1144" s="1342" t="s">
        <v>11074</v>
      </c>
      <c r="AA1144" s="2205">
        <f t="shared" si="374"/>
        <v>1</v>
      </c>
      <c r="AB1144" s="3036">
        <f t="shared" si="361"/>
        <v>316</v>
      </c>
    </row>
    <row r="1145" spans="1:29" x14ac:dyDescent="0.25">
      <c r="A1145" s="1706">
        <f t="shared" si="366"/>
        <v>0</v>
      </c>
      <c r="B1145" s="1706">
        <f t="shared" si="376"/>
        <v>10317001</v>
      </c>
      <c r="C1145" s="987">
        <v>317</v>
      </c>
      <c r="D1145" s="1794" t="s">
        <v>447</v>
      </c>
      <c r="E1145" s="987">
        <v>1</v>
      </c>
      <c r="F1145" s="988" t="s">
        <v>4928</v>
      </c>
      <c r="G1145" s="987" t="s">
        <v>6946</v>
      </c>
      <c r="H1145" s="989" t="s">
        <v>345</v>
      </c>
      <c r="I1145" s="990" t="s">
        <v>4946</v>
      </c>
      <c r="J1145" s="989"/>
      <c r="K1145" s="990" t="s">
        <v>9723</v>
      </c>
      <c r="L1145" s="992">
        <f>IF(BA484="",0,BA484)</f>
        <v>0</v>
      </c>
      <c r="M1145" s="992">
        <f>R1145</f>
        <v>0</v>
      </c>
      <c r="N1145" s="1722">
        <f>IF(AND(P1145=0,Q1145&gt;0,L1145&lt;&gt;M1145),1,0)</f>
        <v>0</v>
      </c>
      <c r="O1145" s="1073" t="str">
        <f>BA22</f>
        <v/>
      </c>
      <c r="P1145" s="992">
        <f>IF(AND(O1145&gt;=4110,O1145&lt;=4399),1,0)</f>
        <v>0</v>
      </c>
      <c r="Q1145" s="992">
        <f>SUM(P142:P170)</f>
        <v>0</v>
      </c>
      <c r="R1145" s="992">
        <f>SUMIF(O142:O170,"CONS",U142:U170)</f>
        <v>0</v>
      </c>
      <c r="S1145" s="992"/>
      <c r="T1145" s="992"/>
      <c r="U1145" s="992"/>
      <c r="V1145" s="992"/>
      <c r="W1145" s="992"/>
      <c r="X1145" s="2110"/>
      <c r="Y1145" s="993"/>
      <c r="Z1145" s="1342" t="s">
        <v>9724</v>
      </c>
      <c r="AA1145" s="2205">
        <f t="shared" si="374"/>
        <v>1</v>
      </c>
      <c r="AB1145" s="3036">
        <f t="shared" si="361"/>
        <v>317</v>
      </c>
      <c r="AC1145" s="2205">
        <f>LEN(Z1145)</f>
        <v>294</v>
      </c>
    </row>
    <row r="1146" spans="1:29" x14ac:dyDescent="0.25">
      <c r="A1146" s="1706">
        <f t="shared" si="366"/>
        <v>0</v>
      </c>
      <c r="B1146" s="1706">
        <f t="shared" si="376"/>
        <v>10318001</v>
      </c>
      <c r="C1146" s="987">
        <v>318</v>
      </c>
      <c r="D1146" s="1794" t="s">
        <v>447</v>
      </c>
      <c r="E1146" s="987">
        <v>1</v>
      </c>
      <c r="F1146" s="988" t="s">
        <v>4928</v>
      </c>
      <c r="G1146" s="987" t="s">
        <v>4949</v>
      </c>
      <c r="H1146" s="989" t="s">
        <v>345</v>
      </c>
      <c r="I1146" s="990" t="s">
        <v>4950</v>
      </c>
      <c r="J1146" s="991" t="s">
        <v>4103</v>
      </c>
      <c r="K1146" s="990" t="s">
        <v>4951</v>
      </c>
      <c r="L1146" s="992">
        <f>IF(BE440="",0,BE440)</f>
        <v>0</v>
      </c>
      <c r="M1146" s="992">
        <f>SUMIF(O142:O170,"CONS",Q142:Q170)</f>
        <v>0</v>
      </c>
      <c r="N1146" s="1722">
        <f>IF(L1146=M1146,0,1)</f>
        <v>0</v>
      </c>
      <c r="O1146" s="992"/>
      <c r="P1146" s="992"/>
      <c r="Q1146" s="992"/>
      <c r="R1146" s="992"/>
      <c r="S1146" s="992"/>
      <c r="T1146" s="992"/>
      <c r="U1146" s="992"/>
      <c r="V1146" s="992"/>
      <c r="W1146" s="992"/>
      <c r="X1146" s="2110"/>
      <c r="Y1146" s="993"/>
      <c r="Z1146" s="1342" t="s">
        <v>9721</v>
      </c>
      <c r="AA1146" s="2205">
        <f t="shared" si="374"/>
        <v>1</v>
      </c>
      <c r="AB1146" s="3036">
        <f t="shared" si="361"/>
        <v>318</v>
      </c>
    </row>
    <row r="1147" spans="1:29" x14ac:dyDescent="0.25">
      <c r="A1147" s="1714">
        <f t="shared" si="366"/>
        <v>0</v>
      </c>
      <c r="B1147" s="1714">
        <f t="shared" si="376"/>
        <v>10319001</v>
      </c>
      <c r="C1147" s="1061">
        <v>319</v>
      </c>
      <c r="D1147" s="1799" t="s">
        <v>447</v>
      </c>
      <c r="E1147" s="1061">
        <v>1</v>
      </c>
      <c r="F1147" s="1062" t="s">
        <v>4928</v>
      </c>
      <c r="G1147" s="1061" t="s">
        <v>4952</v>
      </c>
      <c r="H1147" s="1063" t="s">
        <v>346</v>
      </c>
      <c r="I1147" s="1064" t="s">
        <v>4858</v>
      </c>
      <c r="J1147" s="1063"/>
      <c r="K1147" s="1064" t="s">
        <v>4884</v>
      </c>
      <c r="L1147" s="1065">
        <f>IF(BA376="",0,BA376)</f>
        <v>0</v>
      </c>
      <c r="M1147" s="1065">
        <f>IF(BA387="",0,BA387)</f>
        <v>0</v>
      </c>
      <c r="N1147" s="1730">
        <f>IF(L1147=0,0,IF(M1147/L1147&lt;=O1147,0,1))</f>
        <v>0</v>
      </c>
      <c r="O1147" s="1072">
        <v>11000</v>
      </c>
      <c r="P1147" s="1065"/>
      <c r="Q1147" s="1065"/>
      <c r="R1147" s="1065"/>
      <c r="S1147" s="1065"/>
      <c r="T1147" s="1065"/>
      <c r="U1147" s="1065"/>
      <c r="V1147" s="1065"/>
      <c r="W1147" s="1065"/>
      <c r="X1147" s="1065"/>
      <c r="Y1147" s="1066"/>
      <c r="Z1147" s="1356" t="s">
        <v>9699</v>
      </c>
      <c r="AA1147" s="2205">
        <f t="shared" si="374"/>
        <v>1</v>
      </c>
      <c r="AB1147" s="3036">
        <f t="shared" si="361"/>
        <v>319</v>
      </c>
    </row>
    <row r="1148" spans="1:29" x14ac:dyDescent="0.25">
      <c r="A1148" s="1714">
        <f t="shared" si="366"/>
        <v>0</v>
      </c>
      <c r="B1148" s="1714">
        <f t="shared" si="376"/>
        <v>10320001</v>
      </c>
      <c r="C1148" s="1061">
        <v>320</v>
      </c>
      <c r="D1148" s="1799" t="s">
        <v>447</v>
      </c>
      <c r="E1148" s="1061">
        <v>1</v>
      </c>
      <c r="F1148" s="1062" t="s">
        <v>4928</v>
      </c>
      <c r="G1148" s="1061" t="s">
        <v>9401</v>
      </c>
      <c r="H1148" s="1063" t="s">
        <v>345</v>
      </c>
      <c r="I1148" s="1064" t="s">
        <v>4237</v>
      </c>
      <c r="J1148" s="1063"/>
      <c r="K1148" s="1064" t="s">
        <v>4858</v>
      </c>
      <c r="L1148" s="1065">
        <f>IF(BA61="",0,BA61)</f>
        <v>0</v>
      </c>
      <c r="M1148" s="1065">
        <f>IF(BA376="",0,BA376)</f>
        <v>0</v>
      </c>
      <c r="N1148" s="1730">
        <f>IF(AND(L1148&gt;0,M1148=0),1,0)</f>
        <v>0</v>
      </c>
      <c r="O1148" s="1065"/>
      <c r="P1148" s="1065"/>
      <c r="Q1148" s="1065"/>
      <c r="R1148" s="1065"/>
      <c r="S1148" s="1065"/>
      <c r="T1148" s="1065"/>
      <c r="U1148" s="1065"/>
      <c r="V1148" s="1065"/>
      <c r="W1148" s="1065"/>
      <c r="X1148" s="1065"/>
      <c r="Y1148" s="1066"/>
      <c r="Z1148" s="1356" t="s">
        <v>9523</v>
      </c>
      <c r="AA1148" s="2205">
        <f t="shared" si="374"/>
        <v>1</v>
      </c>
      <c r="AB1148" s="3036">
        <f t="shared" si="361"/>
        <v>320</v>
      </c>
    </row>
    <row r="1149" spans="1:29" x14ac:dyDescent="0.25">
      <c r="A1149" s="1714">
        <f t="shared" si="366"/>
        <v>0</v>
      </c>
      <c r="B1149" s="1714">
        <f t="shared" si="376"/>
        <v>10321001</v>
      </c>
      <c r="C1149" s="1061">
        <v>321</v>
      </c>
      <c r="D1149" s="1799" t="s">
        <v>447</v>
      </c>
      <c r="E1149" s="1061">
        <v>1</v>
      </c>
      <c r="F1149" s="1062" t="s">
        <v>4928</v>
      </c>
      <c r="G1149" s="1061" t="s">
        <v>4953</v>
      </c>
      <c r="H1149" s="1063" t="s">
        <v>345</v>
      </c>
      <c r="I1149" s="1064" t="s">
        <v>4232</v>
      </c>
      <c r="J1149" s="1068" t="s">
        <v>4104</v>
      </c>
      <c r="K1149" s="1064" t="s">
        <v>4846</v>
      </c>
      <c r="L1149" s="1065">
        <f>IF(BA56="",0,BA56)</f>
        <v>0</v>
      </c>
      <c r="M1149" s="1065">
        <f>IF(BA364="",0,BA364)</f>
        <v>0</v>
      </c>
      <c r="N1149" s="1730">
        <f>IF(I1149&gt;=K1149,0,1)</f>
        <v>0</v>
      </c>
      <c r="O1149" s="1065"/>
      <c r="P1149" s="1065"/>
      <c r="Q1149" s="1065"/>
      <c r="R1149" s="1065"/>
      <c r="S1149" s="1065"/>
      <c r="T1149" s="1065"/>
      <c r="U1149" s="1065"/>
      <c r="V1149" s="1065"/>
      <c r="W1149" s="1065"/>
      <c r="X1149" s="1065"/>
      <c r="Y1149" s="1066"/>
      <c r="Z1149" s="1356" t="s">
        <v>9524</v>
      </c>
      <c r="AA1149" s="2205">
        <f t="shared" si="374"/>
        <v>1</v>
      </c>
      <c r="AB1149" s="3036">
        <f t="shared" si="361"/>
        <v>321</v>
      </c>
    </row>
    <row r="1150" spans="1:29" x14ac:dyDescent="0.25">
      <c r="A1150" s="1714">
        <f t="shared" si="366"/>
        <v>0</v>
      </c>
      <c r="B1150" s="1714">
        <f t="shared" si="376"/>
        <v>10322001</v>
      </c>
      <c r="C1150" s="1061">
        <v>322</v>
      </c>
      <c r="D1150" s="1799" t="s">
        <v>447</v>
      </c>
      <c r="E1150" s="1061">
        <v>1</v>
      </c>
      <c r="F1150" s="1062" t="s">
        <v>4928</v>
      </c>
      <c r="G1150" s="1061" t="s">
        <v>6947</v>
      </c>
      <c r="H1150" s="1063" t="s">
        <v>345</v>
      </c>
      <c r="I1150" s="1064" t="s">
        <v>4288</v>
      </c>
      <c r="J1150" s="1068" t="s">
        <v>4104</v>
      </c>
      <c r="K1150" s="1064" t="s">
        <v>4849</v>
      </c>
      <c r="L1150" s="1065">
        <f>IF(BA90="",0,BA90)</f>
        <v>0</v>
      </c>
      <c r="M1150" s="1065">
        <f>IF(BA368="",0,BA368)</f>
        <v>0</v>
      </c>
      <c r="N1150" s="1730">
        <f>IF(L1150&gt;=M1150,0,1)</f>
        <v>0</v>
      </c>
      <c r="O1150" s="1065"/>
      <c r="P1150" s="1065"/>
      <c r="Q1150" s="1065"/>
      <c r="R1150" s="1065"/>
      <c r="S1150" s="1065"/>
      <c r="T1150" s="1065"/>
      <c r="U1150" s="1065"/>
      <c r="V1150" s="1065"/>
      <c r="W1150" s="1065"/>
      <c r="X1150" s="1065"/>
      <c r="Y1150" s="1066"/>
      <c r="Z1150" s="1356" t="s">
        <v>9526</v>
      </c>
      <c r="AA1150" s="2205">
        <f t="shared" si="374"/>
        <v>1</v>
      </c>
      <c r="AB1150" s="3036">
        <f t="shared" si="361"/>
        <v>322</v>
      </c>
    </row>
    <row r="1151" spans="1:29" x14ac:dyDescent="0.25">
      <c r="A1151" s="1714">
        <f t="shared" si="366"/>
        <v>0</v>
      </c>
      <c r="B1151" s="1714">
        <f t="shared" si="376"/>
        <v>10323001</v>
      </c>
      <c r="C1151" s="1061">
        <v>323</v>
      </c>
      <c r="D1151" s="1799" t="s">
        <v>447</v>
      </c>
      <c r="E1151" s="1061">
        <v>1</v>
      </c>
      <c r="F1151" s="1062" t="s">
        <v>4928</v>
      </c>
      <c r="G1151" s="1061" t="s">
        <v>4954</v>
      </c>
      <c r="H1151" s="1063" t="s">
        <v>345</v>
      </c>
      <c r="I1151" s="1064" t="s">
        <v>4852</v>
      </c>
      <c r="J1151" s="1063"/>
      <c r="K1151" s="1064" t="s">
        <v>4958</v>
      </c>
      <c r="L1151" s="1065">
        <f>SUM(P1151:R1151)</f>
        <v>0</v>
      </c>
      <c r="M1151" s="1065" t="str">
        <f>IF(O1151&gt;=1,"DA","NU")</f>
        <v>NU</v>
      </c>
      <c r="N1151" s="1730">
        <f>IF(OR(AND(O1151&gt;0,L1151&gt;0),AND(O1151=0,L1151=0)),0,1)</f>
        <v>0</v>
      </c>
      <c r="O1151" s="1065">
        <f>SUM(R142:R170)</f>
        <v>0</v>
      </c>
      <c r="P1151" s="1065">
        <f>IF(BA372="",0,BA372)</f>
        <v>0</v>
      </c>
      <c r="Q1151" s="1065">
        <f>IF(BA373="",0,BA373)</f>
        <v>0</v>
      </c>
      <c r="R1151" s="1065">
        <f>IF(BA374="",0,BA374)</f>
        <v>0</v>
      </c>
      <c r="S1151" s="1065"/>
      <c r="T1151" s="1065"/>
      <c r="U1151" s="1065"/>
      <c r="V1151" s="1065"/>
      <c r="W1151" s="1065"/>
      <c r="X1151" s="1065"/>
      <c r="Y1151" s="1066"/>
      <c r="Z1151" s="1356" t="s">
        <v>11021</v>
      </c>
      <c r="AA1151" s="2205">
        <f t="shared" si="374"/>
        <v>1</v>
      </c>
      <c r="AB1151" s="3036">
        <f t="shared" si="361"/>
        <v>323</v>
      </c>
    </row>
    <row r="1152" spans="1:29" x14ac:dyDescent="0.25">
      <c r="A1152" s="1706">
        <f t="shared" si="366"/>
        <v>0</v>
      </c>
      <c r="B1152" s="1706">
        <f t="shared" si="376"/>
        <v>10324001</v>
      </c>
      <c r="C1152" s="987">
        <v>324</v>
      </c>
      <c r="D1152" s="1794" t="s">
        <v>447</v>
      </c>
      <c r="E1152" s="987">
        <v>1</v>
      </c>
      <c r="F1152" s="988" t="s">
        <v>4928</v>
      </c>
      <c r="G1152" s="987" t="s">
        <v>9291</v>
      </c>
      <c r="H1152" s="989" t="s">
        <v>345</v>
      </c>
      <c r="I1152" s="990" t="s">
        <v>4237</v>
      </c>
      <c r="J1152" s="989"/>
      <c r="K1152" s="1064" t="s">
        <v>4959</v>
      </c>
      <c r="L1152" s="992">
        <f>IF(BA61="",0,BA61)</f>
        <v>0</v>
      </c>
      <c r="M1152" s="1065" t="str">
        <f>IF(O1152&gt;=1,"DA","NU")</f>
        <v>NU</v>
      </c>
      <c r="N1152" s="1730">
        <f>IF(AND(L1152&gt;0,O1152=0),1,0)</f>
        <v>0</v>
      </c>
      <c r="O1152" s="992">
        <f>SUM(S142:S170)</f>
        <v>0</v>
      </c>
      <c r="P1152" s="992"/>
      <c r="Q1152" s="992"/>
      <c r="R1152" s="992"/>
      <c r="S1152" s="992"/>
      <c r="T1152" s="992"/>
      <c r="U1152" s="992"/>
      <c r="V1152" s="992"/>
      <c r="W1152" s="992"/>
      <c r="X1152" s="2110"/>
      <c r="Y1152" s="993"/>
      <c r="Z1152" s="1342" t="s">
        <v>9525</v>
      </c>
      <c r="AA1152" s="2205">
        <f t="shared" si="374"/>
        <v>1</v>
      </c>
      <c r="AB1152" s="3036">
        <f t="shared" si="361"/>
        <v>324</v>
      </c>
    </row>
    <row r="1153" spans="1:29" x14ac:dyDescent="0.25">
      <c r="A1153" s="1706">
        <f t="shared" si="366"/>
        <v>0</v>
      </c>
      <c r="B1153" s="1706">
        <f t="shared" si="376"/>
        <v>10325001</v>
      </c>
      <c r="C1153" s="987">
        <v>325</v>
      </c>
      <c r="D1153" s="1794" t="s">
        <v>447</v>
      </c>
      <c r="E1153" s="987">
        <v>1</v>
      </c>
      <c r="F1153" s="988" t="s">
        <v>4928</v>
      </c>
      <c r="G1153" s="987" t="s">
        <v>9300</v>
      </c>
      <c r="H1153" s="989" t="s">
        <v>345</v>
      </c>
      <c r="I1153" s="990" t="s">
        <v>4889</v>
      </c>
      <c r="J1153" s="991" t="s">
        <v>4103</v>
      </c>
      <c r="K1153" s="990" t="s">
        <v>9527</v>
      </c>
      <c r="L1153" s="992">
        <f>IF(BA391="",0,BA391)</f>
        <v>0</v>
      </c>
      <c r="M1153" s="992">
        <f>P1153</f>
        <v>0</v>
      </c>
      <c r="N1153" s="1730">
        <f>IF(AND(O1153="CG",L1153&lt;&gt;M1153),1,0)</f>
        <v>0</v>
      </c>
      <c r="O1153" s="1005" t="str">
        <f>BA3</f>
        <v>CS</v>
      </c>
      <c r="P1153" s="992">
        <f>SUM(T142:T170)</f>
        <v>0</v>
      </c>
      <c r="Q1153" s="992"/>
      <c r="R1153" s="992"/>
      <c r="S1153" s="992"/>
      <c r="T1153" s="992"/>
      <c r="U1153" s="992"/>
      <c r="V1153" s="992"/>
      <c r="W1153" s="992"/>
      <c r="X1153" s="2110"/>
      <c r="Y1153" s="993"/>
      <c r="Z1153" s="1342" t="s">
        <v>9530</v>
      </c>
      <c r="AA1153" s="2205">
        <f t="shared" si="374"/>
        <v>1</v>
      </c>
      <c r="AB1153" s="3036">
        <f t="shared" si="361"/>
        <v>325</v>
      </c>
    </row>
    <row r="1154" spans="1:29" x14ac:dyDescent="0.25">
      <c r="A1154" s="1706">
        <f t="shared" si="366"/>
        <v>0</v>
      </c>
      <c r="B1154" s="1706">
        <f t="shared" si="376"/>
        <v>10326001</v>
      </c>
      <c r="C1154" s="987">
        <v>326</v>
      </c>
      <c r="D1154" s="1794" t="s">
        <v>447</v>
      </c>
      <c r="E1154" s="987">
        <v>1</v>
      </c>
      <c r="F1154" s="988" t="s">
        <v>4928</v>
      </c>
      <c r="G1154" s="987" t="s">
        <v>4961</v>
      </c>
      <c r="H1154" s="989" t="s">
        <v>345</v>
      </c>
      <c r="I1154" s="990" t="s">
        <v>4276</v>
      </c>
      <c r="J1154" s="989"/>
      <c r="K1154" s="990" t="s">
        <v>4962</v>
      </c>
      <c r="L1154" s="992">
        <f>IF(BA85="",0,BA85)</f>
        <v>0</v>
      </c>
      <c r="M1154" s="992">
        <f>O1154+P1154</f>
        <v>0</v>
      </c>
      <c r="N1154" s="1722">
        <f>IF(OR(AND(L1154=0,M1154=0),AND(L1154&lt;&gt;0,M1154&lt;&gt;0)),0,1)</f>
        <v>0</v>
      </c>
      <c r="O1154" s="992">
        <f>IF(BK182="",0,BK182)</f>
        <v>0</v>
      </c>
      <c r="P1154" s="992">
        <f>IF(BL182="",0,BL182)</f>
        <v>0</v>
      </c>
      <c r="Q1154" s="992"/>
      <c r="R1154" s="992"/>
      <c r="S1154" s="992"/>
      <c r="T1154" s="992"/>
      <c r="U1154" s="992"/>
      <c r="V1154" s="992"/>
      <c r="W1154" s="992"/>
      <c r="X1154" s="2110"/>
      <c r="Y1154" s="993"/>
      <c r="Z1154" s="1342" t="s">
        <v>9528</v>
      </c>
      <c r="AA1154" s="2205">
        <f t="shared" si="374"/>
        <v>1</v>
      </c>
      <c r="AB1154" s="3036">
        <f t="shared" si="361"/>
        <v>326</v>
      </c>
    </row>
    <row r="1155" spans="1:29" x14ac:dyDescent="0.25">
      <c r="A1155" s="1706">
        <f t="shared" si="366"/>
        <v>0</v>
      </c>
      <c r="B1155" s="1706">
        <f t="shared" si="376"/>
        <v>10327001</v>
      </c>
      <c r="C1155" s="987">
        <v>327</v>
      </c>
      <c r="D1155" s="1794" t="s">
        <v>447</v>
      </c>
      <c r="E1155" s="987">
        <v>1</v>
      </c>
      <c r="F1155" s="988" t="s">
        <v>4928</v>
      </c>
      <c r="G1155" s="987" t="s">
        <v>4963</v>
      </c>
      <c r="H1155" s="989" t="s">
        <v>345</v>
      </c>
      <c r="I1155" s="990" t="s">
        <v>4276</v>
      </c>
      <c r="J1155" s="991" t="s">
        <v>4103</v>
      </c>
      <c r="K1155" s="990" t="s">
        <v>4372</v>
      </c>
      <c r="L1155" s="992">
        <f>IF(BA85="",0,BA85)</f>
        <v>0</v>
      </c>
      <c r="M1155" s="992">
        <f>IF(BJ182="",0,BJ182)</f>
        <v>0</v>
      </c>
      <c r="N1155" s="1722">
        <f>IF(L1155=M1155,0,1)</f>
        <v>0</v>
      </c>
      <c r="O1155" s="992"/>
      <c r="P1155" s="992"/>
      <c r="Q1155" s="992"/>
      <c r="R1155" s="992"/>
      <c r="S1155" s="992"/>
      <c r="T1155" s="992"/>
      <c r="U1155" s="992"/>
      <c r="V1155" s="992"/>
      <c r="W1155" s="992"/>
      <c r="X1155" s="2110"/>
      <c r="Y1155" s="993"/>
      <c r="Z1155" s="1342" t="s">
        <v>9529</v>
      </c>
      <c r="AA1155" s="2205">
        <f t="shared" si="374"/>
        <v>1</v>
      </c>
      <c r="AB1155" s="3036">
        <f t="shared" ref="AB1155:AB1218" si="377">C1155</f>
        <v>327</v>
      </c>
    </row>
    <row r="1156" spans="1:29" x14ac:dyDescent="0.25">
      <c r="A1156" s="1706">
        <f t="shared" si="366"/>
        <v>0</v>
      </c>
      <c r="B1156" s="1706">
        <f t="shared" si="376"/>
        <v>10328001</v>
      </c>
      <c r="C1156" s="987">
        <v>328</v>
      </c>
      <c r="D1156" s="1794" t="s">
        <v>447</v>
      </c>
      <c r="E1156" s="987">
        <v>1</v>
      </c>
      <c r="F1156" s="988" t="s">
        <v>4928</v>
      </c>
      <c r="G1156" s="987" t="s">
        <v>11280</v>
      </c>
      <c r="H1156" s="989" t="s">
        <v>346</v>
      </c>
      <c r="I1156" s="990" t="s">
        <v>4964</v>
      </c>
      <c r="J1156" s="991" t="s">
        <v>4224</v>
      </c>
      <c r="K1156" s="990" t="s">
        <v>4965</v>
      </c>
      <c r="L1156" s="992">
        <f>IF(BA82="",0,BA82)</f>
        <v>0</v>
      </c>
      <c r="M1156" s="992">
        <f>P1156+Q1156+R1156</f>
        <v>0</v>
      </c>
      <c r="N1156" s="1722">
        <f>IF(AND(O1156="CG",L1156&lt;M1156),1,0)</f>
        <v>0</v>
      </c>
      <c r="O1156" s="2110" t="str">
        <f>BA3</f>
        <v>CS</v>
      </c>
      <c r="P1156" s="992">
        <f>IF(BE337="",0,BE337)</f>
        <v>0</v>
      </c>
      <c r="Q1156" s="992">
        <f>IF(BE338="",0,BE338)</f>
        <v>0</v>
      </c>
      <c r="R1156" s="992">
        <f>IF(BE339="",0,BE339)</f>
        <v>0</v>
      </c>
      <c r="S1156" s="992"/>
      <c r="T1156" s="992"/>
      <c r="U1156" s="992"/>
      <c r="V1156" s="992"/>
      <c r="W1156" s="992"/>
      <c r="X1156" s="2110"/>
      <c r="Y1156" s="993"/>
      <c r="Z1156" s="1342" t="s">
        <v>11281</v>
      </c>
      <c r="AA1156" s="2205">
        <f t="shared" si="374"/>
        <v>1</v>
      </c>
      <c r="AB1156" s="3036">
        <f t="shared" si="377"/>
        <v>328</v>
      </c>
    </row>
    <row r="1157" spans="1:29" x14ac:dyDescent="0.25">
      <c r="A1157" s="1706">
        <f t="shared" si="366"/>
        <v>0</v>
      </c>
      <c r="B1157" s="1706">
        <f t="shared" si="376"/>
        <v>10383001</v>
      </c>
      <c r="C1157" s="987">
        <v>383</v>
      </c>
      <c r="D1157" s="1794" t="s">
        <v>447</v>
      </c>
      <c r="E1157" s="987">
        <v>1</v>
      </c>
      <c r="F1157" s="988" t="s">
        <v>4928</v>
      </c>
      <c r="G1157" s="987" t="s">
        <v>11282</v>
      </c>
      <c r="H1157" s="989" t="s">
        <v>346</v>
      </c>
      <c r="I1157" s="990" t="s">
        <v>11283</v>
      </c>
      <c r="J1157" s="991" t="s">
        <v>4104</v>
      </c>
      <c r="K1157" s="990" t="s">
        <v>4966</v>
      </c>
      <c r="L1157" s="992">
        <f>IF(BA80="",0,BA80)</f>
        <v>0</v>
      </c>
      <c r="M1157" s="992">
        <f>IF(BE296="",0,BE296)</f>
        <v>0</v>
      </c>
      <c r="N1157" s="1722">
        <f>IF(AND(O1157="CG",L1157&lt;M1157),1,0)</f>
        <v>0</v>
      </c>
      <c r="O1157" s="992" t="str">
        <f>BA3</f>
        <v>CS</v>
      </c>
      <c r="P1157" s="992"/>
      <c r="Q1157" s="992"/>
      <c r="R1157" s="992"/>
      <c r="S1157" s="992"/>
      <c r="T1157" s="992"/>
      <c r="U1157" s="992"/>
      <c r="V1157" s="992"/>
      <c r="W1157" s="992"/>
      <c r="X1157" s="2110"/>
      <c r="Y1157" s="993"/>
      <c r="Z1157" s="1342" t="s">
        <v>11284</v>
      </c>
      <c r="AA1157" s="2205">
        <f t="shared" ref="AA1157:AA1188" si="378">COUNTIF(B:B,B1157)</f>
        <v>1</v>
      </c>
      <c r="AB1157" s="3036">
        <f t="shared" si="377"/>
        <v>383</v>
      </c>
    </row>
    <row r="1158" spans="1:29" x14ac:dyDescent="0.25">
      <c r="A1158" s="1706">
        <f t="shared" si="366"/>
        <v>0</v>
      </c>
      <c r="B1158" s="1706">
        <f t="shared" si="376"/>
        <v>10329001</v>
      </c>
      <c r="C1158" s="987">
        <v>329</v>
      </c>
      <c r="D1158" s="1794" t="s">
        <v>447</v>
      </c>
      <c r="E1158" s="987">
        <v>1</v>
      </c>
      <c r="F1158" s="988" t="s">
        <v>4928</v>
      </c>
      <c r="G1158" s="987" t="s">
        <v>4967</v>
      </c>
      <c r="H1158" s="989" t="s">
        <v>345</v>
      </c>
      <c r="I1158" s="990" t="s">
        <v>4232</v>
      </c>
      <c r="J1158" s="991" t="s">
        <v>4104</v>
      </c>
      <c r="K1158" s="990" t="s">
        <v>4841</v>
      </c>
      <c r="L1158" s="992">
        <f>IF(BA56="",0,BA56)</f>
        <v>0</v>
      </c>
      <c r="M1158" s="992">
        <f>IF(BA359="",0,BA359)</f>
        <v>0</v>
      </c>
      <c r="N1158" s="1722">
        <f>IF(L1158&gt;=M1158,0,1)</f>
        <v>0</v>
      </c>
      <c r="O1158" s="992"/>
      <c r="P1158" s="992"/>
      <c r="Q1158" s="992"/>
      <c r="R1158" s="992"/>
      <c r="S1158" s="992"/>
      <c r="T1158" s="992"/>
      <c r="U1158" s="992"/>
      <c r="V1158" s="992"/>
      <c r="W1158" s="992"/>
      <c r="X1158" s="2110"/>
      <c r="Y1158" s="993"/>
      <c r="Z1158" s="1342" t="s">
        <v>9531</v>
      </c>
      <c r="AA1158" s="2205">
        <f t="shared" si="378"/>
        <v>1</v>
      </c>
      <c r="AB1158" s="3036">
        <f t="shared" si="377"/>
        <v>329</v>
      </c>
    </row>
    <row r="1159" spans="1:29" x14ac:dyDescent="0.25">
      <c r="A1159" s="1706">
        <f t="shared" ref="A1159:A1238" si="379">IF(D1159="DA",IF(ISERROR(N1159),A1158+1,IF(N1159=1,A1158+1,A1158)),A1158)</f>
        <v>0</v>
      </c>
      <c r="B1159" s="1706">
        <f t="shared" si="376"/>
        <v>10160001</v>
      </c>
      <c r="C1159" s="987">
        <v>160</v>
      </c>
      <c r="D1159" s="1794" t="s">
        <v>447</v>
      </c>
      <c r="E1159" s="987">
        <v>1</v>
      </c>
      <c r="F1159" s="988" t="s">
        <v>4928</v>
      </c>
      <c r="G1159" s="987" t="s">
        <v>6948</v>
      </c>
      <c r="H1159" s="989" t="s">
        <v>345</v>
      </c>
      <c r="I1159" s="990" t="s">
        <v>4948</v>
      </c>
      <c r="J1159" s="991" t="s">
        <v>4103</v>
      </c>
      <c r="K1159" s="990" t="s">
        <v>4946</v>
      </c>
      <c r="L1159" s="992">
        <f>IF(BA440="","",BA440)</f>
        <v>0</v>
      </c>
      <c r="M1159" s="992">
        <f>IF(BA484="",0,BA484)</f>
        <v>0</v>
      </c>
      <c r="N1159" s="1722">
        <f>IF(AND(L1159&lt;&gt;M1159,P1159="CONS"),1,0)</f>
        <v>0</v>
      </c>
      <c r="O1159" s="1073" t="str">
        <f>BA22</f>
        <v/>
      </c>
      <c r="P1159" s="992" t="str">
        <f>IF(ISERROR(VLOOKUP(O1159,Anexa!D:F,3,FALSE))=TRUE,"",VLOOKUP(O1159,Anexa!D:F,3,FALSE))</f>
        <v/>
      </c>
      <c r="Q1159" s="992"/>
      <c r="R1159" s="992"/>
      <c r="S1159" s="992"/>
      <c r="T1159" s="992"/>
      <c r="U1159" s="992"/>
      <c r="V1159" s="992"/>
      <c r="W1159" s="992"/>
      <c r="X1159" s="2110"/>
      <c r="Y1159" s="993"/>
      <c r="Z1159" s="1342" t="s">
        <v>11075</v>
      </c>
      <c r="AA1159" s="2205">
        <f t="shared" si="378"/>
        <v>1</v>
      </c>
      <c r="AB1159" s="3036">
        <f t="shared" si="377"/>
        <v>160</v>
      </c>
      <c r="AC1159" s="2205">
        <f>LEN(Z1159)</f>
        <v>190</v>
      </c>
    </row>
    <row r="1160" spans="1:29" x14ac:dyDescent="0.25">
      <c r="A1160" s="1717">
        <f t="shared" si="379"/>
        <v>0</v>
      </c>
      <c r="B1160" s="1717">
        <f t="shared" si="376"/>
        <v>10161001</v>
      </c>
      <c r="C1160" s="1075">
        <v>161</v>
      </c>
      <c r="D1160" s="1807" t="s">
        <v>447</v>
      </c>
      <c r="E1160" s="1075">
        <v>1</v>
      </c>
      <c r="F1160" s="1076" t="s">
        <v>4928</v>
      </c>
      <c r="G1160" s="1075" t="s">
        <v>9791</v>
      </c>
      <c r="H1160" s="1077" t="s">
        <v>346</v>
      </c>
      <c r="I1160" s="1078" t="s">
        <v>4884</v>
      </c>
      <c r="J1160" s="1079" t="s">
        <v>4224</v>
      </c>
      <c r="K1160" s="1078" t="s">
        <v>9790</v>
      </c>
      <c r="L1160" s="1080">
        <f>IF(BA387="",0,BA387)</f>
        <v>0</v>
      </c>
      <c r="M1160" s="1080">
        <f>O1160*Altele!AT5+P1160*Altele!AT6+Q1160*Altele!AT7+R1160*Altele!AT8+S1160*Altele!AT9+T1160*Altele!AT10+U1160*Altele!AT11+V1160*Altele!AT12+W1160*Altele!AT13</f>
        <v>0</v>
      </c>
      <c r="N1160" s="1735">
        <f>IF(L1160&lt;=M1160,0,1)</f>
        <v>0</v>
      </c>
      <c r="O1160" s="1080">
        <f>IF(BA377="",0,BA377)</f>
        <v>0</v>
      </c>
      <c r="P1160" s="1080">
        <f>IF(BA378="",0,BA378)</f>
        <v>0</v>
      </c>
      <c r="Q1160" s="1080">
        <f>IF(BA379="",0,BA379)</f>
        <v>0</v>
      </c>
      <c r="R1160" s="1080">
        <f>IF(BA380="",0,BA380)</f>
        <v>0</v>
      </c>
      <c r="S1160" s="1080">
        <f>IF(BA381="",0,BA381)</f>
        <v>0</v>
      </c>
      <c r="T1160" s="1080">
        <f>IF(BA382="",0,BA382)</f>
        <v>0</v>
      </c>
      <c r="U1160" s="1080">
        <f>IF(BA383="",0,BA383)</f>
        <v>0</v>
      </c>
      <c r="V1160" s="1080">
        <f>IF(BA384="",0,BA384)</f>
        <v>0</v>
      </c>
      <c r="W1160" s="1080">
        <f>IF(BA385="",0,BA385)</f>
        <v>0</v>
      </c>
      <c r="X1160" s="2208"/>
      <c r="Y1160" s="1081"/>
      <c r="Z1160" s="1363" t="s">
        <v>9533</v>
      </c>
      <c r="AA1160" s="2205">
        <f t="shared" si="378"/>
        <v>1</v>
      </c>
      <c r="AB1160" s="3036">
        <f t="shared" si="377"/>
        <v>161</v>
      </c>
    </row>
    <row r="1161" spans="1:29" x14ac:dyDescent="0.25">
      <c r="A1161" s="1717">
        <f t="shared" si="379"/>
        <v>0</v>
      </c>
      <c r="B1161" s="1717">
        <f t="shared" si="376"/>
        <v>10162001</v>
      </c>
      <c r="C1161" s="1075">
        <v>162</v>
      </c>
      <c r="D1161" s="1807" t="s">
        <v>447</v>
      </c>
      <c r="E1161" s="1075">
        <v>1</v>
      </c>
      <c r="F1161" s="1076" t="s">
        <v>4928</v>
      </c>
      <c r="G1161" s="1075" t="s">
        <v>4969</v>
      </c>
      <c r="H1161" s="1077" t="s">
        <v>346</v>
      </c>
      <c r="I1161" s="1078" t="s">
        <v>4884</v>
      </c>
      <c r="J1161" s="1079" t="s">
        <v>4104</v>
      </c>
      <c r="K1161" s="990" t="s">
        <v>4970</v>
      </c>
      <c r="L1161" s="1080">
        <f>IF(BA387="",0,BA387)</f>
        <v>0</v>
      </c>
      <c r="M1161" s="1080">
        <f>O1161*Altele!AS5+P1161*Altele!AS6+Q1161*Altele!AS7+R1161*Altele!AS8+S1161*Altele!AS9+T1161*Altele!AS10+U1161*Altele!AS11+V1161*Altele!AS12+W1161*Altele!AS13</f>
        <v>0</v>
      </c>
      <c r="N1161" s="1735">
        <f>IF(L1161&gt;=M1161,0,1)</f>
        <v>0</v>
      </c>
      <c r="O1161" s="1080">
        <f t="shared" ref="O1161:W1161" si="380">O1160</f>
        <v>0</v>
      </c>
      <c r="P1161" s="1080">
        <f t="shared" si="380"/>
        <v>0</v>
      </c>
      <c r="Q1161" s="1080">
        <f t="shared" si="380"/>
        <v>0</v>
      </c>
      <c r="R1161" s="1080">
        <f t="shared" si="380"/>
        <v>0</v>
      </c>
      <c r="S1161" s="1080">
        <f t="shared" si="380"/>
        <v>0</v>
      </c>
      <c r="T1161" s="1080">
        <f t="shared" si="380"/>
        <v>0</v>
      </c>
      <c r="U1161" s="1080">
        <f t="shared" si="380"/>
        <v>0</v>
      </c>
      <c r="V1161" s="1080">
        <f t="shared" si="380"/>
        <v>0</v>
      </c>
      <c r="W1161" s="1080">
        <f t="shared" si="380"/>
        <v>0</v>
      </c>
      <c r="X1161" s="2208"/>
      <c r="Y1161" s="993"/>
      <c r="Z1161" s="1342" t="s">
        <v>9532</v>
      </c>
      <c r="AA1161" s="2205">
        <f t="shared" si="378"/>
        <v>1</v>
      </c>
      <c r="AB1161" s="3036">
        <f t="shared" si="377"/>
        <v>162</v>
      </c>
    </row>
    <row r="1162" spans="1:29" x14ac:dyDescent="0.25">
      <c r="A1162" s="1706">
        <f t="shared" si="379"/>
        <v>0</v>
      </c>
      <c r="B1162" s="1706">
        <f t="shared" si="376"/>
        <v>10332001</v>
      </c>
      <c r="C1162" s="987">
        <v>332</v>
      </c>
      <c r="D1162" s="1794" t="s">
        <v>447</v>
      </c>
      <c r="E1162" s="987">
        <v>1</v>
      </c>
      <c r="F1162" s="1076" t="s">
        <v>4928</v>
      </c>
      <c r="G1162" s="987" t="s">
        <v>4977</v>
      </c>
      <c r="H1162" s="989" t="s">
        <v>345</v>
      </c>
      <c r="I1162" s="990" t="s">
        <v>4843</v>
      </c>
      <c r="J1162" s="991" t="s">
        <v>4254</v>
      </c>
      <c r="K1162" s="990" t="s">
        <v>4978</v>
      </c>
      <c r="L1162" s="992">
        <f>IF(BA361="",0,BA361)</f>
        <v>0</v>
      </c>
      <c r="M1162" s="992">
        <f>O1162+P1162</f>
        <v>0</v>
      </c>
      <c r="N1162" s="1735">
        <f>IF(OR(AND(L1162=0,M1162=0),L1162&lt;M1162),0,1)</f>
        <v>0</v>
      </c>
      <c r="O1162" s="992">
        <f>IF(BA83="",0,BA83)</f>
        <v>0</v>
      </c>
      <c r="P1162" s="992">
        <f>IF(BA93="",0,BA93)</f>
        <v>0</v>
      </c>
      <c r="Q1162" s="992"/>
      <c r="R1162" s="992"/>
      <c r="S1162" s="992"/>
      <c r="T1162" s="992"/>
      <c r="U1162" s="992"/>
      <c r="V1162" s="992"/>
      <c r="W1162" s="992"/>
      <c r="X1162" s="2110"/>
      <c r="Y1162" s="993"/>
      <c r="Z1162" s="1342" t="s">
        <v>9534</v>
      </c>
      <c r="AA1162" s="2205">
        <f t="shared" si="378"/>
        <v>1</v>
      </c>
      <c r="AB1162" s="3036">
        <f t="shared" si="377"/>
        <v>332</v>
      </c>
    </row>
    <row r="1163" spans="1:29" ht="15" customHeight="1" x14ac:dyDescent="0.25">
      <c r="A1163" s="1706">
        <f t="shared" si="379"/>
        <v>0</v>
      </c>
      <c r="B1163" s="1706">
        <f t="shared" si="376"/>
        <v>10335001</v>
      </c>
      <c r="C1163" s="987">
        <v>335</v>
      </c>
      <c r="D1163" s="1794" t="s">
        <v>447</v>
      </c>
      <c r="E1163" s="987">
        <v>1</v>
      </c>
      <c r="F1163" s="1076" t="s">
        <v>4928</v>
      </c>
      <c r="G1163" s="987" t="s">
        <v>11279</v>
      </c>
      <c r="H1163" s="989" t="s">
        <v>345</v>
      </c>
      <c r="I1163" s="1082" t="s">
        <v>4979</v>
      </c>
      <c r="J1163" s="991" t="s">
        <v>4103</v>
      </c>
      <c r="K1163" s="990" t="s">
        <v>4980</v>
      </c>
      <c r="L1163" s="992">
        <f>O1163-P1163</f>
        <v>0</v>
      </c>
      <c r="M1163" s="992">
        <f>Q1163-R1163</f>
        <v>0</v>
      </c>
      <c r="N1163" s="1722">
        <f>IF(AND(L1163=0,M1163&lt;&gt;0),1,0)</f>
        <v>0</v>
      </c>
      <c r="O1163" s="992">
        <f>IF(BA440="",0,BA440)</f>
        <v>0</v>
      </c>
      <c r="P1163" s="992">
        <f>IF(BA484="",0,BA484)</f>
        <v>0</v>
      </c>
      <c r="Q1163" s="992">
        <f>IF(BD440="",0,BD440)</f>
        <v>0</v>
      </c>
      <c r="R1163" s="992">
        <f>IF(BB484="",0,BB484)</f>
        <v>0</v>
      </c>
      <c r="S1163" s="992"/>
      <c r="T1163" s="992"/>
      <c r="U1163" s="992"/>
      <c r="V1163" s="992"/>
      <c r="W1163" s="992"/>
      <c r="X1163" s="2110"/>
      <c r="Y1163" s="993"/>
      <c r="Z1163" s="2172" t="s">
        <v>11076</v>
      </c>
      <c r="AA1163" s="2205">
        <f t="shared" si="378"/>
        <v>1</v>
      </c>
      <c r="AB1163" s="3036">
        <f t="shared" si="377"/>
        <v>335</v>
      </c>
      <c r="AC1163" s="2205">
        <f>LEN(Z1163)</f>
        <v>271</v>
      </c>
    </row>
    <row r="1164" spans="1:29" ht="15" customHeight="1" x14ac:dyDescent="0.25">
      <c r="A1164" s="1706">
        <f t="shared" si="379"/>
        <v>0</v>
      </c>
      <c r="B1164" s="1706">
        <f t="shared" si="376"/>
        <v>10336001</v>
      </c>
      <c r="C1164" s="987">
        <v>336</v>
      </c>
      <c r="D1164" s="1794" t="s">
        <v>447</v>
      </c>
      <c r="E1164" s="987">
        <v>1</v>
      </c>
      <c r="F1164" s="1076" t="s">
        <v>4928</v>
      </c>
      <c r="G1164" s="987" t="s">
        <v>4981</v>
      </c>
      <c r="H1164" s="989" t="s">
        <v>345</v>
      </c>
      <c r="I1164" s="990" t="s">
        <v>4377</v>
      </c>
      <c r="J1164" s="991" t="s">
        <v>4103</v>
      </c>
      <c r="K1164" s="990" t="s">
        <v>4841</v>
      </c>
      <c r="L1164" s="992">
        <f>IF(BO182="",0,BO182)</f>
        <v>0</v>
      </c>
      <c r="M1164" s="992">
        <f>IF(BA359="",0,BA359)</f>
        <v>0</v>
      </c>
      <c r="N1164" s="1722">
        <f>IF(L1164=M1164,0,1)</f>
        <v>0</v>
      </c>
      <c r="O1164" s="992"/>
      <c r="P1164" s="992"/>
      <c r="Q1164" s="992"/>
      <c r="R1164" s="992"/>
      <c r="S1164" s="992"/>
      <c r="T1164" s="992"/>
      <c r="U1164" s="992"/>
      <c r="V1164" s="992"/>
      <c r="W1164" s="992"/>
      <c r="X1164" s="2110"/>
      <c r="Y1164" s="993"/>
      <c r="Z1164" s="1342" t="s">
        <v>9535</v>
      </c>
      <c r="AA1164" s="2205">
        <f t="shared" si="378"/>
        <v>1</v>
      </c>
      <c r="AB1164" s="3036">
        <f t="shared" si="377"/>
        <v>336</v>
      </c>
    </row>
    <row r="1165" spans="1:29" x14ac:dyDescent="0.25">
      <c r="A1165" s="1706">
        <f t="shared" si="379"/>
        <v>0</v>
      </c>
      <c r="B1165" s="1706">
        <f t="shared" si="376"/>
        <v>10337001</v>
      </c>
      <c r="C1165" s="987">
        <v>337</v>
      </c>
      <c r="D1165" s="1794" t="s">
        <v>447</v>
      </c>
      <c r="E1165" s="987">
        <v>1</v>
      </c>
      <c r="F1165" s="988" t="s">
        <v>4928</v>
      </c>
      <c r="G1165" s="987" t="s">
        <v>4982</v>
      </c>
      <c r="H1165" s="989" t="s">
        <v>345</v>
      </c>
      <c r="I1165" s="990" t="s">
        <v>4378</v>
      </c>
      <c r="J1165" s="991" t="s">
        <v>4224</v>
      </c>
      <c r="K1165" s="990" t="s">
        <v>4842</v>
      </c>
      <c r="L1165" s="992">
        <f>IF(BP182="",0,BP182)</f>
        <v>0</v>
      </c>
      <c r="M1165" s="992">
        <f>IF(BA360="",0,BA360)</f>
        <v>0</v>
      </c>
      <c r="N1165" s="1735">
        <f>IF(L1165&lt;=M1165,0,1)</f>
        <v>0</v>
      </c>
      <c r="O1165" s="992"/>
      <c r="P1165" s="992"/>
      <c r="Q1165" s="992"/>
      <c r="R1165" s="992"/>
      <c r="S1165" s="992"/>
      <c r="T1165" s="992"/>
      <c r="U1165" s="992"/>
      <c r="V1165" s="992"/>
      <c r="W1165" s="992"/>
      <c r="X1165" s="2110"/>
      <c r="Y1165" s="993"/>
      <c r="Z1165" s="1342" t="s">
        <v>9536</v>
      </c>
      <c r="AA1165" s="2205">
        <f t="shared" si="378"/>
        <v>1</v>
      </c>
      <c r="AB1165" s="3036">
        <f t="shared" si="377"/>
        <v>337</v>
      </c>
    </row>
    <row r="1166" spans="1:29" x14ac:dyDescent="0.25">
      <c r="A1166" s="1706">
        <f t="shared" si="379"/>
        <v>0</v>
      </c>
      <c r="B1166" s="1706">
        <f t="shared" si="376"/>
        <v>10338001</v>
      </c>
      <c r="C1166" s="987">
        <v>338</v>
      </c>
      <c r="D1166" s="1794" t="s">
        <v>447</v>
      </c>
      <c r="E1166" s="987">
        <v>1</v>
      </c>
      <c r="F1166" s="988" t="s">
        <v>4928</v>
      </c>
      <c r="G1166" s="987" t="s">
        <v>4983</v>
      </c>
      <c r="H1166" s="989" t="s">
        <v>345</v>
      </c>
      <c r="I1166" s="1082" t="s">
        <v>4948</v>
      </c>
      <c r="J1166" s="991" t="s">
        <v>4103</v>
      </c>
      <c r="K1166" s="990" t="s">
        <v>4984</v>
      </c>
      <c r="L1166" s="992">
        <f>IF(BA440="",0,BA440)</f>
        <v>0</v>
      </c>
      <c r="M1166" s="992">
        <f>O1166+P1166</f>
        <v>0</v>
      </c>
      <c r="N1166" s="1722">
        <f>IF(L1166=M1166,0,1)</f>
        <v>0</v>
      </c>
      <c r="O1166" s="992">
        <f>SUMIF(P142:P170,1,U142:U170)</f>
        <v>0</v>
      </c>
      <c r="P1166" s="992">
        <f>SUMIF(P142:P170,1,V142:V170)</f>
        <v>0</v>
      </c>
      <c r="Q1166" s="992"/>
      <c r="R1166" s="992"/>
      <c r="S1166" s="992"/>
      <c r="T1166" s="992"/>
      <c r="U1166" s="992"/>
      <c r="V1166" s="992"/>
      <c r="W1166" s="992"/>
      <c r="X1166" s="2110"/>
      <c r="Y1166" s="993"/>
      <c r="Z1166" s="1342" t="s">
        <v>9709</v>
      </c>
      <c r="AA1166" s="2205">
        <f t="shared" si="378"/>
        <v>1</v>
      </c>
      <c r="AB1166" s="3036">
        <f t="shared" si="377"/>
        <v>338</v>
      </c>
    </row>
    <row r="1167" spans="1:29" x14ac:dyDescent="0.25">
      <c r="A1167" s="1706">
        <f t="shared" si="379"/>
        <v>0</v>
      </c>
      <c r="B1167" s="1706">
        <f t="shared" si="376"/>
        <v>10369001</v>
      </c>
      <c r="C1167" s="987">
        <v>369</v>
      </c>
      <c r="D1167" s="1794" t="s">
        <v>447</v>
      </c>
      <c r="E1167" s="987">
        <v>1</v>
      </c>
      <c r="F1167" s="988" t="s">
        <v>4928</v>
      </c>
      <c r="G1167" s="987" t="s">
        <v>4985</v>
      </c>
      <c r="H1167" s="989" t="s">
        <v>345</v>
      </c>
      <c r="I1167" s="1082" t="s">
        <v>4858</v>
      </c>
      <c r="J1167" s="991" t="s">
        <v>4103</v>
      </c>
      <c r="K1167" s="990" t="s">
        <v>4959</v>
      </c>
      <c r="L1167" s="992">
        <f>IF(BA376="",0,BA376)</f>
        <v>0</v>
      </c>
      <c r="M1167" s="992" t="str">
        <f>IF(O1167&gt;=1,"DA","NU")</f>
        <v>NU</v>
      </c>
      <c r="N1167" s="1722">
        <f>IF(OR(AND(O1167&gt;0,L1167&gt;0),AND(O1167=0,L1167=0)),0,1)</f>
        <v>0</v>
      </c>
      <c r="O1167" s="992">
        <f>SUM(S142:S170)</f>
        <v>0</v>
      </c>
      <c r="P1167" s="992"/>
      <c r="Q1167" s="992"/>
      <c r="R1167" s="992"/>
      <c r="S1167" s="992"/>
      <c r="T1167" s="992"/>
      <c r="U1167" s="992"/>
      <c r="V1167" s="992"/>
      <c r="W1167" s="992"/>
      <c r="X1167" s="2110"/>
      <c r="Y1167" s="993"/>
      <c r="Z1167" s="1342" t="s">
        <v>9537</v>
      </c>
      <c r="AA1167" s="2205">
        <f t="shared" si="378"/>
        <v>1</v>
      </c>
      <c r="AB1167" s="3036">
        <f t="shared" si="377"/>
        <v>369</v>
      </c>
    </row>
    <row r="1168" spans="1:29" x14ac:dyDescent="0.25">
      <c r="A1168" s="1707">
        <f t="shared" si="379"/>
        <v>0</v>
      </c>
      <c r="B1168" s="1707">
        <f t="shared" si="376"/>
        <v>10173001</v>
      </c>
      <c r="C1168" s="1103">
        <v>173</v>
      </c>
      <c r="D1168" s="1795" t="s">
        <v>447</v>
      </c>
      <c r="E1168" s="1103">
        <v>1</v>
      </c>
      <c r="F1168" s="1104" t="s">
        <v>4928</v>
      </c>
      <c r="G1168" s="1103" t="s">
        <v>4986</v>
      </c>
      <c r="H1168" s="1105" t="s">
        <v>345</v>
      </c>
      <c r="I1168" s="1107" t="s">
        <v>4280</v>
      </c>
      <c r="J1168" s="1105" t="s">
        <v>4103</v>
      </c>
      <c r="K1168" s="1107" t="s">
        <v>4379</v>
      </c>
      <c r="L1168" s="1108">
        <f>IF(BA93="",0,BA93)</f>
        <v>0</v>
      </c>
      <c r="M1168" s="1108">
        <f>IF(BQ182="",0,BQ182)</f>
        <v>0</v>
      </c>
      <c r="N1168" s="1732">
        <f>IF(L1168=M1168,0,1)</f>
        <v>0</v>
      </c>
      <c r="O1168" s="1108"/>
      <c r="P1168" s="1108"/>
      <c r="Q1168" s="1108"/>
      <c r="R1168" s="1108"/>
      <c r="S1168" s="1108"/>
      <c r="T1168" s="1108"/>
      <c r="U1168" s="1108"/>
      <c r="V1168" s="1108"/>
      <c r="W1168" s="1108"/>
      <c r="X1168" s="2110"/>
      <c r="Y1168" s="1109"/>
      <c r="Z1168" s="1359" t="s">
        <v>9538</v>
      </c>
      <c r="AA1168" s="2205">
        <f t="shared" si="378"/>
        <v>1</v>
      </c>
      <c r="AB1168" s="3036">
        <f t="shared" si="377"/>
        <v>173</v>
      </c>
    </row>
    <row r="1169" spans="1:29" x14ac:dyDescent="0.25">
      <c r="A1169" s="1714">
        <f t="shared" si="379"/>
        <v>0</v>
      </c>
      <c r="B1169" s="1714">
        <f t="shared" si="376"/>
        <v>10174002</v>
      </c>
      <c r="C1169" s="1061">
        <v>174</v>
      </c>
      <c r="D1169" s="1799" t="s">
        <v>447</v>
      </c>
      <c r="E1169" s="1061">
        <v>2</v>
      </c>
      <c r="F1169" s="1062" t="s">
        <v>4928</v>
      </c>
      <c r="G1169" s="1061" t="s">
        <v>4987</v>
      </c>
      <c r="H1169" s="1063" t="s">
        <v>345</v>
      </c>
      <c r="I1169" s="1064" t="s">
        <v>4995</v>
      </c>
      <c r="J1169" s="1063" t="s">
        <v>4103</v>
      </c>
      <c r="K1169" s="1064" t="s">
        <v>4380</v>
      </c>
      <c r="L1169" s="1065">
        <f>IF(BA83="",0,BA83)</f>
        <v>0</v>
      </c>
      <c r="M1169" s="1065">
        <f>IF(BR182="",0,BR182)</f>
        <v>0</v>
      </c>
      <c r="N1169" s="1730">
        <f>IF(L1169=M1169,0,1)</f>
        <v>0</v>
      </c>
      <c r="O1169" s="1065"/>
      <c r="P1169" s="1065"/>
      <c r="Q1169" s="1065"/>
      <c r="R1169" s="1065"/>
      <c r="S1169" s="1065"/>
      <c r="T1169" s="1065"/>
      <c r="U1169" s="1065"/>
      <c r="V1169" s="1065"/>
      <c r="W1169" s="1065"/>
      <c r="X1169" s="1065"/>
      <c r="Y1169" s="1066"/>
      <c r="Z1169" s="1356" t="s">
        <v>9539</v>
      </c>
      <c r="AA1169" s="2205">
        <f t="shared" si="378"/>
        <v>1</v>
      </c>
      <c r="AB1169" s="3036">
        <f t="shared" si="377"/>
        <v>174</v>
      </c>
    </row>
    <row r="1170" spans="1:29" x14ac:dyDescent="0.25">
      <c r="A1170" s="1706">
        <f t="shared" si="379"/>
        <v>0</v>
      </c>
      <c r="B1170" s="1706">
        <f t="shared" si="376"/>
        <v>10387002</v>
      </c>
      <c r="C1170" s="987">
        <v>387</v>
      </c>
      <c r="D1170" s="1794" t="s">
        <v>446</v>
      </c>
      <c r="E1170" s="987">
        <v>2</v>
      </c>
      <c r="F1170" s="988" t="s">
        <v>4928</v>
      </c>
      <c r="G1170" s="987" t="s">
        <v>4988</v>
      </c>
      <c r="H1170" s="989" t="s">
        <v>345</v>
      </c>
      <c r="I1170" s="990" t="s">
        <v>4989</v>
      </c>
      <c r="J1170" s="989"/>
      <c r="K1170" s="990" t="s">
        <v>4920</v>
      </c>
      <c r="L1170" s="992">
        <f>O1170-P1170</f>
        <v>0</v>
      </c>
      <c r="M1170" s="992">
        <f>IF(BA514="",0,BA514)</f>
        <v>0</v>
      </c>
      <c r="N1170" s="1722">
        <f>IF(OR(AND(L1170=0,M1170=0),AND(L1170&gt;0,M1170&lt;&gt;0)),0,1)</f>
        <v>0</v>
      </c>
      <c r="O1170" s="992">
        <f>IF(BA485="",0,BA485)</f>
        <v>0</v>
      </c>
      <c r="P1170" s="992">
        <f>IF(BB485="",0,BB485)</f>
        <v>0</v>
      </c>
      <c r="Q1170" s="992"/>
      <c r="R1170" s="992"/>
      <c r="S1170" s="992"/>
      <c r="T1170" s="992"/>
      <c r="U1170" s="992"/>
      <c r="V1170" s="992"/>
      <c r="W1170" s="992"/>
      <c r="X1170" s="2110"/>
      <c r="Y1170" s="993"/>
      <c r="Z1170" s="1342" t="s">
        <v>11077</v>
      </c>
      <c r="AA1170" s="2205">
        <f t="shared" si="378"/>
        <v>1</v>
      </c>
      <c r="AB1170" s="3036">
        <f t="shared" si="377"/>
        <v>387</v>
      </c>
      <c r="AC1170" s="2205">
        <f>LEN(Z1170)</f>
        <v>274</v>
      </c>
    </row>
    <row r="1171" spans="1:29" x14ac:dyDescent="0.25">
      <c r="A1171" s="1706">
        <f t="shared" si="379"/>
        <v>0</v>
      </c>
      <c r="B1171" s="1706">
        <f t="shared" si="376"/>
        <v>10372001</v>
      </c>
      <c r="C1171" s="987">
        <v>372</v>
      </c>
      <c r="D1171" s="1794" t="s">
        <v>447</v>
      </c>
      <c r="E1171" s="987">
        <v>1</v>
      </c>
      <c r="F1171" s="988" t="s">
        <v>4928</v>
      </c>
      <c r="G1171" s="987" t="s">
        <v>4992</v>
      </c>
      <c r="H1171" s="989" t="s">
        <v>345</v>
      </c>
      <c r="I1171" s="990" t="s">
        <v>4236</v>
      </c>
      <c r="J1171" s="991" t="s">
        <v>4104</v>
      </c>
      <c r="K1171" s="990" t="s">
        <v>4993</v>
      </c>
      <c r="L1171" s="992">
        <f>IF(BA60="",0,BA60)</f>
        <v>0</v>
      </c>
      <c r="M1171" s="992">
        <f>O1171+P1171</f>
        <v>0</v>
      </c>
      <c r="N1171" s="1735">
        <f>IF(L1171&gt;=M1171,0,1)</f>
        <v>0</v>
      </c>
      <c r="O1171" s="992">
        <f>IF(BA213="",0,BA213)</f>
        <v>0</v>
      </c>
      <c r="P1171" s="992">
        <f>IF(BB213="",0,BB213)</f>
        <v>0</v>
      </c>
      <c r="Q1171" s="992"/>
      <c r="R1171" s="992"/>
      <c r="S1171" s="992"/>
      <c r="T1171" s="992"/>
      <c r="U1171" s="992"/>
      <c r="V1171" s="992"/>
      <c r="W1171" s="992"/>
      <c r="X1171" s="2110"/>
      <c r="Y1171" s="993"/>
      <c r="Z1171" s="1342" t="s">
        <v>9540</v>
      </c>
      <c r="AA1171" s="2205">
        <f t="shared" si="378"/>
        <v>1</v>
      </c>
      <c r="AB1171" s="3036">
        <f t="shared" si="377"/>
        <v>372</v>
      </c>
    </row>
    <row r="1172" spans="1:29" x14ac:dyDescent="0.25">
      <c r="A1172" s="1706">
        <f t="shared" si="379"/>
        <v>0</v>
      </c>
      <c r="B1172" s="1706">
        <f t="shared" si="376"/>
        <v>10373001</v>
      </c>
      <c r="C1172" s="987">
        <v>373</v>
      </c>
      <c r="D1172" s="1794" t="s">
        <v>447</v>
      </c>
      <c r="E1172" s="987">
        <v>1</v>
      </c>
      <c r="F1172" s="988" t="s">
        <v>4928</v>
      </c>
      <c r="G1172" s="987" t="s">
        <v>4996</v>
      </c>
      <c r="H1172" s="989" t="s">
        <v>345</v>
      </c>
      <c r="I1172" s="990" t="s">
        <v>4995</v>
      </c>
      <c r="J1172" s="991" t="s">
        <v>4104</v>
      </c>
      <c r="K1172" s="990" t="s">
        <v>4994</v>
      </c>
      <c r="L1172" s="992">
        <f>IF(BA83="",0,BA83)</f>
        <v>0</v>
      </c>
      <c r="M1172" s="992">
        <f>O1172+P1172</f>
        <v>0</v>
      </c>
      <c r="N1172" s="1735">
        <f>IF(L1172&gt;=M1172,0,1)</f>
        <v>0</v>
      </c>
      <c r="O1172" s="992">
        <f>IF(BC213="",0,BC213)</f>
        <v>0</v>
      </c>
      <c r="P1172" s="992">
        <f>IF(BD213="",0,BD213)</f>
        <v>0</v>
      </c>
      <c r="Q1172" s="992"/>
      <c r="R1172" s="992"/>
      <c r="S1172" s="992"/>
      <c r="T1172" s="992"/>
      <c r="U1172" s="992"/>
      <c r="V1172" s="992"/>
      <c r="W1172" s="992"/>
      <c r="X1172" s="2110"/>
      <c r="Y1172" s="993"/>
      <c r="Z1172" s="1342" t="s">
        <v>9541</v>
      </c>
      <c r="AA1172" s="2205">
        <f t="shared" si="378"/>
        <v>1</v>
      </c>
      <c r="AB1172" s="3036">
        <f t="shared" si="377"/>
        <v>373</v>
      </c>
    </row>
    <row r="1173" spans="1:29" x14ac:dyDescent="0.25">
      <c r="A1173" s="1706">
        <f t="shared" si="379"/>
        <v>0</v>
      </c>
      <c r="B1173" s="1706">
        <f t="shared" si="376"/>
        <v>10374001</v>
      </c>
      <c r="C1173" s="987">
        <v>374</v>
      </c>
      <c r="D1173" s="1794" t="s">
        <v>447</v>
      </c>
      <c r="E1173" s="987">
        <v>1</v>
      </c>
      <c r="F1173" s="988" t="s">
        <v>4928</v>
      </c>
      <c r="G1173" s="987" t="s">
        <v>4997</v>
      </c>
      <c r="H1173" s="989" t="s">
        <v>345</v>
      </c>
      <c r="I1173" s="990" t="s">
        <v>6949</v>
      </c>
      <c r="J1173" s="991" t="s">
        <v>4103</v>
      </c>
      <c r="K1173" s="3048" t="s">
        <v>4813</v>
      </c>
      <c r="L1173" s="992">
        <f>O1173</f>
        <v>0</v>
      </c>
      <c r="M1173" s="992">
        <f>IF(BA213="",0,BA213)</f>
        <v>0</v>
      </c>
      <c r="N1173" s="1722">
        <f>IF(L1173=M1173,0,1)</f>
        <v>0</v>
      </c>
      <c r="O1173" s="992">
        <f>SUM(S172:S200)</f>
        <v>0</v>
      </c>
      <c r="P1173" s="992"/>
      <c r="Q1173" s="992"/>
      <c r="R1173" s="992"/>
      <c r="S1173" s="992"/>
      <c r="T1173" s="992"/>
      <c r="U1173" s="992"/>
      <c r="V1173" s="992"/>
      <c r="W1173" s="992"/>
      <c r="X1173" s="2110"/>
      <c r="Y1173" s="993"/>
      <c r="Z1173" s="1342" t="s">
        <v>9543</v>
      </c>
      <c r="AA1173" s="2205">
        <f t="shared" si="378"/>
        <v>1</v>
      </c>
      <c r="AB1173" s="3036">
        <f t="shared" si="377"/>
        <v>374</v>
      </c>
    </row>
    <row r="1174" spans="1:29" x14ac:dyDescent="0.25">
      <c r="A1174" s="1706">
        <f t="shared" si="379"/>
        <v>0</v>
      </c>
      <c r="B1174" s="1706">
        <f t="shared" si="376"/>
        <v>10375001</v>
      </c>
      <c r="C1174" s="987">
        <v>375</v>
      </c>
      <c r="D1174" s="1794" t="s">
        <v>447</v>
      </c>
      <c r="E1174" s="987">
        <v>1</v>
      </c>
      <c r="F1174" s="988" t="s">
        <v>4928</v>
      </c>
      <c r="G1174" s="987" t="s">
        <v>4998</v>
      </c>
      <c r="H1174" s="989" t="s">
        <v>345</v>
      </c>
      <c r="I1174" s="990" t="s">
        <v>4999</v>
      </c>
      <c r="J1174" s="991" t="s">
        <v>4103</v>
      </c>
      <c r="K1174" s="3048" t="s">
        <v>4815</v>
      </c>
      <c r="L1174" s="992">
        <f>O1174</f>
        <v>0</v>
      </c>
      <c r="M1174" s="992">
        <f>IF(BB213="",0,BB213)</f>
        <v>0</v>
      </c>
      <c r="N1174" s="1722">
        <f>IF(L1174=M1174,0,1)</f>
        <v>0</v>
      </c>
      <c r="O1174" s="992">
        <f>SUM(T172:T200)</f>
        <v>0</v>
      </c>
      <c r="P1174" s="992"/>
      <c r="Q1174" s="992"/>
      <c r="R1174" s="992"/>
      <c r="S1174" s="992"/>
      <c r="T1174" s="992"/>
      <c r="U1174" s="992"/>
      <c r="V1174" s="992"/>
      <c r="W1174" s="992"/>
      <c r="X1174" s="2110"/>
      <c r="Y1174" s="993"/>
      <c r="Z1174" s="1342" t="s">
        <v>9544</v>
      </c>
      <c r="AA1174" s="2205">
        <f t="shared" si="378"/>
        <v>1</v>
      </c>
      <c r="AB1174" s="3036">
        <f t="shared" si="377"/>
        <v>375</v>
      </c>
    </row>
    <row r="1175" spans="1:29" x14ac:dyDescent="0.25">
      <c r="A1175" s="1706">
        <f t="shared" si="379"/>
        <v>0</v>
      </c>
      <c r="B1175" s="1706">
        <f t="shared" si="376"/>
        <v>10376001</v>
      </c>
      <c r="C1175" s="987">
        <v>376</v>
      </c>
      <c r="D1175" s="1794" t="s">
        <v>447</v>
      </c>
      <c r="E1175" s="987">
        <v>1</v>
      </c>
      <c r="F1175" s="988" t="s">
        <v>4928</v>
      </c>
      <c r="G1175" s="987" t="s">
        <v>5000</v>
      </c>
      <c r="H1175" s="989" t="s">
        <v>345</v>
      </c>
      <c r="I1175" s="990" t="s">
        <v>6950</v>
      </c>
      <c r="J1175" s="991" t="s">
        <v>4103</v>
      </c>
      <c r="K1175" s="3048" t="s">
        <v>4817</v>
      </c>
      <c r="L1175" s="992">
        <f>O1175</f>
        <v>0</v>
      </c>
      <c r="M1175" s="992">
        <f>IF(BC213="",0,BC213)</f>
        <v>0</v>
      </c>
      <c r="N1175" s="1722">
        <f>IF(L1175=M1175,0,1)</f>
        <v>0</v>
      </c>
      <c r="O1175" s="992">
        <f>SUM(U172:U200)</f>
        <v>0</v>
      </c>
      <c r="P1175" s="992"/>
      <c r="Q1175" s="992"/>
      <c r="R1175" s="992"/>
      <c r="S1175" s="992"/>
      <c r="T1175" s="992"/>
      <c r="U1175" s="992"/>
      <c r="V1175" s="992"/>
      <c r="W1175" s="992"/>
      <c r="X1175" s="2110"/>
      <c r="Y1175" s="993"/>
      <c r="Z1175" s="1342" t="s">
        <v>9545</v>
      </c>
      <c r="AA1175" s="2205">
        <f t="shared" si="378"/>
        <v>1</v>
      </c>
      <c r="AB1175" s="3036">
        <f t="shared" si="377"/>
        <v>376</v>
      </c>
    </row>
    <row r="1176" spans="1:29" x14ac:dyDescent="0.25">
      <c r="A1176" s="1706">
        <f t="shared" si="379"/>
        <v>0</v>
      </c>
      <c r="B1176" s="1706">
        <f t="shared" si="376"/>
        <v>10377001</v>
      </c>
      <c r="C1176" s="987">
        <v>377</v>
      </c>
      <c r="D1176" s="1794" t="s">
        <v>447</v>
      </c>
      <c r="E1176" s="987">
        <v>1</v>
      </c>
      <c r="F1176" s="988" t="s">
        <v>4928</v>
      </c>
      <c r="G1176" s="987" t="s">
        <v>5001</v>
      </c>
      <c r="H1176" s="989" t="s">
        <v>345</v>
      </c>
      <c r="I1176" s="990" t="s">
        <v>5002</v>
      </c>
      <c r="J1176" s="991" t="s">
        <v>4103</v>
      </c>
      <c r="K1176" s="3048" t="s">
        <v>4819</v>
      </c>
      <c r="L1176" s="992">
        <f>O1176</f>
        <v>0</v>
      </c>
      <c r="M1176" s="992">
        <f>IF(BD213="",0,BD213)</f>
        <v>0</v>
      </c>
      <c r="N1176" s="1722">
        <f>IF(L1176=M1176,0,1)</f>
        <v>0</v>
      </c>
      <c r="O1176" s="992">
        <f>SUM(V172:V200)</f>
        <v>0</v>
      </c>
      <c r="P1176" s="992"/>
      <c r="Q1176" s="992"/>
      <c r="R1176" s="992"/>
      <c r="S1176" s="992"/>
      <c r="T1176" s="992"/>
      <c r="U1176" s="992"/>
      <c r="V1176" s="992"/>
      <c r="W1176" s="992"/>
      <c r="X1176" s="2110"/>
      <c r="Y1176" s="993"/>
      <c r="Z1176" s="1342" t="s">
        <v>9546</v>
      </c>
      <c r="AA1176" s="2205">
        <f t="shared" si="378"/>
        <v>1</v>
      </c>
      <c r="AB1176" s="3036">
        <f t="shared" si="377"/>
        <v>377</v>
      </c>
    </row>
    <row r="1177" spans="1:29" x14ac:dyDescent="0.25">
      <c r="A1177" s="1714">
        <f t="shared" si="379"/>
        <v>0</v>
      </c>
      <c r="B1177" s="1714">
        <f t="shared" ref="B1177:B1184" si="381">VALUE("1"&amp;TEXT(C1177,"0000")&amp;TEXT(E1177,"000"))</f>
        <v>10180001</v>
      </c>
      <c r="C1177" s="1061">
        <v>180</v>
      </c>
      <c r="D1177" s="1799" t="s">
        <v>447</v>
      </c>
      <c r="E1177" s="1061">
        <v>1</v>
      </c>
      <c r="F1177" s="1062" t="s">
        <v>4928</v>
      </c>
      <c r="G1177" s="1061" t="s">
        <v>6947</v>
      </c>
      <c r="H1177" s="1063" t="s">
        <v>345</v>
      </c>
      <c r="I1177" s="1064" t="s">
        <v>4288</v>
      </c>
      <c r="J1177" s="1068" t="s">
        <v>4104</v>
      </c>
      <c r="K1177" s="1064" t="s">
        <v>4849</v>
      </c>
      <c r="L1177" s="1065">
        <f>IF(BA90="",0,BA90)</f>
        <v>0</v>
      </c>
      <c r="M1177" s="1065">
        <f>IF(BA368="",0,BA368)</f>
        <v>0</v>
      </c>
      <c r="N1177" s="1722">
        <f>IF(L1177&gt;=M1177,0,1)</f>
        <v>0</v>
      </c>
      <c r="O1177" s="1065"/>
      <c r="P1177" s="1065"/>
      <c r="Q1177" s="1065"/>
      <c r="R1177" s="1065"/>
      <c r="S1177" s="1065"/>
      <c r="T1177" s="1065"/>
      <c r="U1177" s="1065"/>
      <c r="V1177" s="1065"/>
      <c r="W1177" s="1065"/>
      <c r="X1177" s="1065"/>
      <c r="Y1177" s="1066"/>
      <c r="Z1177" s="1356" t="s">
        <v>9547</v>
      </c>
      <c r="AA1177" s="2205">
        <f t="shared" si="378"/>
        <v>1</v>
      </c>
      <c r="AB1177" s="3036">
        <f t="shared" si="377"/>
        <v>180</v>
      </c>
    </row>
    <row r="1178" spans="1:29" x14ac:dyDescent="0.25">
      <c r="A1178" s="1714">
        <f t="shared" si="379"/>
        <v>0</v>
      </c>
      <c r="B1178" s="1714">
        <f t="shared" si="381"/>
        <v>10189001</v>
      </c>
      <c r="C1178" s="1061">
        <v>189</v>
      </c>
      <c r="D1178" s="1799" t="s">
        <v>447</v>
      </c>
      <c r="E1178" s="1061">
        <v>1</v>
      </c>
      <c r="F1178" s="1062" t="s">
        <v>4928</v>
      </c>
      <c r="G1178" s="1061" t="s">
        <v>9730</v>
      </c>
      <c r="H1178" s="1063" t="s">
        <v>345</v>
      </c>
      <c r="I1178" s="1064" t="s">
        <v>4946</v>
      </c>
      <c r="J1178" s="1068" t="s">
        <v>4103</v>
      </c>
      <c r="K1178" s="1064" t="s">
        <v>9731</v>
      </c>
      <c r="L1178" s="1065">
        <f>IF(BA440="",0,BA440)</f>
        <v>0</v>
      </c>
      <c r="M1178" s="1065">
        <f>O1178+P1178</f>
        <v>0</v>
      </c>
      <c r="N1178" s="1732">
        <f>IF(OR(R1178=0,AND(R1178=1,L1178=O1178+P1178)),0,1)</f>
        <v>0</v>
      </c>
      <c r="O1178" s="1065">
        <f>SUMIF(P142:P170,1,U142:U170)</f>
        <v>0</v>
      </c>
      <c r="P1178" s="1065">
        <f>SUMIF(P142:P170,1,V142:V170)</f>
        <v>0</v>
      </c>
      <c r="Q1178" s="1070" t="str">
        <f>BA22</f>
        <v/>
      </c>
      <c r="R1178" s="1065">
        <f>IF(AND(Q1178&gt;=4110,Q1178&lt;=4399),1,0)</f>
        <v>0</v>
      </c>
      <c r="S1178" s="1065"/>
      <c r="T1178" s="1065"/>
      <c r="U1178" s="1065"/>
      <c r="V1178" s="1065"/>
      <c r="W1178" s="1065"/>
      <c r="X1178" s="1065"/>
      <c r="Y1178" s="1066"/>
      <c r="Z1178" s="1356" t="s">
        <v>9722</v>
      </c>
      <c r="AA1178" s="2205">
        <f t="shared" si="378"/>
        <v>1</v>
      </c>
      <c r="AB1178" s="3036">
        <f t="shared" si="377"/>
        <v>189</v>
      </c>
      <c r="AC1178" s="2205">
        <f>LEN(Z1178)</f>
        <v>297</v>
      </c>
    </row>
    <row r="1179" spans="1:29" x14ac:dyDescent="0.25">
      <c r="A1179" s="1706">
        <f t="shared" si="379"/>
        <v>0</v>
      </c>
      <c r="B1179" s="1706">
        <f t="shared" si="381"/>
        <v>10091001</v>
      </c>
      <c r="C1179" s="987">
        <v>91</v>
      </c>
      <c r="D1179" s="1794" t="s">
        <v>447</v>
      </c>
      <c r="E1179" s="987">
        <v>1</v>
      </c>
      <c r="F1179" s="988" t="s">
        <v>4928</v>
      </c>
      <c r="G1179" s="987" t="s">
        <v>9907</v>
      </c>
      <c r="H1179" s="989" t="s">
        <v>345</v>
      </c>
      <c r="I1179" s="990" t="s">
        <v>9707</v>
      </c>
      <c r="J1179" s="989"/>
      <c r="K1179" s="990" t="s">
        <v>4887</v>
      </c>
      <c r="L1179" s="1073" t="str">
        <f>IF(P1179+Q1179&gt;0,"DA","NU")</f>
        <v>NU</v>
      </c>
      <c r="M1179" s="1108">
        <f>IF(BA389="",0,BA389)</f>
        <v>0</v>
      </c>
      <c r="N1179" s="1732">
        <f>IF(OR(AND((P1179+Q1179)&gt;0,M1179=0),AND((Q1179+P1179)=0,M1179&lt;&gt;0)),1,0)</f>
        <v>0</v>
      </c>
      <c r="O1179" s="1578">
        <f>IF(OR(BA22="",BA22=" - "),0,BA22)</f>
        <v>0</v>
      </c>
      <c r="P1179" s="1579">
        <f>IF(O1179/10=478,1,0)</f>
        <v>0</v>
      </c>
      <c r="Q1179" s="1108">
        <f>SUM(R367:R395)</f>
        <v>0</v>
      </c>
      <c r="R1179" s="992"/>
      <c r="S1179" s="992"/>
      <c r="T1179" s="992"/>
      <c r="U1179" s="992"/>
      <c r="V1179" s="992"/>
      <c r="W1179" s="992"/>
      <c r="X1179" s="2110"/>
      <c r="Y1179" s="993"/>
      <c r="Z1179" s="1359" t="s">
        <v>10982</v>
      </c>
      <c r="AA1179" s="2205">
        <f t="shared" si="378"/>
        <v>1</v>
      </c>
      <c r="AB1179" s="3036">
        <f t="shared" si="377"/>
        <v>91</v>
      </c>
      <c r="AC1179" s="2205">
        <f>LEN(Z1179)</f>
        <v>214</v>
      </c>
    </row>
    <row r="1180" spans="1:29" x14ac:dyDescent="0.25">
      <c r="A1180" s="1706">
        <f t="shared" si="379"/>
        <v>0</v>
      </c>
      <c r="B1180" s="1706">
        <f t="shared" si="381"/>
        <v>10211001</v>
      </c>
      <c r="C1180" s="987">
        <v>211</v>
      </c>
      <c r="D1180" s="1794" t="s">
        <v>447</v>
      </c>
      <c r="E1180" s="987">
        <v>1</v>
      </c>
      <c r="F1180" s="988" t="s">
        <v>4928</v>
      </c>
      <c r="G1180" s="987" t="s">
        <v>9908</v>
      </c>
      <c r="H1180" s="989" t="s">
        <v>346</v>
      </c>
      <c r="I1180" s="990" t="s">
        <v>9909</v>
      </c>
      <c r="J1180" s="991"/>
      <c r="K1180" s="990" t="s">
        <v>4236</v>
      </c>
      <c r="L1180" s="992" t="str">
        <f>IF(O1180&gt;0,"DA","NU")</f>
        <v>NU</v>
      </c>
      <c r="M1180" s="992">
        <f>IF(BA60="",0,BA60)</f>
        <v>0</v>
      </c>
      <c r="N1180" s="1722">
        <f>IF(AND(M1180&gt;0,O1180=0),1,0)</f>
        <v>0</v>
      </c>
      <c r="O1180" s="992">
        <f>SUM(S456:S484)</f>
        <v>0</v>
      </c>
      <c r="P1180" s="1103"/>
      <c r="Q1180" s="992"/>
      <c r="R1180" s="992"/>
      <c r="S1180" s="992"/>
      <c r="T1180" s="992"/>
      <c r="U1180" s="992"/>
      <c r="V1180" s="992"/>
      <c r="W1180" s="992"/>
      <c r="X1180" s="2110"/>
      <c r="Y1180" s="993"/>
      <c r="Z1180" s="1342" t="s">
        <v>11022</v>
      </c>
      <c r="AA1180" s="2205">
        <f t="shared" si="378"/>
        <v>1</v>
      </c>
      <c r="AB1180" s="3036">
        <f t="shared" si="377"/>
        <v>211</v>
      </c>
      <c r="AC1180" s="2205">
        <f t="shared" ref="AC1180" si="382">LEN(Z1180)</f>
        <v>128</v>
      </c>
    </row>
    <row r="1181" spans="1:29" x14ac:dyDescent="0.25">
      <c r="A1181" s="1706">
        <f t="shared" si="379"/>
        <v>0</v>
      </c>
      <c r="B1181" s="1706">
        <f t="shared" si="381"/>
        <v>10212001</v>
      </c>
      <c r="C1181" s="987">
        <v>212</v>
      </c>
      <c r="D1181" s="1794" t="s">
        <v>447</v>
      </c>
      <c r="E1181" s="987">
        <v>1</v>
      </c>
      <c r="F1181" s="988" t="s">
        <v>4928</v>
      </c>
      <c r="G1181" s="987" t="s">
        <v>9910</v>
      </c>
      <c r="H1181" s="989" t="s">
        <v>346</v>
      </c>
      <c r="I1181" s="990" t="s">
        <v>9909</v>
      </c>
      <c r="J1181" s="991"/>
      <c r="K1181" s="990" t="s">
        <v>4995</v>
      </c>
      <c r="L1181" s="992" t="str">
        <f>IF(O1181&gt;0,"DA","NU")</f>
        <v>NU</v>
      </c>
      <c r="M1181" s="992">
        <f>IF(BA83="",0,BA83)</f>
        <v>0</v>
      </c>
      <c r="N1181" s="1722">
        <f>IF(AND(M1181&gt;0,O1181=0),1,0)</f>
        <v>0</v>
      </c>
      <c r="O1181" s="992">
        <f>SUM(S456:S484)</f>
        <v>0</v>
      </c>
      <c r="P1181" s="1103"/>
      <c r="Q1181" s="992"/>
      <c r="R1181" s="992"/>
      <c r="S1181" s="992"/>
      <c r="T1181" s="992"/>
      <c r="U1181" s="992"/>
      <c r="V1181" s="992"/>
      <c r="W1181" s="992"/>
      <c r="X1181" s="2110"/>
      <c r="Y1181" s="993"/>
      <c r="Z1181" s="1342" t="s">
        <v>10983</v>
      </c>
      <c r="AA1181" s="2205">
        <f t="shared" si="378"/>
        <v>1</v>
      </c>
      <c r="AB1181" s="3036">
        <f t="shared" si="377"/>
        <v>212</v>
      </c>
    </row>
    <row r="1182" spans="1:29" x14ac:dyDescent="0.25">
      <c r="A1182" s="1706">
        <f t="shared" si="379"/>
        <v>0</v>
      </c>
      <c r="B1182" s="1706">
        <f t="shared" si="381"/>
        <v>10213001</v>
      </c>
      <c r="C1182" s="987">
        <v>213</v>
      </c>
      <c r="D1182" s="1794" t="s">
        <v>447</v>
      </c>
      <c r="E1182" s="987">
        <v>1</v>
      </c>
      <c r="F1182" s="988" t="s">
        <v>4928</v>
      </c>
      <c r="G1182" s="987" t="s">
        <v>9911</v>
      </c>
      <c r="H1182" s="989" t="s">
        <v>346</v>
      </c>
      <c r="I1182" s="990" t="s">
        <v>9916</v>
      </c>
      <c r="J1182" s="991"/>
      <c r="K1182" s="990" t="s">
        <v>9913</v>
      </c>
      <c r="L1182" s="992" t="str">
        <f>IF(AND(O1182&gt;0,P1182=0),"DA","NU")</f>
        <v>NU</v>
      </c>
      <c r="M1182" s="992">
        <f>Q1182+R1182+S1182+T1182</f>
        <v>0</v>
      </c>
      <c r="N1182" s="1722">
        <f>IF(AND(M1182&gt;0,O1182&gt;0,P1182=0),1,0)</f>
        <v>0</v>
      </c>
      <c r="O1182" s="992">
        <f>SUM(T456:T484)</f>
        <v>0</v>
      </c>
      <c r="P1182" s="992">
        <f>SUM(S456:S484)+SUM(U456:W484)</f>
        <v>0</v>
      </c>
      <c r="Q1182" s="992">
        <f>IF(BA173="",0,BA173)</f>
        <v>0</v>
      </c>
      <c r="R1182" s="992">
        <f>IF(BB173="",0,BB173)</f>
        <v>0</v>
      </c>
      <c r="S1182" s="992">
        <f>IF(BA175="",0,BA175)</f>
        <v>0</v>
      </c>
      <c r="T1182" s="992">
        <f>IF(BB175="",0,BB175)</f>
        <v>0</v>
      </c>
      <c r="U1182" s="992"/>
      <c r="V1182" s="992"/>
      <c r="W1182" s="992"/>
      <c r="X1182" s="2110"/>
      <c r="Y1182" s="993"/>
      <c r="Z1182" s="1342" t="s">
        <v>11078</v>
      </c>
      <c r="AA1182" s="2205">
        <f t="shared" si="378"/>
        <v>1</v>
      </c>
      <c r="AB1182" s="3036">
        <f t="shared" si="377"/>
        <v>213</v>
      </c>
    </row>
    <row r="1183" spans="1:29" x14ac:dyDescent="0.25">
      <c r="A1183" s="1706">
        <f t="shared" si="379"/>
        <v>0</v>
      </c>
      <c r="B1183" s="1706">
        <f t="shared" si="381"/>
        <v>10214001</v>
      </c>
      <c r="C1183" s="987">
        <v>214</v>
      </c>
      <c r="D1183" s="1794" t="s">
        <v>447</v>
      </c>
      <c r="E1183" s="987">
        <v>1</v>
      </c>
      <c r="F1183" s="988" t="s">
        <v>4928</v>
      </c>
      <c r="G1183" s="987" t="s">
        <v>9912</v>
      </c>
      <c r="H1183" s="989" t="s">
        <v>346</v>
      </c>
      <c r="I1183" s="990" t="s">
        <v>9916</v>
      </c>
      <c r="J1183" s="991"/>
      <c r="K1183" s="990" t="s">
        <v>9914</v>
      </c>
      <c r="L1183" s="992" t="str">
        <f t="shared" ref="L1183:L1184" si="383">IF(AND(O1183&gt;0,P1183=0),"DA","NU")</f>
        <v>NU</v>
      </c>
      <c r="M1183" s="992">
        <f>Q1183+R1183</f>
        <v>0</v>
      </c>
      <c r="N1183" s="1722">
        <f t="shared" ref="N1183:N1184" si="384">IF(AND(M1183&gt;0,O1183&gt;0,P1183=0),1,0)</f>
        <v>0</v>
      </c>
      <c r="O1183" s="992">
        <f>SUM(T456:T484)</f>
        <v>0</v>
      </c>
      <c r="P1183" s="992">
        <f>SUM(S456:S484)+SUM(U456:W484)</f>
        <v>0</v>
      </c>
      <c r="Q1183" s="992">
        <f>IF(BA58="",0,BA58)</f>
        <v>0</v>
      </c>
      <c r="R1183" s="992">
        <f>IF(BA60="",0,BA60)</f>
        <v>0</v>
      </c>
      <c r="S1183" s="992"/>
      <c r="T1183" s="992"/>
      <c r="U1183" s="992"/>
      <c r="V1183" s="992"/>
      <c r="W1183" s="992"/>
      <c r="X1183" s="2110"/>
      <c r="Y1183" s="993"/>
      <c r="Z1183" s="1342" t="s">
        <v>11079</v>
      </c>
      <c r="AA1183" s="2205">
        <f t="shared" si="378"/>
        <v>1</v>
      </c>
      <c r="AB1183" s="3036">
        <f t="shared" si="377"/>
        <v>214</v>
      </c>
    </row>
    <row r="1184" spans="1:29" x14ac:dyDescent="0.25">
      <c r="A1184" s="1706">
        <f t="shared" si="379"/>
        <v>0</v>
      </c>
      <c r="B1184" s="1706">
        <f t="shared" si="381"/>
        <v>10215001</v>
      </c>
      <c r="C1184" s="987">
        <v>215</v>
      </c>
      <c r="D1184" s="1794" t="s">
        <v>447</v>
      </c>
      <c r="E1184" s="987">
        <v>1</v>
      </c>
      <c r="F1184" s="988" t="s">
        <v>4928</v>
      </c>
      <c r="G1184" s="987" t="s">
        <v>9915</v>
      </c>
      <c r="H1184" s="989" t="s">
        <v>346</v>
      </c>
      <c r="I1184" s="990" t="s">
        <v>9916</v>
      </c>
      <c r="J1184" s="991"/>
      <c r="K1184" s="990" t="s">
        <v>4995</v>
      </c>
      <c r="L1184" s="992" t="str">
        <f t="shared" si="383"/>
        <v>NU</v>
      </c>
      <c r="M1184" s="992">
        <f>IF(BA83="",0,BA83)</f>
        <v>0</v>
      </c>
      <c r="N1184" s="1722">
        <f t="shared" si="384"/>
        <v>0</v>
      </c>
      <c r="O1184" s="992">
        <f>SUM(T456:T484)</f>
        <v>0</v>
      </c>
      <c r="P1184" s="992">
        <f>SUM(S456:S484)+SUM(U456:W484)</f>
        <v>0</v>
      </c>
      <c r="Q1184" s="992"/>
      <c r="R1184" s="992"/>
      <c r="S1184" s="992"/>
      <c r="T1184" s="992"/>
      <c r="U1184" s="992"/>
      <c r="V1184" s="992"/>
      <c r="W1184" s="992"/>
      <c r="X1184" s="2110"/>
      <c r="Y1184" s="993"/>
      <c r="Z1184" s="1342" t="s">
        <v>11080</v>
      </c>
      <c r="AA1184" s="2205">
        <f t="shared" si="378"/>
        <v>1</v>
      </c>
      <c r="AB1184" s="3036">
        <f t="shared" si="377"/>
        <v>215</v>
      </c>
    </row>
    <row r="1185" spans="1:29" x14ac:dyDescent="0.25">
      <c r="A1185" s="1706">
        <f t="shared" ref="A1185:A1190" si="385">IF(D1185="DA",IF(ISERROR(N1185),A1184+1,IF(N1185=1,A1184+1,A1184)),A1184)</f>
        <v>0</v>
      </c>
      <c r="B1185" s="1706">
        <f t="shared" ref="B1185:B1190" si="386">VALUE("1"&amp;TEXT(C1185,"0000")&amp;TEXT(E1185,"000"))</f>
        <v>10216001</v>
      </c>
      <c r="C1185" s="987">
        <v>216</v>
      </c>
      <c r="D1185" s="1794" t="s">
        <v>447</v>
      </c>
      <c r="E1185" s="987">
        <v>1</v>
      </c>
      <c r="F1185" s="988" t="s">
        <v>4928</v>
      </c>
      <c r="G1185" s="987" t="s">
        <v>9917</v>
      </c>
      <c r="H1185" s="989" t="s">
        <v>346</v>
      </c>
      <c r="I1185" s="990" t="s">
        <v>9918</v>
      </c>
      <c r="J1185" s="991"/>
      <c r="K1185" s="990" t="s">
        <v>9919</v>
      </c>
      <c r="L1185" s="992" t="str">
        <f>IF(AND(O1185&gt;0,P1185=0),"DA","NU")</f>
        <v>NU</v>
      </c>
      <c r="M1185" s="992">
        <f>Q1185+R1185+S1185+T1185</f>
        <v>0</v>
      </c>
      <c r="N1185" s="1722">
        <f>IF(AND(M1185&gt;0,O1185&gt;0,P1185=0),1,0)</f>
        <v>0</v>
      </c>
      <c r="O1185" s="992">
        <f>SUM(S456:S484)</f>
        <v>0</v>
      </c>
      <c r="P1185" s="992">
        <f>SUM(T456:W484)</f>
        <v>0</v>
      </c>
      <c r="Q1185" s="992">
        <f>IF(BA172="",0,BA172)</f>
        <v>0</v>
      </c>
      <c r="R1185" s="992">
        <f>IF(BB172="",0,BB172)</f>
        <v>0</v>
      </c>
      <c r="S1185" s="992">
        <f>IF(BA173="",0,BA173)</f>
        <v>0</v>
      </c>
      <c r="T1185" s="992">
        <f>IF(BB173="",0,BB173)</f>
        <v>0</v>
      </c>
      <c r="U1185" s="992"/>
      <c r="V1185" s="992"/>
      <c r="W1185" s="992"/>
      <c r="X1185" s="2110"/>
      <c r="Y1185" s="993"/>
      <c r="Z1185" s="1342" t="s">
        <v>11081</v>
      </c>
      <c r="AA1185" s="2205">
        <f t="shared" si="378"/>
        <v>1</v>
      </c>
      <c r="AB1185" s="3036">
        <f t="shared" si="377"/>
        <v>216</v>
      </c>
      <c r="AC1185" s="2205">
        <f>LEN(Z1185)</f>
        <v>208</v>
      </c>
    </row>
    <row r="1186" spans="1:29" x14ac:dyDescent="0.25">
      <c r="A1186" s="2103">
        <f t="shared" si="385"/>
        <v>0</v>
      </c>
      <c r="B1186" s="2103">
        <f t="shared" si="386"/>
        <v>10217001</v>
      </c>
      <c r="C1186" s="2104">
        <v>217</v>
      </c>
      <c r="D1186" s="2105" t="s">
        <v>447</v>
      </c>
      <c r="E1186" s="2104">
        <v>1</v>
      </c>
      <c r="F1186" s="2106" t="s">
        <v>4928</v>
      </c>
      <c r="G1186" s="2104" t="s">
        <v>9920</v>
      </c>
      <c r="H1186" s="2107" t="s">
        <v>346</v>
      </c>
      <c r="I1186" s="2108" t="s">
        <v>9918</v>
      </c>
      <c r="J1186" s="2107"/>
      <c r="K1186" s="2108" t="s">
        <v>9921</v>
      </c>
      <c r="L1186" s="2120"/>
      <c r="M1186" s="2110">
        <f>Q1186+R1186</f>
        <v>0</v>
      </c>
      <c r="N1186" s="2111">
        <f>IF(AND(M1186&gt;0,O1186&gt;0,P1186=0),1,0)</f>
        <v>0</v>
      </c>
      <c r="O1186" s="2121">
        <f>SUM(S456:S484)</f>
        <v>0</v>
      </c>
      <c r="P1186" s="2122">
        <f>SUM(T456:W484)</f>
        <v>0</v>
      </c>
      <c r="Q1186" s="2123">
        <f>IF(BA58="",0,BA58)</f>
        <v>0</v>
      </c>
      <c r="R1186" s="2110">
        <f>IF(BA59="",0,BA59)</f>
        <v>0</v>
      </c>
      <c r="S1186" s="2110"/>
      <c r="T1186" s="2110"/>
      <c r="U1186" s="2110"/>
      <c r="V1186" s="2110"/>
      <c r="W1186" s="2110"/>
      <c r="X1186" s="2110"/>
      <c r="Y1186" s="2112"/>
      <c r="Z1186" s="2113" t="s">
        <v>11082</v>
      </c>
      <c r="AA1186" s="2205">
        <f t="shared" si="378"/>
        <v>1</v>
      </c>
      <c r="AB1186" s="3036">
        <f t="shared" si="377"/>
        <v>217</v>
      </c>
      <c r="AC1186" s="2205">
        <f>LEN(Z1186)</f>
        <v>200</v>
      </c>
    </row>
    <row r="1187" spans="1:29" x14ac:dyDescent="0.25">
      <c r="A1187" s="1715">
        <f t="shared" si="385"/>
        <v>0</v>
      </c>
      <c r="B1187" s="1715">
        <f t="shared" si="386"/>
        <v>10245001</v>
      </c>
      <c r="C1187" s="1049">
        <v>245</v>
      </c>
      <c r="D1187" s="1804" t="s">
        <v>447</v>
      </c>
      <c r="E1187" s="1049">
        <v>1</v>
      </c>
      <c r="F1187" s="2106" t="s">
        <v>4928</v>
      </c>
      <c r="G1187" s="1049" t="s">
        <v>11285</v>
      </c>
      <c r="H1187" s="1058" t="s">
        <v>345</v>
      </c>
      <c r="I1187" s="1059" t="s">
        <v>4964</v>
      </c>
      <c r="J1187" s="1058" t="s">
        <v>4104</v>
      </c>
      <c r="K1187" s="1059" t="s">
        <v>10906</v>
      </c>
      <c r="L1187" s="1069">
        <f>IF(BA82="",0,BA82)</f>
        <v>0</v>
      </c>
      <c r="M1187" s="979">
        <f>O1187+P1187</f>
        <v>0</v>
      </c>
      <c r="N1187" s="2111">
        <f>IF(OR(AND(L1187=0,M1187=0),L1187&gt;=M1187),0,1)</f>
        <v>0</v>
      </c>
      <c r="O1187" s="1580">
        <f>IF(BB111="",0,BB111)</f>
        <v>0</v>
      </c>
      <c r="P1187" s="1581">
        <f>IF(BB112="",0,BB112)</f>
        <v>0</v>
      </c>
      <c r="Q1187" s="1582"/>
      <c r="R1187" s="992"/>
      <c r="S1187" s="979"/>
      <c r="T1187" s="979"/>
      <c r="U1187" s="979"/>
      <c r="V1187" s="979"/>
      <c r="W1187" s="979"/>
      <c r="X1187" s="979"/>
      <c r="Y1187" s="1060"/>
      <c r="Z1187" s="1352" t="s">
        <v>11286</v>
      </c>
      <c r="AA1187" s="2205">
        <f t="shared" si="378"/>
        <v>1</v>
      </c>
      <c r="AB1187" s="3036">
        <f t="shared" si="377"/>
        <v>245</v>
      </c>
      <c r="AC1187" s="2205">
        <f>LEN(Z1187)</f>
        <v>191</v>
      </c>
    </row>
    <row r="1188" spans="1:29" x14ac:dyDescent="0.25">
      <c r="A1188" s="1706">
        <f t="shared" si="385"/>
        <v>0</v>
      </c>
      <c r="B1188" s="1706">
        <f t="shared" si="386"/>
        <v>10263001</v>
      </c>
      <c r="C1188" s="2539">
        <v>263</v>
      </c>
      <c r="D1188" s="1794" t="s">
        <v>447</v>
      </c>
      <c r="E1188" s="987">
        <v>1</v>
      </c>
      <c r="F1188" s="2106" t="s">
        <v>4928</v>
      </c>
      <c r="G1188" s="987" t="s">
        <v>11527</v>
      </c>
      <c r="H1188" s="989" t="s">
        <v>345</v>
      </c>
      <c r="I1188" s="990" t="s">
        <v>7183</v>
      </c>
      <c r="J1188" s="991" t="s">
        <v>4103</v>
      </c>
      <c r="K1188" s="990" t="s">
        <v>11528</v>
      </c>
      <c r="L1188" s="992">
        <f>Q1188</f>
        <v>0</v>
      </c>
      <c r="M1188" s="992">
        <f>P1188</f>
        <v>0</v>
      </c>
      <c r="N1188" s="2111">
        <f>IF(OR(AND(L1188=0,M1188=0),L1188=M1188),0,1)</f>
        <v>0</v>
      </c>
      <c r="O1188" s="1102">
        <v>4212</v>
      </c>
      <c r="P1188" s="992">
        <f>SUMIF(AY183:AY211,O1188,BA183:BA211)</f>
        <v>0</v>
      </c>
      <c r="Q1188" s="992">
        <f>BA500</f>
        <v>0</v>
      </c>
      <c r="R1188" s="992"/>
      <c r="S1188" s="992"/>
      <c r="T1188" s="992"/>
      <c r="U1188" s="992"/>
      <c r="V1188" s="992"/>
      <c r="W1188" s="992"/>
      <c r="X1188" s="2110"/>
      <c r="Y1188" s="993"/>
      <c r="Z1188" s="1342" t="s">
        <v>11537</v>
      </c>
      <c r="AA1188" s="2205">
        <f t="shared" si="378"/>
        <v>1</v>
      </c>
      <c r="AB1188" s="3036">
        <f t="shared" si="377"/>
        <v>263</v>
      </c>
      <c r="AC1188" s="2205">
        <f t="shared" ref="AC1188:AC1193" si="387">LEN(Z1188)</f>
        <v>181</v>
      </c>
    </row>
    <row r="1189" spans="1:29" x14ac:dyDescent="0.25">
      <c r="A1189" s="1706">
        <f t="shared" si="385"/>
        <v>0</v>
      </c>
      <c r="B1189" s="1706">
        <f t="shared" si="386"/>
        <v>10264001</v>
      </c>
      <c r="C1189" s="2539">
        <v>264</v>
      </c>
      <c r="D1189" s="1794" t="s">
        <v>447</v>
      </c>
      <c r="E1189" s="987">
        <v>1</v>
      </c>
      <c r="F1189" s="2106" t="s">
        <v>4928</v>
      </c>
      <c r="G1189" s="987" t="s">
        <v>11530</v>
      </c>
      <c r="H1189" s="989" t="s">
        <v>345</v>
      </c>
      <c r="I1189" s="990" t="s">
        <v>11536</v>
      </c>
      <c r="J1189" s="991" t="s">
        <v>4103</v>
      </c>
      <c r="K1189" s="990" t="s">
        <v>11531</v>
      </c>
      <c r="L1189" s="992">
        <f>Q1189+R1189</f>
        <v>0</v>
      </c>
      <c r="M1189" s="992">
        <f>P1189</f>
        <v>0</v>
      </c>
      <c r="N1189" s="2111">
        <f>IF(OR(AND(L1189=0,M1189=0),L1189=M1189),0,1)</f>
        <v>0</v>
      </c>
      <c r="O1189" s="1102">
        <v>4211</v>
      </c>
      <c r="P1189" s="992">
        <f>SUMIF(AY183:AY211,O1189,BA183:BA211)</f>
        <v>0</v>
      </c>
      <c r="Q1189" s="992">
        <f>BA498</f>
        <v>0</v>
      </c>
      <c r="R1189" s="992">
        <f>BA501</f>
        <v>0</v>
      </c>
      <c r="S1189" s="992"/>
      <c r="T1189" s="992"/>
      <c r="U1189" s="992"/>
      <c r="V1189" s="992"/>
      <c r="W1189" s="992"/>
      <c r="X1189" s="2110"/>
      <c r="Y1189" s="993"/>
      <c r="Z1189" s="1342" t="s">
        <v>11538</v>
      </c>
      <c r="AA1189" s="2205">
        <f t="shared" ref="AA1189:AA1225" si="388">COUNTIF(B:B,B1189)</f>
        <v>1</v>
      </c>
      <c r="AB1189" s="3036">
        <f t="shared" si="377"/>
        <v>264</v>
      </c>
      <c r="AC1189" s="2205">
        <f t="shared" si="387"/>
        <v>211</v>
      </c>
    </row>
    <row r="1190" spans="1:29" x14ac:dyDescent="0.25">
      <c r="A1190" s="1706">
        <f t="shared" si="385"/>
        <v>0</v>
      </c>
      <c r="B1190" s="1706">
        <f t="shared" si="386"/>
        <v>10265001</v>
      </c>
      <c r="C1190" s="2539">
        <v>265</v>
      </c>
      <c r="D1190" s="1794" t="s">
        <v>447</v>
      </c>
      <c r="E1190" s="987">
        <v>1</v>
      </c>
      <c r="F1190" s="2106" t="s">
        <v>4928</v>
      </c>
      <c r="G1190" s="987" t="s">
        <v>11533</v>
      </c>
      <c r="H1190" s="989" t="s">
        <v>345</v>
      </c>
      <c r="I1190" s="990" t="s">
        <v>7187</v>
      </c>
      <c r="J1190" s="991" t="s">
        <v>4103</v>
      </c>
      <c r="K1190" s="990" t="s">
        <v>11529</v>
      </c>
      <c r="L1190" s="992">
        <f>Q1190</f>
        <v>0</v>
      </c>
      <c r="M1190" s="992">
        <f>P1190</f>
        <v>0</v>
      </c>
      <c r="N1190" s="2111">
        <f>IF(OR(AND(L1190=0,M1190=0),L1190=M1190),0,1)</f>
        <v>0</v>
      </c>
      <c r="O1190" s="1102">
        <v>4213</v>
      </c>
      <c r="P1190" s="992">
        <f>SUMIF(AY183:AY211,O1190,BA183:BA211)</f>
        <v>0</v>
      </c>
      <c r="Q1190" s="992">
        <f>BA502</f>
        <v>0</v>
      </c>
      <c r="R1190" s="992"/>
      <c r="S1190" s="992"/>
      <c r="T1190" s="992"/>
      <c r="U1190" s="992"/>
      <c r="V1190" s="992"/>
      <c r="W1190" s="992"/>
      <c r="X1190" s="2110"/>
      <c r="Y1190" s="993"/>
      <c r="Z1190" s="1342" t="s">
        <v>11539</v>
      </c>
      <c r="AA1190" s="2205">
        <f t="shared" si="388"/>
        <v>1</v>
      </c>
      <c r="AB1190" s="3036">
        <f t="shared" si="377"/>
        <v>265</v>
      </c>
      <c r="AC1190" s="2205">
        <f t="shared" si="387"/>
        <v>158</v>
      </c>
    </row>
    <row r="1191" spans="1:29" x14ac:dyDescent="0.25">
      <c r="A1191" s="1706">
        <f t="shared" ref="A1191:A1194" si="389">IF(D1191="DA",IF(ISERROR(N1191),A1190+1,IF(N1191=1,A1190+1,A1190)),A1190)</f>
        <v>0</v>
      </c>
      <c r="B1191" s="1706">
        <f t="shared" ref="B1191:B1194" si="390">VALUE("1"&amp;TEXT(C1191,"0000")&amp;TEXT(E1191,"000"))</f>
        <v>10266001</v>
      </c>
      <c r="C1191" s="2539">
        <v>266</v>
      </c>
      <c r="D1191" s="1794" t="s">
        <v>447</v>
      </c>
      <c r="E1191" s="987">
        <v>1</v>
      </c>
      <c r="F1191" s="2106" t="s">
        <v>4928</v>
      </c>
      <c r="G1191" s="987" t="s">
        <v>11534</v>
      </c>
      <c r="H1191" s="989" t="s">
        <v>345</v>
      </c>
      <c r="I1191" s="990" t="s">
        <v>7189</v>
      </c>
      <c r="J1191" s="991" t="s">
        <v>4103</v>
      </c>
      <c r="K1191" s="990" t="s">
        <v>11535</v>
      </c>
      <c r="L1191" s="992">
        <f>Q1191</f>
        <v>0</v>
      </c>
      <c r="M1191" s="992">
        <f>P1191</f>
        <v>0</v>
      </c>
      <c r="N1191" s="1734">
        <f>IF(OR(AND(L1191=0,M1191=0),L1191=M1191),0,1)</f>
        <v>0</v>
      </c>
      <c r="O1191" s="1102">
        <v>4291</v>
      </c>
      <c r="P1191" s="992">
        <f>SUMIF(AY183:AY211,O1191,BA183:BA211)</f>
        <v>0</v>
      </c>
      <c r="Q1191" s="992">
        <f>BA503</f>
        <v>0</v>
      </c>
      <c r="R1191" s="992"/>
      <c r="S1191" s="992"/>
      <c r="T1191" s="992"/>
      <c r="U1191" s="992"/>
      <c r="V1191" s="992"/>
      <c r="W1191" s="992"/>
      <c r="X1191" s="2110"/>
      <c r="Y1191" s="993"/>
      <c r="Z1191" s="1342" t="s">
        <v>11540</v>
      </c>
      <c r="AA1191" s="2205">
        <f t="shared" si="388"/>
        <v>1</v>
      </c>
      <c r="AB1191" s="3036">
        <f t="shared" si="377"/>
        <v>266</v>
      </c>
      <c r="AC1191" s="2205">
        <f t="shared" si="387"/>
        <v>148</v>
      </c>
    </row>
    <row r="1192" spans="1:29" x14ac:dyDescent="0.25">
      <c r="A1192" s="1706">
        <f t="shared" si="389"/>
        <v>0</v>
      </c>
      <c r="B1192" s="1706">
        <f t="shared" si="390"/>
        <v>10267001</v>
      </c>
      <c r="C1192" s="2539">
        <v>267</v>
      </c>
      <c r="D1192" s="1794" t="s">
        <v>447</v>
      </c>
      <c r="E1192" s="987">
        <v>1</v>
      </c>
      <c r="F1192" s="988" t="s">
        <v>4928</v>
      </c>
      <c r="G1192" s="987" t="s">
        <v>11541</v>
      </c>
      <c r="H1192" s="989" t="s">
        <v>345</v>
      </c>
      <c r="I1192" s="990" t="s">
        <v>7189</v>
      </c>
      <c r="J1192" s="991" t="s">
        <v>4103</v>
      </c>
      <c r="K1192" s="990" t="s">
        <v>11542</v>
      </c>
      <c r="L1192" s="992">
        <f>Q1192</f>
        <v>0</v>
      </c>
      <c r="M1192" s="992">
        <f>P1192</f>
        <v>0</v>
      </c>
      <c r="N1192" s="1722">
        <f>IF(OR(AND(L1192=0,M1192=0),L1192=M1192),0,1)</f>
        <v>0</v>
      </c>
      <c r="O1192" s="1102">
        <v>4222</v>
      </c>
      <c r="P1192" s="992">
        <f>SUMIF(AY183:AY211,O1192,BA183:BA211)</f>
        <v>0</v>
      </c>
      <c r="Q1192" s="992">
        <f>BA504</f>
        <v>0</v>
      </c>
      <c r="R1192" s="992"/>
      <c r="S1192" s="992"/>
      <c r="T1192" s="992"/>
      <c r="U1192" s="992"/>
      <c r="V1192" s="992"/>
      <c r="W1192" s="992"/>
      <c r="X1192" s="2110"/>
      <c r="Y1192" s="993"/>
      <c r="Z1192" s="1342" t="s">
        <v>11545</v>
      </c>
      <c r="AA1192" s="2205">
        <f t="shared" si="388"/>
        <v>1</v>
      </c>
      <c r="AB1192" s="3036">
        <f t="shared" si="377"/>
        <v>267</v>
      </c>
      <c r="AC1192" s="2205">
        <f t="shared" si="387"/>
        <v>228</v>
      </c>
    </row>
    <row r="1193" spans="1:29" x14ac:dyDescent="0.25">
      <c r="A1193" s="2103">
        <f t="shared" si="389"/>
        <v>0</v>
      </c>
      <c r="B1193" s="2103">
        <f t="shared" si="390"/>
        <v>10268001</v>
      </c>
      <c r="C1193" s="2588">
        <v>268</v>
      </c>
      <c r="D1193" s="2105" t="s">
        <v>447</v>
      </c>
      <c r="E1193" s="2104">
        <v>1</v>
      </c>
      <c r="F1193" s="2106" t="s">
        <v>4928</v>
      </c>
      <c r="G1193" s="2104" t="s">
        <v>11550</v>
      </c>
      <c r="H1193" s="2107" t="s">
        <v>345</v>
      </c>
      <c r="I1193" s="2108" t="s">
        <v>11544</v>
      </c>
      <c r="J1193" s="2109"/>
      <c r="K1193" s="2108" t="s">
        <v>11548</v>
      </c>
      <c r="L1193" s="2110">
        <f>O1193</f>
        <v>0</v>
      </c>
      <c r="M1193" s="2110">
        <f>Q1193+S1193</f>
        <v>0</v>
      </c>
      <c r="N1193" s="2111">
        <f>IF(OR(AND(L1193=0,M1193=0),AND(L1193&gt;0,M1193&gt;0)),0,1)</f>
        <v>0</v>
      </c>
      <c r="O1193" s="2121">
        <f>BA58</f>
        <v>0</v>
      </c>
      <c r="P1193" s="2600" t="s">
        <v>445</v>
      </c>
      <c r="Q1193" s="2110">
        <f>SUMIF(O142:O170,P1193,U142:U170)</f>
        <v>0</v>
      </c>
      <c r="R1193" s="2600" t="s">
        <v>348</v>
      </c>
      <c r="S1193" s="2110">
        <f>SUMIF(O142:O170,R1193,U142:U170)</f>
        <v>0</v>
      </c>
      <c r="T1193" s="2110"/>
      <c r="U1193" s="2110"/>
      <c r="V1193" s="2110"/>
      <c r="W1193" s="2110"/>
      <c r="X1193" s="2110"/>
      <c r="Y1193" s="2112"/>
      <c r="Z1193" s="2113" t="s">
        <v>11546</v>
      </c>
      <c r="AA1193" s="2205">
        <f t="shared" si="388"/>
        <v>1</v>
      </c>
      <c r="AB1193" s="3036">
        <f t="shared" si="377"/>
        <v>268</v>
      </c>
      <c r="AC1193" s="2205">
        <f t="shared" si="387"/>
        <v>193</v>
      </c>
    </row>
    <row r="1194" spans="1:29" x14ac:dyDescent="0.25">
      <c r="A1194" s="2103">
        <f t="shared" si="389"/>
        <v>0</v>
      </c>
      <c r="B1194" s="2103">
        <f t="shared" si="390"/>
        <v>10269001</v>
      </c>
      <c r="C1194" s="2588">
        <v>269</v>
      </c>
      <c r="D1194" s="2105" t="s">
        <v>447</v>
      </c>
      <c r="E1194" s="2104">
        <v>1</v>
      </c>
      <c r="F1194" s="2106" t="s">
        <v>4928</v>
      </c>
      <c r="G1194" s="2104" t="s">
        <v>11551</v>
      </c>
      <c r="H1194" s="2107" t="s">
        <v>345</v>
      </c>
      <c r="I1194" s="2108" t="s">
        <v>4236</v>
      </c>
      <c r="J1194" s="2109"/>
      <c r="K1194" s="2108" t="s">
        <v>11549</v>
      </c>
      <c r="L1194" s="2110">
        <f>O1194</f>
        <v>0</v>
      </c>
      <c r="M1194" s="2110">
        <f>Q1194</f>
        <v>0</v>
      </c>
      <c r="N1194" s="2111">
        <f>IF(OR(AND(L1194=0,M1194=0),AND(L1194&gt;0,M1194&gt;0)),0,1)</f>
        <v>0</v>
      </c>
      <c r="O1194" s="2121">
        <f>BA60</f>
        <v>0</v>
      </c>
      <c r="P1194" s="2600" t="s">
        <v>736</v>
      </c>
      <c r="Q1194" s="2110">
        <f>SUMIF(O142:O170,P1194,U142:U170)</f>
        <v>0</v>
      </c>
      <c r="R1194" s="2110"/>
      <c r="S1194" s="2110"/>
      <c r="T1194" s="2110"/>
      <c r="U1194" s="2110"/>
      <c r="V1194" s="2110"/>
      <c r="W1194" s="2110"/>
      <c r="X1194" s="2110"/>
      <c r="Y1194" s="2112"/>
      <c r="Z1194" s="2113" t="s">
        <v>11547</v>
      </c>
      <c r="AA1194" s="2205">
        <f t="shared" si="388"/>
        <v>1</v>
      </c>
      <c r="AB1194" s="3036">
        <f t="shared" si="377"/>
        <v>269</v>
      </c>
    </row>
    <row r="1195" spans="1:29" ht="15.75" thickBot="1" x14ac:dyDescent="0.3">
      <c r="A1195" s="2598">
        <f t="shared" ref="A1195:A1196" si="391">IF(D1195="DA",IF(ISERROR(N1195),A1194+1,IF(N1195=1,A1194+1,A1194)),A1194)</f>
        <v>0</v>
      </c>
      <c r="B1195" s="2598">
        <f t="shared" ref="B1195:B1196" si="392">VALUE("1"&amp;TEXT(C1195,"0000")&amp;TEXT(E1195,"000"))</f>
        <v>10270001</v>
      </c>
      <c r="C1195" s="2601">
        <v>270</v>
      </c>
      <c r="D1195" s="2602" t="s">
        <v>447</v>
      </c>
      <c r="E1195" s="2603">
        <v>1</v>
      </c>
      <c r="F1195" s="2604" t="s">
        <v>4928</v>
      </c>
      <c r="G1195" s="2603" t="s">
        <v>11552</v>
      </c>
      <c r="H1195" s="2605" t="s">
        <v>345</v>
      </c>
      <c r="I1195" s="2606" t="s">
        <v>11553</v>
      </c>
      <c r="J1195" s="2607"/>
      <c r="K1195" s="2606" t="s">
        <v>11552</v>
      </c>
      <c r="L1195" s="2608">
        <f>O1195</f>
        <v>0</v>
      </c>
      <c r="M1195" s="2608">
        <f>Q1195+S1195</f>
        <v>0</v>
      </c>
      <c r="N1195" s="2609">
        <f>IF(OR(AND(L1195=0,M1195=0),AND(L1195&gt;0,M1195&gt;0)),0,1)</f>
        <v>0</v>
      </c>
      <c r="O1195" s="2610">
        <f>BA59</f>
        <v>0</v>
      </c>
      <c r="P1195" s="2611" t="s">
        <v>723</v>
      </c>
      <c r="Q1195" s="2608">
        <f>SUMIF(O142:O170,P1195,U142:U170)</f>
        <v>0</v>
      </c>
      <c r="R1195" s="2611" t="s">
        <v>753</v>
      </c>
      <c r="S1195" s="2608">
        <f>SUMIF(O142:O170,R1195,U142:U170)</f>
        <v>0</v>
      </c>
      <c r="T1195" s="2608"/>
      <c r="U1195" s="2608"/>
      <c r="V1195" s="2608"/>
      <c r="W1195" s="2608"/>
      <c r="X1195" s="2608"/>
      <c r="Y1195" s="2612"/>
      <c r="Z1195" s="2613" t="s">
        <v>11554</v>
      </c>
      <c r="AA1195" s="2205">
        <f t="shared" si="388"/>
        <v>1</v>
      </c>
      <c r="AB1195" s="3036">
        <f t="shared" si="377"/>
        <v>270</v>
      </c>
    </row>
    <row r="1196" spans="1:29" x14ac:dyDescent="0.25">
      <c r="A1196" s="1708">
        <f t="shared" si="391"/>
        <v>0</v>
      </c>
      <c r="B1196" s="1708">
        <f t="shared" si="392"/>
        <v>12081001</v>
      </c>
      <c r="C1196" s="1442">
        <v>2081</v>
      </c>
      <c r="D1196" s="1796" t="s">
        <v>447</v>
      </c>
      <c r="E1196" s="994">
        <v>1</v>
      </c>
      <c r="F1196" s="995" t="s">
        <v>4208</v>
      </c>
      <c r="G1196" s="994"/>
      <c r="H1196" s="996" t="s">
        <v>345</v>
      </c>
      <c r="I1196" s="999" t="s">
        <v>4217</v>
      </c>
      <c r="J1196" s="998" t="s">
        <v>4103</v>
      </c>
      <c r="K1196" s="2192" t="str">
        <f t="shared" ref="K1196" si="393">"INT("&amp;I1196&amp;")"</f>
        <v>INT(Cap.3 Pct.1 Rd.1 Col.1)</v>
      </c>
      <c r="L1196" s="1501" t="str">
        <f t="shared" ref="L1196" si="394">TEXT(O1196,"0,000")</f>
        <v>0,000</v>
      </c>
      <c r="M1196" s="1501">
        <f t="shared" ref="M1196" si="395">P1196</f>
        <v>0</v>
      </c>
      <c r="N1196" s="1724">
        <f t="shared" ref="N1196:N1202" si="396">IF(O1196=P1196,0,1)</f>
        <v>0</v>
      </c>
      <c r="O1196" s="1000">
        <f>IF(BA520="",0,BA520)</f>
        <v>0</v>
      </c>
      <c r="P1196" s="1000">
        <f>IF(BA520="",0,INT(BA520))</f>
        <v>0</v>
      </c>
      <c r="Q1196" s="1000"/>
      <c r="R1196" s="1000"/>
      <c r="S1196" s="1000"/>
      <c r="T1196" s="1000"/>
      <c r="U1196" s="1000"/>
      <c r="V1196" s="1000"/>
      <c r="W1196" s="1000"/>
      <c r="X1196" s="1000"/>
      <c r="Y1196" s="2168"/>
      <c r="Z1196" s="1091" t="s">
        <v>11083</v>
      </c>
      <c r="AA1196" s="2205">
        <f t="shared" si="388"/>
        <v>1</v>
      </c>
      <c r="AB1196" s="3036">
        <f t="shared" si="377"/>
        <v>2081</v>
      </c>
    </row>
    <row r="1197" spans="1:29" x14ac:dyDescent="0.25">
      <c r="A1197" s="1709">
        <f t="shared" ref="A1197:A1198" si="397">IF(D1197="DA",IF(ISERROR(N1197),A1196+1,IF(N1197=1,A1196+1,A1196)),A1196)</f>
        <v>0</v>
      </c>
      <c r="B1197" s="1709">
        <f t="shared" ref="B1197:B1198" si="398">VALUE("1"&amp;TEXT(C1197,"0000")&amp;TEXT(E1197,"000"))</f>
        <v>12131001</v>
      </c>
      <c r="C1197" s="2174">
        <v>2131</v>
      </c>
      <c r="D1197" s="1796" t="s">
        <v>447</v>
      </c>
      <c r="E1197" s="994">
        <v>1</v>
      </c>
      <c r="F1197" s="1003" t="s">
        <v>4208</v>
      </c>
      <c r="G1197" s="994"/>
      <c r="H1197" s="996" t="s">
        <v>345</v>
      </c>
      <c r="I1197" s="997" t="s">
        <v>4221</v>
      </c>
      <c r="J1197" s="998" t="s">
        <v>4103</v>
      </c>
      <c r="K1197" s="1976" t="str">
        <f t="shared" ref="K1197:K1202" si="399">"INT("&amp;I1197&amp;")"</f>
        <v>INT(Cap.3 Pct.1 Rd.2 Col.1)</v>
      </c>
      <c r="L1197" s="1501" t="str">
        <f t="shared" ref="L1197" si="400">TEXT(O1197,"0,000")</f>
        <v>0,000</v>
      </c>
      <c r="M1197" s="1501">
        <f t="shared" ref="M1197" si="401">P1197</f>
        <v>0</v>
      </c>
      <c r="N1197" s="1725">
        <f t="shared" si="396"/>
        <v>0</v>
      </c>
      <c r="O1197" s="1000">
        <f>IF(BA521="",0,BA521)</f>
        <v>0</v>
      </c>
      <c r="P1197" s="1000">
        <f>IF(BA521="",0,INT(BA521))</f>
        <v>0</v>
      </c>
      <c r="Q1197" s="1000"/>
      <c r="R1197" s="1000"/>
      <c r="S1197" s="1000"/>
      <c r="T1197" s="1000"/>
      <c r="U1197" s="1000"/>
      <c r="V1197" s="1000"/>
      <c r="W1197" s="1000"/>
      <c r="X1197" s="1000"/>
      <c r="Y1197" s="2168"/>
      <c r="Z1197" s="1091" t="s">
        <v>11084</v>
      </c>
      <c r="AA1197" s="2205">
        <f t="shared" si="388"/>
        <v>1</v>
      </c>
      <c r="AB1197" s="3036">
        <f t="shared" si="377"/>
        <v>2131</v>
      </c>
    </row>
    <row r="1198" spans="1:29" x14ac:dyDescent="0.25">
      <c r="A1198" s="1709">
        <f t="shared" si="397"/>
        <v>0</v>
      </c>
      <c r="B1198" s="1709">
        <f t="shared" si="398"/>
        <v>12082001</v>
      </c>
      <c r="C1198" s="1443">
        <v>2082</v>
      </c>
      <c r="D1198" s="1797" t="s">
        <v>447</v>
      </c>
      <c r="E1198" s="1002">
        <v>1</v>
      </c>
      <c r="F1198" s="1003" t="s">
        <v>4213</v>
      </c>
      <c r="H1198" s="1016" t="s">
        <v>345</v>
      </c>
      <c r="I1198" s="997" t="s">
        <v>4222</v>
      </c>
      <c r="J1198" s="1004" t="s">
        <v>4103</v>
      </c>
      <c r="K1198" s="1976" t="str">
        <f t="shared" si="399"/>
        <v>INT(Cap.3 Pct.2 Rd.1 Col.1)</v>
      </c>
      <c r="L1198" s="1470" t="str">
        <f t="shared" ref="L1198:L1202" si="402">TEXT(O1198,"0,000")</f>
        <v>0,000</v>
      </c>
      <c r="M1198" s="1470">
        <f t="shared" ref="M1198:M1202" si="403">P1198</f>
        <v>0</v>
      </c>
      <c r="N1198" s="1725">
        <f t="shared" si="396"/>
        <v>0</v>
      </c>
      <c r="O1198" s="1005">
        <f>IF(BA523="",0,BA523)</f>
        <v>0</v>
      </c>
      <c r="P1198" s="1005">
        <f>IF(BA523="",0,INT(BA523))</f>
        <v>0</v>
      </c>
      <c r="Y1198" s="1486"/>
      <c r="Z1198" s="1096" t="s">
        <v>11085</v>
      </c>
      <c r="AA1198" s="2205">
        <f t="shared" si="388"/>
        <v>1</v>
      </c>
      <c r="AB1198" s="3036">
        <f t="shared" si="377"/>
        <v>2082</v>
      </c>
    </row>
    <row r="1199" spans="1:29" x14ac:dyDescent="0.25">
      <c r="A1199" s="1709">
        <f t="shared" si="379"/>
        <v>0</v>
      </c>
      <c r="B1199" s="1709">
        <f t="shared" ref="B1199" si="404">VALUE("1"&amp;TEXT(C1199,"0000")&amp;TEXT(E1199,"000"))</f>
        <v>12083001</v>
      </c>
      <c r="C1199" s="1443">
        <v>2083</v>
      </c>
      <c r="D1199" s="1797" t="s">
        <v>447</v>
      </c>
      <c r="E1199" s="1002">
        <v>1</v>
      </c>
      <c r="F1199" s="1003" t="s">
        <v>4213</v>
      </c>
      <c r="H1199" s="1016" t="s">
        <v>345</v>
      </c>
      <c r="I1199" s="997" t="s">
        <v>10929</v>
      </c>
      <c r="J1199" s="1004" t="s">
        <v>4103</v>
      </c>
      <c r="K1199" s="1976" t="str">
        <f>"INT("&amp;I1199&amp;")"</f>
        <v>INT(Cap.3 Pct.2 Rd.1 Col.2)</v>
      </c>
      <c r="L1199" s="1470" t="str">
        <f t="shared" si="402"/>
        <v>0,000</v>
      </c>
      <c r="M1199" s="1470">
        <f t="shared" si="403"/>
        <v>0</v>
      </c>
      <c r="N1199" s="1725">
        <f t="shared" si="396"/>
        <v>0</v>
      </c>
      <c r="O1199" s="1005">
        <f>IF(BB523="",0,BB523)</f>
        <v>0</v>
      </c>
      <c r="P1199" s="1005">
        <f>IF(BB523="",0,INT(BB523))</f>
        <v>0</v>
      </c>
      <c r="Y1199" s="1486"/>
      <c r="Z1199" s="1096" t="s">
        <v>11086</v>
      </c>
      <c r="AA1199" s="2205">
        <f t="shared" si="388"/>
        <v>1</v>
      </c>
      <c r="AB1199" s="3036">
        <f t="shared" si="377"/>
        <v>2083</v>
      </c>
    </row>
    <row r="1200" spans="1:29" x14ac:dyDescent="0.25">
      <c r="A1200" s="1709">
        <f t="shared" si="379"/>
        <v>0</v>
      </c>
      <c r="B1200" s="1709">
        <f t="shared" ref="B1200:B1206" si="405">VALUE("1"&amp;TEXT(C1200,"0000")&amp;TEXT(E1200,"000"))</f>
        <v>12084001</v>
      </c>
      <c r="C1200" s="1443">
        <v>2084</v>
      </c>
      <c r="D1200" s="1797" t="s">
        <v>447</v>
      </c>
      <c r="E1200" s="1002">
        <v>1</v>
      </c>
      <c r="F1200" s="1003" t="s">
        <v>4213</v>
      </c>
      <c r="H1200" s="1016" t="s">
        <v>345</v>
      </c>
      <c r="I1200" s="997" t="s">
        <v>10930</v>
      </c>
      <c r="J1200" s="1004" t="s">
        <v>4103</v>
      </c>
      <c r="K1200" s="1976" t="str">
        <f t="shared" si="399"/>
        <v>INT(Cap.3 Pct.4 Rd.1 Col.3)</v>
      </c>
      <c r="L1200" s="1470" t="str">
        <f t="shared" si="402"/>
        <v>0,000</v>
      </c>
      <c r="M1200" s="1470">
        <f t="shared" si="403"/>
        <v>0</v>
      </c>
      <c r="N1200" s="1725">
        <f t="shared" si="396"/>
        <v>0</v>
      </c>
      <c r="O1200" s="1005">
        <f>IF(BC523="",0,BC523)</f>
        <v>0</v>
      </c>
      <c r="P1200" s="1005">
        <f>IF(BC523="",0,INT(BC523))</f>
        <v>0</v>
      </c>
      <c r="Y1200" s="1486"/>
      <c r="Z1200" s="1096" t="s">
        <v>11087</v>
      </c>
      <c r="AA1200" s="2205">
        <f t="shared" si="388"/>
        <v>1</v>
      </c>
      <c r="AB1200" s="3036">
        <f t="shared" si="377"/>
        <v>2084</v>
      </c>
    </row>
    <row r="1201" spans="1:28" x14ac:dyDescent="0.25">
      <c r="A1201" s="1709">
        <f t="shared" si="379"/>
        <v>0</v>
      </c>
      <c r="B1201" s="1709">
        <f t="shared" si="405"/>
        <v>12085001</v>
      </c>
      <c r="C1201" s="1443">
        <v>2085</v>
      </c>
      <c r="D1201" s="1797" t="s">
        <v>447</v>
      </c>
      <c r="E1201" s="1002">
        <v>1</v>
      </c>
      <c r="F1201" s="1003" t="s">
        <v>4213</v>
      </c>
      <c r="H1201" s="1016" t="s">
        <v>345</v>
      </c>
      <c r="I1201" s="997" t="s">
        <v>10931</v>
      </c>
      <c r="J1201" s="1004" t="s">
        <v>4103</v>
      </c>
      <c r="K1201" s="1976" t="str">
        <f t="shared" si="399"/>
        <v>INT(Cap.3 Pct.5 Rd.1 Col.4)</v>
      </c>
      <c r="L1201" s="1470" t="str">
        <f t="shared" si="402"/>
        <v>0,000</v>
      </c>
      <c r="M1201" s="1470">
        <f t="shared" si="403"/>
        <v>0</v>
      </c>
      <c r="N1201" s="1725">
        <f t="shared" si="396"/>
        <v>0</v>
      </c>
      <c r="O1201" s="1005">
        <f>IF(BD523="",0,BD523)</f>
        <v>0</v>
      </c>
      <c r="P1201" s="1005">
        <f>IF(BD523="",0,INT(BD523))</f>
        <v>0</v>
      </c>
      <c r="Y1201" s="1486"/>
      <c r="Z1201" s="1096" t="s">
        <v>11088</v>
      </c>
      <c r="AA1201" s="2205">
        <f t="shared" si="388"/>
        <v>1</v>
      </c>
      <c r="AB1201" s="3036">
        <f t="shared" si="377"/>
        <v>2085</v>
      </c>
    </row>
    <row r="1202" spans="1:28" x14ac:dyDescent="0.25">
      <c r="A1202" s="1709">
        <f t="shared" si="379"/>
        <v>0</v>
      </c>
      <c r="B1202" s="1709">
        <f t="shared" si="405"/>
        <v>12086001</v>
      </c>
      <c r="C1202" s="1443">
        <v>2086</v>
      </c>
      <c r="D1202" s="1797" t="s">
        <v>447</v>
      </c>
      <c r="E1202" s="1002">
        <v>1</v>
      </c>
      <c r="F1202" s="1003" t="s">
        <v>4213</v>
      </c>
      <c r="H1202" s="1016" t="s">
        <v>345</v>
      </c>
      <c r="I1202" s="997" t="s">
        <v>10932</v>
      </c>
      <c r="J1202" s="1004" t="s">
        <v>4103</v>
      </c>
      <c r="K1202" s="1976" t="str">
        <f t="shared" si="399"/>
        <v>INT(Cap.3 Pct.5 Rd.1 Col.5)</v>
      </c>
      <c r="L1202" s="1470" t="str">
        <f t="shared" si="402"/>
        <v>0,000</v>
      </c>
      <c r="M1202" s="1470">
        <f t="shared" si="403"/>
        <v>0</v>
      </c>
      <c r="N1202" s="1725">
        <f t="shared" si="396"/>
        <v>0</v>
      </c>
      <c r="O1202" s="1005">
        <f>IF(BE523="",0,BE523)</f>
        <v>0</v>
      </c>
      <c r="P1202" s="1005">
        <f>IF(BE523="",0,INT(BE523))</f>
        <v>0</v>
      </c>
      <c r="Y1202" s="1486"/>
      <c r="Z1202" s="1096" t="s">
        <v>11089</v>
      </c>
      <c r="AA1202" s="2205">
        <f t="shared" si="388"/>
        <v>1</v>
      </c>
      <c r="AB1202" s="3036">
        <f t="shared" si="377"/>
        <v>2086</v>
      </c>
    </row>
    <row r="1203" spans="1:28" x14ac:dyDescent="0.25">
      <c r="A1203" s="1709">
        <f t="shared" si="379"/>
        <v>0</v>
      </c>
      <c r="B1203" s="1709">
        <f t="shared" ref="B1203:B1204" si="406">VALUE("1"&amp;TEXT(C1203,"0000")&amp;TEXT(E1203,"000"))</f>
        <v>12132001</v>
      </c>
      <c r="C1203" s="2175">
        <v>2132</v>
      </c>
      <c r="D1203" s="1797" t="s">
        <v>447</v>
      </c>
      <c r="E1203" s="1002">
        <v>1</v>
      </c>
      <c r="F1203" s="1003" t="s">
        <v>4213</v>
      </c>
      <c r="H1203" s="1016" t="s">
        <v>345</v>
      </c>
      <c r="I1203" s="997" t="s">
        <v>10933</v>
      </c>
      <c r="J1203" s="1004" t="s">
        <v>4103</v>
      </c>
      <c r="K1203" s="1976" t="str">
        <f t="shared" ref="K1203:K1204" si="407">"INT("&amp;I1203&amp;")"</f>
        <v>INT(Cap.3 Pct.5 Rd.1 Col.6)</v>
      </c>
      <c r="L1203" s="1470" t="str">
        <f t="shared" ref="L1203:L1204" si="408">TEXT(O1203,"0,000")</f>
        <v>0,000</v>
      </c>
      <c r="M1203" s="1470">
        <f t="shared" ref="M1203:M1204" si="409">P1203</f>
        <v>0</v>
      </c>
      <c r="N1203" s="1725">
        <f t="shared" ref="N1203:N1204" si="410">IF(O1203=P1203,0,1)</f>
        <v>0</v>
      </c>
      <c r="O1203" s="1005">
        <f>IF(BG523="",0,BG523)</f>
        <v>0</v>
      </c>
      <c r="P1203" s="1005">
        <f>IF(BG523="",0,INT(BG523))</f>
        <v>0</v>
      </c>
      <c r="Y1203" s="1486"/>
      <c r="Z1203" s="1096" t="s">
        <v>11090</v>
      </c>
      <c r="AA1203" s="2205">
        <f t="shared" si="388"/>
        <v>1</v>
      </c>
      <c r="AB1203" s="3036">
        <f t="shared" si="377"/>
        <v>2132</v>
      </c>
    </row>
    <row r="1204" spans="1:28" x14ac:dyDescent="0.25">
      <c r="A1204" s="1709">
        <f t="shared" si="379"/>
        <v>0</v>
      </c>
      <c r="B1204" s="1709">
        <f t="shared" si="406"/>
        <v>12133001</v>
      </c>
      <c r="C1204" s="2175">
        <v>2133</v>
      </c>
      <c r="D1204" s="1797" t="s">
        <v>447</v>
      </c>
      <c r="E1204" s="1002">
        <v>1</v>
      </c>
      <c r="F1204" s="1003" t="s">
        <v>4213</v>
      </c>
      <c r="H1204" s="1016" t="s">
        <v>345</v>
      </c>
      <c r="I1204" s="1010" t="s">
        <v>10934</v>
      </c>
      <c r="J1204" s="1004" t="s">
        <v>4103</v>
      </c>
      <c r="K1204" s="1976" t="str">
        <f t="shared" si="407"/>
        <v>INT(Cap.3 Pct.5 Rd.1 Col.7)</v>
      </c>
      <c r="L1204" s="1470" t="str">
        <f t="shared" si="408"/>
        <v>0,000</v>
      </c>
      <c r="M1204" s="1470">
        <f t="shared" si="409"/>
        <v>0</v>
      </c>
      <c r="N1204" s="1725">
        <f t="shared" si="410"/>
        <v>0</v>
      </c>
      <c r="O1204" s="1005">
        <f>IF(BH523="",0,BH523)</f>
        <v>0</v>
      </c>
      <c r="P1204" s="1005">
        <f>IF(BH523="",0,INT(BH523))</f>
        <v>0</v>
      </c>
      <c r="Y1204" s="1486"/>
      <c r="Z1204" s="1096" t="s">
        <v>11091</v>
      </c>
      <c r="AA1204" s="2205">
        <f t="shared" si="388"/>
        <v>1</v>
      </c>
      <c r="AB1204" s="3036">
        <f t="shared" si="377"/>
        <v>2133</v>
      </c>
    </row>
    <row r="1205" spans="1:28" x14ac:dyDescent="0.25">
      <c r="A1205" s="1706">
        <f t="shared" si="379"/>
        <v>0</v>
      </c>
      <c r="B1205" s="1706">
        <f t="shared" si="405"/>
        <v>10109001</v>
      </c>
      <c r="C1205" s="987">
        <v>109</v>
      </c>
      <c r="D1205" s="1794" t="s">
        <v>447</v>
      </c>
      <c r="E1205" s="987">
        <v>1</v>
      </c>
      <c r="F1205" s="988" t="s">
        <v>4208</v>
      </c>
      <c r="G1205" s="987" t="s">
        <v>4209</v>
      </c>
      <c r="H1205" s="989" t="s">
        <v>345</v>
      </c>
      <c r="I1205" s="990" t="s">
        <v>4214</v>
      </c>
      <c r="J1205" s="991" t="s">
        <v>4103</v>
      </c>
      <c r="K1205" s="990" t="s">
        <v>4215</v>
      </c>
      <c r="L1205" s="1083">
        <f>IF(BB520="",0,BB520)</f>
        <v>0</v>
      </c>
      <c r="M1205" s="1083">
        <f>O1205+P1205</f>
        <v>0</v>
      </c>
      <c r="N1205" s="1722">
        <f>IF(L1205=M1205,0,1)</f>
        <v>0</v>
      </c>
      <c r="O1205" s="992">
        <f>IF(BC520="",0,BC520)</f>
        <v>0</v>
      </c>
      <c r="P1205" s="992">
        <f>IF(BD520="",0,BD520)</f>
        <v>0</v>
      </c>
      <c r="Q1205" s="992"/>
      <c r="R1205" s="992"/>
      <c r="S1205" s="992"/>
      <c r="T1205" s="992"/>
      <c r="U1205" s="992"/>
      <c r="V1205" s="992"/>
      <c r="W1205" s="992"/>
      <c r="X1205" s="2110"/>
      <c r="Y1205" s="1084"/>
      <c r="Z1205" s="1093" t="s">
        <v>9548</v>
      </c>
      <c r="AA1205" s="2205">
        <f t="shared" si="388"/>
        <v>1</v>
      </c>
      <c r="AB1205" s="3036">
        <f t="shared" si="377"/>
        <v>109</v>
      </c>
    </row>
    <row r="1206" spans="1:28" x14ac:dyDescent="0.25">
      <c r="A1206" s="1706">
        <f t="shared" si="379"/>
        <v>0</v>
      </c>
      <c r="B1206" s="1706">
        <f t="shared" si="405"/>
        <v>10110001</v>
      </c>
      <c r="C1206" s="987">
        <v>110</v>
      </c>
      <c r="D1206" s="1794" t="s">
        <v>447</v>
      </c>
      <c r="E1206" s="987">
        <v>1</v>
      </c>
      <c r="F1206" s="988" t="s">
        <v>4208</v>
      </c>
      <c r="G1206" s="987" t="s">
        <v>4210</v>
      </c>
      <c r="H1206" s="989" t="s">
        <v>345</v>
      </c>
      <c r="I1206" s="990" t="s">
        <v>4216</v>
      </c>
      <c r="J1206" s="991" t="s">
        <v>4103</v>
      </c>
      <c r="K1206" s="990" t="s">
        <v>4218</v>
      </c>
      <c r="L1206" s="1083">
        <f>IF(BE520="",0,BE520)</f>
        <v>0</v>
      </c>
      <c r="M1206" s="1083">
        <f>O1206+P1206</f>
        <v>0</v>
      </c>
      <c r="N1206" s="1722">
        <f>IF(L1206=M1206,0,1)</f>
        <v>0</v>
      </c>
      <c r="O1206" s="992">
        <f>IF(BF520="",0,BF520)</f>
        <v>0</v>
      </c>
      <c r="P1206" s="992">
        <f>IF(BG520="",0,BG520)</f>
        <v>0</v>
      </c>
      <c r="Q1206" s="992"/>
      <c r="R1206" s="992"/>
      <c r="S1206" s="992"/>
      <c r="T1206" s="992"/>
      <c r="U1206" s="992"/>
      <c r="V1206" s="992"/>
      <c r="W1206" s="992"/>
      <c r="X1206" s="2110"/>
      <c r="Y1206" s="1084"/>
      <c r="Z1206" s="1093" t="s">
        <v>9549</v>
      </c>
      <c r="AA1206" s="2205">
        <f t="shared" si="388"/>
        <v>1</v>
      </c>
      <c r="AB1206" s="3036">
        <f t="shared" si="377"/>
        <v>110</v>
      </c>
    </row>
    <row r="1207" spans="1:28" x14ac:dyDescent="0.25">
      <c r="A1207" s="1706">
        <f t="shared" si="379"/>
        <v>0</v>
      </c>
      <c r="B1207" s="1706">
        <f t="shared" ref="B1207:B1209" si="411">VALUE("1"&amp;TEXT(C1207,"0000")&amp;TEXT(E1207,"000"))</f>
        <v>10111001</v>
      </c>
      <c r="C1207" s="987">
        <v>111</v>
      </c>
      <c r="D1207" s="1794" t="s">
        <v>447</v>
      </c>
      <c r="E1207" s="987">
        <v>1</v>
      </c>
      <c r="F1207" s="988" t="s">
        <v>4208</v>
      </c>
      <c r="G1207" s="987" t="s">
        <v>4211</v>
      </c>
      <c r="H1207" s="989" t="s">
        <v>345</v>
      </c>
      <c r="I1207" s="990" t="s">
        <v>4217</v>
      </c>
      <c r="J1207" s="991" t="s">
        <v>4103</v>
      </c>
      <c r="K1207" s="990" t="s">
        <v>4219</v>
      </c>
      <c r="L1207" s="1083">
        <f>IF(BA520="",0,BA520)</f>
        <v>0</v>
      </c>
      <c r="M1207" s="1083">
        <f>O1207+P1207</f>
        <v>0</v>
      </c>
      <c r="N1207" s="1722">
        <f>IF(L1207=M1207,0,1)</f>
        <v>0</v>
      </c>
      <c r="O1207" s="992">
        <f>IF(BB520="",0,BB520)</f>
        <v>0</v>
      </c>
      <c r="P1207" s="992">
        <f>IF(BE520="",0,BE520)</f>
        <v>0</v>
      </c>
      <c r="Q1207" s="992"/>
      <c r="R1207" s="992"/>
      <c r="S1207" s="992"/>
      <c r="T1207" s="992"/>
      <c r="U1207" s="992"/>
      <c r="V1207" s="992"/>
      <c r="W1207" s="992"/>
      <c r="X1207" s="2110"/>
      <c r="Y1207" s="1084"/>
      <c r="Z1207" s="1093" t="s">
        <v>9550</v>
      </c>
      <c r="AA1207" s="2205">
        <f t="shared" si="388"/>
        <v>1</v>
      </c>
      <c r="AB1207" s="3036">
        <f t="shared" si="377"/>
        <v>111</v>
      </c>
    </row>
    <row r="1208" spans="1:28" x14ac:dyDescent="0.25">
      <c r="A1208" s="1706">
        <f t="shared" si="379"/>
        <v>0</v>
      </c>
      <c r="B1208" s="1706">
        <f t="shared" si="411"/>
        <v>10403001</v>
      </c>
      <c r="C1208" s="987">
        <v>403</v>
      </c>
      <c r="D1208" s="1794" t="s">
        <v>447</v>
      </c>
      <c r="E1208" s="987">
        <v>1</v>
      </c>
      <c r="F1208" s="988" t="s">
        <v>4208</v>
      </c>
      <c r="G1208" s="987" t="s">
        <v>4220</v>
      </c>
      <c r="H1208" s="989" t="s">
        <v>345</v>
      </c>
      <c r="I1208" s="990" t="s">
        <v>4217</v>
      </c>
      <c r="J1208" s="991" t="s">
        <v>4104</v>
      </c>
      <c r="K1208" s="990" t="s">
        <v>4221</v>
      </c>
      <c r="L1208" s="1083">
        <f>IF(BA520="",0,BA520)</f>
        <v>0</v>
      </c>
      <c r="M1208" s="1083">
        <f>IF(BA521="",0,BA521)</f>
        <v>0</v>
      </c>
      <c r="N1208" s="1722">
        <f>IF(L1208&lt;M1208,1,0)</f>
        <v>0</v>
      </c>
      <c r="O1208" s="992"/>
      <c r="P1208" s="992"/>
      <c r="Q1208" s="992"/>
      <c r="R1208" s="992"/>
      <c r="S1208" s="992"/>
      <c r="T1208" s="992"/>
      <c r="U1208" s="992"/>
      <c r="V1208" s="992"/>
      <c r="W1208" s="992"/>
      <c r="X1208" s="2110"/>
      <c r="Y1208" s="1084"/>
      <c r="Z1208" s="1093" t="s">
        <v>9551</v>
      </c>
      <c r="AA1208" s="2205">
        <f t="shared" si="388"/>
        <v>1</v>
      </c>
      <c r="AB1208" s="3036">
        <f t="shared" si="377"/>
        <v>403</v>
      </c>
    </row>
    <row r="1209" spans="1:28" x14ac:dyDescent="0.25">
      <c r="A1209" s="1706">
        <f t="shared" si="379"/>
        <v>0</v>
      </c>
      <c r="B1209" s="1706">
        <f t="shared" si="411"/>
        <v>10112001</v>
      </c>
      <c r="C1209" s="987">
        <v>112</v>
      </c>
      <c r="D1209" s="1794" t="s">
        <v>447</v>
      </c>
      <c r="E1209" s="987">
        <v>1</v>
      </c>
      <c r="F1209" s="988" t="s">
        <v>4213</v>
      </c>
      <c r="G1209" s="987" t="s">
        <v>9739</v>
      </c>
      <c r="H1209" s="989" t="s">
        <v>346</v>
      </c>
      <c r="I1209" s="990" t="s">
        <v>4222</v>
      </c>
      <c r="J1209" s="989"/>
      <c r="K1209" s="990">
        <v>30000</v>
      </c>
      <c r="L1209" s="1083">
        <f>IF(BA523="",0,BA523)</f>
        <v>0</v>
      </c>
      <c r="M1209" s="1085">
        <v>30000</v>
      </c>
      <c r="N1209" s="1722">
        <f>IF(L1209&lt;=M1209,0,1)</f>
        <v>0</v>
      </c>
      <c r="O1209" s="992"/>
      <c r="P1209" s="992"/>
      <c r="Q1209" s="992"/>
      <c r="R1209" s="992"/>
      <c r="S1209" s="992"/>
      <c r="T1209" s="992"/>
      <c r="U1209" s="992"/>
      <c r="V1209" s="992"/>
      <c r="W1209" s="992"/>
      <c r="X1209" s="2110"/>
      <c r="Y1209" s="1084"/>
      <c r="Z1209" s="1093" t="s">
        <v>9742</v>
      </c>
      <c r="AA1209" s="2205">
        <f t="shared" si="388"/>
        <v>1</v>
      </c>
      <c r="AB1209" s="3036">
        <f t="shared" si="377"/>
        <v>112</v>
      </c>
    </row>
    <row r="1210" spans="1:28" x14ac:dyDescent="0.25">
      <c r="A1210" s="1706">
        <f t="shared" si="379"/>
        <v>0</v>
      </c>
      <c r="B1210" s="1706">
        <f t="shared" si="376"/>
        <v>10208001</v>
      </c>
      <c r="C1210" s="1103">
        <v>208</v>
      </c>
      <c r="D1210" s="1795" t="s">
        <v>447</v>
      </c>
      <c r="E1210" s="1103">
        <v>1</v>
      </c>
      <c r="F1210" s="988" t="s">
        <v>4213</v>
      </c>
      <c r="G1210" s="1103" t="s">
        <v>9740</v>
      </c>
      <c r="H1210" s="1105" t="s">
        <v>345</v>
      </c>
      <c r="I1210" s="990" t="s">
        <v>4222</v>
      </c>
      <c r="J1210" s="1106" t="s">
        <v>4246</v>
      </c>
      <c r="K1210" s="1107">
        <v>0</v>
      </c>
      <c r="L1210" s="1408">
        <f>IF(BA523="",0,BA523)</f>
        <v>0</v>
      </c>
      <c r="M1210" s="1409">
        <v>0</v>
      </c>
      <c r="N1210" s="1722">
        <f>IF(OR(AND(L1210=0,O1210=0),L1210&gt;M1210),0,1)</f>
        <v>0</v>
      </c>
      <c r="O1210" s="1108">
        <f>IF(OR(BA5="",BA5=" - "),0,BA5)</f>
        <v>0</v>
      </c>
      <c r="P1210" s="1108"/>
      <c r="Q1210" s="1108"/>
      <c r="R1210" s="1108"/>
      <c r="S1210" s="1108"/>
      <c r="T1210" s="1108"/>
      <c r="U1210" s="1108"/>
      <c r="V1210" s="1108"/>
      <c r="W1210" s="1108"/>
      <c r="X1210" s="2110"/>
      <c r="Y1210" s="1410"/>
      <c r="Z1210" s="1127" t="s">
        <v>9741</v>
      </c>
      <c r="AA1210" s="2205">
        <f t="shared" si="388"/>
        <v>1</v>
      </c>
      <c r="AB1210" s="3036">
        <f t="shared" si="377"/>
        <v>208</v>
      </c>
    </row>
    <row r="1211" spans="1:28" x14ac:dyDescent="0.25">
      <c r="A1211" s="1706">
        <f t="shared" ref="A1211:A1213" si="412">IF(D1211="DA",IF(ISERROR(N1211),A1210+1,IF(N1211=1,A1210+1,A1210)),A1210)</f>
        <v>0</v>
      </c>
      <c r="B1211" s="1706">
        <f t="shared" ref="B1211:B1213" si="413">VALUE("1"&amp;TEXT(C1211,"0000")&amp;TEXT(E1211,"000"))</f>
        <v>10113001</v>
      </c>
      <c r="C1211" s="1103">
        <v>113</v>
      </c>
      <c r="D1211" s="1794" t="s">
        <v>447</v>
      </c>
      <c r="E1211" s="987">
        <v>1</v>
      </c>
      <c r="F1211" s="988" t="s">
        <v>4213</v>
      </c>
      <c r="G1211" s="987" t="s">
        <v>10935</v>
      </c>
      <c r="H1211" s="989" t="s">
        <v>346</v>
      </c>
      <c r="I1211" s="990" t="s">
        <v>10929</v>
      </c>
      <c r="J1211" s="989"/>
      <c r="K1211" s="990">
        <v>25000</v>
      </c>
      <c r="L1211" s="1083">
        <f>IF(BB523="",0,BB523)</f>
        <v>0</v>
      </c>
      <c r="M1211" s="1085">
        <v>25000</v>
      </c>
      <c r="N1211" s="1722">
        <f t="shared" ref="N1211:N1216" si="414">IF(AND(L1211&gt;=0,L1211&lt;=M1211),0,1)</f>
        <v>0</v>
      </c>
      <c r="O1211" s="992"/>
      <c r="P1211" s="992"/>
      <c r="Q1211" s="992"/>
      <c r="R1211" s="992"/>
      <c r="S1211" s="992"/>
      <c r="T1211" s="992"/>
      <c r="U1211" s="992"/>
      <c r="V1211" s="992"/>
      <c r="W1211" s="992"/>
      <c r="X1211" s="2110"/>
      <c r="Y1211" s="1084"/>
      <c r="Z1211" s="1093" t="s">
        <v>10945</v>
      </c>
      <c r="AA1211" s="2205">
        <f t="shared" si="388"/>
        <v>1</v>
      </c>
      <c r="AB1211" s="3036">
        <f t="shared" si="377"/>
        <v>113</v>
      </c>
    </row>
    <row r="1212" spans="1:28" x14ac:dyDescent="0.25">
      <c r="A1212" s="1706">
        <f t="shared" si="412"/>
        <v>0</v>
      </c>
      <c r="B1212" s="1706">
        <f t="shared" si="413"/>
        <v>10248001</v>
      </c>
      <c r="C1212" s="1103">
        <v>248</v>
      </c>
      <c r="D1212" s="2105" t="s">
        <v>447</v>
      </c>
      <c r="E1212" s="2104">
        <v>1</v>
      </c>
      <c r="F1212" s="988" t="s">
        <v>4213</v>
      </c>
      <c r="G1212" s="987" t="s">
        <v>10936</v>
      </c>
      <c r="H1212" s="989" t="s">
        <v>346</v>
      </c>
      <c r="I1212" s="990" t="s">
        <v>10937</v>
      </c>
      <c r="J1212" s="2107"/>
      <c r="K1212" s="990">
        <v>25000</v>
      </c>
      <c r="L1212" s="2170">
        <f>IF(BC523="",0,BC523)</f>
        <v>0</v>
      </c>
      <c r="M1212" s="1085">
        <v>25000</v>
      </c>
      <c r="N1212" s="1722">
        <f t="shared" si="414"/>
        <v>0</v>
      </c>
      <c r="O1212" s="2110"/>
      <c r="P1212" s="2110"/>
      <c r="Q1212" s="2110"/>
      <c r="R1212" s="2110"/>
      <c r="S1212" s="2110"/>
      <c r="T1212" s="2110"/>
      <c r="U1212" s="2110"/>
      <c r="V1212" s="2110"/>
      <c r="W1212" s="2110"/>
      <c r="X1212" s="2110"/>
      <c r="Y1212" s="2171"/>
      <c r="Z1212" s="1093" t="s">
        <v>11092</v>
      </c>
      <c r="AA1212" s="2205">
        <f t="shared" si="388"/>
        <v>1</v>
      </c>
      <c r="AB1212" s="3036">
        <f t="shared" si="377"/>
        <v>248</v>
      </c>
    </row>
    <row r="1213" spans="1:28" x14ac:dyDescent="0.25">
      <c r="A1213" s="1706">
        <f t="shared" si="412"/>
        <v>0</v>
      </c>
      <c r="B1213" s="1706">
        <f t="shared" si="413"/>
        <v>10114001</v>
      </c>
      <c r="C1213" s="1103">
        <v>114</v>
      </c>
      <c r="D1213" s="1794" t="s">
        <v>447</v>
      </c>
      <c r="E1213" s="987">
        <v>1</v>
      </c>
      <c r="F1213" s="988" t="s">
        <v>4213</v>
      </c>
      <c r="G1213" s="987" t="s">
        <v>10939</v>
      </c>
      <c r="H1213" s="989" t="s">
        <v>346</v>
      </c>
      <c r="I1213" s="990" t="s">
        <v>10940</v>
      </c>
      <c r="J1213" s="989"/>
      <c r="K1213" s="990">
        <v>25000</v>
      </c>
      <c r="L1213" s="1083">
        <f>IF(BD523="",0,BD523)</f>
        <v>0</v>
      </c>
      <c r="M1213" s="1085">
        <v>25000</v>
      </c>
      <c r="N1213" s="1722">
        <f t="shared" si="414"/>
        <v>0</v>
      </c>
      <c r="O1213" s="992"/>
      <c r="P1213" s="992"/>
      <c r="Q1213" s="992"/>
      <c r="R1213" s="992"/>
      <c r="S1213" s="992"/>
      <c r="T1213" s="992"/>
      <c r="U1213" s="992"/>
      <c r="V1213" s="992"/>
      <c r="W1213" s="992"/>
      <c r="X1213" s="2110"/>
      <c r="Y1213" s="1084"/>
      <c r="Z1213" s="1093" t="s">
        <v>10938</v>
      </c>
      <c r="AA1213" s="2205">
        <f t="shared" si="388"/>
        <v>1</v>
      </c>
      <c r="AB1213" s="3036">
        <f t="shared" si="377"/>
        <v>114</v>
      </c>
    </row>
    <row r="1214" spans="1:28" x14ac:dyDescent="0.25">
      <c r="A1214" s="1706">
        <f t="shared" ref="A1214:A1217" si="415">IF(D1214="DA",IF(ISERROR(N1214),A1213+1,IF(N1214=1,A1213+1,A1213)),A1213)</f>
        <v>0</v>
      </c>
      <c r="B1214" s="1706">
        <f t="shared" ref="B1214:B1217" si="416">VALUE("1"&amp;TEXT(C1214,"0000")&amp;TEXT(E1214,"000"))</f>
        <v>10115001</v>
      </c>
      <c r="C1214" s="1103">
        <v>115</v>
      </c>
      <c r="D1214" s="1794" t="s">
        <v>447</v>
      </c>
      <c r="E1214" s="987">
        <v>1</v>
      </c>
      <c r="F1214" s="988" t="s">
        <v>4213</v>
      </c>
      <c r="G1214" s="987" t="s">
        <v>10941</v>
      </c>
      <c r="H1214" s="989" t="s">
        <v>346</v>
      </c>
      <c r="I1214" s="990" t="s">
        <v>10942</v>
      </c>
      <c r="J1214" s="989"/>
      <c r="K1214" s="990">
        <v>25000</v>
      </c>
      <c r="L1214" s="1083">
        <f>IF(BE523="",0,BE523)</f>
        <v>0</v>
      </c>
      <c r="M1214" s="1085">
        <v>25000</v>
      </c>
      <c r="N1214" s="1722">
        <f t="shared" si="414"/>
        <v>0</v>
      </c>
      <c r="O1214" s="992"/>
      <c r="P1214" s="992"/>
      <c r="Q1214" s="992"/>
      <c r="R1214" s="992"/>
      <c r="S1214" s="992"/>
      <c r="T1214" s="992"/>
      <c r="U1214" s="992"/>
      <c r="V1214" s="992"/>
      <c r="W1214" s="992"/>
      <c r="X1214" s="2110"/>
      <c r="Y1214" s="1084"/>
      <c r="Z1214" s="1093" t="s">
        <v>10944</v>
      </c>
      <c r="AA1214" s="2205">
        <f t="shared" si="388"/>
        <v>1</v>
      </c>
      <c r="AB1214" s="3036">
        <f t="shared" si="377"/>
        <v>115</v>
      </c>
    </row>
    <row r="1215" spans="1:28" x14ac:dyDescent="0.25">
      <c r="A1215" s="1706">
        <f t="shared" si="415"/>
        <v>0</v>
      </c>
      <c r="B1215" s="1706">
        <f t="shared" si="416"/>
        <v>10249001</v>
      </c>
      <c r="C1215" s="2538">
        <v>249</v>
      </c>
      <c r="D1215" s="2105" t="s">
        <v>447</v>
      </c>
      <c r="E1215" s="2104">
        <v>1</v>
      </c>
      <c r="F1215" s="988" t="s">
        <v>4213</v>
      </c>
      <c r="G1215" s="987" t="s">
        <v>11382</v>
      </c>
      <c r="H1215" s="989" t="s">
        <v>346</v>
      </c>
      <c r="I1215" s="990" t="s">
        <v>10946</v>
      </c>
      <c r="J1215" s="989"/>
      <c r="K1215" s="990">
        <v>25000</v>
      </c>
      <c r="L1215" s="1083">
        <f>IF(BG523="",0,BG523)</f>
        <v>0</v>
      </c>
      <c r="M1215" s="1085">
        <v>25000</v>
      </c>
      <c r="N1215" s="1722">
        <f t="shared" si="414"/>
        <v>0</v>
      </c>
      <c r="O1215" s="2110"/>
      <c r="P1215" s="2110"/>
      <c r="Q1215" s="2110"/>
      <c r="R1215" s="2110"/>
      <c r="S1215" s="2110"/>
      <c r="T1215" s="2110"/>
      <c r="U1215" s="2110"/>
      <c r="V1215" s="2110"/>
      <c r="W1215" s="2110"/>
      <c r="X1215" s="2110"/>
      <c r="Y1215" s="2171"/>
      <c r="Z1215" s="1127" t="s">
        <v>11383</v>
      </c>
      <c r="AA1215" s="2205">
        <f t="shared" si="388"/>
        <v>1</v>
      </c>
      <c r="AB1215" s="3036">
        <f t="shared" si="377"/>
        <v>249</v>
      </c>
    </row>
    <row r="1216" spans="1:28" x14ac:dyDescent="0.25">
      <c r="A1216" s="1706">
        <f t="shared" si="415"/>
        <v>0</v>
      </c>
      <c r="B1216" s="1706">
        <f t="shared" si="416"/>
        <v>10116001</v>
      </c>
      <c r="C1216" s="2538">
        <v>116</v>
      </c>
      <c r="D1216" s="1794" t="s">
        <v>447</v>
      </c>
      <c r="E1216" s="987">
        <v>1</v>
      </c>
      <c r="F1216" s="988" t="s">
        <v>4213</v>
      </c>
      <c r="G1216" s="987" t="s">
        <v>11380</v>
      </c>
      <c r="H1216" s="989" t="s">
        <v>346</v>
      </c>
      <c r="I1216" s="990" t="s">
        <v>11381</v>
      </c>
      <c r="J1216" s="989"/>
      <c r="K1216" s="990">
        <v>99999999</v>
      </c>
      <c r="L1216" s="1083">
        <f>IF(BH523="",0,BH523)</f>
        <v>0</v>
      </c>
      <c r="M1216" s="1085">
        <v>99999999</v>
      </c>
      <c r="N1216" s="1722">
        <f t="shared" si="414"/>
        <v>0</v>
      </c>
      <c r="O1216" s="992"/>
      <c r="P1216" s="992"/>
      <c r="Q1216" s="992"/>
      <c r="R1216" s="992"/>
      <c r="S1216" s="992"/>
      <c r="T1216" s="992"/>
      <c r="U1216" s="992"/>
      <c r="V1216" s="992"/>
      <c r="W1216" s="992"/>
      <c r="X1216" s="2110"/>
      <c r="Y1216" s="1084"/>
      <c r="Z1216" s="1093" t="s">
        <v>11384</v>
      </c>
      <c r="AA1216" s="2205">
        <f t="shared" si="388"/>
        <v>1</v>
      </c>
      <c r="AB1216" s="3036">
        <f t="shared" si="377"/>
        <v>116</v>
      </c>
    </row>
    <row r="1217" spans="1:29" x14ac:dyDescent="0.25">
      <c r="A1217" s="1708">
        <f t="shared" si="415"/>
        <v>0</v>
      </c>
      <c r="B1217" s="1708">
        <f t="shared" si="416"/>
        <v>10339001</v>
      </c>
      <c r="C1217" s="2196">
        <v>339</v>
      </c>
      <c r="D1217" s="1797" t="s">
        <v>447</v>
      </c>
      <c r="E1217" s="1002">
        <v>1</v>
      </c>
      <c r="F1217" s="995" t="s">
        <v>4213</v>
      </c>
      <c r="G1217" s="1002" t="s">
        <v>11385</v>
      </c>
      <c r="H1217" s="1016" t="s">
        <v>345</v>
      </c>
      <c r="I1217" s="999" t="s">
        <v>10943</v>
      </c>
      <c r="J1217" s="996"/>
      <c r="K1217" s="999" t="s">
        <v>4222</v>
      </c>
      <c r="L1217" s="1005">
        <f>IF(BF523="",0,BF523)</f>
        <v>0</v>
      </c>
      <c r="M1217" s="1005">
        <f>IF(BA523="",0,BA523)</f>
        <v>0</v>
      </c>
      <c r="N1217" s="1725">
        <f>IF(AND(L1217&gt;0,M1217&lt;=0),1,0)</f>
        <v>0</v>
      </c>
      <c r="O1217" s="1000"/>
      <c r="P1217" s="1000"/>
      <c r="Q1217" s="1000"/>
      <c r="R1217" s="1000"/>
      <c r="S1217" s="1000"/>
      <c r="T1217" s="1000"/>
      <c r="U1217" s="1000"/>
      <c r="V1217" s="1000"/>
      <c r="W1217" s="1000"/>
      <c r="X1217" s="1000"/>
      <c r="Y1217" s="1001"/>
      <c r="Z1217" s="1343" t="s">
        <v>11386</v>
      </c>
      <c r="AA1217" s="2205">
        <f t="shared" si="388"/>
        <v>1</v>
      </c>
      <c r="AB1217" s="3036">
        <f t="shared" si="377"/>
        <v>339</v>
      </c>
      <c r="AC1217" s="2205">
        <f>LEN(Z1217)</f>
        <v>198</v>
      </c>
    </row>
    <row r="1218" spans="1:29" x14ac:dyDescent="0.25">
      <c r="A1218" s="1710">
        <f t="shared" si="379"/>
        <v>0</v>
      </c>
      <c r="B1218" s="1710">
        <f t="shared" si="376"/>
        <v>10339002</v>
      </c>
      <c r="C1218" s="2194">
        <v>339</v>
      </c>
      <c r="D1218" s="1798" t="s">
        <v>447</v>
      </c>
      <c r="E1218" s="1007">
        <v>2</v>
      </c>
      <c r="F1218" s="1008" t="s">
        <v>4213</v>
      </c>
      <c r="G1218" s="1007"/>
      <c r="H1218" s="1009" t="s">
        <v>345</v>
      </c>
      <c r="I1218" s="1010" t="s">
        <v>10943</v>
      </c>
      <c r="J1218" s="1009"/>
      <c r="K1218" s="1010" t="s">
        <v>10929</v>
      </c>
      <c r="L1218" s="1012">
        <f>IF(BF523="",0,BF523)</f>
        <v>0</v>
      </c>
      <c r="M1218" s="1012">
        <f>IF(BB523="",0,BB523)</f>
        <v>0</v>
      </c>
      <c r="N1218" s="1727">
        <f>IF(AND(L1218&gt;0,M1218&lt;=0),1,0)</f>
        <v>0</v>
      </c>
      <c r="O1218" s="1012"/>
      <c r="P1218" s="1012"/>
      <c r="Q1218" s="1012"/>
      <c r="R1218" s="1012"/>
      <c r="S1218" s="1012"/>
      <c r="T1218" s="1012"/>
      <c r="U1218" s="1012"/>
      <c r="V1218" s="1012"/>
      <c r="W1218" s="1012"/>
      <c r="X1218" s="1012"/>
      <c r="Y1218" s="1013"/>
      <c r="Z1218" s="1013" t="str">
        <f>Z1217</f>
        <v>Cap.3 Pct.2: Daca Nr. mediu de salariati in timp partial - echivalent timp complet (Rd.1 Col.6) # 0, atunci Nr. mediul de salariati (Rd.1 Col.2) # 0 si Nr. mediu de persoane ocupate (Rd.1 Col.1) # 0</v>
      </c>
      <c r="AA1218" s="2205">
        <f t="shared" si="388"/>
        <v>1</v>
      </c>
      <c r="AB1218" s="3036">
        <f t="shared" si="377"/>
        <v>339</v>
      </c>
      <c r="AC1218" s="2205">
        <f t="shared" ref="AC1218:AC1220" si="417">LEN(Z1218)</f>
        <v>198</v>
      </c>
    </row>
    <row r="1219" spans="1:29" x14ac:dyDescent="0.25">
      <c r="A1219" s="1708">
        <f t="shared" si="379"/>
        <v>0</v>
      </c>
      <c r="B1219" s="1708">
        <f t="shared" ref="B1219" si="418">VALUE("1"&amp;TEXT(C1219,"0000")&amp;TEXT(E1219,"000"))</f>
        <v>10340001</v>
      </c>
      <c r="C1219" s="2193">
        <v>340</v>
      </c>
      <c r="D1219" s="1796" t="s">
        <v>447</v>
      </c>
      <c r="E1219" s="994">
        <v>1</v>
      </c>
      <c r="F1219" s="995" t="s">
        <v>1099</v>
      </c>
      <c r="G1219" s="994" t="s">
        <v>11389</v>
      </c>
      <c r="H1219" s="996" t="s">
        <v>345</v>
      </c>
      <c r="I1219" s="999" t="s">
        <v>11381</v>
      </c>
      <c r="J1219" s="996" t="s">
        <v>4104</v>
      </c>
      <c r="K1219" s="999" t="s">
        <v>11117</v>
      </c>
      <c r="L1219" s="1000">
        <f>IF(BH523="",0,BH523)</f>
        <v>0</v>
      </c>
      <c r="M1219" s="1000">
        <f>ROUND(P1219*O1219/12*Q1219,0)</f>
        <v>0</v>
      </c>
      <c r="N1219" s="1724">
        <f>IF(L1219&gt;=M1219,0,1)</f>
        <v>0</v>
      </c>
      <c r="O1219" s="1014">
        <v>1450</v>
      </c>
      <c r="P1219" s="1000">
        <f>IF(BB523="",0,BB523)</f>
        <v>0</v>
      </c>
      <c r="Q1219" s="1000">
        <f>IF(BA24="",0,BA24)</f>
        <v>0</v>
      </c>
      <c r="S1219" s="1000"/>
      <c r="T1219" s="1000"/>
      <c r="U1219" s="1000"/>
      <c r="V1219" s="1000"/>
      <c r="W1219" s="1000"/>
      <c r="X1219" s="1000"/>
      <c r="Y1219" s="1001"/>
      <c r="Z1219" s="1343" t="s">
        <v>11387</v>
      </c>
      <c r="AA1219" s="2205">
        <f t="shared" si="388"/>
        <v>1</v>
      </c>
      <c r="AB1219" s="3036">
        <f t="shared" ref="AB1219:AB1225" si="419">C1219</f>
        <v>340</v>
      </c>
      <c r="AC1219" s="2205">
        <f t="shared" si="417"/>
        <v>163</v>
      </c>
    </row>
    <row r="1220" spans="1:29" x14ac:dyDescent="0.25">
      <c r="A1220" s="1709">
        <f t="shared" si="379"/>
        <v>0</v>
      </c>
      <c r="B1220" s="1709">
        <f t="shared" si="376"/>
        <v>10340002</v>
      </c>
      <c r="C1220" s="2196">
        <v>340</v>
      </c>
      <c r="D1220" s="1797" t="s">
        <v>447</v>
      </c>
      <c r="E1220" s="1002">
        <v>2</v>
      </c>
      <c r="F1220" s="995" t="s">
        <v>1099</v>
      </c>
      <c r="H1220" s="1016" t="s">
        <v>345</v>
      </c>
      <c r="I1220" s="999" t="s">
        <v>11381</v>
      </c>
      <c r="J1220" s="996" t="s">
        <v>4224</v>
      </c>
      <c r="K1220" s="999" t="s">
        <v>11118</v>
      </c>
      <c r="L1220" s="1005">
        <f>IF(BH523="",0,BH523)</f>
        <v>0</v>
      </c>
      <c r="M1220" s="1000">
        <f>ROUND(P1220*O1220/12*Q1220,0)</f>
        <v>0</v>
      </c>
      <c r="N1220" s="1724">
        <f>IF(L1220&lt;=M1220,0,1)</f>
        <v>0</v>
      </c>
      <c r="O1220" s="1015">
        <v>2250</v>
      </c>
      <c r="P1220" s="1012">
        <f>IF(BB523="",0,BB523)</f>
        <v>0</v>
      </c>
      <c r="Q1220" s="1012">
        <f>IF(BA24="",0,BA24)</f>
        <v>0</v>
      </c>
      <c r="S1220" s="1012"/>
      <c r="T1220" s="1012"/>
      <c r="U1220" s="1012"/>
      <c r="V1220" s="1012"/>
      <c r="W1220" s="1012"/>
      <c r="X1220" s="1012"/>
      <c r="Y1220" s="1013"/>
      <c r="Z1220" s="1344" t="s">
        <v>11388</v>
      </c>
      <c r="AA1220" s="2205">
        <f t="shared" si="388"/>
        <v>1</v>
      </c>
      <c r="AB1220" s="3036">
        <f t="shared" si="419"/>
        <v>340</v>
      </c>
      <c r="AC1220" s="2205">
        <f t="shared" si="417"/>
        <v>164</v>
      </c>
    </row>
    <row r="1221" spans="1:29" x14ac:dyDescent="0.25">
      <c r="A1221" s="1706">
        <f t="shared" si="379"/>
        <v>0</v>
      </c>
      <c r="B1221" s="1706">
        <f t="shared" ref="B1221:B1240" si="420">VALUE("1"&amp;TEXT(C1221,"0000")&amp;TEXT(E1221,"000"))</f>
        <v>10341001</v>
      </c>
      <c r="C1221" s="2539">
        <v>341</v>
      </c>
      <c r="D1221" s="1794" t="s">
        <v>447</v>
      </c>
      <c r="E1221" s="987">
        <v>1</v>
      </c>
      <c r="F1221" s="988" t="s">
        <v>4213</v>
      </c>
      <c r="G1221" s="987" t="s">
        <v>11390</v>
      </c>
      <c r="H1221" s="989" t="s">
        <v>345</v>
      </c>
      <c r="I1221" s="990" t="s">
        <v>10929</v>
      </c>
      <c r="J1221" s="989" t="s">
        <v>4104</v>
      </c>
      <c r="K1221" s="990" t="s">
        <v>11391</v>
      </c>
      <c r="L1221" s="1083">
        <f>IF(BB523="",0,BB523)</f>
        <v>0</v>
      </c>
      <c r="M1221" s="1083">
        <f>IF(BE523="",0,BE523)</f>
        <v>0</v>
      </c>
      <c r="N1221" s="1722">
        <f>IF(L1221&gt;=M1221,0,1)</f>
        <v>0</v>
      </c>
      <c r="O1221" s="992"/>
      <c r="P1221" s="992"/>
      <c r="Q1221" s="992"/>
      <c r="R1221" s="992"/>
      <c r="S1221" s="992"/>
      <c r="T1221" s="992"/>
      <c r="U1221" s="992"/>
      <c r="V1221" s="992"/>
      <c r="W1221" s="992"/>
      <c r="X1221" s="2110"/>
      <c r="Y1221" s="1084"/>
      <c r="Z1221" s="1093" t="s">
        <v>11392</v>
      </c>
      <c r="AA1221" s="2205">
        <f t="shared" si="388"/>
        <v>1</v>
      </c>
      <c r="AB1221" s="3036">
        <f t="shared" si="419"/>
        <v>341</v>
      </c>
    </row>
    <row r="1222" spans="1:29" x14ac:dyDescent="0.25">
      <c r="A1222" s="1706">
        <f t="shared" si="379"/>
        <v>0</v>
      </c>
      <c r="B1222" s="1706">
        <f t="shared" si="420"/>
        <v>10342001</v>
      </c>
      <c r="C1222" s="987">
        <v>342</v>
      </c>
      <c r="D1222" s="1794" t="s">
        <v>447</v>
      </c>
      <c r="E1222" s="987">
        <v>1</v>
      </c>
      <c r="F1222" s="988" t="s">
        <v>4213</v>
      </c>
      <c r="G1222" s="987" t="s">
        <v>11119</v>
      </c>
      <c r="H1222" s="989" t="s">
        <v>345</v>
      </c>
      <c r="I1222" s="1010" t="s">
        <v>4222</v>
      </c>
      <c r="J1222" s="989" t="s">
        <v>4104</v>
      </c>
      <c r="K1222" s="1010" t="s">
        <v>10929</v>
      </c>
      <c r="L1222" s="1083">
        <f>IF(BA523="",0,BA523)</f>
        <v>0</v>
      </c>
      <c r="M1222" s="1083">
        <f>IF(BB523="",0,BB523)</f>
        <v>0</v>
      </c>
      <c r="N1222" s="1722">
        <f>IF(L1222&gt;=M1222,0,1)</f>
        <v>0</v>
      </c>
      <c r="O1222" s="992"/>
      <c r="P1222" s="992"/>
      <c r="Q1222" s="992"/>
      <c r="R1222" s="992"/>
      <c r="S1222" s="992"/>
      <c r="T1222" s="992"/>
      <c r="U1222" s="992"/>
      <c r="V1222" s="992"/>
      <c r="W1222" s="992"/>
      <c r="X1222" s="2110"/>
      <c r="Y1222" s="1084"/>
      <c r="Z1222" s="1093" t="s">
        <v>11121</v>
      </c>
      <c r="AA1222" s="2205">
        <f t="shared" si="388"/>
        <v>1</v>
      </c>
      <c r="AB1222" s="3036">
        <f t="shared" si="419"/>
        <v>342</v>
      </c>
    </row>
    <row r="1223" spans="1:29" x14ac:dyDescent="0.25">
      <c r="A1223" s="1706">
        <f t="shared" ref="A1223:A1230" si="421">IF(D1223="DA",IF(ISERROR(N1223),A1222+1,IF(N1223=1,A1222+1,A1222)),A1222)</f>
        <v>0</v>
      </c>
      <c r="B1223" s="1706">
        <f t="shared" ref="B1223:B1230" si="422">VALUE("1"&amp;TEXT(C1223,"0000")&amp;TEXT(E1223,"000"))</f>
        <v>10344001</v>
      </c>
      <c r="C1223" s="987">
        <v>344</v>
      </c>
      <c r="D1223" s="1794" t="s">
        <v>447</v>
      </c>
      <c r="E1223" s="987">
        <v>1</v>
      </c>
      <c r="F1223" s="988" t="s">
        <v>4212</v>
      </c>
      <c r="G1223" s="987" t="s">
        <v>11120</v>
      </c>
      <c r="H1223" s="989" t="s">
        <v>346</v>
      </c>
      <c r="I1223" s="1010" t="s">
        <v>4226</v>
      </c>
      <c r="J1223" s="989"/>
      <c r="K1223" s="1010" t="s">
        <v>10940</v>
      </c>
      <c r="L1223" s="1083">
        <f>IF(BD520="",0,BD520)</f>
        <v>0</v>
      </c>
      <c r="M1223" s="1083">
        <f>IF(BD523="",0,BD523)</f>
        <v>0</v>
      </c>
      <c r="N1223" s="1722">
        <f>IF(OR(AND(L1223&lt;&gt;0,M1223=0),AND(L1223=0,M1223&lt;&gt;0)),1,0)</f>
        <v>0</v>
      </c>
      <c r="O1223" s="992"/>
      <c r="P1223" s="992"/>
      <c r="Q1223" s="992"/>
      <c r="R1223" s="992"/>
      <c r="S1223" s="992"/>
      <c r="T1223" s="992"/>
      <c r="U1223" s="992"/>
      <c r="V1223" s="992"/>
      <c r="W1223" s="992"/>
      <c r="X1223" s="2110"/>
      <c r="Y1223" s="1084"/>
      <c r="Z1223" s="1093" t="s">
        <v>11122</v>
      </c>
      <c r="AA1223" s="2205">
        <f t="shared" si="388"/>
        <v>1</v>
      </c>
      <c r="AB1223" s="3036">
        <f t="shared" si="419"/>
        <v>344</v>
      </c>
    </row>
    <row r="1224" spans="1:29" x14ac:dyDescent="0.25">
      <c r="A1224" s="1706">
        <f t="shared" si="421"/>
        <v>0</v>
      </c>
      <c r="B1224" s="1706">
        <f t="shared" si="422"/>
        <v>10203001</v>
      </c>
      <c r="C1224" s="2539">
        <v>203</v>
      </c>
      <c r="D1224" s="1794" t="s">
        <v>447</v>
      </c>
      <c r="E1224" s="987">
        <v>1</v>
      </c>
      <c r="F1224" s="988" t="s">
        <v>4213</v>
      </c>
      <c r="G1224" s="987" t="s">
        <v>11393</v>
      </c>
      <c r="H1224" s="989" t="s">
        <v>345</v>
      </c>
      <c r="I1224" s="1010" t="s">
        <v>10943</v>
      </c>
      <c r="J1224" s="989" t="s">
        <v>4103</v>
      </c>
      <c r="K1224" s="1010" t="s">
        <v>11394</v>
      </c>
      <c r="L1224" s="1083">
        <f>IF(BF523="",0,BF523)</f>
        <v>0</v>
      </c>
      <c r="M1224" s="1083">
        <f>O1224+P1224</f>
        <v>0</v>
      </c>
      <c r="N1224" s="1722">
        <f>IF(L1224=M1224,0,1)</f>
        <v>0</v>
      </c>
      <c r="O1224" s="992">
        <f>IF(BC523="",0,BC523)</f>
        <v>0</v>
      </c>
      <c r="P1224" s="992">
        <f>IF(BE523="",0,BE523)</f>
        <v>0</v>
      </c>
      <c r="Q1224" s="992"/>
      <c r="R1224" s="992"/>
      <c r="S1224" s="992"/>
      <c r="T1224" s="992"/>
      <c r="U1224" s="992"/>
      <c r="V1224" s="992"/>
      <c r="W1224" s="992"/>
      <c r="X1224" s="2110"/>
      <c r="Y1224" s="1084"/>
      <c r="Z1224" s="1093" t="s">
        <v>11395</v>
      </c>
      <c r="AA1224" s="2205">
        <f t="shared" si="388"/>
        <v>1</v>
      </c>
      <c r="AB1224" s="3036">
        <f t="shared" si="419"/>
        <v>203</v>
      </c>
      <c r="AC1224" s="2205">
        <f t="shared" ref="AC1224" si="423">LEN(Z1224)</f>
        <v>198</v>
      </c>
    </row>
    <row r="1225" spans="1:29" x14ac:dyDescent="0.25">
      <c r="A1225" s="1706">
        <f t="shared" si="421"/>
        <v>0</v>
      </c>
      <c r="B1225" s="1706">
        <f t="shared" si="422"/>
        <v>10246001</v>
      </c>
      <c r="C1225" s="2539">
        <v>246</v>
      </c>
      <c r="D1225" s="1794" t="s">
        <v>447</v>
      </c>
      <c r="E1225" s="987">
        <v>1</v>
      </c>
      <c r="F1225" s="988" t="s">
        <v>4213</v>
      </c>
      <c r="G1225" s="987" t="s">
        <v>11396</v>
      </c>
      <c r="H1225" s="989" t="s">
        <v>345</v>
      </c>
      <c r="I1225" s="1010" t="s">
        <v>4222</v>
      </c>
      <c r="J1225" s="989" t="s">
        <v>4103</v>
      </c>
      <c r="K1225" s="1010" t="s">
        <v>11401</v>
      </c>
      <c r="L1225" s="1083">
        <f>IF(BA523="",0,BA523)</f>
        <v>0</v>
      </c>
      <c r="M1225" s="1083">
        <f>O1225+P1225</f>
        <v>0</v>
      </c>
      <c r="N1225" s="1722">
        <f>IF(L1225=M1225,0,1)</f>
        <v>0</v>
      </c>
      <c r="O1225" s="992">
        <f>IF(BB523="",0,BB523)</f>
        <v>0</v>
      </c>
      <c r="P1225" s="992">
        <f>IF(BG523="",0,BG523)</f>
        <v>0</v>
      </c>
      <c r="Q1225" s="992"/>
      <c r="R1225" s="992"/>
      <c r="S1225" s="992"/>
      <c r="T1225" s="992"/>
      <c r="U1225" s="992"/>
      <c r="V1225" s="992"/>
      <c r="W1225" s="992"/>
      <c r="X1225" s="2110"/>
      <c r="Y1225" s="1084"/>
      <c r="Z1225" s="1093" t="s">
        <v>11397</v>
      </c>
      <c r="AA1225" s="2205">
        <f t="shared" si="388"/>
        <v>1</v>
      </c>
      <c r="AB1225" s="3036">
        <f t="shared" si="419"/>
        <v>246</v>
      </c>
      <c r="AC1225" s="2205">
        <f t="shared" ref="AC1225" si="424">LEN(Z1225)</f>
        <v>143</v>
      </c>
    </row>
    <row r="1226" spans="1:29" ht="15.75" thickBot="1" x14ac:dyDescent="0.3">
      <c r="A1226" s="1715">
        <f t="shared" si="421"/>
        <v>0</v>
      </c>
      <c r="B1226" s="1715">
        <f t="shared" si="422"/>
        <v>10247001</v>
      </c>
      <c r="C1226" s="2124">
        <v>247</v>
      </c>
      <c r="D1226" s="1804" t="s">
        <v>447</v>
      </c>
      <c r="E1226" s="1049">
        <v>1</v>
      </c>
      <c r="F1226" s="988" t="s">
        <v>4213</v>
      </c>
      <c r="G1226" s="1049" t="s">
        <v>11399</v>
      </c>
      <c r="H1226" s="1058" t="s">
        <v>345</v>
      </c>
      <c r="I1226" s="1010" t="s">
        <v>10929</v>
      </c>
      <c r="J1226" s="989" t="s">
        <v>4103</v>
      </c>
      <c r="K1226" s="1010" t="s">
        <v>11400</v>
      </c>
      <c r="L1226" s="1086">
        <f>IF(BB523="",0,BB523)</f>
        <v>0</v>
      </c>
      <c r="M1226" s="1086">
        <f>O1226+P1226</f>
        <v>0</v>
      </c>
      <c r="N1226" s="1734">
        <f>IF(L1226=M1226,0,1)</f>
        <v>0</v>
      </c>
      <c r="O1226" s="979">
        <f>IF(BC523="",0,BC523)</f>
        <v>0</v>
      </c>
      <c r="P1226" s="979">
        <f>IF(BD523="",0,BD523)</f>
        <v>0</v>
      </c>
      <c r="Q1226" s="979"/>
      <c r="R1226" s="979"/>
      <c r="S1226" s="979"/>
      <c r="T1226" s="979"/>
      <c r="U1226" s="979"/>
      <c r="V1226" s="979"/>
      <c r="W1226" s="979"/>
      <c r="X1226" s="979"/>
      <c r="Y1226" s="1087"/>
      <c r="Z1226" s="1101" t="s">
        <v>11398</v>
      </c>
    </row>
    <row r="1227" spans="1:29" x14ac:dyDescent="0.25">
      <c r="A1227" s="1718">
        <f t="shared" si="421"/>
        <v>0</v>
      </c>
      <c r="B1227" s="1718">
        <f t="shared" si="422"/>
        <v>12087001</v>
      </c>
      <c r="C1227" s="1476">
        <v>2087</v>
      </c>
      <c r="D1227" s="1808" t="s">
        <v>447</v>
      </c>
      <c r="E1227" s="1477">
        <v>1</v>
      </c>
      <c r="F1227" s="1478" t="s">
        <v>4090</v>
      </c>
      <c r="G1227" s="1477"/>
      <c r="H1227" s="1479" t="s">
        <v>345</v>
      </c>
      <c r="I1227" s="1480" t="s">
        <v>4092</v>
      </c>
      <c r="J1227" s="1481" t="s">
        <v>4103</v>
      </c>
      <c r="K1227" s="2169" t="str">
        <f t="shared" ref="K1227:K1235" si="425">"INT("&amp;I1227&amp;")"</f>
        <v>INT(Cap.4 Pct.1 Rd.1 Col.2)</v>
      </c>
      <c r="L1227" s="1482" t="str">
        <f t="shared" ref="L1227:L1235" si="426">TEXT(O1227,"0,000")</f>
        <v>0,000</v>
      </c>
      <c r="M1227" s="1482">
        <f t="shared" ref="M1227:M1235" si="427">P1227</f>
        <v>0</v>
      </c>
      <c r="N1227" s="1736">
        <f t="shared" ref="N1227:N1235" si="428">IF(O1227=P1227,0,1)</f>
        <v>0</v>
      </c>
      <c r="O1227" s="1483">
        <f>IF(BB525="",0,BB525)</f>
        <v>0</v>
      </c>
      <c r="P1227" s="1483">
        <f>IF(BB525="",0,INT(BB525))</f>
        <v>0</v>
      </c>
      <c r="Q1227" s="1483"/>
      <c r="R1227" s="1483"/>
      <c r="S1227" s="1483"/>
      <c r="T1227" s="1483"/>
      <c r="U1227" s="1483"/>
      <c r="V1227" s="1483"/>
      <c r="W1227" s="1483"/>
      <c r="X1227" s="1483"/>
      <c r="Y1227" s="1484"/>
      <c r="Z1227" s="1485" t="s">
        <v>11093</v>
      </c>
      <c r="AA1227" s="2205">
        <f t="shared" ref="AA1227:AA1290" si="429">COUNTIF(B:B,B1227)</f>
        <v>1</v>
      </c>
      <c r="AB1227" s="3036">
        <v>2087</v>
      </c>
    </row>
    <row r="1228" spans="1:29" x14ac:dyDescent="0.25">
      <c r="A1228" s="1715">
        <f t="shared" si="421"/>
        <v>0</v>
      </c>
      <c r="B1228" s="1715">
        <f t="shared" si="422"/>
        <v>12088001</v>
      </c>
      <c r="C1228" s="1461">
        <v>2088</v>
      </c>
      <c r="D1228" s="1797" t="s">
        <v>447</v>
      </c>
      <c r="E1228" s="1049">
        <v>1</v>
      </c>
      <c r="F1228" s="1057" t="s">
        <v>4090</v>
      </c>
      <c r="G1228" s="1049"/>
      <c r="H1228" s="1058" t="s">
        <v>345</v>
      </c>
      <c r="I1228" s="1059" t="s">
        <v>4093</v>
      </c>
      <c r="J1228" s="1067" t="s">
        <v>4103</v>
      </c>
      <c r="K1228" s="2214" t="str">
        <f t="shared" ref="K1228:K1234" si="430">"INT("&amp;I1228&amp;")"</f>
        <v>INT(Cap.4 Pct.1 Rd.1 Col.3)</v>
      </c>
      <c r="L1228" s="1086" t="str">
        <f t="shared" ref="L1228:L1234" si="431">TEXT(O1228,"0,000")</f>
        <v>0,000</v>
      </c>
      <c r="M1228" s="1086">
        <f t="shared" ref="M1228:M1234" si="432">P1228</f>
        <v>0</v>
      </c>
      <c r="N1228" s="1734">
        <f t="shared" si="428"/>
        <v>0</v>
      </c>
      <c r="O1228" s="979">
        <f>IF(BC525="",0,BC525)</f>
        <v>0</v>
      </c>
      <c r="P1228" s="979">
        <f>IF(BC525="",0,INT(BC525))</f>
        <v>0</v>
      </c>
      <c r="Q1228" s="979"/>
      <c r="R1228" s="979"/>
      <c r="S1228" s="979"/>
      <c r="T1228" s="979"/>
      <c r="U1228" s="979"/>
      <c r="V1228" s="979"/>
      <c r="W1228" s="979"/>
      <c r="X1228" s="979"/>
      <c r="Y1228" s="1087"/>
      <c r="Z1228" s="1488" t="str">
        <f>Z1227</f>
        <v xml:space="preserve">Cap.4 Pct.1: Au fost introduse valori cu zecimale. Trebuie introduse valori fara zecimale, rotunjite la intreg. </v>
      </c>
      <c r="AA1228" s="2205">
        <f t="shared" si="429"/>
        <v>1</v>
      </c>
      <c r="AB1228" s="3036">
        <v>2088</v>
      </c>
    </row>
    <row r="1229" spans="1:29" x14ac:dyDescent="0.25">
      <c r="A1229" s="1715">
        <f t="shared" si="421"/>
        <v>0</v>
      </c>
      <c r="B1229" s="1715">
        <f t="shared" si="422"/>
        <v>12089001</v>
      </c>
      <c r="C1229" s="1461">
        <v>2089</v>
      </c>
      <c r="D1229" s="1797" t="s">
        <v>447</v>
      </c>
      <c r="E1229" s="1049">
        <v>1</v>
      </c>
      <c r="F1229" s="1057" t="s">
        <v>4090</v>
      </c>
      <c r="G1229" s="1049"/>
      <c r="H1229" s="1058" t="s">
        <v>345</v>
      </c>
      <c r="I1229" s="1059" t="s">
        <v>4094</v>
      </c>
      <c r="J1229" s="1067" t="s">
        <v>4103</v>
      </c>
      <c r="K1229" s="2214" t="str">
        <f t="shared" si="430"/>
        <v>INT(Cap.4 Pct.1 Rd.1 Col.4)</v>
      </c>
      <c r="L1229" s="1086" t="str">
        <f t="shared" si="431"/>
        <v>0,000</v>
      </c>
      <c r="M1229" s="1086">
        <f t="shared" si="432"/>
        <v>0</v>
      </c>
      <c r="N1229" s="1734">
        <f t="shared" si="428"/>
        <v>0</v>
      </c>
      <c r="O1229" s="979">
        <f>IF(BD525="",0,BD525)</f>
        <v>0</v>
      </c>
      <c r="P1229" s="979">
        <f>IF(BD525="",0,INT(BD525))</f>
        <v>0</v>
      </c>
      <c r="Q1229" s="979"/>
      <c r="R1229" s="979"/>
      <c r="S1229" s="979"/>
      <c r="T1229" s="979"/>
      <c r="U1229" s="979"/>
      <c r="V1229" s="979"/>
      <c r="W1229" s="979"/>
      <c r="X1229" s="979"/>
      <c r="Y1229" s="1087"/>
      <c r="Z1229" s="1488" t="str">
        <f t="shared" ref="Z1229:Z1235" si="433">Z1228</f>
        <v xml:space="preserve">Cap.4 Pct.1: Au fost introduse valori cu zecimale. Trebuie introduse valori fara zecimale, rotunjite la intreg. </v>
      </c>
      <c r="AA1229" s="2205">
        <f t="shared" si="429"/>
        <v>1</v>
      </c>
      <c r="AB1229" s="3036">
        <v>2089</v>
      </c>
    </row>
    <row r="1230" spans="1:29" x14ac:dyDescent="0.25">
      <c r="A1230" s="1715">
        <f t="shared" si="421"/>
        <v>0</v>
      </c>
      <c r="B1230" s="1715">
        <f t="shared" si="422"/>
        <v>12090001</v>
      </c>
      <c r="C1230" s="1461">
        <v>2090</v>
      </c>
      <c r="D1230" s="1797" t="s">
        <v>447</v>
      </c>
      <c r="E1230" s="1049">
        <v>1</v>
      </c>
      <c r="F1230" s="1057" t="s">
        <v>4090</v>
      </c>
      <c r="G1230" s="1049"/>
      <c r="H1230" s="1058" t="s">
        <v>345</v>
      </c>
      <c r="I1230" s="1059" t="s">
        <v>4095</v>
      </c>
      <c r="J1230" s="1067" t="s">
        <v>4103</v>
      </c>
      <c r="K1230" s="2214" t="str">
        <f t="shared" si="430"/>
        <v>INT(Cap.4 Pct.1 Rd.1 Col.5)</v>
      </c>
      <c r="L1230" s="1086" t="str">
        <f t="shared" si="431"/>
        <v>0,000</v>
      </c>
      <c r="M1230" s="1086">
        <f t="shared" si="432"/>
        <v>0</v>
      </c>
      <c r="N1230" s="1734">
        <f t="shared" si="428"/>
        <v>0</v>
      </c>
      <c r="O1230" s="979">
        <f>IF(BE525="",0,BE525)</f>
        <v>0</v>
      </c>
      <c r="P1230" s="979">
        <f>IF(BE525="",0,INT(BE525))</f>
        <v>0</v>
      </c>
      <c r="Q1230" s="979"/>
      <c r="R1230" s="979"/>
      <c r="S1230" s="979"/>
      <c r="T1230" s="979"/>
      <c r="U1230" s="979"/>
      <c r="V1230" s="979"/>
      <c r="W1230" s="979"/>
      <c r="X1230" s="979"/>
      <c r="Y1230" s="1087"/>
      <c r="Z1230" s="1488" t="str">
        <f t="shared" si="433"/>
        <v xml:space="preserve">Cap.4 Pct.1: Au fost introduse valori cu zecimale. Trebuie introduse valori fara zecimale, rotunjite la intreg. </v>
      </c>
      <c r="AA1230" s="2205">
        <f t="shared" si="429"/>
        <v>1</v>
      </c>
      <c r="AB1230" s="3036">
        <v>2090</v>
      </c>
    </row>
    <row r="1231" spans="1:29" x14ac:dyDescent="0.25">
      <c r="A1231" s="1715">
        <f t="shared" si="379"/>
        <v>0</v>
      </c>
      <c r="B1231" s="1715">
        <f t="shared" ref="B1231:B1238" si="434">VALUE("1"&amp;TEXT(C1231,"0000")&amp;TEXT(E1231,"000"))</f>
        <v>12091001</v>
      </c>
      <c r="C1231" s="1461">
        <v>2091</v>
      </c>
      <c r="D1231" s="1797" t="s">
        <v>447</v>
      </c>
      <c r="E1231" s="1049">
        <v>1</v>
      </c>
      <c r="F1231" s="1057" t="s">
        <v>4090</v>
      </c>
      <c r="G1231" s="1049"/>
      <c r="H1231" s="1058" t="s">
        <v>345</v>
      </c>
      <c r="I1231" s="1059" t="s">
        <v>4096</v>
      </c>
      <c r="J1231" s="1067" t="s">
        <v>4103</v>
      </c>
      <c r="K1231" s="2214" t="str">
        <f t="shared" si="430"/>
        <v>INT(Cap.4 Pct.1 Rd.1 Col.6)</v>
      </c>
      <c r="L1231" s="1086" t="str">
        <f t="shared" si="431"/>
        <v>0,000</v>
      </c>
      <c r="M1231" s="1086">
        <f t="shared" si="432"/>
        <v>0</v>
      </c>
      <c r="N1231" s="1734">
        <f t="shared" si="428"/>
        <v>0</v>
      </c>
      <c r="O1231" s="979">
        <f>IF(BF525="",0,BF525)</f>
        <v>0</v>
      </c>
      <c r="P1231" s="979">
        <f>IF(BF525="",0,INT(BF525))</f>
        <v>0</v>
      </c>
      <c r="Q1231" s="979"/>
      <c r="R1231" s="979"/>
      <c r="S1231" s="979"/>
      <c r="T1231" s="979"/>
      <c r="U1231" s="979"/>
      <c r="V1231" s="979"/>
      <c r="W1231" s="979"/>
      <c r="X1231" s="979"/>
      <c r="Y1231" s="1087"/>
      <c r="Z1231" s="1488" t="str">
        <f t="shared" si="433"/>
        <v xml:space="preserve">Cap.4 Pct.1: Au fost introduse valori cu zecimale. Trebuie introduse valori fara zecimale, rotunjite la intreg. </v>
      </c>
      <c r="AA1231" s="2205">
        <f t="shared" si="429"/>
        <v>1</v>
      </c>
      <c r="AB1231" s="3036">
        <v>2091</v>
      </c>
    </row>
    <row r="1232" spans="1:29" x14ac:dyDescent="0.25">
      <c r="A1232" s="1715">
        <f t="shared" si="379"/>
        <v>0</v>
      </c>
      <c r="B1232" s="1715">
        <f t="shared" si="434"/>
        <v>12092001</v>
      </c>
      <c r="C1232" s="1461">
        <v>2092</v>
      </c>
      <c r="D1232" s="1797" t="s">
        <v>447</v>
      </c>
      <c r="E1232" s="1049">
        <v>1</v>
      </c>
      <c r="F1232" s="1057" t="s">
        <v>4090</v>
      </c>
      <c r="G1232" s="1049"/>
      <c r="H1232" s="1058" t="s">
        <v>345</v>
      </c>
      <c r="I1232" s="1059" t="s">
        <v>4097</v>
      </c>
      <c r="J1232" s="1067" t="s">
        <v>4103</v>
      </c>
      <c r="K1232" s="2214" t="str">
        <f t="shared" si="430"/>
        <v>INT(Cap.4 Pct.1 Rd.1 Col.7)</v>
      </c>
      <c r="L1232" s="1086" t="str">
        <f t="shared" si="431"/>
        <v>0,000</v>
      </c>
      <c r="M1232" s="1086">
        <f t="shared" si="432"/>
        <v>0</v>
      </c>
      <c r="N1232" s="1734">
        <f t="shared" si="428"/>
        <v>0</v>
      </c>
      <c r="O1232" s="979">
        <f>IF(BG525="",0,BG525)</f>
        <v>0</v>
      </c>
      <c r="P1232" s="979">
        <f>IF(BG525="",0,INT(BG525))</f>
        <v>0</v>
      </c>
      <c r="Q1232" s="979"/>
      <c r="R1232" s="979"/>
      <c r="S1232" s="979"/>
      <c r="T1232" s="979"/>
      <c r="U1232" s="979"/>
      <c r="V1232" s="979"/>
      <c r="W1232" s="979"/>
      <c r="X1232" s="979"/>
      <c r="Y1232" s="1087"/>
      <c r="Z1232" s="1488" t="str">
        <f t="shared" si="433"/>
        <v xml:space="preserve">Cap.4 Pct.1: Au fost introduse valori cu zecimale. Trebuie introduse valori fara zecimale, rotunjite la intreg. </v>
      </c>
      <c r="AA1232" s="2205">
        <f t="shared" si="429"/>
        <v>1</v>
      </c>
      <c r="AB1232" s="3036">
        <v>2092</v>
      </c>
    </row>
    <row r="1233" spans="1:29" x14ac:dyDescent="0.25">
      <c r="A1233" s="1715">
        <f t="shared" si="379"/>
        <v>0</v>
      </c>
      <c r="B1233" s="1715">
        <f t="shared" si="434"/>
        <v>12093001</v>
      </c>
      <c r="C1233" s="1461">
        <v>2093</v>
      </c>
      <c r="D1233" s="1797" t="s">
        <v>447</v>
      </c>
      <c r="E1233" s="1049">
        <v>1</v>
      </c>
      <c r="F1233" s="1057" t="s">
        <v>4090</v>
      </c>
      <c r="G1233" s="1049"/>
      <c r="H1233" s="1058" t="s">
        <v>345</v>
      </c>
      <c r="I1233" s="1059" t="s">
        <v>4098</v>
      </c>
      <c r="J1233" s="1067" t="s">
        <v>4103</v>
      </c>
      <c r="K1233" s="2214" t="str">
        <f t="shared" si="430"/>
        <v>INT(Cap.4 Pct.1 Rd.1 Col.8)</v>
      </c>
      <c r="L1233" s="1086" t="str">
        <f t="shared" si="431"/>
        <v>0,000</v>
      </c>
      <c r="M1233" s="1086">
        <f t="shared" si="432"/>
        <v>0</v>
      </c>
      <c r="N1233" s="1734">
        <f t="shared" si="428"/>
        <v>0</v>
      </c>
      <c r="O1233" s="979">
        <f>IF(BH525="",0,BH525)</f>
        <v>0</v>
      </c>
      <c r="P1233" s="979">
        <f>IF(BH525="",0,INT(BH525))</f>
        <v>0</v>
      </c>
      <c r="Q1233" s="979"/>
      <c r="R1233" s="979"/>
      <c r="S1233" s="979"/>
      <c r="T1233" s="979"/>
      <c r="U1233" s="979"/>
      <c r="V1233" s="979"/>
      <c r="W1233" s="979"/>
      <c r="X1233" s="979"/>
      <c r="Y1233" s="1087"/>
      <c r="Z1233" s="1488" t="str">
        <f t="shared" si="433"/>
        <v xml:space="preserve">Cap.4 Pct.1: Au fost introduse valori cu zecimale. Trebuie introduse valori fara zecimale, rotunjite la intreg. </v>
      </c>
      <c r="AA1233" s="2205">
        <f t="shared" si="429"/>
        <v>1</v>
      </c>
      <c r="AB1233" s="3036">
        <v>2093</v>
      </c>
    </row>
    <row r="1234" spans="1:29" x14ac:dyDescent="0.25">
      <c r="A1234" s="1715">
        <f t="shared" si="379"/>
        <v>0</v>
      </c>
      <c r="B1234" s="1715">
        <f t="shared" si="434"/>
        <v>12094001</v>
      </c>
      <c r="C1234" s="1461">
        <v>2094</v>
      </c>
      <c r="D1234" s="1797" t="s">
        <v>447</v>
      </c>
      <c r="E1234" s="1049">
        <v>1</v>
      </c>
      <c r="F1234" s="1057" t="s">
        <v>4090</v>
      </c>
      <c r="G1234" s="1049"/>
      <c r="H1234" s="1058" t="s">
        <v>345</v>
      </c>
      <c r="I1234" s="1059" t="s">
        <v>4099</v>
      </c>
      <c r="J1234" s="1067" t="s">
        <v>4103</v>
      </c>
      <c r="K1234" s="2214" t="str">
        <f t="shared" si="430"/>
        <v>INT(Cap.4 Pct.1 Rd.1 Col.9)</v>
      </c>
      <c r="L1234" s="1086" t="str">
        <f t="shared" si="431"/>
        <v>0,000</v>
      </c>
      <c r="M1234" s="1086">
        <f t="shared" si="432"/>
        <v>0</v>
      </c>
      <c r="N1234" s="1734">
        <f t="shared" si="428"/>
        <v>0</v>
      </c>
      <c r="O1234" s="979">
        <f>IF(BI525="",0,BI525)</f>
        <v>0</v>
      </c>
      <c r="P1234" s="979">
        <f>IF(BI525="",0,INT(BI525))</f>
        <v>0</v>
      </c>
      <c r="Q1234" s="979"/>
      <c r="R1234" s="979"/>
      <c r="S1234" s="979"/>
      <c r="T1234" s="979"/>
      <c r="U1234" s="979"/>
      <c r="V1234" s="979"/>
      <c r="W1234" s="979"/>
      <c r="X1234" s="979"/>
      <c r="Y1234" s="1087"/>
      <c r="Z1234" s="1488" t="str">
        <f t="shared" si="433"/>
        <v xml:space="preserve">Cap.4 Pct.1: Au fost introduse valori cu zecimale. Trebuie introduse valori fara zecimale, rotunjite la intreg. </v>
      </c>
      <c r="AA1234" s="2205">
        <f t="shared" si="429"/>
        <v>1</v>
      </c>
      <c r="AB1234" s="3036">
        <v>2094</v>
      </c>
    </row>
    <row r="1235" spans="1:29" x14ac:dyDescent="0.25">
      <c r="A1235" s="1710">
        <f t="shared" si="379"/>
        <v>0</v>
      </c>
      <c r="B1235" s="1710">
        <f t="shared" si="434"/>
        <v>12095001</v>
      </c>
      <c r="C1235" s="1444">
        <v>2095</v>
      </c>
      <c r="D1235" s="1798" t="s">
        <v>447</v>
      </c>
      <c r="E1235" s="1007">
        <v>1</v>
      </c>
      <c r="F1235" s="1008" t="s">
        <v>4090</v>
      </c>
      <c r="G1235" s="1007"/>
      <c r="H1235" s="1009" t="s">
        <v>345</v>
      </c>
      <c r="I1235" s="1010" t="s">
        <v>4100</v>
      </c>
      <c r="J1235" s="1011" t="s">
        <v>4103</v>
      </c>
      <c r="K1235" s="1977" t="str">
        <f t="shared" si="425"/>
        <v>INT(Cap.4 Pct.1 Rd.1 Col.10)</v>
      </c>
      <c r="L1235" s="1471" t="str">
        <f t="shared" si="426"/>
        <v>0,000</v>
      </c>
      <c r="M1235" s="1471">
        <f t="shared" si="427"/>
        <v>0</v>
      </c>
      <c r="N1235" s="1727">
        <f t="shared" si="428"/>
        <v>0</v>
      </c>
      <c r="O1235" s="1012">
        <f>IF(BJ525="",0,BJ525)</f>
        <v>0</v>
      </c>
      <c r="P1235" s="1012">
        <f>IF(BJ525="",0,INT(BJ525))</f>
        <v>0</v>
      </c>
      <c r="Q1235" s="1012"/>
      <c r="R1235" s="1012"/>
      <c r="S1235" s="1012"/>
      <c r="T1235" s="1012"/>
      <c r="U1235" s="1012"/>
      <c r="V1235" s="1012"/>
      <c r="W1235" s="1012"/>
      <c r="X1235" s="1012"/>
      <c r="Y1235" s="1487"/>
      <c r="Z1235" s="1489" t="str">
        <f t="shared" si="433"/>
        <v xml:space="preserve">Cap.4 Pct.1: Au fost introduse valori cu zecimale. Trebuie introduse valori fara zecimale, rotunjite la intreg. </v>
      </c>
      <c r="AA1235" s="2205">
        <f t="shared" si="429"/>
        <v>1</v>
      </c>
      <c r="AB1235" s="3036">
        <v>2095</v>
      </c>
    </row>
    <row r="1236" spans="1:29" x14ac:dyDescent="0.25">
      <c r="A1236" s="1714">
        <f t="shared" si="379"/>
        <v>0</v>
      </c>
      <c r="B1236" s="1714">
        <f t="shared" si="434"/>
        <v>10118001</v>
      </c>
      <c r="C1236" s="1061">
        <v>118</v>
      </c>
      <c r="D1236" s="1799" t="s">
        <v>447</v>
      </c>
      <c r="E1236" s="1061">
        <v>1</v>
      </c>
      <c r="F1236" s="1062" t="s">
        <v>4090</v>
      </c>
      <c r="G1236" s="1061" t="s">
        <v>1084</v>
      </c>
      <c r="H1236" s="1063" t="s">
        <v>345</v>
      </c>
      <c r="I1236" s="1064" t="s">
        <v>4088</v>
      </c>
      <c r="J1236" s="1063" t="s">
        <v>4103</v>
      </c>
      <c r="K1236" s="1064" t="s">
        <v>4089</v>
      </c>
      <c r="L1236" s="1065">
        <f>IF(BK525="",0,BK525)</f>
        <v>0</v>
      </c>
      <c r="M1236" s="1065">
        <f>O1236-P1236</f>
        <v>0</v>
      </c>
      <c r="N1236" s="1730">
        <f>IF(L1236=M1236,0,1)</f>
        <v>0</v>
      </c>
      <c r="O1236" s="1065">
        <f>SUM(BA525:BE525)</f>
        <v>0</v>
      </c>
      <c r="P1236" s="1065">
        <f>SUM(BF525:BJ525)</f>
        <v>0</v>
      </c>
      <c r="Q1236" s="1065"/>
      <c r="R1236" s="1065"/>
      <c r="S1236" s="1065"/>
      <c r="T1236" s="1065"/>
      <c r="U1236" s="1065"/>
      <c r="V1236" s="1065"/>
      <c r="W1236" s="1065"/>
      <c r="X1236" s="1065"/>
      <c r="Y1236" s="1066" t="str">
        <f>IF(N1236=0,"",BK524)</f>
        <v/>
      </c>
      <c r="Z1236" s="1356" t="s">
        <v>9552</v>
      </c>
      <c r="AA1236" s="2205">
        <f t="shared" si="429"/>
        <v>1</v>
      </c>
      <c r="AB1236" s="3036">
        <v>118</v>
      </c>
    </row>
    <row r="1237" spans="1:29" x14ac:dyDescent="0.25">
      <c r="A1237" s="1719">
        <f t="shared" si="379"/>
        <v>0</v>
      </c>
      <c r="B1237" s="1719">
        <f t="shared" si="434"/>
        <v>10119001</v>
      </c>
      <c r="C1237" s="1050">
        <v>119</v>
      </c>
      <c r="D1237" s="1809" t="s">
        <v>447</v>
      </c>
      <c r="E1237" s="1050">
        <v>1</v>
      </c>
      <c r="F1237" s="1088" t="s">
        <v>4090</v>
      </c>
      <c r="G1237" s="1050" t="s">
        <v>3857</v>
      </c>
      <c r="H1237" s="1051" t="s">
        <v>345</v>
      </c>
      <c r="I1237" s="1052" t="s">
        <v>4091</v>
      </c>
      <c r="J1237" s="1051" t="s">
        <v>4104</v>
      </c>
      <c r="K1237" s="1052" t="s">
        <v>3856</v>
      </c>
      <c r="L1237" s="1054">
        <f>IF(BA525="",0,BA525)</f>
        <v>0</v>
      </c>
      <c r="M1237" s="1054">
        <f>Altele!J5</f>
        <v>2500</v>
      </c>
      <c r="N1237" s="1731">
        <f t="shared" ref="N1237:N1247" si="435">IF(L1237&gt;0,IF(L1237&gt;=M1237,0,1),0)</f>
        <v>0</v>
      </c>
      <c r="O1237" s="1054"/>
      <c r="P1237" s="1054"/>
      <c r="Q1237" s="1054"/>
      <c r="R1237" s="1054"/>
      <c r="S1237" s="1054"/>
      <c r="T1237" s="1054"/>
      <c r="U1237" s="1054"/>
      <c r="V1237" s="1054"/>
      <c r="W1237" s="1054"/>
      <c r="X1237" s="1985"/>
      <c r="Y1237" s="1056" t="str">
        <f t="shared" ref="Y1237:Y1246" si="436">IF(N1237=0,"",L1237)</f>
        <v/>
      </c>
      <c r="Z1237" s="1345" t="s">
        <v>10984</v>
      </c>
      <c r="AA1237" s="2205">
        <f t="shared" si="429"/>
        <v>1</v>
      </c>
      <c r="AB1237" s="3036">
        <v>119</v>
      </c>
      <c r="AC1237" s="2205">
        <f>LEN(Z1236)</f>
        <v>192</v>
      </c>
    </row>
    <row r="1238" spans="1:29" x14ac:dyDescent="0.25">
      <c r="A1238" s="1709">
        <f t="shared" si="379"/>
        <v>0</v>
      </c>
      <c r="B1238" s="1709">
        <f t="shared" si="434"/>
        <v>10119002</v>
      </c>
      <c r="C1238" s="1002">
        <v>119</v>
      </c>
      <c r="D1238" s="1797" t="s">
        <v>447</v>
      </c>
      <c r="E1238" s="1002">
        <v>2</v>
      </c>
      <c r="F1238" s="1003" t="s">
        <v>4090</v>
      </c>
      <c r="H1238" s="1016" t="s">
        <v>345</v>
      </c>
      <c r="I1238" s="997" t="s">
        <v>4092</v>
      </c>
      <c r="J1238" s="1016" t="s">
        <v>4104</v>
      </c>
      <c r="K1238" s="997" t="s">
        <v>3856</v>
      </c>
      <c r="L1238" s="1005">
        <f>IF(BB525="",0,BB525)</f>
        <v>0</v>
      </c>
      <c r="M1238" s="1005">
        <f>0</f>
        <v>0</v>
      </c>
      <c r="N1238" s="1725">
        <f t="shared" si="435"/>
        <v>0</v>
      </c>
      <c r="Y1238" s="1006" t="str">
        <f t="shared" si="436"/>
        <v/>
      </c>
      <c r="Z1238" s="1345" t="s">
        <v>9706</v>
      </c>
      <c r="AA1238" s="2205">
        <f t="shared" si="429"/>
        <v>1</v>
      </c>
      <c r="AB1238" s="3036">
        <v>119</v>
      </c>
    </row>
    <row r="1239" spans="1:29" x14ac:dyDescent="0.25">
      <c r="A1239" s="1709">
        <f t="shared" ref="A1239:A1302" si="437">IF(D1239="DA",IF(ISERROR(N1239),A1238+1,IF(N1239=1,A1238+1,A1238)),A1238)</f>
        <v>0</v>
      </c>
      <c r="B1239" s="1709">
        <f t="shared" si="420"/>
        <v>10119003</v>
      </c>
      <c r="C1239" s="1002">
        <v>119</v>
      </c>
      <c r="D1239" s="1797" t="s">
        <v>447</v>
      </c>
      <c r="E1239" s="1002">
        <v>3</v>
      </c>
      <c r="F1239" s="1003" t="s">
        <v>4090</v>
      </c>
      <c r="H1239" s="1016" t="s">
        <v>345</v>
      </c>
      <c r="I1239" s="997" t="s">
        <v>4093</v>
      </c>
      <c r="J1239" s="1016" t="s">
        <v>4104</v>
      </c>
      <c r="K1239" s="997" t="s">
        <v>3856</v>
      </c>
      <c r="L1239" s="1005">
        <f>IF(BC525="",0,BC525)</f>
        <v>0</v>
      </c>
      <c r="M1239" s="1005">
        <f>Altele!J5</f>
        <v>2500</v>
      </c>
      <c r="N1239" s="1725">
        <f t="shared" si="435"/>
        <v>0</v>
      </c>
      <c r="Y1239" s="1006" t="str">
        <f t="shared" si="436"/>
        <v/>
      </c>
      <c r="Z1239" s="1345" t="s">
        <v>10985</v>
      </c>
      <c r="AA1239" s="2205">
        <f t="shared" si="429"/>
        <v>1</v>
      </c>
      <c r="AB1239" s="3036">
        <v>119</v>
      </c>
    </row>
    <row r="1240" spans="1:29" x14ac:dyDescent="0.25">
      <c r="A1240" s="1709">
        <f t="shared" si="437"/>
        <v>0</v>
      </c>
      <c r="B1240" s="1709">
        <f t="shared" si="420"/>
        <v>10119004</v>
      </c>
      <c r="C1240" s="1002">
        <v>119</v>
      </c>
      <c r="D1240" s="1797" t="s">
        <v>447</v>
      </c>
      <c r="E1240" s="1002">
        <v>4</v>
      </c>
      <c r="F1240" s="1003" t="s">
        <v>4090</v>
      </c>
      <c r="H1240" s="1016" t="s">
        <v>345</v>
      </c>
      <c r="I1240" s="997" t="s">
        <v>4094</v>
      </c>
      <c r="J1240" s="1016" t="s">
        <v>4104</v>
      </c>
      <c r="K1240" s="997" t="s">
        <v>3856</v>
      </c>
      <c r="L1240" s="1005">
        <f>IF(BD525="",0,BD525)</f>
        <v>0</v>
      </c>
      <c r="M1240" s="1005">
        <f>Altele!J5</f>
        <v>2500</v>
      </c>
      <c r="N1240" s="1725">
        <f t="shared" si="435"/>
        <v>0</v>
      </c>
      <c r="Y1240" s="1006" t="str">
        <f t="shared" si="436"/>
        <v/>
      </c>
      <c r="Z1240" s="1006" t="str">
        <f t="shared" ref="Z1240:Z1247" si="438">Z1239</f>
        <v>Cap.4 Pct.1 Rd.1: Valoarea investitiilor Col.(3 la 11) &gt;= 2500 Lei [Valoarea minima a mijloacelor fixe]</v>
      </c>
      <c r="AA1240" s="2205">
        <f t="shared" si="429"/>
        <v>1</v>
      </c>
      <c r="AB1240" s="3036">
        <v>119</v>
      </c>
    </row>
    <row r="1241" spans="1:29" x14ac:dyDescent="0.25">
      <c r="A1241" s="1709">
        <f t="shared" si="437"/>
        <v>0</v>
      </c>
      <c r="B1241" s="1709">
        <f t="shared" ref="B1241:B1306" si="439">VALUE("1"&amp;TEXT(C1241,"0000")&amp;TEXT(E1241,"000"))</f>
        <v>10119005</v>
      </c>
      <c r="C1241" s="1002">
        <v>119</v>
      </c>
      <c r="D1241" s="1797" t="s">
        <v>447</v>
      </c>
      <c r="E1241" s="1002">
        <v>5</v>
      </c>
      <c r="F1241" s="1003" t="s">
        <v>4090</v>
      </c>
      <c r="H1241" s="1016" t="s">
        <v>345</v>
      </c>
      <c r="I1241" s="997" t="s">
        <v>4095</v>
      </c>
      <c r="J1241" s="1016" t="s">
        <v>4104</v>
      </c>
      <c r="K1241" s="997" t="s">
        <v>3856</v>
      </c>
      <c r="L1241" s="1005">
        <f>IF(BE525="",0,BE525)</f>
        <v>0</v>
      </c>
      <c r="M1241" s="1005">
        <f>Altele!J5</f>
        <v>2500</v>
      </c>
      <c r="N1241" s="1725">
        <f t="shared" si="435"/>
        <v>0</v>
      </c>
      <c r="Y1241" s="1006" t="str">
        <f t="shared" si="436"/>
        <v/>
      </c>
      <c r="Z1241" s="1006" t="str">
        <f t="shared" si="438"/>
        <v>Cap.4 Pct.1 Rd.1: Valoarea investitiilor Col.(3 la 11) &gt;= 2500 Lei [Valoarea minima a mijloacelor fixe]</v>
      </c>
      <c r="AA1241" s="2205">
        <f t="shared" si="429"/>
        <v>1</v>
      </c>
      <c r="AB1241" s="3036">
        <v>119</v>
      </c>
    </row>
    <row r="1242" spans="1:29" x14ac:dyDescent="0.25">
      <c r="A1242" s="1709">
        <f t="shared" si="437"/>
        <v>0</v>
      </c>
      <c r="B1242" s="1709">
        <f t="shared" si="439"/>
        <v>10119006</v>
      </c>
      <c r="C1242" s="1002">
        <v>119</v>
      </c>
      <c r="D1242" s="1797" t="s">
        <v>447</v>
      </c>
      <c r="E1242" s="1002">
        <v>6</v>
      </c>
      <c r="F1242" s="1003" t="s">
        <v>4090</v>
      </c>
      <c r="H1242" s="1016" t="s">
        <v>345</v>
      </c>
      <c r="I1242" s="997" t="s">
        <v>4096</v>
      </c>
      <c r="J1242" s="1016" t="s">
        <v>4104</v>
      </c>
      <c r="K1242" s="997" t="s">
        <v>3856</v>
      </c>
      <c r="L1242" s="1005">
        <f>IF(BF525="",0,BF525)</f>
        <v>0</v>
      </c>
      <c r="M1242" s="1005">
        <f>Altele!J5</f>
        <v>2500</v>
      </c>
      <c r="N1242" s="1725">
        <f t="shared" si="435"/>
        <v>0</v>
      </c>
      <c r="Y1242" s="1006" t="str">
        <f t="shared" si="436"/>
        <v/>
      </c>
      <c r="Z1242" s="1006" t="str">
        <f t="shared" si="438"/>
        <v>Cap.4 Pct.1 Rd.1: Valoarea investitiilor Col.(3 la 11) &gt;= 2500 Lei [Valoarea minima a mijloacelor fixe]</v>
      </c>
      <c r="AA1242" s="2205">
        <f t="shared" si="429"/>
        <v>1</v>
      </c>
      <c r="AB1242" s="3036">
        <v>119</v>
      </c>
    </row>
    <row r="1243" spans="1:29" x14ac:dyDescent="0.25">
      <c r="A1243" s="1709">
        <f t="shared" si="437"/>
        <v>0</v>
      </c>
      <c r="B1243" s="1709">
        <f t="shared" si="439"/>
        <v>10119007</v>
      </c>
      <c r="C1243" s="1002">
        <v>119</v>
      </c>
      <c r="D1243" s="1797" t="s">
        <v>447</v>
      </c>
      <c r="E1243" s="1002">
        <v>7</v>
      </c>
      <c r="F1243" s="1003" t="s">
        <v>4090</v>
      </c>
      <c r="H1243" s="1016" t="s">
        <v>345</v>
      </c>
      <c r="I1243" s="997" t="s">
        <v>4097</v>
      </c>
      <c r="J1243" s="1016" t="s">
        <v>4104</v>
      </c>
      <c r="K1243" s="997" t="s">
        <v>3856</v>
      </c>
      <c r="L1243" s="1005">
        <f>IF(BG525="",0,BG525)</f>
        <v>0</v>
      </c>
      <c r="M1243" s="1005">
        <f>Altele!J5</f>
        <v>2500</v>
      </c>
      <c r="N1243" s="1725">
        <f t="shared" si="435"/>
        <v>0</v>
      </c>
      <c r="Y1243" s="1006" t="str">
        <f t="shared" si="436"/>
        <v/>
      </c>
      <c r="Z1243" s="1006" t="str">
        <f t="shared" si="438"/>
        <v>Cap.4 Pct.1 Rd.1: Valoarea investitiilor Col.(3 la 11) &gt;= 2500 Lei [Valoarea minima a mijloacelor fixe]</v>
      </c>
      <c r="AA1243" s="2205">
        <f t="shared" si="429"/>
        <v>1</v>
      </c>
      <c r="AB1243" s="3036">
        <v>119</v>
      </c>
    </row>
    <row r="1244" spans="1:29" x14ac:dyDescent="0.25">
      <c r="A1244" s="1709">
        <f t="shared" si="437"/>
        <v>0</v>
      </c>
      <c r="B1244" s="1709">
        <f t="shared" si="439"/>
        <v>10119008</v>
      </c>
      <c r="C1244" s="1002">
        <v>119</v>
      </c>
      <c r="D1244" s="1797" t="s">
        <v>447</v>
      </c>
      <c r="E1244" s="1002">
        <v>8</v>
      </c>
      <c r="F1244" s="1003" t="s">
        <v>4090</v>
      </c>
      <c r="H1244" s="1016" t="s">
        <v>345</v>
      </c>
      <c r="I1244" s="997" t="s">
        <v>4098</v>
      </c>
      <c r="J1244" s="1016" t="s">
        <v>4104</v>
      </c>
      <c r="K1244" s="997" t="s">
        <v>3856</v>
      </c>
      <c r="L1244" s="1005">
        <f>IF(BH525="",0,BH525)</f>
        <v>0</v>
      </c>
      <c r="M1244" s="1005">
        <f>Altele!J5</f>
        <v>2500</v>
      </c>
      <c r="N1244" s="1725">
        <f t="shared" si="435"/>
        <v>0</v>
      </c>
      <c r="Y1244" s="1006" t="str">
        <f t="shared" si="436"/>
        <v/>
      </c>
      <c r="Z1244" s="1006" t="str">
        <f t="shared" si="438"/>
        <v>Cap.4 Pct.1 Rd.1: Valoarea investitiilor Col.(3 la 11) &gt;= 2500 Lei [Valoarea minima a mijloacelor fixe]</v>
      </c>
      <c r="AA1244" s="2205">
        <f t="shared" si="429"/>
        <v>1</v>
      </c>
      <c r="AB1244" s="3036">
        <v>119</v>
      </c>
    </row>
    <row r="1245" spans="1:29" x14ac:dyDescent="0.25">
      <c r="A1245" s="1709">
        <f t="shared" si="437"/>
        <v>0</v>
      </c>
      <c r="B1245" s="1709">
        <f t="shared" ref="B1245:B1256" si="440">VALUE("1"&amp;TEXT(C1245,"0000")&amp;TEXT(E1245,"000"))</f>
        <v>10119009</v>
      </c>
      <c r="C1245" s="1002">
        <v>119</v>
      </c>
      <c r="D1245" s="1797" t="s">
        <v>447</v>
      </c>
      <c r="E1245" s="1002">
        <v>9</v>
      </c>
      <c r="F1245" s="1003" t="s">
        <v>4090</v>
      </c>
      <c r="H1245" s="1016" t="s">
        <v>345</v>
      </c>
      <c r="I1245" s="997" t="s">
        <v>4099</v>
      </c>
      <c r="J1245" s="1016" t="s">
        <v>4104</v>
      </c>
      <c r="K1245" s="997" t="s">
        <v>3856</v>
      </c>
      <c r="L1245" s="1005">
        <f>IF(BI525="",0,BI525)</f>
        <v>0</v>
      </c>
      <c r="M1245" s="1005">
        <f>Altele!J5</f>
        <v>2500</v>
      </c>
      <c r="N1245" s="1725">
        <f t="shared" si="435"/>
        <v>0</v>
      </c>
      <c r="Y1245" s="1006" t="str">
        <f t="shared" si="436"/>
        <v/>
      </c>
      <c r="Z1245" s="1006" t="str">
        <f t="shared" si="438"/>
        <v>Cap.4 Pct.1 Rd.1: Valoarea investitiilor Col.(3 la 11) &gt;= 2500 Lei [Valoarea minima a mijloacelor fixe]</v>
      </c>
      <c r="AA1245" s="2205">
        <f t="shared" si="429"/>
        <v>1</v>
      </c>
      <c r="AB1245" s="3036">
        <v>119</v>
      </c>
    </row>
    <row r="1246" spans="1:29" x14ac:dyDescent="0.25">
      <c r="A1246" s="1709">
        <f t="shared" si="437"/>
        <v>0</v>
      </c>
      <c r="B1246" s="1709">
        <f t="shared" si="440"/>
        <v>10119010</v>
      </c>
      <c r="C1246" s="1002">
        <v>119</v>
      </c>
      <c r="D1246" s="1797" t="s">
        <v>447</v>
      </c>
      <c r="E1246" s="1002">
        <v>10</v>
      </c>
      <c r="F1246" s="1003" t="s">
        <v>4090</v>
      </c>
      <c r="H1246" s="1016" t="s">
        <v>345</v>
      </c>
      <c r="I1246" s="997" t="s">
        <v>4100</v>
      </c>
      <c r="J1246" s="1016" t="s">
        <v>4104</v>
      </c>
      <c r="K1246" s="997" t="s">
        <v>3856</v>
      </c>
      <c r="L1246" s="1005">
        <f>IF(BJ525="",0,BJ525)</f>
        <v>0</v>
      </c>
      <c r="M1246" s="1005">
        <f>Altele!J5</f>
        <v>2500</v>
      </c>
      <c r="N1246" s="1725">
        <f t="shared" si="435"/>
        <v>0</v>
      </c>
      <c r="Y1246" s="1006" t="str">
        <f t="shared" si="436"/>
        <v/>
      </c>
      <c r="Z1246" s="1006" t="str">
        <f t="shared" si="438"/>
        <v>Cap.4 Pct.1 Rd.1: Valoarea investitiilor Col.(3 la 11) &gt;= 2500 Lei [Valoarea minima a mijloacelor fixe]</v>
      </c>
      <c r="AA1246" s="2205">
        <f t="shared" si="429"/>
        <v>1</v>
      </c>
      <c r="AB1246" s="3036">
        <v>119</v>
      </c>
    </row>
    <row r="1247" spans="1:29" ht="15.75" thickBot="1" x14ac:dyDescent="0.3">
      <c r="A1247" s="1711">
        <f t="shared" si="437"/>
        <v>0</v>
      </c>
      <c r="B1247" s="1711">
        <f t="shared" si="440"/>
        <v>10119011</v>
      </c>
      <c r="C1247" s="1017">
        <v>119</v>
      </c>
      <c r="D1247" s="1801" t="s">
        <v>447</v>
      </c>
      <c r="E1247" s="1017">
        <v>11</v>
      </c>
      <c r="F1247" s="1018" t="s">
        <v>4090</v>
      </c>
      <c r="G1247" s="1017"/>
      <c r="H1247" s="1019" t="s">
        <v>345</v>
      </c>
      <c r="I1247" s="1028" t="s">
        <v>4088</v>
      </c>
      <c r="J1247" s="1019" t="s">
        <v>4104</v>
      </c>
      <c r="K1247" s="1028" t="s">
        <v>3856</v>
      </c>
      <c r="L1247" s="1021">
        <f>IF(BK525="",0,BK525)</f>
        <v>0</v>
      </c>
      <c r="M1247" s="1021">
        <f>Altele!J5</f>
        <v>2500</v>
      </c>
      <c r="N1247" s="1726">
        <f t="shared" si="435"/>
        <v>0</v>
      </c>
      <c r="O1247" s="1021"/>
      <c r="P1247" s="1021"/>
      <c r="Q1247" s="1021"/>
      <c r="R1247" s="1021"/>
      <c r="S1247" s="1021"/>
      <c r="T1247" s="1021"/>
      <c r="U1247" s="1021"/>
      <c r="V1247" s="1021"/>
      <c r="W1247" s="1021"/>
      <c r="X1247" s="1021"/>
      <c r="Y1247" s="1022" t="str">
        <f>IF(N1247=0,"",BK524)</f>
        <v/>
      </c>
      <c r="Z1247" s="1022" t="str">
        <f t="shared" si="438"/>
        <v>Cap.4 Pct.1 Rd.1: Valoarea investitiilor Col.(3 la 11) &gt;= 2500 Lei [Valoarea minima a mijloacelor fixe]</v>
      </c>
      <c r="AA1247" s="2205">
        <f t="shared" si="429"/>
        <v>1</v>
      </c>
      <c r="AB1247" s="3036">
        <v>119</v>
      </c>
    </row>
    <row r="1248" spans="1:29" x14ac:dyDescent="0.25">
      <c r="A1248" s="1720">
        <f t="shared" si="437"/>
        <v>0</v>
      </c>
      <c r="B1248" s="1720">
        <f t="shared" si="440"/>
        <v>12096001</v>
      </c>
      <c r="C1248" s="1491">
        <v>2096</v>
      </c>
      <c r="D1248" s="1810" t="s">
        <v>447</v>
      </c>
      <c r="E1248" s="1492">
        <v>1</v>
      </c>
      <c r="F1248" s="1493" t="s">
        <v>4101</v>
      </c>
      <c r="G1248" s="1492"/>
      <c r="H1248" s="1494" t="s">
        <v>345</v>
      </c>
      <c r="I1248" s="1495" t="s">
        <v>9844</v>
      </c>
      <c r="J1248" s="1496" t="s">
        <v>4103</v>
      </c>
      <c r="K1248" s="2215" t="str">
        <f t="shared" ref="K1248:K1254" si="441">"INT("&amp;I1248&amp;")"</f>
        <v>INT(Cap.4 Pct.2 Rd.1 Col.2)</v>
      </c>
      <c r="L1248" s="1497" t="str">
        <f t="shared" ref="L1248:L1254" si="442">TEXT(O1248,"0,000")</f>
        <v>0,000</v>
      </c>
      <c r="M1248" s="1497">
        <f t="shared" ref="M1248:M1254" si="443">P1248</f>
        <v>0</v>
      </c>
      <c r="N1248" s="1737">
        <f t="shared" ref="N1248:N1254" si="444">IF(O1248=P1248,0,1)</f>
        <v>0</v>
      </c>
      <c r="O1248" s="1498">
        <f>IF(BB527="",0,BB527)</f>
        <v>0</v>
      </c>
      <c r="P1248" s="1498">
        <f>IF(BB527="",0,INT(BB527))</f>
        <v>0</v>
      </c>
      <c r="Q1248" s="1498"/>
      <c r="R1248" s="1498"/>
      <c r="S1248" s="1498"/>
      <c r="T1248" s="1498"/>
      <c r="U1248" s="1498"/>
      <c r="V1248" s="1498"/>
      <c r="W1248" s="1498"/>
      <c r="X1248" s="1498"/>
      <c r="Y1248" s="1499"/>
      <c r="Z1248" s="1500" t="s">
        <v>11094</v>
      </c>
      <c r="AA1248" s="2205">
        <f t="shared" si="429"/>
        <v>1</v>
      </c>
      <c r="AB1248" s="3036">
        <v>2096</v>
      </c>
    </row>
    <row r="1249" spans="1:29" x14ac:dyDescent="0.25">
      <c r="A1249" s="1709">
        <f t="shared" si="437"/>
        <v>0</v>
      </c>
      <c r="B1249" s="1709">
        <f t="shared" si="440"/>
        <v>12097001</v>
      </c>
      <c r="C1249" s="1443">
        <v>2097</v>
      </c>
      <c r="D1249" s="1797" t="s">
        <v>447</v>
      </c>
      <c r="E1249" s="1002">
        <v>1</v>
      </c>
      <c r="F1249" s="1003" t="s">
        <v>4101</v>
      </c>
      <c r="H1249" s="1016" t="s">
        <v>345</v>
      </c>
      <c r="I1249" s="997" t="s">
        <v>9845</v>
      </c>
      <c r="J1249" s="1004" t="s">
        <v>4103</v>
      </c>
      <c r="K1249" s="1976" t="str">
        <f t="shared" si="441"/>
        <v>INT(Cap.4 Pct.2 Rd.1 Col.3)</v>
      </c>
      <c r="L1249" s="1470" t="str">
        <f t="shared" si="442"/>
        <v>0,000</v>
      </c>
      <c r="M1249" s="1470">
        <f t="shared" si="443"/>
        <v>0</v>
      </c>
      <c r="N1249" s="1725">
        <f t="shared" si="444"/>
        <v>0</v>
      </c>
      <c r="O1249" s="1005">
        <f>IF(BC527="",0,BC527)</f>
        <v>0</v>
      </c>
      <c r="P1249" s="1005">
        <f>IF(BC527="",0,INT(BC527))</f>
        <v>0</v>
      </c>
      <c r="Z1249" s="1488" t="str">
        <f>Z1248</f>
        <v xml:space="preserve">Cap.4 Pct.2: Au fost introduse valori cu zecimale. Trebuie introduse valori fara zecimale, rotunjite la intreg. </v>
      </c>
      <c r="AA1249" s="2205">
        <f t="shared" si="429"/>
        <v>1</v>
      </c>
      <c r="AB1249" s="3036">
        <v>2097</v>
      </c>
    </row>
    <row r="1250" spans="1:29" x14ac:dyDescent="0.25">
      <c r="A1250" s="1709">
        <f t="shared" si="437"/>
        <v>0</v>
      </c>
      <c r="B1250" s="1709">
        <f t="shared" si="440"/>
        <v>12098001</v>
      </c>
      <c r="C1250" s="1443">
        <v>2098</v>
      </c>
      <c r="D1250" s="1797" t="s">
        <v>447</v>
      </c>
      <c r="E1250" s="1002">
        <v>1</v>
      </c>
      <c r="F1250" s="1003" t="s">
        <v>4101</v>
      </c>
      <c r="H1250" s="1016" t="s">
        <v>345</v>
      </c>
      <c r="I1250" s="997" t="s">
        <v>9846</v>
      </c>
      <c r="J1250" s="1004" t="s">
        <v>4103</v>
      </c>
      <c r="K1250" s="1976" t="str">
        <f t="shared" si="441"/>
        <v>INT(Cap.4 Pct.2 Rd.1 Col.4)</v>
      </c>
      <c r="L1250" s="1470" t="str">
        <f t="shared" si="442"/>
        <v>0,000</v>
      </c>
      <c r="M1250" s="1470">
        <f t="shared" si="443"/>
        <v>0</v>
      </c>
      <c r="N1250" s="1725">
        <f t="shared" si="444"/>
        <v>0</v>
      </c>
      <c r="O1250" s="1005">
        <f>IF(BD527="",0,BD527)</f>
        <v>0</v>
      </c>
      <c r="P1250" s="1005">
        <f>IF(BD527="",0,INT(BD527))</f>
        <v>0</v>
      </c>
      <c r="Z1250" s="1488" t="str">
        <f t="shared" ref="Z1250:Z1254" si="445">Z1249</f>
        <v xml:space="preserve">Cap.4 Pct.2: Au fost introduse valori cu zecimale. Trebuie introduse valori fara zecimale, rotunjite la intreg. </v>
      </c>
      <c r="AA1250" s="2205">
        <f t="shared" si="429"/>
        <v>1</v>
      </c>
      <c r="AB1250" s="3036">
        <v>2098</v>
      </c>
    </row>
    <row r="1251" spans="1:29" x14ac:dyDescent="0.25">
      <c r="A1251" s="1709">
        <f t="shared" si="437"/>
        <v>0</v>
      </c>
      <c r="B1251" s="1709">
        <f t="shared" si="440"/>
        <v>12099001</v>
      </c>
      <c r="C1251" s="1443">
        <v>2099</v>
      </c>
      <c r="D1251" s="1797" t="s">
        <v>447</v>
      </c>
      <c r="E1251" s="1002">
        <v>1</v>
      </c>
      <c r="F1251" s="1003" t="s">
        <v>4101</v>
      </c>
      <c r="H1251" s="1016" t="s">
        <v>345</v>
      </c>
      <c r="I1251" s="997" t="s">
        <v>9847</v>
      </c>
      <c r="J1251" s="1004" t="s">
        <v>4103</v>
      </c>
      <c r="K1251" s="1976" t="str">
        <f t="shared" si="441"/>
        <v>INT(Cap.4 Pct.2 Rd.1 Col.5)</v>
      </c>
      <c r="L1251" s="1470" t="str">
        <f t="shared" si="442"/>
        <v>0,000</v>
      </c>
      <c r="M1251" s="1470">
        <f t="shared" si="443"/>
        <v>0</v>
      </c>
      <c r="N1251" s="1725">
        <f t="shared" si="444"/>
        <v>0</v>
      </c>
      <c r="O1251" s="1005">
        <f>IF(BE527="",0,BE527)</f>
        <v>0</v>
      </c>
      <c r="P1251" s="1005">
        <f>IF(BE527="",0,INT(BE527))</f>
        <v>0</v>
      </c>
      <c r="Z1251" s="1488" t="str">
        <f t="shared" si="445"/>
        <v xml:space="preserve">Cap.4 Pct.2: Au fost introduse valori cu zecimale. Trebuie introduse valori fara zecimale, rotunjite la intreg. </v>
      </c>
      <c r="AA1251" s="2205">
        <f t="shared" si="429"/>
        <v>1</v>
      </c>
      <c r="AB1251" s="3036">
        <v>2099</v>
      </c>
    </row>
    <row r="1252" spans="1:29" x14ac:dyDescent="0.25">
      <c r="A1252" s="1709">
        <f t="shared" si="437"/>
        <v>0</v>
      </c>
      <c r="B1252" s="1709">
        <f t="shared" si="440"/>
        <v>12100001</v>
      </c>
      <c r="C1252" s="1443">
        <v>2100</v>
      </c>
      <c r="D1252" s="1797" t="s">
        <v>447</v>
      </c>
      <c r="E1252" s="1002">
        <v>1</v>
      </c>
      <c r="F1252" s="1003" t="s">
        <v>4101</v>
      </c>
      <c r="H1252" s="1016" t="s">
        <v>345</v>
      </c>
      <c r="I1252" s="997" t="s">
        <v>9848</v>
      </c>
      <c r="J1252" s="1004" t="s">
        <v>4103</v>
      </c>
      <c r="K1252" s="1976" t="str">
        <f t="shared" si="441"/>
        <v>INT(Cap.4 Pct.2 Rd.1 Col.6)</v>
      </c>
      <c r="L1252" s="1470" t="str">
        <f t="shared" si="442"/>
        <v>0,000</v>
      </c>
      <c r="M1252" s="1470">
        <f t="shared" si="443"/>
        <v>0</v>
      </c>
      <c r="N1252" s="1725">
        <f t="shared" si="444"/>
        <v>0</v>
      </c>
      <c r="O1252" s="1005">
        <f>IF(BF527="",0,BF527)</f>
        <v>0</v>
      </c>
      <c r="P1252" s="1005">
        <f>IF(BF527="",0,INT(BF527))</f>
        <v>0</v>
      </c>
      <c r="Z1252" s="1488" t="str">
        <f t="shared" si="445"/>
        <v xml:space="preserve">Cap.4 Pct.2: Au fost introduse valori cu zecimale. Trebuie introduse valori fara zecimale, rotunjite la intreg. </v>
      </c>
      <c r="AA1252" s="2205">
        <f t="shared" si="429"/>
        <v>1</v>
      </c>
      <c r="AB1252" s="3036">
        <v>2100</v>
      </c>
    </row>
    <row r="1253" spans="1:29" x14ac:dyDescent="0.25">
      <c r="A1253" s="1709">
        <f t="shared" si="437"/>
        <v>0</v>
      </c>
      <c r="B1253" s="1709">
        <f t="shared" si="440"/>
        <v>12101001</v>
      </c>
      <c r="C1253" s="1443">
        <v>2101</v>
      </c>
      <c r="D1253" s="1797" t="s">
        <v>447</v>
      </c>
      <c r="E1253" s="1002">
        <v>1</v>
      </c>
      <c r="F1253" s="1003" t="s">
        <v>4101</v>
      </c>
      <c r="H1253" s="1016" t="s">
        <v>345</v>
      </c>
      <c r="I1253" s="997" t="s">
        <v>9849</v>
      </c>
      <c r="J1253" s="1004" t="s">
        <v>4103</v>
      </c>
      <c r="K1253" s="1976" t="str">
        <f t="shared" si="441"/>
        <v>INT(Cap.4 Pct.2 Rd.1 Col.7)</v>
      </c>
      <c r="L1253" s="1470" t="str">
        <f t="shared" si="442"/>
        <v>0,000</v>
      </c>
      <c r="M1253" s="1470">
        <f t="shared" si="443"/>
        <v>0</v>
      </c>
      <c r="N1253" s="1725">
        <f t="shared" si="444"/>
        <v>0</v>
      </c>
      <c r="O1253" s="1005">
        <f>IF(BG527="",0,BG527)</f>
        <v>0</v>
      </c>
      <c r="P1253" s="1005">
        <f>IF(BG527="",0,INT(BG527))</f>
        <v>0</v>
      </c>
      <c r="Z1253" s="1488" t="str">
        <f t="shared" si="445"/>
        <v xml:space="preserve">Cap.4 Pct.2: Au fost introduse valori cu zecimale. Trebuie introduse valori fara zecimale, rotunjite la intreg. </v>
      </c>
      <c r="AA1253" s="2205">
        <f t="shared" si="429"/>
        <v>1</v>
      </c>
      <c r="AB1253" s="3036">
        <v>2101</v>
      </c>
    </row>
    <row r="1254" spans="1:29" x14ac:dyDescent="0.25">
      <c r="A1254" s="1710">
        <f t="shared" si="437"/>
        <v>0</v>
      </c>
      <c r="B1254" s="1710">
        <f t="shared" si="440"/>
        <v>12102001</v>
      </c>
      <c r="C1254" s="1444">
        <v>2102</v>
      </c>
      <c r="D1254" s="1798" t="s">
        <v>447</v>
      </c>
      <c r="E1254" s="1007">
        <v>1</v>
      </c>
      <c r="F1254" s="1008" t="s">
        <v>4101</v>
      </c>
      <c r="G1254" s="1007"/>
      <c r="H1254" s="1009" t="s">
        <v>345</v>
      </c>
      <c r="I1254" s="1010" t="s">
        <v>9850</v>
      </c>
      <c r="J1254" s="1011" t="s">
        <v>4103</v>
      </c>
      <c r="K1254" s="1977" t="str">
        <f t="shared" si="441"/>
        <v>INT(Cap.4 Pct.2 Rd.1 Col.8)</v>
      </c>
      <c r="L1254" s="1471" t="str">
        <f t="shared" si="442"/>
        <v>0,000</v>
      </c>
      <c r="M1254" s="1471">
        <f t="shared" si="443"/>
        <v>0</v>
      </c>
      <c r="N1254" s="1727">
        <f t="shared" si="444"/>
        <v>0</v>
      </c>
      <c r="O1254" s="1012">
        <f>IF(BH527="",0,BH527)</f>
        <v>0</v>
      </c>
      <c r="P1254" s="1012">
        <f>IF(BH527="",0,INT(BH527))</f>
        <v>0</v>
      </c>
      <c r="Q1254" s="1012"/>
      <c r="R1254" s="1012"/>
      <c r="S1254" s="1012"/>
      <c r="T1254" s="1012"/>
      <c r="U1254" s="1012"/>
      <c r="V1254" s="1012"/>
      <c r="W1254" s="1012"/>
      <c r="X1254" s="1012"/>
      <c r="Y1254" s="1013"/>
      <c r="Z1254" s="1489" t="str">
        <f t="shared" si="445"/>
        <v xml:space="preserve">Cap.4 Pct.2: Au fost introduse valori cu zecimale. Trebuie introduse valori fara zecimale, rotunjite la intreg. </v>
      </c>
      <c r="AA1254" s="2205">
        <f t="shared" si="429"/>
        <v>1</v>
      </c>
      <c r="AB1254" s="3036">
        <v>2102</v>
      </c>
    </row>
    <row r="1255" spans="1:29" x14ac:dyDescent="0.25">
      <c r="A1255" s="1708">
        <f t="shared" si="437"/>
        <v>0</v>
      </c>
      <c r="B1255" s="1708">
        <f t="shared" si="440"/>
        <v>10120002</v>
      </c>
      <c r="C1255" s="994">
        <v>120</v>
      </c>
      <c r="D1255" s="1796" t="s">
        <v>447</v>
      </c>
      <c r="E1255" s="994">
        <v>2</v>
      </c>
      <c r="F1255" s="995" t="s">
        <v>4101</v>
      </c>
      <c r="G1255" s="994" t="s">
        <v>1085</v>
      </c>
      <c r="H1255" s="996" t="s">
        <v>345</v>
      </c>
      <c r="I1255" s="999" t="s">
        <v>5449</v>
      </c>
      <c r="J1255" s="996"/>
      <c r="K1255" s="999" t="s">
        <v>5419</v>
      </c>
      <c r="L1255" s="1047">
        <f t="shared" ref="L1255:L1284" si="446">IF(AY528="",0,VALUE(AY528))</f>
        <v>0</v>
      </c>
      <c r="M1255" s="1000">
        <f t="shared" ref="M1255:M1284" si="447">O1255+P1255</f>
        <v>0</v>
      </c>
      <c r="N1255" s="1724">
        <f t="shared" ref="N1255:N1284" si="448">IF(OR(AND(L1255&gt;0,M1255=0),AND(L1255=0,M1255&gt;0)),1,0)</f>
        <v>0</v>
      </c>
      <c r="O1255" s="1000">
        <f t="shared" ref="O1255:O1284" si="449">IF(BA528="",0,VALUE(BA528))</f>
        <v>0</v>
      </c>
      <c r="P1255" s="1000">
        <f t="shared" ref="P1255:P1284" si="450">IF(BH528="",0,VALUE(BH528))</f>
        <v>0</v>
      </c>
      <c r="Q1255" s="1000"/>
      <c r="R1255" s="1000"/>
      <c r="S1255" s="1000"/>
      <c r="T1255" s="1000"/>
      <c r="U1255" s="1000"/>
      <c r="V1255" s="1000"/>
      <c r="W1255" s="1000"/>
      <c r="X1255" s="1000"/>
      <c r="Y1255" s="1089" t="str">
        <f>I1255&amp;" = "&amp;L1255</f>
        <v>Cap.4 Pct.2 Rd.2 Col.B = 0</v>
      </c>
      <c r="Z1255" s="1375" t="s">
        <v>10986</v>
      </c>
      <c r="AA1255" s="2205">
        <f t="shared" si="429"/>
        <v>1</v>
      </c>
      <c r="AB1255" s="3036">
        <v>120</v>
      </c>
    </row>
    <row r="1256" spans="1:29" x14ac:dyDescent="0.25">
      <c r="A1256" s="1709">
        <f t="shared" si="437"/>
        <v>0</v>
      </c>
      <c r="B1256" s="1709">
        <f t="shared" si="440"/>
        <v>10120003</v>
      </c>
      <c r="C1256" s="1002">
        <v>120</v>
      </c>
      <c r="D1256" s="1797" t="s">
        <v>447</v>
      </c>
      <c r="E1256" s="1002">
        <v>3</v>
      </c>
      <c r="F1256" s="1003" t="s">
        <v>4101</v>
      </c>
      <c r="H1256" s="1016" t="s">
        <v>345</v>
      </c>
      <c r="I1256" s="999" t="s">
        <v>5450</v>
      </c>
      <c r="J1256" s="996"/>
      <c r="K1256" s="999" t="s">
        <v>5420</v>
      </c>
      <c r="L1256" s="1090">
        <f t="shared" si="446"/>
        <v>0</v>
      </c>
      <c r="M1256" s="1005">
        <f t="shared" si="447"/>
        <v>0</v>
      </c>
      <c r="N1256" s="1725">
        <f t="shared" si="448"/>
        <v>0</v>
      </c>
      <c r="O1256" s="1005">
        <f t="shared" si="449"/>
        <v>0</v>
      </c>
      <c r="P1256" s="1005">
        <f t="shared" si="450"/>
        <v>0</v>
      </c>
      <c r="Q1256" s="1000"/>
      <c r="R1256" s="1000"/>
      <c r="Z1256" s="1373" t="str">
        <f>Z1255</f>
        <v>Cap.4 Pct.2: Daca sunt activitati cu investitii noi (Col.B # 0), atunci Valoarea totala (Col.1) # 0, sau Val. mijloacelor fixe puse in functiune (Col.8) # 0, Rd.(2 la n)</v>
      </c>
      <c r="AA1256" s="2205">
        <f t="shared" si="429"/>
        <v>1</v>
      </c>
      <c r="AB1256" s="3036">
        <v>120</v>
      </c>
      <c r="AC1256" s="2205">
        <f>LEN(Z1255)</f>
        <v>169</v>
      </c>
    </row>
    <row r="1257" spans="1:29" x14ac:dyDescent="0.25">
      <c r="A1257" s="1709">
        <f t="shared" si="437"/>
        <v>0</v>
      </c>
      <c r="B1257" s="1709">
        <f t="shared" si="439"/>
        <v>10120004</v>
      </c>
      <c r="C1257" s="1002">
        <v>120</v>
      </c>
      <c r="D1257" s="1796" t="s">
        <v>447</v>
      </c>
      <c r="E1257" s="994">
        <v>4</v>
      </c>
      <c r="F1257" s="1003" t="s">
        <v>4101</v>
      </c>
      <c r="H1257" s="1016" t="s">
        <v>345</v>
      </c>
      <c r="I1257" s="999" t="s">
        <v>5451</v>
      </c>
      <c r="J1257" s="996"/>
      <c r="K1257" s="999" t="s">
        <v>5421</v>
      </c>
      <c r="L1257" s="1090">
        <f t="shared" si="446"/>
        <v>0</v>
      </c>
      <c r="M1257" s="1005">
        <f t="shared" si="447"/>
        <v>0</v>
      </c>
      <c r="N1257" s="1725">
        <f t="shared" si="448"/>
        <v>0</v>
      </c>
      <c r="O1257" s="1005">
        <f t="shared" si="449"/>
        <v>0</v>
      </c>
      <c r="P1257" s="1005">
        <f t="shared" si="450"/>
        <v>0</v>
      </c>
      <c r="Q1257" s="1000"/>
      <c r="R1257" s="1000"/>
      <c r="Z1257" s="1373" t="str">
        <f t="shared" ref="Z1257:Z1284" si="451">Z1256</f>
        <v>Cap.4 Pct.2: Daca sunt activitati cu investitii noi (Col.B # 0), atunci Valoarea totala (Col.1) # 0, sau Val. mijloacelor fixe puse in functiune (Col.8) # 0, Rd.(2 la n)</v>
      </c>
      <c r="AA1257" s="2205">
        <f t="shared" si="429"/>
        <v>1</v>
      </c>
      <c r="AB1257" s="3036">
        <v>120</v>
      </c>
    </row>
    <row r="1258" spans="1:29" x14ac:dyDescent="0.25">
      <c r="A1258" s="1709">
        <f t="shared" si="437"/>
        <v>0</v>
      </c>
      <c r="B1258" s="1709">
        <f t="shared" si="439"/>
        <v>10120005</v>
      </c>
      <c r="C1258" s="1002">
        <v>120</v>
      </c>
      <c r="D1258" s="1797" t="s">
        <v>447</v>
      </c>
      <c r="E1258" s="1002">
        <v>5</v>
      </c>
      <c r="F1258" s="1003" t="s">
        <v>4101</v>
      </c>
      <c r="H1258" s="1016" t="s">
        <v>345</v>
      </c>
      <c r="I1258" s="999" t="s">
        <v>5452</v>
      </c>
      <c r="J1258" s="996"/>
      <c r="K1258" s="999" t="s">
        <v>5422</v>
      </c>
      <c r="L1258" s="1090">
        <f t="shared" si="446"/>
        <v>0</v>
      </c>
      <c r="M1258" s="1005">
        <f t="shared" si="447"/>
        <v>0</v>
      </c>
      <c r="N1258" s="1725">
        <f t="shared" si="448"/>
        <v>0</v>
      </c>
      <c r="O1258" s="1005">
        <f t="shared" si="449"/>
        <v>0</v>
      </c>
      <c r="P1258" s="1005">
        <f t="shared" si="450"/>
        <v>0</v>
      </c>
      <c r="Q1258" s="1000"/>
      <c r="R1258" s="1000"/>
      <c r="Z1258" s="1373" t="str">
        <f t="shared" si="451"/>
        <v>Cap.4 Pct.2: Daca sunt activitati cu investitii noi (Col.B # 0), atunci Valoarea totala (Col.1) # 0, sau Val. mijloacelor fixe puse in functiune (Col.8) # 0, Rd.(2 la n)</v>
      </c>
      <c r="AA1258" s="2205">
        <f t="shared" si="429"/>
        <v>1</v>
      </c>
      <c r="AB1258" s="3036">
        <v>120</v>
      </c>
    </row>
    <row r="1259" spans="1:29" x14ac:dyDescent="0.25">
      <c r="A1259" s="1709">
        <f t="shared" si="437"/>
        <v>0</v>
      </c>
      <c r="B1259" s="1709">
        <f t="shared" si="439"/>
        <v>10120006</v>
      </c>
      <c r="C1259" s="1002">
        <v>120</v>
      </c>
      <c r="D1259" s="1796" t="s">
        <v>447</v>
      </c>
      <c r="E1259" s="994">
        <v>6</v>
      </c>
      <c r="F1259" s="1003" t="s">
        <v>4101</v>
      </c>
      <c r="H1259" s="1016" t="s">
        <v>345</v>
      </c>
      <c r="I1259" s="999" t="s">
        <v>5453</v>
      </c>
      <c r="J1259" s="996"/>
      <c r="K1259" s="999" t="s">
        <v>5423</v>
      </c>
      <c r="L1259" s="1090">
        <f t="shared" si="446"/>
        <v>0</v>
      </c>
      <c r="M1259" s="1005">
        <f t="shared" si="447"/>
        <v>0</v>
      </c>
      <c r="N1259" s="1725">
        <f t="shared" si="448"/>
        <v>0</v>
      </c>
      <c r="O1259" s="1005">
        <f t="shared" si="449"/>
        <v>0</v>
      </c>
      <c r="P1259" s="1005">
        <f t="shared" si="450"/>
        <v>0</v>
      </c>
      <c r="Q1259" s="1000"/>
      <c r="R1259" s="1000"/>
      <c r="Z1259" s="1373" t="str">
        <f t="shared" si="451"/>
        <v>Cap.4 Pct.2: Daca sunt activitati cu investitii noi (Col.B # 0), atunci Valoarea totala (Col.1) # 0, sau Val. mijloacelor fixe puse in functiune (Col.8) # 0, Rd.(2 la n)</v>
      </c>
      <c r="AA1259" s="2205">
        <f t="shared" si="429"/>
        <v>1</v>
      </c>
      <c r="AB1259" s="3036">
        <v>120</v>
      </c>
    </row>
    <row r="1260" spans="1:29" x14ac:dyDescent="0.25">
      <c r="A1260" s="1709">
        <f t="shared" si="437"/>
        <v>0</v>
      </c>
      <c r="B1260" s="1709">
        <f t="shared" si="439"/>
        <v>10120007</v>
      </c>
      <c r="C1260" s="1002">
        <v>120</v>
      </c>
      <c r="D1260" s="1797" t="s">
        <v>447</v>
      </c>
      <c r="E1260" s="1002">
        <v>7</v>
      </c>
      <c r="F1260" s="1003" t="s">
        <v>4101</v>
      </c>
      <c r="H1260" s="1016" t="s">
        <v>345</v>
      </c>
      <c r="I1260" s="999" t="s">
        <v>5454</v>
      </c>
      <c r="J1260" s="996"/>
      <c r="K1260" s="999" t="s">
        <v>5424</v>
      </c>
      <c r="L1260" s="1090">
        <f t="shared" si="446"/>
        <v>0</v>
      </c>
      <c r="M1260" s="1005">
        <f t="shared" si="447"/>
        <v>0</v>
      </c>
      <c r="N1260" s="1725">
        <f t="shared" si="448"/>
        <v>0</v>
      </c>
      <c r="O1260" s="1005">
        <f t="shared" si="449"/>
        <v>0</v>
      </c>
      <c r="P1260" s="1005">
        <f t="shared" si="450"/>
        <v>0</v>
      </c>
      <c r="Q1260" s="1000"/>
      <c r="R1260" s="1000"/>
      <c r="Z1260" s="1373" t="str">
        <f t="shared" si="451"/>
        <v>Cap.4 Pct.2: Daca sunt activitati cu investitii noi (Col.B # 0), atunci Valoarea totala (Col.1) # 0, sau Val. mijloacelor fixe puse in functiune (Col.8) # 0, Rd.(2 la n)</v>
      </c>
      <c r="AA1260" s="2205">
        <f t="shared" si="429"/>
        <v>1</v>
      </c>
      <c r="AB1260" s="3036">
        <v>120</v>
      </c>
    </row>
    <row r="1261" spans="1:29" x14ac:dyDescent="0.25">
      <c r="A1261" s="1709">
        <f t="shared" si="437"/>
        <v>0</v>
      </c>
      <c r="B1261" s="1709">
        <f t="shared" si="439"/>
        <v>10120008</v>
      </c>
      <c r="C1261" s="1002">
        <v>120</v>
      </c>
      <c r="D1261" s="1796" t="s">
        <v>447</v>
      </c>
      <c r="E1261" s="994">
        <v>8</v>
      </c>
      <c r="F1261" s="1003" t="s">
        <v>4101</v>
      </c>
      <c r="H1261" s="1016" t="s">
        <v>345</v>
      </c>
      <c r="I1261" s="999" t="s">
        <v>5455</v>
      </c>
      <c r="J1261" s="996"/>
      <c r="K1261" s="999" t="s">
        <v>5425</v>
      </c>
      <c r="L1261" s="1090">
        <f t="shared" si="446"/>
        <v>0</v>
      </c>
      <c r="M1261" s="1005">
        <f t="shared" si="447"/>
        <v>0</v>
      </c>
      <c r="N1261" s="1725">
        <f t="shared" si="448"/>
        <v>0</v>
      </c>
      <c r="O1261" s="1005">
        <f t="shared" si="449"/>
        <v>0</v>
      </c>
      <c r="P1261" s="1005">
        <f t="shared" si="450"/>
        <v>0</v>
      </c>
      <c r="Q1261" s="1000"/>
      <c r="R1261" s="1000"/>
      <c r="Z1261" s="1373" t="str">
        <f t="shared" si="451"/>
        <v>Cap.4 Pct.2: Daca sunt activitati cu investitii noi (Col.B # 0), atunci Valoarea totala (Col.1) # 0, sau Val. mijloacelor fixe puse in functiune (Col.8) # 0, Rd.(2 la n)</v>
      </c>
      <c r="AA1261" s="2205">
        <f t="shared" si="429"/>
        <v>1</v>
      </c>
      <c r="AB1261" s="3036">
        <v>120</v>
      </c>
    </row>
    <row r="1262" spans="1:29" x14ac:dyDescent="0.25">
      <c r="A1262" s="1709">
        <f t="shared" si="437"/>
        <v>0</v>
      </c>
      <c r="B1262" s="1709">
        <f t="shared" si="439"/>
        <v>10120009</v>
      </c>
      <c r="C1262" s="1002">
        <v>120</v>
      </c>
      <c r="D1262" s="1797" t="s">
        <v>447</v>
      </c>
      <c r="E1262" s="1002">
        <v>9</v>
      </c>
      <c r="F1262" s="1003" t="s">
        <v>4101</v>
      </c>
      <c r="H1262" s="1016" t="s">
        <v>345</v>
      </c>
      <c r="I1262" s="999" t="s">
        <v>5456</v>
      </c>
      <c r="J1262" s="996"/>
      <c r="K1262" s="999" t="s">
        <v>5426</v>
      </c>
      <c r="L1262" s="1090">
        <f t="shared" si="446"/>
        <v>0</v>
      </c>
      <c r="M1262" s="1005">
        <f t="shared" si="447"/>
        <v>0</v>
      </c>
      <c r="N1262" s="1725">
        <f t="shared" si="448"/>
        <v>0</v>
      </c>
      <c r="O1262" s="1005">
        <f t="shared" si="449"/>
        <v>0</v>
      </c>
      <c r="P1262" s="1005">
        <f t="shared" si="450"/>
        <v>0</v>
      </c>
      <c r="Q1262" s="1000"/>
      <c r="R1262" s="1000"/>
      <c r="Z1262" s="1373" t="str">
        <f t="shared" si="451"/>
        <v>Cap.4 Pct.2: Daca sunt activitati cu investitii noi (Col.B # 0), atunci Valoarea totala (Col.1) # 0, sau Val. mijloacelor fixe puse in functiune (Col.8) # 0, Rd.(2 la n)</v>
      </c>
      <c r="AA1262" s="2205">
        <f t="shared" si="429"/>
        <v>1</v>
      </c>
      <c r="AB1262" s="3036">
        <v>120</v>
      </c>
    </row>
    <row r="1263" spans="1:29" x14ac:dyDescent="0.25">
      <c r="A1263" s="1709">
        <f t="shared" si="437"/>
        <v>0</v>
      </c>
      <c r="B1263" s="1709">
        <f t="shared" si="439"/>
        <v>10120010</v>
      </c>
      <c r="C1263" s="1002">
        <v>120</v>
      </c>
      <c r="D1263" s="1796" t="s">
        <v>447</v>
      </c>
      <c r="E1263" s="994">
        <v>10</v>
      </c>
      <c r="F1263" s="1003" t="s">
        <v>4101</v>
      </c>
      <c r="H1263" s="1016" t="s">
        <v>345</v>
      </c>
      <c r="I1263" s="999" t="s">
        <v>5457</v>
      </c>
      <c r="J1263" s="996"/>
      <c r="K1263" s="999" t="s">
        <v>5427</v>
      </c>
      <c r="L1263" s="1090">
        <f t="shared" si="446"/>
        <v>0</v>
      </c>
      <c r="M1263" s="1005">
        <f t="shared" si="447"/>
        <v>0</v>
      </c>
      <c r="N1263" s="1725">
        <f t="shared" si="448"/>
        <v>0</v>
      </c>
      <c r="O1263" s="1005">
        <f t="shared" si="449"/>
        <v>0</v>
      </c>
      <c r="P1263" s="1005">
        <f t="shared" si="450"/>
        <v>0</v>
      </c>
      <c r="Q1263" s="1000"/>
      <c r="R1263" s="1000"/>
      <c r="Z1263" s="1373" t="str">
        <f t="shared" si="451"/>
        <v>Cap.4 Pct.2: Daca sunt activitati cu investitii noi (Col.B # 0), atunci Valoarea totala (Col.1) # 0, sau Val. mijloacelor fixe puse in functiune (Col.8) # 0, Rd.(2 la n)</v>
      </c>
      <c r="AA1263" s="2205">
        <f t="shared" si="429"/>
        <v>1</v>
      </c>
      <c r="AB1263" s="3036">
        <v>120</v>
      </c>
    </row>
    <row r="1264" spans="1:29" x14ac:dyDescent="0.25">
      <c r="A1264" s="1709">
        <f t="shared" si="437"/>
        <v>0</v>
      </c>
      <c r="B1264" s="1709">
        <f t="shared" si="439"/>
        <v>10120011</v>
      </c>
      <c r="C1264" s="1002">
        <v>120</v>
      </c>
      <c r="D1264" s="1797" t="s">
        <v>447</v>
      </c>
      <c r="E1264" s="1002">
        <v>11</v>
      </c>
      <c r="F1264" s="1003" t="s">
        <v>4101</v>
      </c>
      <c r="H1264" s="1016" t="s">
        <v>345</v>
      </c>
      <c r="I1264" s="999" t="s">
        <v>5458</v>
      </c>
      <c r="J1264" s="996"/>
      <c r="K1264" s="999" t="s">
        <v>5428</v>
      </c>
      <c r="L1264" s="1090">
        <f t="shared" si="446"/>
        <v>0</v>
      </c>
      <c r="M1264" s="1005">
        <f t="shared" si="447"/>
        <v>0</v>
      </c>
      <c r="N1264" s="1725">
        <f t="shared" si="448"/>
        <v>0</v>
      </c>
      <c r="O1264" s="1005">
        <f t="shared" si="449"/>
        <v>0</v>
      </c>
      <c r="P1264" s="1005">
        <f t="shared" si="450"/>
        <v>0</v>
      </c>
      <c r="Q1264" s="1000"/>
      <c r="R1264" s="1000"/>
      <c r="Z1264" s="1373" t="str">
        <f t="shared" si="451"/>
        <v>Cap.4 Pct.2: Daca sunt activitati cu investitii noi (Col.B # 0), atunci Valoarea totala (Col.1) # 0, sau Val. mijloacelor fixe puse in functiune (Col.8) # 0, Rd.(2 la n)</v>
      </c>
      <c r="AA1264" s="2205">
        <f t="shared" si="429"/>
        <v>1</v>
      </c>
      <c r="AB1264" s="3036">
        <v>120</v>
      </c>
    </row>
    <row r="1265" spans="1:28" x14ac:dyDescent="0.25">
      <c r="A1265" s="1709">
        <f t="shared" si="437"/>
        <v>0</v>
      </c>
      <c r="B1265" s="1709">
        <f t="shared" si="439"/>
        <v>10120012</v>
      </c>
      <c r="C1265" s="1002">
        <v>120</v>
      </c>
      <c r="D1265" s="1796" t="s">
        <v>447</v>
      </c>
      <c r="E1265" s="994">
        <v>12</v>
      </c>
      <c r="F1265" s="1003" t="s">
        <v>4101</v>
      </c>
      <c r="H1265" s="1016" t="s">
        <v>345</v>
      </c>
      <c r="I1265" s="999" t="s">
        <v>5459</v>
      </c>
      <c r="J1265" s="996"/>
      <c r="K1265" s="999" t="s">
        <v>5429</v>
      </c>
      <c r="L1265" s="1090">
        <f t="shared" si="446"/>
        <v>0</v>
      </c>
      <c r="M1265" s="1005">
        <f t="shared" si="447"/>
        <v>0</v>
      </c>
      <c r="N1265" s="1725">
        <f t="shared" si="448"/>
        <v>0</v>
      </c>
      <c r="O1265" s="1005">
        <f t="shared" si="449"/>
        <v>0</v>
      </c>
      <c r="P1265" s="1005">
        <f t="shared" si="450"/>
        <v>0</v>
      </c>
      <c r="Q1265" s="1000"/>
      <c r="R1265" s="1000"/>
      <c r="Z1265" s="1373" t="str">
        <f t="shared" si="451"/>
        <v>Cap.4 Pct.2: Daca sunt activitati cu investitii noi (Col.B # 0), atunci Valoarea totala (Col.1) # 0, sau Val. mijloacelor fixe puse in functiune (Col.8) # 0, Rd.(2 la n)</v>
      </c>
      <c r="AA1265" s="2205">
        <f t="shared" si="429"/>
        <v>1</v>
      </c>
      <c r="AB1265" s="3036">
        <v>120</v>
      </c>
    </row>
    <row r="1266" spans="1:28" x14ac:dyDescent="0.25">
      <c r="A1266" s="1709">
        <f t="shared" si="437"/>
        <v>0</v>
      </c>
      <c r="B1266" s="1709">
        <f t="shared" si="439"/>
        <v>10120013</v>
      </c>
      <c r="C1266" s="1002">
        <v>120</v>
      </c>
      <c r="D1266" s="1797" t="s">
        <v>447</v>
      </c>
      <c r="E1266" s="1002">
        <v>13</v>
      </c>
      <c r="F1266" s="1003" t="s">
        <v>4101</v>
      </c>
      <c r="H1266" s="1016" t="s">
        <v>345</v>
      </c>
      <c r="I1266" s="999" t="s">
        <v>5460</v>
      </c>
      <c r="J1266" s="996"/>
      <c r="K1266" s="999" t="s">
        <v>5430</v>
      </c>
      <c r="L1266" s="1090">
        <f t="shared" si="446"/>
        <v>0</v>
      </c>
      <c r="M1266" s="1005">
        <f t="shared" si="447"/>
        <v>0</v>
      </c>
      <c r="N1266" s="1725">
        <f t="shared" si="448"/>
        <v>0</v>
      </c>
      <c r="O1266" s="1005">
        <f t="shared" si="449"/>
        <v>0</v>
      </c>
      <c r="P1266" s="1005">
        <f t="shared" si="450"/>
        <v>0</v>
      </c>
      <c r="Q1266" s="1000"/>
      <c r="R1266" s="1000"/>
      <c r="Z1266" s="1373" t="str">
        <f t="shared" si="451"/>
        <v>Cap.4 Pct.2: Daca sunt activitati cu investitii noi (Col.B # 0), atunci Valoarea totala (Col.1) # 0, sau Val. mijloacelor fixe puse in functiune (Col.8) # 0, Rd.(2 la n)</v>
      </c>
      <c r="AA1266" s="2205">
        <f t="shared" si="429"/>
        <v>1</v>
      </c>
      <c r="AB1266" s="3036">
        <v>120</v>
      </c>
    </row>
    <row r="1267" spans="1:28" x14ac:dyDescent="0.25">
      <c r="A1267" s="1709">
        <f t="shared" si="437"/>
        <v>0</v>
      </c>
      <c r="B1267" s="1709">
        <f t="shared" si="439"/>
        <v>10120014</v>
      </c>
      <c r="C1267" s="1002">
        <v>120</v>
      </c>
      <c r="D1267" s="1796" t="s">
        <v>447</v>
      </c>
      <c r="E1267" s="994">
        <v>14</v>
      </c>
      <c r="F1267" s="1003" t="s">
        <v>4101</v>
      </c>
      <c r="H1267" s="1016" t="s">
        <v>345</v>
      </c>
      <c r="I1267" s="999" t="s">
        <v>5461</v>
      </c>
      <c r="J1267" s="996"/>
      <c r="K1267" s="999" t="s">
        <v>5431</v>
      </c>
      <c r="L1267" s="1090">
        <f t="shared" si="446"/>
        <v>0</v>
      </c>
      <c r="M1267" s="1005">
        <f t="shared" si="447"/>
        <v>0</v>
      </c>
      <c r="N1267" s="1725">
        <f t="shared" si="448"/>
        <v>0</v>
      </c>
      <c r="O1267" s="1005">
        <f t="shared" si="449"/>
        <v>0</v>
      </c>
      <c r="P1267" s="1005">
        <f t="shared" si="450"/>
        <v>0</v>
      </c>
      <c r="Q1267" s="1000"/>
      <c r="R1267" s="1000"/>
      <c r="Z1267" s="1373" t="str">
        <f t="shared" si="451"/>
        <v>Cap.4 Pct.2: Daca sunt activitati cu investitii noi (Col.B # 0), atunci Valoarea totala (Col.1) # 0, sau Val. mijloacelor fixe puse in functiune (Col.8) # 0, Rd.(2 la n)</v>
      </c>
      <c r="AA1267" s="2205">
        <f t="shared" si="429"/>
        <v>1</v>
      </c>
      <c r="AB1267" s="3036">
        <v>120</v>
      </c>
    </row>
    <row r="1268" spans="1:28" x14ac:dyDescent="0.25">
      <c r="A1268" s="1709">
        <f t="shared" si="437"/>
        <v>0</v>
      </c>
      <c r="B1268" s="1709">
        <f t="shared" si="439"/>
        <v>10120015</v>
      </c>
      <c r="C1268" s="1002">
        <v>120</v>
      </c>
      <c r="D1268" s="1797" t="s">
        <v>447</v>
      </c>
      <c r="E1268" s="1002">
        <v>15</v>
      </c>
      <c r="F1268" s="1003" t="s">
        <v>4101</v>
      </c>
      <c r="H1268" s="1016" t="s">
        <v>345</v>
      </c>
      <c r="I1268" s="999" t="s">
        <v>5462</v>
      </c>
      <c r="J1268" s="996"/>
      <c r="K1268" s="999" t="s">
        <v>5432</v>
      </c>
      <c r="L1268" s="1090">
        <f t="shared" si="446"/>
        <v>0</v>
      </c>
      <c r="M1268" s="1005">
        <f t="shared" si="447"/>
        <v>0</v>
      </c>
      <c r="N1268" s="1725">
        <f t="shared" si="448"/>
        <v>0</v>
      </c>
      <c r="O1268" s="1005">
        <f t="shared" si="449"/>
        <v>0</v>
      </c>
      <c r="P1268" s="1005">
        <f t="shared" si="450"/>
        <v>0</v>
      </c>
      <c r="Q1268" s="1000"/>
      <c r="R1268" s="1000"/>
      <c r="Z1268" s="1373" t="str">
        <f t="shared" si="451"/>
        <v>Cap.4 Pct.2: Daca sunt activitati cu investitii noi (Col.B # 0), atunci Valoarea totala (Col.1) # 0, sau Val. mijloacelor fixe puse in functiune (Col.8) # 0, Rd.(2 la n)</v>
      </c>
      <c r="AA1268" s="2205">
        <f t="shared" si="429"/>
        <v>1</v>
      </c>
      <c r="AB1268" s="3036">
        <v>120</v>
      </c>
    </row>
    <row r="1269" spans="1:28" x14ac:dyDescent="0.25">
      <c r="A1269" s="1709">
        <f t="shared" si="437"/>
        <v>0</v>
      </c>
      <c r="B1269" s="1709">
        <f t="shared" si="439"/>
        <v>10120016</v>
      </c>
      <c r="C1269" s="1002">
        <v>120</v>
      </c>
      <c r="D1269" s="1796" t="s">
        <v>447</v>
      </c>
      <c r="E1269" s="994">
        <v>16</v>
      </c>
      <c r="F1269" s="1003" t="s">
        <v>4101</v>
      </c>
      <c r="H1269" s="1016" t="s">
        <v>345</v>
      </c>
      <c r="I1269" s="999" t="s">
        <v>5463</v>
      </c>
      <c r="J1269" s="996"/>
      <c r="K1269" s="999" t="s">
        <v>5433</v>
      </c>
      <c r="L1269" s="1090">
        <f t="shared" si="446"/>
        <v>0</v>
      </c>
      <c r="M1269" s="1005">
        <f t="shared" si="447"/>
        <v>0</v>
      </c>
      <c r="N1269" s="1725">
        <f t="shared" si="448"/>
        <v>0</v>
      </c>
      <c r="O1269" s="1005">
        <f t="shared" si="449"/>
        <v>0</v>
      </c>
      <c r="P1269" s="1005">
        <f t="shared" si="450"/>
        <v>0</v>
      </c>
      <c r="Q1269" s="1000"/>
      <c r="R1269" s="1000"/>
      <c r="Z1269" s="1373" t="str">
        <f t="shared" si="451"/>
        <v>Cap.4 Pct.2: Daca sunt activitati cu investitii noi (Col.B # 0), atunci Valoarea totala (Col.1) # 0, sau Val. mijloacelor fixe puse in functiune (Col.8) # 0, Rd.(2 la n)</v>
      </c>
      <c r="AA1269" s="2205">
        <f t="shared" si="429"/>
        <v>1</v>
      </c>
      <c r="AB1269" s="3036">
        <v>120</v>
      </c>
    </row>
    <row r="1270" spans="1:28" x14ac:dyDescent="0.25">
      <c r="A1270" s="1709">
        <f t="shared" si="437"/>
        <v>0</v>
      </c>
      <c r="B1270" s="1709">
        <f t="shared" si="439"/>
        <v>10120017</v>
      </c>
      <c r="C1270" s="1002">
        <v>120</v>
      </c>
      <c r="D1270" s="1797" t="s">
        <v>447</v>
      </c>
      <c r="E1270" s="1002">
        <v>17</v>
      </c>
      <c r="F1270" s="1003" t="s">
        <v>4101</v>
      </c>
      <c r="H1270" s="1016" t="s">
        <v>345</v>
      </c>
      <c r="I1270" s="999" t="s">
        <v>5464</v>
      </c>
      <c r="J1270" s="996"/>
      <c r="K1270" s="999" t="s">
        <v>5434</v>
      </c>
      <c r="L1270" s="1090">
        <f t="shared" si="446"/>
        <v>0</v>
      </c>
      <c r="M1270" s="1005">
        <f t="shared" si="447"/>
        <v>0</v>
      </c>
      <c r="N1270" s="1725">
        <f t="shared" si="448"/>
        <v>0</v>
      </c>
      <c r="O1270" s="1005">
        <f t="shared" si="449"/>
        <v>0</v>
      </c>
      <c r="P1270" s="1005">
        <f t="shared" si="450"/>
        <v>0</v>
      </c>
      <c r="Q1270" s="1000"/>
      <c r="R1270" s="1000"/>
      <c r="Z1270" s="1373" t="str">
        <f t="shared" si="451"/>
        <v>Cap.4 Pct.2: Daca sunt activitati cu investitii noi (Col.B # 0), atunci Valoarea totala (Col.1) # 0, sau Val. mijloacelor fixe puse in functiune (Col.8) # 0, Rd.(2 la n)</v>
      </c>
      <c r="AA1270" s="2205">
        <f t="shared" si="429"/>
        <v>1</v>
      </c>
      <c r="AB1270" s="3036">
        <v>120</v>
      </c>
    </row>
    <row r="1271" spans="1:28" x14ac:dyDescent="0.25">
      <c r="A1271" s="1709">
        <f t="shared" si="437"/>
        <v>0</v>
      </c>
      <c r="B1271" s="1709">
        <f t="shared" si="439"/>
        <v>10120018</v>
      </c>
      <c r="C1271" s="1002">
        <v>120</v>
      </c>
      <c r="D1271" s="1796" t="s">
        <v>447</v>
      </c>
      <c r="E1271" s="994">
        <v>18</v>
      </c>
      <c r="F1271" s="1003" t="s">
        <v>4101</v>
      </c>
      <c r="H1271" s="1016" t="s">
        <v>345</v>
      </c>
      <c r="I1271" s="999" t="s">
        <v>5465</v>
      </c>
      <c r="J1271" s="996"/>
      <c r="K1271" s="999" t="s">
        <v>5435</v>
      </c>
      <c r="L1271" s="1090">
        <f t="shared" si="446"/>
        <v>0</v>
      </c>
      <c r="M1271" s="1005">
        <f t="shared" si="447"/>
        <v>0</v>
      </c>
      <c r="N1271" s="1725">
        <f t="shared" si="448"/>
        <v>0</v>
      </c>
      <c r="O1271" s="1005">
        <f t="shared" si="449"/>
        <v>0</v>
      </c>
      <c r="P1271" s="1005">
        <f t="shared" si="450"/>
        <v>0</v>
      </c>
      <c r="Q1271" s="1000"/>
      <c r="R1271" s="1000"/>
      <c r="Z1271" s="1373" t="str">
        <f t="shared" si="451"/>
        <v>Cap.4 Pct.2: Daca sunt activitati cu investitii noi (Col.B # 0), atunci Valoarea totala (Col.1) # 0, sau Val. mijloacelor fixe puse in functiune (Col.8) # 0, Rd.(2 la n)</v>
      </c>
      <c r="AA1271" s="2205">
        <f t="shared" si="429"/>
        <v>1</v>
      </c>
      <c r="AB1271" s="3036">
        <v>120</v>
      </c>
    </row>
    <row r="1272" spans="1:28" x14ac:dyDescent="0.25">
      <c r="A1272" s="1709">
        <f t="shared" si="437"/>
        <v>0</v>
      </c>
      <c r="B1272" s="1709">
        <f t="shared" si="439"/>
        <v>10120019</v>
      </c>
      <c r="C1272" s="1002">
        <v>120</v>
      </c>
      <c r="D1272" s="1797" t="s">
        <v>447</v>
      </c>
      <c r="E1272" s="1002">
        <v>19</v>
      </c>
      <c r="F1272" s="1003" t="s">
        <v>4101</v>
      </c>
      <c r="H1272" s="1016" t="s">
        <v>345</v>
      </c>
      <c r="I1272" s="999" t="s">
        <v>5466</v>
      </c>
      <c r="J1272" s="996"/>
      <c r="K1272" s="999" t="s">
        <v>5436</v>
      </c>
      <c r="L1272" s="1090">
        <f t="shared" si="446"/>
        <v>0</v>
      </c>
      <c r="M1272" s="1005">
        <f t="shared" si="447"/>
        <v>0</v>
      </c>
      <c r="N1272" s="1725">
        <f t="shared" si="448"/>
        <v>0</v>
      </c>
      <c r="O1272" s="1005">
        <f t="shared" si="449"/>
        <v>0</v>
      </c>
      <c r="P1272" s="1005">
        <f t="shared" si="450"/>
        <v>0</v>
      </c>
      <c r="Q1272" s="1000"/>
      <c r="R1272" s="1000"/>
      <c r="Z1272" s="1373" t="str">
        <f t="shared" si="451"/>
        <v>Cap.4 Pct.2: Daca sunt activitati cu investitii noi (Col.B # 0), atunci Valoarea totala (Col.1) # 0, sau Val. mijloacelor fixe puse in functiune (Col.8) # 0, Rd.(2 la n)</v>
      </c>
      <c r="AA1272" s="2205">
        <f t="shared" si="429"/>
        <v>1</v>
      </c>
      <c r="AB1272" s="3036">
        <v>120</v>
      </c>
    </row>
    <row r="1273" spans="1:28" x14ac:dyDescent="0.25">
      <c r="A1273" s="1709">
        <f t="shared" si="437"/>
        <v>0</v>
      </c>
      <c r="B1273" s="1709">
        <f t="shared" si="439"/>
        <v>10120020</v>
      </c>
      <c r="C1273" s="1002">
        <v>120</v>
      </c>
      <c r="D1273" s="1796" t="s">
        <v>447</v>
      </c>
      <c r="E1273" s="994">
        <v>20</v>
      </c>
      <c r="F1273" s="1003" t="s">
        <v>4101</v>
      </c>
      <c r="H1273" s="1016" t="s">
        <v>345</v>
      </c>
      <c r="I1273" s="999" t="s">
        <v>5467</v>
      </c>
      <c r="J1273" s="996"/>
      <c r="K1273" s="999" t="s">
        <v>5437</v>
      </c>
      <c r="L1273" s="1090">
        <f t="shared" si="446"/>
        <v>0</v>
      </c>
      <c r="M1273" s="1005">
        <f t="shared" si="447"/>
        <v>0</v>
      </c>
      <c r="N1273" s="1725">
        <f t="shared" si="448"/>
        <v>0</v>
      </c>
      <c r="O1273" s="1005">
        <f t="shared" si="449"/>
        <v>0</v>
      </c>
      <c r="P1273" s="1005">
        <f t="shared" si="450"/>
        <v>0</v>
      </c>
      <c r="Q1273" s="1000"/>
      <c r="R1273" s="1000"/>
      <c r="Z1273" s="1373" t="str">
        <f t="shared" si="451"/>
        <v>Cap.4 Pct.2: Daca sunt activitati cu investitii noi (Col.B # 0), atunci Valoarea totala (Col.1) # 0, sau Val. mijloacelor fixe puse in functiune (Col.8) # 0, Rd.(2 la n)</v>
      </c>
      <c r="AA1273" s="2205">
        <f t="shared" si="429"/>
        <v>1</v>
      </c>
      <c r="AB1273" s="3036">
        <v>120</v>
      </c>
    </row>
    <row r="1274" spans="1:28" x14ac:dyDescent="0.25">
      <c r="A1274" s="1709">
        <f t="shared" si="437"/>
        <v>0</v>
      </c>
      <c r="B1274" s="1709">
        <f t="shared" si="439"/>
        <v>10120021</v>
      </c>
      <c r="C1274" s="1002">
        <v>120</v>
      </c>
      <c r="D1274" s="1797" t="s">
        <v>447</v>
      </c>
      <c r="E1274" s="1002">
        <v>21</v>
      </c>
      <c r="F1274" s="1003" t="s">
        <v>4101</v>
      </c>
      <c r="H1274" s="1016" t="s">
        <v>345</v>
      </c>
      <c r="I1274" s="999" t="s">
        <v>5468</v>
      </c>
      <c r="J1274" s="996"/>
      <c r="K1274" s="999" t="s">
        <v>5438</v>
      </c>
      <c r="L1274" s="1090">
        <f t="shared" si="446"/>
        <v>0</v>
      </c>
      <c r="M1274" s="1005">
        <f t="shared" si="447"/>
        <v>0</v>
      </c>
      <c r="N1274" s="1725">
        <f t="shared" si="448"/>
        <v>0</v>
      </c>
      <c r="O1274" s="1005">
        <f t="shared" si="449"/>
        <v>0</v>
      </c>
      <c r="P1274" s="1005">
        <f t="shared" si="450"/>
        <v>0</v>
      </c>
      <c r="Q1274" s="1000"/>
      <c r="R1274" s="1000"/>
      <c r="Z1274" s="1373" t="str">
        <f t="shared" si="451"/>
        <v>Cap.4 Pct.2: Daca sunt activitati cu investitii noi (Col.B # 0), atunci Valoarea totala (Col.1) # 0, sau Val. mijloacelor fixe puse in functiune (Col.8) # 0, Rd.(2 la n)</v>
      </c>
      <c r="AA1274" s="2205">
        <f t="shared" si="429"/>
        <v>1</v>
      </c>
      <c r="AB1274" s="3036">
        <v>120</v>
      </c>
    </row>
    <row r="1275" spans="1:28" x14ac:dyDescent="0.25">
      <c r="A1275" s="1709">
        <f t="shared" si="437"/>
        <v>0</v>
      </c>
      <c r="B1275" s="1709">
        <f t="shared" si="439"/>
        <v>10120022</v>
      </c>
      <c r="C1275" s="1002">
        <v>120</v>
      </c>
      <c r="D1275" s="1796" t="s">
        <v>447</v>
      </c>
      <c r="E1275" s="994">
        <v>22</v>
      </c>
      <c r="F1275" s="1003" t="s">
        <v>4101</v>
      </c>
      <c r="H1275" s="1016" t="s">
        <v>345</v>
      </c>
      <c r="I1275" s="999" t="s">
        <v>5469</v>
      </c>
      <c r="J1275" s="996"/>
      <c r="K1275" s="999" t="s">
        <v>5439</v>
      </c>
      <c r="L1275" s="1090">
        <f t="shared" si="446"/>
        <v>0</v>
      </c>
      <c r="M1275" s="1005">
        <f t="shared" si="447"/>
        <v>0</v>
      </c>
      <c r="N1275" s="1725">
        <f t="shared" si="448"/>
        <v>0</v>
      </c>
      <c r="O1275" s="1005">
        <f t="shared" si="449"/>
        <v>0</v>
      </c>
      <c r="P1275" s="1005">
        <f t="shared" si="450"/>
        <v>0</v>
      </c>
      <c r="Q1275" s="1000"/>
      <c r="R1275" s="1000"/>
      <c r="Z1275" s="1373" t="str">
        <f t="shared" si="451"/>
        <v>Cap.4 Pct.2: Daca sunt activitati cu investitii noi (Col.B # 0), atunci Valoarea totala (Col.1) # 0, sau Val. mijloacelor fixe puse in functiune (Col.8) # 0, Rd.(2 la n)</v>
      </c>
      <c r="AA1275" s="2205">
        <f t="shared" si="429"/>
        <v>1</v>
      </c>
      <c r="AB1275" s="3036">
        <v>120</v>
      </c>
    </row>
    <row r="1276" spans="1:28" x14ac:dyDescent="0.25">
      <c r="A1276" s="1709">
        <f t="shared" si="437"/>
        <v>0</v>
      </c>
      <c r="B1276" s="1709">
        <f t="shared" si="439"/>
        <v>10120023</v>
      </c>
      <c r="C1276" s="1002">
        <v>120</v>
      </c>
      <c r="D1276" s="1797" t="s">
        <v>447</v>
      </c>
      <c r="E1276" s="1002">
        <v>23</v>
      </c>
      <c r="F1276" s="1003" t="s">
        <v>4101</v>
      </c>
      <c r="H1276" s="1016" t="s">
        <v>345</v>
      </c>
      <c r="I1276" s="999" t="s">
        <v>5470</v>
      </c>
      <c r="J1276" s="996"/>
      <c r="K1276" s="999" t="s">
        <v>5440</v>
      </c>
      <c r="L1276" s="1090">
        <f t="shared" si="446"/>
        <v>0</v>
      </c>
      <c r="M1276" s="1005">
        <f t="shared" si="447"/>
        <v>0</v>
      </c>
      <c r="N1276" s="1725">
        <f t="shared" si="448"/>
        <v>0</v>
      </c>
      <c r="O1276" s="1005">
        <f t="shared" si="449"/>
        <v>0</v>
      </c>
      <c r="P1276" s="1005">
        <f t="shared" si="450"/>
        <v>0</v>
      </c>
      <c r="Q1276" s="1000"/>
      <c r="R1276" s="1000"/>
      <c r="Z1276" s="1373" t="str">
        <f t="shared" si="451"/>
        <v>Cap.4 Pct.2: Daca sunt activitati cu investitii noi (Col.B # 0), atunci Valoarea totala (Col.1) # 0, sau Val. mijloacelor fixe puse in functiune (Col.8) # 0, Rd.(2 la n)</v>
      </c>
      <c r="AA1276" s="2205">
        <f t="shared" si="429"/>
        <v>1</v>
      </c>
      <c r="AB1276" s="3036">
        <v>120</v>
      </c>
    </row>
    <row r="1277" spans="1:28" x14ac:dyDescent="0.25">
      <c r="A1277" s="1709">
        <f t="shared" si="437"/>
        <v>0</v>
      </c>
      <c r="B1277" s="1709">
        <f t="shared" si="439"/>
        <v>10120024</v>
      </c>
      <c r="C1277" s="1002">
        <v>120</v>
      </c>
      <c r="D1277" s="1796" t="s">
        <v>447</v>
      </c>
      <c r="E1277" s="994">
        <v>24</v>
      </c>
      <c r="F1277" s="1003" t="s">
        <v>4101</v>
      </c>
      <c r="H1277" s="1016" t="s">
        <v>345</v>
      </c>
      <c r="I1277" s="999" t="s">
        <v>5471</v>
      </c>
      <c r="J1277" s="996"/>
      <c r="K1277" s="999" t="s">
        <v>5441</v>
      </c>
      <c r="L1277" s="1090">
        <f t="shared" si="446"/>
        <v>0</v>
      </c>
      <c r="M1277" s="1005">
        <f t="shared" si="447"/>
        <v>0</v>
      </c>
      <c r="N1277" s="1725">
        <f t="shared" si="448"/>
        <v>0</v>
      </c>
      <c r="O1277" s="1005">
        <f t="shared" si="449"/>
        <v>0</v>
      </c>
      <c r="P1277" s="1005">
        <f t="shared" si="450"/>
        <v>0</v>
      </c>
      <c r="Q1277" s="1000"/>
      <c r="R1277" s="1000"/>
      <c r="Z1277" s="1373" t="str">
        <f t="shared" si="451"/>
        <v>Cap.4 Pct.2: Daca sunt activitati cu investitii noi (Col.B # 0), atunci Valoarea totala (Col.1) # 0, sau Val. mijloacelor fixe puse in functiune (Col.8) # 0, Rd.(2 la n)</v>
      </c>
      <c r="AA1277" s="2205">
        <f t="shared" si="429"/>
        <v>1</v>
      </c>
      <c r="AB1277" s="3036">
        <v>120</v>
      </c>
    </row>
    <row r="1278" spans="1:28" x14ac:dyDescent="0.25">
      <c r="A1278" s="1709">
        <f t="shared" si="437"/>
        <v>0</v>
      </c>
      <c r="B1278" s="1709">
        <f t="shared" si="439"/>
        <v>10120025</v>
      </c>
      <c r="C1278" s="1002">
        <v>120</v>
      </c>
      <c r="D1278" s="1797" t="s">
        <v>447</v>
      </c>
      <c r="E1278" s="1002">
        <v>25</v>
      </c>
      <c r="F1278" s="1003" t="s">
        <v>4101</v>
      </c>
      <c r="H1278" s="1016" t="s">
        <v>345</v>
      </c>
      <c r="I1278" s="999" t="s">
        <v>5472</v>
      </c>
      <c r="J1278" s="996"/>
      <c r="K1278" s="999" t="s">
        <v>5442</v>
      </c>
      <c r="L1278" s="1090">
        <f t="shared" si="446"/>
        <v>0</v>
      </c>
      <c r="M1278" s="1005">
        <f t="shared" si="447"/>
        <v>0</v>
      </c>
      <c r="N1278" s="1725">
        <f t="shared" si="448"/>
        <v>0</v>
      </c>
      <c r="O1278" s="1005">
        <f t="shared" si="449"/>
        <v>0</v>
      </c>
      <c r="P1278" s="1005">
        <f t="shared" si="450"/>
        <v>0</v>
      </c>
      <c r="Q1278" s="1000"/>
      <c r="R1278" s="1000"/>
      <c r="Z1278" s="1373" t="str">
        <f t="shared" si="451"/>
        <v>Cap.4 Pct.2: Daca sunt activitati cu investitii noi (Col.B # 0), atunci Valoarea totala (Col.1) # 0, sau Val. mijloacelor fixe puse in functiune (Col.8) # 0, Rd.(2 la n)</v>
      </c>
      <c r="AA1278" s="2205">
        <f t="shared" si="429"/>
        <v>1</v>
      </c>
      <c r="AB1278" s="3036">
        <v>120</v>
      </c>
    </row>
    <row r="1279" spans="1:28" x14ac:dyDescent="0.25">
      <c r="A1279" s="1709">
        <f t="shared" si="437"/>
        <v>0</v>
      </c>
      <c r="B1279" s="1709">
        <f t="shared" si="439"/>
        <v>10120026</v>
      </c>
      <c r="C1279" s="1002">
        <v>120</v>
      </c>
      <c r="D1279" s="1796" t="s">
        <v>447</v>
      </c>
      <c r="E1279" s="994">
        <v>26</v>
      </c>
      <c r="F1279" s="1003" t="s">
        <v>4101</v>
      </c>
      <c r="H1279" s="1016" t="s">
        <v>345</v>
      </c>
      <c r="I1279" s="999" t="s">
        <v>5473</v>
      </c>
      <c r="J1279" s="996"/>
      <c r="K1279" s="999" t="s">
        <v>5443</v>
      </c>
      <c r="L1279" s="1090">
        <f t="shared" si="446"/>
        <v>0</v>
      </c>
      <c r="M1279" s="1005">
        <f t="shared" si="447"/>
        <v>0</v>
      </c>
      <c r="N1279" s="1725">
        <f t="shared" si="448"/>
        <v>0</v>
      </c>
      <c r="O1279" s="1005">
        <f t="shared" si="449"/>
        <v>0</v>
      </c>
      <c r="P1279" s="1005">
        <f t="shared" si="450"/>
        <v>0</v>
      </c>
      <c r="Q1279" s="1000"/>
      <c r="R1279" s="1000"/>
      <c r="Z1279" s="1373" t="str">
        <f t="shared" si="451"/>
        <v>Cap.4 Pct.2: Daca sunt activitati cu investitii noi (Col.B # 0), atunci Valoarea totala (Col.1) # 0, sau Val. mijloacelor fixe puse in functiune (Col.8) # 0, Rd.(2 la n)</v>
      </c>
      <c r="AA1279" s="2205">
        <f t="shared" si="429"/>
        <v>1</v>
      </c>
      <c r="AB1279" s="3036">
        <v>120</v>
      </c>
    </row>
    <row r="1280" spans="1:28" x14ac:dyDescent="0.25">
      <c r="A1280" s="1709">
        <f t="shared" si="437"/>
        <v>0</v>
      </c>
      <c r="B1280" s="1709">
        <f t="shared" si="439"/>
        <v>10120027</v>
      </c>
      <c r="C1280" s="1002">
        <v>120</v>
      </c>
      <c r="D1280" s="1797" t="s">
        <v>447</v>
      </c>
      <c r="E1280" s="1002">
        <v>27</v>
      </c>
      <c r="F1280" s="1003" t="s">
        <v>4101</v>
      </c>
      <c r="H1280" s="1016" t="s">
        <v>345</v>
      </c>
      <c r="I1280" s="999" t="s">
        <v>5474</v>
      </c>
      <c r="J1280" s="996"/>
      <c r="K1280" s="999" t="s">
        <v>5444</v>
      </c>
      <c r="L1280" s="1090">
        <f t="shared" si="446"/>
        <v>0</v>
      </c>
      <c r="M1280" s="1005">
        <f t="shared" si="447"/>
        <v>0</v>
      </c>
      <c r="N1280" s="1725">
        <f t="shared" si="448"/>
        <v>0</v>
      </c>
      <c r="O1280" s="1005">
        <f t="shared" si="449"/>
        <v>0</v>
      </c>
      <c r="P1280" s="1005">
        <f t="shared" si="450"/>
        <v>0</v>
      </c>
      <c r="Q1280" s="1000"/>
      <c r="R1280" s="1000"/>
      <c r="Z1280" s="1373" t="str">
        <f t="shared" si="451"/>
        <v>Cap.4 Pct.2: Daca sunt activitati cu investitii noi (Col.B # 0), atunci Valoarea totala (Col.1) # 0, sau Val. mijloacelor fixe puse in functiune (Col.8) # 0, Rd.(2 la n)</v>
      </c>
      <c r="AA1280" s="2205">
        <f t="shared" si="429"/>
        <v>1</v>
      </c>
      <c r="AB1280" s="3036">
        <v>120</v>
      </c>
    </row>
    <row r="1281" spans="1:28" x14ac:dyDescent="0.25">
      <c r="A1281" s="1709">
        <f t="shared" si="437"/>
        <v>0</v>
      </c>
      <c r="B1281" s="1709">
        <f t="shared" si="439"/>
        <v>10120028</v>
      </c>
      <c r="C1281" s="1002">
        <v>120</v>
      </c>
      <c r="D1281" s="1796" t="s">
        <v>447</v>
      </c>
      <c r="E1281" s="994">
        <v>28</v>
      </c>
      <c r="F1281" s="1003" t="s">
        <v>4101</v>
      </c>
      <c r="H1281" s="1016" t="s">
        <v>345</v>
      </c>
      <c r="I1281" s="999" t="s">
        <v>5475</v>
      </c>
      <c r="J1281" s="996"/>
      <c r="K1281" s="999" t="s">
        <v>5445</v>
      </c>
      <c r="L1281" s="1090">
        <f t="shared" si="446"/>
        <v>0</v>
      </c>
      <c r="M1281" s="1005">
        <f t="shared" si="447"/>
        <v>0</v>
      </c>
      <c r="N1281" s="1725">
        <f t="shared" si="448"/>
        <v>0</v>
      </c>
      <c r="O1281" s="1005">
        <f t="shared" si="449"/>
        <v>0</v>
      </c>
      <c r="P1281" s="1005">
        <f t="shared" si="450"/>
        <v>0</v>
      </c>
      <c r="Q1281" s="1000"/>
      <c r="R1281" s="1000"/>
      <c r="Z1281" s="1373" t="str">
        <f t="shared" si="451"/>
        <v>Cap.4 Pct.2: Daca sunt activitati cu investitii noi (Col.B # 0), atunci Valoarea totala (Col.1) # 0, sau Val. mijloacelor fixe puse in functiune (Col.8) # 0, Rd.(2 la n)</v>
      </c>
      <c r="AA1281" s="2205">
        <f t="shared" si="429"/>
        <v>1</v>
      </c>
      <c r="AB1281" s="3036">
        <v>120</v>
      </c>
    </row>
    <row r="1282" spans="1:28" x14ac:dyDescent="0.25">
      <c r="A1282" s="1709">
        <f t="shared" si="437"/>
        <v>0</v>
      </c>
      <c r="B1282" s="1709">
        <f t="shared" si="439"/>
        <v>10120029</v>
      </c>
      <c r="C1282" s="1002">
        <v>120</v>
      </c>
      <c r="D1282" s="1797" t="s">
        <v>447</v>
      </c>
      <c r="E1282" s="1002">
        <v>29</v>
      </c>
      <c r="F1282" s="1003" t="s">
        <v>4101</v>
      </c>
      <c r="H1282" s="1016" t="s">
        <v>345</v>
      </c>
      <c r="I1282" s="999" t="s">
        <v>5476</v>
      </c>
      <c r="J1282" s="996"/>
      <c r="K1282" s="999" t="s">
        <v>5446</v>
      </c>
      <c r="L1282" s="1090">
        <f t="shared" si="446"/>
        <v>0</v>
      </c>
      <c r="M1282" s="1005">
        <f t="shared" si="447"/>
        <v>0</v>
      </c>
      <c r="N1282" s="1725">
        <f t="shared" si="448"/>
        <v>0</v>
      </c>
      <c r="O1282" s="1005">
        <f t="shared" si="449"/>
        <v>0</v>
      </c>
      <c r="P1282" s="1005">
        <f t="shared" si="450"/>
        <v>0</v>
      </c>
      <c r="Q1282" s="1000"/>
      <c r="R1282" s="1000"/>
      <c r="Z1282" s="1373" t="str">
        <f t="shared" si="451"/>
        <v>Cap.4 Pct.2: Daca sunt activitati cu investitii noi (Col.B # 0), atunci Valoarea totala (Col.1) # 0, sau Val. mijloacelor fixe puse in functiune (Col.8) # 0, Rd.(2 la n)</v>
      </c>
      <c r="AA1282" s="2205">
        <f t="shared" si="429"/>
        <v>1</v>
      </c>
      <c r="AB1282" s="3036">
        <v>120</v>
      </c>
    </row>
    <row r="1283" spans="1:28" x14ac:dyDescent="0.25">
      <c r="A1283" s="1709">
        <f t="shared" si="437"/>
        <v>0</v>
      </c>
      <c r="B1283" s="1709">
        <f t="shared" si="439"/>
        <v>10120030</v>
      </c>
      <c r="C1283" s="1002">
        <v>120</v>
      </c>
      <c r="D1283" s="1796" t="s">
        <v>447</v>
      </c>
      <c r="E1283" s="994">
        <v>30</v>
      </c>
      <c r="F1283" s="1003" t="s">
        <v>4101</v>
      </c>
      <c r="H1283" s="1016" t="s">
        <v>345</v>
      </c>
      <c r="I1283" s="999" t="s">
        <v>5477</v>
      </c>
      <c r="J1283" s="996"/>
      <c r="K1283" s="999" t="s">
        <v>5447</v>
      </c>
      <c r="L1283" s="1090">
        <f t="shared" si="446"/>
        <v>0</v>
      </c>
      <c r="M1283" s="1005">
        <f t="shared" si="447"/>
        <v>0</v>
      </c>
      <c r="N1283" s="1725">
        <f t="shared" si="448"/>
        <v>0</v>
      </c>
      <c r="O1283" s="1005">
        <f t="shared" si="449"/>
        <v>0</v>
      </c>
      <c r="P1283" s="1005">
        <f t="shared" si="450"/>
        <v>0</v>
      </c>
      <c r="Q1283" s="1000"/>
      <c r="R1283" s="1000"/>
      <c r="Z1283" s="1373" t="str">
        <f t="shared" si="451"/>
        <v>Cap.4 Pct.2: Daca sunt activitati cu investitii noi (Col.B # 0), atunci Valoarea totala (Col.1) # 0, sau Val. mijloacelor fixe puse in functiune (Col.8) # 0, Rd.(2 la n)</v>
      </c>
      <c r="AA1283" s="2205">
        <f t="shared" si="429"/>
        <v>1</v>
      </c>
      <c r="AB1283" s="3036">
        <v>120</v>
      </c>
    </row>
    <row r="1284" spans="1:28" x14ac:dyDescent="0.25">
      <c r="A1284" s="1710">
        <f t="shared" si="437"/>
        <v>0</v>
      </c>
      <c r="B1284" s="1710">
        <f t="shared" si="439"/>
        <v>10120031</v>
      </c>
      <c r="C1284" s="1007">
        <v>120</v>
      </c>
      <c r="D1284" s="1798" t="s">
        <v>447</v>
      </c>
      <c r="E1284" s="1007">
        <v>31</v>
      </c>
      <c r="F1284" s="1008" t="s">
        <v>4101</v>
      </c>
      <c r="G1284" s="1007"/>
      <c r="H1284" s="1009" t="s">
        <v>345</v>
      </c>
      <c r="I1284" s="1010" t="s">
        <v>5478</v>
      </c>
      <c r="J1284" s="1009"/>
      <c r="K1284" s="1010" t="s">
        <v>5448</v>
      </c>
      <c r="L1284" s="1048">
        <f t="shared" si="446"/>
        <v>0</v>
      </c>
      <c r="M1284" s="1012">
        <f t="shared" si="447"/>
        <v>0</v>
      </c>
      <c r="N1284" s="1727">
        <f t="shared" si="448"/>
        <v>0</v>
      </c>
      <c r="O1284" s="1012">
        <f t="shared" si="449"/>
        <v>0</v>
      </c>
      <c r="P1284" s="1012">
        <f t="shared" si="450"/>
        <v>0</v>
      </c>
      <c r="Q1284" s="1012"/>
      <c r="R1284" s="1012"/>
      <c r="S1284" s="1012"/>
      <c r="T1284" s="1012"/>
      <c r="U1284" s="1012"/>
      <c r="V1284" s="1012"/>
      <c r="W1284" s="1012"/>
      <c r="X1284" s="1012"/>
      <c r="Y1284" s="1013"/>
      <c r="Z1284" s="1374" t="str">
        <f t="shared" si="451"/>
        <v>Cap.4 Pct.2: Daca sunt activitati cu investitii noi (Col.B # 0), atunci Valoarea totala (Col.1) # 0, sau Val. mijloacelor fixe puse in functiune (Col.8) # 0, Rd.(2 la n)</v>
      </c>
      <c r="AA1284" s="2205">
        <f t="shared" si="429"/>
        <v>1</v>
      </c>
      <c r="AB1284" s="3036">
        <v>120</v>
      </c>
    </row>
    <row r="1285" spans="1:28" x14ac:dyDescent="0.25">
      <c r="A1285" s="1708">
        <f t="shared" si="437"/>
        <v>0</v>
      </c>
      <c r="B1285" s="1708">
        <f t="shared" si="439"/>
        <v>10121002</v>
      </c>
      <c r="C1285" s="994">
        <v>121</v>
      </c>
      <c r="D1285" s="1796" t="s">
        <v>447</v>
      </c>
      <c r="E1285" s="994">
        <v>2</v>
      </c>
      <c r="F1285" s="995" t="s">
        <v>3825</v>
      </c>
      <c r="G1285" s="994" t="s">
        <v>1086</v>
      </c>
      <c r="H1285" s="996" t="s">
        <v>345</v>
      </c>
      <c r="I1285" s="999" t="s">
        <v>5449</v>
      </c>
      <c r="J1285" s="996"/>
      <c r="K1285" s="999"/>
      <c r="L1285" s="1047">
        <f t="shared" ref="L1285:L1314" si="452">AY528</f>
        <v>0</v>
      </c>
      <c r="M1285" s="1000"/>
      <c r="N1285" s="1724">
        <f>IF(AND(L1285&lt;&gt;0,ISERROR(MATCH(L1285,Anexa!D:D,0))=TRUE),1,0)</f>
        <v>0</v>
      </c>
      <c r="O1285" s="1000"/>
      <c r="P1285" s="1000"/>
      <c r="Q1285" s="1000"/>
      <c r="R1285" s="1000"/>
      <c r="S1285" s="1000"/>
      <c r="T1285" s="1000"/>
      <c r="U1285" s="1000"/>
      <c r="V1285" s="1000"/>
      <c r="W1285" s="1000"/>
      <c r="X1285" s="1000"/>
      <c r="Y1285" s="1001"/>
      <c r="Z1285" s="1343" t="s">
        <v>10987</v>
      </c>
      <c r="AA1285" s="2205">
        <f t="shared" si="429"/>
        <v>1</v>
      </c>
      <c r="AB1285" s="3036">
        <v>121</v>
      </c>
    </row>
    <row r="1286" spans="1:28" x14ac:dyDescent="0.25">
      <c r="A1286" s="1709">
        <f t="shared" si="437"/>
        <v>0</v>
      </c>
      <c r="B1286" s="1709">
        <f t="shared" si="439"/>
        <v>10121003</v>
      </c>
      <c r="C1286" s="1002">
        <v>121</v>
      </c>
      <c r="D1286" s="1797" t="s">
        <v>447</v>
      </c>
      <c r="E1286" s="1002">
        <v>3</v>
      </c>
      <c r="F1286" s="1003" t="s">
        <v>3825</v>
      </c>
      <c r="H1286" s="1016" t="s">
        <v>345</v>
      </c>
      <c r="I1286" s="997" t="s">
        <v>5450</v>
      </c>
      <c r="K1286" s="999"/>
      <c r="L1286" s="1090">
        <f t="shared" si="452"/>
        <v>0</v>
      </c>
      <c r="N1286" s="1725">
        <f>IF(AND(L1286&lt;&gt;0,ISERROR(MATCH(L1286,Anexa!D:D,0))=TRUE),1,0)</f>
        <v>0</v>
      </c>
      <c r="Z1286" s="1006" t="str">
        <f>Z1285</f>
        <v>Cap.4 Pct.2: Codul activitatilor CAEN (Col.B) trebuie sa apartina nomenclatorului CAEN Rev2, pentru Rd.(2 la n)</v>
      </c>
      <c r="AA1286" s="2205">
        <f t="shared" si="429"/>
        <v>1</v>
      </c>
      <c r="AB1286" s="3036">
        <v>121</v>
      </c>
    </row>
    <row r="1287" spans="1:28" x14ac:dyDescent="0.25">
      <c r="A1287" s="1709">
        <f t="shared" si="437"/>
        <v>0</v>
      </c>
      <c r="B1287" s="1709">
        <f t="shared" si="439"/>
        <v>10121004</v>
      </c>
      <c r="C1287" s="1002">
        <v>121</v>
      </c>
      <c r="D1287" s="1796" t="s">
        <v>447</v>
      </c>
      <c r="E1287" s="994">
        <v>4</v>
      </c>
      <c r="F1287" s="1003" t="s">
        <v>3825</v>
      </c>
      <c r="H1287" s="1016" t="s">
        <v>345</v>
      </c>
      <c r="I1287" s="997" t="s">
        <v>5451</v>
      </c>
      <c r="K1287" s="999"/>
      <c r="L1287" s="1090">
        <f t="shared" si="452"/>
        <v>0</v>
      </c>
      <c r="N1287" s="1725">
        <f>IF(AND(L1287&lt;&gt;0,ISERROR(MATCH(L1287,Anexa!D:D,0))=TRUE),1,0)</f>
        <v>0</v>
      </c>
      <c r="Z1287" s="1006" t="str">
        <f t="shared" ref="Z1287:Z1314" si="453">Z1286</f>
        <v>Cap.4 Pct.2: Codul activitatilor CAEN (Col.B) trebuie sa apartina nomenclatorului CAEN Rev2, pentru Rd.(2 la n)</v>
      </c>
      <c r="AA1287" s="2205">
        <f t="shared" si="429"/>
        <v>1</v>
      </c>
      <c r="AB1287" s="3036">
        <v>121</v>
      </c>
    </row>
    <row r="1288" spans="1:28" x14ac:dyDescent="0.25">
      <c r="A1288" s="1709">
        <f t="shared" si="437"/>
        <v>0</v>
      </c>
      <c r="B1288" s="1709">
        <f t="shared" si="439"/>
        <v>10121005</v>
      </c>
      <c r="C1288" s="1002">
        <v>121</v>
      </c>
      <c r="D1288" s="1797" t="s">
        <v>447</v>
      </c>
      <c r="E1288" s="1002">
        <v>5</v>
      </c>
      <c r="F1288" s="1003" t="s">
        <v>3825</v>
      </c>
      <c r="H1288" s="1016" t="s">
        <v>345</v>
      </c>
      <c r="I1288" s="997" t="s">
        <v>5452</v>
      </c>
      <c r="K1288" s="999"/>
      <c r="L1288" s="1090">
        <f t="shared" si="452"/>
        <v>0</v>
      </c>
      <c r="N1288" s="1725">
        <f>IF(AND(L1288&lt;&gt;0,ISERROR(MATCH(L1288,Anexa!D:D,0))=TRUE),1,0)</f>
        <v>0</v>
      </c>
      <c r="Z1288" s="1006" t="str">
        <f t="shared" si="453"/>
        <v>Cap.4 Pct.2: Codul activitatilor CAEN (Col.B) trebuie sa apartina nomenclatorului CAEN Rev2, pentru Rd.(2 la n)</v>
      </c>
      <c r="AA1288" s="2205">
        <f t="shared" si="429"/>
        <v>1</v>
      </c>
      <c r="AB1288" s="3036">
        <v>121</v>
      </c>
    </row>
    <row r="1289" spans="1:28" x14ac:dyDescent="0.25">
      <c r="A1289" s="1709">
        <f t="shared" si="437"/>
        <v>0</v>
      </c>
      <c r="B1289" s="1709">
        <f t="shared" si="439"/>
        <v>10121006</v>
      </c>
      <c r="C1289" s="1002">
        <v>121</v>
      </c>
      <c r="D1289" s="1796" t="s">
        <v>447</v>
      </c>
      <c r="E1289" s="994">
        <v>6</v>
      </c>
      <c r="F1289" s="1003" t="s">
        <v>3825</v>
      </c>
      <c r="H1289" s="1016" t="s">
        <v>345</v>
      </c>
      <c r="I1289" s="997" t="s">
        <v>5453</v>
      </c>
      <c r="K1289" s="999"/>
      <c r="L1289" s="1090">
        <f t="shared" si="452"/>
        <v>0</v>
      </c>
      <c r="N1289" s="1725">
        <f>IF(AND(L1289&lt;&gt;0,ISERROR(MATCH(L1289,Anexa!D:D,0))=TRUE),1,0)</f>
        <v>0</v>
      </c>
      <c r="Z1289" s="1006" t="str">
        <f t="shared" si="453"/>
        <v>Cap.4 Pct.2: Codul activitatilor CAEN (Col.B) trebuie sa apartina nomenclatorului CAEN Rev2, pentru Rd.(2 la n)</v>
      </c>
      <c r="AA1289" s="2205">
        <f t="shared" si="429"/>
        <v>1</v>
      </c>
      <c r="AB1289" s="3036">
        <v>121</v>
      </c>
    </row>
    <row r="1290" spans="1:28" x14ac:dyDescent="0.25">
      <c r="A1290" s="1709">
        <f t="shared" si="437"/>
        <v>0</v>
      </c>
      <c r="B1290" s="1709">
        <f t="shared" si="439"/>
        <v>10121007</v>
      </c>
      <c r="C1290" s="1002">
        <v>121</v>
      </c>
      <c r="D1290" s="1797" t="s">
        <v>447</v>
      </c>
      <c r="E1290" s="1002">
        <v>7</v>
      </c>
      <c r="F1290" s="1003" t="s">
        <v>3825</v>
      </c>
      <c r="H1290" s="1016" t="s">
        <v>345</v>
      </c>
      <c r="I1290" s="997" t="s">
        <v>5454</v>
      </c>
      <c r="K1290" s="999"/>
      <c r="L1290" s="1090">
        <f t="shared" si="452"/>
        <v>0</v>
      </c>
      <c r="N1290" s="1725">
        <f>IF(AND(L1290&lt;&gt;0,ISERROR(MATCH(L1290,Anexa!D:D,0))=TRUE),1,0)</f>
        <v>0</v>
      </c>
      <c r="Z1290" s="1006" t="str">
        <f t="shared" si="453"/>
        <v>Cap.4 Pct.2: Codul activitatilor CAEN (Col.B) trebuie sa apartina nomenclatorului CAEN Rev2, pentru Rd.(2 la n)</v>
      </c>
      <c r="AA1290" s="2205">
        <f t="shared" si="429"/>
        <v>1</v>
      </c>
      <c r="AB1290" s="3036">
        <v>121</v>
      </c>
    </row>
    <row r="1291" spans="1:28" x14ac:dyDescent="0.25">
      <c r="A1291" s="1709">
        <f t="shared" si="437"/>
        <v>0</v>
      </c>
      <c r="B1291" s="1709">
        <f t="shared" si="439"/>
        <v>10121008</v>
      </c>
      <c r="C1291" s="1002">
        <v>121</v>
      </c>
      <c r="D1291" s="1796" t="s">
        <v>447</v>
      </c>
      <c r="E1291" s="994">
        <v>8</v>
      </c>
      <c r="F1291" s="1003" t="s">
        <v>3825</v>
      </c>
      <c r="H1291" s="1016" t="s">
        <v>345</v>
      </c>
      <c r="I1291" s="997" t="s">
        <v>5455</v>
      </c>
      <c r="K1291" s="999"/>
      <c r="L1291" s="1090">
        <f t="shared" si="452"/>
        <v>0</v>
      </c>
      <c r="N1291" s="1725">
        <f>IF(AND(L1291&lt;&gt;0,ISERROR(MATCH(L1291,Anexa!D:D,0))=TRUE),1,0)</f>
        <v>0</v>
      </c>
      <c r="Z1291" s="1006" t="str">
        <f t="shared" si="453"/>
        <v>Cap.4 Pct.2: Codul activitatilor CAEN (Col.B) trebuie sa apartina nomenclatorului CAEN Rev2, pentru Rd.(2 la n)</v>
      </c>
      <c r="AA1291" s="2205">
        <f t="shared" ref="AA1291:AA1354" si="454">COUNTIF(B:B,B1291)</f>
        <v>1</v>
      </c>
      <c r="AB1291" s="3036">
        <v>121</v>
      </c>
    </row>
    <row r="1292" spans="1:28" x14ac:dyDescent="0.25">
      <c r="A1292" s="1709">
        <f t="shared" si="437"/>
        <v>0</v>
      </c>
      <c r="B1292" s="1709">
        <f t="shared" si="439"/>
        <v>10121009</v>
      </c>
      <c r="C1292" s="1002">
        <v>121</v>
      </c>
      <c r="D1292" s="1797" t="s">
        <v>447</v>
      </c>
      <c r="E1292" s="1002">
        <v>9</v>
      </c>
      <c r="F1292" s="1003" t="s">
        <v>3825</v>
      </c>
      <c r="H1292" s="1016" t="s">
        <v>345</v>
      </c>
      <c r="I1292" s="997" t="s">
        <v>5456</v>
      </c>
      <c r="K1292" s="999"/>
      <c r="L1292" s="1090">
        <f t="shared" si="452"/>
        <v>0</v>
      </c>
      <c r="N1292" s="1725">
        <f>IF(AND(L1292&lt;&gt;0,ISERROR(MATCH(L1292,Anexa!D:D,0))=TRUE),1,0)</f>
        <v>0</v>
      </c>
      <c r="Z1292" s="1006" t="str">
        <f t="shared" si="453"/>
        <v>Cap.4 Pct.2: Codul activitatilor CAEN (Col.B) trebuie sa apartina nomenclatorului CAEN Rev2, pentru Rd.(2 la n)</v>
      </c>
      <c r="AA1292" s="2205">
        <f t="shared" si="454"/>
        <v>1</v>
      </c>
      <c r="AB1292" s="3036">
        <v>121</v>
      </c>
    </row>
    <row r="1293" spans="1:28" x14ac:dyDescent="0.25">
      <c r="A1293" s="1709">
        <f t="shared" si="437"/>
        <v>0</v>
      </c>
      <c r="B1293" s="1709">
        <f t="shared" si="439"/>
        <v>10121010</v>
      </c>
      <c r="C1293" s="1002">
        <v>121</v>
      </c>
      <c r="D1293" s="1796" t="s">
        <v>447</v>
      </c>
      <c r="E1293" s="994">
        <v>10</v>
      </c>
      <c r="F1293" s="1003" t="s">
        <v>3825</v>
      </c>
      <c r="H1293" s="1016" t="s">
        <v>345</v>
      </c>
      <c r="I1293" s="997" t="s">
        <v>5457</v>
      </c>
      <c r="K1293" s="999"/>
      <c r="L1293" s="1090">
        <f t="shared" si="452"/>
        <v>0</v>
      </c>
      <c r="N1293" s="1725">
        <f>IF(AND(L1293&lt;&gt;0,ISERROR(MATCH(L1293,Anexa!D:D,0))=TRUE),1,0)</f>
        <v>0</v>
      </c>
      <c r="Z1293" s="1006" t="str">
        <f t="shared" si="453"/>
        <v>Cap.4 Pct.2: Codul activitatilor CAEN (Col.B) trebuie sa apartina nomenclatorului CAEN Rev2, pentru Rd.(2 la n)</v>
      </c>
      <c r="AA1293" s="2205">
        <f t="shared" si="454"/>
        <v>1</v>
      </c>
      <c r="AB1293" s="3036">
        <v>121</v>
      </c>
    </row>
    <row r="1294" spans="1:28" x14ac:dyDescent="0.25">
      <c r="A1294" s="1709">
        <f t="shared" si="437"/>
        <v>0</v>
      </c>
      <c r="B1294" s="1709">
        <f t="shared" si="439"/>
        <v>10121011</v>
      </c>
      <c r="C1294" s="1002">
        <v>121</v>
      </c>
      <c r="D1294" s="1797" t="s">
        <v>447</v>
      </c>
      <c r="E1294" s="1002">
        <v>11</v>
      </c>
      <c r="F1294" s="1003" t="s">
        <v>3825</v>
      </c>
      <c r="H1294" s="1016" t="s">
        <v>345</v>
      </c>
      <c r="I1294" s="997" t="s">
        <v>5458</v>
      </c>
      <c r="K1294" s="999"/>
      <c r="L1294" s="1090">
        <f t="shared" si="452"/>
        <v>0</v>
      </c>
      <c r="N1294" s="1725">
        <f>IF(AND(L1294&lt;&gt;0,ISERROR(MATCH(L1294,Anexa!D:D,0))=TRUE),1,0)</f>
        <v>0</v>
      </c>
      <c r="Z1294" s="1006" t="str">
        <f t="shared" si="453"/>
        <v>Cap.4 Pct.2: Codul activitatilor CAEN (Col.B) trebuie sa apartina nomenclatorului CAEN Rev2, pentru Rd.(2 la n)</v>
      </c>
      <c r="AA1294" s="2205">
        <f t="shared" si="454"/>
        <v>1</v>
      </c>
      <c r="AB1294" s="3036">
        <v>121</v>
      </c>
    </row>
    <row r="1295" spans="1:28" x14ac:dyDescent="0.25">
      <c r="A1295" s="1709">
        <f t="shared" si="437"/>
        <v>0</v>
      </c>
      <c r="B1295" s="1709">
        <f t="shared" si="439"/>
        <v>10121012</v>
      </c>
      <c r="C1295" s="1002">
        <v>121</v>
      </c>
      <c r="D1295" s="1796" t="s">
        <v>447</v>
      </c>
      <c r="E1295" s="994">
        <v>12</v>
      </c>
      <c r="F1295" s="1003" t="s">
        <v>3825</v>
      </c>
      <c r="H1295" s="1016" t="s">
        <v>345</v>
      </c>
      <c r="I1295" s="997" t="s">
        <v>5459</v>
      </c>
      <c r="K1295" s="999"/>
      <c r="L1295" s="1090">
        <f t="shared" si="452"/>
        <v>0</v>
      </c>
      <c r="N1295" s="1725">
        <f>IF(AND(L1295&lt;&gt;0,ISERROR(MATCH(L1295,Anexa!D:D,0))=TRUE),1,0)</f>
        <v>0</v>
      </c>
      <c r="Z1295" s="1006" t="str">
        <f t="shared" si="453"/>
        <v>Cap.4 Pct.2: Codul activitatilor CAEN (Col.B) trebuie sa apartina nomenclatorului CAEN Rev2, pentru Rd.(2 la n)</v>
      </c>
      <c r="AA1295" s="2205">
        <f t="shared" si="454"/>
        <v>1</v>
      </c>
      <c r="AB1295" s="3036">
        <v>121</v>
      </c>
    </row>
    <row r="1296" spans="1:28" x14ac:dyDescent="0.25">
      <c r="A1296" s="1709">
        <f t="shared" si="437"/>
        <v>0</v>
      </c>
      <c r="B1296" s="1709">
        <f t="shared" si="439"/>
        <v>10121013</v>
      </c>
      <c r="C1296" s="1002">
        <v>121</v>
      </c>
      <c r="D1296" s="1797" t="s">
        <v>447</v>
      </c>
      <c r="E1296" s="1002">
        <v>13</v>
      </c>
      <c r="F1296" s="1003" t="s">
        <v>3825</v>
      </c>
      <c r="H1296" s="1016" t="s">
        <v>345</v>
      </c>
      <c r="I1296" s="997" t="s">
        <v>5460</v>
      </c>
      <c r="K1296" s="999"/>
      <c r="L1296" s="1090">
        <f t="shared" si="452"/>
        <v>0</v>
      </c>
      <c r="N1296" s="1725">
        <f>IF(AND(L1296&lt;&gt;0,ISERROR(MATCH(L1296,Anexa!D:D,0))=TRUE),1,0)</f>
        <v>0</v>
      </c>
      <c r="Z1296" s="1006" t="str">
        <f t="shared" si="453"/>
        <v>Cap.4 Pct.2: Codul activitatilor CAEN (Col.B) trebuie sa apartina nomenclatorului CAEN Rev2, pentru Rd.(2 la n)</v>
      </c>
      <c r="AA1296" s="2205">
        <f t="shared" si="454"/>
        <v>1</v>
      </c>
      <c r="AB1296" s="3036">
        <v>121</v>
      </c>
    </row>
    <row r="1297" spans="1:28" x14ac:dyDescent="0.25">
      <c r="A1297" s="1709">
        <f t="shared" si="437"/>
        <v>0</v>
      </c>
      <c r="B1297" s="1709">
        <f t="shared" si="439"/>
        <v>10121014</v>
      </c>
      <c r="C1297" s="1002">
        <v>121</v>
      </c>
      <c r="D1297" s="1796" t="s">
        <v>447</v>
      </c>
      <c r="E1297" s="994">
        <v>14</v>
      </c>
      <c r="F1297" s="1003" t="s">
        <v>3825</v>
      </c>
      <c r="H1297" s="1016" t="s">
        <v>345</v>
      </c>
      <c r="I1297" s="997" t="s">
        <v>5461</v>
      </c>
      <c r="K1297" s="999"/>
      <c r="L1297" s="1090">
        <f t="shared" si="452"/>
        <v>0</v>
      </c>
      <c r="N1297" s="1725">
        <f>IF(AND(L1297&lt;&gt;0,ISERROR(MATCH(L1297,Anexa!D:D,0))=TRUE),1,0)</f>
        <v>0</v>
      </c>
      <c r="Z1297" s="1006" t="str">
        <f t="shared" si="453"/>
        <v>Cap.4 Pct.2: Codul activitatilor CAEN (Col.B) trebuie sa apartina nomenclatorului CAEN Rev2, pentru Rd.(2 la n)</v>
      </c>
      <c r="AA1297" s="2205">
        <f t="shared" si="454"/>
        <v>1</v>
      </c>
      <c r="AB1297" s="3036">
        <v>121</v>
      </c>
    </row>
    <row r="1298" spans="1:28" x14ac:dyDescent="0.25">
      <c r="A1298" s="1709">
        <f t="shared" si="437"/>
        <v>0</v>
      </c>
      <c r="B1298" s="1709">
        <f t="shared" si="439"/>
        <v>10121015</v>
      </c>
      <c r="C1298" s="1002">
        <v>121</v>
      </c>
      <c r="D1298" s="1797" t="s">
        <v>447</v>
      </c>
      <c r="E1298" s="1002">
        <v>15</v>
      </c>
      <c r="F1298" s="1003" t="s">
        <v>3825</v>
      </c>
      <c r="H1298" s="1016" t="s">
        <v>345</v>
      </c>
      <c r="I1298" s="997" t="s">
        <v>5462</v>
      </c>
      <c r="K1298" s="999"/>
      <c r="L1298" s="1090">
        <f t="shared" si="452"/>
        <v>0</v>
      </c>
      <c r="N1298" s="1725">
        <f>IF(AND(L1298&lt;&gt;0,ISERROR(MATCH(L1298,Anexa!D:D,0))=TRUE),1,0)</f>
        <v>0</v>
      </c>
      <c r="Z1298" s="1006" t="str">
        <f t="shared" si="453"/>
        <v>Cap.4 Pct.2: Codul activitatilor CAEN (Col.B) trebuie sa apartina nomenclatorului CAEN Rev2, pentru Rd.(2 la n)</v>
      </c>
      <c r="AA1298" s="2205">
        <f t="shared" si="454"/>
        <v>1</v>
      </c>
      <c r="AB1298" s="3036">
        <v>121</v>
      </c>
    </row>
    <row r="1299" spans="1:28" x14ac:dyDescent="0.25">
      <c r="A1299" s="1709">
        <f t="shared" si="437"/>
        <v>0</v>
      </c>
      <c r="B1299" s="1709">
        <f t="shared" si="439"/>
        <v>10121016</v>
      </c>
      <c r="C1299" s="1002">
        <v>121</v>
      </c>
      <c r="D1299" s="1796" t="s">
        <v>447</v>
      </c>
      <c r="E1299" s="994">
        <v>16</v>
      </c>
      <c r="F1299" s="1003" t="s">
        <v>3825</v>
      </c>
      <c r="H1299" s="1016" t="s">
        <v>345</v>
      </c>
      <c r="I1299" s="997" t="s">
        <v>5463</v>
      </c>
      <c r="K1299" s="999"/>
      <c r="L1299" s="1090">
        <f t="shared" si="452"/>
        <v>0</v>
      </c>
      <c r="N1299" s="1725">
        <f>IF(AND(L1299&lt;&gt;0,ISERROR(MATCH(L1299,Anexa!D:D,0))=TRUE),1,0)</f>
        <v>0</v>
      </c>
      <c r="Z1299" s="1006" t="str">
        <f t="shared" si="453"/>
        <v>Cap.4 Pct.2: Codul activitatilor CAEN (Col.B) trebuie sa apartina nomenclatorului CAEN Rev2, pentru Rd.(2 la n)</v>
      </c>
      <c r="AA1299" s="2205">
        <f t="shared" si="454"/>
        <v>1</v>
      </c>
      <c r="AB1299" s="3036">
        <v>121</v>
      </c>
    </row>
    <row r="1300" spans="1:28" x14ac:dyDescent="0.25">
      <c r="A1300" s="1709">
        <f t="shared" si="437"/>
        <v>0</v>
      </c>
      <c r="B1300" s="1709">
        <f t="shared" si="439"/>
        <v>10121017</v>
      </c>
      <c r="C1300" s="1002">
        <v>121</v>
      </c>
      <c r="D1300" s="1797" t="s">
        <v>447</v>
      </c>
      <c r="E1300" s="1002">
        <v>17</v>
      </c>
      <c r="F1300" s="1003" t="s">
        <v>3825</v>
      </c>
      <c r="H1300" s="1016" t="s">
        <v>345</v>
      </c>
      <c r="I1300" s="997" t="s">
        <v>5464</v>
      </c>
      <c r="K1300" s="999"/>
      <c r="L1300" s="1090">
        <f t="shared" si="452"/>
        <v>0</v>
      </c>
      <c r="N1300" s="1725">
        <f>IF(AND(L1300&lt;&gt;0,ISERROR(MATCH(L1300,Anexa!D:D,0))=TRUE),1,0)</f>
        <v>0</v>
      </c>
      <c r="Z1300" s="1006" t="str">
        <f t="shared" si="453"/>
        <v>Cap.4 Pct.2: Codul activitatilor CAEN (Col.B) trebuie sa apartina nomenclatorului CAEN Rev2, pentru Rd.(2 la n)</v>
      </c>
      <c r="AA1300" s="2205">
        <f t="shared" si="454"/>
        <v>1</v>
      </c>
      <c r="AB1300" s="3036">
        <v>121</v>
      </c>
    </row>
    <row r="1301" spans="1:28" x14ac:dyDescent="0.25">
      <c r="A1301" s="1709">
        <f t="shared" si="437"/>
        <v>0</v>
      </c>
      <c r="B1301" s="1709">
        <f t="shared" si="439"/>
        <v>10121018</v>
      </c>
      <c r="C1301" s="1002">
        <v>121</v>
      </c>
      <c r="D1301" s="1796" t="s">
        <v>447</v>
      </c>
      <c r="E1301" s="994">
        <v>18</v>
      </c>
      <c r="F1301" s="1003" t="s">
        <v>3825</v>
      </c>
      <c r="H1301" s="1016" t="s">
        <v>345</v>
      </c>
      <c r="I1301" s="997" t="s">
        <v>5465</v>
      </c>
      <c r="K1301" s="999"/>
      <c r="L1301" s="1090">
        <f t="shared" si="452"/>
        <v>0</v>
      </c>
      <c r="N1301" s="1725">
        <f>IF(AND(L1301&lt;&gt;0,ISERROR(MATCH(L1301,Anexa!D:D,0))=TRUE),1,0)</f>
        <v>0</v>
      </c>
      <c r="Z1301" s="1006" t="str">
        <f t="shared" si="453"/>
        <v>Cap.4 Pct.2: Codul activitatilor CAEN (Col.B) trebuie sa apartina nomenclatorului CAEN Rev2, pentru Rd.(2 la n)</v>
      </c>
      <c r="AA1301" s="2205">
        <f t="shared" si="454"/>
        <v>1</v>
      </c>
      <c r="AB1301" s="3036">
        <v>121</v>
      </c>
    </row>
    <row r="1302" spans="1:28" x14ac:dyDescent="0.25">
      <c r="A1302" s="1709">
        <f t="shared" si="437"/>
        <v>0</v>
      </c>
      <c r="B1302" s="1709">
        <f t="shared" si="439"/>
        <v>10121019</v>
      </c>
      <c r="C1302" s="1002">
        <v>121</v>
      </c>
      <c r="D1302" s="1797" t="s">
        <v>447</v>
      </c>
      <c r="E1302" s="1002">
        <v>19</v>
      </c>
      <c r="F1302" s="1003" t="s">
        <v>3825</v>
      </c>
      <c r="H1302" s="1016" t="s">
        <v>345</v>
      </c>
      <c r="I1302" s="997" t="s">
        <v>5466</v>
      </c>
      <c r="K1302" s="999"/>
      <c r="L1302" s="1090">
        <f t="shared" si="452"/>
        <v>0</v>
      </c>
      <c r="N1302" s="1725">
        <f>IF(AND(L1302&lt;&gt;0,ISERROR(MATCH(L1302,Anexa!D:D,0))=TRUE),1,0)</f>
        <v>0</v>
      </c>
      <c r="Z1302" s="1006" t="str">
        <f t="shared" si="453"/>
        <v>Cap.4 Pct.2: Codul activitatilor CAEN (Col.B) trebuie sa apartina nomenclatorului CAEN Rev2, pentru Rd.(2 la n)</v>
      </c>
      <c r="AA1302" s="2205">
        <f t="shared" si="454"/>
        <v>1</v>
      </c>
      <c r="AB1302" s="3036">
        <v>121</v>
      </c>
    </row>
    <row r="1303" spans="1:28" x14ac:dyDescent="0.25">
      <c r="A1303" s="1709">
        <f t="shared" ref="A1303:A1366" si="455">IF(D1303="DA",IF(ISERROR(N1303),A1302+1,IF(N1303=1,A1302+1,A1302)),A1302)</f>
        <v>0</v>
      </c>
      <c r="B1303" s="1709">
        <f t="shared" si="439"/>
        <v>10121020</v>
      </c>
      <c r="C1303" s="1002">
        <v>121</v>
      </c>
      <c r="D1303" s="1796" t="s">
        <v>447</v>
      </c>
      <c r="E1303" s="994">
        <v>20</v>
      </c>
      <c r="F1303" s="1003" t="s">
        <v>3825</v>
      </c>
      <c r="H1303" s="1016" t="s">
        <v>345</v>
      </c>
      <c r="I1303" s="997" t="s">
        <v>5467</v>
      </c>
      <c r="K1303" s="999"/>
      <c r="L1303" s="1090">
        <f t="shared" si="452"/>
        <v>0</v>
      </c>
      <c r="N1303" s="1725">
        <f>IF(AND(L1303&lt;&gt;0,ISERROR(MATCH(L1303,Anexa!D:D,0))=TRUE),1,0)</f>
        <v>0</v>
      </c>
      <c r="Z1303" s="1006" t="str">
        <f t="shared" si="453"/>
        <v>Cap.4 Pct.2: Codul activitatilor CAEN (Col.B) trebuie sa apartina nomenclatorului CAEN Rev2, pentru Rd.(2 la n)</v>
      </c>
      <c r="AA1303" s="2205">
        <f t="shared" si="454"/>
        <v>1</v>
      </c>
      <c r="AB1303" s="3036">
        <v>121</v>
      </c>
    </row>
    <row r="1304" spans="1:28" x14ac:dyDescent="0.25">
      <c r="A1304" s="1709">
        <f t="shared" si="455"/>
        <v>0</v>
      </c>
      <c r="B1304" s="1709">
        <f t="shared" si="439"/>
        <v>10121021</v>
      </c>
      <c r="C1304" s="1002">
        <v>121</v>
      </c>
      <c r="D1304" s="1797" t="s">
        <v>447</v>
      </c>
      <c r="E1304" s="1002">
        <v>21</v>
      </c>
      <c r="F1304" s="1003" t="s">
        <v>3825</v>
      </c>
      <c r="H1304" s="1016" t="s">
        <v>345</v>
      </c>
      <c r="I1304" s="997" t="s">
        <v>5468</v>
      </c>
      <c r="K1304" s="999"/>
      <c r="L1304" s="1090">
        <f t="shared" si="452"/>
        <v>0</v>
      </c>
      <c r="N1304" s="1725">
        <f>IF(AND(L1304&lt;&gt;0,ISERROR(MATCH(L1304,Anexa!D:D,0))=TRUE),1,0)</f>
        <v>0</v>
      </c>
      <c r="Z1304" s="1006" t="str">
        <f t="shared" si="453"/>
        <v>Cap.4 Pct.2: Codul activitatilor CAEN (Col.B) trebuie sa apartina nomenclatorului CAEN Rev2, pentru Rd.(2 la n)</v>
      </c>
      <c r="AA1304" s="2205">
        <f t="shared" si="454"/>
        <v>1</v>
      </c>
      <c r="AB1304" s="3036">
        <v>121</v>
      </c>
    </row>
    <row r="1305" spans="1:28" x14ac:dyDescent="0.25">
      <c r="A1305" s="1709">
        <f t="shared" si="455"/>
        <v>0</v>
      </c>
      <c r="B1305" s="1709">
        <f t="shared" si="439"/>
        <v>10121022</v>
      </c>
      <c r="C1305" s="1002">
        <v>121</v>
      </c>
      <c r="D1305" s="1796" t="s">
        <v>447</v>
      </c>
      <c r="E1305" s="994">
        <v>22</v>
      </c>
      <c r="F1305" s="1003" t="s">
        <v>3825</v>
      </c>
      <c r="H1305" s="1016" t="s">
        <v>345</v>
      </c>
      <c r="I1305" s="997" t="s">
        <v>5469</v>
      </c>
      <c r="K1305" s="999"/>
      <c r="L1305" s="1090">
        <f t="shared" si="452"/>
        <v>0</v>
      </c>
      <c r="N1305" s="1725">
        <f>IF(AND(L1305&lt;&gt;0,ISERROR(MATCH(L1305,Anexa!D:D,0))=TRUE),1,0)</f>
        <v>0</v>
      </c>
      <c r="Z1305" s="1006" t="str">
        <f t="shared" si="453"/>
        <v>Cap.4 Pct.2: Codul activitatilor CAEN (Col.B) trebuie sa apartina nomenclatorului CAEN Rev2, pentru Rd.(2 la n)</v>
      </c>
      <c r="AA1305" s="2205">
        <f t="shared" si="454"/>
        <v>1</v>
      </c>
      <c r="AB1305" s="3036">
        <v>121</v>
      </c>
    </row>
    <row r="1306" spans="1:28" x14ac:dyDescent="0.25">
      <c r="A1306" s="1709">
        <f t="shared" si="455"/>
        <v>0</v>
      </c>
      <c r="B1306" s="1709">
        <f t="shared" si="439"/>
        <v>10121023</v>
      </c>
      <c r="C1306" s="1002">
        <v>121</v>
      </c>
      <c r="D1306" s="1797" t="s">
        <v>447</v>
      </c>
      <c r="E1306" s="1002">
        <v>23</v>
      </c>
      <c r="F1306" s="1003" t="s">
        <v>3825</v>
      </c>
      <c r="H1306" s="1016" t="s">
        <v>345</v>
      </c>
      <c r="I1306" s="997" t="s">
        <v>5470</v>
      </c>
      <c r="K1306" s="999"/>
      <c r="L1306" s="1090">
        <f t="shared" si="452"/>
        <v>0</v>
      </c>
      <c r="N1306" s="1725">
        <f>IF(AND(L1306&lt;&gt;0,ISERROR(MATCH(L1306,Anexa!D:D,0))=TRUE),1,0)</f>
        <v>0</v>
      </c>
      <c r="Z1306" s="1006" t="str">
        <f t="shared" si="453"/>
        <v>Cap.4 Pct.2: Codul activitatilor CAEN (Col.B) trebuie sa apartina nomenclatorului CAEN Rev2, pentru Rd.(2 la n)</v>
      </c>
      <c r="AA1306" s="2205">
        <f t="shared" si="454"/>
        <v>1</v>
      </c>
      <c r="AB1306" s="3036">
        <v>121</v>
      </c>
    </row>
    <row r="1307" spans="1:28" x14ac:dyDescent="0.25">
      <c r="A1307" s="1709">
        <f t="shared" si="455"/>
        <v>0</v>
      </c>
      <c r="B1307" s="1709">
        <f t="shared" ref="B1307:B1370" si="456">VALUE("1"&amp;TEXT(C1307,"0000")&amp;TEXT(E1307,"000"))</f>
        <v>10121024</v>
      </c>
      <c r="C1307" s="1002">
        <v>121</v>
      </c>
      <c r="D1307" s="1796" t="s">
        <v>447</v>
      </c>
      <c r="E1307" s="994">
        <v>24</v>
      </c>
      <c r="F1307" s="1003" t="s">
        <v>3825</v>
      </c>
      <c r="H1307" s="1016" t="s">
        <v>345</v>
      </c>
      <c r="I1307" s="997" t="s">
        <v>5471</v>
      </c>
      <c r="K1307" s="999"/>
      <c r="L1307" s="1090">
        <f t="shared" si="452"/>
        <v>0</v>
      </c>
      <c r="N1307" s="1725">
        <f>IF(AND(L1307&lt;&gt;0,ISERROR(MATCH(L1307,Anexa!D:D,0))=TRUE),1,0)</f>
        <v>0</v>
      </c>
      <c r="Z1307" s="1006" t="str">
        <f t="shared" si="453"/>
        <v>Cap.4 Pct.2: Codul activitatilor CAEN (Col.B) trebuie sa apartina nomenclatorului CAEN Rev2, pentru Rd.(2 la n)</v>
      </c>
      <c r="AA1307" s="2205">
        <f t="shared" si="454"/>
        <v>1</v>
      </c>
      <c r="AB1307" s="3036">
        <v>121</v>
      </c>
    </row>
    <row r="1308" spans="1:28" x14ac:dyDescent="0.25">
      <c r="A1308" s="1709">
        <f t="shared" si="455"/>
        <v>0</v>
      </c>
      <c r="B1308" s="1709">
        <f t="shared" si="456"/>
        <v>10121025</v>
      </c>
      <c r="C1308" s="1002">
        <v>121</v>
      </c>
      <c r="D1308" s="1797" t="s">
        <v>447</v>
      </c>
      <c r="E1308" s="1002">
        <v>25</v>
      </c>
      <c r="F1308" s="1003" t="s">
        <v>3825</v>
      </c>
      <c r="H1308" s="1016" t="s">
        <v>345</v>
      </c>
      <c r="I1308" s="997" t="s">
        <v>5472</v>
      </c>
      <c r="K1308" s="999"/>
      <c r="L1308" s="1090">
        <f t="shared" si="452"/>
        <v>0</v>
      </c>
      <c r="N1308" s="1725">
        <f>IF(AND(L1308&lt;&gt;0,ISERROR(MATCH(L1308,Anexa!D:D,0))=TRUE),1,0)</f>
        <v>0</v>
      </c>
      <c r="Z1308" s="1006" t="str">
        <f t="shared" si="453"/>
        <v>Cap.4 Pct.2: Codul activitatilor CAEN (Col.B) trebuie sa apartina nomenclatorului CAEN Rev2, pentru Rd.(2 la n)</v>
      </c>
      <c r="AA1308" s="2205">
        <f t="shared" si="454"/>
        <v>1</v>
      </c>
      <c r="AB1308" s="3036">
        <v>121</v>
      </c>
    </row>
    <row r="1309" spans="1:28" x14ac:dyDescent="0.25">
      <c r="A1309" s="1709">
        <f t="shared" si="455"/>
        <v>0</v>
      </c>
      <c r="B1309" s="1709">
        <f t="shared" si="456"/>
        <v>10121026</v>
      </c>
      <c r="C1309" s="1002">
        <v>121</v>
      </c>
      <c r="D1309" s="1796" t="s">
        <v>447</v>
      </c>
      <c r="E1309" s="994">
        <v>26</v>
      </c>
      <c r="F1309" s="1003" t="s">
        <v>3825</v>
      </c>
      <c r="H1309" s="1016" t="s">
        <v>345</v>
      </c>
      <c r="I1309" s="997" t="s">
        <v>5473</v>
      </c>
      <c r="K1309" s="999"/>
      <c r="L1309" s="1090">
        <f t="shared" si="452"/>
        <v>0</v>
      </c>
      <c r="N1309" s="1725">
        <f>IF(AND(L1309&lt;&gt;0,ISERROR(MATCH(L1309,Anexa!D:D,0))=TRUE),1,0)</f>
        <v>0</v>
      </c>
      <c r="Z1309" s="1006" t="str">
        <f t="shared" si="453"/>
        <v>Cap.4 Pct.2: Codul activitatilor CAEN (Col.B) trebuie sa apartina nomenclatorului CAEN Rev2, pentru Rd.(2 la n)</v>
      </c>
      <c r="AA1309" s="2205">
        <f t="shared" si="454"/>
        <v>1</v>
      </c>
      <c r="AB1309" s="3036">
        <v>121</v>
      </c>
    </row>
    <row r="1310" spans="1:28" x14ac:dyDescent="0.25">
      <c r="A1310" s="1709">
        <f t="shared" si="455"/>
        <v>0</v>
      </c>
      <c r="B1310" s="1709">
        <f t="shared" si="456"/>
        <v>10121027</v>
      </c>
      <c r="C1310" s="1002">
        <v>121</v>
      </c>
      <c r="D1310" s="1797" t="s">
        <v>447</v>
      </c>
      <c r="E1310" s="1002">
        <v>27</v>
      </c>
      <c r="F1310" s="1003" t="s">
        <v>3825</v>
      </c>
      <c r="H1310" s="1016" t="s">
        <v>345</v>
      </c>
      <c r="I1310" s="997" t="s">
        <v>5474</v>
      </c>
      <c r="K1310" s="999"/>
      <c r="L1310" s="1090">
        <f t="shared" si="452"/>
        <v>0</v>
      </c>
      <c r="N1310" s="1725">
        <f>IF(AND(L1310&lt;&gt;0,ISERROR(MATCH(L1310,Anexa!D:D,0))=TRUE),1,0)</f>
        <v>0</v>
      </c>
      <c r="Z1310" s="1006" t="str">
        <f t="shared" si="453"/>
        <v>Cap.4 Pct.2: Codul activitatilor CAEN (Col.B) trebuie sa apartina nomenclatorului CAEN Rev2, pentru Rd.(2 la n)</v>
      </c>
      <c r="AA1310" s="2205">
        <f t="shared" si="454"/>
        <v>1</v>
      </c>
      <c r="AB1310" s="3036">
        <v>121</v>
      </c>
    </row>
    <row r="1311" spans="1:28" x14ac:dyDescent="0.25">
      <c r="A1311" s="1709">
        <f t="shared" si="455"/>
        <v>0</v>
      </c>
      <c r="B1311" s="1709">
        <f t="shared" si="456"/>
        <v>10121028</v>
      </c>
      <c r="C1311" s="1002">
        <v>121</v>
      </c>
      <c r="D1311" s="1796" t="s">
        <v>447</v>
      </c>
      <c r="E1311" s="994">
        <v>28</v>
      </c>
      <c r="F1311" s="1003" t="s">
        <v>3825</v>
      </c>
      <c r="H1311" s="1016" t="s">
        <v>345</v>
      </c>
      <c r="I1311" s="997" t="s">
        <v>5475</v>
      </c>
      <c r="K1311" s="999"/>
      <c r="L1311" s="1090">
        <f t="shared" si="452"/>
        <v>0</v>
      </c>
      <c r="N1311" s="1725">
        <f>IF(AND(L1311&lt;&gt;0,ISERROR(MATCH(L1311,Anexa!D:D,0))=TRUE),1,0)</f>
        <v>0</v>
      </c>
      <c r="Z1311" s="1006" t="str">
        <f t="shared" si="453"/>
        <v>Cap.4 Pct.2: Codul activitatilor CAEN (Col.B) trebuie sa apartina nomenclatorului CAEN Rev2, pentru Rd.(2 la n)</v>
      </c>
      <c r="AA1311" s="2205">
        <f t="shared" si="454"/>
        <v>1</v>
      </c>
      <c r="AB1311" s="3036">
        <v>121</v>
      </c>
    </row>
    <row r="1312" spans="1:28" x14ac:dyDescent="0.25">
      <c r="A1312" s="1709">
        <f t="shared" si="455"/>
        <v>0</v>
      </c>
      <c r="B1312" s="1709">
        <f t="shared" si="456"/>
        <v>10121029</v>
      </c>
      <c r="C1312" s="1002">
        <v>121</v>
      </c>
      <c r="D1312" s="1797" t="s">
        <v>447</v>
      </c>
      <c r="E1312" s="1002">
        <v>29</v>
      </c>
      <c r="F1312" s="1003" t="s">
        <v>3825</v>
      </c>
      <c r="H1312" s="1016" t="s">
        <v>345</v>
      </c>
      <c r="I1312" s="997" t="s">
        <v>5476</v>
      </c>
      <c r="K1312" s="999"/>
      <c r="L1312" s="1090">
        <f t="shared" si="452"/>
        <v>0</v>
      </c>
      <c r="N1312" s="1725">
        <f>IF(AND(L1312&lt;&gt;0,ISERROR(MATCH(L1312,Anexa!D:D,0))=TRUE),1,0)</f>
        <v>0</v>
      </c>
      <c r="Z1312" s="1006" t="str">
        <f t="shared" si="453"/>
        <v>Cap.4 Pct.2: Codul activitatilor CAEN (Col.B) trebuie sa apartina nomenclatorului CAEN Rev2, pentru Rd.(2 la n)</v>
      </c>
      <c r="AA1312" s="2205">
        <f t="shared" si="454"/>
        <v>1</v>
      </c>
      <c r="AB1312" s="3036">
        <v>121</v>
      </c>
    </row>
    <row r="1313" spans="1:28" x14ac:dyDescent="0.25">
      <c r="A1313" s="1709">
        <f t="shared" si="455"/>
        <v>0</v>
      </c>
      <c r="B1313" s="1709">
        <f t="shared" si="456"/>
        <v>10121030</v>
      </c>
      <c r="C1313" s="1002">
        <v>121</v>
      </c>
      <c r="D1313" s="1796" t="s">
        <v>447</v>
      </c>
      <c r="E1313" s="994">
        <v>30</v>
      </c>
      <c r="F1313" s="1003" t="s">
        <v>3825</v>
      </c>
      <c r="H1313" s="1016" t="s">
        <v>345</v>
      </c>
      <c r="I1313" s="997" t="s">
        <v>5477</v>
      </c>
      <c r="K1313" s="999"/>
      <c r="L1313" s="1090">
        <f t="shared" si="452"/>
        <v>0</v>
      </c>
      <c r="N1313" s="1725">
        <f>IF(AND(L1313&lt;&gt;0,ISERROR(MATCH(L1313,Anexa!D:D,0))=TRUE),1,0)</f>
        <v>0</v>
      </c>
      <c r="Z1313" s="1006" t="str">
        <f t="shared" si="453"/>
        <v>Cap.4 Pct.2: Codul activitatilor CAEN (Col.B) trebuie sa apartina nomenclatorului CAEN Rev2, pentru Rd.(2 la n)</v>
      </c>
      <c r="AA1313" s="2205">
        <f t="shared" si="454"/>
        <v>1</v>
      </c>
      <c r="AB1313" s="3036">
        <v>121</v>
      </c>
    </row>
    <row r="1314" spans="1:28" x14ac:dyDescent="0.25">
      <c r="A1314" s="1710">
        <f t="shared" si="455"/>
        <v>0</v>
      </c>
      <c r="B1314" s="1710">
        <f t="shared" si="456"/>
        <v>10121031</v>
      </c>
      <c r="C1314" s="1007">
        <v>121</v>
      </c>
      <c r="D1314" s="1798" t="s">
        <v>447</v>
      </c>
      <c r="E1314" s="1007">
        <v>31</v>
      </c>
      <c r="F1314" s="1008" t="s">
        <v>3825</v>
      </c>
      <c r="G1314" s="1007"/>
      <c r="H1314" s="1009" t="s">
        <v>345</v>
      </c>
      <c r="I1314" s="1010" t="s">
        <v>5478</v>
      </c>
      <c r="J1314" s="1009"/>
      <c r="K1314" s="1010"/>
      <c r="L1314" s="1048">
        <f t="shared" si="452"/>
        <v>0</v>
      </c>
      <c r="M1314" s="1012"/>
      <c r="N1314" s="1727">
        <f>IF(AND(L1314&lt;&gt;0,ISERROR(MATCH(L1314,Anexa!D:D,0))=TRUE),1,0)</f>
        <v>0</v>
      </c>
      <c r="O1314" s="1012"/>
      <c r="P1314" s="1012"/>
      <c r="Q1314" s="1012"/>
      <c r="R1314" s="1012"/>
      <c r="S1314" s="1012"/>
      <c r="T1314" s="1012"/>
      <c r="U1314" s="1012"/>
      <c r="V1314" s="1012"/>
      <c r="W1314" s="1012"/>
      <c r="X1314" s="1012"/>
      <c r="Y1314" s="1013"/>
      <c r="Z1314" s="1013" t="str">
        <f t="shared" si="453"/>
        <v>Cap.4 Pct.2: Codul activitatilor CAEN (Col.B) trebuie sa apartina nomenclatorului CAEN Rev2, pentru Rd.(2 la n)</v>
      </c>
      <c r="AA1314" s="2205">
        <f t="shared" si="454"/>
        <v>1</v>
      </c>
      <c r="AB1314" s="3036">
        <v>121</v>
      </c>
    </row>
    <row r="1315" spans="1:28" x14ac:dyDescent="0.25">
      <c r="A1315" s="1708">
        <f t="shared" si="455"/>
        <v>0</v>
      </c>
      <c r="B1315" s="1708">
        <f t="shared" si="456"/>
        <v>10122001</v>
      </c>
      <c r="C1315" s="994">
        <v>122</v>
      </c>
      <c r="D1315" s="1796" t="s">
        <v>447</v>
      </c>
      <c r="E1315" s="994">
        <v>1</v>
      </c>
      <c r="F1315" s="995" t="s">
        <v>3825</v>
      </c>
      <c r="G1315" s="994" t="s">
        <v>3820</v>
      </c>
      <c r="H1315" s="996" t="s">
        <v>345</v>
      </c>
      <c r="I1315" s="999" t="s">
        <v>9752</v>
      </c>
      <c r="J1315" s="996"/>
      <c r="K1315" s="999" t="s">
        <v>3925</v>
      </c>
      <c r="L1315" s="1000">
        <f>IF(BA527="",0,BA527)</f>
        <v>0</v>
      </c>
      <c r="M1315" s="1000">
        <f>SUM(BA528:BA557)</f>
        <v>0</v>
      </c>
      <c r="N1315" s="1725">
        <f t="shared" ref="N1315:N1353" si="457">IF(L1315=M1315,0,1)</f>
        <v>0</v>
      </c>
      <c r="O1315" s="1000"/>
      <c r="P1315" s="1000"/>
      <c r="Q1315" s="1000"/>
      <c r="R1315" s="1000"/>
      <c r="S1315" s="1000"/>
      <c r="T1315" s="1000"/>
      <c r="U1315" s="1000"/>
      <c r="V1315" s="1000"/>
      <c r="W1315" s="1000"/>
      <c r="X1315" s="1000"/>
      <c r="Y1315" s="1001"/>
      <c r="Z1315" s="1343" t="s">
        <v>9553</v>
      </c>
      <c r="AA1315" s="2205">
        <f t="shared" si="454"/>
        <v>1</v>
      </c>
      <c r="AB1315" s="3036">
        <v>122</v>
      </c>
    </row>
    <row r="1316" spans="1:28" x14ac:dyDescent="0.25">
      <c r="A1316" s="1708">
        <f t="shared" si="455"/>
        <v>0</v>
      </c>
      <c r="B1316" s="1708">
        <f t="shared" si="456"/>
        <v>10122002</v>
      </c>
      <c r="C1316" s="994">
        <v>122</v>
      </c>
      <c r="D1316" s="1796" t="s">
        <v>447</v>
      </c>
      <c r="E1316" s="994">
        <v>2</v>
      </c>
      <c r="F1316" s="995" t="s">
        <v>3825</v>
      </c>
      <c r="G1316" s="994"/>
      <c r="H1316" s="996" t="s">
        <v>345</v>
      </c>
      <c r="I1316" s="999" t="s">
        <v>9752</v>
      </c>
      <c r="J1316" s="996"/>
      <c r="K1316" s="999" t="s">
        <v>3926</v>
      </c>
      <c r="L1316" s="1000">
        <f>IF(BB527="",0,BB527)</f>
        <v>0</v>
      </c>
      <c r="M1316" s="1000">
        <f>SUM(BB528:BB557)</f>
        <v>0</v>
      </c>
      <c r="N1316" s="1725">
        <f t="shared" si="457"/>
        <v>0</v>
      </c>
      <c r="O1316" s="1000"/>
      <c r="P1316" s="1000"/>
      <c r="Q1316" s="1000"/>
      <c r="R1316" s="1000"/>
      <c r="S1316" s="1000"/>
      <c r="T1316" s="1000"/>
      <c r="U1316" s="1000"/>
      <c r="V1316" s="1000"/>
      <c r="W1316" s="1000"/>
      <c r="X1316" s="1000"/>
      <c r="Y1316" s="1001"/>
      <c r="Z1316" s="1001" t="str">
        <f>Z1315</f>
        <v>Cap.4 Pct.2: Valoarea totala a investitiilor nete (Rd.1) = Suma pe coloana (Rd.(2 la n)), pentru Col.(1 la 8)</v>
      </c>
      <c r="AA1316" s="2205">
        <f t="shared" si="454"/>
        <v>1</v>
      </c>
      <c r="AB1316" s="3036">
        <v>122</v>
      </c>
    </row>
    <row r="1317" spans="1:28" x14ac:dyDescent="0.25">
      <c r="A1317" s="1708">
        <f t="shared" si="455"/>
        <v>0</v>
      </c>
      <c r="B1317" s="1708">
        <f t="shared" si="456"/>
        <v>10122003</v>
      </c>
      <c r="C1317" s="994">
        <v>122</v>
      </c>
      <c r="D1317" s="1796" t="s">
        <v>447</v>
      </c>
      <c r="E1317" s="994">
        <v>3</v>
      </c>
      <c r="F1317" s="995" t="s">
        <v>3825</v>
      </c>
      <c r="G1317" s="994"/>
      <c r="H1317" s="996" t="s">
        <v>345</v>
      </c>
      <c r="I1317" s="999" t="s">
        <v>9752</v>
      </c>
      <c r="J1317" s="996"/>
      <c r="K1317" s="999" t="s">
        <v>3927</v>
      </c>
      <c r="L1317" s="1000">
        <f>IF(BC527="",0,BC527)</f>
        <v>0</v>
      </c>
      <c r="M1317" s="1000">
        <f>SUM(BC528:BC557)</f>
        <v>0</v>
      </c>
      <c r="N1317" s="1725">
        <f t="shared" si="457"/>
        <v>0</v>
      </c>
      <c r="O1317" s="1000"/>
      <c r="P1317" s="1000"/>
      <c r="Q1317" s="1000"/>
      <c r="R1317" s="1000"/>
      <c r="S1317" s="1000"/>
      <c r="T1317" s="1000"/>
      <c r="U1317" s="1000"/>
      <c r="V1317" s="1000"/>
      <c r="W1317" s="1000"/>
      <c r="X1317" s="1000"/>
      <c r="Y1317" s="1001"/>
      <c r="Z1317" s="1001" t="str">
        <f t="shared" ref="Z1317:Z1322" si="458">Z1316</f>
        <v>Cap.4 Pct.2: Valoarea totala a investitiilor nete (Rd.1) = Suma pe coloana (Rd.(2 la n)), pentru Col.(1 la 8)</v>
      </c>
      <c r="AA1317" s="2205">
        <f t="shared" si="454"/>
        <v>1</v>
      </c>
      <c r="AB1317" s="3036">
        <v>122</v>
      </c>
    </row>
    <row r="1318" spans="1:28" x14ac:dyDescent="0.25">
      <c r="A1318" s="1708">
        <f t="shared" si="455"/>
        <v>0</v>
      </c>
      <c r="B1318" s="1708">
        <f t="shared" si="456"/>
        <v>10122004</v>
      </c>
      <c r="C1318" s="994">
        <v>122</v>
      </c>
      <c r="D1318" s="1796" t="s">
        <v>447</v>
      </c>
      <c r="E1318" s="994">
        <v>4</v>
      </c>
      <c r="F1318" s="995" t="s">
        <v>3825</v>
      </c>
      <c r="G1318" s="994"/>
      <c r="H1318" s="996" t="s">
        <v>345</v>
      </c>
      <c r="I1318" s="999" t="s">
        <v>9752</v>
      </c>
      <c r="J1318" s="996"/>
      <c r="K1318" s="999" t="s">
        <v>3928</v>
      </c>
      <c r="L1318" s="1000">
        <f>IF(BD527="",0,BD527)</f>
        <v>0</v>
      </c>
      <c r="M1318" s="1000">
        <f>SUM(BD528:BD557)</f>
        <v>0</v>
      </c>
      <c r="N1318" s="1725">
        <f t="shared" si="457"/>
        <v>0</v>
      </c>
      <c r="O1318" s="1000"/>
      <c r="P1318" s="1000"/>
      <c r="Q1318" s="1000"/>
      <c r="R1318" s="1000"/>
      <c r="S1318" s="1000"/>
      <c r="T1318" s="1000"/>
      <c r="U1318" s="1000"/>
      <c r="V1318" s="1000"/>
      <c r="W1318" s="1000"/>
      <c r="X1318" s="1000"/>
      <c r="Y1318" s="1001"/>
      <c r="Z1318" s="1001" t="str">
        <f t="shared" si="458"/>
        <v>Cap.4 Pct.2: Valoarea totala a investitiilor nete (Rd.1) = Suma pe coloana (Rd.(2 la n)), pentru Col.(1 la 8)</v>
      </c>
      <c r="AA1318" s="2205">
        <f t="shared" si="454"/>
        <v>1</v>
      </c>
      <c r="AB1318" s="3036">
        <v>122</v>
      </c>
    </row>
    <row r="1319" spans="1:28" x14ac:dyDescent="0.25">
      <c r="A1319" s="1708">
        <f t="shared" si="455"/>
        <v>0</v>
      </c>
      <c r="B1319" s="1708">
        <f t="shared" si="456"/>
        <v>10122005</v>
      </c>
      <c r="C1319" s="994">
        <v>122</v>
      </c>
      <c r="D1319" s="1796" t="s">
        <v>447</v>
      </c>
      <c r="E1319" s="994">
        <v>5</v>
      </c>
      <c r="F1319" s="995" t="s">
        <v>3825</v>
      </c>
      <c r="G1319" s="994"/>
      <c r="H1319" s="996" t="s">
        <v>345</v>
      </c>
      <c r="I1319" s="999" t="s">
        <v>9752</v>
      </c>
      <c r="J1319" s="996"/>
      <c r="K1319" s="999" t="s">
        <v>3929</v>
      </c>
      <c r="L1319" s="1000">
        <f>IF(BE527="",0,BE527)</f>
        <v>0</v>
      </c>
      <c r="M1319" s="1000">
        <f>SUM(BE528:BE557)</f>
        <v>0</v>
      </c>
      <c r="N1319" s="1725">
        <f t="shared" si="457"/>
        <v>0</v>
      </c>
      <c r="O1319" s="1000"/>
      <c r="P1319" s="1000"/>
      <c r="Q1319" s="1000"/>
      <c r="R1319" s="1000"/>
      <c r="S1319" s="1000"/>
      <c r="T1319" s="1000"/>
      <c r="U1319" s="1000"/>
      <c r="V1319" s="1000"/>
      <c r="W1319" s="1000"/>
      <c r="X1319" s="1000"/>
      <c r="Y1319" s="1001"/>
      <c r="Z1319" s="1001" t="str">
        <f t="shared" si="458"/>
        <v>Cap.4 Pct.2: Valoarea totala a investitiilor nete (Rd.1) = Suma pe coloana (Rd.(2 la n)), pentru Col.(1 la 8)</v>
      </c>
      <c r="AA1319" s="2205">
        <f t="shared" si="454"/>
        <v>1</v>
      </c>
      <c r="AB1319" s="3036">
        <v>122</v>
      </c>
    </row>
    <row r="1320" spans="1:28" x14ac:dyDescent="0.25">
      <c r="A1320" s="1708">
        <f t="shared" si="455"/>
        <v>0</v>
      </c>
      <c r="B1320" s="1708">
        <f t="shared" si="456"/>
        <v>10122006</v>
      </c>
      <c r="C1320" s="994">
        <v>122</v>
      </c>
      <c r="D1320" s="1796" t="s">
        <v>447</v>
      </c>
      <c r="E1320" s="994">
        <v>6</v>
      </c>
      <c r="F1320" s="995" t="s">
        <v>3825</v>
      </c>
      <c r="G1320" s="994"/>
      <c r="H1320" s="996" t="s">
        <v>345</v>
      </c>
      <c r="I1320" s="999" t="s">
        <v>9752</v>
      </c>
      <c r="J1320" s="996"/>
      <c r="K1320" s="999" t="s">
        <v>3930</v>
      </c>
      <c r="L1320" s="1000">
        <f>IF(BF527="",0,BF527)</f>
        <v>0</v>
      </c>
      <c r="M1320" s="1000">
        <f>SUM(BF528:BF557)</f>
        <v>0</v>
      </c>
      <c r="N1320" s="1725">
        <f t="shared" si="457"/>
        <v>0</v>
      </c>
      <c r="O1320" s="1000"/>
      <c r="P1320" s="1000"/>
      <c r="Q1320" s="1000"/>
      <c r="R1320" s="1000"/>
      <c r="S1320" s="1000"/>
      <c r="T1320" s="1000"/>
      <c r="U1320" s="1000"/>
      <c r="V1320" s="1000"/>
      <c r="W1320" s="1000"/>
      <c r="X1320" s="1000"/>
      <c r="Y1320" s="1001"/>
      <c r="Z1320" s="1001" t="str">
        <f t="shared" si="458"/>
        <v>Cap.4 Pct.2: Valoarea totala a investitiilor nete (Rd.1) = Suma pe coloana (Rd.(2 la n)), pentru Col.(1 la 8)</v>
      </c>
      <c r="AA1320" s="2205">
        <f t="shared" si="454"/>
        <v>1</v>
      </c>
      <c r="AB1320" s="3036">
        <v>122</v>
      </c>
    </row>
    <row r="1321" spans="1:28" x14ac:dyDescent="0.25">
      <c r="A1321" s="1708">
        <f t="shared" si="455"/>
        <v>0</v>
      </c>
      <c r="B1321" s="1708">
        <f t="shared" si="456"/>
        <v>10122007</v>
      </c>
      <c r="C1321" s="994">
        <v>122</v>
      </c>
      <c r="D1321" s="1796" t="s">
        <v>447</v>
      </c>
      <c r="E1321" s="994">
        <v>7</v>
      </c>
      <c r="F1321" s="995" t="s">
        <v>3825</v>
      </c>
      <c r="G1321" s="994"/>
      <c r="H1321" s="996" t="s">
        <v>345</v>
      </c>
      <c r="I1321" s="999" t="s">
        <v>9752</v>
      </c>
      <c r="J1321" s="996"/>
      <c r="K1321" s="999" t="s">
        <v>3931</v>
      </c>
      <c r="L1321" s="1000">
        <f>IF(BG527="",0,BG527)</f>
        <v>0</v>
      </c>
      <c r="M1321" s="1000">
        <f>SUM(BG528:BG557)</f>
        <v>0</v>
      </c>
      <c r="N1321" s="1725">
        <f t="shared" si="457"/>
        <v>0</v>
      </c>
      <c r="O1321" s="1000"/>
      <c r="P1321" s="1000"/>
      <c r="Q1321" s="1000"/>
      <c r="R1321" s="1000"/>
      <c r="S1321" s="1000"/>
      <c r="T1321" s="1000"/>
      <c r="U1321" s="1000"/>
      <c r="V1321" s="1000"/>
      <c r="W1321" s="1000"/>
      <c r="X1321" s="1000"/>
      <c r="Y1321" s="1001"/>
      <c r="Z1321" s="1001" t="str">
        <f t="shared" si="458"/>
        <v>Cap.4 Pct.2: Valoarea totala a investitiilor nete (Rd.1) = Suma pe coloana (Rd.(2 la n)), pentru Col.(1 la 8)</v>
      </c>
      <c r="AA1321" s="2205">
        <f t="shared" si="454"/>
        <v>1</v>
      </c>
      <c r="AB1321" s="3036">
        <v>122</v>
      </c>
    </row>
    <row r="1322" spans="1:28" x14ac:dyDescent="0.25">
      <c r="A1322" s="1710">
        <f t="shared" si="455"/>
        <v>0</v>
      </c>
      <c r="B1322" s="1710">
        <f t="shared" si="456"/>
        <v>10122008</v>
      </c>
      <c r="C1322" s="1007">
        <v>122</v>
      </c>
      <c r="D1322" s="1798" t="s">
        <v>447</v>
      </c>
      <c r="E1322" s="1007">
        <v>8</v>
      </c>
      <c r="F1322" s="1008" t="s">
        <v>3825</v>
      </c>
      <c r="G1322" s="1007"/>
      <c r="H1322" s="1009" t="s">
        <v>345</v>
      </c>
      <c r="I1322" s="1010" t="s">
        <v>9752</v>
      </c>
      <c r="J1322" s="1009"/>
      <c r="K1322" s="1010" t="s">
        <v>3932</v>
      </c>
      <c r="L1322" s="1012">
        <f>IF(BH527="",0,BH527)</f>
        <v>0</v>
      </c>
      <c r="M1322" s="1012">
        <f>SUM(BH528:BH557)</f>
        <v>0</v>
      </c>
      <c r="N1322" s="1727">
        <f t="shared" si="457"/>
        <v>0</v>
      </c>
      <c r="O1322" s="1012"/>
      <c r="P1322" s="1012"/>
      <c r="Q1322" s="1012"/>
      <c r="R1322" s="1012"/>
      <c r="S1322" s="1012"/>
      <c r="T1322" s="1012"/>
      <c r="U1322" s="1012"/>
      <c r="V1322" s="1012"/>
      <c r="W1322" s="1012"/>
      <c r="X1322" s="1012"/>
      <c r="Y1322" s="1013"/>
      <c r="Z1322" s="1013" t="str">
        <f t="shared" si="458"/>
        <v>Cap.4 Pct.2: Valoarea totala a investitiilor nete (Rd.1) = Suma pe coloana (Rd.(2 la n)), pentru Col.(1 la 8)</v>
      </c>
      <c r="AA1322" s="2205">
        <f t="shared" si="454"/>
        <v>1</v>
      </c>
      <c r="AB1322" s="3036">
        <v>122</v>
      </c>
    </row>
    <row r="1323" spans="1:28" x14ac:dyDescent="0.25">
      <c r="A1323" s="1708">
        <f t="shared" si="455"/>
        <v>0</v>
      </c>
      <c r="B1323" s="1708">
        <f t="shared" si="456"/>
        <v>10123001</v>
      </c>
      <c r="C1323" s="994">
        <v>123</v>
      </c>
      <c r="D1323" s="1796" t="s">
        <v>447</v>
      </c>
      <c r="E1323" s="994">
        <v>1</v>
      </c>
      <c r="F1323" s="995" t="s">
        <v>3825</v>
      </c>
      <c r="G1323" s="994" t="s">
        <v>3822</v>
      </c>
      <c r="H1323" s="996" t="s">
        <v>345</v>
      </c>
      <c r="I1323" s="999" t="s">
        <v>9752</v>
      </c>
      <c r="J1323" s="996"/>
      <c r="K1323" s="999" t="s">
        <v>7201</v>
      </c>
      <c r="L1323" s="1000">
        <f t="shared" ref="L1323:L1353" si="459">IF(BA527="",0,BA527)</f>
        <v>0</v>
      </c>
      <c r="M1323" s="1000">
        <f t="shared" ref="M1323:M1353" si="460">SUM(BB527:BF527)</f>
        <v>0</v>
      </c>
      <c r="N1323" s="1725">
        <f t="shared" si="457"/>
        <v>0</v>
      </c>
      <c r="O1323" s="1000"/>
      <c r="P1323" s="1000"/>
      <c r="Q1323" s="1000"/>
      <c r="R1323" s="1000"/>
      <c r="S1323" s="1000"/>
      <c r="T1323" s="1000"/>
      <c r="U1323" s="1000"/>
      <c r="V1323" s="1000"/>
      <c r="W1323" s="1000"/>
      <c r="X1323" s="1000"/>
      <c r="Y1323" s="1001"/>
      <c r="Z1323" s="1343" t="s">
        <v>9554</v>
      </c>
      <c r="AA1323" s="2205">
        <f t="shared" si="454"/>
        <v>1</v>
      </c>
      <c r="AB1323" s="3036">
        <v>123</v>
      </c>
    </row>
    <row r="1324" spans="1:28" x14ac:dyDescent="0.25">
      <c r="A1324" s="1708">
        <f t="shared" si="455"/>
        <v>0</v>
      </c>
      <c r="B1324" s="1708">
        <f t="shared" si="456"/>
        <v>10123002</v>
      </c>
      <c r="C1324" s="994">
        <v>123</v>
      </c>
      <c r="D1324" s="1796" t="s">
        <v>447</v>
      </c>
      <c r="E1324" s="994">
        <v>2</v>
      </c>
      <c r="F1324" s="995" t="s">
        <v>3825</v>
      </c>
      <c r="G1324" s="994"/>
      <c r="H1324" s="996" t="s">
        <v>345</v>
      </c>
      <c r="I1324" s="999" t="s">
        <v>9753</v>
      </c>
      <c r="J1324" s="996"/>
      <c r="K1324" s="999" t="s">
        <v>7202</v>
      </c>
      <c r="L1324" s="1000">
        <f t="shared" si="459"/>
        <v>0</v>
      </c>
      <c r="M1324" s="1000">
        <f t="shared" si="460"/>
        <v>0</v>
      </c>
      <c r="N1324" s="1725">
        <f t="shared" si="457"/>
        <v>0</v>
      </c>
      <c r="O1324" s="1000"/>
      <c r="P1324" s="1000"/>
      <c r="Q1324" s="1000"/>
      <c r="R1324" s="1000"/>
      <c r="S1324" s="1000"/>
      <c r="T1324" s="1000"/>
      <c r="U1324" s="1000"/>
      <c r="V1324" s="1000"/>
      <c r="W1324" s="1000"/>
      <c r="X1324" s="1000"/>
      <c r="Y1324" s="1001"/>
      <c r="Z1324" s="1001" t="str">
        <f>Z1323</f>
        <v>Cap.4 Pct.2: Valoarea totala a investitiilor nete (Col.1) = Suma pe rand (Col.(2 la 6)), pentru Rd.(1 la n)</v>
      </c>
      <c r="AA1324" s="2205">
        <f t="shared" si="454"/>
        <v>1</v>
      </c>
      <c r="AB1324" s="3036">
        <v>123</v>
      </c>
    </row>
    <row r="1325" spans="1:28" x14ac:dyDescent="0.25">
      <c r="A1325" s="1708">
        <f t="shared" si="455"/>
        <v>0</v>
      </c>
      <c r="B1325" s="1708">
        <f t="shared" si="456"/>
        <v>10123003</v>
      </c>
      <c r="C1325" s="994">
        <v>123</v>
      </c>
      <c r="D1325" s="1796" t="s">
        <v>447</v>
      </c>
      <c r="E1325" s="994">
        <v>3</v>
      </c>
      <c r="F1325" s="995" t="s">
        <v>3825</v>
      </c>
      <c r="G1325" s="994"/>
      <c r="H1325" s="996" t="s">
        <v>345</v>
      </c>
      <c r="I1325" s="999" t="s">
        <v>9754</v>
      </c>
      <c r="J1325" s="996"/>
      <c r="K1325" s="999" t="s">
        <v>7203</v>
      </c>
      <c r="L1325" s="1000">
        <f t="shared" si="459"/>
        <v>0</v>
      </c>
      <c r="M1325" s="1000">
        <f t="shared" si="460"/>
        <v>0</v>
      </c>
      <c r="N1325" s="1725">
        <f t="shared" si="457"/>
        <v>0</v>
      </c>
      <c r="O1325" s="1000"/>
      <c r="P1325" s="1000"/>
      <c r="Q1325" s="1000"/>
      <c r="R1325" s="1000"/>
      <c r="S1325" s="1000"/>
      <c r="T1325" s="1000"/>
      <c r="U1325" s="1000"/>
      <c r="V1325" s="1000"/>
      <c r="W1325" s="1000"/>
      <c r="X1325" s="1000"/>
      <c r="Y1325" s="1001"/>
      <c r="Z1325" s="1001" t="str">
        <f t="shared" ref="Z1325:Z1352" si="461">Z1324</f>
        <v>Cap.4 Pct.2: Valoarea totala a investitiilor nete (Col.1) = Suma pe rand (Col.(2 la 6)), pentru Rd.(1 la n)</v>
      </c>
      <c r="AA1325" s="2205">
        <f t="shared" si="454"/>
        <v>1</v>
      </c>
      <c r="AB1325" s="3036">
        <v>123</v>
      </c>
    </row>
    <row r="1326" spans="1:28" x14ac:dyDescent="0.25">
      <c r="A1326" s="1708">
        <f t="shared" si="455"/>
        <v>0</v>
      </c>
      <c r="B1326" s="1708">
        <f t="shared" si="456"/>
        <v>10123004</v>
      </c>
      <c r="C1326" s="994">
        <v>123</v>
      </c>
      <c r="D1326" s="1796" t="s">
        <v>447</v>
      </c>
      <c r="E1326" s="994">
        <v>4</v>
      </c>
      <c r="F1326" s="995" t="s">
        <v>3825</v>
      </c>
      <c r="G1326" s="994"/>
      <c r="H1326" s="996" t="s">
        <v>345</v>
      </c>
      <c r="I1326" s="999" t="s">
        <v>9755</v>
      </c>
      <c r="J1326" s="996"/>
      <c r="K1326" s="999" t="s">
        <v>7204</v>
      </c>
      <c r="L1326" s="1000">
        <f t="shared" si="459"/>
        <v>0</v>
      </c>
      <c r="M1326" s="1000">
        <f t="shared" si="460"/>
        <v>0</v>
      </c>
      <c r="N1326" s="1725">
        <f t="shared" si="457"/>
        <v>0</v>
      </c>
      <c r="O1326" s="1000"/>
      <c r="P1326" s="1000"/>
      <c r="Q1326" s="1000"/>
      <c r="R1326" s="1000"/>
      <c r="S1326" s="1000"/>
      <c r="T1326" s="1000"/>
      <c r="U1326" s="1000"/>
      <c r="V1326" s="1000"/>
      <c r="W1326" s="1000"/>
      <c r="X1326" s="1000"/>
      <c r="Y1326" s="1001"/>
      <c r="Z1326" s="1001" t="str">
        <f t="shared" si="461"/>
        <v>Cap.4 Pct.2: Valoarea totala a investitiilor nete (Col.1) = Suma pe rand (Col.(2 la 6)), pentru Rd.(1 la n)</v>
      </c>
      <c r="AA1326" s="2205">
        <f t="shared" si="454"/>
        <v>1</v>
      </c>
      <c r="AB1326" s="3036">
        <v>123</v>
      </c>
    </row>
    <row r="1327" spans="1:28" x14ac:dyDescent="0.25">
      <c r="A1327" s="1708">
        <f t="shared" si="455"/>
        <v>0</v>
      </c>
      <c r="B1327" s="1708">
        <f t="shared" si="456"/>
        <v>10123005</v>
      </c>
      <c r="C1327" s="994">
        <v>123</v>
      </c>
      <c r="D1327" s="1796" t="s">
        <v>447</v>
      </c>
      <c r="E1327" s="994">
        <v>5</v>
      </c>
      <c r="F1327" s="995" t="s">
        <v>3825</v>
      </c>
      <c r="G1327" s="994"/>
      <c r="H1327" s="996" t="s">
        <v>345</v>
      </c>
      <c r="I1327" s="999" t="s">
        <v>9756</v>
      </c>
      <c r="J1327" s="996"/>
      <c r="K1327" s="999" t="s">
        <v>7205</v>
      </c>
      <c r="L1327" s="1000">
        <f t="shared" si="459"/>
        <v>0</v>
      </c>
      <c r="M1327" s="1000">
        <f t="shared" si="460"/>
        <v>0</v>
      </c>
      <c r="N1327" s="1725">
        <f t="shared" si="457"/>
        <v>0</v>
      </c>
      <c r="O1327" s="1000"/>
      <c r="P1327" s="1000"/>
      <c r="Q1327" s="1000"/>
      <c r="R1327" s="1000"/>
      <c r="S1327" s="1000"/>
      <c r="T1327" s="1000"/>
      <c r="U1327" s="1000"/>
      <c r="V1327" s="1000"/>
      <c r="W1327" s="1000"/>
      <c r="X1327" s="1000"/>
      <c r="Y1327" s="1001"/>
      <c r="Z1327" s="1001" t="str">
        <f t="shared" si="461"/>
        <v>Cap.4 Pct.2: Valoarea totala a investitiilor nete (Col.1) = Suma pe rand (Col.(2 la 6)), pentru Rd.(1 la n)</v>
      </c>
      <c r="AA1327" s="2205">
        <f t="shared" si="454"/>
        <v>1</v>
      </c>
      <c r="AB1327" s="3036">
        <v>123</v>
      </c>
    </row>
    <row r="1328" spans="1:28" x14ac:dyDescent="0.25">
      <c r="A1328" s="1708">
        <f t="shared" si="455"/>
        <v>0</v>
      </c>
      <c r="B1328" s="1708">
        <f t="shared" si="456"/>
        <v>10123006</v>
      </c>
      <c r="C1328" s="994">
        <v>123</v>
      </c>
      <c r="D1328" s="1796" t="s">
        <v>447</v>
      </c>
      <c r="E1328" s="994">
        <v>6</v>
      </c>
      <c r="F1328" s="995" t="s">
        <v>3825</v>
      </c>
      <c r="G1328" s="994"/>
      <c r="H1328" s="996" t="s">
        <v>345</v>
      </c>
      <c r="I1328" s="999" t="s">
        <v>9757</v>
      </c>
      <c r="J1328" s="996"/>
      <c r="K1328" s="999" t="s">
        <v>7206</v>
      </c>
      <c r="L1328" s="1000">
        <f t="shared" si="459"/>
        <v>0</v>
      </c>
      <c r="M1328" s="1000">
        <f t="shared" si="460"/>
        <v>0</v>
      </c>
      <c r="N1328" s="1725">
        <f t="shared" si="457"/>
        <v>0</v>
      </c>
      <c r="O1328" s="1000"/>
      <c r="P1328" s="1000"/>
      <c r="Q1328" s="1000"/>
      <c r="R1328" s="1000"/>
      <c r="S1328" s="1000"/>
      <c r="T1328" s="1000"/>
      <c r="U1328" s="1000"/>
      <c r="V1328" s="1000"/>
      <c r="W1328" s="1000"/>
      <c r="X1328" s="1000"/>
      <c r="Y1328" s="1001"/>
      <c r="Z1328" s="1001" t="str">
        <f t="shared" si="461"/>
        <v>Cap.4 Pct.2: Valoarea totala a investitiilor nete (Col.1) = Suma pe rand (Col.(2 la 6)), pentru Rd.(1 la n)</v>
      </c>
      <c r="AA1328" s="2205">
        <f t="shared" si="454"/>
        <v>1</v>
      </c>
      <c r="AB1328" s="3036">
        <v>123</v>
      </c>
    </row>
    <row r="1329" spans="1:28" x14ac:dyDescent="0.25">
      <c r="A1329" s="1708">
        <f t="shared" si="455"/>
        <v>0</v>
      </c>
      <c r="B1329" s="1708">
        <f t="shared" si="456"/>
        <v>10123007</v>
      </c>
      <c r="C1329" s="994">
        <v>123</v>
      </c>
      <c r="D1329" s="1796" t="s">
        <v>447</v>
      </c>
      <c r="E1329" s="994">
        <v>7</v>
      </c>
      <c r="F1329" s="995" t="s">
        <v>3825</v>
      </c>
      <c r="G1329" s="994"/>
      <c r="H1329" s="996" t="s">
        <v>345</v>
      </c>
      <c r="I1329" s="999" t="s">
        <v>9758</v>
      </c>
      <c r="J1329" s="996"/>
      <c r="K1329" s="999" t="s">
        <v>7207</v>
      </c>
      <c r="L1329" s="1000">
        <f t="shared" si="459"/>
        <v>0</v>
      </c>
      <c r="M1329" s="1000">
        <f t="shared" si="460"/>
        <v>0</v>
      </c>
      <c r="N1329" s="1725">
        <f t="shared" si="457"/>
        <v>0</v>
      </c>
      <c r="O1329" s="1000"/>
      <c r="P1329" s="1000"/>
      <c r="Q1329" s="1000"/>
      <c r="R1329" s="1000"/>
      <c r="S1329" s="1000"/>
      <c r="T1329" s="1000"/>
      <c r="U1329" s="1000"/>
      <c r="V1329" s="1000"/>
      <c r="W1329" s="1000"/>
      <c r="X1329" s="1000"/>
      <c r="Y1329" s="1001"/>
      <c r="Z1329" s="1001" t="str">
        <f t="shared" si="461"/>
        <v>Cap.4 Pct.2: Valoarea totala a investitiilor nete (Col.1) = Suma pe rand (Col.(2 la 6)), pentru Rd.(1 la n)</v>
      </c>
      <c r="AA1329" s="2205">
        <f t="shared" si="454"/>
        <v>1</v>
      </c>
      <c r="AB1329" s="3036">
        <v>123</v>
      </c>
    </row>
    <row r="1330" spans="1:28" x14ac:dyDescent="0.25">
      <c r="A1330" s="1708">
        <f t="shared" si="455"/>
        <v>0</v>
      </c>
      <c r="B1330" s="1708">
        <f t="shared" si="456"/>
        <v>10123008</v>
      </c>
      <c r="C1330" s="994">
        <v>123</v>
      </c>
      <c r="D1330" s="1796" t="s">
        <v>447</v>
      </c>
      <c r="E1330" s="994">
        <v>8</v>
      </c>
      <c r="F1330" s="995" t="s">
        <v>3825</v>
      </c>
      <c r="G1330" s="994"/>
      <c r="H1330" s="996" t="s">
        <v>345</v>
      </c>
      <c r="I1330" s="999" t="s">
        <v>9759</v>
      </c>
      <c r="J1330" s="996"/>
      <c r="K1330" s="999" t="s">
        <v>7208</v>
      </c>
      <c r="L1330" s="1000">
        <f t="shared" si="459"/>
        <v>0</v>
      </c>
      <c r="M1330" s="1000">
        <f t="shared" si="460"/>
        <v>0</v>
      </c>
      <c r="N1330" s="1725">
        <f t="shared" si="457"/>
        <v>0</v>
      </c>
      <c r="O1330" s="1000"/>
      <c r="P1330" s="1000"/>
      <c r="Q1330" s="1000"/>
      <c r="R1330" s="1000"/>
      <c r="S1330" s="1000"/>
      <c r="T1330" s="1000"/>
      <c r="U1330" s="1000"/>
      <c r="V1330" s="1000"/>
      <c r="W1330" s="1000"/>
      <c r="X1330" s="1000"/>
      <c r="Y1330" s="1001"/>
      <c r="Z1330" s="1001" t="str">
        <f t="shared" si="461"/>
        <v>Cap.4 Pct.2: Valoarea totala a investitiilor nete (Col.1) = Suma pe rand (Col.(2 la 6)), pentru Rd.(1 la n)</v>
      </c>
      <c r="AA1330" s="2205">
        <f t="shared" si="454"/>
        <v>1</v>
      </c>
      <c r="AB1330" s="3036">
        <v>123</v>
      </c>
    </row>
    <row r="1331" spans="1:28" x14ac:dyDescent="0.25">
      <c r="A1331" s="1708">
        <f t="shared" si="455"/>
        <v>0</v>
      </c>
      <c r="B1331" s="1708">
        <f t="shared" si="456"/>
        <v>10123009</v>
      </c>
      <c r="C1331" s="994">
        <v>123</v>
      </c>
      <c r="D1331" s="1796" t="s">
        <v>447</v>
      </c>
      <c r="E1331" s="994">
        <v>9</v>
      </c>
      <c r="F1331" s="995" t="s">
        <v>3825</v>
      </c>
      <c r="G1331" s="994"/>
      <c r="H1331" s="996" t="s">
        <v>345</v>
      </c>
      <c r="I1331" s="999" t="s">
        <v>9760</v>
      </c>
      <c r="J1331" s="996"/>
      <c r="K1331" s="999" t="s">
        <v>7209</v>
      </c>
      <c r="L1331" s="1000">
        <f t="shared" si="459"/>
        <v>0</v>
      </c>
      <c r="M1331" s="1000">
        <f t="shared" si="460"/>
        <v>0</v>
      </c>
      <c r="N1331" s="1725">
        <f t="shared" si="457"/>
        <v>0</v>
      </c>
      <c r="O1331" s="1000"/>
      <c r="P1331" s="1000"/>
      <c r="Q1331" s="1000"/>
      <c r="R1331" s="1000"/>
      <c r="S1331" s="1000"/>
      <c r="T1331" s="1000"/>
      <c r="U1331" s="1000"/>
      <c r="V1331" s="1000"/>
      <c r="W1331" s="1000"/>
      <c r="X1331" s="1000"/>
      <c r="Y1331" s="1001"/>
      <c r="Z1331" s="1001" t="str">
        <f t="shared" si="461"/>
        <v>Cap.4 Pct.2: Valoarea totala a investitiilor nete (Col.1) = Suma pe rand (Col.(2 la 6)), pentru Rd.(1 la n)</v>
      </c>
      <c r="AA1331" s="2205">
        <f t="shared" si="454"/>
        <v>1</v>
      </c>
      <c r="AB1331" s="3036">
        <v>123</v>
      </c>
    </row>
    <row r="1332" spans="1:28" x14ac:dyDescent="0.25">
      <c r="A1332" s="1708">
        <f t="shared" si="455"/>
        <v>0</v>
      </c>
      <c r="B1332" s="1708">
        <f t="shared" si="456"/>
        <v>10123010</v>
      </c>
      <c r="C1332" s="994">
        <v>123</v>
      </c>
      <c r="D1332" s="1796" t="s">
        <v>447</v>
      </c>
      <c r="E1332" s="994">
        <v>10</v>
      </c>
      <c r="F1332" s="995" t="s">
        <v>3825</v>
      </c>
      <c r="G1332" s="994"/>
      <c r="H1332" s="996" t="s">
        <v>345</v>
      </c>
      <c r="I1332" s="999" t="s">
        <v>9761</v>
      </c>
      <c r="J1332" s="996"/>
      <c r="K1332" s="999" t="s">
        <v>7210</v>
      </c>
      <c r="L1332" s="1000">
        <f t="shared" si="459"/>
        <v>0</v>
      </c>
      <c r="M1332" s="1000">
        <f t="shared" si="460"/>
        <v>0</v>
      </c>
      <c r="N1332" s="1725">
        <f t="shared" si="457"/>
        <v>0</v>
      </c>
      <c r="O1332" s="1000"/>
      <c r="P1332" s="1000"/>
      <c r="Q1332" s="1000"/>
      <c r="R1332" s="1000"/>
      <c r="S1332" s="1000"/>
      <c r="T1332" s="1000"/>
      <c r="U1332" s="1000"/>
      <c r="V1332" s="1000"/>
      <c r="W1332" s="1000"/>
      <c r="X1332" s="1000"/>
      <c r="Y1332" s="1001"/>
      <c r="Z1332" s="1001" t="str">
        <f t="shared" si="461"/>
        <v>Cap.4 Pct.2: Valoarea totala a investitiilor nete (Col.1) = Suma pe rand (Col.(2 la 6)), pentru Rd.(1 la n)</v>
      </c>
      <c r="AA1332" s="2205">
        <f t="shared" si="454"/>
        <v>1</v>
      </c>
      <c r="AB1332" s="3036">
        <v>123</v>
      </c>
    </row>
    <row r="1333" spans="1:28" x14ac:dyDescent="0.25">
      <c r="A1333" s="1708">
        <f t="shared" si="455"/>
        <v>0</v>
      </c>
      <c r="B1333" s="1708">
        <f t="shared" si="456"/>
        <v>10123011</v>
      </c>
      <c r="C1333" s="994">
        <v>123</v>
      </c>
      <c r="D1333" s="1796" t="s">
        <v>447</v>
      </c>
      <c r="E1333" s="994">
        <v>11</v>
      </c>
      <c r="F1333" s="995" t="s">
        <v>3825</v>
      </c>
      <c r="G1333" s="994"/>
      <c r="H1333" s="996" t="s">
        <v>345</v>
      </c>
      <c r="I1333" s="999" t="s">
        <v>9762</v>
      </c>
      <c r="J1333" s="996"/>
      <c r="K1333" s="999" t="s">
        <v>7211</v>
      </c>
      <c r="L1333" s="1000">
        <f t="shared" si="459"/>
        <v>0</v>
      </c>
      <c r="M1333" s="1000">
        <f t="shared" si="460"/>
        <v>0</v>
      </c>
      <c r="N1333" s="1725">
        <f t="shared" si="457"/>
        <v>0</v>
      </c>
      <c r="O1333" s="1000"/>
      <c r="P1333" s="1000"/>
      <c r="Q1333" s="1000"/>
      <c r="R1333" s="1000"/>
      <c r="S1333" s="1000"/>
      <c r="T1333" s="1000"/>
      <c r="U1333" s="1000"/>
      <c r="V1333" s="1000"/>
      <c r="W1333" s="1000"/>
      <c r="X1333" s="1000"/>
      <c r="Y1333" s="1001"/>
      <c r="Z1333" s="1001" t="str">
        <f t="shared" si="461"/>
        <v>Cap.4 Pct.2: Valoarea totala a investitiilor nete (Col.1) = Suma pe rand (Col.(2 la 6)), pentru Rd.(1 la n)</v>
      </c>
      <c r="AA1333" s="2205">
        <f t="shared" si="454"/>
        <v>1</v>
      </c>
      <c r="AB1333" s="3036">
        <v>123</v>
      </c>
    </row>
    <row r="1334" spans="1:28" x14ac:dyDescent="0.25">
      <c r="A1334" s="1708">
        <f t="shared" si="455"/>
        <v>0</v>
      </c>
      <c r="B1334" s="1708">
        <f t="shared" si="456"/>
        <v>10123012</v>
      </c>
      <c r="C1334" s="994">
        <v>123</v>
      </c>
      <c r="D1334" s="1796" t="s">
        <v>447</v>
      </c>
      <c r="E1334" s="994">
        <v>12</v>
      </c>
      <c r="F1334" s="995" t="s">
        <v>3825</v>
      </c>
      <c r="G1334" s="994"/>
      <c r="H1334" s="996" t="s">
        <v>345</v>
      </c>
      <c r="I1334" s="999" t="s">
        <v>9763</v>
      </c>
      <c r="J1334" s="996"/>
      <c r="K1334" s="999" t="s">
        <v>7212</v>
      </c>
      <c r="L1334" s="1000">
        <f t="shared" si="459"/>
        <v>0</v>
      </c>
      <c r="M1334" s="1000">
        <f t="shared" si="460"/>
        <v>0</v>
      </c>
      <c r="N1334" s="1725">
        <f t="shared" si="457"/>
        <v>0</v>
      </c>
      <c r="O1334" s="1000"/>
      <c r="P1334" s="1000"/>
      <c r="Q1334" s="1000"/>
      <c r="R1334" s="1000"/>
      <c r="S1334" s="1000"/>
      <c r="T1334" s="1000"/>
      <c r="U1334" s="1000"/>
      <c r="V1334" s="1000"/>
      <c r="W1334" s="1000"/>
      <c r="X1334" s="1000"/>
      <c r="Y1334" s="1001"/>
      <c r="Z1334" s="1001" t="str">
        <f t="shared" si="461"/>
        <v>Cap.4 Pct.2: Valoarea totala a investitiilor nete (Col.1) = Suma pe rand (Col.(2 la 6)), pentru Rd.(1 la n)</v>
      </c>
      <c r="AA1334" s="2205">
        <f t="shared" si="454"/>
        <v>1</v>
      </c>
      <c r="AB1334" s="3036">
        <v>123</v>
      </c>
    </row>
    <row r="1335" spans="1:28" x14ac:dyDescent="0.25">
      <c r="A1335" s="1708">
        <f t="shared" si="455"/>
        <v>0</v>
      </c>
      <c r="B1335" s="1708">
        <f t="shared" si="456"/>
        <v>10123013</v>
      </c>
      <c r="C1335" s="994">
        <v>123</v>
      </c>
      <c r="D1335" s="1796" t="s">
        <v>447</v>
      </c>
      <c r="E1335" s="994">
        <v>13</v>
      </c>
      <c r="F1335" s="995" t="s">
        <v>3825</v>
      </c>
      <c r="G1335" s="994"/>
      <c r="H1335" s="996" t="s">
        <v>345</v>
      </c>
      <c r="I1335" s="999" t="s">
        <v>9764</v>
      </c>
      <c r="J1335" s="996"/>
      <c r="K1335" s="999" t="s">
        <v>7213</v>
      </c>
      <c r="L1335" s="1000">
        <f t="shared" si="459"/>
        <v>0</v>
      </c>
      <c r="M1335" s="1000">
        <f t="shared" si="460"/>
        <v>0</v>
      </c>
      <c r="N1335" s="1725">
        <f t="shared" si="457"/>
        <v>0</v>
      </c>
      <c r="O1335" s="1000"/>
      <c r="P1335" s="1000"/>
      <c r="Q1335" s="1000"/>
      <c r="R1335" s="1000"/>
      <c r="S1335" s="1000"/>
      <c r="T1335" s="1000"/>
      <c r="U1335" s="1000"/>
      <c r="V1335" s="1000"/>
      <c r="W1335" s="1000"/>
      <c r="X1335" s="1000"/>
      <c r="Y1335" s="1001"/>
      <c r="Z1335" s="1001" t="str">
        <f t="shared" si="461"/>
        <v>Cap.4 Pct.2: Valoarea totala a investitiilor nete (Col.1) = Suma pe rand (Col.(2 la 6)), pentru Rd.(1 la n)</v>
      </c>
      <c r="AA1335" s="2205">
        <f t="shared" si="454"/>
        <v>1</v>
      </c>
      <c r="AB1335" s="3036">
        <v>123</v>
      </c>
    </row>
    <row r="1336" spans="1:28" x14ac:dyDescent="0.25">
      <c r="A1336" s="1708">
        <f t="shared" si="455"/>
        <v>0</v>
      </c>
      <c r="B1336" s="1708">
        <f t="shared" si="456"/>
        <v>10123014</v>
      </c>
      <c r="C1336" s="994">
        <v>123</v>
      </c>
      <c r="D1336" s="1796" t="s">
        <v>447</v>
      </c>
      <c r="E1336" s="994">
        <v>14</v>
      </c>
      <c r="F1336" s="995" t="s">
        <v>3825</v>
      </c>
      <c r="G1336" s="994"/>
      <c r="H1336" s="996" t="s">
        <v>345</v>
      </c>
      <c r="I1336" s="999" t="s">
        <v>9765</v>
      </c>
      <c r="J1336" s="996"/>
      <c r="K1336" s="999" t="s">
        <v>7214</v>
      </c>
      <c r="L1336" s="1000">
        <f t="shared" si="459"/>
        <v>0</v>
      </c>
      <c r="M1336" s="1000">
        <f t="shared" si="460"/>
        <v>0</v>
      </c>
      <c r="N1336" s="1725">
        <f t="shared" si="457"/>
        <v>0</v>
      </c>
      <c r="O1336" s="1000"/>
      <c r="P1336" s="1000"/>
      <c r="Q1336" s="1000"/>
      <c r="R1336" s="1000"/>
      <c r="S1336" s="1000"/>
      <c r="T1336" s="1000"/>
      <c r="U1336" s="1000"/>
      <c r="V1336" s="1000"/>
      <c r="W1336" s="1000"/>
      <c r="X1336" s="1000"/>
      <c r="Y1336" s="1001"/>
      <c r="Z1336" s="1001" t="str">
        <f t="shared" si="461"/>
        <v>Cap.4 Pct.2: Valoarea totala a investitiilor nete (Col.1) = Suma pe rand (Col.(2 la 6)), pentru Rd.(1 la n)</v>
      </c>
      <c r="AA1336" s="2205">
        <f t="shared" si="454"/>
        <v>1</v>
      </c>
      <c r="AB1336" s="3036">
        <v>123</v>
      </c>
    </row>
    <row r="1337" spans="1:28" x14ac:dyDescent="0.25">
      <c r="A1337" s="1708">
        <f t="shared" si="455"/>
        <v>0</v>
      </c>
      <c r="B1337" s="1708">
        <f t="shared" si="456"/>
        <v>10123015</v>
      </c>
      <c r="C1337" s="994">
        <v>123</v>
      </c>
      <c r="D1337" s="1796" t="s">
        <v>447</v>
      </c>
      <c r="E1337" s="994">
        <v>15</v>
      </c>
      <c r="F1337" s="995" t="s">
        <v>3825</v>
      </c>
      <c r="G1337" s="994"/>
      <c r="H1337" s="996" t="s">
        <v>345</v>
      </c>
      <c r="I1337" s="999" t="s">
        <v>9766</v>
      </c>
      <c r="J1337" s="996"/>
      <c r="K1337" s="999" t="s">
        <v>7215</v>
      </c>
      <c r="L1337" s="1000">
        <f t="shared" si="459"/>
        <v>0</v>
      </c>
      <c r="M1337" s="1000">
        <f t="shared" si="460"/>
        <v>0</v>
      </c>
      <c r="N1337" s="1725">
        <f t="shared" si="457"/>
        <v>0</v>
      </c>
      <c r="O1337" s="1000"/>
      <c r="P1337" s="1000"/>
      <c r="Q1337" s="1000"/>
      <c r="R1337" s="1000"/>
      <c r="S1337" s="1000"/>
      <c r="T1337" s="1000"/>
      <c r="U1337" s="1000"/>
      <c r="V1337" s="1000"/>
      <c r="W1337" s="1000"/>
      <c r="X1337" s="1000"/>
      <c r="Y1337" s="1001"/>
      <c r="Z1337" s="1001" t="str">
        <f t="shared" si="461"/>
        <v>Cap.4 Pct.2: Valoarea totala a investitiilor nete (Col.1) = Suma pe rand (Col.(2 la 6)), pentru Rd.(1 la n)</v>
      </c>
      <c r="AA1337" s="2205">
        <f t="shared" si="454"/>
        <v>1</v>
      </c>
      <c r="AB1337" s="3036">
        <v>123</v>
      </c>
    </row>
    <row r="1338" spans="1:28" x14ac:dyDescent="0.25">
      <c r="A1338" s="1708">
        <f t="shared" si="455"/>
        <v>0</v>
      </c>
      <c r="B1338" s="1708">
        <f t="shared" si="456"/>
        <v>10123016</v>
      </c>
      <c r="C1338" s="994">
        <v>123</v>
      </c>
      <c r="D1338" s="1796" t="s">
        <v>447</v>
      </c>
      <c r="E1338" s="994">
        <v>16</v>
      </c>
      <c r="F1338" s="995" t="s">
        <v>3825</v>
      </c>
      <c r="G1338" s="994"/>
      <c r="H1338" s="996" t="s">
        <v>345</v>
      </c>
      <c r="I1338" s="999" t="s">
        <v>9767</v>
      </c>
      <c r="J1338" s="996"/>
      <c r="K1338" s="999" t="s">
        <v>7216</v>
      </c>
      <c r="L1338" s="1000">
        <f t="shared" si="459"/>
        <v>0</v>
      </c>
      <c r="M1338" s="1000">
        <f t="shared" si="460"/>
        <v>0</v>
      </c>
      <c r="N1338" s="1725">
        <f t="shared" si="457"/>
        <v>0</v>
      </c>
      <c r="O1338" s="1000"/>
      <c r="P1338" s="1000"/>
      <c r="Q1338" s="1000"/>
      <c r="R1338" s="1000"/>
      <c r="S1338" s="1000"/>
      <c r="T1338" s="1000"/>
      <c r="U1338" s="1000"/>
      <c r="V1338" s="1000"/>
      <c r="W1338" s="1000"/>
      <c r="X1338" s="1000"/>
      <c r="Y1338" s="1001"/>
      <c r="Z1338" s="1001" t="str">
        <f t="shared" si="461"/>
        <v>Cap.4 Pct.2: Valoarea totala a investitiilor nete (Col.1) = Suma pe rand (Col.(2 la 6)), pentru Rd.(1 la n)</v>
      </c>
      <c r="AA1338" s="2205">
        <f t="shared" si="454"/>
        <v>1</v>
      </c>
      <c r="AB1338" s="3036">
        <v>123</v>
      </c>
    </row>
    <row r="1339" spans="1:28" x14ac:dyDescent="0.25">
      <c r="A1339" s="1708">
        <f t="shared" si="455"/>
        <v>0</v>
      </c>
      <c r="B1339" s="1708">
        <f t="shared" si="456"/>
        <v>10123017</v>
      </c>
      <c r="C1339" s="994">
        <v>123</v>
      </c>
      <c r="D1339" s="1796" t="s">
        <v>447</v>
      </c>
      <c r="E1339" s="994">
        <v>17</v>
      </c>
      <c r="F1339" s="995" t="s">
        <v>3825</v>
      </c>
      <c r="G1339" s="994"/>
      <c r="H1339" s="996" t="s">
        <v>345</v>
      </c>
      <c r="I1339" s="999" t="s">
        <v>9768</v>
      </c>
      <c r="J1339" s="996"/>
      <c r="K1339" s="999" t="s">
        <v>7217</v>
      </c>
      <c r="L1339" s="1000">
        <f t="shared" si="459"/>
        <v>0</v>
      </c>
      <c r="M1339" s="1000">
        <f t="shared" si="460"/>
        <v>0</v>
      </c>
      <c r="N1339" s="1725">
        <f t="shared" si="457"/>
        <v>0</v>
      </c>
      <c r="O1339" s="1000"/>
      <c r="P1339" s="1000"/>
      <c r="Q1339" s="1000"/>
      <c r="R1339" s="1000"/>
      <c r="S1339" s="1000"/>
      <c r="T1339" s="1000"/>
      <c r="U1339" s="1000"/>
      <c r="V1339" s="1000"/>
      <c r="W1339" s="1000"/>
      <c r="X1339" s="1000"/>
      <c r="Y1339" s="1001"/>
      <c r="Z1339" s="1001" t="str">
        <f t="shared" si="461"/>
        <v>Cap.4 Pct.2: Valoarea totala a investitiilor nete (Col.1) = Suma pe rand (Col.(2 la 6)), pentru Rd.(1 la n)</v>
      </c>
      <c r="AA1339" s="2205">
        <f t="shared" si="454"/>
        <v>1</v>
      </c>
      <c r="AB1339" s="3036">
        <v>123</v>
      </c>
    </row>
    <row r="1340" spans="1:28" x14ac:dyDescent="0.25">
      <c r="A1340" s="1708">
        <f t="shared" si="455"/>
        <v>0</v>
      </c>
      <c r="B1340" s="1708">
        <f t="shared" si="456"/>
        <v>10123018</v>
      </c>
      <c r="C1340" s="994">
        <v>123</v>
      </c>
      <c r="D1340" s="1796" t="s">
        <v>447</v>
      </c>
      <c r="E1340" s="994">
        <v>18</v>
      </c>
      <c r="F1340" s="995" t="s">
        <v>3825</v>
      </c>
      <c r="G1340" s="994"/>
      <c r="H1340" s="996" t="s">
        <v>345</v>
      </c>
      <c r="I1340" s="999" t="s">
        <v>9769</v>
      </c>
      <c r="J1340" s="996"/>
      <c r="K1340" s="999" t="s">
        <v>7218</v>
      </c>
      <c r="L1340" s="1000">
        <f t="shared" si="459"/>
        <v>0</v>
      </c>
      <c r="M1340" s="1000">
        <f t="shared" si="460"/>
        <v>0</v>
      </c>
      <c r="N1340" s="1725">
        <f t="shared" si="457"/>
        <v>0</v>
      </c>
      <c r="O1340" s="1000"/>
      <c r="P1340" s="1000"/>
      <c r="Q1340" s="1000"/>
      <c r="R1340" s="1000"/>
      <c r="S1340" s="1000"/>
      <c r="T1340" s="1000"/>
      <c r="U1340" s="1000"/>
      <c r="V1340" s="1000"/>
      <c r="W1340" s="1000"/>
      <c r="X1340" s="1000"/>
      <c r="Y1340" s="1001"/>
      <c r="Z1340" s="1001" t="str">
        <f t="shared" si="461"/>
        <v>Cap.4 Pct.2: Valoarea totala a investitiilor nete (Col.1) = Suma pe rand (Col.(2 la 6)), pentru Rd.(1 la n)</v>
      </c>
      <c r="AA1340" s="2205">
        <f t="shared" si="454"/>
        <v>1</v>
      </c>
      <c r="AB1340" s="3036">
        <v>123</v>
      </c>
    </row>
    <row r="1341" spans="1:28" x14ac:dyDescent="0.25">
      <c r="A1341" s="1708">
        <f t="shared" si="455"/>
        <v>0</v>
      </c>
      <c r="B1341" s="1708">
        <f t="shared" si="456"/>
        <v>10123019</v>
      </c>
      <c r="C1341" s="994">
        <v>123</v>
      </c>
      <c r="D1341" s="1796" t="s">
        <v>447</v>
      </c>
      <c r="E1341" s="994">
        <v>19</v>
      </c>
      <c r="F1341" s="995" t="s">
        <v>3825</v>
      </c>
      <c r="G1341" s="994"/>
      <c r="H1341" s="996" t="s">
        <v>345</v>
      </c>
      <c r="I1341" s="999" t="s">
        <v>9770</v>
      </c>
      <c r="J1341" s="996"/>
      <c r="K1341" s="999" t="s">
        <v>7219</v>
      </c>
      <c r="L1341" s="1000">
        <f t="shared" si="459"/>
        <v>0</v>
      </c>
      <c r="M1341" s="1000">
        <f t="shared" si="460"/>
        <v>0</v>
      </c>
      <c r="N1341" s="1725">
        <f t="shared" si="457"/>
        <v>0</v>
      </c>
      <c r="O1341" s="1000"/>
      <c r="P1341" s="1000"/>
      <c r="Q1341" s="1000"/>
      <c r="R1341" s="1000"/>
      <c r="S1341" s="1000"/>
      <c r="T1341" s="1000"/>
      <c r="U1341" s="1000"/>
      <c r="V1341" s="1000"/>
      <c r="W1341" s="1000"/>
      <c r="X1341" s="1000"/>
      <c r="Y1341" s="1001"/>
      <c r="Z1341" s="1001" t="str">
        <f t="shared" si="461"/>
        <v>Cap.4 Pct.2: Valoarea totala a investitiilor nete (Col.1) = Suma pe rand (Col.(2 la 6)), pentru Rd.(1 la n)</v>
      </c>
      <c r="AA1341" s="2205">
        <f t="shared" si="454"/>
        <v>1</v>
      </c>
      <c r="AB1341" s="3036">
        <v>123</v>
      </c>
    </row>
    <row r="1342" spans="1:28" x14ac:dyDescent="0.25">
      <c r="A1342" s="1708">
        <f t="shared" si="455"/>
        <v>0</v>
      </c>
      <c r="B1342" s="1708">
        <f t="shared" si="456"/>
        <v>10123020</v>
      </c>
      <c r="C1342" s="994">
        <v>123</v>
      </c>
      <c r="D1342" s="1796" t="s">
        <v>447</v>
      </c>
      <c r="E1342" s="994">
        <v>20</v>
      </c>
      <c r="F1342" s="995" t="s">
        <v>3825</v>
      </c>
      <c r="G1342" s="994"/>
      <c r="H1342" s="996" t="s">
        <v>345</v>
      </c>
      <c r="I1342" s="999" t="s">
        <v>9771</v>
      </c>
      <c r="J1342" s="996"/>
      <c r="K1342" s="999" t="s">
        <v>7220</v>
      </c>
      <c r="L1342" s="1000">
        <f t="shared" si="459"/>
        <v>0</v>
      </c>
      <c r="M1342" s="1000">
        <f t="shared" si="460"/>
        <v>0</v>
      </c>
      <c r="N1342" s="1725">
        <f t="shared" si="457"/>
        <v>0</v>
      </c>
      <c r="O1342" s="1000"/>
      <c r="P1342" s="1000"/>
      <c r="Q1342" s="1000"/>
      <c r="R1342" s="1000"/>
      <c r="S1342" s="1000"/>
      <c r="T1342" s="1000"/>
      <c r="U1342" s="1000"/>
      <c r="V1342" s="1000"/>
      <c r="W1342" s="1000"/>
      <c r="X1342" s="1000"/>
      <c r="Y1342" s="1001"/>
      <c r="Z1342" s="1001" t="str">
        <f t="shared" si="461"/>
        <v>Cap.4 Pct.2: Valoarea totala a investitiilor nete (Col.1) = Suma pe rand (Col.(2 la 6)), pentru Rd.(1 la n)</v>
      </c>
      <c r="AA1342" s="2205">
        <f t="shared" si="454"/>
        <v>1</v>
      </c>
      <c r="AB1342" s="3036">
        <v>123</v>
      </c>
    </row>
    <row r="1343" spans="1:28" x14ac:dyDescent="0.25">
      <c r="A1343" s="1708">
        <f t="shared" si="455"/>
        <v>0</v>
      </c>
      <c r="B1343" s="1708">
        <f t="shared" si="456"/>
        <v>10123021</v>
      </c>
      <c r="C1343" s="994">
        <v>123</v>
      </c>
      <c r="D1343" s="1796" t="s">
        <v>447</v>
      </c>
      <c r="E1343" s="994">
        <v>21</v>
      </c>
      <c r="F1343" s="995" t="s">
        <v>3825</v>
      </c>
      <c r="G1343" s="994"/>
      <c r="H1343" s="996" t="s">
        <v>345</v>
      </c>
      <c r="I1343" s="999" t="s">
        <v>9772</v>
      </c>
      <c r="J1343" s="996"/>
      <c r="K1343" s="999" t="s">
        <v>7221</v>
      </c>
      <c r="L1343" s="1000">
        <f t="shared" si="459"/>
        <v>0</v>
      </c>
      <c r="M1343" s="1000">
        <f t="shared" si="460"/>
        <v>0</v>
      </c>
      <c r="N1343" s="1725">
        <f t="shared" si="457"/>
        <v>0</v>
      </c>
      <c r="O1343" s="1000"/>
      <c r="P1343" s="1000"/>
      <c r="Q1343" s="1000"/>
      <c r="R1343" s="1000"/>
      <c r="S1343" s="1000"/>
      <c r="T1343" s="1000"/>
      <c r="U1343" s="1000"/>
      <c r="V1343" s="1000"/>
      <c r="W1343" s="1000"/>
      <c r="X1343" s="1000"/>
      <c r="Y1343" s="1001"/>
      <c r="Z1343" s="1001" t="str">
        <f t="shared" si="461"/>
        <v>Cap.4 Pct.2: Valoarea totala a investitiilor nete (Col.1) = Suma pe rand (Col.(2 la 6)), pentru Rd.(1 la n)</v>
      </c>
      <c r="AA1343" s="2205">
        <f t="shared" si="454"/>
        <v>1</v>
      </c>
      <c r="AB1343" s="3036">
        <v>123</v>
      </c>
    </row>
    <row r="1344" spans="1:28" x14ac:dyDescent="0.25">
      <c r="A1344" s="1708">
        <f t="shared" si="455"/>
        <v>0</v>
      </c>
      <c r="B1344" s="1708">
        <f t="shared" si="456"/>
        <v>10123022</v>
      </c>
      <c r="C1344" s="994">
        <v>123</v>
      </c>
      <c r="D1344" s="1796" t="s">
        <v>447</v>
      </c>
      <c r="E1344" s="994">
        <v>22</v>
      </c>
      <c r="F1344" s="995" t="s">
        <v>3825</v>
      </c>
      <c r="G1344" s="994"/>
      <c r="H1344" s="996" t="s">
        <v>345</v>
      </c>
      <c r="I1344" s="999" t="s">
        <v>9773</v>
      </c>
      <c r="J1344" s="996"/>
      <c r="K1344" s="999" t="s">
        <v>7222</v>
      </c>
      <c r="L1344" s="1000">
        <f t="shared" si="459"/>
        <v>0</v>
      </c>
      <c r="M1344" s="1000">
        <f t="shared" si="460"/>
        <v>0</v>
      </c>
      <c r="N1344" s="1725">
        <f t="shared" si="457"/>
        <v>0</v>
      </c>
      <c r="O1344" s="1000"/>
      <c r="P1344" s="1000"/>
      <c r="Q1344" s="1000"/>
      <c r="R1344" s="1000"/>
      <c r="S1344" s="1000"/>
      <c r="T1344" s="1000"/>
      <c r="U1344" s="1000"/>
      <c r="V1344" s="1000"/>
      <c r="W1344" s="1000"/>
      <c r="X1344" s="1000"/>
      <c r="Y1344" s="1001"/>
      <c r="Z1344" s="1001" t="str">
        <f t="shared" si="461"/>
        <v>Cap.4 Pct.2: Valoarea totala a investitiilor nete (Col.1) = Suma pe rand (Col.(2 la 6)), pentru Rd.(1 la n)</v>
      </c>
      <c r="AA1344" s="2205">
        <f t="shared" si="454"/>
        <v>1</v>
      </c>
      <c r="AB1344" s="3036">
        <v>123</v>
      </c>
    </row>
    <row r="1345" spans="1:29" x14ac:dyDescent="0.25">
      <c r="A1345" s="1708">
        <f t="shared" si="455"/>
        <v>0</v>
      </c>
      <c r="B1345" s="1708">
        <f t="shared" si="456"/>
        <v>10123023</v>
      </c>
      <c r="C1345" s="994">
        <v>123</v>
      </c>
      <c r="D1345" s="1796" t="s">
        <v>447</v>
      </c>
      <c r="E1345" s="994">
        <v>23</v>
      </c>
      <c r="F1345" s="995" t="s">
        <v>3825</v>
      </c>
      <c r="G1345" s="994"/>
      <c r="H1345" s="996" t="s">
        <v>345</v>
      </c>
      <c r="I1345" s="999" t="s">
        <v>9774</v>
      </c>
      <c r="J1345" s="996"/>
      <c r="K1345" s="999" t="s">
        <v>7223</v>
      </c>
      <c r="L1345" s="1000">
        <f t="shared" si="459"/>
        <v>0</v>
      </c>
      <c r="M1345" s="1000">
        <f t="shared" si="460"/>
        <v>0</v>
      </c>
      <c r="N1345" s="1725">
        <f t="shared" si="457"/>
        <v>0</v>
      </c>
      <c r="O1345" s="1000"/>
      <c r="P1345" s="1000"/>
      <c r="Q1345" s="1000"/>
      <c r="R1345" s="1000"/>
      <c r="S1345" s="1000"/>
      <c r="T1345" s="1000"/>
      <c r="U1345" s="1000"/>
      <c r="V1345" s="1000"/>
      <c r="W1345" s="1000"/>
      <c r="X1345" s="1000"/>
      <c r="Y1345" s="1001"/>
      <c r="Z1345" s="1001" t="str">
        <f t="shared" si="461"/>
        <v>Cap.4 Pct.2: Valoarea totala a investitiilor nete (Col.1) = Suma pe rand (Col.(2 la 6)), pentru Rd.(1 la n)</v>
      </c>
      <c r="AA1345" s="2205">
        <f t="shared" si="454"/>
        <v>1</v>
      </c>
      <c r="AB1345" s="3036">
        <v>123</v>
      </c>
    </row>
    <row r="1346" spans="1:29" x14ac:dyDescent="0.25">
      <c r="A1346" s="1708">
        <f t="shared" si="455"/>
        <v>0</v>
      </c>
      <c r="B1346" s="1708">
        <f t="shared" si="456"/>
        <v>10123024</v>
      </c>
      <c r="C1346" s="994">
        <v>123</v>
      </c>
      <c r="D1346" s="1796" t="s">
        <v>447</v>
      </c>
      <c r="E1346" s="994">
        <v>24</v>
      </c>
      <c r="F1346" s="995" t="s">
        <v>3825</v>
      </c>
      <c r="G1346" s="994"/>
      <c r="H1346" s="996" t="s">
        <v>345</v>
      </c>
      <c r="I1346" s="999" t="s">
        <v>9775</v>
      </c>
      <c r="J1346" s="996"/>
      <c r="K1346" s="999" t="s">
        <v>7224</v>
      </c>
      <c r="L1346" s="1000">
        <f t="shared" si="459"/>
        <v>0</v>
      </c>
      <c r="M1346" s="1000">
        <f t="shared" si="460"/>
        <v>0</v>
      </c>
      <c r="N1346" s="1725">
        <f t="shared" si="457"/>
        <v>0</v>
      </c>
      <c r="O1346" s="1000"/>
      <c r="P1346" s="1000"/>
      <c r="Q1346" s="1000"/>
      <c r="R1346" s="1000"/>
      <c r="S1346" s="1000"/>
      <c r="T1346" s="1000"/>
      <c r="U1346" s="1000"/>
      <c r="V1346" s="1000"/>
      <c r="W1346" s="1000"/>
      <c r="X1346" s="1000"/>
      <c r="Y1346" s="1001"/>
      <c r="Z1346" s="1001" t="str">
        <f t="shared" si="461"/>
        <v>Cap.4 Pct.2: Valoarea totala a investitiilor nete (Col.1) = Suma pe rand (Col.(2 la 6)), pentru Rd.(1 la n)</v>
      </c>
      <c r="AA1346" s="2205">
        <f t="shared" si="454"/>
        <v>1</v>
      </c>
      <c r="AB1346" s="3036">
        <v>123</v>
      </c>
    </row>
    <row r="1347" spans="1:29" x14ac:dyDescent="0.25">
      <c r="A1347" s="1708">
        <f t="shared" si="455"/>
        <v>0</v>
      </c>
      <c r="B1347" s="1708">
        <f t="shared" si="456"/>
        <v>10123025</v>
      </c>
      <c r="C1347" s="994">
        <v>123</v>
      </c>
      <c r="D1347" s="1796" t="s">
        <v>447</v>
      </c>
      <c r="E1347" s="994">
        <v>25</v>
      </c>
      <c r="F1347" s="995" t="s">
        <v>3825</v>
      </c>
      <c r="G1347" s="994"/>
      <c r="H1347" s="996" t="s">
        <v>345</v>
      </c>
      <c r="I1347" s="999" t="s">
        <v>9776</v>
      </c>
      <c r="J1347" s="996"/>
      <c r="K1347" s="999" t="s">
        <v>7225</v>
      </c>
      <c r="L1347" s="1000">
        <f t="shared" si="459"/>
        <v>0</v>
      </c>
      <c r="M1347" s="1000">
        <f t="shared" si="460"/>
        <v>0</v>
      </c>
      <c r="N1347" s="1725">
        <f t="shared" si="457"/>
        <v>0</v>
      </c>
      <c r="O1347" s="1000"/>
      <c r="P1347" s="1000"/>
      <c r="Q1347" s="1000"/>
      <c r="R1347" s="1000"/>
      <c r="S1347" s="1000"/>
      <c r="T1347" s="1000"/>
      <c r="U1347" s="1000"/>
      <c r="V1347" s="1000"/>
      <c r="W1347" s="1000"/>
      <c r="X1347" s="1000"/>
      <c r="Y1347" s="1001"/>
      <c r="Z1347" s="1001" t="str">
        <f t="shared" si="461"/>
        <v>Cap.4 Pct.2: Valoarea totala a investitiilor nete (Col.1) = Suma pe rand (Col.(2 la 6)), pentru Rd.(1 la n)</v>
      </c>
      <c r="AA1347" s="2205">
        <f t="shared" si="454"/>
        <v>1</v>
      </c>
      <c r="AB1347" s="3036">
        <v>123</v>
      </c>
    </row>
    <row r="1348" spans="1:29" x14ac:dyDescent="0.25">
      <c r="A1348" s="1708">
        <f t="shared" si="455"/>
        <v>0</v>
      </c>
      <c r="B1348" s="1708">
        <f t="shared" si="456"/>
        <v>10123026</v>
      </c>
      <c r="C1348" s="994">
        <v>123</v>
      </c>
      <c r="D1348" s="1796" t="s">
        <v>447</v>
      </c>
      <c r="E1348" s="994">
        <v>26</v>
      </c>
      <c r="F1348" s="995" t="s">
        <v>3825</v>
      </c>
      <c r="G1348" s="994"/>
      <c r="H1348" s="996" t="s">
        <v>345</v>
      </c>
      <c r="I1348" s="999" t="s">
        <v>9777</v>
      </c>
      <c r="J1348" s="996"/>
      <c r="K1348" s="999" t="s">
        <v>7226</v>
      </c>
      <c r="L1348" s="1000">
        <f t="shared" si="459"/>
        <v>0</v>
      </c>
      <c r="M1348" s="1000">
        <f t="shared" si="460"/>
        <v>0</v>
      </c>
      <c r="N1348" s="1725">
        <f t="shared" si="457"/>
        <v>0</v>
      </c>
      <c r="O1348" s="1000"/>
      <c r="P1348" s="1000"/>
      <c r="Q1348" s="1000"/>
      <c r="R1348" s="1000"/>
      <c r="S1348" s="1000"/>
      <c r="T1348" s="1000"/>
      <c r="U1348" s="1000"/>
      <c r="V1348" s="1000"/>
      <c r="W1348" s="1000"/>
      <c r="X1348" s="1000"/>
      <c r="Y1348" s="1001"/>
      <c r="Z1348" s="1001" t="str">
        <f t="shared" si="461"/>
        <v>Cap.4 Pct.2: Valoarea totala a investitiilor nete (Col.1) = Suma pe rand (Col.(2 la 6)), pentru Rd.(1 la n)</v>
      </c>
      <c r="AA1348" s="2205">
        <f t="shared" si="454"/>
        <v>1</v>
      </c>
      <c r="AB1348" s="3036">
        <v>123</v>
      </c>
    </row>
    <row r="1349" spans="1:29" x14ac:dyDescent="0.25">
      <c r="A1349" s="1708">
        <f t="shared" si="455"/>
        <v>0</v>
      </c>
      <c r="B1349" s="1708">
        <f t="shared" si="456"/>
        <v>10123027</v>
      </c>
      <c r="C1349" s="994">
        <v>123</v>
      </c>
      <c r="D1349" s="1796" t="s">
        <v>447</v>
      </c>
      <c r="E1349" s="994">
        <v>27</v>
      </c>
      <c r="F1349" s="995" t="s">
        <v>3825</v>
      </c>
      <c r="G1349" s="994"/>
      <c r="H1349" s="996" t="s">
        <v>345</v>
      </c>
      <c r="I1349" s="999" t="s">
        <v>9778</v>
      </c>
      <c r="J1349" s="996"/>
      <c r="K1349" s="999" t="s">
        <v>7227</v>
      </c>
      <c r="L1349" s="1000">
        <f t="shared" si="459"/>
        <v>0</v>
      </c>
      <c r="M1349" s="1000">
        <f t="shared" si="460"/>
        <v>0</v>
      </c>
      <c r="N1349" s="1725">
        <f t="shared" si="457"/>
        <v>0</v>
      </c>
      <c r="O1349" s="1000"/>
      <c r="P1349" s="1000"/>
      <c r="Q1349" s="1000"/>
      <c r="R1349" s="1000"/>
      <c r="S1349" s="1000"/>
      <c r="T1349" s="1000"/>
      <c r="U1349" s="1000"/>
      <c r="V1349" s="1000"/>
      <c r="W1349" s="1000"/>
      <c r="X1349" s="1000"/>
      <c r="Y1349" s="1001"/>
      <c r="Z1349" s="1001" t="str">
        <f t="shared" si="461"/>
        <v>Cap.4 Pct.2: Valoarea totala a investitiilor nete (Col.1) = Suma pe rand (Col.(2 la 6)), pentru Rd.(1 la n)</v>
      </c>
      <c r="AA1349" s="2205">
        <f t="shared" si="454"/>
        <v>1</v>
      </c>
      <c r="AB1349" s="3036">
        <v>123</v>
      </c>
    </row>
    <row r="1350" spans="1:29" x14ac:dyDescent="0.25">
      <c r="A1350" s="1708">
        <f t="shared" si="455"/>
        <v>0</v>
      </c>
      <c r="B1350" s="1708">
        <f t="shared" si="456"/>
        <v>10123028</v>
      </c>
      <c r="C1350" s="994">
        <v>123</v>
      </c>
      <c r="D1350" s="1796" t="s">
        <v>447</v>
      </c>
      <c r="E1350" s="994">
        <v>28</v>
      </c>
      <c r="F1350" s="995" t="s">
        <v>3825</v>
      </c>
      <c r="G1350" s="994"/>
      <c r="H1350" s="996" t="s">
        <v>345</v>
      </c>
      <c r="I1350" s="999" t="s">
        <v>9779</v>
      </c>
      <c r="J1350" s="996"/>
      <c r="K1350" s="999" t="s">
        <v>7228</v>
      </c>
      <c r="L1350" s="1000">
        <f t="shared" si="459"/>
        <v>0</v>
      </c>
      <c r="M1350" s="1000">
        <f t="shared" si="460"/>
        <v>0</v>
      </c>
      <c r="N1350" s="1725">
        <f t="shared" si="457"/>
        <v>0</v>
      </c>
      <c r="O1350" s="1000"/>
      <c r="P1350" s="1000"/>
      <c r="Q1350" s="1000"/>
      <c r="R1350" s="1000"/>
      <c r="S1350" s="1000"/>
      <c r="T1350" s="1000"/>
      <c r="U1350" s="1000"/>
      <c r="V1350" s="1000"/>
      <c r="W1350" s="1000"/>
      <c r="X1350" s="1000"/>
      <c r="Y1350" s="1001"/>
      <c r="Z1350" s="1001" t="str">
        <f t="shared" si="461"/>
        <v>Cap.4 Pct.2: Valoarea totala a investitiilor nete (Col.1) = Suma pe rand (Col.(2 la 6)), pentru Rd.(1 la n)</v>
      </c>
      <c r="AA1350" s="2205">
        <f t="shared" si="454"/>
        <v>1</v>
      </c>
      <c r="AB1350" s="3036">
        <v>123</v>
      </c>
    </row>
    <row r="1351" spans="1:29" x14ac:dyDescent="0.25">
      <c r="A1351" s="1708">
        <f t="shared" si="455"/>
        <v>0</v>
      </c>
      <c r="B1351" s="1708">
        <f t="shared" si="456"/>
        <v>10123029</v>
      </c>
      <c r="C1351" s="994">
        <v>123</v>
      </c>
      <c r="D1351" s="1796" t="s">
        <v>447</v>
      </c>
      <c r="E1351" s="994">
        <v>29</v>
      </c>
      <c r="F1351" s="995" t="s">
        <v>3825</v>
      </c>
      <c r="G1351" s="994"/>
      <c r="H1351" s="996" t="s">
        <v>345</v>
      </c>
      <c r="I1351" s="999" t="s">
        <v>9780</v>
      </c>
      <c r="J1351" s="996"/>
      <c r="K1351" s="999" t="s">
        <v>7229</v>
      </c>
      <c r="L1351" s="1000">
        <f t="shared" si="459"/>
        <v>0</v>
      </c>
      <c r="M1351" s="1000">
        <f t="shared" si="460"/>
        <v>0</v>
      </c>
      <c r="N1351" s="1725">
        <f t="shared" si="457"/>
        <v>0</v>
      </c>
      <c r="O1351" s="1000"/>
      <c r="P1351" s="1000"/>
      <c r="Q1351" s="1000"/>
      <c r="R1351" s="1000"/>
      <c r="S1351" s="1000"/>
      <c r="T1351" s="1000"/>
      <c r="U1351" s="1000"/>
      <c r="V1351" s="1000"/>
      <c r="W1351" s="1000"/>
      <c r="X1351" s="1000"/>
      <c r="Y1351" s="1001"/>
      <c r="Z1351" s="1001" t="str">
        <f t="shared" si="461"/>
        <v>Cap.4 Pct.2: Valoarea totala a investitiilor nete (Col.1) = Suma pe rand (Col.(2 la 6)), pentru Rd.(1 la n)</v>
      </c>
      <c r="AA1351" s="2205">
        <f t="shared" si="454"/>
        <v>1</v>
      </c>
      <c r="AB1351" s="3036">
        <v>123</v>
      </c>
    </row>
    <row r="1352" spans="1:29" x14ac:dyDescent="0.25">
      <c r="A1352" s="1708">
        <f t="shared" si="455"/>
        <v>0</v>
      </c>
      <c r="B1352" s="1708">
        <f t="shared" si="456"/>
        <v>10123030</v>
      </c>
      <c r="C1352" s="994">
        <v>123</v>
      </c>
      <c r="D1352" s="1796" t="s">
        <v>447</v>
      </c>
      <c r="E1352" s="994">
        <v>30</v>
      </c>
      <c r="F1352" s="995" t="s">
        <v>3825</v>
      </c>
      <c r="G1352" s="994"/>
      <c r="H1352" s="996" t="s">
        <v>345</v>
      </c>
      <c r="I1352" s="999" t="s">
        <v>9781</v>
      </c>
      <c r="J1352" s="996"/>
      <c r="K1352" s="999" t="s">
        <v>7230</v>
      </c>
      <c r="L1352" s="1000">
        <f t="shared" si="459"/>
        <v>0</v>
      </c>
      <c r="M1352" s="1000">
        <f t="shared" si="460"/>
        <v>0</v>
      </c>
      <c r="N1352" s="1725">
        <f t="shared" si="457"/>
        <v>0</v>
      </c>
      <c r="O1352" s="1000"/>
      <c r="P1352" s="1000"/>
      <c r="Q1352" s="1000"/>
      <c r="R1352" s="1000"/>
      <c r="S1352" s="1000"/>
      <c r="T1352" s="1000"/>
      <c r="U1352" s="1000"/>
      <c r="V1352" s="1000"/>
      <c r="W1352" s="1000"/>
      <c r="X1352" s="1000"/>
      <c r="Y1352" s="1001"/>
      <c r="Z1352" s="1001" t="str">
        <f t="shared" si="461"/>
        <v>Cap.4 Pct.2: Valoarea totala a investitiilor nete (Col.1) = Suma pe rand (Col.(2 la 6)), pentru Rd.(1 la n)</v>
      </c>
      <c r="AA1352" s="2205">
        <f t="shared" si="454"/>
        <v>1</v>
      </c>
      <c r="AB1352" s="3036">
        <v>123</v>
      </c>
    </row>
    <row r="1353" spans="1:29" x14ac:dyDescent="0.25">
      <c r="A1353" s="1710">
        <f t="shared" si="455"/>
        <v>0</v>
      </c>
      <c r="B1353" s="1710">
        <f t="shared" si="456"/>
        <v>10123031</v>
      </c>
      <c r="C1353" s="1007">
        <v>123</v>
      </c>
      <c r="D1353" s="1798" t="s">
        <v>447</v>
      </c>
      <c r="E1353" s="1007">
        <v>31</v>
      </c>
      <c r="F1353" s="1008" t="s">
        <v>3825</v>
      </c>
      <c r="G1353" s="1007"/>
      <c r="H1353" s="1009" t="s">
        <v>345</v>
      </c>
      <c r="I1353" s="1010" t="s">
        <v>9782</v>
      </c>
      <c r="J1353" s="1009"/>
      <c r="K1353" s="1010" t="s">
        <v>7231</v>
      </c>
      <c r="L1353" s="1012">
        <f t="shared" si="459"/>
        <v>0</v>
      </c>
      <c r="M1353" s="1012">
        <f t="shared" si="460"/>
        <v>0</v>
      </c>
      <c r="N1353" s="1727">
        <f t="shared" si="457"/>
        <v>0</v>
      </c>
      <c r="O1353" s="1012"/>
      <c r="P1353" s="1012"/>
      <c r="Q1353" s="1012"/>
      <c r="R1353" s="1012"/>
      <c r="S1353" s="1012"/>
      <c r="T1353" s="1012"/>
      <c r="U1353" s="1012"/>
      <c r="V1353" s="1012"/>
      <c r="W1353" s="1012"/>
      <c r="X1353" s="1012"/>
      <c r="Y1353" s="1013"/>
      <c r="Z1353" s="1013" t="str">
        <f>Z1352</f>
        <v>Cap.4 Pct.2: Valoarea totala a investitiilor nete (Col.1) = Suma pe rand (Col.(2 la 6)), pentru Rd.(1 la n)</v>
      </c>
      <c r="AA1353" s="2205">
        <f t="shared" si="454"/>
        <v>1</v>
      </c>
      <c r="AB1353" s="3036">
        <v>123</v>
      </c>
    </row>
    <row r="1354" spans="1:29" x14ac:dyDescent="0.25">
      <c r="A1354" s="1708">
        <f t="shared" si="455"/>
        <v>0</v>
      </c>
      <c r="B1354" s="1708">
        <f t="shared" si="456"/>
        <v>10124001</v>
      </c>
      <c r="C1354" s="994">
        <v>124</v>
      </c>
      <c r="D1354" s="1796" t="s">
        <v>447</v>
      </c>
      <c r="E1354" s="994">
        <v>1</v>
      </c>
      <c r="F1354" s="995" t="s">
        <v>3825</v>
      </c>
      <c r="G1354" s="994" t="s">
        <v>3823</v>
      </c>
      <c r="H1354" s="996" t="s">
        <v>345</v>
      </c>
      <c r="I1354" s="999" t="s">
        <v>3824</v>
      </c>
      <c r="J1354" s="996"/>
      <c r="K1354" s="999" t="s">
        <v>3888</v>
      </c>
      <c r="L1354" s="1000">
        <f t="shared" ref="L1354:L1384" si="462">IF(BG527="",0,BG527)</f>
        <v>0</v>
      </c>
      <c r="M1354" s="1000">
        <f t="shared" ref="M1354:M1384" si="463">IF(BC527="",0,BC527)+IF(BD527="",0,BD527)+IF(BF527="",0,BF527)</f>
        <v>0</v>
      </c>
      <c r="N1354" s="1725">
        <f t="shared" ref="N1354:N1384" si="464">IF(L1354&lt;=M1354,0,1)</f>
        <v>0</v>
      </c>
      <c r="O1354" s="1000"/>
      <c r="P1354" s="1000"/>
      <c r="Q1354" s="1000"/>
      <c r="R1354" s="1000"/>
      <c r="S1354" s="1000"/>
      <c r="T1354" s="1000"/>
      <c r="U1354" s="1000"/>
      <c r="V1354" s="1000"/>
      <c r="W1354" s="1000"/>
      <c r="X1354" s="1000"/>
      <c r="Y1354" s="1001"/>
      <c r="Z1354" s="1343" t="s">
        <v>11095</v>
      </c>
      <c r="AA1354" s="2205">
        <f t="shared" si="454"/>
        <v>1</v>
      </c>
      <c r="AB1354" s="3036">
        <v>124</v>
      </c>
    </row>
    <row r="1355" spans="1:29" x14ac:dyDescent="0.25">
      <c r="A1355" s="1708">
        <f t="shared" si="455"/>
        <v>0</v>
      </c>
      <c r="B1355" s="1708">
        <f t="shared" si="456"/>
        <v>10124002</v>
      </c>
      <c r="C1355" s="994">
        <v>124</v>
      </c>
      <c r="D1355" s="1796" t="s">
        <v>447</v>
      </c>
      <c r="E1355" s="994">
        <v>2</v>
      </c>
      <c r="F1355" s="995" t="s">
        <v>3825</v>
      </c>
      <c r="G1355" s="994"/>
      <c r="H1355" s="996" t="s">
        <v>345</v>
      </c>
      <c r="I1355" s="999" t="s">
        <v>3858</v>
      </c>
      <c r="J1355" s="996"/>
      <c r="K1355" s="999" t="s">
        <v>3889</v>
      </c>
      <c r="L1355" s="1000">
        <f t="shared" si="462"/>
        <v>0</v>
      </c>
      <c r="M1355" s="1000">
        <f t="shared" si="463"/>
        <v>0</v>
      </c>
      <c r="N1355" s="1725">
        <f t="shared" si="464"/>
        <v>0</v>
      </c>
      <c r="O1355" s="1000"/>
      <c r="P1355" s="1000"/>
      <c r="Q1355" s="1000"/>
      <c r="R1355" s="1000"/>
      <c r="S1355" s="1000"/>
      <c r="T1355" s="1000"/>
      <c r="U1355" s="1000"/>
      <c r="V1355" s="1000"/>
      <c r="W1355" s="1000"/>
      <c r="X1355" s="1000"/>
      <c r="Y1355" s="1001"/>
      <c r="Z1355" s="1001" t="str">
        <f>Z1354</f>
        <v xml:space="preserve">Cap.4 Pct.2: Valoarea investitiilor nete din import (Col.7) &lt;= Valoarea investitiilor noi in utilaje (Col.3) + Mijloace de transport (Col.4) + Alte investitii (Col.6), pentru Rd.(1 la n) </v>
      </c>
      <c r="AA1355" s="2205">
        <f t="shared" ref="AA1355:AA1418" si="465">COUNTIF(B:B,B1355)</f>
        <v>1</v>
      </c>
      <c r="AB1355" s="3036">
        <v>124</v>
      </c>
      <c r="AC1355" s="2205">
        <f>LEN(Z1354)</f>
        <v>187</v>
      </c>
    </row>
    <row r="1356" spans="1:29" x14ac:dyDescent="0.25">
      <c r="A1356" s="1708">
        <f t="shared" si="455"/>
        <v>0</v>
      </c>
      <c r="B1356" s="1708">
        <f t="shared" si="456"/>
        <v>10124003</v>
      </c>
      <c r="C1356" s="994">
        <v>124</v>
      </c>
      <c r="D1356" s="1796" t="s">
        <v>447</v>
      </c>
      <c r="E1356" s="994">
        <v>3</v>
      </c>
      <c r="F1356" s="995" t="s">
        <v>3825</v>
      </c>
      <c r="G1356" s="994"/>
      <c r="H1356" s="996" t="s">
        <v>345</v>
      </c>
      <c r="I1356" s="999" t="s">
        <v>3859</v>
      </c>
      <c r="J1356" s="996"/>
      <c r="K1356" s="999" t="s">
        <v>3890</v>
      </c>
      <c r="L1356" s="1000">
        <f t="shared" si="462"/>
        <v>0</v>
      </c>
      <c r="M1356" s="1000">
        <f t="shared" si="463"/>
        <v>0</v>
      </c>
      <c r="N1356" s="1725">
        <f t="shared" si="464"/>
        <v>0</v>
      </c>
      <c r="O1356" s="1000"/>
      <c r="P1356" s="1000"/>
      <c r="Q1356" s="1000"/>
      <c r="R1356" s="1000"/>
      <c r="S1356" s="1000"/>
      <c r="T1356" s="1000"/>
      <c r="U1356" s="1000"/>
      <c r="V1356" s="1000"/>
      <c r="W1356" s="1000"/>
      <c r="X1356" s="1000"/>
      <c r="Y1356" s="1001"/>
      <c r="Z1356" s="1001" t="str">
        <f t="shared" ref="Z1356:Z1383" si="466">Z1355</f>
        <v xml:space="preserve">Cap.4 Pct.2: Valoarea investitiilor nete din import (Col.7) &lt;= Valoarea investitiilor noi in utilaje (Col.3) + Mijloace de transport (Col.4) + Alte investitii (Col.6), pentru Rd.(1 la n) </v>
      </c>
      <c r="AA1356" s="2205">
        <f t="shared" si="465"/>
        <v>1</v>
      </c>
      <c r="AB1356" s="3036">
        <v>124</v>
      </c>
    </row>
    <row r="1357" spans="1:29" x14ac:dyDescent="0.25">
      <c r="A1357" s="1708">
        <f t="shared" si="455"/>
        <v>0</v>
      </c>
      <c r="B1357" s="1708">
        <f t="shared" si="456"/>
        <v>10124004</v>
      </c>
      <c r="C1357" s="994">
        <v>124</v>
      </c>
      <c r="D1357" s="1796" t="s">
        <v>447</v>
      </c>
      <c r="E1357" s="994">
        <v>4</v>
      </c>
      <c r="F1357" s="995" t="s">
        <v>3825</v>
      </c>
      <c r="G1357" s="994"/>
      <c r="H1357" s="996" t="s">
        <v>345</v>
      </c>
      <c r="I1357" s="999" t="s">
        <v>3860</v>
      </c>
      <c r="J1357" s="996"/>
      <c r="K1357" s="999" t="s">
        <v>3891</v>
      </c>
      <c r="L1357" s="1000">
        <f t="shared" si="462"/>
        <v>0</v>
      </c>
      <c r="M1357" s="1000">
        <f t="shared" si="463"/>
        <v>0</v>
      </c>
      <c r="N1357" s="1725">
        <f t="shared" si="464"/>
        <v>0</v>
      </c>
      <c r="O1357" s="1000"/>
      <c r="P1357" s="1000"/>
      <c r="Q1357" s="1000"/>
      <c r="R1357" s="1000"/>
      <c r="S1357" s="1000"/>
      <c r="T1357" s="1000"/>
      <c r="U1357" s="1000"/>
      <c r="V1357" s="1000"/>
      <c r="W1357" s="1000"/>
      <c r="X1357" s="1000"/>
      <c r="Y1357" s="1001"/>
      <c r="Z1357" s="1001" t="str">
        <f t="shared" si="466"/>
        <v xml:space="preserve">Cap.4 Pct.2: Valoarea investitiilor nete din import (Col.7) &lt;= Valoarea investitiilor noi in utilaje (Col.3) + Mijloace de transport (Col.4) + Alte investitii (Col.6), pentru Rd.(1 la n) </v>
      </c>
      <c r="AA1357" s="2205">
        <f t="shared" si="465"/>
        <v>1</v>
      </c>
      <c r="AB1357" s="3036">
        <v>124</v>
      </c>
    </row>
    <row r="1358" spans="1:29" x14ac:dyDescent="0.25">
      <c r="A1358" s="1708">
        <f t="shared" si="455"/>
        <v>0</v>
      </c>
      <c r="B1358" s="1708">
        <f t="shared" si="456"/>
        <v>10124005</v>
      </c>
      <c r="C1358" s="994">
        <v>124</v>
      </c>
      <c r="D1358" s="1796" t="s">
        <v>447</v>
      </c>
      <c r="E1358" s="994">
        <v>5</v>
      </c>
      <c r="F1358" s="995" t="s">
        <v>3825</v>
      </c>
      <c r="G1358" s="994"/>
      <c r="H1358" s="996" t="s">
        <v>345</v>
      </c>
      <c r="I1358" s="999" t="s">
        <v>3861</v>
      </c>
      <c r="J1358" s="996"/>
      <c r="K1358" s="999" t="s">
        <v>3892</v>
      </c>
      <c r="L1358" s="1000">
        <f t="shared" si="462"/>
        <v>0</v>
      </c>
      <c r="M1358" s="1000">
        <f t="shared" si="463"/>
        <v>0</v>
      </c>
      <c r="N1358" s="1725">
        <f t="shared" si="464"/>
        <v>0</v>
      </c>
      <c r="O1358" s="1000"/>
      <c r="P1358" s="1000"/>
      <c r="Q1358" s="1000"/>
      <c r="R1358" s="1000"/>
      <c r="S1358" s="1000"/>
      <c r="T1358" s="1000"/>
      <c r="U1358" s="1000"/>
      <c r="V1358" s="1000"/>
      <c r="W1358" s="1000"/>
      <c r="X1358" s="1000"/>
      <c r="Y1358" s="1001"/>
      <c r="Z1358" s="1001" t="str">
        <f t="shared" si="466"/>
        <v xml:space="preserve">Cap.4 Pct.2: Valoarea investitiilor nete din import (Col.7) &lt;= Valoarea investitiilor noi in utilaje (Col.3) + Mijloace de transport (Col.4) + Alte investitii (Col.6), pentru Rd.(1 la n) </v>
      </c>
      <c r="AA1358" s="2205">
        <f t="shared" si="465"/>
        <v>1</v>
      </c>
      <c r="AB1358" s="3036">
        <v>124</v>
      </c>
    </row>
    <row r="1359" spans="1:29" x14ac:dyDescent="0.25">
      <c r="A1359" s="1708">
        <f t="shared" si="455"/>
        <v>0</v>
      </c>
      <c r="B1359" s="1708">
        <f t="shared" si="456"/>
        <v>10124006</v>
      </c>
      <c r="C1359" s="994">
        <v>124</v>
      </c>
      <c r="D1359" s="1796" t="s">
        <v>447</v>
      </c>
      <c r="E1359" s="994">
        <v>6</v>
      </c>
      <c r="F1359" s="995" t="s">
        <v>3825</v>
      </c>
      <c r="G1359" s="994"/>
      <c r="H1359" s="996" t="s">
        <v>345</v>
      </c>
      <c r="I1359" s="999" t="s">
        <v>3862</v>
      </c>
      <c r="J1359" s="996"/>
      <c r="K1359" s="999" t="s">
        <v>3893</v>
      </c>
      <c r="L1359" s="1000">
        <f t="shared" si="462"/>
        <v>0</v>
      </c>
      <c r="M1359" s="1000">
        <f t="shared" si="463"/>
        <v>0</v>
      </c>
      <c r="N1359" s="1725">
        <f t="shared" si="464"/>
        <v>0</v>
      </c>
      <c r="O1359" s="1000"/>
      <c r="P1359" s="1000"/>
      <c r="Q1359" s="1000"/>
      <c r="R1359" s="1000"/>
      <c r="S1359" s="1000"/>
      <c r="T1359" s="1000"/>
      <c r="U1359" s="1000"/>
      <c r="V1359" s="1000"/>
      <c r="W1359" s="1000"/>
      <c r="X1359" s="1000"/>
      <c r="Y1359" s="1001"/>
      <c r="Z1359" s="1001" t="str">
        <f t="shared" si="466"/>
        <v xml:space="preserve">Cap.4 Pct.2: Valoarea investitiilor nete din import (Col.7) &lt;= Valoarea investitiilor noi in utilaje (Col.3) + Mijloace de transport (Col.4) + Alte investitii (Col.6), pentru Rd.(1 la n) </v>
      </c>
      <c r="AA1359" s="2205">
        <f t="shared" si="465"/>
        <v>1</v>
      </c>
      <c r="AB1359" s="3036">
        <v>124</v>
      </c>
    </row>
    <row r="1360" spans="1:29" x14ac:dyDescent="0.25">
      <c r="A1360" s="1708">
        <f t="shared" si="455"/>
        <v>0</v>
      </c>
      <c r="B1360" s="1708">
        <f t="shared" si="456"/>
        <v>10124007</v>
      </c>
      <c r="C1360" s="994">
        <v>124</v>
      </c>
      <c r="D1360" s="1796" t="s">
        <v>447</v>
      </c>
      <c r="E1360" s="994">
        <v>7</v>
      </c>
      <c r="F1360" s="995" t="s">
        <v>3825</v>
      </c>
      <c r="G1360" s="994"/>
      <c r="H1360" s="996" t="s">
        <v>345</v>
      </c>
      <c r="I1360" s="999" t="s">
        <v>3863</v>
      </c>
      <c r="J1360" s="996"/>
      <c r="K1360" s="999" t="s">
        <v>3894</v>
      </c>
      <c r="L1360" s="1000">
        <f t="shared" si="462"/>
        <v>0</v>
      </c>
      <c r="M1360" s="1000">
        <f t="shared" si="463"/>
        <v>0</v>
      </c>
      <c r="N1360" s="1725">
        <f t="shared" si="464"/>
        <v>0</v>
      </c>
      <c r="O1360" s="1000"/>
      <c r="P1360" s="1000"/>
      <c r="Q1360" s="1000"/>
      <c r="R1360" s="1000"/>
      <c r="S1360" s="1000"/>
      <c r="T1360" s="1000"/>
      <c r="U1360" s="1000"/>
      <c r="V1360" s="1000"/>
      <c r="W1360" s="1000"/>
      <c r="X1360" s="1000"/>
      <c r="Y1360" s="1001"/>
      <c r="Z1360" s="1001" t="str">
        <f t="shared" si="466"/>
        <v xml:space="preserve">Cap.4 Pct.2: Valoarea investitiilor nete din import (Col.7) &lt;= Valoarea investitiilor noi in utilaje (Col.3) + Mijloace de transport (Col.4) + Alte investitii (Col.6), pentru Rd.(1 la n) </v>
      </c>
      <c r="AA1360" s="2205">
        <f t="shared" si="465"/>
        <v>1</v>
      </c>
      <c r="AB1360" s="3036">
        <v>124</v>
      </c>
    </row>
    <row r="1361" spans="1:28" x14ac:dyDescent="0.25">
      <c r="A1361" s="1708">
        <f t="shared" si="455"/>
        <v>0</v>
      </c>
      <c r="B1361" s="1708">
        <f t="shared" si="456"/>
        <v>10124008</v>
      </c>
      <c r="C1361" s="994">
        <v>124</v>
      </c>
      <c r="D1361" s="1796" t="s">
        <v>447</v>
      </c>
      <c r="E1361" s="994">
        <v>8</v>
      </c>
      <c r="F1361" s="995" t="s">
        <v>3825</v>
      </c>
      <c r="G1361" s="994"/>
      <c r="H1361" s="996" t="s">
        <v>345</v>
      </c>
      <c r="I1361" s="999" t="s">
        <v>3864</v>
      </c>
      <c r="J1361" s="996"/>
      <c r="K1361" s="999" t="s">
        <v>3895</v>
      </c>
      <c r="L1361" s="1000">
        <f t="shared" si="462"/>
        <v>0</v>
      </c>
      <c r="M1361" s="1000">
        <f t="shared" si="463"/>
        <v>0</v>
      </c>
      <c r="N1361" s="1725">
        <f t="shared" si="464"/>
        <v>0</v>
      </c>
      <c r="O1361" s="1000"/>
      <c r="P1361" s="1000"/>
      <c r="Q1361" s="1000"/>
      <c r="R1361" s="1000"/>
      <c r="S1361" s="1000"/>
      <c r="T1361" s="1000"/>
      <c r="U1361" s="1000"/>
      <c r="V1361" s="1000"/>
      <c r="W1361" s="1000"/>
      <c r="X1361" s="1000"/>
      <c r="Y1361" s="1001"/>
      <c r="Z1361" s="1001" t="str">
        <f t="shared" si="466"/>
        <v xml:space="preserve">Cap.4 Pct.2: Valoarea investitiilor nete din import (Col.7) &lt;= Valoarea investitiilor noi in utilaje (Col.3) + Mijloace de transport (Col.4) + Alte investitii (Col.6), pentru Rd.(1 la n) </v>
      </c>
      <c r="AA1361" s="2205">
        <f t="shared" si="465"/>
        <v>1</v>
      </c>
      <c r="AB1361" s="3036">
        <v>124</v>
      </c>
    </row>
    <row r="1362" spans="1:28" x14ac:dyDescent="0.25">
      <c r="A1362" s="1708">
        <f t="shared" si="455"/>
        <v>0</v>
      </c>
      <c r="B1362" s="1708">
        <f t="shared" si="456"/>
        <v>10124009</v>
      </c>
      <c r="C1362" s="994">
        <v>124</v>
      </c>
      <c r="D1362" s="1796" t="s">
        <v>447</v>
      </c>
      <c r="E1362" s="994">
        <v>9</v>
      </c>
      <c r="F1362" s="995" t="s">
        <v>3825</v>
      </c>
      <c r="G1362" s="994"/>
      <c r="H1362" s="996" t="s">
        <v>345</v>
      </c>
      <c r="I1362" s="999" t="s">
        <v>3865</v>
      </c>
      <c r="J1362" s="996"/>
      <c r="K1362" s="999" t="s">
        <v>3896</v>
      </c>
      <c r="L1362" s="1000">
        <f t="shared" si="462"/>
        <v>0</v>
      </c>
      <c r="M1362" s="1000">
        <f t="shared" si="463"/>
        <v>0</v>
      </c>
      <c r="N1362" s="1725">
        <f t="shared" si="464"/>
        <v>0</v>
      </c>
      <c r="O1362" s="1000"/>
      <c r="P1362" s="1000"/>
      <c r="Q1362" s="1000"/>
      <c r="R1362" s="1000"/>
      <c r="S1362" s="1000"/>
      <c r="T1362" s="1000"/>
      <c r="U1362" s="1000"/>
      <c r="V1362" s="1000"/>
      <c r="W1362" s="1000"/>
      <c r="X1362" s="1000"/>
      <c r="Y1362" s="1001"/>
      <c r="Z1362" s="1001" t="str">
        <f t="shared" si="466"/>
        <v xml:space="preserve">Cap.4 Pct.2: Valoarea investitiilor nete din import (Col.7) &lt;= Valoarea investitiilor noi in utilaje (Col.3) + Mijloace de transport (Col.4) + Alte investitii (Col.6), pentru Rd.(1 la n) </v>
      </c>
      <c r="AA1362" s="2205">
        <f t="shared" si="465"/>
        <v>1</v>
      </c>
      <c r="AB1362" s="3036">
        <v>124</v>
      </c>
    </row>
    <row r="1363" spans="1:28" x14ac:dyDescent="0.25">
      <c r="A1363" s="1708">
        <f t="shared" si="455"/>
        <v>0</v>
      </c>
      <c r="B1363" s="1708">
        <f t="shared" si="456"/>
        <v>10124010</v>
      </c>
      <c r="C1363" s="994">
        <v>124</v>
      </c>
      <c r="D1363" s="1796" t="s">
        <v>447</v>
      </c>
      <c r="E1363" s="994">
        <v>10</v>
      </c>
      <c r="F1363" s="995" t="s">
        <v>3825</v>
      </c>
      <c r="G1363" s="994"/>
      <c r="H1363" s="996" t="s">
        <v>345</v>
      </c>
      <c r="I1363" s="999" t="s">
        <v>3866</v>
      </c>
      <c r="J1363" s="996"/>
      <c r="K1363" s="999" t="s">
        <v>3897</v>
      </c>
      <c r="L1363" s="1000">
        <f t="shared" si="462"/>
        <v>0</v>
      </c>
      <c r="M1363" s="1000">
        <f t="shared" si="463"/>
        <v>0</v>
      </c>
      <c r="N1363" s="1725">
        <f t="shared" si="464"/>
        <v>0</v>
      </c>
      <c r="O1363" s="1000"/>
      <c r="P1363" s="1000"/>
      <c r="Q1363" s="1000"/>
      <c r="R1363" s="1000"/>
      <c r="S1363" s="1000"/>
      <c r="T1363" s="1000"/>
      <c r="U1363" s="1000"/>
      <c r="V1363" s="1000"/>
      <c r="W1363" s="1000"/>
      <c r="X1363" s="1000"/>
      <c r="Y1363" s="1001"/>
      <c r="Z1363" s="1001" t="str">
        <f t="shared" si="466"/>
        <v xml:space="preserve">Cap.4 Pct.2: Valoarea investitiilor nete din import (Col.7) &lt;= Valoarea investitiilor noi in utilaje (Col.3) + Mijloace de transport (Col.4) + Alte investitii (Col.6), pentru Rd.(1 la n) </v>
      </c>
      <c r="AA1363" s="2205">
        <f t="shared" si="465"/>
        <v>1</v>
      </c>
      <c r="AB1363" s="3036">
        <v>124</v>
      </c>
    </row>
    <row r="1364" spans="1:28" x14ac:dyDescent="0.25">
      <c r="A1364" s="1708">
        <f t="shared" si="455"/>
        <v>0</v>
      </c>
      <c r="B1364" s="1708">
        <f t="shared" si="456"/>
        <v>10124011</v>
      </c>
      <c r="C1364" s="994">
        <v>124</v>
      </c>
      <c r="D1364" s="1796" t="s">
        <v>447</v>
      </c>
      <c r="E1364" s="994">
        <v>11</v>
      </c>
      <c r="F1364" s="995" t="s">
        <v>3825</v>
      </c>
      <c r="G1364" s="994"/>
      <c r="H1364" s="996" t="s">
        <v>345</v>
      </c>
      <c r="I1364" s="999" t="s">
        <v>3867</v>
      </c>
      <c r="J1364" s="996"/>
      <c r="K1364" s="999" t="s">
        <v>3898</v>
      </c>
      <c r="L1364" s="1000">
        <f t="shared" si="462"/>
        <v>0</v>
      </c>
      <c r="M1364" s="1000">
        <f t="shared" si="463"/>
        <v>0</v>
      </c>
      <c r="N1364" s="1725">
        <f t="shared" si="464"/>
        <v>0</v>
      </c>
      <c r="O1364" s="1000"/>
      <c r="P1364" s="1000"/>
      <c r="Q1364" s="1000"/>
      <c r="R1364" s="1000"/>
      <c r="S1364" s="1000"/>
      <c r="T1364" s="1000"/>
      <c r="U1364" s="1000"/>
      <c r="V1364" s="1000"/>
      <c r="W1364" s="1000"/>
      <c r="X1364" s="1000"/>
      <c r="Y1364" s="1001"/>
      <c r="Z1364" s="1001" t="str">
        <f t="shared" si="466"/>
        <v xml:space="preserve">Cap.4 Pct.2: Valoarea investitiilor nete din import (Col.7) &lt;= Valoarea investitiilor noi in utilaje (Col.3) + Mijloace de transport (Col.4) + Alte investitii (Col.6), pentru Rd.(1 la n) </v>
      </c>
      <c r="AA1364" s="2205">
        <f t="shared" si="465"/>
        <v>1</v>
      </c>
      <c r="AB1364" s="3036">
        <v>124</v>
      </c>
    </row>
    <row r="1365" spans="1:28" x14ac:dyDescent="0.25">
      <c r="A1365" s="1708">
        <f t="shared" si="455"/>
        <v>0</v>
      </c>
      <c r="B1365" s="1708">
        <f t="shared" si="456"/>
        <v>10124012</v>
      </c>
      <c r="C1365" s="994">
        <v>124</v>
      </c>
      <c r="D1365" s="1796" t="s">
        <v>447</v>
      </c>
      <c r="E1365" s="994">
        <v>12</v>
      </c>
      <c r="F1365" s="995" t="s">
        <v>3825</v>
      </c>
      <c r="G1365" s="994"/>
      <c r="H1365" s="996" t="s">
        <v>345</v>
      </c>
      <c r="I1365" s="999" t="s">
        <v>3868</v>
      </c>
      <c r="J1365" s="996"/>
      <c r="K1365" s="999" t="s">
        <v>3899</v>
      </c>
      <c r="L1365" s="1000">
        <f t="shared" si="462"/>
        <v>0</v>
      </c>
      <c r="M1365" s="1000">
        <f t="shared" si="463"/>
        <v>0</v>
      </c>
      <c r="N1365" s="1725">
        <f t="shared" si="464"/>
        <v>0</v>
      </c>
      <c r="O1365" s="1000"/>
      <c r="P1365" s="1000"/>
      <c r="Q1365" s="1000"/>
      <c r="R1365" s="1000"/>
      <c r="S1365" s="1000"/>
      <c r="T1365" s="1000"/>
      <c r="U1365" s="1000"/>
      <c r="V1365" s="1000"/>
      <c r="W1365" s="1000"/>
      <c r="X1365" s="1000"/>
      <c r="Y1365" s="1001"/>
      <c r="Z1365" s="1001" t="str">
        <f t="shared" si="466"/>
        <v xml:space="preserve">Cap.4 Pct.2: Valoarea investitiilor nete din import (Col.7) &lt;= Valoarea investitiilor noi in utilaje (Col.3) + Mijloace de transport (Col.4) + Alte investitii (Col.6), pentru Rd.(1 la n) </v>
      </c>
      <c r="AA1365" s="2205">
        <f t="shared" si="465"/>
        <v>1</v>
      </c>
      <c r="AB1365" s="3036">
        <v>124</v>
      </c>
    </row>
    <row r="1366" spans="1:28" x14ac:dyDescent="0.25">
      <c r="A1366" s="1708">
        <f t="shared" si="455"/>
        <v>0</v>
      </c>
      <c r="B1366" s="1708">
        <f t="shared" si="456"/>
        <v>10124013</v>
      </c>
      <c r="C1366" s="994">
        <v>124</v>
      </c>
      <c r="D1366" s="1796" t="s">
        <v>447</v>
      </c>
      <c r="E1366" s="994">
        <v>13</v>
      </c>
      <c r="F1366" s="995" t="s">
        <v>3825</v>
      </c>
      <c r="G1366" s="994"/>
      <c r="H1366" s="996" t="s">
        <v>345</v>
      </c>
      <c r="I1366" s="999" t="s">
        <v>3869</v>
      </c>
      <c r="J1366" s="996"/>
      <c r="K1366" s="999" t="s">
        <v>3900</v>
      </c>
      <c r="L1366" s="1000">
        <f t="shared" si="462"/>
        <v>0</v>
      </c>
      <c r="M1366" s="1000">
        <f t="shared" si="463"/>
        <v>0</v>
      </c>
      <c r="N1366" s="1725">
        <f t="shared" si="464"/>
        <v>0</v>
      </c>
      <c r="O1366" s="1000"/>
      <c r="P1366" s="1000"/>
      <c r="Q1366" s="1000"/>
      <c r="R1366" s="1000"/>
      <c r="S1366" s="1000"/>
      <c r="T1366" s="1000"/>
      <c r="U1366" s="1000"/>
      <c r="V1366" s="1000"/>
      <c r="W1366" s="1000"/>
      <c r="X1366" s="1000"/>
      <c r="Y1366" s="1001"/>
      <c r="Z1366" s="1001" t="str">
        <f t="shared" si="466"/>
        <v xml:space="preserve">Cap.4 Pct.2: Valoarea investitiilor nete din import (Col.7) &lt;= Valoarea investitiilor noi in utilaje (Col.3) + Mijloace de transport (Col.4) + Alte investitii (Col.6), pentru Rd.(1 la n) </v>
      </c>
      <c r="AA1366" s="2205">
        <f t="shared" si="465"/>
        <v>1</v>
      </c>
      <c r="AB1366" s="3036">
        <v>124</v>
      </c>
    </row>
    <row r="1367" spans="1:28" x14ac:dyDescent="0.25">
      <c r="A1367" s="1708">
        <f t="shared" ref="A1367:A1430" si="467">IF(D1367="DA",IF(ISERROR(N1367),A1366+1,IF(N1367=1,A1366+1,A1366)),A1366)</f>
        <v>0</v>
      </c>
      <c r="B1367" s="1708">
        <f t="shared" si="456"/>
        <v>10124014</v>
      </c>
      <c r="C1367" s="994">
        <v>124</v>
      </c>
      <c r="D1367" s="1796" t="s">
        <v>447</v>
      </c>
      <c r="E1367" s="994">
        <v>14</v>
      </c>
      <c r="F1367" s="995" t="s">
        <v>3825</v>
      </c>
      <c r="G1367" s="994"/>
      <c r="H1367" s="996" t="s">
        <v>345</v>
      </c>
      <c r="I1367" s="999" t="s">
        <v>3870</v>
      </c>
      <c r="J1367" s="996"/>
      <c r="K1367" s="999" t="s">
        <v>3901</v>
      </c>
      <c r="L1367" s="1000">
        <f t="shared" si="462"/>
        <v>0</v>
      </c>
      <c r="M1367" s="1000">
        <f t="shared" si="463"/>
        <v>0</v>
      </c>
      <c r="N1367" s="1725">
        <f t="shared" si="464"/>
        <v>0</v>
      </c>
      <c r="O1367" s="1000"/>
      <c r="P1367" s="1000"/>
      <c r="Q1367" s="1000"/>
      <c r="R1367" s="1000"/>
      <c r="S1367" s="1000"/>
      <c r="T1367" s="1000"/>
      <c r="U1367" s="1000"/>
      <c r="V1367" s="1000"/>
      <c r="W1367" s="1000"/>
      <c r="X1367" s="1000"/>
      <c r="Y1367" s="1001"/>
      <c r="Z1367" s="1001" t="str">
        <f t="shared" si="466"/>
        <v xml:space="preserve">Cap.4 Pct.2: Valoarea investitiilor nete din import (Col.7) &lt;= Valoarea investitiilor noi in utilaje (Col.3) + Mijloace de transport (Col.4) + Alte investitii (Col.6), pentru Rd.(1 la n) </v>
      </c>
      <c r="AA1367" s="2205">
        <f t="shared" si="465"/>
        <v>1</v>
      </c>
      <c r="AB1367" s="3036">
        <v>124</v>
      </c>
    </row>
    <row r="1368" spans="1:28" x14ac:dyDescent="0.25">
      <c r="A1368" s="1708">
        <f t="shared" si="467"/>
        <v>0</v>
      </c>
      <c r="B1368" s="1708">
        <f t="shared" si="456"/>
        <v>10124015</v>
      </c>
      <c r="C1368" s="994">
        <v>124</v>
      </c>
      <c r="D1368" s="1796" t="s">
        <v>447</v>
      </c>
      <c r="E1368" s="994">
        <v>15</v>
      </c>
      <c r="F1368" s="995" t="s">
        <v>3825</v>
      </c>
      <c r="G1368" s="994"/>
      <c r="H1368" s="996" t="s">
        <v>345</v>
      </c>
      <c r="I1368" s="999" t="s">
        <v>3871</v>
      </c>
      <c r="J1368" s="996"/>
      <c r="K1368" s="999" t="s">
        <v>3902</v>
      </c>
      <c r="L1368" s="1000">
        <f t="shared" si="462"/>
        <v>0</v>
      </c>
      <c r="M1368" s="1000">
        <f t="shared" si="463"/>
        <v>0</v>
      </c>
      <c r="N1368" s="1725">
        <f t="shared" si="464"/>
        <v>0</v>
      </c>
      <c r="O1368" s="1000"/>
      <c r="P1368" s="1000"/>
      <c r="Q1368" s="1000"/>
      <c r="R1368" s="1000"/>
      <c r="S1368" s="1000"/>
      <c r="T1368" s="1000"/>
      <c r="U1368" s="1000"/>
      <c r="V1368" s="1000"/>
      <c r="W1368" s="1000"/>
      <c r="X1368" s="1000"/>
      <c r="Y1368" s="1001"/>
      <c r="Z1368" s="1001" t="str">
        <f t="shared" si="466"/>
        <v xml:space="preserve">Cap.4 Pct.2: Valoarea investitiilor nete din import (Col.7) &lt;= Valoarea investitiilor noi in utilaje (Col.3) + Mijloace de transport (Col.4) + Alte investitii (Col.6), pentru Rd.(1 la n) </v>
      </c>
      <c r="AA1368" s="2205">
        <f t="shared" si="465"/>
        <v>1</v>
      </c>
      <c r="AB1368" s="3036">
        <v>124</v>
      </c>
    </row>
    <row r="1369" spans="1:28" x14ac:dyDescent="0.25">
      <c r="A1369" s="1708">
        <f t="shared" si="467"/>
        <v>0</v>
      </c>
      <c r="B1369" s="1708">
        <f t="shared" si="456"/>
        <v>10124016</v>
      </c>
      <c r="C1369" s="994">
        <v>124</v>
      </c>
      <c r="D1369" s="1796" t="s">
        <v>447</v>
      </c>
      <c r="E1369" s="994">
        <v>16</v>
      </c>
      <c r="F1369" s="995" t="s">
        <v>3825</v>
      </c>
      <c r="G1369" s="994"/>
      <c r="H1369" s="996" t="s">
        <v>345</v>
      </c>
      <c r="I1369" s="999" t="s">
        <v>3872</v>
      </c>
      <c r="J1369" s="996"/>
      <c r="K1369" s="999" t="s">
        <v>3903</v>
      </c>
      <c r="L1369" s="1000">
        <f t="shared" si="462"/>
        <v>0</v>
      </c>
      <c r="M1369" s="1000">
        <f t="shared" si="463"/>
        <v>0</v>
      </c>
      <c r="N1369" s="1725">
        <f t="shared" si="464"/>
        <v>0</v>
      </c>
      <c r="O1369" s="1000"/>
      <c r="P1369" s="1000"/>
      <c r="Q1369" s="1000"/>
      <c r="R1369" s="1000"/>
      <c r="S1369" s="1000"/>
      <c r="T1369" s="1000"/>
      <c r="U1369" s="1000"/>
      <c r="V1369" s="1000"/>
      <c r="W1369" s="1000"/>
      <c r="X1369" s="1000"/>
      <c r="Y1369" s="1001"/>
      <c r="Z1369" s="1001" t="str">
        <f t="shared" si="466"/>
        <v xml:space="preserve">Cap.4 Pct.2: Valoarea investitiilor nete din import (Col.7) &lt;= Valoarea investitiilor noi in utilaje (Col.3) + Mijloace de transport (Col.4) + Alte investitii (Col.6), pentru Rd.(1 la n) </v>
      </c>
      <c r="AA1369" s="2205">
        <f t="shared" si="465"/>
        <v>1</v>
      </c>
      <c r="AB1369" s="3036">
        <v>124</v>
      </c>
    </row>
    <row r="1370" spans="1:28" x14ac:dyDescent="0.25">
      <c r="A1370" s="1708">
        <f t="shared" si="467"/>
        <v>0</v>
      </c>
      <c r="B1370" s="1708">
        <f t="shared" si="456"/>
        <v>10124017</v>
      </c>
      <c r="C1370" s="994">
        <v>124</v>
      </c>
      <c r="D1370" s="1796" t="s">
        <v>447</v>
      </c>
      <c r="E1370" s="994">
        <v>17</v>
      </c>
      <c r="F1370" s="995" t="s">
        <v>3825</v>
      </c>
      <c r="G1370" s="994"/>
      <c r="H1370" s="996" t="s">
        <v>345</v>
      </c>
      <c r="I1370" s="999" t="s">
        <v>3873</v>
      </c>
      <c r="J1370" s="996"/>
      <c r="K1370" s="999" t="s">
        <v>3904</v>
      </c>
      <c r="L1370" s="1000">
        <f t="shared" si="462"/>
        <v>0</v>
      </c>
      <c r="M1370" s="1000">
        <f t="shared" si="463"/>
        <v>0</v>
      </c>
      <c r="N1370" s="1725">
        <f t="shared" si="464"/>
        <v>0</v>
      </c>
      <c r="O1370" s="1000"/>
      <c r="P1370" s="1000"/>
      <c r="Q1370" s="1000"/>
      <c r="R1370" s="1000"/>
      <c r="S1370" s="1000"/>
      <c r="T1370" s="1000"/>
      <c r="U1370" s="1000"/>
      <c r="V1370" s="1000"/>
      <c r="W1370" s="1000"/>
      <c r="X1370" s="1000"/>
      <c r="Y1370" s="1001"/>
      <c r="Z1370" s="1001" t="str">
        <f t="shared" si="466"/>
        <v xml:space="preserve">Cap.4 Pct.2: Valoarea investitiilor nete din import (Col.7) &lt;= Valoarea investitiilor noi in utilaje (Col.3) + Mijloace de transport (Col.4) + Alte investitii (Col.6), pentru Rd.(1 la n) </v>
      </c>
      <c r="AA1370" s="2205">
        <f t="shared" si="465"/>
        <v>1</v>
      </c>
      <c r="AB1370" s="3036">
        <v>124</v>
      </c>
    </row>
    <row r="1371" spans="1:28" x14ac:dyDescent="0.25">
      <c r="A1371" s="1708">
        <f t="shared" si="467"/>
        <v>0</v>
      </c>
      <c r="B1371" s="1708">
        <f t="shared" ref="B1371:B1434" si="468">VALUE("1"&amp;TEXT(C1371,"0000")&amp;TEXT(E1371,"000"))</f>
        <v>10124018</v>
      </c>
      <c r="C1371" s="994">
        <v>124</v>
      </c>
      <c r="D1371" s="1796" t="s">
        <v>447</v>
      </c>
      <c r="E1371" s="994">
        <v>18</v>
      </c>
      <c r="F1371" s="995" t="s">
        <v>3825</v>
      </c>
      <c r="G1371" s="994"/>
      <c r="H1371" s="996" t="s">
        <v>345</v>
      </c>
      <c r="I1371" s="999" t="s">
        <v>3874</v>
      </c>
      <c r="J1371" s="996"/>
      <c r="K1371" s="999" t="s">
        <v>3905</v>
      </c>
      <c r="L1371" s="1000">
        <f t="shared" si="462"/>
        <v>0</v>
      </c>
      <c r="M1371" s="1000">
        <f t="shared" si="463"/>
        <v>0</v>
      </c>
      <c r="N1371" s="1725">
        <f t="shared" si="464"/>
        <v>0</v>
      </c>
      <c r="O1371" s="1000"/>
      <c r="P1371" s="1000"/>
      <c r="Q1371" s="1000"/>
      <c r="R1371" s="1000"/>
      <c r="S1371" s="1000"/>
      <c r="T1371" s="1000"/>
      <c r="U1371" s="1000"/>
      <c r="V1371" s="1000"/>
      <c r="W1371" s="1000"/>
      <c r="X1371" s="1000"/>
      <c r="Y1371" s="1001"/>
      <c r="Z1371" s="1001" t="str">
        <f t="shared" si="466"/>
        <v xml:space="preserve">Cap.4 Pct.2: Valoarea investitiilor nete din import (Col.7) &lt;= Valoarea investitiilor noi in utilaje (Col.3) + Mijloace de transport (Col.4) + Alte investitii (Col.6), pentru Rd.(1 la n) </v>
      </c>
      <c r="AA1371" s="2205">
        <f t="shared" si="465"/>
        <v>1</v>
      </c>
      <c r="AB1371" s="3036">
        <v>124</v>
      </c>
    </row>
    <row r="1372" spans="1:28" x14ac:dyDescent="0.25">
      <c r="A1372" s="1708">
        <f t="shared" si="467"/>
        <v>0</v>
      </c>
      <c r="B1372" s="1708">
        <f t="shared" si="468"/>
        <v>10124019</v>
      </c>
      <c r="C1372" s="994">
        <v>124</v>
      </c>
      <c r="D1372" s="1796" t="s">
        <v>447</v>
      </c>
      <c r="E1372" s="994">
        <v>19</v>
      </c>
      <c r="F1372" s="995" t="s">
        <v>3825</v>
      </c>
      <c r="G1372" s="994"/>
      <c r="H1372" s="996" t="s">
        <v>345</v>
      </c>
      <c r="I1372" s="999" t="s">
        <v>3875</v>
      </c>
      <c r="J1372" s="996"/>
      <c r="K1372" s="999" t="s">
        <v>3906</v>
      </c>
      <c r="L1372" s="1000">
        <f t="shared" si="462"/>
        <v>0</v>
      </c>
      <c r="M1372" s="1000">
        <f t="shared" si="463"/>
        <v>0</v>
      </c>
      <c r="N1372" s="1725">
        <f t="shared" si="464"/>
        <v>0</v>
      </c>
      <c r="O1372" s="1000"/>
      <c r="P1372" s="1000"/>
      <c r="Q1372" s="1000"/>
      <c r="R1372" s="1000"/>
      <c r="S1372" s="1000"/>
      <c r="T1372" s="1000"/>
      <c r="U1372" s="1000"/>
      <c r="V1372" s="1000"/>
      <c r="W1372" s="1000"/>
      <c r="X1372" s="1000"/>
      <c r="Y1372" s="1001"/>
      <c r="Z1372" s="1001" t="str">
        <f t="shared" si="466"/>
        <v xml:space="preserve">Cap.4 Pct.2: Valoarea investitiilor nete din import (Col.7) &lt;= Valoarea investitiilor noi in utilaje (Col.3) + Mijloace de transport (Col.4) + Alte investitii (Col.6), pentru Rd.(1 la n) </v>
      </c>
      <c r="AA1372" s="2205">
        <f t="shared" si="465"/>
        <v>1</v>
      </c>
      <c r="AB1372" s="3036">
        <v>124</v>
      </c>
    </row>
    <row r="1373" spans="1:28" x14ac:dyDescent="0.25">
      <c r="A1373" s="1708">
        <f t="shared" si="467"/>
        <v>0</v>
      </c>
      <c r="B1373" s="1708">
        <f t="shared" si="468"/>
        <v>10124020</v>
      </c>
      <c r="C1373" s="994">
        <v>124</v>
      </c>
      <c r="D1373" s="1796" t="s">
        <v>447</v>
      </c>
      <c r="E1373" s="994">
        <v>20</v>
      </c>
      <c r="F1373" s="995" t="s">
        <v>3825</v>
      </c>
      <c r="G1373" s="994"/>
      <c r="H1373" s="996" t="s">
        <v>345</v>
      </c>
      <c r="I1373" s="999" t="s">
        <v>3876</v>
      </c>
      <c r="J1373" s="996"/>
      <c r="K1373" s="999" t="s">
        <v>3907</v>
      </c>
      <c r="L1373" s="1000">
        <f t="shared" si="462"/>
        <v>0</v>
      </c>
      <c r="M1373" s="1000">
        <f t="shared" si="463"/>
        <v>0</v>
      </c>
      <c r="N1373" s="1725">
        <f t="shared" si="464"/>
        <v>0</v>
      </c>
      <c r="O1373" s="1000"/>
      <c r="P1373" s="1000"/>
      <c r="Q1373" s="1000"/>
      <c r="R1373" s="1000"/>
      <c r="S1373" s="1000"/>
      <c r="T1373" s="1000"/>
      <c r="U1373" s="1000"/>
      <c r="V1373" s="1000"/>
      <c r="W1373" s="1000"/>
      <c r="X1373" s="1000"/>
      <c r="Y1373" s="1001"/>
      <c r="Z1373" s="1001" t="str">
        <f t="shared" si="466"/>
        <v xml:space="preserve">Cap.4 Pct.2: Valoarea investitiilor nete din import (Col.7) &lt;= Valoarea investitiilor noi in utilaje (Col.3) + Mijloace de transport (Col.4) + Alte investitii (Col.6), pentru Rd.(1 la n) </v>
      </c>
      <c r="AA1373" s="2205">
        <f t="shared" si="465"/>
        <v>1</v>
      </c>
      <c r="AB1373" s="3036">
        <v>124</v>
      </c>
    </row>
    <row r="1374" spans="1:28" x14ac:dyDescent="0.25">
      <c r="A1374" s="1708">
        <f t="shared" si="467"/>
        <v>0</v>
      </c>
      <c r="B1374" s="1708">
        <f t="shared" si="468"/>
        <v>10124021</v>
      </c>
      <c r="C1374" s="994">
        <v>124</v>
      </c>
      <c r="D1374" s="1796" t="s">
        <v>447</v>
      </c>
      <c r="E1374" s="994">
        <v>21</v>
      </c>
      <c r="F1374" s="995" t="s">
        <v>3825</v>
      </c>
      <c r="G1374" s="994"/>
      <c r="H1374" s="996" t="s">
        <v>345</v>
      </c>
      <c r="I1374" s="999" t="s">
        <v>3877</v>
      </c>
      <c r="J1374" s="996"/>
      <c r="K1374" s="999" t="s">
        <v>3908</v>
      </c>
      <c r="L1374" s="1000">
        <f t="shared" si="462"/>
        <v>0</v>
      </c>
      <c r="M1374" s="1000">
        <f t="shared" si="463"/>
        <v>0</v>
      </c>
      <c r="N1374" s="1725">
        <f t="shared" si="464"/>
        <v>0</v>
      </c>
      <c r="O1374" s="1000"/>
      <c r="P1374" s="1000"/>
      <c r="Q1374" s="1000"/>
      <c r="R1374" s="1000"/>
      <c r="S1374" s="1000"/>
      <c r="T1374" s="1000"/>
      <c r="U1374" s="1000"/>
      <c r="V1374" s="1000"/>
      <c r="W1374" s="1000"/>
      <c r="X1374" s="1000"/>
      <c r="Y1374" s="1001"/>
      <c r="Z1374" s="1001" t="str">
        <f t="shared" si="466"/>
        <v xml:space="preserve">Cap.4 Pct.2: Valoarea investitiilor nete din import (Col.7) &lt;= Valoarea investitiilor noi in utilaje (Col.3) + Mijloace de transport (Col.4) + Alte investitii (Col.6), pentru Rd.(1 la n) </v>
      </c>
      <c r="AA1374" s="2205">
        <f t="shared" si="465"/>
        <v>1</v>
      </c>
      <c r="AB1374" s="3036">
        <v>124</v>
      </c>
    </row>
    <row r="1375" spans="1:28" x14ac:dyDescent="0.25">
      <c r="A1375" s="1708">
        <f t="shared" si="467"/>
        <v>0</v>
      </c>
      <c r="B1375" s="1708">
        <f t="shared" si="468"/>
        <v>10124022</v>
      </c>
      <c r="C1375" s="994">
        <v>124</v>
      </c>
      <c r="D1375" s="1796" t="s">
        <v>447</v>
      </c>
      <c r="E1375" s="994">
        <v>22</v>
      </c>
      <c r="F1375" s="995" t="s">
        <v>3825</v>
      </c>
      <c r="G1375" s="994"/>
      <c r="H1375" s="996" t="s">
        <v>345</v>
      </c>
      <c r="I1375" s="999" t="s">
        <v>3878</v>
      </c>
      <c r="J1375" s="996"/>
      <c r="K1375" s="999" t="s">
        <v>3909</v>
      </c>
      <c r="L1375" s="1000">
        <f t="shared" si="462"/>
        <v>0</v>
      </c>
      <c r="M1375" s="1000">
        <f t="shared" si="463"/>
        <v>0</v>
      </c>
      <c r="N1375" s="1725">
        <f t="shared" si="464"/>
        <v>0</v>
      </c>
      <c r="O1375" s="1000"/>
      <c r="P1375" s="1000"/>
      <c r="Q1375" s="1000"/>
      <c r="R1375" s="1000"/>
      <c r="S1375" s="1000"/>
      <c r="T1375" s="1000"/>
      <c r="U1375" s="1000"/>
      <c r="V1375" s="1000"/>
      <c r="W1375" s="1000"/>
      <c r="X1375" s="1000"/>
      <c r="Y1375" s="1001"/>
      <c r="Z1375" s="1001" t="str">
        <f t="shared" si="466"/>
        <v xml:space="preserve">Cap.4 Pct.2: Valoarea investitiilor nete din import (Col.7) &lt;= Valoarea investitiilor noi in utilaje (Col.3) + Mijloace de transport (Col.4) + Alte investitii (Col.6), pentru Rd.(1 la n) </v>
      </c>
      <c r="AA1375" s="2205">
        <f t="shared" si="465"/>
        <v>1</v>
      </c>
      <c r="AB1375" s="3036">
        <v>124</v>
      </c>
    </row>
    <row r="1376" spans="1:28" x14ac:dyDescent="0.25">
      <c r="A1376" s="1708">
        <f t="shared" si="467"/>
        <v>0</v>
      </c>
      <c r="B1376" s="1708">
        <f t="shared" si="468"/>
        <v>10124023</v>
      </c>
      <c r="C1376" s="994">
        <v>124</v>
      </c>
      <c r="D1376" s="1796" t="s">
        <v>447</v>
      </c>
      <c r="E1376" s="994">
        <v>23</v>
      </c>
      <c r="F1376" s="995" t="s">
        <v>3825</v>
      </c>
      <c r="G1376" s="994"/>
      <c r="H1376" s="996" t="s">
        <v>345</v>
      </c>
      <c r="I1376" s="999" t="s">
        <v>3879</v>
      </c>
      <c r="J1376" s="996"/>
      <c r="K1376" s="999" t="s">
        <v>3910</v>
      </c>
      <c r="L1376" s="1000">
        <f t="shared" si="462"/>
        <v>0</v>
      </c>
      <c r="M1376" s="1000">
        <f t="shared" si="463"/>
        <v>0</v>
      </c>
      <c r="N1376" s="1725">
        <f t="shared" si="464"/>
        <v>0</v>
      </c>
      <c r="O1376" s="1000"/>
      <c r="P1376" s="1000"/>
      <c r="Q1376" s="1000"/>
      <c r="R1376" s="1000"/>
      <c r="S1376" s="1000"/>
      <c r="T1376" s="1000"/>
      <c r="U1376" s="1000"/>
      <c r="V1376" s="1000"/>
      <c r="W1376" s="1000"/>
      <c r="X1376" s="1000"/>
      <c r="Y1376" s="1001"/>
      <c r="Z1376" s="1001" t="str">
        <f t="shared" si="466"/>
        <v xml:space="preserve">Cap.4 Pct.2: Valoarea investitiilor nete din import (Col.7) &lt;= Valoarea investitiilor noi in utilaje (Col.3) + Mijloace de transport (Col.4) + Alte investitii (Col.6), pentru Rd.(1 la n) </v>
      </c>
      <c r="AA1376" s="2205">
        <f t="shared" si="465"/>
        <v>1</v>
      </c>
      <c r="AB1376" s="3036">
        <v>124</v>
      </c>
    </row>
    <row r="1377" spans="1:28" x14ac:dyDescent="0.25">
      <c r="A1377" s="1708">
        <f t="shared" si="467"/>
        <v>0</v>
      </c>
      <c r="B1377" s="1708">
        <f t="shared" si="468"/>
        <v>10124024</v>
      </c>
      <c r="C1377" s="994">
        <v>124</v>
      </c>
      <c r="D1377" s="1796" t="s">
        <v>447</v>
      </c>
      <c r="E1377" s="994">
        <v>24</v>
      </c>
      <c r="F1377" s="995" t="s">
        <v>3825</v>
      </c>
      <c r="G1377" s="994"/>
      <c r="H1377" s="996" t="s">
        <v>345</v>
      </c>
      <c r="I1377" s="999" t="s">
        <v>3880</v>
      </c>
      <c r="J1377" s="996"/>
      <c r="K1377" s="999" t="s">
        <v>3911</v>
      </c>
      <c r="L1377" s="1000">
        <f t="shared" si="462"/>
        <v>0</v>
      </c>
      <c r="M1377" s="1000">
        <f t="shared" si="463"/>
        <v>0</v>
      </c>
      <c r="N1377" s="1725">
        <f t="shared" si="464"/>
        <v>0</v>
      </c>
      <c r="O1377" s="1000"/>
      <c r="P1377" s="1000"/>
      <c r="Q1377" s="1000"/>
      <c r="R1377" s="1000"/>
      <c r="S1377" s="1000"/>
      <c r="T1377" s="1000"/>
      <c r="U1377" s="1000"/>
      <c r="V1377" s="1000"/>
      <c r="W1377" s="1000"/>
      <c r="X1377" s="1000"/>
      <c r="Y1377" s="1001"/>
      <c r="Z1377" s="1001" t="str">
        <f t="shared" si="466"/>
        <v xml:space="preserve">Cap.4 Pct.2: Valoarea investitiilor nete din import (Col.7) &lt;= Valoarea investitiilor noi in utilaje (Col.3) + Mijloace de transport (Col.4) + Alte investitii (Col.6), pentru Rd.(1 la n) </v>
      </c>
      <c r="AA1377" s="2205">
        <f t="shared" si="465"/>
        <v>1</v>
      </c>
      <c r="AB1377" s="3036">
        <v>124</v>
      </c>
    </row>
    <row r="1378" spans="1:28" x14ac:dyDescent="0.25">
      <c r="A1378" s="1708">
        <f t="shared" si="467"/>
        <v>0</v>
      </c>
      <c r="B1378" s="1708">
        <f t="shared" si="468"/>
        <v>10124025</v>
      </c>
      <c r="C1378" s="994">
        <v>124</v>
      </c>
      <c r="D1378" s="1796" t="s">
        <v>447</v>
      </c>
      <c r="E1378" s="994">
        <v>25</v>
      </c>
      <c r="F1378" s="995" t="s">
        <v>3825</v>
      </c>
      <c r="G1378" s="994"/>
      <c r="H1378" s="996" t="s">
        <v>345</v>
      </c>
      <c r="I1378" s="999" t="s">
        <v>3881</v>
      </c>
      <c r="J1378" s="996"/>
      <c r="K1378" s="999" t="s">
        <v>3912</v>
      </c>
      <c r="L1378" s="1000">
        <f t="shared" si="462"/>
        <v>0</v>
      </c>
      <c r="M1378" s="1000">
        <f t="shared" si="463"/>
        <v>0</v>
      </c>
      <c r="N1378" s="1725">
        <f t="shared" si="464"/>
        <v>0</v>
      </c>
      <c r="O1378" s="1000"/>
      <c r="P1378" s="1000"/>
      <c r="Q1378" s="1000"/>
      <c r="R1378" s="1000"/>
      <c r="S1378" s="1000"/>
      <c r="T1378" s="1000"/>
      <c r="U1378" s="1000"/>
      <c r="V1378" s="1000"/>
      <c r="W1378" s="1000"/>
      <c r="X1378" s="1000"/>
      <c r="Y1378" s="1001"/>
      <c r="Z1378" s="1001" t="str">
        <f t="shared" si="466"/>
        <v xml:space="preserve">Cap.4 Pct.2: Valoarea investitiilor nete din import (Col.7) &lt;= Valoarea investitiilor noi in utilaje (Col.3) + Mijloace de transport (Col.4) + Alte investitii (Col.6), pentru Rd.(1 la n) </v>
      </c>
      <c r="AA1378" s="2205">
        <f t="shared" si="465"/>
        <v>1</v>
      </c>
      <c r="AB1378" s="3036">
        <v>124</v>
      </c>
    </row>
    <row r="1379" spans="1:28" x14ac:dyDescent="0.25">
      <c r="A1379" s="1708">
        <f t="shared" si="467"/>
        <v>0</v>
      </c>
      <c r="B1379" s="1708">
        <f t="shared" si="468"/>
        <v>10124026</v>
      </c>
      <c r="C1379" s="994">
        <v>124</v>
      </c>
      <c r="D1379" s="1796" t="s">
        <v>447</v>
      </c>
      <c r="E1379" s="994">
        <v>26</v>
      </c>
      <c r="F1379" s="995" t="s">
        <v>3825</v>
      </c>
      <c r="G1379" s="994"/>
      <c r="H1379" s="996" t="s">
        <v>345</v>
      </c>
      <c r="I1379" s="999" t="s">
        <v>3882</v>
      </c>
      <c r="J1379" s="996"/>
      <c r="K1379" s="999" t="s">
        <v>3913</v>
      </c>
      <c r="L1379" s="1000">
        <f t="shared" si="462"/>
        <v>0</v>
      </c>
      <c r="M1379" s="1000">
        <f t="shared" si="463"/>
        <v>0</v>
      </c>
      <c r="N1379" s="1725">
        <f t="shared" si="464"/>
        <v>0</v>
      </c>
      <c r="O1379" s="1000"/>
      <c r="P1379" s="1000"/>
      <c r="Q1379" s="1000"/>
      <c r="R1379" s="1000"/>
      <c r="S1379" s="1000"/>
      <c r="T1379" s="1000"/>
      <c r="U1379" s="1000"/>
      <c r="V1379" s="1000"/>
      <c r="W1379" s="1000"/>
      <c r="X1379" s="1000"/>
      <c r="Y1379" s="1001"/>
      <c r="Z1379" s="1001" t="str">
        <f t="shared" si="466"/>
        <v xml:space="preserve">Cap.4 Pct.2: Valoarea investitiilor nete din import (Col.7) &lt;= Valoarea investitiilor noi in utilaje (Col.3) + Mijloace de transport (Col.4) + Alte investitii (Col.6), pentru Rd.(1 la n) </v>
      </c>
      <c r="AA1379" s="2205">
        <f t="shared" si="465"/>
        <v>1</v>
      </c>
      <c r="AB1379" s="3036">
        <v>124</v>
      </c>
    </row>
    <row r="1380" spans="1:28" x14ac:dyDescent="0.25">
      <c r="A1380" s="1708">
        <f t="shared" si="467"/>
        <v>0</v>
      </c>
      <c r="B1380" s="1708">
        <f t="shared" si="468"/>
        <v>10124027</v>
      </c>
      <c r="C1380" s="994">
        <v>124</v>
      </c>
      <c r="D1380" s="1796" t="s">
        <v>447</v>
      </c>
      <c r="E1380" s="994">
        <v>27</v>
      </c>
      <c r="F1380" s="995" t="s">
        <v>3825</v>
      </c>
      <c r="G1380" s="994"/>
      <c r="H1380" s="996" t="s">
        <v>345</v>
      </c>
      <c r="I1380" s="999" t="s">
        <v>3883</v>
      </c>
      <c r="J1380" s="996"/>
      <c r="K1380" s="999" t="s">
        <v>3914</v>
      </c>
      <c r="L1380" s="1000">
        <f t="shared" si="462"/>
        <v>0</v>
      </c>
      <c r="M1380" s="1000">
        <f t="shared" si="463"/>
        <v>0</v>
      </c>
      <c r="N1380" s="1725">
        <f t="shared" si="464"/>
        <v>0</v>
      </c>
      <c r="O1380" s="1000"/>
      <c r="P1380" s="1000"/>
      <c r="Q1380" s="1000"/>
      <c r="R1380" s="1000"/>
      <c r="S1380" s="1000"/>
      <c r="T1380" s="1000"/>
      <c r="U1380" s="1000"/>
      <c r="V1380" s="1000"/>
      <c r="W1380" s="1000"/>
      <c r="X1380" s="1000"/>
      <c r="Y1380" s="1001"/>
      <c r="Z1380" s="1001" t="str">
        <f t="shared" si="466"/>
        <v xml:space="preserve">Cap.4 Pct.2: Valoarea investitiilor nete din import (Col.7) &lt;= Valoarea investitiilor noi in utilaje (Col.3) + Mijloace de transport (Col.4) + Alte investitii (Col.6), pentru Rd.(1 la n) </v>
      </c>
      <c r="AA1380" s="2205">
        <f t="shared" si="465"/>
        <v>1</v>
      </c>
      <c r="AB1380" s="3036">
        <v>124</v>
      </c>
    </row>
    <row r="1381" spans="1:28" x14ac:dyDescent="0.25">
      <c r="A1381" s="1708">
        <f t="shared" si="467"/>
        <v>0</v>
      </c>
      <c r="B1381" s="1708">
        <f t="shared" si="468"/>
        <v>10124028</v>
      </c>
      <c r="C1381" s="994">
        <v>124</v>
      </c>
      <c r="D1381" s="1796" t="s">
        <v>447</v>
      </c>
      <c r="E1381" s="994">
        <v>28</v>
      </c>
      <c r="F1381" s="995" t="s">
        <v>3825</v>
      </c>
      <c r="G1381" s="994"/>
      <c r="H1381" s="996" t="s">
        <v>345</v>
      </c>
      <c r="I1381" s="999" t="s">
        <v>3884</v>
      </c>
      <c r="J1381" s="996"/>
      <c r="K1381" s="999" t="s">
        <v>3915</v>
      </c>
      <c r="L1381" s="1000">
        <f t="shared" si="462"/>
        <v>0</v>
      </c>
      <c r="M1381" s="1000">
        <f t="shared" si="463"/>
        <v>0</v>
      </c>
      <c r="N1381" s="1725">
        <f t="shared" si="464"/>
        <v>0</v>
      </c>
      <c r="O1381" s="1000"/>
      <c r="P1381" s="1000"/>
      <c r="Q1381" s="1000"/>
      <c r="R1381" s="1000"/>
      <c r="S1381" s="1000"/>
      <c r="T1381" s="1000"/>
      <c r="U1381" s="1000"/>
      <c r="V1381" s="1000"/>
      <c r="W1381" s="1000"/>
      <c r="X1381" s="1000"/>
      <c r="Y1381" s="1001"/>
      <c r="Z1381" s="1001" t="str">
        <f t="shared" si="466"/>
        <v xml:space="preserve">Cap.4 Pct.2: Valoarea investitiilor nete din import (Col.7) &lt;= Valoarea investitiilor noi in utilaje (Col.3) + Mijloace de transport (Col.4) + Alte investitii (Col.6), pentru Rd.(1 la n) </v>
      </c>
      <c r="AA1381" s="2205">
        <f t="shared" si="465"/>
        <v>1</v>
      </c>
      <c r="AB1381" s="3036">
        <v>124</v>
      </c>
    </row>
    <row r="1382" spans="1:28" x14ac:dyDescent="0.25">
      <c r="A1382" s="1708">
        <f t="shared" si="467"/>
        <v>0</v>
      </c>
      <c r="B1382" s="1708">
        <f t="shared" si="468"/>
        <v>10124029</v>
      </c>
      <c r="C1382" s="994">
        <v>124</v>
      </c>
      <c r="D1382" s="1796" t="s">
        <v>447</v>
      </c>
      <c r="E1382" s="994">
        <v>29</v>
      </c>
      <c r="F1382" s="995" t="s">
        <v>3825</v>
      </c>
      <c r="G1382" s="994"/>
      <c r="H1382" s="996" t="s">
        <v>345</v>
      </c>
      <c r="I1382" s="999" t="s">
        <v>3885</v>
      </c>
      <c r="J1382" s="996"/>
      <c r="K1382" s="999" t="s">
        <v>3916</v>
      </c>
      <c r="L1382" s="1000">
        <f t="shared" si="462"/>
        <v>0</v>
      </c>
      <c r="M1382" s="1000">
        <f t="shared" si="463"/>
        <v>0</v>
      </c>
      <c r="N1382" s="1725">
        <f t="shared" si="464"/>
        <v>0</v>
      </c>
      <c r="O1382" s="1000"/>
      <c r="P1382" s="1000"/>
      <c r="Q1382" s="1000"/>
      <c r="R1382" s="1000"/>
      <c r="S1382" s="1000"/>
      <c r="T1382" s="1000"/>
      <c r="U1382" s="1000"/>
      <c r="V1382" s="1000"/>
      <c r="W1382" s="1000"/>
      <c r="X1382" s="1000"/>
      <c r="Y1382" s="1001"/>
      <c r="Z1382" s="1001" t="str">
        <f t="shared" si="466"/>
        <v xml:space="preserve">Cap.4 Pct.2: Valoarea investitiilor nete din import (Col.7) &lt;= Valoarea investitiilor noi in utilaje (Col.3) + Mijloace de transport (Col.4) + Alte investitii (Col.6), pentru Rd.(1 la n) </v>
      </c>
      <c r="AA1382" s="2205">
        <f t="shared" si="465"/>
        <v>1</v>
      </c>
      <c r="AB1382" s="3036">
        <v>124</v>
      </c>
    </row>
    <row r="1383" spans="1:28" x14ac:dyDescent="0.25">
      <c r="A1383" s="1708">
        <f t="shared" si="467"/>
        <v>0</v>
      </c>
      <c r="B1383" s="1708">
        <f t="shared" si="468"/>
        <v>10124030</v>
      </c>
      <c r="C1383" s="994">
        <v>124</v>
      </c>
      <c r="D1383" s="1796" t="s">
        <v>447</v>
      </c>
      <c r="E1383" s="994">
        <v>30</v>
      </c>
      <c r="F1383" s="995" t="s">
        <v>3825</v>
      </c>
      <c r="G1383" s="994"/>
      <c r="H1383" s="996" t="s">
        <v>345</v>
      </c>
      <c r="I1383" s="999" t="s">
        <v>3886</v>
      </c>
      <c r="J1383" s="996"/>
      <c r="K1383" s="999" t="s">
        <v>3917</v>
      </c>
      <c r="L1383" s="1000">
        <f t="shared" si="462"/>
        <v>0</v>
      </c>
      <c r="M1383" s="1000">
        <f t="shared" si="463"/>
        <v>0</v>
      </c>
      <c r="N1383" s="1725">
        <f t="shared" si="464"/>
        <v>0</v>
      </c>
      <c r="O1383" s="1000"/>
      <c r="P1383" s="1000"/>
      <c r="Q1383" s="1000"/>
      <c r="R1383" s="1000"/>
      <c r="S1383" s="1000"/>
      <c r="T1383" s="1000"/>
      <c r="U1383" s="1000"/>
      <c r="V1383" s="1000"/>
      <c r="W1383" s="1000"/>
      <c r="X1383" s="1000"/>
      <c r="Y1383" s="1001"/>
      <c r="Z1383" s="1001" t="str">
        <f t="shared" si="466"/>
        <v xml:space="preserve">Cap.4 Pct.2: Valoarea investitiilor nete din import (Col.7) &lt;= Valoarea investitiilor noi in utilaje (Col.3) + Mijloace de transport (Col.4) + Alte investitii (Col.6), pentru Rd.(1 la n) </v>
      </c>
      <c r="AA1383" s="2205">
        <f t="shared" si="465"/>
        <v>1</v>
      </c>
      <c r="AB1383" s="3036">
        <v>124</v>
      </c>
    </row>
    <row r="1384" spans="1:28" x14ac:dyDescent="0.25">
      <c r="A1384" s="1710">
        <f t="shared" si="467"/>
        <v>0</v>
      </c>
      <c r="B1384" s="1710">
        <f t="shared" si="468"/>
        <v>10124031</v>
      </c>
      <c r="C1384" s="1007">
        <v>124</v>
      </c>
      <c r="D1384" s="1798" t="s">
        <v>447</v>
      </c>
      <c r="E1384" s="1007">
        <v>31</v>
      </c>
      <c r="F1384" s="1008" t="s">
        <v>3825</v>
      </c>
      <c r="G1384" s="1007"/>
      <c r="H1384" s="1009" t="s">
        <v>345</v>
      </c>
      <c r="I1384" s="1010" t="s">
        <v>3887</v>
      </c>
      <c r="J1384" s="1009"/>
      <c r="K1384" s="1010" t="s">
        <v>3918</v>
      </c>
      <c r="L1384" s="1012">
        <f t="shared" si="462"/>
        <v>0</v>
      </c>
      <c r="M1384" s="1012">
        <f t="shared" si="463"/>
        <v>0</v>
      </c>
      <c r="N1384" s="1727">
        <f t="shared" si="464"/>
        <v>0</v>
      </c>
      <c r="O1384" s="1012"/>
      <c r="P1384" s="1012"/>
      <c r="Q1384" s="1012"/>
      <c r="R1384" s="1012"/>
      <c r="S1384" s="1012"/>
      <c r="T1384" s="1012"/>
      <c r="U1384" s="1012"/>
      <c r="V1384" s="1012"/>
      <c r="W1384" s="1012"/>
      <c r="X1384" s="1012"/>
      <c r="Y1384" s="1013"/>
      <c r="Z1384" s="1013" t="str">
        <f>Z1383</f>
        <v xml:space="preserve">Cap.4 Pct.2: Valoarea investitiilor nete din import (Col.7) &lt;= Valoarea investitiilor noi in utilaje (Col.3) + Mijloace de transport (Col.4) + Alte investitii (Col.6), pentru Rd.(1 la n) </v>
      </c>
      <c r="AA1384" s="2205">
        <f t="shared" si="465"/>
        <v>1</v>
      </c>
      <c r="AB1384" s="3036">
        <v>124</v>
      </c>
    </row>
    <row r="1385" spans="1:28" x14ac:dyDescent="0.25">
      <c r="A1385" s="1708">
        <f t="shared" si="467"/>
        <v>0</v>
      </c>
      <c r="B1385" s="1708">
        <f t="shared" si="468"/>
        <v>10125002</v>
      </c>
      <c r="C1385" s="994">
        <v>125</v>
      </c>
      <c r="D1385" s="1796" t="s">
        <v>447</v>
      </c>
      <c r="E1385" s="994">
        <v>2</v>
      </c>
      <c r="F1385" s="995" t="s">
        <v>3825</v>
      </c>
      <c r="G1385" s="994" t="s">
        <v>6951</v>
      </c>
      <c r="H1385" s="996" t="s">
        <v>345</v>
      </c>
      <c r="I1385" s="999" t="s">
        <v>4121</v>
      </c>
      <c r="J1385" s="996"/>
      <c r="K1385" s="999" t="s">
        <v>3961</v>
      </c>
      <c r="L1385" s="1000">
        <f t="shared" ref="L1385:L1414" si="469">P1385</f>
        <v>0</v>
      </c>
      <c r="M1385" s="1000">
        <f>Altele!J$5</f>
        <v>2500</v>
      </c>
      <c r="N1385" s="1725">
        <f t="shared" ref="N1385:N1414" si="470">IF(L1385=0,0,IF(L1385&gt;=M1385,0,1))</f>
        <v>0</v>
      </c>
      <c r="O1385" s="1000">
        <f t="shared" ref="O1385:O1414" si="471">COUNTIF(BB528:BH528,"")</f>
        <v>0</v>
      </c>
      <c r="P1385" s="1000">
        <f t="shared" ref="P1385:P1414" si="472">IF(O1385=7,0,SMALL(BB528:BH528,7-O1385))</f>
        <v>0</v>
      </c>
      <c r="Q1385" s="1000"/>
      <c r="R1385" s="1000"/>
      <c r="S1385" s="1000"/>
      <c r="T1385" s="1000"/>
      <c r="U1385" s="1000"/>
      <c r="V1385" s="1000"/>
      <c r="W1385" s="1000"/>
      <c r="X1385" s="1000"/>
      <c r="Y1385" s="1001"/>
      <c r="Z1385" s="1343" t="s">
        <v>10988</v>
      </c>
      <c r="AA1385" s="2205">
        <f t="shared" si="465"/>
        <v>1</v>
      </c>
      <c r="AB1385" s="3036">
        <v>125</v>
      </c>
    </row>
    <row r="1386" spans="1:28" x14ac:dyDescent="0.25">
      <c r="A1386" s="1708">
        <f t="shared" si="467"/>
        <v>0</v>
      </c>
      <c r="B1386" s="1708">
        <f t="shared" si="468"/>
        <v>10125003</v>
      </c>
      <c r="C1386" s="994">
        <v>125</v>
      </c>
      <c r="D1386" s="1796" t="s">
        <v>447</v>
      </c>
      <c r="E1386" s="994">
        <v>3</v>
      </c>
      <c r="F1386" s="995" t="s">
        <v>3825</v>
      </c>
      <c r="G1386" s="994"/>
      <c r="H1386" s="996" t="s">
        <v>345</v>
      </c>
      <c r="I1386" s="999" t="s">
        <v>4122</v>
      </c>
      <c r="J1386" s="996"/>
      <c r="K1386" s="999" t="s">
        <v>3961</v>
      </c>
      <c r="L1386" s="1000">
        <f t="shared" si="469"/>
        <v>0</v>
      </c>
      <c r="M1386" s="1000">
        <f>Altele!J$5</f>
        <v>2500</v>
      </c>
      <c r="N1386" s="1725">
        <f t="shared" si="470"/>
        <v>0</v>
      </c>
      <c r="O1386" s="1000">
        <f t="shared" si="471"/>
        <v>0</v>
      </c>
      <c r="P1386" s="1000">
        <f t="shared" si="472"/>
        <v>0</v>
      </c>
      <c r="Q1386" s="1000"/>
      <c r="R1386" s="1000"/>
      <c r="S1386" s="1000"/>
      <c r="T1386" s="1000"/>
      <c r="U1386" s="1000"/>
      <c r="V1386" s="1000"/>
      <c r="W1386" s="1000"/>
      <c r="X1386" s="1000"/>
      <c r="Y1386" s="1001"/>
      <c r="Z1386" s="1001" t="str">
        <f>Z1385</f>
        <v>Cap.4 Pct.2: Valoarea investitiilor (Rd.(1 la n) Col.(1 la 8)) &gt;= 2500 Lei [Valoarea minima a mijloacelor fixe]</v>
      </c>
      <c r="AA1386" s="2205">
        <f t="shared" si="465"/>
        <v>1</v>
      </c>
      <c r="AB1386" s="3036">
        <v>125</v>
      </c>
    </row>
    <row r="1387" spans="1:28" x14ac:dyDescent="0.25">
      <c r="A1387" s="1708">
        <f t="shared" si="467"/>
        <v>0</v>
      </c>
      <c r="B1387" s="1708">
        <f t="shared" si="468"/>
        <v>10125004</v>
      </c>
      <c r="C1387" s="994">
        <v>125</v>
      </c>
      <c r="D1387" s="1796" t="s">
        <v>447</v>
      </c>
      <c r="E1387" s="994">
        <v>4</v>
      </c>
      <c r="F1387" s="995" t="s">
        <v>3825</v>
      </c>
      <c r="G1387" s="994"/>
      <c r="H1387" s="996" t="s">
        <v>345</v>
      </c>
      <c r="I1387" s="999" t="s">
        <v>4123</v>
      </c>
      <c r="J1387" s="996"/>
      <c r="K1387" s="999" t="s">
        <v>3961</v>
      </c>
      <c r="L1387" s="1000">
        <f t="shared" si="469"/>
        <v>0</v>
      </c>
      <c r="M1387" s="1000">
        <f>Altele!J$5</f>
        <v>2500</v>
      </c>
      <c r="N1387" s="1725">
        <f t="shared" si="470"/>
        <v>0</v>
      </c>
      <c r="O1387" s="1000">
        <f t="shared" si="471"/>
        <v>0</v>
      </c>
      <c r="P1387" s="1000">
        <f t="shared" si="472"/>
        <v>0</v>
      </c>
      <c r="Q1387" s="1000"/>
      <c r="R1387" s="1000"/>
      <c r="S1387" s="1000"/>
      <c r="T1387" s="1000"/>
      <c r="U1387" s="1000"/>
      <c r="V1387" s="1000"/>
      <c r="W1387" s="1000"/>
      <c r="X1387" s="1000"/>
      <c r="Y1387" s="1001"/>
      <c r="Z1387" s="1001" t="str">
        <f t="shared" ref="Z1387:Z1413" si="473">Z1386</f>
        <v>Cap.4 Pct.2: Valoarea investitiilor (Rd.(1 la n) Col.(1 la 8)) &gt;= 2500 Lei [Valoarea minima a mijloacelor fixe]</v>
      </c>
      <c r="AA1387" s="2205">
        <f t="shared" si="465"/>
        <v>1</v>
      </c>
      <c r="AB1387" s="3036">
        <v>125</v>
      </c>
    </row>
    <row r="1388" spans="1:28" x14ac:dyDescent="0.25">
      <c r="A1388" s="1708">
        <f t="shared" si="467"/>
        <v>0</v>
      </c>
      <c r="B1388" s="1708">
        <f t="shared" si="468"/>
        <v>10125005</v>
      </c>
      <c r="C1388" s="994">
        <v>125</v>
      </c>
      <c r="D1388" s="1796" t="s">
        <v>447</v>
      </c>
      <c r="E1388" s="994">
        <v>5</v>
      </c>
      <c r="F1388" s="995" t="s">
        <v>3825</v>
      </c>
      <c r="G1388" s="994"/>
      <c r="H1388" s="996" t="s">
        <v>345</v>
      </c>
      <c r="I1388" s="999" t="s">
        <v>4124</v>
      </c>
      <c r="J1388" s="996"/>
      <c r="K1388" s="999" t="s">
        <v>3961</v>
      </c>
      <c r="L1388" s="1000">
        <f t="shared" si="469"/>
        <v>0</v>
      </c>
      <c r="M1388" s="1000">
        <f>Altele!J$5</f>
        <v>2500</v>
      </c>
      <c r="N1388" s="1725">
        <f t="shared" si="470"/>
        <v>0</v>
      </c>
      <c r="O1388" s="1000">
        <f t="shared" si="471"/>
        <v>0</v>
      </c>
      <c r="P1388" s="1000">
        <f t="shared" si="472"/>
        <v>0</v>
      </c>
      <c r="Q1388" s="1000"/>
      <c r="R1388" s="1000"/>
      <c r="S1388" s="1000"/>
      <c r="T1388" s="1000"/>
      <c r="U1388" s="1000"/>
      <c r="V1388" s="1000"/>
      <c r="W1388" s="1000"/>
      <c r="X1388" s="1000"/>
      <c r="Y1388" s="1001"/>
      <c r="Z1388" s="1001" t="str">
        <f t="shared" si="473"/>
        <v>Cap.4 Pct.2: Valoarea investitiilor (Rd.(1 la n) Col.(1 la 8)) &gt;= 2500 Lei [Valoarea minima a mijloacelor fixe]</v>
      </c>
      <c r="AA1388" s="2205">
        <f t="shared" si="465"/>
        <v>1</v>
      </c>
      <c r="AB1388" s="3036">
        <v>125</v>
      </c>
    </row>
    <row r="1389" spans="1:28" x14ac:dyDescent="0.25">
      <c r="A1389" s="1708">
        <f t="shared" si="467"/>
        <v>0</v>
      </c>
      <c r="B1389" s="1708">
        <f t="shared" si="468"/>
        <v>10125006</v>
      </c>
      <c r="C1389" s="994">
        <v>125</v>
      </c>
      <c r="D1389" s="1796" t="s">
        <v>447</v>
      </c>
      <c r="E1389" s="994">
        <v>6</v>
      </c>
      <c r="F1389" s="995" t="s">
        <v>3825</v>
      </c>
      <c r="G1389" s="994"/>
      <c r="H1389" s="996" t="s">
        <v>345</v>
      </c>
      <c r="I1389" s="999" t="s">
        <v>4125</v>
      </c>
      <c r="J1389" s="996"/>
      <c r="K1389" s="999" t="s">
        <v>3961</v>
      </c>
      <c r="L1389" s="1000">
        <f t="shared" si="469"/>
        <v>0</v>
      </c>
      <c r="M1389" s="1000">
        <f>Altele!J$5</f>
        <v>2500</v>
      </c>
      <c r="N1389" s="1725">
        <f t="shared" si="470"/>
        <v>0</v>
      </c>
      <c r="O1389" s="1000">
        <f t="shared" si="471"/>
        <v>0</v>
      </c>
      <c r="P1389" s="1000">
        <f t="shared" si="472"/>
        <v>0</v>
      </c>
      <c r="Q1389" s="1000"/>
      <c r="R1389" s="1000"/>
      <c r="S1389" s="1000"/>
      <c r="T1389" s="1000"/>
      <c r="U1389" s="1000"/>
      <c r="V1389" s="1000"/>
      <c r="W1389" s="1000"/>
      <c r="X1389" s="1000"/>
      <c r="Y1389" s="1001"/>
      <c r="Z1389" s="1001" t="str">
        <f t="shared" si="473"/>
        <v>Cap.4 Pct.2: Valoarea investitiilor (Rd.(1 la n) Col.(1 la 8)) &gt;= 2500 Lei [Valoarea minima a mijloacelor fixe]</v>
      </c>
      <c r="AA1389" s="2205">
        <f t="shared" si="465"/>
        <v>1</v>
      </c>
      <c r="AB1389" s="3036">
        <v>125</v>
      </c>
    </row>
    <row r="1390" spans="1:28" x14ac:dyDescent="0.25">
      <c r="A1390" s="1708">
        <f t="shared" si="467"/>
        <v>0</v>
      </c>
      <c r="B1390" s="1708">
        <f t="shared" si="468"/>
        <v>10125007</v>
      </c>
      <c r="C1390" s="994">
        <v>125</v>
      </c>
      <c r="D1390" s="1796" t="s">
        <v>447</v>
      </c>
      <c r="E1390" s="994">
        <v>7</v>
      </c>
      <c r="F1390" s="995" t="s">
        <v>3825</v>
      </c>
      <c r="G1390" s="994"/>
      <c r="H1390" s="996" t="s">
        <v>345</v>
      </c>
      <c r="I1390" s="999" t="s">
        <v>4126</v>
      </c>
      <c r="J1390" s="996"/>
      <c r="K1390" s="999" t="s">
        <v>3961</v>
      </c>
      <c r="L1390" s="1000">
        <f t="shared" si="469"/>
        <v>0</v>
      </c>
      <c r="M1390" s="1000">
        <f>Altele!J$5</f>
        <v>2500</v>
      </c>
      <c r="N1390" s="1725">
        <f t="shared" si="470"/>
        <v>0</v>
      </c>
      <c r="O1390" s="1000">
        <f t="shared" si="471"/>
        <v>0</v>
      </c>
      <c r="P1390" s="1000">
        <f t="shared" si="472"/>
        <v>0</v>
      </c>
      <c r="Q1390" s="1000"/>
      <c r="R1390" s="1000"/>
      <c r="S1390" s="1000"/>
      <c r="T1390" s="1000"/>
      <c r="U1390" s="1000"/>
      <c r="V1390" s="1000"/>
      <c r="W1390" s="1000"/>
      <c r="X1390" s="1000"/>
      <c r="Y1390" s="1001"/>
      <c r="Z1390" s="1001" t="str">
        <f t="shared" si="473"/>
        <v>Cap.4 Pct.2: Valoarea investitiilor (Rd.(1 la n) Col.(1 la 8)) &gt;= 2500 Lei [Valoarea minima a mijloacelor fixe]</v>
      </c>
      <c r="AA1390" s="2205">
        <f t="shared" si="465"/>
        <v>1</v>
      </c>
      <c r="AB1390" s="3036">
        <v>125</v>
      </c>
    </row>
    <row r="1391" spans="1:28" x14ac:dyDescent="0.25">
      <c r="A1391" s="1708">
        <f t="shared" si="467"/>
        <v>0</v>
      </c>
      <c r="B1391" s="1708">
        <f t="shared" si="468"/>
        <v>10125008</v>
      </c>
      <c r="C1391" s="994">
        <v>125</v>
      </c>
      <c r="D1391" s="1796" t="s">
        <v>447</v>
      </c>
      <c r="E1391" s="994">
        <v>8</v>
      </c>
      <c r="F1391" s="995" t="s">
        <v>3825</v>
      </c>
      <c r="G1391" s="994"/>
      <c r="H1391" s="996" t="s">
        <v>345</v>
      </c>
      <c r="I1391" s="999" t="s">
        <v>4127</v>
      </c>
      <c r="J1391" s="996"/>
      <c r="K1391" s="999" t="s">
        <v>3961</v>
      </c>
      <c r="L1391" s="1000">
        <f t="shared" si="469"/>
        <v>0</v>
      </c>
      <c r="M1391" s="1000">
        <f>Altele!J$5</f>
        <v>2500</v>
      </c>
      <c r="N1391" s="1725">
        <f t="shared" si="470"/>
        <v>0</v>
      </c>
      <c r="O1391" s="1000">
        <f t="shared" si="471"/>
        <v>0</v>
      </c>
      <c r="P1391" s="1000">
        <f t="shared" si="472"/>
        <v>0</v>
      </c>
      <c r="Q1391" s="1000"/>
      <c r="R1391" s="1000"/>
      <c r="S1391" s="1000"/>
      <c r="T1391" s="1000"/>
      <c r="U1391" s="1000"/>
      <c r="V1391" s="1000"/>
      <c r="W1391" s="1000"/>
      <c r="X1391" s="1000"/>
      <c r="Y1391" s="1001"/>
      <c r="Z1391" s="1001" t="str">
        <f t="shared" si="473"/>
        <v>Cap.4 Pct.2: Valoarea investitiilor (Rd.(1 la n) Col.(1 la 8)) &gt;= 2500 Lei [Valoarea minima a mijloacelor fixe]</v>
      </c>
      <c r="AA1391" s="2205">
        <f t="shared" si="465"/>
        <v>1</v>
      </c>
      <c r="AB1391" s="3036">
        <v>125</v>
      </c>
    </row>
    <row r="1392" spans="1:28" x14ac:dyDescent="0.25">
      <c r="A1392" s="1708">
        <f t="shared" si="467"/>
        <v>0</v>
      </c>
      <c r="B1392" s="1708">
        <f t="shared" si="468"/>
        <v>10125009</v>
      </c>
      <c r="C1392" s="994">
        <v>125</v>
      </c>
      <c r="D1392" s="1796" t="s">
        <v>447</v>
      </c>
      <c r="E1392" s="994">
        <v>9</v>
      </c>
      <c r="F1392" s="995" t="s">
        <v>3825</v>
      </c>
      <c r="G1392" s="994"/>
      <c r="H1392" s="996" t="s">
        <v>345</v>
      </c>
      <c r="I1392" s="999" t="s">
        <v>4128</v>
      </c>
      <c r="J1392" s="996"/>
      <c r="K1392" s="999" t="s">
        <v>3961</v>
      </c>
      <c r="L1392" s="1000">
        <f t="shared" si="469"/>
        <v>0</v>
      </c>
      <c r="M1392" s="1000">
        <f>Altele!J$5</f>
        <v>2500</v>
      </c>
      <c r="N1392" s="1725">
        <f t="shared" si="470"/>
        <v>0</v>
      </c>
      <c r="O1392" s="1000">
        <f t="shared" si="471"/>
        <v>0</v>
      </c>
      <c r="P1392" s="1000">
        <f t="shared" si="472"/>
        <v>0</v>
      </c>
      <c r="Q1392" s="1000"/>
      <c r="R1392" s="1000"/>
      <c r="S1392" s="1000"/>
      <c r="T1392" s="1000"/>
      <c r="U1392" s="1000"/>
      <c r="V1392" s="1000"/>
      <c r="W1392" s="1000"/>
      <c r="X1392" s="1000"/>
      <c r="Y1392" s="1001"/>
      <c r="Z1392" s="1001" t="str">
        <f t="shared" si="473"/>
        <v>Cap.4 Pct.2: Valoarea investitiilor (Rd.(1 la n) Col.(1 la 8)) &gt;= 2500 Lei [Valoarea minima a mijloacelor fixe]</v>
      </c>
      <c r="AA1392" s="2205">
        <f t="shared" si="465"/>
        <v>1</v>
      </c>
      <c r="AB1392" s="3036">
        <v>125</v>
      </c>
    </row>
    <row r="1393" spans="1:28" x14ac:dyDescent="0.25">
      <c r="A1393" s="1708">
        <f t="shared" si="467"/>
        <v>0</v>
      </c>
      <c r="B1393" s="1708">
        <f t="shared" si="468"/>
        <v>10125010</v>
      </c>
      <c r="C1393" s="994">
        <v>125</v>
      </c>
      <c r="D1393" s="1796" t="s">
        <v>447</v>
      </c>
      <c r="E1393" s="994">
        <v>10</v>
      </c>
      <c r="F1393" s="995" t="s">
        <v>3825</v>
      </c>
      <c r="G1393" s="994"/>
      <c r="H1393" s="996" t="s">
        <v>345</v>
      </c>
      <c r="I1393" s="999" t="s">
        <v>4129</v>
      </c>
      <c r="J1393" s="996"/>
      <c r="K1393" s="999" t="s">
        <v>3961</v>
      </c>
      <c r="L1393" s="1000">
        <f t="shared" si="469"/>
        <v>0</v>
      </c>
      <c r="M1393" s="1000">
        <f>Altele!J$5</f>
        <v>2500</v>
      </c>
      <c r="N1393" s="1725">
        <f t="shared" si="470"/>
        <v>0</v>
      </c>
      <c r="O1393" s="1000">
        <f t="shared" si="471"/>
        <v>0</v>
      </c>
      <c r="P1393" s="1000">
        <f t="shared" si="472"/>
        <v>0</v>
      </c>
      <c r="Q1393" s="1000"/>
      <c r="R1393" s="1000"/>
      <c r="S1393" s="1000"/>
      <c r="T1393" s="1000"/>
      <c r="U1393" s="1000"/>
      <c r="V1393" s="1000"/>
      <c r="W1393" s="1000"/>
      <c r="X1393" s="1000"/>
      <c r="Y1393" s="1001"/>
      <c r="Z1393" s="1001" t="str">
        <f t="shared" si="473"/>
        <v>Cap.4 Pct.2: Valoarea investitiilor (Rd.(1 la n) Col.(1 la 8)) &gt;= 2500 Lei [Valoarea minima a mijloacelor fixe]</v>
      </c>
      <c r="AA1393" s="2205">
        <f t="shared" si="465"/>
        <v>1</v>
      </c>
      <c r="AB1393" s="3036">
        <v>125</v>
      </c>
    </row>
    <row r="1394" spans="1:28" x14ac:dyDescent="0.25">
      <c r="A1394" s="1708">
        <f t="shared" si="467"/>
        <v>0</v>
      </c>
      <c r="B1394" s="1708">
        <f t="shared" si="468"/>
        <v>10125011</v>
      </c>
      <c r="C1394" s="994">
        <v>125</v>
      </c>
      <c r="D1394" s="1796" t="s">
        <v>447</v>
      </c>
      <c r="E1394" s="994">
        <v>11</v>
      </c>
      <c r="F1394" s="995" t="s">
        <v>3825</v>
      </c>
      <c r="G1394" s="994"/>
      <c r="H1394" s="996" t="s">
        <v>345</v>
      </c>
      <c r="I1394" s="999" t="s">
        <v>4130</v>
      </c>
      <c r="J1394" s="996"/>
      <c r="K1394" s="999" t="s">
        <v>3961</v>
      </c>
      <c r="L1394" s="1000">
        <f t="shared" si="469"/>
        <v>0</v>
      </c>
      <c r="M1394" s="1000">
        <f>Altele!J$5</f>
        <v>2500</v>
      </c>
      <c r="N1394" s="1725">
        <f t="shared" si="470"/>
        <v>0</v>
      </c>
      <c r="O1394" s="1000">
        <f t="shared" si="471"/>
        <v>0</v>
      </c>
      <c r="P1394" s="1000">
        <f t="shared" si="472"/>
        <v>0</v>
      </c>
      <c r="Q1394" s="1000"/>
      <c r="R1394" s="1000"/>
      <c r="S1394" s="1000"/>
      <c r="T1394" s="1000"/>
      <c r="U1394" s="1000"/>
      <c r="V1394" s="1000"/>
      <c r="W1394" s="1000"/>
      <c r="X1394" s="1000"/>
      <c r="Y1394" s="1001"/>
      <c r="Z1394" s="1001" t="str">
        <f t="shared" si="473"/>
        <v>Cap.4 Pct.2: Valoarea investitiilor (Rd.(1 la n) Col.(1 la 8)) &gt;= 2500 Lei [Valoarea minima a mijloacelor fixe]</v>
      </c>
      <c r="AA1394" s="2205">
        <f t="shared" si="465"/>
        <v>1</v>
      </c>
      <c r="AB1394" s="3036">
        <v>125</v>
      </c>
    </row>
    <row r="1395" spans="1:28" x14ac:dyDescent="0.25">
      <c r="A1395" s="1708">
        <f t="shared" si="467"/>
        <v>0</v>
      </c>
      <c r="B1395" s="1708">
        <f t="shared" si="468"/>
        <v>10125012</v>
      </c>
      <c r="C1395" s="994">
        <v>125</v>
      </c>
      <c r="D1395" s="1796" t="s">
        <v>447</v>
      </c>
      <c r="E1395" s="994">
        <v>12</v>
      </c>
      <c r="F1395" s="995" t="s">
        <v>3825</v>
      </c>
      <c r="G1395" s="994"/>
      <c r="H1395" s="996" t="s">
        <v>345</v>
      </c>
      <c r="I1395" s="999" t="s">
        <v>4131</v>
      </c>
      <c r="J1395" s="996"/>
      <c r="K1395" s="999" t="s">
        <v>3961</v>
      </c>
      <c r="L1395" s="1000">
        <f t="shared" si="469"/>
        <v>0</v>
      </c>
      <c r="M1395" s="1000">
        <f>Altele!J$5</f>
        <v>2500</v>
      </c>
      <c r="N1395" s="1725">
        <f t="shared" si="470"/>
        <v>0</v>
      </c>
      <c r="O1395" s="1000">
        <f t="shared" si="471"/>
        <v>0</v>
      </c>
      <c r="P1395" s="1000">
        <f t="shared" si="472"/>
        <v>0</v>
      </c>
      <c r="Q1395" s="1000"/>
      <c r="R1395" s="1000"/>
      <c r="S1395" s="1000"/>
      <c r="T1395" s="1000"/>
      <c r="U1395" s="1000"/>
      <c r="V1395" s="1000"/>
      <c r="W1395" s="1000"/>
      <c r="X1395" s="1000"/>
      <c r="Y1395" s="1001"/>
      <c r="Z1395" s="1001" t="str">
        <f t="shared" si="473"/>
        <v>Cap.4 Pct.2: Valoarea investitiilor (Rd.(1 la n) Col.(1 la 8)) &gt;= 2500 Lei [Valoarea minima a mijloacelor fixe]</v>
      </c>
      <c r="AA1395" s="2205">
        <f t="shared" si="465"/>
        <v>1</v>
      </c>
      <c r="AB1395" s="3036">
        <v>125</v>
      </c>
    </row>
    <row r="1396" spans="1:28" x14ac:dyDescent="0.25">
      <c r="A1396" s="1708">
        <f t="shared" si="467"/>
        <v>0</v>
      </c>
      <c r="B1396" s="1708">
        <f t="shared" si="468"/>
        <v>10125013</v>
      </c>
      <c r="C1396" s="994">
        <v>125</v>
      </c>
      <c r="D1396" s="1796" t="s">
        <v>447</v>
      </c>
      <c r="E1396" s="994">
        <v>13</v>
      </c>
      <c r="F1396" s="995" t="s">
        <v>3825</v>
      </c>
      <c r="G1396" s="994"/>
      <c r="H1396" s="996" t="s">
        <v>345</v>
      </c>
      <c r="I1396" s="999" t="s">
        <v>4132</v>
      </c>
      <c r="J1396" s="996"/>
      <c r="K1396" s="999" t="s">
        <v>3961</v>
      </c>
      <c r="L1396" s="1000">
        <f t="shared" si="469"/>
        <v>0</v>
      </c>
      <c r="M1396" s="1000">
        <f>Altele!J$5</f>
        <v>2500</v>
      </c>
      <c r="N1396" s="1725">
        <f t="shared" si="470"/>
        <v>0</v>
      </c>
      <c r="O1396" s="1000">
        <f t="shared" si="471"/>
        <v>0</v>
      </c>
      <c r="P1396" s="1000">
        <f t="shared" si="472"/>
        <v>0</v>
      </c>
      <c r="Q1396" s="1000"/>
      <c r="R1396" s="1000"/>
      <c r="S1396" s="1000"/>
      <c r="T1396" s="1000"/>
      <c r="U1396" s="1000"/>
      <c r="V1396" s="1000"/>
      <c r="W1396" s="1000"/>
      <c r="X1396" s="1000"/>
      <c r="Y1396" s="1001"/>
      <c r="Z1396" s="1001" t="str">
        <f t="shared" si="473"/>
        <v>Cap.4 Pct.2: Valoarea investitiilor (Rd.(1 la n) Col.(1 la 8)) &gt;= 2500 Lei [Valoarea minima a mijloacelor fixe]</v>
      </c>
      <c r="AA1396" s="2205">
        <f t="shared" si="465"/>
        <v>1</v>
      </c>
      <c r="AB1396" s="3036">
        <v>125</v>
      </c>
    </row>
    <row r="1397" spans="1:28" x14ac:dyDescent="0.25">
      <c r="A1397" s="1708">
        <f t="shared" si="467"/>
        <v>0</v>
      </c>
      <c r="B1397" s="1708">
        <f t="shared" si="468"/>
        <v>10125014</v>
      </c>
      <c r="C1397" s="994">
        <v>125</v>
      </c>
      <c r="D1397" s="1796" t="s">
        <v>447</v>
      </c>
      <c r="E1397" s="994">
        <v>14</v>
      </c>
      <c r="F1397" s="995" t="s">
        <v>3825</v>
      </c>
      <c r="G1397" s="994"/>
      <c r="H1397" s="996" t="s">
        <v>345</v>
      </c>
      <c r="I1397" s="999" t="s">
        <v>4133</v>
      </c>
      <c r="J1397" s="996"/>
      <c r="K1397" s="999" t="s">
        <v>3961</v>
      </c>
      <c r="L1397" s="1000">
        <f t="shared" si="469"/>
        <v>0</v>
      </c>
      <c r="M1397" s="1000">
        <f>Altele!J$5</f>
        <v>2500</v>
      </c>
      <c r="N1397" s="1725">
        <f t="shared" si="470"/>
        <v>0</v>
      </c>
      <c r="O1397" s="1000">
        <f t="shared" si="471"/>
        <v>0</v>
      </c>
      <c r="P1397" s="1000">
        <f t="shared" si="472"/>
        <v>0</v>
      </c>
      <c r="Q1397" s="1000"/>
      <c r="R1397" s="1000"/>
      <c r="S1397" s="1000"/>
      <c r="T1397" s="1000"/>
      <c r="U1397" s="1000"/>
      <c r="V1397" s="1000"/>
      <c r="W1397" s="1000"/>
      <c r="X1397" s="1000"/>
      <c r="Y1397" s="1001"/>
      <c r="Z1397" s="1001" t="str">
        <f t="shared" si="473"/>
        <v>Cap.4 Pct.2: Valoarea investitiilor (Rd.(1 la n) Col.(1 la 8)) &gt;= 2500 Lei [Valoarea minima a mijloacelor fixe]</v>
      </c>
      <c r="AA1397" s="2205">
        <f t="shared" si="465"/>
        <v>1</v>
      </c>
      <c r="AB1397" s="3036">
        <v>125</v>
      </c>
    </row>
    <row r="1398" spans="1:28" x14ac:dyDescent="0.25">
      <c r="A1398" s="1708">
        <f t="shared" si="467"/>
        <v>0</v>
      </c>
      <c r="B1398" s="1708">
        <f t="shared" si="468"/>
        <v>10125015</v>
      </c>
      <c r="C1398" s="994">
        <v>125</v>
      </c>
      <c r="D1398" s="1796" t="s">
        <v>447</v>
      </c>
      <c r="E1398" s="994">
        <v>15</v>
      </c>
      <c r="F1398" s="995" t="s">
        <v>3825</v>
      </c>
      <c r="G1398" s="994"/>
      <c r="H1398" s="996" t="s">
        <v>345</v>
      </c>
      <c r="I1398" s="999" t="s">
        <v>4134</v>
      </c>
      <c r="J1398" s="996"/>
      <c r="K1398" s="999" t="s">
        <v>3961</v>
      </c>
      <c r="L1398" s="1000">
        <f t="shared" si="469"/>
        <v>0</v>
      </c>
      <c r="M1398" s="1000">
        <f>Altele!J$5</f>
        <v>2500</v>
      </c>
      <c r="N1398" s="1725">
        <f t="shared" si="470"/>
        <v>0</v>
      </c>
      <c r="O1398" s="1000">
        <f t="shared" si="471"/>
        <v>0</v>
      </c>
      <c r="P1398" s="1000">
        <f t="shared" si="472"/>
        <v>0</v>
      </c>
      <c r="Q1398" s="1000"/>
      <c r="R1398" s="1000"/>
      <c r="S1398" s="1000"/>
      <c r="T1398" s="1000"/>
      <c r="U1398" s="1000"/>
      <c r="V1398" s="1000"/>
      <c r="W1398" s="1000"/>
      <c r="X1398" s="1000"/>
      <c r="Y1398" s="1001"/>
      <c r="Z1398" s="1001" t="str">
        <f t="shared" si="473"/>
        <v>Cap.4 Pct.2: Valoarea investitiilor (Rd.(1 la n) Col.(1 la 8)) &gt;= 2500 Lei [Valoarea minima a mijloacelor fixe]</v>
      </c>
      <c r="AA1398" s="2205">
        <f t="shared" si="465"/>
        <v>1</v>
      </c>
      <c r="AB1398" s="3036">
        <v>125</v>
      </c>
    </row>
    <row r="1399" spans="1:28" x14ac:dyDescent="0.25">
      <c r="A1399" s="1708">
        <f t="shared" si="467"/>
        <v>0</v>
      </c>
      <c r="B1399" s="1708">
        <f t="shared" si="468"/>
        <v>10125016</v>
      </c>
      <c r="C1399" s="994">
        <v>125</v>
      </c>
      <c r="D1399" s="1796" t="s">
        <v>447</v>
      </c>
      <c r="E1399" s="994">
        <v>16</v>
      </c>
      <c r="F1399" s="995" t="s">
        <v>3825</v>
      </c>
      <c r="G1399" s="994"/>
      <c r="H1399" s="996" t="s">
        <v>345</v>
      </c>
      <c r="I1399" s="999" t="s">
        <v>4135</v>
      </c>
      <c r="J1399" s="996"/>
      <c r="K1399" s="999" t="s">
        <v>3961</v>
      </c>
      <c r="L1399" s="1000">
        <f t="shared" si="469"/>
        <v>0</v>
      </c>
      <c r="M1399" s="1000">
        <f>Altele!J$5</f>
        <v>2500</v>
      </c>
      <c r="N1399" s="1725">
        <f t="shared" si="470"/>
        <v>0</v>
      </c>
      <c r="O1399" s="1000">
        <f t="shared" si="471"/>
        <v>0</v>
      </c>
      <c r="P1399" s="1000">
        <f t="shared" si="472"/>
        <v>0</v>
      </c>
      <c r="Q1399" s="1000"/>
      <c r="R1399" s="1000"/>
      <c r="S1399" s="1000"/>
      <c r="T1399" s="1000"/>
      <c r="U1399" s="1000"/>
      <c r="V1399" s="1000"/>
      <c r="W1399" s="1000"/>
      <c r="X1399" s="1000"/>
      <c r="Y1399" s="1001"/>
      <c r="Z1399" s="1001" t="str">
        <f t="shared" si="473"/>
        <v>Cap.4 Pct.2: Valoarea investitiilor (Rd.(1 la n) Col.(1 la 8)) &gt;= 2500 Lei [Valoarea minima a mijloacelor fixe]</v>
      </c>
      <c r="AA1399" s="2205">
        <f t="shared" si="465"/>
        <v>1</v>
      </c>
      <c r="AB1399" s="3036">
        <v>125</v>
      </c>
    </row>
    <row r="1400" spans="1:28" x14ac:dyDescent="0.25">
      <c r="A1400" s="1708">
        <f t="shared" si="467"/>
        <v>0</v>
      </c>
      <c r="B1400" s="1708">
        <f t="shared" si="468"/>
        <v>10125017</v>
      </c>
      <c r="C1400" s="994">
        <v>125</v>
      </c>
      <c r="D1400" s="1796" t="s">
        <v>447</v>
      </c>
      <c r="E1400" s="994">
        <v>17</v>
      </c>
      <c r="F1400" s="995" t="s">
        <v>3825</v>
      </c>
      <c r="G1400" s="994"/>
      <c r="H1400" s="996" t="s">
        <v>345</v>
      </c>
      <c r="I1400" s="999" t="s">
        <v>4136</v>
      </c>
      <c r="J1400" s="996"/>
      <c r="K1400" s="999" t="s">
        <v>3961</v>
      </c>
      <c r="L1400" s="1000">
        <f t="shared" si="469"/>
        <v>0</v>
      </c>
      <c r="M1400" s="1000">
        <f>Altele!J$5</f>
        <v>2500</v>
      </c>
      <c r="N1400" s="1725">
        <f t="shared" si="470"/>
        <v>0</v>
      </c>
      <c r="O1400" s="1000">
        <f t="shared" si="471"/>
        <v>0</v>
      </c>
      <c r="P1400" s="1000">
        <f t="shared" si="472"/>
        <v>0</v>
      </c>
      <c r="Q1400" s="1000"/>
      <c r="R1400" s="1000"/>
      <c r="S1400" s="1000"/>
      <c r="T1400" s="1000"/>
      <c r="U1400" s="1000"/>
      <c r="V1400" s="1000"/>
      <c r="W1400" s="1000"/>
      <c r="X1400" s="1000"/>
      <c r="Y1400" s="1001"/>
      <c r="Z1400" s="1001" t="str">
        <f t="shared" si="473"/>
        <v>Cap.4 Pct.2: Valoarea investitiilor (Rd.(1 la n) Col.(1 la 8)) &gt;= 2500 Lei [Valoarea minima a mijloacelor fixe]</v>
      </c>
      <c r="AA1400" s="2205">
        <f t="shared" si="465"/>
        <v>1</v>
      </c>
      <c r="AB1400" s="3036">
        <v>125</v>
      </c>
    </row>
    <row r="1401" spans="1:28" x14ac:dyDescent="0.25">
      <c r="A1401" s="1708">
        <f t="shared" si="467"/>
        <v>0</v>
      </c>
      <c r="B1401" s="1708">
        <f t="shared" si="468"/>
        <v>10125018</v>
      </c>
      <c r="C1401" s="994">
        <v>125</v>
      </c>
      <c r="D1401" s="1796" t="s">
        <v>447</v>
      </c>
      <c r="E1401" s="994">
        <v>18</v>
      </c>
      <c r="F1401" s="995" t="s">
        <v>3825</v>
      </c>
      <c r="G1401" s="994"/>
      <c r="H1401" s="996" t="s">
        <v>345</v>
      </c>
      <c r="I1401" s="999" t="s">
        <v>4137</v>
      </c>
      <c r="J1401" s="996"/>
      <c r="K1401" s="999" t="s">
        <v>3961</v>
      </c>
      <c r="L1401" s="1000">
        <f t="shared" si="469"/>
        <v>0</v>
      </c>
      <c r="M1401" s="1000">
        <f>Altele!J$5</f>
        <v>2500</v>
      </c>
      <c r="N1401" s="1725">
        <f t="shared" si="470"/>
        <v>0</v>
      </c>
      <c r="O1401" s="1000">
        <f t="shared" si="471"/>
        <v>0</v>
      </c>
      <c r="P1401" s="1000">
        <f t="shared" si="472"/>
        <v>0</v>
      </c>
      <c r="Q1401" s="1000"/>
      <c r="R1401" s="1000"/>
      <c r="S1401" s="1000"/>
      <c r="T1401" s="1000"/>
      <c r="U1401" s="1000"/>
      <c r="V1401" s="1000"/>
      <c r="W1401" s="1000"/>
      <c r="X1401" s="1000"/>
      <c r="Y1401" s="1001"/>
      <c r="Z1401" s="1001" t="str">
        <f t="shared" si="473"/>
        <v>Cap.4 Pct.2: Valoarea investitiilor (Rd.(1 la n) Col.(1 la 8)) &gt;= 2500 Lei [Valoarea minima a mijloacelor fixe]</v>
      </c>
      <c r="AA1401" s="2205">
        <f t="shared" si="465"/>
        <v>1</v>
      </c>
      <c r="AB1401" s="3036">
        <v>125</v>
      </c>
    </row>
    <row r="1402" spans="1:28" x14ac:dyDescent="0.25">
      <c r="A1402" s="1708">
        <f t="shared" si="467"/>
        <v>0</v>
      </c>
      <c r="B1402" s="1708">
        <f t="shared" si="468"/>
        <v>10125019</v>
      </c>
      <c r="C1402" s="994">
        <v>125</v>
      </c>
      <c r="D1402" s="1796" t="s">
        <v>447</v>
      </c>
      <c r="E1402" s="994">
        <v>19</v>
      </c>
      <c r="F1402" s="995" t="s">
        <v>3825</v>
      </c>
      <c r="G1402" s="994"/>
      <c r="H1402" s="996" t="s">
        <v>345</v>
      </c>
      <c r="I1402" s="999" t="s">
        <v>4138</v>
      </c>
      <c r="J1402" s="996"/>
      <c r="K1402" s="999" t="s">
        <v>3961</v>
      </c>
      <c r="L1402" s="1000">
        <f t="shared" si="469"/>
        <v>0</v>
      </c>
      <c r="M1402" s="1000">
        <f>Altele!J$5</f>
        <v>2500</v>
      </c>
      <c r="N1402" s="1725">
        <f t="shared" si="470"/>
        <v>0</v>
      </c>
      <c r="O1402" s="1000">
        <f t="shared" si="471"/>
        <v>0</v>
      </c>
      <c r="P1402" s="1000">
        <f t="shared" si="472"/>
        <v>0</v>
      </c>
      <c r="Q1402" s="1000"/>
      <c r="R1402" s="1000"/>
      <c r="S1402" s="1000"/>
      <c r="T1402" s="1000"/>
      <c r="U1402" s="1000"/>
      <c r="V1402" s="1000"/>
      <c r="W1402" s="1000"/>
      <c r="X1402" s="1000"/>
      <c r="Y1402" s="1001"/>
      <c r="Z1402" s="1001" t="str">
        <f t="shared" si="473"/>
        <v>Cap.4 Pct.2: Valoarea investitiilor (Rd.(1 la n) Col.(1 la 8)) &gt;= 2500 Lei [Valoarea minima a mijloacelor fixe]</v>
      </c>
      <c r="AA1402" s="2205">
        <f t="shared" si="465"/>
        <v>1</v>
      </c>
      <c r="AB1402" s="3036">
        <v>125</v>
      </c>
    </row>
    <row r="1403" spans="1:28" x14ac:dyDescent="0.25">
      <c r="A1403" s="1708">
        <f t="shared" si="467"/>
        <v>0</v>
      </c>
      <c r="B1403" s="1708">
        <f t="shared" si="468"/>
        <v>10125020</v>
      </c>
      <c r="C1403" s="994">
        <v>125</v>
      </c>
      <c r="D1403" s="1796" t="s">
        <v>447</v>
      </c>
      <c r="E1403" s="994">
        <v>20</v>
      </c>
      <c r="F1403" s="995" t="s">
        <v>3825</v>
      </c>
      <c r="G1403" s="994"/>
      <c r="H1403" s="996" t="s">
        <v>345</v>
      </c>
      <c r="I1403" s="999" t="s">
        <v>4139</v>
      </c>
      <c r="J1403" s="996"/>
      <c r="K1403" s="999" t="s">
        <v>3961</v>
      </c>
      <c r="L1403" s="1000">
        <f t="shared" si="469"/>
        <v>0</v>
      </c>
      <c r="M1403" s="1000">
        <f>Altele!J$5</f>
        <v>2500</v>
      </c>
      <c r="N1403" s="1725">
        <f t="shared" si="470"/>
        <v>0</v>
      </c>
      <c r="O1403" s="1000">
        <f t="shared" si="471"/>
        <v>0</v>
      </c>
      <c r="P1403" s="1000">
        <f t="shared" si="472"/>
        <v>0</v>
      </c>
      <c r="Q1403" s="1000"/>
      <c r="R1403" s="1000"/>
      <c r="S1403" s="1000"/>
      <c r="T1403" s="1000"/>
      <c r="U1403" s="1000"/>
      <c r="V1403" s="1000"/>
      <c r="W1403" s="1000"/>
      <c r="X1403" s="1000"/>
      <c r="Y1403" s="1001"/>
      <c r="Z1403" s="1001" t="str">
        <f t="shared" si="473"/>
        <v>Cap.4 Pct.2: Valoarea investitiilor (Rd.(1 la n) Col.(1 la 8)) &gt;= 2500 Lei [Valoarea minima a mijloacelor fixe]</v>
      </c>
      <c r="AA1403" s="2205">
        <f t="shared" si="465"/>
        <v>1</v>
      </c>
      <c r="AB1403" s="3036">
        <v>125</v>
      </c>
    </row>
    <row r="1404" spans="1:28" x14ac:dyDescent="0.25">
      <c r="A1404" s="1708">
        <f t="shared" si="467"/>
        <v>0</v>
      </c>
      <c r="B1404" s="1708">
        <f t="shared" si="468"/>
        <v>10125021</v>
      </c>
      <c r="C1404" s="994">
        <v>125</v>
      </c>
      <c r="D1404" s="1796" t="s">
        <v>447</v>
      </c>
      <c r="E1404" s="994">
        <v>21</v>
      </c>
      <c r="F1404" s="995" t="s">
        <v>3825</v>
      </c>
      <c r="G1404" s="994"/>
      <c r="H1404" s="996" t="s">
        <v>345</v>
      </c>
      <c r="I1404" s="999" t="s">
        <v>4140</v>
      </c>
      <c r="J1404" s="996"/>
      <c r="K1404" s="999" t="s">
        <v>3961</v>
      </c>
      <c r="L1404" s="1000">
        <f t="shared" si="469"/>
        <v>0</v>
      </c>
      <c r="M1404" s="1000">
        <f>Altele!J$5</f>
        <v>2500</v>
      </c>
      <c r="N1404" s="1725">
        <f t="shared" si="470"/>
        <v>0</v>
      </c>
      <c r="O1404" s="1000">
        <f t="shared" si="471"/>
        <v>0</v>
      </c>
      <c r="P1404" s="1000">
        <f t="shared" si="472"/>
        <v>0</v>
      </c>
      <c r="Q1404" s="1000"/>
      <c r="R1404" s="1000"/>
      <c r="S1404" s="1000"/>
      <c r="T1404" s="1000"/>
      <c r="U1404" s="1000"/>
      <c r="V1404" s="1000"/>
      <c r="W1404" s="1000"/>
      <c r="X1404" s="1000"/>
      <c r="Y1404" s="1001"/>
      <c r="Z1404" s="1001" t="str">
        <f t="shared" si="473"/>
        <v>Cap.4 Pct.2: Valoarea investitiilor (Rd.(1 la n) Col.(1 la 8)) &gt;= 2500 Lei [Valoarea minima a mijloacelor fixe]</v>
      </c>
      <c r="AA1404" s="2205">
        <f t="shared" si="465"/>
        <v>1</v>
      </c>
      <c r="AB1404" s="3036">
        <v>125</v>
      </c>
    </row>
    <row r="1405" spans="1:28" x14ac:dyDescent="0.25">
      <c r="A1405" s="1708">
        <f t="shared" si="467"/>
        <v>0</v>
      </c>
      <c r="B1405" s="1708">
        <f t="shared" si="468"/>
        <v>10125022</v>
      </c>
      <c r="C1405" s="994">
        <v>125</v>
      </c>
      <c r="D1405" s="1796" t="s">
        <v>447</v>
      </c>
      <c r="E1405" s="994">
        <v>22</v>
      </c>
      <c r="F1405" s="995" t="s">
        <v>3825</v>
      </c>
      <c r="G1405" s="994"/>
      <c r="H1405" s="996" t="s">
        <v>345</v>
      </c>
      <c r="I1405" s="999" t="s">
        <v>4141</v>
      </c>
      <c r="J1405" s="996"/>
      <c r="K1405" s="999" t="s">
        <v>3961</v>
      </c>
      <c r="L1405" s="1000">
        <f t="shared" si="469"/>
        <v>0</v>
      </c>
      <c r="M1405" s="1000">
        <f>Altele!J$5</f>
        <v>2500</v>
      </c>
      <c r="N1405" s="1725">
        <f t="shared" si="470"/>
        <v>0</v>
      </c>
      <c r="O1405" s="1000">
        <f t="shared" si="471"/>
        <v>0</v>
      </c>
      <c r="P1405" s="1000">
        <f t="shared" si="472"/>
        <v>0</v>
      </c>
      <c r="Q1405" s="1000"/>
      <c r="R1405" s="1000"/>
      <c r="S1405" s="1000"/>
      <c r="T1405" s="1000"/>
      <c r="U1405" s="1000"/>
      <c r="V1405" s="1000"/>
      <c r="W1405" s="1000"/>
      <c r="X1405" s="1000"/>
      <c r="Y1405" s="1001"/>
      <c r="Z1405" s="1001" t="str">
        <f t="shared" si="473"/>
        <v>Cap.4 Pct.2: Valoarea investitiilor (Rd.(1 la n) Col.(1 la 8)) &gt;= 2500 Lei [Valoarea minima a mijloacelor fixe]</v>
      </c>
      <c r="AA1405" s="2205">
        <f t="shared" si="465"/>
        <v>1</v>
      </c>
      <c r="AB1405" s="3036">
        <v>125</v>
      </c>
    </row>
    <row r="1406" spans="1:28" x14ac:dyDescent="0.25">
      <c r="A1406" s="1708">
        <f t="shared" si="467"/>
        <v>0</v>
      </c>
      <c r="B1406" s="1708">
        <f t="shared" si="468"/>
        <v>10125023</v>
      </c>
      <c r="C1406" s="994">
        <v>125</v>
      </c>
      <c r="D1406" s="1796" t="s">
        <v>447</v>
      </c>
      <c r="E1406" s="994">
        <v>23</v>
      </c>
      <c r="F1406" s="995" t="s">
        <v>3825</v>
      </c>
      <c r="G1406" s="994"/>
      <c r="H1406" s="996" t="s">
        <v>345</v>
      </c>
      <c r="I1406" s="999" t="s">
        <v>4142</v>
      </c>
      <c r="J1406" s="996"/>
      <c r="K1406" s="999" t="s">
        <v>3961</v>
      </c>
      <c r="L1406" s="1000">
        <f t="shared" si="469"/>
        <v>0</v>
      </c>
      <c r="M1406" s="1000">
        <f>Altele!J$5</f>
        <v>2500</v>
      </c>
      <c r="N1406" s="1725">
        <f t="shared" si="470"/>
        <v>0</v>
      </c>
      <c r="O1406" s="1000">
        <f t="shared" si="471"/>
        <v>0</v>
      </c>
      <c r="P1406" s="1000">
        <f t="shared" si="472"/>
        <v>0</v>
      </c>
      <c r="Q1406" s="1000"/>
      <c r="R1406" s="1000"/>
      <c r="S1406" s="1000"/>
      <c r="T1406" s="1000"/>
      <c r="U1406" s="1000"/>
      <c r="V1406" s="1000"/>
      <c r="W1406" s="1000"/>
      <c r="X1406" s="1000"/>
      <c r="Y1406" s="1001"/>
      <c r="Z1406" s="1001" t="str">
        <f t="shared" si="473"/>
        <v>Cap.4 Pct.2: Valoarea investitiilor (Rd.(1 la n) Col.(1 la 8)) &gt;= 2500 Lei [Valoarea minima a mijloacelor fixe]</v>
      </c>
      <c r="AA1406" s="2205">
        <f t="shared" si="465"/>
        <v>1</v>
      </c>
      <c r="AB1406" s="3036">
        <v>125</v>
      </c>
    </row>
    <row r="1407" spans="1:28" x14ac:dyDescent="0.25">
      <c r="A1407" s="1708">
        <f t="shared" si="467"/>
        <v>0</v>
      </c>
      <c r="B1407" s="1708">
        <f t="shared" si="468"/>
        <v>10125024</v>
      </c>
      <c r="C1407" s="994">
        <v>125</v>
      </c>
      <c r="D1407" s="1796" t="s">
        <v>447</v>
      </c>
      <c r="E1407" s="994">
        <v>24</v>
      </c>
      <c r="F1407" s="995" t="s">
        <v>3825</v>
      </c>
      <c r="G1407" s="994"/>
      <c r="H1407" s="996" t="s">
        <v>345</v>
      </c>
      <c r="I1407" s="999" t="s">
        <v>4143</v>
      </c>
      <c r="J1407" s="996"/>
      <c r="K1407" s="999" t="s">
        <v>3961</v>
      </c>
      <c r="L1407" s="1000">
        <f t="shared" si="469"/>
        <v>0</v>
      </c>
      <c r="M1407" s="1000">
        <f>Altele!J$5</f>
        <v>2500</v>
      </c>
      <c r="N1407" s="1725">
        <f t="shared" si="470"/>
        <v>0</v>
      </c>
      <c r="O1407" s="1000">
        <f t="shared" si="471"/>
        <v>0</v>
      </c>
      <c r="P1407" s="1000">
        <f t="shared" si="472"/>
        <v>0</v>
      </c>
      <c r="Q1407" s="1000"/>
      <c r="R1407" s="1000"/>
      <c r="S1407" s="1000"/>
      <c r="T1407" s="1000"/>
      <c r="U1407" s="1000"/>
      <c r="V1407" s="1000"/>
      <c r="W1407" s="1000"/>
      <c r="X1407" s="1000"/>
      <c r="Y1407" s="1001"/>
      <c r="Z1407" s="1001" t="str">
        <f t="shared" si="473"/>
        <v>Cap.4 Pct.2: Valoarea investitiilor (Rd.(1 la n) Col.(1 la 8)) &gt;= 2500 Lei [Valoarea minima a mijloacelor fixe]</v>
      </c>
      <c r="AA1407" s="2205">
        <f t="shared" si="465"/>
        <v>1</v>
      </c>
      <c r="AB1407" s="3036">
        <v>125</v>
      </c>
    </row>
    <row r="1408" spans="1:28" x14ac:dyDescent="0.25">
      <c r="A1408" s="1708">
        <f t="shared" si="467"/>
        <v>0</v>
      </c>
      <c r="B1408" s="1708">
        <f t="shared" si="468"/>
        <v>10125025</v>
      </c>
      <c r="C1408" s="994">
        <v>125</v>
      </c>
      <c r="D1408" s="1796" t="s">
        <v>447</v>
      </c>
      <c r="E1408" s="994">
        <v>25</v>
      </c>
      <c r="F1408" s="995" t="s">
        <v>3825</v>
      </c>
      <c r="G1408" s="994"/>
      <c r="H1408" s="996" t="s">
        <v>345</v>
      </c>
      <c r="I1408" s="999" t="s">
        <v>4144</v>
      </c>
      <c r="J1408" s="996"/>
      <c r="K1408" s="999" t="s">
        <v>3961</v>
      </c>
      <c r="L1408" s="1000">
        <f t="shared" si="469"/>
        <v>0</v>
      </c>
      <c r="M1408" s="1000">
        <f>Altele!J$5</f>
        <v>2500</v>
      </c>
      <c r="N1408" s="1725">
        <f t="shared" si="470"/>
        <v>0</v>
      </c>
      <c r="O1408" s="1000">
        <f t="shared" si="471"/>
        <v>0</v>
      </c>
      <c r="P1408" s="1000">
        <f t="shared" si="472"/>
        <v>0</v>
      </c>
      <c r="Q1408" s="1000"/>
      <c r="R1408" s="1000"/>
      <c r="S1408" s="1000"/>
      <c r="T1408" s="1000"/>
      <c r="U1408" s="1000"/>
      <c r="V1408" s="1000"/>
      <c r="W1408" s="1000"/>
      <c r="X1408" s="1000"/>
      <c r="Y1408" s="1001"/>
      <c r="Z1408" s="1001" t="str">
        <f t="shared" si="473"/>
        <v>Cap.4 Pct.2: Valoarea investitiilor (Rd.(1 la n) Col.(1 la 8)) &gt;= 2500 Lei [Valoarea minima a mijloacelor fixe]</v>
      </c>
      <c r="AA1408" s="2205">
        <f t="shared" si="465"/>
        <v>1</v>
      </c>
      <c r="AB1408" s="3036">
        <v>125</v>
      </c>
    </row>
    <row r="1409" spans="1:28" x14ac:dyDescent="0.25">
      <c r="A1409" s="1708">
        <f t="shared" si="467"/>
        <v>0</v>
      </c>
      <c r="B1409" s="1708">
        <f t="shared" si="468"/>
        <v>10125026</v>
      </c>
      <c r="C1409" s="994">
        <v>125</v>
      </c>
      <c r="D1409" s="1796" t="s">
        <v>447</v>
      </c>
      <c r="E1409" s="994">
        <v>26</v>
      </c>
      <c r="F1409" s="995" t="s">
        <v>3825</v>
      </c>
      <c r="G1409" s="994"/>
      <c r="H1409" s="996" t="s">
        <v>345</v>
      </c>
      <c r="I1409" s="999" t="s">
        <v>4145</v>
      </c>
      <c r="J1409" s="996"/>
      <c r="K1409" s="999" t="s">
        <v>3961</v>
      </c>
      <c r="L1409" s="1000">
        <f t="shared" si="469"/>
        <v>0</v>
      </c>
      <c r="M1409" s="1000">
        <f>Altele!J$5</f>
        <v>2500</v>
      </c>
      <c r="N1409" s="1725">
        <f t="shared" si="470"/>
        <v>0</v>
      </c>
      <c r="O1409" s="1000">
        <f t="shared" si="471"/>
        <v>0</v>
      </c>
      <c r="P1409" s="1000">
        <f t="shared" si="472"/>
        <v>0</v>
      </c>
      <c r="Q1409" s="1000"/>
      <c r="R1409" s="1000"/>
      <c r="S1409" s="1000"/>
      <c r="T1409" s="1000"/>
      <c r="U1409" s="1000"/>
      <c r="V1409" s="1000"/>
      <c r="W1409" s="1000"/>
      <c r="X1409" s="1000"/>
      <c r="Y1409" s="1001"/>
      <c r="Z1409" s="1001" t="str">
        <f t="shared" si="473"/>
        <v>Cap.4 Pct.2: Valoarea investitiilor (Rd.(1 la n) Col.(1 la 8)) &gt;= 2500 Lei [Valoarea minima a mijloacelor fixe]</v>
      </c>
      <c r="AA1409" s="2205">
        <f t="shared" si="465"/>
        <v>1</v>
      </c>
      <c r="AB1409" s="3036">
        <v>125</v>
      </c>
    </row>
    <row r="1410" spans="1:28" x14ac:dyDescent="0.25">
      <c r="A1410" s="1708">
        <f t="shared" si="467"/>
        <v>0</v>
      </c>
      <c r="B1410" s="1708">
        <f t="shared" si="468"/>
        <v>10125027</v>
      </c>
      <c r="C1410" s="994">
        <v>125</v>
      </c>
      <c r="D1410" s="1796" t="s">
        <v>447</v>
      </c>
      <c r="E1410" s="994">
        <v>27</v>
      </c>
      <c r="F1410" s="995" t="s">
        <v>3825</v>
      </c>
      <c r="G1410" s="994"/>
      <c r="H1410" s="996" t="s">
        <v>345</v>
      </c>
      <c r="I1410" s="999" t="s">
        <v>4146</v>
      </c>
      <c r="J1410" s="996"/>
      <c r="K1410" s="999" t="s">
        <v>3961</v>
      </c>
      <c r="L1410" s="1000">
        <f t="shared" si="469"/>
        <v>0</v>
      </c>
      <c r="M1410" s="1000">
        <f>Altele!J$5</f>
        <v>2500</v>
      </c>
      <c r="N1410" s="1725">
        <f t="shared" si="470"/>
        <v>0</v>
      </c>
      <c r="O1410" s="1000">
        <f t="shared" si="471"/>
        <v>0</v>
      </c>
      <c r="P1410" s="1000">
        <f t="shared" si="472"/>
        <v>0</v>
      </c>
      <c r="Q1410" s="1000"/>
      <c r="R1410" s="1000"/>
      <c r="S1410" s="1000"/>
      <c r="T1410" s="1000"/>
      <c r="U1410" s="1000"/>
      <c r="V1410" s="1000"/>
      <c r="W1410" s="1000"/>
      <c r="X1410" s="1000"/>
      <c r="Y1410" s="1001"/>
      <c r="Z1410" s="1001" t="str">
        <f t="shared" si="473"/>
        <v>Cap.4 Pct.2: Valoarea investitiilor (Rd.(1 la n) Col.(1 la 8)) &gt;= 2500 Lei [Valoarea minima a mijloacelor fixe]</v>
      </c>
      <c r="AA1410" s="2205">
        <f t="shared" si="465"/>
        <v>1</v>
      </c>
      <c r="AB1410" s="3036">
        <v>125</v>
      </c>
    </row>
    <row r="1411" spans="1:28" x14ac:dyDescent="0.25">
      <c r="A1411" s="1708">
        <f t="shared" si="467"/>
        <v>0</v>
      </c>
      <c r="B1411" s="1708">
        <f t="shared" si="468"/>
        <v>10125028</v>
      </c>
      <c r="C1411" s="994">
        <v>125</v>
      </c>
      <c r="D1411" s="1796" t="s">
        <v>447</v>
      </c>
      <c r="E1411" s="994">
        <v>28</v>
      </c>
      <c r="F1411" s="995" t="s">
        <v>3825</v>
      </c>
      <c r="G1411" s="994"/>
      <c r="H1411" s="996" t="s">
        <v>345</v>
      </c>
      <c r="I1411" s="999" t="s">
        <v>4147</v>
      </c>
      <c r="J1411" s="996"/>
      <c r="K1411" s="999" t="s">
        <v>3961</v>
      </c>
      <c r="L1411" s="1000">
        <f t="shared" si="469"/>
        <v>0</v>
      </c>
      <c r="M1411" s="1000">
        <f>Altele!J$5</f>
        <v>2500</v>
      </c>
      <c r="N1411" s="1725">
        <f t="shared" si="470"/>
        <v>0</v>
      </c>
      <c r="O1411" s="1000">
        <f t="shared" si="471"/>
        <v>0</v>
      </c>
      <c r="P1411" s="1000">
        <f t="shared" si="472"/>
        <v>0</v>
      </c>
      <c r="Q1411" s="1000"/>
      <c r="R1411" s="1000"/>
      <c r="S1411" s="1000"/>
      <c r="T1411" s="1000"/>
      <c r="U1411" s="1000"/>
      <c r="V1411" s="1000"/>
      <c r="W1411" s="1000"/>
      <c r="X1411" s="1000"/>
      <c r="Y1411" s="1001"/>
      <c r="Z1411" s="1001" t="str">
        <f t="shared" si="473"/>
        <v>Cap.4 Pct.2: Valoarea investitiilor (Rd.(1 la n) Col.(1 la 8)) &gt;= 2500 Lei [Valoarea minima a mijloacelor fixe]</v>
      </c>
      <c r="AA1411" s="2205">
        <f t="shared" si="465"/>
        <v>1</v>
      </c>
      <c r="AB1411" s="3036">
        <v>125</v>
      </c>
    </row>
    <row r="1412" spans="1:28" x14ac:dyDescent="0.25">
      <c r="A1412" s="1708">
        <f t="shared" si="467"/>
        <v>0</v>
      </c>
      <c r="B1412" s="1708">
        <f t="shared" si="468"/>
        <v>10125029</v>
      </c>
      <c r="C1412" s="994">
        <v>125</v>
      </c>
      <c r="D1412" s="1796" t="s">
        <v>447</v>
      </c>
      <c r="E1412" s="994">
        <v>29</v>
      </c>
      <c r="F1412" s="995" t="s">
        <v>3825</v>
      </c>
      <c r="G1412" s="994"/>
      <c r="H1412" s="996" t="s">
        <v>345</v>
      </c>
      <c r="I1412" s="999" t="s">
        <v>4148</v>
      </c>
      <c r="J1412" s="996"/>
      <c r="K1412" s="999" t="s">
        <v>3961</v>
      </c>
      <c r="L1412" s="1000">
        <f t="shared" si="469"/>
        <v>0</v>
      </c>
      <c r="M1412" s="1000">
        <f>Altele!J$5</f>
        <v>2500</v>
      </c>
      <c r="N1412" s="1725">
        <f t="shared" si="470"/>
        <v>0</v>
      </c>
      <c r="O1412" s="1000">
        <f t="shared" si="471"/>
        <v>0</v>
      </c>
      <c r="P1412" s="1000">
        <f t="shared" si="472"/>
        <v>0</v>
      </c>
      <c r="Q1412" s="1000"/>
      <c r="R1412" s="1000"/>
      <c r="S1412" s="1000"/>
      <c r="T1412" s="1000"/>
      <c r="U1412" s="1000"/>
      <c r="V1412" s="1000"/>
      <c r="W1412" s="1000"/>
      <c r="X1412" s="1000"/>
      <c r="Y1412" s="1001"/>
      <c r="Z1412" s="1001" t="str">
        <f t="shared" si="473"/>
        <v>Cap.4 Pct.2: Valoarea investitiilor (Rd.(1 la n) Col.(1 la 8)) &gt;= 2500 Lei [Valoarea minima a mijloacelor fixe]</v>
      </c>
      <c r="AA1412" s="2205">
        <f t="shared" si="465"/>
        <v>1</v>
      </c>
      <c r="AB1412" s="3036">
        <v>125</v>
      </c>
    </row>
    <row r="1413" spans="1:28" x14ac:dyDescent="0.25">
      <c r="A1413" s="1708">
        <f t="shared" si="467"/>
        <v>0</v>
      </c>
      <c r="B1413" s="1708">
        <f t="shared" si="468"/>
        <v>10125030</v>
      </c>
      <c r="C1413" s="994">
        <v>125</v>
      </c>
      <c r="D1413" s="1796" t="s">
        <v>447</v>
      </c>
      <c r="E1413" s="994">
        <v>30</v>
      </c>
      <c r="F1413" s="995" t="s">
        <v>3825</v>
      </c>
      <c r="G1413" s="994"/>
      <c r="H1413" s="996" t="s">
        <v>345</v>
      </c>
      <c r="I1413" s="999" t="s">
        <v>4149</v>
      </c>
      <c r="J1413" s="996"/>
      <c r="K1413" s="999" t="s">
        <v>3961</v>
      </c>
      <c r="L1413" s="1000">
        <f t="shared" si="469"/>
        <v>0</v>
      </c>
      <c r="M1413" s="1000">
        <f>Altele!J$5</f>
        <v>2500</v>
      </c>
      <c r="N1413" s="1725">
        <f t="shared" si="470"/>
        <v>0</v>
      </c>
      <c r="O1413" s="1000">
        <f t="shared" si="471"/>
        <v>0</v>
      </c>
      <c r="P1413" s="1000">
        <f t="shared" si="472"/>
        <v>0</v>
      </c>
      <c r="Q1413" s="1000"/>
      <c r="R1413" s="1000"/>
      <c r="S1413" s="1000"/>
      <c r="T1413" s="1000"/>
      <c r="U1413" s="1000"/>
      <c r="V1413" s="1000"/>
      <c r="W1413" s="1000"/>
      <c r="X1413" s="1000"/>
      <c r="Y1413" s="1001"/>
      <c r="Z1413" s="1001" t="str">
        <f t="shared" si="473"/>
        <v>Cap.4 Pct.2: Valoarea investitiilor (Rd.(1 la n) Col.(1 la 8)) &gt;= 2500 Lei [Valoarea minima a mijloacelor fixe]</v>
      </c>
      <c r="AA1413" s="2205">
        <f t="shared" si="465"/>
        <v>1</v>
      </c>
      <c r="AB1413" s="3036">
        <v>125</v>
      </c>
    </row>
    <row r="1414" spans="1:28" x14ac:dyDescent="0.25">
      <c r="A1414" s="1710">
        <f t="shared" si="467"/>
        <v>0</v>
      </c>
      <c r="B1414" s="1710">
        <f t="shared" si="468"/>
        <v>10125031</v>
      </c>
      <c r="C1414" s="1007">
        <v>125</v>
      </c>
      <c r="D1414" s="1798" t="s">
        <v>447</v>
      </c>
      <c r="E1414" s="1007">
        <v>31</v>
      </c>
      <c r="F1414" s="1008" t="s">
        <v>3825</v>
      </c>
      <c r="G1414" s="1007"/>
      <c r="H1414" s="1009" t="s">
        <v>345</v>
      </c>
      <c r="I1414" s="1010" t="s">
        <v>4150</v>
      </c>
      <c r="J1414" s="1009"/>
      <c r="K1414" s="1010" t="s">
        <v>3961</v>
      </c>
      <c r="L1414" s="1012">
        <f t="shared" si="469"/>
        <v>0</v>
      </c>
      <c r="M1414" s="1012">
        <f>Altele!J$5</f>
        <v>2500</v>
      </c>
      <c r="N1414" s="1727">
        <f t="shared" si="470"/>
        <v>0</v>
      </c>
      <c r="O1414" s="1012">
        <f t="shared" si="471"/>
        <v>0</v>
      </c>
      <c r="P1414" s="1012">
        <f t="shared" si="472"/>
        <v>0</v>
      </c>
      <c r="Q1414" s="1012"/>
      <c r="R1414" s="1012"/>
      <c r="S1414" s="1012"/>
      <c r="T1414" s="1012"/>
      <c r="U1414" s="1012"/>
      <c r="V1414" s="1012"/>
      <c r="W1414" s="1012"/>
      <c r="X1414" s="1012"/>
      <c r="Y1414" s="1013"/>
      <c r="Z1414" s="1013" t="str">
        <f>Z1413</f>
        <v>Cap.4 Pct.2: Valoarea investitiilor (Rd.(1 la n) Col.(1 la 8)) &gt;= 2500 Lei [Valoarea minima a mijloacelor fixe]</v>
      </c>
      <c r="AA1414" s="2205">
        <f t="shared" si="465"/>
        <v>1</v>
      </c>
      <c r="AB1414" s="3036">
        <v>125</v>
      </c>
    </row>
    <row r="1415" spans="1:28" x14ac:dyDescent="0.25">
      <c r="A1415" s="1708">
        <f t="shared" si="467"/>
        <v>0</v>
      </c>
      <c r="B1415" s="1708">
        <f t="shared" si="468"/>
        <v>10126002</v>
      </c>
      <c r="C1415" s="994">
        <v>126</v>
      </c>
      <c r="D1415" s="1796" t="s">
        <v>447</v>
      </c>
      <c r="E1415" s="994">
        <v>2</v>
      </c>
      <c r="F1415" s="995" t="s">
        <v>3825</v>
      </c>
      <c r="G1415" s="994" t="s">
        <v>1080</v>
      </c>
      <c r="H1415" s="996" t="s">
        <v>345</v>
      </c>
      <c r="I1415" s="999" t="s">
        <v>3826</v>
      </c>
      <c r="J1415" s="996"/>
      <c r="K1415" s="999"/>
      <c r="L1415" s="1047">
        <f t="shared" ref="L1415:L1444" si="474">AY528</f>
        <v>0</v>
      </c>
      <c r="M1415" s="1000" t="str">
        <f>IF(L1415=0,"",COUNTIF(L$1415:L1415,L1415))</f>
        <v/>
      </c>
      <c r="N1415" s="1725">
        <f>IF(AND(M1415&lt;&gt;"",M1415&gt;1),1,0)</f>
        <v>0</v>
      </c>
      <c r="O1415" s="1000"/>
      <c r="P1415" s="1000"/>
      <c r="Q1415" s="1000"/>
      <c r="R1415" s="1000"/>
      <c r="S1415" s="1000"/>
      <c r="T1415" s="1000"/>
      <c r="U1415" s="1000"/>
      <c r="V1415" s="1000"/>
      <c r="W1415" s="1000"/>
      <c r="X1415" s="1000"/>
      <c r="Y1415" s="1001"/>
      <c r="Z1415" s="1343" t="s">
        <v>10989</v>
      </c>
      <c r="AA1415" s="2205">
        <f t="shared" si="465"/>
        <v>1</v>
      </c>
      <c r="AB1415" s="3036">
        <v>126</v>
      </c>
    </row>
    <row r="1416" spans="1:28" x14ac:dyDescent="0.25">
      <c r="A1416" s="1708">
        <f t="shared" si="467"/>
        <v>0</v>
      </c>
      <c r="B1416" s="1708">
        <f t="shared" si="468"/>
        <v>10126003</v>
      </c>
      <c r="C1416" s="994">
        <v>126</v>
      </c>
      <c r="D1416" s="1796" t="s">
        <v>447</v>
      </c>
      <c r="E1416" s="994">
        <v>3</v>
      </c>
      <c r="F1416" s="995" t="s">
        <v>3825</v>
      </c>
      <c r="G1416" s="994"/>
      <c r="H1416" s="996" t="s">
        <v>345</v>
      </c>
      <c r="I1416" s="999" t="s">
        <v>3827</v>
      </c>
      <c r="J1416" s="996"/>
      <c r="K1416" s="999"/>
      <c r="L1416" s="1047">
        <f t="shared" si="474"/>
        <v>0</v>
      </c>
      <c r="M1416" s="1000" t="str">
        <f>IF(L1416=0,"",COUNTIF(L$1415:L1416,L1416))</f>
        <v/>
      </c>
      <c r="N1416" s="1725">
        <f>IF(AND(M1416&lt;&gt;"",M1416&gt;1),1,0)</f>
        <v>0</v>
      </c>
      <c r="O1416" s="1000"/>
      <c r="P1416" s="1000"/>
      <c r="Q1416" s="1000"/>
      <c r="R1416" s="1000"/>
      <c r="S1416" s="1000"/>
      <c r="T1416" s="1000"/>
      <c r="U1416" s="1000"/>
      <c r="V1416" s="1000"/>
      <c r="W1416" s="1000"/>
      <c r="X1416" s="1000"/>
      <c r="Y1416" s="1001"/>
      <c r="Z1416" s="1001" t="str">
        <f>Z1415</f>
        <v>Cap.4 Pct.2: Codurile CAEN (Col.B) trebuie sa fie unice, pentru Rd.(2 la n)</v>
      </c>
      <c r="AA1416" s="2205">
        <f t="shared" si="465"/>
        <v>1</v>
      </c>
      <c r="AB1416" s="3036">
        <v>126</v>
      </c>
    </row>
    <row r="1417" spans="1:28" x14ac:dyDescent="0.25">
      <c r="A1417" s="1708">
        <f t="shared" si="467"/>
        <v>0</v>
      </c>
      <c r="B1417" s="1708">
        <f t="shared" si="468"/>
        <v>10126004</v>
      </c>
      <c r="C1417" s="994">
        <v>126</v>
      </c>
      <c r="D1417" s="1796" t="s">
        <v>447</v>
      </c>
      <c r="E1417" s="994">
        <v>4</v>
      </c>
      <c r="F1417" s="995" t="s">
        <v>3825</v>
      </c>
      <c r="G1417" s="994"/>
      <c r="H1417" s="996" t="s">
        <v>345</v>
      </c>
      <c r="I1417" s="999" t="s">
        <v>3828</v>
      </c>
      <c r="J1417" s="996"/>
      <c r="K1417" s="999"/>
      <c r="L1417" s="1047">
        <f t="shared" si="474"/>
        <v>0</v>
      </c>
      <c r="M1417" s="1000" t="str">
        <f>IF(L1417=0,"",COUNTIF(L$1415:L1417,L1417))</f>
        <v/>
      </c>
      <c r="N1417" s="1725">
        <f t="shared" ref="N1417:N1444" si="475">IF(AND(M1417&lt;&gt;"",M1417&gt;1),1,0)</f>
        <v>0</v>
      </c>
      <c r="O1417" s="1000"/>
      <c r="P1417" s="1000"/>
      <c r="Q1417" s="1000"/>
      <c r="R1417" s="1000"/>
      <c r="S1417" s="1000"/>
      <c r="T1417" s="1000"/>
      <c r="U1417" s="1000"/>
      <c r="V1417" s="1000"/>
      <c r="W1417" s="1000"/>
      <c r="X1417" s="1000"/>
      <c r="Y1417" s="1001"/>
      <c r="Z1417" s="1001" t="str">
        <f t="shared" ref="Z1417:Z1443" si="476">Z1416</f>
        <v>Cap.4 Pct.2: Codurile CAEN (Col.B) trebuie sa fie unice, pentru Rd.(2 la n)</v>
      </c>
      <c r="AA1417" s="2205">
        <f t="shared" si="465"/>
        <v>1</v>
      </c>
      <c r="AB1417" s="3036">
        <v>126</v>
      </c>
    </row>
    <row r="1418" spans="1:28" x14ac:dyDescent="0.25">
      <c r="A1418" s="1708">
        <f t="shared" si="467"/>
        <v>0</v>
      </c>
      <c r="B1418" s="1708">
        <f t="shared" si="468"/>
        <v>10126005</v>
      </c>
      <c r="C1418" s="994">
        <v>126</v>
      </c>
      <c r="D1418" s="1796" t="s">
        <v>447</v>
      </c>
      <c r="E1418" s="994">
        <v>5</v>
      </c>
      <c r="F1418" s="995" t="s">
        <v>3825</v>
      </c>
      <c r="G1418" s="994"/>
      <c r="H1418" s="996" t="s">
        <v>345</v>
      </c>
      <c r="I1418" s="999" t="s">
        <v>3829</v>
      </c>
      <c r="J1418" s="996"/>
      <c r="K1418" s="999"/>
      <c r="L1418" s="1047">
        <f t="shared" si="474"/>
        <v>0</v>
      </c>
      <c r="M1418" s="1000" t="str">
        <f>IF(L1418=0,"",COUNTIF(L$1415:L1418,L1418))</f>
        <v/>
      </c>
      <c r="N1418" s="1725">
        <f t="shared" si="475"/>
        <v>0</v>
      </c>
      <c r="O1418" s="1000"/>
      <c r="P1418" s="1000"/>
      <c r="Q1418" s="1000"/>
      <c r="R1418" s="1000"/>
      <c r="S1418" s="1000"/>
      <c r="T1418" s="1000"/>
      <c r="U1418" s="1000"/>
      <c r="V1418" s="1000"/>
      <c r="W1418" s="1000"/>
      <c r="X1418" s="1000"/>
      <c r="Y1418" s="1001"/>
      <c r="Z1418" s="1001" t="str">
        <f t="shared" si="476"/>
        <v>Cap.4 Pct.2: Codurile CAEN (Col.B) trebuie sa fie unice, pentru Rd.(2 la n)</v>
      </c>
      <c r="AA1418" s="2205">
        <f t="shared" si="465"/>
        <v>1</v>
      </c>
      <c r="AB1418" s="3036">
        <v>126</v>
      </c>
    </row>
    <row r="1419" spans="1:28" x14ac:dyDescent="0.25">
      <c r="A1419" s="1708">
        <f t="shared" si="467"/>
        <v>0</v>
      </c>
      <c r="B1419" s="1708">
        <f t="shared" si="468"/>
        <v>10126006</v>
      </c>
      <c r="C1419" s="994">
        <v>126</v>
      </c>
      <c r="D1419" s="1796" t="s">
        <v>447</v>
      </c>
      <c r="E1419" s="994">
        <v>6</v>
      </c>
      <c r="F1419" s="995" t="s">
        <v>3825</v>
      </c>
      <c r="G1419" s="994"/>
      <c r="H1419" s="996" t="s">
        <v>345</v>
      </c>
      <c r="I1419" s="999" t="s">
        <v>3830</v>
      </c>
      <c r="J1419" s="996"/>
      <c r="K1419" s="999"/>
      <c r="L1419" s="1047">
        <f t="shared" si="474"/>
        <v>0</v>
      </c>
      <c r="M1419" s="1000" t="str">
        <f>IF(L1419=0,"",COUNTIF(L$1415:L1419,L1419))</f>
        <v/>
      </c>
      <c r="N1419" s="1725">
        <f t="shared" si="475"/>
        <v>0</v>
      </c>
      <c r="O1419" s="1000"/>
      <c r="P1419" s="1000"/>
      <c r="Q1419" s="1000"/>
      <c r="R1419" s="1000"/>
      <c r="S1419" s="1000"/>
      <c r="T1419" s="1000"/>
      <c r="U1419" s="1000"/>
      <c r="V1419" s="1000"/>
      <c r="W1419" s="1000"/>
      <c r="X1419" s="1000"/>
      <c r="Y1419" s="1001"/>
      <c r="Z1419" s="1001" t="str">
        <f t="shared" si="476"/>
        <v>Cap.4 Pct.2: Codurile CAEN (Col.B) trebuie sa fie unice, pentru Rd.(2 la n)</v>
      </c>
      <c r="AA1419" s="2205">
        <f t="shared" ref="AA1419:AA1482" si="477">COUNTIF(B:B,B1419)</f>
        <v>1</v>
      </c>
      <c r="AB1419" s="3036">
        <v>126</v>
      </c>
    </row>
    <row r="1420" spans="1:28" x14ac:dyDescent="0.25">
      <c r="A1420" s="1708">
        <f t="shared" si="467"/>
        <v>0</v>
      </c>
      <c r="B1420" s="1708">
        <f t="shared" si="468"/>
        <v>10126007</v>
      </c>
      <c r="C1420" s="994">
        <v>126</v>
      </c>
      <c r="D1420" s="1796" t="s">
        <v>447</v>
      </c>
      <c r="E1420" s="994">
        <v>7</v>
      </c>
      <c r="F1420" s="995" t="s">
        <v>3825</v>
      </c>
      <c r="G1420" s="994"/>
      <c r="H1420" s="996" t="s">
        <v>345</v>
      </c>
      <c r="I1420" s="999" t="s">
        <v>3831</v>
      </c>
      <c r="J1420" s="996"/>
      <c r="K1420" s="999"/>
      <c r="L1420" s="1047">
        <f t="shared" si="474"/>
        <v>0</v>
      </c>
      <c r="M1420" s="1000" t="str">
        <f>IF(L1420=0,"",COUNTIF(L$1415:L1420,L1420))</f>
        <v/>
      </c>
      <c r="N1420" s="1725">
        <f t="shared" si="475"/>
        <v>0</v>
      </c>
      <c r="O1420" s="1000"/>
      <c r="P1420" s="1000"/>
      <c r="Q1420" s="1000"/>
      <c r="R1420" s="1000"/>
      <c r="S1420" s="1000"/>
      <c r="T1420" s="1000"/>
      <c r="U1420" s="1000"/>
      <c r="V1420" s="1000"/>
      <c r="W1420" s="1000"/>
      <c r="X1420" s="1000"/>
      <c r="Y1420" s="1001"/>
      <c r="Z1420" s="1001" t="str">
        <f t="shared" si="476"/>
        <v>Cap.4 Pct.2: Codurile CAEN (Col.B) trebuie sa fie unice, pentru Rd.(2 la n)</v>
      </c>
      <c r="AA1420" s="2205">
        <f t="shared" si="477"/>
        <v>1</v>
      </c>
      <c r="AB1420" s="3036">
        <v>126</v>
      </c>
    </row>
    <row r="1421" spans="1:28" x14ac:dyDescent="0.25">
      <c r="A1421" s="1708">
        <f t="shared" si="467"/>
        <v>0</v>
      </c>
      <c r="B1421" s="1708">
        <f t="shared" si="468"/>
        <v>10126008</v>
      </c>
      <c r="C1421" s="994">
        <v>126</v>
      </c>
      <c r="D1421" s="1796" t="s">
        <v>447</v>
      </c>
      <c r="E1421" s="994">
        <v>8</v>
      </c>
      <c r="F1421" s="995" t="s">
        <v>3825</v>
      </c>
      <c r="G1421" s="994"/>
      <c r="H1421" s="996" t="s">
        <v>345</v>
      </c>
      <c r="I1421" s="999" t="s">
        <v>3832</v>
      </c>
      <c r="J1421" s="996"/>
      <c r="K1421" s="999"/>
      <c r="L1421" s="1047">
        <f t="shared" si="474"/>
        <v>0</v>
      </c>
      <c r="M1421" s="1000" t="str">
        <f>IF(L1421=0,"",COUNTIF(L$1415:L1421,L1421))</f>
        <v/>
      </c>
      <c r="N1421" s="1725">
        <f t="shared" si="475"/>
        <v>0</v>
      </c>
      <c r="O1421" s="1000"/>
      <c r="P1421" s="1000"/>
      <c r="Q1421" s="1000"/>
      <c r="R1421" s="1000"/>
      <c r="S1421" s="1000"/>
      <c r="T1421" s="1000"/>
      <c r="U1421" s="1000"/>
      <c r="V1421" s="1000"/>
      <c r="W1421" s="1000"/>
      <c r="X1421" s="1000"/>
      <c r="Y1421" s="1001"/>
      <c r="Z1421" s="1001" t="str">
        <f t="shared" si="476"/>
        <v>Cap.4 Pct.2: Codurile CAEN (Col.B) trebuie sa fie unice, pentru Rd.(2 la n)</v>
      </c>
      <c r="AA1421" s="2205">
        <f t="shared" si="477"/>
        <v>1</v>
      </c>
      <c r="AB1421" s="3036">
        <v>126</v>
      </c>
    </row>
    <row r="1422" spans="1:28" x14ac:dyDescent="0.25">
      <c r="A1422" s="1708">
        <f t="shared" si="467"/>
        <v>0</v>
      </c>
      <c r="B1422" s="1708">
        <f t="shared" si="468"/>
        <v>10126009</v>
      </c>
      <c r="C1422" s="994">
        <v>126</v>
      </c>
      <c r="D1422" s="1796" t="s">
        <v>447</v>
      </c>
      <c r="E1422" s="994">
        <v>9</v>
      </c>
      <c r="F1422" s="995" t="s">
        <v>3825</v>
      </c>
      <c r="G1422" s="994"/>
      <c r="H1422" s="996" t="s">
        <v>345</v>
      </c>
      <c r="I1422" s="999" t="s">
        <v>3833</v>
      </c>
      <c r="J1422" s="996"/>
      <c r="K1422" s="999"/>
      <c r="L1422" s="1047">
        <f t="shared" si="474"/>
        <v>0</v>
      </c>
      <c r="M1422" s="1000" t="str">
        <f>IF(L1422=0,"",COUNTIF(L$1415:L1422,L1422))</f>
        <v/>
      </c>
      <c r="N1422" s="1725">
        <f t="shared" si="475"/>
        <v>0</v>
      </c>
      <c r="O1422" s="1000"/>
      <c r="P1422" s="1000"/>
      <c r="Q1422" s="1000"/>
      <c r="R1422" s="1000"/>
      <c r="S1422" s="1000"/>
      <c r="T1422" s="1000"/>
      <c r="U1422" s="1000"/>
      <c r="V1422" s="1000"/>
      <c r="W1422" s="1000"/>
      <c r="X1422" s="1000"/>
      <c r="Y1422" s="1001"/>
      <c r="Z1422" s="1001" t="str">
        <f t="shared" si="476"/>
        <v>Cap.4 Pct.2: Codurile CAEN (Col.B) trebuie sa fie unice, pentru Rd.(2 la n)</v>
      </c>
      <c r="AA1422" s="2205">
        <f t="shared" si="477"/>
        <v>1</v>
      </c>
      <c r="AB1422" s="3036">
        <v>126</v>
      </c>
    </row>
    <row r="1423" spans="1:28" x14ac:dyDescent="0.25">
      <c r="A1423" s="1708">
        <f t="shared" si="467"/>
        <v>0</v>
      </c>
      <c r="B1423" s="1708">
        <f t="shared" si="468"/>
        <v>10126010</v>
      </c>
      <c r="C1423" s="994">
        <v>126</v>
      </c>
      <c r="D1423" s="1796" t="s">
        <v>447</v>
      </c>
      <c r="E1423" s="994">
        <v>10</v>
      </c>
      <c r="F1423" s="995" t="s">
        <v>3825</v>
      </c>
      <c r="G1423" s="994"/>
      <c r="H1423" s="996" t="s">
        <v>345</v>
      </c>
      <c r="I1423" s="999" t="s">
        <v>3834</v>
      </c>
      <c r="J1423" s="996"/>
      <c r="K1423" s="999"/>
      <c r="L1423" s="1047">
        <f t="shared" si="474"/>
        <v>0</v>
      </c>
      <c r="M1423" s="1000" t="str">
        <f>IF(L1423=0,"",COUNTIF(L$1415:L1423,L1423))</f>
        <v/>
      </c>
      <c r="N1423" s="1725">
        <f t="shared" si="475"/>
        <v>0</v>
      </c>
      <c r="O1423" s="1000"/>
      <c r="P1423" s="1000"/>
      <c r="Q1423" s="1000"/>
      <c r="R1423" s="1000"/>
      <c r="S1423" s="1000"/>
      <c r="T1423" s="1000"/>
      <c r="U1423" s="1000"/>
      <c r="V1423" s="1000"/>
      <c r="W1423" s="1000"/>
      <c r="X1423" s="1000"/>
      <c r="Y1423" s="1001"/>
      <c r="Z1423" s="1001" t="str">
        <f t="shared" si="476"/>
        <v>Cap.4 Pct.2: Codurile CAEN (Col.B) trebuie sa fie unice, pentru Rd.(2 la n)</v>
      </c>
      <c r="AA1423" s="2205">
        <f t="shared" si="477"/>
        <v>1</v>
      </c>
      <c r="AB1423" s="3036">
        <v>126</v>
      </c>
    </row>
    <row r="1424" spans="1:28" x14ac:dyDescent="0.25">
      <c r="A1424" s="1708">
        <f t="shared" si="467"/>
        <v>0</v>
      </c>
      <c r="B1424" s="1708">
        <f t="shared" si="468"/>
        <v>10126011</v>
      </c>
      <c r="C1424" s="994">
        <v>126</v>
      </c>
      <c r="D1424" s="1796" t="s">
        <v>447</v>
      </c>
      <c r="E1424" s="994">
        <v>11</v>
      </c>
      <c r="F1424" s="995" t="s">
        <v>3825</v>
      </c>
      <c r="G1424" s="994"/>
      <c r="H1424" s="996" t="s">
        <v>345</v>
      </c>
      <c r="I1424" s="999" t="s">
        <v>3835</v>
      </c>
      <c r="J1424" s="996"/>
      <c r="K1424" s="999"/>
      <c r="L1424" s="1047">
        <f t="shared" si="474"/>
        <v>0</v>
      </c>
      <c r="M1424" s="1000" t="str">
        <f>IF(L1424=0,"",COUNTIF(L$1415:L1424,L1424))</f>
        <v/>
      </c>
      <c r="N1424" s="1725">
        <f t="shared" si="475"/>
        <v>0</v>
      </c>
      <c r="O1424" s="1000"/>
      <c r="P1424" s="1000"/>
      <c r="Q1424" s="1000"/>
      <c r="R1424" s="1000"/>
      <c r="S1424" s="1000"/>
      <c r="T1424" s="1000"/>
      <c r="U1424" s="1000"/>
      <c r="V1424" s="1000"/>
      <c r="W1424" s="1000"/>
      <c r="X1424" s="1000"/>
      <c r="Y1424" s="1001"/>
      <c r="Z1424" s="1001" t="str">
        <f t="shared" si="476"/>
        <v>Cap.4 Pct.2: Codurile CAEN (Col.B) trebuie sa fie unice, pentru Rd.(2 la n)</v>
      </c>
      <c r="AA1424" s="2205">
        <f t="shared" si="477"/>
        <v>1</v>
      </c>
      <c r="AB1424" s="3036">
        <v>126</v>
      </c>
    </row>
    <row r="1425" spans="1:28" x14ac:dyDescent="0.25">
      <c r="A1425" s="1708">
        <f t="shared" si="467"/>
        <v>0</v>
      </c>
      <c r="B1425" s="1708">
        <f t="shared" si="468"/>
        <v>10126012</v>
      </c>
      <c r="C1425" s="994">
        <v>126</v>
      </c>
      <c r="D1425" s="1796" t="s">
        <v>447</v>
      </c>
      <c r="E1425" s="994">
        <v>12</v>
      </c>
      <c r="F1425" s="995" t="s">
        <v>3825</v>
      </c>
      <c r="G1425" s="994"/>
      <c r="H1425" s="996" t="s">
        <v>345</v>
      </c>
      <c r="I1425" s="999" t="s">
        <v>3836</v>
      </c>
      <c r="J1425" s="996"/>
      <c r="K1425" s="999"/>
      <c r="L1425" s="1047">
        <f t="shared" si="474"/>
        <v>0</v>
      </c>
      <c r="M1425" s="1000" t="str">
        <f>IF(L1425=0,"",COUNTIF(L$1415:L1425,L1425))</f>
        <v/>
      </c>
      <c r="N1425" s="1725">
        <f t="shared" si="475"/>
        <v>0</v>
      </c>
      <c r="O1425" s="1000"/>
      <c r="P1425" s="1000"/>
      <c r="Q1425" s="1000"/>
      <c r="R1425" s="1000"/>
      <c r="S1425" s="1000"/>
      <c r="T1425" s="1000"/>
      <c r="U1425" s="1000"/>
      <c r="V1425" s="1000"/>
      <c r="W1425" s="1000"/>
      <c r="X1425" s="1000"/>
      <c r="Y1425" s="1001"/>
      <c r="Z1425" s="1001" t="str">
        <f t="shared" si="476"/>
        <v>Cap.4 Pct.2: Codurile CAEN (Col.B) trebuie sa fie unice, pentru Rd.(2 la n)</v>
      </c>
      <c r="AA1425" s="2205">
        <f t="shared" si="477"/>
        <v>1</v>
      </c>
      <c r="AB1425" s="3036">
        <v>126</v>
      </c>
    </row>
    <row r="1426" spans="1:28" x14ac:dyDescent="0.25">
      <c r="A1426" s="1708">
        <f t="shared" si="467"/>
        <v>0</v>
      </c>
      <c r="B1426" s="1708">
        <f t="shared" si="468"/>
        <v>10126013</v>
      </c>
      <c r="C1426" s="994">
        <v>126</v>
      </c>
      <c r="D1426" s="1796" t="s">
        <v>447</v>
      </c>
      <c r="E1426" s="994">
        <v>13</v>
      </c>
      <c r="F1426" s="995" t="s">
        <v>3825</v>
      </c>
      <c r="G1426" s="994"/>
      <c r="H1426" s="996" t="s">
        <v>345</v>
      </c>
      <c r="I1426" s="999" t="s">
        <v>3837</v>
      </c>
      <c r="J1426" s="996"/>
      <c r="K1426" s="999"/>
      <c r="L1426" s="1047">
        <f t="shared" si="474"/>
        <v>0</v>
      </c>
      <c r="M1426" s="1000" t="str">
        <f>IF(L1426=0,"",COUNTIF(L$1415:L1426,L1426))</f>
        <v/>
      </c>
      <c r="N1426" s="1725">
        <f t="shared" si="475"/>
        <v>0</v>
      </c>
      <c r="O1426" s="1000"/>
      <c r="P1426" s="1000"/>
      <c r="Q1426" s="1000"/>
      <c r="R1426" s="1000"/>
      <c r="S1426" s="1000"/>
      <c r="T1426" s="1000"/>
      <c r="U1426" s="1000"/>
      <c r="V1426" s="1000"/>
      <c r="W1426" s="1000"/>
      <c r="X1426" s="1000"/>
      <c r="Y1426" s="1001"/>
      <c r="Z1426" s="1001" t="str">
        <f t="shared" si="476"/>
        <v>Cap.4 Pct.2: Codurile CAEN (Col.B) trebuie sa fie unice, pentru Rd.(2 la n)</v>
      </c>
      <c r="AA1426" s="2205">
        <f t="shared" si="477"/>
        <v>1</v>
      </c>
      <c r="AB1426" s="3036">
        <v>126</v>
      </c>
    </row>
    <row r="1427" spans="1:28" x14ac:dyDescent="0.25">
      <c r="A1427" s="1708">
        <f t="shared" si="467"/>
        <v>0</v>
      </c>
      <c r="B1427" s="1708">
        <f t="shared" si="468"/>
        <v>10126014</v>
      </c>
      <c r="C1427" s="994">
        <v>126</v>
      </c>
      <c r="D1427" s="1796" t="s">
        <v>447</v>
      </c>
      <c r="E1427" s="994">
        <v>14</v>
      </c>
      <c r="F1427" s="995" t="s">
        <v>3825</v>
      </c>
      <c r="G1427" s="994"/>
      <c r="H1427" s="996" t="s">
        <v>345</v>
      </c>
      <c r="I1427" s="999" t="s">
        <v>3838</v>
      </c>
      <c r="J1427" s="996"/>
      <c r="K1427" s="999"/>
      <c r="L1427" s="1047">
        <f t="shared" si="474"/>
        <v>0</v>
      </c>
      <c r="M1427" s="1000" t="str">
        <f>IF(L1427=0,"",COUNTIF(L$1415:L1427,L1427))</f>
        <v/>
      </c>
      <c r="N1427" s="1725">
        <f t="shared" si="475"/>
        <v>0</v>
      </c>
      <c r="O1427" s="1000"/>
      <c r="P1427" s="1000"/>
      <c r="Q1427" s="1000"/>
      <c r="R1427" s="1000"/>
      <c r="S1427" s="1000"/>
      <c r="T1427" s="1000"/>
      <c r="U1427" s="1000"/>
      <c r="V1427" s="1000"/>
      <c r="W1427" s="1000"/>
      <c r="X1427" s="1000"/>
      <c r="Y1427" s="1001"/>
      <c r="Z1427" s="1001" t="str">
        <f t="shared" si="476"/>
        <v>Cap.4 Pct.2: Codurile CAEN (Col.B) trebuie sa fie unice, pentru Rd.(2 la n)</v>
      </c>
      <c r="AA1427" s="2205">
        <f t="shared" si="477"/>
        <v>1</v>
      </c>
      <c r="AB1427" s="3036">
        <v>126</v>
      </c>
    </row>
    <row r="1428" spans="1:28" x14ac:dyDescent="0.25">
      <c r="A1428" s="1708">
        <f t="shared" si="467"/>
        <v>0</v>
      </c>
      <c r="B1428" s="1708">
        <f t="shared" si="468"/>
        <v>10126015</v>
      </c>
      <c r="C1428" s="994">
        <v>126</v>
      </c>
      <c r="D1428" s="1796" t="s">
        <v>447</v>
      </c>
      <c r="E1428" s="994">
        <v>15</v>
      </c>
      <c r="F1428" s="995" t="s">
        <v>3825</v>
      </c>
      <c r="G1428" s="994"/>
      <c r="H1428" s="996" t="s">
        <v>345</v>
      </c>
      <c r="I1428" s="999" t="s">
        <v>3839</v>
      </c>
      <c r="J1428" s="996"/>
      <c r="K1428" s="999"/>
      <c r="L1428" s="1047">
        <f t="shared" si="474"/>
        <v>0</v>
      </c>
      <c r="M1428" s="1000" t="str">
        <f>IF(L1428=0,"",COUNTIF(L$1415:L1428,L1428))</f>
        <v/>
      </c>
      <c r="N1428" s="1725">
        <f t="shared" si="475"/>
        <v>0</v>
      </c>
      <c r="O1428" s="1000"/>
      <c r="P1428" s="1000"/>
      <c r="Q1428" s="1000"/>
      <c r="R1428" s="1000"/>
      <c r="S1428" s="1000"/>
      <c r="T1428" s="1000"/>
      <c r="U1428" s="1000"/>
      <c r="V1428" s="1000"/>
      <c r="W1428" s="1000"/>
      <c r="X1428" s="1000"/>
      <c r="Y1428" s="1001"/>
      <c r="Z1428" s="1001" t="str">
        <f t="shared" si="476"/>
        <v>Cap.4 Pct.2: Codurile CAEN (Col.B) trebuie sa fie unice, pentru Rd.(2 la n)</v>
      </c>
      <c r="AA1428" s="2205">
        <f t="shared" si="477"/>
        <v>1</v>
      </c>
      <c r="AB1428" s="3036">
        <v>126</v>
      </c>
    </row>
    <row r="1429" spans="1:28" x14ac:dyDescent="0.25">
      <c r="A1429" s="1708">
        <f t="shared" si="467"/>
        <v>0</v>
      </c>
      <c r="B1429" s="1708">
        <f t="shared" si="468"/>
        <v>10126016</v>
      </c>
      <c r="C1429" s="994">
        <v>126</v>
      </c>
      <c r="D1429" s="1796" t="s">
        <v>447</v>
      </c>
      <c r="E1429" s="994">
        <v>16</v>
      </c>
      <c r="F1429" s="995" t="s">
        <v>3825</v>
      </c>
      <c r="G1429" s="994"/>
      <c r="H1429" s="996" t="s">
        <v>345</v>
      </c>
      <c r="I1429" s="999" t="s">
        <v>3840</v>
      </c>
      <c r="J1429" s="996"/>
      <c r="K1429" s="999"/>
      <c r="L1429" s="1047">
        <f t="shared" si="474"/>
        <v>0</v>
      </c>
      <c r="M1429" s="1000" t="str">
        <f>IF(L1429=0,"",COUNTIF(L$1415:L1429,L1429))</f>
        <v/>
      </c>
      <c r="N1429" s="1725">
        <f t="shared" si="475"/>
        <v>0</v>
      </c>
      <c r="O1429" s="1000"/>
      <c r="P1429" s="1000"/>
      <c r="Q1429" s="1000"/>
      <c r="R1429" s="1000"/>
      <c r="S1429" s="1000"/>
      <c r="T1429" s="1000"/>
      <c r="U1429" s="1000"/>
      <c r="V1429" s="1000"/>
      <c r="W1429" s="1000"/>
      <c r="X1429" s="1000"/>
      <c r="Y1429" s="1001"/>
      <c r="Z1429" s="1001" t="str">
        <f t="shared" si="476"/>
        <v>Cap.4 Pct.2: Codurile CAEN (Col.B) trebuie sa fie unice, pentru Rd.(2 la n)</v>
      </c>
      <c r="AA1429" s="2205">
        <f t="shared" si="477"/>
        <v>1</v>
      </c>
      <c r="AB1429" s="3036">
        <v>126</v>
      </c>
    </row>
    <row r="1430" spans="1:28" x14ac:dyDescent="0.25">
      <c r="A1430" s="1708">
        <f t="shared" si="467"/>
        <v>0</v>
      </c>
      <c r="B1430" s="1708">
        <f t="shared" si="468"/>
        <v>10126017</v>
      </c>
      <c r="C1430" s="994">
        <v>126</v>
      </c>
      <c r="D1430" s="1796" t="s">
        <v>447</v>
      </c>
      <c r="E1430" s="994">
        <v>17</v>
      </c>
      <c r="F1430" s="995" t="s">
        <v>3825</v>
      </c>
      <c r="G1430" s="994"/>
      <c r="H1430" s="996" t="s">
        <v>345</v>
      </c>
      <c r="I1430" s="999" t="s">
        <v>3841</v>
      </c>
      <c r="J1430" s="996"/>
      <c r="K1430" s="999"/>
      <c r="L1430" s="1047">
        <f t="shared" si="474"/>
        <v>0</v>
      </c>
      <c r="M1430" s="1000" t="str">
        <f>IF(L1430=0,"",COUNTIF(L$1415:L1430,L1430))</f>
        <v/>
      </c>
      <c r="N1430" s="1725">
        <f t="shared" si="475"/>
        <v>0</v>
      </c>
      <c r="O1430" s="1000"/>
      <c r="P1430" s="1000"/>
      <c r="Q1430" s="1000"/>
      <c r="R1430" s="1000"/>
      <c r="S1430" s="1000"/>
      <c r="T1430" s="1000"/>
      <c r="U1430" s="1000"/>
      <c r="V1430" s="1000"/>
      <c r="W1430" s="1000"/>
      <c r="X1430" s="1000"/>
      <c r="Y1430" s="1001"/>
      <c r="Z1430" s="1001" t="str">
        <f t="shared" si="476"/>
        <v>Cap.4 Pct.2: Codurile CAEN (Col.B) trebuie sa fie unice, pentru Rd.(2 la n)</v>
      </c>
      <c r="AA1430" s="2205">
        <f t="shared" si="477"/>
        <v>1</v>
      </c>
      <c r="AB1430" s="3036">
        <v>126</v>
      </c>
    </row>
    <row r="1431" spans="1:28" x14ac:dyDescent="0.25">
      <c r="A1431" s="1708">
        <f t="shared" ref="A1431:A1494" si="478">IF(D1431="DA",IF(ISERROR(N1431),A1430+1,IF(N1431=1,A1430+1,A1430)),A1430)</f>
        <v>0</v>
      </c>
      <c r="B1431" s="1708">
        <f t="shared" si="468"/>
        <v>10126018</v>
      </c>
      <c r="C1431" s="994">
        <v>126</v>
      </c>
      <c r="D1431" s="1796" t="s">
        <v>447</v>
      </c>
      <c r="E1431" s="994">
        <v>18</v>
      </c>
      <c r="F1431" s="995" t="s">
        <v>3825</v>
      </c>
      <c r="G1431" s="994"/>
      <c r="H1431" s="996" t="s">
        <v>345</v>
      </c>
      <c r="I1431" s="999" t="s">
        <v>3842</v>
      </c>
      <c r="J1431" s="996"/>
      <c r="K1431" s="999"/>
      <c r="L1431" s="1047">
        <f t="shared" si="474"/>
        <v>0</v>
      </c>
      <c r="M1431" s="1000" t="str">
        <f>IF(L1431=0,"",COUNTIF(L$1415:L1431,L1431))</f>
        <v/>
      </c>
      <c r="N1431" s="1725">
        <f t="shared" si="475"/>
        <v>0</v>
      </c>
      <c r="O1431" s="1000"/>
      <c r="P1431" s="1000"/>
      <c r="Q1431" s="1000"/>
      <c r="R1431" s="1000"/>
      <c r="S1431" s="1000"/>
      <c r="T1431" s="1000"/>
      <c r="U1431" s="1000"/>
      <c r="V1431" s="1000"/>
      <c r="W1431" s="1000"/>
      <c r="X1431" s="1000"/>
      <c r="Y1431" s="1001"/>
      <c r="Z1431" s="1001" t="str">
        <f t="shared" si="476"/>
        <v>Cap.4 Pct.2: Codurile CAEN (Col.B) trebuie sa fie unice, pentru Rd.(2 la n)</v>
      </c>
      <c r="AA1431" s="2205">
        <f t="shared" si="477"/>
        <v>1</v>
      </c>
      <c r="AB1431" s="3036">
        <v>126</v>
      </c>
    </row>
    <row r="1432" spans="1:28" x14ac:dyDescent="0.25">
      <c r="A1432" s="1708">
        <f t="shared" si="478"/>
        <v>0</v>
      </c>
      <c r="B1432" s="1708">
        <f t="shared" si="468"/>
        <v>10126019</v>
      </c>
      <c r="C1432" s="994">
        <v>126</v>
      </c>
      <c r="D1432" s="1796" t="s">
        <v>447</v>
      </c>
      <c r="E1432" s="994">
        <v>19</v>
      </c>
      <c r="F1432" s="995" t="s">
        <v>3825</v>
      </c>
      <c r="G1432" s="994"/>
      <c r="H1432" s="996" t="s">
        <v>345</v>
      </c>
      <c r="I1432" s="999" t="s">
        <v>3843</v>
      </c>
      <c r="J1432" s="996"/>
      <c r="K1432" s="999"/>
      <c r="L1432" s="1047">
        <f t="shared" si="474"/>
        <v>0</v>
      </c>
      <c r="M1432" s="1000" t="str">
        <f>IF(L1432=0,"",COUNTIF(L$1415:L1432,L1432))</f>
        <v/>
      </c>
      <c r="N1432" s="1725">
        <f t="shared" si="475"/>
        <v>0</v>
      </c>
      <c r="O1432" s="1000"/>
      <c r="P1432" s="1000"/>
      <c r="Q1432" s="1000"/>
      <c r="R1432" s="1000"/>
      <c r="S1432" s="1000"/>
      <c r="T1432" s="1000"/>
      <c r="U1432" s="1000"/>
      <c r="V1432" s="1000"/>
      <c r="W1432" s="1000"/>
      <c r="X1432" s="1000"/>
      <c r="Y1432" s="1001"/>
      <c r="Z1432" s="1001" t="str">
        <f t="shared" si="476"/>
        <v>Cap.4 Pct.2: Codurile CAEN (Col.B) trebuie sa fie unice, pentru Rd.(2 la n)</v>
      </c>
      <c r="AA1432" s="2205">
        <f t="shared" si="477"/>
        <v>1</v>
      </c>
      <c r="AB1432" s="3036">
        <v>126</v>
      </c>
    </row>
    <row r="1433" spans="1:28" x14ac:dyDescent="0.25">
      <c r="A1433" s="1708">
        <f t="shared" si="478"/>
        <v>0</v>
      </c>
      <c r="B1433" s="1708">
        <f t="shared" si="468"/>
        <v>10126020</v>
      </c>
      <c r="C1433" s="994">
        <v>126</v>
      </c>
      <c r="D1433" s="1796" t="s">
        <v>447</v>
      </c>
      <c r="E1433" s="994">
        <v>20</v>
      </c>
      <c r="F1433" s="995" t="s">
        <v>3825</v>
      </c>
      <c r="G1433" s="994"/>
      <c r="H1433" s="996" t="s">
        <v>345</v>
      </c>
      <c r="I1433" s="999" t="s">
        <v>3844</v>
      </c>
      <c r="J1433" s="996"/>
      <c r="K1433" s="999"/>
      <c r="L1433" s="1047">
        <f t="shared" si="474"/>
        <v>0</v>
      </c>
      <c r="M1433" s="1000" t="str">
        <f>IF(L1433=0,"",COUNTIF(L$1415:L1433,L1433))</f>
        <v/>
      </c>
      <c r="N1433" s="1725">
        <f t="shared" si="475"/>
        <v>0</v>
      </c>
      <c r="O1433" s="1000"/>
      <c r="P1433" s="1000"/>
      <c r="Q1433" s="1000"/>
      <c r="R1433" s="1000"/>
      <c r="S1433" s="1000"/>
      <c r="T1433" s="1000"/>
      <c r="U1433" s="1000"/>
      <c r="V1433" s="1000"/>
      <c r="W1433" s="1000"/>
      <c r="X1433" s="1000"/>
      <c r="Y1433" s="1001"/>
      <c r="Z1433" s="1001" t="str">
        <f t="shared" si="476"/>
        <v>Cap.4 Pct.2: Codurile CAEN (Col.B) trebuie sa fie unice, pentru Rd.(2 la n)</v>
      </c>
      <c r="AA1433" s="2205">
        <f t="shared" si="477"/>
        <v>1</v>
      </c>
      <c r="AB1433" s="3036">
        <v>126</v>
      </c>
    </row>
    <row r="1434" spans="1:28" x14ac:dyDescent="0.25">
      <c r="A1434" s="1708">
        <f t="shared" si="478"/>
        <v>0</v>
      </c>
      <c r="B1434" s="1708">
        <f t="shared" si="468"/>
        <v>10126021</v>
      </c>
      <c r="C1434" s="994">
        <v>126</v>
      </c>
      <c r="D1434" s="1796" t="s">
        <v>447</v>
      </c>
      <c r="E1434" s="994">
        <v>21</v>
      </c>
      <c r="F1434" s="995" t="s">
        <v>3825</v>
      </c>
      <c r="G1434" s="994"/>
      <c r="H1434" s="996" t="s">
        <v>345</v>
      </c>
      <c r="I1434" s="999" t="s">
        <v>3845</v>
      </c>
      <c r="J1434" s="996"/>
      <c r="K1434" s="999"/>
      <c r="L1434" s="1047">
        <f t="shared" si="474"/>
        <v>0</v>
      </c>
      <c r="M1434" s="1000" t="str">
        <f>IF(L1434=0,"",COUNTIF(L$1415:L1434,L1434))</f>
        <v/>
      </c>
      <c r="N1434" s="1725">
        <f t="shared" si="475"/>
        <v>0</v>
      </c>
      <c r="O1434" s="1000"/>
      <c r="P1434" s="1000"/>
      <c r="Q1434" s="1000"/>
      <c r="R1434" s="1000"/>
      <c r="S1434" s="1000"/>
      <c r="T1434" s="1000"/>
      <c r="U1434" s="1000"/>
      <c r="V1434" s="1000"/>
      <c r="W1434" s="1000"/>
      <c r="X1434" s="1000"/>
      <c r="Y1434" s="1001"/>
      <c r="Z1434" s="1001" t="str">
        <f t="shared" si="476"/>
        <v>Cap.4 Pct.2: Codurile CAEN (Col.B) trebuie sa fie unice, pentru Rd.(2 la n)</v>
      </c>
      <c r="AA1434" s="2205">
        <f t="shared" si="477"/>
        <v>1</v>
      </c>
      <c r="AB1434" s="3036">
        <v>126</v>
      </c>
    </row>
    <row r="1435" spans="1:28" x14ac:dyDescent="0.25">
      <c r="A1435" s="1708">
        <f t="shared" si="478"/>
        <v>0</v>
      </c>
      <c r="B1435" s="1708">
        <f t="shared" ref="B1435:B1505" si="479">VALUE("1"&amp;TEXT(C1435,"0000")&amp;TEXT(E1435,"000"))</f>
        <v>10126022</v>
      </c>
      <c r="C1435" s="994">
        <v>126</v>
      </c>
      <c r="D1435" s="1796" t="s">
        <v>447</v>
      </c>
      <c r="E1435" s="994">
        <v>22</v>
      </c>
      <c r="F1435" s="995" t="s">
        <v>3825</v>
      </c>
      <c r="G1435" s="994"/>
      <c r="H1435" s="996" t="s">
        <v>345</v>
      </c>
      <c r="I1435" s="999" t="s">
        <v>3846</v>
      </c>
      <c r="J1435" s="996"/>
      <c r="K1435" s="999"/>
      <c r="L1435" s="1047">
        <f t="shared" si="474"/>
        <v>0</v>
      </c>
      <c r="M1435" s="1000" t="str">
        <f>IF(L1435=0,"",COUNTIF(L$1415:L1435,L1435))</f>
        <v/>
      </c>
      <c r="N1435" s="1725">
        <f t="shared" si="475"/>
        <v>0</v>
      </c>
      <c r="O1435" s="1000"/>
      <c r="P1435" s="1000"/>
      <c r="Q1435" s="1000"/>
      <c r="R1435" s="1000"/>
      <c r="S1435" s="1000"/>
      <c r="T1435" s="1000"/>
      <c r="U1435" s="1000"/>
      <c r="V1435" s="1000"/>
      <c r="W1435" s="1000"/>
      <c r="X1435" s="1000"/>
      <c r="Y1435" s="1001"/>
      <c r="Z1435" s="1001" t="str">
        <f t="shared" si="476"/>
        <v>Cap.4 Pct.2: Codurile CAEN (Col.B) trebuie sa fie unice, pentru Rd.(2 la n)</v>
      </c>
      <c r="AA1435" s="2205">
        <f t="shared" si="477"/>
        <v>1</v>
      </c>
      <c r="AB1435" s="3036">
        <v>126</v>
      </c>
    </row>
    <row r="1436" spans="1:28" x14ac:dyDescent="0.25">
      <c r="A1436" s="1708">
        <f t="shared" si="478"/>
        <v>0</v>
      </c>
      <c r="B1436" s="1708">
        <f t="shared" si="479"/>
        <v>10126023</v>
      </c>
      <c r="C1436" s="994">
        <v>126</v>
      </c>
      <c r="D1436" s="1796" t="s">
        <v>447</v>
      </c>
      <c r="E1436" s="994">
        <v>23</v>
      </c>
      <c r="F1436" s="995" t="s">
        <v>3825</v>
      </c>
      <c r="G1436" s="994"/>
      <c r="H1436" s="996" t="s">
        <v>345</v>
      </c>
      <c r="I1436" s="999" t="s">
        <v>3847</v>
      </c>
      <c r="J1436" s="996"/>
      <c r="K1436" s="999"/>
      <c r="L1436" s="1047">
        <f t="shared" si="474"/>
        <v>0</v>
      </c>
      <c r="M1436" s="1000" t="str">
        <f>IF(L1436=0,"",COUNTIF(L$1415:L1436,L1436))</f>
        <v/>
      </c>
      <c r="N1436" s="1725">
        <f t="shared" si="475"/>
        <v>0</v>
      </c>
      <c r="O1436" s="1000"/>
      <c r="P1436" s="1000"/>
      <c r="Q1436" s="1000"/>
      <c r="R1436" s="1000"/>
      <c r="S1436" s="1000"/>
      <c r="T1436" s="1000"/>
      <c r="U1436" s="1000"/>
      <c r="V1436" s="1000"/>
      <c r="W1436" s="1000"/>
      <c r="X1436" s="1000"/>
      <c r="Y1436" s="1001"/>
      <c r="Z1436" s="1001" t="str">
        <f t="shared" si="476"/>
        <v>Cap.4 Pct.2: Codurile CAEN (Col.B) trebuie sa fie unice, pentru Rd.(2 la n)</v>
      </c>
      <c r="AA1436" s="2205">
        <f t="shared" si="477"/>
        <v>1</v>
      </c>
      <c r="AB1436" s="3036">
        <v>126</v>
      </c>
    </row>
    <row r="1437" spans="1:28" x14ac:dyDescent="0.25">
      <c r="A1437" s="1708">
        <f t="shared" si="478"/>
        <v>0</v>
      </c>
      <c r="B1437" s="1708">
        <f t="shared" si="479"/>
        <v>10126024</v>
      </c>
      <c r="C1437" s="994">
        <v>126</v>
      </c>
      <c r="D1437" s="1796" t="s">
        <v>447</v>
      </c>
      <c r="E1437" s="994">
        <v>24</v>
      </c>
      <c r="F1437" s="995" t="s">
        <v>3825</v>
      </c>
      <c r="G1437" s="994"/>
      <c r="H1437" s="996" t="s">
        <v>345</v>
      </c>
      <c r="I1437" s="999" t="s">
        <v>3848</v>
      </c>
      <c r="J1437" s="996"/>
      <c r="K1437" s="999"/>
      <c r="L1437" s="1047">
        <f t="shared" si="474"/>
        <v>0</v>
      </c>
      <c r="M1437" s="1000" t="str">
        <f>IF(L1437=0,"",COUNTIF(L$1415:L1437,L1437))</f>
        <v/>
      </c>
      <c r="N1437" s="1725">
        <f t="shared" si="475"/>
        <v>0</v>
      </c>
      <c r="O1437" s="1000"/>
      <c r="P1437" s="1000"/>
      <c r="Q1437" s="1000"/>
      <c r="R1437" s="1000"/>
      <c r="S1437" s="1000"/>
      <c r="T1437" s="1000"/>
      <c r="U1437" s="1000"/>
      <c r="V1437" s="1000"/>
      <c r="W1437" s="1000"/>
      <c r="X1437" s="1000"/>
      <c r="Y1437" s="1001"/>
      <c r="Z1437" s="1001" t="str">
        <f t="shared" si="476"/>
        <v>Cap.4 Pct.2: Codurile CAEN (Col.B) trebuie sa fie unice, pentru Rd.(2 la n)</v>
      </c>
      <c r="AA1437" s="2205">
        <f t="shared" si="477"/>
        <v>1</v>
      </c>
      <c r="AB1437" s="3036">
        <v>126</v>
      </c>
    </row>
    <row r="1438" spans="1:28" x14ac:dyDescent="0.25">
      <c r="A1438" s="1708">
        <f t="shared" si="478"/>
        <v>0</v>
      </c>
      <c r="B1438" s="1708">
        <f t="shared" si="479"/>
        <v>10126025</v>
      </c>
      <c r="C1438" s="994">
        <v>126</v>
      </c>
      <c r="D1438" s="1796" t="s">
        <v>447</v>
      </c>
      <c r="E1438" s="994">
        <v>25</v>
      </c>
      <c r="F1438" s="995" t="s">
        <v>3825</v>
      </c>
      <c r="G1438" s="994"/>
      <c r="H1438" s="996" t="s">
        <v>345</v>
      </c>
      <c r="I1438" s="999" t="s">
        <v>3849</v>
      </c>
      <c r="J1438" s="996"/>
      <c r="K1438" s="999"/>
      <c r="L1438" s="1047">
        <f t="shared" si="474"/>
        <v>0</v>
      </c>
      <c r="M1438" s="1000" t="str">
        <f>IF(L1438=0,"",COUNTIF(L$1415:L1438,L1438))</f>
        <v/>
      </c>
      <c r="N1438" s="1725">
        <f t="shared" si="475"/>
        <v>0</v>
      </c>
      <c r="O1438" s="1000"/>
      <c r="P1438" s="1000"/>
      <c r="Q1438" s="1000"/>
      <c r="R1438" s="1000"/>
      <c r="S1438" s="1000"/>
      <c r="T1438" s="1000"/>
      <c r="U1438" s="1000"/>
      <c r="V1438" s="1000"/>
      <c r="W1438" s="1000"/>
      <c r="X1438" s="1000"/>
      <c r="Y1438" s="1001"/>
      <c r="Z1438" s="1001" t="str">
        <f t="shared" si="476"/>
        <v>Cap.4 Pct.2: Codurile CAEN (Col.B) trebuie sa fie unice, pentru Rd.(2 la n)</v>
      </c>
      <c r="AA1438" s="2205">
        <f t="shared" si="477"/>
        <v>1</v>
      </c>
      <c r="AB1438" s="3036">
        <v>126</v>
      </c>
    </row>
    <row r="1439" spans="1:28" x14ac:dyDescent="0.25">
      <c r="A1439" s="1708">
        <f t="shared" si="478"/>
        <v>0</v>
      </c>
      <c r="B1439" s="1708">
        <f t="shared" ref="B1439:B1454" si="480">VALUE("1"&amp;TEXT(C1439,"0000")&amp;TEXT(E1439,"000"))</f>
        <v>10126026</v>
      </c>
      <c r="C1439" s="994">
        <v>126</v>
      </c>
      <c r="D1439" s="1796" t="s">
        <v>447</v>
      </c>
      <c r="E1439" s="994">
        <v>26</v>
      </c>
      <c r="F1439" s="995" t="s">
        <v>3825</v>
      </c>
      <c r="G1439" s="994"/>
      <c r="H1439" s="996" t="s">
        <v>345</v>
      </c>
      <c r="I1439" s="999" t="s">
        <v>3850</v>
      </c>
      <c r="J1439" s="996"/>
      <c r="K1439" s="999"/>
      <c r="L1439" s="1047">
        <f t="shared" si="474"/>
        <v>0</v>
      </c>
      <c r="M1439" s="1000" t="str">
        <f>IF(L1439=0,"",COUNTIF(L$1415:L1439,L1439))</f>
        <v/>
      </c>
      <c r="N1439" s="1725">
        <f t="shared" si="475"/>
        <v>0</v>
      </c>
      <c r="O1439" s="1000"/>
      <c r="P1439" s="1000"/>
      <c r="Q1439" s="1000"/>
      <c r="R1439" s="1000"/>
      <c r="S1439" s="1000"/>
      <c r="T1439" s="1000"/>
      <c r="U1439" s="1000"/>
      <c r="V1439" s="1000"/>
      <c r="W1439" s="1000"/>
      <c r="X1439" s="1000"/>
      <c r="Y1439" s="1001"/>
      <c r="Z1439" s="1001" t="str">
        <f t="shared" si="476"/>
        <v>Cap.4 Pct.2: Codurile CAEN (Col.B) trebuie sa fie unice, pentru Rd.(2 la n)</v>
      </c>
      <c r="AA1439" s="2205">
        <f t="shared" si="477"/>
        <v>1</v>
      </c>
      <c r="AB1439" s="3036">
        <v>126</v>
      </c>
    </row>
    <row r="1440" spans="1:28" x14ac:dyDescent="0.25">
      <c r="A1440" s="1708">
        <f t="shared" si="478"/>
        <v>0</v>
      </c>
      <c r="B1440" s="1708">
        <f t="shared" si="480"/>
        <v>10126027</v>
      </c>
      <c r="C1440" s="994">
        <v>126</v>
      </c>
      <c r="D1440" s="1796" t="s">
        <v>447</v>
      </c>
      <c r="E1440" s="994">
        <v>27</v>
      </c>
      <c r="F1440" s="995" t="s">
        <v>3825</v>
      </c>
      <c r="G1440" s="994"/>
      <c r="H1440" s="996" t="s">
        <v>345</v>
      </c>
      <c r="I1440" s="999" t="s">
        <v>3851</v>
      </c>
      <c r="J1440" s="996"/>
      <c r="K1440" s="999"/>
      <c r="L1440" s="1047">
        <f t="shared" si="474"/>
        <v>0</v>
      </c>
      <c r="M1440" s="1000" t="str">
        <f>IF(L1440=0,"",COUNTIF(L$1415:L1440,L1440))</f>
        <v/>
      </c>
      <c r="N1440" s="1725">
        <f t="shared" si="475"/>
        <v>0</v>
      </c>
      <c r="O1440" s="1000"/>
      <c r="P1440" s="1000"/>
      <c r="Q1440" s="1000"/>
      <c r="R1440" s="1000"/>
      <c r="S1440" s="1000"/>
      <c r="T1440" s="1000"/>
      <c r="U1440" s="1000"/>
      <c r="V1440" s="1000"/>
      <c r="W1440" s="1000"/>
      <c r="X1440" s="1000"/>
      <c r="Y1440" s="1001"/>
      <c r="Z1440" s="1001" t="str">
        <f t="shared" si="476"/>
        <v>Cap.4 Pct.2: Codurile CAEN (Col.B) trebuie sa fie unice, pentru Rd.(2 la n)</v>
      </c>
      <c r="AA1440" s="2205">
        <f t="shared" si="477"/>
        <v>1</v>
      </c>
      <c r="AB1440" s="3036">
        <v>126</v>
      </c>
    </row>
    <row r="1441" spans="1:28" x14ac:dyDescent="0.25">
      <c r="A1441" s="1708">
        <f t="shared" si="478"/>
        <v>0</v>
      </c>
      <c r="B1441" s="1708">
        <f t="shared" si="480"/>
        <v>10126028</v>
      </c>
      <c r="C1441" s="994">
        <v>126</v>
      </c>
      <c r="D1441" s="1796" t="s">
        <v>447</v>
      </c>
      <c r="E1441" s="994">
        <v>28</v>
      </c>
      <c r="F1441" s="995" t="s">
        <v>3825</v>
      </c>
      <c r="G1441" s="994"/>
      <c r="H1441" s="996" t="s">
        <v>345</v>
      </c>
      <c r="I1441" s="999" t="s">
        <v>3852</v>
      </c>
      <c r="J1441" s="996"/>
      <c r="K1441" s="999"/>
      <c r="L1441" s="1047">
        <f t="shared" si="474"/>
        <v>0</v>
      </c>
      <c r="M1441" s="1000" t="str">
        <f>IF(L1441=0,"",COUNTIF(L$1415:L1441,L1441))</f>
        <v/>
      </c>
      <c r="N1441" s="1725">
        <f t="shared" si="475"/>
        <v>0</v>
      </c>
      <c r="O1441" s="1000"/>
      <c r="P1441" s="1000"/>
      <c r="Q1441" s="1000"/>
      <c r="R1441" s="1000"/>
      <c r="S1441" s="1000"/>
      <c r="T1441" s="1000"/>
      <c r="U1441" s="1000"/>
      <c r="V1441" s="1000"/>
      <c r="W1441" s="1000"/>
      <c r="X1441" s="1000"/>
      <c r="Y1441" s="1001"/>
      <c r="Z1441" s="1001" t="str">
        <f t="shared" si="476"/>
        <v>Cap.4 Pct.2: Codurile CAEN (Col.B) trebuie sa fie unice, pentru Rd.(2 la n)</v>
      </c>
      <c r="AA1441" s="2205">
        <f t="shared" si="477"/>
        <v>1</v>
      </c>
      <c r="AB1441" s="3036">
        <v>126</v>
      </c>
    </row>
    <row r="1442" spans="1:28" x14ac:dyDescent="0.25">
      <c r="A1442" s="1708">
        <f t="shared" si="478"/>
        <v>0</v>
      </c>
      <c r="B1442" s="1708">
        <f t="shared" si="480"/>
        <v>10126029</v>
      </c>
      <c r="C1442" s="994">
        <v>126</v>
      </c>
      <c r="D1442" s="1796" t="s">
        <v>447</v>
      </c>
      <c r="E1442" s="994">
        <v>29</v>
      </c>
      <c r="F1442" s="995" t="s">
        <v>3825</v>
      </c>
      <c r="G1442" s="994"/>
      <c r="H1442" s="996" t="s">
        <v>345</v>
      </c>
      <c r="I1442" s="999" t="s">
        <v>3853</v>
      </c>
      <c r="J1442" s="996"/>
      <c r="K1442" s="999"/>
      <c r="L1442" s="1047">
        <f t="shared" si="474"/>
        <v>0</v>
      </c>
      <c r="M1442" s="1000" t="str">
        <f>IF(L1442=0,"",COUNTIF(L$1415:L1442,L1442))</f>
        <v/>
      </c>
      <c r="N1442" s="1725">
        <f t="shared" si="475"/>
        <v>0</v>
      </c>
      <c r="O1442" s="1000"/>
      <c r="P1442" s="1000"/>
      <c r="Q1442" s="1000"/>
      <c r="R1442" s="1000"/>
      <c r="S1442" s="1000"/>
      <c r="T1442" s="1000"/>
      <c r="U1442" s="1000"/>
      <c r="V1442" s="1000"/>
      <c r="W1442" s="1000"/>
      <c r="X1442" s="1000"/>
      <c r="Y1442" s="1001"/>
      <c r="Z1442" s="1001" t="str">
        <f t="shared" si="476"/>
        <v>Cap.4 Pct.2: Codurile CAEN (Col.B) trebuie sa fie unice, pentru Rd.(2 la n)</v>
      </c>
      <c r="AA1442" s="2205">
        <f t="shared" si="477"/>
        <v>1</v>
      </c>
      <c r="AB1442" s="3036">
        <v>126</v>
      </c>
    </row>
    <row r="1443" spans="1:28" x14ac:dyDescent="0.25">
      <c r="A1443" s="1708">
        <f t="shared" si="478"/>
        <v>0</v>
      </c>
      <c r="B1443" s="1708">
        <f t="shared" si="480"/>
        <v>10126030</v>
      </c>
      <c r="C1443" s="994">
        <v>126</v>
      </c>
      <c r="D1443" s="1796" t="s">
        <v>447</v>
      </c>
      <c r="E1443" s="994">
        <v>30</v>
      </c>
      <c r="F1443" s="995" t="s">
        <v>3825</v>
      </c>
      <c r="G1443" s="994"/>
      <c r="H1443" s="996" t="s">
        <v>345</v>
      </c>
      <c r="I1443" s="999" t="s">
        <v>3854</v>
      </c>
      <c r="J1443" s="996"/>
      <c r="K1443" s="999"/>
      <c r="L1443" s="1047">
        <f t="shared" si="474"/>
        <v>0</v>
      </c>
      <c r="M1443" s="1000" t="str">
        <f>IF(L1443=0,"",COUNTIF(L$1415:L1443,L1443))</f>
        <v/>
      </c>
      <c r="N1443" s="1725">
        <f t="shared" si="475"/>
        <v>0</v>
      </c>
      <c r="O1443" s="1000"/>
      <c r="P1443" s="1000"/>
      <c r="Q1443" s="1000"/>
      <c r="R1443" s="1000"/>
      <c r="S1443" s="1000"/>
      <c r="T1443" s="1000"/>
      <c r="U1443" s="1000"/>
      <c r="V1443" s="1000"/>
      <c r="W1443" s="1000"/>
      <c r="X1443" s="1000"/>
      <c r="Y1443" s="1001"/>
      <c r="Z1443" s="1001" t="str">
        <f t="shared" si="476"/>
        <v>Cap.4 Pct.2: Codurile CAEN (Col.B) trebuie sa fie unice, pentru Rd.(2 la n)</v>
      </c>
      <c r="AA1443" s="2205">
        <f t="shared" si="477"/>
        <v>1</v>
      </c>
      <c r="AB1443" s="3036">
        <v>126</v>
      </c>
    </row>
    <row r="1444" spans="1:28" x14ac:dyDescent="0.25">
      <c r="A1444" s="1710">
        <f t="shared" si="478"/>
        <v>0</v>
      </c>
      <c r="B1444" s="1710">
        <f t="shared" si="480"/>
        <v>10126031</v>
      </c>
      <c r="C1444" s="1007">
        <v>126</v>
      </c>
      <c r="D1444" s="1798" t="s">
        <v>447</v>
      </c>
      <c r="E1444" s="1007">
        <v>31</v>
      </c>
      <c r="F1444" s="1008" t="s">
        <v>3825</v>
      </c>
      <c r="G1444" s="1007"/>
      <c r="H1444" s="1009" t="s">
        <v>345</v>
      </c>
      <c r="I1444" s="1010" t="s">
        <v>3855</v>
      </c>
      <c r="J1444" s="1009"/>
      <c r="K1444" s="1010"/>
      <c r="L1444" s="1048">
        <f t="shared" si="474"/>
        <v>0</v>
      </c>
      <c r="M1444" s="1012" t="str">
        <f>IF(L1444=0,"",COUNTIF(L$1415:L1444,L1444))</f>
        <v/>
      </c>
      <c r="N1444" s="1727">
        <f t="shared" si="475"/>
        <v>0</v>
      </c>
      <c r="O1444" s="1012"/>
      <c r="P1444" s="1012"/>
      <c r="Q1444" s="1012"/>
      <c r="R1444" s="1012"/>
      <c r="S1444" s="1012"/>
      <c r="T1444" s="1012"/>
      <c r="U1444" s="1012"/>
      <c r="V1444" s="1012"/>
      <c r="W1444" s="1012"/>
      <c r="X1444" s="1012"/>
      <c r="Y1444" s="1013"/>
      <c r="Z1444" s="1013" t="str">
        <f>Z1443</f>
        <v>Cap.4 Pct.2: Codurile CAEN (Col.B) trebuie sa fie unice, pentru Rd.(2 la n)</v>
      </c>
      <c r="AA1444" s="2205">
        <f t="shared" si="477"/>
        <v>1</v>
      </c>
      <c r="AB1444" s="3036">
        <v>126</v>
      </c>
    </row>
    <row r="1445" spans="1:28" x14ac:dyDescent="0.25">
      <c r="A1445" s="1715">
        <f t="shared" si="478"/>
        <v>0</v>
      </c>
      <c r="B1445" s="1715">
        <f t="shared" si="480"/>
        <v>12103001</v>
      </c>
      <c r="C1445" s="1469">
        <v>2103</v>
      </c>
      <c r="D1445" s="1804" t="s">
        <v>447</v>
      </c>
      <c r="E1445" s="1049">
        <v>1</v>
      </c>
      <c r="F1445" s="1057" t="s">
        <v>4151</v>
      </c>
      <c r="G1445" s="1049"/>
      <c r="H1445" s="1058" t="s">
        <v>345</v>
      </c>
      <c r="I1445" s="1059" t="s">
        <v>4153</v>
      </c>
      <c r="J1445" s="998" t="s">
        <v>4103</v>
      </c>
      <c r="K1445" s="2192" t="str">
        <f t="shared" ref="K1445:K1450" si="481">"INT("&amp;I1445&amp;")"</f>
        <v>INT(Cap.4 Pct.3 Rd.1 Col.1)</v>
      </c>
      <c r="L1445" s="1501" t="str">
        <f>TEXT(O1445,"0,000")</f>
        <v>0,000</v>
      </c>
      <c r="M1445" s="1501">
        <f>P1445</f>
        <v>0</v>
      </c>
      <c r="N1445" s="1724">
        <f>IF(O1445=P1445,0,1)</f>
        <v>0</v>
      </c>
      <c r="O1445" s="1005">
        <f>IF(BA559="",0,BA559)</f>
        <v>0</v>
      </c>
      <c r="P1445" s="1005">
        <f>IF(BA559="",0,INT(BA559))</f>
        <v>0</v>
      </c>
      <c r="Q1445" s="979"/>
      <c r="R1445" s="979"/>
      <c r="S1445" s="979"/>
      <c r="T1445" s="979"/>
      <c r="U1445" s="979"/>
      <c r="V1445" s="979"/>
      <c r="W1445" s="979"/>
      <c r="X1445" s="979"/>
      <c r="Y1445" s="1060"/>
      <c r="Z1445" s="1091" t="s">
        <v>11096</v>
      </c>
      <c r="AA1445" s="2205">
        <f t="shared" si="477"/>
        <v>1</v>
      </c>
      <c r="AB1445" s="3036">
        <v>2103</v>
      </c>
    </row>
    <row r="1446" spans="1:28" x14ac:dyDescent="0.25">
      <c r="A1446" s="1715">
        <f t="shared" si="478"/>
        <v>0</v>
      </c>
      <c r="B1446" s="1715">
        <f t="shared" si="480"/>
        <v>12104001</v>
      </c>
      <c r="C1446" s="1443">
        <v>2104</v>
      </c>
      <c r="D1446" s="1797" t="s">
        <v>447</v>
      </c>
      <c r="E1446" s="1049">
        <v>1</v>
      </c>
      <c r="F1446" s="1057" t="s">
        <v>4151</v>
      </c>
      <c r="G1446" s="1049"/>
      <c r="H1446" s="1058" t="s">
        <v>345</v>
      </c>
      <c r="I1446" s="1059" t="s">
        <v>4155</v>
      </c>
      <c r="J1446" s="1067" t="s">
        <v>4103</v>
      </c>
      <c r="K1446" s="2214" t="str">
        <f t="shared" si="481"/>
        <v>INT(Cap.4 Pct.3 Rd.1 Col.2)</v>
      </c>
      <c r="L1446" s="1501" t="str">
        <f t="shared" ref="L1446:L1450" si="482">TEXT(O1446,"0,000")</f>
        <v>0,000</v>
      </c>
      <c r="M1446" s="1501">
        <f t="shared" ref="M1446:M1450" si="483">P1446</f>
        <v>0</v>
      </c>
      <c r="N1446" s="1724">
        <f t="shared" ref="N1446:N1450" si="484">IF(O1446=P1446,0,1)</f>
        <v>0</v>
      </c>
      <c r="O1446" s="1000">
        <f>IF(BB559="",0,BB559)</f>
        <v>0</v>
      </c>
      <c r="P1446" s="1000">
        <f>IF(BB559="",0,INT(BB559))</f>
        <v>0</v>
      </c>
      <c r="Q1446" s="979"/>
      <c r="R1446" s="979"/>
      <c r="S1446" s="979"/>
      <c r="T1446" s="979"/>
      <c r="U1446" s="979"/>
      <c r="V1446" s="979"/>
      <c r="W1446" s="979"/>
      <c r="X1446" s="979"/>
      <c r="Y1446" s="1060"/>
      <c r="Z1446" s="1488" t="str">
        <f>Z1445</f>
        <v xml:space="preserve">Cap.4 Pct.3: Au fost introduse valori cu zecimale. Trebuie introduse valori fara zecimale, rotunjite la intreg. </v>
      </c>
      <c r="AA1446" s="2205">
        <f t="shared" si="477"/>
        <v>1</v>
      </c>
      <c r="AB1446" s="3036">
        <v>2104</v>
      </c>
    </row>
    <row r="1447" spans="1:28" x14ac:dyDescent="0.25">
      <c r="A1447" s="1715">
        <f t="shared" si="478"/>
        <v>0</v>
      </c>
      <c r="B1447" s="1715">
        <f t="shared" si="480"/>
        <v>12105001</v>
      </c>
      <c r="C1447" s="1443">
        <v>2105</v>
      </c>
      <c r="D1447" s="1797" t="s">
        <v>447</v>
      </c>
      <c r="E1447" s="1049">
        <v>1</v>
      </c>
      <c r="F1447" s="1057" t="s">
        <v>4151</v>
      </c>
      <c r="G1447" s="1049"/>
      <c r="H1447" s="1058" t="s">
        <v>345</v>
      </c>
      <c r="I1447" s="1059" t="s">
        <v>4154</v>
      </c>
      <c r="J1447" s="1067" t="s">
        <v>4103</v>
      </c>
      <c r="K1447" s="2214" t="str">
        <f t="shared" si="481"/>
        <v>INT(Cap.4 Pct.3 Rd.1 Col.3)</v>
      </c>
      <c r="L1447" s="1501" t="str">
        <f t="shared" si="482"/>
        <v>0,000</v>
      </c>
      <c r="M1447" s="1501">
        <f t="shared" si="483"/>
        <v>0</v>
      </c>
      <c r="N1447" s="1724">
        <f t="shared" si="484"/>
        <v>0</v>
      </c>
      <c r="O1447" s="1000">
        <f>IF(BC559="",0,BC559)</f>
        <v>0</v>
      </c>
      <c r="P1447" s="1000">
        <f>IF(BC559="",0,INT(BC559))</f>
        <v>0</v>
      </c>
      <c r="Q1447" s="979"/>
      <c r="R1447" s="979"/>
      <c r="S1447" s="979"/>
      <c r="T1447" s="979"/>
      <c r="U1447" s="979"/>
      <c r="V1447" s="979"/>
      <c r="W1447" s="979"/>
      <c r="X1447" s="979"/>
      <c r="Y1447" s="1060"/>
      <c r="Z1447" s="1488" t="str">
        <f t="shared" ref="Z1447:Z1450" si="485">Z1446</f>
        <v xml:space="preserve">Cap.4 Pct.3: Au fost introduse valori cu zecimale. Trebuie introduse valori fara zecimale, rotunjite la intreg. </v>
      </c>
      <c r="AA1447" s="2205">
        <f t="shared" si="477"/>
        <v>1</v>
      </c>
      <c r="AB1447" s="3036">
        <v>2105</v>
      </c>
    </row>
    <row r="1448" spans="1:28" x14ac:dyDescent="0.25">
      <c r="A1448" s="1715">
        <f t="shared" si="478"/>
        <v>0</v>
      </c>
      <c r="B1448" s="1715">
        <f t="shared" si="480"/>
        <v>12106001</v>
      </c>
      <c r="C1448" s="1443">
        <v>2106</v>
      </c>
      <c r="D1448" s="1797" t="s">
        <v>447</v>
      </c>
      <c r="E1448" s="1049">
        <v>1</v>
      </c>
      <c r="F1448" s="1057" t="s">
        <v>4151</v>
      </c>
      <c r="G1448" s="1049"/>
      <c r="H1448" s="1058" t="s">
        <v>345</v>
      </c>
      <c r="I1448" s="1059" t="s">
        <v>7232</v>
      </c>
      <c r="J1448" s="1067" t="s">
        <v>4103</v>
      </c>
      <c r="K1448" s="2214" t="str">
        <f t="shared" si="481"/>
        <v>INT(Cap.4 Pct.3 Rd.1 Col.4)</v>
      </c>
      <c r="L1448" s="1501" t="str">
        <f t="shared" si="482"/>
        <v>0,000</v>
      </c>
      <c r="M1448" s="1501">
        <f t="shared" si="483"/>
        <v>0</v>
      </c>
      <c r="N1448" s="1724">
        <f t="shared" si="484"/>
        <v>0</v>
      </c>
      <c r="O1448" s="1000">
        <f>IF(BD559="",0,BD559)</f>
        <v>0</v>
      </c>
      <c r="P1448" s="1000">
        <f>IF(BD559="",0,INT(BD559))</f>
        <v>0</v>
      </c>
      <c r="Q1448" s="979"/>
      <c r="R1448" s="979"/>
      <c r="S1448" s="979"/>
      <c r="T1448" s="979"/>
      <c r="U1448" s="979"/>
      <c r="V1448" s="979"/>
      <c r="W1448" s="979"/>
      <c r="X1448" s="979"/>
      <c r="Y1448" s="1060"/>
      <c r="Z1448" s="1488" t="str">
        <f t="shared" si="485"/>
        <v xml:space="preserve">Cap.4 Pct.3: Au fost introduse valori cu zecimale. Trebuie introduse valori fara zecimale, rotunjite la intreg. </v>
      </c>
      <c r="AA1448" s="2205">
        <f t="shared" si="477"/>
        <v>1</v>
      </c>
      <c r="AB1448" s="3036">
        <v>2106</v>
      </c>
    </row>
    <row r="1449" spans="1:28" x14ac:dyDescent="0.25">
      <c r="A1449" s="1715">
        <f t="shared" si="478"/>
        <v>0</v>
      </c>
      <c r="B1449" s="1715">
        <f t="shared" ref="B1449:B1452" si="486">VALUE("1"&amp;TEXT(C1449,"0000")&amp;TEXT(E1449,"000"))</f>
        <v>12127001</v>
      </c>
      <c r="C1449" s="1699">
        <v>2127</v>
      </c>
      <c r="D1449" s="1797" t="s">
        <v>447</v>
      </c>
      <c r="E1449" s="1049">
        <v>1</v>
      </c>
      <c r="F1449" s="1057" t="s">
        <v>4151</v>
      </c>
      <c r="G1449" s="1049"/>
      <c r="H1449" s="1058" t="s">
        <v>345</v>
      </c>
      <c r="I1449" s="1059" t="s">
        <v>10019</v>
      </c>
      <c r="J1449" s="1067" t="s">
        <v>4103</v>
      </c>
      <c r="K1449" s="2214" t="str">
        <f t="shared" si="481"/>
        <v>INT(Cap.4 Pct.3 Rd.1 Col.5)</v>
      </c>
      <c r="L1449" s="1501" t="str">
        <f t="shared" si="482"/>
        <v>0,000</v>
      </c>
      <c r="M1449" s="1501">
        <f t="shared" si="483"/>
        <v>0</v>
      </c>
      <c r="N1449" s="1724">
        <f t="shared" si="484"/>
        <v>0</v>
      </c>
      <c r="O1449" s="1000">
        <f>IF(BE559="",0,BE559)</f>
        <v>0</v>
      </c>
      <c r="P1449" s="1000">
        <f>IF(BE559="",0,INT(BE559))</f>
        <v>0</v>
      </c>
      <c r="Q1449" s="979"/>
      <c r="R1449" s="979"/>
      <c r="S1449" s="979"/>
      <c r="T1449" s="979"/>
      <c r="U1449" s="979"/>
      <c r="V1449" s="979"/>
      <c r="W1449" s="979"/>
      <c r="X1449" s="979"/>
      <c r="Y1449" s="1060"/>
      <c r="Z1449" s="1488" t="str">
        <f t="shared" si="485"/>
        <v xml:space="preserve">Cap.4 Pct.3: Au fost introduse valori cu zecimale. Trebuie introduse valori fara zecimale, rotunjite la intreg. </v>
      </c>
      <c r="AA1449" s="2205">
        <f t="shared" si="477"/>
        <v>1</v>
      </c>
      <c r="AB1449" s="3036">
        <v>2127</v>
      </c>
    </row>
    <row r="1450" spans="1:28" x14ac:dyDescent="0.25">
      <c r="A1450" s="1714">
        <f t="shared" si="478"/>
        <v>0</v>
      </c>
      <c r="B1450" s="1714">
        <f t="shared" si="486"/>
        <v>12128001</v>
      </c>
      <c r="C1450" s="1700">
        <v>2128</v>
      </c>
      <c r="D1450" s="1799" t="s">
        <v>447</v>
      </c>
      <c r="E1450" s="1061">
        <v>1</v>
      </c>
      <c r="F1450" s="1062" t="s">
        <v>4151</v>
      </c>
      <c r="G1450" s="1061"/>
      <c r="H1450" s="1063" t="s">
        <v>345</v>
      </c>
      <c r="I1450" s="1064" t="s">
        <v>10020</v>
      </c>
      <c r="J1450" s="1068" t="s">
        <v>4103</v>
      </c>
      <c r="K1450" s="2200" t="str">
        <f t="shared" si="481"/>
        <v>INT(Cap.4 Pct.3 Rd.1 Col.6)</v>
      </c>
      <c r="L1450" s="1471" t="str">
        <f t="shared" si="482"/>
        <v>0,000</v>
      </c>
      <c r="M1450" s="1471">
        <f t="shared" si="483"/>
        <v>0</v>
      </c>
      <c r="N1450" s="1727">
        <f t="shared" si="484"/>
        <v>0</v>
      </c>
      <c r="O1450" s="1065">
        <f>IF(BF559="",0,BF559)</f>
        <v>0</v>
      </c>
      <c r="P1450" s="1065">
        <f>IF(BF559="",0,INT(BF559))</f>
        <v>0</v>
      </c>
      <c r="Q1450" s="1065"/>
      <c r="R1450" s="1065"/>
      <c r="S1450" s="1065"/>
      <c r="T1450" s="1065"/>
      <c r="U1450" s="1065"/>
      <c r="V1450" s="1065"/>
      <c r="W1450" s="1065"/>
      <c r="X1450" s="1065"/>
      <c r="Y1450" s="1066"/>
      <c r="Z1450" s="1489" t="str">
        <f t="shared" si="485"/>
        <v xml:space="preserve">Cap.4 Pct.3: Au fost introduse valori cu zecimale. Trebuie introduse valori fara zecimale, rotunjite la intreg. </v>
      </c>
      <c r="AA1450" s="2205">
        <f t="shared" si="477"/>
        <v>1</v>
      </c>
      <c r="AB1450" s="3036">
        <v>2128</v>
      </c>
    </row>
    <row r="1451" spans="1:28" x14ac:dyDescent="0.25">
      <c r="A1451" s="1715">
        <f t="shared" si="478"/>
        <v>0</v>
      </c>
      <c r="B1451" s="1715">
        <f t="shared" si="486"/>
        <v>10127002</v>
      </c>
      <c r="C1451" s="994">
        <v>127</v>
      </c>
      <c r="D1451" s="1796" t="s">
        <v>447</v>
      </c>
      <c r="E1451" s="994">
        <v>2</v>
      </c>
      <c r="F1451" s="995" t="s">
        <v>4151</v>
      </c>
      <c r="G1451" s="994" t="s">
        <v>3958</v>
      </c>
      <c r="H1451" s="996" t="s">
        <v>345</v>
      </c>
      <c r="I1451" s="999" t="s">
        <v>3826</v>
      </c>
      <c r="J1451" s="996"/>
      <c r="K1451" s="999"/>
      <c r="L1451" s="1047">
        <f t="shared" ref="L1451:L1490" si="487">AZ560</f>
        <v>0</v>
      </c>
      <c r="M1451" s="1000"/>
      <c r="N1451" s="1724">
        <f>IF(AND(L1451&lt;&gt;0,ISERROR(MATCH(L1451,Anexa!D:D,0))=TRUE),1,0)</f>
        <v>0</v>
      </c>
      <c r="O1451" s="1000"/>
      <c r="P1451" s="1000"/>
      <c r="Q1451" s="1000"/>
      <c r="R1451" s="1000"/>
      <c r="S1451" s="1000"/>
      <c r="T1451" s="1000"/>
      <c r="U1451" s="1000"/>
      <c r="V1451" s="1000"/>
      <c r="W1451" s="1000"/>
      <c r="X1451" s="1000"/>
      <c r="Y1451" s="1001"/>
      <c r="Z1451" s="1343" t="s">
        <v>10990</v>
      </c>
      <c r="AA1451" s="2205">
        <f t="shared" si="477"/>
        <v>1</v>
      </c>
      <c r="AB1451" s="3036">
        <v>127</v>
      </c>
    </row>
    <row r="1452" spans="1:28" x14ac:dyDescent="0.25">
      <c r="A1452" s="1715">
        <f t="shared" si="478"/>
        <v>0</v>
      </c>
      <c r="B1452" s="1715">
        <f t="shared" si="486"/>
        <v>10127003</v>
      </c>
      <c r="C1452" s="994">
        <v>127</v>
      </c>
      <c r="D1452" s="1796" t="s">
        <v>447</v>
      </c>
      <c r="E1452" s="994">
        <v>3</v>
      </c>
      <c r="F1452" s="995" t="s">
        <v>4151</v>
      </c>
      <c r="G1452" s="994"/>
      <c r="H1452" s="996" t="s">
        <v>345</v>
      </c>
      <c r="I1452" s="999" t="s">
        <v>3827</v>
      </c>
      <c r="J1452" s="996"/>
      <c r="K1452" s="999"/>
      <c r="L1452" s="1047">
        <f t="shared" si="487"/>
        <v>0</v>
      </c>
      <c r="M1452" s="1000"/>
      <c r="N1452" s="1724">
        <v>0</v>
      </c>
      <c r="O1452" s="1000"/>
      <c r="P1452" s="1000"/>
      <c r="Q1452" s="1000"/>
      <c r="R1452" s="1000"/>
      <c r="S1452" s="1000"/>
      <c r="T1452" s="1000"/>
      <c r="U1452" s="1000"/>
      <c r="V1452" s="1000"/>
      <c r="W1452" s="1000"/>
      <c r="X1452" s="1000"/>
      <c r="Y1452" s="1001"/>
      <c r="Z1452" s="1001" t="str">
        <f>Z1451</f>
        <v>Cap.4 Pct.3: Codul activitatilor CAEN (Col.B) trebuie sa apartina nomenclatorului CAEN Rev2, pentru Rd.(2 la n)</v>
      </c>
      <c r="AA1452" s="2205">
        <f t="shared" si="477"/>
        <v>1</v>
      </c>
      <c r="AB1452" s="3036">
        <v>127</v>
      </c>
    </row>
    <row r="1453" spans="1:28" x14ac:dyDescent="0.25">
      <c r="A1453" s="1708">
        <f t="shared" si="478"/>
        <v>0</v>
      </c>
      <c r="B1453" s="1708">
        <f t="shared" si="480"/>
        <v>10127004</v>
      </c>
      <c r="C1453" s="994">
        <v>127</v>
      </c>
      <c r="D1453" s="1796" t="s">
        <v>447</v>
      </c>
      <c r="E1453" s="994">
        <v>4</v>
      </c>
      <c r="F1453" s="995" t="s">
        <v>4151</v>
      </c>
      <c r="G1453" s="994"/>
      <c r="H1453" s="996" t="s">
        <v>345</v>
      </c>
      <c r="I1453" s="999" t="s">
        <v>3828</v>
      </c>
      <c r="J1453" s="996"/>
      <c r="K1453" s="999"/>
      <c r="L1453" s="1047">
        <f t="shared" si="487"/>
        <v>0</v>
      </c>
      <c r="M1453" s="1000"/>
      <c r="N1453" s="1724">
        <v>0</v>
      </c>
      <c r="O1453" s="1000"/>
      <c r="P1453" s="1000"/>
      <c r="Q1453" s="1000"/>
      <c r="R1453" s="1000"/>
      <c r="S1453" s="1000"/>
      <c r="T1453" s="1000"/>
      <c r="U1453" s="1000"/>
      <c r="V1453" s="1000"/>
      <c r="W1453" s="1000"/>
      <c r="X1453" s="1000"/>
      <c r="Y1453" s="1001"/>
      <c r="Z1453" s="1001" t="str">
        <f t="shared" ref="Z1453:Z1490" si="488">Z1452</f>
        <v>Cap.4 Pct.3: Codul activitatilor CAEN (Col.B) trebuie sa apartina nomenclatorului CAEN Rev2, pentru Rd.(2 la n)</v>
      </c>
      <c r="AA1453" s="2205">
        <f t="shared" si="477"/>
        <v>1</v>
      </c>
      <c r="AB1453" s="3036">
        <v>127</v>
      </c>
    </row>
    <row r="1454" spans="1:28" x14ac:dyDescent="0.25">
      <c r="A1454" s="1708">
        <f t="shared" si="478"/>
        <v>0</v>
      </c>
      <c r="B1454" s="1708">
        <f t="shared" si="480"/>
        <v>10127005</v>
      </c>
      <c r="C1454" s="994">
        <v>127</v>
      </c>
      <c r="D1454" s="1796" t="s">
        <v>447</v>
      </c>
      <c r="E1454" s="994">
        <v>5</v>
      </c>
      <c r="F1454" s="995" t="s">
        <v>4151</v>
      </c>
      <c r="G1454" s="994"/>
      <c r="H1454" s="996" t="s">
        <v>345</v>
      </c>
      <c r="I1454" s="999" t="s">
        <v>3829</v>
      </c>
      <c r="J1454" s="996"/>
      <c r="K1454" s="999"/>
      <c r="L1454" s="1047">
        <f t="shared" si="487"/>
        <v>0</v>
      </c>
      <c r="M1454" s="1000"/>
      <c r="N1454" s="1724">
        <v>0</v>
      </c>
      <c r="O1454" s="1000"/>
      <c r="P1454" s="1000"/>
      <c r="Q1454" s="1000"/>
      <c r="R1454" s="1000"/>
      <c r="S1454" s="1000"/>
      <c r="T1454" s="1000"/>
      <c r="U1454" s="1000"/>
      <c r="V1454" s="1000"/>
      <c r="W1454" s="1000"/>
      <c r="X1454" s="1000"/>
      <c r="Y1454" s="1001"/>
      <c r="Z1454" s="1001" t="str">
        <f t="shared" si="488"/>
        <v>Cap.4 Pct.3: Codul activitatilor CAEN (Col.B) trebuie sa apartina nomenclatorului CAEN Rev2, pentru Rd.(2 la n)</v>
      </c>
      <c r="AA1454" s="2205">
        <f t="shared" si="477"/>
        <v>1</v>
      </c>
      <c r="AB1454" s="3036">
        <v>127</v>
      </c>
    </row>
    <row r="1455" spans="1:28" x14ac:dyDescent="0.25">
      <c r="A1455" s="1708">
        <f t="shared" si="478"/>
        <v>0</v>
      </c>
      <c r="B1455" s="1708">
        <f t="shared" si="479"/>
        <v>10127006</v>
      </c>
      <c r="C1455" s="994">
        <v>127</v>
      </c>
      <c r="D1455" s="1796" t="s">
        <v>447</v>
      </c>
      <c r="E1455" s="994">
        <v>6</v>
      </c>
      <c r="F1455" s="995" t="s">
        <v>4151</v>
      </c>
      <c r="G1455" s="994"/>
      <c r="H1455" s="996" t="s">
        <v>345</v>
      </c>
      <c r="I1455" s="999" t="s">
        <v>3830</v>
      </c>
      <c r="J1455" s="996"/>
      <c r="K1455" s="999"/>
      <c r="L1455" s="1047">
        <f t="shared" si="487"/>
        <v>0</v>
      </c>
      <c r="M1455" s="1000"/>
      <c r="N1455" s="1724">
        <v>0</v>
      </c>
      <c r="O1455" s="1000"/>
      <c r="P1455" s="1000"/>
      <c r="Q1455" s="1000"/>
      <c r="R1455" s="1000"/>
      <c r="S1455" s="1000"/>
      <c r="T1455" s="1000"/>
      <c r="U1455" s="1000"/>
      <c r="V1455" s="1000"/>
      <c r="W1455" s="1000"/>
      <c r="X1455" s="1000"/>
      <c r="Y1455" s="1001"/>
      <c r="Z1455" s="1001" t="str">
        <f t="shared" si="488"/>
        <v>Cap.4 Pct.3: Codul activitatilor CAEN (Col.B) trebuie sa apartina nomenclatorului CAEN Rev2, pentru Rd.(2 la n)</v>
      </c>
      <c r="AA1455" s="2205">
        <f t="shared" si="477"/>
        <v>1</v>
      </c>
      <c r="AB1455" s="3036">
        <v>127</v>
      </c>
    </row>
    <row r="1456" spans="1:28" x14ac:dyDescent="0.25">
      <c r="A1456" s="1708">
        <f t="shared" si="478"/>
        <v>0</v>
      </c>
      <c r="B1456" s="1708">
        <f t="shared" si="479"/>
        <v>10127007</v>
      </c>
      <c r="C1456" s="994">
        <v>127</v>
      </c>
      <c r="D1456" s="1796" t="s">
        <v>447</v>
      </c>
      <c r="E1456" s="994">
        <v>7</v>
      </c>
      <c r="F1456" s="995" t="s">
        <v>4151</v>
      </c>
      <c r="G1456" s="994"/>
      <c r="H1456" s="996" t="s">
        <v>345</v>
      </c>
      <c r="I1456" s="999" t="s">
        <v>3831</v>
      </c>
      <c r="J1456" s="996"/>
      <c r="K1456" s="999"/>
      <c r="L1456" s="1047">
        <f t="shared" si="487"/>
        <v>0</v>
      </c>
      <c r="M1456" s="1000"/>
      <c r="N1456" s="1724">
        <v>0</v>
      </c>
      <c r="O1456" s="1000"/>
      <c r="P1456" s="1000"/>
      <c r="Q1456" s="1000"/>
      <c r="R1456" s="1000"/>
      <c r="S1456" s="1000"/>
      <c r="T1456" s="1000"/>
      <c r="U1456" s="1000"/>
      <c r="V1456" s="1000"/>
      <c r="W1456" s="1000"/>
      <c r="X1456" s="1000"/>
      <c r="Y1456" s="1001"/>
      <c r="Z1456" s="1001" t="str">
        <f t="shared" si="488"/>
        <v>Cap.4 Pct.3: Codul activitatilor CAEN (Col.B) trebuie sa apartina nomenclatorului CAEN Rev2, pentru Rd.(2 la n)</v>
      </c>
      <c r="AA1456" s="2205">
        <f t="shared" si="477"/>
        <v>1</v>
      </c>
      <c r="AB1456" s="3036">
        <v>127</v>
      </c>
    </row>
    <row r="1457" spans="1:28" x14ac:dyDescent="0.25">
      <c r="A1457" s="1708">
        <f t="shared" si="478"/>
        <v>0</v>
      </c>
      <c r="B1457" s="1708">
        <f t="shared" si="479"/>
        <v>10127008</v>
      </c>
      <c r="C1457" s="994">
        <v>127</v>
      </c>
      <c r="D1457" s="1796" t="s">
        <v>447</v>
      </c>
      <c r="E1457" s="994">
        <v>8</v>
      </c>
      <c r="F1457" s="995" t="s">
        <v>4151</v>
      </c>
      <c r="G1457" s="994"/>
      <c r="H1457" s="996" t="s">
        <v>345</v>
      </c>
      <c r="I1457" s="999" t="s">
        <v>3832</v>
      </c>
      <c r="J1457" s="996"/>
      <c r="K1457" s="999"/>
      <c r="L1457" s="1047">
        <f t="shared" si="487"/>
        <v>0</v>
      </c>
      <c r="M1457" s="1000"/>
      <c r="N1457" s="1724">
        <v>0</v>
      </c>
      <c r="O1457" s="1000"/>
      <c r="P1457" s="1000"/>
      <c r="Q1457" s="1000"/>
      <c r="R1457" s="1000"/>
      <c r="S1457" s="1000"/>
      <c r="T1457" s="1000"/>
      <c r="U1457" s="1000"/>
      <c r="V1457" s="1000"/>
      <c r="W1457" s="1000"/>
      <c r="X1457" s="1000"/>
      <c r="Y1457" s="1001"/>
      <c r="Z1457" s="1001" t="str">
        <f t="shared" si="488"/>
        <v>Cap.4 Pct.3: Codul activitatilor CAEN (Col.B) trebuie sa apartina nomenclatorului CAEN Rev2, pentru Rd.(2 la n)</v>
      </c>
      <c r="AA1457" s="2205">
        <f t="shared" si="477"/>
        <v>1</v>
      </c>
      <c r="AB1457" s="3036">
        <v>127</v>
      </c>
    </row>
    <row r="1458" spans="1:28" x14ac:dyDescent="0.25">
      <c r="A1458" s="1708">
        <f t="shared" si="478"/>
        <v>0</v>
      </c>
      <c r="B1458" s="1708">
        <f t="shared" si="479"/>
        <v>10127009</v>
      </c>
      <c r="C1458" s="994">
        <v>127</v>
      </c>
      <c r="D1458" s="1796" t="s">
        <v>447</v>
      </c>
      <c r="E1458" s="994">
        <v>9</v>
      </c>
      <c r="F1458" s="995" t="s">
        <v>4151</v>
      </c>
      <c r="G1458" s="994"/>
      <c r="H1458" s="996" t="s">
        <v>345</v>
      </c>
      <c r="I1458" s="999" t="s">
        <v>3833</v>
      </c>
      <c r="J1458" s="996"/>
      <c r="K1458" s="999"/>
      <c r="L1458" s="1047">
        <f t="shared" si="487"/>
        <v>0</v>
      </c>
      <c r="M1458" s="1000"/>
      <c r="N1458" s="1724">
        <v>0</v>
      </c>
      <c r="O1458" s="1000"/>
      <c r="P1458" s="1000"/>
      <c r="Q1458" s="1000"/>
      <c r="R1458" s="1000"/>
      <c r="S1458" s="1000"/>
      <c r="T1458" s="1000"/>
      <c r="U1458" s="1000"/>
      <c r="V1458" s="1000"/>
      <c r="W1458" s="1000"/>
      <c r="X1458" s="1000"/>
      <c r="Y1458" s="1001"/>
      <c r="Z1458" s="1001" t="str">
        <f t="shared" si="488"/>
        <v>Cap.4 Pct.3: Codul activitatilor CAEN (Col.B) trebuie sa apartina nomenclatorului CAEN Rev2, pentru Rd.(2 la n)</v>
      </c>
      <c r="AA1458" s="2205">
        <f t="shared" si="477"/>
        <v>1</v>
      </c>
      <c r="AB1458" s="3036">
        <v>127</v>
      </c>
    </row>
    <row r="1459" spans="1:28" x14ac:dyDescent="0.25">
      <c r="A1459" s="1708">
        <f t="shared" si="478"/>
        <v>0</v>
      </c>
      <c r="B1459" s="1708">
        <f t="shared" si="479"/>
        <v>10127010</v>
      </c>
      <c r="C1459" s="994">
        <v>127</v>
      </c>
      <c r="D1459" s="1796" t="s">
        <v>447</v>
      </c>
      <c r="E1459" s="994">
        <v>10</v>
      </c>
      <c r="F1459" s="995" t="s">
        <v>4151</v>
      </c>
      <c r="G1459" s="994"/>
      <c r="H1459" s="996" t="s">
        <v>345</v>
      </c>
      <c r="I1459" s="999" t="s">
        <v>3834</v>
      </c>
      <c r="J1459" s="996"/>
      <c r="K1459" s="999"/>
      <c r="L1459" s="1047">
        <f t="shared" si="487"/>
        <v>0</v>
      </c>
      <c r="M1459" s="1000"/>
      <c r="N1459" s="1724">
        <v>0</v>
      </c>
      <c r="O1459" s="1000"/>
      <c r="P1459" s="1000"/>
      <c r="Q1459" s="1000"/>
      <c r="R1459" s="1000"/>
      <c r="S1459" s="1000"/>
      <c r="T1459" s="1000"/>
      <c r="U1459" s="1000"/>
      <c r="V1459" s="1000"/>
      <c r="W1459" s="1000"/>
      <c r="X1459" s="1000"/>
      <c r="Y1459" s="1001"/>
      <c r="Z1459" s="1001" t="str">
        <f t="shared" si="488"/>
        <v>Cap.4 Pct.3: Codul activitatilor CAEN (Col.B) trebuie sa apartina nomenclatorului CAEN Rev2, pentru Rd.(2 la n)</v>
      </c>
      <c r="AA1459" s="2205">
        <f t="shared" si="477"/>
        <v>1</v>
      </c>
      <c r="AB1459" s="3036">
        <v>127</v>
      </c>
    </row>
    <row r="1460" spans="1:28" x14ac:dyDescent="0.25">
      <c r="A1460" s="1708">
        <f t="shared" si="478"/>
        <v>0</v>
      </c>
      <c r="B1460" s="1708">
        <f t="shared" si="479"/>
        <v>10127011</v>
      </c>
      <c r="C1460" s="994">
        <v>127</v>
      </c>
      <c r="D1460" s="1796" t="s">
        <v>447</v>
      </c>
      <c r="E1460" s="994">
        <v>11</v>
      </c>
      <c r="F1460" s="995" t="s">
        <v>4151</v>
      </c>
      <c r="G1460" s="994"/>
      <c r="H1460" s="996" t="s">
        <v>345</v>
      </c>
      <c r="I1460" s="999" t="s">
        <v>3835</v>
      </c>
      <c r="J1460" s="996"/>
      <c r="K1460" s="999"/>
      <c r="L1460" s="1047">
        <f t="shared" si="487"/>
        <v>0</v>
      </c>
      <c r="M1460" s="1000"/>
      <c r="N1460" s="1724">
        <v>0</v>
      </c>
      <c r="O1460" s="1000"/>
      <c r="P1460" s="1000"/>
      <c r="Q1460" s="1000"/>
      <c r="R1460" s="1000"/>
      <c r="S1460" s="1000"/>
      <c r="T1460" s="1000"/>
      <c r="U1460" s="1000"/>
      <c r="V1460" s="1000"/>
      <c r="W1460" s="1000"/>
      <c r="X1460" s="1000"/>
      <c r="Y1460" s="1001"/>
      <c r="Z1460" s="1001" t="str">
        <f t="shared" si="488"/>
        <v>Cap.4 Pct.3: Codul activitatilor CAEN (Col.B) trebuie sa apartina nomenclatorului CAEN Rev2, pentru Rd.(2 la n)</v>
      </c>
      <c r="AA1460" s="2205">
        <f t="shared" si="477"/>
        <v>1</v>
      </c>
      <c r="AB1460" s="3036">
        <v>127</v>
      </c>
    </row>
    <row r="1461" spans="1:28" x14ac:dyDescent="0.25">
      <c r="A1461" s="1708">
        <f t="shared" si="478"/>
        <v>0</v>
      </c>
      <c r="B1461" s="1708">
        <f t="shared" si="479"/>
        <v>10127012</v>
      </c>
      <c r="C1461" s="994">
        <v>127</v>
      </c>
      <c r="D1461" s="1796" t="s">
        <v>447</v>
      </c>
      <c r="E1461" s="994">
        <v>12</v>
      </c>
      <c r="F1461" s="995" t="s">
        <v>4151</v>
      </c>
      <c r="G1461" s="994"/>
      <c r="H1461" s="996" t="s">
        <v>345</v>
      </c>
      <c r="I1461" s="999" t="s">
        <v>3836</v>
      </c>
      <c r="J1461" s="996"/>
      <c r="K1461" s="999"/>
      <c r="L1461" s="1047">
        <f t="shared" si="487"/>
        <v>0</v>
      </c>
      <c r="M1461" s="1000"/>
      <c r="N1461" s="1724">
        <v>0</v>
      </c>
      <c r="O1461" s="1000"/>
      <c r="P1461" s="1000"/>
      <c r="Q1461" s="1000"/>
      <c r="R1461" s="1000"/>
      <c r="S1461" s="1000"/>
      <c r="T1461" s="1000"/>
      <c r="U1461" s="1000"/>
      <c r="V1461" s="1000"/>
      <c r="W1461" s="1000"/>
      <c r="X1461" s="1000"/>
      <c r="Y1461" s="1001"/>
      <c r="Z1461" s="1001" t="str">
        <f t="shared" si="488"/>
        <v>Cap.4 Pct.3: Codul activitatilor CAEN (Col.B) trebuie sa apartina nomenclatorului CAEN Rev2, pentru Rd.(2 la n)</v>
      </c>
      <c r="AA1461" s="2205">
        <f t="shared" si="477"/>
        <v>1</v>
      </c>
      <c r="AB1461" s="3036">
        <v>127</v>
      </c>
    </row>
    <row r="1462" spans="1:28" x14ac:dyDescent="0.25">
      <c r="A1462" s="1708">
        <f t="shared" si="478"/>
        <v>0</v>
      </c>
      <c r="B1462" s="1708">
        <f t="shared" si="479"/>
        <v>10127013</v>
      </c>
      <c r="C1462" s="994">
        <v>127</v>
      </c>
      <c r="D1462" s="1796" t="s">
        <v>447</v>
      </c>
      <c r="E1462" s="994">
        <v>13</v>
      </c>
      <c r="F1462" s="995" t="s">
        <v>4151</v>
      </c>
      <c r="G1462" s="994"/>
      <c r="H1462" s="996" t="s">
        <v>345</v>
      </c>
      <c r="I1462" s="999" t="s">
        <v>3837</v>
      </c>
      <c r="J1462" s="996"/>
      <c r="K1462" s="999"/>
      <c r="L1462" s="1047">
        <f t="shared" si="487"/>
        <v>0</v>
      </c>
      <c r="M1462" s="1000"/>
      <c r="N1462" s="1724">
        <v>0</v>
      </c>
      <c r="O1462" s="1000"/>
      <c r="P1462" s="1000"/>
      <c r="Q1462" s="1000"/>
      <c r="R1462" s="1000"/>
      <c r="S1462" s="1000"/>
      <c r="T1462" s="1000"/>
      <c r="U1462" s="1000"/>
      <c r="V1462" s="1000"/>
      <c r="W1462" s="1000"/>
      <c r="X1462" s="1000"/>
      <c r="Y1462" s="1001"/>
      <c r="Z1462" s="1001" t="str">
        <f t="shared" si="488"/>
        <v>Cap.4 Pct.3: Codul activitatilor CAEN (Col.B) trebuie sa apartina nomenclatorului CAEN Rev2, pentru Rd.(2 la n)</v>
      </c>
      <c r="AA1462" s="2205">
        <f t="shared" si="477"/>
        <v>1</v>
      </c>
      <c r="AB1462" s="3036">
        <v>127</v>
      </c>
    </row>
    <row r="1463" spans="1:28" x14ac:dyDescent="0.25">
      <c r="A1463" s="1708">
        <f t="shared" si="478"/>
        <v>0</v>
      </c>
      <c r="B1463" s="1708">
        <f t="shared" si="479"/>
        <v>10127014</v>
      </c>
      <c r="C1463" s="994">
        <v>127</v>
      </c>
      <c r="D1463" s="1796" t="s">
        <v>447</v>
      </c>
      <c r="E1463" s="994">
        <v>14</v>
      </c>
      <c r="F1463" s="995" t="s">
        <v>4151</v>
      </c>
      <c r="G1463" s="994"/>
      <c r="H1463" s="996" t="s">
        <v>345</v>
      </c>
      <c r="I1463" s="999" t="s">
        <v>3838</v>
      </c>
      <c r="J1463" s="996"/>
      <c r="K1463" s="999"/>
      <c r="L1463" s="1047">
        <f t="shared" si="487"/>
        <v>0</v>
      </c>
      <c r="M1463" s="1000"/>
      <c r="N1463" s="1724">
        <v>0</v>
      </c>
      <c r="O1463" s="1000"/>
      <c r="P1463" s="1000"/>
      <c r="Q1463" s="1000"/>
      <c r="R1463" s="1000"/>
      <c r="S1463" s="1000"/>
      <c r="T1463" s="1000"/>
      <c r="U1463" s="1000"/>
      <c r="V1463" s="1000"/>
      <c r="W1463" s="1000"/>
      <c r="X1463" s="1000"/>
      <c r="Y1463" s="1001"/>
      <c r="Z1463" s="1001" t="str">
        <f t="shared" si="488"/>
        <v>Cap.4 Pct.3: Codul activitatilor CAEN (Col.B) trebuie sa apartina nomenclatorului CAEN Rev2, pentru Rd.(2 la n)</v>
      </c>
      <c r="AA1463" s="2205">
        <f t="shared" si="477"/>
        <v>1</v>
      </c>
      <c r="AB1463" s="3036">
        <v>127</v>
      </c>
    </row>
    <row r="1464" spans="1:28" x14ac:dyDescent="0.25">
      <c r="A1464" s="1708">
        <f t="shared" si="478"/>
        <v>0</v>
      </c>
      <c r="B1464" s="1708">
        <f t="shared" si="479"/>
        <v>10127015</v>
      </c>
      <c r="C1464" s="994">
        <v>127</v>
      </c>
      <c r="D1464" s="1796" t="s">
        <v>447</v>
      </c>
      <c r="E1464" s="994">
        <v>15</v>
      </c>
      <c r="F1464" s="995" t="s">
        <v>4151</v>
      </c>
      <c r="G1464" s="994"/>
      <c r="H1464" s="996" t="s">
        <v>345</v>
      </c>
      <c r="I1464" s="999" t="s">
        <v>3839</v>
      </c>
      <c r="J1464" s="996"/>
      <c r="K1464" s="999"/>
      <c r="L1464" s="1047">
        <f t="shared" si="487"/>
        <v>0</v>
      </c>
      <c r="M1464" s="1000"/>
      <c r="N1464" s="1724">
        <v>0</v>
      </c>
      <c r="O1464" s="1000"/>
      <c r="P1464" s="1000"/>
      <c r="Q1464" s="1000"/>
      <c r="R1464" s="1000"/>
      <c r="S1464" s="1000"/>
      <c r="T1464" s="1000"/>
      <c r="U1464" s="1000"/>
      <c r="V1464" s="1000"/>
      <c r="W1464" s="1000"/>
      <c r="X1464" s="1000"/>
      <c r="Y1464" s="1001"/>
      <c r="Z1464" s="1001" t="str">
        <f t="shared" si="488"/>
        <v>Cap.4 Pct.3: Codul activitatilor CAEN (Col.B) trebuie sa apartina nomenclatorului CAEN Rev2, pentru Rd.(2 la n)</v>
      </c>
      <c r="AA1464" s="2205">
        <f t="shared" si="477"/>
        <v>1</v>
      </c>
      <c r="AB1464" s="3036">
        <v>127</v>
      </c>
    </row>
    <row r="1465" spans="1:28" x14ac:dyDescent="0.25">
      <c r="A1465" s="1708">
        <f t="shared" si="478"/>
        <v>0</v>
      </c>
      <c r="B1465" s="1708">
        <f t="shared" si="479"/>
        <v>10127016</v>
      </c>
      <c r="C1465" s="994">
        <v>127</v>
      </c>
      <c r="D1465" s="1796" t="s">
        <v>447</v>
      </c>
      <c r="E1465" s="994">
        <v>16</v>
      </c>
      <c r="F1465" s="995" t="s">
        <v>4151</v>
      </c>
      <c r="G1465" s="994"/>
      <c r="H1465" s="996" t="s">
        <v>345</v>
      </c>
      <c r="I1465" s="999" t="s">
        <v>3840</v>
      </c>
      <c r="J1465" s="996"/>
      <c r="K1465" s="999"/>
      <c r="L1465" s="1047">
        <f t="shared" si="487"/>
        <v>0</v>
      </c>
      <c r="M1465" s="1000"/>
      <c r="N1465" s="1724">
        <v>0</v>
      </c>
      <c r="O1465" s="1000"/>
      <c r="P1465" s="1000"/>
      <c r="Q1465" s="1000"/>
      <c r="R1465" s="1000"/>
      <c r="S1465" s="1000"/>
      <c r="T1465" s="1000"/>
      <c r="U1465" s="1000"/>
      <c r="V1465" s="1000"/>
      <c r="W1465" s="1000"/>
      <c r="X1465" s="1000"/>
      <c r="Y1465" s="1001"/>
      <c r="Z1465" s="1001" t="str">
        <f t="shared" si="488"/>
        <v>Cap.4 Pct.3: Codul activitatilor CAEN (Col.B) trebuie sa apartina nomenclatorului CAEN Rev2, pentru Rd.(2 la n)</v>
      </c>
      <c r="AA1465" s="2205">
        <f t="shared" si="477"/>
        <v>1</v>
      </c>
      <c r="AB1465" s="3036">
        <v>127</v>
      </c>
    </row>
    <row r="1466" spans="1:28" x14ac:dyDescent="0.25">
      <c r="A1466" s="1708">
        <f t="shared" si="478"/>
        <v>0</v>
      </c>
      <c r="B1466" s="1708">
        <f t="shared" si="479"/>
        <v>10127017</v>
      </c>
      <c r="C1466" s="994">
        <v>127</v>
      </c>
      <c r="D1466" s="1796" t="s">
        <v>447</v>
      </c>
      <c r="E1466" s="994">
        <v>17</v>
      </c>
      <c r="F1466" s="995" t="s">
        <v>4151</v>
      </c>
      <c r="G1466" s="994"/>
      <c r="H1466" s="996" t="s">
        <v>345</v>
      </c>
      <c r="I1466" s="999" t="s">
        <v>3841</v>
      </c>
      <c r="J1466" s="996"/>
      <c r="K1466" s="999"/>
      <c r="L1466" s="1047">
        <f t="shared" si="487"/>
        <v>0</v>
      </c>
      <c r="M1466" s="1000"/>
      <c r="N1466" s="1724">
        <v>0</v>
      </c>
      <c r="O1466" s="1000"/>
      <c r="P1466" s="1000"/>
      <c r="Q1466" s="1000"/>
      <c r="R1466" s="1000"/>
      <c r="S1466" s="1000"/>
      <c r="T1466" s="1000"/>
      <c r="U1466" s="1000"/>
      <c r="V1466" s="1000"/>
      <c r="W1466" s="1000"/>
      <c r="X1466" s="1000"/>
      <c r="Y1466" s="1001"/>
      <c r="Z1466" s="1001" t="str">
        <f t="shared" si="488"/>
        <v>Cap.4 Pct.3: Codul activitatilor CAEN (Col.B) trebuie sa apartina nomenclatorului CAEN Rev2, pentru Rd.(2 la n)</v>
      </c>
      <c r="AA1466" s="2205">
        <f t="shared" si="477"/>
        <v>1</v>
      </c>
      <c r="AB1466" s="3036">
        <v>127</v>
      </c>
    </row>
    <row r="1467" spans="1:28" x14ac:dyDescent="0.25">
      <c r="A1467" s="1708">
        <f t="shared" si="478"/>
        <v>0</v>
      </c>
      <c r="B1467" s="1708">
        <f t="shared" si="479"/>
        <v>10127018</v>
      </c>
      <c r="C1467" s="994">
        <v>127</v>
      </c>
      <c r="D1467" s="1796" t="s">
        <v>447</v>
      </c>
      <c r="E1467" s="994">
        <v>18</v>
      </c>
      <c r="F1467" s="995" t="s">
        <v>4151</v>
      </c>
      <c r="G1467" s="994"/>
      <c r="H1467" s="996" t="s">
        <v>345</v>
      </c>
      <c r="I1467" s="999" t="s">
        <v>3842</v>
      </c>
      <c r="J1467" s="996"/>
      <c r="K1467" s="999"/>
      <c r="L1467" s="1047">
        <f t="shared" si="487"/>
        <v>0</v>
      </c>
      <c r="M1467" s="1000"/>
      <c r="N1467" s="1724">
        <v>0</v>
      </c>
      <c r="O1467" s="1000"/>
      <c r="P1467" s="1000"/>
      <c r="Q1467" s="1000"/>
      <c r="R1467" s="1000"/>
      <c r="S1467" s="1000"/>
      <c r="T1467" s="1000"/>
      <c r="U1467" s="1000"/>
      <c r="V1467" s="1000"/>
      <c r="W1467" s="1000"/>
      <c r="X1467" s="1000"/>
      <c r="Y1467" s="1001"/>
      <c r="Z1467" s="1001" t="str">
        <f t="shared" si="488"/>
        <v>Cap.4 Pct.3: Codul activitatilor CAEN (Col.B) trebuie sa apartina nomenclatorului CAEN Rev2, pentru Rd.(2 la n)</v>
      </c>
      <c r="AA1467" s="2205">
        <f t="shared" si="477"/>
        <v>1</v>
      </c>
      <c r="AB1467" s="3036">
        <v>127</v>
      </c>
    </row>
    <row r="1468" spans="1:28" x14ac:dyDescent="0.25">
      <c r="A1468" s="1708">
        <f t="shared" si="478"/>
        <v>0</v>
      </c>
      <c r="B1468" s="1708">
        <f t="shared" si="479"/>
        <v>10127019</v>
      </c>
      <c r="C1468" s="994">
        <v>127</v>
      </c>
      <c r="D1468" s="1796" t="s">
        <v>447</v>
      </c>
      <c r="E1468" s="994">
        <v>19</v>
      </c>
      <c r="F1468" s="995" t="s">
        <v>4151</v>
      </c>
      <c r="G1468" s="994"/>
      <c r="H1468" s="996" t="s">
        <v>345</v>
      </c>
      <c r="I1468" s="999" t="s">
        <v>3843</v>
      </c>
      <c r="J1468" s="996"/>
      <c r="K1468" s="999"/>
      <c r="L1468" s="1047">
        <f t="shared" si="487"/>
        <v>0</v>
      </c>
      <c r="M1468" s="1000"/>
      <c r="N1468" s="1724">
        <v>0</v>
      </c>
      <c r="O1468" s="1000"/>
      <c r="P1468" s="1000"/>
      <c r="Q1468" s="1000"/>
      <c r="R1468" s="1000"/>
      <c r="S1468" s="1000"/>
      <c r="T1468" s="1000"/>
      <c r="U1468" s="1000"/>
      <c r="V1468" s="1000"/>
      <c r="W1468" s="1000"/>
      <c r="X1468" s="1000"/>
      <c r="Y1468" s="1001"/>
      <c r="Z1468" s="1001" t="str">
        <f t="shared" si="488"/>
        <v>Cap.4 Pct.3: Codul activitatilor CAEN (Col.B) trebuie sa apartina nomenclatorului CAEN Rev2, pentru Rd.(2 la n)</v>
      </c>
      <c r="AA1468" s="2205">
        <f t="shared" si="477"/>
        <v>1</v>
      </c>
      <c r="AB1468" s="3036">
        <v>127</v>
      </c>
    </row>
    <row r="1469" spans="1:28" x14ac:dyDescent="0.25">
      <c r="A1469" s="1708">
        <f t="shared" si="478"/>
        <v>0</v>
      </c>
      <c r="B1469" s="1708">
        <f t="shared" si="479"/>
        <v>10127020</v>
      </c>
      <c r="C1469" s="994">
        <v>127</v>
      </c>
      <c r="D1469" s="1796" t="s">
        <v>447</v>
      </c>
      <c r="E1469" s="994">
        <v>20</v>
      </c>
      <c r="F1469" s="995" t="s">
        <v>4151</v>
      </c>
      <c r="G1469" s="994"/>
      <c r="H1469" s="996" t="s">
        <v>345</v>
      </c>
      <c r="I1469" s="999" t="s">
        <v>3844</v>
      </c>
      <c r="J1469" s="996"/>
      <c r="K1469" s="999"/>
      <c r="L1469" s="1047">
        <f t="shared" si="487"/>
        <v>0</v>
      </c>
      <c r="M1469" s="1000"/>
      <c r="N1469" s="1724">
        <v>0</v>
      </c>
      <c r="O1469" s="1000"/>
      <c r="P1469" s="1000"/>
      <c r="Q1469" s="1000"/>
      <c r="R1469" s="1000"/>
      <c r="S1469" s="1000"/>
      <c r="T1469" s="1000"/>
      <c r="U1469" s="1000"/>
      <c r="V1469" s="1000"/>
      <c r="W1469" s="1000"/>
      <c r="X1469" s="1000"/>
      <c r="Y1469" s="1001"/>
      <c r="Z1469" s="1001" t="str">
        <f t="shared" si="488"/>
        <v>Cap.4 Pct.3: Codul activitatilor CAEN (Col.B) trebuie sa apartina nomenclatorului CAEN Rev2, pentru Rd.(2 la n)</v>
      </c>
      <c r="AA1469" s="2205">
        <f t="shared" si="477"/>
        <v>1</v>
      </c>
      <c r="AB1469" s="3036">
        <v>127</v>
      </c>
    </row>
    <row r="1470" spans="1:28" x14ac:dyDescent="0.25">
      <c r="A1470" s="1708">
        <f t="shared" si="478"/>
        <v>0</v>
      </c>
      <c r="B1470" s="1708">
        <f t="shared" si="479"/>
        <v>10127021</v>
      </c>
      <c r="C1470" s="994">
        <v>127</v>
      </c>
      <c r="D1470" s="1796" t="s">
        <v>447</v>
      </c>
      <c r="E1470" s="994">
        <v>21</v>
      </c>
      <c r="F1470" s="995" t="s">
        <v>4151</v>
      </c>
      <c r="G1470" s="994"/>
      <c r="H1470" s="996" t="s">
        <v>345</v>
      </c>
      <c r="I1470" s="999" t="s">
        <v>3845</v>
      </c>
      <c r="J1470" s="996"/>
      <c r="K1470" s="999"/>
      <c r="L1470" s="1047">
        <f t="shared" si="487"/>
        <v>0</v>
      </c>
      <c r="M1470" s="1000"/>
      <c r="N1470" s="1724">
        <v>0</v>
      </c>
      <c r="O1470" s="1000"/>
      <c r="P1470" s="1000"/>
      <c r="Q1470" s="1000"/>
      <c r="R1470" s="1000"/>
      <c r="S1470" s="1000"/>
      <c r="T1470" s="1000"/>
      <c r="U1470" s="1000"/>
      <c r="V1470" s="1000"/>
      <c r="W1470" s="1000"/>
      <c r="X1470" s="1000"/>
      <c r="Y1470" s="1001"/>
      <c r="Z1470" s="1001" t="str">
        <f t="shared" si="488"/>
        <v>Cap.4 Pct.3: Codul activitatilor CAEN (Col.B) trebuie sa apartina nomenclatorului CAEN Rev2, pentru Rd.(2 la n)</v>
      </c>
      <c r="AA1470" s="2205">
        <f t="shared" si="477"/>
        <v>1</v>
      </c>
      <c r="AB1470" s="3036">
        <v>127</v>
      </c>
    </row>
    <row r="1471" spans="1:28" x14ac:dyDescent="0.25">
      <c r="A1471" s="1708">
        <f t="shared" si="478"/>
        <v>0</v>
      </c>
      <c r="B1471" s="1708">
        <f t="shared" si="479"/>
        <v>10127022</v>
      </c>
      <c r="C1471" s="994">
        <v>127</v>
      </c>
      <c r="D1471" s="1796" t="s">
        <v>447</v>
      </c>
      <c r="E1471" s="994">
        <v>22</v>
      </c>
      <c r="F1471" s="995" t="s">
        <v>4151</v>
      </c>
      <c r="G1471" s="994"/>
      <c r="H1471" s="996" t="s">
        <v>345</v>
      </c>
      <c r="I1471" s="999" t="s">
        <v>3846</v>
      </c>
      <c r="J1471" s="996"/>
      <c r="K1471" s="999"/>
      <c r="L1471" s="1047">
        <f t="shared" si="487"/>
        <v>0</v>
      </c>
      <c r="M1471" s="1000"/>
      <c r="N1471" s="1724">
        <v>0</v>
      </c>
      <c r="O1471" s="1000"/>
      <c r="P1471" s="1000"/>
      <c r="Q1471" s="1000"/>
      <c r="R1471" s="1000"/>
      <c r="S1471" s="1000"/>
      <c r="T1471" s="1000"/>
      <c r="U1471" s="1000"/>
      <c r="V1471" s="1000"/>
      <c r="W1471" s="1000"/>
      <c r="X1471" s="1000"/>
      <c r="Y1471" s="1001"/>
      <c r="Z1471" s="1001" t="str">
        <f t="shared" si="488"/>
        <v>Cap.4 Pct.3: Codul activitatilor CAEN (Col.B) trebuie sa apartina nomenclatorului CAEN Rev2, pentru Rd.(2 la n)</v>
      </c>
      <c r="AA1471" s="2205">
        <f t="shared" si="477"/>
        <v>1</v>
      </c>
      <c r="AB1471" s="3036">
        <v>127</v>
      </c>
    </row>
    <row r="1472" spans="1:28" x14ac:dyDescent="0.25">
      <c r="A1472" s="1708">
        <f t="shared" si="478"/>
        <v>0</v>
      </c>
      <c r="B1472" s="1708">
        <f t="shared" si="479"/>
        <v>10127023</v>
      </c>
      <c r="C1472" s="994">
        <v>127</v>
      </c>
      <c r="D1472" s="1796" t="s">
        <v>447</v>
      </c>
      <c r="E1472" s="994">
        <v>23</v>
      </c>
      <c r="F1472" s="995" t="s">
        <v>4151</v>
      </c>
      <c r="G1472" s="994"/>
      <c r="H1472" s="996" t="s">
        <v>345</v>
      </c>
      <c r="I1472" s="999" t="s">
        <v>3847</v>
      </c>
      <c r="J1472" s="996"/>
      <c r="K1472" s="999"/>
      <c r="L1472" s="1047">
        <f t="shared" si="487"/>
        <v>0</v>
      </c>
      <c r="M1472" s="1000"/>
      <c r="N1472" s="1724">
        <v>0</v>
      </c>
      <c r="O1472" s="1000"/>
      <c r="P1472" s="1000"/>
      <c r="Q1472" s="1000"/>
      <c r="R1472" s="1000"/>
      <c r="S1472" s="1000"/>
      <c r="T1472" s="1000"/>
      <c r="U1472" s="1000"/>
      <c r="V1472" s="1000"/>
      <c r="W1472" s="1000"/>
      <c r="X1472" s="1000"/>
      <c r="Y1472" s="1001"/>
      <c r="Z1472" s="1001" t="str">
        <f t="shared" si="488"/>
        <v>Cap.4 Pct.3: Codul activitatilor CAEN (Col.B) trebuie sa apartina nomenclatorului CAEN Rev2, pentru Rd.(2 la n)</v>
      </c>
      <c r="AA1472" s="2205">
        <f t="shared" si="477"/>
        <v>1</v>
      </c>
      <c r="AB1472" s="3036">
        <v>127</v>
      </c>
    </row>
    <row r="1473" spans="1:28" x14ac:dyDescent="0.25">
      <c r="A1473" s="1708">
        <f t="shared" si="478"/>
        <v>0</v>
      </c>
      <c r="B1473" s="1708">
        <f t="shared" si="479"/>
        <v>10127024</v>
      </c>
      <c r="C1473" s="994">
        <v>127</v>
      </c>
      <c r="D1473" s="1796" t="s">
        <v>447</v>
      </c>
      <c r="E1473" s="994">
        <v>24</v>
      </c>
      <c r="F1473" s="995" t="s">
        <v>4151</v>
      </c>
      <c r="G1473" s="994"/>
      <c r="H1473" s="996" t="s">
        <v>345</v>
      </c>
      <c r="I1473" s="999" t="s">
        <v>3848</v>
      </c>
      <c r="J1473" s="996"/>
      <c r="K1473" s="999"/>
      <c r="L1473" s="1047">
        <f t="shared" si="487"/>
        <v>0</v>
      </c>
      <c r="M1473" s="1000"/>
      <c r="N1473" s="1724">
        <v>0</v>
      </c>
      <c r="O1473" s="1000"/>
      <c r="P1473" s="1000"/>
      <c r="Q1473" s="1000"/>
      <c r="R1473" s="1000"/>
      <c r="S1473" s="1000"/>
      <c r="T1473" s="1000"/>
      <c r="U1473" s="1000"/>
      <c r="V1473" s="1000"/>
      <c r="W1473" s="1000"/>
      <c r="X1473" s="1000"/>
      <c r="Y1473" s="1001"/>
      <c r="Z1473" s="1001" t="str">
        <f t="shared" si="488"/>
        <v>Cap.4 Pct.3: Codul activitatilor CAEN (Col.B) trebuie sa apartina nomenclatorului CAEN Rev2, pentru Rd.(2 la n)</v>
      </c>
      <c r="AA1473" s="2205">
        <f t="shared" si="477"/>
        <v>1</v>
      </c>
      <c r="AB1473" s="3036">
        <v>127</v>
      </c>
    </row>
    <row r="1474" spans="1:28" x14ac:dyDescent="0.25">
      <c r="A1474" s="1708">
        <f t="shared" si="478"/>
        <v>0</v>
      </c>
      <c r="B1474" s="1708">
        <f t="shared" si="479"/>
        <v>10127025</v>
      </c>
      <c r="C1474" s="994">
        <v>127</v>
      </c>
      <c r="D1474" s="1796" t="s">
        <v>447</v>
      </c>
      <c r="E1474" s="994">
        <v>25</v>
      </c>
      <c r="F1474" s="995" t="s">
        <v>4151</v>
      </c>
      <c r="G1474" s="994"/>
      <c r="H1474" s="996" t="s">
        <v>345</v>
      </c>
      <c r="I1474" s="999" t="s">
        <v>3849</v>
      </c>
      <c r="J1474" s="996"/>
      <c r="K1474" s="999"/>
      <c r="L1474" s="1047">
        <f t="shared" si="487"/>
        <v>0</v>
      </c>
      <c r="M1474" s="1000"/>
      <c r="N1474" s="1724">
        <v>0</v>
      </c>
      <c r="O1474" s="1000"/>
      <c r="P1474" s="1000"/>
      <c r="Q1474" s="1000"/>
      <c r="R1474" s="1000"/>
      <c r="S1474" s="1000"/>
      <c r="T1474" s="1000"/>
      <c r="U1474" s="1000"/>
      <c r="V1474" s="1000"/>
      <c r="W1474" s="1000"/>
      <c r="X1474" s="1000"/>
      <c r="Y1474" s="1001"/>
      <c r="Z1474" s="1001" t="str">
        <f t="shared" si="488"/>
        <v>Cap.4 Pct.3: Codul activitatilor CAEN (Col.B) trebuie sa apartina nomenclatorului CAEN Rev2, pentru Rd.(2 la n)</v>
      </c>
      <c r="AA1474" s="2205">
        <f t="shared" si="477"/>
        <v>1</v>
      </c>
      <c r="AB1474" s="3036">
        <v>127</v>
      </c>
    </row>
    <row r="1475" spans="1:28" x14ac:dyDescent="0.25">
      <c r="A1475" s="1708">
        <f t="shared" si="478"/>
        <v>0</v>
      </c>
      <c r="B1475" s="1708">
        <f t="shared" si="479"/>
        <v>10127026</v>
      </c>
      <c r="C1475" s="994">
        <v>127</v>
      </c>
      <c r="D1475" s="1796" t="s">
        <v>447</v>
      </c>
      <c r="E1475" s="994">
        <v>26</v>
      </c>
      <c r="F1475" s="995" t="s">
        <v>4151</v>
      </c>
      <c r="G1475" s="994"/>
      <c r="H1475" s="996" t="s">
        <v>345</v>
      </c>
      <c r="I1475" s="999" t="s">
        <v>3850</v>
      </c>
      <c r="J1475" s="996"/>
      <c r="K1475" s="999"/>
      <c r="L1475" s="1047">
        <f t="shared" si="487"/>
        <v>0</v>
      </c>
      <c r="M1475" s="1000"/>
      <c r="N1475" s="1724">
        <v>0</v>
      </c>
      <c r="O1475" s="1000"/>
      <c r="P1475" s="1000"/>
      <c r="Q1475" s="1000"/>
      <c r="R1475" s="1000"/>
      <c r="S1475" s="1000"/>
      <c r="T1475" s="1000"/>
      <c r="U1475" s="1000"/>
      <c r="V1475" s="1000"/>
      <c r="W1475" s="1000"/>
      <c r="X1475" s="1000"/>
      <c r="Y1475" s="1001"/>
      <c r="Z1475" s="1001" t="str">
        <f t="shared" si="488"/>
        <v>Cap.4 Pct.3: Codul activitatilor CAEN (Col.B) trebuie sa apartina nomenclatorului CAEN Rev2, pentru Rd.(2 la n)</v>
      </c>
      <c r="AA1475" s="2205">
        <f t="shared" si="477"/>
        <v>1</v>
      </c>
      <c r="AB1475" s="3036">
        <v>127</v>
      </c>
    </row>
    <row r="1476" spans="1:28" x14ac:dyDescent="0.25">
      <c r="A1476" s="1708">
        <f t="shared" si="478"/>
        <v>0</v>
      </c>
      <c r="B1476" s="1708">
        <f t="shared" si="479"/>
        <v>10127027</v>
      </c>
      <c r="C1476" s="994">
        <v>127</v>
      </c>
      <c r="D1476" s="1796" t="s">
        <v>447</v>
      </c>
      <c r="E1476" s="994">
        <v>27</v>
      </c>
      <c r="F1476" s="995" t="s">
        <v>4151</v>
      </c>
      <c r="G1476" s="994"/>
      <c r="H1476" s="996" t="s">
        <v>345</v>
      </c>
      <c r="I1476" s="999" t="s">
        <v>3851</v>
      </c>
      <c r="J1476" s="996"/>
      <c r="K1476" s="999"/>
      <c r="L1476" s="1047">
        <f t="shared" si="487"/>
        <v>0</v>
      </c>
      <c r="M1476" s="1000"/>
      <c r="N1476" s="1724">
        <v>0</v>
      </c>
      <c r="O1476" s="1000"/>
      <c r="P1476" s="1000"/>
      <c r="Q1476" s="1000"/>
      <c r="R1476" s="1000"/>
      <c r="S1476" s="1000"/>
      <c r="T1476" s="1000"/>
      <c r="U1476" s="1000"/>
      <c r="V1476" s="1000"/>
      <c r="W1476" s="1000"/>
      <c r="X1476" s="1000"/>
      <c r="Y1476" s="1001"/>
      <c r="Z1476" s="1001" t="str">
        <f t="shared" si="488"/>
        <v>Cap.4 Pct.3: Codul activitatilor CAEN (Col.B) trebuie sa apartina nomenclatorului CAEN Rev2, pentru Rd.(2 la n)</v>
      </c>
      <c r="AA1476" s="2205">
        <f t="shared" si="477"/>
        <v>1</v>
      </c>
      <c r="AB1476" s="3036">
        <v>127</v>
      </c>
    </row>
    <row r="1477" spans="1:28" x14ac:dyDescent="0.25">
      <c r="A1477" s="1708">
        <f t="shared" si="478"/>
        <v>0</v>
      </c>
      <c r="B1477" s="1708">
        <f t="shared" si="479"/>
        <v>10127028</v>
      </c>
      <c r="C1477" s="994">
        <v>127</v>
      </c>
      <c r="D1477" s="1796" t="s">
        <v>447</v>
      </c>
      <c r="E1477" s="994">
        <v>28</v>
      </c>
      <c r="F1477" s="995" t="s">
        <v>4151</v>
      </c>
      <c r="G1477" s="994"/>
      <c r="H1477" s="996" t="s">
        <v>345</v>
      </c>
      <c r="I1477" s="999" t="s">
        <v>3852</v>
      </c>
      <c r="J1477" s="996"/>
      <c r="K1477" s="999"/>
      <c r="L1477" s="1047">
        <f t="shared" si="487"/>
        <v>0</v>
      </c>
      <c r="M1477" s="1000"/>
      <c r="N1477" s="1724">
        <v>0</v>
      </c>
      <c r="O1477" s="1000"/>
      <c r="P1477" s="1000"/>
      <c r="Q1477" s="1000"/>
      <c r="R1477" s="1000"/>
      <c r="S1477" s="1000"/>
      <c r="T1477" s="1000"/>
      <c r="U1477" s="1000"/>
      <c r="V1477" s="1000"/>
      <c r="W1477" s="1000"/>
      <c r="X1477" s="1000"/>
      <c r="Y1477" s="1001"/>
      <c r="Z1477" s="1001" t="str">
        <f t="shared" si="488"/>
        <v>Cap.4 Pct.3: Codul activitatilor CAEN (Col.B) trebuie sa apartina nomenclatorului CAEN Rev2, pentru Rd.(2 la n)</v>
      </c>
      <c r="AA1477" s="2205">
        <f t="shared" si="477"/>
        <v>1</v>
      </c>
      <c r="AB1477" s="3036">
        <v>127</v>
      </c>
    </row>
    <row r="1478" spans="1:28" x14ac:dyDescent="0.25">
      <c r="A1478" s="1708">
        <f t="shared" si="478"/>
        <v>0</v>
      </c>
      <c r="B1478" s="1708">
        <f t="shared" si="479"/>
        <v>10127029</v>
      </c>
      <c r="C1478" s="994">
        <v>127</v>
      </c>
      <c r="D1478" s="1796" t="s">
        <v>447</v>
      </c>
      <c r="E1478" s="994">
        <v>29</v>
      </c>
      <c r="F1478" s="995" t="s">
        <v>4151</v>
      </c>
      <c r="G1478" s="994"/>
      <c r="H1478" s="996" t="s">
        <v>345</v>
      </c>
      <c r="I1478" s="999" t="s">
        <v>3853</v>
      </c>
      <c r="J1478" s="996"/>
      <c r="K1478" s="999"/>
      <c r="L1478" s="1047">
        <f t="shared" si="487"/>
        <v>0</v>
      </c>
      <c r="M1478" s="1000"/>
      <c r="N1478" s="1724">
        <v>0</v>
      </c>
      <c r="O1478" s="1000"/>
      <c r="P1478" s="1000"/>
      <c r="Q1478" s="1000"/>
      <c r="R1478" s="1000"/>
      <c r="S1478" s="1000"/>
      <c r="T1478" s="1000"/>
      <c r="U1478" s="1000"/>
      <c r="V1478" s="1000"/>
      <c r="W1478" s="1000"/>
      <c r="X1478" s="1000"/>
      <c r="Y1478" s="1001"/>
      <c r="Z1478" s="1001" t="str">
        <f t="shared" si="488"/>
        <v>Cap.4 Pct.3: Codul activitatilor CAEN (Col.B) trebuie sa apartina nomenclatorului CAEN Rev2, pentru Rd.(2 la n)</v>
      </c>
      <c r="AA1478" s="2205">
        <f t="shared" si="477"/>
        <v>1</v>
      </c>
      <c r="AB1478" s="3036">
        <v>127</v>
      </c>
    </row>
    <row r="1479" spans="1:28" x14ac:dyDescent="0.25">
      <c r="A1479" s="1708">
        <f t="shared" si="478"/>
        <v>0</v>
      </c>
      <c r="B1479" s="1708">
        <f t="shared" si="479"/>
        <v>10127030</v>
      </c>
      <c r="C1479" s="994">
        <v>127</v>
      </c>
      <c r="D1479" s="1796" t="s">
        <v>447</v>
      </c>
      <c r="E1479" s="994">
        <v>30</v>
      </c>
      <c r="F1479" s="995" t="s">
        <v>4151</v>
      </c>
      <c r="G1479" s="994"/>
      <c r="H1479" s="996" t="s">
        <v>345</v>
      </c>
      <c r="I1479" s="999" t="s">
        <v>3854</v>
      </c>
      <c r="J1479" s="996"/>
      <c r="K1479" s="999"/>
      <c r="L1479" s="1047">
        <f t="shared" si="487"/>
        <v>0</v>
      </c>
      <c r="M1479" s="1000"/>
      <c r="N1479" s="1724">
        <v>0</v>
      </c>
      <c r="O1479" s="1000"/>
      <c r="P1479" s="1000"/>
      <c r="Q1479" s="1000"/>
      <c r="R1479" s="1000"/>
      <c r="S1479" s="1000"/>
      <c r="T1479" s="1000"/>
      <c r="U1479" s="1000"/>
      <c r="V1479" s="1000"/>
      <c r="W1479" s="1000"/>
      <c r="X1479" s="1000"/>
      <c r="Y1479" s="1001"/>
      <c r="Z1479" s="1001" t="str">
        <f t="shared" si="488"/>
        <v>Cap.4 Pct.3: Codul activitatilor CAEN (Col.B) trebuie sa apartina nomenclatorului CAEN Rev2, pentru Rd.(2 la n)</v>
      </c>
      <c r="AA1479" s="2205">
        <f t="shared" si="477"/>
        <v>1</v>
      </c>
      <c r="AB1479" s="3036">
        <v>127</v>
      </c>
    </row>
    <row r="1480" spans="1:28" x14ac:dyDescent="0.25">
      <c r="A1480" s="1708">
        <f t="shared" si="478"/>
        <v>0</v>
      </c>
      <c r="B1480" s="1708">
        <f t="shared" si="479"/>
        <v>10127031</v>
      </c>
      <c r="C1480" s="994">
        <v>127</v>
      </c>
      <c r="D1480" s="1796" t="s">
        <v>447</v>
      </c>
      <c r="E1480" s="994">
        <v>31</v>
      </c>
      <c r="F1480" s="995" t="s">
        <v>4151</v>
      </c>
      <c r="G1480" s="994"/>
      <c r="H1480" s="996" t="s">
        <v>345</v>
      </c>
      <c r="I1480" s="999" t="s">
        <v>3855</v>
      </c>
      <c r="J1480" s="996"/>
      <c r="K1480" s="999"/>
      <c r="L1480" s="1047">
        <f t="shared" si="487"/>
        <v>0</v>
      </c>
      <c r="M1480" s="1000"/>
      <c r="N1480" s="1724">
        <v>0</v>
      </c>
      <c r="O1480" s="1000"/>
      <c r="P1480" s="1000"/>
      <c r="Q1480" s="1000"/>
      <c r="R1480" s="1000"/>
      <c r="S1480" s="1000"/>
      <c r="T1480" s="1000"/>
      <c r="U1480" s="1000"/>
      <c r="V1480" s="1000"/>
      <c r="W1480" s="1000"/>
      <c r="X1480" s="1000"/>
      <c r="Y1480" s="1001"/>
      <c r="Z1480" s="1001" t="str">
        <f t="shared" si="488"/>
        <v>Cap.4 Pct.3: Codul activitatilor CAEN (Col.B) trebuie sa apartina nomenclatorului CAEN Rev2, pentru Rd.(2 la n)</v>
      </c>
      <c r="AA1480" s="2205">
        <f t="shared" si="477"/>
        <v>1</v>
      </c>
      <c r="AB1480" s="3036">
        <v>127</v>
      </c>
    </row>
    <row r="1481" spans="1:28" x14ac:dyDescent="0.25">
      <c r="A1481" s="1708">
        <f t="shared" si="478"/>
        <v>0</v>
      </c>
      <c r="B1481" s="1708">
        <f t="shared" si="479"/>
        <v>10127032</v>
      </c>
      <c r="C1481" s="994">
        <v>127</v>
      </c>
      <c r="D1481" s="1796" t="s">
        <v>447</v>
      </c>
      <c r="E1481" s="994">
        <v>32</v>
      </c>
      <c r="F1481" s="995" t="s">
        <v>4151</v>
      </c>
      <c r="G1481" s="994"/>
      <c r="H1481" s="996" t="s">
        <v>345</v>
      </c>
      <c r="I1481" s="999" t="s">
        <v>9594</v>
      </c>
      <c r="J1481" s="996"/>
      <c r="K1481" s="999"/>
      <c r="L1481" s="1047">
        <f t="shared" si="487"/>
        <v>0</v>
      </c>
      <c r="M1481" s="1000"/>
      <c r="N1481" s="1724">
        <v>0</v>
      </c>
      <c r="O1481" s="1000"/>
      <c r="P1481" s="1000"/>
      <c r="Q1481" s="1000"/>
      <c r="R1481" s="1000"/>
      <c r="S1481" s="1000"/>
      <c r="T1481" s="1000"/>
      <c r="U1481" s="1000"/>
      <c r="V1481" s="1000"/>
      <c r="W1481" s="1000"/>
      <c r="X1481" s="1000"/>
      <c r="Y1481" s="1001"/>
      <c r="Z1481" s="1001" t="str">
        <f t="shared" si="488"/>
        <v>Cap.4 Pct.3: Codul activitatilor CAEN (Col.B) trebuie sa apartina nomenclatorului CAEN Rev2, pentru Rd.(2 la n)</v>
      </c>
      <c r="AA1481" s="2205">
        <f t="shared" si="477"/>
        <v>1</v>
      </c>
      <c r="AB1481" s="3036">
        <v>127</v>
      </c>
    </row>
    <row r="1482" spans="1:28" x14ac:dyDescent="0.25">
      <c r="A1482" s="1708">
        <f t="shared" si="478"/>
        <v>0</v>
      </c>
      <c r="B1482" s="1708">
        <f t="shared" si="479"/>
        <v>10127033</v>
      </c>
      <c r="C1482" s="994">
        <v>127</v>
      </c>
      <c r="D1482" s="1796" t="s">
        <v>447</v>
      </c>
      <c r="E1482" s="994">
        <v>33</v>
      </c>
      <c r="F1482" s="995" t="s">
        <v>4151</v>
      </c>
      <c r="G1482" s="994"/>
      <c r="H1482" s="996" t="s">
        <v>345</v>
      </c>
      <c r="I1482" s="999" t="s">
        <v>9595</v>
      </c>
      <c r="J1482" s="996"/>
      <c r="K1482" s="999"/>
      <c r="L1482" s="1047">
        <f t="shared" si="487"/>
        <v>0</v>
      </c>
      <c r="M1482" s="1000"/>
      <c r="N1482" s="1724">
        <v>0</v>
      </c>
      <c r="O1482" s="1000"/>
      <c r="P1482" s="1000"/>
      <c r="Q1482" s="1000"/>
      <c r="R1482" s="1000"/>
      <c r="S1482" s="1000"/>
      <c r="T1482" s="1000"/>
      <c r="U1482" s="1000"/>
      <c r="V1482" s="1000"/>
      <c r="W1482" s="1000"/>
      <c r="X1482" s="1000"/>
      <c r="Y1482" s="1001"/>
      <c r="Z1482" s="1001" t="str">
        <f t="shared" si="488"/>
        <v>Cap.4 Pct.3: Codul activitatilor CAEN (Col.B) trebuie sa apartina nomenclatorului CAEN Rev2, pentru Rd.(2 la n)</v>
      </c>
      <c r="AA1482" s="2205">
        <f t="shared" si="477"/>
        <v>1</v>
      </c>
      <c r="AB1482" s="3036">
        <v>127</v>
      </c>
    </row>
    <row r="1483" spans="1:28" x14ac:dyDescent="0.25">
      <c r="A1483" s="1708">
        <f t="shared" si="478"/>
        <v>0</v>
      </c>
      <c r="B1483" s="1708">
        <f t="shared" si="479"/>
        <v>10127034</v>
      </c>
      <c r="C1483" s="994">
        <v>127</v>
      </c>
      <c r="D1483" s="1796" t="s">
        <v>447</v>
      </c>
      <c r="E1483" s="994">
        <v>34</v>
      </c>
      <c r="F1483" s="995" t="s">
        <v>4151</v>
      </c>
      <c r="G1483" s="994"/>
      <c r="H1483" s="996" t="s">
        <v>345</v>
      </c>
      <c r="I1483" s="999" t="s">
        <v>9596</v>
      </c>
      <c r="J1483" s="996"/>
      <c r="K1483" s="999"/>
      <c r="L1483" s="1047">
        <f t="shared" si="487"/>
        <v>0</v>
      </c>
      <c r="M1483" s="1000"/>
      <c r="N1483" s="1724">
        <v>0</v>
      </c>
      <c r="O1483" s="1000"/>
      <c r="P1483" s="1000"/>
      <c r="Q1483" s="1000"/>
      <c r="R1483" s="1000"/>
      <c r="S1483" s="1000"/>
      <c r="T1483" s="1000"/>
      <c r="U1483" s="1000"/>
      <c r="V1483" s="1000"/>
      <c r="W1483" s="1000"/>
      <c r="X1483" s="1000"/>
      <c r="Y1483" s="1001"/>
      <c r="Z1483" s="1001" t="str">
        <f t="shared" si="488"/>
        <v>Cap.4 Pct.3: Codul activitatilor CAEN (Col.B) trebuie sa apartina nomenclatorului CAEN Rev2, pentru Rd.(2 la n)</v>
      </c>
      <c r="AA1483" s="2205">
        <f t="shared" ref="AA1483:AA1546" si="489">COUNTIF(B:B,B1483)</f>
        <v>1</v>
      </c>
      <c r="AB1483" s="3036">
        <v>127</v>
      </c>
    </row>
    <row r="1484" spans="1:28" x14ac:dyDescent="0.25">
      <c r="A1484" s="1708">
        <f t="shared" si="478"/>
        <v>0</v>
      </c>
      <c r="B1484" s="1708">
        <f t="shared" si="479"/>
        <v>10127035</v>
      </c>
      <c r="C1484" s="994">
        <v>127</v>
      </c>
      <c r="D1484" s="1796" t="s">
        <v>447</v>
      </c>
      <c r="E1484" s="994">
        <v>35</v>
      </c>
      <c r="F1484" s="995" t="s">
        <v>4151</v>
      </c>
      <c r="G1484" s="994"/>
      <c r="H1484" s="996" t="s">
        <v>345</v>
      </c>
      <c r="I1484" s="999" t="s">
        <v>9597</v>
      </c>
      <c r="J1484" s="996"/>
      <c r="K1484" s="999"/>
      <c r="L1484" s="1047">
        <f t="shared" si="487"/>
        <v>0</v>
      </c>
      <c r="M1484" s="1000"/>
      <c r="N1484" s="1724">
        <v>0</v>
      </c>
      <c r="O1484" s="1000"/>
      <c r="P1484" s="1000"/>
      <c r="Q1484" s="1000"/>
      <c r="R1484" s="1000"/>
      <c r="S1484" s="1000"/>
      <c r="T1484" s="1000"/>
      <c r="U1484" s="1000"/>
      <c r="V1484" s="1000"/>
      <c r="W1484" s="1000"/>
      <c r="X1484" s="1000"/>
      <c r="Y1484" s="1001"/>
      <c r="Z1484" s="1001" t="str">
        <f t="shared" si="488"/>
        <v>Cap.4 Pct.3: Codul activitatilor CAEN (Col.B) trebuie sa apartina nomenclatorului CAEN Rev2, pentru Rd.(2 la n)</v>
      </c>
      <c r="AA1484" s="2205">
        <f t="shared" si="489"/>
        <v>1</v>
      </c>
      <c r="AB1484" s="3036">
        <v>127</v>
      </c>
    </row>
    <row r="1485" spans="1:28" x14ac:dyDescent="0.25">
      <c r="A1485" s="1708">
        <f t="shared" si="478"/>
        <v>0</v>
      </c>
      <c r="B1485" s="1708">
        <f t="shared" si="479"/>
        <v>10127036</v>
      </c>
      <c r="C1485" s="994">
        <v>127</v>
      </c>
      <c r="D1485" s="1796" t="s">
        <v>447</v>
      </c>
      <c r="E1485" s="994">
        <v>36</v>
      </c>
      <c r="F1485" s="995" t="s">
        <v>4151</v>
      </c>
      <c r="G1485" s="994"/>
      <c r="H1485" s="996" t="s">
        <v>345</v>
      </c>
      <c r="I1485" s="999" t="s">
        <v>9598</v>
      </c>
      <c r="J1485" s="996"/>
      <c r="K1485" s="999"/>
      <c r="L1485" s="1047">
        <f t="shared" si="487"/>
        <v>0</v>
      </c>
      <c r="M1485" s="1000"/>
      <c r="N1485" s="1724">
        <v>0</v>
      </c>
      <c r="O1485" s="1000"/>
      <c r="P1485" s="1000"/>
      <c r="Q1485" s="1000"/>
      <c r="R1485" s="1000"/>
      <c r="S1485" s="1000"/>
      <c r="T1485" s="1000"/>
      <c r="U1485" s="1000"/>
      <c r="V1485" s="1000"/>
      <c r="W1485" s="1000"/>
      <c r="X1485" s="1000"/>
      <c r="Y1485" s="1001"/>
      <c r="Z1485" s="1001" t="str">
        <f t="shared" si="488"/>
        <v>Cap.4 Pct.3: Codul activitatilor CAEN (Col.B) trebuie sa apartina nomenclatorului CAEN Rev2, pentru Rd.(2 la n)</v>
      </c>
      <c r="AA1485" s="2205">
        <f t="shared" si="489"/>
        <v>1</v>
      </c>
      <c r="AB1485" s="3036">
        <v>127</v>
      </c>
    </row>
    <row r="1486" spans="1:28" x14ac:dyDescent="0.25">
      <c r="A1486" s="1708">
        <f t="shared" si="478"/>
        <v>0</v>
      </c>
      <c r="B1486" s="1708">
        <f t="shared" si="479"/>
        <v>10127037</v>
      </c>
      <c r="C1486" s="994">
        <v>127</v>
      </c>
      <c r="D1486" s="1796" t="s">
        <v>447</v>
      </c>
      <c r="E1486" s="994">
        <v>37</v>
      </c>
      <c r="F1486" s="995" t="s">
        <v>4151</v>
      </c>
      <c r="G1486" s="994"/>
      <c r="H1486" s="996" t="s">
        <v>345</v>
      </c>
      <c r="I1486" s="999" t="s">
        <v>9599</v>
      </c>
      <c r="J1486" s="996"/>
      <c r="K1486" s="999"/>
      <c r="L1486" s="1047">
        <f t="shared" si="487"/>
        <v>0</v>
      </c>
      <c r="M1486" s="1000"/>
      <c r="N1486" s="1724">
        <v>0</v>
      </c>
      <c r="O1486" s="1000"/>
      <c r="P1486" s="1000"/>
      <c r="Q1486" s="1000"/>
      <c r="R1486" s="1000"/>
      <c r="S1486" s="1000"/>
      <c r="T1486" s="1000"/>
      <c r="U1486" s="1000"/>
      <c r="V1486" s="1000"/>
      <c r="W1486" s="1000"/>
      <c r="X1486" s="1000"/>
      <c r="Y1486" s="1001"/>
      <c r="Z1486" s="1006" t="str">
        <f t="shared" si="488"/>
        <v>Cap.4 Pct.3: Codul activitatilor CAEN (Col.B) trebuie sa apartina nomenclatorului CAEN Rev2, pentru Rd.(2 la n)</v>
      </c>
      <c r="AA1486" s="2205">
        <f t="shared" si="489"/>
        <v>1</v>
      </c>
      <c r="AB1486" s="3036">
        <v>127</v>
      </c>
    </row>
    <row r="1487" spans="1:28" x14ac:dyDescent="0.25">
      <c r="A1487" s="1708">
        <f t="shared" si="478"/>
        <v>0</v>
      </c>
      <c r="B1487" s="1708">
        <f t="shared" si="479"/>
        <v>10127038</v>
      </c>
      <c r="C1487" s="994">
        <v>127</v>
      </c>
      <c r="D1487" s="1796" t="s">
        <v>447</v>
      </c>
      <c r="E1487" s="994">
        <v>38</v>
      </c>
      <c r="F1487" s="995" t="s">
        <v>4151</v>
      </c>
      <c r="G1487" s="994"/>
      <c r="H1487" s="996" t="s">
        <v>345</v>
      </c>
      <c r="I1487" s="999" t="s">
        <v>9600</v>
      </c>
      <c r="J1487" s="996"/>
      <c r="K1487" s="999"/>
      <c r="L1487" s="1047">
        <f t="shared" si="487"/>
        <v>0</v>
      </c>
      <c r="M1487" s="1000"/>
      <c r="N1487" s="1724">
        <v>0</v>
      </c>
      <c r="O1487" s="1000"/>
      <c r="P1487" s="1000"/>
      <c r="Q1487" s="1000"/>
      <c r="R1487" s="1000"/>
      <c r="S1487" s="1000"/>
      <c r="T1487" s="1000"/>
      <c r="U1487" s="1000"/>
      <c r="V1487" s="1000"/>
      <c r="W1487" s="1000"/>
      <c r="X1487" s="1000"/>
      <c r="Y1487" s="1001"/>
      <c r="Z1487" s="1001" t="str">
        <f t="shared" si="488"/>
        <v>Cap.4 Pct.3: Codul activitatilor CAEN (Col.B) trebuie sa apartina nomenclatorului CAEN Rev2, pentru Rd.(2 la n)</v>
      </c>
      <c r="AA1487" s="2205">
        <f t="shared" si="489"/>
        <v>1</v>
      </c>
      <c r="AB1487" s="3036">
        <v>127</v>
      </c>
    </row>
    <row r="1488" spans="1:28" x14ac:dyDescent="0.25">
      <c r="A1488" s="1708">
        <f t="shared" si="478"/>
        <v>0</v>
      </c>
      <c r="B1488" s="1708">
        <f t="shared" si="479"/>
        <v>10127039</v>
      </c>
      <c r="C1488" s="994">
        <v>127</v>
      </c>
      <c r="D1488" s="1796" t="s">
        <v>447</v>
      </c>
      <c r="E1488" s="994">
        <v>39</v>
      </c>
      <c r="F1488" s="995" t="s">
        <v>4151</v>
      </c>
      <c r="G1488" s="994"/>
      <c r="H1488" s="996" t="s">
        <v>345</v>
      </c>
      <c r="I1488" s="999" t="s">
        <v>9601</v>
      </c>
      <c r="J1488" s="996"/>
      <c r="K1488" s="999"/>
      <c r="L1488" s="1047">
        <f t="shared" si="487"/>
        <v>0</v>
      </c>
      <c r="M1488" s="1000"/>
      <c r="N1488" s="1724">
        <v>0</v>
      </c>
      <c r="O1488" s="1000"/>
      <c r="P1488" s="1000"/>
      <c r="Q1488" s="1000"/>
      <c r="R1488" s="1000"/>
      <c r="S1488" s="1000"/>
      <c r="T1488" s="1000"/>
      <c r="U1488" s="1000"/>
      <c r="V1488" s="1000"/>
      <c r="W1488" s="1000"/>
      <c r="X1488" s="1000"/>
      <c r="Y1488" s="1001"/>
      <c r="Z1488" s="1001" t="str">
        <f t="shared" si="488"/>
        <v>Cap.4 Pct.3: Codul activitatilor CAEN (Col.B) trebuie sa apartina nomenclatorului CAEN Rev2, pentru Rd.(2 la n)</v>
      </c>
      <c r="AA1488" s="2205">
        <f t="shared" si="489"/>
        <v>1</v>
      </c>
      <c r="AB1488" s="3036">
        <v>127</v>
      </c>
    </row>
    <row r="1489" spans="1:28" x14ac:dyDescent="0.25">
      <c r="A1489" s="1708">
        <f t="shared" si="478"/>
        <v>0</v>
      </c>
      <c r="B1489" s="1708">
        <f t="shared" si="479"/>
        <v>10127040</v>
      </c>
      <c r="C1489" s="994">
        <v>127</v>
      </c>
      <c r="D1489" s="1796" t="s">
        <v>447</v>
      </c>
      <c r="E1489" s="994">
        <v>40</v>
      </c>
      <c r="F1489" s="995" t="s">
        <v>4151</v>
      </c>
      <c r="G1489" s="994"/>
      <c r="H1489" s="996" t="s">
        <v>345</v>
      </c>
      <c r="I1489" s="999" t="s">
        <v>9602</v>
      </c>
      <c r="J1489" s="996"/>
      <c r="K1489" s="999"/>
      <c r="L1489" s="1047">
        <f t="shared" si="487"/>
        <v>0</v>
      </c>
      <c r="M1489" s="1000"/>
      <c r="N1489" s="1724">
        <v>0</v>
      </c>
      <c r="O1489" s="1000"/>
      <c r="P1489" s="1000"/>
      <c r="Q1489" s="1000"/>
      <c r="R1489" s="1000"/>
      <c r="S1489" s="1000"/>
      <c r="T1489" s="1000"/>
      <c r="U1489" s="1000"/>
      <c r="V1489" s="1000"/>
      <c r="W1489" s="1000"/>
      <c r="X1489" s="1000"/>
      <c r="Y1489" s="1001"/>
      <c r="Z1489" s="1001" t="str">
        <f t="shared" si="488"/>
        <v>Cap.4 Pct.3: Codul activitatilor CAEN (Col.B) trebuie sa apartina nomenclatorului CAEN Rev2, pentru Rd.(2 la n)</v>
      </c>
      <c r="AA1489" s="2205">
        <f t="shared" si="489"/>
        <v>1</v>
      </c>
      <c r="AB1489" s="3036">
        <v>127</v>
      </c>
    </row>
    <row r="1490" spans="1:28" x14ac:dyDescent="0.25">
      <c r="A1490" s="1710">
        <f t="shared" si="478"/>
        <v>0</v>
      </c>
      <c r="B1490" s="1710">
        <f t="shared" si="479"/>
        <v>10127041</v>
      </c>
      <c r="C1490" s="1007">
        <v>127</v>
      </c>
      <c r="D1490" s="1798" t="s">
        <v>447</v>
      </c>
      <c r="E1490" s="1007">
        <v>41</v>
      </c>
      <c r="F1490" s="1008" t="s">
        <v>4151</v>
      </c>
      <c r="G1490" s="1007"/>
      <c r="H1490" s="1009" t="s">
        <v>345</v>
      </c>
      <c r="I1490" s="1010" t="s">
        <v>10021</v>
      </c>
      <c r="J1490" s="1009"/>
      <c r="K1490" s="1010"/>
      <c r="L1490" s="1048">
        <f t="shared" si="487"/>
        <v>0</v>
      </c>
      <c r="M1490" s="1012"/>
      <c r="N1490" s="1727">
        <v>0</v>
      </c>
      <c r="O1490" s="1012"/>
      <c r="P1490" s="1012"/>
      <c r="Q1490" s="1012"/>
      <c r="R1490" s="1012"/>
      <c r="S1490" s="1012"/>
      <c r="T1490" s="1012"/>
      <c r="U1490" s="1012"/>
      <c r="V1490" s="1012"/>
      <c r="W1490" s="1012"/>
      <c r="X1490" s="1012"/>
      <c r="Y1490" s="1013"/>
      <c r="Z1490" s="1066" t="str">
        <f t="shared" si="488"/>
        <v>Cap.4 Pct.3: Codul activitatilor CAEN (Col.B) trebuie sa apartina nomenclatorului CAEN Rev2, pentru Rd.(2 la n)</v>
      </c>
      <c r="AA1490" s="2205">
        <f t="shared" si="489"/>
        <v>1</v>
      </c>
      <c r="AB1490" s="3036">
        <v>127</v>
      </c>
    </row>
    <row r="1491" spans="1:28" x14ac:dyDescent="0.25">
      <c r="A1491" s="1708">
        <f t="shared" si="478"/>
        <v>0</v>
      </c>
      <c r="B1491" s="1708">
        <f t="shared" si="479"/>
        <v>12001002</v>
      </c>
      <c r="C1491" s="1503">
        <v>2001</v>
      </c>
      <c r="D1491" s="1796" t="s">
        <v>447</v>
      </c>
      <c r="E1491" s="994">
        <v>2</v>
      </c>
      <c r="F1491" s="995" t="s">
        <v>4151</v>
      </c>
      <c r="G1491" s="994" t="s">
        <v>9681</v>
      </c>
      <c r="H1491" s="996" t="s">
        <v>345</v>
      </c>
      <c r="I1491" s="999" t="s">
        <v>9555</v>
      </c>
      <c r="J1491" s="996"/>
      <c r="K1491" s="999"/>
      <c r="L1491" s="1047">
        <f t="shared" ref="L1491:L1530" si="490">AY560</f>
        <v>0</v>
      </c>
      <c r="M1491" s="1000"/>
      <c r="N1491" s="1724">
        <f>IF(AND(L1491&lt;&gt;0,ISERROR(MATCH(L1491,Altele!M:M,0))=TRUE),1,0)</f>
        <v>0</v>
      </c>
      <c r="O1491" s="1000"/>
      <c r="P1491" s="1000"/>
      <c r="Q1491" s="1000"/>
      <c r="R1491" s="1000"/>
      <c r="S1491" s="1000"/>
      <c r="T1491" s="1000"/>
      <c r="U1491" s="1000"/>
      <c r="V1491" s="1000"/>
      <c r="W1491" s="1000"/>
      <c r="X1491" s="1000"/>
      <c r="Y1491" s="1001"/>
      <c r="Z1491" s="1343" t="s">
        <v>10949</v>
      </c>
      <c r="AA1491" s="2205">
        <f t="shared" si="489"/>
        <v>1</v>
      </c>
      <c r="AB1491" s="3036">
        <v>2001</v>
      </c>
    </row>
    <row r="1492" spans="1:28" x14ac:dyDescent="0.25">
      <c r="A1492" s="1708">
        <f t="shared" si="478"/>
        <v>0</v>
      </c>
      <c r="B1492" s="1708">
        <f t="shared" si="479"/>
        <v>12001003</v>
      </c>
      <c r="C1492" s="1503">
        <v>2001</v>
      </c>
      <c r="D1492" s="1796" t="s">
        <v>447</v>
      </c>
      <c r="E1492" s="994">
        <v>3</v>
      </c>
      <c r="F1492" s="995" t="s">
        <v>4151</v>
      </c>
      <c r="G1492" s="994"/>
      <c r="H1492" s="996" t="s">
        <v>345</v>
      </c>
      <c r="I1492" s="999" t="s">
        <v>9556</v>
      </c>
      <c r="J1492" s="996"/>
      <c r="K1492" s="999"/>
      <c r="L1492" s="1047">
        <f t="shared" si="490"/>
        <v>0</v>
      </c>
      <c r="M1492" s="1000"/>
      <c r="N1492" s="1724">
        <f>IF(AND(L1492&lt;&gt;0,ISERROR(MATCH(L1492,Altele!M:M,0))=TRUE),1,0)</f>
        <v>0</v>
      </c>
      <c r="O1492" s="1000"/>
      <c r="P1492" s="1000"/>
      <c r="Q1492" s="1000"/>
      <c r="R1492" s="1000"/>
      <c r="S1492" s="1000"/>
      <c r="T1492" s="1000"/>
      <c r="U1492" s="1000"/>
      <c r="V1492" s="1000"/>
      <c r="W1492" s="1000"/>
      <c r="X1492" s="1000"/>
      <c r="Y1492" s="1001"/>
      <c r="Z1492" s="1001" t="str">
        <f>Z1491</f>
        <v xml:space="preserve"> Cap.4 Pct.3: Rd.(2 la 41) Col.A1 apartine listei de categorii de investitii</v>
      </c>
      <c r="AA1492" s="2205">
        <f t="shared" si="489"/>
        <v>1</v>
      </c>
      <c r="AB1492" s="3036">
        <v>2001</v>
      </c>
    </row>
    <row r="1493" spans="1:28" x14ac:dyDescent="0.25">
      <c r="A1493" s="1708">
        <f t="shared" si="478"/>
        <v>0</v>
      </c>
      <c r="B1493" s="1708">
        <f t="shared" si="479"/>
        <v>12001004</v>
      </c>
      <c r="C1493" s="1503">
        <v>2001</v>
      </c>
      <c r="D1493" s="1796" t="s">
        <v>447</v>
      </c>
      <c r="E1493" s="994">
        <v>4</v>
      </c>
      <c r="F1493" s="995" t="s">
        <v>4151</v>
      </c>
      <c r="G1493" s="994"/>
      <c r="H1493" s="996" t="s">
        <v>345</v>
      </c>
      <c r="I1493" s="999" t="s">
        <v>9557</v>
      </c>
      <c r="J1493" s="996"/>
      <c r="K1493" s="999"/>
      <c r="L1493" s="1047">
        <f t="shared" si="490"/>
        <v>0</v>
      </c>
      <c r="M1493" s="1000"/>
      <c r="N1493" s="1724">
        <f>IF(AND(L1493&lt;&gt;0,ISERROR(MATCH(L1493,Altele!M:M,0))=TRUE),1,0)</f>
        <v>0</v>
      </c>
      <c r="O1493" s="1000"/>
      <c r="P1493" s="1000"/>
      <c r="Q1493" s="1000"/>
      <c r="R1493" s="1000"/>
      <c r="S1493" s="1000"/>
      <c r="T1493" s="1000"/>
      <c r="U1493" s="1000"/>
      <c r="V1493" s="1000"/>
      <c r="W1493" s="1000"/>
      <c r="X1493" s="1000"/>
      <c r="Y1493" s="1001"/>
      <c r="Z1493" s="1001" t="str">
        <f t="shared" ref="Z1493:Z1528" si="491">Z1492</f>
        <v xml:space="preserve"> Cap.4 Pct.3: Rd.(2 la 41) Col.A1 apartine listei de categorii de investitii</v>
      </c>
      <c r="AA1493" s="2205">
        <f t="shared" si="489"/>
        <v>1</v>
      </c>
      <c r="AB1493" s="3036">
        <v>2001</v>
      </c>
    </row>
    <row r="1494" spans="1:28" x14ac:dyDescent="0.25">
      <c r="A1494" s="1708">
        <f t="shared" si="478"/>
        <v>0</v>
      </c>
      <c r="B1494" s="1708">
        <f t="shared" si="479"/>
        <v>12001005</v>
      </c>
      <c r="C1494" s="1503">
        <v>2001</v>
      </c>
      <c r="D1494" s="1796" t="s">
        <v>447</v>
      </c>
      <c r="E1494" s="994">
        <v>5</v>
      </c>
      <c r="F1494" s="995" t="s">
        <v>4151</v>
      </c>
      <c r="G1494" s="994"/>
      <c r="H1494" s="996" t="s">
        <v>345</v>
      </c>
      <c r="I1494" s="999" t="s">
        <v>9558</v>
      </c>
      <c r="J1494" s="996"/>
      <c r="K1494" s="999"/>
      <c r="L1494" s="1047">
        <f t="shared" si="490"/>
        <v>0</v>
      </c>
      <c r="M1494" s="1000"/>
      <c r="N1494" s="1724">
        <f>IF(AND(L1494&lt;&gt;0,ISERROR(MATCH(L1494,Altele!M:M,0))=TRUE),1,0)</f>
        <v>0</v>
      </c>
      <c r="O1494" s="1000"/>
      <c r="P1494" s="1000"/>
      <c r="Q1494" s="1000"/>
      <c r="R1494" s="1000"/>
      <c r="S1494" s="1000"/>
      <c r="T1494" s="1000"/>
      <c r="U1494" s="1000"/>
      <c r="V1494" s="1000"/>
      <c r="W1494" s="1000"/>
      <c r="X1494" s="1000"/>
      <c r="Y1494" s="1001"/>
      <c r="Z1494" s="1001" t="str">
        <f t="shared" si="491"/>
        <v xml:space="preserve"> Cap.4 Pct.3: Rd.(2 la 41) Col.A1 apartine listei de categorii de investitii</v>
      </c>
      <c r="AA1494" s="2205">
        <f t="shared" si="489"/>
        <v>1</v>
      </c>
      <c r="AB1494" s="3036">
        <v>2001</v>
      </c>
    </row>
    <row r="1495" spans="1:28" x14ac:dyDescent="0.25">
      <c r="A1495" s="1708">
        <f t="shared" ref="A1495:A1558" si="492">IF(D1495="DA",IF(ISERROR(N1495),A1494+1,IF(N1495=1,A1494+1,A1494)),A1494)</f>
        <v>0</v>
      </c>
      <c r="B1495" s="1708">
        <f t="shared" si="479"/>
        <v>12001006</v>
      </c>
      <c r="C1495" s="1503">
        <v>2001</v>
      </c>
      <c r="D1495" s="1796" t="s">
        <v>447</v>
      </c>
      <c r="E1495" s="994">
        <v>6</v>
      </c>
      <c r="F1495" s="995" t="s">
        <v>4151</v>
      </c>
      <c r="G1495" s="994"/>
      <c r="H1495" s="996" t="s">
        <v>345</v>
      </c>
      <c r="I1495" s="999" t="s">
        <v>9559</v>
      </c>
      <c r="J1495" s="996"/>
      <c r="K1495" s="999"/>
      <c r="L1495" s="1047">
        <f t="shared" si="490"/>
        <v>0</v>
      </c>
      <c r="M1495" s="1000"/>
      <c r="N1495" s="1724">
        <f>IF(AND(L1495&lt;&gt;0,ISERROR(MATCH(L1495,Altele!M:M,0))=TRUE),1,0)</f>
        <v>0</v>
      </c>
      <c r="O1495" s="1000"/>
      <c r="P1495" s="1000"/>
      <c r="Q1495" s="1000"/>
      <c r="R1495" s="1000"/>
      <c r="S1495" s="1000"/>
      <c r="T1495" s="1000"/>
      <c r="U1495" s="1000"/>
      <c r="V1495" s="1000"/>
      <c r="W1495" s="1000"/>
      <c r="X1495" s="1000"/>
      <c r="Y1495" s="1001"/>
      <c r="Z1495" s="1001" t="str">
        <f t="shared" si="491"/>
        <v xml:space="preserve"> Cap.4 Pct.3: Rd.(2 la 41) Col.A1 apartine listei de categorii de investitii</v>
      </c>
      <c r="AA1495" s="2205">
        <f t="shared" si="489"/>
        <v>1</v>
      </c>
      <c r="AB1495" s="3036">
        <v>2001</v>
      </c>
    </row>
    <row r="1496" spans="1:28" x14ac:dyDescent="0.25">
      <c r="A1496" s="1708">
        <f t="shared" si="492"/>
        <v>0</v>
      </c>
      <c r="B1496" s="1708">
        <f t="shared" si="479"/>
        <v>12001007</v>
      </c>
      <c r="C1496" s="1503">
        <v>2001</v>
      </c>
      <c r="D1496" s="1796" t="s">
        <v>447</v>
      </c>
      <c r="E1496" s="994">
        <v>7</v>
      </c>
      <c r="F1496" s="995" t="s">
        <v>4151</v>
      </c>
      <c r="G1496" s="994"/>
      <c r="H1496" s="996" t="s">
        <v>345</v>
      </c>
      <c r="I1496" s="999" t="s">
        <v>9560</v>
      </c>
      <c r="J1496" s="996"/>
      <c r="K1496" s="999"/>
      <c r="L1496" s="1047">
        <f t="shared" si="490"/>
        <v>0</v>
      </c>
      <c r="M1496" s="1000"/>
      <c r="N1496" s="1724">
        <f>IF(AND(L1496&lt;&gt;0,ISERROR(MATCH(L1496,Altele!M:M,0))=TRUE),1,0)</f>
        <v>0</v>
      </c>
      <c r="O1496" s="1000"/>
      <c r="P1496" s="1000"/>
      <c r="Q1496" s="1000"/>
      <c r="R1496" s="1000"/>
      <c r="S1496" s="1000"/>
      <c r="T1496" s="1000"/>
      <c r="U1496" s="1000"/>
      <c r="V1496" s="1000"/>
      <c r="W1496" s="1000"/>
      <c r="X1496" s="1000"/>
      <c r="Y1496" s="1001"/>
      <c r="Z1496" s="1001" t="str">
        <f t="shared" si="491"/>
        <v xml:space="preserve"> Cap.4 Pct.3: Rd.(2 la 41) Col.A1 apartine listei de categorii de investitii</v>
      </c>
      <c r="AA1496" s="2205">
        <f t="shared" si="489"/>
        <v>1</v>
      </c>
      <c r="AB1496" s="3036">
        <v>2001</v>
      </c>
    </row>
    <row r="1497" spans="1:28" x14ac:dyDescent="0.25">
      <c r="A1497" s="1708">
        <f t="shared" si="492"/>
        <v>0</v>
      </c>
      <c r="B1497" s="1708">
        <f t="shared" si="479"/>
        <v>12001008</v>
      </c>
      <c r="C1497" s="1503">
        <v>2001</v>
      </c>
      <c r="D1497" s="1796" t="s">
        <v>447</v>
      </c>
      <c r="E1497" s="994">
        <v>8</v>
      </c>
      <c r="F1497" s="995" t="s">
        <v>4151</v>
      </c>
      <c r="G1497" s="994"/>
      <c r="H1497" s="996" t="s">
        <v>345</v>
      </c>
      <c r="I1497" s="999" t="s">
        <v>9561</v>
      </c>
      <c r="J1497" s="996"/>
      <c r="K1497" s="999"/>
      <c r="L1497" s="1047">
        <f t="shared" si="490"/>
        <v>0</v>
      </c>
      <c r="M1497" s="1000"/>
      <c r="N1497" s="1724">
        <f>IF(AND(L1497&lt;&gt;0,ISERROR(MATCH(L1497,Altele!M:M,0))=TRUE),1,0)</f>
        <v>0</v>
      </c>
      <c r="O1497" s="1000"/>
      <c r="P1497" s="1000"/>
      <c r="Q1497" s="1000"/>
      <c r="R1497" s="1000"/>
      <c r="S1497" s="1000"/>
      <c r="T1497" s="1000"/>
      <c r="U1497" s="1000"/>
      <c r="V1497" s="1000"/>
      <c r="W1497" s="1000"/>
      <c r="X1497" s="1000"/>
      <c r="Y1497" s="1001"/>
      <c r="Z1497" s="1001" t="str">
        <f t="shared" si="491"/>
        <v xml:space="preserve"> Cap.4 Pct.3: Rd.(2 la 41) Col.A1 apartine listei de categorii de investitii</v>
      </c>
      <c r="AA1497" s="2205">
        <f t="shared" si="489"/>
        <v>1</v>
      </c>
      <c r="AB1497" s="3036">
        <v>2001</v>
      </c>
    </row>
    <row r="1498" spans="1:28" x14ac:dyDescent="0.25">
      <c r="A1498" s="1708">
        <f t="shared" si="492"/>
        <v>0</v>
      </c>
      <c r="B1498" s="1708">
        <f t="shared" si="479"/>
        <v>12001009</v>
      </c>
      <c r="C1498" s="1503">
        <v>2001</v>
      </c>
      <c r="D1498" s="1796" t="s">
        <v>447</v>
      </c>
      <c r="E1498" s="994">
        <v>9</v>
      </c>
      <c r="F1498" s="995" t="s">
        <v>4151</v>
      </c>
      <c r="G1498" s="994"/>
      <c r="H1498" s="996" t="s">
        <v>345</v>
      </c>
      <c r="I1498" s="999" t="s">
        <v>9562</v>
      </c>
      <c r="J1498" s="996"/>
      <c r="K1498" s="999"/>
      <c r="L1498" s="1047">
        <f t="shared" si="490"/>
        <v>0</v>
      </c>
      <c r="M1498" s="1000"/>
      <c r="N1498" s="1724">
        <f>IF(AND(L1498&lt;&gt;0,ISERROR(MATCH(L1498,Altele!M:M,0))=TRUE),1,0)</f>
        <v>0</v>
      </c>
      <c r="O1498" s="1000"/>
      <c r="P1498" s="1000"/>
      <c r="Q1498" s="1000"/>
      <c r="R1498" s="1000"/>
      <c r="S1498" s="1000"/>
      <c r="T1498" s="1000"/>
      <c r="U1498" s="1000"/>
      <c r="V1498" s="1000"/>
      <c r="W1498" s="1000"/>
      <c r="X1498" s="1000"/>
      <c r="Y1498" s="1001"/>
      <c r="Z1498" s="1001" t="str">
        <f t="shared" si="491"/>
        <v xml:space="preserve"> Cap.4 Pct.3: Rd.(2 la 41) Col.A1 apartine listei de categorii de investitii</v>
      </c>
      <c r="AA1498" s="2205">
        <f t="shared" si="489"/>
        <v>1</v>
      </c>
      <c r="AB1498" s="3036">
        <v>2001</v>
      </c>
    </row>
    <row r="1499" spans="1:28" x14ac:dyDescent="0.25">
      <c r="A1499" s="1708">
        <f t="shared" si="492"/>
        <v>0</v>
      </c>
      <c r="B1499" s="1708">
        <f t="shared" si="479"/>
        <v>12001010</v>
      </c>
      <c r="C1499" s="1503">
        <v>2001</v>
      </c>
      <c r="D1499" s="1796" t="s">
        <v>447</v>
      </c>
      <c r="E1499" s="994">
        <v>10</v>
      </c>
      <c r="F1499" s="995" t="s">
        <v>4151</v>
      </c>
      <c r="G1499" s="994"/>
      <c r="H1499" s="996" t="s">
        <v>345</v>
      </c>
      <c r="I1499" s="999" t="s">
        <v>9563</v>
      </c>
      <c r="J1499" s="996"/>
      <c r="K1499" s="999"/>
      <c r="L1499" s="1047">
        <f t="shared" si="490"/>
        <v>0</v>
      </c>
      <c r="M1499" s="1000"/>
      <c r="N1499" s="1724">
        <f>IF(AND(L1499&lt;&gt;0,ISERROR(MATCH(L1499,Altele!M:M,0))=TRUE),1,0)</f>
        <v>0</v>
      </c>
      <c r="O1499" s="1000"/>
      <c r="P1499" s="1000"/>
      <c r="Q1499" s="1000"/>
      <c r="R1499" s="1000"/>
      <c r="S1499" s="1000"/>
      <c r="T1499" s="1000"/>
      <c r="U1499" s="1000"/>
      <c r="V1499" s="1000"/>
      <c r="W1499" s="1000"/>
      <c r="X1499" s="1000"/>
      <c r="Y1499" s="1001"/>
      <c r="Z1499" s="1001" t="str">
        <f t="shared" si="491"/>
        <v xml:space="preserve"> Cap.4 Pct.3: Rd.(2 la 41) Col.A1 apartine listei de categorii de investitii</v>
      </c>
      <c r="AA1499" s="2205">
        <f t="shared" si="489"/>
        <v>1</v>
      </c>
      <c r="AB1499" s="3036">
        <v>2001</v>
      </c>
    </row>
    <row r="1500" spans="1:28" x14ac:dyDescent="0.25">
      <c r="A1500" s="1708">
        <f t="shared" si="492"/>
        <v>0</v>
      </c>
      <c r="B1500" s="1708">
        <f t="shared" si="479"/>
        <v>12001011</v>
      </c>
      <c r="C1500" s="1503">
        <v>2001</v>
      </c>
      <c r="D1500" s="1796" t="s">
        <v>447</v>
      </c>
      <c r="E1500" s="994">
        <v>11</v>
      </c>
      <c r="F1500" s="995" t="s">
        <v>4151</v>
      </c>
      <c r="G1500" s="994"/>
      <c r="H1500" s="996" t="s">
        <v>345</v>
      </c>
      <c r="I1500" s="999" t="s">
        <v>9564</v>
      </c>
      <c r="J1500" s="996"/>
      <c r="K1500" s="999"/>
      <c r="L1500" s="1047">
        <f t="shared" si="490"/>
        <v>0</v>
      </c>
      <c r="M1500" s="1000"/>
      <c r="N1500" s="1724">
        <f>IF(AND(L1500&lt;&gt;0,ISERROR(MATCH(L1500,Altele!M:M,0))=TRUE),1,0)</f>
        <v>0</v>
      </c>
      <c r="O1500" s="1000"/>
      <c r="P1500" s="1000"/>
      <c r="Q1500" s="1000"/>
      <c r="R1500" s="1000"/>
      <c r="S1500" s="1000"/>
      <c r="T1500" s="1000"/>
      <c r="U1500" s="1000"/>
      <c r="V1500" s="1000"/>
      <c r="W1500" s="1000"/>
      <c r="X1500" s="1000"/>
      <c r="Y1500" s="1001"/>
      <c r="Z1500" s="1001" t="str">
        <f t="shared" si="491"/>
        <v xml:space="preserve"> Cap.4 Pct.3: Rd.(2 la 41) Col.A1 apartine listei de categorii de investitii</v>
      </c>
      <c r="AA1500" s="2205">
        <f t="shared" si="489"/>
        <v>1</v>
      </c>
      <c r="AB1500" s="3036">
        <v>2001</v>
      </c>
    </row>
    <row r="1501" spans="1:28" x14ac:dyDescent="0.25">
      <c r="A1501" s="1708">
        <f t="shared" si="492"/>
        <v>0</v>
      </c>
      <c r="B1501" s="1708">
        <f t="shared" si="479"/>
        <v>12001012</v>
      </c>
      <c r="C1501" s="1503">
        <v>2001</v>
      </c>
      <c r="D1501" s="1796" t="s">
        <v>447</v>
      </c>
      <c r="E1501" s="994">
        <v>12</v>
      </c>
      <c r="F1501" s="995" t="s">
        <v>4151</v>
      </c>
      <c r="G1501" s="994"/>
      <c r="H1501" s="996" t="s">
        <v>345</v>
      </c>
      <c r="I1501" s="999" t="s">
        <v>9565</v>
      </c>
      <c r="J1501" s="996"/>
      <c r="K1501" s="999"/>
      <c r="L1501" s="1047">
        <f t="shared" si="490"/>
        <v>0</v>
      </c>
      <c r="M1501" s="1000"/>
      <c r="N1501" s="1724">
        <f>IF(AND(L1501&lt;&gt;0,ISERROR(MATCH(L1501,Altele!M:M,0))=TRUE),1,0)</f>
        <v>0</v>
      </c>
      <c r="O1501" s="1000"/>
      <c r="P1501" s="1000"/>
      <c r="Q1501" s="1000"/>
      <c r="R1501" s="1000"/>
      <c r="S1501" s="1000"/>
      <c r="T1501" s="1000"/>
      <c r="U1501" s="1000"/>
      <c r="V1501" s="1000"/>
      <c r="W1501" s="1000"/>
      <c r="X1501" s="1000"/>
      <c r="Y1501" s="1001"/>
      <c r="Z1501" s="1001" t="str">
        <f t="shared" si="491"/>
        <v xml:space="preserve"> Cap.4 Pct.3: Rd.(2 la 41) Col.A1 apartine listei de categorii de investitii</v>
      </c>
      <c r="AA1501" s="2205">
        <f t="shared" si="489"/>
        <v>1</v>
      </c>
      <c r="AB1501" s="3036">
        <v>2001</v>
      </c>
    </row>
    <row r="1502" spans="1:28" x14ac:dyDescent="0.25">
      <c r="A1502" s="1708">
        <f t="shared" si="492"/>
        <v>0</v>
      </c>
      <c r="B1502" s="1708">
        <f t="shared" si="479"/>
        <v>12001013</v>
      </c>
      <c r="C1502" s="1503">
        <v>2001</v>
      </c>
      <c r="D1502" s="1796" t="s">
        <v>447</v>
      </c>
      <c r="E1502" s="994">
        <v>13</v>
      </c>
      <c r="F1502" s="995" t="s">
        <v>4151</v>
      </c>
      <c r="G1502" s="994"/>
      <c r="H1502" s="996" t="s">
        <v>345</v>
      </c>
      <c r="I1502" s="999" t="s">
        <v>9566</v>
      </c>
      <c r="J1502" s="996"/>
      <c r="K1502" s="999"/>
      <c r="L1502" s="1047">
        <f t="shared" si="490"/>
        <v>0</v>
      </c>
      <c r="M1502" s="1000"/>
      <c r="N1502" s="1724">
        <f>IF(AND(L1502&lt;&gt;0,ISERROR(MATCH(L1502,Altele!M:M,0))=TRUE),1,0)</f>
        <v>0</v>
      </c>
      <c r="O1502" s="1000"/>
      <c r="P1502" s="1000"/>
      <c r="Q1502" s="1000"/>
      <c r="R1502" s="1000"/>
      <c r="S1502" s="1000"/>
      <c r="T1502" s="1000"/>
      <c r="U1502" s="1000"/>
      <c r="V1502" s="1000"/>
      <c r="W1502" s="1000"/>
      <c r="X1502" s="1000"/>
      <c r="Y1502" s="1001"/>
      <c r="Z1502" s="1001" t="str">
        <f t="shared" si="491"/>
        <v xml:space="preserve"> Cap.4 Pct.3: Rd.(2 la 41) Col.A1 apartine listei de categorii de investitii</v>
      </c>
      <c r="AA1502" s="2205">
        <f t="shared" si="489"/>
        <v>1</v>
      </c>
      <c r="AB1502" s="3036">
        <v>2001</v>
      </c>
    </row>
    <row r="1503" spans="1:28" x14ac:dyDescent="0.25">
      <c r="A1503" s="1708">
        <f t="shared" si="492"/>
        <v>0</v>
      </c>
      <c r="B1503" s="1708">
        <f t="shared" si="479"/>
        <v>12001014</v>
      </c>
      <c r="C1503" s="1503">
        <v>2001</v>
      </c>
      <c r="D1503" s="1796" t="s">
        <v>447</v>
      </c>
      <c r="E1503" s="994">
        <v>14</v>
      </c>
      <c r="F1503" s="995" t="s">
        <v>4151</v>
      </c>
      <c r="G1503" s="994"/>
      <c r="H1503" s="996" t="s">
        <v>345</v>
      </c>
      <c r="I1503" s="999" t="s">
        <v>9567</v>
      </c>
      <c r="J1503" s="996"/>
      <c r="K1503" s="999"/>
      <c r="L1503" s="1047">
        <f t="shared" si="490"/>
        <v>0</v>
      </c>
      <c r="M1503" s="1000"/>
      <c r="N1503" s="1724">
        <f>IF(AND(L1503&lt;&gt;0,ISERROR(MATCH(L1503,Altele!M:M,0))=TRUE),1,0)</f>
        <v>0</v>
      </c>
      <c r="O1503" s="1000"/>
      <c r="P1503" s="1000"/>
      <c r="Q1503" s="1000"/>
      <c r="R1503" s="1000"/>
      <c r="S1503" s="1000"/>
      <c r="T1503" s="1000"/>
      <c r="U1503" s="1000"/>
      <c r="V1503" s="1000"/>
      <c r="W1503" s="1000"/>
      <c r="X1503" s="1000"/>
      <c r="Y1503" s="1001"/>
      <c r="Z1503" s="1001" t="str">
        <f t="shared" si="491"/>
        <v xml:space="preserve"> Cap.4 Pct.3: Rd.(2 la 41) Col.A1 apartine listei de categorii de investitii</v>
      </c>
      <c r="AA1503" s="2205">
        <f t="shared" si="489"/>
        <v>1</v>
      </c>
      <c r="AB1503" s="3036">
        <v>2001</v>
      </c>
    </row>
    <row r="1504" spans="1:28" x14ac:dyDescent="0.25">
      <c r="A1504" s="1708">
        <f t="shared" si="492"/>
        <v>0</v>
      </c>
      <c r="B1504" s="1708">
        <f t="shared" si="479"/>
        <v>12001015</v>
      </c>
      <c r="C1504" s="1503">
        <v>2001</v>
      </c>
      <c r="D1504" s="1796" t="s">
        <v>447</v>
      </c>
      <c r="E1504" s="994">
        <v>15</v>
      </c>
      <c r="F1504" s="995" t="s">
        <v>4151</v>
      </c>
      <c r="G1504" s="994"/>
      <c r="H1504" s="996" t="s">
        <v>345</v>
      </c>
      <c r="I1504" s="999" t="s">
        <v>9568</v>
      </c>
      <c r="J1504" s="996"/>
      <c r="K1504" s="999"/>
      <c r="L1504" s="1047">
        <f t="shared" si="490"/>
        <v>0</v>
      </c>
      <c r="M1504" s="1000"/>
      <c r="N1504" s="1724">
        <f>IF(AND(L1504&lt;&gt;0,ISERROR(MATCH(L1504,Altele!M:M,0))=TRUE),1,0)</f>
        <v>0</v>
      </c>
      <c r="O1504" s="1000"/>
      <c r="P1504" s="1000"/>
      <c r="Q1504" s="1000"/>
      <c r="R1504" s="1000"/>
      <c r="S1504" s="1000"/>
      <c r="T1504" s="1000"/>
      <c r="U1504" s="1000"/>
      <c r="V1504" s="1000"/>
      <c r="W1504" s="1000"/>
      <c r="X1504" s="1000"/>
      <c r="Y1504" s="1001"/>
      <c r="Z1504" s="1001" t="str">
        <f t="shared" si="491"/>
        <v xml:space="preserve"> Cap.4 Pct.3: Rd.(2 la 41) Col.A1 apartine listei de categorii de investitii</v>
      </c>
      <c r="AA1504" s="2205">
        <f t="shared" si="489"/>
        <v>1</v>
      </c>
      <c r="AB1504" s="3036">
        <v>2001</v>
      </c>
    </row>
    <row r="1505" spans="1:28" x14ac:dyDescent="0.25">
      <c r="A1505" s="1708">
        <f t="shared" si="492"/>
        <v>0</v>
      </c>
      <c r="B1505" s="1708">
        <f t="shared" si="479"/>
        <v>12001016</v>
      </c>
      <c r="C1505" s="1503">
        <v>2001</v>
      </c>
      <c r="D1505" s="1796" t="s">
        <v>447</v>
      </c>
      <c r="E1505" s="994">
        <v>16</v>
      </c>
      <c r="F1505" s="995" t="s">
        <v>4151</v>
      </c>
      <c r="G1505" s="994"/>
      <c r="H1505" s="996" t="s">
        <v>345</v>
      </c>
      <c r="I1505" s="999" t="s">
        <v>9569</v>
      </c>
      <c r="J1505" s="996"/>
      <c r="K1505" s="999"/>
      <c r="L1505" s="1047">
        <f t="shared" si="490"/>
        <v>0</v>
      </c>
      <c r="M1505" s="1000"/>
      <c r="N1505" s="1724">
        <f>IF(AND(L1505&lt;&gt;0,ISERROR(MATCH(L1505,Altele!M:M,0))=TRUE),1,0)</f>
        <v>0</v>
      </c>
      <c r="O1505" s="1000"/>
      <c r="P1505" s="1000"/>
      <c r="Q1505" s="1000"/>
      <c r="R1505" s="1000"/>
      <c r="S1505" s="1000"/>
      <c r="T1505" s="1000"/>
      <c r="U1505" s="1000"/>
      <c r="V1505" s="1000"/>
      <c r="W1505" s="1000"/>
      <c r="X1505" s="1000"/>
      <c r="Y1505" s="1001"/>
      <c r="Z1505" s="1001" t="str">
        <f t="shared" si="491"/>
        <v xml:space="preserve"> Cap.4 Pct.3: Rd.(2 la 41) Col.A1 apartine listei de categorii de investitii</v>
      </c>
      <c r="AA1505" s="2205">
        <f t="shared" si="489"/>
        <v>1</v>
      </c>
      <c r="AB1505" s="3036">
        <v>2001</v>
      </c>
    </row>
    <row r="1506" spans="1:28" x14ac:dyDescent="0.25">
      <c r="A1506" s="1708">
        <f t="shared" si="492"/>
        <v>0</v>
      </c>
      <c r="B1506" s="1708">
        <f t="shared" ref="B1506:B1571" si="493">VALUE("1"&amp;TEXT(C1506,"0000")&amp;TEXT(E1506,"000"))</f>
        <v>12001017</v>
      </c>
      <c r="C1506" s="1503">
        <v>2001</v>
      </c>
      <c r="D1506" s="1796" t="s">
        <v>447</v>
      </c>
      <c r="E1506" s="994">
        <v>17</v>
      </c>
      <c r="F1506" s="995" t="s">
        <v>4151</v>
      </c>
      <c r="G1506" s="994"/>
      <c r="H1506" s="996" t="s">
        <v>345</v>
      </c>
      <c r="I1506" s="999" t="s">
        <v>9570</v>
      </c>
      <c r="J1506" s="996"/>
      <c r="K1506" s="999"/>
      <c r="L1506" s="1047">
        <f t="shared" si="490"/>
        <v>0</v>
      </c>
      <c r="M1506" s="1000"/>
      <c r="N1506" s="1724">
        <f>IF(AND(L1506&lt;&gt;0,ISERROR(MATCH(L1506,Altele!M:M,0))=TRUE),1,0)</f>
        <v>0</v>
      </c>
      <c r="O1506" s="1000"/>
      <c r="P1506" s="1000"/>
      <c r="Q1506" s="1000"/>
      <c r="R1506" s="1000"/>
      <c r="S1506" s="1000"/>
      <c r="T1506" s="1000"/>
      <c r="U1506" s="1000"/>
      <c r="V1506" s="1000"/>
      <c r="W1506" s="1000"/>
      <c r="X1506" s="1000"/>
      <c r="Y1506" s="1001"/>
      <c r="Z1506" s="1001" t="str">
        <f t="shared" si="491"/>
        <v xml:space="preserve"> Cap.4 Pct.3: Rd.(2 la 41) Col.A1 apartine listei de categorii de investitii</v>
      </c>
      <c r="AA1506" s="2205">
        <f t="shared" si="489"/>
        <v>1</v>
      </c>
      <c r="AB1506" s="3036">
        <v>2001</v>
      </c>
    </row>
    <row r="1507" spans="1:28" x14ac:dyDescent="0.25">
      <c r="A1507" s="1708">
        <f t="shared" si="492"/>
        <v>0</v>
      </c>
      <c r="B1507" s="1708">
        <f t="shared" si="493"/>
        <v>12001018</v>
      </c>
      <c r="C1507" s="1503">
        <v>2001</v>
      </c>
      <c r="D1507" s="1796" t="s">
        <v>447</v>
      </c>
      <c r="E1507" s="994">
        <v>18</v>
      </c>
      <c r="F1507" s="995" t="s">
        <v>4151</v>
      </c>
      <c r="G1507" s="994"/>
      <c r="H1507" s="996" t="s">
        <v>345</v>
      </c>
      <c r="I1507" s="999" t="s">
        <v>9571</v>
      </c>
      <c r="J1507" s="996"/>
      <c r="K1507" s="999"/>
      <c r="L1507" s="1047">
        <f t="shared" si="490"/>
        <v>0</v>
      </c>
      <c r="M1507" s="1000"/>
      <c r="N1507" s="1724">
        <f>IF(AND(L1507&lt;&gt;0,ISERROR(MATCH(L1507,Altele!M:M,0))=TRUE),1,0)</f>
        <v>0</v>
      </c>
      <c r="O1507" s="1000"/>
      <c r="P1507" s="1000"/>
      <c r="Q1507" s="1000"/>
      <c r="R1507" s="1000"/>
      <c r="S1507" s="1000"/>
      <c r="T1507" s="1000"/>
      <c r="U1507" s="1000"/>
      <c r="V1507" s="1000"/>
      <c r="W1507" s="1000"/>
      <c r="X1507" s="1000"/>
      <c r="Y1507" s="1001"/>
      <c r="Z1507" s="1001" t="str">
        <f t="shared" si="491"/>
        <v xml:space="preserve"> Cap.4 Pct.3: Rd.(2 la 41) Col.A1 apartine listei de categorii de investitii</v>
      </c>
      <c r="AA1507" s="2205">
        <f t="shared" si="489"/>
        <v>1</v>
      </c>
      <c r="AB1507" s="3036">
        <v>2001</v>
      </c>
    </row>
    <row r="1508" spans="1:28" x14ac:dyDescent="0.25">
      <c r="A1508" s="1708">
        <f t="shared" si="492"/>
        <v>0</v>
      </c>
      <c r="B1508" s="1708">
        <f t="shared" si="493"/>
        <v>12001019</v>
      </c>
      <c r="C1508" s="1503">
        <v>2001</v>
      </c>
      <c r="D1508" s="1796" t="s">
        <v>447</v>
      </c>
      <c r="E1508" s="994">
        <v>19</v>
      </c>
      <c r="F1508" s="995" t="s">
        <v>4151</v>
      </c>
      <c r="G1508" s="994"/>
      <c r="H1508" s="996" t="s">
        <v>345</v>
      </c>
      <c r="I1508" s="999" t="s">
        <v>9572</v>
      </c>
      <c r="J1508" s="996"/>
      <c r="K1508" s="999"/>
      <c r="L1508" s="1047">
        <f t="shared" si="490"/>
        <v>0</v>
      </c>
      <c r="M1508" s="1000"/>
      <c r="N1508" s="1724">
        <f>IF(AND(L1508&lt;&gt;0,ISERROR(MATCH(L1508,Altele!M:M,0))=TRUE),1,0)</f>
        <v>0</v>
      </c>
      <c r="O1508" s="1000"/>
      <c r="P1508" s="1000"/>
      <c r="Q1508" s="1000"/>
      <c r="R1508" s="1000"/>
      <c r="S1508" s="1000"/>
      <c r="T1508" s="1000"/>
      <c r="U1508" s="1000"/>
      <c r="V1508" s="1000"/>
      <c r="W1508" s="1000"/>
      <c r="X1508" s="1000"/>
      <c r="Y1508" s="1001"/>
      <c r="Z1508" s="1001" t="str">
        <f t="shared" si="491"/>
        <v xml:space="preserve"> Cap.4 Pct.3: Rd.(2 la 41) Col.A1 apartine listei de categorii de investitii</v>
      </c>
      <c r="AA1508" s="2205">
        <f t="shared" si="489"/>
        <v>1</v>
      </c>
      <c r="AB1508" s="3036">
        <v>2001</v>
      </c>
    </row>
    <row r="1509" spans="1:28" x14ac:dyDescent="0.25">
      <c r="A1509" s="1708">
        <f t="shared" si="492"/>
        <v>0</v>
      </c>
      <c r="B1509" s="1708">
        <f t="shared" si="493"/>
        <v>12001020</v>
      </c>
      <c r="C1509" s="1503">
        <v>2001</v>
      </c>
      <c r="D1509" s="1796" t="s">
        <v>447</v>
      </c>
      <c r="E1509" s="994">
        <v>20</v>
      </c>
      <c r="F1509" s="995" t="s">
        <v>4151</v>
      </c>
      <c r="G1509" s="994"/>
      <c r="H1509" s="996" t="s">
        <v>345</v>
      </c>
      <c r="I1509" s="999" t="s">
        <v>9573</v>
      </c>
      <c r="J1509" s="996"/>
      <c r="K1509" s="999"/>
      <c r="L1509" s="1047">
        <f t="shared" si="490"/>
        <v>0</v>
      </c>
      <c r="M1509" s="1000"/>
      <c r="N1509" s="1724">
        <f>IF(AND(L1509&lt;&gt;0,ISERROR(MATCH(L1509,Altele!M:M,0))=TRUE),1,0)</f>
        <v>0</v>
      </c>
      <c r="O1509" s="1000"/>
      <c r="P1509" s="1000"/>
      <c r="Q1509" s="1000"/>
      <c r="R1509" s="1000"/>
      <c r="S1509" s="1000"/>
      <c r="T1509" s="1000"/>
      <c r="U1509" s="1000"/>
      <c r="V1509" s="1000"/>
      <c r="W1509" s="1000"/>
      <c r="X1509" s="1000"/>
      <c r="Y1509" s="1001"/>
      <c r="Z1509" s="1001" t="str">
        <f t="shared" si="491"/>
        <v xml:space="preserve"> Cap.4 Pct.3: Rd.(2 la 41) Col.A1 apartine listei de categorii de investitii</v>
      </c>
      <c r="AA1509" s="2205">
        <f t="shared" si="489"/>
        <v>1</v>
      </c>
      <c r="AB1509" s="3036">
        <v>2001</v>
      </c>
    </row>
    <row r="1510" spans="1:28" x14ac:dyDescent="0.25">
      <c r="A1510" s="1708">
        <f t="shared" si="492"/>
        <v>0</v>
      </c>
      <c r="B1510" s="1708">
        <f t="shared" si="493"/>
        <v>12001021</v>
      </c>
      <c r="C1510" s="1503">
        <v>2001</v>
      </c>
      <c r="D1510" s="1796" t="s">
        <v>447</v>
      </c>
      <c r="E1510" s="994">
        <v>21</v>
      </c>
      <c r="F1510" s="995" t="s">
        <v>4151</v>
      </c>
      <c r="G1510" s="994"/>
      <c r="H1510" s="996" t="s">
        <v>345</v>
      </c>
      <c r="I1510" s="999" t="s">
        <v>9574</v>
      </c>
      <c r="J1510" s="996"/>
      <c r="K1510" s="999"/>
      <c r="L1510" s="1047">
        <f t="shared" si="490"/>
        <v>0</v>
      </c>
      <c r="M1510" s="1000"/>
      <c r="N1510" s="1724">
        <f>IF(AND(L1510&lt;&gt;0,ISERROR(MATCH(L1510,Altele!M:M,0))=TRUE),1,0)</f>
        <v>0</v>
      </c>
      <c r="O1510" s="1000"/>
      <c r="P1510" s="1000"/>
      <c r="Q1510" s="1000"/>
      <c r="R1510" s="1000"/>
      <c r="S1510" s="1000"/>
      <c r="T1510" s="1000"/>
      <c r="U1510" s="1000"/>
      <c r="V1510" s="1000"/>
      <c r="W1510" s="1000"/>
      <c r="X1510" s="1000"/>
      <c r="Y1510" s="1001"/>
      <c r="Z1510" s="1001" t="str">
        <f t="shared" si="491"/>
        <v xml:space="preserve"> Cap.4 Pct.3: Rd.(2 la 41) Col.A1 apartine listei de categorii de investitii</v>
      </c>
      <c r="AA1510" s="2205">
        <f t="shared" si="489"/>
        <v>1</v>
      </c>
      <c r="AB1510" s="3036">
        <v>2001</v>
      </c>
    </row>
    <row r="1511" spans="1:28" x14ac:dyDescent="0.25">
      <c r="A1511" s="1708">
        <f t="shared" si="492"/>
        <v>0</v>
      </c>
      <c r="B1511" s="1708">
        <f t="shared" si="493"/>
        <v>12001022</v>
      </c>
      <c r="C1511" s="1503">
        <v>2001</v>
      </c>
      <c r="D1511" s="1796" t="s">
        <v>447</v>
      </c>
      <c r="E1511" s="994">
        <v>22</v>
      </c>
      <c r="F1511" s="995" t="s">
        <v>4151</v>
      </c>
      <c r="G1511" s="994"/>
      <c r="H1511" s="996" t="s">
        <v>345</v>
      </c>
      <c r="I1511" s="999" t="s">
        <v>9575</v>
      </c>
      <c r="J1511" s="996"/>
      <c r="K1511" s="999"/>
      <c r="L1511" s="1047">
        <f t="shared" si="490"/>
        <v>0</v>
      </c>
      <c r="M1511" s="1000"/>
      <c r="N1511" s="1724">
        <f>IF(AND(L1511&lt;&gt;0,ISERROR(MATCH(L1511,Altele!M:M,0))=TRUE),1,0)</f>
        <v>0</v>
      </c>
      <c r="O1511" s="1000"/>
      <c r="P1511" s="1000"/>
      <c r="Q1511" s="1000"/>
      <c r="R1511" s="1000"/>
      <c r="S1511" s="1000"/>
      <c r="T1511" s="1000"/>
      <c r="U1511" s="1000"/>
      <c r="V1511" s="1000"/>
      <c r="W1511" s="1000"/>
      <c r="X1511" s="1000"/>
      <c r="Y1511" s="1001"/>
      <c r="Z1511" s="1001" t="str">
        <f t="shared" si="491"/>
        <v xml:space="preserve"> Cap.4 Pct.3: Rd.(2 la 41) Col.A1 apartine listei de categorii de investitii</v>
      </c>
      <c r="AA1511" s="2205">
        <f t="shared" si="489"/>
        <v>1</v>
      </c>
      <c r="AB1511" s="3036">
        <v>2001</v>
      </c>
    </row>
    <row r="1512" spans="1:28" x14ac:dyDescent="0.25">
      <c r="A1512" s="1708">
        <f t="shared" si="492"/>
        <v>0</v>
      </c>
      <c r="B1512" s="1708">
        <f t="shared" si="493"/>
        <v>12001023</v>
      </c>
      <c r="C1512" s="1503">
        <v>2001</v>
      </c>
      <c r="D1512" s="1796" t="s">
        <v>447</v>
      </c>
      <c r="E1512" s="994">
        <v>23</v>
      </c>
      <c r="F1512" s="995" t="s">
        <v>4151</v>
      </c>
      <c r="G1512" s="994"/>
      <c r="H1512" s="996" t="s">
        <v>345</v>
      </c>
      <c r="I1512" s="999" t="s">
        <v>9576</v>
      </c>
      <c r="J1512" s="996"/>
      <c r="K1512" s="999"/>
      <c r="L1512" s="1047">
        <f t="shared" si="490"/>
        <v>0</v>
      </c>
      <c r="M1512" s="1000"/>
      <c r="N1512" s="1724">
        <f>IF(AND(L1512&lt;&gt;0,ISERROR(MATCH(L1512,Altele!M:M,0))=TRUE),1,0)</f>
        <v>0</v>
      </c>
      <c r="O1512" s="1000"/>
      <c r="P1512" s="1000"/>
      <c r="Q1512" s="1000"/>
      <c r="R1512" s="1000"/>
      <c r="S1512" s="1000"/>
      <c r="T1512" s="1000"/>
      <c r="U1512" s="1000"/>
      <c r="V1512" s="1000"/>
      <c r="W1512" s="1000"/>
      <c r="X1512" s="1000"/>
      <c r="Y1512" s="1001"/>
      <c r="Z1512" s="1001" t="str">
        <f t="shared" si="491"/>
        <v xml:space="preserve"> Cap.4 Pct.3: Rd.(2 la 41) Col.A1 apartine listei de categorii de investitii</v>
      </c>
      <c r="AA1512" s="2205">
        <f t="shared" si="489"/>
        <v>1</v>
      </c>
      <c r="AB1512" s="3036">
        <v>2001</v>
      </c>
    </row>
    <row r="1513" spans="1:28" x14ac:dyDescent="0.25">
      <c r="A1513" s="1708">
        <f t="shared" si="492"/>
        <v>0</v>
      </c>
      <c r="B1513" s="1708">
        <f t="shared" si="493"/>
        <v>12001024</v>
      </c>
      <c r="C1513" s="1503">
        <v>2001</v>
      </c>
      <c r="D1513" s="1796" t="s">
        <v>447</v>
      </c>
      <c r="E1513" s="994">
        <v>24</v>
      </c>
      <c r="F1513" s="995" t="s">
        <v>4151</v>
      </c>
      <c r="G1513" s="994"/>
      <c r="H1513" s="996" t="s">
        <v>345</v>
      </c>
      <c r="I1513" s="999" t="s">
        <v>9577</v>
      </c>
      <c r="J1513" s="996"/>
      <c r="K1513" s="999"/>
      <c r="L1513" s="1047">
        <f t="shared" si="490"/>
        <v>0</v>
      </c>
      <c r="M1513" s="1000"/>
      <c r="N1513" s="1724">
        <f>IF(AND(L1513&lt;&gt;0,ISERROR(MATCH(L1513,Altele!M:M,0))=TRUE),1,0)</f>
        <v>0</v>
      </c>
      <c r="O1513" s="1000"/>
      <c r="P1513" s="1000"/>
      <c r="Q1513" s="1000"/>
      <c r="R1513" s="1000"/>
      <c r="S1513" s="1000"/>
      <c r="T1513" s="1000"/>
      <c r="U1513" s="1000"/>
      <c r="V1513" s="1000"/>
      <c r="W1513" s="1000"/>
      <c r="X1513" s="1000"/>
      <c r="Y1513" s="1001"/>
      <c r="Z1513" s="1001" t="str">
        <f t="shared" si="491"/>
        <v xml:space="preserve"> Cap.4 Pct.3: Rd.(2 la 41) Col.A1 apartine listei de categorii de investitii</v>
      </c>
      <c r="AA1513" s="2205">
        <f t="shared" si="489"/>
        <v>1</v>
      </c>
      <c r="AB1513" s="3036">
        <v>2001</v>
      </c>
    </row>
    <row r="1514" spans="1:28" x14ac:dyDescent="0.25">
      <c r="A1514" s="1708">
        <f t="shared" si="492"/>
        <v>0</v>
      </c>
      <c r="B1514" s="1708">
        <f t="shared" si="493"/>
        <v>12001025</v>
      </c>
      <c r="C1514" s="1503">
        <v>2001</v>
      </c>
      <c r="D1514" s="1796" t="s">
        <v>447</v>
      </c>
      <c r="E1514" s="994">
        <v>25</v>
      </c>
      <c r="F1514" s="995" t="s">
        <v>4151</v>
      </c>
      <c r="G1514" s="994"/>
      <c r="H1514" s="996" t="s">
        <v>345</v>
      </c>
      <c r="I1514" s="999" t="s">
        <v>9578</v>
      </c>
      <c r="J1514" s="996"/>
      <c r="K1514" s="999"/>
      <c r="L1514" s="1047">
        <f t="shared" si="490"/>
        <v>0</v>
      </c>
      <c r="M1514" s="1000"/>
      <c r="N1514" s="1724">
        <f>IF(AND(L1514&lt;&gt;0,ISERROR(MATCH(L1514,Altele!M:M,0))=TRUE),1,0)</f>
        <v>0</v>
      </c>
      <c r="O1514" s="1000"/>
      <c r="P1514" s="1000"/>
      <c r="Q1514" s="1000"/>
      <c r="R1514" s="1000"/>
      <c r="S1514" s="1000"/>
      <c r="T1514" s="1000"/>
      <c r="U1514" s="1000"/>
      <c r="V1514" s="1000"/>
      <c r="W1514" s="1000"/>
      <c r="X1514" s="1000"/>
      <c r="Y1514" s="1001"/>
      <c r="Z1514" s="1001" t="str">
        <f t="shared" si="491"/>
        <v xml:space="preserve"> Cap.4 Pct.3: Rd.(2 la 41) Col.A1 apartine listei de categorii de investitii</v>
      </c>
      <c r="AA1514" s="2205">
        <f t="shared" si="489"/>
        <v>1</v>
      </c>
      <c r="AB1514" s="3036">
        <v>2001</v>
      </c>
    </row>
    <row r="1515" spans="1:28" x14ac:dyDescent="0.25">
      <c r="A1515" s="1708">
        <f t="shared" si="492"/>
        <v>0</v>
      </c>
      <c r="B1515" s="1708">
        <f t="shared" si="493"/>
        <v>12001026</v>
      </c>
      <c r="C1515" s="1503">
        <v>2001</v>
      </c>
      <c r="D1515" s="1796" t="s">
        <v>447</v>
      </c>
      <c r="E1515" s="994">
        <v>26</v>
      </c>
      <c r="F1515" s="995" t="s">
        <v>4151</v>
      </c>
      <c r="G1515" s="994"/>
      <c r="H1515" s="996" t="s">
        <v>345</v>
      </c>
      <c r="I1515" s="999" t="s">
        <v>9579</v>
      </c>
      <c r="J1515" s="996"/>
      <c r="K1515" s="999"/>
      <c r="L1515" s="1047">
        <f t="shared" si="490"/>
        <v>0</v>
      </c>
      <c r="M1515" s="1000"/>
      <c r="N1515" s="1724">
        <f>IF(AND(L1515&lt;&gt;0,ISERROR(MATCH(L1515,Altele!M:M,0))=TRUE),1,0)</f>
        <v>0</v>
      </c>
      <c r="O1515" s="1000"/>
      <c r="P1515" s="1000"/>
      <c r="Q1515" s="1000"/>
      <c r="R1515" s="1000"/>
      <c r="S1515" s="1000"/>
      <c r="T1515" s="1000"/>
      <c r="U1515" s="1000"/>
      <c r="V1515" s="1000"/>
      <c r="W1515" s="1000"/>
      <c r="X1515" s="1000"/>
      <c r="Y1515" s="1001"/>
      <c r="Z1515" s="1001" t="str">
        <f t="shared" si="491"/>
        <v xml:space="preserve"> Cap.4 Pct.3: Rd.(2 la 41) Col.A1 apartine listei de categorii de investitii</v>
      </c>
      <c r="AA1515" s="2205">
        <f t="shared" si="489"/>
        <v>1</v>
      </c>
      <c r="AB1515" s="3036">
        <v>2001</v>
      </c>
    </row>
    <row r="1516" spans="1:28" x14ac:dyDescent="0.25">
      <c r="A1516" s="1708">
        <f t="shared" si="492"/>
        <v>0</v>
      </c>
      <c r="B1516" s="1708">
        <f t="shared" si="493"/>
        <v>12001027</v>
      </c>
      <c r="C1516" s="1503">
        <v>2001</v>
      </c>
      <c r="D1516" s="1796" t="s">
        <v>447</v>
      </c>
      <c r="E1516" s="994">
        <v>27</v>
      </c>
      <c r="F1516" s="995" t="s">
        <v>4151</v>
      </c>
      <c r="G1516" s="994"/>
      <c r="H1516" s="996" t="s">
        <v>345</v>
      </c>
      <c r="I1516" s="999" t="s">
        <v>9580</v>
      </c>
      <c r="J1516" s="996"/>
      <c r="K1516" s="999"/>
      <c r="L1516" s="1047">
        <f t="shared" si="490"/>
        <v>0</v>
      </c>
      <c r="M1516" s="1000"/>
      <c r="N1516" s="1724">
        <f>IF(AND(L1516&lt;&gt;0,ISERROR(MATCH(L1516,Altele!M:M,0))=TRUE),1,0)</f>
        <v>0</v>
      </c>
      <c r="O1516" s="1000"/>
      <c r="P1516" s="1000"/>
      <c r="Q1516" s="1000"/>
      <c r="R1516" s="1000"/>
      <c r="S1516" s="1000"/>
      <c r="T1516" s="1000"/>
      <c r="U1516" s="1000"/>
      <c r="V1516" s="1000"/>
      <c r="W1516" s="1000"/>
      <c r="X1516" s="1000"/>
      <c r="Y1516" s="1001"/>
      <c r="Z1516" s="1001" t="str">
        <f t="shared" si="491"/>
        <v xml:space="preserve"> Cap.4 Pct.3: Rd.(2 la 41) Col.A1 apartine listei de categorii de investitii</v>
      </c>
      <c r="AA1516" s="2205">
        <f t="shared" si="489"/>
        <v>1</v>
      </c>
      <c r="AB1516" s="3036">
        <v>2001</v>
      </c>
    </row>
    <row r="1517" spans="1:28" x14ac:dyDescent="0.25">
      <c r="A1517" s="1708">
        <f t="shared" si="492"/>
        <v>0</v>
      </c>
      <c r="B1517" s="1708">
        <f t="shared" si="493"/>
        <v>12001028</v>
      </c>
      <c r="C1517" s="1503">
        <v>2001</v>
      </c>
      <c r="D1517" s="1796" t="s">
        <v>447</v>
      </c>
      <c r="E1517" s="994">
        <v>28</v>
      </c>
      <c r="F1517" s="995" t="s">
        <v>4151</v>
      </c>
      <c r="G1517" s="994"/>
      <c r="H1517" s="996" t="s">
        <v>345</v>
      </c>
      <c r="I1517" s="999" t="s">
        <v>9581</v>
      </c>
      <c r="J1517" s="996"/>
      <c r="K1517" s="999"/>
      <c r="L1517" s="1047">
        <f t="shared" si="490"/>
        <v>0</v>
      </c>
      <c r="M1517" s="1000"/>
      <c r="N1517" s="1724">
        <f>IF(AND(L1517&lt;&gt;0,ISERROR(MATCH(L1517,Altele!M:M,0))=TRUE),1,0)</f>
        <v>0</v>
      </c>
      <c r="O1517" s="1000"/>
      <c r="P1517" s="1000"/>
      <c r="Q1517" s="1000"/>
      <c r="R1517" s="1000"/>
      <c r="S1517" s="1000"/>
      <c r="T1517" s="1000"/>
      <c r="U1517" s="1000"/>
      <c r="V1517" s="1000"/>
      <c r="W1517" s="1000"/>
      <c r="X1517" s="1000"/>
      <c r="Y1517" s="1001"/>
      <c r="Z1517" s="1001" t="str">
        <f t="shared" si="491"/>
        <v xml:space="preserve"> Cap.4 Pct.3: Rd.(2 la 41) Col.A1 apartine listei de categorii de investitii</v>
      </c>
      <c r="AA1517" s="2205">
        <f t="shared" si="489"/>
        <v>1</v>
      </c>
      <c r="AB1517" s="3036">
        <v>2001</v>
      </c>
    </row>
    <row r="1518" spans="1:28" x14ac:dyDescent="0.25">
      <c r="A1518" s="1708">
        <f t="shared" si="492"/>
        <v>0</v>
      </c>
      <c r="B1518" s="1708">
        <f t="shared" si="493"/>
        <v>12001029</v>
      </c>
      <c r="C1518" s="1503">
        <v>2001</v>
      </c>
      <c r="D1518" s="1796" t="s">
        <v>447</v>
      </c>
      <c r="E1518" s="994">
        <v>29</v>
      </c>
      <c r="F1518" s="995" t="s">
        <v>4151</v>
      </c>
      <c r="G1518" s="994"/>
      <c r="H1518" s="996" t="s">
        <v>345</v>
      </c>
      <c r="I1518" s="999" t="s">
        <v>9582</v>
      </c>
      <c r="J1518" s="996"/>
      <c r="K1518" s="999"/>
      <c r="L1518" s="1047">
        <f t="shared" si="490"/>
        <v>0</v>
      </c>
      <c r="M1518" s="1000"/>
      <c r="N1518" s="1724">
        <f>IF(AND(L1518&lt;&gt;0,ISERROR(MATCH(L1518,Altele!M:M,0))=TRUE),1,0)</f>
        <v>0</v>
      </c>
      <c r="O1518" s="1000"/>
      <c r="P1518" s="1000"/>
      <c r="Q1518" s="1000"/>
      <c r="R1518" s="1000"/>
      <c r="S1518" s="1000"/>
      <c r="T1518" s="1000"/>
      <c r="U1518" s="1000"/>
      <c r="V1518" s="1000"/>
      <c r="W1518" s="1000"/>
      <c r="X1518" s="1000"/>
      <c r="Y1518" s="1001"/>
      <c r="Z1518" s="1001" t="str">
        <f t="shared" si="491"/>
        <v xml:space="preserve"> Cap.4 Pct.3: Rd.(2 la 41) Col.A1 apartine listei de categorii de investitii</v>
      </c>
      <c r="AA1518" s="2205">
        <f t="shared" si="489"/>
        <v>1</v>
      </c>
      <c r="AB1518" s="3036">
        <v>2001</v>
      </c>
    </row>
    <row r="1519" spans="1:28" x14ac:dyDescent="0.25">
      <c r="A1519" s="1708">
        <f t="shared" si="492"/>
        <v>0</v>
      </c>
      <c r="B1519" s="1708">
        <f t="shared" si="493"/>
        <v>12001030</v>
      </c>
      <c r="C1519" s="1503">
        <v>2001</v>
      </c>
      <c r="D1519" s="1796" t="s">
        <v>447</v>
      </c>
      <c r="E1519" s="994">
        <v>30</v>
      </c>
      <c r="F1519" s="995" t="s">
        <v>4151</v>
      </c>
      <c r="G1519" s="994"/>
      <c r="H1519" s="996" t="s">
        <v>345</v>
      </c>
      <c r="I1519" s="999" t="s">
        <v>9583</v>
      </c>
      <c r="J1519" s="996"/>
      <c r="K1519" s="999"/>
      <c r="L1519" s="1047">
        <f t="shared" si="490"/>
        <v>0</v>
      </c>
      <c r="M1519" s="1000"/>
      <c r="N1519" s="1724">
        <f>IF(AND(L1519&lt;&gt;0,ISERROR(MATCH(L1519,Altele!M:M,0))=TRUE),1,0)</f>
        <v>0</v>
      </c>
      <c r="O1519" s="1000"/>
      <c r="P1519" s="1000"/>
      <c r="Q1519" s="1000"/>
      <c r="R1519" s="1000"/>
      <c r="S1519" s="1000"/>
      <c r="T1519" s="1000"/>
      <c r="U1519" s="1000"/>
      <c r="V1519" s="1000"/>
      <c r="W1519" s="1000"/>
      <c r="X1519" s="1000"/>
      <c r="Y1519" s="1001"/>
      <c r="Z1519" s="1001" t="str">
        <f t="shared" si="491"/>
        <v xml:space="preserve"> Cap.4 Pct.3: Rd.(2 la 41) Col.A1 apartine listei de categorii de investitii</v>
      </c>
      <c r="AA1519" s="2205">
        <f t="shared" si="489"/>
        <v>1</v>
      </c>
      <c r="AB1519" s="3036">
        <v>2001</v>
      </c>
    </row>
    <row r="1520" spans="1:28" x14ac:dyDescent="0.25">
      <c r="A1520" s="1708">
        <f t="shared" si="492"/>
        <v>0</v>
      </c>
      <c r="B1520" s="1708">
        <f t="shared" si="493"/>
        <v>12001031</v>
      </c>
      <c r="C1520" s="1503">
        <v>2001</v>
      </c>
      <c r="D1520" s="1796" t="s">
        <v>447</v>
      </c>
      <c r="E1520" s="994">
        <v>31</v>
      </c>
      <c r="F1520" s="995" t="s">
        <v>4151</v>
      </c>
      <c r="G1520" s="994"/>
      <c r="H1520" s="996" t="s">
        <v>345</v>
      </c>
      <c r="I1520" s="999" t="s">
        <v>9584</v>
      </c>
      <c r="J1520" s="996"/>
      <c r="K1520" s="999"/>
      <c r="L1520" s="1047">
        <f t="shared" si="490"/>
        <v>0</v>
      </c>
      <c r="M1520" s="1000"/>
      <c r="N1520" s="1724">
        <f>IF(AND(L1520&lt;&gt;0,ISERROR(MATCH(L1520,Altele!M:M,0))=TRUE),1,0)</f>
        <v>0</v>
      </c>
      <c r="O1520" s="1000"/>
      <c r="P1520" s="1000"/>
      <c r="Q1520" s="1000"/>
      <c r="R1520" s="1000"/>
      <c r="S1520" s="1000"/>
      <c r="T1520" s="1000"/>
      <c r="U1520" s="1000"/>
      <c r="V1520" s="1000"/>
      <c r="W1520" s="1000"/>
      <c r="X1520" s="1000"/>
      <c r="Y1520" s="1001"/>
      <c r="Z1520" s="1001" t="str">
        <f t="shared" si="491"/>
        <v xml:space="preserve"> Cap.4 Pct.3: Rd.(2 la 41) Col.A1 apartine listei de categorii de investitii</v>
      </c>
      <c r="AA1520" s="2205">
        <f t="shared" si="489"/>
        <v>1</v>
      </c>
      <c r="AB1520" s="3036">
        <v>2001</v>
      </c>
    </row>
    <row r="1521" spans="1:29" x14ac:dyDescent="0.25">
      <c r="A1521" s="1708">
        <f t="shared" si="492"/>
        <v>0</v>
      </c>
      <c r="B1521" s="1708">
        <f t="shared" si="493"/>
        <v>12001032</v>
      </c>
      <c r="C1521" s="1503">
        <v>2001</v>
      </c>
      <c r="D1521" s="1796" t="s">
        <v>447</v>
      </c>
      <c r="E1521" s="994">
        <v>32</v>
      </c>
      <c r="F1521" s="995" t="s">
        <v>4151</v>
      </c>
      <c r="G1521" s="994"/>
      <c r="H1521" s="996" t="s">
        <v>345</v>
      </c>
      <c r="I1521" s="999" t="s">
        <v>9585</v>
      </c>
      <c r="J1521" s="996"/>
      <c r="K1521" s="999"/>
      <c r="L1521" s="1047">
        <f t="shared" si="490"/>
        <v>0</v>
      </c>
      <c r="M1521" s="1000"/>
      <c r="N1521" s="1724">
        <f>IF(AND(L1521&lt;&gt;0,ISERROR(MATCH(L1521,Altele!M:M,0))=TRUE),1,0)</f>
        <v>0</v>
      </c>
      <c r="O1521" s="1000"/>
      <c r="P1521" s="1000"/>
      <c r="Q1521" s="1000"/>
      <c r="R1521" s="1000"/>
      <c r="S1521" s="1000"/>
      <c r="T1521" s="1000"/>
      <c r="U1521" s="1000"/>
      <c r="V1521" s="1000"/>
      <c r="W1521" s="1000"/>
      <c r="X1521" s="1000"/>
      <c r="Y1521" s="1001"/>
      <c r="Z1521" s="1001" t="str">
        <f t="shared" si="491"/>
        <v xml:space="preserve"> Cap.4 Pct.3: Rd.(2 la 41) Col.A1 apartine listei de categorii de investitii</v>
      </c>
      <c r="AA1521" s="2205">
        <f t="shared" si="489"/>
        <v>1</v>
      </c>
      <c r="AB1521" s="3036">
        <v>2001</v>
      </c>
    </row>
    <row r="1522" spans="1:29" x14ac:dyDescent="0.25">
      <c r="A1522" s="1708">
        <f t="shared" si="492"/>
        <v>0</v>
      </c>
      <c r="B1522" s="1708">
        <f t="shared" si="493"/>
        <v>12001033</v>
      </c>
      <c r="C1522" s="1503">
        <v>2001</v>
      </c>
      <c r="D1522" s="1796" t="s">
        <v>447</v>
      </c>
      <c r="E1522" s="994">
        <v>33</v>
      </c>
      <c r="F1522" s="995" t="s">
        <v>4151</v>
      </c>
      <c r="G1522" s="994"/>
      <c r="H1522" s="996" t="s">
        <v>345</v>
      </c>
      <c r="I1522" s="999" t="s">
        <v>9586</v>
      </c>
      <c r="J1522" s="996"/>
      <c r="K1522" s="999"/>
      <c r="L1522" s="1047">
        <f t="shared" si="490"/>
        <v>0</v>
      </c>
      <c r="M1522" s="1000"/>
      <c r="N1522" s="1724">
        <f>IF(AND(L1522&lt;&gt;0,ISERROR(MATCH(L1522,Altele!M:M,0))=TRUE),1,0)</f>
        <v>0</v>
      </c>
      <c r="O1522" s="1000"/>
      <c r="P1522" s="1000"/>
      <c r="Q1522" s="1000"/>
      <c r="R1522" s="1000"/>
      <c r="S1522" s="1000"/>
      <c r="T1522" s="1000"/>
      <c r="U1522" s="1000"/>
      <c r="V1522" s="1000"/>
      <c r="W1522" s="1000"/>
      <c r="X1522" s="1000"/>
      <c r="Y1522" s="1001"/>
      <c r="Z1522" s="1001" t="str">
        <f t="shared" si="491"/>
        <v xml:space="preserve"> Cap.4 Pct.3: Rd.(2 la 41) Col.A1 apartine listei de categorii de investitii</v>
      </c>
      <c r="AA1522" s="2205">
        <f t="shared" si="489"/>
        <v>1</v>
      </c>
      <c r="AB1522" s="3036">
        <v>2001</v>
      </c>
    </row>
    <row r="1523" spans="1:29" x14ac:dyDescent="0.25">
      <c r="A1523" s="1708">
        <f t="shared" si="492"/>
        <v>0</v>
      </c>
      <c r="B1523" s="1708">
        <f t="shared" si="493"/>
        <v>12001034</v>
      </c>
      <c r="C1523" s="1503">
        <v>2001</v>
      </c>
      <c r="D1523" s="1796" t="s">
        <v>447</v>
      </c>
      <c r="E1523" s="994">
        <v>34</v>
      </c>
      <c r="F1523" s="995" t="s">
        <v>4151</v>
      </c>
      <c r="G1523" s="994"/>
      <c r="H1523" s="996" t="s">
        <v>345</v>
      </c>
      <c r="I1523" s="999" t="s">
        <v>9587</v>
      </c>
      <c r="J1523" s="996"/>
      <c r="K1523" s="999"/>
      <c r="L1523" s="1047">
        <f t="shared" si="490"/>
        <v>0</v>
      </c>
      <c r="M1523" s="1000"/>
      <c r="N1523" s="1724">
        <f>IF(AND(L1523&lt;&gt;0,ISERROR(MATCH(L1523,Altele!M:M,0))=TRUE),1,0)</f>
        <v>0</v>
      </c>
      <c r="O1523" s="1000"/>
      <c r="P1523" s="1000"/>
      <c r="Q1523" s="1000"/>
      <c r="R1523" s="1000"/>
      <c r="S1523" s="1000"/>
      <c r="T1523" s="1000"/>
      <c r="U1523" s="1000"/>
      <c r="V1523" s="1000"/>
      <c r="W1523" s="1000"/>
      <c r="X1523" s="1000"/>
      <c r="Y1523" s="1001"/>
      <c r="Z1523" s="1001" t="str">
        <f t="shared" si="491"/>
        <v xml:space="preserve"> Cap.4 Pct.3: Rd.(2 la 41) Col.A1 apartine listei de categorii de investitii</v>
      </c>
      <c r="AA1523" s="2205">
        <f t="shared" si="489"/>
        <v>1</v>
      </c>
      <c r="AB1523" s="3036">
        <v>2001</v>
      </c>
    </row>
    <row r="1524" spans="1:29" x14ac:dyDescent="0.25">
      <c r="A1524" s="1708">
        <f t="shared" si="492"/>
        <v>0</v>
      </c>
      <c r="B1524" s="1708">
        <f t="shared" si="493"/>
        <v>12001035</v>
      </c>
      <c r="C1524" s="1503">
        <v>2001</v>
      </c>
      <c r="D1524" s="1796" t="s">
        <v>447</v>
      </c>
      <c r="E1524" s="994">
        <v>35</v>
      </c>
      <c r="F1524" s="995" t="s">
        <v>4151</v>
      </c>
      <c r="G1524" s="994"/>
      <c r="H1524" s="996" t="s">
        <v>345</v>
      </c>
      <c r="I1524" s="999" t="s">
        <v>9588</v>
      </c>
      <c r="J1524" s="996"/>
      <c r="K1524" s="999"/>
      <c r="L1524" s="1047">
        <f t="shared" si="490"/>
        <v>0</v>
      </c>
      <c r="M1524" s="1000"/>
      <c r="N1524" s="1724">
        <f>IF(AND(L1524&lt;&gt;0,ISERROR(MATCH(L1524,Altele!M:M,0))=TRUE),1,0)</f>
        <v>0</v>
      </c>
      <c r="O1524" s="1000"/>
      <c r="P1524" s="1000"/>
      <c r="Q1524" s="1000"/>
      <c r="R1524" s="1000"/>
      <c r="S1524" s="1000"/>
      <c r="T1524" s="1000"/>
      <c r="U1524" s="1000"/>
      <c r="V1524" s="1000"/>
      <c r="W1524" s="1000"/>
      <c r="X1524" s="1000"/>
      <c r="Y1524" s="1001"/>
      <c r="Z1524" s="1001" t="str">
        <f t="shared" si="491"/>
        <v xml:space="preserve"> Cap.4 Pct.3: Rd.(2 la 41) Col.A1 apartine listei de categorii de investitii</v>
      </c>
      <c r="AA1524" s="2205">
        <f t="shared" si="489"/>
        <v>1</v>
      </c>
      <c r="AB1524" s="3036">
        <v>2001</v>
      </c>
    </row>
    <row r="1525" spans="1:29" x14ac:dyDescent="0.25">
      <c r="A1525" s="1708">
        <f t="shared" si="492"/>
        <v>0</v>
      </c>
      <c r="B1525" s="1708">
        <f t="shared" si="493"/>
        <v>12001036</v>
      </c>
      <c r="C1525" s="1503">
        <v>2001</v>
      </c>
      <c r="D1525" s="1796" t="s">
        <v>447</v>
      </c>
      <c r="E1525" s="994">
        <v>36</v>
      </c>
      <c r="F1525" s="995" t="s">
        <v>4151</v>
      </c>
      <c r="G1525" s="994"/>
      <c r="H1525" s="996" t="s">
        <v>345</v>
      </c>
      <c r="I1525" s="999" t="s">
        <v>9589</v>
      </c>
      <c r="J1525" s="996"/>
      <c r="K1525" s="999"/>
      <c r="L1525" s="1047">
        <f t="shared" si="490"/>
        <v>0</v>
      </c>
      <c r="M1525" s="1000"/>
      <c r="N1525" s="1724">
        <f>IF(AND(L1525&lt;&gt;0,ISERROR(MATCH(L1525,Altele!M:M,0))=TRUE),1,0)</f>
        <v>0</v>
      </c>
      <c r="O1525" s="1000"/>
      <c r="P1525" s="1000"/>
      <c r="Q1525" s="1000"/>
      <c r="R1525" s="1000"/>
      <c r="S1525" s="1000"/>
      <c r="T1525" s="1000"/>
      <c r="U1525" s="1000"/>
      <c r="V1525" s="1000"/>
      <c r="W1525" s="1000"/>
      <c r="X1525" s="1000"/>
      <c r="Y1525" s="1001"/>
      <c r="Z1525" s="1001" t="str">
        <f t="shared" si="491"/>
        <v xml:space="preserve"> Cap.4 Pct.3: Rd.(2 la 41) Col.A1 apartine listei de categorii de investitii</v>
      </c>
      <c r="AA1525" s="2205">
        <f t="shared" si="489"/>
        <v>1</v>
      </c>
      <c r="AB1525" s="3036">
        <v>2001</v>
      </c>
    </row>
    <row r="1526" spans="1:29" x14ac:dyDescent="0.25">
      <c r="A1526" s="1708">
        <f t="shared" si="492"/>
        <v>0</v>
      </c>
      <c r="B1526" s="1708">
        <f t="shared" si="493"/>
        <v>12001037</v>
      </c>
      <c r="C1526" s="1503">
        <v>2001</v>
      </c>
      <c r="D1526" s="1796" t="s">
        <v>447</v>
      </c>
      <c r="E1526" s="994">
        <v>37</v>
      </c>
      <c r="F1526" s="995" t="s">
        <v>4151</v>
      </c>
      <c r="G1526" s="994"/>
      <c r="H1526" s="996" t="s">
        <v>345</v>
      </c>
      <c r="I1526" s="999" t="s">
        <v>9590</v>
      </c>
      <c r="J1526" s="996"/>
      <c r="K1526" s="999"/>
      <c r="L1526" s="1047">
        <f t="shared" si="490"/>
        <v>0</v>
      </c>
      <c r="M1526" s="1000"/>
      <c r="N1526" s="1724">
        <f>IF(AND(L1526&lt;&gt;0,ISERROR(MATCH(L1526,Altele!M:M,0))=TRUE),1,0)</f>
        <v>0</v>
      </c>
      <c r="O1526" s="1000"/>
      <c r="P1526" s="1000"/>
      <c r="Q1526" s="1000"/>
      <c r="R1526" s="1000"/>
      <c r="S1526" s="1000"/>
      <c r="T1526" s="1000"/>
      <c r="U1526" s="1000"/>
      <c r="V1526" s="1000"/>
      <c r="W1526" s="1000"/>
      <c r="X1526" s="1000"/>
      <c r="Y1526" s="1001"/>
      <c r="Z1526" s="1001" t="str">
        <f t="shared" si="491"/>
        <v xml:space="preserve"> Cap.4 Pct.3: Rd.(2 la 41) Col.A1 apartine listei de categorii de investitii</v>
      </c>
      <c r="AA1526" s="2205">
        <f t="shared" si="489"/>
        <v>1</v>
      </c>
      <c r="AB1526" s="3036">
        <v>2001</v>
      </c>
    </row>
    <row r="1527" spans="1:29" x14ac:dyDescent="0.25">
      <c r="A1527" s="1708">
        <f t="shared" si="492"/>
        <v>0</v>
      </c>
      <c r="B1527" s="1708">
        <f t="shared" si="493"/>
        <v>12001038</v>
      </c>
      <c r="C1527" s="1503">
        <v>2001</v>
      </c>
      <c r="D1527" s="1796" t="s">
        <v>447</v>
      </c>
      <c r="E1527" s="994">
        <v>38</v>
      </c>
      <c r="F1527" s="995" t="s">
        <v>4151</v>
      </c>
      <c r="G1527" s="994"/>
      <c r="H1527" s="996" t="s">
        <v>345</v>
      </c>
      <c r="I1527" s="999" t="s">
        <v>9591</v>
      </c>
      <c r="J1527" s="996"/>
      <c r="K1527" s="999"/>
      <c r="L1527" s="1047">
        <f t="shared" si="490"/>
        <v>0</v>
      </c>
      <c r="M1527" s="1000"/>
      <c r="N1527" s="1724">
        <f>IF(AND(L1527&lt;&gt;0,ISERROR(MATCH(L1527,Altele!M:M,0))=TRUE),1,0)</f>
        <v>0</v>
      </c>
      <c r="O1527" s="1000"/>
      <c r="P1527" s="1000"/>
      <c r="Q1527" s="1000"/>
      <c r="R1527" s="1000"/>
      <c r="S1527" s="1000"/>
      <c r="T1527" s="1000"/>
      <c r="U1527" s="1000"/>
      <c r="V1527" s="1000"/>
      <c r="W1527" s="1000"/>
      <c r="X1527" s="1000"/>
      <c r="Y1527" s="1001"/>
      <c r="Z1527" s="1001" t="str">
        <f t="shared" si="491"/>
        <v xml:space="preserve"> Cap.4 Pct.3: Rd.(2 la 41) Col.A1 apartine listei de categorii de investitii</v>
      </c>
      <c r="AA1527" s="2205">
        <f t="shared" si="489"/>
        <v>1</v>
      </c>
      <c r="AB1527" s="3036">
        <v>2001</v>
      </c>
    </row>
    <row r="1528" spans="1:29" x14ac:dyDescent="0.25">
      <c r="A1528" s="1708">
        <f t="shared" si="492"/>
        <v>0</v>
      </c>
      <c r="B1528" s="1708">
        <f t="shared" si="493"/>
        <v>12001039</v>
      </c>
      <c r="C1528" s="1503">
        <v>2001</v>
      </c>
      <c r="D1528" s="1796" t="s">
        <v>447</v>
      </c>
      <c r="E1528" s="994">
        <v>39</v>
      </c>
      <c r="F1528" s="995" t="s">
        <v>4151</v>
      </c>
      <c r="G1528" s="994"/>
      <c r="H1528" s="996" t="s">
        <v>345</v>
      </c>
      <c r="I1528" s="999" t="s">
        <v>9592</v>
      </c>
      <c r="J1528" s="996"/>
      <c r="K1528" s="999"/>
      <c r="L1528" s="1047">
        <f t="shared" si="490"/>
        <v>0</v>
      </c>
      <c r="M1528" s="1000"/>
      <c r="N1528" s="1724">
        <f>IF(AND(L1528&lt;&gt;0,ISERROR(MATCH(L1528,Altele!M:M,0))=TRUE),1,0)</f>
        <v>0</v>
      </c>
      <c r="O1528" s="1000"/>
      <c r="P1528" s="1000"/>
      <c r="Q1528" s="1000"/>
      <c r="R1528" s="1000"/>
      <c r="S1528" s="1000"/>
      <c r="T1528" s="1000"/>
      <c r="U1528" s="1000"/>
      <c r="V1528" s="1000"/>
      <c r="W1528" s="1000"/>
      <c r="X1528" s="1000"/>
      <c r="Y1528" s="1001"/>
      <c r="Z1528" s="1001" t="str">
        <f t="shared" si="491"/>
        <v xml:space="preserve"> Cap.4 Pct.3: Rd.(2 la 41) Col.A1 apartine listei de categorii de investitii</v>
      </c>
      <c r="AA1528" s="2205">
        <f t="shared" si="489"/>
        <v>1</v>
      </c>
      <c r="AB1528" s="3036">
        <v>2001</v>
      </c>
    </row>
    <row r="1529" spans="1:29" x14ac:dyDescent="0.25">
      <c r="A1529" s="1708">
        <f t="shared" si="492"/>
        <v>0</v>
      </c>
      <c r="B1529" s="1708">
        <f t="shared" si="493"/>
        <v>12001040</v>
      </c>
      <c r="C1529" s="1503">
        <v>2001</v>
      </c>
      <c r="D1529" s="1796" t="s">
        <v>447</v>
      </c>
      <c r="E1529" s="994">
        <v>40</v>
      </c>
      <c r="F1529" s="995" t="s">
        <v>4151</v>
      </c>
      <c r="G1529" s="994"/>
      <c r="H1529" s="996" t="s">
        <v>345</v>
      </c>
      <c r="I1529" s="999" t="s">
        <v>9593</v>
      </c>
      <c r="J1529" s="996"/>
      <c r="K1529" s="999"/>
      <c r="L1529" s="1047">
        <f t="shared" si="490"/>
        <v>0</v>
      </c>
      <c r="M1529" s="1000"/>
      <c r="N1529" s="1724">
        <f>IF(AND(L1529&lt;&gt;0,ISERROR(MATCH(L1529,Altele!M:M,0))=TRUE),1,0)</f>
        <v>0</v>
      </c>
      <c r="O1529" s="1000"/>
      <c r="P1529" s="1000"/>
      <c r="Q1529" s="1000"/>
      <c r="R1529" s="1000"/>
      <c r="S1529" s="1000"/>
      <c r="T1529" s="1000"/>
      <c r="U1529" s="1000"/>
      <c r="V1529" s="1000"/>
      <c r="W1529" s="1000"/>
      <c r="X1529" s="1000"/>
      <c r="Y1529" s="1001"/>
      <c r="Z1529" s="1001" t="str">
        <f>Z1527</f>
        <v xml:space="preserve"> Cap.4 Pct.3: Rd.(2 la 41) Col.A1 apartine listei de categorii de investitii</v>
      </c>
      <c r="AA1529" s="2205">
        <f t="shared" si="489"/>
        <v>1</v>
      </c>
      <c r="AB1529" s="3036">
        <v>2001</v>
      </c>
    </row>
    <row r="1530" spans="1:29" x14ac:dyDescent="0.25">
      <c r="A1530" s="1710">
        <f t="shared" si="492"/>
        <v>0</v>
      </c>
      <c r="B1530" s="1710">
        <f t="shared" si="493"/>
        <v>12001041</v>
      </c>
      <c r="C1530" s="1504">
        <v>2001</v>
      </c>
      <c r="D1530" s="1798" t="s">
        <v>447</v>
      </c>
      <c r="E1530" s="1007">
        <v>41</v>
      </c>
      <c r="F1530" s="1008" t="s">
        <v>4151</v>
      </c>
      <c r="G1530" s="1007"/>
      <c r="H1530" s="1009" t="s">
        <v>345</v>
      </c>
      <c r="I1530" s="1010" t="s">
        <v>10022</v>
      </c>
      <c r="J1530" s="1009"/>
      <c r="K1530" s="1010"/>
      <c r="L1530" s="1048">
        <f t="shared" si="490"/>
        <v>0</v>
      </c>
      <c r="M1530" s="1012"/>
      <c r="N1530" s="1727">
        <f>IF(AND(L1530&lt;&gt;0,ISERROR(MATCH(L1530,Altele!M:M,0))=TRUE),1,0)</f>
        <v>0</v>
      </c>
      <c r="O1530" s="1012"/>
      <c r="P1530" s="1012"/>
      <c r="Q1530" s="1012"/>
      <c r="R1530" s="1012"/>
      <c r="S1530" s="1012"/>
      <c r="T1530" s="1012"/>
      <c r="U1530" s="1012"/>
      <c r="V1530" s="1012"/>
      <c r="W1530" s="1012"/>
      <c r="X1530" s="1012"/>
      <c r="Y1530" s="1013"/>
      <c r="Z1530" s="1013" t="str">
        <f>Z1528</f>
        <v xml:space="preserve"> Cap.4 Pct.3: Rd.(2 la 41) Col.A1 apartine listei de categorii de investitii</v>
      </c>
      <c r="AA1530" s="2205">
        <f t="shared" si="489"/>
        <v>1</v>
      </c>
      <c r="AB1530" s="3036">
        <v>2001</v>
      </c>
    </row>
    <row r="1531" spans="1:29" x14ac:dyDescent="0.25">
      <c r="A1531" s="1708">
        <f t="shared" si="492"/>
        <v>0</v>
      </c>
      <c r="B1531" s="1708">
        <f t="shared" si="493"/>
        <v>10128002</v>
      </c>
      <c r="C1531" s="994">
        <v>128</v>
      </c>
      <c r="D1531" s="1796" t="s">
        <v>447</v>
      </c>
      <c r="E1531" s="994">
        <v>2</v>
      </c>
      <c r="F1531" s="995" t="s">
        <v>4151</v>
      </c>
      <c r="G1531" s="994" t="s">
        <v>10064</v>
      </c>
      <c r="H1531" s="996" t="s">
        <v>345</v>
      </c>
      <c r="I1531" s="999" t="s">
        <v>9603</v>
      </c>
      <c r="J1531" s="996"/>
      <c r="K1531" s="999" t="s">
        <v>10024</v>
      </c>
      <c r="L1531" s="1000">
        <f t="shared" ref="L1531:L1570" si="494">IF(AZ560="",0,AZ560)</f>
        <v>0</v>
      </c>
      <c r="M1531" s="1000">
        <f>O1531+P1531+Q1531</f>
        <v>0</v>
      </c>
      <c r="N1531" s="1724">
        <f>IF(OR(AND(L1531&gt;0,M1531=0),AND(L1531=0,M1531&gt;0)),1,0)</f>
        <v>0</v>
      </c>
      <c r="O1531" s="1000">
        <f t="shared" ref="O1531:O1570" si="495">IF(BA560="",0,BA560)</f>
        <v>0</v>
      </c>
      <c r="P1531" s="1467">
        <f t="shared" ref="P1531:P1570" si="496">IF(BC560="",0,BC560)</f>
        <v>0</v>
      </c>
      <c r="Q1531" s="1467">
        <f t="shared" ref="Q1531:Q1570" si="497">IF(BE560="",0,BE560)</f>
        <v>0</v>
      </c>
      <c r="R1531" s="1000"/>
      <c r="S1531" s="1000"/>
      <c r="T1531" s="1000"/>
      <c r="U1531" s="1000"/>
      <c r="V1531" s="1000"/>
      <c r="W1531" s="1000"/>
      <c r="X1531" s="1000"/>
      <c r="Y1531" s="1001"/>
      <c r="Z1531" s="1343" t="s">
        <v>10991</v>
      </c>
      <c r="AA1531" s="2205">
        <f t="shared" si="489"/>
        <v>1</v>
      </c>
      <c r="AB1531" s="3036">
        <v>128</v>
      </c>
    </row>
    <row r="1532" spans="1:29" x14ac:dyDescent="0.25">
      <c r="A1532" s="1708">
        <f t="shared" si="492"/>
        <v>0</v>
      </c>
      <c r="B1532" s="1708">
        <f t="shared" si="493"/>
        <v>10128003</v>
      </c>
      <c r="C1532" s="994">
        <v>128</v>
      </c>
      <c r="D1532" s="1796" t="s">
        <v>447</v>
      </c>
      <c r="E1532" s="994">
        <v>3</v>
      </c>
      <c r="F1532" s="995" t="s">
        <v>4151</v>
      </c>
      <c r="G1532" s="994"/>
      <c r="H1532" s="996" t="s">
        <v>345</v>
      </c>
      <c r="I1532" s="999" t="s">
        <v>9604</v>
      </c>
      <c r="J1532" s="996"/>
      <c r="K1532" s="999" t="s">
        <v>10025</v>
      </c>
      <c r="L1532" s="1000">
        <f t="shared" si="494"/>
        <v>0</v>
      </c>
      <c r="M1532" s="1000">
        <f t="shared" ref="M1532:M1570" si="498">O1532+P1532+Q1532</f>
        <v>0</v>
      </c>
      <c r="N1532" s="1724">
        <f t="shared" ref="N1532:N1566" si="499">IF(OR(AND(L1532&gt;0,M1532=0),AND(L1532=0,M1532&gt;0)),1,0)</f>
        <v>0</v>
      </c>
      <c r="O1532" s="1000">
        <f t="shared" si="495"/>
        <v>0</v>
      </c>
      <c r="P1532" s="1000">
        <f t="shared" si="496"/>
        <v>0</v>
      </c>
      <c r="Q1532" s="1000">
        <f t="shared" si="497"/>
        <v>0</v>
      </c>
      <c r="R1532" s="1000"/>
      <c r="S1532" s="1000"/>
      <c r="T1532" s="1000"/>
      <c r="U1532" s="1000"/>
      <c r="V1532" s="1000"/>
      <c r="W1532" s="1000"/>
      <c r="X1532" s="1000"/>
      <c r="Y1532" s="1001"/>
      <c r="Z1532" s="1001" t="str">
        <f>Z1531</f>
        <v>Cap.4 Pct.3: Daca cod CAEN (Col.B) # 0, atunci Total utilaje (Col.1) + Total mijl. de transp. (Col.3) + Total alte investitii (Col.5)  # 0 si invers,  pentru Rd.(2 la n)</v>
      </c>
      <c r="AA1532" s="2205">
        <f t="shared" si="489"/>
        <v>1</v>
      </c>
      <c r="AB1532" s="3036">
        <v>128</v>
      </c>
      <c r="AC1532" s="2205">
        <f>LEN(Z1531)</f>
        <v>169</v>
      </c>
    </row>
    <row r="1533" spans="1:29" x14ac:dyDescent="0.25">
      <c r="A1533" s="1708">
        <f t="shared" si="492"/>
        <v>0</v>
      </c>
      <c r="B1533" s="1708">
        <f t="shared" si="493"/>
        <v>10128004</v>
      </c>
      <c r="C1533" s="994">
        <v>128</v>
      </c>
      <c r="D1533" s="1796" t="s">
        <v>447</v>
      </c>
      <c r="E1533" s="994">
        <v>4</v>
      </c>
      <c r="F1533" s="995" t="s">
        <v>4151</v>
      </c>
      <c r="G1533" s="994"/>
      <c r="H1533" s="996" t="s">
        <v>345</v>
      </c>
      <c r="I1533" s="999" t="s">
        <v>9605</v>
      </c>
      <c r="J1533" s="996"/>
      <c r="K1533" s="999" t="s">
        <v>10026</v>
      </c>
      <c r="L1533" s="1000">
        <f t="shared" si="494"/>
        <v>0</v>
      </c>
      <c r="M1533" s="1000">
        <f t="shared" si="498"/>
        <v>0</v>
      </c>
      <c r="N1533" s="1724">
        <f t="shared" si="499"/>
        <v>0</v>
      </c>
      <c r="O1533" s="1000">
        <f t="shared" si="495"/>
        <v>0</v>
      </c>
      <c r="P1533" s="1000">
        <f t="shared" si="496"/>
        <v>0</v>
      </c>
      <c r="Q1533" s="1000">
        <f t="shared" si="497"/>
        <v>0</v>
      </c>
      <c r="R1533" s="1000"/>
      <c r="S1533" s="1000"/>
      <c r="T1533" s="1000"/>
      <c r="U1533" s="1000"/>
      <c r="V1533" s="1000"/>
      <c r="W1533" s="1000"/>
      <c r="X1533" s="1000"/>
      <c r="Y1533" s="1001"/>
      <c r="Z1533" s="1001" t="str">
        <f t="shared" ref="Z1533:Z1568" si="500">Z1532</f>
        <v>Cap.4 Pct.3: Daca cod CAEN (Col.B) # 0, atunci Total utilaje (Col.1) + Total mijl. de transp. (Col.3) + Total alte investitii (Col.5)  # 0 si invers,  pentru Rd.(2 la n)</v>
      </c>
      <c r="AA1533" s="2205">
        <f t="shared" si="489"/>
        <v>1</v>
      </c>
      <c r="AB1533" s="3036">
        <v>128</v>
      </c>
    </row>
    <row r="1534" spans="1:29" x14ac:dyDescent="0.25">
      <c r="A1534" s="1708">
        <f t="shared" si="492"/>
        <v>0</v>
      </c>
      <c r="B1534" s="1708">
        <f t="shared" si="493"/>
        <v>10128005</v>
      </c>
      <c r="C1534" s="994">
        <v>128</v>
      </c>
      <c r="D1534" s="1796" t="s">
        <v>447</v>
      </c>
      <c r="E1534" s="994">
        <v>5</v>
      </c>
      <c r="F1534" s="995" t="s">
        <v>4151</v>
      </c>
      <c r="G1534" s="994"/>
      <c r="H1534" s="996" t="s">
        <v>345</v>
      </c>
      <c r="I1534" s="999" t="s">
        <v>9606</v>
      </c>
      <c r="J1534" s="996"/>
      <c r="K1534" s="999" t="s">
        <v>10027</v>
      </c>
      <c r="L1534" s="1000">
        <f t="shared" si="494"/>
        <v>0</v>
      </c>
      <c r="M1534" s="1000">
        <f t="shared" si="498"/>
        <v>0</v>
      </c>
      <c r="N1534" s="1724">
        <f t="shared" si="499"/>
        <v>0</v>
      </c>
      <c r="O1534" s="1000">
        <f t="shared" si="495"/>
        <v>0</v>
      </c>
      <c r="P1534" s="1000">
        <f t="shared" si="496"/>
        <v>0</v>
      </c>
      <c r="Q1534" s="1000">
        <f t="shared" si="497"/>
        <v>0</v>
      </c>
      <c r="R1534" s="1000"/>
      <c r="S1534" s="1000"/>
      <c r="T1534" s="1000"/>
      <c r="U1534" s="1000"/>
      <c r="V1534" s="1000"/>
      <c r="W1534" s="1000"/>
      <c r="X1534" s="1000"/>
      <c r="Y1534" s="1001"/>
      <c r="Z1534" s="1001" t="str">
        <f t="shared" si="500"/>
        <v>Cap.4 Pct.3: Daca cod CAEN (Col.B) # 0, atunci Total utilaje (Col.1) + Total mijl. de transp. (Col.3) + Total alte investitii (Col.5)  # 0 si invers,  pentru Rd.(2 la n)</v>
      </c>
      <c r="AA1534" s="2205">
        <f t="shared" si="489"/>
        <v>1</v>
      </c>
      <c r="AB1534" s="3036">
        <v>128</v>
      </c>
    </row>
    <row r="1535" spans="1:29" x14ac:dyDescent="0.25">
      <c r="A1535" s="1708">
        <f t="shared" si="492"/>
        <v>0</v>
      </c>
      <c r="B1535" s="1708">
        <f t="shared" si="493"/>
        <v>10128006</v>
      </c>
      <c r="C1535" s="994">
        <v>128</v>
      </c>
      <c r="D1535" s="1796" t="s">
        <v>447</v>
      </c>
      <c r="E1535" s="994">
        <v>6</v>
      </c>
      <c r="F1535" s="995" t="s">
        <v>4151</v>
      </c>
      <c r="G1535" s="994"/>
      <c r="H1535" s="996" t="s">
        <v>345</v>
      </c>
      <c r="I1535" s="999" t="s">
        <v>9607</v>
      </c>
      <c r="J1535" s="996"/>
      <c r="K1535" s="999" t="s">
        <v>10028</v>
      </c>
      <c r="L1535" s="1000">
        <f t="shared" si="494"/>
        <v>0</v>
      </c>
      <c r="M1535" s="1000">
        <f t="shared" si="498"/>
        <v>0</v>
      </c>
      <c r="N1535" s="1724">
        <f t="shared" si="499"/>
        <v>0</v>
      </c>
      <c r="O1535" s="1000">
        <f t="shared" si="495"/>
        <v>0</v>
      </c>
      <c r="P1535" s="1000">
        <f t="shared" si="496"/>
        <v>0</v>
      </c>
      <c r="Q1535" s="1000">
        <f t="shared" si="497"/>
        <v>0</v>
      </c>
      <c r="R1535" s="1000"/>
      <c r="S1535" s="1000"/>
      <c r="T1535" s="1000"/>
      <c r="U1535" s="1000"/>
      <c r="V1535" s="1000"/>
      <c r="W1535" s="1000"/>
      <c r="X1535" s="1000"/>
      <c r="Y1535" s="1001"/>
      <c r="Z1535" s="1001" t="str">
        <f t="shared" si="500"/>
        <v>Cap.4 Pct.3: Daca cod CAEN (Col.B) # 0, atunci Total utilaje (Col.1) + Total mijl. de transp. (Col.3) + Total alte investitii (Col.5)  # 0 si invers,  pentru Rd.(2 la n)</v>
      </c>
      <c r="AA1535" s="2205">
        <f t="shared" si="489"/>
        <v>1</v>
      </c>
      <c r="AB1535" s="3036">
        <v>128</v>
      </c>
    </row>
    <row r="1536" spans="1:29" x14ac:dyDescent="0.25">
      <c r="A1536" s="1708">
        <f t="shared" si="492"/>
        <v>0</v>
      </c>
      <c r="B1536" s="1708">
        <f t="shared" si="493"/>
        <v>10128007</v>
      </c>
      <c r="C1536" s="994">
        <v>128</v>
      </c>
      <c r="D1536" s="1796" t="s">
        <v>447</v>
      </c>
      <c r="E1536" s="994">
        <v>7</v>
      </c>
      <c r="F1536" s="995" t="s">
        <v>4151</v>
      </c>
      <c r="G1536" s="994"/>
      <c r="H1536" s="996" t="s">
        <v>345</v>
      </c>
      <c r="I1536" s="999" t="s">
        <v>9608</v>
      </c>
      <c r="J1536" s="996"/>
      <c r="K1536" s="999" t="s">
        <v>10029</v>
      </c>
      <c r="L1536" s="1000">
        <f t="shared" si="494"/>
        <v>0</v>
      </c>
      <c r="M1536" s="1000">
        <f t="shared" si="498"/>
        <v>0</v>
      </c>
      <c r="N1536" s="1724">
        <f t="shared" si="499"/>
        <v>0</v>
      </c>
      <c r="O1536" s="1000">
        <f t="shared" si="495"/>
        <v>0</v>
      </c>
      <c r="P1536" s="1000">
        <f t="shared" si="496"/>
        <v>0</v>
      </c>
      <c r="Q1536" s="1000">
        <f t="shared" si="497"/>
        <v>0</v>
      </c>
      <c r="R1536" s="1000"/>
      <c r="S1536" s="1000"/>
      <c r="T1536" s="1000"/>
      <c r="U1536" s="1000"/>
      <c r="V1536" s="1000"/>
      <c r="W1536" s="1000"/>
      <c r="X1536" s="1000"/>
      <c r="Y1536" s="1001"/>
      <c r="Z1536" s="1001" t="str">
        <f t="shared" si="500"/>
        <v>Cap.4 Pct.3: Daca cod CAEN (Col.B) # 0, atunci Total utilaje (Col.1) + Total mijl. de transp. (Col.3) + Total alte investitii (Col.5)  # 0 si invers,  pentru Rd.(2 la n)</v>
      </c>
      <c r="AA1536" s="2205">
        <f t="shared" si="489"/>
        <v>1</v>
      </c>
      <c r="AB1536" s="3036">
        <v>128</v>
      </c>
    </row>
    <row r="1537" spans="1:28" x14ac:dyDescent="0.25">
      <c r="A1537" s="1708">
        <f t="shared" si="492"/>
        <v>0</v>
      </c>
      <c r="B1537" s="1708">
        <f t="shared" si="493"/>
        <v>10128008</v>
      </c>
      <c r="C1537" s="994">
        <v>128</v>
      </c>
      <c r="D1537" s="1796" t="s">
        <v>447</v>
      </c>
      <c r="E1537" s="994">
        <v>8</v>
      </c>
      <c r="F1537" s="995" t="s">
        <v>4151</v>
      </c>
      <c r="G1537" s="994"/>
      <c r="H1537" s="996" t="s">
        <v>345</v>
      </c>
      <c r="I1537" s="999" t="s">
        <v>9609</v>
      </c>
      <c r="J1537" s="996"/>
      <c r="K1537" s="999" t="s">
        <v>10030</v>
      </c>
      <c r="L1537" s="1000">
        <f t="shared" si="494"/>
        <v>0</v>
      </c>
      <c r="M1537" s="1000">
        <f t="shared" si="498"/>
        <v>0</v>
      </c>
      <c r="N1537" s="1724">
        <f t="shared" si="499"/>
        <v>0</v>
      </c>
      <c r="O1537" s="1000">
        <f t="shared" si="495"/>
        <v>0</v>
      </c>
      <c r="P1537" s="1000">
        <f t="shared" si="496"/>
        <v>0</v>
      </c>
      <c r="Q1537" s="1000">
        <f t="shared" si="497"/>
        <v>0</v>
      </c>
      <c r="R1537" s="1000"/>
      <c r="S1537" s="1000"/>
      <c r="T1537" s="1000"/>
      <c r="U1537" s="1000"/>
      <c r="V1537" s="1000"/>
      <c r="W1537" s="1000"/>
      <c r="X1537" s="1000"/>
      <c r="Y1537" s="1001"/>
      <c r="Z1537" s="1001" t="str">
        <f t="shared" si="500"/>
        <v>Cap.4 Pct.3: Daca cod CAEN (Col.B) # 0, atunci Total utilaje (Col.1) + Total mijl. de transp. (Col.3) + Total alte investitii (Col.5)  # 0 si invers,  pentru Rd.(2 la n)</v>
      </c>
      <c r="AA1537" s="2205">
        <f t="shared" si="489"/>
        <v>1</v>
      </c>
      <c r="AB1537" s="3036">
        <v>128</v>
      </c>
    </row>
    <row r="1538" spans="1:28" x14ac:dyDescent="0.25">
      <c r="A1538" s="1708">
        <f t="shared" si="492"/>
        <v>0</v>
      </c>
      <c r="B1538" s="1708">
        <f t="shared" si="493"/>
        <v>10128009</v>
      </c>
      <c r="C1538" s="994">
        <v>128</v>
      </c>
      <c r="D1538" s="1796" t="s">
        <v>447</v>
      </c>
      <c r="E1538" s="994">
        <v>9</v>
      </c>
      <c r="F1538" s="995" t="s">
        <v>4151</v>
      </c>
      <c r="G1538" s="994"/>
      <c r="H1538" s="996" t="s">
        <v>345</v>
      </c>
      <c r="I1538" s="999" t="s">
        <v>9610</v>
      </c>
      <c r="J1538" s="996"/>
      <c r="K1538" s="999" t="s">
        <v>10031</v>
      </c>
      <c r="L1538" s="1000">
        <f t="shared" si="494"/>
        <v>0</v>
      </c>
      <c r="M1538" s="1000">
        <f t="shared" si="498"/>
        <v>0</v>
      </c>
      <c r="N1538" s="1724">
        <f t="shared" si="499"/>
        <v>0</v>
      </c>
      <c r="O1538" s="1000">
        <f t="shared" si="495"/>
        <v>0</v>
      </c>
      <c r="P1538" s="1000">
        <f t="shared" si="496"/>
        <v>0</v>
      </c>
      <c r="Q1538" s="1000">
        <f t="shared" si="497"/>
        <v>0</v>
      </c>
      <c r="R1538" s="1000"/>
      <c r="S1538" s="1000"/>
      <c r="T1538" s="1000"/>
      <c r="U1538" s="1000"/>
      <c r="V1538" s="1000"/>
      <c r="W1538" s="1000"/>
      <c r="X1538" s="1000"/>
      <c r="Y1538" s="1001"/>
      <c r="Z1538" s="1001" t="str">
        <f t="shared" si="500"/>
        <v>Cap.4 Pct.3: Daca cod CAEN (Col.B) # 0, atunci Total utilaje (Col.1) + Total mijl. de transp. (Col.3) + Total alte investitii (Col.5)  # 0 si invers,  pentru Rd.(2 la n)</v>
      </c>
      <c r="AA1538" s="2205">
        <f t="shared" si="489"/>
        <v>1</v>
      </c>
      <c r="AB1538" s="3036">
        <v>128</v>
      </c>
    </row>
    <row r="1539" spans="1:28" x14ac:dyDescent="0.25">
      <c r="A1539" s="1708">
        <f t="shared" si="492"/>
        <v>0</v>
      </c>
      <c r="B1539" s="1708">
        <f t="shared" si="493"/>
        <v>10128010</v>
      </c>
      <c r="C1539" s="994">
        <v>128</v>
      </c>
      <c r="D1539" s="1796" t="s">
        <v>447</v>
      </c>
      <c r="E1539" s="994">
        <v>10</v>
      </c>
      <c r="F1539" s="995" t="s">
        <v>4151</v>
      </c>
      <c r="G1539" s="994"/>
      <c r="H1539" s="996" t="s">
        <v>345</v>
      </c>
      <c r="I1539" s="999" t="s">
        <v>9611</v>
      </c>
      <c r="J1539" s="996"/>
      <c r="K1539" s="999" t="s">
        <v>10032</v>
      </c>
      <c r="L1539" s="1000">
        <f t="shared" si="494"/>
        <v>0</v>
      </c>
      <c r="M1539" s="1000">
        <f t="shared" si="498"/>
        <v>0</v>
      </c>
      <c r="N1539" s="1724">
        <f t="shared" si="499"/>
        <v>0</v>
      </c>
      <c r="O1539" s="1000">
        <f t="shared" si="495"/>
        <v>0</v>
      </c>
      <c r="P1539" s="1000">
        <f t="shared" si="496"/>
        <v>0</v>
      </c>
      <c r="Q1539" s="1000">
        <f t="shared" si="497"/>
        <v>0</v>
      </c>
      <c r="R1539" s="1000"/>
      <c r="S1539" s="1000"/>
      <c r="T1539" s="1000"/>
      <c r="U1539" s="1000"/>
      <c r="V1539" s="1000"/>
      <c r="W1539" s="1000"/>
      <c r="X1539" s="1000"/>
      <c r="Y1539" s="1001"/>
      <c r="Z1539" s="1001" t="str">
        <f t="shared" si="500"/>
        <v>Cap.4 Pct.3: Daca cod CAEN (Col.B) # 0, atunci Total utilaje (Col.1) + Total mijl. de transp. (Col.3) + Total alte investitii (Col.5)  # 0 si invers,  pentru Rd.(2 la n)</v>
      </c>
      <c r="AA1539" s="2205">
        <f t="shared" si="489"/>
        <v>1</v>
      </c>
      <c r="AB1539" s="3036">
        <v>128</v>
      </c>
    </row>
    <row r="1540" spans="1:28" x14ac:dyDescent="0.25">
      <c r="A1540" s="1708">
        <f t="shared" si="492"/>
        <v>0</v>
      </c>
      <c r="B1540" s="1708">
        <f t="shared" si="493"/>
        <v>10128011</v>
      </c>
      <c r="C1540" s="994">
        <v>128</v>
      </c>
      <c r="D1540" s="1796" t="s">
        <v>447</v>
      </c>
      <c r="E1540" s="994">
        <v>11</v>
      </c>
      <c r="F1540" s="995" t="s">
        <v>4151</v>
      </c>
      <c r="G1540" s="994"/>
      <c r="H1540" s="996" t="s">
        <v>345</v>
      </c>
      <c r="I1540" s="999" t="s">
        <v>9612</v>
      </c>
      <c r="J1540" s="996"/>
      <c r="K1540" s="999" t="s">
        <v>10033</v>
      </c>
      <c r="L1540" s="1000">
        <f t="shared" si="494"/>
        <v>0</v>
      </c>
      <c r="M1540" s="1000">
        <f t="shared" si="498"/>
        <v>0</v>
      </c>
      <c r="N1540" s="1724">
        <f t="shared" si="499"/>
        <v>0</v>
      </c>
      <c r="O1540" s="1000">
        <f t="shared" si="495"/>
        <v>0</v>
      </c>
      <c r="P1540" s="1000">
        <f t="shared" si="496"/>
        <v>0</v>
      </c>
      <c r="Q1540" s="1000">
        <f t="shared" si="497"/>
        <v>0</v>
      </c>
      <c r="R1540" s="1000"/>
      <c r="S1540" s="1000"/>
      <c r="T1540" s="1000"/>
      <c r="U1540" s="1000"/>
      <c r="V1540" s="1000"/>
      <c r="W1540" s="1000"/>
      <c r="X1540" s="1000"/>
      <c r="Y1540" s="1001"/>
      <c r="Z1540" s="1001" t="str">
        <f t="shared" si="500"/>
        <v>Cap.4 Pct.3: Daca cod CAEN (Col.B) # 0, atunci Total utilaje (Col.1) + Total mijl. de transp. (Col.3) + Total alte investitii (Col.5)  # 0 si invers,  pentru Rd.(2 la n)</v>
      </c>
      <c r="AA1540" s="2205">
        <f t="shared" si="489"/>
        <v>1</v>
      </c>
      <c r="AB1540" s="3036">
        <v>128</v>
      </c>
    </row>
    <row r="1541" spans="1:28" x14ac:dyDescent="0.25">
      <c r="A1541" s="1708">
        <f t="shared" si="492"/>
        <v>0</v>
      </c>
      <c r="B1541" s="1708">
        <f t="shared" si="493"/>
        <v>10128012</v>
      </c>
      <c r="C1541" s="994">
        <v>128</v>
      </c>
      <c r="D1541" s="1796" t="s">
        <v>447</v>
      </c>
      <c r="E1541" s="994">
        <v>12</v>
      </c>
      <c r="F1541" s="995" t="s">
        <v>4151</v>
      </c>
      <c r="G1541" s="994"/>
      <c r="H1541" s="996" t="s">
        <v>345</v>
      </c>
      <c r="I1541" s="999" t="s">
        <v>9613</v>
      </c>
      <c r="J1541" s="996"/>
      <c r="K1541" s="999" t="s">
        <v>10034</v>
      </c>
      <c r="L1541" s="1000">
        <f t="shared" si="494"/>
        <v>0</v>
      </c>
      <c r="M1541" s="1000">
        <f t="shared" si="498"/>
        <v>0</v>
      </c>
      <c r="N1541" s="1724">
        <f t="shared" si="499"/>
        <v>0</v>
      </c>
      <c r="O1541" s="1000">
        <f t="shared" si="495"/>
        <v>0</v>
      </c>
      <c r="P1541" s="1000">
        <f t="shared" si="496"/>
        <v>0</v>
      </c>
      <c r="Q1541" s="1000">
        <f t="shared" si="497"/>
        <v>0</v>
      </c>
      <c r="R1541" s="1000"/>
      <c r="S1541" s="1000"/>
      <c r="T1541" s="1000"/>
      <c r="U1541" s="1000"/>
      <c r="V1541" s="1000"/>
      <c r="W1541" s="1000"/>
      <c r="X1541" s="1000"/>
      <c r="Y1541" s="1001"/>
      <c r="Z1541" s="1001" t="str">
        <f t="shared" si="500"/>
        <v>Cap.4 Pct.3: Daca cod CAEN (Col.B) # 0, atunci Total utilaje (Col.1) + Total mijl. de transp. (Col.3) + Total alte investitii (Col.5)  # 0 si invers,  pentru Rd.(2 la n)</v>
      </c>
      <c r="AA1541" s="2205">
        <f t="shared" si="489"/>
        <v>1</v>
      </c>
      <c r="AB1541" s="3036">
        <v>128</v>
      </c>
    </row>
    <row r="1542" spans="1:28" x14ac:dyDescent="0.25">
      <c r="A1542" s="1708">
        <f t="shared" si="492"/>
        <v>0</v>
      </c>
      <c r="B1542" s="1708">
        <f t="shared" si="493"/>
        <v>10128013</v>
      </c>
      <c r="C1542" s="994">
        <v>128</v>
      </c>
      <c r="D1542" s="1796" t="s">
        <v>447</v>
      </c>
      <c r="E1542" s="994">
        <v>13</v>
      </c>
      <c r="F1542" s="995" t="s">
        <v>4151</v>
      </c>
      <c r="G1542" s="994"/>
      <c r="H1542" s="996" t="s">
        <v>345</v>
      </c>
      <c r="I1542" s="999" t="s">
        <v>9614</v>
      </c>
      <c r="J1542" s="996"/>
      <c r="K1542" s="999" t="s">
        <v>10035</v>
      </c>
      <c r="L1542" s="1000">
        <f t="shared" si="494"/>
        <v>0</v>
      </c>
      <c r="M1542" s="1000">
        <f t="shared" si="498"/>
        <v>0</v>
      </c>
      <c r="N1542" s="1724">
        <f t="shared" si="499"/>
        <v>0</v>
      </c>
      <c r="O1542" s="1000">
        <f t="shared" si="495"/>
        <v>0</v>
      </c>
      <c r="P1542" s="1000">
        <f t="shared" si="496"/>
        <v>0</v>
      </c>
      <c r="Q1542" s="1000">
        <f t="shared" si="497"/>
        <v>0</v>
      </c>
      <c r="R1542" s="1000"/>
      <c r="S1542" s="1000"/>
      <c r="T1542" s="1000"/>
      <c r="U1542" s="1000"/>
      <c r="V1542" s="1000"/>
      <c r="W1542" s="1000"/>
      <c r="X1542" s="1000"/>
      <c r="Y1542" s="1001"/>
      <c r="Z1542" s="1001" t="str">
        <f t="shared" si="500"/>
        <v>Cap.4 Pct.3: Daca cod CAEN (Col.B) # 0, atunci Total utilaje (Col.1) + Total mijl. de transp. (Col.3) + Total alte investitii (Col.5)  # 0 si invers,  pentru Rd.(2 la n)</v>
      </c>
      <c r="AA1542" s="2205">
        <f t="shared" si="489"/>
        <v>1</v>
      </c>
      <c r="AB1542" s="3036">
        <v>128</v>
      </c>
    </row>
    <row r="1543" spans="1:28" x14ac:dyDescent="0.25">
      <c r="A1543" s="1708">
        <f t="shared" si="492"/>
        <v>0</v>
      </c>
      <c r="B1543" s="1708">
        <f t="shared" si="493"/>
        <v>10128014</v>
      </c>
      <c r="C1543" s="994">
        <v>128</v>
      </c>
      <c r="D1543" s="1796" t="s">
        <v>447</v>
      </c>
      <c r="E1543" s="994">
        <v>14</v>
      </c>
      <c r="F1543" s="995" t="s">
        <v>4151</v>
      </c>
      <c r="G1543" s="994"/>
      <c r="H1543" s="996" t="s">
        <v>345</v>
      </c>
      <c r="I1543" s="999" t="s">
        <v>9615</v>
      </c>
      <c r="J1543" s="996"/>
      <c r="K1543" s="999" t="s">
        <v>10036</v>
      </c>
      <c r="L1543" s="1000">
        <f t="shared" si="494"/>
        <v>0</v>
      </c>
      <c r="M1543" s="1000">
        <f t="shared" si="498"/>
        <v>0</v>
      </c>
      <c r="N1543" s="1724">
        <f t="shared" si="499"/>
        <v>0</v>
      </c>
      <c r="O1543" s="1000">
        <f t="shared" si="495"/>
        <v>0</v>
      </c>
      <c r="P1543" s="1000">
        <f t="shared" si="496"/>
        <v>0</v>
      </c>
      <c r="Q1543" s="1000">
        <f t="shared" si="497"/>
        <v>0</v>
      </c>
      <c r="R1543" s="1000"/>
      <c r="S1543" s="1000"/>
      <c r="T1543" s="1000"/>
      <c r="U1543" s="1000"/>
      <c r="V1543" s="1000"/>
      <c r="W1543" s="1000"/>
      <c r="X1543" s="1000"/>
      <c r="Y1543" s="1001"/>
      <c r="Z1543" s="1001" t="str">
        <f t="shared" si="500"/>
        <v>Cap.4 Pct.3: Daca cod CAEN (Col.B) # 0, atunci Total utilaje (Col.1) + Total mijl. de transp. (Col.3) + Total alte investitii (Col.5)  # 0 si invers,  pentru Rd.(2 la n)</v>
      </c>
      <c r="AA1543" s="2205">
        <f t="shared" si="489"/>
        <v>1</v>
      </c>
      <c r="AB1543" s="3036">
        <v>128</v>
      </c>
    </row>
    <row r="1544" spans="1:28" x14ac:dyDescent="0.25">
      <c r="A1544" s="1708">
        <f t="shared" si="492"/>
        <v>0</v>
      </c>
      <c r="B1544" s="1708">
        <f t="shared" si="493"/>
        <v>10128015</v>
      </c>
      <c r="C1544" s="994">
        <v>128</v>
      </c>
      <c r="D1544" s="1796" t="s">
        <v>447</v>
      </c>
      <c r="E1544" s="994">
        <v>15</v>
      </c>
      <c r="F1544" s="995" t="s">
        <v>4151</v>
      </c>
      <c r="G1544" s="994"/>
      <c r="H1544" s="996" t="s">
        <v>345</v>
      </c>
      <c r="I1544" s="999" t="s">
        <v>9616</v>
      </c>
      <c r="J1544" s="996"/>
      <c r="K1544" s="999" t="s">
        <v>10037</v>
      </c>
      <c r="L1544" s="1000">
        <f t="shared" si="494"/>
        <v>0</v>
      </c>
      <c r="M1544" s="1000">
        <f t="shared" si="498"/>
        <v>0</v>
      </c>
      <c r="N1544" s="1724">
        <f t="shared" si="499"/>
        <v>0</v>
      </c>
      <c r="O1544" s="1000">
        <f t="shared" si="495"/>
        <v>0</v>
      </c>
      <c r="P1544" s="1000">
        <f t="shared" si="496"/>
        <v>0</v>
      </c>
      <c r="Q1544" s="1000">
        <f t="shared" si="497"/>
        <v>0</v>
      </c>
      <c r="R1544" s="1000"/>
      <c r="S1544" s="1000"/>
      <c r="T1544" s="1000"/>
      <c r="U1544" s="1000"/>
      <c r="V1544" s="1000"/>
      <c r="W1544" s="1000"/>
      <c r="X1544" s="1000"/>
      <c r="Y1544" s="1001"/>
      <c r="Z1544" s="1001" t="str">
        <f t="shared" si="500"/>
        <v>Cap.4 Pct.3: Daca cod CAEN (Col.B) # 0, atunci Total utilaje (Col.1) + Total mijl. de transp. (Col.3) + Total alte investitii (Col.5)  # 0 si invers,  pentru Rd.(2 la n)</v>
      </c>
      <c r="AA1544" s="2205">
        <f t="shared" si="489"/>
        <v>1</v>
      </c>
      <c r="AB1544" s="3036">
        <v>128</v>
      </c>
    </row>
    <row r="1545" spans="1:28" x14ac:dyDescent="0.25">
      <c r="A1545" s="1708">
        <f t="shared" si="492"/>
        <v>0</v>
      </c>
      <c r="B1545" s="1708">
        <f t="shared" si="493"/>
        <v>10128016</v>
      </c>
      <c r="C1545" s="994">
        <v>128</v>
      </c>
      <c r="D1545" s="1796" t="s">
        <v>447</v>
      </c>
      <c r="E1545" s="994">
        <v>16</v>
      </c>
      <c r="F1545" s="995" t="s">
        <v>4151</v>
      </c>
      <c r="G1545" s="994"/>
      <c r="H1545" s="996" t="s">
        <v>345</v>
      </c>
      <c r="I1545" s="999" t="s">
        <v>9617</v>
      </c>
      <c r="J1545" s="996"/>
      <c r="K1545" s="999" t="s">
        <v>10038</v>
      </c>
      <c r="L1545" s="1000">
        <f t="shared" si="494"/>
        <v>0</v>
      </c>
      <c r="M1545" s="1000">
        <f t="shared" si="498"/>
        <v>0</v>
      </c>
      <c r="N1545" s="1724">
        <f t="shared" si="499"/>
        <v>0</v>
      </c>
      <c r="O1545" s="1000">
        <f t="shared" si="495"/>
        <v>0</v>
      </c>
      <c r="P1545" s="1000">
        <f t="shared" si="496"/>
        <v>0</v>
      </c>
      <c r="Q1545" s="1000">
        <f t="shared" si="497"/>
        <v>0</v>
      </c>
      <c r="R1545" s="1000"/>
      <c r="S1545" s="1000"/>
      <c r="T1545" s="1000"/>
      <c r="U1545" s="1000"/>
      <c r="V1545" s="1000"/>
      <c r="W1545" s="1000"/>
      <c r="X1545" s="1000"/>
      <c r="Y1545" s="1001"/>
      <c r="Z1545" s="1001" t="str">
        <f t="shared" si="500"/>
        <v>Cap.4 Pct.3: Daca cod CAEN (Col.B) # 0, atunci Total utilaje (Col.1) + Total mijl. de transp. (Col.3) + Total alte investitii (Col.5)  # 0 si invers,  pentru Rd.(2 la n)</v>
      </c>
      <c r="AA1545" s="2205">
        <f t="shared" si="489"/>
        <v>1</v>
      </c>
      <c r="AB1545" s="3036">
        <v>128</v>
      </c>
    </row>
    <row r="1546" spans="1:28" x14ac:dyDescent="0.25">
      <c r="A1546" s="1708">
        <f t="shared" si="492"/>
        <v>0</v>
      </c>
      <c r="B1546" s="1708">
        <f t="shared" si="493"/>
        <v>10128017</v>
      </c>
      <c r="C1546" s="994">
        <v>128</v>
      </c>
      <c r="D1546" s="1796" t="s">
        <v>447</v>
      </c>
      <c r="E1546" s="994">
        <v>17</v>
      </c>
      <c r="F1546" s="995" t="s">
        <v>4151</v>
      </c>
      <c r="G1546" s="994"/>
      <c r="H1546" s="996" t="s">
        <v>345</v>
      </c>
      <c r="I1546" s="999" t="s">
        <v>9618</v>
      </c>
      <c r="J1546" s="996"/>
      <c r="K1546" s="999" t="s">
        <v>10039</v>
      </c>
      <c r="L1546" s="1000">
        <f t="shared" si="494"/>
        <v>0</v>
      </c>
      <c r="M1546" s="1000">
        <f t="shared" si="498"/>
        <v>0</v>
      </c>
      <c r="N1546" s="1724">
        <f t="shared" si="499"/>
        <v>0</v>
      </c>
      <c r="O1546" s="1000">
        <f t="shared" si="495"/>
        <v>0</v>
      </c>
      <c r="P1546" s="1000">
        <f t="shared" si="496"/>
        <v>0</v>
      </c>
      <c r="Q1546" s="1000">
        <f t="shared" si="497"/>
        <v>0</v>
      </c>
      <c r="R1546" s="1000"/>
      <c r="S1546" s="1000"/>
      <c r="T1546" s="1000"/>
      <c r="U1546" s="1000"/>
      <c r="V1546" s="1000"/>
      <c r="W1546" s="1000"/>
      <c r="X1546" s="1000"/>
      <c r="Y1546" s="1001"/>
      <c r="Z1546" s="1001" t="str">
        <f t="shared" si="500"/>
        <v>Cap.4 Pct.3: Daca cod CAEN (Col.B) # 0, atunci Total utilaje (Col.1) + Total mijl. de transp. (Col.3) + Total alte investitii (Col.5)  # 0 si invers,  pentru Rd.(2 la n)</v>
      </c>
      <c r="AA1546" s="2205">
        <f t="shared" si="489"/>
        <v>1</v>
      </c>
      <c r="AB1546" s="3036">
        <v>128</v>
      </c>
    </row>
    <row r="1547" spans="1:28" x14ac:dyDescent="0.25">
      <c r="A1547" s="1708">
        <f t="shared" si="492"/>
        <v>0</v>
      </c>
      <c r="B1547" s="1708">
        <f t="shared" si="493"/>
        <v>10128018</v>
      </c>
      <c r="C1547" s="994">
        <v>128</v>
      </c>
      <c r="D1547" s="1796" t="s">
        <v>447</v>
      </c>
      <c r="E1547" s="994">
        <v>18</v>
      </c>
      <c r="F1547" s="995" t="s">
        <v>4151</v>
      </c>
      <c r="G1547" s="994"/>
      <c r="H1547" s="996" t="s">
        <v>345</v>
      </c>
      <c r="I1547" s="999" t="s">
        <v>9619</v>
      </c>
      <c r="J1547" s="996"/>
      <c r="K1547" s="999" t="s">
        <v>10040</v>
      </c>
      <c r="L1547" s="1000">
        <f t="shared" si="494"/>
        <v>0</v>
      </c>
      <c r="M1547" s="1000">
        <f t="shared" si="498"/>
        <v>0</v>
      </c>
      <c r="N1547" s="1724">
        <f t="shared" si="499"/>
        <v>0</v>
      </c>
      <c r="O1547" s="1000">
        <f t="shared" si="495"/>
        <v>0</v>
      </c>
      <c r="P1547" s="1000">
        <f t="shared" si="496"/>
        <v>0</v>
      </c>
      <c r="Q1547" s="1000">
        <f t="shared" si="497"/>
        <v>0</v>
      </c>
      <c r="R1547" s="1000"/>
      <c r="S1547" s="1000"/>
      <c r="T1547" s="1000"/>
      <c r="U1547" s="1000"/>
      <c r="V1547" s="1000"/>
      <c r="W1547" s="1000"/>
      <c r="X1547" s="1000"/>
      <c r="Y1547" s="1001"/>
      <c r="Z1547" s="1001" t="str">
        <f t="shared" si="500"/>
        <v>Cap.4 Pct.3: Daca cod CAEN (Col.B) # 0, atunci Total utilaje (Col.1) + Total mijl. de transp. (Col.3) + Total alte investitii (Col.5)  # 0 si invers,  pentru Rd.(2 la n)</v>
      </c>
      <c r="AA1547" s="2205">
        <f t="shared" ref="AA1547:AA1610" si="501">COUNTIF(B:B,B1547)</f>
        <v>1</v>
      </c>
      <c r="AB1547" s="3036">
        <v>128</v>
      </c>
    </row>
    <row r="1548" spans="1:28" x14ac:dyDescent="0.25">
      <c r="A1548" s="1708">
        <f t="shared" si="492"/>
        <v>0</v>
      </c>
      <c r="B1548" s="1708">
        <f t="shared" si="493"/>
        <v>10128019</v>
      </c>
      <c r="C1548" s="994">
        <v>128</v>
      </c>
      <c r="D1548" s="1796" t="s">
        <v>447</v>
      </c>
      <c r="E1548" s="994">
        <v>19</v>
      </c>
      <c r="F1548" s="995" t="s">
        <v>4151</v>
      </c>
      <c r="G1548" s="994"/>
      <c r="H1548" s="996" t="s">
        <v>345</v>
      </c>
      <c r="I1548" s="999" t="s">
        <v>9620</v>
      </c>
      <c r="J1548" s="996"/>
      <c r="K1548" s="999" t="s">
        <v>10041</v>
      </c>
      <c r="L1548" s="1000">
        <f t="shared" si="494"/>
        <v>0</v>
      </c>
      <c r="M1548" s="1000">
        <f t="shared" si="498"/>
        <v>0</v>
      </c>
      <c r="N1548" s="1724">
        <f t="shared" si="499"/>
        <v>0</v>
      </c>
      <c r="O1548" s="1000">
        <f t="shared" si="495"/>
        <v>0</v>
      </c>
      <c r="P1548" s="1000">
        <f t="shared" si="496"/>
        <v>0</v>
      </c>
      <c r="Q1548" s="1000">
        <f t="shared" si="497"/>
        <v>0</v>
      </c>
      <c r="R1548" s="1000"/>
      <c r="S1548" s="1000"/>
      <c r="T1548" s="1000"/>
      <c r="U1548" s="1000"/>
      <c r="V1548" s="1000"/>
      <c r="W1548" s="1000"/>
      <c r="X1548" s="1000"/>
      <c r="Y1548" s="1001"/>
      <c r="Z1548" s="1001" t="str">
        <f t="shared" si="500"/>
        <v>Cap.4 Pct.3: Daca cod CAEN (Col.B) # 0, atunci Total utilaje (Col.1) + Total mijl. de transp. (Col.3) + Total alte investitii (Col.5)  # 0 si invers,  pentru Rd.(2 la n)</v>
      </c>
      <c r="AA1548" s="2205">
        <f t="shared" si="501"/>
        <v>1</v>
      </c>
      <c r="AB1548" s="3036">
        <v>128</v>
      </c>
    </row>
    <row r="1549" spans="1:28" x14ac:dyDescent="0.25">
      <c r="A1549" s="1708">
        <f t="shared" si="492"/>
        <v>0</v>
      </c>
      <c r="B1549" s="1708">
        <f t="shared" si="493"/>
        <v>10128020</v>
      </c>
      <c r="C1549" s="994">
        <v>128</v>
      </c>
      <c r="D1549" s="1796" t="s">
        <v>447</v>
      </c>
      <c r="E1549" s="994">
        <v>20</v>
      </c>
      <c r="F1549" s="995" t="s">
        <v>4151</v>
      </c>
      <c r="G1549" s="994"/>
      <c r="H1549" s="996" t="s">
        <v>345</v>
      </c>
      <c r="I1549" s="999" t="s">
        <v>9621</v>
      </c>
      <c r="J1549" s="996"/>
      <c r="K1549" s="999" t="s">
        <v>10042</v>
      </c>
      <c r="L1549" s="1000">
        <f t="shared" si="494"/>
        <v>0</v>
      </c>
      <c r="M1549" s="1000">
        <f t="shared" si="498"/>
        <v>0</v>
      </c>
      <c r="N1549" s="1724">
        <f t="shared" si="499"/>
        <v>0</v>
      </c>
      <c r="O1549" s="1000">
        <f t="shared" si="495"/>
        <v>0</v>
      </c>
      <c r="P1549" s="1000">
        <f t="shared" si="496"/>
        <v>0</v>
      </c>
      <c r="Q1549" s="1000">
        <f t="shared" si="497"/>
        <v>0</v>
      </c>
      <c r="R1549" s="1000"/>
      <c r="S1549" s="1000"/>
      <c r="T1549" s="1000"/>
      <c r="U1549" s="1000"/>
      <c r="V1549" s="1000"/>
      <c r="W1549" s="1000"/>
      <c r="X1549" s="1000"/>
      <c r="Y1549" s="1001"/>
      <c r="Z1549" s="1001" t="str">
        <f t="shared" si="500"/>
        <v>Cap.4 Pct.3: Daca cod CAEN (Col.B) # 0, atunci Total utilaje (Col.1) + Total mijl. de transp. (Col.3) + Total alte investitii (Col.5)  # 0 si invers,  pentru Rd.(2 la n)</v>
      </c>
      <c r="AA1549" s="2205">
        <f t="shared" si="501"/>
        <v>1</v>
      </c>
      <c r="AB1549" s="3036">
        <v>128</v>
      </c>
    </row>
    <row r="1550" spans="1:28" x14ac:dyDescent="0.25">
      <c r="A1550" s="1708">
        <f t="shared" si="492"/>
        <v>0</v>
      </c>
      <c r="B1550" s="1708">
        <f t="shared" si="493"/>
        <v>10128021</v>
      </c>
      <c r="C1550" s="994">
        <v>128</v>
      </c>
      <c r="D1550" s="1796" t="s">
        <v>447</v>
      </c>
      <c r="E1550" s="994">
        <v>21</v>
      </c>
      <c r="F1550" s="995" t="s">
        <v>4151</v>
      </c>
      <c r="G1550" s="994"/>
      <c r="H1550" s="996" t="s">
        <v>345</v>
      </c>
      <c r="I1550" s="999" t="s">
        <v>9622</v>
      </c>
      <c r="J1550" s="996"/>
      <c r="K1550" s="999" t="s">
        <v>10043</v>
      </c>
      <c r="L1550" s="1000">
        <f t="shared" si="494"/>
        <v>0</v>
      </c>
      <c r="M1550" s="1000">
        <f t="shared" si="498"/>
        <v>0</v>
      </c>
      <c r="N1550" s="1724">
        <f t="shared" si="499"/>
        <v>0</v>
      </c>
      <c r="O1550" s="1000">
        <f t="shared" si="495"/>
        <v>0</v>
      </c>
      <c r="P1550" s="1000">
        <f t="shared" si="496"/>
        <v>0</v>
      </c>
      <c r="Q1550" s="1000">
        <f t="shared" si="497"/>
        <v>0</v>
      </c>
      <c r="R1550" s="1000"/>
      <c r="S1550" s="1000"/>
      <c r="T1550" s="1000"/>
      <c r="U1550" s="1000"/>
      <c r="V1550" s="1000"/>
      <c r="W1550" s="1000"/>
      <c r="X1550" s="1000"/>
      <c r="Y1550" s="1001"/>
      <c r="Z1550" s="1001" t="str">
        <f t="shared" si="500"/>
        <v>Cap.4 Pct.3: Daca cod CAEN (Col.B) # 0, atunci Total utilaje (Col.1) + Total mijl. de transp. (Col.3) + Total alte investitii (Col.5)  # 0 si invers,  pentru Rd.(2 la n)</v>
      </c>
      <c r="AA1550" s="2205">
        <f t="shared" si="501"/>
        <v>1</v>
      </c>
      <c r="AB1550" s="3036">
        <v>128</v>
      </c>
    </row>
    <row r="1551" spans="1:28" x14ac:dyDescent="0.25">
      <c r="A1551" s="1708">
        <f t="shared" si="492"/>
        <v>0</v>
      </c>
      <c r="B1551" s="1708">
        <f t="shared" si="493"/>
        <v>10128022</v>
      </c>
      <c r="C1551" s="994">
        <v>128</v>
      </c>
      <c r="D1551" s="1796" t="s">
        <v>447</v>
      </c>
      <c r="E1551" s="994">
        <v>22</v>
      </c>
      <c r="F1551" s="995" t="s">
        <v>4151</v>
      </c>
      <c r="G1551" s="994"/>
      <c r="H1551" s="996" t="s">
        <v>345</v>
      </c>
      <c r="I1551" s="999" t="s">
        <v>9623</v>
      </c>
      <c r="J1551" s="996"/>
      <c r="K1551" s="999" t="s">
        <v>10044</v>
      </c>
      <c r="L1551" s="1000">
        <f t="shared" si="494"/>
        <v>0</v>
      </c>
      <c r="M1551" s="1000">
        <f t="shared" si="498"/>
        <v>0</v>
      </c>
      <c r="N1551" s="1724">
        <f t="shared" si="499"/>
        <v>0</v>
      </c>
      <c r="O1551" s="1000">
        <f t="shared" si="495"/>
        <v>0</v>
      </c>
      <c r="P1551" s="1000">
        <f t="shared" si="496"/>
        <v>0</v>
      </c>
      <c r="Q1551" s="1000">
        <f t="shared" si="497"/>
        <v>0</v>
      </c>
      <c r="R1551" s="1000"/>
      <c r="S1551" s="1000"/>
      <c r="T1551" s="1000"/>
      <c r="U1551" s="1000"/>
      <c r="V1551" s="1000"/>
      <c r="W1551" s="1000"/>
      <c r="X1551" s="1000"/>
      <c r="Y1551" s="1001"/>
      <c r="Z1551" s="1001" t="str">
        <f t="shared" si="500"/>
        <v>Cap.4 Pct.3: Daca cod CAEN (Col.B) # 0, atunci Total utilaje (Col.1) + Total mijl. de transp. (Col.3) + Total alte investitii (Col.5)  # 0 si invers,  pentru Rd.(2 la n)</v>
      </c>
      <c r="AA1551" s="2205">
        <f t="shared" si="501"/>
        <v>1</v>
      </c>
      <c r="AB1551" s="3036">
        <v>128</v>
      </c>
    </row>
    <row r="1552" spans="1:28" x14ac:dyDescent="0.25">
      <c r="A1552" s="1708">
        <f t="shared" si="492"/>
        <v>0</v>
      </c>
      <c r="B1552" s="1708">
        <f t="shared" si="493"/>
        <v>10128023</v>
      </c>
      <c r="C1552" s="994">
        <v>128</v>
      </c>
      <c r="D1552" s="1796" t="s">
        <v>447</v>
      </c>
      <c r="E1552" s="994">
        <v>23</v>
      </c>
      <c r="F1552" s="995" t="s">
        <v>4151</v>
      </c>
      <c r="G1552" s="994"/>
      <c r="H1552" s="996" t="s">
        <v>345</v>
      </c>
      <c r="I1552" s="999" t="s">
        <v>9624</v>
      </c>
      <c r="J1552" s="996"/>
      <c r="K1552" s="999" t="s">
        <v>10045</v>
      </c>
      <c r="L1552" s="1000">
        <f t="shared" si="494"/>
        <v>0</v>
      </c>
      <c r="M1552" s="1000">
        <f t="shared" si="498"/>
        <v>0</v>
      </c>
      <c r="N1552" s="1724">
        <f t="shared" si="499"/>
        <v>0</v>
      </c>
      <c r="O1552" s="1000">
        <f t="shared" si="495"/>
        <v>0</v>
      </c>
      <c r="P1552" s="1000">
        <f t="shared" si="496"/>
        <v>0</v>
      </c>
      <c r="Q1552" s="1000">
        <f t="shared" si="497"/>
        <v>0</v>
      </c>
      <c r="R1552" s="1000"/>
      <c r="S1552" s="1000"/>
      <c r="T1552" s="1000"/>
      <c r="U1552" s="1000"/>
      <c r="V1552" s="1000"/>
      <c r="W1552" s="1000"/>
      <c r="X1552" s="1000"/>
      <c r="Y1552" s="1001"/>
      <c r="Z1552" s="1001" t="str">
        <f t="shared" si="500"/>
        <v>Cap.4 Pct.3: Daca cod CAEN (Col.B) # 0, atunci Total utilaje (Col.1) + Total mijl. de transp. (Col.3) + Total alte investitii (Col.5)  # 0 si invers,  pentru Rd.(2 la n)</v>
      </c>
      <c r="AA1552" s="2205">
        <f t="shared" si="501"/>
        <v>1</v>
      </c>
      <c r="AB1552" s="3036">
        <v>128</v>
      </c>
    </row>
    <row r="1553" spans="1:28" x14ac:dyDescent="0.25">
      <c r="A1553" s="1708">
        <f t="shared" si="492"/>
        <v>0</v>
      </c>
      <c r="B1553" s="1708">
        <f t="shared" si="493"/>
        <v>10128024</v>
      </c>
      <c r="C1553" s="994">
        <v>128</v>
      </c>
      <c r="D1553" s="1796" t="s">
        <v>447</v>
      </c>
      <c r="E1553" s="994">
        <v>24</v>
      </c>
      <c r="F1553" s="995" t="s">
        <v>4151</v>
      </c>
      <c r="G1553" s="994"/>
      <c r="H1553" s="996" t="s">
        <v>345</v>
      </c>
      <c r="I1553" s="999" t="s">
        <v>9625</v>
      </c>
      <c r="J1553" s="996"/>
      <c r="K1553" s="999" t="s">
        <v>10046</v>
      </c>
      <c r="L1553" s="1000">
        <f t="shared" si="494"/>
        <v>0</v>
      </c>
      <c r="M1553" s="1000">
        <f t="shared" si="498"/>
        <v>0</v>
      </c>
      <c r="N1553" s="1724">
        <f t="shared" si="499"/>
        <v>0</v>
      </c>
      <c r="O1553" s="1000">
        <f t="shared" si="495"/>
        <v>0</v>
      </c>
      <c r="P1553" s="1000">
        <f t="shared" si="496"/>
        <v>0</v>
      </c>
      <c r="Q1553" s="1000">
        <f t="shared" si="497"/>
        <v>0</v>
      </c>
      <c r="R1553" s="1000"/>
      <c r="S1553" s="1000"/>
      <c r="T1553" s="1000"/>
      <c r="U1553" s="1000"/>
      <c r="V1553" s="1000"/>
      <c r="W1553" s="1000"/>
      <c r="X1553" s="1000"/>
      <c r="Y1553" s="1001"/>
      <c r="Z1553" s="1001" t="str">
        <f t="shared" si="500"/>
        <v>Cap.4 Pct.3: Daca cod CAEN (Col.B) # 0, atunci Total utilaje (Col.1) + Total mijl. de transp. (Col.3) + Total alte investitii (Col.5)  # 0 si invers,  pentru Rd.(2 la n)</v>
      </c>
      <c r="AA1553" s="2205">
        <f t="shared" si="501"/>
        <v>1</v>
      </c>
      <c r="AB1553" s="3036">
        <v>128</v>
      </c>
    </row>
    <row r="1554" spans="1:28" x14ac:dyDescent="0.25">
      <c r="A1554" s="1708">
        <f t="shared" si="492"/>
        <v>0</v>
      </c>
      <c r="B1554" s="1708">
        <f t="shared" si="493"/>
        <v>10128025</v>
      </c>
      <c r="C1554" s="994">
        <v>128</v>
      </c>
      <c r="D1554" s="1796" t="s">
        <v>447</v>
      </c>
      <c r="E1554" s="994">
        <v>25</v>
      </c>
      <c r="F1554" s="995" t="s">
        <v>4151</v>
      </c>
      <c r="G1554" s="994"/>
      <c r="H1554" s="996" t="s">
        <v>345</v>
      </c>
      <c r="I1554" s="999" t="s">
        <v>9626</v>
      </c>
      <c r="J1554" s="996"/>
      <c r="K1554" s="999" t="s">
        <v>10047</v>
      </c>
      <c r="L1554" s="1000">
        <f t="shared" si="494"/>
        <v>0</v>
      </c>
      <c r="M1554" s="1000">
        <f t="shared" si="498"/>
        <v>0</v>
      </c>
      <c r="N1554" s="1724">
        <f t="shared" si="499"/>
        <v>0</v>
      </c>
      <c r="O1554" s="1000">
        <f t="shared" si="495"/>
        <v>0</v>
      </c>
      <c r="P1554" s="1000">
        <f t="shared" si="496"/>
        <v>0</v>
      </c>
      <c r="Q1554" s="1000">
        <f t="shared" si="497"/>
        <v>0</v>
      </c>
      <c r="R1554" s="1000"/>
      <c r="S1554" s="1000"/>
      <c r="T1554" s="1000"/>
      <c r="U1554" s="1000"/>
      <c r="V1554" s="1000"/>
      <c r="W1554" s="1000"/>
      <c r="X1554" s="1000"/>
      <c r="Y1554" s="1001"/>
      <c r="Z1554" s="1001" t="str">
        <f t="shared" si="500"/>
        <v>Cap.4 Pct.3: Daca cod CAEN (Col.B) # 0, atunci Total utilaje (Col.1) + Total mijl. de transp. (Col.3) + Total alte investitii (Col.5)  # 0 si invers,  pentru Rd.(2 la n)</v>
      </c>
      <c r="AA1554" s="2205">
        <f t="shared" si="501"/>
        <v>1</v>
      </c>
      <c r="AB1554" s="3036">
        <v>128</v>
      </c>
    </row>
    <row r="1555" spans="1:28" x14ac:dyDescent="0.25">
      <c r="A1555" s="1708">
        <f t="shared" si="492"/>
        <v>0</v>
      </c>
      <c r="B1555" s="1708">
        <f t="shared" si="493"/>
        <v>10128026</v>
      </c>
      <c r="C1555" s="994">
        <v>128</v>
      </c>
      <c r="D1555" s="1796" t="s">
        <v>447</v>
      </c>
      <c r="E1555" s="994">
        <v>26</v>
      </c>
      <c r="F1555" s="995" t="s">
        <v>4151</v>
      </c>
      <c r="G1555" s="994"/>
      <c r="H1555" s="996" t="s">
        <v>345</v>
      </c>
      <c r="I1555" s="999" t="s">
        <v>9627</v>
      </c>
      <c r="J1555" s="996"/>
      <c r="K1555" s="999" t="s">
        <v>10048</v>
      </c>
      <c r="L1555" s="1000">
        <f t="shared" si="494"/>
        <v>0</v>
      </c>
      <c r="M1555" s="1000">
        <f t="shared" si="498"/>
        <v>0</v>
      </c>
      <c r="N1555" s="1724">
        <f t="shared" si="499"/>
        <v>0</v>
      </c>
      <c r="O1555" s="1000">
        <f t="shared" si="495"/>
        <v>0</v>
      </c>
      <c r="P1555" s="1000">
        <f t="shared" si="496"/>
        <v>0</v>
      </c>
      <c r="Q1555" s="1000">
        <f t="shared" si="497"/>
        <v>0</v>
      </c>
      <c r="R1555" s="1000"/>
      <c r="S1555" s="1000"/>
      <c r="T1555" s="1000"/>
      <c r="U1555" s="1000"/>
      <c r="V1555" s="1000"/>
      <c r="W1555" s="1000"/>
      <c r="X1555" s="1000"/>
      <c r="Y1555" s="1001"/>
      <c r="Z1555" s="1001" t="str">
        <f t="shared" si="500"/>
        <v>Cap.4 Pct.3: Daca cod CAEN (Col.B) # 0, atunci Total utilaje (Col.1) + Total mijl. de transp. (Col.3) + Total alte investitii (Col.5)  # 0 si invers,  pentru Rd.(2 la n)</v>
      </c>
      <c r="AA1555" s="2205">
        <f t="shared" si="501"/>
        <v>1</v>
      </c>
      <c r="AB1555" s="3036">
        <v>128</v>
      </c>
    </row>
    <row r="1556" spans="1:28" x14ac:dyDescent="0.25">
      <c r="A1556" s="1708">
        <f t="shared" si="492"/>
        <v>0</v>
      </c>
      <c r="B1556" s="1708">
        <f t="shared" si="493"/>
        <v>10128027</v>
      </c>
      <c r="C1556" s="994">
        <v>128</v>
      </c>
      <c r="D1556" s="1796" t="s">
        <v>447</v>
      </c>
      <c r="E1556" s="994">
        <v>27</v>
      </c>
      <c r="F1556" s="995" t="s">
        <v>4151</v>
      </c>
      <c r="G1556" s="994"/>
      <c r="H1556" s="996" t="s">
        <v>345</v>
      </c>
      <c r="I1556" s="999" t="s">
        <v>9628</v>
      </c>
      <c r="J1556" s="996"/>
      <c r="K1556" s="999" t="s">
        <v>10049</v>
      </c>
      <c r="L1556" s="1000">
        <f t="shared" si="494"/>
        <v>0</v>
      </c>
      <c r="M1556" s="1000">
        <f t="shared" si="498"/>
        <v>0</v>
      </c>
      <c r="N1556" s="1724">
        <f t="shared" si="499"/>
        <v>0</v>
      </c>
      <c r="O1556" s="1000">
        <f t="shared" si="495"/>
        <v>0</v>
      </c>
      <c r="P1556" s="1000">
        <f t="shared" si="496"/>
        <v>0</v>
      </c>
      <c r="Q1556" s="1000">
        <f t="shared" si="497"/>
        <v>0</v>
      </c>
      <c r="R1556" s="1000"/>
      <c r="S1556" s="1000"/>
      <c r="T1556" s="1000"/>
      <c r="U1556" s="1000"/>
      <c r="V1556" s="1000"/>
      <c r="W1556" s="1000"/>
      <c r="X1556" s="1000"/>
      <c r="Y1556" s="1001"/>
      <c r="Z1556" s="1001" t="str">
        <f t="shared" si="500"/>
        <v>Cap.4 Pct.3: Daca cod CAEN (Col.B) # 0, atunci Total utilaje (Col.1) + Total mijl. de transp. (Col.3) + Total alte investitii (Col.5)  # 0 si invers,  pentru Rd.(2 la n)</v>
      </c>
      <c r="AA1556" s="2205">
        <f t="shared" si="501"/>
        <v>1</v>
      </c>
      <c r="AB1556" s="3036">
        <v>128</v>
      </c>
    </row>
    <row r="1557" spans="1:28" x14ac:dyDescent="0.25">
      <c r="A1557" s="1708">
        <f t="shared" si="492"/>
        <v>0</v>
      </c>
      <c r="B1557" s="1708">
        <f t="shared" si="493"/>
        <v>10128028</v>
      </c>
      <c r="C1557" s="994">
        <v>128</v>
      </c>
      <c r="D1557" s="1796" t="s">
        <v>447</v>
      </c>
      <c r="E1557" s="994">
        <v>28</v>
      </c>
      <c r="F1557" s="995" t="s">
        <v>4151</v>
      </c>
      <c r="G1557" s="994"/>
      <c r="H1557" s="996" t="s">
        <v>345</v>
      </c>
      <c r="I1557" s="999" t="s">
        <v>9629</v>
      </c>
      <c r="J1557" s="996"/>
      <c r="K1557" s="999" t="s">
        <v>10050</v>
      </c>
      <c r="L1557" s="1000">
        <f t="shared" si="494"/>
        <v>0</v>
      </c>
      <c r="M1557" s="1000">
        <f t="shared" si="498"/>
        <v>0</v>
      </c>
      <c r="N1557" s="1724">
        <f t="shared" si="499"/>
        <v>0</v>
      </c>
      <c r="O1557" s="1000">
        <f t="shared" si="495"/>
        <v>0</v>
      </c>
      <c r="P1557" s="1000">
        <f t="shared" si="496"/>
        <v>0</v>
      </c>
      <c r="Q1557" s="1000">
        <f t="shared" si="497"/>
        <v>0</v>
      </c>
      <c r="R1557" s="1000"/>
      <c r="S1557" s="1000"/>
      <c r="T1557" s="1000"/>
      <c r="U1557" s="1000"/>
      <c r="V1557" s="1000"/>
      <c r="W1557" s="1000"/>
      <c r="X1557" s="1000"/>
      <c r="Y1557" s="1001"/>
      <c r="Z1557" s="1001" t="str">
        <f t="shared" si="500"/>
        <v>Cap.4 Pct.3: Daca cod CAEN (Col.B) # 0, atunci Total utilaje (Col.1) + Total mijl. de transp. (Col.3) + Total alte investitii (Col.5)  # 0 si invers,  pentru Rd.(2 la n)</v>
      </c>
      <c r="AA1557" s="2205">
        <f t="shared" si="501"/>
        <v>1</v>
      </c>
      <c r="AB1557" s="3036">
        <v>128</v>
      </c>
    </row>
    <row r="1558" spans="1:28" x14ac:dyDescent="0.25">
      <c r="A1558" s="1708">
        <f t="shared" si="492"/>
        <v>0</v>
      </c>
      <c r="B1558" s="1708">
        <f t="shared" si="493"/>
        <v>10128029</v>
      </c>
      <c r="C1558" s="994">
        <v>128</v>
      </c>
      <c r="D1558" s="1796" t="s">
        <v>447</v>
      </c>
      <c r="E1558" s="994">
        <v>29</v>
      </c>
      <c r="F1558" s="995" t="s">
        <v>4151</v>
      </c>
      <c r="G1558" s="994"/>
      <c r="H1558" s="996" t="s">
        <v>345</v>
      </c>
      <c r="I1558" s="999" t="s">
        <v>9630</v>
      </c>
      <c r="J1558" s="996"/>
      <c r="K1558" s="999" t="s">
        <v>10051</v>
      </c>
      <c r="L1558" s="1000">
        <f t="shared" si="494"/>
        <v>0</v>
      </c>
      <c r="M1558" s="1000">
        <f t="shared" si="498"/>
        <v>0</v>
      </c>
      <c r="N1558" s="1724">
        <f t="shared" si="499"/>
        <v>0</v>
      </c>
      <c r="O1558" s="1000">
        <f t="shared" si="495"/>
        <v>0</v>
      </c>
      <c r="P1558" s="1000">
        <f t="shared" si="496"/>
        <v>0</v>
      </c>
      <c r="Q1558" s="1000">
        <f t="shared" si="497"/>
        <v>0</v>
      </c>
      <c r="R1558" s="1000"/>
      <c r="S1558" s="1000"/>
      <c r="T1558" s="1000"/>
      <c r="U1558" s="1000"/>
      <c r="V1558" s="1000"/>
      <c r="W1558" s="1000"/>
      <c r="X1558" s="1000"/>
      <c r="Y1558" s="1001"/>
      <c r="Z1558" s="1001" t="str">
        <f t="shared" si="500"/>
        <v>Cap.4 Pct.3: Daca cod CAEN (Col.B) # 0, atunci Total utilaje (Col.1) + Total mijl. de transp. (Col.3) + Total alte investitii (Col.5)  # 0 si invers,  pentru Rd.(2 la n)</v>
      </c>
      <c r="AA1558" s="2205">
        <f t="shared" si="501"/>
        <v>1</v>
      </c>
      <c r="AB1558" s="3036">
        <v>128</v>
      </c>
    </row>
    <row r="1559" spans="1:28" x14ac:dyDescent="0.25">
      <c r="A1559" s="1708">
        <f t="shared" ref="A1559:A1622" si="502">IF(D1559="DA",IF(ISERROR(N1559),A1558+1,IF(N1559=1,A1558+1,A1558)),A1558)</f>
        <v>0</v>
      </c>
      <c r="B1559" s="1708">
        <f t="shared" si="493"/>
        <v>10128030</v>
      </c>
      <c r="C1559" s="994">
        <v>128</v>
      </c>
      <c r="D1559" s="1796" t="s">
        <v>447</v>
      </c>
      <c r="E1559" s="994">
        <v>30</v>
      </c>
      <c r="F1559" s="995" t="s">
        <v>4151</v>
      </c>
      <c r="G1559" s="994"/>
      <c r="H1559" s="996" t="s">
        <v>345</v>
      </c>
      <c r="I1559" s="999" t="s">
        <v>9631</v>
      </c>
      <c r="J1559" s="996"/>
      <c r="K1559" s="999" t="s">
        <v>10052</v>
      </c>
      <c r="L1559" s="1000">
        <f t="shared" si="494"/>
        <v>0</v>
      </c>
      <c r="M1559" s="1000">
        <f t="shared" si="498"/>
        <v>0</v>
      </c>
      <c r="N1559" s="1724">
        <f t="shared" si="499"/>
        <v>0</v>
      </c>
      <c r="O1559" s="1000">
        <f t="shared" si="495"/>
        <v>0</v>
      </c>
      <c r="P1559" s="1000">
        <f t="shared" si="496"/>
        <v>0</v>
      </c>
      <c r="Q1559" s="1000">
        <f t="shared" si="497"/>
        <v>0</v>
      </c>
      <c r="R1559" s="1000"/>
      <c r="S1559" s="1000"/>
      <c r="T1559" s="1000"/>
      <c r="U1559" s="1000"/>
      <c r="V1559" s="1000"/>
      <c r="W1559" s="1000"/>
      <c r="X1559" s="1000"/>
      <c r="Y1559" s="1001"/>
      <c r="Z1559" s="1001" t="str">
        <f t="shared" si="500"/>
        <v>Cap.4 Pct.3: Daca cod CAEN (Col.B) # 0, atunci Total utilaje (Col.1) + Total mijl. de transp. (Col.3) + Total alte investitii (Col.5)  # 0 si invers,  pentru Rd.(2 la n)</v>
      </c>
      <c r="AA1559" s="2205">
        <f t="shared" si="501"/>
        <v>1</v>
      </c>
      <c r="AB1559" s="3036">
        <v>128</v>
      </c>
    </row>
    <row r="1560" spans="1:28" x14ac:dyDescent="0.25">
      <c r="A1560" s="1708">
        <f t="shared" si="502"/>
        <v>0</v>
      </c>
      <c r="B1560" s="1708">
        <f t="shared" si="493"/>
        <v>10128031</v>
      </c>
      <c r="C1560" s="994">
        <v>128</v>
      </c>
      <c r="D1560" s="1796" t="s">
        <v>447</v>
      </c>
      <c r="E1560" s="994">
        <v>31</v>
      </c>
      <c r="F1560" s="995" t="s">
        <v>4151</v>
      </c>
      <c r="G1560" s="994"/>
      <c r="H1560" s="996" t="s">
        <v>345</v>
      </c>
      <c r="I1560" s="999" t="s">
        <v>9632</v>
      </c>
      <c r="J1560" s="996"/>
      <c r="K1560" s="999" t="s">
        <v>10053</v>
      </c>
      <c r="L1560" s="1000">
        <f t="shared" si="494"/>
        <v>0</v>
      </c>
      <c r="M1560" s="1000">
        <f t="shared" si="498"/>
        <v>0</v>
      </c>
      <c r="N1560" s="1724">
        <f t="shared" si="499"/>
        <v>0</v>
      </c>
      <c r="O1560" s="1000">
        <f t="shared" si="495"/>
        <v>0</v>
      </c>
      <c r="P1560" s="1000">
        <f t="shared" si="496"/>
        <v>0</v>
      </c>
      <c r="Q1560" s="1000">
        <f t="shared" si="497"/>
        <v>0</v>
      </c>
      <c r="R1560" s="1000"/>
      <c r="S1560" s="1000"/>
      <c r="T1560" s="1000"/>
      <c r="U1560" s="1000"/>
      <c r="V1560" s="1000"/>
      <c r="W1560" s="1000"/>
      <c r="X1560" s="1000"/>
      <c r="Y1560" s="1001"/>
      <c r="Z1560" s="1001" t="str">
        <f t="shared" si="500"/>
        <v>Cap.4 Pct.3: Daca cod CAEN (Col.B) # 0, atunci Total utilaje (Col.1) + Total mijl. de transp. (Col.3) + Total alte investitii (Col.5)  # 0 si invers,  pentru Rd.(2 la n)</v>
      </c>
      <c r="AA1560" s="2205">
        <f t="shared" si="501"/>
        <v>1</v>
      </c>
      <c r="AB1560" s="3036">
        <v>128</v>
      </c>
    </row>
    <row r="1561" spans="1:28" x14ac:dyDescent="0.25">
      <c r="A1561" s="1708">
        <f t="shared" si="502"/>
        <v>0</v>
      </c>
      <c r="B1561" s="1708">
        <f t="shared" si="493"/>
        <v>10128032</v>
      </c>
      <c r="C1561" s="994">
        <v>128</v>
      </c>
      <c r="D1561" s="1796" t="s">
        <v>447</v>
      </c>
      <c r="E1561" s="994">
        <v>32</v>
      </c>
      <c r="F1561" s="995" t="s">
        <v>4151</v>
      </c>
      <c r="G1561" s="994"/>
      <c r="H1561" s="996" t="s">
        <v>345</v>
      </c>
      <c r="I1561" s="999" t="s">
        <v>9633</v>
      </c>
      <c r="J1561" s="996"/>
      <c r="K1561" s="999" t="s">
        <v>10054</v>
      </c>
      <c r="L1561" s="1000">
        <f t="shared" si="494"/>
        <v>0</v>
      </c>
      <c r="M1561" s="1000">
        <f t="shared" si="498"/>
        <v>0</v>
      </c>
      <c r="N1561" s="1724">
        <f t="shared" si="499"/>
        <v>0</v>
      </c>
      <c r="O1561" s="1000">
        <f t="shared" si="495"/>
        <v>0</v>
      </c>
      <c r="P1561" s="1000">
        <f t="shared" si="496"/>
        <v>0</v>
      </c>
      <c r="Q1561" s="1000">
        <f t="shared" si="497"/>
        <v>0</v>
      </c>
      <c r="R1561" s="1000"/>
      <c r="S1561" s="1000"/>
      <c r="T1561" s="1000"/>
      <c r="U1561" s="1000"/>
      <c r="V1561" s="1000"/>
      <c r="W1561" s="1000"/>
      <c r="X1561" s="1000"/>
      <c r="Y1561" s="1001"/>
      <c r="Z1561" s="1001" t="str">
        <f t="shared" si="500"/>
        <v>Cap.4 Pct.3: Daca cod CAEN (Col.B) # 0, atunci Total utilaje (Col.1) + Total mijl. de transp. (Col.3) + Total alte investitii (Col.5)  # 0 si invers,  pentru Rd.(2 la n)</v>
      </c>
      <c r="AA1561" s="2205">
        <f t="shared" si="501"/>
        <v>1</v>
      </c>
      <c r="AB1561" s="3036">
        <v>128</v>
      </c>
    </row>
    <row r="1562" spans="1:28" x14ac:dyDescent="0.25">
      <c r="A1562" s="1708">
        <f t="shared" si="502"/>
        <v>0</v>
      </c>
      <c r="B1562" s="1708">
        <f t="shared" si="493"/>
        <v>10128033</v>
      </c>
      <c r="C1562" s="994">
        <v>128</v>
      </c>
      <c r="D1562" s="1796" t="s">
        <v>447</v>
      </c>
      <c r="E1562" s="994">
        <v>33</v>
      </c>
      <c r="F1562" s="995" t="s">
        <v>4151</v>
      </c>
      <c r="G1562" s="994"/>
      <c r="H1562" s="996" t="s">
        <v>345</v>
      </c>
      <c r="I1562" s="999" t="s">
        <v>9634</v>
      </c>
      <c r="J1562" s="996"/>
      <c r="K1562" s="999" t="s">
        <v>10055</v>
      </c>
      <c r="L1562" s="1000">
        <f t="shared" si="494"/>
        <v>0</v>
      </c>
      <c r="M1562" s="1000">
        <f t="shared" si="498"/>
        <v>0</v>
      </c>
      <c r="N1562" s="1724">
        <f t="shared" si="499"/>
        <v>0</v>
      </c>
      <c r="O1562" s="1000">
        <f t="shared" si="495"/>
        <v>0</v>
      </c>
      <c r="P1562" s="1000">
        <f t="shared" si="496"/>
        <v>0</v>
      </c>
      <c r="Q1562" s="1000">
        <f t="shared" si="497"/>
        <v>0</v>
      </c>
      <c r="R1562" s="1000"/>
      <c r="S1562" s="1000"/>
      <c r="T1562" s="1000"/>
      <c r="U1562" s="1000"/>
      <c r="V1562" s="1000"/>
      <c r="W1562" s="1000"/>
      <c r="X1562" s="1000"/>
      <c r="Y1562" s="1001"/>
      <c r="Z1562" s="1001" t="str">
        <f t="shared" si="500"/>
        <v>Cap.4 Pct.3: Daca cod CAEN (Col.B) # 0, atunci Total utilaje (Col.1) + Total mijl. de transp. (Col.3) + Total alte investitii (Col.5)  # 0 si invers,  pentru Rd.(2 la n)</v>
      </c>
      <c r="AA1562" s="2205">
        <f t="shared" si="501"/>
        <v>1</v>
      </c>
      <c r="AB1562" s="3036">
        <v>128</v>
      </c>
    </row>
    <row r="1563" spans="1:28" x14ac:dyDescent="0.25">
      <c r="A1563" s="1708">
        <f t="shared" si="502"/>
        <v>0</v>
      </c>
      <c r="B1563" s="1708">
        <f t="shared" si="493"/>
        <v>10128034</v>
      </c>
      <c r="C1563" s="994">
        <v>128</v>
      </c>
      <c r="D1563" s="1796" t="s">
        <v>447</v>
      </c>
      <c r="E1563" s="994">
        <v>34</v>
      </c>
      <c r="F1563" s="995" t="s">
        <v>4151</v>
      </c>
      <c r="G1563" s="994"/>
      <c r="H1563" s="996" t="s">
        <v>345</v>
      </c>
      <c r="I1563" s="999" t="s">
        <v>9635</v>
      </c>
      <c r="J1563" s="996"/>
      <c r="K1563" s="999" t="s">
        <v>10056</v>
      </c>
      <c r="L1563" s="1000">
        <f t="shared" si="494"/>
        <v>0</v>
      </c>
      <c r="M1563" s="1000">
        <f t="shared" si="498"/>
        <v>0</v>
      </c>
      <c r="N1563" s="1724">
        <f t="shared" si="499"/>
        <v>0</v>
      </c>
      <c r="O1563" s="1000">
        <f t="shared" si="495"/>
        <v>0</v>
      </c>
      <c r="P1563" s="1000">
        <f t="shared" si="496"/>
        <v>0</v>
      </c>
      <c r="Q1563" s="1000">
        <f t="shared" si="497"/>
        <v>0</v>
      </c>
      <c r="R1563" s="1000"/>
      <c r="S1563" s="1000"/>
      <c r="T1563" s="1000"/>
      <c r="U1563" s="1000"/>
      <c r="V1563" s="1000"/>
      <c r="W1563" s="1000"/>
      <c r="X1563" s="1000"/>
      <c r="Y1563" s="1001"/>
      <c r="Z1563" s="1001" t="str">
        <f t="shared" si="500"/>
        <v>Cap.4 Pct.3: Daca cod CAEN (Col.B) # 0, atunci Total utilaje (Col.1) + Total mijl. de transp. (Col.3) + Total alte investitii (Col.5)  # 0 si invers,  pentru Rd.(2 la n)</v>
      </c>
      <c r="AA1563" s="2205">
        <f t="shared" si="501"/>
        <v>1</v>
      </c>
      <c r="AB1563" s="3036">
        <v>128</v>
      </c>
    </row>
    <row r="1564" spans="1:28" x14ac:dyDescent="0.25">
      <c r="A1564" s="1708">
        <f t="shared" si="502"/>
        <v>0</v>
      </c>
      <c r="B1564" s="1708">
        <f t="shared" si="493"/>
        <v>10128035</v>
      </c>
      <c r="C1564" s="994">
        <v>128</v>
      </c>
      <c r="D1564" s="1796" t="s">
        <v>447</v>
      </c>
      <c r="E1564" s="994">
        <v>35</v>
      </c>
      <c r="F1564" s="995" t="s">
        <v>4151</v>
      </c>
      <c r="G1564" s="994"/>
      <c r="H1564" s="996" t="s">
        <v>345</v>
      </c>
      <c r="I1564" s="999" t="s">
        <v>9636</v>
      </c>
      <c r="J1564" s="996"/>
      <c r="K1564" s="999" t="s">
        <v>10057</v>
      </c>
      <c r="L1564" s="1000">
        <f t="shared" si="494"/>
        <v>0</v>
      </c>
      <c r="M1564" s="1000">
        <f t="shared" si="498"/>
        <v>0</v>
      </c>
      <c r="N1564" s="1724">
        <f t="shared" si="499"/>
        <v>0</v>
      </c>
      <c r="O1564" s="1000">
        <f t="shared" si="495"/>
        <v>0</v>
      </c>
      <c r="P1564" s="1000">
        <f t="shared" si="496"/>
        <v>0</v>
      </c>
      <c r="Q1564" s="1000">
        <f t="shared" si="497"/>
        <v>0</v>
      </c>
      <c r="R1564" s="1000"/>
      <c r="S1564" s="1000"/>
      <c r="T1564" s="1000"/>
      <c r="U1564" s="1000"/>
      <c r="V1564" s="1000"/>
      <c r="W1564" s="1000"/>
      <c r="X1564" s="1000"/>
      <c r="Y1564" s="1001"/>
      <c r="Z1564" s="1001" t="str">
        <f t="shared" si="500"/>
        <v>Cap.4 Pct.3: Daca cod CAEN (Col.B) # 0, atunci Total utilaje (Col.1) + Total mijl. de transp. (Col.3) + Total alte investitii (Col.5)  # 0 si invers,  pentru Rd.(2 la n)</v>
      </c>
      <c r="AA1564" s="2205">
        <f t="shared" si="501"/>
        <v>1</v>
      </c>
      <c r="AB1564" s="3036">
        <v>128</v>
      </c>
    </row>
    <row r="1565" spans="1:28" x14ac:dyDescent="0.25">
      <c r="A1565" s="1708">
        <f t="shared" si="502"/>
        <v>0</v>
      </c>
      <c r="B1565" s="1708">
        <f t="shared" si="493"/>
        <v>10128036</v>
      </c>
      <c r="C1565" s="994">
        <v>128</v>
      </c>
      <c r="D1565" s="1796" t="s">
        <v>447</v>
      </c>
      <c r="E1565" s="994">
        <v>36</v>
      </c>
      <c r="F1565" s="995" t="s">
        <v>4151</v>
      </c>
      <c r="G1565" s="994"/>
      <c r="H1565" s="996" t="s">
        <v>345</v>
      </c>
      <c r="I1565" s="999" t="s">
        <v>9637</v>
      </c>
      <c r="J1565" s="996"/>
      <c r="K1565" s="999" t="s">
        <v>10058</v>
      </c>
      <c r="L1565" s="1000">
        <f t="shared" si="494"/>
        <v>0</v>
      </c>
      <c r="M1565" s="1000">
        <f t="shared" si="498"/>
        <v>0</v>
      </c>
      <c r="N1565" s="1724">
        <f t="shared" si="499"/>
        <v>0</v>
      </c>
      <c r="O1565" s="1000">
        <f t="shared" si="495"/>
        <v>0</v>
      </c>
      <c r="P1565" s="1000">
        <f t="shared" si="496"/>
        <v>0</v>
      </c>
      <c r="Q1565" s="1000">
        <f t="shared" si="497"/>
        <v>0</v>
      </c>
      <c r="R1565" s="1000"/>
      <c r="S1565" s="1000"/>
      <c r="T1565" s="1000"/>
      <c r="U1565" s="1000"/>
      <c r="V1565" s="1000"/>
      <c r="W1565" s="1000"/>
      <c r="X1565" s="1000"/>
      <c r="Y1565" s="1001"/>
      <c r="Z1565" s="1001" t="str">
        <f t="shared" si="500"/>
        <v>Cap.4 Pct.3: Daca cod CAEN (Col.B) # 0, atunci Total utilaje (Col.1) + Total mijl. de transp. (Col.3) + Total alte investitii (Col.5)  # 0 si invers,  pentru Rd.(2 la n)</v>
      </c>
      <c r="AA1565" s="2205">
        <f t="shared" si="501"/>
        <v>1</v>
      </c>
      <c r="AB1565" s="3036">
        <v>128</v>
      </c>
    </row>
    <row r="1566" spans="1:28" x14ac:dyDescent="0.25">
      <c r="A1566" s="1708">
        <f t="shared" si="502"/>
        <v>0</v>
      </c>
      <c r="B1566" s="1708">
        <f t="shared" si="493"/>
        <v>10128037</v>
      </c>
      <c r="C1566" s="994">
        <v>128</v>
      </c>
      <c r="D1566" s="1796" t="s">
        <v>447</v>
      </c>
      <c r="E1566" s="994">
        <v>37</v>
      </c>
      <c r="F1566" s="995" t="s">
        <v>4151</v>
      </c>
      <c r="G1566" s="994"/>
      <c r="H1566" s="996" t="s">
        <v>345</v>
      </c>
      <c r="I1566" s="999" t="s">
        <v>9638</v>
      </c>
      <c r="J1566" s="996"/>
      <c r="K1566" s="999" t="s">
        <v>10059</v>
      </c>
      <c r="L1566" s="1005">
        <f t="shared" si="494"/>
        <v>0</v>
      </c>
      <c r="M1566" s="1000">
        <f t="shared" si="498"/>
        <v>0</v>
      </c>
      <c r="N1566" s="1725">
        <f t="shared" si="499"/>
        <v>0</v>
      </c>
      <c r="O1566" s="1005">
        <f t="shared" si="495"/>
        <v>0</v>
      </c>
      <c r="P1566" s="1000">
        <f t="shared" si="496"/>
        <v>0</v>
      </c>
      <c r="Q1566" s="1000">
        <f t="shared" si="497"/>
        <v>0</v>
      </c>
      <c r="R1566" s="1000"/>
      <c r="S1566" s="1000"/>
      <c r="T1566" s="1000"/>
      <c r="U1566" s="1000"/>
      <c r="V1566" s="1000"/>
      <c r="W1566" s="1000"/>
      <c r="X1566" s="1000"/>
      <c r="Y1566" s="1001"/>
      <c r="Z1566" s="1001" t="str">
        <f t="shared" si="500"/>
        <v>Cap.4 Pct.3: Daca cod CAEN (Col.B) # 0, atunci Total utilaje (Col.1) + Total mijl. de transp. (Col.3) + Total alte investitii (Col.5)  # 0 si invers,  pentru Rd.(2 la n)</v>
      </c>
      <c r="AA1566" s="2205">
        <f t="shared" si="501"/>
        <v>1</v>
      </c>
      <c r="AB1566" s="3036">
        <v>128</v>
      </c>
    </row>
    <row r="1567" spans="1:28" x14ac:dyDescent="0.25">
      <c r="A1567" s="1708">
        <f t="shared" si="502"/>
        <v>0</v>
      </c>
      <c r="B1567" s="1708">
        <f t="shared" si="493"/>
        <v>10128038</v>
      </c>
      <c r="C1567" s="994">
        <v>128</v>
      </c>
      <c r="D1567" s="1796" t="s">
        <v>447</v>
      </c>
      <c r="E1567" s="994">
        <v>38</v>
      </c>
      <c r="F1567" s="995" t="s">
        <v>4151</v>
      </c>
      <c r="G1567" s="994"/>
      <c r="H1567" s="996" t="s">
        <v>345</v>
      </c>
      <c r="I1567" s="999" t="s">
        <v>9639</v>
      </c>
      <c r="J1567" s="996"/>
      <c r="K1567" s="999" t="s">
        <v>10060</v>
      </c>
      <c r="L1567" s="1000">
        <f t="shared" si="494"/>
        <v>0</v>
      </c>
      <c r="M1567" s="1000">
        <f t="shared" si="498"/>
        <v>0</v>
      </c>
      <c r="N1567" s="1724">
        <f t="shared" ref="N1567:N1570" si="503">IF(OR(AND(L1567&gt;0,M1567=0),AND(L1567=0,M1567&gt;0)),1,0)</f>
        <v>0</v>
      </c>
      <c r="O1567" s="1000">
        <f t="shared" si="495"/>
        <v>0</v>
      </c>
      <c r="P1567" s="1000">
        <f t="shared" si="496"/>
        <v>0</v>
      </c>
      <c r="Q1567" s="1000">
        <f t="shared" si="497"/>
        <v>0</v>
      </c>
      <c r="R1567" s="1000"/>
      <c r="S1567" s="1000"/>
      <c r="T1567" s="1000"/>
      <c r="U1567" s="1000"/>
      <c r="V1567" s="1000"/>
      <c r="W1567" s="1000"/>
      <c r="X1567" s="1000"/>
      <c r="Y1567" s="1001"/>
      <c r="Z1567" s="1001" t="str">
        <f t="shared" si="500"/>
        <v>Cap.4 Pct.3: Daca cod CAEN (Col.B) # 0, atunci Total utilaje (Col.1) + Total mijl. de transp. (Col.3) + Total alte investitii (Col.5)  # 0 si invers,  pentru Rd.(2 la n)</v>
      </c>
      <c r="AA1567" s="2205">
        <f t="shared" si="501"/>
        <v>1</v>
      </c>
      <c r="AB1567" s="3036">
        <v>128</v>
      </c>
    </row>
    <row r="1568" spans="1:28" x14ac:dyDescent="0.25">
      <c r="A1568" s="1708">
        <f t="shared" si="502"/>
        <v>0</v>
      </c>
      <c r="B1568" s="1708">
        <f t="shared" si="493"/>
        <v>10128039</v>
      </c>
      <c r="C1568" s="994">
        <v>128</v>
      </c>
      <c r="D1568" s="1796" t="s">
        <v>447</v>
      </c>
      <c r="E1568" s="994">
        <v>39</v>
      </c>
      <c r="F1568" s="995" t="s">
        <v>4151</v>
      </c>
      <c r="G1568" s="994"/>
      <c r="H1568" s="996" t="s">
        <v>345</v>
      </c>
      <c r="I1568" s="999" t="s">
        <v>9640</v>
      </c>
      <c r="J1568" s="996"/>
      <c r="K1568" s="999" t="s">
        <v>10061</v>
      </c>
      <c r="L1568" s="1000">
        <f t="shared" si="494"/>
        <v>0</v>
      </c>
      <c r="M1568" s="1000">
        <f t="shared" si="498"/>
        <v>0</v>
      </c>
      <c r="N1568" s="1724">
        <f t="shared" si="503"/>
        <v>0</v>
      </c>
      <c r="O1568" s="1000">
        <f t="shared" si="495"/>
        <v>0</v>
      </c>
      <c r="P1568" s="1000">
        <f t="shared" si="496"/>
        <v>0</v>
      </c>
      <c r="Q1568" s="1000">
        <f t="shared" si="497"/>
        <v>0</v>
      </c>
      <c r="R1568" s="1000"/>
      <c r="S1568" s="1000"/>
      <c r="T1568" s="1000"/>
      <c r="U1568" s="1000"/>
      <c r="V1568" s="1000"/>
      <c r="W1568" s="1000"/>
      <c r="X1568" s="1000"/>
      <c r="Y1568" s="1001"/>
      <c r="Z1568" s="1001" t="str">
        <f t="shared" si="500"/>
        <v>Cap.4 Pct.3: Daca cod CAEN (Col.B) # 0, atunci Total utilaje (Col.1) + Total mijl. de transp. (Col.3) + Total alte investitii (Col.5)  # 0 si invers,  pentru Rd.(2 la n)</v>
      </c>
      <c r="AA1568" s="2205">
        <f t="shared" si="501"/>
        <v>1</v>
      </c>
      <c r="AB1568" s="3036">
        <v>128</v>
      </c>
    </row>
    <row r="1569" spans="1:29" x14ac:dyDescent="0.25">
      <c r="A1569" s="1708">
        <f t="shared" si="502"/>
        <v>0</v>
      </c>
      <c r="B1569" s="1708">
        <f t="shared" ref="B1569" si="504">VALUE("1"&amp;TEXT(C1569,"0000")&amp;TEXT(E1569,"000"))</f>
        <v>10128040</v>
      </c>
      <c r="C1569" s="994">
        <v>128</v>
      </c>
      <c r="D1569" s="1796" t="s">
        <v>447</v>
      </c>
      <c r="E1569" s="994">
        <v>40</v>
      </c>
      <c r="F1569" s="995" t="s">
        <v>4151</v>
      </c>
      <c r="G1569" s="994"/>
      <c r="H1569" s="996" t="s">
        <v>345</v>
      </c>
      <c r="I1569" s="999" t="s">
        <v>9641</v>
      </c>
      <c r="J1569" s="996"/>
      <c r="K1569" s="999" t="s">
        <v>10062</v>
      </c>
      <c r="L1569" s="1000">
        <f t="shared" si="494"/>
        <v>0</v>
      </c>
      <c r="M1569" s="1000">
        <f t="shared" si="498"/>
        <v>0</v>
      </c>
      <c r="N1569" s="1724">
        <f t="shared" si="503"/>
        <v>0</v>
      </c>
      <c r="O1569" s="1000">
        <f t="shared" si="495"/>
        <v>0</v>
      </c>
      <c r="P1569" s="1000">
        <f t="shared" si="496"/>
        <v>0</v>
      </c>
      <c r="Q1569" s="1000">
        <f t="shared" si="497"/>
        <v>0</v>
      </c>
      <c r="R1569" s="1000"/>
      <c r="S1569" s="1000"/>
      <c r="T1569" s="1000"/>
      <c r="U1569" s="1000"/>
      <c r="V1569" s="1000"/>
      <c r="W1569" s="1000"/>
      <c r="X1569" s="1000"/>
      <c r="Y1569" s="1001"/>
      <c r="Z1569" s="1001" t="str">
        <f>Z1567</f>
        <v>Cap.4 Pct.3: Daca cod CAEN (Col.B) # 0, atunci Total utilaje (Col.1) + Total mijl. de transp. (Col.3) + Total alte investitii (Col.5)  # 0 si invers,  pentru Rd.(2 la n)</v>
      </c>
      <c r="AA1569" s="2205">
        <f t="shared" si="501"/>
        <v>1</v>
      </c>
      <c r="AB1569" s="3036">
        <v>128</v>
      </c>
    </row>
    <row r="1570" spans="1:29" x14ac:dyDescent="0.25">
      <c r="A1570" s="1710">
        <f t="shared" si="502"/>
        <v>0</v>
      </c>
      <c r="B1570" s="1710">
        <f t="shared" si="493"/>
        <v>10128041</v>
      </c>
      <c r="C1570" s="1007">
        <v>128</v>
      </c>
      <c r="D1570" s="1798" t="s">
        <v>447</v>
      </c>
      <c r="E1570" s="1007">
        <v>41</v>
      </c>
      <c r="F1570" s="1008" t="s">
        <v>4151</v>
      </c>
      <c r="G1570" s="1007"/>
      <c r="H1570" s="1009" t="s">
        <v>345</v>
      </c>
      <c r="I1570" s="1010" t="s">
        <v>10023</v>
      </c>
      <c r="J1570" s="1009"/>
      <c r="K1570" s="1010" t="s">
        <v>10063</v>
      </c>
      <c r="L1570" s="1065">
        <f t="shared" si="494"/>
        <v>0</v>
      </c>
      <c r="M1570" s="1012">
        <f t="shared" si="498"/>
        <v>0</v>
      </c>
      <c r="N1570" s="1730">
        <f t="shared" si="503"/>
        <v>0</v>
      </c>
      <c r="O1570" s="1065">
        <f t="shared" si="495"/>
        <v>0</v>
      </c>
      <c r="P1570" s="1065">
        <f t="shared" si="496"/>
        <v>0</v>
      </c>
      <c r="Q1570" s="1065">
        <f t="shared" si="497"/>
        <v>0</v>
      </c>
      <c r="R1570" s="1012"/>
      <c r="S1570" s="1012"/>
      <c r="T1570" s="1012"/>
      <c r="U1570" s="1012"/>
      <c r="V1570" s="1012"/>
      <c r="W1570" s="1012"/>
      <c r="X1570" s="1012"/>
      <c r="Y1570" s="1013"/>
      <c r="Z1570" s="1013" t="str">
        <f>Z1568</f>
        <v>Cap.4 Pct.3: Daca cod CAEN (Col.B) # 0, atunci Total utilaje (Col.1) + Total mijl. de transp. (Col.3) + Total alte investitii (Col.5)  # 0 si invers,  pentru Rd.(2 la n)</v>
      </c>
      <c r="AA1570" s="2205">
        <f t="shared" si="501"/>
        <v>1</v>
      </c>
      <c r="AB1570" s="3036">
        <v>128</v>
      </c>
    </row>
    <row r="1571" spans="1:29" x14ac:dyDescent="0.25">
      <c r="A1571" s="1708">
        <f t="shared" si="502"/>
        <v>0</v>
      </c>
      <c r="B1571" s="1708">
        <f t="shared" si="493"/>
        <v>10129002</v>
      </c>
      <c r="C1571" s="994">
        <v>129</v>
      </c>
      <c r="D1571" s="1796" t="s">
        <v>447</v>
      </c>
      <c r="E1571" s="994">
        <v>2</v>
      </c>
      <c r="F1571" s="995" t="s">
        <v>4151</v>
      </c>
      <c r="G1571" s="994" t="s">
        <v>3957</v>
      </c>
      <c r="H1571" s="996" t="s">
        <v>345</v>
      </c>
      <c r="I1571" s="999" t="s">
        <v>9642</v>
      </c>
      <c r="J1571" s="996"/>
      <c r="K1571" s="999"/>
      <c r="L1571" s="1047">
        <f t="shared" ref="L1571:L1610" si="505">AZ560</f>
        <v>0</v>
      </c>
      <c r="M1571" s="1000" t="str">
        <f>IF(L1571=0,"",COUNTIF(L$1571:L1571,L1571))</f>
        <v/>
      </c>
      <c r="N1571" s="1724">
        <f>IF(AND(M1571&lt;&gt;"",M1571&gt;1),1,0)</f>
        <v>0</v>
      </c>
      <c r="O1571" s="1000"/>
      <c r="P1571" s="1000"/>
      <c r="Q1571" s="1000"/>
      <c r="R1571" s="1000"/>
      <c r="S1571" s="1000"/>
      <c r="T1571" s="1000"/>
      <c r="U1571" s="1000"/>
      <c r="V1571" s="1000"/>
      <c r="W1571" s="1000"/>
      <c r="X1571" s="1000"/>
      <c r="Y1571" s="1001"/>
      <c r="Z1571" s="1343" t="s">
        <v>10992</v>
      </c>
      <c r="AA1571" s="2205">
        <f t="shared" si="501"/>
        <v>1</v>
      </c>
      <c r="AB1571" s="3036">
        <v>129</v>
      </c>
    </row>
    <row r="1572" spans="1:29" x14ac:dyDescent="0.25">
      <c r="A1572" s="1708">
        <f t="shared" si="502"/>
        <v>0</v>
      </c>
      <c r="B1572" s="1708">
        <f t="shared" ref="B1572:B1638" si="506">VALUE("1"&amp;TEXT(C1572,"0000")&amp;TEXT(E1572,"000"))</f>
        <v>10129003</v>
      </c>
      <c r="C1572" s="1002">
        <v>129</v>
      </c>
      <c r="D1572" s="1797" t="s">
        <v>447</v>
      </c>
      <c r="E1572" s="1002">
        <v>3</v>
      </c>
      <c r="F1572" s="1003" t="s">
        <v>4151</v>
      </c>
      <c r="H1572" s="1016" t="s">
        <v>345</v>
      </c>
      <c r="I1572" s="997" t="s">
        <v>9643</v>
      </c>
      <c r="L1572" s="1047">
        <f t="shared" si="505"/>
        <v>0</v>
      </c>
      <c r="M1572" s="1000" t="str">
        <f>IF(L1572=0,"",COUNTIF(L$1571:L1572,L1572))</f>
        <v/>
      </c>
      <c r="N1572" s="1725">
        <f t="shared" ref="N1572:N1610" si="507">IF(AND(M1572&lt;&gt;"",M1572&gt;1),1,0)</f>
        <v>0</v>
      </c>
      <c r="O1572" s="1000"/>
      <c r="P1572" s="1000"/>
      <c r="Q1572" s="1000"/>
      <c r="R1572" s="1000"/>
      <c r="S1572" s="1000"/>
      <c r="T1572" s="1000"/>
      <c r="U1572" s="1000"/>
      <c r="V1572" s="1000"/>
      <c r="W1572" s="1000"/>
      <c r="X1572" s="1000"/>
      <c r="Y1572" s="1001"/>
      <c r="Z1572" s="1001" t="str">
        <f>Z1571</f>
        <v xml:space="preserve">Cap.4 Pct.3: Codurile CAEN (Col.B) trebuie sa fie unice, pentru Rd.(2 la n) </v>
      </c>
      <c r="AA1572" s="2205">
        <f t="shared" si="501"/>
        <v>1</v>
      </c>
      <c r="AB1572" s="3036">
        <v>129</v>
      </c>
      <c r="AC1572" s="2205">
        <f>LEN(Z1571)</f>
        <v>76</v>
      </c>
    </row>
    <row r="1573" spans="1:29" x14ac:dyDescent="0.25">
      <c r="A1573" s="1708">
        <f t="shared" si="502"/>
        <v>0</v>
      </c>
      <c r="B1573" s="1708">
        <f t="shared" si="506"/>
        <v>10129004</v>
      </c>
      <c r="C1573" s="1002">
        <v>129</v>
      </c>
      <c r="D1573" s="1797" t="s">
        <v>447</v>
      </c>
      <c r="E1573" s="1002">
        <v>4</v>
      </c>
      <c r="F1573" s="1003" t="s">
        <v>4151</v>
      </c>
      <c r="H1573" s="1016" t="s">
        <v>345</v>
      </c>
      <c r="I1573" s="997" t="s">
        <v>9644</v>
      </c>
      <c r="L1573" s="1047">
        <f t="shared" si="505"/>
        <v>0</v>
      </c>
      <c r="M1573" s="1000" t="str">
        <f>IF(L1573=0,"",COUNTIF(L$1571:L1573,L1573))</f>
        <v/>
      </c>
      <c r="N1573" s="1725">
        <f t="shared" si="507"/>
        <v>0</v>
      </c>
      <c r="O1573" s="1000"/>
      <c r="P1573" s="1000"/>
      <c r="Q1573" s="1000"/>
      <c r="R1573" s="1000"/>
      <c r="S1573" s="1000"/>
      <c r="T1573" s="1000"/>
      <c r="U1573" s="1000"/>
      <c r="V1573" s="1000"/>
      <c r="W1573" s="1000"/>
      <c r="X1573" s="1000"/>
      <c r="Y1573" s="1001"/>
      <c r="Z1573" s="1001" t="str">
        <f t="shared" ref="Z1573:Z1608" si="508">Z1572</f>
        <v xml:space="preserve">Cap.4 Pct.3: Codurile CAEN (Col.B) trebuie sa fie unice, pentru Rd.(2 la n) </v>
      </c>
      <c r="AA1573" s="2205">
        <f t="shared" si="501"/>
        <v>1</v>
      </c>
      <c r="AB1573" s="3036">
        <v>129</v>
      </c>
    </row>
    <row r="1574" spans="1:29" x14ac:dyDescent="0.25">
      <c r="A1574" s="1708">
        <f t="shared" si="502"/>
        <v>0</v>
      </c>
      <c r="B1574" s="1708">
        <f t="shared" si="506"/>
        <v>10129005</v>
      </c>
      <c r="C1574" s="1002">
        <v>129</v>
      </c>
      <c r="D1574" s="1797" t="s">
        <v>447</v>
      </c>
      <c r="E1574" s="1002">
        <v>5</v>
      </c>
      <c r="F1574" s="1003" t="s">
        <v>4151</v>
      </c>
      <c r="H1574" s="1016" t="s">
        <v>345</v>
      </c>
      <c r="I1574" s="997" t="s">
        <v>9645</v>
      </c>
      <c r="L1574" s="1047">
        <f t="shared" si="505"/>
        <v>0</v>
      </c>
      <c r="M1574" s="1000" t="str">
        <f>IF(L1574=0,"",COUNTIF(L$1571:L1574,L1574))</f>
        <v/>
      </c>
      <c r="N1574" s="1725">
        <f t="shared" si="507"/>
        <v>0</v>
      </c>
      <c r="O1574" s="1000"/>
      <c r="P1574" s="1000"/>
      <c r="Q1574" s="1000"/>
      <c r="R1574" s="1000"/>
      <c r="S1574" s="1000"/>
      <c r="T1574" s="1000"/>
      <c r="U1574" s="1000"/>
      <c r="V1574" s="1000"/>
      <c r="W1574" s="1000"/>
      <c r="X1574" s="1000"/>
      <c r="Y1574" s="1001"/>
      <c r="Z1574" s="1001" t="str">
        <f t="shared" si="508"/>
        <v xml:space="preserve">Cap.4 Pct.3: Codurile CAEN (Col.B) trebuie sa fie unice, pentru Rd.(2 la n) </v>
      </c>
      <c r="AA1574" s="2205">
        <f t="shared" si="501"/>
        <v>1</v>
      </c>
      <c r="AB1574" s="3036">
        <v>129</v>
      </c>
    </row>
    <row r="1575" spans="1:29" x14ac:dyDescent="0.25">
      <c r="A1575" s="1708">
        <f t="shared" si="502"/>
        <v>0</v>
      </c>
      <c r="B1575" s="1708">
        <f t="shared" si="506"/>
        <v>10129006</v>
      </c>
      <c r="C1575" s="1002">
        <v>129</v>
      </c>
      <c r="D1575" s="1797" t="s">
        <v>447</v>
      </c>
      <c r="E1575" s="1002">
        <v>6</v>
      </c>
      <c r="F1575" s="1003" t="s">
        <v>4151</v>
      </c>
      <c r="H1575" s="1016" t="s">
        <v>345</v>
      </c>
      <c r="I1575" s="997" t="s">
        <v>9646</v>
      </c>
      <c r="L1575" s="1047">
        <f t="shared" si="505"/>
        <v>0</v>
      </c>
      <c r="M1575" s="1000" t="str">
        <f>IF(L1575=0,"",COUNTIF(L$1571:L1575,L1575))</f>
        <v/>
      </c>
      <c r="N1575" s="1725">
        <f t="shared" si="507"/>
        <v>0</v>
      </c>
      <c r="O1575" s="1000"/>
      <c r="P1575" s="1000"/>
      <c r="Q1575" s="1000"/>
      <c r="R1575" s="1000"/>
      <c r="S1575" s="1000"/>
      <c r="T1575" s="1000"/>
      <c r="U1575" s="1000"/>
      <c r="V1575" s="1000"/>
      <c r="W1575" s="1000"/>
      <c r="X1575" s="1000"/>
      <c r="Y1575" s="1001"/>
      <c r="Z1575" s="1001" t="str">
        <f t="shared" si="508"/>
        <v xml:space="preserve">Cap.4 Pct.3: Codurile CAEN (Col.B) trebuie sa fie unice, pentru Rd.(2 la n) </v>
      </c>
      <c r="AA1575" s="2205">
        <f t="shared" si="501"/>
        <v>1</v>
      </c>
      <c r="AB1575" s="3036">
        <v>129</v>
      </c>
    </row>
    <row r="1576" spans="1:29" x14ac:dyDescent="0.25">
      <c r="A1576" s="1708">
        <f t="shared" si="502"/>
        <v>0</v>
      </c>
      <c r="B1576" s="1708">
        <f t="shared" si="506"/>
        <v>10129007</v>
      </c>
      <c r="C1576" s="1002">
        <v>129</v>
      </c>
      <c r="D1576" s="1797" t="s">
        <v>447</v>
      </c>
      <c r="E1576" s="1002">
        <v>7</v>
      </c>
      <c r="F1576" s="1003" t="s">
        <v>4151</v>
      </c>
      <c r="H1576" s="1016" t="s">
        <v>345</v>
      </c>
      <c r="I1576" s="997" t="s">
        <v>9647</v>
      </c>
      <c r="L1576" s="1047">
        <f t="shared" si="505"/>
        <v>0</v>
      </c>
      <c r="M1576" s="1000" t="str">
        <f>IF(L1576=0,"",COUNTIF(L$1571:L1576,L1576))</f>
        <v/>
      </c>
      <c r="N1576" s="1725">
        <f t="shared" si="507"/>
        <v>0</v>
      </c>
      <c r="O1576" s="1000"/>
      <c r="P1576" s="1000"/>
      <c r="Q1576" s="1000"/>
      <c r="R1576" s="1000"/>
      <c r="S1576" s="1000"/>
      <c r="T1576" s="1000"/>
      <c r="U1576" s="1000"/>
      <c r="V1576" s="1000"/>
      <c r="W1576" s="1000"/>
      <c r="X1576" s="1000"/>
      <c r="Y1576" s="1001"/>
      <c r="Z1576" s="1001" t="str">
        <f t="shared" si="508"/>
        <v xml:space="preserve">Cap.4 Pct.3: Codurile CAEN (Col.B) trebuie sa fie unice, pentru Rd.(2 la n) </v>
      </c>
      <c r="AA1576" s="2205">
        <f t="shared" si="501"/>
        <v>1</v>
      </c>
      <c r="AB1576" s="3036">
        <v>129</v>
      </c>
    </row>
    <row r="1577" spans="1:29" x14ac:dyDescent="0.25">
      <c r="A1577" s="1708">
        <f t="shared" si="502"/>
        <v>0</v>
      </c>
      <c r="B1577" s="1708">
        <f t="shared" si="506"/>
        <v>10129008</v>
      </c>
      <c r="C1577" s="1002">
        <v>129</v>
      </c>
      <c r="D1577" s="1797" t="s">
        <v>447</v>
      </c>
      <c r="E1577" s="1002">
        <v>8</v>
      </c>
      <c r="F1577" s="1003" t="s">
        <v>4151</v>
      </c>
      <c r="H1577" s="1016" t="s">
        <v>345</v>
      </c>
      <c r="I1577" s="997" t="s">
        <v>9648</v>
      </c>
      <c r="L1577" s="1047">
        <f t="shared" si="505"/>
        <v>0</v>
      </c>
      <c r="M1577" s="1000" t="str">
        <f>IF(L1577=0,"",COUNTIF(L$1571:L1577,L1577))</f>
        <v/>
      </c>
      <c r="N1577" s="1725">
        <f t="shared" si="507"/>
        <v>0</v>
      </c>
      <c r="O1577" s="1000"/>
      <c r="P1577" s="1000"/>
      <c r="Q1577" s="1000"/>
      <c r="R1577" s="1000"/>
      <c r="S1577" s="1000"/>
      <c r="T1577" s="1000"/>
      <c r="U1577" s="1000"/>
      <c r="V1577" s="1000"/>
      <c r="W1577" s="1000"/>
      <c r="X1577" s="1000"/>
      <c r="Y1577" s="1001"/>
      <c r="Z1577" s="1001" t="str">
        <f t="shared" si="508"/>
        <v xml:space="preserve">Cap.4 Pct.3: Codurile CAEN (Col.B) trebuie sa fie unice, pentru Rd.(2 la n) </v>
      </c>
      <c r="AA1577" s="2205">
        <f t="shared" si="501"/>
        <v>1</v>
      </c>
      <c r="AB1577" s="3036">
        <v>129</v>
      </c>
    </row>
    <row r="1578" spans="1:29" x14ac:dyDescent="0.25">
      <c r="A1578" s="1708">
        <f t="shared" si="502"/>
        <v>0</v>
      </c>
      <c r="B1578" s="1708">
        <f t="shared" si="506"/>
        <v>10129009</v>
      </c>
      <c r="C1578" s="1002">
        <v>129</v>
      </c>
      <c r="D1578" s="1797" t="s">
        <v>447</v>
      </c>
      <c r="E1578" s="1002">
        <v>9</v>
      </c>
      <c r="F1578" s="1003" t="s">
        <v>4151</v>
      </c>
      <c r="H1578" s="1016" t="s">
        <v>345</v>
      </c>
      <c r="I1578" s="997" t="s">
        <v>9649</v>
      </c>
      <c r="L1578" s="1047">
        <f t="shared" si="505"/>
        <v>0</v>
      </c>
      <c r="M1578" s="1000" t="str">
        <f>IF(L1578=0,"",COUNTIF(L$1571:L1578,L1578))</f>
        <v/>
      </c>
      <c r="N1578" s="1725">
        <f t="shared" si="507"/>
        <v>0</v>
      </c>
      <c r="O1578" s="1000"/>
      <c r="P1578" s="1000"/>
      <c r="Q1578" s="1000"/>
      <c r="R1578" s="1000"/>
      <c r="S1578" s="1000"/>
      <c r="T1578" s="1000"/>
      <c r="U1578" s="1000"/>
      <c r="V1578" s="1000"/>
      <c r="W1578" s="1000"/>
      <c r="X1578" s="1000"/>
      <c r="Y1578" s="1001"/>
      <c r="Z1578" s="1001" t="str">
        <f t="shared" si="508"/>
        <v xml:space="preserve">Cap.4 Pct.3: Codurile CAEN (Col.B) trebuie sa fie unice, pentru Rd.(2 la n) </v>
      </c>
      <c r="AA1578" s="2205">
        <f t="shared" si="501"/>
        <v>1</v>
      </c>
      <c r="AB1578" s="3036">
        <v>129</v>
      </c>
    </row>
    <row r="1579" spans="1:29" x14ac:dyDescent="0.25">
      <c r="A1579" s="1708">
        <f t="shared" si="502"/>
        <v>0</v>
      </c>
      <c r="B1579" s="1708">
        <f t="shared" si="506"/>
        <v>10129010</v>
      </c>
      <c r="C1579" s="1002">
        <v>129</v>
      </c>
      <c r="D1579" s="1797" t="s">
        <v>447</v>
      </c>
      <c r="E1579" s="1002">
        <v>10</v>
      </c>
      <c r="F1579" s="1003" t="s">
        <v>4151</v>
      </c>
      <c r="H1579" s="1016" t="s">
        <v>345</v>
      </c>
      <c r="I1579" s="997" t="s">
        <v>9650</v>
      </c>
      <c r="L1579" s="1047">
        <f t="shared" si="505"/>
        <v>0</v>
      </c>
      <c r="M1579" s="1000" t="str">
        <f>IF(L1579=0,"",COUNTIF(L$1571:L1579,L1579))</f>
        <v/>
      </c>
      <c r="N1579" s="1725">
        <f t="shared" si="507"/>
        <v>0</v>
      </c>
      <c r="O1579" s="1000"/>
      <c r="P1579" s="1000"/>
      <c r="Q1579" s="1000"/>
      <c r="R1579" s="1000"/>
      <c r="S1579" s="1000"/>
      <c r="T1579" s="1000"/>
      <c r="U1579" s="1000"/>
      <c r="V1579" s="1000"/>
      <c r="W1579" s="1000"/>
      <c r="X1579" s="1000"/>
      <c r="Y1579" s="1001"/>
      <c r="Z1579" s="1001" t="str">
        <f t="shared" si="508"/>
        <v xml:space="preserve">Cap.4 Pct.3: Codurile CAEN (Col.B) trebuie sa fie unice, pentru Rd.(2 la n) </v>
      </c>
      <c r="AA1579" s="2205">
        <f t="shared" si="501"/>
        <v>1</v>
      </c>
      <c r="AB1579" s="3036">
        <v>129</v>
      </c>
    </row>
    <row r="1580" spans="1:29" x14ac:dyDescent="0.25">
      <c r="A1580" s="1708">
        <f t="shared" si="502"/>
        <v>0</v>
      </c>
      <c r="B1580" s="1708">
        <f t="shared" si="506"/>
        <v>10129011</v>
      </c>
      <c r="C1580" s="1002">
        <v>129</v>
      </c>
      <c r="D1580" s="1797" t="s">
        <v>447</v>
      </c>
      <c r="E1580" s="1002">
        <v>11</v>
      </c>
      <c r="F1580" s="1003" t="s">
        <v>4151</v>
      </c>
      <c r="H1580" s="1016" t="s">
        <v>345</v>
      </c>
      <c r="I1580" s="997" t="s">
        <v>9651</v>
      </c>
      <c r="L1580" s="1047">
        <f t="shared" si="505"/>
        <v>0</v>
      </c>
      <c r="M1580" s="1000" t="str">
        <f>IF(L1580=0,"",COUNTIF(L$1571:L1580,L1580))</f>
        <v/>
      </c>
      <c r="N1580" s="1725">
        <f t="shared" si="507"/>
        <v>0</v>
      </c>
      <c r="O1580" s="1000"/>
      <c r="P1580" s="1000"/>
      <c r="Q1580" s="1000"/>
      <c r="R1580" s="1000"/>
      <c r="S1580" s="1000"/>
      <c r="T1580" s="1000"/>
      <c r="U1580" s="1000"/>
      <c r="V1580" s="1000"/>
      <c r="W1580" s="1000"/>
      <c r="X1580" s="1000"/>
      <c r="Y1580" s="1001"/>
      <c r="Z1580" s="1001" t="str">
        <f t="shared" si="508"/>
        <v xml:space="preserve">Cap.4 Pct.3: Codurile CAEN (Col.B) trebuie sa fie unice, pentru Rd.(2 la n) </v>
      </c>
      <c r="AA1580" s="2205">
        <f t="shared" si="501"/>
        <v>1</v>
      </c>
      <c r="AB1580" s="3036">
        <v>129</v>
      </c>
    </row>
    <row r="1581" spans="1:29" x14ac:dyDescent="0.25">
      <c r="A1581" s="1708">
        <f t="shared" si="502"/>
        <v>0</v>
      </c>
      <c r="B1581" s="1708">
        <f t="shared" si="506"/>
        <v>10129012</v>
      </c>
      <c r="C1581" s="1002">
        <v>129</v>
      </c>
      <c r="D1581" s="1797" t="s">
        <v>447</v>
      </c>
      <c r="E1581" s="1002">
        <v>12</v>
      </c>
      <c r="F1581" s="1003" t="s">
        <v>4151</v>
      </c>
      <c r="H1581" s="1016" t="s">
        <v>345</v>
      </c>
      <c r="I1581" s="997" t="s">
        <v>9652</v>
      </c>
      <c r="L1581" s="1047">
        <f t="shared" si="505"/>
        <v>0</v>
      </c>
      <c r="M1581" s="1000" t="str">
        <f>IF(L1581=0,"",COUNTIF(L$1571:L1581,L1581))</f>
        <v/>
      </c>
      <c r="N1581" s="1725">
        <f t="shared" si="507"/>
        <v>0</v>
      </c>
      <c r="O1581" s="1000"/>
      <c r="P1581" s="1000"/>
      <c r="Q1581" s="1000"/>
      <c r="R1581" s="1000"/>
      <c r="S1581" s="1000"/>
      <c r="T1581" s="1000"/>
      <c r="U1581" s="1000"/>
      <c r="V1581" s="1000"/>
      <c r="W1581" s="1000"/>
      <c r="X1581" s="1000"/>
      <c r="Y1581" s="1001"/>
      <c r="Z1581" s="1001" t="str">
        <f t="shared" si="508"/>
        <v xml:space="preserve">Cap.4 Pct.3: Codurile CAEN (Col.B) trebuie sa fie unice, pentru Rd.(2 la n) </v>
      </c>
      <c r="AA1581" s="2205">
        <f t="shared" si="501"/>
        <v>1</v>
      </c>
      <c r="AB1581" s="3036">
        <v>129</v>
      </c>
    </row>
    <row r="1582" spans="1:29" x14ac:dyDescent="0.25">
      <c r="A1582" s="1708">
        <f t="shared" si="502"/>
        <v>0</v>
      </c>
      <c r="B1582" s="1708">
        <f t="shared" si="506"/>
        <v>10129013</v>
      </c>
      <c r="C1582" s="1002">
        <v>129</v>
      </c>
      <c r="D1582" s="1797" t="s">
        <v>447</v>
      </c>
      <c r="E1582" s="1002">
        <v>13</v>
      </c>
      <c r="F1582" s="1003" t="s">
        <v>4151</v>
      </c>
      <c r="H1582" s="1016" t="s">
        <v>345</v>
      </c>
      <c r="I1582" s="997" t="s">
        <v>9653</v>
      </c>
      <c r="L1582" s="1047">
        <f t="shared" si="505"/>
        <v>0</v>
      </c>
      <c r="M1582" s="1000" t="str">
        <f>IF(L1582=0,"",COUNTIF(L$1571:L1582,L1582))</f>
        <v/>
      </c>
      <c r="N1582" s="1725">
        <f t="shared" si="507"/>
        <v>0</v>
      </c>
      <c r="O1582" s="1000"/>
      <c r="P1582" s="1000"/>
      <c r="Q1582" s="1000"/>
      <c r="R1582" s="1000"/>
      <c r="S1582" s="1000"/>
      <c r="T1582" s="1000"/>
      <c r="U1582" s="1000"/>
      <c r="V1582" s="1000"/>
      <c r="W1582" s="1000"/>
      <c r="X1582" s="1000"/>
      <c r="Y1582" s="1001"/>
      <c r="Z1582" s="1001" t="str">
        <f t="shared" si="508"/>
        <v xml:space="preserve">Cap.4 Pct.3: Codurile CAEN (Col.B) trebuie sa fie unice, pentru Rd.(2 la n) </v>
      </c>
      <c r="AA1582" s="2205">
        <f t="shared" si="501"/>
        <v>1</v>
      </c>
      <c r="AB1582" s="3036">
        <v>129</v>
      </c>
    </row>
    <row r="1583" spans="1:29" x14ac:dyDescent="0.25">
      <c r="A1583" s="1708">
        <f t="shared" si="502"/>
        <v>0</v>
      </c>
      <c r="B1583" s="1708">
        <f t="shared" si="506"/>
        <v>10129014</v>
      </c>
      <c r="C1583" s="1002">
        <v>129</v>
      </c>
      <c r="D1583" s="1797" t="s">
        <v>447</v>
      </c>
      <c r="E1583" s="1002">
        <v>14</v>
      </c>
      <c r="F1583" s="1003" t="s">
        <v>4151</v>
      </c>
      <c r="H1583" s="1016" t="s">
        <v>345</v>
      </c>
      <c r="I1583" s="997" t="s">
        <v>9654</v>
      </c>
      <c r="L1583" s="1047">
        <f t="shared" si="505"/>
        <v>0</v>
      </c>
      <c r="M1583" s="1000" t="str">
        <f>IF(L1583=0,"",COUNTIF(L$1571:L1583,L1583))</f>
        <v/>
      </c>
      <c r="N1583" s="1725">
        <f t="shared" si="507"/>
        <v>0</v>
      </c>
      <c r="O1583" s="1000"/>
      <c r="P1583" s="1000"/>
      <c r="Q1583" s="1000"/>
      <c r="R1583" s="1000"/>
      <c r="S1583" s="1000"/>
      <c r="T1583" s="1000"/>
      <c r="U1583" s="1000"/>
      <c r="V1583" s="1000"/>
      <c r="W1583" s="1000"/>
      <c r="X1583" s="1000"/>
      <c r="Y1583" s="1001"/>
      <c r="Z1583" s="1001" t="str">
        <f t="shared" si="508"/>
        <v xml:space="preserve">Cap.4 Pct.3: Codurile CAEN (Col.B) trebuie sa fie unice, pentru Rd.(2 la n) </v>
      </c>
      <c r="AA1583" s="2205">
        <f t="shared" si="501"/>
        <v>1</v>
      </c>
      <c r="AB1583" s="3036">
        <v>129</v>
      </c>
    </row>
    <row r="1584" spans="1:29" x14ac:dyDescent="0.25">
      <c r="A1584" s="1708">
        <f t="shared" si="502"/>
        <v>0</v>
      </c>
      <c r="B1584" s="1708">
        <f t="shared" si="506"/>
        <v>10129015</v>
      </c>
      <c r="C1584" s="1002">
        <v>129</v>
      </c>
      <c r="D1584" s="1797" t="s">
        <v>447</v>
      </c>
      <c r="E1584" s="1002">
        <v>15</v>
      </c>
      <c r="F1584" s="1003" t="s">
        <v>4151</v>
      </c>
      <c r="H1584" s="1016" t="s">
        <v>345</v>
      </c>
      <c r="I1584" s="997" t="s">
        <v>9655</v>
      </c>
      <c r="L1584" s="1047">
        <f t="shared" si="505"/>
        <v>0</v>
      </c>
      <c r="M1584" s="1000" t="str">
        <f>IF(L1584=0,"",COUNTIF(L$1571:L1584,L1584))</f>
        <v/>
      </c>
      <c r="N1584" s="1725">
        <f t="shared" si="507"/>
        <v>0</v>
      </c>
      <c r="O1584" s="1000"/>
      <c r="P1584" s="1000"/>
      <c r="Q1584" s="1000"/>
      <c r="R1584" s="1000"/>
      <c r="S1584" s="1000"/>
      <c r="T1584" s="1000"/>
      <c r="U1584" s="1000"/>
      <c r="V1584" s="1000"/>
      <c r="W1584" s="1000"/>
      <c r="X1584" s="1000"/>
      <c r="Y1584" s="1001"/>
      <c r="Z1584" s="1001" t="str">
        <f t="shared" si="508"/>
        <v xml:space="preserve">Cap.4 Pct.3: Codurile CAEN (Col.B) trebuie sa fie unice, pentru Rd.(2 la n) </v>
      </c>
      <c r="AA1584" s="2205">
        <f t="shared" si="501"/>
        <v>1</v>
      </c>
      <c r="AB1584" s="3036">
        <v>129</v>
      </c>
    </row>
    <row r="1585" spans="1:28" x14ac:dyDescent="0.25">
      <c r="A1585" s="1708">
        <f t="shared" si="502"/>
        <v>0</v>
      </c>
      <c r="B1585" s="1708">
        <f t="shared" si="506"/>
        <v>10129016</v>
      </c>
      <c r="C1585" s="1002">
        <v>129</v>
      </c>
      <c r="D1585" s="1797" t="s">
        <v>447</v>
      </c>
      <c r="E1585" s="1002">
        <v>16</v>
      </c>
      <c r="F1585" s="1003" t="s">
        <v>4151</v>
      </c>
      <c r="H1585" s="1016" t="s">
        <v>345</v>
      </c>
      <c r="I1585" s="997" t="s">
        <v>9656</v>
      </c>
      <c r="L1585" s="1047">
        <f t="shared" si="505"/>
        <v>0</v>
      </c>
      <c r="M1585" s="1000" t="str">
        <f>IF(L1585=0,"",COUNTIF(L$1571:L1585,L1585))</f>
        <v/>
      </c>
      <c r="N1585" s="1725">
        <f t="shared" si="507"/>
        <v>0</v>
      </c>
      <c r="O1585" s="1000"/>
      <c r="P1585" s="1000"/>
      <c r="Q1585" s="1000"/>
      <c r="R1585" s="1000"/>
      <c r="S1585" s="1000"/>
      <c r="T1585" s="1000"/>
      <c r="U1585" s="1000"/>
      <c r="V1585" s="1000"/>
      <c r="W1585" s="1000"/>
      <c r="X1585" s="1000"/>
      <c r="Y1585" s="1001"/>
      <c r="Z1585" s="1001" t="str">
        <f t="shared" si="508"/>
        <v xml:space="preserve">Cap.4 Pct.3: Codurile CAEN (Col.B) trebuie sa fie unice, pentru Rd.(2 la n) </v>
      </c>
      <c r="AA1585" s="2205">
        <f t="shared" si="501"/>
        <v>1</v>
      </c>
      <c r="AB1585" s="3036">
        <v>129</v>
      </c>
    </row>
    <row r="1586" spans="1:28" x14ac:dyDescent="0.25">
      <c r="A1586" s="1708">
        <f t="shared" si="502"/>
        <v>0</v>
      </c>
      <c r="B1586" s="1708">
        <f t="shared" si="506"/>
        <v>10129017</v>
      </c>
      <c r="C1586" s="1002">
        <v>129</v>
      </c>
      <c r="D1586" s="1797" t="s">
        <v>447</v>
      </c>
      <c r="E1586" s="1002">
        <v>17</v>
      </c>
      <c r="F1586" s="1003" t="s">
        <v>4151</v>
      </c>
      <c r="H1586" s="1016" t="s">
        <v>345</v>
      </c>
      <c r="I1586" s="997" t="s">
        <v>9657</v>
      </c>
      <c r="L1586" s="1047">
        <f t="shared" si="505"/>
        <v>0</v>
      </c>
      <c r="M1586" s="1000" t="str">
        <f>IF(L1586=0,"",COUNTIF(L$1571:L1586,L1586))</f>
        <v/>
      </c>
      <c r="N1586" s="1725">
        <f t="shared" si="507"/>
        <v>0</v>
      </c>
      <c r="O1586" s="1000"/>
      <c r="P1586" s="1000"/>
      <c r="Q1586" s="1000"/>
      <c r="R1586" s="1000"/>
      <c r="S1586" s="1000"/>
      <c r="T1586" s="1000"/>
      <c r="U1586" s="1000"/>
      <c r="V1586" s="1000"/>
      <c r="W1586" s="1000"/>
      <c r="X1586" s="1000"/>
      <c r="Y1586" s="1001"/>
      <c r="Z1586" s="1001" t="str">
        <f t="shared" si="508"/>
        <v xml:space="preserve">Cap.4 Pct.3: Codurile CAEN (Col.B) trebuie sa fie unice, pentru Rd.(2 la n) </v>
      </c>
      <c r="AA1586" s="2205">
        <f t="shared" si="501"/>
        <v>1</v>
      </c>
      <c r="AB1586" s="3036">
        <v>129</v>
      </c>
    </row>
    <row r="1587" spans="1:28" x14ac:dyDescent="0.25">
      <c r="A1587" s="1708">
        <f t="shared" si="502"/>
        <v>0</v>
      </c>
      <c r="B1587" s="1708">
        <f t="shared" si="506"/>
        <v>10129018</v>
      </c>
      <c r="C1587" s="1002">
        <v>129</v>
      </c>
      <c r="D1587" s="1797" t="s">
        <v>447</v>
      </c>
      <c r="E1587" s="1002">
        <v>18</v>
      </c>
      <c r="F1587" s="1003" t="s">
        <v>4151</v>
      </c>
      <c r="H1587" s="1016" t="s">
        <v>345</v>
      </c>
      <c r="I1587" s="997" t="s">
        <v>9658</v>
      </c>
      <c r="L1587" s="1047">
        <f t="shared" si="505"/>
        <v>0</v>
      </c>
      <c r="M1587" s="1000" t="str">
        <f>IF(L1587=0,"",COUNTIF(L$1571:L1587,L1587))</f>
        <v/>
      </c>
      <c r="N1587" s="1725">
        <f t="shared" si="507"/>
        <v>0</v>
      </c>
      <c r="O1587" s="1000"/>
      <c r="P1587" s="1000"/>
      <c r="Q1587" s="1000"/>
      <c r="R1587" s="1000"/>
      <c r="S1587" s="1000"/>
      <c r="T1587" s="1000"/>
      <c r="U1587" s="1000"/>
      <c r="V1587" s="1000"/>
      <c r="W1587" s="1000"/>
      <c r="X1587" s="1000"/>
      <c r="Y1587" s="1001"/>
      <c r="Z1587" s="1001" t="str">
        <f t="shared" si="508"/>
        <v xml:space="preserve">Cap.4 Pct.3: Codurile CAEN (Col.B) trebuie sa fie unice, pentru Rd.(2 la n) </v>
      </c>
      <c r="AA1587" s="2205">
        <f t="shared" si="501"/>
        <v>1</v>
      </c>
      <c r="AB1587" s="3036">
        <v>129</v>
      </c>
    </row>
    <row r="1588" spans="1:28" x14ac:dyDescent="0.25">
      <c r="A1588" s="1708">
        <f t="shared" si="502"/>
        <v>0</v>
      </c>
      <c r="B1588" s="1708">
        <f t="shared" si="506"/>
        <v>10129019</v>
      </c>
      <c r="C1588" s="1002">
        <v>129</v>
      </c>
      <c r="D1588" s="1797" t="s">
        <v>447</v>
      </c>
      <c r="E1588" s="1002">
        <v>19</v>
      </c>
      <c r="F1588" s="1003" t="s">
        <v>4151</v>
      </c>
      <c r="H1588" s="1016" t="s">
        <v>345</v>
      </c>
      <c r="I1588" s="997" t="s">
        <v>9659</v>
      </c>
      <c r="L1588" s="1047">
        <f t="shared" si="505"/>
        <v>0</v>
      </c>
      <c r="M1588" s="1000" t="str">
        <f>IF(L1588=0,"",COUNTIF(L$1571:L1588,L1588))</f>
        <v/>
      </c>
      <c r="N1588" s="1725">
        <f t="shared" si="507"/>
        <v>0</v>
      </c>
      <c r="O1588" s="1000"/>
      <c r="P1588" s="1000"/>
      <c r="Q1588" s="1000"/>
      <c r="R1588" s="1000"/>
      <c r="S1588" s="1000"/>
      <c r="T1588" s="1000"/>
      <c r="U1588" s="1000"/>
      <c r="V1588" s="1000"/>
      <c r="W1588" s="1000"/>
      <c r="X1588" s="1000"/>
      <c r="Y1588" s="1001"/>
      <c r="Z1588" s="1001" t="str">
        <f t="shared" si="508"/>
        <v xml:space="preserve">Cap.4 Pct.3: Codurile CAEN (Col.B) trebuie sa fie unice, pentru Rd.(2 la n) </v>
      </c>
      <c r="AA1588" s="2205">
        <f t="shared" si="501"/>
        <v>1</v>
      </c>
      <c r="AB1588" s="3036">
        <v>129</v>
      </c>
    </row>
    <row r="1589" spans="1:28" x14ac:dyDescent="0.25">
      <c r="A1589" s="1708">
        <f t="shared" si="502"/>
        <v>0</v>
      </c>
      <c r="B1589" s="1708">
        <f t="shared" si="506"/>
        <v>10129020</v>
      </c>
      <c r="C1589" s="1002">
        <v>129</v>
      </c>
      <c r="D1589" s="1797" t="s">
        <v>447</v>
      </c>
      <c r="E1589" s="1002">
        <v>20</v>
      </c>
      <c r="F1589" s="1003" t="s">
        <v>4151</v>
      </c>
      <c r="H1589" s="1016" t="s">
        <v>345</v>
      </c>
      <c r="I1589" s="997" t="s">
        <v>9660</v>
      </c>
      <c r="L1589" s="1047">
        <f t="shared" si="505"/>
        <v>0</v>
      </c>
      <c r="M1589" s="1000" t="str">
        <f>IF(L1589=0,"",COUNTIF(L$1571:L1589,L1589))</f>
        <v/>
      </c>
      <c r="N1589" s="1725">
        <f t="shared" si="507"/>
        <v>0</v>
      </c>
      <c r="O1589" s="1000"/>
      <c r="P1589" s="1000"/>
      <c r="Q1589" s="1000"/>
      <c r="R1589" s="1000"/>
      <c r="S1589" s="1000"/>
      <c r="T1589" s="1000"/>
      <c r="U1589" s="1000"/>
      <c r="V1589" s="1000"/>
      <c r="W1589" s="1000"/>
      <c r="X1589" s="1000"/>
      <c r="Y1589" s="1001"/>
      <c r="Z1589" s="1001" t="str">
        <f t="shared" si="508"/>
        <v xml:space="preserve">Cap.4 Pct.3: Codurile CAEN (Col.B) trebuie sa fie unice, pentru Rd.(2 la n) </v>
      </c>
      <c r="AA1589" s="2205">
        <f t="shared" si="501"/>
        <v>1</v>
      </c>
      <c r="AB1589" s="3036">
        <v>129</v>
      </c>
    </row>
    <row r="1590" spans="1:28" x14ac:dyDescent="0.25">
      <c r="A1590" s="1708">
        <f t="shared" si="502"/>
        <v>0</v>
      </c>
      <c r="B1590" s="1708">
        <f t="shared" si="506"/>
        <v>10129021</v>
      </c>
      <c r="C1590" s="1002">
        <v>129</v>
      </c>
      <c r="D1590" s="1797" t="s">
        <v>447</v>
      </c>
      <c r="E1590" s="1002">
        <v>21</v>
      </c>
      <c r="F1590" s="1003" t="s">
        <v>4151</v>
      </c>
      <c r="H1590" s="1016" t="s">
        <v>345</v>
      </c>
      <c r="I1590" s="997" t="s">
        <v>9661</v>
      </c>
      <c r="L1590" s="1047">
        <f t="shared" si="505"/>
        <v>0</v>
      </c>
      <c r="M1590" s="1000" t="str">
        <f>IF(L1590=0,"",COUNTIF(L$1571:L1590,L1590))</f>
        <v/>
      </c>
      <c r="N1590" s="1725">
        <f t="shared" si="507"/>
        <v>0</v>
      </c>
      <c r="O1590" s="1000"/>
      <c r="P1590" s="1000"/>
      <c r="Q1590" s="1000"/>
      <c r="R1590" s="1000"/>
      <c r="S1590" s="1000"/>
      <c r="T1590" s="1000"/>
      <c r="U1590" s="1000"/>
      <c r="V1590" s="1000"/>
      <c r="W1590" s="1000"/>
      <c r="X1590" s="1000"/>
      <c r="Y1590" s="1001"/>
      <c r="Z1590" s="1001" t="str">
        <f t="shared" si="508"/>
        <v xml:space="preserve">Cap.4 Pct.3: Codurile CAEN (Col.B) trebuie sa fie unice, pentru Rd.(2 la n) </v>
      </c>
      <c r="AA1590" s="2205">
        <f t="shared" si="501"/>
        <v>1</v>
      </c>
      <c r="AB1590" s="3036">
        <v>129</v>
      </c>
    </row>
    <row r="1591" spans="1:28" x14ac:dyDescent="0.25">
      <c r="A1591" s="1708">
        <f t="shared" si="502"/>
        <v>0</v>
      </c>
      <c r="B1591" s="1708">
        <f t="shared" si="506"/>
        <v>10129022</v>
      </c>
      <c r="C1591" s="1002">
        <v>129</v>
      </c>
      <c r="D1591" s="1797" t="s">
        <v>447</v>
      </c>
      <c r="E1591" s="1002">
        <v>22</v>
      </c>
      <c r="F1591" s="1003" t="s">
        <v>4151</v>
      </c>
      <c r="H1591" s="1016" t="s">
        <v>345</v>
      </c>
      <c r="I1591" s="997" t="s">
        <v>9662</v>
      </c>
      <c r="L1591" s="1047">
        <f t="shared" si="505"/>
        <v>0</v>
      </c>
      <c r="M1591" s="1000" t="str">
        <f>IF(L1591=0,"",COUNTIF(L$1571:L1591,L1591))</f>
        <v/>
      </c>
      <c r="N1591" s="1725">
        <f t="shared" si="507"/>
        <v>0</v>
      </c>
      <c r="O1591" s="1000"/>
      <c r="P1591" s="1000"/>
      <c r="Q1591" s="1000"/>
      <c r="R1591" s="1000"/>
      <c r="S1591" s="1000"/>
      <c r="T1591" s="1000"/>
      <c r="U1591" s="1000"/>
      <c r="V1591" s="1000"/>
      <c r="W1591" s="1000"/>
      <c r="X1591" s="1000"/>
      <c r="Y1591" s="1001"/>
      <c r="Z1591" s="1001" t="str">
        <f t="shared" si="508"/>
        <v xml:space="preserve">Cap.4 Pct.3: Codurile CAEN (Col.B) trebuie sa fie unice, pentru Rd.(2 la n) </v>
      </c>
      <c r="AA1591" s="2205">
        <f t="shared" si="501"/>
        <v>1</v>
      </c>
      <c r="AB1591" s="3036">
        <v>129</v>
      </c>
    </row>
    <row r="1592" spans="1:28" x14ac:dyDescent="0.25">
      <c r="A1592" s="1708">
        <f t="shared" si="502"/>
        <v>0</v>
      </c>
      <c r="B1592" s="1708">
        <f t="shared" si="506"/>
        <v>10129023</v>
      </c>
      <c r="C1592" s="1002">
        <v>129</v>
      </c>
      <c r="D1592" s="1797" t="s">
        <v>447</v>
      </c>
      <c r="E1592" s="1002">
        <v>23</v>
      </c>
      <c r="F1592" s="1003" t="s">
        <v>4151</v>
      </c>
      <c r="H1592" s="1016" t="s">
        <v>345</v>
      </c>
      <c r="I1592" s="997" t="s">
        <v>9663</v>
      </c>
      <c r="L1592" s="1047">
        <f t="shared" si="505"/>
        <v>0</v>
      </c>
      <c r="M1592" s="1000" t="str">
        <f>IF(L1592=0,"",COUNTIF(L$1571:L1592,L1592))</f>
        <v/>
      </c>
      <c r="N1592" s="1725">
        <f t="shared" si="507"/>
        <v>0</v>
      </c>
      <c r="O1592" s="1000"/>
      <c r="P1592" s="1000"/>
      <c r="Q1592" s="1000"/>
      <c r="R1592" s="1000"/>
      <c r="S1592" s="1000"/>
      <c r="T1592" s="1000"/>
      <c r="U1592" s="1000"/>
      <c r="V1592" s="1000"/>
      <c r="W1592" s="1000"/>
      <c r="X1592" s="1000"/>
      <c r="Y1592" s="1001"/>
      <c r="Z1592" s="1001" t="str">
        <f t="shared" si="508"/>
        <v xml:space="preserve">Cap.4 Pct.3: Codurile CAEN (Col.B) trebuie sa fie unice, pentru Rd.(2 la n) </v>
      </c>
      <c r="AA1592" s="2205">
        <f t="shared" si="501"/>
        <v>1</v>
      </c>
      <c r="AB1592" s="3036">
        <v>129</v>
      </c>
    </row>
    <row r="1593" spans="1:28" x14ac:dyDescent="0.25">
      <c r="A1593" s="1708">
        <f t="shared" si="502"/>
        <v>0</v>
      </c>
      <c r="B1593" s="1708">
        <f t="shared" si="506"/>
        <v>10129024</v>
      </c>
      <c r="C1593" s="1002">
        <v>129</v>
      </c>
      <c r="D1593" s="1797" t="s">
        <v>447</v>
      </c>
      <c r="E1593" s="1002">
        <v>24</v>
      </c>
      <c r="F1593" s="1003" t="s">
        <v>4151</v>
      </c>
      <c r="H1593" s="1016" t="s">
        <v>345</v>
      </c>
      <c r="I1593" s="997" t="s">
        <v>9664</v>
      </c>
      <c r="L1593" s="1047">
        <f t="shared" si="505"/>
        <v>0</v>
      </c>
      <c r="M1593" s="1000" t="str">
        <f>IF(L1593=0,"",COUNTIF(L$1571:L1593,L1593))</f>
        <v/>
      </c>
      <c r="N1593" s="1725">
        <f t="shared" si="507"/>
        <v>0</v>
      </c>
      <c r="O1593" s="1000"/>
      <c r="P1593" s="1000"/>
      <c r="Q1593" s="1000"/>
      <c r="R1593" s="1000"/>
      <c r="S1593" s="1000"/>
      <c r="T1593" s="1000"/>
      <c r="U1593" s="1000"/>
      <c r="V1593" s="1000"/>
      <c r="W1593" s="1000"/>
      <c r="X1593" s="1000"/>
      <c r="Y1593" s="1001"/>
      <c r="Z1593" s="1001" t="str">
        <f t="shared" si="508"/>
        <v xml:space="preserve">Cap.4 Pct.3: Codurile CAEN (Col.B) trebuie sa fie unice, pentru Rd.(2 la n) </v>
      </c>
      <c r="AA1593" s="2205">
        <f t="shared" si="501"/>
        <v>1</v>
      </c>
      <c r="AB1593" s="3036">
        <v>129</v>
      </c>
    </row>
    <row r="1594" spans="1:28" x14ac:dyDescent="0.25">
      <c r="A1594" s="1708">
        <f t="shared" si="502"/>
        <v>0</v>
      </c>
      <c r="B1594" s="1708">
        <f t="shared" si="506"/>
        <v>10129025</v>
      </c>
      <c r="C1594" s="1002">
        <v>129</v>
      </c>
      <c r="D1594" s="1797" t="s">
        <v>447</v>
      </c>
      <c r="E1594" s="1002">
        <v>25</v>
      </c>
      <c r="F1594" s="1003" t="s">
        <v>4151</v>
      </c>
      <c r="H1594" s="1016" t="s">
        <v>345</v>
      </c>
      <c r="I1594" s="997" t="s">
        <v>9665</v>
      </c>
      <c r="L1594" s="1047">
        <f t="shared" si="505"/>
        <v>0</v>
      </c>
      <c r="M1594" s="1000" t="str">
        <f>IF(L1594=0,"",COUNTIF(L$1571:L1594,L1594))</f>
        <v/>
      </c>
      <c r="N1594" s="1725">
        <f t="shared" si="507"/>
        <v>0</v>
      </c>
      <c r="O1594" s="1000"/>
      <c r="P1594" s="1000"/>
      <c r="Q1594" s="1000"/>
      <c r="R1594" s="1000"/>
      <c r="S1594" s="1000"/>
      <c r="T1594" s="1000"/>
      <c r="U1594" s="1000"/>
      <c r="V1594" s="1000"/>
      <c r="W1594" s="1000"/>
      <c r="X1594" s="1000"/>
      <c r="Y1594" s="1001"/>
      <c r="Z1594" s="1001" t="str">
        <f t="shared" si="508"/>
        <v xml:space="preserve">Cap.4 Pct.3: Codurile CAEN (Col.B) trebuie sa fie unice, pentru Rd.(2 la n) </v>
      </c>
      <c r="AA1594" s="2205">
        <f t="shared" si="501"/>
        <v>1</v>
      </c>
      <c r="AB1594" s="3036">
        <v>129</v>
      </c>
    </row>
    <row r="1595" spans="1:28" x14ac:dyDescent="0.25">
      <c r="A1595" s="1708">
        <f t="shared" si="502"/>
        <v>0</v>
      </c>
      <c r="B1595" s="1708">
        <f t="shared" si="506"/>
        <v>10129026</v>
      </c>
      <c r="C1595" s="1002">
        <v>129</v>
      </c>
      <c r="D1595" s="1797" t="s">
        <v>447</v>
      </c>
      <c r="E1595" s="1002">
        <v>26</v>
      </c>
      <c r="F1595" s="1003" t="s">
        <v>4151</v>
      </c>
      <c r="H1595" s="1016" t="s">
        <v>345</v>
      </c>
      <c r="I1595" s="997" t="s">
        <v>9666</v>
      </c>
      <c r="L1595" s="1047">
        <f t="shared" si="505"/>
        <v>0</v>
      </c>
      <c r="M1595" s="1000" t="str">
        <f>IF(L1595=0,"",COUNTIF(L$1571:L1595,L1595))</f>
        <v/>
      </c>
      <c r="N1595" s="1725">
        <f t="shared" si="507"/>
        <v>0</v>
      </c>
      <c r="O1595" s="1000"/>
      <c r="P1595" s="1000"/>
      <c r="Q1595" s="1000"/>
      <c r="R1595" s="1000"/>
      <c r="S1595" s="1000"/>
      <c r="T1595" s="1000"/>
      <c r="U1595" s="1000"/>
      <c r="V1595" s="1000"/>
      <c r="W1595" s="1000"/>
      <c r="X1595" s="1000"/>
      <c r="Y1595" s="1001"/>
      <c r="Z1595" s="1001" t="str">
        <f t="shared" si="508"/>
        <v xml:space="preserve">Cap.4 Pct.3: Codurile CAEN (Col.B) trebuie sa fie unice, pentru Rd.(2 la n) </v>
      </c>
      <c r="AA1595" s="2205">
        <f t="shared" si="501"/>
        <v>1</v>
      </c>
      <c r="AB1595" s="3036">
        <v>129</v>
      </c>
    </row>
    <row r="1596" spans="1:28" x14ac:dyDescent="0.25">
      <c r="A1596" s="1708">
        <f t="shared" si="502"/>
        <v>0</v>
      </c>
      <c r="B1596" s="1708">
        <f t="shared" si="506"/>
        <v>10129027</v>
      </c>
      <c r="C1596" s="1002">
        <v>129</v>
      </c>
      <c r="D1596" s="1797" t="s">
        <v>447</v>
      </c>
      <c r="E1596" s="1002">
        <v>27</v>
      </c>
      <c r="F1596" s="1003" t="s">
        <v>4151</v>
      </c>
      <c r="H1596" s="1016" t="s">
        <v>345</v>
      </c>
      <c r="I1596" s="997" t="s">
        <v>9667</v>
      </c>
      <c r="L1596" s="1047">
        <f t="shared" si="505"/>
        <v>0</v>
      </c>
      <c r="M1596" s="1000" t="str">
        <f>IF(L1596=0,"",COUNTIF(L$1571:L1596,L1596))</f>
        <v/>
      </c>
      <c r="N1596" s="1725">
        <f t="shared" si="507"/>
        <v>0</v>
      </c>
      <c r="O1596" s="1000"/>
      <c r="P1596" s="1000"/>
      <c r="Q1596" s="1000"/>
      <c r="R1596" s="1000"/>
      <c r="S1596" s="1000"/>
      <c r="T1596" s="1000"/>
      <c r="U1596" s="1000"/>
      <c r="V1596" s="1000"/>
      <c r="W1596" s="1000"/>
      <c r="X1596" s="1000"/>
      <c r="Y1596" s="1001"/>
      <c r="Z1596" s="1001" t="str">
        <f t="shared" si="508"/>
        <v xml:space="preserve">Cap.4 Pct.3: Codurile CAEN (Col.B) trebuie sa fie unice, pentru Rd.(2 la n) </v>
      </c>
      <c r="AA1596" s="2205">
        <f t="shared" si="501"/>
        <v>1</v>
      </c>
      <c r="AB1596" s="3036">
        <v>129</v>
      </c>
    </row>
    <row r="1597" spans="1:28" x14ac:dyDescent="0.25">
      <c r="A1597" s="1708">
        <f t="shared" si="502"/>
        <v>0</v>
      </c>
      <c r="B1597" s="1708">
        <f t="shared" si="506"/>
        <v>10129028</v>
      </c>
      <c r="C1597" s="1002">
        <v>129</v>
      </c>
      <c r="D1597" s="1797" t="s">
        <v>447</v>
      </c>
      <c r="E1597" s="1002">
        <v>28</v>
      </c>
      <c r="F1597" s="1003" t="s">
        <v>4151</v>
      </c>
      <c r="H1597" s="1016" t="s">
        <v>345</v>
      </c>
      <c r="I1597" s="997" t="s">
        <v>9668</v>
      </c>
      <c r="L1597" s="1047">
        <f t="shared" si="505"/>
        <v>0</v>
      </c>
      <c r="M1597" s="1000" t="str">
        <f>IF(L1597=0,"",COUNTIF(L$1571:L1597,L1597))</f>
        <v/>
      </c>
      <c r="N1597" s="1725">
        <f t="shared" si="507"/>
        <v>0</v>
      </c>
      <c r="O1597" s="1000"/>
      <c r="P1597" s="1000"/>
      <c r="Q1597" s="1000"/>
      <c r="R1597" s="1000"/>
      <c r="S1597" s="1000"/>
      <c r="T1597" s="1000"/>
      <c r="U1597" s="1000"/>
      <c r="V1597" s="1000"/>
      <c r="W1597" s="1000"/>
      <c r="X1597" s="1000"/>
      <c r="Y1597" s="1001"/>
      <c r="Z1597" s="1001" t="str">
        <f t="shared" si="508"/>
        <v xml:space="preserve">Cap.4 Pct.3: Codurile CAEN (Col.B) trebuie sa fie unice, pentru Rd.(2 la n) </v>
      </c>
      <c r="AA1597" s="2205">
        <f t="shared" si="501"/>
        <v>1</v>
      </c>
      <c r="AB1597" s="3036">
        <v>129</v>
      </c>
    </row>
    <row r="1598" spans="1:28" x14ac:dyDescent="0.25">
      <c r="A1598" s="1708">
        <f t="shared" si="502"/>
        <v>0</v>
      </c>
      <c r="B1598" s="1708">
        <f t="shared" si="506"/>
        <v>10129029</v>
      </c>
      <c r="C1598" s="1002">
        <v>129</v>
      </c>
      <c r="D1598" s="1797" t="s">
        <v>447</v>
      </c>
      <c r="E1598" s="1002">
        <v>29</v>
      </c>
      <c r="F1598" s="1003" t="s">
        <v>4151</v>
      </c>
      <c r="H1598" s="1016" t="s">
        <v>345</v>
      </c>
      <c r="I1598" s="997" t="s">
        <v>9669</v>
      </c>
      <c r="L1598" s="1047">
        <f t="shared" si="505"/>
        <v>0</v>
      </c>
      <c r="M1598" s="1000" t="str">
        <f>IF(L1598=0,"",COUNTIF(L$1571:L1598,L1598))</f>
        <v/>
      </c>
      <c r="N1598" s="1725">
        <f t="shared" si="507"/>
        <v>0</v>
      </c>
      <c r="O1598" s="1000"/>
      <c r="P1598" s="1000"/>
      <c r="Q1598" s="1000"/>
      <c r="R1598" s="1000"/>
      <c r="S1598" s="1000"/>
      <c r="T1598" s="1000"/>
      <c r="U1598" s="1000"/>
      <c r="V1598" s="1000"/>
      <c r="W1598" s="1000"/>
      <c r="X1598" s="1000"/>
      <c r="Y1598" s="1001"/>
      <c r="Z1598" s="1001" t="str">
        <f t="shared" si="508"/>
        <v xml:space="preserve">Cap.4 Pct.3: Codurile CAEN (Col.B) trebuie sa fie unice, pentru Rd.(2 la n) </v>
      </c>
      <c r="AA1598" s="2205">
        <f t="shared" si="501"/>
        <v>1</v>
      </c>
      <c r="AB1598" s="3036">
        <v>129</v>
      </c>
    </row>
    <row r="1599" spans="1:28" x14ac:dyDescent="0.25">
      <c r="A1599" s="1708">
        <f t="shared" si="502"/>
        <v>0</v>
      </c>
      <c r="B1599" s="1708">
        <f t="shared" si="506"/>
        <v>10129030</v>
      </c>
      <c r="C1599" s="1002">
        <v>129</v>
      </c>
      <c r="D1599" s="1797" t="s">
        <v>447</v>
      </c>
      <c r="E1599" s="1002">
        <v>30</v>
      </c>
      <c r="F1599" s="1003" t="s">
        <v>4151</v>
      </c>
      <c r="H1599" s="1016" t="s">
        <v>345</v>
      </c>
      <c r="I1599" s="997" t="s">
        <v>9670</v>
      </c>
      <c r="L1599" s="1047">
        <f t="shared" si="505"/>
        <v>0</v>
      </c>
      <c r="M1599" s="1000" t="str">
        <f>IF(L1599=0,"",COUNTIF(L$1571:L1599,L1599))</f>
        <v/>
      </c>
      <c r="N1599" s="1725">
        <f t="shared" si="507"/>
        <v>0</v>
      </c>
      <c r="O1599" s="1000"/>
      <c r="P1599" s="1000"/>
      <c r="Q1599" s="1000"/>
      <c r="R1599" s="1000"/>
      <c r="S1599" s="1000"/>
      <c r="T1599" s="1000"/>
      <c r="U1599" s="1000"/>
      <c r="V1599" s="1000"/>
      <c r="W1599" s="1000"/>
      <c r="X1599" s="1000"/>
      <c r="Y1599" s="1001"/>
      <c r="Z1599" s="1001" t="str">
        <f t="shared" si="508"/>
        <v xml:space="preserve">Cap.4 Pct.3: Codurile CAEN (Col.B) trebuie sa fie unice, pentru Rd.(2 la n) </v>
      </c>
      <c r="AA1599" s="2205">
        <f t="shared" si="501"/>
        <v>1</v>
      </c>
      <c r="AB1599" s="3036">
        <v>129</v>
      </c>
    </row>
    <row r="1600" spans="1:28" x14ac:dyDescent="0.25">
      <c r="A1600" s="1708">
        <f t="shared" si="502"/>
        <v>0</v>
      </c>
      <c r="B1600" s="1708">
        <f t="shared" si="506"/>
        <v>10129031</v>
      </c>
      <c r="C1600" s="1002">
        <v>129</v>
      </c>
      <c r="D1600" s="1797" t="s">
        <v>447</v>
      </c>
      <c r="E1600" s="1002">
        <v>31</v>
      </c>
      <c r="F1600" s="1003" t="s">
        <v>4151</v>
      </c>
      <c r="H1600" s="1016" t="s">
        <v>345</v>
      </c>
      <c r="I1600" s="997" t="s">
        <v>9671</v>
      </c>
      <c r="L1600" s="1047">
        <f t="shared" si="505"/>
        <v>0</v>
      </c>
      <c r="M1600" s="1000" t="str">
        <f>IF(L1600=0,"",COUNTIF(L$1571:L1600,L1600))</f>
        <v/>
      </c>
      <c r="N1600" s="1725">
        <f t="shared" si="507"/>
        <v>0</v>
      </c>
      <c r="O1600" s="1000"/>
      <c r="P1600" s="1000"/>
      <c r="Q1600" s="1000"/>
      <c r="R1600" s="1000"/>
      <c r="S1600" s="1000"/>
      <c r="T1600" s="1000"/>
      <c r="U1600" s="1000"/>
      <c r="V1600" s="1000"/>
      <c r="W1600" s="1000"/>
      <c r="X1600" s="1000"/>
      <c r="Y1600" s="1001"/>
      <c r="Z1600" s="1001" t="str">
        <f t="shared" si="508"/>
        <v xml:space="preserve">Cap.4 Pct.3: Codurile CAEN (Col.B) trebuie sa fie unice, pentru Rd.(2 la n) </v>
      </c>
      <c r="AA1600" s="2205">
        <f t="shared" si="501"/>
        <v>1</v>
      </c>
      <c r="AB1600" s="3036">
        <v>129</v>
      </c>
    </row>
    <row r="1601" spans="1:29" x14ac:dyDescent="0.25">
      <c r="A1601" s="1708">
        <f t="shared" si="502"/>
        <v>0</v>
      </c>
      <c r="B1601" s="1708">
        <f t="shared" si="506"/>
        <v>10129032</v>
      </c>
      <c r="C1601" s="1002">
        <v>129</v>
      </c>
      <c r="D1601" s="1797" t="s">
        <v>447</v>
      </c>
      <c r="E1601" s="1002">
        <v>32</v>
      </c>
      <c r="F1601" s="1003" t="s">
        <v>4151</v>
      </c>
      <c r="H1601" s="1016" t="s">
        <v>345</v>
      </c>
      <c r="I1601" s="997" t="s">
        <v>9672</v>
      </c>
      <c r="L1601" s="1047">
        <f t="shared" si="505"/>
        <v>0</v>
      </c>
      <c r="M1601" s="1000" t="str">
        <f>IF(L1601=0,"",COUNTIF(L$1571:L1601,L1601))</f>
        <v/>
      </c>
      <c r="N1601" s="1725">
        <f t="shared" si="507"/>
        <v>0</v>
      </c>
      <c r="O1601" s="1000"/>
      <c r="P1601" s="1000"/>
      <c r="Q1601" s="1000"/>
      <c r="R1601" s="1000"/>
      <c r="S1601" s="1000"/>
      <c r="T1601" s="1000"/>
      <c r="U1601" s="1000"/>
      <c r="V1601" s="1000"/>
      <c r="W1601" s="1000"/>
      <c r="X1601" s="1000"/>
      <c r="Y1601" s="1001"/>
      <c r="Z1601" s="1001" t="str">
        <f t="shared" si="508"/>
        <v xml:space="preserve">Cap.4 Pct.3: Codurile CAEN (Col.B) trebuie sa fie unice, pentru Rd.(2 la n) </v>
      </c>
      <c r="AA1601" s="2205">
        <f t="shared" si="501"/>
        <v>1</v>
      </c>
      <c r="AB1601" s="3036">
        <v>129</v>
      </c>
    </row>
    <row r="1602" spans="1:29" x14ac:dyDescent="0.25">
      <c r="A1602" s="1708">
        <f t="shared" si="502"/>
        <v>0</v>
      </c>
      <c r="B1602" s="1708">
        <f t="shared" si="506"/>
        <v>10129033</v>
      </c>
      <c r="C1602" s="1002">
        <v>129</v>
      </c>
      <c r="D1602" s="1797" t="s">
        <v>447</v>
      </c>
      <c r="E1602" s="1002">
        <v>33</v>
      </c>
      <c r="F1602" s="1003" t="s">
        <v>4151</v>
      </c>
      <c r="H1602" s="1016" t="s">
        <v>345</v>
      </c>
      <c r="I1602" s="997" t="s">
        <v>9673</v>
      </c>
      <c r="L1602" s="1047">
        <f t="shared" si="505"/>
        <v>0</v>
      </c>
      <c r="M1602" s="1000" t="str">
        <f>IF(L1602=0,"",COUNTIF(L$1571:L1602,L1602))</f>
        <v/>
      </c>
      <c r="N1602" s="1725">
        <f t="shared" si="507"/>
        <v>0</v>
      </c>
      <c r="O1602" s="1000"/>
      <c r="P1602" s="1000"/>
      <c r="Q1602" s="1000"/>
      <c r="R1602" s="1000"/>
      <c r="S1602" s="1000"/>
      <c r="T1602" s="1000"/>
      <c r="U1602" s="1000"/>
      <c r="V1602" s="1000"/>
      <c r="W1602" s="1000"/>
      <c r="X1602" s="1000"/>
      <c r="Y1602" s="1001"/>
      <c r="Z1602" s="1001" t="str">
        <f t="shared" si="508"/>
        <v xml:space="preserve">Cap.4 Pct.3: Codurile CAEN (Col.B) trebuie sa fie unice, pentru Rd.(2 la n) </v>
      </c>
      <c r="AA1602" s="2205">
        <f t="shared" si="501"/>
        <v>1</v>
      </c>
      <c r="AB1602" s="3036">
        <v>129</v>
      </c>
    </row>
    <row r="1603" spans="1:29" x14ac:dyDescent="0.25">
      <c r="A1603" s="1708">
        <f t="shared" si="502"/>
        <v>0</v>
      </c>
      <c r="B1603" s="1708">
        <f t="shared" si="506"/>
        <v>10129034</v>
      </c>
      <c r="C1603" s="1002">
        <v>129</v>
      </c>
      <c r="D1603" s="1797" t="s">
        <v>447</v>
      </c>
      <c r="E1603" s="1002">
        <v>34</v>
      </c>
      <c r="F1603" s="1003" t="s">
        <v>4151</v>
      </c>
      <c r="H1603" s="1016" t="s">
        <v>345</v>
      </c>
      <c r="I1603" s="997" t="s">
        <v>9674</v>
      </c>
      <c r="L1603" s="1047">
        <f t="shared" si="505"/>
        <v>0</v>
      </c>
      <c r="M1603" s="1000" t="str">
        <f>IF(L1603=0,"",COUNTIF(L$1571:L1603,L1603))</f>
        <v/>
      </c>
      <c r="N1603" s="1725">
        <f t="shared" si="507"/>
        <v>0</v>
      </c>
      <c r="O1603" s="1000"/>
      <c r="P1603" s="1000"/>
      <c r="Q1603" s="1000"/>
      <c r="R1603" s="1000"/>
      <c r="S1603" s="1000"/>
      <c r="T1603" s="1000"/>
      <c r="U1603" s="1000"/>
      <c r="V1603" s="1000"/>
      <c r="W1603" s="1000"/>
      <c r="X1603" s="1000"/>
      <c r="Y1603" s="1001"/>
      <c r="Z1603" s="1001" t="str">
        <f t="shared" si="508"/>
        <v xml:space="preserve">Cap.4 Pct.3: Codurile CAEN (Col.B) trebuie sa fie unice, pentru Rd.(2 la n) </v>
      </c>
      <c r="AA1603" s="2205">
        <f t="shared" si="501"/>
        <v>1</v>
      </c>
      <c r="AB1603" s="3036">
        <v>129</v>
      </c>
    </row>
    <row r="1604" spans="1:29" x14ac:dyDescent="0.25">
      <c r="A1604" s="1708">
        <f t="shared" si="502"/>
        <v>0</v>
      </c>
      <c r="B1604" s="1708">
        <f t="shared" si="506"/>
        <v>10129035</v>
      </c>
      <c r="C1604" s="1002">
        <v>129</v>
      </c>
      <c r="D1604" s="1797" t="s">
        <v>447</v>
      </c>
      <c r="E1604" s="1002">
        <v>35</v>
      </c>
      <c r="F1604" s="1003" t="s">
        <v>4151</v>
      </c>
      <c r="H1604" s="1016" t="s">
        <v>345</v>
      </c>
      <c r="I1604" s="997" t="s">
        <v>9675</v>
      </c>
      <c r="L1604" s="1047">
        <f t="shared" si="505"/>
        <v>0</v>
      </c>
      <c r="M1604" s="1000" t="str">
        <f>IF(L1604=0,"",COUNTIF(L$1571:L1604,L1604))</f>
        <v/>
      </c>
      <c r="N1604" s="1725">
        <f t="shared" si="507"/>
        <v>0</v>
      </c>
      <c r="O1604" s="1000"/>
      <c r="P1604" s="1000"/>
      <c r="Q1604" s="1000"/>
      <c r="R1604" s="1000"/>
      <c r="S1604" s="1000"/>
      <c r="T1604" s="1000"/>
      <c r="U1604" s="1000"/>
      <c r="V1604" s="1000"/>
      <c r="W1604" s="1000"/>
      <c r="X1604" s="1000"/>
      <c r="Y1604" s="1001"/>
      <c r="Z1604" s="1001" t="str">
        <f t="shared" si="508"/>
        <v xml:space="preserve">Cap.4 Pct.3: Codurile CAEN (Col.B) trebuie sa fie unice, pentru Rd.(2 la n) </v>
      </c>
      <c r="AA1604" s="2205">
        <f t="shared" si="501"/>
        <v>1</v>
      </c>
      <c r="AB1604" s="3036">
        <v>129</v>
      </c>
    </row>
    <row r="1605" spans="1:29" x14ac:dyDescent="0.25">
      <c r="A1605" s="1708">
        <f t="shared" si="502"/>
        <v>0</v>
      </c>
      <c r="B1605" s="1708">
        <f t="shared" si="506"/>
        <v>10129036</v>
      </c>
      <c r="C1605" s="1002">
        <v>129</v>
      </c>
      <c r="D1605" s="1797" t="s">
        <v>447</v>
      </c>
      <c r="E1605" s="1002">
        <v>36</v>
      </c>
      <c r="F1605" s="1003" t="s">
        <v>4151</v>
      </c>
      <c r="H1605" s="1016" t="s">
        <v>345</v>
      </c>
      <c r="I1605" s="997" t="s">
        <v>9676</v>
      </c>
      <c r="L1605" s="1047">
        <f t="shared" si="505"/>
        <v>0</v>
      </c>
      <c r="M1605" s="1000" t="str">
        <f>IF(L1605=0,"",COUNTIF(L$1571:L1605,L1605))</f>
        <v/>
      </c>
      <c r="N1605" s="1725">
        <f t="shared" si="507"/>
        <v>0</v>
      </c>
      <c r="O1605" s="1000"/>
      <c r="P1605" s="1000"/>
      <c r="Q1605" s="1000"/>
      <c r="R1605" s="1000"/>
      <c r="S1605" s="1000"/>
      <c r="T1605" s="1000"/>
      <c r="U1605" s="1000"/>
      <c r="V1605" s="1000"/>
      <c r="W1605" s="1000"/>
      <c r="X1605" s="1000"/>
      <c r="Y1605" s="1001"/>
      <c r="Z1605" s="1001" t="str">
        <f t="shared" si="508"/>
        <v xml:space="preserve">Cap.4 Pct.3: Codurile CAEN (Col.B) trebuie sa fie unice, pentru Rd.(2 la n) </v>
      </c>
      <c r="AA1605" s="2205">
        <f t="shared" si="501"/>
        <v>1</v>
      </c>
      <c r="AB1605" s="3036">
        <v>129</v>
      </c>
    </row>
    <row r="1606" spans="1:29" x14ac:dyDescent="0.25">
      <c r="A1606" s="1708">
        <f t="shared" si="502"/>
        <v>0</v>
      </c>
      <c r="B1606" s="1708">
        <f t="shared" si="506"/>
        <v>10129037</v>
      </c>
      <c r="C1606" s="1002">
        <v>129</v>
      </c>
      <c r="D1606" s="1797" t="s">
        <v>447</v>
      </c>
      <c r="E1606" s="1002">
        <v>37</v>
      </c>
      <c r="F1606" s="1003" t="s">
        <v>4151</v>
      </c>
      <c r="H1606" s="1016" t="s">
        <v>345</v>
      </c>
      <c r="I1606" s="997" t="s">
        <v>9677</v>
      </c>
      <c r="L1606" s="1047">
        <f t="shared" si="505"/>
        <v>0</v>
      </c>
      <c r="M1606" s="1000" t="str">
        <f>IF(L1606=0,"",COUNTIF(L$1571:L1606,L1606))</f>
        <v/>
      </c>
      <c r="N1606" s="1725">
        <f t="shared" si="507"/>
        <v>0</v>
      </c>
      <c r="O1606" s="1000"/>
      <c r="P1606" s="1000"/>
      <c r="Q1606" s="1000"/>
      <c r="R1606" s="1000"/>
      <c r="S1606" s="1000"/>
      <c r="T1606" s="1000"/>
      <c r="U1606" s="1000"/>
      <c r="V1606" s="1000"/>
      <c r="W1606" s="1000"/>
      <c r="X1606" s="1000"/>
      <c r="Y1606" s="1001"/>
      <c r="Z1606" s="1001" t="str">
        <f t="shared" si="508"/>
        <v xml:space="preserve">Cap.4 Pct.3: Codurile CAEN (Col.B) trebuie sa fie unice, pentru Rd.(2 la n) </v>
      </c>
      <c r="AA1606" s="2205">
        <f t="shared" si="501"/>
        <v>1</v>
      </c>
      <c r="AB1606" s="3036">
        <v>129</v>
      </c>
    </row>
    <row r="1607" spans="1:29" x14ac:dyDescent="0.25">
      <c r="A1607" s="1708">
        <f t="shared" si="502"/>
        <v>0</v>
      </c>
      <c r="B1607" s="1708">
        <f t="shared" si="506"/>
        <v>10129038</v>
      </c>
      <c r="C1607" s="1002">
        <v>129</v>
      </c>
      <c r="D1607" s="1797" t="s">
        <v>447</v>
      </c>
      <c r="E1607" s="1002">
        <v>38</v>
      </c>
      <c r="F1607" s="1003" t="s">
        <v>4151</v>
      </c>
      <c r="H1607" s="1016" t="s">
        <v>345</v>
      </c>
      <c r="I1607" s="997" t="s">
        <v>9678</v>
      </c>
      <c r="L1607" s="1047">
        <f t="shared" si="505"/>
        <v>0</v>
      </c>
      <c r="M1607" s="1000" t="str">
        <f>IF(L1607=0,"",COUNTIF(L$1571:L1607,L1607))</f>
        <v/>
      </c>
      <c r="N1607" s="1725">
        <f t="shared" si="507"/>
        <v>0</v>
      </c>
      <c r="O1607" s="1000"/>
      <c r="P1607" s="1000"/>
      <c r="Q1607" s="1000"/>
      <c r="R1607" s="1000"/>
      <c r="S1607" s="1000"/>
      <c r="T1607" s="1000"/>
      <c r="U1607" s="1000"/>
      <c r="V1607" s="1000"/>
      <c r="W1607" s="1000"/>
      <c r="X1607" s="1000"/>
      <c r="Y1607" s="1001"/>
      <c r="Z1607" s="1001" t="str">
        <f t="shared" si="508"/>
        <v xml:space="preserve">Cap.4 Pct.3: Codurile CAEN (Col.B) trebuie sa fie unice, pentru Rd.(2 la n) </v>
      </c>
      <c r="AA1607" s="2205">
        <f t="shared" si="501"/>
        <v>1</v>
      </c>
      <c r="AB1607" s="3036">
        <v>129</v>
      </c>
    </row>
    <row r="1608" spans="1:29" x14ac:dyDescent="0.25">
      <c r="A1608" s="1708">
        <f t="shared" si="502"/>
        <v>0</v>
      </c>
      <c r="B1608" s="1708">
        <f t="shared" si="506"/>
        <v>10129039</v>
      </c>
      <c r="C1608" s="1002">
        <v>129</v>
      </c>
      <c r="D1608" s="1797" t="s">
        <v>447</v>
      </c>
      <c r="E1608" s="1002">
        <v>39</v>
      </c>
      <c r="F1608" s="1003" t="s">
        <v>4151</v>
      </c>
      <c r="H1608" s="1016" t="s">
        <v>345</v>
      </c>
      <c r="I1608" s="997" t="s">
        <v>9679</v>
      </c>
      <c r="L1608" s="1047">
        <f t="shared" si="505"/>
        <v>0</v>
      </c>
      <c r="M1608" s="1000" t="str">
        <f>IF(L1608=0,"",COUNTIF(L$1571:L1608,L1608))</f>
        <v/>
      </c>
      <c r="N1608" s="1725">
        <f t="shared" si="507"/>
        <v>0</v>
      </c>
      <c r="O1608" s="1000"/>
      <c r="P1608" s="1000"/>
      <c r="Q1608" s="1000"/>
      <c r="R1608" s="1000"/>
      <c r="S1608" s="1000"/>
      <c r="T1608" s="1000"/>
      <c r="U1608" s="1000"/>
      <c r="V1608" s="1000"/>
      <c r="W1608" s="1000"/>
      <c r="X1608" s="1000"/>
      <c r="Y1608" s="1001"/>
      <c r="Z1608" s="1001" t="str">
        <f t="shared" si="508"/>
        <v xml:space="preserve">Cap.4 Pct.3: Codurile CAEN (Col.B) trebuie sa fie unice, pentru Rd.(2 la n) </v>
      </c>
      <c r="AA1608" s="2205">
        <f t="shared" si="501"/>
        <v>1</v>
      </c>
      <c r="AB1608" s="3036">
        <v>129</v>
      </c>
    </row>
    <row r="1609" spans="1:29" x14ac:dyDescent="0.25">
      <c r="A1609" s="1708">
        <f t="shared" si="502"/>
        <v>0</v>
      </c>
      <c r="B1609" s="1708">
        <f t="shared" ref="B1609:B1618" si="509">VALUE("1"&amp;TEXT(C1609,"0000")&amp;TEXT(E1609,"000"))</f>
        <v>10129040</v>
      </c>
      <c r="C1609" s="1002">
        <v>129</v>
      </c>
      <c r="D1609" s="1797" t="s">
        <v>447</v>
      </c>
      <c r="E1609" s="1002">
        <v>40</v>
      </c>
      <c r="F1609" s="1003" t="s">
        <v>4151</v>
      </c>
      <c r="H1609" s="1016" t="s">
        <v>345</v>
      </c>
      <c r="I1609" s="997" t="s">
        <v>9680</v>
      </c>
      <c r="L1609" s="1047">
        <f t="shared" si="505"/>
        <v>0</v>
      </c>
      <c r="M1609" s="1000" t="str">
        <f>IF(L1609=0,"",COUNTIF(L$1571:L1609,L1609))</f>
        <v/>
      </c>
      <c r="N1609" s="1725">
        <f t="shared" si="507"/>
        <v>0</v>
      </c>
      <c r="O1609" s="1000"/>
      <c r="P1609" s="1000"/>
      <c r="Q1609" s="1000"/>
      <c r="R1609" s="1000"/>
      <c r="S1609" s="1000"/>
      <c r="T1609" s="1000"/>
      <c r="U1609" s="1000"/>
      <c r="V1609" s="1000"/>
      <c r="W1609" s="1000"/>
      <c r="X1609" s="1000"/>
      <c r="Y1609" s="1001"/>
      <c r="Z1609" s="1001" t="str">
        <f>Z1607</f>
        <v xml:space="preserve">Cap.4 Pct.3: Codurile CAEN (Col.B) trebuie sa fie unice, pentru Rd.(2 la n) </v>
      </c>
      <c r="AA1609" s="2205">
        <f t="shared" si="501"/>
        <v>1</v>
      </c>
      <c r="AB1609" s="3036">
        <v>129</v>
      </c>
    </row>
    <row r="1610" spans="1:29" x14ac:dyDescent="0.25">
      <c r="A1610" s="1710">
        <f t="shared" si="502"/>
        <v>0</v>
      </c>
      <c r="B1610" s="1710">
        <f t="shared" si="509"/>
        <v>10129041</v>
      </c>
      <c r="C1610" s="1007">
        <v>129</v>
      </c>
      <c r="D1610" s="1798" t="s">
        <v>447</v>
      </c>
      <c r="E1610" s="1007">
        <v>41</v>
      </c>
      <c r="F1610" s="1008" t="s">
        <v>4151</v>
      </c>
      <c r="G1610" s="1007"/>
      <c r="H1610" s="1009" t="s">
        <v>345</v>
      </c>
      <c r="I1610" s="1010" t="s">
        <v>10065</v>
      </c>
      <c r="J1610" s="1009"/>
      <c r="K1610" s="1010"/>
      <c r="L1610" s="1048">
        <f t="shared" si="505"/>
        <v>0</v>
      </c>
      <c r="M1610" s="1012" t="str">
        <f>IF(L1610=0,"",COUNTIF(L$1571:L1610,L1610))</f>
        <v/>
      </c>
      <c r="N1610" s="1727">
        <f t="shared" si="507"/>
        <v>0</v>
      </c>
      <c r="O1610" s="1012"/>
      <c r="P1610" s="1012"/>
      <c r="Q1610" s="1012"/>
      <c r="R1610" s="1012"/>
      <c r="S1610" s="1012"/>
      <c r="T1610" s="1012"/>
      <c r="U1610" s="1012"/>
      <c r="V1610" s="1012"/>
      <c r="W1610" s="1012"/>
      <c r="X1610" s="1012"/>
      <c r="Y1610" s="1013"/>
      <c r="Z1610" s="1013" t="str">
        <f>Z1608</f>
        <v xml:space="preserve">Cap.4 Pct.3: Codurile CAEN (Col.B) trebuie sa fie unice, pentru Rd.(2 la n) </v>
      </c>
      <c r="AA1610" s="2205">
        <f t="shared" si="501"/>
        <v>1</v>
      </c>
      <c r="AB1610" s="3036">
        <v>129</v>
      </c>
    </row>
    <row r="1611" spans="1:29" x14ac:dyDescent="0.25">
      <c r="A1611" s="1708">
        <f t="shared" si="502"/>
        <v>0</v>
      </c>
      <c r="B1611" s="1708">
        <f t="shared" si="509"/>
        <v>10131001</v>
      </c>
      <c r="C1611" s="994">
        <v>131</v>
      </c>
      <c r="D1611" s="1796" t="s">
        <v>447</v>
      </c>
      <c r="E1611" s="994">
        <v>1</v>
      </c>
      <c r="F1611" s="1003" t="s">
        <v>4151</v>
      </c>
      <c r="G1611" s="994" t="s">
        <v>10066</v>
      </c>
      <c r="H1611" s="996" t="s">
        <v>345</v>
      </c>
      <c r="I1611" s="999" t="s">
        <v>4153</v>
      </c>
      <c r="J1611" s="996"/>
      <c r="K1611" s="999" t="s">
        <v>10072</v>
      </c>
      <c r="L1611" s="1000">
        <f>IF(BA559="",0,BA559)</f>
        <v>0</v>
      </c>
      <c r="M1611" s="1000">
        <f>SUM(BA560:BA599)</f>
        <v>0</v>
      </c>
      <c r="N1611" s="1724">
        <f t="shared" ref="N1611:N1616" si="510">IF(L1611=M1611,0,1)</f>
        <v>0</v>
      </c>
      <c r="O1611" s="1000"/>
      <c r="P1611" s="1000"/>
      <c r="Q1611" s="1000"/>
      <c r="R1611" s="1000"/>
      <c r="S1611" s="1000"/>
      <c r="T1611" s="1000"/>
      <c r="U1611" s="1000"/>
      <c r="V1611" s="1000"/>
      <c r="W1611" s="1000"/>
      <c r="X1611" s="1000"/>
      <c r="Y1611" s="1001"/>
      <c r="Z1611" s="1343" t="s">
        <v>11023</v>
      </c>
      <c r="AA1611" s="2205">
        <f t="shared" ref="AA1611:AA1674" si="511">COUNTIF(B:B,B1611)</f>
        <v>1</v>
      </c>
      <c r="AB1611" s="3036">
        <v>131</v>
      </c>
    </row>
    <row r="1612" spans="1:29" x14ac:dyDescent="0.25">
      <c r="A1612" s="1708">
        <f t="shared" si="502"/>
        <v>0</v>
      </c>
      <c r="B1612" s="1708">
        <f t="shared" si="509"/>
        <v>10131002</v>
      </c>
      <c r="C1612" s="1002">
        <v>131</v>
      </c>
      <c r="D1612" s="1797" t="s">
        <v>447</v>
      </c>
      <c r="E1612" s="1002">
        <v>2</v>
      </c>
      <c r="F1612" s="1003" t="s">
        <v>4151</v>
      </c>
      <c r="G1612" s="1002" t="s">
        <v>10067</v>
      </c>
      <c r="H1612" s="1016" t="s">
        <v>345</v>
      </c>
      <c r="I1612" s="999" t="s">
        <v>4155</v>
      </c>
      <c r="K1612" s="997" t="s">
        <v>10073</v>
      </c>
      <c r="L1612" s="1047">
        <f>IF(BB559="",0,BB559)</f>
        <v>0</v>
      </c>
      <c r="M1612" s="1000">
        <f>SUM(BB560:BB599)</f>
        <v>0</v>
      </c>
      <c r="N1612" s="1725">
        <f t="shared" si="510"/>
        <v>0</v>
      </c>
      <c r="O1612" s="1000"/>
      <c r="P1612" s="1000"/>
      <c r="Q1612" s="1000"/>
      <c r="R1612" s="1000"/>
      <c r="S1612" s="1000"/>
      <c r="T1612" s="1000"/>
      <c r="U1612" s="1000"/>
      <c r="V1612" s="1000"/>
      <c r="W1612" s="1000"/>
      <c r="X1612" s="1000"/>
      <c r="Y1612" s="1001"/>
      <c r="Z1612" s="1006" t="str">
        <f>Z1611</f>
        <v>Cap.4 Pct.3: Valoarea depe randul de total (Rd.1) = Suma pe coloana (Rd.(2 la n)), pentru toate coloanele (Col.(1 la 6))</v>
      </c>
      <c r="AA1612" s="2205">
        <f t="shared" si="511"/>
        <v>1</v>
      </c>
      <c r="AB1612" s="3036">
        <v>131</v>
      </c>
      <c r="AC1612" s="2205">
        <f t="shared" ref="AC1612:AC1618" si="512">LEN(Z1611)</f>
        <v>120</v>
      </c>
    </row>
    <row r="1613" spans="1:29" x14ac:dyDescent="0.25">
      <c r="A1613" s="1708">
        <f t="shared" si="502"/>
        <v>0</v>
      </c>
      <c r="B1613" s="1708">
        <f t="shared" si="509"/>
        <v>10131003</v>
      </c>
      <c r="C1613" s="1002">
        <v>131</v>
      </c>
      <c r="D1613" s="1797" t="s">
        <v>447</v>
      </c>
      <c r="E1613" s="1002">
        <v>3</v>
      </c>
      <c r="F1613" s="1003" t="s">
        <v>4151</v>
      </c>
      <c r="G1613" s="1002" t="s">
        <v>10068</v>
      </c>
      <c r="H1613" s="1016" t="s">
        <v>345</v>
      </c>
      <c r="I1613" s="999" t="s">
        <v>4154</v>
      </c>
      <c r="K1613" s="997" t="s">
        <v>10074</v>
      </c>
      <c r="L1613" s="1047">
        <f>IF(BC559="",0,BC559)</f>
        <v>0</v>
      </c>
      <c r="M1613" s="1000">
        <f>SUM(BC560:BC599)</f>
        <v>0</v>
      </c>
      <c r="N1613" s="1725">
        <f t="shared" si="510"/>
        <v>0</v>
      </c>
      <c r="O1613" s="1000"/>
      <c r="P1613" s="1000"/>
      <c r="Q1613" s="1000"/>
      <c r="R1613" s="1000"/>
      <c r="S1613" s="1000"/>
      <c r="T1613" s="1000"/>
      <c r="U1613" s="1000"/>
      <c r="V1613" s="1000"/>
      <c r="W1613" s="1000"/>
      <c r="X1613" s="1000"/>
      <c r="Y1613" s="1001"/>
      <c r="Z1613" s="1001" t="str">
        <f t="shared" ref="Z1613:Z1616" si="513">Z1612</f>
        <v>Cap.4 Pct.3: Valoarea depe randul de total (Rd.1) = Suma pe coloana (Rd.(2 la n)), pentru toate coloanele (Col.(1 la 6))</v>
      </c>
      <c r="AA1613" s="2205">
        <f t="shared" si="511"/>
        <v>1</v>
      </c>
      <c r="AB1613" s="3036">
        <v>131</v>
      </c>
      <c r="AC1613" s="2205">
        <f t="shared" si="512"/>
        <v>120</v>
      </c>
    </row>
    <row r="1614" spans="1:29" x14ac:dyDescent="0.25">
      <c r="A1614" s="1708">
        <f t="shared" si="502"/>
        <v>0</v>
      </c>
      <c r="B1614" s="1708">
        <f t="shared" si="509"/>
        <v>10131004</v>
      </c>
      <c r="C1614" s="1002">
        <v>131</v>
      </c>
      <c r="D1614" s="1797" t="s">
        <v>447</v>
      </c>
      <c r="E1614" s="1002">
        <v>4</v>
      </c>
      <c r="F1614" s="1003" t="s">
        <v>4151</v>
      </c>
      <c r="G1614" s="1002" t="s">
        <v>10069</v>
      </c>
      <c r="H1614" s="1016" t="s">
        <v>345</v>
      </c>
      <c r="I1614" s="999" t="s">
        <v>7232</v>
      </c>
      <c r="K1614" s="997" t="s">
        <v>10075</v>
      </c>
      <c r="L1614" s="1047">
        <f>IF(BD559="",0,BD559)</f>
        <v>0</v>
      </c>
      <c r="M1614" s="1000">
        <f>SUM(BD560:BD599)</f>
        <v>0</v>
      </c>
      <c r="N1614" s="1725">
        <f t="shared" si="510"/>
        <v>0</v>
      </c>
      <c r="O1614" s="1000"/>
      <c r="P1614" s="1000"/>
      <c r="Q1614" s="1000"/>
      <c r="R1614" s="1000"/>
      <c r="S1614" s="1000"/>
      <c r="T1614" s="1000"/>
      <c r="U1614" s="1000"/>
      <c r="V1614" s="1000"/>
      <c r="W1614" s="1000"/>
      <c r="X1614" s="1000"/>
      <c r="Y1614" s="1001"/>
      <c r="Z1614" s="1001" t="str">
        <f t="shared" si="513"/>
        <v>Cap.4 Pct.3: Valoarea depe randul de total (Rd.1) = Suma pe coloana (Rd.(2 la n)), pentru toate coloanele (Col.(1 la 6))</v>
      </c>
      <c r="AA1614" s="2205">
        <f t="shared" si="511"/>
        <v>1</v>
      </c>
      <c r="AB1614" s="3036">
        <v>131</v>
      </c>
      <c r="AC1614" s="2205">
        <f t="shared" si="512"/>
        <v>120</v>
      </c>
    </row>
    <row r="1615" spans="1:29" x14ac:dyDescent="0.25">
      <c r="A1615" s="1708">
        <f t="shared" si="502"/>
        <v>0</v>
      </c>
      <c r="B1615" s="1708">
        <f t="shared" si="509"/>
        <v>10131005</v>
      </c>
      <c r="C1615" s="1002">
        <v>131</v>
      </c>
      <c r="D1615" s="1797" t="s">
        <v>447</v>
      </c>
      <c r="E1615" s="1002">
        <v>5</v>
      </c>
      <c r="F1615" s="1003" t="s">
        <v>4151</v>
      </c>
      <c r="G1615" s="1002" t="s">
        <v>10070</v>
      </c>
      <c r="H1615" s="1016" t="s">
        <v>345</v>
      </c>
      <c r="I1615" s="999" t="s">
        <v>10019</v>
      </c>
      <c r="K1615" s="997" t="s">
        <v>10076</v>
      </c>
      <c r="L1615" s="1047">
        <f>IF(BE559="",0,BE559)</f>
        <v>0</v>
      </c>
      <c r="M1615" s="1000">
        <f>SUM(BE560:BE599)</f>
        <v>0</v>
      </c>
      <c r="N1615" s="1725">
        <f t="shared" si="510"/>
        <v>0</v>
      </c>
      <c r="O1615" s="1000"/>
      <c r="P1615" s="1000"/>
      <c r="Q1615" s="1000"/>
      <c r="R1615" s="1000"/>
      <c r="S1615" s="1000"/>
      <c r="T1615" s="1000"/>
      <c r="U1615" s="1000"/>
      <c r="V1615" s="1000"/>
      <c r="W1615" s="1000"/>
      <c r="X1615" s="1000"/>
      <c r="Y1615" s="1001"/>
      <c r="Z1615" s="1001" t="str">
        <f t="shared" si="513"/>
        <v>Cap.4 Pct.3: Valoarea depe randul de total (Rd.1) = Suma pe coloana (Rd.(2 la n)), pentru toate coloanele (Col.(1 la 6))</v>
      </c>
      <c r="AA1615" s="2205">
        <f t="shared" si="511"/>
        <v>1</v>
      </c>
      <c r="AB1615" s="3036">
        <v>131</v>
      </c>
      <c r="AC1615" s="2205">
        <f t="shared" si="512"/>
        <v>120</v>
      </c>
    </row>
    <row r="1616" spans="1:29" x14ac:dyDescent="0.25">
      <c r="A1616" s="1710">
        <f t="shared" si="502"/>
        <v>0</v>
      </c>
      <c r="B1616" s="1710">
        <f t="shared" si="509"/>
        <v>10131006</v>
      </c>
      <c r="C1616" s="1007">
        <v>131</v>
      </c>
      <c r="D1616" s="1798" t="s">
        <v>447</v>
      </c>
      <c r="E1616" s="1007">
        <v>6</v>
      </c>
      <c r="F1616" s="1008" t="s">
        <v>4151</v>
      </c>
      <c r="G1616" s="1007" t="s">
        <v>10071</v>
      </c>
      <c r="H1616" s="1009" t="s">
        <v>345</v>
      </c>
      <c r="I1616" s="999" t="s">
        <v>10020</v>
      </c>
      <c r="J1616" s="1009"/>
      <c r="K1616" s="1010" t="s">
        <v>10077</v>
      </c>
      <c r="L1616" s="1012">
        <f>IF(BF559="",0,BF559)</f>
        <v>0</v>
      </c>
      <c r="M1616" s="1012">
        <f>SUM(BF560:BF599)</f>
        <v>0</v>
      </c>
      <c r="N1616" s="1727">
        <f t="shared" si="510"/>
        <v>0</v>
      </c>
      <c r="O1616" s="1012"/>
      <c r="P1616" s="1012"/>
      <c r="Q1616" s="1012"/>
      <c r="R1616" s="1012"/>
      <c r="S1616" s="1012"/>
      <c r="T1616" s="1012"/>
      <c r="U1616" s="1012"/>
      <c r="V1616" s="1012"/>
      <c r="W1616" s="1012"/>
      <c r="X1616" s="1012"/>
      <c r="Y1616" s="1013"/>
      <c r="Z1616" s="1066" t="str">
        <f t="shared" si="513"/>
        <v>Cap.4 Pct.3: Valoarea depe randul de total (Rd.1) = Suma pe coloana (Rd.(2 la n)), pentru toate coloanele (Col.(1 la 6))</v>
      </c>
      <c r="AA1616" s="2205">
        <f t="shared" si="511"/>
        <v>1</v>
      </c>
      <c r="AB1616" s="3036">
        <v>131</v>
      </c>
      <c r="AC1616" s="2205">
        <f t="shared" si="512"/>
        <v>120</v>
      </c>
    </row>
    <row r="1617" spans="1:29" x14ac:dyDescent="0.25">
      <c r="A1617" s="1708">
        <f t="shared" si="502"/>
        <v>0</v>
      </c>
      <c r="B1617" s="1708">
        <f t="shared" si="509"/>
        <v>10404001</v>
      </c>
      <c r="C1617" s="994">
        <v>404</v>
      </c>
      <c r="D1617" s="1797" t="s">
        <v>447</v>
      </c>
      <c r="E1617" s="1002">
        <v>1</v>
      </c>
      <c r="F1617" s="1003" t="s">
        <v>4151</v>
      </c>
      <c r="G1617" s="1002" t="s">
        <v>10242</v>
      </c>
      <c r="H1617" s="1016" t="s">
        <v>345</v>
      </c>
      <c r="I1617" s="1052" t="s">
        <v>4153</v>
      </c>
      <c r="K1617" s="1052" t="s">
        <v>4155</v>
      </c>
      <c r="L1617" s="1005">
        <f t="shared" ref="L1617:L1657" si="514">IF(BA559="",0,BA559)</f>
        <v>0</v>
      </c>
      <c r="M1617" s="1005">
        <f t="shared" ref="M1617:M1657" si="515">IF(BB559="",0,BB559)</f>
        <v>0</v>
      </c>
      <c r="N1617" s="1725">
        <f t="shared" ref="N1617:N1648" si="516">IF(L1617&gt;=M1617,0,1)</f>
        <v>0</v>
      </c>
      <c r="Z1617" s="1343" t="s">
        <v>10079</v>
      </c>
      <c r="AA1617" s="2205">
        <f t="shared" si="511"/>
        <v>1</v>
      </c>
      <c r="AB1617" s="3036">
        <v>404</v>
      </c>
      <c r="AC1617" s="2205">
        <f t="shared" si="512"/>
        <v>120</v>
      </c>
    </row>
    <row r="1618" spans="1:29" x14ac:dyDescent="0.25">
      <c r="A1618" s="1708">
        <f t="shared" si="502"/>
        <v>0</v>
      </c>
      <c r="B1618" s="1708">
        <f t="shared" si="509"/>
        <v>10404002</v>
      </c>
      <c r="C1618" s="1002">
        <v>404</v>
      </c>
      <c r="D1618" s="1797" t="s">
        <v>447</v>
      </c>
      <c r="E1618" s="1002">
        <v>2</v>
      </c>
      <c r="F1618" s="1003" t="s">
        <v>4151</v>
      </c>
      <c r="H1618" s="1016" t="s">
        <v>345</v>
      </c>
      <c r="I1618" s="997" t="s">
        <v>7233</v>
      </c>
      <c r="K1618" s="997" t="s">
        <v>10080</v>
      </c>
      <c r="L1618" s="1005">
        <f t="shared" si="514"/>
        <v>0</v>
      </c>
      <c r="M1618" s="1005">
        <f t="shared" si="515"/>
        <v>0</v>
      </c>
      <c r="N1618" s="1725">
        <f t="shared" si="516"/>
        <v>0</v>
      </c>
      <c r="Z1618" s="1006" t="str">
        <f>Z1617</f>
        <v>Cap.4 Pct.3: Val. totala a investitiilor in utilaje &gt;= Val. investitiilor in utilaje aduse din import. (Rd.(1 la n) Col.1)  &gt;= Rd.(1 la n) Col.2)</v>
      </c>
      <c r="AA1618" s="2205">
        <f t="shared" si="511"/>
        <v>1</v>
      </c>
      <c r="AB1618" s="3036">
        <v>404</v>
      </c>
      <c r="AC1618" s="2205">
        <f t="shared" si="512"/>
        <v>145</v>
      </c>
    </row>
    <row r="1619" spans="1:29" x14ac:dyDescent="0.25">
      <c r="A1619" s="1708">
        <f t="shared" si="502"/>
        <v>0</v>
      </c>
      <c r="B1619" s="1708">
        <f t="shared" si="506"/>
        <v>10404003</v>
      </c>
      <c r="C1619" s="1002">
        <v>404</v>
      </c>
      <c r="D1619" s="1797" t="s">
        <v>447</v>
      </c>
      <c r="E1619" s="1002">
        <v>3</v>
      </c>
      <c r="F1619" s="1003" t="s">
        <v>4151</v>
      </c>
      <c r="H1619" s="1016" t="s">
        <v>345</v>
      </c>
      <c r="I1619" s="997" t="s">
        <v>7234</v>
      </c>
      <c r="K1619" s="997" t="s">
        <v>10081</v>
      </c>
      <c r="L1619" s="1005">
        <f t="shared" si="514"/>
        <v>0</v>
      </c>
      <c r="M1619" s="1005">
        <f t="shared" si="515"/>
        <v>0</v>
      </c>
      <c r="N1619" s="1725">
        <f t="shared" si="516"/>
        <v>0</v>
      </c>
      <c r="Z1619" s="1006" t="str">
        <f t="shared" ref="Z1619:Z1657" si="517">Z1618</f>
        <v>Cap.4 Pct.3: Val. totala a investitiilor in utilaje &gt;= Val. investitiilor in utilaje aduse din import. (Rd.(1 la n) Col.1)  &gt;= Rd.(1 la n) Col.2)</v>
      </c>
      <c r="AA1619" s="2205">
        <f t="shared" si="511"/>
        <v>1</v>
      </c>
      <c r="AB1619" s="3036">
        <v>404</v>
      </c>
    </row>
    <row r="1620" spans="1:29" x14ac:dyDescent="0.25">
      <c r="A1620" s="1708">
        <f t="shared" si="502"/>
        <v>0</v>
      </c>
      <c r="B1620" s="1708">
        <f t="shared" si="506"/>
        <v>10404004</v>
      </c>
      <c r="C1620" s="1002">
        <v>404</v>
      </c>
      <c r="D1620" s="1797" t="s">
        <v>447</v>
      </c>
      <c r="E1620" s="1002">
        <v>4</v>
      </c>
      <c r="F1620" s="1003" t="s">
        <v>4151</v>
      </c>
      <c r="H1620" s="1016" t="s">
        <v>345</v>
      </c>
      <c r="I1620" s="997" t="s">
        <v>7235</v>
      </c>
      <c r="K1620" s="997" t="s">
        <v>10082</v>
      </c>
      <c r="L1620" s="1005">
        <f t="shared" si="514"/>
        <v>0</v>
      </c>
      <c r="M1620" s="1005">
        <f t="shared" si="515"/>
        <v>0</v>
      </c>
      <c r="N1620" s="1725">
        <f t="shared" si="516"/>
        <v>0</v>
      </c>
      <c r="Z1620" s="1006" t="str">
        <f t="shared" si="517"/>
        <v>Cap.4 Pct.3: Val. totala a investitiilor in utilaje &gt;= Val. investitiilor in utilaje aduse din import. (Rd.(1 la n) Col.1)  &gt;= Rd.(1 la n) Col.2)</v>
      </c>
      <c r="AA1620" s="2205">
        <f t="shared" si="511"/>
        <v>1</v>
      </c>
      <c r="AB1620" s="3036">
        <v>404</v>
      </c>
    </row>
    <row r="1621" spans="1:29" x14ac:dyDescent="0.25">
      <c r="A1621" s="1708">
        <f t="shared" si="502"/>
        <v>0</v>
      </c>
      <c r="B1621" s="1708">
        <f t="shared" si="506"/>
        <v>10404005</v>
      </c>
      <c r="C1621" s="1002">
        <v>404</v>
      </c>
      <c r="D1621" s="1797" t="s">
        <v>447</v>
      </c>
      <c r="E1621" s="1002">
        <v>5</v>
      </c>
      <c r="F1621" s="1003" t="s">
        <v>4151</v>
      </c>
      <c r="H1621" s="1016" t="s">
        <v>345</v>
      </c>
      <c r="I1621" s="997" t="s">
        <v>7236</v>
      </c>
      <c r="K1621" s="997" t="s">
        <v>10083</v>
      </c>
      <c r="L1621" s="1005">
        <f t="shared" si="514"/>
        <v>0</v>
      </c>
      <c r="M1621" s="1005">
        <f t="shared" si="515"/>
        <v>0</v>
      </c>
      <c r="N1621" s="1725">
        <f t="shared" si="516"/>
        <v>0</v>
      </c>
      <c r="Z1621" s="1006" t="str">
        <f t="shared" si="517"/>
        <v>Cap.4 Pct.3: Val. totala a investitiilor in utilaje &gt;= Val. investitiilor in utilaje aduse din import. (Rd.(1 la n) Col.1)  &gt;= Rd.(1 la n) Col.2)</v>
      </c>
      <c r="AA1621" s="2205">
        <f t="shared" si="511"/>
        <v>1</v>
      </c>
      <c r="AB1621" s="3036">
        <v>404</v>
      </c>
    </row>
    <row r="1622" spans="1:29" x14ac:dyDescent="0.25">
      <c r="A1622" s="1708">
        <f t="shared" si="502"/>
        <v>0</v>
      </c>
      <c r="B1622" s="1708">
        <f t="shared" si="506"/>
        <v>10404006</v>
      </c>
      <c r="C1622" s="1002">
        <v>404</v>
      </c>
      <c r="D1622" s="1797" t="s">
        <v>447</v>
      </c>
      <c r="E1622" s="1002">
        <v>6</v>
      </c>
      <c r="F1622" s="1003" t="s">
        <v>4151</v>
      </c>
      <c r="H1622" s="1016" t="s">
        <v>345</v>
      </c>
      <c r="I1622" s="997" t="s">
        <v>7237</v>
      </c>
      <c r="K1622" s="997" t="s">
        <v>10084</v>
      </c>
      <c r="L1622" s="1005">
        <f t="shared" si="514"/>
        <v>0</v>
      </c>
      <c r="M1622" s="1005">
        <f t="shared" si="515"/>
        <v>0</v>
      </c>
      <c r="N1622" s="1725">
        <f t="shared" si="516"/>
        <v>0</v>
      </c>
      <c r="Z1622" s="1006" t="str">
        <f t="shared" si="517"/>
        <v>Cap.4 Pct.3: Val. totala a investitiilor in utilaje &gt;= Val. investitiilor in utilaje aduse din import. (Rd.(1 la n) Col.1)  &gt;= Rd.(1 la n) Col.2)</v>
      </c>
      <c r="AA1622" s="2205">
        <f t="shared" si="511"/>
        <v>1</v>
      </c>
      <c r="AB1622" s="3036">
        <v>404</v>
      </c>
    </row>
    <row r="1623" spans="1:29" x14ac:dyDescent="0.25">
      <c r="A1623" s="1708">
        <f t="shared" ref="A1623:A1686" si="518">IF(D1623="DA",IF(ISERROR(N1623),A1622+1,IF(N1623=1,A1622+1,A1622)),A1622)</f>
        <v>0</v>
      </c>
      <c r="B1623" s="1708">
        <f t="shared" si="506"/>
        <v>10404007</v>
      </c>
      <c r="C1623" s="1002">
        <v>404</v>
      </c>
      <c r="D1623" s="1797" t="s">
        <v>447</v>
      </c>
      <c r="E1623" s="1002">
        <v>7</v>
      </c>
      <c r="F1623" s="1003" t="s">
        <v>4151</v>
      </c>
      <c r="H1623" s="1016" t="s">
        <v>345</v>
      </c>
      <c r="I1623" s="997" t="s">
        <v>7238</v>
      </c>
      <c r="K1623" s="997" t="s">
        <v>10085</v>
      </c>
      <c r="L1623" s="1005">
        <f t="shared" si="514"/>
        <v>0</v>
      </c>
      <c r="M1623" s="1005">
        <f t="shared" si="515"/>
        <v>0</v>
      </c>
      <c r="N1623" s="1725">
        <f t="shared" si="516"/>
        <v>0</v>
      </c>
      <c r="Z1623" s="1006" t="str">
        <f t="shared" si="517"/>
        <v>Cap.4 Pct.3: Val. totala a investitiilor in utilaje &gt;= Val. investitiilor in utilaje aduse din import. (Rd.(1 la n) Col.1)  &gt;= Rd.(1 la n) Col.2)</v>
      </c>
      <c r="AA1623" s="2205">
        <f t="shared" si="511"/>
        <v>1</v>
      </c>
      <c r="AB1623" s="3036">
        <v>404</v>
      </c>
    </row>
    <row r="1624" spans="1:29" x14ac:dyDescent="0.25">
      <c r="A1624" s="1708">
        <f t="shared" si="518"/>
        <v>0</v>
      </c>
      <c r="B1624" s="1708">
        <f t="shared" si="506"/>
        <v>10404008</v>
      </c>
      <c r="C1624" s="1002">
        <v>404</v>
      </c>
      <c r="D1624" s="1797" t="s">
        <v>447</v>
      </c>
      <c r="E1624" s="1002">
        <v>8</v>
      </c>
      <c r="F1624" s="1003" t="s">
        <v>4151</v>
      </c>
      <c r="H1624" s="1016" t="s">
        <v>345</v>
      </c>
      <c r="I1624" s="997" t="s">
        <v>7239</v>
      </c>
      <c r="K1624" s="997" t="s">
        <v>10086</v>
      </c>
      <c r="L1624" s="1005">
        <f t="shared" si="514"/>
        <v>0</v>
      </c>
      <c r="M1624" s="1005">
        <f t="shared" si="515"/>
        <v>0</v>
      </c>
      <c r="N1624" s="1725">
        <f t="shared" si="516"/>
        <v>0</v>
      </c>
      <c r="Z1624" s="1006" t="str">
        <f t="shared" si="517"/>
        <v>Cap.4 Pct.3: Val. totala a investitiilor in utilaje &gt;= Val. investitiilor in utilaje aduse din import. (Rd.(1 la n) Col.1)  &gt;= Rd.(1 la n) Col.2)</v>
      </c>
      <c r="AA1624" s="2205">
        <f t="shared" si="511"/>
        <v>1</v>
      </c>
      <c r="AB1624" s="3036">
        <v>404</v>
      </c>
    </row>
    <row r="1625" spans="1:29" x14ac:dyDescent="0.25">
      <c r="A1625" s="1708">
        <f t="shared" si="518"/>
        <v>0</v>
      </c>
      <c r="B1625" s="1708">
        <f t="shared" si="506"/>
        <v>10404009</v>
      </c>
      <c r="C1625" s="1002">
        <v>404</v>
      </c>
      <c r="D1625" s="1797" t="s">
        <v>447</v>
      </c>
      <c r="E1625" s="1002">
        <v>9</v>
      </c>
      <c r="F1625" s="1003" t="s">
        <v>4151</v>
      </c>
      <c r="H1625" s="1016" t="s">
        <v>345</v>
      </c>
      <c r="I1625" s="997" t="s">
        <v>7240</v>
      </c>
      <c r="K1625" s="997" t="s">
        <v>10087</v>
      </c>
      <c r="L1625" s="1005">
        <f t="shared" si="514"/>
        <v>0</v>
      </c>
      <c r="M1625" s="1005">
        <f t="shared" si="515"/>
        <v>0</v>
      </c>
      <c r="N1625" s="1725">
        <f t="shared" si="516"/>
        <v>0</v>
      </c>
      <c r="Z1625" s="1006" t="str">
        <f t="shared" si="517"/>
        <v>Cap.4 Pct.3: Val. totala a investitiilor in utilaje &gt;= Val. investitiilor in utilaje aduse din import. (Rd.(1 la n) Col.1)  &gt;= Rd.(1 la n) Col.2)</v>
      </c>
      <c r="AA1625" s="2205">
        <f t="shared" si="511"/>
        <v>1</v>
      </c>
      <c r="AB1625" s="3036">
        <v>404</v>
      </c>
    </row>
    <row r="1626" spans="1:29" x14ac:dyDescent="0.25">
      <c r="A1626" s="1708">
        <f t="shared" si="518"/>
        <v>0</v>
      </c>
      <c r="B1626" s="1708">
        <f t="shared" si="506"/>
        <v>10404010</v>
      </c>
      <c r="C1626" s="1002">
        <v>404</v>
      </c>
      <c r="D1626" s="1797" t="s">
        <v>447</v>
      </c>
      <c r="E1626" s="1002">
        <v>10</v>
      </c>
      <c r="F1626" s="1003" t="s">
        <v>4151</v>
      </c>
      <c r="H1626" s="1016" t="s">
        <v>345</v>
      </c>
      <c r="I1626" s="997" t="s">
        <v>7241</v>
      </c>
      <c r="K1626" s="997" t="s">
        <v>10088</v>
      </c>
      <c r="L1626" s="1005">
        <f t="shared" si="514"/>
        <v>0</v>
      </c>
      <c r="M1626" s="1005">
        <f t="shared" si="515"/>
        <v>0</v>
      </c>
      <c r="N1626" s="1725">
        <f t="shared" si="516"/>
        <v>0</v>
      </c>
      <c r="Z1626" s="1006" t="str">
        <f t="shared" si="517"/>
        <v>Cap.4 Pct.3: Val. totala a investitiilor in utilaje &gt;= Val. investitiilor in utilaje aduse din import. (Rd.(1 la n) Col.1)  &gt;= Rd.(1 la n) Col.2)</v>
      </c>
      <c r="AA1626" s="2205">
        <f t="shared" si="511"/>
        <v>1</v>
      </c>
      <c r="AB1626" s="3036">
        <v>404</v>
      </c>
    </row>
    <row r="1627" spans="1:29" x14ac:dyDescent="0.25">
      <c r="A1627" s="1708">
        <f t="shared" si="518"/>
        <v>0</v>
      </c>
      <c r="B1627" s="1708">
        <f t="shared" si="506"/>
        <v>10404011</v>
      </c>
      <c r="C1627" s="1002">
        <v>404</v>
      </c>
      <c r="D1627" s="1797" t="s">
        <v>447</v>
      </c>
      <c r="E1627" s="1002">
        <v>11</v>
      </c>
      <c r="F1627" s="1003" t="s">
        <v>4151</v>
      </c>
      <c r="H1627" s="1016" t="s">
        <v>345</v>
      </c>
      <c r="I1627" s="997" t="s">
        <v>7242</v>
      </c>
      <c r="K1627" s="997" t="s">
        <v>10089</v>
      </c>
      <c r="L1627" s="1005">
        <f t="shared" si="514"/>
        <v>0</v>
      </c>
      <c r="M1627" s="1005">
        <f t="shared" si="515"/>
        <v>0</v>
      </c>
      <c r="N1627" s="1725">
        <f t="shared" si="516"/>
        <v>0</v>
      </c>
      <c r="Z1627" s="1006" t="str">
        <f t="shared" si="517"/>
        <v>Cap.4 Pct.3: Val. totala a investitiilor in utilaje &gt;= Val. investitiilor in utilaje aduse din import. (Rd.(1 la n) Col.1)  &gt;= Rd.(1 la n) Col.2)</v>
      </c>
      <c r="AA1627" s="2205">
        <f t="shared" si="511"/>
        <v>1</v>
      </c>
      <c r="AB1627" s="3036">
        <v>404</v>
      </c>
    </row>
    <row r="1628" spans="1:29" x14ac:dyDescent="0.25">
      <c r="A1628" s="1708">
        <f t="shared" si="518"/>
        <v>0</v>
      </c>
      <c r="B1628" s="1708">
        <f t="shared" si="506"/>
        <v>10404012</v>
      </c>
      <c r="C1628" s="1002">
        <v>404</v>
      </c>
      <c r="D1628" s="1797" t="s">
        <v>447</v>
      </c>
      <c r="E1628" s="1002">
        <v>12</v>
      </c>
      <c r="F1628" s="1003" t="s">
        <v>4151</v>
      </c>
      <c r="H1628" s="1016" t="s">
        <v>345</v>
      </c>
      <c r="I1628" s="997" t="s">
        <v>7243</v>
      </c>
      <c r="K1628" s="997" t="s">
        <v>10090</v>
      </c>
      <c r="L1628" s="1005">
        <f t="shared" si="514"/>
        <v>0</v>
      </c>
      <c r="M1628" s="1005">
        <f t="shared" si="515"/>
        <v>0</v>
      </c>
      <c r="N1628" s="1725">
        <f t="shared" si="516"/>
        <v>0</v>
      </c>
      <c r="Z1628" s="1006" t="str">
        <f t="shared" si="517"/>
        <v>Cap.4 Pct.3: Val. totala a investitiilor in utilaje &gt;= Val. investitiilor in utilaje aduse din import. (Rd.(1 la n) Col.1)  &gt;= Rd.(1 la n) Col.2)</v>
      </c>
      <c r="AA1628" s="2205">
        <f t="shared" si="511"/>
        <v>1</v>
      </c>
      <c r="AB1628" s="3036">
        <v>404</v>
      </c>
    </row>
    <row r="1629" spans="1:29" x14ac:dyDescent="0.25">
      <c r="A1629" s="1708">
        <f t="shared" si="518"/>
        <v>0</v>
      </c>
      <c r="B1629" s="1708">
        <f t="shared" si="506"/>
        <v>10404013</v>
      </c>
      <c r="C1629" s="1002">
        <v>404</v>
      </c>
      <c r="D1629" s="1797" t="s">
        <v>447</v>
      </c>
      <c r="E1629" s="1002">
        <v>13</v>
      </c>
      <c r="F1629" s="1003" t="s">
        <v>4151</v>
      </c>
      <c r="H1629" s="1016" t="s">
        <v>345</v>
      </c>
      <c r="I1629" s="997" t="s">
        <v>7244</v>
      </c>
      <c r="K1629" s="997" t="s">
        <v>10091</v>
      </c>
      <c r="L1629" s="1005">
        <f t="shared" si="514"/>
        <v>0</v>
      </c>
      <c r="M1629" s="1005">
        <f t="shared" si="515"/>
        <v>0</v>
      </c>
      <c r="N1629" s="1725">
        <f t="shared" si="516"/>
        <v>0</v>
      </c>
      <c r="Z1629" s="1006" t="str">
        <f t="shared" si="517"/>
        <v>Cap.4 Pct.3: Val. totala a investitiilor in utilaje &gt;= Val. investitiilor in utilaje aduse din import. (Rd.(1 la n) Col.1)  &gt;= Rd.(1 la n) Col.2)</v>
      </c>
      <c r="AA1629" s="2205">
        <f t="shared" si="511"/>
        <v>1</v>
      </c>
      <c r="AB1629" s="3036">
        <v>404</v>
      </c>
    </row>
    <row r="1630" spans="1:29" x14ac:dyDescent="0.25">
      <c r="A1630" s="1708">
        <f t="shared" si="518"/>
        <v>0</v>
      </c>
      <c r="B1630" s="1708">
        <f t="shared" si="506"/>
        <v>10404014</v>
      </c>
      <c r="C1630" s="1002">
        <v>404</v>
      </c>
      <c r="D1630" s="1797" t="s">
        <v>447</v>
      </c>
      <c r="E1630" s="1002">
        <v>14</v>
      </c>
      <c r="F1630" s="1003" t="s">
        <v>4151</v>
      </c>
      <c r="H1630" s="1016" t="s">
        <v>345</v>
      </c>
      <c r="I1630" s="997" t="s">
        <v>7245</v>
      </c>
      <c r="K1630" s="997" t="s">
        <v>10092</v>
      </c>
      <c r="L1630" s="1005">
        <f t="shared" si="514"/>
        <v>0</v>
      </c>
      <c r="M1630" s="1005">
        <f t="shared" si="515"/>
        <v>0</v>
      </c>
      <c r="N1630" s="1725">
        <f t="shared" si="516"/>
        <v>0</v>
      </c>
      <c r="Z1630" s="1006" t="str">
        <f t="shared" si="517"/>
        <v>Cap.4 Pct.3: Val. totala a investitiilor in utilaje &gt;= Val. investitiilor in utilaje aduse din import. (Rd.(1 la n) Col.1)  &gt;= Rd.(1 la n) Col.2)</v>
      </c>
      <c r="AA1630" s="2205">
        <f t="shared" si="511"/>
        <v>1</v>
      </c>
      <c r="AB1630" s="3036">
        <v>404</v>
      </c>
    </row>
    <row r="1631" spans="1:29" x14ac:dyDescent="0.25">
      <c r="A1631" s="1708">
        <f t="shared" si="518"/>
        <v>0</v>
      </c>
      <c r="B1631" s="1708">
        <f t="shared" si="506"/>
        <v>10404015</v>
      </c>
      <c r="C1631" s="1002">
        <v>404</v>
      </c>
      <c r="D1631" s="1797" t="s">
        <v>447</v>
      </c>
      <c r="E1631" s="1002">
        <v>15</v>
      </c>
      <c r="F1631" s="1003" t="s">
        <v>4151</v>
      </c>
      <c r="H1631" s="1016" t="s">
        <v>345</v>
      </c>
      <c r="I1631" s="997" t="s">
        <v>7246</v>
      </c>
      <c r="K1631" s="997" t="s">
        <v>10093</v>
      </c>
      <c r="L1631" s="1005">
        <f t="shared" si="514"/>
        <v>0</v>
      </c>
      <c r="M1631" s="1005">
        <f t="shared" si="515"/>
        <v>0</v>
      </c>
      <c r="N1631" s="1725">
        <f t="shared" si="516"/>
        <v>0</v>
      </c>
      <c r="Z1631" s="1006" t="str">
        <f t="shared" si="517"/>
        <v>Cap.4 Pct.3: Val. totala a investitiilor in utilaje &gt;= Val. investitiilor in utilaje aduse din import. (Rd.(1 la n) Col.1)  &gt;= Rd.(1 la n) Col.2)</v>
      </c>
      <c r="AA1631" s="2205">
        <f t="shared" si="511"/>
        <v>1</v>
      </c>
      <c r="AB1631" s="3036">
        <v>404</v>
      </c>
    </row>
    <row r="1632" spans="1:29" x14ac:dyDescent="0.25">
      <c r="A1632" s="1708">
        <f t="shared" si="518"/>
        <v>0</v>
      </c>
      <c r="B1632" s="1708">
        <f t="shared" si="506"/>
        <v>10404016</v>
      </c>
      <c r="C1632" s="1002">
        <v>404</v>
      </c>
      <c r="D1632" s="1797" t="s">
        <v>447</v>
      </c>
      <c r="E1632" s="1002">
        <v>16</v>
      </c>
      <c r="F1632" s="1003" t="s">
        <v>4151</v>
      </c>
      <c r="H1632" s="1016" t="s">
        <v>345</v>
      </c>
      <c r="I1632" s="997" t="s">
        <v>7247</v>
      </c>
      <c r="K1632" s="997" t="s">
        <v>10094</v>
      </c>
      <c r="L1632" s="1005">
        <f t="shared" si="514"/>
        <v>0</v>
      </c>
      <c r="M1632" s="1005">
        <f t="shared" si="515"/>
        <v>0</v>
      </c>
      <c r="N1632" s="1725">
        <f t="shared" si="516"/>
        <v>0</v>
      </c>
      <c r="Z1632" s="1006" t="str">
        <f t="shared" si="517"/>
        <v>Cap.4 Pct.3: Val. totala a investitiilor in utilaje &gt;= Val. investitiilor in utilaje aduse din import. (Rd.(1 la n) Col.1)  &gt;= Rd.(1 la n) Col.2)</v>
      </c>
      <c r="AA1632" s="2205">
        <f t="shared" si="511"/>
        <v>1</v>
      </c>
      <c r="AB1632" s="3036">
        <v>404</v>
      </c>
    </row>
    <row r="1633" spans="1:28" x14ac:dyDescent="0.25">
      <c r="A1633" s="1708">
        <f t="shared" si="518"/>
        <v>0</v>
      </c>
      <c r="B1633" s="1708">
        <f t="shared" si="506"/>
        <v>10404017</v>
      </c>
      <c r="C1633" s="1002">
        <v>404</v>
      </c>
      <c r="D1633" s="1797" t="s">
        <v>447</v>
      </c>
      <c r="E1633" s="1002">
        <v>17</v>
      </c>
      <c r="F1633" s="1003" t="s">
        <v>4151</v>
      </c>
      <c r="H1633" s="1016" t="s">
        <v>345</v>
      </c>
      <c r="I1633" s="997" t="s">
        <v>7248</v>
      </c>
      <c r="K1633" s="997" t="s">
        <v>10095</v>
      </c>
      <c r="L1633" s="1005">
        <f t="shared" si="514"/>
        <v>0</v>
      </c>
      <c r="M1633" s="1005">
        <f t="shared" si="515"/>
        <v>0</v>
      </c>
      <c r="N1633" s="1725">
        <f t="shared" si="516"/>
        <v>0</v>
      </c>
      <c r="Z1633" s="1006" t="str">
        <f t="shared" si="517"/>
        <v>Cap.4 Pct.3: Val. totala a investitiilor in utilaje &gt;= Val. investitiilor in utilaje aduse din import. (Rd.(1 la n) Col.1)  &gt;= Rd.(1 la n) Col.2)</v>
      </c>
      <c r="AA1633" s="2205">
        <f t="shared" si="511"/>
        <v>1</v>
      </c>
      <c r="AB1633" s="3036">
        <v>404</v>
      </c>
    </row>
    <row r="1634" spans="1:28" x14ac:dyDescent="0.25">
      <c r="A1634" s="1708">
        <f t="shared" si="518"/>
        <v>0</v>
      </c>
      <c r="B1634" s="1708">
        <f t="shared" si="506"/>
        <v>10404018</v>
      </c>
      <c r="C1634" s="1002">
        <v>404</v>
      </c>
      <c r="D1634" s="1797" t="s">
        <v>447</v>
      </c>
      <c r="E1634" s="1002">
        <v>18</v>
      </c>
      <c r="F1634" s="1003" t="s">
        <v>4151</v>
      </c>
      <c r="H1634" s="1016" t="s">
        <v>345</v>
      </c>
      <c r="I1634" s="997" t="s">
        <v>7249</v>
      </c>
      <c r="K1634" s="997" t="s">
        <v>10096</v>
      </c>
      <c r="L1634" s="1005">
        <f t="shared" si="514"/>
        <v>0</v>
      </c>
      <c r="M1634" s="1005">
        <f t="shared" si="515"/>
        <v>0</v>
      </c>
      <c r="N1634" s="1725">
        <f t="shared" si="516"/>
        <v>0</v>
      </c>
      <c r="Z1634" s="1006" t="str">
        <f t="shared" si="517"/>
        <v>Cap.4 Pct.3: Val. totala a investitiilor in utilaje &gt;= Val. investitiilor in utilaje aduse din import. (Rd.(1 la n) Col.1)  &gt;= Rd.(1 la n) Col.2)</v>
      </c>
      <c r="AA1634" s="2205">
        <f t="shared" si="511"/>
        <v>1</v>
      </c>
      <c r="AB1634" s="3036">
        <v>404</v>
      </c>
    </row>
    <row r="1635" spans="1:28" x14ac:dyDescent="0.25">
      <c r="A1635" s="1708">
        <f t="shared" si="518"/>
        <v>0</v>
      </c>
      <c r="B1635" s="1708">
        <f t="shared" si="506"/>
        <v>10404019</v>
      </c>
      <c r="C1635" s="1002">
        <v>404</v>
      </c>
      <c r="D1635" s="1797" t="s">
        <v>447</v>
      </c>
      <c r="E1635" s="1002">
        <v>19</v>
      </c>
      <c r="F1635" s="1003" t="s">
        <v>4151</v>
      </c>
      <c r="H1635" s="1016" t="s">
        <v>345</v>
      </c>
      <c r="I1635" s="997" t="s">
        <v>7250</v>
      </c>
      <c r="K1635" s="997" t="s">
        <v>10097</v>
      </c>
      <c r="L1635" s="1005">
        <f t="shared" si="514"/>
        <v>0</v>
      </c>
      <c r="M1635" s="1005">
        <f t="shared" si="515"/>
        <v>0</v>
      </c>
      <c r="N1635" s="1725">
        <f t="shared" si="516"/>
        <v>0</v>
      </c>
      <c r="Z1635" s="1006" t="str">
        <f t="shared" si="517"/>
        <v>Cap.4 Pct.3: Val. totala a investitiilor in utilaje &gt;= Val. investitiilor in utilaje aduse din import. (Rd.(1 la n) Col.1)  &gt;= Rd.(1 la n) Col.2)</v>
      </c>
      <c r="AA1635" s="2205">
        <f t="shared" si="511"/>
        <v>1</v>
      </c>
      <c r="AB1635" s="3036">
        <v>404</v>
      </c>
    </row>
    <row r="1636" spans="1:28" x14ac:dyDescent="0.25">
      <c r="A1636" s="1708">
        <f t="shared" si="518"/>
        <v>0</v>
      </c>
      <c r="B1636" s="1708">
        <f t="shared" si="506"/>
        <v>10404020</v>
      </c>
      <c r="C1636" s="1002">
        <v>404</v>
      </c>
      <c r="D1636" s="1797" t="s">
        <v>447</v>
      </c>
      <c r="E1636" s="1002">
        <v>20</v>
      </c>
      <c r="F1636" s="1003" t="s">
        <v>4151</v>
      </c>
      <c r="H1636" s="1016" t="s">
        <v>345</v>
      </c>
      <c r="I1636" s="997" t="s">
        <v>7251</v>
      </c>
      <c r="K1636" s="997" t="s">
        <v>10098</v>
      </c>
      <c r="L1636" s="1005">
        <f t="shared" si="514"/>
        <v>0</v>
      </c>
      <c r="M1636" s="1005">
        <f t="shared" si="515"/>
        <v>0</v>
      </c>
      <c r="N1636" s="1725">
        <f t="shared" si="516"/>
        <v>0</v>
      </c>
      <c r="Z1636" s="1006" t="str">
        <f t="shared" si="517"/>
        <v>Cap.4 Pct.3: Val. totala a investitiilor in utilaje &gt;= Val. investitiilor in utilaje aduse din import. (Rd.(1 la n) Col.1)  &gt;= Rd.(1 la n) Col.2)</v>
      </c>
      <c r="AA1636" s="2205">
        <f t="shared" si="511"/>
        <v>1</v>
      </c>
      <c r="AB1636" s="3036">
        <v>404</v>
      </c>
    </row>
    <row r="1637" spans="1:28" x14ac:dyDescent="0.25">
      <c r="A1637" s="1708">
        <f t="shared" si="518"/>
        <v>0</v>
      </c>
      <c r="B1637" s="1708">
        <f t="shared" si="506"/>
        <v>10404021</v>
      </c>
      <c r="C1637" s="1002">
        <v>404</v>
      </c>
      <c r="D1637" s="1797" t="s">
        <v>447</v>
      </c>
      <c r="E1637" s="1002">
        <v>21</v>
      </c>
      <c r="F1637" s="1003" t="s">
        <v>4151</v>
      </c>
      <c r="H1637" s="1016" t="s">
        <v>345</v>
      </c>
      <c r="I1637" s="997" t="s">
        <v>7252</v>
      </c>
      <c r="K1637" s="997" t="s">
        <v>10099</v>
      </c>
      <c r="L1637" s="1005">
        <f t="shared" si="514"/>
        <v>0</v>
      </c>
      <c r="M1637" s="1005">
        <f t="shared" si="515"/>
        <v>0</v>
      </c>
      <c r="N1637" s="1725">
        <f t="shared" si="516"/>
        <v>0</v>
      </c>
      <c r="Z1637" s="1006" t="str">
        <f t="shared" si="517"/>
        <v>Cap.4 Pct.3: Val. totala a investitiilor in utilaje &gt;= Val. investitiilor in utilaje aduse din import. (Rd.(1 la n) Col.1)  &gt;= Rd.(1 la n) Col.2)</v>
      </c>
      <c r="AA1637" s="2205">
        <f t="shared" si="511"/>
        <v>1</v>
      </c>
      <c r="AB1637" s="3036">
        <v>404</v>
      </c>
    </row>
    <row r="1638" spans="1:28" x14ac:dyDescent="0.25">
      <c r="A1638" s="1708">
        <f t="shared" si="518"/>
        <v>0</v>
      </c>
      <c r="B1638" s="1708">
        <f t="shared" si="506"/>
        <v>10404022</v>
      </c>
      <c r="C1638" s="1002">
        <v>404</v>
      </c>
      <c r="D1638" s="1797" t="s">
        <v>447</v>
      </c>
      <c r="E1638" s="1002">
        <v>22</v>
      </c>
      <c r="F1638" s="1003" t="s">
        <v>4151</v>
      </c>
      <c r="H1638" s="1016" t="s">
        <v>345</v>
      </c>
      <c r="I1638" s="997" t="s">
        <v>7253</v>
      </c>
      <c r="K1638" s="997" t="s">
        <v>10100</v>
      </c>
      <c r="L1638" s="1005">
        <f t="shared" si="514"/>
        <v>0</v>
      </c>
      <c r="M1638" s="1005">
        <f t="shared" si="515"/>
        <v>0</v>
      </c>
      <c r="N1638" s="1725">
        <f t="shared" si="516"/>
        <v>0</v>
      </c>
      <c r="Z1638" s="1006" t="str">
        <f t="shared" si="517"/>
        <v>Cap.4 Pct.3: Val. totala a investitiilor in utilaje &gt;= Val. investitiilor in utilaje aduse din import. (Rd.(1 la n) Col.1)  &gt;= Rd.(1 la n) Col.2)</v>
      </c>
      <c r="AA1638" s="2205">
        <f t="shared" si="511"/>
        <v>1</v>
      </c>
      <c r="AB1638" s="3036">
        <v>404</v>
      </c>
    </row>
    <row r="1639" spans="1:28" x14ac:dyDescent="0.25">
      <c r="A1639" s="1708">
        <f t="shared" si="518"/>
        <v>0</v>
      </c>
      <c r="B1639" s="1708">
        <f t="shared" ref="B1639:B1745" si="519">VALUE("1"&amp;TEXT(C1639,"0000")&amp;TEXT(E1639,"000"))</f>
        <v>10404023</v>
      </c>
      <c r="C1639" s="1002">
        <v>404</v>
      </c>
      <c r="D1639" s="1797" t="s">
        <v>447</v>
      </c>
      <c r="E1639" s="1002">
        <v>23</v>
      </c>
      <c r="F1639" s="1003" t="s">
        <v>4151</v>
      </c>
      <c r="H1639" s="1016" t="s">
        <v>345</v>
      </c>
      <c r="I1639" s="997" t="s">
        <v>7254</v>
      </c>
      <c r="K1639" s="997" t="s">
        <v>10101</v>
      </c>
      <c r="L1639" s="1005">
        <f t="shared" si="514"/>
        <v>0</v>
      </c>
      <c r="M1639" s="1005">
        <f t="shared" si="515"/>
        <v>0</v>
      </c>
      <c r="N1639" s="1725">
        <f t="shared" si="516"/>
        <v>0</v>
      </c>
      <c r="Z1639" s="1006" t="str">
        <f t="shared" si="517"/>
        <v>Cap.4 Pct.3: Val. totala a investitiilor in utilaje &gt;= Val. investitiilor in utilaje aduse din import. (Rd.(1 la n) Col.1)  &gt;= Rd.(1 la n) Col.2)</v>
      </c>
      <c r="AA1639" s="2205">
        <f t="shared" si="511"/>
        <v>1</v>
      </c>
      <c r="AB1639" s="3036">
        <v>404</v>
      </c>
    </row>
    <row r="1640" spans="1:28" x14ac:dyDescent="0.25">
      <c r="A1640" s="1708">
        <f t="shared" si="518"/>
        <v>0</v>
      </c>
      <c r="B1640" s="1708">
        <f t="shared" si="519"/>
        <v>10404024</v>
      </c>
      <c r="C1640" s="1002">
        <v>404</v>
      </c>
      <c r="D1640" s="1797" t="s">
        <v>447</v>
      </c>
      <c r="E1640" s="1002">
        <v>24</v>
      </c>
      <c r="F1640" s="1003" t="s">
        <v>4151</v>
      </c>
      <c r="H1640" s="1016" t="s">
        <v>345</v>
      </c>
      <c r="I1640" s="997" t="s">
        <v>7255</v>
      </c>
      <c r="K1640" s="997" t="s">
        <v>10102</v>
      </c>
      <c r="L1640" s="1005">
        <f t="shared" si="514"/>
        <v>0</v>
      </c>
      <c r="M1640" s="1005">
        <f t="shared" si="515"/>
        <v>0</v>
      </c>
      <c r="N1640" s="1725">
        <f t="shared" si="516"/>
        <v>0</v>
      </c>
      <c r="Z1640" s="1006" t="str">
        <f t="shared" si="517"/>
        <v>Cap.4 Pct.3: Val. totala a investitiilor in utilaje &gt;= Val. investitiilor in utilaje aduse din import. (Rd.(1 la n) Col.1)  &gt;= Rd.(1 la n) Col.2)</v>
      </c>
      <c r="AA1640" s="2205">
        <f t="shared" si="511"/>
        <v>1</v>
      </c>
      <c r="AB1640" s="3036">
        <v>404</v>
      </c>
    </row>
    <row r="1641" spans="1:28" x14ac:dyDescent="0.25">
      <c r="A1641" s="1708">
        <f t="shared" si="518"/>
        <v>0</v>
      </c>
      <c r="B1641" s="1708">
        <f t="shared" si="519"/>
        <v>10404025</v>
      </c>
      <c r="C1641" s="1002">
        <v>404</v>
      </c>
      <c r="D1641" s="1797" t="s">
        <v>447</v>
      </c>
      <c r="E1641" s="1002">
        <v>25</v>
      </c>
      <c r="F1641" s="1003" t="s">
        <v>4151</v>
      </c>
      <c r="H1641" s="1016" t="s">
        <v>345</v>
      </c>
      <c r="I1641" s="997" t="s">
        <v>7256</v>
      </c>
      <c r="K1641" s="997" t="s">
        <v>10103</v>
      </c>
      <c r="L1641" s="1005">
        <f t="shared" si="514"/>
        <v>0</v>
      </c>
      <c r="M1641" s="1005">
        <f t="shared" si="515"/>
        <v>0</v>
      </c>
      <c r="N1641" s="1725">
        <f t="shared" si="516"/>
        <v>0</v>
      </c>
      <c r="Z1641" s="1006" t="str">
        <f t="shared" si="517"/>
        <v>Cap.4 Pct.3: Val. totala a investitiilor in utilaje &gt;= Val. investitiilor in utilaje aduse din import. (Rd.(1 la n) Col.1)  &gt;= Rd.(1 la n) Col.2)</v>
      </c>
      <c r="AA1641" s="2205">
        <f t="shared" si="511"/>
        <v>1</v>
      </c>
      <c r="AB1641" s="3036">
        <v>404</v>
      </c>
    </row>
    <row r="1642" spans="1:28" x14ac:dyDescent="0.25">
      <c r="A1642" s="1708">
        <f t="shared" si="518"/>
        <v>0</v>
      </c>
      <c r="B1642" s="1708">
        <f t="shared" si="519"/>
        <v>10404026</v>
      </c>
      <c r="C1642" s="1002">
        <v>404</v>
      </c>
      <c r="D1642" s="1797" t="s">
        <v>447</v>
      </c>
      <c r="E1642" s="1002">
        <v>26</v>
      </c>
      <c r="F1642" s="1003" t="s">
        <v>4151</v>
      </c>
      <c r="H1642" s="1016" t="s">
        <v>345</v>
      </c>
      <c r="I1642" s="997" t="s">
        <v>7257</v>
      </c>
      <c r="K1642" s="997" t="s">
        <v>10104</v>
      </c>
      <c r="L1642" s="1005">
        <f t="shared" si="514"/>
        <v>0</v>
      </c>
      <c r="M1642" s="1005">
        <f t="shared" si="515"/>
        <v>0</v>
      </c>
      <c r="N1642" s="1725">
        <f t="shared" si="516"/>
        <v>0</v>
      </c>
      <c r="Z1642" s="1006" t="str">
        <f t="shared" si="517"/>
        <v>Cap.4 Pct.3: Val. totala a investitiilor in utilaje &gt;= Val. investitiilor in utilaje aduse din import. (Rd.(1 la n) Col.1)  &gt;= Rd.(1 la n) Col.2)</v>
      </c>
      <c r="AA1642" s="2205">
        <f t="shared" si="511"/>
        <v>1</v>
      </c>
      <c r="AB1642" s="3036">
        <v>404</v>
      </c>
    </row>
    <row r="1643" spans="1:28" x14ac:dyDescent="0.25">
      <c r="A1643" s="1708">
        <f t="shared" si="518"/>
        <v>0</v>
      </c>
      <c r="B1643" s="1708">
        <f t="shared" si="519"/>
        <v>10404027</v>
      </c>
      <c r="C1643" s="1002">
        <v>404</v>
      </c>
      <c r="D1643" s="1797" t="s">
        <v>447</v>
      </c>
      <c r="E1643" s="1002">
        <v>27</v>
      </c>
      <c r="F1643" s="1003" t="s">
        <v>4151</v>
      </c>
      <c r="H1643" s="1016" t="s">
        <v>345</v>
      </c>
      <c r="I1643" s="997" t="s">
        <v>7258</v>
      </c>
      <c r="K1643" s="997" t="s">
        <v>10105</v>
      </c>
      <c r="L1643" s="1005">
        <f t="shared" si="514"/>
        <v>0</v>
      </c>
      <c r="M1643" s="1005">
        <f t="shared" si="515"/>
        <v>0</v>
      </c>
      <c r="N1643" s="1725">
        <f t="shared" si="516"/>
        <v>0</v>
      </c>
      <c r="Z1643" s="1006" t="str">
        <f t="shared" si="517"/>
        <v>Cap.4 Pct.3: Val. totala a investitiilor in utilaje &gt;= Val. investitiilor in utilaje aduse din import. (Rd.(1 la n) Col.1)  &gt;= Rd.(1 la n) Col.2)</v>
      </c>
      <c r="AA1643" s="2205">
        <f t="shared" si="511"/>
        <v>1</v>
      </c>
      <c r="AB1643" s="3036">
        <v>404</v>
      </c>
    </row>
    <row r="1644" spans="1:28" x14ac:dyDescent="0.25">
      <c r="A1644" s="1708">
        <f t="shared" si="518"/>
        <v>0</v>
      </c>
      <c r="B1644" s="1708">
        <f t="shared" si="519"/>
        <v>10404028</v>
      </c>
      <c r="C1644" s="1002">
        <v>404</v>
      </c>
      <c r="D1644" s="1797" t="s">
        <v>447</v>
      </c>
      <c r="E1644" s="1002">
        <v>28</v>
      </c>
      <c r="F1644" s="1003" t="s">
        <v>4151</v>
      </c>
      <c r="H1644" s="1016" t="s">
        <v>345</v>
      </c>
      <c r="I1644" s="997" t="s">
        <v>7259</v>
      </c>
      <c r="K1644" s="997" t="s">
        <v>10106</v>
      </c>
      <c r="L1644" s="1005">
        <f t="shared" si="514"/>
        <v>0</v>
      </c>
      <c r="M1644" s="1005">
        <f t="shared" si="515"/>
        <v>0</v>
      </c>
      <c r="N1644" s="1725">
        <f t="shared" si="516"/>
        <v>0</v>
      </c>
      <c r="Z1644" s="1006" t="str">
        <f t="shared" si="517"/>
        <v>Cap.4 Pct.3: Val. totala a investitiilor in utilaje &gt;= Val. investitiilor in utilaje aduse din import. (Rd.(1 la n) Col.1)  &gt;= Rd.(1 la n) Col.2)</v>
      </c>
      <c r="AA1644" s="2205">
        <f t="shared" si="511"/>
        <v>1</v>
      </c>
      <c r="AB1644" s="3036">
        <v>404</v>
      </c>
    </row>
    <row r="1645" spans="1:28" x14ac:dyDescent="0.25">
      <c r="A1645" s="1708">
        <f t="shared" si="518"/>
        <v>0</v>
      </c>
      <c r="B1645" s="1708">
        <f t="shared" si="519"/>
        <v>10404029</v>
      </c>
      <c r="C1645" s="1002">
        <v>404</v>
      </c>
      <c r="D1645" s="1797" t="s">
        <v>447</v>
      </c>
      <c r="E1645" s="1002">
        <v>29</v>
      </c>
      <c r="F1645" s="1003" t="s">
        <v>4151</v>
      </c>
      <c r="H1645" s="1016" t="s">
        <v>345</v>
      </c>
      <c r="I1645" s="997" t="s">
        <v>7260</v>
      </c>
      <c r="K1645" s="997" t="s">
        <v>10107</v>
      </c>
      <c r="L1645" s="1005">
        <f t="shared" si="514"/>
        <v>0</v>
      </c>
      <c r="M1645" s="1005">
        <f t="shared" si="515"/>
        <v>0</v>
      </c>
      <c r="N1645" s="1725">
        <f t="shared" si="516"/>
        <v>0</v>
      </c>
      <c r="Z1645" s="1006" t="str">
        <f t="shared" si="517"/>
        <v>Cap.4 Pct.3: Val. totala a investitiilor in utilaje &gt;= Val. investitiilor in utilaje aduse din import. (Rd.(1 la n) Col.1)  &gt;= Rd.(1 la n) Col.2)</v>
      </c>
      <c r="AA1645" s="2205">
        <f t="shared" si="511"/>
        <v>1</v>
      </c>
      <c r="AB1645" s="3036">
        <v>404</v>
      </c>
    </row>
    <row r="1646" spans="1:28" x14ac:dyDescent="0.25">
      <c r="A1646" s="1708">
        <f t="shared" si="518"/>
        <v>0</v>
      </c>
      <c r="B1646" s="1708">
        <f t="shared" si="519"/>
        <v>10404030</v>
      </c>
      <c r="C1646" s="1002">
        <v>404</v>
      </c>
      <c r="D1646" s="1797" t="s">
        <v>447</v>
      </c>
      <c r="E1646" s="1002">
        <v>30</v>
      </c>
      <c r="F1646" s="1003" t="s">
        <v>4151</v>
      </c>
      <c r="H1646" s="1016" t="s">
        <v>345</v>
      </c>
      <c r="I1646" s="997" t="s">
        <v>7261</v>
      </c>
      <c r="K1646" s="997" t="s">
        <v>10108</v>
      </c>
      <c r="L1646" s="1005">
        <f t="shared" si="514"/>
        <v>0</v>
      </c>
      <c r="M1646" s="1005">
        <f t="shared" si="515"/>
        <v>0</v>
      </c>
      <c r="N1646" s="1725">
        <f t="shared" si="516"/>
        <v>0</v>
      </c>
      <c r="Z1646" s="1006" t="str">
        <f t="shared" si="517"/>
        <v>Cap.4 Pct.3: Val. totala a investitiilor in utilaje &gt;= Val. investitiilor in utilaje aduse din import. (Rd.(1 la n) Col.1)  &gt;= Rd.(1 la n) Col.2)</v>
      </c>
      <c r="AA1646" s="2205">
        <f t="shared" si="511"/>
        <v>1</v>
      </c>
      <c r="AB1646" s="3036">
        <v>404</v>
      </c>
    </row>
    <row r="1647" spans="1:28" x14ac:dyDescent="0.25">
      <c r="A1647" s="1708">
        <f t="shared" si="518"/>
        <v>0</v>
      </c>
      <c r="B1647" s="1708">
        <f t="shared" si="519"/>
        <v>10404031</v>
      </c>
      <c r="C1647" s="1002">
        <v>404</v>
      </c>
      <c r="D1647" s="1797" t="s">
        <v>447</v>
      </c>
      <c r="E1647" s="1002">
        <v>31</v>
      </c>
      <c r="F1647" s="1003" t="s">
        <v>4151</v>
      </c>
      <c r="H1647" s="1016" t="s">
        <v>345</v>
      </c>
      <c r="I1647" s="997" t="s">
        <v>7262</v>
      </c>
      <c r="K1647" s="997" t="s">
        <v>10109</v>
      </c>
      <c r="L1647" s="1005">
        <f t="shared" si="514"/>
        <v>0</v>
      </c>
      <c r="M1647" s="1005">
        <f t="shared" si="515"/>
        <v>0</v>
      </c>
      <c r="N1647" s="1725">
        <f t="shared" si="516"/>
        <v>0</v>
      </c>
      <c r="Z1647" s="1006" t="str">
        <f t="shared" si="517"/>
        <v>Cap.4 Pct.3: Val. totala a investitiilor in utilaje &gt;= Val. investitiilor in utilaje aduse din import. (Rd.(1 la n) Col.1)  &gt;= Rd.(1 la n) Col.2)</v>
      </c>
      <c r="AA1647" s="2205">
        <f t="shared" si="511"/>
        <v>1</v>
      </c>
      <c r="AB1647" s="3036">
        <v>404</v>
      </c>
    </row>
    <row r="1648" spans="1:28" x14ac:dyDescent="0.25">
      <c r="A1648" s="1708">
        <f t="shared" si="518"/>
        <v>0</v>
      </c>
      <c r="B1648" s="1708">
        <f t="shared" si="519"/>
        <v>10404032</v>
      </c>
      <c r="C1648" s="1002">
        <v>404</v>
      </c>
      <c r="D1648" s="1797" t="s">
        <v>447</v>
      </c>
      <c r="E1648" s="1002">
        <v>32</v>
      </c>
      <c r="F1648" s="1003" t="s">
        <v>4151</v>
      </c>
      <c r="H1648" s="1016" t="s">
        <v>345</v>
      </c>
      <c r="I1648" s="997" t="s">
        <v>7263</v>
      </c>
      <c r="K1648" s="997" t="s">
        <v>10110</v>
      </c>
      <c r="L1648" s="1005">
        <f t="shared" si="514"/>
        <v>0</v>
      </c>
      <c r="M1648" s="1005">
        <f t="shared" si="515"/>
        <v>0</v>
      </c>
      <c r="N1648" s="1725">
        <f t="shared" si="516"/>
        <v>0</v>
      </c>
      <c r="Z1648" s="1006" t="str">
        <f t="shared" si="517"/>
        <v>Cap.4 Pct.3: Val. totala a investitiilor in utilaje &gt;= Val. investitiilor in utilaje aduse din import. (Rd.(1 la n) Col.1)  &gt;= Rd.(1 la n) Col.2)</v>
      </c>
      <c r="AA1648" s="2205">
        <f t="shared" si="511"/>
        <v>1</v>
      </c>
      <c r="AB1648" s="3036">
        <v>404</v>
      </c>
    </row>
    <row r="1649" spans="1:29" x14ac:dyDescent="0.25">
      <c r="A1649" s="1708">
        <f t="shared" si="518"/>
        <v>0</v>
      </c>
      <c r="B1649" s="1708">
        <f t="shared" si="519"/>
        <v>10404033</v>
      </c>
      <c r="C1649" s="1002">
        <v>404</v>
      </c>
      <c r="D1649" s="1797" t="s">
        <v>447</v>
      </c>
      <c r="E1649" s="1002">
        <v>33</v>
      </c>
      <c r="F1649" s="1003" t="s">
        <v>4151</v>
      </c>
      <c r="H1649" s="1016" t="s">
        <v>345</v>
      </c>
      <c r="I1649" s="997" t="s">
        <v>7264</v>
      </c>
      <c r="K1649" s="997" t="s">
        <v>10111</v>
      </c>
      <c r="L1649" s="1005">
        <f t="shared" si="514"/>
        <v>0</v>
      </c>
      <c r="M1649" s="1005">
        <f t="shared" si="515"/>
        <v>0</v>
      </c>
      <c r="N1649" s="1725">
        <f t="shared" ref="N1649:N1681" si="520">IF(L1649&gt;=M1649,0,1)</f>
        <v>0</v>
      </c>
      <c r="Z1649" s="1006" t="str">
        <f t="shared" si="517"/>
        <v>Cap.4 Pct.3: Val. totala a investitiilor in utilaje &gt;= Val. investitiilor in utilaje aduse din import. (Rd.(1 la n) Col.1)  &gt;= Rd.(1 la n) Col.2)</v>
      </c>
      <c r="AA1649" s="2205">
        <f t="shared" si="511"/>
        <v>1</v>
      </c>
      <c r="AB1649" s="3036">
        <v>404</v>
      </c>
    </row>
    <row r="1650" spans="1:29" x14ac:dyDescent="0.25">
      <c r="A1650" s="1708">
        <f t="shared" si="518"/>
        <v>0</v>
      </c>
      <c r="B1650" s="1708">
        <f t="shared" si="519"/>
        <v>10404034</v>
      </c>
      <c r="C1650" s="1002">
        <v>404</v>
      </c>
      <c r="D1650" s="1797" t="s">
        <v>447</v>
      </c>
      <c r="E1650" s="1002">
        <v>34</v>
      </c>
      <c r="F1650" s="1003" t="s">
        <v>4151</v>
      </c>
      <c r="H1650" s="1016" t="s">
        <v>345</v>
      </c>
      <c r="I1650" s="997" t="s">
        <v>7265</v>
      </c>
      <c r="K1650" s="997" t="s">
        <v>10112</v>
      </c>
      <c r="L1650" s="1005">
        <f t="shared" si="514"/>
        <v>0</v>
      </c>
      <c r="M1650" s="1005">
        <f t="shared" si="515"/>
        <v>0</v>
      </c>
      <c r="N1650" s="1725">
        <f t="shared" si="520"/>
        <v>0</v>
      </c>
      <c r="Z1650" s="1006" t="str">
        <f t="shared" si="517"/>
        <v>Cap.4 Pct.3: Val. totala a investitiilor in utilaje &gt;= Val. investitiilor in utilaje aduse din import. (Rd.(1 la n) Col.1)  &gt;= Rd.(1 la n) Col.2)</v>
      </c>
      <c r="AA1650" s="2205">
        <f t="shared" si="511"/>
        <v>1</v>
      </c>
      <c r="AB1650" s="3036">
        <v>404</v>
      </c>
    </row>
    <row r="1651" spans="1:29" x14ac:dyDescent="0.25">
      <c r="A1651" s="1708">
        <f t="shared" si="518"/>
        <v>0</v>
      </c>
      <c r="B1651" s="1708">
        <f t="shared" si="519"/>
        <v>10404035</v>
      </c>
      <c r="C1651" s="1002">
        <v>404</v>
      </c>
      <c r="D1651" s="1797" t="s">
        <v>447</v>
      </c>
      <c r="E1651" s="1002">
        <v>35</v>
      </c>
      <c r="F1651" s="1003" t="s">
        <v>4151</v>
      </c>
      <c r="H1651" s="1016" t="s">
        <v>345</v>
      </c>
      <c r="I1651" s="997" t="s">
        <v>7266</v>
      </c>
      <c r="K1651" s="997" t="s">
        <v>10113</v>
      </c>
      <c r="L1651" s="1005">
        <f t="shared" si="514"/>
        <v>0</v>
      </c>
      <c r="M1651" s="1005">
        <f t="shared" si="515"/>
        <v>0</v>
      </c>
      <c r="N1651" s="1725">
        <f t="shared" si="520"/>
        <v>0</v>
      </c>
      <c r="Z1651" s="1006" t="str">
        <f t="shared" si="517"/>
        <v>Cap.4 Pct.3: Val. totala a investitiilor in utilaje &gt;= Val. investitiilor in utilaje aduse din import. (Rd.(1 la n) Col.1)  &gt;= Rd.(1 la n) Col.2)</v>
      </c>
      <c r="AA1651" s="2205">
        <f t="shared" si="511"/>
        <v>1</v>
      </c>
      <c r="AB1651" s="3036">
        <v>404</v>
      </c>
    </row>
    <row r="1652" spans="1:29" x14ac:dyDescent="0.25">
      <c r="A1652" s="1708">
        <f t="shared" si="518"/>
        <v>0</v>
      </c>
      <c r="B1652" s="1708">
        <f t="shared" si="519"/>
        <v>10404036</v>
      </c>
      <c r="C1652" s="1002">
        <v>404</v>
      </c>
      <c r="D1652" s="1797" t="s">
        <v>447</v>
      </c>
      <c r="E1652" s="1002">
        <v>36</v>
      </c>
      <c r="F1652" s="1003" t="s">
        <v>4151</v>
      </c>
      <c r="H1652" s="1016" t="s">
        <v>345</v>
      </c>
      <c r="I1652" s="997" t="s">
        <v>7267</v>
      </c>
      <c r="K1652" s="997" t="s">
        <v>10114</v>
      </c>
      <c r="L1652" s="1005">
        <f t="shared" si="514"/>
        <v>0</v>
      </c>
      <c r="M1652" s="1005">
        <f t="shared" si="515"/>
        <v>0</v>
      </c>
      <c r="N1652" s="1725">
        <f t="shared" si="520"/>
        <v>0</v>
      </c>
      <c r="Z1652" s="1006" t="str">
        <f t="shared" si="517"/>
        <v>Cap.4 Pct.3: Val. totala a investitiilor in utilaje &gt;= Val. investitiilor in utilaje aduse din import. (Rd.(1 la n) Col.1)  &gt;= Rd.(1 la n) Col.2)</v>
      </c>
      <c r="AA1652" s="2205">
        <f t="shared" si="511"/>
        <v>1</v>
      </c>
      <c r="AB1652" s="3036">
        <v>404</v>
      </c>
    </row>
    <row r="1653" spans="1:29" x14ac:dyDescent="0.25">
      <c r="A1653" s="1708">
        <f t="shared" si="518"/>
        <v>0</v>
      </c>
      <c r="B1653" s="1708">
        <f t="shared" si="519"/>
        <v>10404037</v>
      </c>
      <c r="C1653" s="1002">
        <v>404</v>
      </c>
      <c r="D1653" s="1797" t="s">
        <v>447</v>
      </c>
      <c r="E1653" s="1002">
        <v>37</v>
      </c>
      <c r="F1653" s="1003" t="s">
        <v>4151</v>
      </c>
      <c r="H1653" s="1016" t="s">
        <v>345</v>
      </c>
      <c r="I1653" s="997" t="s">
        <v>7268</v>
      </c>
      <c r="K1653" s="997" t="s">
        <v>10115</v>
      </c>
      <c r="L1653" s="1005">
        <f t="shared" si="514"/>
        <v>0</v>
      </c>
      <c r="M1653" s="1005">
        <f t="shared" si="515"/>
        <v>0</v>
      </c>
      <c r="N1653" s="1725">
        <f t="shared" si="520"/>
        <v>0</v>
      </c>
      <c r="Z1653" s="1006" t="str">
        <f t="shared" si="517"/>
        <v>Cap.4 Pct.3: Val. totala a investitiilor in utilaje &gt;= Val. investitiilor in utilaje aduse din import. (Rd.(1 la n) Col.1)  &gt;= Rd.(1 la n) Col.2)</v>
      </c>
      <c r="AA1653" s="2205">
        <f t="shared" si="511"/>
        <v>1</v>
      </c>
      <c r="AB1653" s="3036">
        <v>404</v>
      </c>
    </row>
    <row r="1654" spans="1:29" x14ac:dyDescent="0.25">
      <c r="A1654" s="1708">
        <f t="shared" si="518"/>
        <v>0</v>
      </c>
      <c r="B1654" s="1708">
        <f t="shared" si="519"/>
        <v>10404038</v>
      </c>
      <c r="C1654" s="1002">
        <v>404</v>
      </c>
      <c r="D1654" s="1797" t="s">
        <v>447</v>
      </c>
      <c r="E1654" s="1002">
        <v>38</v>
      </c>
      <c r="F1654" s="1003" t="s">
        <v>4151</v>
      </c>
      <c r="H1654" s="1016" t="s">
        <v>345</v>
      </c>
      <c r="I1654" s="997" t="s">
        <v>7269</v>
      </c>
      <c r="K1654" s="997" t="s">
        <v>10116</v>
      </c>
      <c r="L1654" s="1005">
        <f t="shared" si="514"/>
        <v>0</v>
      </c>
      <c r="M1654" s="1005">
        <f t="shared" si="515"/>
        <v>0</v>
      </c>
      <c r="N1654" s="1725">
        <f t="shared" ref="N1654:N1657" si="521">IF(L1654&gt;=M1654,0,1)</f>
        <v>0</v>
      </c>
      <c r="Z1654" s="1006" t="str">
        <f t="shared" si="517"/>
        <v>Cap.4 Pct.3: Val. totala a investitiilor in utilaje &gt;= Val. investitiilor in utilaje aduse din import. (Rd.(1 la n) Col.1)  &gt;= Rd.(1 la n) Col.2)</v>
      </c>
      <c r="AA1654" s="2205">
        <f t="shared" si="511"/>
        <v>1</v>
      </c>
      <c r="AB1654" s="3036">
        <v>404</v>
      </c>
    </row>
    <row r="1655" spans="1:29" x14ac:dyDescent="0.25">
      <c r="A1655" s="1708">
        <f t="shared" si="518"/>
        <v>0</v>
      </c>
      <c r="B1655" s="1708">
        <f t="shared" si="519"/>
        <v>10404039</v>
      </c>
      <c r="C1655" s="1002">
        <v>404</v>
      </c>
      <c r="D1655" s="1797" t="s">
        <v>447</v>
      </c>
      <c r="E1655" s="1002">
        <v>39</v>
      </c>
      <c r="F1655" s="1003" t="s">
        <v>4151</v>
      </c>
      <c r="H1655" s="1016" t="s">
        <v>345</v>
      </c>
      <c r="I1655" s="997" t="s">
        <v>7270</v>
      </c>
      <c r="K1655" s="997" t="s">
        <v>10117</v>
      </c>
      <c r="L1655" s="1005">
        <f t="shared" si="514"/>
        <v>0</v>
      </c>
      <c r="M1655" s="1005">
        <f t="shared" si="515"/>
        <v>0</v>
      </c>
      <c r="N1655" s="1725">
        <f t="shared" si="521"/>
        <v>0</v>
      </c>
      <c r="Z1655" s="1006" t="str">
        <f t="shared" si="517"/>
        <v>Cap.4 Pct.3: Val. totala a investitiilor in utilaje &gt;= Val. investitiilor in utilaje aduse din import. (Rd.(1 la n) Col.1)  &gt;= Rd.(1 la n) Col.2)</v>
      </c>
      <c r="AA1655" s="2205">
        <f t="shared" si="511"/>
        <v>1</v>
      </c>
      <c r="AB1655" s="3036">
        <v>404</v>
      </c>
    </row>
    <row r="1656" spans="1:29" x14ac:dyDescent="0.25">
      <c r="A1656" s="1708">
        <f t="shared" si="518"/>
        <v>0</v>
      </c>
      <c r="B1656" s="1708">
        <f t="shared" ref="B1656:B1661" si="522">VALUE("1"&amp;TEXT(C1656,"0000")&amp;TEXT(E1656,"000"))</f>
        <v>10404040</v>
      </c>
      <c r="C1656" s="1002">
        <v>404</v>
      </c>
      <c r="D1656" s="1797" t="s">
        <v>447</v>
      </c>
      <c r="E1656" s="1002">
        <v>40</v>
      </c>
      <c r="F1656" s="1003" t="s">
        <v>4151</v>
      </c>
      <c r="H1656" s="1016" t="s">
        <v>345</v>
      </c>
      <c r="I1656" s="997" t="s">
        <v>7271</v>
      </c>
      <c r="K1656" s="997" t="s">
        <v>10118</v>
      </c>
      <c r="L1656" s="1005">
        <f t="shared" si="514"/>
        <v>0</v>
      </c>
      <c r="M1656" s="1005">
        <f t="shared" si="515"/>
        <v>0</v>
      </c>
      <c r="N1656" s="1725">
        <f t="shared" si="521"/>
        <v>0</v>
      </c>
      <c r="Z1656" s="1006" t="str">
        <f t="shared" si="517"/>
        <v>Cap.4 Pct.3: Val. totala a investitiilor in utilaje &gt;= Val. investitiilor in utilaje aduse din import. (Rd.(1 la n) Col.1)  &gt;= Rd.(1 la n) Col.2)</v>
      </c>
      <c r="AA1656" s="2205">
        <f t="shared" si="511"/>
        <v>1</v>
      </c>
      <c r="AB1656" s="3036">
        <v>404</v>
      </c>
    </row>
    <row r="1657" spans="1:29" x14ac:dyDescent="0.25">
      <c r="A1657" s="1708">
        <f t="shared" si="518"/>
        <v>0</v>
      </c>
      <c r="B1657" s="1708">
        <f t="shared" si="522"/>
        <v>10404041</v>
      </c>
      <c r="C1657" s="1002">
        <v>404</v>
      </c>
      <c r="D1657" s="1797" t="s">
        <v>447</v>
      </c>
      <c r="E1657" s="1002">
        <v>41</v>
      </c>
      <c r="F1657" s="1003" t="s">
        <v>4151</v>
      </c>
      <c r="H1657" s="1016" t="s">
        <v>345</v>
      </c>
      <c r="I1657" s="997" t="s">
        <v>10119</v>
      </c>
      <c r="K1657" s="997" t="s">
        <v>10120</v>
      </c>
      <c r="L1657" s="1005">
        <f t="shared" si="514"/>
        <v>0</v>
      </c>
      <c r="M1657" s="1005">
        <f t="shared" si="515"/>
        <v>0</v>
      </c>
      <c r="N1657" s="1725">
        <f t="shared" si="521"/>
        <v>0</v>
      </c>
      <c r="Z1657" s="1006" t="str">
        <f t="shared" si="517"/>
        <v>Cap.4 Pct.3: Val. totala a investitiilor in utilaje &gt;= Val. investitiilor in utilaje aduse din import. (Rd.(1 la n) Col.1)  &gt;= Rd.(1 la n) Col.2)</v>
      </c>
      <c r="AA1657" s="2205">
        <f t="shared" si="511"/>
        <v>1</v>
      </c>
      <c r="AB1657" s="3036">
        <v>404</v>
      </c>
    </row>
    <row r="1658" spans="1:29" x14ac:dyDescent="0.25">
      <c r="A1658" s="1708">
        <f t="shared" si="518"/>
        <v>0</v>
      </c>
      <c r="B1658" s="1708">
        <f t="shared" si="522"/>
        <v>10404042</v>
      </c>
      <c r="C1658" s="1002">
        <v>404</v>
      </c>
      <c r="D1658" s="1797" t="s">
        <v>447</v>
      </c>
      <c r="E1658" s="1002">
        <v>42</v>
      </c>
      <c r="F1658" s="1003" t="s">
        <v>4151</v>
      </c>
      <c r="G1658" s="1002" t="s">
        <v>10243</v>
      </c>
      <c r="H1658" s="1016" t="s">
        <v>345</v>
      </c>
      <c r="I1658" s="1701" t="s">
        <v>4154</v>
      </c>
      <c r="K1658" s="1701" t="s">
        <v>7232</v>
      </c>
      <c r="L1658" s="1005">
        <f t="shared" ref="L1658:L1698" si="523">IF(BC559="",0,BC559)</f>
        <v>0</v>
      </c>
      <c r="M1658" s="1005">
        <f t="shared" ref="M1658:M1698" si="524">IF(BD559="",0,BD559)</f>
        <v>0</v>
      </c>
      <c r="N1658" s="1725">
        <f>IF(L1658&gt;=M1658,0,1)</f>
        <v>0</v>
      </c>
      <c r="Z1658" s="1343" t="s">
        <v>10078</v>
      </c>
      <c r="AA1658" s="2205">
        <f t="shared" si="511"/>
        <v>1</v>
      </c>
      <c r="AB1658" s="3036">
        <v>404</v>
      </c>
    </row>
    <row r="1659" spans="1:29" x14ac:dyDescent="0.25">
      <c r="A1659" s="1708">
        <f t="shared" si="518"/>
        <v>0</v>
      </c>
      <c r="B1659" s="1708">
        <f t="shared" si="522"/>
        <v>10404043</v>
      </c>
      <c r="C1659" s="1002">
        <v>404</v>
      </c>
      <c r="D1659" s="1797" t="s">
        <v>447</v>
      </c>
      <c r="E1659" s="1002">
        <v>43</v>
      </c>
      <c r="F1659" s="1003" t="s">
        <v>4151</v>
      </c>
      <c r="H1659" s="1016" t="s">
        <v>345</v>
      </c>
      <c r="I1659" s="997" t="s">
        <v>7272</v>
      </c>
      <c r="J1659" s="996"/>
      <c r="K1659" s="997" t="s">
        <v>10121</v>
      </c>
      <c r="L1659" s="1005">
        <f t="shared" si="523"/>
        <v>0</v>
      </c>
      <c r="M1659" s="1005">
        <f t="shared" si="524"/>
        <v>0</v>
      </c>
      <c r="N1659" s="1725">
        <f t="shared" si="520"/>
        <v>0</v>
      </c>
      <c r="Z1659" s="1006" t="str">
        <f>Z1658</f>
        <v>Cap.4 Pct.3: Val. totala a investitiilor in mijl. de transp. &gt;= Val. investitiilor in mijl. de transp. aduse din import. (Rd.(1 la n) Col.3)  &gt;= Rd.(1 la n) Col.4)</v>
      </c>
      <c r="AA1659" s="2205">
        <f t="shared" si="511"/>
        <v>1</v>
      </c>
      <c r="AB1659" s="3036">
        <v>404</v>
      </c>
      <c r="AC1659" s="2205">
        <f>LEN(Z1658)</f>
        <v>163</v>
      </c>
    </row>
    <row r="1660" spans="1:29" x14ac:dyDescent="0.25">
      <c r="A1660" s="1708">
        <f t="shared" si="518"/>
        <v>0</v>
      </c>
      <c r="B1660" s="1708">
        <f t="shared" si="522"/>
        <v>10404044</v>
      </c>
      <c r="C1660" s="1002">
        <v>404</v>
      </c>
      <c r="D1660" s="1797" t="s">
        <v>447</v>
      </c>
      <c r="E1660" s="1002">
        <v>44</v>
      </c>
      <c r="F1660" s="1003" t="s">
        <v>4151</v>
      </c>
      <c r="H1660" s="1016" t="s">
        <v>345</v>
      </c>
      <c r="I1660" s="997" t="s">
        <v>7273</v>
      </c>
      <c r="K1660" s="997" t="s">
        <v>10122</v>
      </c>
      <c r="L1660" s="1005">
        <f t="shared" si="523"/>
        <v>0</v>
      </c>
      <c r="M1660" s="1005">
        <f t="shared" si="524"/>
        <v>0</v>
      </c>
      <c r="N1660" s="1725">
        <f t="shared" si="520"/>
        <v>0</v>
      </c>
      <c r="Z1660" s="1006" t="str">
        <f t="shared" ref="Z1660:Z1696" si="525">Z1659</f>
        <v>Cap.4 Pct.3: Val. totala a investitiilor in mijl. de transp. &gt;= Val. investitiilor in mijl. de transp. aduse din import. (Rd.(1 la n) Col.3)  &gt;= Rd.(1 la n) Col.4)</v>
      </c>
      <c r="AA1660" s="2205">
        <f t="shared" si="511"/>
        <v>1</v>
      </c>
      <c r="AB1660" s="3036">
        <v>404</v>
      </c>
    </row>
    <row r="1661" spans="1:29" x14ac:dyDescent="0.25">
      <c r="A1661" s="1708">
        <f t="shared" si="518"/>
        <v>0</v>
      </c>
      <c r="B1661" s="1708">
        <f t="shared" si="522"/>
        <v>10404045</v>
      </c>
      <c r="C1661" s="1002">
        <v>404</v>
      </c>
      <c r="D1661" s="1797" t="s">
        <v>447</v>
      </c>
      <c r="E1661" s="1002">
        <v>45</v>
      </c>
      <c r="F1661" s="1003" t="s">
        <v>4151</v>
      </c>
      <c r="H1661" s="1016" t="s">
        <v>345</v>
      </c>
      <c r="I1661" s="997" t="s">
        <v>7274</v>
      </c>
      <c r="J1661" s="996"/>
      <c r="K1661" s="997" t="s">
        <v>10123</v>
      </c>
      <c r="L1661" s="1005">
        <f t="shared" si="523"/>
        <v>0</v>
      </c>
      <c r="M1661" s="1005">
        <f t="shared" si="524"/>
        <v>0</v>
      </c>
      <c r="N1661" s="1725">
        <f t="shared" si="520"/>
        <v>0</v>
      </c>
      <c r="Z1661" s="1006" t="str">
        <f t="shared" si="525"/>
        <v>Cap.4 Pct.3: Val. totala a investitiilor in mijl. de transp. &gt;= Val. investitiilor in mijl. de transp. aduse din import. (Rd.(1 la n) Col.3)  &gt;= Rd.(1 la n) Col.4)</v>
      </c>
      <c r="AA1661" s="2205">
        <f t="shared" si="511"/>
        <v>1</v>
      </c>
      <c r="AB1661" s="3036">
        <v>404</v>
      </c>
    </row>
    <row r="1662" spans="1:29" x14ac:dyDescent="0.25">
      <c r="A1662" s="1708">
        <f t="shared" si="518"/>
        <v>0</v>
      </c>
      <c r="B1662" s="1708">
        <f t="shared" si="519"/>
        <v>10404046</v>
      </c>
      <c r="C1662" s="1002">
        <v>404</v>
      </c>
      <c r="D1662" s="1797" t="s">
        <v>447</v>
      </c>
      <c r="E1662" s="1002">
        <v>46</v>
      </c>
      <c r="F1662" s="1003" t="s">
        <v>4151</v>
      </c>
      <c r="H1662" s="1016" t="s">
        <v>345</v>
      </c>
      <c r="I1662" s="997" t="s">
        <v>7275</v>
      </c>
      <c r="K1662" s="997" t="s">
        <v>10124</v>
      </c>
      <c r="L1662" s="1005">
        <f t="shared" si="523"/>
        <v>0</v>
      </c>
      <c r="M1662" s="1005">
        <f t="shared" si="524"/>
        <v>0</v>
      </c>
      <c r="N1662" s="1725">
        <f t="shared" si="520"/>
        <v>0</v>
      </c>
      <c r="Z1662" s="1006" t="str">
        <f t="shared" si="525"/>
        <v>Cap.4 Pct.3: Val. totala a investitiilor in mijl. de transp. &gt;= Val. investitiilor in mijl. de transp. aduse din import. (Rd.(1 la n) Col.3)  &gt;= Rd.(1 la n) Col.4)</v>
      </c>
      <c r="AA1662" s="2205">
        <f t="shared" si="511"/>
        <v>1</v>
      </c>
      <c r="AB1662" s="3036">
        <v>404</v>
      </c>
    </row>
    <row r="1663" spans="1:29" x14ac:dyDescent="0.25">
      <c r="A1663" s="1708">
        <f t="shared" si="518"/>
        <v>0</v>
      </c>
      <c r="B1663" s="1708">
        <f t="shared" si="519"/>
        <v>10404047</v>
      </c>
      <c r="C1663" s="1002">
        <v>404</v>
      </c>
      <c r="D1663" s="1797" t="s">
        <v>447</v>
      </c>
      <c r="E1663" s="1002">
        <v>47</v>
      </c>
      <c r="F1663" s="1003" t="s">
        <v>4151</v>
      </c>
      <c r="H1663" s="1016" t="s">
        <v>345</v>
      </c>
      <c r="I1663" s="997" t="s">
        <v>7276</v>
      </c>
      <c r="J1663" s="996"/>
      <c r="K1663" s="997" t="s">
        <v>10125</v>
      </c>
      <c r="L1663" s="1005">
        <f t="shared" si="523"/>
        <v>0</v>
      </c>
      <c r="M1663" s="1005">
        <f t="shared" si="524"/>
        <v>0</v>
      </c>
      <c r="N1663" s="1725">
        <f t="shared" si="520"/>
        <v>0</v>
      </c>
      <c r="Z1663" s="1006" t="str">
        <f t="shared" si="525"/>
        <v>Cap.4 Pct.3: Val. totala a investitiilor in mijl. de transp. &gt;= Val. investitiilor in mijl. de transp. aduse din import. (Rd.(1 la n) Col.3)  &gt;= Rd.(1 la n) Col.4)</v>
      </c>
      <c r="AA1663" s="2205">
        <f t="shared" si="511"/>
        <v>1</v>
      </c>
      <c r="AB1663" s="3036">
        <v>404</v>
      </c>
    </row>
    <row r="1664" spans="1:29" x14ac:dyDescent="0.25">
      <c r="A1664" s="1708">
        <f t="shared" si="518"/>
        <v>0</v>
      </c>
      <c r="B1664" s="1708">
        <f t="shared" si="519"/>
        <v>10404048</v>
      </c>
      <c r="C1664" s="1002">
        <v>404</v>
      </c>
      <c r="D1664" s="1797" t="s">
        <v>447</v>
      </c>
      <c r="E1664" s="1002">
        <v>48</v>
      </c>
      <c r="F1664" s="1003" t="s">
        <v>4151</v>
      </c>
      <c r="H1664" s="1016" t="s">
        <v>345</v>
      </c>
      <c r="I1664" s="997" t="s">
        <v>7277</v>
      </c>
      <c r="K1664" s="997" t="s">
        <v>10126</v>
      </c>
      <c r="L1664" s="1005">
        <f t="shared" si="523"/>
        <v>0</v>
      </c>
      <c r="M1664" s="1005">
        <f t="shared" si="524"/>
        <v>0</v>
      </c>
      <c r="N1664" s="1725">
        <f t="shared" si="520"/>
        <v>0</v>
      </c>
      <c r="Z1664" s="1006" t="str">
        <f t="shared" si="525"/>
        <v>Cap.4 Pct.3: Val. totala a investitiilor in mijl. de transp. &gt;= Val. investitiilor in mijl. de transp. aduse din import. (Rd.(1 la n) Col.3)  &gt;= Rd.(1 la n) Col.4)</v>
      </c>
      <c r="AA1664" s="2205">
        <f t="shared" si="511"/>
        <v>1</v>
      </c>
      <c r="AB1664" s="3036">
        <v>404</v>
      </c>
    </row>
    <row r="1665" spans="1:28" x14ac:dyDescent="0.25">
      <c r="A1665" s="1708">
        <f t="shared" si="518"/>
        <v>0</v>
      </c>
      <c r="B1665" s="1708">
        <f t="shared" si="519"/>
        <v>10404049</v>
      </c>
      <c r="C1665" s="1002">
        <v>404</v>
      </c>
      <c r="D1665" s="1797" t="s">
        <v>447</v>
      </c>
      <c r="E1665" s="1002">
        <v>49</v>
      </c>
      <c r="F1665" s="1003" t="s">
        <v>4151</v>
      </c>
      <c r="H1665" s="1016" t="s">
        <v>345</v>
      </c>
      <c r="I1665" s="997" t="s">
        <v>7278</v>
      </c>
      <c r="J1665" s="996"/>
      <c r="K1665" s="997" t="s">
        <v>10127</v>
      </c>
      <c r="L1665" s="1005">
        <f t="shared" si="523"/>
        <v>0</v>
      </c>
      <c r="M1665" s="1005">
        <f t="shared" si="524"/>
        <v>0</v>
      </c>
      <c r="N1665" s="1725">
        <f t="shared" si="520"/>
        <v>0</v>
      </c>
      <c r="Z1665" s="1006" t="str">
        <f t="shared" si="525"/>
        <v>Cap.4 Pct.3: Val. totala a investitiilor in mijl. de transp. &gt;= Val. investitiilor in mijl. de transp. aduse din import. (Rd.(1 la n) Col.3)  &gt;= Rd.(1 la n) Col.4)</v>
      </c>
      <c r="AA1665" s="2205">
        <f t="shared" si="511"/>
        <v>1</v>
      </c>
      <c r="AB1665" s="3036">
        <v>404</v>
      </c>
    </row>
    <row r="1666" spans="1:28" x14ac:dyDescent="0.25">
      <c r="A1666" s="1708">
        <f t="shared" si="518"/>
        <v>0</v>
      </c>
      <c r="B1666" s="1708">
        <f t="shared" si="519"/>
        <v>10404050</v>
      </c>
      <c r="C1666" s="1002">
        <v>404</v>
      </c>
      <c r="D1666" s="1797" t="s">
        <v>447</v>
      </c>
      <c r="E1666" s="1002">
        <v>50</v>
      </c>
      <c r="F1666" s="1003" t="s">
        <v>4151</v>
      </c>
      <c r="H1666" s="1016" t="s">
        <v>345</v>
      </c>
      <c r="I1666" s="997" t="s">
        <v>7279</v>
      </c>
      <c r="K1666" s="997" t="s">
        <v>10128</v>
      </c>
      <c r="L1666" s="1005">
        <f t="shared" si="523"/>
        <v>0</v>
      </c>
      <c r="M1666" s="1005">
        <f t="shared" si="524"/>
        <v>0</v>
      </c>
      <c r="N1666" s="1725">
        <f t="shared" si="520"/>
        <v>0</v>
      </c>
      <c r="Z1666" s="1006" t="str">
        <f t="shared" si="525"/>
        <v>Cap.4 Pct.3: Val. totala a investitiilor in mijl. de transp. &gt;= Val. investitiilor in mijl. de transp. aduse din import. (Rd.(1 la n) Col.3)  &gt;= Rd.(1 la n) Col.4)</v>
      </c>
      <c r="AA1666" s="2205">
        <f t="shared" si="511"/>
        <v>1</v>
      </c>
      <c r="AB1666" s="3036">
        <v>404</v>
      </c>
    </row>
    <row r="1667" spans="1:28" x14ac:dyDescent="0.25">
      <c r="A1667" s="1708">
        <f t="shared" si="518"/>
        <v>0</v>
      </c>
      <c r="B1667" s="1708">
        <f t="shared" si="519"/>
        <v>10404051</v>
      </c>
      <c r="C1667" s="1002">
        <v>404</v>
      </c>
      <c r="D1667" s="1797" t="s">
        <v>447</v>
      </c>
      <c r="E1667" s="1002">
        <v>51</v>
      </c>
      <c r="F1667" s="1003" t="s">
        <v>4151</v>
      </c>
      <c r="H1667" s="1016" t="s">
        <v>345</v>
      </c>
      <c r="I1667" s="997" t="s">
        <v>7280</v>
      </c>
      <c r="J1667" s="996"/>
      <c r="K1667" s="997" t="s">
        <v>10129</v>
      </c>
      <c r="L1667" s="1005">
        <f t="shared" si="523"/>
        <v>0</v>
      </c>
      <c r="M1667" s="1005">
        <f t="shared" si="524"/>
        <v>0</v>
      </c>
      <c r="N1667" s="1725">
        <f t="shared" si="520"/>
        <v>0</v>
      </c>
      <c r="Z1667" s="1006" t="str">
        <f t="shared" si="525"/>
        <v>Cap.4 Pct.3: Val. totala a investitiilor in mijl. de transp. &gt;= Val. investitiilor in mijl. de transp. aduse din import. (Rd.(1 la n) Col.3)  &gt;= Rd.(1 la n) Col.4)</v>
      </c>
      <c r="AA1667" s="2205">
        <f t="shared" si="511"/>
        <v>1</v>
      </c>
      <c r="AB1667" s="3036">
        <v>404</v>
      </c>
    </row>
    <row r="1668" spans="1:28" x14ac:dyDescent="0.25">
      <c r="A1668" s="1708">
        <f t="shared" si="518"/>
        <v>0</v>
      </c>
      <c r="B1668" s="1708">
        <f t="shared" si="519"/>
        <v>10404052</v>
      </c>
      <c r="C1668" s="1002">
        <v>404</v>
      </c>
      <c r="D1668" s="1797" t="s">
        <v>447</v>
      </c>
      <c r="E1668" s="1002">
        <v>52</v>
      </c>
      <c r="F1668" s="1003" t="s">
        <v>4151</v>
      </c>
      <c r="H1668" s="1016" t="s">
        <v>345</v>
      </c>
      <c r="I1668" s="997" t="s">
        <v>7281</v>
      </c>
      <c r="K1668" s="997" t="s">
        <v>10130</v>
      </c>
      <c r="L1668" s="1005">
        <f t="shared" si="523"/>
        <v>0</v>
      </c>
      <c r="M1668" s="1005">
        <f t="shared" si="524"/>
        <v>0</v>
      </c>
      <c r="N1668" s="1725">
        <f t="shared" si="520"/>
        <v>0</v>
      </c>
      <c r="Z1668" s="1006" t="str">
        <f t="shared" si="525"/>
        <v>Cap.4 Pct.3: Val. totala a investitiilor in mijl. de transp. &gt;= Val. investitiilor in mijl. de transp. aduse din import. (Rd.(1 la n) Col.3)  &gt;= Rd.(1 la n) Col.4)</v>
      </c>
      <c r="AA1668" s="2205">
        <f t="shared" si="511"/>
        <v>1</v>
      </c>
      <c r="AB1668" s="3036">
        <v>404</v>
      </c>
    </row>
    <row r="1669" spans="1:28" x14ac:dyDescent="0.25">
      <c r="A1669" s="1708">
        <f t="shared" si="518"/>
        <v>0</v>
      </c>
      <c r="B1669" s="1708">
        <f t="shared" si="519"/>
        <v>10404053</v>
      </c>
      <c r="C1669" s="1002">
        <v>404</v>
      </c>
      <c r="D1669" s="1797" t="s">
        <v>447</v>
      </c>
      <c r="E1669" s="1002">
        <v>53</v>
      </c>
      <c r="F1669" s="1003" t="s">
        <v>4151</v>
      </c>
      <c r="H1669" s="1016" t="s">
        <v>345</v>
      </c>
      <c r="I1669" s="997" t="s">
        <v>7282</v>
      </c>
      <c r="J1669" s="996"/>
      <c r="K1669" s="997" t="s">
        <v>10131</v>
      </c>
      <c r="L1669" s="1005">
        <f t="shared" si="523"/>
        <v>0</v>
      </c>
      <c r="M1669" s="1005">
        <f t="shared" si="524"/>
        <v>0</v>
      </c>
      <c r="N1669" s="1725">
        <f t="shared" si="520"/>
        <v>0</v>
      </c>
      <c r="Z1669" s="1006" t="str">
        <f t="shared" si="525"/>
        <v>Cap.4 Pct.3: Val. totala a investitiilor in mijl. de transp. &gt;= Val. investitiilor in mijl. de transp. aduse din import. (Rd.(1 la n) Col.3)  &gt;= Rd.(1 la n) Col.4)</v>
      </c>
      <c r="AA1669" s="2205">
        <f t="shared" si="511"/>
        <v>1</v>
      </c>
      <c r="AB1669" s="3036">
        <v>404</v>
      </c>
    </row>
    <row r="1670" spans="1:28" x14ac:dyDescent="0.25">
      <c r="A1670" s="1708">
        <f t="shared" si="518"/>
        <v>0</v>
      </c>
      <c r="B1670" s="1708">
        <f t="shared" si="519"/>
        <v>10404054</v>
      </c>
      <c r="C1670" s="1002">
        <v>404</v>
      </c>
      <c r="D1670" s="1797" t="s">
        <v>447</v>
      </c>
      <c r="E1670" s="1002">
        <v>54</v>
      </c>
      <c r="F1670" s="1003" t="s">
        <v>4151</v>
      </c>
      <c r="H1670" s="1016" t="s">
        <v>345</v>
      </c>
      <c r="I1670" s="997" t="s">
        <v>7283</v>
      </c>
      <c r="K1670" s="997" t="s">
        <v>10132</v>
      </c>
      <c r="L1670" s="1005">
        <f t="shared" si="523"/>
        <v>0</v>
      </c>
      <c r="M1670" s="1005">
        <f t="shared" si="524"/>
        <v>0</v>
      </c>
      <c r="N1670" s="1725">
        <f t="shared" si="520"/>
        <v>0</v>
      </c>
      <c r="Z1670" s="1006" t="str">
        <f t="shared" si="525"/>
        <v>Cap.4 Pct.3: Val. totala a investitiilor in mijl. de transp. &gt;= Val. investitiilor in mijl. de transp. aduse din import. (Rd.(1 la n) Col.3)  &gt;= Rd.(1 la n) Col.4)</v>
      </c>
      <c r="AA1670" s="2205">
        <f t="shared" si="511"/>
        <v>1</v>
      </c>
      <c r="AB1670" s="3036">
        <v>404</v>
      </c>
    </row>
    <row r="1671" spans="1:28" x14ac:dyDescent="0.25">
      <c r="A1671" s="1708">
        <f t="shared" si="518"/>
        <v>0</v>
      </c>
      <c r="B1671" s="1708">
        <f t="shared" si="519"/>
        <v>10404055</v>
      </c>
      <c r="C1671" s="1002">
        <v>404</v>
      </c>
      <c r="D1671" s="1797" t="s">
        <v>447</v>
      </c>
      <c r="E1671" s="1002">
        <v>55</v>
      </c>
      <c r="F1671" s="1003" t="s">
        <v>4151</v>
      </c>
      <c r="H1671" s="1016" t="s">
        <v>345</v>
      </c>
      <c r="I1671" s="997" t="s">
        <v>7284</v>
      </c>
      <c r="J1671" s="996"/>
      <c r="K1671" s="997" t="s">
        <v>10133</v>
      </c>
      <c r="L1671" s="1005">
        <f t="shared" si="523"/>
        <v>0</v>
      </c>
      <c r="M1671" s="1005">
        <f t="shared" si="524"/>
        <v>0</v>
      </c>
      <c r="N1671" s="1725">
        <f t="shared" si="520"/>
        <v>0</v>
      </c>
      <c r="Z1671" s="1006" t="str">
        <f t="shared" si="525"/>
        <v>Cap.4 Pct.3: Val. totala a investitiilor in mijl. de transp. &gt;= Val. investitiilor in mijl. de transp. aduse din import. (Rd.(1 la n) Col.3)  &gt;= Rd.(1 la n) Col.4)</v>
      </c>
      <c r="AA1671" s="2205">
        <f t="shared" si="511"/>
        <v>1</v>
      </c>
      <c r="AB1671" s="3036">
        <v>404</v>
      </c>
    </row>
    <row r="1672" spans="1:28" x14ac:dyDescent="0.25">
      <c r="A1672" s="1708">
        <f t="shared" si="518"/>
        <v>0</v>
      </c>
      <c r="B1672" s="1708">
        <f t="shared" si="519"/>
        <v>10404056</v>
      </c>
      <c r="C1672" s="1002">
        <v>404</v>
      </c>
      <c r="D1672" s="1797" t="s">
        <v>447</v>
      </c>
      <c r="E1672" s="1002">
        <v>56</v>
      </c>
      <c r="F1672" s="1003" t="s">
        <v>4151</v>
      </c>
      <c r="H1672" s="1016" t="s">
        <v>345</v>
      </c>
      <c r="I1672" s="997" t="s">
        <v>7285</v>
      </c>
      <c r="K1672" s="997" t="s">
        <v>10134</v>
      </c>
      <c r="L1672" s="1005">
        <f t="shared" si="523"/>
        <v>0</v>
      </c>
      <c r="M1672" s="1005">
        <f t="shared" si="524"/>
        <v>0</v>
      </c>
      <c r="N1672" s="1725">
        <f t="shared" si="520"/>
        <v>0</v>
      </c>
      <c r="Z1672" s="1006" t="str">
        <f t="shared" si="525"/>
        <v>Cap.4 Pct.3: Val. totala a investitiilor in mijl. de transp. &gt;= Val. investitiilor in mijl. de transp. aduse din import. (Rd.(1 la n) Col.3)  &gt;= Rd.(1 la n) Col.4)</v>
      </c>
      <c r="AA1672" s="2205">
        <f t="shared" si="511"/>
        <v>1</v>
      </c>
      <c r="AB1672" s="3036">
        <v>404</v>
      </c>
    </row>
    <row r="1673" spans="1:28" x14ac:dyDescent="0.25">
      <c r="A1673" s="1708">
        <f t="shared" si="518"/>
        <v>0</v>
      </c>
      <c r="B1673" s="1708">
        <f t="shared" si="519"/>
        <v>10404057</v>
      </c>
      <c r="C1673" s="1002">
        <v>404</v>
      </c>
      <c r="D1673" s="1797" t="s">
        <v>447</v>
      </c>
      <c r="E1673" s="1002">
        <v>57</v>
      </c>
      <c r="F1673" s="1003" t="s">
        <v>4151</v>
      </c>
      <c r="H1673" s="1016" t="s">
        <v>345</v>
      </c>
      <c r="I1673" s="997" t="s">
        <v>7286</v>
      </c>
      <c r="J1673" s="996"/>
      <c r="K1673" s="997" t="s">
        <v>10135</v>
      </c>
      <c r="L1673" s="1005">
        <f t="shared" si="523"/>
        <v>0</v>
      </c>
      <c r="M1673" s="1005">
        <f t="shared" si="524"/>
        <v>0</v>
      </c>
      <c r="N1673" s="1725">
        <f t="shared" si="520"/>
        <v>0</v>
      </c>
      <c r="Z1673" s="1006" t="str">
        <f t="shared" si="525"/>
        <v>Cap.4 Pct.3: Val. totala a investitiilor in mijl. de transp. &gt;= Val. investitiilor in mijl. de transp. aduse din import. (Rd.(1 la n) Col.3)  &gt;= Rd.(1 la n) Col.4)</v>
      </c>
      <c r="AA1673" s="2205">
        <f t="shared" si="511"/>
        <v>1</v>
      </c>
      <c r="AB1673" s="3036">
        <v>404</v>
      </c>
    </row>
    <row r="1674" spans="1:28" x14ac:dyDescent="0.25">
      <c r="A1674" s="1708">
        <f t="shared" si="518"/>
        <v>0</v>
      </c>
      <c r="B1674" s="1708">
        <f t="shared" si="519"/>
        <v>10404058</v>
      </c>
      <c r="C1674" s="1002">
        <v>404</v>
      </c>
      <c r="D1674" s="1797" t="s">
        <v>447</v>
      </c>
      <c r="E1674" s="1002">
        <v>58</v>
      </c>
      <c r="F1674" s="1003" t="s">
        <v>4151</v>
      </c>
      <c r="H1674" s="1016" t="s">
        <v>345</v>
      </c>
      <c r="I1674" s="997" t="s">
        <v>7287</v>
      </c>
      <c r="K1674" s="997" t="s">
        <v>10136</v>
      </c>
      <c r="L1674" s="1005">
        <f t="shared" si="523"/>
        <v>0</v>
      </c>
      <c r="M1674" s="1005">
        <f t="shared" si="524"/>
        <v>0</v>
      </c>
      <c r="N1674" s="1725">
        <f t="shared" si="520"/>
        <v>0</v>
      </c>
      <c r="Z1674" s="1006" t="str">
        <f t="shared" si="525"/>
        <v>Cap.4 Pct.3: Val. totala a investitiilor in mijl. de transp. &gt;= Val. investitiilor in mijl. de transp. aduse din import. (Rd.(1 la n) Col.3)  &gt;= Rd.(1 la n) Col.4)</v>
      </c>
      <c r="AA1674" s="2205">
        <f t="shared" si="511"/>
        <v>1</v>
      </c>
      <c r="AB1674" s="3036">
        <v>404</v>
      </c>
    </row>
    <row r="1675" spans="1:28" x14ac:dyDescent="0.25">
      <c r="A1675" s="1708">
        <f t="shared" si="518"/>
        <v>0</v>
      </c>
      <c r="B1675" s="1708">
        <f t="shared" si="519"/>
        <v>10404059</v>
      </c>
      <c r="C1675" s="1002">
        <v>404</v>
      </c>
      <c r="D1675" s="1797" t="s">
        <v>447</v>
      </c>
      <c r="E1675" s="1002">
        <v>59</v>
      </c>
      <c r="F1675" s="1003" t="s">
        <v>4151</v>
      </c>
      <c r="H1675" s="1016" t="s">
        <v>345</v>
      </c>
      <c r="I1675" s="997" t="s">
        <v>7288</v>
      </c>
      <c r="J1675" s="996"/>
      <c r="K1675" s="997" t="s">
        <v>10137</v>
      </c>
      <c r="L1675" s="1005">
        <f t="shared" si="523"/>
        <v>0</v>
      </c>
      <c r="M1675" s="1005">
        <f t="shared" si="524"/>
        <v>0</v>
      </c>
      <c r="N1675" s="1725">
        <f t="shared" si="520"/>
        <v>0</v>
      </c>
      <c r="Z1675" s="1006" t="str">
        <f t="shared" si="525"/>
        <v>Cap.4 Pct.3: Val. totala a investitiilor in mijl. de transp. &gt;= Val. investitiilor in mijl. de transp. aduse din import. (Rd.(1 la n) Col.3)  &gt;= Rd.(1 la n) Col.4)</v>
      </c>
      <c r="AA1675" s="2205">
        <f t="shared" ref="AA1675:AA1738" si="526">COUNTIF(B:B,B1675)</f>
        <v>1</v>
      </c>
      <c r="AB1675" s="3036">
        <v>404</v>
      </c>
    </row>
    <row r="1676" spans="1:28" x14ac:dyDescent="0.25">
      <c r="A1676" s="1708">
        <f t="shared" si="518"/>
        <v>0</v>
      </c>
      <c r="B1676" s="1708">
        <f t="shared" si="519"/>
        <v>10404060</v>
      </c>
      <c r="C1676" s="1002">
        <v>404</v>
      </c>
      <c r="D1676" s="1797" t="s">
        <v>447</v>
      </c>
      <c r="E1676" s="1002">
        <v>60</v>
      </c>
      <c r="F1676" s="1003" t="s">
        <v>4151</v>
      </c>
      <c r="H1676" s="1016" t="s">
        <v>345</v>
      </c>
      <c r="I1676" s="997" t="s">
        <v>7289</v>
      </c>
      <c r="K1676" s="997" t="s">
        <v>10138</v>
      </c>
      <c r="L1676" s="1005">
        <f t="shared" si="523"/>
        <v>0</v>
      </c>
      <c r="M1676" s="1005">
        <f t="shared" si="524"/>
        <v>0</v>
      </c>
      <c r="N1676" s="1725">
        <f t="shared" si="520"/>
        <v>0</v>
      </c>
      <c r="Z1676" s="1006" t="str">
        <f t="shared" si="525"/>
        <v>Cap.4 Pct.3: Val. totala a investitiilor in mijl. de transp. &gt;= Val. investitiilor in mijl. de transp. aduse din import. (Rd.(1 la n) Col.3)  &gt;= Rd.(1 la n) Col.4)</v>
      </c>
      <c r="AA1676" s="2205">
        <f t="shared" si="526"/>
        <v>1</v>
      </c>
      <c r="AB1676" s="3036">
        <v>404</v>
      </c>
    </row>
    <row r="1677" spans="1:28" x14ac:dyDescent="0.25">
      <c r="A1677" s="1708">
        <f t="shared" si="518"/>
        <v>0</v>
      </c>
      <c r="B1677" s="1708">
        <f t="shared" si="519"/>
        <v>10404061</v>
      </c>
      <c r="C1677" s="1002">
        <v>404</v>
      </c>
      <c r="D1677" s="1797" t="s">
        <v>447</v>
      </c>
      <c r="E1677" s="1002">
        <v>61</v>
      </c>
      <c r="F1677" s="1003" t="s">
        <v>4151</v>
      </c>
      <c r="H1677" s="1016" t="s">
        <v>345</v>
      </c>
      <c r="I1677" s="997" t="s">
        <v>7290</v>
      </c>
      <c r="J1677" s="996"/>
      <c r="K1677" s="997" t="s">
        <v>10139</v>
      </c>
      <c r="L1677" s="1005">
        <f t="shared" si="523"/>
        <v>0</v>
      </c>
      <c r="M1677" s="1005">
        <f t="shared" si="524"/>
        <v>0</v>
      </c>
      <c r="N1677" s="1725">
        <f t="shared" si="520"/>
        <v>0</v>
      </c>
      <c r="Z1677" s="1006" t="str">
        <f t="shared" si="525"/>
        <v>Cap.4 Pct.3: Val. totala a investitiilor in mijl. de transp. &gt;= Val. investitiilor in mijl. de transp. aduse din import. (Rd.(1 la n) Col.3)  &gt;= Rd.(1 la n) Col.4)</v>
      </c>
      <c r="AA1677" s="2205">
        <f t="shared" si="526"/>
        <v>1</v>
      </c>
      <c r="AB1677" s="3036">
        <v>404</v>
      </c>
    </row>
    <row r="1678" spans="1:28" x14ac:dyDescent="0.25">
      <c r="A1678" s="1708">
        <f t="shared" si="518"/>
        <v>0</v>
      </c>
      <c r="B1678" s="1708">
        <f t="shared" si="519"/>
        <v>10404062</v>
      </c>
      <c r="C1678" s="1002">
        <v>404</v>
      </c>
      <c r="D1678" s="1797" t="s">
        <v>447</v>
      </c>
      <c r="E1678" s="1002">
        <v>62</v>
      </c>
      <c r="F1678" s="1003" t="s">
        <v>4151</v>
      </c>
      <c r="H1678" s="1016" t="s">
        <v>345</v>
      </c>
      <c r="I1678" s="997" t="s">
        <v>7291</v>
      </c>
      <c r="K1678" s="997" t="s">
        <v>10140</v>
      </c>
      <c r="L1678" s="1005">
        <f t="shared" si="523"/>
        <v>0</v>
      </c>
      <c r="M1678" s="1005">
        <f t="shared" si="524"/>
        <v>0</v>
      </c>
      <c r="N1678" s="1725">
        <f t="shared" si="520"/>
        <v>0</v>
      </c>
      <c r="Z1678" s="1006" t="str">
        <f t="shared" si="525"/>
        <v>Cap.4 Pct.3: Val. totala a investitiilor in mijl. de transp. &gt;= Val. investitiilor in mijl. de transp. aduse din import. (Rd.(1 la n) Col.3)  &gt;= Rd.(1 la n) Col.4)</v>
      </c>
      <c r="AA1678" s="2205">
        <f t="shared" si="526"/>
        <v>1</v>
      </c>
      <c r="AB1678" s="3036">
        <v>404</v>
      </c>
    </row>
    <row r="1679" spans="1:28" x14ac:dyDescent="0.25">
      <c r="A1679" s="1708">
        <f t="shared" si="518"/>
        <v>0</v>
      </c>
      <c r="B1679" s="1708">
        <f t="shared" si="519"/>
        <v>10404063</v>
      </c>
      <c r="C1679" s="1002">
        <v>404</v>
      </c>
      <c r="D1679" s="1797" t="s">
        <v>447</v>
      </c>
      <c r="E1679" s="1002">
        <v>63</v>
      </c>
      <c r="F1679" s="1003" t="s">
        <v>4151</v>
      </c>
      <c r="H1679" s="1016" t="s">
        <v>345</v>
      </c>
      <c r="I1679" s="997" t="s">
        <v>7292</v>
      </c>
      <c r="J1679" s="996"/>
      <c r="K1679" s="997" t="s">
        <v>10141</v>
      </c>
      <c r="L1679" s="1005">
        <f t="shared" si="523"/>
        <v>0</v>
      </c>
      <c r="M1679" s="1005">
        <f t="shared" si="524"/>
        <v>0</v>
      </c>
      <c r="N1679" s="1725">
        <f t="shared" si="520"/>
        <v>0</v>
      </c>
      <c r="Z1679" s="1006" t="str">
        <f t="shared" si="525"/>
        <v>Cap.4 Pct.3: Val. totala a investitiilor in mijl. de transp. &gt;= Val. investitiilor in mijl. de transp. aduse din import. (Rd.(1 la n) Col.3)  &gt;= Rd.(1 la n) Col.4)</v>
      </c>
      <c r="AA1679" s="2205">
        <f t="shared" si="526"/>
        <v>1</v>
      </c>
      <c r="AB1679" s="3036">
        <v>404</v>
      </c>
    </row>
    <row r="1680" spans="1:28" x14ac:dyDescent="0.25">
      <c r="A1680" s="1708">
        <f t="shared" si="518"/>
        <v>0</v>
      </c>
      <c r="B1680" s="1708">
        <f t="shared" si="519"/>
        <v>10404064</v>
      </c>
      <c r="C1680" s="1002">
        <v>404</v>
      </c>
      <c r="D1680" s="1797" t="s">
        <v>447</v>
      </c>
      <c r="E1680" s="1002">
        <v>64</v>
      </c>
      <c r="F1680" s="1003" t="s">
        <v>4151</v>
      </c>
      <c r="H1680" s="1016" t="s">
        <v>345</v>
      </c>
      <c r="I1680" s="997" t="s">
        <v>7293</v>
      </c>
      <c r="K1680" s="997" t="s">
        <v>10142</v>
      </c>
      <c r="L1680" s="1005">
        <f t="shared" si="523"/>
        <v>0</v>
      </c>
      <c r="M1680" s="1005">
        <f t="shared" si="524"/>
        <v>0</v>
      </c>
      <c r="N1680" s="1725">
        <f t="shared" si="520"/>
        <v>0</v>
      </c>
      <c r="Z1680" s="1006" t="str">
        <f t="shared" si="525"/>
        <v>Cap.4 Pct.3: Val. totala a investitiilor in mijl. de transp. &gt;= Val. investitiilor in mijl. de transp. aduse din import. (Rd.(1 la n) Col.3)  &gt;= Rd.(1 la n) Col.4)</v>
      </c>
      <c r="AA1680" s="2205">
        <f t="shared" si="526"/>
        <v>1</v>
      </c>
      <c r="AB1680" s="3036">
        <v>404</v>
      </c>
    </row>
    <row r="1681" spans="1:28" x14ac:dyDescent="0.25">
      <c r="A1681" s="1708">
        <f t="shared" si="518"/>
        <v>0</v>
      </c>
      <c r="B1681" s="1708">
        <f t="shared" si="519"/>
        <v>10404065</v>
      </c>
      <c r="C1681" s="1002">
        <v>404</v>
      </c>
      <c r="D1681" s="1797" t="s">
        <v>447</v>
      </c>
      <c r="E1681" s="1002">
        <v>65</v>
      </c>
      <c r="F1681" s="1003" t="s">
        <v>4151</v>
      </c>
      <c r="H1681" s="1016" t="s">
        <v>345</v>
      </c>
      <c r="I1681" s="997" t="s">
        <v>7294</v>
      </c>
      <c r="J1681" s="996"/>
      <c r="K1681" s="997" t="s">
        <v>10143</v>
      </c>
      <c r="L1681" s="1005">
        <f t="shared" si="523"/>
        <v>0</v>
      </c>
      <c r="M1681" s="1005">
        <f t="shared" si="524"/>
        <v>0</v>
      </c>
      <c r="N1681" s="1725">
        <f t="shared" si="520"/>
        <v>0</v>
      </c>
      <c r="Z1681" s="1006" t="str">
        <f t="shared" si="525"/>
        <v>Cap.4 Pct.3: Val. totala a investitiilor in mijl. de transp. &gt;= Val. investitiilor in mijl. de transp. aduse din import. (Rd.(1 la n) Col.3)  &gt;= Rd.(1 la n) Col.4)</v>
      </c>
      <c r="AA1681" s="2205">
        <f t="shared" si="526"/>
        <v>1</v>
      </c>
      <c r="AB1681" s="3036">
        <v>404</v>
      </c>
    </row>
    <row r="1682" spans="1:28" x14ac:dyDescent="0.25">
      <c r="A1682" s="1708">
        <f t="shared" si="518"/>
        <v>0</v>
      </c>
      <c r="B1682" s="1708">
        <f t="shared" si="519"/>
        <v>10404066</v>
      </c>
      <c r="C1682" s="1002">
        <v>404</v>
      </c>
      <c r="D1682" s="1797" t="s">
        <v>447</v>
      </c>
      <c r="E1682" s="1002">
        <v>66</v>
      </c>
      <c r="F1682" s="1003" t="s">
        <v>4151</v>
      </c>
      <c r="H1682" s="1016" t="s">
        <v>345</v>
      </c>
      <c r="I1682" s="997" t="s">
        <v>7295</v>
      </c>
      <c r="K1682" s="997" t="s">
        <v>10144</v>
      </c>
      <c r="L1682" s="1005">
        <f t="shared" si="523"/>
        <v>0</v>
      </c>
      <c r="M1682" s="1005">
        <f t="shared" si="524"/>
        <v>0</v>
      </c>
      <c r="N1682" s="1725">
        <f t="shared" ref="N1682:N1722" si="527">IF(L1682&gt;=M1682,0,1)</f>
        <v>0</v>
      </c>
      <c r="Z1682" s="1006" t="str">
        <f t="shared" si="525"/>
        <v>Cap.4 Pct.3: Val. totala a investitiilor in mijl. de transp. &gt;= Val. investitiilor in mijl. de transp. aduse din import. (Rd.(1 la n) Col.3)  &gt;= Rd.(1 la n) Col.4)</v>
      </c>
      <c r="AA1682" s="2205">
        <f t="shared" si="526"/>
        <v>1</v>
      </c>
      <c r="AB1682" s="3036">
        <v>404</v>
      </c>
    </row>
    <row r="1683" spans="1:28" x14ac:dyDescent="0.25">
      <c r="A1683" s="1708">
        <f t="shared" si="518"/>
        <v>0</v>
      </c>
      <c r="B1683" s="1708">
        <f t="shared" si="519"/>
        <v>10404067</v>
      </c>
      <c r="C1683" s="1002">
        <v>404</v>
      </c>
      <c r="D1683" s="1797" t="s">
        <v>447</v>
      </c>
      <c r="E1683" s="1002">
        <v>67</v>
      </c>
      <c r="F1683" s="1003" t="s">
        <v>4151</v>
      </c>
      <c r="H1683" s="1016" t="s">
        <v>345</v>
      </c>
      <c r="I1683" s="997" t="s">
        <v>7296</v>
      </c>
      <c r="J1683" s="996"/>
      <c r="K1683" s="997" t="s">
        <v>10145</v>
      </c>
      <c r="L1683" s="1005">
        <f t="shared" si="523"/>
        <v>0</v>
      </c>
      <c r="M1683" s="1005">
        <f t="shared" si="524"/>
        <v>0</v>
      </c>
      <c r="N1683" s="1725">
        <f t="shared" si="527"/>
        <v>0</v>
      </c>
      <c r="Z1683" s="1006" t="str">
        <f t="shared" si="525"/>
        <v>Cap.4 Pct.3: Val. totala a investitiilor in mijl. de transp. &gt;= Val. investitiilor in mijl. de transp. aduse din import. (Rd.(1 la n) Col.3)  &gt;= Rd.(1 la n) Col.4)</v>
      </c>
      <c r="AA1683" s="2205">
        <f t="shared" si="526"/>
        <v>1</v>
      </c>
      <c r="AB1683" s="3036">
        <v>404</v>
      </c>
    </row>
    <row r="1684" spans="1:28" x14ac:dyDescent="0.25">
      <c r="A1684" s="1708">
        <f t="shared" si="518"/>
        <v>0</v>
      </c>
      <c r="B1684" s="1708">
        <f t="shared" si="519"/>
        <v>10404068</v>
      </c>
      <c r="C1684" s="1002">
        <v>404</v>
      </c>
      <c r="D1684" s="1797" t="s">
        <v>447</v>
      </c>
      <c r="E1684" s="1002">
        <v>68</v>
      </c>
      <c r="F1684" s="1003" t="s">
        <v>4151</v>
      </c>
      <c r="H1684" s="1016" t="s">
        <v>345</v>
      </c>
      <c r="I1684" s="997" t="s">
        <v>7297</v>
      </c>
      <c r="K1684" s="997" t="s">
        <v>10146</v>
      </c>
      <c r="L1684" s="1005">
        <f t="shared" si="523"/>
        <v>0</v>
      </c>
      <c r="M1684" s="1005">
        <f t="shared" si="524"/>
        <v>0</v>
      </c>
      <c r="N1684" s="1725">
        <f t="shared" si="527"/>
        <v>0</v>
      </c>
      <c r="Z1684" s="1006" t="str">
        <f t="shared" si="525"/>
        <v>Cap.4 Pct.3: Val. totala a investitiilor in mijl. de transp. &gt;= Val. investitiilor in mijl. de transp. aduse din import. (Rd.(1 la n) Col.3)  &gt;= Rd.(1 la n) Col.4)</v>
      </c>
      <c r="AA1684" s="2205">
        <f t="shared" si="526"/>
        <v>1</v>
      </c>
      <c r="AB1684" s="3036">
        <v>404</v>
      </c>
    </row>
    <row r="1685" spans="1:28" x14ac:dyDescent="0.25">
      <c r="A1685" s="1708">
        <f t="shared" si="518"/>
        <v>0</v>
      </c>
      <c r="B1685" s="1708">
        <f t="shared" si="519"/>
        <v>10404069</v>
      </c>
      <c r="C1685" s="1002">
        <v>404</v>
      </c>
      <c r="D1685" s="1797" t="s">
        <v>447</v>
      </c>
      <c r="E1685" s="1002">
        <v>69</v>
      </c>
      <c r="F1685" s="1003" t="s">
        <v>4151</v>
      </c>
      <c r="H1685" s="1016" t="s">
        <v>345</v>
      </c>
      <c r="I1685" s="997" t="s">
        <v>7298</v>
      </c>
      <c r="J1685" s="996"/>
      <c r="K1685" s="997" t="s">
        <v>10147</v>
      </c>
      <c r="L1685" s="1005">
        <f t="shared" si="523"/>
        <v>0</v>
      </c>
      <c r="M1685" s="1005">
        <f t="shared" si="524"/>
        <v>0</v>
      </c>
      <c r="N1685" s="1725">
        <f t="shared" si="527"/>
        <v>0</v>
      </c>
      <c r="Z1685" s="1006" t="str">
        <f t="shared" si="525"/>
        <v>Cap.4 Pct.3: Val. totala a investitiilor in mijl. de transp. &gt;= Val. investitiilor in mijl. de transp. aduse din import. (Rd.(1 la n) Col.3)  &gt;= Rd.(1 la n) Col.4)</v>
      </c>
      <c r="AA1685" s="2205">
        <f t="shared" si="526"/>
        <v>1</v>
      </c>
      <c r="AB1685" s="3036">
        <v>404</v>
      </c>
    </row>
    <row r="1686" spans="1:28" x14ac:dyDescent="0.25">
      <c r="A1686" s="1708">
        <f t="shared" si="518"/>
        <v>0</v>
      </c>
      <c r="B1686" s="1708">
        <f t="shared" si="519"/>
        <v>10404070</v>
      </c>
      <c r="C1686" s="1002">
        <v>404</v>
      </c>
      <c r="D1686" s="1797" t="s">
        <v>447</v>
      </c>
      <c r="E1686" s="1002">
        <v>70</v>
      </c>
      <c r="F1686" s="1003" t="s">
        <v>4151</v>
      </c>
      <c r="H1686" s="1016" t="s">
        <v>345</v>
      </c>
      <c r="I1686" s="997" t="s">
        <v>7299</v>
      </c>
      <c r="K1686" s="997" t="s">
        <v>10148</v>
      </c>
      <c r="L1686" s="1005">
        <f t="shared" si="523"/>
        <v>0</v>
      </c>
      <c r="M1686" s="1005">
        <f t="shared" si="524"/>
        <v>0</v>
      </c>
      <c r="N1686" s="1725">
        <f t="shared" si="527"/>
        <v>0</v>
      </c>
      <c r="Z1686" s="1006" t="str">
        <f t="shared" si="525"/>
        <v>Cap.4 Pct.3: Val. totala a investitiilor in mijl. de transp. &gt;= Val. investitiilor in mijl. de transp. aduse din import. (Rd.(1 la n) Col.3)  &gt;= Rd.(1 la n) Col.4)</v>
      </c>
      <c r="AA1686" s="2205">
        <f t="shared" si="526"/>
        <v>1</v>
      </c>
      <c r="AB1686" s="3036">
        <v>404</v>
      </c>
    </row>
    <row r="1687" spans="1:28" x14ac:dyDescent="0.25">
      <c r="A1687" s="1708">
        <f t="shared" ref="A1687:A1750" si="528">IF(D1687="DA",IF(ISERROR(N1687),A1686+1,IF(N1687=1,A1686+1,A1686)),A1686)</f>
        <v>0</v>
      </c>
      <c r="B1687" s="1708">
        <f t="shared" si="519"/>
        <v>10404071</v>
      </c>
      <c r="C1687" s="1002">
        <v>404</v>
      </c>
      <c r="D1687" s="1797" t="s">
        <v>447</v>
      </c>
      <c r="E1687" s="1002">
        <v>71</v>
      </c>
      <c r="F1687" s="1003" t="s">
        <v>4151</v>
      </c>
      <c r="H1687" s="1016" t="s">
        <v>345</v>
      </c>
      <c r="I1687" s="997" t="s">
        <v>7300</v>
      </c>
      <c r="J1687" s="996"/>
      <c r="K1687" s="997" t="s">
        <v>10149</v>
      </c>
      <c r="L1687" s="1005">
        <f t="shared" si="523"/>
        <v>0</v>
      </c>
      <c r="M1687" s="1005">
        <f t="shared" si="524"/>
        <v>0</v>
      </c>
      <c r="N1687" s="1725">
        <f t="shared" si="527"/>
        <v>0</v>
      </c>
      <c r="Z1687" s="1006" t="str">
        <f t="shared" si="525"/>
        <v>Cap.4 Pct.3: Val. totala a investitiilor in mijl. de transp. &gt;= Val. investitiilor in mijl. de transp. aduse din import. (Rd.(1 la n) Col.3)  &gt;= Rd.(1 la n) Col.4)</v>
      </c>
      <c r="AA1687" s="2205">
        <f t="shared" si="526"/>
        <v>1</v>
      </c>
      <c r="AB1687" s="3036">
        <v>404</v>
      </c>
    </row>
    <row r="1688" spans="1:28" x14ac:dyDescent="0.25">
      <c r="A1688" s="1708">
        <f t="shared" si="528"/>
        <v>0</v>
      </c>
      <c r="B1688" s="1708">
        <f t="shared" si="519"/>
        <v>10404072</v>
      </c>
      <c r="C1688" s="1002">
        <v>404</v>
      </c>
      <c r="D1688" s="1797" t="s">
        <v>447</v>
      </c>
      <c r="E1688" s="1002">
        <v>72</v>
      </c>
      <c r="F1688" s="1003" t="s">
        <v>4151</v>
      </c>
      <c r="H1688" s="1016" t="s">
        <v>345</v>
      </c>
      <c r="I1688" s="997" t="s">
        <v>7301</v>
      </c>
      <c r="K1688" s="997" t="s">
        <v>10150</v>
      </c>
      <c r="L1688" s="1005">
        <f t="shared" si="523"/>
        <v>0</v>
      </c>
      <c r="M1688" s="1005">
        <f t="shared" si="524"/>
        <v>0</v>
      </c>
      <c r="N1688" s="1725">
        <f t="shared" si="527"/>
        <v>0</v>
      </c>
      <c r="Z1688" s="1006" t="str">
        <f t="shared" si="525"/>
        <v>Cap.4 Pct.3: Val. totala a investitiilor in mijl. de transp. &gt;= Val. investitiilor in mijl. de transp. aduse din import. (Rd.(1 la n) Col.3)  &gt;= Rd.(1 la n) Col.4)</v>
      </c>
      <c r="AA1688" s="2205">
        <f t="shared" si="526"/>
        <v>1</v>
      </c>
      <c r="AB1688" s="3036">
        <v>404</v>
      </c>
    </row>
    <row r="1689" spans="1:28" x14ac:dyDescent="0.25">
      <c r="A1689" s="1708">
        <f t="shared" si="528"/>
        <v>0</v>
      </c>
      <c r="B1689" s="1708">
        <f t="shared" si="519"/>
        <v>10404073</v>
      </c>
      <c r="C1689" s="1002">
        <v>404</v>
      </c>
      <c r="D1689" s="1797" t="s">
        <v>447</v>
      </c>
      <c r="E1689" s="1002">
        <v>73</v>
      </c>
      <c r="F1689" s="1003" t="s">
        <v>4151</v>
      </c>
      <c r="H1689" s="1016" t="s">
        <v>345</v>
      </c>
      <c r="I1689" s="997" t="s">
        <v>7302</v>
      </c>
      <c r="J1689" s="996"/>
      <c r="K1689" s="997" t="s">
        <v>10151</v>
      </c>
      <c r="L1689" s="1005">
        <f t="shared" si="523"/>
        <v>0</v>
      </c>
      <c r="M1689" s="1005">
        <f t="shared" si="524"/>
        <v>0</v>
      </c>
      <c r="N1689" s="1725">
        <f t="shared" si="527"/>
        <v>0</v>
      </c>
      <c r="Z1689" s="1006" t="str">
        <f t="shared" si="525"/>
        <v>Cap.4 Pct.3: Val. totala a investitiilor in mijl. de transp. &gt;= Val. investitiilor in mijl. de transp. aduse din import. (Rd.(1 la n) Col.3)  &gt;= Rd.(1 la n) Col.4)</v>
      </c>
      <c r="AA1689" s="2205">
        <f t="shared" si="526"/>
        <v>1</v>
      </c>
      <c r="AB1689" s="3036">
        <v>404</v>
      </c>
    </row>
    <row r="1690" spans="1:28" x14ac:dyDescent="0.25">
      <c r="A1690" s="1708">
        <f t="shared" si="528"/>
        <v>0</v>
      </c>
      <c r="B1690" s="1708">
        <f t="shared" si="519"/>
        <v>10404074</v>
      </c>
      <c r="C1690" s="1002">
        <v>404</v>
      </c>
      <c r="D1690" s="1797" t="s">
        <v>447</v>
      </c>
      <c r="E1690" s="1002">
        <v>74</v>
      </c>
      <c r="F1690" s="1003" t="s">
        <v>4151</v>
      </c>
      <c r="H1690" s="1016" t="s">
        <v>345</v>
      </c>
      <c r="I1690" s="997" t="s">
        <v>7303</v>
      </c>
      <c r="K1690" s="997" t="s">
        <v>10152</v>
      </c>
      <c r="L1690" s="1005">
        <f t="shared" si="523"/>
        <v>0</v>
      </c>
      <c r="M1690" s="1005">
        <f t="shared" si="524"/>
        <v>0</v>
      </c>
      <c r="N1690" s="1725">
        <f t="shared" si="527"/>
        <v>0</v>
      </c>
      <c r="Z1690" s="1006" t="str">
        <f t="shared" si="525"/>
        <v>Cap.4 Pct.3: Val. totala a investitiilor in mijl. de transp. &gt;= Val. investitiilor in mijl. de transp. aduse din import. (Rd.(1 la n) Col.3)  &gt;= Rd.(1 la n) Col.4)</v>
      </c>
      <c r="AA1690" s="2205">
        <f t="shared" si="526"/>
        <v>1</v>
      </c>
      <c r="AB1690" s="3036">
        <v>404</v>
      </c>
    </row>
    <row r="1691" spans="1:28" x14ac:dyDescent="0.25">
      <c r="A1691" s="1708">
        <f t="shared" si="528"/>
        <v>0</v>
      </c>
      <c r="B1691" s="1708">
        <f t="shared" si="519"/>
        <v>10404075</v>
      </c>
      <c r="C1691" s="1002">
        <v>404</v>
      </c>
      <c r="D1691" s="1797" t="s">
        <v>447</v>
      </c>
      <c r="E1691" s="1002">
        <v>75</v>
      </c>
      <c r="F1691" s="1003" t="s">
        <v>4151</v>
      </c>
      <c r="H1691" s="1016" t="s">
        <v>345</v>
      </c>
      <c r="I1691" s="997" t="s">
        <v>7304</v>
      </c>
      <c r="J1691" s="996"/>
      <c r="K1691" s="997" t="s">
        <v>10153</v>
      </c>
      <c r="L1691" s="1005">
        <f t="shared" si="523"/>
        <v>0</v>
      </c>
      <c r="M1691" s="1005">
        <f t="shared" si="524"/>
        <v>0</v>
      </c>
      <c r="N1691" s="1725">
        <f t="shared" si="527"/>
        <v>0</v>
      </c>
      <c r="Z1691" s="1006" t="str">
        <f t="shared" si="525"/>
        <v>Cap.4 Pct.3: Val. totala a investitiilor in mijl. de transp. &gt;= Val. investitiilor in mijl. de transp. aduse din import. (Rd.(1 la n) Col.3)  &gt;= Rd.(1 la n) Col.4)</v>
      </c>
      <c r="AA1691" s="2205">
        <f t="shared" si="526"/>
        <v>1</v>
      </c>
      <c r="AB1691" s="3036">
        <v>404</v>
      </c>
    </row>
    <row r="1692" spans="1:28" x14ac:dyDescent="0.25">
      <c r="A1692" s="1708">
        <f t="shared" si="528"/>
        <v>0</v>
      </c>
      <c r="B1692" s="1708">
        <f t="shared" si="519"/>
        <v>10404076</v>
      </c>
      <c r="C1692" s="1002">
        <v>404</v>
      </c>
      <c r="D1692" s="1797" t="s">
        <v>447</v>
      </c>
      <c r="E1692" s="1002">
        <v>76</v>
      </c>
      <c r="F1692" s="1003" t="s">
        <v>4151</v>
      </c>
      <c r="H1692" s="1016" t="s">
        <v>345</v>
      </c>
      <c r="I1692" s="997" t="s">
        <v>7305</v>
      </c>
      <c r="K1692" s="997" t="s">
        <v>10154</v>
      </c>
      <c r="L1692" s="1005">
        <f t="shared" si="523"/>
        <v>0</v>
      </c>
      <c r="M1692" s="1005">
        <f t="shared" si="524"/>
        <v>0</v>
      </c>
      <c r="N1692" s="1725">
        <f t="shared" si="527"/>
        <v>0</v>
      </c>
      <c r="Z1692" s="1006" t="str">
        <f t="shared" si="525"/>
        <v>Cap.4 Pct.3: Val. totala a investitiilor in mijl. de transp. &gt;= Val. investitiilor in mijl. de transp. aduse din import. (Rd.(1 la n) Col.3)  &gt;= Rd.(1 la n) Col.4)</v>
      </c>
      <c r="AA1692" s="2205">
        <f t="shared" si="526"/>
        <v>1</v>
      </c>
      <c r="AB1692" s="3036">
        <v>404</v>
      </c>
    </row>
    <row r="1693" spans="1:28" x14ac:dyDescent="0.25">
      <c r="A1693" s="1708">
        <f t="shared" si="528"/>
        <v>0</v>
      </c>
      <c r="B1693" s="1708">
        <f t="shared" si="519"/>
        <v>10404077</v>
      </c>
      <c r="C1693" s="1002">
        <v>404</v>
      </c>
      <c r="D1693" s="1797" t="s">
        <v>447</v>
      </c>
      <c r="E1693" s="1002">
        <v>77</v>
      </c>
      <c r="F1693" s="1003" t="s">
        <v>4151</v>
      </c>
      <c r="H1693" s="1016" t="s">
        <v>345</v>
      </c>
      <c r="I1693" s="997" t="s">
        <v>7306</v>
      </c>
      <c r="J1693" s="996"/>
      <c r="K1693" s="997" t="s">
        <v>10155</v>
      </c>
      <c r="L1693" s="1005">
        <f t="shared" si="523"/>
        <v>0</v>
      </c>
      <c r="M1693" s="1005">
        <f t="shared" si="524"/>
        <v>0</v>
      </c>
      <c r="N1693" s="1725">
        <f t="shared" si="527"/>
        <v>0</v>
      </c>
      <c r="Z1693" s="1006" t="str">
        <f t="shared" si="525"/>
        <v>Cap.4 Pct.3: Val. totala a investitiilor in mijl. de transp. &gt;= Val. investitiilor in mijl. de transp. aduse din import. (Rd.(1 la n) Col.3)  &gt;= Rd.(1 la n) Col.4)</v>
      </c>
      <c r="AA1693" s="2205">
        <f t="shared" si="526"/>
        <v>1</v>
      </c>
      <c r="AB1693" s="3036">
        <v>404</v>
      </c>
    </row>
    <row r="1694" spans="1:28" x14ac:dyDescent="0.25">
      <c r="A1694" s="1708">
        <f t="shared" si="528"/>
        <v>0</v>
      </c>
      <c r="B1694" s="1708">
        <f t="shared" si="519"/>
        <v>10404078</v>
      </c>
      <c r="C1694" s="1002">
        <v>404</v>
      </c>
      <c r="D1694" s="1797" t="s">
        <v>447</v>
      </c>
      <c r="E1694" s="1002">
        <v>78</v>
      </c>
      <c r="F1694" s="1003" t="s">
        <v>4151</v>
      </c>
      <c r="H1694" s="1016" t="s">
        <v>345</v>
      </c>
      <c r="I1694" s="997" t="s">
        <v>7307</v>
      </c>
      <c r="K1694" s="997" t="s">
        <v>10156</v>
      </c>
      <c r="L1694" s="1005">
        <f t="shared" si="523"/>
        <v>0</v>
      </c>
      <c r="M1694" s="1005">
        <f t="shared" si="524"/>
        <v>0</v>
      </c>
      <c r="N1694" s="1725">
        <f t="shared" si="527"/>
        <v>0</v>
      </c>
      <c r="Z1694" s="1006" t="str">
        <f t="shared" si="525"/>
        <v>Cap.4 Pct.3: Val. totala a investitiilor in mijl. de transp. &gt;= Val. investitiilor in mijl. de transp. aduse din import. (Rd.(1 la n) Col.3)  &gt;= Rd.(1 la n) Col.4)</v>
      </c>
      <c r="AA1694" s="2205">
        <f t="shared" si="526"/>
        <v>1</v>
      </c>
      <c r="AB1694" s="3036">
        <v>404</v>
      </c>
    </row>
    <row r="1695" spans="1:28" x14ac:dyDescent="0.25">
      <c r="A1695" s="1708">
        <f t="shared" si="528"/>
        <v>0</v>
      </c>
      <c r="B1695" s="1708">
        <f t="shared" si="519"/>
        <v>10404079</v>
      </c>
      <c r="C1695" s="1002">
        <v>404</v>
      </c>
      <c r="D1695" s="1797" t="s">
        <v>447</v>
      </c>
      <c r="E1695" s="1002">
        <v>79</v>
      </c>
      <c r="F1695" s="1003" t="s">
        <v>4151</v>
      </c>
      <c r="H1695" s="1016" t="s">
        <v>345</v>
      </c>
      <c r="I1695" s="997" t="s">
        <v>7308</v>
      </c>
      <c r="J1695" s="996"/>
      <c r="K1695" s="997" t="s">
        <v>10157</v>
      </c>
      <c r="L1695" s="1005">
        <f t="shared" si="523"/>
        <v>0</v>
      </c>
      <c r="M1695" s="1005">
        <f t="shared" si="524"/>
        <v>0</v>
      </c>
      <c r="N1695" s="1725">
        <f t="shared" si="527"/>
        <v>0</v>
      </c>
      <c r="Z1695" s="1006" t="str">
        <f t="shared" si="525"/>
        <v>Cap.4 Pct.3: Val. totala a investitiilor in mijl. de transp. &gt;= Val. investitiilor in mijl. de transp. aduse din import. (Rd.(1 la n) Col.3)  &gt;= Rd.(1 la n) Col.4)</v>
      </c>
      <c r="AA1695" s="2205">
        <f t="shared" si="526"/>
        <v>1</v>
      </c>
      <c r="AB1695" s="3036">
        <v>404</v>
      </c>
    </row>
    <row r="1696" spans="1:28" x14ac:dyDescent="0.25">
      <c r="A1696" s="1708">
        <f t="shared" si="528"/>
        <v>0</v>
      </c>
      <c r="B1696" s="1708">
        <f t="shared" si="519"/>
        <v>10404080</v>
      </c>
      <c r="C1696" s="1002">
        <v>404</v>
      </c>
      <c r="D1696" s="1797" t="s">
        <v>447</v>
      </c>
      <c r="E1696" s="1002">
        <v>80</v>
      </c>
      <c r="F1696" s="1003" t="s">
        <v>4151</v>
      </c>
      <c r="H1696" s="1016" t="s">
        <v>345</v>
      </c>
      <c r="I1696" s="997" t="s">
        <v>7309</v>
      </c>
      <c r="K1696" s="997" t="s">
        <v>10158</v>
      </c>
      <c r="L1696" s="1005">
        <f t="shared" si="523"/>
        <v>0</v>
      </c>
      <c r="M1696" s="1005">
        <f t="shared" si="524"/>
        <v>0</v>
      </c>
      <c r="N1696" s="1725">
        <f t="shared" si="527"/>
        <v>0</v>
      </c>
      <c r="Z1696" s="1006" t="str">
        <f t="shared" si="525"/>
        <v>Cap.4 Pct.3: Val. totala a investitiilor in mijl. de transp. &gt;= Val. investitiilor in mijl. de transp. aduse din import. (Rd.(1 la n) Col.3)  &gt;= Rd.(1 la n) Col.4)</v>
      </c>
      <c r="AA1696" s="2205">
        <f t="shared" si="526"/>
        <v>1</v>
      </c>
      <c r="AB1696" s="3036">
        <v>404</v>
      </c>
    </row>
    <row r="1697" spans="1:29" x14ac:dyDescent="0.25">
      <c r="A1697" s="1708">
        <f t="shared" si="528"/>
        <v>0</v>
      </c>
      <c r="B1697" s="1708">
        <f t="shared" ref="B1697:B1740" si="529">VALUE("1"&amp;TEXT(C1697,"0000")&amp;TEXT(E1697,"000"))</f>
        <v>10404081</v>
      </c>
      <c r="C1697" s="1002">
        <v>404</v>
      </c>
      <c r="D1697" s="1797" t="s">
        <v>447</v>
      </c>
      <c r="E1697" s="1002">
        <v>81</v>
      </c>
      <c r="F1697" s="1003" t="s">
        <v>4151</v>
      </c>
      <c r="H1697" s="1016" t="s">
        <v>345</v>
      </c>
      <c r="I1697" s="997" t="s">
        <v>7310</v>
      </c>
      <c r="J1697" s="996"/>
      <c r="K1697" s="997" t="s">
        <v>10159</v>
      </c>
      <c r="L1697" s="1005">
        <f t="shared" si="523"/>
        <v>0</v>
      </c>
      <c r="M1697" s="1005">
        <f t="shared" si="524"/>
        <v>0</v>
      </c>
      <c r="N1697" s="1725">
        <f t="shared" ref="N1697" si="530">IF(L1697&gt;=M1697,0,1)</f>
        <v>0</v>
      </c>
      <c r="Z1697" s="1006" t="str">
        <f>Z1695</f>
        <v>Cap.4 Pct.3: Val. totala a investitiilor in mijl. de transp. &gt;= Val. investitiilor in mijl. de transp. aduse din import. (Rd.(1 la n) Col.3)  &gt;= Rd.(1 la n) Col.4)</v>
      </c>
      <c r="AA1697" s="2205">
        <f t="shared" si="526"/>
        <v>1</v>
      </c>
      <c r="AB1697" s="3036">
        <v>404</v>
      </c>
    </row>
    <row r="1698" spans="1:29" x14ac:dyDescent="0.25">
      <c r="A1698" s="1708">
        <f t="shared" si="528"/>
        <v>0</v>
      </c>
      <c r="B1698" s="1708">
        <f t="shared" si="529"/>
        <v>10404082</v>
      </c>
      <c r="C1698" s="1002">
        <v>404</v>
      </c>
      <c r="D1698" s="1797" t="s">
        <v>447</v>
      </c>
      <c r="E1698" s="1002">
        <v>82</v>
      </c>
      <c r="F1698" s="1003" t="s">
        <v>4151</v>
      </c>
      <c r="H1698" s="1016" t="s">
        <v>345</v>
      </c>
      <c r="I1698" s="997" t="s">
        <v>10160</v>
      </c>
      <c r="K1698" s="997" t="s">
        <v>10161</v>
      </c>
      <c r="L1698" s="1005">
        <f t="shared" si="523"/>
        <v>0</v>
      </c>
      <c r="M1698" s="1005">
        <f t="shared" si="524"/>
        <v>0</v>
      </c>
      <c r="N1698" s="1725">
        <f t="shared" si="527"/>
        <v>0</v>
      </c>
      <c r="Z1698" s="1006" t="str">
        <f>Z1696</f>
        <v>Cap.4 Pct.3: Val. totala a investitiilor in mijl. de transp. &gt;= Val. investitiilor in mijl. de transp. aduse din import. (Rd.(1 la n) Col.3)  &gt;= Rd.(1 la n) Col.4)</v>
      </c>
      <c r="AA1698" s="2205">
        <f t="shared" si="526"/>
        <v>1</v>
      </c>
      <c r="AB1698" s="3036">
        <v>404</v>
      </c>
    </row>
    <row r="1699" spans="1:29" x14ac:dyDescent="0.25">
      <c r="A1699" s="1708">
        <f t="shared" si="528"/>
        <v>0</v>
      </c>
      <c r="B1699" s="1708">
        <f t="shared" si="529"/>
        <v>10404083</v>
      </c>
      <c r="C1699" s="1002">
        <v>404</v>
      </c>
      <c r="D1699" s="1797" t="s">
        <v>447</v>
      </c>
      <c r="E1699" s="1002">
        <v>83</v>
      </c>
      <c r="F1699" s="1003" t="s">
        <v>4151</v>
      </c>
      <c r="G1699" s="1002" t="s">
        <v>10244</v>
      </c>
      <c r="H1699" s="1016" t="s">
        <v>345</v>
      </c>
      <c r="I1699" s="1701" t="s">
        <v>10019</v>
      </c>
      <c r="J1699" s="1702"/>
      <c r="K1699" s="1701" t="s">
        <v>10020</v>
      </c>
      <c r="L1699" s="1005">
        <f t="shared" ref="L1699:L1739" si="531">IF(BE559="",0,BE559)</f>
        <v>0</v>
      </c>
      <c r="M1699" s="1005">
        <f t="shared" ref="M1699:M1739" si="532">IF(BF559="",0,BF559)</f>
        <v>0</v>
      </c>
      <c r="N1699" s="1725">
        <f>IF(L1699&gt;=M1699,0,1)</f>
        <v>0</v>
      </c>
      <c r="Z1699" s="1343" t="s">
        <v>10245</v>
      </c>
      <c r="AA1699" s="2205">
        <f t="shared" si="526"/>
        <v>1</v>
      </c>
      <c r="AB1699" s="3036">
        <v>404</v>
      </c>
    </row>
    <row r="1700" spans="1:29" x14ac:dyDescent="0.25">
      <c r="A1700" s="1708">
        <f t="shared" si="528"/>
        <v>0</v>
      </c>
      <c r="B1700" s="1708">
        <f t="shared" si="529"/>
        <v>10404084</v>
      </c>
      <c r="C1700" s="1002">
        <v>404</v>
      </c>
      <c r="D1700" s="1797" t="s">
        <v>447</v>
      </c>
      <c r="E1700" s="1002">
        <v>84</v>
      </c>
      <c r="F1700" s="1003" t="s">
        <v>4151</v>
      </c>
      <c r="H1700" s="1016" t="s">
        <v>345</v>
      </c>
      <c r="I1700" s="997" t="s">
        <v>10162</v>
      </c>
      <c r="K1700" s="997" t="s">
        <v>10163</v>
      </c>
      <c r="L1700" s="1005">
        <f t="shared" si="531"/>
        <v>0</v>
      </c>
      <c r="M1700" s="1005">
        <f t="shared" si="532"/>
        <v>0</v>
      </c>
      <c r="N1700" s="1725">
        <f t="shared" si="527"/>
        <v>0</v>
      </c>
      <c r="Z1700" s="1006" t="str">
        <f>Z1699</f>
        <v>Cap.4 Pct.3: Val. totala a altor investitii &gt;= Val. altor investitii aduse din import. (Rd.(1 la n) Col.5)  &gt;= Rd.(1 la n) Col.6)</v>
      </c>
      <c r="AA1700" s="2205">
        <f t="shared" si="526"/>
        <v>1</v>
      </c>
      <c r="AB1700" s="3036">
        <v>404</v>
      </c>
      <c r="AC1700" s="2205">
        <f>LEN(Z1699)</f>
        <v>129</v>
      </c>
    </row>
    <row r="1701" spans="1:29" x14ac:dyDescent="0.25">
      <c r="A1701" s="1708">
        <f t="shared" si="528"/>
        <v>0</v>
      </c>
      <c r="B1701" s="1708">
        <f t="shared" si="529"/>
        <v>10404085</v>
      </c>
      <c r="C1701" s="1002">
        <v>404</v>
      </c>
      <c r="D1701" s="1797" t="s">
        <v>447</v>
      </c>
      <c r="E1701" s="1002">
        <v>85</v>
      </c>
      <c r="F1701" s="1003" t="s">
        <v>4151</v>
      </c>
      <c r="H1701" s="1016" t="s">
        <v>345</v>
      </c>
      <c r="I1701" s="997" t="s">
        <v>10164</v>
      </c>
      <c r="K1701" s="997" t="s">
        <v>10165</v>
      </c>
      <c r="L1701" s="1005">
        <f t="shared" si="531"/>
        <v>0</v>
      </c>
      <c r="M1701" s="1005">
        <f t="shared" si="532"/>
        <v>0</v>
      </c>
      <c r="N1701" s="1725">
        <f t="shared" si="527"/>
        <v>0</v>
      </c>
      <c r="Z1701" s="1006" t="str">
        <f t="shared" ref="Z1701:Z1737" si="533">Z1700</f>
        <v>Cap.4 Pct.3: Val. totala a altor investitii &gt;= Val. altor investitii aduse din import. (Rd.(1 la n) Col.5)  &gt;= Rd.(1 la n) Col.6)</v>
      </c>
      <c r="AA1701" s="2205">
        <f t="shared" si="526"/>
        <v>1</v>
      </c>
      <c r="AB1701" s="3036">
        <v>404</v>
      </c>
    </row>
    <row r="1702" spans="1:29" x14ac:dyDescent="0.25">
      <c r="A1702" s="1708">
        <f t="shared" si="528"/>
        <v>0</v>
      </c>
      <c r="B1702" s="1708">
        <f t="shared" si="529"/>
        <v>10404086</v>
      </c>
      <c r="C1702" s="1002">
        <v>404</v>
      </c>
      <c r="D1702" s="1797" t="s">
        <v>447</v>
      </c>
      <c r="E1702" s="1002">
        <v>86</v>
      </c>
      <c r="F1702" s="1003" t="s">
        <v>4151</v>
      </c>
      <c r="H1702" s="1016" t="s">
        <v>345</v>
      </c>
      <c r="I1702" s="997" t="s">
        <v>10166</v>
      </c>
      <c r="K1702" s="997" t="s">
        <v>10167</v>
      </c>
      <c r="L1702" s="1005">
        <f t="shared" si="531"/>
        <v>0</v>
      </c>
      <c r="M1702" s="1005">
        <f t="shared" si="532"/>
        <v>0</v>
      </c>
      <c r="N1702" s="1725">
        <f t="shared" si="527"/>
        <v>0</v>
      </c>
      <c r="Z1702" s="1006" t="str">
        <f t="shared" si="533"/>
        <v>Cap.4 Pct.3: Val. totala a altor investitii &gt;= Val. altor investitii aduse din import. (Rd.(1 la n) Col.5)  &gt;= Rd.(1 la n) Col.6)</v>
      </c>
      <c r="AA1702" s="2205">
        <f t="shared" si="526"/>
        <v>1</v>
      </c>
      <c r="AB1702" s="3036">
        <v>404</v>
      </c>
    </row>
    <row r="1703" spans="1:29" x14ac:dyDescent="0.25">
      <c r="A1703" s="1708">
        <f t="shared" si="528"/>
        <v>0</v>
      </c>
      <c r="B1703" s="1708">
        <f t="shared" si="529"/>
        <v>10404087</v>
      </c>
      <c r="C1703" s="1002">
        <v>404</v>
      </c>
      <c r="D1703" s="1797" t="s">
        <v>447</v>
      </c>
      <c r="E1703" s="1002">
        <v>87</v>
      </c>
      <c r="F1703" s="1003" t="s">
        <v>4151</v>
      </c>
      <c r="H1703" s="1016" t="s">
        <v>345</v>
      </c>
      <c r="I1703" s="997" t="s">
        <v>10168</v>
      </c>
      <c r="K1703" s="997" t="s">
        <v>10169</v>
      </c>
      <c r="L1703" s="1005">
        <f t="shared" si="531"/>
        <v>0</v>
      </c>
      <c r="M1703" s="1005">
        <f t="shared" si="532"/>
        <v>0</v>
      </c>
      <c r="N1703" s="1725">
        <f t="shared" si="527"/>
        <v>0</v>
      </c>
      <c r="Z1703" s="1006" t="str">
        <f t="shared" si="533"/>
        <v>Cap.4 Pct.3: Val. totala a altor investitii &gt;= Val. altor investitii aduse din import. (Rd.(1 la n) Col.5)  &gt;= Rd.(1 la n) Col.6)</v>
      </c>
      <c r="AA1703" s="2205">
        <f t="shared" si="526"/>
        <v>1</v>
      </c>
      <c r="AB1703" s="3036">
        <v>404</v>
      </c>
    </row>
    <row r="1704" spans="1:29" x14ac:dyDescent="0.25">
      <c r="A1704" s="1708">
        <f t="shared" si="528"/>
        <v>0</v>
      </c>
      <c r="B1704" s="1708">
        <f t="shared" si="529"/>
        <v>10404088</v>
      </c>
      <c r="C1704" s="1002">
        <v>404</v>
      </c>
      <c r="D1704" s="1797" t="s">
        <v>447</v>
      </c>
      <c r="E1704" s="1002">
        <v>88</v>
      </c>
      <c r="F1704" s="1003" t="s">
        <v>4151</v>
      </c>
      <c r="H1704" s="1016" t="s">
        <v>345</v>
      </c>
      <c r="I1704" s="997" t="s">
        <v>10170</v>
      </c>
      <c r="K1704" s="997" t="s">
        <v>10171</v>
      </c>
      <c r="L1704" s="1005">
        <f t="shared" si="531"/>
        <v>0</v>
      </c>
      <c r="M1704" s="1005">
        <f t="shared" si="532"/>
        <v>0</v>
      </c>
      <c r="N1704" s="1725">
        <f t="shared" si="527"/>
        <v>0</v>
      </c>
      <c r="Z1704" s="1006" t="str">
        <f t="shared" si="533"/>
        <v>Cap.4 Pct.3: Val. totala a altor investitii &gt;= Val. altor investitii aduse din import. (Rd.(1 la n) Col.5)  &gt;= Rd.(1 la n) Col.6)</v>
      </c>
      <c r="AA1704" s="2205">
        <f t="shared" si="526"/>
        <v>1</v>
      </c>
      <c r="AB1704" s="3036">
        <v>404</v>
      </c>
    </row>
    <row r="1705" spans="1:29" x14ac:dyDescent="0.25">
      <c r="A1705" s="1708">
        <f t="shared" si="528"/>
        <v>0</v>
      </c>
      <c r="B1705" s="1708">
        <f t="shared" si="529"/>
        <v>10404089</v>
      </c>
      <c r="C1705" s="1002">
        <v>404</v>
      </c>
      <c r="D1705" s="1797" t="s">
        <v>447</v>
      </c>
      <c r="E1705" s="1002">
        <v>89</v>
      </c>
      <c r="F1705" s="1003" t="s">
        <v>4151</v>
      </c>
      <c r="H1705" s="1016" t="s">
        <v>345</v>
      </c>
      <c r="I1705" s="997" t="s">
        <v>10172</v>
      </c>
      <c r="K1705" s="997" t="s">
        <v>10173</v>
      </c>
      <c r="L1705" s="1005">
        <f t="shared" si="531"/>
        <v>0</v>
      </c>
      <c r="M1705" s="1005">
        <f t="shared" si="532"/>
        <v>0</v>
      </c>
      <c r="N1705" s="1725">
        <f t="shared" si="527"/>
        <v>0</v>
      </c>
      <c r="Z1705" s="1006" t="str">
        <f t="shared" si="533"/>
        <v>Cap.4 Pct.3: Val. totala a altor investitii &gt;= Val. altor investitii aduse din import. (Rd.(1 la n) Col.5)  &gt;= Rd.(1 la n) Col.6)</v>
      </c>
      <c r="AA1705" s="2205">
        <f t="shared" si="526"/>
        <v>1</v>
      </c>
      <c r="AB1705" s="3036">
        <v>404</v>
      </c>
    </row>
    <row r="1706" spans="1:29" x14ac:dyDescent="0.25">
      <c r="A1706" s="1708">
        <f t="shared" si="528"/>
        <v>0</v>
      </c>
      <c r="B1706" s="1708">
        <f t="shared" si="529"/>
        <v>10404090</v>
      </c>
      <c r="C1706" s="1002">
        <v>404</v>
      </c>
      <c r="D1706" s="1797" t="s">
        <v>447</v>
      </c>
      <c r="E1706" s="1002">
        <v>90</v>
      </c>
      <c r="F1706" s="1003" t="s">
        <v>4151</v>
      </c>
      <c r="H1706" s="1016" t="s">
        <v>345</v>
      </c>
      <c r="I1706" s="997" t="s">
        <v>10174</v>
      </c>
      <c r="K1706" s="997" t="s">
        <v>10175</v>
      </c>
      <c r="L1706" s="1005">
        <f t="shared" si="531"/>
        <v>0</v>
      </c>
      <c r="M1706" s="1005">
        <f t="shared" si="532"/>
        <v>0</v>
      </c>
      <c r="N1706" s="1725">
        <f t="shared" si="527"/>
        <v>0</v>
      </c>
      <c r="Z1706" s="1006" t="str">
        <f t="shared" si="533"/>
        <v>Cap.4 Pct.3: Val. totala a altor investitii &gt;= Val. altor investitii aduse din import. (Rd.(1 la n) Col.5)  &gt;= Rd.(1 la n) Col.6)</v>
      </c>
      <c r="AA1706" s="2205">
        <f t="shared" si="526"/>
        <v>1</v>
      </c>
      <c r="AB1706" s="3036">
        <v>404</v>
      </c>
    </row>
    <row r="1707" spans="1:29" x14ac:dyDescent="0.25">
      <c r="A1707" s="1708">
        <f t="shared" si="528"/>
        <v>0</v>
      </c>
      <c r="B1707" s="1708">
        <f t="shared" si="529"/>
        <v>10404091</v>
      </c>
      <c r="C1707" s="1002">
        <v>404</v>
      </c>
      <c r="D1707" s="1797" t="s">
        <v>447</v>
      </c>
      <c r="E1707" s="1002">
        <v>91</v>
      </c>
      <c r="F1707" s="1003" t="s">
        <v>4151</v>
      </c>
      <c r="H1707" s="1016" t="s">
        <v>345</v>
      </c>
      <c r="I1707" s="997" t="s">
        <v>10176</v>
      </c>
      <c r="K1707" s="997" t="s">
        <v>10177</v>
      </c>
      <c r="L1707" s="1005">
        <f t="shared" si="531"/>
        <v>0</v>
      </c>
      <c r="M1707" s="1005">
        <f t="shared" si="532"/>
        <v>0</v>
      </c>
      <c r="N1707" s="1725">
        <f t="shared" si="527"/>
        <v>0</v>
      </c>
      <c r="Z1707" s="1006" t="str">
        <f t="shared" si="533"/>
        <v>Cap.4 Pct.3: Val. totala a altor investitii &gt;= Val. altor investitii aduse din import. (Rd.(1 la n) Col.5)  &gt;= Rd.(1 la n) Col.6)</v>
      </c>
      <c r="AA1707" s="2205">
        <f t="shared" si="526"/>
        <v>1</v>
      </c>
      <c r="AB1707" s="3036">
        <v>404</v>
      </c>
    </row>
    <row r="1708" spans="1:29" x14ac:dyDescent="0.25">
      <c r="A1708" s="1708">
        <f t="shared" si="528"/>
        <v>0</v>
      </c>
      <c r="B1708" s="1708">
        <f t="shared" si="529"/>
        <v>10404092</v>
      </c>
      <c r="C1708" s="1002">
        <v>404</v>
      </c>
      <c r="D1708" s="1797" t="s">
        <v>447</v>
      </c>
      <c r="E1708" s="1002">
        <v>92</v>
      </c>
      <c r="F1708" s="1003" t="s">
        <v>4151</v>
      </c>
      <c r="H1708" s="1016" t="s">
        <v>345</v>
      </c>
      <c r="I1708" s="997" t="s">
        <v>10178</v>
      </c>
      <c r="K1708" s="997" t="s">
        <v>10179</v>
      </c>
      <c r="L1708" s="1005">
        <f t="shared" si="531"/>
        <v>0</v>
      </c>
      <c r="M1708" s="1005">
        <f t="shared" si="532"/>
        <v>0</v>
      </c>
      <c r="N1708" s="1725">
        <f t="shared" si="527"/>
        <v>0</v>
      </c>
      <c r="Z1708" s="1006" t="str">
        <f t="shared" si="533"/>
        <v>Cap.4 Pct.3: Val. totala a altor investitii &gt;= Val. altor investitii aduse din import. (Rd.(1 la n) Col.5)  &gt;= Rd.(1 la n) Col.6)</v>
      </c>
      <c r="AA1708" s="2205">
        <f t="shared" si="526"/>
        <v>1</v>
      </c>
      <c r="AB1708" s="3036">
        <v>404</v>
      </c>
    </row>
    <row r="1709" spans="1:29" x14ac:dyDescent="0.25">
      <c r="A1709" s="1708">
        <f t="shared" si="528"/>
        <v>0</v>
      </c>
      <c r="B1709" s="1708">
        <f t="shared" si="529"/>
        <v>10404093</v>
      </c>
      <c r="C1709" s="1002">
        <v>404</v>
      </c>
      <c r="D1709" s="1797" t="s">
        <v>447</v>
      </c>
      <c r="E1709" s="1002">
        <v>93</v>
      </c>
      <c r="F1709" s="1003" t="s">
        <v>4151</v>
      </c>
      <c r="H1709" s="1016" t="s">
        <v>345</v>
      </c>
      <c r="I1709" s="997" t="s">
        <v>10180</v>
      </c>
      <c r="K1709" s="997" t="s">
        <v>10181</v>
      </c>
      <c r="L1709" s="1005">
        <f t="shared" si="531"/>
        <v>0</v>
      </c>
      <c r="M1709" s="1005">
        <f t="shared" si="532"/>
        <v>0</v>
      </c>
      <c r="N1709" s="1725">
        <f t="shared" si="527"/>
        <v>0</v>
      </c>
      <c r="Z1709" s="1006" t="str">
        <f t="shared" si="533"/>
        <v>Cap.4 Pct.3: Val. totala a altor investitii &gt;= Val. altor investitii aduse din import. (Rd.(1 la n) Col.5)  &gt;= Rd.(1 la n) Col.6)</v>
      </c>
      <c r="AA1709" s="2205">
        <f t="shared" si="526"/>
        <v>1</v>
      </c>
      <c r="AB1709" s="3036">
        <v>404</v>
      </c>
    </row>
    <row r="1710" spans="1:29" x14ac:dyDescent="0.25">
      <c r="A1710" s="1708">
        <f t="shared" si="528"/>
        <v>0</v>
      </c>
      <c r="B1710" s="1708">
        <f t="shared" si="529"/>
        <v>10404094</v>
      </c>
      <c r="C1710" s="1002">
        <v>404</v>
      </c>
      <c r="D1710" s="1797" t="s">
        <v>447</v>
      </c>
      <c r="E1710" s="1002">
        <v>94</v>
      </c>
      <c r="F1710" s="1003" t="s">
        <v>4151</v>
      </c>
      <c r="H1710" s="1016" t="s">
        <v>345</v>
      </c>
      <c r="I1710" s="997" t="s">
        <v>10182</v>
      </c>
      <c r="K1710" s="997" t="s">
        <v>10183</v>
      </c>
      <c r="L1710" s="1005">
        <f t="shared" si="531"/>
        <v>0</v>
      </c>
      <c r="M1710" s="1005">
        <f t="shared" si="532"/>
        <v>0</v>
      </c>
      <c r="N1710" s="1725">
        <f t="shared" si="527"/>
        <v>0</v>
      </c>
      <c r="Z1710" s="1006" t="str">
        <f t="shared" si="533"/>
        <v>Cap.4 Pct.3: Val. totala a altor investitii &gt;= Val. altor investitii aduse din import. (Rd.(1 la n) Col.5)  &gt;= Rd.(1 la n) Col.6)</v>
      </c>
      <c r="AA1710" s="2205">
        <f t="shared" si="526"/>
        <v>1</v>
      </c>
      <c r="AB1710" s="3036">
        <v>404</v>
      </c>
    </row>
    <row r="1711" spans="1:29" x14ac:dyDescent="0.25">
      <c r="A1711" s="1708">
        <f t="shared" si="528"/>
        <v>0</v>
      </c>
      <c r="B1711" s="1708">
        <f t="shared" si="529"/>
        <v>10404095</v>
      </c>
      <c r="C1711" s="1002">
        <v>404</v>
      </c>
      <c r="D1711" s="1797" t="s">
        <v>447</v>
      </c>
      <c r="E1711" s="1002">
        <v>95</v>
      </c>
      <c r="F1711" s="1003" t="s">
        <v>4151</v>
      </c>
      <c r="H1711" s="1016" t="s">
        <v>345</v>
      </c>
      <c r="I1711" s="997" t="s">
        <v>10184</v>
      </c>
      <c r="K1711" s="997" t="s">
        <v>10185</v>
      </c>
      <c r="L1711" s="1005">
        <f t="shared" si="531"/>
        <v>0</v>
      </c>
      <c r="M1711" s="1005">
        <f t="shared" si="532"/>
        <v>0</v>
      </c>
      <c r="N1711" s="1725">
        <f t="shared" si="527"/>
        <v>0</v>
      </c>
      <c r="Z1711" s="1006" t="str">
        <f t="shared" si="533"/>
        <v>Cap.4 Pct.3: Val. totala a altor investitii &gt;= Val. altor investitii aduse din import. (Rd.(1 la n) Col.5)  &gt;= Rd.(1 la n) Col.6)</v>
      </c>
      <c r="AA1711" s="2205">
        <f t="shared" si="526"/>
        <v>1</v>
      </c>
      <c r="AB1711" s="3036">
        <v>404</v>
      </c>
    </row>
    <row r="1712" spans="1:29" x14ac:dyDescent="0.25">
      <c r="A1712" s="1708">
        <f t="shared" si="528"/>
        <v>0</v>
      </c>
      <c r="B1712" s="1708">
        <f t="shared" si="529"/>
        <v>10404096</v>
      </c>
      <c r="C1712" s="1002">
        <v>404</v>
      </c>
      <c r="D1712" s="1797" t="s">
        <v>447</v>
      </c>
      <c r="E1712" s="1002">
        <v>96</v>
      </c>
      <c r="F1712" s="1003" t="s">
        <v>4151</v>
      </c>
      <c r="H1712" s="1016" t="s">
        <v>345</v>
      </c>
      <c r="I1712" s="997" t="s">
        <v>10186</v>
      </c>
      <c r="K1712" s="997" t="s">
        <v>10187</v>
      </c>
      <c r="L1712" s="1005">
        <f t="shared" si="531"/>
        <v>0</v>
      </c>
      <c r="M1712" s="1005">
        <f t="shared" si="532"/>
        <v>0</v>
      </c>
      <c r="N1712" s="1725">
        <f t="shared" si="527"/>
        <v>0</v>
      </c>
      <c r="Z1712" s="1006" t="str">
        <f t="shared" si="533"/>
        <v>Cap.4 Pct.3: Val. totala a altor investitii &gt;= Val. altor investitii aduse din import. (Rd.(1 la n) Col.5)  &gt;= Rd.(1 la n) Col.6)</v>
      </c>
      <c r="AA1712" s="2205">
        <f t="shared" si="526"/>
        <v>1</v>
      </c>
      <c r="AB1712" s="3036">
        <v>404</v>
      </c>
    </row>
    <row r="1713" spans="1:28" x14ac:dyDescent="0.25">
      <c r="A1713" s="1708">
        <f t="shared" si="528"/>
        <v>0</v>
      </c>
      <c r="B1713" s="1708">
        <f t="shared" si="529"/>
        <v>10404097</v>
      </c>
      <c r="C1713" s="1002">
        <v>404</v>
      </c>
      <c r="D1713" s="1797" t="s">
        <v>447</v>
      </c>
      <c r="E1713" s="1002">
        <v>97</v>
      </c>
      <c r="F1713" s="1003" t="s">
        <v>4151</v>
      </c>
      <c r="H1713" s="1016" t="s">
        <v>345</v>
      </c>
      <c r="I1713" s="997" t="s">
        <v>10188</v>
      </c>
      <c r="K1713" s="997" t="s">
        <v>10189</v>
      </c>
      <c r="L1713" s="1005">
        <f t="shared" si="531"/>
        <v>0</v>
      </c>
      <c r="M1713" s="1005">
        <f t="shared" si="532"/>
        <v>0</v>
      </c>
      <c r="N1713" s="1725">
        <f t="shared" si="527"/>
        <v>0</v>
      </c>
      <c r="Z1713" s="1006" t="str">
        <f t="shared" si="533"/>
        <v>Cap.4 Pct.3: Val. totala a altor investitii &gt;= Val. altor investitii aduse din import. (Rd.(1 la n) Col.5)  &gt;= Rd.(1 la n) Col.6)</v>
      </c>
      <c r="AA1713" s="2205">
        <f t="shared" si="526"/>
        <v>1</v>
      </c>
      <c r="AB1713" s="3036">
        <v>404</v>
      </c>
    </row>
    <row r="1714" spans="1:28" x14ac:dyDescent="0.25">
      <c r="A1714" s="1708">
        <f t="shared" si="528"/>
        <v>0</v>
      </c>
      <c r="B1714" s="1708">
        <f t="shared" si="529"/>
        <v>10404098</v>
      </c>
      <c r="C1714" s="1002">
        <v>404</v>
      </c>
      <c r="D1714" s="1797" t="s">
        <v>447</v>
      </c>
      <c r="E1714" s="1002">
        <v>98</v>
      </c>
      <c r="F1714" s="1003" t="s">
        <v>4151</v>
      </c>
      <c r="H1714" s="1016" t="s">
        <v>345</v>
      </c>
      <c r="I1714" s="997" t="s">
        <v>10190</v>
      </c>
      <c r="K1714" s="997" t="s">
        <v>10191</v>
      </c>
      <c r="L1714" s="1005">
        <f t="shared" si="531"/>
        <v>0</v>
      </c>
      <c r="M1714" s="1005">
        <f t="shared" si="532"/>
        <v>0</v>
      </c>
      <c r="N1714" s="1725">
        <f t="shared" si="527"/>
        <v>0</v>
      </c>
      <c r="Z1714" s="1006" t="str">
        <f t="shared" si="533"/>
        <v>Cap.4 Pct.3: Val. totala a altor investitii &gt;= Val. altor investitii aduse din import. (Rd.(1 la n) Col.5)  &gt;= Rd.(1 la n) Col.6)</v>
      </c>
      <c r="AA1714" s="2205">
        <f t="shared" si="526"/>
        <v>1</v>
      </c>
      <c r="AB1714" s="3036">
        <v>404</v>
      </c>
    </row>
    <row r="1715" spans="1:28" x14ac:dyDescent="0.25">
      <c r="A1715" s="1708">
        <f t="shared" si="528"/>
        <v>0</v>
      </c>
      <c r="B1715" s="1708">
        <f t="shared" si="529"/>
        <v>10404099</v>
      </c>
      <c r="C1715" s="1002">
        <v>404</v>
      </c>
      <c r="D1715" s="1797" t="s">
        <v>447</v>
      </c>
      <c r="E1715" s="1002">
        <v>99</v>
      </c>
      <c r="F1715" s="1003" t="s">
        <v>4151</v>
      </c>
      <c r="H1715" s="1016" t="s">
        <v>345</v>
      </c>
      <c r="I1715" s="997" t="s">
        <v>10192</v>
      </c>
      <c r="K1715" s="997" t="s">
        <v>10193</v>
      </c>
      <c r="L1715" s="1005">
        <f t="shared" si="531"/>
        <v>0</v>
      </c>
      <c r="M1715" s="1005">
        <f t="shared" si="532"/>
        <v>0</v>
      </c>
      <c r="N1715" s="1725">
        <f t="shared" si="527"/>
        <v>0</v>
      </c>
      <c r="Z1715" s="1006" t="str">
        <f t="shared" si="533"/>
        <v>Cap.4 Pct.3: Val. totala a altor investitii &gt;= Val. altor investitii aduse din import. (Rd.(1 la n) Col.5)  &gt;= Rd.(1 la n) Col.6)</v>
      </c>
      <c r="AA1715" s="2205">
        <f t="shared" si="526"/>
        <v>1</v>
      </c>
      <c r="AB1715" s="3036">
        <v>404</v>
      </c>
    </row>
    <row r="1716" spans="1:28" x14ac:dyDescent="0.25">
      <c r="A1716" s="1708">
        <f t="shared" si="528"/>
        <v>0</v>
      </c>
      <c r="B1716" s="1708">
        <f t="shared" si="529"/>
        <v>10404100</v>
      </c>
      <c r="C1716" s="1002">
        <v>404</v>
      </c>
      <c r="D1716" s="1797" t="s">
        <v>447</v>
      </c>
      <c r="E1716" s="1002">
        <v>100</v>
      </c>
      <c r="F1716" s="1003" t="s">
        <v>4151</v>
      </c>
      <c r="H1716" s="1016" t="s">
        <v>345</v>
      </c>
      <c r="I1716" s="997" t="s">
        <v>10194</v>
      </c>
      <c r="K1716" s="997" t="s">
        <v>10195</v>
      </c>
      <c r="L1716" s="1005">
        <f t="shared" si="531"/>
        <v>0</v>
      </c>
      <c r="M1716" s="1005">
        <f t="shared" si="532"/>
        <v>0</v>
      </c>
      <c r="N1716" s="1725">
        <f t="shared" si="527"/>
        <v>0</v>
      </c>
      <c r="Z1716" s="1006" t="str">
        <f t="shared" si="533"/>
        <v>Cap.4 Pct.3: Val. totala a altor investitii &gt;= Val. altor investitii aduse din import. (Rd.(1 la n) Col.5)  &gt;= Rd.(1 la n) Col.6)</v>
      </c>
      <c r="AA1716" s="2205">
        <f t="shared" si="526"/>
        <v>1</v>
      </c>
      <c r="AB1716" s="3036">
        <v>404</v>
      </c>
    </row>
    <row r="1717" spans="1:28" x14ac:dyDescent="0.25">
      <c r="A1717" s="1708">
        <f t="shared" si="528"/>
        <v>0</v>
      </c>
      <c r="B1717" s="1708">
        <f t="shared" si="529"/>
        <v>10404101</v>
      </c>
      <c r="C1717" s="1002">
        <v>404</v>
      </c>
      <c r="D1717" s="1797" t="s">
        <v>447</v>
      </c>
      <c r="E1717" s="1002">
        <v>101</v>
      </c>
      <c r="F1717" s="1003" t="s">
        <v>4151</v>
      </c>
      <c r="H1717" s="1016" t="s">
        <v>345</v>
      </c>
      <c r="I1717" s="997" t="s">
        <v>10196</v>
      </c>
      <c r="K1717" s="997" t="s">
        <v>10197</v>
      </c>
      <c r="L1717" s="1005">
        <f t="shared" si="531"/>
        <v>0</v>
      </c>
      <c r="M1717" s="1005">
        <f t="shared" si="532"/>
        <v>0</v>
      </c>
      <c r="N1717" s="1725">
        <f t="shared" si="527"/>
        <v>0</v>
      </c>
      <c r="Z1717" s="1006" t="str">
        <f t="shared" si="533"/>
        <v>Cap.4 Pct.3: Val. totala a altor investitii &gt;= Val. altor investitii aduse din import. (Rd.(1 la n) Col.5)  &gt;= Rd.(1 la n) Col.6)</v>
      </c>
      <c r="AA1717" s="2205">
        <f t="shared" si="526"/>
        <v>1</v>
      </c>
      <c r="AB1717" s="3036">
        <v>404</v>
      </c>
    </row>
    <row r="1718" spans="1:28" x14ac:dyDescent="0.25">
      <c r="A1718" s="1708">
        <f t="shared" si="528"/>
        <v>0</v>
      </c>
      <c r="B1718" s="1708">
        <f t="shared" si="529"/>
        <v>10404102</v>
      </c>
      <c r="C1718" s="1002">
        <v>404</v>
      </c>
      <c r="D1718" s="1797" t="s">
        <v>447</v>
      </c>
      <c r="E1718" s="1002">
        <v>102</v>
      </c>
      <c r="F1718" s="1003" t="s">
        <v>4151</v>
      </c>
      <c r="H1718" s="1016" t="s">
        <v>345</v>
      </c>
      <c r="I1718" s="997" t="s">
        <v>10198</v>
      </c>
      <c r="K1718" s="997" t="s">
        <v>10199</v>
      </c>
      <c r="L1718" s="1005">
        <f t="shared" si="531"/>
        <v>0</v>
      </c>
      <c r="M1718" s="1005">
        <f t="shared" si="532"/>
        <v>0</v>
      </c>
      <c r="N1718" s="1725">
        <f t="shared" si="527"/>
        <v>0</v>
      </c>
      <c r="Z1718" s="1006" t="str">
        <f t="shared" si="533"/>
        <v>Cap.4 Pct.3: Val. totala a altor investitii &gt;= Val. altor investitii aduse din import. (Rd.(1 la n) Col.5)  &gt;= Rd.(1 la n) Col.6)</v>
      </c>
      <c r="AA1718" s="2205">
        <f t="shared" si="526"/>
        <v>1</v>
      </c>
      <c r="AB1718" s="3036">
        <v>404</v>
      </c>
    </row>
    <row r="1719" spans="1:28" x14ac:dyDescent="0.25">
      <c r="A1719" s="1708">
        <f t="shared" si="528"/>
        <v>0</v>
      </c>
      <c r="B1719" s="1708">
        <f t="shared" si="529"/>
        <v>10404103</v>
      </c>
      <c r="C1719" s="1002">
        <v>404</v>
      </c>
      <c r="D1719" s="1797" t="s">
        <v>447</v>
      </c>
      <c r="E1719" s="1002">
        <v>103</v>
      </c>
      <c r="F1719" s="1003" t="s">
        <v>4151</v>
      </c>
      <c r="H1719" s="1016" t="s">
        <v>345</v>
      </c>
      <c r="I1719" s="997" t="s">
        <v>10200</v>
      </c>
      <c r="K1719" s="997" t="s">
        <v>10201</v>
      </c>
      <c r="L1719" s="1005">
        <f t="shared" si="531"/>
        <v>0</v>
      </c>
      <c r="M1719" s="1005">
        <f t="shared" si="532"/>
        <v>0</v>
      </c>
      <c r="N1719" s="1725">
        <f t="shared" si="527"/>
        <v>0</v>
      </c>
      <c r="Z1719" s="1006" t="str">
        <f t="shared" si="533"/>
        <v>Cap.4 Pct.3: Val. totala a altor investitii &gt;= Val. altor investitii aduse din import. (Rd.(1 la n) Col.5)  &gt;= Rd.(1 la n) Col.6)</v>
      </c>
      <c r="AA1719" s="2205">
        <f t="shared" si="526"/>
        <v>1</v>
      </c>
      <c r="AB1719" s="3036">
        <v>404</v>
      </c>
    </row>
    <row r="1720" spans="1:28" x14ac:dyDescent="0.25">
      <c r="A1720" s="1708">
        <f t="shared" si="528"/>
        <v>0</v>
      </c>
      <c r="B1720" s="1708">
        <f t="shared" si="529"/>
        <v>10404104</v>
      </c>
      <c r="C1720" s="1002">
        <v>404</v>
      </c>
      <c r="D1720" s="1797" t="s">
        <v>447</v>
      </c>
      <c r="E1720" s="1002">
        <v>104</v>
      </c>
      <c r="F1720" s="1003" t="s">
        <v>4151</v>
      </c>
      <c r="H1720" s="1016" t="s">
        <v>345</v>
      </c>
      <c r="I1720" s="997" t="s">
        <v>10202</v>
      </c>
      <c r="K1720" s="997" t="s">
        <v>10203</v>
      </c>
      <c r="L1720" s="1005">
        <f t="shared" si="531"/>
        <v>0</v>
      </c>
      <c r="M1720" s="1005">
        <f t="shared" si="532"/>
        <v>0</v>
      </c>
      <c r="N1720" s="1725">
        <f t="shared" si="527"/>
        <v>0</v>
      </c>
      <c r="Z1720" s="1006" t="str">
        <f t="shared" si="533"/>
        <v>Cap.4 Pct.3: Val. totala a altor investitii &gt;= Val. altor investitii aduse din import. (Rd.(1 la n) Col.5)  &gt;= Rd.(1 la n) Col.6)</v>
      </c>
      <c r="AA1720" s="2205">
        <f t="shared" si="526"/>
        <v>1</v>
      </c>
      <c r="AB1720" s="3036">
        <v>404</v>
      </c>
    </row>
    <row r="1721" spans="1:28" x14ac:dyDescent="0.25">
      <c r="A1721" s="1708">
        <f t="shared" si="528"/>
        <v>0</v>
      </c>
      <c r="B1721" s="1708">
        <f t="shared" si="529"/>
        <v>10404105</v>
      </c>
      <c r="C1721" s="1002">
        <v>404</v>
      </c>
      <c r="D1721" s="1797" t="s">
        <v>447</v>
      </c>
      <c r="E1721" s="1002">
        <v>105</v>
      </c>
      <c r="F1721" s="1003" t="s">
        <v>4151</v>
      </c>
      <c r="H1721" s="1016" t="s">
        <v>345</v>
      </c>
      <c r="I1721" s="997" t="s">
        <v>10204</v>
      </c>
      <c r="K1721" s="997" t="s">
        <v>10205</v>
      </c>
      <c r="L1721" s="1005">
        <f t="shared" si="531"/>
        <v>0</v>
      </c>
      <c r="M1721" s="1005">
        <f t="shared" si="532"/>
        <v>0</v>
      </c>
      <c r="N1721" s="1725">
        <f t="shared" si="527"/>
        <v>0</v>
      </c>
      <c r="Z1721" s="1006" t="str">
        <f t="shared" si="533"/>
        <v>Cap.4 Pct.3: Val. totala a altor investitii &gt;= Val. altor investitii aduse din import. (Rd.(1 la n) Col.5)  &gt;= Rd.(1 la n) Col.6)</v>
      </c>
      <c r="AA1721" s="2205">
        <f t="shared" si="526"/>
        <v>1</v>
      </c>
      <c r="AB1721" s="3036">
        <v>404</v>
      </c>
    </row>
    <row r="1722" spans="1:28" x14ac:dyDescent="0.25">
      <c r="A1722" s="1708">
        <f t="shared" si="528"/>
        <v>0</v>
      </c>
      <c r="B1722" s="1708">
        <f t="shared" si="529"/>
        <v>10404106</v>
      </c>
      <c r="C1722" s="1002">
        <v>404</v>
      </c>
      <c r="D1722" s="1797" t="s">
        <v>447</v>
      </c>
      <c r="E1722" s="1002">
        <v>106</v>
      </c>
      <c r="F1722" s="1003" t="s">
        <v>4151</v>
      </c>
      <c r="H1722" s="1016" t="s">
        <v>345</v>
      </c>
      <c r="I1722" s="997" t="s">
        <v>10206</v>
      </c>
      <c r="K1722" s="997" t="s">
        <v>10207</v>
      </c>
      <c r="L1722" s="1005">
        <f t="shared" si="531"/>
        <v>0</v>
      </c>
      <c r="M1722" s="1005">
        <f t="shared" si="532"/>
        <v>0</v>
      </c>
      <c r="N1722" s="1725">
        <f t="shared" si="527"/>
        <v>0</v>
      </c>
      <c r="Z1722" s="1006" t="str">
        <f t="shared" si="533"/>
        <v>Cap.4 Pct.3: Val. totala a altor investitii &gt;= Val. altor investitii aduse din import. (Rd.(1 la n) Col.5)  &gt;= Rd.(1 la n) Col.6)</v>
      </c>
      <c r="AA1722" s="2205">
        <f t="shared" si="526"/>
        <v>1</v>
      </c>
      <c r="AB1722" s="3036">
        <v>404</v>
      </c>
    </row>
    <row r="1723" spans="1:28" x14ac:dyDescent="0.25">
      <c r="A1723" s="1708">
        <f t="shared" si="528"/>
        <v>0</v>
      </c>
      <c r="B1723" s="1708">
        <f t="shared" si="529"/>
        <v>10404107</v>
      </c>
      <c r="C1723" s="1002">
        <v>404</v>
      </c>
      <c r="D1723" s="1797" t="s">
        <v>447</v>
      </c>
      <c r="E1723" s="1002">
        <v>107</v>
      </c>
      <c r="F1723" s="1003" t="s">
        <v>4151</v>
      </c>
      <c r="H1723" s="1016" t="s">
        <v>345</v>
      </c>
      <c r="I1723" s="997" t="s">
        <v>10208</v>
      </c>
      <c r="K1723" s="997" t="s">
        <v>10209</v>
      </c>
      <c r="L1723" s="1005">
        <f t="shared" si="531"/>
        <v>0</v>
      </c>
      <c r="M1723" s="1005">
        <f t="shared" si="532"/>
        <v>0</v>
      </c>
      <c r="N1723" s="1725">
        <f t="shared" ref="N1723:N1738" si="534">IF(L1723&gt;=M1723,0,1)</f>
        <v>0</v>
      </c>
      <c r="Z1723" s="1006" t="str">
        <f t="shared" si="533"/>
        <v>Cap.4 Pct.3: Val. totala a altor investitii &gt;= Val. altor investitii aduse din import. (Rd.(1 la n) Col.5)  &gt;= Rd.(1 la n) Col.6)</v>
      </c>
      <c r="AA1723" s="2205">
        <f t="shared" si="526"/>
        <v>1</v>
      </c>
      <c r="AB1723" s="3036">
        <v>404</v>
      </c>
    </row>
    <row r="1724" spans="1:28" x14ac:dyDescent="0.25">
      <c r="A1724" s="1708">
        <f t="shared" si="528"/>
        <v>0</v>
      </c>
      <c r="B1724" s="1708">
        <f t="shared" si="529"/>
        <v>10404108</v>
      </c>
      <c r="C1724" s="1002">
        <v>404</v>
      </c>
      <c r="D1724" s="1797" t="s">
        <v>447</v>
      </c>
      <c r="E1724" s="1002">
        <v>108</v>
      </c>
      <c r="F1724" s="1003" t="s">
        <v>4151</v>
      </c>
      <c r="H1724" s="1016" t="s">
        <v>345</v>
      </c>
      <c r="I1724" s="997" t="s">
        <v>10210</v>
      </c>
      <c r="K1724" s="997" t="s">
        <v>10211</v>
      </c>
      <c r="L1724" s="1005">
        <f t="shared" si="531"/>
        <v>0</v>
      </c>
      <c r="M1724" s="1005">
        <f t="shared" si="532"/>
        <v>0</v>
      </c>
      <c r="N1724" s="1725">
        <f t="shared" si="534"/>
        <v>0</v>
      </c>
      <c r="Z1724" s="1006" t="str">
        <f t="shared" si="533"/>
        <v>Cap.4 Pct.3: Val. totala a altor investitii &gt;= Val. altor investitii aduse din import. (Rd.(1 la n) Col.5)  &gt;= Rd.(1 la n) Col.6)</v>
      </c>
      <c r="AA1724" s="2205">
        <f t="shared" si="526"/>
        <v>1</v>
      </c>
      <c r="AB1724" s="3036">
        <v>404</v>
      </c>
    </row>
    <row r="1725" spans="1:28" x14ac:dyDescent="0.25">
      <c r="A1725" s="1708">
        <f t="shared" si="528"/>
        <v>0</v>
      </c>
      <c r="B1725" s="1708">
        <f t="shared" si="529"/>
        <v>10404109</v>
      </c>
      <c r="C1725" s="1002">
        <v>404</v>
      </c>
      <c r="D1725" s="1797" t="s">
        <v>447</v>
      </c>
      <c r="E1725" s="1002">
        <v>109</v>
      </c>
      <c r="F1725" s="1003" t="s">
        <v>4151</v>
      </c>
      <c r="H1725" s="1016" t="s">
        <v>345</v>
      </c>
      <c r="I1725" s="997" t="s">
        <v>10212</v>
      </c>
      <c r="K1725" s="997" t="s">
        <v>10213</v>
      </c>
      <c r="L1725" s="1005">
        <f t="shared" si="531"/>
        <v>0</v>
      </c>
      <c r="M1725" s="1005">
        <f t="shared" si="532"/>
        <v>0</v>
      </c>
      <c r="N1725" s="1725">
        <f t="shared" si="534"/>
        <v>0</v>
      </c>
      <c r="Z1725" s="1006" t="str">
        <f t="shared" si="533"/>
        <v>Cap.4 Pct.3: Val. totala a altor investitii &gt;= Val. altor investitii aduse din import. (Rd.(1 la n) Col.5)  &gt;= Rd.(1 la n) Col.6)</v>
      </c>
      <c r="AA1725" s="2205">
        <f t="shared" si="526"/>
        <v>1</v>
      </c>
      <c r="AB1725" s="3036">
        <v>404</v>
      </c>
    </row>
    <row r="1726" spans="1:28" x14ac:dyDescent="0.25">
      <c r="A1726" s="1708">
        <f t="shared" si="528"/>
        <v>0</v>
      </c>
      <c r="B1726" s="1708">
        <f t="shared" si="529"/>
        <v>10404110</v>
      </c>
      <c r="C1726" s="1002">
        <v>404</v>
      </c>
      <c r="D1726" s="1797" t="s">
        <v>447</v>
      </c>
      <c r="E1726" s="1002">
        <v>110</v>
      </c>
      <c r="F1726" s="1003" t="s">
        <v>4151</v>
      </c>
      <c r="H1726" s="1016" t="s">
        <v>345</v>
      </c>
      <c r="I1726" s="997" t="s">
        <v>10214</v>
      </c>
      <c r="K1726" s="997" t="s">
        <v>10215</v>
      </c>
      <c r="L1726" s="1005">
        <f t="shared" si="531"/>
        <v>0</v>
      </c>
      <c r="M1726" s="1005">
        <f t="shared" si="532"/>
        <v>0</v>
      </c>
      <c r="N1726" s="1725">
        <f t="shared" si="534"/>
        <v>0</v>
      </c>
      <c r="Z1726" s="1006" t="str">
        <f t="shared" si="533"/>
        <v>Cap.4 Pct.3: Val. totala a altor investitii &gt;= Val. altor investitii aduse din import. (Rd.(1 la n) Col.5)  &gt;= Rd.(1 la n) Col.6)</v>
      </c>
      <c r="AA1726" s="2205">
        <f t="shared" si="526"/>
        <v>1</v>
      </c>
      <c r="AB1726" s="3036">
        <v>404</v>
      </c>
    </row>
    <row r="1727" spans="1:28" x14ac:dyDescent="0.25">
      <c r="A1727" s="1708">
        <f t="shared" si="528"/>
        <v>0</v>
      </c>
      <c r="B1727" s="1708">
        <f t="shared" si="529"/>
        <v>10404111</v>
      </c>
      <c r="C1727" s="1002">
        <v>404</v>
      </c>
      <c r="D1727" s="1797" t="s">
        <v>447</v>
      </c>
      <c r="E1727" s="1002">
        <v>111</v>
      </c>
      <c r="F1727" s="1003" t="s">
        <v>4151</v>
      </c>
      <c r="H1727" s="1016" t="s">
        <v>345</v>
      </c>
      <c r="I1727" s="997" t="s">
        <v>10216</v>
      </c>
      <c r="K1727" s="997" t="s">
        <v>10217</v>
      </c>
      <c r="L1727" s="1005">
        <f t="shared" si="531"/>
        <v>0</v>
      </c>
      <c r="M1727" s="1005">
        <f t="shared" si="532"/>
        <v>0</v>
      </c>
      <c r="N1727" s="1725">
        <f t="shared" si="534"/>
        <v>0</v>
      </c>
      <c r="Z1727" s="1006" t="str">
        <f t="shared" si="533"/>
        <v>Cap.4 Pct.3: Val. totala a altor investitii &gt;= Val. altor investitii aduse din import. (Rd.(1 la n) Col.5)  &gt;= Rd.(1 la n) Col.6)</v>
      </c>
      <c r="AA1727" s="2205">
        <f t="shared" si="526"/>
        <v>1</v>
      </c>
      <c r="AB1727" s="3036">
        <v>404</v>
      </c>
    </row>
    <row r="1728" spans="1:28" x14ac:dyDescent="0.25">
      <c r="A1728" s="1708">
        <f t="shared" si="528"/>
        <v>0</v>
      </c>
      <c r="B1728" s="1708">
        <f t="shared" si="529"/>
        <v>10404112</v>
      </c>
      <c r="C1728" s="1002">
        <v>404</v>
      </c>
      <c r="D1728" s="1797" t="s">
        <v>447</v>
      </c>
      <c r="E1728" s="1002">
        <v>112</v>
      </c>
      <c r="F1728" s="1003" t="s">
        <v>4151</v>
      </c>
      <c r="H1728" s="1016" t="s">
        <v>345</v>
      </c>
      <c r="I1728" s="997" t="s">
        <v>10218</v>
      </c>
      <c r="K1728" s="997" t="s">
        <v>10219</v>
      </c>
      <c r="L1728" s="1005">
        <f t="shared" si="531"/>
        <v>0</v>
      </c>
      <c r="M1728" s="1005">
        <f t="shared" si="532"/>
        <v>0</v>
      </c>
      <c r="N1728" s="1725">
        <f t="shared" si="534"/>
        <v>0</v>
      </c>
      <c r="Z1728" s="1006" t="str">
        <f t="shared" si="533"/>
        <v>Cap.4 Pct.3: Val. totala a altor investitii &gt;= Val. altor investitii aduse din import. (Rd.(1 la n) Col.5)  &gt;= Rd.(1 la n) Col.6)</v>
      </c>
      <c r="AA1728" s="2205">
        <f t="shared" si="526"/>
        <v>1</v>
      </c>
      <c r="AB1728" s="3036">
        <v>404</v>
      </c>
    </row>
    <row r="1729" spans="1:29" x14ac:dyDescent="0.25">
      <c r="A1729" s="1708">
        <f t="shared" si="528"/>
        <v>0</v>
      </c>
      <c r="B1729" s="1708">
        <f t="shared" si="529"/>
        <v>10404113</v>
      </c>
      <c r="C1729" s="1002">
        <v>404</v>
      </c>
      <c r="D1729" s="1797" t="s">
        <v>447</v>
      </c>
      <c r="E1729" s="1002">
        <v>113</v>
      </c>
      <c r="F1729" s="1003" t="s">
        <v>4151</v>
      </c>
      <c r="H1729" s="1016" t="s">
        <v>345</v>
      </c>
      <c r="I1729" s="997" t="s">
        <v>10220</v>
      </c>
      <c r="K1729" s="997" t="s">
        <v>10221</v>
      </c>
      <c r="L1729" s="1005">
        <f t="shared" si="531"/>
        <v>0</v>
      </c>
      <c r="M1729" s="1005">
        <f t="shared" si="532"/>
        <v>0</v>
      </c>
      <c r="N1729" s="1725">
        <f t="shared" si="534"/>
        <v>0</v>
      </c>
      <c r="Z1729" s="1006" t="str">
        <f t="shared" si="533"/>
        <v>Cap.4 Pct.3: Val. totala a altor investitii &gt;= Val. altor investitii aduse din import. (Rd.(1 la n) Col.5)  &gt;= Rd.(1 la n) Col.6)</v>
      </c>
      <c r="AA1729" s="2205">
        <f t="shared" si="526"/>
        <v>1</v>
      </c>
      <c r="AB1729" s="3036">
        <v>404</v>
      </c>
    </row>
    <row r="1730" spans="1:29" x14ac:dyDescent="0.25">
      <c r="A1730" s="1708">
        <f t="shared" si="528"/>
        <v>0</v>
      </c>
      <c r="B1730" s="1708">
        <f t="shared" si="529"/>
        <v>10404114</v>
      </c>
      <c r="C1730" s="1002">
        <v>404</v>
      </c>
      <c r="D1730" s="1797" t="s">
        <v>447</v>
      </c>
      <c r="E1730" s="1002">
        <v>114</v>
      </c>
      <c r="F1730" s="1003" t="s">
        <v>4151</v>
      </c>
      <c r="H1730" s="1016" t="s">
        <v>345</v>
      </c>
      <c r="I1730" s="997" t="s">
        <v>10222</v>
      </c>
      <c r="K1730" s="997" t="s">
        <v>10223</v>
      </c>
      <c r="L1730" s="1005">
        <f t="shared" si="531"/>
        <v>0</v>
      </c>
      <c r="M1730" s="1005">
        <f t="shared" si="532"/>
        <v>0</v>
      </c>
      <c r="N1730" s="1725">
        <f t="shared" si="534"/>
        <v>0</v>
      </c>
      <c r="Z1730" s="1006" t="str">
        <f t="shared" si="533"/>
        <v>Cap.4 Pct.3: Val. totala a altor investitii &gt;= Val. altor investitii aduse din import. (Rd.(1 la n) Col.5)  &gt;= Rd.(1 la n) Col.6)</v>
      </c>
      <c r="AA1730" s="2205">
        <f t="shared" si="526"/>
        <v>1</v>
      </c>
      <c r="AB1730" s="3036">
        <v>404</v>
      </c>
    </row>
    <row r="1731" spans="1:29" x14ac:dyDescent="0.25">
      <c r="A1731" s="1708">
        <f t="shared" si="528"/>
        <v>0</v>
      </c>
      <c r="B1731" s="1708">
        <f t="shared" si="529"/>
        <v>10404115</v>
      </c>
      <c r="C1731" s="1002">
        <v>404</v>
      </c>
      <c r="D1731" s="1797" t="s">
        <v>447</v>
      </c>
      <c r="E1731" s="1002">
        <v>115</v>
      </c>
      <c r="F1731" s="1003" t="s">
        <v>4151</v>
      </c>
      <c r="H1731" s="1016" t="s">
        <v>345</v>
      </c>
      <c r="I1731" s="997" t="s">
        <v>10224</v>
      </c>
      <c r="K1731" s="997" t="s">
        <v>10225</v>
      </c>
      <c r="L1731" s="1005">
        <f t="shared" si="531"/>
        <v>0</v>
      </c>
      <c r="M1731" s="1005">
        <f t="shared" si="532"/>
        <v>0</v>
      </c>
      <c r="N1731" s="1725">
        <f t="shared" si="534"/>
        <v>0</v>
      </c>
      <c r="Z1731" s="1006" t="str">
        <f t="shared" si="533"/>
        <v>Cap.4 Pct.3: Val. totala a altor investitii &gt;= Val. altor investitii aduse din import. (Rd.(1 la n) Col.5)  &gt;= Rd.(1 la n) Col.6)</v>
      </c>
      <c r="AA1731" s="2205">
        <f t="shared" si="526"/>
        <v>1</v>
      </c>
      <c r="AB1731" s="3036">
        <v>404</v>
      </c>
    </row>
    <row r="1732" spans="1:29" x14ac:dyDescent="0.25">
      <c r="A1732" s="1708">
        <f t="shared" si="528"/>
        <v>0</v>
      </c>
      <c r="B1732" s="1708">
        <f t="shared" si="529"/>
        <v>10404116</v>
      </c>
      <c r="C1732" s="1002">
        <v>404</v>
      </c>
      <c r="D1732" s="1797" t="s">
        <v>447</v>
      </c>
      <c r="E1732" s="1002">
        <v>116</v>
      </c>
      <c r="F1732" s="1003" t="s">
        <v>4151</v>
      </c>
      <c r="H1732" s="1016" t="s">
        <v>345</v>
      </c>
      <c r="I1732" s="997" t="s">
        <v>10226</v>
      </c>
      <c r="K1732" s="997" t="s">
        <v>10227</v>
      </c>
      <c r="L1732" s="1005">
        <f t="shared" si="531"/>
        <v>0</v>
      </c>
      <c r="M1732" s="1005">
        <f t="shared" si="532"/>
        <v>0</v>
      </c>
      <c r="N1732" s="1725">
        <f t="shared" si="534"/>
        <v>0</v>
      </c>
      <c r="Z1732" s="1006" t="str">
        <f t="shared" si="533"/>
        <v>Cap.4 Pct.3: Val. totala a altor investitii &gt;= Val. altor investitii aduse din import. (Rd.(1 la n) Col.5)  &gt;= Rd.(1 la n) Col.6)</v>
      </c>
      <c r="AA1732" s="2205">
        <f t="shared" si="526"/>
        <v>1</v>
      </c>
      <c r="AB1732" s="3036">
        <v>404</v>
      </c>
    </row>
    <row r="1733" spans="1:29" x14ac:dyDescent="0.25">
      <c r="A1733" s="1708">
        <f t="shared" si="528"/>
        <v>0</v>
      </c>
      <c r="B1733" s="1708">
        <f t="shared" si="529"/>
        <v>10404117</v>
      </c>
      <c r="C1733" s="1002">
        <v>404</v>
      </c>
      <c r="D1733" s="1797" t="s">
        <v>447</v>
      </c>
      <c r="E1733" s="1002">
        <v>117</v>
      </c>
      <c r="F1733" s="1003" t="s">
        <v>4151</v>
      </c>
      <c r="H1733" s="1016" t="s">
        <v>345</v>
      </c>
      <c r="I1733" s="997" t="s">
        <v>10228</v>
      </c>
      <c r="K1733" s="997" t="s">
        <v>10229</v>
      </c>
      <c r="L1733" s="1005">
        <f t="shared" si="531"/>
        <v>0</v>
      </c>
      <c r="M1733" s="1005">
        <f t="shared" si="532"/>
        <v>0</v>
      </c>
      <c r="N1733" s="1725">
        <f t="shared" si="534"/>
        <v>0</v>
      </c>
      <c r="Z1733" s="1006" t="str">
        <f t="shared" si="533"/>
        <v>Cap.4 Pct.3: Val. totala a altor investitii &gt;= Val. altor investitii aduse din import. (Rd.(1 la n) Col.5)  &gt;= Rd.(1 la n) Col.6)</v>
      </c>
      <c r="AA1733" s="2205">
        <f t="shared" si="526"/>
        <v>1</v>
      </c>
      <c r="AB1733" s="3036">
        <v>404</v>
      </c>
    </row>
    <row r="1734" spans="1:29" x14ac:dyDescent="0.25">
      <c r="A1734" s="1708">
        <f t="shared" si="528"/>
        <v>0</v>
      </c>
      <c r="B1734" s="1708">
        <f t="shared" si="529"/>
        <v>10404118</v>
      </c>
      <c r="C1734" s="1002">
        <v>404</v>
      </c>
      <c r="D1734" s="1797" t="s">
        <v>447</v>
      </c>
      <c r="E1734" s="1002">
        <v>118</v>
      </c>
      <c r="F1734" s="1003" t="s">
        <v>4151</v>
      </c>
      <c r="H1734" s="1016" t="s">
        <v>345</v>
      </c>
      <c r="I1734" s="997" t="s">
        <v>10230</v>
      </c>
      <c r="K1734" s="997" t="s">
        <v>10231</v>
      </c>
      <c r="L1734" s="1005">
        <f t="shared" si="531"/>
        <v>0</v>
      </c>
      <c r="M1734" s="1005">
        <f t="shared" si="532"/>
        <v>0</v>
      </c>
      <c r="N1734" s="1725">
        <f t="shared" si="534"/>
        <v>0</v>
      </c>
      <c r="Z1734" s="1006" t="str">
        <f t="shared" si="533"/>
        <v>Cap.4 Pct.3: Val. totala a altor investitii &gt;= Val. altor investitii aduse din import. (Rd.(1 la n) Col.5)  &gt;= Rd.(1 la n) Col.6)</v>
      </c>
      <c r="AA1734" s="2205">
        <f t="shared" si="526"/>
        <v>1</v>
      </c>
      <c r="AB1734" s="3036">
        <v>404</v>
      </c>
    </row>
    <row r="1735" spans="1:29" x14ac:dyDescent="0.25">
      <c r="A1735" s="1708">
        <f t="shared" si="528"/>
        <v>0</v>
      </c>
      <c r="B1735" s="1708">
        <f t="shared" si="529"/>
        <v>10404119</v>
      </c>
      <c r="C1735" s="1002">
        <v>404</v>
      </c>
      <c r="D1735" s="1797" t="s">
        <v>447</v>
      </c>
      <c r="E1735" s="1002">
        <v>119</v>
      </c>
      <c r="F1735" s="1003" t="s">
        <v>4151</v>
      </c>
      <c r="H1735" s="1016" t="s">
        <v>345</v>
      </c>
      <c r="I1735" s="997" t="s">
        <v>10232</v>
      </c>
      <c r="K1735" s="997" t="s">
        <v>10233</v>
      </c>
      <c r="L1735" s="1005">
        <f t="shared" si="531"/>
        <v>0</v>
      </c>
      <c r="M1735" s="1005">
        <f t="shared" si="532"/>
        <v>0</v>
      </c>
      <c r="N1735" s="1725">
        <f t="shared" si="534"/>
        <v>0</v>
      </c>
      <c r="Z1735" s="1006" t="str">
        <f t="shared" si="533"/>
        <v>Cap.4 Pct.3: Val. totala a altor investitii &gt;= Val. altor investitii aduse din import. (Rd.(1 la n) Col.5)  &gt;= Rd.(1 la n) Col.6)</v>
      </c>
      <c r="AA1735" s="2205">
        <f t="shared" si="526"/>
        <v>1</v>
      </c>
      <c r="AB1735" s="3036">
        <v>404</v>
      </c>
    </row>
    <row r="1736" spans="1:29" x14ac:dyDescent="0.25">
      <c r="A1736" s="1708">
        <f t="shared" si="528"/>
        <v>0</v>
      </c>
      <c r="B1736" s="1708">
        <f t="shared" si="529"/>
        <v>10404120</v>
      </c>
      <c r="C1736" s="1002">
        <v>404</v>
      </c>
      <c r="D1736" s="1797" t="s">
        <v>447</v>
      </c>
      <c r="E1736" s="1002">
        <v>120</v>
      </c>
      <c r="F1736" s="1003" t="s">
        <v>4151</v>
      </c>
      <c r="H1736" s="1016" t="s">
        <v>345</v>
      </c>
      <c r="I1736" s="997" t="s">
        <v>10234</v>
      </c>
      <c r="K1736" s="997" t="s">
        <v>10235</v>
      </c>
      <c r="L1736" s="1005">
        <f t="shared" si="531"/>
        <v>0</v>
      </c>
      <c r="M1736" s="1005">
        <f t="shared" si="532"/>
        <v>0</v>
      </c>
      <c r="N1736" s="1725">
        <f t="shared" si="534"/>
        <v>0</v>
      </c>
      <c r="Z1736" s="1006" t="str">
        <f t="shared" si="533"/>
        <v>Cap.4 Pct.3: Val. totala a altor investitii &gt;= Val. altor investitii aduse din import. (Rd.(1 la n) Col.5)  &gt;= Rd.(1 la n) Col.6)</v>
      </c>
      <c r="AA1736" s="2205">
        <f t="shared" si="526"/>
        <v>1</v>
      </c>
      <c r="AB1736" s="3036">
        <v>404</v>
      </c>
    </row>
    <row r="1737" spans="1:29" x14ac:dyDescent="0.25">
      <c r="A1737" s="1708">
        <f t="shared" si="528"/>
        <v>0</v>
      </c>
      <c r="B1737" s="1708">
        <f t="shared" si="529"/>
        <v>10404121</v>
      </c>
      <c r="C1737" s="1002">
        <v>404</v>
      </c>
      <c r="D1737" s="1797" t="s">
        <v>447</v>
      </c>
      <c r="E1737" s="1002">
        <v>121</v>
      </c>
      <c r="F1737" s="1003" t="s">
        <v>4151</v>
      </c>
      <c r="H1737" s="1016" t="s">
        <v>345</v>
      </c>
      <c r="I1737" s="997" t="s">
        <v>10236</v>
      </c>
      <c r="K1737" s="997" t="s">
        <v>10237</v>
      </c>
      <c r="L1737" s="1005">
        <f t="shared" si="531"/>
        <v>0</v>
      </c>
      <c r="M1737" s="1005">
        <f t="shared" si="532"/>
        <v>0</v>
      </c>
      <c r="N1737" s="1725">
        <f t="shared" si="534"/>
        <v>0</v>
      </c>
      <c r="Z1737" s="1006" t="str">
        <f t="shared" si="533"/>
        <v>Cap.4 Pct.3: Val. totala a altor investitii &gt;= Val. altor investitii aduse din import. (Rd.(1 la n) Col.5)  &gt;= Rd.(1 la n) Col.6)</v>
      </c>
      <c r="AA1737" s="2205">
        <f t="shared" si="526"/>
        <v>1</v>
      </c>
      <c r="AB1737" s="3036">
        <v>404</v>
      </c>
    </row>
    <row r="1738" spans="1:29" x14ac:dyDescent="0.25">
      <c r="A1738" s="1708">
        <f t="shared" si="528"/>
        <v>0</v>
      </c>
      <c r="B1738" s="1708">
        <f t="shared" si="529"/>
        <v>10404122</v>
      </c>
      <c r="C1738" s="1002">
        <v>404</v>
      </c>
      <c r="D1738" s="1797" t="s">
        <v>447</v>
      </c>
      <c r="E1738" s="1002">
        <v>122</v>
      </c>
      <c r="F1738" s="1003" t="s">
        <v>4151</v>
      </c>
      <c r="H1738" s="1016" t="s">
        <v>345</v>
      </c>
      <c r="I1738" s="997" t="s">
        <v>10238</v>
      </c>
      <c r="K1738" s="997" t="s">
        <v>10239</v>
      </c>
      <c r="L1738" s="1005">
        <f t="shared" si="531"/>
        <v>0</v>
      </c>
      <c r="M1738" s="1005">
        <f t="shared" si="532"/>
        <v>0</v>
      </c>
      <c r="N1738" s="1725">
        <f t="shared" si="534"/>
        <v>0</v>
      </c>
      <c r="Z1738" s="1006" t="str">
        <f>Z1736</f>
        <v>Cap.4 Pct.3: Val. totala a altor investitii &gt;= Val. altor investitii aduse din import. (Rd.(1 la n) Col.5)  &gt;= Rd.(1 la n) Col.6)</v>
      </c>
      <c r="AA1738" s="2205">
        <f t="shared" si="526"/>
        <v>1</v>
      </c>
      <c r="AB1738" s="3036">
        <v>404</v>
      </c>
    </row>
    <row r="1739" spans="1:29" x14ac:dyDescent="0.25">
      <c r="A1739" s="1710">
        <f t="shared" si="528"/>
        <v>0</v>
      </c>
      <c r="B1739" s="1710">
        <f t="shared" si="529"/>
        <v>10404123</v>
      </c>
      <c r="C1739" s="1007">
        <v>404</v>
      </c>
      <c r="D1739" s="1798" t="s">
        <v>447</v>
      </c>
      <c r="E1739" s="1007">
        <v>123</v>
      </c>
      <c r="F1739" s="1008" t="s">
        <v>4151</v>
      </c>
      <c r="G1739" s="1007"/>
      <c r="H1739" s="1009" t="s">
        <v>345</v>
      </c>
      <c r="I1739" s="997" t="s">
        <v>10240</v>
      </c>
      <c r="K1739" s="997" t="s">
        <v>10241</v>
      </c>
      <c r="L1739" s="1005">
        <f t="shared" si="531"/>
        <v>0</v>
      </c>
      <c r="M1739" s="1005">
        <f t="shared" si="532"/>
        <v>0</v>
      </c>
      <c r="N1739" s="1727">
        <f>IF(L1739&gt;=M1739,0,1)</f>
        <v>0</v>
      </c>
      <c r="O1739" s="1012"/>
      <c r="P1739" s="1012"/>
      <c r="Q1739" s="1012"/>
      <c r="R1739" s="1012"/>
      <c r="S1739" s="1012"/>
      <c r="T1739" s="1012"/>
      <c r="U1739" s="1012"/>
      <c r="V1739" s="1012"/>
      <c r="W1739" s="1012"/>
      <c r="X1739" s="1012"/>
      <c r="Y1739" s="1013"/>
      <c r="Z1739" s="1013" t="str">
        <f>Z1737</f>
        <v>Cap.4 Pct.3: Val. totala a altor investitii &gt;= Val. altor investitii aduse din import. (Rd.(1 la n) Col.5)  &gt;= Rd.(1 la n) Col.6)</v>
      </c>
      <c r="AA1739" s="2205">
        <f t="shared" ref="AA1739:AA1802" si="535">COUNTIF(B:B,B1739)</f>
        <v>1</v>
      </c>
      <c r="AB1739" s="3036">
        <v>404</v>
      </c>
    </row>
    <row r="1740" spans="1:29" x14ac:dyDescent="0.25">
      <c r="A1740" s="1708">
        <f t="shared" si="528"/>
        <v>0</v>
      </c>
      <c r="B1740" s="1708">
        <f t="shared" si="529"/>
        <v>10133002</v>
      </c>
      <c r="C1740" s="1050">
        <v>133</v>
      </c>
      <c r="D1740" s="1809" t="s">
        <v>447</v>
      </c>
      <c r="E1740" s="1050">
        <v>2</v>
      </c>
      <c r="F1740" s="1088" t="s">
        <v>4151</v>
      </c>
      <c r="G1740" s="1050" t="s">
        <v>10246</v>
      </c>
      <c r="H1740" s="1051" t="s">
        <v>345</v>
      </c>
      <c r="I1740" s="1703" t="s">
        <v>7233</v>
      </c>
      <c r="J1740" s="1051"/>
      <c r="K1740" s="1703" t="s">
        <v>10249</v>
      </c>
      <c r="L1740" s="1467">
        <f>O1740</f>
        <v>0</v>
      </c>
      <c r="M1740" s="1467">
        <f>P1740+Q1740</f>
        <v>0</v>
      </c>
      <c r="N1740" s="1733">
        <f>IF(AND(L1740&gt;0,M1740&gt;0),1,0)</f>
        <v>0</v>
      </c>
      <c r="O1740" s="1467">
        <f t="shared" ref="O1740:O1779" si="536">IF(BA560="",0,BA560)</f>
        <v>0</v>
      </c>
      <c r="P1740" s="1467">
        <f t="shared" ref="P1740:P1779" si="537">IF(BC560="",0,BC560)</f>
        <v>0</v>
      </c>
      <c r="Q1740" s="1467">
        <f t="shared" ref="Q1740:Q1779" si="538">IF(BE560="",0,BE560)</f>
        <v>0</v>
      </c>
      <c r="R1740" s="1054"/>
      <c r="S1740" s="1054"/>
      <c r="T1740" s="1054"/>
      <c r="U1740" s="1054"/>
      <c r="V1740" s="1054"/>
      <c r="W1740" s="1054"/>
      <c r="X1740" s="1985"/>
      <c r="Y1740" s="1056"/>
      <c r="Z1740" s="1351" t="s">
        <v>10993</v>
      </c>
      <c r="AA1740" s="2205">
        <f t="shared" si="535"/>
        <v>1</v>
      </c>
      <c r="AB1740" s="3036">
        <v>133</v>
      </c>
    </row>
    <row r="1741" spans="1:29" x14ac:dyDescent="0.25">
      <c r="A1741" s="1709">
        <f t="shared" si="528"/>
        <v>0</v>
      </c>
      <c r="B1741" s="1709">
        <f t="shared" si="519"/>
        <v>10133003</v>
      </c>
      <c r="C1741" s="1002">
        <v>133</v>
      </c>
      <c r="D1741" s="1797" t="s">
        <v>447</v>
      </c>
      <c r="E1741" s="1002">
        <v>3</v>
      </c>
      <c r="F1741" s="1003" t="s">
        <v>4151</v>
      </c>
      <c r="H1741" s="1016" t="s">
        <v>345</v>
      </c>
      <c r="I1741" s="997" t="s">
        <v>7234</v>
      </c>
      <c r="K1741" s="997" t="s">
        <v>10250</v>
      </c>
      <c r="L1741" s="1005">
        <f t="shared" ref="L1741:L1779" si="539">O1741</f>
        <v>0</v>
      </c>
      <c r="M1741" s="1005">
        <f t="shared" ref="M1741:M1779" si="540">P1741+Q1741</f>
        <v>0</v>
      </c>
      <c r="N1741" s="1725">
        <f t="shared" ref="N1741:N1779" si="541">IF(AND(L1741&gt;0,M1741&gt;0),1,0)</f>
        <v>0</v>
      </c>
      <c r="O1741" s="1005">
        <f t="shared" si="536"/>
        <v>0</v>
      </c>
      <c r="P1741" s="1005">
        <f t="shared" si="537"/>
        <v>0</v>
      </c>
      <c r="Q1741" s="1005">
        <f t="shared" si="538"/>
        <v>0</v>
      </c>
      <c r="Z1741" s="1006" t="str">
        <f>Z1740</f>
        <v>Cap.4 Pct.3 daca Valoarea totala de la utilaje (Col.1) # 0, atunci Valoarea totala de la mijloace de transport (Col.3) = 0 si Valoarea totala de la alte investitii (Col.5) = 0, pentru Rd.(2 la n)</v>
      </c>
      <c r="AA1741" s="2205">
        <f t="shared" si="535"/>
        <v>1</v>
      </c>
      <c r="AB1741" s="3036">
        <v>133</v>
      </c>
      <c r="AC1741" s="2205">
        <f>LEN(Z1740)</f>
        <v>195</v>
      </c>
    </row>
    <row r="1742" spans="1:29" x14ac:dyDescent="0.25">
      <c r="A1742" s="1709">
        <f t="shared" si="528"/>
        <v>0</v>
      </c>
      <c r="B1742" s="1709">
        <f t="shared" si="519"/>
        <v>10133004</v>
      </c>
      <c r="C1742" s="1002">
        <v>133</v>
      </c>
      <c r="D1742" s="1797" t="s">
        <v>447</v>
      </c>
      <c r="E1742" s="1002">
        <v>4</v>
      </c>
      <c r="F1742" s="1003" t="s">
        <v>4151</v>
      </c>
      <c r="H1742" s="1016" t="s">
        <v>345</v>
      </c>
      <c r="I1742" s="997" t="s">
        <v>7235</v>
      </c>
      <c r="K1742" s="997" t="s">
        <v>10251</v>
      </c>
      <c r="L1742" s="1005">
        <f t="shared" si="539"/>
        <v>0</v>
      </c>
      <c r="M1742" s="1005">
        <f t="shared" si="540"/>
        <v>0</v>
      </c>
      <c r="N1742" s="1725">
        <f t="shared" si="541"/>
        <v>0</v>
      </c>
      <c r="O1742" s="1005">
        <f t="shared" si="536"/>
        <v>0</v>
      </c>
      <c r="P1742" s="1005">
        <f t="shared" si="537"/>
        <v>0</v>
      </c>
      <c r="Q1742" s="1005">
        <f t="shared" si="538"/>
        <v>0</v>
      </c>
      <c r="Z1742" s="1006" t="str">
        <f t="shared" ref="Z1742:Z1779" si="542">Z1741</f>
        <v>Cap.4 Pct.3 daca Valoarea totala de la utilaje (Col.1) # 0, atunci Valoarea totala de la mijloace de transport (Col.3) = 0 si Valoarea totala de la alte investitii (Col.5) = 0, pentru Rd.(2 la n)</v>
      </c>
      <c r="AA1742" s="2205">
        <f t="shared" si="535"/>
        <v>1</v>
      </c>
      <c r="AB1742" s="3036">
        <v>133</v>
      </c>
    </row>
    <row r="1743" spans="1:29" x14ac:dyDescent="0.25">
      <c r="A1743" s="1709">
        <f t="shared" si="528"/>
        <v>0</v>
      </c>
      <c r="B1743" s="1709">
        <f t="shared" si="519"/>
        <v>10133005</v>
      </c>
      <c r="C1743" s="1002">
        <v>133</v>
      </c>
      <c r="D1743" s="1797" t="s">
        <v>447</v>
      </c>
      <c r="E1743" s="1002">
        <v>5</v>
      </c>
      <c r="F1743" s="1003" t="s">
        <v>4151</v>
      </c>
      <c r="H1743" s="1016" t="s">
        <v>345</v>
      </c>
      <c r="I1743" s="997" t="s">
        <v>7236</v>
      </c>
      <c r="K1743" s="997" t="s">
        <v>10252</v>
      </c>
      <c r="L1743" s="1005">
        <f t="shared" si="539"/>
        <v>0</v>
      </c>
      <c r="M1743" s="1005">
        <f t="shared" si="540"/>
        <v>0</v>
      </c>
      <c r="N1743" s="1725">
        <f t="shared" si="541"/>
        <v>0</v>
      </c>
      <c r="O1743" s="1005">
        <f t="shared" si="536"/>
        <v>0</v>
      </c>
      <c r="P1743" s="1005">
        <f t="shared" si="537"/>
        <v>0</v>
      </c>
      <c r="Q1743" s="1005">
        <f t="shared" si="538"/>
        <v>0</v>
      </c>
      <c r="Z1743" s="1006" t="str">
        <f t="shared" si="542"/>
        <v>Cap.4 Pct.3 daca Valoarea totala de la utilaje (Col.1) # 0, atunci Valoarea totala de la mijloace de transport (Col.3) = 0 si Valoarea totala de la alte investitii (Col.5) = 0, pentru Rd.(2 la n)</v>
      </c>
      <c r="AA1743" s="2205">
        <f t="shared" si="535"/>
        <v>1</v>
      </c>
      <c r="AB1743" s="3036">
        <v>133</v>
      </c>
    </row>
    <row r="1744" spans="1:29" x14ac:dyDescent="0.25">
      <c r="A1744" s="1709">
        <f t="shared" si="528"/>
        <v>0</v>
      </c>
      <c r="B1744" s="1709">
        <f t="shared" si="519"/>
        <v>10133006</v>
      </c>
      <c r="C1744" s="1002">
        <v>133</v>
      </c>
      <c r="D1744" s="1797" t="s">
        <v>447</v>
      </c>
      <c r="E1744" s="1002">
        <v>6</v>
      </c>
      <c r="F1744" s="1003" t="s">
        <v>4151</v>
      </c>
      <c r="H1744" s="1016" t="s">
        <v>345</v>
      </c>
      <c r="I1744" s="997" t="s">
        <v>7237</v>
      </c>
      <c r="K1744" s="997" t="s">
        <v>10253</v>
      </c>
      <c r="L1744" s="1005">
        <f t="shared" si="539"/>
        <v>0</v>
      </c>
      <c r="M1744" s="1005">
        <f t="shared" si="540"/>
        <v>0</v>
      </c>
      <c r="N1744" s="1725">
        <f t="shared" si="541"/>
        <v>0</v>
      </c>
      <c r="O1744" s="1005">
        <f t="shared" si="536"/>
        <v>0</v>
      </c>
      <c r="P1744" s="1005">
        <f t="shared" si="537"/>
        <v>0</v>
      </c>
      <c r="Q1744" s="1005">
        <f t="shared" si="538"/>
        <v>0</v>
      </c>
      <c r="Z1744" s="1006" t="str">
        <f t="shared" si="542"/>
        <v>Cap.4 Pct.3 daca Valoarea totala de la utilaje (Col.1) # 0, atunci Valoarea totala de la mijloace de transport (Col.3) = 0 si Valoarea totala de la alte investitii (Col.5) = 0, pentru Rd.(2 la n)</v>
      </c>
      <c r="AA1744" s="2205">
        <f t="shared" si="535"/>
        <v>1</v>
      </c>
      <c r="AB1744" s="3036">
        <v>133</v>
      </c>
    </row>
    <row r="1745" spans="1:28" x14ac:dyDescent="0.25">
      <c r="A1745" s="1709">
        <f t="shared" si="528"/>
        <v>0</v>
      </c>
      <c r="B1745" s="1709">
        <f t="shared" si="519"/>
        <v>10133007</v>
      </c>
      <c r="C1745" s="1002">
        <v>133</v>
      </c>
      <c r="D1745" s="1797" t="s">
        <v>447</v>
      </c>
      <c r="E1745" s="1002">
        <v>7</v>
      </c>
      <c r="F1745" s="1003" t="s">
        <v>4151</v>
      </c>
      <c r="H1745" s="1016" t="s">
        <v>345</v>
      </c>
      <c r="I1745" s="997" t="s">
        <v>7238</v>
      </c>
      <c r="K1745" s="997" t="s">
        <v>10254</v>
      </c>
      <c r="L1745" s="1005">
        <f t="shared" si="539"/>
        <v>0</v>
      </c>
      <c r="M1745" s="1005">
        <f t="shared" si="540"/>
        <v>0</v>
      </c>
      <c r="N1745" s="1725">
        <f t="shared" si="541"/>
        <v>0</v>
      </c>
      <c r="O1745" s="1005">
        <f t="shared" si="536"/>
        <v>0</v>
      </c>
      <c r="P1745" s="1005">
        <f t="shared" si="537"/>
        <v>0</v>
      </c>
      <c r="Q1745" s="1005">
        <f t="shared" si="538"/>
        <v>0</v>
      </c>
      <c r="Z1745" s="1006" t="str">
        <f t="shared" si="542"/>
        <v>Cap.4 Pct.3 daca Valoarea totala de la utilaje (Col.1) # 0, atunci Valoarea totala de la mijloace de transport (Col.3) = 0 si Valoarea totala de la alte investitii (Col.5) = 0, pentru Rd.(2 la n)</v>
      </c>
      <c r="AA1745" s="2205">
        <f t="shared" si="535"/>
        <v>1</v>
      </c>
      <c r="AB1745" s="3036">
        <v>133</v>
      </c>
    </row>
    <row r="1746" spans="1:28" x14ac:dyDescent="0.25">
      <c r="A1746" s="1709">
        <f t="shared" si="528"/>
        <v>0</v>
      </c>
      <c r="B1746" s="1709">
        <f t="shared" ref="B1746:B1810" si="543">VALUE("1"&amp;TEXT(C1746,"0000")&amp;TEXT(E1746,"000"))</f>
        <v>10133008</v>
      </c>
      <c r="C1746" s="1002">
        <v>133</v>
      </c>
      <c r="D1746" s="1797" t="s">
        <v>447</v>
      </c>
      <c r="E1746" s="1002">
        <v>8</v>
      </c>
      <c r="F1746" s="1003" t="s">
        <v>4151</v>
      </c>
      <c r="H1746" s="1016" t="s">
        <v>345</v>
      </c>
      <c r="I1746" s="997" t="s">
        <v>7239</v>
      </c>
      <c r="K1746" s="997" t="s">
        <v>10255</v>
      </c>
      <c r="L1746" s="1005">
        <f t="shared" si="539"/>
        <v>0</v>
      </c>
      <c r="M1746" s="1005">
        <f t="shared" si="540"/>
        <v>0</v>
      </c>
      <c r="N1746" s="1725">
        <f t="shared" si="541"/>
        <v>0</v>
      </c>
      <c r="O1746" s="1005">
        <f t="shared" si="536"/>
        <v>0</v>
      </c>
      <c r="P1746" s="1005">
        <f t="shared" si="537"/>
        <v>0</v>
      </c>
      <c r="Q1746" s="1005">
        <f t="shared" si="538"/>
        <v>0</v>
      </c>
      <c r="Z1746" s="1006" t="str">
        <f t="shared" si="542"/>
        <v>Cap.4 Pct.3 daca Valoarea totala de la utilaje (Col.1) # 0, atunci Valoarea totala de la mijloace de transport (Col.3) = 0 si Valoarea totala de la alte investitii (Col.5) = 0, pentru Rd.(2 la n)</v>
      </c>
      <c r="AA1746" s="2205">
        <f t="shared" si="535"/>
        <v>1</v>
      </c>
      <c r="AB1746" s="3036">
        <v>133</v>
      </c>
    </row>
    <row r="1747" spans="1:28" x14ac:dyDescent="0.25">
      <c r="A1747" s="1709">
        <f t="shared" si="528"/>
        <v>0</v>
      </c>
      <c r="B1747" s="1709">
        <f t="shared" si="543"/>
        <v>10133009</v>
      </c>
      <c r="C1747" s="1002">
        <v>133</v>
      </c>
      <c r="D1747" s="1797" t="s">
        <v>447</v>
      </c>
      <c r="E1747" s="1002">
        <v>9</v>
      </c>
      <c r="F1747" s="1003" t="s">
        <v>4151</v>
      </c>
      <c r="H1747" s="1016" t="s">
        <v>345</v>
      </c>
      <c r="I1747" s="997" t="s">
        <v>7240</v>
      </c>
      <c r="K1747" s="997" t="s">
        <v>10256</v>
      </c>
      <c r="L1747" s="1005">
        <f t="shared" si="539"/>
        <v>0</v>
      </c>
      <c r="M1747" s="1005">
        <f t="shared" si="540"/>
        <v>0</v>
      </c>
      <c r="N1747" s="1725">
        <f t="shared" si="541"/>
        <v>0</v>
      </c>
      <c r="O1747" s="1005">
        <f t="shared" si="536"/>
        <v>0</v>
      </c>
      <c r="P1747" s="1005">
        <f t="shared" si="537"/>
        <v>0</v>
      </c>
      <c r="Q1747" s="1005">
        <f t="shared" si="538"/>
        <v>0</v>
      </c>
      <c r="Z1747" s="1006" t="str">
        <f t="shared" si="542"/>
        <v>Cap.4 Pct.3 daca Valoarea totala de la utilaje (Col.1) # 0, atunci Valoarea totala de la mijloace de transport (Col.3) = 0 si Valoarea totala de la alte investitii (Col.5) = 0, pentru Rd.(2 la n)</v>
      </c>
      <c r="AA1747" s="2205">
        <f t="shared" si="535"/>
        <v>1</v>
      </c>
      <c r="AB1747" s="3036">
        <v>133</v>
      </c>
    </row>
    <row r="1748" spans="1:28" x14ac:dyDescent="0.25">
      <c r="A1748" s="1709">
        <f t="shared" si="528"/>
        <v>0</v>
      </c>
      <c r="B1748" s="1709">
        <f t="shared" si="543"/>
        <v>10133010</v>
      </c>
      <c r="C1748" s="1002">
        <v>133</v>
      </c>
      <c r="D1748" s="1797" t="s">
        <v>447</v>
      </c>
      <c r="E1748" s="1002">
        <v>10</v>
      </c>
      <c r="F1748" s="1003" t="s">
        <v>4151</v>
      </c>
      <c r="H1748" s="1016" t="s">
        <v>345</v>
      </c>
      <c r="I1748" s="997" t="s">
        <v>7241</v>
      </c>
      <c r="K1748" s="997" t="s">
        <v>10257</v>
      </c>
      <c r="L1748" s="1005">
        <f t="shared" si="539"/>
        <v>0</v>
      </c>
      <c r="M1748" s="1005">
        <f t="shared" si="540"/>
        <v>0</v>
      </c>
      <c r="N1748" s="1725">
        <f t="shared" si="541"/>
        <v>0</v>
      </c>
      <c r="O1748" s="1005">
        <f t="shared" si="536"/>
        <v>0</v>
      </c>
      <c r="P1748" s="1005">
        <f t="shared" si="537"/>
        <v>0</v>
      </c>
      <c r="Q1748" s="1005">
        <f t="shared" si="538"/>
        <v>0</v>
      </c>
      <c r="Z1748" s="1006" t="str">
        <f t="shared" si="542"/>
        <v>Cap.4 Pct.3 daca Valoarea totala de la utilaje (Col.1) # 0, atunci Valoarea totala de la mijloace de transport (Col.3) = 0 si Valoarea totala de la alte investitii (Col.5) = 0, pentru Rd.(2 la n)</v>
      </c>
      <c r="AA1748" s="2205">
        <f t="shared" si="535"/>
        <v>1</v>
      </c>
      <c r="AB1748" s="3036">
        <v>133</v>
      </c>
    </row>
    <row r="1749" spans="1:28" x14ac:dyDescent="0.25">
      <c r="A1749" s="1709">
        <f t="shared" si="528"/>
        <v>0</v>
      </c>
      <c r="B1749" s="1709">
        <f t="shared" si="543"/>
        <v>10133011</v>
      </c>
      <c r="C1749" s="1002">
        <v>133</v>
      </c>
      <c r="D1749" s="1797" t="s">
        <v>447</v>
      </c>
      <c r="E1749" s="1002">
        <v>11</v>
      </c>
      <c r="F1749" s="1003" t="s">
        <v>4151</v>
      </c>
      <c r="H1749" s="1016" t="s">
        <v>345</v>
      </c>
      <c r="I1749" s="997" t="s">
        <v>7242</v>
      </c>
      <c r="K1749" s="997" t="s">
        <v>10258</v>
      </c>
      <c r="L1749" s="1005">
        <f t="shared" si="539"/>
        <v>0</v>
      </c>
      <c r="M1749" s="1005">
        <f t="shared" si="540"/>
        <v>0</v>
      </c>
      <c r="N1749" s="1725">
        <f t="shared" si="541"/>
        <v>0</v>
      </c>
      <c r="O1749" s="1005">
        <f t="shared" si="536"/>
        <v>0</v>
      </c>
      <c r="P1749" s="1005">
        <f t="shared" si="537"/>
        <v>0</v>
      </c>
      <c r="Q1749" s="1005">
        <f t="shared" si="538"/>
        <v>0</v>
      </c>
      <c r="Z1749" s="1006" t="str">
        <f t="shared" si="542"/>
        <v>Cap.4 Pct.3 daca Valoarea totala de la utilaje (Col.1) # 0, atunci Valoarea totala de la mijloace de transport (Col.3) = 0 si Valoarea totala de la alte investitii (Col.5) = 0, pentru Rd.(2 la n)</v>
      </c>
      <c r="AA1749" s="2205">
        <f t="shared" si="535"/>
        <v>1</v>
      </c>
      <c r="AB1749" s="3036">
        <v>133</v>
      </c>
    </row>
    <row r="1750" spans="1:28" x14ac:dyDescent="0.25">
      <c r="A1750" s="1709">
        <f t="shared" si="528"/>
        <v>0</v>
      </c>
      <c r="B1750" s="1709">
        <f t="shared" si="543"/>
        <v>10133012</v>
      </c>
      <c r="C1750" s="1002">
        <v>133</v>
      </c>
      <c r="D1750" s="1797" t="s">
        <v>447</v>
      </c>
      <c r="E1750" s="1002">
        <v>12</v>
      </c>
      <c r="F1750" s="1003" t="s">
        <v>4151</v>
      </c>
      <c r="H1750" s="1016" t="s">
        <v>345</v>
      </c>
      <c r="I1750" s="997" t="s">
        <v>7243</v>
      </c>
      <c r="K1750" s="997" t="s">
        <v>10259</v>
      </c>
      <c r="L1750" s="1005">
        <f t="shared" si="539"/>
        <v>0</v>
      </c>
      <c r="M1750" s="1005">
        <f t="shared" si="540"/>
        <v>0</v>
      </c>
      <c r="N1750" s="1725">
        <f t="shared" si="541"/>
        <v>0</v>
      </c>
      <c r="O1750" s="1005">
        <f t="shared" si="536"/>
        <v>0</v>
      </c>
      <c r="P1750" s="1005">
        <f t="shared" si="537"/>
        <v>0</v>
      </c>
      <c r="Q1750" s="1005">
        <f t="shared" si="538"/>
        <v>0</v>
      </c>
      <c r="Z1750" s="1006" t="str">
        <f t="shared" si="542"/>
        <v>Cap.4 Pct.3 daca Valoarea totala de la utilaje (Col.1) # 0, atunci Valoarea totala de la mijloace de transport (Col.3) = 0 si Valoarea totala de la alte investitii (Col.5) = 0, pentru Rd.(2 la n)</v>
      </c>
      <c r="AA1750" s="2205">
        <f t="shared" si="535"/>
        <v>1</v>
      </c>
      <c r="AB1750" s="3036">
        <v>133</v>
      </c>
    </row>
    <row r="1751" spans="1:28" x14ac:dyDescent="0.25">
      <c r="A1751" s="1709">
        <f t="shared" ref="A1751:A1814" si="544">IF(D1751="DA",IF(ISERROR(N1751),A1750+1,IF(N1751=1,A1750+1,A1750)),A1750)</f>
        <v>0</v>
      </c>
      <c r="B1751" s="1709">
        <f t="shared" si="543"/>
        <v>10133013</v>
      </c>
      <c r="C1751" s="1002">
        <v>133</v>
      </c>
      <c r="D1751" s="1797" t="s">
        <v>447</v>
      </c>
      <c r="E1751" s="1002">
        <v>13</v>
      </c>
      <c r="F1751" s="1003" t="s">
        <v>4151</v>
      </c>
      <c r="H1751" s="1016" t="s">
        <v>345</v>
      </c>
      <c r="I1751" s="997" t="s">
        <v>7244</v>
      </c>
      <c r="K1751" s="997" t="s">
        <v>10260</v>
      </c>
      <c r="L1751" s="1005">
        <f t="shared" si="539"/>
        <v>0</v>
      </c>
      <c r="M1751" s="1005">
        <f t="shared" si="540"/>
        <v>0</v>
      </c>
      <c r="N1751" s="1725">
        <f t="shared" si="541"/>
        <v>0</v>
      </c>
      <c r="O1751" s="1005">
        <f t="shared" si="536"/>
        <v>0</v>
      </c>
      <c r="P1751" s="1005">
        <f t="shared" si="537"/>
        <v>0</v>
      </c>
      <c r="Q1751" s="1005">
        <f t="shared" si="538"/>
        <v>0</v>
      </c>
      <c r="Z1751" s="1006" t="str">
        <f t="shared" si="542"/>
        <v>Cap.4 Pct.3 daca Valoarea totala de la utilaje (Col.1) # 0, atunci Valoarea totala de la mijloace de transport (Col.3) = 0 si Valoarea totala de la alte investitii (Col.5) = 0, pentru Rd.(2 la n)</v>
      </c>
      <c r="AA1751" s="2205">
        <f t="shared" si="535"/>
        <v>1</v>
      </c>
      <c r="AB1751" s="3036">
        <v>133</v>
      </c>
    </row>
    <row r="1752" spans="1:28" x14ac:dyDescent="0.25">
      <c r="A1752" s="1709">
        <f t="shared" si="544"/>
        <v>0</v>
      </c>
      <c r="B1752" s="1709">
        <f t="shared" si="543"/>
        <v>10133014</v>
      </c>
      <c r="C1752" s="1002">
        <v>133</v>
      </c>
      <c r="D1752" s="1797" t="s">
        <v>447</v>
      </c>
      <c r="E1752" s="1002">
        <v>14</v>
      </c>
      <c r="F1752" s="1003" t="s">
        <v>4151</v>
      </c>
      <c r="H1752" s="1016" t="s">
        <v>345</v>
      </c>
      <c r="I1752" s="997" t="s">
        <v>7245</v>
      </c>
      <c r="K1752" s="997" t="s">
        <v>10261</v>
      </c>
      <c r="L1752" s="1005">
        <f t="shared" si="539"/>
        <v>0</v>
      </c>
      <c r="M1752" s="1005">
        <f t="shared" si="540"/>
        <v>0</v>
      </c>
      <c r="N1752" s="1725">
        <f t="shared" si="541"/>
        <v>0</v>
      </c>
      <c r="O1752" s="1005">
        <f t="shared" si="536"/>
        <v>0</v>
      </c>
      <c r="P1752" s="1005">
        <f t="shared" si="537"/>
        <v>0</v>
      </c>
      <c r="Q1752" s="1005">
        <f t="shared" si="538"/>
        <v>0</v>
      </c>
      <c r="Z1752" s="1006" t="str">
        <f t="shared" si="542"/>
        <v>Cap.4 Pct.3 daca Valoarea totala de la utilaje (Col.1) # 0, atunci Valoarea totala de la mijloace de transport (Col.3) = 0 si Valoarea totala de la alte investitii (Col.5) = 0, pentru Rd.(2 la n)</v>
      </c>
      <c r="AA1752" s="2205">
        <f t="shared" si="535"/>
        <v>1</v>
      </c>
      <c r="AB1752" s="3036">
        <v>133</v>
      </c>
    </row>
    <row r="1753" spans="1:28" x14ac:dyDescent="0.25">
      <c r="A1753" s="1709">
        <f t="shared" si="544"/>
        <v>0</v>
      </c>
      <c r="B1753" s="1709">
        <f t="shared" si="543"/>
        <v>10133015</v>
      </c>
      <c r="C1753" s="1002">
        <v>133</v>
      </c>
      <c r="D1753" s="1797" t="s">
        <v>447</v>
      </c>
      <c r="E1753" s="1002">
        <v>15</v>
      </c>
      <c r="F1753" s="1003" t="s">
        <v>4151</v>
      </c>
      <c r="H1753" s="1016" t="s">
        <v>345</v>
      </c>
      <c r="I1753" s="997" t="s">
        <v>7246</v>
      </c>
      <c r="K1753" s="997" t="s">
        <v>10262</v>
      </c>
      <c r="L1753" s="1005">
        <f t="shared" si="539"/>
        <v>0</v>
      </c>
      <c r="M1753" s="1005">
        <f t="shared" si="540"/>
        <v>0</v>
      </c>
      <c r="N1753" s="1725">
        <f t="shared" si="541"/>
        <v>0</v>
      </c>
      <c r="O1753" s="1005">
        <f t="shared" si="536"/>
        <v>0</v>
      </c>
      <c r="P1753" s="1005">
        <f t="shared" si="537"/>
        <v>0</v>
      </c>
      <c r="Q1753" s="1005">
        <f t="shared" si="538"/>
        <v>0</v>
      </c>
      <c r="Z1753" s="1006" t="str">
        <f t="shared" si="542"/>
        <v>Cap.4 Pct.3 daca Valoarea totala de la utilaje (Col.1) # 0, atunci Valoarea totala de la mijloace de transport (Col.3) = 0 si Valoarea totala de la alte investitii (Col.5) = 0, pentru Rd.(2 la n)</v>
      </c>
      <c r="AA1753" s="2205">
        <f t="shared" si="535"/>
        <v>1</v>
      </c>
      <c r="AB1753" s="3036">
        <v>133</v>
      </c>
    </row>
    <row r="1754" spans="1:28" x14ac:dyDescent="0.25">
      <c r="A1754" s="1709">
        <f t="shared" si="544"/>
        <v>0</v>
      </c>
      <c r="B1754" s="1709">
        <f t="shared" si="543"/>
        <v>10133016</v>
      </c>
      <c r="C1754" s="1002">
        <v>133</v>
      </c>
      <c r="D1754" s="1797" t="s">
        <v>447</v>
      </c>
      <c r="E1754" s="1002">
        <v>16</v>
      </c>
      <c r="F1754" s="1003" t="s">
        <v>4151</v>
      </c>
      <c r="H1754" s="1016" t="s">
        <v>345</v>
      </c>
      <c r="I1754" s="997" t="s">
        <v>7247</v>
      </c>
      <c r="K1754" s="997" t="s">
        <v>10263</v>
      </c>
      <c r="L1754" s="1005">
        <f t="shared" si="539"/>
        <v>0</v>
      </c>
      <c r="M1754" s="1005">
        <f t="shared" si="540"/>
        <v>0</v>
      </c>
      <c r="N1754" s="1725">
        <f t="shared" si="541"/>
        <v>0</v>
      </c>
      <c r="O1754" s="1005">
        <f t="shared" si="536"/>
        <v>0</v>
      </c>
      <c r="P1754" s="1005">
        <f t="shared" si="537"/>
        <v>0</v>
      </c>
      <c r="Q1754" s="1005">
        <f t="shared" si="538"/>
        <v>0</v>
      </c>
      <c r="Z1754" s="1006" t="str">
        <f t="shared" si="542"/>
        <v>Cap.4 Pct.3 daca Valoarea totala de la utilaje (Col.1) # 0, atunci Valoarea totala de la mijloace de transport (Col.3) = 0 si Valoarea totala de la alte investitii (Col.5) = 0, pentru Rd.(2 la n)</v>
      </c>
      <c r="AA1754" s="2205">
        <f t="shared" si="535"/>
        <v>1</v>
      </c>
      <c r="AB1754" s="3036">
        <v>133</v>
      </c>
    </row>
    <row r="1755" spans="1:28" x14ac:dyDescent="0.25">
      <c r="A1755" s="1709">
        <f t="shared" si="544"/>
        <v>0</v>
      </c>
      <c r="B1755" s="1709">
        <f t="shared" si="543"/>
        <v>10133017</v>
      </c>
      <c r="C1755" s="1002">
        <v>133</v>
      </c>
      <c r="D1755" s="1797" t="s">
        <v>447</v>
      </c>
      <c r="E1755" s="1002">
        <v>17</v>
      </c>
      <c r="F1755" s="1003" t="s">
        <v>4151</v>
      </c>
      <c r="H1755" s="1016" t="s">
        <v>345</v>
      </c>
      <c r="I1755" s="997" t="s">
        <v>7248</v>
      </c>
      <c r="K1755" s="997" t="s">
        <v>10264</v>
      </c>
      <c r="L1755" s="1005">
        <f t="shared" si="539"/>
        <v>0</v>
      </c>
      <c r="M1755" s="1005">
        <f t="shared" si="540"/>
        <v>0</v>
      </c>
      <c r="N1755" s="1725">
        <f t="shared" si="541"/>
        <v>0</v>
      </c>
      <c r="O1755" s="1005">
        <f t="shared" si="536"/>
        <v>0</v>
      </c>
      <c r="P1755" s="1005">
        <f t="shared" si="537"/>
        <v>0</v>
      </c>
      <c r="Q1755" s="1005">
        <f t="shared" si="538"/>
        <v>0</v>
      </c>
      <c r="Z1755" s="1006" t="str">
        <f t="shared" si="542"/>
        <v>Cap.4 Pct.3 daca Valoarea totala de la utilaje (Col.1) # 0, atunci Valoarea totala de la mijloace de transport (Col.3) = 0 si Valoarea totala de la alte investitii (Col.5) = 0, pentru Rd.(2 la n)</v>
      </c>
      <c r="AA1755" s="2205">
        <f t="shared" si="535"/>
        <v>1</v>
      </c>
      <c r="AB1755" s="3036">
        <v>133</v>
      </c>
    </row>
    <row r="1756" spans="1:28" x14ac:dyDescent="0.25">
      <c r="A1756" s="1709">
        <f t="shared" si="544"/>
        <v>0</v>
      </c>
      <c r="B1756" s="1709">
        <f t="shared" si="543"/>
        <v>10133018</v>
      </c>
      <c r="C1756" s="1002">
        <v>133</v>
      </c>
      <c r="D1756" s="1797" t="s">
        <v>447</v>
      </c>
      <c r="E1756" s="1002">
        <v>18</v>
      </c>
      <c r="F1756" s="1003" t="s">
        <v>4151</v>
      </c>
      <c r="H1756" s="1016" t="s">
        <v>345</v>
      </c>
      <c r="I1756" s="997" t="s">
        <v>7249</v>
      </c>
      <c r="K1756" s="997" t="s">
        <v>10265</v>
      </c>
      <c r="L1756" s="1005">
        <f t="shared" si="539"/>
        <v>0</v>
      </c>
      <c r="M1756" s="1005">
        <f t="shared" si="540"/>
        <v>0</v>
      </c>
      <c r="N1756" s="1725">
        <f t="shared" si="541"/>
        <v>0</v>
      </c>
      <c r="O1756" s="1005">
        <f t="shared" si="536"/>
        <v>0</v>
      </c>
      <c r="P1756" s="1005">
        <f t="shared" si="537"/>
        <v>0</v>
      </c>
      <c r="Q1756" s="1005">
        <f t="shared" si="538"/>
        <v>0</v>
      </c>
      <c r="Z1756" s="1006" t="str">
        <f t="shared" si="542"/>
        <v>Cap.4 Pct.3 daca Valoarea totala de la utilaje (Col.1) # 0, atunci Valoarea totala de la mijloace de transport (Col.3) = 0 si Valoarea totala de la alte investitii (Col.5) = 0, pentru Rd.(2 la n)</v>
      </c>
      <c r="AA1756" s="2205">
        <f t="shared" si="535"/>
        <v>1</v>
      </c>
      <c r="AB1756" s="3036">
        <v>133</v>
      </c>
    </row>
    <row r="1757" spans="1:28" x14ac:dyDescent="0.25">
      <c r="A1757" s="1709">
        <f t="shared" si="544"/>
        <v>0</v>
      </c>
      <c r="B1757" s="1709">
        <f t="shared" si="543"/>
        <v>10133019</v>
      </c>
      <c r="C1757" s="1002">
        <v>133</v>
      </c>
      <c r="D1757" s="1797" t="s">
        <v>447</v>
      </c>
      <c r="E1757" s="1002">
        <v>19</v>
      </c>
      <c r="F1757" s="1003" t="s">
        <v>4151</v>
      </c>
      <c r="H1757" s="1016" t="s">
        <v>345</v>
      </c>
      <c r="I1757" s="997" t="s">
        <v>7250</v>
      </c>
      <c r="K1757" s="997" t="s">
        <v>10266</v>
      </c>
      <c r="L1757" s="1005">
        <f t="shared" si="539"/>
        <v>0</v>
      </c>
      <c r="M1757" s="1005">
        <f t="shared" si="540"/>
        <v>0</v>
      </c>
      <c r="N1757" s="1725">
        <f t="shared" si="541"/>
        <v>0</v>
      </c>
      <c r="O1757" s="1005">
        <f t="shared" si="536"/>
        <v>0</v>
      </c>
      <c r="P1757" s="1005">
        <f t="shared" si="537"/>
        <v>0</v>
      </c>
      <c r="Q1757" s="1005">
        <f t="shared" si="538"/>
        <v>0</v>
      </c>
      <c r="Z1757" s="1006" t="str">
        <f t="shared" si="542"/>
        <v>Cap.4 Pct.3 daca Valoarea totala de la utilaje (Col.1) # 0, atunci Valoarea totala de la mijloace de transport (Col.3) = 0 si Valoarea totala de la alte investitii (Col.5) = 0, pentru Rd.(2 la n)</v>
      </c>
      <c r="AA1757" s="2205">
        <f t="shared" si="535"/>
        <v>1</v>
      </c>
      <c r="AB1757" s="3036">
        <v>133</v>
      </c>
    </row>
    <row r="1758" spans="1:28" x14ac:dyDescent="0.25">
      <c r="A1758" s="1709">
        <f t="shared" si="544"/>
        <v>0</v>
      </c>
      <c r="B1758" s="1709">
        <f t="shared" si="543"/>
        <v>10133020</v>
      </c>
      <c r="C1758" s="1002">
        <v>133</v>
      </c>
      <c r="D1758" s="1797" t="s">
        <v>447</v>
      </c>
      <c r="E1758" s="1002">
        <v>20</v>
      </c>
      <c r="F1758" s="1003" t="s">
        <v>4151</v>
      </c>
      <c r="H1758" s="1016" t="s">
        <v>345</v>
      </c>
      <c r="I1758" s="997" t="s">
        <v>7251</v>
      </c>
      <c r="K1758" s="997" t="s">
        <v>10267</v>
      </c>
      <c r="L1758" s="1005">
        <f t="shared" si="539"/>
        <v>0</v>
      </c>
      <c r="M1758" s="1005">
        <f t="shared" si="540"/>
        <v>0</v>
      </c>
      <c r="N1758" s="1725">
        <f t="shared" si="541"/>
        <v>0</v>
      </c>
      <c r="O1758" s="1005">
        <f t="shared" si="536"/>
        <v>0</v>
      </c>
      <c r="P1758" s="1005">
        <f t="shared" si="537"/>
        <v>0</v>
      </c>
      <c r="Q1758" s="1005">
        <f t="shared" si="538"/>
        <v>0</v>
      </c>
      <c r="Z1758" s="1006" t="str">
        <f t="shared" si="542"/>
        <v>Cap.4 Pct.3 daca Valoarea totala de la utilaje (Col.1) # 0, atunci Valoarea totala de la mijloace de transport (Col.3) = 0 si Valoarea totala de la alte investitii (Col.5) = 0, pentru Rd.(2 la n)</v>
      </c>
      <c r="AA1758" s="2205">
        <f t="shared" si="535"/>
        <v>1</v>
      </c>
      <c r="AB1758" s="3036">
        <v>133</v>
      </c>
    </row>
    <row r="1759" spans="1:28" x14ac:dyDescent="0.25">
      <c r="A1759" s="1709">
        <f t="shared" si="544"/>
        <v>0</v>
      </c>
      <c r="B1759" s="1709">
        <f t="shared" si="543"/>
        <v>10133021</v>
      </c>
      <c r="C1759" s="1002">
        <v>133</v>
      </c>
      <c r="D1759" s="1797" t="s">
        <v>447</v>
      </c>
      <c r="E1759" s="1002">
        <v>21</v>
      </c>
      <c r="F1759" s="1003" t="s">
        <v>4151</v>
      </c>
      <c r="H1759" s="1016" t="s">
        <v>345</v>
      </c>
      <c r="I1759" s="997" t="s">
        <v>7252</v>
      </c>
      <c r="K1759" s="997" t="s">
        <v>10268</v>
      </c>
      <c r="L1759" s="1005">
        <f t="shared" si="539"/>
        <v>0</v>
      </c>
      <c r="M1759" s="1005">
        <f t="shared" si="540"/>
        <v>0</v>
      </c>
      <c r="N1759" s="1725">
        <f t="shared" si="541"/>
        <v>0</v>
      </c>
      <c r="O1759" s="1005">
        <f t="shared" si="536"/>
        <v>0</v>
      </c>
      <c r="P1759" s="1005">
        <f t="shared" si="537"/>
        <v>0</v>
      </c>
      <c r="Q1759" s="1005">
        <f t="shared" si="538"/>
        <v>0</v>
      </c>
      <c r="Z1759" s="1006" t="str">
        <f t="shared" si="542"/>
        <v>Cap.4 Pct.3 daca Valoarea totala de la utilaje (Col.1) # 0, atunci Valoarea totala de la mijloace de transport (Col.3) = 0 si Valoarea totala de la alte investitii (Col.5) = 0, pentru Rd.(2 la n)</v>
      </c>
      <c r="AA1759" s="2205">
        <f t="shared" si="535"/>
        <v>1</v>
      </c>
      <c r="AB1759" s="3036">
        <v>133</v>
      </c>
    </row>
    <row r="1760" spans="1:28" x14ac:dyDescent="0.25">
      <c r="A1760" s="1709">
        <f t="shared" si="544"/>
        <v>0</v>
      </c>
      <c r="B1760" s="1709">
        <f t="shared" si="543"/>
        <v>10133022</v>
      </c>
      <c r="C1760" s="1002">
        <v>133</v>
      </c>
      <c r="D1760" s="1797" t="s">
        <v>447</v>
      </c>
      <c r="E1760" s="1002">
        <v>22</v>
      </c>
      <c r="F1760" s="1003" t="s">
        <v>4151</v>
      </c>
      <c r="H1760" s="1016" t="s">
        <v>345</v>
      </c>
      <c r="I1760" s="997" t="s">
        <v>7253</v>
      </c>
      <c r="K1760" s="997" t="s">
        <v>10269</v>
      </c>
      <c r="L1760" s="1005">
        <f t="shared" si="539"/>
        <v>0</v>
      </c>
      <c r="M1760" s="1005">
        <f t="shared" si="540"/>
        <v>0</v>
      </c>
      <c r="N1760" s="1725">
        <f t="shared" si="541"/>
        <v>0</v>
      </c>
      <c r="O1760" s="1005">
        <f t="shared" si="536"/>
        <v>0</v>
      </c>
      <c r="P1760" s="1005">
        <f t="shared" si="537"/>
        <v>0</v>
      </c>
      <c r="Q1760" s="1005">
        <f t="shared" si="538"/>
        <v>0</v>
      </c>
      <c r="Z1760" s="1006" t="str">
        <f t="shared" si="542"/>
        <v>Cap.4 Pct.3 daca Valoarea totala de la utilaje (Col.1) # 0, atunci Valoarea totala de la mijloace de transport (Col.3) = 0 si Valoarea totala de la alte investitii (Col.5) = 0, pentru Rd.(2 la n)</v>
      </c>
      <c r="AA1760" s="2205">
        <f t="shared" si="535"/>
        <v>1</v>
      </c>
      <c r="AB1760" s="3036">
        <v>133</v>
      </c>
    </row>
    <row r="1761" spans="1:28" x14ac:dyDescent="0.25">
      <c r="A1761" s="1709">
        <f t="shared" si="544"/>
        <v>0</v>
      </c>
      <c r="B1761" s="1709">
        <f t="shared" si="543"/>
        <v>10133023</v>
      </c>
      <c r="C1761" s="1002">
        <v>133</v>
      </c>
      <c r="D1761" s="1797" t="s">
        <v>447</v>
      </c>
      <c r="E1761" s="1002">
        <v>23</v>
      </c>
      <c r="F1761" s="1003" t="s">
        <v>4151</v>
      </c>
      <c r="H1761" s="1016" t="s">
        <v>345</v>
      </c>
      <c r="I1761" s="997" t="s">
        <v>7254</v>
      </c>
      <c r="K1761" s="997" t="s">
        <v>10270</v>
      </c>
      <c r="L1761" s="1005">
        <f t="shared" si="539"/>
        <v>0</v>
      </c>
      <c r="M1761" s="1005">
        <f t="shared" si="540"/>
        <v>0</v>
      </c>
      <c r="N1761" s="1725">
        <f t="shared" si="541"/>
        <v>0</v>
      </c>
      <c r="O1761" s="1005">
        <f t="shared" si="536"/>
        <v>0</v>
      </c>
      <c r="P1761" s="1005">
        <f t="shared" si="537"/>
        <v>0</v>
      </c>
      <c r="Q1761" s="1005">
        <f t="shared" si="538"/>
        <v>0</v>
      </c>
      <c r="Z1761" s="1006" t="str">
        <f t="shared" si="542"/>
        <v>Cap.4 Pct.3 daca Valoarea totala de la utilaje (Col.1) # 0, atunci Valoarea totala de la mijloace de transport (Col.3) = 0 si Valoarea totala de la alte investitii (Col.5) = 0, pentru Rd.(2 la n)</v>
      </c>
      <c r="AA1761" s="2205">
        <f t="shared" si="535"/>
        <v>1</v>
      </c>
      <c r="AB1761" s="3036">
        <v>133</v>
      </c>
    </row>
    <row r="1762" spans="1:28" x14ac:dyDescent="0.25">
      <c r="A1762" s="1709">
        <f t="shared" si="544"/>
        <v>0</v>
      </c>
      <c r="B1762" s="1709">
        <f t="shared" si="543"/>
        <v>10133024</v>
      </c>
      <c r="C1762" s="1002">
        <v>133</v>
      </c>
      <c r="D1762" s="1797" t="s">
        <v>447</v>
      </c>
      <c r="E1762" s="1002">
        <v>24</v>
      </c>
      <c r="F1762" s="1003" t="s">
        <v>4151</v>
      </c>
      <c r="H1762" s="1016" t="s">
        <v>345</v>
      </c>
      <c r="I1762" s="997" t="s">
        <v>7255</v>
      </c>
      <c r="K1762" s="997" t="s">
        <v>10271</v>
      </c>
      <c r="L1762" s="1005">
        <f t="shared" si="539"/>
        <v>0</v>
      </c>
      <c r="M1762" s="1005">
        <f t="shared" si="540"/>
        <v>0</v>
      </c>
      <c r="N1762" s="1725">
        <f t="shared" si="541"/>
        <v>0</v>
      </c>
      <c r="O1762" s="1005">
        <f t="shared" si="536"/>
        <v>0</v>
      </c>
      <c r="P1762" s="1005">
        <f t="shared" si="537"/>
        <v>0</v>
      </c>
      <c r="Q1762" s="1005">
        <f t="shared" si="538"/>
        <v>0</v>
      </c>
      <c r="Z1762" s="1006" t="str">
        <f t="shared" si="542"/>
        <v>Cap.4 Pct.3 daca Valoarea totala de la utilaje (Col.1) # 0, atunci Valoarea totala de la mijloace de transport (Col.3) = 0 si Valoarea totala de la alte investitii (Col.5) = 0, pentru Rd.(2 la n)</v>
      </c>
      <c r="AA1762" s="2205">
        <f t="shared" si="535"/>
        <v>1</v>
      </c>
      <c r="AB1762" s="3036">
        <v>133</v>
      </c>
    </row>
    <row r="1763" spans="1:28" x14ac:dyDescent="0.25">
      <c r="A1763" s="1709">
        <f t="shared" si="544"/>
        <v>0</v>
      </c>
      <c r="B1763" s="1709">
        <f t="shared" si="543"/>
        <v>10133025</v>
      </c>
      <c r="C1763" s="1002">
        <v>133</v>
      </c>
      <c r="D1763" s="1797" t="s">
        <v>447</v>
      </c>
      <c r="E1763" s="1002">
        <v>25</v>
      </c>
      <c r="F1763" s="1003" t="s">
        <v>4151</v>
      </c>
      <c r="H1763" s="1016" t="s">
        <v>345</v>
      </c>
      <c r="I1763" s="997" t="s">
        <v>7256</v>
      </c>
      <c r="K1763" s="997" t="s">
        <v>10272</v>
      </c>
      <c r="L1763" s="1005">
        <f t="shared" si="539"/>
        <v>0</v>
      </c>
      <c r="M1763" s="1005">
        <f t="shared" si="540"/>
        <v>0</v>
      </c>
      <c r="N1763" s="1725">
        <f t="shared" si="541"/>
        <v>0</v>
      </c>
      <c r="O1763" s="1005">
        <f t="shared" si="536"/>
        <v>0</v>
      </c>
      <c r="P1763" s="1005">
        <f t="shared" si="537"/>
        <v>0</v>
      </c>
      <c r="Q1763" s="1005">
        <f t="shared" si="538"/>
        <v>0</v>
      </c>
      <c r="Z1763" s="1006" t="str">
        <f t="shared" si="542"/>
        <v>Cap.4 Pct.3 daca Valoarea totala de la utilaje (Col.1) # 0, atunci Valoarea totala de la mijloace de transport (Col.3) = 0 si Valoarea totala de la alte investitii (Col.5) = 0, pentru Rd.(2 la n)</v>
      </c>
      <c r="AA1763" s="2205">
        <f t="shared" si="535"/>
        <v>1</v>
      </c>
      <c r="AB1763" s="3036">
        <v>133</v>
      </c>
    </row>
    <row r="1764" spans="1:28" x14ac:dyDescent="0.25">
      <c r="A1764" s="1709">
        <f t="shared" si="544"/>
        <v>0</v>
      </c>
      <c r="B1764" s="1709">
        <f t="shared" si="543"/>
        <v>10133026</v>
      </c>
      <c r="C1764" s="1002">
        <v>133</v>
      </c>
      <c r="D1764" s="1797" t="s">
        <v>447</v>
      </c>
      <c r="E1764" s="1002">
        <v>26</v>
      </c>
      <c r="F1764" s="1003" t="s">
        <v>4151</v>
      </c>
      <c r="H1764" s="1016" t="s">
        <v>345</v>
      </c>
      <c r="I1764" s="997" t="s">
        <v>7257</v>
      </c>
      <c r="K1764" s="997" t="s">
        <v>10273</v>
      </c>
      <c r="L1764" s="1005">
        <f t="shared" si="539"/>
        <v>0</v>
      </c>
      <c r="M1764" s="1005">
        <f t="shared" si="540"/>
        <v>0</v>
      </c>
      <c r="N1764" s="1725">
        <f t="shared" si="541"/>
        <v>0</v>
      </c>
      <c r="O1764" s="1005">
        <f t="shared" si="536"/>
        <v>0</v>
      </c>
      <c r="P1764" s="1005">
        <f t="shared" si="537"/>
        <v>0</v>
      </c>
      <c r="Q1764" s="1005">
        <f t="shared" si="538"/>
        <v>0</v>
      </c>
      <c r="Z1764" s="1006" t="str">
        <f t="shared" si="542"/>
        <v>Cap.4 Pct.3 daca Valoarea totala de la utilaje (Col.1) # 0, atunci Valoarea totala de la mijloace de transport (Col.3) = 0 si Valoarea totala de la alte investitii (Col.5) = 0, pentru Rd.(2 la n)</v>
      </c>
      <c r="AA1764" s="2205">
        <f t="shared" si="535"/>
        <v>1</v>
      </c>
      <c r="AB1764" s="3036">
        <v>133</v>
      </c>
    </row>
    <row r="1765" spans="1:28" x14ac:dyDescent="0.25">
      <c r="A1765" s="1709">
        <f t="shared" si="544"/>
        <v>0</v>
      </c>
      <c r="B1765" s="1709">
        <f t="shared" si="543"/>
        <v>10133027</v>
      </c>
      <c r="C1765" s="1002">
        <v>133</v>
      </c>
      <c r="D1765" s="1797" t="s">
        <v>447</v>
      </c>
      <c r="E1765" s="1002">
        <v>27</v>
      </c>
      <c r="F1765" s="1003" t="s">
        <v>4151</v>
      </c>
      <c r="H1765" s="1016" t="s">
        <v>345</v>
      </c>
      <c r="I1765" s="997" t="s">
        <v>7258</v>
      </c>
      <c r="K1765" s="997" t="s">
        <v>10274</v>
      </c>
      <c r="L1765" s="1005">
        <f t="shared" si="539"/>
        <v>0</v>
      </c>
      <c r="M1765" s="1005">
        <f t="shared" si="540"/>
        <v>0</v>
      </c>
      <c r="N1765" s="1725">
        <f t="shared" si="541"/>
        <v>0</v>
      </c>
      <c r="O1765" s="1005">
        <f t="shared" si="536"/>
        <v>0</v>
      </c>
      <c r="P1765" s="1005">
        <f t="shared" si="537"/>
        <v>0</v>
      </c>
      <c r="Q1765" s="1005">
        <f t="shared" si="538"/>
        <v>0</v>
      </c>
      <c r="Z1765" s="1006" t="str">
        <f t="shared" si="542"/>
        <v>Cap.4 Pct.3 daca Valoarea totala de la utilaje (Col.1) # 0, atunci Valoarea totala de la mijloace de transport (Col.3) = 0 si Valoarea totala de la alte investitii (Col.5) = 0, pentru Rd.(2 la n)</v>
      </c>
      <c r="AA1765" s="2205">
        <f t="shared" si="535"/>
        <v>1</v>
      </c>
      <c r="AB1765" s="3036">
        <v>133</v>
      </c>
    </row>
    <row r="1766" spans="1:28" x14ac:dyDescent="0.25">
      <c r="A1766" s="1709">
        <f t="shared" si="544"/>
        <v>0</v>
      </c>
      <c r="B1766" s="1709">
        <f t="shared" si="543"/>
        <v>10133028</v>
      </c>
      <c r="C1766" s="1002">
        <v>133</v>
      </c>
      <c r="D1766" s="1797" t="s">
        <v>447</v>
      </c>
      <c r="E1766" s="1002">
        <v>28</v>
      </c>
      <c r="F1766" s="1003" t="s">
        <v>4151</v>
      </c>
      <c r="H1766" s="1016" t="s">
        <v>345</v>
      </c>
      <c r="I1766" s="997" t="s">
        <v>7259</v>
      </c>
      <c r="K1766" s="997" t="s">
        <v>10275</v>
      </c>
      <c r="L1766" s="1005">
        <f t="shared" si="539"/>
        <v>0</v>
      </c>
      <c r="M1766" s="1005">
        <f t="shared" si="540"/>
        <v>0</v>
      </c>
      <c r="N1766" s="1725">
        <f t="shared" si="541"/>
        <v>0</v>
      </c>
      <c r="O1766" s="1005">
        <f t="shared" si="536"/>
        <v>0</v>
      </c>
      <c r="P1766" s="1005">
        <f t="shared" si="537"/>
        <v>0</v>
      </c>
      <c r="Q1766" s="1005">
        <f t="shared" si="538"/>
        <v>0</v>
      </c>
      <c r="Z1766" s="1006" t="str">
        <f t="shared" si="542"/>
        <v>Cap.4 Pct.3 daca Valoarea totala de la utilaje (Col.1) # 0, atunci Valoarea totala de la mijloace de transport (Col.3) = 0 si Valoarea totala de la alte investitii (Col.5) = 0, pentru Rd.(2 la n)</v>
      </c>
      <c r="AA1766" s="2205">
        <f t="shared" si="535"/>
        <v>1</v>
      </c>
      <c r="AB1766" s="3036">
        <v>133</v>
      </c>
    </row>
    <row r="1767" spans="1:28" x14ac:dyDescent="0.25">
      <c r="A1767" s="1709">
        <f t="shared" si="544"/>
        <v>0</v>
      </c>
      <c r="B1767" s="1709">
        <f t="shared" si="543"/>
        <v>10133029</v>
      </c>
      <c r="C1767" s="1002">
        <v>133</v>
      </c>
      <c r="D1767" s="1797" t="s">
        <v>447</v>
      </c>
      <c r="E1767" s="1002">
        <v>29</v>
      </c>
      <c r="F1767" s="1003" t="s">
        <v>4151</v>
      </c>
      <c r="H1767" s="1016" t="s">
        <v>345</v>
      </c>
      <c r="I1767" s="997" t="s">
        <v>7260</v>
      </c>
      <c r="K1767" s="997" t="s">
        <v>10276</v>
      </c>
      <c r="L1767" s="1005">
        <f t="shared" si="539"/>
        <v>0</v>
      </c>
      <c r="M1767" s="1005">
        <f t="shared" si="540"/>
        <v>0</v>
      </c>
      <c r="N1767" s="1725">
        <f t="shared" si="541"/>
        <v>0</v>
      </c>
      <c r="O1767" s="1005">
        <f t="shared" si="536"/>
        <v>0</v>
      </c>
      <c r="P1767" s="1005">
        <f t="shared" si="537"/>
        <v>0</v>
      </c>
      <c r="Q1767" s="1005">
        <f t="shared" si="538"/>
        <v>0</v>
      </c>
      <c r="Z1767" s="1006" t="str">
        <f t="shared" si="542"/>
        <v>Cap.4 Pct.3 daca Valoarea totala de la utilaje (Col.1) # 0, atunci Valoarea totala de la mijloace de transport (Col.3) = 0 si Valoarea totala de la alte investitii (Col.5) = 0, pentru Rd.(2 la n)</v>
      </c>
      <c r="AA1767" s="2205">
        <f t="shared" si="535"/>
        <v>1</v>
      </c>
      <c r="AB1767" s="3036">
        <v>133</v>
      </c>
    </row>
    <row r="1768" spans="1:28" x14ac:dyDescent="0.25">
      <c r="A1768" s="1709">
        <f t="shared" si="544"/>
        <v>0</v>
      </c>
      <c r="B1768" s="1709">
        <f t="shared" si="543"/>
        <v>10133030</v>
      </c>
      <c r="C1768" s="1002">
        <v>133</v>
      </c>
      <c r="D1768" s="1797" t="s">
        <v>447</v>
      </c>
      <c r="E1768" s="1002">
        <v>30</v>
      </c>
      <c r="F1768" s="1003" t="s">
        <v>4151</v>
      </c>
      <c r="H1768" s="1016" t="s">
        <v>345</v>
      </c>
      <c r="I1768" s="997" t="s">
        <v>7261</v>
      </c>
      <c r="K1768" s="997" t="s">
        <v>10277</v>
      </c>
      <c r="L1768" s="1005">
        <f t="shared" si="539"/>
        <v>0</v>
      </c>
      <c r="M1768" s="1005">
        <f t="shared" si="540"/>
        <v>0</v>
      </c>
      <c r="N1768" s="1725">
        <f t="shared" si="541"/>
        <v>0</v>
      </c>
      <c r="O1768" s="1005">
        <f t="shared" si="536"/>
        <v>0</v>
      </c>
      <c r="P1768" s="1005">
        <f t="shared" si="537"/>
        <v>0</v>
      </c>
      <c r="Q1768" s="1005">
        <f t="shared" si="538"/>
        <v>0</v>
      </c>
      <c r="Z1768" s="1006" t="str">
        <f t="shared" si="542"/>
        <v>Cap.4 Pct.3 daca Valoarea totala de la utilaje (Col.1) # 0, atunci Valoarea totala de la mijloace de transport (Col.3) = 0 si Valoarea totala de la alte investitii (Col.5) = 0, pentru Rd.(2 la n)</v>
      </c>
      <c r="AA1768" s="2205">
        <f t="shared" si="535"/>
        <v>1</v>
      </c>
      <c r="AB1768" s="3036">
        <v>133</v>
      </c>
    </row>
    <row r="1769" spans="1:28" x14ac:dyDescent="0.25">
      <c r="A1769" s="1709">
        <f t="shared" si="544"/>
        <v>0</v>
      </c>
      <c r="B1769" s="1709">
        <f t="shared" si="543"/>
        <v>10133031</v>
      </c>
      <c r="C1769" s="1002">
        <v>133</v>
      </c>
      <c r="D1769" s="1797" t="s">
        <v>447</v>
      </c>
      <c r="E1769" s="1002">
        <v>31</v>
      </c>
      <c r="F1769" s="1003" t="s">
        <v>4151</v>
      </c>
      <c r="H1769" s="1016" t="s">
        <v>345</v>
      </c>
      <c r="I1769" s="997" t="s">
        <v>7262</v>
      </c>
      <c r="K1769" s="997" t="s">
        <v>10278</v>
      </c>
      <c r="L1769" s="1005">
        <f t="shared" si="539"/>
        <v>0</v>
      </c>
      <c r="M1769" s="1005">
        <f t="shared" si="540"/>
        <v>0</v>
      </c>
      <c r="N1769" s="1725">
        <f t="shared" si="541"/>
        <v>0</v>
      </c>
      <c r="O1769" s="1005">
        <f t="shared" si="536"/>
        <v>0</v>
      </c>
      <c r="P1769" s="1005">
        <f t="shared" si="537"/>
        <v>0</v>
      </c>
      <c r="Q1769" s="1005">
        <f t="shared" si="538"/>
        <v>0</v>
      </c>
      <c r="Z1769" s="1006" t="str">
        <f t="shared" si="542"/>
        <v>Cap.4 Pct.3 daca Valoarea totala de la utilaje (Col.1) # 0, atunci Valoarea totala de la mijloace de transport (Col.3) = 0 si Valoarea totala de la alte investitii (Col.5) = 0, pentru Rd.(2 la n)</v>
      </c>
      <c r="AA1769" s="2205">
        <f t="shared" si="535"/>
        <v>1</v>
      </c>
      <c r="AB1769" s="3036">
        <v>133</v>
      </c>
    </row>
    <row r="1770" spans="1:28" x14ac:dyDescent="0.25">
      <c r="A1770" s="1709">
        <f t="shared" si="544"/>
        <v>0</v>
      </c>
      <c r="B1770" s="1709">
        <f t="shared" si="543"/>
        <v>10133032</v>
      </c>
      <c r="C1770" s="1002">
        <v>133</v>
      </c>
      <c r="D1770" s="1797" t="s">
        <v>447</v>
      </c>
      <c r="E1770" s="1002">
        <v>32</v>
      </c>
      <c r="F1770" s="1003" t="s">
        <v>4151</v>
      </c>
      <c r="H1770" s="1016" t="s">
        <v>345</v>
      </c>
      <c r="I1770" s="997" t="s">
        <v>7263</v>
      </c>
      <c r="K1770" s="997" t="s">
        <v>10279</v>
      </c>
      <c r="L1770" s="1005">
        <f t="shared" si="539"/>
        <v>0</v>
      </c>
      <c r="M1770" s="1005">
        <f t="shared" si="540"/>
        <v>0</v>
      </c>
      <c r="N1770" s="1725">
        <f t="shared" si="541"/>
        <v>0</v>
      </c>
      <c r="O1770" s="1005">
        <f t="shared" si="536"/>
        <v>0</v>
      </c>
      <c r="P1770" s="1005">
        <f t="shared" si="537"/>
        <v>0</v>
      </c>
      <c r="Q1770" s="1005">
        <f t="shared" si="538"/>
        <v>0</v>
      </c>
      <c r="Z1770" s="1006" t="str">
        <f t="shared" si="542"/>
        <v>Cap.4 Pct.3 daca Valoarea totala de la utilaje (Col.1) # 0, atunci Valoarea totala de la mijloace de transport (Col.3) = 0 si Valoarea totala de la alte investitii (Col.5) = 0, pentru Rd.(2 la n)</v>
      </c>
      <c r="AA1770" s="2205">
        <f t="shared" si="535"/>
        <v>1</v>
      </c>
      <c r="AB1770" s="3036">
        <v>133</v>
      </c>
    </row>
    <row r="1771" spans="1:28" x14ac:dyDescent="0.25">
      <c r="A1771" s="1709">
        <f t="shared" si="544"/>
        <v>0</v>
      </c>
      <c r="B1771" s="1709">
        <f t="shared" si="543"/>
        <v>10133033</v>
      </c>
      <c r="C1771" s="1002">
        <v>133</v>
      </c>
      <c r="D1771" s="1797" t="s">
        <v>447</v>
      </c>
      <c r="E1771" s="1002">
        <v>33</v>
      </c>
      <c r="F1771" s="1003" t="s">
        <v>4151</v>
      </c>
      <c r="H1771" s="1016" t="s">
        <v>345</v>
      </c>
      <c r="I1771" s="997" t="s">
        <v>7264</v>
      </c>
      <c r="K1771" s="997" t="s">
        <v>10280</v>
      </c>
      <c r="L1771" s="1005">
        <f t="shared" si="539"/>
        <v>0</v>
      </c>
      <c r="M1771" s="1005">
        <f t="shared" si="540"/>
        <v>0</v>
      </c>
      <c r="N1771" s="1725">
        <f t="shared" si="541"/>
        <v>0</v>
      </c>
      <c r="O1771" s="1005">
        <f t="shared" si="536"/>
        <v>0</v>
      </c>
      <c r="P1771" s="1005">
        <f t="shared" si="537"/>
        <v>0</v>
      </c>
      <c r="Q1771" s="1005">
        <f t="shared" si="538"/>
        <v>0</v>
      </c>
      <c r="Z1771" s="1006" t="str">
        <f t="shared" si="542"/>
        <v>Cap.4 Pct.3 daca Valoarea totala de la utilaje (Col.1) # 0, atunci Valoarea totala de la mijloace de transport (Col.3) = 0 si Valoarea totala de la alte investitii (Col.5) = 0, pentru Rd.(2 la n)</v>
      </c>
      <c r="AA1771" s="2205">
        <f t="shared" si="535"/>
        <v>1</v>
      </c>
      <c r="AB1771" s="3036">
        <v>133</v>
      </c>
    </row>
    <row r="1772" spans="1:28" x14ac:dyDescent="0.25">
      <c r="A1772" s="1709">
        <f t="shared" si="544"/>
        <v>0</v>
      </c>
      <c r="B1772" s="1709">
        <f t="shared" si="543"/>
        <v>10133034</v>
      </c>
      <c r="C1772" s="1002">
        <v>133</v>
      </c>
      <c r="D1772" s="1797" t="s">
        <v>447</v>
      </c>
      <c r="E1772" s="1002">
        <v>34</v>
      </c>
      <c r="F1772" s="1003" t="s">
        <v>4151</v>
      </c>
      <c r="H1772" s="1016" t="s">
        <v>345</v>
      </c>
      <c r="I1772" s="997" t="s">
        <v>7265</v>
      </c>
      <c r="K1772" s="997" t="s">
        <v>10281</v>
      </c>
      <c r="L1772" s="1005">
        <f t="shared" si="539"/>
        <v>0</v>
      </c>
      <c r="M1772" s="1005">
        <f t="shared" si="540"/>
        <v>0</v>
      </c>
      <c r="N1772" s="1725">
        <f t="shared" si="541"/>
        <v>0</v>
      </c>
      <c r="O1772" s="1005">
        <f t="shared" si="536"/>
        <v>0</v>
      </c>
      <c r="P1772" s="1005">
        <f t="shared" si="537"/>
        <v>0</v>
      </c>
      <c r="Q1772" s="1005">
        <f t="shared" si="538"/>
        <v>0</v>
      </c>
      <c r="Z1772" s="1006" t="str">
        <f t="shared" si="542"/>
        <v>Cap.4 Pct.3 daca Valoarea totala de la utilaje (Col.1) # 0, atunci Valoarea totala de la mijloace de transport (Col.3) = 0 si Valoarea totala de la alte investitii (Col.5) = 0, pentru Rd.(2 la n)</v>
      </c>
      <c r="AA1772" s="2205">
        <f t="shared" si="535"/>
        <v>1</v>
      </c>
      <c r="AB1772" s="3036">
        <v>133</v>
      </c>
    </row>
    <row r="1773" spans="1:28" x14ac:dyDescent="0.25">
      <c r="A1773" s="1709">
        <f t="shared" si="544"/>
        <v>0</v>
      </c>
      <c r="B1773" s="1709">
        <f t="shared" si="543"/>
        <v>10133035</v>
      </c>
      <c r="C1773" s="1002">
        <v>133</v>
      </c>
      <c r="D1773" s="1797" t="s">
        <v>447</v>
      </c>
      <c r="E1773" s="1002">
        <v>35</v>
      </c>
      <c r="F1773" s="1003" t="s">
        <v>4151</v>
      </c>
      <c r="H1773" s="1016" t="s">
        <v>345</v>
      </c>
      <c r="I1773" s="997" t="s">
        <v>7266</v>
      </c>
      <c r="K1773" s="997" t="s">
        <v>10282</v>
      </c>
      <c r="L1773" s="1005">
        <f t="shared" si="539"/>
        <v>0</v>
      </c>
      <c r="M1773" s="1005">
        <f t="shared" si="540"/>
        <v>0</v>
      </c>
      <c r="N1773" s="1725">
        <f t="shared" si="541"/>
        <v>0</v>
      </c>
      <c r="O1773" s="1005">
        <f t="shared" si="536"/>
        <v>0</v>
      </c>
      <c r="P1773" s="1005">
        <f t="shared" si="537"/>
        <v>0</v>
      </c>
      <c r="Q1773" s="1005">
        <f t="shared" si="538"/>
        <v>0</v>
      </c>
      <c r="Z1773" s="1006" t="str">
        <f t="shared" si="542"/>
        <v>Cap.4 Pct.3 daca Valoarea totala de la utilaje (Col.1) # 0, atunci Valoarea totala de la mijloace de transport (Col.3) = 0 si Valoarea totala de la alte investitii (Col.5) = 0, pentru Rd.(2 la n)</v>
      </c>
      <c r="AA1773" s="2205">
        <f t="shared" si="535"/>
        <v>1</v>
      </c>
      <c r="AB1773" s="3036">
        <v>133</v>
      </c>
    </row>
    <row r="1774" spans="1:28" x14ac:dyDescent="0.25">
      <c r="A1774" s="1709">
        <f t="shared" si="544"/>
        <v>0</v>
      </c>
      <c r="B1774" s="1709">
        <f t="shared" si="543"/>
        <v>10133036</v>
      </c>
      <c r="C1774" s="1002">
        <v>133</v>
      </c>
      <c r="D1774" s="1797" t="s">
        <v>447</v>
      </c>
      <c r="E1774" s="1002">
        <v>36</v>
      </c>
      <c r="F1774" s="1003" t="s">
        <v>4151</v>
      </c>
      <c r="H1774" s="1016" t="s">
        <v>345</v>
      </c>
      <c r="I1774" s="997" t="s">
        <v>7267</v>
      </c>
      <c r="K1774" s="997" t="s">
        <v>10283</v>
      </c>
      <c r="L1774" s="1005">
        <f t="shared" si="539"/>
        <v>0</v>
      </c>
      <c r="M1774" s="1005">
        <f t="shared" si="540"/>
        <v>0</v>
      </c>
      <c r="N1774" s="1725">
        <f t="shared" si="541"/>
        <v>0</v>
      </c>
      <c r="O1774" s="1005">
        <f t="shared" si="536"/>
        <v>0</v>
      </c>
      <c r="P1774" s="1005">
        <f t="shared" si="537"/>
        <v>0</v>
      </c>
      <c r="Q1774" s="1005">
        <f t="shared" si="538"/>
        <v>0</v>
      </c>
      <c r="Z1774" s="1006" t="str">
        <f t="shared" si="542"/>
        <v>Cap.4 Pct.3 daca Valoarea totala de la utilaje (Col.1) # 0, atunci Valoarea totala de la mijloace de transport (Col.3) = 0 si Valoarea totala de la alte investitii (Col.5) = 0, pentru Rd.(2 la n)</v>
      </c>
      <c r="AA1774" s="2205">
        <f t="shared" si="535"/>
        <v>1</v>
      </c>
      <c r="AB1774" s="3036">
        <v>133</v>
      </c>
    </row>
    <row r="1775" spans="1:28" x14ac:dyDescent="0.25">
      <c r="A1775" s="1709">
        <f t="shared" si="544"/>
        <v>0</v>
      </c>
      <c r="B1775" s="1709">
        <f t="shared" si="543"/>
        <v>10133037</v>
      </c>
      <c r="C1775" s="1002">
        <v>133</v>
      </c>
      <c r="D1775" s="1797" t="s">
        <v>447</v>
      </c>
      <c r="E1775" s="1002">
        <v>37</v>
      </c>
      <c r="F1775" s="1003" t="s">
        <v>4151</v>
      </c>
      <c r="H1775" s="1016" t="s">
        <v>345</v>
      </c>
      <c r="I1775" s="997" t="s">
        <v>7268</v>
      </c>
      <c r="K1775" s="997" t="s">
        <v>10284</v>
      </c>
      <c r="L1775" s="1005">
        <f t="shared" si="539"/>
        <v>0</v>
      </c>
      <c r="M1775" s="1005">
        <f t="shared" si="540"/>
        <v>0</v>
      </c>
      <c r="N1775" s="1725">
        <f t="shared" si="541"/>
        <v>0</v>
      </c>
      <c r="O1775" s="1005">
        <f t="shared" si="536"/>
        <v>0</v>
      </c>
      <c r="P1775" s="1005">
        <f t="shared" si="537"/>
        <v>0</v>
      </c>
      <c r="Q1775" s="1005">
        <f t="shared" si="538"/>
        <v>0</v>
      </c>
      <c r="Z1775" s="1006" t="str">
        <f t="shared" si="542"/>
        <v>Cap.4 Pct.3 daca Valoarea totala de la utilaje (Col.1) # 0, atunci Valoarea totala de la mijloace de transport (Col.3) = 0 si Valoarea totala de la alte investitii (Col.5) = 0, pentru Rd.(2 la n)</v>
      </c>
      <c r="AA1775" s="2205">
        <f t="shared" si="535"/>
        <v>1</v>
      </c>
      <c r="AB1775" s="3036">
        <v>133</v>
      </c>
    </row>
    <row r="1776" spans="1:28" x14ac:dyDescent="0.25">
      <c r="A1776" s="1709">
        <f t="shared" si="544"/>
        <v>0</v>
      </c>
      <c r="B1776" s="1709">
        <f t="shared" si="543"/>
        <v>10133038</v>
      </c>
      <c r="C1776" s="1002">
        <v>133</v>
      </c>
      <c r="D1776" s="1797" t="s">
        <v>447</v>
      </c>
      <c r="E1776" s="1002">
        <v>38</v>
      </c>
      <c r="F1776" s="1003" t="s">
        <v>4151</v>
      </c>
      <c r="H1776" s="1016" t="s">
        <v>345</v>
      </c>
      <c r="I1776" s="997" t="s">
        <v>7269</v>
      </c>
      <c r="K1776" s="997" t="s">
        <v>10285</v>
      </c>
      <c r="L1776" s="1005">
        <f t="shared" si="539"/>
        <v>0</v>
      </c>
      <c r="M1776" s="1005">
        <f t="shared" si="540"/>
        <v>0</v>
      </c>
      <c r="N1776" s="1725">
        <f t="shared" si="541"/>
        <v>0</v>
      </c>
      <c r="O1776" s="1005">
        <f t="shared" si="536"/>
        <v>0</v>
      </c>
      <c r="P1776" s="1005">
        <f t="shared" si="537"/>
        <v>0</v>
      </c>
      <c r="Q1776" s="1005">
        <f t="shared" si="538"/>
        <v>0</v>
      </c>
      <c r="Z1776" s="1006" t="str">
        <f t="shared" si="542"/>
        <v>Cap.4 Pct.3 daca Valoarea totala de la utilaje (Col.1) # 0, atunci Valoarea totala de la mijloace de transport (Col.3) = 0 si Valoarea totala de la alte investitii (Col.5) = 0, pentru Rd.(2 la n)</v>
      </c>
      <c r="AA1776" s="2205">
        <f t="shared" si="535"/>
        <v>1</v>
      </c>
      <c r="AB1776" s="3036">
        <v>133</v>
      </c>
    </row>
    <row r="1777" spans="1:29" x14ac:dyDescent="0.25">
      <c r="A1777" s="1709">
        <f t="shared" si="544"/>
        <v>0</v>
      </c>
      <c r="B1777" s="1709">
        <f t="shared" ref="B1777:B1782" si="545">VALUE("1"&amp;TEXT(C1777,"0000")&amp;TEXT(E1777,"000"))</f>
        <v>10133039</v>
      </c>
      <c r="C1777" s="1002">
        <v>133</v>
      </c>
      <c r="D1777" s="1797" t="s">
        <v>447</v>
      </c>
      <c r="E1777" s="1002">
        <v>39</v>
      </c>
      <c r="F1777" s="1003" t="s">
        <v>4151</v>
      </c>
      <c r="H1777" s="1016" t="s">
        <v>345</v>
      </c>
      <c r="I1777" s="997" t="s">
        <v>7270</v>
      </c>
      <c r="K1777" s="997" t="s">
        <v>10286</v>
      </c>
      <c r="L1777" s="1005">
        <f t="shared" si="539"/>
        <v>0</v>
      </c>
      <c r="M1777" s="1005">
        <f t="shared" si="540"/>
        <v>0</v>
      </c>
      <c r="N1777" s="1725">
        <f t="shared" si="541"/>
        <v>0</v>
      </c>
      <c r="O1777" s="1005">
        <f t="shared" si="536"/>
        <v>0</v>
      </c>
      <c r="P1777" s="1005">
        <f t="shared" si="537"/>
        <v>0</v>
      </c>
      <c r="Q1777" s="1005">
        <f t="shared" si="538"/>
        <v>0</v>
      </c>
      <c r="Z1777" s="1006" t="str">
        <f t="shared" si="542"/>
        <v>Cap.4 Pct.3 daca Valoarea totala de la utilaje (Col.1) # 0, atunci Valoarea totala de la mijloace de transport (Col.3) = 0 si Valoarea totala de la alte investitii (Col.5) = 0, pentru Rd.(2 la n)</v>
      </c>
      <c r="AA1777" s="2205">
        <f t="shared" si="535"/>
        <v>1</v>
      </c>
      <c r="AB1777" s="3036">
        <v>133</v>
      </c>
    </row>
    <row r="1778" spans="1:29" x14ac:dyDescent="0.25">
      <c r="A1778" s="1709">
        <f t="shared" si="544"/>
        <v>0</v>
      </c>
      <c r="B1778" s="1709">
        <f t="shared" si="545"/>
        <v>10133040</v>
      </c>
      <c r="C1778" s="1002">
        <v>133</v>
      </c>
      <c r="D1778" s="1797" t="s">
        <v>447</v>
      </c>
      <c r="E1778" s="1002">
        <v>40</v>
      </c>
      <c r="F1778" s="1003" t="s">
        <v>4151</v>
      </c>
      <c r="H1778" s="1016" t="s">
        <v>345</v>
      </c>
      <c r="I1778" s="997" t="s">
        <v>7271</v>
      </c>
      <c r="K1778" s="997" t="s">
        <v>10287</v>
      </c>
      <c r="L1778" s="1005">
        <f t="shared" si="539"/>
        <v>0</v>
      </c>
      <c r="M1778" s="1005">
        <f t="shared" si="540"/>
        <v>0</v>
      </c>
      <c r="N1778" s="1725">
        <f t="shared" si="541"/>
        <v>0</v>
      </c>
      <c r="O1778" s="1005">
        <f t="shared" si="536"/>
        <v>0</v>
      </c>
      <c r="P1778" s="1005">
        <f t="shared" si="537"/>
        <v>0</v>
      </c>
      <c r="Q1778" s="1005">
        <f t="shared" si="538"/>
        <v>0</v>
      </c>
      <c r="Z1778" s="1006" t="str">
        <f t="shared" si="542"/>
        <v>Cap.4 Pct.3 daca Valoarea totala de la utilaje (Col.1) # 0, atunci Valoarea totala de la mijloace de transport (Col.3) = 0 si Valoarea totala de la alte investitii (Col.5) = 0, pentru Rd.(2 la n)</v>
      </c>
      <c r="AA1778" s="2205">
        <f t="shared" si="535"/>
        <v>1</v>
      </c>
      <c r="AB1778" s="3036">
        <v>133</v>
      </c>
    </row>
    <row r="1779" spans="1:29" x14ac:dyDescent="0.25">
      <c r="A1779" s="1709">
        <f t="shared" si="544"/>
        <v>0</v>
      </c>
      <c r="B1779" s="1709">
        <f t="shared" si="545"/>
        <v>10133041</v>
      </c>
      <c r="C1779" s="1002">
        <v>133</v>
      </c>
      <c r="D1779" s="1797" t="s">
        <v>447</v>
      </c>
      <c r="E1779" s="1002">
        <v>41</v>
      </c>
      <c r="F1779" s="1003" t="s">
        <v>4151</v>
      </c>
      <c r="H1779" s="1016" t="s">
        <v>345</v>
      </c>
      <c r="I1779" s="997" t="s">
        <v>10119</v>
      </c>
      <c r="K1779" s="997" t="s">
        <v>10288</v>
      </c>
      <c r="L1779" s="1005">
        <f t="shared" si="539"/>
        <v>0</v>
      </c>
      <c r="M1779" s="1005">
        <f t="shared" si="540"/>
        <v>0</v>
      </c>
      <c r="N1779" s="1725">
        <f t="shared" si="541"/>
        <v>0</v>
      </c>
      <c r="O1779" s="1005">
        <f t="shared" si="536"/>
        <v>0</v>
      </c>
      <c r="P1779" s="1005">
        <f t="shared" si="537"/>
        <v>0</v>
      </c>
      <c r="Q1779" s="1005">
        <f t="shared" si="538"/>
        <v>0</v>
      </c>
      <c r="Z1779" s="1111" t="str">
        <f t="shared" si="542"/>
        <v>Cap.4 Pct.3 daca Valoarea totala de la utilaje (Col.1) # 0, atunci Valoarea totala de la mijloace de transport (Col.3) = 0 si Valoarea totala de la alte investitii (Col.5) = 0, pentru Rd.(2 la n)</v>
      </c>
      <c r="AA1779" s="2205">
        <f t="shared" si="535"/>
        <v>1</v>
      </c>
      <c r="AB1779" s="3036">
        <v>133</v>
      </c>
    </row>
    <row r="1780" spans="1:29" x14ac:dyDescent="0.25">
      <c r="A1780" s="1709">
        <f t="shared" si="544"/>
        <v>0</v>
      </c>
      <c r="B1780" s="1709">
        <f t="shared" si="545"/>
        <v>10133042</v>
      </c>
      <c r="C1780" s="1002">
        <v>133</v>
      </c>
      <c r="D1780" s="1797" t="s">
        <v>447</v>
      </c>
      <c r="E1780" s="1002">
        <v>42</v>
      </c>
      <c r="F1780" s="1003" t="s">
        <v>4151</v>
      </c>
      <c r="G1780" s="1002" t="s">
        <v>10247</v>
      </c>
      <c r="H1780" s="1016" t="s">
        <v>345</v>
      </c>
      <c r="I1780" s="1701" t="s">
        <v>7272</v>
      </c>
      <c r="K1780" s="1701" t="s">
        <v>10289</v>
      </c>
      <c r="L1780" s="1005">
        <f>P1780</f>
        <v>0</v>
      </c>
      <c r="M1780" s="1005">
        <f>O1780+Q1780</f>
        <v>0</v>
      </c>
      <c r="N1780" s="1725">
        <f t="shared" ref="N1780:N1819" si="546">IF(AND(L1780&gt;0,M1780&gt;0),1,0)</f>
        <v>0</v>
      </c>
      <c r="O1780" s="1005">
        <f t="shared" ref="O1780:O1819" si="547">IF(BA560="",0,BA560)</f>
        <v>0</v>
      </c>
      <c r="P1780" s="1005">
        <f t="shared" ref="P1780:P1819" si="548">IF(BC560="",0,BC560)</f>
        <v>0</v>
      </c>
      <c r="Q1780" s="1005">
        <f t="shared" ref="Q1780:Q1819" si="549">IF(BE560="",0,BE560)</f>
        <v>0</v>
      </c>
      <c r="Z1780" s="1345" t="s">
        <v>10994</v>
      </c>
      <c r="AA1780" s="2205">
        <f t="shared" si="535"/>
        <v>1</v>
      </c>
      <c r="AB1780" s="3036">
        <v>133</v>
      </c>
    </row>
    <row r="1781" spans="1:29" x14ac:dyDescent="0.25">
      <c r="A1781" s="1709">
        <f t="shared" si="544"/>
        <v>0</v>
      </c>
      <c r="B1781" s="1709">
        <f t="shared" si="545"/>
        <v>10133043</v>
      </c>
      <c r="C1781" s="1002">
        <v>133</v>
      </c>
      <c r="D1781" s="1797" t="s">
        <v>447</v>
      </c>
      <c r="E1781" s="1002">
        <v>43</v>
      </c>
      <c r="F1781" s="1003" t="s">
        <v>4151</v>
      </c>
      <c r="H1781" s="1016" t="s">
        <v>345</v>
      </c>
      <c r="I1781" s="997" t="s">
        <v>7273</v>
      </c>
      <c r="K1781" s="997" t="s">
        <v>10290</v>
      </c>
      <c r="L1781" s="1005">
        <f t="shared" ref="L1781:L1819" si="550">P1781</f>
        <v>0</v>
      </c>
      <c r="M1781" s="1005">
        <f t="shared" ref="M1781:M1819" si="551">O1781+Q1781</f>
        <v>0</v>
      </c>
      <c r="N1781" s="1725">
        <f t="shared" si="546"/>
        <v>0</v>
      </c>
      <c r="O1781" s="1005">
        <f t="shared" si="547"/>
        <v>0</v>
      </c>
      <c r="P1781" s="1005">
        <f t="shared" si="548"/>
        <v>0</v>
      </c>
      <c r="Q1781" s="1005">
        <f t="shared" si="549"/>
        <v>0</v>
      </c>
      <c r="Z1781" s="1006" t="str">
        <f>Z1780</f>
        <v>Cap.4 Pct.3 daca Valoarea totala de la mijloace de transport (Col.3) # 0, atunci Valoarea totala de la utilaje (Col.1) = 0 si Valoarea totala de la alte investitii (Col.5) = 0, pentru Rd.(2 la n)</v>
      </c>
      <c r="AA1781" s="2205">
        <f t="shared" si="535"/>
        <v>1</v>
      </c>
      <c r="AB1781" s="3036">
        <v>133</v>
      </c>
      <c r="AC1781" s="2205">
        <f>LEN(Z1780)</f>
        <v>195</v>
      </c>
    </row>
    <row r="1782" spans="1:29" x14ac:dyDescent="0.25">
      <c r="A1782" s="1709">
        <f t="shared" si="544"/>
        <v>0</v>
      </c>
      <c r="B1782" s="1709">
        <f t="shared" si="545"/>
        <v>10133044</v>
      </c>
      <c r="C1782" s="1002">
        <v>133</v>
      </c>
      <c r="D1782" s="1797" t="s">
        <v>447</v>
      </c>
      <c r="E1782" s="1002">
        <v>44</v>
      </c>
      <c r="F1782" s="1003" t="s">
        <v>4151</v>
      </c>
      <c r="H1782" s="1016" t="s">
        <v>345</v>
      </c>
      <c r="I1782" s="997" t="s">
        <v>7274</v>
      </c>
      <c r="K1782" s="997" t="s">
        <v>10291</v>
      </c>
      <c r="L1782" s="1005">
        <f t="shared" si="550"/>
        <v>0</v>
      </c>
      <c r="M1782" s="1005">
        <f t="shared" si="551"/>
        <v>0</v>
      </c>
      <c r="N1782" s="1725">
        <f t="shared" si="546"/>
        <v>0</v>
      </c>
      <c r="O1782" s="1005">
        <f t="shared" si="547"/>
        <v>0</v>
      </c>
      <c r="P1782" s="1005">
        <f t="shared" si="548"/>
        <v>0</v>
      </c>
      <c r="Q1782" s="1005">
        <f t="shared" si="549"/>
        <v>0</v>
      </c>
      <c r="Z1782" s="1006" t="str">
        <f t="shared" ref="Z1782:Z1817" si="552">Z1781</f>
        <v>Cap.4 Pct.3 daca Valoarea totala de la mijloace de transport (Col.3) # 0, atunci Valoarea totala de la utilaje (Col.1) = 0 si Valoarea totala de la alte investitii (Col.5) = 0, pentru Rd.(2 la n)</v>
      </c>
      <c r="AA1782" s="2205">
        <f t="shared" si="535"/>
        <v>1</v>
      </c>
      <c r="AB1782" s="3036">
        <v>133</v>
      </c>
    </row>
    <row r="1783" spans="1:29" x14ac:dyDescent="0.25">
      <c r="A1783" s="1709">
        <f t="shared" si="544"/>
        <v>0</v>
      </c>
      <c r="B1783" s="1709">
        <f t="shared" si="543"/>
        <v>10133045</v>
      </c>
      <c r="C1783" s="1002">
        <v>133</v>
      </c>
      <c r="D1783" s="1797" t="s">
        <v>447</v>
      </c>
      <c r="E1783" s="1002">
        <v>45</v>
      </c>
      <c r="F1783" s="1003" t="s">
        <v>4151</v>
      </c>
      <c r="H1783" s="1016" t="s">
        <v>345</v>
      </c>
      <c r="I1783" s="997" t="s">
        <v>7275</v>
      </c>
      <c r="K1783" s="997" t="s">
        <v>10292</v>
      </c>
      <c r="L1783" s="1005">
        <f t="shared" si="550"/>
        <v>0</v>
      </c>
      <c r="M1783" s="1005">
        <f t="shared" si="551"/>
        <v>0</v>
      </c>
      <c r="N1783" s="1725">
        <f t="shared" si="546"/>
        <v>0</v>
      </c>
      <c r="O1783" s="1005">
        <f t="shared" si="547"/>
        <v>0</v>
      </c>
      <c r="P1783" s="1005">
        <f t="shared" si="548"/>
        <v>0</v>
      </c>
      <c r="Q1783" s="1005">
        <f t="shared" si="549"/>
        <v>0</v>
      </c>
      <c r="Z1783" s="1006" t="str">
        <f t="shared" si="552"/>
        <v>Cap.4 Pct.3 daca Valoarea totala de la mijloace de transport (Col.3) # 0, atunci Valoarea totala de la utilaje (Col.1) = 0 si Valoarea totala de la alte investitii (Col.5) = 0, pentru Rd.(2 la n)</v>
      </c>
      <c r="AA1783" s="2205">
        <f t="shared" si="535"/>
        <v>1</v>
      </c>
      <c r="AB1783" s="3036">
        <v>133</v>
      </c>
    </row>
    <row r="1784" spans="1:29" x14ac:dyDescent="0.25">
      <c r="A1784" s="1709">
        <f t="shared" si="544"/>
        <v>0</v>
      </c>
      <c r="B1784" s="1709">
        <f t="shared" si="543"/>
        <v>10133046</v>
      </c>
      <c r="C1784" s="1002">
        <v>133</v>
      </c>
      <c r="D1784" s="1797" t="s">
        <v>447</v>
      </c>
      <c r="E1784" s="1002">
        <v>46</v>
      </c>
      <c r="F1784" s="1003" t="s">
        <v>4151</v>
      </c>
      <c r="H1784" s="1016" t="s">
        <v>345</v>
      </c>
      <c r="I1784" s="997" t="s">
        <v>7276</v>
      </c>
      <c r="K1784" s="997" t="s">
        <v>10293</v>
      </c>
      <c r="L1784" s="1005">
        <f t="shared" si="550"/>
        <v>0</v>
      </c>
      <c r="M1784" s="1005">
        <f t="shared" si="551"/>
        <v>0</v>
      </c>
      <c r="N1784" s="1725">
        <f t="shared" si="546"/>
        <v>0</v>
      </c>
      <c r="O1784" s="1005">
        <f t="shared" si="547"/>
        <v>0</v>
      </c>
      <c r="P1784" s="1005">
        <f t="shared" si="548"/>
        <v>0</v>
      </c>
      <c r="Q1784" s="1005">
        <f t="shared" si="549"/>
        <v>0</v>
      </c>
      <c r="Z1784" s="1006" t="str">
        <f t="shared" si="552"/>
        <v>Cap.4 Pct.3 daca Valoarea totala de la mijloace de transport (Col.3) # 0, atunci Valoarea totala de la utilaje (Col.1) = 0 si Valoarea totala de la alte investitii (Col.5) = 0, pentru Rd.(2 la n)</v>
      </c>
      <c r="AA1784" s="2205">
        <f t="shared" si="535"/>
        <v>1</v>
      </c>
      <c r="AB1784" s="3036">
        <v>133</v>
      </c>
    </row>
    <row r="1785" spans="1:29" x14ac:dyDescent="0.25">
      <c r="A1785" s="1709">
        <f t="shared" si="544"/>
        <v>0</v>
      </c>
      <c r="B1785" s="1709">
        <f t="shared" si="543"/>
        <v>10133047</v>
      </c>
      <c r="C1785" s="1002">
        <v>133</v>
      </c>
      <c r="D1785" s="1797" t="s">
        <v>447</v>
      </c>
      <c r="E1785" s="1002">
        <v>47</v>
      </c>
      <c r="F1785" s="1003" t="s">
        <v>4151</v>
      </c>
      <c r="H1785" s="1016" t="s">
        <v>345</v>
      </c>
      <c r="I1785" s="997" t="s">
        <v>7277</v>
      </c>
      <c r="K1785" s="997" t="s">
        <v>10294</v>
      </c>
      <c r="L1785" s="1005">
        <f t="shared" si="550"/>
        <v>0</v>
      </c>
      <c r="M1785" s="1005">
        <f t="shared" si="551"/>
        <v>0</v>
      </c>
      <c r="N1785" s="1725">
        <f t="shared" si="546"/>
        <v>0</v>
      </c>
      <c r="O1785" s="1005">
        <f t="shared" si="547"/>
        <v>0</v>
      </c>
      <c r="P1785" s="1005">
        <f t="shared" si="548"/>
        <v>0</v>
      </c>
      <c r="Q1785" s="1005">
        <f t="shared" si="549"/>
        <v>0</v>
      </c>
      <c r="Z1785" s="1006" t="str">
        <f t="shared" si="552"/>
        <v>Cap.4 Pct.3 daca Valoarea totala de la mijloace de transport (Col.3) # 0, atunci Valoarea totala de la utilaje (Col.1) = 0 si Valoarea totala de la alte investitii (Col.5) = 0, pentru Rd.(2 la n)</v>
      </c>
      <c r="AA1785" s="2205">
        <f t="shared" si="535"/>
        <v>1</v>
      </c>
      <c r="AB1785" s="3036">
        <v>133</v>
      </c>
    </row>
    <row r="1786" spans="1:29" x14ac:dyDescent="0.25">
      <c r="A1786" s="1709">
        <f t="shared" si="544"/>
        <v>0</v>
      </c>
      <c r="B1786" s="1709">
        <f t="shared" si="543"/>
        <v>10133048</v>
      </c>
      <c r="C1786" s="1002">
        <v>133</v>
      </c>
      <c r="D1786" s="1797" t="s">
        <v>447</v>
      </c>
      <c r="E1786" s="1002">
        <v>48</v>
      </c>
      <c r="F1786" s="1003" t="s">
        <v>4151</v>
      </c>
      <c r="H1786" s="1016" t="s">
        <v>345</v>
      </c>
      <c r="I1786" s="997" t="s">
        <v>7278</v>
      </c>
      <c r="K1786" s="997" t="s">
        <v>10295</v>
      </c>
      <c r="L1786" s="1005">
        <f t="shared" si="550"/>
        <v>0</v>
      </c>
      <c r="M1786" s="1005">
        <f t="shared" si="551"/>
        <v>0</v>
      </c>
      <c r="N1786" s="1725">
        <f t="shared" si="546"/>
        <v>0</v>
      </c>
      <c r="O1786" s="1005">
        <f t="shared" si="547"/>
        <v>0</v>
      </c>
      <c r="P1786" s="1005">
        <f t="shared" si="548"/>
        <v>0</v>
      </c>
      <c r="Q1786" s="1005">
        <f t="shared" si="549"/>
        <v>0</v>
      </c>
      <c r="Z1786" s="1006" t="str">
        <f t="shared" si="552"/>
        <v>Cap.4 Pct.3 daca Valoarea totala de la mijloace de transport (Col.3) # 0, atunci Valoarea totala de la utilaje (Col.1) = 0 si Valoarea totala de la alte investitii (Col.5) = 0, pentru Rd.(2 la n)</v>
      </c>
      <c r="AA1786" s="2205">
        <f t="shared" si="535"/>
        <v>1</v>
      </c>
      <c r="AB1786" s="3036">
        <v>133</v>
      </c>
    </row>
    <row r="1787" spans="1:29" x14ac:dyDescent="0.25">
      <c r="A1787" s="1709">
        <f t="shared" si="544"/>
        <v>0</v>
      </c>
      <c r="B1787" s="1709">
        <f t="shared" si="543"/>
        <v>10133049</v>
      </c>
      <c r="C1787" s="1002">
        <v>133</v>
      </c>
      <c r="D1787" s="1797" t="s">
        <v>447</v>
      </c>
      <c r="E1787" s="1002">
        <v>49</v>
      </c>
      <c r="F1787" s="1003" t="s">
        <v>4151</v>
      </c>
      <c r="H1787" s="1016" t="s">
        <v>345</v>
      </c>
      <c r="I1787" s="997" t="s">
        <v>7279</v>
      </c>
      <c r="K1787" s="997" t="s">
        <v>10296</v>
      </c>
      <c r="L1787" s="1005">
        <f t="shared" si="550"/>
        <v>0</v>
      </c>
      <c r="M1787" s="1005">
        <f t="shared" si="551"/>
        <v>0</v>
      </c>
      <c r="N1787" s="1725">
        <f t="shared" si="546"/>
        <v>0</v>
      </c>
      <c r="O1787" s="1005">
        <f t="shared" si="547"/>
        <v>0</v>
      </c>
      <c r="P1787" s="1005">
        <f t="shared" si="548"/>
        <v>0</v>
      </c>
      <c r="Q1787" s="1005">
        <f t="shared" si="549"/>
        <v>0</v>
      </c>
      <c r="Z1787" s="1006" t="str">
        <f t="shared" si="552"/>
        <v>Cap.4 Pct.3 daca Valoarea totala de la mijloace de transport (Col.3) # 0, atunci Valoarea totala de la utilaje (Col.1) = 0 si Valoarea totala de la alte investitii (Col.5) = 0, pentru Rd.(2 la n)</v>
      </c>
      <c r="AA1787" s="2205">
        <f t="shared" si="535"/>
        <v>1</v>
      </c>
      <c r="AB1787" s="3036">
        <v>133</v>
      </c>
    </row>
    <row r="1788" spans="1:29" x14ac:dyDescent="0.25">
      <c r="A1788" s="1709">
        <f t="shared" si="544"/>
        <v>0</v>
      </c>
      <c r="B1788" s="1709">
        <f t="shared" si="543"/>
        <v>10133050</v>
      </c>
      <c r="C1788" s="1002">
        <v>133</v>
      </c>
      <c r="D1788" s="1797" t="s">
        <v>447</v>
      </c>
      <c r="E1788" s="1002">
        <v>50</v>
      </c>
      <c r="F1788" s="1003" t="s">
        <v>4151</v>
      </c>
      <c r="H1788" s="1016" t="s">
        <v>345</v>
      </c>
      <c r="I1788" s="997" t="s">
        <v>7280</v>
      </c>
      <c r="K1788" s="997" t="s">
        <v>10297</v>
      </c>
      <c r="L1788" s="1005">
        <f t="shared" si="550"/>
        <v>0</v>
      </c>
      <c r="M1788" s="1005">
        <f t="shared" si="551"/>
        <v>0</v>
      </c>
      <c r="N1788" s="1725">
        <f t="shared" si="546"/>
        <v>0</v>
      </c>
      <c r="O1788" s="1005">
        <f t="shared" si="547"/>
        <v>0</v>
      </c>
      <c r="P1788" s="1005">
        <f t="shared" si="548"/>
        <v>0</v>
      </c>
      <c r="Q1788" s="1005">
        <f t="shared" si="549"/>
        <v>0</v>
      </c>
      <c r="Z1788" s="1006" t="str">
        <f t="shared" si="552"/>
        <v>Cap.4 Pct.3 daca Valoarea totala de la mijloace de transport (Col.3) # 0, atunci Valoarea totala de la utilaje (Col.1) = 0 si Valoarea totala de la alte investitii (Col.5) = 0, pentru Rd.(2 la n)</v>
      </c>
      <c r="AA1788" s="2205">
        <f t="shared" si="535"/>
        <v>1</v>
      </c>
      <c r="AB1788" s="3036">
        <v>133</v>
      </c>
    </row>
    <row r="1789" spans="1:29" x14ac:dyDescent="0.25">
      <c r="A1789" s="1709">
        <f t="shared" si="544"/>
        <v>0</v>
      </c>
      <c r="B1789" s="1709">
        <f t="shared" si="543"/>
        <v>10133051</v>
      </c>
      <c r="C1789" s="1002">
        <v>133</v>
      </c>
      <c r="D1789" s="1797" t="s">
        <v>447</v>
      </c>
      <c r="E1789" s="1002">
        <v>51</v>
      </c>
      <c r="F1789" s="1003" t="s">
        <v>4151</v>
      </c>
      <c r="H1789" s="1016" t="s">
        <v>345</v>
      </c>
      <c r="I1789" s="997" t="s">
        <v>7281</v>
      </c>
      <c r="K1789" s="997" t="s">
        <v>10298</v>
      </c>
      <c r="L1789" s="1005">
        <f t="shared" si="550"/>
        <v>0</v>
      </c>
      <c r="M1789" s="1005">
        <f t="shared" si="551"/>
        <v>0</v>
      </c>
      <c r="N1789" s="1725">
        <f t="shared" si="546"/>
        <v>0</v>
      </c>
      <c r="O1789" s="1005">
        <f t="shared" si="547"/>
        <v>0</v>
      </c>
      <c r="P1789" s="1005">
        <f t="shared" si="548"/>
        <v>0</v>
      </c>
      <c r="Q1789" s="1005">
        <f t="shared" si="549"/>
        <v>0</v>
      </c>
      <c r="Z1789" s="1006" t="str">
        <f t="shared" si="552"/>
        <v>Cap.4 Pct.3 daca Valoarea totala de la mijloace de transport (Col.3) # 0, atunci Valoarea totala de la utilaje (Col.1) = 0 si Valoarea totala de la alte investitii (Col.5) = 0, pentru Rd.(2 la n)</v>
      </c>
      <c r="AA1789" s="2205">
        <f t="shared" si="535"/>
        <v>1</v>
      </c>
      <c r="AB1789" s="3036">
        <v>133</v>
      </c>
    </row>
    <row r="1790" spans="1:29" x14ac:dyDescent="0.25">
      <c r="A1790" s="1709">
        <f t="shared" si="544"/>
        <v>0</v>
      </c>
      <c r="B1790" s="1709">
        <f t="shared" si="543"/>
        <v>10133052</v>
      </c>
      <c r="C1790" s="1002">
        <v>133</v>
      </c>
      <c r="D1790" s="1797" t="s">
        <v>447</v>
      </c>
      <c r="E1790" s="1002">
        <v>52</v>
      </c>
      <c r="F1790" s="1003" t="s">
        <v>4151</v>
      </c>
      <c r="H1790" s="1016" t="s">
        <v>345</v>
      </c>
      <c r="I1790" s="997" t="s">
        <v>7282</v>
      </c>
      <c r="K1790" s="997" t="s">
        <v>10299</v>
      </c>
      <c r="L1790" s="1005">
        <f t="shared" si="550"/>
        <v>0</v>
      </c>
      <c r="M1790" s="1005">
        <f t="shared" si="551"/>
        <v>0</v>
      </c>
      <c r="N1790" s="1725">
        <f t="shared" si="546"/>
        <v>0</v>
      </c>
      <c r="O1790" s="1005">
        <f t="shared" si="547"/>
        <v>0</v>
      </c>
      <c r="P1790" s="1005">
        <f t="shared" si="548"/>
        <v>0</v>
      </c>
      <c r="Q1790" s="1005">
        <f t="shared" si="549"/>
        <v>0</v>
      </c>
      <c r="Z1790" s="1006" t="str">
        <f t="shared" si="552"/>
        <v>Cap.4 Pct.3 daca Valoarea totala de la mijloace de transport (Col.3) # 0, atunci Valoarea totala de la utilaje (Col.1) = 0 si Valoarea totala de la alte investitii (Col.5) = 0, pentru Rd.(2 la n)</v>
      </c>
      <c r="AA1790" s="2205">
        <f t="shared" si="535"/>
        <v>1</v>
      </c>
      <c r="AB1790" s="3036">
        <v>133</v>
      </c>
    </row>
    <row r="1791" spans="1:29" x14ac:dyDescent="0.25">
      <c r="A1791" s="1709">
        <f t="shared" si="544"/>
        <v>0</v>
      </c>
      <c r="B1791" s="1709">
        <f t="shared" si="543"/>
        <v>10133053</v>
      </c>
      <c r="C1791" s="1002">
        <v>133</v>
      </c>
      <c r="D1791" s="1797" t="s">
        <v>447</v>
      </c>
      <c r="E1791" s="1002">
        <v>53</v>
      </c>
      <c r="F1791" s="1003" t="s">
        <v>4151</v>
      </c>
      <c r="H1791" s="1016" t="s">
        <v>345</v>
      </c>
      <c r="I1791" s="997" t="s">
        <v>7283</v>
      </c>
      <c r="K1791" s="997" t="s">
        <v>10300</v>
      </c>
      <c r="L1791" s="1005">
        <f t="shared" si="550"/>
        <v>0</v>
      </c>
      <c r="M1791" s="1005">
        <f t="shared" si="551"/>
        <v>0</v>
      </c>
      <c r="N1791" s="1725">
        <f t="shared" si="546"/>
        <v>0</v>
      </c>
      <c r="O1791" s="1005">
        <f t="shared" si="547"/>
        <v>0</v>
      </c>
      <c r="P1791" s="1005">
        <f t="shared" si="548"/>
        <v>0</v>
      </c>
      <c r="Q1791" s="1005">
        <f t="shared" si="549"/>
        <v>0</v>
      </c>
      <c r="Z1791" s="1006" t="str">
        <f t="shared" si="552"/>
        <v>Cap.4 Pct.3 daca Valoarea totala de la mijloace de transport (Col.3) # 0, atunci Valoarea totala de la utilaje (Col.1) = 0 si Valoarea totala de la alte investitii (Col.5) = 0, pentru Rd.(2 la n)</v>
      </c>
      <c r="AA1791" s="2205">
        <f t="shared" si="535"/>
        <v>1</v>
      </c>
      <c r="AB1791" s="3036">
        <v>133</v>
      </c>
    </row>
    <row r="1792" spans="1:29" x14ac:dyDescent="0.25">
      <c r="A1792" s="1709">
        <f t="shared" si="544"/>
        <v>0</v>
      </c>
      <c r="B1792" s="1709">
        <f t="shared" si="543"/>
        <v>10133054</v>
      </c>
      <c r="C1792" s="1002">
        <v>133</v>
      </c>
      <c r="D1792" s="1797" t="s">
        <v>447</v>
      </c>
      <c r="E1792" s="1002">
        <v>54</v>
      </c>
      <c r="F1792" s="1003" t="s">
        <v>4151</v>
      </c>
      <c r="H1792" s="1016" t="s">
        <v>345</v>
      </c>
      <c r="I1792" s="997" t="s">
        <v>7284</v>
      </c>
      <c r="K1792" s="997" t="s">
        <v>10301</v>
      </c>
      <c r="L1792" s="1005">
        <f t="shared" si="550"/>
        <v>0</v>
      </c>
      <c r="M1792" s="1005">
        <f t="shared" si="551"/>
        <v>0</v>
      </c>
      <c r="N1792" s="1725">
        <f t="shared" si="546"/>
        <v>0</v>
      </c>
      <c r="O1792" s="1005">
        <f t="shared" si="547"/>
        <v>0</v>
      </c>
      <c r="P1792" s="1005">
        <f t="shared" si="548"/>
        <v>0</v>
      </c>
      <c r="Q1792" s="1005">
        <f t="shared" si="549"/>
        <v>0</v>
      </c>
      <c r="Z1792" s="1006" t="str">
        <f t="shared" si="552"/>
        <v>Cap.4 Pct.3 daca Valoarea totala de la mijloace de transport (Col.3) # 0, atunci Valoarea totala de la utilaje (Col.1) = 0 si Valoarea totala de la alte investitii (Col.5) = 0, pentru Rd.(2 la n)</v>
      </c>
      <c r="AA1792" s="2205">
        <f t="shared" si="535"/>
        <v>1</v>
      </c>
      <c r="AB1792" s="3036">
        <v>133</v>
      </c>
    </row>
    <row r="1793" spans="1:28" x14ac:dyDescent="0.25">
      <c r="A1793" s="1709">
        <f t="shared" si="544"/>
        <v>0</v>
      </c>
      <c r="B1793" s="1709">
        <f t="shared" si="543"/>
        <v>10133055</v>
      </c>
      <c r="C1793" s="1002">
        <v>133</v>
      </c>
      <c r="D1793" s="1797" t="s">
        <v>447</v>
      </c>
      <c r="E1793" s="1002">
        <v>55</v>
      </c>
      <c r="F1793" s="1003" t="s">
        <v>4151</v>
      </c>
      <c r="H1793" s="1016" t="s">
        <v>345</v>
      </c>
      <c r="I1793" s="997" t="s">
        <v>7285</v>
      </c>
      <c r="K1793" s="997" t="s">
        <v>10302</v>
      </c>
      <c r="L1793" s="1005">
        <f t="shared" si="550"/>
        <v>0</v>
      </c>
      <c r="M1793" s="1005">
        <f t="shared" si="551"/>
        <v>0</v>
      </c>
      <c r="N1793" s="1725">
        <f t="shared" si="546"/>
        <v>0</v>
      </c>
      <c r="O1793" s="1005">
        <f t="shared" si="547"/>
        <v>0</v>
      </c>
      <c r="P1793" s="1005">
        <f t="shared" si="548"/>
        <v>0</v>
      </c>
      <c r="Q1793" s="1005">
        <f t="shared" si="549"/>
        <v>0</v>
      </c>
      <c r="Z1793" s="1006" t="str">
        <f t="shared" si="552"/>
        <v>Cap.4 Pct.3 daca Valoarea totala de la mijloace de transport (Col.3) # 0, atunci Valoarea totala de la utilaje (Col.1) = 0 si Valoarea totala de la alte investitii (Col.5) = 0, pentru Rd.(2 la n)</v>
      </c>
      <c r="AA1793" s="2205">
        <f t="shared" si="535"/>
        <v>1</v>
      </c>
      <c r="AB1793" s="3036">
        <v>133</v>
      </c>
    </row>
    <row r="1794" spans="1:28" x14ac:dyDescent="0.25">
      <c r="A1794" s="1709">
        <f t="shared" si="544"/>
        <v>0</v>
      </c>
      <c r="B1794" s="1709">
        <f t="shared" si="543"/>
        <v>10133056</v>
      </c>
      <c r="C1794" s="1002">
        <v>133</v>
      </c>
      <c r="D1794" s="1797" t="s">
        <v>447</v>
      </c>
      <c r="E1794" s="1002">
        <v>56</v>
      </c>
      <c r="F1794" s="1003" t="s">
        <v>4151</v>
      </c>
      <c r="H1794" s="1016" t="s">
        <v>345</v>
      </c>
      <c r="I1794" s="997" t="s">
        <v>7286</v>
      </c>
      <c r="K1794" s="997" t="s">
        <v>10303</v>
      </c>
      <c r="L1794" s="1005">
        <f t="shared" si="550"/>
        <v>0</v>
      </c>
      <c r="M1794" s="1005">
        <f t="shared" si="551"/>
        <v>0</v>
      </c>
      <c r="N1794" s="1725">
        <f t="shared" si="546"/>
        <v>0</v>
      </c>
      <c r="O1794" s="1005">
        <f t="shared" si="547"/>
        <v>0</v>
      </c>
      <c r="P1794" s="1005">
        <f t="shared" si="548"/>
        <v>0</v>
      </c>
      <c r="Q1794" s="1005">
        <f t="shared" si="549"/>
        <v>0</v>
      </c>
      <c r="Z1794" s="1006" t="str">
        <f t="shared" si="552"/>
        <v>Cap.4 Pct.3 daca Valoarea totala de la mijloace de transport (Col.3) # 0, atunci Valoarea totala de la utilaje (Col.1) = 0 si Valoarea totala de la alte investitii (Col.5) = 0, pentru Rd.(2 la n)</v>
      </c>
      <c r="AA1794" s="2205">
        <f t="shared" si="535"/>
        <v>1</v>
      </c>
      <c r="AB1794" s="3036">
        <v>133</v>
      </c>
    </row>
    <row r="1795" spans="1:28" x14ac:dyDescent="0.25">
      <c r="A1795" s="1709">
        <f t="shared" si="544"/>
        <v>0</v>
      </c>
      <c r="B1795" s="1709">
        <f t="shared" si="543"/>
        <v>10133057</v>
      </c>
      <c r="C1795" s="1002">
        <v>133</v>
      </c>
      <c r="D1795" s="1797" t="s">
        <v>447</v>
      </c>
      <c r="E1795" s="1002">
        <v>57</v>
      </c>
      <c r="F1795" s="1003" t="s">
        <v>4151</v>
      </c>
      <c r="H1795" s="1016" t="s">
        <v>345</v>
      </c>
      <c r="I1795" s="997" t="s">
        <v>7287</v>
      </c>
      <c r="K1795" s="997" t="s">
        <v>10304</v>
      </c>
      <c r="L1795" s="1005">
        <f t="shared" si="550"/>
        <v>0</v>
      </c>
      <c r="M1795" s="1005">
        <f t="shared" si="551"/>
        <v>0</v>
      </c>
      <c r="N1795" s="1725">
        <f t="shared" si="546"/>
        <v>0</v>
      </c>
      <c r="O1795" s="1005">
        <f t="shared" si="547"/>
        <v>0</v>
      </c>
      <c r="P1795" s="1005">
        <f t="shared" si="548"/>
        <v>0</v>
      </c>
      <c r="Q1795" s="1005">
        <f t="shared" si="549"/>
        <v>0</v>
      </c>
      <c r="Z1795" s="1006" t="str">
        <f t="shared" si="552"/>
        <v>Cap.4 Pct.3 daca Valoarea totala de la mijloace de transport (Col.3) # 0, atunci Valoarea totala de la utilaje (Col.1) = 0 si Valoarea totala de la alte investitii (Col.5) = 0, pentru Rd.(2 la n)</v>
      </c>
      <c r="AA1795" s="2205">
        <f t="shared" si="535"/>
        <v>1</v>
      </c>
      <c r="AB1795" s="3036">
        <v>133</v>
      </c>
    </row>
    <row r="1796" spans="1:28" x14ac:dyDescent="0.25">
      <c r="A1796" s="1709">
        <f t="shared" si="544"/>
        <v>0</v>
      </c>
      <c r="B1796" s="1709">
        <f t="shared" si="543"/>
        <v>10133058</v>
      </c>
      <c r="C1796" s="1002">
        <v>133</v>
      </c>
      <c r="D1796" s="1797" t="s">
        <v>447</v>
      </c>
      <c r="E1796" s="1002">
        <v>58</v>
      </c>
      <c r="F1796" s="1003" t="s">
        <v>4151</v>
      </c>
      <c r="H1796" s="1016" t="s">
        <v>345</v>
      </c>
      <c r="I1796" s="997" t="s">
        <v>7288</v>
      </c>
      <c r="K1796" s="997" t="s">
        <v>10305</v>
      </c>
      <c r="L1796" s="1005">
        <f t="shared" si="550"/>
        <v>0</v>
      </c>
      <c r="M1796" s="1005">
        <f t="shared" si="551"/>
        <v>0</v>
      </c>
      <c r="N1796" s="1725">
        <f t="shared" si="546"/>
        <v>0</v>
      </c>
      <c r="O1796" s="1005">
        <f t="shared" si="547"/>
        <v>0</v>
      </c>
      <c r="P1796" s="1005">
        <f t="shared" si="548"/>
        <v>0</v>
      </c>
      <c r="Q1796" s="1005">
        <f t="shared" si="549"/>
        <v>0</v>
      </c>
      <c r="Z1796" s="1006" t="str">
        <f t="shared" si="552"/>
        <v>Cap.4 Pct.3 daca Valoarea totala de la mijloace de transport (Col.3) # 0, atunci Valoarea totala de la utilaje (Col.1) = 0 si Valoarea totala de la alte investitii (Col.5) = 0, pentru Rd.(2 la n)</v>
      </c>
      <c r="AA1796" s="2205">
        <f t="shared" si="535"/>
        <v>1</v>
      </c>
      <c r="AB1796" s="3036">
        <v>133</v>
      </c>
    </row>
    <row r="1797" spans="1:28" x14ac:dyDescent="0.25">
      <c r="A1797" s="1709">
        <f t="shared" si="544"/>
        <v>0</v>
      </c>
      <c r="B1797" s="1709">
        <f t="shared" si="543"/>
        <v>10133059</v>
      </c>
      <c r="C1797" s="1002">
        <v>133</v>
      </c>
      <c r="D1797" s="1797" t="s">
        <v>447</v>
      </c>
      <c r="E1797" s="1002">
        <v>59</v>
      </c>
      <c r="F1797" s="1003" t="s">
        <v>4151</v>
      </c>
      <c r="H1797" s="1016" t="s">
        <v>345</v>
      </c>
      <c r="I1797" s="997" t="s">
        <v>7289</v>
      </c>
      <c r="K1797" s="997" t="s">
        <v>10306</v>
      </c>
      <c r="L1797" s="1005">
        <f t="shared" si="550"/>
        <v>0</v>
      </c>
      <c r="M1797" s="1005">
        <f t="shared" si="551"/>
        <v>0</v>
      </c>
      <c r="N1797" s="1725">
        <f t="shared" si="546"/>
        <v>0</v>
      </c>
      <c r="O1797" s="1005">
        <f t="shared" si="547"/>
        <v>0</v>
      </c>
      <c r="P1797" s="1005">
        <f t="shared" si="548"/>
        <v>0</v>
      </c>
      <c r="Q1797" s="1005">
        <f t="shared" si="549"/>
        <v>0</v>
      </c>
      <c r="Z1797" s="1006" t="str">
        <f t="shared" si="552"/>
        <v>Cap.4 Pct.3 daca Valoarea totala de la mijloace de transport (Col.3) # 0, atunci Valoarea totala de la utilaje (Col.1) = 0 si Valoarea totala de la alte investitii (Col.5) = 0, pentru Rd.(2 la n)</v>
      </c>
      <c r="AA1797" s="2205">
        <f t="shared" si="535"/>
        <v>1</v>
      </c>
      <c r="AB1797" s="3036">
        <v>133</v>
      </c>
    </row>
    <row r="1798" spans="1:28" x14ac:dyDescent="0.25">
      <c r="A1798" s="1709">
        <f t="shared" si="544"/>
        <v>0</v>
      </c>
      <c r="B1798" s="1709">
        <f t="shared" si="543"/>
        <v>10133060</v>
      </c>
      <c r="C1798" s="1002">
        <v>133</v>
      </c>
      <c r="D1798" s="1797" t="s">
        <v>447</v>
      </c>
      <c r="E1798" s="1002">
        <v>60</v>
      </c>
      <c r="F1798" s="1003" t="s">
        <v>4151</v>
      </c>
      <c r="H1798" s="1016" t="s">
        <v>345</v>
      </c>
      <c r="I1798" s="997" t="s">
        <v>7290</v>
      </c>
      <c r="K1798" s="997" t="s">
        <v>10307</v>
      </c>
      <c r="L1798" s="1005">
        <f t="shared" si="550"/>
        <v>0</v>
      </c>
      <c r="M1798" s="1005">
        <f t="shared" si="551"/>
        <v>0</v>
      </c>
      <c r="N1798" s="1725">
        <f t="shared" si="546"/>
        <v>0</v>
      </c>
      <c r="O1798" s="1005">
        <f t="shared" si="547"/>
        <v>0</v>
      </c>
      <c r="P1798" s="1005">
        <f t="shared" si="548"/>
        <v>0</v>
      </c>
      <c r="Q1798" s="1005">
        <f t="shared" si="549"/>
        <v>0</v>
      </c>
      <c r="Z1798" s="1006" t="str">
        <f t="shared" si="552"/>
        <v>Cap.4 Pct.3 daca Valoarea totala de la mijloace de transport (Col.3) # 0, atunci Valoarea totala de la utilaje (Col.1) = 0 si Valoarea totala de la alte investitii (Col.5) = 0, pentru Rd.(2 la n)</v>
      </c>
      <c r="AA1798" s="2205">
        <f t="shared" si="535"/>
        <v>1</v>
      </c>
      <c r="AB1798" s="3036">
        <v>133</v>
      </c>
    </row>
    <row r="1799" spans="1:28" x14ac:dyDescent="0.25">
      <c r="A1799" s="1709">
        <f t="shared" si="544"/>
        <v>0</v>
      </c>
      <c r="B1799" s="1709">
        <f t="shared" si="543"/>
        <v>10133061</v>
      </c>
      <c r="C1799" s="1002">
        <v>133</v>
      </c>
      <c r="D1799" s="1797" t="s">
        <v>447</v>
      </c>
      <c r="E1799" s="1002">
        <v>61</v>
      </c>
      <c r="F1799" s="1003" t="s">
        <v>4151</v>
      </c>
      <c r="H1799" s="1016" t="s">
        <v>345</v>
      </c>
      <c r="I1799" s="997" t="s">
        <v>7291</v>
      </c>
      <c r="K1799" s="997" t="s">
        <v>10308</v>
      </c>
      <c r="L1799" s="1005">
        <f t="shared" si="550"/>
        <v>0</v>
      </c>
      <c r="M1799" s="1005">
        <f t="shared" si="551"/>
        <v>0</v>
      </c>
      <c r="N1799" s="1725">
        <f t="shared" si="546"/>
        <v>0</v>
      </c>
      <c r="O1799" s="1005">
        <f t="shared" si="547"/>
        <v>0</v>
      </c>
      <c r="P1799" s="1005">
        <f t="shared" si="548"/>
        <v>0</v>
      </c>
      <c r="Q1799" s="1005">
        <f t="shared" si="549"/>
        <v>0</v>
      </c>
      <c r="Z1799" s="1006" t="str">
        <f t="shared" si="552"/>
        <v>Cap.4 Pct.3 daca Valoarea totala de la mijloace de transport (Col.3) # 0, atunci Valoarea totala de la utilaje (Col.1) = 0 si Valoarea totala de la alte investitii (Col.5) = 0, pentru Rd.(2 la n)</v>
      </c>
      <c r="AA1799" s="2205">
        <f t="shared" si="535"/>
        <v>1</v>
      </c>
      <c r="AB1799" s="3036">
        <v>133</v>
      </c>
    </row>
    <row r="1800" spans="1:28" x14ac:dyDescent="0.25">
      <c r="A1800" s="1709">
        <f t="shared" si="544"/>
        <v>0</v>
      </c>
      <c r="B1800" s="1709">
        <f t="shared" si="543"/>
        <v>10133062</v>
      </c>
      <c r="C1800" s="1002">
        <v>133</v>
      </c>
      <c r="D1800" s="1797" t="s">
        <v>447</v>
      </c>
      <c r="E1800" s="1002">
        <v>62</v>
      </c>
      <c r="F1800" s="1003" t="s">
        <v>4151</v>
      </c>
      <c r="H1800" s="1016" t="s">
        <v>345</v>
      </c>
      <c r="I1800" s="997" t="s">
        <v>7292</v>
      </c>
      <c r="K1800" s="997" t="s">
        <v>10309</v>
      </c>
      <c r="L1800" s="1005">
        <f t="shared" si="550"/>
        <v>0</v>
      </c>
      <c r="M1800" s="1005">
        <f t="shared" si="551"/>
        <v>0</v>
      </c>
      <c r="N1800" s="1725">
        <f t="shared" si="546"/>
        <v>0</v>
      </c>
      <c r="O1800" s="1005">
        <f t="shared" si="547"/>
        <v>0</v>
      </c>
      <c r="P1800" s="1005">
        <f t="shared" si="548"/>
        <v>0</v>
      </c>
      <c r="Q1800" s="1005">
        <f t="shared" si="549"/>
        <v>0</v>
      </c>
      <c r="Z1800" s="1006" t="str">
        <f t="shared" si="552"/>
        <v>Cap.4 Pct.3 daca Valoarea totala de la mijloace de transport (Col.3) # 0, atunci Valoarea totala de la utilaje (Col.1) = 0 si Valoarea totala de la alte investitii (Col.5) = 0, pentru Rd.(2 la n)</v>
      </c>
      <c r="AA1800" s="2205">
        <f t="shared" si="535"/>
        <v>1</v>
      </c>
      <c r="AB1800" s="3036">
        <v>133</v>
      </c>
    </row>
    <row r="1801" spans="1:28" x14ac:dyDescent="0.25">
      <c r="A1801" s="1709">
        <f t="shared" si="544"/>
        <v>0</v>
      </c>
      <c r="B1801" s="1709">
        <f t="shared" si="543"/>
        <v>10133063</v>
      </c>
      <c r="C1801" s="1002">
        <v>133</v>
      </c>
      <c r="D1801" s="1797" t="s">
        <v>447</v>
      </c>
      <c r="E1801" s="1002">
        <v>63</v>
      </c>
      <c r="F1801" s="1003" t="s">
        <v>4151</v>
      </c>
      <c r="H1801" s="1016" t="s">
        <v>345</v>
      </c>
      <c r="I1801" s="997" t="s">
        <v>7293</v>
      </c>
      <c r="K1801" s="997" t="s">
        <v>10310</v>
      </c>
      <c r="L1801" s="1005">
        <f t="shared" si="550"/>
        <v>0</v>
      </c>
      <c r="M1801" s="1005">
        <f t="shared" si="551"/>
        <v>0</v>
      </c>
      <c r="N1801" s="1725">
        <f t="shared" si="546"/>
        <v>0</v>
      </c>
      <c r="O1801" s="1005">
        <f t="shared" si="547"/>
        <v>0</v>
      </c>
      <c r="P1801" s="1005">
        <f t="shared" si="548"/>
        <v>0</v>
      </c>
      <c r="Q1801" s="1005">
        <f t="shared" si="549"/>
        <v>0</v>
      </c>
      <c r="Z1801" s="1006" t="str">
        <f t="shared" si="552"/>
        <v>Cap.4 Pct.3 daca Valoarea totala de la mijloace de transport (Col.3) # 0, atunci Valoarea totala de la utilaje (Col.1) = 0 si Valoarea totala de la alte investitii (Col.5) = 0, pentru Rd.(2 la n)</v>
      </c>
      <c r="AA1801" s="2205">
        <f t="shared" si="535"/>
        <v>1</v>
      </c>
      <c r="AB1801" s="3036">
        <v>133</v>
      </c>
    </row>
    <row r="1802" spans="1:28" x14ac:dyDescent="0.25">
      <c r="A1802" s="1709">
        <f t="shared" si="544"/>
        <v>0</v>
      </c>
      <c r="B1802" s="1709">
        <f t="shared" si="543"/>
        <v>10133064</v>
      </c>
      <c r="C1802" s="1002">
        <v>133</v>
      </c>
      <c r="D1802" s="1797" t="s">
        <v>447</v>
      </c>
      <c r="E1802" s="1002">
        <v>64</v>
      </c>
      <c r="F1802" s="1003" t="s">
        <v>4151</v>
      </c>
      <c r="H1802" s="1016" t="s">
        <v>345</v>
      </c>
      <c r="I1802" s="997" t="s">
        <v>7294</v>
      </c>
      <c r="K1802" s="997" t="s">
        <v>10311</v>
      </c>
      <c r="L1802" s="1005">
        <f t="shared" si="550"/>
        <v>0</v>
      </c>
      <c r="M1802" s="1005">
        <f t="shared" si="551"/>
        <v>0</v>
      </c>
      <c r="N1802" s="1725">
        <f t="shared" si="546"/>
        <v>0</v>
      </c>
      <c r="O1802" s="1005">
        <f t="shared" si="547"/>
        <v>0</v>
      </c>
      <c r="P1802" s="1005">
        <f t="shared" si="548"/>
        <v>0</v>
      </c>
      <c r="Q1802" s="1005">
        <f t="shared" si="549"/>
        <v>0</v>
      </c>
      <c r="Z1802" s="1006" t="str">
        <f t="shared" si="552"/>
        <v>Cap.4 Pct.3 daca Valoarea totala de la mijloace de transport (Col.3) # 0, atunci Valoarea totala de la utilaje (Col.1) = 0 si Valoarea totala de la alte investitii (Col.5) = 0, pentru Rd.(2 la n)</v>
      </c>
      <c r="AA1802" s="2205">
        <f t="shared" si="535"/>
        <v>1</v>
      </c>
      <c r="AB1802" s="3036">
        <v>133</v>
      </c>
    </row>
    <row r="1803" spans="1:28" x14ac:dyDescent="0.25">
      <c r="A1803" s="1709">
        <f t="shared" si="544"/>
        <v>0</v>
      </c>
      <c r="B1803" s="1709">
        <f t="shared" si="543"/>
        <v>10133065</v>
      </c>
      <c r="C1803" s="1002">
        <v>133</v>
      </c>
      <c r="D1803" s="1797" t="s">
        <v>447</v>
      </c>
      <c r="E1803" s="1002">
        <v>65</v>
      </c>
      <c r="F1803" s="1003" t="s">
        <v>4151</v>
      </c>
      <c r="H1803" s="1016" t="s">
        <v>345</v>
      </c>
      <c r="I1803" s="997" t="s">
        <v>7295</v>
      </c>
      <c r="K1803" s="997" t="s">
        <v>10312</v>
      </c>
      <c r="L1803" s="1005">
        <f t="shared" si="550"/>
        <v>0</v>
      </c>
      <c r="M1803" s="1005">
        <f t="shared" si="551"/>
        <v>0</v>
      </c>
      <c r="N1803" s="1725">
        <f t="shared" si="546"/>
        <v>0</v>
      </c>
      <c r="O1803" s="1005">
        <f t="shared" si="547"/>
        <v>0</v>
      </c>
      <c r="P1803" s="1005">
        <f t="shared" si="548"/>
        <v>0</v>
      </c>
      <c r="Q1803" s="1005">
        <f t="shared" si="549"/>
        <v>0</v>
      </c>
      <c r="Z1803" s="1006" t="str">
        <f t="shared" si="552"/>
        <v>Cap.4 Pct.3 daca Valoarea totala de la mijloace de transport (Col.3) # 0, atunci Valoarea totala de la utilaje (Col.1) = 0 si Valoarea totala de la alte investitii (Col.5) = 0, pentru Rd.(2 la n)</v>
      </c>
      <c r="AA1803" s="2205">
        <f t="shared" ref="AA1803:AA1866" si="553">COUNTIF(B:B,B1803)</f>
        <v>1</v>
      </c>
      <c r="AB1803" s="3036">
        <v>133</v>
      </c>
    </row>
    <row r="1804" spans="1:28" x14ac:dyDescent="0.25">
      <c r="A1804" s="1709">
        <f t="shared" si="544"/>
        <v>0</v>
      </c>
      <c r="B1804" s="1709">
        <f t="shared" si="543"/>
        <v>10133066</v>
      </c>
      <c r="C1804" s="1002">
        <v>133</v>
      </c>
      <c r="D1804" s="1797" t="s">
        <v>447</v>
      </c>
      <c r="E1804" s="1002">
        <v>66</v>
      </c>
      <c r="F1804" s="1003" t="s">
        <v>4151</v>
      </c>
      <c r="H1804" s="1016" t="s">
        <v>345</v>
      </c>
      <c r="I1804" s="997" t="s">
        <v>7296</v>
      </c>
      <c r="K1804" s="997" t="s">
        <v>10313</v>
      </c>
      <c r="L1804" s="1005">
        <f t="shared" si="550"/>
        <v>0</v>
      </c>
      <c r="M1804" s="1005">
        <f t="shared" si="551"/>
        <v>0</v>
      </c>
      <c r="N1804" s="1725">
        <f t="shared" si="546"/>
        <v>0</v>
      </c>
      <c r="O1804" s="1005">
        <f t="shared" si="547"/>
        <v>0</v>
      </c>
      <c r="P1804" s="1005">
        <f t="shared" si="548"/>
        <v>0</v>
      </c>
      <c r="Q1804" s="1005">
        <f t="shared" si="549"/>
        <v>0</v>
      </c>
      <c r="Z1804" s="1006" t="str">
        <f t="shared" si="552"/>
        <v>Cap.4 Pct.3 daca Valoarea totala de la mijloace de transport (Col.3) # 0, atunci Valoarea totala de la utilaje (Col.1) = 0 si Valoarea totala de la alte investitii (Col.5) = 0, pentru Rd.(2 la n)</v>
      </c>
      <c r="AA1804" s="2205">
        <f t="shared" si="553"/>
        <v>1</v>
      </c>
      <c r="AB1804" s="3036">
        <v>133</v>
      </c>
    </row>
    <row r="1805" spans="1:28" x14ac:dyDescent="0.25">
      <c r="A1805" s="1709">
        <f t="shared" si="544"/>
        <v>0</v>
      </c>
      <c r="B1805" s="1709">
        <f t="shared" si="543"/>
        <v>10133067</v>
      </c>
      <c r="C1805" s="1002">
        <v>133</v>
      </c>
      <c r="D1805" s="1797" t="s">
        <v>447</v>
      </c>
      <c r="E1805" s="1002">
        <v>67</v>
      </c>
      <c r="F1805" s="1003" t="s">
        <v>4151</v>
      </c>
      <c r="H1805" s="1016" t="s">
        <v>345</v>
      </c>
      <c r="I1805" s="997" t="s">
        <v>7297</v>
      </c>
      <c r="K1805" s="997" t="s">
        <v>10314</v>
      </c>
      <c r="L1805" s="1005">
        <f t="shared" si="550"/>
        <v>0</v>
      </c>
      <c r="M1805" s="1005">
        <f t="shared" si="551"/>
        <v>0</v>
      </c>
      <c r="N1805" s="1725">
        <f t="shared" si="546"/>
        <v>0</v>
      </c>
      <c r="O1805" s="1005">
        <f t="shared" si="547"/>
        <v>0</v>
      </c>
      <c r="P1805" s="1005">
        <f t="shared" si="548"/>
        <v>0</v>
      </c>
      <c r="Q1805" s="1005">
        <f t="shared" si="549"/>
        <v>0</v>
      </c>
      <c r="Z1805" s="1006" t="str">
        <f t="shared" si="552"/>
        <v>Cap.4 Pct.3 daca Valoarea totala de la mijloace de transport (Col.3) # 0, atunci Valoarea totala de la utilaje (Col.1) = 0 si Valoarea totala de la alte investitii (Col.5) = 0, pentru Rd.(2 la n)</v>
      </c>
      <c r="AA1805" s="2205">
        <f t="shared" si="553"/>
        <v>1</v>
      </c>
      <c r="AB1805" s="3036">
        <v>133</v>
      </c>
    </row>
    <row r="1806" spans="1:28" x14ac:dyDescent="0.25">
      <c r="A1806" s="1709">
        <f t="shared" si="544"/>
        <v>0</v>
      </c>
      <c r="B1806" s="1709">
        <f t="shared" si="543"/>
        <v>10133068</v>
      </c>
      <c r="C1806" s="1002">
        <v>133</v>
      </c>
      <c r="D1806" s="1797" t="s">
        <v>447</v>
      </c>
      <c r="E1806" s="1002">
        <v>68</v>
      </c>
      <c r="F1806" s="1003" t="s">
        <v>4151</v>
      </c>
      <c r="H1806" s="1016" t="s">
        <v>345</v>
      </c>
      <c r="I1806" s="997" t="s">
        <v>7298</v>
      </c>
      <c r="K1806" s="997" t="s">
        <v>10315</v>
      </c>
      <c r="L1806" s="1005">
        <f t="shared" si="550"/>
        <v>0</v>
      </c>
      <c r="M1806" s="1005">
        <f t="shared" si="551"/>
        <v>0</v>
      </c>
      <c r="N1806" s="1725">
        <f t="shared" si="546"/>
        <v>0</v>
      </c>
      <c r="O1806" s="1005">
        <f t="shared" si="547"/>
        <v>0</v>
      </c>
      <c r="P1806" s="1005">
        <f t="shared" si="548"/>
        <v>0</v>
      </c>
      <c r="Q1806" s="1005">
        <f t="shared" si="549"/>
        <v>0</v>
      </c>
      <c r="Z1806" s="1006" t="str">
        <f t="shared" si="552"/>
        <v>Cap.4 Pct.3 daca Valoarea totala de la mijloace de transport (Col.3) # 0, atunci Valoarea totala de la utilaje (Col.1) = 0 si Valoarea totala de la alte investitii (Col.5) = 0, pentru Rd.(2 la n)</v>
      </c>
      <c r="AA1806" s="2205">
        <f t="shared" si="553"/>
        <v>1</v>
      </c>
      <c r="AB1806" s="3036">
        <v>133</v>
      </c>
    </row>
    <row r="1807" spans="1:28" x14ac:dyDescent="0.25">
      <c r="A1807" s="1709">
        <f t="shared" si="544"/>
        <v>0</v>
      </c>
      <c r="B1807" s="1709">
        <f t="shared" si="543"/>
        <v>10133069</v>
      </c>
      <c r="C1807" s="1002">
        <v>133</v>
      </c>
      <c r="D1807" s="1797" t="s">
        <v>447</v>
      </c>
      <c r="E1807" s="1002">
        <v>69</v>
      </c>
      <c r="F1807" s="1003" t="s">
        <v>4151</v>
      </c>
      <c r="H1807" s="1016" t="s">
        <v>345</v>
      </c>
      <c r="I1807" s="997" t="s">
        <v>7299</v>
      </c>
      <c r="K1807" s="997" t="s">
        <v>10316</v>
      </c>
      <c r="L1807" s="1005">
        <f t="shared" si="550"/>
        <v>0</v>
      </c>
      <c r="M1807" s="1005">
        <f t="shared" si="551"/>
        <v>0</v>
      </c>
      <c r="N1807" s="1725">
        <f t="shared" si="546"/>
        <v>0</v>
      </c>
      <c r="O1807" s="1005">
        <f t="shared" si="547"/>
        <v>0</v>
      </c>
      <c r="P1807" s="1005">
        <f t="shared" si="548"/>
        <v>0</v>
      </c>
      <c r="Q1807" s="1005">
        <f t="shared" si="549"/>
        <v>0</v>
      </c>
      <c r="Z1807" s="1006" t="str">
        <f t="shared" si="552"/>
        <v>Cap.4 Pct.3 daca Valoarea totala de la mijloace de transport (Col.3) # 0, atunci Valoarea totala de la utilaje (Col.1) = 0 si Valoarea totala de la alte investitii (Col.5) = 0, pentru Rd.(2 la n)</v>
      </c>
      <c r="AA1807" s="2205">
        <f t="shared" si="553"/>
        <v>1</v>
      </c>
      <c r="AB1807" s="3036">
        <v>133</v>
      </c>
    </row>
    <row r="1808" spans="1:28" x14ac:dyDescent="0.25">
      <c r="A1808" s="1709">
        <f t="shared" si="544"/>
        <v>0</v>
      </c>
      <c r="B1808" s="1709">
        <f t="shared" si="543"/>
        <v>10133070</v>
      </c>
      <c r="C1808" s="1002">
        <v>133</v>
      </c>
      <c r="D1808" s="1797" t="s">
        <v>447</v>
      </c>
      <c r="E1808" s="1002">
        <v>70</v>
      </c>
      <c r="F1808" s="1003" t="s">
        <v>4151</v>
      </c>
      <c r="H1808" s="1016" t="s">
        <v>345</v>
      </c>
      <c r="I1808" s="997" t="s">
        <v>7300</v>
      </c>
      <c r="K1808" s="997" t="s">
        <v>10317</v>
      </c>
      <c r="L1808" s="1005">
        <f t="shared" si="550"/>
        <v>0</v>
      </c>
      <c r="M1808" s="1005">
        <f t="shared" si="551"/>
        <v>0</v>
      </c>
      <c r="N1808" s="1725">
        <f t="shared" si="546"/>
        <v>0</v>
      </c>
      <c r="O1808" s="1005">
        <f t="shared" si="547"/>
        <v>0</v>
      </c>
      <c r="P1808" s="1005">
        <f t="shared" si="548"/>
        <v>0</v>
      </c>
      <c r="Q1808" s="1005">
        <f t="shared" si="549"/>
        <v>0</v>
      </c>
      <c r="Z1808" s="1006" t="str">
        <f t="shared" si="552"/>
        <v>Cap.4 Pct.3 daca Valoarea totala de la mijloace de transport (Col.3) # 0, atunci Valoarea totala de la utilaje (Col.1) = 0 si Valoarea totala de la alte investitii (Col.5) = 0, pentru Rd.(2 la n)</v>
      </c>
      <c r="AA1808" s="2205">
        <f t="shared" si="553"/>
        <v>1</v>
      </c>
      <c r="AB1808" s="3036">
        <v>133</v>
      </c>
    </row>
    <row r="1809" spans="1:29" x14ac:dyDescent="0.25">
      <c r="A1809" s="1709">
        <f t="shared" si="544"/>
        <v>0</v>
      </c>
      <c r="B1809" s="1709">
        <f t="shared" si="543"/>
        <v>10133071</v>
      </c>
      <c r="C1809" s="1002">
        <v>133</v>
      </c>
      <c r="D1809" s="1797" t="s">
        <v>447</v>
      </c>
      <c r="E1809" s="1002">
        <v>71</v>
      </c>
      <c r="F1809" s="1003" t="s">
        <v>4151</v>
      </c>
      <c r="H1809" s="1016" t="s">
        <v>345</v>
      </c>
      <c r="I1809" s="997" t="s">
        <v>7301</v>
      </c>
      <c r="K1809" s="997" t="s">
        <v>10318</v>
      </c>
      <c r="L1809" s="1005">
        <f t="shared" si="550"/>
        <v>0</v>
      </c>
      <c r="M1809" s="1005">
        <f t="shared" si="551"/>
        <v>0</v>
      </c>
      <c r="N1809" s="1725">
        <f t="shared" si="546"/>
        <v>0</v>
      </c>
      <c r="O1809" s="1005">
        <f t="shared" si="547"/>
        <v>0</v>
      </c>
      <c r="P1809" s="1005">
        <f t="shared" si="548"/>
        <v>0</v>
      </c>
      <c r="Q1809" s="1005">
        <f t="shared" si="549"/>
        <v>0</v>
      </c>
      <c r="Z1809" s="1006" t="str">
        <f t="shared" si="552"/>
        <v>Cap.4 Pct.3 daca Valoarea totala de la mijloace de transport (Col.3) # 0, atunci Valoarea totala de la utilaje (Col.1) = 0 si Valoarea totala de la alte investitii (Col.5) = 0, pentru Rd.(2 la n)</v>
      </c>
      <c r="AA1809" s="2205">
        <f t="shared" si="553"/>
        <v>1</v>
      </c>
      <c r="AB1809" s="3036">
        <v>133</v>
      </c>
    </row>
    <row r="1810" spans="1:29" x14ac:dyDescent="0.25">
      <c r="A1810" s="1709">
        <f t="shared" si="544"/>
        <v>0</v>
      </c>
      <c r="B1810" s="1709">
        <f t="shared" si="543"/>
        <v>10133072</v>
      </c>
      <c r="C1810" s="1002">
        <v>133</v>
      </c>
      <c r="D1810" s="1797" t="s">
        <v>447</v>
      </c>
      <c r="E1810" s="1002">
        <v>72</v>
      </c>
      <c r="F1810" s="1003" t="s">
        <v>4151</v>
      </c>
      <c r="H1810" s="1016" t="s">
        <v>345</v>
      </c>
      <c r="I1810" s="997" t="s">
        <v>7302</v>
      </c>
      <c r="K1810" s="997" t="s">
        <v>10319</v>
      </c>
      <c r="L1810" s="1005">
        <f t="shared" si="550"/>
        <v>0</v>
      </c>
      <c r="M1810" s="1005">
        <f t="shared" si="551"/>
        <v>0</v>
      </c>
      <c r="N1810" s="1725">
        <f t="shared" si="546"/>
        <v>0</v>
      </c>
      <c r="O1810" s="1005">
        <f t="shared" si="547"/>
        <v>0</v>
      </c>
      <c r="P1810" s="1005">
        <f t="shared" si="548"/>
        <v>0</v>
      </c>
      <c r="Q1810" s="1005">
        <f t="shared" si="549"/>
        <v>0</v>
      </c>
      <c r="Z1810" s="1006" t="str">
        <f t="shared" si="552"/>
        <v>Cap.4 Pct.3 daca Valoarea totala de la mijloace de transport (Col.3) # 0, atunci Valoarea totala de la utilaje (Col.1) = 0 si Valoarea totala de la alte investitii (Col.5) = 0, pentru Rd.(2 la n)</v>
      </c>
      <c r="AA1810" s="2205">
        <f t="shared" si="553"/>
        <v>1</v>
      </c>
      <c r="AB1810" s="3036">
        <v>133</v>
      </c>
    </row>
    <row r="1811" spans="1:29" x14ac:dyDescent="0.25">
      <c r="A1811" s="1709">
        <f t="shared" si="544"/>
        <v>0</v>
      </c>
      <c r="B1811" s="1709">
        <f t="shared" ref="B1811:B1956" si="554">VALUE("1"&amp;TEXT(C1811,"0000")&amp;TEXT(E1811,"000"))</f>
        <v>10133073</v>
      </c>
      <c r="C1811" s="1002">
        <v>133</v>
      </c>
      <c r="D1811" s="1797" t="s">
        <v>447</v>
      </c>
      <c r="E1811" s="1002">
        <v>73</v>
      </c>
      <c r="F1811" s="1003" t="s">
        <v>4151</v>
      </c>
      <c r="H1811" s="1016" t="s">
        <v>345</v>
      </c>
      <c r="I1811" s="997" t="s">
        <v>7303</v>
      </c>
      <c r="K1811" s="997" t="s">
        <v>10320</v>
      </c>
      <c r="L1811" s="1005">
        <f t="shared" si="550"/>
        <v>0</v>
      </c>
      <c r="M1811" s="1005">
        <f t="shared" si="551"/>
        <v>0</v>
      </c>
      <c r="N1811" s="1725">
        <f t="shared" si="546"/>
        <v>0</v>
      </c>
      <c r="O1811" s="1005">
        <f t="shared" si="547"/>
        <v>0</v>
      </c>
      <c r="P1811" s="1005">
        <f t="shared" si="548"/>
        <v>0</v>
      </c>
      <c r="Q1811" s="1005">
        <f t="shared" si="549"/>
        <v>0</v>
      </c>
      <c r="Z1811" s="1006" t="str">
        <f t="shared" si="552"/>
        <v>Cap.4 Pct.3 daca Valoarea totala de la mijloace de transport (Col.3) # 0, atunci Valoarea totala de la utilaje (Col.1) = 0 si Valoarea totala de la alte investitii (Col.5) = 0, pentru Rd.(2 la n)</v>
      </c>
      <c r="AA1811" s="2205">
        <f t="shared" si="553"/>
        <v>1</v>
      </c>
      <c r="AB1811" s="3036">
        <v>133</v>
      </c>
    </row>
    <row r="1812" spans="1:29" x14ac:dyDescent="0.25">
      <c r="A1812" s="1709">
        <f t="shared" si="544"/>
        <v>0</v>
      </c>
      <c r="B1812" s="1709">
        <f t="shared" si="554"/>
        <v>10133074</v>
      </c>
      <c r="C1812" s="1002">
        <v>133</v>
      </c>
      <c r="D1812" s="1797" t="s">
        <v>447</v>
      </c>
      <c r="E1812" s="1002">
        <v>74</v>
      </c>
      <c r="F1812" s="1003" t="s">
        <v>4151</v>
      </c>
      <c r="H1812" s="1016" t="s">
        <v>345</v>
      </c>
      <c r="I1812" s="997" t="s">
        <v>7304</v>
      </c>
      <c r="K1812" s="997" t="s">
        <v>10321</v>
      </c>
      <c r="L1812" s="1005">
        <f t="shared" si="550"/>
        <v>0</v>
      </c>
      <c r="M1812" s="1005">
        <f t="shared" si="551"/>
        <v>0</v>
      </c>
      <c r="N1812" s="1725">
        <f t="shared" si="546"/>
        <v>0</v>
      </c>
      <c r="O1812" s="1005">
        <f t="shared" si="547"/>
        <v>0</v>
      </c>
      <c r="P1812" s="1005">
        <f t="shared" si="548"/>
        <v>0</v>
      </c>
      <c r="Q1812" s="1005">
        <f t="shared" si="549"/>
        <v>0</v>
      </c>
      <c r="Z1812" s="1006" t="str">
        <f t="shared" si="552"/>
        <v>Cap.4 Pct.3 daca Valoarea totala de la mijloace de transport (Col.3) # 0, atunci Valoarea totala de la utilaje (Col.1) = 0 si Valoarea totala de la alte investitii (Col.5) = 0, pentru Rd.(2 la n)</v>
      </c>
      <c r="AA1812" s="2205">
        <f t="shared" si="553"/>
        <v>1</v>
      </c>
      <c r="AB1812" s="3036">
        <v>133</v>
      </c>
    </row>
    <row r="1813" spans="1:29" x14ac:dyDescent="0.25">
      <c r="A1813" s="1709">
        <f t="shared" si="544"/>
        <v>0</v>
      </c>
      <c r="B1813" s="1709">
        <f t="shared" si="554"/>
        <v>10133075</v>
      </c>
      <c r="C1813" s="1002">
        <v>133</v>
      </c>
      <c r="D1813" s="1797" t="s">
        <v>447</v>
      </c>
      <c r="E1813" s="1002">
        <v>75</v>
      </c>
      <c r="F1813" s="1003" t="s">
        <v>4151</v>
      </c>
      <c r="H1813" s="1016" t="s">
        <v>345</v>
      </c>
      <c r="I1813" s="997" t="s">
        <v>7305</v>
      </c>
      <c r="K1813" s="997" t="s">
        <v>10322</v>
      </c>
      <c r="L1813" s="1005">
        <f t="shared" si="550"/>
        <v>0</v>
      </c>
      <c r="M1813" s="1005">
        <f t="shared" si="551"/>
        <v>0</v>
      </c>
      <c r="N1813" s="1725">
        <f t="shared" si="546"/>
        <v>0</v>
      </c>
      <c r="O1813" s="1005">
        <f t="shared" si="547"/>
        <v>0</v>
      </c>
      <c r="P1813" s="1005">
        <f t="shared" si="548"/>
        <v>0</v>
      </c>
      <c r="Q1813" s="1005">
        <f t="shared" si="549"/>
        <v>0</v>
      </c>
      <c r="Z1813" s="1006" t="str">
        <f t="shared" si="552"/>
        <v>Cap.4 Pct.3 daca Valoarea totala de la mijloace de transport (Col.3) # 0, atunci Valoarea totala de la utilaje (Col.1) = 0 si Valoarea totala de la alte investitii (Col.5) = 0, pentru Rd.(2 la n)</v>
      </c>
      <c r="AA1813" s="2205">
        <f t="shared" si="553"/>
        <v>1</v>
      </c>
      <c r="AB1813" s="3036">
        <v>133</v>
      </c>
    </row>
    <row r="1814" spans="1:29" x14ac:dyDescent="0.25">
      <c r="A1814" s="1709">
        <f t="shared" si="544"/>
        <v>0</v>
      </c>
      <c r="B1814" s="1709">
        <f t="shared" si="554"/>
        <v>10133076</v>
      </c>
      <c r="C1814" s="1002">
        <v>133</v>
      </c>
      <c r="D1814" s="1797" t="s">
        <v>447</v>
      </c>
      <c r="E1814" s="1002">
        <v>76</v>
      </c>
      <c r="F1814" s="1003" t="s">
        <v>4151</v>
      </c>
      <c r="H1814" s="1016" t="s">
        <v>345</v>
      </c>
      <c r="I1814" s="997" t="s">
        <v>7306</v>
      </c>
      <c r="K1814" s="997" t="s">
        <v>10323</v>
      </c>
      <c r="L1814" s="1005">
        <f t="shared" si="550"/>
        <v>0</v>
      </c>
      <c r="M1814" s="1005">
        <f t="shared" si="551"/>
        <v>0</v>
      </c>
      <c r="N1814" s="1725">
        <f t="shared" si="546"/>
        <v>0</v>
      </c>
      <c r="O1814" s="1005">
        <f t="shared" si="547"/>
        <v>0</v>
      </c>
      <c r="P1814" s="1005">
        <f t="shared" si="548"/>
        <v>0</v>
      </c>
      <c r="Q1814" s="1005">
        <f t="shared" si="549"/>
        <v>0</v>
      </c>
      <c r="Z1814" s="1006" t="str">
        <f t="shared" si="552"/>
        <v>Cap.4 Pct.3 daca Valoarea totala de la mijloace de transport (Col.3) # 0, atunci Valoarea totala de la utilaje (Col.1) = 0 si Valoarea totala de la alte investitii (Col.5) = 0, pentru Rd.(2 la n)</v>
      </c>
      <c r="AA1814" s="2205">
        <f t="shared" si="553"/>
        <v>1</v>
      </c>
      <c r="AB1814" s="3036">
        <v>133</v>
      </c>
    </row>
    <row r="1815" spans="1:29" x14ac:dyDescent="0.25">
      <c r="A1815" s="1709">
        <f t="shared" ref="A1815:A1878" si="555">IF(D1815="DA",IF(ISERROR(N1815),A1814+1,IF(N1815=1,A1814+1,A1814)),A1814)</f>
        <v>0</v>
      </c>
      <c r="B1815" s="1709">
        <f t="shared" si="554"/>
        <v>10133077</v>
      </c>
      <c r="C1815" s="1002">
        <v>133</v>
      </c>
      <c r="D1815" s="1797" t="s">
        <v>447</v>
      </c>
      <c r="E1815" s="1002">
        <v>77</v>
      </c>
      <c r="F1815" s="1003" t="s">
        <v>4151</v>
      </c>
      <c r="H1815" s="1016" t="s">
        <v>345</v>
      </c>
      <c r="I1815" s="997" t="s">
        <v>7307</v>
      </c>
      <c r="K1815" s="997" t="s">
        <v>10324</v>
      </c>
      <c r="L1815" s="1005">
        <f t="shared" si="550"/>
        <v>0</v>
      </c>
      <c r="M1815" s="1005">
        <f t="shared" si="551"/>
        <v>0</v>
      </c>
      <c r="N1815" s="1725">
        <f t="shared" si="546"/>
        <v>0</v>
      </c>
      <c r="O1815" s="1005">
        <f t="shared" si="547"/>
        <v>0</v>
      </c>
      <c r="P1815" s="1005">
        <f t="shared" si="548"/>
        <v>0</v>
      </c>
      <c r="Q1815" s="1005">
        <f t="shared" si="549"/>
        <v>0</v>
      </c>
      <c r="Z1815" s="1006" t="str">
        <f t="shared" si="552"/>
        <v>Cap.4 Pct.3 daca Valoarea totala de la mijloace de transport (Col.3) # 0, atunci Valoarea totala de la utilaje (Col.1) = 0 si Valoarea totala de la alte investitii (Col.5) = 0, pentru Rd.(2 la n)</v>
      </c>
      <c r="AA1815" s="2205">
        <f t="shared" si="553"/>
        <v>1</v>
      </c>
      <c r="AB1815" s="3036">
        <v>133</v>
      </c>
    </row>
    <row r="1816" spans="1:29" x14ac:dyDescent="0.25">
      <c r="A1816" s="1709">
        <f t="shared" si="555"/>
        <v>0</v>
      </c>
      <c r="B1816" s="1709">
        <f t="shared" si="554"/>
        <v>10133078</v>
      </c>
      <c r="C1816" s="1002">
        <v>133</v>
      </c>
      <c r="D1816" s="1797" t="s">
        <v>447</v>
      </c>
      <c r="E1816" s="1002">
        <v>78</v>
      </c>
      <c r="F1816" s="1003" t="s">
        <v>4151</v>
      </c>
      <c r="H1816" s="1016" t="s">
        <v>345</v>
      </c>
      <c r="I1816" s="997" t="s">
        <v>7308</v>
      </c>
      <c r="K1816" s="997" t="s">
        <v>10325</v>
      </c>
      <c r="L1816" s="1005">
        <f t="shared" si="550"/>
        <v>0</v>
      </c>
      <c r="M1816" s="1005">
        <f t="shared" si="551"/>
        <v>0</v>
      </c>
      <c r="N1816" s="1725">
        <f t="shared" si="546"/>
        <v>0</v>
      </c>
      <c r="O1816" s="1005">
        <f t="shared" si="547"/>
        <v>0</v>
      </c>
      <c r="P1816" s="1005">
        <f t="shared" si="548"/>
        <v>0</v>
      </c>
      <c r="Q1816" s="1005">
        <f t="shared" si="549"/>
        <v>0</v>
      </c>
      <c r="Z1816" s="1006" t="str">
        <f t="shared" si="552"/>
        <v>Cap.4 Pct.3 daca Valoarea totala de la mijloace de transport (Col.3) # 0, atunci Valoarea totala de la utilaje (Col.1) = 0 si Valoarea totala de la alte investitii (Col.5) = 0, pentru Rd.(2 la n)</v>
      </c>
      <c r="AA1816" s="2205">
        <f t="shared" si="553"/>
        <v>1</v>
      </c>
      <c r="AB1816" s="3036">
        <v>133</v>
      </c>
    </row>
    <row r="1817" spans="1:29" x14ac:dyDescent="0.25">
      <c r="A1817" s="1709">
        <f t="shared" si="555"/>
        <v>0</v>
      </c>
      <c r="B1817" s="1709">
        <f t="shared" si="554"/>
        <v>10133079</v>
      </c>
      <c r="C1817" s="1002">
        <v>133</v>
      </c>
      <c r="D1817" s="1797" t="s">
        <v>447</v>
      </c>
      <c r="E1817" s="1002">
        <v>79</v>
      </c>
      <c r="F1817" s="1003" t="s">
        <v>4151</v>
      </c>
      <c r="H1817" s="1016" t="s">
        <v>345</v>
      </c>
      <c r="I1817" s="997" t="s">
        <v>7309</v>
      </c>
      <c r="K1817" s="997" t="s">
        <v>10326</v>
      </c>
      <c r="L1817" s="1005">
        <f t="shared" si="550"/>
        <v>0</v>
      </c>
      <c r="M1817" s="1005">
        <f t="shared" si="551"/>
        <v>0</v>
      </c>
      <c r="N1817" s="1725">
        <f t="shared" si="546"/>
        <v>0</v>
      </c>
      <c r="O1817" s="1005">
        <f t="shared" si="547"/>
        <v>0</v>
      </c>
      <c r="P1817" s="1005">
        <f t="shared" si="548"/>
        <v>0</v>
      </c>
      <c r="Q1817" s="1005">
        <f t="shared" si="549"/>
        <v>0</v>
      </c>
      <c r="Z1817" s="1006" t="str">
        <f t="shared" si="552"/>
        <v>Cap.4 Pct.3 daca Valoarea totala de la mijloace de transport (Col.3) # 0, atunci Valoarea totala de la utilaje (Col.1) = 0 si Valoarea totala de la alte investitii (Col.5) = 0, pentru Rd.(2 la n)</v>
      </c>
      <c r="AA1817" s="2205">
        <f t="shared" si="553"/>
        <v>1</v>
      </c>
      <c r="AB1817" s="3036">
        <v>133</v>
      </c>
    </row>
    <row r="1818" spans="1:29" x14ac:dyDescent="0.25">
      <c r="A1818" s="1709">
        <f t="shared" si="555"/>
        <v>0</v>
      </c>
      <c r="B1818" s="1709">
        <f t="shared" ref="B1818" si="556">VALUE("1"&amp;TEXT(C1818,"0000")&amp;TEXT(E1818,"000"))</f>
        <v>10133080</v>
      </c>
      <c r="C1818" s="1002">
        <v>133</v>
      </c>
      <c r="D1818" s="1797" t="s">
        <v>447</v>
      </c>
      <c r="E1818" s="1002">
        <v>80</v>
      </c>
      <c r="F1818" s="1003" t="s">
        <v>4151</v>
      </c>
      <c r="H1818" s="1016" t="s">
        <v>345</v>
      </c>
      <c r="I1818" s="997" t="s">
        <v>7310</v>
      </c>
      <c r="K1818" s="997" t="s">
        <v>10327</v>
      </c>
      <c r="L1818" s="1005">
        <f t="shared" si="550"/>
        <v>0</v>
      </c>
      <c r="M1818" s="1005">
        <f t="shared" si="551"/>
        <v>0</v>
      </c>
      <c r="N1818" s="1725">
        <f t="shared" ref="N1818" si="557">IF(AND(L1818&gt;0,M1818&gt;0),1,0)</f>
        <v>0</v>
      </c>
      <c r="O1818" s="1005">
        <f t="shared" si="547"/>
        <v>0</v>
      </c>
      <c r="P1818" s="1005">
        <f t="shared" si="548"/>
        <v>0</v>
      </c>
      <c r="Q1818" s="1005">
        <f t="shared" si="549"/>
        <v>0</v>
      </c>
      <c r="Z1818" s="1006" t="str">
        <f>Z1816</f>
        <v>Cap.4 Pct.3 daca Valoarea totala de la mijloace de transport (Col.3) # 0, atunci Valoarea totala de la utilaje (Col.1) = 0 si Valoarea totala de la alte investitii (Col.5) = 0, pentru Rd.(2 la n)</v>
      </c>
      <c r="AA1818" s="2205">
        <f t="shared" si="553"/>
        <v>1</v>
      </c>
      <c r="AB1818" s="3036">
        <v>133</v>
      </c>
    </row>
    <row r="1819" spans="1:29" x14ac:dyDescent="0.25">
      <c r="A1819" s="1709">
        <f t="shared" si="555"/>
        <v>0</v>
      </c>
      <c r="B1819" s="1709">
        <f t="shared" si="554"/>
        <v>10133081</v>
      </c>
      <c r="C1819" s="1002">
        <v>133</v>
      </c>
      <c r="D1819" s="1797" t="s">
        <v>447</v>
      </c>
      <c r="E1819" s="1002">
        <v>81</v>
      </c>
      <c r="F1819" s="1003" t="s">
        <v>4151</v>
      </c>
      <c r="H1819" s="1016" t="s">
        <v>345</v>
      </c>
      <c r="I1819" s="997" t="s">
        <v>10160</v>
      </c>
      <c r="K1819" s="997" t="s">
        <v>10328</v>
      </c>
      <c r="L1819" s="1005">
        <f t="shared" si="550"/>
        <v>0</v>
      </c>
      <c r="M1819" s="1005">
        <f t="shared" si="551"/>
        <v>0</v>
      </c>
      <c r="N1819" s="1725">
        <f t="shared" si="546"/>
        <v>0</v>
      </c>
      <c r="O1819" s="1005">
        <f t="shared" si="547"/>
        <v>0</v>
      </c>
      <c r="P1819" s="1005">
        <f t="shared" si="548"/>
        <v>0</v>
      </c>
      <c r="Q1819" s="1005">
        <f t="shared" si="549"/>
        <v>0</v>
      </c>
      <c r="Z1819" s="1006" t="str">
        <f>Z1817</f>
        <v>Cap.4 Pct.3 daca Valoarea totala de la mijloace de transport (Col.3) # 0, atunci Valoarea totala de la utilaje (Col.1) = 0 si Valoarea totala de la alte investitii (Col.5) = 0, pentru Rd.(2 la n)</v>
      </c>
      <c r="AA1819" s="2205">
        <f t="shared" si="553"/>
        <v>1</v>
      </c>
      <c r="AB1819" s="3036">
        <v>133</v>
      </c>
    </row>
    <row r="1820" spans="1:29" x14ac:dyDescent="0.25">
      <c r="A1820" s="1709">
        <f t="shared" si="555"/>
        <v>0</v>
      </c>
      <c r="B1820" s="1709">
        <f t="shared" si="554"/>
        <v>10133082</v>
      </c>
      <c r="C1820" s="1002">
        <v>133</v>
      </c>
      <c r="D1820" s="1797" t="s">
        <v>447</v>
      </c>
      <c r="E1820" s="1002">
        <v>82</v>
      </c>
      <c r="F1820" s="1003" t="s">
        <v>4151</v>
      </c>
      <c r="G1820" s="1002" t="s">
        <v>10248</v>
      </c>
      <c r="H1820" s="1016" t="s">
        <v>345</v>
      </c>
      <c r="I1820" s="1701" t="s">
        <v>10162</v>
      </c>
      <c r="K1820" s="1701" t="s">
        <v>10329</v>
      </c>
      <c r="L1820" s="1005">
        <f>Q1820</f>
        <v>0</v>
      </c>
      <c r="M1820" s="1005">
        <f>O1820+P1820</f>
        <v>0</v>
      </c>
      <c r="N1820" s="1725">
        <f t="shared" ref="N1820" si="558">IF(AND(L1820&gt;0,M1820&gt;0),1,0)</f>
        <v>0</v>
      </c>
      <c r="O1820" s="1005">
        <f t="shared" ref="O1820:O1859" si="559">IF(BA560="",0,BA560)</f>
        <v>0</v>
      </c>
      <c r="P1820" s="1005">
        <f t="shared" ref="P1820:P1859" si="560">IF(BC560="",0,BC560)</f>
        <v>0</v>
      </c>
      <c r="Q1820" s="1005">
        <f t="shared" ref="Q1820:Q1859" si="561">IF(BE560="",0,BE560)</f>
        <v>0</v>
      </c>
      <c r="Z1820" s="1343" t="s">
        <v>10995</v>
      </c>
      <c r="AA1820" s="2205">
        <f t="shared" si="553"/>
        <v>1</v>
      </c>
      <c r="AB1820" s="3036">
        <v>133</v>
      </c>
    </row>
    <row r="1821" spans="1:29" x14ac:dyDescent="0.25">
      <c r="A1821" s="1709">
        <f t="shared" si="555"/>
        <v>0</v>
      </c>
      <c r="B1821" s="1709">
        <f t="shared" si="554"/>
        <v>10133083</v>
      </c>
      <c r="C1821" s="1002">
        <v>133</v>
      </c>
      <c r="D1821" s="1797" t="s">
        <v>447</v>
      </c>
      <c r="E1821" s="1002">
        <v>83</v>
      </c>
      <c r="F1821" s="1003" t="s">
        <v>4151</v>
      </c>
      <c r="H1821" s="1016" t="s">
        <v>345</v>
      </c>
      <c r="I1821" s="997" t="s">
        <v>10164</v>
      </c>
      <c r="K1821" s="997" t="s">
        <v>10330</v>
      </c>
      <c r="L1821" s="1005">
        <f>Q1821</f>
        <v>0</v>
      </c>
      <c r="M1821" s="1005">
        <f>O1821+P1821</f>
        <v>0</v>
      </c>
      <c r="N1821" s="1725">
        <f t="shared" ref="N1821" si="562">IF(AND(L1821&gt;0,M1821&gt;0),1,0)</f>
        <v>0</v>
      </c>
      <c r="O1821" s="1005">
        <f t="shared" si="559"/>
        <v>0</v>
      </c>
      <c r="P1821" s="1005">
        <f t="shared" si="560"/>
        <v>0</v>
      </c>
      <c r="Q1821" s="1005">
        <f t="shared" si="561"/>
        <v>0</v>
      </c>
      <c r="Z1821" s="1006" t="str">
        <f>Z1820</f>
        <v>Cap.4 Pct.3 daca Valoarea totala de la alte investitii (Col.5) # 0, atunci Valoarea totala de la utilaje (Col.1) = 0 si Valoarea totala de la mijloace de transport (Col.3) = 0, pentru Rd.(2 la n)</v>
      </c>
      <c r="AA1821" s="2205">
        <f t="shared" si="553"/>
        <v>1</v>
      </c>
      <c r="AB1821" s="3036">
        <v>133</v>
      </c>
      <c r="AC1821" s="2205">
        <f>LEN(Z1820)</f>
        <v>195</v>
      </c>
    </row>
    <row r="1822" spans="1:29" x14ac:dyDescent="0.25">
      <c r="A1822" s="1709">
        <f t="shared" si="555"/>
        <v>0</v>
      </c>
      <c r="B1822" s="1709">
        <f t="shared" si="554"/>
        <v>10133084</v>
      </c>
      <c r="C1822" s="1002">
        <v>133</v>
      </c>
      <c r="D1822" s="1797" t="s">
        <v>447</v>
      </c>
      <c r="E1822" s="1002">
        <v>84</v>
      </c>
      <c r="F1822" s="1003" t="s">
        <v>4151</v>
      </c>
      <c r="H1822" s="1016" t="s">
        <v>345</v>
      </c>
      <c r="I1822" s="997" t="s">
        <v>10166</v>
      </c>
      <c r="K1822" s="997" t="s">
        <v>10331</v>
      </c>
      <c r="L1822" s="1005">
        <f>Q1822</f>
        <v>0</v>
      </c>
      <c r="M1822" s="1005">
        <f>O1822+P1822</f>
        <v>0</v>
      </c>
      <c r="N1822" s="1725">
        <f t="shared" ref="N1822:N1823" si="563">IF(AND(L1822&gt;0,M1822&gt;0),1,0)</f>
        <v>0</v>
      </c>
      <c r="O1822" s="1005">
        <f t="shared" si="559"/>
        <v>0</v>
      </c>
      <c r="P1822" s="1005">
        <f t="shared" si="560"/>
        <v>0</v>
      </c>
      <c r="Q1822" s="1005">
        <f t="shared" si="561"/>
        <v>0</v>
      </c>
      <c r="Z1822" s="1006" t="str">
        <f t="shared" ref="Z1822:Z1857" si="564">Z1821</f>
        <v>Cap.4 Pct.3 daca Valoarea totala de la alte investitii (Col.5) # 0, atunci Valoarea totala de la utilaje (Col.1) = 0 si Valoarea totala de la mijloace de transport (Col.3) = 0, pentru Rd.(2 la n)</v>
      </c>
      <c r="AA1822" s="2205">
        <f t="shared" si="553"/>
        <v>1</v>
      </c>
      <c r="AB1822" s="3036">
        <v>133</v>
      </c>
    </row>
    <row r="1823" spans="1:29" x14ac:dyDescent="0.25">
      <c r="A1823" s="1709">
        <f t="shared" si="555"/>
        <v>0</v>
      </c>
      <c r="B1823" s="1709">
        <f t="shared" si="554"/>
        <v>10133085</v>
      </c>
      <c r="C1823" s="1002">
        <v>133</v>
      </c>
      <c r="D1823" s="1797" t="s">
        <v>447</v>
      </c>
      <c r="E1823" s="1002">
        <v>85</v>
      </c>
      <c r="F1823" s="1003" t="s">
        <v>4151</v>
      </c>
      <c r="H1823" s="1016" t="s">
        <v>345</v>
      </c>
      <c r="I1823" s="997" t="s">
        <v>10168</v>
      </c>
      <c r="K1823" s="997" t="s">
        <v>10332</v>
      </c>
      <c r="L1823" s="1005">
        <f t="shared" ref="L1823:L1859" si="565">Q1823</f>
        <v>0</v>
      </c>
      <c r="M1823" s="1005">
        <f t="shared" ref="M1823:M1859" si="566">O1823+P1823</f>
        <v>0</v>
      </c>
      <c r="N1823" s="1725">
        <f t="shared" si="563"/>
        <v>0</v>
      </c>
      <c r="O1823" s="1005">
        <f t="shared" si="559"/>
        <v>0</v>
      </c>
      <c r="P1823" s="1005">
        <f t="shared" si="560"/>
        <v>0</v>
      </c>
      <c r="Q1823" s="1005">
        <f t="shared" si="561"/>
        <v>0</v>
      </c>
      <c r="Z1823" s="1006" t="str">
        <f t="shared" si="564"/>
        <v>Cap.4 Pct.3 daca Valoarea totala de la alte investitii (Col.5) # 0, atunci Valoarea totala de la utilaje (Col.1) = 0 si Valoarea totala de la mijloace de transport (Col.3) = 0, pentru Rd.(2 la n)</v>
      </c>
      <c r="AA1823" s="2205">
        <f t="shared" si="553"/>
        <v>1</v>
      </c>
      <c r="AB1823" s="3036">
        <v>133</v>
      </c>
    </row>
    <row r="1824" spans="1:29" x14ac:dyDescent="0.25">
      <c r="A1824" s="1709">
        <f t="shared" si="555"/>
        <v>0</v>
      </c>
      <c r="B1824" s="1709">
        <f t="shared" si="554"/>
        <v>10133086</v>
      </c>
      <c r="C1824" s="1002">
        <v>133</v>
      </c>
      <c r="D1824" s="1797" t="s">
        <v>447</v>
      </c>
      <c r="E1824" s="1002">
        <v>86</v>
      </c>
      <c r="F1824" s="1003" t="s">
        <v>4151</v>
      </c>
      <c r="H1824" s="1016" t="s">
        <v>345</v>
      </c>
      <c r="I1824" s="997" t="s">
        <v>10170</v>
      </c>
      <c r="K1824" s="997" t="s">
        <v>10333</v>
      </c>
      <c r="L1824" s="1005">
        <f t="shared" si="565"/>
        <v>0</v>
      </c>
      <c r="M1824" s="1005">
        <f t="shared" si="566"/>
        <v>0</v>
      </c>
      <c r="N1824" s="1725">
        <f t="shared" ref="N1824:N1859" si="567">IF(AND(L1824&gt;0,M1824&gt;0),1,0)</f>
        <v>0</v>
      </c>
      <c r="O1824" s="1005">
        <f t="shared" si="559"/>
        <v>0</v>
      </c>
      <c r="P1824" s="1005">
        <f t="shared" si="560"/>
        <v>0</v>
      </c>
      <c r="Q1824" s="1005">
        <f t="shared" si="561"/>
        <v>0</v>
      </c>
      <c r="Z1824" s="1006" t="str">
        <f t="shared" si="564"/>
        <v>Cap.4 Pct.3 daca Valoarea totala de la alte investitii (Col.5) # 0, atunci Valoarea totala de la utilaje (Col.1) = 0 si Valoarea totala de la mijloace de transport (Col.3) = 0, pentru Rd.(2 la n)</v>
      </c>
      <c r="AA1824" s="2205">
        <f t="shared" si="553"/>
        <v>1</v>
      </c>
      <c r="AB1824" s="3036">
        <v>133</v>
      </c>
    </row>
    <row r="1825" spans="1:28" x14ac:dyDescent="0.25">
      <c r="A1825" s="1709">
        <f t="shared" si="555"/>
        <v>0</v>
      </c>
      <c r="B1825" s="1709">
        <f t="shared" si="554"/>
        <v>10133087</v>
      </c>
      <c r="C1825" s="1002">
        <v>133</v>
      </c>
      <c r="D1825" s="1797" t="s">
        <v>447</v>
      </c>
      <c r="E1825" s="1002">
        <v>87</v>
      </c>
      <c r="F1825" s="1003" t="s">
        <v>4151</v>
      </c>
      <c r="H1825" s="1016" t="s">
        <v>345</v>
      </c>
      <c r="I1825" s="997" t="s">
        <v>10172</v>
      </c>
      <c r="K1825" s="997" t="s">
        <v>10334</v>
      </c>
      <c r="L1825" s="1005">
        <f t="shared" si="565"/>
        <v>0</v>
      </c>
      <c r="M1825" s="1005">
        <f t="shared" si="566"/>
        <v>0</v>
      </c>
      <c r="N1825" s="1725">
        <f t="shared" si="567"/>
        <v>0</v>
      </c>
      <c r="O1825" s="1005">
        <f t="shared" si="559"/>
        <v>0</v>
      </c>
      <c r="P1825" s="1005">
        <f t="shared" si="560"/>
        <v>0</v>
      </c>
      <c r="Q1825" s="1005">
        <f t="shared" si="561"/>
        <v>0</v>
      </c>
      <c r="Z1825" s="1006" t="str">
        <f t="shared" si="564"/>
        <v>Cap.4 Pct.3 daca Valoarea totala de la alte investitii (Col.5) # 0, atunci Valoarea totala de la utilaje (Col.1) = 0 si Valoarea totala de la mijloace de transport (Col.3) = 0, pentru Rd.(2 la n)</v>
      </c>
      <c r="AA1825" s="2205">
        <f t="shared" si="553"/>
        <v>1</v>
      </c>
      <c r="AB1825" s="3036">
        <v>133</v>
      </c>
    </row>
    <row r="1826" spans="1:28" x14ac:dyDescent="0.25">
      <c r="A1826" s="1709">
        <f t="shared" si="555"/>
        <v>0</v>
      </c>
      <c r="B1826" s="1709">
        <f t="shared" si="554"/>
        <v>10133088</v>
      </c>
      <c r="C1826" s="1002">
        <v>133</v>
      </c>
      <c r="D1826" s="1797" t="s">
        <v>447</v>
      </c>
      <c r="E1826" s="1002">
        <v>88</v>
      </c>
      <c r="F1826" s="1003" t="s">
        <v>4151</v>
      </c>
      <c r="H1826" s="1016" t="s">
        <v>345</v>
      </c>
      <c r="I1826" s="997" t="s">
        <v>10174</v>
      </c>
      <c r="K1826" s="997" t="s">
        <v>10335</v>
      </c>
      <c r="L1826" s="1005">
        <f t="shared" si="565"/>
        <v>0</v>
      </c>
      <c r="M1826" s="1005">
        <f t="shared" si="566"/>
        <v>0</v>
      </c>
      <c r="N1826" s="1725">
        <f t="shared" si="567"/>
        <v>0</v>
      </c>
      <c r="O1826" s="1005">
        <f t="shared" si="559"/>
        <v>0</v>
      </c>
      <c r="P1826" s="1005">
        <f t="shared" si="560"/>
        <v>0</v>
      </c>
      <c r="Q1826" s="1005">
        <f t="shared" si="561"/>
        <v>0</v>
      </c>
      <c r="Z1826" s="1006" t="str">
        <f t="shared" si="564"/>
        <v>Cap.4 Pct.3 daca Valoarea totala de la alte investitii (Col.5) # 0, atunci Valoarea totala de la utilaje (Col.1) = 0 si Valoarea totala de la mijloace de transport (Col.3) = 0, pentru Rd.(2 la n)</v>
      </c>
      <c r="AA1826" s="2205">
        <f t="shared" si="553"/>
        <v>1</v>
      </c>
      <c r="AB1826" s="3036">
        <v>133</v>
      </c>
    </row>
    <row r="1827" spans="1:28" x14ac:dyDescent="0.25">
      <c r="A1827" s="1709">
        <f t="shared" si="555"/>
        <v>0</v>
      </c>
      <c r="B1827" s="1709">
        <f t="shared" si="554"/>
        <v>10133089</v>
      </c>
      <c r="C1827" s="1002">
        <v>133</v>
      </c>
      <c r="D1827" s="1797" t="s">
        <v>447</v>
      </c>
      <c r="E1827" s="1002">
        <v>89</v>
      </c>
      <c r="F1827" s="1003" t="s">
        <v>4151</v>
      </c>
      <c r="H1827" s="1016" t="s">
        <v>345</v>
      </c>
      <c r="I1827" s="997" t="s">
        <v>10176</v>
      </c>
      <c r="K1827" s="997" t="s">
        <v>10336</v>
      </c>
      <c r="L1827" s="1005">
        <f t="shared" si="565"/>
        <v>0</v>
      </c>
      <c r="M1827" s="1005">
        <f t="shared" si="566"/>
        <v>0</v>
      </c>
      <c r="N1827" s="1725">
        <f t="shared" si="567"/>
        <v>0</v>
      </c>
      <c r="O1827" s="1005">
        <f t="shared" si="559"/>
        <v>0</v>
      </c>
      <c r="P1827" s="1005">
        <f t="shared" si="560"/>
        <v>0</v>
      </c>
      <c r="Q1827" s="1005">
        <f t="shared" si="561"/>
        <v>0</v>
      </c>
      <c r="Z1827" s="1006" t="str">
        <f t="shared" si="564"/>
        <v>Cap.4 Pct.3 daca Valoarea totala de la alte investitii (Col.5) # 0, atunci Valoarea totala de la utilaje (Col.1) = 0 si Valoarea totala de la mijloace de transport (Col.3) = 0, pentru Rd.(2 la n)</v>
      </c>
      <c r="AA1827" s="2205">
        <f t="shared" si="553"/>
        <v>1</v>
      </c>
      <c r="AB1827" s="3036">
        <v>133</v>
      </c>
    </row>
    <row r="1828" spans="1:28" x14ac:dyDescent="0.25">
      <c r="A1828" s="1709">
        <f t="shared" si="555"/>
        <v>0</v>
      </c>
      <c r="B1828" s="1709">
        <f t="shared" si="554"/>
        <v>10133090</v>
      </c>
      <c r="C1828" s="1002">
        <v>133</v>
      </c>
      <c r="D1828" s="1797" t="s">
        <v>447</v>
      </c>
      <c r="E1828" s="1002">
        <v>90</v>
      </c>
      <c r="F1828" s="1003" t="s">
        <v>4151</v>
      </c>
      <c r="H1828" s="1016" t="s">
        <v>345</v>
      </c>
      <c r="I1828" s="997" t="s">
        <v>10178</v>
      </c>
      <c r="K1828" s="997" t="s">
        <v>10337</v>
      </c>
      <c r="L1828" s="1005">
        <f t="shared" si="565"/>
        <v>0</v>
      </c>
      <c r="M1828" s="1005">
        <f t="shared" si="566"/>
        <v>0</v>
      </c>
      <c r="N1828" s="1725">
        <f t="shared" si="567"/>
        <v>0</v>
      </c>
      <c r="O1828" s="1005">
        <f t="shared" si="559"/>
        <v>0</v>
      </c>
      <c r="P1828" s="1005">
        <f t="shared" si="560"/>
        <v>0</v>
      </c>
      <c r="Q1828" s="1005">
        <f t="shared" si="561"/>
        <v>0</v>
      </c>
      <c r="Z1828" s="1006" t="str">
        <f t="shared" si="564"/>
        <v>Cap.4 Pct.3 daca Valoarea totala de la alte investitii (Col.5) # 0, atunci Valoarea totala de la utilaje (Col.1) = 0 si Valoarea totala de la mijloace de transport (Col.3) = 0, pentru Rd.(2 la n)</v>
      </c>
      <c r="AA1828" s="2205">
        <f t="shared" si="553"/>
        <v>1</v>
      </c>
      <c r="AB1828" s="3036">
        <v>133</v>
      </c>
    </row>
    <row r="1829" spans="1:28" x14ac:dyDescent="0.25">
      <c r="A1829" s="1709">
        <f t="shared" si="555"/>
        <v>0</v>
      </c>
      <c r="B1829" s="1709">
        <f t="shared" si="554"/>
        <v>10133091</v>
      </c>
      <c r="C1829" s="1002">
        <v>133</v>
      </c>
      <c r="D1829" s="1797" t="s">
        <v>447</v>
      </c>
      <c r="E1829" s="1002">
        <v>91</v>
      </c>
      <c r="F1829" s="1003" t="s">
        <v>4151</v>
      </c>
      <c r="H1829" s="1016" t="s">
        <v>345</v>
      </c>
      <c r="I1829" s="997" t="s">
        <v>10180</v>
      </c>
      <c r="K1829" s="997" t="s">
        <v>10338</v>
      </c>
      <c r="L1829" s="1005">
        <f t="shared" si="565"/>
        <v>0</v>
      </c>
      <c r="M1829" s="1005">
        <f t="shared" si="566"/>
        <v>0</v>
      </c>
      <c r="N1829" s="1725">
        <f t="shared" si="567"/>
        <v>0</v>
      </c>
      <c r="O1829" s="1005">
        <f t="shared" si="559"/>
        <v>0</v>
      </c>
      <c r="P1829" s="1005">
        <f t="shared" si="560"/>
        <v>0</v>
      </c>
      <c r="Q1829" s="1005">
        <f t="shared" si="561"/>
        <v>0</v>
      </c>
      <c r="Z1829" s="1006" t="str">
        <f t="shared" si="564"/>
        <v>Cap.4 Pct.3 daca Valoarea totala de la alte investitii (Col.5) # 0, atunci Valoarea totala de la utilaje (Col.1) = 0 si Valoarea totala de la mijloace de transport (Col.3) = 0, pentru Rd.(2 la n)</v>
      </c>
      <c r="AA1829" s="2205">
        <f t="shared" si="553"/>
        <v>1</v>
      </c>
      <c r="AB1829" s="3036">
        <v>133</v>
      </c>
    </row>
    <row r="1830" spans="1:28" x14ac:dyDescent="0.25">
      <c r="A1830" s="1709">
        <f t="shared" si="555"/>
        <v>0</v>
      </c>
      <c r="B1830" s="1709">
        <f t="shared" si="554"/>
        <v>10133092</v>
      </c>
      <c r="C1830" s="1002">
        <v>133</v>
      </c>
      <c r="D1830" s="1797" t="s">
        <v>447</v>
      </c>
      <c r="E1830" s="1002">
        <v>92</v>
      </c>
      <c r="F1830" s="1003" t="s">
        <v>4151</v>
      </c>
      <c r="H1830" s="1016" t="s">
        <v>345</v>
      </c>
      <c r="I1830" s="997" t="s">
        <v>10182</v>
      </c>
      <c r="K1830" s="997" t="s">
        <v>10339</v>
      </c>
      <c r="L1830" s="1005">
        <f t="shared" si="565"/>
        <v>0</v>
      </c>
      <c r="M1830" s="1005">
        <f t="shared" si="566"/>
        <v>0</v>
      </c>
      <c r="N1830" s="1725">
        <f t="shared" si="567"/>
        <v>0</v>
      </c>
      <c r="O1830" s="1005">
        <f t="shared" si="559"/>
        <v>0</v>
      </c>
      <c r="P1830" s="1005">
        <f t="shared" si="560"/>
        <v>0</v>
      </c>
      <c r="Q1830" s="1005">
        <f t="shared" si="561"/>
        <v>0</v>
      </c>
      <c r="Z1830" s="1006" t="str">
        <f t="shared" si="564"/>
        <v>Cap.4 Pct.3 daca Valoarea totala de la alte investitii (Col.5) # 0, atunci Valoarea totala de la utilaje (Col.1) = 0 si Valoarea totala de la mijloace de transport (Col.3) = 0, pentru Rd.(2 la n)</v>
      </c>
      <c r="AA1830" s="2205">
        <f t="shared" si="553"/>
        <v>1</v>
      </c>
      <c r="AB1830" s="3036">
        <v>133</v>
      </c>
    </row>
    <row r="1831" spans="1:28" x14ac:dyDescent="0.25">
      <c r="A1831" s="1709">
        <f t="shared" si="555"/>
        <v>0</v>
      </c>
      <c r="B1831" s="1709">
        <f t="shared" si="554"/>
        <v>10133093</v>
      </c>
      <c r="C1831" s="1002">
        <v>133</v>
      </c>
      <c r="D1831" s="1797" t="s">
        <v>447</v>
      </c>
      <c r="E1831" s="1002">
        <v>93</v>
      </c>
      <c r="F1831" s="1003" t="s">
        <v>4151</v>
      </c>
      <c r="H1831" s="1016" t="s">
        <v>345</v>
      </c>
      <c r="I1831" s="997" t="s">
        <v>10184</v>
      </c>
      <c r="K1831" s="997" t="s">
        <v>10340</v>
      </c>
      <c r="L1831" s="1005">
        <f t="shared" si="565"/>
        <v>0</v>
      </c>
      <c r="M1831" s="1005">
        <f t="shared" si="566"/>
        <v>0</v>
      </c>
      <c r="N1831" s="1725">
        <f t="shared" si="567"/>
        <v>0</v>
      </c>
      <c r="O1831" s="1005">
        <f t="shared" si="559"/>
        <v>0</v>
      </c>
      <c r="P1831" s="1005">
        <f t="shared" si="560"/>
        <v>0</v>
      </c>
      <c r="Q1831" s="1005">
        <f t="shared" si="561"/>
        <v>0</v>
      </c>
      <c r="Z1831" s="1006" t="str">
        <f t="shared" si="564"/>
        <v>Cap.4 Pct.3 daca Valoarea totala de la alte investitii (Col.5) # 0, atunci Valoarea totala de la utilaje (Col.1) = 0 si Valoarea totala de la mijloace de transport (Col.3) = 0, pentru Rd.(2 la n)</v>
      </c>
      <c r="AA1831" s="2205">
        <f t="shared" si="553"/>
        <v>1</v>
      </c>
      <c r="AB1831" s="3036">
        <v>133</v>
      </c>
    </row>
    <row r="1832" spans="1:28" x14ac:dyDescent="0.25">
      <c r="A1832" s="1709">
        <f t="shared" si="555"/>
        <v>0</v>
      </c>
      <c r="B1832" s="1709">
        <f t="shared" si="554"/>
        <v>10133094</v>
      </c>
      <c r="C1832" s="1002">
        <v>133</v>
      </c>
      <c r="D1832" s="1797" t="s">
        <v>447</v>
      </c>
      <c r="E1832" s="1002">
        <v>94</v>
      </c>
      <c r="F1832" s="1003" t="s">
        <v>4151</v>
      </c>
      <c r="H1832" s="1016" t="s">
        <v>345</v>
      </c>
      <c r="I1832" s="997" t="s">
        <v>10186</v>
      </c>
      <c r="K1832" s="997" t="s">
        <v>10341</v>
      </c>
      <c r="L1832" s="1005">
        <f t="shared" si="565"/>
        <v>0</v>
      </c>
      <c r="M1832" s="1005">
        <f t="shared" si="566"/>
        <v>0</v>
      </c>
      <c r="N1832" s="1725">
        <f t="shared" si="567"/>
        <v>0</v>
      </c>
      <c r="O1832" s="1005">
        <f t="shared" si="559"/>
        <v>0</v>
      </c>
      <c r="P1832" s="1005">
        <f t="shared" si="560"/>
        <v>0</v>
      </c>
      <c r="Q1832" s="1005">
        <f t="shared" si="561"/>
        <v>0</v>
      </c>
      <c r="Z1832" s="1006" t="str">
        <f t="shared" si="564"/>
        <v>Cap.4 Pct.3 daca Valoarea totala de la alte investitii (Col.5) # 0, atunci Valoarea totala de la utilaje (Col.1) = 0 si Valoarea totala de la mijloace de transport (Col.3) = 0, pentru Rd.(2 la n)</v>
      </c>
      <c r="AA1832" s="2205">
        <f t="shared" si="553"/>
        <v>1</v>
      </c>
      <c r="AB1832" s="3036">
        <v>133</v>
      </c>
    </row>
    <row r="1833" spans="1:28" x14ac:dyDescent="0.25">
      <c r="A1833" s="1709">
        <f t="shared" si="555"/>
        <v>0</v>
      </c>
      <c r="B1833" s="1709">
        <f t="shared" si="554"/>
        <v>10133095</v>
      </c>
      <c r="C1833" s="1002">
        <v>133</v>
      </c>
      <c r="D1833" s="1797" t="s">
        <v>447</v>
      </c>
      <c r="E1833" s="1002">
        <v>95</v>
      </c>
      <c r="F1833" s="1003" t="s">
        <v>4151</v>
      </c>
      <c r="H1833" s="1016" t="s">
        <v>345</v>
      </c>
      <c r="I1833" s="997" t="s">
        <v>10188</v>
      </c>
      <c r="K1833" s="997" t="s">
        <v>10342</v>
      </c>
      <c r="L1833" s="1005">
        <f t="shared" si="565"/>
        <v>0</v>
      </c>
      <c r="M1833" s="1005">
        <f t="shared" si="566"/>
        <v>0</v>
      </c>
      <c r="N1833" s="1725">
        <f t="shared" si="567"/>
        <v>0</v>
      </c>
      <c r="O1833" s="1005">
        <f t="shared" si="559"/>
        <v>0</v>
      </c>
      <c r="P1833" s="1005">
        <f t="shared" si="560"/>
        <v>0</v>
      </c>
      <c r="Q1833" s="1005">
        <f t="shared" si="561"/>
        <v>0</v>
      </c>
      <c r="Z1833" s="1006" t="str">
        <f t="shared" si="564"/>
        <v>Cap.4 Pct.3 daca Valoarea totala de la alte investitii (Col.5) # 0, atunci Valoarea totala de la utilaje (Col.1) = 0 si Valoarea totala de la mijloace de transport (Col.3) = 0, pentru Rd.(2 la n)</v>
      </c>
      <c r="AA1833" s="2205">
        <f t="shared" si="553"/>
        <v>1</v>
      </c>
      <c r="AB1833" s="3036">
        <v>133</v>
      </c>
    </row>
    <row r="1834" spans="1:28" x14ac:dyDescent="0.25">
      <c r="A1834" s="1709">
        <f t="shared" si="555"/>
        <v>0</v>
      </c>
      <c r="B1834" s="1709">
        <f t="shared" si="554"/>
        <v>10133096</v>
      </c>
      <c r="C1834" s="1002">
        <v>133</v>
      </c>
      <c r="D1834" s="1797" t="s">
        <v>447</v>
      </c>
      <c r="E1834" s="1002">
        <v>96</v>
      </c>
      <c r="F1834" s="1003" t="s">
        <v>4151</v>
      </c>
      <c r="H1834" s="1016" t="s">
        <v>345</v>
      </c>
      <c r="I1834" s="997" t="s">
        <v>10190</v>
      </c>
      <c r="K1834" s="997" t="s">
        <v>10343</v>
      </c>
      <c r="L1834" s="1005">
        <f t="shared" si="565"/>
        <v>0</v>
      </c>
      <c r="M1834" s="1005">
        <f t="shared" si="566"/>
        <v>0</v>
      </c>
      <c r="N1834" s="1725">
        <f t="shared" si="567"/>
        <v>0</v>
      </c>
      <c r="O1834" s="1005">
        <f t="shared" si="559"/>
        <v>0</v>
      </c>
      <c r="P1834" s="1005">
        <f t="shared" si="560"/>
        <v>0</v>
      </c>
      <c r="Q1834" s="1005">
        <f t="shared" si="561"/>
        <v>0</v>
      </c>
      <c r="Z1834" s="1006" t="str">
        <f t="shared" si="564"/>
        <v>Cap.4 Pct.3 daca Valoarea totala de la alte investitii (Col.5) # 0, atunci Valoarea totala de la utilaje (Col.1) = 0 si Valoarea totala de la mijloace de transport (Col.3) = 0, pentru Rd.(2 la n)</v>
      </c>
      <c r="AA1834" s="2205">
        <f t="shared" si="553"/>
        <v>1</v>
      </c>
      <c r="AB1834" s="3036">
        <v>133</v>
      </c>
    </row>
    <row r="1835" spans="1:28" x14ac:dyDescent="0.25">
      <c r="A1835" s="1709">
        <f t="shared" si="555"/>
        <v>0</v>
      </c>
      <c r="B1835" s="1709">
        <f t="shared" si="554"/>
        <v>10133097</v>
      </c>
      <c r="C1835" s="1002">
        <v>133</v>
      </c>
      <c r="D1835" s="1797" t="s">
        <v>447</v>
      </c>
      <c r="E1835" s="1002">
        <v>97</v>
      </c>
      <c r="F1835" s="1003" t="s">
        <v>4151</v>
      </c>
      <c r="H1835" s="1016" t="s">
        <v>345</v>
      </c>
      <c r="I1835" s="997" t="s">
        <v>10192</v>
      </c>
      <c r="K1835" s="997" t="s">
        <v>10344</v>
      </c>
      <c r="L1835" s="1005">
        <f t="shared" si="565"/>
        <v>0</v>
      </c>
      <c r="M1835" s="1005">
        <f t="shared" si="566"/>
        <v>0</v>
      </c>
      <c r="N1835" s="1725">
        <f t="shared" si="567"/>
        <v>0</v>
      </c>
      <c r="O1835" s="1005">
        <f t="shared" si="559"/>
        <v>0</v>
      </c>
      <c r="P1835" s="1005">
        <f t="shared" si="560"/>
        <v>0</v>
      </c>
      <c r="Q1835" s="1005">
        <f t="shared" si="561"/>
        <v>0</v>
      </c>
      <c r="Z1835" s="1006" t="str">
        <f t="shared" si="564"/>
        <v>Cap.4 Pct.3 daca Valoarea totala de la alte investitii (Col.5) # 0, atunci Valoarea totala de la utilaje (Col.1) = 0 si Valoarea totala de la mijloace de transport (Col.3) = 0, pentru Rd.(2 la n)</v>
      </c>
      <c r="AA1835" s="2205">
        <f t="shared" si="553"/>
        <v>1</v>
      </c>
      <c r="AB1835" s="3036">
        <v>133</v>
      </c>
    </row>
    <row r="1836" spans="1:28" x14ac:dyDescent="0.25">
      <c r="A1836" s="1709">
        <f t="shared" si="555"/>
        <v>0</v>
      </c>
      <c r="B1836" s="1709">
        <f t="shared" si="554"/>
        <v>10133098</v>
      </c>
      <c r="C1836" s="1002">
        <v>133</v>
      </c>
      <c r="D1836" s="1797" t="s">
        <v>447</v>
      </c>
      <c r="E1836" s="1002">
        <v>98</v>
      </c>
      <c r="F1836" s="1003" t="s">
        <v>4151</v>
      </c>
      <c r="H1836" s="1016" t="s">
        <v>345</v>
      </c>
      <c r="I1836" s="997" t="s">
        <v>10194</v>
      </c>
      <c r="K1836" s="997" t="s">
        <v>10345</v>
      </c>
      <c r="L1836" s="1005">
        <f t="shared" si="565"/>
        <v>0</v>
      </c>
      <c r="M1836" s="1005">
        <f t="shared" si="566"/>
        <v>0</v>
      </c>
      <c r="N1836" s="1725">
        <f t="shared" si="567"/>
        <v>0</v>
      </c>
      <c r="O1836" s="1005">
        <f t="shared" si="559"/>
        <v>0</v>
      </c>
      <c r="P1836" s="1005">
        <f t="shared" si="560"/>
        <v>0</v>
      </c>
      <c r="Q1836" s="1005">
        <f t="shared" si="561"/>
        <v>0</v>
      </c>
      <c r="Z1836" s="1006" t="str">
        <f t="shared" si="564"/>
        <v>Cap.4 Pct.3 daca Valoarea totala de la alte investitii (Col.5) # 0, atunci Valoarea totala de la utilaje (Col.1) = 0 si Valoarea totala de la mijloace de transport (Col.3) = 0, pentru Rd.(2 la n)</v>
      </c>
      <c r="AA1836" s="2205">
        <f t="shared" si="553"/>
        <v>1</v>
      </c>
      <c r="AB1836" s="3036">
        <v>133</v>
      </c>
    </row>
    <row r="1837" spans="1:28" x14ac:dyDescent="0.25">
      <c r="A1837" s="1709">
        <f t="shared" si="555"/>
        <v>0</v>
      </c>
      <c r="B1837" s="1709">
        <f t="shared" si="554"/>
        <v>10133099</v>
      </c>
      <c r="C1837" s="1002">
        <v>133</v>
      </c>
      <c r="D1837" s="1797" t="s">
        <v>447</v>
      </c>
      <c r="E1837" s="1002">
        <v>99</v>
      </c>
      <c r="F1837" s="1003" t="s">
        <v>4151</v>
      </c>
      <c r="H1837" s="1016" t="s">
        <v>345</v>
      </c>
      <c r="I1837" s="997" t="s">
        <v>10196</v>
      </c>
      <c r="K1837" s="997" t="s">
        <v>10346</v>
      </c>
      <c r="L1837" s="1005">
        <f t="shared" si="565"/>
        <v>0</v>
      </c>
      <c r="M1837" s="1005">
        <f t="shared" si="566"/>
        <v>0</v>
      </c>
      <c r="N1837" s="1725">
        <f t="shared" si="567"/>
        <v>0</v>
      </c>
      <c r="O1837" s="1005">
        <f t="shared" si="559"/>
        <v>0</v>
      </c>
      <c r="P1837" s="1005">
        <f t="shared" si="560"/>
        <v>0</v>
      </c>
      <c r="Q1837" s="1005">
        <f t="shared" si="561"/>
        <v>0</v>
      </c>
      <c r="Z1837" s="1006" t="str">
        <f t="shared" si="564"/>
        <v>Cap.4 Pct.3 daca Valoarea totala de la alte investitii (Col.5) # 0, atunci Valoarea totala de la utilaje (Col.1) = 0 si Valoarea totala de la mijloace de transport (Col.3) = 0, pentru Rd.(2 la n)</v>
      </c>
      <c r="AA1837" s="2205">
        <f t="shared" si="553"/>
        <v>1</v>
      </c>
      <c r="AB1837" s="3036">
        <v>133</v>
      </c>
    </row>
    <row r="1838" spans="1:28" x14ac:dyDescent="0.25">
      <c r="A1838" s="1709">
        <f t="shared" si="555"/>
        <v>0</v>
      </c>
      <c r="B1838" s="1709">
        <f t="shared" si="554"/>
        <v>10133100</v>
      </c>
      <c r="C1838" s="1002">
        <v>133</v>
      </c>
      <c r="D1838" s="1797" t="s">
        <v>447</v>
      </c>
      <c r="E1838" s="1002">
        <v>100</v>
      </c>
      <c r="F1838" s="1003" t="s">
        <v>4151</v>
      </c>
      <c r="H1838" s="1016" t="s">
        <v>345</v>
      </c>
      <c r="I1838" s="997" t="s">
        <v>10198</v>
      </c>
      <c r="K1838" s="997" t="s">
        <v>10347</v>
      </c>
      <c r="L1838" s="1005">
        <f t="shared" si="565"/>
        <v>0</v>
      </c>
      <c r="M1838" s="1005">
        <f t="shared" si="566"/>
        <v>0</v>
      </c>
      <c r="N1838" s="1725">
        <f t="shared" si="567"/>
        <v>0</v>
      </c>
      <c r="O1838" s="1005">
        <f t="shared" si="559"/>
        <v>0</v>
      </c>
      <c r="P1838" s="1005">
        <f t="shared" si="560"/>
        <v>0</v>
      </c>
      <c r="Q1838" s="1005">
        <f t="shared" si="561"/>
        <v>0</v>
      </c>
      <c r="Z1838" s="1006" t="str">
        <f t="shared" si="564"/>
        <v>Cap.4 Pct.3 daca Valoarea totala de la alte investitii (Col.5) # 0, atunci Valoarea totala de la utilaje (Col.1) = 0 si Valoarea totala de la mijloace de transport (Col.3) = 0, pentru Rd.(2 la n)</v>
      </c>
      <c r="AA1838" s="2205">
        <f t="shared" si="553"/>
        <v>1</v>
      </c>
      <c r="AB1838" s="3036">
        <v>133</v>
      </c>
    </row>
    <row r="1839" spans="1:28" x14ac:dyDescent="0.25">
      <c r="A1839" s="1709">
        <f t="shared" si="555"/>
        <v>0</v>
      </c>
      <c r="B1839" s="1709">
        <f t="shared" si="554"/>
        <v>10133101</v>
      </c>
      <c r="C1839" s="1002">
        <v>133</v>
      </c>
      <c r="D1839" s="1797" t="s">
        <v>447</v>
      </c>
      <c r="E1839" s="1002">
        <v>101</v>
      </c>
      <c r="F1839" s="1003" t="s">
        <v>4151</v>
      </c>
      <c r="H1839" s="1016" t="s">
        <v>345</v>
      </c>
      <c r="I1839" s="997" t="s">
        <v>10200</v>
      </c>
      <c r="K1839" s="997" t="s">
        <v>10348</v>
      </c>
      <c r="L1839" s="1005">
        <f t="shared" si="565"/>
        <v>0</v>
      </c>
      <c r="M1839" s="1005">
        <f t="shared" si="566"/>
        <v>0</v>
      </c>
      <c r="N1839" s="1725">
        <f t="shared" si="567"/>
        <v>0</v>
      </c>
      <c r="O1839" s="1005">
        <f t="shared" si="559"/>
        <v>0</v>
      </c>
      <c r="P1839" s="1005">
        <f t="shared" si="560"/>
        <v>0</v>
      </c>
      <c r="Q1839" s="1005">
        <f t="shared" si="561"/>
        <v>0</v>
      </c>
      <c r="Z1839" s="1006" t="str">
        <f t="shared" si="564"/>
        <v>Cap.4 Pct.3 daca Valoarea totala de la alte investitii (Col.5) # 0, atunci Valoarea totala de la utilaje (Col.1) = 0 si Valoarea totala de la mijloace de transport (Col.3) = 0, pentru Rd.(2 la n)</v>
      </c>
      <c r="AA1839" s="2205">
        <f t="shared" si="553"/>
        <v>1</v>
      </c>
      <c r="AB1839" s="3036">
        <v>133</v>
      </c>
    </row>
    <row r="1840" spans="1:28" x14ac:dyDescent="0.25">
      <c r="A1840" s="1709">
        <f t="shared" si="555"/>
        <v>0</v>
      </c>
      <c r="B1840" s="1709">
        <f t="shared" si="554"/>
        <v>10133102</v>
      </c>
      <c r="C1840" s="1002">
        <v>133</v>
      </c>
      <c r="D1840" s="1797" t="s">
        <v>447</v>
      </c>
      <c r="E1840" s="1002">
        <v>102</v>
      </c>
      <c r="F1840" s="1003" t="s">
        <v>4151</v>
      </c>
      <c r="H1840" s="1016" t="s">
        <v>345</v>
      </c>
      <c r="I1840" s="997" t="s">
        <v>10202</v>
      </c>
      <c r="K1840" s="997" t="s">
        <v>10349</v>
      </c>
      <c r="L1840" s="1005">
        <f t="shared" si="565"/>
        <v>0</v>
      </c>
      <c r="M1840" s="1005">
        <f t="shared" si="566"/>
        <v>0</v>
      </c>
      <c r="N1840" s="1725">
        <f t="shared" si="567"/>
        <v>0</v>
      </c>
      <c r="O1840" s="1005">
        <f t="shared" si="559"/>
        <v>0</v>
      </c>
      <c r="P1840" s="1005">
        <f t="shared" si="560"/>
        <v>0</v>
      </c>
      <c r="Q1840" s="1005">
        <f t="shared" si="561"/>
        <v>0</v>
      </c>
      <c r="Z1840" s="1006" t="str">
        <f t="shared" si="564"/>
        <v>Cap.4 Pct.3 daca Valoarea totala de la alte investitii (Col.5) # 0, atunci Valoarea totala de la utilaje (Col.1) = 0 si Valoarea totala de la mijloace de transport (Col.3) = 0, pentru Rd.(2 la n)</v>
      </c>
      <c r="AA1840" s="2205">
        <f t="shared" si="553"/>
        <v>1</v>
      </c>
      <c r="AB1840" s="3036">
        <v>133</v>
      </c>
    </row>
    <row r="1841" spans="1:28" x14ac:dyDescent="0.25">
      <c r="A1841" s="1709">
        <f t="shared" si="555"/>
        <v>0</v>
      </c>
      <c r="B1841" s="1709">
        <f t="shared" si="554"/>
        <v>10133103</v>
      </c>
      <c r="C1841" s="1002">
        <v>133</v>
      </c>
      <c r="D1841" s="1797" t="s">
        <v>447</v>
      </c>
      <c r="E1841" s="1002">
        <v>103</v>
      </c>
      <c r="F1841" s="1003" t="s">
        <v>4151</v>
      </c>
      <c r="H1841" s="1016" t="s">
        <v>345</v>
      </c>
      <c r="I1841" s="997" t="s">
        <v>10204</v>
      </c>
      <c r="K1841" s="997" t="s">
        <v>10350</v>
      </c>
      <c r="L1841" s="1005">
        <f t="shared" si="565"/>
        <v>0</v>
      </c>
      <c r="M1841" s="1005">
        <f t="shared" si="566"/>
        <v>0</v>
      </c>
      <c r="N1841" s="1725">
        <f t="shared" si="567"/>
        <v>0</v>
      </c>
      <c r="O1841" s="1005">
        <f t="shared" si="559"/>
        <v>0</v>
      </c>
      <c r="P1841" s="1005">
        <f t="shared" si="560"/>
        <v>0</v>
      </c>
      <c r="Q1841" s="1005">
        <f t="shared" si="561"/>
        <v>0</v>
      </c>
      <c r="Z1841" s="1006" t="str">
        <f t="shared" si="564"/>
        <v>Cap.4 Pct.3 daca Valoarea totala de la alte investitii (Col.5) # 0, atunci Valoarea totala de la utilaje (Col.1) = 0 si Valoarea totala de la mijloace de transport (Col.3) = 0, pentru Rd.(2 la n)</v>
      </c>
      <c r="AA1841" s="2205">
        <f t="shared" si="553"/>
        <v>1</v>
      </c>
      <c r="AB1841" s="3036">
        <v>133</v>
      </c>
    </row>
    <row r="1842" spans="1:28" x14ac:dyDescent="0.25">
      <c r="A1842" s="1709">
        <f t="shared" si="555"/>
        <v>0</v>
      </c>
      <c r="B1842" s="1709">
        <f t="shared" si="554"/>
        <v>10133104</v>
      </c>
      <c r="C1842" s="1002">
        <v>133</v>
      </c>
      <c r="D1842" s="1797" t="s">
        <v>447</v>
      </c>
      <c r="E1842" s="1002">
        <v>104</v>
      </c>
      <c r="F1842" s="1003" t="s">
        <v>4151</v>
      </c>
      <c r="H1842" s="1016" t="s">
        <v>345</v>
      </c>
      <c r="I1842" s="997" t="s">
        <v>10206</v>
      </c>
      <c r="K1842" s="997" t="s">
        <v>10351</v>
      </c>
      <c r="L1842" s="1005">
        <f t="shared" si="565"/>
        <v>0</v>
      </c>
      <c r="M1842" s="1005">
        <f t="shared" si="566"/>
        <v>0</v>
      </c>
      <c r="N1842" s="1725">
        <f t="shared" si="567"/>
        <v>0</v>
      </c>
      <c r="O1842" s="1005">
        <f t="shared" si="559"/>
        <v>0</v>
      </c>
      <c r="P1842" s="1005">
        <f t="shared" si="560"/>
        <v>0</v>
      </c>
      <c r="Q1842" s="1005">
        <f t="shared" si="561"/>
        <v>0</v>
      </c>
      <c r="Z1842" s="1006" t="str">
        <f t="shared" si="564"/>
        <v>Cap.4 Pct.3 daca Valoarea totala de la alte investitii (Col.5) # 0, atunci Valoarea totala de la utilaje (Col.1) = 0 si Valoarea totala de la mijloace de transport (Col.3) = 0, pentru Rd.(2 la n)</v>
      </c>
      <c r="AA1842" s="2205">
        <f t="shared" si="553"/>
        <v>1</v>
      </c>
      <c r="AB1842" s="3036">
        <v>133</v>
      </c>
    </row>
    <row r="1843" spans="1:28" x14ac:dyDescent="0.25">
      <c r="A1843" s="1709">
        <f t="shared" si="555"/>
        <v>0</v>
      </c>
      <c r="B1843" s="1709">
        <f t="shared" si="554"/>
        <v>10133105</v>
      </c>
      <c r="C1843" s="1002">
        <v>133</v>
      </c>
      <c r="D1843" s="1797" t="s">
        <v>447</v>
      </c>
      <c r="E1843" s="1002">
        <v>105</v>
      </c>
      <c r="F1843" s="1003" t="s">
        <v>4151</v>
      </c>
      <c r="H1843" s="1016" t="s">
        <v>345</v>
      </c>
      <c r="I1843" s="997" t="s">
        <v>10208</v>
      </c>
      <c r="K1843" s="997" t="s">
        <v>10352</v>
      </c>
      <c r="L1843" s="1005">
        <f t="shared" si="565"/>
        <v>0</v>
      </c>
      <c r="M1843" s="1005">
        <f t="shared" si="566"/>
        <v>0</v>
      </c>
      <c r="N1843" s="1725">
        <f t="shared" si="567"/>
        <v>0</v>
      </c>
      <c r="O1843" s="1005">
        <f t="shared" si="559"/>
        <v>0</v>
      </c>
      <c r="P1843" s="1005">
        <f t="shared" si="560"/>
        <v>0</v>
      </c>
      <c r="Q1843" s="1005">
        <f t="shared" si="561"/>
        <v>0</v>
      </c>
      <c r="Z1843" s="1006" t="str">
        <f t="shared" si="564"/>
        <v>Cap.4 Pct.3 daca Valoarea totala de la alte investitii (Col.5) # 0, atunci Valoarea totala de la utilaje (Col.1) = 0 si Valoarea totala de la mijloace de transport (Col.3) = 0, pentru Rd.(2 la n)</v>
      </c>
      <c r="AA1843" s="2205">
        <f t="shared" si="553"/>
        <v>1</v>
      </c>
      <c r="AB1843" s="3036">
        <v>133</v>
      </c>
    </row>
    <row r="1844" spans="1:28" x14ac:dyDescent="0.25">
      <c r="A1844" s="1709">
        <f t="shared" si="555"/>
        <v>0</v>
      </c>
      <c r="B1844" s="1709">
        <f t="shared" si="554"/>
        <v>10133106</v>
      </c>
      <c r="C1844" s="1002">
        <v>133</v>
      </c>
      <c r="D1844" s="1797" t="s">
        <v>447</v>
      </c>
      <c r="E1844" s="1002">
        <v>106</v>
      </c>
      <c r="F1844" s="1003" t="s">
        <v>4151</v>
      </c>
      <c r="H1844" s="1016" t="s">
        <v>345</v>
      </c>
      <c r="I1844" s="997" t="s">
        <v>10210</v>
      </c>
      <c r="K1844" s="997" t="s">
        <v>10353</v>
      </c>
      <c r="L1844" s="1005">
        <f t="shared" si="565"/>
        <v>0</v>
      </c>
      <c r="M1844" s="1005">
        <f t="shared" si="566"/>
        <v>0</v>
      </c>
      <c r="N1844" s="1725">
        <f t="shared" si="567"/>
        <v>0</v>
      </c>
      <c r="O1844" s="1005">
        <f t="shared" si="559"/>
        <v>0</v>
      </c>
      <c r="P1844" s="1005">
        <f t="shared" si="560"/>
        <v>0</v>
      </c>
      <c r="Q1844" s="1005">
        <f t="shared" si="561"/>
        <v>0</v>
      </c>
      <c r="Z1844" s="1006" t="str">
        <f t="shared" si="564"/>
        <v>Cap.4 Pct.3 daca Valoarea totala de la alte investitii (Col.5) # 0, atunci Valoarea totala de la utilaje (Col.1) = 0 si Valoarea totala de la mijloace de transport (Col.3) = 0, pentru Rd.(2 la n)</v>
      </c>
      <c r="AA1844" s="2205">
        <f t="shared" si="553"/>
        <v>1</v>
      </c>
      <c r="AB1844" s="3036">
        <v>133</v>
      </c>
    </row>
    <row r="1845" spans="1:28" x14ac:dyDescent="0.25">
      <c r="A1845" s="1709">
        <f t="shared" si="555"/>
        <v>0</v>
      </c>
      <c r="B1845" s="1709">
        <f t="shared" si="554"/>
        <v>10133107</v>
      </c>
      <c r="C1845" s="1002">
        <v>133</v>
      </c>
      <c r="D1845" s="1797" t="s">
        <v>447</v>
      </c>
      <c r="E1845" s="1002">
        <v>107</v>
      </c>
      <c r="F1845" s="1003" t="s">
        <v>4151</v>
      </c>
      <c r="H1845" s="1016" t="s">
        <v>345</v>
      </c>
      <c r="I1845" s="997" t="s">
        <v>10212</v>
      </c>
      <c r="K1845" s="997" t="s">
        <v>10354</v>
      </c>
      <c r="L1845" s="1005">
        <f t="shared" si="565"/>
        <v>0</v>
      </c>
      <c r="M1845" s="1005">
        <f t="shared" si="566"/>
        <v>0</v>
      </c>
      <c r="N1845" s="1725">
        <f t="shared" si="567"/>
        <v>0</v>
      </c>
      <c r="O1845" s="1005">
        <f t="shared" si="559"/>
        <v>0</v>
      </c>
      <c r="P1845" s="1005">
        <f t="shared" si="560"/>
        <v>0</v>
      </c>
      <c r="Q1845" s="1005">
        <f t="shared" si="561"/>
        <v>0</v>
      </c>
      <c r="Z1845" s="1006" t="str">
        <f t="shared" si="564"/>
        <v>Cap.4 Pct.3 daca Valoarea totala de la alte investitii (Col.5) # 0, atunci Valoarea totala de la utilaje (Col.1) = 0 si Valoarea totala de la mijloace de transport (Col.3) = 0, pentru Rd.(2 la n)</v>
      </c>
      <c r="AA1845" s="2205">
        <f t="shared" si="553"/>
        <v>1</v>
      </c>
      <c r="AB1845" s="3036">
        <v>133</v>
      </c>
    </row>
    <row r="1846" spans="1:28" x14ac:dyDescent="0.25">
      <c r="A1846" s="1709">
        <f t="shared" si="555"/>
        <v>0</v>
      </c>
      <c r="B1846" s="1709">
        <f t="shared" si="554"/>
        <v>10133108</v>
      </c>
      <c r="C1846" s="1002">
        <v>133</v>
      </c>
      <c r="D1846" s="1797" t="s">
        <v>447</v>
      </c>
      <c r="E1846" s="1002">
        <v>108</v>
      </c>
      <c r="F1846" s="1003" t="s">
        <v>4151</v>
      </c>
      <c r="H1846" s="1016" t="s">
        <v>345</v>
      </c>
      <c r="I1846" s="997" t="s">
        <v>10214</v>
      </c>
      <c r="K1846" s="997" t="s">
        <v>10355</v>
      </c>
      <c r="L1846" s="1005">
        <f t="shared" si="565"/>
        <v>0</v>
      </c>
      <c r="M1846" s="1005">
        <f t="shared" si="566"/>
        <v>0</v>
      </c>
      <c r="N1846" s="1725">
        <f t="shared" si="567"/>
        <v>0</v>
      </c>
      <c r="O1846" s="1005">
        <f t="shared" si="559"/>
        <v>0</v>
      </c>
      <c r="P1846" s="1005">
        <f t="shared" si="560"/>
        <v>0</v>
      </c>
      <c r="Q1846" s="1005">
        <f t="shared" si="561"/>
        <v>0</v>
      </c>
      <c r="Z1846" s="1006" t="str">
        <f t="shared" si="564"/>
        <v>Cap.4 Pct.3 daca Valoarea totala de la alte investitii (Col.5) # 0, atunci Valoarea totala de la utilaje (Col.1) = 0 si Valoarea totala de la mijloace de transport (Col.3) = 0, pentru Rd.(2 la n)</v>
      </c>
      <c r="AA1846" s="2205">
        <f t="shared" si="553"/>
        <v>1</v>
      </c>
      <c r="AB1846" s="3036">
        <v>133</v>
      </c>
    </row>
    <row r="1847" spans="1:28" x14ac:dyDescent="0.25">
      <c r="A1847" s="1709">
        <f t="shared" si="555"/>
        <v>0</v>
      </c>
      <c r="B1847" s="1709">
        <f t="shared" si="554"/>
        <v>10133109</v>
      </c>
      <c r="C1847" s="1002">
        <v>133</v>
      </c>
      <c r="D1847" s="1797" t="s">
        <v>447</v>
      </c>
      <c r="E1847" s="1002">
        <v>109</v>
      </c>
      <c r="F1847" s="1003" t="s">
        <v>4151</v>
      </c>
      <c r="H1847" s="1016" t="s">
        <v>345</v>
      </c>
      <c r="I1847" s="997" t="s">
        <v>10216</v>
      </c>
      <c r="K1847" s="997" t="s">
        <v>10356</v>
      </c>
      <c r="L1847" s="1005">
        <f t="shared" si="565"/>
        <v>0</v>
      </c>
      <c r="M1847" s="1005">
        <f t="shared" si="566"/>
        <v>0</v>
      </c>
      <c r="N1847" s="1725">
        <f t="shared" si="567"/>
        <v>0</v>
      </c>
      <c r="O1847" s="1005">
        <f t="shared" si="559"/>
        <v>0</v>
      </c>
      <c r="P1847" s="1005">
        <f t="shared" si="560"/>
        <v>0</v>
      </c>
      <c r="Q1847" s="1005">
        <f t="shared" si="561"/>
        <v>0</v>
      </c>
      <c r="Z1847" s="1006" t="str">
        <f t="shared" si="564"/>
        <v>Cap.4 Pct.3 daca Valoarea totala de la alte investitii (Col.5) # 0, atunci Valoarea totala de la utilaje (Col.1) = 0 si Valoarea totala de la mijloace de transport (Col.3) = 0, pentru Rd.(2 la n)</v>
      </c>
      <c r="AA1847" s="2205">
        <f t="shared" si="553"/>
        <v>1</v>
      </c>
      <c r="AB1847" s="3036">
        <v>133</v>
      </c>
    </row>
    <row r="1848" spans="1:28" x14ac:dyDescent="0.25">
      <c r="A1848" s="1709">
        <f t="shared" si="555"/>
        <v>0</v>
      </c>
      <c r="B1848" s="1709">
        <f t="shared" si="554"/>
        <v>10133110</v>
      </c>
      <c r="C1848" s="1002">
        <v>133</v>
      </c>
      <c r="D1848" s="1797" t="s">
        <v>447</v>
      </c>
      <c r="E1848" s="1002">
        <v>110</v>
      </c>
      <c r="F1848" s="1003" t="s">
        <v>4151</v>
      </c>
      <c r="H1848" s="1016" t="s">
        <v>345</v>
      </c>
      <c r="I1848" s="997" t="s">
        <v>10218</v>
      </c>
      <c r="K1848" s="997" t="s">
        <v>10357</v>
      </c>
      <c r="L1848" s="1005">
        <f t="shared" si="565"/>
        <v>0</v>
      </c>
      <c r="M1848" s="1005">
        <f t="shared" si="566"/>
        <v>0</v>
      </c>
      <c r="N1848" s="1725">
        <f t="shared" si="567"/>
        <v>0</v>
      </c>
      <c r="O1848" s="1005">
        <f t="shared" si="559"/>
        <v>0</v>
      </c>
      <c r="P1848" s="1005">
        <f t="shared" si="560"/>
        <v>0</v>
      </c>
      <c r="Q1848" s="1005">
        <f t="shared" si="561"/>
        <v>0</v>
      </c>
      <c r="Z1848" s="1006" t="str">
        <f t="shared" si="564"/>
        <v>Cap.4 Pct.3 daca Valoarea totala de la alte investitii (Col.5) # 0, atunci Valoarea totala de la utilaje (Col.1) = 0 si Valoarea totala de la mijloace de transport (Col.3) = 0, pentru Rd.(2 la n)</v>
      </c>
      <c r="AA1848" s="2205">
        <f t="shared" si="553"/>
        <v>1</v>
      </c>
      <c r="AB1848" s="3036">
        <v>133</v>
      </c>
    </row>
    <row r="1849" spans="1:28" x14ac:dyDescent="0.25">
      <c r="A1849" s="1709">
        <f t="shared" si="555"/>
        <v>0</v>
      </c>
      <c r="B1849" s="1709">
        <f t="shared" si="554"/>
        <v>10133111</v>
      </c>
      <c r="C1849" s="1002">
        <v>133</v>
      </c>
      <c r="D1849" s="1797" t="s">
        <v>447</v>
      </c>
      <c r="E1849" s="1002">
        <v>111</v>
      </c>
      <c r="F1849" s="1003" t="s">
        <v>4151</v>
      </c>
      <c r="H1849" s="1016" t="s">
        <v>345</v>
      </c>
      <c r="I1849" s="997" t="s">
        <v>10220</v>
      </c>
      <c r="K1849" s="997" t="s">
        <v>10358</v>
      </c>
      <c r="L1849" s="1005">
        <f t="shared" si="565"/>
        <v>0</v>
      </c>
      <c r="M1849" s="1005">
        <f t="shared" si="566"/>
        <v>0</v>
      </c>
      <c r="N1849" s="1725">
        <f t="shared" si="567"/>
        <v>0</v>
      </c>
      <c r="O1849" s="1005">
        <f t="shared" si="559"/>
        <v>0</v>
      </c>
      <c r="P1849" s="1005">
        <f t="shared" si="560"/>
        <v>0</v>
      </c>
      <c r="Q1849" s="1005">
        <f t="shared" si="561"/>
        <v>0</v>
      </c>
      <c r="Z1849" s="1006" t="str">
        <f t="shared" si="564"/>
        <v>Cap.4 Pct.3 daca Valoarea totala de la alte investitii (Col.5) # 0, atunci Valoarea totala de la utilaje (Col.1) = 0 si Valoarea totala de la mijloace de transport (Col.3) = 0, pentru Rd.(2 la n)</v>
      </c>
      <c r="AA1849" s="2205">
        <f t="shared" si="553"/>
        <v>1</v>
      </c>
      <c r="AB1849" s="3036">
        <v>133</v>
      </c>
    </row>
    <row r="1850" spans="1:28" x14ac:dyDescent="0.25">
      <c r="A1850" s="1709">
        <f t="shared" si="555"/>
        <v>0</v>
      </c>
      <c r="B1850" s="1709">
        <f t="shared" si="554"/>
        <v>10133112</v>
      </c>
      <c r="C1850" s="1002">
        <v>133</v>
      </c>
      <c r="D1850" s="1797" t="s">
        <v>447</v>
      </c>
      <c r="E1850" s="1002">
        <v>112</v>
      </c>
      <c r="F1850" s="1003" t="s">
        <v>4151</v>
      </c>
      <c r="H1850" s="1016" t="s">
        <v>345</v>
      </c>
      <c r="I1850" s="997" t="s">
        <v>10222</v>
      </c>
      <c r="K1850" s="997" t="s">
        <v>10359</v>
      </c>
      <c r="L1850" s="1005">
        <f t="shared" si="565"/>
        <v>0</v>
      </c>
      <c r="M1850" s="1005">
        <f t="shared" si="566"/>
        <v>0</v>
      </c>
      <c r="N1850" s="1725">
        <f t="shared" si="567"/>
        <v>0</v>
      </c>
      <c r="O1850" s="1005">
        <f t="shared" si="559"/>
        <v>0</v>
      </c>
      <c r="P1850" s="1005">
        <f t="shared" si="560"/>
        <v>0</v>
      </c>
      <c r="Q1850" s="1005">
        <f t="shared" si="561"/>
        <v>0</v>
      </c>
      <c r="Z1850" s="1006" t="str">
        <f t="shared" si="564"/>
        <v>Cap.4 Pct.3 daca Valoarea totala de la alte investitii (Col.5) # 0, atunci Valoarea totala de la utilaje (Col.1) = 0 si Valoarea totala de la mijloace de transport (Col.3) = 0, pentru Rd.(2 la n)</v>
      </c>
      <c r="AA1850" s="2205">
        <f t="shared" si="553"/>
        <v>1</v>
      </c>
      <c r="AB1850" s="3036">
        <v>133</v>
      </c>
    </row>
    <row r="1851" spans="1:28" x14ac:dyDescent="0.25">
      <c r="A1851" s="1709">
        <f t="shared" si="555"/>
        <v>0</v>
      </c>
      <c r="B1851" s="1709">
        <f t="shared" ref="B1851:B1859" si="568">VALUE("1"&amp;TEXT(C1851,"0000")&amp;TEXT(E1851,"000"))</f>
        <v>10133113</v>
      </c>
      <c r="C1851" s="1002">
        <v>133</v>
      </c>
      <c r="D1851" s="1797" t="s">
        <v>447</v>
      </c>
      <c r="E1851" s="1002">
        <v>113</v>
      </c>
      <c r="F1851" s="1003" t="s">
        <v>4151</v>
      </c>
      <c r="H1851" s="1016" t="s">
        <v>345</v>
      </c>
      <c r="I1851" s="997" t="s">
        <v>10224</v>
      </c>
      <c r="K1851" s="997" t="s">
        <v>10360</v>
      </c>
      <c r="L1851" s="1005">
        <f t="shared" si="565"/>
        <v>0</v>
      </c>
      <c r="M1851" s="1005">
        <f t="shared" si="566"/>
        <v>0</v>
      </c>
      <c r="N1851" s="1725">
        <f t="shared" si="567"/>
        <v>0</v>
      </c>
      <c r="O1851" s="1005">
        <f t="shared" si="559"/>
        <v>0</v>
      </c>
      <c r="P1851" s="1005">
        <f t="shared" si="560"/>
        <v>0</v>
      </c>
      <c r="Q1851" s="1005">
        <f t="shared" si="561"/>
        <v>0</v>
      </c>
      <c r="Z1851" s="1006" t="str">
        <f t="shared" si="564"/>
        <v>Cap.4 Pct.3 daca Valoarea totala de la alte investitii (Col.5) # 0, atunci Valoarea totala de la utilaje (Col.1) = 0 si Valoarea totala de la mijloace de transport (Col.3) = 0, pentru Rd.(2 la n)</v>
      </c>
      <c r="AA1851" s="2205">
        <f t="shared" si="553"/>
        <v>1</v>
      </c>
      <c r="AB1851" s="3036">
        <v>133</v>
      </c>
    </row>
    <row r="1852" spans="1:28" x14ac:dyDescent="0.25">
      <c r="A1852" s="1709">
        <f t="shared" si="555"/>
        <v>0</v>
      </c>
      <c r="B1852" s="1709">
        <f t="shared" si="568"/>
        <v>10133114</v>
      </c>
      <c r="C1852" s="1002">
        <v>133</v>
      </c>
      <c r="D1852" s="1797" t="s">
        <v>447</v>
      </c>
      <c r="E1852" s="1002">
        <v>114</v>
      </c>
      <c r="F1852" s="1003" t="s">
        <v>4151</v>
      </c>
      <c r="H1852" s="1016" t="s">
        <v>345</v>
      </c>
      <c r="I1852" s="997" t="s">
        <v>10226</v>
      </c>
      <c r="K1852" s="997" t="s">
        <v>10361</v>
      </c>
      <c r="L1852" s="1005">
        <f t="shared" si="565"/>
        <v>0</v>
      </c>
      <c r="M1852" s="1005">
        <f t="shared" si="566"/>
        <v>0</v>
      </c>
      <c r="N1852" s="1725">
        <f t="shared" si="567"/>
        <v>0</v>
      </c>
      <c r="O1852" s="1005">
        <f t="shared" si="559"/>
        <v>0</v>
      </c>
      <c r="P1852" s="1005">
        <f t="shared" si="560"/>
        <v>0</v>
      </c>
      <c r="Q1852" s="1005">
        <f t="shared" si="561"/>
        <v>0</v>
      </c>
      <c r="Z1852" s="1006" t="str">
        <f t="shared" si="564"/>
        <v>Cap.4 Pct.3 daca Valoarea totala de la alte investitii (Col.5) # 0, atunci Valoarea totala de la utilaje (Col.1) = 0 si Valoarea totala de la mijloace de transport (Col.3) = 0, pentru Rd.(2 la n)</v>
      </c>
      <c r="AA1852" s="2205">
        <f t="shared" si="553"/>
        <v>1</v>
      </c>
      <c r="AB1852" s="3036">
        <v>133</v>
      </c>
    </row>
    <row r="1853" spans="1:28" x14ac:dyDescent="0.25">
      <c r="A1853" s="1709">
        <f t="shared" si="555"/>
        <v>0</v>
      </c>
      <c r="B1853" s="1709">
        <f t="shared" si="568"/>
        <v>10133115</v>
      </c>
      <c r="C1853" s="1002">
        <v>133</v>
      </c>
      <c r="D1853" s="1797" t="s">
        <v>447</v>
      </c>
      <c r="E1853" s="1002">
        <v>115</v>
      </c>
      <c r="F1853" s="1003" t="s">
        <v>4151</v>
      </c>
      <c r="H1853" s="1016" t="s">
        <v>345</v>
      </c>
      <c r="I1853" s="997" t="s">
        <v>10228</v>
      </c>
      <c r="K1853" s="997" t="s">
        <v>10362</v>
      </c>
      <c r="L1853" s="1005">
        <f t="shared" si="565"/>
        <v>0</v>
      </c>
      <c r="M1853" s="1005">
        <f t="shared" si="566"/>
        <v>0</v>
      </c>
      <c r="N1853" s="1725">
        <f t="shared" si="567"/>
        <v>0</v>
      </c>
      <c r="O1853" s="1005">
        <f t="shared" si="559"/>
        <v>0</v>
      </c>
      <c r="P1853" s="1005">
        <f t="shared" si="560"/>
        <v>0</v>
      </c>
      <c r="Q1853" s="1005">
        <f t="shared" si="561"/>
        <v>0</v>
      </c>
      <c r="Z1853" s="1006" t="str">
        <f t="shared" si="564"/>
        <v>Cap.4 Pct.3 daca Valoarea totala de la alte investitii (Col.5) # 0, atunci Valoarea totala de la utilaje (Col.1) = 0 si Valoarea totala de la mijloace de transport (Col.3) = 0, pentru Rd.(2 la n)</v>
      </c>
      <c r="AA1853" s="2205">
        <f t="shared" si="553"/>
        <v>1</v>
      </c>
      <c r="AB1853" s="3036">
        <v>133</v>
      </c>
    </row>
    <row r="1854" spans="1:28" x14ac:dyDescent="0.25">
      <c r="A1854" s="1709">
        <f t="shared" si="555"/>
        <v>0</v>
      </c>
      <c r="B1854" s="1709">
        <f t="shared" si="568"/>
        <v>10133116</v>
      </c>
      <c r="C1854" s="1002">
        <v>133</v>
      </c>
      <c r="D1854" s="1797" t="s">
        <v>447</v>
      </c>
      <c r="E1854" s="1002">
        <v>116</v>
      </c>
      <c r="F1854" s="1003" t="s">
        <v>4151</v>
      </c>
      <c r="H1854" s="1016" t="s">
        <v>345</v>
      </c>
      <c r="I1854" s="997" t="s">
        <v>10230</v>
      </c>
      <c r="K1854" s="997" t="s">
        <v>10363</v>
      </c>
      <c r="L1854" s="1005">
        <f t="shared" si="565"/>
        <v>0</v>
      </c>
      <c r="M1854" s="1005">
        <f t="shared" si="566"/>
        <v>0</v>
      </c>
      <c r="N1854" s="1725">
        <f t="shared" si="567"/>
        <v>0</v>
      </c>
      <c r="O1854" s="1005">
        <f t="shared" si="559"/>
        <v>0</v>
      </c>
      <c r="P1854" s="1005">
        <f t="shared" si="560"/>
        <v>0</v>
      </c>
      <c r="Q1854" s="1005">
        <f t="shared" si="561"/>
        <v>0</v>
      </c>
      <c r="Z1854" s="1006" t="str">
        <f t="shared" si="564"/>
        <v>Cap.4 Pct.3 daca Valoarea totala de la alte investitii (Col.5) # 0, atunci Valoarea totala de la utilaje (Col.1) = 0 si Valoarea totala de la mijloace de transport (Col.3) = 0, pentru Rd.(2 la n)</v>
      </c>
      <c r="AA1854" s="2205">
        <f t="shared" si="553"/>
        <v>1</v>
      </c>
      <c r="AB1854" s="3036">
        <v>133</v>
      </c>
    </row>
    <row r="1855" spans="1:28" x14ac:dyDescent="0.25">
      <c r="A1855" s="1709">
        <f t="shared" si="555"/>
        <v>0</v>
      </c>
      <c r="B1855" s="1709">
        <f t="shared" si="568"/>
        <v>10133117</v>
      </c>
      <c r="C1855" s="1002">
        <v>133</v>
      </c>
      <c r="D1855" s="1797" t="s">
        <v>447</v>
      </c>
      <c r="E1855" s="1002">
        <v>117</v>
      </c>
      <c r="F1855" s="1003" t="s">
        <v>4151</v>
      </c>
      <c r="H1855" s="1016" t="s">
        <v>345</v>
      </c>
      <c r="I1855" s="997" t="s">
        <v>10232</v>
      </c>
      <c r="K1855" s="997" t="s">
        <v>10364</v>
      </c>
      <c r="L1855" s="1005">
        <f t="shared" si="565"/>
        <v>0</v>
      </c>
      <c r="M1855" s="1005">
        <f t="shared" si="566"/>
        <v>0</v>
      </c>
      <c r="N1855" s="1725">
        <f t="shared" si="567"/>
        <v>0</v>
      </c>
      <c r="O1855" s="1005">
        <f t="shared" si="559"/>
        <v>0</v>
      </c>
      <c r="P1855" s="1005">
        <f t="shared" si="560"/>
        <v>0</v>
      </c>
      <c r="Q1855" s="1005">
        <f t="shared" si="561"/>
        <v>0</v>
      </c>
      <c r="Z1855" s="1006" t="str">
        <f t="shared" si="564"/>
        <v>Cap.4 Pct.3 daca Valoarea totala de la alte investitii (Col.5) # 0, atunci Valoarea totala de la utilaje (Col.1) = 0 si Valoarea totala de la mijloace de transport (Col.3) = 0, pentru Rd.(2 la n)</v>
      </c>
      <c r="AA1855" s="2205">
        <f t="shared" si="553"/>
        <v>1</v>
      </c>
      <c r="AB1855" s="3036">
        <v>133</v>
      </c>
    </row>
    <row r="1856" spans="1:28" x14ac:dyDescent="0.25">
      <c r="A1856" s="1709">
        <f t="shared" si="555"/>
        <v>0</v>
      </c>
      <c r="B1856" s="1709">
        <f t="shared" si="568"/>
        <v>10133118</v>
      </c>
      <c r="C1856" s="1002">
        <v>133</v>
      </c>
      <c r="D1856" s="1797" t="s">
        <v>447</v>
      </c>
      <c r="E1856" s="1002">
        <v>118</v>
      </c>
      <c r="F1856" s="1003" t="s">
        <v>4151</v>
      </c>
      <c r="H1856" s="1016" t="s">
        <v>345</v>
      </c>
      <c r="I1856" s="997" t="s">
        <v>10234</v>
      </c>
      <c r="K1856" s="997" t="s">
        <v>10365</v>
      </c>
      <c r="L1856" s="1005">
        <f t="shared" si="565"/>
        <v>0</v>
      </c>
      <c r="M1856" s="1005">
        <f t="shared" si="566"/>
        <v>0</v>
      </c>
      <c r="N1856" s="1725">
        <f t="shared" si="567"/>
        <v>0</v>
      </c>
      <c r="O1856" s="1005">
        <f t="shared" si="559"/>
        <v>0</v>
      </c>
      <c r="P1856" s="1005">
        <f t="shared" si="560"/>
        <v>0</v>
      </c>
      <c r="Q1856" s="1005">
        <f t="shared" si="561"/>
        <v>0</v>
      </c>
      <c r="Z1856" s="1006" t="str">
        <f t="shared" si="564"/>
        <v>Cap.4 Pct.3 daca Valoarea totala de la alte investitii (Col.5) # 0, atunci Valoarea totala de la utilaje (Col.1) = 0 si Valoarea totala de la mijloace de transport (Col.3) = 0, pentru Rd.(2 la n)</v>
      </c>
      <c r="AA1856" s="2205">
        <f t="shared" si="553"/>
        <v>1</v>
      </c>
      <c r="AB1856" s="3036">
        <v>133</v>
      </c>
    </row>
    <row r="1857" spans="1:29" x14ac:dyDescent="0.25">
      <c r="A1857" s="1709">
        <f t="shared" si="555"/>
        <v>0</v>
      </c>
      <c r="B1857" s="1709">
        <f t="shared" si="568"/>
        <v>10133119</v>
      </c>
      <c r="C1857" s="1002">
        <v>133</v>
      </c>
      <c r="D1857" s="1797" t="s">
        <v>447</v>
      </c>
      <c r="E1857" s="1002">
        <v>119</v>
      </c>
      <c r="F1857" s="1003" t="s">
        <v>4151</v>
      </c>
      <c r="H1857" s="1016" t="s">
        <v>345</v>
      </c>
      <c r="I1857" s="997" t="s">
        <v>10236</v>
      </c>
      <c r="K1857" s="997" t="s">
        <v>10366</v>
      </c>
      <c r="L1857" s="1005">
        <f t="shared" si="565"/>
        <v>0</v>
      </c>
      <c r="M1857" s="1005">
        <f t="shared" si="566"/>
        <v>0</v>
      </c>
      <c r="N1857" s="1725">
        <f t="shared" si="567"/>
        <v>0</v>
      </c>
      <c r="O1857" s="1005">
        <f t="shared" si="559"/>
        <v>0</v>
      </c>
      <c r="P1857" s="1005">
        <f t="shared" si="560"/>
        <v>0</v>
      </c>
      <c r="Q1857" s="1005">
        <f t="shared" si="561"/>
        <v>0</v>
      </c>
      <c r="Z1857" s="1006" t="str">
        <f t="shared" si="564"/>
        <v>Cap.4 Pct.3 daca Valoarea totala de la alte investitii (Col.5) # 0, atunci Valoarea totala de la utilaje (Col.1) = 0 si Valoarea totala de la mijloace de transport (Col.3) = 0, pentru Rd.(2 la n)</v>
      </c>
      <c r="AA1857" s="2205">
        <f t="shared" si="553"/>
        <v>1</v>
      </c>
      <c r="AB1857" s="3036">
        <v>133</v>
      </c>
    </row>
    <row r="1858" spans="1:29" x14ac:dyDescent="0.25">
      <c r="A1858" s="1709">
        <f t="shared" si="555"/>
        <v>0</v>
      </c>
      <c r="B1858" s="1709">
        <f t="shared" si="568"/>
        <v>10133120</v>
      </c>
      <c r="C1858" s="1002">
        <v>133</v>
      </c>
      <c r="D1858" s="1797" t="s">
        <v>447</v>
      </c>
      <c r="E1858" s="1002">
        <v>120</v>
      </c>
      <c r="F1858" s="1003" t="s">
        <v>4151</v>
      </c>
      <c r="H1858" s="1016" t="s">
        <v>345</v>
      </c>
      <c r="I1858" s="997" t="s">
        <v>10238</v>
      </c>
      <c r="K1858" s="997" t="s">
        <v>10367</v>
      </c>
      <c r="L1858" s="1005">
        <f t="shared" si="565"/>
        <v>0</v>
      </c>
      <c r="M1858" s="1005">
        <f t="shared" si="566"/>
        <v>0</v>
      </c>
      <c r="N1858" s="1725">
        <f t="shared" si="567"/>
        <v>0</v>
      </c>
      <c r="O1858" s="1005">
        <f t="shared" si="559"/>
        <v>0</v>
      </c>
      <c r="P1858" s="1005">
        <f t="shared" si="560"/>
        <v>0</v>
      </c>
      <c r="Q1858" s="1005">
        <f t="shared" si="561"/>
        <v>0</v>
      </c>
      <c r="Z1858" s="1006" t="str">
        <f>Z1856</f>
        <v>Cap.4 Pct.3 daca Valoarea totala de la alte investitii (Col.5) # 0, atunci Valoarea totala de la utilaje (Col.1) = 0 si Valoarea totala de la mijloace de transport (Col.3) = 0, pentru Rd.(2 la n)</v>
      </c>
      <c r="AA1858" s="2205">
        <f t="shared" si="553"/>
        <v>1</v>
      </c>
      <c r="AB1858" s="3036">
        <v>133</v>
      </c>
    </row>
    <row r="1859" spans="1:29" x14ac:dyDescent="0.25">
      <c r="A1859" s="1710">
        <f t="shared" si="555"/>
        <v>0</v>
      </c>
      <c r="B1859" s="1710">
        <f t="shared" si="568"/>
        <v>10133121</v>
      </c>
      <c r="C1859" s="1007">
        <v>133</v>
      </c>
      <c r="D1859" s="1798" t="s">
        <v>447</v>
      </c>
      <c r="E1859" s="1007">
        <v>121</v>
      </c>
      <c r="F1859" s="1008" t="s">
        <v>4151</v>
      </c>
      <c r="G1859" s="1007"/>
      <c r="H1859" s="1009" t="s">
        <v>345</v>
      </c>
      <c r="I1859" s="1010" t="s">
        <v>10240</v>
      </c>
      <c r="J1859" s="1009"/>
      <c r="K1859" s="1010" t="s">
        <v>10368</v>
      </c>
      <c r="L1859" s="1012">
        <f t="shared" si="565"/>
        <v>0</v>
      </c>
      <c r="M1859" s="1012">
        <f t="shared" si="566"/>
        <v>0</v>
      </c>
      <c r="N1859" s="1727">
        <f t="shared" si="567"/>
        <v>0</v>
      </c>
      <c r="O1859" s="1012">
        <f t="shared" si="559"/>
        <v>0</v>
      </c>
      <c r="P1859" s="1012">
        <f t="shared" si="560"/>
        <v>0</v>
      </c>
      <c r="Q1859" s="1012">
        <f t="shared" si="561"/>
        <v>0</v>
      </c>
      <c r="R1859" s="1012"/>
      <c r="S1859" s="1012"/>
      <c r="T1859" s="1012"/>
      <c r="U1859" s="1012"/>
      <c r="V1859" s="1012"/>
      <c r="W1859" s="1012"/>
      <c r="X1859" s="1012"/>
      <c r="Y1859" s="1013"/>
      <c r="Z1859" s="1013" t="str">
        <f>Z1857</f>
        <v>Cap.4 Pct.3 daca Valoarea totala de la alte investitii (Col.5) # 0, atunci Valoarea totala de la utilaje (Col.1) = 0 si Valoarea totala de la mijloace de transport (Col.3) = 0, pentru Rd.(2 la n)</v>
      </c>
      <c r="AA1859" s="2205">
        <f t="shared" si="553"/>
        <v>1</v>
      </c>
      <c r="AB1859" s="3036">
        <v>133</v>
      </c>
    </row>
    <row r="1860" spans="1:29" x14ac:dyDescent="0.25">
      <c r="A1860" s="1708">
        <f t="shared" si="555"/>
        <v>0</v>
      </c>
      <c r="B1860" s="1708">
        <f t="shared" si="554"/>
        <v>10134002</v>
      </c>
      <c r="C1860" s="994">
        <v>134</v>
      </c>
      <c r="D1860" s="1796" t="s">
        <v>447</v>
      </c>
      <c r="E1860" s="994">
        <v>2</v>
      </c>
      <c r="F1860" s="995" t="s">
        <v>4151</v>
      </c>
      <c r="G1860" s="994" t="s">
        <v>9851</v>
      </c>
      <c r="H1860" s="996" t="s">
        <v>345</v>
      </c>
      <c r="I1860" s="999" t="s">
        <v>9642</v>
      </c>
      <c r="J1860" s="996"/>
      <c r="K1860" s="999" t="s">
        <v>7233</v>
      </c>
      <c r="L1860" s="1047">
        <f t="shared" ref="L1860:L1899" si="569">IF(AZ560="",0,AZ560)</f>
        <v>0</v>
      </c>
      <c r="M1860" s="1000">
        <f t="shared" ref="M1860:M1899" si="570">IF(BA560="",0,BA560)</f>
        <v>0</v>
      </c>
      <c r="N1860" s="1724">
        <f>IF(AND(M1860&gt;0,P1860=FALSE),1,0)</f>
        <v>0</v>
      </c>
      <c r="O1860" s="1000">
        <f t="shared" ref="O1860:O1899" si="571">AY560</f>
        <v>0</v>
      </c>
      <c r="P1860" s="1000" t="b">
        <f>AND(O1860=Altele!$M$4,NOT(ISERROR(MATCH(L1860,Altele!O:O,0))))</f>
        <v>0</v>
      </c>
      <c r="Q1860" s="1000"/>
      <c r="R1860" s="1000"/>
      <c r="S1860" s="1000"/>
      <c r="T1860" s="1000"/>
      <c r="U1860" s="1000"/>
      <c r="V1860" s="1000"/>
      <c r="W1860" s="1000"/>
      <c r="X1860" s="1000"/>
      <c r="Y1860" s="1001"/>
      <c r="Z1860" s="1343" t="s">
        <v>11097</v>
      </c>
      <c r="AA1860" s="2205">
        <f t="shared" si="553"/>
        <v>1</v>
      </c>
      <c r="AB1860" s="3036">
        <v>134</v>
      </c>
    </row>
    <row r="1861" spans="1:29" x14ac:dyDescent="0.25">
      <c r="A1861" s="1708">
        <f t="shared" si="555"/>
        <v>0</v>
      </c>
      <c r="B1861" s="1708">
        <f t="shared" si="554"/>
        <v>10134003</v>
      </c>
      <c r="C1861" s="1002">
        <v>134</v>
      </c>
      <c r="D1861" s="1797" t="s">
        <v>447</v>
      </c>
      <c r="E1861" s="1002">
        <v>3</v>
      </c>
      <c r="F1861" s="1003" t="s">
        <v>4151</v>
      </c>
      <c r="H1861" s="1016" t="s">
        <v>345</v>
      </c>
      <c r="I1861" s="999" t="s">
        <v>9643</v>
      </c>
      <c r="J1861" s="996"/>
      <c r="K1861" s="999" t="s">
        <v>7234</v>
      </c>
      <c r="L1861" s="1047">
        <f t="shared" si="569"/>
        <v>0</v>
      </c>
      <c r="M1861" s="1000">
        <f t="shared" si="570"/>
        <v>0</v>
      </c>
      <c r="N1861" s="1724">
        <f t="shared" ref="N1861:N1899" si="572">IF(AND(M1861&gt;0,P1861=FALSE),1,0)</f>
        <v>0</v>
      </c>
      <c r="O1861" s="1000">
        <f t="shared" si="571"/>
        <v>0</v>
      </c>
      <c r="P1861" s="1000" t="b">
        <f>AND(O1861=Altele!$M$4,NOT(ISERROR(MATCH(L1861,Altele!O:O,0))))</f>
        <v>0</v>
      </c>
      <c r="Z1861" s="1006" t="str">
        <f>Z1860</f>
        <v xml:space="preserve">Cap.4 Pct.3: Daca Elementul de structura (Col.A1) = „Utilaje” atunci Codul CAEN (Col.B) = (Div.(25 la 28) si Cls.3250) si Total investitii in utilaje (Col.1) # 0, pentru Rd.(2 la n). </v>
      </c>
      <c r="AA1861" s="2205">
        <f t="shared" si="553"/>
        <v>1</v>
      </c>
      <c r="AB1861" s="3036">
        <v>134</v>
      </c>
      <c r="AC1861" s="2205">
        <f>LEN(Z1860)</f>
        <v>183</v>
      </c>
    </row>
    <row r="1862" spans="1:29" x14ac:dyDescent="0.25">
      <c r="A1862" s="1708">
        <f t="shared" si="555"/>
        <v>0</v>
      </c>
      <c r="B1862" s="1708">
        <f t="shared" si="554"/>
        <v>10134004</v>
      </c>
      <c r="C1862" s="1002">
        <v>134</v>
      </c>
      <c r="D1862" s="1797" t="s">
        <v>447</v>
      </c>
      <c r="E1862" s="1002">
        <v>4</v>
      </c>
      <c r="F1862" s="1003" t="s">
        <v>4151</v>
      </c>
      <c r="H1862" s="1016" t="s">
        <v>345</v>
      </c>
      <c r="I1862" s="999" t="s">
        <v>9644</v>
      </c>
      <c r="J1862" s="996"/>
      <c r="K1862" s="999" t="s">
        <v>7235</v>
      </c>
      <c r="L1862" s="1047">
        <f t="shared" si="569"/>
        <v>0</v>
      </c>
      <c r="M1862" s="1000">
        <f t="shared" si="570"/>
        <v>0</v>
      </c>
      <c r="N1862" s="1724">
        <f t="shared" si="572"/>
        <v>0</v>
      </c>
      <c r="O1862" s="1000">
        <f t="shared" si="571"/>
        <v>0</v>
      </c>
      <c r="P1862" s="1000" t="b">
        <f>AND(O1862=Altele!$M$4,NOT(ISERROR(MATCH(L1862,Altele!O:O,0))))</f>
        <v>0</v>
      </c>
      <c r="Z1862" s="1006" t="str">
        <f t="shared" ref="Z1862:Z1897" si="573">Z1861</f>
        <v xml:space="preserve">Cap.4 Pct.3: Daca Elementul de structura (Col.A1) = „Utilaje” atunci Codul CAEN (Col.B) = (Div.(25 la 28) si Cls.3250) si Total investitii in utilaje (Col.1) # 0, pentru Rd.(2 la n). </v>
      </c>
      <c r="AA1862" s="2205">
        <f t="shared" si="553"/>
        <v>1</v>
      </c>
      <c r="AB1862" s="3036">
        <v>134</v>
      </c>
    </row>
    <row r="1863" spans="1:29" x14ac:dyDescent="0.25">
      <c r="A1863" s="1708">
        <f t="shared" si="555"/>
        <v>0</v>
      </c>
      <c r="B1863" s="1708">
        <f t="shared" si="554"/>
        <v>10134005</v>
      </c>
      <c r="C1863" s="1002">
        <v>134</v>
      </c>
      <c r="D1863" s="1797" t="s">
        <v>447</v>
      </c>
      <c r="E1863" s="1002">
        <v>5</v>
      </c>
      <c r="F1863" s="1003" t="s">
        <v>4151</v>
      </c>
      <c r="H1863" s="1016" t="s">
        <v>345</v>
      </c>
      <c r="I1863" s="999" t="s">
        <v>9645</v>
      </c>
      <c r="J1863" s="996"/>
      <c r="K1863" s="999" t="s">
        <v>7236</v>
      </c>
      <c r="L1863" s="1047">
        <f t="shared" si="569"/>
        <v>0</v>
      </c>
      <c r="M1863" s="1000">
        <f t="shared" si="570"/>
        <v>0</v>
      </c>
      <c r="N1863" s="1724">
        <f t="shared" si="572"/>
        <v>0</v>
      </c>
      <c r="O1863" s="1000">
        <f t="shared" si="571"/>
        <v>0</v>
      </c>
      <c r="P1863" s="1000" t="b">
        <f>AND(O1863=Altele!$M$4,NOT(ISERROR(MATCH(L1863,Altele!O:O,0))))</f>
        <v>0</v>
      </c>
      <c r="Z1863" s="1006" t="str">
        <f t="shared" si="573"/>
        <v xml:space="preserve">Cap.4 Pct.3: Daca Elementul de structura (Col.A1) = „Utilaje” atunci Codul CAEN (Col.B) = (Div.(25 la 28) si Cls.3250) si Total investitii in utilaje (Col.1) # 0, pentru Rd.(2 la n). </v>
      </c>
      <c r="AA1863" s="2205">
        <f t="shared" si="553"/>
        <v>1</v>
      </c>
      <c r="AB1863" s="3036">
        <v>134</v>
      </c>
    </row>
    <row r="1864" spans="1:29" x14ac:dyDescent="0.25">
      <c r="A1864" s="1708">
        <f t="shared" si="555"/>
        <v>0</v>
      </c>
      <c r="B1864" s="1708">
        <f t="shared" si="554"/>
        <v>10134006</v>
      </c>
      <c r="C1864" s="1002">
        <v>134</v>
      </c>
      <c r="D1864" s="1797" t="s">
        <v>447</v>
      </c>
      <c r="E1864" s="1002">
        <v>6</v>
      </c>
      <c r="F1864" s="1003" t="s">
        <v>4151</v>
      </c>
      <c r="H1864" s="1016" t="s">
        <v>345</v>
      </c>
      <c r="I1864" s="999" t="s">
        <v>9646</v>
      </c>
      <c r="J1864" s="996"/>
      <c r="K1864" s="999" t="s">
        <v>7237</v>
      </c>
      <c r="L1864" s="1047">
        <f t="shared" si="569"/>
        <v>0</v>
      </c>
      <c r="M1864" s="1000">
        <f t="shared" si="570"/>
        <v>0</v>
      </c>
      <c r="N1864" s="1724">
        <f t="shared" si="572"/>
        <v>0</v>
      </c>
      <c r="O1864" s="1000">
        <f t="shared" si="571"/>
        <v>0</v>
      </c>
      <c r="P1864" s="1000" t="b">
        <f>AND(O1864=Altele!$M$4,NOT(ISERROR(MATCH(L1864,Altele!O:O,0))))</f>
        <v>0</v>
      </c>
      <c r="Z1864" s="1006" t="str">
        <f t="shared" si="573"/>
        <v xml:space="preserve">Cap.4 Pct.3: Daca Elementul de structura (Col.A1) = „Utilaje” atunci Codul CAEN (Col.B) = (Div.(25 la 28) si Cls.3250) si Total investitii in utilaje (Col.1) # 0, pentru Rd.(2 la n). </v>
      </c>
      <c r="AA1864" s="2205">
        <f t="shared" si="553"/>
        <v>1</v>
      </c>
      <c r="AB1864" s="3036">
        <v>134</v>
      </c>
    </row>
    <row r="1865" spans="1:29" x14ac:dyDescent="0.25">
      <c r="A1865" s="1708">
        <f t="shared" si="555"/>
        <v>0</v>
      </c>
      <c r="B1865" s="1708">
        <f t="shared" si="554"/>
        <v>10134007</v>
      </c>
      <c r="C1865" s="1002">
        <v>134</v>
      </c>
      <c r="D1865" s="1797" t="s">
        <v>447</v>
      </c>
      <c r="E1865" s="1002">
        <v>7</v>
      </c>
      <c r="F1865" s="1003" t="s">
        <v>4151</v>
      </c>
      <c r="H1865" s="1016" t="s">
        <v>345</v>
      </c>
      <c r="I1865" s="999" t="s">
        <v>9647</v>
      </c>
      <c r="J1865" s="996"/>
      <c r="K1865" s="999" t="s">
        <v>7238</v>
      </c>
      <c r="L1865" s="1047">
        <f t="shared" si="569"/>
        <v>0</v>
      </c>
      <c r="M1865" s="1000">
        <f t="shared" si="570"/>
        <v>0</v>
      </c>
      <c r="N1865" s="1724">
        <f t="shared" si="572"/>
        <v>0</v>
      </c>
      <c r="O1865" s="1000">
        <f t="shared" si="571"/>
        <v>0</v>
      </c>
      <c r="P1865" s="1000" t="b">
        <f>AND(O1865=Altele!$M$4,NOT(ISERROR(MATCH(L1865,Altele!O:O,0))))</f>
        <v>0</v>
      </c>
      <c r="Z1865" s="1006" t="str">
        <f t="shared" si="573"/>
        <v xml:space="preserve">Cap.4 Pct.3: Daca Elementul de structura (Col.A1) = „Utilaje” atunci Codul CAEN (Col.B) = (Div.(25 la 28) si Cls.3250) si Total investitii in utilaje (Col.1) # 0, pentru Rd.(2 la n). </v>
      </c>
      <c r="AA1865" s="2205">
        <f t="shared" si="553"/>
        <v>1</v>
      </c>
      <c r="AB1865" s="3036">
        <v>134</v>
      </c>
    </row>
    <row r="1866" spans="1:29" x14ac:dyDescent="0.25">
      <c r="A1866" s="1708">
        <f t="shared" si="555"/>
        <v>0</v>
      </c>
      <c r="B1866" s="1708">
        <f t="shared" si="554"/>
        <v>10134008</v>
      </c>
      <c r="C1866" s="1002">
        <v>134</v>
      </c>
      <c r="D1866" s="1797" t="s">
        <v>447</v>
      </c>
      <c r="E1866" s="1002">
        <v>8</v>
      </c>
      <c r="F1866" s="1003" t="s">
        <v>4151</v>
      </c>
      <c r="H1866" s="1016" t="s">
        <v>345</v>
      </c>
      <c r="I1866" s="999" t="s">
        <v>9648</v>
      </c>
      <c r="J1866" s="996"/>
      <c r="K1866" s="999" t="s">
        <v>7239</v>
      </c>
      <c r="L1866" s="1047">
        <f t="shared" si="569"/>
        <v>0</v>
      </c>
      <c r="M1866" s="1000">
        <f t="shared" si="570"/>
        <v>0</v>
      </c>
      <c r="N1866" s="1724">
        <f t="shared" si="572"/>
        <v>0</v>
      </c>
      <c r="O1866" s="1000">
        <f t="shared" si="571"/>
        <v>0</v>
      </c>
      <c r="P1866" s="1000" t="b">
        <f>AND(O1866=Altele!$M$4,NOT(ISERROR(MATCH(L1866,Altele!O:O,0))))</f>
        <v>0</v>
      </c>
      <c r="Z1866" s="1006" t="str">
        <f t="shared" si="573"/>
        <v xml:space="preserve">Cap.4 Pct.3: Daca Elementul de structura (Col.A1) = „Utilaje” atunci Codul CAEN (Col.B) = (Div.(25 la 28) si Cls.3250) si Total investitii in utilaje (Col.1) # 0, pentru Rd.(2 la n). </v>
      </c>
      <c r="AA1866" s="2205">
        <f t="shared" si="553"/>
        <v>1</v>
      </c>
      <c r="AB1866" s="3036">
        <v>134</v>
      </c>
    </row>
    <row r="1867" spans="1:29" x14ac:dyDescent="0.25">
      <c r="A1867" s="1708">
        <f t="shared" si="555"/>
        <v>0</v>
      </c>
      <c r="B1867" s="1708">
        <f t="shared" si="554"/>
        <v>10134009</v>
      </c>
      <c r="C1867" s="1002">
        <v>134</v>
      </c>
      <c r="D1867" s="1797" t="s">
        <v>447</v>
      </c>
      <c r="E1867" s="1002">
        <v>9</v>
      </c>
      <c r="F1867" s="1003" t="s">
        <v>4151</v>
      </c>
      <c r="H1867" s="1016" t="s">
        <v>345</v>
      </c>
      <c r="I1867" s="999" t="s">
        <v>9649</v>
      </c>
      <c r="J1867" s="996"/>
      <c r="K1867" s="999" t="s">
        <v>7240</v>
      </c>
      <c r="L1867" s="1047">
        <f t="shared" si="569"/>
        <v>0</v>
      </c>
      <c r="M1867" s="1000">
        <f t="shared" si="570"/>
        <v>0</v>
      </c>
      <c r="N1867" s="1724">
        <f t="shared" si="572"/>
        <v>0</v>
      </c>
      <c r="O1867" s="1000">
        <f t="shared" si="571"/>
        <v>0</v>
      </c>
      <c r="P1867" s="1000" t="b">
        <f>AND(O1867=Altele!$M$4,NOT(ISERROR(MATCH(L1867,Altele!O:O,0))))</f>
        <v>0</v>
      </c>
      <c r="Z1867" s="1006" t="str">
        <f t="shared" si="573"/>
        <v xml:space="preserve">Cap.4 Pct.3: Daca Elementul de structura (Col.A1) = „Utilaje” atunci Codul CAEN (Col.B) = (Div.(25 la 28) si Cls.3250) si Total investitii in utilaje (Col.1) # 0, pentru Rd.(2 la n). </v>
      </c>
      <c r="AA1867" s="2205">
        <f t="shared" ref="AA1867:AA1930" si="574">COUNTIF(B:B,B1867)</f>
        <v>1</v>
      </c>
      <c r="AB1867" s="3036">
        <v>134</v>
      </c>
    </row>
    <row r="1868" spans="1:29" x14ac:dyDescent="0.25">
      <c r="A1868" s="1708">
        <f t="shared" si="555"/>
        <v>0</v>
      </c>
      <c r="B1868" s="1708">
        <f t="shared" si="554"/>
        <v>10134010</v>
      </c>
      <c r="C1868" s="1002">
        <v>134</v>
      </c>
      <c r="D1868" s="1797" t="s">
        <v>447</v>
      </c>
      <c r="E1868" s="1002">
        <v>10</v>
      </c>
      <c r="F1868" s="1003" t="s">
        <v>4151</v>
      </c>
      <c r="H1868" s="1016" t="s">
        <v>345</v>
      </c>
      <c r="I1868" s="999" t="s">
        <v>9650</v>
      </c>
      <c r="J1868" s="996"/>
      <c r="K1868" s="999" t="s">
        <v>7241</v>
      </c>
      <c r="L1868" s="1047">
        <f t="shared" si="569"/>
        <v>0</v>
      </c>
      <c r="M1868" s="1000">
        <f t="shared" si="570"/>
        <v>0</v>
      </c>
      <c r="N1868" s="1724">
        <f t="shared" si="572"/>
        <v>0</v>
      </c>
      <c r="O1868" s="1000">
        <f t="shared" si="571"/>
        <v>0</v>
      </c>
      <c r="P1868" s="1000" t="b">
        <f>AND(O1868=Altele!$M$4,NOT(ISERROR(MATCH(L1868,Altele!O:O,0))))</f>
        <v>0</v>
      </c>
      <c r="Z1868" s="1006" t="str">
        <f t="shared" si="573"/>
        <v xml:space="preserve">Cap.4 Pct.3: Daca Elementul de structura (Col.A1) = „Utilaje” atunci Codul CAEN (Col.B) = (Div.(25 la 28) si Cls.3250) si Total investitii in utilaje (Col.1) # 0, pentru Rd.(2 la n). </v>
      </c>
      <c r="AA1868" s="2205">
        <f t="shared" si="574"/>
        <v>1</v>
      </c>
      <c r="AB1868" s="3036">
        <v>134</v>
      </c>
    </row>
    <row r="1869" spans="1:29" x14ac:dyDescent="0.25">
      <c r="A1869" s="1708">
        <f t="shared" si="555"/>
        <v>0</v>
      </c>
      <c r="B1869" s="1708">
        <f t="shared" si="554"/>
        <v>10134011</v>
      </c>
      <c r="C1869" s="1002">
        <v>134</v>
      </c>
      <c r="D1869" s="1797" t="s">
        <v>447</v>
      </c>
      <c r="E1869" s="1002">
        <v>11</v>
      </c>
      <c r="F1869" s="1003" t="s">
        <v>4151</v>
      </c>
      <c r="H1869" s="1016" t="s">
        <v>345</v>
      </c>
      <c r="I1869" s="999" t="s">
        <v>9651</v>
      </c>
      <c r="J1869" s="996"/>
      <c r="K1869" s="999" t="s">
        <v>7242</v>
      </c>
      <c r="L1869" s="1047">
        <f t="shared" si="569"/>
        <v>0</v>
      </c>
      <c r="M1869" s="1000">
        <f t="shared" si="570"/>
        <v>0</v>
      </c>
      <c r="N1869" s="1724">
        <f t="shared" si="572"/>
        <v>0</v>
      </c>
      <c r="O1869" s="1000">
        <f t="shared" si="571"/>
        <v>0</v>
      </c>
      <c r="P1869" s="1000" t="b">
        <f>AND(O1869=Altele!$M$4,NOT(ISERROR(MATCH(L1869,Altele!O:O,0))))</f>
        <v>0</v>
      </c>
      <c r="Z1869" s="1006" t="str">
        <f t="shared" si="573"/>
        <v xml:space="preserve">Cap.4 Pct.3: Daca Elementul de structura (Col.A1) = „Utilaje” atunci Codul CAEN (Col.B) = (Div.(25 la 28) si Cls.3250) si Total investitii in utilaje (Col.1) # 0, pentru Rd.(2 la n). </v>
      </c>
      <c r="AA1869" s="2205">
        <f t="shared" si="574"/>
        <v>1</v>
      </c>
      <c r="AB1869" s="3036">
        <v>134</v>
      </c>
    </row>
    <row r="1870" spans="1:29" x14ac:dyDescent="0.25">
      <c r="A1870" s="1708">
        <f t="shared" si="555"/>
        <v>0</v>
      </c>
      <c r="B1870" s="1708">
        <f t="shared" si="554"/>
        <v>10134012</v>
      </c>
      <c r="C1870" s="1002">
        <v>134</v>
      </c>
      <c r="D1870" s="1797" t="s">
        <v>447</v>
      </c>
      <c r="E1870" s="1002">
        <v>12</v>
      </c>
      <c r="F1870" s="1003" t="s">
        <v>4151</v>
      </c>
      <c r="H1870" s="1016" t="s">
        <v>345</v>
      </c>
      <c r="I1870" s="999" t="s">
        <v>9652</v>
      </c>
      <c r="J1870" s="996"/>
      <c r="K1870" s="999" t="s">
        <v>7243</v>
      </c>
      <c r="L1870" s="1047">
        <f t="shared" si="569"/>
        <v>0</v>
      </c>
      <c r="M1870" s="1000">
        <f t="shared" si="570"/>
        <v>0</v>
      </c>
      <c r="N1870" s="1724">
        <f t="shared" si="572"/>
        <v>0</v>
      </c>
      <c r="O1870" s="1000">
        <f t="shared" si="571"/>
        <v>0</v>
      </c>
      <c r="P1870" s="1000" t="b">
        <f>AND(O1870=Altele!$M$4,NOT(ISERROR(MATCH(L1870,Altele!O:O,0))))</f>
        <v>0</v>
      </c>
      <c r="Z1870" s="1006" t="str">
        <f t="shared" si="573"/>
        <v xml:space="preserve">Cap.4 Pct.3: Daca Elementul de structura (Col.A1) = „Utilaje” atunci Codul CAEN (Col.B) = (Div.(25 la 28) si Cls.3250) si Total investitii in utilaje (Col.1) # 0, pentru Rd.(2 la n). </v>
      </c>
      <c r="AA1870" s="2205">
        <f t="shared" si="574"/>
        <v>1</v>
      </c>
      <c r="AB1870" s="3036">
        <v>134</v>
      </c>
    </row>
    <row r="1871" spans="1:29" x14ac:dyDescent="0.25">
      <c r="A1871" s="1708">
        <f t="shared" si="555"/>
        <v>0</v>
      </c>
      <c r="B1871" s="1708">
        <f t="shared" si="554"/>
        <v>10134013</v>
      </c>
      <c r="C1871" s="1002">
        <v>134</v>
      </c>
      <c r="D1871" s="1797" t="s">
        <v>447</v>
      </c>
      <c r="E1871" s="1002">
        <v>13</v>
      </c>
      <c r="F1871" s="1003" t="s">
        <v>4151</v>
      </c>
      <c r="H1871" s="1016" t="s">
        <v>345</v>
      </c>
      <c r="I1871" s="999" t="s">
        <v>9653</v>
      </c>
      <c r="J1871" s="996"/>
      <c r="K1871" s="999" t="s">
        <v>7244</v>
      </c>
      <c r="L1871" s="1047">
        <f t="shared" si="569"/>
        <v>0</v>
      </c>
      <c r="M1871" s="1000">
        <f t="shared" si="570"/>
        <v>0</v>
      </c>
      <c r="N1871" s="1724">
        <f t="shared" si="572"/>
        <v>0</v>
      </c>
      <c r="O1871" s="1000">
        <f t="shared" si="571"/>
        <v>0</v>
      </c>
      <c r="P1871" s="1000" t="b">
        <f>AND(O1871=Altele!$M$4,NOT(ISERROR(MATCH(L1871,Altele!O:O,0))))</f>
        <v>0</v>
      </c>
      <c r="Z1871" s="1006" t="str">
        <f t="shared" si="573"/>
        <v xml:space="preserve">Cap.4 Pct.3: Daca Elementul de structura (Col.A1) = „Utilaje” atunci Codul CAEN (Col.B) = (Div.(25 la 28) si Cls.3250) si Total investitii in utilaje (Col.1) # 0, pentru Rd.(2 la n). </v>
      </c>
      <c r="AA1871" s="2205">
        <f t="shared" si="574"/>
        <v>1</v>
      </c>
      <c r="AB1871" s="3036">
        <v>134</v>
      </c>
    </row>
    <row r="1872" spans="1:29" x14ac:dyDescent="0.25">
      <c r="A1872" s="1708">
        <f t="shared" si="555"/>
        <v>0</v>
      </c>
      <c r="B1872" s="1708">
        <f t="shared" si="554"/>
        <v>10134014</v>
      </c>
      <c r="C1872" s="1002">
        <v>134</v>
      </c>
      <c r="D1872" s="1797" t="s">
        <v>447</v>
      </c>
      <c r="E1872" s="1002">
        <v>14</v>
      </c>
      <c r="F1872" s="1003" t="s">
        <v>4151</v>
      </c>
      <c r="H1872" s="1016" t="s">
        <v>345</v>
      </c>
      <c r="I1872" s="999" t="s">
        <v>9654</v>
      </c>
      <c r="J1872" s="996"/>
      <c r="K1872" s="999" t="s">
        <v>7245</v>
      </c>
      <c r="L1872" s="1047">
        <f t="shared" si="569"/>
        <v>0</v>
      </c>
      <c r="M1872" s="1000">
        <f t="shared" si="570"/>
        <v>0</v>
      </c>
      <c r="N1872" s="1724">
        <f t="shared" si="572"/>
        <v>0</v>
      </c>
      <c r="O1872" s="1000">
        <f t="shared" si="571"/>
        <v>0</v>
      </c>
      <c r="P1872" s="1000" t="b">
        <f>AND(O1872=Altele!$M$4,NOT(ISERROR(MATCH(L1872,Altele!O:O,0))))</f>
        <v>0</v>
      </c>
      <c r="Z1872" s="1006" t="str">
        <f t="shared" si="573"/>
        <v xml:space="preserve">Cap.4 Pct.3: Daca Elementul de structura (Col.A1) = „Utilaje” atunci Codul CAEN (Col.B) = (Div.(25 la 28) si Cls.3250) si Total investitii in utilaje (Col.1) # 0, pentru Rd.(2 la n). </v>
      </c>
      <c r="AA1872" s="2205">
        <f t="shared" si="574"/>
        <v>1</v>
      </c>
      <c r="AB1872" s="3036">
        <v>134</v>
      </c>
    </row>
    <row r="1873" spans="1:28" x14ac:dyDescent="0.25">
      <c r="A1873" s="1708">
        <f t="shared" si="555"/>
        <v>0</v>
      </c>
      <c r="B1873" s="1708">
        <f t="shared" si="554"/>
        <v>10134015</v>
      </c>
      <c r="C1873" s="1002">
        <v>134</v>
      </c>
      <c r="D1873" s="1797" t="s">
        <v>447</v>
      </c>
      <c r="E1873" s="1002">
        <v>15</v>
      </c>
      <c r="F1873" s="1003" t="s">
        <v>4151</v>
      </c>
      <c r="H1873" s="1016" t="s">
        <v>345</v>
      </c>
      <c r="I1873" s="999" t="s">
        <v>9655</v>
      </c>
      <c r="J1873" s="996"/>
      <c r="K1873" s="999" t="s">
        <v>7246</v>
      </c>
      <c r="L1873" s="1047">
        <f t="shared" si="569"/>
        <v>0</v>
      </c>
      <c r="M1873" s="1000">
        <f t="shared" si="570"/>
        <v>0</v>
      </c>
      <c r="N1873" s="1724">
        <f t="shared" si="572"/>
        <v>0</v>
      </c>
      <c r="O1873" s="1000">
        <f t="shared" si="571"/>
        <v>0</v>
      </c>
      <c r="P1873" s="1000" t="b">
        <f>AND(O1873=Altele!$M$4,NOT(ISERROR(MATCH(L1873,Altele!O:O,0))))</f>
        <v>0</v>
      </c>
      <c r="Z1873" s="1006" t="str">
        <f t="shared" si="573"/>
        <v xml:space="preserve">Cap.4 Pct.3: Daca Elementul de structura (Col.A1) = „Utilaje” atunci Codul CAEN (Col.B) = (Div.(25 la 28) si Cls.3250) si Total investitii in utilaje (Col.1) # 0, pentru Rd.(2 la n). </v>
      </c>
      <c r="AA1873" s="2205">
        <f t="shared" si="574"/>
        <v>1</v>
      </c>
      <c r="AB1873" s="3036">
        <v>134</v>
      </c>
    </row>
    <row r="1874" spans="1:28" x14ac:dyDescent="0.25">
      <c r="A1874" s="1708">
        <f t="shared" si="555"/>
        <v>0</v>
      </c>
      <c r="B1874" s="1708">
        <f t="shared" si="554"/>
        <v>10134016</v>
      </c>
      <c r="C1874" s="1002">
        <v>134</v>
      </c>
      <c r="D1874" s="1797" t="s">
        <v>447</v>
      </c>
      <c r="E1874" s="1002">
        <v>16</v>
      </c>
      <c r="F1874" s="1003" t="s">
        <v>4151</v>
      </c>
      <c r="H1874" s="1016" t="s">
        <v>345</v>
      </c>
      <c r="I1874" s="999" t="s">
        <v>9656</v>
      </c>
      <c r="J1874" s="996"/>
      <c r="K1874" s="999" t="s">
        <v>7247</v>
      </c>
      <c r="L1874" s="1047">
        <f t="shared" si="569"/>
        <v>0</v>
      </c>
      <c r="M1874" s="1000">
        <f t="shared" si="570"/>
        <v>0</v>
      </c>
      <c r="N1874" s="1724">
        <f t="shared" si="572"/>
        <v>0</v>
      </c>
      <c r="O1874" s="1000">
        <f t="shared" si="571"/>
        <v>0</v>
      </c>
      <c r="P1874" s="1000" t="b">
        <f>AND(O1874=Altele!$M$4,NOT(ISERROR(MATCH(L1874,Altele!O:O,0))))</f>
        <v>0</v>
      </c>
      <c r="Z1874" s="1006" t="str">
        <f t="shared" si="573"/>
        <v xml:space="preserve">Cap.4 Pct.3: Daca Elementul de structura (Col.A1) = „Utilaje” atunci Codul CAEN (Col.B) = (Div.(25 la 28) si Cls.3250) si Total investitii in utilaje (Col.1) # 0, pentru Rd.(2 la n). </v>
      </c>
      <c r="AA1874" s="2205">
        <f t="shared" si="574"/>
        <v>1</v>
      </c>
      <c r="AB1874" s="3036">
        <v>134</v>
      </c>
    </row>
    <row r="1875" spans="1:28" x14ac:dyDescent="0.25">
      <c r="A1875" s="1708">
        <f t="shared" si="555"/>
        <v>0</v>
      </c>
      <c r="B1875" s="1708">
        <f t="shared" si="554"/>
        <v>10134017</v>
      </c>
      <c r="C1875" s="1002">
        <v>134</v>
      </c>
      <c r="D1875" s="1797" t="s">
        <v>447</v>
      </c>
      <c r="E1875" s="1002">
        <v>17</v>
      </c>
      <c r="F1875" s="1003" t="s">
        <v>4151</v>
      </c>
      <c r="H1875" s="1016" t="s">
        <v>345</v>
      </c>
      <c r="I1875" s="999" t="s">
        <v>9657</v>
      </c>
      <c r="J1875" s="996"/>
      <c r="K1875" s="999" t="s">
        <v>7248</v>
      </c>
      <c r="L1875" s="1047">
        <f t="shared" si="569"/>
        <v>0</v>
      </c>
      <c r="M1875" s="1000">
        <f t="shared" si="570"/>
        <v>0</v>
      </c>
      <c r="N1875" s="1724">
        <f t="shared" si="572"/>
        <v>0</v>
      </c>
      <c r="O1875" s="1000">
        <f t="shared" si="571"/>
        <v>0</v>
      </c>
      <c r="P1875" s="1000" t="b">
        <f>AND(O1875=Altele!$M$4,NOT(ISERROR(MATCH(L1875,Altele!O:O,0))))</f>
        <v>0</v>
      </c>
      <c r="Z1875" s="1006" t="str">
        <f t="shared" si="573"/>
        <v xml:space="preserve">Cap.4 Pct.3: Daca Elementul de structura (Col.A1) = „Utilaje” atunci Codul CAEN (Col.B) = (Div.(25 la 28) si Cls.3250) si Total investitii in utilaje (Col.1) # 0, pentru Rd.(2 la n). </v>
      </c>
      <c r="AA1875" s="2205">
        <f t="shared" si="574"/>
        <v>1</v>
      </c>
      <c r="AB1875" s="3036">
        <v>134</v>
      </c>
    </row>
    <row r="1876" spans="1:28" x14ac:dyDescent="0.25">
      <c r="A1876" s="1708">
        <f t="shared" si="555"/>
        <v>0</v>
      </c>
      <c r="B1876" s="1708">
        <f t="shared" si="554"/>
        <v>10134018</v>
      </c>
      <c r="C1876" s="1002">
        <v>134</v>
      </c>
      <c r="D1876" s="1797" t="s">
        <v>447</v>
      </c>
      <c r="E1876" s="1002">
        <v>18</v>
      </c>
      <c r="F1876" s="1003" t="s">
        <v>4151</v>
      </c>
      <c r="H1876" s="1016" t="s">
        <v>345</v>
      </c>
      <c r="I1876" s="999" t="s">
        <v>9658</v>
      </c>
      <c r="J1876" s="996"/>
      <c r="K1876" s="999" t="s">
        <v>7249</v>
      </c>
      <c r="L1876" s="1047">
        <f t="shared" si="569"/>
        <v>0</v>
      </c>
      <c r="M1876" s="1000">
        <f t="shared" si="570"/>
        <v>0</v>
      </c>
      <c r="N1876" s="1724">
        <f t="shared" si="572"/>
        <v>0</v>
      </c>
      <c r="O1876" s="1000">
        <f t="shared" si="571"/>
        <v>0</v>
      </c>
      <c r="P1876" s="1000" t="b">
        <f>AND(O1876=Altele!$M$4,NOT(ISERROR(MATCH(L1876,Altele!O:O,0))))</f>
        <v>0</v>
      </c>
      <c r="Z1876" s="1006" t="str">
        <f t="shared" si="573"/>
        <v xml:space="preserve">Cap.4 Pct.3: Daca Elementul de structura (Col.A1) = „Utilaje” atunci Codul CAEN (Col.B) = (Div.(25 la 28) si Cls.3250) si Total investitii in utilaje (Col.1) # 0, pentru Rd.(2 la n). </v>
      </c>
      <c r="AA1876" s="2205">
        <f t="shared" si="574"/>
        <v>1</v>
      </c>
      <c r="AB1876" s="3036">
        <v>134</v>
      </c>
    </row>
    <row r="1877" spans="1:28" x14ac:dyDescent="0.25">
      <c r="A1877" s="1708">
        <f t="shared" si="555"/>
        <v>0</v>
      </c>
      <c r="B1877" s="1708">
        <f t="shared" si="554"/>
        <v>10134019</v>
      </c>
      <c r="C1877" s="1002">
        <v>134</v>
      </c>
      <c r="D1877" s="1797" t="s">
        <v>447</v>
      </c>
      <c r="E1877" s="1002">
        <v>19</v>
      </c>
      <c r="F1877" s="1003" t="s">
        <v>4151</v>
      </c>
      <c r="H1877" s="1016" t="s">
        <v>345</v>
      </c>
      <c r="I1877" s="999" t="s">
        <v>9659</v>
      </c>
      <c r="J1877" s="996"/>
      <c r="K1877" s="999" t="s">
        <v>7250</v>
      </c>
      <c r="L1877" s="1047">
        <f t="shared" si="569"/>
        <v>0</v>
      </c>
      <c r="M1877" s="1000">
        <f t="shared" si="570"/>
        <v>0</v>
      </c>
      <c r="N1877" s="1724">
        <f t="shared" si="572"/>
        <v>0</v>
      </c>
      <c r="O1877" s="1000">
        <f t="shared" si="571"/>
        <v>0</v>
      </c>
      <c r="P1877" s="1000" t="b">
        <f>AND(O1877=Altele!$M$4,NOT(ISERROR(MATCH(L1877,Altele!O:O,0))))</f>
        <v>0</v>
      </c>
      <c r="Z1877" s="1006" t="str">
        <f t="shared" si="573"/>
        <v xml:space="preserve">Cap.4 Pct.3: Daca Elementul de structura (Col.A1) = „Utilaje” atunci Codul CAEN (Col.B) = (Div.(25 la 28) si Cls.3250) si Total investitii in utilaje (Col.1) # 0, pentru Rd.(2 la n). </v>
      </c>
      <c r="AA1877" s="2205">
        <f t="shared" si="574"/>
        <v>1</v>
      </c>
      <c r="AB1877" s="3036">
        <v>134</v>
      </c>
    </row>
    <row r="1878" spans="1:28" x14ac:dyDescent="0.25">
      <c r="A1878" s="1708">
        <f t="shared" si="555"/>
        <v>0</v>
      </c>
      <c r="B1878" s="1708">
        <f t="shared" si="554"/>
        <v>10134020</v>
      </c>
      <c r="C1878" s="1002">
        <v>134</v>
      </c>
      <c r="D1878" s="1797" t="s">
        <v>447</v>
      </c>
      <c r="E1878" s="1002">
        <v>20</v>
      </c>
      <c r="F1878" s="1003" t="s">
        <v>4151</v>
      </c>
      <c r="H1878" s="1016" t="s">
        <v>345</v>
      </c>
      <c r="I1878" s="999" t="s">
        <v>9660</v>
      </c>
      <c r="J1878" s="996"/>
      <c r="K1878" s="999" t="s">
        <v>7251</v>
      </c>
      <c r="L1878" s="1047">
        <f t="shared" si="569"/>
        <v>0</v>
      </c>
      <c r="M1878" s="1000">
        <f t="shared" si="570"/>
        <v>0</v>
      </c>
      <c r="N1878" s="1724">
        <f t="shared" si="572"/>
        <v>0</v>
      </c>
      <c r="O1878" s="1000">
        <f t="shared" si="571"/>
        <v>0</v>
      </c>
      <c r="P1878" s="1000" t="b">
        <f>AND(O1878=Altele!$M$4,NOT(ISERROR(MATCH(L1878,Altele!O:O,0))))</f>
        <v>0</v>
      </c>
      <c r="Z1878" s="1006" t="str">
        <f t="shared" si="573"/>
        <v xml:space="preserve">Cap.4 Pct.3: Daca Elementul de structura (Col.A1) = „Utilaje” atunci Codul CAEN (Col.B) = (Div.(25 la 28) si Cls.3250) si Total investitii in utilaje (Col.1) # 0, pentru Rd.(2 la n). </v>
      </c>
      <c r="AA1878" s="2205">
        <f t="shared" si="574"/>
        <v>1</v>
      </c>
      <c r="AB1878" s="3036">
        <v>134</v>
      </c>
    </row>
    <row r="1879" spans="1:28" x14ac:dyDescent="0.25">
      <c r="A1879" s="1708">
        <f t="shared" ref="A1879:A1942" si="575">IF(D1879="DA",IF(ISERROR(N1879),A1878+1,IF(N1879=1,A1878+1,A1878)),A1878)</f>
        <v>0</v>
      </c>
      <c r="B1879" s="1708">
        <f t="shared" si="554"/>
        <v>10134021</v>
      </c>
      <c r="C1879" s="1002">
        <v>134</v>
      </c>
      <c r="D1879" s="1797" t="s">
        <v>447</v>
      </c>
      <c r="E1879" s="1002">
        <v>21</v>
      </c>
      <c r="F1879" s="1003" t="s">
        <v>4151</v>
      </c>
      <c r="H1879" s="1016" t="s">
        <v>345</v>
      </c>
      <c r="I1879" s="999" t="s">
        <v>9661</v>
      </c>
      <c r="J1879" s="996"/>
      <c r="K1879" s="999" t="s">
        <v>7252</v>
      </c>
      <c r="L1879" s="1047">
        <f t="shared" si="569"/>
        <v>0</v>
      </c>
      <c r="M1879" s="1000">
        <f t="shared" si="570"/>
        <v>0</v>
      </c>
      <c r="N1879" s="1724">
        <f t="shared" si="572"/>
        <v>0</v>
      </c>
      <c r="O1879" s="1000">
        <f t="shared" si="571"/>
        <v>0</v>
      </c>
      <c r="P1879" s="1000" t="b">
        <f>AND(O1879=Altele!$M$4,NOT(ISERROR(MATCH(L1879,Altele!O:O,0))))</f>
        <v>0</v>
      </c>
      <c r="Z1879" s="1006" t="str">
        <f t="shared" si="573"/>
        <v xml:space="preserve">Cap.4 Pct.3: Daca Elementul de structura (Col.A1) = „Utilaje” atunci Codul CAEN (Col.B) = (Div.(25 la 28) si Cls.3250) si Total investitii in utilaje (Col.1) # 0, pentru Rd.(2 la n). </v>
      </c>
      <c r="AA1879" s="2205">
        <f t="shared" si="574"/>
        <v>1</v>
      </c>
      <c r="AB1879" s="3036">
        <v>134</v>
      </c>
    </row>
    <row r="1880" spans="1:28" x14ac:dyDescent="0.25">
      <c r="A1880" s="1708">
        <f t="shared" si="575"/>
        <v>0</v>
      </c>
      <c r="B1880" s="1708">
        <f t="shared" si="554"/>
        <v>10134022</v>
      </c>
      <c r="C1880" s="1002">
        <v>134</v>
      </c>
      <c r="D1880" s="1797" t="s">
        <v>447</v>
      </c>
      <c r="E1880" s="1002">
        <v>22</v>
      </c>
      <c r="F1880" s="1003" t="s">
        <v>4151</v>
      </c>
      <c r="H1880" s="1016" t="s">
        <v>345</v>
      </c>
      <c r="I1880" s="999" t="s">
        <v>9662</v>
      </c>
      <c r="J1880" s="996"/>
      <c r="K1880" s="999" t="s">
        <v>7253</v>
      </c>
      <c r="L1880" s="1047">
        <f t="shared" si="569"/>
        <v>0</v>
      </c>
      <c r="M1880" s="1000">
        <f t="shared" si="570"/>
        <v>0</v>
      </c>
      <c r="N1880" s="1724">
        <f t="shared" si="572"/>
        <v>0</v>
      </c>
      <c r="O1880" s="1000">
        <f t="shared" si="571"/>
        <v>0</v>
      </c>
      <c r="P1880" s="1000" t="b">
        <f>AND(O1880=Altele!$M$4,NOT(ISERROR(MATCH(L1880,Altele!O:O,0))))</f>
        <v>0</v>
      </c>
      <c r="Z1880" s="1006" t="str">
        <f t="shared" si="573"/>
        <v xml:space="preserve">Cap.4 Pct.3: Daca Elementul de structura (Col.A1) = „Utilaje” atunci Codul CAEN (Col.B) = (Div.(25 la 28) si Cls.3250) si Total investitii in utilaje (Col.1) # 0, pentru Rd.(2 la n). </v>
      </c>
      <c r="AA1880" s="2205">
        <f t="shared" si="574"/>
        <v>1</v>
      </c>
      <c r="AB1880" s="3036">
        <v>134</v>
      </c>
    </row>
    <row r="1881" spans="1:28" x14ac:dyDescent="0.25">
      <c r="A1881" s="1708">
        <f t="shared" si="575"/>
        <v>0</v>
      </c>
      <c r="B1881" s="1708">
        <f t="shared" si="554"/>
        <v>10134023</v>
      </c>
      <c r="C1881" s="1002">
        <v>134</v>
      </c>
      <c r="D1881" s="1797" t="s">
        <v>447</v>
      </c>
      <c r="E1881" s="1002">
        <v>23</v>
      </c>
      <c r="F1881" s="1003" t="s">
        <v>4151</v>
      </c>
      <c r="H1881" s="1016" t="s">
        <v>345</v>
      </c>
      <c r="I1881" s="999" t="s">
        <v>9663</v>
      </c>
      <c r="J1881" s="996"/>
      <c r="K1881" s="999" t="s">
        <v>7254</v>
      </c>
      <c r="L1881" s="1047">
        <f t="shared" si="569"/>
        <v>0</v>
      </c>
      <c r="M1881" s="1000">
        <f t="shared" si="570"/>
        <v>0</v>
      </c>
      <c r="N1881" s="1724">
        <f t="shared" si="572"/>
        <v>0</v>
      </c>
      <c r="O1881" s="1000">
        <f t="shared" si="571"/>
        <v>0</v>
      </c>
      <c r="P1881" s="1000" t="b">
        <f>AND(O1881=Altele!$M$4,NOT(ISERROR(MATCH(L1881,Altele!O:O,0))))</f>
        <v>0</v>
      </c>
      <c r="Z1881" s="1006" t="str">
        <f t="shared" si="573"/>
        <v xml:space="preserve">Cap.4 Pct.3: Daca Elementul de structura (Col.A1) = „Utilaje” atunci Codul CAEN (Col.B) = (Div.(25 la 28) si Cls.3250) si Total investitii in utilaje (Col.1) # 0, pentru Rd.(2 la n). </v>
      </c>
      <c r="AA1881" s="2205">
        <f t="shared" si="574"/>
        <v>1</v>
      </c>
      <c r="AB1881" s="3036">
        <v>134</v>
      </c>
    </row>
    <row r="1882" spans="1:28" x14ac:dyDescent="0.25">
      <c r="A1882" s="1708">
        <f t="shared" si="575"/>
        <v>0</v>
      </c>
      <c r="B1882" s="1708">
        <f t="shared" si="554"/>
        <v>10134024</v>
      </c>
      <c r="C1882" s="1002">
        <v>134</v>
      </c>
      <c r="D1882" s="1797" t="s">
        <v>447</v>
      </c>
      <c r="E1882" s="1002">
        <v>24</v>
      </c>
      <c r="F1882" s="1003" t="s">
        <v>4151</v>
      </c>
      <c r="H1882" s="1016" t="s">
        <v>345</v>
      </c>
      <c r="I1882" s="999" t="s">
        <v>9664</v>
      </c>
      <c r="J1882" s="996"/>
      <c r="K1882" s="999" t="s">
        <v>7255</v>
      </c>
      <c r="L1882" s="1047">
        <f t="shared" si="569"/>
        <v>0</v>
      </c>
      <c r="M1882" s="1000">
        <f t="shared" si="570"/>
        <v>0</v>
      </c>
      <c r="N1882" s="1724">
        <f t="shared" si="572"/>
        <v>0</v>
      </c>
      <c r="O1882" s="1000">
        <f t="shared" si="571"/>
        <v>0</v>
      </c>
      <c r="P1882" s="1000" t="b">
        <f>AND(O1882=Altele!$M$4,NOT(ISERROR(MATCH(L1882,Altele!O:O,0))))</f>
        <v>0</v>
      </c>
      <c r="Z1882" s="1006" t="str">
        <f t="shared" si="573"/>
        <v xml:space="preserve">Cap.4 Pct.3: Daca Elementul de structura (Col.A1) = „Utilaje” atunci Codul CAEN (Col.B) = (Div.(25 la 28) si Cls.3250) si Total investitii in utilaje (Col.1) # 0, pentru Rd.(2 la n). </v>
      </c>
      <c r="AA1882" s="2205">
        <f t="shared" si="574"/>
        <v>1</v>
      </c>
      <c r="AB1882" s="3036">
        <v>134</v>
      </c>
    </row>
    <row r="1883" spans="1:28" x14ac:dyDescent="0.25">
      <c r="A1883" s="1708">
        <f t="shared" si="575"/>
        <v>0</v>
      </c>
      <c r="B1883" s="1708">
        <f t="shared" si="554"/>
        <v>10134025</v>
      </c>
      <c r="C1883" s="1002">
        <v>134</v>
      </c>
      <c r="D1883" s="1797" t="s">
        <v>447</v>
      </c>
      <c r="E1883" s="1002">
        <v>25</v>
      </c>
      <c r="F1883" s="1003" t="s">
        <v>4151</v>
      </c>
      <c r="H1883" s="1016" t="s">
        <v>345</v>
      </c>
      <c r="I1883" s="999" t="s">
        <v>9665</v>
      </c>
      <c r="J1883" s="996"/>
      <c r="K1883" s="999" t="s">
        <v>7256</v>
      </c>
      <c r="L1883" s="1047">
        <f t="shared" si="569"/>
        <v>0</v>
      </c>
      <c r="M1883" s="1000">
        <f t="shared" si="570"/>
        <v>0</v>
      </c>
      <c r="N1883" s="1724">
        <f t="shared" si="572"/>
        <v>0</v>
      </c>
      <c r="O1883" s="1000">
        <f t="shared" si="571"/>
        <v>0</v>
      </c>
      <c r="P1883" s="1000" t="b">
        <f>AND(O1883=Altele!$M$4,NOT(ISERROR(MATCH(L1883,Altele!O:O,0))))</f>
        <v>0</v>
      </c>
      <c r="Z1883" s="1006" t="str">
        <f t="shared" si="573"/>
        <v xml:space="preserve">Cap.4 Pct.3: Daca Elementul de structura (Col.A1) = „Utilaje” atunci Codul CAEN (Col.B) = (Div.(25 la 28) si Cls.3250) si Total investitii in utilaje (Col.1) # 0, pentru Rd.(2 la n). </v>
      </c>
      <c r="AA1883" s="2205">
        <f t="shared" si="574"/>
        <v>1</v>
      </c>
      <c r="AB1883" s="3036">
        <v>134</v>
      </c>
    </row>
    <row r="1884" spans="1:28" x14ac:dyDescent="0.25">
      <c r="A1884" s="1708">
        <f t="shared" si="575"/>
        <v>0</v>
      </c>
      <c r="B1884" s="1708">
        <f t="shared" si="554"/>
        <v>10134026</v>
      </c>
      <c r="C1884" s="1002">
        <v>134</v>
      </c>
      <c r="D1884" s="1797" t="s">
        <v>447</v>
      </c>
      <c r="E1884" s="1002">
        <v>26</v>
      </c>
      <c r="F1884" s="1003" t="s">
        <v>4151</v>
      </c>
      <c r="H1884" s="1016" t="s">
        <v>345</v>
      </c>
      <c r="I1884" s="999" t="s">
        <v>9666</v>
      </c>
      <c r="J1884" s="996"/>
      <c r="K1884" s="999" t="s">
        <v>7257</v>
      </c>
      <c r="L1884" s="1047">
        <f t="shared" si="569"/>
        <v>0</v>
      </c>
      <c r="M1884" s="1000">
        <f t="shared" si="570"/>
        <v>0</v>
      </c>
      <c r="N1884" s="1724">
        <f t="shared" si="572"/>
        <v>0</v>
      </c>
      <c r="O1884" s="1000">
        <f t="shared" si="571"/>
        <v>0</v>
      </c>
      <c r="P1884" s="1000" t="b">
        <f>AND(O1884=Altele!$M$4,NOT(ISERROR(MATCH(L1884,Altele!O:O,0))))</f>
        <v>0</v>
      </c>
      <c r="Z1884" s="1006" t="str">
        <f t="shared" si="573"/>
        <v xml:space="preserve">Cap.4 Pct.3: Daca Elementul de structura (Col.A1) = „Utilaje” atunci Codul CAEN (Col.B) = (Div.(25 la 28) si Cls.3250) si Total investitii in utilaje (Col.1) # 0, pentru Rd.(2 la n). </v>
      </c>
      <c r="AA1884" s="2205">
        <f t="shared" si="574"/>
        <v>1</v>
      </c>
      <c r="AB1884" s="3036">
        <v>134</v>
      </c>
    </row>
    <row r="1885" spans="1:28" x14ac:dyDescent="0.25">
      <c r="A1885" s="1708">
        <f t="shared" si="575"/>
        <v>0</v>
      </c>
      <c r="B1885" s="1708">
        <f t="shared" si="554"/>
        <v>10134027</v>
      </c>
      <c r="C1885" s="1002">
        <v>134</v>
      </c>
      <c r="D1885" s="1797" t="s">
        <v>447</v>
      </c>
      <c r="E1885" s="1002">
        <v>27</v>
      </c>
      <c r="F1885" s="1003" t="s">
        <v>4151</v>
      </c>
      <c r="H1885" s="1016" t="s">
        <v>345</v>
      </c>
      <c r="I1885" s="999" t="s">
        <v>9667</v>
      </c>
      <c r="J1885" s="996"/>
      <c r="K1885" s="999" t="s">
        <v>7258</v>
      </c>
      <c r="L1885" s="1047">
        <f t="shared" si="569"/>
        <v>0</v>
      </c>
      <c r="M1885" s="1000">
        <f t="shared" si="570"/>
        <v>0</v>
      </c>
      <c r="N1885" s="1724">
        <f t="shared" si="572"/>
        <v>0</v>
      </c>
      <c r="O1885" s="1000">
        <f t="shared" si="571"/>
        <v>0</v>
      </c>
      <c r="P1885" s="1000" t="b">
        <f>AND(O1885=Altele!$M$4,NOT(ISERROR(MATCH(L1885,Altele!O:O,0))))</f>
        <v>0</v>
      </c>
      <c r="Z1885" s="1006" t="str">
        <f t="shared" si="573"/>
        <v xml:space="preserve">Cap.4 Pct.3: Daca Elementul de structura (Col.A1) = „Utilaje” atunci Codul CAEN (Col.B) = (Div.(25 la 28) si Cls.3250) si Total investitii in utilaje (Col.1) # 0, pentru Rd.(2 la n). </v>
      </c>
      <c r="AA1885" s="2205">
        <f t="shared" si="574"/>
        <v>1</v>
      </c>
      <c r="AB1885" s="3036">
        <v>134</v>
      </c>
    </row>
    <row r="1886" spans="1:28" x14ac:dyDescent="0.25">
      <c r="A1886" s="1708">
        <f t="shared" si="575"/>
        <v>0</v>
      </c>
      <c r="B1886" s="1708">
        <f t="shared" si="554"/>
        <v>10134028</v>
      </c>
      <c r="C1886" s="1002">
        <v>134</v>
      </c>
      <c r="D1886" s="1797" t="s">
        <v>447</v>
      </c>
      <c r="E1886" s="1002">
        <v>28</v>
      </c>
      <c r="F1886" s="1003" t="s">
        <v>4151</v>
      </c>
      <c r="H1886" s="1016" t="s">
        <v>345</v>
      </c>
      <c r="I1886" s="999" t="s">
        <v>9668</v>
      </c>
      <c r="J1886" s="996"/>
      <c r="K1886" s="999" t="s">
        <v>7259</v>
      </c>
      <c r="L1886" s="1047">
        <f t="shared" si="569"/>
        <v>0</v>
      </c>
      <c r="M1886" s="1000">
        <f t="shared" si="570"/>
        <v>0</v>
      </c>
      <c r="N1886" s="1724">
        <f t="shared" si="572"/>
        <v>0</v>
      </c>
      <c r="O1886" s="1000">
        <f t="shared" si="571"/>
        <v>0</v>
      </c>
      <c r="P1886" s="1000" t="b">
        <f>AND(O1886=Altele!$M$4,NOT(ISERROR(MATCH(L1886,Altele!O:O,0))))</f>
        <v>0</v>
      </c>
      <c r="Z1886" s="1006" t="str">
        <f t="shared" si="573"/>
        <v xml:space="preserve">Cap.4 Pct.3: Daca Elementul de structura (Col.A1) = „Utilaje” atunci Codul CAEN (Col.B) = (Div.(25 la 28) si Cls.3250) si Total investitii in utilaje (Col.1) # 0, pentru Rd.(2 la n). </v>
      </c>
      <c r="AA1886" s="2205">
        <f t="shared" si="574"/>
        <v>1</v>
      </c>
      <c r="AB1886" s="3036">
        <v>134</v>
      </c>
    </row>
    <row r="1887" spans="1:28" x14ac:dyDescent="0.25">
      <c r="A1887" s="1708">
        <f t="shared" si="575"/>
        <v>0</v>
      </c>
      <c r="B1887" s="1708">
        <f t="shared" si="554"/>
        <v>10134029</v>
      </c>
      <c r="C1887" s="1002">
        <v>134</v>
      </c>
      <c r="D1887" s="1797" t="s">
        <v>447</v>
      </c>
      <c r="E1887" s="1002">
        <v>29</v>
      </c>
      <c r="F1887" s="1003" t="s">
        <v>4151</v>
      </c>
      <c r="H1887" s="1016" t="s">
        <v>345</v>
      </c>
      <c r="I1887" s="999" t="s">
        <v>9669</v>
      </c>
      <c r="J1887" s="996"/>
      <c r="K1887" s="999" t="s">
        <v>7260</v>
      </c>
      <c r="L1887" s="1047">
        <f t="shared" si="569"/>
        <v>0</v>
      </c>
      <c r="M1887" s="1000">
        <f t="shared" si="570"/>
        <v>0</v>
      </c>
      <c r="N1887" s="1724">
        <f t="shared" si="572"/>
        <v>0</v>
      </c>
      <c r="O1887" s="1000">
        <f t="shared" si="571"/>
        <v>0</v>
      </c>
      <c r="P1887" s="1000" t="b">
        <f>AND(O1887=Altele!$M$4,NOT(ISERROR(MATCH(L1887,Altele!O:O,0))))</f>
        <v>0</v>
      </c>
      <c r="Z1887" s="1006" t="str">
        <f t="shared" si="573"/>
        <v xml:space="preserve">Cap.4 Pct.3: Daca Elementul de structura (Col.A1) = „Utilaje” atunci Codul CAEN (Col.B) = (Div.(25 la 28) si Cls.3250) si Total investitii in utilaje (Col.1) # 0, pentru Rd.(2 la n). </v>
      </c>
      <c r="AA1887" s="2205">
        <f t="shared" si="574"/>
        <v>1</v>
      </c>
      <c r="AB1887" s="3036">
        <v>134</v>
      </c>
    </row>
    <row r="1888" spans="1:28" x14ac:dyDescent="0.25">
      <c r="A1888" s="1708">
        <f t="shared" si="575"/>
        <v>0</v>
      </c>
      <c r="B1888" s="1708">
        <f t="shared" si="554"/>
        <v>10134030</v>
      </c>
      <c r="C1888" s="1002">
        <v>134</v>
      </c>
      <c r="D1888" s="1797" t="s">
        <v>447</v>
      </c>
      <c r="E1888" s="1002">
        <v>30</v>
      </c>
      <c r="F1888" s="1003" t="s">
        <v>4151</v>
      </c>
      <c r="H1888" s="1016" t="s">
        <v>345</v>
      </c>
      <c r="I1888" s="999" t="s">
        <v>9670</v>
      </c>
      <c r="J1888" s="996"/>
      <c r="K1888" s="999" t="s">
        <v>7261</v>
      </c>
      <c r="L1888" s="1047">
        <f t="shared" si="569"/>
        <v>0</v>
      </c>
      <c r="M1888" s="1000">
        <f t="shared" si="570"/>
        <v>0</v>
      </c>
      <c r="N1888" s="1724">
        <f t="shared" si="572"/>
        <v>0</v>
      </c>
      <c r="O1888" s="1000">
        <f t="shared" si="571"/>
        <v>0</v>
      </c>
      <c r="P1888" s="1000" t="b">
        <f>AND(O1888=Altele!$M$4,NOT(ISERROR(MATCH(L1888,Altele!O:O,0))))</f>
        <v>0</v>
      </c>
      <c r="Z1888" s="1006" t="str">
        <f t="shared" si="573"/>
        <v xml:space="preserve">Cap.4 Pct.3: Daca Elementul de structura (Col.A1) = „Utilaje” atunci Codul CAEN (Col.B) = (Div.(25 la 28) si Cls.3250) si Total investitii in utilaje (Col.1) # 0, pentru Rd.(2 la n). </v>
      </c>
      <c r="AA1888" s="2205">
        <f t="shared" si="574"/>
        <v>1</v>
      </c>
      <c r="AB1888" s="3036">
        <v>134</v>
      </c>
    </row>
    <row r="1889" spans="1:29" x14ac:dyDescent="0.25">
      <c r="A1889" s="1708">
        <f t="shared" si="575"/>
        <v>0</v>
      </c>
      <c r="B1889" s="1708">
        <f t="shared" si="554"/>
        <v>10134031</v>
      </c>
      <c r="C1889" s="1002">
        <v>134</v>
      </c>
      <c r="D1889" s="1797" t="s">
        <v>447</v>
      </c>
      <c r="E1889" s="1002">
        <v>31</v>
      </c>
      <c r="F1889" s="1003" t="s">
        <v>4151</v>
      </c>
      <c r="H1889" s="1016" t="s">
        <v>345</v>
      </c>
      <c r="I1889" s="999" t="s">
        <v>9671</v>
      </c>
      <c r="J1889" s="996"/>
      <c r="K1889" s="999" t="s">
        <v>7262</v>
      </c>
      <c r="L1889" s="1047">
        <f t="shared" si="569"/>
        <v>0</v>
      </c>
      <c r="M1889" s="1000">
        <f t="shared" si="570"/>
        <v>0</v>
      </c>
      <c r="N1889" s="1724">
        <f t="shared" si="572"/>
        <v>0</v>
      </c>
      <c r="O1889" s="1000">
        <f t="shared" si="571"/>
        <v>0</v>
      </c>
      <c r="P1889" s="1000" t="b">
        <f>AND(O1889=Altele!$M$4,NOT(ISERROR(MATCH(L1889,Altele!O:O,0))))</f>
        <v>0</v>
      </c>
      <c r="Z1889" s="1006" t="str">
        <f t="shared" si="573"/>
        <v xml:space="preserve">Cap.4 Pct.3: Daca Elementul de structura (Col.A1) = „Utilaje” atunci Codul CAEN (Col.B) = (Div.(25 la 28) si Cls.3250) si Total investitii in utilaje (Col.1) # 0, pentru Rd.(2 la n). </v>
      </c>
      <c r="AA1889" s="2205">
        <f t="shared" si="574"/>
        <v>1</v>
      </c>
      <c r="AB1889" s="3036">
        <v>134</v>
      </c>
    </row>
    <row r="1890" spans="1:29" x14ac:dyDescent="0.25">
      <c r="A1890" s="1708">
        <f t="shared" si="575"/>
        <v>0</v>
      </c>
      <c r="B1890" s="1708">
        <f t="shared" si="554"/>
        <v>10134032</v>
      </c>
      <c r="C1890" s="1002">
        <v>134</v>
      </c>
      <c r="D1890" s="1797" t="s">
        <v>447</v>
      </c>
      <c r="E1890" s="1002">
        <v>32</v>
      </c>
      <c r="F1890" s="1003" t="s">
        <v>4151</v>
      </c>
      <c r="H1890" s="1016" t="s">
        <v>345</v>
      </c>
      <c r="I1890" s="999" t="s">
        <v>9672</v>
      </c>
      <c r="J1890" s="996"/>
      <c r="K1890" s="999" t="s">
        <v>7263</v>
      </c>
      <c r="L1890" s="1047">
        <f t="shared" si="569"/>
        <v>0</v>
      </c>
      <c r="M1890" s="1000">
        <f t="shared" si="570"/>
        <v>0</v>
      </c>
      <c r="N1890" s="1724">
        <f t="shared" si="572"/>
        <v>0</v>
      </c>
      <c r="O1890" s="1000">
        <f t="shared" si="571"/>
        <v>0</v>
      </c>
      <c r="P1890" s="1000" t="b">
        <f>AND(O1890=Altele!$M$4,NOT(ISERROR(MATCH(L1890,Altele!O:O,0))))</f>
        <v>0</v>
      </c>
      <c r="Z1890" s="1006" t="str">
        <f t="shared" si="573"/>
        <v xml:space="preserve">Cap.4 Pct.3: Daca Elementul de structura (Col.A1) = „Utilaje” atunci Codul CAEN (Col.B) = (Div.(25 la 28) si Cls.3250) si Total investitii in utilaje (Col.1) # 0, pentru Rd.(2 la n). </v>
      </c>
      <c r="AA1890" s="2205">
        <f t="shared" si="574"/>
        <v>1</v>
      </c>
      <c r="AB1890" s="3036">
        <v>134</v>
      </c>
    </row>
    <row r="1891" spans="1:29" x14ac:dyDescent="0.25">
      <c r="A1891" s="1708">
        <f t="shared" si="575"/>
        <v>0</v>
      </c>
      <c r="B1891" s="1708">
        <f t="shared" si="554"/>
        <v>10134033</v>
      </c>
      <c r="C1891" s="1002">
        <v>134</v>
      </c>
      <c r="D1891" s="1797" t="s">
        <v>447</v>
      </c>
      <c r="E1891" s="1002">
        <v>33</v>
      </c>
      <c r="F1891" s="1003" t="s">
        <v>4151</v>
      </c>
      <c r="H1891" s="1016" t="s">
        <v>345</v>
      </c>
      <c r="I1891" s="999" t="s">
        <v>9673</v>
      </c>
      <c r="J1891" s="996"/>
      <c r="K1891" s="999" t="s">
        <v>7264</v>
      </c>
      <c r="L1891" s="1047">
        <f t="shared" si="569"/>
        <v>0</v>
      </c>
      <c r="M1891" s="1000">
        <f t="shared" si="570"/>
        <v>0</v>
      </c>
      <c r="N1891" s="1724">
        <f t="shared" si="572"/>
        <v>0</v>
      </c>
      <c r="O1891" s="1000">
        <f t="shared" si="571"/>
        <v>0</v>
      </c>
      <c r="P1891" s="1000" t="b">
        <f>AND(O1891=Altele!$M$4,NOT(ISERROR(MATCH(L1891,Altele!O:O,0))))</f>
        <v>0</v>
      </c>
      <c r="Z1891" s="1006" t="str">
        <f t="shared" si="573"/>
        <v xml:space="preserve">Cap.4 Pct.3: Daca Elementul de structura (Col.A1) = „Utilaje” atunci Codul CAEN (Col.B) = (Div.(25 la 28) si Cls.3250) si Total investitii in utilaje (Col.1) # 0, pentru Rd.(2 la n). </v>
      </c>
      <c r="AA1891" s="2205">
        <f t="shared" si="574"/>
        <v>1</v>
      </c>
      <c r="AB1891" s="3036">
        <v>134</v>
      </c>
    </row>
    <row r="1892" spans="1:29" x14ac:dyDescent="0.25">
      <c r="A1892" s="1708">
        <f t="shared" si="575"/>
        <v>0</v>
      </c>
      <c r="B1892" s="1708">
        <f t="shared" si="554"/>
        <v>10134034</v>
      </c>
      <c r="C1892" s="1002">
        <v>134</v>
      </c>
      <c r="D1892" s="1797" t="s">
        <v>447</v>
      </c>
      <c r="E1892" s="1002">
        <v>34</v>
      </c>
      <c r="F1892" s="1003" t="s">
        <v>4151</v>
      </c>
      <c r="H1892" s="1016" t="s">
        <v>345</v>
      </c>
      <c r="I1892" s="999" t="s">
        <v>9674</v>
      </c>
      <c r="J1892" s="996"/>
      <c r="K1892" s="999" t="s">
        <v>7265</v>
      </c>
      <c r="L1892" s="1047">
        <f t="shared" si="569"/>
        <v>0</v>
      </c>
      <c r="M1892" s="1000">
        <f t="shared" si="570"/>
        <v>0</v>
      </c>
      <c r="N1892" s="1724">
        <f t="shared" si="572"/>
        <v>0</v>
      </c>
      <c r="O1892" s="1000">
        <f t="shared" si="571"/>
        <v>0</v>
      </c>
      <c r="P1892" s="1000" t="b">
        <f>AND(O1892=Altele!$M$4,NOT(ISERROR(MATCH(L1892,Altele!O:O,0))))</f>
        <v>0</v>
      </c>
      <c r="Z1892" s="1006" t="str">
        <f t="shared" si="573"/>
        <v xml:space="preserve">Cap.4 Pct.3: Daca Elementul de structura (Col.A1) = „Utilaje” atunci Codul CAEN (Col.B) = (Div.(25 la 28) si Cls.3250) si Total investitii in utilaje (Col.1) # 0, pentru Rd.(2 la n). </v>
      </c>
      <c r="AA1892" s="2205">
        <f t="shared" si="574"/>
        <v>1</v>
      </c>
      <c r="AB1892" s="3036">
        <v>134</v>
      </c>
    </row>
    <row r="1893" spans="1:29" x14ac:dyDescent="0.25">
      <c r="A1893" s="1708">
        <f t="shared" si="575"/>
        <v>0</v>
      </c>
      <c r="B1893" s="1708">
        <f t="shared" si="554"/>
        <v>10134035</v>
      </c>
      <c r="C1893" s="1002">
        <v>134</v>
      </c>
      <c r="D1893" s="1797" t="s">
        <v>447</v>
      </c>
      <c r="E1893" s="1002">
        <v>35</v>
      </c>
      <c r="F1893" s="1003" t="s">
        <v>4151</v>
      </c>
      <c r="H1893" s="1016" t="s">
        <v>345</v>
      </c>
      <c r="I1893" s="999" t="s">
        <v>9675</v>
      </c>
      <c r="J1893" s="996"/>
      <c r="K1893" s="999" t="s">
        <v>7266</v>
      </c>
      <c r="L1893" s="1047">
        <f t="shared" si="569"/>
        <v>0</v>
      </c>
      <c r="M1893" s="1000">
        <f t="shared" si="570"/>
        <v>0</v>
      </c>
      <c r="N1893" s="1724">
        <f t="shared" si="572"/>
        <v>0</v>
      </c>
      <c r="O1893" s="1000">
        <f t="shared" si="571"/>
        <v>0</v>
      </c>
      <c r="P1893" s="1000" t="b">
        <f>AND(O1893=Altele!$M$4,NOT(ISERROR(MATCH(L1893,Altele!O:O,0))))</f>
        <v>0</v>
      </c>
      <c r="Z1893" s="1006" t="str">
        <f t="shared" si="573"/>
        <v xml:space="preserve">Cap.4 Pct.3: Daca Elementul de structura (Col.A1) = „Utilaje” atunci Codul CAEN (Col.B) = (Div.(25 la 28) si Cls.3250) si Total investitii in utilaje (Col.1) # 0, pentru Rd.(2 la n). </v>
      </c>
      <c r="AA1893" s="2205">
        <f t="shared" si="574"/>
        <v>1</v>
      </c>
      <c r="AB1893" s="3036">
        <v>134</v>
      </c>
    </row>
    <row r="1894" spans="1:29" x14ac:dyDescent="0.25">
      <c r="A1894" s="1708">
        <f t="shared" si="575"/>
        <v>0</v>
      </c>
      <c r="B1894" s="1708">
        <f t="shared" si="554"/>
        <v>10134036</v>
      </c>
      <c r="C1894" s="1002">
        <v>134</v>
      </c>
      <c r="D1894" s="1797" t="s">
        <v>447</v>
      </c>
      <c r="E1894" s="1002">
        <v>36</v>
      </c>
      <c r="F1894" s="1003" t="s">
        <v>4151</v>
      </c>
      <c r="H1894" s="1016" t="s">
        <v>345</v>
      </c>
      <c r="I1894" s="999" t="s">
        <v>9676</v>
      </c>
      <c r="J1894" s="996"/>
      <c r="K1894" s="999" t="s">
        <v>7267</v>
      </c>
      <c r="L1894" s="1047">
        <f t="shared" si="569"/>
        <v>0</v>
      </c>
      <c r="M1894" s="1000">
        <f t="shared" si="570"/>
        <v>0</v>
      </c>
      <c r="N1894" s="1724">
        <f t="shared" si="572"/>
        <v>0</v>
      </c>
      <c r="O1894" s="1000">
        <f t="shared" si="571"/>
        <v>0</v>
      </c>
      <c r="P1894" s="1000" t="b">
        <f>AND(O1894=Altele!$M$4,NOT(ISERROR(MATCH(L1894,Altele!O:O,0))))</f>
        <v>0</v>
      </c>
      <c r="Z1894" s="1006" t="str">
        <f t="shared" si="573"/>
        <v xml:space="preserve">Cap.4 Pct.3: Daca Elementul de structura (Col.A1) = „Utilaje” atunci Codul CAEN (Col.B) = (Div.(25 la 28) si Cls.3250) si Total investitii in utilaje (Col.1) # 0, pentru Rd.(2 la n). </v>
      </c>
      <c r="AA1894" s="2205">
        <f t="shared" si="574"/>
        <v>1</v>
      </c>
      <c r="AB1894" s="3036">
        <v>134</v>
      </c>
    </row>
    <row r="1895" spans="1:29" x14ac:dyDescent="0.25">
      <c r="A1895" s="1708">
        <f t="shared" si="575"/>
        <v>0</v>
      </c>
      <c r="B1895" s="1708">
        <f t="shared" si="554"/>
        <v>10134037</v>
      </c>
      <c r="C1895" s="1002">
        <v>134</v>
      </c>
      <c r="D1895" s="1797" t="s">
        <v>447</v>
      </c>
      <c r="E1895" s="1002">
        <v>37</v>
      </c>
      <c r="F1895" s="1003" t="s">
        <v>4151</v>
      </c>
      <c r="H1895" s="1016" t="s">
        <v>345</v>
      </c>
      <c r="I1895" s="999" t="s">
        <v>9677</v>
      </c>
      <c r="J1895" s="996"/>
      <c r="K1895" s="999" t="s">
        <v>7268</v>
      </c>
      <c r="L1895" s="1047">
        <f t="shared" si="569"/>
        <v>0</v>
      </c>
      <c r="M1895" s="1000">
        <f t="shared" si="570"/>
        <v>0</v>
      </c>
      <c r="N1895" s="1724">
        <f t="shared" si="572"/>
        <v>0</v>
      </c>
      <c r="O1895" s="1000">
        <f t="shared" si="571"/>
        <v>0</v>
      </c>
      <c r="P1895" s="1000" t="b">
        <f>AND(O1895=Altele!$M$4,NOT(ISERROR(MATCH(L1895,Altele!O:O,0))))</f>
        <v>0</v>
      </c>
      <c r="Z1895" s="1006" t="str">
        <f t="shared" si="573"/>
        <v xml:space="preserve">Cap.4 Pct.3: Daca Elementul de structura (Col.A1) = „Utilaje” atunci Codul CAEN (Col.B) = (Div.(25 la 28) si Cls.3250) si Total investitii in utilaje (Col.1) # 0, pentru Rd.(2 la n). </v>
      </c>
      <c r="AA1895" s="2205">
        <f t="shared" si="574"/>
        <v>1</v>
      </c>
      <c r="AB1895" s="3036">
        <v>134</v>
      </c>
    </row>
    <row r="1896" spans="1:29" x14ac:dyDescent="0.25">
      <c r="A1896" s="1708">
        <f t="shared" si="575"/>
        <v>0</v>
      </c>
      <c r="B1896" s="1708">
        <f t="shared" si="554"/>
        <v>10134038</v>
      </c>
      <c r="C1896" s="1002">
        <v>134</v>
      </c>
      <c r="D1896" s="1797" t="s">
        <v>447</v>
      </c>
      <c r="E1896" s="1002">
        <v>38</v>
      </c>
      <c r="F1896" s="1003" t="s">
        <v>4151</v>
      </c>
      <c r="H1896" s="1016" t="s">
        <v>345</v>
      </c>
      <c r="I1896" s="999" t="s">
        <v>9678</v>
      </c>
      <c r="J1896" s="996"/>
      <c r="K1896" s="999" t="s">
        <v>7269</v>
      </c>
      <c r="L1896" s="1047">
        <f t="shared" si="569"/>
        <v>0</v>
      </c>
      <c r="M1896" s="1000">
        <f t="shared" si="570"/>
        <v>0</v>
      </c>
      <c r="N1896" s="1724">
        <f t="shared" si="572"/>
        <v>0</v>
      </c>
      <c r="O1896" s="1000">
        <f t="shared" si="571"/>
        <v>0</v>
      </c>
      <c r="P1896" s="1000" t="b">
        <f>AND(O1896=Altele!$M$4,NOT(ISERROR(MATCH(L1896,Altele!O:O,0))))</f>
        <v>0</v>
      </c>
      <c r="Z1896" s="1006" t="str">
        <f t="shared" si="573"/>
        <v xml:space="preserve">Cap.4 Pct.3: Daca Elementul de structura (Col.A1) = „Utilaje” atunci Codul CAEN (Col.B) = (Div.(25 la 28) si Cls.3250) si Total investitii in utilaje (Col.1) # 0, pentru Rd.(2 la n). </v>
      </c>
      <c r="AA1896" s="2205">
        <f t="shared" si="574"/>
        <v>1</v>
      </c>
      <c r="AB1896" s="3036">
        <v>134</v>
      </c>
    </row>
    <row r="1897" spans="1:29" x14ac:dyDescent="0.25">
      <c r="A1897" s="1708">
        <f t="shared" si="575"/>
        <v>0</v>
      </c>
      <c r="B1897" s="1708">
        <f t="shared" si="554"/>
        <v>10134039</v>
      </c>
      <c r="C1897" s="1002">
        <v>134</v>
      </c>
      <c r="D1897" s="1797" t="s">
        <v>447</v>
      </c>
      <c r="E1897" s="1002">
        <v>39</v>
      </c>
      <c r="F1897" s="1003" t="s">
        <v>4151</v>
      </c>
      <c r="H1897" s="1016" t="s">
        <v>345</v>
      </c>
      <c r="I1897" s="999" t="s">
        <v>9679</v>
      </c>
      <c r="J1897" s="996"/>
      <c r="K1897" s="999" t="s">
        <v>7270</v>
      </c>
      <c r="L1897" s="1047">
        <f t="shared" si="569"/>
        <v>0</v>
      </c>
      <c r="M1897" s="1000">
        <f t="shared" si="570"/>
        <v>0</v>
      </c>
      <c r="N1897" s="1724">
        <f t="shared" si="572"/>
        <v>0</v>
      </c>
      <c r="O1897" s="1000">
        <f t="shared" si="571"/>
        <v>0</v>
      </c>
      <c r="P1897" s="1000" t="b">
        <f>AND(O1897=Altele!$M$4,NOT(ISERROR(MATCH(L1897,Altele!O:O,0))))</f>
        <v>0</v>
      </c>
      <c r="Z1897" s="1006" t="str">
        <f t="shared" si="573"/>
        <v xml:space="preserve">Cap.4 Pct.3: Daca Elementul de structura (Col.A1) = „Utilaje” atunci Codul CAEN (Col.B) = (Div.(25 la 28) si Cls.3250) si Total investitii in utilaje (Col.1) # 0, pentru Rd.(2 la n). </v>
      </c>
      <c r="AA1897" s="2205">
        <f t="shared" si="574"/>
        <v>1</v>
      </c>
      <c r="AB1897" s="3036">
        <v>134</v>
      </c>
    </row>
    <row r="1898" spans="1:29" x14ac:dyDescent="0.25">
      <c r="A1898" s="1708">
        <f t="shared" si="575"/>
        <v>0</v>
      </c>
      <c r="B1898" s="1708">
        <f t="shared" ref="B1898" si="576">VALUE("1"&amp;TEXT(C1898,"0000")&amp;TEXT(E1898,"000"))</f>
        <v>10134040</v>
      </c>
      <c r="C1898" s="1002">
        <v>134</v>
      </c>
      <c r="D1898" s="1797" t="s">
        <v>447</v>
      </c>
      <c r="E1898" s="1002">
        <v>40</v>
      </c>
      <c r="F1898" s="1003" t="s">
        <v>4151</v>
      </c>
      <c r="H1898" s="1016" t="s">
        <v>345</v>
      </c>
      <c r="I1898" s="999" t="s">
        <v>9680</v>
      </c>
      <c r="J1898" s="996"/>
      <c r="K1898" s="999" t="s">
        <v>7271</v>
      </c>
      <c r="L1898" s="1047">
        <f t="shared" si="569"/>
        <v>0</v>
      </c>
      <c r="M1898" s="1000">
        <f t="shared" si="570"/>
        <v>0</v>
      </c>
      <c r="N1898" s="1724">
        <f t="shared" si="572"/>
        <v>0</v>
      </c>
      <c r="O1898" s="1000">
        <f t="shared" si="571"/>
        <v>0</v>
      </c>
      <c r="P1898" s="1000" t="b">
        <f>AND(O1898=Altele!$M$4,NOT(ISERROR(MATCH(L1898,Altele!O:O,0))))</f>
        <v>0</v>
      </c>
      <c r="Z1898" s="1006" t="str">
        <f>Z1896</f>
        <v xml:space="preserve">Cap.4 Pct.3: Daca Elementul de structura (Col.A1) = „Utilaje” atunci Codul CAEN (Col.B) = (Div.(25 la 28) si Cls.3250) si Total investitii in utilaje (Col.1) # 0, pentru Rd.(2 la n). </v>
      </c>
      <c r="AA1898" s="2205">
        <f t="shared" si="574"/>
        <v>1</v>
      </c>
      <c r="AB1898" s="3036">
        <v>134</v>
      </c>
    </row>
    <row r="1899" spans="1:29" x14ac:dyDescent="0.25">
      <c r="A1899" s="1710">
        <f t="shared" si="575"/>
        <v>0</v>
      </c>
      <c r="B1899" s="1710">
        <f t="shared" si="554"/>
        <v>10134041</v>
      </c>
      <c r="C1899" s="1007">
        <v>134</v>
      </c>
      <c r="D1899" s="1798" t="s">
        <v>447</v>
      </c>
      <c r="E1899" s="1007">
        <v>41</v>
      </c>
      <c r="F1899" s="1008" t="s">
        <v>4151</v>
      </c>
      <c r="G1899" s="1007"/>
      <c r="H1899" s="1009" t="s">
        <v>345</v>
      </c>
      <c r="I1899" s="1010" t="s">
        <v>10065</v>
      </c>
      <c r="J1899" s="1009"/>
      <c r="K1899" s="1010" t="s">
        <v>10119</v>
      </c>
      <c r="L1899" s="1048">
        <f t="shared" si="569"/>
        <v>0</v>
      </c>
      <c r="M1899" s="1012">
        <f t="shared" si="570"/>
        <v>0</v>
      </c>
      <c r="N1899" s="1727">
        <f t="shared" si="572"/>
        <v>0</v>
      </c>
      <c r="O1899" s="1012">
        <f t="shared" si="571"/>
        <v>0</v>
      </c>
      <c r="P1899" s="1065" t="b">
        <f>AND(O1899=Altele!$M$4,NOT(ISERROR(MATCH(L1899,Altele!O:O,0))))</f>
        <v>0</v>
      </c>
      <c r="Q1899" s="1012"/>
      <c r="R1899" s="1012"/>
      <c r="S1899" s="1012"/>
      <c r="T1899" s="1012"/>
      <c r="U1899" s="1012"/>
      <c r="V1899" s="1012"/>
      <c r="W1899" s="1012"/>
      <c r="X1899" s="1012"/>
      <c r="Y1899" s="1013"/>
      <c r="Z1899" s="1013" t="str">
        <f>Z1897</f>
        <v xml:space="preserve">Cap.4 Pct.3: Daca Elementul de structura (Col.A1) = „Utilaje” atunci Codul CAEN (Col.B) = (Div.(25 la 28) si Cls.3250) si Total investitii in utilaje (Col.1) # 0, pentru Rd.(2 la n). </v>
      </c>
      <c r="AA1899" s="2205">
        <f t="shared" si="574"/>
        <v>1</v>
      </c>
      <c r="AB1899" s="3036">
        <v>134</v>
      </c>
    </row>
    <row r="1900" spans="1:29" x14ac:dyDescent="0.25">
      <c r="A1900" s="1708">
        <f t="shared" si="575"/>
        <v>0</v>
      </c>
      <c r="B1900" s="1708">
        <f t="shared" ref="B1900:B1939" si="577">VALUE("1"&amp;TEXT(C1900,"0000")&amp;TEXT(E1900,"000"))</f>
        <v>10218002</v>
      </c>
      <c r="C1900" s="994">
        <v>218</v>
      </c>
      <c r="D1900" s="1796" t="s">
        <v>447</v>
      </c>
      <c r="E1900" s="994">
        <v>2</v>
      </c>
      <c r="F1900" s="995" t="s">
        <v>4151</v>
      </c>
      <c r="G1900" s="994" t="s">
        <v>9851</v>
      </c>
      <c r="H1900" s="996" t="s">
        <v>345</v>
      </c>
      <c r="I1900" s="999" t="s">
        <v>9642</v>
      </c>
      <c r="J1900" s="996"/>
      <c r="K1900" s="999" t="s">
        <v>7233</v>
      </c>
      <c r="L1900" s="1047">
        <f t="shared" ref="L1900:L1939" si="578">IF(AZ560="",0,AZ560)</f>
        <v>0</v>
      </c>
      <c r="M1900" s="1000">
        <f t="shared" ref="M1900:M1939" si="579">IF(BC560="",0,BC560)</f>
        <v>0</v>
      </c>
      <c r="N1900" s="1724">
        <f>IF(AND(M1900&gt;0,P1900=FALSE),1,0)</f>
        <v>0</v>
      </c>
      <c r="O1900" s="1000">
        <f t="shared" ref="O1900:O1939" si="580">AY560</f>
        <v>0</v>
      </c>
      <c r="P1900" s="1000" t="b">
        <f>AND(O1900=Altele!$M$5,NOT(ISERROR(MATCH(L1900,Altele!R:R,0))))</f>
        <v>0</v>
      </c>
      <c r="Q1900" s="1000"/>
      <c r="R1900" s="1000"/>
      <c r="S1900" s="1000"/>
      <c r="T1900" s="1000"/>
      <c r="U1900" s="1000"/>
      <c r="V1900" s="1000"/>
      <c r="W1900" s="1000"/>
      <c r="X1900" s="1000"/>
      <c r="Y1900" s="1001"/>
      <c r="Z1900" s="1343" t="s">
        <v>11098</v>
      </c>
      <c r="AA1900" s="2205">
        <f t="shared" si="574"/>
        <v>1</v>
      </c>
      <c r="AB1900" s="3036">
        <v>218</v>
      </c>
    </row>
    <row r="1901" spans="1:29" x14ac:dyDescent="0.25">
      <c r="A1901" s="1708">
        <f t="shared" si="575"/>
        <v>0</v>
      </c>
      <c r="B1901" s="1708">
        <f t="shared" si="577"/>
        <v>10218003</v>
      </c>
      <c r="C1901" s="1002">
        <v>218</v>
      </c>
      <c r="D1901" s="1797" t="s">
        <v>447</v>
      </c>
      <c r="E1901" s="1002">
        <v>3</v>
      </c>
      <c r="F1901" s="1003" t="s">
        <v>4151</v>
      </c>
      <c r="H1901" s="1016" t="s">
        <v>345</v>
      </c>
      <c r="I1901" s="999" t="s">
        <v>9643</v>
      </c>
      <c r="J1901" s="996"/>
      <c r="K1901" s="999" t="s">
        <v>7234</v>
      </c>
      <c r="L1901" s="1047">
        <f t="shared" si="578"/>
        <v>0</v>
      </c>
      <c r="M1901" s="1000">
        <f t="shared" si="579"/>
        <v>0</v>
      </c>
      <c r="N1901" s="1724">
        <f t="shared" ref="N1901:N1939" si="581">IF(AND(M1901&gt;0,P1901=FALSE),1,0)</f>
        <v>0</v>
      </c>
      <c r="O1901" s="1000">
        <f t="shared" si="580"/>
        <v>0</v>
      </c>
      <c r="P1901" s="1000" t="b">
        <f>AND(O1901=Altele!$M$5,NOT(ISERROR(MATCH(L1901,Altele!R:R,0))))</f>
        <v>0</v>
      </c>
      <c r="Z1901" s="1006" t="str">
        <f>Z1900</f>
        <v xml:space="preserve">Cap.4 Pct.3: Daca Elementul de structura (Col.A1) = „Mijloace de transport” atunci Codul CAEN (Col.B) = Div.(29, 30) si Total investitii in mijloace de transport (Col.3) # 0, pentru Rd.(2 la n). </v>
      </c>
      <c r="AA1901" s="2205">
        <f t="shared" si="574"/>
        <v>1</v>
      </c>
      <c r="AB1901" s="3036">
        <v>218</v>
      </c>
      <c r="AC1901" s="2205">
        <f>LEN(Z1900)</f>
        <v>195</v>
      </c>
    </row>
    <row r="1902" spans="1:29" x14ac:dyDescent="0.25">
      <c r="A1902" s="1708">
        <f t="shared" si="575"/>
        <v>0</v>
      </c>
      <c r="B1902" s="1708">
        <f t="shared" si="577"/>
        <v>10218004</v>
      </c>
      <c r="C1902" s="1002">
        <v>218</v>
      </c>
      <c r="D1902" s="1797" t="s">
        <v>447</v>
      </c>
      <c r="E1902" s="1002">
        <v>4</v>
      </c>
      <c r="F1902" s="1003" t="s">
        <v>4151</v>
      </c>
      <c r="H1902" s="1016" t="s">
        <v>345</v>
      </c>
      <c r="I1902" s="999" t="s">
        <v>9644</v>
      </c>
      <c r="J1902" s="996"/>
      <c r="K1902" s="999" t="s">
        <v>7235</v>
      </c>
      <c r="L1902" s="1047">
        <f t="shared" si="578"/>
        <v>0</v>
      </c>
      <c r="M1902" s="1000">
        <f t="shared" si="579"/>
        <v>0</v>
      </c>
      <c r="N1902" s="1724">
        <f t="shared" si="581"/>
        <v>0</v>
      </c>
      <c r="O1902" s="1000">
        <f t="shared" si="580"/>
        <v>0</v>
      </c>
      <c r="P1902" s="1000" t="b">
        <f>AND(O1902=Altele!$M$5,NOT(ISERROR(MATCH(L1902,Altele!R:R,0))))</f>
        <v>0</v>
      </c>
      <c r="Z1902" s="1006" t="str">
        <f t="shared" ref="Z1902:Z1937" si="582">Z1901</f>
        <v xml:space="preserve">Cap.4 Pct.3: Daca Elementul de structura (Col.A1) = „Mijloace de transport” atunci Codul CAEN (Col.B) = Div.(29, 30) si Total investitii in mijloace de transport (Col.3) # 0, pentru Rd.(2 la n). </v>
      </c>
      <c r="AA1902" s="2205">
        <f t="shared" si="574"/>
        <v>1</v>
      </c>
      <c r="AB1902" s="3036">
        <v>218</v>
      </c>
    </row>
    <row r="1903" spans="1:29" x14ac:dyDescent="0.25">
      <c r="A1903" s="1708">
        <f t="shared" si="575"/>
        <v>0</v>
      </c>
      <c r="B1903" s="1708">
        <f t="shared" si="577"/>
        <v>10218005</v>
      </c>
      <c r="C1903" s="1002">
        <v>218</v>
      </c>
      <c r="D1903" s="1797" t="s">
        <v>447</v>
      </c>
      <c r="E1903" s="1002">
        <v>5</v>
      </c>
      <c r="F1903" s="1003" t="s">
        <v>4151</v>
      </c>
      <c r="H1903" s="1016" t="s">
        <v>345</v>
      </c>
      <c r="I1903" s="999" t="s">
        <v>9645</v>
      </c>
      <c r="J1903" s="996"/>
      <c r="K1903" s="999" t="s">
        <v>7236</v>
      </c>
      <c r="L1903" s="1047">
        <f t="shared" si="578"/>
        <v>0</v>
      </c>
      <c r="M1903" s="1000">
        <f t="shared" si="579"/>
        <v>0</v>
      </c>
      <c r="N1903" s="1724">
        <f t="shared" si="581"/>
        <v>0</v>
      </c>
      <c r="O1903" s="1000">
        <f t="shared" si="580"/>
        <v>0</v>
      </c>
      <c r="P1903" s="1000" t="b">
        <f>AND(O1903=Altele!$M$5,NOT(ISERROR(MATCH(L1903,Altele!R:R,0))))</f>
        <v>0</v>
      </c>
      <c r="Z1903" s="1006" t="str">
        <f t="shared" si="582"/>
        <v xml:space="preserve">Cap.4 Pct.3: Daca Elementul de structura (Col.A1) = „Mijloace de transport” atunci Codul CAEN (Col.B) = Div.(29, 30) si Total investitii in mijloace de transport (Col.3) # 0, pentru Rd.(2 la n). </v>
      </c>
      <c r="AA1903" s="2205">
        <f t="shared" si="574"/>
        <v>1</v>
      </c>
      <c r="AB1903" s="3036">
        <v>218</v>
      </c>
    </row>
    <row r="1904" spans="1:29" x14ac:dyDescent="0.25">
      <c r="A1904" s="1708">
        <f t="shared" si="575"/>
        <v>0</v>
      </c>
      <c r="B1904" s="1708">
        <f t="shared" si="577"/>
        <v>10218006</v>
      </c>
      <c r="C1904" s="1002">
        <v>218</v>
      </c>
      <c r="D1904" s="1797" t="s">
        <v>447</v>
      </c>
      <c r="E1904" s="1002">
        <v>6</v>
      </c>
      <c r="F1904" s="1003" t="s">
        <v>4151</v>
      </c>
      <c r="H1904" s="1016" t="s">
        <v>345</v>
      </c>
      <c r="I1904" s="999" t="s">
        <v>9646</v>
      </c>
      <c r="J1904" s="996"/>
      <c r="K1904" s="999" t="s">
        <v>7237</v>
      </c>
      <c r="L1904" s="1047">
        <f t="shared" si="578"/>
        <v>0</v>
      </c>
      <c r="M1904" s="1000">
        <f t="shared" si="579"/>
        <v>0</v>
      </c>
      <c r="N1904" s="1724">
        <f t="shared" si="581"/>
        <v>0</v>
      </c>
      <c r="O1904" s="1000">
        <f t="shared" si="580"/>
        <v>0</v>
      </c>
      <c r="P1904" s="1000" t="b">
        <f>AND(O1904=Altele!$M$5,NOT(ISERROR(MATCH(L1904,Altele!R:R,0))))</f>
        <v>0</v>
      </c>
      <c r="Z1904" s="1006" t="str">
        <f t="shared" si="582"/>
        <v xml:space="preserve">Cap.4 Pct.3: Daca Elementul de structura (Col.A1) = „Mijloace de transport” atunci Codul CAEN (Col.B) = Div.(29, 30) si Total investitii in mijloace de transport (Col.3) # 0, pentru Rd.(2 la n). </v>
      </c>
      <c r="AA1904" s="2205">
        <f t="shared" si="574"/>
        <v>1</v>
      </c>
      <c r="AB1904" s="3036">
        <v>218</v>
      </c>
    </row>
    <row r="1905" spans="1:28" x14ac:dyDescent="0.25">
      <c r="A1905" s="1708">
        <f t="shared" si="575"/>
        <v>0</v>
      </c>
      <c r="B1905" s="1708">
        <f t="shared" si="577"/>
        <v>10218007</v>
      </c>
      <c r="C1905" s="1002">
        <v>218</v>
      </c>
      <c r="D1905" s="1797" t="s">
        <v>447</v>
      </c>
      <c r="E1905" s="1002">
        <v>7</v>
      </c>
      <c r="F1905" s="1003" t="s">
        <v>4151</v>
      </c>
      <c r="H1905" s="1016" t="s">
        <v>345</v>
      </c>
      <c r="I1905" s="999" t="s">
        <v>9647</v>
      </c>
      <c r="J1905" s="996"/>
      <c r="K1905" s="999" t="s">
        <v>7238</v>
      </c>
      <c r="L1905" s="1047">
        <f t="shared" si="578"/>
        <v>0</v>
      </c>
      <c r="M1905" s="1000">
        <f t="shared" si="579"/>
        <v>0</v>
      </c>
      <c r="N1905" s="1724">
        <f t="shared" si="581"/>
        <v>0</v>
      </c>
      <c r="O1905" s="1000">
        <f t="shared" si="580"/>
        <v>0</v>
      </c>
      <c r="P1905" s="1000" t="b">
        <f>AND(O1905=Altele!$M$5,NOT(ISERROR(MATCH(L1905,Altele!R:R,0))))</f>
        <v>0</v>
      </c>
      <c r="Z1905" s="1006" t="str">
        <f t="shared" si="582"/>
        <v xml:space="preserve">Cap.4 Pct.3: Daca Elementul de structura (Col.A1) = „Mijloace de transport” atunci Codul CAEN (Col.B) = Div.(29, 30) si Total investitii in mijloace de transport (Col.3) # 0, pentru Rd.(2 la n). </v>
      </c>
      <c r="AA1905" s="2205">
        <f t="shared" si="574"/>
        <v>1</v>
      </c>
      <c r="AB1905" s="3036">
        <v>218</v>
      </c>
    </row>
    <row r="1906" spans="1:28" x14ac:dyDescent="0.25">
      <c r="A1906" s="1708">
        <f t="shared" si="575"/>
        <v>0</v>
      </c>
      <c r="B1906" s="1708">
        <f t="shared" si="577"/>
        <v>10218008</v>
      </c>
      <c r="C1906" s="1002">
        <v>218</v>
      </c>
      <c r="D1906" s="1797" t="s">
        <v>447</v>
      </c>
      <c r="E1906" s="1002">
        <v>8</v>
      </c>
      <c r="F1906" s="1003" t="s">
        <v>4151</v>
      </c>
      <c r="H1906" s="1016" t="s">
        <v>345</v>
      </c>
      <c r="I1906" s="999" t="s">
        <v>9648</v>
      </c>
      <c r="J1906" s="996"/>
      <c r="K1906" s="999" t="s">
        <v>7239</v>
      </c>
      <c r="L1906" s="1047">
        <f t="shared" si="578"/>
        <v>0</v>
      </c>
      <c r="M1906" s="1000">
        <f t="shared" si="579"/>
        <v>0</v>
      </c>
      <c r="N1906" s="1724">
        <f t="shared" si="581"/>
        <v>0</v>
      </c>
      <c r="O1906" s="1000">
        <f t="shared" si="580"/>
        <v>0</v>
      </c>
      <c r="P1906" s="1000" t="b">
        <f>AND(O1906=Altele!$M$5,NOT(ISERROR(MATCH(L1906,Altele!R:R,0))))</f>
        <v>0</v>
      </c>
      <c r="Z1906" s="1006" t="str">
        <f t="shared" si="582"/>
        <v xml:space="preserve">Cap.4 Pct.3: Daca Elementul de structura (Col.A1) = „Mijloace de transport” atunci Codul CAEN (Col.B) = Div.(29, 30) si Total investitii in mijloace de transport (Col.3) # 0, pentru Rd.(2 la n). </v>
      </c>
      <c r="AA1906" s="2205">
        <f t="shared" si="574"/>
        <v>1</v>
      </c>
      <c r="AB1906" s="3036">
        <v>218</v>
      </c>
    </row>
    <row r="1907" spans="1:28" x14ac:dyDescent="0.25">
      <c r="A1907" s="1708">
        <f t="shared" si="575"/>
        <v>0</v>
      </c>
      <c r="B1907" s="1708">
        <f t="shared" si="577"/>
        <v>10218009</v>
      </c>
      <c r="C1907" s="1002">
        <v>218</v>
      </c>
      <c r="D1907" s="1797" t="s">
        <v>447</v>
      </c>
      <c r="E1907" s="1002">
        <v>9</v>
      </c>
      <c r="F1907" s="1003" t="s">
        <v>4151</v>
      </c>
      <c r="H1907" s="1016" t="s">
        <v>345</v>
      </c>
      <c r="I1907" s="999" t="s">
        <v>9649</v>
      </c>
      <c r="J1907" s="996"/>
      <c r="K1907" s="999" t="s">
        <v>7240</v>
      </c>
      <c r="L1907" s="1047">
        <f t="shared" si="578"/>
        <v>0</v>
      </c>
      <c r="M1907" s="1000">
        <f t="shared" si="579"/>
        <v>0</v>
      </c>
      <c r="N1907" s="1724">
        <f t="shared" si="581"/>
        <v>0</v>
      </c>
      <c r="O1907" s="1000">
        <f t="shared" si="580"/>
        <v>0</v>
      </c>
      <c r="P1907" s="1000" t="b">
        <f>AND(O1907=Altele!$M$5,NOT(ISERROR(MATCH(L1907,Altele!R:R,0))))</f>
        <v>0</v>
      </c>
      <c r="Z1907" s="1006" t="str">
        <f t="shared" si="582"/>
        <v xml:space="preserve">Cap.4 Pct.3: Daca Elementul de structura (Col.A1) = „Mijloace de transport” atunci Codul CAEN (Col.B) = Div.(29, 30) si Total investitii in mijloace de transport (Col.3) # 0, pentru Rd.(2 la n). </v>
      </c>
      <c r="AA1907" s="2205">
        <f t="shared" si="574"/>
        <v>1</v>
      </c>
      <c r="AB1907" s="3036">
        <v>218</v>
      </c>
    </row>
    <row r="1908" spans="1:28" x14ac:dyDescent="0.25">
      <c r="A1908" s="1708">
        <f t="shared" si="575"/>
        <v>0</v>
      </c>
      <c r="B1908" s="1708">
        <f t="shared" si="577"/>
        <v>10218010</v>
      </c>
      <c r="C1908" s="1002">
        <v>218</v>
      </c>
      <c r="D1908" s="1797" t="s">
        <v>447</v>
      </c>
      <c r="E1908" s="1002">
        <v>10</v>
      </c>
      <c r="F1908" s="1003" t="s">
        <v>4151</v>
      </c>
      <c r="H1908" s="1016" t="s">
        <v>345</v>
      </c>
      <c r="I1908" s="999" t="s">
        <v>9650</v>
      </c>
      <c r="J1908" s="996"/>
      <c r="K1908" s="999" t="s">
        <v>7241</v>
      </c>
      <c r="L1908" s="1047">
        <f t="shared" si="578"/>
        <v>0</v>
      </c>
      <c r="M1908" s="1000">
        <f t="shared" si="579"/>
        <v>0</v>
      </c>
      <c r="N1908" s="1724">
        <f t="shared" si="581"/>
        <v>0</v>
      </c>
      <c r="O1908" s="1000">
        <f t="shared" si="580"/>
        <v>0</v>
      </c>
      <c r="P1908" s="1000" t="b">
        <f>AND(O1908=Altele!$M$5,NOT(ISERROR(MATCH(L1908,Altele!R:R,0))))</f>
        <v>0</v>
      </c>
      <c r="Z1908" s="1006" t="str">
        <f t="shared" si="582"/>
        <v xml:space="preserve">Cap.4 Pct.3: Daca Elementul de structura (Col.A1) = „Mijloace de transport” atunci Codul CAEN (Col.B) = Div.(29, 30) si Total investitii in mijloace de transport (Col.3) # 0, pentru Rd.(2 la n). </v>
      </c>
      <c r="AA1908" s="2205">
        <f t="shared" si="574"/>
        <v>1</v>
      </c>
      <c r="AB1908" s="3036">
        <v>218</v>
      </c>
    </row>
    <row r="1909" spans="1:28" x14ac:dyDescent="0.25">
      <c r="A1909" s="1708">
        <f t="shared" si="575"/>
        <v>0</v>
      </c>
      <c r="B1909" s="1708">
        <f t="shared" si="577"/>
        <v>10218011</v>
      </c>
      <c r="C1909" s="1002">
        <v>218</v>
      </c>
      <c r="D1909" s="1797" t="s">
        <v>447</v>
      </c>
      <c r="E1909" s="1002">
        <v>11</v>
      </c>
      <c r="F1909" s="1003" t="s">
        <v>4151</v>
      </c>
      <c r="H1909" s="1016" t="s">
        <v>345</v>
      </c>
      <c r="I1909" s="999" t="s">
        <v>9651</v>
      </c>
      <c r="J1909" s="996"/>
      <c r="K1909" s="999" t="s">
        <v>7242</v>
      </c>
      <c r="L1909" s="1047">
        <f t="shared" si="578"/>
        <v>0</v>
      </c>
      <c r="M1909" s="1000">
        <f t="shared" si="579"/>
        <v>0</v>
      </c>
      <c r="N1909" s="1724">
        <f t="shared" si="581"/>
        <v>0</v>
      </c>
      <c r="O1909" s="1000">
        <f t="shared" si="580"/>
        <v>0</v>
      </c>
      <c r="P1909" s="1000" t="b">
        <f>AND(O1909=Altele!$M$5,NOT(ISERROR(MATCH(L1909,Altele!R:R,0))))</f>
        <v>0</v>
      </c>
      <c r="Z1909" s="1006" t="str">
        <f t="shared" si="582"/>
        <v xml:space="preserve">Cap.4 Pct.3: Daca Elementul de structura (Col.A1) = „Mijloace de transport” atunci Codul CAEN (Col.B) = Div.(29, 30) si Total investitii in mijloace de transport (Col.3) # 0, pentru Rd.(2 la n). </v>
      </c>
      <c r="AA1909" s="2205">
        <f t="shared" si="574"/>
        <v>1</v>
      </c>
      <c r="AB1909" s="3036">
        <v>218</v>
      </c>
    </row>
    <row r="1910" spans="1:28" x14ac:dyDescent="0.25">
      <c r="A1910" s="1708">
        <f t="shared" si="575"/>
        <v>0</v>
      </c>
      <c r="B1910" s="1708">
        <f t="shared" si="577"/>
        <v>10218012</v>
      </c>
      <c r="C1910" s="1002">
        <v>218</v>
      </c>
      <c r="D1910" s="1797" t="s">
        <v>447</v>
      </c>
      <c r="E1910" s="1002">
        <v>12</v>
      </c>
      <c r="F1910" s="1003" t="s">
        <v>4151</v>
      </c>
      <c r="H1910" s="1016" t="s">
        <v>345</v>
      </c>
      <c r="I1910" s="999" t="s">
        <v>9652</v>
      </c>
      <c r="J1910" s="996"/>
      <c r="K1910" s="999" t="s">
        <v>7243</v>
      </c>
      <c r="L1910" s="1047">
        <f t="shared" si="578"/>
        <v>0</v>
      </c>
      <c r="M1910" s="1000">
        <f t="shared" si="579"/>
        <v>0</v>
      </c>
      <c r="N1910" s="1724">
        <f t="shared" si="581"/>
        <v>0</v>
      </c>
      <c r="O1910" s="1000">
        <f t="shared" si="580"/>
        <v>0</v>
      </c>
      <c r="P1910" s="1000" t="b">
        <f>AND(O1910=Altele!$M$5,NOT(ISERROR(MATCH(L1910,Altele!R:R,0))))</f>
        <v>0</v>
      </c>
      <c r="Z1910" s="1006" t="str">
        <f t="shared" si="582"/>
        <v xml:space="preserve">Cap.4 Pct.3: Daca Elementul de structura (Col.A1) = „Mijloace de transport” atunci Codul CAEN (Col.B) = Div.(29, 30) si Total investitii in mijloace de transport (Col.3) # 0, pentru Rd.(2 la n). </v>
      </c>
      <c r="AA1910" s="2205">
        <f t="shared" si="574"/>
        <v>1</v>
      </c>
      <c r="AB1910" s="3036">
        <v>218</v>
      </c>
    </row>
    <row r="1911" spans="1:28" x14ac:dyDescent="0.25">
      <c r="A1911" s="1708">
        <f t="shared" si="575"/>
        <v>0</v>
      </c>
      <c r="B1911" s="1708">
        <f t="shared" si="577"/>
        <v>10218013</v>
      </c>
      <c r="C1911" s="1002">
        <v>218</v>
      </c>
      <c r="D1911" s="1797" t="s">
        <v>447</v>
      </c>
      <c r="E1911" s="1002">
        <v>13</v>
      </c>
      <c r="F1911" s="1003" t="s">
        <v>4151</v>
      </c>
      <c r="H1911" s="1016" t="s">
        <v>345</v>
      </c>
      <c r="I1911" s="999" t="s">
        <v>9653</v>
      </c>
      <c r="J1911" s="996"/>
      <c r="K1911" s="999" t="s">
        <v>7244</v>
      </c>
      <c r="L1911" s="1047">
        <f t="shared" si="578"/>
        <v>0</v>
      </c>
      <c r="M1911" s="1000">
        <f t="shared" si="579"/>
        <v>0</v>
      </c>
      <c r="N1911" s="1724">
        <f t="shared" si="581"/>
        <v>0</v>
      </c>
      <c r="O1911" s="1000">
        <f t="shared" si="580"/>
        <v>0</v>
      </c>
      <c r="P1911" s="1000" t="b">
        <f>AND(O1911=Altele!$M$5,NOT(ISERROR(MATCH(L1911,Altele!R:R,0))))</f>
        <v>0</v>
      </c>
      <c r="Z1911" s="1006" t="str">
        <f t="shared" si="582"/>
        <v xml:space="preserve">Cap.4 Pct.3: Daca Elementul de structura (Col.A1) = „Mijloace de transport” atunci Codul CAEN (Col.B) = Div.(29, 30) si Total investitii in mijloace de transport (Col.3) # 0, pentru Rd.(2 la n). </v>
      </c>
      <c r="AA1911" s="2205">
        <f t="shared" si="574"/>
        <v>1</v>
      </c>
      <c r="AB1911" s="3036">
        <v>218</v>
      </c>
    </row>
    <row r="1912" spans="1:28" x14ac:dyDescent="0.25">
      <c r="A1912" s="1708">
        <f t="shared" si="575"/>
        <v>0</v>
      </c>
      <c r="B1912" s="1708">
        <f t="shared" si="577"/>
        <v>10218014</v>
      </c>
      <c r="C1912" s="1002">
        <v>218</v>
      </c>
      <c r="D1912" s="1797" t="s">
        <v>447</v>
      </c>
      <c r="E1912" s="1002">
        <v>14</v>
      </c>
      <c r="F1912" s="1003" t="s">
        <v>4151</v>
      </c>
      <c r="H1912" s="1016" t="s">
        <v>345</v>
      </c>
      <c r="I1912" s="999" t="s">
        <v>9654</v>
      </c>
      <c r="J1912" s="996"/>
      <c r="K1912" s="999" t="s">
        <v>7245</v>
      </c>
      <c r="L1912" s="1047">
        <f t="shared" si="578"/>
        <v>0</v>
      </c>
      <c r="M1912" s="1000">
        <f t="shared" si="579"/>
        <v>0</v>
      </c>
      <c r="N1912" s="1724">
        <f t="shared" si="581"/>
        <v>0</v>
      </c>
      <c r="O1912" s="1000">
        <f t="shared" si="580"/>
        <v>0</v>
      </c>
      <c r="P1912" s="1000" t="b">
        <f>AND(O1912=Altele!$M$5,NOT(ISERROR(MATCH(L1912,Altele!R:R,0))))</f>
        <v>0</v>
      </c>
      <c r="Z1912" s="1006" t="str">
        <f t="shared" si="582"/>
        <v xml:space="preserve">Cap.4 Pct.3: Daca Elementul de structura (Col.A1) = „Mijloace de transport” atunci Codul CAEN (Col.B) = Div.(29, 30) si Total investitii in mijloace de transport (Col.3) # 0, pentru Rd.(2 la n). </v>
      </c>
      <c r="AA1912" s="2205">
        <f t="shared" si="574"/>
        <v>1</v>
      </c>
      <c r="AB1912" s="3036">
        <v>218</v>
      </c>
    </row>
    <row r="1913" spans="1:28" x14ac:dyDescent="0.25">
      <c r="A1913" s="1708">
        <f t="shared" si="575"/>
        <v>0</v>
      </c>
      <c r="B1913" s="1708">
        <f t="shared" si="577"/>
        <v>10218015</v>
      </c>
      <c r="C1913" s="1002">
        <v>218</v>
      </c>
      <c r="D1913" s="1797" t="s">
        <v>447</v>
      </c>
      <c r="E1913" s="1002">
        <v>15</v>
      </c>
      <c r="F1913" s="1003" t="s">
        <v>4151</v>
      </c>
      <c r="H1913" s="1016" t="s">
        <v>345</v>
      </c>
      <c r="I1913" s="999" t="s">
        <v>9655</v>
      </c>
      <c r="J1913" s="996"/>
      <c r="K1913" s="999" t="s">
        <v>7246</v>
      </c>
      <c r="L1913" s="1047">
        <f t="shared" si="578"/>
        <v>0</v>
      </c>
      <c r="M1913" s="1000">
        <f t="shared" si="579"/>
        <v>0</v>
      </c>
      <c r="N1913" s="1724">
        <f t="shared" si="581"/>
        <v>0</v>
      </c>
      <c r="O1913" s="1000">
        <f t="shared" si="580"/>
        <v>0</v>
      </c>
      <c r="P1913" s="1000" t="b">
        <f>AND(O1913=Altele!$M$5,NOT(ISERROR(MATCH(L1913,Altele!R:R,0))))</f>
        <v>0</v>
      </c>
      <c r="Z1913" s="1006" t="str">
        <f t="shared" si="582"/>
        <v xml:space="preserve">Cap.4 Pct.3: Daca Elementul de structura (Col.A1) = „Mijloace de transport” atunci Codul CAEN (Col.B) = Div.(29, 30) si Total investitii in mijloace de transport (Col.3) # 0, pentru Rd.(2 la n). </v>
      </c>
      <c r="AA1913" s="2205">
        <f t="shared" si="574"/>
        <v>1</v>
      </c>
      <c r="AB1913" s="3036">
        <v>218</v>
      </c>
    </row>
    <row r="1914" spans="1:28" x14ac:dyDescent="0.25">
      <c r="A1914" s="1708">
        <f t="shared" si="575"/>
        <v>0</v>
      </c>
      <c r="B1914" s="1708">
        <f t="shared" si="577"/>
        <v>10218016</v>
      </c>
      <c r="C1914" s="1002">
        <v>218</v>
      </c>
      <c r="D1914" s="1797" t="s">
        <v>447</v>
      </c>
      <c r="E1914" s="1002">
        <v>16</v>
      </c>
      <c r="F1914" s="1003" t="s">
        <v>4151</v>
      </c>
      <c r="H1914" s="1016" t="s">
        <v>345</v>
      </c>
      <c r="I1914" s="999" t="s">
        <v>9656</v>
      </c>
      <c r="J1914" s="996"/>
      <c r="K1914" s="999" t="s">
        <v>7247</v>
      </c>
      <c r="L1914" s="1047">
        <f t="shared" si="578"/>
        <v>0</v>
      </c>
      <c r="M1914" s="1000">
        <f t="shared" si="579"/>
        <v>0</v>
      </c>
      <c r="N1914" s="1724">
        <f t="shared" si="581"/>
        <v>0</v>
      </c>
      <c r="O1914" s="1000">
        <f t="shared" si="580"/>
        <v>0</v>
      </c>
      <c r="P1914" s="1000" t="b">
        <f>AND(O1914=Altele!$M$5,NOT(ISERROR(MATCH(L1914,Altele!R:R,0))))</f>
        <v>0</v>
      </c>
      <c r="Z1914" s="1006" t="str">
        <f t="shared" si="582"/>
        <v xml:space="preserve">Cap.4 Pct.3: Daca Elementul de structura (Col.A1) = „Mijloace de transport” atunci Codul CAEN (Col.B) = Div.(29, 30) si Total investitii in mijloace de transport (Col.3) # 0, pentru Rd.(2 la n). </v>
      </c>
      <c r="AA1914" s="2205">
        <f t="shared" si="574"/>
        <v>1</v>
      </c>
      <c r="AB1914" s="3036">
        <v>218</v>
      </c>
    </row>
    <row r="1915" spans="1:28" x14ac:dyDescent="0.25">
      <c r="A1915" s="1708">
        <f t="shared" si="575"/>
        <v>0</v>
      </c>
      <c r="B1915" s="1708">
        <f t="shared" si="577"/>
        <v>10218017</v>
      </c>
      <c r="C1915" s="1002">
        <v>218</v>
      </c>
      <c r="D1915" s="1797" t="s">
        <v>447</v>
      </c>
      <c r="E1915" s="1002">
        <v>17</v>
      </c>
      <c r="F1915" s="1003" t="s">
        <v>4151</v>
      </c>
      <c r="H1915" s="1016" t="s">
        <v>345</v>
      </c>
      <c r="I1915" s="999" t="s">
        <v>9657</v>
      </c>
      <c r="J1915" s="996"/>
      <c r="K1915" s="999" t="s">
        <v>7248</v>
      </c>
      <c r="L1915" s="1047">
        <f t="shared" si="578"/>
        <v>0</v>
      </c>
      <c r="M1915" s="1000">
        <f t="shared" si="579"/>
        <v>0</v>
      </c>
      <c r="N1915" s="1724">
        <f t="shared" si="581"/>
        <v>0</v>
      </c>
      <c r="O1915" s="1000">
        <f t="shared" si="580"/>
        <v>0</v>
      </c>
      <c r="P1915" s="1000" t="b">
        <f>AND(O1915=Altele!$M$5,NOT(ISERROR(MATCH(L1915,Altele!R:R,0))))</f>
        <v>0</v>
      </c>
      <c r="Z1915" s="1006" t="str">
        <f t="shared" si="582"/>
        <v xml:space="preserve">Cap.4 Pct.3: Daca Elementul de structura (Col.A1) = „Mijloace de transport” atunci Codul CAEN (Col.B) = Div.(29, 30) si Total investitii in mijloace de transport (Col.3) # 0, pentru Rd.(2 la n). </v>
      </c>
      <c r="AA1915" s="2205">
        <f t="shared" si="574"/>
        <v>1</v>
      </c>
      <c r="AB1915" s="3036">
        <v>218</v>
      </c>
    </row>
    <row r="1916" spans="1:28" x14ac:dyDescent="0.25">
      <c r="A1916" s="1708">
        <f t="shared" si="575"/>
        <v>0</v>
      </c>
      <c r="B1916" s="1708">
        <f t="shared" si="577"/>
        <v>10218018</v>
      </c>
      <c r="C1916" s="1002">
        <v>218</v>
      </c>
      <c r="D1916" s="1797" t="s">
        <v>447</v>
      </c>
      <c r="E1916" s="1002">
        <v>18</v>
      </c>
      <c r="F1916" s="1003" t="s">
        <v>4151</v>
      </c>
      <c r="H1916" s="1016" t="s">
        <v>345</v>
      </c>
      <c r="I1916" s="999" t="s">
        <v>9658</v>
      </c>
      <c r="J1916" s="996"/>
      <c r="K1916" s="999" t="s">
        <v>7249</v>
      </c>
      <c r="L1916" s="1047">
        <f t="shared" si="578"/>
        <v>0</v>
      </c>
      <c r="M1916" s="1000">
        <f t="shared" si="579"/>
        <v>0</v>
      </c>
      <c r="N1916" s="1724">
        <f t="shared" si="581"/>
        <v>0</v>
      </c>
      <c r="O1916" s="1000">
        <f t="shared" si="580"/>
        <v>0</v>
      </c>
      <c r="P1916" s="1000" t="b">
        <f>AND(O1916=Altele!$M$5,NOT(ISERROR(MATCH(L1916,Altele!R:R,0))))</f>
        <v>0</v>
      </c>
      <c r="Z1916" s="1006" t="str">
        <f t="shared" si="582"/>
        <v xml:space="preserve">Cap.4 Pct.3: Daca Elementul de structura (Col.A1) = „Mijloace de transport” atunci Codul CAEN (Col.B) = Div.(29, 30) si Total investitii in mijloace de transport (Col.3) # 0, pentru Rd.(2 la n). </v>
      </c>
      <c r="AA1916" s="2205">
        <f t="shared" si="574"/>
        <v>1</v>
      </c>
      <c r="AB1916" s="3036">
        <v>218</v>
      </c>
    </row>
    <row r="1917" spans="1:28" x14ac:dyDescent="0.25">
      <c r="A1917" s="1708">
        <f t="shared" si="575"/>
        <v>0</v>
      </c>
      <c r="B1917" s="1708">
        <f t="shared" si="577"/>
        <v>10218019</v>
      </c>
      <c r="C1917" s="1002">
        <v>218</v>
      </c>
      <c r="D1917" s="1797" t="s">
        <v>447</v>
      </c>
      <c r="E1917" s="1002">
        <v>19</v>
      </c>
      <c r="F1917" s="1003" t="s">
        <v>4151</v>
      </c>
      <c r="H1917" s="1016" t="s">
        <v>345</v>
      </c>
      <c r="I1917" s="999" t="s">
        <v>9659</v>
      </c>
      <c r="J1917" s="996"/>
      <c r="K1917" s="999" t="s">
        <v>7250</v>
      </c>
      <c r="L1917" s="1047">
        <f t="shared" si="578"/>
        <v>0</v>
      </c>
      <c r="M1917" s="1000">
        <f t="shared" si="579"/>
        <v>0</v>
      </c>
      <c r="N1917" s="1724">
        <f t="shared" si="581"/>
        <v>0</v>
      </c>
      <c r="O1917" s="1000">
        <f t="shared" si="580"/>
        <v>0</v>
      </c>
      <c r="P1917" s="1000" t="b">
        <f>AND(O1917=Altele!$M$5,NOT(ISERROR(MATCH(L1917,Altele!R:R,0))))</f>
        <v>0</v>
      </c>
      <c r="Z1917" s="1006" t="str">
        <f t="shared" si="582"/>
        <v xml:space="preserve">Cap.4 Pct.3: Daca Elementul de structura (Col.A1) = „Mijloace de transport” atunci Codul CAEN (Col.B) = Div.(29, 30) si Total investitii in mijloace de transport (Col.3) # 0, pentru Rd.(2 la n). </v>
      </c>
      <c r="AA1917" s="2205">
        <f t="shared" si="574"/>
        <v>1</v>
      </c>
      <c r="AB1917" s="3036">
        <v>218</v>
      </c>
    </row>
    <row r="1918" spans="1:28" x14ac:dyDescent="0.25">
      <c r="A1918" s="1708">
        <f t="shared" si="575"/>
        <v>0</v>
      </c>
      <c r="B1918" s="1708">
        <f t="shared" si="577"/>
        <v>10218020</v>
      </c>
      <c r="C1918" s="1002">
        <v>218</v>
      </c>
      <c r="D1918" s="1797" t="s">
        <v>447</v>
      </c>
      <c r="E1918" s="1002">
        <v>20</v>
      </c>
      <c r="F1918" s="1003" t="s">
        <v>4151</v>
      </c>
      <c r="H1918" s="1016" t="s">
        <v>345</v>
      </c>
      <c r="I1918" s="999" t="s">
        <v>9660</v>
      </c>
      <c r="J1918" s="996"/>
      <c r="K1918" s="999" t="s">
        <v>7251</v>
      </c>
      <c r="L1918" s="1047">
        <f t="shared" si="578"/>
        <v>0</v>
      </c>
      <c r="M1918" s="1000">
        <f t="shared" si="579"/>
        <v>0</v>
      </c>
      <c r="N1918" s="1724">
        <f t="shared" si="581"/>
        <v>0</v>
      </c>
      <c r="O1918" s="1000">
        <f t="shared" si="580"/>
        <v>0</v>
      </c>
      <c r="P1918" s="1000" t="b">
        <f>AND(O1918=Altele!$M$5,NOT(ISERROR(MATCH(L1918,Altele!R:R,0))))</f>
        <v>0</v>
      </c>
      <c r="Z1918" s="1006" t="str">
        <f t="shared" si="582"/>
        <v xml:space="preserve">Cap.4 Pct.3: Daca Elementul de structura (Col.A1) = „Mijloace de transport” atunci Codul CAEN (Col.B) = Div.(29, 30) si Total investitii in mijloace de transport (Col.3) # 0, pentru Rd.(2 la n). </v>
      </c>
      <c r="AA1918" s="2205">
        <f t="shared" si="574"/>
        <v>1</v>
      </c>
      <c r="AB1918" s="3036">
        <v>218</v>
      </c>
    </row>
    <row r="1919" spans="1:28" x14ac:dyDescent="0.25">
      <c r="A1919" s="1708">
        <f t="shared" si="575"/>
        <v>0</v>
      </c>
      <c r="B1919" s="1708">
        <f t="shared" si="577"/>
        <v>10218021</v>
      </c>
      <c r="C1919" s="1002">
        <v>218</v>
      </c>
      <c r="D1919" s="1797" t="s">
        <v>447</v>
      </c>
      <c r="E1919" s="1002">
        <v>21</v>
      </c>
      <c r="F1919" s="1003" t="s">
        <v>4151</v>
      </c>
      <c r="H1919" s="1016" t="s">
        <v>345</v>
      </c>
      <c r="I1919" s="999" t="s">
        <v>9661</v>
      </c>
      <c r="J1919" s="996"/>
      <c r="K1919" s="999" t="s">
        <v>7252</v>
      </c>
      <c r="L1919" s="1047">
        <f t="shared" si="578"/>
        <v>0</v>
      </c>
      <c r="M1919" s="1000">
        <f t="shared" si="579"/>
        <v>0</v>
      </c>
      <c r="N1919" s="1724">
        <f t="shared" si="581"/>
        <v>0</v>
      </c>
      <c r="O1919" s="1000">
        <f t="shared" si="580"/>
        <v>0</v>
      </c>
      <c r="P1919" s="1000" t="b">
        <f>AND(O1919=Altele!$M$5,NOT(ISERROR(MATCH(L1919,Altele!R:R,0))))</f>
        <v>0</v>
      </c>
      <c r="Z1919" s="1006" t="str">
        <f t="shared" si="582"/>
        <v xml:space="preserve">Cap.4 Pct.3: Daca Elementul de structura (Col.A1) = „Mijloace de transport” atunci Codul CAEN (Col.B) = Div.(29, 30) si Total investitii in mijloace de transport (Col.3) # 0, pentru Rd.(2 la n). </v>
      </c>
      <c r="AA1919" s="2205">
        <f t="shared" si="574"/>
        <v>1</v>
      </c>
      <c r="AB1919" s="3036">
        <v>218</v>
      </c>
    </row>
    <row r="1920" spans="1:28" x14ac:dyDescent="0.25">
      <c r="A1920" s="1708">
        <f t="shared" si="575"/>
        <v>0</v>
      </c>
      <c r="B1920" s="1708">
        <f t="shared" si="577"/>
        <v>10218022</v>
      </c>
      <c r="C1920" s="1002">
        <v>218</v>
      </c>
      <c r="D1920" s="1797" t="s">
        <v>447</v>
      </c>
      <c r="E1920" s="1002">
        <v>22</v>
      </c>
      <c r="F1920" s="1003" t="s">
        <v>4151</v>
      </c>
      <c r="H1920" s="1016" t="s">
        <v>345</v>
      </c>
      <c r="I1920" s="999" t="s">
        <v>9662</v>
      </c>
      <c r="J1920" s="996"/>
      <c r="K1920" s="999" t="s">
        <v>7253</v>
      </c>
      <c r="L1920" s="1047">
        <f t="shared" si="578"/>
        <v>0</v>
      </c>
      <c r="M1920" s="1000">
        <f t="shared" si="579"/>
        <v>0</v>
      </c>
      <c r="N1920" s="1724">
        <f t="shared" si="581"/>
        <v>0</v>
      </c>
      <c r="O1920" s="1000">
        <f t="shared" si="580"/>
        <v>0</v>
      </c>
      <c r="P1920" s="1000" t="b">
        <f>AND(O1920=Altele!$M$5,NOT(ISERROR(MATCH(L1920,Altele!R:R,0))))</f>
        <v>0</v>
      </c>
      <c r="Z1920" s="1006" t="str">
        <f t="shared" si="582"/>
        <v xml:space="preserve">Cap.4 Pct.3: Daca Elementul de structura (Col.A1) = „Mijloace de transport” atunci Codul CAEN (Col.B) = Div.(29, 30) si Total investitii in mijloace de transport (Col.3) # 0, pentru Rd.(2 la n). </v>
      </c>
      <c r="AA1920" s="2205">
        <f t="shared" si="574"/>
        <v>1</v>
      </c>
      <c r="AB1920" s="3036">
        <v>218</v>
      </c>
    </row>
    <row r="1921" spans="1:28" x14ac:dyDescent="0.25">
      <c r="A1921" s="1708">
        <f t="shared" si="575"/>
        <v>0</v>
      </c>
      <c r="B1921" s="1708">
        <f t="shared" si="577"/>
        <v>10218023</v>
      </c>
      <c r="C1921" s="1002">
        <v>218</v>
      </c>
      <c r="D1921" s="1797" t="s">
        <v>447</v>
      </c>
      <c r="E1921" s="1002">
        <v>23</v>
      </c>
      <c r="F1921" s="1003" t="s">
        <v>4151</v>
      </c>
      <c r="H1921" s="1016" t="s">
        <v>345</v>
      </c>
      <c r="I1921" s="999" t="s">
        <v>9663</v>
      </c>
      <c r="J1921" s="996"/>
      <c r="K1921" s="999" t="s">
        <v>7254</v>
      </c>
      <c r="L1921" s="1047">
        <f t="shared" si="578"/>
        <v>0</v>
      </c>
      <c r="M1921" s="1000">
        <f t="shared" si="579"/>
        <v>0</v>
      </c>
      <c r="N1921" s="1724">
        <f t="shared" si="581"/>
        <v>0</v>
      </c>
      <c r="O1921" s="1000">
        <f t="shared" si="580"/>
        <v>0</v>
      </c>
      <c r="P1921" s="1000" t="b">
        <f>AND(O1921=Altele!$M$5,NOT(ISERROR(MATCH(L1921,Altele!R:R,0))))</f>
        <v>0</v>
      </c>
      <c r="Z1921" s="1006" t="str">
        <f t="shared" si="582"/>
        <v xml:space="preserve">Cap.4 Pct.3: Daca Elementul de structura (Col.A1) = „Mijloace de transport” atunci Codul CAEN (Col.B) = Div.(29, 30) si Total investitii in mijloace de transport (Col.3) # 0, pentru Rd.(2 la n). </v>
      </c>
      <c r="AA1921" s="2205">
        <f t="shared" si="574"/>
        <v>1</v>
      </c>
      <c r="AB1921" s="3036">
        <v>218</v>
      </c>
    </row>
    <row r="1922" spans="1:28" x14ac:dyDescent="0.25">
      <c r="A1922" s="1708">
        <f t="shared" si="575"/>
        <v>0</v>
      </c>
      <c r="B1922" s="1708">
        <f t="shared" si="577"/>
        <v>10218024</v>
      </c>
      <c r="C1922" s="1002">
        <v>218</v>
      </c>
      <c r="D1922" s="1797" t="s">
        <v>447</v>
      </c>
      <c r="E1922" s="1002">
        <v>24</v>
      </c>
      <c r="F1922" s="1003" t="s">
        <v>4151</v>
      </c>
      <c r="H1922" s="1016" t="s">
        <v>345</v>
      </c>
      <c r="I1922" s="999" t="s">
        <v>9664</v>
      </c>
      <c r="J1922" s="996"/>
      <c r="K1922" s="999" t="s">
        <v>7255</v>
      </c>
      <c r="L1922" s="1047">
        <f t="shared" si="578"/>
        <v>0</v>
      </c>
      <c r="M1922" s="1000">
        <f t="shared" si="579"/>
        <v>0</v>
      </c>
      <c r="N1922" s="1724">
        <f t="shared" si="581"/>
        <v>0</v>
      </c>
      <c r="O1922" s="1000">
        <f t="shared" si="580"/>
        <v>0</v>
      </c>
      <c r="P1922" s="1000" t="b">
        <f>AND(O1922=Altele!$M$5,NOT(ISERROR(MATCH(L1922,Altele!R:R,0))))</f>
        <v>0</v>
      </c>
      <c r="Z1922" s="1006" t="str">
        <f t="shared" si="582"/>
        <v xml:space="preserve">Cap.4 Pct.3: Daca Elementul de structura (Col.A1) = „Mijloace de transport” atunci Codul CAEN (Col.B) = Div.(29, 30) si Total investitii in mijloace de transport (Col.3) # 0, pentru Rd.(2 la n). </v>
      </c>
      <c r="AA1922" s="2205">
        <f t="shared" si="574"/>
        <v>1</v>
      </c>
      <c r="AB1922" s="3036">
        <v>218</v>
      </c>
    </row>
    <row r="1923" spans="1:28" x14ac:dyDescent="0.25">
      <c r="A1923" s="1708">
        <f t="shared" si="575"/>
        <v>0</v>
      </c>
      <c r="B1923" s="1708">
        <f t="shared" si="577"/>
        <v>10218025</v>
      </c>
      <c r="C1923" s="1002">
        <v>218</v>
      </c>
      <c r="D1923" s="1797" t="s">
        <v>447</v>
      </c>
      <c r="E1923" s="1002">
        <v>25</v>
      </c>
      <c r="F1923" s="1003" t="s">
        <v>4151</v>
      </c>
      <c r="H1923" s="1016" t="s">
        <v>345</v>
      </c>
      <c r="I1923" s="999" t="s">
        <v>9665</v>
      </c>
      <c r="J1923" s="996"/>
      <c r="K1923" s="999" t="s">
        <v>7256</v>
      </c>
      <c r="L1923" s="1047">
        <f t="shared" si="578"/>
        <v>0</v>
      </c>
      <c r="M1923" s="1000">
        <f t="shared" si="579"/>
        <v>0</v>
      </c>
      <c r="N1923" s="1724">
        <f t="shared" si="581"/>
        <v>0</v>
      </c>
      <c r="O1923" s="1000">
        <f t="shared" si="580"/>
        <v>0</v>
      </c>
      <c r="P1923" s="1000" t="b">
        <f>AND(O1923=Altele!$M$5,NOT(ISERROR(MATCH(L1923,Altele!R:R,0))))</f>
        <v>0</v>
      </c>
      <c r="Z1923" s="1006" t="str">
        <f t="shared" si="582"/>
        <v xml:space="preserve">Cap.4 Pct.3: Daca Elementul de structura (Col.A1) = „Mijloace de transport” atunci Codul CAEN (Col.B) = Div.(29, 30) si Total investitii in mijloace de transport (Col.3) # 0, pentru Rd.(2 la n). </v>
      </c>
      <c r="AA1923" s="2205">
        <f t="shared" si="574"/>
        <v>1</v>
      </c>
      <c r="AB1923" s="3036">
        <v>218</v>
      </c>
    </row>
    <row r="1924" spans="1:28" x14ac:dyDescent="0.25">
      <c r="A1924" s="1708">
        <f t="shared" si="575"/>
        <v>0</v>
      </c>
      <c r="B1924" s="1708">
        <f t="shared" si="577"/>
        <v>10218026</v>
      </c>
      <c r="C1924" s="1002">
        <v>218</v>
      </c>
      <c r="D1924" s="1797" t="s">
        <v>447</v>
      </c>
      <c r="E1924" s="1002">
        <v>26</v>
      </c>
      <c r="F1924" s="1003" t="s">
        <v>4151</v>
      </c>
      <c r="H1924" s="1016" t="s">
        <v>345</v>
      </c>
      <c r="I1924" s="999" t="s">
        <v>9666</v>
      </c>
      <c r="J1924" s="996"/>
      <c r="K1924" s="999" t="s">
        <v>7257</v>
      </c>
      <c r="L1924" s="1047">
        <f t="shared" si="578"/>
        <v>0</v>
      </c>
      <c r="M1924" s="1000">
        <f t="shared" si="579"/>
        <v>0</v>
      </c>
      <c r="N1924" s="1724">
        <f t="shared" si="581"/>
        <v>0</v>
      </c>
      <c r="O1924" s="1000">
        <f t="shared" si="580"/>
        <v>0</v>
      </c>
      <c r="P1924" s="1000" t="b">
        <f>AND(O1924=Altele!$M$5,NOT(ISERROR(MATCH(L1924,Altele!R:R,0))))</f>
        <v>0</v>
      </c>
      <c r="Z1924" s="1006" t="str">
        <f t="shared" si="582"/>
        <v xml:space="preserve">Cap.4 Pct.3: Daca Elementul de structura (Col.A1) = „Mijloace de transport” atunci Codul CAEN (Col.B) = Div.(29, 30) si Total investitii in mijloace de transport (Col.3) # 0, pentru Rd.(2 la n). </v>
      </c>
      <c r="AA1924" s="2205">
        <f t="shared" si="574"/>
        <v>1</v>
      </c>
      <c r="AB1924" s="3036">
        <v>218</v>
      </c>
    </row>
    <row r="1925" spans="1:28" x14ac:dyDescent="0.25">
      <c r="A1925" s="1708">
        <f t="shared" si="575"/>
        <v>0</v>
      </c>
      <c r="B1925" s="1708">
        <f t="shared" si="577"/>
        <v>10218027</v>
      </c>
      <c r="C1925" s="1002">
        <v>218</v>
      </c>
      <c r="D1925" s="1797" t="s">
        <v>447</v>
      </c>
      <c r="E1925" s="1002">
        <v>27</v>
      </c>
      <c r="F1925" s="1003" t="s">
        <v>4151</v>
      </c>
      <c r="H1925" s="1016" t="s">
        <v>345</v>
      </c>
      <c r="I1925" s="999" t="s">
        <v>9667</v>
      </c>
      <c r="J1925" s="996"/>
      <c r="K1925" s="999" t="s">
        <v>7258</v>
      </c>
      <c r="L1925" s="1047">
        <f t="shared" si="578"/>
        <v>0</v>
      </c>
      <c r="M1925" s="1000">
        <f t="shared" si="579"/>
        <v>0</v>
      </c>
      <c r="N1925" s="1724">
        <f t="shared" si="581"/>
        <v>0</v>
      </c>
      <c r="O1925" s="1000">
        <f t="shared" si="580"/>
        <v>0</v>
      </c>
      <c r="P1925" s="1000" t="b">
        <f>AND(O1925=Altele!$M$5,NOT(ISERROR(MATCH(L1925,Altele!R:R,0))))</f>
        <v>0</v>
      </c>
      <c r="Z1925" s="1006" t="str">
        <f t="shared" si="582"/>
        <v xml:space="preserve">Cap.4 Pct.3: Daca Elementul de structura (Col.A1) = „Mijloace de transport” atunci Codul CAEN (Col.B) = Div.(29, 30) si Total investitii in mijloace de transport (Col.3) # 0, pentru Rd.(2 la n). </v>
      </c>
      <c r="AA1925" s="2205">
        <f t="shared" si="574"/>
        <v>1</v>
      </c>
      <c r="AB1925" s="3036">
        <v>218</v>
      </c>
    </row>
    <row r="1926" spans="1:28" x14ac:dyDescent="0.25">
      <c r="A1926" s="1708">
        <f t="shared" si="575"/>
        <v>0</v>
      </c>
      <c r="B1926" s="1708">
        <f t="shared" si="577"/>
        <v>10218028</v>
      </c>
      <c r="C1926" s="1002">
        <v>218</v>
      </c>
      <c r="D1926" s="1797" t="s">
        <v>447</v>
      </c>
      <c r="E1926" s="1002">
        <v>28</v>
      </c>
      <c r="F1926" s="1003" t="s">
        <v>4151</v>
      </c>
      <c r="H1926" s="1016" t="s">
        <v>345</v>
      </c>
      <c r="I1926" s="999" t="s">
        <v>9668</v>
      </c>
      <c r="J1926" s="996"/>
      <c r="K1926" s="999" t="s">
        <v>7259</v>
      </c>
      <c r="L1926" s="1047">
        <f t="shared" si="578"/>
        <v>0</v>
      </c>
      <c r="M1926" s="1000">
        <f t="shared" si="579"/>
        <v>0</v>
      </c>
      <c r="N1926" s="1724">
        <f t="shared" si="581"/>
        <v>0</v>
      </c>
      <c r="O1926" s="1000">
        <f t="shared" si="580"/>
        <v>0</v>
      </c>
      <c r="P1926" s="1000" t="b">
        <f>AND(O1926=Altele!$M$5,NOT(ISERROR(MATCH(L1926,Altele!R:R,0))))</f>
        <v>0</v>
      </c>
      <c r="Z1926" s="1006" t="str">
        <f t="shared" si="582"/>
        <v xml:space="preserve">Cap.4 Pct.3: Daca Elementul de structura (Col.A1) = „Mijloace de transport” atunci Codul CAEN (Col.B) = Div.(29, 30) si Total investitii in mijloace de transport (Col.3) # 0, pentru Rd.(2 la n). </v>
      </c>
      <c r="AA1926" s="2205">
        <f t="shared" si="574"/>
        <v>1</v>
      </c>
      <c r="AB1926" s="3036">
        <v>218</v>
      </c>
    </row>
    <row r="1927" spans="1:28" x14ac:dyDescent="0.25">
      <c r="A1927" s="1708">
        <f t="shared" si="575"/>
        <v>0</v>
      </c>
      <c r="B1927" s="1708">
        <f t="shared" si="577"/>
        <v>10218029</v>
      </c>
      <c r="C1927" s="1002">
        <v>218</v>
      </c>
      <c r="D1927" s="1797" t="s">
        <v>447</v>
      </c>
      <c r="E1927" s="1002">
        <v>29</v>
      </c>
      <c r="F1927" s="1003" t="s">
        <v>4151</v>
      </c>
      <c r="H1927" s="1016" t="s">
        <v>345</v>
      </c>
      <c r="I1927" s="999" t="s">
        <v>9669</v>
      </c>
      <c r="J1927" s="996"/>
      <c r="K1927" s="999" t="s">
        <v>7260</v>
      </c>
      <c r="L1927" s="1047">
        <f t="shared" si="578"/>
        <v>0</v>
      </c>
      <c r="M1927" s="1000">
        <f t="shared" si="579"/>
        <v>0</v>
      </c>
      <c r="N1927" s="1724">
        <f t="shared" si="581"/>
        <v>0</v>
      </c>
      <c r="O1927" s="1000">
        <f t="shared" si="580"/>
        <v>0</v>
      </c>
      <c r="P1927" s="1000" t="b">
        <f>AND(O1927=Altele!$M$5,NOT(ISERROR(MATCH(L1927,Altele!R:R,0))))</f>
        <v>0</v>
      </c>
      <c r="Z1927" s="1006" t="str">
        <f t="shared" si="582"/>
        <v xml:space="preserve">Cap.4 Pct.3: Daca Elementul de structura (Col.A1) = „Mijloace de transport” atunci Codul CAEN (Col.B) = Div.(29, 30) si Total investitii in mijloace de transport (Col.3) # 0, pentru Rd.(2 la n). </v>
      </c>
      <c r="AA1927" s="2205">
        <f t="shared" si="574"/>
        <v>1</v>
      </c>
      <c r="AB1927" s="3036">
        <v>218</v>
      </c>
    </row>
    <row r="1928" spans="1:28" x14ac:dyDescent="0.25">
      <c r="A1928" s="1708">
        <f t="shared" si="575"/>
        <v>0</v>
      </c>
      <c r="B1928" s="1708">
        <f t="shared" si="577"/>
        <v>10218030</v>
      </c>
      <c r="C1928" s="1002">
        <v>218</v>
      </c>
      <c r="D1928" s="1797" t="s">
        <v>447</v>
      </c>
      <c r="E1928" s="1002">
        <v>30</v>
      </c>
      <c r="F1928" s="1003" t="s">
        <v>4151</v>
      </c>
      <c r="H1928" s="1016" t="s">
        <v>345</v>
      </c>
      <c r="I1928" s="999" t="s">
        <v>9670</v>
      </c>
      <c r="J1928" s="996"/>
      <c r="K1928" s="999" t="s">
        <v>7261</v>
      </c>
      <c r="L1928" s="1047">
        <f t="shared" si="578"/>
        <v>0</v>
      </c>
      <c r="M1928" s="1000">
        <f t="shared" si="579"/>
        <v>0</v>
      </c>
      <c r="N1928" s="1724">
        <f t="shared" si="581"/>
        <v>0</v>
      </c>
      <c r="O1928" s="1000">
        <f t="shared" si="580"/>
        <v>0</v>
      </c>
      <c r="P1928" s="1000" t="b">
        <f>AND(O1928=Altele!$M$5,NOT(ISERROR(MATCH(L1928,Altele!R:R,0))))</f>
        <v>0</v>
      </c>
      <c r="Z1928" s="1006" t="str">
        <f t="shared" si="582"/>
        <v xml:space="preserve">Cap.4 Pct.3: Daca Elementul de structura (Col.A1) = „Mijloace de transport” atunci Codul CAEN (Col.B) = Div.(29, 30) si Total investitii in mijloace de transport (Col.3) # 0, pentru Rd.(2 la n). </v>
      </c>
      <c r="AA1928" s="2205">
        <f t="shared" si="574"/>
        <v>1</v>
      </c>
      <c r="AB1928" s="3036">
        <v>218</v>
      </c>
    </row>
    <row r="1929" spans="1:28" x14ac:dyDescent="0.25">
      <c r="A1929" s="1708">
        <f t="shared" si="575"/>
        <v>0</v>
      </c>
      <c r="B1929" s="1708">
        <f t="shared" si="577"/>
        <v>10218031</v>
      </c>
      <c r="C1929" s="1002">
        <v>218</v>
      </c>
      <c r="D1929" s="1797" t="s">
        <v>447</v>
      </c>
      <c r="E1929" s="1002">
        <v>31</v>
      </c>
      <c r="F1929" s="1003" t="s">
        <v>4151</v>
      </c>
      <c r="H1929" s="1016" t="s">
        <v>345</v>
      </c>
      <c r="I1929" s="999" t="s">
        <v>9671</v>
      </c>
      <c r="J1929" s="996"/>
      <c r="K1929" s="999" t="s">
        <v>7262</v>
      </c>
      <c r="L1929" s="1047">
        <f t="shared" si="578"/>
        <v>0</v>
      </c>
      <c r="M1929" s="1000">
        <f t="shared" si="579"/>
        <v>0</v>
      </c>
      <c r="N1929" s="1724">
        <f t="shared" si="581"/>
        <v>0</v>
      </c>
      <c r="O1929" s="1000">
        <f t="shared" si="580"/>
        <v>0</v>
      </c>
      <c r="P1929" s="1000" t="b">
        <f>AND(O1929=Altele!$M$5,NOT(ISERROR(MATCH(L1929,Altele!R:R,0))))</f>
        <v>0</v>
      </c>
      <c r="Z1929" s="1006" t="str">
        <f t="shared" si="582"/>
        <v xml:space="preserve">Cap.4 Pct.3: Daca Elementul de structura (Col.A1) = „Mijloace de transport” atunci Codul CAEN (Col.B) = Div.(29, 30) si Total investitii in mijloace de transport (Col.3) # 0, pentru Rd.(2 la n). </v>
      </c>
      <c r="AA1929" s="2205">
        <f t="shared" si="574"/>
        <v>1</v>
      </c>
      <c r="AB1929" s="3036">
        <v>218</v>
      </c>
    </row>
    <row r="1930" spans="1:28" x14ac:dyDescent="0.25">
      <c r="A1930" s="1708">
        <f t="shared" si="575"/>
        <v>0</v>
      </c>
      <c r="B1930" s="1708">
        <f t="shared" si="577"/>
        <v>10218032</v>
      </c>
      <c r="C1930" s="1002">
        <v>218</v>
      </c>
      <c r="D1930" s="1797" t="s">
        <v>447</v>
      </c>
      <c r="E1930" s="1002">
        <v>32</v>
      </c>
      <c r="F1930" s="1003" t="s">
        <v>4151</v>
      </c>
      <c r="H1930" s="1016" t="s">
        <v>345</v>
      </c>
      <c r="I1930" s="999" t="s">
        <v>9672</v>
      </c>
      <c r="J1930" s="996"/>
      <c r="K1930" s="999" t="s">
        <v>7263</v>
      </c>
      <c r="L1930" s="1047">
        <f t="shared" si="578"/>
        <v>0</v>
      </c>
      <c r="M1930" s="1000">
        <f t="shared" si="579"/>
        <v>0</v>
      </c>
      <c r="N1930" s="1724">
        <f t="shared" si="581"/>
        <v>0</v>
      </c>
      <c r="O1930" s="1000">
        <f t="shared" si="580"/>
        <v>0</v>
      </c>
      <c r="P1930" s="1000" t="b">
        <f>AND(O1930=Altele!$M$5,NOT(ISERROR(MATCH(L1930,Altele!R:R,0))))</f>
        <v>0</v>
      </c>
      <c r="Z1930" s="1006" t="str">
        <f t="shared" si="582"/>
        <v xml:space="preserve">Cap.4 Pct.3: Daca Elementul de structura (Col.A1) = „Mijloace de transport” atunci Codul CAEN (Col.B) = Div.(29, 30) si Total investitii in mijloace de transport (Col.3) # 0, pentru Rd.(2 la n). </v>
      </c>
      <c r="AA1930" s="2205">
        <f t="shared" si="574"/>
        <v>1</v>
      </c>
      <c r="AB1930" s="3036">
        <v>218</v>
      </c>
    </row>
    <row r="1931" spans="1:28" x14ac:dyDescent="0.25">
      <c r="A1931" s="1708">
        <f t="shared" si="575"/>
        <v>0</v>
      </c>
      <c r="B1931" s="1708">
        <f t="shared" si="577"/>
        <v>10218033</v>
      </c>
      <c r="C1931" s="1002">
        <v>218</v>
      </c>
      <c r="D1931" s="1797" t="s">
        <v>447</v>
      </c>
      <c r="E1931" s="1002">
        <v>33</v>
      </c>
      <c r="F1931" s="1003" t="s">
        <v>4151</v>
      </c>
      <c r="H1931" s="1016" t="s">
        <v>345</v>
      </c>
      <c r="I1931" s="999" t="s">
        <v>9673</v>
      </c>
      <c r="J1931" s="996"/>
      <c r="K1931" s="999" t="s">
        <v>7264</v>
      </c>
      <c r="L1931" s="1047">
        <f t="shared" si="578"/>
        <v>0</v>
      </c>
      <c r="M1931" s="1000">
        <f t="shared" si="579"/>
        <v>0</v>
      </c>
      <c r="N1931" s="1724">
        <f t="shared" si="581"/>
        <v>0</v>
      </c>
      <c r="O1931" s="1000">
        <f t="shared" si="580"/>
        <v>0</v>
      </c>
      <c r="P1931" s="1000" t="b">
        <f>AND(O1931=Altele!$M$5,NOT(ISERROR(MATCH(L1931,Altele!R:R,0))))</f>
        <v>0</v>
      </c>
      <c r="Z1931" s="1006" t="str">
        <f t="shared" si="582"/>
        <v xml:space="preserve">Cap.4 Pct.3: Daca Elementul de structura (Col.A1) = „Mijloace de transport” atunci Codul CAEN (Col.B) = Div.(29, 30) si Total investitii in mijloace de transport (Col.3) # 0, pentru Rd.(2 la n). </v>
      </c>
      <c r="AA1931" s="2205">
        <f t="shared" ref="AA1931:AA1994" si="583">COUNTIF(B:B,B1931)</f>
        <v>1</v>
      </c>
      <c r="AB1931" s="3036">
        <v>218</v>
      </c>
    </row>
    <row r="1932" spans="1:28" x14ac:dyDescent="0.25">
      <c r="A1932" s="1708">
        <f t="shared" si="575"/>
        <v>0</v>
      </c>
      <c r="B1932" s="1708">
        <f t="shared" si="577"/>
        <v>10218034</v>
      </c>
      <c r="C1932" s="1002">
        <v>218</v>
      </c>
      <c r="D1932" s="1797" t="s">
        <v>447</v>
      </c>
      <c r="E1932" s="1002">
        <v>34</v>
      </c>
      <c r="F1932" s="1003" t="s">
        <v>4151</v>
      </c>
      <c r="H1932" s="1016" t="s">
        <v>345</v>
      </c>
      <c r="I1932" s="999" t="s">
        <v>9674</v>
      </c>
      <c r="J1932" s="996"/>
      <c r="K1932" s="999" t="s">
        <v>7265</v>
      </c>
      <c r="L1932" s="1047">
        <f t="shared" si="578"/>
        <v>0</v>
      </c>
      <c r="M1932" s="1000">
        <f t="shared" si="579"/>
        <v>0</v>
      </c>
      <c r="N1932" s="1724">
        <f t="shared" si="581"/>
        <v>0</v>
      </c>
      <c r="O1932" s="1000">
        <f t="shared" si="580"/>
        <v>0</v>
      </c>
      <c r="P1932" s="1000" t="b">
        <f>AND(O1932=Altele!$M$5,NOT(ISERROR(MATCH(L1932,Altele!R:R,0))))</f>
        <v>0</v>
      </c>
      <c r="Z1932" s="1006" t="str">
        <f t="shared" si="582"/>
        <v xml:space="preserve">Cap.4 Pct.3: Daca Elementul de structura (Col.A1) = „Mijloace de transport” atunci Codul CAEN (Col.B) = Div.(29, 30) si Total investitii in mijloace de transport (Col.3) # 0, pentru Rd.(2 la n). </v>
      </c>
      <c r="AA1932" s="2205">
        <f t="shared" si="583"/>
        <v>1</v>
      </c>
      <c r="AB1932" s="3036">
        <v>218</v>
      </c>
    </row>
    <row r="1933" spans="1:28" x14ac:dyDescent="0.25">
      <c r="A1933" s="1708">
        <f t="shared" si="575"/>
        <v>0</v>
      </c>
      <c r="B1933" s="1708">
        <f t="shared" si="577"/>
        <v>10218035</v>
      </c>
      <c r="C1933" s="1002">
        <v>218</v>
      </c>
      <c r="D1933" s="1797" t="s">
        <v>447</v>
      </c>
      <c r="E1933" s="1002">
        <v>35</v>
      </c>
      <c r="F1933" s="1003" t="s">
        <v>4151</v>
      </c>
      <c r="H1933" s="1016" t="s">
        <v>345</v>
      </c>
      <c r="I1933" s="999" t="s">
        <v>9675</v>
      </c>
      <c r="J1933" s="996"/>
      <c r="K1933" s="999" t="s">
        <v>7266</v>
      </c>
      <c r="L1933" s="1047">
        <f t="shared" si="578"/>
        <v>0</v>
      </c>
      <c r="M1933" s="1000">
        <f t="shared" si="579"/>
        <v>0</v>
      </c>
      <c r="N1933" s="1724">
        <f t="shared" si="581"/>
        <v>0</v>
      </c>
      <c r="O1933" s="1000">
        <f t="shared" si="580"/>
        <v>0</v>
      </c>
      <c r="P1933" s="1000" t="b">
        <f>AND(O1933=Altele!$M$5,NOT(ISERROR(MATCH(L1933,Altele!R:R,0))))</f>
        <v>0</v>
      </c>
      <c r="Z1933" s="1006" t="str">
        <f t="shared" si="582"/>
        <v xml:space="preserve">Cap.4 Pct.3: Daca Elementul de structura (Col.A1) = „Mijloace de transport” atunci Codul CAEN (Col.B) = Div.(29, 30) si Total investitii in mijloace de transport (Col.3) # 0, pentru Rd.(2 la n). </v>
      </c>
      <c r="AA1933" s="2205">
        <f t="shared" si="583"/>
        <v>1</v>
      </c>
      <c r="AB1933" s="3036">
        <v>218</v>
      </c>
    </row>
    <row r="1934" spans="1:28" x14ac:dyDescent="0.25">
      <c r="A1934" s="1708">
        <f t="shared" si="575"/>
        <v>0</v>
      </c>
      <c r="B1934" s="1708">
        <f t="shared" si="577"/>
        <v>10218036</v>
      </c>
      <c r="C1934" s="1002">
        <v>218</v>
      </c>
      <c r="D1934" s="1797" t="s">
        <v>447</v>
      </c>
      <c r="E1934" s="1002">
        <v>36</v>
      </c>
      <c r="F1934" s="1003" t="s">
        <v>4151</v>
      </c>
      <c r="H1934" s="1016" t="s">
        <v>345</v>
      </c>
      <c r="I1934" s="999" t="s">
        <v>9676</v>
      </c>
      <c r="J1934" s="996"/>
      <c r="K1934" s="999" t="s">
        <v>7267</v>
      </c>
      <c r="L1934" s="1047">
        <f t="shared" si="578"/>
        <v>0</v>
      </c>
      <c r="M1934" s="1000">
        <f t="shared" si="579"/>
        <v>0</v>
      </c>
      <c r="N1934" s="1724">
        <f t="shared" si="581"/>
        <v>0</v>
      </c>
      <c r="O1934" s="1000">
        <f t="shared" si="580"/>
        <v>0</v>
      </c>
      <c r="P1934" s="1000" t="b">
        <f>AND(O1934=Altele!$M$5,NOT(ISERROR(MATCH(L1934,Altele!R:R,0))))</f>
        <v>0</v>
      </c>
      <c r="Z1934" s="1006" t="str">
        <f t="shared" si="582"/>
        <v xml:space="preserve">Cap.4 Pct.3: Daca Elementul de structura (Col.A1) = „Mijloace de transport” atunci Codul CAEN (Col.B) = Div.(29, 30) si Total investitii in mijloace de transport (Col.3) # 0, pentru Rd.(2 la n). </v>
      </c>
      <c r="AA1934" s="2205">
        <f t="shared" si="583"/>
        <v>1</v>
      </c>
      <c r="AB1934" s="3036">
        <v>218</v>
      </c>
    </row>
    <row r="1935" spans="1:28" x14ac:dyDescent="0.25">
      <c r="A1935" s="1708">
        <f t="shared" si="575"/>
        <v>0</v>
      </c>
      <c r="B1935" s="1708">
        <f t="shared" si="577"/>
        <v>10218037</v>
      </c>
      <c r="C1935" s="1002">
        <v>218</v>
      </c>
      <c r="D1935" s="1797" t="s">
        <v>447</v>
      </c>
      <c r="E1935" s="1002">
        <v>37</v>
      </c>
      <c r="F1935" s="1003" t="s">
        <v>4151</v>
      </c>
      <c r="H1935" s="1016" t="s">
        <v>345</v>
      </c>
      <c r="I1935" s="999" t="s">
        <v>9677</v>
      </c>
      <c r="J1935" s="996"/>
      <c r="K1935" s="999" t="s">
        <v>7268</v>
      </c>
      <c r="L1935" s="1047">
        <f t="shared" si="578"/>
        <v>0</v>
      </c>
      <c r="M1935" s="1000">
        <f t="shared" si="579"/>
        <v>0</v>
      </c>
      <c r="N1935" s="1724">
        <f t="shared" si="581"/>
        <v>0</v>
      </c>
      <c r="O1935" s="1000">
        <f t="shared" si="580"/>
        <v>0</v>
      </c>
      <c r="P1935" s="1000" t="b">
        <f>AND(O1935=Altele!$M$5,NOT(ISERROR(MATCH(L1935,Altele!R:R,0))))</f>
        <v>0</v>
      </c>
      <c r="Z1935" s="1006" t="str">
        <f t="shared" si="582"/>
        <v xml:space="preserve">Cap.4 Pct.3: Daca Elementul de structura (Col.A1) = „Mijloace de transport” atunci Codul CAEN (Col.B) = Div.(29, 30) si Total investitii in mijloace de transport (Col.3) # 0, pentru Rd.(2 la n). </v>
      </c>
      <c r="AA1935" s="2205">
        <f t="shared" si="583"/>
        <v>1</v>
      </c>
      <c r="AB1935" s="3036">
        <v>218</v>
      </c>
    </row>
    <row r="1936" spans="1:28" x14ac:dyDescent="0.25">
      <c r="A1936" s="1708">
        <f t="shared" si="575"/>
        <v>0</v>
      </c>
      <c r="B1936" s="1708">
        <f t="shared" si="577"/>
        <v>10218038</v>
      </c>
      <c r="C1936" s="1002">
        <v>218</v>
      </c>
      <c r="D1936" s="1797" t="s">
        <v>447</v>
      </c>
      <c r="E1936" s="1002">
        <v>38</v>
      </c>
      <c r="F1936" s="1003" t="s">
        <v>4151</v>
      </c>
      <c r="H1936" s="1016" t="s">
        <v>345</v>
      </c>
      <c r="I1936" s="999" t="s">
        <v>9678</v>
      </c>
      <c r="J1936" s="996"/>
      <c r="K1936" s="999" t="s">
        <v>7269</v>
      </c>
      <c r="L1936" s="1047">
        <f t="shared" si="578"/>
        <v>0</v>
      </c>
      <c r="M1936" s="1000">
        <f t="shared" si="579"/>
        <v>0</v>
      </c>
      <c r="N1936" s="1724">
        <f t="shared" si="581"/>
        <v>0</v>
      </c>
      <c r="O1936" s="1000">
        <f t="shared" si="580"/>
        <v>0</v>
      </c>
      <c r="P1936" s="1000" t="b">
        <f>AND(O1936=Altele!$M$5,NOT(ISERROR(MATCH(L1936,Altele!R:R,0))))</f>
        <v>0</v>
      </c>
      <c r="Z1936" s="1006" t="str">
        <f t="shared" si="582"/>
        <v xml:space="preserve">Cap.4 Pct.3: Daca Elementul de structura (Col.A1) = „Mijloace de transport” atunci Codul CAEN (Col.B) = Div.(29, 30) si Total investitii in mijloace de transport (Col.3) # 0, pentru Rd.(2 la n). </v>
      </c>
      <c r="AA1936" s="2205">
        <f t="shared" si="583"/>
        <v>1</v>
      </c>
      <c r="AB1936" s="3036">
        <v>218</v>
      </c>
    </row>
    <row r="1937" spans="1:29" x14ac:dyDescent="0.25">
      <c r="A1937" s="1708">
        <f t="shared" si="575"/>
        <v>0</v>
      </c>
      <c r="B1937" s="1708">
        <f t="shared" si="577"/>
        <v>10218039</v>
      </c>
      <c r="C1937" s="1002">
        <v>218</v>
      </c>
      <c r="D1937" s="1797" t="s">
        <v>447</v>
      </c>
      <c r="E1937" s="1002">
        <v>39</v>
      </c>
      <c r="F1937" s="1003" t="s">
        <v>4151</v>
      </c>
      <c r="H1937" s="1016" t="s">
        <v>345</v>
      </c>
      <c r="I1937" s="999" t="s">
        <v>9679</v>
      </c>
      <c r="J1937" s="996"/>
      <c r="K1937" s="999" t="s">
        <v>7270</v>
      </c>
      <c r="L1937" s="1047">
        <f t="shared" si="578"/>
        <v>0</v>
      </c>
      <c r="M1937" s="1000">
        <f t="shared" si="579"/>
        <v>0</v>
      </c>
      <c r="N1937" s="1724">
        <f t="shared" si="581"/>
        <v>0</v>
      </c>
      <c r="O1937" s="1000">
        <f t="shared" si="580"/>
        <v>0</v>
      </c>
      <c r="P1937" s="1000" t="b">
        <f>AND(O1937=Altele!$M$5,NOT(ISERROR(MATCH(L1937,Altele!R:R,0))))</f>
        <v>0</v>
      </c>
      <c r="Z1937" s="1006" t="str">
        <f t="shared" si="582"/>
        <v xml:space="preserve">Cap.4 Pct.3: Daca Elementul de structura (Col.A1) = „Mijloace de transport” atunci Codul CAEN (Col.B) = Div.(29, 30) si Total investitii in mijloace de transport (Col.3) # 0, pentru Rd.(2 la n). </v>
      </c>
      <c r="AA1937" s="2205">
        <f t="shared" si="583"/>
        <v>1</v>
      </c>
      <c r="AB1937" s="3036">
        <v>218</v>
      </c>
    </row>
    <row r="1938" spans="1:29" x14ac:dyDescent="0.25">
      <c r="A1938" s="1708">
        <f t="shared" si="575"/>
        <v>0</v>
      </c>
      <c r="B1938" s="1708">
        <f t="shared" si="577"/>
        <v>10218040</v>
      </c>
      <c r="C1938" s="1002">
        <v>218</v>
      </c>
      <c r="D1938" s="1797" t="s">
        <v>447</v>
      </c>
      <c r="E1938" s="1002">
        <v>40</v>
      </c>
      <c r="F1938" s="1003" t="s">
        <v>4151</v>
      </c>
      <c r="H1938" s="1016" t="s">
        <v>345</v>
      </c>
      <c r="I1938" s="999" t="s">
        <v>9680</v>
      </c>
      <c r="J1938" s="996"/>
      <c r="K1938" s="999" t="s">
        <v>7271</v>
      </c>
      <c r="L1938" s="1047">
        <f t="shared" si="578"/>
        <v>0</v>
      </c>
      <c r="M1938" s="1000">
        <f t="shared" si="579"/>
        <v>0</v>
      </c>
      <c r="N1938" s="1724">
        <f t="shared" si="581"/>
        <v>0</v>
      </c>
      <c r="O1938" s="1000">
        <f t="shared" si="580"/>
        <v>0</v>
      </c>
      <c r="P1938" s="1000" t="b">
        <f>AND(O1938=Altele!$M$5,NOT(ISERROR(MATCH(L1938,Altele!R:R,0))))</f>
        <v>0</v>
      </c>
      <c r="Z1938" s="1006" t="str">
        <f>Z1936</f>
        <v xml:space="preserve">Cap.4 Pct.3: Daca Elementul de structura (Col.A1) = „Mijloace de transport” atunci Codul CAEN (Col.B) = Div.(29, 30) si Total investitii in mijloace de transport (Col.3) # 0, pentru Rd.(2 la n). </v>
      </c>
      <c r="AA1938" s="2205">
        <f t="shared" si="583"/>
        <v>1</v>
      </c>
      <c r="AB1938" s="3036">
        <v>218</v>
      </c>
    </row>
    <row r="1939" spans="1:29" x14ac:dyDescent="0.25">
      <c r="A1939" s="1710">
        <f t="shared" si="575"/>
        <v>0</v>
      </c>
      <c r="B1939" s="1710">
        <f t="shared" si="577"/>
        <v>10218041</v>
      </c>
      <c r="C1939" s="1007">
        <v>218</v>
      </c>
      <c r="D1939" s="1798" t="s">
        <v>447</v>
      </c>
      <c r="E1939" s="1007">
        <v>41</v>
      </c>
      <c r="F1939" s="1008" t="s">
        <v>4151</v>
      </c>
      <c r="G1939" s="1007"/>
      <c r="H1939" s="1009" t="s">
        <v>345</v>
      </c>
      <c r="I1939" s="1010" t="s">
        <v>10065</v>
      </c>
      <c r="J1939" s="1009"/>
      <c r="K1939" s="1010" t="s">
        <v>10119</v>
      </c>
      <c r="L1939" s="1048">
        <f t="shared" si="578"/>
        <v>0</v>
      </c>
      <c r="M1939" s="1012">
        <f t="shared" si="579"/>
        <v>0</v>
      </c>
      <c r="N1939" s="1727">
        <f t="shared" si="581"/>
        <v>0</v>
      </c>
      <c r="O1939" s="1012">
        <f t="shared" si="580"/>
        <v>0</v>
      </c>
      <c r="P1939" s="1012" t="b">
        <f>AND(O1939=Altele!$M$5,NOT(ISERROR(MATCH(L1939,Altele!R:R,0))))</f>
        <v>0</v>
      </c>
      <c r="Q1939" s="1012"/>
      <c r="R1939" s="1012"/>
      <c r="S1939" s="1012"/>
      <c r="T1939" s="1012"/>
      <c r="U1939" s="1012"/>
      <c r="V1939" s="1012"/>
      <c r="W1939" s="1012"/>
      <c r="X1939" s="1012"/>
      <c r="Y1939" s="1013"/>
      <c r="Z1939" s="1013" t="str">
        <f>Z1937</f>
        <v xml:space="preserve">Cap.4 Pct.3: Daca Elementul de structura (Col.A1) = „Mijloace de transport” atunci Codul CAEN (Col.B) = Div.(29, 30) si Total investitii in mijloace de transport (Col.3) # 0, pentru Rd.(2 la n). </v>
      </c>
      <c r="AA1939" s="2205">
        <f t="shared" si="583"/>
        <v>1</v>
      </c>
      <c r="AB1939" s="3036">
        <v>218</v>
      </c>
    </row>
    <row r="1940" spans="1:29" x14ac:dyDescent="0.25">
      <c r="A1940" s="1708">
        <f t="shared" si="575"/>
        <v>0</v>
      </c>
      <c r="B1940" s="1708">
        <f t="shared" si="554"/>
        <v>10135002</v>
      </c>
      <c r="C1940" s="1002">
        <v>135</v>
      </c>
      <c r="D1940" s="1797" t="s">
        <v>447</v>
      </c>
      <c r="E1940" s="1002">
        <v>2</v>
      </c>
      <c r="F1940" s="1003" t="s">
        <v>4151</v>
      </c>
      <c r="G1940" s="1002" t="s">
        <v>4152</v>
      </c>
      <c r="H1940" s="996" t="s">
        <v>345</v>
      </c>
      <c r="I1940" s="1091" t="s">
        <v>9642</v>
      </c>
      <c r="K1940" s="999" t="s">
        <v>7272</v>
      </c>
      <c r="L1940" s="1047">
        <f t="shared" ref="L1940:L1979" si="584">AZ560</f>
        <v>0</v>
      </c>
      <c r="M1940" s="1000">
        <f t="shared" ref="M1940:M1979" si="585">IF(BE560="",0,BE560)</f>
        <v>0</v>
      </c>
      <c r="N1940" s="1724">
        <f t="shared" ref="N1940:N1979" si="586">IF(AND(M1940&gt;0,P1940=FALSE),1,0)</f>
        <v>0</v>
      </c>
      <c r="O1940" s="1000">
        <f t="shared" ref="O1940:O1979" si="587">AY560</f>
        <v>0</v>
      </c>
      <c r="P1940" s="1000" t="b">
        <f>AND(O1940=Altele!$M$6,NOT(ISERROR(MATCH(L1940,Altele!U:U,0))))</f>
        <v>0</v>
      </c>
      <c r="Q1940" s="1000"/>
      <c r="Z1940" s="1345" t="s">
        <v>10996</v>
      </c>
      <c r="AA1940" s="2205">
        <f t="shared" si="583"/>
        <v>1</v>
      </c>
      <c r="AB1940" s="3036">
        <v>135</v>
      </c>
    </row>
    <row r="1941" spans="1:29" x14ac:dyDescent="0.25">
      <c r="A1941" s="1708">
        <f t="shared" si="575"/>
        <v>0</v>
      </c>
      <c r="B1941" s="1708">
        <f t="shared" si="554"/>
        <v>10135003</v>
      </c>
      <c r="C1941" s="1002">
        <v>135</v>
      </c>
      <c r="D1941" s="1797" t="s">
        <v>447</v>
      </c>
      <c r="E1941" s="1002">
        <v>3</v>
      </c>
      <c r="F1941" s="1003" t="s">
        <v>4151</v>
      </c>
      <c r="H1941" s="996" t="s">
        <v>345</v>
      </c>
      <c r="I1941" s="1091" t="s">
        <v>9643</v>
      </c>
      <c r="K1941" s="999" t="s">
        <v>7273</v>
      </c>
      <c r="L1941" s="1047">
        <f t="shared" si="584"/>
        <v>0</v>
      </c>
      <c r="M1941" s="1000">
        <f t="shared" si="585"/>
        <v>0</v>
      </c>
      <c r="N1941" s="1724">
        <f t="shared" si="586"/>
        <v>0</v>
      </c>
      <c r="O1941" s="1000">
        <f t="shared" si="587"/>
        <v>0</v>
      </c>
      <c r="P1941" s="1000" t="b">
        <f>AND(O1941=Altele!$M$6,NOT(ISERROR(MATCH(L1941,Altele!U:U,0))))</f>
        <v>0</v>
      </c>
      <c r="Q1941" s="1000"/>
      <c r="Z1941" s="1006" t="str">
        <f>Z1940</f>
        <v xml:space="preserve">Cap.4 Pct.3: Daca Elementul de structura (Col.A1) = „Alte investitii”, atunci Codul CAEN (Col.B) = ... [conform listei derulante] si Total Alte investitii (Col.5) # 0, pentru Rd.(2 la n). </v>
      </c>
      <c r="AA1941" s="2205">
        <f t="shared" si="583"/>
        <v>1</v>
      </c>
      <c r="AB1941" s="3036">
        <v>135</v>
      </c>
      <c r="AC1941" s="2205">
        <f>LEN(Z1940)</f>
        <v>188</v>
      </c>
    </row>
    <row r="1942" spans="1:29" x14ac:dyDescent="0.25">
      <c r="A1942" s="1708">
        <f t="shared" si="575"/>
        <v>0</v>
      </c>
      <c r="B1942" s="1708">
        <f t="shared" si="554"/>
        <v>10135004</v>
      </c>
      <c r="C1942" s="1002">
        <v>135</v>
      </c>
      <c r="D1942" s="1797" t="s">
        <v>447</v>
      </c>
      <c r="E1942" s="1002">
        <v>4</v>
      </c>
      <c r="F1942" s="1003" t="s">
        <v>4151</v>
      </c>
      <c r="H1942" s="996" t="s">
        <v>345</v>
      </c>
      <c r="I1942" s="1091" t="s">
        <v>9644</v>
      </c>
      <c r="K1942" s="999" t="s">
        <v>7274</v>
      </c>
      <c r="L1942" s="1047">
        <f t="shared" si="584"/>
        <v>0</v>
      </c>
      <c r="M1942" s="1000">
        <f t="shared" si="585"/>
        <v>0</v>
      </c>
      <c r="N1942" s="1724">
        <f t="shared" si="586"/>
        <v>0</v>
      </c>
      <c r="O1942" s="1000">
        <f t="shared" si="587"/>
        <v>0</v>
      </c>
      <c r="P1942" s="1000" t="b">
        <f>AND(O1942=Altele!$M$6,NOT(ISERROR(MATCH(L1942,Altele!U:U,0))))</f>
        <v>0</v>
      </c>
      <c r="Q1942" s="1000"/>
      <c r="Z1942" s="1006" t="str">
        <f t="shared" ref="Z1942:Z1978" si="588">Z1941</f>
        <v xml:space="preserve">Cap.4 Pct.3: Daca Elementul de structura (Col.A1) = „Alte investitii”, atunci Codul CAEN (Col.B) = ... [conform listei derulante] si Total Alte investitii (Col.5) # 0, pentru Rd.(2 la n). </v>
      </c>
      <c r="AA1942" s="2205">
        <f t="shared" si="583"/>
        <v>1</v>
      </c>
      <c r="AB1942" s="3036">
        <v>135</v>
      </c>
    </row>
    <row r="1943" spans="1:29" x14ac:dyDescent="0.25">
      <c r="A1943" s="1708">
        <f t="shared" ref="A1943:A2006" si="589">IF(D1943="DA",IF(ISERROR(N1943),A1942+1,IF(N1943=1,A1942+1,A1942)),A1942)</f>
        <v>0</v>
      </c>
      <c r="B1943" s="1708">
        <f t="shared" si="554"/>
        <v>10135005</v>
      </c>
      <c r="C1943" s="1002">
        <v>135</v>
      </c>
      <c r="D1943" s="1797" t="s">
        <v>447</v>
      </c>
      <c r="E1943" s="1002">
        <v>5</v>
      </c>
      <c r="F1943" s="1003" t="s">
        <v>4151</v>
      </c>
      <c r="H1943" s="996" t="s">
        <v>345</v>
      </c>
      <c r="I1943" s="1091" t="s">
        <v>9645</v>
      </c>
      <c r="K1943" s="999" t="s">
        <v>7275</v>
      </c>
      <c r="L1943" s="1047">
        <f t="shared" si="584"/>
        <v>0</v>
      </c>
      <c r="M1943" s="1000">
        <f t="shared" si="585"/>
        <v>0</v>
      </c>
      <c r="N1943" s="1724">
        <f t="shared" si="586"/>
        <v>0</v>
      </c>
      <c r="O1943" s="1000">
        <f t="shared" si="587"/>
        <v>0</v>
      </c>
      <c r="P1943" s="1000" t="b">
        <f>AND(O1943=Altele!$M$6,NOT(ISERROR(MATCH(L1943,Altele!U:U,0))))</f>
        <v>0</v>
      </c>
      <c r="Q1943" s="1000"/>
      <c r="Z1943" s="1006" t="str">
        <f t="shared" si="588"/>
        <v xml:space="preserve">Cap.4 Pct.3: Daca Elementul de structura (Col.A1) = „Alte investitii”, atunci Codul CAEN (Col.B) = ... [conform listei derulante] si Total Alte investitii (Col.5) # 0, pentru Rd.(2 la n). </v>
      </c>
      <c r="AA1943" s="2205">
        <f t="shared" si="583"/>
        <v>1</v>
      </c>
      <c r="AB1943" s="3036">
        <v>135</v>
      </c>
    </row>
    <row r="1944" spans="1:29" x14ac:dyDescent="0.25">
      <c r="A1944" s="1708">
        <f t="shared" si="589"/>
        <v>0</v>
      </c>
      <c r="B1944" s="1708">
        <f t="shared" si="554"/>
        <v>10135006</v>
      </c>
      <c r="C1944" s="1002">
        <v>135</v>
      </c>
      <c r="D1944" s="1797" t="s">
        <v>447</v>
      </c>
      <c r="E1944" s="1002">
        <v>6</v>
      </c>
      <c r="F1944" s="1003" t="s">
        <v>4151</v>
      </c>
      <c r="H1944" s="996" t="s">
        <v>345</v>
      </c>
      <c r="I1944" s="1091" t="s">
        <v>9646</v>
      </c>
      <c r="K1944" s="999" t="s">
        <v>7276</v>
      </c>
      <c r="L1944" s="1047">
        <f t="shared" si="584"/>
        <v>0</v>
      </c>
      <c r="M1944" s="1000">
        <f t="shared" si="585"/>
        <v>0</v>
      </c>
      <c r="N1944" s="1724">
        <f t="shared" si="586"/>
        <v>0</v>
      </c>
      <c r="O1944" s="1000">
        <f t="shared" si="587"/>
        <v>0</v>
      </c>
      <c r="P1944" s="1000" t="b">
        <f>AND(O1944=Altele!$M$6,NOT(ISERROR(MATCH(L1944,Altele!U:U,0))))</f>
        <v>0</v>
      </c>
      <c r="Q1944" s="1000"/>
      <c r="Z1944" s="1006" t="str">
        <f t="shared" si="588"/>
        <v xml:space="preserve">Cap.4 Pct.3: Daca Elementul de structura (Col.A1) = „Alte investitii”, atunci Codul CAEN (Col.B) = ... [conform listei derulante] si Total Alte investitii (Col.5) # 0, pentru Rd.(2 la n). </v>
      </c>
      <c r="AA1944" s="2205">
        <f t="shared" si="583"/>
        <v>1</v>
      </c>
      <c r="AB1944" s="3036">
        <v>135</v>
      </c>
    </row>
    <row r="1945" spans="1:29" x14ac:dyDescent="0.25">
      <c r="A1945" s="1708">
        <f t="shared" si="589"/>
        <v>0</v>
      </c>
      <c r="B1945" s="1708">
        <f t="shared" si="554"/>
        <v>10135007</v>
      </c>
      <c r="C1945" s="1002">
        <v>135</v>
      </c>
      <c r="D1945" s="1797" t="s">
        <v>447</v>
      </c>
      <c r="E1945" s="1002">
        <v>7</v>
      </c>
      <c r="F1945" s="1003" t="s">
        <v>4151</v>
      </c>
      <c r="H1945" s="996" t="s">
        <v>345</v>
      </c>
      <c r="I1945" s="1091" t="s">
        <v>9647</v>
      </c>
      <c r="K1945" s="999" t="s">
        <v>7277</v>
      </c>
      <c r="L1945" s="1047">
        <f t="shared" si="584"/>
        <v>0</v>
      </c>
      <c r="M1945" s="1000">
        <f t="shared" si="585"/>
        <v>0</v>
      </c>
      <c r="N1945" s="1724">
        <f t="shared" si="586"/>
        <v>0</v>
      </c>
      <c r="O1945" s="1000">
        <f t="shared" si="587"/>
        <v>0</v>
      </c>
      <c r="P1945" s="1000" t="b">
        <f>AND(O1945=Altele!$M$6,NOT(ISERROR(MATCH(L1945,Altele!U:U,0))))</f>
        <v>0</v>
      </c>
      <c r="Q1945" s="1000"/>
      <c r="Z1945" s="1006" t="str">
        <f t="shared" si="588"/>
        <v xml:space="preserve">Cap.4 Pct.3: Daca Elementul de structura (Col.A1) = „Alte investitii”, atunci Codul CAEN (Col.B) = ... [conform listei derulante] si Total Alte investitii (Col.5) # 0, pentru Rd.(2 la n). </v>
      </c>
      <c r="AA1945" s="2205">
        <f t="shared" si="583"/>
        <v>1</v>
      </c>
      <c r="AB1945" s="3036">
        <v>135</v>
      </c>
    </row>
    <row r="1946" spans="1:29" x14ac:dyDescent="0.25">
      <c r="A1946" s="1708">
        <f t="shared" si="589"/>
        <v>0</v>
      </c>
      <c r="B1946" s="1708">
        <f t="shared" si="554"/>
        <v>10135008</v>
      </c>
      <c r="C1946" s="1002">
        <v>135</v>
      </c>
      <c r="D1946" s="1797" t="s">
        <v>447</v>
      </c>
      <c r="E1946" s="1002">
        <v>8</v>
      </c>
      <c r="F1946" s="1003" t="s">
        <v>4151</v>
      </c>
      <c r="H1946" s="996" t="s">
        <v>345</v>
      </c>
      <c r="I1946" s="1091" t="s">
        <v>9648</v>
      </c>
      <c r="K1946" s="999" t="s">
        <v>7278</v>
      </c>
      <c r="L1946" s="1047">
        <f t="shared" si="584"/>
        <v>0</v>
      </c>
      <c r="M1946" s="1000">
        <f t="shared" si="585"/>
        <v>0</v>
      </c>
      <c r="N1946" s="1724">
        <f t="shared" si="586"/>
        <v>0</v>
      </c>
      <c r="O1946" s="1000">
        <f t="shared" si="587"/>
        <v>0</v>
      </c>
      <c r="P1946" s="1000" t="b">
        <f>AND(O1946=Altele!$M$6,NOT(ISERROR(MATCH(L1946,Altele!U:U,0))))</f>
        <v>0</v>
      </c>
      <c r="Q1946" s="1000"/>
      <c r="Z1946" s="1006" t="str">
        <f t="shared" si="588"/>
        <v xml:space="preserve">Cap.4 Pct.3: Daca Elementul de structura (Col.A1) = „Alte investitii”, atunci Codul CAEN (Col.B) = ... [conform listei derulante] si Total Alte investitii (Col.5) # 0, pentru Rd.(2 la n). </v>
      </c>
      <c r="AA1946" s="2205">
        <f t="shared" si="583"/>
        <v>1</v>
      </c>
      <c r="AB1946" s="3036">
        <v>135</v>
      </c>
    </row>
    <row r="1947" spans="1:29" x14ac:dyDescent="0.25">
      <c r="A1947" s="1708">
        <f t="shared" si="589"/>
        <v>0</v>
      </c>
      <c r="B1947" s="1708">
        <f t="shared" si="554"/>
        <v>10135009</v>
      </c>
      <c r="C1947" s="1002">
        <v>135</v>
      </c>
      <c r="D1947" s="1797" t="s">
        <v>447</v>
      </c>
      <c r="E1947" s="1002">
        <v>9</v>
      </c>
      <c r="F1947" s="1003" t="s">
        <v>4151</v>
      </c>
      <c r="H1947" s="996" t="s">
        <v>345</v>
      </c>
      <c r="I1947" s="1091" t="s">
        <v>9649</v>
      </c>
      <c r="K1947" s="999" t="s">
        <v>7279</v>
      </c>
      <c r="L1947" s="1047">
        <f t="shared" si="584"/>
        <v>0</v>
      </c>
      <c r="M1947" s="1000">
        <f t="shared" si="585"/>
        <v>0</v>
      </c>
      <c r="N1947" s="1724">
        <f t="shared" si="586"/>
        <v>0</v>
      </c>
      <c r="O1947" s="1000">
        <f t="shared" si="587"/>
        <v>0</v>
      </c>
      <c r="P1947" s="1000" t="b">
        <f>AND(O1947=Altele!$M$6,NOT(ISERROR(MATCH(L1947,Altele!U:U,0))))</f>
        <v>0</v>
      </c>
      <c r="Q1947" s="1000"/>
      <c r="Z1947" s="1006" t="str">
        <f t="shared" si="588"/>
        <v xml:space="preserve">Cap.4 Pct.3: Daca Elementul de structura (Col.A1) = „Alte investitii”, atunci Codul CAEN (Col.B) = ... [conform listei derulante] si Total Alte investitii (Col.5) # 0, pentru Rd.(2 la n). </v>
      </c>
      <c r="AA1947" s="2205">
        <f t="shared" si="583"/>
        <v>1</v>
      </c>
      <c r="AB1947" s="3036">
        <v>135</v>
      </c>
    </row>
    <row r="1948" spans="1:29" x14ac:dyDescent="0.25">
      <c r="A1948" s="1708">
        <f t="shared" si="589"/>
        <v>0</v>
      </c>
      <c r="B1948" s="1708">
        <f t="shared" si="554"/>
        <v>10135010</v>
      </c>
      <c r="C1948" s="1002">
        <v>135</v>
      </c>
      <c r="D1948" s="1797" t="s">
        <v>447</v>
      </c>
      <c r="E1948" s="1002">
        <v>10</v>
      </c>
      <c r="F1948" s="1003" t="s">
        <v>4151</v>
      </c>
      <c r="H1948" s="996" t="s">
        <v>345</v>
      </c>
      <c r="I1948" s="1091" t="s">
        <v>9650</v>
      </c>
      <c r="K1948" s="999" t="s">
        <v>7280</v>
      </c>
      <c r="L1948" s="1047">
        <f t="shared" si="584"/>
        <v>0</v>
      </c>
      <c r="M1948" s="1000">
        <f t="shared" si="585"/>
        <v>0</v>
      </c>
      <c r="N1948" s="1724">
        <f t="shared" si="586"/>
        <v>0</v>
      </c>
      <c r="O1948" s="1000">
        <f t="shared" si="587"/>
        <v>0</v>
      </c>
      <c r="P1948" s="1000" t="b">
        <f>AND(O1948=Altele!$M$6,NOT(ISERROR(MATCH(L1948,Altele!U:U,0))))</f>
        <v>0</v>
      </c>
      <c r="Q1948" s="1000"/>
      <c r="Z1948" s="1006" t="str">
        <f t="shared" si="588"/>
        <v xml:space="preserve">Cap.4 Pct.3: Daca Elementul de structura (Col.A1) = „Alte investitii”, atunci Codul CAEN (Col.B) = ... [conform listei derulante] si Total Alte investitii (Col.5) # 0, pentru Rd.(2 la n). </v>
      </c>
      <c r="AA1948" s="2205">
        <f t="shared" si="583"/>
        <v>1</v>
      </c>
      <c r="AB1948" s="3036">
        <v>135</v>
      </c>
    </row>
    <row r="1949" spans="1:29" x14ac:dyDescent="0.25">
      <c r="A1949" s="1708">
        <f t="shared" si="589"/>
        <v>0</v>
      </c>
      <c r="B1949" s="1708">
        <f t="shared" si="554"/>
        <v>10135011</v>
      </c>
      <c r="C1949" s="1002">
        <v>135</v>
      </c>
      <c r="D1949" s="1797" t="s">
        <v>447</v>
      </c>
      <c r="E1949" s="1002">
        <v>11</v>
      </c>
      <c r="F1949" s="1003" t="s">
        <v>4151</v>
      </c>
      <c r="H1949" s="996" t="s">
        <v>345</v>
      </c>
      <c r="I1949" s="1091" t="s">
        <v>9651</v>
      </c>
      <c r="K1949" s="999" t="s">
        <v>7281</v>
      </c>
      <c r="L1949" s="1047">
        <f t="shared" si="584"/>
        <v>0</v>
      </c>
      <c r="M1949" s="1000">
        <f t="shared" si="585"/>
        <v>0</v>
      </c>
      <c r="N1949" s="1724">
        <f t="shared" si="586"/>
        <v>0</v>
      </c>
      <c r="O1949" s="1000">
        <f t="shared" si="587"/>
        <v>0</v>
      </c>
      <c r="P1949" s="1000" t="b">
        <f>AND(O1949=Altele!$M$6,NOT(ISERROR(MATCH(L1949,Altele!U:U,0))))</f>
        <v>0</v>
      </c>
      <c r="Q1949" s="1000"/>
      <c r="Z1949" s="1006" t="str">
        <f t="shared" si="588"/>
        <v xml:space="preserve">Cap.4 Pct.3: Daca Elementul de structura (Col.A1) = „Alte investitii”, atunci Codul CAEN (Col.B) = ... [conform listei derulante] si Total Alte investitii (Col.5) # 0, pentru Rd.(2 la n). </v>
      </c>
      <c r="AA1949" s="2205">
        <f t="shared" si="583"/>
        <v>1</v>
      </c>
      <c r="AB1949" s="3036">
        <v>135</v>
      </c>
    </row>
    <row r="1950" spans="1:29" x14ac:dyDescent="0.25">
      <c r="A1950" s="1708">
        <f t="shared" si="589"/>
        <v>0</v>
      </c>
      <c r="B1950" s="1708">
        <f t="shared" si="554"/>
        <v>10135012</v>
      </c>
      <c r="C1950" s="1002">
        <v>135</v>
      </c>
      <c r="D1950" s="1797" t="s">
        <v>447</v>
      </c>
      <c r="E1950" s="1002">
        <v>12</v>
      </c>
      <c r="F1950" s="1003" t="s">
        <v>4151</v>
      </c>
      <c r="H1950" s="996" t="s">
        <v>345</v>
      </c>
      <c r="I1950" s="1091" t="s">
        <v>9652</v>
      </c>
      <c r="K1950" s="999" t="s">
        <v>7282</v>
      </c>
      <c r="L1950" s="1047">
        <f t="shared" si="584"/>
        <v>0</v>
      </c>
      <c r="M1950" s="1000">
        <f t="shared" si="585"/>
        <v>0</v>
      </c>
      <c r="N1950" s="1724">
        <f t="shared" si="586"/>
        <v>0</v>
      </c>
      <c r="O1950" s="1000">
        <f t="shared" si="587"/>
        <v>0</v>
      </c>
      <c r="P1950" s="1000" t="b">
        <f>AND(O1950=Altele!$M$6,NOT(ISERROR(MATCH(L1950,Altele!U:U,0))))</f>
        <v>0</v>
      </c>
      <c r="Q1950" s="1000"/>
      <c r="Z1950" s="1006" t="str">
        <f t="shared" si="588"/>
        <v xml:space="preserve">Cap.4 Pct.3: Daca Elementul de structura (Col.A1) = „Alte investitii”, atunci Codul CAEN (Col.B) = ... [conform listei derulante] si Total Alte investitii (Col.5) # 0, pentru Rd.(2 la n). </v>
      </c>
      <c r="AA1950" s="2205">
        <f t="shared" si="583"/>
        <v>1</v>
      </c>
      <c r="AB1950" s="3036">
        <v>135</v>
      </c>
    </row>
    <row r="1951" spans="1:29" x14ac:dyDescent="0.25">
      <c r="A1951" s="1708">
        <f t="shared" si="589"/>
        <v>0</v>
      </c>
      <c r="B1951" s="1708">
        <f t="shared" si="554"/>
        <v>10135013</v>
      </c>
      <c r="C1951" s="1002">
        <v>135</v>
      </c>
      <c r="D1951" s="1797" t="s">
        <v>447</v>
      </c>
      <c r="E1951" s="1002">
        <v>13</v>
      </c>
      <c r="F1951" s="1003" t="s">
        <v>4151</v>
      </c>
      <c r="H1951" s="996" t="s">
        <v>345</v>
      </c>
      <c r="I1951" s="1091" t="s">
        <v>9653</v>
      </c>
      <c r="K1951" s="999" t="s">
        <v>7283</v>
      </c>
      <c r="L1951" s="1047">
        <f t="shared" si="584"/>
        <v>0</v>
      </c>
      <c r="M1951" s="1000">
        <f t="shared" si="585"/>
        <v>0</v>
      </c>
      <c r="N1951" s="1724">
        <f t="shared" si="586"/>
        <v>0</v>
      </c>
      <c r="O1951" s="1000">
        <f t="shared" si="587"/>
        <v>0</v>
      </c>
      <c r="P1951" s="1000" t="b">
        <f>AND(O1951=Altele!$M$6,NOT(ISERROR(MATCH(L1951,Altele!U:U,0))))</f>
        <v>0</v>
      </c>
      <c r="Q1951" s="1000"/>
      <c r="Z1951" s="1006" t="str">
        <f t="shared" si="588"/>
        <v xml:space="preserve">Cap.4 Pct.3: Daca Elementul de structura (Col.A1) = „Alte investitii”, atunci Codul CAEN (Col.B) = ... [conform listei derulante] si Total Alte investitii (Col.5) # 0, pentru Rd.(2 la n). </v>
      </c>
      <c r="AA1951" s="2205">
        <f t="shared" si="583"/>
        <v>1</v>
      </c>
      <c r="AB1951" s="3036">
        <v>135</v>
      </c>
    </row>
    <row r="1952" spans="1:29" x14ac:dyDescent="0.25">
      <c r="A1952" s="1708">
        <f t="shared" si="589"/>
        <v>0</v>
      </c>
      <c r="B1952" s="1708">
        <f t="shared" si="554"/>
        <v>10135014</v>
      </c>
      <c r="C1952" s="1002">
        <v>135</v>
      </c>
      <c r="D1952" s="1797" t="s">
        <v>447</v>
      </c>
      <c r="E1952" s="1002">
        <v>14</v>
      </c>
      <c r="F1952" s="1003" t="s">
        <v>4151</v>
      </c>
      <c r="H1952" s="996" t="s">
        <v>345</v>
      </c>
      <c r="I1952" s="1091" t="s">
        <v>9654</v>
      </c>
      <c r="K1952" s="999" t="s">
        <v>7284</v>
      </c>
      <c r="L1952" s="1047">
        <f t="shared" si="584"/>
        <v>0</v>
      </c>
      <c r="M1952" s="1000">
        <f t="shared" si="585"/>
        <v>0</v>
      </c>
      <c r="N1952" s="1724">
        <f t="shared" si="586"/>
        <v>0</v>
      </c>
      <c r="O1952" s="1000">
        <f t="shared" si="587"/>
        <v>0</v>
      </c>
      <c r="P1952" s="1000" t="b">
        <f>AND(O1952=Altele!$M$6,NOT(ISERROR(MATCH(L1952,Altele!U:U,0))))</f>
        <v>0</v>
      </c>
      <c r="Q1952" s="1000"/>
      <c r="Z1952" s="1006" t="str">
        <f t="shared" si="588"/>
        <v xml:space="preserve">Cap.4 Pct.3: Daca Elementul de structura (Col.A1) = „Alte investitii”, atunci Codul CAEN (Col.B) = ... [conform listei derulante] si Total Alte investitii (Col.5) # 0, pentru Rd.(2 la n). </v>
      </c>
      <c r="AA1952" s="2205">
        <f t="shared" si="583"/>
        <v>1</v>
      </c>
      <c r="AB1952" s="3036">
        <v>135</v>
      </c>
    </row>
    <row r="1953" spans="1:28" x14ac:dyDescent="0.25">
      <c r="A1953" s="1708">
        <f t="shared" si="589"/>
        <v>0</v>
      </c>
      <c r="B1953" s="1708">
        <f t="shared" si="554"/>
        <v>10135015</v>
      </c>
      <c r="C1953" s="1002">
        <v>135</v>
      </c>
      <c r="D1953" s="1797" t="s">
        <v>447</v>
      </c>
      <c r="E1953" s="1002">
        <v>15</v>
      </c>
      <c r="F1953" s="1003" t="s">
        <v>4151</v>
      </c>
      <c r="H1953" s="996" t="s">
        <v>345</v>
      </c>
      <c r="I1953" s="1091" t="s">
        <v>9655</v>
      </c>
      <c r="K1953" s="999" t="s">
        <v>7285</v>
      </c>
      <c r="L1953" s="1047">
        <f t="shared" si="584"/>
        <v>0</v>
      </c>
      <c r="M1953" s="1000">
        <f t="shared" si="585"/>
        <v>0</v>
      </c>
      <c r="N1953" s="1724">
        <f t="shared" si="586"/>
        <v>0</v>
      </c>
      <c r="O1953" s="1000">
        <f t="shared" si="587"/>
        <v>0</v>
      </c>
      <c r="P1953" s="1000" t="b">
        <f>AND(O1953=Altele!$M$6,NOT(ISERROR(MATCH(L1953,Altele!U:U,0))))</f>
        <v>0</v>
      </c>
      <c r="Q1953" s="1000"/>
      <c r="Z1953" s="1006" t="str">
        <f t="shared" si="588"/>
        <v xml:space="preserve">Cap.4 Pct.3: Daca Elementul de structura (Col.A1) = „Alte investitii”, atunci Codul CAEN (Col.B) = ... [conform listei derulante] si Total Alte investitii (Col.5) # 0, pentru Rd.(2 la n). </v>
      </c>
      <c r="AA1953" s="2205">
        <f t="shared" si="583"/>
        <v>1</v>
      </c>
      <c r="AB1953" s="3036">
        <v>135</v>
      </c>
    </row>
    <row r="1954" spans="1:28" x14ac:dyDescent="0.25">
      <c r="A1954" s="1708">
        <f t="shared" si="589"/>
        <v>0</v>
      </c>
      <c r="B1954" s="1708">
        <f t="shared" si="554"/>
        <v>10135016</v>
      </c>
      <c r="C1954" s="1002">
        <v>135</v>
      </c>
      <c r="D1954" s="1797" t="s">
        <v>447</v>
      </c>
      <c r="E1954" s="1002">
        <v>16</v>
      </c>
      <c r="F1954" s="1003" t="s">
        <v>4151</v>
      </c>
      <c r="H1954" s="996" t="s">
        <v>345</v>
      </c>
      <c r="I1954" s="1091" t="s">
        <v>9656</v>
      </c>
      <c r="K1954" s="999" t="s">
        <v>7286</v>
      </c>
      <c r="L1954" s="1047">
        <f t="shared" si="584"/>
        <v>0</v>
      </c>
      <c r="M1954" s="1000">
        <f t="shared" si="585"/>
        <v>0</v>
      </c>
      <c r="N1954" s="1724">
        <f t="shared" si="586"/>
        <v>0</v>
      </c>
      <c r="O1954" s="1000">
        <f t="shared" si="587"/>
        <v>0</v>
      </c>
      <c r="P1954" s="1000" t="b">
        <f>AND(O1954=Altele!$M$6,NOT(ISERROR(MATCH(L1954,Altele!U:U,0))))</f>
        <v>0</v>
      </c>
      <c r="Q1954" s="1000"/>
      <c r="Z1954" s="1006" t="str">
        <f t="shared" si="588"/>
        <v xml:space="preserve">Cap.4 Pct.3: Daca Elementul de structura (Col.A1) = „Alte investitii”, atunci Codul CAEN (Col.B) = ... [conform listei derulante] si Total Alte investitii (Col.5) # 0, pentru Rd.(2 la n). </v>
      </c>
      <c r="AA1954" s="2205">
        <f t="shared" si="583"/>
        <v>1</v>
      </c>
      <c r="AB1954" s="3036">
        <v>135</v>
      </c>
    </row>
    <row r="1955" spans="1:28" x14ac:dyDescent="0.25">
      <c r="A1955" s="1708">
        <f t="shared" si="589"/>
        <v>0</v>
      </c>
      <c r="B1955" s="1708">
        <f t="shared" si="554"/>
        <v>10135017</v>
      </c>
      <c r="C1955" s="1002">
        <v>135</v>
      </c>
      <c r="D1955" s="1797" t="s">
        <v>447</v>
      </c>
      <c r="E1955" s="1002">
        <v>17</v>
      </c>
      <c r="F1955" s="1003" t="s">
        <v>4151</v>
      </c>
      <c r="H1955" s="996" t="s">
        <v>345</v>
      </c>
      <c r="I1955" s="1091" t="s">
        <v>9657</v>
      </c>
      <c r="K1955" s="999" t="s">
        <v>7287</v>
      </c>
      <c r="L1955" s="1047">
        <f t="shared" si="584"/>
        <v>0</v>
      </c>
      <c r="M1955" s="1000">
        <f t="shared" si="585"/>
        <v>0</v>
      </c>
      <c r="N1955" s="1724">
        <f t="shared" si="586"/>
        <v>0</v>
      </c>
      <c r="O1955" s="1000">
        <f t="shared" si="587"/>
        <v>0</v>
      </c>
      <c r="P1955" s="1000" t="b">
        <f>AND(O1955=Altele!$M$6,NOT(ISERROR(MATCH(L1955,Altele!U:U,0))))</f>
        <v>0</v>
      </c>
      <c r="Q1955" s="1000"/>
      <c r="Z1955" s="1006" t="str">
        <f t="shared" si="588"/>
        <v xml:space="preserve">Cap.4 Pct.3: Daca Elementul de structura (Col.A1) = „Alte investitii”, atunci Codul CAEN (Col.B) = ... [conform listei derulante] si Total Alte investitii (Col.5) # 0, pentru Rd.(2 la n). </v>
      </c>
      <c r="AA1955" s="2205">
        <f t="shared" si="583"/>
        <v>1</v>
      </c>
      <c r="AB1955" s="3036">
        <v>135</v>
      </c>
    </row>
    <row r="1956" spans="1:28" x14ac:dyDescent="0.25">
      <c r="A1956" s="1708">
        <f t="shared" si="589"/>
        <v>0</v>
      </c>
      <c r="B1956" s="1708">
        <f t="shared" si="554"/>
        <v>10135018</v>
      </c>
      <c r="C1956" s="1002">
        <v>135</v>
      </c>
      <c r="D1956" s="1797" t="s">
        <v>447</v>
      </c>
      <c r="E1956" s="1002">
        <v>18</v>
      </c>
      <c r="F1956" s="1003" t="s">
        <v>4151</v>
      </c>
      <c r="H1956" s="996" t="s">
        <v>345</v>
      </c>
      <c r="I1956" s="1091" t="s">
        <v>9658</v>
      </c>
      <c r="K1956" s="999" t="s">
        <v>7288</v>
      </c>
      <c r="L1956" s="1047">
        <f t="shared" si="584"/>
        <v>0</v>
      </c>
      <c r="M1956" s="1000">
        <f t="shared" si="585"/>
        <v>0</v>
      </c>
      <c r="N1956" s="1724">
        <f t="shared" si="586"/>
        <v>0</v>
      </c>
      <c r="O1956" s="1000">
        <f t="shared" si="587"/>
        <v>0</v>
      </c>
      <c r="P1956" s="1000" t="b">
        <f>AND(O1956=Altele!$M$6,NOT(ISERROR(MATCH(L1956,Altele!U:U,0))))</f>
        <v>0</v>
      </c>
      <c r="Q1956" s="1000"/>
      <c r="Z1956" s="1006" t="str">
        <f t="shared" si="588"/>
        <v xml:space="preserve">Cap.4 Pct.3: Daca Elementul de structura (Col.A1) = „Alte investitii”, atunci Codul CAEN (Col.B) = ... [conform listei derulante] si Total Alte investitii (Col.5) # 0, pentru Rd.(2 la n). </v>
      </c>
      <c r="AA1956" s="2205">
        <f t="shared" si="583"/>
        <v>1</v>
      </c>
      <c r="AB1956" s="3036">
        <v>135</v>
      </c>
    </row>
    <row r="1957" spans="1:28" x14ac:dyDescent="0.25">
      <c r="A1957" s="1708">
        <f t="shared" si="589"/>
        <v>0</v>
      </c>
      <c r="B1957" s="1708">
        <f t="shared" ref="B1957:B2016" si="590">VALUE("1"&amp;TEXT(C1957,"0000")&amp;TEXT(E1957,"000"))</f>
        <v>10135019</v>
      </c>
      <c r="C1957" s="1002">
        <v>135</v>
      </c>
      <c r="D1957" s="1797" t="s">
        <v>447</v>
      </c>
      <c r="E1957" s="1002">
        <v>19</v>
      </c>
      <c r="F1957" s="1003" t="s">
        <v>4151</v>
      </c>
      <c r="H1957" s="996" t="s">
        <v>345</v>
      </c>
      <c r="I1957" s="1091" t="s">
        <v>9659</v>
      </c>
      <c r="K1957" s="999" t="s">
        <v>7289</v>
      </c>
      <c r="L1957" s="1047">
        <f t="shared" si="584"/>
        <v>0</v>
      </c>
      <c r="M1957" s="1000">
        <f t="shared" si="585"/>
        <v>0</v>
      </c>
      <c r="N1957" s="1724">
        <f t="shared" si="586"/>
        <v>0</v>
      </c>
      <c r="O1957" s="1000">
        <f t="shared" si="587"/>
        <v>0</v>
      </c>
      <c r="P1957" s="1000" t="b">
        <f>AND(O1957=Altele!$M$6,NOT(ISERROR(MATCH(L1957,Altele!U:U,0))))</f>
        <v>0</v>
      </c>
      <c r="Q1957" s="1000"/>
      <c r="Z1957" s="1006" t="str">
        <f t="shared" si="588"/>
        <v xml:space="preserve">Cap.4 Pct.3: Daca Elementul de structura (Col.A1) = „Alte investitii”, atunci Codul CAEN (Col.B) = ... [conform listei derulante] si Total Alte investitii (Col.5) # 0, pentru Rd.(2 la n). </v>
      </c>
      <c r="AA1957" s="2205">
        <f t="shared" si="583"/>
        <v>1</v>
      </c>
      <c r="AB1957" s="3036">
        <v>135</v>
      </c>
    </row>
    <row r="1958" spans="1:28" x14ac:dyDescent="0.25">
      <c r="A1958" s="1708">
        <f t="shared" si="589"/>
        <v>0</v>
      </c>
      <c r="B1958" s="1708">
        <f t="shared" si="590"/>
        <v>10135020</v>
      </c>
      <c r="C1958" s="1002">
        <v>135</v>
      </c>
      <c r="D1958" s="1797" t="s">
        <v>447</v>
      </c>
      <c r="E1958" s="1002">
        <v>20</v>
      </c>
      <c r="F1958" s="1003" t="s">
        <v>4151</v>
      </c>
      <c r="H1958" s="996" t="s">
        <v>345</v>
      </c>
      <c r="I1958" s="1091" t="s">
        <v>9660</v>
      </c>
      <c r="K1958" s="999" t="s">
        <v>7290</v>
      </c>
      <c r="L1958" s="1047">
        <f t="shared" si="584"/>
        <v>0</v>
      </c>
      <c r="M1958" s="1000">
        <f t="shared" si="585"/>
        <v>0</v>
      </c>
      <c r="N1958" s="1724">
        <f t="shared" si="586"/>
        <v>0</v>
      </c>
      <c r="O1958" s="1000">
        <f t="shared" si="587"/>
        <v>0</v>
      </c>
      <c r="P1958" s="1000" t="b">
        <f>AND(O1958=Altele!$M$6,NOT(ISERROR(MATCH(L1958,Altele!U:U,0))))</f>
        <v>0</v>
      </c>
      <c r="Q1958" s="1000"/>
      <c r="Z1958" s="1006" t="str">
        <f t="shared" si="588"/>
        <v xml:space="preserve">Cap.4 Pct.3: Daca Elementul de structura (Col.A1) = „Alte investitii”, atunci Codul CAEN (Col.B) = ... [conform listei derulante] si Total Alte investitii (Col.5) # 0, pentru Rd.(2 la n). </v>
      </c>
      <c r="AA1958" s="2205">
        <f t="shared" si="583"/>
        <v>1</v>
      </c>
      <c r="AB1958" s="3036">
        <v>135</v>
      </c>
    </row>
    <row r="1959" spans="1:28" x14ac:dyDescent="0.25">
      <c r="A1959" s="1708">
        <f t="shared" si="589"/>
        <v>0</v>
      </c>
      <c r="B1959" s="1708">
        <f t="shared" si="590"/>
        <v>10135021</v>
      </c>
      <c r="C1959" s="1002">
        <v>135</v>
      </c>
      <c r="D1959" s="1797" t="s">
        <v>447</v>
      </c>
      <c r="E1959" s="1002">
        <v>21</v>
      </c>
      <c r="F1959" s="1003" t="s">
        <v>4151</v>
      </c>
      <c r="H1959" s="996" t="s">
        <v>345</v>
      </c>
      <c r="I1959" s="1091" t="s">
        <v>9661</v>
      </c>
      <c r="K1959" s="999" t="s">
        <v>7291</v>
      </c>
      <c r="L1959" s="1047">
        <f t="shared" si="584"/>
        <v>0</v>
      </c>
      <c r="M1959" s="1000">
        <f t="shared" si="585"/>
        <v>0</v>
      </c>
      <c r="N1959" s="1724">
        <f t="shared" si="586"/>
        <v>0</v>
      </c>
      <c r="O1959" s="1000">
        <f t="shared" si="587"/>
        <v>0</v>
      </c>
      <c r="P1959" s="1000" t="b">
        <f>AND(O1959=Altele!$M$6,NOT(ISERROR(MATCH(L1959,Altele!U:U,0))))</f>
        <v>0</v>
      </c>
      <c r="Q1959" s="1000"/>
      <c r="Z1959" s="1006" t="str">
        <f t="shared" si="588"/>
        <v xml:space="preserve">Cap.4 Pct.3: Daca Elementul de structura (Col.A1) = „Alte investitii”, atunci Codul CAEN (Col.B) = ... [conform listei derulante] si Total Alte investitii (Col.5) # 0, pentru Rd.(2 la n). </v>
      </c>
      <c r="AA1959" s="2205">
        <f t="shared" si="583"/>
        <v>1</v>
      </c>
      <c r="AB1959" s="3036">
        <v>135</v>
      </c>
    </row>
    <row r="1960" spans="1:28" x14ac:dyDescent="0.25">
      <c r="A1960" s="1708">
        <f t="shared" si="589"/>
        <v>0</v>
      </c>
      <c r="B1960" s="1708">
        <f t="shared" si="590"/>
        <v>10135022</v>
      </c>
      <c r="C1960" s="1002">
        <v>135</v>
      </c>
      <c r="D1960" s="1797" t="s">
        <v>447</v>
      </c>
      <c r="E1960" s="1002">
        <v>22</v>
      </c>
      <c r="F1960" s="1003" t="s">
        <v>4151</v>
      </c>
      <c r="H1960" s="996" t="s">
        <v>345</v>
      </c>
      <c r="I1960" s="1091" t="s">
        <v>9662</v>
      </c>
      <c r="K1960" s="999" t="s">
        <v>7292</v>
      </c>
      <c r="L1960" s="1047">
        <f t="shared" si="584"/>
        <v>0</v>
      </c>
      <c r="M1960" s="1000">
        <f t="shared" si="585"/>
        <v>0</v>
      </c>
      <c r="N1960" s="1724">
        <f t="shared" si="586"/>
        <v>0</v>
      </c>
      <c r="O1960" s="1000">
        <f t="shared" si="587"/>
        <v>0</v>
      </c>
      <c r="P1960" s="1000" t="b">
        <f>AND(O1960=Altele!$M$6,NOT(ISERROR(MATCH(L1960,Altele!U:U,0))))</f>
        <v>0</v>
      </c>
      <c r="Q1960" s="1000"/>
      <c r="Z1960" s="1006" t="str">
        <f t="shared" si="588"/>
        <v xml:space="preserve">Cap.4 Pct.3: Daca Elementul de structura (Col.A1) = „Alte investitii”, atunci Codul CAEN (Col.B) = ... [conform listei derulante] si Total Alte investitii (Col.5) # 0, pentru Rd.(2 la n). </v>
      </c>
      <c r="AA1960" s="2205">
        <f t="shared" si="583"/>
        <v>1</v>
      </c>
      <c r="AB1960" s="3036">
        <v>135</v>
      </c>
    </row>
    <row r="1961" spans="1:28" x14ac:dyDescent="0.25">
      <c r="A1961" s="1708">
        <f t="shared" si="589"/>
        <v>0</v>
      </c>
      <c r="B1961" s="1708">
        <f t="shared" si="590"/>
        <v>10135023</v>
      </c>
      <c r="C1961" s="1002">
        <v>135</v>
      </c>
      <c r="D1961" s="1797" t="s">
        <v>447</v>
      </c>
      <c r="E1961" s="1002">
        <v>23</v>
      </c>
      <c r="F1961" s="1003" t="s">
        <v>4151</v>
      </c>
      <c r="H1961" s="996" t="s">
        <v>345</v>
      </c>
      <c r="I1961" s="1091" t="s">
        <v>9663</v>
      </c>
      <c r="K1961" s="999" t="s">
        <v>7293</v>
      </c>
      <c r="L1961" s="1047">
        <f t="shared" si="584"/>
        <v>0</v>
      </c>
      <c r="M1961" s="1000">
        <f t="shared" si="585"/>
        <v>0</v>
      </c>
      <c r="N1961" s="1724">
        <f t="shared" si="586"/>
        <v>0</v>
      </c>
      <c r="O1961" s="1000">
        <f t="shared" si="587"/>
        <v>0</v>
      </c>
      <c r="P1961" s="1000" t="b">
        <f>AND(O1961=Altele!$M$6,NOT(ISERROR(MATCH(L1961,Altele!U:U,0))))</f>
        <v>0</v>
      </c>
      <c r="Q1961" s="1000"/>
      <c r="Z1961" s="1006" t="str">
        <f t="shared" si="588"/>
        <v xml:space="preserve">Cap.4 Pct.3: Daca Elementul de structura (Col.A1) = „Alte investitii”, atunci Codul CAEN (Col.B) = ... [conform listei derulante] si Total Alte investitii (Col.5) # 0, pentru Rd.(2 la n). </v>
      </c>
      <c r="AA1961" s="2205">
        <f t="shared" si="583"/>
        <v>1</v>
      </c>
      <c r="AB1961" s="3036">
        <v>135</v>
      </c>
    </row>
    <row r="1962" spans="1:28" x14ac:dyDescent="0.25">
      <c r="A1962" s="1708">
        <f t="shared" si="589"/>
        <v>0</v>
      </c>
      <c r="B1962" s="1708">
        <f t="shared" si="590"/>
        <v>10135024</v>
      </c>
      <c r="C1962" s="1002">
        <v>135</v>
      </c>
      <c r="D1962" s="1797" t="s">
        <v>447</v>
      </c>
      <c r="E1962" s="1002">
        <v>24</v>
      </c>
      <c r="F1962" s="1003" t="s">
        <v>4151</v>
      </c>
      <c r="H1962" s="996" t="s">
        <v>345</v>
      </c>
      <c r="I1962" s="1091" t="s">
        <v>9664</v>
      </c>
      <c r="K1962" s="999" t="s">
        <v>7294</v>
      </c>
      <c r="L1962" s="1047">
        <f t="shared" si="584"/>
        <v>0</v>
      </c>
      <c r="M1962" s="1000">
        <f t="shared" si="585"/>
        <v>0</v>
      </c>
      <c r="N1962" s="1724">
        <f t="shared" si="586"/>
        <v>0</v>
      </c>
      <c r="O1962" s="1000">
        <f t="shared" si="587"/>
        <v>0</v>
      </c>
      <c r="P1962" s="1000" t="b">
        <f>AND(O1962=Altele!$M$6,NOT(ISERROR(MATCH(L1962,Altele!U:U,0))))</f>
        <v>0</v>
      </c>
      <c r="Q1962" s="1000"/>
      <c r="Z1962" s="1006" t="str">
        <f t="shared" si="588"/>
        <v xml:space="preserve">Cap.4 Pct.3: Daca Elementul de structura (Col.A1) = „Alte investitii”, atunci Codul CAEN (Col.B) = ... [conform listei derulante] si Total Alte investitii (Col.5) # 0, pentru Rd.(2 la n). </v>
      </c>
      <c r="AA1962" s="2205">
        <f t="shared" si="583"/>
        <v>1</v>
      </c>
      <c r="AB1962" s="3036">
        <v>135</v>
      </c>
    </row>
    <row r="1963" spans="1:28" x14ac:dyDescent="0.25">
      <c r="A1963" s="1708">
        <f t="shared" si="589"/>
        <v>0</v>
      </c>
      <c r="B1963" s="1708">
        <f t="shared" si="590"/>
        <v>10135025</v>
      </c>
      <c r="C1963" s="1002">
        <v>135</v>
      </c>
      <c r="D1963" s="1797" t="s">
        <v>447</v>
      </c>
      <c r="E1963" s="1002">
        <v>25</v>
      </c>
      <c r="F1963" s="1003" t="s">
        <v>4151</v>
      </c>
      <c r="H1963" s="996" t="s">
        <v>345</v>
      </c>
      <c r="I1963" s="1091" t="s">
        <v>9665</v>
      </c>
      <c r="K1963" s="999" t="s">
        <v>7295</v>
      </c>
      <c r="L1963" s="1047">
        <f t="shared" si="584"/>
        <v>0</v>
      </c>
      <c r="M1963" s="1000">
        <f t="shared" si="585"/>
        <v>0</v>
      </c>
      <c r="N1963" s="1724">
        <f t="shared" si="586"/>
        <v>0</v>
      </c>
      <c r="O1963" s="1000">
        <f t="shared" si="587"/>
        <v>0</v>
      </c>
      <c r="P1963" s="1000" t="b">
        <f>AND(O1963=Altele!$M$6,NOT(ISERROR(MATCH(L1963,Altele!U:U,0))))</f>
        <v>0</v>
      </c>
      <c r="Q1963" s="1000"/>
      <c r="Z1963" s="1006" t="str">
        <f t="shared" si="588"/>
        <v xml:space="preserve">Cap.4 Pct.3: Daca Elementul de structura (Col.A1) = „Alte investitii”, atunci Codul CAEN (Col.B) = ... [conform listei derulante] si Total Alte investitii (Col.5) # 0, pentru Rd.(2 la n). </v>
      </c>
      <c r="AA1963" s="2205">
        <f t="shared" si="583"/>
        <v>1</v>
      </c>
      <c r="AB1963" s="3036">
        <v>135</v>
      </c>
    </row>
    <row r="1964" spans="1:28" x14ac:dyDescent="0.25">
      <c r="A1964" s="1708">
        <f t="shared" si="589"/>
        <v>0</v>
      </c>
      <c r="B1964" s="1708">
        <f t="shared" si="590"/>
        <v>10135026</v>
      </c>
      <c r="C1964" s="1002">
        <v>135</v>
      </c>
      <c r="D1964" s="1797" t="s">
        <v>447</v>
      </c>
      <c r="E1964" s="1002">
        <v>26</v>
      </c>
      <c r="F1964" s="1003" t="s">
        <v>4151</v>
      </c>
      <c r="H1964" s="996" t="s">
        <v>345</v>
      </c>
      <c r="I1964" s="1091" t="s">
        <v>9666</v>
      </c>
      <c r="K1964" s="999" t="s">
        <v>7296</v>
      </c>
      <c r="L1964" s="1047">
        <f t="shared" si="584"/>
        <v>0</v>
      </c>
      <c r="M1964" s="1000">
        <f t="shared" si="585"/>
        <v>0</v>
      </c>
      <c r="N1964" s="1724">
        <f t="shared" si="586"/>
        <v>0</v>
      </c>
      <c r="O1964" s="1000">
        <f t="shared" si="587"/>
        <v>0</v>
      </c>
      <c r="P1964" s="1000" t="b">
        <f>AND(O1964=Altele!$M$6,NOT(ISERROR(MATCH(L1964,Altele!U:U,0))))</f>
        <v>0</v>
      </c>
      <c r="Q1964" s="1000"/>
      <c r="Z1964" s="1006" t="str">
        <f t="shared" si="588"/>
        <v xml:space="preserve">Cap.4 Pct.3: Daca Elementul de structura (Col.A1) = „Alte investitii”, atunci Codul CAEN (Col.B) = ... [conform listei derulante] si Total Alte investitii (Col.5) # 0, pentru Rd.(2 la n). </v>
      </c>
      <c r="AA1964" s="2205">
        <f t="shared" si="583"/>
        <v>1</v>
      </c>
      <c r="AB1964" s="3036">
        <v>135</v>
      </c>
    </row>
    <row r="1965" spans="1:28" x14ac:dyDescent="0.25">
      <c r="A1965" s="1708">
        <f t="shared" si="589"/>
        <v>0</v>
      </c>
      <c r="B1965" s="1708">
        <f t="shared" si="590"/>
        <v>10135027</v>
      </c>
      <c r="C1965" s="1002">
        <v>135</v>
      </c>
      <c r="D1965" s="1797" t="s">
        <v>447</v>
      </c>
      <c r="E1965" s="1002">
        <v>27</v>
      </c>
      <c r="F1965" s="1003" t="s">
        <v>4151</v>
      </c>
      <c r="H1965" s="996" t="s">
        <v>345</v>
      </c>
      <c r="I1965" s="1091" t="s">
        <v>9667</v>
      </c>
      <c r="K1965" s="999" t="s">
        <v>7297</v>
      </c>
      <c r="L1965" s="1047">
        <f t="shared" si="584"/>
        <v>0</v>
      </c>
      <c r="M1965" s="1000">
        <f t="shared" si="585"/>
        <v>0</v>
      </c>
      <c r="N1965" s="1724">
        <f t="shared" si="586"/>
        <v>0</v>
      </c>
      <c r="O1965" s="1000">
        <f t="shared" si="587"/>
        <v>0</v>
      </c>
      <c r="P1965" s="1000" t="b">
        <f>AND(O1965=Altele!$M$6,NOT(ISERROR(MATCH(L1965,Altele!U:U,0))))</f>
        <v>0</v>
      </c>
      <c r="Q1965" s="1000"/>
      <c r="Z1965" s="1006" t="str">
        <f t="shared" si="588"/>
        <v xml:space="preserve">Cap.4 Pct.3: Daca Elementul de structura (Col.A1) = „Alte investitii”, atunci Codul CAEN (Col.B) = ... [conform listei derulante] si Total Alte investitii (Col.5) # 0, pentru Rd.(2 la n). </v>
      </c>
      <c r="AA1965" s="2205">
        <f t="shared" si="583"/>
        <v>1</v>
      </c>
      <c r="AB1965" s="3036">
        <v>135</v>
      </c>
    </row>
    <row r="1966" spans="1:28" x14ac:dyDescent="0.25">
      <c r="A1966" s="1708">
        <f t="shared" si="589"/>
        <v>0</v>
      </c>
      <c r="B1966" s="1708">
        <f t="shared" si="590"/>
        <v>10135028</v>
      </c>
      <c r="C1966" s="1002">
        <v>135</v>
      </c>
      <c r="D1966" s="1797" t="s">
        <v>447</v>
      </c>
      <c r="E1966" s="1002">
        <v>28</v>
      </c>
      <c r="F1966" s="1003" t="s">
        <v>4151</v>
      </c>
      <c r="H1966" s="996" t="s">
        <v>345</v>
      </c>
      <c r="I1966" s="1091" t="s">
        <v>9668</v>
      </c>
      <c r="K1966" s="999" t="s">
        <v>7298</v>
      </c>
      <c r="L1966" s="1047">
        <f t="shared" si="584"/>
        <v>0</v>
      </c>
      <c r="M1966" s="1000">
        <f t="shared" si="585"/>
        <v>0</v>
      </c>
      <c r="N1966" s="1724">
        <f t="shared" si="586"/>
        <v>0</v>
      </c>
      <c r="O1966" s="1000">
        <f t="shared" si="587"/>
        <v>0</v>
      </c>
      <c r="P1966" s="1000" t="b">
        <f>AND(O1966=Altele!$M$6,NOT(ISERROR(MATCH(L1966,Altele!U:U,0))))</f>
        <v>0</v>
      </c>
      <c r="Q1966" s="1000"/>
      <c r="Z1966" s="1006" t="str">
        <f t="shared" si="588"/>
        <v xml:space="preserve">Cap.4 Pct.3: Daca Elementul de structura (Col.A1) = „Alte investitii”, atunci Codul CAEN (Col.B) = ... [conform listei derulante] si Total Alte investitii (Col.5) # 0, pentru Rd.(2 la n). </v>
      </c>
      <c r="AA1966" s="2205">
        <f t="shared" si="583"/>
        <v>1</v>
      </c>
      <c r="AB1966" s="3036">
        <v>135</v>
      </c>
    </row>
    <row r="1967" spans="1:28" x14ac:dyDescent="0.25">
      <c r="A1967" s="1708">
        <f t="shared" si="589"/>
        <v>0</v>
      </c>
      <c r="B1967" s="1708">
        <f t="shared" si="590"/>
        <v>10135029</v>
      </c>
      <c r="C1967" s="1002">
        <v>135</v>
      </c>
      <c r="D1967" s="1797" t="s">
        <v>447</v>
      </c>
      <c r="E1967" s="1002">
        <v>29</v>
      </c>
      <c r="F1967" s="1003" t="s">
        <v>4151</v>
      </c>
      <c r="H1967" s="996" t="s">
        <v>345</v>
      </c>
      <c r="I1967" s="1091" t="s">
        <v>9669</v>
      </c>
      <c r="K1967" s="999" t="s">
        <v>7299</v>
      </c>
      <c r="L1967" s="1047">
        <f t="shared" si="584"/>
        <v>0</v>
      </c>
      <c r="M1967" s="1000">
        <f t="shared" si="585"/>
        <v>0</v>
      </c>
      <c r="N1967" s="1724">
        <f t="shared" si="586"/>
        <v>0</v>
      </c>
      <c r="O1967" s="1000">
        <f t="shared" si="587"/>
        <v>0</v>
      </c>
      <c r="P1967" s="1000" t="b">
        <f>AND(O1967=Altele!$M$6,NOT(ISERROR(MATCH(L1967,Altele!U:U,0))))</f>
        <v>0</v>
      </c>
      <c r="Q1967" s="1000"/>
      <c r="Z1967" s="1006" t="str">
        <f t="shared" si="588"/>
        <v xml:space="preserve">Cap.4 Pct.3: Daca Elementul de structura (Col.A1) = „Alte investitii”, atunci Codul CAEN (Col.B) = ... [conform listei derulante] si Total Alte investitii (Col.5) # 0, pentru Rd.(2 la n). </v>
      </c>
      <c r="AA1967" s="2205">
        <f t="shared" si="583"/>
        <v>1</v>
      </c>
      <c r="AB1967" s="3036">
        <v>135</v>
      </c>
    </row>
    <row r="1968" spans="1:28" x14ac:dyDescent="0.25">
      <c r="A1968" s="1708">
        <f t="shared" si="589"/>
        <v>0</v>
      </c>
      <c r="B1968" s="1708">
        <f t="shared" si="590"/>
        <v>10135030</v>
      </c>
      <c r="C1968" s="1002">
        <v>135</v>
      </c>
      <c r="D1968" s="1797" t="s">
        <v>447</v>
      </c>
      <c r="E1968" s="1002">
        <v>30</v>
      </c>
      <c r="F1968" s="1003" t="s">
        <v>4151</v>
      </c>
      <c r="H1968" s="996" t="s">
        <v>345</v>
      </c>
      <c r="I1968" s="1091" t="s">
        <v>9670</v>
      </c>
      <c r="K1968" s="999" t="s">
        <v>7300</v>
      </c>
      <c r="L1968" s="1047">
        <f t="shared" si="584"/>
        <v>0</v>
      </c>
      <c r="M1968" s="1000">
        <f t="shared" si="585"/>
        <v>0</v>
      </c>
      <c r="N1968" s="1724">
        <f t="shared" si="586"/>
        <v>0</v>
      </c>
      <c r="O1968" s="1000">
        <f t="shared" si="587"/>
        <v>0</v>
      </c>
      <c r="P1968" s="1000" t="b">
        <f>AND(O1968=Altele!$M$6,NOT(ISERROR(MATCH(L1968,Altele!U:U,0))))</f>
        <v>0</v>
      </c>
      <c r="Q1968" s="1000"/>
      <c r="Z1968" s="1006" t="str">
        <f t="shared" si="588"/>
        <v xml:space="preserve">Cap.4 Pct.3: Daca Elementul de structura (Col.A1) = „Alte investitii”, atunci Codul CAEN (Col.B) = ... [conform listei derulante] si Total Alte investitii (Col.5) # 0, pentru Rd.(2 la n). </v>
      </c>
      <c r="AA1968" s="2205">
        <f t="shared" si="583"/>
        <v>1</v>
      </c>
      <c r="AB1968" s="3036">
        <v>135</v>
      </c>
    </row>
    <row r="1969" spans="1:28" x14ac:dyDescent="0.25">
      <c r="A1969" s="1708">
        <f t="shared" si="589"/>
        <v>0</v>
      </c>
      <c r="B1969" s="1708">
        <f t="shared" si="590"/>
        <v>10135031</v>
      </c>
      <c r="C1969" s="1002">
        <v>135</v>
      </c>
      <c r="D1969" s="1797" t="s">
        <v>447</v>
      </c>
      <c r="E1969" s="1002">
        <v>31</v>
      </c>
      <c r="F1969" s="1003" t="s">
        <v>4151</v>
      </c>
      <c r="H1969" s="996" t="s">
        <v>345</v>
      </c>
      <c r="I1969" s="1091" t="s">
        <v>9671</v>
      </c>
      <c r="K1969" s="999" t="s">
        <v>7301</v>
      </c>
      <c r="L1969" s="1047">
        <f t="shared" si="584"/>
        <v>0</v>
      </c>
      <c r="M1969" s="1000">
        <f t="shared" si="585"/>
        <v>0</v>
      </c>
      <c r="N1969" s="1724">
        <f t="shared" si="586"/>
        <v>0</v>
      </c>
      <c r="O1969" s="1000">
        <f t="shared" si="587"/>
        <v>0</v>
      </c>
      <c r="P1969" s="1000" t="b">
        <f>AND(O1969=Altele!$M$6,NOT(ISERROR(MATCH(L1969,Altele!U:U,0))))</f>
        <v>0</v>
      </c>
      <c r="Q1969" s="1000"/>
      <c r="Z1969" s="1006" t="str">
        <f t="shared" si="588"/>
        <v xml:space="preserve">Cap.4 Pct.3: Daca Elementul de structura (Col.A1) = „Alte investitii”, atunci Codul CAEN (Col.B) = ... [conform listei derulante] si Total Alte investitii (Col.5) # 0, pentru Rd.(2 la n). </v>
      </c>
      <c r="AA1969" s="2205">
        <f t="shared" si="583"/>
        <v>1</v>
      </c>
      <c r="AB1969" s="3036">
        <v>135</v>
      </c>
    </row>
    <row r="1970" spans="1:28" x14ac:dyDescent="0.25">
      <c r="A1970" s="1708">
        <f t="shared" si="589"/>
        <v>0</v>
      </c>
      <c r="B1970" s="1708">
        <f t="shared" si="590"/>
        <v>10135032</v>
      </c>
      <c r="C1970" s="1002">
        <v>135</v>
      </c>
      <c r="D1970" s="1797" t="s">
        <v>447</v>
      </c>
      <c r="E1970" s="1002">
        <v>32</v>
      </c>
      <c r="F1970" s="1003" t="s">
        <v>4151</v>
      </c>
      <c r="H1970" s="996" t="s">
        <v>345</v>
      </c>
      <c r="I1970" s="1091" t="s">
        <v>9672</v>
      </c>
      <c r="K1970" s="999" t="s">
        <v>7302</v>
      </c>
      <c r="L1970" s="1047">
        <f t="shared" si="584"/>
        <v>0</v>
      </c>
      <c r="M1970" s="1000">
        <f t="shared" si="585"/>
        <v>0</v>
      </c>
      <c r="N1970" s="1724">
        <f t="shared" si="586"/>
        <v>0</v>
      </c>
      <c r="O1970" s="1000">
        <f t="shared" si="587"/>
        <v>0</v>
      </c>
      <c r="P1970" s="1000" t="b">
        <f>AND(O1970=Altele!$M$6,NOT(ISERROR(MATCH(L1970,Altele!U:U,0))))</f>
        <v>0</v>
      </c>
      <c r="Q1970" s="1000"/>
      <c r="Z1970" s="1006" t="str">
        <f t="shared" si="588"/>
        <v xml:space="preserve">Cap.4 Pct.3: Daca Elementul de structura (Col.A1) = „Alte investitii”, atunci Codul CAEN (Col.B) = ... [conform listei derulante] si Total Alte investitii (Col.5) # 0, pentru Rd.(2 la n). </v>
      </c>
      <c r="AA1970" s="2205">
        <f t="shared" si="583"/>
        <v>1</v>
      </c>
      <c r="AB1970" s="3036">
        <v>135</v>
      </c>
    </row>
    <row r="1971" spans="1:28" x14ac:dyDescent="0.25">
      <c r="A1971" s="1708">
        <f t="shared" si="589"/>
        <v>0</v>
      </c>
      <c r="B1971" s="1708">
        <f t="shared" si="590"/>
        <v>10135033</v>
      </c>
      <c r="C1971" s="1002">
        <v>135</v>
      </c>
      <c r="D1971" s="1797" t="s">
        <v>447</v>
      </c>
      <c r="E1971" s="1002">
        <v>33</v>
      </c>
      <c r="F1971" s="1003" t="s">
        <v>4151</v>
      </c>
      <c r="H1971" s="996" t="s">
        <v>345</v>
      </c>
      <c r="I1971" s="1091" t="s">
        <v>9673</v>
      </c>
      <c r="K1971" s="999" t="s">
        <v>7303</v>
      </c>
      <c r="L1971" s="1047">
        <f t="shared" si="584"/>
        <v>0</v>
      </c>
      <c r="M1971" s="1000">
        <f t="shared" si="585"/>
        <v>0</v>
      </c>
      <c r="N1971" s="1724">
        <f t="shared" si="586"/>
        <v>0</v>
      </c>
      <c r="O1971" s="1000">
        <f t="shared" si="587"/>
        <v>0</v>
      </c>
      <c r="P1971" s="1000" t="b">
        <f>AND(O1971=Altele!$M$6,NOT(ISERROR(MATCH(L1971,Altele!U:U,0))))</f>
        <v>0</v>
      </c>
      <c r="Q1971" s="1000"/>
      <c r="Z1971" s="1006" t="str">
        <f t="shared" si="588"/>
        <v xml:space="preserve">Cap.4 Pct.3: Daca Elementul de structura (Col.A1) = „Alte investitii”, atunci Codul CAEN (Col.B) = ... [conform listei derulante] si Total Alte investitii (Col.5) # 0, pentru Rd.(2 la n). </v>
      </c>
      <c r="AA1971" s="2205">
        <f t="shared" si="583"/>
        <v>1</v>
      </c>
      <c r="AB1971" s="3036">
        <v>135</v>
      </c>
    </row>
    <row r="1972" spans="1:28" x14ac:dyDescent="0.25">
      <c r="A1972" s="1708">
        <f t="shared" si="589"/>
        <v>0</v>
      </c>
      <c r="B1972" s="1708">
        <f t="shared" si="590"/>
        <v>10135034</v>
      </c>
      <c r="C1972" s="1002">
        <v>135</v>
      </c>
      <c r="D1972" s="1797" t="s">
        <v>447</v>
      </c>
      <c r="E1972" s="1002">
        <v>34</v>
      </c>
      <c r="F1972" s="1003" t="s">
        <v>4151</v>
      </c>
      <c r="H1972" s="996" t="s">
        <v>345</v>
      </c>
      <c r="I1972" s="1091" t="s">
        <v>9674</v>
      </c>
      <c r="K1972" s="999" t="s">
        <v>7304</v>
      </c>
      <c r="L1972" s="1047">
        <f t="shared" si="584"/>
        <v>0</v>
      </c>
      <c r="M1972" s="1000">
        <f t="shared" si="585"/>
        <v>0</v>
      </c>
      <c r="N1972" s="1724">
        <f t="shared" si="586"/>
        <v>0</v>
      </c>
      <c r="O1972" s="1000">
        <f t="shared" si="587"/>
        <v>0</v>
      </c>
      <c r="P1972" s="1000" t="b">
        <f>AND(O1972=Altele!$M$6,NOT(ISERROR(MATCH(L1972,Altele!U:U,0))))</f>
        <v>0</v>
      </c>
      <c r="Q1972" s="1000"/>
      <c r="Z1972" s="1006" t="str">
        <f t="shared" si="588"/>
        <v xml:space="preserve">Cap.4 Pct.3: Daca Elementul de structura (Col.A1) = „Alte investitii”, atunci Codul CAEN (Col.B) = ... [conform listei derulante] si Total Alte investitii (Col.5) # 0, pentru Rd.(2 la n). </v>
      </c>
      <c r="AA1972" s="2205">
        <f t="shared" si="583"/>
        <v>1</v>
      </c>
      <c r="AB1972" s="3036">
        <v>135</v>
      </c>
    </row>
    <row r="1973" spans="1:28" x14ac:dyDescent="0.25">
      <c r="A1973" s="1708">
        <f t="shared" si="589"/>
        <v>0</v>
      </c>
      <c r="B1973" s="1708">
        <f t="shared" si="590"/>
        <v>10135035</v>
      </c>
      <c r="C1973" s="1002">
        <v>135</v>
      </c>
      <c r="D1973" s="1797" t="s">
        <v>447</v>
      </c>
      <c r="E1973" s="1002">
        <v>35</v>
      </c>
      <c r="F1973" s="1003" t="s">
        <v>4151</v>
      </c>
      <c r="H1973" s="996" t="s">
        <v>345</v>
      </c>
      <c r="I1973" s="1091" t="s">
        <v>9675</v>
      </c>
      <c r="K1973" s="999" t="s">
        <v>7305</v>
      </c>
      <c r="L1973" s="1047">
        <f t="shared" si="584"/>
        <v>0</v>
      </c>
      <c r="M1973" s="1000">
        <f t="shared" si="585"/>
        <v>0</v>
      </c>
      <c r="N1973" s="1724">
        <f t="shared" si="586"/>
        <v>0</v>
      </c>
      <c r="O1973" s="1000">
        <f t="shared" si="587"/>
        <v>0</v>
      </c>
      <c r="P1973" s="1000" t="b">
        <f>AND(O1973=Altele!$M$6,NOT(ISERROR(MATCH(L1973,Altele!U:U,0))))</f>
        <v>0</v>
      </c>
      <c r="Q1973" s="1000"/>
      <c r="Z1973" s="1006" t="str">
        <f t="shared" si="588"/>
        <v xml:space="preserve">Cap.4 Pct.3: Daca Elementul de structura (Col.A1) = „Alte investitii”, atunci Codul CAEN (Col.B) = ... [conform listei derulante] si Total Alte investitii (Col.5) # 0, pentru Rd.(2 la n). </v>
      </c>
      <c r="AA1973" s="2205">
        <f t="shared" si="583"/>
        <v>1</v>
      </c>
      <c r="AB1973" s="3036">
        <v>135</v>
      </c>
    </row>
    <row r="1974" spans="1:28" x14ac:dyDescent="0.25">
      <c r="A1974" s="1708">
        <f t="shared" si="589"/>
        <v>0</v>
      </c>
      <c r="B1974" s="1708">
        <f t="shared" si="590"/>
        <v>10135036</v>
      </c>
      <c r="C1974" s="1002">
        <v>135</v>
      </c>
      <c r="D1974" s="1797" t="s">
        <v>447</v>
      </c>
      <c r="E1974" s="1002">
        <v>36</v>
      </c>
      <c r="F1974" s="1003" t="s">
        <v>4151</v>
      </c>
      <c r="H1974" s="996" t="s">
        <v>345</v>
      </c>
      <c r="I1974" s="1091" t="s">
        <v>9676</v>
      </c>
      <c r="K1974" s="999" t="s">
        <v>7306</v>
      </c>
      <c r="L1974" s="1047">
        <f t="shared" si="584"/>
        <v>0</v>
      </c>
      <c r="M1974" s="1000">
        <f t="shared" si="585"/>
        <v>0</v>
      </c>
      <c r="N1974" s="1724">
        <f t="shared" si="586"/>
        <v>0</v>
      </c>
      <c r="O1974" s="1000">
        <f t="shared" si="587"/>
        <v>0</v>
      </c>
      <c r="P1974" s="1000" t="b">
        <f>AND(O1974=Altele!$M$6,NOT(ISERROR(MATCH(L1974,Altele!U:U,0))))</f>
        <v>0</v>
      </c>
      <c r="Q1974" s="1000"/>
      <c r="Z1974" s="1006" t="str">
        <f t="shared" si="588"/>
        <v xml:space="preserve">Cap.4 Pct.3: Daca Elementul de structura (Col.A1) = „Alte investitii”, atunci Codul CAEN (Col.B) = ... [conform listei derulante] si Total Alte investitii (Col.5) # 0, pentru Rd.(2 la n). </v>
      </c>
      <c r="AA1974" s="2205">
        <f t="shared" si="583"/>
        <v>1</v>
      </c>
      <c r="AB1974" s="3036">
        <v>135</v>
      </c>
    </row>
    <row r="1975" spans="1:28" x14ac:dyDescent="0.25">
      <c r="A1975" s="1708">
        <f t="shared" si="589"/>
        <v>0</v>
      </c>
      <c r="B1975" s="1708">
        <f t="shared" si="590"/>
        <v>10135037</v>
      </c>
      <c r="C1975" s="1002">
        <v>135</v>
      </c>
      <c r="D1975" s="1797" t="s">
        <v>447</v>
      </c>
      <c r="E1975" s="1002">
        <v>37</v>
      </c>
      <c r="F1975" s="1003" t="s">
        <v>4151</v>
      </c>
      <c r="H1975" s="996" t="s">
        <v>345</v>
      </c>
      <c r="I1975" s="1091" t="s">
        <v>9677</v>
      </c>
      <c r="K1975" s="999" t="s">
        <v>7307</v>
      </c>
      <c r="L1975" s="1047">
        <f t="shared" si="584"/>
        <v>0</v>
      </c>
      <c r="M1975" s="1000">
        <f t="shared" si="585"/>
        <v>0</v>
      </c>
      <c r="N1975" s="1724">
        <f t="shared" si="586"/>
        <v>0</v>
      </c>
      <c r="O1975" s="1000">
        <f t="shared" si="587"/>
        <v>0</v>
      </c>
      <c r="P1975" s="1000" t="b">
        <f>AND(O1975=Altele!$M$6,NOT(ISERROR(MATCH(L1975,Altele!U:U,0))))</f>
        <v>0</v>
      </c>
      <c r="Q1975" s="1000"/>
      <c r="Z1975" s="1006" t="str">
        <f t="shared" si="588"/>
        <v xml:space="preserve">Cap.4 Pct.3: Daca Elementul de structura (Col.A1) = „Alte investitii”, atunci Codul CAEN (Col.B) = ... [conform listei derulante] si Total Alte investitii (Col.5) # 0, pentru Rd.(2 la n). </v>
      </c>
      <c r="AA1975" s="2205">
        <f t="shared" si="583"/>
        <v>1</v>
      </c>
      <c r="AB1975" s="3036">
        <v>135</v>
      </c>
    </row>
    <row r="1976" spans="1:28" x14ac:dyDescent="0.25">
      <c r="A1976" s="1708">
        <f t="shared" si="589"/>
        <v>0</v>
      </c>
      <c r="B1976" s="1708">
        <f t="shared" si="590"/>
        <v>10135038</v>
      </c>
      <c r="C1976" s="1002">
        <v>135</v>
      </c>
      <c r="D1976" s="1797" t="s">
        <v>447</v>
      </c>
      <c r="E1976" s="1002">
        <v>38</v>
      </c>
      <c r="F1976" s="1003" t="s">
        <v>4151</v>
      </c>
      <c r="H1976" s="996" t="s">
        <v>345</v>
      </c>
      <c r="I1976" s="1091" t="s">
        <v>9678</v>
      </c>
      <c r="K1976" s="999" t="s">
        <v>7308</v>
      </c>
      <c r="L1976" s="1047">
        <f t="shared" si="584"/>
        <v>0</v>
      </c>
      <c r="M1976" s="1000">
        <f t="shared" si="585"/>
        <v>0</v>
      </c>
      <c r="N1976" s="1724">
        <f t="shared" si="586"/>
        <v>0</v>
      </c>
      <c r="O1976" s="1000">
        <f t="shared" si="587"/>
        <v>0</v>
      </c>
      <c r="P1976" s="1000" t="b">
        <f>AND(O1976=Altele!$M$6,NOT(ISERROR(MATCH(L1976,Altele!U:U,0))))</f>
        <v>0</v>
      </c>
      <c r="Q1976" s="1000"/>
      <c r="Z1976" s="1006" t="str">
        <f t="shared" si="588"/>
        <v xml:space="preserve">Cap.4 Pct.3: Daca Elementul de structura (Col.A1) = „Alte investitii”, atunci Codul CAEN (Col.B) = ... [conform listei derulante] si Total Alte investitii (Col.5) # 0, pentru Rd.(2 la n). </v>
      </c>
      <c r="AA1976" s="2205">
        <f t="shared" si="583"/>
        <v>1</v>
      </c>
      <c r="AB1976" s="3036">
        <v>135</v>
      </c>
    </row>
    <row r="1977" spans="1:28" x14ac:dyDescent="0.25">
      <c r="A1977" s="1708">
        <f t="shared" si="589"/>
        <v>0</v>
      </c>
      <c r="B1977" s="1708">
        <f t="shared" si="590"/>
        <v>10135039</v>
      </c>
      <c r="C1977" s="1002">
        <v>135</v>
      </c>
      <c r="D1977" s="1797" t="s">
        <v>447</v>
      </c>
      <c r="E1977" s="1002">
        <v>39</v>
      </c>
      <c r="F1977" s="1003" t="s">
        <v>4151</v>
      </c>
      <c r="H1977" s="996" t="s">
        <v>345</v>
      </c>
      <c r="I1977" s="1091" t="s">
        <v>9679</v>
      </c>
      <c r="K1977" s="999" t="s">
        <v>7309</v>
      </c>
      <c r="L1977" s="1047">
        <f t="shared" si="584"/>
        <v>0</v>
      </c>
      <c r="M1977" s="1000">
        <f t="shared" si="585"/>
        <v>0</v>
      </c>
      <c r="N1977" s="1724">
        <f t="shared" si="586"/>
        <v>0</v>
      </c>
      <c r="O1977" s="1000">
        <f t="shared" si="587"/>
        <v>0</v>
      </c>
      <c r="P1977" s="1000" t="b">
        <f>AND(O1977=Altele!$M$6,NOT(ISERROR(MATCH(L1977,Altele!U:U,0))))</f>
        <v>0</v>
      </c>
      <c r="Q1977" s="1000"/>
      <c r="Z1977" s="1006" t="str">
        <f t="shared" si="588"/>
        <v xml:space="preserve">Cap.4 Pct.3: Daca Elementul de structura (Col.A1) = „Alte investitii”, atunci Codul CAEN (Col.B) = ... [conform listei derulante] si Total Alte investitii (Col.5) # 0, pentru Rd.(2 la n). </v>
      </c>
      <c r="AA1977" s="2205">
        <f t="shared" si="583"/>
        <v>1</v>
      </c>
      <c r="AB1977" s="3036">
        <v>135</v>
      </c>
    </row>
    <row r="1978" spans="1:28" x14ac:dyDescent="0.25">
      <c r="A1978" s="1708">
        <f t="shared" si="589"/>
        <v>0</v>
      </c>
      <c r="B1978" s="1708">
        <f t="shared" ref="B1978" si="591">VALUE("1"&amp;TEXT(C1978,"0000")&amp;TEXT(E1978,"000"))</f>
        <v>10135040</v>
      </c>
      <c r="C1978" s="1002">
        <v>135</v>
      </c>
      <c r="D1978" s="1797" t="s">
        <v>447</v>
      </c>
      <c r="E1978" s="1002">
        <v>40</v>
      </c>
      <c r="F1978" s="1003" t="s">
        <v>4151</v>
      </c>
      <c r="H1978" s="996" t="s">
        <v>345</v>
      </c>
      <c r="I1978" s="1091" t="s">
        <v>9680</v>
      </c>
      <c r="K1978" s="999" t="s">
        <v>7310</v>
      </c>
      <c r="L1978" s="1047">
        <f t="shared" si="584"/>
        <v>0</v>
      </c>
      <c r="M1978" s="1000">
        <f t="shared" si="585"/>
        <v>0</v>
      </c>
      <c r="N1978" s="1724">
        <f t="shared" ref="N1978" si="592">IF(AND(M1978&gt;0,P1978=FALSE),1,0)</f>
        <v>0</v>
      </c>
      <c r="O1978" s="1000">
        <f t="shared" si="587"/>
        <v>0</v>
      </c>
      <c r="P1978" s="1000" t="b">
        <f>AND(O1978=Altele!$M$6,NOT(ISERROR(MATCH(L1978,Altele!U:U,0))))</f>
        <v>0</v>
      </c>
      <c r="Q1978" s="1000"/>
      <c r="Z1978" s="1006" t="str">
        <f t="shared" si="588"/>
        <v xml:space="preserve">Cap.4 Pct.3: Daca Elementul de structura (Col.A1) = „Alte investitii”, atunci Codul CAEN (Col.B) = ... [conform listei derulante] si Total Alte investitii (Col.5) # 0, pentru Rd.(2 la n). </v>
      </c>
      <c r="AA1978" s="2205">
        <f t="shared" si="583"/>
        <v>1</v>
      </c>
      <c r="AB1978" s="3036">
        <v>135</v>
      </c>
    </row>
    <row r="1979" spans="1:28" x14ac:dyDescent="0.25">
      <c r="A1979" s="1710">
        <f t="shared" si="589"/>
        <v>0</v>
      </c>
      <c r="B1979" s="1710">
        <f t="shared" si="590"/>
        <v>10135041</v>
      </c>
      <c r="C1979" s="1007">
        <v>135</v>
      </c>
      <c r="D1979" s="1798" t="s">
        <v>447</v>
      </c>
      <c r="E1979" s="1007">
        <v>41</v>
      </c>
      <c r="F1979" s="1008" t="s">
        <v>4151</v>
      </c>
      <c r="G1979" s="1007"/>
      <c r="H1979" s="1009" t="s">
        <v>345</v>
      </c>
      <c r="I1979" s="1092" t="s">
        <v>10065</v>
      </c>
      <c r="J1979" s="1009"/>
      <c r="K1979" s="1010" t="s">
        <v>10160</v>
      </c>
      <c r="L1979" s="1048">
        <f t="shared" si="584"/>
        <v>0</v>
      </c>
      <c r="M1979" s="1012">
        <f t="shared" si="585"/>
        <v>0</v>
      </c>
      <c r="N1979" s="1727">
        <f t="shared" si="586"/>
        <v>0</v>
      </c>
      <c r="O1979" s="1012">
        <f t="shared" si="587"/>
        <v>0</v>
      </c>
      <c r="P1979" s="1012" t="b">
        <f>AND(O1979=Altele!$M$6,NOT(ISERROR(MATCH(L1979,Altele!U:U,0))))</f>
        <v>0</v>
      </c>
      <c r="Q1979" s="1012"/>
      <c r="R1979" s="1012"/>
      <c r="S1979" s="1012"/>
      <c r="T1979" s="1012"/>
      <c r="U1979" s="1012"/>
      <c r="V1979" s="1012"/>
      <c r="W1979" s="1012"/>
      <c r="X1979" s="1012"/>
      <c r="Y1979" s="1013"/>
      <c r="Z1979" s="1013" t="str">
        <f>Z1977</f>
        <v xml:space="preserve">Cap.4 Pct.3: Daca Elementul de structura (Col.A1) = „Alte investitii”, atunci Codul CAEN (Col.B) = ... [conform listei derulante] si Total Alte investitii (Col.5) # 0, pentru Rd.(2 la n). </v>
      </c>
      <c r="AA1979" s="2205">
        <f t="shared" si="583"/>
        <v>1</v>
      </c>
      <c r="AB1979" s="3036">
        <v>135</v>
      </c>
    </row>
    <row r="1980" spans="1:28" x14ac:dyDescent="0.25">
      <c r="A1980" s="1708">
        <f t="shared" si="589"/>
        <v>0</v>
      </c>
      <c r="B1980" s="1708">
        <f t="shared" si="590"/>
        <v>10405002</v>
      </c>
      <c r="C1980" s="1002">
        <v>405</v>
      </c>
      <c r="D1980" s="1797" t="s">
        <v>447</v>
      </c>
      <c r="E1980" s="1002">
        <v>2</v>
      </c>
      <c r="F1980" s="1003" t="s">
        <v>4151</v>
      </c>
      <c r="G1980" s="994" t="s">
        <v>10418</v>
      </c>
      <c r="H1980" s="1016" t="s">
        <v>345</v>
      </c>
      <c r="I1980" s="1091" t="s">
        <v>10369</v>
      </c>
      <c r="K1980" s="999" t="s">
        <v>3961</v>
      </c>
      <c r="L1980" s="1005">
        <f t="shared" ref="L1980:L2019" si="593">P1980</f>
        <v>0</v>
      </c>
      <c r="M1980" s="1005">
        <f>Altele!J5</f>
        <v>2500</v>
      </c>
      <c r="N1980" s="1725">
        <f t="shared" ref="N1980:N2019" si="594">IF(L1980=0,0,IF(L1980&gt;=M1980,0,1))</f>
        <v>0</v>
      </c>
      <c r="O1980" s="1005">
        <f t="shared" ref="O1980:O2019" si="595">COUNTIF(BA560:BF560,"")</f>
        <v>0</v>
      </c>
      <c r="P1980" s="1467">
        <f t="shared" ref="P1980:P2019" si="596">IF(O1980=6,0,MIN(BA560:BF560))</f>
        <v>0</v>
      </c>
      <c r="Z1980" s="1345" t="s">
        <v>10997</v>
      </c>
      <c r="AA1980" s="2205">
        <f t="shared" si="583"/>
        <v>1</v>
      </c>
      <c r="AB1980" s="3036">
        <v>405</v>
      </c>
    </row>
    <row r="1981" spans="1:28" x14ac:dyDescent="0.25">
      <c r="A1981" s="1708">
        <f t="shared" si="589"/>
        <v>0</v>
      </c>
      <c r="B1981" s="1708">
        <f t="shared" si="590"/>
        <v>10405003</v>
      </c>
      <c r="C1981" s="1002">
        <v>405</v>
      </c>
      <c r="D1981" s="1797" t="s">
        <v>447</v>
      </c>
      <c r="E1981" s="1002">
        <v>3</v>
      </c>
      <c r="F1981" s="1003" t="s">
        <v>4151</v>
      </c>
      <c r="H1981" s="1016" t="s">
        <v>345</v>
      </c>
      <c r="I1981" s="1091" t="s">
        <v>10370</v>
      </c>
      <c r="K1981" s="999" t="s">
        <v>3961</v>
      </c>
      <c r="L1981" s="1005">
        <f t="shared" si="593"/>
        <v>0</v>
      </c>
      <c r="M1981" s="1005">
        <f>Altele!J5</f>
        <v>2500</v>
      </c>
      <c r="N1981" s="1725">
        <f t="shared" si="594"/>
        <v>0</v>
      </c>
      <c r="O1981" s="1005">
        <f t="shared" si="595"/>
        <v>0</v>
      </c>
      <c r="P1981" s="1005">
        <f t="shared" si="596"/>
        <v>0</v>
      </c>
      <c r="Z1981" s="1006" t="str">
        <f>Z1980</f>
        <v>Cap.4 Pct.3: Valoarea investitiilor (Rd.(1 la n) Col.(1 la 6)) &gt;= 2500 Lei [Valoarea minima a mijloacelor fixe]</v>
      </c>
      <c r="AA1981" s="2205">
        <f t="shared" si="583"/>
        <v>1</v>
      </c>
      <c r="AB1981" s="3036">
        <v>405</v>
      </c>
    </row>
    <row r="1982" spans="1:28" x14ac:dyDescent="0.25">
      <c r="A1982" s="1708">
        <f t="shared" si="589"/>
        <v>0</v>
      </c>
      <c r="B1982" s="1708">
        <f t="shared" si="590"/>
        <v>10405004</v>
      </c>
      <c r="C1982" s="1002">
        <v>405</v>
      </c>
      <c r="D1982" s="1797" t="s">
        <v>447</v>
      </c>
      <c r="E1982" s="1002">
        <v>4</v>
      </c>
      <c r="F1982" s="1003" t="s">
        <v>4151</v>
      </c>
      <c r="H1982" s="1016" t="s">
        <v>345</v>
      </c>
      <c r="I1982" s="1091" t="s">
        <v>10371</v>
      </c>
      <c r="K1982" s="999" t="s">
        <v>3961</v>
      </c>
      <c r="L1982" s="1005">
        <f t="shared" si="593"/>
        <v>0</v>
      </c>
      <c r="M1982" s="1005">
        <f>Altele!J5</f>
        <v>2500</v>
      </c>
      <c r="N1982" s="1725">
        <f t="shared" si="594"/>
        <v>0</v>
      </c>
      <c r="O1982" s="1005">
        <f t="shared" si="595"/>
        <v>0</v>
      </c>
      <c r="P1982" s="1005">
        <f t="shared" si="596"/>
        <v>0</v>
      </c>
      <c r="Z1982" s="1006" t="str">
        <f t="shared" ref="Z1982:Z2017" si="597">Z1981</f>
        <v>Cap.4 Pct.3: Valoarea investitiilor (Rd.(1 la n) Col.(1 la 6)) &gt;= 2500 Lei [Valoarea minima a mijloacelor fixe]</v>
      </c>
      <c r="AA1982" s="2205">
        <f t="shared" si="583"/>
        <v>1</v>
      </c>
      <c r="AB1982" s="3036">
        <v>405</v>
      </c>
    </row>
    <row r="1983" spans="1:28" x14ac:dyDescent="0.25">
      <c r="A1983" s="1708">
        <f t="shared" si="589"/>
        <v>0</v>
      </c>
      <c r="B1983" s="1708">
        <f t="shared" si="590"/>
        <v>10405005</v>
      </c>
      <c r="C1983" s="1002">
        <v>405</v>
      </c>
      <c r="D1983" s="1797" t="s">
        <v>447</v>
      </c>
      <c r="E1983" s="1002">
        <v>5</v>
      </c>
      <c r="F1983" s="1003" t="s">
        <v>4151</v>
      </c>
      <c r="H1983" s="1016" t="s">
        <v>345</v>
      </c>
      <c r="I1983" s="1091" t="s">
        <v>10372</v>
      </c>
      <c r="K1983" s="999" t="s">
        <v>3961</v>
      </c>
      <c r="L1983" s="1005">
        <f t="shared" si="593"/>
        <v>0</v>
      </c>
      <c r="M1983" s="1005">
        <f>Altele!J5</f>
        <v>2500</v>
      </c>
      <c r="N1983" s="1725">
        <f t="shared" si="594"/>
        <v>0</v>
      </c>
      <c r="O1983" s="1005">
        <f t="shared" si="595"/>
        <v>0</v>
      </c>
      <c r="P1983" s="1005">
        <f t="shared" si="596"/>
        <v>0</v>
      </c>
      <c r="Z1983" s="1006" t="str">
        <f t="shared" si="597"/>
        <v>Cap.4 Pct.3: Valoarea investitiilor (Rd.(1 la n) Col.(1 la 6)) &gt;= 2500 Lei [Valoarea minima a mijloacelor fixe]</v>
      </c>
      <c r="AA1983" s="2205">
        <f t="shared" si="583"/>
        <v>1</v>
      </c>
      <c r="AB1983" s="3036">
        <v>405</v>
      </c>
    </row>
    <row r="1984" spans="1:28" x14ac:dyDescent="0.25">
      <c r="A1984" s="1708">
        <f t="shared" si="589"/>
        <v>0</v>
      </c>
      <c r="B1984" s="1708">
        <f t="shared" si="590"/>
        <v>10405006</v>
      </c>
      <c r="C1984" s="1002">
        <v>405</v>
      </c>
      <c r="D1984" s="1797" t="s">
        <v>447</v>
      </c>
      <c r="E1984" s="1002">
        <v>6</v>
      </c>
      <c r="F1984" s="1003" t="s">
        <v>4151</v>
      </c>
      <c r="H1984" s="1016" t="s">
        <v>345</v>
      </c>
      <c r="I1984" s="1091" t="s">
        <v>10373</v>
      </c>
      <c r="K1984" s="999" t="s">
        <v>3961</v>
      </c>
      <c r="L1984" s="1005">
        <f t="shared" si="593"/>
        <v>0</v>
      </c>
      <c r="M1984" s="1005">
        <f>Altele!J5</f>
        <v>2500</v>
      </c>
      <c r="N1984" s="1725">
        <f t="shared" si="594"/>
        <v>0</v>
      </c>
      <c r="O1984" s="1005">
        <f t="shared" si="595"/>
        <v>0</v>
      </c>
      <c r="P1984" s="1005">
        <f t="shared" si="596"/>
        <v>0</v>
      </c>
      <c r="Z1984" s="1006" t="str">
        <f t="shared" si="597"/>
        <v>Cap.4 Pct.3: Valoarea investitiilor (Rd.(1 la n) Col.(1 la 6)) &gt;= 2500 Lei [Valoarea minima a mijloacelor fixe]</v>
      </c>
      <c r="AA1984" s="2205">
        <f t="shared" si="583"/>
        <v>1</v>
      </c>
      <c r="AB1984" s="3036">
        <v>405</v>
      </c>
    </row>
    <row r="1985" spans="1:28" x14ac:dyDescent="0.25">
      <c r="A1985" s="1708">
        <f t="shared" si="589"/>
        <v>0</v>
      </c>
      <c r="B1985" s="1708">
        <f t="shared" si="590"/>
        <v>10405007</v>
      </c>
      <c r="C1985" s="1002">
        <v>405</v>
      </c>
      <c r="D1985" s="1797" t="s">
        <v>447</v>
      </c>
      <c r="E1985" s="1002">
        <v>7</v>
      </c>
      <c r="F1985" s="1003" t="s">
        <v>4151</v>
      </c>
      <c r="H1985" s="1016" t="s">
        <v>345</v>
      </c>
      <c r="I1985" s="1091" t="s">
        <v>10374</v>
      </c>
      <c r="K1985" s="999" t="s">
        <v>3961</v>
      </c>
      <c r="L1985" s="1005">
        <f t="shared" si="593"/>
        <v>0</v>
      </c>
      <c r="M1985" s="1005">
        <f>Altele!J5</f>
        <v>2500</v>
      </c>
      <c r="N1985" s="1725">
        <f t="shared" si="594"/>
        <v>0</v>
      </c>
      <c r="O1985" s="1005">
        <f t="shared" si="595"/>
        <v>0</v>
      </c>
      <c r="P1985" s="1005">
        <f t="shared" si="596"/>
        <v>0</v>
      </c>
      <c r="Z1985" s="1006" t="str">
        <f t="shared" si="597"/>
        <v>Cap.4 Pct.3: Valoarea investitiilor (Rd.(1 la n) Col.(1 la 6)) &gt;= 2500 Lei [Valoarea minima a mijloacelor fixe]</v>
      </c>
      <c r="AA1985" s="2205">
        <f t="shared" si="583"/>
        <v>1</v>
      </c>
      <c r="AB1985" s="3036">
        <v>405</v>
      </c>
    </row>
    <row r="1986" spans="1:28" x14ac:dyDescent="0.25">
      <c r="A1986" s="1708">
        <f t="shared" si="589"/>
        <v>0</v>
      </c>
      <c r="B1986" s="1708">
        <f t="shared" si="590"/>
        <v>10405008</v>
      </c>
      <c r="C1986" s="1002">
        <v>405</v>
      </c>
      <c r="D1986" s="1797" t="s">
        <v>447</v>
      </c>
      <c r="E1986" s="1002">
        <v>8</v>
      </c>
      <c r="F1986" s="1003" t="s">
        <v>4151</v>
      </c>
      <c r="H1986" s="1016" t="s">
        <v>345</v>
      </c>
      <c r="I1986" s="1091" t="s">
        <v>10375</v>
      </c>
      <c r="K1986" s="999" t="s">
        <v>3961</v>
      </c>
      <c r="L1986" s="1005">
        <f t="shared" si="593"/>
        <v>0</v>
      </c>
      <c r="M1986" s="1005">
        <f>Altele!J5</f>
        <v>2500</v>
      </c>
      <c r="N1986" s="1725">
        <f t="shared" si="594"/>
        <v>0</v>
      </c>
      <c r="O1986" s="1005">
        <f t="shared" si="595"/>
        <v>0</v>
      </c>
      <c r="P1986" s="1005">
        <f t="shared" si="596"/>
        <v>0</v>
      </c>
      <c r="Z1986" s="1006" t="str">
        <f t="shared" si="597"/>
        <v>Cap.4 Pct.3: Valoarea investitiilor (Rd.(1 la n) Col.(1 la 6)) &gt;= 2500 Lei [Valoarea minima a mijloacelor fixe]</v>
      </c>
      <c r="AA1986" s="2205">
        <f t="shared" si="583"/>
        <v>1</v>
      </c>
      <c r="AB1986" s="3036">
        <v>405</v>
      </c>
    </row>
    <row r="1987" spans="1:28" x14ac:dyDescent="0.25">
      <c r="A1987" s="1708">
        <f t="shared" si="589"/>
        <v>0</v>
      </c>
      <c r="B1987" s="1708">
        <f t="shared" si="590"/>
        <v>10405009</v>
      </c>
      <c r="C1987" s="1002">
        <v>405</v>
      </c>
      <c r="D1987" s="1797" t="s">
        <v>447</v>
      </c>
      <c r="E1987" s="1002">
        <v>9</v>
      </c>
      <c r="F1987" s="1003" t="s">
        <v>4151</v>
      </c>
      <c r="H1987" s="1016" t="s">
        <v>345</v>
      </c>
      <c r="I1987" s="1091" t="s">
        <v>10376</v>
      </c>
      <c r="K1987" s="999" t="s">
        <v>3961</v>
      </c>
      <c r="L1987" s="1005">
        <f t="shared" si="593"/>
        <v>0</v>
      </c>
      <c r="M1987" s="1005">
        <f>Altele!J5</f>
        <v>2500</v>
      </c>
      <c r="N1987" s="1725">
        <f t="shared" si="594"/>
        <v>0</v>
      </c>
      <c r="O1987" s="1005">
        <f t="shared" si="595"/>
        <v>0</v>
      </c>
      <c r="P1987" s="1005">
        <f t="shared" si="596"/>
        <v>0</v>
      </c>
      <c r="Z1987" s="1006" t="str">
        <f t="shared" si="597"/>
        <v>Cap.4 Pct.3: Valoarea investitiilor (Rd.(1 la n) Col.(1 la 6)) &gt;= 2500 Lei [Valoarea minima a mijloacelor fixe]</v>
      </c>
      <c r="AA1987" s="2205">
        <f t="shared" si="583"/>
        <v>1</v>
      </c>
      <c r="AB1987" s="3036">
        <v>405</v>
      </c>
    </row>
    <row r="1988" spans="1:28" x14ac:dyDescent="0.25">
      <c r="A1988" s="1708">
        <f t="shared" si="589"/>
        <v>0</v>
      </c>
      <c r="B1988" s="1708">
        <f t="shared" si="590"/>
        <v>10405010</v>
      </c>
      <c r="C1988" s="1002">
        <v>405</v>
      </c>
      <c r="D1988" s="1797" t="s">
        <v>447</v>
      </c>
      <c r="E1988" s="1002">
        <v>10</v>
      </c>
      <c r="F1988" s="1003" t="s">
        <v>4151</v>
      </c>
      <c r="H1988" s="1016" t="s">
        <v>345</v>
      </c>
      <c r="I1988" s="1091" t="s">
        <v>10377</v>
      </c>
      <c r="K1988" s="999" t="s">
        <v>3961</v>
      </c>
      <c r="L1988" s="1005">
        <f t="shared" si="593"/>
        <v>0</v>
      </c>
      <c r="M1988" s="1005">
        <f>Altele!J5</f>
        <v>2500</v>
      </c>
      <c r="N1988" s="1725">
        <f t="shared" si="594"/>
        <v>0</v>
      </c>
      <c r="O1988" s="1005">
        <f t="shared" si="595"/>
        <v>0</v>
      </c>
      <c r="P1988" s="1005">
        <f t="shared" si="596"/>
        <v>0</v>
      </c>
      <c r="Z1988" s="1006" t="str">
        <f t="shared" si="597"/>
        <v>Cap.4 Pct.3: Valoarea investitiilor (Rd.(1 la n) Col.(1 la 6)) &gt;= 2500 Lei [Valoarea minima a mijloacelor fixe]</v>
      </c>
      <c r="AA1988" s="2205">
        <f t="shared" si="583"/>
        <v>1</v>
      </c>
      <c r="AB1988" s="3036">
        <v>405</v>
      </c>
    </row>
    <row r="1989" spans="1:28" x14ac:dyDescent="0.25">
      <c r="A1989" s="1708">
        <f t="shared" si="589"/>
        <v>0</v>
      </c>
      <c r="B1989" s="1708">
        <f t="shared" si="590"/>
        <v>10405011</v>
      </c>
      <c r="C1989" s="1002">
        <v>405</v>
      </c>
      <c r="D1989" s="1797" t="s">
        <v>447</v>
      </c>
      <c r="E1989" s="1002">
        <v>11</v>
      </c>
      <c r="F1989" s="1003" t="s">
        <v>4151</v>
      </c>
      <c r="H1989" s="1016" t="s">
        <v>345</v>
      </c>
      <c r="I1989" s="1091" t="s">
        <v>10378</v>
      </c>
      <c r="K1989" s="999" t="s">
        <v>3961</v>
      </c>
      <c r="L1989" s="1005">
        <f t="shared" si="593"/>
        <v>0</v>
      </c>
      <c r="M1989" s="1005">
        <f>Altele!J5</f>
        <v>2500</v>
      </c>
      <c r="N1989" s="1725">
        <f t="shared" si="594"/>
        <v>0</v>
      </c>
      <c r="O1989" s="1005">
        <f t="shared" si="595"/>
        <v>0</v>
      </c>
      <c r="P1989" s="1005">
        <f t="shared" si="596"/>
        <v>0</v>
      </c>
      <c r="Z1989" s="1006" t="str">
        <f t="shared" si="597"/>
        <v>Cap.4 Pct.3: Valoarea investitiilor (Rd.(1 la n) Col.(1 la 6)) &gt;= 2500 Lei [Valoarea minima a mijloacelor fixe]</v>
      </c>
      <c r="AA1989" s="2205">
        <f t="shared" si="583"/>
        <v>1</v>
      </c>
      <c r="AB1989" s="3036">
        <v>405</v>
      </c>
    </row>
    <row r="1990" spans="1:28" x14ac:dyDescent="0.25">
      <c r="A1990" s="1708">
        <f t="shared" si="589"/>
        <v>0</v>
      </c>
      <c r="B1990" s="1708">
        <f t="shared" si="590"/>
        <v>10405012</v>
      </c>
      <c r="C1990" s="1002">
        <v>405</v>
      </c>
      <c r="D1990" s="1797" t="s">
        <v>447</v>
      </c>
      <c r="E1990" s="1002">
        <v>12</v>
      </c>
      <c r="F1990" s="1003" t="s">
        <v>4151</v>
      </c>
      <c r="H1990" s="1016" t="s">
        <v>345</v>
      </c>
      <c r="I1990" s="1091" t="s">
        <v>10379</v>
      </c>
      <c r="K1990" s="999" t="s">
        <v>3961</v>
      </c>
      <c r="L1990" s="1005">
        <f t="shared" si="593"/>
        <v>0</v>
      </c>
      <c r="M1990" s="1005">
        <f>Altele!J5</f>
        <v>2500</v>
      </c>
      <c r="N1990" s="1725">
        <f t="shared" si="594"/>
        <v>0</v>
      </c>
      <c r="O1990" s="1005">
        <f t="shared" si="595"/>
        <v>0</v>
      </c>
      <c r="P1990" s="1005">
        <f t="shared" si="596"/>
        <v>0</v>
      </c>
      <c r="Z1990" s="1006" t="str">
        <f t="shared" si="597"/>
        <v>Cap.4 Pct.3: Valoarea investitiilor (Rd.(1 la n) Col.(1 la 6)) &gt;= 2500 Lei [Valoarea minima a mijloacelor fixe]</v>
      </c>
      <c r="AA1990" s="2205">
        <f t="shared" si="583"/>
        <v>1</v>
      </c>
      <c r="AB1990" s="3036">
        <v>405</v>
      </c>
    </row>
    <row r="1991" spans="1:28" x14ac:dyDescent="0.25">
      <c r="A1991" s="1708">
        <f t="shared" si="589"/>
        <v>0</v>
      </c>
      <c r="B1991" s="1708">
        <f t="shared" si="590"/>
        <v>10405013</v>
      </c>
      <c r="C1991" s="1002">
        <v>405</v>
      </c>
      <c r="D1991" s="1797" t="s">
        <v>447</v>
      </c>
      <c r="E1991" s="1002">
        <v>13</v>
      </c>
      <c r="F1991" s="1003" t="s">
        <v>4151</v>
      </c>
      <c r="H1991" s="1016" t="s">
        <v>345</v>
      </c>
      <c r="I1991" s="1091" t="s">
        <v>10380</v>
      </c>
      <c r="K1991" s="999" t="s">
        <v>3961</v>
      </c>
      <c r="L1991" s="1005">
        <f t="shared" si="593"/>
        <v>0</v>
      </c>
      <c r="M1991" s="1005">
        <f>Altele!J5</f>
        <v>2500</v>
      </c>
      <c r="N1991" s="1725">
        <f t="shared" si="594"/>
        <v>0</v>
      </c>
      <c r="O1991" s="1005">
        <f t="shared" si="595"/>
        <v>0</v>
      </c>
      <c r="P1991" s="1005">
        <f t="shared" si="596"/>
        <v>0</v>
      </c>
      <c r="Z1991" s="1006" t="str">
        <f t="shared" si="597"/>
        <v>Cap.4 Pct.3: Valoarea investitiilor (Rd.(1 la n) Col.(1 la 6)) &gt;= 2500 Lei [Valoarea minima a mijloacelor fixe]</v>
      </c>
      <c r="AA1991" s="2205">
        <f t="shared" si="583"/>
        <v>1</v>
      </c>
      <c r="AB1991" s="3036">
        <v>405</v>
      </c>
    </row>
    <row r="1992" spans="1:28" x14ac:dyDescent="0.25">
      <c r="A1992" s="1708">
        <f t="shared" si="589"/>
        <v>0</v>
      </c>
      <c r="B1992" s="1708">
        <f t="shared" si="590"/>
        <v>10405014</v>
      </c>
      <c r="C1992" s="1002">
        <v>405</v>
      </c>
      <c r="D1992" s="1797" t="s">
        <v>447</v>
      </c>
      <c r="E1992" s="1002">
        <v>14</v>
      </c>
      <c r="F1992" s="1003" t="s">
        <v>4151</v>
      </c>
      <c r="H1992" s="1016" t="s">
        <v>345</v>
      </c>
      <c r="I1992" s="1091" t="s">
        <v>10381</v>
      </c>
      <c r="K1992" s="999" t="s">
        <v>3961</v>
      </c>
      <c r="L1992" s="1005">
        <f t="shared" si="593"/>
        <v>0</v>
      </c>
      <c r="M1992" s="1005">
        <f>Altele!J5</f>
        <v>2500</v>
      </c>
      <c r="N1992" s="1725">
        <f t="shared" si="594"/>
        <v>0</v>
      </c>
      <c r="O1992" s="1005">
        <f t="shared" si="595"/>
        <v>0</v>
      </c>
      <c r="P1992" s="1005">
        <f t="shared" si="596"/>
        <v>0</v>
      </c>
      <c r="Z1992" s="1006" t="str">
        <f t="shared" si="597"/>
        <v>Cap.4 Pct.3: Valoarea investitiilor (Rd.(1 la n) Col.(1 la 6)) &gt;= 2500 Lei [Valoarea minima a mijloacelor fixe]</v>
      </c>
      <c r="AA1992" s="2205">
        <f t="shared" si="583"/>
        <v>1</v>
      </c>
      <c r="AB1992" s="3036">
        <v>405</v>
      </c>
    </row>
    <row r="1993" spans="1:28" x14ac:dyDescent="0.25">
      <c r="A1993" s="1708">
        <f t="shared" si="589"/>
        <v>0</v>
      </c>
      <c r="B1993" s="1708">
        <f t="shared" si="590"/>
        <v>10405015</v>
      </c>
      <c r="C1993" s="1002">
        <v>405</v>
      </c>
      <c r="D1993" s="1797" t="s">
        <v>447</v>
      </c>
      <c r="E1993" s="1002">
        <v>15</v>
      </c>
      <c r="F1993" s="1003" t="s">
        <v>4151</v>
      </c>
      <c r="H1993" s="1016" t="s">
        <v>345</v>
      </c>
      <c r="I1993" s="1091" t="s">
        <v>10382</v>
      </c>
      <c r="K1993" s="999" t="s">
        <v>3961</v>
      </c>
      <c r="L1993" s="1005">
        <f t="shared" si="593"/>
        <v>0</v>
      </c>
      <c r="M1993" s="1005">
        <f>Altele!J5</f>
        <v>2500</v>
      </c>
      <c r="N1993" s="1725">
        <f t="shared" si="594"/>
        <v>0</v>
      </c>
      <c r="O1993" s="1005">
        <f t="shared" si="595"/>
        <v>0</v>
      </c>
      <c r="P1993" s="1005">
        <f t="shared" si="596"/>
        <v>0</v>
      </c>
      <c r="Z1993" s="1006" t="str">
        <f t="shared" si="597"/>
        <v>Cap.4 Pct.3: Valoarea investitiilor (Rd.(1 la n) Col.(1 la 6)) &gt;= 2500 Lei [Valoarea minima a mijloacelor fixe]</v>
      </c>
      <c r="AA1993" s="2205">
        <f t="shared" si="583"/>
        <v>1</v>
      </c>
      <c r="AB1993" s="3036">
        <v>405</v>
      </c>
    </row>
    <row r="1994" spans="1:28" x14ac:dyDescent="0.25">
      <c r="A1994" s="1708">
        <f t="shared" si="589"/>
        <v>0</v>
      </c>
      <c r="B1994" s="1708">
        <f t="shared" si="590"/>
        <v>10405016</v>
      </c>
      <c r="C1994" s="1002">
        <v>405</v>
      </c>
      <c r="D1994" s="1797" t="s">
        <v>447</v>
      </c>
      <c r="E1994" s="1002">
        <v>16</v>
      </c>
      <c r="F1994" s="1003" t="s">
        <v>4151</v>
      </c>
      <c r="H1994" s="1016" t="s">
        <v>345</v>
      </c>
      <c r="I1994" s="1091" t="s">
        <v>10383</v>
      </c>
      <c r="K1994" s="999" t="s">
        <v>3961</v>
      </c>
      <c r="L1994" s="1005">
        <f t="shared" si="593"/>
        <v>0</v>
      </c>
      <c r="M1994" s="1005">
        <f>Altele!J5</f>
        <v>2500</v>
      </c>
      <c r="N1994" s="1725">
        <f t="shared" si="594"/>
        <v>0</v>
      </c>
      <c r="O1994" s="1005">
        <f t="shared" si="595"/>
        <v>0</v>
      </c>
      <c r="P1994" s="1005">
        <f t="shared" si="596"/>
        <v>0</v>
      </c>
      <c r="Z1994" s="1006" t="str">
        <f t="shared" si="597"/>
        <v>Cap.4 Pct.3: Valoarea investitiilor (Rd.(1 la n) Col.(1 la 6)) &gt;= 2500 Lei [Valoarea minima a mijloacelor fixe]</v>
      </c>
      <c r="AA1994" s="2205">
        <f t="shared" si="583"/>
        <v>1</v>
      </c>
      <c r="AB1994" s="3036">
        <v>405</v>
      </c>
    </row>
    <row r="1995" spans="1:28" x14ac:dyDescent="0.25">
      <c r="A1995" s="1708">
        <f t="shared" si="589"/>
        <v>0</v>
      </c>
      <c r="B1995" s="1708">
        <f t="shared" si="590"/>
        <v>10405017</v>
      </c>
      <c r="C1995" s="1002">
        <v>405</v>
      </c>
      <c r="D1995" s="1797" t="s">
        <v>447</v>
      </c>
      <c r="E1995" s="1002">
        <v>17</v>
      </c>
      <c r="F1995" s="1003" t="s">
        <v>4151</v>
      </c>
      <c r="H1995" s="1016" t="s">
        <v>345</v>
      </c>
      <c r="I1995" s="1091" t="s">
        <v>10384</v>
      </c>
      <c r="K1995" s="999" t="s">
        <v>3961</v>
      </c>
      <c r="L1995" s="1005">
        <f t="shared" si="593"/>
        <v>0</v>
      </c>
      <c r="M1995" s="1005">
        <f>Altele!J5</f>
        <v>2500</v>
      </c>
      <c r="N1995" s="1725">
        <f t="shared" si="594"/>
        <v>0</v>
      </c>
      <c r="O1995" s="1005">
        <f t="shared" si="595"/>
        <v>0</v>
      </c>
      <c r="P1995" s="1005">
        <f t="shared" si="596"/>
        <v>0</v>
      </c>
      <c r="Z1995" s="1006" t="str">
        <f t="shared" si="597"/>
        <v>Cap.4 Pct.3: Valoarea investitiilor (Rd.(1 la n) Col.(1 la 6)) &gt;= 2500 Lei [Valoarea minima a mijloacelor fixe]</v>
      </c>
      <c r="AA1995" s="2205">
        <f t="shared" ref="AA1995:AA2041" si="598">COUNTIF(B:B,B1995)</f>
        <v>1</v>
      </c>
      <c r="AB1995" s="3036">
        <v>405</v>
      </c>
    </row>
    <row r="1996" spans="1:28" x14ac:dyDescent="0.25">
      <c r="A1996" s="1708">
        <f t="shared" si="589"/>
        <v>0</v>
      </c>
      <c r="B1996" s="1708">
        <f t="shared" si="590"/>
        <v>10405018</v>
      </c>
      <c r="C1996" s="1002">
        <v>405</v>
      </c>
      <c r="D1996" s="1797" t="s">
        <v>447</v>
      </c>
      <c r="E1996" s="1002">
        <v>18</v>
      </c>
      <c r="F1996" s="1003" t="s">
        <v>4151</v>
      </c>
      <c r="H1996" s="1016" t="s">
        <v>345</v>
      </c>
      <c r="I1996" s="1091" t="s">
        <v>10385</v>
      </c>
      <c r="K1996" s="999" t="s">
        <v>3961</v>
      </c>
      <c r="L1996" s="1005">
        <f t="shared" si="593"/>
        <v>0</v>
      </c>
      <c r="M1996" s="1005">
        <f>Altele!J5</f>
        <v>2500</v>
      </c>
      <c r="N1996" s="1725">
        <f t="shared" si="594"/>
        <v>0</v>
      </c>
      <c r="O1996" s="1005">
        <f t="shared" si="595"/>
        <v>0</v>
      </c>
      <c r="P1996" s="1005">
        <f t="shared" si="596"/>
        <v>0</v>
      </c>
      <c r="Z1996" s="1006" t="str">
        <f t="shared" si="597"/>
        <v>Cap.4 Pct.3: Valoarea investitiilor (Rd.(1 la n) Col.(1 la 6)) &gt;= 2500 Lei [Valoarea minima a mijloacelor fixe]</v>
      </c>
      <c r="AA1996" s="2205">
        <f t="shared" si="598"/>
        <v>1</v>
      </c>
      <c r="AB1996" s="3036">
        <v>405</v>
      </c>
    </row>
    <row r="1997" spans="1:28" x14ac:dyDescent="0.25">
      <c r="A1997" s="1708">
        <f t="shared" si="589"/>
        <v>0</v>
      </c>
      <c r="B1997" s="1708">
        <f t="shared" si="590"/>
        <v>10405019</v>
      </c>
      <c r="C1997" s="1002">
        <v>405</v>
      </c>
      <c r="D1997" s="1797" t="s">
        <v>447</v>
      </c>
      <c r="E1997" s="1002">
        <v>19</v>
      </c>
      <c r="F1997" s="1003" t="s">
        <v>4151</v>
      </c>
      <c r="H1997" s="1016" t="s">
        <v>345</v>
      </c>
      <c r="I1997" s="1091" t="s">
        <v>10386</v>
      </c>
      <c r="K1997" s="999" t="s">
        <v>3961</v>
      </c>
      <c r="L1997" s="1005">
        <f t="shared" si="593"/>
        <v>0</v>
      </c>
      <c r="M1997" s="1005">
        <f>Altele!J5</f>
        <v>2500</v>
      </c>
      <c r="N1997" s="1725">
        <f t="shared" si="594"/>
        <v>0</v>
      </c>
      <c r="O1997" s="1005">
        <f t="shared" si="595"/>
        <v>0</v>
      </c>
      <c r="P1997" s="1005">
        <f t="shared" si="596"/>
        <v>0</v>
      </c>
      <c r="Z1997" s="1006" t="str">
        <f t="shared" si="597"/>
        <v>Cap.4 Pct.3: Valoarea investitiilor (Rd.(1 la n) Col.(1 la 6)) &gt;= 2500 Lei [Valoarea minima a mijloacelor fixe]</v>
      </c>
      <c r="AA1997" s="2205">
        <f t="shared" si="598"/>
        <v>1</v>
      </c>
      <c r="AB1997" s="3036">
        <v>405</v>
      </c>
    </row>
    <row r="1998" spans="1:28" x14ac:dyDescent="0.25">
      <c r="A1998" s="1708">
        <f t="shared" si="589"/>
        <v>0</v>
      </c>
      <c r="B1998" s="1708">
        <f t="shared" si="590"/>
        <v>10405020</v>
      </c>
      <c r="C1998" s="1002">
        <v>405</v>
      </c>
      <c r="D1998" s="1797" t="s">
        <v>447</v>
      </c>
      <c r="E1998" s="1002">
        <v>20</v>
      </c>
      <c r="F1998" s="1003" t="s">
        <v>4151</v>
      </c>
      <c r="H1998" s="1016" t="s">
        <v>345</v>
      </c>
      <c r="I1998" s="1091" t="s">
        <v>10387</v>
      </c>
      <c r="K1998" s="999" t="s">
        <v>3961</v>
      </c>
      <c r="L1998" s="1005">
        <f t="shared" si="593"/>
        <v>0</v>
      </c>
      <c r="M1998" s="1005">
        <f>Altele!J5</f>
        <v>2500</v>
      </c>
      <c r="N1998" s="1725">
        <f t="shared" si="594"/>
        <v>0</v>
      </c>
      <c r="O1998" s="1005">
        <f t="shared" si="595"/>
        <v>0</v>
      </c>
      <c r="P1998" s="1005">
        <f t="shared" si="596"/>
        <v>0</v>
      </c>
      <c r="Z1998" s="1006" t="str">
        <f t="shared" si="597"/>
        <v>Cap.4 Pct.3: Valoarea investitiilor (Rd.(1 la n) Col.(1 la 6)) &gt;= 2500 Lei [Valoarea minima a mijloacelor fixe]</v>
      </c>
      <c r="AA1998" s="2205">
        <f t="shared" si="598"/>
        <v>1</v>
      </c>
      <c r="AB1998" s="3036">
        <v>405</v>
      </c>
    </row>
    <row r="1999" spans="1:28" x14ac:dyDescent="0.25">
      <c r="A1999" s="1708">
        <f t="shared" si="589"/>
        <v>0</v>
      </c>
      <c r="B1999" s="1708">
        <f t="shared" si="590"/>
        <v>10405021</v>
      </c>
      <c r="C1999" s="1002">
        <v>405</v>
      </c>
      <c r="D1999" s="1797" t="s">
        <v>447</v>
      </c>
      <c r="E1999" s="1002">
        <v>21</v>
      </c>
      <c r="F1999" s="1003" t="s">
        <v>4151</v>
      </c>
      <c r="H1999" s="1016" t="s">
        <v>345</v>
      </c>
      <c r="I1999" s="1091" t="s">
        <v>10388</v>
      </c>
      <c r="K1999" s="999" t="s">
        <v>3961</v>
      </c>
      <c r="L1999" s="1005">
        <f t="shared" si="593"/>
        <v>0</v>
      </c>
      <c r="M1999" s="1005">
        <f>Altele!J5</f>
        <v>2500</v>
      </c>
      <c r="N1999" s="1725">
        <f t="shared" si="594"/>
        <v>0</v>
      </c>
      <c r="O1999" s="1005">
        <f t="shared" si="595"/>
        <v>0</v>
      </c>
      <c r="P1999" s="1005">
        <f t="shared" si="596"/>
        <v>0</v>
      </c>
      <c r="Z1999" s="1006" t="str">
        <f t="shared" si="597"/>
        <v>Cap.4 Pct.3: Valoarea investitiilor (Rd.(1 la n) Col.(1 la 6)) &gt;= 2500 Lei [Valoarea minima a mijloacelor fixe]</v>
      </c>
      <c r="AA1999" s="2205">
        <f t="shared" si="598"/>
        <v>1</v>
      </c>
      <c r="AB1999" s="3036">
        <v>405</v>
      </c>
    </row>
    <row r="2000" spans="1:28" x14ac:dyDescent="0.25">
      <c r="A2000" s="1708">
        <f t="shared" si="589"/>
        <v>0</v>
      </c>
      <c r="B2000" s="1708">
        <f t="shared" si="590"/>
        <v>10405022</v>
      </c>
      <c r="C2000" s="1002">
        <v>405</v>
      </c>
      <c r="D2000" s="1797" t="s">
        <v>447</v>
      </c>
      <c r="E2000" s="1002">
        <v>22</v>
      </c>
      <c r="F2000" s="1003" t="s">
        <v>4151</v>
      </c>
      <c r="H2000" s="1016" t="s">
        <v>345</v>
      </c>
      <c r="I2000" s="1091" t="s">
        <v>10389</v>
      </c>
      <c r="K2000" s="999" t="s">
        <v>3961</v>
      </c>
      <c r="L2000" s="1005">
        <f t="shared" si="593"/>
        <v>0</v>
      </c>
      <c r="M2000" s="1005">
        <f>Altele!J5</f>
        <v>2500</v>
      </c>
      <c r="N2000" s="1725">
        <f t="shared" si="594"/>
        <v>0</v>
      </c>
      <c r="O2000" s="1005">
        <f t="shared" si="595"/>
        <v>0</v>
      </c>
      <c r="P2000" s="1005">
        <f t="shared" si="596"/>
        <v>0</v>
      </c>
      <c r="Z2000" s="1006" t="str">
        <f t="shared" si="597"/>
        <v>Cap.4 Pct.3: Valoarea investitiilor (Rd.(1 la n) Col.(1 la 6)) &gt;= 2500 Lei [Valoarea minima a mijloacelor fixe]</v>
      </c>
      <c r="AA2000" s="2205">
        <f t="shared" si="598"/>
        <v>1</v>
      </c>
      <c r="AB2000" s="3036">
        <v>405</v>
      </c>
    </row>
    <row r="2001" spans="1:28" x14ac:dyDescent="0.25">
      <c r="A2001" s="1708">
        <f t="shared" si="589"/>
        <v>0</v>
      </c>
      <c r="B2001" s="1708">
        <f t="shared" si="590"/>
        <v>10405023</v>
      </c>
      <c r="C2001" s="1002">
        <v>405</v>
      </c>
      <c r="D2001" s="1797" t="s">
        <v>447</v>
      </c>
      <c r="E2001" s="1002">
        <v>23</v>
      </c>
      <c r="F2001" s="1003" t="s">
        <v>4151</v>
      </c>
      <c r="H2001" s="1016" t="s">
        <v>345</v>
      </c>
      <c r="I2001" s="1091" t="s">
        <v>10390</v>
      </c>
      <c r="K2001" s="999" t="s">
        <v>3961</v>
      </c>
      <c r="L2001" s="1005">
        <f t="shared" si="593"/>
        <v>0</v>
      </c>
      <c r="M2001" s="1005">
        <f>Altele!J5</f>
        <v>2500</v>
      </c>
      <c r="N2001" s="1725">
        <f t="shared" si="594"/>
        <v>0</v>
      </c>
      <c r="O2001" s="1005">
        <f t="shared" si="595"/>
        <v>0</v>
      </c>
      <c r="P2001" s="1005">
        <f t="shared" si="596"/>
        <v>0</v>
      </c>
      <c r="Z2001" s="1006" t="str">
        <f t="shared" si="597"/>
        <v>Cap.4 Pct.3: Valoarea investitiilor (Rd.(1 la n) Col.(1 la 6)) &gt;= 2500 Lei [Valoarea minima a mijloacelor fixe]</v>
      </c>
      <c r="AA2001" s="2205">
        <f t="shared" si="598"/>
        <v>1</v>
      </c>
      <c r="AB2001" s="3036">
        <v>405</v>
      </c>
    </row>
    <row r="2002" spans="1:28" x14ac:dyDescent="0.25">
      <c r="A2002" s="1708">
        <f t="shared" si="589"/>
        <v>0</v>
      </c>
      <c r="B2002" s="1708">
        <f t="shared" si="590"/>
        <v>10405024</v>
      </c>
      <c r="C2002" s="1002">
        <v>405</v>
      </c>
      <c r="D2002" s="1797" t="s">
        <v>447</v>
      </c>
      <c r="E2002" s="1002">
        <v>24</v>
      </c>
      <c r="F2002" s="1003" t="s">
        <v>4151</v>
      </c>
      <c r="H2002" s="1016" t="s">
        <v>345</v>
      </c>
      <c r="I2002" s="1091" t="s">
        <v>10391</v>
      </c>
      <c r="K2002" s="999" t="s">
        <v>3961</v>
      </c>
      <c r="L2002" s="1005">
        <f t="shared" si="593"/>
        <v>0</v>
      </c>
      <c r="M2002" s="1005">
        <f>Altele!J5</f>
        <v>2500</v>
      </c>
      <c r="N2002" s="1725">
        <f t="shared" si="594"/>
        <v>0</v>
      </c>
      <c r="O2002" s="1005">
        <f t="shared" si="595"/>
        <v>0</v>
      </c>
      <c r="P2002" s="1005">
        <f t="shared" si="596"/>
        <v>0</v>
      </c>
      <c r="Z2002" s="1006" t="str">
        <f t="shared" si="597"/>
        <v>Cap.4 Pct.3: Valoarea investitiilor (Rd.(1 la n) Col.(1 la 6)) &gt;= 2500 Lei [Valoarea minima a mijloacelor fixe]</v>
      </c>
      <c r="AA2002" s="2205">
        <f t="shared" si="598"/>
        <v>1</v>
      </c>
      <c r="AB2002" s="3036">
        <v>405</v>
      </c>
    </row>
    <row r="2003" spans="1:28" x14ac:dyDescent="0.25">
      <c r="A2003" s="1708">
        <f t="shared" si="589"/>
        <v>0</v>
      </c>
      <c r="B2003" s="1708">
        <f t="shared" si="590"/>
        <v>10405025</v>
      </c>
      <c r="C2003" s="1002">
        <v>405</v>
      </c>
      <c r="D2003" s="1797" t="s">
        <v>447</v>
      </c>
      <c r="E2003" s="1002">
        <v>25</v>
      </c>
      <c r="F2003" s="1003" t="s">
        <v>4151</v>
      </c>
      <c r="H2003" s="1016" t="s">
        <v>345</v>
      </c>
      <c r="I2003" s="1091" t="s">
        <v>10392</v>
      </c>
      <c r="K2003" s="999" t="s">
        <v>3961</v>
      </c>
      <c r="L2003" s="1005">
        <f t="shared" si="593"/>
        <v>0</v>
      </c>
      <c r="M2003" s="1005">
        <f>Altele!J5</f>
        <v>2500</v>
      </c>
      <c r="N2003" s="1725">
        <f t="shared" si="594"/>
        <v>0</v>
      </c>
      <c r="O2003" s="1005">
        <f t="shared" si="595"/>
        <v>0</v>
      </c>
      <c r="P2003" s="1005">
        <f t="shared" si="596"/>
        <v>0</v>
      </c>
      <c r="Z2003" s="1006" t="str">
        <f t="shared" si="597"/>
        <v>Cap.4 Pct.3: Valoarea investitiilor (Rd.(1 la n) Col.(1 la 6)) &gt;= 2500 Lei [Valoarea minima a mijloacelor fixe]</v>
      </c>
      <c r="AA2003" s="2205">
        <f t="shared" si="598"/>
        <v>1</v>
      </c>
      <c r="AB2003" s="3036">
        <v>405</v>
      </c>
    </row>
    <row r="2004" spans="1:28" x14ac:dyDescent="0.25">
      <c r="A2004" s="1708">
        <f t="shared" si="589"/>
        <v>0</v>
      </c>
      <c r="B2004" s="1708">
        <f t="shared" si="590"/>
        <v>10405026</v>
      </c>
      <c r="C2004" s="1002">
        <v>405</v>
      </c>
      <c r="D2004" s="1797" t="s">
        <v>447</v>
      </c>
      <c r="E2004" s="1002">
        <v>26</v>
      </c>
      <c r="F2004" s="1003" t="s">
        <v>4151</v>
      </c>
      <c r="H2004" s="1016" t="s">
        <v>345</v>
      </c>
      <c r="I2004" s="1091" t="s">
        <v>10393</v>
      </c>
      <c r="K2004" s="999" t="s">
        <v>3961</v>
      </c>
      <c r="L2004" s="1005">
        <f t="shared" si="593"/>
        <v>0</v>
      </c>
      <c r="M2004" s="1005">
        <f>Altele!J5</f>
        <v>2500</v>
      </c>
      <c r="N2004" s="1725">
        <f t="shared" si="594"/>
        <v>0</v>
      </c>
      <c r="O2004" s="1005">
        <f t="shared" si="595"/>
        <v>0</v>
      </c>
      <c r="P2004" s="1005">
        <f t="shared" si="596"/>
        <v>0</v>
      </c>
      <c r="Z2004" s="1006" t="str">
        <f t="shared" si="597"/>
        <v>Cap.4 Pct.3: Valoarea investitiilor (Rd.(1 la n) Col.(1 la 6)) &gt;= 2500 Lei [Valoarea minima a mijloacelor fixe]</v>
      </c>
      <c r="AA2004" s="2205">
        <f t="shared" si="598"/>
        <v>1</v>
      </c>
      <c r="AB2004" s="3036">
        <v>405</v>
      </c>
    </row>
    <row r="2005" spans="1:28" x14ac:dyDescent="0.25">
      <c r="A2005" s="1708">
        <f t="shared" si="589"/>
        <v>0</v>
      </c>
      <c r="B2005" s="1708">
        <f t="shared" si="590"/>
        <v>10405027</v>
      </c>
      <c r="C2005" s="1002">
        <v>405</v>
      </c>
      <c r="D2005" s="1797" t="s">
        <v>447</v>
      </c>
      <c r="E2005" s="1002">
        <v>27</v>
      </c>
      <c r="F2005" s="1003" t="s">
        <v>4151</v>
      </c>
      <c r="H2005" s="1016" t="s">
        <v>345</v>
      </c>
      <c r="I2005" s="1091" t="s">
        <v>10394</v>
      </c>
      <c r="K2005" s="999" t="s">
        <v>3961</v>
      </c>
      <c r="L2005" s="1005">
        <f t="shared" si="593"/>
        <v>0</v>
      </c>
      <c r="M2005" s="1005">
        <f>Altele!J5</f>
        <v>2500</v>
      </c>
      <c r="N2005" s="1725">
        <f t="shared" si="594"/>
        <v>0</v>
      </c>
      <c r="O2005" s="1005">
        <f t="shared" si="595"/>
        <v>0</v>
      </c>
      <c r="P2005" s="1005">
        <f t="shared" si="596"/>
        <v>0</v>
      </c>
      <c r="Z2005" s="1006" t="str">
        <f t="shared" si="597"/>
        <v>Cap.4 Pct.3: Valoarea investitiilor (Rd.(1 la n) Col.(1 la 6)) &gt;= 2500 Lei [Valoarea minima a mijloacelor fixe]</v>
      </c>
      <c r="AA2005" s="2205">
        <f t="shared" si="598"/>
        <v>1</v>
      </c>
      <c r="AB2005" s="3036">
        <v>405</v>
      </c>
    </row>
    <row r="2006" spans="1:28" x14ac:dyDescent="0.25">
      <c r="A2006" s="1708">
        <f t="shared" si="589"/>
        <v>0</v>
      </c>
      <c r="B2006" s="1708">
        <f t="shared" si="590"/>
        <v>10405028</v>
      </c>
      <c r="C2006" s="1002">
        <v>405</v>
      </c>
      <c r="D2006" s="1797" t="s">
        <v>447</v>
      </c>
      <c r="E2006" s="1002">
        <v>28</v>
      </c>
      <c r="F2006" s="1003" t="s">
        <v>4151</v>
      </c>
      <c r="H2006" s="1016" t="s">
        <v>345</v>
      </c>
      <c r="I2006" s="1091" t="s">
        <v>10395</v>
      </c>
      <c r="K2006" s="999" t="s">
        <v>3961</v>
      </c>
      <c r="L2006" s="1005">
        <f t="shared" si="593"/>
        <v>0</v>
      </c>
      <c r="M2006" s="1005">
        <f>Altele!J5</f>
        <v>2500</v>
      </c>
      <c r="N2006" s="1725">
        <f t="shared" si="594"/>
        <v>0</v>
      </c>
      <c r="O2006" s="1005">
        <f t="shared" si="595"/>
        <v>0</v>
      </c>
      <c r="P2006" s="1005">
        <f t="shared" si="596"/>
        <v>0</v>
      </c>
      <c r="Z2006" s="1006" t="str">
        <f t="shared" si="597"/>
        <v>Cap.4 Pct.3: Valoarea investitiilor (Rd.(1 la n) Col.(1 la 6)) &gt;= 2500 Lei [Valoarea minima a mijloacelor fixe]</v>
      </c>
      <c r="AA2006" s="2205">
        <f t="shared" si="598"/>
        <v>1</v>
      </c>
      <c r="AB2006" s="3036">
        <v>405</v>
      </c>
    </row>
    <row r="2007" spans="1:28" x14ac:dyDescent="0.25">
      <c r="A2007" s="1708">
        <f t="shared" ref="A2007:A2072" si="599">IF(D2007="DA",IF(ISERROR(N2007),A2006+1,IF(N2007=1,A2006+1,A2006)),A2006)</f>
        <v>0</v>
      </c>
      <c r="B2007" s="1708">
        <f t="shared" si="590"/>
        <v>10405029</v>
      </c>
      <c r="C2007" s="1002">
        <v>405</v>
      </c>
      <c r="D2007" s="1797" t="s">
        <v>447</v>
      </c>
      <c r="E2007" s="1002">
        <v>29</v>
      </c>
      <c r="F2007" s="1003" t="s">
        <v>4151</v>
      </c>
      <c r="H2007" s="1016" t="s">
        <v>345</v>
      </c>
      <c r="I2007" s="1091" t="s">
        <v>10396</v>
      </c>
      <c r="K2007" s="999" t="s">
        <v>3961</v>
      </c>
      <c r="L2007" s="1005">
        <f t="shared" si="593"/>
        <v>0</v>
      </c>
      <c r="M2007" s="1005">
        <f>Altele!J5</f>
        <v>2500</v>
      </c>
      <c r="N2007" s="1725">
        <f t="shared" si="594"/>
        <v>0</v>
      </c>
      <c r="O2007" s="1005">
        <f t="shared" si="595"/>
        <v>0</v>
      </c>
      <c r="P2007" s="1005">
        <f t="shared" si="596"/>
        <v>0</v>
      </c>
      <c r="Z2007" s="1006" t="str">
        <f t="shared" si="597"/>
        <v>Cap.4 Pct.3: Valoarea investitiilor (Rd.(1 la n) Col.(1 la 6)) &gt;= 2500 Lei [Valoarea minima a mijloacelor fixe]</v>
      </c>
      <c r="AA2007" s="2205">
        <f t="shared" si="598"/>
        <v>1</v>
      </c>
      <c r="AB2007" s="3036">
        <v>405</v>
      </c>
    </row>
    <row r="2008" spans="1:28" x14ac:dyDescent="0.25">
      <c r="A2008" s="1708">
        <f t="shared" si="599"/>
        <v>0</v>
      </c>
      <c r="B2008" s="1708">
        <f t="shared" si="590"/>
        <v>10405030</v>
      </c>
      <c r="C2008" s="1002">
        <v>405</v>
      </c>
      <c r="D2008" s="1797" t="s">
        <v>447</v>
      </c>
      <c r="E2008" s="1002">
        <v>30</v>
      </c>
      <c r="F2008" s="1003" t="s">
        <v>4151</v>
      </c>
      <c r="H2008" s="1016" t="s">
        <v>345</v>
      </c>
      <c r="I2008" s="1091" t="s">
        <v>10397</v>
      </c>
      <c r="K2008" s="999" t="s">
        <v>3961</v>
      </c>
      <c r="L2008" s="1005">
        <f t="shared" si="593"/>
        <v>0</v>
      </c>
      <c r="M2008" s="1005">
        <f>Altele!J5</f>
        <v>2500</v>
      </c>
      <c r="N2008" s="1725">
        <f t="shared" si="594"/>
        <v>0</v>
      </c>
      <c r="O2008" s="1005">
        <f t="shared" si="595"/>
        <v>0</v>
      </c>
      <c r="P2008" s="1005">
        <f t="shared" si="596"/>
        <v>0</v>
      </c>
      <c r="Z2008" s="1006" t="str">
        <f t="shared" si="597"/>
        <v>Cap.4 Pct.3: Valoarea investitiilor (Rd.(1 la n) Col.(1 la 6)) &gt;= 2500 Lei [Valoarea minima a mijloacelor fixe]</v>
      </c>
      <c r="AA2008" s="2205">
        <f t="shared" si="598"/>
        <v>1</v>
      </c>
      <c r="AB2008" s="3036">
        <v>405</v>
      </c>
    </row>
    <row r="2009" spans="1:28" x14ac:dyDescent="0.25">
      <c r="A2009" s="1708">
        <f t="shared" si="599"/>
        <v>0</v>
      </c>
      <c r="B2009" s="1708">
        <f t="shared" si="590"/>
        <v>10405031</v>
      </c>
      <c r="C2009" s="1002">
        <v>405</v>
      </c>
      <c r="D2009" s="1797" t="s">
        <v>447</v>
      </c>
      <c r="E2009" s="1002">
        <v>31</v>
      </c>
      <c r="F2009" s="1003" t="s">
        <v>4151</v>
      </c>
      <c r="H2009" s="1016" t="s">
        <v>345</v>
      </c>
      <c r="I2009" s="1091" t="s">
        <v>10398</v>
      </c>
      <c r="K2009" s="999" t="s">
        <v>3961</v>
      </c>
      <c r="L2009" s="1005">
        <f t="shared" si="593"/>
        <v>0</v>
      </c>
      <c r="M2009" s="1005">
        <f>Altele!J5</f>
        <v>2500</v>
      </c>
      <c r="N2009" s="1725">
        <f t="shared" si="594"/>
        <v>0</v>
      </c>
      <c r="O2009" s="1005">
        <f t="shared" si="595"/>
        <v>0</v>
      </c>
      <c r="P2009" s="1005">
        <f t="shared" si="596"/>
        <v>0</v>
      </c>
      <c r="Z2009" s="1006" t="str">
        <f t="shared" si="597"/>
        <v>Cap.4 Pct.3: Valoarea investitiilor (Rd.(1 la n) Col.(1 la 6)) &gt;= 2500 Lei [Valoarea minima a mijloacelor fixe]</v>
      </c>
      <c r="AA2009" s="2205">
        <f t="shared" si="598"/>
        <v>1</v>
      </c>
      <c r="AB2009" s="3036">
        <v>405</v>
      </c>
    </row>
    <row r="2010" spans="1:28" x14ac:dyDescent="0.25">
      <c r="A2010" s="1708">
        <f t="shared" si="599"/>
        <v>0</v>
      </c>
      <c r="B2010" s="1708">
        <f t="shared" si="590"/>
        <v>10405032</v>
      </c>
      <c r="C2010" s="1002">
        <v>405</v>
      </c>
      <c r="D2010" s="1797" t="s">
        <v>447</v>
      </c>
      <c r="E2010" s="1002">
        <v>32</v>
      </c>
      <c r="F2010" s="1003" t="s">
        <v>4151</v>
      </c>
      <c r="H2010" s="1016" t="s">
        <v>345</v>
      </c>
      <c r="I2010" s="1091" t="s">
        <v>10399</v>
      </c>
      <c r="K2010" s="999" t="s">
        <v>3961</v>
      </c>
      <c r="L2010" s="1005">
        <f t="shared" si="593"/>
        <v>0</v>
      </c>
      <c r="M2010" s="1005">
        <f>Altele!J5</f>
        <v>2500</v>
      </c>
      <c r="N2010" s="1725">
        <f t="shared" si="594"/>
        <v>0</v>
      </c>
      <c r="O2010" s="1005">
        <f t="shared" si="595"/>
        <v>0</v>
      </c>
      <c r="P2010" s="1005">
        <f t="shared" si="596"/>
        <v>0</v>
      </c>
      <c r="Z2010" s="1006" t="str">
        <f t="shared" si="597"/>
        <v>Cap.4 Pct.3: Valoarea investitiilor (Rd.(1 la n) Col.(1 la 6)) &gt;= 2500 Lei [Valoarea minima a mijloacelor fixe]</v>
      </c>
      <c r="AA2010" s="2205">
        <f t="shared" si="598"/>
        <v>1</v>
      </c>
      <c r="AB2010" s="3036">
        <v>405</v>
      </c>
    </row>
    <row r="2011" spans="1:28" x14ac:dyDescent="0.25">
      <c r="A2011" s="1708">
        <f t="shared" si="599"/>
        <v>0</v>
      </c>
      <c r="B2011" s="1708">
        <f t="shared" si="590"/>
        <v>10405033</v>
      </c>
      <c r="C2011" s="1002">
        <v>405</v>
      </c>
      <c r="D2011" s="1797" t="s">
        <v>447</v>
      </c>
      <c r="E2011" s="1002">
        <v>33</v>
      </c>
      <c r="F2011" s="1003" t="s">
        <v>4151</v>
      </c>
      <c r="H2011" s="1016" t="s">
        <v>345</v>
      </c>
      <c r="I2011" s="1091" t="s">
        <v>10400</v>
      </c>
      <c r="K2011" s="999" t="s">
        <v>3961</v>
      </c>
      <c r="L2011" s="1005">
        <f t="shared" si="593"/>
        <v>0</v>
      </c>
      <c r="M2011" s="1005">
        <f>Altele!J5</f>
        <v>2500</v>
      </c>
      <c r="N2011" s="1725">
        <f t="shared" si="594"/>
        <v>0</v>
      </c>
      <c r="O2011" s="1005">
        <f t="shared" si="595"/>
        <v>0</v>
      </c>
      <c r="P2011" s="1005">
        <f t="shared" si="596"/>
        <v>0</v>
      </c>
      <c r="Z2011" s="1006" t="str">
        <f t="shared" si="597"/>
        <v>Cap.4 Pct.3: Valoarea investitiilor (Rd.(1 la n) Col.(1 la 6)) &gt;= 2500 Lei [Valoarea minima a mijloacelor fixe]</v>
      </c>
      <c r="AA2011" s="2205">
        <f t="shared" si="598"/>
        <v>1</v>
      </c>
      <c r="AB2011" s="3036">
        <v>405</v>
      </c>
    </row>
    <row r="2012" spans="1:28" x14ac:dyDescent="0.25">
      <c r="A2012" s="1708">
        <f t="shared" si="599"/>
        <v>0</v>
      </c>
      <c r="B2012" s="1708">
        <f t="shared" si="590"/>
        <v>10405034</v>
      </c>
      <c r="C2012" s="1002">
        <v>405</v>
      </c>
      <c r="D2012" s="1797" t="s">
        <v>447</v>
      </c>
      <c r="E2012" s="1002">
        <v>34</v>
      </c>
      <c r="F2012" s="1003" t="s">
        <v>4151</v>
      </c>
      <c r="H2012" s="1016" t="s">
        <v>345</v>
      </c>
      <c r="I2012" s="1091" t="s">
        <v>10401</v>
      </c>
      <c r="K2012" s="999" t="s">
        <v>3961</v>
      </c>
      <c r="L2012" s="1005">
        <f t="shared" si="593"/>
        <v>0</v>
      </c>
      <c r="M2012" s="1005">
        <f>Altele!J5</f>
        <v>2500</v>
      </c>
      <c r="N2012" s="1725">
        <f t="shared" si="594"/>
        <v>0</v>
      </c>
      <c r="O2012" s="1005">
        <f t="shared" si="595"/>
        <v>0</v>
      </c>
      <c r="P2012" s="1005">
        <f t="shared" si="596"/>
        <v>0</v>
      </c>
      <c r="Z2012" s="1006" t="str">
        <f t="shared" si="597"/>
        <v>Cap.4 Pct.3: Valoarea investitiilor (Rd.(1 la n) Col.(1 la 6)) &gt;= 2500 Lei [Valoarea minima a mijloacelor fixe]</v>
      </c>
      <c r="AA2012" s="2205">
        <f t="shared" si="598"/>
        <v>1</v>
      </c>
      <c r="AB2012" s="3036">
        <v>405</v>
      </c>
    </row>
    <row r="2013" spans="1:28" x14ac:dyDescent="0.25">
      <c r="A2013" s="1708">
        <f t="shared" si="599"/>
        <v>0</v>
      </c>
      <c r="B2013" s="1708">
        <f t="shared" si="590"/>
        <v>10405035</v>
      </c>
      <c r="C2013" s="1002">
        <v>405</v>
      </c>
      <c r="D2013" s="1797" t="s">
        <v>447</v>
      </c>
      <c r="E2013" s="1002">
        <v>35</v>
      </c>
      <c r="F2013" s="1003" t="s">
        <v>4151</v>
      </c>
      <c r="H2013" s="1016" t="s">
        <v>345</v>
      </c>
      <c r="I2013" s="1091" t="s">
        <v>10402</v>
      </c>
      <c r="K2013" s="999" t="s">
        <v>3961</v>
      </c>
      <c r="L2013" s="1005">
        <f t="shared" si="593"/>
        <v>0</v>
      </c>
      <c r="M2013" s="1005">
        <f>Altele!J5</f>
        <v>2500</v>
      </c>
      <c r="N2013" s="1725">
        <f t="shared" si="594"/>
        <v>0</v>
      </c>
      <c r="O2013" s="1005">
        <f t="shared" si="595"/>
        <v>0</v>
      </c>
      <c r="P2013" s="1005">
        <f t="shared" si="596"/>
        <v>0</v>
      </c>
      <c r="Z2013" s="1006" t="str">
        <f t="shared" si="597"/>
        <v>Cap.4 Pct.3: Valoarea investitiilor (Rd.(1 la n) Col.(1 la 6)) &gt;= 2500 Lei [Valoarea minima a mijloacelor fixe]</v>
      </c>
      <c r="AA2013" s="2205">
        <f t="shared" si="598"/>
        <v>1</v>
      </c>
      <c r="AB2013" s="3036">
        <v>405</v>
      </c>
    </row>
    <row r="2014" spans="1:28" x14ac:dyDescent="0.25">
      <c r="A2014" s="1708">
        <f t="shared" si="599"/>
        <v>0</v>
      </c>
      <c r="B2014" s="1708">
        <f t="shared" si="590"/>
        <v>10405036</v>
      </c>
      <c r="C2014" s="1002">
        <v>405</v>
      </c>
      <c r="D2014" s="1797" t="s">
        <v>447</v>
      </c>
      <c r="E2014" s="1002">
        <v>36</v>
      </c>
      <c r="F2014" s="1003" t="s">
        <v>4151</v>
      </c>
      <c r="H2014" s="1016" t="s">
        <v>345</v>
      </c>
      <c r="I2014" s="1091" t="s">
        <v>10403</v>
      </c>
      <c r="K2014" s="999" t="s">
        <v>3961</v>
      </c>
      <c r="L2014" s="1005">
        <f t="shared" si="593"/>
        <v>0</v>
      </c>
      <c r="M2014" s="1005">
        <f>Altele!J5</f>
        <v>2500</v>
      </c>
      <c r="N2014" s="1725">
        <f t="shared" si="594"/>
        <v>0</v>
      </c>
      <c r="O2014" s="1005">
        <f t="shared" si="595"/>
        <v>0</v>
      </c>
      <c r="P2014" s="1005">
        <f t="shared" si="596"/>
        <v>0</v>
      </c>
      <c r="Z2014" s="1006" t="str">
        <f t="shared" si="597"/>
        <v>Cap.4 Pct.3: Valoarea investitiilor (Rd.(1 la n) Col.(1 la 6)) &gt;= 2500 Lei [Valoarea minima a mijloacelor fixe]</v>
      </c>
      <c r="AA2014" s="2205">
        <f t="shared" si="598"/>
        <v>1</v>
      </c>
      <c r="AB2014" s="3036">
        <v>405</v>
      </c>
    </row>
    <row r="2015" spans="1:28" x14ac:dyDescent="0.25">
      <c r="A2015" s="1708">
        <f t="shared" si="599"/>
        <v>0</v>
      </c>
      <c r="B2015" s="1708">
        <f t="shared" si="590"/>
        <v>10405037</v>
      </c>
      <c r="C2015" s="1002">
        <v>405</v>
      </c>
      <c r="D2015" s="1797" t="s">
        <v>447</v>
      </c>
      <c r="E2015" s="1002">
        <v>37</v>
      </c>
      <c r="F2015" s="1003" t="s">
        <v>4151</v>
      </c>
      <c r="H2015" s="1016" t="s">
        <v>345</v>
      </c>
      <c r="I2015" s="1091" t="s">
        <v>10404</v>
      </c>
      <c r="K2015" s="999" t="s">
        <v>3961</v>
      </c>
      <c r="L2015" s="1005">
        <f t="shared" si="593"/>
        <v>0</v>
      </c>
      <c r="M2015" s="1005">
        <f>Altele!J5</f>
        <v>2500</v>
      </c>
      <c r="N2015" s="1725">
        <f t="shared" si="594"/>
        <v>0</v>
      </c>
      <c r="O2015" s="1005">
        <f t="shared" si="595"/>
        <v>0</v>
      </c>
      <c r="P2015" s="1005">
        <f t="shared" si="596"/>
        <v>0</v>
      </c>
      <c r="Z2015" s="1006" t="str">
        <f t="shared" si="597"/>
        <v>Cap.4 Pct.3: Valoarea investitiilor (Rd.(1 la n) Col.(1 la 6)) &gt;= 2500 Lei [Valoarea minima a mijloacelor fixe]</v>
      </c>
      <c r="AA2015" s="2205">
        <f t="shared" si="598"/>
        <v>1</v>
      </c>
      <c r="AB2015" s="3036">
        <v>405</v>
      </c>
    </row>
    <row r="2016" spans="1:28" x14ac:dyDescent="0.25">
      <c r="A2016" s="1708">
        <f t="shared" si="599"/>
        <v>0</v>
      </c>
      <c r="B2016" s="1708">
        <f t="shared" si="590"/>
        <v>10405038</v>
      </c>
      <c r="C2016" s="1002">
        <v>405</v>
      </c>
      <c r="D2016" s="1797" t="s">
        <v>447</v>
      </c>
      <c r="E2016" s="1002">
        <v>38</v>
      </c>
      <c r="F2016" s="1003" t="s">
        <v>4151</v>
      </c>
      <c r="H2016" s="1016" t="s">
        <v>345</v>
      </c>
      <c r="I2016" s="1091" t="s">
        <v>10405</v>
      </c>
      <c r="K2016" s="999" t="s">
        <v>3961</v>
      </c>
      <c r="L2016" s="1005">
        <f t="shared" si="593"/>
        <v>0</v>
      </c>
      <c r="M2016" s="1005">
        <f>Altele!J5</f>
        <v>2500</v>
      </c>
      <c r="N2016" s="1725">
        <f t="shared" si="594"/>
        <v>0</v>
      </c>
      <c r="O2016" s="1005">
        <f t="shared" si="595"/>
        <v>0</v>
      </c>
      <c r="P2016" s="1005">
        <f t="shared" si="596"/>
        <v>0</v>
      </c>
      <c r="Z2016" s="1006" t="str">
        <f t="shared" si="597"/>
        <v>Cap.4 Pct.3: Valoarea investitiilor (Rd.(1 la n) Col.(1 la 6)) &gt;= 2500 Lei [Valoarea minima a mijloacelor fixe]</v>
      </c>
      <c r="AA2016" s="2205">
        <f t="shared" si="598"/>
        <v>1</v>
      </c>
      <c r="AB2016" s="3036">
        <v>405</v>
      </c>
    </row>
    <row r="2017" spans="1:29" x14ac:dyDescent="0.25">
      <c r="A2017" s="1708">
        <f t="shared" si="599"/>
        <v>0</v>
      </c>
      <c r="B2017" s="1708">
        <f t="shared" ref="B2017:B2025" si="600">VALUE("1"&amp;TEXT(C2017,"0000")&amp;TEXT(E2017,"000"))</f>
        <v>10405039</v>
      </c>
      <c r="C2017" s="1002">
        <v>405</v>
      </c>
      <c r="D2017" s="1797" t="s">
        <v>447</v>
      </c>
      <c r="E2017" s="1002">
        <v>39</v>
      </c>
      <c r="F2017" s="1003" t="s">
        <v>4151</v>
      </c>
      <c r="H2017" s="1016" t="s">
        <v>345</v>
      </c>
      <c r="I2017" s="1091" t="s">
        <v>10406</v>
      </c>
      <c r="K2017" s="999" t="s">
        <v>3961</v>
      </c>
      <c r="L2017" s="1005">
        <f t="shared" si="593"/>
        <v>0</v>
      </c>
      <c r="M2017" s="1005">
        <f>Altele!J5</f>
        <v>2500</v>
      </c>
      <c r="N2017" s="1725">
        <f t="shared" si="594"/>
        <v>0</v>
      </c>
      <c r="O2017" s="1005">
        <f t="shared" si="595"/>
        <v>0</v>
      </c>
      <c r="P2017" s="1005">
        <f t="shared" si="596"/>
        <v>0</v>
      </c>
      <c r="Z2017" s="1006" t="str">
        <f t="shared" si="597"/>
        <v>Cap.4 Pct.3: Valoarea investitiilor (Rd.(1 la n) Col.(1 la 6)) &gt;= 2500 Lei [Valoarea minima a mijloacelor fixe]</v>
      </c>
      <c r="AA2017" s="2205">
        <f t="shared" si="598"/>
        <v>1</v>
      </c>
      <c r="AB2017" s="3036">
        <v>405</v>
      </c>
    </row>
    <row r="2018" spans="1:29" x14ac:dyDescent="0.25">
      <c r="A2018" s="1708">
        <f t="shared" si="599"/>
        <v>0</v>
      </c>
      <c r="B2018" s="1708">
        <f t="shared" ref="B2018" si="601">VALUE("1"&amp;TEXT(C2018,"0000")&amp;TEXT(E2018,"000"))</f>
        <v>10405040</v>
      </c>
      <c r="C2018" s="1002">
        <v>405</v>
      </c>
      <c r="D2018" s="1797" t="s">
        <v>447</v>
      </c>
      <c r="E2018" s="1002">
        <v>40</v>
      </c>
      <c r="F2018" s="1003" t="s">
        <v>4151</v>
      </c>
      <c r="H2018" s="1016" t="s">
        <v>345</v>
      </c>
      <c r="I2018" s="1091" t="s">
        <v>10407</v>
      </c>
      <c r="K2018" s="999" t="s">
        <v>3961</v>
      </c>
      <c r="L2018" s="1005">
        <f t="shared" ref="L2018" si="602">P2018</f>
        <v>0</v>
      </c>
      <c r="M2018" s="1005">
        <f>Altele!J5</f>
        <v>2500</v>
      </c>
      <c r="N2018" s="1725">
        <f t="shared" ref="N2018" si="603">IF(L2018=0,0,IF(L2018&gt;=M2018,0,1))</f>
        <v>0</v>
      </c>
      <c r="O2018" s="1005">
        <f t="shared" si="595"/>
        <v>0</v>
      </c>
      <c r="P2018" s="1005">
        <f t="shared" si="596"/>
        <v>0</v>
      </c>
      <c r="Z2018" s="1006" t="str">
        <f>Z2016</f>
        <v>Cap.4 Pct.3: Valoarea investitiilor (Rd.(1 la n) Col.(1 la 6)) &gt;= 2500 Lei [Valoarea minima a mijloacelor fixe]</v>
      </c>
      <c r="AA2018" s="2205">
        <f t="shared" si="598"/>
        <v>1</v>
      </c>
      <c r="AB2018" s="3036">
        <v>405</v>
      </c>
    </row>
    <row r="2019" spans="1:29" x14ac:dyDescent="0.25">
      <c r="A2019" s="1710">
        <f t="shared" si="599"/>
        <v>0</v>
      </c>
      <c r="B2019" s="1710">
        <f t="shared" si="600"/>
        <v>10405041</v>
      </c>
      <c r="C2019" s="1007">
        <v>405</v>
      </c>
      <c r="D2019" s="1798" t="s">
        <v>447</v>
      </c>
      <c r="E2019" s="1007">
        <v>41</v>
      </c>
      <c r="F2019" s="1062" t="s">
        <v>4151</v>
      </c>
      <c r="G2019" s="1061"/>
      <c r="H2019" s="1009" t="s">
        <v>345</v>
      </c>
      <c r="I2019" s="1092" t="s">
        <v>10408</v>
      </c>
      <c r="J2019" s="1063"/>
      <c r="K2019" s="1010" t="s">
        <v>3961</v>
      </c>
      <c r="L2019" s="1012">
        <f t="shared" si="593"/>
        <v>0</v>
      </c>
      <c r="M2019" s="1012">
        <f>Altele!J5</f>
        <v>2500</v>
      </c>
      <c r="N2019" s="1727">
        <f t="shared" si="594"/>
        <v>0</v>
      </c>
      <c r="O2019" s="1012">
        <f t="shared" si="595"/>
        <v>0</v>
      </c>
      <c r="P2019" s="1012">
        <f t="shared" si="596"/>
        <v>0</v>
      </c>
      <c r="Q2019" s="1012"/>
      <c r="R2019" s="1012"/>
      <c r="S2019" s="1065"/>
      <c r="T2019" s="1065"/>
      <c r="U2019" s="1065"/>
      <c r="V2019" s="1065"/>
      <c r="W2019" s="1065"/>
      <c r="X2019" s="1065"/>
      <c r="Y2019" s="1066"/>
      <c r="Z2019" s="1013" t="str">
        <f>Z2017</f>
        <v>Cap.4 Pct.3: Valoarea investitiilor (Rd.(1 la n) Col.(1 la 6)) &gt;= 2500 Lei [Valoarea minima a mijloacelor fixe]</v>
      </c>
      <c r="AA2019" s="2205">
        <f t="shared" si="598"/>
        <v>1</v>
      </c>
      <c r="AB2019" s="3036">
        <v>405</v>
      </c>
    </row>
    <row r="2020" spans="1:29" x14ac:dyDescent="0.25">
      <c r="A2020" s="1714">
        <f t="shared" si="599"/>
        <v>0</v>
      </c>
      <c r="B2020" s="1714">
        <f t="shared" si="600"/>
        <v>12107001</v>
      </c>
      <c r="C2020" s="1454">
        <v>2107</v>
      </c>
      <c r="D2020" s="1799" t="s">
        <v>447</v>
      </c>
      <c r="E2020" s="1061">
        <v>1</v>
      </c>
      <c r="F2020" s="1062" t="s">
        <v>4158</v>
      </c>
      <c r="G2020" s="1061"/>
      <c r="H2020" s="1063" t="s">
        <v>345</v>
      </c>
      <c r="I2020" s="1064" t="s">
        <v>7311</v>
      </c>
      <c r="J2020" s="1068" t="s">
        <v>4103</v>
      </c>
      <c r="K2020" s="2200" t="str">
        <f t="shared" ref="K2020" si="604">"INT("&amp;I2020&amp;")"</f>
        <v>INT(Cap.4 Pct.4 Rd.1 Col.1)</v>
      </c>
      <c r="L2020" s="1490" t="str">
        <f>TEXT(O2020,"0,000")</f>
        <v>0,000</v>
      </c>
      <c r="M2020" s="1490">
        <f>P2020</f>
        <v>0</v>
      </c>
      <c r="N2020" s="1727">
        <f>IF(O2020=P2020,0,1)</f>
        <v>0</v>
      </c>
      <c r="O2020" s="1065">
        <f>IF(BA601="",0,BA601)</f>
        <v>0</v>
      </c>
      <c r="P2020" s="1065">
        <f>IF(BA601="",0,INT(BA601))</f>
        <v>0</v>
      </c>
      <c r="Q2020" s="1065"/>
      <c r="R2020" s="1065"/>
      <c r="S2020" s="1065"/>
      <c r="T2020" s="1065"/>
      <c r="U2020" s="1065"/>
      <c r="V2020" s="1065"/>
      <c r="W2020" s="1065"/>
      <c r="X2020" s="1065"/>
      <c r="Y2020" s="1066"/>
      <c r="Z2020" s="1095" t="s">
        <v>11099</v>
      </c>
      <c r="AA2020" s="2205">
        <f t="shared" si="598"/>
        <v>1</v>
      </c>
      <c r="AB2020" s="3037">
        <v>2107</v>
      </c>
    </row>
    <row r="2021" spans="1:29" x14ac:dyDescent="0.25">
      <c r="A2021" s="1706">
        <f t="shared" si="599"/>
        <v>0</v>
      </c>
      <c r="B2021" s="1706">
        <f t="shared" si="600"/>
        <v>10136001</v>
      </c>
      <c r="C2021" s="987">
        <v>136</v>
      </c>
      <c r="D2021" s="1794" t="s">
        <v>447</v>
      </c>
      <c r="E2021" s="987">
        <v>1</v>
      </c>
      <c r="F2021" s="988" t="s">
        <v>4158</v>
      </c>
      <c r="G2021" s="987" t="s">
        <v>1082</v>
      </c>
      <c r="H2021" s="989" t="s">
        <v>345</v>
      </c>
      <c r="I2021" s="1093" t="s">
        <v>7311</v>
      </c>
      <c r="J2021" s="989"/>
      <c r="K2021" s="990" t="s">
        <v>4156</v>
      </c>
      <c r="L2021" s="992">
        <f>IF(BA601="",0,BA601)</f>
        <v>0</v>
      </c>
      <c r="M2021" s="992">
        <f>SUM(BB601:BG601)</f>
        <v>0</v>
      </c>
      <c r="N2021" s="1722">
        <f>IF(L2021=M2021,0,1)</f>
        <v>0</v>
      </c>
      <c r="O2021" s="992"/>
      <c r="P2021" s="992"/>
      <c r="Q2021" s="992"/>
      <c r="R2021" s="992"/>
      <c r="S2021" s="992"/>
      <c r="T2021" s="992"/>
      <c r="U2021" s="992"/>
      <c r="V2021" s="992"/>
      <c r="W2021" s="992"/>
      <c r="X2021" s="2110"/>
      <c r="Y2021" s="993"/>
      <c r="Z2021" s="1342" t="s">
        <v>9688</v>
      </c>
      <c r="AA2021" s="2205">
        <f t="shared" si="598"/>
        <v>1</v>
      </c>
      <c r="AB2021" s="3036">
        <v>136</v>
      </c>
    </row>
    <row r="2022" spans="1:29" x14ac:dyDescent="0.25">
      <c r="A2022" s="1708">
        <f t="shared" si="599"/>
        <v>0</v>
      </c>
      <c r="B2022" s="1708">
        <f t="shared" si="600"/>
        <v>10137001</v>
      </c>
      <c r="C2022" s="994">
        <v>137</v>
      </c>
      <c r="D2022" s="1796" t="s">
        <v>447</v>
      </c>
      <c r="E2022" s="994">
        <v>1</v>
      </c>
      <c r="F2022" s="995" t="s">
        <v>4158</v>
      </c>
      <c r="G2022" s="994" t="s">
        <v>1083</v>
      </c>
      <c r="H2022" s="996" t="s">
        <v>345</v>
      </c>
      <c r="I2022" s="1094" t="s">
        <v>7311</v>
      </c>
      <c r="J2022" s="996"/>
      <c r="K2022" s="999" t="s">
        <v>3961</v>
      </c>
      <c r="L2022" s="1000">
        <f>IF(BA601="",0,BA601)</f>
        <v>0</v>
      </c>
      <c r="M2022" s="1000">
        <f>Altele!$J$5</f>
        <v>2500</v>
      </c>
      <c r="N2022" s="1725">
        <f>IF(AND(L2022&gt;0,L2022&lt;M2022),1,0)</f>
        <v>0</v>
      </c>
      <c r="O2022" s="1000"/>
      <c r="P2022" s="1000"/>
      <c r="Q2022" s="1000"/>
      <c r="R2022" s="1000"/>
      <c r="S2022" s="1000"/>
      <c r="T2022" s="1000"/>
      <c r="U2022" s="1000"/>
      <c r="V2022" s="1000"/>
      <c r="W2022" s="1000"/>
      <c r="X2022" s="1000"/>
      <c r="Y2022" s="1343" t="s">
        <v>3962</v>
      </c>
      <c r="Z2022" s="1343" t="s">
        <v>10998</v>
      </c>
      <c r="AA2022" s="2205">
        <f t="shared" si="598"/>
        <v>1</v>
      </c>
      <c r="AB2022" s="3036">
        <v>137</v>
      </c>
      <c r="AC2022" s="2205">
        <f>LEN(Z2021)</f>
        <v>131</v>
      </c>
    </row>
    <row r="2023" spans="1:29" x14ac:dyDescent="0.25">
      <c r="A2023" s="1708">
        <f t="shared" si="599"/>
        <v>0</v>
      </c>
      <c r="B2023" s="1708">
        <f t="shared" si="600"/>
        <v>10137002</v>
      </c>
      <c r="C2023" s="1002">
        <v>137</v>
      </c>
      <c r="D2023" s="1797" t="s">
        <v>447</v>
      </c>
      <c r="E2023" s="1002">
        <v>2</v>
      </c>
      <c r="F2023" s="1003" t="s">
        <v>4158</v>
      </c>
      <c r="H2023" s="996" t="s">
        <v>345</v>
      </c>
      <c r="I2023" s="1091" t="s">
        <v>7312</v>
      </c>
      <c r="J2023" s="996"/>
      <c r="L2023" s="1005">
        <f>IF(BB601="",0,BB601)</f>
        <v>0</v>
      </c>
      <c r="M2023" s="1005">
        <f>Altele!$J$5</f>
        <v>2500</v>
      </c>
      <c r="N2023" s="1725">
        <f t="shared" ref="N2023:N2028" si="605">IF(AND(L2023&gt;0,L2023&lt;M2023),1,0)</f>
        <v>0</v>
      </c>
      <c r="Z2023" s="1006" t="str">
        <f>Z2022</f>
        <v>Cap.4 Pct.4: Valoarea investitiilor (Rd.(1 la n) Col.1) &gt;= 2500 Lei [Valoarea minima a mijloacelor fixe]</v>
      </c>
      <c r="AA2023" s="2205">
        <f t="shared" si="598"/>
        <v>1</v>
      </c>
      <c r="AB2023" s="3036">
        <v>137</v>
      </c>
      <c r="AC2023" s="2205">
        <f>LEN(Z2022)</f>
        <v>104</v>
      </c>
    </row>
    <row r="2024" spans="1:29" x14ac:dyDescent="0.25">
      <c r="A2024" s="1708">
        <f t="shared" si="599"/>
        <v>0</v>
      </c>
      <c r="B2024" s="1708">
        <f t="shared" si="600"/>
        <v>10137003</v>
      </c>
      <c r="C2024" s="1002">
        <v>137</v>
      </c>
      <c r="D2024" s="1797" t="s">
        <v>447</v>
      </c>
      <c r="E2024" s="1002">
        <v>3</v>
      </c>
      <c r="F2024" s="1003" t="s">
        <v>4158</v>
      </c>
      <c r="H2024" s="996" t="s">
        <v>345</v>
      </c>
      <c r="I2024" s="1091" t="s">
        <v>7313</v>
      </c>
      <c r="J2024" s="996"/>
      <c r="L2024" s="1005">
        <f>IF(BC601="",0,BC601)</f>
        <v>0</v>
      </c>
      <c r="M2024" s="1005">
        <f>Altele!$J$5</f>
        <v>2500</v>
      </c>
      <c r="N2024" s="1725">
        <f t="shared" si="605"/>
        <v>0</v>
      </c>
      <c r="Z2024" s="1006" t="str">
        <f t="shared" ref="Z2024:Z2028" si="606">Z2023</f>
        <v>Cap.4 Pct.4: Valoarea investitiilor (Rd.(1 la n) Col.1) &gt;= 2500 Lei [Valoarea minima a mijloacelor fixe]</v>
      </c>
      <c r="AA2024" s="2205">
        <f t="shared" si="598"/>
        <v>1</v>
      </c>
      <c r="AB2024" s="3036">
        <v>137</v>
      </c>
    </row>
    <row r="2025" spans="1:29" x14ac:dyDescent="0.25">
      <c r="A2025" s="1708">
        <f t="shared" si="599"/>
        <v>0</v>
      </c>
      <c r="B2025" s="1708">
        <f t="shared" si="600"/>
        <v>10137004</v>
      </c>
      <c r="C2025" s="1002">
        <v>137</v>
      </c>
      <c r="D2025" s="1797" t="s">
        <v>447</v>
      </c>
      <c r="E2025" s="1002">
        <v>4</v>
      </c>
      <c r="F2025" s="1003" t="s">
        <v>4158</v>
      </c>
      <c r="H2025" s="996" t="s">
        <v>345</v>
      </c>
      <c r="I2025" s="1091" t="s">
        <v>7314</v>
      </c>
      <c r="J2025" s="996"/>
      <c r="L2025" s="1005">
        <f>IF(BD601="",0,BD601)</f>
        <v>0</v>
      </c>
      <c r="M2025" s="1005">
        <f>Altele!$J$5</f>
        <v>2500</v>
      </c>
      <c r="N2025" s="1725">
        <f t="shared" si="605"/>
        <v>0</v>
      </c>
      <c r="Z2025" s="1006" t="str">
        <f t="shared" si="606"/>
        <v>Cap.4 Pct.4: Valoarea investitiilor (Rd.(1 la n) Col.1) &gt;= 2500 Lei [Valoarea minima a mijloacelor fixe]</v>
      </c>
      <c r="AA2025" s="2205">
        <f t="shared" si="598"/>
        <v>1</v>
      </c>
      <c r="AB2025" s="3036">
        <v>137</v>
      </c>
    </row>
    <row r="2026" spans="1:29" x14ac:dyDescent="0.25">
      <c r="A2026" s="1708">
        <f t="shared" si="599"/>
        <v>0</v>
      </c>
      <c r="B2026" s="1708">
        <f t="shared" ref="B2026:B2032" si="607">VALUE("1"&amp;TEXT(C2026,"0000")&amp;TEXT(E2026,"000"))</f>
        <v>10137005</v>
      </c>
      <c r="C2026" s="1002">
        <v>137</v>
      </c>
      <c r="D2026" s="1797" t="s">
        <v>447</v>
      </c>
      <c r="E2026" s="1002">
        <v>5</v>
      </c>
      <c r="F2026" s="1003" t="s">
        <v>4158</v>
      </c>
      <c r="H2026" s="996" t="s">
        <v>345</v>
      </c>
      <c r="I2026" s="1091" t="s">
        <v>7315</v>
      </c>
      <c r="J2026" s="996"/>
      <c r="L2026" s="1005">
        <f>IF(BE601="",0,BE601)</f>
        <v>0</v>
      </c>
      <c r="M2026" s="1005">
        <f>Altele!$J$5</f>
        <v>2500</v>
      </c>
      <c r="N2026" s="1725">
        <f t="shared" si="605"/>
        <v>0</v>
      </c>
      <c r="Z2026" s="1006" t="str">
        <f t="shared" si="606"/>
        <v>Cap.4 Pct.4: Valoarea investitiilor (Rd.(1 la n) Col.1) &gt;= 2500 Lei [Valoarea minima a mijloacelor fixe]</v>
      </c>
      <c r="AA2026" s="2205">
        <f t="shared" si="598"/>
        <v>1</v>
      </c>
      <c r="AB2026" s="3036">
        <v>137</v>
      </c>
    </row>
    <row r="2027" spans="1:29" x14ac:dyDescent="0.25">
      <c r="A2027" s="1708">
        <f t="shared" si="599"/>
        <v>0</v>
      </c>
      <c r="B2027" s="1708">
        <f t="shared" si="607"/>
        <v>10137006</v>
      </c>
      <c r="C2027" s="1002">
        <v>137</v>
      </c>
      <c r="D2027" s="1797" t="s">
        <v>447</v>
      </c>
      <c r="E2027" s="1002">
        <v>6</v>
      </c>
      <c r="F2027" s="1003" t="s">
        <v>4158</v>
      </c>
      <c r="H2027" s="996" t="s">
        <v>345</v>
      </c>
      <c r="I2027" s="1091" t="s">
        <v>7316</v>
      </c>
      <c r="J2027" s="996"/>
      <c r="L2027" s="1005">
        <f>IF(BF601="",0,BF601)</f>
        <v>0</v>
      </c>
      <c r="M2027" s="1005">
        <f>Altele!$J$5</f>
        <v>2500</v>
      </c>
      <c r="N2027" s="1725">
        <f t="shared" si="605"/>
        <v>0</v>
      </c>
      <c r="Z2027" s="1006" t="str">
        <f t="shared" si="606"/>
        <v>Cap.4 Pct.4: Valoarea investitiilor (Rd.(1 la n) Col.1) &gt;= 2500 Lei [Valoarea minima a mijloacelor fixe]</v>
      </c>
      <c r="AA2027" s="2205">
        <f t="shared" si="598"/>
        <v>1</v>
      </c>
      <c r="AB2027" s="3036">
        <v>137</v>
      </c>
    </row>
    <row r="2028" spans="1:29" x14ac:dyDescent="0.25">
      <c r="A2028" s="1710">
        <f t="shared" si="599"/>
        <v>0</v>
      </c>
      <c r="B2028" s="1710">
        <f t="shared" si="607"/>
        <v>10137007</v>
      </c>
      <c r="C2028" s="1007">
        <v>137</v>
      </c>
      <c r="D2028" s="1798" t="s">
        <v>447</v>
      </c>
      <c r="E2028" s="1007">
        <v>7</v>
      </c>
      <c r="F2028" s="1008" t="s">
        <v>4158</v>
      </c>
      <c r="G2028" s="1007"/>
      <c r="H2028" s="1009" t="s">
        <v>345</v>
      </c>
      <c r="I2028" s="1095" t="s">
        <v>7317</v>
      </c>
      <c r="J2028" s="1009"/>
      <c r="K2028" s="1010"/>
      <c r="L2028" s="1012">
        <f>IF(BG601="",0,BG601)</f>
        <v>0</v>
      </c>
      <c r="M2028" s="1012">
        <f>Altele!$J$5</f>
        <v>2500</v>
      </c>
      <c r="N2028" s="1727">
        <f t="shared" si="605"/>
        <v>0</v>
      </c>
      <c r="O2028" s="1012"/>
      <c r="P2028" s="1012"/>
      <c r="Q2028" s="1012"/>
      <c r="R2028" s="1012"/>
      <c r="S2028" s="1012"/>
      <c r="T2028" s="1012"/>
      <c r="U2028" s="1012"/>
      <c r="V2028" s="1012"/>
      <c r="W2028" s="1012"/>
      <c r="X2028" s="1012"/>
      <c r="Y2028" s="1013"/>
      <c r="Z2028" s="1013" t="str">
        <f t="shared" si="606"/>
        <v>Cap.4 Pct.4: Valoarea investitiilor (Rd.(1 la n) Col.1) &gt;= 2500 Lei [Valoarea minima a mijloacelor fixe]</v>
      </c>
      <c r="AA2028" s="2205">
        <f t="shared" si="598"/>
        <v>1</v>
      </c>
      <c r="AB2028" s="3036">
        <v>137</v>
      </c>
    </row>
    <row r="2029" spans="1:29" x14ac:dyDescent="0.25">
      <c r="A2029" s="1714">
        <f t="shared" si="599"/>
        <v>0</v>
      </c>
      <c r="B2029" s="1714">
        <f t="shared" si="607"/>
        <v>12108001</v>
      </c>
      <c r="C2029" s="1454">
        <v>2108</v>
      </c>
      <c r="D2029" s="1799" t="s">
        <v>447</v>
      </c>
      <c r="E2029" s="1061">
        <v>1</v>
      </c>
      <c r="F2029" s="1062" t="s">
        <v>4157</v>
      </c>
      <c r="G2029" s="1061"/>
      <c r="H2029" s="1063" t="s">
        <v>345</v>
      </c>
      <c r="I2029" s="1064" t="s">
        <v>7318</v>
      </c>
      <c r="J2029" s="1068" t="s">
        <v>4103</v>
      </c>
      <c r="K2029" s="2200" t="str">
        <f t="shared" ref="K2029" si="608">"INT("&amp;I2029&amp;")"</f>
        <v>INT(Cap.4 Pct.5 Rd.1 Col.1)</v>
      </c>
      <c r="L2029" s="1490" t="str">
        <f>TEXT(O2029,"0,000")</f>
        <v>0,000</v>
      </c>
      <c r="M2029" s="1490">
        <f>P2029</f>
        <v>0</v>
      </c>
      <c r="N2029" s="1730">
        <f>IF(O2029=P2029,0,1)</f>
        <v>0</v>
      </c>
      <c r="O2029" s="1065">
        <f>BA603</f>
        <v>0</v>
      </c>
      <c r="P2029" s="1065">
        <f>INT(BA603)</f>
        <v>0</v>
      </c>
      <c r="Q2029" s="1065"/>
      <c r="R2029" s="1065"/>
      <c r="S2029" s="1065"/>
      <c r="T2029" s="1065"/>
      <c r="U2029" s="1065"/>
      <c r="V2029" s="1065"/>
      <c r="W2029" s="1065"/>
      <c r="X2029" s="1065"/>
      <c r="Y2029" s="1066"/>
      <c r="Z2029" s="1095" t="s">
        <v>11100</v>
      </c>
      <c r="AA2029" s="2205">
        <f t="shared" si="598"/>
        <v>1</v>
      </c>
      <c r="AB2029" s="3037">
        <v>2108</v>
      </c>
    </row>
    <row r="2030" spans="1:29" x14ac:dyDescent="0.25">
      <c r="A2030" s="1706">
        <f t="shared" si="599"/>
        <v>0</v>
      </c>
      <c r="B2030" s="1706">
        <f t="shared" si="607"/>
        <v>10138001</v>
      </c>
      <c r="C2030" s="2539">
        <v>138</v>
      </c>
      <c r="D2030" s="1794" t="s">
        <v>447</v>
      </c>
      <c r="E2030" s="987">
        <v>1</v>
      </c>
      <c r="F2030" s="988" t="s">
        <v>4157</v>
      </c>
      <c r="G2030" s="987" t="s">
        <v>11402</v>
      </c>
      <c r="H2030" s="989" t="s">
        <v>345</v>
      </c>
      <c r="I2030" s="1093" t="s">
        <v>7318</v>
      </c>
      <c r="J2030" s="991" t="s">
        <v>4103</v>
      </c>
      <c r="K2030" s="990" t="s">
        <v>11403</v>
      </c>
      <c r="L2030" s="1108">
        <f>O2030</f>
        <v>0</v>
      </c>
      <c r="M2030" s="992">
        <f>P2030+Q2030+R2030</f>
        <v>0</v>
      </c>
      <c r="N2030" s="2540">
        <f>IF(L2030=M2030,0,1)</f>
        <v>0</v>
      </c>
      <c r="O2030" s="992">
        <f>BA603</f>
        <v>0</v>
      </c>
      <c r="P2030" s="992">
        <f>BA604</f>
        <v>0</v>
      </c>
      <c r="Q2030" s="992">
        <f>BA605</f>
        <v>0</v>
      </c>
      <c r="R2030" s="992">
        <f>BA608</f>
        <v>0</v>
      </c>
      <c r="S2030" s="992"/>
      <c r="T2030" s="992"/>
      <c r="U2030" s="992"/>
      <c r="V2030" s="992"/>
      <c r="W2030" s="992"/>
      <c r="X2030" s="2110"/>
      <c r="Y2030" s="993"/>
      <c r="Z2030" s="1342" t="s">
        <v>11407</v>
      </c>
      <c r="AA2030" s="2205">
        <f t="shared" si="598"/>
        <v>1</v>
      </c>
      <c r="AB2030" s="3036">
        <v>138</v>
      </c>
    </row>
    <row r="2031" spans="1:29" x14ac:dyDescent="0.25">
      <c r="A2031" s="1708">
        <f t="shared" si="599"/>
        <v>0</v>
      </c>
      <c r="B2031" s="1708">
        <f t="shared" si="607"/>
        <v>10139001</v>
      </c>
      <c r="C2031" s="2196">
        <v>139</v>
      </c>
      <c r="D2031" s="1797" t="s">
        <v>447</v>
      </c>
      <c r="E2031" s="1002">
        <v>1</v>
      </c>
      <c r="F2031" s="1003" t="s">
        <v>4157</v>
      </c>
      <c r="H2031" s="1016" t="s">
        <v>346</v>
      </c>
      <c r="I2031" s="1091" t="s">
        <v>6952</v>
      </c>
      <c r="J2031" s="998" t="s">
        <v>4224</v>
      </c>
      <c r="K2031" s="997">
        <v>999999999</v>
      </c>
      <c r="L2031" s="1000">
        <f>BA604</f>
        <v>0</v>
      </c>
      <c r="M2031" s="1005">
        <f>K2031</f>
        <v>999999999</v>
      </c>
      <c r="N2031" s="2541">
        <f>IF(L2031&lt;=M2031,0,1)</f>
        <v>0</v>
      </c>
      <c r="Z2031" s="1345" t="s">
        <v>9689</v>
      </c>
      <c r="AA2031" s="2205">
        <f t="shared" si="598"/>
        <v>1</v>
      </c>
      <c r="AB2031" s="3036">
        <v>139</v>
      </c>
      <c r="AC2031" s="2205">
        <f>LEN(Z2030)</f>
        <v>182</v>
      </c>
    </row>
    <row r="2032" spans="1:29" x14ac:dyDescent="0.25">
      <c r="A2032" s="1708">
        <f t="shared" si="599"/>
        <v>0</v>
      </c>
      <c r="B2032" s="1708">
        <f t="shared" si="607"/>
        <v>10139002</v>
      </c>
      <c r="C2032" s="2196">
        <v>139</v>
      </c>
      <c r="D2032" s="1797" t="s">
        <v>447</v>
      </c>
      <c r="E2032" s="1002">
        <v>2</v>
      </c>
      <c r="F2032" s="1003" t="s">
        <v>4157</v>
      </c>
      <c r="H2032" s="1016" t="s">
        <v>346</v>
      </c>
      <c r="I2032" s="1091" t="s">
        <v>7319</v>
      </c>
      <c r="J2032" s="998" t="s">
        <v>4224</v>
      </c>
      <c r="K2032" s="997">
        <v>999999999</v>
      </c>
      <c r="L2032" s="1005">
        <f>BA606</f>
        <v>0</v>
      </c>
      <c r="M2032" s="1005">
        <f t="shared" ref="M2032:M2035" si="609">K2032</f>
        <v>999999999</v>
      </c>
      <c r="N2032" s="2541">
        <f t="shared" ref="N2032:N2035" si="610">IF(L2032&lt;=M2032,0,1)</f>
        <v>0</v>
      </c>
      <c r="Z2032" s="1345" t="s">
        <v>11411</v>
      </c>
      <c r="AA2032" s="2205">
        <f t="shared" si="598"/>
        <v>1</v>
      </c>
      <c r="AB2032" s="3036">
        <v>139</v>
      </c>
    </row>
    <row r="2033" spans="1:29" x14ac:dyDescent="0.25">
      <c r="A2033" s="1708">
        <f t="shared" ref="A2033:A2037" si="611">IF(D2033="DA",IF(ISERROR(N2033),A2032+1,IF(N2033=1,A2032+1,A2032)),A2032)</f>
        <v>0</v>
      </c>
      <c r="B2033" s="1708">
        <f t="shared" ref="B2033:B2037" si="612">VALUE("1"&amp;TEXT(C2033,"0000")&amp;TEXT(E2033,"000"))</f>
        <v>10139003</v>
      </c>
      <c r="C2033" s="2196">
        <v>139</v>
      </c>
      <c r="D2033" s="1797" t="s">
        <v>447</v>
      </c>
      <c r="E2033" s="1002">
        <v>3</v>
      </c>
      <c r="F2033" s="1003" t="s">
        <v>4157</v>
      </c>
      <c r="H2033" s="1016" t="s">
        <v>346</v>
      </c>
      <c r="I2033" s="1091" t="s">
        <v>7320</v>
      </c>
      <c r="J2033" s="998" t="s">
        <v>4224</v>
      </c>
      <c r="K2033" s="997">
        <v>999999999</v>
      </c>
      <c r="L2033" s="1005">
        <f>BA607</f>
        <v>0</v>
      </c>
      <c r="M2033" s="1005">
        <f t="shared" si="609"/>
        <v>999999999</v>
      </c>
      <c r="N2033" s="2541">
        <f t="shared" si="610"/>
        <v>0</v>
      </c>
      <c r="Z2033" s="1345" t="s">
        <v>11412</v>
      </c>
      <c r="AA2033" s="2205">
        <f t="shared" si="598"/>
        <v>1</v>
      </c>
      <c r="AB2033" s="3036">
        <v>139</v>
      </c>
    </row>
    <row r="2034" spans="1:29" x14ac:dyDescent="0.25">
      <c r="A2034" s="1708">
        <f t="shared" si="611"/>
        <v>0</v>
      </c>
      <c r="B2034" s="1708">
        <f t="shared" si="612"/>
        <v>10139004</v>
      </c>
      <c r="C2034" s="2196">
        <v>139</v>
      </c>
      <c r="D2034" s="1797" t="s">
        <v>447</v>
      </c>
      <c r="E2034" s="1002">
        <v>4</v>
      </c>
      <c r="F2034" s="1003" t="s">
        <v>4157</v>
      </c>
      <c r="H2034" s="1016" t="s">
        <v>346</v>
      </c>
      <c r="I2034" s="1091" t="s">
        <v>11409</v>
      </c>
      <c r="J2034" s="998" t="s">
        <v>4224</v>
      </c>
      <c r="K2034" s="997">
        <v>999999999</v>
      </c>
      <c r="L2034" s="1005">
        <f>BA609</f>
        <v>0</v>
      </c>
      <c r="M2034" s="1005">
        <f t="shared" si="609"/>
        <v>999999999</v>
      </c>
      <c r="N2034" s="2541">
        <f t="shared" si="610"/>
        <v>0</v>
      </c>
      <c r="Z2034" s="1345" t="s">
        <v>11413</v>
      </c>
      <c r="AA2034" s="2205">
        <f t="shared" si="598"/>
        <v>1</v>
      </c>
      <c r="AB2034" s="3036">
        <v>139</v>
      </c>
    </row>
    <row r="2035" spans="1:29" x14ac:dyDescent="0.25">
      <c r="A2035" s="1708">
        <f t="shared" si="611"/>
        <v>0</v>
      </c>
      <c r="B2035" s="1708">
        <f t="shared" si="612"/>
        <v>10139005</v>
      </c>
      <c r="C2035" s="2196">
        <v>139</v>
      </c>
      <c r="D2035" s="1797" t="s">
        <v>447</v>
      </c>
      <c r="E2035" s="1002">
        <v>5</v>
      </c>
      <c r="F2035" s="1003" t="s">
        <v>4157</v>
      </c>
      <c r="H2035" s="1016" t="s">
        <v>346</v>
      </c>
      <c r="I2035" s="1091" t="s">
        <v>11410</v>
      </c>
      <c r="J2035" s="998" t="s">
        <v>4224</v>
      </c>
      <c r="K2035" s="997">
        <v>999999999</v>
      </c>
      <c r="L2035" s="1005">
        <f>BA610</f>
        <v>0</v>
      </c>
      <c r="M2035" s="1005">
        <f t="shared" si="609"/>
        <v>999999999</v>
      </c>
      <c r="N2035" s="2541">
        <f t="shared" si="610"/>
        <v>0</v>
      </c>
      <c r="Z2035" s="1345" t="s">
        <v>11414</v>
      </c>
      <c r="AA2035" s="2205">
        <f t="shared" si="598"/>
        <v>1</v>
      </c>
      <c r="AB2035" s="3036">
        <v>139</v>
      </c>
    </row>
    <row r="2036" spans="1:29" x14ac:dyDescent="0.25">
      <c r="A2036" s="1706">
        <f t="shared" si="611"/>
        <v>0</v>
      </c>
      <c r="B2036" s="1706">
        <f t="shared" si="612"/>
        <v>10140001</v>
      </c>
      <c r="C2036" s="2539">
        <v>140</v>
      </c>
      <c r="D2036" s="1794" t="s">
        <v>447</v>
      </c>
      <c r="E2036" s="987">
        <v>1</v>
      </c>
      <c r="F2036" s="988" t="s">
        <v>4157</v>
      </c>
      <c r="G2036" s="987" t="s">
        <v>11405</v>
      </c>
      <c r="H2036" s="989" t="s">
        <v>345</v>
      </c>
      <c r="I2036" s="1093" t="s">
        <v>4159</v>
      </c>
      <c r="J2036" s="989"/>
      <c r="K2036" s="990" t="s">
        <v>11406</v>
      </c>
      <c r="L2036" s="992">
        <f>O2036</f>
        <v>0</v>
      </c>
      <c r="M2036" s="992">
        <f>P2036+Q2036</f>
        <v>0</v>
      </c>
      <c r="N2036" s="2543">
        <f>IF(L2036=M2036,0,1)</f>
        <v>0</v>
      </c>
      <c r="O2036" s="992">
        <f>BA605</f>
        <v>0</v>
      </c>
      <c r="P2036" s="992">
        <f>BA606</f>
        <v>0</v>
      </c>
      <c r="Q2036" s="992">
        <f>BA607</f>
        <v>0</v>
      </c>
      <c r="R2036" s="992"/>
      <c r="S2036" s="992"/>
      <c r="T2036" s="992"/>
      <c r="U2036" s="992"/>
      <c r="V2036" s="992"/>
      <c r="W2036" s="992"/>
      <c r="X2036" s="2110"/>
      <c r="Y2036" s="993"/>
      <c r="Z2036" s="1342" t="s">
        <v>9690</v>
      </c>
      <c r="AA2036" s="2205">
        <f t="shared" si="598"/>
        <v>1</v>
      </c>
      <c r="AB2036" s="3036">
        <v>140</v>
      </c>
    </row>
    <row r="2037" spans="1:29" x14ac:dyDescent="0.25">
      <c r="A2037" s="1708">
        <f t="shared" si="611"/>
        <v>0</v>
      </c>
      <c r="B2037" s="1708">
        <f t="shared" si="612"/>
        <v>10175001</v>
      </c>
      <c r="C2037" s="2193">
        <v>175</v>
      </c>
      <c r="D2037" s="1796" t="s">
        <v>447</v>
      </c>
      <c r="E2037" s="994">
        <v>1</v>
      </c>
      <c r="F2037" s="995" t="s">
        <v>4157</v>
      </c>
      <c r="G2037" s="994" t="s">
        <v>11408</v>
      </c>
      <c r="H2037" s="996" t="s">
        <v>345</v>
      </c>
      <c r="I2037" s="1091" t="s">
        <v>7318</v>
      </c>
      <c r="J2037" s="996"/>
      <c r="K2037" s="999" t="s">
        <v>3961</v>
      </c>
      <c r="M2037" s="1000"/>
      <c r="N2037" s="2542" t="s">
        <v>4249</v>
      </c>
      <c r="O2037" s="1000"/>
      <c r="P2037" s="1000"/>
      <c r="Q2037" s="1000"/>
      <c r="R2037" s="1000"/>
      <c r="S2037" s="1000"/>
      <c r="T2037" s="1000"/>
      <c r="U2037" s="1000"/>
      <c r="V2037" s="1000"/>
      <c r="W2037" s="1000"/>
      <c r="X2037" s="1000"/>
      <c r="Y2037" s="1001"/>
      <c r="Z2037" s="1343" t="s">
        <v>9691</v>
      </c>
      <c r="AA2037" s="2205">
        <f t="shared" si="598"/>
        <v>1</v>
      </c>
      <c r="AB2037" s="3036">
        <v>175</v>
      </c>
      <c r="AC2037" s="2205">
        <f>LEN(Z2036)</f>
        <v>164</v>
      </c>
    </row>
    <row r="2038" spans="1:29" x14ac:dyDescent="0.25">
      <c r="A2038" s="1708">
        <f t="shared" si="599"/>
        <v>0</v>
      </c>
      <c r="B2038" s="1708">
        <f t="shared" ref="B2038:B2050" si="613">VALUE("1"&amp;TEXT(C2038,"0000")&amp;TEXT(E2038,"000"))</f>
        <v>10175002</v>
      </c>
      <c r="C2038" s="994">
        <v>175</v>
      </c>
      <c r="D2038" s="1796" t="s">
        <v>446</v>
      </c>
      <c r="E2038" s="994">
        <v>2</v>
      </c>
      <c r="F2038" s="995" t="s">
        <v>4157</v>
      </c>
      <c r="G2038" s="994"/>
      <c r="H2038" s="996" t="s">
        <v>345</v>
      </c>
      <c r="I2038" s="1091" t="s">
        <v>6952</v>
      </c>
      <c r="J2038" s="996"/>
      <c r="M2038" s="1000"/>
      <c r="N2038" s="2184" t="s">
        <v>4249</v>
      </c>
      <c r="O2038" s="1000"/>
      <c r="P2038" s="1000"/>
      <c r="Q2038" s="1000"/>
      <c r="R2038" s="1000"/>
      <c r="S2038" s="1000"/>
      <c r="T2038" s="1000"/>
      <c r="U2038" s="1000"/>
      <c r="V2038" s="1000"/>
      <c r="W2038" s="1000"/>
      <c r="X2038" s="1000"/>
      <c r="Y2038" s="1001"/>
      <c r="Z2038" s="2186" t="str">
        <f>Z2037</f>
        <v>Cap.4 Pct.5: Valoarea investitiilor (Rd.(1 la n) Col.1) &gt;= 2500 Lei [Valoarea minima a mijloacelor fixe]</v>
      </c>
      <c r="AA2038" s="2205">
        <f t="shared" si="598"/>
        <v>1</v>
      </c>
      <c r="AB2038" s="3036">
        <v>175</v>
      </c>
    </row>
    <row r="2039" spans="1:29" x14ac:dyDescent="0.25">
      <c r="A2039" s="1708">
        <f t="shared" si="599"/>
        <v>0</v>
      </c>
      <c r="B2039" s="1708">
        <f t="shared" si="613"/>
        <v>10175003</v>
      </c>
      <c r="C2039" s="994">
        <v>175</v>
      </c>
      <c r="D2039" s="1796" t="s">
        <v>446</v>
      </c>
      <c r="E2039" s="994">
        <v>3</v>
      </c>
      <c r="F2039" s="995" t="s">
        <v>4157</v>
      </c>
      <c r="G2039" s="994"/>
      <c r="H2039" s="996" t="s">
        <v>345</v>
      </c>
      <c r="I2039" s="1091" t="s">
        <v>4159</v>
      </c>
      <c r="J2039" s="996"/>
      <c r="M2039" s="1000"/>
      <c r="N2039" s="2184" t="s">
        <v>4249</v>
      </c>
      <c r="O2039" s="1000"/>
      <c r="P2039" s="1000"/>
      <c r="Q2039" s="1000"/>
      <c r="R2039" s="1000"/>
      <c r="S2039" s="1000"/>
      <c r="T2039" s="1000"/>
      <c r="U2039" s="1000"/>
      <c r="V2039" s="1000"/>
      <c r="W2039" s="1000"/>
      <c r="X2039" s="1000"/>
      <c r="Y2039" s="1001"/>
      <c r="Z2039" s="2186" t="str">
        <f t="shared" ref="Z2039:Z2041" si="614">Z2038</f>
        <v>Cap.4 Pct.5: Valoarea investitiilor (Rd.(1 la n) Col.1) &gt;= 2500 Lei [Valoarea minima a mijloacelor fixe]</v>
      </c>
      <c r="AA2039" s="2205">
        <f t="shared" si="598"/>
        <v>1</v>
      </c>
      <c r="AB2039" s="3036">
        <v>175</v>
      </c>
    </row>
    <row r="2040" spans="1:29" x14ac:dyDescent="0.25">
      <c r="A2040" s="1708">
        <f t="shared" ref="A2040:A2044" si="615">IF(D2040="DA",IF(ISERROR(N2040),A2039+1,IF(N2040=1,A2039+1,A2039)),A2039)</f>
        <v>0</v>
      </c>
      <c r="B2040" s="1708">
        <f t="shared" ref="B2040:B2044" si="616">VALUE("1"&amp;TEXT(C2040,"0000")&amp;TEXT(E2040,"000"))</f>
        <v>10175004</v>
      </c>
      <c r="C2040" s="994">
        <v>175</v>
      </c>
      <c r="D2040" s="1796" t="s">
        <v>446</v>
      </c>
      <c r="E2040" s="994">
        <v>4</v>
      </c>
      <c r="F2040" s="995" t="s">
        <v>4157</v>
      </c>
      <c r="G2040" s="994"/>
      <c r="H2040" s="996" t="s">
        <v>345</v>
      </c>
      <c r="I2040" s="1091" t="s">
        <v>7319</v>
      </c>
      <c r="J2040" s="996"/>
      <c r="M2040" s="1000"/>
      <c r="N2040" s="2184" t="s">
        <v>4249</v>
      </c>
      <c r="O2040" s="1000"/>
      <c r="P2040" s="1000"/>
      <c r="Q2040" s="1000"/>
      <c r="R2040" s="1000"/>
      <c r="S2040" s="1000"/>
      <c r="T2040" s="1000"/>
      <c r="U2040" s="1000"/>
      <c r="V2040" s="1000"/>
      <c r="W2040" s="1000"/>
      <c r="X2040" s="1000"/>
      <c r="Y2040" s="1001"/>
      <c r="Z2040" s="2186" t="str">
        <f t="shared" si="614"/>
        <v>Cap.4 Pct.5: Valoarea investitiilor (Rd.(1 la n) Col.1) &gt;= 2500 Lei [Valoarea minima a mijloacelor fixe]</v>
      </c>
      <c r="AA2040" s="2205">
        <f t="shared" si="598"/>
        <v>1</v>
      </c>
      <c r="AB2040" s="3036">
        <v>175</v>
      </c>
    </row>
    <row r="2041" spans="1:29" x14ac:dyDescent="0.25">
      <c r="A2041" s="1710">
        <f t="shared" si="615"/>
        <v>0</v>
      </c>
      <c r="B2041" s="1710">
        <f t="shared" si="616"/>
        <v>10175005</v>
      </c>
      <c r="C2041" s="1007">
        <v>175</v>
      </c>
      <c r="D2041" s="1798" t="s">
        <v>446</v>
      </c>
      <c r="E2041" s="1007">
        <v>5</v>
      </c>
      <c r="F2041" s="1008" t="s">
        <v>4157</v>
      </c>
      <c r="G2041" s="1007"/>
      <c r="H2041" s="1009" t="s">
        <v>345</v>
      </c>
      <c r="I2041" s="1092" t="s">
        <v>7320</v>
      </c>
      <c r="J2041" s="1009"/>
      <c r="K2041" s="1010"/>
      <c r="L2041" s="1012"/>
      <c r="M2041" s="1012"/>
      <c r="N2041" s="2185" t="s">
        <v>4249</v>
      </c>
      <c r="O2041" s="1012"/>
      <c r="P2041" s="1012"/>
      <c r="Q2041" s="1012"/>
      <c r="R2041" s="1012"/>
      <c r="S2041" s="1012"/>
      <c r="T2041" s="1012"/>
      <c r="U2041" s="1012"/>
      <c r="V2041" s="1012"/>
      <c r="W2041" s="1012"/>
      <c r="X2041" s="1012"/>
      <c r="Y2041" s="1013"/>
      <c r="Z2041" s="1474" t="str">
        <f t="shared" si="614"/>
        <v>Cap.4 Pct.5: Valoarea investitiilor (Rd.(1 la n) Col.1) &gt;= 2500 Lei [Valoarea minima a mijloacelor fixe]</v>
      </c>
      <c r="AA2041" s="2205">
        <f t="shared" si="598"/>
        <v>1</v>
      </c>
      <c r="AB2041" s="3036">
        <v>175</v>
      </c>
    </row>
    <row r="2042" spans="1:29" x14ac:dyDescent="0.25">
      <c r="A2042" s="1710">
        <f t="shared" si="615"/>
        <v>0</v>
      </c>
      <c r="B2042" s="1710">
        <f t="shared" si="616"/>
        <v>10257001</v>
      </c>
      <c r="C2042" s="2597">
        <v>257</v>
      </c>
      <c r="D2042" s="1798" t="s">
        <v>447</v>
      </c>
      <c r="E2042" s="1007">
        <v>1</v>
      </c>
      <c r="F2042" s="1008" t="s">
        <v>4157</v>
      </c>
      <c r="G2042" s="987" t="s">
        <v>11415</v>
      </c>
      <c r="H2042" s="989" t="s">
        <v>345</v>
      </c>
      <c r="I2042" s="1093" t="s">
        <v>11404</v>
      </c>
      <c r="J2042" s="989"/>
      <c r="K2042" s="990" t="s">
        <v>11416</v>
      </c>
      <c r="L2042" s="992">
        <f>O2042</f>
        <v>0</v>
      </c>
      <c r="M2042" s="992">
        <f>P2042+Q2042</f>
        <v>0</v>
      </c>
      <c r="N2042" s="2543">
        <f>IF(L2042=M2042,0,1)</f>
        <v>0</v>
      </c>
      <c r="O2042" s="992">
        <f>BA608</f>
        <v>0</v>
      </c>
      <c r="P2042" s="992">
        <f>BA609</f>
        <v>0</v>
      </c>
      <c r="Q2042" s="992">
        <f>BA610</f>
        <v>0</v>
      </c>
      <c r="R2042" s="1012"/>
      <c r="S2042" s="1012"/>
      <c r="T2042" s="1012"/>
      <c r="U2042" s="1012"/>
      <c r="V2042" s="1012"/>
      <c r="W2042" s="1012"/>
      <c r="X2042" s="1012"/>
      <c r="Y2042" s="1013"/>
      <c r="Z2042" s="1474"/>
    </row>
    <row r="2043" spans="1:29" x14ac:dyDescent="0.25">
      <c r="A2043" s="1716">
        <f t="shared" si="615"/>
        <v>0</v>
      </c>
      <c r="B2043" s="1716">
        <f t="shared" si="616"/>
        <v>12109001</v>
      </c>
      <c r="C2043" s="1469">
        <v>2109</v>
      </c>
      <c r="D2043" s="1806" t="s">
        <v>447</v>
      </c>
      <c r="E2043" s="1464">
        <v>1</v>
      </c>
      <c r="F2043" s="1465" t="s">
        <v>11141</v>
      </c>
      <c r="G2043" s="1464"/>
      <c r="H2043" s="1466" t="s">
        <v>345</v>
      </c>
      <c r="I2043" s="997" t="s">
        <v>4206</v>
      </c>
      <c r="J2043" s="1100" t="s">
        <v>4103</v>
      </c>
      <c r="K2043" s="2198" t="str">
        <f t="shared" ref="K2043" si="617">"INT("&amp;I2043&amp;")"</f>
        <v>INT(Cap.4 Pct.6.1 Rd.1 Col.1)</v>
      </c>
      <c r="L2043" s="1505" t="str">
        <f>TEXT(O2043,"0,000")</f>
        <v>0,000</v>
      </c>
      <c r="M2043" s="1505">
        <f>P2043</f>
        <v>0</v>
      </c>
      <c r="N2043" s="1733">
        <f>IF(O2043=P2043,0,1)</f>
        <v>0</v>
      </c>
      <c r="O2043" s="1467">
        <f>IF(BA612="",0,BA612)</f>
        <v>0</v>
      </c>
      <c r="P2043" s="1467">
        <f>IF(BA612="",0,INT(BA612))</f>
        <v>0</v>
      </c>
      <c r="Q2043" s="1467"/>
      <c r="R2043" s="1467"/>
      <c r="S2043" s="1467"/>
      <c r="T2043" s="1467"/>
      <c r="U2043" s="1467"/>
      <c r="V2043" s="1467"/>
      <c r="W2043" s="1467"/>
      <c r="X2043" s="1985"/>
      <c r="Y2043" s="1468"/>
      <c r="Z2043" s="1506" t="s">
        <v>11101</v>
      </c>
      <c r="AA2043" s="2205">
        <f t="shared" ref="AA2043:AA2106" si="618">COUNTIF(B:B,B2043)</f>
        <v>1</v>
      </c>
      <c r="AB2043" s="3037">
        <v>2109</v>
      </c>
    </row>
    <row r="2044" spans="1:29" x14ac:dyDescent="0.25">
      <c r="A2044" s="1709">
        <f t="shared" si="615"/>
        <v>0</v>
      </c>
      <c r="B2044" s="1709">
        <f t="shared" si="616"/>
        <v>12110001</v>
      </c>
      <c r="C2044" s="1443">
        <v>2110</v>
      </c>
      <c r="D2044" s="1797" t="s">
        <v>447</v>
      </c>
      <c r="E2044" s="1002">
        <v>1</v>
      </c>
      <c r="F2044" s="1003" t="s">
        <v>11141</v>
      </c>
      <c r="H2044" s="1016" t="s">
        <v>345</v>
      </c>
      <c r="I2044" s="997" t="s">
        <v>11142</v>
      </c>
      <c r="J2044" s="1004" t="s">
        <v>4103</v>
      </c>
      <c r="K2044" s="1976" t="str">
        <f t="shared" ref="K2044:K2046" si="619">"INT("&amp;I2044&amp;")"</f>
        <v>INT(Cap.4 Pct.6.1 Rd.1 Col.2)</v>
      </c>
      <c r="L2044" s="1470" t="str">
        <f t="shared" ref="L2044:L2046" si="620">TEXT(O2044,"0,000")</f>
        <v>0,000</v>
      </c>
      <c r="M2044" s="1470">
        <f t="shared" ref="M2044:M2046" si="621">P2044</f>
        <v>0</v>
      </c>
      <c r="N2044" s="1725">
        <f t="shared" ref="N2044:N2046" si="622">IF(O2044=P2044,0,1)</f>
        <v>0</v>
      </c>
      <c r="O2044" s="1005">
        <f>IF(BB612="",0,BB612)</f>
        <v>0</v>
      </c>
      <c r="P2044" s="1005">
        <f>IF(BB612="",0,INT(BB612))</f>
        <v>0</v>
      </c>
      <c r="Z2044" s="1488" t="str">
        <f>Z2043</f>
        <v xml:space="preserve">Cap.4 Pct.6.1: Au fost introduse valori cu zecimale. Trebuie introduse valori fara zecimale, rotunjite la intreg. </v>
      </c>
      <c r="AA2044" s="2205">
        <f t="shared" si="618"/>
        <v>1</v>
      </c>
      <c r="AB2044" s="3037">
        <v>2110</v>
      </c>
    </row>
    <row r="2045" spans="1:29" x14ac:dyDescent="0.25">
      <c r="A2045" s="1709">
        <f t="shared" si="599"/>
        <v>0</v>
      </c>
      <c r="B2045" s="1709">
        <f t="shared" ref="B2045:B2048" si="623">VALUE("1"&amp;TEXT(C2045,"0000")&amp;TEXT(E2045,"000"))</f>
        <v>12111001</v>
      </c>
      <c r="C2045" s="1443">
        <v>2111</v>
      </c>
      <c r="D2045" s="1797" t="s">
        <v>447</v>
      </c>
      <c r="E2045" s="1002">
        <v>1</v>
      </c>
      <c r="F2045" s="1003" t="s">
        <v>11141</v>
      </c>
      <c r="H2045" s="1016" t="s">
        <v>345</v>
      </c>
      <c r="I2045" s="997" t="s">
        <v>11143</v>
      </c>
      <c r="J2045" s="1004" t="s">
        <v>4103</v>
      </c>
      <c r="K2045" s="1976" t="str">
        <f t="shared" si="619"/>
        <v>INT(Cap.4 Pct.6.1 Rd.1 Col.3)</v>
      </c>
      <c r="L2045" s="1470" t="str">
        <f t="shared" si="620"/>
        <v>0,000</v>
      </c>
      <c r="M2045" s="1470">
        <f t="shared" si="621"/>
        <v>0</v>
      </c>
      <c r="N2045" s="1725">
        <f t="shared" si="622"/>
        <v>0</v>
      </c>
      <c r="O2045" s="1005">
        <f>IF(BC612="",0,BC612)</f>
        <v>0</v>
      </c>
      <c r="P2045" s="1005">
        <f>IF(BC612="",0,INT(BC612))</f>
        <v>0</v>
      </c>
      <c r="Z2045" s="1488" t="str">
        <f t="shared" ref="Z2045:Z2046" si="624">Z2044</f>
        <v xml:space="preserve">Cap.4 Pct.6.1: Au fost introduse valori cu zecimale. Trebuie introduse valori fara zecimale, rotunjite la intreg. </v>
      </c>
      <c r="AA2045" s="2205">
        <f t="shared" si="618"/>
        <v>1</v>
      </c>
      <c r="AB2045" s="3037">
        <v>2111</v>
      </c>
    </row>
    <row r="2046" spans="1:29" x14ac:dyDescent="0.25">
      <c r="A2046" s="1710">
        <f t="shared" si="599"/>
        <v>0</v>
      </c>
      <c r="B2046" s="1710">
        <f t="shared" si="623"/>
        <v>12112001</v>
      </c>
      <c r="C2046" s="1444">
        <v>2112</v>
      </c>
      <c r="D2046" s="1798" t="s">
        <v>447</v>
      </c>
      <c r="E2046" s="1007">
        <v>1</v>
      </c>
      <c r="F2046" s="1008" t="s">
        <v>11141</v>
      </c>
      <c r="G2046" s="1007"/>
      <c r="H2046" s="1009" t="s">
        <v>345</v>
      </c>
      <c r="I2046" s="1010" t="s">
        <v>11144</v>
      </c>
      <c r="J2046" s="1011" t="s">
        <v>4103</v>
      </c>
      <c r="K2046" s="1977" t="str">
        <f t="shared" si="619"/>
        <v>INT(Cap.4 Pct.6.1 Rd.1 Col.4)</v>
      </c>
      <c r="L2046" s="1471" t="str">
        <f t="shared" si="620"/>
        <v>0,000</v>
      </c>
      <c r="M2046" s="1471">
        <f t="shared" si="621"/>
        <v>0</v>
      </c>
      <c r="N2046" s="1727">
        <f t="shared" si="622"/>
        <v>0</v>
      </c>
      <c r="O2046" s="1012">
        <f>IF(BD612="",0,BD612)</f>
        <v>0</v>
      </c>
      <c r="P2046" s="1012">
        <f>IF(BD612="",0,INT(BD612))</f>
        <v>0</v>
      </c>
      <c r="Q2046" s="1012"/>
      <c r="R2046" s="1012"/>
      <c r="S2046" s="1012"/>
      <c r="T2046" s="1012"/>
      <c r="U2046" s="1012"/>
      <c r="V2046" s="1012"/>
      <c r="W2046" s="1012"/>
      <c r="X2046" s="1012"/>
      <c r="Y2046" s="1013"/>
      <c r="Z2046" s="1489" t="str">
        <f t="shared" si="624"/>
        <v xml:space="preserve">Cap.4 Pct.6.1: Au fost introduse valori cu zecimale. Trebuie introduse valori fara zecimale, rotunjite la intreg. </v>
      </c>
      <c r="AA2046" s="2205">
        <f t="shared" si="618"/>
        <v>1</v>
      </c>
      <c r="AB2046" s="3037">
        <v>2112</v>
      </c>
    </row>
    <row r="2047" spans="1:29" x14ac:dyDescent="0.25">
      <c r="A2047" s="1708">
        <f t="shared" si="599"/>
        <v>0</v>
      </c>
      <c r="B2047" s="1708">
        <f t="shared" si="623"/>
        <v>10141001</v>
      </c>
      <c r="C2047" s="994">
        <v>141</v>
      </c>
      <c r="D2047" s="1796" t="s">
        <v>447</v>
      </c>
      <c r="E2047" s="994">
        <v>1</v>
      </c>
      <c r="F2047" s="995" t="s">
        <v>11141</v>
      </c>
      <c r="G2047" s="994" t="s">
        <v>11179</v>
      </c>
      <c r="H2047" s="996" t="s">
        <v>345</v>
      </c>
      <c r="I2047" s="1091" t="s">
        <v>11159</v>
      </c>
      <c r="J2047" s="996"/>
      <c r="K2047" s="999" t="s">
        <v>11169</v>
      </c>
      <c r="L2047" s="1000">
        <f t="shared" ref="L2047:L2056" si="625">IF(BF612="",0,BF612)</f>
        <v>0</v>
      </c>
      <c r="M2047" s="1000">
        <f>O2047+P2047-Q2047</f>
        <v>0</v>
      </c>
      <c r="N2047" s="1724">
        <f t="shared" ref="N2047:N2048" si="626">IF(L2047=M2047,0,1)</f>
        <v>0</v>
      </c>
      <c r="O2047" s="1000">
        <f t="shared" ref="O2047:O2056" si="627">IF(BA612="",0,VALUE(BA612))</f>
        <v>0</v>
      </c>
      <c r="P2047" s="1000">
        <f t="shared" ref="P2047:P2056" si="628">IF(BB612="",0,VALUE(BB612))</f>
        <v>0</v>
      </c>
      <c r="Q2047" s="1000">
        <f t="shared" ref="Q2047:Q2056" si="629">IF(BD612="",0,VALUE(BD612))</f>
        <v>0</v>
      </c>
      <c r="R2047" s="1000"/>
      <c r="S2047" s="1000"/>
      <c r="T2047" s="1000"/>
      <c r="U2047" s="1000"/>
      <c r="V2047" s="1000"/>
      <c r="W2047" s="1000"/>
      <c r="X2047" s="1000"/>
      <c r="Y2047" s="1001"/>
      <c r="Z2047" s="1343" t="s">
        <v>11153</v>
      </c>
      <c r="AA2047" s="2205">
        <f t="shared" si="618"/>
        <v>1</v>
      </c>
      <c r="AB2047" s="2207">
        <f>C2047</f>
        <v>141</v>
      </c>
    </row>
    <row r="2048" spans="1:29" x14ac:dyDescent="0.25">
      <c r="A2048" s="1708">
        <f t="shared" si="599"/>
        <v>0</v>
      </c>
      <c r="B2048" s="1708">
        <f t="shared" si="623"/>
        <v>10141002</v>
      </c>
      <c r="C2048" s="994">
        <v>141</v>
      </c>
      <c r="D2048" s="1796" t="s">
        <v>447</v>
      </c>
      <c r="E2048" s="994">
        <v>2</v>
      </c>
      <c r="F2048" s="995" t="s">
        <v>11141</v>
      </c>
      <c r="G2048" s="994"/>
      <c r="H2048" s="996" t="s">
        <v>345</v>
      </c>
      <c r="I2048" s="1091" t="s">
        <v>11160</v>
      </c>
      <c r="J2048" s="996"/>
      <c r="K2048" s="999" t="s">
        <v>11170</v>
      </c>
      <c r="L2048" s="1000">
        <f t="shared" si="625"/>
        <v>0</v>
      </c>
      <c r="M2048" s="1000">
        <f t="shared" ref="M2048" si="630">O2048+P2048-Q2048</f>
        <v>0</v>
      </c>
      <c r="N2048" s="1724">
        <f t="shared" si="626"/>
        <v>0</v>
      </c>
      <c r="O2048" s="1000">
        <f t="shared" si="627"/>
        <v>0</v>
      </c>
      <c r="P2048" s="1000">
        <f t="shared" si="628"/>
        <v>0</v>
      </c>
      <c r="Q2048" s="1000">
        <f t="shared" si="629"/>
        <v>0</v>
      </c>
      <c r="R2048" s="1000"/>
      <c r="S2048" s="1000"/>
      <c r="T2048" s="1000"/>
      <c r="U2048" s="1000"/>
      <c r="V2048" s="1000"/>
      <c r="W2048" s="1000"/>
      <c r="X2048" s="1000"/>
      <c r="Y2048" s="1001"/>
      <c r="Z2048" s="1502" t="str">
        <f>Z2047</f>
        <v>Cap.4 Pct.6.1: Active imobilizate: Soldul final (Col.6) = Soldul initial (Col.1) + Cresteri (Col.2) - Reduceri (Col.4), pentru Rd.(1 la n)</v>
      </c>
      <c r="AA2048" s="2205">
        <f t="shared" si="618"/>
        <v>1</v>
      </c>
      <c r="AB2048" s="2207">
        <f t="shared" ref="AB2048:AB2073" si="631">C2048</f>
        <v>141</v>
      </c>
      <c r="AC2048" s="2205">
        <f>LEN(Z2047)</f>
        <v>138</v>
      </c>
    </row>
    <row r="2049" spans="1:29" x14ac:dyDescent="0.25">
      <c r="A2049" s="1708">
        <f t="shared" si="599"/>
        <v>0</v>
      </c>
      <c r="B2049" s="1708">
        <f t="shared" si="613"/>
        <v>10141003</v>
      </c>
      <c r="C2049" s="994">
        <v>141</v>
      </c>
      <c r="D2049" s="1796" t="s">
        <v>447</v>
      </c>
      <c r="E2049" s="994">
        <v>3</v>
      </c>
      <c r="F2049" s="995" t="s">
        <v>11141</v>
      </c>
      <c r="G2049" s="994"/>
      <c r="H2049" s="996" t="s">
        <v>345</v>
      </c>
      <c r="I2049" s="1091" t="s">
        <v>11161</v>
      </c>
      <c r="J2049" s="996"/>
      <c r="K2049" s="999" t="s">
        <v>11171</v>
      </c>
      <c r="L2049" s="1000">
        <f t="shared" si="625"/>
        <v>0</v>
      </c>
      <c r="M2049" s="1000">
        <f t="shared" ref="M2049:M2056" si="632">O2049+P2049-Q2049</f>
        <v>0</v>
      </c>
      <c r="N2049" s="1724">
        <f t="shared" ref="N2049:N2056" si="633">IF(L2049=M2049,0,1)</f>
        <v>0</v>
      </c>
      <c r="O2049" s="1000">
        <f t="shared" si="627"/>
        <v>0</v>
      </c>
      <c r="P2049" s="1000">
        <f t="shared" si="628"/>
        <v>0</v>
      </c>
      <c r="Q2049" s="1000">
        <f t="shared" si="629"/>
        <v>0</v>
      </c>
      <c r="R2049" s="1000"/>
      <c r="S2049" s="1000"/>
      <c r="T2049" s="1000"/>
      <c r="U2049" s="1000"/>
      <c r="V2049" s="1000"/>
      <c r="W2049" s="1000"/>
      <c r="X2049" s="1000"/>
      <c r="Y2049" s="1001"/>
      <c r="Z2049" s="2186" t="str">
        <f t="shared" ref="Z2049:Z2056" si="634">Z2048</f>
        <v>Cap.4 Pct.6.1: Active imobilizate: Soldul final (Col.6) = Soldul initial (Col.1) + Cresteri (Col.2) - Reduceri (Col.4), pentru Rd.(1 la n)</v>
      </c>
      <c r="AA2049" s="2205">
        <f t="shared" si="618"/>
        <v>1</v>
      </c>
      <c r="AB2049" s="2207">
        <f t="shared" si="631"/>
        <v>141</v>
      </c>
    </row>
    <row r="2050" spans="1:29" x14ac:dyDescent="0.25">
      <c r="A2050" s="1708">
        <f t="shared" si="599"/>
        <v>0</v>
      </c>
      <c r="B2050" s="1708">
        <f t="shared" si="613"/>
        <v>10141004</v>
      </c>
      <c r="C2050" s="994">
        <v>141</v>
      </c>
      <c r="D2050" s="1796" t="s">
        <v>447</v>
      </c>
      <c r="E2050" s="994">
        <v>4</v>
      </c>
      <c r="F2050" s="995" t="s">
        <v>11141</v>
      </c>
      <c r="G2050" s="994"/>
      <c r="H2050" s="996" t="s">
        <v>345</v>
      </c>
      <c r="I2050" s="1091" t="s">
        <v>11162</v>
      </c>
      <c r="J2050" s="996"/>
      <c r="K2050" s="999" t="s">
        <v>11172</v>
      </c>
      <c r="L2050" s="1000">
        <f t="shared" si="625"/>
        <v>0</v>
      </c>
      <c r="M2050" s="1000">
        <f t="shared" si="632"/>
        <v>0</v>
      </c>
      <c r="N2050" s="1724">
        <f t="shared" si="633"/>
        <v>0</v>
      </c>
      <c r="O2050" s="1000">
        <f t="shared" si="627"/>
        <v>0</v>
      </c>
      <c r="P2050" s="1000">
        <f t="shared" si="628"/>
        <v>0</v>
      </c>
      <c r="Q2050" s="1000">
        <f t="shared" si="629"/>
        <v>0</v>
      </c>
      <c r="R2050" s="1000"/>
      <c r="S2050" s="1000"/>
      <c r="T2050" s="1000"/>
      <c r="U2050" s="1000"/>
      <c r="V2050" s="1000"/>
      <c r="W2050" s="1000"/>
      <c r="X2050" s="1000"/>
      <c r="Y2050" s="1001"/>
      <c r="Z2050" s="2186" t="str">
        <f t="shared" si="634"/>
        <v>Cap.4 Pct.6.1: Active imobilizate: Soldul final (Col.6) = Soldul initial (Col.1) + Cresteri (Col.2) - Reduceri (Col.4), pentru Rd.(1 la n)</v>
      </c>
      <c r="AA2050" s="2205">
        <f t="shared" si="618"/>
        <v>1</v>
      </c>
      <c r="AB2050" s="2207">
        <f t="shared" si="631"/>
        <v>141</v>
      </c>
    </row>
    <row r="2051" spans="1:29" x14ac:dyDescent="0.25">
      <c r="A2051" s="1708">
        <f t="shared" si="599"/>
        <v>0</v>
      </c>
      <c r="B2051" s="1708">
        <f t="shared" ref="B2051:B2082" si="635">VALUE("1"&amp;TEXT(C2051,"0000")&amp;TEXT(E2051,"000"))</f>
        <v>10141005</v>
      </c>
      <c r="C2051" s="994">
        <v>141</v>
      </c>
      <c r="D2051" s="1796" t="s">
        <v>447</v>
      </c>
      <c r="E2051" s="994">
        <v>5</v>
      </c>
      <c r="F2051" s="995" t="s">
        <v>11141</v>
      </c>
      <c r="G2051" s="994"/>
      <c r="H2051" s="996" t="s">
        <v>345</v>
      </c>
      <c r="I2051" s="1091" t="s">
        <v>11163</v>
      </c>
      <c r="J2051" s="996"/>
      <c r="K2051" s="999" t="s">
        <v>11173</v>
      </c>
      <c r="L2051" s="1000">
        <f t="shared" si="625"/>
        <v>0</v>
      </c>
      <c r="M2051" s="1000">
        <f t="shared" si="632"/>
        <v>0</v>
      </c>
      <c r="N2051" s="1724">
        <f t="shared" si="633"/>
        <v>0</v>
      </c>
      <c r="O2051" s="1000">
        <f t="shared" si="627"/>
        <v>0</v>
      </c>
      <c r="P2051" s="1000">
        <f t="shared" si="628"/>
        <v>0</v>
      </c>
      <c r="Q2051" s="1000">
        <f t="shared" si="629"/>
        <v>0</v>
      </c>
      <c r="R2051" s="1000"/>
      <c r="S2051" s="1000"/>
      <c r="T2051" s="1000"/>
      <c r="U2051" s="1000"/>
      <c r="V2051" s="1000"/>
      <c r="W2051" s="1000"/>
      <c r="X2051" s="1000"/>
      <c r="Y2051" s="1001"/>
      <c r="Z2051" s="2186" t="str">
        <f t="shared" si="634"/>
        <v>Cap.4 Pct.6.1: Active imobilizate: Soldul final (Col.6) = Soldul initial (Col.1) + Cresteri (Col.2) - Reduceri (Col.4), pentru Rd.(1 la n)</v>
      </c>
      <c r="AA2051" s="2205">
        <f t="shared" si="618"/>
        <v>1</v>
      </c>
      <c r="AB2051" s="2207">
        <f t="shared" si="631"/>
        <v>141</v>
      </c>
    </row>
    <row r="2052" spans="1:29" x14ac:dyDescent="0.25">
      <c r="A2052" s="1708">
        <f t="shared" si="599"/>
        <v>0</v>
      </c>
      <c r="B2052" s="1708">
        <f t="shared" si="635"/>
        <v>10141006</v>
      </c>
      <c r="C2052" s="994">
        <v>141</v>
      </c>
      <c r="D2052" s="1796" t="s">
        <v>447</v>
      </c>
      <c r="E2052" s="994">
        <v>6</v>
      </c>
      <c r="F2052" s="995" t="s">
        <v>11141</v>
      </c>
      <c r="G2052" s="994"/>
      <c r="H2052" s="996" t="s">
        <v>345</v>
      </c>
      <c r="I2052" s="1091" t="s">
        <v>11164</v>
      </c>
      <c r="J2052" s="996"/>
      <c r="K2052" s="999" t="s">
        <v>11174</v>
      </c>
      <c r="L2052" s="1000">
        <f t="shared" si="625"/>
        <v>0</v>
      </c>
      <c r="M2052" s="1000">
        <f t="shared" si="632"/>
        <v>0</v>
      </c>
      <c r="N2052" s="1724">
        <f t="shared" si="633"/>
        <v>0</v>
      </c>
      <c r="O2052" s="1000">
        <f t="shared" si="627"/>
        <v>0</v>
      </c>
      <c r="P2052" s="1000">
        <f t="shared" si="628"/>
        <v>0</v>
      </c>
      <c r="Q2052" s="1000">
        <f t="shared" si="629"/>
        <v>0</v>
      </c>
      <c r="R2052" s="1000"/>
      <c r="S2052" s="1000"/>
      <c r="T2052" s="1000"/>
      <c r="U2052" s="1000"/>
      <c r="V2052" s="1000"/>
      <c r="W2052" s="1000"/>
      <c r="X2052" s="1000"/>
      <c r="Y2052" s="1001"/>
      <c r="Z2052" s="2186" t="str">
        <f t="shared" si="634"/>
        <v>Cap.4 Pct.6.1: Active imobilizate: Soldul final (Col.6) = Soldul initial (Col.1) + Cresteri (Col.2) - Reduceri (Col.4), pentru Rd.(1 la n)</v>
      </c>
      <c r="AA2052" s="2205">
        <f t="shared" si="618"/>
        <v>1</v>
      </c>
      <c r="AB2052" s="2207">
        <f t="shared" si="631"/>
        <v>141</v>
      </c>
    </row>
    <row r="2053" spans="1:29" x14ac:dyDescent="0.25">
      <c r="A2053" s="1708">
        <f t="shared" si="599"/>
        <v>0</v>
      </c>
      <c r="B2053" s="1708">
        <f t="shared" si="635"/>
        <v>10141007</v>
      </c>
      <c r="C2053" s="994">
        <v>141</v>
      </c>
      <c r="D2053" s="1796" t="s">
        <v>447</v>
      </c>
      <c r="E2053" s="994">
        <v>7</v>
      </c>
      <c r="F2053" s="995" t="s">
        <v>11141</v>
      </c>
      <c r="G2053" s="994"/>
      <c r="H2053" s="996" t="s">
        <v>345</v>
      </c>
      <c r="I2053" s="1091" t="s">
        <v>11165</v>
      </c>
      <c r="J2053" s="996"/>
      <c r="K2053" s="999" t="s">
        <v>11175</v>
      </c>
      <c r="L2053" s="1000">
        <f t="shared" si="625"/>
        <v>0</v>
      </c>
      <c r="M2053" s="1000">
        <f t="shared" si="632"/>
        <v>0</v>
      </c>
      <c r="N2053" s="1724">
        <f t="shared" si="633"/>
        <v>0</v>
      </c>
      <c r="O2053" s="1000">
        <f t="shared" si="627"/>
        <v>0</v>
      </c>
      <c r="P2053" s="1000">
        <f t="shared" si="628"/>
        <v>0</v>
      </c>
      <c r="Q2053" s="1000">
        <f t="shared" si="629"/>
        <v>0</v>
      </c>
      <c r="R2053" s="1000"/>
      <c r="S2053" s="1000"/>
      <c r="T2053" s="1000"/>
      <c r="U2053" s="1000"/>
      <c r="V2053" s="1000"/>
      <c r="W2053" s="1000"/>
      <c r="X2053" s="1000"/>
      <c r="Y2053" s="1001"/>
      <c r="Z2053" s="2186" t="str">
        <f t="shared" si="634"/>
        <v>Cap.4 Pct.6.1: Active imobilizate: Soldul final (Col.6) = Soldul initial (Col.1) + Cresteri (Col.2) - Reduceri (Col.4), pentru Rd.(1 la n)</v>
      </c>
      <c r="AA2053" s="2205">
        <f t="shared" si="618"/>
        <v>1</v>
      </c>
      <c r="AB2053" s="2207">
        <f t="shared" si="631"/>
        <v>141</v>
      </c>
    </row>
    <row r="2054" spans="1:29" x14ac:dyDescent="0.25">
      <c r="A2054" s="1708">
        <f t="shared" si="599"/>
        <v>0</v>
      </c>
      <c r="B2054" s="1708">
        <f t="shared" si="635"/>
        <v>10141008</v>
      </c>
      <c r="C2054" s="994">
        <v>141</v>
      </c>
      <c r="D2054" s="1796" t="s">
        <v>447</v>
      </c>
      <c r="E2054" s="994">
        <v>8</v>
      </c>
      <c r="F2054" s="995" t="s">
        <v>11141</v>
      </c>
      <c r="G2054" s="994"/>
      <c r="H2054" s="996" t="s">
        <v>345</v>
      </c>
      <c r="I2054" s="1091" t="s">
        <v>11166</v>
      </c>
      <c r="J2054" s="996"/>
      <c r="K2054" s="999" t="s">
        <v>11176</v>
      </c>
      <c r="L2054" s="1000">
        <f t="shared" si="625"/>
        <v>0</v>
      </c>
      <c r="M2054" s="1000">
        <f t="shared" si="632"/>
        <v>0</v>
      </c>
      <c r="N2054" s="1724">
        <f t="shared" si="633"/>
        <v>0</v>
      </c>
      <c r="O2054" s="1000">
        <f t="shared" si="627"/>
        <v>0</v>
      </c>
      <c r="P2054" s="1000">
        <f t="shared" si="628"/>
        <v>0</v>
      </c>
      <c r="Q2054" s="1000">
        <f t="shared" si="629"/>
        <v>0</v>
      </c>
      <c r="R2054" s="1000"/>
      <c r="S2054" s="1000"/>
      <c r="T2054" s="1000"/>
      <c r="U2054" s="1000"/>
      <c r="V2054" s="1000"/>
      <c r="W2054" s="1000"/>
      <c r="X2054" s="1000"/>
      <c r="Y2054" s="1001"/>
      <c r="Z2054" s="2186" t="str">
        <f t="shared" si="634"/>
        <v>Cap.4 Pct.6.1: Active imobilizate: Soldul final (Col.6) = Soldul initial (Col.1) + Cresteri (Col.2) - Reduceri (Col.4), pentru Rd.(1 la n)</v>
      </c>
      <c r="AA2054" s="2205">
        <f t="shared" si="618"/>
        <v>1</v>
      </c>
      <c r="AB2054" s="2207">
        <f t="shared" si="631"/>
        <v>141</v>
      </c>
    </row>
    <row r="2055" spans="1:29" x14ac:dyDescent="0.25">
      <c r="A2055" s="1708">
        <f t="shared" si="599"/>
        <v>0</v>
      </c>
      <c r="B2055" s="1708">
        <f t="shared" si="635"/>
        <v>10141009</v>
      </c>
      <c r="C2055" s="994">
        <v>141</v>
      </c>
      <c r="D2055" s="1796" t="s">
        <v>447</v>
      </c>
      <c r="E2055" s="994">
        <v>9</v>
      </c>
      <c r="F2055" s="995" t="s">
        <v>11141</v>
      </c>
      <c r="G2055" s="994"/>
      <c r="H2055" s="996" t="s">
        <v>345</v>
      </c>
      <c r="I2055" s="1091" t="s">
        <v>11167</v>
      </c>
      <c r="J2055" s="996"/>
      <c r="K2055" s="999" t="s">
        <v>11177</v>
      </c>
      <c r="L2055" s="1000">
        <f t="shared" si="625"/>
        <v>0</v>
      </c>
      <c r="M2055" s="1000">
        <f t="shared" si="632"/>
        <v>0</v>
      </c>
      <c r="N2055" s="1724">
        <f t="shared" si="633"/>
        <v>0</v>
      </c>
      <c r="O2055" s="1000">
        <f t="shared" si="627"/>
        <v>0</v>
      </c>
      <c r="P2055" s="1000">
        <f t="shared" si="628"/>
        <v>0</v>
      </c>
      <c r="Q2055" s="1000">
        <f t="shared" si="629"/>
        <v>0</v>
      </c>
      <c r="R2055" s="1000"/>
      <c r="S2055" s="1000"/>
      <c r="T2055" s="1000"/>
      <c r="U2055" s="1000"/>
      <c r="V2055" s="1000"/>
      <c r="W2055" s="1000"/>
      <c r="X2055" s="1000"/>
      <c r="Y2055" s="1001"/>
      <c r="Z2055" s="2186" t="str">
        <f t="shared" si="634"/>
        <v>Cap.4 Pct.6.1: Active imobilizate: Soldul final (Col.6) = Soldul initial (Col.1) + Cresteri (Col.2) - Reduceri (Col.4), pentru Rd.(1 la n)</v>
      </c>
      <c r="AA2055" s="2205">
        <f t="shared" si="618"/>
        <v>1</v>
      </c>
      <c r="AB2055" s="2207">
        <f t="shared" si="631"/>
        <v>141</v>
      </c>
    </row>
    <row r="2056" spans="1:29" x14ac:dyDescent="0.25">
      <c r="A2056" s="1710">
        <f t="shared" si="599"/>
        <v>0</v>
      </c>
      <c r="B2056" s="1710">
        <f t="shared" si="635"/>
        <v>10141010</v>
      </c>
      <c r="C2056" s="1007">
        <v>141</v>
      </c>
      <c r="D2056" s="1798" t="s">
        <v>447</v>
      </c>
      <c r="E2056" s="1007">
        <v>10</v>
      </c>
      <c r="F2056" s="1008" t="s">
        <v>11141</v>
      </c>
      <c r="G2056" s="1007"/>
      <c r="H2056" s="1009" t="s">
        <v>345</v>
      </c>
      <c r="I2056" s="1092" t="s">
        <v>11168</v>
      </c>
      <c r="J2056" s="1009"/>
      <c r="K2056" s="1010" t="s">
        <v>11178</v>
      </c>
      <c r="L2056" s="1012">
        <f t="shared" si="625"/>
        <v>0</v>
      </c>
      <c r="M2056" s="1012">
        <f t="shared" si="632"/>
        <v>0</v>
      </c>
      <c r="N2056" s="1727">
        <f t="shared" si="633"/>
        <v>0</v>
      </c>
      <c r="O2056" s="1012">
        <f t="shared" si="627"/>
        <v>0</v>
      </c>
      <c r="P2056" s="1012">
        <f t="shared" si="628"/>
        <v>0</v>
      </c>
      <c r="Q2056" s="1012">
        <f t="shared" si="629"/>
        <v>0</v>
      </c>
      <c r="R2056" s="1012"/>
      <c r="S2056" s="1012"/>
      <c r="T2056" s="1012"/>
      <c r="U2056" s="1012"/>
      <c r="V2056" s="1012"/>
      <c r="W2056" s="1012"/>
      <c r="X2056" s="1012"/>
      <c r="Y2056" s="1013"/>
      <c r="Z2056" s="1474" t="str">
        <f t="shared" si="634"/>
        <v>Cap.4 Pct.6.1: Active imobilizate: Soldul final (Col.6) = Soldul initial (Col.1) + Cresteri (Col.2) - Reduceri (Col.4), pentru Rd.(1 la n)</v>
      </c>
      <c r="AA2056" s="2205">
        <f t="shared" si="618"/>
        <v>1</v>
      </c>
      <c r="AB2056" s="2207">
        <f t="shared" si="631"/>
        <v>141</v>
      </c>
    </row>
    <row r="2057" spans="1:29" x14ac:dyDescent="0.25">
      <c r="A2057" s="1708">
        <f t="shared" si="599"/>
        <v>0</v>
      </c>
      <c r="B2057" s="1708">
        <f t="shared" ref="B2057" si="636">VALUE("1"&amp;TEXT(C2057,"0000")&amp;TEXT(E2057,"000"))</f>
        <v>10142001</v>
      </c>
      <c r="C2057" s="994">
        <v>142</v>
      </c>
      <c r="D2057" s="1796" t="s">
        <v>447</v>
      </c>
      <c r="E2057" s="994">
        <v>1</v>
      </c>
      <c r="F2057" s="995" t="s">
        <v>11141</v>
      </c>
      <c r="G2057" s="994" t="s">
        <v>11182</v>
      </c>
      <c r="H2057" s="996" t="s">
        <v>345</v>
      </c>
      <c r="I2057" s="1507" t="str">
        <f>"Cap.4 Pct.6.1 Rd."&amp;E2057&amp;" Col.2"</f>
        <v>Cap.4 Pct.6.1 Rd.1 Col.2</v>
      </c>
      <c r="J2057" s="996" t="s">
        <v>4104</v>
      </c>
      <c r="K2057" s="2192" t="str">
        <f>"Cap.4 Pct.6.1 Rd."&amp;E2057&amp;" Col.3"</f>
        <v>Cap.4 Pct.6.1 Rd.1 Col.3</v>
      </c>
      <c r="L2057" s="1000">
        <f t="shared" ref="L2057:L2066" si="637">IF(BB612="",0,BB612)</f>
        <v>0</v>
      </c>
      <c r="M2057" s="1000">
        <f t="shared" ref="M2057:M2066" si="638">IF(BC612="",0,BC612)</f>
        <v>0</v>
      </c>
      <c r="N2057" s="1724">
        <f t="shared" ref="N2057:N2065" si="639">IF(L2057&lt;M2057,1,0)</f>
        <v>0</v>
      </c>
      <c r="O2057" s="1000"/>
      <c r="P2057" s="1000"/>
      <c r="Q2057" s="1000"/>
      <c r="R2057" s="1000"/>
      <c r="S2057" s="1000"/>
      <c r="T2057" s="1000"/>
      <c r="U2057" s="1000"/>
      <c r="V2057" s="1000"/>
      <c r="W2057" s="1000"/>
      <c r="X2057" s="1000"/>
      <c r="Y2057" s="1001"/>
      <c r="Z2057" s="1343" t="s">
        <v>11183</v>
      </c>
      <c r="AA2057" s="2205">
        <f t="shared" si="618"/>
        <v>1</v>
      </c>
      <c r="AB2057" s="2207">
        <f t="shared" si="631"/>
        <v>142</v>
      </c>
    </row>
    <row r="2058" spans="1:29" x14ac:dyDescent="0.25">
      <c r="A2058" s="1708">
        <f t="shared" si="599"/>
        <v>0</v>
      </c>
      <c r="B2058" s="1708">
        <f t="shared" si="635"/>
        <v>10142002</v>
      </c>
      <c r="C2058" s="994">
        <v>142</v>
      </c>
      <c r="D2058" s="1796" t="s">
        <v>447</v>
      </c>
      <c r="E2058" s="994">
        <v>2</v>
      </c>
      <c r="F2058" s="995" t="s">
        <v>11141</v>
      </c>
      <c r="G2058" s="994"/>
      <c r="H2058" s="996" t="s">
        <v>345</v>
      </c>
      <c r="I2058" s="1507" t="str">
        <f t="shared" ref="I2058:I2066" si="640">"Cap.4 Pct.6.1 Rd."&amp;E2058&amp;" Col.2"</f>
        <v>Cap.4 Pct.6.1 Rd.2 Col.2</v>
      </c>
      <c r="J2058" s="996" t="s">
        <v>4104</v>
      </c>
      <c r="K2058" s="2192" t="str">
        <f t="shared" ref="K2058:K2066" si="641">"Cap.4 Pct.6.1 Rd."&amp;E2058&amp;" Col.3"</f>
        <v>Cap.4 Pct.6.1 Rd.2 Col.3</v>
      </c>
      <c r="L2058" s="1000">
        <f t="shared" si="637"/>
        <v>0</v>
      </c>
      <c r="M2058" s="1000">
        <f t="shared" si="638"/>
        <v>0</v>
      </c>
      <c r="N2058" s="1725">
        <f t="shared" si="639"/>
        <v>0</v>
      </c>
      <c r="O2058" s="1000"/>
      <c r="P2058" s="1000"/>
      <c r="Q2058" s="1000"/>
      <c r="R2058" s="1000"/>
      <c r="S2058" s="1000"/>
      <c r="T2058" s="1000"/>
      <c r="U2058" s="1000"/>
      <c r="V2058" s="1000"/>
      <c r="W2058" s="1000"/>
      <c r="X2058" s="1000"/>
      <c r="Y2058" s="1001"/>
      <c r="Z2058" s="2186" t="str">
        <f>Z2057</f>
        <v>Cap.4 Pct.6.1: Active imobilizate: Total cresteri (Col.2) &gt;= Cresteri din reevaluari (Col.3), pentru Rd.(1 la n) [din care]</v>
      </c>
      <c r="AA2058" s="2205">
        <f t="shared" si="618"/>
        <v>1</v>
      </c>
      <c r="AB2058" s="2207">
        <f t="shared" si="631"/>
        <v>142</v>
      </c>
      <c r="AC2058" s="2205">
        <f>LEN(Z2057)</f>
        <v>123</v>
      </c>
    </row>
    <row r="2059" spans="1:29" x14ac:dyDescent="0.25">
      <c r="A2059" s="1708">
        <f t="shared" si="599"/>
        <v>0</v>
      </c>
      <c r="B2059" s="1708">
        <f t="shared" si="635"/>
        <v>10142003</v>
      </c>
      <c r="C2059" s="994">
        <v>142</v>
      </c>
      <c r="D2059" s="1796" t="s">
        <v>447</v>
      </c>
      <c r="E2059" s="994">
        <v>3</v>
      </c>
      <c r="F2059" s="995" t="s">
        <v>11141</v>
      </c>
      <c r="G2059" s="994"/>
      <c r="H2059" s="996" t="s">
        <v>345</v>
      </c>
      <c r="I2059" s="1507" t="str">
        <f t="shared" si="640"/>
        <v>Cap.4 Pct.6.1 Rd.3 Col.2</v>
      </c>
      <c r="J2059" s="996" t="s">
        <v>4104</v>
      </c>
      <c r="K2059" s="2192" t="str">
        <f t="shared" si="641"/>
        <v>Cap.4 Pct.6.1 Rd.3 Col.3</v>
      </c>
      <c r="L2059" s="1000">
        <f t="shared" si="637"/>
        <v>0</v>
      </c>
      <c r="M2059" s="1000">
        <f t="shared" si="638"/>
        <v>0</v>
      </c>
      <c r="N2059" s="1725">
        <f t="shared" si="639"/>
        <v>0</v>
      </c>
      <c r="O2059" s="1000"/>
      <c r="P2059" s="1000"/>
      <c r="Q2059" s="1000"/>
      <c r="R2059" s="1000"/>
      <c r="S2059" s="1000"/>
      <c r="T2059" s="1000"/>
      <c r="U2059" s="1000"/>
      <c r="V2059" s="1000"/>
      <c r="W2059" s="1000"/>
      <c r="X2059" s="1000"/>
      <c r="Y2059" s="1001"/>
      <c r="Z2059" s="2186" t="str">
        <f t="shared" ref="Z2059:Z2066" si="642">Z2058</f>
        <v>Cap.4 Pct.6.1: Active imobilizate: Total cresteri (Col.2) &gt;= Cresteri din reevaluari (Col.3), pentru Rd.(1 la n) [din care]</v>
      </c>
      <c r="AA2059" s="2205">
        <f t="shared" si="618"/>
        <v>1</v>
      </c>
      <c r="AB2059" s="2207">
        <f t="shared" si="631"/>
        <v>142</v>
      </c>
    </row>
    <row r="2060" spans="1:29" x14ac:dyDescent="0.25">
      <c r="A2060" s="1708">
        <f t="shared" si="599"/>
        <v>0</v>
      </c>
      <c r="B2060" s="1708">
        <f t="shared" si="635"/>
        <v>10142004</v>
      </c>
      <c r="C2060" s="994">
        <v>142</v>
      </c>
      <c r="D2060" s="1796" t="s">
        <v>447</v>
      </c>
      <c r="E2060" s="994">
        <v>4</v>
      </c>
      <c r="F2060" s="995" t="s">
        <v>11141</v>
      </c>
      <c r="G2060" s="994"/>
      <c r="H2060" s="996" t="s">
        <v>345</v>
      </c>
      <c r="I2060" s="1507" t="str">
        <f t="shared" si="640"/>
        <v>Cap.4 Pct.6.1 Rd.4 Col.2</v>
      </c>
      <c r="J2060" s="996" t="s">
        <v>4104</v>
      </c>
      <c r="K2060" s="2192" t="str">
        <f t="shared" si="641"/>
        <v>Cap.4 Pct.6.1 Rd.4 Col.3</v>
      </c>
      <c r="L2060" s="1000">
        <f t="shared" si="637"/>
        <v>0</v>
      </c>
      <c r="M2060" s="1000">
        <f t="shared" si="638"/>
        <v>0</v>
      </c>
      <c r="N2060" s="1725">
        <f t="shared" si="639"/>
        <v>0</v>
      </c>
      <c r="O2060" s="1000"/>
      <c r="P2060" s="1000"/>
      <c r="Q2060" s="1000"/>
      <c r="R2060" s="1000"/>
      <c r="S2060" s="1000"/>
      <c r="T2060" s="1000"/>
      <c r="U2060" s="1000"/>
      <c r="V2060" s="1000"/>
      <c r="W2060" s="1000"/>
      <c r="X2060" s="1000"/>
      <c r="Y2060" s="1001"/>
      <c r="Z2060" s="2186" t="str">
        <f t="shared" si="642"/>
        <v>Cap.4 Pct.6.1: Active imobilizate: Total cresteri (Col.2) &gt;= Cresteri din reevaluari (Col.3), pentru Rd.(1 la n) [din care]</v>
      </c>
      <c r="AA2060" s="2205">
        <f t="shared" si="618"/>
        <v>1</v>
      </c>
      <c r="AB2060" s="2207">
        <f>C2060</f>
        <v>142</v>
      </c>
    </row>
    <row r="2061" spans="1:29" x14ac:dyDescent="0.25">
      <c r="A2061" s="1708">
        <f t="shared" si="599"/>
        <v>0</v>
      </c>
      <c r="B2061" s="1708">
        <f t="shared" si="635"/>
        <v>10142005</v>
      </c>
      <c r="C2061" s="994">
        <v>142</v>
      </c>
      <c r="D2061" s="1796" t="s">
        <v>447</v>
      </c>
      <c r="E2061" s="994">
        <v>5</v>
      </c>
      <c r="F2061" s="995" t="s">
        <v>11141</v>
      </c>
      <c r="G2061" s="994"/>
      <c r="H2061" s="996" t="s">
        <v>345</v>
      </c>
      <c r="I2061" s="1507" t="str">
        <f t="shared" si="640"/>
        <v>Cap.4 Pct.6.1 Rd.5 Col.2</v>
      </c>
      <c r="J2061" s="996" t="s">
        <v>4104</v>
      </c>
      <c r="K2061" s="2192" t="str">
        <f t="shared" si="641"/>
        <v>Cap.4 Pct.6.1 Rd.5 Col.3</v>
      </c>
      <c r="L2061" s="1000">
        <f t="shared" si="637"/>
        <v>0</v>
      </c>
      <c r="M2061" s="1000">
        <f t="shared" si="638"/>
        <v>0</v>
      </c>
      <c r="N2061" s="1725">
        <f t="shared" si="639"/>
        <v>0</v>
      </c>
      <c r="O2061" s="1000"/>
      <c r="P2061" s="1000"/>
      <c r="Q2061" s="1000"/>
      <c r="R2061" s="1000"/>
      <c r="S2061" s="1000"/>
      <c r="T2061" s="1000"/>
      <c r="U2061" s="1000"/>
      <c r="V2061" s="1000"/>
      <c r="W2061" s="1000"/>
      <c r="X2061" s="1000"/>
      <c r="Y2061" s="1001"/>
      <c r="Z2061" s="2186" t="str">
        <f t="shared" si="642"/>
        <v>Cap.4 Pct.6.1: Active imobilizate: Total cresteri (Col.2) &gt;= Cresteri din reevaluari (Col.3), pentru Rd.(1 la n) [din care]</v>
      </c>
      <c r="AA2061" s="2205">
        <f t="shared" si="618"/>
        <v>1</v>
      </c>
      <c r="AB2061" s="2207">
        <f t="shared" si="631"/>
        <v>142</v>
      </c>
    </row>
    <row r="2062" spans="1:29" x14ac:dyDescent="0.25">
      <c r="A2062" s="1708">
        <f t="shared" si="599"/>
        <v>0</v>
      </c>
      <c r="B2062" s="1708">
        <f t="shared" si="635"/>
        <v>10142006</v>
      </c>
      <c r="C2062" s="994">
        <v>142</v>
      </c>
      <c r="D2062" s="1796" t="s">
        <v>447</v>
      </c>
      <c r="E2062" s="994">
        <v>6</v>
      </c>
      <c r="F2062" s="995" t="s">
        <v>11141</v>
      </c>
      <c r="G2062" s="994"/>
      <c r="H2062" s="996" t="s">
        <v>345</v>
      </c>
      <c r="I2062" s="1507" t="str">
        <f t="shared" si="640"/>
        <v>Cap.4 Pct.6.1 Rd.6 Col.2</v>
      </c>
      <c r="J2062" s="996" t="s">
        <v>4104</v>
      </c>
      <c r="K2062" s="2192" t="str">
        <f t="shared" si="641"/>
        <v>Cap.4 Pct.6.1 Rd.6 Col.3</v>
      </c>
      <c r="L2062" s="1000">
        <f t="shared" si="637"/>
        <v>0</v>
      </c>
      <c r="M2062" s="1000">
        <f t="shared" si="638"/>
        <v>0</v>
      </c>
      <c r="N2062" s="1725">
        <f t="shared" si="639"/>
        <v>0</v>
      </c>
      <c r="O2062" s="1000"/>
      <c r="P2062" s="1000"/>
      <c r="Q2062" s="1000"/>
      <c r="R2062" s="1000"/>
      <c r="S2062" s="1000"/>
      <c r="T2062" s="1000"/>
      <c r="U2062" s="1000"/>
      <c r="V2062" s="1000"/>
      <c r="W2062" s="1000"/>
      <c r="X2062" s="1000"/>
      <c r="Y2062" s="1001"/>
      <c r="Z2062" s="2186" t="str">
        <f t="shared" si="642"/>
        <v>Cap.4 Pct.6.1: Active imobilizate: Total cresteri (Col.2) &gt;= Cresteri din reevaluari (Col.3), pentru Rd.(1 la n) [din care]</v>
      </c>
      <c r="AA2062" s="2205">
        <f t="shared" si="618"/>
        <v>1</v>
      </c>
      <c r="AB2062" s="2207">
        <f t="shared" si="631"/>
        <v>142</v>
      </c>
    </row>
    <row r="2063" spans="1:29" x14ac:dyDescent="0.25">
      <c r="A2063" s="1708">
        <f t="shared" si="599"/>
        <v>0</v>
      </c>
      <c r="B2063" s="1708">
        <f t="shared" ref="B2063:B2066" si="643">VALUE("1"&amp;TEXT(C2063,"0000")&amp;TEXT(E2063,"000"))</f>
        <v>10142007</v>
      </c>
      <c r="C2063" s="994">
        <v>142</v>
      </c>
      <c r="D2063" s="1796" t="s">
        <v>447</v>
      </c>
      <c r="E2063" s="994">
        <v>7</v>
      </c>
      <c r="F2063" s="995" t="s">
        <v>11141</v>
      </c>
      <c r="G2063" s="994"/>
      <c r="H2063" s="996" t="s">
        <v>345</v>
      </c>
      <c r="I2063" s="1507" t="str">
        <f t="shared" si="640"/>
        <v>Cap.4 Pct.6.1 Rd.7 Col.2</v>
      </c>
      <c r="J2063" s="996" t="s">
        <v>4104</v>
      </c>
      <c r="K2063" s="2192" t="str">
        <f t="shared" si="641"/>
        <v>Cap.4 Pct.6.1 Rd.7 Col.3</v>
      </c>
      <c r="L2063" s="1000">
        <f t="shared" si="637"/>
        <v>0</v>
      </c>
      <c r="M2063" s="1000">
        <f t="shared" si="638"/>
        <v>0</v>
      </c>
      <c r="N2063" s="1725">
        <f t="shared" si="639"/>
        <v>0</v>
      </c>
      <c r="O2063" s="1000"/>
      <c r="P2063" s="1000"/>
      <c r="Q2063" s="1000"/>
      <c r="R2063" s="1000"/>
      <c r="S2063" s="1000"/>
      <c r="T2063" s="1000"/>
      <c r="U2063" s="1000"/>
      <c r="V2063" s="1000"/>
      <c r="W2063" s="1000"/>
      <c r="X2063" s="1000"/>
      <c r="Y2063" s="1001"/>
      <c r="Z2063" s="2186" t="str">
        <f t="shared" si="642"/>
        <v>Cap.4 Pct.6.1: Active imobilizate: Total cresteri (Col.2) &gt;= Cresteri din reevaluari (Col.3), pentru Rd.(1 la n) [din care]</v>
      </c>
      <c r="AA2063" s="2205">
        <f t="shared" si="618"/>
        <v>1</v>
      </c>
      <c r="AB2063" s="2207">
        <f t="shared" si="631"/>
        <v>142</v>
      </c>
    </row>
    <row r="2064" spans="1:29" x14ac:dyDescent="0.25">
      <c r="A2064" s="1708">
        <f t="shared" si="599"/>
        <v>0</v>
      </c>
      <c r="B2064" s="1708">
        <f t="shared" si="643"/>
        <v>10142008</v>
      </c>
      <c r="C2064" s="994">
        <v>142</v>
      </c>
      <c r="D2064" s="1796" t="s">
        <v>447</v>
      </c>
      <c r="E2064" s="994">
        <v>8</v>
      </c>
      <c r="F2064" s="995" t="s">
        <v>11141</v>
      </c>
      <c r="G2064" s="994"/>
      <c r="H2064" s="996" t="s">
        <v>345</v>
      </c>
      <c r="I2064" s="1507" t="str">
        <f t="shared" si="640"/>
        <v>Cap.4 Pct.6.1 Rd.8 Col.2</v>
      </c>
      <c r="J2064" s="996" t="s">
        <v>4104</v>
      </c>
      <c r="K2064" s="2192" t="str">
        <f t="shared" si="641"/>
        <v>Cap.4 Pct.6.1 Rd.8 Col.3</v>
      </c>
      <c r="L2064" s="1000">
        <f t="shared" si="637"/>
        <v>0</v>
      </c>
      <c r="M2064" s="1000">
        <f t="shared" si="638"/>
        <v>0</v>
      </c>
      <c r="N2064" s="1725">
        <f t="shared" si="639"/>
        <v>0</v>
      </c>
      <c r="O2064" s="1000"/>
      <c r="P2064" s="1000"/>
      <c r="Q2064" s="1000"/>
      <c r="R2064" s="1000"/>
      <c r="S2064" s="1000"/>
      <c r="T2064" s="1000"/>
      <c r="U2064" s="1000"/>
      <c r="V2064" s="1000"/>
      <c r="W2064" s="1000"/>
      <c r="X2064" s="1000"/>
      <c r="Y2064" s="1001"/>
      <c r="Z2064" s="2186" t="str">
        <f t="shared" si="642"/>
        <v>Cap.4 Pct.6.1: Active imobilizate: Total cresteri (Col.2) &gt;= Cresteri din reevaluari (Col.3), pentru Rd.(1 la n) [din care]</v>
      </c>
      <c r="AA2064" s="2205">
        <f t="shared" si="618"/>
        <v>1</v>
      </c>
      <c r="AB2064" s="2207">
        <f t="shared" si="631"/>
        <v>142</v>
      </c>
    </row>
    <row r="2065" spans="1:29" x14ac:dyDescent="0.25">
      <c r="A2065" s="1708">
        <f t="shared" si="599"/>
        <v>0</v>
      </c>
      <c r="B2065" s="1708">
        <f t="shared" si="643"/>
        <v>10142009</v>
      </c>
      <c r="C2065" s="994">
        <v>142</v>
      </c>
      <c r="D2065" s="1796" t="s">
        <v>447</v>
      </c>
      <c r="E2065" s="994">
        <v>9</v>
      </c>
      <c r="F2065" s="995" t="s">
        <v>11141</v>
      </c>
      <c r="G2065" s="994"/>
      <c r="H2065" s="996" t="s">
        <v>345</v>
      </c>
      <c r="I2065" s="1507" t="str">
        <f t="shared" si="640"/>
        <v>Cap.4 Pct.6.1 Rd.9 Col.2</v>
      </c>
      <c r="J2065" s="996" t="s">
        <v>4104</v>
      </c>
      <c r="K2065" s="2192" t="str">
        <f t="shared" si="641"/>
        <v>Cap.4 Pct.6.1 Rd.9 Col.3</v>
      </c>
      <c r="L2065" s="1000">
        <f t="shared" si="637"/>
        <v>0</v>
      </c>
      <c r="M2065" s="1000">
        <f t="shared" si="638"/>
        <v>0</v>
      </c>
      <c r="N2065" s="1725">
        <f t="shared" si="639"/>
        <v>0</v>
      </c>
      <c r="O2065" s="1000"/>
      <c r="P2065" s="1000"/>
      <c r="Q2065" s="1000"/>
      <c r="R2065" s="1000"/>
      <c r="S2065" s="1000"/>
      <c r="T2065" s="1000"/>
      <c r="U2065" s="1000"/>
      <c r="V2065" s="1000"/>
      <c r="W2065" s="1000"/>
      <c r="X2065" s="1000"/>
      <c r="Y2065" s="1001"/>
      <c r="Z2065" s="2186" t="str">
        <f t="shared" si="642"/>
        <v>Cap.4 Pct.6.1: Active imobilizate: Total cresteri (Col.2) &gt;= Cresteri din reevaluari (Col.3), pentru Rd.(1 la n) [din care]</v>
      </c>
      <c r="AA2065" s="2205">
        <f t="shared" si="618"/>
        <v>1</v>
      </c>
      <c r="AB2065" s="2207">
        <f t="shared" si="631"/>
        <v>142</v>
      </c>
    </row>
    <row r="2066" spans="1:29" x14ac:dyDescent="0.25">
      <c r="A2066" s="1710">
        <f t="shared" si="599"/>
        <v>0</v>
      </c>
      <c r="B2066" s="1710">
        <f t="shared" si="643"/>
        <v>10142010</v>
      </c>
      <c r="C2066" s="1007">
        <v>142</v>
      </c>
      <c r="D2066" s="1798" t="s">
        <v>447</v>
      </c>
      <c r="E2066" s="1007">
        <v>10</v>
      </c>
      <c r="F2066" s="1008" t="s">
        <v>11141</v>
      </c>
      <c r="G2066" s="1007"/>
      <c r="H2066" s="1009" t="s">
        <v>345</v>
      </c>
      <c r="I2066" s="1489" t="str">
        <f t="shared" si="640"/>
        <v>Cap.4 Pct.6.1 Rd.10 Col.2</v>
      </c>
      <c r="J2066" s="1009" t="s">
        <v>4104</v>
      </c>
      <c r="K2066" s="1977" t="str">
        <f t="shared" si="641"/>
        <v>Cap.4 Pct.6.1 Rd.10 Col.3</v>
      </c>
      <c r="L2066" s="1012">
        <f t="shared" si="637"/>
        <v>0</v>
      </c>
      <c r="M2066" s="1012">
        <f t="shared" si="638"/>
        <v>0</v>
      </c>
      <c r="N2066" s="1727">
        <f t="shared" ref="N2066" si="644">IF(L2066&lt;M2066,1,0)</f>
        <v>0</v>
      </c>
      <c r="O2066" s="1012"/>
      <c r="P2066" s="1012"/>
      <c r="Q2066" s="1012"/>
      <c r="R2066" s="1012"/>
      <c r="S2066" s="1012"/>
      <c r="T2066" s="1012"/>
      <c r="U2066" s="1012"/>
      <c r="V2066" s="1012"/>
      <c r="W2066" s="1012"/>
      <c r="X2066" s="1012"/>
      <c r="Y2066" s="1013"/>
      <c r="Z2066" s="1474" t="str">
        <f t="shared" si="642"/>
        <v>Cap.4 Pct.6.1: Active imobilizate: Total cresteri (Col.2) &gt;= Cresteri din reevaluari (Col.3), pentru Rd.(1 la n) [din care]</v>
      </c>
      <c r="AA2066" s="2205">
        <f t="shared" si="618"/>
        <v>1</v>
      </c>
      <c r="AB2066" s="2207">
        <f t="shared" si="631"/>
        <v>142</v>
      </c>
    </row>
    <row r="2067" spans="1:29" ht="15" customHeight="1" x14ac:dyDescent="0.25">
      <c r="A2067" s="1979">
        <f t="shared" si="599"/>
        <v>0</v>
      </c>
      <c r="B2067" s="1979">
        <f t="shared" ref="B2067:B2079" si="645">VALUE("1"&amp;TEXT(C2067,"0000")&amp;TEXT(E2067,"000"))</f>
        <v>10176001</v>
      </c>
      <c r="C2067" s="1980">
        <v>176</v>
      </c>
      <c r="D2067" s="1981" t="s">
        <v>447</v>
      </c>
      <c r="E2067" s="1980">
        <v>1</v>
      </c>
      <c r="F2067" s="995" t="s">
        <v>11141</v>
      </c>
      <c r="G2067" s="1980" t="s">
        <v>11187</v>
      </c>
      <c r="H2067" s="1982" t="s">
        <v>345</v>
      </c>
      <c r="I2067" s="1507" t="str">
        <f>"Cap.4 Pct.6.1 Rd."&amp;E2067&amp;" Col.2"</f>
        <v>Cap.4 Pct.6.1 Rd.1 Col.2</v>
      </c>
      <c r="J2067" s="1983" t="s">
        <v>4104</v>
      </c>
      <c r="K2067" s="1984">
        <v>0</v>
      </c>
      <c r="L2067" s="1985">
        <f t="shared" ref="L2067:L2076" si="646">IF(BB612="",0,BB612)</f>
        <v>0</v>
      </c>
      <c r="M2067" s="1985">
        <f>0</f>
        <v>0</v>
      </c>
      <c r="N2067" s="1986">
        <f>IF(L2067&lt;M2067,1,0)</f>
        <v>0</v>
      </c>
      <c r="O2067" s="1985"/>
      <c r="P2067" s="1985"/>
      <c r="Q2067" s="1985"/>
      <c r="R2067" s="1985"/>
      <c r="S2067" s="1985"/>
      <c r="T2067" s="1985"/>
      <c r="U2067" s="1985"/>
      <c r="V2067" s="1985"/>
      <c r="W2067" s="1985"/>
      <c r="X2067" s="1985"/>
      <c r="Y2067" s="1987"/>
      <c r="Z2067" s="1988" t="s">
        <v>11185</v>
      </c>
      <c r="AA2067" s="2205">
        <f t="shared" si="618"/>
        <v>1</v>
      </c>
      <c r="AB2067" s="2207">
        <f t="shared" si="631"/>
        <v>176</v>
      </c>
      <c r="AC2067" s="2205">
        <f>LEN(Z2067)</f>
        <v>205</v>
      </c>
    </row>
    <row r="2068" spans="1:29" ht="15" customHeight="1" x14ac:dyDescent="0.25">
      <c r="A2068" s="1709">
        <f t="shared" si="599"/>
        <v>0</v>
      </c>
      <c r="B2068" s="1709">
        <f t="shared" si="645"/>
        <v>10176002</v>
      </c>
      <c r="C2068" s="1002">
        <v>176</v>
      </c>
      <c r="D2068" s="1797" t="s">
        <v>447</v>
      </c>
      <c r="E2068" s="1002">
        <v>2</v>
      </c>
      <c r="F2068" s="995" t="s">
        <v>11141</v>
      </c>
      <c r="H2068" s="1016" t="s">
        <v>345</v>
      </c>
      <c r="I2068" s="1507" t="str">
        <f t="shared" ref="I2068:I2076" si="647">"Cap.4 Pct.6.1 Rd."&amp;E2068&amp;" Col.2"</f>
        <v>Cap.4 Pct.6.1 Rd.2 Col.2</v>
      </c>
      <c r="J2068" s="1004" t="s">
        <v>4104</v>
      </c>
      <c r="K2068" s="997">
        <v>0</v>
      </c>
      <c r="L2068" s="1005">
        <f t="shared" si="646"/>
        <v>0</v>
      </c>
      <c r="M2068" s="1005">
        <f>0</f>
        <v>0</v>
      </c>
      <c r="N2068" s="1725">
        <f t="shared" ref="N2068:N2076" si="648">IF(L2068&lt;M2068,1,0)</f>
        <v>0</v>
      </c>
      <c r="Z2068" s="1989" t="str">
        <f>Z2067</f>
        <v>Cap.4 Pct.6.1 Col.2: Nu se accepta valori negative pe Col.2 (Cresteri - Total). O crestere cu valoare negativa va fi tratata ca o reducere si trebuie inregistrata corespunzator pe Col.4 (Reduceri - Total).</v>
      </c>
      <c r="AA2068" s="2205">
        <f t="shared" si="618"/>
        <v>1</v>
      </c>
      <c r="AB2068" s="2207">
        <f t="shared" si="631"/>
        <v>176</v>
      </c>
    </row>
    <row r="2069" spans="1:29" ht="15" customHeight="1" x14ac:dyDescent="0.25">
      <c r="A2069" s="1709">
        <f t="shared" si="599"/>
        <v>0</v>
      </c>
      <c r="B2069" s="1709">
        <f t="shared" si="645"/>
        <v>10176003</v>
      </c>
      <c r="C2069" s="1002">
        <v>176</v>
      </c>
      <c r="D2069" s="1797" t="s">
        <v>447</v>
      </c>
      <c r="E2069" s="1002">
        <v>3</v>
      </c>
      <c r="F2069" s="995" t="s">
        <v>11141</v>
      </c>
      <c r="H2069" s="1016" t="s">
        <v>345</v>
      </c>
      <c r="I2069" s="1507" t="str">
        <f t="shared" si="647"/>
        <v>Cap.4 Pct.6.1 Rd.3 Col.2</v>
      </c>
      <c r="J2069" s="1004" t="s">
        <v>4104</v>
      </c>
      <c r="K2069" s="997">
        <v>0</v>
      </c>
      <c r="L2069" s="1005">
        <f t="shared" si="646"/>
        <v>0</v>
      </c>
      <c r="M2069" s="1005">
        <f>0</f>
        <v>0</v>
      </c>
      <c r="N2069" s="1725">
        <f t="shared" si="648"/>
        <v>0</v>
      </c>
      <c r="Z2069" s="1989" t="str">
        <f t="shared" ref="Z2069:Z2076" si="649">Z2068</f>
        <v>Cap.4 Pct.6.1 Col.2: Nu se accepta valori negative pe Col.2 (Cresteri - Total). O crestere cu valoare negativa va fi tratata ca o reducere si trebuie inregistrata corespunzator pe Col.4 (Reduceri - Total).</v>
      </c>
      <c r="AA2069" s="2205">
        <f t="shared" si="618"/>
        <v>1</v>
      </c>
      <c r="AB2069" s="2207">
        <f t="shared" si="631"/>
        <v>176</v>
      </c>
    </row>
    <row r="2070" spans="1:29" ht="15" customHeight="1" x14ac:dyDescent="0.25">
      <c r="A2070" s="1709">
        <f t="shared" si="599"/>
        <v>0</v>
      </c>
      <c r="B2070" s="1709">
        <f t="shared" si="645"/>
        <v>10176004</v>
      </c>
      <c r="C2070" s="1002">
        <v>176</v>
      </c>
      <c r="D2070" s="1797" t="s">
        <v>447</v>
      </c>
      <c r="E2070" s="1002">
        <v>4</v>
      </c>
      <c r="F2070" s="995" t="s">
        <v>11141</v>
      </c>
      <c r="H2070" s="1016" t="s">
        <v>345</v>
      </c>
      <c r="I2070" s="1507" t="str">
        <f t="shared" si="647"/>
        <v>Cap.4 Pct.6.1 Rd.4 Col.2</v>
      </c>
      <c r="J2070" s="1004" t="s">
        <v>4104</v>
      </c>
      <c r="K2070" s="997">
        <v>0</v>
      </c>
      <c r="L2070" s="1005">
        <f t="shared" si="646"/>
        <v>0</v>
      </c>
      <c r="M2070" s="1005">
        <f>0</f>
        <v>0</v>
      </c>
      <c r="N2070" s="1725">
        <f t="shared" si="648"/>
        <v>0</v>
      </c>
      <c r="Z2070" s="1989" t="str">
        <f t="shared" si="649"/>
        <v>Cap.4 Pct.6.1 Col.2: Nu se accepta valori negative pe Col.2 (Cresteri - Total). O crestere cu valoare negativa va fi tratata ca o reducere si trebuie inregistrata corespunzator pe Col.4 (Reduceri - Total).</v>
      </c>
      <c r="AA2070" s="2205">
        <f t="shared" si="618"/>
        <v>1</v>
      </c>
      <c r="AB2070" s="2207">
        <f t="shared" si="631"/>
        <v>176</v>
      </c>
    </row>
    <row r="2071" spans="1:29" ht="15" customHeight="1" x14ac:dyDescent="0.25">
      <c r="A2071" s="1709">
        <f t="shared" si="599"/>
        <v>0</v>
      </c>
      <c r="B2071" s="1709">
        <f t="shared" si="645"/>
        <v>10176005</v>
      </c>
      <c r="C2071" s="1002">
        <v>176</v>
      </c>
      <c r="D2071" s="1797" t="s">
        <v>447</v>
      </c>
      <c r="E2071" s="1002">
        <v>5</v>
      </c>
      <c r="F2071" s="995" t="s">
        <v>11141</v>
      </c>
      <c r="H2071" s="1016" t="s">
        <v>345</v>
      </c>
      <c r="I2071" s="1507" t="str">
        <f t="shared" si="647"/>
        <v>Cap.4 Pct.6.1 Rd.5 Col.2</v>
      </c>
      <c r="J2071" s="1004" t="s">
        <v>4104</v>
      </c>
      <c r="K2071" s="997">
        <v>0</v>
      </c>
      <c r="L2071" s="1005">
        <f t="shared" si="646"/>
        <v>0</v>
      </c>
      <c r="M2071" s="1005">
        <f>0</f>
        <v>0</v>
      </c>
      <c r="N2071" s="1725">
        <f t="shared" si="648"/>
        <v>0</v>
      </c>
      <c r="Z2071" s="1989" t="str">
        <f t="shared" si="649"/>
        <v>Cap.4 Pct.6.1 Col.2: Nu se accepta valori negative pe Col.2 (Cresteri - Total). O crestere cu valoare negativa va fi tratata ca o reducere si trebuie inregistrata corespunzator pe Col.4 (Reduceri - Total).</v>
      </c>
      <c r="AA2071" s="2205">
        <f t="shared" si="618"/>
        <v>1</v>
      </c>
      <c r="AB2071" s="2207">
        <f t="shared" si="631"/>
        <v>176</v>
      </c>
    </row>
    <row r="2072" spans="1:29" ht="15" customHeight="1" x14ac:dyDescent="0.25">
      <c r="A2072" s="1709">
        <f t="shared" si="599"/>
        <v>0</v>
      </c>
      <c r="B2072" s="1709">
        <f t="shared" si="645"/>
        <v>10176006</v>
      </c>
      <c r="C2072" s="1002">
        <v>176</v>
      </c>
      <c r="D2072" s="1797" t="s">
        <v>447</v>
      </c>
      <c r="E2072" s="1002">
        <v>6</v>
      </c>
      <c r="F2072" s="995" t="s">
        <v>11141</v>
      </c>
      <c r="H2072" s="1016" t="s">
        <v>345</v>
      </c>
      <c r="I2072" s="1507" t="str">
        <f t="shared" si="647"/>
        <v>Cap.4 Pct.6.1 Rd.6 Col.2</v>
      </c>
      <c r="J2072" s="1004" t="s">
        <v>4104</v>
      </c>
      <c r="K2072" s="997">
        <v>0</v>
      </c>
      <c r="L2072" s="1005">
        <f t="shared" si="646"/>
        <v>0</v>
      </c>
      <c r="M2072" s="1005">
        <f>0</f>
        <v>0</v>
      </c>
      <c r="N2072" s="1725">
        <f t="shared" si="648"/>
        <v>0</v>
      </c>
      <c r="Z2072" s="1989" t="str">
        <f t="shared" si="649"/>
        <v>Cap.4 Pct.6.1 Col.2: Nu se accepta valori negative pe Col.2 (Cresteri - Total). O crestere cu valoare negativa va fi tratata ca o reducere si trebuie inregistrata corespunzator pe Col.4 (Reduceri - Total).</v>
      </c>
      <c r="AA2072" s="2205">
        <f t="shared" si="618"/>
        <v>1</v>
      </c>
      <c r="AB2072" s="2207">
        <f t="shared" si="631"/>
        <v>176</v>
      </c>
    </row>
    <row r="2073" spans="1:29" ht="15" customHeight="1" x14ac:dyDescent="0.25">
      <c r="A2073" s="1709">
        <f t="shared" ref="A2073:A2136" si="650">IF(D2073="DA",IF(ISERROR(N2073),A2072+1,IF(N2073=1,A2072+1,A2072)),A2072)</f>
        <v>0</v>
      </c>
      <c r="B2073" s="1709">
        <f t="shared" si="645"/>
        <v>10176007</v>
      </c>
      <c r="C2073" s="1002">
        <v>176</v>
      </c>
      <c r="D2073" s="1797" t="s">
        <v>447</v>
      </c>
      <c r="E2073" s="1002">
        <v>7</v>
      </c>
      <c r="F2073" s="995" t="s">
        <v>11141</v>
      </c>
      <c r="H2073" s="1016" t="s">
        <v>345</v>
      </c>
      <c r="I2073" s="1507" t="str">
        <f t="shared" si="647"/>
        <v>Cap.4 Pct.6.1 Rd.7 Col.2</v>
      </c>
      <c r="J2073" s="1004" t="s">
        <v>4104</v>
      </c>
      <c r="K2073" s="997">
        <v>0</v>
      </c>
      <c r="L2073" s="1005">
        <f t="shared" si="646"/>
        <v>0</v>
      </c>
      <c r="M2073" s="1005">
        <f>0</f>
        <v>0</v>
      </c>
      <c r="N2073" s="1725">
        <f t="shared" si="648"/>
        <v>0</v>
      </c>
      <c r="Z2073" s="1989" t="str">
        <f t="shared" si="649"/>
        <v>Cap.4 Pct.6.1 Col.2: Nu se accepta valori negative pe Col.2 (Cresteri - Total). O crestere cu valoare negativa va fi tratata ca o reducere si trebuie inregistrata corespunzator pe Col.4 (Reduceri - Total).</v>
      </c>
      <c r="AA2073" s="2205">
        <f t="shared" si="618"/>
        <v>1</v>
      </c>
      <c r="AB2073" s="2207">
        <f t="shared" si="631"/>
        <v>176</v>
      </c>
    </row>
    <row r="2074" spans="1:29" ht="15" customHeight="1" x14ac:dyDescent="0.25">
      <c r="A2074" s="1709">
        <f t="shared" si="650"/>
        <v>0</v>
      </c>
      <c r="B2074" s="1709">
        <f t="shared" si="645"/>
        <v>10176008</v>
      </c>
      <c r="C2074" s="1002">
        <v>176</v>
      </c>
      <c r="D2074" s="1797" t="s">
        <v>447</v>
      </c>
      <c r="E2074" s="1002">
        <v>8</v>
      </c>
      <c r="F2074" s="995" t="s">
        <v>11141</v>
      </c>
      <c r="H2074" s="1016" t="s">
        <v>345</v>
      </c>
      <c r="I2074" s="1507" t="str">
        <f t="shared" si="647"/>
        <v>Cap.4 Pct.6.1 Rd.8 Col.2</v>
      </c>
      <c r="J2074" s="1004" t="s">
        <v>4104</v>
      </c>
      <c r="K2074" s="997">
        <v>0</v>
      </c>
      <c r="L2074" s="1005">
        <f t="shared" si="646"/>
        <v>0</v>
      </c>
      <c r="M2074" s="1005">
        <f>0</f>
        <v>0</v>
      </c>
      <c r="N2074" s="1725">
        <f t="shared" si="648"/>
        <v>0</v>
      </c>
      <c r="Z2074" s="1989" t="str">
        <f t="shared" si="649"/>
        <v>Cap.4 Pct.6.1 Col.2: Nu se accepta valori negative pe Col.2 (Cresteri - Total). O crestere cu valoare negativa va fi tratata ca o reducere si trebuie inregistrata corespunzator pe Col.4 (Reduceri - Total).</v>
      </c>
      <c r="AA2074" s="2205">
        <f t="shared" si="618"/>
        <v>1</v>
      </c>
      <c r="AB2074" s="2207">
        <f t="shared" ref="AB2074:AB2190" si="651">C2074</f>
        <v>176</v>
      </c>
    </row>
    <row r="2075" spans="1:29" ht="15" customHeight="1" x14ac:dyDescent="0.25">
      <c r="A2075" s="1709">
        <f t="shared" si="650"/>
        <v>0</v>
      </c>
      <c r="B2075" s="1709">
        <f t="shared" si="645"/>
        <v>10176009</v>
      </c>
      <c r="C2075" s="1002">
        <v>176</v>
      </c>
      <c r="D2075" s="1797" t="s">
        <v>447</v>
      </c>
      <c r="E2075" s="1002">
        <v>9</v>
      </c>
      <c r="F2075" s="995" t="s">
        <v>11141</v>
      </c>
      <c r="H2075" s="1016" t="s">
        <v>345</v>
      </c>
      <c r="I2075" s="1507" t="str">
        <f t="shared" si="647"/>
        <v>Cap.4 Pct.6.1 Rd.9 Col.2</v>
      </c>
      <c r="J2075" s="1004" t="s">
        <v>4104</v>
      </c>
      <c r="K2075" s="997">
        <v>0</v>
      </c>
      <c r="L2075" s="1005">
        <f t="shared" si="646"/>
        <v>0</v>
      </c>
      <c r="M2075" s="1005">
        <f>0</f>
        <v>0</v>
      </c>
      <c r="N2075" s="1725">
        <f t="shared" si="648"/>
        <v>0</v>
      </c>
      <c r="Z2075" s="1989" t="str">
        <f t="shared" si="649"/>
        <v>Cap.4 Pct.6.1 Col.2: Nu se accepta valori negative pe Col.2 (Cresteri - Total). O crestere cu valoare negativa va fi tratata ca o reducere si trebuie inregistrata corespunzator pe Col.4 (Reduceri - Total).</v>
      </c>
      <c r="AA2075" s="2205">
        <f t="shared" si="618"/>
        <v>1</v>
      </c>
      <c r="AB2075" s="2207">
        <f t="shared" si="651"/>
        <v>176</v>
      </c>
    </row>
    <row r="2076" spans="1:29" ht="15" customHeight="1" x14ac:dyDescent="0.25">
      <c r="A2076" s="1710">
        <f t="shared" si="650"/>
        <v>0</v>
      </c>
      <c r="B2076" s="1710">
        <f t="shared" si="645"/>
        <v>10176010</v>
      </c>
      <c r="C2076" s="1007">
        <v>176</v>
      </c>
      <c r="D2076" s="1798" t="s">
        <v>447</v>
      </c>
      <c r="E2076" s="1007">
        <v>10</v>
      </c>
      <c r="F2076" s="1008" t="s">
        <v>11141</v>
      </c>
      <c r="G2076" s="1007"/>
      <c r="H2076" s="1009" t="s">
        <v>345</v>
      </c>
      <c r="I2076" s="1489" t="str">
        <f t="shared" si="647"/>
        <v>Cap.4 Pct.6.1 Rd.10 Col.2</v>
      </c>
      <c r="J2076" s="1011" t="s">
        <v>4104</v>
      </c>
      <c r="K2076" s="1010">
        <v>0</v>
      </c>
      <c r="L2076" s="1012">
        <f t="shared" si="646"/>
        <v>0</v>
      </c>
      <c r="M2076" s="1012">
        <f>0</f>
        <v>0</v>
      </c>
      <c r="N2076" s="1727">
        <f t="shared" si="648"/>
        <v>0</v>
      </c>
      <c r="O2076" s="1012"/>
      <c r="P2076" s="1012"/>
      <c r="Q2076" s="1012"/>
      <c r="R2076" s="1012"/>
      <c r="S2076" s="1012"/>
      <c r="T2076" s="1012"/>
      <c r="U2076" s="1012"/>
      <c r="V2076" s="1012"/>
      <c r="W2076" s="1012"/>
      <c r="X2076" s="1012"/>
      <c r="Y2076" s="1013"/>
      <c r="Z2076" s="1990" t="str">
        <f t="shared" si="649"/>
        <v>Cap.4 Pct.6.1 Col.2: Nu se accepta valori negative pe Col.2 (Cresteri - Total). O crestere cu valoare negativa va fi tratata ca o reducere si trebuie inregistrata corespunzator pe Col.4 (Reduceri - Total).</v>
      </c>
      <c r="AA2076" s="2205">
        <f t="shared" si="618"/>
        <v>1</v>
      </c>
      <c r="AB2076" s="2207">
        <f t="shared" si="651"/>
        <v>176</v>
      </c>
    </row>
    <row r="2077" spans="1:29" x14ac:dyDescent="0.25">
      <c r="A2077" s="1708">
        <f t="shared" si="650"/>
        <v>0</v>
      </c>
      <c r="B2077" s="1708">
        <f t="shared" si="645"/>
        <v>10143001</v>
      </c>
      <c r="C2077" s="994">
        <v>143</v>
      </c>
      <c r="D2077" s="1796" t="s">
        <v>447</v>
      </c>
      <c r="E2077" s="994">
        <v>1</v>
      </c>
      <c r="F2077" s="995" t="s">
        <v>11141</v>
      </c>
      <c r="G2077" s="994" t="s">
        <v>11191</v>
      </c>
      <c r="H2077" s="996" t="s">
        <v>345</v>
      </c>
      <c r="I2077" s="1091" t="s">
        <v>4206</v>
      </c>
      <c r="J2077" s="998" t="s">
        <v>4103</v>
      </c>
      <c r="K2077" s="999" t="s">
        <v>11192</v>
      </c>
      <c r="L2077" s="1000">
        <f>IF(BA612="",0,BA612)</f>
        <v>0</v>
      </c>
      <c r="M2077" s="1000">
        <f>O2077+P2077+Q2077+R2077+S2077+T2077</f>
        <v>0</v>
      </c>
      <c r="N2077" s="1724">
        <f t="shared" ref="N2077:N2082" si="652">IF(L2077=M2077,0,1)</f>
        <v>0</v>
      </c>
      <c r="O2077" s="1000">
        <f>IF(BA613="",0,BA613)</f>
        <v>0</v>
      </c>
      <c r="P2077" s="1000">
        <f>IF(BA614="",0,BA614)</f>
        <v>0</v>
      </c>
      <c r="Q2077" s="1000">
        <f>IF(BA615="",0,BA615)</f>
        <v>0</v>
      </c>
      <c r="R2077" s="1000">
        <f>IF(BA619="",0,BA619)</f>
        <v>0</v>
      </c>
      <c r="S2077" s="1000">
        <f>IF(BA620="",0,BA620)</f>
        <v>0</v>
      </c>
      <c r="T2077" s="1000">
        <f>IF(BA621="",0,BA621)</f>
        <v>0</v>
      </c>
      <c r="U2077" s="1000"/>
      <c r="V2077" s="1000"/>
      <c r="W2077" s="1000"/>
      <c r="X2077" s="1000"/>
      <c r="Y2077" s="1001"/>
      <c r="Z2077" s="1343" t="s">
        <v>11220</v>
      </c>
      <c r="AA2077" s="2205">
        <f t="shared" si="618"/>
        <v>1</v>
      </c>
      <c r="AB2077" s="2207">
        <f t="shared" si="651"/>
        <v>143</v>
      </c>
      <c r="AC2077" s="2205">
        <f>LEN(Z2077)</f>
        <v>102</v>
      </c>
    </row>
    <row r="2078" spans="1:29" x14ac:dyDescent="0.25">
      <c r="A2078" s="1708">
        <f t="shared" si="650"/>
        <v>0</v>
      </c>
      <c r="B2078" s="1708">
        <f t="shared" si="645"/>
        <v>10143002</v>
      </c>
      <c r="C2078" s="994">
        <v>143</v>
      </c>
      <c r="D2078" s="1796" t="s">
        <v>447</v>
      </c>
      <c r="E2078" s="994">
        <v>2</v>
      </c>
      <c r="F2078" s="995" t="s">
        <v>11141</v>
      </c>
      <c r="G2078" s="994"/>
      <c r="H2078" s="996" t="s">
        <v>345</v>
      </c>
      <c r="I2078" s="1096" t="s">
        <v>11142</v>
      </c>
      <c r="J2078" s="996" t="s">
        <v>4103</v>
      </c>
      <c r="K2078" s="999" t="s">
        <v>11193</v>
      </c>
      <c r="L2078" s="1000">
        <f>IF(BB612="",0,BB612)</f>
        <v>0</v>
      </c>
      <c r="M2078" s="1000">
        <f t="shared" ref="M2078:M2082" si="653">O2078+P2078+Q2078+R2078+S2078+T2078</f>
        <v>0</v>
      </c>
      <c r="N2078" s="1725">
        <f t="shared" si="652"/>
        <v>0</v>
      </c>
      <c r="O2078" s="1000">
        <f>IF(BB613="",0,BB613)</f>
        <v>0</v>
      </c>
      <c r="P2078" s="1000">
        <f>IF(BB614="",0,BB614)</f>
        <v>0</v>
      </c>
      <c r="Q2078" s="1000">
        <f>IF(BB615="",0,BB615)</f>
        <v>0</v>
      </c>
      <c r="R2078" s="1000">
        <f>IF(BB619="",0,BB619)</f>
        <v>0</v>
      </c>
      <c r="S2078" s="1000">
        <f>IF(BB620="",0,BB620)</f>
        <v>0</v>
      </c>
      <c r="T2078" s="1000">
        <f>IF(BB621="",0,BB621)</f>
        <v>0</v>
      </c>
      <c r="U2078" s="1000"/>
      <c r="V2078" s="1000"/>
      <c r="W2078" s="1000"/>
      <c r="X2078" s="1000"/>
      <c r="Y2078" s="1001"/>
      <c r="Z2078" s="2186" t="str">
        <f>Z2077</f>
        <v>Cap.4 Pct.6.1: Total imobilizari necorporale (Rd.1) = Rd.(2 + 3 + 4 + 8 + 9 + 10), pentru Col.(1 la n)</v>
      </c>
      <c r="AA2078" s="2205">
        <f t="shared" si="618"/>
        <v>1</v>
      </c>
      <c r="AB2078" s="2207">
        <f t="shared" si="651"/>
        <v>143</v>
      </c>
    </row>
    <row r="2079" spans="1:29" x14ac:dyDescent="0.25">
      <c r="A2079" s="1708">
        <f t="shared" si="650"/>
        <v>0</v>
      </c>
      <c r="B2079" s="1708">
        <f t="shared" si="645"/>
        <v>10143003</v>
      </c>
      <c r="C2079" s="994">
        <v>143</v>
      </c>
      <c r="D2079" s="1796" t="s">
        <v>447</v>
      </c>
      <c r="E2079" s="994">
        <v>3</v>
      </c>
      <c r="F2079" s="995" t="s">
        <v>11141</v>
      </c>
      <c r="G2079" s="994"/>
      <c r="H2079" s="996" t="s">
        <v>345</v>
      </c>
      <c r="I2079" s="1091" t="s">
        <v>11143</v>
      </c>
      <c r="J2079" s="996" t="s">
        <v>4103</v>
      </c>
      <c r="K2079" s="999" t="s">
        <v>11194</v>
      </c>
      <c r="L2079" s="1000">
        <f>IF(BC612="",0,BC612)</f>
        <v>0</v>
      </c>
      <c r="M2079" s="1000">
        <f t="shared" si="653"/>
        <v>0</v>
      </c>
      <c r="N2079" s="1725">
        <f t="shared" si="652"/>
        <v>0</v>
      </c>
      <c r="O2079" s="1000">
        <f>IF(BC613="",0,BC613)</f>
        <v>0</v>
      </c>
      <c r="P2079" s="1000">
        <f>IF(BC614="",0,BC614)</f>
        <v>0</v>
      </c>
      <c r="Q2079" s="1000">
        <f>IF(BC615="",0,BC615)</f>
        <v>0</v>
      </c>
      <c r="R2079" s="1000">
        <f>IF(BC619="",0,BC619)</f>
        <v>0</v>
      </c>
      <c r="S2079" s="1000">
        <f>IF(BC620="",0,BC620)</f>
        <v>0</v>
      </c>
      <c r="T2079" s="1000">
        <f>IF(BC621="",0,BC621)</f>
        <v>0</v>
      </c>
      <c r="U2079" s="1000"/>
      <c r="V2079" s="1000"/>
      <c r="W2079" s="1000"/>
      <c r="X2079" s="1000"/>
      <c r="Y2079" s="1001"/>
      <c r="Z2079" s="2186" t="str">
        <f t="shared" ref="Z2079:Z2082" si="654">Z2078</f>
        <v>Cap.4 Pct.6.1: Total imobilizari necorporale (Rd.1) = Rd.(2 + 3 + 4 + 8 + 9 + 10), pentru Col.(1 la n)</v>
      </c>
      <c r="AA2079" s="2205">
        <f t="shared" si="618"/>
        <v>1</v>
      </c>
      <c r="AB2079" s="2207">
        <f t="shared" si="651"/>
        <v>143</v>
      </c>
    </row>
    <row r="2080" spans="1:29" x14ac:dyDescent="0.25">
      <c r="A2080" s="1708">
        <f t="shared" si="650"/>
        <v>0</v>
      </c>
      <c r="B2080" s="1708">
        <f t="shared" si="635"/>
        <v>10143004</v>
      </c>
      <c r="C2080" s="994">
        <v>143</v>
      </c>
      <c r="D2080" s="1796" t="s">
        <v>447</v>
      </c>
      <c r="E2080" s="994">
        <v>4</v>
      </c>
      <c r="F2080" s="995" t="s">
        <v>11141</v>
      </c>
      <c r="G2080" s="994"/>
      <c r="H2080" s="996" t="s">
        <v>345</v>
      </c>
      <c r="I2080" s="1091" t="s">
        <v>11144</v>
      </c>
      <c r="J2080" s="996" t="s">
        <v>4103</v>
      </c>
      <c r="K2080" s="999" t="s">
        <v>11195</v>
      </c>
      <c r="L2080" s="1000">
        <f>IF(BD612="",0,BD612)</f>
        <v>0</v>
      </c>
      <c r="M2080" s="1000">
        <f t="shared" si="653"/>
        <v>0</v>
      </c>
      <c r="N2080" s="1725">
        <f t="shared" si="652"/>
        <v>0</v>
      </c>
      <c r="O2080" s="1000">
        <f>IF(BD613="",0,BD613)</f>
        <v>0</v>
      </c>
      <c r="P2080" s="1000">
        <f>IF(BD614="",0,BD614)</f>
        <v>0</v>
      </c>
      <c r="Q2080" s="1000">
        <f>IF(BD615="",0,BD615)</f>
        <v>0</v>
      </c>
      <c r="R2080" s="1000">
        <f>IF(BD619="",0,BD619)</f>
        <v>0</v>
      </c>
      <c r="S2080" s="1000">
        <f>IF(BD620="",0,BD620)</f>
        <v>0</v>
      </c>
      <c r="T2080" s="1000">
        <f>IF(BD621="",0,BD621)</f>
        <v>0</v>
      </c>
      <c r="U2080" s="1000"/>
      <c r="V2080" s="1000"/>
      <c r="W2080" s="1000"/>
      <c r="X2080" s="1000"/>
      <c r="Y2080" s="1001"/>
      <c r="Z2080" s="2186" t="str">
        <f t="shared" si="654"/>
        <v>Cap.4 Pct.6.1: Total imobilizari necorporale (Rd.1) = Rd.(2 + 3 + 4 + 8 + 9 + 10), pentru Col.(1 la n)</v>
      </c>
      <c r="AA2080" s="2205">
        <f t="shared" si="618"/>
        <v>1</v>
      </c>
      <c r="AB2080" s="2207">
        <f t="shared" si="651"/>
        <v>143</v>
      </c>
    </row>
    <row r="2081" spans="1:29" x14ac:dyDescent="0.25">
      <c r="A2081" s="1708">
        <f t="shared" si="650"/>
        <v>0</v>
      </c>
      <c r="B2081" s="1708">
        <f t="shared" si="635"/>
        <v>10143005</v>
      </c>
      <c r="C2081" s="994">
        <v>143</v>
      </c>
      <c r="D2081" s="1796" t="s">
        <v>447</v>
      </c>
      <c r="E2081" s="994">
        <v>5</v>
      </c>
      <c r="F2081" s="995" t="s">
        <v>11141</v>
      </c>
      <c r="G2081" s="994"/>
      <c r="H2081" s="996" t="s">
        <v>345</v>
      </c>
      <c r="I2081" s="1091" t="s">
        <v>11189</v>
      </c>
      <c r="J2081" s="996" t="s">
        <v>4103</v>
      </c>
      <c r="K2081" s="999" t="s">
        <v>11196</v>
      </c>
      <c r="L2081" s="1000">
        <f>IF(BE612="",0,BE612)</f>
        <v>0</v>
      </c>
      <c r="M2081" s="1000">
        <f t="shared" si="653"/>
        <v>0</v>
      </c>
      <c r="N2081" s="1725">
        <f t="shared" si="652"/>
        <v>0</v>
      </c>
      <c r="O2081" s="1000">
        <f>IF(BE613="",0,BE613)</f>
        <v>0</v>
      </c>
      <c r="P2081" s="1000">
        <f>IF(BE614="",0,BE614)</f>
        <v>0</v>
      </c>
      <c r="Q2081" s="1000">
        <f>IF(BE615="",0,BE615)</f>
        <v>0</v>
      </c>
      <c r="R2081" s="1000">
        <f>IF(BE619="",0,BE619)</f>
        <v>0</v>
      </c>
      <c r="S2081" s="1000">
        <f>IF(BE620="",0,BE620)</f>
        <v>0</v>
      </c>
      <c r="T2081" s="1000">
        <f>IF(BE621="",0,BE621)</f>
        <v>0</v>
      </c>
      <c r="U2081" s="1000"/>
      <c r="V2081" s="1000"/>
      <c r="W2081" s="1000"/>
      <c r="X2081" s="1000"/>
      <c r="Y2081" s="1001"/>
      <c r="Z2081" s="2186" t="str">
        <f t="shared" si="654"/>
        <v>Cap.4 Pct.6.1: Total imobilizari necorporale (Rd.1) = Rd.(2 + 3 + 4 + 8 + 9 + 10), pentru Col.(1 la n)</v>
      </c>
      <c r="AA2081" s="2205">
        <f t="shared" si="618"/>
        <v>1</v>
      </c>
      <c r="AB2081" s="2207">
        <f t="shared" si="651"/>
        <v>143</v>
      </c>
    </row>
    <row r="2082" spans="1:29" x14ac:dyDescent="0.25">
      <c r="A2082" s="1710">
        <f t="shared" si="650"/>
        <v>0</v>
      </c>
      <c r="B2082" s="1710">
        <f t="shared" si="635"/>
        <v>10143006</v>
      </c>
      <c r="C2082" s="1007">
        <v>143</v>
      </c>
      <c r="D2082" s="1798" t="s">
        <v>447</v>
      </c>
      <c r="E2082" s="1007">
        <v>6</v>
      </c>
      <c r="F2082" s="1008" t="s">
        <v>11141</v>
      </c>
      <c r="G2082" s="1007"/>
      <c r="H2082" s="1009" t="s">
        <v>345</v>
      </c>
      <c r="I2082" s="1092" t="s">
        <v>11159</v>
      </c>
      <c r="J2082" s="1009" t="s">
        <v>4103</v>
      </c>
      <c r="K2082" s="1010" t="s">
        <v>11197</v>
      </c>
      <c r="L2082" s="1012">
        <f>IF(BF612="",0,BF612)</f>
        <v>0</v>
      </c>
      <c r="M2082" s="1012">
        <f t="shared" si="653"/>
        <v>0</v>
      </c>
      <c r="N2082" s="1727">
        <f t="shared" si="652"/>
        <v>0</v>
      </c>
      <c r="O2082" s="1012">
        <f>IF(BF613="",0,BF613)</f>
        <v>0</v>
      </c>
      <c r="P2082" s="1012">
        <f>IF(BF614="",0,BF614)</f>
        <v>0</v>
      </c>
      <c r="Q2082" s="1012">
        <f>IF(BF615="",0,BF615)</f>
        <v>0</v>
      </c>
      <c r="R2082" s="1012">
        <f>IF(BF619="",0,BF619)</f>
        <v>0</v>
      </c>
      <c r="S2082" s="1012">
        <f>IF(BF620="",0,BF620)</f>
        <v>0</v>
      </c>
      <c r="T2082" s="1012">
        <f>IF(BF621="",0,BF621)</f>
        <v>0</v>
      </c>
      <c r="U2082" s="1012"/>
      <c r="V2082" s="1012"/>
      <c r="W2082" s="1012"/>
      <c r="X2082" s="1012"/>
      <c r="Y2082" s="1013"/>
      <c r="Z2082" s="1474" t="str">
        <f t="shared" si="654"/>
        <v>Cap.4 Pct.6.1: Total imobilizari necorporale (Rd.1) = Rd.(2 + 3 + 4 + 8 + 9 + 10), pentru Col.(1 la n)</v>
      </c>
      <c r="AA2082" s="2205">
        <f t="shared" si="618"/>
        <v>1</v>
      </c>
      <c r="AB2082" s="2207">
        <f t="shared" si="651"/>
        <v>143</v>
      </c>
    </row>
    <row r="2083" spans="1:29" x14ac:dyDescent="0.25">
      <c r="A2083" s="1708">
        <f t="shared" si="650"/>
        <v>0</v>
      </c>
      <c r="B2083" s="1708">
        <f t="shared" ref="B2083:B2304" si="655">VALUE("1"&amp;TEXT(C2083,"0000")&amp;TEXT(E2083,"000"))</f>
        <v>10194001</v>
      </c>
      <c r="C2083" s="994">
        <v>194</v>
      </c>
      <c r="D2083" s="1797" t="s">
        <v>447</v>
      </c>
      <c r="E2083" s="1002">
        <v>1</v>
      </c>
      <c r="F2083" s="995" t="s">
        <v>11141</v>
      </c>
      <c r="G2083" s="994" t="s">
        <v>11205</v>
      </c>
      <c r="H2083" s="996" t="s">
        <v>345</v>
      </c>
      <c r="I2083" s="1091" t="s">
        <v>11206</v>
      </c>
      <c r="J2083" s="998" t="s">
        <v>4104</v>
      </c>
      <c r="K2083" s="999" t="s">
        <v>11211</v>
      </c>
      <c r="L2083" s="1000">
        <f>IF(BA615="",0,BA615)</f>
        <v>0</v>
      </c>
      <c r="M2083" s="1000">
        <f>O2083+P2083+Q2083</f>
        <v>0</v>
      </c>
      <c r="N2083" s="1725">
        <f t="shared" ref="N2083:N2088" si="656">IF(L2083&gt;=M2083,0,1)</f>
        <v>0</v>
      </c>
      <c r="O2083" s="1000">
        <f>IF(BA616="",0,BA616)</f>
        <v>0</v>
      </c>
      <c r="P2083" s="1000">
        <f>IF(BA617="",0,BA617)</f>
        <v>0</v>
      </c>
      <c r="Q2083" s="1000">
        <f>IF(BA618="",0,BA618)</f>
        <v>0</v>
      </c>
      <c r="R2083" s="1000"/>
      <c r="S2083" s="1000"/>
      <c r="T2083" s="1000"/>
      <c r="U2083" s="1000"/>
      <c r="V2083" s="1000"/>
      <c r="W2083" s="1000"/>
      <c r="X2083" s="1000"/>
      <c r="Y2083" s="1001"/>
      <c r="Z2083" s="1343" t="s">
        <v>11221</v>
      </c>
      <c r="AA2083" s="2205">
        <f t="shared" si="618"/>
        <v>1</v>
      </c>
      <c r="AB2083" s="2207">
        <f t="shared" si="651"/>
        <v>194</v>
      </c>
    </row>
    <row r="2084" spans="1:29" x14ac:dyDescent="0.25">
      <c r="A2084" s="1708">
        <f t="shared" si="650"/>
        <v>0</v>
      </c>
      <c r="B2084" s="1708">
        <f t="shared" si="655"/>
        <v>10194002</v>
      </c>
      <c r="C2084" s="994">
        <v>194</v>
      </c>
      <c r="D2084" s="1797" t="s">
        <v>447</v>
      </c>
      <c r="E2084" s="1002">
        <v>2</v>
      </c>
      <c r="F2084" s="995" t="s">
        <v>11141</v>
      </c>
      <c r="G2084" s="994"/>
      <c r="H2084" s="996" t="s">
        <v>345</v>
      </c>
      <c r="I2084" s="1091" t="s">
        <v>11207</v>
      </c>
      <c r="J2084" s="996" t="s">
        <v>4104</v>
      </c>
      <c r="K2084" s="999" t="s">
        <v>11212</v>
      </c>
      <c r="L2084" s="1000">
        <f>IF(BB615="",0,BB615)</f>
        <v>0</v>
      </c>
      <c r="M2084" s="1000">
        <f t="shared" ref="M2084:M2088" si="657">O2084+P2084+Q2084</f>
        <v>0</v>
      </c>
      <c r="N2084" s="1725">
        <f t="shared" si="656"/>
        <v>0</v>
      </c>
      <c r="O2084" s="1000">
        <f>IF(BB616="",0,BB616)</f>
        <v>0</v>
      </c>
      <c r="P2084" s="1000">
        <f>IF(BB617="",0,BB617)</f>
        <v>0</v>
      </c>
      <c r="Q2084" s="1000">
        <f>IF(BB618="",0,BB618)</f>
        <v>0</v>
      </c>
      <c r="R2084" s="1000"/>
      <c r="S2084" s="1000"/>
      <c r="T2084" s="1000"/>
      <c r="U2084" s="1000"/>
      <c r="V2084" s="1000"/>
      <c r="W2084" s="1000"/>
      <c r="X2084" s="1000"/>
      <c r="Y2084" s="1001"/>
      <c r="Z2084" s="2186" t="str">
        <f>Z2083</f>
        <v>Cap.4 Pct.6.1: Alte imobilizari (Rd.4) &gt;= Drepturi de autor (Rd.5) + Software  (Rd.6) + Baze de date (Rd.7), pentru Col.(1 la n)</v>
      </c>
      <c r="AA2084" s="2205">
        <f t="shared" si="618"/>
        <v>1</v>
      </c>
      <c r="AB2084" s="2207">
        <f t="shared" si="651"/>
        <v>194</v>
      </c>
    </row>
    <row r="2085" spans="1:29" x14ac:dyDescent="0.25">
      <c r="A2085" s="1708">
        <f t="shared" si="650"/>
        <v>0</v>
      </c>
      <c r="B2085" s="1708">
        <f t="shared" si="655"/>
        <v>10194003</v>
      </c>
      <c r="C2085" s="994">
        <v>194</v>
      </c>
      <c r="D2085" s="1797" t="s">
        <v>447</v>
      </c>
      <c r="E2085" s="1002">
        <v>3</v>
      </c>
      <c r="F2085" s="995" t="s">
        <v>11141</v>
      </c>
      <c r="G2085" s="994"/>
      <c r="H2085" s="996" t="s">
        <v>345</v>
      </c>
      <c r="I2085" s="1091" t="s">
        <v>11208</v>
      </c>
      <c r="J2085" s="996" t="s">
        <v>4104</v>
      </c>
      <c r="K2085" s="999" t="s">
        <v>11213</v>
      </c>
      <c r="L2085" s="1000">
        <f>IF(BC615="",0,BC615)</f>
        <v>0</v>
      </c>
      <c r="M2085" s="1000">
        <f t="shared" si="657"/>
        <v>0</v>
      </c>
      <c r="N2085" s="1725">
        <f t="shared" si="656"/>
        <v>0</v>
      </c>
      <c r="O2085" s="1000">
        <f>IF(BC616="",0,BC616)</f>
        <v>0</v>
      </c>
      <c r="P2085" s="1000">
        <f>IF(BC617="",0,BC617)</f>
        <v>0</v>
      </c>
      <c r="Q2085" s="1000">
        <f>IF(BC618="",0,BC618)</f>
        <v>0</v>
      </c>
      <c r="R2085" s="1000"/>
      <c r="S2085" s="1000"/>
      <c r="T2085" s="1000"/>
      <c r="U2085" s="1000"/>
      <c r="V2085" s="1000"/>
      <c r="W2085" s="1000"/>
      <c r="X2085" s="1000"/>
      <c r="Y2085" s="1001"/>
      <c r="Z2085" s="2186" t="str">
        <f t="shared" ref="Z2085:Z2088" si="658">Z2084</f>
        <v>Cap.4 Pct.6.1: Alte imobilizari (Rd.4) &gt;= Drepturi de autor (Rd.5) + Software  (Rd.6) + Baze de date (Rd.7), pentru Col.(1 la n)</v>
      </c>
      <c r="AA2085" s="2205">
        <f t="shared" si="618"/>
        <v>1</v>
      </c>
      <c r="AB2085" s="2207">
        <f t="shared" si="651"/>
        <v>194</v>
      </c>
    </row>
    <row r="2086" spans="1:29" x14ac:dyDescent="0.25">
      <c r="A2086" s="1708">
        <f t="shared" si="650"/>
        <v>0</v>
      </c>
      <c r="B2086" s="1708">
        <f t="shared" si="655"/>
        <v>10194004</v>
      </c>
      <c r="C2086" s="994">
        <v>194</v>
      </c>
      <c r="D2086" s="1797" t="s">
        <v>447</v>
      </c>
      <c r="E2086" s="1002">
        <v>4</v>
      </c>
      <c r="F2086" s="995" t="s">
        <v>11141</v>
      </c>
      <c r="G2086" s="994"/>
      <c r="H2086" s="996" t="s">
        <v>345</v>
      </c>
      <c r="I2086" s="1091" t="s">
        <v>11209</v>
      </c>
      <c r="J2086" s="996" t="s">
        <v>4104</v>
      </c>
      <c r="K2086" s="999" t="s">
        <v>11214</v>
      </c>
      <c r="L2086" s="1000">
        <f>IF(BD615="",0,BD615)</f>
        <v>0</v>
      </c>
      <c r="M2086" s="1000">
        <f t="shared" si="657"/>
        <v>0</v>
      </c>
      <c r="N2086" s="1725">
        <f t="shared" si="656"/>
        <v>0</v>
      </c>
      <c r="O2086" s="1000">
        <f>IF(BD616="",0,BD616)</f>
        <v>0</v>
      </c>
      <c r="P2086" s="1000">
        <f>IF(BD617="",0,BD617)</f>
        <v>0</v>
      </c>
      <c r="Q2086" s="1000">
        <f>IF(BD618="",0,BD618)</f>
        <v>0</v>
      </c>
      <c r="R2086" s="1000"/>
      <c r="S2086" s="1000"/>
      <c r="T2086" s="1000"/>
      <c r="U2086" s="1000"/>
      <c r="V2086" s="1000"/>
      <c r="W2086" s="1000"/>
      <c r="X2086" s="1000"/>
      <c r="Y2086" s="1001"/>
      <c r="Z2086" s="2186" t="str">
        <f t="shared" si="658"/>
        <v>Cap.4 Pct.6.1: Alte imobilizari (Rd.4) &gt;= Drepturi de autor (Rd.5) + Software  (Rd.6) + Baze de date (Rd.7), pentru Col.(1 la n)</v>
      </c>
      <c r="AA2086" s="2205">
        <f t="shared" si="618"/>
        <v>1</v>
      </c>
      <c r="AB2086" s="2207">
        <f t="shared" si="651"/>
        <v>194</v>
      </c>
    </row>
    <row r="2087" spans="1:29" x14ac:dyDescent="0.25">
      <c r="A2087" s="1708">
        <f t="shared" si="650"/>
        <v>0</v>
      </c>
      <c r="B2087" s="1708">
        <f t="shared" si="655"/>
        <v>10194005</v>
      </c>
      <c r="C2087" s="994">
        <v>194</v>
      </c>
      <c r="D2087" s="1797" t="s">
        <v>447</v>
      </c>
      <c r="E2087" s="1002">
        <v>5</v>
      </c>
      <c r="F2087" s="995" t="s">
        <v>11141</v>
      </c>
      <c r="G2087" s="994"/>
      <c r="H2087" s="996" t="s">
        <v>345</v>
      </c>
      <c r="I2087" s="1091" t="s">
        <v>11210</v>
      </c>
      <c r="J2087" s="996" t="s">
        <v>4104</v>
      </c>
      <c r="K2087" s="999" t="s">
        <v>11215</v>
      </c>
      <c r="L2087" s="1000">
        <f>IF(BE615="",0,BE615)</f>
        <v>0</v>
      </c>
      <c r="M2087" s="1000">
        <f t="shared" si="657"/>
        <v>0</v>
      </c>
      <c r="N2087" s="1725">
        <f t="shared" si="656"/>
        <v>0</v>
      </c>
      <c r="O2087" s="1000">
        <f>IF(BE616="",0,BE616)</f>
        <v>0</v>
      </c>
      <c r="P2087" s="1000">
        <f>IF(BE617="",0,BE617)</f>
        <v>0</v>
      </c>
      <c r="Q2087" s="1000">
        <f>IF(BE618="",0,BE618)</f>
        <v>0</v>
      </c>
      <c r="R2087" s="1000"/>
      <c r="S2087" s="1000"/>
      <c r="T2087" s="1000"/>
      <c r="U2087" s="1000"/>
      <c r="V2087" s="1000"/>
      <c r="W2087" s="1000"/>
      <c r="X2087" s="1000"/>
      <c r="Y2087" s="1001"/>
      <c r="Z2087" s="2186" t="str">
        <f t="shared" si="658"/>
        <v>Cap.4 Pct.6.1: Alte imobilizari (Rd.4) &gt;= Drepturi de autor (Rd.5) + Software  (Rd.6) + Baze de date (Rd.7), pentru Col.(1 la n)</v>
      </c>
      <c r="AA2087" s="2205">
        <f t="shared" si="618"/>
        <v>1</v>
      </c>
      <c r="AB2087" s="2207">
        <f t="shared" si="651"/>
        <v>194</v>
      </c>
    </row>
    <row r="2088" spans="1:29" x14ac:dyDescent="0.25">
      <c r="A2088" s="1710">
        <f t="shared" si="650"/>
        <v>0</v>
      </c>
      <c r="B2088" s="1710">
        <f t="shared" si="655"/>
        <v>10194006</v>
      </c>
      <c r="C2088" s="1007">
        <v>194</v>
      </c>
      <c r="D2088" s="1798" t="s">
        <v>447</v>
      </c>
      <c r="E2088" s="1007">
        <v>6</v>
      </c>
      <c r="F2088" s="1008" t="s">
        <v>11141</v>
      </c>
      <c r="G2088" s="1007"/>
      <c r="H2088" s="1009" t="s">
        <v>345</v>
      </c>
      <c r="I2088" s="1092" t="s">
        <v>11161</v>
      </c>
      <c r="J2088" s="1063" t="s">
        <v>4104</v>
      </c>
      <c r="K2088" s="1010" t="s">
        <v>11216</v>
      </c>
      <c r="L2088" s="1012">
        <f>IF(BF615="",0,BF615)</f>
        <v>0</v>
      </c>
      <c r="M2088" s="1012">
        <f t="shared" si="657"/>
        <v>0</v>
      </c>
      <c r="N2088" s="1727">
        <f t="shared" si="656"/>
        <v>0</v>
      </c>
      <c r="O2088" s="1012">
        <f>IF(BF616="",0,BF616)</f>
        <v>0</v>
      </c>
      <c r="P2088" s="1012">
        <f>IF(BF617="",0,BF617)</f>
        <v>0</v>
      </c>
      <c r="Q2088" s="1012">
        <f>IF(BF618="",0,BF618)</f>
        <v>0</v>
      </c>
      <c r="R2088" s="1012"/>
      <c r="S2088" s="1012"/>
      <c r="T2088" s="1012"/>
      <c r="U2088" s="1012"/>
      <c r="V2088" s="1012"/>
      <c r="W2088" s="1012"/>
      <c r="X2088" s="1012"/>
      <c r="Y2088" s="1013"/>
      <c r="Z2088" s="1474" t="str">
        <f t="shared" si="658"/>
        <v>Cap.4 Pct.6.1: Alte imobilizari (Rd.4) &gt;= Drepturi de autor (Rd.5) + Software  (Rd.6) + Baze de date (Rd.7), pentru Col.(1 la n)</v>
      </c>
      <c r="AA2088" s="2205">
        <f t="shared" si="618"/>
        <v>1</v>
      </c>
      <c r="AB2088" s="2207">
        <f t="shared" si="651"/>
        <v>194</v>
      </c>
    </row>
    <row r="2089" spans="1:29" ht="15" customHeight="1" x14ac:dyDescent="0.25">
      <c r="A2089" s="1979">
        <f t="shared" si="650"/>
        <v>0</v>
      </c>
      <c r="B2089" s="1979">
        <f t="shared" ref="B2089:B2114" si="659">VALUE("1"&amp;TEXT(C2089,"0000")&amp;TEXT(E2089,"000"))</f>
        <v>10242001</v>
      </c>
      <c r="C2089" s="1980">
        <v>242</v>
      </c>
      <c r="D2089" s="1981" t="s">
        <v>447</v>
      </c>
      <c r="E2089" s="1980">
        <v>1</v>
      </c>
      <c r="F2089" s="1003" t="s">
        <v>11141</v>
      </c>
      <c r="G2089" s="1980" t="s">
        <v>11244</v>
      </c>
      <c r="H2089" s="1982" t="s">
        <v>345</v>
      </c>
      <c r="I2089" s="2192" t="str">
        <f>"Cap.4 Pct.6.1 Rd."&amp;E2089&amp;" Col.4"</f>
        <v>Cap.4 Pct.6.1 Rd.1 Col.4</v>
      </c>
      <c r="J2089" s="1983" t="s">
        <v>4104</v>
      </c>
      <c r="K2089" s="1984">
        <v>0</v>
      </c>
      <c r="L2089" s="1005">
        <f t="shared" ref="L2089:L2098" si="660">IF(BD612="",0,BD612)</f>
        <v>0</v>
      </c>
      <c r="M2089" s="1985">
        <f>0</f>
        <v>0</v>
      </c>
      <c r="N2089" s="1986">
        <f t="shared" ref="N2089:N2098" si="661">IF(L2089&lt;M2089,1,0)</f>
        <v>0</v>
      </c>
      <c r="O2089" s="1985"/>
      <c r="P2089" s="1985"/>
      <c r="Q2089" s="1985"/>
      <c r="R2089" s="1985"/>
      <c r="S2089" s="1985"/>
      <c r="T2089" s="1985"/>
      <c r="U2089" s="1985"/>
      <c r="V2089" s="1985"/>
      <c r="W2089" s="1985"/>
      <c r="X2089" s="1985"/>
      <c r="Y2089" s="1987"/>
      <c r="Z2089" s="1988" t="s">
        <v>11242</v>
      </c>
      <c r="AA2089" s="2205">
        <f t="shared" si="618"/>
        <v>1</v>
      </c>
      <c r="AB2089" s="2207">
        <f t="shared" ref="AB2089:AB2098" si="662">C2089</f>
        <v>242</v>
      </c>
      <c r="AC2089" s="2205">
        <f>LEN(Z2089)</f>
        <v>205</v>
      </c>
    </row>
    <row r="2090" spans="1:29" ht="15" customHeight="1" x14ac:dyDescent="0.25">
      <c r="A2090" s="1709">
        <f t="shared" si="650"/>
        <v>0</v>
      </c>
      <c r="B2090" s="1709">
        <f t="shared" si="659"/>
        <v>10242002</v>
      </c>
      <c r="C2090" s="1002">
        <v>242</v>
      </c>
      <c r="D2090" s="1797" t="s">
        <v>447</v>
      </c>
      <c r="E2090" s="1002">
        <v>2</v>
      </c>
      <c r="F2090" s="1003" t="s">
        <v>11141</v>
      </c>
      <c r="H2090" s="1016" t="s">
        <v>345</v>
      </c>
      <c r="I2090" s="2192" t="str">
        <f t="shared" ref="I2090:I2098" si="663">"Cap.4 Pct.6.1 Rd."&amp;E2090&amp;" Col.4"</f>
        <v>Cap.4 Pct.6.1 Rd.2 Col.4</v>
      </c>
      <c r="J2090" s="1004" t="s">
        <v>4104</v>
      </c>
      <c r="K2090" s="997">
        <v>0</v>
      </c>
      <c r="L2090" s="1005">
        <f t="shared" si="660"/>
        <v>0</v>
      </c>
      <c r="M2090" s="1005">
        <f>0</f>
        <v>0</v>
      </c>
      <c r="N2090" s="1725">
        <f t="shared" si="661"/>
        <v>0</v>
      </c>
      <c r="Z2090" s="1989" t="str">
        <f t="shared" ref="Z2090:Z2098" si="664">Z2089</f>
        <v>Cap.4 Pct.6.1 Col.4: Nu se accepta valori negative pe Col.4 (Reduceri - Total). O reducere cu valoare negativa va fi tratata ca o crestere si trebuie inregistrata corespunzator pe Col.2 (Cresteri - Total).</v>
      </c>
      <c r="AA2090" s="2205">
        <f t="shared" si="618"/>
        <v>1</v>
      </c>
      <c r="AB2090" s="2207">
        <f t="shared" si="662"/>
        <v>242</v>
      </c>
    </row>
    <row r="2091" spans="1:29" ht="15" customHeight="1" x14ac:dyDescent="0.25">
      <c r="A2091" s="1709">
        <f t="shared" si="650"/>
        <v>0</v>
      </c>
      <c r="B2091" s="1709">
        <f t="shared" si="659"/>
        <v>10242003</v>
      </c>
      <c r="C2091" s="1002">
        <v>242</v>
      </c>
      <c r="D2091" s="1797" t="s">
        <v>447</v>
      </c>
      <c r="E2091" s="1002">
        <v>3</v>
      </c>
      <c r="F2091" s="1003" t="s">
        <v>11141</v>
      </c>
      <c r="H2091" s="1016" t="s">
        <v>345</v>
      </c>
      <c r="I2091" s="2192" t="str">
        <f t="shared" si="663"/>
        <v>Cap.4 Pct.6.1 Rd.3 Col.4</v>
      </c>
      <c r="J2091" s="1004" t="s">
        <v>4104</v>
      </c>
      <c r="K2091" s="997">
        <v>0</v>
      </c>
      <c r="L2091" s="1005">
        <f t="shared" si="660"/>
        <v>0</v>
      </c>
      <c r="M2091" s="1005">
        <f>0</f>
        <v>0</v>
      </c>
      <c r="N2091" s="1725">
        <f t="shared" si="661"/>
        <v>0</v>
      </c>
      <c r="Z2091" s="1989" t="str">
        <f t="shared" si="664"/>
        <v>Cap.4 Pct.6.1 Col.4: Nu se accepta valori negative pe Col.4 (Reduceri - Total). O reducere cu valoare negativa va fi tratata ca o crestere si trebuie inregistrata corespunzator pe Col.2 (Cresteri - Total).</v>
      </c>
      <c r="AA2091" s="2205">
        <f t="shared" si="618"/>
        <v>1</v>
      </c>
      <c r="AB2091" s="2207">
        <f t="shared" si="662"/>
        <v>242</v>
      </c>
    </row>
    <row r="2092" spans="1:29" ht="15" customHeight="1" x14ac:dyDescent="0.25">
      <c r="A2092" s="1709">
        <f t="shared" si="650"/>
        <v>0</v>
      </c>
      <c r="B2092" s="1709">
        <f t="shared" si="659"/>
        <v>10242004</v>
      </c>
      <c r="C2092" s="1002">
        <v>242</v>
      </c>
      <c r="D2092" s="1797" t="s">
        <v>447</v>
      </c>
      <c r="E2092" s="1002">
        <v>4</v>
      </c>
      <c r="F2092" s="1003" t="s">
        <v>11141</v>
      </c>
      <c r="H2092" s="1016" t="s">
        <v>345</v>
      </c>
      <c r="I2092" s="2192" t="str">
        <f t="shared" si="663"/>
        <v>Cap.4 Pct.6.1 Rd.4 Col.4</v>
      </c>
      <c r="J2092" s="1004" t="s">
        <v>4104</v>
      </c>
      <c r="K2092" s="997">
        <v>0</v>
      </c>
      <c r="L2092" s="1005">
        <f t="shared" si="660"/>
        <v>0</v>
      </c>
      <c r="M2092" s="1005">
        <f>0</f>
        <v>0</v>
      </c>
      <c r="N2092" s="1725">
        <f t="shared" si="661"/>
        <v>0</v>
      </c>
      <c r="Z2092" s="1989" t="str">
        <f t="shared" si="664"/>
        <v>Cap.4 Pct.6.1 Col.4: Nu se accepta valori negative pe Col.4 (Reduceri - Total). O reducere cu valoare negativa va fi tratata ca o crestere si trebuie inregistrata corespunzator pe Col.2 (Cresteri - Total).</v>
      </c>
      <c r="AA2092" s="2205">
        <f t="shared" si="618"/>
        <v>1</v>
      </c>
      <c r="AB2092" s="2207">
        <f t="shared" si="662"/>
        <v>242</v>
      </c>
    </row>
    <row r="2093" spans="1:29" ht="15" customHeight="1" x14ac:dyDescent="0.25">
      <c r="A2093" s="1709">
        <f t="shared" si="650"/>
        <v>0</v>
      </c>
      <c r="B2093" s="1709">
        <f t="shared" si="659"/>
        <v>10242005</v>
      </c>
      <c r="C2093" s="1002">
        <v>242</v>
      </c>
      <c r="D2093" s="1797" t="s">
        <v>447</v>
      </c>
      <c r="E2093" s="1002">
        <v>5</v>
      </c>
      <c r="F2093" s="1003" t="s">
        <v>11141</v>
      </c>
      <c r="H2093" s="1016" t="s">
        <v>345</v>
      </c>
      <c r="I2093" s="2192" t="str">
        <f t="shared" si="663"/>
        <v>Cap.4 Pct.6.1 Rd.5 Col.4</v>
      </c>
      <c r="J2093" s="1004" t="s">
        <v>4104</v>
      </c>
      <c r="K2093" s="997">
        <v>0</v>
      </c>
      <c r="L2093" s="1005">
        <f t="shared" si="660"/>
        <v>0</v>
      </c>
      <c r="M2093" s="1005">
        <f>0</f>
        <v>0</v>
      </c>
      <c r="N2093" s="1725">
        <f t="shared" si="661"/>
        <v>0</v>
      </c>
      <c r="Z2093" s="1989" t="str">
        <f t="shared" si="664"/>
        <v>Cap.4 Pct.6.1 Col.4: Nu se accepta valori negative pe Col.4 (Reduceri - Total). O reducere cu valoare negativa va fi tratata ca o crestere si trebuie inregistrata corespunzator pe Col.2 (Cresteri - Total).</v>
      </c>
      <c r="AA2093" s="2205">
        <f t="shared" si="618"/>
        <v>1</v>
      </c>
      <c r="AB2093" s="2207">
        <f t="shared" si="662"/>
        <v>242</v>
      </c>
    </row>
    <row r="2094" spans="1:29" ht="15" customHeight="1" x14ac:dyDescent="0.25">
      <c r="A2094" s="1709">
        <f t="shared" si="650"/>
        <v>0</v>
      </c>
      <c r="B2094" s="1709">
        <f t="shared" si="659"/>
        <v>10242006</v>
      </c>
      <c r="C2094" s="1002">
        <v>242</v>
      </c>
      <c r="D2094" s="1797" t="s">
        <v>447</v>
      </c>
      <c r="E2094" s="1002">
        <v>6</v>
      </c>
      <c r="F2094" s="1003" t="s">
        <v>11141</v>
      </c>
      <c r="H2094" s="1016" t="s">
        <v>345</v>
      </c>
      <c r="I2094" s="2192" t="str">
        <f t="shared" si="663"/>
        <v>Cap.4 Pct.6.1 Rd.6 Col.4</v>
      </c>
      <c r="J2094" s="1004" t="s">
        <v>4104</v>
      </c>
      <c r="K2094" s="997">
        <v>0</v>
      </c>
      <c r="L2094" s="1005">
        <f t="shared" si="660"/>
        <v>0</v>
      </c>
      <c r="M2094" s="1005">
        <f>0</f>
        <v>0</v>
      </c>
      <c r="N2094" s="1725">
        <f t="shared" si="661"/>
        <v>0</v>
      </c>
      <c r="Z2094" s="1989" t="str">
        <f t="shared" si="664"/>
        <v>Cap.4 Pct.6.1 Col.4: Nu se accepta valori negative pe Col.4 (Reduceri - Total). O reducere cu valoare negativa va fi tratata ca o crestere si trebuie inregistrata corespunzator pe Col.2 (Cresteri - Total).</v>
      </c>
      <c r="AA2094" s="2205">
        <f t="shared" si="618"/>
        <v>1</v>
      </c>
      <c r="AB2094" s="2207">
        <f t="shared" si="662"/>
        <v>242</v>
      </c>
    </row>
    <row r="2095" spans="1:29" ht="15" customHeight="1" x14ac:dyDescent="0.25">
      <c r="A2095" s="1709">
        <f t="shared" si="650"/>
        <v>0</v>
      </c>
      <c r="B2095" s="1709">
        <f t="shared" si="659"/>
        <v>10242007</v>
      </c>
      <c r="C2095" s="1002">
        <v>242</v>
      </c>
      <c r="D2095" s="1797" t="s">
        <v>447</v>
      </c>
      <c r="E2095" s="1002">
        <v>7</v>
      </c>
      <c r="F2095" s="1003" t="s">
        <v>11141</v>
      </c>
      <c r="H2095" s="1016" t="s">
        <v>345</v>
      </c>
      <c r="I2095" s="2192" t="str">
        <f t="shared" si="663"/>
        <v>Cap.4 Pct.6.1 Rd.7 Col.4</v>
      </c>
      <c r="J2095" s="1004" t="s">
        <v>4104</v>
      </c>
      <c r="K2095" s="997">
        <v>0</v>
      </c>
      <c r="L2095" s="1005">
        <f t="shared" si="660"/>
        <v>0</v>
      </c>
      <c r="M2095" s="1005">
        <f>0</f>
        <v>0</v>
      </c>
      <c r="N2095" s="1725">
        <f t="shared" si="661"/>
        <v>0</v>
      </c>
      <c r="Z2095" s="1989" t="str">
        <f t="shared" si="664"/>
        <v>Cap.4 Pct.6.1 Col.4: Nu se accepta valori negative pe Col.4 (Reduceri - Total). O reducere cu valoare negativa va fi tratata ca o crestere si trebuie inregistrata corespunzator pe Col.2 (Cresteri - Total).</v>
      </c>
      <c r="AA2095" s="2205">
        <f t="shared" si="618"/>
        <v>1</v>
      </c>
      <c r="AB2095" s="2207">
        <f t="shared" si="662"/>
        <v>242</v>
      </c>
    </row>
    <row r="2096" spans="1:29" ht="15" customHeight="1" x14ac:dyDescent="0.25">
      <c r="A2096" s="1709">
        <f t="shared" si="650"/>
        <v>0</v>
      </c>
      <c r="B2096" s="1709">
        <f t="shared" si="659"/>
        <v>10242008</v>
      </c>
      <c r="C2096" s="1002">
        <v>242</v>
      </c>
      <c r="D2096" s="1797" t="s">
        <v>447</v>
      </c>
      <c r="E2096" s="1002">
        <v>8</v>
      </c>
      <c r="F2096" s="1003" t="s">
        <v>11141</v>
      </c>
      <c r="H2096" s="1016" t="s">
        <v>345</v>
      </c>
      <c r="I2096" s="2192" t="str">
        <f t="shared" si="663"/>
        <v>Cap.4 Pct.6.1 Rd.8 Col.4</v>
      </c>
      <c r="J2096" s="1004" t="s">
        <v>4104</v>
      </c>
      <c r="K2096" s="997">
        <v>0</v>
      </c>
      <c r="L2096" s="1005">
        <f t="shared" si="660"/>
        <v>0</v>
      </c>
      <c r="M2096" s="1005">
        <f>0</f>
        <v>0</v>
      </c>
      <c r="N2096" s="1725">
        <f t="shared" si="661"/>
        <v>0</v>
      </c>
      <c r="Z2096" s="1989" t="str">
        <f t="shared" si="664"/>
        <v>Cap.4 Pct.6.1 Col.4: Nu se accepta valori negative pe Col.4 (Reduceri - Total). O reducere cu valoare negativa va fi tratata ca o crestere si trebuie inregistrata corespunzator pe Col.2 (Cresteri - Total).</v>
      </c>
      <c r="AA2096" s="2205">
        <f t="shared" si="618"/>
        <v>1</v>
      </c>
      <c r="AB2096" s="2207">
        <f t="shared" si="662"/>
        <v>242</v>
      </c>
    </row>
    <row r="2097" spans="1:28" ht="15" customHeight="1" x14ac:dyDescent="0.25">
      <c r="A2097" s="1709">
        <f t="shared" si="650"/>
        <v>0</v>
      </c>
      <c r="B2097" s="1709">
        <f t="shared" si="659"/>
        <v>10242009</v>
      </c>
      <c r="C2097" s="1002">
        <v>242</v>
      </c>
      <c r="D2097" s="1797" t="s">
        <v>447</v>
      </c>
      <c r="E2097" s="1002">
        <v>9</v>
      </c>
      <c r="F2097" s="1003" t="s">
        <v>11141</v>
      </c>
      <c r="H2097" s="1016" t="s">
        <v>345</v>
      </c>
      <c r="I2097" s="2192" t="str">
        <f t="shared" si="663"/>
        <v>Cap.4 Pct.6.1 Rd.9 Col.4</v>
      </c>
      <c r="J2097" s="1004" t="s">
        <v>4104</v>
      </c>
      <c r="K2097" s="997">
        <v>0</v>
      </c>
      <c r="L2097" s="1005">
        <f t="shared" si="660"/>
        <v>0</v>
      </c>
      <c r="M2097" s="1005">
        <f>0</f>
        <v>0</v>
      </c>
      <c r="N2097" s="1725">
        <f t="shared" si="661"/>
        <v>0</v>
      </c>
      <c r="Z2097" s="1989" t="str">
        <f t="shared" si="664"/>
        <v>Cap.4 Pct.6.1 Col.4: Nu se accepta valori negative pe Col.4 (Reduceri - Total). O reducere cu valoare negativa va fi tratata ca o crestere si trebuie inregistrata corespunzator pe Col.2 (Cresteri - Total).</v>
      </c>
      <c r="AA2097" s="2205">
        <f t="shared" si="618"/>
        <v>1</v>
      </c>
      <c r="AB2097" s="2207">
        <f t="shared" si="662"/>
        <v>242</v>
      </c>
    </row>
    <row r="2098" spans="1:28" ht="15" customHeight="1" x14ac:dyDescent="0.25">
      <c r="A2098" s="1710">
        <f t="shared" si="650"/>
        <v>0</v>
      </c>
      <c r="B2098" s="1710">
        <f t="shared" si="659"/>
        <v>10242010</v>
      </c>
      <c r="C2098" s="1007">
        <v>242</v>
      </c>
      <c r="D2098" s="1798" t="s">
        <v>447</v>
      </c>
      <c r="E2098" s="1007">
        <v>10</v>
      </c>
      <c r="F2098" s="1008" t="s">
        <v>11141</v>
      </c>
      <c r="G2098" s="1007"/>
      <c r="H2098" s="1009" t="s">
        <v>345</v>
      </c>
      <c r="I2098" s="1977" t="str">
        <f t="shared" si="663"/>
        <v>Cap.4 Pct.6.1 Rd.10 Col.4</v>
      </c>
      <c r="J2098" s="1011" t="s">
        <v>4104</v>
      </c>
      <c r="K2098" s="1010">
        <v>0</v>
      </c>
      <c r="L2098" s="1012">
        <f t="shared" si="660"/>
        <v>0</v>
      </c>
      <c r="M2098" s="1012">
        <f>0</f>
        <v>0</v>
      </c>
      <c r="N2098" s="1727">
        <f t="shared" si="661"/>
        <v>0</v>
      </c>
      <c r="O2098" s="1012"/>
      <c r="P2098" s="1012"/>
      <c r="Q2098" s="1012"/>
      <c r="R2098" s="1012"/>
      <c r="S2098" s="1012"/>
      <c r="T2098" s="1012"/>
      <c r="U2098" s="1012"/>
      <c r="V2098" s="1012"/>
      <c r="W2098" s="1012"/>
      <c r="X2098" s="1012"/>
      <c r="Y2098" s="1013"/>
      <c r="Z2098" s="1990" t="str">
        <f t="shared" si="664"/>
        <v>Cap.4 Pct.6.1 Col.4: Nu se accepta valori negative pe Col.4 (Reduceri - Total). O reducere cu valoare negativa va fi tratata ca o crestere si trebuie inregistrata corespunzator pe Col.2 (Cresteri - Total).</v>
      </c>
      <c r="AA2098" s="2205">
        <f t="shared" si="618"/>
        <v>1</v>
      </c>
      <c r="AB2098" s="2207">
        <f t="shared" si="662"/>
        <v>242</v>
      </c>
    </row>
    <row r="2099" spans="1:28" x14ac:dyDescent="0.25">
      <c r="A2099" s="1708">
        <f t="shared" si="650"/>
        <v>0</v>
      </c>
      <c r="B2099" s="1708">
        <f t="shared" si="659"/>
        <v>12113001</v>
      </c>
      <c r="C2099" s="1442">
        <v>2113</v>
      </c>
      <c r="D2099" s="1796" t="s">
        <v>447</v>
      </c>
      <c r="E2099" s="994">
        <v>1</v>
      </c>
      <c r="F2099" s="995" t="s">
        <v>11145</v>
      </c>
      <c r="G2099" s="994"/>
      <c r="H2099" s="996" t="s">
        <v>345</v>
      </c>
      <c r="I2099" s="999" t="s">
        <v>11146</v>
      </c>
      <c r="J2099" s="998" t="s">
        <v>4103</v>
      </c>
      <c r="K2099" s="2192" t="str">
        <f>"INT("&amp;I2099&amp;")"</f>
        <v>INT(Cap.4 Pct.6.2 Rd.1 Col.1)</v>
      </c>
      <c r="L2099" s="1501" t="str">
        <f>TEXT(O2099,"0,000")</f>
        <v>0,000</v>
      </c>
      <c r="M2099" s="1501">
        <f>P2099</f>
        <v>0</v>
      </c>
      <c r="N2099" s="1724">
        <f>IF(O2099=P2099,0,1)</f>
        <v>0</v>
      </c>
      <c r="O2099" s="1000">
        <f>IF(BA623="",0,BA623)</f>
        <v>0</v>
      </c>
      <c r="P2099" s="1000">
        <f>IF(BA623="",0,INT(BA623))</f>
        <v>0</v>
      </c>
      <c r="Q2099" s="1000"/>
      <c r="R2099" s="1000"/>
      <c r="S2099" s="1000"/>
      <c r="T2099" s="1000"/>
      <c r="U2099" s="1000"/>
      <c r="V2099" s="1000"/>
      <c r="W2099" s="1000"/>
      <c r="X2099" s="1000"/>
      <c r="Y2099" s="1001"/>
      <c r="Z2099" s="1506" t="s">
        <v>11152</v>
      </c>
      <c r="AA2099" s="2205">
        <f t="shared" si="618"/>
        <v>1</v>
      </c>
      <c r="AB2099" s="3037">
        <v>2113</v>
      </c>
    </row>
    <row r="2100" spans="1:28" x14ac:dyDescent="0.25">
      <c r="A2100" s="1709">
        <f t="shared" si="650"/>
        <v>0</v>
      </c>
      <c r="B2100" s="1709">
        <f t="shared" si="659"/>
        <v>12114001</v>
      </c>
      <c r="C2100" s="1443">
        <v>2114</v>
      </c>
      <c r="D2100" s="1797" t="s">
        <v>447</v>
      </c>
      <c r="E2100" s="1002">
        <v>1</v>
      </c>
      <c r="F2100" s="1003" t="s">
        <v>11145</v>
      </c>
      <c r="H2100" s="1016" t="s">
        <v>345</v>
      </c>
      <c r="I2100" s="997" t="s">
        <v>11147</v>
      </c>
      <c r="J2100" s="1004" t="s">
        <v>4103</v>
      </c>
      <c r="K2100" s="1976" t="str">
        <f>"INT("&amp;I2100&amp;")"</f>
        <v>INT(Cap.4 Pct.6.2 Rd.1 Col.2)</v>
      </c>
      <c r="L2100" s="1470" t="str">
        <f>TEXT(O2100,"0,000")</f>
        <v>0,000</v>
      </c>
      <c r="M2100" s="1470">
        <f>P2100</f>
        <v>0</v>
      </c>
      <c r="N2100" s="1725">
        <f>IF(O2100=P2100,0,1)</f>
        <v>0</v>
      </c>
      <c r="O2100" s="1005">
        <f>IF(BB623="",0,BB623)</f>
        <v>0</v>
      </c>
      <c r="P2100" s="1005">
        <f>IF(BB623="",0,INT(BB623))</f>
        <v>0</v>
      </c>
      <c r="Z2100" s="1488" t="str">
        <f>Z2099</f>
        <v xml:space="preserve">Cap.4 Pct.6.2: Au fost introduse valori cu zecimale. Trebuie introduse valori fara zecimale, rotunjite la intreg. </v>
      </c>
      <c r="AA2100" s="2205">
        <f t="shared" si="618"/>
        <v>1</v>
      </c>
      <c r="AB2100" s="3037">
        <v>2114</v>
      </c>
    </row>
    <row r="2101" spans="1:28" x14ac:dyDescent="0.25">
      <c r="A2101" s="1709">
        <f t="shared" si="650"/>
        <v>0</v>
      </c>
      <c r="B2101" s="1709">
        <f t="shared" si="659"/>
        <v>12115001</v>
      </c>
      <c r="C2101" s="1443">
        <v>2115</v>
      </c>
      <c r="D2101" s="1797" t="s">
        <v>447</v>
      </c>
      <c r="E2101" s="1002">
        <v>1</v>
      </c>
      <c r="F2101" s="1003" t="s">
        <v>11145</v>
      </c>
      <c r="H2101" s="1016" t="s">
        <v>345</v>
      </c>
      <c r="I2101" s="997" t="s">
        <v>11148</v>
      </c>
      <c r="J2101" s="1004" t="s">
        <v>4103</v>
      </c>
      <c r="K2101" s="1976" t="str">
        <f>"INT("&amp;I2101&amp;")"</f>
        <v>INT(Cap.4 Pct.6.2 Rd.1 Col.3)</v>
      </c>
      <c r="L2101" s="1470" t="str">
        <f>TEXT(O2101,"0,000")</f>
        <v>0,000</v>
      </c>
      <c r="M2101" s="1470">
        <f>P2101</f>
        <v>0</v>
      </c>
      <c r="N2101" s="1725">
        <f>IF(O2101=P2101,0,1)</f>
        <v>0</v>
      </c>
      <c r="O2101" s="1005">
        <f>IF(BC623="",0,BC623)</f>
        <v>0</v>
      </c>
      <c r="P2101" s="1005">
        <f>IF(BC623="",0,INT(BC623))</f>
        <v>0</v>
      </c>
      <c r="Z2101" s="1488" t="str">
        <f>Z2100</f>
        <v xml:space="preserve">Cap.4 Pct.6.2: Au fost introduse valori cu zecimale. Trebuie introduse valori fara zecimale, rotunjite la intreg. </v>
      </c>
      <c r="AA2101" s="2205">
        <f t="shared" si="618"/>
        <v>1</v>
      </c>
      <c r="AB2101" s="3037">
        <v>2115</v>
      </c>
    </row>
    <row r="2102" spans="1:28" x14ac:dyDescent="0.25">
      <c r="A2102" s="1709">
        <f t="shared" si="650"/>
        <v>0</v>
      </c>
      <c r="B2102" s="1709">
        <f t="shared" si="659"/>
        <v>12116001</v>
      </c>
      <c r="C2102" s="1443">
        <v>2116</v>
      </c>
      <c r="D2102" s="1797" t="s">
        <v>447</v>
      </c>
      <c r="E2102" s="1002">
        <v>1</v>
      </c>
      <c r="F2102" s="1003" t="s">
        <v>11145</v>
      </c>
      <c r="H2102" s="1016" t="s">
        <v>345</v>
      </c>
      <c r="I2102" s="997" t="s">
        <v>11149</v>
      </c>
      <c r="J2102" s="1004" t="s">
        <v>4103</v>
      </c>
      <c r="K2102" s="1976" t="str">
        <f>"INT("&amp;I2102&amp;")"</f>
        <v>INT(Cap.4 Pct.6.2 Rd.1 Col.4)</v>
      </c>
      <c r="L2102" s="1470" t="str">
        <f>TEXT(O2102,"0,000")</f>
        <v>0,000</v>
      </c>
      <c r="M2102" s="1470">
        <f>P2102</f>
        <v>0</v>
      </c>
      <c r="N2102" s="1725">
        <f>IF(O2102=P2102,0,1)</f>
        <v>0</v>
      </c>
      <c r="O2102" s="1005">
        <f>IF(BD623="",0,BD623)</f>
        <v>0</v>
      </c>
      <c r="P2102" s="1005">
        <f>IF(BD623="",0,INT(BD623))</f>
        <v>0</v>
      </c>
      <c r="Z2102" s="1488" t="str">
        <f>Z2101</f>
        <v xml:space="preserve">Cap.4 Pct.6.2: Au fost introduse valori cu zecimale. Trebuie introduse valori fara zecimale, rotunjite la intreg. </v>
      </c>
      <c r="AA2102" s="2205">
        <f t="shared" si="618"/>
        <v>1</v>
      </c>
      <c r="AB2102" s="3037">
        <v>2116</v>
      </c>
    </row>
    <row r="2103" spans="1:28" x14ac:dyDescent="0.25">
      <c r="A2103" s="1710">
        <f t="shared" si="650"/>
        <v>0</v>
      </c>
      <c r="B2103" s="1710">
        <f t="shared" si="659"/>
        <v>12117001</v>
      </c>
      <c r="C2103" s="1444">
        <v>2117</v>
      </c>
      <c r="D2103" s="1798" t="s">
        <v>447</v>
      </c>
      <c r="E2103" s="1007">
        <v>1</v>
      </c>
      <c r="F2103" s="1008" t="s">
        <v>11145</v>
      </c>
      <c r="G2103" s="1007"/>
      <c r="H2103" s="1009" t="s">
        <v>345</v>
      </c>
      <c r="I2103" s="1010" t="s">
        <v>11150</v>
      </c>
      <c r="J2103" s="1011" t="s">
        <v>4103</v>
      </c>
      <c r="K2103" s="1977" t="str">
        <f>"INT("&amp;I2103&amp;")"</f>
        <v>INT(Cap.4 Pct.6.2 Rd.1 Col.5)</v>
      </c>
      <c r="L2103" s="1471" t="str">
        <f>TEXT(O2103,"0,000")</f>
        <v>0,000</v>
      </c>
      <c r="M2103" s="1471">
        <f>P2103</f>
        <v>0</v>
      </c>
      <c r="N2103" s="1727">
        <f>IF(O2103=P2103,0,1)</f>
        <v>0</v>
      </c>
      <c r="O2103" s="1012">
        <f>IF(BE623="",0,BE623)</f>
        <v>0</v>
      </c>
      <c r="P2103" s="1012">
        <f>IF(BE623="",0,INT(BE623))</f>
        <v>0</v>
      </c>
      <c r="Q2103" s="1012"/>
      <c r="R2103" s="1012"/>
      <c r="S2103" s="1012"/>
      <c r="T2103" s="1012"/>
      <c r="U2103" s="1012"/>
      <c r="V2103" s="1012"/>
      <c r="W2103" s="1012"/>
      <c r="X2103" s="1012"/>
      <c r="Y2103" s="1013"/>
      <c r="Z2103" s="1489" t="str">
        <f>Z2102</f>
        <v xml:space="preserve">Cap.4 Pct.6.2: Au fost introduse valori cu zecimale. Trebuie introduse valori fara zecimale, rotunjite la intreg. </v>
      </c>
      <c r="AA2103" s="2205">
        <f t="shared" si="618"/>
        <v>1</v>
      </c>
      <c r="AB2103" s="3037">
        <v>2117</v>
      </c>
    </row>
    <row r="2104" spans="1:28" x14ac:dyDescent="0.25">
      <c r="A2104" s="1708">
        <f t="shared" si="650"/>
        <v>0</v>
      </c>
      <c r="B2104" s="1708">
        <f t="shared" si="659"/>
        <v>10250001</v>
      </c>
      <c r="C2104" s="994">
        <v>250</v>
      </c>
      <c r="D2104" s="1796" t="s">
        <v>447</v>
      </c>
      <c r="E2104" s="994">
        <v>1</v>
      </c>
      <c r="F2104" s="995" t="s">
        <v>11145</v>
      </c>
      <c r="G2104" s="994" t="s">
        <v>11180</v>
      </c>
      <c r="H2104" s="996" t="s">
        <v>345</v>
      </c>
      <c r="I2104" s="1507" t="str">
        <f>"Cap.4 Pct.6.2 Rd."&amp;E2104&amp;" Col.6"</f>
        <v>Cap.4 Pct.6.2 Rd.1 Col.6</v>
      </c>
      <c r="J2104" s="996"/>
      <c r="K2104" s="2192" t="str">
        <f>"Cap.4 Pct.6.2 Rd."&amp;E2104&amp;" (Col.1 + Col.2 - Col.4)"</f>
        <v>Cap.4 Pct.6.2 Rd.1 (Col.1 + Col.2 - Col.4)</v>
      </c>
      <c r="L2104" s="1985">
        <f t="shared" ref="L2104:L2122" si="665">IF(BF623="",0,BF623)</f>
        <v>0</v>
      </c>
      <c r="M2104" s="1985">
        <f>O2104+P2104-Q2104</f>
        <v>0</v>
      </c>
      <c r="N2104" s="1986">
        <f>IF(L2104=M2104,0,1)</f>
        <v>0</v>
      </c>
      <c r="O2104" s="1985">
        <f t="shared" ref="O2104:O2122" si="666">IF(BA623="",0,VALUE(BA623))</f>
        <v>0</v>
      </c>
      <c r="P2104" s="1985">
        <f t="shared" ref="P2104:P2122" si="667">IF(BB623="",0,VALUE(BB623))</f>
        <v>0</v>
      </c>
      <c r="Q2104" s="1985">
        <f t="shared" ref="Q2104:Q2122" si="668">IF(BD623="",0,VALUE(BD623))</f>
        <v>0</v>
      </c>
      <c r="R2104" s="1000"/>
      <c r="S2104" s="1000"/>
      <c r="T2104" s="1000"/>
      <c r="U2104" s="1000"/>
      <c r="V2104" s="1000"/>
      <c r="W2104" s="1000"/>
      <c r="X2104" s="1000"/>
      <c r="Y2104" s="1001"/>
      <c r="Z2104" s="1343" t="s">
        <v>11151</v>
      </c>
      <c r="AA2104" s="2205">
        <f t="shared" si="618"/>
        <v>1</v>
      </c>
      <c r="AB2104" s="2207">
        <f t="shared" ref="AB2104:AB2135" si="669">C2104</f>
        <v>250</v>
      </c>
    </row>
    <row r="2105" spans="1:28" x14ac:dyDescent="0.25">
      <c r="A2105" s="1708">
        <f t="shared" si="650"/>
        <v>0</v>
      </c>
      <c r="B2105" s="1708">
        <f t="shared" si="659"/>
        <v>10250002</v>
      </c>
      <c r="C2105" s="994">
        <v>250</v>
      </c>
      <c r="D2105" s="1796" t="s">
        <v>447</v>
      </c>
      <c r="E2105" s="994">
        <v>2</v>
      </c>
      <c r="F2105" s="995" t="s">
        <v>11145</v>
      </c>
      <c r="G2105" s="994"/>
      <c r="H2105" s="996" t="s">
        <v>345</v>
      </c>
      <c r="I2105" s="1507" t="str">
        <f t="shared" ref="I2105:I2122" si="670">"Cap.4 Pct.6.2 Rd."&amp;E2105&amp;" Col.6"</f>
        <v>Cap.4 Pct.6.2 Rd.2 Col.6</v>
      </c>
      <c r="J2105" s="996"/>
      <c r="K2105" s="2192" t="str">
        <f t="shared" ref="K2105:K2122" si="671">"Cap.4 Pct.6.2 Rd."&amp;E2105&amp;" (Col.1 + Col.2 - Col.4)"</f>
        <v>Cap.4 Pct.6.2 Rd.2 (Col.1 + Col.2 - Col.4)</v>
      </c>
      <c r="L2105" s="1000">
        <f t="shared" si="665"/>
        <v>0</v>
      </c>
      <c r="M2105" s="1000">
        <f t="shared" ref="M2105:M2122" si="672">O2105+P2105-Q2105</f>
        <v>0</v>
      </c>
      <c r="N2105" s="1724">
        <f t="shared" ref="N2105:N2122" si="673">IF(L2105=M2105,0,1)</f>
        <v>0</v>
      </c>
      <c r="O2105" s="1000">
        <f t="shared" si="666"/>
        <v>0</v>
      </c>
      <c r="P2105" s="1000">
        <f t="shared" si="667"/>
        <v>0</v>
      </c>
      <c r="Q2105" s="1000">
        <f t="shared" si="668"/>
        <v>0</v>
      </c>
      <c r="R2105" s="1000"/>
      <c r="S2105" s="1000"/>
      <c r="T2105" s="1000"/>
      <c r="U2105" s="1000"/>
      <c r="V2105" s="1000"/>
      <c r="W2105" s="1000"/>
      <c r="X2105" s="1000"/>
      <c r="Y2105" s="1001"/>
      <c r="Z2105" s="2186" t="str">
        <f t="shared" ref="Z2105:Z2116" si="674">Z2104</f>
        <v>Cap.4 Pct.6.2: Active imobilizate: Soldul final (Col.6) = Soldul initial (Col.1) + Cresteri (Col.2) - Reduceri (Col.4), pentru Rd.(1 la n)</v>
      </c>
      <c r="AA2105" s="2205">
        <f t="shared" si="618"/>
        <v>1</v>
      </c>
      <c r="AB2105" s="2207">
        <f t="shared" si="669"/>
        <v>250</v>
      </c>
    </row>
    <row r="2106" spans="1:28" x14ac:dyDescent="0.25">
      <c r="A2106" s="1708">
        <f t="shared" si="650"/>
        <v>0</v>
      </c>
      <c r="B2106" s="1708">
        <f t="shared" si="659"/>
        <v>10250003</v>
      </c>
      <c r="C2106" s="994">
        <v>250</v>
      </c>
      <c r="D2106" s="1796" t="s">
        <v>447</v>
      </c>
      <c r="E2106" s="994">
        <v>3</v>
      </c>
      <c r="F2106" s="995" t="s">
        <v>11145</v>
      </c>
      <c r="G2106" s="994"/>
      <c r="H2106" s="996" t="s">
        <v>345</v>
      </c>
      <c r="I2106" s="1507" t="str">
        <f t="shared" si="670"/>
        <v>Cap.4 Pct.6.2 Rd.3 Col.6</v>
      </c>
      <c r="J2106" s="996"/>
      <c r="K2106" s="2192" t="str">
        <f t="shared" si="671"/>
        <v>Cap.4 Pct.6.2 Rd.3 (Col.1 + Col.2 - Col.4)</v>
      </c>
      <c r="L2106" s="1000">
        <f t="shared" si="665"/>
        <v>0</v>
      </c>
      <c r="M2106" s="1000">
        <f t="shared" si="672"/>
        <v>0</v>
      </c>
      <c r="N2106" s="1724">
        <f t="shared" si="673"/>
        <v>0</v>
      </c>
      <c r="O2106" s="1000">
        <f t="shared" si="666"/>
        <v>0</v>
      </c>
      <c r="P2106" s="1000">
        <f t="shared" si="667"/>
        <v>0</v>
      </c>
      <c r="Q2106" s="1000">
        <f t="shared" si="668"/>
        <v>0</v>
      </c>
      <c r="R2106" s="1000"/>
      <c r="S2106" s="1000"/>
      <c r="T2106" s="1000"/>
      <c r="U2106" s="1000"/>
      <c r="V2106" s="1000"/>
      <c r="W2106" s="1000"/>
      <c r="X2106" s="1000"/>
      <c r="Y2106" s="1001"/>
      <c r="Z2106" s="2186" t="str">
        <f t="shared" si="674"/>
        <v>Cap.4 Pct.6.2: Active imobilizate: Soldul final (Col.6) = Soldul initial (Col.1) + Cresteri (Col.2) - Reduceri (Col.4), pentru Rd.(1 la n)</v>
      </c>
      <c r="AA2106" s="2205">
        <f t="shared" si="618"/>
        <v>1</v>
      </c>
      <c r="AB2106" s="2207">
        <f t="shared" si="669"/>
        <v>250</v>
      </c>
    </row>
    <row r="2107" spans="1:28" x14ac:dyDescent="0.25">
      <c r="A2107" s="1708">
        <f t="shared" si="650"/>
        <v>0</v>
      </c>
      <c r="B2107" s="1708">
        <f t="shared" si="659"/>
        <v>10250004</v>
      </c>
      <c r="C2107" s="994">
        <v>250</v>
      </c>
      <c r="D2107" s="1796" t="s">
        <v>447</v>
      </c>
      <c r="E2107" s="994">
        <v>4</v>
      </c>
      <c r="F2107" s="995" t="s">
        <v>11145</v>
      </c>
      <c r="G2107" s="994"/>
      <c r="H2107" s="996" t="s">
        <v>345</v>
      </c>
      <c r="I2107" s="1507" t="str">
        <f t="shared" si="670"/>
        <v>Cap.4 Pct.6.2 Rd.4 Col.6</v>
      </c>
      <c r="J2107" s="996"/>
      <c r="K2107" s="2192" t="str">
        <f t="shared" si="671"/>
        <v>Cap.4 Pct.6.2 Rd.4 (Col.1 + Col.2 - Col.4)</v>
      </c>
      <c r="L2107" s="1000">
        <f t="shared" si="665"/>
        <v>0</v>
      </c>
      <c r="M2107" s="1000">
        <f t="shared" si="672"/>
        <v>0</v>
      </c>
      <c r="N2107" s="1724">
        <f t="shared" si="673"/>
        <v>0</v>
      </c>
      <c r="O2107" s="1000">
        <f t="shared" si="666"/>
        <v>0</v>
      </c>
      <c r="P2107" s="1000">
        <f t="shared" si="667"/>
        <v>0</v>
      </c>
      <c r="Q2107" s="1000">
        <f t="shared" si="668"/>
        <v>0</v>
      </c>
      <c r="R2107" s="1000"/>
      <c r="S2107" s="1000"/>
      <c r="T2107" s="1000"/>
      <c r="U2107" s="1000"/>
      <c r="V2107" s="1000"/>
      <c r="W2107" s="1000"/>
      <c r="X2107" s="1000"/>
      <c r="Y2107" s="1001"/>
      <c r="Z2107" s="2186" t="str">
        <f t="shared" si="674"/>
        <v>Cap.4 Pct.6.2: Active imobilizate: Soldul final (Col.6) = Soldul initial (Col.1) + Cresteri (Col.2) - Reduceri (Col.4), pentru Rd.(1 la n)</v>
      </c>
      <c r="AA2107" s="2205">
        <f t="shared" ref="AA2107:AA2170" si="675">COUNTIF(B:B,B2107)</f>
        <v>1</v>
      </c>
      <c r="AB2107" s="2207">
        <f t="shared" si="669"/>
        <v>250</v>
      </c>
    </row>
    <row r="2108" spans="1:28" x14ac:dyDescent="0.25">
      <c r="A2108" s="1708">
        <f t="shared" si="650"/>
        <v>0</v>
      </c>
      <c r="B2108" s="1708">
        <f t="shared" si="659"/>
        <v>10250005</v>
      </c>
      <c r="C2108" s="994">
        <v>250</v>
      </c>
      <c r="D2108" s="1796" t="s">
        <v>447</v>
      </c>
      <c r="E2108" s="994">
        <v>5</v>
      </c>
      <c r="F2108" s="995" t="s">
        <v>11145</v>
      </c>
      <c r="G2108" s="994"/>
      <c r="H2108" s="996" t="s">
        <v>345</v>
      </c>
      <c r="I2108" s="1507" t="str">
        <f t="shared" si="670"/>
        <v>Cap.4 Pct.6.2 Rd.5 Col.6</v>
      </c>
      <c r="J2108" s="996"/>
      <c r="K2108" s="2192" t="str">
        <f t="shared" si="671"/>
        <v>Cap.4 Pct.6.2 Rd.5 (Col.1 + Col.2 - Col.4)</v>
      </c>
      <c r="L2108" s="1000">
        <f t="shared" si="665"/>
        <v>0</v>
      </c>
      <c r="M2108" s="1000">
        <f t="shared" si="672"/>
        <v>0</v>
      </c>
      <c r="N2108" s="1724">
        <f t="shared" si="673"/>
        <v>0</v>
      </c>
      <c r="O2108" s="1000">
        <f t="shared" si="666"/>
        <v>0</v>
      </c>
      <c r="P2108" s="1000">
        <f t="shared" si="667"/>
        <v>0</v>
      </c>
      <c r="Q2108" s="1000">
        <f t="shared" si="668"/>
        <v>0</v>
      </c>
      <c r="R2108" s="1000"/>
      <c r="S2108" s="1000"/>
      <c r="T2108" s="1000"/>
      <c r="U2108" s="1000"/>
      <c r="V2108" s="1000"/>
      <c r="W2108" s="1000"/>
      <c r="X2108" s="1000"/>
      <c r="Y2108" s="1001"/>
      <c r="Z2108" s="2186" t="str">
        <f t="shared" si="674"/>
        <v>Cap.4 Pct.6.2: Active imobilizate: Soldul final (Col.6) = Soldul initial (Col.1) + Cresteri (Col.2) - Reduceri (Col.4), pentru Rd.(1 la n)</v>
      </c>
      <c r="AA2108" s="2205">
        <f t="shared" si="675"/>
        <v>1</v>
      </c>
      <c r="AB2108" s="2207">
        <f t="shared" si="669"/>
        <v>250</v>
      </c>
    </row>
    <row r="2109" spans="1:28" x14ac:dyDescent="0.25">
      <c r="A2109" s="1708">
        <f t="shared" si="650"/>
        <v>0</v>
      </c>
      <c r="B2109" s="1708">
        <f t="shared" si="659"/>
        <v>10250006</v>
      </c>
      <c r="C2109" s="994">
        <v>250</v>
      </c>
      <c r="D2109" s="1796" t="s">
        <v>447</v>
      </c>
      <c r="E2109" s="994">
        <v>6</v>
      </c>
      <c r="F2109" s="995" t="s">
        <v>11145</v>
      </c>
      <c r="G2109" s="994"/>
      <c r="H2109" s="996" t="s">
        <v>345</v>
      </c>
      <c r="I2109" s="1507" t="str">
        <f t="shared" si="670"/>
        <v>Cap.4 Pct.6.2 Rd.6 Col.6</v>
      </c>
      <c r="J2109" s="996"/>
      <c r="K2109" s="2192" t="str">
        <f t="shared" si="671"/>
        <v>Cap.4 Pct.6.2 Rd.6 (Col.1 + Col.2 - Col.4)</v>
      </c>
      <c r="L2109" s="1000">
        <f t="shared" si="665"/>
        <v>0</v>
      </c>
      <c r="M2109" s="1000">
        <f t="shared" si="672"/>
        <v>0</v>
      </c>
      <c r="N2109" s="1724">
        <f t="shared" si="673"/>
        <v>0</v>
      </c>
      <c r="O2109" s="1000">
        <f t="shared" si="666"/>
        <v>0</v>
      </c>
      <c r="P2109" s="1000">
        <f t="shared" si="667"/>
        <v>0</v>
      </c>
      <c r="Q2109" s="1000">
        <f t="shared" si="668"/>
        <v>0</v>
      </c>
      <c r="R2109" s="1000"/>
      <c r="S2109" s="1000"/>
      <c r="T2109" s="1000"/>
      <c r="U2109" s="1000"/>
      <c r="V2109" s="1000"/>
      <c r="W2109" s="1000"/>
      <c r="X2109" s="1000"/>
      <c r="Y2109" s="1001"/>
      <c r="Z2109" s="2186" t="str">
        <f t="shared" si="674"/>
        <v>Cap.4 Pct.6.2: Active imobilizate: Soldul final (Col.6) = Soldul initial (Col.1) + Cresteri (Col.2) - Reduceri (Col.4), pentru Rd.(1 la n)</v>
      </c>
      <c r="AA2109" s="2205">
        <f t="shared" si="675"/>
        <v>1</v>
      </c>
      <c r="AB2109" s="2207">
        <f t="shared" si="669"/>
        <v>250</v>
      </c>
    </row>
    <row r="2110" spans="1:28" x14ac:dyDescent="0.25">
      <c r="A2110" s="1708">
        <f t="shared" si="650"/>
        <v>0</v>
      </c>
      <c r="B2110" s="1708">
        <f t="shared" si="659"/>
        <v>10250007</v>
      </c>
      <c r="C2110" s="994">
        <v>250</v>
      </c>
      <c r="D2110" s="1796" t="s">
        <v>447</v>
      </c>
      <c r="E2110" s="994">
        <v>7</v>
      </c>
      <c r="F2110" s="995" t="s">
        <v>11145</v>
      </c>
      <c r="G2110" s="994"/>
      <c r="H2110" s="996" t="s">
        <v>345</v>
      </c>
      <c r="I2110" s="1507" t="str">
        <f t="shared" si="670"/>
        <v>Cap.4 Pct.6.2 Rd.7 Col.6</v>
      </c>
      <c r="J2110" s="996"/>
      <c r="K2110" s="2192" t="str">
        <f t="shared" si="671"/>
        <v>Cap.4 Pct.6.2 Rd.7 (Col.1 + Col.2 - Col.4)</v>
      </c>
      <c r="L2110" s="1000">
        <f t="shared" si="665"/>
        <v>0</v>
      </c>
      <c r="M2110" s="1000">
        <f t="shared" si="672"/>
        <v>0</v>
      </c>
      <c r="N2110" s="1724">
        <f t="shared" si="673"/>
        <v>0</v>
      </c>
      <c r="O2110" s="1000">
        <f t="shared" si="666"/>
        <v>0</v>
      </c>
      <c r="P2110" s="1000">
        <f t="shared" si="667"/>
        <v>0</v>
      </c>
      <c r="Q2110" s="1000">
        <f t="shared" si="668"/>
        <v>0</v>
      </c>
      <c r="R2110" s="1000"/>
      <c r="S2110" s="1000"/>
      <c r="T2110" s="1000"/>
      <c r="U2110" s="1000"/>
      <c r="V2110" s="1000"/>
      <c r="W2110" s="1000"/>
      <c r="X2110" s="1000"/>
      <c r="Y2110" s="1001"/>
      <c r="Z2110" s="2186" t="str">
        <f t="shared" si="674"/>
        <v>Cap.4 Pct.6.2: Active imobilizate: Soldul final (Col.6) = Soldul initial (Col.1) + Cresteri (Col.2) - Reduceri (Col.4), pentru Rd.(1 la n)</v>
      </c>
      <c r="AA2110" s="2205">
        <f t="shared" si="675"/>
        <v>1</v>
      </c>
      <c r="AB2110" s="2207">
        <f t="shared" si="669"/>
        <v>250</v>
      </c>
    </row>
    <row r="2111" spans="1:28" x14ac:dyDescent="0.25">
      <c r="A2111" s="1708">
        <f t="shared" si="650"/>
        <v>0</v>
      </c>
      <c r="B2111" s="1708">
        <f t="shared" si="659"/>
        <v>10250008</v>
      </c>
      <c r="C2111" s="994">
        <v>250</v>
      </c>
      <c r="D2111" s="1796" t="s">
        <v>447</v>
      </c>
      <c r="E2111" s="994">
        <v>8</v>
      </c>
      <c r="F2111" s="995" t="s">
        <v>11145</v>
      </c>
      <c r="G2111" s="994"/>
      <c r="H2111" s="996" t="s">
        <v>345</v>
      </c>
      <c r="I2111" s="1507" t="str">
        <f t="shared" si="670"/>
        <v>Cap.4 Pct.6.2 Rd.8 Col.6</v>
      </c>
      <c r="J2111" s="996"/>
      <c r="K2111" s="2192" t="str">
        <f t="shared" si="671"/>
        <v>Cap.4 Pct.6.2 Rd.8 (Col.1 + Col.2 - Col.4)</v>
      </c>
      <c r="L2111" s="1000">
        <f t="shared" si="665"/>
        <v>0</v>
      </c>
      <c r="M2111" s="1000">
        <f t="shared" si="672"/>
        <v>0</v>
      </c>
      <c r="N2111" s="1724">
        <f t="shared" si="673"/>
        <v>0</v>
      </c>
      <c r="O2111" s="1000">
        <f t="shared" si="666"/>
        <v>0</v>
      </c>
      <c r="P2111" s="1000">
        <f t="shared" si="667"/>
        <v>0</v>
      </c>
      <c r="Q2111" s="1000">
        <f t="shared" si="668"/>
        <v>0</v>
      </c>
      <c r="R2111" s="1000"/>
      <c r="S2111" s="1000"/>
      <c r="T2111" s="1000"/>
      <c r="U2111" s="1000"/>
      <c r="V2111" s="1000"/>
      <c r="W2111" s="1000"/>
      <c r="X2111" s="1000"/>
      <c r="Y2111" s="1001"/>
      <c r="Z2111" s="2186" t="str">
        <f t="shared" si="674"/>
        <v>Cap.4 Pct.6.2: Active imobilizate: Soldul final (Col.6) = Soldul initial (Col.1) + Cresteri (Col.2) - Reduceri (Col.4), pentru Rd.(1 la n)</v>
      </c>
      <c r="AA2111" s="2205">
        <f t="shared" si="675"/>
        <v>1</v>
      </c>
      <c r="AB2111" s="2207">
        <f t="shared" si="669"/>
        <v>250</v>
      </c>
    </row>
    <row r="2112" spans="1:28" x14ac:dyDescent="0.25">
      <c r="A2112" s="1708">
        <f t="shared" si="650"/>
        <v>0</v>
      </c>
      <c r="B2112" s="1708">
        <f t="shared" si="659"/>
        <v>10250009</v>
      </c>
      <c r="C2112" s="994">
        <v>250</v>
      </c>
      <c r="D2112" s="1796" t="s">
        <v>447</v>
      </c>
      <c r="E2112" s="994">
        <v>9</v>
      </c>
      <c r="F2112" s="995" t="s">
        <v>11145</v>
      </c>
      <c r="G2112" s="994"/>
      <c r="H2112" s="996" t="s">
        <v>345</v>
      </c>
      <c r="I2112" s="1507" t="str">
        <f t="shared" si="670"/>
        <v>Cap.4 Pct.6.2 Rd.9 Col.6</v>
      </c>
      <c r="J2112" s="996"/>
      <c r="K2112" s="2192" t="str">
        <f t="shared" si="671"/>
        <v>Cap.4 Pct.6.2 Rd.9 (Col.1 + Col.2 - Col.4)</v>
      </c>
      <c r="L2112" s="1000">
        <f t="shared" si="665"/>
        <v>0</v>
      </c>
      <c r="M2112" s="1000">
        <f t="shared" si="672"/>
        <v>0</v>
      </c>
      <c r="N2112" s="1724">
        <f t="shared" si="673"/>
        <v>0</v>
      </c>
      <c r="O2112" s="1000">
        <f t="shared" si="666"/>
        <v>0</v>
      </c>
      <c r="P2112" s="1000">
        <f t="shared" si="667"/>
        <v>0</v>
      </c>
      <c r="Q2112" s="1000">
        <f t="shared" si="668"/>
        <v>0</v>
      </c>
      <c r="R2112" s="1000"/>
      <c r="S2112" s="1000"/>
      <c r="T2112" s="1000"/>
      <c r="U2112" s="1000"/>
      <c r="V2112" s="1000"/>
      <c r="W2112" s="1000"/>
      <c r="X2112" s="1000"/>
      <c r="Y2112" s="1001"/>
      <c r="Z2112" s="2186" t="str">
        <f t="shared" si="674"/>
        <v>Cap.4 Pct.6.2: Active imobilizate: Soldul final (Col.6) = Soldul initial (Col.1) + Cresteri (Col.2) - Reduceri (Col.4), pentru Rd.(1 la n)</v>
      </c>
      <c r="AA2112" s="2205">
        <f t="shared" si="675"/>
        <v>1</v>
      </c>
      <c r="AB2112" s="2207">
        <f t="shared" si="669"/>
        <v>250</v>
      </c>
    </row>
    <row r="2113" spans="1:28" x14ac:dyDescent="0.25">
      <c r="A2113" s="1715">
        <f t="shared" si="650"/>
        <v>0</v>
      </c>
      <c r="B2113" s="1715">
        <f t="shared" si="659"/>
        <v>10250010</v>
      </c>
      <c r="C2113" s="994">
        <v>250</v>
      </c>
      <c r="D2113" s="1796" t="s">
        <v>447</v>
      </c>
      <c r="E2113" s="994">
        <v>10</v>
      </c>
      <c r="F2113" s="995" t="s">
        <v>11145</v>
      </c>
      <c r="G2113" s="1049"/>
      <c r="H2113" s="1058" t="s">
        <v>345</v>
      </c>
      <c r="I2113" s="1507" t="str">
        <f t="shared" si="670"/>
        <v>Cap.4 Pct.6.2 Rd.10 Col.6</v>
      </c>
      <c r="J2113" s="1058"/>
      <c r="K2113" s="2192" t="str">
        <f t="shared" si="671"/>
        <v>Cap.4 Pct.6.2 Rd.10 (Col.1 + Col.2 - Col.4)</v>
      </c>
      <c r="L2113" s="1000">
        <f t="shared" si="665"/>
        <v>0</v>
      </c>
      <c r="M2113" s="1000">
        <f t="shared" si="672"/>
        <v>0</v>
      </c>
      <c r="N2113" s="1724">
        <f t="shared" si="673"/>
        <v>0</v>
      </c>
      <c r="O2113" s="1000">
        <f t="shared" si="666"/>
        <v>0</v>
      </c>
      <c r="P2113" s="1000">
        <f t="shared" si="667"/>
        <v>0</v>
      </c>
      <c r="Q2113" s="1000">
        <f t="shared" si="668"/>
        <v>0</v>
      </c>
      <c r="R2113" s="979"/>
      <c r="S2113" s="979"/>
      <c r="T2113" s="979"/>
      <c r="U2113" s="979"/>
      <c r="V2113" s="979"/>
      <c r="W2113" s="979"/>
      <c r="X2113" s="979"/>
      <c r="Y2113" s="1060"/>
      <c r="Z2113" s="2186" t="str">
        <f t="shared" si="674"/>
        <v>Cap.4 Pct.6.2: Active imobilizate: Soldul final (Col.6) = Soldul initial (Col.1) + Cresteri (Col.2) - Reduceri (Col.4), pentru Rd.(1 la n)</v>
      </c>
      <c r="AA2113" s="2205">
        <f t="shared" si="675"/>
        <v>1</v>
      </c>
      <c r="AB2113" s="2207">
        <f t="shared" si="669"/>
        <v>250</v>
      </c>
    </row>
    <row r="2114" spans="1:28" x14ac:dyDescent="0.25">
      <c r="A2114" s="1715">
        <f t="shared" si="650"/>
        <v>0</v>
      </c>
      <c r="B2114" s="1715">
        <f t="shared" si="659"/>
        <v>10250011</v>
      </c>
      <c r="C2114" s="994">
        <v>250</v>
      </c>
      <c r="D2114" s="1796" t="s">
        <v>447</v>
      </c>
      <c r="E2114" s="994">
        <v>11</v>
      </c>
      <c r="F2114" s="995" t="s">
        <v>11145</v>
      </c>
      <c r="G2114" s="1049"/>
      <c r="H2114" s="1058" t="s">
        <v>345</v>
      </c>
      <c r="I2114" s="1507" t="str">
        <f t="shared" si="670"/>
        <v>Cap.4 Pct.6.2 Rd.11 Col.6</v>
      </c>
      <c r="J2114" s="1058"/>
      <c r="K2114" s="2192" t="str">
        <f t="shared" si="671"/>
        <v>Cap.4 Pct.6.2 Rd.11 (Col.1 + Col.2 - Col.4)</v>
      </c>
      <c r="L2114" s="1000">
        <f t="shared" si="665"/>
        <v>0</v>
      </c>
      <c r="M2114" s="1000">
        <f t="shared" si="672"/>
        <v>0</v>
      </c>
      <c r="N2114" s="1724">
        <f t="shared" si="673"/>
        <v>0</v>
      </c>
      <c r="O2114" s="1000">
        <f t="shared" si="666"/>
        <v>0</v>
      </c>
      <c r="P2114" s="1000">
        <f t="shared" si="667"/>
        <v>0</v>
      </c>
      <c r="Q2114" s="1000">
        <f t="shared" si="668"/>
        <v>0</v>
      </c>
      <c r="R2114" s="979"/>
      <c r="S2114" s="979"/>
      <c r="T2114" s="979"/>
      <c r="U2114" s="979"/>
      <c r="V2114" s="979"/>
      <c r="W2114" s="979"/>
      <c r="X2114" s="979"/>
      <c r="Y2114" s="1060"/>
      <c r="Z2114" s="2186" t="str">
        <f t="shared" si="674"/>
        <v>Cap.4 Pct.6.2: Active imobilizate: Soldul final (Col.6) = Soldul initial (Col.1) + Cresteri (Col.2) - Reduceri (Col.4), pentru Rd.(1 la n)</v>
      </c>
      <c r="AA2114" s="2205">
        <f t="shared" si="675"/>
        <v>1</v>
      </c>
      <c r="AB2114" s="2207">
        <f t="shared" si="669"/>
        <v>250</v>
      </c>
    </row>
    <row r="2115" spans="1:28" x14ac:dyDescent="0.25">
      <c r="A2115" s="1715">
        <f t="shared" si="650"/>
        <v>0</v>
      </c>
      <c r="B2115" s="1715">
        <f t="shared" ref="B2115:B2122" si="676">VALUE("1"&amp;TEXT(C2115,"0000")&amp;TEXT(E2115,"000"))</f>
        <v>10250012</v>
      </c>
      <c r="C2115" s="994">
        <v>250</v>
      </c>
      <c r="D2115" s="1796" t="s">
        <v>447</v>
      </c>
      <c r="E2115" s="994">
        <v>12</v>
      </c>
      <c r="F2115" s="995" t="s">
        <v>11145</v>
      </c>
      <c r="G2115" s="1049"/>
      <c r="H2115" s="1058" t="s">
        <v>345</v>
      </c>
      <c r="I2115" s="1507" t="str">
        <f t="shared" si="670"/>
        <v>Cap.4 Pct.6.2 Rd.12 Col.6</v>
      </c>
      <c r="J2115" s="1058"/>
      <c r="K2115" s="2192" t="str">
        <f t="shared" si="671"/>
        <v>Cap.4 Pct.6.2 Rd.12 (Col.1 + Col.2 - Col.4)</v>
      </c>
      <c r="L2115" s="1000">
        <f t="shared" si="665"/>
        <v>0</v>
      </c>
      <c r="M2115" s="1000">
        <f t="shared" si="672"/>
        <v>0</v>
      </c>
      <c r="N2115" s="1724">
        <f t="shared" si="673"/>
        <v>0</v>
      </c>
      <c r="O2115" s="1000">
        <f t="shared" si="666"/>
        <v>0</v>
      </c>
      <c r="P2115" s="1000">
        <f t="shared" si="667"/>
        <v>0</v>
      </c>
      <c r="Q2115" s="1000">
        <f t="shared" si="668"/>
        <v>0</v>
      </c>
      <c r="R2115" s="979"/>
      <c r="S2115" s="979"/>
      <c r="T2115" s="979"/>
      <c r="U2115" s="979"/>
      <c r="V2115" s="979"/>
      <c r="W2115" s="979"/>
      <c r="X2115" s="979"/>
      <c r="Y2115" s="1060"/>
      <c r="Z2115" s="2186" t="str">
        <f t="shared" si="674"/>
        <v>Cap.4 Pct.6.2: Active imobilizate: Soldul final (Col.6) = Soldul initial (Col.1) + Cresteri (Col.2) - Reduceri (Col.4), pentru Rd.(1 la n)</v>
      </c>
      <c r="AA2115" s="2205">
        <f t="shared" si="675"/>
        <v>1</v>
      </c>
      <c r="AB2115" s="2207">
        <f t="shared" si="669"/>
        <v>250</v>
      </c>
    </row>
    <row r="2116" spans="1:28" x14ac:dyDescent="0.25">
      <c r="A2116" s="1715">
        <f t="shared" si="650"/>
        <v>0</v>
      </c>
      <c r="B2116" s="1715">
        <f t="shared" si="676"/>
        <v>10250013</v>
      </c>
      <c r="C2116" s="994">
        <v>250</v>
      </c>
      <c r="D2116" s="1796" t="s">
        <v>447</v>
      </c>
      <c r="E2116" s="994">
        <v>13</v>
      </c>
      <c r="F2116" s="995" t="s">
        <v>11145</v>
      </c>
      <c r="G2116" s="994"/>
      <c r="H2116" s="996" t="s">
        <v>345</v>
      </c>
      <c r="I2116" s="1507" t="str">
        <f t="shared" si="670"/>
        <v>Cap.4 Pct.6.2 Rd.13 Col.6</v>
      </c>
      <c r="J2116" s="996"/>
      <c r="K2116" s="2192" t="str">
        <f t="shared" si="671"/>
        <v>Cap.4 Pct.6.2 Rd.13 (Col.1 + Col.2 - Col.4)</v>
      </c>
      <c r="L2116" s="1000">
        <f t="shared" si="665"/>
        <v>0</v>
      </c>
      <c r="M2116" s="1000">
        <f t="shared" si="672"/>
        <v>0</v>
      </c>
      <c r="N2116" s="1724">
        <f t="shared" si="673"/>
        <v>0</v>
      </c>
      <c r="O2116" s="1000">
        <f t="shared" si="666"/>
        <v>0</v>
      </c>
      <c r="P2116" s="1000">
        <f t="shared" si="667"/>
        <v>0</v>
      </c>
      <c r="Q2116" s="1000">
        <f t="shared" si="668"/>
        <v>0</v>
      </c>
      <c r="R2116" s="1000"/>
      <c r="S2116" s="1000"/>
      <c r="T2116" s="1000"/>
      <c r="U2116" s="1000"/>
      <c r="V2116" s="1000"/>
      <c r="W2116" s="1000"/>
      <c r="X2116" s="1000"/>
      <c r="Y2116" s="1001"/>
      <c r="Z2116" s="2186" t="str">
        <f t="shared" si="674"/>
        <v>Cap.4 Pct.6.2: Active imobilizate: Soldul final (Col.6) = Soldul initial (Col.1) + Cresteri (Col.2) - Reduceri (Col.4), pentru Rd.(1 la n)</v>
      </c>
      <c r="AA2116" s="2205">
        <f t="shared" si="675"/>
        <v>1</v>
      </c>
      <c r="AB2116" s="2207">
        <f t="shared" si="669"/>
        <v>250</v>
      </c>
    </row>
    <row r="2117" spans="1:28" x14ac:dyDescent="0.25">
      <c r="A2117" s="1715">
        <f t="shared" si="650"/>
        <v>0</v>
      </c>
      <c r="B2117" s="1715">
        <f t="shared" si="676"/>
        <v>10250014</v>
      </c>
      <c r="C2117" s="994">
        <v>250</v>
      </c>
      <c r="D2117" s="1804" t="s">
        <v>447</v>
      </c>
      <c r="E2117" s="994">
        <v>14</v>
      </c>
      <c r="F2117" s="995" t="s">
        <v>11145</v>
      </c>
      <c r="G2117" s="994"/>
      <c r="H2117" s="996" t="s">
        <v>345</v>
      </c>
      <c r="I2117" s="1507" t="str">
        <f t="shared" si="670"/>
        <v>Cap.4 Pct.6.2 Rd.14 Col.6</v>
      </c>
      <c r="J2117" s="996"/>
      <c r="K2117" s="2192" t="str">
        <f t="shared" si="671"/>
        <v>Cap.4 Pct.6.2 Rd.14 (Col.1 + Col.2 - Col.4)</v>
      </c>
      <c r="L2117" s="1000">
        <f t="shared" si="665"/>
        <v>0</v>
      </c>
      <c r="M2117" s="1000">
        <f t="shared" si="672"/>
        <v>0</v>
      </c>
      <c r="N2117" s="1724">
        <f t="shared" si="673"/>
        <v>0</v>
      </c>
      <c r="O2117" s="1000">
        <f t="shared" si="666"/>
        <v>0</v>
      </c>
      <c r="P2117" s="1000">
        <f t="shared" si="667"/>
        <v>0</v>
      </c>
      <c r="Q2117" s="1000">
        <f t="shared" si="668"/>
        <v>0</v>
      </c>
      <c r="R2117" s="979"/>
      <c r="S2117" s="979"/>
      <c r="T2117" s="979"/>
      <c r="U2117" s="979"/>
      <c r="V2117" s="979"/>
      <c r="W2117" s="979"/>
      <c r="X2117" s="979"/>
      <c r="Y2117" s="1060"/>
      <c r="Z2117" s="2186" t="str">
        <f t="shared" ref="Z2117:Z2122" si="677">Z2116</f>
        <v>Cap.4 Pct.6.2: Active imobilizate: Soldul final (Col.6) = Soldul initial (Col.1) + Cresteri (Col.2) - Reduceri (Col.4), pentru Rd.(1 la n)</v>
      </c>
      <c r="AA2117" s="2205">
        <f t="shared" si="675"/>
        <v>1</v>
      </c>
      <c r="AB2117" s="2207">
        <f t="shared" si="669"/>
        <v>250</v>
      </c>
    </row>
    <row r="2118" spans="1:28" x14ac:dyDescent="0.25">
      <c r="A2118" s="1715">
        <f t="shared" si="650"/>
        <v>0</v>
      </c>
      <c r="B2118" s="1715">
        <f t="shared" si="676"/>
        <v>10250015</v>
      </c>
      <c r="C2118" s="994">
        <v>250</v>
      </c>
      <c r="D2118" s="1804" t="s">
        <v>447</v>
      </c>
      <c r="E2118" s="994">
        <v>15</v>
      </c>
      <c r="F2118" s="995" t="s">
        <v>11145</v>
      </c>
      <c r="G2118" s="994"/>
      <c r="H2118" s="996" t="s">
        <v>345</v>
      </c>
      <c r="I2118" s="1507" t="str">
        <f t="shared" si="670"/>
        <v>Cap.4 Pct.6.2 Rd.15 Col.6</v>
      </c>
      <c r="J2118" s="996"/>
      <c r="K2118" s="2192" t="str">
        <f t="shared" si="671"/>
        <v>Cap.4 Pct.6.2 Rd.15 (Col.1 + Col.2 - Col.4)</v>
      </c>
      <c r="L2118" s="1000">
        <f t="shared" si="665"/>
        <v>0</v>
      </c>
      <c r="M2118" s="1000">
        <f t="shared" si="672"/>
        <v>0</v>
      </c>
      <c r="N2118" s="1724">
        <f t="shared" si="673"/>
        <v>0</v>
      </c>
      <c r="O2118" s="1000">
        <f t="shared" si="666"/>
        <v>0</v>
      </c>
      <c r="P2118" s="1000">
        <f t="shared" si="667"/>
        <v>0</v>
      </c>
      <c r="Q2118" s="1000">
        <f t="shared" si="668"/>
        <v>0</v>
      </c>
      <c r="R2118" s="979"/>
      <c r="S2118" s="979"/>
      <c r="T2118" s="979"/>
      <c r="U2118" s="979"/>
      <c r="V2118" s="979"/>
      <c r="W2118" s="979"/>
      <c r="X2118" s="979"/>
      <c r="Y2118" s="1060"/>
      <c r="Z2118" s="2186" t="str">
        <f t="shared" si="677"/>
        <v>Cap.4 Pct.6.2: Active imobilizate: Soldul final (Col.6) = Soldul initial (Col.1) + Cresteri (Col.2) - Reduceri (Col.4), pentru Rd.(1 la n)</v>
      </c>
      <c r="AA2118" s="2205">
        <f t="shared" si="675"/>
        <v>1</v>
      </c>
      <c r="AB2118" s="2207">
        <f t="shared" si="669"/>
        <v>250</v>
      </c>
    </row>
    <row r="2119" spans="1:28" x14ac:dyDescent="0.25">
      <c r="A2119" s="1715">
        <f t="shared" si="650"/>
        <v>0</v>
      </c>
      <c r="B2119" s="1715">
        <f t="shared" si="676"/>
        <v>10250016</v>
      </c>
      <c r="C2119" s="994">
        <v>250</v>
      </c>
      <c r="D2119" s="1804" t="s">
        <v>447</v>
      </c>
      <c r="E2119" s="994">
        <v>16</v>
      </c>
      <c r="F2119" s="995" t="s">
        <v>11145</v>
      </c>
      <c r="G2119" s="994"/>
      <c r="H2119" s="996" t="s">
        <v>345</v>
      </c>
      <c r="I2119" s="1507" t="str">
        <f t="shared" si="670"/>
        <v>Cap.4 Pct.6.2 Rd.16 Col.6</v>
      </c>
      <c r="J2119" s="996"/>
      <c r="K2119" s="2192" t="str">
        <f t="shared" si="671"/>
        <v>Cap.4 Pct.6.2 Rd.16 (Col.1 + Col.2 - Col.4)</v>
      </c>
      <c r="L2119" s="1000">
        <f t="shared" si="665"/>
        <v>0</v>
      </c>
      <c r="M2119" s="1000">
        <f t="shared" si="672"/>
        <v>0</v>
      </c>
      <c r="N2119" s="1724">
        <f t="shared" si="673"/>
        <v>0</v>
      </c>
      <c r="O2119" s="1000">
        <f t="shared" si="666"/>
        <v>0</v>
      </c>
      <c r="P2119" s="1000">
        <f t="shared" si="667"/>
        <v>0</v>
      </c>
      <c r="Q2119" s="1000">
        <f t="shared" si="668"/>
        <v>0</v>
      </c>
      <c r="R2119" s="979"/>
      <c r="S2119" s="979"/>
      <c r="T2119" s="979"/>
      <c r="U2119" s="979"/>
      <c r="V2119" s="979"/>
      <c r="W2119" s="979"/>
      <c r="X2119" s="979"/>
      <c r="Y2119" s="1060"/>
      <c r="Z2119" s="2186" t="str">
        <f t="shared" si="677"/>
        <v>Cap.4 Pct.6.2: Active imobilizate: Soldul final (Col.6) = Soldul initial (Col.1) + Cresteri (Col.2) - Reduceri (Col.4), pentru Rd.(1 la n)</v>
      </c>
      <c r="AA2119" s="2205">
        <f t="shared" si="675"/>
        <v>1</v>
      </c>
      <c r="AB2119" s="2207">
        <f t="shared" si="669"/>
        <v>250</v>
      </c>
    </row>
    <row r="2120" spans="1:28" x14ac:dyDescent="0.25">
      <c r="A2120" s="1715">
        <f t="shared" si="650"/>
        <v>0</v>
      </c>
      <c r="B2120" s="1715">
        <f t="shared" si="676"/>
        <v>10250017</v>
      </c>
      <c r="C2120" s="994">
        <v>250</v>
      </c>
      <c r="D2120" s="1804" t="s">
        <v>447</v>
      </c>
      <c r="E2120" s="994">
        <v>17</v>
      </c>
      <c r="F2120" s="995" t="s">
        <v>11145</v>
      </c>
      <c r="G2120" s="994"/>
      <c r="H2120" s="996" t="s">
        <v>345</v>
      </c>
      <c r="I2120" s="1507" t="str">
        <f t="shared" si="670"/>
        <v>Cap.4 Pct.6.2 Rd.17 Col.6</v>
      </c>
      <c r="J2120" s="996"/>
      <c r="K2120" s="2192" t="str">
        <f t="shared" si="671"/>
        <v>Cap.4 Pct.6.2 Rd.17 (Col.1 + Col.2 - Col.4)</v>
      </c>
      <c r="L2120" s="1000">
        <f t="shared" si="665"/>
        <v>0</v>
      </c>
      <c r="M2120" s="1000">
        <f t="shared" si="672"/>
        <v>0</v>
      </c>
      <c r="N2120" s="1724">
        <f t="shared" si="673"/>
        <v>0</v>
      </c>
      <c r="O2120" s="1000">
        <f t="shared" si="666"/>
        <v>0</v>
      </c>
      <c r="P2120" s="1000">
        <f t="shared" si="667"/>
        <v>0</v>
      </c>
      <c r="Q2120" s="1000">
        <f t="shared" si="668"/>
        <v>0</v>
      </c>
      <c r="R2120" s="979"/>
      <c r="S2120" s="979"/>
      <c r="T2120" s="979"/>
      <c r="U2120" s="979"/>
      <c r="V2120" s="979"/>
      <c r="W2120" s="979"/>
      <c r="X2120" s="979"/>
      <c r="Y2120" s="1060"/>
      <c r="Z2120" s="2186" t="str">
        <f t="shared" si="677"/>
        <v>Cap.4 Pct.6.2: Active imobilizate: Soldul final (Col.6) = Soldul initial (Col.1) + Cresteri (Col.2) - Reduceri (Col.4), pentru Rd.(1 la n)</v>
      </c>
      <c r="AA2120" s="2205">
        <f t="shared" si="675"/>
        <v>1</v>
      </c>
      <c r="AB2120" s="2207">
        <f t="shared" si="669"/>
        <v>250</v>
      </c>
    </row>
    <row r="2121" spans="1:28" x14ac:dyDescent="0.25">
      <c r="A2121" s="1715">
        <f t="shared" si="650"/>
        <v>0</v>
      </c>
      <c r="B2121" s="1715">
        <f t="shared" si="676"/>
        <v>10250018</v>
      </c>
      <c r="C2121" s="994">
        <v>250</v>
      </c>
      <c r="D2121" s="1804" t="s">
        <v>447</v>
      </c>
      <c r="E2121" s="994">
        <v>18</v>
      </c>
      <c r="F2121" s="995" t="s">
        <v>11145</v>
      </c>
      <c r="G2121" s="994"/>
      <c r="H2121" s="996" t="s">
        <v>345</v>
      </c>
      <c r="I2121" s="1507" t="str">
        <f t="shared" si="670"/>
        <v>Cap.4 Pct.6.2 Rd.18 Col.6</v>
      </c>
      <c r="J2121" s="996"/>
      <c r="K2121" s="2192" t="str">
        <f t="shared" si="671"/>
        <v>Cap.4 Pct.6.2 Rd.18 (Col.1 + Col.2 - Col.4)</v>
      </c>
      <c r="L2121" s="1000">
        <f t="shared" si="665"/>
        <v>0</v>
      </c>
      <c r="M2121" s="1000">
        <f t="shared" si="672"/>
        <v>0</v>
      </c>
      <c r="N2121" s="1724">
        <f t="shared" si="673"/>
        <v>0</v>
      </c>
      <c r="O2121" s="1000">
        <f t="shared" si="666"/>
        <v>0</v>
      </c>
      <c r="P2121" s="1000">
        <f t="shared" si="667"/>
        <v>0</v>
      </c>
      <c r="Q2121" s="1000">
        <f t="shared" si="668"/>
        <v>0</v>
      </c>
      <c r="R2121" s="979"/>
      <c r="S2121" s="979"/>
      <c r="T2121" s="979"/>
      <c r="U2121" s="979"/>
      <c r="V2121" s="979"/>
      <c r="W2121" s="979"/>
      <c r="X2121" s="979"/>
      <c r="Y2121" s="1060"/>
      <c r="Z2121" s="2186" t="str">
        <f t="shared" si="677"/>
        <v>Cap.4 Pct.6.2: Active imobilizate: Soldul final (Col.6) = Soldul initial (Col.1) + Cresteri (Col.2) - Reduceri (Col.4), pentru Rd.(1 la n)</v>
      </c>
      <c r="AA2121" s="2205">
        <f t="shared" si="675"/>
        <v>1</v>
      </c>
      <c r="AB2121" s="2207">
        <f t="shared" si="669"/>
        <v>250</v>
      </c>
    </row>
    <row r="2122" spans="1:28" x14ac:dyDescent="0.25">
      <c r="A2122" s="1714">
        <f t="shared" si="650"/>
        <v>0</v>
      </c>
      <c r="B2122" s="1714">
        <f t="shared" si="676"/>
        <v>10250019</v>
      </c>
      <c r="C2122" s="1007">
        <v>250</v>
      </c>
      <c r="D2122" s="1798" t="s">
        <v>447</v>
      </c>
      <c r="E2122" s="1007">
        <v>19</v>
      </c>
      <c r="F2122" s="1008" t="s">
        <v>11145</v>
      </c>
      <c r="G2122" s="1007"/>
      <c r="H2122" s="1009" t="s">
        <v>345</v>
      </c>
      <c r="I2122" s="1489" t="str">
        <f t="shared" si="670"/>
        <v>Cap.4 Pct.6.2 Rd.19 Col.6</v>
      </c>
      <c r="J2122" s="1009"/>
      <c r="K2122" s="1977" t="str">
        <f t="shared" si="671"/>
        <v>Cap.4 Pct.6.2 Rd.19 (Col.1 + Col.2 - Col.4)</v>
      </c>
      <c r="L2122" s="1065">
        <f t="shared" si="665"/>
        <v>0</v>
      </c>
      <c r="M2122" s="1065">
        <f t="shared" si="672"/>
        <v>0</v>
      </c>
      <c r="N2122" s="1730">
        <f t="shared" si="673"/>
        <v>0</v>
      </c>
      <c r="O2122" s="1065">
        <f t="shared" si="666"/>
        <v>0</v>
      </c>
      <c r="P2122" s="1065">
        <f t="shared" si="667"/>
        <v>0</v>
      </c>
      <c r="Q2122" s="1065">
        <f t="shared" si="668"/>
        <v>0</v>
      </c>
      <c r="R2122" s="1012"/>
      <c r="S2122" s="1012"/>
      <c r="T2122" s="1012"/>
      <c r="U2122" s="1012"/>
      <c r="V2122" s="1012"/>
      <c r="W2122" s="1012"/>
      <c r="X2122" s="1012"/>
      <c r="Y2122" s="1013"/>
      <c r="Z2122" s="1474" t="str">
        <f t="shared" si="677"/>
        <v>Cap.4 Pct.6.2: Active imobilizate: Soldul final (Col.6) = Soldul initial (Col.1) + Cresteri (Col.2) - Reduceri (Col.4), pentru Rd.(1 la n)</v>
      </c>
      <c r="AA2122" s="2205">
        <f t="shared" si="675"/>
        <v>1</v>
      </c>
      <c r="AB2122" s="2207">
        <f t="shared" si="669"/>
        <v>250</v>
      </c>
    </row>
    <row r="2123" spans="1:28" x14ac:dyDescent="0.25">
      <c r="A2123" s="1708">
        <f t="shared" si="650"/>
        <v>0</v>
      </c>
      <c r="B2123" s="1708">
        <f>VALUE("1"&amp;TEXT(C2123,"0000")&amp;TEXT(E2123,"000"))</f>
        <v>10251001</v>
      </c>
      <c r="C2123" s="994">
        <v>251</v>
      </c>
      <c r="D2123" s="1796" t="s">
        <v>447</v>
      </c>
      <c r="E2123" s="994">
        <v>1</v>
      </c>
      <c r="F2123" s="995" t="s">
        <v>11145</v>
      </c>
      <c r="G2123" s="994" t="s">
        <v>11218</v>
      </c>
      <c r="H2123" s="996" t="s">
        <v>345</v>
      </c>
      <c r="I2123" s="1507" t="str">
        <f>"Cap.4 Pct.6.2 Rd."&amp;E2123&amp;" Col.2"</f>
        <v>Cap.4 Pct.6.2 Rd.1 Col.2</v>
      </c>
      <c r="J2123" s="996" t="s">
        <v>4104</v>
      </c>
      <c r="K2123" s="2192" t="str">
        <f>"Cap.4 Pct.6.2 Rd."&amp;E2123&amp;" Col.3"</f>
        <v>Cap.4 Pct.6.2 Rd.1 Col.3</v>
      </c>
      <c r="L2123" s="1000">
        <f t="shared" ref="L2123:L2141" si="678">IF(BB623="",0,BB623)</f>
        <v>0</v>
      </c>
      <c r="M2123" s="1000">
        <f t="shared" ref="M2123:M2141" si="679">IF(BC623="",0,BC623)</f>
        <v>0</v>
      </c>
      <c r="N2123" s="1724">
        <f>IF(L2123&lt;M2123,1,0)</f>
        <v>0</v>
      </c>
      <c r="O2123" s="1000"/>
      <c r="P2123" s="1000"/>
      <c r="Q2123" s="1000"/>
      <c r="R2123" s="1000"/>
      <c r="S2123" s="1000"/>
      <c r="T2123" s="1000"/>
      <c r="U2123" s="1000"/>
      <c r="V2123" s="1000"/>
      <c r="W2123" s="1000"/>
      <c r="X2123" s="1000"/>
      <c r="Y2123" s="1001"/>
      <c r="Z2123" s="1343" t="s">
        <v>11184</v>
      </c>
      <c r="AA2123" s="2205">
        <f t="shared" si="675"/>
        <v>1</v>
      </c>
      <c r="AB2123" s="2207">
        <f t="shared" si="669"/>
        <v>251</v>
      </c>
    </row>
    <row r="2124" spans="1:28" x14ac:dyDescent="0.25">
      <c r="A2124" s="1708">
        <f t="shared" si="650"/>
        <v>0</v>
      </c>
      <c r="B2124" s="1708">
        <f>VALUE("1"&amp;TEXT(C2124,"0000")&amp;TEXT(E2124,"000"))</f>
        <v>10251002</v>
      </c>
      <c r="C2124" s="994">
        <v>251</v>
      </c>
      <c r="D2124" s="1796" t="s">
        <v>447</v>
      </c>
      <c r="E2124" s="994">
        <v>2</v>
      </c>
      <c r="F2124" s="995" t="s">
        <v>11145</v>
      </c>
      <c r="G2124" s="994"/>
      <c r="H2124" s="996" t="s">
        <v>345</v>
      </c>
      <c r="I2124" s="1507" t="str">
        <f t="shared" ref="I2124:I2141" si="680">"Cap.4 Pct.6.2 Rd."&amp;E2124&amp;" Col.2"</f>
        <v>Cap.4 Pct.6.2 Rd.2 Col.2</v>
      </c>
      <c r="J2124" s="996" t="s">
        <v>4104</v>
      </c>
      <c r="K2124" s="2192" t="str">
        <f t="shared" ref="K2124:K2141" si="681">"Cap.4 Pct.6.2 Rd."&amp;E2124&amp;" Col.3"</f>
        <v>Cap.4 Pct.6.2 Rd.2 Col.3</v>
      </c>
      <c r="L2124" s="1000">
        <f t="shared" si="678"/>
        <v>0</v>
      </c>
      <c r="M2124" s="1000">
        <f t="shared" si="679"/>
        <v>0</v>
      </c>
      <c r="N2124" s="1724">
        <f t="shared" ref="N2124:N2141" si="682">IF(L2124&lt;M2124,1,0)</f>
        <v>0</v>
      </c>
      <c r="O2124" s="1000"/>
      <c r="P2124" s="1000"/>
      <c r="Q2124" s="1000"/>
      <c r="R2124" s="1000"/>
      <c r="S2124" s="1000"/>
      <c r="T2124" s="1000"/>
      <c r="U2124" s="1000"/>
      <c r="V2124" s="1000"/>
      <c r="W2124" s="1000"/>
      <c r="X2124" s="1000"/>
      <c r="Y2124" s="1001"/>
      <c r="Z2124" s="2186" t="str">
        <f t="shared" ref="Z2124:Z2141" si="683">Z2123</f>
        <v>Cap.4 Pct.6.2: Active imobilizate: Total cresteri (Col.2) &gt;= Cresteri din reevaluari (Col.3), pentru Rd.(1 la n) [din care]</v>
      </c>
      <c r="AA2124" s="2205">
        <f t="shared" si="675"/>
        <v>1</v>
      </c>
      <c r="AB2124" s="2207">
        <f t="shared" si="669"/>
        <v>251</v>
      </c>
    </row>
    <row r="2125" spans="1:28" x14ac:dyDescent="0.25">
      <c r="A2125" s="1708">
        <f t="shared" si="650"/>
        <v>0</v>
      </c>
      <c r="B2125" s="1708">
        <f>VALUE("1"&amp;TEXT(C2125,"0000")&amp;TEXT(E2125,"000"))</f>
        <v>10251003</v>
      </c>
      <c r="C2125" s="994">
        <v>251</v>
      </c>
      <c r="D2125" s="1796" t="s">
        <v>447</v>
      </c>
      <c r="E2125" s="994">
        <v>3</v>
      </c>
      <c r="F2125" s="995" t="s">
        <v>11145</v>
      </c>
      <c r="G2125" s="994"/>
      <c r="H2125" s="996" t="s">
        <v>345</v>
      </c>
      <c r="I2125" s="1507" t="str">
        <f t="shared" si="680"/>
        <v>Cap.4 Pct.6.2 Rd.3 Col.2</v>
      </c>
      <c r="J2125" s="996" t="s">
        <v>4104</v>
      </c>
      <c r="K2125" s="2192" t="str">
        <f t="shared" si="681"/>
        <v>Cap.4 Pct.6.2 Rd.3 Col.3</v>
      </c>
      <c r="L2125" s="1000">
        <f t="shared" si="678"/>
        <v>0</v>
      </c>
      <c r="M2125" s="1000">
        <f t="shared" si="679"/>
        <v>0</v>
      </c>
      <c r="N2125" s="1724">
        <f t="shared" si="682"/>
        <v>0</v>
      </c>
      <c r="O2125" s="1000"/>
      <c r="P2125" s="1000"/>
      <c r="Q2125" s="1000"/>
      <c r="R2125" s="1000"/>
      <c r="S2125" s="1000"/>
      <c r="T2125" s="1000"/>
      <c r="U2125" s="1000"/>
      <c r="V2125" s="1000"/>
      <c r="W2125" s="1000"/>
      <c r="X2125" s="1000"/>
      <c r="Y2125" s="1001"/>
      <c r="Z2125" s="2186" t="str">
        <f t="shared" si="683"/>
        <v>Cap.4 Pct.6.2: Active imobilizate: Total cresteri (Col.2) &gt;= Cresteri din reevaluari (Col.3), pentru Rd.(1 la n) [din care]</v>
      </c>
      <c r="AA2125" s="2205">
        <f t="shared" si="675"/>
        <v>1</v>
      </c>
      <c r="AB2125" s="2207">
        <f t="shared" si="669"/>
        <v>251</v>
      </c>
    </row>
    <row r="2126" spans="1:28" x14ac:dyDescent="0.25">
      <c r="A2126" s="1708">
        <f t="shared" si="650"/>
        <v>0</v>
      </c>
      <c r="B2126" s="1708">
        <f>VALUE("1"&amp;TEXT(C2126,"0000")&amp;TEXT(E2126,"000"))</f>
        <v>10251004</v>
      </c>
      <c r="C2126" s="994">
        <v>251</v>
      </c>
      <c r="D2126" s="1796" t="s">
        <v>447</v>
      </c>
      <c r="E2126" s="994">
        <v>4</v>
      </c>
      <c r="F2126" s="995" t="s">
        <v>11145</v>
      </c>
      <c r="G2126" s="994"/>
      <c r="H2126" s="996" t="s">
        <v>345</v>
      </c>
      <c r="I2126" s="1507" t="str">
        <f t="shared" si="680"/>
        <v>Cap.4 Pct.6.2 Rd.4 Col.2</v>
      </c>
      <c r="J2126" s="996" t="s">
        <v>4104</v>
      </c>
      <c r="K2126" s="2192" t="str">
        <f t="shared" si="681"/>
        <v>Cap.4 Pct.6.2 Rd.4 Col.3</v>
      </c>
      <c r="L2126" s="1000">
        <f t="shared" si="678"/>
        <v>0</v>
      </c>
      <c r="M2126" s="1000">
        <f t="shared" si="679"/>
        <v>0</v>
      </c>
      <c r="N2126" s="1724">
        <f t="shared" si="682"/>
        <v>0</v>
      </c>
      <c r="O2126" s="1000"/>
      <c r="P2126" s="1000"/>
      <c r="Q2126" s="1000"/>
      <c r="R2126" s="1000"/>
      <c r="S2126" s="1000"/>
      <c r="T2126" s="1000"/>
      <c r="U2126" s="1000"/>
      <c r="V2126" s="1000"/>
      <c r="W2126" s="1000"/>
      <c r="X2126" s="1000"/>
      <c r="Y2126" s="1001"/>
      <c r="Z2126" s="2186" t="str">
        <f t="shared" si="683"/>
        <v>Cap.4 Pct.6.2: Active imobilizate: Total cresteri (Col.2) &gt;= Cresteri din reevaluari (Col.3), pentru Rd.(1 la n) [din care]</v>
      </c>
      <c r="AA2126" s="2205">
        <f t="shared" si="675"/>
        <v>1</v>
      </c>
      <c r="AB2126" s="2207">
        <f t="shared" si="669"/>
        <v>251</v>
      </c>
    </row>
    <row r="2127" spans="1:28" x14ac:dyDescent="0.25">
      <c r="A2127" s="1708">
        <f t="shared" si="650"/>
        <v>0</v>
      </c>
      <c r="B2127" s="1708">
        <f t="shared" ref="B2127:B2133" si="684">VALUE("1"&amp;TEXT(C2127,"0000")&amp;TEXT(E2127,"000"))</f>
        <v>10251005</v>
      </c>
      <c r="C2127" s="994">
        <v>251</v>
      </c>
      <c r="D2127" s="1796" t="s">
        <v>446</v>
      </c>
      <c r="E2127" s="994">
        <v>5</v>
      </c>
      <c r="F2127" s="995" t="s">
        <v>11145</v>
      </c>
      <c r="G2127" s="994"/>
      <c r="H2127" s="996" t="s">
        <v>345</v>
      </c>
      <c r="I2127" s="1507" t="str">
        <f t="shared" si="680"/>
        <v>Cap.4 Pct.6.2 Rd.5 Col.2</v>
      </c>
      <c r="J2127" s="996" t="s">
        <v>4104</v>
      </c>
      <c r="K2127" s="2192" t="str">
        <f t="shared" si="681"/>
        <v>Cap.4 Pct.6.2 Rd.5 Col.3</v>
      </c>
      <c r="L2127" s="1000">
        <f t="shared" si="678"/>
        <v>0</v>
      </c>
      <c r="M2127" s="1000">
        <f t="shared" si="679"/>
        <v>0</v>
      </c>
      <c r="N2127" s="1724">
        <f t="shared" si="682"/>
        <v>0</v>
      </c>
      <c r="O2127" s="1000"/>
      <c r="P2127" s="1000"/>
      <c r="Q2127" s="1000"/>
      <c r="R2127" s="1000"/>
      <c r="S2127" s="1000"/>
      <c r="T2127" s="1000"/>
      <c r="U2127" s="1000"/>
      <c r="V2127" s="1000"/>
      <c r="W2127" s="1000"/>
      <c r="X2127" s="1000"/>
      <c r="Y2127" s="1001"/>
      <c r="Z2127" s="2186" t="str">
        <f t="shared" si="683"/>
        <v>Cap.4 Pct.6.2: Active imobilizate: Total cresteri (Col.2) &gt;= Cresteri din reevaluari (Col.3), pentru Rd.(1 la n) [din care]</v>
      </c>
      <c r="AA2127" s="2205">
        <f t="shared" si="675"/>
        <v>1</v>
      </c>
      <c r="AB2127" s="2207">
        <f t="shared" si="669"/>
        <v>251</v>
      </c>
    </row>
    <row r="2128" spans="1:28" x14ac:dyDescent="0.25">
      <c r="A2128" s="1708">
        <f t="shared" si="650"/>
        <v>0</v>
      </c>
      <c r="B2128" s="1708">
        <f t="shared" si="684"/>
        <v>10251006</v>
      </c>
      <c r="C2128" s="994">
        <v>251</v>
      </c>
      <c r="D2128" s="1796" t="s">
        <v>447</v>
      </c>
      <c r="E2128" s="994">
        <v>6</v>
      </c>
      <c r="F2128" s="995" t="s">
        <v>11145</v>
      </c>
      <c r="G2128" s="994"/>
      <c r="H2128" s="996" t="s">
        <v>345</v>
      </c>
      <c r="I2128" s="1507" t="str">
        <f t="shared" si="680"/>
        <v>Cap.4 Pct.6.2 Rd.6 Col.2</v>
      </c>
      <c r="J2128" s="996" t="s">
        <v>4104</v>
      </c>
      <c r="K2128" s="2192" t="str">
        <f t="shared" si="681"/>
        <v>Cap.4 Pct.6.2 Rd.6 Col.3</v>
      </c>
      <c r="L2128" s="1000">
        <f t="shared" si="678"/>
        <v>0</v>
      </c>
      <c r="M2128" s="1000">
        <f t="shared" si="679"/>
        <v>0</v>
      </c>
      <c r="N2128" s="1724">
        <f t="shared" si="682"/>
        <v>0</v>
      </c>
      <c r="O2128" s="1000"/>
      <c r="P2128" s="1000"/>
      <c r="Q2128" s="1000"/>
      <c r="R2128" s="1000"/>
      <c r="S2128" s="1000"/>
      <c r="T2128" s="1000"/>
      <c r="U2128" s="1000"/>
      <c r="V2128" s="1000"/>
      <c r="W2128" s="1000"/>
      <c r="X2128" s="1000"/>
      <c r="Y2128" s="1001"/>
      <c r="Z2128" s="2186" t="str">
        <f t="shared" si="683"/>
        <v>Cap.4 Pct.6.2: Active imobilizate: Total cresteri (Col.2) &gt;= Cresteri din reevaluari (Col.3), pentru Rd.(1 la n) [din care]</v>
      </c>
      <c r="AA2128" s="2205">
        <f t="shared" si="675"/>
        <v>1</v>
      </c>
      <c r="AB2128" s="2207">
        <f t="shared" si="669"/>
        <v>251</v>
      </c>
    </row>
    <row r="2129" spans="1:28" x14ac:dyDescent="0.25">
      <c r="A2129" s="1708">
        <f t="shared" si="650"/>
        <v>0</v>
      </c>
      <c r="B2129" s="1708">
        <f t="shared" si="684"/>
        <v>10251007</v>
      </c>
      <c r="C2129" s="994">
        <v>251</v>
      </c>
      <c r="D2129" s="1796" t="s">
        <v>447</v>
      </c>
      <c r="E2129" s="994">
        <v>7</v>
      </c>
      <c r="F2129" s="995" t="s">
        <v>11145</v>
      </c>
      <c r="G2129" s="994"/>
      <c r="H2129" s="996" t="s">
        <v>345</v>
      </c>
      <c r="I2129" s="1507" t="str">
        <f t="shared" si="680"/>
        <v>Cap.4 Pct.6.2 Rd.7 Col.2</v>
      </c>
      <c r="J2129" s="996" t="s">
        <v>4104</v>
      </c>
      <c r="K2129" s="2192" t="str">
        <f t="shared" si="681"/>
        <v>Cap.4 Pct.6.2 Rd.7 Col.3</v>
      </c>
      <c r="L2129" s="1000">
        <f t="shared" si="678"/>
        <v>0</v>
      </c>
      <c r="M2129" s="1000">
        <f t="shared" si="679"/>
        <v>0</v>
      </c>
      <c r="N2129" s="1724">
        <f t="shared" si="682"/>
        <v>0</v>
      </c>
      <c r="O2129" s="1000"/>
      <c r="P2129" s="1000"/>
      <c r="Q2129" s="1000"/>
      <c r="R2129" s="1000"/>
      <c r="S2129" s="1000"/>
      <c r="T2129" s="1000"/>
      <c r="U2129" s="1000"/>
      <c r="V2129" s="1000"/>
      <c r="W2129" s="1000"/>
      <c r="X2129" s="1000"/>
      <c r="Y2129" s="1001"/>
      <c r="Z2129" s="2186" t="str">
        <f t="shared" si="683"/>
        <v>Cap.4 Pct.6.2: Active imobilizate: Total cresteri (Col.2) &gt;= Cresteri din reevaluari (Col.3), pentru Rd.(1 la n) [din care]</v>
      </c>
      <c r="AA2129" s="2205">
        <f t="shared" si="675"/>
        <v>1</v>
      </c>
      <c r="AB2129" s="2207">
        <f t="shared" si="669"/>
        <v>251</v>
      </c>
    </row>
    <row r="2130" spans="1:28" x14ac:dyDescent="0.25">
      <c r="A2130" s="1708">
        <f t="shared" si="650"/>
        <v>0</v>
      </c>
      <c r="B2130" s="1708">
        <f t="shared" si="684"/>
        <v>10251008</v>
      </c>
      <c r="C2130" s="994">
        <v>251</v>
      </c>
      <c r="D2130" s="1796" t="s">
        <v>447</v>
      </c>
      <c r="E2130" s="994">
        <v>8</v>
      </c>
      <c r="F2130" s="995" t="s">
        <v>11145</v>
      </c>
      <c r="G2130" s="994"/>
      <c r="H2130" s="996" t="s">
        <v>345</v>
      </c>
      <c r="I2130" s="1507" t="str">
        <f t="shared" si="680"/>
        <v>Cap.4 Pct.6.2 Rd.8 Col.2</v>
      </c>
      <c r="J2130" s="996" t="s">
        <v>4104</v>
      </c>
      <c r="K2130" s="2192" t="str">
        <f t="shared" si="681"/>
        <v>Cap.4 Pct.6.2 Rd.8 Col.3</v>
      </c>
      <c r="L2130" s="1000">
        <f t="shared" si="678"/>
        <v>0</v>
      </c>
      <c r="M2130" s="1000">
        <f t="shared" si="679"/>
        <v>0</v>
      </c>
      <c r="N2130" s="1724">
        <f t="shared" si="682"/>
        <v>0</v>
      </c>
      <c r="O2130" s="1000"/>
      <c r="P2130" s="1000"/>
      <c r="Q2130" s="1000"/>
      <c r="R2130" s="1000"/>
      <c r="S2130" s="1000"/>
      <c r="T2130" s="1000"/>
      <c r="U2130" s="1000"/>
      <c r="V2130" s="1000"/>
      <c r="W2130" s="1000"/>
      <c r="X2130" s="1000"/>
      <c r="Y2130" s="1001"/>
      <c r="Z2130" s="2186" t="str">
        <f t="shared" si="683"/>
        <v>Cap.4 Pct.6.2: Active imobilizate: Total cresteri (Col.2) &gt;= Cresteri din reevaluari (Col.3), pentru Rd.(1 la n) [din care]</v>
      </c>
      <c r="AA2130" s="2205">
        <f t="shared" si="675"/>
        <v>1</v>
      </c>
      <c r="AB2130" s="2207">
        <f t="shared" si="669"/>
        <v>251</v>
      </c>
    </row>
    <row r="2131" spans="1:28" x14ac:dyDescent="0.25">
      <c r="A2131" s="1715">
        <f t="shared" si="650"/>
        <v>0</v>
      </c>
      <c r="B2131" s="1715">
        <f t="shared" si="684"/>
        <v>10251009</v>
      </c>
      <c r="C2131" s="1049">
        <v>251</v>
      </c>
      <c r="D2131" s="1796" t="s">
        <v>447</v>
      </c>
      <c r="E2131" s="994">
        <v>9</v>
      </c>
      <c r="F2131" s="995" t="s">
        <v>11145</v>
      </c>
      <c r="G2131" s="1049"/>
      <c r="H2131" s="1058" t="s">
        <v>345</v>
      </c>
      <c r="I2131" s="1507" t="str">
        <f t="shared" si="680"/>
        <v>Cap.4 Pct.6.2 Rd.9 Col.2</v>
      </c>
      <c r="J2131" s="996" t="s">
        <v>4104</v>
      </c>
      <c r="K2131" s="2192" t="str">
        <f t="shared" si="681"/>
        <v>Cap.4 Pct.6.2 Rd.9 Col.3</v>
      </c>
      <c r="L2131" s="1000">
        <f t="shared" si="678"/>
        <v>0</v>
      </c>
      <c r="M2131" s="1000">
        <f t="shared" si="679"/>
        <v>0</v>
      </c>
      <c r="N2131" s="1724">
        <f t="shared" si="682"/>
        <v>0</v>
      </c>
      <c r="O2131" s="979"/>
      <c r="P2131" s="979"/>
      <c r="Q2131" s="979"/>
      <c r="R2131" s="979"/>
      <c r="S2131" s="979"/>
      <c r="T2131" s="979"/>
      <c r="U2131" s="979"/>
      <c r="V2131" s="979"/>
      <c r="W2131" s="979"/>
      <c r="X2131" s="979"/>
      <c r="Y2131" s="1060"/>
      <c r="Z2131" s="2186" t="str">
        <f t="shared" si="683"/>
        <v>Cap.4 Pct.6.2: Active imobilizate: Total cresteri (Col.2) &gt;= Cresteri din reevaluari (Col.3), pentru Rd.(1 la n) [din care]</v>
      </c>
      <c r="AA2131" s="2205">
        <f t="shared" si="675"/>
        <v>1</v>
      </c>
      <c r="AB2131" s="2207">
        <f t="shared" si="669"/>
        <v>251</v>
      </c>
    </row>
    <row r="2132" spans="1:28" x14ac:dyDescent="0.25">
      <c r="A2132" s="1715">
        <f t="shared" si="650"/>
        <v>0</v>
      </c>
      <c r="B2132" s="1715">
        <f t="shared" si="684"/>
        <v>10251010</v>
      </c>
      <c r="C2132" s="1049">
        <v>251</v>
      </c>
      <c r="D2132" s="1796" t="s">
        <v>447</v>
      </c>
      <c r="E2132" s="994">
        <v>10</v>
      </c>
      <c r="F2132" s="995" t="s">
        <v>11145</v>
      </c>
      <c r="G2132" s="1049"/>
      <c r="H2132" s="1058" t="s">
        <v>345</v>
      </c>
      <c r="I2132" s="1507" t="str">
        <f t="shared" si="680"/>
        <v>Cap.4 Pct.6.2 Rd.10 Col.2</v>
      </c>
      <c r="J2132" s="996" t="s">
        <v>4104</v>
      </c>
      <c r="K2132" s="2192" t="str">
        <f t="shared" si="681"/>
        <v>Cap.4 Pct.6.2 Rd.10 Col.3</v>
      </c>
      <c r="L2132" s="1000">
        <f t="shared" si="678"/>
        <v>0</v>
      </c>
      <c r="M2132" s="1000">
        <f t="shared" si="679"/>
        <v>0</v>
      </c>
      <c r="N2132" s="1724">
        <f t="shared" si="682"/>
        <v>0</v>
      </c>
      <c r="O2132" s="979"/>
      <c r="P2132" s="979"/>
      <c r="Q2132" s="979"/>
      <c r="R2132" s="979"/>
      <c r="S2132" s="979"/>
      <c r="T2132" s="979"/>
      <c r="U2132" s="979"/>
      <c r="V2132" s="979"/>
      <c r="W2132" s="979"/>
      <c r="X2132" s="979"/>
      <c r="Y2132" s="1060"/>
      <c r="Z2132" s="2186" t="str">
        <f t="shared" si="683"/>
        <v>Cap.4 Pct.6.2: Active imobilizate: Total cresteri (Col.2) &gt;= Cresteri din reevaluari (Col.3), pentru Rd.(1 la n) [din care]</v>
      </c>
      <c r="AA2132" s="2205">
        <f t="shared" si="675"/>
        <v>1</v>
      </c>
      <c r="AB2132" s="2207">
        <f t="shared" si="669"/>
        <v>251</v>
      </c>
    </row>
    <row r="2133" spans="1:28" x14ac:dyDescent="0.25">
      <c r="A2133" s="1715">
        <f t="shared" si="650"/>
        <v>0</v>
      </c>
      <c r="B2133" s="1715">
        <f t="shared" si="684"/>
        <v>10251011</v>
      </c>
      <c r="C2133" s="1049">
        <v>251</v>
      </c>
      <c r="D2133" s="1796" t="s">
        <v>447</v>
      </c>
      <c r="E2133" s="994">
        <v>11</v>
      </c>
      <c r="F2133" s="995" t="s">
        <v>11145</v>
      </c>
      <c r="G2133" s="1049"/>
      <c r="H2133" s="1058" t="s">
        <v>345</v>
      </c>
      <c r="I2133" s="1507" t="str">
        <f t="shared" si="680"/>
        <v>Cap.4 Pct.6.2 Rd.11 Col.2</v>
      </c>
      <c r="J2133" s="996" t="s">
        <v>4104</v>
      </c>
      <c r="K2133" s="2192" t="str">
        <f t="shared" si="681"/>
        <v>Cap.4 Pct.6.2 Rd.11 Col.3</v>
      </c>
      <c r="L2133" s="1000">
        <f t="shared" si="678"/>
        <v>0</v>
      </c>
      <c r="M2133" s="1000">
        <f t="shared" si="679"/>
        <v>0</v>
      </c>
      <c r="N2133" s="1724">
        <f t="shared" si="682"/>
        <v>0</v>
      </c>
      <c r="O2133" s="979"/>
      <c r="P2133" s="979"/>
      <c r="Q2133" s="979"/>
      <c r="R2133" s="979"/>
      <c r="S2133" s="979"/>
      <c r="T2133" s="979"/>
      <c r="U2133" s="979"/>
      <c r="V2133" s="979"/>
      <c r="W2133" s="979"/>
      <c r="X2133" s="979"/>
      <c r="Y2133" s="1060"/>
      <c r="Z2133" s="2186" t="str">
        <f t="shared" si="683"/>
        <v>Cap.4 Pct.6.2: Active imobilizate: Total cresteri (Col.2) &gt;= Cresteri din reevaluari (Col.3), pentru Rd.(1 la n) [din care]</v>
      </c>
      <c r="AA2133" s="2205">
        <f t="shared" si="675"/>
        <v>1</v>
      </c>
      <c r="AB2133" s="2207">
        <f t="shared" si="669"/>
        <v>251</v>
      </c>
    </row>
    <row r="2134" spans="1:28" x14ac:dyDescent="0.25">
      <c r="A2134" s="1715">
        <f t="shared" si="650"/>
        <v>0</v>
      </c>
      <c r="B2134" s="1715">
        <f>VALUE("1"&amp;TEXT(C2134,"0000")&amp;TEXT(E2134,"000"))</f>
        <v>10251012</v>
      </c>
      <c r="C2134" s="1049">
        <v>251</v>
      </c>
      <c r="D2134" s="1796" t="s">
        <v>447</v>
      </c>
      <c r="E2134" s="994">
        <v>12</v>
      </c>
      <c r="F2134" s="995" t="s">
        <v>11145</v>
      </c>
      <c r="G2134" s="1049"/>
      <c r="H2134" s="1058" t="s">
        <v>345</v>
      </c>
      <c r="I2134" s="1507" t="str">
        <f t="shared" si="680"/>
        <v>Cap.4 Pct.6.2 Rd.12 Col.2</v>
      </c>
      <c r="J2134" s="996" t="s">
        <v>4104</v>
      </c>
      <c r="K2134" s="2192" t="str">
        <f t="shared" si="681"/>
        <v>Cap.4 Pct.6.2 Rd.12 Col.3</v>
      </c>
      <c r="L2134" s="1000">
        <f t="shared" si="678"/>
        <v>0</v>
      </c>
      <c r="M2134" s="1000">
        <f t="shared" si="679"/>
        <v>0</v>
      </c>
      <c r="N2134" s="1724">
        <f t="shared" si="682"/>
        <v>0</v>
      </c>
      <c r="O2134" s="979"/>
      <c r="P2134" s="979"/>
      <c r="Q2134" s="979"/>
      <c r="R2134" s="979"/>
      <c r="S2134" s="979"/>
      <c r="T2134" s="979"/>
      <c r="U2134" s="979"/>
      <c r="V2134" s="979"/>
      <c r="W2134" s="979"/>
      <c r="X2134" s="979"/>
      <c r="Y2134" s="1060"/>
      <c r="Z2134" s="2186" t="str">
        <f t="shared" si="683"/>
        <v>Cap.4 Pct.6.2: Active imobilizate: Total cresteri (Col.2) &gt;= Cresteri din reevaluari (Col.3), pentru Rd.(1 la n) [din care]</v>
      </c>
      <c r="AA2134" s="2205">
        <f t="shared" si="675"/>
        <v>1</v>
      </c>
      <c r="AB2134" s="2207">
        <f t="shared" si="669"/>
        <v>251</v>
      </c>
    </row>
    <row r="2135" spans="1:28" x14ac:dyDescent="0.25">
      <c r="A2135" s="1715">
        <f t="shared" si="650"/>
        <v>0</v>
      </c>
      <c r="B2135" s="1715">
        <f t="shared" ref="B2135:B2141" si="685">VALUE("1"&amp;TEXT(C2135,"0000")&amp;TEXT(E2135,"000"))</f>
        <v>10251013</v>
      </c>
      <c r="C2135" s="1049">
        <v>251</v>
      </c>
      <c r="D2135" s="1796" t="s">
        <v>447</v>
      </c>
      <c r="E2135" s="994">
        <v>13</v>
      </c>
      <c r="F2135" s="995" t="s">
        <v>11145</v>
      </c>
      <c r="G2135" s="1049"/>
      <c r="H2135" s="1058" t="s">
        <v>345</v>
      </c>
      <c r="I2135" s="1507" t="str">
        <f t="shared" si="680"/>
        <v>Cap.4 Pct.6.2 Rd.13 Col.2</v>
      </c>
      <c r="J2135" s="996" t="s">
        <v>4104</v>
      </c>
      <c r="K2135" s="2192" t="str">
        <f t="shared" si="681"/>
        <v>Cap.4 Pct.6.2 Rd.13 Col.3</v>
      </c>
      <c r="L2135" s="1000">
        <f t="shared" si="678"/>
        <v>0</v>
      </c>
      <c r="M2135" s="1000">
        <f t="shared" si="679"/>
        <v>0</v>
      </c>
      <c r="N2135" s="1724">
        <f t="shared" si="682"/>
        <v>0</v>
      </c>
      <c r="O2135" s="979"/>
      <c r="P2135" s="979"/>
      <c r="Q2135" s="979"/>
      <c r="R2135" s="979"/>
      <c r="S2135" s="979"/>
      <c r="T2135" s="979"/>
      <c r="U2135" s="979"/>
      <c r="V2135" s="979"/>
      <c r="W2135" s="979"/>
      <c r="X2135" s="979"/>
      <c r="Y2135" s="1060"/>
      <c r="Z2135" s="2186" t="str">
        <f t="shared" si="683"/>
        <v>Cap.4 Pct.6.2: Active imobilizate: Total cresteri (Col.2) &gt;= Cresteri din reevaluari (Col.3), pentru Rd.(1 la n) [din care]</v>
      </c>
      <c r="AA2135" s="2205">
        <f t="shared" si="675"/>
        <v>1</v>
      </c>
      <c r="AB2135" s="2207">
        <f t="shared" si="669"/>
        <v>251</v>
      </c>
    </row>
    <row r="2136" spans="1:28" x14ac:dyDescent="0.25">
      <c r="A2136" s="1715">
        <f t="shared" si="650"/>
        <v>0</v>
      </c>
      <c r="B2136" s="1715">
        <f t="shared" si="685"/>
        <v>10251014</v>
      </c>
      <c r="C2136" s="1049">
        <v>251</v>
      </c>
      <c r="D2136" s="1796" t="s">
        <v>447</v>
      </c>
      <c r="E2136" s="994">
        <v>14</v>
      </c>
      <c r="F2136" s="995" t="s">
        <v>11145</v>
      </c>
      <c r="G2136" s="1049"/>
      <c r="H2136" s="1058" t="s">
        <v>345</v>
      </c>
      <c r="I2136" s="1507" t="str">
        <f t="shared" si="680"/>
        <v>Cap.4 Pct.6.2 Rd.14 Col.2</v>
      </c>
      <c r="J2136" s="996" t="s">
        <v>4104</v>
      </c>
      <c r="K2136" s="2192" t="str">
        <f t="shared" si="681"/>
        <v>Cap.4 Pct.6.2 Rd.14 Col.3</v>
      </c>
      <c r="L2136" s="1000">
        <f t="shared" si="678"/>
        <v>0</v>
      </c>
      <c r="M2136" s="1000">
        <f t="shared" si="679"/>
        <v>0</v>
      </c>
      <c r="N2136" s="1724">
        <f t="shared" si="682"/>
        <v>0</v>
      </c>
      <c r="O2136" s="979"/>
      <c r="P2136" s="979"/>
      <c r="Q2136" s="979"/>
      <c r="R2136" s="979"/>
      <c r="S2136" s="979"/>
      <c r="T2136" s="979"/>
      <c r="U2136" s="979"/>
      <c r="V2136" s="979"/>
      <c r="W2136" s="979"/>
      <c r="X2136" s="979"/>
      <c r="Y2136" s="1060"/>
      <c r="Z2136" s="2186" t="str">
        <f t="shared" si="683"/>
        <v>Cap.4 Pct.6.2: Active imobilizate: Total cresteri (Col.2) &gt;= Cresteri din reevaluari (Col.3), pentru Rd.(1 la n) [din care]</v>
      </c>
      <c r="AA2136" s="2205">
        <f t="shared" si="675"/>
        <v>1</v>
      </c>
      <c r="AB2136" s="2207">
        <f t="shared" ref="AB2136:AB2166" si="686">C2136</f>
        <v>251</v>
      </c>
    </row>
    <row r="2137" spans="1:28" x14ac:dyDescent="0.25">
      <c r="A2137" s="1715">
        <f t="shared" ref="A2137:A2200" si="687">IF(D2137="DA",IF(ISERROR(N2137),A2136+1,IF(N2137=1,A2136+1,A2136)),A2136)</f>
        <v>0</v>
      </c>
      <c r="B2137" s="1715">
        <f t="shared" si="685"/>
        <v>10251015</v>
      </c>
      <c r="C2137" s="1049">
        <v>251</v>
      </c>
      <c r="D2137" s="1796" t="s">
        <v>447</v>
      </c>
      <c r="E2137" s="994">
        <v>15</v>
      </c>
      <c r="F2137" s="995" t="s">
        <v>11145</v>
      </c>
      <c r="G2137" s="1049"/>
      <c r="H2137" s="1058" t="s">
        <v>345</v>
      </c>
      <c r="I2137" s="1507" t="str">
        <f t="shared" si="680"/>
        <v>Cap.4 Pct.6.2 Rd.15 Col.2</v>
      </c>
      <c r="J2137" s="996" t="s">
        <v>4104</v>
      </c>
      <c r="K2137" s="2192" t="str">
        <f t="shared" si="681"/>
        <v>Cap.4 Pct.6.2 Rd.15 Col.3</v>
      </c>
      <c r="L2137" s="1000">
        <f t="shared" si="678"/>
        <v>0</v>
      </c>
      <c r="M2137" s="1000">
        <f t="shared" si="679"/>
        <v>0</v>
      </c>
      <c r="N2137" s="1724">
        <f t="shared" si="682"/>
        <v>0</v>
      </c>
      <c r="O2137" s="979"/>
      <c r="P2137" s="979"/>
      <c r="Q2137" s="979"/>
      <c r="R2137" s="979"/>
      <c r="S2137" s="979"/>
      <c r="T2137" s="979"/>
      <c r="U2137" s="979"/>
      <c r="V2137" s="979"/>
      <c r="W2137" s="979"/>
      <c r="X2137" s="979"/>
      <c r="Y2137" s="1060"/>
      <c r="Z2137" s="2186" t="str">
        <f t="shared" si="683"/>
        <v>Cap.4 Pct.6.2: Active imobilizate: Total cresteri (Col.2) &gt;= Cresteri din reevaluari (Col.3), pentru Rd.(1 la n) [din care]</v>
      </c>
      <c r="AA2137" s="2205">
        <f t="shared" si="675"/>
        <v>1</v>
      </c>
      <c r="AB2137" s="2207">
        <f t="shared" si="686"/>
        <v>251</v>
      </c>
    </row>
    <row r="2138" spans="1:28" x14ac:dyDescent="0.25">
      <c r="A2138" s="1715">
        <f t="shared" si="687"/>
        <v>0</v>
      </c>
      <c r="B2138" s="1715">
        <f t="shared" si="685"/>
        <v>10251016</v>
      </c>
      <c r="C2138" s="1049">
        <v>251</v>
      </c>
      <c r="D2138" s="1796" t="s">
        <v>447</v>
      </c>
      <c r="E2138" s="994">
        <v>16</v>
      </c>
      <c r="F2138" s="995" t="s">
        <v>11145</v>
      </c>
      <c r="G2138" s="1049"/>
      <c r="H2138" s="1058" t="s">
        <v>345</v>
      </c>
      <c r="I2138" s="1507" t="str">
        <f t="shared" si="680"/>
        <v>Cap.4 Pct.6.2 Rd.16 Col.2</v>
      </c>
      <c r="J2138" s="996" t="s">
        <v>4104</v>
      </c>
      <c r="K2138" s="2192" t="str">
        <f t="shared" si="681"/>
        <v>Cap.4 Pct.6.2 Rd.16 Col.3</v>
      </c>
      <c r="L2138" s="1000">
        <f t="shared" si="678"/>
        <v>0</v>
      </c>
      <c r="M2138" s="1000">
        <f t="shared" si="679"/>
        <v>0</v>
      </c>
      <c r="N2138" s="1724">
        <f t="shared" si="682"/>
        <v>0</v>
      </c>
      <c r="O2138" s="979"/>
      <c r="P2138" s="979"/>
      <c r="Q2138" s="979"/>
      <c r="R2138" s="979"/>
      <c r="S2138" s="979"/>
      <c r="T2138" s="979"/>
      <c r="U2138" s="979"/>
      <c r="V2138" s="979"/>
      <c r="W2138" s="979"/>
      <c r="X2138" s="979"/>
      <c r="Y2138" s="1060"/>
      <c r="Z2138" s="2186" t="str">
        <f t="shared" si="683"/>
        <v>Cap.4 Pct.6.2: Active imobilizate: Total cresteri (Col.2) &gt;= Cresteri din reevaluari (Col.3), pentru Rd.(1 la n) [din care]</v>
      </c>
      <c r="AA2138" s="2205">
        <f t="shared" si="675"/>
        <v>1</v>
      </c>
      <c r="AB2138" s="2207">
        <f t="shared" si="686"/>
        <v>251</v>
      </c>
    </row>
    <row r="2139" spans="1:28" x14ac:dyDescent="0.25">
      <c r="A2139" s="1715">
        <f t="shared" si="687"/>
        <v>0</v>
      </c>
      <c r="B2139" s="1715">
        <f t="shared" si="685"/>
        <v>10251017</v>
      </c>
      <c r="C2139" s="1049">
        <v>251</v>
      </c>
      <c r="D2139" s="1796" t="s">
        <v>447</v>
      </c>
      <c r="E2139" s="994">
        <v>17</v>
      </c>
      <c r="F2139" s="995" t="s">
        <v>11145</v>
      </c>
      <c r="G2139" s="1049"/>
      <c r="H2139" s="1058" t="s">
        <v>345</v>
      </c>
      <c r="I2139" s="1507" t="str">
        <f t="shared" si="680"/>
        <v>Cap.4 Pct.6.2 Rd.17 Col.2</v>
      </c>
      <c r="J2139" s="996" t="s">
        <v>4104</v>
      </c>
      <c r="K2139" s="2192" t="str">
        <f t="shared" si="681"/>
        <v>Cap.4 Pct.6.2 Rd.17 Col.3</v>
      </c>
      <c r="L2139" s="1000">
        <f t="shared" si="678"/>
        <v>0</v>
      </c>
      <c r="M2139" s="1000">
        <f t="shared" si="679"/>
        <v>0</v>
      </c>
      <c r="N2139" s="1724">
        <f t="shared" si="682"/>
        <v>0</v>
      </c>
      <c r="O2139" s="979"/>
      <c r="P2139" s="979"/>
      <c r="Q2139" s="979"/>
      <c r="R2139" s="979"/>
      <c r="S2139" s="979"/>
      <c r="T2139" s="979"/>
      <c r="U2139" s="979"/>
      <c r="V2139" s="979"/>
      <c r="W2139" s="979"/>
      <c r="X2139" s="979"/>
      <c r="Y2139" s="1060"/>
      <c r="Z2139" s="2186" t="str">
        <f t="shared" si="683"/>
        <v>Cap.4 Pct.6.2: Active imobilizate: Total cresteri (Col.2) &gt;= Cresteri din reevaluari (Col.3), pentru Rd.(1 la n) [din care]</v>
      </c>
      <c r="AA2139" s="2205">
        <f t="shared" si="675"/>
        <v>1</v>
      </c>
      <c r="AB2139" s="2207">
        <f t="shared" si="686"/>
        <v>251</v>
      </c>
    </row>
    <row r="2140" spans="1:28" x14ac:dyDescent="0.25">
      <c r="A2140" s="1715">
        <f t="shared" si="687"/>
        <v>0</v>
      </c>
      <c r="B2140" s="1715">
        <f t="shared" si="685"/>
        <v>10251018</v>
      </c>
      <c r="C2140" s="1049">
        <v>251</v>
      </c>
      <c r="D2140" s="1796" t="s">
        <v>447</v>
      </c>
      <c r="E2140" s="994">
        <v>18</v>
      </c>
      <c r="F2140" s="995" t="s">
        <v>11145</v>
      </c>
      <c r="G2140" s="1049"/>
      <c r="H2140" s="1058" t="s">
        <v>345</v>
      </c>
      <c r="I2140" s="1507" t="str">
        <f t="shared" si="680"/>
        <v>Cap.4 Pct.6.2 Rd.18 Col.2</v>
      </c>
      <c r="J2140" s="996" t="s">
        <v>4104</v>
      </c>
      <c r="K2140" s="2192" t="str">
        <f t="shared" si="681"/>
        <v>Cap.4 Pct.6.2 Rd.18 Col.3</v>
      </c>
      <c r="L2140" s="1000">
        <f t="shared" si="678"/>
        <v>0</v>
      </c>
      <c r="M2140" s="1000">
        <f t="shared" si="679"/>
        <v>0</v>
      </c>
      <c r="N2140" s="1724">
        <f t="shared" si="682"/>
        <v>0</v>
      </c>
      <c r="O2140" s="979"/>
      <c r="P2140" s="979"/>
      <c r="Q2140" s="979"/>
      <c r="R2140" s="979"/>
      <c r="S2140" s="979"/>
      <c r="T2140" s="979"/>
      <c r="U2140" s="979"/>
      <c r="V2140" s="979"/>
      <c r="W2140" s="979"/>
      <c r="X2140" s="979"/>
      <c r="Y2140" s="1060"/>
      <c r="Z2140" s="2186" t="str">
        <f t="shared" si="683"/>
        <v>Cap.4 Pct.6.2: Active imobilizate: Total cresteri (Col.2) &gt;= Cresteri din reevaluari (Col.3), pentru Rd.(1 la n) [din care]</v>
      </c>
      <c r="AA2140" s="2205">
        <f t="shared" si="675"/>
        <v>1</v>
      </c>
      <c r="AB2140" s="2207">
        <f t="shared" si="686"/>
        <v>251</v>
      </c>
    </row>
    <row r="2141" spans="1:28" x14ac:dyDescent="0.25">
      <c r="A2141" s="1714">
        <f t="shared" si="687"/>
        <v>0</v>
      </c>
      <c r="B2141" s="1714">
        <f t="shared" si="685"/>
        <v>10251019</v>
      </c>
      <c r="C2141" s="1061">
        <v>251</v>
      </c>
      <c r="D2141" s="1798" t="s">
        <v>447</v>
      </c>
      <c r="E2141" s="1007">
        <v>19</v>
      </c>
      <c r="F2141" s="1008" t="s">
        <v>11145</v>
      </c>
      <c r="G2141" s="1007"/>
      <c r="H2141" s="1058" t="s">
        <v>345</v>
      </c>
      <c r="I2141" s="1489" t="str">
        <f t="shared" si="680"/>
        <v>Cap.4 Pct.6.2 Rd.19 Col.2</v>
      </c>
      <c r="J2141" s="996" t="s">
        <v>4104</v>
      </c>
      <c r="K2141" s="2192" t="str">
        <f t="shared" si="681"/>
        <v>Cap.4 Pct.6.2 Rd.19 Col.3</v>
      </c>
      <c r="L2141" s="1000">
        <f t="shared" si="678"/>
        <v>0</v>
      </c>
      <c r="M2141" s="1000">
        <f t="shared" si="679"/>
        <v>0</v>
      </c>
      <c r="N2141" s="1724">
        <f t="shared" si="682"/>
        <v>0</v>
      </c>
      <c r="O2141" s="1012"/>
      <c r="P2141" s="1012"/>
      <c r="Q2141" s="1012"/>
      <c r="R2141" s="1012"/>
      <c r="S2141" s="1012"/>
      <c r="T2141" s="1012"/>
      <c r="U2141" s="1012"/>
      <c r="V2141" s="1012"/>
      <c r="W2141" s="1012"/>
      <c r="X2141" s="1012"/>
      <c r="Y2141" s="1013"/>
      <c r="Z2141" s="2186" t="str">
        <f t="shared" si="683"/>
        <v>Cap.4 Pct.6.2: Active imobilizate: Total cresteri (Col.2) &gt;= Cresteri din reevaluari (Col.3), pentru Rd.(1 la n) [din care]</v>
      </c>
      <c r="AA2141" s="2205">
        <f t="shared" si="675"/>
        <v>1</v>
      </c>
      <c r="AB2141" s="2207">
        <f t="shared" si="686"/>
        <v>251</v>
      </c>
    </row>
    <row r="2142" spans="1:28" ht="15" customHeight="1" x14ac:dyDescent="0.25">
      <c r="A2142" s="1708">
        <f t="shared" si="687"/>
        <v>0</v>
      </c>
      <c r="B2142" s="1708">
        <f t="shared" ref="B2142:B2154" si="688">VALUE("1"&amp;TEXT(C2142,"0000")&amp;TEXT(E2142,"000"))</f>
        <v>10252001</v>
      </c>
      <c r="C2142" s="994">
        <v>252</v>
      </c>
      <c r="D2142" s="1796" t="s">
        <v>447</v>
      </c>
      <c r="E2142" s="994">
        <v>1</v>
      </c>
      <c r="F2142" s="995" t="s">
        <v>11145</v>
      </c>
      <c r="G2142" s="994" t="s">
        <v>11188</v>
      </c>
      <c r="H2142" s="996" t="s">
        <v>345</v>
      </c>
      <c r="I2142" s="1507" t="str">
        <f t="shared" ref="I2142:I2160" si="689">"Cap.4 Pct.6.2 Rd."&amp;E2142&amp;" Col.2"</f>
        <v>Cap.4 Pct.6.2 Rd.1 Col.2</v>
      </c>
      <c r="J2142" s="998" t="s">
        <v>4104</v>
      </c>
      <c r="K2142" s="999">
        <v>0</v>
      </c>
      <c r="L2142" s="1000">
        <f t="shared" ref="L2142:L2160" si="690">IF(BB623="",0,BB623)</f>
        <v>0</v>
      </c>
      <c r="M2142" s="1000">
        <f>0</f>
        <v>0</v>
      </c>
      <c r="N2142" s="1724">
        <f t="shared" ref="N2142:N2153" si="691">IF(L2142&lt;M2142,1,0)</f>
        <v>0</v>
      </c>
      <c r="O2142" s="1000"/>
      <c r="P2142" s="1000"/>
      <c r="Q2142" s="1000"/>
      <c r="R2142" s="1000"/>
      <c r="S2142" s="1000"/>
      <c r="T2142" s="1000"/>
      <c r="U2142" s="1000"/>
      <c r="V2142" s="1000"/>
      <c r="W2142" s="1000"/>
      <c r="X2142" s="1000"/>
      <c r="Y2142" s="1001"/>
      <c r="Z2142" s="1988" t="s">
        <v>11186</v>
      </c>
      <c r="AA2142" s="2205">
        <f t="shared" si="675"/>
        <v>1</v>
      </c>
      <c r="AB2142" s="2207">
        <f t="shared" si="686"/>
        <v>252</v>
      </c>
    </row>
    <row r="2143" spans="1:28" ht="15" customHeight="1" x14ac:dyDescent="0.25">
      <c r="A2143" s="1709">
        <f t="shared" si="687"/>
        <v>0</v>
      </c>
      <c r="B2143" s="1709">
        <f t="shared" si="688"/>
        <v>10252002</v>
      </c>
      <c r="C2143" s="1002">
        <v>252</v>
      </c>
      <c r="D2143" s="1797" t="s">
        <v>447</v>
      </c>
      <c r="E2143" s="1002">
        <v>2</v>
      </c>
      <c r="F2143" s="1003" t="s">
        <v>11145</v>
      </c>
      <c r="H2143" s="1016" t="s">
        <v>345</v>
      </c>
      <c r="I2143" s="1507" t="str">
        <f t="shared" si="689"/>
        <v>Cap.4 Pct.6.2 Rd.2 Col.2</v>
      </c>
      <c r="J2143" s="1004" t="s">
        <v>4104</v>
      </c>
      <c r="K2143" s="997">
        <v>0</v>
      </c>
      <c r="L2143" s="1000">
        <f t="shared" si="690"/>
        <v>0</v>
      </c>
      <c r="M2143" s="1005">
        <f>0</f>
        <v>0</v>
      </c>
      <c r="N2143" s="1725">
        <f t="shared" si="691"/>
        <v>0</v>
      </c>
      <c r="Z2143" s="1989" t="str">
        <f t="shared" ref="Z2143:Z2160" si="692">Z2142</f>
        <v>Cap.4 Pct.6.2 Col.2: Nu se accepta valori negative pe Col.2 (Cresteri - Total). O crestere cu valoare negativa va fi tratata ca o reducere si trebuie inregistrata corespunzator pe Col.4 (Reduceri - Total).</v>
      </c>
      <c r="AA2143" s="2205">
        <f t="shared" si="675"/>
        <v>1</v>
      </c>
      <c r="AB2143" s="2207">
        <f t="shared" si="686"/>
        <v>252</v>
      </c>
    </row>
    <row r="2144" spans="1:28" ht="15" customHeight="1" x14ac:dyDescent="0.25">
      <c r="A2144" s="1709">
        <f t="shared" si="687"/>
        <v>0</v>
      </c>
      <c r="B2144" s="1709">
        <f t="shared" si="688"/>
        <v>10252003</v>
      </c>
      <c r="C2144" s="1002">
        <v>252</v>
      </c>
      <c r="D2144" s="1797" t="s">
        <v>447</v>
      </c>
      <c r="E2144" s="994">
        <v>3</v>
      </c>
      <c r="F2144" s="1003" t="s">
        <v>11145</v>
      </c>
      <c r="H2144" s="1016" t="s">
        <v>345</v>
      </c>
      <c r="I2144" s="1507" t="str">
        <f t="shared" si="689"/>
        <v>Cap.4 Pct.6.2 Rd.3 Col.2</v>
      </c>
      <c r="J2144" s="1004" t="s">
        <v>4104</v>
      </c>
      <c r="K2144" s="997">
        <v>0</v>
      </c>
      <c r="L2144" s="1000">
        <f t="shared" si="690"/>
        <v>0</v>
      </c>
      <c r="M2144" s="1005">
        <f>0</f>
        <v>0</v>
      </c>
      <c r="N2144" s="1725">
        <f t="shared" si="691"/>
        <v>0</v>
      </c>
      <c r="Z2144" s="1989" t="str">
        <f t="shared" si="692"/>
        <v>Cap.4 Pct.6.2 Col.2: Nu se accepta valori negative pe Col.2 (Cresteri - Total). O crestere cu valoare negativa va fi tratata ca o reducere si trebuie inregistrata corespunzator pe Col.4 (Reduceri - Total).</v>
      </c>
      <c r="AA2144" s="2205">
        <f t="shared" si="675"/>
        <v>1</v>
      </c>
      <c r="AB2144" s="2207">
        <f t="shared" si="686"/>
        <v>252</v>
      </c>
    </row>
    <row r="2145" spans="1:29" ht="15" customHeight="1" x14ac:dyDescent="0.25">
      <c r="A2145" s="1709">
        <f t="shared" si="687"/>
        <v>0</v>
      </c>
      <c r="B2145" s="1709">
        <f t="shared" si="688"/>
        <v>10252004</v>
      </c>
      <c r="C2145" s="1002">
        <v>252</v>
      </c>
      <c r="D2145" s="1797" t="s">
        <v>447</v>
      </c>
      <c r="E2145" s="1002">
        <v>4</v>
      </c>
      <c r="F2145" s="1003" t="s">
        <v>11145</v>
      </c>
      <c r="H2145" s="1016" t="s">
        <v>345</v>
      </c>
      <c r="I2145" s="1507" t="str">
        <f t="shared" si="689"/>
        <v>Cap.4 Pct.6.2 Rd.4 Col.2</v>
      </c>
      <c r="J2145" s="1004" t="s">
        <v>4104</v>
      </c>
      <c r="K2145" s="997">
        <v>0</v>
      </c>
      <c r="L2145" s="1000">
        <f t="shared" si="690"/>
        <v>0</v>
      </c>
      <c r="M2145" s="1005">
        <f>0</f>
        <v>0</v>
      </c>
      <c r="N2145" s="1725">
        <f t="shared" si="691"/>
        <v>0</v>
      </c>
      <c r="Z2145" s="1989" t="str">
        <f t="shared" si="692"/>
        <v>Cap.4 Pct.6.2 Col.2: Nu se accepta valori negative pe Col.2 (Cresteri - Total). O crestere cu valoare negativa va fi tratata ca o reducere si trebuie inregistrata corespunzator pe Col.4 (Reduceri - Total).</v>
      </c>
      <c r="AA2145" s="2205">
        <f t="shared" si="675"/>
        <v>1</v>
      </c>
      <c r="AB2145" s="2207">
        <f t="shared" si="686"/>
        <v>252</v>
      </c>
    </row>
    <row r="2146" spans="1:29" ht="15" customHeight="1" x14ac:dyDescent="0.25">
      <c r="A2146" s="1709">
        <f t="shared" si="687"/>
        <v>0</v>
      </c>
      <c r="B2146" s="1709">
        <f t="shared" si="688"/>
        <v>10252005</v>
      </c>
      <c r="C2146" s="1002">
        <v>252</v>
      </c>
      <c r="D2146" s="1797" t="s">
        <v>447</v>
      </c>
      <c r="E2146" s="994">
        <v>5</v>
      </c>
      <c r="F2146" s="1003" t="s">
        <v>11145</v>
      </c>
      <c r="H2146" s="1016" t="s">
        <v>345</v>
      </c>
      <c r="I2146" s="1507" t="str">
        <f t="shared" si="689"/>
        <v>Cap.4 Pct.6.2 Rd.5 Col.2</v>
      </c>
      <c r="J2146" s="1004" t="s">
        <v>4104</v>
      </c>
      <c r="K2146" s="997">
        <v>0</v>
      </c>
      <c r="L2146" s="1000">
        <f t="shared" si="690"/>
        <v>0</v>
      </c>
      <c r="M2146" s="1005">
        <f>0</f>
        <v>0</v>
      </c>
      <c r="N2146" s="1725">
        <f t="shared" si="691"/>
        <v>0</v>
      </c>
      <c r="Z2146" s="1989" t="str">
        <f t="shared" si="692"/>
        <v>Cap.4 Pct.6.2 Col.2: Nu se accepta valori negative pe Col.2 (Cresteri - Total). O crestere cu valoare negativa va fi tratata ca o reducere si trebuie inregistrata corespunzator pe Col.4 (Reduceri - Total).</v>
      </c>
      <c r="AA2146" s="2205">
        <f t="shared" si="675"/>
        <v>1</v>
      </c>
      <c r="AB2146" s="2207">
        <f t="shared" si="686"/>
        <v>252</v>
      </c>
    </row>
    <row r="2147" spans="1:29" ht="15" customHeight="1" x14ac:dyDescent="0.25">
      <c r="A2147" s="1709">
        <f t="shared" si="687"/>
        <v>0</v>
      </c>
      <c r="B2147" s="1709">
        <f t="shared" si="688"/>
        <v>10252006</v>
      </c>
      <c r="C2147" s="1002">
        <v>252</v>
      </c>
      <c r="D2147" s="1797" t="s">
        <v>447</v>
      </c>
      <c r="E2147" s="1002">
        <v>6</v>
      </c>
      <c r="F2147" s="1003" t="s">
        <v>11145</v>
      </c>
      <c r="H2147" s="1016" t="s">
        <v>345</v>
      </c>
      <c r="I2147" s="1507" t="str">
        <f t="shared" si="689"/>
        <v>Cap.4 Pct.6.2 Rd.6 Col.2</v>
      </c>
      <c r="J2147" s="1004" t="s">
        <v>4104</v>
      </c>
      <c r="K2147" s="997">
        <v>0</v>
      </c>
      <c r="L2147" s="1000">
        <f t="shared" si="690"/>
        <v>0</v>
      </c>
      <c r="M2147" s="1005">
        <f>0</f>
        <v>0</v>
      </c>
      <c r="N2147" s="1725">
        <f t="shared" si="691"/>
        <v>0</v>
      </c>
      <c r="Z2147" s="1989" t="str">
        <f t="shared" si="692"/>
        <v>Cap.4 Pct.6.2 Col.2: Nu se accepta valori negative pe Col.2 (Cresteri - Total). O crestere cu valoare negativa va fi tratata ca o reducere si trebuie inregistrata corespunzator pe Col.4 (Reduceri - Total).</v>
      </c>
      <c r="AA2147" s="2205">
        <f t="shared" si="675"/>
        <v>1</v>
      </c>
      <c r="AB2147" s="2207">
        <f t="shared" si="686"/>
        <v>252</v>
      </c>
    </row>
    <row r="2148" spans="1:29" ht="15" customHeight="1" x14ac:dyDescent="0.25">
      <c r="A2148" s="1709">
        <f t="shared" si="687"/>
        <v>0</v>
      </c>
      <c r="B2148" s="1709">
        <f t="shared" si="688"/>
        <v>10252007</v>
      </c>
      <c r="C2148" s="1002">
        <v>252</v>
      </c>
      <c r="D2148" s="1797" t="s">
        <v>447</v>
      </c>
      <c r="E2148" s="994">
        <v>7</v>
      </c>
      <c r="F2148" s="1003" t="s">
        <v>11145</v>
      </c>
      <c r="H2148" s="1016" t="s">
        <v>345</v>
      </c>
      <c r="I2148" s="1507" t="str">
        <f t="shared" si="689"/>
        <v>Cap.4 Pct.6.2 Rd.7 Col.2</v>
      </c>
      <c r="J2148" s="1004" t="s">
        <v>4104</v>
      </c>
      <c r="K2148" s="997">
        <v>0</v>
      </c>
      <c r="L2148" s="1000">
        <f t="shared" si="690"/>
        <v>0</v>
      </c>
      <c r="M2148" s="1005">
        <f>0</f>
        <v>0</v>
      </c>
      <c r="N2148" s="1725">
        <f t="shared" si="691"/>
        <v>0</v>
      </c>
      <c r="Z2148" s="1989" t="str">
        <f t="shared" si="692"/>
        <v>Cap.4 Pct.6.2 Col.2: Nu se accepta valori negative pe Col.2 (Cresteri - Total). O crestere cu valoare negativa va fi tratata ca o reducere si trebuie inregistrata corespunzator pe Col.4 (Reduceri - Total).</v>
      </c>
      <c r="AA2148" s="2205">
        <f t="shared" si="675"/>
        <v>1</v>
      </c>
      <c r="AB2148" s="2207">
        <f t="shared" si="686"/>
        <v>252</v>
      </c>
    </row>
    <row r="2149" spans="1:29" ht="15" customHeight="1" x14ac:dyDescent="0.25">
      <c r="A2149" s="1709">
        <f t="shared" si="687"/>
        <v>0</v>
      </c>
      <c r="B2149" s="1709">
        <f t="shared" si="688"/>
        <v>10252008</v>
      </c>
      <c r="C2149" s="1002">
        <v>252</v>
      </c>
      <c r="D2149" s="1797" t="s">
        <v>447</v>
      </c>
      <c r="E2149" s="1002">
        <v>8</v>
      </c>
      <c r="F2149" s="1003" t="s">
        <v>11145</v>
      </c>
      <c r="H2149" s="1016" t="s">
        <v>345</v>
      </c>
      <c r="I2149" s="1507" t="str">
        <f t="shared" si="689"/>
        <v>Cap.4 Pct.6.2 Rd.8 Col.2</v>
      </c>
      <c r="J2149" s="1004" t="s">
        <v>4104</v>
      </c>
      <c r="K2149" s="997">
        <v>0</v>
      </c>
      <c r="L2149" s="1000">
        <f t="shared" si="690"/>
        <v>0</v>
      </c>
      <c r="M2149" s="1005">
        <f>0</f>
        <v>0</v>
      </c>
      <c r="N2149" s="1725">
        <f t="shared" si="691"/>
        <v>0</v>
      </c>
      <c r="Z2149" s="1989" t="str">
        <f t="shared" si="692"/>
        <v>Cap.4 Pct.6.2 Col.2: Nu se accepta valori negative pe Col.2 (Cresteri - Total). O crestere cu valoare negativa va fi tratata ca o reducere si trebuie inregistrata corespunzator pe Col.4 (Reduceri - Total).</v>
      </c>
      <c r="AA2149" s="2205">
        <f t="shared" si="675"/>
        <v>1</v>
      </c>
      <c r="AB2149" s="2207">
        <f t="shared" si="686"/>
        <v>252</v>
      </c>
    </row>
    <row r="2150" spans="1:29" ht="15" customHeight="1" x14ac:dyDescent="0.25">
      <c r="A2150" s="1709">
        <f t="shared" si="687"/>
        <v>0</v>
      </c>
      <c r="B2150" s="1709">
        <f t="shared" si="688"/>
        <v>10252009</v>
      </c>
      <c r="C2150" s="1002">
        <v>252</v>
      </c>
      <c r="D2150" s="1797" t="s">
        <v>447</v>
      </c>
      <c r="E2150" s="994">
        <v>9</v>
      </c>
      <c r="F2150" s="1003" t="s">
        <v>11145</v>
      </c>
      <c r="H2150" s="1016" t="s">
        <v>345</v>
      </c>
      <c r="I2150" s="1507" t="str">
        <f t="shared" si="689"/>
        <v>Cap.4 Pct.6.2 Rd.9 Col.2</v>
      </c>
      <c r="J2150" s="1004" t="s">
        <v>4104</v>
      </c>
      <c r="K2150" s="997">
        <v>0</v>
      </c>
      <c r="L2150" s="1000">
        <f t="shared" si="690"/>
        <v>0</v>
      </c>
      <c r="M2150" s="1005">
        <f>0</f>
        <v>0</v>
      </c>
      <c r="N2150" s="1725">
        <f t="shared" si="691"/>
        <v>0</v>
      </c>
      <c r="Z2150" s="1989" t="str">
        <f t="shared" si="692"/>
        <v>Cap.4 Pct.6.2 Col.2: Nu se accepta valori negative pe Col.2 (Cresteri - Total). O crestere cu valoare negativa va fi tratata ca o reducere si trebuie inregistrata corespunzator pe Col.4 (Reduceri - Total).</v>
      </c>
      <c r="AA2150" s="2205">
        <f t="shared" si="675"/>
        <v>1</v>
      </c>
      <c r="AB2150" s="2207">
        <f t="shared" si="686"/>
        <v>252</v>
      </c>
    </row>
    <row r="2151" spans="1:29" ht="15" customHeight="1" x14ac:dyDescent="0.25">
      <c r="A2151" s="1709">
        <f t="shared" si="687"/>
        <v>0</v>
      </c>
      <c r="B2151" s="1709">
        <f t="shared" si="688"/>
        <v>10252010</v>
      </c>
      <c r="C2151" s="1002">
        <v>252</v>
      </c>
      <c r="D2151" s="1797" t="s">
        <v>447</v>
      </c>
      <c r="E2151" s="1002">
        <v>10</v>
      </c>
      <c r="F2151" s="1003" t="s">
        <v>11145</v>
      </c>
      <c r="H2151" s="1016" t="s">
        <v>345</v>
      </c>
      <c r="I2151" s="1507" t="str">
        <f t="shared" si="689"/>
        <v>Cap.4 Pct.6.2 Rd.10 Col.2</v>
      </c>
      <c r="J2151" s="1004" t="s">
        <v>4104</v>
      </c>
      <c r="K2151" s="997">
        <v>0</v>
      </c>
      <c r="L2151" s="1000">
        <f t="shared" si="690"/>
        <v>0</v>
      </c>
      <c r="M2151" s="1005">
        <f>0</f>
        <v>0</v>
      </c>
      <c r="N2151" s="1725">
        <f t="shared" si="691"/>
        <v>0</v>
      </c>
      <c r="Z2151" s="1989" t="str">
        <f t="shared" si="692"/>
        <v>Cap.4 Pct.6.2 Col.2: Nu se accepta valori negative pe Col.2 (Cresteri - Total). O crestere cu valoare negativa va fi tratata ca o reducere si trebuie inregistrata corespunzator pe Col.4 (Reduceri - Total).</v>
      </c>
      <c r="AA2151" s="2205">
        <f t="shared" si="675"/>
        <v>1</v>
      </c>
      <c r="AB2151" s="2207">
        <f t="shared" si="686"/>
        <v>252</v>
      </c>
    </row>
    <row r="2152" spans="1:29" ht="15" customHeight="1" x14ac:dyDescent="0.25">
      <c r="A2152" s="1709">
        <f t="shared" si="687"/>
        <v>0</v>
      </c>
      <c r="B2152" s="1709">
        <f t="shared" si="688"/>
        <v>10252011</v>
      </c>
      <c r="C2152" s="1002">
        <v>252</v>
      </c>
      <c r="D2152" s="1797" t="s">
        <v>447</v>
      </c>
      <c r="E2152" s="994">
        <v>11</v>
      </c>
      <c r="F2152" s="1003" t="s">
        <v>11145</v>
      </c>
      <c r="H2152" s="1016" t="s">
        <v>345</v>
      </c>
      <c r="I2152" s="1507" t="str">
        <f t="shared" si="689"/>
        <v>Cap.4 Pct.6.2 Rd.11 Col.2</v>
      </c>
      <c r="J2152" s="1004" t="s">
        <v>4104</v>
      </c>
      <c r="K2152" s="997">
        <v>0</v>
      </c>
      <c r="L2152" s="1000">
        <f t="shared" si="690"/>
        <v>0</v>
      </c>
      <c r="M2152" s="1005">
        <f>0</f>
        <v>0</v>
      </c>
      <c r="N2152" s="1725">
        <f t="shared" si="691"/>
        <v>0</v>
      </c>
      <c r="Z2152" s="1989" t="str">
        <f t="shared" si="692"/>
        <v>Cap.4 Pct.6.2 Col.2: Nu se accepta valori negative pe Col.2 (Cresteri - Total). O crestere cu valoare negativa va fi tratata ca o reducere si trebuie inregistrata corespunzator pe Col.4 (Reduceri - Total).</v>
      </c>
      <c r="AA2152" s="2205">
        <f t="shared" si="675"/>
        <v>1</v>
      </c>
      <c r="AB2152" s="2207">
        <f t="shared" si="686"/>
        <v>252</v>
      </c>
    </row>
    <row r="2153" spans="1:29" ht="15" customHeight="1" x14ac:dyDescent="0.25">
      <c r="A2153" s="1709">
        <f t="shared" si="687"/>
        <v>0</v>
      </c>
      <c r="B2153" s="1709">
        <f t="shared" si="688"/>
        <v>10252012</v>
      </c>
      <c r="C2153" s="1002">
        <v>252</v>
      </c>
      <c r="D2153" s="1797" t="s">
        <v>447</v>
      </c>
      <c r="E2153" s="1002">
        <v>12</v>
      </c>
      <c r="F2153" s="1003" t="s">
        <v>11145</v>
      </c>
      <c r="H2153" s="1016" t="s">
        <v>345</v>
      </c>
      <c r="I2153" s="1507" t="str">
        <f t="shared" si="689"/>
        <v>Cap.4 Pct.6.2 Rd.12 Col.2</v>
      </c>
      <c r="J2153" s="1004" t="s">
        <v>4104</v>
      </c>
      <c r="K2153" s="997">
        <v>0</v>
      </c>
      <c r="L2153" s="1000">
        <f t="shared" si="690"/>
        <v>0</v>
      </c>
      <c r="M2153" s="1005">
        <f>0</f>
        <v>0</v>
      </c>
      <c r="N2153" s="1725">
        <f t="shared" si="691"/>
        <v>0</v>
      </c>
      <c r="Z2153" s="1989" t="str">
        <f t="shared" si="692"/>
        <v>Cap.4 Pct.6.2 Col.2: Nu se accepta valori negative pe Col.2 (Cresteri - Total). O crestere cu valoare negativa va fi tratata ca o reducere si trebuie inregistrata corespunzator pe Col.4 (Reduceri - Total).</v>
      </c>
      <c r="AA2153" s="2205">
        <f t="shared" si="675"/>
        <v>1</v>
      </c>
      <c r="AB2153" s="2207">
        <f t="shared" si="686"/>
        <v>252</v>
      </c>
    </row>
    <row r="2154" spans="1:29" ht="15" customHeight="1" x14ac:dyDescent="0.25">
      <c r="A2154" s="1709">
        <f t="shared" si="687"/>
        <v>0</v>
      </c>
      <c r="B2154" s="1709">
        <f t="shared" si="688"/>
        <v>10252013</v>
      </c>
      <c r="C2154" s="1002">
        <v>252</v>
      </c>
      <c r="D2154" s="1797" t="s">
        <v>447</v>
      </c>
      <c r="E2154" s="994">
        <v>13</v>
      </c>
      <c r="F2154" s="1003" t="s">
        <v>11145</v>
      </c>
      <c r="H2154" s="1016" t="s">
        <v>345</v>
      </c>
      <c r="I2154" s="1507" t="str">
        <f t="shared" si="689"/>
        <v>Cap.4 Pct.6.2 Rd.13 Col.2</v>
      </c>
      <c r="J2154" s="1004" t="s">
        <v>4104</v>
      </c>
      <c r="K2154" s="997">
        <v>0</v>
      </c>
      <c r="L2154" s="1000">
        <f t="shared" si="690"/>
        <v>0</v>
      </c>
      <c r="M2154" s="1005">
        <f>0</f>
        <v>0</v>
      </c>
      <c r="N2154" s="1725">
        <f t="shared" ref="N2154:N2160" si="693">IF(L2154&lt;M2154,1,0)</f>
        <v>0</v>
      </c>
      <c r="Z2154" s="1989" t="str">
        <f t="shared" si="692"/>
        <v>Cap.4 Pct.6.2 Col.2: Nu se accepta valori negative pe Col.2 (Cresteri - Total). O crestere cu valoare negativa va fi tratata ca o reducere si trebuie inregistrata corespunzator pe Col.4 (Reduceri - Total).</v>
      </c>
      <c r="AA2154" s="2205">
        <f t="shared" si="675"/>
        <v>1</v>
      </c>
      <c r="AB2154" s="2207">
        <f t="shared" si="686"/>
        <v>252</v>
      </c>
    </row>
    <row r="2155" spans="1:29" ht="15" customHeight="1" x14ac:dyDescent="0.25">
      <c r="A2155" s="1709">
        <f t="shared" si="687"/>
        <v>0</v>
      </c>
      <c r="B2155" s="1709">
        <f t="shared" ref="B2155:B2160" si="694">VALUE("1"&amp;TEXT(C2155,"0000")&amp;TEXT(E2155,"000"))</f>
        <v>10252014</v>
      </c>
      <c r="C2155" s="1110">
        <v>252</v>
      </c>
      <c r="D2155" s="1797" t="s">
        <v>447</v>
      </c>
      <c r="E2155" s="1002">
        <v>14</v>
      </c>
      <c r="F2155" s="2195" t="s">
        <v>11145</v>
      </c>
      <c r="G2155" s="1110"/>
      <c r="H2155" s="1016" t="s">
        <v>345</v>
      </c>
      <c r="I2155" s="1507" t="str">
        <f t="shared" si="689"/>
        <v>Cap.4 Pct.6.2 Rd.14 Col.2</v>
      </c>
      <c r="J2155" s="1004" t="s">
        <v>4104</v>
      </c>
      <c r="K2155" s="997">
        <v>0</v>
      </c>
      <c r="L2155" s="1000">
        <f t="shared" si="690"/>
        <v>0</v>
      </c>
      <c r="M2155" s="1005">
        <f>0</f>
        <v>0</v>
      </c>
      <c r="N2155" s="1725">
        <f t="shared" si="693"/>
        <v>0</v>
      </c>
      <c r="O2155" s="1398"/>
      <c r="P2155" s="1398"/>
      <c r="Q2155" s="1398"/>
      <c r="R2155" s="1398"/>
      <c r="S2155" s="1398"/>
      <c r="T2155" s="1398"/>
      <c r="U2155" s="1398"/>
      <c r="V2155" s="1398"/>
      <c r="W2155" s="1398"/>
      <c r="X2155" s="1398"/>
      <c r="Y2155" s="1111"/>
      <c r="Z2155" s="1989" t="str">
        <f t="shared" si="692"/>
        <v>Cap.4 Pct.6.2 Col.2: Nu se accepta valori negative pe Col.2 (Cresteri - Total). O crestere cu valoare negativa va fi tratata ca o reducere si trebuie inregistrata corespunzator pe Col.4 (Reduceri - Total).</v>
      </c>
      <c r="AA2155" s="2205">
        <f t="shared" si="675"/>
        <v>1</v>
      </c>
      <c r="AB2155" s="2207">
        <f t="shared" si="686"/>
        <v>252</v>
      </c>
    </row>
    <row r="2156" spans="1:29" ht="15" customHeight="1" x14ac:dyDescent="0.25">
      <c r="A2156" s="1709">
        <f t="shared" si="687"/>
        <v>0</v>
      </c>
      <c r="B2156" s="1709">
        <f t="shared" si="694"/>
        <v>10252015</v>
      </c>
      <c r="C2156" s="1110">
        <v>252</v>
      </c>
      <c r="D2156" s="1797" t="s">
        <v>447</v>
      </c>
      <c r="E2156" s="994">
        <v>15</v>
      </c>
      <c r="F2156" s="2195" t="s">
        <v>11145</v>
      </c>
      <c r="G2156" s="1110"/>
      <c r="H2156" s="1016" t="s">
        <v>345</v>
      </c>
      <c r="I2156" s="1507" t="str">
        <f t="shared" si="689"/>
        <v>Cap.4 Pct.6.2 Rd.15 Col.2</v>
      </c>
      <c r="J2156" s="1004" t="s">
        <v>4104</v>
      </c>
      <c r="K2156" s="997">
        <v>0</v>
      </c>
      <c r="L2156" s="1000">
        <f t="shared" si="690"/>
        <v>0</v>
      </c>
      <c r="M2156" s="1005">
        <f>0</f>
        <v>0</v>
      </c>
      <c r="N2156" s="1725">
        <f t="shared" si="693"/>
        <v>0</v>
      </c>
      <c r="O2156" s="1398"/>
      <c r="P2156" s="1398"/>
      <c r="Q2156" s="1398"/>
      <c r="R2156" s="1398"/>
      <c r="S2156" s="1398"/>
      <c r="T2156" s="1398"/>
      <c r="U2156" s="1398"/>
      <c r="V2156" s="1398"/>
      <c r="W2156" s="1398"/>
      <c r="X2156" s="1398"/>
      <c r="Y2156" s="1111"/>
      <c r="Z2156" s="1989" t="str">
        <f t="shared" si="692"/>
        <v>Cap.4 Pct.6.2 Col.2: Nu se accepta valori negative pe Col.2 (Cresteri - Total). O crestere cu valoare negativa va fi tratata ca o reducere si trebuie inregistrata corespunzator pe Col.4 (Reduceri - Total).</v>
      </c>
      <c r="AA2156" s="2205">
        <f t="shared" si="675"/>
        <v>1</v>
      </c>
      <c r="AB2156" s="2207">
        <f t="shared" si="686"/>
        <v>252</v>
      </c>
    </row>
    <row r="2157" spans="1:29" ht="15" customHeight="1" x14ac:dyDescent="0.25">
      <c r="A2157" s="1709">
        <f t="shared" si="687"/>
        <v>0</v>
      </c>
      <c r="B2157" s="1709">
        <f t="shared" si="694"/>
        <v>10252016</v>
      </c>
      <c r="C2157" s="1110">
        <v>252</v>
      </c>
      <c r="D2157" s="1797" t="s">
        <v>447</v>
      </c>
      <c r="E2157" s="1002">
        <v>16</v>
      </c>
      <c r="F2157" s="2195" t="s">
        <v>11145</v>
      </c>
      <c r="G2157" s="1110"/>
      <c r="H2157" s="1016" t="s">
        <v>345</v>
      </c>
      <c r="I2157" s="1507" t="str">
        <f t="shared" si="689"/>
        <v>Cap.4 Pct.6.2 Rd.16 Col.2</v>
      </c>
      <c r="J2157" s="1004" t="s">
        <v>4104</v>
      </c>
      <c r="K2157" s="997">
        <v>0</v>
      </c>
      <c r="L2157" s="1000">
        <f t="shared" si="690"/>
        <v>0</v>
      </c>
      <c r="M2157" s="1005">
        <f>0</f>
        <v>0</v>
      </c>
      <c r="N2157" s="1725">
        <f t="shared" si="693"/>
        <v>0</v>
      </c>
      <c r="O2157" s="1398"/>
      <c r="P2157" s="1398"/>
      <c r="Q2157" s="1398"/>
      <c r="R2157" s="1398"/>
      <c r="S2157" s="1398"/>
      <c r="T2157" s="1398"/>
      <c r="U2157" s="1398"/>
      <c r="V2157" s="1398"/>
      <c r="W2157" s="1398"/>
      <c r="X2157" s="1398"/>
      <c r="Y2157" s="1111"/>
      <c r="Z2157" s="1989" t="str">
        <f t="shared" si="692"/>
        <v>Cap.4 Pct.6.2 Col.2: Nu se accepta valori negative pe Col.2 (Cresteri - Total). O crestere cu valoare negativa va fi tratata ca o reducere si trebuie inregistrata corespunzator pe Col.4 (Reduceri - Total).</v>
      </c>
      <c r="AA2157" s="2205">
        <f t="shared" si="675"/>
        <v>1</v>
      </c>
      <c r="AB2157" s="2207">
        <f t="shared" si="686"/>
        <v>252</v>
      </c>
    </row>
    <row r="2158" spans="1:29" ht="15" customHeight="1" x14ac:dyDescent="0.25">
      <c r="A2158" s="1709">
        <f t="shared" si="687"/>
        <v>0</v>
      </c>
      <c r="B2158" s="1709">
        <f t="shared" si="694"/>
        <v>10252017</v>
      </c>
      <c r="C2158" s="1110">
        <v>252</v>
      </c>
      <c r="D2158" s="1797" t="s">
        <v>447</v>
      </c>
      <c r="E2158" s="994">
        <v>17</v>
      </c>
      <c r="F2158" s="2195" t="s">
        <v>11145</v>
      </c>
      <c r="G2158" s="1110"/>
      <c r="H2158" s="1016" t="s">
        <v>345</v>
      </c>
      <c r="I2158" s="1507" t="str">
        <f t="shared" si="689"/>
        <v>Cap.4 Pct.6.2 Rd.17 Col.2</v>
      </c>
      <c r="J2158" s="1004" t="s">
        <v>4104</v>
      </c>
      <c r="K2158" s="997">
        <v>0</v>
      </c>
      <c r="L2158" s="1000">
        <f t="shared" si="690"/>
        <v>0</v>
      </c>
      <c r="M2158" s="1005">
        <f>0</f>
        <v>0</v>
      </c>
      <c r="N2158" s="1725">
        <f t="shared" si="693"/>
        <v>0</v>
      </c>
      <c r="O2158" s="1398"/>
      <c r="P2158" s="1398"/>
      <c r="Q2158" s="1398"/>
      <c r="R2158" s="1398"/>
      <c r="S2158" s="1398"/>
      <c r="T2158" s="1398"/>
      <c r="U2158" s="1398"/>
      <c r="V2158" s="1398"/>
      <c r="W2158" s="1398"/>
      <c r="X2158" s="1398"/>
      <c r="Y2158" s="1111"/>
      <c r="Z2158" s="1989" t="str">
        <f t="shared" si="692"/>
        <v>Cap.4 Pct.6.2 Col.2: Nu se accepta valori negative pe Col.2 (Cresteri - Total). O crestere cu valoare negativa va fi tratata ca o reducere si trebuie inregistrata corespunzator pe Col.4 (Reduceri - Total).</v>
      </c>
      <c r="AA2158" s="2205">
        <f t="shared" si="675"/>
        <v>1</v>
      </c>
      <c r="AB2158" s="2207">
        <f t="shared" si="686"/>
        <v>252</v>
      </c>
    </row>
    <row r="2159" spans="1:29" ht="15" customHeight="1" x14ac:dyDescent="0.25">
      <c r="A2159" s="1709">
        <f t="shared" si="687"/>
        <v>0</v>
      </c>
      <c r="B2159" s="1709">
        <f t="shared" si="694"/>
        <v>10252018</v>
      </c>
      <c r="C2159" s="1110">
        <v>252</v>
      </c>
      <c r="D2159" s="1797" t="s">
        <v>447</v>
      </c>
      <c r="E2159" s="1002">
        <v>18</v>
      </c>
      <c r="F2159" s="2195" t="s">
        <v>11145</v>
      </c>
      <c r="G2159" s="1110"/>
      <c r="H2159" s="1016" t="s">
        <v>345</v>
      </c>
      <c r="I2159" s="1507" t="str">
        <f t="shared" si="689"/>
        <v>Cap.4 Pct.6.2 Rd.18 Col.2</v>
      </c>
      <c r="J2159" s="1004" t="s">
        <v>4104</v>
      </c>
      <c r="K2159" s="997">
        <v>0</v>
      </c>
      <c r="L2159" s="1000">
        <f t="shared" si="690"/>
        <v>0</v>
      </c>
      <c r="M2159" s="1005">
        <f>0</f>
        <v>0</v>
      </c>
      <c r="N2159" s="1725">
        <f t="shared" si="693"/>
        <v>0</v>
      </c>
      <c r="O2159" s="1398"/>
      <c r="P2159" s="1398"/>
      <c r="Q2159" s="1398"/>
      <c r="R2159" s="1398"/>
      <c r="S2159" s="1398"/>
      <c r="T2159" s="1398"/>
      <c r="U2159" s="1398"/>
      <c r="V2159" s="1398"/>
      <c r="W2159" s="1398"/>
      <c r="X2159" s="1398"/>
      <c r="Y2159" s="1111"/>
      <c r="Z2159" s="1989" t="str">
        <f t="shared" si="692"/>
        <v>Cap.4 Pct.6.2 Col.2: Nu se accepta valori negative pe Col.2 (Cresteri - Total). O crestere cu valoare negativa va fi tratata ca o reducere si trebuie inregistrata corespunzator pe Col.4 (Reduceri - Total).</v>
      </c>
      <c r="AA2159" s="2205">
        <f t="shared" si="675"/>
        <v>1</v>
      </c>
      <c r="AB2159" s="2207">
        <f t="shared" si="686"/>
        <v>252</v>
      </c>
    </row>
    <row r="2160" spans="1:29" ht="15" customHeight="1" x14ac:dyDescent="0.25">
      <c r="A2160" s="1710">
        <f t="shared" si="687"/>
        <v>0</v>
      </c>
      <c r="B2160" s="1710">
        <f t="shared" si="694"/>
        <v>10252019</v>
      </c>
      <c r="C2160" s="1007">
        <v>252</v>
      </c>
      <c r="D2160" s="1798" t="s">
        <v>447</v>
      </c>
      <c r="E2160" s="1007">
        <v>19</v>
      </c>
      <c r="F2160" s="1008" t="s">
        <v>11145</v>
      </c>
      <c r="G2160" s="1007"/>
      <c r="H2160" s="1009" t="s">
        <v>345</v>
      </c>
      <c r="I2160" s="1489" t="str">
        <f t="shared" si="689"/>
        <v>Cap.4 Pct.6.2 Rd.19 Col.2</v>
      </c>
      <c r="J2160" s="1011" t="s">
        <v>4104</v>
      </c>
      <c r="K2160" s="1010">
        <v>0</v>
      </c>
      <c r="L2160" s="1012">
        <f t="shared" si="690"/>
        <v>0</v>
      </c>
      <c r="M2160" s="1012">
        <f>0</f>
        <v>0</v>
      </c>
      <c r="N2160" s="1727">
        <f t="shared" si="693"/>
        <v>0</v>
      </c>
      <c r="O2160" s="1012"/>
      <c r="P2160" s="1012"/>
      <c r="Q2160" s="1012"/>
      <c r="R2160" s="1012"/>
      <c r="S2160" s="1012"/>
      <c r="T2160" s="1012"/>
      <c r="U2160" s="1012"/>
      <c r="V2160" s="1012"/>
      <c r="W2160" s="1012"/>
      <c r="X2160" s="1012"/>
      <c r="Y2160" s="1013"/>
      <c r="Z2160" s="1990" t="str">
        <f t="shared" si="692"/>
        <v>Cap.4 Pct.6.2 Col.2: Nu se accepta valori negative pe Col.2 (Cresteri - Total). O crestere cu valoare negativa va fi tratata ca o reducere si trebuie inregistrata corespunzator pe Col.4 (Reduceri - Total).</v>
      </c>
      <c r="AA2160" s="2205">
        <f t="shared" si="675"/>
        <v>1</v>
      </c>
      <c r="AB2160" s="2207">
        <f t="shared" si="686"/>
        <v>252</v>
      </c>
      <c r="AC2160" s="1002"/>
    </row>
    <row r="2161" spans="1:29" x14ac:dyDescent="0.25">
      <c r="A2161" s="1708">
        <f t="shared" si="687"/>
        <v>0</v>
      </c>
      <c r="B2161" s="1708">
        <f t="shared" ref="B2161:B2166" si="695">VALUE("1"&amp;TEXT(C2161,"0000")&amp;TEXT(E2161,"000"))</f>
        <v>10144001</v>
      </c>
      <c r="C2161" s="994">
        <v>144</v>
      </c>
      <c r="D2161" s="1796" t="s">
        <v>447</v>
      </c>
      <c r="E2161" s="994">
        <v>1</v>
      </c>
      <c r="F2161" s="995" t="s">
        <v>11145</v>
      </c>
      <c r="G2161" s="994" t="s">
        <v>11198</v>
      </c>
      <c r="H2161" s="996" t="s">
        <v>345</v>
      </c>
      <c r="I2161" s="1091" t="s">
        <v>11146</v>
      </c>
      <c r="J2161" s="998" t="s">
        <v>4103</v>
      </c>
      <c r="K2161" s="999" t="s">
        <v>11199</v>
      </c>
      <c r="L2161" s="1000">
        <f>IF(BA623="",0,BA623)</f>
        <v>0</v>
      </c>
      <c r="M2161" s="1000">
        <f>O2161+P2161+Q2161+R2161+S2161+T2161+U2161+V2161+W2161+X2161</f>
        <v>0</v>
      </c>
      <c r="N2161" s="1725">
        <f t="shared" ref="N2161:N2166" si="696">IF(L2161=M2161,0,1)</f>
        <v>0</v>
      </c>
      <c r="O2161" s="1097">
        <f>IF(BA624="",0,BA624)</f>
        <v>0</v>
      </c>
      <c r="P2161" s="1097">
        <f>IF(BA626="",0,BA626)</f>
        <v>0</v>
      </c>
      <c r="Q2161" s="1000">
        <f>IF(BA629="",0,BA629)</f>
        <v>0</v>
      </c>
      <c r="R2161" s="1000">
        <f>IF(BA632="",0,BA632)</f>
        <v>0</v>
      </c>
      <c r="S2161" s="1000">
        <f>IF(BA633="",0,BA633)</f>
        <v>0</v>
      </c>
      <c r="T2161" s="1000">
        <f>IF(BA637="",0,BA637)</f>
        <v>0</v>
      </c>
      <c r="U2161" s="1000">
        <f>IF(BA638="",0,BA638)</f>
        <v>0</v>
      </c>
      <c r="V2161" s="1000">
        <f>IF(BA639="",0,BA639)</f>
        <v>0</v>
      </c>
      <c r="W2161" s="1000">
        <f>IF(BA640="",0,BA640)</f>
        <v>0</v>
      </c>
      <c r="X2161" s="1000">
        <f>IF(BA641="",0,BA641)</f>
        <v>0</v>
      </c>
      <c r="Y2161" s="1001"/>
      <c r="Z2161" s="1343" t="s">
        <v>11219</v>
      </c>
      <c r="AA2161" s="2205">
        <f t="shared" si="675"/>
        <v>1</v>
      </c>
      <c r="AB2161" s="2207">
        <f t="shared" si="686"/>
        <v>144</v>
      </c>
      <c r="AC2161" s="2205">
        <f>LEN(Z2161)</f>
        <v>122</v>
      </c>
    </row>
    <row r="2162" spans="1:29" x14ac:dyDescent="0.25">
      <c r="A2162" s="1708">
        <f t="shared" si="687"/>
        <v>0</v>
      </c>
      <c r="B2162" s="1708">
        <f t="shared" si="695"/>
        <v>10144002</v>
      </c>
      <c r="C2162" s="994">
        <v>144</v>
      </c>
      <c r="D2162" s="1796" t="s">
        <v>447</v>
      </c>
      <c r="E2162" s="994">
        <v>2</v>
      </c>
      <c r="F2162" s="995" t="s">
        <v>11145</v>
      </c>
      <c r="G2162" s="994"/>
      <c r="H2162" s="996" t="s">
        <v>345</v>
      </c>
      <c r="I2162" s="1091" t="s">
        <v>11147</v>
      </c>
      <c r="J2162" s="998" t="s">
        <v>4103</v>
      </c>
      <c r="K2162" s="999" t="s">
        <v>11200</v>
      </c>
      <c r="L2162" s="1000">
        <f>IF(BB623="",0,BB623)</f>
        <v>0</v>
      </c>
      <c r="M2162" s="1000">
        <f t="shared" ref="M2162:M2166" si="697">O2162+P2162+Q2162+R2162+S2162+T2162+U2162+V2162+W2162+X2162</f>
        <v>0</v>
      </c>
      <c r="N2162" s="1725">
        <f t="shared" si="696"/>
        <v>0</v>
      </c>
      <c r="O2162" s="1097">
        <f>IF(BB624="",0,BB624)</f>
        <v>0</v>
      </c>
      <c r="P2162" s="1097">
        <f>IF(BB626="",0,BB626)</f>
        <v>0</v>
      </c>
      <c r="Q2162" s="1000">
        <f>IF(BB629="",0,BB629)</f>
        <v>0</v>
      </c>
      <c r="R2162" s="1000">
        <f>IF(BB632="",0,BB632)</f>
        <v>0</v>
      </c>
      <c r="S2162" s="1000">
        <f>IF(BB633="",0,BB633)</f>
        <v>0</v>
      </c>
      <c r="T2162" s="1000">
        <f>IF(BB637="",0,BB637)</f>
        <v>0</v>
      </c>
      <c r="U2162" s="1000">
        <f>IF(BB638="",0,BB638)</f>
        <v>0</v>
      </c>
      <c r="V2162" s="1000">
        <f>IF(BB639="",0,BB639)</f>
        <v>0</v>
      </c>
      <c r="W2162" s="1000">
        <f>IF(BB640="",0,BB640)</f>
        <v>0</v>
      </c>
      <c r="X2162" s="1000">
        <f>IF(BB641="",0,BB641)</f>
        <v>0</v>
      </c>
      <c r="Y2162" s="1001"/>
      <c r="Z2162" s="2186" t="str">
        <f>Z2161</f>
        <v>Cap.4 Pct.6.2: Total imobilizari corporale (Rd.1) = Rd.(2 + 4 + 7 + 10 + 11 + 15 + 16 + 17 + 18 + 19), pentru Col.(1 la n)</v>
      </c>
      <c r="AA2162" s="2205">
        <f t="shared" si="675"/>
        <v>1</v>
      </c>
      <c r="AB2162" s="2207">
        <f t="shared" si="686"/>
        <v>144</v>
      </c>
    </row>
    <row r="2163" spans="1:29" x14ac:dyDescent="0.25">
      <c r="A2163" s="1708">
        <f t="shared" si="687"/>
        <v>0</v>
      </c>
      <c r="B2163" s="1708">
        <f t="shared" si="695"/>
        <v>10144003</v>
      </c>
      <c r="C2163" s="994">
        <v>144</v>
      </c>
      <c r="D2163" s="1796" t="s">
        <v>447</v>
      </c>
      <c r="E2163" s="994">
        <v>3</v>
      </c>
      <c r="F2163" s="995" t="s">
        <v>11145</v>
      </c>
      <c r="G2163" s="994"/>
      <c r="H2163" s="996" t="s">
        <v>345</v>
      </c>
      <c r="I2163" s="1091" t="s">
        <v>11148</v>
      </c>
      <c r="J2163" s="998" t="s">
        <v>4103</v>
      </c>
      <c r="K2163" s="999" t="s">
        <v>11201</v>
      </c>
      <c r="L2163" s="1000">
        <f>IF(BC623="",0,BC623)</f>
        <v>0</v>
      </c>
      <c r="M2163" s="1000">
        <f t="shared" si="697"/>
        <v>0</v>
      </c>
      <c r="N2163" s="1725">
        <f t="shared" si="696"/>
        <v>0</v>
      </c>
      <c r="O2163" s="1097">
        <f>IF(BC624="",0,BC624)</f>
        <v>0</v>
      </c>
      <c r="P2163" s="1097">
        <f>IF(BC626="",0,BC626)</f>
        <v>0</v>
      </c>
      <c r="Q2163" s="1000">
        <f>IF(BC629="",0,BC629)</f>
        <v>0</v>
      </c>
      <c r="R2163" s="1000">
        <f>IF(BC632="",0,BC632)</f>
        <v>0</v>
      </c>
      <c r="S2163" s="1000">
        <f>IF(BC633="",0,BC633)</f>
        <v>0</v>
      </c>
      <c r="T2163" s="1000">
        <f>IF(BC637="",0,BC637)</f>
        <v>0</v>
      </c>
      <c r="U2163" s="1000">
        <f>IF(BC638="",0,BC638)</f>
        <v>0</v>
      </c>
      <c r="V2163" s="1000">
        <f>IF(BC639="",0,BC639)</f>
        <v>0</v>
      </c>
      <c r="W2163" s="1000">
        <f>IF(BC640="",0,BC640)</f>
        <v>0</v>
      </c>
      <c r="X2163" s="1000">
        <f>IF(BC641="",0,BC641)</f>
        <v>0</v>
      </c>
      <c r="Y2163" s="1001"/>
      <c r="Z2163" s="2186" t="str">
        <f t="shared" ref="Z2163:Z2166" si="698">Z2162</f>
        <v>Cap.4 Pct.6.2: Total imobilizari corporale (Rd.1) = Rd.(2 + 4 + 7 + 10 + 11 + 15 + 16 + 17 + 18 + 19), pentru Col.(1 la n)</v>
      </c>
      <c r="AA2163" s="2205">
        <f t="shared" si="675"/>
        <v>1</v>
      </c>
      <c r="AB2163" s="2207">
        <f t="shared" si="686"/>
        <v>144</v>
      </c>
    </row>
    <row r="2164" spans="1:29" x14ac:dyDescent="0.25">
      <c r="A2164" s="1708">
        <f t="shared" si="687"/>
        <v>0</v>
      </c>
      <c r="B2164" s="1708">
        <f t="shared" si="695"/>
        <v>10144004</v>
      </c>
      <c r="C2164" s="994">
        <v>144</v>
      </c>
      <c r="D2164" s="1796" t="s">
        <v>447</v>
      </c>
      <c r="E2164" s="994">
        <v>4</v>
      </c>
      <c r="F2164" s="995" t="s">
        <v>11145</v>
      </c>
      <c r="G2164" s="994"/>
      <c r="H2164" s="996" t="s">
        <v>345</v>
      </c>
      <c r="I2164" s="1091" t="s">
        <v>11149</v>
      </c>
      <c r="J2164" s="998" t="s">
        <v>4103</v>
      </c>
      <c r="K2164" s="999" t="s">
        <v>11202</v>
      </c>
      <c r="L2164" s="1000">
        <f>IF(BD623="",0,BD623)</f>
        <v>0</v>
      </c>
      <c r="M2164" s="1000">
        <f t="shared" si="697"/>
        <v>0</v>
      </c>
      <c r="N2164" s="1725">
        <f t="shared" si="696"/>
        <v>0</v>
      </c>
      <c r="O2164" s="1097">
        <f>IF(BD624="",0,BD624)</f>
        <v>0</v>
      </c>
      <c r="P2164" s="1097">
        <f>IF(BD626="",0,BD626)</f>
        <v>0</v>
      </c>
      <c r="Q2164" s="1000">
        <f>IF(BD629="",0,BD629)</f>
        <v>0</v>
      </c>
      <c r="R2164" s="1000">
        <f>IF(BD632="",0,BD632)</f>
        <v>0</v>
      </c>
      <c r="S2164" s="1000">
        <f>IF(BD633="",0,BD633)</f>
        <v>0</v>
      </c>
      <c r="T2164" s="1000">
        <f>IF(BD637="",0,BD637)</f>
        <v>0</v>
      </c>
      <c r="U2164" s="1000">
        <f>IF(BD638="",0,BD638)</f>
        <v>0</v>
      </c>
      <c r="V2164" s="1000">
        <f>IF(BD639="",0,BD639)</f>
        <v>0</v>
      </c>
      <c r="W2164" s="1000">
        <f>IF(BD640="",0,BD640)</f>
        <v>0</v>
      </c>
      <c r="X2164" s="1000">
        <f>IF(BD641="",0,BD641)</f>
        <v>0</v>
      </c>
      <c r="Y2164" s="1001"/>
      <c r="Z2164" s="2186" t="str">
        <f t="shared" si="698"/>
        <v>Cap.4 Pct.6.2: Total imobilizari corporale (Rd.1) = Rd.(2 + 4 + 7 + 10 + 11 + 15 + 16 + 17 + 18 + 19), pentru Col.(1 la n)</v>
      </c>
      <c r="AA2164" s="2205">
        <f t="shared" si="675"/>
        <v>1</v>
      </c>
      <c r="AB2164" s="2207">
        <f t="shared" si="686"/>
        <v>144</v>
      </c>
    </row>
    <row r="2165" spans="1:29" x14ac:dyDescent="0.25">
      <c r="A2165" s="1708">
        <f t="shared" si="687"/>
        <v>0</v>
      </c>
      <c r="B2165" s="1708">
        <f t="shared" si="695"/>
        <v>10144005</v>
      </c>
      <c r="C2165" s="994">
        <v>144</v>
      </c>
      <c r="D2165" s="1796" t="s">
        <v>447</v>
      </c>
      <c r="E2165" s="994">
        <v>5</v>
      </c>
      <c r="F2165" s="995" t="s">
        <v>11145</v>
      </c>
      <c r="G2165" s="994"/>
      <c r="H2165" s="996" t="s">
        <v>345</v>
      </c>
      <c r="I2165" s="1091" t="s">
        <v>11150</v>
      </c>
      <c r="J2165" s="998" t="s">
        <v>4103</v>
      </c>
      <c r="K2165" s="999" t="s">
        <v>11203</v>
      </c>
      <c r="L2165" s="1000">
        <f>IF(BE623="",0,BE623)</f>
        <v>0</v>
      </c>
      <c r="M2165" s="1000">
        <f t="shared" si="697"/>
        <v>0</v>
      </c>
      <c r="N2165" s="1725">
        <f t="shared" si="696"/>
        <v>0</v>
      </c>
      <c r="O2165" s="1097">
        <f>IF(BE624="",0,BE624)</f>
        <v>0</v>
      </c>
      <c r="P2165" s="1097">
        <f>IF(BE626="",0,BE626)</f>
        <v>0</v>
      </c>
      <c r="Q2165" s="1000">
        <f>IF(BE629="",0,BE629)</f>
        <v>0</v>
      </c>
      <c r="R2165" s="1000">
        <f>IF(BE632="",0,BE632)</f>
        <v>0</v>
      </c>
      <c r="S2165" s="1000">
        <f>IF(BE633="",0,BE633)</f>
        <v>0</v>
      </c>
      <c r="T2165" s="1000">
        <f>IF(BE637="",0,BE637)</f>
        <v>0</v>
      </c>
      <c r="U2165" s="1000">
        <f>IF(BE638="",0,BE638)</f>
        <v>0</v>
      </c>
      <c r="V2165" s="1000">
        <f>IF(BE639="",0,BE639)</f>
        <v>0</v>
      </c>
      <c r="W2165" s="1000">
        <f>IF(BE640="",0,BE640)</f>
        <v>0</v>
      </c>
      <c r="X2165" s="1000">
        <f>IF(BE641="",0,BE641)</f>
        <v>0</v>
      </c>
      <c r="Y2165" s="1001"/>
      <c r="Z2165" s="2186" t="str">
        <f t="shared" si="698"/>
        <v>Cap.4 Pct.6.2: Total imobilizari corporale (Rd.1) = Rd.(2 + 4 + 7 + 10 + 11 + 15 + 16 + 17 + 18 + 19), pentru Col.(1 la n)</v>
      </c>
      <c r="AA2165" s="2205">
        <f t="shared" si="675"/>
        <v>1</v>
      </c>
      <c r="AB2165" s="2207">
        <f t="shared" si="686"/>
        <v>144</v>
      </c>
    </row>
    <row r="2166" spans="1:29" x14ac:dyDescent="0.25">
      <c r="A2166" s="1710">
        <f t="shared" si="687"/>
        <v>0</v>
      </c>
      <c r="B2166" s="1710">
        <f t="shared" si="695"/>
        <v>10144006</v>
      </c>
      <c r="C2166" s="1007">
        <v>144</v>
      </c>
      <c r="D2166" s="1798" t="s">
        <v>447</v>
      </c>
      <c r="E2166" s="1007">
        <v>6</v>
      </c>
      <c r="F2166" s="1008" t="s">
        <v>11145</v>
      </c>
      <c r="G2166" s="1007"/>
      <c r="H2166" s="1009" t="s">
        <v>345</v>
      </c>
      <c r="I2166" s="1092" t="s">
        <v>11181</v>
      </c>
      <c r="J2166" s="1011" t="s">
        <v>4103</v>
      </c>
      <c r="K2166" s="1010" t="s">
        <v>11204</v>
      </c>
      <c r="L2166" s="1012">
        <f>IF(BF623="",0,BF623)</f>
        <v>0</v>
      </c>
      <c r="M2166" s="1012">
        <f t="shared" si="697"/>
        <v>0</v>
      </c>
      <c r="N2166" s="1727">
        <f t="shared" si="696"/>
        <v>0</v>
      </c>
      <c r="O2166" s="1098">
        <f>IF(BF624="",0,BF624)</f>
        <v>0</v>
      </c>
      <c r="P2166" s="1098">
        <f>IF(BF626="",0,BF626)</f>
        <v>0</v>
      </c>
      <c r="Q2166" s="1012">
        <f>IF(BF629="",0,BF629)</f>
        <v>0</v>
      </c>
      <c r="R2166" s="1012">
        <f>IF(BF632="",0,BF632)</f>
        <v>0</v>
      </c>
      <c r="S2166" s="1012">
        <f>IF(BF633="",0,BF633)</f>
        <v>0</v>
      </c>
      <c r="T2166" s="1012">
        <f>IF(BF637="",0,BF637)</f>
        <v>0</v>
      </c>
      <c r="U2166" s="1012">
        <f>IF(BF638="",0,BF638)</f>
        <v>0</v>
      </c>
      <c r="V2166" s="1012">
        <f>IF(BF639="",0,BF639)</f>
        <v>0</v>
      </c>
      <c r="W2166" s="1012">
        <f>IF(BF640="",0,BF640)</f>
        <v>0</v>
      </c>
      <c r="X2166" s="1012">
        <f>IF(BF641="",0,BF641)</f>
        <v>0</v>
      </c>
      <c r="Y2166" s="1013"/>
      <c r="Z2166" s="1474" t="str">
        <f t="shared" si="698"/>
        <v>Cap.4 Pct.6.2: Total imobilizari corporale (Rd.1) = Rd.(2 + 4 + 7 + 10 + 11 + 15 + 16 + 17 + 18 + 19), pentru Col.(1 la n)</v>
      </c>
      <c r="AA2166" s="2205">
        <f t="shared" si="675"/>
        <v>1</v>
      </c>
      <c r="AB2166" s="2207">
        <f t="shared" si="686"/>
        <v>144</v>
      </c>
    </row>
    <row r="2167" spans="1:29" x14ac:dyDescent="0.25">
      <c r="A2167" s="1708">
        <f t="shared" si="687"/>
        <v>0</v>
      </c>
      <c r="B2167" s="1708">
        <f t="shared" si="655"/>
        <v>10145001</v>
      </c>
      <c r="C2167" s="994">
        <v>145</v>
      </c>
      <c r="D2167" s="1797" t="s">
        <v>446</v>
      </c>
      <c r="E2167" s="1002">
        <v>1</v>
      </c>
      <c r="F2167" s="995" t="s">
        <v>11145</v>
      </c>
      <c r="G2167" s="994" t="s">
        <v>11217</v>
      </c>
      <c r="H2167" s="996" t="s">
        <v>345</v>
      </c>
      <c r="I2167" s="2197" t="str">
        <f>"Cap.4 Pct.6.2 Rd.4 Col."&amp;E2167</f>
        <v>Cap.4 Pct.6.2 Rd.4 Col.1</v>
      </c>
      <c r="J2167" s="2201" t="s">
        <v>4104</v>
      </c>
      <c r="K2167" s="2198" t="str">
        <f>"Cap.4 Pct.6.2 Rd.5 Col."&amp;E2167</f>
        <v>Cap.4 Pct.6.2 Rd.5 Col.1</v>
      </c>
      <c r="L2167" s="1000">
        <f>IF(BA626="",0,BA626)</f>
        <v>0</v>
      </c>
      <c r="M2167" s="1000">
        <f>IF(BA627="",0,BA627)</f>
        <v>0</v>
      </c>
      <c r="N2167" s="1725">
        <f t="shared" ref="N2167:N2172" si="699">IF(M2167&gt;L2167,1,0)</f>
        <v>0</v>
      </c>
      <c r="O2167" s="1000"/>
      <c r="P2167" s="1000"/>
      <c r="Q2167" s="1000"/>
      <c r="R2167" s="1000"/>
      <c r="S2167" s="1000"/>
      <c r="T2167" s="1000"/>
      <c r="U2167" s="1000"/>
      <c r="V2167" s="1000"/>
      <c r="W2167" s="1000"/>
      <c r="X2167" s="1000"/>
      <c r="Y2167" s="1001"/>
      <c r="Z2167" s="1343" t="s">
        <v>11222</v>
      </c>
      <c r="AA2167" s="2205">
        <f t="shared" si="675"/>
        <v>1</v>
      </c>
      <c r="AB2167" s="2207">
        <f t="shared" si="651"/>
        <v>145</v>
      </c>
    </row>
    <row r="2168" spans="1:29" x14ac:dyDescent="0.25">
      <c r="A2168" s="1708">
        <f t="shared" si="687"/>
        <v>0</v>
      </c>
      <c r="B2168" s="1708">
        <f t="shared" si="655"/>
        <v>10145002</v>
      </c>
      <c r="C2168" s="994">
        <v>145</v>
      </c>
      <c r="D2168" s="1796" t="s">
        <v>447</v>
      </c>
      <c r="E2168" s="994">
        <v>2</v>
      </c>
      <c r="F2168" s="995" t="s">
        <v>11145</v>
      </c>
      <c r="G2168" s="994"/>
      <c r="H2168" s="996" t="s">
        <v>345</v>
      </c>
      <c r="I2168" s="1507" t="str">
        <f t="shared" ref="I2168:I2172" si="700">"Cap.4 Pct.6.2 Rd.4 Col."&amp;E2168</f>
        <v>Cap.4 Pct.6.2 Rd.4 Col.2</v>
      </c>
      <c r="J2168" s="2202" t="s">
        <v>4104</v>
      </c>
      <c r="K2168" s="2192" t="str">
        <f t="shared" ref="K2168:K2172" si="701">"Cap.4 Pct.6.2 Rd.5 Col."&amp;E2168</f>
        <v>Cap.4 Pct.6.2 Rd.5 Col.2</v>
      </c>
      <c r="L2168" s="1000">
        <f>IF(BB626="",0,BB626)</f>
        <v>0</v>
      </c>
      <c r="M2168" s="1000">
        <f>IF(BB627="",0,BB627)</f>
        <v>0</v>
      </c>
      <c r="N2168" s="1725">
        <f t="shared" si="699"/>
        <v>0</v>
      </c>
      <c r="O2168" s="1000"/>
      <c r="P2168" s="1000"/>
      <c r="Q2168" s="1000"/>
      <c r="R2168" s="1000"/>
      <c r="S2168" s="1000"/>
      <c r="T2168" s="1000"/>
      <c r="U2168" s="1000"/>
      <c r="V2168" s="1000"/>
      <c r="W2168" s="1000"/>
      <c r="X2168" s="1000"/>
      <c r="Y2168" s="1001"/>
      <c r="Z2168" s="2186" t="str">
        <f>Z2167</f>
        <v>Cap.4 Pct.6.2: Constructii (Rd.4) &gt;= Constructii noi (Rd.5), pentru Col.(1 la n)</v>
      </c>
      <c r="AA2168" s="2205">
        <f t="shared" si="675"/>
        <v>1</v>
      </c>
      <c r="AB2168" s="2207">
        <f t="shared" si="651"/>
        <v>145</v>
      </c>
    </row>
    <row r="2169" spans="1:29" x14ac:dyDescent="0.25">
      <c r="A2169" s="1708">
        <f t="shared" si="687"/>
        <v>0</v>
      </c>
      <c r="B2169" s="1708">
        <f t="shared" si="655"/>
        <v>10145003</v>
      </c>
      <c r="C2169" s="994">
        <v>145</v>
      </c>
      <c r="D2169" s="1796" t="s">
        <v>446</v>
      </c>
      <c r="E2169" s="994">
        <v>3</v>
      </c>
      <c r="F2169" s="995" t="s">
        <v>11145</v>
      </c>
      <c r="G2169" s="994"/>
      <c r="H2169" s="996" t="s">
        <v>345</v>
      </c>
      <c r="I2169" s="1507" t="str">
        <f t="shared" si="700"/>
        <v>Cap.4 Pct.6.2 Rd.4 Col.3</v>
      </c>
      <c r="J2169" s="2202" t="s">
        <v>4104</v>
      </c>
      <c r="K2169" s="2192" t="str">
        <f t="shared" si="701"/>
        <v>Cap.4 Pct.6.2 Rd.5 Col.3</v>
      </c>
      <c r="L2169" s="1000">
        <f>IF(BC626="",0,BC626)</f>
        <v>0</v>
      </c>
      <c r="M2169" s="1000">
        <f>IF(BC627="",0,BC627)</f>
        <v>0</v>
      </c>
      <c r="N2169" s="1724">
        <f t="shared" si="699"/>
        <v>0</v>
      </c>
      <c r="O2169" s="1000"/>
      <c r="P2169" s="1000"/>
      <c r="Q2169" s="1000"/>
      <c r="R2169" s="1000"/>
      <c r="S2169" s="1000"/>
      <c r="T2169" s="1000"/>
      <c r="U2169" s="1000"/>
      <c r="V2169" s="1000"/>
      <c r="W2169" s="1000"/>
      <c r="X2169" s="1000"/>
      <c r="Y2169" s="1001"/>
      <c r="Z2169" s="2186" t="str">
        <f t="shared" ref="Z2169:Z2172" si="702">Z2168</f>
        <v>Cap.4 Pct.6.2: Constructii (Rd.4) &gt;= Constructii noi (Rd.5), pentru Col.(1 la n)</v>
      </c>
      <c r="AA2169" s="2205">
        <f t="shared" si="675"/>
        <v>1</v>
      </c>
      <c r="AB2169" s="2207">
        <f t="shared" si="651"/>
        <v>145</v>
      </c>
    </row>
    <row r="2170" spans="1:29" x14ac:dyDescent="0.25">
      <c r="A2170" s="1708">
        <f t="shared" si="687"/>
        <v>0</v>
      </c>
      <c r="B2170" s="1708">
        <f t="shared" ref="B2170:B2177" si="703">VALUE("1"&amp;TEXT(C2170,"0000")&amp;TEXT(E2170,"000"))</f>
        <v>10145004</v>
      </c>
      <c r="C2170" s="994">
        <v>145</v>
      </c>
      <c r="D2170" s="1796" t="s">
        <v>446</v>
      </c>
      <c r="E2170" s="994">
        <v>4</v>
      </c>
      <c r="F2170" s="995" t="s">
        <v>11145</v>
      </c>
      <c r="G2170" s="994"/>
      <c r="H2170" s="996" t="s">
        <v>345</v>
      </c>
      <c r="I2170" s="1507" t="str">
        <f t="shared" si="700"/>
        <v>Cap.4 Pct.6.2 Rd.4 Col.4</v>
      </c>
      <c r="J2170" s="2202" t="s">
        <v>4104</v>
      </c>
      <c r="K2170" s="2192" t="str">
        <f t="shared" si="701"/>
        <v>Cap.4 Pct.6.2 Rd.5 Col.4</v>
      </c>
      <c r="L2170" s="1000">
        <f>IF(BD626="",0,BD626)</f>
        <v>0</v>
      </c>
      <c r="M2170" s="1000">
        <f>IF(BD627="",0,BD627)</f>
        <v>0</v>
      </c>
      <c r="N2170" s="1725">
        <f t="shared" si="699"/>
        <v>0</v>
      </c>
      <c r="O2170" s="1000"/>
      <c r="P2170" s="1000"/>
      <c r="Q2170" s="1000"/>
      <c r="R2170" s="1000"/>
      <c r="S2170" s="1000"/>
      <c r="T2170" s="1000"/>
      <c r="U2170" s="1000"/>
      <c r="V2170" s="1000"/>
      <c r="W2170" s="1000"/>
      <c r="X2170" s="1000"/>
      <c r="Y2170" s="1001"/>
      <c r="Z2170" s="2186" t="str">
        <f t="shared" si="702"/>
        <v>Cap.4 Pct.6.2: Constructii (Rd.4) &gt;= Constructii noi (Rd.5), pentru Col.(1 la n)</v>
      </c>
      <c r="AA2170" s="2205">
        <f t="shared" si="675"/>
        <v>1</v>
      </c>
      <c r="AB2170" s="2207">
        <f t="shared" si="651"/>
        <v>145</v>
      </c>
    </row>
    <row r="2171" spans="1:29" x14ac:dyDescent="0.25">
      <c r="A2171" s="1708">
        <f t="shared" si="687"/>
        <v>0</v>
      </c>
      <c r="B2171" s="1708">
        <f t="shared" si="703"/>
        <v>10145005</v>
      </c>
      <c r="C2171" s="994">
        <v>145</v>
      </c>
      <c r="D2171" s="1796" t="s">
        <v>446</v>
      </c>
      <c r="E2171" s="994">
        <v>5</v>
      </c>
      <c r="F2171" s="995" t="s">
        <v>11145</v>
      </c>
      <c r="G2171" s="994"/>
      <c r="H2171" s="996" t="s">
        <v>345</v>
      </c>
      <c r="I2171" s="1507" t="str">
        <f t="shared" si="700"/>
        <v>Cap.4 Pct.6.2 Rd.4 Col.5</v>
      </c>
      <c r="J2171" s="2202" t="s">
        <v>4104</v>
      </c>
      <c r="K2171" s="2192" t="str">
        <f t="shared" si="701"/>
        <v>Cap.4 Pct.6.2 Rd.5 Col.5</v>
      </c>
      <c r="L2171" s="1000">
        <f>IF(BE626="",0,BE626)</f>
        <v>0</v>
      </c>
      <c r="M2171" s="1000">
        <f>IF(BE627="",0,BE627)</f>
        <v>0</v>
      </c>
      <c r="N2171" s="1725">
        <f t="shared" si="699"/>
        <v>0</v>
      </c>
      <c r="O2171" s="1000"/>
      <c r="P2171" s="1000"/>
      <c r="Q2171" s="1000"/>
      <c r="R2171" s="1000"/>
      <c r="S2171" s="1000"/>
      <c r="T2171" s="1000"/>
      <c r="U2171" s="1000"/>
      <c r="V2171" s="1000"/>
      <c r="W2171" s="1000"/>
      <c r="X2171" s="1000"/>
      <c r="Y2171" s="1001"/>
      <c r="Z2171" s="2186" t="str">
        <f t="shared" si="702"/>
        <v>Cap.4 Pct.6.2: Constructii (Rd.4) &gt;= Constructii noi (Rd.5), pentru Col.(1 la n)</v>
      </c>
      <c r="AA2171" s="2205">
        <f t="shared" ref="AA2171:AA2234" si="704">COUNTIF(B:B,B2171)</f>
        <v>1</v>
      </c>
      <c r="AB2171" s="2207">
        <f t="shared" si="651"/>
        <v>145</v>
      </c>
    </row>
    <row r="2172" spans="1:29" x14ac:dyDescent="0.25">
      <c r="A2172" s="1710">
        <f t="shared" si="687"/>
        <v>0</v>
      </c>
      <c r="B2172" s="1710">
        <f t="shared" si="703"/>
        <v>10145006</v>
      </c>
      <c r="C2172" s="1007">
        <v>145</v>
      </c>
      <c r="D2172" s="1798" t="s">
        <v>446</v>
      </c>
      <c r="E2172" s="1007">
        <v>6</v>
      </c>
      <c r="F2172" s="1008" t="s">
        <v>11145</v>
      </c>
      <c r="G2172" s="1007"/>
      <c r="H2172" s="1009" t="s">
        <v>345</v>
      </c>
      <c r="I2172" s="2199" t="str">
        <f t="shared" si="700"/>
        <v>Cap.4 Pct.6.2 Rd.4 Col.6</v>
      </c>
      <c r="J2172" s="2203" t="s">
        <v>4104</v>
      </c>
      <c r="K2172" s="2200" t="str">
        <f t="shared" si="701"/>
        <v>Cap.4 Pct.6.2 Rd.5 Col.6</v>
      </c>
      <c r="L2172" s="1012">
        <f>IF(BF626="",0,BF626)</f>
        <v>0</v>
      </c>
      <c r="M2172" s="1012">
        <f>IF(BF627="",0,BF627)</f>
        <v>0</v>
      </c>
      <c r="N2172" s="1727">
        <f t="shared" si="699"/>
        <v>0</v>
      </c>
      <c r="O2172" s="1012"/>
      <c r="P2172" s="1012"/>
      <c r="Q2172" s="1012"/>
      <c r="R2172" s="1012"/>
      <c r="S2172" s="1012"/>
      <c r="T2172" s="1012"/>
      <c r="U2172" s="1012"/>
      <c r="V2172" s="1012"/>
      <c r="W2172" s="1012"/>
      <c r="X2172" s="1012"/>
      <c r="Y2172" s="1013"/>
      <c r="Z2172" s="1474" t="str">
        <f t="shared" si="702"/>
        <v>Cap.4 Pct.6.2: Constructii (Rd.4) &gt;= Constructii noi (Rd.5), pentru Col.(1 la n)</v>
      </c>
      <c r="AA2172" s="2205">
        <f t="shared" si="704"/>
        <v>1</v>
      </c>
      <c r="AB2172" s="2207">
        <f t="shared" si="651"/>
        <v>145</v>
      </c>
    </row>
    <row r="2173" spans="1:29" x14ac:dyDescent="0.25">
      <c r="A2173" s="1708">
        <f t="shared" si="687"/>
        <v>0</v>
      </c>
      <c r="B2173" s="1708">
        <f t="shared" si="703"/>
        <v>10146001</v>
      </c>
      <c r="C2173" s="994">
        <v>146</v>
      </c>
      <c r="D2173" s="1796" t="s">
        <v>447</v>
      </c>
      <c r="E2173" s="994">
        <v>1</v>
      </c>
      <c r="F2173" s="995" t="s">
        <v>11145</v>
      </c>
      <c r="G2173" s="994" t="s">
        <v>11224</v>
      </c>
      <c r="H2173" s="996" t="s">
        <v>345</v>
      </c>
      <c r="I2173" s="1507" t="str">
        <f>"Cap.4 Pct.6.2 Rd."&amp;E2173&amp;" Col.4"</f>
        <v>Cap.4 Pct.6.2 Rd.1 Col.4</v>
      </c>
      <c r="J2173" s="996" t="s">
        <v>4104</v>
      </c>
      <c r="K2173" s="2192" t="str">
        <f>"Cap.4 Pct.6.2 Rd."&amp;E2173&amp;" Col.5"</f>
        <v>Cap.4 Pct.6.2 Rd.1 Col.5</v>
      </c>
      <c r="L2173" s="1000">
        <f t="shared" ref="L2173:L2191" si="705">IF(BD623="",0,BD623)</f>
        <v>0</v>
      </c>
      <c r="M2173" s="1000">
        <f t="shared" ref="M2173:M2191" si="706">IF(BE623="",0,BE623)</f>
        <v>0</v>
      </c>
      <c r="N2173" s="1724">
        <f t="shared" ref="N2173:N2182" si="707">IF(L2173&lt;M2173,1,0)</f>
        <v>0</v>
      </c>
      <c r="O2173" s="1000"/>
      <c r="P2173" s="1000"/>
      <c r="Q2173" s="1000"/>
      <c r="R2173" s="1000"/>
      <c r="S2173" s="1000"/>
      <c r="T2173" s="1000"/>
      <c r="U2173" s="1000"/>
      <c r="V2173" s="1000"/>
      <c r="W2173" s="1000"/>
      <c r="X2173" s="1000"/>
      <c r="Y2173" s="1001"/>
      <c r="Z2173" s="1343" t="s">
        <v>11225</v>
      </c>
      <c r="AA2173" s="2205">
        <f t="shared" si="704"/>
        <v>1</v>
      </c>
      <c r="AB2173" s="2207">
        <f t="shared" si="651"/>
        <v>146</v>
      </c>
    </row>
    <row r="2174" spans="1:29" x14ac:dyDescent="0.25">
      <c r="A2174" s="1708">
        <f t="shared" si="687"/>
        <v>0</v>
      </c>
      <c r="B2174" s="1708">
        <f t="shared" si="703"/>
        <v>10146002</v>
      </c>
      <c r="C2174" s="994">
        <v>146</v>
      </c>
      <c r="D2174" s="1796" t="s">
        <v>446</v>
      </c>
      <c r="E2174" s="994">
        <v>2</v>
      </c>
      <c r="F2174" s="995" t="s">
        <v>11145</v>
      </c>
      <c r="G2174" s="994"/>
      <c r="H2174" s="996" t="s">
        <v>345</v>
      </c>
      <c r="I2174" s="1507" t="str">
        <f t="shared" ref="I2174:I2191" si="708">"Cap.4 Pct.6.2 Rd."&amp;E2174&amp;" Col.4"</f>
        <v>Cap.4 Pct.6.2 Rd.2 Col.4</v>
      </c>
      <c r="J2174" s="996" t="s">
        <v>4104</v>
      </c>
      <c r="K2174" s="2192" t="str">
        <f t="shared" ref="K2174:K2191" si="709">"Cap.4 Pct.6.2 Rd."&amp;E2174&amp;" Col.5"</f>
        <v>Cap.4 Pct.6.2 Rd.2 Col.5</v>
      </c>
      <c r="L2174" s="1000">
        <f t="shared" si="705"/>
        <v>0</v>
      </c>
      <c r="M2174" s="1000">
        <f t="shared" si="706"/>
        <v>0</v>
      </c>
      <c r="N2174" s="1724">
        <f t="shared" si="707"/>
        <v>0</v>
      </c>
      <c r="O2174" s="1000"/>
      <c r="P2174" s="1000"/>
      <c r="Q2174" s="1000"/>
      <c r="R2174" s="1000"/>
      <c r="S2174" s="1000"/>
      <c r="T2174" s="1000"/>
      <c r="U2174" s="1000"/>
      <c r="V2174" s="1000"/>
      <c r="W2174" s="1000"/>
      <c r="X2174" s="1000"/>
      <c r="Y2174" s="1001"/>
      <c r="Z2174" s="1502" t="str">
        <f>Z2173</f>
        <v>Cap.4 Pct.6.2: Total reduceri (Col.4) &gt;= Reduceri din dezmembrari si casari (Col.5), pentru Rd.(1 la n), fara Rd.(2, 3, 5, 19)</v>
      </c>
      <c r="AA2174" s="2205">
        <f t="shared" si="704"/>
        <v>1</v>
      </c>
      <c r="AB2174" s="2207">
        <f t="shared" si="651"/>
        <v>146</v>
      </c>
    </row>
    <row r="2175" spans="1:29" x14ac:dyDescent="0.25">
      <c r="A2175" s="1708">
        <f t="shared" si="687"/>
        <v>0</v>
      </c>
      <c r="B2175" s="1708">
        <f t="shared" si="703"/>
        <v>10146003</v>
      </c>
      <c r="C2175" s="994">
        <v>146</v>
      </c>
      <c r="D2175" s="1796" t="s">
        <v>446</v>
      </c>
      <c r="E2175" s="994">
        <v>3</v>
      </c>
      <c r="F2175" s="995" t="s">
        <v>11145</v>
      </c>
      <c r="G2175" s="994"/>
      <c r="H2175" s="996" t="s">
        <v>345</v>
      </c>
      <c r="I2175" s="1507" t="str">
        <f t="shared" si="708"/>
        <v>Cap.4 Pct.6.2 Rd.3 Col.4</v>
      </c>
      <c r="J2175" s="996" t="s">
        <v>4104</v>
      </c>
      <c r="K2175" s="2192" t="str">
        <f t="shared" si="709"/>
        <v>Cap.4 Pct.6.2 Rd.3 Col.5</v>
      </c>
      <c r="L2175" s="1000">
        <f t="shared" si="705"/>
        <v>0</v>
      </c>
      <c r="M2175" s="1000">
        <f t="shared" si="706"/>
        <v>0</v>
      </c>
      <c r="N2175" s="1724">
        <f t="shared" ref="N2175" si="710">IF(L2175&lt;M2175,1,0)</f>
        <v>0</v>
      </c>
      <c r="O2175" s="1000"/>
      <c r="P2175" s="1000"/>
      <c r="Q2175" s="1000"/>
      <c r="R2175" s="1000"/>
      <c r="S2175" s="1000"/>
      <c r="T2175" s="1000"/>
      <c r="U2175" s="1000"/>
      <c r="V2175" s="1000"/>
      <c r="W2175" s="1000"/>
      <c r="X2175" s="1000"/>
      <c r="Y2175" s="1001"/>
      <c r="Z2175" s="1502" t="str">
        <f>Z2174</f>
        <v>Cap.4 Pct.6.2: Total reduceri (Col.4) &gt;= Reduceri din dezmembrari si casari (Col.5), pentru Rd.(1 la n), fara Rd.(2, 3, 5, 19)</v>
      </c>
      <c r="AA2175" s="2205">
        <f t="shared" si="704"/>
        <v>1</v>
      </c>
      <c r="AB2175" s="2207">
        <f t="shared" si="651"/>
        <v>146</v>
      </c>
    </row>
    <row r="2176" spans="1:29" x14ac:dyDescent="0.25">
      <c r="A2176" s="1708">
        <f t="shared" si="687"/>
        <v>0</v>
      </c>
      <c r="B2176" s="1708">
        <f t="shared" si="703"/>
        <v>10146004</v>
      </c>
      <c r="C2176" s="994">
        <v>146</v>
      </c>
      <c r="D2176" s="1796" t="s">
        <v>447</v>
      </c>
      <c r="E2176" s="994">
        <v>4</v>
      </c>
      <c r="F2176" s="995" t="s">
        <v>11145</v>
      </c>
      <c r="G2176" s="994"/>
      <c r="H2176" s="996" t="s">
        <v>345</v>
      </c>
      <c r="I2176" s="1507" t="str">
        <f t="shared" si="708"/>
        <v>Cap.4 Pct.6.2 Rd.4 Col.4</v>
      </c>
      <c r="J2176" s="996" t="s">
        <v>4104</v>
      </c>
      <c r="K2176" s="2192" t="str">
        <f t="shared" si="709"/>
        <v>Cap.4 Pct.6.2 Rd.4 Col.5</v>
      </c>
      <c r="L2176" s="1000">
        <f t="shared" si="705"/>
        <v>0</v>
      </c>
      <c r="M2176" s="1000">
        <f t="shared" si="706"/>
        <v>0</v>
      </c>
      <c r="N2176" s="1724">
        <f t="shared" si="707"/>
        <v>0</v>
      </c>
      <c r="O2176" s="1000"/>
      <c r="P2176" s="1000"/>
      <c r="Q2176" s="1000"/>
      <c r="R2176" s="1000"/>
      <c r="S2176" s="1000"/>
      <c r="T2176" s="1000"/>
      <c r="U2176" s="1000"/>
      <c r="V2176" s="1000"/>
      <c r="W2176" s="1000"/>
      <c r="X2176" s="1000"/>
      <c r="Y2176" s="1001"/>
      <c r="Z2176" s="1502" t="str">
        <f t="shared" ref="Z2176:Z2190" si="711">Z2175</f>
        <v>Cap.4 Pct.6.2: Total reduceri (Col.4) &gt;= Reduceri din dezmembrari si casari (Col.5), pentru Rd.(1 la n), fara Rd.(2, 3, 5, 19)</v>
      </c>
      <c r="AA2176" s="2205">
        <f t="shared" si="704"/>
        <v>1</v>
      </c>
      <c r="AB2176" s="2207">
        <f t="shared" si="651"/>
        <v>146</v>
      </c>
    </row>
    <row r="2177" spans="1:28" x14ac:dyDescent="0.25">
      <c r="A2177" s="1708">
        <f t="shared" si="687"/>
        <v>0</v>
      </c>
      <c r="B2177" s="1708">
        <f t="shared" si="703"/>
        <v>10146005</v>
      </c>
      <c r="C2177" s="994">
        <v>146</v>
      </c>
      <c r="D2177" s="1796" t="s">
        <v>446</v>
      </c>
      <c r="E2177" s="994">
        <v>5</v>
      </c>
      <c r="F2177" s="995" t="s">
        <v>11145</v>
      </c>
      <c r="G2177" s="994"/>
      <c r="H2177" s="996" t="s">
        <v>345</v>
      </c>
      <c r="I2177" s="1507" t="str">
        <f t="shared" si="708"/>
        <v>Cap.4 Pct.6.2 Rd.5 Col.4</v>
      </c>
      <c r="J2177" s="996" t="s">
        <v>4104</v>
      </c>
      <c r="K2177" s="2192" t="str">
        <f t="shared" si="709"/>
        <v>Cap.4 Pct.6.2 Rd.5 Col.5</v>
      </c>
      <c r="L2177" s="1000">
        <f t="shared" si="705"/>
        <v>0</v>
      </c>
      <c r="M2177" s="1000">
        <f t="shared" si="706"/>
        <v>0</v>
      </c>
      <c r="N2177" s="1724">
        <f t="shared" si="707"/>
        <v>0</v>
      </c>
      <c r="O2177" s="1000"/>
      <c r="P2177" s="1000"/>
      <c r="Q2177" s="1000"/>
      <c r="R2177" s="1000"/>
      <c r="S2177" s="1000"/>
      <c r="T2177" s="1000"/>
      <c r="U2177" s="1000"/>
      <c r="V2177" s="1000"/>
      <c r="W2177" s="1000"/>
      <c r="X2177" s="1000"/>
      <c r="Y2177" s="1001"/>
      <c r="Z2177" s="1502" t="str">
        <f t="shared" si="711"/>
        <v>Cap.4 Pct.6.2: Total reduceri (Col.4) &gt;= Reduceri din dezmembrari si casari (Col.5), pentru Rd.(1 la n), fara Rd.(2, 3, 5, 19)</v>
      </c>
      <c r="AA2177" s="2205">
        <f t="shared" si="704"/>
        <v>1</v>
      </c>
      <c r="AB2177" s="2207">
        <f t="shared" si="651"/>
        <v>146</v>
      </c>
    </row>
    <row r="2178" spans="1:28" x14ac:dyDescent="0.25">
      <c r="A2178" s="1708">
        <f t="shared" si="687"/>
        <v>0</v>
      </c>
      <c r="B2178" s="1708">
        <f t="shared" si="655"/>
        <v>10146006</v>
      </c>
      <c r="C2178" s="994">
        <v>146</v>
      </c>
      <c r="D2178" s="1796" t="s">
        <v>447</v>
      </c>
      <c r="E2178" s="994">
        <v>6</v>
      </c>
      <c r="F2178" s="995" t="s">
        <v>11145</v>
      </c>
      <c r="G2178" s="994"/>
      <c r="H2178" s="996" t="s">
        <v>345</v>
      </c>
      <c r="I2178" s="1507" t="str">
        <f t="shared" si="708"/>
        <v>Cap.4 Pct.6.2 Rd.6 Col.4</v>
      </c>
      <c r="J2178" s="996" t="s">
        <v>4104</v>
      </c>
      <c r="K2178" s="2192" t="str">
        <f t="shared" si="709"/>
        <v>Cap.4 Pct.6.2 Rd.6 Col.5</v>
      </c>
      <c r="L2178" s="1000">
        <f t="shared" si="705"/>
        <v>0</v>
      </c>
      <c r="M2178" s="1000">
        <f t="shared" si="706"/>
        <v>0</v>
      </c>
      <c r="N2178" s="1724">
        <f t="shared" si="707"/>
        <v>0</v>
      </c>
      <c r="O2178" s="1000"/>
      <c r="P2178" s="1000"/>
      <c r="Q2178" s="1000"/>
      <c r="R2178" s="1000"/>
      <c r="S2178" s="1000"/>
      <c r="T2178" s="1000"/>
      <c r="U2178" s="1000"/>
      <c r="V2178" s="1000"/>
      <c r="W2178" s="1000"/>
      <c r="X2178" s="1000"/>
      <c r="Y2178" s="1001"/>
      <c r="Z2178" s="1502" t="str">
        <f t="shared" si="711"/>
        <v>Cap.4 Pct.6.2: Total reduceri (Col.4) &gt;= Reduceri din dezmembrari si casari (Col.5), pentru Rd.(1 la n), fara Rd.(2, 3, 5, 19)</v>
      </c>
      <c r="AA2178" s="2205">
        <f t="shared" si="704"/>
        <v>1</v>
      </c>
      <c r="AB2178" s="2207">
        <f t="shared" si="651"/>
        <v>146</v>
      </c>
    </row>
    <row r="2179" spans="1:28" x14ac:dyDescent="0.25">
      <c r="A2179" s="1708">
        <f t="shared" si="687"/>
        <v>0</v>
      </c>
      <c r="B2179" s="1708">
        <f t="shared" si="655"/>
        <v>10146007</v>
      </c>
      <c r="C2179" s="994">
        <v>146</v>
      </c>
      <c r="D2179" s="1796" t="s">
        <v>447</v>
      </c>
      <c r="E2179" s="994">
        <v>7</v>
      </c>
      <c r="F2179" s="995" t="s">
        <v>11145</v>
      </c>
      <c r="G2179" s="994"/>
      <c r="H2179" s="996" t="s">
        <v>345</v>
      </c>
      <c r="I2179" s="1507" t="str">
        <f t="shared" si="708"/>
        <v>Cap.4 Pct.6.2 Rd.7 Col.4</v>
      </c>
      <c r="J2179" s="996" t="s">
        <v>4104</v>
      </c>
      <c r="K2179" s="2192" t="str">
        <f t="shared" si="709"/>
        <v>Cap.4 Pct.6.2 Rd.7 Col.5</v>
      </c>
      <c r="L2179" s="1000">
        <f t="shared" si="705"/>
        <v>0</v>
      </c>
      <c r="M2179" s="1000">
        <f t="shared" si="706"/>
        <v>0</v>
      </c>
      <c r="N2179" s="1724">
        <f t="shared" si="707"/>
        <v>0</v>
      </c>
      <c r="O2179" s="1000"/>
      <c r="P2179" s="1000"/>
      <c r="Q2179" s="1000"/>
      <c r="R2179" s="1000"/>
      <c r="S2179" s="1000"/>
      <c r="T2179" s="1000"/>
      <c r="U2179" s="1000"/>
      <c r="V2179" s="1000"/>
      <c r="W2179" s="1000"/>
      <c r="X2179" s="1000"/>
      <c r="Y2179" s="1001"/>
      <c r="Z2179" s="1502" t="str">
        <f t="shared" si="711"/>
        <v>Cap.4 Pct.6.2: Total reduceri (Col.4) &gt;= Reduceri din dezmembrari si casari (Col.5), pentru Rd.(1 la n), fara Rd.(2, 3, 5, 19)</v>
      </c>
      <c r="AA2179" s="2205">
        <f t="shared" si="704"/>
        <v>1</v>
      </c>
      <c r="AB2179" s="2207">
        <f t="shared" si="651"/>
        <v>146</v>
      </c>
    </row>
    <row r="2180" spans="1:28" x14ac:dyDescent="0.25">
      <c r="A2180" s="1708">
        <f t="shared" si="687"/>
        <v>0</v>
      </c>
      <c r="B2180" s="1708">
        <f t="shared" si="655"/>
        <v>10146008</v>
      </c>
      <c r="C2180" s="994">
        <v>146</v>
      </c>
      <c r="D2180" s="1796" t="s">
        <v>447</v>
      </c>
      <c r="E2180" s="994">
        <v>8</v>
      </c>
      <c r="F2180" s="995" t="s">
        <v>11145</v>
      </c>
      <c r="G2180" s="994"/>
      <c r="H2180" s="996" t="s">
        <v>345</v>
      </c>
      <c r="I2180" s="1507" t="str">
        <f t="shared" si="708"/>
        <v>Cap.4 Pct.6.2 Rd.8 Col.4</v>
      </c>
      <c r="J2180" s="996" t="s">
        <v>4104</v>
      </c>
      <c r="K2180" s="2192" t="str">
        <f t="shared" si="709"/>
        <v>Cap.4 Pct.6.2 Rd.8 Col.5</v>
      </c>
      <c r="L2180" s="1000">
        <f t="shared" si="705"/>
        <v>0</v>
      </c>
      <c r="M2180" s="1000">
        <f t="shared" si="706"/>
        <v>0</v>
      </c>
      <c r="N2180" s="1724">
        <f t="shared" si="707"/>
        <v>0</v>
      </c>
      <c r="O2180" s="1000"/>
      <c r="P2180" s="1000"/>
      <c r="Q2180" s="1000"/>
      <c r="R2180" s="1000"/>
      <c r="S2180" s="1000"/>
      <c r="T2180" s="1000"/>
      <c r="U2180" s="1000"/>
      <c r="V2180" s="1000"/>
      <c r="W2180" s="1000"/>
      <c r="X2180" s="1000"/>
      <c r="Y2180" s="1001"/>
      <c r="Z2180" s="1502" t="str">
        <f t="shared" si="711"/>
        <v>Cap.4 Pct.6.2: Total reduceri (Col.4) &gt;= Reduceri din dezmembrari si casari (Col.5), pentru Rd.(1 la n), fara Rd.(2, 3, 5, 19)</v>
      </c>
      <c r="AA2180" s="2205">
        <f t="shared" si="704"/>
        <v>1</v>
      </c>
      <c r="AB2180" s="2207">
        <f t="shared" si="651"/>
        <v>146</v>
      </c>
    </row>
    <row r="2181" spans="1:28" x14ac:dyDescent="0.25">
      <c r="A2181" s="1708">
        <f t="shared" si="687"/>
        <v>0</v>
      </c>
      <c r="B2181" s="1708">
        <f t="shared" ref="B2181:B2193" si="712">VALUE("1"&amp;TEXT(C2181,"0000")&amp;TEXT(E2181,"000"))</f>
        <v>10146009</v>
      </c>
      <c r="C2181" s="994">
        <v>146</v>
      </c>
      <c r="D2181" s="1796" t="s">
        <v>447</v>
      </c>
      <c r="E2181" s="994">
        <v>9</v>
      </c>
      <c r="F2181" s="995" t="s">
        <v>11145</v>
      </c>
      <c r="G2181" s="994"/>
      <c r="H2181" s="996" t="s">
        <v>345</v>
      </c>
      <c r="I2181" s="1507" t="str">
        <f t="shared" si="708"/>
        <v>Cap.4 Pct.6.2 Rd.9 Col.4</v>
      </c>
      <c r="J2181" s="996" t="s">
        <v>4104</v>
      </c>
      <c r="K2181" s="2192" t="str">
        <f t="shared" si="709"/>
        <v>Cap.4 Pct.6.2 Rd.9 Col.5</v>
      </c>
      <c r="L2181" s="1000">
        <f t="shared" si="705"/>
        <v>0</v>
      </c>
      <c r="M2181" s="1000">
        <f t="shared" si="706"/>
        <v>0</v>
      </c>
      <c r="N2181" s="1724">
        <f t="shared" si="707"/>
        <v>0</v>
      </c>
      <c r="O2181" s="1000"/>
      <c r="P2181" s="1000"/>
      <c r="Q2181" s="1000"/>
      <c r="R2181" s="1000"/>
      <c r="S2181" s="1000"/>
      <c r="T2181" s="1000"/>
      <c r="U2181" s="1000"/>
      <c r="V2181" s="1000"/>
      <c r="W2181" s="1000"/>
      <c r="X2181" s="1000"/>
      <c r="Y2181" s="1001"/>
      <c r="Z2181" s="1502" t="str">
        <f t="shared" si="711"/>
        <v>Cap.4 Pct.6.2: Total reduceri (Col.4) &gt;= Reduceri din dezmembrari si casari (Col.5), pentru Rd.(1 la n), fara Rd.(2, 3, 5, 19)</v>
      </c>
      <c r="AA2181" s="2205">
        <f t="shared" si="704"/>
        <v>1</v>
      </c>
      <c r="AB2181" s="2207">
        <f t="shared" si="651"/>
        <v>146</v>
      </c>
    </row>
    <row r="2182" spans="1:28" x14ac:dyDescent="0.25">
      <c r="A2182" s="1708">
        <f t="shared" si="687"/>
        <v>0</v>
      </c>
      <c r="B2182" s="1708">
        <f t="shared" si="712"/>
        <v>10146010</v>
      </c>
      <c r="C2182" s="994">
        <v>146</v>
      </c>
      <c r="D2182" s="1796" t="s">
        <v>447</v>
      </c>
      <c r="E2182" s="994">
        <v>10</v>
      </c>
      <c r="F2182" s="995" t="s">
        <v>11145</v>
      </c>
      <c r="G2182" s="994"/>
      <c r="H2182" s="996" t="s">
        <v>345</v>
      </c>
      <c r="I2182" s="1507" t="str">
        <f t="shared" si="708"/>
        <v>Cap.4 Pct.6.2 Rd.10 Col.4</v>
      </c>
      <c r="J2182" s="996" t="s">
        <v>4104</v>
      </c>
      <c r="K2182" s="2192" t="str">
        <f t="shared" si="709"/>
        <v>Cap.4 Pct.6.2 Rd.10 Col.5</v>
      </c>
      <c r="L2182" s="1000">
        <f t="shared" si="705"/>
        <v>0</v>
      </c>
      <c r="M2182" s="1000">
        <f t="shared" si="706"/>
        <v>0</v>
      </c>
      <c r="N2182" s="1724">
        <f t="shared" si="707"/>
        <v>0</v>
      </c>
      <c r="O2182" s="1000"/>
      <c r="P2182" s="1000"/>
      <c r="Q2182" s="1000"/>
      <c r="R2182" s="1000"/>
      <c r="S2182" s="1000"/>
      <c r="T2182" s="1000"/>
      <c r="U2182" s="1000"/>
      <c r="V2182" s="1000"/>
      <c r="W2182" s="1000"/>
      <c r="X2182" s="1000"/>
      <c r="Y2182" s="1001"/>
      <c r="Z2182" s="1502" t="str">
        <f t="shared" si="711"/>
        <v>Cap.4 Pct.6.2: Total reduceri (Col.4) &gt;= Reduceri din dezmembrari si casari (Col.5), pentru Rd.(1 la n), fara Rd.(2, 3, 5, 19)</v>
      </c>
      <c r="AA2182" s="2205">
        <f t="shared" si="704"/>
        <v>1</v>
      </c>
      <c r="AB2182" s="2207">
        <f t="shared" si="651"/>
        <v>146</v>
      </c>
    </row>
    <row r="2183" spans="1:28" x14ac:dyDescent="0.25">
      <c r="A2183" s="1708">
        <f t="shared" si="687"/>
        <v>0</v>
      </c>
      <c r="B2183" s="1708">
        <f t="shared" si="712"/>
        <v>10146011</v>
      </c>
      <c r="C2183" s="994">
        <v>146</v>
      </c>
      <c r="D2183" s="1796" t="s">
        <v>447</v>
      </c>
      <c r="E2183" s="994">
        <v>11</v>
      </c>
      <c r="F2183" s="995" t="s">
        <v>11145</v>
      </c>
      <c r="G2183" s="994"/>
      <c r="H2183" s="996" t="s">
        <v>345</v>
      </c>
      <c r="I2183" s="1507" t="str">
        <f t="shared" si="708"/>
        <v>Cap.4 Pct.6.2 Rd.11 Col.4</v>
      </c>
      <c r="J2183" s="996" t="s">
        <v>4104</v>
      </c>
      <c r="K2183" s="2192" t="str">
        <f t="shared" si="709"/>
        <v>Cap.4 Pct.6.2 Rd.11 Col.5</v>
      </c>
      <c r="L2183" s="1000">
        <f t="shared" si="705"/>
        <v>0</v>
      </c>
      <c r="M2183" s="1000">
        <f t="shared" si="706"/>
        <v>0</v>
      </c>
      <c r="N2183" s="1724">
        <f t="shared" ref="N2183:N2191" si="713">IF(L2183&lt;M2183,1,0)</f>
        <v>0</v>
      </c>
      <c r="O2183" s="1000"/>
      <c r="P2183" s="1000"/>
      <c r="Q2183" s="1000"/>
      <c r="R2183" s="1000"/>
      <c r="S2183" s="1000"/>
      <c r="T2183" s="1000"/>
      <c r="U2183" s="1000"/>
      <c r="V2183" s="1000"/>
      <c r="W2183" s="1000"/>
      <c r="X2183" s="1000"/>
      <c r="Y2183" s="1001"/>
      <c r="Z2183" s="1502" t="str">
        <f t="shared" si="711"/>
        <v>Cap.4 Pct.6.2: Total reduceri (Col.4) &gt;= Reduceri din dezmembrari si casari (Col.5), pentru Rd.(1 la n), fara Rd.(2, 3, 5, 19)</v>
      </c>
      <c r="AA2183" s="2205">
        <f t="shared" si="704"/>
        <v>1</v>
      </c>
      <c r="AB2183" s="2207">
        <f t="shared" si="651"/>
        <v>146</v>
      </c>
    </row>
    <row r="2184" spans="1:28" x14ac:dyDescent="0.25">
      <c r="A2184" s="1708">
        <f t="shared" si="687"/>
        <v>0</v>
      </c>
      <c r="B2184" s="1708">
        <f t="shared" si="712"/>
        <v>10146012</v>
      </c>
      <c r="C2184" s="994">
        <v>146</v>
      </c>
      <c r="D2184" s="1796" t="s">
        <v>447</v>
      </c>
      <c r="E2184" s="994">
        <v>12</v>
      </c>
      <c r="F2184" s="995" t="s">
        <v>11145</v>
      </c>
      <c r="G2184" s="994"/>
      <c r="H2184" s="996" t="s">
        <v>345</v>
      </c>
      <c r="I2184" s="1507" t="str">
        <f t="shared" si="708"/>
        <v>Cap.4 Pct.6.2 Rd.12 Col.4</v>
      </c>
      <c r="J2184" s="996" t="s">
        <v>4104</v>
      </c>
      <c r="K2184" s="2192" t="str">
        <f t="shared" si="709"/>
        <v>Cap.4 Pct.6.2 Rd.12 Col.5</v>
      </c>
      <c r="L2184" s="1000">
        <f t="shared" si="705"/>
        <v>0</v>
      </c>
      <c r="M2184" s="1000">
        <f t="shared" si="706"/>
        <v>0</v>
      </c>
      <c r="N2184" s="1724">
        <f t="shared" si="713"/>
        <v>0</v>
      </c>
      <c r="O2184" s="1000"/>
      <c r="P2184" s="1000"/>
      <c r="Q2184" s="1000"/>
      <c r="R2184" s="1000"/>
      <c r="S2184" s="1000"/>
      <c r="T2184" s="1000"/>
      <c r="U2184" s="1000"/>
      <c r="V2184" s="1000"/>
      <c r="W2184" s="1000"/>
      <c r="X2184" s="1000"/>
      <c r="Y2184" s="1001"/>
      <c r="Z2184" s="1502" t="str">
        <f t="shared" si="711"/>
        <v>Cap.4 Pct.6.2: Total reduceri (Col.4) &gt;= Reduceri din dezmembrari si casari (Col.5), pentru Rd.(1 la n), fara Rd.(2, 3, 5, 19)</v>
      </c>
      <c r="AA2184" s="2205">
        <f t="shared" si="704"/>
        <v>1</v>
      </c>
      <c r="AB2184" s="2207">
        <f t="shared" si="651"/>
        <v>146</v>
      </c>
    </row>
    <row r="2185" spans="1:28" x14ac:dyDescent="0.25">
      <c r="A2185" s="1708">
        <f t="shared" si="687"/>
        <v>0</v>
      </c>
      <c r="B2185" s="1708">
        <f t="shared" si="712"/>
        <v>10146013</v>
      </c>
      <c r="C2185" s="994">
        <v>146</v>
      </c>
      <c r="D2185" s="1796" t="s">
        <v>447</v>
      </c>
      <c r="E2185" s="994">
        <v>13</v>
      </c>
      <c r="F2185" s="995" t="s">
        <v>11145</v>
      </c>
      <c r="G2185" s="994"/>
      <c r="H2185" s="996" t="s">
        <v>345</v>
      </c>
      <c r="I2185" s="1507" t="str">
        <f t="shared" si="708"/>
        <v>Cap.4 Pct.6.2 Rd.13 Col.4</v>
      </c>
      <c r="J2185" s="996" t="s">
        <v>4104</v>
      </c>
      <c r="K2185" s="2192" t="str">
        <f t="shared" si="709"/>
        <v>Cap.4 Pct.6.2 Rd.13 Col.5</v>
      </c>
      <c r="L2185" s="1000">
        <f t="shared" si="705"/>
        <v>0</v>
      </c>
      <c r="M2185" s="1000">
        <f t="shared" si="706"/>
        <v>0</v>
      </c>
      <c r="N2185" s="1724">
        <f t="shared" si="713"/>
        <v>0</v>
      </c>
      <c r="O2185" s="1000"/>
      <c r="P2185" s="1000"/>
      <c r="Q2185" s="1000"/>
      <c r="R2185" s="1000"/>
      <c r="S2185" s="1000"/>
      <c r="T2185" s="1000"/>
      <c r="U2185" s="1000"/>
      <c r="V2185" s="1000"/>
      <c r="W2185" s="1000"/>
      <c r="X2185" s="1000"/>
      <c r="Y2185" s="1001"/>
      <c r="Z2185" s="1502" t="str">
        <f t="shared" si="711"/>
        <v>Cap.4 Pct.6.2: Total reduceri (Col.4) &gt;= Reduceri din dezmembrari si casari (Col.5), pentru Rd.(1 la n), fara Rd.(2, 3, 5, 19)</v>
      </c>
      <c r="AA2185" s="2205">
        <f t="shared" si="704"/>
        <v>1</v>
      </c>
      <c r="AB2185" s="2207">
        <f t="shared" si="651"/>
        <v>146</v>
      </c>
    </row>
    <row r="2186" spans="1:28" x14ac:dyDescent="0.25">
      <c r="A2186" s="1708">
        <f t="shared" si="687"/>
        <v>0</v>
      </c>
      <c r="B2186" s="1708">
        <f t="shared" si="712"/>
        <v>10146014</v>
      </c>
      <c r="C2186" s="994">
        <v>146</v>
      </c>
      <c r="D2186" s="1796" t="s">
        <v>447</v>
      </c>
      <c r="E2186" s="994">
        <v>14</v>
      </c>
      <c r="F2186" s="995" t="s">
        <v>11145</v>
      </c>
      <c r="G2186" s="994"/>
      <c r="H2186" s="996" t="s">
        <v>345</v>
      </c>
      <c r="I2186" s="1507" t="str">
        <f t="shared" si="708"/>
        <v>Cap.4 Pct.6.2 Rd.14 Col.4</v>
      </c>
      <c r="J2186" s="996" t="s">
        <v>4104</v>
      </c>
      <c r="K2186" s="2192" t="str">
        <f t="shared" si="709"/>
        <v>Cap.4 Pct.6.2 Rd.14 Col.5</v>
      </c>
      <c r="L2186" s="1000">
        <f t="shared" si="705"/>
        <v>0</v>
      </c>
      <c r="M2186" s="1000">
        <f t="shared" si="706"/>
        <v>0</v>
      </c>
      <c r="N2186" s="1724">
        <f t="shared" si="713"/>
        <v>0</v>
      </c>
      <c r="O2186" s="1000"/>
      <c r="P2186" s="1000"/>
      <c r="Q2186" s="1000"/>
      <c r="R2186" s="1000"/>
      <c r="S2186" s="1000"/>
      <c r="T2186" s="1000"/>
      <c r="U2186" s="1000"/>
      <c r="V2186" s="1000"/>
      <c r="W2186" s="1000"/>
      <c r="X2186" s="1000"/>
      <c r="Y2186" s="1001"/>
      <c r="Z2186" s="1502" t="str">
        <f t="shared" si="711"/>
        <v>Cap.4 Pct.6.2: Total reduceri (Col.4) &gt;= Reduceri din dezmembrari si casari (Col.5), pentru Rd.(1 la n), fara Rd.(2, 3, 5, 19)</v>
      </c>
      <c r="AA2186" s="2205">
        <f t="shared" si="704"/>
        <v>1</v>
      </c>
      <c r="AB2186" s="2207">
        <f t="shared" si="651"/>
        <v>146</v>
      </c>
    </row>
    <row r="2187" spans="1:28" x14ac:dyDescent="0.25">
      <c r="A2187" s="1708">
        <f t="shared" si="687"/>
        <v>0</v>
      </c>
      <c r="B2187" s="1708">
        <f t="shared" ref="B2187:B2190" si="714">VALUE("1"&amp;TEXT(C2187,"0000")&amp;TEXT(E2187,"000"))</f>
        <v>10146015</v>
      </c>
      <c r="C2187" s="994">
        <v>146</v>
      </c>
      <c r="D2187" s="1796" t="s">
        <v>447</v>
      </c>
      <c r="E2187" s="994">
        <v>15</v>
      </c>
      <c r="F2187" s="995" t="s">
        <v>11145</v>
      </c>
      <c r="G2187" s="994"/>
      <c r="H2187" s="996" t="s">
        <v>345</v>
      </c>
      <c r="I2187" s="1507" t="str">
        <f t="shared" si="708"/>
        <v>Cap.4 Pct.6.2 Rd.15 Col.4</v>
      </c>
      <c r="J2187" s="996" t="s">
        <v>4104</v>
      </c>
      <c r="K2187" s="2192" t="str">
        <f t="shared" si="709"/>
        <v>Cap.4 Pct.6.2 Rd.15 Col.5</v>
      </c>
      <c r="L2187" s="1000">
        <f t="shared" si="705"/>
        <v>0</v>
      </c>
      <c r="M2187" s="1000">
        <f t="shared" si="706"/>
        <v>0</v>
      </c>
      <c r="N2187" s="1724">
        <f t="shared" si="713"/>
        <v>0</v>
      </c>
      <c r="O2187" s="1000"/>
      <c r="P2187" s="1000"/>
      <c r="Q2187" s="1000"/>
      <c r="R2187" s="1000"/>
      <c r="S2187" s="1000"/>
      <c r="T2187" s="1000"/>
      <c r="U2187" s="1000"/>
      <c r="V2187" s="1000"/>
      <c r="W2187" s="1000"/>
      <c r="X2187" s="1000"/>
      <c r="Y2187" s="1001"/>
      <c r="Z2187" s="1502" t="str">
        <f t="shared" si="711"/>
        <v>Cap.4 Pct.6.2: Total reduceri (Col.4) &gt;= Reduceri din dezmembrari si casari (Col.5), pentru Rd.(1 la n), fara Rd.(2, 3, 5, 19)</v>
      </c>
      <c r="AA2187" s="2205">
        <f t="shared" si="704"/>
        <v>1</v>
      </c>
      <c r="AB2187" s="2207">
        <f t="shared" si="651"/>
        <v>146</v>
      </c>
    </row>
    <row r="2188" spans="1:28" x14ac:dyDescent="0.25">
      <c r="A2188" s="1708">
        <f t="shared" si="687"/>
        <v>0</v>
      </c>
      <c r="B2188" s="1708">
        <f t="shared" si="714"/>
        <v>10146016</v>
      </c>
      <c r="C2188" s="994">
        <v>146</v>
      </c>
      <c r="D2188" s="1796" t="s">
        <v>447</v>
      </c>
      <c r="E2188" s="994">
        <v>16</v>
      </c>
      <c r="F2188" s="995" t="s">
        <v>11145</v>
      </c>
      <c r="G2188" s="994"/>
      <c r="H2188" s="996" t="s">
        <v>345</v>
      </c>
      <c r="I2188" s="1507" t="str">
        <f t="shared" si="708"/>
        <v>Cap.4 Pct.6.2 Rd.16 Col.4</v>
      </c>
      <c r="J2188" s="996" t="s">
        <v>4104</v>
      </c>
      <c r="K2188" s="2192" t="str">
        <f t="shared" si="709"/>
        <v>Cap.4 Pct.6.2 Rd.16 Col.5</v>
      </c>
      <c r="L2188" s="1000">
        <f t="shared" si="705"/>
        <v>0</v>
      </c>
      <c r="M2188" s="1000">
        <f t="shared" si="706"/>
        <v>0</v>
      </c>
      <c r="N2188" s="1724">
        <f t="shared" si="713"/>
        <v>0</v>
      </c>
      <c r="O2188" s="1000"/>
      <c r="P2188" s="1000"/>
      <c r="Q2188" s="1000"/>
      <c r="R2188" s="1000"/>
      <c r="S2188" s="1000"/>
      <c r="T2188" s="1000"/>
      <c r="U2188" s="1000"/>
      <c r="V2188" s="1000"/>
      <c r="W2188" s="1000"/>
      <c r="X2188" s="1000"/>
      <c r="Y2188" s="1001"/>
      <c r="Z2188" s="1502" t="str">
        <f t="shared" si="711"/>
        <v>Cap.4 Pct.6.2: Total reduceri (Col.4) &gt;= Reduceri din dezmembrari si casari (Col.5), pentru Rd.(1 la n), fara Rd.(2, 3, 5, 19)</v>
      </c>
      <c r="AA2188" s="2205">
        <f t="shared" si="704"/>
        <v>1</v>
      </c>
      <c r="AB2188" s="2207">
        <f t="shared" si="651"/>
        <v>146</v>
      </c>
    </row>
    <row r="2189" spans="1:28" x14ac:dyDescent="0.25">
      <c r="A2189" s="1708">
        <f t="shared" si="687"/>
        <v>0</v>
      </c>
      <c r="B2189" s="1708">
        <f t="shared" si="714"/>
        <v>10146017</v>
      </c>
      <c r="C2189" s="994">
        <v>146</v>
      </c>
      <c r="D2189" s="1796" t="s">
        <v>447</v>
      </c>
      <c r="E2189" s="994">
        <v>17</v>
      </c>
      <c r="F2189" s="995" t="s">
        <v>11145</v>
      </c>
      <c r="G2189" s="994"/>
      <c r="H2189" s="996" t="s">
        <v>345</v>
      </c>
      <c r="I2189" s="1507" t="str">
        <f t="shared" si="708"/>
        <v>Cap.4 Pct.6.2 Rd.17 Col.4</v>
      </c>
      <c r="J2189" s="996" t="s">
        <v>4104</v>
      </c>
      <c r="K2189" s="2192" t="str">
        <f t="shared" si="709"/>
        <v>Cap.4 Pct.6.2 Rd.17 Col.5</v>
      </c>
      <c r="L2189" s="1000">
        <f t="shared" si="705"/>
        <v>0</v>
      </c>
      <c r="M2189" s="1000">
        <f t="shared" si="706"/>
        <v>0</v>
      </c>
      <c r="N2189" s="1724">
        <f t="shared" si="713"/>
        <v>0</v>
      </c>
      <c r="O2189" s="1000"/>
      <c r="P2189" s="1000"/>
      <c r="Q2189" s="1000"/>
      <c r="R2189" s="1000"/>
      <c r="S2189" s="1000"/>
      <c r="T2189" s="1000"/>
      <c r="U2189" s="1000"/>
      <c r="V2189" s="1000"/>
      <c r="W2189" s="1000"/>
      <c r="X2189" s="1000"/>
      <c r="Y2189" s="1001"/>
      <c r="Z2189" s="1502" t="str">
        <f t="shared" si="711"/>
        <v>Cap.4 Pct.6.2: Total reduceri (Col.4) &gt;= Reduceri din dezmembrari si casari (Col.5), pentru Rd.(1 la n), fara Rd.(2, 3, 5, 19)</v>
      </c>
      <c r="AA2189" s="2205">
        <f t="shared" si="704"/>
        <v>1</v>
      </c>
      <c r="AB2189" s="2207">
        <f t="shared" si="651"/>
        <v>146</v>
      </c>
    </row>
    <row r="2190" spans="1:28" x14ac:dyDescent="0.25">
      <c r="A2190" s="1708">
        <f t="shared" si="687"/>
        <v>0</v>
      </c>
      <c r="B2190" s="1708">
        <f t="shared" si="714"/>
        <v>10146018</v>
      </c>
      <c r="C2190" s="994">
        <v>146</v>
      </c>
      <c r="D2190" s="1796" t="s">
        <v>447</v>
      </c>
      <c r="E2190" s="994">
        <v>18</v>
      </c>
      <c r="F2190" s="995" t="s">
        <v>11145</v>
      </c>
      <c r="G2190" s="994"/>
      <c r="H2190" s="996" t="s">
        <v>345</v>
      </c>
      <c r="I2190" s="1507" t="str">
        <f t="shared" si="708"/>
        <v>Cap.4 Pct.6.2 Rd.18 Col.4</v>
      </c>
      <c r="J2190" s="996" t="s">
        <v>4104</v>
      </c>
      <c r="K2190" s="2192" t="str">
        <f t="shared" si="709"/>
        <v>Cap.4 Pct.6.2 Rd.18 Col.5</v>
      </c>
      <c r="L2190" s="1000">
        <f t="shared" si="705"/>
        <v>0</v>
      </c>
      <c r="M2190" s="1000">
        <f t="shared" si="706"/>
        <v>0</v>
      </c>
      <c r="N2190" s="1724">
        <f t="shared" si="713"/>
        <v>0</v>
      </c>
      <c r="O2190" s="1000"/>
      <c r="P2190" s="1000"/>
      <c r="Q2190" s="1000"/>
      <c r="R2190" s="1000"/>
      <c r="S2190" s="1000"/>
      <c r="T2190" s="1000"/>
      <c r="U2190" s="1000"/>
      <c r="V2190" s="1000"/>
      <c r="W2190" s="1000"/>
      <c r="X2190" s="1000"/>
      <c r="Y2190" s="1001"/>
      <c r="Z2190" s="1502" t="str">
        <f t="shared" si="711"/>
        <v>Cap.4 Pct.6.2: Total reduceri (Col.4) &gt;= Reduceri din dezmembrari si casari (Col.5), pentru Rd.(1 la n), fara Rd.(2, 3, 5, 19)</v>
      </c>
      <c r="AA2190" s="2205">
        <f t="shared" si="704"/>
        <v>1</v>
      </c>
      <c r="AB2190" s="2207">
        <f t="shared" si="651"/>
        <v>146</v>
      </c>
    </row>
    <row r="2191" spans="1:28" x14ac:dyDescent="0.25">
      <c r="A2191" s="1710">
        <f t="shared" si="687"/>
        <v>0</v>
      </c>
      <c r="B2191" s="1710">
        <f t="shared" si="712"/>
        <v>10146019</v>
      </c>
      <c r="C2191" s="1007">
        <v>146</v>
      </c>
      <c r="D2191" s="1798" t="s">
        <v>446</v>
      </c>
      <c r="E2191" s="1007">
        <v>19</v>
      </c>
      <c r="F2191" s="1008" t="s">
        <v>11145</v>
      </c>
      <c r="G2191" s="1007"/>
      <c r="H2191" s="1009" t="s">
        <v>345</v>
      </c>
      <c r="I2191" s="1489" t="str">
        <f t="shared" si="708"/>
        <v>Cap.4 Pct.6.2 Rd.19 Col.4</v>
      </c>
      <c r="J2191" s="1009" t="s">
        <v>4104</v>
      </c>
      <c r="K2191" s="1977" t="str">
        <f t="shared" si="709"/>
        <v>Cap.4 Pct.6.2 Rd.19 Col.5</v>
      </c>
      <c r="L2191" s="1012">
        <f t="shared" si="705"/>
        <v>0</v>
      </c>
      <c r="M2191" s="1012">
        <f t="shared" si="706"/>
        <v>0</v>
      </c>
      <c r="N2191" s="1727">
        <f t="shared" si="713"/>
        <v>0</v>
      </c>
      <c r="O2191" s="1012"/>
      <c r="P2191" s="1012"/>
      <c r="Q2191" s="1012"/>
      <c r="R2191" s="1012"/>
      <c r="S2191" s="1012"/>
      <c r="T2191" s="1012"/>
      <c r="U2191" s="1012"/>
      <c r="V2191" s="1012"/>
      <c r="W2191" s="1012"/>
      <c r="X2191" s="1012"/>
      <c r="Y2191" s="1013"/>
      <c r="Z2191" s="1463" t="str">
        <f>Z2190</f>
        <v>Cap.4 Pct.6.2: Total reduceri (Col.4) &gt;= Reduceri din dezmembrari si casari (Col.5), pentru Rd.(1 la n), fara Rd.(2, 3, 5, 19)</v>
      </c>
      <c r="AA2191" s="2205">
        <f t="shared" si="704"/>
        <v>1</v>
      </c>
      <c r="AB2191" s="2207">
        <f t="shared" ref="AB2191:AB2244" si="715">C2191</f>
        <v>146</v>
      </c>
    </row>
    <row r="2192" spans="1:28" x14ac:dyDescent="0.25">
      <c r="A2192" s="1708">
        <f t="shared" si="687"/>
        <v>0</v>
      </c>
      <c r="B2192" s="1708">
        <f t="shared" si="712"/>
        <v>10195001</v>
      </c>
      <c r="C2192" s="994">
        <v>195</v>
      </c>
      <c r="D2192" s="1796" t="s">
        <v>447</v>
      </c>
      <c r="E2192" s="994">
        <v>1</v>
      </c>
      <c r="F2192" s="995" t="s">
        <v>11145</v>
      </c>
      <c r="G2192" s="994" t="s">
        <v>11226</v>
      </c>
      <c r="H2192" s="996" t="s">
        <v>345</v>
      </c>
      <c r="I2192" s="1507" t="str">
        <f>"Cap.4 Pct.6.2 Rd.2 Col."&amp;E2192</f>
        <v>Cap.4 Pct.6.2 Rd.2 Col.1</v>
      </c>
      <c r="J2192" s="998" t="s">
        <v>4104</v>
      </c>
      <c r="K2192" s="2192" t="str">
        <f>"Cap.4 Pct.6.2 Rd.3 Col."&amp;E2192</f>
        <v>Cap.4 Pct.6.2 Rd.3 Col.1</v>
      </c>
      <c r="L2192" s="1000">
        <f>IF(BA624="",0,BA624)</f>
        <v>0</v>
      </c>
      <c r="M2192" s="1000">
        <f>IF(BA625="",0,BA625)</f>
        <v>0</v>
      </c>
      <c r="N2192" s="1724">
        <f t="shared" ref="N2192:N2216" si="716">IF(L2192&gt;=M2192,0,1)</f>
        <v>0</v>
      </c>
      <c r="O2192" s="1000"/>
      <c r="P2192" s="1000"/>
      <c r="Q2192" s="1000"/>
      <c r="R2192" s="1000"/>
      <c r="S2192" s="1000"/>
      <c r="T2192" s="1000"/>
      <c r="U2192" s="1000"/>
      <c r="V2192" s="1000"/>
      <c r="W2192" s="1000"/>
      <c r="X2192" s="1000"/>
      <c r="Y2192" s="1001"/>
      <c r="Z2192" s="1343" t="s">
        <v>11231</v>
      </c>
      <c r="AA2192" s="2205">
        <f t="shared" si="704"/>
        <v>1</v>
      </c>
      <c r="AB2192" s="2207">
        <f t="shared" si="715"/>
        <v>195</v>
      </c>
    </row>
    <row r="2193" spans="1:29" x14ac:dyDescent="0.25">
      <c r="A2193" s="1708">
        <f t="shared" si="687"/>
        <v>0</v>
      </c>
      <c r="B2193" s="1708">
        <f t="shared" si="712"/>
        <v>10195002</v>
      </c>
      <c r="C2193" s="994">
        <v>195</v>
      </c>
      <c r="D2193" s="1796" t="s">
        <v>447</v>
      </c>
      <c r="E2193" s="994">
        <v>2</v>
      </c>
      <c r="F2193" s="995" t="s">
        <v>11145</v>
      </c>
      <c r="G2193" s="994"/>
      <c r="H2193" s="996" t="s">
        <v>345</v>
      </c>
      <c r="I2193" s="1507" t="str">
        <f t="shared" ref="I2193:I2197" si="717">"Cap.4 Pct.6.2 Rd.2 Col."&amp;E2193</f>
        <v>Cap.4 Pct.6.2 Rd.2 Col.2</v>
      </c>
      <c r="J2193" s="998" t="s">
        <v>4104</v>
      </c>
      <c r="K2193" s="2192" t="str">
        <f t="shared" ref="K2193:K2197" si="718">"Cap.4 Pct.6.2 Rd.3 Col."&amp;E2193</f>
        <v>Cap.4 Pct.6.2 Rd.3 Col.2</v>
      </c>
      <c r="L2193" s="1000">
        <f>IF(BB624="",0,BB624)</f>
        <v>0</v>
      </c>
      <c r="M2193" s="1000">
        <f>IF(BB625="",0,BB625)</f>
        <v>0</v>
      </c>
      <c r="N2193" s="1724">
        <f t="shared" si="716"/>
        <v>0</v>
      </c>
      <c r="O2193" s="1000"/>
      <c r="P2193" s="1000"/>
      <c r="Q2193" s="1000"/>
      <c r="R2193" s="1000"/>
      <c r="S2193" s="1000"/>
      <c r="T2193" s="1000"/>
      <c r="U2193" s="1000"/>
      <c r="V2193" s="1000"/>
      <c r="W2193" s="1000"/>
      <c r="X2193" s="1000"/>
      <c r="Y2193" s="1001"/>
      <c r="Z2193" s="2186" t="str">
        <f>Z2192</f>
        <v>Cap.4 Pct.6.2: Terenuri (Rd.2) &gt;= Amenajari de terenuri (Rd.3), pentru Col.(1 la n)</v>
      </c>
      <c r="AA2193" s="2205">
        <f t="shared" si="704"/>
        <v>1</v>
      </c>
      <c r="AB2193" s="2207">
        <f t="shared" si="715"/>
        <v>195</v>
      </c>
    </row>
    <row r="2194" spans="1:29" x14ac:dyDescent="0.25">
      <c r="A2194" s="1708">
        <f t="shared" si="687"/>
        <v>0</v>
      </c>
      <c r="B2194" s="1708">
        <f t="shared" si="655"/>
        <v>10195003</v>
      </c>
      <c r="C2194" s="994">
        <v>195</v>
      </c>
      <c r="D2194" s="1796" t="s">
        <v>447</v>
      </c>
      <c r="E2194" s="994">
        <v>3</v>
      </c>
      <c r="F2194" s="995" t="s">
        <v>11145</v>
      </c>
      <c r="G2194" s="994"/>
      <c r="H2194" s="996" t="s">
        <v>345</v>
      </c>
      <c r="I2194" s="1507" t="str">
        <f t="shared" si="717"/>
        <v>Cap.4 Pct.6.2 Rd.2 Col.3</v>
      </c>
      <c r="J2194" s="998" t="s">
        <v>4104</v>
      </c>
      <c r="K2194" s="2192" t="str">
        <f t="shared" si="718"/>
        <v>Cap.4 Pct.6.2 Rd.3 Col.3</v>
      </c>
      <c r="L2194" s="1000">
        <f>IF(BC624="",0,BC624)</f>
        <v>0</v>
      </c>
      <c r="M2194" s="1000">
        <f>IF(BC625="",0,BC625)</f>
        <v>0</v>
      </c>
      <c r="N2194" s="1724">
        <f t="shared" si="716"/>
        <v>0</v>
      </c>
      <c r="O2194" s="1000"/>
      <c r="P2194" s="1000"/>
      <c r="Q2194" s="1000"/>
      <c r="R2194" s="1000"/>
      <c r="S2194" s="1000"/>
      <c r="T2194" s="1000"/>
      <c r="U2194" s="1000"/>
      <c r="V2194" s="1000"/>
      <c r="W2194" s="1000"/>
      <c r="X2194" s="1000"/>
      <c r="Y2194" s="1001"/>
      <c r="Z2194" s="2186" t="str">
        <f t="shared" ref="Z2194:Z2197" si="719">Z2193</f>
        <v>Cap.4 Pct.6.2: Terenuri (Rd.2) &gt;= Amenajari de terenuri (Rd.3), pentru Col.(1 la n)</v>
      </c>
      <c r="AA2194" s="2205">
        <f t="shared" si="704"/>
        <v>1</v>
      </c>
      <c r="AB2194" s="2207">
        <f t="shared" si="715"/>
        <v>195</v>
      </c>
    </row>
    <row r="2195" spans="1:29" x14ac:dyDescent="0.25">
      <c r="A2195" s="1708">
        <f t="shared" si="687"/>
        <v>0</v>
      </c>
      <c r="B2195" s="1708">
        <f t="shared" si="655"/>
        <v>10195004</v>
      </c>
      <c r="C2195" s="994">
        <v>195</v>
      </c>
      <c r="D2195" s="1796" t="s">
        <v>447</v>
      </c>
      <c r="E2195" s="994">
        <v>4</v>
      </c>
      <c r="F2195" s="995" t="s">
        <v>11145</v>
      </c>
      <c r="G2195" s="994"/>
      <c r="H2195" s="996" t="s">
        <v>345</v>
      </c>
      <c r="I2195" s="1507" t="str">
        <f t="shared" si="717"/>
        <v>Cap.4 Pct.6.2 Rd.2 Col.4</v>
      </c>
      <c r="J2195" s="998" t="s">
        <v>4104</v>
      </c>
      <c r="K2195" s="2192" t="str">
        <f t="shared" si="718"/>
        <v>Cap.4 Pct.6.2 Rd.3 Col.4</v>
      </c>
      <c r="L2195" s="1000">
        <f>IF(BD624="",0,BD624)</f>
        <v>0</v>
      </c>
      <c r="M2195" s="1000">
        <f>IF(BD625="",0,BD625)</f>
        <v>0</v>
      </c>
      <c r="N2195" s="1724">
        <f t="shared" si="716"/>
        <v>0</v>
      </c>
      <c r="O2195" s="1000"/>
      <c r="P2195" s="1000"/>
      <c r="Q2195" s="1000"/>
      <c r="R2195" s="1000"/>
      <c r="S2195" s="1000"/>
      <c r="T2195" s="1000"/>
      <c r="U2195" s="1000"/>
      <c r="V2195" s="1000"/>
      <c r="W2195" s="1000"/>
      <c r="X2195" s="1000"/>
      <c r="Y2195" s="1001"/>
      <c r="Z2195" s="2186" t="str">
        <f t="shared" si="719"/>
        <v>Cap.4 Pct.6.2: Terenuri (Rd.2) &gt;= Amenajari de terenuri (Rd.3), pentru Col.(1 la n)</v>
      </c>
      <c r="AA2195" s="2205">
        <f t="shared" si="704"/>
        <v>1</v>
      </c>
      <c r="AB2195" s="2207">
        <f t="shared" si="715"/>
        <v>195</v>
      </c>
    </row>
    <row r="2196" spans="1:29" x14ac:dyDescent="0.25">
      <c r="A2196" s="1708">
        <f t="shared" si="687"/>
        <v>0</v>
      </c>
      <c r="B2196" s="1708">
        <f t="shared" si="655"/>
        <v>10195005</v>
      </c>
      <c r="C2196" s="994">
        <v>195</v>
      </c>
      <c r="D2196" s="1796" t="s">
        <v>447</v>
      </c>
      <c r="E2196" s="994">
        <v>5</v>
      </c>
      <c r="F2196" s="995" t="s">
        <v>11145</v>
      </c>
      <c r="G2196" s="994"/>
      <c r="H2196" s="996" t="s">
        <v>345</v>
      </c>
      <c r="I2196" s="1507" t="str">
        <f t="shared" si="717"/>
        <v>Cap.4 Pct.6.2 Rd.2 Col.5</v>
      </c>
      <c r="J2196" s="998" t="s">
        <v>4104</v>
      </c>
      <c r="K2196" s="2192" t="str">
        <f t="shared" si="718"/>
        <v>Cap.4 Pct.6.2 Rd.3 Col.5</v>
      </c>
      <c r="L2196" s="1000">
        <f>IF(BE624="",0,BE624)</f>
        <v>0</v>
      </c>
      <c r="M2196" s="1000">
        <f>IF(BE625="",0,BE625)</f>
        <v>0</v>
      </c>
      <c r="N2196" s="1724">
        <f t="shared" si="716"/>
        <v>0</v>
      </c>
      <c r="O2196" s="1000"/>
      <c r="P2196" s="1000"/>
      <c r="Q2196" s="1000"/>
      <c r="R2196" s="1000"/>
      <c r="S2196" s="1000"/>
      <c r="T2196" s="1000"/>
      <c r="U2196" s="1000"/>
      <c r="V2196" s="1000"/>
      <c r="W2196" s="1000"/>
      <c r="X2196" s="1000"/>
      <c r="Y2196" s="1001"/>
      <c r="Z2196" s="2186" t="str">
        <f t="shared" si="719"/>
        <v>Cap.4 Pct.6.2: Terenuri (Rd.2) &gt;= Amenajari de terenuri (Rd.3), pentru Col.(1 la n)</v>
      </c>
      <c r="AA2196" s="2205">
        <f t="shared" si="704"/>
        <v>1</v>
      </c>
      <c r="AB2196" s="2207">
        <f t="shared" si="715"/>
        <v>195</v>
      </c>
    </row>
    <row r="2197" spans="1:29" x14ac:dyDescent="0.25">
      <c r="A2197" s="1714">
        <f t="shared" si="687"/>
        <v>0</v>
      </c>
      <c r="B2197" s="1714">
        <f t="shared" si="655"/>
        <v>10195006</v>
      </c>
      <c r="C2197" s="1007">
        <v>195</v>
      </c>
      <c r="D2197" s="1799" t="s">
        <v>447</v>
      </c>
      <c r="E2197" s="1061">
        <v>6</v>
      </c>
      <c r="F2197" s="1008" t="s">
        <v>11145</v>
      </c>
      <c r="G2197" s="1007"/>
      <c r="H2197" s="1009" t="s">
        <v>345</v>
      </c>
      <c r="I2197" s="1489" t="str">
        <f t="shared" si="717"/>
        <v>Cap.4 Pct.6.2 Rd.2 Col.6</v>
      </c>
      <c r="J2197" s="1011" t="s">
        <v>4104</v>
      </c>
      <c r="K2197" s="1977" t="str">
        <f t="shared" si="718"/>
        <v>Cap.4 Pct.6.2 Rd.3 Col.6</v>
      </c>
      <c r="L2197" s="1065">
        <f>IF(BF624="",0,BF624)</f>
        <v>0</v>
      </c>
      <c r="M2197" s="1065">
        <f>IF(BF625="",0,BF625)</f>
        <v>0</v>
      </c>
      <c r="N2197" s="1730">
        <f t="shared" si="716"/>
        <v>0</v>
      </c>
      <c r="O2197" s="1065"/>
      <c r="P2197" s="1065"/>
      <c r="Q2197" s="1065"/>
      <c r="R2197" s="1065"/>
      <c r="S2197" s="1065"/>
      <c r="T2197" s="1065"/>
      <c r="U2197" s="1065"/>
      <c r="V2197" s="1065"/>
      <c r="W2197" s="1065"/>
      <c r="X2197" s="1065"/>
      <c r="Y2197" s="1066"/>
      <c r="Z2197" s="1474" t="str">
        <f t="shared" si="719"/>
        <v>Cap.4 Pct.6.2: Terenuri (Rd.2) &gt;= Amenajari de terenuri (Rd.3), pentru Col.(1 la n)</v>
      </c>
      <c r="AA2197" s="2205">
        <f t="shared" si="704"/>
        <v>1</v>
      </c>
      <c r="AB2197" s="2207">
        <f t="shared" si="715"/>
        <v>195</v>
      </c>
    </row>
    <row r="2198" spans="1:29" x14ac:dyDescent="0.25">
      <c r="A2198" s="1714">
        <f t="shared" si="687"/>
        <v>0</v>
      </c>
      <c r="B2198" s="1714">
        <f t="shared" si="655"/>
        <v>10196001</v>
      </c>
      <c r="C2198" s="1061">
        <v>196</v>
      </c>
      <c r="D2198" s="1799" t="s">
        <v>446</v>
      </c>
      <c r="E2198" s="1061">
        <v>1</v>
      </c>
      <c r="F2198" s="1062" t="s">
        <v>11145</v>
      </c>
      <c r="G2198" s="1061" t="s">
        <v>11229</v>
      </c>
      <c r="H2198" s="1063" t="s">
        <v>345</v>
      </c>
      <c r="I2198" s="1064" t="s">
        <v>11227</v>
      </c>
      <c r="J2198" s="1068" t="s">
        <v>4104</v>
      </c>
      <c r="K2198" s="1064" t="s">
        <v>11228</v>
      </c>
      <c r="L2198" s="1065">
        <f>IF(BB626="",0,BB626)</f>
        <v>0</v>
      </c>
      <c r="M2198" s="1065">
        <f>IF(BB627="",0,BB627)</f>
        <v>0</v>
      </c>
      <c r="N2198" s="1730">
        <f t="shared" si="716"/>
        <v>0</v>
      </c>
      <c r="O2198" s="1065"/>
      <c r="P2198" s="1065"/>
      <c r="Q2198" s="1065"/>
      <c r="R2198" s="1065"/>
      <c r="S2198" s="1065"/>
      <c r="T2198" s="1065"/>
      <c r="U2198" s="1065"/>
      <c r="V2198" s="1065"/>
      <c r="W2198" s="1065"/>
      <c r="X2198" s="1065"/>
      <c r="Y2198" s="1066"/>
      <c r="Z2198" s="1356" t="s">
        <v>11232</v>
      </c>
      <c r="AA2198" s="2205">
        <f t="shared" si="704"/>
        <v>1</v>
      </c>
      <c r="AB2198" s="2207">
        <f t="shared" si="715"/>
        <v>196</v>
      </c>
    </row>
    <row r="2199" spans="1:29" x14ac:dyDescent="0.25">
      <c r="A2199" s="1708">
        <f t="shared" si="687"/>
        <v>0</v>
      </c>
      <c r="B2199" s="1708">
        <f t="shared" si="655"/>
        <v>10197001</v>
      </c>
      <c r="C2199" s="994">
        <v>197</v>
      </c>
      <c r="D2199" s="1796" t="s">
        <v>447</v>
      </c>
      <c r="E2199" s="994">
        <v>1</v>
      </c>
      <c r="F2199" s="995" t="s">
        <v>11145</v>
      </c>
      <c r="G2199" s="994" t="s">
        <v>11230</v>
      </c>
      <c r="H2199" s="996" t="s">
        <v>345</v>
      </c>
      <c r="I2199" s="1507" t="str">
        <f>"Cap.4 Pct.6.2 Rd.4 Col."&amp;E2199</f>
        <v>Cap.4 Pct.6.2 Rd.4 Col.1</v>
      </c>
      <c r="J2199" s="998" t="s">
        <v>4104</v>
      </c>
      <c r="K2199" s="2192" t="str">
        <f>"Cap.4 Pct.6.2 Rd.6 Col."&amp;E2199</f>
        <v>Cap.4 Pct.6.2 Rd.6 Col.1</v>
      </c>
      <c r="L2199" s="1000">
        <f>IF(BA626="",0,BA626)</f>
        <v>0</v>
      </c>
      <c r="M2199" s="1000">
        <f>IF(BA628="",0,BA628)</f>
        <v>0</v>
      </c>
      <c r="N2199" s="1724">
        <f t="shared" si="716"/>
        <v>0</v>
      </c>
      <c r="O2199" s="1000"/>
      <c r="P2199" s="1000"/>
      <c r="Q2199" s="1000"/>
      <c r="R2199" s="1000"/>
      <c r="S2199" s="1000"/>
      <c r="T2199" s="1000"/>
      <c r="U2199" s="1000"/>
      <c r="V2199" s="1000"/>
      <c r="W2199" s="1000"/>
      <c r="X2199" s="1000"/>
      <c r="Y2199" s="1001"/>
      <c r="Z2199" s="1343" t="s">
        <v>11233</v>
      </c>
      <c r="AA2199" s="2205">
        <f t="shared" si="704"/>
        <v>1</v>
      </c>
      <c r="AB2199" s="2207">
        <f t="shared" si="715"/>
        <v>197</v>
      </c>
      <c r="AC2199" s="2205">
        <f>LEN(Z2198)</f>
        <v>129</v>
      </c>
    </row>
    <row r="2200" spans="1:29" x14ac:dyDescent="0.25">
      <c r="A2200" s="1708">
        <f t="shared" si="687"/>
        <v>0</v>
      </c>
      <c r="B2200" s="1708">
        <f t="shared" si="655"/>
        <v>10197002</v>
      </c>
      <c r="C2200" s="1002">
        <v>197</v>
      </c>
      <c r="D2200" s="1796" t="s">
        <v>447</v>
      </c>
      <c r="E2200" s="994">
        <v>2</v>
      </c>
      <c r="F2200" s="995" t="s">
        <v>11145</v>
      </c>
      <c r="G2200" s="994"/>
      <c r="H2200" s="996" t="s">
        <v>345</v>
      </c>
      <c r="I2200" s="1507" t="str">
        <f t="shared" ref="I2200:I2204" si="720">"Cap.4 Pct.6.2 Rd.4 Col."&amp;E2200</f>
        <v>Cap.4 Pct.6.2 Rd.4 Col.2</v>
      </c>
      <c r="J2200" s="998" t="s">
        <v>4104</v>
      </c>
      <c r="K2200" s="2192" t="str">
        <f t="shared" ref="K2200:K2204" si="721">"Cap.4 Pct.6.2 Rd.6 Col."&amp;E2200</f>
        <v>Cap.4 Pct.6.2 Rd.6 Col.2</v>
      </c>
      <c r="L2200" s="1000">
        <f>IF(BB626="",0,BB626)</f>
        <v>0</v>
      </c>
      <c r="M2200" s="1000">
        <f>IF(BB628="",0,BB628)</f>
        <v>0</v>
      </c>
      <c r="N2200" s="1724">
        <f t="shared" si="716"/>
        <v>0</v>
      </c>
      <c r="O2200" s="1000"/>
      <c r="P2200" s="1000"/>
      <c r="Q2200" s="1000"/>
      <c r="R2200" s="1000"/>
      <c r="S2200" s="1000"/>
      <c r="T2200" s="1000"/>
      <c r="U2200" s="1000"/>
      <c r="V2200" s="1000"/>
      <c r="W2200" s="1000"/>
      <c r="X2200" s="1000"/>
      <c r="Y2200" s="1001"/>
      <c r="Z2200" s="2186" t="str">
        <f>Z2199</f>
        <v>Cap.4 Pct.6.2: Totalul cresterii valorii constructiilor (Rd.4) &gt;= Totalul cresterii valorii locuintelor (Rd.6), pentru Col.(1 la n)</v>
      </c>
      <c r="AA2200" s="2205">
        <f t="shared" si="704"/>
        <v>1</v>
      </c>
      <c r="AB2200" s="2207">
        <f t="shared" si="715"/>
        <v>197</v>
      </c>
      <c r="AC2200" s="2205">
        <f>LEN(Z2199)</f>
        <v>131</v>
      </c>
    </row>
    <row r="2201" spans="1:29" x14ac:dyDescent="0.25">
      <c r="A2201" s="1708">
        <f t="shared" ref="A2201:A2256" si="722">IF(D2201="DA",IF(ISERROR(N2201),A2200+1,IF(N2201=1,A2200+1,A2200)),A2200)</f>
        <v>0</v>
      </c>
      <c r="B2201" s="1708">
        <f t="shared" si="655"/>
        <v>10197003</v>
      </c>
      <c r="C2201" s="994">
        <v>197</v>
      </c>
      <c r="D2201" s="1796" t="s">
        <v>447</v>
      </c>
      <c r="E2201" s="994">
        <v>3</v>
      </c>
      <c r="F2201" s="995" t="s">
        <v>11145</v>
      </c>
      <c r="G2201" s="994"/>
      <c r="H2201" s="996" t="s">
        <v>345</v>
      </c>
      <c r="I2201" s="1507" t="str">
        <f t="shared" si="720"/>
        <v>Cap.4 Pct.6.2 Rd.4 Col.3</v>
      </c>
      <c r="J2201" s="998" t="s">
        <v>4104</v>
      </c>
      <c r="K2201" s="2192" t="str">
        <f t="shared" si="721"/>
        <v>Cap.4 Pct.6.2 Rd.6 Col.3</v>
      </c>
      <c r="L2201" s="1000">
        <f>IF(BC626="",0,BC626)</f>
        <v>0</v>
      </c>
      <c r="M2201" s="1000">
        <f>IF(BC628="",0,BC628)</f>
        <v>0</v>
      </c>
      <c r="N2201" s="1724">
        <f t="shared" si="716"/>
        <v>0</v>
      </c>
      <c r="O2201" s="1000"/>
      <c r="P2201" s="1000"/>
      <c r="Q2201" s="1000"/>
      <c r="R2201" s="1000"/>
      <c r="S2201" s="1000"/>
      <c r="T2201" s="1000"/>
      <c r="U2201" s="1000"/>
      <c r="V2201" s="1000"/>
      <c r="W2201" s="1000"/>
      <c r="X2201" s="1000"/>
      <c r="Y2201" s="1001"/>
      <c r="Z2201" s="2186" t="str">
        <f t="shared" ref="Z2201:Z2204" si="723">Z2200</f>
        <v>Cap.4 Pct.6.2: Totalul cresterii valorii constructiilor (Rd.4) &gt;= Totalul cresterii valorii locuintelor (Rd.6), pentru Col.(1 la n)</v>
      </c>
      <c r="AA2201" s="2205">
        <f t="shared" si="704"/>
        <v>1</v>
      </c>
      <c r="AB2201" s="2207">
        <f t="shared" si="715"/>
        <v>197</v>
      </c>
    </row>
    <row r="2202" spans="1:29" x14ac:dyDescent="0.25">
      <c r="A2202" s="1708">
        <f t="shared" si="722"/>
        <v>0</v>
      </c>
      <c r="B2202" s="1708">
        <f t="shared" si="655"/>
        <v>10197004</v>
      </c>
      <c r="C2202" s="994">
        <v>197</v>
      </c>
      <c r="D2202" s="1796" t="s">
        <v>447</v>
      </c>
      <c r="E2202" s="994">
        <v>4</v>
      </c>
      <c r="F2202" s="995" t="s">
        <v>11145</v>
      </c>
      <c r="G2202" s="994"/>
      <c r="H2202" s="996" t="s">
        <v>345</v>
      </c>
      <c r="I2202" s="1507" t="str">
        <f t="shared" si="720"/>
        <v>Cap.4 Pct.6.2 Rd.4 Col.4</v>
      </c>
      <c r="J2202" s="998" t="s">
        <v>4104</v>
      </c>
      <c r="K2202" s="2192" t="str">
        <f t="shared" si="721"/>
        <v>Cap.4 Pct.6.2 Rd.6 Col.4</v>
      </c>
      <c r="L2202" s="1000">
        <f>IF(BD626="",0,BD626)</f>
        <v>0</v>
      </c>
      <c r="M2202" s="1000">
        <f>IF(BD628="",0,BD628)</f>
        <v>0</v>
      </c>
      <c r="N2202" s="1724">
        <f t="shared" si="716"/>
        <v>0</v>
      </c>
      <c r="O2202" s="1000"/>
      <c r="P2202" s="1000"/>
      <c r="Q2202" s="1000"/>
      <c r="R2202" s="1000"/>
      <c r="S2202" s="1000"/>
      <c r="T2202" s="1000"/>
      <c r="U2202" s="1000"/>
      <c r="V2202" s="1000"/>
      <c r="W2202" s="1000"/>
      <c r="X2202" s="1000"/>
      <c r="Y2202" s="1001"/>
      <c r="Z2202" s="2186" t="str">
        <f t="shared" si="723"/>
        <v>Cap.4 Pct.6.2: Totalul cresterii valorii constructiilor (Rd.4) &gt;= Totalul cresterii valorii locuintelor (Rd.6), pentru Col.(1 la n)</v>
      </c>
      <c r="AA2202" s="2205">
        <f t="shared" si="704"/>
        <v>1</v>
      </c>
      <c r="AB2202" s="2207">
        <f t="shared" si="715"/>
        <v>197</v>
      </c>
    </row>
    <row r="2203" spans="1:29" x14ac:dyDescent="0.25">
      <c r="A2203" s="1708">
        <f t="shared" si="722"/>
        <v>0</v>
      </c>
      <c r="B2203" s="1708">
        <f t="shared" si="655"/>
        <v>10197005</v>
      </c>
      <c r="C2203" s="994">
        <v>197</v>
      </c>
      <c r="D2203" s="1796" t="s">
        <v>447</v>
      </c>
      <c r="E2203" s="994">
        <v>5</v>
      </c>
      <c r="F2203" s="995" t="s">
        <v>11145</v>
      </c>
      <c r="G2203" s="994"/>
      <c r="H2203" s="996" t="s">
        <v>345</v>
      </c>
      <c r="I2203" s="1507" t="str">
        <f t="shared" si="720"/>
        <v>Cap.4 Pct.6.2 Rd.4 Col.5</v>
      </c>
      <c r="J2203" s="998" t="s">
        <v>4104</v>
      </c>
      <c r="K2203" s="2192" t="str">
        <f t="shared" si="721"/>
        <v>Cap.4 Pct.6.2 Rd.6 Col.5</v>
      </c>
      <c r="L2203" s="1000">
        <f>IF(BE626="",0,BE626)</f>
        <v>0</v>
      </c>
      <c r="M2203" s="1000">
        <f>IF(BE628="",0,BE628)</f>
        <v>0</v>
      </c>
      <c r="N2203" s="1724">
        <f t="shared" si="716"/>
        <v>0</v>
      </c>
      <c r="O2203" s="1000"/>
      <c r="P2203" s="1000"/>
      <c r="Q2203" s="1000"/>
      <c r="R2203" s="1000"/>
      <c r="S2203" s="1000"/>
      <c r="T2203" s="1000"/>
      <c r="U2203" s="1000"/>
      <c r="V2203" s="1000"/>
      <c r="W2203" s="1000"/>
      <c r="X2203" s="1000"/>
      <c r="Y2203" s="1001"/>
      <c r="Z2203" s="2186" t="str">
        <f t="shared" si="723"/>
        <v>Cap.4 Pct.6.2: Totalul cresterii valorii constructiilor (Rd.4) &gt;= Totalul cresterii valorii locuintelor (Rd.6), pentru Col.(1 la n)</v>
      </c>
      <c r="AA2203" s="2205">
        <f t="shared" si="704"/>
        <v>1</v>
      </c>
      <c r="AB2203" s="2207">
        <f t="shared" si="715"/>
        <v>197</v>
      </c>
    </row>
    <row r="2204" spans="1:29" x14ac:dyDescent="0.25">
      <c r="A2204" s="1714">
        <f t="shared" si="722"/>
        <v>0</v>
      </c>
      <c r="B2204" s="1714">
        <f t="shared" si="655"/>
        <v>10197006</v>
      </c>
      <c r="C2204" s="1061">
        <v>197</v>
      </c>
      <c r="D2204" s="1799" t="s">
        <v>447</v>
      </c>
      <c r="E2204" s="1061">
        <v>6</v>
      </c>
      <c r="F2204" s="1062" t="s">
        <v>11145</v>
      </c>
      <c r="G2204" s="1061"/>
      <c r="H2204" s="1063" t="s">
        <v>345</v>
      </c>
      <c r="I2204" s="1489" t="str">
        <f t="shared" si="720"/>
        <v>Cap.4 Pct.6.2 Rd.4 Col.6</v>
      </c>
      <c r="J2204" s="1011" t="s">
        <v>4104</v>
      </c>
      <c r="K2204" s="1977" t="str">
        <f t="shared" si="721"/>
        <v>Cap.4 Pct.6.2 Rd.6 Col.6</v>
      </c>
      <c r="L2204" s="1065">
        <f>IF(BF626="",0,BF626)</f>
        <v>0</v>
      </c>
      <c r="M2204" s="1065">
        <f>IF(BF628="",0,BF628)</f>
        <v>0</v>
      </c>
      <c r="N2204" s="1730">
        <f t="shared" si="716"/>
        <v>0</v>
      </c>
      <c r="O2204" s="1065"/>
      <c r="P2204" s="1065"/>
      <c r="Q2204" s="1065"/>
      <c r="R2204" s="1065"/>
      <c r="S2204" s="1065"/>
      <c r="T2204" s="1065"/>
      <c r="U2204" s="1065"/>
      <c r="V2204" s="1065"/>
      <c r="W2204" s="1065"/>
      <c r="X2204" s="1065"/>
      <c r="Y2204" s="1066"/>
      <c r="Z2204" s="1474" t="str">
        <f t="shared" si="723"/>
        <v>Cap.4 Pct.6.2: Totalul cresterii valorii constructiilor (Rd.4) &gt;= Totalul cresterii valorii locuintelor (Rd.6), pentru Col.(1 la n)</v>
      </c>
      <c r="AA2204" s="2205">
        <f t="shared" si="704"/>
        <v>1</v>
      </c>
      <c r="AB2204" s="2207">
        <f t="shared" si="715"/>
        <v>197</v>
      </c>
    </row>
    <row r="2205" spans="1:29" x14ac:dyDescent="0.25">
      <c r="A2205" s="1708">
        <f t="shared" si="722"/>
        <v>0</v>
      </c>
      <c r="B2205" s="1708">
        <f t="shared" si="655"/>
        <v>10198001</v>
      </c>
      <c r="C2205" s="994">
        <v>198</v>
      </c>
      <c r="D2205" s="1796" t="s">
        <v>447</v>
      </c>
      <c r="E2205" s="994">
        <v>1</v>
      </c>
      <c r="F2205" s="995" t="s">
        <v>11145</v>
      </c>
      <c r="G2205" s="994" t="s">
        <v>11234</v>
      </c>
      <c r="H2205" s="996" t="s">
        <v>345</v>
      </c>
      <c r="I2205" s="1507" t="str">
        <f>"Cap.4 Pct.6.2 Rd.7 Col."&amp;E2205</f>
        <v>Cap.4 Pct.6.2 Rd.7 Col.1</v>
      </c>
      <c r="J2205" s="1100" t="s">
        <v>4104</v>
      </c>
      <c r="K2205" s="2198" t="str">
        <f>"Cap.4 Pct.6.2 Rd.8 Col."&amp;E2205</f>
        <v>Cap.4 Pct.6.2 Rd.8 Col.1</v>
      </c>
      <c r="L2205" s="1000">
        <f>IF(BA629="",0,BA629)</f>
        <v>0</v>
      </c>
      <c r="M2205" s="1000">
        <f>IF(BA630="",0,BA630)</f>
        <v>0</v>
      </c>
      <c r="N2205" s="1724">
        <f t="shared" si="716"/>
        <v>0</v>
      </c>
      <c r="O2205" s="1000"/>
      <c r="P2205" s="1000"/>
      <c r="Q2205" s="1000"/>
      <c r="R2205" s="1000"/>
      <c r="S2205" s="1000"/>
      <c r="T2205" s="1000"/>
      <c r="U2205" s="1000"/>
      <c r="V2205" s="1000"/>
      <c r="W2205" s="1000"/>
      <c r="X2205" s="1000"/>
      <c r="Y2205" s="1001"/>
      <c r="Z2205" s="1343" t="s">
        <v>11238</v>
      </c>
      <c r="AA2205" s="2205">
        <f t="shared" si="704"/>
        <v>1</v>
      </c>
      <c r="AB2205" s="2207">
        <f t="shared" si="715"/>
        <v>198</v>
      </c>
    </row>
    <row r="2206" spans="1:29" x14ac:dyDescent="0.25">
      <c r="A2206" s="1708">
        <f t="shared" si="722"/>
        <v>0</v>
      </c>
      <c r="B2206" s="1708">
        <f t="shared" si="655"/>
        <v>10198002</v>
      </c>
      <c r="C2206" s="994">
        <v>198</v>
      </c>
      <c r="D2206" s="1796" t="s">
        <v>447</v>
      </c>
      <c r="E2206" s="994">
        <v>2</v>
      </c>
      <c r="F2206" s="995" t="s">
        <v>11145</v>
      </c>
      <c r="G2206" s="994"/>
      <c r="H2206" s="996" t="s">
        <v>345</v>
      </c>
      <c r="I2206" s="1976" t="str">
        <f t="shared" ref="I2206:I2210" si="724">"Cap.4 Pct.6.2 Rd.7 Col."&amp;E2206</f>
        <v>Cap.4 Pct.6.2 Rd.7 Col.2</v>
      </c>
      <c r="J2206" s="998" t="s">
        <v>4104</v>
      </c>
      <c r="K2206" s="2192" t="str">
        <f t="shared" ref="K2206:K2210" si="725">"Cap.4 Pct.6.2 Rd.8 Col."&amp;E2206</f>
        <v>Cap.4 Pct.6.2 Rd.8 Col.2</v>
      </c>
      <c r="L2206" s="1000">
        <f>IF(BB629="",0,BB629)</f>
        <v>0</v>
      </c>
      <c r="M2206" s="1000">
        <f>IF(BB630="",0,BB630)</f>
        <v>0</v>
      </c>
      <c r="N2206" s="1724">
        <f t="shared" si="716"/>
        <v>0</v>
      </c>
      <c r="O2206" s="1000"/>
      <c r="P2206" s="1000"/>
      <c r="Q2206" s="1000"/>
      <c r="R2206" s="1000"/>
      <c r="S2206" s="1000"/>
      <c r="T2206" s="1000"/>
      <c r="U2206" s="1000"/>
      <c r="V2206" s="1000"/>
      <c r="W2206" s="1000"/>
      <c r="X2206" s="1000"/>
      <c r="Y2206" s="1001"/>
      <c r="Z2206" s="2186" t="str">
        <f>Z2205</f>
        <v xml:space="preserve">Cap.4 Pct.6.2: Totalul cresterii valorii instalatiilor tehnice si a masinilor (Rd.7 Col.2) &gt;= Totalul cresterii valorii mijloacelor de transport (Rd.8 Col.2), pentru Col.(1 la n) </v>
      </c>
      <c r="AA2206" s="2205">
        <f t="shared" si="704"/>
        <v>1</v>
      </c>
      <c r="AB2206" s="2207">
        <f t="shared" si="715"/>
        <v>198</v>
      </c>
      <c r="AC2206" s="2205">
        <f>LEN(Z2205)</f>
        <v>179</v>
      </c>
    </row>
    <row r="2207" spans="1:29" x14ac:dyDescent="0.25">
      <c r="A2207" s="1708">
        <f t="shared" si="722"/>
        <v>0</v>
      </c>
      <c r="B2207" s="1708">
        <f t="shared" si="655"/>
        <v>10198003</v>
      </c>
      <c r="C2207" s="994">
        <v>198</v>
      </c>
      <c r="D2207" s="1796" t="s">
        <v>447</v>
      </c>
      <c r="E2207" s="994">
        <v>3</v>
      </c>
      <c r="F2207" s="995" t="s">
        <v>11145</v>
      </c>
      <c r="G2207" s="994"/>
      <c r="H2207" s="996" t="s">
        <v>345</v>
      </c>
      <c r="I2207" s="1976" t="str">
        <f t="shared" si="724"/>
        <v>Cap.4 Pct.6.2 Rd.7 Col.3</v>
      </c>
      <c r="J2207" s="998" t="s">
        <v>4104</v>
      </c>
      <c r="K2207" s="2192" t="str">
        <f t="shared" si="725"/>
        <v>Cap.4 Pct.6.2 Rd.8 Col.3</v>
      </c>
      <c r="L2207" s="1000">
        <f>IF(BC629="",0,BC629)</f>
        <v>0</v>
      </c>
      <c r="M2207" s="1000">
        <f>IF(BC630="",0,BC630)</f>
        <v>0</v>
      </c>
      <c r="N2207" s="1724">
        <f t="shared" si="716"/>
        <v>0</v>
      </c>
      <c r="O2207" s="1000"/>
      <c r="P2207" s="1000"/>
      <c r="Q2207" s="1000"/>
      <c r="R2207" s="1000"/>
      <c r="S2207" s="1000"/>
      <c r="T2207" s="1000"/>
      <c r="U2207" s="1000"/>
      <c r="V2207" s="1000"/>
      <c r="W2207" s="1000"/>
      <c r="X2207" s="1000"/>
      <c r="Y2207" s="1001"/>
      <c r="Z2207" s="2186" t="str">
        <f t="shared" ref="Z2207:Z2210" si="726">Z2206</f>
        <v xml:space="preserve">Cap.4 Pct.6.2: Totalul cresterii valorii instalatiilor tehnice si a masinilor (Rd.7 Col.2) &gt;= Totalul cresterii valorii mijloacelor de transport (Rd.8 Col.2), pentru Col.(1 la n) </v>
      </c>
      <c r="AA2207" s="2205">
        <f t="shared" si="704"/>
        <v>1</v>
      </c>
      <c r="AB2207" s="2207">
        <f t="shared" si="715"/>
        <v>198</v>
      </c>
    </row>
    <row r="2208" spans="1:29" x14ac:dyDescent="0.25">
      <c r="A2208" s="1708">
        <f t="shared" si="722"/>
        <v>0</v>
      </c>
      <c r="B2208" s="1708">
        <f t="shared" si="655"/>
        <v>10198004</v>
      </c>
      <c r="C2208" s="994">
        <v>198</v>
      </c>
      <c r="D2208" s="1796" t="s">
        <v>447</v>
      </c>
      <c r="E2208" s="994">
        <v>4</v>
      </c>
      <c r="F2208" s="995" t="s">
        <v>11145</v>
      </c>
      <c r="G2208" s="994"/>
      <c r="H2208" s="996" t="s">
        <v>345</v>
      </c>
      <c r="I2208" s="1976" t="str">
        <f t="shared" si="724"/>
        <v>Cap.4 Pct.6.2 Rd.7 Col.4</v>
      </c>
      <c r="J2208" s="998" t="s">
        <v>4104</v>
      </c>
      <c r="K2208" s="2192" t="str">
        <f t="shared" si="725"/>
        <v>Cap.4 Pct.6.2 Rd.8 Col.4</v>
      </c>
      <c r="L2208" s="1000">
        <f>IF(BD629="",0,BD629)</f>
        <v>0</v>
      </c>
      <c r="M2208" s="1000">
        <f>IF(BD630="",0,BD630)</f>
        <v>0</v>
      </c>
      <c r="N2208" s="1724">
        <f t="shared" si="716"/>
        <v>0</v>
      </c>
      <c r="O2208" s="1000"/>
      <c r="P2208" s="1000"/>
      <c r="Q2208" s="1000"/>
      <c r="R2208" s="1000"/>
      <c r="S2208" s="1000"/>
      <c r="T2208" s="1000"/>
      <c r="U2208" s="1000"/>
      <c r="V2208" s="1000"/>
      <c r="W2208" s="1000"/>
      <c r="X2208" s="1000"/>
      <c r="Y2208" s="1001"/>
      <c r="Z2208" s="2186" t="str">
        <f t="shared" si="726"/>
        <v xml:space="preserve">Cap.4 Pct.6.2: Totalul cresterii valorii instalatiilor tehnice si a masinilor (Rd.7 Col.2) &gt;= Totalul cresterii valorii mijloacelor de transport (Rd.8 Col.2), pentru Col.(1 la n) </v>
      </c>
      <c r="AA2208" s="2205">
        <f t="shared" si="704"/>
        <v>1</v>
      </c>
      <c r="AB2208" s="2207">
        <f t="shared" si="715"/>
        <v>198</v>
      </c>
    </row>
    <row r="2209" spans="1:28" x14ac:dyDescent="0.25">
      <c r="A2209" s="1708">
        <f t="shared" si="722"/>
        <v>0</v>
      </c>
      <c r="B2209" s="1708">
        <f t="shared" si="655"/>
        <v>10198005</v>
      </c>
      <c r="C2209" s="994">
        <v>198</v>
      </c>
      <c r="D2209" s="1796" t="s">
        <v>447</v>
      </c>
      <c r="E2209" s="994">
        <v>5</v>
      </c>
      <c r="F2209" s="995" t="s">
        <v>11145</v>
      </c>
      <c r="G2209" s="994"/>
      <c r="H2209" s="996" t="s">
        <v>345</v>
      </c>
      <c r="I2209" s="1976" t="str">
        <f t="shared" si="724"/>
        <v>Cap.4 Pct.6.2 Rd.7 Col.5</v>
      </c>
      <c r="J2209" s="998" t="s">
        <v>4104</v>
      </c>
      <c r="K2209" s="2192" t="str">
        <f t="shared" si="725"/>
        <v>Cap.4 Pct.6.2 Rd.8 Col.5</v>
      </c>
      <c r="L2209" s="1000">
        <f>IF(BE629="",0,BE629)</f>
        <v>0</v>
      </c>
      <c r="M2209" s="1000">
        <f>IF(BE630="",0,BE630)</f>
        <v>0</v>
      </c>
      <c r="N2209" s="1724">
        <f t="shared" si="716"/>
        <v>0</v>
      </c>
      <c r="O2209" s="1000"/>
      <c r="P2209" s="1000"/>
      <c r="Q2209" s="1000"/>
      <c r="R2209" s="1000"/>
      <c r="S2209" s="1000"/>
      <c r="T2209" s="1000"/>
      <c r="U2209" s="1000"/>
      <c r="V2209" s="1000"/>
      <c r="W2209" s="1000"/>
      <c r="X2209" s="1000"/>
      <c r="Y2209" s="1001"/>
      <c r="Z2209" s="2186" t="str">
        <f t="shared" si="726"/>
        <v xml:space="preserve">Cap.4 Pct.6.2: Totalul cresterii valorii instalatiilor tehnice si a masinilor (Rd.7 Col.2) &gt;= Totalul cresterii valorii mijloacelor de transport (Rd.8 Col.2), pentru Col.(1 la n) </v>
      </c>
      <c r="AA2209" s="2205">
        <f t="shared" si="704"/>
        <v>1</v>
      </c>
      <c r="AB2209" s="2207">
        <f t="shared" si="715"/>
        <v>198</v>
      </c>
    </row>
    <row r="2210" spans="1:28" x14ac:dyDescent="0.25">
      <c r="A2210" s="1714">
        <f t="shared" si="722"/>
        <v>0</v>
      </c>
      <c r="B2210" s="1714">
        <f t="shared" si="655"/>
        <v>10198006</v>
      </c>
      <c r="C2210" s="1061">
        <v>198</v>
      </c>
      <c r="D2210" s="1799" t="s">
        <v>447</v>
      </c>
      <c r="E2210" s="1061">
        <v>6</v>
      </c>
      <c r="F2210" s="1062" t="s">
        <v>11145</v>
      </c>
      <c r="G2210" s="1061"/>
      <c r="H2210" s="1063" t="s">
        <v>345</v>
      </c>
      <c r="I2210" s="1977" t="str">
        <f t="shared" si="724"/>
        <v>Cap.4 Pct.6.2 Rd.7 Col.6</v>
      </c>
      <c r="J2210" s="1068" t="s">
        <v>4104</v>
      </c>
      <c r="K2210" s="2192" t="str">
        <f t="shared" si="725"/>
        <v>Cap.4 Pct.6.2 Rd.8 Col.6</v>
      </c>
      <c r="L2210" s="1065">
        <f>IF(BF629="",0,BF629)</f>
        <v>0</v>
      </c>
      <c r="M2210" s="1065">
        <f>IF(BF630="",0,BF630)</f>
        <v>0</v>
      </c>
      <c r="N2210" s="1730">
        <f t="shared" si="716"/>
        <v>0</v>
      </c>
      <c r="O2210" s="1065"/>
      <c r="P2210" s="1065"/>
      <c r="Q2210" s="1065"/>
      <c r="R2210" s="1065"/>
      <c r="S2210" s="1065"/>
      <c r="T2210" s="1065"/>
      <c r="U2210" s="1065"/>
      <c r="V2210" s="1065"/>
      <c r="W2210" s="1065"/>
      <c r="X2210" s="1065"/>
      <c r="Y2210" s="1066"/>
      <c r="Z2210" s="1474" t="str">
        <f t="shared" si="726"/>
        <v xml:space="preserve">Cap.4 Pct.6.2: Totalul cresterii valorii instalatiilor tehnice si a masinilor (Rd.7 Col.2) &gt;= Totalul cresterii valorii mijloacelor de transport (Rd.8 Col.2), pentru Col.(1 la n) </v>
      </c>
      <c r="AA2210" s="2205">
        <f t="shared" si="704"/>
        <v>1</v>
      </c>
      <c r="AB2210" s="2207">
        <f t="shared" si="715"/>
        <v>198</v>
      </c>
    </row>
    <row r="2211" spans="1:28" x14ac:dyDescent="0.25">
      <c r="A2211" s="1708">
        <f t="shared" si="722"/>
        <v>0</v>
      </c>
      <c r="B2211" s="1708">
        <f t="shared" si="655"/>
        <v>10199001</v>
      </c>
      <c r="C2211" s="994">
        <v>199</v>
      </c>
      <c r="D2211" s="1796" t="s">
        <v>446</v>
      </c>
      <c r="E2211" s="994">
        <v>1</v>
      </c>
      <c r="F2211" s="995" t="s">
        <v>11145</v>
      </c>
      <c r="G2211" s="994" t="s">
        <v>11235</v>
      </c>
      <c r="H2211" s="996" t="s">
        <v>345</v>
      </c>
      <c r="I2211" s="1507" t="str">
        <f>"Cap.4 Pct.6.2 Rd.7 Col."&amp;E2211</f>
        <v>Cap.4 Pct.6.2 Rd.7 Col.1</v>
      </c>
      <c r="J2211" s="2201" t="s">
        <v>4104</v>
      </c>
      <c r="K2211" s="2198" t="str">
        <f>"Cap.4 Pct.6.2 Rd.9 Col."&amp;E2211</f>
        <v>Cap.4 Pct.6.2 Rd.9 Col.1</v>
      </c>
      <c r="L2211" s="1000">
        <f>IF(BA629="",0,BA629)</f>
        <v>0</v>
      </c>
      <c r="M2211" s="1000">
        <f>IF(BA631="",0,BA631)</f>
        <v>0</v>
      </c>
      <c r="N2211" s="1724">
        <f>IF(L2211&gt;=M2211,0,1)</f>
        <v>0</v>
      </c>
      <c r="O2211" s="1097"/>
      <c r="P2211" s="1000"/>
      <c r="Q2211" s="1000"/>
      <c r="R2211" s="1000"/>
      <c r="S2211" s="1000"/>
      <c r="T2211" s="1000"/>
      <c r="U2211" s="1000"/>
      <c r="V2211" s="1000"/>
      <c r="W2211" s="1000"/>
      <c r="X2211" s="1000"/>
      <c r="Y2211" s="1343" t="s">
        <v>9872</v>
      </c>
      <c r="Z2211" s="1343" t="s">
        <v>11239</v>
      </c>
      <c r="AA2211" s="2205">
        <f t="shared" si="704"/>
        <v>1</v>
      </c>
      <c r="AB2211" s="2207">
        <f t="shared" si="715"/>
        <v>199</v>
      </c>
    </row>
    <row r="2212" spans="1:28" x14ac:dyDescent="0.25">
      <c r="A2212" s="1708">
        <f t="shared" si="722"/>
        <v>0</v>
      </c>
      <c r="B2212" s="1708">
        <f t="shared" si="655"/>
        <v>10199002</v>
      </c>
      <c r="C2212" s="994">
        <v>199</v>
      </c>
      <c r="D2212" s="1796" t="s">
        <v>446</v>
      </c>
      <c r="E2212" s="994">
        <v>2</v>
      </c>
      <c r="F2212" s="995" t="s">
        <v>11145</v>
      </c>
      <c r="G2212" s="994"/>
      <c r="H2212" s="996" t="s">
        <v>345</v>
      </c>
      <c r="I2212" s="1976" t="str">
        <f t="shared" ref="I2212:I2216" si="727">"Cap.4 Pct.6.2 Rd.7 Col."&amp;E2212</f>
        <v>Cap.4 Pct.6.2 Rd.7 Col.2</v>
      </c>
      <c r="J2212" s="2202" t="s">
        <v>4104</v>
      </c>
      <c r="K2212" s="2192" t="str">
        <f t="shared" ref="K2212:K2216" si="728">"Cap.4 Pct.6.2 Rd.9 Col."&amp;E2212</f>
        <v>Cap.4 Pct.6.2 Rd.9 Col.2</v>
      </c>
      <c r="L2212" s="1000">
        <f>IF(BB629="",0,BB629)</f>
        <v>0</v>
      </c>
      <c r="M2212" s="1000">
        <f>IF(BB631="",0,BB631)</f>
        <v>0</v>
      </c>
      <c r="N2212" s="1724">
        <f t="shared" si="716"/>
        <v>0</v>
      </c>
      <c r="O2212" s="1000"/>
      <c r="P2212" s="1000"/>
      <c r="Q2212" s="1000"/>
      <c r="R2212" s="1000"/>
      <c r="S2212" s="1000"/>
      <c r="T2212" s="1000"/>
      <c r="U2212" s="1000"/>
      <c r="V2212" s="1000"/>
      <c r="W2212" s="1000"/>
      <c r="X2212" s="1000"/>
      <c r="Y2212" s="1343" t="s">
        <v>9684</v>
      </c>
      <c r="Z2212" s="2186" t="str">
        <f t="shared" ref="Z2212:Z2216" si="729">Z2211</f>
        <v xml:space="preserve">Cap.4 Pct.6.2: Totalul cresterii valorii instalatiilor tehnice si a masinilor (Rd.7 Col.2) &gt;= Totalul cresterii valorii tehnicii de calcul (Rd.9 Col.2), pentru Col.(1 la n) </v>
      </c>
      <c r="AA2212" s="2205">
        <f t="shared" si="704"/>
        <v>1</v>
      </c>
      <c r="AB2212" s="2207">
        <f t="shared" si="715"/>
        <v>199</v>
      </c>
    </row>
    <row r="2213" spans="1:28" x14ac:dyDescent="0.25">
      <c r="A2213" s="1708">
        <f t="shared" si="722"/>
        <v>0</v>
      </c>
      <c r="B2213" s="1708">
        <f t="shared" ref="B2213:B2234" si="730">VALUE("1"&amp;TEXT(C2213,"0000")&amp;TEXT(E2213,"000"))</f>
        <v>10199003</v>
      </c>
      <c r="C2213" s="994">
        <v>199</v>
      </c>
      <c r="D2213" s="1796" t="s">
        <v>446</v>
      </c>
      <c r="E2213" s="994">
        <v>3</v>
      </c>
      <c r="F2213" s="995" t="s">
        <v>11145</v>
      </c>
      <c r="G2213" s="994"/>
      <c r="H2213" s="996" t="s">
        <v>345</v>
      </c>
      <c r="I2213" s="1976" t="str">
        <f t="shared" si="727"/>
        <v>Cap.4 Pct.6.2 Rd.7 Col.3</v>
      </c>
      <c r="J2213" s="2202" t="s">
        <v>4104</v>
      </c>
      <c r="K2213" s="2192" t="str">
        <f t="shared" si="728"/>
        <v>Cap.4 Pct.6.2 Rd.9 Col.3</v>
      </c>
      <c r="L2213" s="1000">
        <f>IF(BC629="",0,BC629)</f>
        <v>0</v>
      </c>
      <c r="M2213" s="1000">
        <f>IF(BC631="",0,BC631)</f>
        <v>0</v>
      </c>
      <c r="N2213" s="1724">
        <f t="shared" si="716"/>
        <v>0</v>
      </c>
      <c r="O2213" s="1000"/>
      <c r="P2213" s="1000"/>
      <c r="Q2213" s="1000"/>
      <c r="R2213" s="1000"/>
      <c r="S2213" s="1000"/>
      <c r="T2213" s="1000"/>
      <c r="U2213" s="1000"/>
      <c r="V2213" s="1000"/>
      <c r="W2213" s="1000"/>
      <c r="X2213" s="1000"/>
      <c r="Y2213" s="1343" t="s">
        <v>9684</v>
      </c>
      <c r="Z2213" s="2186" t="str">
        <f t="shared" si="729"/>
        <v xml:space="preserve">Cap.4 Pct.6.2: Totalul cresterii valorii instalatiilor tehnice si a masinilor (Rd.7 Col.2) &gt;= Totalul cresterii valorii tehnicii de calcul (Rd.9 Col.2), pentru Col.(1 la n) </v>
      </c>
      <c r="AA2213" s="2205">
        <f t="shared" si="704"/>
        <v>1</v>
      </c>
      <c r="AB2213" s="2207">
        <f t="shared" si="715"/>
        <v>199</v>
      </c>
    </row>
    <row r="2214" spans="1:28" x14ac:dyDescent="0.25">
      <c r="A2214" s="1708">
        <f t="shared" si="722"/>
        <v>0</v>
      </c>
      <c r="B2214" s="1708">
        <f t="shared" si="730"/>
        <v>10199004</v>
      </c>
      <c r="C2214" s="994">
        <v>199</v>
      </c>
      <c r="D2214" s="1796" t="s">
        <v>446</v>
      </c>
      <c r="E2214" s="994">
        <v>4</v>
      </c>
      <c r="F2214" s="995" t="s">
        <v>11145</v>
      </c>
      <c r="G2214" s="994"/>
      <c r="H2214" s="996" t="s">
        <v>345</v>
      </c>
      <c r="I2214" s="1976" t="str">
        <f t="shared" si="727"/>
        <v>Cap.4 Pct.6.2 Rd.7 Col.4</v>
      </c>
      <c r="J2214" s="2202" t="s">
        <v>4104</v>
      </c>
      <c r="K2214" s="2192" t="str">
        <f t="shared" si="728"/>
        <v>Cap.4 Pct.6.2 Rd.9 Col.4</v>
      </c>
      <c r="L2214" s="1000">
        <f>IF(BD629="",0,BD629)</f>
        <v>0</v>
      </c>
      <c r="M2214" s="1000">
        <f>IF(BD631="",0,BD631)</f>
        <v>0</v>
      </c>
      <c r="N2214" s="1724">
        <f t="shared" si="716"/>
        <v>0</v>
      </c>
      <c r="O2214" s="1000"/>
      <c r="P2214" s="1000"/>
      <c r="Q2214" s="1000"/>
      <c r="R2214" s="1000"/>
      <c r="S2214" s="1000"/>
      <c r="T2214" s="1000"/>
      <c r="U2214" s="1000"/>
      <c r="V2214" s="1000"/>
      <c r="W2214" s="1000"/>
      <c r="X2214" s="1000"/>
      <c r="Y2214" s="1343" t="s">
        <v>9684</v>
      </c>
      <c r="Z2214" s="2186" t="str">
        <f t="shared" si="729"/>
        <v xml:space="preserve">Cap.4 Pct.6.2: Totalul cresterii valorii instalatiilor tehnice si a masinilor (Rd.7 Col.2) &gt;= Totalul cresterii valorii tehnicii de calcul (Rd.9 Col.2), pentru Col.(1 la n) </v>
      </c>
      <c r="AA2214" s="2205">
        <f t="shared" si="704"/>
        <v>1</v>
      </c>
      <c r="AB2214" s="2207">
        <f t="shared" si="715"/>
        <v>199</v>
      </c>
    </row>
    <row r="2215" spans="1:28" x14ac:dyDescent="0.25">
      <c r="A2215" s="1708">
        <f t="shared" si="722"/>
        <v>0</v>
      </c>
      <c r="B2215" s="1708">
        <f t="shared" si="730"/>
        <v>10199005</v>
      </c>
      <c r="C2215" s="994">
        <v>199</v>
      </c>
      <c r="D2215" s="1796" t="s">
        <v>446</v>
      </c>
      <c r="E2215" s="994">
        <v>5</v>
      </c>
      <c r="F2215" s="995" t="s">
        <v>11145</v>
      </c>
      <c r="G2215" s="994"/>
      <c r="H2215" s="996" t="s">
        <v>345</v>
      </c>
      <c r="I2215" s="1976" t="str">
        <f t="shared" si="727"/>
        <v>Cap.4 Pct.6.2 Rd.7 Col.5</v>
      </c>
      <c r="J2215" s="2202" t="s">
        <v>4104</v>
      </c>
      <c r="K2215" s="2192" t="str">
        <f t="shared" si="728"/>
        <v>Cap.4 Pct.6.2 Rd.9 Col.5</v>
      </c>
      <c r="L2215" s="1000">
        <f>IF(BE629="",0,BE629)</f>
        <v>0</v>
      </c>
      <c r="M2215" s="1000">
        <f>IF(BE631="",0,BE631)</f>
        <v>0</v>
      </c>
      <c r="N2215" s="1724">
        <f t="shared" si="716"/>
        <v>0</v>
      </c>
      <c r="O2215" s="1000"/>
      <c r="P2215" s="1000"/>
      <c r="Q2215" s="1000"/>
      <c r="R2215" s="1000"/>
      <c r="S2215" s="1000"/>
      <c r="T2215" s="1000"/>
      <c r="U2215" s="1000"/>
      <c r="V2215" s="1000"/>
      <c r="W2215" s="1000"/>
      <c r="X2215" s="1000"/>
      <c r="Y2215" s="1343" t="s">
        <v>9684</v>
      </c>
      <c r="Z2215" s="2186" t="str">
        <f t="shared" si="729"/>
        <v xml:space="preserve">Cap.4 Pct.6.2: Totalul cresterii valorii instalatiilor tehnice si a masinilor (Rd.7 Col.2) &gt;= Totalul cresterii valorii tehnicii de calcul (Rd.9 Col.2), pentru Col.(1 la n) </v>
      </c>
      <c r="AA2215" s="2205">
        <f t="shared" si="704"/>
        <v>1</v>
      </c>
      <c r="AB2215" s="2207">
        <f t="shared" si="715"/>
        <v>199</v>
      </c>
    </row>
    <row r="2216" spans="1:28" x14ac:dyDescent="0.25">
      <c r="A2216" s="1714">
        <f t="shared" si="722"/>
        <v>0</v>
      </c>
      <c r="B2216" s="1714">
        <f t="shared" si="730"/>
        <v>10199006</v>
      </c>
      <c r="C2216" s="1061">
        <v>199</v>
      </c>
      <c r="D2216" s="1799" t="s">
        <v>446</v>
      </c>
      <c r="E2216" s="1061">
        <v>6</v>
      </c>
      <c r="F2216" s="1062" t="s">
        <v>11145</v>
      </c>
      <c r="G2216" s="1061"/>
      <c r="H2216" s="1063" t="s">
        <v>345</v>
      </c>
      <c r="I2216" s="1977" t="str">
        <f t="shared" si="727"/>
        <v>Cap.4 Pct.6.2 Rd.7 Col.6</v>
      </c>
      <c r="J2216" s="2212" t="s">
        <v>4104</v>
      </c>
      <c r="K2216" s="1977" t="str">
        <f t="shared" si="728"/>
        <v>Cap.4 Pct.6.2 Rd.9 Col.6</v>
      </c>
      <c r="L2216" s="1065">
        <f>IF(BF629="",0,BF629)</f>
        <v>0</v>
      </c>
      <c r="M2216" s="1065">
        <f>IF(BF631="",0,BF631)</f>
        <v>0</v>
      </c>
      <c r="N2216" s="1730">
        <f t="shared" si="716"/>
        <v>0</v>
      </c>
      <c r="O2216" s="1065"/>
      <c r="P2216" s="1065"/>
      <c r="Q2216" s="1065"/>
      <c r="R2216" s="1065"/>
      <c r="S2216" s="1065"/>
      <c r="T2216" s="1065"/>
      <c r="U2216" s="1065"/>
      <c r="V2216" s="1065"/>
      <c r="W2216" s="1065"/>
      <c r="X2216" s="1065"/>
      <c r="Y2216" s="1344" t="s">
        <v>9684</v>
      </c>
      <c r="Z2216" s="1463" t="str">
        <f t="shared" si="729"/>
        <v xml:space="preserve">Cap.4 Pct.6.2: Totalul cresterii valorii instalatiilor tehnice si a masinilor (Rd.7 Col.2) &gt;= Totalul cresterii valorii tehnicii de calcul (Rd.9 Col.2), pentru Col.(1 la n) </v>
      </c>
      <c r="AA2216" s="2205">
        <f t="shared" si="704"/>
        <v>1</v>
      </c>
      <c r="AB2216" s="2207">
        <f t="shared" si="715"/>
        <v>199</v>
      </c>
    </row>
    <row r="2217" spans="1:28" x14ac:dyDescent="0.25">
      <c r="A2217" s="1708">
        <f t="shared" si="722"/>
        <v>0</v>
      </c>
      <c r="B2217" s="1708">
        <f t="shared" si="730"/>
        <v>10200001</v>
      </c>
      <c r="C2217" s="994">
        <v>200</v>
      </c>
      <c r="D2217" s="1796" t="s">
        <v>447</v>
      </c>
      <c r="E2217" s="994">
        <v>1</v>
      </c>
      <c r="F2217" s="995" t="s">
        <v>11145</v>
      </c>
      <c r="G2217" s="994" t="s">
        <v>11236</v>
      </c>
      <c r="H2217" s="996" t="s">
        <v>345</v>
      </c>
      <c r="I2217" s="2192" t="str">
        <f>"Cap.4 Pct.6.2 Rd.11 Col."&amp;E2217</f>
        <v>Cap.4 Pct.6.2 Rd.11 Col.1</v>
      </c>
      <c r="J2217" s="2202" t="s">
        <v>4104</v>
      </c>
      <c r="K2217" s="2192" t="str">
        <f>"Cap.4 Pct.6.2 Rd.12 Col."&amp;E2217</f>
        <v>Cap.4 Pct.6.2 Rd.12 Col.1</v>
      </c>
      <c r="L2217" s="1000">
        <f>IF(BA633="",0,BA633)</f>
        <v>0</v>
      </c>
      <c r="M2217" s="1000">
        <f>IF(BA634="",0,BA634)</f>
        <v>0</v>
      </c>
      <c r="N2217" s="1724">
        <f t="shared" ref="N2217:N2222" si="731">IF(L2217&gt;=M2217,0,1)</f>
        <v>0</v>
      </c>
      <c r="O2217" s="1000"/>
      <c r="P2217" s="1000"/>
      <c r="Q2217" s="1000"/>
      <c r="R2217" s="1000"/>
      <c r="S2217" s="1000"/>
      <c r="T2217" s="1000"/>
      <c r="U2217" s="1000"/>
      <c r="V2217" s="1000"/>
      <c r="W2217" s="1000"/>
      <c r="X2217" s="1000"/>
      <c r="Y2217" s="1001"/>
      <c r="Z2217" s="1343" t="s">
        <v>11237</v>
      </c>
      <c r="AA2217" s="2205">
        <f t="shared" si="704"/>
        <v>1</v>
      </c>
      <c r="AB2217" s="2207">
        <f t="shared" si="715"/>
        <v>200</v>
      </c>
    </row>
    <row r="2218" spans="1:28" x14ac:dyDescent="0.25">
      <c r="A2218" s="1708">
        <f t="shared" si="722"/>
        <v>0</v>
      </c>
      <c r="B2218" s="1708">
        <f t="shared" si="730"/>
        <v>10200002</v>
      </c>
      <c r="C2218" s="994">
        <v>200</v>
      </c>
      <c r="D2218" s="1796" t="s">
        <v>447</v>
      </c>
      <c r="E2218" s="994">
        <v>2</v>
      </c>
      <c r="F2218" s="995" t="s">
        <v>11145</v>
      </c>
      <c r="G2218" s="994"/>
      <c r="H2218" s="996" t="s">
        <v>345</v>
      </c>
      <c r="I2218" s="1976" t="str">
        <f t="shared" ref="I2218:I2222" si="732">"Cap.4 Pct.6.2 Rd.11 Col."&amp;E2218</f>
        <v>Cap.4 Pct.6.2 Rd.11 Col.2</v>
      </c>
      <c r="J2218" s="2202" t="s">
        <v>4104</v>
      </c>
      <c r="K2218" s="2192" t="str">
        <f t="shared" ref="K2218:K2222" si="733">"Cap.4 Pct.6.2 Rd.12 Col."&amp;E2218</f>
        <v>Cap.4 Pct.6.2 Rd.12 Col.2</v>
      </c>
      <c r="L2218" s="1000">
        <f>IF(BB633="",0,BB633)</f>
        <v>0</v>
      </c>
      <c r="M2218" s="1000">
        <f>IF(BB634="",0,BB634)</f>
        <v>0</v>
      </c>
      <c r="N2218" s="1724">
        <f t="shared" si="731"/>
        <v>0</v>
      </c>
      <c r="O2218" s="1000"/>
      <c r="P2218" s="1000"/>
      <c r="Q2218" s="1000"/>
      <c r="R2218" s="1000"/>
      <c r="S2218" s="1000"/>
      <c r="T2218" s="1000"/>
      <c r="U2218" s="1000"/>
      <c r="V2218" s="1000"/>
      <c r="W2218" s="1000"/>
      <c r="X2218" s="1000"/>
      <c r="Y2218" s="1001"/>
      <c r="Z2218" s="2186" t="str">
        <f>Z2217</f>
        <v>Cap.4 Pct.6.2: Totalul cresterii valorii investitiilor imobiliare (Rd.13 Col.2) &gt;= Totalul cresterii valorii terenurilor (Rd.13.1 Col.2), pentru Col.(1 la n)</v>
      </c>
      <c r="AA2218" s="2205">
        <f t="shared" si="704"/>
        <v>1</v>
      </c>
      <c r="AB2218" s="2207">
        <f t="shared" si="715"/>
        <v>200</v>
      </c>
    </row>
    <row r="2219" spans="1:28" x14ac:dyDescent="0.25">
      <c r="A2219" s="1708">
        <f t="shared" si="722"/>
        <v>0</v>
      </c>
      <c r="B2219" s="1708">
        <f t="shared" si="730"/>
        <v>10200003</v>
      </c>
      <c r="C2219" s="994">
        <v>200</v>
      </c>
      <c r="D2219" s="1796" t="s">
        <v>447</v>
      </c>
      <c r="E2219" s="994">
        <v>3</v>
      </c>
      <c r="F2219" s="995" t="s">
        <v>11145</v>
      </c>
      <c r="G2219" s="994"/>
      <c r="H2219" s="996" t="s">
        <v>345</v>
      </c>
      <c r="I2219" s="1976" t="str">
        <f t="shared" si="732"/>
        <v>Cap.4 Pct.6.2 Rd.11 Col.3</v>
      </c>
      <c r="J2219" s="2202" t="s">
        <v>4104</v>
      </c>
      <c r="K2219" s="2192" t="str">
        <f t="shared" si="733"/>
        <v>Cap.4 Pct.6.2 Rd.12 Col.3</v>
      </c>
      <c r="L2219" s="1000">
        <f>IF(BC633="",0,BC633)</f>
        <v>0</v>
      </c>
      <c r="M2219" s="1000">
        <f>IF(BC634="",0,BC634)</f>
        <v>0</v>
      </c>
      <c r="N2219" s="1724">
        <f t="shared" si="731"/>
        <v>0</v>
      </c>
      <c r="O2219" s="1000"/>
      <c r="P2219" s="1000"/>
      <c r="Q2219" s="1000"/>
      <c r="R2219" s="1000"/>
      <c r="S2219" s="1000"/>
      <c r="T2219" s="1000"/>
      <c r="U2219" s="1000"/>
      <c r="V2219" s="1000"/>
      <c r="W2219" s="1000"/>
      <c r="X2219" s="1000"/>
      <c r="Y2219" s="1001"/>
      <c r="Z2219" s="2186" t="str">
        <f t="shared" ref="Z2219:Z2222" si="734">Z2218</f>
        <v>Cap.4 Pct.6.2: Totalul cresterii valorii investitiilor imobiliare (Rd.13 Col.2) &gt;= Totalul cresterii valorii terenurilor (Rd.13.1 Col.2), pentru Col.(1 la n)</v>
      </c>
      <c r="AA2219" s="2205">
        <f t="shared" si="704"/>
        <v>1</v>
      </c>
      <c r="AB2219" s="2207">
        <f t="shared" si="715"/>
        <v>200</v>
      </c>
    </row>
    <row r="2220" spans="1:28" x14ac:dyDescent="0.25">
      <c r="A2220" s="1708">
        <f t="shared" si="722"/>
        <v>0</v>
      </c>
      <c r="B2220" s="1708">
        <f t="shared" si="730"/>
        <v>10200004</v>
      </c>
      <c r="C2220" s="994">
        <v>200</v>
      </c>
      <c r="D2220" s="1796" t="s">
        <v>447</v>
      </c>
      <c r="E2220" s="994">
        <v>4</v>
      </c>
      <c r="F2220" s="995" t="s">
        <v>11145</v>
      </c>
      <c r="G2220" s="994"/>
      <c r="H2220" s="996" t="s">
        <v>345</v>
      </c>
      <c r="I2220" s="1976" t="str">
        <f t="shared" si="732"/>
        <v>Cap.4 Pct.6.2 Rd.11 Col.4</v>
      </c>
      <c r="J2220" s="2202" t="s">
        <v>4104</v>
      </c>
      <c r="K2220" s="2192" t="str">
        <f t="shared" si="733"/>
        <v>Cap.4 Pct.6.2 Rd.12 Col.4</v>
      </c>
      <c r="L2220" s="1000">
        <f>IF(BD633="",0,BD633)</f>
        <v>0</v>
      </c>
      <c r="M2220" s="1000">
        <f>IF(BD634="",0,BD634)</f>
        <v>0</v>
      </c>
      <c r="N2220" s="1724">
        <f t="shared" si="731"/>
        <v>0</v>
      </c>
      <c r="O2220" s="1000"/>
      <c r="P2220" s="1000"/>
      <c r="Q2220" s="1000"/>
      <c r="R2220" s="1000"/>
      <c r="S2220" s="1000"/>
      <c r="T2220" s="1000"/>
      <c r="U2220" s="1000"/>
      <c r="V2220" s="1000"/>
      <c r="W2220" s="1000"/>
      <c r="X2220" s="1000"/>
      <c r="Y2220" s="1001"/>
      <c r="Z2220" s="2186" t="str">
        <f t="shared" si="734"/>
        <v>Cap.4 Pct.6.2: Totalul cresterii valorii investitiilor imobiliare (Rd.13 Col.2) &gt;= Totalul cresterii valorii terenurilor (Rd.13.1 Col.2), pentru Col.(1 la n)</v>
      </c>
      <c r="AA2220" s="2205">
        <f t="shared" si="704"/>
        <v>1</v>
      </c>
      <c r="AB2220" s="2207">
        <f t="shared" si="715"/>
        <v>200</v>
      </c>
    </row>
    <row r="2221" spans="1:28" x14ac:dyDescent="0.25">
      <c r="A2221" s="1708">
        <f t="shared" si="722"/>
        <v>0</v>
      </c>
      <c r="B2221" s="1708">
        <f t="shared" si="730"/>
        <v>10200005</v>
      </c>
      <c r="C2221" s="994">
        <v>200</v>
      </c>
      <c r="D2221" s="1796" t="s">
        <v>447</v>
      </c>
      <c r="E2221" s="994">
        <v>5</v>
      </c>
      <c r="F2221" s="995" t="s">
        <v>11145</v>
      </c>
      <c r="G2221" s="994"/>
      <c r="H2221" s="996" t="s">
        <v>345</v>
      </c>
      <c r="I2221" s="1976" t="str">
        <f t="shared" si="732"/>
        <v>Cap.4 Pct.6.2 Rd.11 Col.5</v>
      </c>
      <c r="J2221" s="2202" t="s">
        <v>4104</v>
      </c>
      <c r="K2221" s="2192" t="str">
        <f t="shared" si="733"/>
        <v>Cap.4 Pct.6.2 Rd.12 Col.5</v>
      </c>
      <c r="L2221" s="1000">
        <f>IF(BE633="",0,BE633)</f>
        <v>0</v>
      </c>
      <c r="M2221" s="1000">
        <f>IF(BE634="",0,BE634)</f>
        <v>0</v>
      </c>
      <c r="N2221" s="1724">
        <f t="shared" si="731"/>
        <v>0</v>
      </c>
      <c r="O2221" s="1000"/>
      <c r="P2221" s="1000"/>
      <c r="Q2221" s="1000"/>
      <c r="R2221" s="1000"/>
      <c r="S2221" s="1000"/>
      <c r="T2221" s="1000"/>
      <c r="U2221" s="1000"/>
      <c r="V2221" s="1000"/>
      <c r="W2221" s="1000"/>
      <c r="X2221" s="1000"/>
      <c r="Y2221" s="1001"/>
      <c r="Z2221" s="2186" t="str">
        <f t="shared" si="734"/>
        <v>Cap.4 Pct.6.2: Totalul cresterii valorii investitiilor imobiliare (Rd.13 Col.2) &gt;= Totalul cresterii valorii terenurilor (Rd.13.1 Col.2), pentru Col.(1 la n)</v>
      </c>
      <c r="AA2221" s="2205">
        <f t="shared" si="704"/>
        <v>1</v>
      </c>
      <c r="AB2221" s="2207">
        <f t="shared" si="715"/>
        <v>200</v>
      </c>
    </row>
    <row r="2222" spans="1:28" x14ac:dyDescent="0.25">
      <c r="A2222" s="1714">
        <f t="shared" si="722"/>
        <v>0</v>
      </c>
      <c r="B2222" s="1714">
        <f t="shared" si="730"/>
        <v>10200006</v>
      </c>
      <c r="C2222" s="1061">
        <v>200</v>
      </c>
      <c r="D2222" s="1799" t="s">
        <v>447</v>
      </c>
      <c r="E2222" s="1061">
        <v>6</v>
      </c>
      <c r="F2222" s="1062" t="s">
        <v>11145</v>
      </c>
      <c r="G2222" s="1061"/>
      <c r="H2222" s="1063" t="s">
        <v>345</v>
      </c>
      <c r="I2222" s="1977" t="str">
        <f t="shared" si="732"/>
        <v>Cap.4 Pct.6.2 Rd.11 Col.6</v>
      </c>
      <c r="J2222" s="2212" t="s">
        <v>4104</v>
      </c>
      <c r="K2222" s="1977" t="str">
        <f t="shared" si="733"/>
        <v>Cap.4 Pct.6.2 Rd.12 Col.6</v>
      </c>
      <c r="L2222" s="1065">
        <f>IF(BF633="",0,BF633)</f>
        <v>0</v>
      </c>
      <c r="M2222" s="1065">
        <f>IF(BF634="",0,BF634)</f>
        <v>0</v>
      </c>
      <c r="N2222" s="1730">
        <f t="shared" si="731"/>
        <v>0</v>
      </c>
      <c r="O2222" s="1065"/>
      <c r="P2222" s="1065"/>
      <c r="Q2222" s="1065"/>
      <c r="R2222" s="1065"/>
      <c r="S2222" s="1065"/>
      <c r="T2222" s="1065"/>
      <c r="U2222" s="1065"/>
      <c r="V2222" s="1065"/>
      <c r="W2222" s="1065"/>
      <c r="X2222" s="1065"/>
      <c r="Y2222" s="1066"/>
      <c r="Z2222" s="1474" t="str">
        <f t="shared" si="734"/>
        <v>Cap.4 Pct.6.2: Totalul cresterii valorii investitiilor imobiliare (Rd.13 Col.2) &gt;= Totalul cresterii valorii terenurilor (Rd.13.1 Col.2), pentru Col.(1 la n)</v>
      </c>
      <c r="AA2222" s="2205">
        <f t="shared" si="704"/>
        <v>1</v>
      </c>
      <c r="AB2222" s="2207">
        <f t="shared" si="715"/>
        <v>200</v>
      </c>
    </row>
    <row r="2223" spans="1:28" x14ac:dyDescent="0.25">
      <c r="A2223" s="1708">
        <f t="shared" si="722"/>
        <v>0</v>
      </c>
      <c r="B2223" s="1708">
        <f t="shared" si="730"/>
        <v>10253001</v>
      </c>
      <c r="C2223" s="994">
        <v>253</v>
      </c>
      <c r="D2223" s="1796" t="s">
        <v>447</v>
      </c>
      <c r="E2223" s="994">
        <v>1</v>
      </c>
      <c r="F2223" s="995" t="s">
        <v>11145</v>
      </c>
      <c r="G2223" s="994" t="s">
        <v>11240</v>
      </c>
      <c r="H2223" s="996" t="s">
        <v>345</v>
      </c>
      <c r="I2223" s="2192" t="str">
        <f>"Cap.4 Pct.6.2 Rd.11 Col."&amp;E2223</f>
        <v>Cap.4 Pct.6.2 Rd.11 Col.1</v>
      </c>
      <c r="J2223" s="2202" t="s">
        <v>4104</v>
      </c>
      <c r="K2223" s="2192" t="str">
        <f>"Cap.4 Pct.6.2 Rd.13 Col."&amp;E2223</f>
        <v>Cap.4 Pct.6.2 Rd.13 Col.1</v>
      </c>
      <c r="L2223" s="1000">
        <f>IF(BA633="",0,BA633)</f>
        <v>0</v>
      </c>
      <c r="M2223" s="1000">
        <f>IF(BA635="",0,BA635)</f>
        <v>0</v>
      </c>
      <c r="N2223" s="1724">
        <f t="shared" ref="N2223:N2228" si="735">IF(L2223&gt;=M2223,0,1)</f>
        <v>0</v>
      </c>
      <c r="O2223" s="1000"/>
      <c r="P2223" s="1000"/>
      <c r="Q2223" s="1000"/>
      <c r="R2223" s="1000"/>
      <c r="S2223" s="1000"/>
      <c r="T2223" s="1000"/>
      <c r="U2223" s="1000"/>
      <c r="V2223" s="1000"/>
      <c r="W2223" s="1000"/>
      <c r="X2223" s="1000"/>
      <c r="Y2223" s="1001"/>
      <c r="Z2223" s="1343" t="s">
        <v>11237</v>
      </c>
      <c r="AA2223" s="2205">
        <f t="shared" si="704"/>
        <v>1</v>
      </c>
      <c r="AB2223" s="2207">
        <f t="shared" si="715"/>
        <v>253</v>
      </c>
    </row>
    <row r="2224" spans="1:28" x14ac:dyDescent="0.25">
      <c r="A2224" s="1708">
        <f t="shared" si="722"/>
        <v>0</v>
      </c>
      <c r="B2224" s="1708">
        <f t="shared" si="730"/>
        <v>10253002</v>
      </c>
      <c r="C2224" s="994">
        <v>253</v>
      </c>
      <c r="D2224" s="1796" t="s">
        <v>447</v>
      </c>
      <c r="E2224" s="994">
        <v>2</v>
      </c>
      <c r="F2224" s="995" t="s">
        <v>11145</v>
      </c>
      <c r="G2224" s="994"/>
      <c r="H2224" s="996" t="s">
        <v>345</v>
      </c>
      <c r="I2224" s="1976" t="str">
        <f t="shared" ref="I2224:I2228" si="736">"Cap.4 Pct.6.2 Rd.11 Col."&amp;E2224</f>
        <v>Cap.4 Pct.6.2 Rd.11 Col.2</v>
      </c>
      <c r="J2224" s="2202" t="s">
        <v>4104</v>
      </c>
      <c r="K2224" s="2192" t="str">
        <f t="shared" ref="K2224:K2228" si="737">"Cap.4 Pct.6.2 Rd.13 Col."&amp;E2224</f>
        <v>Cap.4 Pct.6.2 Rd.13 Col.2</v>
      </c>
      <c r="L2224" s="1000">
        <f>IF(BB633="",0,BB633)</f>
        <v>0</v>
      </c>
      <c r="M2224" s="1000">
        <f>IF(BB635="",0,BB635)</f>
        <v>0</v>
      </c>
      <c r="N2224" s="1724">
        <f t="shared" si="735"/>
        <v>0</v>
      </c>
      <c r="O2224" s="1000"/>
      <c r="P2224" s="1000"/>
      <c r="Q2224" s="1000"/>
      <c r="R2224" s="1000"/>
      <c r="S2224" s="1000"/>
      <c r="T2224" s="1000"/>
      <c r="U2224" s="1000"/>
      <c r="V2224" s="1000"/>
      <c r="W2224" s="1000"/>
      <c r="X2224" s="1000"/>
      <c r="Y2224" s="1001"/>
      <c r="Z2224" s="2186" t="str">
        <f>Z2223</f>
        <v>Cap.4 Pct.6.2: Totalul cresterii valorii investitiilor imobiliare (Rd.13 Col.2) &gt;= Totalul cresterii valorii terenurilor (Rd.13.1 Col.2), pentru Col.(1 la n)</v>
      </c>
      <c r="AA2224" s="2205">
        <f t="shared" si="704"/>
        <v>1</v>
      </c>
      <c r="AB2224" s="2207">
        <f t="shared" si="715"/>
        <v>253</v>
      </c>
    </row>
    <row r="2225" spans="1:29" x14ac:dyDescent="0.25">
      <c r="A2225" s="1708">
        <f t="shared" si="722"/>
        <v>0</v>
      </c>
      <c r="B2225" s="1708">
        <f t="shared" si="730"/>
        <v>10253003</v>
      </c>
      <c r="C2225" s="994">
        <v>253</v>
      </c>
      <c r="D2225" s="1796" t="s">
        <v>447</v>
      </c>
      <c r="E2225" s="994">
        <v>3</v>
      </c>
      <c r="F2225" s="995" t="s">
        <v>11145</v>
      </c>
      <c r="G2225" s="994"/>
      <c r="H2225" s="996" t="s">
        <v>345</v>
      </c>
      <c r="I2225" s="1976" t="str">
        <f t="shared" si="736"/>
        <v>Cap.4 Pct.6.2 Rd.11 Col.3</v>
      </c>
      <c r="J2225" s="2202" t="s">
        <v>4104</v>
      </c>
      <c r="K2225" s="2192" t="str">
        <f t="shared" si="737"/>
        <v>Cap.4 Pct.6.2 Rd.13 Col.3</v>
      </c>
      <c r="L2225" s="1000">
        <f>IF(BC633="",0,BC633)</f>
        <v>0</v>
      </c>
      <c r="M2225" s="1000">
        <f>IF(BC635="",0,BC635)</f>
        <v>0</v>
      </c>
      <c r="N2225" s="1724">
        <f t="shared" si="735"/>
        <v>0</v>
      </c>
      <c r="O2225" s="1000"/>
      <c r="P2225" s="1000"/>
      <c r="Q2225" s="1000"/>
      <c r="R2225" s="1000"/>
      <c r="S2225" s="1000"/>
      <c r="T2225" s="1000"/>
      <c r="U2225" s="1000"/>
      <c r="V2225" s="1000"/>
      <c r="W2225" s="1000"/>
      <c r="X2225" s="1000"/>
      <c r="Y2225" s="1001"/>
      <c r="Z2225" s="2186" t="str">
        <f t="shared" ref="Z2225:Z2228" si="738">Z2224</f>
        <v>Cap.4 Pct.6.2: Totalul cresterii valorii investitiilor imobiliare (Rd.13 Col.2) &gt;= Totalul cresterii valorii terenurilor (Rd.13.1 Col.2), pentru Col.(1 la n)</v>
      </c>
      <c r="AA2225" s="2205">
        <f t="shared" si="704"/>
        <v>1</v>
      </c>
      <c r="AB2225" s="2207">
        <f t="shared" si="715"/>
        <v>253</v>
      </c>
    </row>
    <row r="2226" spans="1:29" x14ac:dyDescent="0.25">
      <c r="A2226" s="1708">
        <f t="shared" si="722"/>
        <v>0</v>
      </c>
      <c r="B2226" s="1708">
        <f t="shared" si="730"/>
        <v>10253004</v>
      </c>
      <c r="C2226" s="994">
        <v>253</v>
      </c>
      <c r="D2226" s="1796" t="s">
        <v>447</v>
      </c>
      <c r="E2226" s="994">
        <v>4</v>
      </c>
      <c r="F2226" s="995" t="s">
        <v>11145</v>
      </c>
      <c r="G2226" s="994"/>
      <c r="H2226" s="996" t="s">
        <v>345</v>
      </c>
      <c r="I2226" s="1976" t="str">
        <f t="shared" si="736"/>
        <v>Cap.4 Pct.6.2 Rd.11 Col.4</v>
      </c>
      <c r="J2226" s="2202" t="s">
        <v>4104</v>
      </c>
      <c r="K2226" s="2192" t="str">
        <f t="shared" si="737"/>
        <v>Cap.4 Pct.6.2 Rd.13 Col.4</v>
      </c>
      <c r="L2226" s="1000">
        <f>IF(BD633="",0,BD633)</f>
        <v>0</v>
      </c>
      <c r="M2226" s="1000">
        <f>IF(BD635="",0,BD635)</f>
        <v>0</v>
      </c>
      <c r="N2226" s="1724">
        <f t="shared" si="735"/>
        <v>0</v>
      </c>
      <c r="O2226" s="1000"/>
      <c r="P2226" s="1000"/>
      <c r="Q2226" s="1000"/>
      <c r="R2226" s="1000"/>
      <c r="S2226" s="1000"/>
      <c r="T2226" s="1000"/>
      <c r="U2226" s="1000"/>
      <c r="V2226" s="1000"/>
      <c r="W2226" s="1000"/>
      <c r="X2226" s="1000"/>
      <c r="Y2226" s="1001"/>
      <c r="Z2226" s="2186" t="str">
        <f t="shared" si="738"/>
        <v>Cap.4 Pct.6.2: Totalul cresterii valorii investitiilor imobiliare (Rd.13 Col.2) &gt;= Totalul cresterii valorii terenurilor (Rd.13.1 Col.2), pentru Col.(1 la n)</v>
      </c>
      <c r="AA2226" s="2205">
        <f t="shared" si="704"/>
        <v>1</v>
      </c>
      <c r="AB2226" s="2207">
        <f t="shared" si="715"/>
        <v>253</v>
      </c>
    </row>
    <row r="2227" spans="1:29" x14ac:dyDescent="0.25">
      <c r="A2227" s="1708">
        <f t="shared" si="722"/>
        <v>0</v>
      </c>
      <c r="B2227" s="1708">
        <f t="shared" si="730"/>
        <v>10253005</v>
      </c>
      <c r="C2227" s="994">
        <v>253</v>
      </c>
      <c r="D2227" s="1796" t="s">
        <v>447</v>
      </c>
      <c r="E2227" s="994">
        <v>5</v>
      </c>
      <c r="F2227" s="995" t="s">
        <v>11145</v>
      </c>
      <c r="G2227" s="994"/>
      <c r="H2227" s="996" t="s">
        <v>345</v>
      </c>
      <c r="I2227" s="1976" t="str">
        <f t="shared" si="736"/>
        <v>Cap.4 Pct.6.2 Rd.11 Col.5</v>
      </c>
      <c r="J2227" s="2202" t="s">
        <v>4104</v>
      </c>
      <c r="K2227" s="2192" t="str">
        <f t="shared" si="737"/>
        <v>Cap.4 Pct.6.2 Rd.13 Col.5</v>
      </c>
      <c r="L2227" s="1000">
        <f>IF(BE633="",0,BE633)</f>
        <v>0</v>
      </c>
      <c r="M2227" s="1000">
        <f>IF(BE635="",0,BE635)</f>
        <v>0</v>
      </c>
      <c r="N2227" s="1724">
        <f t="shared" si="735"/>
        <v>0</v>
      </c>
      <c r="O2227" s="1000"/>
      <c r="P2227" s="1000"/>
      <c r="Q2227" s="1000"/>
      <c r="R2227" s="1000"/>
      <c r="S2227" s="1000"/>
      <c r="T2227" s="1000"/>
      <c r="U2227" s="1000"/>
      <c r="V2227" s="1000"/>
      <c r="W2227" s="1000"/>
      <c r="X2227" s="1000"/>
      <c r="Y2227" s="1001"/>
      <c r="Z2227" s="2186" t="str">
        <f t="shared" si="738"/>
        <v>Cap.4 Pct.6.2: Totalul cresterii valorii investitiilor imobiliare (Rd.13 Col.2) &gt;= Totalul cresterii valorii terenurilor (Rd.13.1 Col.2), pentru Col.(1 la n)</v>
      </c>
      <c r="AA2227" s="2205">
        <f t="shared" si="704"/>
        <v>1</v>
      </c>
      <c r="AB2227" s="2207">
        <f t="shared" si="715"/>
        <v>253</v>
      </c>
    </row>
    <row r="2228" spans="1:29" x14ac:dyDescent="0.25">
      <c r="A2228" s="1714">
        <f t="shared" si="722"/>
        <v>0</v>
      </c>
      <c r="B2228" s="1714">
        <f t="shared" si="730"/>
        <v>10253006</v>
      </c>
      <c r="C2228" s="1061">
        <v>253</v>
      </c>
      <c r="D2228" s="1799" t="s">
        <v>447</v>
      </c>
      <c r="E2228" s="1061">
        <v>6</v>
      </c>
      <c r="F2228" s="1062" t="s">
        <v>11145</v>
      </c>
      <c r="G2228" s="1061"/>
      <c r="H2228" s="1063" t="s">
        <v>345</v>
      </c>
      <c r="I2228" s="1977" t="str">
        <f t="shared" si="736"/>
        <v>Cap.4 Pct.6.2 Rd.11 Col.6</v>
      </c>
      <c r="J2228" s="2212" t="s">
        <v>4104</v>
      </c>
      <c r="K2228" s="1977" t="str">
        <f t="shared" si="737"/>
        <v>Cap.4 Pct.6.2 Rd.13 Col.6</v>
      </c>
      <c r="L2228" s="1065">
        <f>IF(BF633="",0,BF633)</f>
        <v>0</v>
      </c>
      <c r="M2228" s="1065">
        <f>IF(BF635="",0,BF635)</f>
        <v>0</v>
      </c>
      <c r="N2228" s="1730">
        <f t="shared" si="735"/>
        <v>0</v>
      </c>
      <c r="O2228" s="1065"/>
      <c r="P2228" s="1065"/>
      <c r="Q2228" s="1065"/>
      <c r="R2228" s="1065"/>
      <c r="S2228" s="1065"/>
      <c r="T2228" s="1065"/>
      <c r="U2228" s="1065"/>
      <c r="V2228" s="1065"/>
      <c r="W2228" s="1065"/>
      <c r="X2228" s="1065"/>
      <c r="Y2228" s="1066"/>
      <c r="Z2228" s="1474" t="str">
        <f t="shared" si="738"/>
        <v>Cap.4 Pct.6.2: Totalul cresterii valorii investitiilor imobiliare (Rd.13 Col.2) &gt;= Totalul cresterii valorii terenurilor (Rd.13.1 Col.2), pentru Col.(1 la n)</v>
      </c>
      <c r="AA2228" s="2205">
        <f t="shared" si="704"/>
        <v>1</v>
      </c>
      <c r="AB2228" s="2207">
        <f t="shared" si="715"/>
        <v>253</v>
      </c>
    </row>
    <row r="2229" spans="1:29" x14ac:dyDescent="0.25">
      <c r="A2229" s="1708">
        <f t="shared" si="722"/>
        <v>0</v>
      </c>
      <c r="B2229" s="1708">
        <f t="shared" si="730"/>
        <v>10254001</v>
      </c>
      <c r="C2229" s="994">
        <v>254</v>
      </c>
      <c r="D2229" s="1796" t="s">
        <v>447</v>
      </c>
      <c r="E2229" s="994">
        <v>1</v>
      </c>
      <c r="F2229" s="995" t="s">
        <v>11145</v>
      </c>
      <c r="G2229" s="994" t="s">
        <v>11241</v>
      </c>
      <c r="H2229" s="996" t="s">
        <v>345</v>
      </c>
      <c r="I2229" s="2192" t="str">
        <f>"Cap.4 Pct.6.2 Rd.11 Col."&amp;E2229</f>
        <v>Cap.4 Pct.6.2 Rd.11 Col.1</v>
      </c>
      <c r="J2229" s="2202" t="s">
        <v>4104</v>
      </c>
      <c r="K2229" s="2192" t="str">
        <f t="shared" ref="K2229:K2234" si="739">"Cap.4 Pct.6.2 Rd.14 Col."&amp;E2229</f>
        <v>Cap.4 Pct.6.2 Rd.14 Col.1</v>
      </c>
      <c r="L2229" s="1000">
        <f>IF(BA633="",0,BA633)</f>
        <v>0</v>
      </c>
      <c r="M2229" s="1000">
        <f>IF(BA636="",0,BA636)</f>
        <v>0</v>
      </c>
      <c r="N2229" s="1724">
        <f t="shared" ref="N2229:N2234" si="740">IF(L2229&gt;=M2229,0,1)</f>
        <v>0</v>
      </c>
      <c r="O2229" s="1000"/>
      <c r="P2229" s="1000"/>
      <c r="Q2229" s="1000"/>
      <c r="R2229" s="1000"/>
      <c r="S2229" s="1000"/>
      <c r="T2229" s="1000"/>
      <c r="U2229" s="1000"/>
      <c r="V2229" s="1000"/>
      <c r="W2229" s="1000"/>
      <c r="X2229" s="1000"/>
      <c r="Y2229" s="1001"/>
      <c r="Z2229" s="1343" t="s">
        <v>11237</v>
      </c>
      <c r="AA2229" s="2205">
        <f t="shared" si="704"/>
        <v>1</v>
      </c>
      <c r="AB2229" s="2207">
        <f t="shared" si="715"/>
        <v>254</v>
      </c>
    </row>
    <row r="2230" spans="1:29" x14ac:dyDescent="0.25">
      <c r="A2230" s="1708">
        <f t="shared" si="722"/>
        <v>0</v>
      </c>
      <c r="B2230" s="1708">
        <f t="shared" si="730"/>
        <v>10254002</v>
      </c>
      <c r="C2230" s="994">
        <v>254</v>
      </c>
      <c r="D2230" s="1796" t="s">
        <v>447</v>
      </c>
      <c r="E2230" s="994">
        <v>2</v>
      </c>
      <c r="F2230" s="995" t="s">
        <v>11145</v>
      </c>
      <c r="G2230" s="994"/>
      <c r="H2230" s="996" t="s">
        <v>345</v>
      </c>
      <c r="I2230" s="1976" t="str">
        <f t="shared" ref="I2230:I2234" si="741">"Cap.4 Pct.6.2 Rd.11 Col."&amp;E2230</f>
        <v>Cap.4 Pct.6.2 Rd.11 Col.2</v>
      </c>
      <c r="J2230" s="2202" t="s">
        <v>4104</v>
      </c>
      <c r="K2230" s="2192" t="str">
        <f t="shared" si="739"/>
        <v>Cap.4 Pct.6.2 Rd.14 Col.2</v>
      </c>
      <c r="L2230" s="1000">
        <f>IF(BB633="",0,BB633)</f>
        <v>0</v>
      </c>
      <c r="M2230" s="1000">
        <f>IF(BB636="",0,BB636)</f>
        <v>0</v>
      </c>
      <c r="N2230" s="1724">
        <f t="shared" si="740"/>
        <v>0</v>
      </c>
      <c r="O2230" s="1000"/>
      <c r="P2230" s="1000"/>
      <c r="Q2230" s="1000"/>
      <c r="R2230" s="1000"/>
      <c r="S2230" s="1000"/>
      <c r="T2230" s="1000"/>
      <c r="U2230" s="1000"/>
      <c r="V2230" s="1000"/>
      <c r="W2230" s="1000"/>
      <c r="X2230" s="1000"/>
      <c r="Y2230" s="1001"/>
      <c r="Z2230" s="2186" t="str">
        <f>Z2229</f>
        <v>Cap.4 Pct.6.2: Totalul cresterii valorii investitiilor imobiliare (Rd.13 Col.2) &gt;= Totalul cresterii valorii terenurilor (Rd.13.1 Col.2), pentru Col.(1 la n)</v>
      </c>
      <c r="AA2230" s="2205">
        <f t="shared" si="704"/>
        <v>1</v>
      </c>
      <c r="AB2230" s="2207">
        <f t="shared" si="715"/>
        <v>254</v>
      </c>
    </row>
    <row r="2231" spans="1:29" x14ac:dyDescent="0.25">
      <c r="A2231" s="1708">
        <f t="shared" si="722"/>
        <v>0</v>
      </c>
      <c r="B2231" s="1708">
        <f t="shared" si="730"/>
        <v>10254003</v>
      </c>
      <c r="C2231" s="994">
        <v>254</v>
      </c>
      <c r="D2231" s="1796" t="s">
        <v>447</v>
      </c>
      <c r="E2231" s="994">
        <v>3</v>
      </c>
      <c r="F2231" s="995" t="s">
        <v>11145</v>
      </c>
      <c r="G2231" s="994"/>
      <c r="H2231" s="996" t="s">
        <v>345</v>
      </c>
      <c r="I2231" s="1976" t="str">
        <f t="shared" si="741"/>
        <v>Cap.4 Pct.6.2 Rd.11 Col.3</v>
      </c>
      <c r="J2231" s="2202" t="s">
        <v>4104</v>
      </c>
      <c r="K2231" s="2192" t="str">
        <f t="shared" si="739"/>
        <v>Cap.4 Pct.6.2 Rd.14 Col.3</v>
      </c>
      <c r="L2231" s="1000">
        <f>IF(BC633="",0,BC633)</f>
        <v>0</v>
      </c>
      <c r="M2231" s="1000">
        <f>IF(BC636="",0,BC636)</f>
        <v>0</v>
      </c>
      <c r="N2231" s="1724">
        <f t="shared" si="740"/>
        <v>0</v>
      </c>
      <c r="O2231" s="1000"/>
      <c r="P2231" s="1000"/>
      <c r="Q2231" s="1000"/>
      <c r="R2231" s="1000"/>
      <c r="S2231" s="1000"/>
      <c r="T2231" s="1000"/>
      <c r="U2231" s="1000"/>
      <c r="V2231" s="1000"/>
      <c r="W2231" s="1000"/>
      <c r="X2231" s="1000"/>
      <c r="Y2231" s="1001"/>
      <c r="Z2231" s="2186" t="str">
        <f t="shared" ref="Z2231:Z2234" si="742">Z2230</f>
        <v>Cap.4 Pct.6.2: Totalul cresterii valorii investitiilor imobiliare (Rd.13 Col.2) &gt;= Totalul cresterii valorii terenurilor (Rd.13.1 Col.2), pentru Col.(1 la n)</v>
      </c>
      <c r="AA2231" s="2205">
        <f t="shared" si="704"/>
        <v>1</v>
      </c>
      <c r="AB2231" s="2207">
        <f t="shared" si="715"/>
        <v>254</v>
      </c>
    </row>
    <row r="2232" spans="1:29" x14ac:dyDescent="0.25">
      <c r="A2232" s="1708">
        <f t="shared" si="722"/>
        <v>0</v>
      </c>
      <c r="B2232" s="1708">
        <f t="shared" si="730"/>
        <v>10254004</v>
      </c>
      <c r="C2232" s="994">
        <v>254</v>
      </c>
      <c r="D2232" s="1796" t="s">
        <v>447</v>
      </c>
      <c r="E2232" s="994">
        <v>4</v>
      </c>
      <c r="F2232" s="995" t="s">
        <v>11145</v>
      </c>
      <c r="G2232" s="994"/>
      <c r="H2232" s="996" t="s">
        <v>345</v>
      </c>
      <c r="I2232" s="1976" t="str">
        <f t="shared" si="741"/>
        <v>Cap.4 Pct.6.2 Rd.11 Col.4</v>
      </c>
      <c r="J2232" s="2202" t="s">
        <v>4104</v>
      </c>
      <c r="K2232" s="2192" t="str">
        <f t="shared" si="739"/>
        <v>Cap.4 Pct.6.2 Rd.14 Col.4</v>
      </c>
      <c r="L2232" s="1000">
        <f>IF(BD633="",0,BD633)</f>
        <v>0</v>
      </c>
      <c r="M2232" s="1000">
        <f>IF(BD636="",0,BD636)</f>
        <v>0</v>
      </c>
      <c r="N2232" s="1724">
        <f t="shared" si="740"/>
        <v>0</v>
      </c>
      <c r="O2232" s="1000"/>
      <c r="P2232" s="1000"/>
      <c r="Q2232" s="1000"/>
      <c r="R2232" s="1000"/>
      <c r="S2232" s="1000"/>
      <c r="T2232" s="1000"/>
      <c r="U2232" s="1000"/>
      <c r="V2232" s="1000"/>
      <c r="W2232" s="1000"/>
      <c r="X2232" s="1000"/>
      <c r="Y2232" s="1001"/>
      <c r="Z2232" s="2186" t="str">
        <f t="shared" si="742"/>
        <v>Cap.4 Pct.6.2: Totalul cresterii valorii investitiilor imobiliare (Rd.13 Col.2) &gt;= Totalul cresterii valorii terenurilor (Rd.13.1 Col.2), pentru Col.(1 la n)</v>
      </c>
      <c r="AA2232" s="2205">
        <f t="shared" si="704"/>
        <v>1</v>
      </c>
      <c r="AB2232" s="2207">
        <f t="shared" si="715"/>
        <v>254</v>
      </c>
    </row>
    <row r="2233" spans="1:29" x14ac:dyDescent="0.25">
      <c r="A2233" s="1708">
        <f t="shared" si="722"/>
        <v>0</v>
      </c>
      <c r="B2233" s="1708">
        <f t="shared" si="730"/>
        <v>10254005</v>
      </c>
      <c r="C2233" s="994">
        <v>254</v>
      </c>
      <c r="D2233" s="1796" t="s">
        <v>447</v>
      </c>
      <c r="E2233" s="994">
        <v>5</v>
      </c>
      <c r="F2233" s="995" t="s">
        <v>11145</v>
      </c>
      <c r="G2233" s="994"/>
      <c r="H2233" s="996" t="s">
        <v>345</v>
      </c>
      <c r="I2233" s="1976" t="str">
        <f t="shared" si="741"/>
        <v>Cap.4 Pct.6.2 Rd.11 Col.5</v>
      </c>
      <c r="J2233" s="2202" t="s">
        <v>4104</v>
      </c>
      <c r="K2233" s="2192" t="str">
        <f t="shared" si="739"/>
        <v>Cap.4 Pct.6.2 Rd.14 Col.5</v>
      </c>
      <c r="L2233" s="1000">
        <f>IF(BE633="",0,BE633)</f>
        <v>0</v>
      </c>
      <c r="M2233" s="1000">
        <f>IF(BE636="",0,BE636)</f>
        <v>0</v>
      </c>
      <c r="N2233" s="1724">
        <f t="shared" si="740"/>
        <v>0</v>
      </c>
      <c r="O2233" s="1000"/>
      <c r="P2233" s="1000"/>
      <c r="Q2233" s="1000"/>
      <c r="R2233" s="1000"/>
      <c r="S2233" s="1000"/>
      <c r="T2233" s="1000"/>
      <c r="U2233" s="1000"/>
      <c r="V2233" s="1000"/>
      <c r="W2233" s="1000"/>
      <c r="X2233" s="1000"/>
      <c r="Y2233" s="1001"/>
      <c r="Z2233" s="2186" t="str">
        <f t="shared" si="742"/>
        <v>Cap.4 Pct.6.2: Totalul cresterii valorii investitiilor imobiliare (Rd.13 Col.2) &gt;= Totalul cresterii valorii terenurilor (Rd.13.1 Col.2), pentru Col.(1 la n)</v>
      </c>
      <c r="AA2233" s="2205">
        <f t="shared" si="704"/>
        <v>1</v>
      </c>
      <c r="AB2233" s="2207">
        <f t="shared" si="715"/>
        <v>254</v>
      </c>
    </row>
    <row r="2234" spans="1:29" x14ac:dyDescent="0.25">
      <c r="A2234" s="1714">
        <f t="shared" si="722"/>
        <v>0</v>
      </c>
      <c r="B2234" s="1714">
        <f t="shared" si="730"/>
        <v>10254006</v>
      </c>
      <c r="C2234" s="1061">
        <v>254</v>
      </c>
      <c r="D2234" s="1799" t="s">
        <v>447</v>
      </c>
      <c r="E2234" s="1061">
        <v>6</v>
      </c>
      <c r="F2234" s="1062" t="s">
        <v>11145</v>
      </c>
      <c r="G2234" s="1061"/>
      <c r="H2234" s="1063" t="s">
        <v>345</v>
      </c>
      <c r="I2234" s="1977" t="str">
        <f t="shared" si="741"/>
        <v>Cap.4 Pct.6.2 Rd.11 Col.6</v>
      </c>
      <c r="J2234" s="2212" t="s">
        <v>4104</v>
      </c>
      <c r="K2234" s="1977" t="str">
        <f t="shared" si="739"/>
        <v>Cap.4 Pct.6.2 Rd.14 Col.6</v>
      </c>
      <c r="L2234" s="1065">
        <f>IF(BF633="",0,BF633)</f>
        <v>0</v>
      </c>
      <c r="M2234" s="1065">
        <f>IF(BF636="",0,BF636)</f>
        <v>0</v>
      </c>
      <c r="N2234" s="1730">
        <f t="shared" si="740"/>
        <v>0</v>
      </c>
      <c r="O2234" s="1065"/>
      <c r="P2234" s="1065"/>
      <c r="Q2234" s="1065"/>
      <c r="R2234" s="1065"/>
      <c r="S2234" s="1065"/>
      <c r="T2234" s="1065"/>
      <c r="U2234" s="1065"/>
      <c r="V2234" s="1065"/>
      <c r="W2234" s="1065"/>
      <c r="X2234" s="1065"/>
      <c r="Y2234" s="1066"/>
      <c r="Z2234" s="1474" t="str">
        <f t="shared" si="742"/>
        <v>Cap.4 Pct.6.2: Totalul cresterii valorii investitiilor imobiliare (Rd.13 Col.2) &gt;= Totalul cresterii valorii terenurilor (Rd.13.1 Col.2), pentru Col.(1 la n)</v>
      </c>
      <c r="AA2234" s="2205">
        <f t="shared" si="704"/>
        <v>1</v>
      </c>
      <c r="AB2234" s="2207">
        <f t="shared" si="715"/>
        <v>254</v>
      </c>
    </row>
    <row r="2235" spans="1:29" ht="15" customHeight="1" x14ac:dyDescent="0.25">
      <c r="A2235" s="1708">
        <f t="shared" si="722"/>
        <v>0</v>
      </c>
      <c r="B2235" s="1708">
        <f t="shared" ref="B2235:B2256" si="743">VALUE("1"&amp;TEXT(C2235,"0000")&amp;TEXT(E2235,"000"))</f>
        <v>10255001</v>
      </c>
      <c r="C2235" s="994">
        <v>255</v>
      </c>
      <c r="D2235" s="1796" t="s">
        <v>447</v>
      </c>
      <c r="E2235" s="994">
        <v>1</v>
      </c>
      <c r="F2235" s="995" t="s">
        <v>11145</v>
      </c>
      <c r="G2235" s="994" t="s">
        <v>11245</v>
      </c>
      <c r="H2235" s="996" t="s">
        <v>345</v>
      </c>
      <c r="I2235" s="2192" t="str">
        <f>"Cap.4 Pct.6.2 Rd."&amp;E2235&amp;" Col.4"</f>
        <v>Cap.4 Pct.6.2 Rd.1 Col.4</v>
      </c>
      <c r="J2235" s="998" t="s">
        <v>4104</v>
      </c>
      <c r="K2235" s="999">
        <v>0</v>
      </c>
      <c r="L2235" s="1000">
        <f t="shared" ref="L2235:L2253" si="744">IF(BD623="",0,BD623)</f>
        <v>0</v>
      </c>
      <c r="M2235" s="1000">
        <f>0</f>
        <v>0</v>
      </c>
      <c r="N2235" s="1724">
        <f t="shared" ref="N2235:N2238" si="745">IF(L2235&lt;M2235,1,0)</f>
        <v>0</v>
      </c>
      <c r="O2235" s="1000"/>
      <c r="P2235" s="1000"/>
      <c r="Q2235" s="1000"/>
      <c r="R2235" s="1000"/>
      <c r="S2235" s="1000"/>
      <c r="T2235" s="1000"/>
      <c r="U2235" s="1000"/>
      <c r="V2235" s="1000"/>
      <c r="W2235" s="1000"/>
      <c r="X2235" s="1000"/>
      <c r="Y2235" s="1001"/>
      <c r="Z2235" s="1988" t="s">
        <v>11243</v>
      </c>
      <c r="AA2235" s="2205">
        <f t="shared" ref="AA2235:AA2298" si="746">COUNTIF(B:B,B2235)</f>
        <v>1</v>
      </c>
      <c r="AB2235" s="2207">
        <f t="shared" si="715"/>
        <v>255</v>
      </c>
      <c r="AC2235" s="2205">
        <f>LEN(Z2235)</f>
        <v>205</v>
      </c>
    </row>
    <row r="2236" spans="1:29" ht="15" customHeight="1" x14ac:dyDescent="0.25">
      <c r="A2236" s="1709">
        <f t="shared" si="722"/>
        <v>0</v>
      </c>
      <c r="B2236" s="1709">
        <f t="shared" si="743"/>
        <v>10255002</v>
      </c>
      <c r="C2236" s="1002">
        <v>255</v>
      </c>
      <c r="D2236" s="1797" t="s">
        <v>447</v>
      </c>
      <c r="E2236" s="1002">
        <v>2</v>
      </c>
      <c r="F2236" s="1003" t="s">
        <v>11145</v>
      </c>
      <c r="H2236" s="1016" t="s">
        <v>345</v>
      </c>
      <c r="I2236" s="1488" t="str">
        <f t="shared" ref="I2236:I2253" si="747">"Cap.4 Pct.6.2 Rd."&amp;E2236&amp;" Col.4"</f>
        <v>Cap.4 Pct.6.2 Rd.2 Col.4</v>
      </c>
      <c r="J2236" s="1004" t="s">
        <v>4104</v>
      </c>
      <c r="K2236" s="997">
        <v>0</v>
      </c>
      <c r="L2236" s="1005">
        <f t="shared" si="744"/>
        <v>0</v>
      </c>
      <c r="M2236" s="1005">
        <f>0</f>
        <v>0</v>
      </c>
      <c r="N2236" s="1725">
        <f t="shared" si="745"/>
        <v>0</v>
      </c>
      <c r="Z2236" s="1989" t="str">
        <f t="shared" ref="Z2236:Z2253" si="748">Z2235</f>
        <v>Cap.4 Pct.6.2 Col.4: Nu se accepta valori negative pe Col.4 (Reduceri - Total). O reducere cu valoare negativa va fi tratata ca o crestere si trebuie inregistrata corespunzator pe Col.2 (Cresteri - Total).</v>
      </c>
      <c r="AA2236" s="2205">
        <f t="shared" si="746"/>
        <v>1</v>
      </c>
      <c r="AB2236" s="2207">
        <f t="shared" si="715"/>
        <v>255</v>
      </c>
    </row>
    <row r="2237" spans="1:29" ht="15" customHeight="1" x14ac:dyDescent="0.25">
      <c r="A2237" s="1709">
        <f t="shared" si="722"/>
        <v>0</v>
      </c>
      <c r="B2237" s="1709">
        <f t="shared" si="743"/>
        <v>10255003</v>
      </c>
      <c r="C2237" s="1002">
        <v>255</v>
      </c>
      <c r="D2237" s="1797" t="s">
        <v>447</v>
      </c>
      <c r="E2237" s="1002">
        <v>3</v>
      </c>
      <c r="F2237" s="1003" t="s">
        <v>11145</v>
      </c>
      <c r="H2237" s="1016" t="s">
        <v>345</v>
      </c>
      <c r="I2237" s="1488" t="str">
        <f t="shared" si="747"/>
        <v>Cap.4 Pct.6.2 Rd.3 Col.4</v>
      </c>
      <c r="J2237" s="1004" t="s">
        <v>4104</v>
      </c>
      <c r="K2237" s="997">
        <v>0</v>
      </c>
      <c r="L2237" s="1005">
        <f t="shared" si="744"/>
        <v>0</v>
      </c>
      <c r="M2237" s="1005">
        <f>0</f>
        <v>0</v>
      </c>
      <c r="N2237" s="1725">
        <f t="shared" si="745"/>
        <v>0</v>
      </c>
      <c r="Z2237" s="1989" t="str">
        <f t="shared" si="748"/>
        <v>Cap.4 Pct.6.2 Col.4: Nu se accepta valori negative pe Col.4 (Reduceri - Total). O reducere cu valoare negativa va fi tratata ca o crestere si trebuie inregistrata corespunzator pe Col.2 (Cresteri - Total).</v>
      </c>
      <c r="AA2237" s="2205">
        <f t="shared" si="746"/>
        <v>1</v>
      </c>
      <c r="AB2237" s="2207">
        <f t="shared" si="715"/>
        <v>255</v>
      </c>
    </row>
    <row r="2238" spans="1:29" ht="15" customHeight="1" x14ac:dyDescent="0.25">
      <c r="A2238" s="1709">
        <f t="shared" si="722"/>
        <v>0</v>
      </c>
      <c r="B2238" s="1709">
        <f t="shared" si="743"/>
        <v>10255004</v>
      </c>
      <c r="C2238" s="1002">
        <v>255</v>
      </c>
      <c r="D2238" s="1797" t="s">
        <v>447</v>
      </c>
      <c r="E2238" s="1002">
        <v>4</v>
      </c>
      <c r="F2238" s="1003" t="s">
        <v>11145</v>
      </c>
      <c r="H2238" s="1016" t="s">
        <v>345</v>
      </c>
      <c r="I2238" s="1488" t="str">
        <f t="shared" si="747"/>
        <v>Cap.4 Pct.6.2 Rd.4 Col.4</v>
      </c>
      <c r="J2238" s="1004" t="s">
        <v>4104</v>
      </c>
      <c r="K2238" s="997">
        <v>0</v>
      </c>
      <c r="L2238" s="1005">
        <f t="shared" si="744"/>
        <v>0</v>
      </c>
      <c r="M2238" s="1005">
        <f>0</f>
        <v>0</v>
      </c>
      <c r="N2238" s="1725">
        <f t="shared" si="745"/>
        <v>0</v>
      </c>
      <c r="Z2238" s="1989" t="str">
        <f t="shared" si="748"/>
        <v>Cap.4 Pct.6.2 Col.4: Nu se accepta valori negative pe Col.4 (Reduceri - Total). O reducere cu valoare negativa va fi tratata ca o crestere si trebuie inregistrata corespunzator pe Col.2 (Cresteri - Total).</v>
      </c>
      <c r="AA2238" s="2205">
        <f t="shared" si="746"/>
        <v>1</v>
      </c>
      <c r="AB2238" s="2207">
        <f t="shared" si="715"/>
        <v>255</v>
      </c>
    </row>
    <row r="2239" spans="1:29" ht="15" customHeight="1" x14ac:dyDescent="0.25">
      <c r="A2239" s="1709">
        <f t="shared" si="722"/>
        <v>0</v>
      </c>
      <c r="B2239" s="1709">
        <f t="shared" si="743"/>
        <v>10255005</v>
      </c>
      <c r="C2239" s="1002">
        <v>255</v>
      </c>
      <c r="D2239" s="1797" t="s">
        <v>447</v>
      </c>
      <c r="E2239" s="1002">
        <v>5</v>
      </c>
      <c r="F2239" s="1003" t="s">
        <v>11145</v>
      </c>
      <c r="H2239" s="1016" t="s">
        <v>345</v>
      </c>
      <c r="I2239" s="1488" t="str">
        <f t="shared" si="747"/>
        <v>Cap.4 Pct.6.2 Rd.5 Col.4</v>
      </c>
      <c r="J2239" s="1004" t="s">
        <v>4104</v>
      </c>
      <c r="K2239" s="997">
        <v>0</v>
      </c>
      <c r="L2239" s="1005">
        <f t="shared" si="744"/>
        <v>0</v>
      </c>
      <c r="M2239" s="1005">
        <f>0</f>
        <v>0</v>
      </c>
      <c r="N2239" s="1725">
        <f>IF(L2239&lt;M2239,1,0)</f>
        <v>0</v>
      </c>
      <c r="Z2239" s="1989" t="str">
        <f t="shared" si="748"/>
        <v>Cap.4 Pct.6.2 Col.4: Nu se accepta valori negative pe Col.4 (Reduceri - Total). O reducere cu valoare negativa va fi tratata ca o crestere si trebuie inregistrata corespunzator pe Col.2 (Cresteri - Total).</v>
      </c>
      <c r="AA2239" s="2205">
        <f t="shared" si="746"/>
        <v>1</v>
      </c>
      <c r="AB2239" s="2207">
        <f t="shared" si="715"/>
        <v>255</v>
      </c>
    </row>
    <row r="2240" spans="1:29" ht="15" customHeight="1" x14ac:dyDescent="0.25">
      <c r="A2240" s="1709">
        <f t="shared" si="722"/>
        <v>0</v>
      </c>
      <c r="B2240" s="1709">
        <f t="shared" si="743"/>
        <v>10255006</v>
      </c>
      <c r="C2240" s="1002">
        <v>255</v>
      </c>
      <c r="D2240" s="1797" t="s">
        <v>447</v>
      </c>
      <c r="E2240" s="1002">
        <v>6</v>
      </c>
      <c r="F2240" s="1003" t="s">
        <v>11145</v>
      </c>
      <c r="H2240" s="1016" t="s">
        <v>345</v>
      </c>
      <c r="I2240" s="1488" t="str">
        <f t="shared" si="747"/>
        <v>Cap.4 Pct.6.2 Rd.6 Col.4</v>
      </c>
      <c r="J2240" s="1004" t="s">
        <v>4104</v>
      </c>
      <c r="K2240" s="997">
        <v>0</v>
      </c>
      <c r="L2240" s="1005">
        <f t="shared" si="744"/>
        <v>0</v>
      </c>
      <c r="M2240" s="1005">
        <f>0</f>
        <v>0</v>
      </c>
      <c r="N2240" s="1725">
        <f t="shared" ref="N2240:N2247" si="749">IF(L2240&lt;M2240,1,0)</f>
        <v>0</v>
      </c>
      <c r="Z2240" s="1989" t="str">
        <f t="shared" si="748"/>
        <v>Cap.4 Pct.6.2 Col.4: Nu se accepta valori negative pe Col.4 (Reduceri - Total). O reducere cu valoare negativa va fi tratata ca o crestere si trebuie inregistrata corespunzator pe Col.2 (Cresteri - Total).</v>
      </c>
      <c r="AA2240" s="2205">
        <f t="shared" si="746"/>
        <v>1</v>
      </c>
      <c r="AB2240" s="2207">
        <f t="shared" si="715"/>
        <v>255</v>
      </c>
    </row>
    <row r="2241" spans="1:29" ht="15" customHeight="1" x14ac:dyDescent="0.25">
      <c r="A2241" s="1709">
        <f t="shared" si="722"/>
        <v>0</v>
      </c>
      <c r="B2241" s="1709">
        <f t="shared" si="743"/>
        <v>10255007</v>
      </c>
      <c r="C2241" s="1002">
        <v>255</v>
      </c>
      <c r="D2241" s="1797" t="s">
        <v>447</v>
      </c>
      <c r="E2241" s="1002">
        <v>7</v>
      </c>
      <c r="F2241" s="1003" t="s">
        <v>11145</v>
      </c>
      <c r="H2241" s="1016" t="s">
        <v>345</v>
      </c>
      <c r="I2241" s="1488" t="str">
        <f t="shared" si="747"/>
        <v>Cap.4 Pct.6.2 Rd.7 Col.4</v>
      </c>
      <c r="J2241" s="1004" t="s">
        <v>4104</v>
      </c>
      <c r="K2241" s="997">
        <v>0</v>
      </c>
      <c r="L2241" s="1005">
        <f t="shared" si="744"/>
        <v>0</v>
      </c>
      <c r="M2241" s="1005">
        <f>0</f>
        <v>0</v>
      </c>
      <c r="N2241" s="1725">
        <f t="shared" si="749"/>
        <v>0</v>
      </c>
      <c r="Z2241" s="1989" t="str">
        <f t="shared" si="748"/>
        <v>Cap.4 Pct.6.2 Col.4: Nu se accepta valori negative pe Col.4 (Reduceri - Total). O reducere cu valoare negativa va fi tratata ca o crestere si trebuie inregistrata corespunzator pe Col.2 (Cresteri - Total).</v>
      </c>
      <c r="AA2241" s="2205">
        <f t="shared" si="746"/>
        <v>1</v>
      </c>
      <c r="AB2241" s="2207">
        <f t="shared" si="715"/>
        <v>255</v>
      </c>
    </row>
    <row r="2242" spans="1:29" ht="15" customHeight="1" x14ac:dyDescent="0.25">
      <c r="A2242" s="1709">
        <f t="shared" si="722"/>
        <v>0</v>
      </c>
      <c r="B2242" s="1709">
        <f t="shared" si="743"/>
        <v>10255008</v>
      </c>
      <c r="C2242" s="1002">
        <v>255</v>
      </c>
      <c r="D2242" s="1797" t="s">
        <v>447</v>
      </c>
      <c r="E2242" s="1002">
        <v>8</v>
      </c>
      <c r="F2242" s="1003" t="s">
        <v>11145</v>
      </c>
      <c r="H2242" s="1016" t="s">
        <v>345</v>
      </c>
      <c r="I2242" s="1488" t="str">
        <f t="shared" si="747"/>
        <v>Cap.4 Pct.6.2 Rd.8 Col.4</v>
      </c>
      <c r="J2242" s="1004" t="s">
        <v>4104</v>
      </c>
      <c r="K2242" s="997">
        <v>0</v>
      </c>
      <c r="L2242" s="1005">
        <f t="shared" si="744"/>
        <v>0</v>
      </c>
      <c r="M2242" s="1005">
        <f>0</f>
        <v>0</v>
      </c>
      <c r="N2242" s="1725">
        <f t="shared" si="749"/>
        <v>0</v>
      </c>
      <c r="Z2242" s="1989" t="str">
        <f t="shared" si="748"/>
        <v>Cap.4 Pct.6.2 Col.4: Nu se accepta valori negative pe Col.4 (Reduceri - Total). O reducere cu valoare negativa va fi tratata ca o crestere si trebuie inregistrata corespunzator pe Col.2 (Cresteri - Total).</v>
      </c>
      <c r="AA2242" s="2205">
        <f t="shared" si="746"/>
        <v>1</v>
      </c>
      <c r="AB2242" s="2207">
        <f t="shared" si="715"/>
        <v>255</v>
      </c>
    </row>
    <row r="2243" spans="1:29" ht="15" customHeight="1" x14ac:dyDescent="0.25">
      <c r="A2243" s="1709">
        <f t="shared" si="722"/>
        <v>0</v>
      </c>
      <c r="B2243" s="1709">
        <f t="shared" si="743"/>
        <v>10255009</v>
      </c>
      <c r="C2243" s="1002">
        <v>255</v>
      </c>
      <c r="D2243" s="1797" t="s">
        <v>447</v>
      </c>
      <c r="E2243" s="1002">
        <v>9</v>
      </c>
      <c r="F2243" s="1003" t="s">
        <v>11145</v>
      </c>
      <c r="H2243" s="1016" t="s">
        <v>345</v>
      </c>
      <c r="I2243" s="1488" t="str">
        <f t="shared" si="747"/>
        <v>Cap.4 Pct.6.2 Rd.9 Col.4</v>
      </c>
      <c r="J2243" s="1004" t="s">
        <v>4104</v>
      </c>
      <c r="K2243" s="997">
        <v>0</v>
      </c>
      <c r="L2243" s="1005">
        <f t="shared" si="744"/>
        <v>0</v>
      </c>
      <c r="M2243" s="1005">
        <f>0</f>
        <v>0</v>
      </c>
      <c r="N2243" s="1725">
        <f t="shared" si="749"/>
        <v>0</v>
      </c>
      <c r="Z2243" s="1989" t="str">
        <f t="shared" si="748"/>
        <v>Cap.4 Pct.6.2 Col.4: Nu se accepta valori negative pe Col.4 (Reduceri - Total). O reducere cu valoare negativa va fi tratata ca o crestere si trebuie inregistrata corespunzator pe Col.2 (Cresteri - Total).</v>
      </c>
      <c r="AA2243" s="2205">
        <f t="shared" si="746"/>
        <v>1</v>
      </c>
      <c r="AB2243" s="2207">
        <f t="shared" si="715"/>
        <v>255</v>
      </c>
    </row>
    <row r="2244" spans="1:29" ht="15" customHeight="1" x14ac:dyDescent="0.25">
      <c r="A2244" s="1709">
        <f t="shared" si="722"/>
        <v>0</v>
      </c>
      <c r="B2244" s="1709">
        <f t="shared" si="743"/>
        <v>10255010</v>
      </c>
      <c r="C2244" s="1002">
        <v>255</v>
      </c>
      <c r="D2244" s="1797" t="s">
        <v>447</v>
      </c>
      <c r="E2244" s="1002">
        <v>10</v>
      </c>
      <c r="F2244" s="1003" t="s">
        <v>11145</v>
      </c>
      <c r="H2244" s="1016" t="s">
        <v>345</v>
      </c>
      <c r="I2244" s="1488" t="str">
        <f t="shared" si="747"/>
        <v>Cap.4 Pct.6.2 Rd.10 Col.4</v>
      </c>
      <c r="J2244" s="1004" t="s">
        <v>4104</v>
      </c>
      <c r="K2244" s="997">
        <v>0</v>
      </c>
      <c r="L2244" s="1005">
        <f t="shared" si="744"/>
        <v>0</v>
      </c>
      <c r="M2244" s="1005">
        <f>0</f>
        <v>0</v>
      </c>
      <c r="N2244" s="1725">
        <f t="shared" si="749"/>
        <v>0</v>
      </c>
      <c r="Z2244" s="1989" t="str">
        <f t="shared" si="748"/>
        <v>Cap.4 Pct.6.2 Col.4: Nu se accepta valori negative pe Col.4 (Reduceri - Total). O reducere cu valoare negativa va fi tratata ca o crestere si trebuie inregistrata corespunzator pe Col.2 (Cresteri - Total).</v>
      </c>
      <c r="AA2244" s="2205">
        <f t="shared" si="746"/>
        <v>1</v>
      </c>
      <c r="AB2244" s="2207">
        <f t="shared" si="715"/>
        <v>255</v>
      </c>
    </row>
    <row r="2245" spans="1:29" ht="15" customHeight="1" x14ac:dyDescent="0.25">
      <c r="A2245" s="1709">
        <f t="shared" si="722"/>
        <v>0</v>
      </c>
      <c r="B2245" s="1709">
        <f t="shared" si="743"/>
        <v>10255011</v>
      </c>
      <c r="C2245" s="1002">
        <v>255</v>
      </c>
      <c r="D2245" s="1797" t="s">
        <v>447</v>
      </c>
      <c r="E2245" s="1002">
        <v>11</v>
      </c>
      <c r="F2245" s="1003" t="s">
        <v>11145</v>
      </c>
      <c r="H2245" s="1016" t="s">
        <v>345</v>
      </c>
      <c r="I2245" s="1488" t="str">
        <f t="shared" si="747"/>
        <v>Cap.4 Pct.6.2 Rd.11 Col.4</v>
      </c>
      <c r="J2245" s="1004" t="s">
        <v>4104</v>
      </c>
      <c r="K2245" s="997">
        <v>0</v>
      </c>
      <c r="L2245" s="1005">
        <f t="shared" si="744"/>
        <v>0</v>
      </c>
      <c r="M2245" s="1005">
        <f>0</f>
        <v>0</v>
      </c>
      <c r="N2245" s="1725">
        <f t="shared" si="749"/>
        <v>0</v>
      </c>
      <c r="Z2245" s="1989" t="str">
        <f t="shared" si="748"/>
        <v>Cap.4 Pct.6.2 Col.4: Nu se accepta valori negative pe Col.4 (Reduceri - Total). O reducere cu valoare negativa va fi tratata ca o crestere si trebuie inregistrata corespunzator pe Col.2 (Cresteri - Total).</v>
      </c>
      <c r="AA2245" s="2205">
        <f t="shared" si="746"/>
        <v>1</v>
      </c>
      <c r="AB2245" s="2207">
        <f t="shared" ref="AB2245:AB2253" si="750">C2245</f>
        <v>255</v>
      </c>
    </row>
    <row r="2246" spans="1:29" ht="15" customHeight="1" x14ac:dyDescent="0.25">
      <c r="A2246" s="1709">
        <f t="shared" si="722"/>
        <v>0</v>
      </c>
      <c r="B2246" s="1709">
        <f t="shared" si="743"/>
        <v>10255012</v>
      </c>
      <c r="C2246" s="1002">
        <v>255</v>
      </c>
      <c r="D2246" s="1797" t="s">
        <v>447</v>
      </c>
      <c r="E2246" s="1002">
        <v>12</v>
      </c>
      <c r="F2246" s="1003" t="s">
        <v>11145</v>
      </c>
      <c r="H2246" s="1016" t="s">
        <v>345</v>
      </c>
      <c r="I2246" s="1488" t="str">
        <f t="shared" si="747"/>
        <v>Cap.4 Pct.6.2 Rd.12 Col.4</v>
      </c>
      <c r="J2246" s="1004" t="s">
        <v>4104</v>
      </c>
      <c r="K2246" s="997">
        <v>0</v>
      </c>
      <c r="L2246" s="1005">
        <f t="shared" si="744"/>
        <v>0</v>
      </c>
      <c r="M2246" s="1005">
        <f>0</f>
        <v>0</v>
      </c>
      <c r="N2246" s="1725">
        <f t="shared" si="749"/>
        <v>0</v>
      </c>
      <c r="Z2246" s="1989" t="str">
        <f t="shared" si="748"/>
        <v>Cap.4 Pct.6.2 Col.4: Nu se accepta valori negative pe Col.4 (Reduceri - Total). O reducere cu valoare negativa va fi tratata ca o crestere si trebuie inregistrata corespunzator pe Col.2 (Cresteri - Total).</v>
      </c>
      <c r="AA2246" s="2205">
        <f t="shared" si="746"/>
        <v>1</v>
      </c>
      <c r="AB2246" s="2207">
        <f t="shared" si="750"/>
        <v>255</v>
      </c>
    </row>
    <row r="2247" spans="1:29" ht="15" customHeight="1" x14ac:dyDescent="0.25">
      <c r="A2247" s="1709">
        <f t="shared" si="722"/>
        <v>0</v>
      </c>
      <c r="B2247" s="1709">
        <f t="shared" si="743"/>
        <v>10255013</v>
      </c>
      <c r="C2247" s="1002">
        <v>255</v>
      </c>
      <c r="D2247" s="1797" t="s">
        <v>447</v>
      </c>
      <c r="E2247" s="1002">
        <v>13</v>
      </c>
      <c r="F2247" s="1003" t="s">
        <v>11145</v>
      </c>
      <c r="H2247" s="1016" t="s">
        <v>345</v>
      </c>
      <c r="I2247" s="1488" t="str">
        <f t="shared" si="747"/>
        <v>Cap.4 Pct.6.2 Rd.13 Col.4</v>
      </c>
      <c r="J2247" s="1004" t="s">
        <v>4104</v>
      </c>
      <c r="K2247" s="997">
        <v>0</v>
      </c>
      <c r="L2247" s="1005">
        <f t="shared" si="744"/>
        <v>0</v>
      </c>
      <c r="M2247" s="1005">
        <f>0</f>
        <v>0</v>
      </c>
      <c r="N2247" s="1725">
        <f t="shared" si="749"/>
        <v>0</v>
      </c>
      <c r="Z2247" s="1989" t="str">
        <f t="shared" si="748"/>
        <v>Cap.4 Pct.6.2 Col.4: Nu se accepta valori negative pe Col.4 (Reduceri - Total). O reducere cu valoare negativa va fi tratata ca o crestere si trebuie inregistrata corespunzator pe Col.2 (Cresteri - Total).</v>
      </c>
      <c r="AA2247" s="2205">
        <f t="shared" si="746"/>
        <v>1</v>
      </c>
      <c r="AB2247" s="2207">
        <f t="shared" si="750"/>
        <v>255</v>
      </c>
    </row>
    <row r="2248" spans="1:29" ht="15" customHeight="1" x14ac:dyDescent="0.25">
      <c r="A2248" s="1709">
        <f t="shared" si="722"/>
        <v>0</v>
      </c>
      <c r="B2248" s="1709">
        <f t="shared" ref="B2248:B2253" si="751">VALUE("1"&amp;TEXT(C2248,"0000")&amp;TEXT(E2248,"000"))</f>
        <v>10255014</v>
      </c>
      <c r="C2248" s="1002">
        <v>255</v>
      </c>
      <c r="D2248" s="1797" t="s">
        <v>447</v>
      </c>
      <c r="E2248" s="1002">
        <v>14</v>
      </c>
      <c r="F2248" s="2195" t="s">
        <v>11145</v>
      </c>
      <c r="G2248" s="1110"/>
      <c r="H2248" s="1016" t="s">
        <v>345</v>
      </c>
      <c r="I2248" s="2213" t="str">
        <f t="shared" si="747"/>
        <v>Cap.4 Pct.6.2 Rd.14 Col.4</v>
      </c>
      <c r="J2248" s="1004" t="s">
        <v>4104</v>
      </c>
      <c r="K2248" s="997">
        <v>0</v>
      </c>
      <c r="L2248" s="1005">
        <f t="shared" si="744"/>
        <v>0</v>
      </c>
      <c r="M2248" s="1005">
        <f>0</f>
        <v>0</v>
      </c>
      <c r="N2248" s="1725">
        <f t="shared" ref="N2248:N2253" si="752">IF(L2248&lt;M2248,1,0)</f>
        <v>0</v>
      </c>
      <c r="O2248" s="1398"/>
      <c r="P2248" s="1398"/>
      <c r="Q2248" s="1398"/>
      <c r="R2248" s="1398"/>
      <c r="S2248" s="1398"/>
      <c r="T2248" s="1398"/>
      <c r="U2248" s="1398"/>
      <c r="V2248" s="1398"/>
      <c r="W2248" s="1398"/>
      <c r="X2248" s="1398"/>
      <c r="Y2248" s="1111"/>
      <c r="Z2248" s="1989" t="str">
        <f t="shared" si="748"/>
        <v>Cap.4 Pct.6.2 Col.4: Nu se accepta valori negative pe Col.4 (Reduceri - Total). O reducere cu valoare negativa va fi tratata ca o crestere si trebuie inregistrata corespunzator pe Col.2 (Cresteri - Total).</v>
      </c>
      <c r="AA2248" s="2205">
        <f t="shared" si="746"/>
        <v>1</v>
      </c>
      <c r="AB2248" s="2207">
        <f t="shared" si="750"/>
        <v>255</v>
      </c>
    </row>
    <row r="2249" spans="1:29" ht="15" customHeight="1" x14ac:dyDescent="0.25">
      <c r="A2249" s="1709">
        <f t="shared" si="722"/>
        <v>0</v>
      </c>
      <c r="B2249" s="1709">
        <f t="shared" si="751"/>
        <v>10255015</v>
      </c>
      <c r="C2249" s="1002">
        <v>255</v>
      </c>
      <c r="D2249" s="1797" t="s">
        <v>447</v>
      </c>
      <c r="E2249" s="1002">
        <v>15</v>
      </c>
      <c r="F2249" s="2195" t="s">
        <v>11145</v>
      </c>
      <c r="G2249" s="1110"/>
      <c r="H2249" s="1016" t="s">
        <v>345</v>
      </c>
      <c r="I2249" s="2213" t="str">
        <f t="shared" si="747"/>
        <v>Cap.4 Pct.6.2 Rd.15 Col.4</v>
      </c>
      <c r="J2249" s="1004" t="s">
        <v>4104</v>
      </c>
      <c r="K2249" s="997">
        <v>0</v>
      </c>
      <c r="L2249" s="1005">
        <f t="shared" si="744"/>
        <v>0</v>
      </c>
      <c r="M2249" s="1005">
        <f>0</f>
        <v>0</v>
      </c>
      <c r="N2249" s="1725">
        <f t="shared" si="752"/>
        <v>0</v>
      </c>
      <c r="O2249" s="1398"/>
      <c r="P2249" s="1398"/>
      <c r="Q2249" s="1398"/>
      <c r="R2249" s="1398"/>
      <c r="S2249" s="1398"/>
      <c r="T2249" s="1398"/>
      <c r="U2249" s="1398"/>
      <c r="V2249" s="1398"/>
      <c r="W2249" s="1398"/>
      <c r="X2249" s="1398"/>
      <c r="Y2249" s="1111"/>
      <c r="Z2249" s="1989" t="str">
        <f t="shared" si="748"/>
        <v>Cap.4 Pct.6.2 Col.4: Nu se accepta valori negative pe Col.4 (Reduceri - Total). O reducere cu valoare negativa va fi tratata ca o crestere si trebuie inregistrata corespunzator pe Col.2 (Cresteri - Total).</v>
      </c>
      <c r="AA2249" s="2205">
        <f t="shared" si="746"/>
        <v>1</v>
      </c>
      <c r="AB2249" s="2207">
        <f t="shared" si="750"/>
        <v>255</v>
      </c>
    </row>
    <row r="2250" spans="1:29" ht="15" customHeight="1" x14ac:dyDescent="0.25">
      <c r="A2250" s="1709">
        <f t="shared" si="722"/>
        <v>0</v>
      </c>
      <c r="B2250" s="1709">
        <f t="shared" si="751"/>
        <v>10255016</v>
      </c>
      <c r="C2250" s="1002">
        <v>255</v>
      </c>
      <c r="D2250" s="1797" t="s">
        <v>447</v>
      </c>
      <c r="E2250" s="1002">
        <v>16</v>
      </c>
      <c r="F2250" s="2195" t="s">
        <v>11145</v>
      </c>
      <c r="G2250" s="1110"/>
      <c r="H2250" s="1016" t="s">
        <v>345</v>
      </c>
      <c r="I2250" s="2213" t="str">
        <f t="shared" si="747"/>
        <v>Cap.4 Pct.6.2 Rd.16 Col.4</v>
      </c>
      <c r="J2250" s="1004" t="s">
        <v>4104</v>
      </c>
      <c r="K2250" s="997">
        <v>0</v>
      </c>
      <c r="L2250" s="1005">
        <f t="shared" si="744"/>
        <v>0</v>
      </c>
      <c r="M2250" s="1005">
        <f>0</f>
        <v>0</v>
      </c>
      <c r="N2250" s="1725">
        <f t="shared" si="752"/>
        <v>0</v>
      </c>
      <c r="O2250" s="1398"/>
      <c r="P2250" s="1398"/>
      <c r="Q2250" s="1398"/>
      <c r="R2250" s="1398"/>
      <c r="S2250" s="1398"/>
      <c r="T2250" s="1398"/>
      <c r="U2250" s="1398"/>
      <c r="V2250" s="1398"/>
      <c r="W2250" s="1398"/>
      <c r="X2250" s="1398"/>
      <c r="Y2250" s="1111"/>
      <c r="Z2250" s="1989" t="str">
        <f t="shared" si="748"/>
        <v>Cap.4 Pct.6.2 Col.4: Nu se accepta valori negative pe Col.4 (Reduceri - Total). O reducere cu valoare negativa va fi tratata ca o crestere si trebuie inregistrata corespunzator pe Col.2 (Cresteri - Total).</v>
      </c>
      <c r="AA2250" s="2205">
        <f t="shared" si="746"/>
        <v>1</v>
      </c>
      <c r="AB2250" s="2207">
        <f t="shared" si="750"/>
        <v>255</v>
      </c>
    </row>
    <row r="2251" spans="1:29" ht="15" customHeight="1" x14ac:dyDescent="0.25">
      <c r="A2251" s="1709">
        <f t="shared" si="722"/>
        <v>0</v>
      </c>
      <c r="B2251" s="1709">
        <f t="shared" si="751"/>
        <v>10255017</v>
      </c>
      <c r="C2251" s="1002">
        <v>255</v>
      </c>
      <c r="D2251" s="1797" t="s">
        <v>447</v>
      </c>
      <c r="E2251" s="1002">
        <v>17</v>
      </c>
      <c r="F2251" s="2195" t="s">
        <v>11145</v>
      </c>
      <c r="G2251" s="1110"/>
      <c r="H2251" s="1016" t="s">
        <v>345</v>
      </c>
      <c r="I2251" s="2213" t="str">
        <f t="shared" si="747"/>
        <v>Cap.4 Pct.6.2 Rd.17 Col.4</v>
      </c>
      <c r="J2251" s="1004" t="s">
        <v>4104</v>
      </c>
      <c r="K2251" s="997">
        <v>0</v>
      </c>
      <c r="L2251" s="1005">
        <f t="shared" si="744"/>
        <v>0</v>
      </c>
      <c r="M2251" s="1005">
        <f>0</f>
        <v>0</v>
      </c>
      <c r="N2251" s="1725">
        <f t="shared" si="752"/>
        <v>0</v>
      </c>
      <c r="O2251" s="1398"/>
      <c r="P2251" s="1398"/>
      <c r="Q2251" s="1398"/>
      <c r="R2251" s="1398"/>
      <c r="S2251" s="1398"/>
      <c r="T2251" s="1398"/>
      <c r="U2251" s="1398"/>
      <c r="V2251" s="1398"/>
      <c r="W2251" s="1398"/>
      <c r="X2251" s="1398"/>
      <c r="Y2251" s="1111"/>
      <c r="Z2251" s="1989" t="str">
        <f t="shared" si="748"/>
        <v>Cap.4 Pct.6.2 Col.4: Nu se accepta valori negative pe Col.4 (Reduceri - Total). O reducere cu valoare negativa va fi tratata ca o crestere si trebuie inregistrata corespunzator pe Col.2 (Cresteri - Total).</v>
      </c>
      <c r="AA2251" s="2205">
        <f t="shared" si="746"/>
        <v>1</v>
      </c>
      <c r="AB2251" s="2207">
        <f t="shared" si="750"/>
        <v>255</v>
      </c>
    </row>
    <row r="2252" spans="1:29" ht="15" customHeight="1" x14ac:dyDescent="0.25">
      <c r="A2252" s="1709">
        <f t="shared" si="722"/>
        <v>0</v>
      </c>
      <c r="B2252" s="1709">
        <f t="shared" si="751"/>
        <v>10255018</v>
      </c>
      <c r="C2252" s="1002">
        <v>255</v>
      </c>
      <c r="D2252" s="1797" t="s">
        <v>447</v>
      </c>
      <c r="E2252" s="1002">
        <v>18</v>
      </c>
      <c r="F2252" s="2195" t="s">
        <v>11145</v>
      </c>
      <c r="G2252" s="1110"/>
      <c r="H2252" s="1016" t="s">
        <v>345</v>
      </c>
      <c r="I2252" s="2213" t="str">
        <f t="shared" si="747"/>
        <v>Cap.4 Pct.6.2 Rd.18 Col.4</v>
      </c>
      <c r="J2252" s="1004" t="s">
        <v>4104</v>
      </c>
      <c r="K2252" s="997">
        <v>0</v>
      </c>
      <c r="L2252" s="1005">
        <f t="shared" si="744"/>
        <v>0</v>
      </c>
      <c r="M2252" s="1005">
        <f>0</f>
        <v>0</v>
      </c>
      <c r="N2252" s="1725">
        <f t="shared" si="752"/>
        <v>0</v>
      </c>
      <c r="O2252" s="1398"/>
      <c r="P2252" s="1398"/>
      <c r="Q2252" s="1398"/>
      <c r="R2252" s="1398"/>
      <c r="S2252" s="1398"/>
      <c r="T2252" s="1398"/>
      <c r="U2252" s="1398"/>
      <c r="V2252" s="1398"/>
      <c r="W2252" s="1398"/>
      <c r="X2252" s="1398"/>
      <c r="Y2252" s="1111"/>
      <c r="Z2252" s="1989" t="str">
        <f t="shared" si="748"/>
        <v>Cap.4 Pct.6.2 Col.4: Nu se accepta valori negative pe Col.4 (Reduceri - Total). O reducere cu valoare negativa va fi tratata ca o crestere si trebuie inregistrata corespunzator pe Col.2 (Cresteri - Total).</v>
      </c>
      <c r="AA2252" s="2205">
        <f t="shared" si="746"/>
        <v>1</v>
      </c>
      <c r="AB2252" s="2207">
        <f t="shared" si="750"/>
        <v>255</v>
      </c>
    </row>
    <row r="2253" spans="1:29" ht="15" customHeight="1" x14ac:dyDescent="0.25">
      <c r="A2253" s="1709">
        <f t="shared" si="722"/>
        <v>0</v>
      </c>
      <c r="B2253" s="1709">
        <f t="shared" si="751"/>
        <v>10255019</v>
      </c>
      <c r="C2253" s="1002">
        <v>255</v>
      </c>
      <c r="D2253" s="1798" t="s">
        <v>447</v>
      </c>
      <c r="E2253" s="1002">
        <v>19</v>
      </c>
      <c r="F2253" s="1008" t="s">
        <v>11145</v>
      </c>
      <c r="G2253" s="1007"/>
      <c r="H2253" s="1009" t="s">
        <v>345</v>
      </c>
      <c r="I2253" s="1489" t="str">
        <f t="shared" si="747"/>
        <v>Cap.4 Pct.6.2 Rd.19 Col.4</v>
      </c>
      <c r="J2253" s="1004" t="s">
        <v>4104</v>
      </c>
      <c r="K2253" s="997">
        <v>0</v>
      </c>
      <c r="L2253" s="1005">
        <f t="shared" si="744"/>
        <v>0</v>
      </c>
      <c r="M2253" s="1005">
        <f>0</f>
        <v>0</v>
      </c>
      <c r="N2253" s="1725">
        <f t="shared" si="752"/>
        <v>0</v>
      </c>
      <c r="O2253" s="1012"/>
      <c r="P2253" s="1012"/>
      <c r="Q2253" s="1012"/>
      <c r="R2253" s="1012"/>
      <c r="S2253" s="1012"/>
      <c r="T2253" s="1012"/>
      <c r="U2253" s="1012"/>
      <c r="V2253" s="1012"/>
      <c r="W2253" s="1012"/>
      <c r="X2253" s="1012"/>
      <c r="Y2253" s="1013"/>
      <c r="Z2253" s="1989" t="str">
        <f t="shared" si="748"/>
        <v>Cap.4 Pct.6.2 Col.4: Nu se accepta valori negative pe Col.4 (Reduceri - Total). O reducere cu valoare negativa va fi tratata ca o crestere si trebuie inregistrata corespunzator pe Col.2 (Cresteri - Total).</v>
      </c>
      <c r="AA2253" s="2205">
        <f t="shared" si="746"/>
        <v>1</v>
      </c>
      <c r="AB2253" s="2207">
        <f t="shared" si="750"/>
        <v>255</v>
      </c>
      <c r="AC2253" s="1002"/>
    </row>
    <row r="2254" spans="1:29" x14ac:dyDescent="0.25">
      <c r="A2254" s="1707">
        <f t="shared" si="722"/>
        <v>0</v>
      </c>
      <c r="B2254" s="1707">
        <f t="shared" si="743"/>
        <v>12118001</v>
      </c>
      <c r="C2254" s="1441">
        <v>2118</v>
      </c>
      <c r="D2254" s="1795" t="s">
        <v>447</v>
      </c>
      <c r="E2254" s="1103">
        <v>1</v>
      </c>
      <c r="F2254" s="1104" t="s">
        <v>9853</v>
      </c>
      <c r="G2254" s="1103"/>
      <c r="H2254" s="1105" t="s">
        <v>345</v>
      </c>
      <c r="I2254" s="1107" t="s">
        <v>4207</v>
      </c>
      <c r="J2254" s="1106" t="s">
        <v>4103</v>
      </c>
      <c r="K2254" s="1107" t="str">
        <f t="shared" ref="K2254" si="753">"INT("&amp;I2254&amp;")"</f>
        <v>INT(Cap.4 Pct.7 Rd.1 Col.1)</v>
      </c>
      <c r="L2254" s="1408" t="str">
        <f>TEXT(O2254,"0,000")</f>
        <v>0,000</v>
      </c>
      <c r="M2254" s="1408">
        <f>P2254</f>
        <v>0</v>
      </c>
      <c r="N2254" s="1732">
        <f>IF(O2254=P2254,0,1)</f>
        <v>0</v>
      </c>
      <c r="O2254" s="1108">
        <f>IF(BA643="",0,BA643)</f>
        <v>0</v>
      </c>
      <c r="P2254" s="1108">
        <f>IF(BA643="",0,INT(BA643))</f>
        <v>0</v>
      </c>
      <c r="Q2254" s="1108"/>
      <c r="R2254" s="1108"/>
      <c r="S2254" s="1108"/>
      <c r="T2254" s="1108"/>
      <c r="U2254" s="1108"/>
      <c r="V2254" s="1108"/>
      <c r="W2254" s="1108"/>
      <c r="X2254" s="2110"/>
      <c r="Y2254" s="1109"/>
      <c r="Z2254" s="1127" t="s">
        <v>11102</v>
      </c>
      <c r="AA2254" s="2205">
        <f t="shared" si="746"/>
        <v>1</v>
      </c>
      <c r="AB2254" s="3037">
        <v>2118</v>
      </c>
    </row>
    <row r="2255" spans="1:29" x14ac:dyDescent="0.25">
      <c r="A2255" s="1708">
        <f t="shared" si="722"/>
        <v>0</v>
      </c>
      <c r="B2255" s="1708">
        <f t="shared" si="743"/>
        <v>10186002</v>
      </c>
      <c r="C2255" s="2193">
        <v>186</v>
      </c>
      <c r="D2255" s="1796" t="s">
        <v>447</v>
      </c>
      <c r="E2255" s="994">
        <v>2</v>
      </c>
      <c r="F2255" s="995" t="s">
        <v>9853</v>
      </c>
      <c r="G2255" s="994" t="s">
        <v>11421</v>
      </c>
      <c r="H2255" s="996" t="s">
        <v>345</v>
      </c>
      <c r="I2255" s="2213" t="str">
        <f>F2255&amp;" Rd."&amp;E2255&amp;" Col.B"</f>
        <v>Cap.4 Pct.7 Rd.2 Col.B</v>
      </c>
      <c r="J2255" s="998"/>
      <c r="K2255" s="999"/>
      <c r="L2255" s="1000">
        <f t="shared" ref="L2255:L2295" si="754">IF(AY644="",0,AY644)</f>
        <v>0</v>
      </c>
      <c r="M2255" s="1000"/>
      <c r="N2255" s="1724">
        <f>IF(OR(L2255=0,AND(L2255&gt;0,L2255&lt;=40),L2255=51,L2255=52),0,1)</f>
        <v>0</v>
      </c>
      <c r="O2255" s="1000"/>
      <c r="P2255" s="1000"/>
      <c r="Q2255" s="1000"/>
      <c r="R2255" s="1000"/>
      <c r="S2255" s="1000"/>
      <c r="T2255" s="1000"/>
      <c r="U2255" s="1000"/>
      <c r="V2255" s="1000"/>
      <c r="W2255" s="1000"/>
      <c r="X2255" s="1000"/>
      <c r="Y2255" s="1001"/>
      <c r="Z2255" s="1343" t="s">
        <v>11422</v>
      </c>
      <c r="AA2255" s="2205">
        <f t="shared" si="746"/>
        <v>1</v>
      </c>
      <c r="AB2255" s="3036">
        <v>186</v>
      </c>
    </row>
    <row r="2256" spans="1:29" x14ac:dyDescent="0.25">
      <c r="A2256" s="1708">
        <f t="shared" si="722"/>
        <v>0</v>
      </c>
      <c r="B2256" s="1708">
        <f t="shared" si="743"/>
        <v>10186003</v>
      </c>
      <c r="C2256" s="2193">
        <v>186</v>
      </c>
      <c r="D2256" s="1796" t="s">
        <v>447</v>
      </c>
      <c r="E2256" s="994">
        <v>3</v>
      </c>
      <c r="F2256" s="995" t="s">
        <v>9853</v>
      </c>
      <c r="G2256" s="994"/>
      <c r="H2256" s="996" t="s">
        <v>345</v>
      </c>
      <c r="I2256" s="1976" t="str">
        <f t="shared" ref="I2256:I2296" si="755">F2256&amp;" Rd."&amp;E2256&amp;" Col.B"</f>
        <v>Cap.4 Pct.7 Rd.3 Col.B</v>
      </c>
      <c r="J2256" s="998"/>
      <c r="K2256" s="999"/>
      <c r="L2256" s="1000">
        <f t="shared" si="754"/>
        <v>0</v>
      </c>
      <c r="M2256" s="1000"/>
      <c r="N2256" s="1724">
        <f t="shared" ref="N2256:N2296" si="756">IF(OR(L2256=0,AND(L2256&gt;0,L2256&lt;=40),L2256=51,L2256=52),0,1)</f>
        <v>0</v>
      </c>
      <c r="O2256" s="1000"/>
      <c r="P2256" s="1000"/>
      <c r="Q2256" s="1000"/>
      <c r="R2256" s="1000"/>
      <c r="S2256" s="1000"/>
      <c r="T2256" s="1000"/>
      <c r="U2256" s="1000"/>
      <c r="V2256" s="1000"/>
      <c r="W2256" s="1000"/>
      <c r="X2256" s="1000"/>
      <c r="Y2256" s="1001"/>
      <c r="Z2256" s="1001" t="str">
        <f>Z2255</f>
        <v xml:space="preserve">Cap.4 Pct.7: Codul judetului (Col.B) = (1 la 40, 51, 52) pentru Rd.(2 la n) </v>
      </c>
      <c r="AA2256" s="2205">
        <f t="shared" si="746"/>
        <v>1</v>
      </c>
      <c r="AB2256" s="3036">
        <v>186</v>
      </c>
    </row>
    <row r="2257" spans="1:28" x14ac:dyDescent="0.25">
      <c r="A2257" s="1708">
        <f t="shared" ref="A2257:A2294" si="757">IF(D2257="DA",IF(ISERROR(N2257),A2256+1,IF(N2257=1,A2256+1,A2256)),A2256)</f>
        <v>0</v>
      </c>
      <c r="B2257" s="1708">
        <f t="shared" ref="B2257:B2294" si="758">VALUE("1"&amp;TEXT(C2257,"0000")&amp;TEXT(E2257,"000"))</f>
        <v>10186004</v>
      </c>
      <c r="C2257" s="2193">
        <v>186</v>
      </c>
      <c r="D2257" s="1796" t="s">
        <v>447</v>
      </c>
      <c r="E2257" s="994">
        <v>4</v>
      </c>
      <c r="F2257" s="995" t="s">
        <v>9853</v>
      </c>
      <c r="G2257" s="994"/>
      <c r="H2257" s="996" t="s">
        <v>345</v>
      </c>
      <c r="I2257" s="1976" t="str">
        <f t="shared" si="755"/>
        <v>Cap.4 Pct.7 Rd.4 Col.B</v>
      </c>
      <c r="J2257" s="998"/>
      <c r="K2257" s="999"/>
      <c r="L2257" s="1000">
        <f t="shared" si="754"/>
        <v>0</v>
      </c>
      <c r="M2257" s="1000"/>
      <c r="N2257" s="1724">
        <f t="shared" si="756"/>
        <v>0</v>
      </c>
      <c r="O2257" s="1000"/>
      <c r="P2257" s="1000"/>
      <c r="Q2257" s="1000"/>
      <c r="R2257" s="1000"/>
      <c r="S2257" s="1000"/>
      <c r="T2257" s="1000"/>
      <c r="U2257" s="1000"/>
      <c r="V2257" s="1000"/>
      <c r="W2257" s="1000"/>
      <c r="X2257" s="1000"/>
      <c r="Y2257" s="1001"/>
      <c r="Z2257" s="1001" t="str">
        <f t="shared" ref="Z2257:Z2296" si="759">Z2256</f>
        <v xml:space="preserve">Cap.4 Pct.7: Codul judetului (Col.B) = (1 la 40, 51, 52) pentru Rd.(2 la n) </v>
      </c>
      <c r="AA2257" s="2205">
        <f t="shared" si="746"/>
        <v>1</v>
      </c>
      <c r="AB2257" s="3036">
        <v>186</v>
      </c>
    </row>
    <row r="2258" spans="1:28" x14ac:dyDescent="0.25">
      <c r="A2258" s="1708">
        <f t="shared" si="757"/>
        <v>0</v>
      </c>
      <c r="B2258" s="1708">
        <f t="shared" si="758"/>
        <v>10186005</v>
      </c>
      <c r="C2258" s="2193">
        <v>186</v>
      </c>
      <c r="D2258" s="1796" t="s">
        <v>447</v>
      </c>
      <c r="E2258" s="994">
        <v>5</v>
      </c>
      <c r="F2258" s="995" t="s">
        <v>9853</v>
      </c>
      <c r="G2258" s="994"/>
      <c r="H2258" s="996" t="s">
        <v>345</v>
      </c>
      <c r="I2258" s="1976" t="str">
        <f t="shared" si="755"/>
        <v>Cap.4 Pct.7 Rd.5 Col.B</v>
      </c>
      <c r="J2258" s="998"/>
      <c r="K2258" s="999"/>
      <c r="L2258" s="1000">
        <f t="shared" si="754"/>
        <v>0</v>
      </c>
      <c r="M2258" s="1000"/>
      <c r="N2258" s="1724">
        <f t="shared" si="756"/>
        <v>0</v>
      </c>
      <c r="O2258" s="1000"/>
      <c r="P2258" s="1000"/>
      <c r="Q2258" s="1000"/>
      <c r="R2258" s="1000"/>
      <c r="S2258" s="1000"/>
      <c r="T2258" s="1000"/>
      <c r="U2258" s="1000"/>
      <c r="V2258" s="1000"/>
      <c r="W2258" s="1000"/>
      <c r="X2258" s="1000"/>
      <c r="Y2258" s="1001"/>
      <c r="Z2258" s="1001" t="str">
        <f t="shared" si="759"/>
        <v xml:space="preserve">Cap.4 Pct.7: Codul judetului (Col.B) = (1 la 40, 51, 52) pentru Rd.(2 la n) </v>
      </c>
      <c r="AA2258" s="2205">
        <f t="shared" si="746"/>
        <v>1</v>
      </c>
      <c r="AB2258" s="3036">
        <v>186</v>
      </c>
    </row>
    <row r="2259" spans="1:28" x14ac:dyDescent="0.25">
      <c r="A2259" s="1708">
        <f t="shared" si="757"/>
        <v>0</v>
      </c>
      <c r="B2259" s="1708">
        <f t="shared" si="758"/>
        <v>10186006</v>
      </c>
      <c r="C2259" s="2193">
        <v>186</v>
      </c>
      <c r="D2259" s="1796" t="s">
        <v>447</v>
      </c>
      <c r="E2259" s="994">
        <v>6</v>
      </c>
      <c r="F2259" s="995" t="s">
        <v>9853</v>
      </c>
      <c r="G2259" s="994"/>
      <c r="H2259" s="996" t="s">
        <v>345</v>
      </c>
      <c r="I2259" s="1976" t="str">
        <f t="shared" si="755"/>
        <v>Cap.4 Pct.7 Rd.6 Col.B</v>
      </c>
      <c r="J2259" s="998"/>
      <c r="K2259" s="999"/>
      <c r="L2259" s="1000">
        <f t="shared" si="754"/>
        <v>0</v>
      </c>
      <c r="M2259" s="1000"/>
      <c r="N2259" s="1724">
        <f t="shared" si="756"/>
        <v>0</v>
      </c>
      <c r="O2259" s="1000"/>
      <c r="P2259" s="1000"/>
      <c r="Q2259" s="1000"/>
      <c r="R2259" s="1000"/>
      <c r="S2259" s="1000"/>
      <c r="T2259" s="1000"/>
      <c r="U2259" s="1000"/>
      <c r="V2259" s="1000"/>
      <c r="W2259" s="1000"/>
      <c r="X2259" s="1000"/>
      <c r="Y2259" s="1001"/>
      <c r="Z2259" s="1001" t="str">
        <f t="shared" si="759"/>
        <v xml:space="preserve">Cap.4 Pct.7: Codul judetului (Col.B) = (1 la 40, 51, 52) pentru Rd.(2 la n) </v>
      </c>
      <c r="AA2259" s="2205">
        <f t="shared" si="746"/>
        <v>1</v>
      </c>
      <c r="AB2259" s="3036">
        <v>186</v>
      </c>
    </row>
    <row r="2260" spans="1:28" x14ac:dyDescent="0.25">
      <c r="A2260" s="1708">
        <f t="shared" si="757"/>
        <v>0</v>
      </c>
      <c r="B2260" s="1708">
        <f t="shared" si="758"/>
        <v>10186007</v>
      </c>
      <c r="C2260" s="2193">
        <v>186</v>
      </c>
      <c r="D2260" s="1796" t="s">
        <v>447</v>
      </c>
      <c r="E2260" s="994">
        <v>7</v>
      </c>
      <c r="F2260" s="995" t="s">
        <v>9853</v>
      </c>
      <c r="G2260" s="994"/>
      <c r="H2260" s="996" t="s">
        <v>345</v>
      </c>
      <c r="I2260" s="1976" t="str">
        <f t="shared" ref="I2260:I2295" si="760">F2260&amp;" Rd."&amp;E2260&amp;" Col.B"</f>
        <v>Cap.4 Pct.7 Rd.7 Col.B</v>
      </c>
      <c r="J2260" s="998"/>
      <c r="K2260" s="999"/>
      <c r="L2260" s="1000">
        <f t="shared" si="754"/>
        <v>0</v>
      </c>
      <c r="M2260" s="1000"/>
      <c r="N2260" s="1724">
        <f t="shared" ref="N2260:N2295" si="761">IF(OR(L2260=0,AND(L2260&gt;0,L2260&lt;=40),L2260=51,L2260=52),0,1)</f>
        <v>0</v>
      </c>
      <c r="O2260" s="1000"/>
      <c r="P2260" s="1000"/>
      <c r="Q2260" s="1000"/>
      <c r="R2260" s="1000"/>
      <c r="S2260" s="1000"/>
      <c r="T2260" s="1000"/>
      <c r="U2260" s="1000"/>
      <c r="V2260" s="1000"/>
      <c r="W2260" s="1000"/>
      <c r="X2260" s="1000"/>
      <c r="Y2260" s="1001"/>
      <c r="Z2260" s="1001" t="str">
        <f t="shared" si="759"/>
        <v xml:space="preserve">Cap.4 Pct.7: Codul judetului (Col.B) = (1 la 40, 51, 52) pentru Rd.(2 la n) </v>
      </c>
      <c r="AA2260" s="2205">
        <f t="shared" si="746"/>
        <v>1</v>
      </c>
      <c r="AB2260" s="3036">
        <v>186</v>
      </c>
    </row>
    <row r="2261" spans="1:28" x14ac:dyDescent="0.25">
      <c r="A2261" s="1708">
        <f t="shared" si="757"/>
        <v>0</v>
      </c>
      <c r="B2261" s="1708">
        <f t="shared" si="758"/>
        <v>10186008</v>
      </c>
      <c r="C2261" s="2193">
        <v>186</v>
      </c>
      <c r="D2261" s="1796" t="s">
        <v>447</v>
      </c>
      <c r="E2261" s="994">
        <v>8</v>
      </c>
      <c r="F2261" s="995" t="s">
        <v>9853</v>
      </c>
      <c r="G2261" s="994"/>
      <c r="H2261" s="996" t="s">
        <v>345</v>
      </c>
      <c r="I2261" s="1976" t="str">
        <f t="shared" si="760"/>
        <v>Cap.4 Pct.7 Rd.8 Col.B</v>
      </c>
      <c r="J2261" s="998"/>
      <c r="K2261" s="999"/>
      <c r="L2261" s="1000">
        <f t="shared" si="754"/>
        <v>0</v>
      </c>
      <c r="M2261" s="1000"/>
      <c r="N2261" s="1724">
        <f t="shared" si="761"/>
        <v>0</v>
      </c>
      <c r="O2261" s="1000"/>
      <c r="P2261" s="1000"/>
      <c r="Q2261" s="1000"/>
      <c r="R2261" s="1000"/>
      <c r="S2261" s="1000"/>
      <c r="T2261" s="1000"/>
      <c r="U2261" s="1000"/>
      <c r="V2261" s="1000"/>
      <c r="W2261" s="1000"/>
      <c r="X2261" s="1000"/>
      <c r="Y2261" s="1001"/>
      <c r="Z2261" s="1001" t="str">
        <f t="shared" si="759"/>
        <v xml:space="preserve">Cap.4 Pct.7: Codul judetului (Col.B) = (1 la 40, 51, 52) pentru Rd.(2 la n) </v>
      </c>
      <c r="AA2261" s="2205">
        <f t="shared" si="746"/>
        <v>1</v>
      </c>
      <c r="AB2261" s="3036">
        <v>186</v>
      </c>
    </row>
    <row r="2262" spans="1:28" x14ac:dyDescent="0.25">
      <c r="A2262" s="1708">
        <f t="shared" si="757"/>
        <v>0</v>
      </c>
      <c r="B2262" s="1708">
        <f t="shared" si="758"/>
        <v>10186009</v>
      </c>
      <c r="C2262" s="2193">
        <v>186</v>
      </c>
      <c r="D2262" s="1796" t="s">
        <v>447</v>
      </c>
      <c r="E2262" s="994">
        <v>9</v>
      </c>
      <c r="F2262" s="995" t="s">
        <v>9853</v>
      </c>
      <c r="G2262" s="994"/>
      <c r="H2262" s="996" t="s">
        <v>345</v>
      </c>
      <c r="I2262" s="1976" t="str">
        <f t="shared" si="760"/>
        <v>Cap.4 Pct.7 Rd.9 Col.B</v>
      </c>
      <c r="J2262" s="998"/>
      <c r="K2262" s="999"/>
      <c r="L2262" s="1000">
        <f t="shared" si="754"/>
        <v>0</v>
      </c>
      <c r="M2262" s="1000"/>
      <c r="N2262" s="1724">
        <f t="shared" si="761"/>
        <v>0</v>
      </c>
      <c r="O2262" s="1000"/>
      <c r="P2262" s="1000"/>
      <c r="Q2262" s="1000"/>
      <c r="R2262" s="1000"/>
      <c r="S2262" s="1000"/>
      <c r="T2262" s="1000"/>
      <c r="U2262" s="1000"/>
      <c r="V2262" s="1000"/>
      <c r="W2262" s="1000"/>
      <c r="X2262" s="1000"/>
      <c r="Y2262" s="1001"/>
      <c r="Z2262" s="1001" t="str">
        <f t="shared" si="759"/>
        <v xml:space="preserve">Cap.4 Pct.7: Codul judetului (Col.B) = (1 la 40, 51, 52) pentru Rd.(2 la n) </v>
      </c>
      <c r="AA2262" s="2205">
        <f t="shared" si="746"/>
        <v>1</v>
      </c>
      <c r="AB2262" s="3036">
        <v>186</v>
      </c>
    </row>
    <row r="2263" spans="1:28" x14ac:dyDescent="0.25">
      <c r="A2263" s="1708">
        <f t="shared" si="757"/>
        <v>0</v>
      </c>
      <c r="B2263" s="1708">
        <f t="shared" si="758"/>
        <v>10186010</v>
      </c>
      <c r="C2263" s="2193">
        <v>186</v>
      </c>
      <c r="D2263" s="1796" t="s">
        <v>447</v>
      </c>
      <c r="E2263" s="994">
        <v>10</v>
      </c>
      <c r="F2263" s="995" t="s">
        <v>9853</v>
      </c>
      <c r="G2263" s="994"/>
      <c r="H2263" s="996" t="s">
        <v>345</v>
      </c>
      <c r="I2263" s="1976" t="str">
        <f t="shared" si="760"/>
        <v>Cap.4 Pct.7 Rd.10 Col.B</v>
      </c>
      <c r="J2263" s="998"/>
      <c r="K2263" s="999"/>
      <c r="L2263" s="1000">
        <f t="shared" si="754"/>
        <v>0</v>
      </c>
      <c r="M2263" s="1000"/>
      <c r="N2263" s="1724">
        <f t="shared" si="761"/>
        <v>0</v>
      </c>
      <c r="O2263" s="1000"/>
      <c r="P2263" s="1000"/>
      <c r="Q2263" s="1000"/>
      <c r="R2263" s="1000"/>
      <c r="S2263" s="1000"/>
      <c r="T2263" s="1000"/>
      <c r="U2263" s="1000"/>
      <c r="V2263" s="1000"/>
      <c r="W2263" s="1000"/>
      <c r="X2263" s="1000"/>
      <c r="Y2263" s="1001"/>
      <c r="Z2263" s="1001" t="str">
        <f t="shared" si="759"/>
        <v xml:space="preserve">Cap.4 Pct.7: Codul judetului (Col.B) = (1 la 40, 51, 52) pentru Rd.(2 la n) </v>
      </c>
      <c r="AA2263" s="2205">
        <f t="shared" si="746"/>
        <v>1</v>
      </c>
      <c r="AB2263" s="3036">
        <v>186</v>
      </c>
    </row>
    <row r="2264" spans="1:28" x14ac:dyDescent="0.25">
      <c r="A2264" s="1708">
        <f t="shared" si="757"/>
        <v>0</v>
      </c>
      <c r="B2264" s="1708">
        <f t="shared" si="758"/>
        <v>10186011</v>
      </c>
      <c r="C2264" s="2193">
        <v>186</v>
      </c>
      <c r="D2264" s="1796" t="s">
        <v>447</v>
      </c>
      <c r="E2264" s="994">
        <v>11</v>
      </c>
      <c r="F2264" s="995" t="s">
        <v>9853</v>
      </c>
      <c r="G2264" s="994"/>
      <c r="H2264" s="996" t="s">
        <v>345</v>
      </c>
      <c r="I2264" s="1976" t="str">
        <f t="shared" si="760"/>
        <v>Cap.4 Pct.7 Rd.11 Col.B</v>
      </c>
      <c r="J2264" s="998"/>
      <c r="K2264" s="999"/>
      <c r="L2264" s="1000">
        <f t="shared" si="754"/>
        <v>0</v>
      </c>
      <c r="M2264" s="1000"/>
      <c r="N2264" s="1724">
        <f t="shared" si="761"/>
        <v>0</v>
      </c>
      <c r="O2264" s="1000"/>
      <c r="P2264" s="1000"/>
      <c r="Q2264" s="1000"/>
      <c r="R2264" s="1000"/>
      <c r="S2264" s="1000"/>
      <c r="T2264" s="1000"/>
      <c r="U2264" s="1000"/>
      <c r="V2264" s="1000"/>
      <c r="W2264" s="1000"/>
      <c r="X2264" s="1000"/>
      <c r="Y2264" s="1001"/>
      <c r="Z2264" s="1001" t="str">
        <f t="shared" si="759"/>
        <v xml:space="preserve">Cap.4 Pct.7: Codul judetului (Col.B) = (1 la 40, 51, 52) pentru Rd.(2 la n) </v>
      </c>
      <c r="AA2264" s="2205">
        <f t="shared" si="746"/>
        <v>1</v>
      </c>
      <c r="AB2264" s="3036">
        <v>186</v>
      </c>
    </row>
    <row r="2265" spans="1:28" x14ac:dyDescent="0.25">
      <c r="A2265" s="1708">
        <f t="shared" si="757"/>
        <v>0</v>
      </c>
      <c r="B2265" s="1708">
        <f t="shared" si="758"/>
        <v>10186012</v>
      </c>
      <c r="C2265" s="2193">
        <v>186</v>
      </c>
      <c r="D2265" s="1796" t="s">
        <v>447</v>
      </c>
      <c r="E2265" s="994">
        <v>12</v>
      </c>
      <c r="F2265" s="995" t="s">
        <v>9853</v>
      </c>
      <c r="G2265" s="994"/>
      <c r="H2265" s="996" t="s">
        <v>345</v>
      </c>
      <c r="I2265" s="1976" t="str">
        <f t="shared" si="760"/>
        <v>Cap.4 Pct.7 Rd.12 Col.B</v>
      </c>
      <c r="J2265" s="998"/>
      <c r="K2265" s="999"/>
      <c r="L2265" s="1000">
        <f t="shared" si="754"/>
        <v>0</v>
      </c>
      <c r="M2265" s="1000"/>
      <c r="N2265" s="1724">
        <f t="shared" si="761"/>
        <v>0</v>
      </c>
      <c r="O2265" s="1000"/>
      <c r="P2265" s="1000"/>
      <c r="Q2265" s="1000"/>
      <c r="R2265" s="1000"/>
      <c r="S2265" s="1000"/>
      <c r="T2265" s="1000"/>
      <c r="U2265" s="1000"/>
      <c r="V2265" s="1000"/>
      <c r="W2265" s="1000"/>
      <c r="X2265" s="1000"/>
      <c r="Y2265" s="1001"/>
      <c r="Z2265" s="1001" t="str">
        <f t="shared" si="759"/>
        <v xml:space="preserve">Cap.4 Pct.7: Codul judetului (Col.B) = (1 la 40, 51, 52) pentru Rd.(2 la n) </v>
      </c>
      <c r="AA2265" s="2205">
        <f t="shared" si="746"/>
        <v>1</v>
      </c>
      <c r="AB2265" s="3036">
        <v>186</v>
      </c>
    </row>
    <row r="2266" spans="1:28" x14ac:dyDescent="0.25">
      <c r="A2266" s="1708">
        <f t="shared" si="757"/>
        <v>0</v>
      </c>
      <c r="B2266" s="1708">
        <f t="shared" si="758"/>
        <v>10186013</v>
      </c>
      <c r="C2266" s="2193">
        <v>186</v>
      </c>
      <c r="D2266" s="1796" t="s">
        <v>447</v>
      </c>
      <c r="E2266" s="994">
        <v>13</v>
      </c>
      <c r="F2266" s="995" t="s">
        <v>9853</v>
      </c>
      <c r="G2266" s="994"/>
      <c r="H2266" s="996" t="s">
        <v>345</v>
      </c>
      <c r="I2266" s="1976" t="str">
        <f t="shared" si="760"/>
        <v>Cap.4 Pct.7 Rd.13 Col.B</v>
      </c>
      <c r="J2266" s="998"/>
      <c r="K2266" s="999"/>
      <c r="L2266" s="1000">
        <f t="shared" si="754"/>
        <v>0</v>
      </c>
      <c r="M2266" s="1000"/>
      <c r="N2266" s="1724">
        <f t="shared" si="761"/>
        <v>0</v>
      </c>
      <c r="O2266" s="1000"/>
      <c r="P2266" s="1000"/>
      <c r="Q2266" s="1000"/>
      <c r="R2266" s="1000"/>
      <c r="S2266" s="1000"/>
      <c r="T2266" s="1000"/>
      <c r="U2266" s="1000"/>
      <c r="V2266" s="1000"/>
      <c r="W2266" s="1000"/>
      <c r="X2266" s="1000"/>
      <c r="Y2266" s="1001"/>
      <c r="Z2266" s="1001" t="str">
        <f t="shared" si="759"/>
        <v xml:space="preserve">Cap.4 Pct.7: Codul judetului (Col.B) = (1 la 40, 51, 52) pentru Rd.(2 la n) </v>
      </c>
      <c r="AA2266" s="2205">
        <f t="shared" si="746"/>
        <v>1</v>
      </c>
      <c r="AB2266" s="3036">
        <v>186</v>
      </c>
    </row>
    <row r="2267" spans="1:28" x14ac:dyDescent="0.25">
      <c r="A2267" s="1708">
        <f t="shared" si="757"/>
        <v>0</v>
      </c>
      <c r="B2267" s="1708">
        <f t="shared" si="758"/>
        <v>10186014</v>
      </c>
      <c r="C2267" s="2193">
        <v>186</v>
      </c>
      <c r="D2267" s="1796" t="s">
        <v>447</v>
      </c>
      <c r="E2267" s="994">
        <v>14</v>
      </c>
      <c r="F2267" s="995" t="s">
        <v>9853</v>
      </c>
      <c r="G2267" s="994"/>
      <c r="H2267" s="996" t="s">
        <v>345</v>
      </c>
      <c r="I2267" s="1976" t="str">
        <f t="shared" si="760"/>
        <v>Cap.4 Pct.7 Rd.14 Col.B</v>
      </c>
      <c r="J2267" s="998"/>
      <c r="K2267" s="999"/>
      <c r="L2267" s="1000">
        <f t="shared" si="754"/>
        <v>0</v>
      </c>
      <c r="M2267" s="1000"/>
      <c r="N2267" s="1724">
        <f t="shared" si="761"/>
        <v>0</v>
      </c>
      <c r="O2267" s="1000"/>
      <c r="P2267" s="1000"/>
      <c r="Q2267" s="1000"/>
      <c r="R2267" s="1000"/>
      <c r="S2267" s="1000"/>
      <c r="T2267" s="1000"/>
      <c r="U2267" s="1000"/>
      <c r="V2267" s="1000"/>
      <c r="W2267" s="1000"/>
      <c r="X2267" s="1000"/>
      <c r="Y2267" s="1001"/>
      <c r="Z2267" s="1001" t="str">
        <f t="shared" si="759"/>
        <v xml:space="preserve">Cap.4 Pct.7: Codul judetului (Col.B) = (1 la 40, 51, 52) pentru Rd.(2 la n) </v>
      </c>
      <c r="AA2267" s="2205">
        <f t="shared" si="746"/>
        <v>1</v>
      </c>
      <c r="AB2267" s="3036">
        <v>186</v>
      </c>
    </row>
    <row r="2268" spans="1:28" x14ac:dyDescent="0.25">
      <c r="A2268" s="1708">
        <f t="shared" si="757"/>
        <v>0</v>
      </c>
      <c r="B2268" s="1708">
        <f t="shared" si="758"/>
        <v>10186015</v>
      </c>
      <c r="C2268" s="2193">
        <v>186</v>
      </c>
      <c r="D2268" s="1796" t="s">
        <v>447</v>
      </c>
      <c r="E2268" s="994">
        <v>15</v>
      </c>
      <c r="F2268" s="995" t="s">
        <v>9853</v>
      </c>
      <c r="G2268" s="994"/>
      <c r="H2268" s="996" t="s">
        <v>345</v>
      </c>
      <c r="I2268" s="1976" t="str">
        <f t="shared" si="760"/>
        <v>Cap.4 Pct.7 Rd.15 Col.B</v>
      </c>
      <c r="J2268" s="998"/>
      <c r="K2268" s="999"/>
      <c r="L2268" s="1000">
        <f t="shared" si="754"/>
        <v>0</v>
      </c>
      <c r="M2268" s="1000"/>
      <c r="N2268" s="1724">
        <f t="shared" si="761"/>
        <v>0</v>
      </c>
      <c r="O2268" s="1000"/>
      <c r="P2268" s="1000"/>
      <c r="Q2268" s="1000"/>
      <c r="R2268" s="1000"/>
      <c r="S2268" s="1000"/>
      <c r="T2268" s="1000"/>
      <c r="U2268" s="1000"/>
      <c r="V2268" s="1000"/>
      <c r="W2268" s="1000"/>
      <c r="X2268" s="1000"/>
      <c r="Y2268" s="1001"/>
      <c r="Z2268" s="1001" t="str">
        <f t="shared" si="759"/>
        <v xml:space="preserve">Cap.4 Pct.7: Codul judetului (Col.B) = (1 la 40, 51, 52) pentru Rd.(2 la n) </v>
      </c>
      <c r="AA2268" s="2205">
        <f t="shared" si="746"/>
        <v>1</v>
      </c>
      <c r="AB2268" s="3036">
        <v>186</v>
      </c>
    </row>
    <row r="2269" spans="1:28" x14ac:dyDescent="0.25">
      <c r="A2269" s="1708">
        <f t="shared" si="757"/>
        <v>0</v>
      </c>
      <c r="B2269" s="1708">
        <f t="shared" si="758"/>
        <v>10186016</v>
      </c>
      <c r="C2269" s="2193">
        <v>186</v>
      </c>
      <c r="D2269" s="1796" t="s">
        <v>447</v>
      </c>
      <c r="E2269" s="994">
        <v>16</v>
      </c>
      <c r="F2269" s="995" t="s">
        <v>9853</v>
      </c>
      <c r="G2269" s="994"/>
      <c r="H2269" s="996" t="s">
        <v>345</v>
      </c>
      <c r="I2269" s="1976" t="str">
        <f t="shared" si="760"/>
        <v>Cap.4 Pct.7 Rd.16 Col.B</v>
      </c>
      <c r="J2269" s="998"/>
      <c r="K2269" s="999"/>
      <c r="L2269" s="1000">
        <f t="shared" si="754"/>
        <v>0</v>
      </c>
      <c r="M2269" s="1000"/>
      <c r="N2269" s="1724">
        <f t="shared" si="761"/>
        <v>0</v>
      </c>
      <c r="O2269" s="1000"/>
      <c r="P2269" s="1000"/>
      <c r="Q2269" s="1000"/>
      <c r="R2269" s="1000"/>
      <c r="S2269" s="1000"/>
      <c r="T2269" s="1000"/>
      <c r="U2269" s="1000"/>
      <c r="V2269" s="1000"/>
      <c r="W2269" s="1000"/>
      <c r="X2269" s="1000"/>
      <c r="Y2269" s="1001"/>
      <c r="Z2269" s="1001" t="str">
        <f t="shared" si="759"/>
        <v xml:space="preserve">Cap.4 Pct.7: Codul judetului (Col.B) = (1 la 40, 51, 52) pentru Rd.(2 la n) </v>
      </c>
      <c r="AA2269" s="2205">
        <f t="shared" si="746"/>
        <v>1</v>
      </c>
      <c r="AB2269" s="3036">
        <v>186</v>
      </c>
    </row>
    <row r="2270" spans="1:28" x14ac:dyDescent="0.25">
      <c r="A2270" s="1708">
        <f t="shared" si="757"/>
        <v>0</v>
      </c>
      <c r="B2270" s="1708">
        <f t="shared" si="758"/>
        <v>10186017</v>
      </c>
      <c r="C2270" s="2193">
        <v>186</v>
      </c>
      <c r="D2270" s="1796" t="s">
        <v>447</v>
      </c>
      <c r="E2270" s="994">
        <v>17</v>
      </c>
      <c r="F2270" s="995" t="s">
        <v>9853</v>
      </c>
      <c r="G2270" s="994"/>
      <c r="H2270" s="996" t="s">
        <v>345</v>
      </c>
      <c r="I2270" s="1976" t="str">
        <f t="shared" si="760"/>
        <v>Cap.4 Pct.7 Rd.17 Col.B</v>
      </c>
      <c r="J2270" s="998"/>
      <c r="K2270" s="999"/>
      <c r="L2270" s="1000">
        <f t="shared" si="754"/>
        <v>0</v>
      </c>
      <c r="M2270" s="1000"/>
      <c r="N2270" s="1724">
        <f t="shared" si="761"/>
        <v>0</v>
      </c>
      <c r="O2270" s="1000"/>
      <c r="P2270" s="1000"/>
      <c r="Q2270" s="1000"/>
      <c r="R2270" s="1000"/>
      <c r="S2270" s="1000"/>
      <c r="T2270" s="1000"/>
      <c r="U2270" s="1000"/>
      <c r="V2270" s="1000"/>
      <c r="W2270" s="1000"/>
      <c r="X2270" s="1000"/>
      <c r="Y2270" s="1001"/>
      <c r="Z2270" s="1001" t="str">
        <f t="shared" si="759"/>
        <v xml:space="preserve">Cap.4 Pct.7: Codul judetului (Col.B) = (1 la 40, 51, 52) pentru Rd.(2 la n) </v>
      </c>
      <c r="AA2270" s="2205">
        <f t="shared" si="746"/>
        <v>1</v>
      </c>
      <c r="AB2270" s="3036">
        <v>186</v>
      </c>
    </row>
    <row r="2271" spans="1:28" x14ac:dyDescent="0.25">
      <c r="A2271" s="1708">
        <f t="shared" si="757"/>
        <v>0</v>
      </c>
      <c r="B2271" s="1708">
        <f t="shared" si="758"/>
        <v>10186018</v>
      </c>
      <c r="C2271" s="2193">
        <v>186</v>
      </c>
      <c r="D2271" s="1796" t="s">
        <v>447</v>
      </c>
      <c r="E2271" s="994">
        <v>18</v>
      </c>
      <c r="F2271" s="995" t="s">
        <v>9853</v>
      </c>
      <c r="G2271" s="994"/>
      <c r="H2271" s="996" t="s">
        <v>345</v>
      </c>
      <c r="I2271" s="1976" t="str">
        <f t="shared" si="760"/>
        <v>Cap.4 Pct.7 Rd.18 Col.B</v>
      </c>
      <c r="J2271" s="998"/>
      <c r="K2271" s="999"/>
      <c r="L2271" s="1000">
        <f t="shared" si="754"/>
        <v>0</v>
      </c>
      <c r="M2271" s="1000"/>
      <c r="N2271" s="1724">
        <f t="shared" si="761"/>
        <v>0</v>
      </c>
      <c r="O2271" s="1000"/>
      <c r="P2271" s="1000"/>
      <c r="Q2271" s="1000"/>
      <c r="R2271" s="1000"/>
      <c r="S2271" s="1000"/>
      <c r="T2271" s="1000"/>
      <c r="U2271" s="1000"/>
      <c r="V2271" s="1000"/>
      <c r="W2271" s="1000"/>
      <c r="X2271" s="1000"/>
      <c r="Y2271" s="1001"/>
      <c r="Z2271" s="1001" t="str">
        <f t="shared" si="759"/>
        <v xml:space="preserve">Cap.4 Pct.7: Codul judetului (Col.B) = (1 la 40, 51, 52) pentru Rd.(2 la n) </v>
      </c>
      <c r="AA2271" s="2205">
        <f t="shared" si="746"/>
        <v>1</v>
      </c>
      <c r="AB2271" s="3036">
        <v>186</v>
      </c>
    </row>
    <row r="2272" spans="1:28" x14ac:dyDescent="0.25">
      <c r="A2272" s="1708">
        <f t="shared" si="757"/>
        <v>0</v>
      </c>
      <c r="B2272" s="1708">
        <f t="shared" si="758"/>
        <v>10186019</v>
      </c>
      <c r="C2272" s="2193">
        <v>186</v>
      </c>
      <c r="D2272" s="1796" t="s">
        <v>447</v>
      </c>
      <c r="E2272" s="994">
        <v>19</v>
      </c>
      <c r="F2272" s="995" t="s">
        <v>9853</v>
      </c>
      <c r="G2272" s="994"/>
      <c r="H2272" s="996" t="s">
        <v>345</v>
      </c>
      <c r="I2272" s="1976" t="str">
        <f t="shared" si="760"/>
        <v>Cap.4 Pct.7 Rd.19 Col.B</v>
      </c>
      <c r="J2272" s="998"/>
      <c r="K2272" s="999"/>
      <c r="L2272" s="1000">
        <f t="shared" si="754"/>
        <v>0</v>
      </c>
      <c r="M2272" s="1000"/>
      <c r="N2272" s="1724">
        <f t="shared" si="761"/>
        <v>0</v>
      </c>
      <c r="O2272" s="1000"/>
      <c r="P2272" s="1000"/>
      <c r="Q2272" s="1000"/>
      <c r="R2272" s="1000"/>
      <c r="S2272" s="1000"/>
      <c r="T2272" s="1000"/>
      <c r="U2272" s="1000"/>
      <c r="V2272" s="1000"/>
      <c r="W2272" s="1000"/>
      <c r="X2272" s="1000"/>
      <c r="Y2272" s="1001"/>
      <c r="Z2272" s="1001" t="str">
        <f t="shared" si="759"/>
        <v xml:space="preserve">Cap.4 Pct.7: Codul judetului (Col.B) = (1 la 40, 51, 52) pentru Rd.(2 la n) </v>
      </c>
      <c r="AA2272" s="2205">
        <f t="shared" si="746"/>
        <v>1</v>
      </c>
      <c r="AB2272" s="3036">
        <v>186</v>
      </c>
    </row>
    <row r="2273" spans="1:28" x14ac:dyDescent="0.25">
      <c r="A2273" s="1708">
        <f t="shared" si="757"/>
        <v>0</v>
      </c>
      <c r="B2273" s="1708">
        <f t="shared" si="758"/>
        <v>10186020</v>
      </c>
      <c r="C2273" s="2193">
        <v>186</v>
      </c>
      <c r="D2273" s="1796" t="s">
        <v>447</v>
      </c>
      <c r="E2273" s="994">
        <v>20</v>
      </c>
      <c r="F2273" s="995" t="s">
        <v>9853</v>
      </c>
      <c r="G2273" s="994"/>
      <c r="H2273" s="996" t="s">
        <v>345</v>
      </c>
      <c r="I2273" s="1976" t="str">
        <f t="shared" si="760"/>
        <v>Cap.4 Pct.7 Rd.20 Col.B</v>
      </c>
      <c r="J2273" s="998"/>
      <c r="K2273" s="999"/>
      <c r="L2273" s="1000">
        <f t="shared" si="754"/>
        <v>0</v>
      </c>
      <c r="M2273" s="1000"/>
      <c r="N2273" s="1724">
        <f t="shared" si="761"/>
        <v>0</v>
      </c>
      <c r="O2273" s="1000"/>
      <c r="P2273" s="1000"/>
      <c r="Q2273" s="1000"/>
      <c r="R2273" s="1000"/>
      <c r="S2273" s="1000"/>
      <c r="T2273" s="1000"/>
      <c r="U2273" s="1000"/>
      <c r="V2273" s="1000"/>
      <c r="W2273" s="1000"/>
      <c r="X2273" s="1000"/>
      <c r="Y2273" s="1001"/>
      <c r="Z2273" s="1001" t="str">
        <f t="shared" si="759"/>
        <v xml:space="preserve">Cap.4 Pct.7: Codul judetului (Col.B) = (1 la 40, 51, 52) pentru Rd.(2 la n) </v>
      </c>
      <c r="AA2273" s="2205">
        <f t="shared" si="746"/>
        <v>1</v>
      </c>
      <c r="AB2273" s="3036">
        <v>186</v>
      </c>
    </row>
    <row r="2274" spans="1:28" x14ac:dyDescent="0.25">
      <c r="A2274" s="1708">
        <f t="shared" si="757"/>
        <v>0</v>
      </c>
      <c r="B2274" s="1708">
        <f t="shared" si="758"/>
        <v>10186021</v>
      </c>
      <c r="C2274" s="2193">
        <v>186</v>
      </c>
      <c r="D2274" s="1796" t="s">
        <v>447</v>
      </c>
      <c r="E2274" s="994">
        <v>21</v>
      </c>
      <c r="F2274" s="995" t="s">
        <v>9853</v>
      </c>
      <c r="G2274" s="994"/>
      <c r="H2274" s="996" t="s">
        <v>345</v>
      </c>
      <c r="I2274" s="1976" t="str">
        <f t="shared" si="760"/>
        <v>Cap.4 Pct.7 Rd.21 Col.B</v>
      </c>
      <c r="J2274" s="998"/>
      <c r="K2274" s="999"/>
      <c r="L2274" s="1000">
        <f t="shared" si="754"/>
        <v>0</v>
      </c>
      <c r="M2274" s="1000"/>
      <c r="N2274" s="1724">
        <f t="shared" si="761"/>
        <v>0</v>
      </c>
      <c r="O2274" s="1000"/>
      <c r="P2274" s="1000"/>
      <c r="Q2274" s="1000"/>
      <c r="R2274" s="1000"/>
      <c r="S2274" s="1000"/>
      <c r="T2274" s="1000"/>
      <c r="U2274" s="1000"/>
      <c r="V2274" s="1000"/>
      <c r="W2274" s="1000"/>
      <c r="X2274" s="1000"/>
      <c r="Y2274" s="1001"/>
      <c r="Z2274" s="1001" t="str">
        <f t="shared" si="759"/>
        <v xml:space="preserve">Cap.4 Pct.7: Codul judetului (Col.B) = (1 la 40, 51, 52) pentru Rd.(2 la n) </v>
      </c>
      <c r="AA2274" s="2205">
        <f t="shared" si="746"/>
        <v>1</v>
      </c>
      <c r="AB2274" s="3036">
        <v>186</v>
      </c>
    </row>
    <row r="2275" spans="1:28" x14ac:dyDescent="0.25">
      <c r="A2275" s="1708">
        <f t="shared" si="757"/>
        <v>0</v>
      </c>
      <c r="B2275" s="1708">
        <f t="shared" si="758"/>
        <v>10186022</v>
      </c>
      <c r="C2275" s="2193">
        <v>186</v>
      </c>
      <c r="D2275" s="1796" t="s">
        <v>447</v>
      </c>
      <c r="E2275" s="994">
        <v>22</v>
      </c>
      <c r="F2275" s="995" t="s">
        <v>9853</v>
      </c>
      <c r="G2275" s="994"/>
      <c r="H2275" s="996" t="s">
        <v>345</v>
      </c>
      <c r="I2275" s="1976" t="str">
        <f t="shared" si="760"/>
        <v>Cap.4 Pct.7 Rd.22 Col.B</v>
      </c>
      <c r="J2275" s="998"/>
      <c r="K2275" s="999"/>
      <c r="L2275" s="1000">
        <f t="shared" si="754"/>
        <v>0</v>
      </c>
      <c r="M2275" s="1000"/>
      <c r="N2275" s="1724">
        <f t="shared" si="761"/>
        <v>0</v>
      </c>
      <c r="O2275" s="1000"/>
      <c r="P2275" s="1000"/>
      <c r="Q2275" s="1000"/>
      <c r="R2275" s="1000"/>
      <c r="S2275" s="1000"/>
      <c r="T2275" s="1000"/>
      <c r="U2275" s="1000"/>
      <c r="V2275" s="1000"/>
      <c r="W2275" s="1000"/>
      <c r="X2275" s="1000"/>
      <c r="Y2275" s="1001"/>
      <c r="Z2275" s="1001" t="str">
        <f t="shared" si="759"/>
        <v xml:space="preserve">Cap.4 Pct.7: Codul judetului (Col.B) = (1 la 40, 51, 52) pentru Rd.(2 la n) </v>
      </c>
      <c r="AA2275" s="2205">
        <f t="shared" si="746"/>
        <v>1</v>
      </c>
      <c r="AB2275" s="3036">
        <v>186</v>
      </c>
    </row>
    <row r="2276" spans="1:28" x14ac:dyDescent="0.25">
      <c r="A2276" s="1708">
        <f t="shared" si="757"/>
        <v>0</v>
      </c>
      <c r="B2276" s="1708">
        <f t="shared" si="758"/>
        <v>10186023</v>
      </c>
      <c r="C2276" s="2193">
        <v>186</v>
      </c>
      <c r="D2276" s="1796" t="s">
        <v>447</v>
      </c>
      <c r="E2276" s="994">
        <v>23</v>
      </c>
      <c r="F2276" s="995" t="s">
        <v>9853</v>
      </c>
      <c r="G2276" s="994"/>
      <c r="H2276" s="996" t="s">
        <v>345</v>
      </c>
      <c r="I2276" s="1976" t="str">
        <f t="shared" si="760"/>
        <v>Cap.4 Pct.7 Rd.23 Col.B</v>
      </c>
      <c r="J2276" s="998"/>
      <c r="K2276" s="999"/>
      <c r="L2276" s="1000">
        <f t="shared" si="754"/>
        <v>0</v>
      </c>
      <c r="M2276" s="1000"/>
      <c r="N2276" s="1724">
        <f t="shared" si="761"/>
        <v>0</v>
      </c>
      <c r="O2276" s="1000"/>
      <c r="P2276" s="1000"/>
      <c r="Q2276" s="1000"/>
      <c r="R2276" s="1000"/>
      <c r="S2276" s="1000"/>
      <c r="T2276" s="1000"/>
      <c r="U2276" s="1000"/>
      <c r="V2276" s="1000"/>
      <c r="W2276" s="1000"/>
      <c r="X2276" s="1000"/>
      <c r="Y2276" s="1001"/>
      <c r="Z2276" s="1001" t="str">
        <f t="shared" si="759"/>
        <v xml:space="preserve">Cap.4 Pct.7: Codul judetului (Col.B) = (1 la 40, 51, 52) pentru Rd.(2 la n) </v>
      </c>
      <c r="AA2276" s="2205">
        <f t="shared" si="746"/>
        <v>1</v>
      </c>
      <c r="AB2276" s="3036">
        <v>186</v>
      </c>
    </row>
    <row r="2277" spans="1:28" x14ac:dyDescent="0.25">
      <c r="A2277" s="1708">
        <f t="shared" si="757"/>
        <v>0</v>
      </c>
      <c r="B2277" s="1708">
        <f t="shared" si="758"/>
        <v>10186024</v>
      </c>
      <c r="C2277" s="2193">
        <v>186</v>
      </c>
      <c r="D2277" s="1796" t="s">
        <v>447</v>
      </c>
      <c r="E2277" s="994">
        <v>24</v>
      </c>
      <c r="F2277" s="995" t="s">
        <v>9853</v>
      </c>
      <c r="G2277" s="994"/>
      <c r="H2277" s="996" t="s">
        <v>345</v>
      </c>
      <c r="I2277" s="1976" t="str">
        <f t="shared" si="760"/>
        <v>Cap.4 Pct.7 Rd.24 Col.B</v>
      </c>
      <c r="J2277" s="998"/>
      <c r="K2277" s="999"/>
      <c r="L2277" s="1000">
        <f t="shared" si="754"/>
        <v>0</v>
      </c>
      <c r="M2277" s="1000"/>
      <c r="N2277" s="1724">
        <f t="shared" si="761"/>
        <v>0</v>
      </c>
      <c r="O2277" s="1000"/>
      <c r="P2277" s="1000"/>
      <c r="Q2277" s="1000"/>
      <c r="R2277" s="1000"/>
      <c r="S2277" s="1000"/>
      <c r="T2277" s="1000"/>
      <c r="U2277" s="1000"/>
      <c r="V2277" s="1000"/>
      <c r="W2277" s="1000"/>
      <c r="X2277" s="1000"/>
      <c r="Y2277" s="1001"/>
      <c r="Z2277" s="1001" t="str">
        <f t="shared" si="759"/>
        <v xml:space="preserve">Cap.4 Pct.7: Codul judetului (Col.B) = (1 la 40, 51, 52) pentru Rd.(2 la n) </v>
      </c>
      <c r="AA2277" s="2205">
        <f t="shared" si="746"/>
        <v>1</v>
      </c>
      <c r="AB2277" s="3036">
        <v>186</v>
      </c>
    </row>
    <row r="2278" spans="1:28" x14ac:dyDescent="0.25">
      <c r="A2278" s="1708">
        <f t="shared" si="757"/>
        <v>0</v>
      </c>
      <c r="B2278" s="1708">
        <f t="shared" si="758"/>
        <v>10186025</v>
      </c>
      <c r="C2278" s="2193">
        <v>186</v>
      </c>
      <c r="D2278" s="1796" t="s">
        <v>447</v>
      </c>
      <c r="E2278" s="994">
        <v>25</v>
      </c>
      <c r="F2278" s="995" t="s">
        <v>9853</v>
      </c>
      <c r="G2278" s="994"/>
      <c r="H2278" s="996" t="s">
        <v>345</v>
      </c>
      <c r="I2278" s="1976" t="str">
        <f t="shared" si="760"/>
        <v>Cap.4 Pct.7 Rd.25 Col.B</v>
      </c>
      <c r="J2278" s="998"/>
      <c r="K2278" s="999"/>
      <c r="L2278" s="1000">
        <f t="shared" si="754"/>
        <v>0</v>
      </c>
      <c r="M2278" s="1000"/>
      <c r="N2278" s="1724">
        <f t="shared" si="761"/>
        <v>0</v>
      </c>
      <c r="O2278" s="1000"/>
      <c r="P2278" s="1000"/>
      <c r="Q2278" s="1000"/>
      <c r="R2278" s="1000"/>
      <c r="S2278" s="1000"/>
      <c r="T2278" s="1000"/>
      <c r="U2278" s="1000"/>
      <c r="V2278" s="1000"/>
      <c r="W2278" s="1000"/>
      <c r="X2278" s="1000"/>
      <c r="Y2278" s="1001"/>
      <c r="Z2278" s="1001" t="str">
        <f t="shared" si="759"/>
        <v xml:space="preserve">Cap.4 Pct.7: Codul judetului (Col.B) = (1 la 40, 51, 52) pentru Rd.(2 la n) </v>
      </c>
      <c r="AA2278" s="2205">
        <f t="shared" si="746"/>
        <v>1</v>
      </c>
      <c r="AB2278" s="3036">
        <v>186</v>
      </c>
    </row>
    <row r="2279" spans="1:28" x14ac:dyDescent="0.25">
      <c r="A2279" s="1708">
        <f t="shared" si="757"/>
        <v>0</v>
      </c>
      <c r="B2279" s="1708">
        <f t="shared" si="758"/>
        <v>10186026</v>
      </c>
      <c r="C2279" s="2193">
        <v>186</v>
      </c>
      <c r="D2279" s="1796" t="s">
        <v>447</v>
      </c>
      <c r="E2279" s="994">
        <v>26</v>
      </c>
      <c r="F2279" s="995" t="s">
        <v>9853</v>
      </c>
      <c r="G2279" s="994"/>
      <c r="H2279" s="996" t="s">
        <v>345</v>
      </c>
      <c r="I2279" s="1976" t="str">
        <f t="shared" si="760"/>
        <v>Cap.4 Pct.7 Rd.26 Col.B</v>
      </c>
      <c r="J2279" s="998"/>
      <c r="K2279" s="999"/>
      <c r="L2279" s="1000">
        <f t="shared" si="754"/>
        <v>0</v>
      </c>
      <c r="M2279" s="1000"/>
      <c r="N2279" s="1724">
        <f t="shared" si="761"/>
        <v>0</v>
      </c>
      <c r="O2279" s="1000"/>
      <c r="P2279" s="1000"/>
      <c r="Q2279" s="1000"/>
      <c r="R2279" s="1000"/>
      <c r="S2279" s="1000"/>
      <c r="T2279" s="1000"/>
      <c r="U2279" s="1000"/>
      <c r="V2279" s="1000"/>
      <c r="W2279" s="1000"/>
      <c r="X2279" s="1000"/>
      <c r="Y2279" s="1001"/>
      <c r="Z2279" s="1001" t="str">
        <f t="shared" si="759"/>
        <v xml:space="preserve">Cap.4 Pct.7: Codul judetului (Col.B) = (1 la 40, 51, 52) pentru Rd.(2 la n) </v>
      </c>
      <c r="AA2279" s="2205">
        <f t="shared" si="746"/>
        <v>1</v>
      </c>
      <c r="AB2279" s="3036">
        <v>186</v>
      </c>
    </row>
    <row r="2280" spans="1:28" x14ac:dyDescent="0.25">
      <c r="A2280" s="1708">
        <f t="shared" si="757"/>
        <v>0</v>
      </c>
      <c r="B2280" s="1708">
        <f t="shared" si="758"/>
        <v>10186027</v>
      </c>
      <c r="C2280" s="2193">
        <v>186</v>
      </c>
      <c r="D2280" s="1796" t="s">
        <v>447</v>
      </c>
      <c r="E2280" s="994">
        <v>27</v>
      </c>
      <c r="F2280" s="995" t="s">
        <v>9853</v>
      </c>
      <c r="G2280" s="994"/>
      <c r="H2280" s="996" t="s">
        <v>345</v>
      </c>
      <c r="I2280" s="1976" t="str">
        <f t="shared" si="760"/>
        <v>Cap.4 Pct.7 Rd.27 Col.B</v>
      </c>
      <c r="J2280" s="998"/>
      <c r="K2280" s="999"/>
      <c r="L2280" s="1000">
        <f t="shared" si="754"/>
        <v>0</v>
      </c>
      <c r="M2280" s="1000"/>
      <c r="N2280" s="1724">
        <f t="shared" si="761"/>
        <v>0</v>
      </c>
      <c r="O2280" s="1000"/>
      <c r="P2280" s="1000"/>
      <c r="Q2280" s="1000"/>
      <c r="R2280" s="1000"/>
      <c r="S2280" s="1000"/>
      <c r="T2280" s="1000"/>
      <c r="U2280" s="1000"/>
      <c r="V2280" s="1000"/>
      <c r="W2280" s="1000"/>
      <c r="X2280" s="1000"/>
      <c r="Y2280" s="1001"/>
      <c r="Z2280" s="1001" t="str">
        <f t="shared" si="759"/>
        <v xml:space="preserve">Cap.4 Pct.7: Codul judetului (Col.B) = (1 la 40, 51, 52) pentru Rd.(2 la n) </v>
      </c>
      <c r="AA2280" s="2205">
        <f t="shared" si="746"/>
        <v>1</v>
      </c>
      <c r="AB2280" s="3036">
        <v>186</v>
      </c>
    </row>
    <row r="2281" spans="1:28" x14ac:dyDescent="0.25">
      <c r="A2281" s="1708">
        <f t="shared" si="757"/>
        <v>0</v>
      </c>
      <c r="B2281" s="1708">
        <f t="shared" si="758"/>
        <v>10186028</v>
      </c>
      <c r="C2281" s="2193">
        <v>186</v>
      </c>
      <c r="D2281" s="1796" t="s">
        <v>447</v>
      </c>
      <c r="E2281" s="994">
        <v>28</v>
      </c>
      <c r="F2281" s="995" t="s">
        <v>9853</v>
      </c>
      <c r="G2281" s="994"/>
      <c r="H2281" s="996" t="s">
        <v>345</v>
      </c>
      <c r="I2281" s="1976" t="str">
        <f t="shared" si="760"/>
        <v>Cap.4 Pct.7 Rd.28 Col.B</v>
      </c>
      <c r="J2281" s="998"/>
      <c r="K2281" s="999"/>
      <c r="L2281" s="1000">
        <f t="shared" si="754"/>
        <v>0</v>
      </c>
      <c r="M2281" s="1000"/>
      <c r="N2281" s="1724">
        <f t="shared" si="761"/>
        <v>0</v>
      </c>
      <c r="O2281" s="1000"/>
      <c r="P2281" s="1000"/>
      <c r="Q2281" s="1000"/>
      <c r="R2281" s="1000"/>
      <c r="S2281" s="1000"/>
      <c r="T2281" s="1000"/>
      <c r="U2281" s="1000"/>
      <c r="V2281" s="1000"/>
      <c r="W2281" s="1000"/>
      <c r="X2281" s="1000"/>
      <c r="Y2281" s="1001"/>
      <c r="Z2281" s="1001" t="str">
        <f t="shared" si="759"/>
        <v xml:space="preserve">Cap.4 Pct.7: Codul judetului (Col.B) = (1 la 40, 51, 52) pentru Rd.(2 la n) </v>
      </c>
      <c r="AA2281" s="2205">
        <f t="shared" si="746"/>
        <v>1</v>
      </c>
      <c r="AB2281" s="3036">
        <v>186</v>
      </c>
    </row>
    <row r="2282" spans="1:28" x14ac:dyDescent="0.25">
      <c r="A2282" s="1708">
        <f t="shared" si="757"/>
        <v>0</v>
      </c>
      <c r="B2282" s="1708">
        <f t="shared" si="758"/>
        <v>10186029</v>
      </c>
      <c r="C2282" s="2193">
        <v>186</v>
      </c>
      <c r="D2282" s="1796" t="s">
        <v>447</v>
      </c>
      <c r="E2282" s="994">
        <v>29</v>
      </c>
      <c r="F2282" s="995" t="s">
        <v>9853</v>
      </c>
      <c r="G2282" s="994"/>
      <c r="H2282" s="996" t="s">
        <v>345</v>
      </c>
      <c r="I2282" s="1976" t="str">
        <f t="shared" si="760"/>
        <v>Cap.4 Pct.7 Rd.29 Col.B</v>
      </c>
      <c r="J2282" s="998"/>
      <c r="K2282" s="999"/>
      <c r="L2282" s="1000">
        <f t="shared" si="754"/>
        <v>0</v>
      </c>
      <c r="M2282" s="1000"/>
      <c r="N2282" s="1724">
        <f t="shared" si="761"/>
        <v>0</v>
      </c>
      <c r="O2282" s="1000"/>
      <c r="P2282" s="1000"/>
      <c r="Q2282" s="1000"/>
      <c r="R2282" s="1000"/>
      <c r="S2282" s="1000"/>
      <c r="T2282" s="1000"/>
      <c r="U2282" s="1000"/>
      <c r="V2282" s="1000"/>
      <c r="W2282" s="1000"/>
      <c r="X2282" s="1000"/>
      <c r="Y2282" s="1001"/>
      <c r="Z2282" s="1001" t="str">
        <f t="shared" si="759"/>
        <v xml:space="preserve">Cap.4 Pct.7: Codul judetului (Col.B) = (1 la 40, 51, 52) pentru Rd.(2 la n) </v>
      </c>
      <c r="AA2282" s="2205">
        <f t="shared" si="746"/>
        <v>1</v>
      </c>
      <c r="AB2282" s="3036">
        <v>186</v>
      </c>
    </row>
    <row r="2283" spans="1:28" x14ac:dyDescent="0.25">
      <c r="A2283" s="1708">
        <f t="shared" si="757"/>
        <v>0</v>
      </c>
      <c r="B2283" s="1708">
        <f t="shared" si="758"/>
        <v>10186030</v>
      </c>
      <c r="C2283" s="2193">
        <v>186</v>
      </c>
      <c r="D2283" s="1796" t="s">
        <v>447</v>
      </c>
      <c r="E2283" s="994">
        <v>30</v>
      </c>
      <c r="F2283" s="995" t="s">
        <v>9853</v>
      </c>
      <c r="G2283" s="994"/>
      <c r="H2283" s="996" t="s">
        <v>345</v>
      </c>
      <c r="I2283" s="1976" t="str">
        <f t="shared" si="760"/>
        <v>Cap.4 Pct.7 Rd.30 Col.B</v>
      </c>
      <c r="J2283" s="998"/>
      <c r="K2283" s="999"/>
      <c r="L2283" s="1000">
        <f t="shared" si="754"/>
        <v>0</v>
      </c>
      <c r="M2283" s="1000"/>
      <c r="N2283" s="1724">
        <f t="shared" si="761"/>
        <v>0</v>
      </c>
      <c r="O2283" s="1000"/>
      <c r="P2283" s="1000"/>
      <c r="Q2283" s="1000"/>
      <c r="R2283" s="1000"/>
      <c r="S2283" s="1000"/>
      <c r="T2283" s="1000"/>
      <c r="U2283" s="1000"/>
      <c r="V2283" s="1000"/>
      <c r="W2283" s="1000"/>
      <c r="X2283" s="1000"/>
      <c r="Y2283" s="1001"/>
      <c r="Z2283" s="1001" t="str">
        <f t="shared" si="759"/>
        <v xml:space="preserve">Cap.4 Pct.7: Codul judetului (Col.B) = (1 la 40, 51, 52) pentru Rd.(2 la n) </v>
      </c>
      <c r="AA2283" s="2205">
        <f t="shared" si="746"/>
        <v>1</v>
      </c>
      <c r="AB2283" s="3036">
        <v>186</v>
      </c>
    </row>
    <row r="2284" spans="1:28" x14ac:dyDescent="0.25">
      <c r="A2284" s="1708">
        <f t="shared" si="757"/>
        <v>0</v>
      </c>
      <c r="B2284" s="1708">
        <f t="shared" si="758"/>
        <v>10186031</v>
      </c>
      <c r="C2284" s="2193">
        <v>186</v>
      </c>
      <c r="D2284" s="1796" t="s">
        <v>447</v>
      </c>
      <c r="E2284" s="994">
        <v>31</v>
      </c>
      <c r="F2284" s="995" t="s">
        <v>9853</v>
      </c>
      <c r="G2284" s="994"/>
      <c r="H2284" s="996" t="s">
        <v>345</v>
      </c>
      <c r="I2284" s="1976" t="str">
        <f t="shared" si="760"/>
        <v>Cap.4 Pct.7 Rd.31 Col.B</v>
      </c>
      <c r="J2284" s="998"/>
      <c r="K2284" s="999"/>
      <c r="L2284" s="1000">
        <f t="shared" si="754"/>
        <v>0</v>
      </c>
      <c r="M2284" s="1000"/>
      <c r="N2284" s="1724">
        <f t="shared" si="761"/>
        <v>0</v>
      </c>
      <c r="O2284" s="1000"/>
      <c r="P2284" s="1000"/>
      <c r="Q2284" s="1000"/>
      <c r="R2284" s="1000"/>
      <c r="S2284" s="1000"/>
      <c r="T2284" s="1000"/>
      <c r="U2284" s="1000"/>
      <c r="V2284" s="1000"/>
      <c r="W2284" s="1000"/>
      <c r="X2284" s="1000"/>
      <c r="Y2284" s="1001"/>
      <c r="Z2284" s="1001" t="str">
        <f t="shared" si="759"/>
        <v xml:space="preserve">Cap.4 Pct.7: Codul judetului (Col.B) = (1 la 40, 51, 52) pentru Rd.(2 la n) </v>
      </c>
      <c r="AA2284" s="2205">
        <f t="shared" si="746"/>
        <v>1</v>
      </c>
      <c r="AB2284" s="3036">
        <v>186</v>
      </c>
    </row>
    <row r="2285" spans="1:28" x14ac:dyDescent="0.25">
      <c r="A2285" s="1708">
        <f t="shared" si="757"/>
        <v>0</v>
      </c>
      <c r="B2285" s="1708">
        <f t="shared" si="758"/>
        <v>10186032</v>
      </c>
      <c r="C2285" s="2193">
        <v>186</v>
      </c>
      <c r="D2285" s="1796" t="s">
        <v>447</v>
      </c>
      <c r="E2285" s="994">
        <v>32</v>
      </c>
      <c r="F2285" s="995" t="s">
        <v>9853</v>
      </c>
      <c r="G2285" s="994"/>
      <c r="H2285" s="996" t="s">
        <v>345</v>
      </c>
      <c r="I2285" s="1976" t="str">
        <f t="shared" si="760"/>
        <v>Cap.4 Pct.7 Rd.32 Col.B</v>
      </c>
      <c r="J2285" s="998"/>
      <c r="K2285" s="999"/>
      <c r="L2285" s="1000">
        <f t="shared" si="754"/>
        <v>0</v>
      </c>
      <c r="M2285" s="1000"/>
      <c r="N2285" s="1724">
        <f t="shared" si="761"/>
        <v>0</v>
      </c>
      <c r="O2285" s="1000"/>
      <c r="P2285" s="1000"/>
      <c r="Q2285" s="1000"/>
      <c r="R2285" s="1000"/>
      <c r="S2285" s="1000"/>
      <c r="T2285" s="1000"/>
      <c r="U2285" s="1000"/>
      <c r="V2285" s="1000"/>
      <c r="W2285" s="1000"/>
      <c r="X2285" s="1000"/>
      <c r="Y2285" s="1001"/>
      <c r="Z2285" s="1001" t="str">
        <f t="shared" si="759"/>
        <v xml:space="preserve">Cap.4 Pct.7: Codul judetului (Col.B) = (1 la 40, 51, 52) pentru Rd.(2 la n) </v>
      </c>
      <c r="AA2285" s="2205">
        <f t="shared" si="746"/>
        <v>1</v>
      </c>
      <c r="AB2285" s="3036">
        <v>186</v>
      </c>
    </row>
    <row r="2286" spans="1:28" x14ac:dyDescent="0.25">
      <c r="A2286" s="1708">
        <f t="shared" si="757"/>
        <v>0</v>
      </c>
      <c r="B2286" s="1708">
        <f t="shared" si="758"/>
        <v>10186033</v>
      </c>
      <c r="C2286" s="2193">
        <v>186</v>
      </c>
      <c r="D2286" s="1796" t="s">
        <v>447</v>
      </c>
      <c r="E2286" s="994">
        <v>33</v>
      </c>
      <c r="F2286" s="995" t="s">
        <v>9853</v>
      </c>
      <c r="G2286" s="994"/>
      <c r="H2286" s="996" t="s">
        <v>345</v>
      </c>
      <c r="I2286" s="1976" t="str">
        <f t="shared" si="760"/>
        <v>Cap.4 Pct.7 Rd.33 Col.B</v>
      </c>
      <c r="J2286" s="998"/>
      <c r="K2286" s="999"/>
      <c r="L2286" s="1000">
        <f t="shared" si="754"/>
        <v>0</v>
      </c>
      <c r="M2286" s="1000"/>
      <c r="N2286" s="1724">
        <f t="shared" si="761"/>
        <v>0</v>
      </c>
      <c r="O2286" s="1000"/>
      <c r="P2286" s="1000"/>
      <c r="Q2286" s="1000"/>
      <c r="R2286" s="1000"/>
      <c r="S2286" s="1000"/>
      <c r="T2286" s="1000"/>
      <c r="U2286" s="1000"/>
      <c r="V2286" s="1000"/>
      <c r="W2286" s="1000"/>
      <c r="X2286" s="1000"/>
      <c r="Y2286" s="1001"/>
      <c r="Z2286" s="1001" t="str">
        <f t="shared" si="759"/>
        <v xml:space="preserve">Cap.4 Pct.7: Codul judetului (Col.B) = (1 la 40, 51, 52) pentru Rd.(2 la n) </v>
      </c>
      <c r="AA2286" s="2205">
        <f t="shared" si="746"/>
        <v>1</v>
      </c>
      <c r="AB2286" s="3036">
        <v>186</v>
      </c>
    </row>
    <row r="2287" spans="1:28" x14ac:dyDescent="0.25">
      <c r="A2287" s="1708">
        <f t="shared" si="757"/>
        <v>0</v>
      </c>
      <c r="B2287" s="1708">
        <f t="shared" si="758"/>
        <v>10186034</v>
      </c>
      <c r="C2287" s="2193">
        <v>186</v>
      </c>
      <c r="D2287" s="1796" t="s">
        <v>447</v>
      </c>
      <c r="E2287" s="994">
        <v>34</v>
      </c>
      <c r="F2287" s="995" t="s">
        <v>9853</v>
      </c>
      <c r="G2287" s="994"/>
      <c r="H2287" s="996" t="s">
        <v>345</v>
      </c>
      <c r="I2287" s="1976" t="str">
        <f t="shared" si="760"/>
        <v>Cap.4 Pct.7 Rd.34 Col.B</v>
      </c>
      <c r="J2287" s="998"/>
      <c r="K2287" s="999"/>
      <c r="L2287" s="1000">
        <f t="shared" si="754"/>
        <v>0</v>
      </c>
      <c r="M2287" s="1000"/>
      <c r="N2287" s="1724">
        <f t="shared" si="761"/>
        <v>0</v>
      </c>
      <c r="O2287" s="1000"/>
      <c r="P2287" s="1000"/>
      <c r="Q2287" s="1000"/>
      <c r="R2287" s="1000"/>
      <c r="S2287" s="1000"/>
      <c r="T2287" s="1000"/>
      <c r="U2287" s="1000"/>
      <c r="V2287" s="1000"/>
      <c r="W2287" s="1000"/>
      <c r="X2287" s="1000"/>
      <c r="Y2287" s="1001"/>
      <c r="Z2287" s="1001" t="str">
        <f t="shared" si="759"/>
        <v xml:space="preserve">Cap.4 Pct.7: Codul judetului (Col.B) = (1 la 40, 51, 52) pentru Rd.(2 la n) </v>
      </c>
      <c r="AA2287" s="2205">
        <f t="shared" si="746"/>
        <v>1</v>
      </c>
      <c r="AB2287" s="3036">
        <v>186</v>
      </c>
    </row>
    <row r="2288" spans="1:28" x14ac:dyDescent="0.25">
      <c r="A2288" s="1708">
        <f t="shared" si="757"/>
        <v>0</v>
      </c>
      <c r="B2288" s="1708">
        <f t="shared" si="758"/>
        <v>10186035</v>
      </c>
      <c r="C2288" s="2193">
        <v>186</v>
      </c>
      <c r="D2288" s="1796" t="s">
        <v>447</v>
      </c>
      <c r="E2288" s="994">
        <v>35</v>
      </c>
      <c r="F2288" s="995" t="s">
        <v>9853</v>
      </c>
      <c r="G2288" s="994"/>
      <c r="H2288" s="996" t="s">
        <v>345</v>
      </c>
      <c r="I2288" s="1976" t="str">
        <f t="shared" si="760"/>
        <v>Cap.4 Pct.7 Rd.35 Col.B</v>
      </c>
      <c r="J2288" s="998"/>
      <c r="K2288" s="999"/>
      <c r="L2288" s="1000">
        <f t="shared" si="754"/>
        <v>0</v>
      </c>
      <c r="M2288" s="1000"/>
      <c r="N2288" s="1724">
        <f t="shared" si="761"/>
        <v>0</v>
      </c>
      <c r="O2288" s="1000"/>
      <c r="P2288" s="1000"/>
      <c r="Q2288" s="1000"/>
      <c r="R2288" s="1000"/>
      <c r="S2288" s="1000"/>
      <c r="T2288" s="1000"/>
      <c r="U2288" s="1000"/>
      <c r="V2288" s="1000"/>
      <c r="W2288" s="1000"/>
      <c r="X2288" s="1000"/>
      <c r="Y2288" s="1001"/>
      <c r="Z2288" s="1001" t="str">
        <f t="shared" si="759"/>
        <v xml:space="preserve">Cap.4 Pct.7: Codul judetului (Col.B) = (1 la 40, 51, 52) pentru Rd.(2 la n) </v>
      </c>
      <c r="AA2288" s="2205">
        <f t="shared" si="746"/>
        <v>1</v>
      </c>
      <c r="AB2288" s="3036">
        <v>186</v>
      </c>
    </row>
    <row r="2289" spans="1:28" x14ac:dyDescent="0.25">
      <c r="A2289" s="1708">
        <f t="shared" si="757"/>
        <v>0</v>
      </c>
      <c r="B2289" s="1708">
        <f t="shared" si="758"/>
        <v>10186036</v>
      </c>
      <c r="C2289" s="2193">
        <v>186</v>
      </c>
      <c r="D2289" s="1796" t="s">
        <v>447</v>
      </c>
      <c r="E2289" s="994">
        <v>36</v>
      </c>
      <c r="F2289" s="995" t="s">
        <v>9853</v>
      </c>
      <c r="G2289" s="994"/>
      <c r="H2289" s="996" t="s">
        <v>345</v>
      </c>
      <c r="I2289" s="1976" t="str">
        <f t="shared" si="760"/>
        <v>Cap.4 Pct.7 Rd.36 Col.B</v>
      </c>
      <c r="J2289" s="998"/>
      <c r="K2289" s="999"/>
      <c r="L2289" s="1000">
        <f t="shared" si="754"/>
        <v>0</v>
      </c>
      <c r="M2289" s="1000"/>
      <c r="N2289" s="1724">
        <f t="shared" si="761"/>
        <v>0</v>
      </c>
      <c r="O2289" s="1000"/>
      <c r="P2289" s="1000"/>
      <c r="Q2289" s="1000"/>
      <c r="R2289" s="1000"/>
      <c r="S2289" s="1000"/>
      <c r="T2289" s="1000"/>
      <c r="U2289" s="1000"/>
      <c r="V2289" s="1000"/>
      <c r="W2289" s="1000"/>
      <c r="X2289" s="1000"/>
      <c r="Y2289" s="1001"/>
      <c r="Z2289" s="1001" t="str">
        <f t="shared" si="759"/>
        <v xml:space="preserve">Cap.4 Pct.7: Codul judetului (Col.B) = (1 la 40, 51, 52) pentru Rd.(2 la n) </v>
      </c>
      <c r="AA2289" s="2205">
        <f t="shared" si="746"/>
        <v>1</v>
      </c>
      <c r="AB2289" s="3036">
        <v>186</v>
      </c>
    </row>
    <row r="2290" spans="1:28" x14ac:dyDescent="0.25">
      <c r="A2290" s="1708">
        <f t="shared" si="757"/>
        <v>0</v>
      </c>
      <c r="B2290" s="1708">
        <f t="shared" si="758"/>
        <v>10186037</v>
      </c>
      <c r="C2290" s="2193">
        <v>186</v>
      </c>
      <c r="D2290" s="1796" t="s">
        <v>447</v>
      </c>
      <c r="E2290" s="994">
        <v>37</v>
      </c>
      <c r="F2290" s="995" t="s">
        <v>9853</v>
      </c>
      <c r="G2290" s="994"/>
      <c r="H2290" s="996" t="s">
        <v>345</v>
      </c>
      <c r="I2290" s="1976" t="str">
        <f t="shared" si="760"/>
        <v>Cap.4 Pct.7 Rd.37 Col.B</v>
      </c>
      <c r="J2290" s="998"/>
      <c r="K2290" s="999"/>
      <c r="L2290" s="1000">
        <f t="shared" si="754"/>
        <v>0</v>
      </c>
      <c r="M2290" s="1000"/>
      <c r="N2290" s="1724">
        <f t="shared" si="761"/>
        <v>0</v>
      </c>
      <c r="O2290" s="1000"/>
      <c r="P2290" s="1000"/>
      <c r="Q2290" s="1000"/>
      <c r="R2290" s="1000"/>
      <c r="S2290" s="1000"/>
      <c r="T2290" s="1000"/>
      <c r="U2290" s="1000"/>
      <c r="V2290" s="1000"/>
      <c r="W2290" s="1000"/>
      <c r="X2290" s="1000"/>
      <c r="Y2290" s="1001"/>
      <c r="Z2290" s="1001" t="str">
        <f t="shared" si="759"/>
        <v xml:space="preserve">Cap.4 Pct.7: Codul judetului (Col.B) = (1 la 40, 51, 52) pentru Rd.(2 la n) </v>
      </c>
      <c r="AA2290" s="2205">
        <f t="shared" si="746"/>
        <v>1</v>
      </c>
      <c r="AB2290" s="3036">
        <v>186</v>
      </c>
    </row>
    <row r="2291" spans="1:28" x14ac:dyDescent="0.25">
      <c r="A2291" s="1708">
        <f t="shared" si="757"/>
        <v>0</v>
      </c>
      <c r="B2291" s="1708">
        <f t="shared" si="758"/>
        <v>10186038</v>
      </c>
      <c r="C2291" s="2193">
        <v>186</v>
      </c>
      <c r="D2291" s="1796" t="s">
        <v>447</v>
      </c>
      <c r="E2291" s="994">
        <v>38</v>
      </c>
      <c r="F2291" s="995" t="s">
        <v>9853</v>
      </c>
      <c r="G2291" s="994"/>
      <c r="H2291" s="996" t="s">
        <v>345</v>
      </c>
      <c r="I2291" s="1976" t="str">
        <f t="shared" si="760"/>
        <v>Cap.4 Pct.7 Rd.38 Col.B</v>
      </c>
      <c r="J2291" s="998"/>
      <c r="K2291" s="999"/>
      <c r="L2291" s="1000">
        <f t="shared" si="754"/>
        <v>0</v>
      </c>
      <c r="M2291" s="1000"/>
      <c r="N2291" s="1724">
        <f t="shared" si="761"/>
        <v>0</v>
      </c>
      <c r="O2291" s="1000"/>
      <c r="P2291" s="1000"/>
      <c r="Q2291" s="1000"/>
      <c r="R2291" s="1000"/>
      <c r="S2291" s="1000"/>
      <c r="T2291" s="1000"/>
      <c r="U2291" s="1000"/>
      <c r="V2291" s="1000"/>
      <c r="W2291" s="1000"/>
      <c r="X2291" s="1000"/>
      <c r="Y2291" s="1001"/>
      <c r="Z2291" s="1001" t="str">
        <f t="shared" si="759"/>
        <v xml:space="preserve">Cap.4 Pct.7: Codul judetului (Col.B) = (1 la 40, 51, 52) pentru Rd.(2 la n) </v>
      </c>
      <c r="AA2291" s="2205">
        <f t="shared" si="746"/>
        <v>1</v>
      </c>
      <c r="AB2291" s="3036">
        <v>186</v>
      </c>
    </row>
    <row r="2292" spans="1:28" x14ac:dyDescent="0.25">
      <c r="A2292" s="1708">
        <f t="shared" si="757"/>
        <v>0</v>
      </c>
      <c r="B2292" s="1708">
        <f t="shared" si="758"/>
        <v>10186039</v>
      </c>
      <c r="C2292" s="2193">
        <v>186</v>
      </c>
      <c r="D2292" s="1796" t="s">
        <v>447</v>
      </c>
      <c r="E2292" s="994">
        <v>39</v>
      </c>
      <c r="F2292" s="995" t="s">
        <v>9853</v>
      </c>
      <c r="G2292" s="994"/>
      <c r="H2292" s="996" t="s">
        <v>345</v>
      </c>
      <c r="I2292" s="1976" t="str">
        <f t="shared" si="760"/>
        <v>Cap.4 Pct.7 Rd.39 Col.B</v>
      </c>
      <c r="J2292" s="998"/>
      <c r="K2292" s="999"/>
      <c r="L2292" s="1000">
        <f t="shared" si="754"/>
        <v>0</v>
      </c>
      <c r="M2292" s="1000"/>
      <c r="N2292" s="1724">
        <f t="shared" si="761"/>
        <v>0</v>
      </c>
      <c r="O2292" s="1000"/>
      <c r="P2292" s="1000"/>
      <c r="Q2292" s="1000"/>
      <c r="R2292" s="1000"/>
      <c r="S2292" s="1000"/>
      <c r="T2292" s="1000"/>
      <c r="U2292" s="1000"/>
      <c r="V2292" s="1000"/>
      <c r="W2292" s="1000"/>
      <c r="X2292" s="1000"/>
      <c r="Y2292" s="1001"/>
      <c r="Z2292" s="1001" t="str">
        <f t="shared" si="759"/>
        <v xml:space="preserve">Cap.4 Pct.7: Codul judetului (Col.B) = (1 la 40, 51, 52) pentru Rd.(2 la n) </v>
      </c>
      <c r="AA2292" s="2205">
        <f t="shared" si="746"/>
        <v>1</v>
      </c>
      <c r="AB2292" s="3036">
        <v>186</v>
      </c>
    </row>
    <row r="2293" spans="1:28" x14ac:dyDescent="0.25">
      <c r="A2293" s="1708">
        <f t="shared" si="757"/>
        <v>0</v>
      </c>
      <c r="B2293" s="1708">
        <f t="shared" si="758"/>
        <v>10186040</v>
      </c>
      <c r="C2293" s="2193">
        <v>186</v>
      </c>
      <c r="D2293" s="1796" t="s">
        <v>447</v>
      </c>
      <c r="E2293" s="994">
        <v>40</v>
      </c>
      <c r="F2293" s="995" t="s">
        <v>9853</v>
      </c>
      <c r="G2293" s="994"/>
      <c r="H2293" s="996" t="s">
        <v>345</v>
      </c>
      <c r="I2293" s="1976" t="str">
        <f t="shared" si="760"/>
        <v>Cap.4 Pct.7 Rd.40 Col.B</v>
      </c>
      <c r="J2293" s="998"/>
      <c r="K2293" s="999"/>
      <c r="L2293" s="1000">
        <f t="shared" si="754"/>
        <v>0</v>
      </c>
      <c r="M2293" s="1000"/>
      <c r="N2293" s="1724">
        <f t="shared" si="761"/>
        <v>0</v>
      </c>
      <c r="O2293" s="1000"/>
      <c r="P2293" s="1000"/>
      <c r="Q2293" s="1000"/>
      <c r="R2293" s="1000"/>
      <c r="S2293" s="1000"/>
      <c r="T2293" s="1000"/>
      <c r="U2293" s="1000"/>
      <c r="V2293" s="1000"/>
      <c r="W2293" s="1000"/>
      <c r="X2293" s="1000"/>
      <c r="Y2293" s="1001"/>
      <c r="Z2293" s="1001" t="str">
        <f t="shared" si="759"/>
        <v xml:space="preserve">Cap.4 Pct.7: Codul judetului (Col.B) = (1 la 40, 51, 52) pentru Rd.(2 la n) </v>
      </c>
      <c r="AA2293" s="2205">
        <f t="shared" si="746"/>
        <v>1</v>
      </c>
      <c r="AB2293" s="3036">
        <v>186</v>
      </c>
    </row>
    <row r="2294" spans="1:28" x14ac:dyDescent="0.25">
      <c r="A2294" s="1708">
        <f t="shared" si="757"/>
        <v>0</v>
      </c>
      <c r="B2294" s="1708">
        <f t="shared" si="758"/>
        <v>10186041</v>
      </c>
      <c r="C2294" s="2193">
        <v>186</v>
      </c>
      <c r="D2294" s="1796" t="s">
        <v>447</v>
      </c>
      <c r="E2294" s="994">
        <v>41</v>
      </c>
      <c r="F2294" s="995" t="s">
        <v>9853</v>
      </c>
      <c r="G2294" s="994"/>
      <c r="H2294" s="996" t="s">
        <v>345</v>
      </c>
      <c r="I2294" s="1976" t="str">
        <f t="shared" si="760"/>
        <v>Cap.4 Pct.7 Rd.41 Col.B</v>
      </c>
      <c r="J2294" s="998"/>
      <c r="K2294" s="999"/>
      <c r="L2294" s="1000">
        <f t="shared" si="754"/>
        <v>0</v>
      </c>
      <c r="M2294" s="1000"/>
      <c r="N2294" s="1724">
        <f t="shared" si="761"/>
        <v>0</v>
      </c>
      <c r="O2294" s="1000"/>
      <c r="P2294" s="1000"/>
      <c r="Q2294" s="1000"/>
      <c r="R2294" s="1000"/>
      <c r="S2294" s="1000"/>
      <c r="T2294" s="1000"/>
      <c r="U2294" s="1000"/>
      <c r="V2294" s="1000"/>
      <c r="W2294" s="1000"/>
      <c r="X2294" s="1000"/>
      <c r="Y2294" s="1001"/>
      <c r="Z2294" s="1001" t="str">
        <f t="shared" si="759"/>
        <v xml:space="preserve">Cap.4 Pct.7: Codul judetului (Col.B) = (1 la 40, 51, 52) pentru Rd.(2 la n) </v>
      </c>
      <c r="AA2294" s="2205">
        <f t="shared" si="746"/>
        <v>1</v>
      </c>
      <c r="AB2294" s="3036">
        <v>186</v>
      </c>
    </row>
    <row r="2295" spans="1:28" x14ac:dyDescent="0.25">
      <c r="A2295" s="1708">
        <f t="shared" ref="A2295:A2303" si="762">IF(D2295="DA",IF(ISERROR(N2295),A2294+1,IF(N2295=1,A2294+1,A2294)),A2294)</f>
        <v>0</v>
      </c>
      <c r="B2295" s="1708">
        <f t="shared" ref="B2295:B2303" si="763">VALUE("1"&amp;TEXT(C2295,"0000")&amp;TEXT(E2295,"000"))</f>
        <v>10186042</v>
      </c>
      <c r="C2295" s="2193">
        <v>186</v>
      </c>
      <c r="D2295" s="1796" t="s">
        <v>447</v>
      </c>
      <c r="E2295" s="994">
        <v>42</v>
      </c>
      <c r="F2295" s="995" t="s">
        <v>9853</v>
      </c>
      <c r="G2295" s="994"/>
      <c r="H2295" s="996" t="s">
        <v>345</v>
      </c>
      <c r="I2295" s="1976" t="str">
        <f t="shared" si="760"/>
        <v>Cap.4 Pct.7 Rd.42 Col.B</v>
      </c>
      <c r="J2295" s="998"/>
      <c r="K2295" s="999"/>
      <c r="L2295" s="1000">
        <f t="shared" si="754"/>
        <v>0</v>
      </c>
      <c r="M2295" s="1000"/>
      <c r="N2295" s="1724">
        <f t="shared" si="761"/>
        <v>0</v>
      </c>
      <c r="O2295" s="1000"/>
      <c r="P2295" s="1000"/>
      <c r="Q2295" s="1000"/>
      <c r="R2295" s="1000"/>
      <c r="S2295" s="1000"/>
      <c r="T2295" s="1000"/>
      <c r="U2295" s="1000"/>
      <c r="V2295" s="1000"/>
      <c r="W2295" s="1000"/>
      <c r="X2295" s="1000"/>
      <c r="Y2295" s="1001"/>
      <c r="Z2295" s="1001" t="str">
        <f t="shared" si="759"/>
        <v xml:space="preserve">Cap.4 Pct.7: Codul judetului (Col.B) = (1 la 40, 51, 52) pentru Rd.(2 la n) </v>
      </c>
      <c r="AA2295" s="2205">
        <f t="shared" si="746"/>
        <v>1</v>
      </c>
      <c r="AB2295" s="3036">
        <v>186</v>
      </c>
    </row>
    <row r="2296" spans="1:28" x14ac:dyDescent="0.25">
      <c r="A2296" s="1708">
        <f t="shared" si="762"/>
        <v>0</v>
      </c>
      <c r="B2296" s="1708">
        <f t="shared" si="763"/>
        <v>10186043</v>
      </c>
      <c r="C2296" s="2194">
        <v>186</v>
      </c>
      <c r="D2296" s="1798" t="s">
        <v>447</v>
      </c>
      <c r="E2296" s="1007">
        <v>43</v>
      </c>
      <c r="F2296" s="1008" t="s">
        <v>9853</v>
      </c>
      <c r="G2296" s="1007"/>
      <c r="H2296" s="1009" t="s">
        <v>345</v>
      </c>
      <c r="I2296" s="1977" t="str">
        <f t="shared" si="755"/>
        <v>Cap.4 Pct.7 Rd.43 Col.B</v>
      </c>
      <c r="J2296" s="1011"/>
      <c r="K2296" s="1010"/>
      <c r="L2296" s="1012">
        <f>IF(AY650="",0,AY650)</f>
        <v>0</v>
      </c>
      <c r="M2296" s="1012"/>
      <c r="N2296" s="1727">
        <f t="shared" si="756"/>
        <v>0</v>
      </c>
      <c r="O2296" s="1012"/>
      <c r="P2296" s="1012"/>
      <c r="Q2296" s="1012"/>
      <c r="R2296" s="1012"/>
      <c r="S2296" s="1012"/>
      <c r="T2296" s="1012"/>
      <c r="U2296" s="1012"/>
      <c r="V2296" s="1012"/>
      <c r="W2296" s="1012"/>
      <c r="X2296" s="1012"/>
      <c r="Y2296" s="1013"/>
      <c r="Z2296" s="1001" t="str">
        <f t="shared" si="759"/>
        <v xml:space="preserve">Cap.4 Pct.7: Codul judetului (Col.B) = (1 la 40, 51, 52) pentru Rd.(2 la n) </v>
      </c>
      <c r="AA2296" s="2205">
        <f t="shared" si="746"/>
        <v>1</v>
      </c>
      <c r="AB2296" s="3036">
        <v>186</v>
      </c>
    </row>
    <row r="2297" spans="1:28" x14ac:dyDescent="0.25">
      <c r="A2297" s="1707">
        <f t="shared" si="762"/>
        <v>0</v>
      </c>
      <c r="B2297" s="1707">
        <f t="shared" si="763"/>
        <v>12119001</v>
      </c>
      <c r="C2297" s="1441">
        <v>2119</v>
      </c>
      <c r="D2297" s="1795" t="s">
        <v>447</v>
      </c>
      <c r="E2297" s="1103">
        <v>1</v>
      </c>
      <c r="F2297" s="1104" t="s">
        <v>11423</v>
      </c>
      <c r="G2297" s="1103"/>
      <c r="H2297" s="1105" t="s">
        <v>345</v>
      </c>
      <c r="I2297" s="1107" t="s">
        <v>11425</v>
      </c>
      <c r="J2297" s="1106" t="s">
        <v>4103</v>
      </c>
      <c r="K2297" s="1107" t="str">
        <f t="shared" ref="K2297" si="764">"INT("&amp;I2297&amp;")"</f>
        <v>INT(Cap.4 Pct.8 Rd.1 Col.1)</v>
      </c>
      <c r="L2297" s="1408" t="str">
        <f>TEXT(O2297,"0,000")</f>
        <v>0,000</v>
      </c>
      <c r="M2297" s="1408">
        <f>P2297</f>
        <v>0</v>
      </c>
      <c r="N2297" s="1732">
        <f>IF(O2297=P2297,0,1)</f>
        <v>0</v>
      </c>
      <c r="O2297" s="1108">
        <f>IF(BA687="",0,BA687)</f>
        <v>0</v>
      </c>
      <c r="P2297" s="1108">
        <f>IF(BA687="",0,INT(BA687))</f>
        <v>0</v>
      </c>
      <c r="Q2297" s="1108"/>
      <c r="R2297" s="1108"/>
      <c r="S2297" s="1108"/>
      <c r="T2297" s="1108"/>
      <c r="U2297" s="1108"/>
      <c r="V2297" s="1108"/>
      <c r="W2297" s="1108"/>
      <c r="X2297" s="2110"/>
      <c r="Y2297" s="1109"/>
      <c r="Z2297" s="1127" t="s">
        <v>11247</v>
      </c>
      <c r="AA2297" s="2205">
        <f t="shared" si="746"/>
        <v>1</v>
      </c>
      <c r="AB2297" s="3037">
        <v>2119</v>
      </c>
    </row>
    <row r="2298" spans="1:28" x14ac:dyDescent="0.25">
      <c r="A2298" s="1708">
        <f t="shared" si="762"/>
        <v>0</v>
      </c>
      <c r="B2298" s="1708">
        <f t="shared" si="763"/>
        <v>10147001</v>
      </c>
      <c r="C2298" s="2193">
        <v>147</v>
      </c>
      <c r="D2298" s="1796" t="s">
        <v>447</v>
      </c>
      <c r="E2298" s="994">
        <v>1</v>
      </c>
      <c r="F2298" s="995" t="s">
        <v>11423</v>
      </c>
      <c r="G2298" s="994" t="s">
        <v>11424</v>
      </c>
      <c r="H2298" s="996" t="s">
        <v>345</v>
      </c>
      <c r="I2298" s="999" t="s">
        <v>11425</v>
      </c>
      <c r="J2298" s="996" t="s">
        <v>4104</v>
      </c>
      <c r="K2298" s="999">
        <v>0</v>
      </c>
      <c r="L2298" s="1000">
        <f>IF(BA687="",0,BA687)</f>
        <v>0</v>
      </c>
      <c r="M2298" s="1000">
        <v>0</v>
      </c>
      <c r="N2298" s="1724">
        <f t="shared" ref="N2298:N2306" si="765">IF(L2298&lt;M2298,1,0)</f>
        <v>0</v>
      </c>
      <c r="O2298" s="1000"/>
      <c r="P2298" s="1000"/>
      <c r="Q2298" s="1000"/>
      <c r="R2298" s="1000"/>
      <c r="S2298" s="1000"/>
      <c r="T2298" s="1000"/>
      <c r="U2298" s="1000"/>
      <c r="V2298" s="1000"/>
      <c r="W2298" s="1000"/>
      <c r="X2298" s="1000"/>
      <c r="Y2298" s="1001"/>
      <c r="Z2298" s="1343" t="s">
        <v>11248</v>
      </c>
      <c r="AA2298" s="2205">
        <f t="shared" si="746"/>
        <v>1</v>
      </c>
      <c r="AB2298" s="3036">
        <v>147</v>
      </c>
    </row>
    <row r="2299" spans="1:28" x14ac:dyDescent="0.25">
      <c r="A2299" s="1710">
        <f t="shared" si="762"/>
        <v>0</v>
      </c>
      <c r="B2299" s="1710">
        <f t="shared" si="763"/>
        <v>10147002</v>
      </c>
      <c r="C2299" s="2194">
        <v>147</v>
      </c>
      <c r="D2299" s="1798" t="s">
        <v>447</v>
      </c>
      <c r="E2299" s="1007">
        <v>2</v>
      </c>
      <c r="F2299" s="1008" t="s">
        <v>11423</v>
      </c>
      <c r="G2299" s="1007"/>
      <c r="H2299" s="1009" t="s">
        <v>345</v>
      </c>
      <c r="I2299" s="1010" t="s">
        <v>11426</v>
      </c>
      <c r="J2299" s="1009" t="s">
        <v>4104</v>
      </c>
      <c r="K2299" s="1010">
        <v>0</v>
      </c>
      <c r="L2299" s="1012">
        <f>IF(BA688="",0,BA688)</f>
        <v>0</v>
      </c>
      <c r="M2299" s="1012">
        <v>0</v>
      </c>
      <c r="N2299" s="1727">
        <f t="shared" si="765"/>
        <v>0</v>
      </c>
      <c r="O2299" s="1012"/>
      <c r="P2299" s="1012"/>
      <c r="Q2299" s="1012"/>
      <c r="R2299" s="1012"/>
      <c r="S2299" s="1012"/>
      <c r="T2299" s="1012"/>
      <c r="U2299" s="1012"/>
      <c r="V2299" s="1012"/>
      <c r="W2299" s="1012"/>
      <c r="X2299" s="1012"/>
      <c r="Y2299" s="1013"/>
      <c r="Z2299" s="1013" t="str">
        <f>Z2298</f>
        <v>Cap.4 Pct.6.4: Valoarea imobilizarilor corporale (Col.1) &gt;=0, pentru Rd.(1, 2)</v>
      </c>
      <c r="AA2299" s="2205">
        <f t="shared" ref="AA2299:AA2362" si="766">COUNTIF(B:B,B2299)</f>
        <v>1</v>
      </c>
      <c r="AB2299" s="3036">
        <v>147</v>
      </c>
    </row>
    <row r="2300" spans="1:28" x14ac:dyDescent="0.25">
      <c r="A2300" s="1707">
        <f t="shared" si="762"/>
        <v>0</v>
      </c>
      <c r="B2300" s="1707">
        <f t="shared" si="763"/>
        <v>10260001</v>
      </c>
      <c r="C2300" s="2596">
        <v>260</v>
      </c>
      <c r="D2300" s="1795" t="s">
        <v>447</v>
      </c>
      <c r="E2300" s="1103">
        <v>1</v>
      </c>
      <c r="F2300" s="1008" t="s">
        <v>11517</v>
      </c>
      <c r="G2300" s="1103" t="s">
        <v>11520</v>
      </c>
      <c r="H2300" s="1105" t="s">
        <v>345</v>
      </c>
      <c r="I2300" s="1107" t="s">
        <v>11522</v>
      </c>
      <c r="J2300" s="1106"/>
      <c r="K2300" s="1107" t="s">
        <v>11518</v>
      </c>
      <c r="L2300" s="1408">
        <f>O2300</f>
        <v>2</v>
      </c>
      <c r="M2300" s="1408">
        <f>P2300+Q2300</f>
        <v>0</v>
      </c>
      <c r="N2300" s="1732">
        <f>IF(OR(AND(L2300=2,M2300=0),AND(L2300=1,M2300&gt;0)),0,1)</f>
        <v>0</v>
      </c>
      <c r="O2300" s="1108">
        <f>BA690</f>
        <v>2</v>
      </c>
      <c r="P2300" s="1108">
        <f>BA694</f>
        <v>0</v>
      </c>
      <c r="Q2300" s="1108">
        <f>BA695</f>
        <v>0</v>
      </c>
      <c r="R2300" s="1108"/>
      <c r="S2300" s="1108"/>
      <c r="T2300" s="1108"/>
      <c r="U2300" s="1108"/>
      <c r="V2300" s="1108"/>
      <c r="W2300" s="1108"/>
      <c r="X2300" s="2110"/>
      <c r="Y2300" s="1109"/>
      <c r="Z2300" s="1127" t="s">
        <v>11519</v>
      </c>
      <c r="AA2300" s="2205">
        <f t="shared" si="766"/>
        <v>1</v>
      </c>
      <c r="AB2300" s="3036">
        <v>260</v>
      </c>
    </row>
    <row r="2301" spans="1:28" x14ac:dyDescent="0.25">
      <c r="A2301" s="1707">
        <f t="shared" si="762"/>
        <v>0</v>
      </c>
      <c r="B2301" s="1707">
        <f t="shared" si="763"/>
        <v>10261001</v>
      </c>
      <c r="C2301" s="2596">
        <v>261</v>
      </c>
      <c r="D2301" s="1795" t="s">
        <v>447</v>
      </c>
      <c r="E2301" s="1103">
        <v>1</v>
      </c>
      <c r="F2301" s="1008" t="s">
        <v>11517</v>
      </c>
      <c r="G2301" s="1103" t="s">
        <v>11521</v>
      </c>
      <c r="H2301" s="1105" t="s">
        <v>345</v>
      </c>
      <c r="I2301" s="1107" t="s">
        <v>11523</v>
      </c>
      <c r="J2301" s="1106"/>
      <c r="K2301" s="1107" t="s">
        <v>11494</v>
      </c>
      <c r="L2301" s="1408">
        <f>O2301</f>
        <v>2</v>
      </c>
      <c r="M2301" s="1408">
        <f>P2301</f>
        <v>0</v>
      </c>
      <c r="N2301" s="1732">
        <f>IF(OR(AND(L2301=2,M2301=0),AND(L2301=1,M2301&gt;0)),0,1)</f>
        <v>0</v>
      </c>
      <c r="O2301" s="1108">
        <f>BA691</f>
        <v>2</v>
      </c>
      <c r="P2301" s="1108">
        <f>BA696</f>
        <v>0</v>
      </c>
      <c r="Q2301" s="1108"/>
      <c r="R2301" s="1108"/>
      <c r="S2301" s="1108"/>
      <c r="T2301" s="1108"/>
      <c r="U2301" s="1108"/>
      <c r="V2301" s="1108"/>
      <c r="W2301" s="1108"/>
      <c r="X2301" s="2110"/>
      <c r="Y2301" s="1109"/>
      <c r="Z2301" s="1127"/>
      <c r="AA2301" s="2205">
        <f t="shared" si="766"/>
        <v>1</v>
      </c>
    </row>
    <row r="2302" spans="1:28" x14ac:dyDescent="0.25">
      <c r="A2302" s="1707">
        <f t="shared" si="762"/>
        <v>0</v>
      </c>
      <c r="B2302" s="1707">
        <f t="shared" si="763"/>
        <v>10262001</v>
      </c>
      <c r="C2302" s="2596">
        <v>262</v>
      </c>
      <c r="D2302" s="1795" t="s">
        <v>447</v>
      </c>
      <c r="E2302" s="1103">
        <v>1</v>
      </c>
      <c r="F2302" s="1008" t="s">
        <v>11517</v>
      </c>
      <c r="G2302" s="1103" t="s">
        <v>11521</v>
      </c>
      <c r="H2302" s="1105" t="s">
        <v>345</v>
      </c>
      <c r="I2302" s="1107" t="s">
        <v>11523</v>
      </c>
      <c r="J2302" s="1106"/>
      <c r="K2302" s="1107" t="s">
        <v>11494</v>
      </c>
      <c r="L2302" s="1408">
        <f>O2302</f>
        <v>2</v>
      </c>
      <c r="M2302" s="1408">
        <f>P2302</f>
        <v>0</v>
      </c>
      <c r="N2302" s="1732">
        <f>IF(OR(AND(L2302=2,M2302=0),AND(L2302=1,M2302&gt;0)),0,1)</f>
        <v>0</v>
      </c>
      <c r="O2302" s="1108">
        <f>BA692</f>
        <v>2</v>
      </c>
      <c r="P2302" s="1108">
        <f>BA697</f>
        <v>0</v>
      </c>
      <c r="Q2302" s="1108"/>
      <c r="R2302" s="1108"/>
      <c r="S2302" s="1108"/>
      <c r="T2302" s="1108"/>
      <c r="U2302" s="1108"/>
      <c r="V2302" s="1108"/>
      <c r="W2302" s="1108"/>
      <c r="X2302" s="2110"/>
      <c r="Y2302" s="1109"/>
      <c r="Z2302" s="1127"/>
      <c r="AA2302" s="2205">
        <f t="shared" si="766"/>
        <v>1</v>
      </c>
    </row>
    <row r="2303" spans="1:28" x14ac:dyDescent="0.25">
      <c r="A2303" s="1708">
        <f t="shared" si="762"/>
        <v>0</v>
      </c>
      <c r="B2303" s="1708">
        <f t="shared" si="763"/>
        <v>10185001</v>
      </c>
      <c r="C2303" s="2193">
        <v>185</v>
      </c>
      <c r="D2303" s="1796" t="s">
        <v>447</v>
      </c>
      <c r="E2303" s="994">
        <v>1</v>
      </c>
      <c r="F2303" s="995" t="s">
        <v>11490</v>
      </c>
      <c r="G2303" s="994" t="s">
        <v>11491</v>
      </c>
      <c r="H2303" s="1016" t="s">
        <v>345</v>
      </c>
      <c r="I2303" s="999" t="s">
        <v>11492</v>
      </c>
      <c r="J2303" s="996" t="s">
        <v>4104</v>
      </c>
      <c r="K2303" s="999" t="s">
        <v>11496</v>
      </c>
      <c r="L2303" s="1000">
        <f t="shared" ref="L2303:M2306" si="767">IF(BA694="",0,BA694)</f>
        <v>0</v>
      </c>
      <c r="M2303" s="1000">
        <f t="shared" si="767"/>
        <v>0</v>
      </c>
      <c r="N2303" s="1724">
        <f t="shared" si="765"/>
        <v>0</v>
      </c>
      <c r="O2303" s="1000"/>
      <c r="P2303" s="1000"/>
      <c r="Q2303" s="1000"/>
      <c r="R2303" s="1000"/>
      <c r="S2303" s="1000"/>
      <c r="T2303" s="1000"/>
      <c r="U2303" s="1000"/>
      <c r="V2303" s="1000"/>
      <c r="W2303" s="1000"/>
      <c r="X2303" s="1000"/>
      <c r="Y2303" s="1001"/>
      <c r="Z2303" s="1343" t="s">
        <v>11500</v>
      </c>
      <c r="AA2303" s="2205">
        <f t="shared" si="766"/>
        <v>1</v>
      </c>
      <c r="AB2303" s="3036">
        <v>185</v>
      </c>
    </row>
    <row r="2304" spans="1:28" x14ac:dyDescent="0.25">
      <c r="A2304" s="1708">
        <f t="shared" ref="A2304:A2368" si="768">IF(D2304="DA",IF(ISERROR(N2304),A2303+1,IF(N2304=1,A2303+1,A2303)),A2303)</f>
        <v>0</v>
      </c>
      <c r="B2304" s="1708">
        <f t="shared" si="655"/>
        <v>10185002</v>
      </c>
      <c r="C2304" s="2193">
        <v>185</v>
      </c>
      <c r="D2304" s="1796" t="s">
        <v>447</v>
      </c>
      <c r="E2304" s="994">
        <v>2</v>
      </c>
      <c r="F2304" s="995" t="s">
        <v>11490</v>
      </c>
      <c r="G2304" s="994"/>
      <c r="H2304" s="996" t="s">
        <v>345</v>
      </c>
      <c r="I2304" s="997" t="s">
        <v>11493</v>
      </c>
      <c r="J2304" s="996" t="s">
        <v>4104</v>
      </c>
      <c r="K2304" s="997" t="s">
        <v>11497</v>
      </c>
      <c r="L2304" s="1000">
        <f t="shared" si="767"/>
        <v>0</v>
      </c>
      <c r="M2304" s="1000">
        <f t="shared" si="767"/>
        <v>0</v>
      </c>
      <c r="N2304" s="1724">
        <f t="shared" si="765"/>
        <v>0</v>
      </c>
      <c r="O2304" s="1000"/>
      <c r="P2304" s="1000"/>
      <c r="Q2304" s="1000"/>
      <c r="R2304" s="1000"/>
      <c r="S2304" s="1000"/>
      <c r="T2304" s="1000"/>
      <c r="U2304" s="1000"/>
      <c r="V2304" s="1000"/>
      <c r="W2304" s="1000"/>
      <c r="X2304" s="1000"/>
      <c r="Y2304" s="1001"/>
      <c r="Z2304" s="1001" t="str">
        <f>Z2303</f>
        <v>Cap.4 Pct.9.1: Valoarea activelor imobilizate (Col.1) &gt;= Valoarea terenurilor (Col.2), pentru Rd.(1 la 4) [din care]</v>
      </c>
      <c r="AA2304" s="2205">
        <f t="shared" si="766"/>
        <v>1</v>
      </c>
      <c r="AB2304" s="3036">
        <v>185</v>
      </c>
    </row>
    <row r="2305" spans="1:29" x14ac:dyDescent="0.25">
      <c r="A2305" s="1708">
        <f t="shared" si="768"/>
        <v>0</v>
      </c>
      <c r="B2305" s="1708">
        <f t="shared" ref="B2305:B2310" si="769">VALUE("1"&amp;TEXT(C2305,"0000")&amp;TEXT(E2305,"000"))</f>
        <v>10185003</v>
      </c>
      <c r="C2305" s="2193">
        <v>185</v>
      </c>
      <c r="D2305" s="1796" t="s">
        <v>447</v>
      </c>
      <c r="E2305" s="994">
        <v>3</v>
      </c>
      <c r="F2305" s="995" t="s">
        <v>11490</v>
      </c>
      <c r="G2305" s="994"/>
      <c r="H2305" s="996" t="s">
        <v>345</v>
      </c>
      <c r="I2305" s="997" t="s">
        <v>11494</v>
      </c>
      <c r="J2305" s="996" t="s">
        <v>4104</v>
      </c>
      <c r="K2305" s="997" t="s">
        <v>11498</v>
      </c>
      <c r="L2305" s="1000">
        <f t="shared" si="767"/>
        <v>0</v>
      </c>
      <c r="M2305" s="1000">
        <f t="shared" si="767"/>
        <v>0</v>
      </c>
      <c r="N2305" s="1724">
        <f t="shared" si="765"/>
        <v>0</v>
      </c>
      <c r="O2305" s="1000"/>
      <c r="P2305" s="1000"/>
      <c r="Q2305" s="1000"/>
      <c r="R2305" s="1000"/>
      <c r="S2305" s="1000"/>
      <c r="T2305" s="1000"/>
      <c r="U2305" s="1000"/>
      <c r="V2305" s="1000"/>
      <c r="W2305" s="1000"/>
      <c r="X2305" s="1000"/>
      <c r="Y2305" s="1001"/>
      <c r="Z2305" s="1001" t="str">
        <f t="shared" ref="Z2305:Z2306" si="770">Z2304</f>
        <v>Cap.4 Pct.9.1: Valoarea activelor imobilizate (Col.1) &gt;= Valoarea terenurilor (Col.2), pentru Rd.(1 la 4) [din care]</v>
      </c>
      <c r="AA2305" s="2205">
        <f t="shared" si="766"/>
        <v>1</v>
      </c>
      <c r="AB2305" s="3036">
        <v>185</v>
      </c>
    </row>
    <row r="2306" spans="1:29" x14ac:dyDescent="0.25">
      <c r="A2306" s="1710">
        <f t="shared" si="768"/>
        <v>0</v>
      </c>
      <c r="B2306" s="1710">
        <f t="shared" si="769"/>
        <v>10185004</v>
      </c>
      <c r="C2306" s="2194">
        <v>185</v>
      </c>
      <c r="D2306" s="1798" t="s">
        <v>447</v>
      </c>
      <c r="E2306" s="1007">
        <v>4</v>
      </c>
      <c r="F2306" s="1008" t="s">
        <v>11490</v>
      </c>
      <c r="G2306" s="1007"/>
      <c r="H2306" s="1009" t="s">
        <v>345</v>
      </c>
      <c r="I2306" s="1010" t="s">
        <v>11495</v>
      </c>
      <c r="J2306" s="1009" t="s">
        <v>4104</v>
      </c>
      <c r="K2306" s="1010" t="s">
        <v>11499</v>
      </c>
      <c r="L2306" s="1012">
        <f t="shared" si="767"/>
        <v>0</v>
      </c>
      <c r="M2306" s="1012">
        <f t="shared" si="767"/>
        <v>0</v>
      </c>
      <c r="N2306" s="1727">
        <f t="shared" si="765"/>
        <v>0</v>
      </c>
      <c r="O2306" s="1012"/>
      <c r="P2306" s="1012"/>
      <c r="Q2306" s="1012"/>
      <c r="R2306" s="1012"/>
      <c r="S2306" s="1012"/>
      <c r="T2306" s="1012"/>
      <c r="U2306" s="1012"/>
      <c r="V2306" s="1012"/>
      <c r="W2306" s="1012"/>
      <c r="X2306" s="1012"/>
      <c r="Y2306" s="1013"/>
      <c r="Z2306" s="1013" t="str">
        <f t="shared" si="770"/>
        <v>Cap.4 Pct.9.1: Valoarea activelor imobilizate (Col.1) &gt;= Valoarea terenurilor (Col.2), pentru Rd.(1 la 4) [din care]</v>
      </c>
      <c r="AA2306" s="2205">
        <f t="shared" si="766"/>
        <v>1</v>
      </c>
      <c r="AB2306" s="3036">
        <v>185</v>
      </c>
    </row>
    <row r="2307" spans="1:29" x14ac:dyDescent="0.25">
      <c r="A2307" s="1707">
        <f t="shared" si="768"/>
        <v>0</v>
      </c>
      <c r="B2307" s="1707">
        <f t="shared" si="769"/>
        <v>12120001</v>
      </c>
      <c r="C2307" s="1441">
        <v>2120</v>
      </c>
      <c r="D2307" s="1795" t="s">
        <v>447</v>
      </c>
      <c r="E2307" s="1103">
        <v>1</v>
      </c>
      <c r="F2307" s="1104" t="s">
        <v>11501</v>
      </c>
      <c r="G2307" s="1103"/>
      <c r="H2307" s="1105" t="s">
        <v>345</v>
      </c>
      <c r="I2307" s="1107" t="s">
        <v>11502</v>
      </c>
      <c r="J2307" s="1106" t="s">
        <v>4103</v>
      </c>
      <c r="K2307" s="1107" t="str">
        <f t="shared" ref="K2307" si="771">"INT("&amp;I2307&amp;")"</f>
        <v>INT(Cap.4 Pct.10 Rd.1 Col.1)</v>
      </c>
      <c r="L2307" s="1408" t="str">
        <f>TEXT(O2307,"0,000")</f>
        <v>0,000</v>
      </c>
      <c r="M2307" s="1408">
        <f>P2307</f>
        <v>0</v>
      </c>
      <c r="N2307" s="1732">
        <f>IF(O2307=P2307,0,1)</f>
        <v>0</v>
      </c>
      <c r="O2307" s="1108">
        <f>IF(BA699="",0,BA699)</f>
        <v>0</v>
      </c>
      <c r="P2307" s="1108">
        <f>IF(BA699="",0,INT(BA699))</f>
        <v>0</v>
      </c>
      <c r="Q2307" s="1108"/>
      <c r="R2307" s="1108"/>
      <c r="S2307" s="1108"/>
      <c r="T2307" s="1108"/>
      <c r="U2307" s="1108"/>
      <c r="V2307" s="1108"/>
      <c r="W2307" s="1108"/>
      <c r="X2307" s="2110"/>
      <c r="Y2307" s="1109"/>
      <c r="Z2307" s="1127" t="s">
        <v>11503</v>
      </c>
      <c r="AA2307" s="2205">
        <f t="shared" si="766"/>
        <v>1</v>
      </c>
      <c r="AB2307" s="3037">
        <v>2120</v>
      </c>
    </row>
    <row r="2308" spans="1:29" x14ac:dyDescent="0.25">
      <c r="A2308" s="1706">
        <f t="shared" si="768"/>
        <v>0</v>
      </c>
      <c r="B2308" s="1706">
        <f t="shared" si="769"/>
        <v>10148001</v>
      </c>
      <c r="C2308" s="2539">
        <v>148</v>
      </c>
      <c r="D2308" s="1794" t="s">
        <v>447</v>
      </c>
      <c r="E2308" s="987">
        <v>1</v>
      </c>
      <c r="F2308" s="988" t="s">
        <v>11501</v>
      </c>
      <c r="G2308" s="987" t="s">
        <v>11507</v>
      </c>
      <c r="H2308" s="989" t="s">
        <v>345</v>
      </c>
      <c r="I2308" s="990" t="s">
        <v>11502</v>
      </c>
      <c r="J2308" s="989"/>
      <c r="K2308" s="990" t="s">
        <v>3966</v>
      </c>
      <c r="L2308" s="992">
        <f>IF(BA699="",0,BA699)</f>
        <v>0</v>
      </c>
      <c r="M2308" s="992">
        <f>O2308+P2308</f>
        <v>0</v>
      </c>
      <c r="N2308" s="1722">
        <f>IF(L2308=M2308,0,1)</f>
        <v>0</v>
      </c>
      <c r="O2308" s="992">
        <f>IF(BB699="",0,BB699)</f>
        <v>0</v>
      </c>
      <c r="P2308" s="992">
        <f>IF(BC699="",0,BC699)</f>
        <v>0</v>
      </c>
      <c r="Q2308" s="992"/>
      <c r="R2308" s="992"/>
      <c r="S2308" s="992"/>
      <c r="T2308" s="992"/>
      <c r="U2308" s="992"/>
      <c r="V2308" s="992"/>
      <c r="W2308" s="992"/>
      <c r="X2308" s="2110"/>
      <c r="Y2308" s="993"/>
      <c r="Z2308" s="1342" t="s">
        <v>11504</v>
      </c>
      <c r="AA2308" s="2205">
        <f t="shared" si="766"/>
        <v>1</v>
      </c>
      <c r="AB2308" s="3036">
        <v>148</v>
      </c>
    </row>
    <row r="2309" spans="1:29" x14ac:dyDescent="0.25">
      <c r="A2309" s="1708">
        <f t="shared" si="768"/>
        <v>0</v>
      </c>
      <c r="B2309" s="1708">
        <f t="shared" si="769"/>
        <v>10149001</v>
      </c>
      <c r="C2309" s="2193">
        <v>149</v>
      </c>
      <c r="D2309" s="1796" t="s">
        <v>447</v>
      </c>
      <c r="E2309" s="994">
        <v>1</v>
      </c>
      <c r="F2309" s="995" t="s">
        <v>11501</v>
      </c>
      <c r="G2309" s="994" t="s">
        <v>11506</v>
      </c>
      <c r="H2309" s="996" t="s">
        <v>345</v>
      </c>
      <c r="I2309" s="997" t="s">
        <v>11502</v>
      </c>
      <c r="J2309" s="996"/>
      <c r="K2309" s="999">
        <v>0</v>
      </c>
      <c r="L2309" s="1000">
        <f>IF(BA699="",0,BA699)</f>
        <v>0</v>
      </c>
      <c r="M2309" s="1000">
        <f>0</f>
        <v>0</v>
      </c>
      <c r="N2309" s="1724">
        <f>IF(L2309&gt;=M2309,0,1)</f>
        <v>0</v>
      </c>
      <c r="O2309" s="1000"/>
      <c r="P2309" s="1000"/>
      <c r="Q2309" s="1000"/>
      <c r="R2309" s="1000"/>
      <c r="S2309" s="1000"/>
      <c r="T2309" s="1000"/>
      <c r="U2309" s="1000"/>
      <c r="V2309" s="1000"/>
      <c r="W2309" s="1000"/>
      <c r="X2309" s="1000"/>
      <c r="Y2309" s="1001"/>
      <c r="Z2309" s="1343" t="s">
        <v>11505</v>
      </c>
      <c r="AA2309" s="2205">
        <f t="shared" si="766"/>
        <v>1</v>
      </c>
      <c r="AB2309" s="3036">
        <v>149</v>
      </c>
      <c r="AC2309" s="2205">
        <f>LEN(Z2308)</f>
        <v>209</v>
      </c>
    </row>
    <row r="2310" spans="1:29" x14ac:dyDescent="0.25">
      <c r="A2310" s="1708">
        <f t="shared" si="768"/>
        <v>0</v>
      </c>
      <c r="B2310" s="1708">
        <f t="shared" si="769"/>
        <v>10149002</v>
      </c>
      <c r="C2310" s="2193">
        <v>149</v>
      </c>
      <c r="D2310" s="1797" t="s">
        <v>447</v>
      </c>
      <c r="E2310" s="1002">
        <v>2</v>
      </c>
      <c r="F2310" s="1003" t="s">
        <v>11501</v>
      </c>
      <c r="H2310" s="996" t="s">
        <v>345</v>
      </c>
      <c r="I2310" s="997" t="s">
        <v>11508</v>
      </c>
      <c r="J2310" s="996"/>
      <c r="K2310" s="997">
        <v>0</v>
      </c>
      <c r="L2310" s="1005">
        <f>O2310+P2310</f>
        <v>0</v>
      </c>
      <c r="M2310" s="1005">
        <f>0</f>
        <v>0</v>
      </c>
      <c r="N2310" s="1724">
        <f>IF(L2310&gt;=M2310,0,1)</f>
        <v>0</v>
      </c>
      <c r="O2310" s="1005">
        <f>IF(BB699="",0,BB699)</f>
        <v>0</v>
      </c>
      <c r="P2310" s="1005">
        <f>IF(BC699="",0,BC699)</f>
        <v>0</v>
      </c>
      <c r="Z2310" s="1006" t="str">
        <f>Z2309</f>
        <v>Cap.4 Pct.10 Rd.1: Valoarea lucrarilor de reparatii Col.(1 la 3) &gt;= 0</v>
      </c>
      <c r="AA2310" s="2205">
        <f t="shared" si="766"/>
        <v>1</v>
      </c>
      <c r="AB2310" s="3036">
        <v>149</v>
      </c>
    </row>
    <row r="2311" spans="1:29" x14ac:dyDescent="0.25">
      <c r="A2311" s="1710">
        <f t="shared" si="768"/>
        <v>0</v>
      </c>
      <c r="B2311" s="1710">
        <f t="shared" ref="B2311:B2378" si="772">VALUE("1"&amp;TEXT(C2311,"0000")&amp;TEXT(E2311,"000"))</f>
        <v>10149003</v>
      </c>
      <c r="C2311" s="2194">
        <v>149</v>
      </c>
      <c r="D2311" s="1798" t="s">
        <v>447</v>
      </c>
      <c r="E2311" s="1007">
        <v>3</v>
      </c>
      <c r="F2311" s="1008" t="s">
        <v>11501</v>
      </c>
      <c r="G2311" s="1007"/>
      <c r="H2311" s="1009" t="s">
        <v>345</v>
      </c>
      <c r="I2311" s="1010" t="s">
        <v>11509</v>
      </c>
      <c r="J2311" s="1009"/>
      <c r="K2311" s="1010">
        <v>0</v>
      </c>
      <c r="L2311" s="1012">
        <f>IF(BC699="",0,BC699)</f>
        <v>0</v>
      </c>
      <c r="M2311" s="1012">
        <f>0</f>
        <v>0</v>
      </c>
      <c r="N2311" s="1727">
        <f>IF(L2311&gt;=M2311,0,1)</f>
        <v>0</v>
      </c>
      <c r="O2311" s="1012"/>
      <c r="P2311" s="1012"/>
      <c r="Q2311" s="1012"/>
      <c r="R2311" s="1012"/>
      <c r="S2311" s="1012"/>
      <c r="T2311" s="1012"/>
      <c r="U2311" s="1012"/>
      <c r="V2311" s="1012"/>
      <c r="W2311" s="1012"/>
      <c r="X2311" s="1012"/>
      <c r="Y2311" s="1013"/>
      <c r="Z2311" s="1013" t="str">
        <f>Z2310</f>
        <v>Cap.4 Pct.10 Rd.1: Valoarea lucrarilor de reparatii Col.(1 la 3) &gt;= 0</v>
      </c>
      <c r="AA2311" s="2205">
        <f t="shared" si="766"/>
        <v>1</v>
      </c>
      <c r="AB2311" s="3036">
        <v>149</v>
      </c>
    </row>
    <row r="2312" spans="1:29" x14ac:dyDescent="0.25">
      <c r="A2312" s="1708">
        <f t="shared" si="768"/>
        <v>0</v>
      </c>
      <c r="B2312" s="1708">
        <f t="shared" si="772"/>
        <v>10345001</v>
      </c>
      <c r="C2312" s="994">
        <v>345</v>
      </c>
      <c r="D2312" s="1796" t="s">
        <v>447</v>
      </c>
      <c r="E2312" s="994">
        <v>1</v>
      </c>
      <c r="F2312" s="995" t="s">
        <v>3965</v>
      </c>
      <c r="G2312" s="994" t="s">
        <v>3967</v>
      </c>
      <c r="H2312" s="996" t="s">
        <v>345</v>
      </c>
      <c r="I2312" s="1091" t="s">
        <v>4166</v>
      </c>
      <c r="J2312" s="996"/>
      <c r="K2312" s="999" t="s">
        <v>3969</v>
      </c>
      <c r="L2312" s="1000">
        <f>IF(BE525="",0,BE525)</f>
        <v>0</v>
      </c>
      <c r="M2312" s="1000">
        <f>IF(BA527="",0,BA527)</f>
        <v>0</v>
      </c>
      <c r="N2312" s="1724">
        <f t="shared" ref="N2312:N2317" si="773">IF(L2312=M2312,0,1)</f>
        <v>0</v>
      </c>
      <c r="O2312" s="1000"/>
      <c r="P2312" s="1000"/>
      <c r="Q2312" s="1000"/>
      <c r="R2312" s="1000"/>
      <c r="S2312" s="1000"/>
      <c r="T2312" s="1000"/>
      <c r="U2312" s="1000"/>
      <c r="V2312" s="1000"/>
      <c r="W2312" s="1000"/>
      <c r="X2312" s="1000"/>
      <c r="Y2312" s="1001"/>
      <c r="Z2312" s="1343" t="s">
        <v>9692</v>
      </c>
      <c r="AA2312" s="2205">
        <f t="shared" si="766"/>
        <v>1</v>
      </c>
      <c r="AB2312" s="3036">
        <v>345</v>
      </c>
    </row>
    <row r="2313" spans="1:29" x14ac:dyDescent="0.25">
      <c r="A2313" s="1710">
        <f t="shared" si="768"/>
        <v>0</v>
      </c>
      <c r="B2313" s="1710">
        <f t="shared" si="772"/>
        <v>10345002</v>
      </c>
      <c r="C2313" s="1007">
        <v>345</v>
      </c>
      <c r="D2313" s="1798" t="s">
        <v>447</v>
      </c>
      <c r="E2313" s="1007">
        <v>2</v>
      </c>
      <c r="F2313" s="1008" t="s">
        <v>3965</v>
      </c>
      <c r="G2313" s="1007" t="s">
        <v>3968</v>
      </c>
      <c r="H2313" s="1009" t="s">
        <v>345</v>
      </c>
      <c r="I2313" s="1101" t="s">
        <v>4166</v>
      </c>
      <c r="J2313" s="1009"/>
      <c r="K2313" s="1010" t="s">
        <v>3970</v>
      </c>
      <c r="L2313" s="1012">
        <f>IF(BE525="",0,BE525)</f>
        <v>0</v>
      </c>
      <c r="M2313" s="1012">
        <f>IF(BA601="",0,BA601)</f>
        <v>0</v>
      </c>
      <c r="N2313" s="1727">
        <f t="shared" si="773"/>
        <v>0</v>
      </c>
      <c r="O2313" s="1012"/>
      <c r="P2313" s="1012"/>
      <c r="Q2313" s="1012"/>
      <c r="R2313" s="1012"/>
      <c r="S2313" s="1012"/>
      <c r="T2313" s="1012"/>
      <c r="U2313" s="1012"/>
      <c r="V2313" s="1012"/>
      <c r="W2313" s="1012"/>
      <c r="X2313" s="1012"/>
      <c r="Y2313" s="1013"/>
      <c r="Z2313" s="1344" t="s">
        <v>9693</v>
      </c>
      <c r="AA2313" s="2205">
        <f t="shared" si="766"/>
        <v>1</v>
      </c>
      <c r="AB2313" s="3036">
        <v>345</v>
      </c>
    </row>
    <row r="2314" spans="1:29" x14ac:dyDescent="0.25">
      <c r="A2314" s="1706">
        <f t="shared" si="768"/>
        <v>0</v>
      </c>
      <c r="B2314" s="1706">
        <f t="shared" si="772"/>
        <v>10346001</v>
      </c>
      <c r="C2314" s="1740">
        <v>346</v>
      </c>
      <c r="D2314" s="1794" t="s">
        <v>446</v>
      </c>
      <c r="E2314" s="987">
        <v>1</v>
      </c>
      <c r="F2314" s="988" t="s">
        <v>3965</v>
      </c>
      <c r="G2314" s="987" t="s">
        <v>1081</v>
      </c>
      <c r="H2314" s="989" t="s">
        <v>345</v>
      </c>
      <c r="I2314" s="1093" t="s">
        <v>4198</v>
      </c>
      <c r="J2314" s="989"/>
      <c r="K2314" s="990" t="s">
        <v>3971</v>
      </c>
      <c r="L2314" s="992">
        <f>IF(BC527="",0,BC527)+IF(BD527="",0,BD527)</f>
        <v>0</v>
      </c>
      <c r="M2314" s="992">
        <f>IF(BA559="",0,BA559)</f>
        <v>0</v>
      </c>
      <c r="N2314" s="1739" t="s">
        <v>4249</v>
      </c>
      <c r="O2314" s="992"/>
      <c r="P2314" s="992"/>
      <c r="Q2314" s="992"/>
      <c r="R2314" s="992"/>
      <c r="S2314" s="992"/>
      <c r="T2314" s="992"/>
      <c r="U2314" s="992"/>
      <c r="V2314" s="992"/>
      <c r="W2314" s="992"/>
      <c r="X2314" s="2110"/>
      <c r="Y2314" s="993"/>
      <c r="Z2314" s="1342" t="s">
        <v>9694</v>
      </c>
      <c r="AA2314" s="2205">
        <f t="shared" si="766"/>
        <v>1</v>
      </c>
      <c r="AB2314" s="3036">
        <v>346</v>
      </c>
    </row>
    <row r="2315" spans="1:29" x14ac:dyDescent="0.25">
      <c r="A2315" s="1706">
        <f t="shared" si="768"/>
        <v>0</v>
      </c>
      <c r="B2315" s="1706">
        <f t="shared" si="772"/>
        <v>10347001</v>
      </c>
      <c r="C2315" s="987">
        <v>347</v>
      </c>
      <c r="D2315" s="1794" t="s">
        <v>447</v>
      </c>
      <c r="E2315" s="987">
        <v>1</v>
      </c>
      <c r="F2315" s="988" t="s">
        <v>3965</v>
      </c>
      <c r="G2315" s="987" t="s">
        <v>10409</v>
      </c>
      <c r="H2315" s="989" t="s">
        <v>345</v>
      </c>
      <c r="I2315" s="1093" t="s">
        <v>4199</v>
      </c>
      <c r="J2315" s="989"/>
      <c r="K2315" s="990" t="s">
        <v>10410</v>
      </c>
      <c r="L2315" s="992">
        <f>IF(BF527="",0,BF527)</f>
        <v>0</v>
      </c>
      <c r="M2315" s="992">
        <f>IF(BE559="",0,BE559)</f>
        <v>0</v>
      </c>
      <c r="N2315" s="1722">
        <f t="shared" si="773"/>
        <v>0</v>
      </c>
      <c r="O2315" s="992"/>
      <c r="P2315" s="992"/>
      <c r="Q2315" s="992"/>
      <c r="R2315" s="992"/>
      <c r="S2315" s="992"/>
      <c r="T2315" s="992"/>
      <c r="U2315" s="992"/>
      <c r="V2315" s="992"/>
      <c r="W2315" s="992"/>
      <c r="X2315" s="2110"/>
      <c r="Y2315" s="993"/>
      <c r="Z2315" s="1342" t="s">
        <v>10417</v>
      </c>
      <c r="AA2315" s="2205">
        <f t="shared" si="766"/>
        <v>1</v>
      </c>
      <c r="AB2315" s="3036">
        <v>347</v>
      </c>
    </row>
    <row r="2316" spans="1:29" x14ac:dyDescent="0.25">
      <c r="A2316" s="1706">
        <f t="shared" si="768"/>
        <v>0</v>
      </c>
      <c r="B2316" s="1706">
        <f t="shared" si="772"/>
        <v>10348001</v>
      </c>
      <c r="C2316" s="987">
        <v>348</v>
      </c>
      <c r="D2316" s="1794" t="s">
        <v>447</v>
      </c>
      <c r="E2316" s="987">
        <v>1</v>
      </c>
      <c r="F2316" s="988" t="s">
        <v>3965</v>
      </c>
      <c r="G2316" s="987" t="s">
        <v>10411</v>
      </c>
      <c r="H2316" s="989" t="s">
        <v>345</v>
      </c>
      <c r="I2316" s="1093" t="s">
        <v>4200</v>
      </c>
      <c r="J2316" s="989"/>
      <c r="K2316" s="990" t="s">
        <v>10412</v>
      </c>
      <c r="L2316" s="992">
        <f>IF(BG527="",0,BG527)</f>
        <v>0</v>
      </c>
      <c r="M2316" s="992">
        <f>IF(BB559="",0,BB559)+IF(BD559="",0,BD559)+IF(BF559="",0,BF559)</f>
        <v>0</v>
      </c>
      <c r="N2316" s="1722">
        <f t="shared" si="773"/>
        <v>0</v>
      </c>
      <c r="O2316" s="992"/>
      <c r="P2316" s="992"/>
      <c r="Q2316" s="992"/>
      <c r="R2316" s="992"/>
      <c r="S2316" s="992"/>
      <c r="T2316" s="992"/>
      <c r="U2316" s="992"/>
      <c r="V2316" s="992"/>
      <c r="W2316" s="992"/>
      <c r="X2316" s="2110"/>
      <c r="Y2316" s="993"/>
      <c r="Z2316" s="1342" t="s">
        <v>11270</v>
      </c>
      <c r="AA2316" s="2205">
        <f t="shared" si="766"/>
        <v>1</v>
      </c>
      <c r="AB2316" s="3036">
        <v>348</v>
      </c>
    </row>
    <row r="2317" spans="1:29" x14ac:dyDescent="0.25">
      <c r="A2317" s="1706">
        <f t="shared" si="768"/>
        <v>0</v>
      </c>
      <c r="B2317" s="1706">
        <f t="shared" si="772"/>
        <v>10349001</v>
      </c>
      <c r="C2317" s="987">
        <v>349</v>
      </c>
      <c r="D2317" s="1794" t="s">
        <v>447</v>
      </c>
      <c r="E2317" s="987">
        <v>1</v>
      </c>
      <c r="F2317" s="988" t="s">
        <v>3965</v>
      </c>
      <c r="G2317" s="987" t="s">
        <v>3972</v>
      </c>
      <c r="H2317" s="989" t="s">
        <v>345</v>
      </c>
      <c r="I2317" s="1093" t="s">
        <v>4201</v>
      </c>
      <c r="J2317" s="989"/>
      <c r="K2317" s="990" t="s">
        <v>3973</v>
      </c>
      <c r="L2317" s="992">
        <f>IF(BH525="",0,BH525)</f>
        <v>0</v>
      </c>
      <c r="M2317" s="992">
        <f>IF(BH527="",0,BH527)</f>
        <v>0</v>
      </c>
      <c r="N2317" s="1722">
        <f t="shared" si="773"/>
        <v>0</v>
      </c>
      <c r="O2317" s="992"/>
      <c r="P2317" s="992"/>
      <c r="Q2317" s="992"/>
      <c r="R2317" s="992"/>
      <c r="S2317" s="992"/>
      <c r="T2317" s="992"/>
      <c r="U2317" s="992"/>
      <c r="V2317" s="992"/>
      <c r="W2317" s="992"/>
      <c r="X2317" s="2110"/>
      <c r="Y2317" s="993"/>
      <c r="Z2317" s="1342" t="s">
        <v>9695</v>
      </c>
      <c r="AA2317" s="2205">
        <f t="shared" si="766"/>
        <v>1</v>
      </c>
      <c r="AB2317" s="3036">
        <v>349</v>
      </c>
    </row>
    <row r="2318" spans="1:29" x14ac:dyDescent="0.25">
      <c r="A2318" s="1706">
        <f t="shared" si="768"/>
        <v>0</v>
      </c>
      <c r="B2318" s="1706">
        <f t="shared" si="772"/>
        <v>10350001</v>
      </c>
      <c r="C2318" s="2539">
        <v>350</v>
      </c>
      <c r="D2318" s="1794" t="s">
        <v>447</v>
      </c>
      <c r="E2318" s="987">
        <v>1</v>
      </c>
      <c r="F2318" s="988" t="s">
        <v>3965</v>
      </c>
      <c r="G2318" s="987" t="s">
        <v>11264</v>
      </c>
      <c r="H2318" s="989" t="s">
        <v>345</v>
      </c>
      <c r="I2318" s="1093" t="s">
        <v>4202</v>
      </c>
      <c r="J2318" s="989" t="s">
        <v>4224</v>
      </c>
      <c r="K2318" s="990" t="s">
        <v>11265</v>
      </c>
      <c r="L2318" s="992">
        <f>BA604</f>
        <v>0</v>
      </c>
      <c r="M2318" s="992">
        <f>O2318-P2318</f>
        <v>0</v>
      </c>
      <c r="N2318" s="1722">
        <f>IF(L2318&lt;=M2318,0,1)</f>
        <v>0</v>
      </c>
      <c r="O2318" s="992">
        <f>IF(BB631="",0,BB631)</f>
        <v>0</v>
      </c>
      <c r="P2318" s="992">
        <f>IF(BC631="",0,BC631)</f>
        <v>0</v>
      </c>
      <c r="Q2318" s="992"/>
      <c r="R2318" s="992"/>
      <c r="S2318" s="992"/>
      <c r="T2318" s="992"/>
      <c r="U2318" s="992"/>
      <c r="V2318" s="992"/>
      <c r="W2318" s="992"/>
      <c r="X2318" s="2110"/>
      <c r="Y2318" s="993"/>
      <c r="Z2318" s="1342" t="s">
        <v>11103</v>
      </c>
      <c r="AA2318" s="2205">
        <f t="shared" si="766"/>
        <v>1</v>
      </c>
      <c r="AB2318" s="3036">
        <v>350</v>
      </c>
    </row>
    <row r="2319" spans="1:29" x14ac:dyDescent="0.25">
      <c r="A2319" s="1706">
        <f t="shared" si="768"/>
        <v>0</v>
      </c>
      <c r="B2319" s="1706">
        <f t="shared" si="772"/>
        <v>10351001</v>
      </c>
      <c r="C2319" s="2539">
        <v>351</v>
      </c>
      <c r="D2319" s="1794" t="s">
        <v>447</v>
      </c>
      <c r="E2319" s="987">
        <v>1</v>
      </c>
      <c r="F2319" s="988" t="s">
        <v>3965</v>
      </c>
      <c r="G2319" s="987" t="s">
        <v>11266</v>
      </c>
      <c r="H2319" s="989" t="s">
        <v>346</v>
      </c>
      <c r="I2319" s="1093" t="s">
        <v>4203</v>
      </c>
      <c r="J2319" s="989" t="s">
        <v>4224</v>
      </c>
      <c r="K2319" s="990" t="s">
        <v>11524</v>
      </c>
      <c r="L2319" s="992">
        <f>BA605</f>
        <v>0</v>
      </c>
      <c r="M2319" s="992">
        <f>O2319-P2319</f>
        <v>0</v>
      </c>
      <c r="N2319" s="1722">
        <f>IF(L2319&lt;=M2319,0,1)</f>
        <v>0</v>
      </c>
      <c r="O2319" s="992">
        <f>IF(BB615="",0,BB615)</f>
        <v>0</v>
      </c>
      <c r="P2319" s="992">
        <f>IF(BC615="",0,BC615)</f>
        <v>0</v>
      </c>
      <c r="Q2319" s="992"/>
      <c r="R2319" s="992"/>
      <c r="S2319" s="992"/>
      <c r="T2319" s="992"/>
      <c r="U2319" s="992"/>
      <c r="V2319" s="992"/>
      <c r="W2319" s="992"/>
      <c r="X2319" s="2110"/>
      <c r="Y2319" s="993"/>
      <c r="Z2319" s="1342" t="s">
        <v>11104</v>
      </c>
      <c r="AA2319" s="2205">
        <f t="shared" si="766"/>
        <v>1</v>
      </c>
      <c r="AB2319" s="3036">
        <v>351</v>
      </c>
    </row>
    <row r="2320" spans="1:29" x14ac:dyDescent="0.25">
      <c r="A2320" s="1706">
        <f t="shared" si="768"/>
        <v>0</v>
      </c>
      <c r="B2320" s="1706">
        <f t="shared" si="772"/>
        <v>10352001</v>
      </c>
      <c r="C2320" s="987">
        <v>352</v>
      </c>
      <c r="D2320" s="1794" t="s">
        <v>447</v>
      </c>
      <c r="E2320" s="987">
        <v>1</v>
      </c>
      <c r="F2320" s="988" t="s">
        <v>3965</v>
      </c>
      <c r="G2320" s="987" t="s">
        <v>11251</v>
      </c>
      <c r="H2320" s="989" t="s">
        <v>345</v>
      </c>
      <c r="I2320" s="1093" t="s">
        <v>4091</v>
      </c>
      <c r="J2320" s="989"/>
      <c r="K2320" s="990" t="s">
        <v>11252</v>
      </c>
      <c r="L2320" s="992">
        <f>IF(BA525="",0,BA525)</f>
        <v>0</v>
      </c>
      <c r="M2320" s="992">
        <f>O2320+P2320+Q2320</f>
        <v>0</v>
      </c>
      <c r="N2320" s="1722">
        <f>IF(L2320=M2320,0,1)</f>
        <v>0</v>
      </c>
      <c r="O2320" s="992">
        <f>IF(BA639="",0,BA639)</f>
        <v>0</v>
      </c>
      <c r="P2320" s="992">
        <f>IF(BA640="",0,BA640)</f>
        <v>0</v>
      </c>
      <c r="Q2320" s="992">
        <f>IF(BA641="",0,BA641)</f>
        <v>0</v>
      </c>
      <c r="R2320" s="992"/>
      <c r="S2320" s="992"/>
      <c r="T2320" s="992"/>
      <c r="U2320" s="992"/>
      <c r="V2320" s="992"/>
      <c r="W2320" s="992"/>
      <c r="X2320" s="2110"/>
      <c r="Y2320" s="993"/>
      <c r="Z2320" s="1342" t="s">
        <v>11253</v>
      </c>
      <c r="AA2320" s="2205">
        <f t="shared" si="766"/>
        <v>1</v>
      </c>
      <c r="AB2320" s="3036">
        <v>352</v>
      </c>
    </row>
    <row r="2321" spans="1:29" x14ac:dyDescent="0.25">
      <c r="A2321" s="1706">
        <f t="shared" si="768"/>
        <v>0</v>
      </c>
      <c r="B2321" s="1706">
        <f t="shared" si="772"/>
        <v>10353001</v>
      </c>
      <c r="C2321" s="987">
        <v>353</v>
      </c>
      <c r="D2321" s="1794" t="s">
        <v>447</v>
      </c>
      <c r="E2321" s="987">
        <v>1</v>
      </c>
      <c r="F2321" s="988" t="s">
        <v>3965</v>
      </c>
      <c r="G2321" s="987" t="s">
        <v>11254</v>
      </c>
      <c r="H2321" s="989" t="s">
        <v>345</v>
      </c>
      <c r="I2321" s="1093" t="s">
        <v>4088</v>
      </c>
      <c r="J2321" s="989"/>
      <c r="K2321" s="990" t="s">
        <v>11255</v>
      </c>
      <c r="L2321" s="992">
        <f>IF(BK525="",0,BK525)</f>
        <v>0</v>
      </c>
      <c r="M2321" s="992">
        <f>O2321+P2321+Q2321</f>
        <v>0</v>
      </c>
      <c r="N2321" s="1722">
        <f>IF(L2321=M2321,0,1)</f>
        <v>0</v>
      </c>
      <c r="O2321" s="992">
        <f>IF(BF639="",0,BF639)</f>
        <v>0</v>
      </c>
      <c r="P2321" s="992">
        <f>IF(BF640="",0,BF640)</f>
        <v>0</v>
      </c>
      <c r="Q2321" s="992">
        <f>IF(BF641="",0,BF641)</f>
        <v>0</v>
      </c>
      <c r="R2321" s="992"/>
      <c r="S2321" s="992"/>
      <c r="T2321" s="992"/>
      <c r="U2321" s="992"/>
      <c r="V2321" s="992"/>
      <c r="W2321" s="992"/>
      <c r="X2321" s="2110"/>
      <c r="Y2321" s="993"/>
      <c r="Z2321" s="1342" t="s">
        <v>11256</v>
      </c>
      <c r="AA2321" s="2205">
        <f t="shared" si="766"/>
        <v>1</v>
      </c>
      <c r="AB2321" s="3036">
        <v>353</v>
      </c>
      <c r="AC2321" s="2205">
        <f>LEN(Z2320)</f>
        <v>231</v>
      </c>
    </row>
    <row r="2322" spans="1:29" x14ac:dyDescent="0.25">
      <c r="A2322" s="1706">
        <f t="shared" si="768"/>
        <v>0</v>
      </c>
      <c r="B2322" s="1706">
        <f t="shared" si="772"/>
        <v>10354001</v>
      </c>
      <c r="C2322" s="987">
        <v>354</v>
      </c>
      <c r="D2322" s="1794" t="s">
        <v>447</v>
      </c>
      <c r="E2322" s="987">
        <v>1</v>
      </c>
      <c r="F2322" s="988" t="s">
        <v>3965</v>
      </c>
      <c r="G2322" s="987" t="s">
        <v>10413</v>
      </c>
      <c r="H2322" s="989" t="s">
        <v>345</v>
      </c>
      <c r="I2322" s="1093" t="s">
        <v>4204</v>
      </c>
      <c r="J2322" s="989"/>
      <c r="K2322" s="990" t="s">
        <v>10414</v>
      </c>
      <c r="L2322" s="992">
        <f>IF(BC527="",0,BC527)</f>
        <v>0</v>
      </c>
      <c r="M2322" s="992">
        <f>IF(BA559="",0,BA559)</f>
        <v>0</v>
      </c>
      <c r="N2322" s="1722">
        <f>IF(L2322=M2322,0,1)</f>
        <v>0</v>
      </c>
      <c r="O2322" s="992"/>
      <c r="P2322" s="992"/>
      <c r="Q2322" s="992"/>
      <c r="R2322" s="992"/>
      <c r="S2322" s="992"/>
      <c r="T2322" s="992"/>
      <c r="U2322" s="992"/>
      <c r="V2322" s="992"/>
      <c r="W2322" s="992"/>
      <c r="X2322" s="2110"/>
      <c r="Y2322" s="993"/>
      <c r="Z2322" s="1342" t="s">
        <v>10415</v>
      </c>
      <c r="AA2322" s="2205">
        <f t="shared" si="766"/>
        <v>1</v>
      </c>
      <c r="AB2322" s="3036">
        <v>354</v>
      </c>
      <c r="AC2322" s="2205">
        <f>LEN(Z2321)</f>
        <v>228</v>
      </c>
    </row>
    <row r="2323" spans="1:29" x14ac:dyDescent="0.25">
      <c r="A2323" s="1706">
        <f t="shared" ref="A2323:A2327" si="774">IF(D2323="DA",IF(ISERROR(N2323),A2322+1,IF(N2323=1,A2322+1,A2322)),A2322)</f>
        <v>0</v>
      </c>
      <c r="B2323" s="1706">
        <f t="shared" ref="B2323:B2327" si="775">VALUE("1"&amp;TEXT(C2323,"0000")&amp;TEXT(E2323,"000"))</f>
        <v>10355001</v>
      </c>
      <c r="C2323" s="987">
        <v>355</v>
      </c>
      <c r="D2323" s="1794" t="s">
        <v>447</v>
      </c>
      <c r="E2323" s="987">
        <v>1</v>
      </c>
      <c r="F2323" s="988" t="s">
        <v>3965</v>
      </c>
      <c r="G2323" s="987" t="s">
        <v>10416</v>
      </c>
      <c r="H2323" s="989" t="s">
        <v>345</v>
      </c>
      <c r="I2323" s="1093" t="s">
        <v>4205</v>
      </c>
      <c r="J2323" s="989"/>
      <c r="K2323" s="990" t="s">
        <v>4154</v>
      </c>
      <c r="L2323" s="992">
        <f>IF(BD527="",0,BD527)</f>
        <v>0</v>
      </c>
      <c r="M2323" s="992">
        <f>IF(BC559="",0,BC559)</f>
        <v>0</v>
      </c>
      <c r="N2323" s="1722">
        <f>IF(L2323=M2323,0,1)</f>
        <v>0</v>
      </c>
      <c r="O2323" s="992"/>
      <c r="P2323" s="992"/>
      <c r="Q2323" s="992"/>
      <c r="R2323" s="992"/>
      <c r="S2323" s="992"/>
      <c r="T2323" s="992"/>
      <c r="U2323" s="992"/>
      <c r="V2323" s="992"/>
      <c r="W2323" s="992"/>
      <c r="X2323" s="2110"/>
      <c r="Y2323" s="993"/>
      <c r="Z2323" s="1342" t="s">
        <v>10419</v>
      </c>
      <c r="AA2323" s="2205">
        <f t="shared" si="766"/>
        <v>1</v>
      </c>
      <c r="AB2323" s="3036">
        <v>355</v>
      </c>
      <c r="AC2323" s="2205">
        <f>LEN(Z2322)</f>
        <v>101</v>
      </c>
    </row>
    <row r="2324" spans="1:29" x14ac:dyDescent="0.25">
      <c r="A2324" s="1706">
        <f t="shared" si="774"/>
        <v>0</v>
      </c>
      <c r="B2324" s="1706">
        <f t="shared" si="775"/>
        <v>10356001</v>
      </c>
      <c r="C2324" s="2539">
        <v>356</v>
      </c>
      <c r="D2324" s="1794" t="s">
        <v>447</v>
      </c>
      <c r="E2324" s="987">
        <v>1</v>
      </c>
      <c r="F2324" s="988" t="s">
        <v>3965</v>
      </c>
      <c r="G2324" s="987" t="s">
        <v>11417</v>
      </c>
      <c r="H2324" s="989" t="s">
        <v>345</v>
      </c>
      <c r="I2324" s="1093" t="s">
        <v>9850</v>
      </c>
      <c r="J2324" s="989"/>
      <c r="K2324" s="990" t="s">
        <v>215</v>
      </c>
      <c r="L2324" s="992">
        <f>IF(BH527="",0,BH527)</f>
        <v>0</v>
      </c>
      <c r="M2324" s="992">
        <f>O2324+P2324+Q2324+R2324+S2324+T2324</f>
        <v>0</v>
      </c>
      <c r="N2324" s="1722">
        <f>IF(L2324&lt;=M2324,0,1)</f>
        <v>0</v>
      </c>
      <c r="O2324" s="992">
        <f>BB626-BC626</f>
        <v>0</v>
      </c>
      <c r="P2324" s="992">
        <f>IF(BB629="",0,BB629)</f>
        <v>0</v>
      </c>
      <c r="Q2324" s="992">
        <f>IF(BB632="",0,BB632)</f>
        <v>0</v>
      </c>
      <c r="R2324" s="992">
        <f>IF(BB633="",0,BB633)</f>
        <v>0</v>
      </c>
      <c r="S2324" s="992">
        <f>IF(BB637="",0,BB637)</f>
        <v>0</v>
      </c>
      <c r="T2324" s="992">
        <f>IF(BB638="",0,BB638)</f>
        <v>0</v>
      </c>
      <c r="U2324" s="992"/>
      <c r="V2324" s="992"/>
      <c r="W2324" s="992"/>
      <c r="X2324" s="2110"/>
      <c r="Y2324" s="993"/>
      <c r="Z2324" s="1342" t="s">
        <v>11511</v>
      </c>
      <c r="AA2324" s="2205">
        <f t="shared" si="766"/>
        <v>1</v>
      </c>
      <c r="AB2324" s="3036">
        <v>356</v>
      </c>
      <c r="AC2324" s="2205">
        <f>LEN(Z2323)</f>
        <v>114</v>
      </c>
    </row>
    <row r="2325" spans="1:29" x14ac:dyDescent="0.25">
      <c r="A2325" s="2103">
        <f t="shared" si="774"/>
        <v>0</v>
      </c>
      <c r="B2325" s="2103">
        <f t="shared" si="775"/>
        <v>10259001</v>
      </c>
      <c r="C2325" s="2588">
        <v>259</v>
      </c>
      <c r="D2325" s="1794" t="s">
        <v>447</v>
      </c>
      <c r="E2325" s="987">
        <v>1</v>
      </c>
      <c r="F2325" s="988" t="s">
        <v>3965</v>
      </c>
      <c r="G2325" s="987" t="s">
        <v>11510</v>
      </c>
      <c r="H2325" s="989" t="s">
        <v>345</v>
      </c>
      <c r="I2325" s="1093" t="s">
        <v>9752</v>
      </c>
      <c r="J2325" s="989"/>
      <c r="K2325" s="990" t="s">
        <v>11418</v>
      </c>
      <c r="L2325" s="2110">
        <f>IF(BB527="",0,BB527)</f>
        <v>0</v>
      </c>
      <c r="M2325" s="992">
        <f>O2325+P2325+Q2325+R2325+S2325+T2325</f>
        <v>0</v>
      </c>
      <c r="N2325" s="1722">
        <f>IF(L2325&lt;=M2325,0,1)</f>
        <v>0</v>
      </c>
      <c r="O2325" s="2110">
        <f>IF(BB626="",0,BB626)</f>
        <v>0</v>
      </c>
      <c r="P2325" s="2110">
        <f>IF(BB629="",0,BB629)</f>
        <v>0</v>
      </c>
      <c r="Q2325" s="2110">
        <f>IF(BB632="",0,BB632)</f>
        <v>0</v>
      </c>
      <c r="R2325" s="2110">
        <f>IF(BB633="",0,BB633)</f>
        <v>0</v>
      </c>
      <c r="S2325" s="2110">
        <f>IF(BB637="",0,BB637)</f>
        <v>0</v>
      </c>
      <c r="T2325" s="2110">
        <f>IF(BB638="",0,BB638)</f>
        <v>0</v>
      </c>
      <c r="U2325" s="2110"/>
      <c r="V2325" s="2110"/>
      <c r="W2325" s="2110"/>
      <c r="X2325" s="2110"/>
      <c r="Y2325" s="2112"/>
      <c r="Z2325" s="1342" t="s">
        <v>11512</v>
      </c>
      <c r="AA2325" s="2205">
        <f t="shared" si="766"/>
        <v>1</v>
      </c>
      <c r="AB2325" s="3036">
        <v>258</v>
      </c>
    </row>
    <row r="2326" spans="1:29" x14ac:dyDescent="0.25">
      <c r="A2326" s="1706">
        <f t="shared" si="774"/>
        <v>0</v>
      </c>
      <c r="B2326" s="1706">
        <f t="shared" si="775"/>
        <v>10357001</v>
      </c>
      <c r="C2326" s="2539">
        <v>357</v>
      </c>
      <c r="D2326" s="1794" t="s">
        <v>447</v>
      </c>
      <c r="E2326" s="987">
        <v>1</v>
      </c>
      <c r="F2326" s="988" t="s">
        <v>3965</v>
      </c>
      <c r="G2326" s="987" t="s">
        <v>11257</v>
      </c>
      <c r="H2326" s="989" t="s">
        <v>345</v>
      </c>
      <c r="I2326" s="1095" t="s">
        <v>11149</v>
      </c>
      <c r="J2326" s="991" t="s">
        <v>4104</v>
      </c>
      <c r="K2326" s="990" t="s">
        <v>11246</v>
      </c>
      <c r="L2326" s="992">
        <f>IF(BD623="",0,BD623)</f>
        <v>0</v>
      </c>
      <c r="M2326" s="992">
        <f>IF(BA687="",0,BA687)</f>
        <v>0</v>
      </c>
      <c r="N2326" s="1722">
        <f>IF(L2326&gt;=M2326,0,1)</f>
        <v>0</v>
      </c>
      <c r="O2326" s="992"/>
      <c r="P2326" s="992"/>
      <c r="Q2326" s="992"/>
      <c r="R2326" s="992"/>
      <c r="S2326" s="992"/>
      <c r="T2326" s="992"/>
      <c r="U2326" s="992"/>
      <c r="V2326" s="992"/>
      <c r="W2326" s="992"/>
      <c r="X2326" s="2110"/>
      <c r="Y2326" s="993"/>
      <c r="Z2326" s="1342" t="s">
        <v>11258</v>
      </c>
      <c r="AA2326" s="2205">
        <f t="shared" si="766"/>
        <v>1</v>
      </c>
      <c r="AB2326" s="3036">
        <v>357</v>
      </c>
      <c r="AC2326" s="2205">
        <f>LEN(Z2324)</f>
        <v>231</v>
      </c>
    </row>
    <row r="2327" spans="1:29" x14ac:dyDescent="0.25">
      <c r="A2327" s="1706">
        <f t="shared" si="774"/>
        <v>0</v>
      </c>
      <c r="B2327" s="1706">
        <f t="shared" si="775"/>
        <v>10184001</v>
      </c>
      <c r="C2327" s="2539">
        <v>184</v>
      </c>
      <c r="D2327" s="1794" t="s">
        <v>447</v>
      </c>
      <c r="E2327" s="987">
        <v>1</v>
      </c>
      <c r="F2327" s="988" t="s">
        <v>3965</v>
      </c>
      <c r="G2327" s="987" t="s">
        <v>11513</v>
      </c>
      <c r="H2327" s="989" t="s">
        <v>345</v>
      </c>
      <c r="I2327" s="1095" t="s">
        <v>11514</v>
      </c>
      <c r="J2327" s="991" t="s">
        <v>4103</v>
      </c>
      <c r="K2327" s="990" t="s">
        <v>6952</v>
      </c>
      <c r="L2327" s="992">
        <f>P2327+R2327</f>
        <v>0</v>
      </c>
      <c r="M2327" s="992">
        <f>BA604</f>
        <v>0</v>
      </c>
      <c r="N2327" s="1722">
        <f>IF(L2327=M2327,0,1)</f>
        <v>0</v>
      </c>
      <c r="O2327" s="1102">
        <v>2620</v>
      </c>
      <c r="P2327" s="992">
        <f>SUMIF(AZ560:AZ599,O2327,BA560:BA599)</f>
        <v>0</v>
      </c>
      <c r="Q2327" s="1102">
        <v>2630</v>
      </c>
      <c r="R2327" s="992">
        <f>SUMIF(AZ560:AZ599,Q2327,BA560:BA599)</f>
        <v>0</v>
      </c>
      <c r="S2327" s="992"/>
      <c r="T2327" s="992"/>
      <c r="U2327" s="992"/>
      <c r="V2327" s="992"/>
      <c r="W2327" s="992"/>
      <c r="X2327" s="2110"/>
      <c r="Y2327" s="993"/>
      <c r="Z2327" s="1342" t="s">
        <v>11515</v>
      </c>
      <c r="AA2327" s="2205">
        <f t="shared" si="766"/>
        <v>1</v>
      </c>
      <c r="AB2327" s="3036">
        <v>184</v>
      </c>
      <c r="AC2327" s="2205">
        <f t="shared" ref="AC2327:AC2338" si="776">LEN(Z2326)</f>
        <v>148</v>
      </c>
    </row>
    <row r="2328" spans="1:29" x14ac:dyDescent="0.25">
      <c r="A2328" s="1707">
        <f t="shared" ref="A2328:A2332" si="777">IF(D2328="DA",IF(ISERROR(N2328),A2327+1,IF(N2328=1,A2327+1,A2327)),A2327)</f>
        <v>0</v>
      </c>
      <c r="B2328" s="1707">
        <f t="shared" ref="B2328:B2332" si="778">VALUE("1"&amp;TEXT(C2328,"0000")&amp;TEXT(E2328,"000"))</f>
        <v>10201001</v>
      </c>
      <c r="C2328" s="2538">
        <v>201</v>
      </c>
      <c r="D2328" s="1795" t="s">
        <v>447</v>
      </c>
      <c r="E2328" s="1103">
        <v>1</v>
      </c>
      <c r="F2328" s="1104" t="s">
        <v>3965</v>
      </c>
      <c r="G2328" s="1103" t="s">
        <v>11264</v>
      </c>
      <c r="H2328" s="1105" t="s">
        <v>345</v>
      </c>
      <c r="I2328" s="1095" t="s">
        <v>6952</v>
      </c>
      <c r="J2328" s="1106" t="s">
        <v>4224</v>
      </c>
      <c r="K2328" s="1107" t="s">
        <v>11265</v>
      </c>
      <c r="L2328" s="1108">
        <f>O2328</f>
        <v>0</v>
      </c>
      <c r="M2328" s="1108">
        <f>P2328+Q2328</f>
        <v>0</v>
      </c>
      <c r="N2328" s="1732">
        <f>IF(L2328&lt;=M2328,0,1)</f>
        <v>0</v>
      </c>
      <c r="O2328" s="3046">
        <f>BA604</f>
        <v>0</v>
      </c>
      <c r="P2328" s="3047">
        <f>BB631</f>
        <v>0</v>
      </c>
      <c r="Q2328" s="3047">
        <f>BC631</f>
        <v>0</v>
      </c>
      <c r="R2328" s="1108"/>
      <c r="S2328" s="1108"/>
      <c r="T2328" s="1108"/>
      <c r="U2328" s="1108"/>
      <c r="V2328" s="1108"/>
      <c r="W2328" s="1108"/>
      <c r="X2328" s="2110"/>
      <c r="Y2328" s="1109"/>
      <c r="Z2328" s="1359" t="s">
        <v>11105</v>
      </c>
      <c r="AA2328" s="2205">
        <f t="shared" si="766"/>
        <v>1</v>
      </c>
      <c r="AB2328" s="3036">
        <v>201</v>
      </c>
      <c r="AC2328" s="2205">
        <f t="shared" si="776"/>
        <v>265</v>
      </c>
    </row>
    <row r="2329" spans="1:29" x14ac:dyDescent="0.25">
      <c r="A2329" s="1707">
        <f t="shared" si="777"/>
        <v>0</v>
      </c>
      <c r="B2329" s="1707">
        <f t="shared" si="778"/>
        <v>10202001</v>
      </c>
      <c r="C2329" s="2538">
        <v>202</v>
      </c>
      <c r="D2329" s="1795" t="s">
        <v>447</v>
      </c>
      <c r="E2329" s="1103">
        <v>1</v>
      </c>
      <c r="F2329" s="1104" t="s">
        <v>3965</v>
      </c>
      <c r="G2329" s="1103" t="s">
        <v>14796</v>
      </c>
      <c r="H2329" s="1105" t="s">
        <v>345</v>
      </c>
      <c r="I2329" s="1095" t="s">
        <v>4159</v>
      </c>
      <c r="J2329" s="1106" t="s">
        <v>4224</v>
      </c>
      <c r="K2329" s="1107" t="s">
        <v>14797</v>
      </c>
      <c r="L2329" s="1108">
        <f t="shared" ref="L2329:L2330" si="779">O2329</f>
        <v>0</v>
      </c>
      <c r="M2329" s="1108">
        <f t="shared" ref="M2329:M2330" si="780">P2329+Q2329</f>
        <v>0</v>
      </c>
      <c r="N2329" s="1732">
        <f>IF(L2329&lt;=M2329,0,1)</f>
        <v>0</v>
      </c>
      <c r="O2329" s="3046">
        <f t="shared" ref="O2329" si="781">BA605</f>
        <v>0</v>
      </c>
      <c r="P2329" s="3047">
        <f>BB617</f>
        <v>0</v>
      </c>
      <c r="Q2329" s="3047">
        <f>BC617</f>
        <v>0</v>
      </c>
      <c r="R2329" s="1108"/>
      <c r="S2329" s="1108"/>
      <c r="T2329" s="1108"/>
      <c r="U2329" s="1108"/>
      <c r="V2329" s="1108"/>
      <c r="W2329" s="1108"/>
      <c r="X2329" s="2110"/>
      <c r="Y2329" s="1109"/>
      <c r="Z2329" s="1359" t="s">
        <v>11106</v>
      </c>
      <c r="AA2329" s="2205">
        <f t="shared" si="766"/>
        <v>1</v>
      </c>
      <c r="AB2329" s="3036">
        <v>202</v>
      </c>
      <c r="AC2329" s="2205">
        <f t="shared" si="776"/>
        <v>162</v>
      </c>
    </row>
    <row r="2330" spans="1:29" x14ac:dyDescent="0.25">
      <c r="A2330" s="2589">
        <f t="shared" si="777"/>
        <v>0</v>
      </c>
      <c r="B2330" s="2589">
        <f t="shared" si="778"/>
        <v>10258001</v>
      </c>
      <c r="C2330" s="2590">
        <v>258</v>
      </c>
      <c r="D2330" s="2591" t="s">
        <v>447</v>
      </c>
      <c r="E2330" s="2592">
        <v>1</v>
      </c>
      <c r="F2330" s="1104" t="s">
        <v>3965</v>
      </c>
      <c r="G2330" s="1103" t="s">
        <v>14798</v>
      </c>
      <c r="H2330" s="1105" t="s">
        <v>345</v>
      </c>
      <c r="I2330" s="1095" t="s">
        <v>11404</v>
      </c>
      <c r="J2330" s="1106" t="s">
        <v>4224</v>
      </c>
      <c r="K2330" s="1107" t="s">
        <v>14799</v>
      </c>
      <c r="L2330" s="1108">
        <f t="shared" si="779"/>
        <v>0</v>
      </c>
      <c r="M2330" s="1108">
        <f t="shared" si="780"/>
        <v>0</v>
      </c>
      <c r="N2330" s="1732">
        <f>IF(L2330&lt;=M2330,0,1)</f>
        <v>0</v>
      </c>
      <c r="O2330" s="3046">
        <f>BA608</f>
        <v>0</v>
      </c>
      <c r="P2330" s="3047">
        <f>BB618</f>
        <v>0</v>
      </c>
      <c r="Q2330" s="3047">
        <f>BC618</f>
        <v>0</v>
      </c>
      <c r="R2330" s="2115"/>
      <c r="S2330" s="2115"/>
      <c r="T2330" s="2115"/>
      <c r="U2330" s="2115"/>
      <c r="V2330" s="2115"/>
      <c r="W2330" s="2115"/>
      <c r="X2330" s="2115"/>
      <c r="Y2330" s="2593"/>
      <c r="Z2330" s="2118" t="s">
        <v>11516</v>
      </c>
      <c r="AA2330" s="2205">
        <f t="shared" si="766"/>
        <v>1</v>
      </c>
      <c r="AB2330" s="3036">
        <v>259</v>
      </c>
    </row>
    <row r="2331" spans="1:29" x14ac:dyDescent="0.25">
      <c r="A2331" s="1716">
        <f t="shared" si="777"/>
        <v>0</v>
      </c>
      <c r="B2331" s="1716">
        <f t="shared" si="778"/>
        <v>12121001</v>
      </c>
      <c r="C2331" s="1469">
        <v>2121</v>
      </c>
      <c r="D2331" s="1806" t="s">
        <v>447</v>
      </c>
      <c r="E2331" s="1464">
        <v>1</v>
      </c>
      <c r="F2331" s="1465" t="s">
        <v>3974</v>
      </c>
      <c r="G2331" s="1464"/>
      <c r="H2331" s="1016" t="s">
        <v>345</v>
      </c>
      <c r="I2331" s="1096" t="s">
        <v>9854</v>
      </c>
      <c r="J2331" s="1004" t="s">
        <v>4103</v>
      </c>
      <c r="K2331" s="997" t="str">
        <f t="shared" ref="K2331" si="782">"INT("&amp;I2331&amp;")"</f>
        <v>INT(Cap.5 Pct.1 Rd.1 Col.1)</v>
      </c>
      <c r="L2331" s="1000" t="str">
        <f>TEXT(O2331,"0,000")</f>
        <v>0,000</v>
      </c>
      <c r="M2331" s="1000">
        <f>P2331</f>
        <v>0</v>
      </c>
      <c r="N2331" s="1724">
        <f>IF(O2331=P2331,0,1)</f>
        <v>0</v>
      </c>
      <c r="O2331" s="2594">
        <f>IF(BI702="",0,BI702)</f>
        <v>0</v>
      </c>
      <c r="P2331" s="2595">
        <f>IF(BI702="",0,INT(BI702))</f>
        <v>0</v>
      </c>
      <c r="Q2331" s="1467"/>
      <c r="R2331" s="1467"/>
      <c r="S2331" s="1467"/>
      <c r="T2331" s="1467"/>
      <c r="U2331" s="1467"/>
      <c r="V2331" s="1467"/>
      <c r="W2331" s="1467"/>
      <c r="X2331" s="1985"/>
      <c r="Y2331" s="1468"/>
      <c r="Z2331" s="1475" t="s">
        <v>11107</v>
      </c>
      <c r="AA2331" s="2205">
        <f t="shared" si="766"/>
        <v>1</v>
      </c>
      <c r="AB2331" s="3037">
        <v>2121</v>
      </c>
      <c r="AC2331" s="2205">
        <f>LEN(Z2329)</f>
        <v>166</v>
      </c>
    </row>
    <row r="2332" spans="1:29" x14ac:dyDescent="0.25">
      <c r="A2332" s="1709">
        <f t="shared" si="777"/>
        <v>0</v>
      </c>
      <c r="B2332" s="1709">
        <f t="shared" si="778"/>
        <v>12122001</v>
      </c>
      <c r="C2332" s="1443">
        <v>2122</v>
      </c>
      <c r="D2332" s="1797" t="s">
        <v>447</v>
      </c>
      <c r="E2332" s="1002">
        <v>1</v>
      </c>
      <c r="F2332" s="1003" t="s">
        <v>3974</v>
      </c>
      <c r="H2332" s="1016" t="s">
        <v>345</v>
      </c>
      <c r="I2332" s="1096" t="s">
        <v>9855</v>
      </c>
      <c r="J2332" s="1004" t="s">
        <v>4103</v>
      </c>
      <c r="K2332" s="997" t="str">
        <f t="shared" ref="K2332:K2336" si="783">"INT("&amp;I2332&amp;")"</f>
        <v>INT(Cap.5 Pct.1 Rd.1 Col.2)</v>
      </c>
      <c r="L2332" s="1005" t="str">
        <f t="shared" ref="L2332:L2336" si="784">TEXT(O2332,"0,000")</f>
        <v>0,000</v>
      </c>
      <c r="M2332" s="1005">
        <f t="shared" ref="M2332:M2336" si="785">P2332</f>
        <v>0</v>
      </c>
      <c r="N2332" s="1725">
        <f t="shared" ref="N2332:N2336" si="786">IF(O2332=P2332,0,1)</f>
        <v>0</v>
      </c>
      <c r="O2332" s="1508">
        <f>IF(BJ702="",0,BJ702)</f>
        <v>0</v>
      </c>
      <c r="P2332" s="1509">
        <f>IF(BJ702="",0,INT(BJ702))</f>
        <v>0</v>
      </c>
      <c r="Z2332" s="1502" t="str">
        <f>Z2331</f>
        <v xml:space="preserve">Cap.5 Pct.1: Au fost introduse valori cu zecimale. Trebuie introduse valori fara zecimale, rotunjite la intreg. </v>
      </c>
      <c r="AA2332" s="2205">
        <f t="shared" si="766"/>
        <v>1</v>
      </c>
      <c r="AB2332" s="3037">
        <v>2122</v>
      </c>
    </row>
    <row r="2333" spans="1:29" x14ac:dyDescent="0.25">
      <c r="A2333" s="1709">
        <f t="shared" si="768"/>
        <v>0</v>
      </c>
      <c r="B2333" s="1709">
        <f t="shared" ref="B2333" si="787">VALUE("1"&amp;TEXT(C2333,"0000")&amp;TEXT(E2333,"000"))</f>
        <v>12123001</v>
      </c>
      <c r="C2333" s="1443">
        <v>2123</v>
      </c>
      <c r="D2333" s="1797" t="s">
        <v>447</v>
      </c>
      <c r="E2333" s="1002">
        <v>1</v>
      </c>
      <c r="F2333" s="1003" t="s">
        <v>3974</v>
      </c>
      <c r="H2333" s="1016" t="s">
        <v>345</v>
      </c>
      <c r="I2333" s="1096" t="s">
        <v>9856</v>
      </c>
      <c r="J2333" s="1004" t="s">
        <v>4103</v>
      </c>
      <c r="K2333" s="997" t="str">
        <f t="shared" si="783"/>
        <v>INT(Cap.5 Pct.1 Rd.1 Col.3)</v>
      </c>
      <c r="L2333" s="1005" t="str">
        <f t="shared" si="784"/>
        <v>0,000</v>
      </c>
      <c r="M2333" s="1005">
        <f t="shared" si="785"/>
        <v>0</v>
      </c>
      <c r="N2333" s="1725">
        <f t="shared" si="786"/>
        <v>0</v>
      </c>
      <c r="O2333" s="1508">
        <f>IF(BK702="",0,BK702)</f>
        <v>0</v>
      </c>
      <c r="P2333" s="1509">
        <f>IF(BK702="",0,INT(BK702))</f>
        <v>0</v>
      </c>
      <c r="Z2333" s="1502" t="str">
        <f t="shared" ref="Z2333:Z2336" si="788">Z2332</f>
        <v xml:space="preserve">Cap.5 Pct.1: Au fost introduse valori cu zecimale. Trebuie introduse valori fara zecimale, rotunjite la intreg. </v>
      </c>
      <c r="AA2333" s="2205">
        <f t="shared" si="766"/>
        <v>1</v>
      </c>
      <c r="AB2333" s="3037">
        <v>2123</v>
      </c>
    </row>
    <row r="2334" spans="1:29" x14ac:dyDescent="0.25">
      <c r="A2334" s="1709">
        <f t="shared" si="768"/>
        <v>0</v>
      </c>
      <c r="B2334" s="1709">
        <f t="shared" ref="B2334:B2338" si="789">VALUE("1"&amp;TEXT(C2334,"0000")&amp;TEXT(E2334,"000"))</f>
        <v>12124001</v>
      </c>
      <c r="C2334" s="1443">
        <v>2124</v>
      </c>
      <c r="D2334" s="1797" t="s">
        <v>447</v>
      </c>
      <c r="E2334" s="1002">
        <v>1</v>
      </c>
      <c r="F2334" s="1003" t="s">
        <v>3974</v>
      </c>
      <c r="H2334" s="1016" t="s">
        <v>345</v>
      </c>
      <c r="I2334" s="1096" t="s">
        <v>9857</v>
      </c>
      <c r="J2334" s="1004" t="s">
        <v>4103</v>
      </c>
      <c r="K2334" s="997" t="str">
        <f t="shared" si="783"/>
        <v>INT(Cap.5 Pct.1 Rd.1 Col.4)</v>
      </c>
      <c r="L2334" s="1005" t="str">
        <f t="shared" si="784"/>
        <v>0,000</v>
      </c>
      <c r="M2334" s="1005">
        <f t="shared" si="785"/>
        <v>0</v>
      </c>
      <c r="N2334" s="1725">
        <f t="shared" si="786"/>
        <v>0</v>
      </c>
      <c r="O2334" s="1508">
        <f>IF(BL702="",0,BL702)</f>
        <v>0</v>
      </c>
      <c r="P2334" s="1509">
        <f>IF(BL702="",0,INT(BL702))</f>
        <v>0</v>
      </c>
      <c r="Z2334" s="1502" t="str">
        <f t="shared" si="788"/>
        <v xml:space="preserve">Cap.5 Pct.1: Au fost introduse valori cu zecimale. Trebuie introduse valori fara zecimale, rotunjite la intreg. </v>
      </c>
      <c r="AA2334" s="2205">
        <f t="shared" si="766"/>
        <v>1</v>
      </c>
      <c r="AB2334" s="3037">
        <v>2124</v>
      </c>
    </row>
    <row r="2335" spans="1:29" x14ac:dyDescent="0.25">
      <c r="A2335" s="1721">
        <f t="shared" si="768"/>
        <v>0</v>
      </c>
      <c r="B2335" s="1721">
        <f t="shared" si="789"/>
        <v>12125001</v>
      </c>
      <c r="C2335" s="1515">
        <v>2125</v>
      </c>
      <c r="D2335" s="1797" t="s">
        <v>447</v>
      </c>
      <c r="E2335" s="1002">
        <v>1</v>
      </c>
      <c r="F2335" s="1003" t="s">
        <v>3974</v>
      </c>
      <c r="H2335" s="1016" t="s">
        <v>345</v>
      </c>
      <c r="I2335" s="1096" t="s">
        <v>9858</v>
      </c>
      <c r="J2335" s="1512" t="s">
        <v>4103</v>
      </c>
      <c r="K2335" s="997" t="str">
        <f t="shared" si="783"/>
        <v>INT(Cap.5 Pct.1 Rd.1 Col.5)</v>
      </c>
      <c r="L2335" s="1005" t="str">
        <f t="shared" si="784"/>
        <v>0,000</v>
      </c>
      <c r="M2335" s="1005">
        <f t="shared" si="785"/>
        <v>0</v>
      </c>
      <c r="N2335" s="1725">
        <f t="shared" si="786"/>
        <v>0</v>
      </c>
      <c r="O2335" s="1513">
        <f>IF(BM702="",0,BM702)</f>
        <v>0</v>
      </c>
      <c r="P2335" s="1514">
        <f>IF(BM702="",0,INT(BM702))</f>
        <v>0</v>
      </c>
      <c r="Q2335" s="1398"/>
      <c r="R2335" s="1398"/>
      <c r="S2335" s="1398"/>
      <c r="T2335" s="1398"/>
      <c r="U2335" s="1398"/>
      <c r="V2335" s="1398"/>
      <c r="W2335" s="1398"/>
      <c r="X2335" s="1398"/>
      <c r="Y2335" s="1111"/>
      <c r="Z2335" s="1502" t="str">
        <f t="shared" si="788"/>
        <v xml:space="preserve">Cap.5 Pct.1: Au fost introduse valori cu zecimale. Trebuie introduse valori fara zecimale, rotunjite la intreg. </v>
      </c>
      <c r="AA2335" s="2205">
        <f t="shared" si="766"/>
        <v>1</v>
      </c>
      <c r="AB2335" s="3037">
        <v>2125</v>
      </c>
    </row>
    <row r="2336" spans="1:29" x14ac:dyDescent="0.25">
      <c r="A2336" s="1710">
        <f t="shared" si="768"/>
        <v>0</v>
      </c>
      <c r="B2336" s="1710">
        <f t="shared" si="789"/>
        <v>12126001</v>
      </c>
      <c r="C2336" s="1444">
        <v>2126</v>
      </c>
      <c r="D2336" s="1798" t="s">
        <v>447</v>
      </c>
      <c r="E2336" s="1007">
        <v>1</v>
      </c>
      <c r="F2336" s="1008" t="s">
        <v>3974</v>
      </c>
      <c r="G2336" s="1007"/>
      <c r="H2336" s="1009" t="s">
        <v>345</v>
      </c>
      <c r="I2336" s="1092" t="s">
        <v>9859</v>
      </c>
      <c r="J2336" s="1011" t="s">
        <v>4103</v>
      </c>
      <c r="K2336" s="1010" t="str">
        <f t="shared" si="783"/>
        <v>INT(Cap.5 Pct.1 Rd.1 Col.6)</v>
      </c>
      <c r="L2336" s="1012" t="str">
        <f t="shared" si="784"/>
        <v>0,000</v>
      </c>
      <c r="M2336" s="1012">
        <f t="shared" si="785"/>
        <v>0</v>
      </c>
      <c r="N2336" s="1727">
        <f t="shared" si="786"/>
        <v>0</v>
      </c>
      <c r="O2336" s="1510">
        <f>IF(BN702="",0,BN702)</f>
        <v>0</v>
      </c>
      <c r="P2336" s="1511">
        <f>IF(BN702="",0,INT(BN702))</f>
        <v>0</v>
      </c>
      <c r="Q2336" s="1012"/>
      <c r="R2336" s="1012"/>
      <c r="S2336" s="1012"/>
      <c r="T2336" s="1012"/>
      <c r="U2336" s="1012"/>
      <c r="V2336" s="1012"/>
      <c r="W2336" s="1012"/>
      <c r="X2336" s="1012"/>
      <c r="Y2336" s="1013"/>
      <c r="Z2336" s="1474" t="str">
        <f t="shared" si="788"/>
        <v xml:space="preserve">Cap.5 Pct.1: Au fost introduse valori cu zecimale. Trebuie introduse valori fara zecimale, rotunjite la intreg. </v>
      </c>
      <c r="AA2336" s="2205">
        <f t="shared" si="766"/>
        <v>1</v>
      </c>
      <c r="AB2336" s="3037">
        <v>2126</v>
      </c>
    </row>
    <row r="2337" spans="1:29" x14ac:dyDescent="0.25">
      <c r="A2337" s="1708">
        <f t="shared" ca="1" si="768"/>
        <v>0</v>
      </c>
      <c r="B2337" s="1708">
        <f t="shared" si="789"/>
        <v>10150002</v>
      </c>
      <c r="C2337" s="994">
        <v>150</v>
      </c>
      <c r="D2337" s="1796" t="s">
        <v>447</v>
      </c>
      <c r="E2337" s="994">
        <v>2</v>
      </c>
      <c r="F2337" s="995" t="s">
        <v>3974</v>
      </c>
      <c r="G2337" s="994" t="s">
        <v>1091</v>
      </c>
      <c r="H2337" s="996" t="s">
        <v>345</v>
      </c>
      <c r="I2337" s="1091" t="s">
        <v>5942</v>
      </c>
      <c r="J2337" s="996"/>
      <c r="K2337" s="999" t="s">
        <v>7321</v>
      </c>
      <c r="L2337" s="1000">
        <f t="shared" ref="L2337:L2400" ca="1" si="790">BA703</f>
        <v>0</v>
      </c>
      <c r="M2337" s="1000">
        <f t="shared" ref="M2337:M2400" si="791">SUM(BI703:BN703)</f>
        <v>0</v>
      </c>
      <c r="N2337" s="1724">
        <f ca="1">IF(OR(O2337=1,P2337=1),1,0)</f>
        <v>0</v>
      </c>
      <c r="O2337" s="1000">
        <f ca="1">IF(AND(L2337&lt;&gt;0,ISERROR(MATCH(L2337,Altele!AE:AE,0))=TRUE),1,0)</f>
        <v>0</v>
      </c>
      <c r="P2337" s="1000">
        <f ca="1">IF(AND(L2337&lt;&gt;"",M2337&lt;&gt;"",ISERROR(VLOOKUP(L2337,Altele!AE:AF,2,FALSE))=TRUE,IF(ISERROR(VLOOKUP(L2337,Altele!AE:AF,2,FALSE))=FALSE,VLOOKUP(L2337,Altele!AE:AF,2,FALSE)&lt;&gt;M2337)),1,0)</f>
        <v>0</v>
      </c>
      <c r="Q2337" s="1000"/>
      <c r="R2337" s="1000"/>
      <c r="S2337" s="1000"/>
      <c r="T2337" s="1000"/>
      <c r="U2337" s="1000"/>
      <c r="V2337" s="1000"/>
      <c r="W2337" s="1000"/>
      <c r="X2337" s="1000"/>
      <c r="Y2337" s="1001"/>
      <c r="Z2337" s="1343" t="s">
        <v>11108</v>
      </c>
      <c r="AA2337" s="2205">
        <f t="shared" si="766"/>
        <v>1</v>
      </c>
      <c r="AB2337" s="3036">
        <v>150</v>
      </c>
    </row>
    <row r="2338" spans="1:29" x14ac:dyDescent="0.25">
      <c r="A2338" s="1708">
        <f t="shared" ca="1" si="768"/>
        <v>0</v>
      </c>
      <c r="B2338" s="1708">
        <f t="shared" si="789"/>
        <v>10150003</v>
      </c>
      <c r="C2338" s="1002">
        <v>150</v>
      </c>
      <c r="D2338" s="1797" t="s">
        <v>447</v>
      </c>
      <c r="E2338" s="1002">
        <v>3</v>
      </c>
      <c r="F2338" s="1003" t="s">
        <v>3974</v>
      </c>
      <c r="H2338" s="1016" t="s">
        <v>345</v>
      </c>
      <c r="I2338" s="1091" t="s">
        <v>5943</v>
      </c>
      <c r="K2338" s="999" t="s">
        <v>7322</v>
      </c>
      <c r="L2338" s="1005">
        <f t="shared" ca="1" si="790"/>
        <v>0</v>
      </c>
      <c r="M2338" s="1000">
        <f t="shared" si="791"/>
        <v>0</v>
      </c>
      <c r="N2338" s="1724">
        <f t="shared" ref="N2338:N2400" ca="1" si="792">IF(OR(O2338=1,P2338=1),1,0)</f>
        <v>0</v>
      </c>
      <c r="O2338" s="1000">
        <f ca="1">IF(AND(L2338&lt;&gt;0,ISERROR(MATCH(L2338,Altele!AE:AE,0))=TRUE),1,0)</f>
        <v>0</v>
      </c>
      <c r="P2338" s="1000">
        <f ca="1">IF(AND(L2338&lt;&gt;"",M2338&lt;&gt;"",ISERROR(VLOOKUP(L2338,Altele!AE:AF,2,FALSE))=TRUE,IF(ISERROR(VLOOKUP(L2338,Altele!AE:AF,2,FALSE))=FALSE,VLOOKUP(L2338,Altele!AE:AF,2,FALSE)&lt;&gt;M2338)),1,0)</f>
        <v>0</v>
      </c>
      <c r="Z2338" s="1006" t="str">
        <f>Z2337</f>
        <v>Cap.5 Pct.1: Daca exista macar o valoare pe rand (Col.(1 la 6) # 0), atunci Cod SIRUTA (Col.C1) = SIRUTA Superior si Cod SIRUTA = in lista judetului corespunzator, pentru Rd.(2 la n)</v>
      </c>
      <c r="AA2338" s="2205">
        <f t="shared" si="766"/>
        <v>1</v>
      </c>
      <c r="AB2338" s="3036">
        <v>150</v>
      </c>
      <c r="AC2338" s="2205">
        <f t="shared" si="776"/>
        <v>182</v>
      </c>
    </row>
    <row r="2339" spans="1:29" x14ac:dyDescent="0.25">
      <c r="A2339" s="1708">
        <f t="shared" ca="1" si="768"/>
        <v>0</v>
      </c>
      <c r="B2339" s="1708">
        <f t="shared" si="772"/>
        <v>10150004</v>
      </c>
      <c r="C2339" s="1002">
        <v>150</v>
      </c>
      <c r="D2339" s="1797" t="s">
        <v>447</v>
      </c>
      <c r="E2339" s="1002">
        <v>4</v>
      </c>
      <c r="F2339" s="1003" t="s">
        <v>3974</v>
      </c>
      <c r="H2339" s="1016" t="s">
        <v>345</v>
      </c>
      <c r="I2339" s="1091" t="s">
        <v>5944</v>
      </c>
      <c r="K2339" s="999" t="s">
        <v>7323</v>
      </c>
      <c r="L2339" s="1005">
        <f t="shared" ca="1" si="790"/>
        <v>0</v>
      </c>
      <c r="M2339" s="1000">
        <f t="shared" si="791"/>
        <v>0</v>
      </c>
      <c r="N2339" s="1724">
        <f t="shared" ca="1" si="792"/>
        <v>0</v>
      </c>
      <c r="O2339" s="1000">
        <f ca="1">IF(AND(L2339&lt;&gt;0,ISERROR(MATCH(L2339,Altele!AE:AE,0))=TRUE),1,0)</f>
        <v>0</v>
      </c>
      <c r="P2339" s="1000">
        <f ca="1">IF(AND(L2339&lt;&gt;"",M2339&lt;&gt;"",ISERROR(VLOOKUP(L2339,Altele!AE:AF,2,FALSE))=TRUE,IF(ISERROR(VLOOKUP(L2339,Altele!AE:AF,2,FALSE))=FALSE,VLOOKUP(L2339,Altele!AE:AF,2,FALSE)&lt;&gt;M2339)),1,0)</f>
        <v>0</v>
      </c>
      <c r="Z2339" s="1006" t="str">
        <f t="shared" ref="Z2339:Z2402" si="793">Z2338</f>
        <v>Cap.5 Pct.1: Daca exista macar o valoare pe rand (Col.(1 la 6) # 0), atunci Cod SIRUTA (Col.C1) = SIRUTA Superior si Cod SIRUTA = in lista judetului corespunzator, pentru Rd.(2 la n)</v>
      </c>
      <c r="AA2339" s="2205">
        <f t="shared" si="766"/>
        <v>1</v>
      </c>
      <c r="AB2339" s="3036">
        <v>150</v>
      </c>
    </row>
    <row r="2340" spans="1:29" x14ac:dyDescent="0.25">
      <c r="A2340" s="1708">
        <f t="shared" ca="1" si="768"/>
        <v>0</v>
      </c>
      <c r="B2340" s="1708">
        <f t="shared" si="772"/>
        <v>10150005</v>
      </c>
      <c r="C2340" s="1002">
        <v>150</v>
      </c>
      <c r="D2340" s="1797" t="s">
        <v>447</v>
      </c>
      <c r="E2340" s="1002">
        <v>5</v>
      </c>
      <c r="F2340" s="1003" t="s">
        <v>3974</v>
      </c>
      <c r="H2340" s="1016" t="s">
        <v>345</v>
      </c>
      <c r="I2340" s="1091" t="s">
        <v>5945</v>
      </c>
      <c r="K2340" s="999" t="s">
        <v>7324</v>
      </c>
      <c r="L2340" s="1005">
        <f t="shared" ca="1" si="790"/>
        <v>0</v>
      </c>
      <c r="M2340" s="1000">
        <f t="shared" si="791"/>
        <v>0</v>
      </c>
      <c r="N2340" s="1724">
        <f t="shared" ca="1" si="792"/>
        <v>0</v>
      </c>
      <c r="O2340" s="1000">
        <f ca="1">IF(AND(L2340&lt;&gt;0,ISERROR(MATCH(L2340,Altele!AE:AE,0))=TRUE),1,0)</f>
        <v>0</v>
      </c>
      <c r="P2340" s="1000">
        <f ca="1">IF(AND(L2340&lt;&gt;"",M2340&lt;&gt;"",ISERROR(VLOOKUP(L2340,Altele!AE:AF,2,FALSE))=TRUE,IF(ISERROR(VLOOKUP(L2340,Altele!AE:AF,2,FALSE))=FALSE,VLOOKUP(L2340,Altele!AE:AF,2,FALSE)&lt;&gt;M2340)),1,0)</f>
        <v>0</v>
      </c>
      <c r="Z2340" s="1006" t="str">
        <f t="shared" si="793"/>
        <v>Cap.5 Pct.1: Daca exista macar o valoare pe rand (Col.(1 la 6) # 0), atunci Cod SIRUTA (Col.C1) = SIRUTA Superior si Cod SIRUTA = in lista judetului corespunzator, pentru Rd.(2 la n)</v>
      </c>
      <c r="AA2340" s="2205">
        <f t="shared" si="766"/>
        <v>1</v>
      </c>
      <c r="AB2340" s="3036">
        <v>150</v>
      </c>
    </row>
    <row r="2341" spans="1:29" x14ac:dyDescent="0.25">
      <c r="A2341" s="1708">
        <f t="shared" ca="1" si="768"/>
        <v>0</v>
      </c>
      <c r="B2341" s="1708">
        <f t="shared" si="772"/>
        <v>10150006</v>
      </c>
      <c r="C2341" s="1002">
        <v>150</v>
      </c>
      <c r="D2341" s="1797" t="s">
        <v>447</v>
      </c>
      <c r="E2341" s="1002">
        <v>6</v>
      </c>
      <c r="F2341" s="1003" t="s">
        <v>3974</v>
      </c>
      <c r="H2341" s="1016" t="s">
        <v>345</v>
      </c>
      <c r="I2341" s="1091" t="s">
        <v>5946</v>
      </c>
      <c r="K2341" s="999" t="s">
        <v>7325</v>
      </c>
      <c r="L2341" s="1005">
        <f t="shared" ca="1" si="790"/>
        <v>0</v>
      </c>
      <c r="M2341" s="1000">
        <f t="shared" si="791"/>
        <v>0</v>
      </c>
      <c r="N2341" s="1724">
        <f t="shared" ca="1" si="792"/>
        <v>0</v>
      </c>
      <c r="O2341" s="1000">
        <f ca="1">IF(AND(L2341&lt;&gt;0,ISERROR(MATCH(L2341,Altele!AE:AE,0))=TRUE),1,0)</f>
        <v>0</v>
      </c>
      <c r="P2341" s="1000">
        <f ca="1">IF(AND(L2341&lt;&gt;"",M2341&lt;&gt;"",ISERROR(VLOOKUP(L2341,Altele!AE:AF,2,FALSE))=TRUE,IF(ISERROR(VLOOKUP(L2341,Altele!AE:AF,2,FALSE))=FALSE,VLOOKUP(L2341,Altele!AE:AF,2,FALSE)&lt;&gt;M2341)),1,0)</f>
        <v>0</v>
      </c>
      <c r="Z2341" s="1006" t="str">
        <f t="shared" si="793"/>
        <v>Cap.5 Pct.1: Daca exista macar o valoare pe rand (Col.(1 la 6) # 0), atunci Cod SIRUTA (Col.C1) = SIRUTA Superior si Cod SIRUTA = in lista judetului corespunzator, pentru Rd.(2 la n)</v>
      </c>
      <c r="AA2341" s="2205">
        <f t="shared" si="766"/>
        <v>1</v>
      </c>
      <c r="AB2341" s="3036">
        <v>150</v>
      </c>
    </row>
    <row r="2342" spans="1:29" x14ac:dyDescent="0.25">
      <c r="A2342" s="1708">
        <f t="shared" ca="1" si="768"/>
        <v>0</v>
      </c>
      <c r="B2342" s="1708">
        <f t="shared" si="772"/>
        <v>10150007</v>
      </c>
      <c r="C2342" s="1002">
        <v>150</v>
      </c>
      <c r="D2342" s="1797" t="s">
        <v>447</v>
      </c>
      <c r="E2342" s="1002">
        <v>7</v>
      </c>
      <c r="F2342" s="1003" t="s">
        <v>3974</v>
      </c>
      <c r="H2342" s="1016" t="s">
        <v>345</v>
      </c>
      <c r="I2342" s="1091" t="s">
        <v>5947</v>
      </c>
      <c r="K2342" s="999" t="s">
        <v>7326</v>
      </c>
      <c r="L2342" s="1005">
        <f t="shared" ca="1" si="790"/>
        <v>0</v>
      </c>
      <c r="M2342" s="1000">
        <f t="shared" si="791"/>
        <v>0</v>
      </c>
      <c r="N2342" s="1724">
        <f t="shared" ca="1" si="792"/>
        <v>0</v>
      </c>
      <c r="O2342" s="1000">
        <f ca="1">IF(AND(L2342&lt;&gt;0,ISERROR(MATCH(L2342,Altele!AE:AE,0))=TRUE),1,0)</f>
        <v>0</v>
      </c>
      <c r="P2342" s="1000">
        <f ca="1">IF(AND(L2342&lt;&gt;"",M2342&lt;&gt;"",ISERROR(VLOOKUP(L2342,Altele!AE:AF,2,FALSE))=TRUE,IF(ISERROR(VLOOKUP(L2342,Altele!AE:AF,2,FALSE))=FALSE,VLOOKUP(L2342,Altele!AE:AF,2,FALSE)&lt;&gt;M2342)),1,0)</f>
        <v>0</v>
      </c>
      <c r="Z2342" s="1006" t="str">
        <f t="shared" si="793"/>
        <v>Cap.5 Pct.1: Daca exista macar o valoare pe rand (Col.(1 la 6) # 0), atunci Cod SIRUTA (Col.C1) = SIRUTA Superior si Cod SIRUTA = in lista judetului corespunzator, pentru Rd.(2 la n)</v>
      </c>
      <c r="AA2342" s="2205">
        <f t="shared" si="766"/>
        <v>1</v>
      </c>
      <c r="AB2342" s="3036">
        <v>150</v>
      </c>
    </row>
    <row r="2343" spans="1:29" x14ac:dyDescent="0.25">
      <c r="A2343" s="1708">
        <f t="shared" ca="1" si="768"/>
        <v>0</v>
      </c>
      <c r="B2343" s="1708">
        <f t="shared" si="772"/>
        <v>10150008</v>
      </c>
      <c r="C2343" s="1002">
        <v>150</v>
      </c>
      <c r="D2343" s="1797" t="s">
        <v>447</v>
      </c>
      <c r="E2343" s="1002">
        <v>8</v>
      </c>
      <c r="F2343" s="1003" t="s">
        <v>3974</v>
      </c>
      <c r="H2343" s="1016" t="s">
        <v>345</v>
      </c>
      <c r="I2343" s="1091" t="s">
        <v>5948</v>
      </c>
      <c r="K2343" s="999" t="s">
        <v>7327</v>
      </c>
      <c r="L2343" s="1005">
        <f t="shared" ca="1" si="790"/>
        <v>0</v>
      </c>
      <c r="M2343" s="1000">
        <f t="shared" si="791"/>
        <v>0</v>
      </c>
      <c r="N2343" s="1724">
        <f t="shared" ca="1" si="792"/>
        <v>0</v>
      </c>
      <c r="O2343" s="1000">
        <f ca="1">IF(AND(L2343&lt;&gt;0,ISERROR(MATCH(L2343,Altele!AE:AE,0))=TRUE),1,0)</f>
        <v>0</v>
      </c>
      <c r="P2343" s="1000">
        <f ca="1">IF(AND(L2343&lt;&gt;"",M2343&lt;&gt;"",ISERROR(VLOOKUP(L2343,Altele!AE:AF,2,FALSE))=TRUE,IF(ISERROR(VLOOKUP(L2343,Altele!AE:AF,2,FALSE))=FALSE,VLOOKUP(L2343,Altele!AE:AF,2,FALSE)&lt;&gt;M2343)),1,0)</f>
        <v>0</v>
      </c>
      <c r="Z2343" s="1006" t="str">
        <f t="shared" si="793"/>
        <v>Cap.5 Pct.1: Daca exista macar o valoare pe rand (Col.(1 la 6) # 0), atunci Cod SIRUTA (Col.C1) = SIRUTA Superior si Cod SIRUTA = in lista judetului corespunzator, pentru Rd.(2 la n)</v>
      </c>
      <c r="AA2343" s="2205">
        <f t="shared" si="766"/>
        <v>1</v>
      </c>
      <c r="AB2343" s="3036">
        <v>150</v>
      </c>
    </row>
    <row r="2344" spans="1:29" x14ac:dyDescent="0.25">
      <c r="A2344" s="1708">
        <f t="shared" ca="1" si="768"/>
        <v>0</v>
      </c>
      <c r="B2344" s="1708">
        <f t="shared" si="772"/>
        <v>10150009</v>
      </c>
      <c r="C2344" s="1002">
        <v>150</v>
      </c>
      <c r="D2344" s="1797" t="s">
        <v>447</v>
      </c>
      <c r="E2344" s="1002">
        <v>9</v>
      </c>
      <c r="F2344" s="1003" t="s">
        <v>3974</v>
      </c>
      <c r="H2344" s="1016" t="s">
        <v>345</v>
      </c>
      <c r="I2344" s="1091" t="s">
        <v>5949</v>
      </c>
      <c r="K2344" s="999" t="s">
        <v>7328</v>
      </c>
      <c r="L2344" s="1005">
        <f t="shared" ca="1" si="790"/>
        <v>0</v>
      </c>
      <c r="M2344" s="1000">
        <f t="shared" si="791"/>
        <v>0</v>
      </c>
      <c r="N2344" s="1724">
        <f t="shared" ca="1" si="792"/>
        <v>0</v>
      </c>
      <c r="O2344" s="1000">
        <f ca="1">IF(AND(L2344&lt;&gt;0,ISERROR(MATCH(L2344,Altele!AE:AE,0))=TRUE),1,0)</f>
        <v>0</v>
      </c>
      <c r="P2344" s="1000">
        <f ca="1">IF(AND(L2344&lt;&gt;"",M2344&lt;&gt;"",ISERROR(VLOOKUP(L2344,Altele!AE:AF,2,FALSE))=TRUE,IF(ISERROR(VLOOKUP(L2344,Altele!AE:AF,2,FALSE))=FALSE,VLOOKUP(L2344,Altele!AE:AF,2,FALSE)&lt;&gt;M2344)),1,0)</f>
        <v>0</v>
      </c>
      <c r="Z2344" s="1006" t="str">
        <f t="shared" si="793"/>
        <v>Cap.5 Pct.1: Daca exista macar o valoare pe rand (Col.(1 la 6) # 0), atunci Cod SIRUTA (Col.C1) = SIRUTA Superior si Cod SIRUTA = in lista judetului corespunzator, pentru Rd.(2 la n)</v>
      </c>
      <c r="AA2344" s="2205">
        <f t="shared" si="766"/>
        <v>1</v>
      </c>
      <c r="AB2344" s="3036">
        <v>150</v>
      </c>
    </row>
    <row r="2345" spans="1:29" x14ac:dyDescent="0.25">
      <c r="A2345" s="1708">
        <f t="shared" ca="1" si="768"/>
        <v>0</v>
      </c>
      <c r="B2345" s="1708">
        <f t="shared" si="772"/>
        <v>10150010</v>
      </c>
      <c r="C2345" s="1002">
        <v>150</v>
      </c>
      <c r="D2345" s="1797" t="s">
        <v>447</v>
      </c>
      <c r="E2345" s="1002">
        <v>10</v>
      </c>
      <c r="F2345" s="1003" t="s">
        <v>3974</v>
      </c>
      <c r="H2345" s="1016" t="s">
        <v>345</v>
      </c>
      <c r="I2345" s="1091" t="s">
        <v>5950</v>
      </c>
      <c r="K2345" s="999" t="s">
        <v>7329</v>
      </c>
      <c r="L2345" s="1005">
        <f t="shared" ca="1" si="790"/>
        <v>0</v>
      </c>
      <c r="M2345" s="1000">
        <f t="shared" si="791"/>
        <v>0</v>
      </c>
      <c r="N2345" s="1724">
        <f t="shared" ca="1" si="792"/>
        <v>0</v>
      </c>
      <c r="O2345" s="1000">
        <f ca="1">IF(AND(L2345&lt;&gt;0,ISERROR(MATCH(L2345,Altele!AE:AE,0))=TRUE),1,0)</f>
        <v>0</v>
      </c>
      <c r="P2345" s="1000">
        <f ca="1">IF(AND(L2345&lt;&gt;"",M2345&lt;&gt;"",ISERROR(VLOOKUP(L2345,Altele!AE:AF,2,FALSE))=TRUE,IF(ISERROR(VLOOKUP(L2345,Altele!AE:AF,2,FALSE))=FALSE,VLOOKUP(L2345,Altele!AE:AF,2,FALSE)&lt;&gt;M2345)),1,0)</f>
        <v>0</v>
      </c>
      <c r="Z2345" s="1006" t="str">
        <f t="shared" si="793"/>
        <v>Cap.5 Pct.1: Daca exista macar o valoare pe rand (Col.(1 la 6) # 0), atunci Cod SIRUTA (Col.C1) = SIRUTA Superior si Cod SIRUTA = in lista judetului corespunzator, pentru Rd.(2 la n)</v>
      </c>
      <c r="AA2345" s="2205">
        <f t="shared" si="766"/>
        <v>1</v>
      </c>
      <c r="AB2345" s="3036">
        <v>150</v>
      </c>
    </row>
    <row r="2346" spans="1:29" x14ac:dyDescent="0.25">
      <c r="A2346" s="1708">
        <f t="shared" ca="1" si="768"/>
        <v>0</v>
      </c>
      <c r="B2346" s="1708">
        <f t="shared" si="772"/>
        <v>10150011</v>
      </c>
      <c r="C2346" s="1002">
        <v>150</v>
      </c>
      <c r="D2346" s="1797" t="s">
        <v>447</v>
      </c>
      <c r="E2346" s="1002">
        <v>11</v>
      </c>
      <c r="F2346" s="1003" t="s">
        <v>3974</v>
      </c>
      <c r="H2346" s="1016" t="s">
        <v>345</v>
      </c>
      <c r="I2346" s="1091" t="s">
        <v>5951</v>
      </c>
      <c r="K2346" s="999" t="s">
        <v>7330</v>
      </c>
      <c r="L2346" s="1005">
        <f t="shared" ca="1" si="790"/>
        <v>0</v>
      </c>
      <c r="M2346" s="1000">
        <f t="shared" si="791"/>
        <v>0</v>
      </c>
      <c r="N2346" s="1724">
        <f t="shared" ca="1" si="792"/>
        <v>0</v>
      </c>
      <c r="O2346" s="1000">
        <f ca="1">IF(AND(L2346&lt;&gt;0,ISERROR(MATCH(L2346,Altele!AE:AE,0))=TRUE),1,0)</f>
        <v>0</v>
      </c>
      <c r="P2346" s="1000">
        <f ca="1">IF(AND(L2346&lt;&gt;"",M2346&lt;&gt;"",ISERROR(VLOOKUP(L2346,Altele!AE:AF,2,FALSE))=TRUE,IF(ISERROR(VLOOKUP(L2346,Altele!AE:AF,2,FALSE))=FALSE,VLOOKUP(L2346,Altele!AE:AF,2,FALSE)&lt;&gt;M2346)),1,0)</f>
        <v>0</v>
      </c>
      <c r="Z2346" s="1006" t="str">
        <f t="shared" si="793"/>
        <v>Cap.5 Pct.1: Daca exista macar o valoare pe rand (Col.(1 la 6) # 0), atunci Cod SIRUTA (Col.C1) = SIRUTA Superior si Cod SIRUTA = in lista judetului corespunzator, pentru Rd.(2 la n)</v>
      </c>
      <c r="AA2346" s="2205">
        <f t="shared" si="766"/>
        <v>1</v>
      </c>
      <c r="AB2346" s="3036">
        <v>150</v>
      </c>
    </row>
    <row r="2347" spans="1:29" x14ac:dyDescent="0.25">
      <c r="A2347" s="1708">
        <f t="shared" ca="1" si="768"/>
        <v>0</v>
      </c>
      <c r="B2347" s="1708">
        <f t="shared" si="772"/>
        <v>10150012</v>
      </c>
      <c r="C2347" s="1002">
        <v>150</v>
      </c>
      <c r="D2347" s="1797" t="s">
        <v>447</v>
      </c>
      <c r="E2347" s="1002">
        <v>12</v>
      </c>
      <c r="F2347" s="1003" t="s">
        <v>3974</v>
      </c>
      <c r="H2347" s="1016" t="s">
        <v>345</v>
      </c>
      <c r="I2347" s="1091" t="s">
        <v>5952</v>
      </c>
      <c r="K2347" s="999" t="s">
        <v>7331</v>
      </c>
      <c r="L2347" s="1005">
        <f t="shared" ca="1" si="790"/>
        <v>0</v>
      </c>
      <c r="M2347" s="1000">
        <f t="shared" si="791"/>
        <v>0</v>
      </c>
      <c r="N2347" s="1724">
        <f t="shared" ca="1" si="792"/>
        <v>0</v>
      </c>
      <c r="O2347" s="1000">
        <f ca="1">IF(AND(L2347&lt;&gt;0,ISERROR(MATCH(L2347,Altele!AE:AE,0))=TRUE),1,0)</f>
        <v>0</v>
      </c>
      <c r="P2347" s="1000">
        <f ca="1">IF(AND(L2347&lt;&gt;"",M2347&lt;&gt;"",ISERROR(VLOOKUP(L2347,Altele!AE:AF,2,FALSE))=TRUE,IF(ISERROR(VLOOKUP(L2347,Altele!AE:AF,2,FALSE))=FALSE,VLOOKUP(L2347,Altele!AE:AF,2,FALSE)&lt;&gt;M2347)),1,0)</f>
        <v>0</v>
      </c>
      <c r="Z2347" s="1006" t="str">
        <f t="shared" si="793"/>
        <v>Cap.5 Pct.1: Daca exista macar o valoare pe rand (Col.(1 la 6) # 0), atunci Cod SIRUTA (Col.C1) = SIRUTA Superior si Cod SIRUTA = in lista judetului corespunzator, pentru Rd.(2 la n)</v>
      </c>
      <c r="AA2347" s="2205">
        <f t="shared" si="766"/>
        <v>1</v>
      </c>
      <c r="AB2347" s="3036">
        <v>150</v>
      </c>
    </row>
    <row r="2348" spans="1:29" x14ac:dyDescent="0.25">
      <c r="A2348" s="1708">
        <f t="shared" ca="1" si="768"/>
        <v>0</v>
      </c>
      <c r="B2348" s="1708">
        <f t="shared" si="772"/>
        <v>10150013</v>
      </c>
      <c r="C2348" s="1002">
        <v>150</v>
      </c>
      <c r="D2348" s="1797" t="s">
        <v>447</v>
      </c>
      <c r="E2348" s="1002">
        <v>13</v>
      </c>
      <c r="F2348" s="1003" t="s">
        <v>3974</v>
      </c>
      <c r="H2348" s="1016" t="s">
        <v>345</v>
      </c>
      <c r="I2348" s="1091" t="s">
        <v>5953</v>
      </c>
      <c r="K2348" s="999" t="s">
        <v>7332</v>
      </c>
      <c r="L2348" s="1005">
        <f t="shared" ca="1" si="790"/>
        <v>0</v>
      </c>
      <c r="M2348" s="1000">
        <f t="shared" si="791"/>
        <v>0</v>
      </c>
      <c r="N2348" s="1724">
        <f t="shared" ca="1" si="792"/>
        <v>0</v>
      </c>
      <c r="O2348" s="1000">
        <f ca="1">IF(AND(L2348&lt;&gt;0,ISERROR(MATCH(L2348,Altele!AE:AE,0))=TRUE),1,0)</f>
        <v>0</v>
      </c>
      <c r="P2348" s="1000">
        <f ca="1">IF(AND(L2348&lt;&gt;"",M2348&lt;&gt;"",ISERROR(VLOOKUP(L2348,Altele!AE:AF,2,FALSE))=TRUE,IF(ISERROR(VLOOKUP(L2348,Altele!AE:AF,2,FALSE))=FALSE,VLOOKUP(L2348,Altele!AE:AF,2,FALSE)&lt;&gt;M2348)),1,0)</f>
        <v>0</v>
      </c>
      <c r="Z2348" s="1006" t="str">
        <f t="shared" si="793"/>
        <v>Cap.5 Pct.1: Daca exista macar o valoare pe rand (Col.(1 la 6) # 0), atunci Cod SIRUTA (Col.C1) = SIRUTA Superior si Cod SIRUTA = in lista judetului corespunzator, pentru Rd.(2 la n)</v>
      </c>
      <c r="AA2348" s="2205">
        <f t="shared" si="766"/>
        <v>1</v>
      </c>
      <c r="AB2348" s="3036">
        <v>150</v>
      </c>
    </row>
    <row r="2349" spans="1:29" x14ac:dyDescent="0.25">
      <c r="A2349" s="1708">
        <f t="shared" ca="1" si="768"/>
        <v>0</v>
      </c>
      <c r="B2349" s="1708">
        <f t="shared" si="772"/>
        <v>10150014</v>
      </c>
      <c r="C2349" s="1002">
        <v>150</v>
      </c>
      <c r="D2349" s="1797" t="s">
        <v>447</v>
      </c>
      <c r="E2349" s="1002">
        <v>14</v>
      </c>
      <c r="F2349" s="1003" t="s">
        <v>3974</v>
      </c>
      <c r="H2349" s="1016" t="s">
        <v>345</v>
      </c>
      <c r="I2349" s="1091" t="s">
        <v>5954</v>
      </c>
      <c r="K2349" s="999" t="s">
        <v>7333</v>
      </c>
      <c r="L2349" s="1005">
        <f t="shared" ca="1" si="790"/>
        <v>0</v>
      </c>
      <c r="M2349" s="1000">
        <f t="shared" si="791"/>
        <v>0</v>
      </c>
      <c r="N2349" s="1724">
        <f t="shared" ca="1" si="792"/>
        <v>0</v>
      </c>
      <c r="O2349" s="1000">
        <f ca="1">IF(AND(L2349&lt;&gt;0,ISERROR(MATCH(L2349,Altele!AE:AE,0))=TRUE),1,0)</f>
        <v>0</v>
      </c>
      <c r="P2349" s="1000">
        <f ca="1">IF(AND(L2349&lt;&gt;"",M2349&lt;&gt;"",ISERROR(VLOOKUP(L2349,Altele!AE:AF,2,FALSE))=TRUE,IF(ISERROR(VLOOKUP(L2349,Altele!AE:AF,2,FALSE))=FALSE,VLOOKUP(L2349,Altele!AE:AF,2,FALSE)&lt;&gt;M2349)),1,0)</f>
        <v>0</v>
      </c>
      <c r="Z2349" s="1006" t="str">
        <f t="shared" si="793"/>
        <v>Cap.5 Pct.1: Daca exista macar o valoare pe rand (Col.(1 la 6) # 0), atunci Cod SIRUTA (Col.C1) = SIRUTA Superior si Cod SIRUTA = in lista judetului corespunzator, pentru Rd.(2 la n)</v>
      </c>
      <c r="AA2349" s="2205">
        <f t="shared" si="766"/>
        <v>1</v>
      </c>
      <c r="AB2349" s="3036">
        <v>150</v>
      </c>
    </row>
    <row r="2350" spans="1:29" x14ac:dyDescent="0.25">
      <c r="A2350" s="1708">
        <f t="shared" ca="1" si="768"/>
        <v>0</v>
      </c>
      <c r="B2350" s="1708">
        <f t="shared" si="772"/>
        <v>10150015</v>
      </c>
      <c r="C2350" s="1002">
        <v>150</v>
      </c>
      <c r="D2350" s="1797" t="s">
        <v>447</v>
      </c>
      <c r="E2350" s="1002">
        <v>15</v>
      </c>
      <c r="F2350" s="1003" t="s">
        <v>3974</v>
      </c>
      <c r="H2350" s="1016" t="s">
        <v>345</v>
      </c>
      <c r="I2350" s="1091" t="s">
        <v>5955</v>
      </c>
      <c r="K2350" s="999" t="s">
        <v>7334</v>
      </c>
      <c r="L2350" s="1005">
        <f t="shared" ca="1" si="790"/>
        <v>0</v>
      </c>
      <c r="M2350" s="1000">
        <f t="shared" si="791"/>
        <v>0</v>
      </c>
      <c r="N2350" s="1724">
        <f t="shared" ca="1" si="792"/>
        <v>0</v>
      </c>
      <c r="O2350" s="1000">
        <f ca="1">IF(AND(L2350&lt;&gt;0,ISERROR(MATCH(L2350,Altele!AE:AE,0))=TRUE),1,0)</f>
        <v>0</v>
      </c>
      <c r="P2350" s="1000">
        <f ca="1">IF(AND(L2350&lt;&gt;"",M2350&lt;&gt;"",ISERROR(VLOOKUP(L2350,Altele!AE:AF,2,FALSE))=TRUE,IF(ISERROR(VLOOKUP(L2350,Altele!AE:AF,2,FALSE))=FALSE,VLOOKUP(L2350,Altele!AE:AF,2,FALSE)&lt;&gt;M2350)),1,0)</f>
        <v>0</v>
      </c>
      <c r="Z2350" s="1006" t="str">
        <f t="shared" si="793"/>
        <v>Cap.5 Pct.1: Daca exista macar o valoare pe rand (Col.(1 la 6) # 0), atunci Cod SIRUTA (Col.C1) = SIRUTA Superior si Cod SIRUTA = in lista judetului corespunzator, pentru Rd.(2 la n)</v>
      </c>
      <c r="AA2350" s="2205">
        <f t="shared" si="766"/>
        <v>1</v>
      </c>
      <c r="AB2350" s="3036">
        <v>150</v>
      </c>
    </row>
    <row r="2351" spans="1:29" x14ac:dyDescent="0.25">
      <c r="A2351" s="1708">
        <f t="shared" ca="1" si="768"/>
        <v>0</v>
      </c>
      <c r="B2351" s="1708">
        <f t="shared" si="772"/>
        <v>10150016</v>
      </c>
      <c r="C2351" s="1002">
        <v>150</v>
      </c>
      <c r="D2351" s="1797" t="s">
        <v>447</v>
      </c>
      <c r="E2351" s="1002">
        <v>16</v>
      </c>
      <c r="F2351" s="1003" t="s">
        <v>3974</v>
      </c>
      <c r="H2351" s="1016" t="s">
        <v>345</v>
      </c>
      <c r="I2351" s="1091" t="s">
        <v>5956</v>
      </c>
      <c r="K2351" s="999" t="s">
        <v>7335</v>
      </c>
      <c r="L2351" s="1005">
        <f t="shared" ca="1" si="790"/>
        <v>0</v>
      </c>
      <c r="M2351" s="1000">
        <f t="shared" si="791"/>
        <v>0</v>
      </c>
      <c r="N2351" s="1724">
        <f t="shared" ca="1" si="792"/>
        <v>0</v>
      </c>
      <c r="O2351" s="1000">
        <f ca="1">IF(AND(L2351&lt;&gt;0,ISERROR(MATCH(L2351,Altele!AE:AE,0))=TRUE),1,0)</f>
        <v>0</v>
      </c>
      <c r="P2351" s="1000">
        <f ca="1">IF(AND(L2351&lt;&gt;"",M2351&lt;&gt;"",ISERROR(VLOOKUP(L2351,Altele!AE:AF,2,FALSE))=TRUE,IF(ISERROR(VLOOKUP(L2351,Altele!AE:AF,2,FALSE))=FALSE,VLOOKUP(L2351,Altele!AE:AF,2,FALSE)&lt;&gt;M2351)),1,0)</f>
        <v>0</v>
      </c>
      <c r="Z2351" s="1006" t="str">
        <f t="shared" si="793"/>
        <v>Cap.5 Pct.1: Daca exista macar o valoare pe rand (Col.(1 la 6) # 0), atunci Cod SIRUTA (Col.C1) = SIRUTA Superior si Cod SIRUTA = in lista judetului corespunzator, pentru Rd.(2 la n)</v>
      </c>
      <c r="AA2351" s="2205">
        <f t="shared" si="766"/>
        <v>1</v>
      </c>
      <c r="AB2351" s="3036">
        <v>150</v>
      </c>
    </row>
    <row r="2352" spans="1:29" x14ac:dyDescent="0.25">
      <c r="A2352" s="1708">
        <f t="shared" ca="1" si="768"/>
        <v>0</v>
      </c>
      <c r="B2352" s="1708">
        <f t="shared" si="772"/>
        <v>10150017</v>
      </c>
      <c r="C2352" s="1002">
        <v>150</v>
      </c>
      <c r="D2352" s="1797" t="s">
        <v>447</v>
      </c>
      <c r="E2352" s="1002">
        <v>17</v>
      </c>
      <c r="F2352" s="1003" t="s">
        <v>3974</v>
      </c>
      <c r="H2352" s="1016" t="s">
        <v>345</v>
      </c>
      <c r="I2352" s="1091" t="s">
        <v>5957</v>
      </c>
      <c r="K2352" s="999" t="s">
        <v>7336</v>
      </c>
      <c r="L2352" s="1005">
        <f t="shared" ca="1" si="790"/>
        <v>0</v>
      </c>
      <c r="M2352" s="1000">
        <f t="shared" si="791"/>
        <v>0</v>
      </c>
      <c r="N2352" s="1724">
        <f t="shared" ca="1" si="792"/>
        <v>0</v>
      </c>
      <c r="O2352" s="1000">
        <f ca="1">IF(AND(L2352&lt;&gt;0,ISERROR(MATCH(L2352,Altele!AE:AE,0))=TRUE),1,0)</f>
        <v>0</v>
      </c>
      <c r="P2352" s="1000">
        <f ca="1">IF(AND(L2352&lt;&gt;"",M2352&lt;&gt;"",ISERROR(VLOOKUP(L2352,Altele!AE:AF,2,FALSE))=TRUE,IF(ISERROR(VLOOKUP(L2352,Altele!AE:AF,2,FALSE))=FALSE,VLOOKUP(L2352,Altele!AE:AF,2,FALSE)&lt;&gt;M2352)),1,0)</f>
        <v>0</v>
      </c>
      <c r="Z2352" s="1006" t="str">
        <f t="shared" si="793"/>
        <v>Cap.5 Pct.1: Daca exista macar o valoare pe rand (Col.(1 la 6) # 0), atunci Cod SIRUTA (Col.C1) = SIRUTA Superior si Cod SIRUTA = in lista judetului corespunzator, pentru Rd.(2 la n)</v>
      </c>
      <c r="AA2352" s="2205">
        <f t="shared" si="766"/>
        <v>1</v>
      </c>
      <c r="AB2352" s="3036">
        <v>150</v>
      </c>
    </row>
    <row r="2353" spans="1:28" x14ac:dyDescent="0.25">
      <c r="A2353" s="1708">
        <f t="shared" ca="1" si="768"/>
        <v>0</v>
      </c>
      <c r="B2353" s="1708">
        <f t="shared" si="772"/>
        <v>10150018</v>
      </c>
      <c r="C2353" s="1002">
        <v>150</v>
      </c>
      <c r="D2353" s="1797" t="s">
        <v>447</v>
      </c>
      <c r="E2353" s="1002">
        <v>18</v>
      </c>
      <c r="F2353" s="1003" t="s">
        <v>3974</v>
      </c>
      <c r="H2353" s="1016" t="s">
        <v>345</v>
      </c>
      <c r="I2353" s="1091" t="s">
        <v>5958</v>
      </c>
      <c r="K2353" s="999" t="s">
        <v>7337</v>
      </c>
      <c r="L2353" s="1005">
        <f t="shared" ca="1" si="790"/>
        <v>0</v>
      </c>
      <c r="M2353" s="1000">
        <f t="shared" si="791"/>
        <v>0</v>
      </c>
      <c r="N2353" s="1724">
        <f t="shared" ca="1" si="792"/>
        <v>0</v>
      </c>
      <c r="O2353" s="1000">
        <f ca="1">IF(AND(L2353&lt;&gt;0,ISERROR(MATCH(L2353,Altele!AE:AE,0))=TRUE),1,0)</f>
        <v>0</v>
      </c>
      <c r="P2353" s="1000">
        <f ca="1">IF(AND(L2353&lt;&gt;"",M2353&lt;&gt;"",ISERROR(VLOOKUP(L2353,Altele!AE:AF,2,FALSE))=TRUE,IF(ISERROR(VLOOKUP(L2353,Altele!AE:AF,2,FALSE))=FALSE,VLOOKUP(L2353,Altele!AE:AF,2,FALSE)&lt;&gt;M2353)),1,0)</f>
        <v>0</v>
      </c>
      <c r="Z2353" s="1006" t="str">
        <f t="shared" si="793"/>
        <v>Cap.5 Pct.1: Daca exista macar o valoare pe rand (Col.(1 la 6) # 0), atunci Cod SIRUTA (Col.C1) = SIRUTA Superior si Cod SIRUTA = in lista judetului corespunzator, pentru Rd.(2 la n)</v>
      </c>
      <c r="AA2353" s="2205">
        <f t="shared" si="766"/>
        <v>1</v>
      </c>
      <c r="AB2353" s="3036">
        <v>150</v>
      </c>
    </row>
    <row r="2354" spans="1:28" x14ac:dyDescent="0.25">
      <c r="A2354" s="1708">
        <f t="shared" ca="1" si="768"/>
        <v>0</v>
      </c>
      <c r="B2354" s="1708">
        <f t="shared" si="772"/>
        <v>10150019</v>
      </c>
      <c r="C2354" s="1002">
        <v>150</v>
      </c>
      <c r="D2354" s="1797" t="s">
        <v>447</v>
      </c>
      <c r="E2354" s="1002">
        <v>19</v>
      </c>
      <c r="F2354" s="1003" t="s">
        <v>3974</v>
      </c>
      <c r="H2354" s="1016" t="s">
        <v>345</v>
      </c>
      <c r="I2354" s="1091" t="s">
        <v>5959</v>
      </c>
      <c r="K2354" s="999" t="s">
        <v>7338</v>
      </c>
      <c r="L2354" s="1005">
        <f t="shared" ca="1" si="790"/>
        <v>0</v>
      </c>
      <c r="M2354" s="1000">
        <f t="shared" si="791"/>
        <v>0</v>
      </c>
      <c r="N2354" s="1724">
        <f t="shared" ca="1" si="792"/>
        <v>0</v>
      </c>
      <c r="O2354" s="1000">
        <f ca="1">IF(AND(L2354&lt;&gt;0,ISERROR(MATCH(L2354,Altele!AE:AE,0))=TRUE),1,0)</f>
        <v>0</v>
      </c>
      <c r="P2354" s="1000">
        <f ca="1">IF(AND(L2354&lt;&gt;"",M2354&lt;&gt;"",ISERROR(VLOOKUP(L2354,Altele!AE:AF,2,FALSE))=TRUE,IF(ISERROR(VLOOKUP(L2354,Altele!AE:AF,2,FALSE))=FALSE,VLOOKUP(L2354,Altele!AE:AF,2,FALSE)&lt;&gt;M2354)),1,0)</f>
        <v>0</v>
      </c>
      <c r="Z2354" s="1006" t="str">
        <f t="shared" si="793"/>
        <v>Cap.5 Pct.1: Daca exista macar o valoare pe rand (Col.(1 la 6) # 0), atunci Cod SIRUTA (Col.C1) = SIRUTA Superior si Cod SIRUTA = in lista judetului corespunzator, pentru Rd.(2 la n)</v>
      </c>
      <c r="AA2354" s="2205">
        <f t="shared" si="766"/>
        <v>1</v>
      </c>
      <c r="AB2354" s="3036">
        <v>150</v>
      </c>
    </row>
    <row r="2355" spans="1:28" x14ac:dyDescent="0.25">
      <c r="A2355" s="1708">
        <f t="shared" ca="1" si="768"/>
        <v>0</v>
      </c>
      <c r="B2355" s="1708">
        <f t="shared" si="772"/>
        <v>10150020</v>
      </c>
      <c r="C2355" s="1002">
        <v>150</v>
      </c>
      <c r="D2355" s="1797" t="s">
        <v>447</v>
      </c>
      <c r="E2355" s="1002">
        <v>20</v>
      </c>
      <c r="F2355" s="1003" t="s">
        <v>3974</v>
      </c>
      <c r="H2355" s="1016" t="s">
        <v>345</v>
      </c>
      <c r="I2355" s="1091" t="s">
        <v>5960</v>
      </c>
      <c r="K2355" s="999" t="s">
        <v>7339</v>
      </c>
      <c r="L2355" s="1005">
        <f t="shared" ca="1" si="790"/>
        <v>0</v>
      </c>
      <c r="M2355" s="1000">
        <f t="shared" si="791"/>
        <v>0</v>
      </c>
      <c r="N2355" s="1724">
        <f t="shared" ca="1" si="792"/>
        <v>0</v>
      </c>
      <c r="O2355" s="1000">
        <f ca="1">IF(AND(L2355&lt;&gt;0,ISERROR(MATCH(L2355,Altele!AE:AE,0))=TRUE),1,0)</f>
        <v>0</v>
      </c>
      <c r="P2355" s="1000">
        <f ca="1">IF(AND(L2355&lt;&gt;"",M2355&lt;&gt;"",ISERROR(VLOOKUP(L2355,Altele!AE:AF,2,FALSE))=TRUE,IF(ISERROR(VLOOKUP(L2355,Altele!AE:AF,2,FALSE))=FALSE,VLOOKUP(L2355,Altele!AE:AF,2,FALSE)&lt;&gt;M2355)),1,0)</f>
        <v>0</v>
      </c>
      <c r="Z2355" s="1006" t="str">
        <f t="shared" si="793"/>
        <v>Cap.5 Pct.1: Daca exista macar o valoare pe rand (Col.(1 la 6) # 0), atunci Cod SIRUTA (Col.C1) = SIRUTA Superior si Cod SIRUTA = in lista judetului corespunzator, pentru Rd.(2 la n)</v>
      </c>
      <c r="AA2355" s="2205">
        <f t="shared" si="766"/>
        <v>1</v>
      </c>
      <c r="AB2355" s="3036">
        <v>150</v>
      </c>
    </row>
    <row r="2356" spans="1:28" x14ac:dyDescent="0.25">
      <c r="A2356" s="1708">
        <f t="shared" ca="1" si="768"/>
        <v>0</v>
      </c>
      <c r="B2356" s="1708">
        <f t="shared" si="772"/>
        <v>10150021</v>
      </c>
      <c r="C2356" s="1002">
        <v>150</v>
      </c>
      <c r="D2356" s="1797" t="s">
        <v>447</v>
      </c>
      <c r="E2356" s="1002">
        <v>21</v>
      </c>
      <c r="F2356" s="1003" t="s">
        <v>3974</v>
      </c>
      <c r="H2356" s="1016" t="s">
        <v>345</v>
      </c>
      <c r="I2356" s="1091" t="s">
        <v>5961</v>
      </c>
      <c r="K2356" s="999" t="s">
        <v>7340</v>
      </c>
      <c r="L2356" s="1005">
        <f t="shared" ca="1" si="790"/>
        <v>0</v>
      </c>
      <c r="M2356" s="1000">
        <f t="shared" si="791"/>
        <v>0</v>
      </c>
      <c r="N2356" s="1724">
        <f t="shared" ca="1" si="792"/>
        <v>0</v>
      </c>
      <c r="O2356" s="1000">
        <f ca="1">IF(AND(L2356&lt;&gt;0,ISERROR(MATCH(L2356,Altele!AE:AE,0))=TRUE),1,0)</f>
        <v>0</v>
      </c>
      <c r="P2356" s="1000">
        <f ca="1">IF(AND(L2356&lt;&gt;"",M2356&lt;&gt;"",ISERROR(VLOOKUP(L2356,Altele!AE:AF,2,FALSE))=TRUE,IF(ISERROR(VLOOKUP(L2356,Altele!AE:AF,2,FALSE))=FALSE,VLOOKUP(L2356,Altele!AE:AF,2,FALSE)&lt;&gt;M2356)),1,0)</f>
        <v>0</v>
      </c>
      <c r="Z2356" s="1006" t="str">
        <f t="shared" si="793"/>
        <v>Cap.5 Pct.1: Daca exista macar o valoare pe rand (Col.(1 la 6) # 0), atunci Cod SIRUTA (Col.C1) = SIRUTA Superior si Cod SIRUTA = in lista judetului corespunzator, pentru Rd.(2 la n)</v>
      </c>
      <c r="AA2356" s="2205">
        <f t="shared" si="766"/>
        <v>1</v>
      </c>
      <c r="AB2356" s="3036">
        <v>150</v>
      </c>
    </row>
    <row r="2357" spans="1:28" x14ac:dyDescent="0.25">
      <c r="A2357" s="1708">
        <f t="shared" ca="1" si="768"/>
        <v>0</v>
      </c>
      <c r="B2357" s="1708">
        <f t="shared" si="772"/>
        <v>10150022</v>
      </c>
      <c r="C2357" s="1002">
        <v>150</v>
      </c>
      <c r="D2357" s="1797" t="s">
        <v>447</v>
      </c>
      <c r="E2357" s="1002">
        <v>22</v>
      </c>
      <c r="F2357" s="1003" t="s">
        <v>3974</v>
      </c>
      <c r="H2357" s="1016" t="s">
        <v>345</v>
      </c>
      <c r="I2357" s="1091" t="s">
        <v>5962</v>
      </c>
      <c r="K2357" s="999" t="s">
        <v>7341</v>
      </c>
      <c r="L2357" s="1005">
        <f t="shared" ca="1" si="790"/>
        <v>0</v>
      </c>
      <c r="M2357" s="1000">
        <f t="shared" si="791"/>
        <v>0</v>
      </c>
      <c r="N2357" s="1724">
        <f t="shared" ca="1" si="792"/>
        <v>0</v>
      </c>
      <c r="O2357" s="1000">
        <f ca="1">IF(AND(L2357&lt;&gt;0,ISERROR(MATCH(L2357,Altele!AE:AE,0))=TRUE),1,0)</f>
        <v>0</v>
      </c>
      <c r="P2357" s="1000">
        <f ca="1">IF(AND(L2357&lt;&gt;"",M2357&lt;&gt;"",ISERROR(VLOOKUP(L2357,Altele!AE:AF,2,FALSE))=TRUE,IF(ISERROR(VLOOKUP(L2357,Altele!AE:AF,2,FALSE))=FALSE,VLOOKUP(L2357,Altele!AE:AF,2,FALSE)&lt;&gt;M2357)),1,0)</f>
        <v>0</v>
      </c>
      <c r="Z2357" s="1006" t="str">
        <f t="shared" si="793"/>
        <v>Cap.5 Pct.1: Daca exista macar o valoare pe rand (Col.(1 la 6) # 0), atunci Cod SIRUTA (Col.C1) = SIRUTA Superior si Cod SIRUTA = in lista judetului corespunzator, pentru Rd.(2 la n)</v>
      </c>
      <c r="AA2357" s="2205">
        <f t="shared" si="766"/>
        <v>1</v>
      </c>
      <c r="AB2357" s="3036">
        <v>150</v>
      </c>
    </row>
    <row r="2358" spans="1:28" x14ac:dyDescent="0.25">
      <c r="A2358" s="1708">
        <f t="shared" ca="1" si="768"/>
        <v>0</v>
      </c>
      <c r="B2358" s="1708">
        <f t="shared" si="772"/>
        <v>10150023</v>
      </c>
      <c r="C2358" s="1002">
        <v>150</v>
      </c>
      <c r="D2358" s="1797" t="s">
        <v>447</v>
      </c>
      <c r="E2358" s="1002">
        <v>23</v>
      </c>
      <c r="F2358" s="1003" t="s">
        <v>3974</v>
      </c>
      <c r="H2358" s="1016" t="s">
        <v>345</v>
      </c>
      <c r="I2358" s="1091" t="s">
        <v>5963</v>
      </c>
      <c r="K2358" s="999" t="s">
        <v>7342</v>
      </c>
      <c r="L2358" s="1005">
        <f t="shared" ca="1" si="790"/>
        <v>0</v>
      </c>
      <c r="M2358" s="1000">
        <f t="shared" si="791"/>
        <v>0</v>
      </c>
      <c r="N2358" s="1724">
        <f t="shared" ca="1" si="792"/>
        <v>0</v>
      </c>
      <c r="O2358" s="1000">
        <f ca="1">IF(AND(L2358&lt;&gt;0,ISERROR(MATCH(L2358,Altele!AE:AE,0))=TRUE),1,0)</f>
        <v>0</v>
      </c>
      <c r="P2358" s="1000">
        <f ca="1">IF(AND(L2358&lt;&gt;"",M2358&lt;&gt;"",ISERROR(VLOOKUP(L2358,Altele!AE:AF,2,FALSE))=TRUE,IF(ISERROR(VLOOKUP(L2358,Altele!AE:AF,2,FALSE))=FALSE,VLOOKUP(L2358,Altele!AE:AF,2,FALSE)&lt;&gt;M2358)),1,0)</f>
        <v>0</v>
      </c>
      <c r="Z2358" s="1006" t="str">
        <f t="shared" si="793"/>
        <v>Cap.5 Pct.1: Daca exista macar o valoare pe rand (Col.(1 la 6) # 0), atunci Cod SIRUTA (Col.C1) = SIRUTA Superior si Cod SIRUTA = in lista judetului corespunzator, pentru Rd.(2 la n)</v>
      </c>
      <c r="AA2358" s="2205">
        <f t="shared" si="766"/>
        <v>1</v>
      </c>
      <c r="AB2358" s="3036">
        <v>150</v>
      </c>
    </row>
    <row r="2359" spans="1:28" x14ac:dyDescent="0.25">
      <c r="A2359" s="1708">
        <f t="shared" ca="1" si="768"/>
        <v>0</v>
      </c>
      <c r="B2359" s="1708">
        <f t="shared" si="772"/>
        <v>10150024</v>
      </c>
      <c r="C2359" s="1002">
        <v>150</v>
      </c>
      <c r="D2359" s="1797" t="s">
        <v>447</v>
      </c>
      <c r="E2359" s="1002">
        <v>24</v>
      </c>
      <c r="F2359" s="1003" t="s">
        <v>3974</v>
      </c>
      <c r="H2359" s="1016" t="s">
        <v>345</v>
      </c>
      <c r="I2359" s="1091" t="s">
        <v>5964</v>
      </c>
      <c r="K2359" s="999" t="s">
        <v>7343</v>
      </c>
      <c r="L2359" s="1005">
        <f t="shared" ca="1" si="790"/>
        <v>0</v>
      </c>
      <c r="M2359" s="1000">
        <f t="shared" si="791"/>
        <v>0</v>
      </c>
      <c r="N2359" s="1724">
        <f t="shared" ca="1" si="792"/>
        <v>0</v>
      </c>
      <c r="O2359" s="1000">
        <f ca="1">IF(AND(L2359&lt;&gt;0,ISERROR(MATCH(L2359,Altele!AE:AE,0))=TRUE),1,0)</f>
        <v>0</v>
      </c>
      <c r="P2359" s="1000">
        <f ca="1">IF(AND(L2359&lt;&gt;"",M2359&lt;&gt;"",ISERROR(VLOOKUP(L2359,Altele!AE:AF,2,FALSE))=TRUE,IF(ISERROR(VLOOKUP(L2359,Altele!AE:AF,2,FALSE))=FALSE,VLOOKUP(L2359,Altele!AE:AF,2,FALSE)&lt;&gt;M2359)),1,0)</f>
        <v>0</v>
      </c>
      <c r="Z2359" s="1006" t="str">
        <f t="shared" si="793"/>
        <v>Cap.5 Pct.1: Daca exista macar o valoare pe rand (Col.(1 la 6) # 0), atunci Cod SIRUTA (Col.C1) = SIRUTA Superior si Cod SIRUTA = in lista judetului corespunzator, pentru Rd.(2 la n)</v>
      </c>
      <c r="AA2359" s="2205">
        <f t="shared" si="766"/>
        <v>1</v>
      </c>
      <c r="AB2359" s="3036">
        <v>150</v>
      </c>
    </row>
    <row r="2360" spans="1:28" x14ac:dyDescent="0.25">
      <c r="A2360" s="1708">
        <f t="shared" ca="1" si="768"/>
        <v>0</v>
      </c>
      <c r="B2360" s="1708">
        <f t="shared" si="772"/>
        <v>10150025</v>
      </c>
      <c r="C2360" s="1002">
        <v>150</v>
      </c>
      <c r="D2360" s="1797" t="s">
        <v>447</v>
      </c>
      <c r="E2360" s="1002">
        <v>25</v>
      </c>
      <c r="F2360" s="1003" t="s">
        <v>3974</v>
      </c>
      <c r="H2360" s="1016" t="s">
        <v>345</v>
      </c>
      <c r="I2360" s="1091" t="s">
        <v>5965</v>
      </c>
      <c r="K2360" s="999" t="s">
        <v>7344</v>
      </c>
      <c r="L2360" s="1005">
        <f t="shared" ca="1" si="790"/>
        <v>0</v>
      </c>
      <c r="M2360" s="1000">
        <f t="shared" si="791"/>
        <v>0</v>
      </c>
      <c r="N2360" s="1724">
        <f t="shared" ca="1" si="792"/>
        <v>0</v>
      </c>
      <c r="O2360" s="1000">
        <f ca="1">IF(AND(L2360&lt;&gt;0,ISERROR(MATCH(L2360,Altele!AE:AE,0))=TRUE),1,0)</f>
        <v>0</v>
      </c>
      <c r="P2360" s="1000">
        <f ca="1">IF(AND(L2360&lt;&gt;"",M2360&lt;&gt;"",ISERROR(VLOOKUP(L2360,Altele!AE:AF,2,FALSE))=TRUE,IF(ISERROR(VLOOKUP(L2360,Altele!AE:AF,2,FALSE))=FALSE,VLOOKUP(L2360,Altele!AE:AF,2,FALSE)&lt;&gt;M2360)),1,0)</f>
        <v>0</v>
      </c>
      <c r="Z2360" s="1006" t="str">
        <f t="shared" si="793"/>
        <v>Cap.5 Pct.1: Daca exista macar o valoare pe rand (Col.(1 la 6) # 0), atunci Cod SIRUTA (Col.C1) = SIRUTA Superior si Cod SIRUTA = in lista judetului corespunzator, pentru Rd.(2 la n)</v>
      </c>
      <c r="AA2360" s="2205">
        <f t="shared" si="766"/>
        <v>1</v>
      </c>
      <c r="AB2360" s="3036">
        <v>150</v>
      </c>
    </row>
    <row r="2361" spans="1:28" x14ac:dyDescent="0.25">
      <c r="A2361" s="1708">
        <f t="shared" ca="1" si="768"/>
        <v>0</v>
      </c>
      <c r="B2361" s="1708">
        <f t="shared" si="772"/>
        <v>10150026</v>
      </c>
      <c r="C2361" s="1002">
        <v>150</v>
      </c>
      <c r="D2361" s="1797" t="s">
        <v>447</v>
      </c>
      <c r="E2361" s="1002">
        <v>26</v>
      </c>
      <c r="F2361" s="1003" t="s">
        <v>3974</v>
      </c>
      <c r="H2361" s="1016" t="s">
        <v>345</v>
      </c>
      <c r="I2361" s="1091" t="s">
        <v>5966</v>
      </c>
      <c r="K2361" s="999" t="s">
        <v>7345</v>
      </c>
      <c r="L2361" s="1005">
        <f t="shared" ca="1" si="790"/>
        <v>0</v>
      </c>
      <c r="M2361" s="1000">
        <f t="shared" si="791"/>
        <v>0</v>
      </c>
      <c r="N2361" s="1724">
        <f t="shared" ca="1" si="792"/>
        <v>0</v>
      </c>
      <c r="O2361" s="1000">
        <f ca="1">IF(AND(L2361&lt;&gt;0,ISERROR(MATCH(L2361,Altele!AE:AE,0))=TRUE),1,0)</f>
        <v>0</v>
      </c>
      <c r="P2361" s="1000">
        <f ca="1">IF(AND(L2361&lt;&gt;"",M2361&lt;&gt;"",ISERROR(VLOOKUP(L2361,Altele!AE:AF,2,FALSE))=TRUE,IF(ISERROR(VLOOKUP(L2361,Altele!AE:AF,2,FALSE))=FALSE,VLOOKUP(L2361,Altele!AE:AF,2,FALSE)&lt;&gt;M2361)),1,0)</f>
        <v>0</v>
      </c>
      <c r="Z2361" s="1006" t="str">
        <f t="shared" si="793"/>
        <v>Cap.5 Pct.1: Daca exista macar o valoare pe rand (Col.(1 la 6) # 0), atunci Cod SIRUTA (Col.C1) = SIRUTA Superior si Cod SIRUTA = in lista judetului corespunzator, pentru Rd.(2 la n)</v>
      </c>
      <c r="AA2361" s="2205">
        <f t="shared" si="766"/>
        <v>1</v>
      </c>
      <c r="AB2361" s="3036">
        <v>150</v>
      </c>
    </row>
    <row r="2362" spans="1:28" x14ac:dyDescent="0.25">
      <c r="A2362" s="1708">
        <f t="shared" ca="1" si="768"/>
        <v>0</v>
      </c>
      <c r="B2362" s="1708">
        <f t="shared" si="772"/>
        <v>10150027</v>
      </c>
      <c r="C2362" s="1002">
        <v>150</v>
      </c>
      <c r="D2362" s="1797" t="s">
        <v>447</v>
      </c>
      <c r="E2362" s="1002">
        <v>27</v>
      </c>
      <c r="F2362" s="1003" t="s">
        <v>3974</v>
      </c>
      <c r="H2362" s="1016" t="s">
        <v>345</v>
      </c>
      <c r="I2362" s="1091" t="s">
        <v>5967</v>
      </c>
      <c r="K2362" s="999" t="s">
        <v>7346</v>
      </c>
      <c r="L2362" s="1005">
        <f t="shared" ca="1" si="790"/>
        <v>0</v>
      </c>
      <c r="M2362" s="1000">
        <f t="shared" si="791"/>
        <v>0</v>
      </c>
      <c r="N2362" s="1724">
        <f t="shared" ca="1" si="792"/>
        <v>0</v>
      </c>
      <c r="O2362" s="1000">
        <f ca="1">IF(AND(L2362&lt;&gt;0,ISERROR(MATCH(L2362,Altele!AE:AE,0))=TRUE),1,0)</f>
        <v>0</v>
      </c>
      <c r="P2362" s="1000">
        <f ca="1">IF(AND(L2362&lt;&gt;"",M2362&lt;&gt;"",ISERROR(VLOOKUP(L2362,Altele!AE:AF,2,FALSE))=TRUE,IF(ISERROR(VLOOKUP(L2362,Altele!AE:AF,2,FALSE))=FALSE,VLOOKUP(L2362,Altele!AE:AF,2,FALSE)&lt;&gt;M2362)),1,0)</f>
        <v>0</v>
      </c>
      <c r="Z2362" s="1006" t="str">
        <f t="shared" si="793"/>
        <v>Cap.5 Pct.1: Daca exista macar o valoare pe rand (Col.(1 la 6) # 0), atunci Cod SIRUTA (Col.C1) = SIRUTA Superior si Cod SIRUTA = in lista judetului corespunzator, pentru Rd.(2 la n)</v>
      </c>
      <c r="AA2362" s="2205">
        <f t="shared" si="766"/>
        <v>1</v>
      </c>
      <c r="AB2362" s="3036">
        <v>150</v>
      </c>
    </row>
    <row r="2363" spans="1:28" x14ac:dyDescent="0.25">
      <c r="A2363" s="1708">
        <f t="shared" ca="1" si="768"/>
        <v>0</v>
      </c>
      <c r="B2363" s="1708">
        <f t="shared" si="772"/>
        <v>10150028</v>
      </c>
      <c r="C2363" s="1002">
        <v>150</v>
      </c>
      <c r="D2363" s="1797" t="s">
        <v>447</v>
      </c>
      <c r="E2363" s="1002">
        <v>28</v>
      </c>
      <c r="F2363" s="1003" t="s">
        <v>3974</v>
      </c>
      <c r="H2363" s="1016" t="s">
        <v>345</v>
      </c>
      <c r="I2363" s="1091" t="s">
        <v>5968</v>
      </c>
      <c r="K2363" s="999" t="s">
        <v>7347</v>
      </c>
      <c r="L2363" s="1005">
        <f t="shared" ca="1" si="790"/>
        <v>0</v>
      </c>
      <c r="M2363" s="1000">
        <f t="shared" si="791"/>
        <v>0</v>
      </c>
      <c r="N2363" s="1724">
        <f t="shared" ca="1" si="792"/>
        <v>0</v>
      </c>
      <c r="O2363" s="1000">
        <f ca="1">IF(AND(L2363&lt;&gt;0,ISERROR(MATCH(L2363,Altele!AE:AE,0))=TRUE),1,0)</f>
        <v>0</v>
      </c>
      <c r="P2363" s="1000">
        <f ca="1">IF(AND(L2363&lt;&gt;"",M2363&lt;&gt;"",ISERROR(VLOOKUP(L2363,Altele!AE:AF,2,FALSE))=TRUE,IF(ISERROR(VLOOKUP(L2363,Altele!AE:AF,2,FALSE))=FALSE,VLOOKUP(L2363,Altele!AE:AF,2,FALSE)&lt;&gt;M2363)),1,0)</f>
        <v>0</v>
      </c>
      <c r="Z2363" s="1006" t="str">
        <f t="shared" si="793"/>
        <v>Cap.5 Pct.1: Daca exista macar o valoare pe rand (Col.(1 la 6) # 0), atunci Cod SIRUTA (Col.C1) = SIRUTA Superior si Cod SIRUTA = in lista judetului corespunzator, pentru Rd.(2 la n)</v>
      </c>
      <c r="AA2363" s="2205">
        <f t="shared" ref="AA2363:AA2426" si="794">COUNTIF(B:B,B2363)</f>
        <v>1</v>
      </c>
      <c r="AB2363" s="3036">
        <v>150</v>
      </c>
    </row>
    <row r="2364" spans="1:28" x14ac:dyDescent="0.25">
      <c r="A2364" s="1708">
        <f t="shared" ca="1" si="768"/>
        <v>0</v>
      </c>
      <c r="B2364" s="1708">
        <f t="shared" si="772"/>
        <v>10150029</v>
      </c>
      <c r="C2364" s="1002">
        <v>150</v>
      </c>
      <c r="D2364" s="1797" t="s">
        <v>447</v>
      </c>
      <c r="E2364" s="1002">
        <v>29</v>
      </c>
      <c r="F2364" s="1003" t="s">
        <v>3974</v>
      </c>
      <c r="H2364" s="1016" t="s">
        <v>345</v>
      </c>
      <c r="I2364" s="1091" t="s">
        <v>5969</v>
      </c>
      <c r="K2364" s="999" t="s">
        <v>7348</v>
      </c>
      <c r="L2364" s="1005">
        <f t="shared" ca="1" si="790"/>
        <v>0</v>
      </c>
      <c r="M2364" s="1000">
        <f t="shared" si="791"/>
        <v>0</v>
      </c>
      <c r="N2364" s="1724">
        <f t="shared" ca="1" si="792"/>
        <v>0</v>
      </c>
      <c r="O2364" s="1000">
        <f ca="1">IF(AND(L2364&lt;&gt;0,ISERROR(MATCH(L2364,Altele!AE:AE,0))=TRUE),1,0)</f>
        <v>0</v>
      </c>
      <c r="P2364" s="1000">
        <f ca="1">IF(AND(L2364&lt;&gt;"",M2364&lt;&gt;"",ISERROR(VLOOKUP(L2364,Altele!AE:AF,2,FALSE))=TRUE,IF(ISERROR(VLOOKUP(L2364,Altele!AE:AF,2,FALSE))=FALSE,VLOOKUP(L2364,Altele!AE:AF,2,FALSE)&lt;&gt;M2364)),1,0)</f>
        <v>0</v>
      </c>
      <c r="Z2364" s="1006" t="str">
        <f t="shared" si="793"/>
        <v>Cap.5 Pct.1: Daca exista macar o valoare pe rand (Col.(1 la 6) # 0), atunci Cod SIRUTA (Col.C1) = SIRUTA Superior si Cod SIRUTA = in lista judetului corespunzator, pentru Rd.(2 la n)</v>
      </c>
      <c r="AA2364" s="2205">
        <f t="shared" si="794"/>
        <v>1</v>
      </c>
      <c r="AB2364" s="3036">
        <v>150</v>
      </c>
    </row>
    <row r="2365" spans="1:28" x14ac:dyDescent="0.25">
      <c r="A2365" s="1708">
        <f t="shared" ca="1" si="768"/>
        <v>0</v>
      </c>
      <c r="B2365" s="1708">
        <f t="shared" si="772"/>
        <v>10150030</v>
      </c>
      <c r="C2365" s="1002">
        <v>150</v>
      </c>
      <c r="D2365" s="1797" t="s">
        <v>447</v>
      </c>
      <c r="E2365" s="1002">
        <v>30</v>
      </c>
      <c r="F2365" s="1003" t="s">
        <v>3974</v>
      </c>
      <c r="H2365" s="1016" t="s">
        <v>345</v>
      </c>
      <c r="I2365" s="1091" t="s">
        <v>5970</v>
      </c>
      <c r="K2365" s="999" t="s">
        <v>7349</v>
      </c>
      <c r="L2365" s="1005">
        <f t="shared" ca="1" si="790"/>
        <v>0</v>
      </c>
      <c r="M2365" s="1000">
        <f t="shared" si="791"/>
        <v>0</v>
      </c>
      <c r="N2365" s="1724">
        <f t="shared" ca="1" si="792"/>
        <v>0</v>
      </c>
      <c r="O2365" s="1000">
        <f ca="1">IF(AND(L2365&lt;&gt;0,ISERROR(MATCH(L2365,Altele!AE:AE,0))=TRUE),1,0)</f>
        <v>0</v>
      </c>
      <c r="P2365" s="1000">
        <f ca="1">IF(AND(L2365&lt;&gt;"",M2365&lt;&gt;"",ISERROR(VLOOKUP(L2365,Altele!AE:AF,2,FALSE))=TRUE,IF(ISERROR(VLOOKUP(L2365,Altele!AE:AF,2,FALSE))=FALSE,VLOOKUP(L2365,Altele!AE:AF,2,FALSE)&lt;&gt;M2365)),1,0)</f>
        <v>0</v>
      </c>
      <c r="Z2365" s="1006" t="str">
        <f t="shared" si="793"/>
        <v>Cap.5 Pct.1: Daca exista macar o valoare pe rand (Col.(1 la 6) # 0), atunci Cod SIRUTA (Col.C1) = SIRUTA Superior si Cod SIRUTA = in lista judetului corespunzator, pentru Rd.(2 la n)</v>
      </c>
      <c r="AA2365" s="2205">
        <f t="shared" si="794"/>
        <v>1</v>
      </c>
      <c r="AB2365" s="3036">
        <v>150</v>
      </c>
    </row>
    <row r="2366" spans="1:28" x14ac:dyDescent="0.25">
      <c r="A2366" s="1708">
        <f t="shared" ca="1" si="768"/>
        <v>0</v>
      </c>
      <c r="B2366" s="1708">
        <f t="shared" si="772"/>
        <v>10150031</v>
      </c>
      <c r="C2366" s="1002">
        <v>150</v>
      </c>
      <c r="D2366" s="1797" t="s">
        <v>447</v>
      </c>
      <c r="E2366" s="1002">
        <v>31</v>
      </c>
      <c r="F2366" s="1003" t="s">
        <v>3974</v>
      </c>
      <c r="H2366" s="1016" t="s">
        <v>345</v>
      </c>
      <c r="I2366" s="1091" t="s">
        <v>5971</v>
      </c>
      <c r="K2366" s="999" t="s">
        <v>7350</v>
      </c>
      <c r="L2366" s="1005">
        <f t="shared" ca="1" si="790"/>
        <v>0</v>
      </c>
      <c r="M2366" s="1000">
        <f t="shared" si="791"/>
        <v>0</v>
      </c>
      <c r="N2366" s="1724">
        <f t="shared" ca="1" si="792"/>
        <v>0</v>
      </c>
      <c r="O2366" s="1000">
        <f ca="1">IF(AND(L2366&lt;&gt;0,ISERROR(MATCH(L2366,Altele!AE:AE,0))=TRUE),1,0)</f>
        <v>0</v>
      </c>
      <c r="P2366" s="1000">
        <f ca="1">IF(AND(L2366&lt;&gt;"",M2366&lt;&gt;"",ISERROR(VLOOKUP(L2366,Altele!AE:AF,2,FALSE))=TRUE,IF(ISERROR(VLOOKUP(L2366,Altele!AE:AF,2,FALSE))=FALSE,VLOOKUP(L2366,Altele!AE:AF,2,FALSE)&lt;&gt;M2366)),1,0)</f>
        <v>0</v>
      </c>
      <c r="Z2366" s="1006" t="str">
        <f t="shared" si="793"/>
        <v>Cap.5 Pct.1: Daca exista macar o valoare pe rand (Col.(1 la 6) # 0), atunci Cod SIRUTA (Col.C1) = SIRUTA Superior si Cod SIRUTA = in lista judetului corespunzator, pentru Rd.(2 la n)</v>
      </c>
      <c r="AA2366" s="2205">
        <f t="shared" si="794"/>
        <v>1</v>
      </c>
      <c r="AB2366" s="3036">
        <v>150</v>
      </c>
    </row>
    <row r="2367" spans="1:28" x14ac:dyDescent="0.25">
      <c r="A2367" s="1708">
        <f t="shared" ca="1" si="768"/>
        <v>0</v>
      </c>
      <c r="B2367" s="1708">
        <f t="shared" si="772"/>
        <v>10150032</v>
      </c>
      <c r="C2367" s="1002">
        <v>150</v>
      </c>
      <c r="D2367" s="1797" t="s">
        <v>447</v>
      </c>
      <c r="E2367" s="1002">
        <v>32</v>
      </c>
      <c r="F2367" s="1003" t="s">
        <v>3974</v>
      </c>
      <c r="H2367" s="1016" t="s">
        <v>345</v>
      </c>
      <c r="I2367" s="1091" t="s">
        <v>5972</v>
      </c>
      <c r="K2367" s="999" t="s">
        <v>7351</v>
      </c>
      <c r="L2367" s="1005">
        <f t="shared" ca="1" si="790"/>
        <v>0</v>
      </c>
      <c r="M2367" s="1000">
        <f t="shared" si="791"/>
        <v>0</v>
      </c>
      <c r="N2367" s="1724">
        <f t="shared" ca="1" si="792"/>
        <v>0</v>
      </c>
      <c r="O2367" s="1000">
        <f ca="1">IF(AND(L2367&lt;&gt;0,ISERROR(MATCH(L2367,Altele!AE:AE,0))=TRUE),1,0)</f>
        <v>0</v>
      </c>
      <c r="P2367" s="1000">
        <f ca="1">IF(AND(L2367&lt;&gt;"",M2367&lt;&gt;"",ISERROR(VLOOKUP(L2367,Altele!AE:AF,2,FALSE))=TRUE,IF(ISERROR(VLOOKUP(L2367,Altele!AE:AF,2,FALSE))=FALSE,VLOOKUP(L2367,Altele!AE:AF,2,FALSE)&lt;&gt;M2367)),1,0)</f>
        <v>0</v>
      </c>
      <c r="Z2367" s="1006" t="str">
        <f t="shared" si="793"/>
        <v>Cap.5 Pct.1: Daca exista macar o valoare pe rand (Col.(1 la 6) # 0), atunci Cod SIRUTA (Col.C1) = SIRUTA Superior si Cod SIRUTA = in lista judetului corespunzator, pentru Rd.(2 la n)</v>
      </c>
      <c r="AA2367" s="2205">
        <f t="shared" si="794"/>
        <v>1</v>
      </c>
      <c r="AB2367" s="3036">
        <v>150</v>
      </c>
    </row>
    <row r="2368" spans="1:28" x14ac:dyDescent="0.25">
      <c r="A2368" s="1708">
        <f t="shared" ca="1" si="768"/>
        <v>0</v>
      </c>
      <c r="B2368" s="1708">
        <f t="shared" si="772"/>
        <v>10150033</v>
      </c>
      <c r="C2368" s="1002">
        <v>150</v>
      </c>
      <c r="D2368" s="1797" t="s">
        <v>447</v>
      </c>
      <c r="E2368" s="1002">
        <v>33</v>
      </c>
      <c r="F2368" s="1003" t="s">
        <v>3974</v>
      </c>
      <c r="H2368" s="1016" t="s">
        <v>345</v>
      </c>
      <c r="I2368" s="1091" t="s">
        <v>5973</v>
      </c>
      <c r="K2368" s="999" t="s">
        <v>7352</v>
      </c>
      <c r="L2368" s="1005">
        <f t="shared" ca="1" si="790"/>
        <v>0</v>
      </c>
      <c r="M2368" s="1000">
        <f t="shared" si="791"/>
        <v>0</v>
      </c>
      <c r="N2368" s="1724">
        <f t="shared" ca="1" si="792"/>
        <v>0</v>
      </c>
      <c r="O2368" s="1000">
        <f ca="1">IF(AND(L2368&lt;&gt;0,ISERROR(MATCH(L2368,Altele!AE:AE,0))=TRUE),1,0)</f>
        <v>0</v>
      </c>
      <c r="P2368" s="1000">
        <f ca="1">IF(AND(L2368&lt;&gt;"",M2368&lt;&gt;"",ISERROR(VLOOKUP(L2368,Altele!AE:AF,2,FALSE))=TRUE,IF(ISERROR(VLOOKUP(L2368,Altele!AE:AF,2,FALSE))=FALSE,VLOOKUP(L2368,Altele!AE:AF,2,FALSE)&lt;&gt;M2368)),1,0)</f>
        <v>0</v>
      </c>
      <c r="Z2368" s="1006" t="str">
        <f t="shared" si="793"/>
        <v>Cap.5 Pct.1: Daca exista macar o valoare pe rand (Col.(1 la 6) # 0), atunci Cod SIRUTA (Col.C1) = SIRUTA Superior si Cod SIRUTA = in lista judetului corespunzator, pentru Rd.(2 la n)</v>
      </c>
      <c r="AA2368" s="2205">
        <f t="shared" si="794"/>
        <v>1</v>
      </c>
      <c r="AB2368" s="3036">
        <v>150</v>
      </c>
    </row>
    <row r="2369" spans="1:28" x14ac:dyDescent="0.25">
      <c r="A2369" s="1708">
        <f t="shared" ref="A2369:A2432" ca="1" si="795">IF(D2369="DA",IF(ISERROR(N2369),A2368+1,IF(N2369=1,A2368+1,A2368)),A2368)</f>
        <v>0</v>
      </c>
      <c r="B2369" s="1708">
        <f t="shared" si="772"/>
        <v>10150034</v>
      </c>
      <c r="C2369" s="1002">
        <v>150</v>
      </c>
      <c r="D2369" s="1797" t="s">
        <v>447</v>
      </c>
      <c r="E2369" s="1002">
        <v>34</v>
      </c>
      <c r="F2369" s="1003" t="s">
        <v>3974</v>
      </c>
      <c r="H2369" s="1016" t="s">
        <v>345</v>
      </c>
      <c r="I2369" s="1091" t="s">
        <v>5974</v>
      </c>
      <c r="K2369" s="999" t="s">
        <v>7353</v>
      </c>
      <c r="L2369" s="1005">
        <f t="shared" ca="1" si="790"/>
        <v>0</v>
      </c>
      <c r="M2369" s="1000">
        <f t="shared" si="791"/>
        <v>0</v>
      </c>
      <c r="N2369" s="1724">
        <f t="shared" ca="1" si="792"/>
        <v>0</v>
      </c>
      <c r="O2369" s="1000">
        <f ca="1">IF(AND(L2369&lt;&gt;0,ISERROR(MATCH(L2369,Altele!AE:AE,0))=TRUE),1,0)</f>
        <v>0</v>
      </c>
      <c r="P2369" s="1000">
        <f ca="1">IF(AND(L2369&lt;&gt;"",M2369&lt;&gt;"",ISERROR(VLOOKUP(L2369,Altele!AE:AF,2,FALSE))=TRUE,IF(ISERROR(VLOOKUP(L2369,Altele!AE:AF,2,FALSE))=FALSE,VLOOKUP(L2369,Altele!AE:AF,2,FALSE)&lt;&gt;M2369)),1,0)</f>
        <v>0</v>
      </c>
      <c r="Z2369" s="1006" t="str">
        <f t="shared" si="793"/>
        <v>Cap.5 Pct.1: Daca exista macar o valoare pe rand (Col.(1 la 6) # 0), atunci Cod SIRUTA (Col.C1) = SIRUTA Superior si Cod SIRUTA = in lista judetului corespunzator, pentru Rd.(2 la n)</v>
      </c>
      <c r="AA2369" s="2205">
        <f t="shared" si="794"/>
        <v>1</v>
      </c>
      <c r="AB2369" s="3036">
        <v>150</v>
      </c>
    </row>
    <row r="2370" spans="1:28" x14ac:dyDescent="0.25">
      <c r="A2370" s="1708">
        <f t="shared" ca="1" si="795"/>
        <v>0</v>
      </c>
      <c r="B2370" s="1708">
        <f t="shared" si="772"/>
        <v>10150035</v>
      </c>
      <c r="C2370" s="1002">
        <v>150</v>
      </c>
      <c r="D2370" s="1797" t="s">
        <v>447</v>
      </c>
      <c r="E2370" s="1002">
        <v>35</v>
      </c>
      <c r="F2370" s="1003" t="s">
        <v>3974</v>
      </c>
      <c r="H2370" s="1016" t="s">
        <v>345</v>
      </c>
      <c r="I2370" s="1091" t="s">
        <v>5975</v>
      </c>
      <c r="K2370" s="999" t="s">
        <v>7354</v>
      </c>
      <c r="L2370" s="1005">
        <f t="shared" ca="1" si="790"/>
        <v>0</v>
      </c>
      <c r="M2370" s="1000">
        <f t="shared" si="791"/>
        <v>0</v>
      </c>
      <c r="N2370" s="1724">
        <f t="shared" ca="1" si="792"/>
        <v>0</v>
      </c>
      <c r="O2370" s="1000">
        <f ca="1">IF(AND(L2370&lt;&gt;0,ISERROR(MATCH(L2370,Altele!AE:AE,0))=TRUE),1,0)</f>
        <v>0</v>
      </c>
      <c r="P2370" s="1000">
        <f ca="1">IF(AND(L2370&lt;&gt;"",M2370&lt;&gt;"",ISERROR(VLOOKUP(L2370,Altele!AE:AF,2,FALSE))=TRUE,IF(ISERROR(VLOOKUP(L2370,Altele!AE:AF,2,FALSE))=FALSE,VLOOKUP(L2370,Altele!AE:AF,2,FALSE)&lt;&gt;M2370)),1,0)</f>
        <v>0</v>
      </c>
      <c r="Z2370" s="1006" t="str">
        <f t="shared" si="793"/>
        <v>Cap.5 Pct.1: Daca exista macar o valoare pe rand (Col.(1 la 6) # 0), atunci Cod SIRUTA (Col.C1) = SIRUTA Superior si Cod SIRUTA = in lista judetului corespunzator, pentru Rd.(2 la n)</v>
      </c>
      <c r="AA2370" s="2205">
        <f t="shared" si="794"/>
        <v>1</v>
      </c>
      <c r="AB2370" s="3036">
        <v>150</v>
      </c>
    </row>
    <row r="2371" spans="1:28" x14ac:dyDescent="0.25">
      <c r="A2371" s="1708">
        <f t="shared" ca="1" si="795"/>
        <v>0</v>
      </c>
      <c r="B2371" s="1708">
        <f t="shared" si="772"/>
        <v>10150036</v>
      </c>
      <c r="C2371" s="1002">
        <v>150</v>
      </c>
      <c r="D2371" s="1797" t="s">
        <v>447</v>
      </c>
      <c r="E2371" s="1002">
        <v>36</v>
      </c>
      <c r="F2371" s="1003" t="s">
        <v>3974</v>
      </c>
      <c r="H2371" s="1016" t="s">
        <v>345</v>
      </c>
      <c r="I2371" s="1091" t="s">
        <v>5976</v>
      </c>
      <c r="K2371" s="999" t="s">
        <v>7355</v>
      </c>
      <c r="L2371" s="1005">
        <f t="shared" ca="1" si="790"/>
        <v>0</v>
      </c>
      <c r="M2371" s="1000">
        <f t="shared" si="791"/>
        <v>0</v>
      </c>
      <c r="N2371" s="1724">
        <f t="shared" ca="1" si="792"/>
        <v>0</v>
      </c>
      <c r="O2371" s="1000">
        <f ca="1">IF(AND(L2371&lt;&gt;0,ISERROR(MATCH(L2371,Altele!AE:AE,0))=TRUE),1,0)</f>
        <v>0</v>
      </c>
      <c r="P2371" s="1000">
        <f ca="1">IF(AND(L2371&lt;&gt;"",M2371&lt;&gt;"",ISERROR(VLOOKUP(L2371,Altele!AE:AF,2,FALSE))=TRUE,IF(ISERROR(VLOOKUP(L2371,Altele!AE:AF,2,FALSE))=FALSE,VLOOKUP(L2371,Altele!AE:AF,2,FALSE)&lt;&gt;M2371)),1,0)</f>
        <v>0</v>
      </c>
      <c r="Z2371" s="1006" t="str">
        <f t="shared" si="793"/>
        <v>Cap.5 Pct.1: Daca exista macar o valoare pe rand (Col.(1 la 6) # 0), atunci Cod SIRUTA (Col.C1) = SIRUTA Superior si Cod SIRUTA = in lista judetului corespunzator, pentru Rd.(2 la n)</v>
      </c>
      <c r="AA2371" s="2205">
        <f t="shared" si="794"/>
        <v>1</v>
      </c>
      <c r="AB2371" s="3036">
        <v>150</v>
      </c>
    </row>
    <row r="2372" spans="1:28" x14ac:dyDescent="0.25">
      <c r="A2372" s="1708">
        <f t="shared" ca="1" si="795"/>
        <v>0</v>
      </c>
      <c r="B2372" s="1708">
        <f t="shared" si="772"/>
        <v>10150037</v>
      </c>
      <c r="C2372" s="1002">
        <v>150</v>
      </c>
      <c r="D2372" s="1797" t="s">
        <v>447</v>
      </c>
      <c r="E2372" s="1002">
        <v>37</v>
      </c>
      <c r="F2372" s="1003" t="s">
        <v>3974</v>
      </c>
      <c r="H2372" s="1016" t="s">
        <v>345</v>
      </c>
      <c r="I2372" s="1091" t="s">
        <v>5977</v>
      </c>
      <c r="K2372" s="999" t="s">
        <v>7356</v>
      </c>
      <c r="L2372" s="1005">
        <f t="shared" ca="1" si="790"/>
        <v>0</v>
      </c>
      <c r="M2372" s="1000">
        <f t="shared" si="791"/>
        <v>0</v>
      </c>
      <c r="N2372" s="1724">
        <f t="shared" ca="1" si="792"/>
        <v>0</v>
      </c>
      <c r="O2372" s="1000">
        <f ca="1">IF(AND(L2372&lt;&gt;0,ISERROR(MATCH(L2372,Altele!AE:AE,0))=TRUE),1,0)</f>
        <v>0</v>
      </c>
      <c r="P2372" s="1000">
        <f ca="1">IF(AND(L2372&lt;&gt;"",M2372&lt;&gt;"",ISERROR(VLOOKUP(L2372,Altele!AE:AF,2,FALSE))=TRUE,IF(ISERROR(VLOOKUP(L2372,Altele!AE:AF,2,FALSE))=FALSE,VLOOKUP(L2372,Altele!AE:AF,2,FALSE)&lt;&gt;M2372)),1,0)</f>
        <v>0</v>
      </c>
      <c r="Z2372" s="1006" t="str">
        <f t="shared" si="793"/>
        <v>Cap.5 Pct.1: Daca exista macar o valoare pe rand (Col.(1 la 6) # 0), atunci Cod SIRUTA (Col.C1) = SIRUTA Superior si Cod SIRUTA = in lista judetului corespunzator, pentru Rd.(2 la n)</v>
      </c>
      <c r="AA2372" s="2205">
        <f t="shared" si="794"/>
        <v>1</v>
      </c>
      <c r="AB2372" s="3036">
        <v>150</v>
      </c>
    </row>
    <row r="2373" spans="1:28" x14ac:dyDescent="0.25">
      <c r="A2373" s="1708">
        <f t="shared" ca="1" si="795"/>
        <v>0</v>
      </c>
      <c r="B2373" s="1708">
        <f t="shared" si="772"/>
        <v>10150038</v>
      </c>
      <c r="C2373" s="1002">
        <v>150</v>
      </c>
      <c r="D2373" s="1797" t="s">
        <v>447</v>
      </c>
      <c r="E2373" s="1002">
        <v>38</v>
      </c>
      <c r="F2373" s="1003" t="s">
        <v>3974</v>
      </c>
      <c r="H2373" s="1016" t="s">
        <v>345</v>
      </c>
      <c r="I2373" s="1091" t="s">
        <v>5978</v>
      </c>
      <c r="K2373" s="999" t="s">
        <v>7357</v>
      </c>
      <c r="L2373" s="1005">
        <f t="shared" ca="1" si="790"/>
        <v>0</v>
      </c>
      <c r="M2373" s="1000">
        <f t="shared" si="791"/>
        <v>0</v>
      </c>
      <c r="N2373" s="1724">
        <f t="shared" ca="1" si="792"/>
        <v>0</v>
      </c>
      <c r="O2373" s="1000">
        <f ca="1">IF(AND(L2373&lt;&gt;0,ISERROR(MATCH(L2373,Altele!AE:AE,0))=TRUE),1,0)</f>
        <v>0</v>
      </c>
      <c r="P2373" s="1000">
        <f ca="1">IF(AND(L2373&lt;&gt;"",M2373&lt;&gt;"",ISERROR(VLOOKUP(L2373,Altele!AE:AF,2,FALSE))=TRUE,IF(ISERROR(VLOOKUP(L2373,Altele!AE:AF,2,FALSE))=FALSE,VLOOKUP(L2373,Altele!AE:AF,2,FALSE)&lt;&gt;M2373)),1,0)</f>
        <v>0</v>
      </c>
      <c r="Z2373" s="1006" t="str">
        <f t="shared" si="793"/>
        <v>Cap.5 Pct.1: Daca exista macar o valoare pe rand (Col.(1 la 6) # 0), atunci Cod SIRUTA (Col.C1) = SIRUTA Superior si Cod SIRUTA = in lista judetului corespunzator, pentru Rd.(2 la n)</v>
      </c>
      <c r="AA2373" s="2205">
        <f t="shared" si="794"/>
        <v>1</v>
      </c>
      <c r="AB2373" s="3036">
        <v>150</v>
      </c>
    </row>
    <row r="2374" spans="1:28" x14ac:dyDescent="0.25">
      <c r="A2374" s="1708">
        <f t="shared" ca="1" si="795"/>
        <v>0</v>
      </c>
      <c r="B2374" s="1708">
        <f t="shared" si="772"/>
        <v>10150039</v>
      </c>
      <c r="C2374" s="1002">
        <v>150</v>
      </c>
      <c r="D2374" s="1797" t="s">
        <v>447</v>
      </c>
      <c r="E2374" s="1002">
        <v>39</v>
      </c>
      <c r="F2374" s="1003" t="s">
        <v>3974</v>
      </c>
      <c r="H2374" s="1016" t="s">
        <v>345</v>
      </c>
      <c r="I2374" s="1091" t="s">
        <v>5979</v>
      </c>
      <c r="K2374" s="999" t="s">
        <v>7358</v>
      </c>
      <c r="L2374" s="1005">
        <f t="shared" ca="1" si="790"/>
        <v>0</v>
      </c>
      <c r="M2374" s="1000">
        <f t="shared" si="791"/>
        <v>0</v>
      </c>
      <c r="N2374" s="1724">
        <f t="shared" ca="1" si="792"/>
        <v>0</v>
      </c>
      <c r="O2374" s="1000">
        <f ca="1">IF(AND(L2374&lt;&gt;0,ISERROR(MATCH(L2374,Altele!AE:AE,0))=TRUE),1,0)</f>
        <v>0</v>
      </c>
      <c r="P2374" s="1000">
        <f ca="1">IF(AND(L2374&lt;&gt;"",M2374&lt;&gt;"",ISERROR(VLOOKUP(L2374,Altele!AE:AF,2,FALSE))=TRUE,IF(ISERROR(VLOOKUP(L2374,Altele!AE:AF,2,FALSE))=FALSE,VLOOKUP(L2374,Altele!AE:AF,2,FALSE)&lt;&gt;M2374)),1,0)</f>
        <v>0</v>
      </c>
      <c r="Z2374" s="1006" t="str">
        <f t="shared" si="793"/>
        <v>Cap.5 Pct.1: Daca exista macar o valoare pe rand (Col.(1 la 6) # 0), atunci Cod SIRUTA (Col.C1) = SIRUTA Superior si Cod SIRUTA = in lista judetului corespunzator, pentru Rd.(2 la n)</v>
      </c>
      <c r="AA2374" s="2205">
        <f t="shared" si="794"/>
        <v>1</v>
      </c>
      <c r="AB2374" s="3036">
        <v>150</v>
      </c>
    </row>
    <row r="2375" spans="1:28" x14ac:dyDescent="0.25">
      <c r="A2375" s="1708">
        <f t="shared" ca="1" si="795"/>
        <v>0</v>
      </c>
      <c r="B2375" s="1708">
        <f t="shared" si="772"/>
        <v>10150040</v>
      </c>
      <c r="C2375" s="1002">
        <v>150</v>
      </c>
      <c r="D2375" s="1797" t="s">
        <v>447</v>
      </c>
      <c r="E2375" s="1002">
        <v>40</v>
      </c>
      <c r="F2375" s="1003" t="s">
        <v>3974</v>
      </c>
      <c r="H2375" s="1016" t="s">
        <v>345</v>
      </c>
      <c r="I2375" s="1091" t="s">
        <v>5980</v>
      </c>
      <c r="K2375" s="999" t="s">
        <v>7359</v>
      </c>
      <c r="L2375" s="1005">
        <f t="shared" ca="1" si="790"/>
        <v>0</v>
      </c>
      <c r="M2375" s="1000">
        <f t="shared" si="791"/>
        <v>0</v>
      </c>
      <c r="N2375" s="1724">
        <f t="shared" ca="1" si="792"/>
        <v>0</v>
      </c>
      <c r="O2375" s="1000">
        <f ca="1">IF(AND(L2375&lt;&gt;0,ISERROR(MATCH(L2375,Altele!AE:AE,0))=TRUE),1,0)</f>
        <v>0</v>
      </c>
      <c r="P2375" s="1000">
        <f ca="1">IF(AND(L2375&lt;&gt;"",M2375&lt;&gt;"",ISERROR(VLOOKUP(L2375,Altele!AE:AF,2,FALSE))=TRUE,IF(ISERROR(VLOOKUP(L2375,Altele!AE:AF,2,FALSE))=FALSE,VLOOKUP(L2375,Altele!AE:AF,2,FALSE)&lt;&gt;M2375)),1,0)</f>
        <v>0</v>
      </c>
      <c r="Z2375" s="1006" t="str">
        <f t="shared" si="793"/>
        <v>Cap.5 Pct.1: Daca exista macar o valoare pe rand (Col.(1 la 6) # 0), atunci Cod SIRUTA (Col.C1) = SIRUTA Superior si Cod SIRUTA = in lista judetului corespunzator, pentru Rd.(2 la n)</v>
      </c>
      <c r="AA2375" s="2205">
        <f t="shared" si="794"/>
        <v>1</v>
      </c>
      <c r="AB2375" s="3036">
        <v>150</v>
      </c>
    </row>
    <row r="2376" spans="1:28" x14ac:dyDescent="0.25">
      <c r="A2376" s="1708">
        <f t="shared" ca="1" si="795"/>
        <v>0</v>
      </c>
      <c r="B2376" s="1708">
        <f t="shared" si="772"/>
        <v>10150041</v>
      </c>
      <c r="C2376" s="1002">
        <v>150</v>
      </c>
      <c r="D2376" s="1797" t="s">
        <v>447</v>
      </c>
      <c r="E2376" s="1002">
        <v>41</v>
      </c>
      <c r="F2376" s="1003" t="s">
        <v>3974</v>
      </c>
      <c r="H2376" s="1016" t="s">
        <v>345</v>
      </c>
      <c r="I2376" s="1091" t="s">
        <v>5981</v>
      </c>
      <c r="K2376" s="999" t="s">
        <v>7360</v>
      </c>
      <c r="L2376" s="1005">
        <f t="shared" ca="1" si="790"/>
        <v>0</v>
      </c>
      <c r="M2376" s="1000">
        <f t="shared" si="791"/>
        <v>0</v>
      </c>
      <c r="N2376" s="1724">
        <f t="shared" ca="1" si="792"/>
        <v>0</v>
      </c>
      <c r="O2376" s="1000">
        <f ca="1">IF(AND(L2376&lt;&gt;0,ISERROR(MATCH(L2376,Altele!AE:AE,0))=TRUE),1,0)</f>
        <v>0</v>
      </c>
      <c r="P2376" s="1000">
        <f ca="1">IF(AND(L2376&lt;&gt;"",M2376&lt;&gt;"",ISERROR(VLOOKUP(L2376,Altele!AE:AF,2,FALSE))=TRUE,IF(ISERROR(VLOOKUP(L2376,Altele!AE:AF,2,FALSE))=FALSE,VLOOKUP(L2376,Altele!AE:AF,2,FALSE)&lt;&gt;M2376)),1,0)</f>
        <v>0</v>
      </c>
      <c r="Z2376" s="1006" t="str">
        <f t="shared" si="793"/>
        <v>Cap.5 Pct.1: Daca exista macar o valoare pe rand (Col.(1 la 6) # 0), atunci Cod SIRUTA (Col.C1) = SIRUTA Superior si Cod SIRUTA = in lista judetului corespunzator, pentru Rd.(2 la n)</v>
      </c>
      <c r="AA2376" s="2205">
        <f t="shared" si="794"/>
        <v>1</v>
      </c>
      <c r="AB2376" s="3036">
        <v>150</v>
      </c>
    </row>
    <row r="2377" spans="1:28" x14ac:dyDescent="0.25">
      <c r="A2377" s="1708">
        <f t="shared" ca="1" si="795"/>
        <v>0</v>
      </c>
      <c r="B2377" s="1708">
        <f t="shared" si="772"/>
        <v>10150042</v>
      </c>
      <c r="C2377" s="1002">
        <v>150</v>
      </c>
      <c r="D2377" s="1797" t="s">
        <v>447</v>
      </c>
      <c r="E2377" s="1002">
        <v>42</v>
      </c>
      <c r="F2377" s="1003" t="s">
        <v>3974</v>
      </c>
      <c r="H2377" s="1016" t="s">
        <v>345</v>
      </c>
      <c r="I2377" s="1091" t="s">
        <v>5982</v>
      </c>
      <c r="K2377" s="999" t="s">
        <v>7361</v>
      </c>
      <c r="L2377" s="1005">
        <f t="shared" ca="1" si="790"/>
        <v>0</v>
      </c>
      <c r="M2377" s="1000">
        <f t="shared" si="791"/>
        <v>0</v>
      </c>
      <c r="N2377" s="1724">
        <f t="shared" ca="1" si="792"/>
        <v>0</v>
      </c>
      <c r="O2377" s="1000">
        <f ca="1">IF(AND(L2377&lt;&gt;0,ISERROR(MATCH(L2377,Altele!AE:AE,0))=TRUE),1,0)</f>
        <v>0</v>
      </c>
      <c r="P2377" s="1000">
        <f ca="1">IF(AND(L2377&lt;&gt;"",M2377&lt;&gt;"",ISERROR(VLOOKUP(L2377,Altele!AE:AF,2,FALSE))=TRUE,IF(ISERROR(VLOOKUP(L2377,Altele!AE:AF,2,FALSE))=FALSE,VLOOKUP(L2377,Altele!AE:AF,2,FALSE)&lt;&gt;M2377)),1,0)</f>
        <v>0</v>
      </c>
      <c r="Z2377" s="1006" t="str">
        <f t="shared" si="793"/>
        <v>Cap.5 Pct.1: Daca exista macar o valoare pe rand (Col.(1 la 6) # 0), atunci Cod SIRUTA (Col.C1) = SIRUTA Superior si Cod SIRUTA = in lista judetului corespunzator, pentru Rd.(2 la n)</v>
      </c>
      <c r="AA2377" s="2205">
        <f t="shared" si="794"/>
        <v>1</v>
      </c>
      <c r="AB2377" s="3036">
        <v>150</v>
      </c>
    </row>
    <row r="2378" spans="1:28" x14ac:dyDescent="0.25">
      <c r="A2378" s="1708">
        <f t="shared" ca="1" si="795"/>
        <v>0</v>
      </c>
      <c r="B2378" s="1708">
        <f t="shared" si="772"/>
        <v>10150043</v>
      </c>
      <c r="C2378" s="1002">
        <v>150</v>
      </c>
      <c r="D2378" s="1797" t="s">
        <v>447</v>
      </c>
      <c r="E2378" s="1002">
        <v>43</v>
      </c>
      <c r="F2378" s="1003" t="s">
        <v>3974</v>
      </c>
      <c r="H2378" s="1016" t="s">
        <v>345</v>
      </c>
      <c r="I2378" s="1091" t="s">
        <v>5983</v>
      </c>
      <c r="K2378" s="999" t="s">
        <v>7362</v>
      </c>
      <c r="L2378" s="1005">
        <f t="shared" ca="1" si="790"/>
        <v>0</v>
      </c>
      <c r="M2378" s="1000">
        <f t="shared" si="791"/>
        <v>0</v>
      </c>
      <c r="N2378" s="1724">
        <f t="shared" ca="1" si="792"/>
        <v>0</v>
      </c>
      <c r="O2378" s="1000">
        <f ca="1">IF(AND(L2378&lt;&gt;0,ISERROR(MATCH(L2378,Altele!AE:AE,0))=TRUE),1,0)</f>
        <v>0</v>
      </c>
      <c r="P2378" s="1000">
        <f ca="1">IF(AND(L2378&lt;&gt;"",M2378&lt;&gt;"",ISERROR(VLOOKUP(L2378,Altele!AE:AF,2,FALSE))=TRUE,IF(ISERROR(VLOOKUP(L2378,Altele!AE:AF,2,FALSE))=FALSE,VLOOKUP(L2378,Altele!AE:AF,2,FALSE)&lt;&gt;M2378)),1,0)</f>
        <v>0</v>
      </c>
      <c r="Z2378" s="1006" t="str">
        <f t="shared" si="793"/>
        <v>Cap.5 Pct.1: Daca exista macar o valoare pe rand (Col.(1 la 6) # 0), atunci Cod SIRUTA (Col.C1) = SIRUTA Superior si Cod SIRUTA = in lista judetului corespunzator, pentru Rd.(2 la n)</v>
      </c>
      <c r="AA2378" s="2205">
        <f t="shared" si="794"/>
        <v>1</v>
      </c>
      <c r="AB2378" s="3036">
        <v>150</v>
      </c>
    </row>
    <row r="2379" spans="1:28" x14ac:dyDescent="0.25">
      <c r="A2379" s="1708">
        <f t="shared" ca="1" si="795"/>
        <v>0</v>
      </c>
      <c r="B2379" s="1708">
        <f t="shared" ref="B2379:B2442" si="796">VALUE("1"&amp;TEXT(C2379,"0000")&amp;TEXT(E2379,"000"))</f>
        <v>10150044</v>
      </c>
      <c r="C2379" s="1002">
        <v>150</v>
      </c>
      <c r="D2379" s="1797" t="s">
        <v>447</v>
      </c>
      <c r="E2379" s="1002">
        <v>44</v>
      </c>
      <c r="F2379" s="1003" t="s">
        <v>3974</v>
      </c>
      <c r="H2379" s="1016" t="s">
        <v>345</v>
      </c>
      <c r="I2379" s="1091" t="s">
        <v>5984</v>
      </c>
      <c r="K2379" s="999" t="s">
        <v>7363</v>
      </c>
      <c r="L2379" s="1005">
        <f t="shared" ca="1" si="790"/>
        <v>0</v>
      </c>
      <c r="M2379" s="1000">
        <f t="shared" si="791"/>
        <v>0</v>
      </c>
      <c r="N2379" s="1724">
        <f t="shared" ca="1" si="792"/>
        <v>0</v>
      </c>
      <c r="O2379" s="1000">
        <f ca="1">IF(AND(L2379&lt;&gt;0,ISERROR(MATCH(L2379,Altele!AE:AE,0))=TRUE),1,0)</f>
        <v>0</v>
      </c>
      <c r="P2379" s="1000">
        <f ca="1">IF(AND(L2379&lt;&gt;"",M2379&lt;&gt;"",ISERROR(VLOOKUP(L2379,Altele!AE:AF,2,FALSE))=TRUE,IF(ISERROR(VLOOKUP(L2379,Altele!AE:AF,2,FALSE))=FALSE,VLOOKUP(L2379,Altele!AE:AF,2,FALSE)&lt;&gt;M2379)),1,0)</f>
        <v>0</v>
      </c>
      <c r="Z2379" s="1006" t="str">
        <f t="shared" si="793"/>
        <v>Cap.5 Pct.1: Daca exista macar o valoare pe rand (Col.(1 la 6) # 0), atunci Cod SIRUTA (Col.C1) = SIRUTA Superior si Cod SIRUTA = in lista judetului corespunzator, pentru Rd.(2 la n)</v>
      </c>
      <c r="AA2379" s="2205">
        <f t="shared" si="794"/>
        <v>1</v>
      </c>
      <c r="AB2379" s="3036">
        <v>150</v>
      </c>
    </row>
    <row r="2380" spans="1:28" x14ac:dyDescent="0.25">
      <c r="A2380" s="1708">
        <f t="shared" ca="1" si="795"/>
        <v>0</v>
      </c>
      <c r="B2380" s="1708">
        <f t="shared" si="796"/>
        <v>10150045</v>
      </c>
      <c r="C2380" s="1002">
        <v>150</v>
      </c>
      <c r="D2380" s="1797" t="s">
        <v>447</v>
      </c>
      <c r="E2380" s="1002">
        <v>45</v>
      </c>
      <c r="F2380" s="1003" t="s">
        <v>3974</v>
      </c>
      <c r="H2380" s="1016" t="s">
        <v>345</v>
      </c>
      <c r="I2380" s="1091" t="s">
        <v>5985</v>
      </c>
      <c r="K2380" s="999" t="s">
        <v>7364</v>
      </c>
      <c r="L2380" s="1005">
        <f t="shared" ca="1" si="790"/>
        <v>0</v>
      </c>
      <c r="M2380" s="1000">
        <f t="shared" si="791"/>
        <v>0</v>
      </c>
      <c r="N2380" s="1724">
        <f t="shared" ca="1" si="792"/>
        <v>0</v>
      </c>
      <c r="O2380" s="1000">
        <f ca="1">IF(AND(L2380&lt;&gt;0,ISERROR(MATCH(L2380,Altele!AE:AE,0))=TRUE),1,0)</f>
        <v>0</v>
      </c>
      <c r="P2380" s="1000">
        <f ca="1">IF(AND(L2380&lt;&gt;"",M2380&lt;&gt;"",ISERROR(VLOOKUP(L2380,Altele!AE:AF,2,FALSE))=TRUE,IF(ISERROR(VLOOKUP(L2380,Altele!AE:AF,2,FALSE))=FALSE,VLOOKUP(L2380,Altele!AE:AF,2,FALSE)&lt;&gt;M2380)),1,0)</f>
        <v>0</v>
      </c>
      <c r="Z2380" s="1006" t="str">
        <f t="shared" si="793"/>
        <v>Cap.5 Pct.1: Daca exista macar o valoare pe rand (Col.(1 la 6) # 0), atunci Cod SIRUTA (Col.C1) = SIRUTA Superior si Cod SIRUTA = in lista judetului corespunzator, pentru Rd.(2 la n)</v>
      </c>
      <c r="AA2380" s="2205">
        <f t="shared" si="794"/>
        <v>1</v>
      </c>
      <c r="AB2380" s="3036">
        <v>150</v>
      </c>
    </row>
    <row r="2381" spans="1:28" x14ac:dyDescent="0.25">
      <c r="A2381" s="1708">
        <f t="shared" ca="1" si="795"/>
        <v>0</v>
      </c>
      <c r="B2381" s="1708">
        <f t="shared" si="796"/>
        <v>10150046</v>
      </c>
      <c r="C2381" s="1002">
        <v>150</v>
      </c>
      <c r="D2381" s="1797" t="s">
        <v>447</v>
      </c>
      <c r="E2381" s="1002">
        <v>46</v>
      </c>
      <c r="F2381" s="1003" t="s">
        <v>3974</v>
      </c>
      <c r="H2381" s="1016" t="s">
        <v>345</v>
      </c>
      <c r="I2381" s="1091" t="s">
        <v>5986</v>
      </c>
      <c r="K2381" s="999" t="s">
        <v>7365</v>
      </c>
      <c r="L2381" s="1005">
        <f t="shared" ca="1" si="790"/>
        <v>0</v>
      </c>
      <c r="M2381" s="1000">
        <f t="shared" si="791"/>
        <v>0</v>
      </c>
      <c r="N2381" s="1724">
        <f t="shared" ca="1" si="792"/>
        <v>0</v>
      </c>
      <c r="O2381" s="1000">
        <f ca="1">IF(AND(L2381&lt;&gt;0,ISERROR(MATCH(L2381,Altele!AE:AE,0))=TRUE),1,0)</f>
        <v>0</v>
      </c>
      <c r="P2381" s="1000">
        <f ca="1">IF(AND(L2381&lt;&gt;"",M2381&lt;&gt;"",ISERROR(VLOOKUP(L2381,Altele!AE:AF,2,FALSE))=TRUE,IF(ISERROR(VLOOKUP(L2381,Altele!AE:AF,2,FALSE))=FALSE,VLOOKUP(L2381,Altele!AE:AF,2,FALSE)&lt;&gt;M2381)),1,0)</f>
        <v>0</v>
      </c>
      <c r="Z2381" s="1006" t="str">
        <f t="shared" si="793"/>
        <v>Cap.5 Pct.1: Daca exista macar o valoare pe rand (Col.(1 la 6) # 0), atunci Cod SIRUTA (Col.C1) = SIRUTA Superior si Cod SIRUTA = in lista judetului corespunzator, pentru Rd.(2 la n)</v>
      </c>
      <c r="AA2381" s="2205">
        <f t="shared" si="794"/>
        <v>1</v>
      </c>
      <c r="AB2381" s="3036">
        <v>150</v>
      </c>
    </row>
    <row r="2382" spans="1:28" x14ac:dyDescent="0.25">
      <c r="A2382" s="1708">
        <f t="shared" ca="1" si="795"/>
        <v>0</v>
      </c>
      <c r="B2382" s="1708">
        <f t="shared" si="796"/>
        <v>10150047</v>
      </c>
      <c r="C2382" s="1002">
        <v>150</v>
      </c>
      <c r="D2382" s="1797" t="s">
        <v>447</v>
      </c>
      <c r="E2382" s="1002">
        <v>47</v>
      </c>
      <c r="F2382" s="1003" t="s">
        <v>3974</v>
      </c>
      <c r="H2382" s="1016" t="s">
        <v>345</v>
      </c>
      <c r="I2382" s="1091" t="s">
        <v>5987</v>
      </c>
      <c r="K2382" s="999" t="s">
        <v>7366</v>
      </c>
      <c r="L2382" s="1005">
        <f t="shared" ca="1" si="790"/>
        <v>0</v>
      </c>
      <c r="M2382" s="1000">
        <f t="shared" si="791"/>
        <v>0</v>
      </c>
      <c r="N2382" s="1724">
        <f t="shared" ca="1" si="792"/>
        <v>0</v>
      </c>
      <c r="O2382" s="1000">
        <f ca="1">IF(AND(L2382&lt;&gt;0,ISERROR(MATCH(L2382,Altele!AE:AE,0))=TRUE),1,0)</f>
        <v>0</v>
      </c>
      <c r="P2382" s="1000">
        <f ca="1">IF(AND(L2382&lt;&gt;"",M2382&lt;&gt;"",ISERROR(VLOOKUP(L2382,Altele!AE:AF,2,FALSE))=TRUE,IF(ISERROR(VLOOKUP(L2382,Altele!AE:AF,2,FALSE))=FALSE,VLOOKUP(L2382,Altele!AE:AF,2,FALSE)&lt;&gt;M2382)),1,0)</f>
        <v>0</v>
      </c>
      <c r="Z2382" s="1006" t="str">
        <f t="shared" si="793"/>
        <v>Cap.5 Pct.1: Daca exista macar o valoare pe rand (Col.(1 la 6) # 0), atunci Cod SIRUTA (Col.C1) = SIRUTA Superior si Cod SIRUTA = in lista judetului corespunzator, pentru Rd.(2 la n)</v>
      </c>
      <c r="AA2382" s="2205">
        <f t="shared" si="794"/>
        <v>1</v>
      </c>
      <c r="AB2382" s="3036">
        <v>150</v>
      </c>
    </row>
    <row r="2383" spans="1:28" x14ac:dyDescent="0.25">
      <c r="A2383" s="1708">
        <f t="shared" ca="1" si="795"/>
        <v>0</v>
      </c>
      <c r="B2383" s="1708">
        <f t="shared" si="796"/>
        <v>10150048</v>
      </c>
      <c r="C2383" s="1002">
        <v>150</v>
      </c>
      <c r="D2383" s="1797" t="s">
        <v>447</v>
      </c>
      <c r="E2383" s="1002">
        <v>48</v>
      </c>
      <c r="F2383" s="1003" t="s">
        <v>3974</v>
      </c>
      <c r="H2383" s="1016" t="s">
        <v>345</v>
      </c>
      <c r="I2383" s="1091" t="s">
        <v>5988</v>
      </c>
      <c r="K2383" s="999" t="s">
        <v>7367</v>
      </c>
      <c r="L2383" s="1005">
        <f t="shared" ca="1" si="790"/>
        <v>0</v>
      </c>
      <c r="M2383" s="1000">
        <f t="shared" si="791"/>
        <v>0</v>
      </c>
      <c r="N2383" s="1724">
        <f t="shared" ca="1" si="792"/>
        <v>0</v>
      </c>
      <c r="O2383" s="1000">
        <f ca="1">IF(AND(L2383&lt;&gt;0,ISERROR(MATCH(L2383,Altele!AE:AE,0))=TRUE),1,0)</f>
        <v>0</v>
      </c>
      <c r="P2383" s="1000">
        <f ca="1">IF(AND(L2383&lt;&gt;"",M2383&lt;&gt;"",ISERROR(VLOOKUP(L2383,Altele!AE:AF,2,FALSE))=TRUE,IF(ISERROR(VLOOKUP(L2383,Altele!AE:AF,2,FALSE))=FALSE,VLOOKUP(L2383,Altele!AE:AF,2,FALSE)&lt;&gt;M2383)),1,0)</f>
        <v>0</v>
      </c>
      <c r="Z2383" s="1006" t="str">
        <f t="shared" si="793"/>
        <v>Cap.5 Pct.1: Daca exista macar o valoare pe rand (Col.(1 la 6) # 0), atunci Cod SIRUTA (Col.C1) = SIRUTA Superior si Cod SIRUTA = in lista judetului corespunzator, pentru Rd.(2 la n)</v>
      </c>
      <c r="AA2383" s="2205">
        <f t="shared" si="794"/>
        <v>1</v>
      </c>
      <c r="AB2383" s="3036">
        <v>150</v>
      </c>
    </row>
    <row r="2384" spans="1:28" x14ac:dyDescent="0.25">
      <c r="A2384" s="1708">
        <f t="shared" ca="1" si="795"/>
        <v>0</v>
      </c>
      <c r="B2384" s="1708">
        <f t="shared" si="796"/>
        <v>10150049</v>
      </c>
      <c r="C2384" s="1002">
        <v>150</v>
      </c>
      <c r="D2384" s="1797" t="s">
        <v>447</v>
      </c>
      <c r="E2384" s="1002">
        <v>49</v>
      </c>
      <c r="F2384" s="1003" t="s">
        <v>3974</v>
      </c>
      <c r="H2384" s="1016" t="s">
        <v>345</v>
      </c>
      <c r="I2384" s="1091" t="s">
        <v>5989</v>
      </c>
      <c r="K2384" s="999" t="s">
        <v>7368</v>
      </c>
      <c r="L2384" s="1005">
        <f t="shared" ca="1" si="790"/>
        <v>0</v>
      </c>
      <c r="M2384" s="1000">
        <f t="shared" si="791"/>
        <v>0</v>
      </c>
      <c r="N2384" s="1724">
        <f t="shared" ca="1" si="792"/>
        <v>0</v>
      </c>
      <c r="O2384" s="1000">
        <f ca="1">IF(AND(L2384&lt;&gt;0,ISERROR(MATCH(L2384,Altele!AE:AE,0))=TRUE),1,0)</f>
        <v>0</v>
      </c>
      <c r="P2384" s="1000">
        <f ca="1">IF(AND(L2384&lt;&gt;"",M2384&lt;&gt;"",ISERROR(VLOOKUP(L2384,Altele!AE:AF,2,FALSE))=TRUE,IF(ISERROR(VLOOKUP(L2384,Altele!AE:AF,2,FALSE))=FALSE,VLOOKUP(L2384,Altele!AE:AF,2,FALSE)&lt;&gt;M2384)),1,0)</f>
        <v>0</v>
      </c>
      <c r="Z2384" s="1006" t="str">
        <f t="shared" si="793"/>
        <v>Cap.5 Pct.1: Daca exista macar o valoare pe rand (Col.(1 la 6) # 0), atunci Cod SIRUTA (Col.C1) = SIRUTA Superior si Cod SIRUTA = in lista judetului corespunzator, pentru Rd.(2 la n)</v>
      </c>
      <c r="AA2384" s="2205">
        <f t="shared" si="794"/>
        <v>1</v>
      </c>
      <c r="AB2384" s="3036">
        <v>150</v>
      </c>
    </row>
    <row r="2385" spans="1:28" x14ac:dyDescent="0.25">
      <c r="A2385" s="1708">
        <f t="shared" ca="1" si="795"/>
        <v>0</v>
      </c>
      <c r="B2385" s="1708">
        <f t="shared" si="796"/>
        <v>10150050</v>
      </c>
      <c r="C2385" s="1002">
        <v>150</v>
      </c>
      <c r="D2385" s="1797" t="s">
        <v>447</v>
      </c>
      <c r="E2385" s="1002">
        <v>50</v>
      </c>
      <c r="F2385" s="1003" t="s">
        <v>3974</v>
      </c>
      <c r="H2385" s="1016" t="s">
        <v>345</v>
      </c>
      <c r="I2385" s="1091" t="s">
        <v>5990</v>
      </c>
      <c r="K2385" s="999" t="s">
        <v>7369</v>
      </c>
      <c r="L2385" s="1005">
        <f t="shared" ca="1" si="790"/>
        <v>0</v>
      </c>
      <c r="M2385" s="1000">
        <f t="shared" si="791"/>
        <v>0</v>
      </c>
      <c r="N2385" s="1724">
        <f t="shared" ca="1" si="792"/>
        <v>0</v>
      </c>
      <c r="O2385" s="1000">
        <f ca="1">IF(AND(L2385&lt;&gt;0,ISERROR(MATCH(L2385,Altele!AE:AE,0))=TRUE),1,0)</f>
        <v>0</v>
      </c>
      <c r="P2385" s="1000">
        <f ca="1">IF(AND(L2385&lt;&gt;"",M2385&lt;&gt;"",ISERROR(VLOOKUP(L2385,Altele!AE:AF,2,FALSE))=TRUE,IF(ISERROR(VLOOKUP(L2385,Altele!AE:AF,2,FALSE))=FALSE,VLOOKUP(L2385,Altele!AE:AF,2,FALSE)&lt;&gt;M2385)),1,0)</f>
        <v>0</v>
      </c>
      <c r="Z2385" s="1006" t="str">
        <f t="shared" si="793"/>
        <v>Cap.5 Pct.1: Daca exista macar o valoare pe rand (Col.(1 la 6) # 0), atunci Cod SIRUTA (Col.C1) = SIRUTA Superior si Cod SIRUTA = in lista judetului corespunzator, pentru Rd.(2 la n)</v>
      </c>
      <c r="AA2385" s="2205">
        <f t="shared" si="794"/>
        <v>1</v>
      </c>
      <c r="AB2385" s="3036">
        <v>150</v>
      </c>
    </row>
    <row r="2386" spans="1:28" x14ac:dyDescent="0.25">
      <c r="A2386" s="1708">
        <f t="shared" ca="1" si="795"/>
        <v>0</v>
      </c>
      <c r="B2386" s="1708">
        <f t="shared" si="796"/>
        <v>10150051</v>
      </c>
      <c r="C2386" s="1002">
        <v>150</v>
      </c>
      <c r="D2386" s="1797" t="s">
        <v>447</v>
      </c>
      <c r="E2386" s="1002">
        <v>51</v>
      </c>
      <c r="F2386" s="1003" t="s">
        <v>3974</v>
      </c>
      <c r="H2386" s="1016" t="s">
        <v>345</v>
      </c>
      <c r="I2386" s="1091" t="s">
        <v>5991</v>
      </c>
      <c r="K2386" s="999" t="s">
        <v>7370</v>
      </c>
      <c r="L2386" s="1005">
        <f t="shared" ca="1" si="790"/>
        <v>0</v>
      </c>
      <c r="M2386" s="1000">
        <f t="shared" si="791"/>
        <v>0</v>
      </c>
      <c r="N2386" s="1724">
        <f t="shared" ca="1" si="792"/>
        <v>0</v>
      </c>
      <c r="O2386" s="1000">
        <f ca="1">IF(AND(L2386&lt;&gt;0,ISERROR(MATCH(L2386,Altele!AE:AE,0))=TRUE),1,0)</f>
        <v>0</v>
      </c>
      <c r="P2386" s="1000">
        <f ca="1">IF(AND(L2386&lt;&gt;"",M2386&lt;&gt;"",ISERROR(VLOOKUP(L2386,Altele!AE:AF,2,FALSE))=TRUE,IF(ISERROR(VLOOKUP(L2386,Altele!AE:AF,2,FALSE))=FALSE,VLOOKUP(L2386,Altele!AE:AF,2,FALSE)&lt;&gt;M2386)),1,0)</f>
        <v>0</v>
      </c>
      <c r="Z2386" s="1006" t="str">
        <f t="shared" si="793"/>
        <v>Cap.5 Pct.1: Daca exista macar o valoare pe rand (Col.(1 la 6) # 0), atunci Cod SIRUTA (Col.C1) = SIRUTA Superior si Cod SIRUTA = in lista judetului corespunzator, pentru Rd.(2 la n)</v>
      </c>
      <c r="AA2386" s="2205">
        <f t="shared" si="794"/>
        <v>1</v>
      </c>
      <c r="AB2386" s="3036">
        <v>150</v>
      </c>
    </row>
    <row r="2387" spans="1:28" x14ac:dyDescent="0.25">
      <c r="A2387" s="1708">
        <f t="shared" ca="1" si="795"/>
        <v>0</v>
      </c>
      <c r="B2387" s="1708">
        <f t="shared" si="796"/>
        <v>10150052</v>
      </c>
      <c r="C2387" s="1002">
        <v>150</v>
      </c>
      <c r="D2387" s="1797" t="s">
        <v>447</v>
      </c>
      <c r="E2387" s="1002">
        <v>52</v>
      </c>
      <c r="F2387" s="1003" t="s">
        <v>3974</v>
      </c>
      <c r="H2387" s="1016" t="s">
        <v>345</v>
      </c>
      <c r="I2387" s="1091" t="s">
        <v>5992</v>
      </c>
      <c r="K2387" s="999" t="s">
        <v>7371</v>
      </c>
      <c r="L2387" s="1005">
        <f t="shared" ca="1" si="790"/>
        <v>0</v>
      </c>
      <c r="M2387" s="1000">
        <f t="shared" si="791"/>
        <v>0</v>
      </c>
      <c r="N2387" s="1724">
        <f t="shared" ca="1" si="792"/>
        <v>0</v>
      </c>
      <c r="O2387" s="1000">
        <f ca="1">IF(AND(L2387&lt;&gt;0,ISERROR(MATCH(L2387,Altele!AE:AE,0))=TRUE),1,0)</f>
        <v>0</v>
      </c>
      <c r="P2387" s="1000">
        <f ca="1">IF(AND(L2387&lt;&gt;"",M2387&lt;&gt;"",ISERROR(VLOOKUP(L2387,Altele!AE:AF,2,FALSE))=TRUE,IF(ISERROR(VLOOKUP(L2387,Altele!AE:AF,2,FALSE))=FALSE,VLOOKUP(L2387,Altele!AE:AF,2,FALSE)&lt;&gt;M2387)),1,0)</f>
        <v>0</v>
      </c>
      <c r="Z2387" s="1006" t="str">
        <f t="shared" si="793"/>
        <v>Cap.5 Pct.1: Daca exista macar o valoare pe rand (Col.(1 la 6) # 0), atunci Cod SIRUTA (Col.C1) = SIRUTA Superior si Cod SIRUTA = in lista judetului corespunzator, pentru Rd.(2 la n)</v>
      </c>
      <c r="AA2387" s="2205">
        <f t="shared" si="794"/>
        <v>1</v>
      </c>
      <c r="AB2387" s="3036">
        <v>150</v>
      </c>
    </row>
    <row r="2388" spans="1:28" x14ac:dyDescent="0.25">
      <c r="A2388" s="1708">
        <f t="shared" ca="1" si="795"/>
        <v>0</v>
      </c>
      <c r="B2388" s="1708">
        <f t="shared" si="796"/>
        <v>10150053</v>
      </c>
      <c r="C2388" s="1002">
        <v>150</v>
      </c>
      <c r="D2388" s="1797" t="s">
        <v>447</v>
      </c>
      <c r="E2388" s="1002">
        <v>53</v>
      </c>
      <c r="F2388" s="1003" t="s">
        <v>3974</v>
      </c>
      <c r="H2388" s="1016" t="s">
        <v>345</v>
      </c>
      <c r="I2388" s="1091" t="s">
        <v>5993</v>
      </c>
      <c r="K2388" s="999" t="s">
        <v>7372</v>
      </c>
      <c r="L2388" s="1005">
        <f t="shared" ca="1" si="790"/>
        <v>0</v>
      </c>
      <c r="M2388" s="1000">
        <f t="shared" si="791"/>
        <v>0</v>
      </c>
      <c r="N2388" s="1724">
        <f t="shared" ca="1" si="792"/>
        <v>0</v>
      </c>
      <c r="O2388" s="1000">
        <f ca="1">IF(AND(L2388&lt;&gt;0,ISERROR(MATCH(L2388,Altele!AE:AE,0))=TRUE),1,0)</f>
        <v>0</v>
      </c>
      <c r="P2388" s="1000">
        <f ca="1">IF(AND(L2388&lt;&gt;"",M2388&lt;&gt;"",ISERROR(VLOOKUP(L2388,Altele!AE:AF,2,FALSE))=TRUE,IF(ISERROR(VLOOKUP(L2388,Altele!AE:AF,2,FALSE))=FALSE,VLOOKUP(L2388,Altele!AE:AF,2,FALSE)&lt;&gt;M2388)),1,0)</f>
        <v>0</v>
      </c>
      <c r="Z2388" s="1006" t="str">
        <f t="shared" si="793"/>
        <v>Cap.5 Pct.1: Daca exista macar o valoare pe rand (Col.(1 la 6) # 0), atunci Cod SIRUTA (Col.C1) = SIRUTA Superior si Cod SIRUTA = in lista judetului corespunzator, pentru Rd.(2 la n)</v>
      </c>
      <c r="AA2388" s="2205">
        <f t="shared" si="794"/>
        <v>1</v>
      </c>
      <c r="AB2388" s="3036">
        <v>150</v>
      </c>
    </row>
    <row r="2389" spans="1:28" x14ac:dyDescent="0.25">
      <c r="A2389" s="1708">
        <f t="shared" ca="1" si="795"/>
        <v>0</v>
      </c>
      <c r="B2389" s="1708">
        <f t="shared" si="796"/>
        <v>10150054</v>
      </c>
      <c r="C2389" s="1002">
        <v>150</v>
      </c>
      <c r="D2389" s="1797" t="s">
        <v>447</v>
      </c>
      <c r="E2389" s="1002">
        <v>54</v>
      </c>
      <c r="F2389" s="1003" t="s">
        <v>3974</v>
      </c>
      <c r="H2389" s="1016" t="s">
        <v>345</v>
      </c>
      <c r="I2389" s="1091" t="s">
        <v>5994</v>
      </c>
      <c r="K2389" s="999" t="s">
        <v>7373</v>
      </c>
      <c r="L2389" s="1005">
        <f t="shared" ca="1" si="790"/>
        <v>0</v>
      </c>
      <c r="M2389" s="1000">
        <f t="shared" si="791"/>
        <v>0</v>
      </c>
      <c r="N2389" s="1724">
        <f t="shared" ca="1" si="792"/>
        <v>0</v>
      </c>
      <c r="O2389" s="1000">
        <f ca="1">IF(AND(L2389&lt;&gt;0,ISERROR(MATCH(L2389,Altele!AE:AE,0))=TRUE),1,0)</f>
        <v>0</v>
      </c>
      <c r="P2389" s="1000">
        <f ca="1">IF(AND(L2389&lt;&gt;"",M2389&lt;&gt;"",ISERROR(VLOOKUP(L2389,Altele!AE:AF,2,FALSE))=TRUE,IF(ISERROR(VLOOKUP(L2389,Altele!AE:AF,2,FALSE))=FALSE,VLOOKUP(L2389,Altele!AE:AF,2,FALSE)&lt;&gt;M2389)),1,0)</f>
        <v>0</v>
      </c>
      <c r="Z2389" s="1006" t="str">
        <f t="shared" si="793"/>
        <v>Cap.5 Pct.1: Daca exista macar o valoare pe rand (Col.(1 la 6) # 0), atunci Cod SIRUTA (Col.C1) = SIRUTA Superior si Cod SIRUTA = in lista judetului corespunzator, pentru Rd.(2 la n)</v>
      </c>
      <c r="AA2389" s="2205">
        <f t="shared" si="794"/>
        <v>1</v>
      </c>
      <c r="AB2389" s="3036">
        <v>150</v>
      </c>
    </row>
    <row r="2390" spans="1:28" x14ac:dyDescent="0.25">
      <c r="A2390" s="1708">
        <f t="shared" ca="1" si="795"/>
        <v>0</v>
      </c>
      <c r="B2390" s="1708">
        <f t="shared" si="796"/>
        <v>10150055</v>
      </c>
      <c r="C2390" s="1002">
        <v>150</v>
      </c>
      <c r="D2390" s="1797" t="s">
        <v>447</v>
      </c>
      <c r="E2390" s="1002">
        <v>55</v>
      </c>
      <c r="F2390" s="1003" t="s">
        <v>3974</v>
      </c>
      <c r="H2390" s="1016" t="s">
        <v>345</v>
      </c>
      <c r="I2390" s="1091" t="s">
        <v>5995</v>
      </c>
      <c r="K2390" s="999" t="s">
        <v>7374</v>
      </c>
      <c r="L2390" s="1005">
        <f t="shared" ca="1" si="790"/>
        <v>0</v>
      </c>
      <c r="M2390" s="1000">
        <f t="shared" si="791"/>
        <v>0</v>
      </c>
      <c r="N2390" s="1724">
        <f t="shared" ca="1" si="792"/>
        <v>0</v>
      </c>
      <c r="O2390" s="1000">
        <f ca="1">IF(AND(L2390&lt;&gt;0,ISERROR(MATCH(L2390,Altele!AE:AE,0))=TRUE),1,0)</f>
        <v>0</v>
      </c>
      <c r="P2390" s="1000">
        <f ca="1">IF(AND(L2390&lt;&gt;"",M2390&lt;&gt;"",ISERROR(VLOOKUP(L2390,Altele!AE:AF,2,FALSE))=TRUE,IF(ISERROR(VLOOKUP(L2390,Altele!AE:AF,2,FALSE))=FALSE,VLOOKUP(L2390,Altele!AE:AF,2,FALSE)&lt;&gt;M2390)),1,0)</f>
        <v>0</v>
      </c>
      <c r="Z2390" s="1006" t="str">
        <f t="shared" si="793"/>
        <v>Cap.5 Pct.1: Daca exista macar o valoare pe rand (Col.(1 la 6) # 0), atunci Cod SIRUTA (Col.C1) = SIRUTA Superior si Cod SIRUTA = in lista judetului corespunzator, pentru Rd.(2 la n)</v>
      </c>
      <c r="AA2390" s="2205">
        <f t="shared" si="794"/>
        <v>1</v>
      </c>
      <c r="AB2390" s="3036">
        <v>150</v>
      </c>
    </row>
    <row r="2391" spans="1:28" x14ac:dyDescent="0.25">
      <c r="A2391" s="1708">
        <f t="shared" ca="1" si="795"/>
        <v>0</v>
      </c>
      <c r="B2391" s="1708">
        <f t="shared" si="796"/>
        <v>10150056</v>
      </c>
      <c r="C2391" s="1002">
        <v>150</v>
      </c>
      <c r="D2391" s="1797" t="s">
        <v>447</v>
      </c>
      <c r="E2391" s="1002">
        <v>56</v>
      </c>
      <c r="F2391" s="1003" t="s">
        <v>3974</v>
      </c>
      <c r="H2391" s="1016" t="s">
        <v>345</v>
      </c>
      <c r="I2391" s="1091" t="s">
        <v>5996</v>
      </c>
      <c r="K2391" s="999" t="s">
        <v>7375</v>
      </c>
      <c r="L2391" s="1005">
        <f t="shared" ca="1" si="790"/>
        <v>0</v>
      </c>
      <c r="M2391" s="1000">
        <f t="shared" si="791"/>
        <v>0</v>
      </c>
      <c r="N2391" s="1724">
        <f t="shared" ca="1" si="792"/>
        <v>0</v>
      </c>
      <c r="O2391" s="1000">
        <f ca="1">IF(AND(L2391&lt;&gt;0,ISERROR(MATCH(L2391,Altele!AE:AE,0))=TRUE),1,0)</f>
        <v>0</v>
      </c>
      <c r="P2391" s="1000">
        <f ca="1">IF(AND(L2391&lt;&gt;"",M2391&lt;&gt;"",ISERROR(VLOOKUP(L2391,Altele!AE:AF,2,FALSE))=TRUE,IF(ISERROR(VLOOKUP(L2391,Altele!AE:AF,2,FALSE))=FALSE,VLOOKUP(L2391,Altele!AE:AF,2,FALSE)&lt;&gt;M2391)),1,0)</f>
        <v>0</v>
      </c>
      <c r="Z2391" s="1006" t="str">
        <f t="shared" si="793"/>
        <v>Cap.5 Pct.1: Daca exista macar o valoare pe rand (Col.(1 la 6) # 0), atunci Cod SIRUTA (Col.C1) = SIRUTA Superior si Cod SIRUTA = in lista judetului corespunzator, pentru Rd.(2 la n)</v>
      </c>
      <c r="AA2391" s="2205">
        <f t="shared" si="794"/>
        <v>1</v>
      </c>
      <c r="AB2391" s="3036">
        <v>150</v>
      </c>
    </row>
    <row r="2392" spans="1:28" x14ac:dyDescent="0.25">
      <c r="A2392" s="1708">
        <f t="shared" ca="1" si="795"/>
        <v>0</v>
      </c>
      <c r="B2392" s="1708">
        <f t="shared" si="796"/>
        <v>10150057</v>
      </c>
      <c r="C2392" s="1002">
        <v>150</v>
      </c>
      <c r="D2392" s="1797" t="s">
        <v>447</v>
      </c>
      <c r="E2392" s="1002">
        <v>57</v>
      </c>
      <c r="F2392" s="1003" t="s">
        <v>3974</v>
      </c>
      <c r="H2392" s="1016" t="s">
        <v>345</v>
      </c>
      <c r="I2392" s="1091" t="s">
        <v>5997</v>
      </c>
      <c r="K2392" s="999" t="s">
        <v>7376</v>
      </c>
      <c r="L2392" s="1005">
        <f t="shared" ca="1" si="790"/>
        <v>0</v>
      </c>
      <c r="M2392" s="1000">
        <f t="shared" si="791"/>
        <v>0</v>
      </c>
      <c r="N2392" s="1724">
        <f t="shared" ca="1" si="792"/>
        <v>0</v>
      </c>
      <c r="O2392" s="1000">
        <f ca="1">IF(AND(L2392&lt;&gt;0,ISERROR(MATCH(L2392,Altele!AE:AE,0))=TRUE),1,0)</f>
        <v>0</v>
      </c>
      <c r="P2392" s="1000">
        <f ca="1">IF(AND(L2392&lt;&gt;"",M2392&lt;&gt;"",ISERROR(VLOOKUP(L2392,Altele!AE:AF,2,FALSE))=TRUE,IF(ISERROR(VLOOKUP(L2392,Altele!AE:AF,2,FALSE))=FALSE,VLOOKUP(L2392,Altele!AE:AF,2,FALSE)&lt;&gt;M2392)),1,0)</f>
        <v>0</v>
      </c>
      <c r="Z2392" s="1006" t="str">
        <f t="shared" si="793"/>
        <v>Cap.5 Pct.1: Daca exista macar o valoare pe rand (Col.(1 la 6) # 0), atunci Cod SIRUTA (Col.C1) = SIRUTA Superior si Cod SIRUTA = in lista judetului corespunzator, pentru Rd.(2 la n)</v>
      </c>
      <c r="AA2392" s="2205">
        <f t="shared" si="794"/>
        <v>1</v>
      </c>
      <c r="AB2392" s="3036">
        <v>150</v>
      </c>
    </row>
    <row r="2393" spans="1:28" x14ac:dyDescent="0.25">
      <c r="A2393" s="1708">
        <f t="shared" ca="1" si="795"/>
        <v>0</v>
      </c>
      <c r="B2393" s="1708">
        <f t="shared" si="796"/>
        <v>10150058</v>
      </c>
      <c r="C2393" s="1002">
        <v>150</v>
      </c>
      <c r="D2393" s="1797" t="s">
        <v>447</v>
      </c>
      <c r="E2393" s="1002">
        <v>58</v>
      </c>
      <c r="F2393" s="1003" t="s">
        <v>3974</v>
      </c>
      <c r="H2393" s="1016" t="s">
        <v>345</v>
      </c>
      <c r="I2393" s="1091" t="s">
        <v>5998</v>
      </c>
      <c r="K2393" s="999" t="s">
        <v>7377</v>
      </c>
      <c r="L2393" s="1005">
        <f t="shared" ca="1" si="790"/>
        <v>0</v>
      </c>
      <c r="M2393" s="1000">
        <f t="shared" si="791"/>
        <v>0</v>
      </c>
      <c r="N2393" s="1724">
        <f t="shared" ca="1" si="792"/>
        <v>0</v>
      </c>
      <c r="O2393" s="1000">
        <f ca="1">IF(AND(L2393&lt;&gt;0,ISERROR(MATCH(L2393,Altele!AE:AE,0))=TRUE),1,0)</f>
        <v>0</v>
      </c>
      <c r="P2393" s="1000">
        <f ca="1">IF(AND(L2393&lt;&gt;"",M2393&lt;&gt;"",ISERROR(VLOOKUP(L2393,Altele!AE:AF,2,FALSE))=TRUE,IF(ISERROR(VLOOKUP(L2393,Altele!AE:AF,2,FALSE))=FALSE,VLOOKUP(L2393,Altele!AE:AF,2,FALSE)&lt;&gt;M2393)),1,0)</f>
        <v>0</v>
      </c>
      <c r="Z2393" s="1006" t="str">
        <f t="shared" si="793"/>
        <v>Cap.5 Pct.1: Daca exista macar o valoare pe rand (Col.(1 la 6) # 0), atunci Cod SIRUTA (Col.C1) = SIRUTA Superior si Cod SIRUTA = in lista judetului corespunzator, pentru Rd.(2 la n)</v>
      </c>
      <c r="AA2393" s="2205">
        <f t="shared" si="794"/>
        <v>1</v>
      </c>
      <c r="AB2393" s="3036">
        <v>150</v>
      </c>
    </row>
    <row r="2394" spans="1:28" x14ac:dyDescent="0.25">
      <c r="A2394" s="1708">
        <f t="shared" ca="1" si="795"/>
        <v>0</v>
      </c>
      <c r="B2394" s="1708">
        <f t="shared" si="796"/>
        <v>10150059</v>
      </c>
      <c r="C2394" s="1002">
        <v>150</v>
      </c>
      <c r="D2394" s="1797" t="s">
        <v>447</v>
      </c>
      <c r="E2394" s="1002">
        <v>59</v>
      </c>
      <c r="F2394" s="1003" t="s">
        <v>3974</v>
      </c>
      <c r="H2394" s="1016" t="s">
        <v>345</v>
      </c>
      <c r="I2394" s="1091" t="s">
        <v>5999</v>
      </c>
      <c r="K2394" s="999" t="s">
        <v>7378</v>
      </c>
      <c r="L2394" s="1005">
        <f t="shared" ca="1" si="790"/>
        <v>0</v>
      </c>
      <c r="M2394" s="1000">
        <f t="shared" si="791"/>
        <v>0</v>
      </c>
      <c r="N2394" s="1724">
        <f t="shared" ca="1" si="792"/>
        <v>0</v>
      </c>
      <c r="O2394" s="1000">
        <f ca="1">IF(AND(L2394&lt;&gt;0,ISERROR(MATCH(L2394,Altele!AE:AE,0))=TRUE),1,0)</f>
        <v>0</v>
      </c>
      <c r="P2394" s="1000">
        <f ca="1">IF(AND(L2394&lt;&gt;"",M2394&lt;&gt;"",ISERROR(VLOOKUP(L2394,Altele!AE:AF,2,FALSE))=TRUE,IF(ISERROR(VLOOKUP(L2394,Altele!AE:AF,2,FALSE))=FALSE,VLOOKUP(L2394,Altele!AE:AF,2,FALSE)&lt;&gt;M2394)),1,0)</f>
        <v>0</v>
      </c>
      <c r="Z2394" s="1006" t="str">
        <f t="shared" si="793"/>
        <v>Cap.5 Pct.1: Daca exista macar o valoare pe rand (Col.(1 la 6) # 0), atunci Cod SIRUTA (Col.C1) = SIRUTA Superior si Cod SIRUTA = in lista judetului corespunzator, pentru Rd.(2 la n)</v>
      </c>
      <c r="AA2394" s="2205">
        <f t="shared" si="794"/>
        <v>1</v>
      </c>
      <c r="AB2394" s="3036">
        <v>150</v>
      </c>
    </row>
    <row r="2395" spans="1:28" x14ac:dyDescent="0.25">
      <c r="A2395" s="1708">
        <f t="shared" ca="1" si="795"/>
        <v>0</v>
      </c>
      <c r="B2395" s="1708">
        <f t="shared" si="796"/>
        <v>10150060</v>
      </c>
      <c r="C2395" s="1002">
        <v>150</v>
      </c>
      <c r="D2395" s="1797" t="s">
        <v>447</v>
      </c>
      <c r="E2395" s="1002">
        <v>60</v>
      </c>
      <c r="F2395" s="1003" t="s">
        <v>3974</v>
      </c>
      <c r="H2395" s="1016" t="s">
        <v>345</v>
      </c>
      <c r="I2395" s="1091" t="s">
        <v>6000</v>
      </c>
      <c r="K2395" s="999" t="s">
        <v>7379</v>
      </c>
      <c r="L2395" s="1005">
        <f t="shared" ca="1" si="790"/>
        <v>0</v>
      </c>
      <c r="M2395" s="1000">
        <f t="shared" si="791"/>
        <v>0</v>
      </c>
      <c r="N2395" s="1724">
        <f t="shared" ca="1" si="792"/>
        <v>0</v>
      </c>
      <c r="O2395" s="1000">
        <f ca="1">IF(AND(L2395&lt;&gt;0,ISERROR(MATCH(L2395,Altele!AE:AE,0))=TRUE),1,0)</f>
        <v>0</v>
      </c>
      <c r="P2395" s="1000">
        <f ca="1">IF(AND(L2395&lt;&gt;"",M2395&lt;&gt;"",ISERROR(VLOOKUP(L2395,Altele!AE:AF,2,FALSE))=TRUE,IF(ISERROR(VLOOKUP(L2395,Altele!AE:AF,2,FALSE))=FALSE,VLOOKUP(L2395,Altele!AE:AF,2,FALSE)&lt;&gt;M2395)),1,0)</f>
        <v>0</v>
      </c>
      <c r="Z2395" s="1006" t="str">
        <f t="shared" si="793"/>
        <v>Cap.5 Pct.1: Daca exista macar o valoare pe rand (Col.(1 la 6) # 0), atunci Cod SIRUTA (Col.C1) = SIRUTA Superior si Cod SIRUTA = in lista judetului corespunzator, pentru Rd.(2 la n)</v>
      </c>
      <c r="AA2395" s="2205">
        <f t="shared" si="794"/>
        <v>1</v>
      </c>
      <c r="AB2395" s="3036">
        <v>150</v>
      </c>
    </row>
    <row r="2396" spans="1:28" x14ac:dyDescent="0.25">
      <c r="A2396" s="1708">
        <f t="shared" ca="1" si="795"/>
        <v>0</v>
      </c>
      <c r="B2396" s="1708">
        <f t="shared" si="796"/>
        <v>10150061</v>
      </c>
      <c r="C2396" s="1002">
        <v>150</v>
      </c>
      <c r="D2396" s="1797" t="s">
        <v>447</v>
      </c>
      <c r="E2396" s="1002">
        <v>61</v>
      </c>
      <c r="F2396" s="1003" t="s">
        <v>3974</v>
      </c>
      <c r="H2396" s="1016" t="s">
        <v>345</v>
      </c>
      <c r="I2396" s="1091" t="s">
        <v>6001</v>
      </c>
      <c r="K2396" s="999" t="s">
        <v>7380</v>
      </c>
      <c r="L2396" s="1005">
        <f t="shared" ca="1" si="790"/>
        <v>0</v>
      </c>
      <c r="M2396" s="1000">
        <f t="shared" si="791"/>
        <v>0</v>
      </c>
      <c r="N2396" s="1724">
        <f t="shared" ca="1" si="792"/>
        <v>0</v>
      </c>
      <c r="O2396" s="1000">
        <f ca="1">IF(AND(L2396&lt;&gt;0,ISERROR(MATCH(L2396,Altele!AE:AE,0))=TRUE),1,0)</f>
        <v>0</v>
      </c>
      <c r="P2396" s="1000">
        <f ca="1">IF(AND(L2396&lt;&gt;"",M2396&lt;&gt;"",ISERROR(VLOOKUP(L2396,Altele!AE:AF,2,FALSE))=TRUE,IF(ISERROR(VLOOKUP(L2396,Altele!AE:AF,2,FALSE))=FALSE,VLOOKUP(L2396,Altele!AE:AF,2,FALSE)&lt;&gt;M2396)),1,0)</f>
        <v>0</v>
      </c>
      <c r="Z2396" s="1006" t="str">
        <f t="shared" si="793"/>
        <v>Cap.5 Pct.1: Daca exista macar o valoare pe rand (Col.(1 la 6) # 0), atunci Cod SIRUTA (Col.C1) = SIRUTA Superior si Cod SIRUTA = in lista judetului corespunzator, pentru Rd.(2 la n)</v>
      </c>
      <c r="AA2396" s="2205">
        <f t="shared" si="794"/>
        <v>1</v>
      </c>
      <c r="AB2396" s="3036">
        <v>150</v>
      </c>
    </row>
    <row r="2397" spans="1:28" x14ac:dyDescent="0.25">
      <c r="A2397" s="1708">
        <f t="shared" ca="1" si="795"/>
        <v>0</v>
      </c>
      <c r="B2397" s="1708">
        <f t="shared" si="796"/>
        <v>10150062</v>
      </c>
      <c r="C2397" s="1002">
        <v>150</v>
      </c>
      <c r="D2397" s="1797" t="s">
        <v>447</v>
      </c>
      <c r="E2397" s="1002">
        <v>62</v>
      </c>
      <c r="F2397" s="1003" t="s">
        <v>3974</v>
      </c>
      <c r="H2397" s="1016" t="s">
        <v>345</v>
      </c>
      <c r="I2397" s="1091" t="s">
        <v>6002</v>
      </c>
      <c r="K2397" s="999" t="s">
        <v>7381</v>
      </c>
      <c r="L2397" s="1005">
        <f t="shared" ca="1" si="790"/>
        <v>0</v>
      </c>
      <c r="M2397" s="1000">
        <f t="shared" si="791"/>
        <v>0</v>
      </c>
      <c r="N2397" s="1724">
        <f t="shared" ca="1" si="792"/>
        <v>0</v>
      </c>
      <c r="O2397" s="1000">
        <f ca="1">IF(AND(L2397&lt;&gt;0,ISERROR(MATCH(L2397,Altele!AE:AE,0))=TRUE),1,0)</f>
        <v>0</v>
      </c>
      <c r="P2397" s="1000">
        <f ca="1">IF(AND(L2397&lt;&gt;"",M2397&lt;&gt;"",ISERROR(VLOOKUP(L2397,Altele!AE:AF,2,FALSE))=TRUE,IF(ISERROR(VLOOKUP(L2397,Altele!AE:AF,2,FALSE))=FALSE,VLOOKUP(L2397,Altele!AE:AF,2,FALSE)&lt;&gt;M2397)),1,0)</f>
        <v>0</v>
      </c>
      <c r="Z2397" s="1006" t="str">
        <f t="shared" si="793"/>
        <v>Cap.5 Pct.1: Daca exista macar o valoare pe rand (Col.(1 la 6) # 0), atunci Cod SIRUTA (Col.C1) = SIRUTA Superior si Cod SIRUTA = in lista judetului corespunzator, pentru Rd.(2 la n)</v>
      </c>
      <c r="AA2397" s="2205">
        <f t="shared" si="794"/>
        <v>1</v>
      </c>
      <c r="AB2397" s="3036">
        <v>150</v>
      </c>
    </row>
    <row r="2398" spans="1:28" x14ac:dyDescent="0.25">
      <c r="A2398" s="1708">
        <f t="shared" ca="1" si="795"/>
        <v>0</v>
      </c>
      <c r="B2398" s="1708">
        <f t="shared" si="796"/>
        <v>10150063</v>
      </c>
      <c r="C2398" s="1002">
        <v>150</v>
      </c>
      <c r="D2398" s="1797" t="s">
        <v>447</v>
      </c>
      <c r="E2398" s="1002">
        <v>63</v>
      </c>
      <c r="F2398" s="1003" t="s">
        <v>3974</v>
      </c>
      <c r="H2398" s="1016" t="s">
        <v>345</v>
      </c>
      <c r="I2398" s="1091" t="s">
        <v>6003</v>
      </c>
      <c r="K2398" s="999" t="s">
        <v>7382</v>
      </c>
      <c r="L2398" s="1005">
        <f t="shared" ca="1" si="790"/>
        <v>0</v>
      </c>
      <c r="M2398" s="1000">
        <f t="shared" si="791"/>
        <v>0</v>
      </c>
      <c r="N2398" s="1724">
        <f t="shared" ca="1" si="792"/>
        <v>0</v>
      </c>
      <c r="O2398" s="1000">
        <f ca="1">IF(AND(L2398&lt;&gt;0,ISERROR(MATCH(L2398,Altele!AE:AE,0))=TRUE),1,0)</f>
        <v>0</v>
      </c>
      <c r="P2398" s="1000">
        <f ca="1">IF(AND(L2398&lt;&gt;"",M2398&lt;&gt;"",ISERROR(VLOOKUP(L2398,Altele!AE:AF,2,FALSE))=TRUE,IF(ISERROR(VLOOKUP(L2398,Altele!AE:AF,2,FALSE))=FALSE,VLOOKUP(L2398,Altele!AE:AF,2,FALSE)&lt;&gt;M2398)),1,0)</f>
        <v>0</v>
      </c>
      <c r="Z2398" s="1006" t="str">
        <f t="shared" si="793"/>
        <v>Cap.5 Pct.1: Daca exista macar o valoare pe rand (Col.(1 la 6) # 0), atunci Cod SIRUTA (Col.C1) = SIRUTA Superior si Cod SIRUTA = in lista judetului corespunzator, pentru Rd.(2 la n)</v>
      </c>
      <c r="AA2398" s="2205">
        <f t="shared" si="794"/>
        <v>1</v>
      </c>
      <c r="AB2398" s="3036">
        <v>150</v>
      </c>
    </row>
    <row r="2399" spans="1:28" x14ac:dyDescent="0.25">
      <c r="A2399" s="1708">
        <f t="shared" ca="1" si="795"/>
        <v>0</v>
      </c>
      <c r="B2399" s="1708">
        <f t="shared" si="796"/>
        <v>10150064</v>
      </c>
      <c r="C2399" s="1002">
        <v>150</v>
      </c>
      <c r="D2399" s="1797" t="s">
        <v>447</v>
      </c>
      <c r="E2399" s="1002">
        <v>64</v>
      </c>
      <c r="F2399" s="1003" t="s">
        <v>3974</v>
      </c>
      <c r="H2399" s="1016" t="s">
        <v>345</v>
      </c>
      <c r="I2399" s="1091" t="s">
        <v>6004</v>
      </c>
      <c r="K2399" s="999" t="s">
        <v>7383</v>
      </c>
      <c r="L2399" s="1005">
        <f t="shared" ca="1" si="790"/>
        <v>0</v>
      </c>
      <c r="M2399" s="1000">
        <f t="shared" si="791"/>
        <v>0</v>
      </c>
      <c r="N2399" s="1724">
        <f t="shared" ca="1" si="792"/>
        <v>0</v>
      </c>
      <c r="O2399" s="1000">
        <f ca="1">IF(AND(L2399&lt;&gt;0,ISERROR(MATCH(L2399,Altele!AE:AE,0))=TRUE),1,0)</f>
        <v>0</v>
      </c>
      <c r="P2399" s="1000">
        <f ca="1">IF(AND(L2399&lt;&gt;"",M2399&lt;&gt;"",ISERROR(VLOOKUP(L2399,Altele!AE:AF,2,FALSE))=TRUE,IF(ISERROR(VLOOKUP(L2399,Altele!AE:AF,2,FALSE))=FALSE,VLOOKUP(L2399,Altele!AE:AF,2,FALSE)&lt;&gt;M2399)),1,0)</f>
        <v>0</v>
      </c>
      <c r="Z2399" s="1006" t="str">
        <f t="shared" si="793"/>
        <v>Cap.5 Pct.1: Daca exista macar o valoare pe rand (Col.(1 la 6) # 0), atunci Cod SIRUTA (Col.C1) = SIRUTA Superior si Cod SIRUTA = in lista judetului corespunzator, pentru Rd.(2 la n)</v>
      </c>
      <c r="AA2399" s="2205">
        <f t="shared" si="794"/>
        <v>1</v>
      </c>
      <c r="AB2399" s="3036">
        <v>150</v>
      </c>
    </row>
    <row r="2400" spans="1:28" x14ac:dyDescent="0.25">
      <c r="A2400" s="1708">
        <f t="shared" ca="1" si="795"/>
        <v>0</v>
      </c>
      <c r="B2400" s="1708">
        <f t="shared" si="796"/>
        <v>10150065</v>
      </c>
      <c r="C2400" s="1002">
        <v>150</v>
      </c>
      <c r="D2400" s="1797" t="s">
        <v>447</v>
      </c>
      <c r="E2400" s="1002">
        <v>65</v>
      </c>
      <c r="F2400" s="1003" t="s">
        <v>3974</v>
      </c>
      <c r="H2400" s="1016" t="s">
        <v>345</v>
      </c>
      <c r="I2400" s="1091" t="s">
        <v>6005</v>
      </c>
      <c r="K2400" s="999" t="s">
        <v>7384</v>
      </c>
      <c r="L2400" s="1005">
        <f t="shared" ca="1" si="790"/>
        <v>0</v>
      </c>
      <c r="M2400" s="1000">
        <f t="shared" si="791"/>
        <v>0</v>
      </c>
      <c r="N2400" s="1724">
        <f t="shared" ca="1" si="792"/>
        <v>0</v>
      </c>
      <c r="O2400" s="1000">
        <f ca="1">IF(AND(L2400&lt;&gt;0,ISERROR(MATCH(L2400,Altele!AE:AE,0))=TRUE),1,0)</f>
        <v>0</v>
      </c>
      <c r="P2400" s="1000">
        <f ca="1">IF(AND(L2400&lt;&gt;"",M2400&lt;&gt;"",ISERROR(VLOOKUP(L2400,Altele!AE:AF,2,FALSE))=TRUE,IF(ISERROR(VLOOKUP(L2400,Altele!AE:AF,2,FALSE))=FALSE,VLOOKUP(L2400,Altele!AE:AF,2,FALSE)&lt;&gt;M2400)),1,0)</f>
        <v>0</v>
      </c>
      <c r="Z2400" s="1006" t="str">
        <f t="shared" si="793"/>
        <v>Cap.5 Pct.1: Daca exista macar o valoare pe rand (Col.(1 la 6) # 0), atunci Cod SIRUTA (Col.C1) = SIRUTA Superior si Cod SIRUTA = in lista judetului corespunzator, pentru Rd.(2 la n)</v>
      </c>
      <c r="AA2400" s="2205">
        <f t="shared" si="794"/>
        <v>1</v>
      </c>
      <c r="AB2400" s="3036">
        <v>150</v>
      </c>
    </row>
    <row r="2401" spans="1:28" x14ac:dyDescent="0.25">
      <c r="A2401" s="1708">
        <f t="shared" ca="1" si="795"/>
        <v>0</v>
      </c>
      <c r="B2401" s="1708">
        <f t="shared" si="796"/>
        <v>10150066</v>
      </c>
      <c r="C2401" s="1002">
        <v>150</v>
      </c>
      <c r="D2401" s="1797" t="s">
        <v>447</v>
      </c>
      <c r="E2401" s="1002">
        <v>66</v>
      </c>
      <c r="F2401" s="1003" t="s">
        <v>3974</v>
      </c>
      <c r="H2401" s="1016" t="s">
        <v>345</v>
      </c>
      <c r="I2401" s="1091" t="s">
        <v>6006</v>
      </c>
      <c r="K2401" s="999" t="s">
        <v>7385</v>
      </c>
      <c r="L2401" s="1005">
        <f t="shared" ref="L2401:L2464" ca="1" si="797">BA767</f>
        <v>0</v>
      </c>
      <c r="M2401" s="1000">
        <f t="shared" ref="M2401:M2464" si="798">SUM(BI767:BN767)</f>
        <v>0</v>
      </c>
      <c r="N2401" s="1724">
        <f t="shared" ref="N2401:N2464" ca="1" si="799">IF(OR(O2401=1,P2401=1),1,0)</f>
        <v>0</v>
      </c>
      <c r="O2401" s="1000">
        <f ca="1">IF(AND(L2401&lt;&gt;0,ISERROR(MATCH(L2401,Altele!AE:AE,0))=TRUE),1,0)</f>
        <v>0</v>
      </c>
      <c r="P2401" s="1000">
        <f ca="1">IF(AND(L2401&lt;&gt;"",M2401&lt;&gt;"",ISERROR(VLOOKUP(L2401,Altele!AE:AF,2,FALSE))=TRUE,IF(ISERROR(VLOOKUP(L2401,Altele!AE:AF,2,FALSE))=FALSE,VLOOKUP(L2401,Altele!AE:AF,2,FALSE)&lt;&gt;M2401)),1,0)</f>
        <v>0</v>
      </c>
      <c r="Z2401" s="1006" t="str">
        <f t="shared" si="793"/>
        <v>Cap.5 Pct.1: Daca exista macar o valoare pe rand (Col.(1 la 6) # 0), atunci Cod SIRUTA (Col.C1) = SIRUTA Superior si Cod SIRUTA = in lista judetului corespunzator, pentru Rd.(2 la n)</v>
      </c>
      <c r="AA2401" s="2205">
        <f t="shared" si="794"/>
        <v>1</v>
      </c>
      <c r="AB2401" s="3036">
        <v>150</v>
      </c>
    </row>
    <row r="2402" spans="1:28" x14ac:dyDescent="0.25">
      <c r="A2402" s="1708">
        <f t="shared" ca="1" si="795"/>
        <v>0</v>
      </c>
      <c r="B2402" s="1708">
        <f t="shared" si="796"/>
        <v>10150067</v>
      </c>
      <c r="C2402" s="1002">
        <v>150</v>
      </c>
      <c r="D2402" s="1797" t="s">
        <v>447</v>
      </c>
      <c r="E2402" s="1002">
        <v>67</v>
      </c>
      <c r="F2402" s="1003" t="s">
        <v>3974</v>
      </c>
      <c r="H2402" s="1016" t="s">
        <v>345</v>
      </c>
      <c r="I2402" s="1091" t="s">
        <v>6007</v>
      </c>
      <c r="K2402" s="999" t="s">
        <v>7386</v>
      </c>
      <c r="L2402" s="1005">
        <f t="shared" ca="1" si="797"/>
        <v>0</v>
      </c>
      <c r="M2402" s="1000">
        <f t="shared" si="798"/>
        <v>0</v>
      </c>
      <c r="N2402" s="1724">
        <f t="shared" ca="1" si="799"/>
        <v>0</v>
      </c>
      <c r="O2402" s="1000">
        <f ca="1">IF(AND(L2402&lt;&gt;0,ISERROR(MATCH(L2402,Altele!AE:AE,0))=TRUE),1,0)</f>
        <v>0</v>
      </c>
      <c r="P2402" s="1000">
        <f ca="1">IF(AND(L2402&lt;&gt;"",M2402&lt;&gt;"",ISERROR(VLOOKUP(L2402,Altele!AE:AF,2,FALSE))=TRUE,IF(ISERROR(VLOOKUP(L2402,Altele!AE:AF,2,FALSE))=FALSE,VLOOKUP(L2402,Altele!AE:AF,2,FALSE)&lt;&gt;M2402)),1,0)</f>
        <v>0</v>
      </c>
      <c r="Z2402" s="1006" t="str">
        <f t="shared" si="793"/>
        <v>Cap.5 Pct.1: Daca exista macar o valoare pe rand (Col.(1 la 6) # 0), atunci Cod SIRUTA (Col.C1) = SIRUTA Superior si Cod SIRUTA = in lista judetului corespunzator, pentru Rd.(2 la n)</v>
      </c>
      <c r="AA2402" s="2205">
        <f t="shared" si="794"/>
        <v>1</v>
      </c>
      <c r="AB2402" s="3036">
        <v>150</v>
      </c>
    </row>
    <row r="2403" spans="1:28" x14ac:dyDescent="0.25">
      <c r="A2403" s="1708">
        <f t="shared" ca="1" si="795"/>
        <v>0</v>
      </c>
      <c r="B2403" s="1708">
        <f t="shared" si="796"/>
        <v>10150068</v>
      </c>
      <c r="C2403" s="1002">
        <v>150</v>
      </c>
      <c r="D2403" s="1797" t="s">
        <v>447</v>
      </c>
      <c r="E2403" s="1002">
        <v>68</v>
      </c>
      <c r="F2403" s="1003" t="s">
        <v>3974</v>
      </c>
      <c r="H2403" s="1016" t="s">
        <v>345</v>
      </c>
      <c r="I2403" s="1091" t="s">
        <v>6008</v>
      </c>
      <c r="K2403" s="999" t="s">
        <v>7387</v>
      </c>
      <c r="L2403" s="1005">
        <f t="shared" ca="1" si="797"/>
        <v>0</v>
      </c>
      <c r="M2403" s="1000">
        <f t="shared" si="798"/>
        <v>0</v>
      </c>
      <c r="N2403" s="1724">
        <f t="shared" ca="1" si="799"/>
        <v>0</v>
      </c>
      <c r="O2403" s="1000">
        <f ca="1">IF(AND(L2403&lt;&gt;0,ISERROR(MATCH(L2403,Altele!AE:AE,0))=TRUE),1,0)</f>
        <v>0</v>
      </c>
      <c r="P2403" s="1000">
        <f ca="1">IF(AND(L2403&lt;&gt;"",M2403&lt;&gt;"",ISERROR(VLOOKUP(L2403,Altele!AE:AF,2,FALSE))=TRUE,IF(ISERROR(VLOOKUP(L2403,Altele!AE:AF,2,FALSE))=FALSE,VLOOKUP(L2403,Altele!AE:AF,2,FALSE)&lt;&gt;M2403)),1,0)</f>
        <v>0</v>
      </c>
      <c r="Z2403" s="1006" t="str">
        <f t="shared" ref="Z2403:Z2466" si="800">Z2402</f>
        <v>Cap.5 Pct.1: Daca exista macar o valoare pe rand (Col.(1 la 6) # 0), atunci Cod SIRUTA (Col.C1) = SIRUTA Superior si Cod SIRUTA = in lista judetului corespunzator, pentru Rd.(2 la n)</v>
      </c>
      <c r="AA2403" s="2205">
        <f t="shared" si="794"/>
        <v>1</v>
      </c>
      <c r="AB2403" s="3036">
        <v>150</v>
      </c>
    </row>
    <row r="2404" spans="1:28" x14ac:dyDescent="0.25">
      <c r="A2404" s="1708">
        <f t="shared" ca="1" si="795"/>
        <v>0</v>
      </c>
      <c r="B2404" s="1708">
        <f t="shared" si="796"/>
        <v>10150069</v>
      </c>
      <c r="C2404" s="1002">
        <v>150</v>
      </c>
      <c r="D2404" s="1797" t="s">
        <v>447</v>
      </c>
      <c r="E2404" s="1002">
        <v>69</v>
      </c>
      <c r="F2404" s="1003" t="s">
        <v>3974</v>
      </c>
      <c r="H2404" s="1016" t="s">
        <v>345</v>
      </c>
      <c r="I2404" s="1091" t="s">
        <v>6009</v>
      </c>
      <c r="K2404" s="999" t="s">
        <v>7388</v>
      </c>
      <c r="L2404" s="1005">
        <f t="shared" ca="1" si="797"/>
        <v>0</v>
      </c>
      <c r="M2404" s="1000">
        <f t="shared" si="798"/>
        <v>0</v>
      </c>
      <c r="N2404" s="1724">
        <f t="shared" ca="1" si="799"/>
        <v>0</v>
      </c>
      <c r="O2404" s="1000">
        <f ca="1">IF(AND(L2404&lt;&gt;0,ISERROR(MATCH(L2404,Altele!AE:AE,0))=TRUE),1,0)</f>
        <v>0</v>
      </c>
      <c r="P2404" s="1000">
        <f ca="1">IF(AND(L2404&lt;&gt;"",M2404&lt;&gt;"",ISERROR(VLOOKUP(L2404,Altele!AE:AF,2,FALSE))=TRUE,IF(ISERROR(VLOOKUP(L2404,Altele!AE:AF,2,FALSE))=FALSE,VLOOKUP(L2404,Altele!AE:AF,2,FALSE)&lt;&gt;M2404)),1,0)</f>
        <v>0</v>
      </c>
      <c r="Z2404" s="1006" t="str">
        <f t="shared" si="800"/>
        <v>Cap.5 Pct.1: Daca exista macar o valoare pe rand (Col.(1 la 6) # 0), atunci Cod SIRUTA (Col.C1) = SIRUTA Superior si Cod SIRUTA = in lista judetului corespunzator, pentru Rd.(2 la n)</v>
      </c>
      <c r="AA2404" s="2205">
        <f t="shared" si="794"/>
        <v>1</v>
      </c>
      <c r="AB2404" s="3036">
        <v>150</v>
      </c>
    </row>
    <row r="2405" spans="1:28" x14ac:dyDescent="0.25">
      <c r="A2405" s="1708">
        <f t="shared" ca="1" si="795"/>
        <v>0</v>
      </c>
      <c r="B2405" s="1708">
        <f t="shared" si="796"/>
        <v>10150070</v>
      </c>
      <c r="C2405" s="1002">
        <v>150</v>
      </c>
      <c r="D2405" s="1797" t="s">
        <v>447</v>
      </c>
      <c r="E2405" s="1002">
        <v>70</v>
      </c>
      <c r="F2405" s="1003" t="s">
        <v>3974</v>
      </c>
      <c r="H2405" s="1016" t="s">
        <v>345</v>
      </c>
      <c r="I2405" s="1091" t="s">
        <v>6010</v>
      </c>
      <c r="K2405" s="999" t="s">
        <v>7389</v>
      </c>
      <c r="L2405" s="1005">
        <f t="shared" ca="1" si="797"/>
        <v>0</v>
      </c>
      <c r="M2405" s="1000">
        <f t="shared" si="798"/>
        <v>0</v>
      </c>
      <c r="N2405" s="1724">
        <f t="shared" ca="1" si="799"/>
        <v>0</v>
      </c>
      <c r="O2405" s="1000">
        <f ca="1">IF(AND(L2405&lt;&gt;0,ISERROR(MATCH(L2405,Altele!AE:AE,0))=TRUE),1,0)</f>
        <v>0</v>
      </c>
      <c r="P2405" s="1000">
        <f ca="1">IF(AND(L2405&lt;&gt;"",M2405&lt;&gt;"",ISERROR(VLOOKUP(L2405,Altele!AE:AF,2,FALSE))=TRUE,IF(ISERROR(VLOOKUP(L2405,Altele!AE:AF,2,FALSE))=FALSE,VLOOKUP(L2405,Altele!AE:AF,2,FALSE)&lt;&gt;M2405)),1,0)</f>
        <v>0</v>
      </c>
      <c r="Z2405" s="1006" t="str">
        <f t="shared" si="800"/>
        <v>Cap.5 Pct.1: Daca exista macar o valoare pe rand (Col.(1 la 6) # 0), atunci Cod SIRUTA (Col.C1) = SIRUTA Superior si Cod SIRUTA = in lista judetului corespunzator, pentru Rd.(2 la n)</v>
      </c>
      <c r="AA2405" s="2205">
        <f t="shared" si="794"/>
        <v>1</v>
      </c>
      <c r="AB2405" s="3036">
        <v>150</v>
      </c>
    </row>
    <row r="2406" spans="1:28" x14ac:dyDescent="0.25">
      <c r="A2406" s="1708">
        <f t="shared" ca="1" si="795"/>
        <v>0</v>
      </c>
      <c r="B2406" s="1708">
        <f t="shared" si="796"/>
        <v>10150071</v>
      </c>
      <c r="C2406" s="1002">
        <v>150</v>
      </c>
      <c r="D2406" s="1797" t="s">
        <v>447</v>
      </c>
      <c r="E2406" s="1002">
        <v>71</v>
      </c>
      <c r="F2406" s="1003" t="s">
        <v>3974</v>
      </c>
      <c r="H2406" s="1016" t="s">
        <v>345</v>
      </c>
      <c r="I2406" s="1091" t="s">
        <v>6011</v>
      </c>
      <c r="K2406" s="999" t="s">
        <v>7390</v>
      </c>
      <c r="L2406" s="1005">
        <f t="shared" ca="1" si="797"/>
        <v>0</v>
      </c>
      <c r="M2406" s="1000">
        <f t="shared" si="798"/>
        <v>0</v>
      </c>
      <c r="N2406" s="1724">
        <f t="shared" ca="1" si="799"/>
        <v>0</v>
      </c>
      <c r="O2406" s="1000">
        <f ca="1">IF(AND(L2406&lt;&gt;0,ISERROR(MATCH(L2406,Altele!AE:AE,0))=TRUE),1,0)</f>
        <v>0</v>
      </c>
      <c r="P2406" s="1000">
        <f ca="1">IF(AND(L2406&lt;&gt;"",M2406&lt;&gt;"",ISERROR(VLOOKUP(L2406,Altele!AE:AF,2,FALSE))=TRUE,IF(ISERROR(VLOOKUP(L2406,Altele!AE:AF,2,FALSE))=FALSE,VLOOKUP(L2406,Altele!AE:AF,2,FALSE)&lt;&gt;M2406)),1,0)</f>
        <v>0</v>
      </c>
      <c r="Z2406" s="1006" t="str">
        <f t="shared" si="800"/>
        <v>Cap.5 Pct.1: Daca exista macar o valoare pe rand (Col.(1 la 6) # 0), atunci Cod SIRUTA (Col.C1) = SIRUTA Superior si Cod SIRUTA = in lista judetului corespunzator, pentru Rd.(2 la n)</v>
      </c>
      <c r="AA2406" s="2205">
        <f t="shared" si="794"/>
        <v>1</v>
      </c>
      <c r="AB2406" s="3036">
        <v>150</v>
      </c>
    </row>
    <row r="2407" spans="1:28" x14ac:dyDescent="0.25">
      <c r="A2407" s="1708">
        <f t="shared" ca="1" si="795"/>
        <v>0</v>
      </c>
      <c r="B2407" s="1708">
        <f t="shared" si="796"/>
        <v>10150072</v>
      </c>
      <c r="C2407" s="1002">
        <v>150</v>
      </c>
      <c r="D2407" s="1797" t="s">
        <v>447</v>
      </c>
      <c r="E2407" s="1002">
        <v>72</v>
      </c>
      <c r="F2407" s="1003" t="s">
        <v>3974</v>
      </c>
      <c r="H2407" s="1016" t="s">
        <v>345</v>
      </c>
      <c r="I2407" s="1091" t="s">
        <v>6012</v>
      </c>
      <c r="K2407" s="999" t="s">
        <v>7391</v>
      </c>
      <c r="L2407" s="1005">
        <f t="shared" ca="1" si="797"/>
        <v>0</v>
      </c>
      <c r="M2407" s="1000">
        <f t="shared" si="798"/>
        <v>0</v>
      </c>
      <c r="N2407" s="1724">
        <f t="shared" ca="1" si="799"/>
        <v>0</v>
      </c>
      <c r="O2407" s="1000">
        <f ca="1">IF(AND(L2407&lt;&gt;0,ISERROR(MATCH(L2407,Altele!AE:AE,0))=TRUE),1,0)</f>
        <v>0</v>
      </c>
      <c r="P2407" s="1000">
        <f ca="1">IF(AND(L2407&lt;&gt;"",M2407&lt;&gt;"",ISERROR(VLOOKUP(L2407,Altele!AE:AF,2,FALSE))=TRUE,IF(ISERROR(VLOOKUP(L2407,Altele!AE:AF,2,FALSE))=FALSE,VLOOKUP(L2407,Altele!AE:AF,2,FALSE)&lt;&gt;M2407)),1,0)</f>
        <v>0</v>
      </c>
      <c r="Z2407" s="1006" t="str">
        <f t="shared" si="800"/>
        <v>Cap.5 Pct.1: Daca exista macar o valoare pe rand (Col.(1 la 6) # 0), atunci Cod SIRUTA (Col.C1) = SIRUTA Superior si Cod SIRUTA = in lista judetului corespunzator, pentru Rd.(2 la n)</v>
      </c>
      <c r="AA2407" s="2205">
        <f t="shared" si="794"/>
        <v>1</v>
      </c>
      <c r="AB2407" s="3036">
        <v>150</v>
      </c>
    </row>
    <row r="2408" spans="1:28" x14ac:dyDescent="0.25">
      <c r="A2408" s="1708">
        <f t="shared" ca="1" si="795"/>
        <v>0</v>
      </c>
      <c r="B2408" s="1708">
        <f t="shared" si="796"/>
        <v>10150073</v>
      </c>
      <c r="C2408" s="1002">
        <v>150</v>
      </c>
      <c r="D2408" s="1797" t="s">
        <v>447</v>
      </c>
      <c r="E2408" s="1002">
        <v>73</v>
      </c>
      <c r="F2408" s="1003" t="s">
        <v>3974</v>
      </c>
      <c r="H2408" s="1016" t="s">
        <v>345</v>
      </c>
      <c r="I2408" s="1091" t="s">
        <v>6013</v>
      </c>
      <c r="K2408" s="999" t="s">
        <v>7392</v>
      </c>
      <c r="L2408" s="1005">
        <f t="shared" ca="1" si="797"/>
        <v>0</v>
      </c>
      <c r="M2408" s="1000">
        <f t="shared" si="798"/>
        <v>0</v>
      </c>
      <c r="N2408" s="1724">
        <f t="shared" ca="1" si="799"/>
        <v>0</v>
      </c>
      <c r="O2408" s="1000">
        <f ca="1">IF(AND(L2408&lt;&gt;0,ISERROR(MATCH(L2408,Altele!AE:AE,0))=TRUE),1,0)</f>
        <v>0</v>
      </c>
      <c r="P2408" s="1000">
        <f ca="1">IF(AND(L2408&lt;&gt;"",M2408&lt;&gt;"",ISERROR(VLOOKUP(L2408,Altele!AE:AF,2,FALSE))=TRUE,IF(ISERROR(VLOOKUP(L2408,Altele!AE:AF,2,FALSE))=FALSE,VLOOKUP(L2408,Altele!AE:AF,2,FALSE)&lt;&gt;M2408)),1,0)</f>
        <v>0</v>
      </c>
      <c r="Z2408" s="1006" t="str">
        <f t="shared" si="800"/>
        <v>Cap.5 Pct.1: Daca exista macar o valoare pe rand (Col.(1 la 6) # 0), atunci Cod SIRUTA (Col.C1) = SIRUTA Superior si Cod SIRUTA = in lista judetului corespunzator, pentru Rd.(2 la n)</v>
      </c>
      <c r="AA2408" s="2205">
        <f t="shared" si="794"/>
        <v>1</v>
      </c>
      <c r="AB2408" s="3036">
        <v>150</v>
      </c>
    </row>
    <row r="2409" spans="1:28" x14ac:dyDescent="0.25">
      <c r="A2409" s="1708">
        <f t="shared" ca="1" si="795"/>
        <v>0</v>
      </c>
      <c r="B2409" s="1708">
        <f t="shared" si="796"/>
        <v>10150074</v>
      </c>
      <c r="C2409" s="1002">
        <v>150</v>
      </c>
      <c r="D2409" s="1797" t="s">
        <v>447</v>
      </c>
      <c r="E2409" s="1002">
        <v>74</v>
      </c>
      <c r="F2409" s="1003" t="s">
        <v>3974</v>
      </c>
      <c r="H2409" s="1016" t="s">
        <v>345</v>
      </c>
      <c r="I2409" s="1091" t="s">
        <v>6014</v>
      </c>
      <c r="K2409" s="999" t="s">
        <v>7393</v>
      </c>
      <c r="L2409" s="1005">
        <f t="shared" ca="1" si="797"/>
        <v>0</v>
      </c>
      <c r="M2409" s="1000">
        <f t="shared" si="798"/>
        <v>0</v>
      </c>
      <c r="N2409" s="1724">
        <f t="shared" ca="1" si="799"/>
        <v>0</v>
      </c>
      <c r="O2409" s="1000">
        <f ca="1">IF(AND(L2409&lt;&gt;0,ISERROR(MATCH(L2409,Altele!AE:AE,0))=TRUE),1,0)</f>
        <v>0</v>
      </c>
      <c r="P2409" s="1000">
        <f ca="1">IF(AND(L2409&lt;&gt;"",M2409&lt;&gt;"",ISERROR(VLOOKUP(L2409,Altele!AE:AF,2,FALSE))=TRUE,IF(ISERROR(VLOOKUP(L2409,Altele!AE:AF,2,FALSE))=FALSE,VLOOKUP(L2409,Altele!AE:AF,2,FALSE)&lt;&gt;M2409)),1,0)</f>
        <v>0</v>
      </c>
      <c r="Z2409" s="1006" t="str">
        <f t="shared" si="800"/>
        <v>Cap.5 Pct.1: Daca exista macar o valoare pe rand (Col.(1 la 6) # 0), atunci Cod SIRUTA (Col.C1) = SIRUTA Superior si Cod SIRUTA = in lista judetului corespunzator, pentru Rd.(2 la n)</v>
      </c>
      <c r="AA2409" s="2205">
        <f t="shared" si="794"/>
        <v>1</v>
      </c>
      <c r="AB2409" s="3036">
        <v>150</v>
      </c>
    </row>
    <row r="2410" spans="1:28" x14ac:dyDescent="0.25">
      <c r="A2410" s="1708">
        <f t="shared" ca="1" si="795"/>
        <v>0</v>
      </c>
      <c r="B2410" s="1708">
        <f t="shared" si="796"/>
        <v>10150075</v>
      </c>
      <c r="C2410" s="1002">
        <v>150</v>
      </c>
      <c r="D2410" s="1797" t="s">
        <v>447</v>
      </c>
      <c r="E2410" s="1002">
        <v>75</v>
      </c>
      <c r="F2410" s="1003" t="s">
        <v>3974</v>
      </c>
      <c r="H2410" s="1016" t="s">
        <v>345</v>
      </c>
      <c r="I2410" s="1091" t="s">
        <v>6015</v>
      </c>
      <c r="K2410" s="999" t="s">
        <v>7394</v>
      </c>
      <c r="L2410" s="1005">
        <f t="shared" ca="1" si="797"/>
        <v>0</v>
      </c>
      <c r="M2410" s="1000">
        <f t="shared" si="798"/>
        <v>0</v>
      </c>
      <c r="N2410" s="1724">
        <f t="shared" ca="1" si="799"/>
        <v>0</v>
      </c>
      <c r="O2410" s="1000">
        <f ca="1">IF(AND(L2410&lt;&gt;0,ISERROR(MATCH(L2410,Altele!AE:AE,0))=TRUE),1,0)</f>
        <v>0</v>
      </c>
      <c r="P2410" s="1000">
        <f ca="1">IF(AND(L2410&lt;&gt;"",M2410&lt;&gt;"",ISERROR(VLOOKUP(L2410,Altele!AE:AF,2,FALSE))=TRUE,IF(ISERROR(VLOOKUP(L2410,Altele!AE:AF,2,FALSE))=FALSE,VLOOKUP(L2410,Altele!AE:AF,2,FALSE)&lt;&gt;M2410)),1,0)</f>
        <v>0</v>
      </c>
      <c r="Z2410" s="1006" t="str">
        <f t="shared" si="800"/>
        <v>Cap.5 Pct.1: Daca exista macar o valoare pe rand (Col.(1 la 6) # 0), atunci Cod SIRUTA (Col.C1) = SIRUTA Superior si Cod SIRUTA = in lista judetului corespunzator, pentru Rd.(2 la n)</v>
      </c>
      <c r="AA2410" s="2205">
        <f t="shared" si="794"/>
        <v>1</v>
      </c>
      <c r="AB2410" s="3036">
        <v>150</v>
      </c>
    </row>
    <row r="2411" spans="1:28" x14ac:dyDescent="0.25">
      <c r="A2411" s="1708">
        <f t="shared" ca="1" si="795"/>
        <v>0</v>
      </c>
      <c r="B2411" s="1708">
        <f t="shared" si="796"/>
        <v>10150076</v>
      </c>
      <c r="C2411" s="1002">
        <v>150</v>
      </c>
      <c r="D2411" s="1797" t="s">
        <v>447</v>
      </c>
      <c r="E2411" s="1002">
        <v>76</v>
      </c>
      <c r="F2411" s="1003" t="s">
        <v>3974</v>
      </c>
      <c r="H2411" s="1016" t="s">
        <v>345</v>
      </c>
      <c r="I2411" s="1091" t="s">
        <v>6016</v>
      </c>
      <c r="K2411" s="999" t="s">
        <v>7395</v>
      </c>
      <c r="L2411" s="1005">
        <f t="shared" ca="1" si="797"/>
        <v>0</v>
      </c>
      <c r="M2411" s="1000">
        <f t="shared" si="798"/>
        <v>0</v>
      </c>
      <c r="N2411" s="1724">
        <f t="shared" ca="1" si="799"/>
        <v>0</v>
      </c>
      <c r="O2411" s="1000">
        <f ca="1">IF(AND(L2411&lt;&gt;0,ISERROR(MATCH(L2411,Altele!AE:AE,0))=TRUE),1,0)</f>
        <v>0</v>
      </c>
      <c r="P2411" s="1000">
        <f ca="1">IF(AND(L2411&lt;&gt;"",M2411&lt;&gt;"",ISERROR(VLOOKUP(L2411,Altele!AE:AF,2,FALSE))=TRUE,IF(ISERROR(VLOOKUP(L2411,Altele!AE:AF,2,FALSE))=FALSE,VLOOKUP(L2411,Altele!AE:AF,2,FALSE)&lt;&gt;M2411)),1,0)</f>
        <v>0</v>
      </c>
      <c r="Z2411" s="1006" t="str">
        <f t="shared" si="800"/>
        <v>Cap.5 Pct.1: Daca exista macar o valoare pe rand (Col.(1 la 6) # 0), atunci Cod SIRUTA (Col.C1) = SIRUTA Superior si Cod SIRUTA = in lista judetului corespunzator, pentru Rd.(2 la n)</v>
      </c>
      <c r="AA2411" s="2205">
        <f t="shared" si="794"/>
        <v>1</v>
      </c>
      <c r="AB2411" s="3036">
        <v>150</v>
      </c>
    </row>
    <row r="2412" spans="1:28" x14ac:dyDescent="0.25">
      <c r="A2412" s="1708">
        <f t="shared" ca="1" si="795"/>
        <v>0</v>
      </c>
      <c r="B2412" s="1708">
        <f t="shared" si="796"/>
        <v>10150077</v>
      </c>
      <c r="C2412" s="1002">
        <v>150</v>
      </c>
      <c r="D2412" s="1797" t="s">
        <v>447</v>
      </c>
      <c r="E2412" s="1002">
        <v>77</v>
      </c>
      <c r="F2412" s="1003" t="s">
        <v>3974</v>
      </c>
      <c r="H2412" s="1016" t="s">
        <v>345</v>
      </c>
      <c r="I2412" s="1091" t="s">
        <v>6017</v>
      </c>
      <c r="K2412" s="999" t="s">
        <v>7396</v>
      </c>
      <c r="L2412" s="1005">
        <f t="shared" ca="1" si="797"/>
        <v>0</v>
      </c>
      <c r="M2412" s="1000">
        <f t="shared" si="798"/>
        <v>0</v>
      </c>
      <c r="N2412" s="1724">
        <f t="shared" ca="1" si="799"/>
        <v>0</v>
      </c>
      <c r="O2412" s="1000">
        <f ca="1">IF(AND(L2412&lt;&gt;0,ISERROR(MATCH(L2412,Altele!AE:AE,0))=TRUE),1,0)</f>
        <v>0</v>
      </c>
      <c r="P2412" s="1000">
        <f ca="1">IF(AND(L2412&lt;&gt;"",M2412&lt;&gt;"",ISERROR(VLOOKUP(L2412,Altele!AE:AF,2,FALSE))=TRUE,IF(ISERROR(VLOOKUP(L2412,Altele!AE:AF,2,FALSE))=FALSE,VLOOKUP(L2412,Altele!AE:AF,2,FALSE)&lt;&gt;M2412)),1,0)</f>
        <v>0</v>
      </c>
      <c r="Z2412" s="1006" t="str">
        <f t="shared" si="800"/>
        <v>Cap.5 Pct.1: Daca exista macar o valoare pe rand (Col.(1 la 6) # 0), atunci Cod SIRUTA (Col.C1) = SIRUTA Superior si Cod SIRUTA = in lista judetului corespunzator, pentru Rd.(2 la n)</v>
      </c>
      <c r="AA2412" s="2205">
        <f t="shared" si="794"/>
        <v>1</v>
      </c>
      <c r="AB2412" s="3036">
        <v>150</v>
      </c>
    </row>
    <row r="2413" spans="1:28" x14ac:dyDescent="0.25">
      <c r="A2413" s="1708">
        <f t="shared" ca="1" si="795"/>
        <v>0</v>
      </c>
      <c r="B2413" s="1708">
        <f t="shared" si="796"/>
        <v>10150078</v>
      </c>
      <c r="C2413" s="1002">
        <v>150</v>
      </c>
      <c r="D2413" s="1797" t="s">
        <v>447</v>
      </c>
      <c r="E2413" s="1002">
        <v>78</v>
      </c>
      <c r="F2413" s="1003" t="s">
        <v>3974</v>
      </c>
      <c r="H2413" s="1016" t="s">
        <v>345</v>
      </c>
      <c r="I2413" s="1091" t="s">
        <v>6018</v>
      </c>
      <c r="K2413" s="999" t="s">
        <v>7397</v>
      </c>
      <c r="L2413" s="1005">
        <f t="shared" ca="1" si="797"/>
        <v>0</v>
      </c>
      <c r="M2413" s="1000">
        <f t="shared" si="798"/>
        <v>0</v>
      </c>
      <c r="N2413" s="1724">
        <f t="shared" ca="1" si="799"/>
        <v>0</v>
      </c>
      <c r="O2413" s="1000">
        <f ca="1">IF(AND(L2413&lt;&gt;0,ISERROR(MATCH(L2413,Altele!AE:AE,0))=TRUE),1,0)</f>
        <v>0</v>
      </c>
      <c r="P2413" s="1000">
        <f ca="1">IF(AND(L2413&lt;&gt;"",M2413&lt;&gt;"",ISERROR(VLOOKUP(L2413,Altele!AE:AF,2,FALSE))=TRUE,IF(ISERROR(VLOOKUP(L2413,Altele!AE:AF,2,FALSE))=FALSE,VLOOKUP(L2413,Altele!AE:AF,2,FALSE)&lt;&gt;M2413)),1,0)</f>
        <v>0</v>
      </c>
      <c r="Z2413" s="1006" t="str">
        <f t="shared" si="800"/>
        <v>Cap.5 Pct.1: Daca exista macar o valoare pe rand (Col.(1 la 6) # 0), atunci Cod SIRUTA (Col.C1) = SIRUTA Superior si Cod SIRUTA = in lista judetului corespunzator, pentru Rd.(2 la n)</v>
      </c>
      <c r="AA2413" s="2205">
        <f t="shared" si="794"/>
        <v>1</v>
      </c>
      <c r="AB2413" s="3036">
        <v>150</v>
      </c>
    </row>
    <row r="2414" spans="1:28" x14ac:dyDescent="0.25">
      <c r="A2414" s="1708">
        <f t="shared" ca="1" si="795"/>
        <v>0</v>
      </c>
      <c r="B2414" s="1708">
        <f t="shared" si="796"/>
        <v>10150079</v>
      </c>
      <c r="C2414" s="1002">
        <v>150</v>
      </c>
      <c r="D2414" s="1797" t="s">
        <v>447</v>
      </c>
      <c r="E2414" s="1002">
        <v>79</v>
      </c>
      <c r="F2414" s="1003" t="s">
        <v>3974</v>
      </c>
      <c r="H2414" s="1016" t="s">
        <v>345</v>
      </c>
      <c r="I2414" s="1091" t="s">
        <v>6019</v>
      </c>
      <c r="K2414" s="999" t="s">
        <v>7398</v>
      </c>
      <c r="L2414" s="1005">
        <f t="shared" ca="1" si="797"/>
        <v>0</v>
      </c>
      <c r="M2414" s="1000">
        <f t="shared" si="798"/>
        <v>0</v>
      </c>
      <c r="N2414" s="1724">
        <f t="shared" ca="1" si="799"/>
        <v>0</v>
      </c>
      <c r="O2414" s="1000">
        <f ca="1">IF(AND(L2414&lt;&gt;0,ISERROR(MATCH(L2414,Altele!AE:AE,0))=TRUE),1,0)</f>
        <v>0</v>
      </c>
      <c r="P2414" s="1000">
        <f ca="1">IF(AND(L2414&lt;&gt;"",M2414&lt;&gt;"",ISERROR(VLOOKUP(L2414,Altele!AE:AF,2,FALSE))=TRUE,IF(ISERROR(VLOOKUP(L2414,Altele!AE:AF,2,FALSE))=FALSE,VLOOKUP(L2414,Altele!AE:AF,2,FALSE)&lt;&gt;M2414)),1,0)</f>
        <v>0</v>
      </c>
      <c r="Z2414" s="1006" t="str">
        <f t="shared" si="800"/>
        <v>Cap.5 Pct.1: Daca exista macar o valoare pe rand (Col.(1 la 6) # 0), atunci Cod SIRUTA (Col.C1) = SIRUTA Superior si Cod SIRUTA = in lista judetului corespunzator, pentru Rd.(2 la n)</v>
      </c>
      <c r="AA2414" s="2205">
        <f t="shared" si="794"/>
        <v>1</v>
      </c>
      <c r="AB2414" s="3036">
        <v>150</v>
      </c>
    </row>
    <row r="2415" spans="1:28" x14ac:dyDescent="0.25">
      <c r="A2415" s="1708">
        <f t="shared" ca="1" si="795"/>
        <v>0</v>
      </c>
      <c r="B2415" s="1708">
        <f t="shared" si="796"/>
        <v>10150080</v>
      </c>
      <c r="C2415" s="1002">
        <v>150</v>
      </c>
      <c r="D2415" s="1797" t="s">
        <v>447</v>
      </c>
      <c r="E2415" s="1002">
        <v>80</v>
      </c>
      <c r="F2415" s="1003" t="s">
        <v>3974</v>
      </c>
      <c r="H2415" s="1016" t="s">
        <v>345</v>
      </c>
      <c r="I2415" s="1091" t="s">
        <v>6020</v>
      </c>
      <c r="K2415" s="999" t="s">
        <v>7399</v>
      </c>
      <c r="L2415" s="1005">
        <f t="shared" ca="1" si="797"/>
        <v>0</v>
      </c>
      <c r="M2415" s="1000">
        <f t="shared" si="798"/>
        <v>0</v>
      </c>
      <c r="N2415" s="1724">
        <f t="shared" ca="1" si="799"/>
        <v>0</v>
      </c>
      <c r="O2415" s="1000">
        <f ca="1">IF(AND(L2415&lt;&gt;0,ISERROR(MATCH(L2415,Altele!AE:AE,0))=TRUE),1,0)</f>
        <v>0</v>
      </c>
      <c r="P2415" s="1000">
        <f ca="1">IF(AND(L2415&lt;&gt;"",M2415&lt;&gt;"",ISERROR(VLOOKUP(L2415,Altele!AE:AF,2,FALSE))=TRUE,IF(ISERROR(VLOOKUP(L2415,Altele!AE:AF,2,FALSE))=FALSE,VLOOKUP(L2415,Altele!AE:AF,2,FALSE)&lt;&gt;M2415)),1,0)</f>
        <v>0</v>
      </c>
      <c r="Z2415" s="1006" t="str">
        <f t="shared" si="800"/>
        <v>Cap.5 Pct.1: Daca exista macar o valoare pe rand (Col.(1 la 6) # 0), atunci Cod SIRUTA (Col.C1) = SIRUTA Superior si Cod SIRUTA = in lista judetului corespunzator, pentru Rd.(2 la n)</v>
      </c>
      <c r="AA2415" s="2205">
        <f t="shared" si="794"/>
        <v>1</v>
      </c>
      <c r="AB2415" s="3036">
        <v>150</v>
      </c>
    </row>
    <row r="2416" spans="1:28" x14ac:dyDescent="0.25">
      <c r="A2416" s="1708">
        <f t="shared" ca="1" si="795"/>
        <v>0</v>
      </c>
      <c r="B2416" s="1708">
        <f t="shared" si="796"/>
        <v>10150081</v>
      </c>
      <c r="C2416" s="1002">
        <v>150</v>
      </c>
      <c r="D2416" s="1797" t="s">
        <v>447</v>
      </c>
      <c r="E2416" s="1002">
        <v>81</v>
      </c>
      <c r="F2416" s="1003" t="s">
        <v>3974</v>
      </c>
      <c r="H2416" s="1016" t="s">
        <v>345</v>
      </c>
      <c r="I2416" s="1091" t="s">
        <v>6021</v>
      </c>
      <c r="K2416" s="999" t="s">
        <v>7400</v>
      </c>
      <c r="L2416" s="1005">
        <f t="shared" ca="1" si="797"/>
        <v>0</v>
      </c>
      <c r="M2416" s="1000">
        <f t="shared" si="798"/>
        <v>0</v>
      </c>
      <c r="N2416" s="1724">
        <f t="shared" ca="1" si="799"/>
        <v>0</v>
      </c>
      <c r="O2416" s="1000">
        <f ca="1">IF(AND(L2416&lt;&gt;0,ISERROR(MATCH(L2416,Altele!AE:AE,0))=TRUE),1,0)</f>
        <v>0</v>
      </c>
      <c r="P2416" s="1000">
        <f ca="1">IF(AND(L2416&lt;&gt;"",M2416&lt;&gt;"",ISERROR(VLOOKUP(L2416,Altele!AE:AF,2,FALSE))=TRUE,IF(ISERROR(VLOOKUP(L2416,Altele!AE:AF,2,FALSE))=FALSE,VLOOKUP(L2416,Altele!AE:AF,2,FALSE)&lt;&gt;M2416)),1,0)</f>
        <v>0</v>
      </c>
      <c r="Z2416" s="1006" t="str">
        <f t="shared" si="800"/>
        <v>Cap.5 Pct.1: Daca exista macar o valoare pe rand (Col.(1 la 6) # 0), atunci Cod SIRUTA (Col.C1) = SIRUTA Superior si Cod SIRUTA = in lista judetului corespunzator, pentru Rd.(2 la n)</v>
      </c>
      <c r="AA2416" s="2205">
        <f t="shared" si="794"/>
        <v>1</v>
      </c>
      <c r="AB2416" s="3036">
        <v>150</v>
      </c>
    </row>
    <row r="2417" spans="1:28" x14ac:dyDescent="0.25">
      <c r="A2417" s="1708">
        <f t="shared" ca="1" si="795"/>
        <v>0</v>
      </c>
      <c r="B2417" s="1708">
        <f t="shared" si="796"/>
        <v>10150082</v>
      </c>
      <c r="C2417" s="1002">
        <v>150</v>
      </c>
      <c r="D2417" s="1797" t="s">
        <v>447</v>
      </c>
      <c r="E2417" s="1002">
        <v>82</v>
      </c>
      <c r="F2417" s="1003" t="s">
        <v>3974</v>
      </c>
      <c r="H2417" s="1016" t="s">
        <v>345</v>
      </c>
      <c r="I2417" s="1091" t="s">
        <v>6022</v>
      </c>
      <c r="K2417" s="999" t="s">
        <v>7401</v>
      </c>
      <c r="L2417" s="1005">
        <f t="shared" ca="1" si="797"/>
        <v>0</v>
      </c>
      <c r="M2417" s="1000">
        <f t="shared" si="798"/>
        <v>0</v>
      </c>
      <c r="N2417" s="1724">
        <f t="shared" ca="1" si="799"/>
        <v>0</v>
      </c>
      <c r="O2417" s="1000">
        <f ca="1">IF(AND(L2417&lt;&gt;0,ISERROR(MATCH(L2417,Altele!AE:AE,0))=TRUE),1,0)</f>
        <v>0</v>
      </c>
      <c r="P2417" s="1000">
        <f ca="1">IF(AND(L2417&lt;&gt;"",M2417&lt;&gt;"",ISERROR(VLOOKUP(L2417,Altele!AE:AF,2,FALSE))=TRUE,IF(ISERROR(VLOOKUP(L2417,Altele!AE:AF,2,FALSE))=FALSE,VLOOKUP(L2417,Altele!AE:AF,2,FALSE)&lt;&gt;M2417)),1,0)</f>
        <v>0</v>
      </c>
      <c r="Z2417" s="1006" t="str">
        <f t="shared" si="800"/>
        <v>Cap.5 Pct.1: Daca exista macar o valoare pe rand (Col.(1 la 6) # 0), atunci Cod SIRUTA (Col.C1) = SIRUTA Superior si Cod SIRUTA = in lista judetului corespunzator, pentru Rd.(2 la n)</v>
      </c>
      <c r="AA2417" s="2205">
        <f t="shared" si="794"/>
        <v>1</v>
      </c>
      <c r="AB2417" s="3036">
        <v>150</v>
      </c>
    </row>
    <row r="2418" spans="1:28" x14ac:dyDescent="0.25">
      <c r="A2418" s="1708">
        <f t="shared" ca="1" si="795"/>
        <v>0</v>
      </c>
      <c r="B2418" s="1708">
        <f t="shared" si="796"/>
        <v>10150083</v>
      </c>
      <c r="C2418" s="1002">
        <v>150</v>
      </c>
      <c r="D2418" s="1797" t="s">
        <v>447</v>
      </c>
      <c r="E2418" s="1002">
        <v>83</v>
      </c>
      <c r="F2418" s="1003" t="s">
        <v>3974</v>
      </c>
      <c r="H2418" s="1016" t="s">
        <v>345</v>
      </c>
      <c r="I2418" s="1091" t="s">
        <v>6023</v>
      </c>
      <c r="K2418" s="999" t="s">
        <v>7402</v>
      </c>
      <c r="L2418" s="1005">
        <f t="shared" ca="1" si="797"/>
        <v>0</v>
      </c>
      <c r="M2418" s="1000">
        <f t="shared" si="798"/>
        <v>0</v>
      </c>
      <c r="N2418" s="1724">
        <f t="shared" ca="1" si="799"/>
        <v>0</v>
      </c>
      <c r="O2418" s="1000">
        <f ca="1">IF(AND(L2418&lt;&gt;0,ISERROR(MATCH(L2418,Altele!AE:AE,0))=TRUE),1,0)</f>
        <v>0</v>
      </c>
      <c r="P2418" s="1000">
        <f ca="1">IF(AND(L2418&lt;&gt;"",M2418&lt;&gt;"",ISERROR(VLOOKUP(L2418,Altele!AE:AF,2,FALSE))=TRUE,IF(ISERROR(VLOOKUP(L2418,Altele!AE:AF,2,FALSE))=FALSE,VLOOKUP(L2418,Altele!AE:AF,2,FALSE)&lt;&gt;M2418)),1,0)</f>
        <v>0</v>
      </c>
      <c r="Z2418" s="1006" t="str">
        <f t="shared" si="800"/>
        <v>Cap.5 Pct.1: Daca exista macar o valoare pe rand (Col.(1 la 6) # 0), atunci Cod SIRUTA (Col.C1) = SIRUTA Superior si Cod SIRUTA = in lista judetului corespunzator, pentru Rd.(2 la n)</v>
      </c>
      <c r="AA2418" s="2205">
        <f t="shared" si="794"/>
        <v>1</v>
      </c>
      <c r="AB2418" s="3036">
        <v>150</v>
      </c>
    </row>
    <row r="2419" spans="1:28" x14ac:dyDescent="0.25">
      <c r="A2419" s="1708">
        <f t="shared" ca="1" si="795"/>
        <v>0</v>
      </c>
      <c r="B2419" s="1708">
        <f t="shared" si="796"/>
        <v>10150084</v>
      </c>
      <c r="C2419" s="1002">
        <v>150</v>
      </c>
      <c r="D2419" s="1797" t="s">
        <v>447</v>
      </c>
      <c r="E2419" s="1002">
        <v>84</v>
      </c>
      <c r="F2419" s="1003" t="s">
        <v>3974</v>
      </c>
      <c r="H2419" s="1016" t="s">
        <v>345</v>
      </c>
      <c r="I2419" s="1091" t="s">
        <v>6024</v>
      </c>
      <c r="K2419" s="999" t="s">
        <v>7403</v>
      </c>
      <c r="L2419" s="1005">
        <f t="shared" ca="1" si="797"/>
        <v>0</v>
      </c>
      <c r="M2419" s="1000">
        <f t="shared" si="798"/>
        <v>0</v>
      </c>
      <c r="N2419" s="1724">
        <f t="shared" ca="1" si="799"/>
        <v>0</v>
      </c>
      <c r="O2419" s="1000">
        <f ca="1">IF(AND(L2419&lt;&gt;0,ISERROR(MATCH(L2419,Altele!AE:AE,0))=TRUE),1,0)</f>
        <v>0</v>
      </c>
      <c r="P2419" s="1000">
        <f ca="1">IF(AND(L2419&lt;&gt;"",M2419&lt;&gt;"",ISERROR(VLOOKUP(L2419,Altele!AE:AF,2,FALSE))=TRUE,IF(ISERROR(VLOOKUP(L2419,Altele!AE:AF,2,FALSE))=FALSE,VLOOKUP(L2419,Altele!AE:AF,2,FALSE)&lt;&gt;M2419)),1,0)</f>
        <v>0</v>
      </c>
      <c r="Z2419" s="1006" t="str">
        <f t="shared" si="800"/>
        <v>Cap.5 Pct.1: Daca exista macar o valoare pe rand (Col.(1 la 6) # 0), atunci Cod SIRUTA (Col.C1) = SIRUTA Superior si Cod SIRUTA = in lista judetului corespunzator, pentru Rd.(2 la n)</v>
      </c>
      <c r="AA2419" s="2205">
        <f t="shared" si="794"/>
        <v>1</v>
      </c>
      <c r="AB2419" s="3036">
        <v>150</v>
      </c>
    </row>
    <row r="2420" spans="1:28" x14ac:dyDescent="0.25">
      <c r="A2420" s="1708">
        <f t="shared" ca="1" si="795"/>
        <v>0</v>
      </c>
      <c r="B2420" s="1708">
        <f t="shared" si="796"/>
        <v>10150085</v>
      </c>
      <c r="C2420" s="1002">
        <v>150</v>
      </c>
      <c r="D2420" s="1797" t="s">
        <v>447</v>
      </c>
      <c r="E2420" s="1002">
        <v>85</v>
      </c>
      <c r="F2420" s="1003" t="s">
        <v>3974</v>
      </c>
      <c r="H2420" s="1016" t="s">
        <v>345</v>
      </c>
      <c r="I2420" s="1091" t="s">
        <v>6025</v>
      </c>
      <c r="K2420" s="999" t="s">
        <v>7404</v>
      </c>
      <c r="L2420" s="1005">
        <f t="shared" ca="1" si="797"/>
        <v>0</v>
      </c>
      <c r="M2420" s="1000">
        <f t="shared" si="798"/>
        <v>0</v>
      </c>
      <c r="N2420" s="1724">
        <f t="shared" ca="1" si="799"/>
        <v>0</v>
      </c>
      <c r="O2420" s="1000">
        <f ca="1">IF(AND(L2420&lt;&gt;0,ISERROR(MATCH(L2420,Altele!AE:AE,0))=TRUE),1,0)</f>
        <v>0</v>
      </c>
      <c r="P2420" s="1000">
        <f ca="1">IF(AND(L2420&lt;&gt;"",M2420&lt;&gt;"",ISERROR(VLOOKUP(L2420,Altele!AE:AF,2,FALSE))=TRUE,IF(ISERROR(VLOOKUP(L2420,Altele!AE:AF,2,FALSE))=FALSE,VLOOKUP(L2420,Altele!AE:AF,2,FALSE)&lt;&gt;M2420)),1,0)</f>
        <v>0</v>
      </c>
      <c r="Z2420" s="1006" t="str">
        <f t="shared" si="800"/>
        <v>Cap.5 Pct.1: Daca exista macar o valoare pe rand (Col.(1 la 6) # 0), atunci Cod SIRUTA (Col.C1) = SIRUTA Superior si Cod SIRUTA = in lista judetului corespunzator, pentru Rd.(2 la n)</v>
      </c>
      <c r="AA2420" s="2205">
        <f t="shared" si="794"/>
        <v>1</v>
      </c>
      <c r="AB2420" s="3036">
        <v>150</v>
      </c>
    </row>
    <row r="2421" spans="1:28" x14ac:dyDescent="0.25">
      <c r="A2421" s="1708">
        <f t="shared" ca="1" si="795"/>
        <v>0</v>
      </c>
      <c r="B2421" s="1708">
        <f t="shared" si="796"/>
        <v>10150086</v>
      </c>
      <c r="C2421" s="1002">
        <v>150</v>
      </c>
      <c r="D2421" s="1797" t="s">
        <v>447</v>
      </c>
      <c r="E2421" s="1002">
        <v>86</v>
      </c>
      <c r="F2421" s="1003" t="s">
        <v>3974</v>
      </c>
      <c r="H2421" s="1016" t="s">
        <v>345</v>
      </c>
      <c r="I2421" s="1091" t="s">
        <v>6026</v>
      </c>
      <c r="K2421" s="999" t="s">
        <v>7405</v>
      </c>
      <c r="L2421" s="1005">
        <f t="shared" ca="1" si="797"/>
        <v>0</v>
      </c>
      <c r="M2421" s="1000">
        <f t="shared" si="798"/>
        <v>0</v>
      </c>
      <c r="N2421" s="1724">
        <f t="shared" ca="1" si="799"/>
        <v>0</v>
      </c>
      <c r="O2421" s="1000">
        <f ca="1">IF(AND(L2421&lt;&gt;0,ISERROR(MATCH(L2421,Altele!AE:AE,0))=TRUE),1,0)</f>
        <v>0</v>
      </c>
      <c r="P2421" s="1000">
        <f ca="1">IF(AND(L2421&lt;&gt;"",M2421&lt;&gt;"",ISERROR(VLOOKUP(L2421,Altele!AE:AF,2,FALSE))=TRUE,IF(ISERROR(VLOOKUP(L2421,Altele!AE:AF,2,FALSE))=FALSE,VLOOKUP(L2421,Altele!AE:AF,2,FALSE)&lt;&gt;M2421)),1,0)</f>
        <v>0</v>
      </c>
      <c r="Z2421" s="1006" t="str">
        <f t="shared" si="800"/>
        <v>Cap.5 Pct.1: Daca exista macar o valoare pe rand (Col.(1 la 6) # 0), atunci Cod SIRUTA (Col.C1) = SIRUTA Superior si Cod SIRUTA = in lista judetului corespunzator, pentru Rd.(2 la n)</v>
      </c>
      <c r="AA2421" s="2205">
        <f t="shared" si="794"/>
        <v>1</v>
      </c>
      <c r="AB2421" s="3036">
        <v>150</v>
      </c>
    </row>
    <row r="2422" spans="1:28" x14ac:dyDescent="0.25">
      <c r="A2422" s="1708">
        <f t="shared" ca="1" si="795"/>
        <v>0</v>
      </c>
      <c r="B2422" s="1708">
        <f t="shared" si="796"/>
        <v>10150087</v>
      </c>
      <c r="C2422" s="1002">
        <v>150</v>
      </c>
      <c r="D2422" s="1797" t="s">
        <v>447</v>
      </c>
      <c r="E2422" s="1002">
        <v>87</v>
      </c>
      <c r="F2422" s="1003" t="s">
        <v>3974</v>
      </c>
      <c r="H2422" s="1016" t="s">
        <v>345</v>
      </c>
      <c r="I2422" s="1091" t="s">
        <v>6027</v>
      </c>
      <c r="K2422" s="999" t="s">
        <v>7406</v>
      </c>
      <c r="L2422" s="1005">
        <f t="shared" ca="1" si="797"/>
        <v>0</v>
      </c>
      <c r="M2422" s="1000">
        <f t="shared" si="798"/>
        <v>0</v>
      </c>
      <c r="N2422" s="1724">
        <f t="shared" ca="1" si="799"/>
        <v>0</v>
      </c>
      <c r="O2422" s="1000">
        <f ca="1">IF(AND(L2422&lt;&gt;0,ISERROR(MATCH(L2422,Altele!AE:AE,0))=TRUE),1,0)</f>
        <v>0</v>
      </c>
      <c r="P2422" s="1000">
        <f ca="1">IF(AND(L2422&lt;&gt;"",M2422&lt;&gt;"",ISERROR(VLOOKUP(L2422,Altele!AE:AF,2,FALSE))=TRUE,IF(ISERROR(VLOOKUP(L2422,Altele!AE:AF,2,FALSE))=FALSE,VLOOKUP(L2422,Altele!AE:AF,2,FALSE)&lt;&gt;M2422)),1,0)</f>
        <v>0</v>
      </c>
      <c r="Z2422" s="1006" t="str">
        <f t="shared" si="800"/>
        <v>Cap.5 Pct.1: Daca exista macar o valoare pe rand (Col.(1 la 6) # 0), atunci Cod SIRUTA (Col.C1) = SIRUTA Superior si Cod SIRUTA = in lista judetului corespunzator, pentru Rd.(2 la n)</v>
      </c>
      <c r="AA2422" s="2205">
        <f t="shared" si="794"/>
        <v>1</v>
      </c>
      <c r="AB2422" s="3036">
        <v>150</v>
      </c>
    </row>
    <row r="2423" spans="1:28" x14ac:dyDescent="0.25">
      <c r="A2423" s="1708">
        <f t="shared" ca="1" si="795"/>
        <v>0</v>
      </c>
      <c r="B2423" s="1708">
        <f t="shared" si="796"/>
        <v>10150088</v>
      </c>
      <c r="C2423" s="1002">
        <v>150</v>
      </c>
      <c r="D2423" s="1797" t="s">
        <v>447</v>
      </c>
      <c r="E2423" s="1002">
        <v>88</v>
      </c>
      <c r="F2423" s="1003" t="s">
        <v>3974</v>
      </c>
      <c r="H2423" s="1016" t="s">
        <v>345</v>
      </c>
      <c r="I2423" s="1091" t="s">
        <v>6028</v>
      </c>
      <c r="K2423" s="999" t="s">
        <v>7407</v>
      </c>
      <c r="L2423" s="1005">
        <f t="shared" ca="1" si="797"/>
        <v>0</v>
      </c>
      <c r="M2423" s="1000">
        <f t="shared" si="798"/>
        <v>0</v>
      </c>
      <c r="N2423" s="1724">
        <f t="shared" ca="1" si="799"/>
        <v>0</v>
      </c>
      <c r="O2423" s="1000">
        <f ca="1">IF(AND(L2423&lt;&gt;0,ISERROR(MATCH(L2423,Altele!AE:AE,0))=TRUE),1,0)</f>
        <v>0</v>
      </c>
      <c r="P2423" s="1000">
        <f ca="1">IF(AND(L2423&lt;&gt;"",M2423&lt;&gt;"",ISERROR(VLOOKUP(L2423,Altele!AE:AF,2,FALSE))=TRUE,IF(ISERROR(VLOOKUP(L2423,Altele!AE:AF,2,FALSE))=FALSE,VLOOKUP(L2423,Altele!AE:AF,2,FALSE)&lt;&gt;M2423)),1,0)</f>
        <v>0</v>
      </c>
      <c r="Z2423" s="1006" t="str">
        <f t="shared" si="800"/>
        <v>Cap.5 Pct.1: Daca exista macar o valoare pe rand (Col.(1 la 6) # 0), atunci Cod SIRUTA (Col.C1) = SIRUTA Superior si Cod SIRUTA = in lista judetului corespunzator, pentru Rd.(2 la n)</v>
      </c>
      <c r="AA2423" s="2205">
        <f t="shared" si="794"/>
        <v>1</v>
      </c>
      <c r="AB2423" s="3036">
        <v>150</v>
      </c>
    </row>
    <row r="2424" spans="1:28" x14ac:dyDescent="0.25">
      <c r="A2424" s="1708">
        <f t="shared" ca="1" si="795"/>
        <v>0</v>
      </c>
      <c r="B2424" s="1708">
        <f t="shared" si="796"/>
        <v>10150089</v>
      </c>
      <c r="C2424" s="1002">
        <v>150</v>
      </c>
      <c r="D2424" s="1797" t="s">
        <v>447</v>
      </c>
      <c r="E2424" s="1002">
        <v>89</v>
      </c>
      <c r="F2424" s="1003" t="s">
        <v>3974</v>
      </c>
      <c r="H2424" s="1016" t="s">
        <v>345</v>
      </c>
      <c r="I2424" s="1091" t="s">
        <v>6029</v>
      </c>
      <c r="K2424" s="999" t="s">
        <v>7408</v>
      </c>
      <c r="L2424" s="1005">
        <f t="shared" ca="1" si="797"/>
        <v>0</v>
      </c>
      <c r="M2424" s="1000">
        <f t="shared" si="798"/>
        <v>0</v>
      </c>
      <c r="N2424" s="1724">
        <f t="shared" ca="1" si="799"/>
        <v>0</v>
      </c>
      <c r="O2424" s="1000">
        <f ca="1">IF(AND(L2424&lt;&gt;0,ISERROR(MATCH(L2424,Altele!AE:AE,0))=TRUE),1,0)</f>
        <v>0</v>
      </c>
      <c r="P2424" s="1000">
        <f ca="1">IF(AND(L2424&lt;&gt;"",M2424&lt;&gt;"",ISERROR(VLOOKUP(L2424,Altele!AE:AF,2,FALSE))=TRUE,IF(ISERROR(VLOOKUP(L2424,Altele!AE:AF,2,FALSE))=FALSE,VLOOKUP(L2424,Altele!AE:AF,2,FALSE)&lt;&gt;M2424)),1,0)</f>
        <v>0</v>
      </c>
      <c r="Z2424" s="1006" t="str">
        <f t="shared" si="800"/>
        <v>Cap.5 Pct.1: Daca exista macar o valoare pe rand (Col.(1 la 6) # 0), atunci Cod SIRUTA (Col.C1) = SIRUTA Superior si Cod SIRUTA = in lista judetului corespunzator, pentru Rd.(2 la n)</v>
      </c>
      <c r="AA2424" s="2205">
        <f t="shared" si="794"/>
        <v>1</v>
      </c>
      <c r="AB2424" s="3036">
        <v>150</v>
      </c>
    </row>
    <row r="2425" spans="1:28" x14ac:dyDescent="0.25">
      <c r="A2425" s="1708">
        <f t="shared" ca="1" si="795"/>
        <v>0</v>
      </c>
      <c r="B2425" s="1708">
        <f t="shared" si="796"/>
        <v>10150090</v>
      </c>
      <c r="C2425" s="1002">
        <v>150</v>
      </c>
      <c r="D2425" s="1797" t="s">
        <v>447</v>
      </c>
      <c r="E2425" s="1002">
        <v>90</v>
      </c>
      <c r="F2425" s="1003" t="s">
        <v>3974</v>
      </c>
      <c r="H2425" s="1016" t="s">
        <v>345</v>
      </c>
      <c r="I2425" s="1091" t="s">
        <v>6030</v>
      </c>
      <c r="K2425" s="999" t="s">
        <v>7409</v>
      </c>
      <c r="L2425" s="1005">
        <f t="shared" ca="1" si="797"/>
        <v>0</v>
      </c>
      <c r="M2425" s="1000">
        <f t="shared" si="798"/>
        <v>0</v>
      </c>
      <c r="N2425" s="1724">
        <f t="shared" ca="1" si="799"/>
        <v>0</v>
      </c>
      <c r="O2425" s="1000">
        <f ca="1">IF(AND(L2425&lt;&gt;0,ISERROR(MATCH(L2425,Altele!AE:AE,0))=TRUE),1,0)</f>
        <v>0</v>
      </c>
      <c r="P2425" s="1000">
        <f ca="1">IF(AND(L2425&lt;&gt;"",M2425&lt;&gt;"",ISERROR(VLOOKUP(L2425,Altele!AE:AF,2,FALSE))=TRUE,IF(ISERROR(VLOOKUP(L2425,Altele!AE:AF,2,FALSE))=FALSE,VLOOKUP(L2425,Altele!AE:AF,2,FALSE)&lt;&gt;M2425)),1,0)</f>
        <v>0</v>
      </c>
      <c r="Z2425" s="1006" t="str">
        <f t="shared" si="800"/>
        <v>Cap.5 Pct.1: Daca exista macar o valoare pe rand (Col.(1 la 6) # 0), atunci Cod SIRUTA (Col.C1) = SIRUTA Superior si Cod SIRUTA = in lista judetului corespunzator, pentru Rd.(2 la n)</v>
      </c>
      <c r="AA2425" s="2205">
        <f t="shared" si="794"/>
        <v>1</v>
      </c>
      <c r="AB2425" s="3036">
        <v>150</v>
      </c>
    </row>
    <row r="2426" spans="1:28" x14ac:dyDescent="0.25">
      <c r="A2426" s="1708">
        <f t="shared" ca="1" si="795"/>
        <v>0</v>
      </c>
      <c r="B2426" s="1708">
        <f t="shared" si="796"/>
        <v>10150091</v>
      </c>
      <c r="C2426" s="1002">
        <v>150</v>
      </c>
      <c r="D2426" s="1797" t="s">
        <v>447</v>
      </c>
      <c r="E2426" s="1002">
        <v>91</v>
      </c>
      <c r="F2426" s="1003" t="s">
        <v>3974</v>
      </c>
      <c r="H2426" s="1016" t="s">
        <v>345</v>
      </c>
      <c r="I2426" s="1091" t="s">
        <v>6031</v>
      </c>
      <c r="K2426" s="999" t="s">
        <v>7410</v>
      </c>
      <c r="L2426" s="1005">
        <f t="shared" ca="1" si="797"/>
        <v>0</v>
      </c>
      <c r="M2426" s="1000">
        <f t="shared" si="798"/>
        <v>0</v>
      </c>
      <c r="N2426" s="1724">
        <f t="shared" ca="1" si="799"/>
        <v>0</v>
      </c>
      <c r="O2426" s="1000">
        <f ca="1">IF(AND(L2426&lt;&gt;0,ISERROR(MATCH(L2426,Altele!AE:AE,0))=TRUE),1,0)</f>
        <v>0</v>
      </c>
      <c r="P2426" s="1000">
        <f ca="1">IF(AND(L2426&lt;&gt;"",M2426&lt;&gt;"",ISERROR(VLOOKUP(L2426,Altele!AE:AF,2,FALSE))=TRUE,IF(ISERROR(VLOOKUP(L2426,Altele!AE:AF,2,FALSE))=FALSE,VLOOKUP(L2426,Altele!AE:AF,2,FALSE)&lt;&gt;M2426)),1,0)</f>
        <v>0</v>
      </c>
      <c r="Z2426" s="1006" t="str">
        <f t="shared" si="800"/>
        <v>Cap.5 Pct.1: Daca exista macar o valoare pe rand (Col.(1 la 6) # 0), atunci Cod SIRUTA (Col.C1) = SIRUTA Superior si Cod SIRUTA = in lista judetului corespunzator, pentru Rd.(2 la n)</v>
      </c>
      <c r="AA2426" s="2205">
        <f t="shared" si="794"/>
        <v>1</v>
      </c>
      <c r="AB2426" s="3036">
        <v>150</v>
      </c>
    </row>
    <row r="2427" spans="1:28" x14ac:dyDescent="0.25">
      <c r="A2427" s="1708">
        <f t="shared" ca="1" si="795"/>
        <v>0</v>
      </c>
      <c r="B2427" s="1708">
        <f t="shared" si="796"/>
        <v>10150092</v>
      </c>
      <c r="C2427" s="1002">
        <v>150</v>
      </c>
      <c r="D2427" s="1797" t="s">
        <v>447</v>
      </c>
      <c r="E2427" s="1002">
        <v>92</v>
      </c>
      <c r="F2427" s="1003" t="s">
        <v>3974</v>
      </c>
      <c r="H2427" s="1016" t="s">
        <v>345</v>
      </c>
      <c r="I2427" s="1091" t="s">
        <v>6032</v>
      </c>
      <c r="K2427" s="999" t="s">
        <v>7411</v>
      </c>
      <c r="L2427" s="1005">
        <f t="shared" ca="1" si="797"/>
        <v>0</v>
      </c>
      <c r="M2427" s="1000">
        <f t="shared" si="798"/>
        <v>0</v>
      </c>
      <c r="N2427" s="1724">
        <f t="shared" ca="1" si="799"/>
        <v>0</v>
      </c>
      <c r="O2427" s="1000">
        <f ca="1">IF(AND(L2427&lt;&gt;0,ISERROR(MATCH(L2427,Altele!AE:AE,0))=TRUE),1,0)</f>
        <v>0</v>
      </c>
      <c r="P2427" s="1000">
        <f ca="1">IF(AND(L2427&lt;&gt;"",M2427&lt;&gt;"",ISERROR(VLOOKUP(L2427,Altele!AE:AF,2,FALSE))=TRUE,IF(ISERROR(VLOOKUP(L2427,Altele!AE:AF,2,FALSE))=FALSE,VLOOKUP(L2427,Altele!AE:AF,2,FALSE)&lt;&gt;M2427)),1,0)</f>
        <v>0</v>
      </c>
      <c r="Z2427" s="1006" t="str">
        <f t="shared" si="800"/>
        <v>Cap.5 Pct.1: Daca exista macar o valoare pe rand (Col.(1 la 6) # 0), atunci Cod SIRUTA (Col.C1) = SIRUTA Superior si Cod SIRUTA = in lista judetului corespunzator, pentru Rd.(2 la n)</v>
      </c>
      <c r="AA2427" s="2205">
        <f t="shared" ref="AA2427:AA2490" si="801">COUNTIF(B:B,B2427)</f>
        <v>1</v>
      </c>
      <c r="AB2427" s="3036">
        <v>150</v>
      </c>
    </row>
    <row r="2428" spans="1:28" x14ac:dyDescent="0.25">
      <c r="A2428" s="1708">
        <f t="shared" ca="1" si="795"/>
        <v>0</v>
      </c>
      <c r="B2428" s="1708">
        <f t="shared" si="796"/>
        <v>10150093</v>
      </c>
      <c r="C2428" s="1002">
        <v>150</v>
      </c>
      <c r="D2428" s="1797" t="s">
        <v>447</v>
      </c>
      <c r="E2428" s="1002">
        <v>93</v>
      </c>
      <c r="F2428" s="1003" t="s">
        <v>3974</v>
      </c>
      <c r="H2428" s="1016" t="s">
        <v>345</v>
      </c>
      <c r="I2428" s="1091" t="s">
        <v>6033</v>
      </c>
      <c r="K2428" s="999" t="s">
        <v>7412</v>
      </c>
      <c r="L2428" s="1005">
        <f t="shared" ca="1" si="797"/>
        <v>0</v>
      </c>
      <c r="M2428" s="1000">
        <f t="shared" si="798"/>
        <v>0</v>
      </c>
      <c r="N2428" s="1724">
        <f t="shared" ca="1" si="799"/>
        <v>0</v>
      </c>
      <c r="O2428" s="1000">
        <f ca="1">IF(AND(L2428&lt;&gt;0,ISERROR(MATCH(L2428,Altele!AE:AE,0))=TRUE),1,0)</f>
        <v>0</v>
      </c>
      <c r="P2428" s="1000">
        <f ca="1">IF(AND(L2428&lt;&gt;"",M2428&lt;&gt;"",ISERROR(VLOOKUP(L2428,Altele!AE:AF,2,FALSE))=TRUE,IF(ISERROR(VLOOKUP(L2428,Altele!AE:AF,2,FALSE))=FALSE,VLOOKUP(L2428,Altele!AE:AF,2,FALSE)&lt;&gt;M2428)),1,0)</f>
        <v>0</v>
      </c>
      <c r="Z2428" s="1006" t="str">
        <f t="shared" si="800"/>
        <v>Cap.5 Pct.1: Daca exista macar o valoare pe rand (Col.(1 la 6) # 0), atunci Cod SIRUTA (Col.C1) = SIRUTA Superior si Cod SIRUTA = in lista judetului corespunzator, pentru Rd.(2 la n)</v>
      </c>
      <c r="AA2428" s="2205">
        <f t="shared" si="801"/>
        <v>1</v>
      </c>
      <c r="AB2428" s="3036">
        <v>150</v>
      </c>
    </row>
    <row r="2429" spans="1:28" x14ac:dyDescent="0.25">
      <c r="A2429" s="1708">
        <f t="shared" ca="1" si="795"/>
        <v>0</v>
      </c>
      <c r="B2429" s="1708">
        <f t="shared" si="796"/>
        <v>10150094</v>
      </c>
      <c r="C2429" s="1002">
        <v>150</v>
      </c>
      <c r="D2429" s="1797" t="s">
        <v>447</v>
      </c>
      <c r="E2429" s="1002">
        <v>94</v>
      </c>
      <c r="F2429" s="1003" t="s">
        <v>3974</v>
      </c>
      <c r="H2429" s="1016" t="s">
        <v>345</v>
      </c>
      <c r="I2429" s="1091" t="s">
        <v>6034</v>
      </c>
      <c r="K2429" s="999" t="s">
        <v>7413</v>
      </c>
      <c r="L2429" s="1005">
        <f t="shared" ca="1" si="797"/>
        <v>0</v>
      </c>
      <c r="M2429" s="1000">
        <f t="shared" si="798"/>
        <v>0</v>
      </c>
      <c r="N2429" s="1724">
        <f t="shared" ca="1" si="799"/>
        <v>0</v>
      </c>
      <c r="O2429" s="1000">
        <f ca="1">IF(AND(L2429&lt;&gt;0,ISERROR(MATCH(L2429,Altele!AE:AE,0))=TRUE),1,0)</f>
        <v>0</v>
      </c>
      <c r="P2429" s="1000">
        <f ca="1">IF(AND(L2429&lt;&gt;"",M2429&lt;&gt;"",ISERROR(VLOOKUP(L2429,Altele!AE:AF,2,FALSE))=TRUE,IF(ISERROR(VLOOKUP(L2429,Altele!AE:AF,2,FALSE))=FALSE,VLOOKUP(L2429,Altele!AE:AF,2,FALSE)&lt;&gt;M2429)),1,0)</f>
        <v>0</v>
      </c>
      <c r="Z2429" s="1006" t="str">
        <f t="shared" si="800"/>
        <v>Cap.5 Pct.1: Daca exista macar o valoare pe rand (Col.(1 la 6) # 0), atunci Cod SIRUTA (Col.C1) = SIRUTA Superior si Cod SIRUTA = in lista judetului corespunzator, pentru Rd.(2 la n)</v>
      </c>
      <c r="AA2429" s="2205">
        <f t="shared" si="801"/>
        <v>1</v>
      </c>
      <c r="AB2429" s="3036">
        <v>150</v>
      </c>
    </row>
    <row r="2430" spans="1:28" x14ac:dyDescent="0.25">
      <c r="A2430" s="1708">
        <f t="shared" ca="1" si="795"/>
        <v>0</v>
      </c>
      <c r="B2430" s="1708">
        <f t="shared" si="796"/>
        <v>10150095</v>
      </c>
      <c r="C2430" s="1002">
        <v>150</v>
      </c>
      <c r="D2430" s="1797" t="s">
        <v>447</v>
      </c>
      <c r="E2430" s="1002">
        <v>95</v>
      </c>
      <c r="F2430" s="1003" t="s">
        <v>3974</v>
      </c>
      <c r="H2430" s="1016" t="s">
        <v>345</v>
      </c>
      <c r="I2430" s="1091" t="s">
        <v>6035</v>
      </c>
      <c r="K2430" s="999" t="s">
        <v>7414</v>
      </c>
      <c r="L2430" s="1005">
        <f t="shared" ca="1" si="797"/>
        <v>0</v>
      </c>
      <c r="M2430" s="1000">
        <f t="shared" si="798"/>
        <v>0</v>
      </c>
      <c r="N2430" s="1724">
        <f t="shared" ca="1" si="799"/>
        <v>0</v>
      </c>
      <c r="O2430" s="1000">
        <f ca="1">IF(AND(L2430&lt;&gt;0,ISERROR(MATCH(L2430,Altele!AE:AE,0))=TRUE),1,0)</f>
        <v>0</v>
      </c>
      <c r="P2430" s="1000">
        <f ca="1">IF(AND(L2430&lt;&gt;"",M2430&lt;&gt;"",ISERROR(VLOOKUP(L2430,Altele!AE:AF,2,FALSE))=TRUE,IF(ISERROR(VLOOKUP(L2430,Altele!AE:AF,2,FALSE))=FALSE,VLOOKUP(L2430,Altele!AE:AF,2,FALSE)&lt;&gt;M2430)),1,0)</f>
        <v>0</v>
      </c>
      <c r="Z2430" s="1006" t="str">
        <f t="shared" si="800"/>
        <v>Cap.5 Pct.1: Daca exista macar o valoare pe rand (Col.(1 la 6) # 0), atunci Cod SIRUTA (Col.C1) = SIRUTA Superior si Cod SIRUTA = in lista judetului corespunzator, pentru Rd.(2 la n)</v>
      </c>
      <c r="AA2430" s="2205">
        <f t="shared" si="801"/>
        <v>1</v>
      </c>
      <c r="AB2430" s="3036">
        <v>150</v>
      </c>
    </row>
    <row r="2431" spans="1:28" x14ac:dyDescent="0.25">
      <c r="A2431" s="1708">
        <f t="shared" ca="1" si="795"/>
        <v>0</v>
      </c>
      <c r="B2431" s="1708">
        <f t="shared" si="796"/>
        <v>10150096</v>
      </c>
      <c r="C2431" s="1002">
        <v>150</v>
      </c>
      <c r="D2431" s="1797" t="s">
        <v>447</v>
      </c>
      <c r="E2431" s="1002">
        <v>96</v>
      </c>
      <c r="F2431" s="1003" t="s">
        <v>3974</v>
      </c>
      <c r="H2431" s="1016" t="s">
        <v>345</v>
      </c>
      <c r="I2431" s="1091" t="s">
        <v>6036</v>
      </c>
      <c r="K2431" s="999" t="s">
        <v>7415</v>
      </c>
      <c r="L2431" s="1005">
        <f t="shared" ca="1" si="797"/>
        <v>0</v>
      </c>
      <c r="M2431" s="1000">
        <f t="shared" si="798"/>
        <v>0</v>
      </c>
      <c r="N2431" s="1724">
        <f t="shared" ca="1" si="799"/>
        <v>0</v>
      </c>
      <c r="O2431" s="1000">
        <f ca="1">IF(AND(L2431&lt;&gt;0,ISERROR(MATCH(L2431,Altele!AE:AE,0))=TRUE),1,0)</f>
        <v>0</v>
      </c>
      <c r="P2431" s="1000">
        <f ca="1">IF(AND(L2431&lt;&gt;"",M2431&lt;&gt;"",ISERROR(VLOOKUP(L2431,Altele!AE:AF,2,FALSE))=TRUE,IF(ISERROR(VLOOKUP(L2431,Altele!AE:AF,2,FALSE))=FALSE,VLOOKUP(L2431,Altele!AE:AF,2,FALSE)&lt;&gt;M2431)),1,0)</f>
        <v>0</v>
      </c>
      <c r="Z2431" s="1006" t="str">
        <f t="shared" si="800"/>
        <v>Cap.5 Pct.1: Daca exista macar o valoare pe rand (Col.(1 la 6) # 0), atunci Cod SIRUTA (Col.C1) = SIRUTA Superior si Cod SIRUTA = in lista judetului corespunzator, pentru Rd.(2 la n)</v>
      </c>
      <c r="AA2431" s="2205">
        <f t="shared" si="801"/>
        <v>1</v>
      </c>
      <c r="AB2431" s="3036">
        <v>150</v>
      </c>
    </row>
    <row r="2432" spans="1:28" x14ac:dyDescent="0.25">
      <c r="A2432" s="1708">
        <f t="shared" ca="1" si="795"/>
        <v>0</v>
      </c>
      <c r="B2432" s="1708">
        <f t="shared" si="796"/>
        <v>10150097</v>
      </c>
      <c r="C2432" s="1002">
        <v>150</v>
      </c>
      <c r="D2432" s="1797" t="s">
        <v>447</v>
      </c>
      <c r="E2432" s="1002">
        <v>97</v>
      </c>
      <c r="F2432" s="1003" t="s">
        <v>3974</v>
      </c>
      <c r="H2432" s="1016" t="s">
        <v>345</v>
      </c>
      <c r="I2432" s="1091" t="s">
        <v>6037</v>
      </c>
      <c r="K2432" s="999" t="s">
        <v>7416</v>
      </c>
      <c r="L2432" s="1005">
        <f t="shared" ca="1" si="797"/>
        <v>0</v>
      </c>
      <c r="M2432" s="1000">
        <f t="shared" si="798"/>
        <v>0</v>
      </c>
      <c r="N2432" s="1724">
        <f t="shared" ca="1" si="799"/>
        <v>0</v>
      </c>
      <c r="O2432" s="1000">
        <f ca="1">IF(AND(L2432&lt;&gt;0,ISERROR(MATCH(L2432,Altele!AE:AE,0))=TRUE),1,0)</f>
        <v>0</v>
      </c>
      <c r="P2432" s="1000">
        <f ca="1">IF(AND(L2432&lt;&gt;"",M2432&lt;&gt;"",ISERROR(VLOOKUP(L2432,Altele!AE:AF,2,FALSE))=TRUE,IF(ISERROR(VLOOKUP(L2432,Altele!AE:AF,2,FALSE))=FALSE,VLOOKUP(L2432,Altele!AE:AF,2,FALSE)&lt;&gt;M2432)),1,0)</f>
        <v>0</v>
      </c>
      <c r="Z2432" s="1006" t="str">
        <f t="shared" si="800"/>
        <v>Cap.5 Pct.1: Daca exista macar o valoare pe rand (Col.(1 la 6) # 0), atunci Cod SIRUTA (Col.C1) = SIRUTA Superior si Cod SIRUTA = in lista judetului corespunzator, pentru Rd.(2 la n)</v>
      </c>
      <c r="AA2432" s="2205">
        <f t="shared" si="801"/>
        <v>1</v>
      </c>
      <c r="AB2432" s="3036">
        <v>150</v>
      </c>
    </row>
    <row r="2433" spans="1:28" x14ac:dyDescent="0.25">
      <c r="A2433" s="1708">
        <f t="shared" ref="A2433:A2496" ca="1" si="802">IF(D2433="DA",IF(ISERROR(N2433),A2432+1,IF(N2433=1,A2432+1,A2432)),A2432)</f>
        <v>0</v>
      </c>
      <c r="B2433" s="1708">
        <f t="shared" si="796"/>
        <v>10150098</v>
      </c>
      <c r="C2433" s="1002">
        <v>150</v>
      </c>
      <c r="D2433" s="1797" t="s">
        <v>447</v>
      </c>
      <c r="E2433" s="1002">
        <v>98</v>
      </c>
      <c r="F2433" s="1003" t="s">
        <v>3974</v>
      </c>
      <c r="H2433" s="1016" t="s">
        <v>345</v>
      </c>
      <c r="I2433" s="1091" t="s">
        <v>6038</v>
      </c>
      <c r="K2433" s="999" t="s">
        <v>7417</v>
      </c>
      <c r="L2433" s="1005">
        <f t="shared" ca="1" si="797"/>
        <v>0</v>
      </c>
      <c r="M2433" s="1000">
        <f t="shared" si="798"/>
        <v>0</v>
      </c>
      <c r="N2433" s="1724">
        <f t="shared" ca="1" si="799"/>
        <v>0</v>
      </c>
      <c r="O2433" s="1000">
        <f ca="1">IF(AND(L2433&lt;&gt;0,ISERROR(MATCH(L2433,Altele!AE:AE,0))=TRUE),1,0)</f>
        <v>0</v>
      </c>
      <c r="P2433" s="1000">
        <f ca="1">IF(AND(L2433&lt;&gt;"",M2433&lt;&gt;"",ISERROR(VLOOKUP(L2433,Altele!AE:AF,2,FALSE))=TRUE,IF(ISERROR(VLOOKUP(L2433,Altele!AE:AF,2,FALSE))=FALSE,VLOOKUP(L2433,Altele!AE:AF,2,FALSE)&lt;&gt;M2433)),1,0)</f>
        <v>0</v>
      </c>
      <c r="Z2433" s="1006" t="str">
        <f t="shared" si="800"/>
        <v>Cap.5 Pct.1: Daca exista macar o valoare pe rand (Col.(1 la 6) # 0), atunci Cod SIRUTA (Col.C1) = SIRUTA Superior si Cod SIRUTA = in lista judetului corespunzator, pentru Rd.(2 la n)</v>
      </c>
      <c r="AA2433" s="2205">
        <f t="shared" si="801"/>
        <v>1</v>
      </c>
      <c r="AB2433" s="3036">
        <v>150</v>
      </c>
    </row>
    <row r="2434" spans="1:28" x14ac:dyDescent="0.25">
      <c r="A2434" s="1708">
        <f t="shared" ca="1" si="802"/>
        <v>0</v>
      </c>
      <c r="B2434" s="1708">
        <f t="shared" si="796"/>
        <v>10150099</v>
      </c>
      <c r="C2434" s="1002">
        <v>150</v>
      </c>
      <c r="D2434" s="1797" t="s">
        <v>447</v>
      </c>
      <c r="E2434" s="1002">
        <v>99</v>
      </c>
      <c r="F2434" s="1003" t="s">
        <v>3974</v>
      </c>
      <c r="H2434" s="1016" t="s">
        <v>345</v>
      </c>
      <c r="I2434" s="1091" t="s">
        <v>6039</v>
      </c>
      <c r="K2434" s="999" t="s">
        <v>7418</v>
      </c>
      <c r="L2434" s="1005">
        <f t="shared" ca="1" si="797"/>
        <v>0</v>
      </c>
      <c r="M2434" s="1000">
        <f t="shared" si="798"/>
        <v>0</v>
      </c>
      <c r="N2434" s="1724">
        <f t="shared" ca="1" si="799"/>
        <v>0</v>
      </c>
      <c r="O2434" s="1000">
        <f ca="1">IF(AND(L2434&lt;&gt;0,ISERROR(MATCH(L2434,Altele!AE:AE,0))=TRUE),1,0)</f>
        <v>0</v>
      </c>
      <c r="P2434" s="1000">
        <f ca="1">IF(AND(L2434&lt;&gt;"",M2434&lt;&gt;"",ISERROR(VLOOKUP(L2434,Altele!AE:AF,2,FALSE))=TRUE,IF(ISERROR(VLOOKUP(L2434,Altele!AE:AF,2,FALSE))=FALSE,VLOOKUP(L2434,Altele!AE:AF,2,FALSE)&lt;&gt;M2434)),1,0)</f>
        <v>0</v>
      </c>
      <c r="Z2434" s="1006" t="str">
        <f t="shared" si="800"/>
        <v>Cap.5 Pct.1: Daca exista macar o valoare pe rand (Col.(1 la 6) # 0), atunci Cod SIRUTA (Col.C1) = SIRUTA Superior si Cod SIRUTA = in lista judetului corespunzator, pentru Rd.(2 la n)</v>
      </c>
      <c r="AA2434" s="2205">
        <f t="shared" si="801"/>
        <v>1</v>
      </c>
      <c r="AB2434" s="3036">
        <v>150</v>
      </c>
    </row>
    <row r="2435" spans="1:28" x14ac:dyDescent="0.25">
      <c r="A2435" s="1708">
        <f t="shared" ca="1" si="802"/>
        <v>0</v>
      </c>
      <c r="B2435" s="1708">
        <f t="shared" si="796"/>
        <v>10150100</v>
      </c>
      <c r="C2435" s="1002">
        <v>150</v>
      </c>
      <c r="D2435" s="1797" t="s">
        <v>447</v>
      </c>
      <c r="E2435" s="1002">
        <v>100</v>
      </c>
      <c r="F2435" s="1003" t="s">
        <v>3974</v>
      </c>
      <c r="H2435" s="1016" t="s">
        <v>345</v>
      </c>
      <c r="I2435" s="1091" t="s">
        <v>6040</v>
      </c>
      <c r="K2435" s="999" t="s">
        <v>7419</v>
      </c>
      <c r="L2435" s="1005">
        <f t="shared" ca="1" si="797"/>
        <v>0</v>
      </c>
      <c r="M2435" s="1000">
        <f t="shared" si="798"/>
        <v>0</v>
      </c>
      <c r="N2435" s="1724">
        <f t="shared" ca="1" si="799"/>
        <v>0</v>
      </c>
      <c r="O2435" s="1000">
        <f ca="1">IF(AND(L2435&lt;&gt;0,ISERROR(MATCH(L2435,Altele!AE:AE,0))=TRUE),1,0)</f>
        <v>0</v>
      </c>
      <c r="P2435" s="1000">
        <f ca="1">IF(AND(L2435&lt;&gt;"",M2435&lt;&gt;"",ISERROR(VLOOKUP(L2435,Altele!AE:AF,2,FALSE))=TRUE,IF(ISERROR(VLOOKUP(L2435,Altele!AE:AF,2,FALSE))=FALSE,VLOOKUP(L2435,Altele!AE:AF,2,FALSE)&lt;&gt;M2435)),1,0)</f>
        <v>0</v>
      </c>
      <c r="Z2435" s="1006" t="str">
        <f t="shared" si="800"/>
        <v>Cap.5 Pct.1: Daca exista macar o valoare pe rand (Col.(1 la 6) # 0), atunci Cod SIRUTA (Col.C1) = SIRUTA Superior si Cod SIRUTA = in lista judetului corespunzator, pentru Rd.(2 la n)</v>
      </c>
      <c r="AA2435" s="2205">
        <f t="shared" si="801"/>
        <v>1</v>
      </c>
      <c r="AB2435" s="3036">
        <v>150</v>
      </c>
    </row>
    <row r="2436" spans="1:28" x14ac:dyDescent="0.25">
      <c r="A2436" s="1708">
        <f t="shared" ca="1" si="802"/>
        <v>0</v>
      </c>
      <c r="B2436" s="1708">
        <f t="shared" si="796"/>
        <v>10150101</v>
      </c>
      <c r="C2436" s="1002">
        <v>150</v>
      </c>
      <c r="D2436" s="1797" t="s">
        <v>447</v>
      </c>
      <c r="E2436" s="1002">
        <v>101</v>
      </c>
      <c r="F2436" s="1003" t="s">
        <v>3974</v>
      </c>
      <c r="H2436" s="1016" t="s">
        <v>345</v>
      </c>
      <c r="I2436" s="1091" t="s">
        <v>6041</v>
      </c>
      <c r="K2436" s="999" t="s">
        <v>7420</v>
      </c>
      <c r="L2436" s="1005">
        <f t="shared" ca="1" si="797"/>
        <v>0</v>
      </c>
      <c r="M2436" s="1000">
        <f t="shared" si="798"/>
        <v>0</v>
      </c>
      <c r="N2436" s="1724">
        <f t="shared" ca="1" si="799"/>
        <v>0</v>
      </c>
      <c r="O2436" s="1000">
        <f ca="1">IF(AND(L2436&lt;&gt;0,ISERROR(MATCH(L2436,Altele!AE:AE,0))=TRUE),1,0)</f>
        <v>0</v>
      </c>
      <c r="P2436" s="1000">
        <f ca="1">IF(AND(L2436&lt;&gt;"",M2436&lt;&gt;"",ISERROR(VLOOKUP(L2436,Altele!AE:AF,2,FALSE))=TRUE,IF(ISERROR(VLOOKUP(L2436,Altele!AE:AF,2,FALSE))=FALSE,VLOOKUP(L2436,Altele!AE:AF,2,FALSE)&lt;&gt;M2436)),1,0)</f>
        <v>0</v>
      </c>
      <c r="Z2436" s="1006" t="str">
        <f t="shared" si="800"/>
        <v>Cap.5 Pct.1: Daca exista macar o valoare pe rand (Col.(1 la 6) # 0), atunci Cod SIRUTA (Col.C1) = SIRUTA Superior si Cod SIRUTA = in lista judetului corespunzator, pentru Rd.(2 la n)</v>
      </c>
      <c r="AA2436" s="2205">
        <f t="shared" si="801"/>
        <v>1</v>
      </c>
      <c r="AB2436" s="3036">
        <v>150</v>
      </c>
    </row>
    <row r="2437" spans="1:28" x14ac:dyDescent="0.25">
      <c r="A2437" s="1708">
        <f t="shared" ca="1" si="802"/>
        <v>0</v>
      </c>
      <c r="B2437" s="1708">
        <f t="shared" si="796"/>
        <v>10150102</v>
      </c>
      <c r="C2437" s="1002">
        <v>150</v>
      </c>
      <c r="D2437" s="1797" t="s">
        <v>447</v>
      </c>
      <c r="E2437" s="1002">
        <v>102</v>
      </c>
      <c r="F2437" s="1003" t="s">
        <v>3974</v>
      </c>
      <c r="H2437" s="1016" t="s">
        <v>345</v>
      </c>
      <c r="I2437" s="1091" t="s">
        <v>6042</v>
      </c>
      <c r="K2437" s="999" t="s">
        <v>7421</v>
      </c>
      <c r="L2437" s="1005">
        <f t="shared" ca="1" si="797"/>
        <v>0</v>
      </c>
      <c r="M2437" s="1000">
        <f t="shared" si="798"/>
        <v>0</v>
      </c>
      <c r="N2437" s="1724">
        <f t="shared" ca="1" si="799"/>
        <v>0</v>
      </c>
      <c r="O2437" s="1000">
        <f ca="1">IF(AND(L2437&lt;&gt;0,ISERROR(MATCH(L2437,Altele!AE:AE,0))=TRUE),1,0)</f>
        <v>0</v>
      </c>
      <c r="P2437" s="1000">
        <f ca="1">IF(AND(L2437&lt;&gt;"",M2437&lt;&gt;"",ISERROR(VLOOKUP(L2437,Altele!AE:AF,2,FALSE))=TRUE,IF(ISERROR(VLOOKUP(L2437,Altele!AE:AF,2,FALSE))=FALSE,VLOOKUP(L2437,Altele!AE:AF,2,FALSE)&lt;&gt;M2437)),1,0)</f>
        <v>0</v>
      </c>
      <c r="Z2437" s="1006" t="str">
        <f t="shared" si="800"/>
        <v>Cap.5 Pct.1: Daca exista macar o valoare pe rand (Col.(1 la 6) # 0), atunci Cod SIRUTA (Col.C1) = SIRUTA Superior si Cod SIRUTA = in lista judetului corespunzator, pentru Rd.(2 la n)</v>
      </c>
      <c r="AA2437" s="2205">
        <f t="shared" si="801"/>
        <v>1</v>
      </c>
      <c r="AB2437" s="3036">
        <v>150</v>
      </c>
    </row>
    <row r="2438" spans="1:28" x14ac:dyDescent="0.25">
      <c r="A2438" s="1708">
        <f t="shared" ca="1" si="802"/>
        <v>0</v>
      </c>
      <c r="B2438" s="1708">
        <f t="shared" si="796"/>
        <v>10150103</v>
      </c>
      <c r="C2438" s="1002">
        <v>150</v>
      </c>
      <c r="D2438" s="1797" t="s">
        <v>447</v>
      </c>
      <c r="E2438" s="1002">
        <v>103</v>
      </c>
      <c r="F2438" s="1003" t="s">
        <v>3974</v>
      </c>
      <c r="H2438" s="1016" t="s">
        <v>345</v>
      </c>
      <c r="I2438" s="1091" t="s">
        <v>6043</v>
      </c>
      <c r="K2438" s="999" t="s">
        <v>7422</v>
      </c>
      <c r="L2438" s="1005">
        <f t="shared" ca="1" si="797"/>
        <v>0</v>
      </c>
      <c r="M2438" s="1000">
        <f t="shared" si="798"/>
        <v>0</v>
      </c>
      <c r="N2438" s="1724">
        <f t="shared" ca="1" si="799"/>
        <v>0</v>
      </c>
      <c r="O2438" s="1000">
        <f ca="1">IF(AND(L2438&lt;&gt;0,ISERROR(MATCH(L2438,Altele!AE:AE,0))=TRUE),1,0)</f>
        <v>0</v>
      </c>
      <c r="P2438" s="1000">
        <f ca="1">IF(AND(L2438&lt;&gt;"",M2438&lt;&gt;"",ISERROR(VLOOKUP(L2438,Altele!AE:AF,2,FALSE))=TRUE,IF(ISERROR(VLOOKUP(L2438,Altele!AE:AF,2,FALSE))=FALSE,VLOOKUP(L2438,Altele!AE:AF,2,FALSE)&lt;&gt;M2438)),1,0)</f>
        <v>0</v>
      </c>
      <c r="Z2438" s="1006" t="str">
        <f t="shared" si="800"/>
        <v>Cap.5 Pct.1: Daca exista macar o valoare pe rand (Col.(1 la 6) # 0), atunci Cod SIRUTA (Col.C1) = SIRUTA Superior si Cod SIRUTA = in lista judetului corespunzator, pentru Rd.(2 la n)</v>
      </c>
      <c r="AA2438" s="2205">
        <f t="shared" si="801"/>
        <v>1</v>
      </c>
      <c r="AB2438" s="3036">
        <v>150</v>
      </c>
    </row>
    <row r="2439" spans="1:28" x14ac:dyDescent="0.25">
      <c r="A2439" s="1708">
        <f t="shared" ca="1" si="802"/>
        <v>0</v>
      </c>
      <c r="B2439" s="1708">
        <f t="shared" si="796"/>
        <v>10150104</v>
      </c>
      <c r="C2439" s="1002">
        <v>150</v>
      </c>
      <c r="D2439" s="1797" t="s">
        <v>447</v>
      </c>
      <c r="E2439" s="1002">
        <v>104</v>
      </c>
      <c r="F2439" s="1003" t="s">
        <v>3974</v>
      </c>
      <c r="H2439" s="1016" t="s">
        <v>345</v>
      </c>
      <c r="I2439" s="1091" t="s">
        <v>6044</v>
      </c>
      <c r="K2439" s="999" t="s">
        <v>7423</v>
      </c>
      <c r="L2439" s="1005">
        <f t="shared" ca="1" si="797"/>
        <v>0</v>
      </c>
      <c r="M2439" s="1000">
        <f t="shared" si="798"/>
        <v>0</v>
      </c>
      <c r="N2439" s="1724">
        <f t="shared" ca="1" si="799"/>
        <v>0</v>
      </c>
      <c r="O2439" s="1000">
        <f ca="1">IF(AND(L2439&lt;&gt;0,ISERROR(MATCH(L2439,Altele!AE:AE,0))=TRUE),1,0)</f>
        <v>0</v>
      </c>
      <c r="P2439" s="1000">
        <f ca="1">IF(AND(L2439&lt;&gt;"",M2439&lt;&gt;"",ISERROR(VLOOKUP(L2439,Altele!AE:AF,2,FALSE))=TRUE,IF(ISERROR(VLOOKUP(L2439,Altele!AE:AF,2,FALSE))=FALSE,VLOOKUP(L2439,Altele!AE:AF,2,FALSE)&lt;&gt;M2439)),1,0)</f>
        <v>0</v>
      </c>
      <c r="Z2439" s="1006" t="str">
        <f t="shared" si="800"/>
        <v>Cap.5 Pct.1: Daca exista macar o valoare pe rand (Col.(1 la 6) # 0), atunci Cod SIRUTA (Col.C1) = SIRUTA Superior si Cod SIRUTA = in lista judetului corespunzator, pentru Rd.(2 la n)</v>
      </c>
      <c r="AA2439" s="2205">
        <f t="shared" si="801"/>
        <v>1</v>
      </c>
      <c r="AB2439" s="3036">
        <v>150</v>
      </c>
    </row>
    <row r="2440" spans="1:28" x14ac:dyDescent="0.25">
      <c r="A2440" s="1708">
        <f t="shared" ca="1" si="802"/>
        <v>0</v>
      </c>
      <c r="B2440" s="1708">
        <f t="shared" si="796"/>
        <v>10150105</v>
      </c>
      <c r="C2440" s="1002">
        <v>150</v>
      </c>
      <c r="D2440" s="1797" t="s">
        <v>447</v>
      </c>
      <c r="E2440" s="1002">
        <v>105</v>
      </c>
      <c r="F2440" s="1003" t="s">
        <v>3974</v>
      </c>
      <c r="H2440" s="1016" t="s">
        <v>345</v>
      </c>
      <c r="I2440" s="1091" t="s">
        <v>6045</v>
      </c>
      <c r="K2440" s="999" t="s">
        <v>7424</v>
      </c>
      <c r="L2440" s="1005">
        <f t="shared" ca="1" si="797"/>
        <v>0</v>
      </c>
      <c r="M2440" s="1000">
        <f t="shared" si="798"/>
        <v>0</v>
      </c>
      <c r="N2440" s="1724">
        <f t="shared" ca="1" si="799"/>
        <v>0</v>
      </c>
      <c r="O2440" s="1000">
        <f ca="1">IF(AND(L2440&lt;&gt;0,ISERROR(MATCH(L2440,Altele!AE:AE,0))=TRUE),1,0)</f>
        <v>0</v>
      </c>
      <c r="P2440" s="1000">
        <f ca="1">IF(AND(L2440&lt;&gt;"",M2440&lt;&gt;"",ISERROR(VLOOKUP(L2440,Altele!AE:AF,2,FALSE))=TRUE,IF(ISERROR(VLOOKUP(L2440,Altele!AE:AF,2,FALSE))=FALSE,VLOOKUP(L2440,Altele!AE:AF,2,FALSE)&lt;&gt;M2440)),1,0)</f>
        <v>0</v>
      </c>
      <c r="Z2440" s="1006" t="str">
        <f t="shared" si="800"/>
        <v>Cap.5 Pct.1: Daca exista macar o valoare pe rand (Col.(1 la 6) # 0), atunci Cod SIRUTA (Col.C1) = SIRUTA Superior si Cod SIRUTA = in lista judetului corespunzator, pentru Rd.(2 la n)</v>
      </c>
      <c r="AA2440" s="2205">
        <f t="shared" si="801"/>
        <v>1</v>
      </c>
      <c r="AB2440" s="3036">
        <v>150</v>
      </c>
    </row>
    <row r="2441" spans="1:28" x14ac:dyDescent="0.25">
      <c r="A2441" s="1708">
        <f t="shared" ca="1" si="802"/>
        <v>0</v>
      </c>
      <c r="B2441" s="1708">
        <f t="shared" si="796"/>
        <v>10150106</v>
      </c>
      <c r="C2441" s="1002">
        <v>150</v>
      </c>
      <c r="D2441" s="1797" t="s">
        <v>447</v>
      </c>
      <c r="E2441" s="1002">
        <v>106</v>
      </c>
      <c r="F2441" s="1003" t="s">
        <v>3974</v>
      </c>
      <c r="H2441" s="1016" t="s">
        <v>345</v>
      </c>
      <c r="I2441" s="1091" t="s">
        <v>6046</v>
      </c>
      <c r="K2441" s="999" t="s">
        <v>7425</v>
      </c>
      <c r="L2441" s="1005">
        <f t="shared" ca="1" si="797"/>
        <v>0</v>
      </c>
      <c r="M2441" s="1000">
        <f t="shared" si="798"/>
        <v>0</v>
      </c>
      <c r="N2441" s="1724">
        <f t="shared" ca="1" si="799"/>
        <v>0</v>
      </c>
      <c r="O2441" s="1000">
        <f ca="1">IF(AND(L2441&lt;&gt;0,ISERROR(MATCH(L2441,Altele!AE:AE,0))=TRUE),1,0)</f>
        <v>0</v>
      </c>
      <c r="P2441" s="1000">
        <f ca="1">IF(AND(L2441&lt;&gt;"",M2441&lt;&gt;"",ISERROR(VLOOKUP(L2441,Altele!AE:AF,2,FALSE))=TRUE,IF(ISERROR(VLOOKUP(L2441,Altele!AE:AF,2,FALSE))=FALSE,VLOOKUP(L2441,Altele!AE:AF,2,FALSE)&lt;&gt;M2441)),1,0)</f>
        <v>0</v>
      </c>
      <c r="Z2441" s="1006" t="str">
        <f t="shared" si="800"/>
        <v>Cap.5 Pct.1: Daca exista macar o valoare pe rand (Col.(1 la 6) # 0), atunci Cod SIRUTA (Col.C1) = SIRUTA Superior si Cod SIRUTA = in lista judetului corespunzator, pentru Rd.(2 la n)</v>
      </c>
      <c r="AA2441" s="2205">
        <f t="shared" si="801"/>
        <v>1</v>
      </c>
      <c r="AB2441" s="3036">
        <v>150</v>
      </c>
    </row>
    <row r="2442" spans="1:28" x14ac:dyDescent="0.25">
      <c r="A2442" s="1708">
        <f t="shared" ca="1" si="802"/>
        <v>0</v>
      </c>
      <c r="B2442" s="1708">
        <f t="shared" si="796"/>
        <v>10150107</v>
      </c>
      <c r="C2442" s="1002">
        <v>150</v>
      </c>
      <c r="D2442" s="1797" t="s">
        <v>447</v>
      </c>
      <c r="E2442" s="1002">
        <v>107</v>
      </c>
      <c r="F2442" s="1003" t="s">
        <v>3974</v>
      </c>
      <c r="H2442" s="1016" t="s">
        <v>345</v>
      </c>
      <c r="I2442" s="1091" t="s">
        <v>6047</v>
      </c>
      <c r="K2442" s="999" t="s">
        <v>7426</v>
      </c>
      <c r="L2442" s="1005">
        <f t="shared" ca="1" si="797"/>
        <v>0</v>
      </c>
      <c r="M2442" s="1000">
        <f t="shared" si="798"/>
        <v>0</v>
      </c>
      <c r="N2442" s="1724">
        <f t="shared" ca="1" si="799"/>
        <v>0</v>
      </c>
      <c r="O2442" s="1000">
        <f ca="1">IF(AND(L2442&lt;&gt;0,ISERROR(MATCH(L2442,Altele!AE:AE,0))=TRUE),1,0)</f>
        <v>0</v>
      </c>
      <c r="P2442" s="1000">
        <f ca="1">IF(AND(L2442&lt;&gt;"",M2442&lt;&gt;"",ISERROR(VLOOKUP(L2442,Altele!AE:AF,2,FALSE))=TRUE,IF(ISERROR(VLOOKUP(L2442,Altele!AE:AF,2,FALSE))=FALSE,VLOOKUP(L2442,Altele!AE:AF,2,FALSE)&lt;&gt;M2442)),1,0)</f>
        <v>0</v>
      </c>
      <c r="Z2442" s="1006" t="str">
        <f t="shared" si="800"/>
        <v>Cap.5 Pct.1: Daca exista macar o valoare pe rand (Col.(1 la 6) # 0), atunci Cod SIRUTA (Col.C1) = SIRUTA Superior si Cod SIRUTA = in lista judetului corespunzator, pentru Rd.(2 la n)</v>
      </c>
      <c r="AA2442" s="2205">
        <f t="shared" si="801"/>
        <v>1</v>
      </c>
      <c r="AB2442" s="3036">
        <v>150</v>
      </c>
    </row>
    <row r="2443" spans="1:28" x14ac:dyDescent="0.25">
      <c r="A2443" s="1708">
        <f t="shared" ca="1" si="802"/>
        <v>0</v>
      </c>
      <c r="B2443" s="1708">
        <f t="shared" ref="B2443:B2506" si="803">VALUE("1"&amp;TEXT(C2443,"0000")&amp;TEXT(E2443,"000"))</f>
        <v>10150108</v>
      </c>
      <c r="C2443" s="1002">
        <v>150</v>
      </c>
      <c r="D2443" s="1797" t="s">
        <v>447</v>
      </c>
      <c r="E2443" s="1002">
        <v>108</v>
      </c>
      <c r="F2443" s="1003" t="s">
        <v>3974</v>
      </c>
      <c r="H2443" s="1016" t="s">
        <v>345</v>
      </c>
      <c r="I2443" s="1091" t="s">
        <v>6048</v>
      </c>
      <c r="K2443" s="999" t="s">
        <v>7427</v>
      </c>
      <c r="L2443" s="1005">
        <f t="shared" ca="1" si="797"/>
        <v>0</v>
      </c>
      <c r="M2443" s="1000">
        <f t="shared" si="798"/>
        <v>0</v>
      </c>
      <c r="N2443" s="1724">
        <f t="shared" ca="1" si="799"/>
        <v>0</v>
      </c>
      <c r="O2443" s="1000">
        <f ca="1">IF(AND(L2443&lt;&gt;0,ISERROR(MATCH(L2443,Altele!AE:AE,0))=TRUE),1,0)</f>
        <v>0</v>
      </c>
      <c r="P2443" s="1000">
        <f ca="1">IF(AND(L2443&lt;&gt;"",M2443&lt;&gt;"",ISERROR(VLOOKUP(L2443,Altele!AE:AF,2,FALSE))=TRUE,IF(ISERROR(VLOOKUP(L2443,Altele!AE:AF,2,FALSE))=FALSE,VLOOKUP(L2443,Altele!AE:AF,2,FALSE)&lt;&gt;M2443)),1,0)</f>
        <v>0</v>
      </c>
      <c r="Z2443" s="1006" t="str">
        <f t="shared" si="800"/>
        <v>Cap.5 Pct.1: Daca exista macar o valoare pe rand (Col.(1 la 6) # 0), atunci Cod SIRUTA (Col.C1) = SIRUTA Superior si Cod SIRUTA = in lista judetului corespunzator, pentru Rd.(2 la n)</v>
      </c>
      <c r="AA2443" s="2205">
        <f t="shared" si="801"/>
        <v>1</v>
      </c>
      <c r="AB2443" s="3036">
        <v>150</v>
      </c>
    </row>
    <row r="2444" spans="1:28" x14ac:dyDescent="0.25">
      <c r="A2444" s="1708">
        <f t="shared" ca="1" si="802"/>
        <v>0</v>
      </c>
      <c r="B2444" s="1708">
        <f t="shared" si="803"/>
        <v>10150109</v>
      </c>
      <c r="C2444" s="1002">
        <v>150</v>
      </c>
      <c r="D2444" s="1797" t="s">
        <v>447</v>
      </c>
      <c r="E2444" s="1002">
        <v>109</v>
      </c>
      <c r="F2444" s="1003" t="s">
        <v>3974</v>
      </c>
      <c r="H2444" s="1016" t="s">
        <v>345</v>
      </c>
      <c r="I2444" s="1091" t="s">
        <v>6049</v>
      </c>
      <c r="K2444" s="999" t="s">
        <v>7428</v>
      </c>
      <c r="L2444" s="1005">
        <f t="shared" ca="1" si="797"/>
        <v>0</v>
      </c>
      <c r="M2444" s="1000">
        <f t="shared" si="798"/>
        <v>0</v>
      </c>
      <c r="N2444" s="1724">
        <f t="shared" ca="1" si="799"/>
        <v>0</v>
      </c>
      <c r="O2444" s="1000">
        <f ca="1">IF(AND(L2444&lt;&gt;0,ISERROR(MATCH(L2444,Altele!AE:AE,0))=TRUE),1,0)</f>
        <v>0</v>
      </c>
      <c r="P2444" s="1000">
        <f ca="1">IF(AND(L2444&lt;&gt;"",M2444&lt;&gt;"",ISERROR(VLOOKUP(L2444,Altele!AE:AF,2,FALSE))=TRUE,IF(ISERROR(VLOOKUP(L2444,Altele!AE:AF,2,FALSE))=FALSE,VLOOKUP(L2444,Altele!AE:AF,2,FALSE)&lt;&gt;M2444)),1,0)</f>
        <v>0</v>
      </c>
      <c r="Z2444" s="1006" t="str">
        <f t="shared" si="800"/>
        <v>Cap.5 Pct.1: Daca exista macar o valoare pe rand (Col.(1 la 6) # 0), atunci Cod SIRUTA (Col.C1) = SIRUTA Superior si Cod SIRUTA = in lista judetului corespunzator, pentru Rd.(2 la n)</v>
      </c>
      <c r="AA2444" s="2205">
        <f t="shared" si="801"/>
        <v>1</v>
      </c>
      <c r="AB2444" s="3036">
        <v>150</v>
      </c>
    </row>
    <row r="2445" spans="1:28" x14ac:dyDescent="0.25">
      <c r="A2445" s="1708">
        <f t="shared" ca="1" si="802"/>
        <v>0</v>
      </c>
      <c r="B2445" s="1708">
        <f t="shared" si="803"/>
        <v>10150110</v>
      </c>
      <c r="C2445" s="1002">
        <v>150</v>
      </c>
      <c r="D2445" s="1797" t="s">
        <v>447</v>
      </c>
      <c r="E2445" s="1002">
        <v>110</v>
      </c>
      <c r="F2445" s="1003" t="s">
        <v>3974</v>
      </c>
      <c r="H2445" s="1016" t="s">
        <v>345</v>
      </c>
      <c r="I2445" s="1091" t="s">
        <v>6050</v>
      </c>
      <c r="K2445" s="999" t="s">
        <v>7429</v>
      </c>
      <c r="L2445" s="1005">
        <f t="shared" ca="1" si="797"/>
        <v>0</v>
      </c>
      <c r="M2445" s="1000">
        <f t="shared" si="798"/>
        <v>0</v>
      </c>
      <c r="N2445" s="1724">
        <f t="shared" ca="1" si="799"/>
        <v>0</v>
      </c>
      <c r="O2445" s="1000">
        <f ca="1">IF(AND(L2445&lt;&gt;0,ISERROR(MATCH(L2445,Altele!AE:AE,0))=TRUE),1,0)</f>
        <v>0</v>
      </c>
      <c r="P2445" s="1000">
        <f ca="1">IF(AND(L2445&lt;&gt;"",M2445&lt;&gt;"",ISERROR(VLOOKUP(L2445,Altele!AE:AF,2,FALSE))=TRUE,IF(ISERROR(VLOOKUP(L2445,Altele!AE:AF,2,FALSE))=FALSE,VLOOKUP(L2445,Altele!AE:AF,2,FALSE)&lt;&gt;M2445)),1,0)</f>
        <v>0</v>
      </c>
      <c r="Z2445" s="1006" t="str">
        <f t="shared" si="800"/>
        <v>Cap.5 Pct.1: Daca exista macar o valoare pe rand (Col.(1 la 6) # 0), atunci Cod SIRUTA (Col.C1) = SIRUTA Superior si Cod SIRUTA = in lista judetului corespunzator, pentru Rd.(2 la n)</v>
      </c>
      <c r="AA2445" s="2205">
        <f t="shared" si="801"/>
        <v>1</v>
      </c>
      <c r="AB2445" s="3036">
        <v>150</v>
      </c>
    </row>
    <row r="2446" spans="1:28" x14ac:dyDescent="0.25">
      <c r="A2446" s="1708">
        <f t="shared" ca="1" si="802"/>
        <v>0</v>
      </c>
      <c r="B2446" s="1708">
        <f t="shared" si="803"/>
        <v>10150111</v>
      </c>
      <c r="C2446" s="1002">
        <v>150</v>
      </c>
      <c r="D2446" s="1797" t="s">
        <v>447</v>
      </c>
      <c r="E2446" s="1002">
        <v>111</v>
      </c>
      <c r="F2446" s="1003" t="s">
        <v>3974</v>
      </c>
      <c r="H2446" s="1016" t="s">
        <v>345</v>
      </c>
      <c r="I2446" s="1091" t="s">
        <v>6051</v>
      </c>
      <c r="K2446" s="999" t="s">
        <v>7430</v>
      </c>
      <c r="L2446" s="1005">
        <f t="shared" ca="1" si="797"/>
        <v>0</v>
      </c>
      <c r="M2446" s="1000">
        <f t="shared" si="798"/>
        <v>0</v>
      </c>
      <c r="N2446" s="1724">
        <f t="shared" ca="1" si="799"/>
        <v>0</v>
      </c>
      <c r="O2446" s="1000">
        <f ca="1">IF(AND(L2446&lt;&gt;0,ISERROR(MATCH(L2446,Altele!AE:AE,0))=TRUE),1,0)</f>
        <v>0</v>
      </c>
      <c r="P2446" s="1000">
        <f ca="1">IF(AND(L2446&lt;&gt;"",M2446&lt;&gt;"",ISERROR(VLOOKUP(L2446,Altele!AE:AF,2,FALSE))=TRUE,IF(ISERROR(VLOOKUP(L2446,Altele!AE:AF,2,FALSE))=FALSE,VLOOKUP(L2446,Altele!AE:AF,2,FALSE)&lt;&gt;M2446)),1,0)</f>
        <v>0</v>
      </c>
      <c r="Z2446" s="1006" t="str">
        <f t="shared" si="800"/>
        <v>Cap.5 Pct.1: Daca exista macar o valoare pe rand (Col.(1 la 6) # 0), atunci Cod SIRUTA (Col.C1) = SIRUTA Superior si Cod SIRUTA = in lista judetului corespunzator, pentru Rd.(2 la n)</v>
      </c>
      <c r="AA2446" s="2205">
        <f t="shared" si="801"/>
        <v>1</v>
      </c>
      <c r="AB2446" s="3036">
        <v>150</v>
      </c>
    </row>
    <row r="2447" spans="1:28" x14ac:dyDescent="0.25">
      <c r="A2447" s="1708">
        <f t="shared" ca="1" si="802"/>
        <v>0</v>
      </c>
      <c r="B2447" s="1708">
        <f t="shared" si="803"/>
        <v>10150112</v>
      </c>
      <c r="C2447" s="1002">
        <v>150</v>
      </c>
      <c r="D2447" s="1797" t="s">
        <v>447</v>
      </c>
      <c r="E2447" s="1002">
        <v>112</v>
      </c>
      <c r="F2447" s="1003" t="s">
        <v>3974</v>
      </c>
      <c r="H2447" s="1016" t="s">
        <v>345</v>
      </c>
      <c r="I2447" s="1091" t="s">
        <v>6052</v>
      </c>
      <c r="K2447" s="999" t="s">
        <v>7431</v>
      </c>
      <c r="L2447" s="1005">
        <f t="shared" ca="1" si="797"/>
        <v>0</v>
      </c>
      <c r="M2447" s="1000">
        <f t="shared" si="798"/>
        <v>0</v>
      </c>
      <c r="N2447" s="1724">
        <f t="shared" ca="1" si="799"/>
        <v>0</v>
      </c>
      <c r="O2447" s="1000">
        <f ca="1">IF(AND(L2447&lt;&gt;0,ISERROR(MATCH(L2447,Altele!AE:AE,0))=TRUE),1,0)</f>
        <v>0</v>
      </c>
      <c r="P2447" s="1000">
        <f ca="1">IF(AND(L2447&lt;&gt;"",M2447&lt;&gt;"",ISERROR(VLOOKUP(L2447,Altele!AE:AF,2,FALSE))=TRUE,IF(ISERROR(VLOOKUP(L2447,Altele!AE:AF,2,FALSE))=FALSE,VLOOKUP(L2447,Altele!AE:AF,2,FALSE)&lt;&gt;M2447)),1,0)</f>
        <v>0</v>
      </c>
      <c r="Z2447" s="1006" t="str">
        <f t="shared" si="800"/>
        <v>Cap.5 Pct.1: Daca exista macar o valoare pe rand (Col.(1 la 6) # 0), atunci Cod SIRUTA (Col.C1) = SIRUTA Superior si Cod SIRUTA = in lista judetului corespunzator, pentru Rd.(2 la n)</v>
      </c>
      <c r="AA2447" s="2205">
        <f t="shared" si="801"/>
        <v>1</v>
      </c>
      <c r="AB2447" s="3036">
        <v>150</v>
      </c>
    </row>
    <row r="2448" spans="1:28" x14ac:dyDescent="0.25">
      <c r="A2448" s="1708">
        <f t="shared" ca="1" si="802"/>
        <v>0</v>
      </c>
      <c r="B2448" s="1708">
        <f t="shared" si="803"/>
        <v>10150113</v>
      </c>
      <c r="C2448" s="1002">
        <v>150</v>
      </c>
      <c r="D2448" s="1797" t="s">
        <v>447</v>
      </c>
      <c r="E2448" s="1002">
        <v>113</v>
      </c>
      <c r="F2448" s="1003" t="s">
        <v>3974</v>
      </c>
      <c r="H2448" s="1016" t="s">
        <v>345</v>
      </c>
      <c r="I2448" s="1091" t="s">
        <v>6053</v>
      </c>
      <c r="K2448" s="999" t="s">
        <v>7432</v>
      </c>
      <c r="L2448" s="1005">
        <f t="shared" ca="1" si="797"/>
        <v>0</v>
      </c>
      <c r="M2448" s="1000">
        <f t="shared" si="798"/>
        <v>0</v>
      </c>
      <c r="N2448" s="1724">
        <f t="shared" ca="1" si="799"/>
        <v>0</v>
      </c>
      <c r="O2448" s="1000">
        <f ca="1">IF(AND(L2448&lt;&gt;0,ISERROR(MATCH(L2448,Altele!AE:AE,0))=TRUE),1,0)</f>
        <v>0</v>
      </c>
      <c r="P2448" s="1000">
        <f ca="1">IF(AND(L2448&lt;&gt;"",M2448&lt;&gt;"",ISERROR(VLOOKUP(L2448,Altele!AE:AF,2,FALSE))=TRUE,IF(ISERROR(VLOOKUP(L2448,Altele!AE:AF,2,FALSE))=FALSE,VLOOKUP(L2448,Altele!AE:AF,2,FALSE)&lt;&gt;M2448)),1,0)</f>
        <v>0</v>
      </c>
      <c r="Z2448" s="1006" t="str">
        <f t="shared" si="800"/>
        <v>Cap.5 Pct.1: Daca exista macar o valoare pe rand (Col.(1 la 6) # 0), atunci Cod SIRUTA (Col.C1) = SIRUTA Superior si Cod SIRUTA = in lista judetului corespunzator, pentru Rd.(2 la n)</v>
      </c>
      <c r="AA2448" s="2205">
        <f t="shared" si="801"/>
        <v>1</v>
      </c>
      <c r="AB2448" s="3036">
        <v>150</v>
      </c>
    </row>
    <row r="2449" spans="1:28" x14ac:dyDescent="0.25">
      <c r="A2449" s="1708">
        <f t="shared" ca="1" si="802"/>
        <v>0</v>
      </c>
      <c r="B2449" s="1708">
        <f t="shared" si="803"/>
        <v>10150114</v>
      </c>
      <c r="C2449" s="1002">
        <v>150</v>
      </c>
      <c r="D2449" s="1797" t="s">
        <v>447</v>
      </c>
      <c r="E2449" s="1002">
        <v>114</v>
      </c>
      <c r="F2449" s="1003" t="s">
        <v>3974</v>
      </c>
      <c r="H2449" s="1016" t="s">
        <v>345</v>
      </c>
      <c r="I2449" s="1091" t="s">
        <v>6054</v>
      </c>
      <c r="K2449" s="999" t="s">
        <v>7433</v>
      </c>
      <c r="L2449" s="1005">
        <f t="shared" ca="1" si="797"/>
        <v>0</v>
      </c>
      <c r="M2449" s="1000">
        <f t="shared" si="798"/>
        <v>0</v>
      </c>
      <c r="N2449" s="1724">
        <f t="shared" ca="1" si="799"/>
        <v>0</v>
      </c>
      <c r="O2449" s="1000">
        <f ca="1">IF(AND(L2449&lt;&gt;0,ISERROR(MATCH(L2449,Altele!AE:AE,0))=TRUE),1,0)</f>
        <v>0</v>
      </c>
      <c r="P2449" s="1000">
        <f ca="1">IF(AND(L2449&lt;&gt;"",M2449&lt;&gt;"",ISERROR(VLOOKUP(L2449,Altele!AE:AF,2,FALSE))=TRUE,IF(ISERROR(VLOOKUP(L2449,Altele!AE:AF,2,FALSE))=FALSE,VLOOKUP(L2449,Altele!AE:AF,2,FALSE)&lt;&gt;M2449)),1,0)</f>
        <v>0</v>
      </c>
      <c r="Z2449" s="1006" t="str">
        <f t="shared" si="800"/>
        <v>Cap.5 Pct.1: Daca exista macar o valoare pe rand (Col.(1 la 6) # 0), atunci Cod SIRUTA (Col.C1) = SIRUTA Superior si Cod SIRUTA = in lista judetului corespunzator, pentru Rd.(2 la n)</v>
      </c>
      <c r="AA2449" s="2205">
        <f t="shared" si="801"/>
        <v>1</v>
      </c>
      <c r="AB2449" s="3036">
        <v>150</v>
      </c>
    </row>
    <row r="2450" spans="1:28" x14ac:dyDescent="0.25">
      <c r="A2450" s="1708">
        <f t="shared" ca="1" si="802"/>
        <v>0</v>
      </c>
      <c r="B2450" s="1708">
        <f t="shared" si="803"/>
        <v>10150115</v>
      </c>
      <c r="C2450" s="1002">
        <v>150</v>
      </c>
      <c r="D2450" s="1797" t="s">
        <v>447</v>
      </c>
      <c r="E2450" s="1002">
        <v>115</v>
      </c>
      <c r="F2450" s="1003" t="s">
        <v>3974</v>
      </c>
      <c r="H2450" s="1016" t="s">
        <v>345</v>
      </c>
      <c r="I2450" s="1091" t="s">
        <v>6055</v>
      </c>
      <c r="K2450" s="999" t="s">
        <v>7434</v>
      </c>
      <c r="L2450" s="1005">
        <f t="shared" ca="1" si="797"/>
        <v>0</v>
      </c>
      <c r="M2450" s="1000">
        <f t="shared" si="798"/>
        <v>0</v>
      </c>
      <c r="N2450" s="1724">
        <f t="shared" ca="1" si="799"/>
        <v>0</v>
      </c>
      <c r="O2450" s="1000">
        <f ca="1">IF(AND(L2450&lt;&gt;0,ISERROR(MATCH(L2450,Altele!AE:AE,0))=TRUE),1,0)</f>
        <v>0</v>
      </c>
      <c r="P2450" s="1000">
        <f ca="1">IF(AND(L2450&lt;&gt;"",M2450&lt;&gt;"",ISERROR(VLOOKUP(L2450,Altele!AE:AF,2,FALSE))=TRUE,IF(ISERROR(VLOOKUP(L2450,Altele!AE:AF,2,FALSE))=FALSE,VLOOKUP(L2450,Altele!AE:AF,2,FALSE)&lt;&gt;M2450)),1,0)</f>
        <v>0</v>
      </c>
      <c r="Z2450" s="1006" t="str">
        <f t="shared" si="800"/>
        <v>Cap.5 Pct.1: Daca exista macar o valoare pe rand (Col.(1 la 6) # 0), atunci Cod SIRUTA (Col.C1) = SIRUTA Superior si Cod SIRUTA = in lista judetului corespunzator, pentru Rd.(2 la n)</v>
      </c>
      <c r="AA2450" s="2205">
        <f t="shared" si="801"/>
        <v>1</v>
      </c>
      <c r="AB2450" s="3036">
        <v>150</v>
      </c>
    </row>
    <row r="2451" spans="1:28" x14ac:dyDescent="0.25">
      <c r="A2451" s="1708">
        <f t="shared" ca="1" si="802"/>
        <v>0</v>
      </c>
      <c r="B2451" s="1708">
        <f t="shared" si="803"/>
        <v>10150116</v>
      </c>
      <c r="C2451" s="1002">
        <v>150</v>
      </c>
      <c r="D2451" s="1797" t="s">
        <v>447</v>
      </c>
      <c r="E2451" s="1002">
        <v>116</v>
      </c>
      <c r="F2451" s="1003" t="s">
        <v>3974</v>
      </c>
      <c r="H2451" s="1016" t="s">
        <v>345</v>
      </c>
      <c r="I2451" s="1091" t="s">
        <v>6056</v>
      </c>
      <c r="K2451" s="999" t="s">
        <v>7435</v>
      </c>
      <c r="L2451" s="1005">
        <f t="shared" ca="1" si="797"/>
        <v>0</v>
      </c>
      <c r="M2451" s="1000">
        <f t="shared" si="798"/>
        <v>0</v>
      </c>
      <c r="N2451" s="1724">
        <f t="shared" ca="1" si="799"/>
        <v>0</v>
      </c>
      <c r="O2451" s="1000">
        <f ca="1">IF(AND(L2451&lt;&gt;0,ISERROR(MATCH(L2451,Altele!AE:AE,0))=TRUE),1,0)</f>
        <v>0</v>
      </c>
      <c r="P2451" s="1000">
        <f ca="1">IF(AND(L2451&lt;&gt;"",M2451&lt;&gt;"",ISERROR(VLOOKUP(L2451,Altele!AE:AF,2,FALSE))=TRUE,IF(ISERROR(VLOOKUP(L2451,Altele!AE:AF,2,FALSE))=FALSE,VLOOKUP(L2451,Altele!AE:AF,2,FALSE)&lt;&gt;M2451)),1,0)</f>
        <v>0</v>
      </c>
      <c r="Z2451" s="1006" t="str">
        <f t="shared" si="800"/>
        <v>Cap.5 Pct.1: Daca exista macar o valoare pe rand (Col.(1 la 6) # 0), atunci Cod SIRUTA (Col.C1) = SIRUTA Superior si Cod SIRUTA = in lista judetului corespunzator, pentru Rd.(2 la n)</v>
      </c>
      <c r="AA2451" s="2205">
        <f t="shared" si="801"/>
        <v>1</v>
      </c>
      <c r="AB2451" s="3036">
        <v>150</v>
      </c>
    </row>
    <row r="2452" spans="1:28" x14ac:dyDescent="0.25">
      <c r="A2452" s="1708">
        <f t="shared" ca="1" si="802"/>
        <v>0</v>
      </c>
      <c r="B2452" s="1708">
        <f t="shared" si="803"/>
        <v>10150117</v>
      </c>
      <c r="C2452" s="1002">
        <v>150</v>
      </c>
      <c r="D2452" s="1797" t="s">
        <v>447</v>
      </c>
      <c r="E2452" s="1002">
        <v>117</v>
      </c>
      <c r="F2452" s="1003" t="s">
        <v>3974</v>
      </c>
      <c r="H2452" s="1016" t="s">
        <v>345</v>
      </c>
      <c r="I2452" s="1091" t="s">
        <v>6057</v>
      </c>
      <c r="K2452" s="999" t="s">
        <v>7436</v>
      </c>
      <c r="L2452" s="1005">
        <f t="shared" ca="1" si="797"/>
        <v>0</v>
      </c>
      <c r="M2452" s="1000">
        <f t="shared" si="798"/>
        <v>0</v>
      </c>
      <c r="N2452" s="1724">
        <f t="shared" ca="1" si="799"/>
        <v>0</v>
      </c>
      <c r="O2452" s="1000">
        <f ca="1">IF(AND(L2452&lt;&gt;0,ISERROR(MATCH(L2452,Altele!AE:AE,0))=TRUE),1,0)</f>
        <v>0</v>
      </c>
      <c r="P2452" s="1000">
        <f ca="1">IF(AND(L2452&lt;&gt;"",M2452&lt;&gt;"",ISERROR(VLOOKUP(L2452,Altele!AE:AF,2,FALSE))=TRUE,IF(ISERROR(VLOOKUP(L2452,Altele!AE:AF,2,FALSE))=FALSE,VLOOKUP(L2452,Altele!AE:AF,2,FALSE)&lt;&gt;M2452)),1,0)</f>
        <v>0</v>
      </c>
      <c r="Z2452" s="1006" t="str">
        <f t="shared" si="800"/>
        <v>Cap.5 Pct.1: Daca exista macar o valoare pe rand (Col.(1 la 6) # 0), atunci Cod SIRUTA (Col.C1) = SIRUTA Superior si Cod SIRUTA = in lista judetului corespunzator, pentru Rd.(2 la n)</v>
      </c>
      <c r="AA2452" s="2205">
        <f t="shared" si="801"/>
        <v>1</v>
      </c>
      <c r="AB2452" s="3036">
        <v>150</v>
      </c>
    </row>
    <row r="2453" spans="1:28" x14ac:dyDescent="0.25">
      <c r="A2453" s="1708">
        <f t="shared" ca="1" si="802"/>
        <v>0</v>
      </c>
      <c r="B2453" s="1708">
        <f t="shared" si="803"/>
        <v>10150118</v>
      </c>
      <c r="C2453" s="1002">
        <v>150</v>
      </c>
      <c r="D2453" s="1797" t="s">
        <v>447</v>
      </c>
      <c r="E2453" s="1002">
        <v>118</v>
      </c>
      <c r="F2453" s="1003" t="s">
        <v>3974</v>
      </c>
      <c r="H2453" s="1016" t="s">
        <v>345</v>
      </c>
      <c r="I2453" s="1091" t="s">
        <v>6058</v>
      </c>
      <c r="K2453" s="999" t="s">
        <v>7437</v>
      </c>
      <c r="L2453" s="1005">
        <f t="shared" ca="1" si="797"/>
        <v>0</v>
      </c>
      <c r="M2453" s="1000">
        <f t="shared" si="798"/>
        <v>0</v>
      </c>
      <c r="N2453" s="1724">
        <f t="shared" ca="1" si="799"/>
        <v>0</v>
      </c>
      <c r="O2453" s="1000">
        <f ca="1">IF(AND(L2453&lt;&gt;0,ISERROR(MATCH(L2453,Altele!AE:AE,0))=TRUE),1,0)</f>
        <v>0</v>
      </c>
      <c r="P2453" s="1000">
        <f ca="1">IF(AND(L2453&lt;&gt;"",M2453&lt;&gt;"",ISERROR(VLOOKUP(L2453,Altele!AE:AF,2,FALSE))=TRUE,IF(ISERROR(VLOOKUP(L2453,Altele!AE:AF,2,FALSE))=FALSE,VLOOKUP(L2453,Altele!AE:AF,2,FALSE)&lt;&gt;M2453)),1,0)</f>
        <v>0</v>
      </c>
      <c r="Z2453" s="1006" t="str">
        <f t="shared" si="800"/>
        <v>Cap.5 Pct.1: Daca exista macar o valoare pe rand (Col.(1 la 6) # 0), atunci Cod SIRUTA (Col.C1) = SIRUTA Superior si Cod SIRUTA = in lista judetului corespunzator, pentru Rd.(2 la n)</v>
      </c>
      <c r="AA2453" s="2205">
        <f t="shared" si="801"/>
        <v>1</v>
      </c>
      <c r="AB2453" s="3036">
        <v>150</v>
      </c>
    </row>
    <row r="2454" spans="1:28" x14ac:dyDescent="0.25">
      <c r="A2454" s="1708">
        <f t="shared" ca="1" si="802"/>
        <v>0</v>
      </c>
      <c r="B2454" s="1708">
        <f t="shared" si="803"/>
        <v>10150119</v>
      </c>
      <c r="C2454" s="1002">
        <v>150</v>
      </c>
      <c r="D2454" s="1797" t="s">
        <v>447</v>
      </c>
      <c r="E2454" s="1002">
        <v>119</v>
      </c>
      <c r="F2454" s="1003" t="s">
        <v>3974</v>
      </c>
      <c r="H2454" s="1016" t="s">
        <v>345</v>
      </c>
      <c r="I2454" s="1091" t="s">
        <v>6059</v>
      </c>
      <c r="K2454" s="999" t="s">
        <v>7438</v>
      </c>
      <c r="L2454" s="1005">
        <f t="shared" ca="1" si="797"/>
        <v>0</v>
      </c>
      <c r="M2454" s="1000">
        <f t="shared" si="798"/>
        <v>0</v>
      </c>
      <c r="N2454" s="1724">
        <f t="shared" ca="1" si="799"/>
        <v>0</v>
      </c>
      <c r="O2454" s="1000">
        <f ca="1">IF(AND(L2454&lt;&gt;0,ISERROR(MATCH(L2454,Altele!AE:AE,0))=TRUE),1,0)</f>
        <v>0</v>
      </c>
      <c r="P2454" s="1000">
        <f ca="1">IF(AND(L2454&lt;&gt;"",M2454&lt;&gt;"",ISERROR(VLOOKUP(L2454,Altele!AE:AF,2,FALSE))=TRUE,IF(ISERROR(VLOOKUP(L2454,Altele!AE:AF,2,FALSE))=FALSE,VLOOKUP(L2454,Altele!AE:AF,2,FALSE)&lt;&gt;M2454)),1,0)</f>
        <v>0</v>
      </c>
      <c r="Z2454" s="1006" t="str">
        <f t="shared" si="800"/>
        <v>Cap.5 Pct.1: Daca exista macar o valoare pe rand (Col.(1 la 6) # 0), atunci Cod SIRUTA (Col.C1) = SIRUTA Superior si Cod SIRUTA = in lista judetului corespunzator, pentru Rd.(2 la n)</v>
      </c>
      <c r="AA2454" s="2205">
        <f t="shared" si="801"/>
        <v>1</v>
      </c>
      <c r="AB2454" s="3036">
        <v>150</v>
      </c>
    </row>
    <row r="2455" spans="1:28" x14ac:dyDescent="0.25">
      <c r="A2455" s="1708">
        <f t="shared" ca="1" si="802"/>
        <v>0</v>
      </c>
      <c r="B2455" s="1708">
        <f t="shared" si="803"/>
        <v>10150120</v>
      </c>
      <c r="C2455" s="1002">
        <v>150</v>
      </c>
      <c r="D2455" s="1797" t="s">
        <v>447</v>
      </c>
      <c r="E2455" s="1002">
        <v>120</v>
      </c>
      <c r="F2455" s="1003" t="s">
        <v>3974</v>
      </c>
      <c r="H2455" s="1016" t="s">
        <v>345</v>
      </c>
      <c r="I2455" s="1091" t="s">
        <v>6060</v>
      </c>
      <c r="K2455" s="999" t="s">
        <v>7439</v>
      </c>
      <c r="L2455" s="1005">
        <f t="shared" ca="1" si="797"/>
        <v>0</v>
      </c>
      <c r="M2455" s="1000">
        <f t="shared" si="798"/>
        <v>0</v>
      </c>
      <c r="N2455" s="1724">
        <f t="shared" ca="1" si="799"/>
        <v>0</v>
      </c>
      <c r="O2455" s="1000">
        <f ca="1">IF(AND(L2455&lt;&gt;0,ISERROR(MATCH(L2455,Altele!AE:AE,0))=TRUE),1,0)</f>
        <v>0</v>
      </c>
      <c r="P2455" s="1000">
        <f ca="1">IF(AND(L2455&lt;&gt;"",M2455&lt;&gt;"",ISERROR(VLOOKUP(L2455,Altele!AE:AF,2,FALSE))=TRUE,IF(ISERROR(VLOOKUP(L2455,Altele!AE:AF,2,FALSE))=FALSE,VLOOKUP(L2455,Altele!AE:AF,2,FALSE)&lt;&gt;M2455)),1,0)</f>
        <v>0</v>
      </c>
      <c r="Z2455" s="1006" t="str">
        <f t="shared" si="800"/>
        <v>Cap.5 Pct.1: Daca exista macar o valoare pe rand (Col.(1 la 6) # 0), atunci Cod SIRUTA (Col.C1) = SIRUTA Superior si Cod SIRUTA = in lista judetului corespunzator, pentru Rd.(2 la n)</v>
      </c>
      <c r="AA2455" s="2205">
        <f t="shared" si="801"/>
        <v>1</v>
      </c>
      <c r="AB2455" s="3036">
        <v>150</v>
      </c>
    </row>
    <row r="2456" spans="1:28" x14ac:dyDescent="0.25">
      <c r="A2456" s="1708">
        <f t="shared" ca="1" si="802"/>
        <v>0</v>
      </c>
      <c r="B2456" s="1708">
        <f t="shared" si="803"/>
        <v>10150121</v>
      </c>
      <c r="C2456" s="1002">
        <v>150</v>
      </c>
      <c r="D2456" s="1797" t="s">
        <v>447</v>
      </c>
      <c r="E2456" s="1002">
        <v>121</v>
      </c>
      <c r="F2456" s="1003" t="s">
        <v>3974</v>
      </c>
      <c r="H2456" s="1016" t="s">
        <v>345</v>
      </c>
      <c r="I2456" s="1091" t="s">
        <v>6061</v>
      </c>
      <c r="K2456" s="999" t="s">
        <v>7440</v>
      </c>
      <c r="L2456" s="1005">
        <f t="shared" ca="1" si="797"/>
        <v>0</v>
      </c>
      <c r="M2456" s="1000">
        <f t="shared" si="798"/>
        <v>0</v>
      </c>
      <c r="N2456" s="1724">
        <f t="shared" ca="1" si="799"/>
        <v>0</v>
      </c>
      <c r="O2456" s="1000">
        <f ca="1">IF(AND(L2456&lt;&gt;0,ISERROR(MATCH(L2456,Altele!AE:AE,0))=TRUE),1,0)</f>
        <v>0</v>
      </c>
      <c r="P2456" s="1000">
        <f ca="1">IF(AND(L2456&lt;&gt;"",M2456&lt;&gt;"",ISERROR(VLOOKUP(L2456,Altele!AE:AF,2,FALSE))=TRUE,IF(ISERROR(VLOOKUP(L2456,Altele!AE:AF,2,FALSE))=FALSE,VLOOKUP(L2456,Altele!AE:AF,2,FALSE)&lt;&gt;M2456)),1,0)</f>
        <v>0</v>
      </c>
      <c r="Z2456" s="1006" t="str">
        <f t="shared" si="800"/>
        <v>Cap.5 Pct.1: Daca exista macar o valoare pe rand (Col.(1 la 6) # 0), atunci Cod SIRUTA (Col.C1) = SIRUTA Superior si Cod SIRUTA = in lista judetului corespunzator, pentru Rd.(2 la n)</v>
      </c>
      <c r="AA2456" s="2205">
        <f t="shared" si="801"/>
        <v>1</v>
      </c>
      <c r="AB2456" s="3036">
        <v>150</v>
      </c>
    </row>
    <row r="2457" spans="1:28" x14ac:dyDescent="0.25">
      <c r="A2457" s="1708">
        <f t="shared" ca="1" si="802"/>
        <v>0</v>
      </c>
      <c r="B2457" s="1708">
        <f t="shared" si="803"/>
        <v>10150122</v>
      </c>
      <c r="C2457" s="1002">
        <v>150</v>
      </c>
      <c r="D2457" s="1797" t="s">
        <v>447</v>
      </c>
      <c r="E2457" s="1002">
        <v>122</v>
      </c>
      <c r="F2457" s="1003" t="s">
        <v>3974</v>
      </c>
      <c r="H2457" s="1016" t="s">
        <v>345</v>
      </c>
      <c r="I2457" s="1091" t="s">
        <v>6062</v>
      </c>
      <c r="K2457" s="999" t="s">
        <v>7441</v>
      </c>
      <c r="L2457" s="1005">
        <f t="shared" ca="1" si="797"/>
        <v>0</v>
      </c>
      <c r="M2457" s="1000">
        <f t="shared" si="798"/>
        <v>0</v>
      </c>
      <c r="N2457" s="1724">
        <f t="shared" ca="1" si="799"/>
        <v>0</v>
      </c>
      <c r="O2457" s="1000">
        <f ca="1">IF(AND(L2457&lt;&gt;0,ISERROR(MATCH(L2457,Altele!AE:AE,0))=TRUE),1,0)</f>
        <v>0</v>
      </c>
      <c r="P2457" s="1000">
        <f ca="1">IF(AND(L2457&lt;&gt;"",M2457&lt;&gt;"",ISERROR(VLOOKUP(L2457,Altele!AE:AF,2,FALSE))=TRUE,IF(ISERROR(VLOOKUP(L2457,Altele!AE:AF,2,FALSE))=FALSE,VLOOKUP(L2457,Altele!AE:AF,2,FALSE)&lt;&gt;M2457)),1,0)</f>
        <v>0</v>
      </c>
      <c r="Z2457" s="1006" t="str">
        <f t="shared" si="800"/>
        <v>Cap.5 Pct.1: Daca exista macar o valoare pe rand (Col.(1 la 6) # 0), atunci Cod SIRUTA (Col.C1) = SIRUTA Superior si Cod SIRUTA = in lista judetului corespunzator, pentru Rd.(2 la n)</v>
      </c>
      <c r="AA2457" s="2205">
        <f t="shared" si="801"/>
        <v>1</v>
      </c>
      <c r="AB2457" s="3036">
        <v>150</v>
      </c>
    </row>
    <row r="2458" spans="1:28" x14ac:dyDescent="0.25">
      <c r="A2458" s="1708">
        <f t="shared" ca="1" si="802"/>
        <v>0</v>
      </c>
      <c r="B2458" s="1708">
        <f t="shared" si="803"/>
        <v>10150123</v>
      </c>
      <c r="C2458" s="1002">
        <v>150</v>
      </c>
      <c r="D2458" s="1797" t="s">
        <v>447</v>
      </c>
      <c r="E2458" s="1002">
        <v>123</v>
      </c>
      <c r="F2458" s="1003" t="s">
        <v>3974</v>
      </c>
      <c r="H2458" s="1016" t="s">
        <v>345</v>
      </c>
      <c r="I2458" s="1091" t="s">
        <v>6063</v>
      </c>
      <c r="K2458" s="999" t="s">
        <v>7442</v>
      </c>
      <c r="L2458" s="1005">
        <f t="shared" ca="1" si="797"/>
        <v>0</v>
      </c>
      <c r="M2458" s="1000">
        <f t="shared" si="798"/>
        <v>0</v>
      </c>
      <c r="N2458" s="1724">
        <f t="shared" ca="1" si="799"/>
        <v>0</v>
      </c>
      <c r="O2458" s="1000">
        <f ca="1">IF(AND(L2458&lt;&gt;0,ISERROR(MATCH(L2458,Altele!AE:AE,0))=TRUE),1,0)</f>
        <v>0</v>
      </c>
      <c r="P2458" s="1000">
        <f ca="1">IF(AND(L2458&lt;&gt;"",M2458&lt;&gt;"",ISERROR(VLOOKUP(L2458,Altele!AE:AF,2,FALSE))=TRUE,IF(ISERROR(VLOOKUP(L2458,Altele!AE:AF,2,FALSE))=FALSE,VLOOKUP(L2458,Altele!AE:AF,2,FALSE)&lt;&gt;M2458)),1,0)</f>
        <v>0</v>
      </c>
      <c r="Z2458" s="1006" t="str">
        <f t="shared" si="800"/>
        <v>Cap.5 Pct.1: Daca exista macar o valoare pe rand (Col.(1 la 6) # 0), atunci Cod SIRUTA (Col.C1) = SIRUTA Superior si Cod SIRUTA = in lista judetului corespunzator, pentru Rd.(2 la n)</v>
      </c>
      <c r="AA2458" s="2205">
        <f t="shared" si="801"/>
        <v>1</v>
      </c>
      <c r="AB2458" s="3036">
        <v>150</v>
      </c>
    </row>
    <row r="2459" spans="1:28" x14ac:dyDescent="0.25">
      <c r="A2459" s="1708">
        <f t="shared" ca="1" si="802"/>
        <v>0</v>
      </c>
      <c r="B2459" s="1708">
        <f t="shared" si="803"/>
        <v>10150124</v>
      </c>
      <c r="C2459" s="1002">
        <v>150</v>
      </c>
      <c r="D2459" s="1797" t="s">
        <v>447</v>
      </c>
      <c r="E2459" s="1002">
        <v>124</v>
      </c>
      <c r="F2459" s="1003" t="s">
        <v>3974</v>
      </c>
      <c r="H2459" s="1016" t="s">
        <v>345</v>
      </c>
      <c r="I2459" s="1091" t="s">
        <v>6064</v>
      </c>
      <c r="K2459" s="999" t="s">
        <v>7443</v>
      </c>
      <c r="L2459" s="1005">
        <f t="shared" ca="1" si="797"/>
        <v>0</v>
      </c>
      <c r="M2459" s="1000">
        <f t="shared" si="798"/>
        <v>0</v>
      </c>
      <c r="N2459" s="1724">
        <f t="shared" ca="1" si="799"/>
        <v>0</v>
      </c>
      <c r="O2459" s="1000">
        <f ca="1">IF(AND(L2459&lt;&gt;0,ISERROR(MATCH(L2459,Altele!AE:AE,0))=TRUE),1,0)</f>
        <v>0</v>
      </c>
      <c r="P2459" s="1000">
        <f ca="1">IF(AND(L2459&lt;&gt;"",M2459&lt;&gt;"",ISERROR(VLOOKUP(L2459,Altele!AE:AF,2,FALSE))=TRUE,IF(ISERROR(VLOOKUP(L2459,Altele!AE:AF,2,FALSE))=FALSE,VLOOKUP(L2459,Altele!AE:AF,2,FALSE)&lt;&gt;M2459)),1,0)</f>
        <v>0</v>
      </c>
      <c r="Z2459" s="1006" t="str">
        <f t="shared" si="800"/>
        <v>Cap.5 Pct.1: Daca exista macar o valoare pe rand (Col.(1 la 6) # 0), atunci Cod SIRUTA (Col.C1) = SIRUTA Superior si Cod SIRUTA = in lista judetului corespunzator, pentru Rd.(2 la n)</v>
      </c>
      <c r="AA2459" s="2205">
        <f t="shared" si="801"/>
        <v>1</v>
      </c>
      <c r="AB2459" s="3036">
        <v>150</v>
      </c>
    </row>
    <row r="2460" spans="1:28" x14ac:dyDescent="0.25">
      <c r="A2460" s="1708">
        <f t="shared" ca="1" si="802"/>
        <v>0</v>
      </c>
      <c r="B2460" s="1708">
        <f t="shared" si="803"/>
        <v>10150125</v>
      </c>
      <c r="C2460" s="1002">
        <v>150</v>
      </c>
      <c r="D2460" s="1797" t="s">
        <v>447</v>
      </c>
      <c r="E2460" s="1002">
        <v>125</v>
      </c>
      <c r="F2460" s="1003" t="s">
        <v>3974</v>
      </c>
      <c r="H2460" s="1016" t="s">
        <v>345</v>
      </c>
      <c r="I2460" s="1091" t="s">
        <v>6065</v>
      </c>
      <c r="K2460" s="999" t="s">
        <v>7444</v>
      </c>
      <c r="L2460" s="1005">
        <f t="shared" ca="1" si="797"/>
        <v>0</v>
      </c>
      <c r="M2460" s="1000">
        <f t="shared" si="798"/>
        <v>0</v>
      </c>
      <c r="N2460" s="1724">
        <f t="shared" ca="1" si="799"/>
        <v>0</v>
      </c>
      <c r="O2460" s="1000">
        <f ca="1">IF(AND(L2460&lt;&gt;0,ISERROR(MATCH(L2460,Altele!AE:AE,0))=TRUE),1,0)</f>
        <v>0</v>
      </c>
      <c r="P2460" s="1000">
        <f ca="1">IF(AND(L2460&lt;&gt;"",M2460&lt;&gt;"",ISERROR(VLOOKUP(L2460,Altele!AE:AF,2,FALSE))=TRUE,IF(ISERROR(VLOOKUP(L2460,Altele!AE:AF,2,FALSE))=FALSE,VLOOKUP(L2460,Altele!AE:AF,2,FALSE)&lt;&gt;M2460)),1,0)</f>
        <v>0</v>
      </c>
      <c r="Z2460" s="1006" t="str">
        <f t="shared" si="800"/>
        <v>Cap.5 Pct.1: Daca exista macar o valoare pe rand (Col.(1 la 6) # 0), atunci Cod SIRUTA (Col.C1) = SIRUTA Superior si Cod SIRUTA = in lista judetului corespunzator, pentru Rd.(2 la n)</v>
      </c>
      <c r="AA2460" s="2205">
        <f t="shared" si="801"/>
        <v>1</v>
      </c>
      <c r="AB2460" s="3036">
        <v>150</v>
      </c>
    </row>
    <row r="2461" spans="1:28" x14ac:dyDescent="0.25">
      <c r="A2461" s="1708">
        <f t="shared" ca="1" si="802"/>
        <v>0</v>
      </c>
      <c r="B2461" s="1708">
        <f t="shared" si="803"/>
        <v>10150126</v>
      </c>
      <c r="C2461" s="1002">
        <v>150</v>
      </c>
      <c r="D2461" s="1797" t="s">
        <v>447</v>
      </c>
      <c r="E2461" s="1002">
        <v>126</v>
      </c>
      <c r="F2461" s="1003" t="s">
        <v>3974</v>
      </c>
      <c r="H2461" s="1016" t="s">
        <v>345</v>
      </c>
      <c r="I2461" s="1091" t="s">
        <v>6066</v>
      </c>
      <c r="K2461" s="999" t="s">
        <v>7445</v>
      </c>
      <c r="L2461" s="1005">
        <f t="shared" ca="1" si="797"/>
        <v>0</v>
      </c>
      <c r="M2461" s="1000">
        <f t="shared" si="798"/>
        <v>0</v>
      </c>
      <c r="N2461" s="1724">
        <f t="shared" ca="1" si="799"/>
        <v>0</v>
      </c>
      <c r="O2461" s="1000">
        <f ca="1">IF(AND(L2461&lt;&gt;0,ISERROR(MATCH(L2461,Altele!AE:AE,0))=TRUE),1,0)</f>
        <v>0</v>
      </c>
      <c r="P2461" s="1000">
        <f ca="1">IF(AND(L2461&lt;&gt;"",M2461&lt;&gt;"",ISERROR(VLOOKUP(L2461,Altele!AE:AF,2,FALSE))=TRUE,IF(ISERROR(VLOOKUP(L2461,Altele!AE:AF,2,FALSE))=FALSE,VLOOKUP(L2461,Altele!AE:AF,2,FALSE)&lt;&gt;M2461)),1,0)</f>
        <v>0</v>
      </c>
      <c r="Z2461" s="1006" t="str">
        <f t="shared" si="800"/>
        <v>Cap.5 Pct.1: Daca exista macar o valoare pe rand (Col.(1 la 6) # 0), atunci Cod SIRUTA (Col.C1) = SIRUTA Superior si Cod SIRUTA = in lista judetului corespunzator, pentru Rd.(2 la n)</v>
      </c>
      <c r="AA2461" s="2205">
        <f t="shared" si="801"/>
        <v>1</v>
      </c>
      <c r="AB2461" s="3036">
        <v>150</v>
      </c>
    </row>
    <row r="2462" spans="1:28" x14ac:dyDescent="0.25">
      <c r="A2462" s="1708">
        <f t="shared" ca="1" si="802"/>
        <v>0</v>
      </c>
      <c r="B2462" s="1708">
        <f t="shared" si="803"/>
        <v>10150127</v>
      </c>
      <c r="C2462" s="1002">
        <v>150</v>
      </c>
      <c r="D2462" s="1797" t="s">
        <v>447</v>
      </c>
      <c r="E2462" s="1002">
        <v>127</v>
      </c>
      <c r="F2462" s="1003" t="s">
        <v>3974</v>
      </c>
      <c r="H2462" s="1016" t="s">
        <v>345</v>
      </c>
      <c r="I2462" s="1091" t="s">
        <v>6067</v>
      </c>
      <c r="K2462" s="999" t="s">
        <v>7446</v>
      </c>
      <c r="L2462" s="1005">
        <f t="shared" ca="1" si="797"/>
        <v>0</v>
      </c>
      <c r="M2462" s="1000">
        <f t="shared" si="798"/>
        <v>0</v>
      </c>
      <c r="N2462" s="1724">
        <f t="shared" ca="1" si="799"/>
        <v>0</v>
      </c>
      <c r="O2462" s="1000">
        <f ca="1">IF(AND(L2462&lt;&gt;0,ISERROR(MATCH(L2462,Altele!AE:AE,0))=TRUE),1,0)</f>
        <v>0</v>
      </c>
      <c r="P2462" s="1000">
        <f ca="1">IF(AND(L2462&lt;&gt;"",M2462&lt;&gt;"",ISERROR(VLOOKUP(L2462,Altele!AE:AF,2,FALSE))=TRUE,IF(ISERROR(VLOOKUP(L2462,Altele!AE:AF,2,FALSE))=FALSE,VLOOKUP(L2462,Altele!AE:AF,2,FALSE)&lt;&gt;M2462)),1,0)</f>
        <v>0</v>
      </c>
      <c r="Z2462" s="1006" t="str">
        <f t="shared" si="800"/>
        <v>Cap.5 Pct.1: Daca exista macar o valoare pe rand (Col.(1 la 6) # 0), atunci Cod SIRUTA (Col.C1) = SIRUTA Superior si Cod SIRUTA = in lista judetului corespunzator, pentru Rd.(2 la n)</v>
      </c>
      <c r="AA2462" s="2205">
        <f t="shared" si="801"/>
        <v>1</v>
      </c>
      <c r="AB2462" s="3036">
        <v>150</v>
      </c>
    </row>
    <row r="2463" spans="1:28" x14ac:dyDescent="0.25">
      <c r="A2463" s="1708">
        <f t="shared" ca="1" si="802"/>
        <v>0</v>
      </c>
      <c r="B2463" s="1708">
        <f t="shared" si="803"/>
        <v>10150128</v>
      </c>
      <c r="C2463" s="1002">
        <v>150</v>
      </c>
      <c r="D2463" s="1797" t="s">
        <v>447</v>
      </c>
      <c r="E2463" s="1002">
        <v>128</v>
      </c>
      <c r="F2463" s="1003" t="s">
        <v>3974</v>
      </c>
      <c r="H2463" s="1016" t="s">
        <v>345</v>
      </c>
      <c r="I2463" s="1091" t="s">
        <v>6068</v>
      </c>
      <c r="K2463" s="999" t="s">
        <v>7447</v>
      </c>
      <c r="L2463" s="1005">
        <f t="shared" ca="1" si="797"/>
        <v>0</v>
      </c>
      <c r="M2463" s="1000">
        <f t="shared" si="798"/>
        <v>0</v>
      </c>
      <c r="N2463" s="1724">
        <f t="shared" ca="1" si="799"/>
        <v>0</v>
      </c>
      <c r="O2463" s="1000">
        <f ca="1">IF(AND(L2463&lt;&gt;0,ISERROR(MATCH(L2463,Altele!AE:AE,0))=TRUE),1,0)</f>
        <v>0</v>
      </c>
      <c r="P2463" s="1000">
        <f ca="1">IF(AND(L2463&lt;&gt;"",M2463&lt;&gt;"",ISERROR(VLOOKUP(L2463,Altele!AE:AF,2,FALSE))=TRUE,IF(ISERROR(VLOOKUP(L2463,Altele!AE:AF,2,FALSE))=FALSE,VLOOKUP(L2463,Altele!AE:AF,2,FALSE)&lt;&gt;M2463)),1,0)</f>
        <v>0</v>
      </c>
      <c r="Z2463" s="1006" t="str">
        <f t="shared" si="800"/>
        <v>Cap.5 Pct.1: Daca exista macar o valoare pe rand (Col.(1 la 6) # 0), atunci Cod SIRUTA (Col.C1) = SIRUTA Superior si Cod SIRUTA = in lista judetului corespunzator, pentru Rd.(2 la n)</v>
      </c>
      <c r="AA2463" s="2205">
        <f t="shared" si="801"/>
        <v>1</v>
      </c>
      <c r="AB2463" s="3036">
        <v>150</v>
      </c>
    </row>
    <row r="2464" spans="1:28" x14ac:dyDescent="0.25">
      <c r="A2464" s="1708">
        <f t="shared" ca="1" si="802"/>
        <v>0</v>
      </c>
      <c r="B2464" s="1708">
        <f t="shared" si="803"/>
        <v>10150129</v>
      </c>
      <c r="C2464" s="1002">
        <v>150</v>
      </c>
      <c r="D2464" s="1797" t="s">
        <v>447</v>
      </c>
      <c r="E2464" s="1002">
        <v>129</v>
      </c>
      <c r="F2464" s="1003" t="s">
        <v>3974</v>
      </c>
      <c r="H2464" s="1016" t="s">
        <v>345</v>
      </c>
      <c r="I2464" s="1091" t="s">
        <v>6069</v>
      </c>
      <c r="K2464" s="999" t="s">
        <v>7448</v>
      </c>
      <c r="L2464" s="1005">
        <f t="shared" ca="1" si="797"/>
        <v>0</v>
      </c>
      <c r="M2464" s="1000">
        <f t="shared" si="798"/>
        <v>0</v>
      </c>
      <c r="N2464" s="1724">
        <f t="shared" ca="1" si="799"/>
        <v>0</v>
      </c>
      <c r="O2464" s="1000">
        <f ca="1">IF(AND(L2464&lt;&gt;0,ISERROR(MATCH(L2464,Altele!AE:AE,0))=TRUE),1,0)</f>
        <v>0</v>
      </c>
      <c r="P2464" s="1000">
        <f ca="1">IF(AND(L2464&lt;&gt;"",M2464&lt;&gt;"",ISERROR(VLOOKUP(L2464,Altele!AE:AF,2,FALSE))=TRUE,IF(ISERROR(VLOOKUP(L2464,Altele!AE:AF,2,FALSE))=FALSE,VLOOKUP(L2464,Altele!AE:AF,2,FALSE)&lt;&gt;M2464)),1,0)</f>
        <v>0</v>
      </c>
      <c r="Z2464" s="1006" t="str">
        <f t="shared" si="800"/>
        <v>Cap.5 Pct.1: Daca exista macar o valoare pe rand (Col.(1 la 6) # 0), atunci Cod SIRUTA (Col.C1) = SIRUTA Superior si Cod SIRUTA = in lista judetului corespunzator, pentru Rd.(2 la n)</v>
      </c>
      <c r="AA2464" s="2205">
        <f t="shared" si="801"/>
        <v>1</v>
      </c>
      <c r="AB2464" s="3036">
        <v>150</v>
      </c>
    </row>
    <row r="2465" spans="1:28" x14ac:dyDescent="0.25">
      <c r="A2465" s="1708">
        <f t="shared" ca="1" si="802"/>
        <v>0</v>
      </c>
      <c r="B2465" s="1708">
        <f t="shared" si="803"/>
        <v>10150130</v>
      </c>
      <c r="C2465" s="1002">
        <v>150</v>
      </c>
      <c r="D2465" s="1797" t="s">
        <v>447</v>
      </c>
      <c r="E2465" s="1002">
        <v>130</v>
      </c>
      <c r="F2465" s="1003" t="s">
        <v>3974</v>
      </c>
      <c r="H2465" s="1016" t="s">
        <v>345</v>
      </c>
      <c r="I2465" s="1091" t="s">
        <v>6070</v>
      </c>
      <c r="K2465" s="999" t="s">
        <v>7449</v>
      </c>
      <c r="L2465" s="1005">
        <f t="shared" ref="L2465:L2528" ca="1" si="804">BA831</f>
        <v>0</v>
      </c>
      <c r="M2465" s="1000">
        <f t="shared" ref="M2465:M2528" si="805">SUM(BI831:BN831)</f>
        <v>0</v>
      </c>
      <c r="N2465" s="1724">
        <f t="shared" ref="N2465:N2528" ca="1" si="806">IF(OR(O2465=1,P2465=1),1,0)</f>
        <v>0</v>
      </c>
      <c r="O2465" s="1000">
        <f ca="1">IF(AND(L2465&lt;&gt;0,ISERROR(MATCH(L2465,Altele!AE:AE,0))=TRUE),1,0)</f>
        <v>0</v>
      </c>
      <c r="P2465" s="1000">
        <f ca="1">IF(AND(L2465&lt;&gt;"",M2465&lt;&gt;"",ISERROR(VLOOKUP(L2465,Altele!AE:AF,2,FALSE))=TRUE,IF(ISERROR(VLOOKUP(L2465,Altele!AE:AF,2,FALSE))=FALSE,VLOOKUP(L2465,Altele!AE:AF,2,FALSE)&lt;&gt;M2465)),1,0)</f>
        <v>0</v>
      </c>
      <c r="Z2465" s="1006" t="str">
        <f t="shared" si="800"/>
        <v>Cap.5 Pct.1: Daca exista macar o valoare pe rand (Col.(1 la 6) # 0), atunci Cod SIRUTA (Col.C1) = SIRUTA Superior si Cod SIRUTA = in lista judetului corespunzator, pentru Rd.(2 la n)</v>
      </c>
      <c r="AA2465" s="2205">
        <f t="shared" si="801"/>
        <v>1</v>
      </c>
      <c r="AB2465" s="3036">
        <v>150</v>
      </c>
    </row>
    <row r="2466" spans="1:28" x14ac:dyDescent="0.25">
      <c r="A2466" s="1708">
        <f t="shared" ca="1" si="802"/>
        <v>0</v>
      </c>
      <c r="B2466" s="1708">
        <f t="shared" si="803"/>
        <v>10150131</v>
      </c>
      <c r="C2466" s="1002">
        <v>150</v>
      </c>
      <c r="D2466" s="1797" t="s">
        <v>447</v>
      </c>
      <c r="E2466" s="1002">
        <v>131</v>
      </c>
      <c r="F2466" s="1003" t="s">
        <v>3974</v>
      </c>
      <c r="H2466" s="1016" t="s">
        <v>345</v>
      </c>
      <c r="I2466" s="1091" t="s">
        <v>6071</v>
      </c>
      <c r="K2466" s="999" t="s">
        <v>7450</v>
      </c>
      <c r="L2466" s="1005">
        <f t="shared" ca="1" si="804"/>
        <v>0</v>
      </c>
      <c r="M2466" s="1000">
        <f t="shared" si="805"/>
        <v>0</v>
      </c>
      <c r="N2466" s="1724">
        <f t="shared" ca="1" si="806"/>
        <v>0</v>
      </c>
      <c r="O2466" s="1000">
        <f ca="1">IF(AND(L2466&lt;&gt;0,ISERROR(MATCH(L2466,Altele!AE:AE,0))=TRUE),1,0)</f>
        <v>0</v>
      </c>
      <c r="P2466" s="1000">
        <f ca="1">IF(AND(L2466&lt;&gt;"",M2466&lt;&gt;"",ISERROR(VLOOKUP(L2466,Altele!AE:AF,2,FALSE))=TRUE,IF(ISERROR(VLOOKUP(L2466,Altele!AE:AF,2,FALSE))=FALSE,VLOOKUP(L2466,Altele!AE:AF,2,FALSE)&lt;&gt;M2466)),1,0)</f>
        <v>0</v>
      </c>
      <c r="Z2466" s="1006" t="str">
        <f t="shared" si="800"/>
        <v>Cap.5 Pct.1: Daca exista macar o valoare pe rand (Col.(1 la 6) # 0), atunci Cod SIRUTA (Col.C1) = SIRUTA Superior si Cod SIRUTA = in lista judetului corespunzator, pentru Rd.(2 la n)</v>
      </c>
      <c r="AA2466" s="2205">
        <f t="shared" si="801"/>
        <v>1</v>
      </c>
      <c r="AB2466" s="3036">
        <v>150</v>
      </c>
    </row>
    <row r="2467" spans="1:28" x14ac:dyDescent="0.25">
      <c r="A2467" s="1708">
        <f t="shared" ca="1" si="802"/>
        <v>0</v>
      </c>
      <c r="B2467" s="1708">
        <f t="shared" si="803"/>
        <v>10150132</v>
      </c>
      <c r="C2467" s="1002">
        <v>150</v>
      </c>
      <c r="D2467" s="1797" t="s">
        <v>447</v>
      </c>
      <c r="E2467" s="1002">
        <v>132</v>
      </c>
      <c r="F2467" s="1003" t="s">
        <v>3974</v>
      </c>
      <c r="H2467" s="1016" t="s">
        <v>345</v>
      </c>
      <c r="I2467" s="1091" t="s">
        <v>6072</v>
      </c>
      <c r="K2467" s="999" t="s">
        <v>7451</v>
      </c>
      <c r="L2467" s="1005">
        <f t="shared" ca="1" si="804"/>
        <v>0</v>
      </c>
      <c r="M2467" s="1000">
        <f t="shared" si="805"/>
        <v>0</v>
      </c>
      <c r="N2467" s="1724">
        <f t="shared" ca="1" si="806"/>
        <v>0</v>
      </c>
      <c r="O2467" s="1000">
        <f ca="1">IF(AND(L2467&lt;&gt;0,ISERROR(MATCH(L2467,Altele!AE:AE,0))=TRUE),1,0)</f>
        <v>0</v>
      </c>
      <c r="P2467" s="1000">
        <f ca="1">IF(AND(L2467&lt;&gt;"",M2467&lt;&gt;"",ISERROR(VLOOKUP(L2467,Altele!AE:AF,2,FALSE))=TRUE,IF(ISERROR(VLOOKUP(L2467,Altele!AE:AF,2,FALSE))=FALSE,VLOOKUP(L2467,Altele!AE:AF,2,FALSE)&lt;&gt;M2467)),1,0)</f>
        <v>0</v>
      </c>
      <c r="Z2467" s="1006" t="str">
        <f t="shared" ref="Z2467:Z2530" si="807">Z2466</f>
        <v>Cap.5 Pct.1: Daca exista macar o valoare pe rand (Col.(1 la 6) # 0), atunci Cod SIRUTA (Col.C1) = SIRUTA Superior si Cod SIRUTA = in lista judetului corespunzator, pentru Rd.(2 la n)</v>
      </c>
      <c r="AA2467" s="2205">
        <f t="shared" si="801"/>
        <v>1</v>
      </c>
      <c r="AB2467" s="3036">
        <v>150</v>
      </c>
    </row>
    <row r="2468" spans="1:28" x14ac:dyDescent="0.25">
      <c r="A2468" s="1708">
        <f t="shared" ca="1" si="802"/>
        <v>0</v>
      </c>
      <c r="B2468" s="1708">
        <f t="shared" si="803"/>
        <v>10150133</v>
      </c>
      <c r="C2468" s="1002">
        <v>150</v>
      </c>
      <c r="D2468" s="1797" t="s">
        <v>447</v>
      </c>
      <c r="E2468" s="1002">
        <v>133</v>
      </c>
      <c r="F2468" s="1003" t="s">
        <v>3974</v>
      </c>
      <c r="H2468" s="1016" t="s">
        <v>345</v>
      </c>
      <c r="I2468" s="1091" t="s">
        <v>6073</v>
      </c>
      <c r="K2468" s="999" t="s">
        <v>7452</v>
      </c>
      <c r="L2468" s="1005">
        <f t="shared" ca="1" si="804"/>
        <v>0</v>
      </c>
      <c r="M2468" s="1000">
        <f t="shared" si="805"/>
        <v>0</v>
      </c>
      <c r="N2468" s="1724">
        <f t="shared" ca="1" si="806"/>
        <v>0</v>
      </c>
      <c r="O2468" s="1000">
        <f ca="1">IF(AND(L2468&lt;&gt;0,ISERROR(MATCH(L2468,Altele!AE:AE,0))=TRUE),1,0)</f>
        <v>0</v>
      </c>
      <c r="P2468" s="1000">
        <f ca="1">IF(AND(L2468&lt;&gt;"",M2468&lt;&gt;"",ISERROR(VLOOKUP(L2468,Altele!AE:AF,2,FALSE))=TRUE,IF(ISERROR(VLOOKUP(L2468,Altele!AE:AF,2,FALSE))=FALSE,VLOOKUP(L2468,Altele!AE:AF,2,FALSE)&lt;&gt;M2468)),1,0)</f>
        <v>0</v>
      </c>
      <c r="Z2468" s="1006" t="str">
        <f t="shared" si="807"/>
        <v>Cap.5 Pct.1: Daca exista macar o valoare pe rand (Col.(1 la 6) # 0), atunci Cod SIRUTA (Col.C1) = SIRUTA Superior si Cod SIRUTA = in lista judetului corespunzator, pentru Rd.(2 la n)</v>
      </c>
      <c r="AA2468" s="2205">
        <f t="shared" si="801"/>
        <v>1</v>
      </c>
      <c r="AB2468" s="3036">
        <v>150</v>
      </c>
    </row>
    <row r="2469" spans="1:28" x14ac:dyDescent="0.25">
      <c r="A2469" s="1708">
        <f t="shared" ca="1" si="802"/>
        <v>0</v>
      </c>
      <c r="B2469" s="1708">
        <f t="shared" si="803"/>
        <v>10150134</v>
      </c>
      <c r="C2469" s="1002">
        <v>150</v>
      </c>
      <c r="D2469" s="1797" t="s">
        <v>447</v>
      </c>
      <c r="E2469" s="1002">
        <v>134</v>
      </c>
      <c r="F2469" s="1003" t="s">
        <v>3974</v>
      </c>
      <c r="H2469" s="1016" t="s">
        <v>345</v>
      </c>
      <c r="I2469" s="1091" t="s">
        <v>6074</v>
      </c>
      <c r="K2469" s="999" t="s">
        <v>7453</v>
      </c>
      <c r="L2469" s="1005">
        <f t="shared" ca="1" si="804"/>
        <v>0</v>
      </c>
      <c r="M2469" s="1000">
        <f t="shared" si="805"/>
        <v>0</v>
      </c>
      <c r="N2469" s="1724">
        <f t="shared" ca="1" si="806"/>
        <v>0</v>
      </c>
      <c r="O2469" s="1000">
        <f ca="1">IF(AND(L2469&lt;&gt;0,ISERROR(MATCH(L2469,Altele!AE:AE,0))=TRUE),1,0)</f>
        <v>0</v>
      </c>
      <c r="P2469" s="1000">
        <f ca="1">IF(AND(L2469&lt;&gt;"",M2469&lt;&gt;"",ISERROR(VLOOKUP(L2469,Altele!AE:AF,2,FALSE))=TRUE,IF(ISERROR(VLOOKUP(L2469,Altele!AE:AF,2,FALSE))=FALSE,VLOOKUP(L2469,Altele!AE:AF,2,FALSE)&lt;&gt;M2469)),1,0)</f>
        <v>0</v>
      </c>
      <c r="Z2469" s="1006" t="str">
        <f t="shared" si="807"/>
        <v>Cap.5 Pct.1: Daca exista macar o valoare pe rand (Col.(1 la 6) # 0), atunci Cod SIRUTA (Col.C1) = SIRUTA Superior si Cod SIRUTA = in lista judetului corespunzator, pentru Rd.(2 la n)</v>
      </c>
      <c r="AA2469" s="2205">
        <f t="shared" si="801"/>
        <v>1</v>
      </c>
      <c r="AB2469" s="3036">
        <v>150</v>
      </c>
    </row>
    <row r="2470" spans="1:28" x14ac:dyDescent="0.25">
      <c r="A2470" s="1708">
        <f t="shared" ca="1" si="802"/>
        <v>0</v>
      </c>
      <c r="B2470" s="1708">
        <f t="shared" si="803"/>
        <v>10150135</v>
      </c>
      <c r="C2470" s="1002">
        <v>150</v>
      </c>
      <c r="D2470" s="1797" t="s">
        <v>447</v>
      </c>
      <c r="E2470" s="1002">
        <v>135</v>
      </c>
      <c r="F2470" s="1003" t="s">
        <v>3974</v>
      </c>
      <c r="H2470" s="1016" t="s">
        <v>345</v>
      </c>
      <c r="I2470" s="1091" t="s">
        <v>6075</v>
      </c>
      <c r="K2470" s="999" t="s">
        <v>7454</v>
      </c>
      <c r="L2470" s="1005">
        <f t="shared" ca="1" si="804"/>
        <v>0</v>
      </c>
      <c r="M2470" s="1000">
        <f t="shared" si="805"/>
        <v>0</v>
      </c>
      <c r="N2470" s="1724">
        <f t="shared" ca="1" si="806"/>
        <v>0</v>
      </c>
      <c r="O2470" s="1000">
        <f ca="1">IF(AND(L2470&lt;&gt;0,ISERROR(MATCH(L2470,Altele!AE:AE,0))=TRUE),1,0)</f>
        <v>0</v>
      </c>
      <c r="P2470" s="1000">
        <f ca="1">IF(AND(L2470&lt;&gt;"",M2470&lt;&gt;"",ISERROR(VLOOKUP(L2470,Altele!AE:AF,2,FALSE))=TRUE,IF(ISERROR(VLOOKUP(L2470,Altele!AE:AF,2,FALSE))=FALSE,VLOOKUP(L2470,Altele!AE:AF,2,FALSE)&lt;&gt;M2470)),1,0)</f>
        <v>0</v>
      </c>
      <c r="Z2470" s="1006" t="str">
        <f t="shared" si="807"/>
        <v>Cap.5 Pct.1: Daca exista macar o valoare pe rand (Col.(1 la 6) # 0), atunci Cod SIRUTA (Col.C1) = SIRUTA Superior si Cod SIRUTA = in lista judetului corespunzator, pentru Rd.(2 la n)</v>
      </c>
      <c r="AA2470" s="2205">
        <f t="shared" si="801"/>
        <v>1</v>
      </c>
      <c r="AB2470" s="3036">
        <v>150</v>
      </c>
    </row>
    <row r="2471" spans="1:28" x14ac:dyDescent="0.25">
      <c r="A2471" s="1708">
        <f t="shared" ca="1" si="802"/>
        <v>0</v>
      </c>
      <c r="B2471" s="1708">
        <f t="shared" si="803"/>
        <v>10150136</v>
      </c>
      <c r="C2471" s="1002">
        <v>150</v>
      </c>
      <c r="D2471" s="1797" t="s">
        <v>447</v>
      </c>
      <c r="E2471" s="1002">
        <v>136</v>
      </c>
      <c r="F2471" s="1003" t="s">
        <v>3974</v>
      </c>
      <c r="H2471" s="1016" t="s">
        <v>345</v>
      </c>
      <c r="I2471" s="1091" t="s">
        <v>6076</v>
      </c>
      <c r="K2471" s="999" t="s">
        <v>7455</v>
      </c>
      <c r="L2471" s="1005">
        <f t="shared" ca="1" si="804"/>
        <v>0</v>
      </c>
      <c r="M2471" s="1000">
        <f t="shared" si="805"/>
        <v>0</v>
      </c>
      <c r="N2471" s="1724">
        <f t="shared" ca="1" si="806"/>
        <v>0</v>
      </c>
      <c r="O2471" s="1000">
        <f ca="1">IF(AND(L2471&lt;&gt;0,ISERROR(MATCH(L2471,Altele!AE:AE,0))=TRUE),1,0)</f>
        <v>0</v>
      </c>
      <c r="P2471" s="1000">
        <f ca="1">IF(AND(L2471&lt;&gt;"",M2471&lt;&gt;"",ISERROR(VLOOKUP(L2471,Altele!AE:AF,2,FALSE))=TRUE,IF(ISERROR(VLOOKUP(L2471,Altele!AE:AF,2,FALSE))=FALSE,VLOOKUP(L2471,Altele!AE:AF,2,FALSE)&lt;&gt;M2471)),1,0)</f>
        <v>0</v>
      </c>
      <c r="Z2471" s="1006" t="str">
        <f t="shared" si="807"/>
        <v>Cap.5 Pct.1: Daca exista macar o valoare pe rand (Col.(1 la 6) # 0), atunci Cod SIRUTA (Col.C1) = SIRUTA Superior si Cod SIRUTA = in lista judetului corespunzator, pentru Rd.(2 la n)</v>
      </c>
      <c r="AA2471" s="2205">
        <f t="shared" si="801"/>
        <v>1</v>
      </c>
      <c r="AB2471" s="3036">
        <v>150</v>
      </c>
    </row>
    <row r="2472" spans="1:28" x14ac:dyDescent="0.25">
      <c r="A2472" s="1708">
        <f t="shared" ca="1" si="802"/>
        <v>0</v>
      </c>
      <c r="B2472" s="1708">
        <f t="shared" si="803"/>
        <v>10150137</v>
      </c>
      <c r="C2472" s="1002">
        <v>150</v>
      </c>
      <c r="D2472" s="1797" t="s">
        <v>447</v>
      </c>
      <c r="E2472" s="1002">
        <v>137</v>
      </c>
      <c r="F2472" s="1003" t="s">
        <v>3974</v>
      </c>
      <c r="H2472" s="1016" t="s">
        <v>345</v>
      </c>
      <c r="I2472" s="1091" t="s">
        <v>6077</v>
      </c>
      <c r="K2472" s="999" t="s">
        <v>7456</v>
      </c>
      <c r="L2472" s="1005">
        <f t="shared" ca="1" si="804"/>
        <v>0</v>
      </c>
      <c r="M2472" s="1000">
        <f t="shared" si="805"/>
        <v>0</v>
      </c>
      <c r="N2472" s="1724">
        <f t="shared" ca="1" si="806"/>
        <v>0</v>
      </c>
      <c r="O2472" s="1000">
        <f ca="1">IF(AND(L2472&lt;&gt;0,ISERROR(MATCH(L2472,Altele!AE:AE,0))=TRUE),1,0)</f>
        <v>0</v>
      </c>
      <c r="P2472" s="1000">
        <f ca="1">IF(AND(L2472&lt;&gt;"",M2472&lt;&gt;"",ISERROR(VLOOKUP(L2472,Altele!AE:AF,2,FALSE))=TRUE,IF(ISERROR(VLOOKUP(L2472,Altele!AE:AF,2,FALSE))=FALSE,VLOOKUP(L2472,Altele!AE:AF,2,FALSE)&lt;&gt;M2472)),1,0)</f>
        <v>0</v>
      </c>
      <c r="Z2472" s="1006" t="str">
        <f t="shared" si="807"/>
        <v>Cap.5 Pct.1: Daca exista macar o valoare pe rand (Col.(1 la 6) # 0), atunci Cod SIRUTA (Col.C1) = SIRUTA Superior si Cod SIRUTA = in lista judetului corespunzator, pentru Rd.(2 la n)</v>
      </c>
      <c r="AA2472" s="2205">
        <f t="shared" si="801"/>
        <v>1</v>
      </c>
      <c r="AB2472" s="3036">
        <v>150</v>
      </c>
    </row>
    <row r="2473" spans="1:28" x14ac:dyDescent="0.25">
      <c r="A2473" s="1708">
        <f t="shared" ca="1" si="802"/>
        <v>0</v>
      </c>
      <c r="B2473" s="1708">
        <f t="shared" si="803"/>
        <v>10150138</v>
      </c>
      <c r="C2473" s="1002">
        <v>150</v>
      </c>
      <c r="D2473" s="1797" t="s">
        <v>447</v>
      </c>
      <c r="E2473" s="1002">
        <v>138</v>
      </c>
      <c r="F2473" s="1003" t="s">
        <v>3974</v>
      </c>
      <c r="H2473" s="1016" t="s">
        <v>345</v>
      </c>
      <c r="I2473" s="1091" t="s">
        <v>6078</v>
      </c>
      <c r="K2473" s="999" t="s">
        <v>7457</v>
      </c>
      <c r="L2473" s="1005">
        <f t="shared" ca="1" si="804"/>
        <v>0</v>
      </c>
      <c r="M2473" s="1000">
        <f t="shared" si="805"/>
        <v>0</v>
      </c>
      <c r="N2473" s="1724">
        <f t="shared" ca="1" si="806"/>
        <v>0</v>
      </c>
      <c r="O2473" s="1000">
        <f ca="1">IF(AND(L2473&lt;&gt;0,ISERROR(MATCH(L2473,Altele!AE:AE,0))=TRUE),1,0)</f>
        <v>0</v>
      </c>
      <c r="P2473" s="1000">
        <f ca="1">IF(AND(L2473&lt;&gt;"",M2473&lt;&gt;"",ISERROR(VLOOKUP(L2473,Altele!AE:AF,2,FALSE))=TRUE,IF(ISERROR(VLOOKUP(L2473,Altele!AE:AF,2,FALSE))=FALSE,VLOOKUP(L2473,Altele!AE:AF,2,FALSE)&lt;&gt;M2473)),1,0)</f>
        <v>0</v>
      </c>
      <c r="Z2473" s="1006" t="str">
        <f t="shared" si="807"/>
        <v>Cap.5 Pct.1: Daca exista macar o valoare pe rand (Col.(1 la 6) # 0), atunci Cod SIRUTA (Col.C1) = SIRUTA Superior si Cod SIRUTA = in lista judetului corespunzator, pentru Rd.(2 la n)</v>
      </c>
      <c r="AA2473" s="2205">
        <f t="shared" si="801"/>
        <v>1</v>
      </c>
      <c r="AB2473" s="3036">
        <v>150</v>
      </c>
    </row>
    <row r="2474" spans="1:28" x14ac:dyDescent="0.25">
      <c r="A2474" s="1708">
        <f t="shared" ca="1" si="802"/>
        <v>0</v>
      </c>
      <c r="B2474" s="1708">
        <f t="shared" si="803"/>
        <v>10150139</v>
      </c>
      <c r="C2474" s="1002">
        <v>150</v>
      </c>
      <c r="D2474" s="1797" t="s">
        <v>447</v>
      </c>
      <c r="E2474" s="1002">
        <v>139</v>
      </c>
      <c r="F2474" s="1003" t="s">
        <v>3974</v>
      </c>
      <c r="H2474" s="1016" t="s">
        <v>345</v>
      </c>
      <c r="I2474" s="1091" t="s">
        <v>6079</v>
      </c>
      <c r="K2474" s="999" t="s">
        <v>7458</v>
      </c>
      <c r="L2474" s="1005">
        <f t="shared" ca="1" si="804"/>
        <v>0</v>
      </c>
      <c r="M2474" s="1000">
        <f t="shared" si="805"/>
        <v>0</v>
      </c>
      <c r="N2474" s="1724">
        <f t="shared" ca="1" si="806"/>
        <v>0</v>
      </c>
      <c r="O2474" s="1000">
        <f ca="1">IF(AND(L2474&lt;&gt;0,ISERROR(MATCH(L2474,Altele!AE:AE,0))=TRUE),1,0)</f>
        <v>0</v>
      </c>
      <c r="P2474" s="1000">
        <f ca="1">IF(AND(L2474&lt;&gt;"",M2474&lt;&gt;"",ISERROR(VLOOKUP(L2474,Altele!AE:AF,2,FALSE))=TRUE,IF(ISERROR(VLOOKUP(L2474,Altele!AE:AF,2,FALSE))=FALSE,VLOOKUP(L2474,Altele!AE:AF,2,FALSE)&lt;&gt;M2474)),1,0)</f>
        <v>0</v>
      </c>
      <c r="Z2474" s="1006" t="str">
        <f t="shared" si="807"/>
        <v>Cap.5 Pct.1: Daca exista macar o valoare pe rand (Col.(1 la 6) # 0), atunci Cod SIRUTA (Col.C1) = SIRUTA Superior si Cod SIRUTA = in lista judetului corespunzator, pentru Rd.(2 la n)</v>
      </c>
      <c r="AA2474" s="2205">
        <f t="shared" si="801"/>
        <v>1</v>
      </c>
      <c r="AB2474" s="3036">
        <v>150</v>
      </c>
    </row>
    <row r="2475" spans="1:28" x14ac:dyDescent="0.25">
      <c r="A2475" s="1708">
        <f t="shared" ca="1" si="802"/>
        <v>0</v>
      </c>
      <c r="B2475" s="1708">
        <f t="shared" si="803"/>
        <v>10150140</v>
      </c>
      <c r="C2475" s="1002">
        <v>150</v>
      </c>
      <c r="D2475" s="1797" t="s">
        <v>447</v>
      </c>
      <c r="E2475" s="1002">
        <v>140</v>
      </c>
      <c r="F2475" s="1003" t="s">
        <v>3974</v>
      </c>
      <c r="H2475" s="1016" t="s">
        <v>345</v>
      </c>
      <c r="I2475" s="1091" t="s">
        <v>6080</v>
      </c>
      <c r="K2475" s="999" t="s">
        <v>7459</v>
      </c>
      <c r="L2475" s="1005">
        <f t="shared" ca="1" si="804"/>
        <v>0</v>
      </c>
      <c r="M2475" s="1000">
        <f t="shared" si="805"/>
        <v>0</v>
      </c>
      <c r="N2475" s="1724">
        <f t="shared" ca="1" si="806"/>
        <v>0</v>
      </c>
      <c r="O2475" s="1000">
        <f ca="1">IF(AND(L2475&lt;&gt;0,ISERROR(MATCH(L2475,Altele!AE:AE,0))=TRUE),1,0)</f>
        <v>0</v>
      </c>
      <c r="P2475" s="1000">
        <f ca="1">IF(AND(L2475&lt;&gt;"",M2475&lt;&gt;"",ISERROR(VLOOKUP(L2475,Altele!AE:AF,2,FALSE))=TRUE,IF(ISERROR(VLOOKUP(L2475,Altele!AE:AF,2,FALSE))=FALSE,VLOOKUP(L2475,Altele!AE:AF,2,FALSE)&lt;&gt;M2475)),1,0)</f>
        <v>0</v>
      </c>
      <c r="Z2475" s="1006" t="str">
        <f t="shared" si="807"/>
        <v>Cap.5 Pct.1: Daca exista macar o valoare pe rand (Col.(1 la 6) # 0), atunci Cod SIRUTA (Col.C1) = SIRUTA Superior si Cod SIRUTA = in lista judetului corespunzator, pentru Rd.(2 la n)</v>
      </c>
      <c r="AA2475" s="2205">
        <f t="shared" si="801"/>
        <v>1</v>
      </c>
      <c r="AB2475" s="3036">
        <v>150</v>
      </c>
    </row>
    <row r="2476" spans="1:28" x14ac:dyDescent="0.25">
      <c r="A2476" s="1708">
        <f t="shared" ca="1" si="802"/>
        <v>0</v>
      </c>
      <c r="B2476" s="1708">
        <f t="shared" si="803"/>
        <v>10150141</v>
      </c>
      <c r="C2476" s="1002">
        <v>150</v>
      </c>
      <c r="D2476" s="1797" t="s">
        <v>447</v>
      </c>
      <c r="E2476" s="1002">
        <v>141</v>
      </c>
      <c r="F2476" s="1003" t="s">
        <v>3974</v>
      </c>
      <c r="H2476" s="1016" t="s">
        <v>345</v>
      </c>
      <c r="I2476" s="1091" t="s">
        <v>6081</v>
      </c>
      <c r="K2476" s="999" t="s">
        <v>7460</v>
      </c>
      <c r="L2476" s="1005">
        <f t="shared" ca="1" si="804"/>
        <v>0</v>
      </c>
      <c r="M2476" s="1000">
        <f t="shared" si="805"/>
        <v>0</v>
      </c>
      <c r="N2476" s="1724">
        <f t="shared" ca="1" si="806"/>
        <v>0</v>
      </c>
      <c r="O2476" s="1000">
        <f ca="1">IF(AND(L2476&lt;&gt;0,ISERROR(MATCH(L2476,Altele!AE:AE,0))=TRUE),1,0)</f>
        <v>0</v>
      </c>
      <c r="P2476" s="1000">
        <f ca="1">IF(AND(L2476&lt;&gt;"",M2476&lt;&gt;"",ISERROR(VLOOKUP(L2476,Altele!AE:AF,2,FALSE))=TRUE,IF(ISERROR(VLOOKUP(L2476,Altele!AE:AF,2,FALSE))=FALSE,VLOOKUP(L2476,Altele!AE:AF,2,FALSE)&lt;&gt;M2476)),1,0)</f>
        <v>0</v>
      </c>
      <c r="Z2476" s="1006" t="str">
        <f t="shared" si="807"/>
        <v>Cap.5 Pct.1: Daca exista macar o valoare pe rand (Col.(1 la 6) # 0), atunci Cod SIRUTA (Col.C1) = SIRUTA Superior si Cod SIRUTA = in lista judetului corespunzator, pentru Rd.(2 la n)</v>
      </c>
      <c r="AA2476" s="2205">
        <f t="shared" si="801"/>
        <v>1</v>
      </c>
      <c r="AB2476" s="3036">
        <v>150</v>
      </c>
    </row>
    <row r="2477" spans="1:28" x14ac:dyDescent="0.25">
      <c r="A2477" s="1708">
        <f t="shared" ca="1" si="802"/>
        <v>0</v>
      </c>
      <c r="B2477" s="1708">
        <f t="shared" si="803"/>
        <v>10150142</v>
      </c>
      <c r="C2477" s="1002">
        <v>150</v>
      </c>
      <c r="D2477" s="1797" t="s">
        <v>447</v>
      </c>
      <c r="E2477" s="1002">
        <v>142</v>
      </c>
      <c r="F2477" s="1003" t="s">
        <v>3974</v>
      </c>
      <c r="H2477" s="1016" t="s">
        <v>345</v>
      </c>
      <c r="I2477" s="1091" t="s">
        <v>6082</v>
      </c>
      <c r="K2477" s="999" t="s">
        <v>7461</v>
      </c>
      <c r="L2477" s="1005">
        <f t="shared" ca="1" si="804"/>
        <v>0</v>
      </c>
      <c r="M2477" s="1000">
        <f t="shared" si="805"/>
        <v>0</v>
      </c>
      <c r="N2477" s="1724">
        <f t="shared" ca="1" si="806"/>
        <v>0</v>
      </c>
      <c r="O2477" s="1000">
        <f ca="1">IF(AND(L2477&lt;&gt;0,ISERROR(MATCH(L2477,Altele!AE:AE,0))=TRUE),1,0)</f>
        <v>0</v>
      </c>
      <c r="P2477" s="1000">
        <f ca="1">IF(AND(L2477&lt;&gt;"",M2477&lt;&gt;"",ISERROR(VLOOKUP(L2477,Altele!AE:AF,2,FALSE))=TRUE,IF(ISERROR(VLOOKUP(L2477,Altele!AE:AF,2,FALSE))=FALSE,VLOOKUP(L2477,Altele!AE:AF,2,FALSE)&lt;&gt;M2477)),1,0)</f>
        <v>0</v>
      </c>
      <c r="Z2477" s="1006" t="str">
        <f t="shared" si="807"/>
        <v>Cap.5 Pct.1: Daca exista macar o valoare pe rand (Col.(1 la 6) # 0), atunci Cod SIRUTA (Col.C1) = SIRUTA Superior si Cod SIRUTA = in lista judetului corespunzator, pentru Rd.(2 la n)</v>
      </c>
      <c r="AA2477" s="2205">
        <f t="shared" si="801"/>
        <v>1</v>
      </c>
      <c r="AB2477" s="3036">
        <v>150</v>
      </c>
    </row>
    <row r="2478" spans="1:28" x14ac:dyDescent="0.25">
      <c r="A2478" s="1708">
        <f t="shared" ca="1" si="802"/>
        <v>0</v>
      </c>
      <c r="B2478" s="1708">
        <f t="shared" si="803"/>
        <v>10150143</v>
      </c>
      <c r="C2478" s="1002">
        <v>150</v>
      </c>
      <c r="D2478" s="1797" t="s">
        <v>447</v>
      </c>
      <c r="E2478" s="1002">
        <v>143</v>
      </c>
      <c r="F2478" s="1003" t="s">
        <v>3974</v>
      </c>
      <c r="H2478" s="1016" t="s">
        <v>345</v>
      </c>
      <c r="I2478" s="1091" t="s">
        <v>6083</v>
      </c>
      <c r="K2478" s="999" t="s">
        <v>7462</v>
      </c>
      <c r="L2478" s="1005">
        <f t="shared" ca="1" si="804"/>
        <v>0</v>
      </c>
      <c r="M2478" s="1000">
        <f t="shared" si="805"/>
        <v>0</v>
      </c>
      <c r="N2478" s="1724">
        <f t="shared" ca="1" si="806"/>
        <v>0</v>
      </c>
      <c r="O2478" s="1000">
        <f ca="1">IF(AND(L2478&lt;&gt;0,ISERROR(MATCH(L2478,Altele!AE:AE,0))=TRUE),1,0)</f>
        <v>0</v>
      </c>
      <c r="P2478" s="1000">
        <f ca="1">IF(AND(L2478&lt;&gt;"",M2478&lt;&gt;"",ISERROR(VLOOKUP(L2478,Altele!AE:AF,2,FALSE))=TRUE,IF(ISERROR(VLOOKUP(L2478,Altele!AE:AF,2,FALSE))=FALSE,VLOOKUP(L2478,Altele!AE:AF,2,FALSE)&lt;&gt;M2478)),1,0)</f>
        <v>0</v>
      </c>
      <c r="Z2478" s="1006" t="str">
        <f t="shared" si="807"/>
        <v>Cap.5 Pct.1: Daca exista macar o valoare pe rand (Col.(1 la 6) # 0), atunci Cod SIRUTA (Col.C1) = SIRUTA Superior si Cod SIRUTA = in lista judetului corespunzator, pentru Rd.(2 la n)</v>
      </c>
      <c r="AA2478" s="2205">
        <f t="shared" si="801"/>
        <v>1</v>
      </c>
      <c r="AB2478" s="3036">
        <v>150</v>
      </c>
    </row>
    <row r="2479" spans="1:28" x14ac:dyDescent="0.25">
      <c r="A2479" s="1708">
        <f t="shared" ca="1" si="802"/>
        <v>0</v>
      </c>
      <c r="B2479" s="1708">
        <f t="shared" si="803"/>
        <v>10150144</v>
      </c>
      <c r="C2479" s="1002">
        <v>150</v>
      </c>
      <c r="D2479" s="1797" t="s">
        <v>447</v>
      </c>
      <c r="E2479" s="1002">
        <v>144</v>
      </c>
      <c r="F2479" s="1003" t="s">
        <v>3974</v>
      </c>
      <c r="H2479" s="1016" t="s">
        <v>345</v>
      </c>
      <c r="I2479" s="1091" t="s">
        <v>6084</v>
      </c>
      <c r="K2479" s="999" t="s">
        <v>7463</v>
      </c>
      <c r="L2479" s="1005">
        <f t="shared" ca="1" si="804"/>
        <v>0</v>
      </c>
      <c r="M2479" s="1000">
        <f t="shared" si="805"/>
        <v>0</v>
      </c>
      <c r="N2479" s="1724">
        <f t="shared" ca="1" si="806"/>
        <v>0</v>
      </c>
      <c r="O2479" s="1000">
        <f ca="1">IF(AND(L2479&lt;&gt;0,ISERROR(MATCH(L2479,Altele!AE:AE,0))=TRUE),1,0)</f>
        <v>0</v>
      </c>
      <c r="P2479" s="1000">
        <f ca="1">IF(AND(L2479&lt;&gt;"",M2479&lt;&gt;"",ISERROR(VLOOKUP(L2479,Altele!AE:AF,2,FALSE))=TRUE,IF(ISERROR(VLOOKUP(L2479,Altele!AE:AF,2,FALSE))=FALSE,VLOOKUP(L2479,Altele!AE:AF,2,FALSE)&lt;&gt;M2479)),1,0)</f>
        <v>0</v>
      </c>
      <c r="Z2479" s="1006" t="str">
        <f t="shared" si="807"/>
        <v>Cap.5 Pct.1: Daca exista macar o valoare pe rand (Col.(1 la 6) # 0), atunci Cod SIRUTA (Col.C1) = SIRUTA Superior si Cod SIRUTA = in lista judetului corespunzator, pentru Rd.(2 la n)</v>
      </c>
      <c r="AA2479" s="2205">
        <f t="shared" si="801"/>
        <v>1</v>
      </c>
      <c r="AB2479" s="3036">
        <v>150</v>
      </c>
    </row>
    <row r="2480" spans="1:28" x14ac:dyDescent="0.25">
      <c r="A2480" s="1708">
        <f t="shared" ca="1" si="802"/>
        <v>0</v>
      </c>
      <c r="B2480" s="1708">
        <f t="shared" si="803"/>
        <v>10150145</v>
      </c>
      <c r="C2480" s="1002">
        <v>150</v>
      </c>
      <c r="D2480" s="1797" t="s">
        <v>447</v>
      </c>
      <c r="E2480" s="1002">
        <v>145</v>
      </c>
      <c r="F2480" s="1003" t="s">
        <v>3974</v>
      </c>
      <c r="H2480" s="1016" t="s">
        <v>345</v>
      </c>
      <c r="I2480" s="1091" t="s">
        <v>6085</v>
      </c>
      <c r="K2480" s="999" t="s">
        <v>7464</v>
      </c>
      <c r="L2480" s="1005">
        <f t="shared" ca="1" si="804"/>
        <v>0</v>
      </c>
      <c r="M2480" s="1000">
        <f t="shared" si="805"/>
        <v>0</v>
      </c>
      <c r="N2480" s="1724">
        <f t="shared" ca="1" si="806"/>
        <v>0</v>
      </c>
      <c r="O2480" s="1000">
        <f ca="1">IF(AND(L2480&lt;&gt;0,ISERROR(MATCH(L2480,Altele!AE:AE,0))=TRUE),1,0)</f>
        <v>0</v>
      </c>
      <c r="P2480" s="1000">
        <f ca="1">IF(AND(L2480&lt;&gt;"",M2480&lt;&gt;"",ISERROR(VLOOKUP(L2480,Altele!AE:AF,2,FALSE))=TRUE,IF(ISERROR(VLOOKUP(L2480,Altele!AE:AF,2,FALSE))=FALSE,VLOOKUP(L2480,Altele!AE:AF,2,FALSE)&lt;&gt;M2480)),1,0)</f>
        <v>0</v>
      </c>
      <c r="Z2480" s="1006" t="str">
        <f t="shared" si="807"/>
        <v>Cap.5 Pct.1: Daca exista macar o valoare pe rand (Col.(1 la 6) # 0), atunci Cod SIRUTA (Col.C1) = SIRUTA Superior si Cod SIRUTA = in lista judetului corespunzator, pentru Rd.(2 la n)</v>
      </c>
      <c r="AA2480" s="2205">
        <f t="shared" si="801"/>
        <v>1</v>
      </c>
      <c r="AB2480" s="3036">
        <v>150</v>
      </c>
    </row>
    <row r="2481" spans="1:28" x14ac:dyDescent="0.25">
      <c r="A2481" s="1708">
        <f t="shared" ca="1" si="802"/>
        <v>0</v>
      </c>
      <c r="B2481" s="1708">
        <f t="shared" si="803"/>
        <v>10150146</v>
      </c>
      <c r="C2481" s="1002">
        <v>150</v>
      </c>
      <c r="D2481" s="1797" t="s">
        <v>447</v>
      </c>
      <c r="E2481" s="1002">
        <v>146</v>
      </c>
      <c r="F2481" s="1003" t="s">
        <v>3974</v>
      </c>
      <c r="H2481" s="1016" t="s">
        <v>345</v>
      </c>
      <c r="I2481" s="1091" t="s">
        <v>6086</v>
      </c>
      <c r="K2481" s="999" t="s">
        <v>7465</v>
      </c>
      <c r="L2481" s="1005">
        <f t="shared" ca="1" si="804"/>
        <v>0</v>
      </c>
      <c r="M2481" s="1000">
        <f t="shared" si="805"/>
        <v>0</v>
      </c>
      <c r="N2481" s="1724">
        <f t="shared" ca="1" si="806"/>
        <v>0</v>
      </c>
      <c r="O2481" s="1000">
        <f ca="1">IF(AND(L2481&lt;&gt;0,ISERROR(MATCH(L2481,Altele!AE:AE,0))=TRUE),1,0)</f>
        <v>0</v>
      </c>
      <c r="P2481" s="1000">
        <f ca="1">IF(AND(L2481&lt;&gt;"",M2481&lt;&gt;"",ISERROR(VLOOKUP(L2481,Altele!AE:AF,2,FALSE))=TRUE,IF(ISERROR(VLOOKUP(L2481,Altele!AE:AF,2,FALSE))=FALSE,VLOOKUP(L2481,Altele!AE:AF,2,FALSE)&lt;&gt;M2481)),1,0)</f>
        <v>0</v>
      </c>
      <c r="Z2481" s="1006" t="str">
        <f t="shared" si="807"/>
        <v>Cap.5 Pct.1: Daca exista macar o valoare pe rand (Col.(1 la 6) # 0), atunci Cod SIRUTA (Col.C1) = SIRUTA Superior si Cod SIRUTA = in lista judetului corespunzator, pentru Rd.(2 la n)</v>
      </c>
      <c r="AA2481" s="2205">
        <f t="shared" si="801"/>
        <v>1</v>
      </c>
      <c r="AB2481" s="3036">
        <v>150</v>
      </c>
    </row>
    <row r="2482" spans="1:28" x14ac:dyDescent="0.25">
      <c r="A2482" s="1708">
        <f t="shared" ca="1" si="802"/>
        <v>0</v>
      </c>
      <c r="B2482" s="1708">
        <f t="shared" si="803"/>
        <v>10150147</v>
      </c>
      <c r="C2482" s="1002">
        <v>150</v>
      </c>
      <c r="D2482" s="1797" t="s">
        <v>447</v>
      </c>
      <c r="E2482" s="1002">
        <v>147</v>
      </c>
      <c r="F2482" s="1003" t="s">
        <v>3974</v>
      </c>
      <c r="H2482" s="1016" t="s">
        <v>345</v>
      </c>
      <c r="I2482" s="1091" t="s">
        <v>6087</v>
      </c>
      <c r="K2482" s="999" t="s">
        <v>7466</v>
      </c>
      <c r="L2482" s="1005">
        <f t="shared" ca="1" si="804"/>
        <v>0</v>
      </c>
      <c r="M2482" s="1000">
        <f t="shared" si="805"/>
        <v>0</v>
      </c>
      <c r="N2482" s="1724">
        <f t="shared" ca="1" si="806"/>
        <v>0</v>
      </c>
      <c r="O2482" s="1000">
        <f ca="1">IF(AND(L2482&lt;&gt;0,ISERROR(MATCH(L2482,Altele!AE:AE,0))=TRUE),1,0)</f>
        <v>0</v>
      </c>
      <c r="P2482" s="1000">
        <f ca="1">IF(AND(L2482&lt;&gt;"",M2482&lt;&gt;"",ISERROR(VLOOKUP(L2482,Altele!AE:AF,2,FALSE))=TRUE,IF(ISERROR(VLOOKUP(L2482,Altele!AE:AF,2,FALSE))=FALSE,VLOOKUP(L2482,Altele!AE:AF,2,FALSE)&lt;&gt;M2482)),1,0)</f>
        <v>0</v>
      </c>
      <c r="Z2482" s="1006" t="str">
        <f t="shared" si="807"/>
        <v>Cap.5 Pct.1: Daca exista macar o valoare pe rand (Col.(1 la 6) # 0), atunci Cod SIRUTA (Col.C1) = SIRUTA Superior si Cod SIRUTA = in lista judetului corespunzator, pentru Rd.(2 la n)</v>
      </c>
      <c r="AA2482" s="2205">
        <f t="shared" si="801"/>
        <v>1</v>
      </c>
      <c r="AB2482" s="3036">
        <v>150</v>
      </c>
    </row>
    <row r="2483" spans="1:28" x14ac:dyDescent="0.25">
      <c r="A2483" s="1708">
        <f t="shared" ca="1" si="802"/>
        <v>0</v>
      </c>
      <c r="B2483" s="1708">
        <f t="shared" si="803"/>
        <v>10150148</v>
      </c>
      <c r="C2483" s="1002">
        <v>150</v>
      </c>
      <c r="D2483" s="1797" t="s">
        <v>447</v>
      </c>
      <c r="E2483" s="1002">
        <v>148</v>
      </c>
      <c r="F2483" s="1003" t="s">
        <v>3974</v>
      </c>
      <c r="H2483" s="1016" t="s">
        <v>345</v>
      </c>
      <c r="I2483" s="1091" t="s">
        <v>6088</v>
      </c>
      <c r="K2483" s="999" t="s">
        <v>7467</v>
      </c>
      <c r="L2483" s="1005">
        <f t="shared" ca="1" si="804"/>
        <v>0</v>
      </c>
      <c r="M2483" s="1000">
        <f t="shared" si="805"/>
        <v>0</v>
      </c>
      <c r="N2483" s="1724">
        <f t="shared" ca="1" si="806"/>
        <v>0</v>
      </c>
      <c r="O2483" s="1000">
        <f ca="1">IF(AND(L2483&lt;&gt;0,ISERROR(MATCH(L2483,Altele!AE:AE,0))=TRUE),1,0)</f>
        <v>0</v>
      </c>
      <c r="P2483" s="1000">
        <f ca="1">IF(AND(L2483&lt;&gt;"",M2483&lt;&gt;"",ISERROR(VLOOKUP(L2483,Altele!AE:AF,2,FALSE))=TRUE,IF(ISERROR(VLOOKUP(L2483,Altele!AE:AF,2,FALSE))=FALSE,VLOOKUP(L2483,Altele!AE:AF,2,FALSE)&lt;&gt;M2483)),1,0)</f>
        <v>0</v>
      </c>
      <c r="Z2483" s="1006" t="str">
        <f t="shared" si="807"/>
        <v>Cap.5 Pct.1: Daca exista macar o valoare pe rand (Col.(1 la 6) # 0), atunci Cod SIRUTA (Col.C1) = SIRUTA Superior si Cod SIRUTA = in lista judetului corespunzator, pentru Rd.(2 la n)</v>
      </c>
      <c r="AA2483" s="2205">
        <f t="shared" si="801"/>
        <v>1</v>
      </c>
      <c r="AB2483" s="3036">
        <v>150</v>
      </c>
    </row>
    <row r="2484" spans="1:28" x14ac:dyDescent="0.25">
      <c r="A2484" s="1708">
        <f t="shared" ca="1" si="802"/>
        <v>0</v>
      </c>
      <c r="B2484" s="1708">
        <f t="shared" si="803"/>
        <v>10150149</v>
      </c>
      <c r="C2484" s="1002">
        <v>150</v>
      </c>
      <c r="D2484" s="1797" t="s">
        <v>447</v>
      </c>
      <c r="E2484" s="1002">
        <v>149</v>
      </c>
      <c r="F2484" s="1003" t="s">
        <v>3974</v>
      </c>
      <c r="H2484" s="1016" t="s">
        <v>345</v>
      </c>
      <c r="I2484" s="1091" t="s">
        <v>6089</v>
      </c>
      <c r="K2484" s="999" t="s">
        <v>7468</v>
      </c>
      <c r="L2484" s="1005">
        <f t="shared" ca="1" si="804"/>
        <v>0</v>
      </c>
      <c r="M2484" s="1000">
        <f t="shared" si="805"/>
        <v>0</v>
      </c>
      <c r="N2484" s="1724">
        <f t="shared" ca="1" si="806"/>
        <v>0</v>
      </c>
      <c r="O2484" s="1000">
        <f ca="1">IF(AND(L2484&lt;&gt;0,ISERROR(MATCH(L2484,Altele!AE:AE,0))=TRUE),1,0)</f>
        <v>0</v>
      </c>
      <c r="P2484" s="1000">
        <f ca="1">IF(AND(L2484&lt;&gt;"",M2484&lt;&gt;"",ISERROR(VLOOKUP(L2484,Altele!AE:AF,2,FALSE))=TRUE,IF(ISERROR(VLOOKUP(L2484,Altele!AE:AF,2,FALSE))=FALSE,VLOOKUP(L2484,Altele!AE:AF,2,FALSE)&lt;&gt;M2484)),1,0)</f>
        <v>0</v>
      </c>
      <c r="Z2484" s="1006" t="str">
        <f t="shared" si="807"/>
        <v>Cap.5 Pct.1: Daca exista macar o valoare pe rand (Col.(1 la 6) # 0), atunci Cod SIRUTA (Col.C1) = SIRUTA Superior si Cod SIRUTA = in lista judetului corespunzator, pentru Rd.(2 la n)</v>
      </c>
      <c r="AA2484" s="2205">
        <f t="shared" si="801"/>
        <v>1</v>
      </c>
      <c r="AB2484" s="3036">
        <v>150</v>
      </c>
    </row>
    <row r="2485" spans="1:28" x14ac:dyDescent="0.25">
      <c r="A2485" s="1708">
        <f t="shared" ca="1" si="802"/>
        <v>0</v>
      </c>
      <c r="B2485" s="1708">
        <f t="shared" si="803"/>
        <v>10150150</v>
      </c>
      <c r="C2485" s="1002">
        <v>150</v>
      </c>
      <c r="D2485" s="1797" t="s">
        <v>447</v>
      </c>
      <c r="E2485" s="1002">
        <v>150</v>
      </c>
      <c r="F2485" s="1003" t="s">
        <v>3974</v>
      </c>
      <c r="H2485" s="1016" t="s">
        <v>345</v>
      </c>
      <c r="I2485" s="1091" t="s">
        <v>6090</v>
      </c>
      <c r="K2485" s="999" t="s">
        <v>7469</v>
      </c>
      <c r="L2485" s="1005">
        <f t="shared" ca="1" si="804"/>
        <v>0</v>
      </c>
      <c r="M2485" s="1000">
        <f t="shared" si="805"/>
        <v>0</v>
      </c>
      <c r="N2485" s="1724">
        <f t="shared" ca="1" si="806"/>
        <v>0</v>
      </c>
      <c r="O2485" s="1000">
        <f ca="1">IF(AND(L2485&lt;&gt;0,ISERROR(MATCH(L2485,Altele!AE:AE,0))=TRUE),1,0)</f>
        <v>0</v>
      </c>
      <c r="P2485" s="1000">
        <f ca="1">IF(AND(L2485&lt;&gt;"",M2485&lt;&gt;"",ISERROR(VLOOKUP(L2485,Altele!AE:AF,2,FALSE))=TRUE,IF(ISERROR(VLOOKUP(L2485,Altele!AE:AF,2,FALSE))=FALSE,VLOOKUP(L2485,Altele!AE:AF,2,FALSE)&lt;&gt;M2485)),1,0)</f>
        <v>0</v>
      </c>
      <c r="Z2485" s="1006" t="str">
        <f t="shared" si="807"/>
        <v>Cap.5 Pct.1: Daca exista macar o valoare pe rand (Col.(1 la 6) # 0), atunci Cod SIRUTA (Col.C1) = SIRUTA Superior si Cod SIRUTA = in lista judetului corespunzator, pentru Rd.(2 la n)</v>
      </c>
      <c r="AA2485" s="2205">
        <f t="shared" si="801"/>
        <v>1</v>
      </c>
      <c r="AB2485" s="3036">
        <v>150</v>
      </c>
    </row>
    <row r="2486" spans="1:28" x14ac:dyDescent="0.25">
      <c r="A2486" s="1708">
        <f t="shared" ca="1" si="802"/>
        <v>0</v>
      </c>
      <c r="B2486" s="1708">
        <f t="shared" si="803"/>
        <v>10150151</v>
      </c>
      <c r="C2486" s="1002">
        <v>150</v>
      </c>
      <c r="D2486" s="1797" t="s">
        <v>447</v>
      </c>
      <c r="E2486" s="1002">
        <v>151</v>
      </c>
      <c r="F2486" s="1003" t="s">
        <v>3974</v>
      </c>
      <c r="H2486" s="1016" t="s">
        <v>345</v>
      </c>
      <c r="I2486" s="1091" t="s">
        <v>6091</v>
      </c>
      <c r="K2486" s="999" t="s">
        <v>7470</v>
      </c>
      <c r="L2486" s="1005">
        <f t="shared" ca="1" si="804"/>
        <v>0</v>
      </c>
      <c r="M2486" s="1000">
        <f t="shared" si="805"/>
        <v>0</v>
      </c>
      <c r="N2486" s="1724">
        <f t="shared" ca="1" si="806"/>
        <v>0</v>
      </c>
      <c r="O2486" s="1000">
        <f ca="1">IF(AND(L2486&lt;&gt;0,ISERROR(MATCH(L2486,Altele!AE:AE,0))=TRUE),1,0)</f>
        <v>0</v>
      </c>
      <c r="P2486" s="1000">
        <f ca="1">IF(AND(L2486&lt;&gt;"",M2486&lt;&gt;"",ISERROR(VLOOKUP(L2486,Altele!AE:AF,2,FALSE))=TRUE,IF(ISERROR(VLOOKUP(L2486,Altele!AE:AF,2,FALSE))=FALSE,VLOOKUP(L2486,Altele!AE:AF,2,FALSE)&lt;&gt;M2486)),1,0)</f>
        <v>0</v>
      </c>
      <c r="Z2486" s="1006" t="str">
        <f t="shared" si="807"/>
        <v>Cap.5 Pct.1: Daca exista macar o valoare pe rand (Col.(1 la 6) # 0), atunci Cod SIRUTA (Col.C1) = SIRUTA Superior si Cod SIRUTA = in lista judetului corespunzator, pentru Rd.(2 la n)</v>
      </c>
      <c r="AA2486" s="2205">
        <f t="shared" si="801"/>
        <v>1</v>
      </c>
      <c r="AB2486" s="3036">
        <v>150</v>
      </c>
    </row>
    <row r="2487" spans="1:28" x14ac:dyDescent="0.25">
      <c r="A2487" s="1708">
        <f t="shared" ca="1" si="802"/>
        <v>0</v>
      </c>
      <c r="B2487" s="1708">
        <f t="shared" si="803"/>
        <v>10150152</v>
      </c>
      <c r="C2487" s="1002">
        <v>150</v>
      </c>
      <c r="D2487" s="1797" t="s">
        <v>447</v>
      </c>
      <c r="E2487" s="1002">
        <v>152</v>
      </c>
      <c r="F2487" s="1003" t="s">
        <v>3974</v>
      </c>
      <c r="H2487" s="1016" t="s">
        <v>345</v>
      </c>
      <c r="I2487" s="1091" t="s">
        <v>6092</v>
      </c>
      <c r="K2487" s="999" t="s">
        <v>7471</v>
      </c>
      <c r="L2487" s="1005">
        <f t="shared" ca="1" si="804"/>
        <v>0</v>
      </c>
      <c r="M2487" s="1000">
        <f t="shared" si="805"/>
        <v>0</v>
      </c>
      <c r="N2487" s="1724">
        <f t="shared" ca="1" si="806"/>
        <v>0</v>
      </c>
      <c r="O2487" s="1000">
        <f ca="1">IF(AND(L2487&lt;&gt;0,ISERROR(MATCH(L2487,Altele!AE:AE,0))=TRUE),1,0)</f>
        <v>0</v>
      </c>
      <c r="P2487" s="1000">
        <f ca="1">IF(AND(L2487&lt;&gt;"",M2487&lt;&gt;"",ISERROR(VLOOKUP(L2487,Altele!AE:AF,2,FALSE))=TRUE,IF(ISERROR(VLOOKUP(L2487,Altele!AE:AF,2,FALSE))=FALSE,VLOOKUP(L2487,Altele!AE:AF,2,FALSE)&lt;&gt;M2487)),1,0)</f>
        <v>0</v>
      </c>
      <c r="Z2487" s="1006" t="str">
        <f t="shared" si="807"/>
        <v>Cap.5 Pct.1: Daca exista macar o valoare pe rand (Col.(1 la 6) # 0), atunci Cod SIRUTA (Col.C1) = SIRUTA Superior si Cod SIRUTA = in lista judetului corespunzator, pentru Rd.(2 la n)</v>
      </c>
      <c r="AA2487" s="2205">
        <f t="shared" si="801"/>
        <v>1</v>
      </c>
      <c r="AB2487" s="3036">
        <v>150</v>
      </c>
    </row>
    <row r="2488" spans="1:28" x14ac:dyDescent="0.25">
      <c r="A2488" s="1708">
        <f t="shared" ca="1" si="802"/>
        <v>0</v>
      </c>
      <c r="B2488" s="1708">
        <f t="shared" si="803"/>
        <v>10150153</v>
      </c>
      <c r="C2488" s="1002">
        <v>150</v>
      </c>
      <c r="D2488" s="1797" t="s">
        <v>447</v>
      </c>
      <c r="E2488" s="1002">
        <v>153</v>
      </c>
      <c r="F2488" s="1003" t="s">
        <v>3974</v>
      </c>
      <c r="H2488" s="1016" t="s">
        <v>345</v>
      </c>
      <c r="I2488" s="1091" t="s">
        <v>6093</v>
      </c>
      <c r="K2488" s="999" t="s">
        <v>7472</v>
      </c>
      <c r="L2488" s="1005">
        <f t="shared" ca="1" si="804"/>
        <v>0</v>
      </c>
      <c r="M2488" s="1000">
        <f t="shared" si="805"/>
        <v>0</v>
      </c>
      <c r="N2488" s="1724">
        <f t="shared" ca="1" si="806"/>
        <v>0</v>
      </c>
      <c r="O2488" s="1000">
        <f ca="1">IF(AND(L2488&lt;&gt;0,ISERROR(MATCH(L2488,Altele!AE:AE,0))=TRUE),1,0)</f>
        <v>0</v>
      </c>
      <c r="P2488" s="1000">
        <f ca="1">IF(AND(L2488&lt;&gt;"",M2488&lt;&gt;"",ISERROR(VLOOKUP(L2488,Altele!AE:AF,2,FALSE))=TRUE,IF(ISERROR(VLOOKUP(L2488,Altele!AE:AF,2,FALSE))=FALSE,VLOOKUP(L2488,Altele!AE:AF,2,FALSE)&lt;&gt;M2488)),1,0)</f>
        <v>0</v>
      </c>
      <c r="Z2488" s="1006" t="str">
        <f t="shared" si="807"/>
        <v>Cap.5 Pct.1: Daca exista macar o valoare pe rand (Col.(1 la 6) # 0), atunci Cod SIRUTA (Col.C1) = SIRUTA Superior si Cod SIRUTA = in lista judetului corespunzator, pentru Rd.(2 la n)</v>
      </c>
      <c r="AA2488" s="2205">
        <f t="shared" si="801"/>
        <v>1</v>
      </c>
      <c r="AB2488" s="3036">
        <v>150</v>
      </c>
    </row>
    <row r="2489" spans="1:28" x14ac:dyDescent="0.25">
      <c r="A2489" s="1708">
        <f t="shared" ca="1" si="802"/>
        <v>0</v>
      </c>
      <c r="B2489" s="1708">
        <f t="shared" si="803"/>
        <v>10150154</v>
      </c>
      <c r="C2489" s="1002">
        <v>150</v>
      </c>
      <c r="D2489" s="1797" t="s">
        <v>447</v>
      </c>
      <c r="E2489" s="1002">
        <v>154</v>
      </c>
      <c r="F2489" s="1003" t="s">
        <v>3974</v>
      </c>
      <c r="H2489" s="1016" t="s">
        <v>345</v>
      </c>
      <c r="I2489" s="1091" t="s">
        <v>6094</v>
      </c>
      <c r="K2489" s="999" t="s">
        <v>7473</v>
      </c>
      <c r="L2489" s="1005">
        <f t="shared" ca="1" si="804"/>
        <v>0</v>
      </c>
      <c r="M2489" s="1000">
        <f t="shared" si="805"/>
        <v>0</v>
      </c>
      <c r="N2489" s="1724">
        <f t="shared" ca="1" si="806"/>
        <v>0</v>
      </c>
      <c r="O2489" s="1000">
        <f ca="1">IF(AND(L2489&lt;&gt;0,ISERROR(MATCH(L2489,Altele!AE:AE,0))=TRUE),1,0)</f>
        <v>0</v>
      </c>
      <c r="P2489" s="1000">
        <f ca="1">IF(AND(L2489&lt;&gt;"",M2489&lt;&gt;"",ISERROR(VLOOKUP(L2489,Altele!AE:AF,2,FALSE))=TRUE,IF(ISERROR(VLOOKUP(L2489,Altele!AE:AF,2,FALSE))=FALSE,VLOOKUP(L2489,Altele!AE:AF,2,FALSE)&lt;&gt;M2489)),1,0)</f>
        <v>0</v>
      </c>
      <c r="Z2489" s="1006" t="str">
        <f t="shared" si="807"/>
        <v>Cap.5 Pct.1: Daca exista macar o valoare pe rand (Col.(1 la 6) # 0), atunci Cod SIRUTA (Col.C1) = SIRUTA Superior si Cod SIRUTA = in lista judetului corespunzator, pentru Rd.(2 la n)</v>
      </c>
      <c r="AA2489" s="2205">
        <f t="shared" si="801"/>
        <v>1</v>
      </c>
      <c r="AB2489" s="3036">
        <v>150</v>
      </c>
    </row>
    <row r="2490" spans="1:28" x14ac:dyDescent="0.25">
      <c r="A2490" s="1708">
        <f t="shared" ca="1" si="802"/>
        <v>0</v>
      </c>
      <c r="B2490" s="1708">
        <f t="shared" si="803"/>
        <v>10150155</v>
      </c>
      <c r="C2490" s="1002">
        <v>150</v>
      </c>
      <c r="D2490" s="1797" t="s">
        <v>447</v>
      </c>
      <c r="E2490" s="1002">
        <v>155</v>
      </c>
      <c r="F2490" s="1003" t="s">
        <v>3974</v>
      </c>
      <c r="H2490" s="1016" t="s">
        <v>345</v>
      </c>
      <c r="I2490" s="1091" t="s">
        <v>6095</v>
      </c>
      <c r="K2490" s="999" t="s">
        <v>7474</v>
      </c>
      <c r="L2490" s="1005">
        <f t="shared" ca="1" si="804"/>
        <v>0</v>
      </c>
      <c r="M2490" s="1000">
        <f t="shared" si="805"/>
        <v>0</v>
      </c>
      <c r="N2490" s="1724">
        <f t="shared" ca="1" si="806"/>
        <v>0</v>
      </c>
      <c r="O2490" s="1000">
        <f ca="1">IF(AND(L2490&lt;&gt;0,ISERROR(MATCH(L2490,Altele!AE:AE,0))=TRUE),1,0)</f>
        <v>0</v>
      </c>
      <c r="P2490" s="1000">
        <f ca="1">IF(AND(L2490&lt;&gt;"",M2490&lt;&gt;"",ISERROR(VLOOKUP(L2490,Altele!AE:AF,2,FALSE))=TRUE,IF(ISERROR(VLOOKUP(L2490,Altele!AE:AF,2,FALSE))=FALSE,VLOOKUP(L2490,Altele!AE:AF,2,FALSE)&lt;&gt;M2490)),1,0)</f>
        <v>0</v>
      </c>
      <c r="Z2490" s="1006" t="str">
        <f t="shared" si="807"/>
        <v>Cap.5 Pct.1: Daca exista macar o valoare pe rand (Col.(1 la 6) # 0), atunci Cod SIRUTA (Col.C1) = SIRUTA Superior si Cod SIRUTA = in lista judetului corespunzator, pentru Rd.(2 la n)</v>
      </c>
      <c r="AA2490" s="2205">
        <f t="shared" si="801"/>
        <v>1</v>
      </c>
      <c r="AB2490" s="3036">
        <v>150</v>
      </c>
    </row>
    <row r="2491" spans="1:28" x14ac:dyDescent="0.25">
      <c r="A2491" s="1708">
        <f t="shared" ca="1" si="802"/>
        <v>0</v>
      </c>
      <c r="B2491" s="1708">
        <f t="shared" si="803"/>
        <v>10150156</v>
      </c>
      <c r="C2491" s="1002">
        <v>150</v>
      </c>
      <c r="D2491" s="1797" t="s">
        <v>447</v>
      </c>
      <c r="E2491" s="1002">
        <v>156</v>
      </c>
      <c r="F2491" s="1003" t="s">
        <v>3974</v>
      </c>
      <c r="H2491" s="1016" t="s">
        <v>345</v>
      </c>
      <c r="I2491" s="1091" t="s">
        <v>6096</v>
      </c>
      <c r="K2491" s="999" t="s">
        <v>7475</v>
      </c>
      <c r="L2491" s="1005">
        <f t="shared" ca="1" si="804"/>
        <v>0</v>
      </c>
      <c r="M2491" s="1000">
        <f t="shared" si="805"/>
        <v>0</v>
      </c>
      <c r="N2491" s="1724">
        <f t="shared" ca="1" si="806"/>
        <v>0</v>
      </c>
      <c r="O2491" s="1000">
        <f ca="1">IF(AND(L2491&lt;&gt;0,ISERROR(MATCH(L2491,Altele!AE:AE,0))=TRUE),1,0)</f>
        <v>0</v>
      </c>
      <c r="P2491" s="1000">
        <f ca="1">IF(AND(L2491&lt;&gt;"",M2491&lt;&gt;"",ISERROR(VLOOKUP(L2491,Altele!AE:AF,2,FALSE))=TRUE,IF(ISERROR(VLOOKUP(L2491,Altele!AE:AF,2,FALSE))=FALSE,VLOOKUP(L2491,Altele!AE:AF,2,FALSE)&lt;&gt;M2491)),1,0)</f>
        <v>0</v>
      </c>
      <c r="Z2491" s="1006" t="str">
        <f t="shared" si="807"/>
        <v>Cap.5 Pct.1: Daca exista macar o valoare pe rand (Col.(1 la 6) # 0), atunci Cod SIRUTA (Col.C1) = SIRUTA Superior si Cod SIRUTA = in lista judetului corespunzator, pentru Rd.(2 la n)</v>
      </c>
      <c r="AA2491" s="2205">
        <f t="shared" ref="AA2491:AA2554" si="808">COUNTIF(B:B,B2491)</f>
        <v>1</v>
      </c>
      <c r="AB2491" s="3036">
        <v>150</v>
      </c>
    </row>
    <row r="2492" spans="1:28" x14ac:dyDescent="0.25">
      <c r="A2492" s="1708">
        <f t="shared" ca="1" si="802"/>
        <v>0</v>
      </c>
      <c r="B2492" s="1708">
        <f t="shared" si="803"/>
        <v>10150157</v>
      </c>
      <c r="C2492" s="1002">
        <v>150</v>
      </c>
      <c r="D2492" s="1797" t="s">
        <v>447</v>
      </c>
      <c r="E2492" s="1002">
        <v>157</v>
      </c>
      <c r="F2492" s="1003" t="s">
        <v>3974</v>
      </c>
      <c r="H2492" s="1016" t="s">
        <v>345</v>
      </c>
      <c r="I2492" s="1091" t="s">
        <v>6097</v>
      </c>
      <c r="K2492" s="999" t="s">
        <v>7476</v>
      </c>
      <c r="L2492" s="1005">
        <f t="shared" ca="1" si="804"/>
        <v>0</v>
      </c>
      <c r="M2492" s="1000">
        <f t="shared" si="805"/>
        <v>0</v>
      </c>
      <c r="N2492" s="1724">
        <f t="shared" ca="1" si="806"/>
        <v>0</v>
      </c>
      <c r="O2492" s="1000">
        <f ca="1">IF(AND(L2492&lt;&gt;0,ISERROR(MATCH(L2492,Altele!AE:AE,0))=TRUE),1,0)</f>
        <v>0</v>
      </c>
      <c r="P2492" s="1000">
        <f ca="1">IF(AND(L2492&lt;&gt;"",M2492&lt;&gt;"",ISERROR(VLOOKUP(L2492,Altele!AE:AF,2,FALSE))=TRUE,IF(ISERROR(VLOOKUP(L2492,Altele!AE:AF,2,FALSE))=FALSE,VLOOKUP(L2492,Altele!AE:AF,2,FALSE)&lt;&gt;M2492)),1,0)</f>
        <v>0</v>
      </c>
      <c r="Z2492" s="1006" t="str">
        <f t="shared" si="807"/>
        <v>Cap.5 Pct.1: Daca exista macar o valoare pe rand (Col.(1 la 6) # 0), atunci Cod SIRUTA (Col.C1) = SIRUTA Superior si Cod SIRUTA = in lista judetului corespunzator, pentru Rd.(2 la n)</v>
      </c>
      <c r="AA2492" s="2205">
        <f t="shared" si="808"/>
        <v>1</v>
      </c>
      <c r="AB2492" s="3036">
        <v>150</v>
      </c>
    </row>
    <row r="2493" spans="1:28" x14ac:dyDescent="0.25">
      <c r="A2493" s="1708">
        <f t="shared" ca="1" si="802"/>
        <v>0</v>
      </c>
      <c r="B2493" s="1708">
        <f t="shared" si="803"/>
        <v>10150158</v>
      </c>
      <c r="C2493" s="1002">
        <v>150</v>
      </c>
      <c r="D2493" s="1797" t="s">
        <v>447</v>
      </c>
      <c r="E2493" s="1002">
        <v>158</v>
      </c>
      <c r="F2493" s="1003" t="s">
        <v>3974</v>
      </c>
      <c r="H2493" s="1016" t="s">
        <v>345</v>
      </c>
      <c r="I2493" s="1091" t="s">
        <v>6098</v>
      </c>
      <c r="K2493" s="999" t="s">
        <v>7477</v>
      </c>
      <c r="L2493" s="1005">
        <f t="shared" ca="1" si="804"/>
        <v>0</v>
      </c>
      <c r="M2493" s="1000">
        <f t="shared" si="805"/>
        <v>0</v>
      </c>
      <c r="N2493" s="1724">
        <f t="shared" ca="1" si="806"/>
        <v>0</v>
      </c>
      <c r="O2493" s="1000">
        <f ca="1">IF(AND(L2493&lt;&gt;0,ISERROR(MATCH(L2493,Altele!AE:AE,0))=TRUE),1,0)</f>
        <v>0</v>
      </c>
      <c r="P2493" s="1000">
        <f ca="1">IF(AND(L2493&lt;&gt;"",M2493&lt;&gt;"",ISERROR(VLOOKUP(L2493,Altele!AE:AF,2,FALSE))=TRUE,IF(ISERROR(VLOOKUP(L2493,Altele!AE:AF,2,FALSE))=FALSE,VLOOKUP(L2493,Altele!AE:AF,2,FALSE)&lt;&gt;M2493)),1,0)</f>
        <v>0</v>
      </c>
      <c r="Z2493" s="1006" t="str">
        <f t="shared" si="807"/>
        <v>Cap.5 Pct.1: Daca exista macar o valoare pe rand (Col.(1 la 6) # 0), atunci Cod SIRUTA (Col.C1) = SIRUTA Superior si Cod SIRUTA = in lista judetului corespunzator, pentru Rd.(2 la n)</v>
      </c>
      <c r="AA2493" s="2205">
        <f t="shared" si="808"/>
        <v>1</v>
      </c>
      <c r="AB2493" s="3036">
        <v>150</v>
      </c>
    </row>
    <row r="2494" spans="1:28" x14ac:dyDescent="0.25">
      <c r="A2494" s="1708">
        <f t="shared" ca="1" si="802"/>
        <v>0</v>
      </c>
      <c r="B2494" s="1708">
        <f t="shared" si="803"/>
        <v>10150159</v>
      </c>
      <c r="C2494" s="1002">
        <v>150</v>
      </c>
      <c r="D2494" s="1797" t="s">
        <v>447</v>
      </c>
      <c r="E2494" s="1002">
        <v>159</v>
      </c>
      <c r="F2494" s="1003" t="s">
        <v>3974</v>
      </c>
      <c r="H2494" s="1016" t="s">
        <v>345</v>
      </c>
      <c r="I2494" s="1091" t="s">
        <v>6099</v>
      </c>
      <c r="K2494" s="999" t="s">
        <v>7478</v>
      </c>
      <c r="L2494" s="1005">
        <f t="shared" ca="1" si="804"/>
        <v>0</v>
      </c>
      <c r="M2494" s="1000">
        <f t="shared" si="805"/>
        <v>0</v>
      </c>
      <c r="N2494" s="1724">
        <f t="shared" ca="1" si="806"/>
        <v>0</v>
      </c>
      <c r="O2494" s="1000">
        <f ca="1">IF(AND(L2494&lt;&gt;0,ISERROR(MATCH(L2494,Altele!AE:AE,0))=TRUE),1,0)</f>
        <v>0</v>
      </c>
      <c r="P2494" s="1000">
        <f ca="1">IF(AND(L2494&lt;&gt;"",M2494&lt;&gt;"",ISERROR(VLOOKUP(L2494,Altele!AE:AF,2,FALSE))=TRUE,IF(ISERROR(VLOOKUP(L2494,Altele!AE:AF,2,FALSE))=FALSE,VLOOKUP(L2494,Altele!AE:AF,2,FALSE)&lt;&gt;M2494)),1,0)</f>
        <v>0</v>
      </c>
      <c r="Z2494" s="1006" t="str">
        <f t="shared" si="807"/>
        <v>Cap.5 Pct.1: Daca exista macar o valoare pe rand (Col.(1 la 6) # 0), atunci Cod SIRUTA (Col.C1) = SIRUTA Superior si Cod SIRUTA = in lista judetului corespunzator, pentru Rd.(2 la n)</v>
      </c>
      <c r="AA2494" s="2205">
        <f t="shared" si="808"/>
        <v>1</v>
      </c>
      <c r="AB2494" s="3036">
        <v>150</v>
      </c>
    </row>
    <row r="2495" spans="1:28" x14ac:dyDescent="0.25">
      <c r="A2495" s="1708">
        <f t="shared" ca="1" si="802"/>
        <v>0</v>
      </c>
      <c r="B2495" s="1708">
        <f t="shared" si="803"/>
        <v>10150160</v>
      </c>
      <c r="C2495" s="1002">
        <v>150</v>
      </c>
      <c r="D2495" s="1797" t="s">
        <v>447</v>
      </c>
      <c r="E2495" s="1002">
        <v>160</v>
      </c>
      <c r="F2495" s="1003" t="s">
        <v>3974</v>
      </c>
      <c r="H2495" s="1016" t="s">
        <v>345</v>
      </c>
      <c r="I2495" s="1091" t="s">
        <v>6100</v>
      </c>
      <c r="K2495" s="999" t="s">
        <v>7479</v>
      </c>
      <c r="L2495" s="1005">
        <f t="shared" ca="1" si="804"/>
        <v>0</v>
      </c>
      <c r="M2495" s="1000">
        <f t="shared" si="805"/>
        <v>0</v>
      </c>
      <c r="N2495" s="1724">
        <f t="shared" ca="1" si="806"/>
        <v>0</v>
      </c>
      <c r="O2495" s="1000">
        <f ca="1">IF(AND(L2495&lt;&gt;0,ISERROR(MATCH(L2495,Altele!AE:AE,0))=TRUE),1,0)</f>
        <v>0</v>
      </c>
      <c r="P2495" s="1000">
        <f ca="1">IF(AND(L2495&lt;&gt;"",M2495&lt;&gt;"",ISERROR(VLOOKUP(L2495,Altele!AE:AF,2,FALSE))=TRUE,IF(ISERROR(VLOOKUP(L2495,Altele!AE:AF,2,FALSE))=FALSE,VLOOKUP(L2495,Altele!AE:AF,2,FALSE)&lt;&gt;M2495)),1,0)</f>
        <v>0</v>
      </c>
      <c r="Z2495" s="1006" t="str">
        <f t="shared" si="807"/>
        <v>Cap.5 Pct.1: Daca exista macar o valoare pe rand (Col.(1 la 6) # 0), atunci Cod SIRUTA (Col.C1) = SIRUTA Superior si Cod SIRUTA = in lista judetului corespunzator, pentru Rd.(2 la n)</v>
      </c>
      <c r="AA2495" s="2205">
        <f t="shared" si="808"/>
        <v>1</v>
      </c>
      <c r="AB2495" s="3036">
        <v>150</v>
      </c>
    </row>
    <row r="2496" spans="1:28" x14ac:dyDescent="0.25">
      <c r="A2496" s="1708">
        <f t="shared" ca="1" si="802"/>
        <v>0</v>
      </c>
      <c r="B2496" s="1708">
        <f t="shared" si="803"/>
        <v>10150161</v>
      </c>
      <c r="C2496" s="1002">
        <v>150</v>
      </c>
      <c r="D2496" s="1797" t="s">
        <v>447</v>
      </c>
      <c r="E2496" s="1002">
        <v>161</v>
      </c>
      <c r="F2496" s="1003" t="s">
        <v>3974</v>
      </c>
      <c r="H2496" s="1016" t="s">
        <v>345</v>
      </c>
      <c r="I2496" s="1091" t="s">
        <v>6101</v>
      </c>
      <c r="K2496" s="999" t="s">
        <v>7480</v>
      </c>
      <c r="L2496" s="1005">
        <f t="shared" ca="1" si="804"/>
        <v>0</v>
      </c>
      <c r="M2496" s="1000">
        <f t="shared" si="805"/>
        <v>0</v>
      </c>
      <c r="N2496" s="1724">
        <f t="shared" ca="1" si="806"/>
        <v>0</v>
      </c>
      <c r="O2496" s="1000">
        <f ca="1">IF(AND(L2496&lt;&gt;0,ISERROR(MATCH(L2496,Altele!AE:AE,0))=TRUE),1,0)</f>
        <v>0</v>
      </c>
      <c r="P2496" s="1000">
        <f ca="1">IF(AND(L2496&lt;&gt;"",M2496&lt;&gt;"",ISERROR(VLOOKUP(L2496,Altele!AE:AF,2,FALSE))=TRUE,IF(ISERROR(VLOOKUP(L2496,Altele!AE:AF,2,FALSE))=FALSE,VLOOKUP(L2496,Altele!AE:AF,2,FALSE)&lt;&gt;M2496)),1,0)</f>
        <v>0</v>
      </c>
      <c r="Z2496" s="1006" t="str">
        <f t="shared" si="807"/>
        <v>Cap.5 Pct.1: Daca exista macar o valoare pe rand (Col.(1 la 6) # 0), atunci Cod SIRUTA (Col.C1) = SIRUTA Superior si Cod SIRUTA = in lista judetului corespunzator, pentru Rd.(2 la n)</v>
      </c>
      <c r="AA2496" s="2205">
        <f t="shared" si="808"/>
        <v>1</v>
      </c>
      <c r="AB2496" s="3036">
        <v>150</v>
      </c>
    </row>
    <row r="2497" spans="1:28" x14ac:dyDescent="0.25">
      <c r="A2497" s="1708">
        <f t="shared" ref="A2497:A2560" ca="1" si="809">IF(D2497="DA",IF(ISERROR(N2497),A2496+1,IF(N2497=1,A2496+1,A2496)),A2496)</f>
        <v>0</v>
      </c>
      <c r="B2497" s="1708">
        <f t="shared" si="803"/>
        <v>10150162</v>
      </c>
      <c r="C2497" s="1002">
        <v>150</v>
      </c>
      <c r="D2497" s="1797" t="s">
        <v>447</v>
      </c>
      <c r="E2497" s="1002">
        <v>162</v>
      </c>
      <c r="F2497" s="1003" t="s">
        <v>3974</v>
      </c>
      <c r="H2497" s="1016" t="s">
        <v>345</v>
      </c>
      <c r="I2497" s="1091" t="s">
        <v>6102</v>
      </c>
      <c r="K2497" s="999" t="s">
        <v>7481</v>
      </c>
      <c r="L2497" s="1005">
        <f t="shared" ca="1" si="804"/>
        <v>0</v>
      </c>
      <c r="M2497" s="1000">
        <f t="shared" si="805"/>
        <v>0</v>
      </c>
      <c r="N2497" s="1724">
        <f t="shared" ca="1" si="806"/>
        <v>0</v>
      </c>
      <c r="O2497" s="1000">
        <f ca="1">IF(AND(L2497&lt;&gt;0,ISERROR(MATCH(L2497,Altele!AE:AE,0))=TRUE),1,0)</f>
        <v>0</v>
      </c>
      <c r="P2497" s="1000">
        <f ca="1">IF(AND(L2497&lt;&gt;"",M2497&lt;&gt;"",ISERROR(VLOOKUP(L2497,Altele!AE:AF,2,FALSE))=TRUE,IF(ISERROR(VLOOKUP(L2497,Altele!AE:AF,2,FALSE))=FALSE,VLOOKUP(L2497,Altele!AE:AF,2,FALSE)&lt;&gt;M2497)),1,0)</f>
        <v>0</v>
      </c>
      <c r="Z2497" s="1006" t="str">
        <f t="shared" si="807"/>
        <v>Cap.5 Pct.1: Daca exista macar o valoare pe rand (Col.(1 la 6) # 0), atunci Cod SIRUTA (Col.C1) = SIRUTA Superior si Cod SIRUTA = in lista judetului corespunzator, pentru Rd.(2 la n)</v>
      </c>
      <c r="AA2497" s="2205">
        <f t="shared" si="808"/>
        <v>1</v>
      </c>
      <c r="AB2497" s="3036">
        <v>150</v>
      </c>
    </row>
    <row r="2498" spans="1:28" x14ac:dyDescent="0.25">
      <c r="A2498" s="1708">
        <f t="shared" ca="1" si="809"/>
        <v>0</v>
      </c>
      <c r="B2498" s="1708">
        <f t="shared" si="803"/>
        <v>10150163</v>
      </c>
      <c r="C2498" s="1002">
        <v>150</v>
      </c>
      <c r="D2498" s="1797" t="s">
        <v>447</v>
      </c>
      <c r="E2498" s="1002">
        <v>163</v>
      </c>
      <c r="F2498" s="1003" t="s">
        <v>3974</v>
      </c>
      <c r="H2498" s="1016" t="s">
        <v>345</v>
      </c>
      <c r="I2498" s="1091" t="s">
        <v>6103</v>
      </c>
      <c r="K2498" s="999" t="s">
        <v>7482</v>
      </c>
      <c r="L2498" s="1005">
        <f t="shared" ca="1" si="804"/>
        <v>0</v>
      </c>
      <c r="M2498" s="1000">
        <f t="shared" si="805"/>
        <v>0</v>
      </c>
      <c r="N2498" s="1724">
        <f t="shared" ca="1" si="806"/>
        <v>0</v>
      </c>
      <c r="O2498" s="1000">
        <f ca="1">IF(AND(L2498&lt;&gt;0,ISERROR(MATCH(L2498,Altele!AE:AE,0))=TRUE),1,0)</f>
        <v>0</v>
      </c>
      <c r="P2498" s="1000">
        <f ca="1">IF(AND(L2498&lt;&gt;"",M2498&lt;&gt;"",ISERROR(VLOOKUP(L2498,Altele!AE:AF,2,FALSE))=TRUE,IF(ISERROR(VLOOKUP(L2498,Altele!AE:AF,2,FALSE))=FALSE,VLOOKUP(L2498,Altele!AE:AF,2,FALSE)&lt;&gt;M2498)),1,0)</f>
        <v>0</v>
      </c>
      <c r="Z2498" s="1006" t="str">
        <f t="shared" si="807"/>
        <v>Cap.5 Pct.1: Daca exista macar o valoare pe rand (Col.(1 la 6) # 0), atunci Cod SIRUTA (Col.C1) = SIRUTA Superior si Cod SIRUTA = in lista judetului corespunzator, pentru Rd.(2 la n)</v>
      </c>
      <c r="AA2498" s="2205">
        <f t="shared" si="808"/>
        <v>1</v>
      </c>
      <c r="AB2498" s="3036">
        <v>150</v>
      </c>
    </row>
    <row r="2499" spans="1:28" x14ac:dyDescent="0.25">
      <c r="A2499" s="1708">
        <f t="shared" ca="1" si="809"/>
        <v>0</v>
      </c>
      <c r="B2499" s="1708">
        <f t="shared" si="803"/>
        <v>10150164</v>
      </c>
      <c r="C2499" s="1002">
        <v>150</v>
      </c>
      <c r="D2499" s="1797" t="s">
        <v>447</v>
      </c>
      <c r="E2499" s="1002">
        <v>164</v>
      </c>
      <c r="F2499" s="1003" t="s">
        <v>3974</v>
      </c>
      <c r="H2499" s="1016" t="s">
        <v>345</v>
      </c>
      <c r="I2499" s="1091" t="s">
        <v>6104</v>
      </c>
      <c r="K2499" s="999" t="s">
        <v>7483</v>
      </c>
      <c r="L2499" s="1005">
        <f t="shared" ca="1" si="804"/>
        <v>0</v>
      </c>
      <c r="M2499" s="1000">
        <f t="shared" si="805"/>
        <v>0</v>
      </c>
      <c r="N2499" s="1724">
        <f t="shared" ca="1" si="806"/>
        <v>0</v>
      </c>
      <c r="O2499" s="1000">
        <f ca="1">IF(AND(L2499&lt;&gt;0,ISERROR(MATCH(L2499,Altele!AE:AE,0))=TRUE),1,0)</f>
        <v>0</v>
      </c>
      <c r="P2499" s="1000">
        <f ca="1">IF(AND(L2499&lt;&gt;"",M2499&lt;&gt;"",ISERROR(VLOOKUP(L2499,Altele!AE:AF,2,FALSE))=TRUE,IF(ISERROR(VLOOKUP(L2499,Altele!AE:AF,2,FALSE))=FALSE,VLOOKUP(L2499,Altele!AE:AF,2,FALSE)&lt;&gt;M2499)),1,0)</f>
        <v>0</v>
      </c>
      <c r="Z2499" s="1006" t="str">
        <f t="shared" si="807"/>
        <v>Cap.5 Pct.1: Daca exista macar o valoare pe rand (Col.(1 la 6) # 0), atunci Cod SIRUTA (Col.C1) = SIRUTA Superior si Cod SIRUTA = in lista judetului corespunzator, pentru Rd.(2 la n)</v>
      </c>
      <c r="AA2499" s="2205">
        <f t="shared" si="808"/>
        <v>1</v>
      </c>
      <c r="AB2499" s="3036">
        <v>150</v>
      </c>
    </row>
    <row r="2500" spans="1:28" x14ac:dyDescent="0.25">
      <c r="A2500" s="1708">
        <f t="shared" ca="1" si="809"/>
        <v>0</v>
      </c>
      <c r="B2500" s="1708">
        <f t="shared" si="803"/>
        <v>10150165</v>
      </c>
      <c r="C2500" s="1002">
        <v>150</v>
      </c>
      <c r="D2500" s="1797" t="s">
        <v>447</v>
      </c>
      <c r="E2500" s="1002">
        <v>165</v>
      </c>
      <c r="F2500" s="1003" t="s">
        <v>3974</v>
      </c>
      <c r="H2500" s="1016" t="s">
        <v>345</v>
      </c>
      <c r="I2500" s="1091" t="s">
        <v>6105</v>
      </c>
      <c r="K2500" s="999" t="s">
        <v>7484</v>
      </c>
      <c r="L2500" s="1005">
        <f t="shared" ca="1" si="804"/>
        <v>0</v>
      </c>
      <c r="M2500" s="1000">
        <f t="shared" si="805"/>
        <v>0</v>
      </c>
      <c r="N2500" s="1724">
        <f t="shared" ca="1" si="806"/>
        <v>0</v>
      </c>
      <c r="O2500" s="1000">
        <f ca="1">IF(AND(L2500&lt;&gt;0,ISERROR(MATCH(L2500,Altele!AE:AE,0))=TRUE),1,0)</f>
        <v>0</v>
      </c>
      <c r="P2500" s="1000">
        <f ca="1">IF(AND(L2500&lt;&gt;"",M2500&lt;&gt;"",ISERROR(VLOOKUP(L2500,Altele!AE:AF,2,FALSE))=TRUE,IF(ISERROR(VLOOKUP(L2500,Altele!AE:AF,2,FALSE))=FALSE,VLOOKUP(L2500,Altele!AE:AF,2,FALSE)&lt;&gt;M2500)),1,0)</f>
        <v>0</v>
      </c>
      <c r="Z2500" s="1006" t="str">
        <f t="shared" si="807"/>
        <v>Cap.5 Pct.1: Daca exista macar o valoare pe rand (Col.(1 la 6) # 0), atunci Cod SIRUTA (Col.C1) = SIRUTA Superior si Cod SIRUTA = in lista judetului corespunzator, pentru Rd.(2 la n)</v>
      </c>
      <c r="AA2500" s="2205">
        <f t="shared" si="808"/>
        <v>1</v>
      </c>
      <c r="AB2500" s="3036">
        <v>150</v>
      </c>
    </row>
    <row r="2501" spans="1:28" x14ac:dyDescent="0.25">
      <c r="A2501" s="1708">
        <f t="shared" ca="1" si="809"/>
        <v>0</v>
      </c>
      <c r="B2501" s="1708">
        <f t="shared" si="803"/>
        <v>10150166</v>
      </c>
      <c r="C2501" s="1002">
        <v>150</v>
      </c>
      <c r="D2501" s="1797" t="s">
        <v>447</v>
      </c>
      <c r="E2501" s="1002">
        <v>166</v>
      </c>
      <c r="F2501" s="1003" t="s">
        <v>3974</v>
      </c>
      <c r="H2501" s="1016" t="s">
        <v>345</v>
      </c>
      <c r="I2501" s="1091" t="s">
        <v>6106</v>
      </c>
      <c r="K2501" s="999" t="s">
        <v>7485</v>
      </c>
      <c r="L2501" s="1005">
        <f t="shared" ca="1" si="804"/>
        <v>0</v>
      </c>
      <c r="M2501" s="1000">
        <f t="shared" si="805"/>
        <v>0</v>
      </c>
      <c r="N2501" s="1724">
        <f t="shared" ca="1" si="806"/>
        <v>0</v>
      </c>
      <c r="O2501" s="1000">
        <f ca="1">IF(AND(L2501&lt;&gt;0,ISERROR(MATCH(L2501,Altele!AE:AE,0))=TRUE),1,0)</f>
        <v>0</v>
      </c>
      <c r="P2501" s="1000">
        <f ca="1">IF(AND(L2501&lt;&gt;"",M2501&lt;&gt;"",ISERROR(VLOOKUP(L2501,Altele!AE:AF,2,FALSE))=TRUE,IF(ISERROR(VLOOKUP(L2501,Altele!AE:AF,2,FALSE))=FALSE,VLOOKUP(L2501,Altele!AE:AF,2,FALSE)&lt;&gt;M2501)),1,0)</f>
        <v>0</v>
      </c>
      <c r="Z2501" s="1006" t="str">
        <f t="shared" si="807"/>
        <v>Cap.5 Pct.1: Daca exista macar o valoare pe rand (Col.(1 la 6) # 0), atunci Cod SIRUTA (Col.C1) = SIRUTA Superior si Cod SIRUTA = in lista judetului corespunzator, pentru Rd.(2 la n)</v>
      </c>
      <c r="AA2501" s="2205">
        <f t="shared" si="808"/>
        <v>1</v>
      </c>
      <c r="AB2501" s="3036">
        <v>150</v>
      </c>
    </row>
    <row r="2502" spans="1:28" x14ac:dyDescent="0.25">
      <c r="A2502" s="1708">
        <f t="shared" ca="1" si="809"/>
        <v>0</v>
      </c>
      <c r="B2502" s="1708">
        <f t="shared" si="803"/>
        <v>10150167</v>
      </c>
      <c r="C2502" s="1002">
        <v>150</v>
      </c>
      <c r="D2502" s="1797" t="s">
        <v>447</v>
      </c>
      <c r="E2502" s="1002">
        <v>167</v>
      </c>
      <c r="F2502" s="1003" t="s">
        <v>3974</v>
      </c>
      <c r="H2502" s="1016" t="s">
        <v>345</v>
      </c>
      <c r="I2502" s="1091" t="s">
        <v>6107</v>
      </c>
      <c r="K2502" s="999" t="s">
        <v>7486</v>
      </c>
      <c r="L2502" s="1005">
        <f t="shared" ca="1" si="804"/>
        <v>0</v>
      </c>
      <c r="M2502" s="1000">
        <f t="shared" si="805"/>
        <v>0</v>
      </c>
      <c r="N2502" s="1724">
        <f t="shared" ca="1" si="806"/>
        <v>0</v>
      </c>
      <c r="O2502" s="1000">
        <f ca="1">IF(AND(L2502&lt;&gt;0,ISERROR(MATCH(L2502,Altele!AE:AE,0))=TRUE),1,0)</f>
        <v>0</v>
      </c>
      <c r="P2502" s="1000">
        <f ca="1">IF(AND(L2502&lt;&gt;"",M2502&lt;&gt;"",ISERROR(VLOOKUP(L2502,Altele!AE:AF,2,FALSE))=TRUE,IF(ISERROR(VLOOKUP(L2502,Altele!AE:AF,2,FALSE))=FALSE,VLOOKUP(L2502,Altele!AE:AF,2,FALSE)&lt;&gt;M2502)),1,0)</f>
        <v>0</v>
      </c>
      <c r="Z2502" s="1006" t="str">
        <f t="shared" si="807"/>
        <v>Cap.5 Pct.1: Daca exista macar o valoare pe rand (Col.(1 la 6) # 0), atunci Cod SIRUTA (Col.C1) = SIRUTA Superior si Cod SIRUTA = in lista judetului corespunzator, pentru Rd.(2 la n)</v>
      </c>
      <c r="AA2502" s="2205">
        <f t="shared" si="808"/>
        <v>1</v>
      </c>
      <c r="AB2502" s="3036">
        <v>150</v>
      </c>
    </row>
    <row r="2503" spans="1:28" x14ac:dyDescent="0.25">
      <c r="A2503" s="1708">
        <f t="shared" ca="1" si="809"/>
        <v>0</v>
      </c>
      <c r="B2503" s="1708">
        <f t="shared" si="803"/>
        <v>10150168</v>
      </c>
      <c r="C2503" s="1002">
        <v>150</v>
      </c>
      <c r="D2503" s="1797" t="s">
        <v>447</v>
      </c>
      <c r="E2503" s="1002">
        <v>168</v>
      </c>
      <c r="F2503" s="1003" t="s">
        <v>3974</v>
      </c>
      <c r="H2503" s="1016" t="s">
        <v>345</v>
      </c>
      <c r="I2503" s="1091" t="s">
        <v>6108</v>
      </c>
      <c r="K2503" s="999" t="s">
        <v>7487</v>
      </c>
      <c r="L2503" s="1005">
        <f t="shared" ca="1" si="804"/>
        <v>0</v>
      </c>
      <c r="M2503" s="1000">
        <f t="shared" si="805"/>
        <v>0</v>
      </c>
      <c r="N2503" s="1724">
        <f t="shared" ca="1" si="806"/>
        <v>0</v>
      </c>
      <c r="O2503" s="1000">
        <f ca="1">IF(AND(L2503&lt;&gt;0,ISERROR(MATCH(L2503,Altele!AE:AE,0))=TRUE),1,0)</f>
        <v>0</v>
      </c>
      <c r="P2503" s="1000">
        <f ca="1">IF(AND(L2503&lt;&gt;"",M2503&lt;&gt;"",ISERROR(VLOOKUP(L2503,Altele!AE:AF,2,FALSE))=TRUE,IF(ISERROR(VLOOKUP(L2503,Altele!AE:AF,2,FALSE))=FALSE,VLOOKUP(L2503,Altele!AE:AF,2,FALSE)&lt;&gt;M2503)),1,0)</f>
        <v>0</v>
      </c>
      <c r="Z2503" s="1006" t="str">
        <f t="shared" si="807"/>
        <v>Cap.5 Pct.1: Daca exista macar o valoare pe rand (Col.(1 la 6) # 0), atunci Cod SIRUTA (Col.C1) = SIRUTA Superior si Cod SIRUTA = in lista judetului corespunzator, pentru Rd.(2 la n)</v>
      </c>
      <c r="AA2503" s="2205">
        <f t="shared" si="808"/>
        <v>1</v>
      </c>
      <c r="AB2503" s="3036">
        <v>150</v>
      </c>
    </row>
    <row r="2504" spans="1:28" x14ac:dyDescent="0.25">
      <c r="A2504" s="1708">
        <f t="shared" ca="1" si="809"/>
        <v>0</v>
      </c>
      <c r="B2504" s="1708">
        <f t="shared" si="803"/>
        <v>10150169</v>
      </c>
      <c r="C2504" s="1002">
        <v>150</v>
      </c>
      <c r="D2504" s="1797" t="s">
        <v>447</v>
      </c>
      <c r="E2504" s="1002">
        <v>169</v>
      </c>
      <c r="F2504" s="1003" t="s">
        <v>3974</v>
      </c>
      <c r="H2504" s="1016" t="s">
        <v>345</v>
      </c>
      <c r="I2504" s="1091" t="s">
        <v>6109</v>
      </c>
      <c r="K2504" s="999" t="s">
        <v>7488</v>
      </c>
      <c r="L2504" s="1005">
        <f t="shared" ca="1" si="804"/>
        <v>0</v>
      </c>
      <c r="M2504" s="1000">
        <f t="shared" si="805"/>
        <v>0</v>
      </c>
      <c r="N2504" s="1724">
        <f t="shared" ca="1" si="806"/>
        <v>0</v>
      </c>
      <c r="O2504" s="1000">
        <f ca="1">IF(AND(L2504&lt;&gt;0,ISERROR(MATCH(L2504,Altele!AE:AE,0))=TRUE),1,0)</f>
        <v>0</v>
      </c>
      <c r="P2504" s="1000">
        <f ca="1">IF(AND(L2504&lt;&gt;"",M2504&lt;&gt;"",ISERROR(VLOOKUP(L2504,Altele!AE:AF,2,FALSE))=TRUE,IF(ISERROR(VLOOKUP(L2504,Altele!AE:AF,2,FALSE))=FALSE,VLOOKUP(L2504,Altele!AE:AF,2,FALSE)&lt;&gt;M2504)),1,0)</f>
        <v>0</v>
      </c>
      <c r="Z2504" s="1006" t="str">
        <f t="shared" si="807"/>
        <v>Cap.5 Pct.1: Daca exista macar o valoare pe rand (Col.(1 la 6) # 0), atunci Cod SIRUTA (Col.C1) = SIRUTA Superior si Cod SIRUTA = in lista judetului corespunzator, pentru Rd.(2 la n)</v>
      </c>
      <c r="AA2504" s="2205">
        <f t="shared" si="808"/>
        <v>1</v>
      </c>
      <c r="AB2504" s="3036">
        <v>150</v>
      </c>
    </row>
    <row r="2505" spans="1:28" x14ac:dyDescent="0.25">
      <c r="A2505" s="1708">
        <f t="shared" ca="1" si="809"/>
        <v>0</v>
      </c>
      <c r="B2505" s="1708">
        <f t="shared" si="803"/>
        <v>10150170</v>
      </c>
      <c r="C2505" s="1002">
        <v>150</v>
      </c>
      <c r="D2505" s="1797" t="s">
        <v>447</v>
      </c>
      <c r="E2505" s="1002">
        <v>170</v>
      </c>
      <c r="F2505" s="1003" t="s">
        <v>3974</v>
      </c>
      <c r="H2505" s="1016" t="s">
        <v>345</v>
      </c>
      <c r="I2505" s="1091" t="s">
        <v>6110</v>
      </c>
      <c r="K2505" s="999" t="s">
        <v>7489</v>
      </c>
      <c r="L2505" s="1005">
        <f t="shared" ca="1" si="804"/>
        <v>0</v>
      </c>
      <c r="M2505" s="1000">
        <f t="shared" si="805"/>
        <v>0</v>
      </c>
      <c r="N2505" s="1724">
        <f t="shared" ca="1" si="806"/>
        <v>0</v>
      </c>
      <c r="O2505" s="1000">
        <f ca="1">IF(AND(L2505&lt;&gt;0,ISERROR(MATCH(L2505,Altele!AE:AE,0))=TRUE),1,0)</f>
        <v>0</v>
      </c>
      <c r="P2505" s="1000">
        <f ca="1">IF(AND(L2505&lt;&gt;"",M2505&lt;&gt;"",ISERROR(VLOOKUP(L2505,Altele!AE:AF,2,FALSE))=TRUE,IF(ISERROR(VLOOKUP(L2505,Altele!AE:AF,2,FALSE))=FALSE,VLOOKUP(L2505,Altele!AE:AF,2,FALSE)&lt;&gt;M2505)),1,0)</f>
        <v>0</v>
      </c>
      <c r="Z2505" s="1006" t="str">
        <f t="shared" si="807"/>
        <v>Cap.5 Pct.1: Daca exista macar o valoare pe rand (Col.(1 la 6) # 0), atunci Cod SIRUTA (Col.C1) = SIRUTA Superior si Cod SIRUTA = in lista judetului corespunzator, pentru Rd.(2 la n)</v>
      </c>
      <c r="AA2505" s="2205">
        <f t="shared" si="808"/>
        <v>1</v>
      </c>
      <c r="AB2505" s="3036">
        <v>150</v>
      </c>
    </row>
    <row r="2506" spans="1:28" x14ac:dyDescent="0.25">
      <c r="A2506" s="1708">
        <f t="shared" ca="1" si="809"/>
        <v>0</v>
      </c>
      <c r="B2506" s="1708">
        <f t="shared" si="803"/>
        <v>10150171</v>
      </c>
      <c r="C2506" s="1002">
        <v>150</v>
      </c>
      <c r="D2506" s="1797" t="s">
        <v>447</v>
      </c>
      <c r="E2506" s="1002">
        <v>171</v>
      </c>
      <c r="F2506" s="1003" t="s">
        <v>3974</v>
      </c>
      <c r="H2506" s="1016" t="s">
        <v>345</v>
      </c>
      <c r="I2506" s="1091" t="s">
        <v>6111</v>
      </c>
      <c r="K2506" s="999" t="s">
        <v>7490</v>
      </c>
      <c r="L2506" s="1005">
        <f t="shared" ca="1" si="804"/>
        <v>0</v>
      </c>
      <c r="M2506" s="1000">
        <f t="shared" si="805"/>
        <v>0</v>
      </c>
      <c r="N2506" s="1724">
        <f t="shared" ca="1" si="806"/>
        <v>0</v>
      </c>
      <c r="O2506" s="1000">
        <f ca="1">IF(AND(L2506&lt;&gt;0,ISERROR(MATCH(L2506,Altele!AE:AE,0))=TRUE),1,0)</f>
        <v>0</v>
      </c>
      <c r="P2506" s="1000">
        <f ca="1">IF(AND(L2506&lt;&gt;"",M2506&lt;&gt;"",ISERROR(VLOOKUP(L2506,Altele!AE:AF,2,FALSE))=TRUE,IF(ISERROR(VLOOKUP(L2506,Altele!AE:AF,2,FALSE))=FALSE,VLOOKUP(L2506,Altele!AE:AF,2,FALSE)&lt;&gt;M2506)),1,0)</f>
        <v>0</v>
      </c>
      <c r="Z2506" s="1006" t="str">
        <f t="shared" si="807"/>
        <v>Cap.5 Pct.1: Daca exista macar o valoare pe rand (Col.(1 la 6) # 0), atunci Cod SIRUTA (Col.C1) = SIRUTA Superior si Cod SIRUTA = in lista judetului corespunzator, pentru Rd.(2 la n)</v>
      </c>
      <c r="AA2506" s="2205">
        <f t="shared" si="808"/>
        <v>1</v>
      </c>
      <c r="AB2506" s="3036">
        <v>150</v>
      </c>
    </row>
    <row r="2507" spans="1:28" x14ac:dyDescent="0.25">
      <c r="A2507" s="1708">
        <f t="shared" ca="1" si="809"/>
        <v>0</v>
      </c>
      <c r="B2507" s="1708">
        <f t="shared" ref="B2507:B2570" si="810">VALUE("1"&amp;TEXT(C2507,"0000")&amp;TEXT(E2507,"000"))</f>
        <v>10150172</v>
      </c>
      <c r="C2507" s="1002">
        <v>150</v>
      </c>
      <c r="D2507" s="1797" t="s">
        <v>447</v>
      </c>
      <c r="E2507" s="1002">
        <v>172</v>
      </c>
      <c r="F2507" s="1003" t="s">
        <v>3974</v>
      </c>
      <c r="H2507" s="1016" t="s">
        <v>345</v>
      </c>
      <c r="I2507" s="1091" t="s">
        <v>6112</v>
      </c>
      <c r="K2507" s="999" t="s">
        <v>7491</v>
      </c>
      <c r="L2507" s="1005">
        <f t="shared" ca="1" si="804"/>
        <v>0</v>
      </c>
      <c r="M2507" s="1000">
        <f t="shared" si="805"/>
        <v>0</v>
      </c>
      <c r="N2507" s="1724">
        <f t="shared" ca="1" si="806"/>
        <v>0</v>
      </c>
      <c r="O2507" s="1000">
        <f ca="1">IF(AND(L2507&lt;&gt;0,ISERROR(MATCH(L2507,Altele!AE:AE,0))=TRUE),1,0)</f>
        <v>0</v>
      </c>
      <c r="P2507" s="1000">
        <f ca="1">IF(AND(L2507&lt;&gt;"",M2507&lt;&gt;"",ISERROR(VLOOKUP(L2507,Altele!AE:AF,2,FALSE))=TRUE,IF(ISERROR(VLOOKUP(L2507,Altele!AE:AF,2,FALSE))=FALSE,VLOOKUP(L2507,Altele!AE:AF,2,FALSE)&lt;&gt;M2507)),1,0)</f>
        <v>0</v>
      </c>
      <c r="Z2507" s="1006" t="str">
        <f t="shared" si="807"/>
        <v>Cap.5 Pct.1: Daca exista macar o valoare pe rand (Col.(1 la 6) # 0), atunci Cod SIRUTA (Col.C1) = SIRUTA Superior si Cod SIRUTA = in lista judetului corespunzator, pentru Rd.(2 la n)</v>
      </c>
      <c r="AA2507" s="2205">
        <f t="shared" si="808"/>
        <v>1</v>
      </c>
      <c r="AB2507" s="3036">
        <v>150</v>
      </c>
    </row>
    <row r="2508" spans="1:28" x14ac:dyDescent="0.25">
      <c r="A2508" s="1708">
        <f t="shared" ca="1" si="809"/>
        <v>0</v>
      </c>
      <c r="B2508" s="1708">
        <f t="shared" si="810"/>
        <v>10150173</v>
      </c>
      <c r="C2508" s="1002">
        <v>150</v>
      </c>
      <c r="D2508" s="1797" t="s">
        <v>447</v>
      </c>
      <c r="E2508" s="1002">
        <v>173</v>
      </c>
      <c r="F2508" s="1003" t="s">
        <v>3974</v>
      </c>
      <c r="H2508" s="1016" t="s">
        <v>345</v>
      </c>
      <c r="I2508" s="1091" t="s">
        <v>6113</v>
      </c>
      <c r="K2508" s="999" t="s">
        <v>7492</v>
      </c>
      <c r="L2508" s="1005">
        <f t="shared" ca="1" si="804"/>
        <v>0</v>
      </c>
      <c r="M2508" s="1000">
        <f t="shared" si="805"/>
        <v>0</v>
      </c>
      <c r="N2508" s="1724">
        <f t="shared" ca="1" si="806"/>
        <v>0</v>
      </c>
      <c r="O2508" s="1000">
        <f ca="1">IF(AND(L2508&lt;&gt;0,ISERROR(MATCH(L2508,Altele!AE:AE,0))=TRUE),1,0)</f>
        <v>0</v>
      </c>
      <c r="P2508" s="1000">
        <f ca="1">IF(AND(L2508&lt;&gt;"",M2508&lt;&gt;"",ISERROR(VLOOKUP(L2508,Altele!AE:AF,2,FALSE))=TRUE,IF(ISERROR(VLOOKUP(L2508,Altele!AE:AF,2,FALSE))=FALSE,VLOOKUP(L2508,Altele!AE:AF,2,FALSE)&lt;&gt;M2508)),1,0)</f>
        <v>0</v>
      </c>
      <c r="Z2508" s="1006" t="str">
        <f t="shared" si="807"/>
        <v>Cap.5 Pct.1: Daca exista macar o valoare pe rand (Col.(1 la 6) # 0), atunci Cod SIRUTA (Col.C1) = SIRUTA Superior si Cod SIRUTA = in lista judetului corespunzator, pentru Rd.(2 la n)</v>
      </c>
      <c r="AA2508" s="2205">
        <f t="shared" si="808"/>
        <v>1</v>
      </c>
      <c r="AB2508" s="3036">
        <v>150</v>
      </c>
    </row>
    <row r="2509" spans="1:28" x14ac:dyDescent="0.25">
      <c r="A2509" s="1708">
        <f t="shared" ca="1" si="809"/>
        <v>0</v>
      </c>
      <c r="B2509" s="1708">
        <f t="shared" si="810"/>
        <v>10150174</v>
      </c>
      <c r="C2509" s="1002">
        <v>150</v>
      </c>
      <c r="D2509" s="1797" t="s">
        <v>447</v>
      </c>
      <c r="E2509" s="1002">
        <v>174</v>
      </c>
      <c r="F2509" s="1003" t="s">
        <v>3974</v>
      </c>
      <c r="H2509" s="1016" t="s">
        <v>345</v>
      </c>
      <c r="I2509" s="1091" t="s">
        <v>6114</v>
      </c>
      <c r="K2509" s="999" t="s">
        <v>7493</v>
      </c>
      <c r="L2509" s="1005">
        <f t="shared" ca="1" si="804"/>
        <v>0</v>
      </c>
      <c r="M2509" s="1000">
        <f t="shared" si="805"/>
        <v>0</v>
      </c>
      <c r="N2509" s="1724">
        <f t="shared" ca="1" si="806"/>
        <v>0</v>
      </c>
      <c r="O2509" s="1000">
        <f ca="1">IF(AND(L2509&lt;&gt;0,ISERROR(MATCH(L2509,Altele!AE:AE,0))=TRUE),1,0)</f>
        <v>0</v>
      </c>
      <c r="P2509" s="1000">
        <f ca="1">IF(AND(L2509&lt;&gt;"",M2509&lt;&gt;"",ISERROR(VLOOKUP(L2509,Altele!AE:AF,2,FALSE))=TRUE,IF(ISERROR(VLOOKUP(L2509,Altele!AE:AF,2,FALSE))=FALSE,VLOOKUP(L2509,Altele!AE:AF,2,FALSE)&lt;&gt;M2509)),1,0)</f>
        <v>0</v>
      </c>
      <c r="Z2509" s="1006" t="str">
        <f t="shared" si="807"/>
        <v>Cap.5 Pct.1: Daca exista macar o valoare pe rand (Col.(1 la 6) # 0), atunci Cod SIRUTA (Col.C1) = SIRUTA Superior si Cod SIRUTA = in lista judetului corespunzator, pentru Rd.(2 la n)</v>
      </c>
      <c r="AA2509" s="2205">
        <f t="shared" si="808"/>
        <v>1</v>
      </c>
      <c r="AB2509" s="3036">
        <v>150</v>
      </c>
    </row>
    <row r="2510" spans="1:28" x14ac:dyDescent="0.25">
      <c r="A2510" s="1708">
        <f t="shared" ca="1" si="809"/>
        <v>0</v>
      </c>
      <c r="B2510" s="1708">
        <f t="shared" si="810"/>
        <v>10150175</v>
      </c>
      <c r="C2510" s="1002">
        <v>150</v>
      </c>
      <c r="D2510" s="1797" t="s">
        <v>447</v>
      </c>
      <c r="E2510" s="1002">
        <v>175</v>
      </c>
      <c r="F2510" s="1003" t="s">
        <v>3974</v>
      </c>
      <c r="H2510" s="1016" t="s">
        <v>345</v>
      </c>
      <c r="I2510" s="1091" t="s">
        <v>6115</v>
      </c>
      <c r="K2510" s="999" t="s">
        <v>7494</v>
      </c>
      <c r="L2510" s="1005">
        <f t="shared" ca="1" si="804"/>
        <v>0</v>
      </c>
      <c r="M2510" s="1000">
        <f t="shared" si="805"/>
        <v>0</v>
      </c>
      <c r="N2510" s="1724">
        <f t="shared" ca="1" si="806"/>
        <v>0</v>
      </c>
      <c r="O2510" s="1000">
        <f ca="1">IF(AND(L2510&lt;&gt;0,ISERROR(MATCH(L2510,Altele!AE:AE,0))=TRUE),1,0)</f>
        <v>0</v>
      </c>
      <c r="P2510" s="1000">
        <f ca="1">IF(AND(L2510&lt;&gt;"",M2510&lt;&gt;"",ISERROR(VLOOKUP(L2510,Altele!AE:AF,2,FALSE))=TRUE,IF(ISERROR(VLOOKUP(L2510,Altele!AE:AF,2,FALSE))=FALSE,VLOOKUP(L2510,Altele!AE:AF,2,FALSE)&lt;&gt;M2510)),1,0)</f>
        <v>0</v>
      </c>
      <c r="Z2510" s="1006" t="str">
        <f t="shared" si="807"/>
        <v>Cap.5 Pct.1: Daca exista macar o valoare pe rand (Col.(1 la 6) # 0), atunci Cod SIRUTA (Col.C1) = SIRUTA Superior si Cod SIRUTA = in lista judetului corespunzator, pentru Rd.(2 la n)</v>
      </c>
      <c r="AA2510" s="2205">
        <f t="shared" si="808"/>
        <v>1</v>
      </c>
      <c r="AB2510" s="3036">
        <v>150</v>
      </c>
    </row>
    <row r="2511" spans="1:28" x14ac:dyDescent="0.25">
      <c r="A2511" s="1708">
        <f t="shared" ca="1" si="809"/>
        <v>0</v>
      </c>
      <c r="B2511" s="1708">
        <f t="shared" si="810"/>
        <v>10150176</v>
      </c>
      <c r="C2511" s="1002">
        <v>150</v>
      </c>
      <c r="D2511" s="1797" t="s">
        <v>447</v>
      </c>
      <c r="E2511" s="1002">
        <v>176</v>
      </c>
      <c r="F2511" s="1003" t="s">
        <v>3974</v>
      </c>
      <c r="H2511" s="1016" t="s">
        <v>345</v>
      </c>
      <c r="I2511" s="1091" t="s">
        <v>6116</v>
      </c>
      <c r="K2511" s="999" t="s">
        <v>7495</v>
      </c>
      <c r="L2511" s="1005">
        <f t="shared" ca="1" si="804"/>
        <v>0</v>
      </c>
      <c r="M2511" s="1000">
        <f t="shared" si="805"/>
        <v>0</v>
      </c>
      <c r="N2511" s="1724">
        <f t="shared" ca="1" si="806"/>
        <v>0</v>
      </c>
      <c r="O2511" s="1000">
        <f ca="1">IF(AND(L2511&lt;&gt;0,ISERROR(MATCH(L2511,Altele!AE:AE,0))=TRUE),1,0)</f>
        <v>0</v>
      </c>
      <c r="P2511" s="1000">
        <f ca="1">IF(AND(L2511&lt;&gt;"",M2511&lt;&gt;"",ISERROR(VLOOKUP(L2511,Altele!AE:AF,2,FALSE))=TRUE,IF(ISERROR(VLOOKUP(L2511,Altele!AE:AF,2,FALSE))=FALSE,VLOOKUP(L2511,Altele!AE:AF,2,FALSE)&lt;&gt;M2511)),1,0)</f>
        <v>0</v>
      </c>
      <c r="Z2511" s="1006" t="str">
        <f t="shared" si="807"/>
        <v>Cap.5 Pct.1: Daca exista macar o valoare pe rand (Col.(1 la 6) # 0), atunci Cod SIRUTA (Col.C1) = SIRUTA Superior si Cod SIRUTA = in lista judetului corespunzator, pentru Rd.(2 la n)</v>
      </c>
      <c r="AA2511" s="2205">
        <f t="shared" si="808"/>
        <v>1</v>
      </c>
      <c r="AB2511" s="3036">
        <v>150</v>
      </c>
    </row>
    <row r="2512" spans="1:28" x14ac:dyDescent="0.25">
      <c r="A2512" s="1708">
        <f t="shared" ca="1" si="809"/>
        <v>0</v>
      </c>
      <c r="B2512" s="1708">
        <f t="shared" si="810"/>
        <v>10150177</v>
      </c>
      <c r="C2512" s="1002">
        <v>150</v>
      </c>
      <c r="D2512" s="1797" t="s">
        <v>447</v>
      </c>
      <c r="E2512" s="1002">
        <v>177</v>
      </c>
      <c r="F2512" s="1003" t="s">
        <v>3974</v>
      </c>
      <c r="H2512" s="1016" t="s">
        <v>345</v>
      </c>
      <c r="I2512" s="1091" t="s">
        <v>6117</v>
      </c>
      <c r="K2512" s="999" t="s">
        <v>7496</v>
      </c>
      <c r="L2512" s="1005">
        <f t="shared" ca="1" si="804"/>
        <v>0</v>
      </c>
      <c r="M2512" s="1000">
        <f t="shared" si="805"/>
        <v>0</v>
      </c>
      <c r="N2512" s="1724">
        <f t="shared" ca="1" si="806"/>
        <v>0</v>
      </c>
      <c r="O2512" s="1000">
        <f ca="1">IF(AND(L2512&lt;&gt;0,ISERROR(MATCH(L2512,Altele!AE:AE,0))=TRUE),1,0)</f>
        <v>0</v>
      </c>
      <c r="P2512" s="1000">
        <f ca="1">IF(AND(L2512&lt;&gt;"",M2512&lt;&gt;"",ISERROR(VLOOKUP(L2512,Altele!AE:AF,2,FALSE))=TRUE,IF(ISERROR(VLOOKUP(L2512,Altele!AE:AF,2,FALSE))=FALSE,VLOOKUP(L2512,Altele!AE:AF,2,FALSE)&lt;&gt;M2512)),1,0)</f>
        <v>0</v>
      </c>
      <c r="Z2512" s="1006" t="str">
        <f t="shared" si="807"/>
        <v>Cap.5 Pct.1: Daca exista macar o valoare pe rand (Col.(1 la 6) # 0), atunci Cod SIRUTA (Col.C1) = SIRUTA Superior si Cod SIRUTA = in lista judetului corespunzator, pentru Rd.(2 la n)</v>
      </c>
      <c r="AA2512" s="2205">
        <f t="shared" si="808"/>
        <v>1</v>
      </c>
      <c r="AB2512" s="3036">
        <v>150</v>
      </c>
    </row>
    <row r="2513" spans="1:28" x14ac:dyDescent="0.25">
      <c r="A2513" s="1708">
        <f t="shared" ca="1" si="809"/>
        <v>0</v>
      </c>
      <c r="B2513" s="1708">
        <f t="shared" si="810"/>
        <v>10150178</v>
      </c>
      <c r="C2513" s="1002">
        <v>150</v>
      </c>
      <c r="D2513" s="1797" t="s">
        <v>447</v>
      </c>
      <c r="E2513" s="1002">
        <v>178</v>
      </c>
      <c r="F2513" s="1003" t="s">
        <v>3974</v>
      </c>
      <c r="H2513" s="1016" t="s">
        <v>345</v>
      </c>
      <c r="I2513" s="1091" t="s">
        <v>6118</v>
      </c>
      <c r="K2513" s="999" t="s">
        <v>7497</v>
      </c>
      <c r="L2513" s="1005">
        <f t="shared" ca="1" si="804"/>
        <v>0</v>
      </c>
      <c r="M2513" s="1000">
        <f t="shared" si="805"/>
        <v>0</v>
      </c>
      <c r="N2513" s="1724">
        <f t="shared" ca="1" si="806"/>
        <v>0</v>
      </c>
      <c r="O2513" s="1000">
        <f ca="1">IF(AND(L2513&lt;&gt;0,ISERROR(MATCH(L2513,Altele!AE:AE,0))=TRUE),1,0)</f>
        <v>0</v>
      </c>
      <c r="P2513" s="1000">
        <f ca="1">IF(AND(L2513&lt;&gt;"",M2513&lt;&gt;"",ISERROR(VLOOKUP(L2513,Altele!AE:AF,2,FALSE))=TRUE,IF(ISERROR(VLOOKUP(L2513,Altele!AE:AF,2,FALSE))=FALSE,VLOOKUP(L2513,Altele!AE:AF,2,FALSE)&lt;&gt;M2513)),1,0)</f>
        <v>0</v>
      </c>
      <c r="Z2513" s="1006" t="str">
        <f t="shared" si="807"/>
        <v>Cap.5 Pct.1: Daca exista macar o valoare pe rand (Col.(1 la 6) # 0), atunci Cod SIRUTA (Col.C1) = SIRUTA Superior si Cod SIRUTA = in lista judetului corespunzator, pentru Rd.(2 la n)</v>
      </c>
      <c r="AA2513" s="2205">
        <f t="shared" si="808"/>
        <v>1</v>
      </c>
      <c r="AB2513" s="3036">
        <v>150</v>
      </c>
    </row>
    <row r="2514" spans="1:28" x14ac:dyDescent="0.25">
      <c r="A2514" s="1708">
        <f t="shared" ca="1" si="809"/>
        <v>0</v>
      </c>
      <c r="B2514" s="1708">
        <f t="shared" si="810"/>
        <v>10150179</v>
      </c>
      <c r="C2514" s="1002">
        <v>150</v>
      </c>
      <c r="D2514" s="1797" t="s">
        <v>447</v>
      </c>
      <c r="E2514" s="1002">
        <v>179</v>
      </c>
      <c r="F2514" s="1003" t="s">
        <v>3974</v>
      </c>
      <c r="H2514" s="1016" t="s">
        <v>345</v>
      </c>
      <c r="I2514" s="1091" t="s">
        <v>6119</v>
      </c>
      <c r="K2514" s="999" t="s">
        <v>7498</v>
      </c>
      <c r="L2514" s="1005">
        <f t="shared" ca="1" si="804"/>
        <v>0</v>
      </c>
      <c r="M2514" s="1000">
        <f t="shared" si="805"/>
        <v>0</v>
      </c>
      <c r="N2514" s="1724">
        <f t="shared" ca="1" si="806"/>
        <v>0</v>
      </c>
      <c r="O2514" s="1000">
        <f ca="1">IF(AND(L2514&lt;&gt;0,ISERROR(MATCH(L2514,Altele!AE:AE,0))=TRUE),1,0)</f>
        <v>0</v>
      </c>
      <c r="P2514" s="1000">
        <f ca="1">IF(AND(L2514&lt;&gt;"",M2514&lt;&gt;"",ISERROR(VLOOKUP(L2514,Altele!AE:AF,2,FALSE))=TRUE,IF(ISERROR(VLOOKUP(L2514,Altele!AE:AF,2,FALSE))=FALSE,VLOOKUP(L2514,Altele!AE:AF,2,FALSE)&lt;&gt;M2514)),1,0)</f>
        <v>0</v>
      </c>
      <c r="Z2514" s="1006" t="str">
        <f t="shared" si="807"/>
        <v>Cap.5 Pct.1: Daca exista macar o valoare pe rand (Col.(1 la 6) # 0), atunci Cod SIRUTA (Col.C1) = SIRUTA Superior si Cod SIRUTA = in lista judetului corespunzator, pentru Rd.(2 la n)</v>
      </c>
      <c r="AA2514" s="2205">
        <f t="shared" si="808"/>
        <v>1</v>
      </c>
      <c r="AB2514" s="3036">
        <v>150</v>
      </c>
    </row>
    <row r="2515" spans="1:28" x14ac:dyDescent="0.25">
      <c r="A2515" s="1708">
        <f t="shared" ca="1" si="809"/>
        <v>0</v>
      </c>
      <c r="B2515" s="1708">
        <f t="shared" si="810"/>
        <v>10150180</v>
      </c>
      <c r="C2515" s="1002">
        <v>150</v>
      </c>
      <c r="D2515" s="1797" t="s">
        <v>447</v>
      </c>
      <c r="E2515" s="1002">
        <v>180</v>
      </c>
      <c r="F2515" s="1003" t="s">
        <v>3974</v>
      </c>
      <c r="H2515" s="1016" t="s">
        <v>345</v>
      </c>
      <c r="I2515" s="1091" t="s">
        <v>6120</v>
      </c>
      <c r="K2515" s="999" t="s">
        <v>7499</v>
      </c>
      <c r="L2515" s="1005">
        <f t="shared" ca="1" si="804"/>
        <v>0</v>
      </c>
      <c r="M2515" s="1000">
        <f t="shared" si="805"/>
        <v>0</v>
      </c>
      <c r="N2515" s="1724">
        <f t="shared" ca="1" si="806"/>
        <v>0</v>
      </c>
      <c r="O2515" s="1000">
        <f ca="1">IF(AND(L2515&lt;&gt;0,ISERROR(MATCH(L2515,Altele!AE:AE,0))=TRUE),1,0)</f>
        <v>0</v>
      </c>
      <c r="P2515" s="1000">
        <f ca="1">IF(AND(L2515&lt;&gt;"",M2515&lt;&gt;"",ISERROR(VLOOKUP(L2515,Altele!AE:AF,2,FALSE))=TRUE,IF(ISERROR(VLOOKUP(L2515,Altele!AE:AF,2,FALSE))=FALSE,VLOOKUP(L2515,Altele!AE:AF,2,FALSE)&lt;&gt;M2515)),1,0)</f>
        <v>0</v>
      </c>
      <c r="Z2515" s="1006" t="str">
        <f t="shared" si="807"/>
        <v>Cap.5 Pct.1: Daca exista macar o valoare pe rand (Col.(1 la 6) # 0), atunci Cod SIRUTA (Col.C1) = SIRUTA Superior si Cod SIRUTA = in lista judetului corespunzator, pentru Rd.(2 la n)</v>
      </c>
      <c r="AA2515" s="2205">
        <f t="shared" si="808"/>
        <v>1</v>
      </c>
      <c r="AB2515" s="3036">
        <v>150</v>
      </c>
    </row>
    <row r="2516" spans="1:28" x14ac:dyDescent="0.25">
      <c r="A2516" s="1708">
        <f t="shared" ca="1" si="809"/>
        <v>0</v>
      </c>
      <c r="B2516" s="1708">
        <f t="shared" si="810"/>
        <v>10150181</v>
      </c>
      <c r="C2516" s="1002">
        <v>150</v>
      </c>
      <c r="D2516" s="1797" t="s">
        <v>447</v>
      </c>
      <c r="E2516" s="1002">
        <v>181</v>
      </c>
      <c r="F2516" s="1003" t="s">
        <v>3974</v>
      </c>
      <c r="H2516" s="1016" t="s">
        <v>345</v>
      </c>
      <c r="I2516" s="1091" t="s">
        <v>6121</v>
      </c>
      <c r="K2516" s="999" t="s">
        <v>7500</v>
      </c>
      <c r="L2516" s="1005">
        <f t="shared" ca="1" si="804"/>
        <v>0</v>
      </c>
      <c r="M2516" s="1000">
        <f t="shared" si="805"/>
        <v>0</v>
      </c>
      <c r="N2516" s="1724">
        <f t="shared" ca="1" si="806"/>
        <v>0</v>
      </c>
      <c r="O2516" s="1000">
        <f ca="1">IF(AND(L2516&lt;&gt;0,ISERROR(MATCH(L2516,Altele!AE:AE,0))=TRUE),1,0)</f>
        <v>0</v>
      </c>
      <c r="P2516" s="1000">
        <f ca="1">IF(AND(L2516&lt;&gt;"",M2516&lt;&gt;"",ISERROR(VLOOKUP(L2516,Altele!AE:AF,2,FALSE))=TRUE,IF(ISERROR(VLOOKUP(L2516,Altele!AE:AF,2,FALSE))=FALSE,VLOOKUP(L2516,Altele!AE:AF,2,FALSE)&lt;&gt;M2516)),1,0)</f>
        <v>0</v>
      </c>
      <c r="Z2516" s="1006" t="str">
        <f t="shared" si="807"/>
        <v>Cap.5 Pct.1: Daca exista macar o valoare pe rand (Col.(1 la 6) # 0), atunci Cod SIRUTA (Col.C1) = SIRUTA Superior si Cod SIRUTA = in lista judetului corespunzator, pentru Rd.(2 la n)</v>
      </c>
      <c r="AA2516" s="2205">
        <f t="shared" si="808"/>
        <v>1</v>
      </c>
      <c r="AB2516" s="3036">
        <v>150</v>
      </c>
    </row>
    <row r="2517" spans="1:28" x14ac:dyDescent="0.25">
      <c r="A2517" s="1708">
        <f t="shared" ca="1" si="809"/>
        <v>0</v>
      </c>
      <c r="B2517" s="1708">
        <f t="shared" si="810"/>
        <v>10150182</v>
      </c>
      <c r="C2517" s="1002">
        <v>150</v>
      </c>
      <c r="D2517" s="1797" t="s">
        <v>447</v>
      </c>
      <c r="E2517" s="1002">
        <v>182</v>
      </c>
      <c r="F2517" s="1003" t="s">
        <v>3974</v>
      </c>
      <c r="H2517" s="1016" t="s">
        <v>345</v>
      </c>
      <c r="I2517" s="1091" t="s">
        <v>6122</v>
      </c>
      <c r="K2517" s="999" t="s">
        <v>7501</v>
      </c>
      <c r="L2517" s="1005">
        <f t="shared" ca="1" si="804"/>
        <v>0</v>
      </c>
      <c r="M2517" s="1000">
        <f t="shared" si="805"/>
        <v>0</v>
      </c>
      <c r="N2517" s="1724">
        <f t="shared" ca="1" si="806"/>
        <v>0</v>
      </c>
      <c r="O2517" s="1000">
        <f ca="1">IF(AND(L2517&lt;&gt;0,ISERROR(MATCH(L2517,Altele!AE:AE,0))=TRUE),1,0)</f>
        <v>0</v>
      </c>
      <c r="P2517" s="1000">
        <f ca="1">IF(AND(L2517&lt;&gt;"",M2517&lt;&gt;"",ISERROR(VLOOKUP(L2517,Altele!AE:AF,2,FALSE))=TRUE,IF(ISERROR(VLOOKUP(L2517,Altele!AE:AF,2,FALSE))=FALSE,VLOOKUP(L2517,Altele!AE:AF,2,FALSE)&lt;&gt;M2517)),1,0)</f>
        <v>0</v>
      </c>
      <c r="Z2517" s="1006" t="str">
        <f t="shared" si="807"/>
        <v>Cap.5 Pct.1: Daca exista macar o valoare pe rand (Col.(1 la 6) # 0), atunci Cod SIRUTA (Col.C1) = SIRUTA Superior si Cod SIRUTA = in lista judetului corespunzator, pentru Rd.(2 la n)</v>
      </c>
      <c r="AA2517" s="2205">
        <f t="shared" si="808"/>
        <v>1</v>
      </c>
      <c r="AB2517" s="3036">
        <v>150</v>
      </c>
    </row>
    <row r="2518" spans="1:28" x14ac:dyDescent="0.25">
      <c r="A2518" s="1708">
        <f t="shared" ca="1" si="809"/>
        <v>0</v>
      </c>
      <c r="B2518" s="1708">
        <f t="shared" si="810"/>
        <v>10150183</v>
      </c>
      <c r="C2518" s="1002">
        <v>150</v>
      </c>
      <c r="D2518" s="1797" t="s">
        <v>447</v>
      </c>
      <c r="E2518" s="1002">
        <v>183</v>
      </c>
      <c r="F2518" s="1003" t="s">
        <v>3974</v>
      </c>
      <c r="H2518" s="1016" t="s">
        <v>345</v>
      </c>
      <c r="I2518" s="1091" t="s">
        <v>6123</v>
      </c>
      <c r="K2518" s="999" t="s">
        <v>7502</v>
      </c>
      <c r="L2518" s="1005">
        <f t="shared" ca="1" si="804"/>
        <v>0</v>
      </c>
      <c r="M2518" s="1000">
        <f t="shared" si="805"/>
        <v>0</v>
      </c>
      <c r="N2518" s="1724">
        <f t="shared" ca="1" si="806"/>
        <v>0</v>
      </c>
      <c r="O2518" s="1000">
        <f ca="1">IF(AND(L2518&lt;&gt;0,ISERROR(MATCH(L2518,Altele!AE:AE,0))=TRUE),1,0)</f>
        <v>0</v>
      </c>
      <c r="P2518" s="1000">
        <f ca="1">IF(AND(L2518&lt;&gt;"",M2518&lt;&gt;"",ISERROR(VLOOKUP(L2518,Altele!AE:AF,2,FALSE))=TRUE,IF(ISERROR(VLOOKUP(L2518,Altele!AE:AF,2,FALSE))=FALSE,VLOOKUP(L2518,Altele!AE:AF,2,FALSE)&lt;&gt;M2518)),1,0)</f>
        <v>0</v>
      </c>
      <c r="Z2518" s="1006" t="str">
        <f t="shared" si="807"/>
        <v>Cap.5 Pct.1: Daca exista macar o valoare pe rand (Col.(1 la 6) # 0), atunci Cod SIRUTA (Col.C1) = SIRUTA Superior si Cod SIRUTA = in lista judetului corespunzator, pentru Rd.(2 la n)</v>
      </c>
      <c r="AA2518" s="2205">
        <f t="shared" si="808"/>
        <v>1</v>
      </c>
      <c r="AB2518" s="3036">
        <v>150</v>
      </c>
    </row>
    <row r="2519" spans="1:28" x14ac:dyDescent="0.25">
      <c r="A2519" s="1708">
        <f t="shared" ca="1" si="809"/>
        <v>0</v>
      </c>
      <c r="B2519" s="1708">
        <f t="shared" si="810"/>
        <v>10150184</v>
      </c>
      <c r="C2519" s="1002">
        <v>150</v>
      </c>
      <c r="D2519" s="1797" t="s">
        <v>447</v>
      </c>
      <c r="E2519" s="1002">
        <v>184</v>
      </c>
      <c r="F2519" s="1003" t="s">
        <v>3974</v>
      </c>
      <c r="H2519" s="1016" t="s">
        <v>345</v>
      </c>
      <c r="I2519" s="1091" t="s">
        <v>6124</v>
      </c>
      <c r="K2519" s="999" t="s">
        <v>7503</v>
      </c>
      <c r="L2519" s="1005">
        <f t="shared" ca="1" si="804"/>
        <v>0</v>
      </c>
      <c r="M2519" s="1000">
        <f t="shared" si="805"/>
        <v>0</v>
      </c>
      <c r="N2519" s="1724">
        <f t="shared" ca="1" si="806"/>
        <v>0</v>
      </c>
      <c r="O2519" s="1000">
        <f ca="1">IF(AND(L2519&lt;&gt;0,ISERROR(MATCH(L2519,Altele!AE:AE,0))=TRUE),1,0)</f>
        <v>0</v>
      </c>
      <c r="P2519" s="1000">
        <f ca="1">IF(AND(L2519&lt;&gt;"",M2519&lt;&gt;"",ISERROR(VLOOKUP(L2519,Altele!AE:AF,2,FALSE))=TRUE,IF(ISERROR(VLOOKUP(L2519,Altele!AE:AF,2,FALSE))=FALSE,VLOOKUP(L2519,Altele!AE:AF,2,FALSE)&lt;&gt;M2519)),1,0)</f>
        <v>0</v>
      </c>
      <c r="Z2519" s="1006" t="str">
        <f t="shared" si="807"/>
        <v>Cap.5 Pct.1: Daca exista macar o valoare pe rand (Col.(1 la 6) # 0), atunci Cod SIRUTA (Col.C1) = SIRUTA Superior si Cod SIRUTA = in lista judetului corespunzator, pentru Rd.(2 la n)</v>
      </c>
      <c r="AA2519" s="2205">
        <f t="shared" si="808"/>
        <v>1</v>
      </c>
      <c r="AB2519" s="3036">
        <v>150</v>
      </c>
    </row>
    <row r="2520" spans="1:28" x14ac:dyDescent="0.25">
      <c r="A2520" s="1708">
        <f t="shared" ca="1" si="809"/>
        <v>0</v>
      </c>
      <c r="B2520" s="1708">
        <f t="shared" si="810"/>
        <v>10150185</v>
      </c>
      <c r="C2520" s="1002">
        <v>150</v>
      </c>
      <c r="D2520" s="1797" t="s">
        <v>447</v>
      </c>
      <c r="E2520" s="1002">
        <v>185</v>
      </c>
      <c r="F2520" s="1003" t="s">
        <v>3974</v>
      </c>
      <c r="H2520" s="1016" t="s">
        <v>345</v>
      </c>
      <c r="I2520" s="1091" t="s">
        <v>6125</v>
      </c>
      <c r="K2520" s="999" t="s">
        <v>7504</v>
      </c>
      <c r="L2520" s="1005">
        <f t="shared" ca="1" si="804"/>
        <v>0</v>
      </c>
      <c r="M2520" s="1000">
        <f t="shared" si="805"/>
        <v>0</v>
      </c>
      <c r="N2520" s="1724">
        <f t="shared" ca="1" si="806"/>
        <v>0</v>
      </c>
      <c r="O2520" s="1000">
        <f ca="1">IF(AND(L2520&lt;&gt;0,ISERROR(MATCH(L2520,Altele!AE:AE,0))=TRUE),1,0)</f>
        <v>0</v>
      </c>
      <c r="P2520" s="1000">
        <f ca="1">IF(AND(L2520&lt;&gt;"",M2520&lt;&gt;"",ISERROR(VLOOKUP(L2520,Altele!AE:AF,2,FALSE))=TRUE,IF(ISERROR(VLOOKUP(L2520,Altele!AE:AF,2,FALSE))=FALSE,VLOOKUP(L2520,Altele!AE:AF,2,FALSE)&lt;&gt;M2520)),1,0)</f>
        <v>0</v>
      </c>
      <c r="Z2520" s="1006" t="str">
        <f t="shared" si="807"/>
        <v>Cap.5 Pct.1: Daca exista macar o valoare pe rand (Col.(1 la 6) # 0), atunci Cod SIRUTA (Col.C1) = SIRUTA Superior si Cod SIRUTA = in lista judetului corespunzator, pentru Rd.(2 la n)</v>
      </c>
      <c r="AA2520" s="2205">
        <f t="shared" si="808"/>
        <v>1</v>
      </c>
      <c r="AB2520" s="3036">
        <v>150</v>
      </c>
    </row>
    <row r="2521" spans="1:28" x14ac:dyDescent="0.25">
      <c r="A2521" s="1708">
        <f t="shared" ca="1" si="809"/>
        <v>0</v>
      </c>
      <c r="B2521" s="1708">
        <f t="shared" si="810"/>
        <v>10150186</v>
      </c>
      <c r="C2521" s="1002">
        <v>150</v>
      </c>
      <c r="D2521" s="1797" t="s">
        <v>447</v>
      </c>
      <c r="E2521" s="1002">
        <v>186</v>
      </c>
      <c r="F2521" s="1003" t="s">
        <v>3974</v>
      </c>
      <c r="H2521" s="1016" t="s">
        <v>345</v>
      </c>
      <c r="I2521" s="1091" t="s">
        <v>6126</v>
      </c>
      <c r="K2521" s="999" t="s">
        <v>7505</v>
      </c>
      <c r="L2521" s="1005">
        <f t="shared" ca="1" si="804"/>
        <v>0</v>
      </c>
      <c r="M2521" s="1000">
        <f t="shared" si="805"/>
        <v>0</v>
      </c>
      <c r="N2521" s="1724">
        <f t="shared" ca="1" si="806"/>
        <v>0</v>
      </c>
      <c r="O2521" s="1000">
        <f ca="1">IF(AND(L2521&lt;&gt;0,ISERROR(MATCH(L2521,Altele!AE:AE,0))=TRUE),1,0)</f>
        <v>0</v>
      </c>
      <c r="P2521" s="1000">
        <f ca="1">IF(AND(L2521&lt;&gt;"",M2521&lt;&gt;"",ISERROR(VLOOKUP(L2521,Altele!AE:AF,2,FALSE))=TRUE,IF(ISERROR(VLOOKUP(L2521,Altele!AE:AF,2,FALSE))=FALSE,VLOOKUP(L2521,Altele!AE:AF,2,FALSE)&lt;&gt;M2521)),1,0)</f>
        <v>0</v>
      </c>
      <c r="Z2521" s="1006" t="str">
        <f t="shared" si="807"/>
        <v>Cap.5 Pct.1: Daca exista macar o valoare pe rand (Col.(1 la 6) # 0), atunci Cod SIRUTA (Col.C1) = SIRUTA Superior si Cod SIRUTA = in lista judetului corespunzator, pentru Rd.(2 la n)</v>
      </c>
      <c r="AA2521" s="2205">
        <f t="shared" si="808"/>
        <v>1</v>
      </c>
      <c r="AB2521" s="3036">
        <v>150</v>
      </c>
    </row>
    <row r="2522" spans="1:28" x14ac:dyDescent="0.25">
      <c r="A2522" s="1708">
        <f t="shared" ca="1" si="809"/>
        <v>0</v>
      </c>
      <c r="B2522" s="1708">
        <f t="shared" si="810"/>
        <v>10150187</v>
      </c>
      <c r="C2522" s="1002">
        <v>150</v>
      </c>
      <c r="D2522" s="1797" t="s">
        <v>447</v>
      </c>
      <c r="E2522" s="1002">
        <v>187</v>
      </c>
      <c r="F2522" s="1003" t="s">
        <v>3974</v>
      </c>
      <c r="H2522" s="1016" t="s">
        <v>345</v>
      </c>
      <c r="I2522" s="1091" t="s">
        <v>6127</v>
      </c>
      <c r="K2522" s="999" t="s">
        <v>7506</v>
      </c>
      <c r="L2522" s="1005">
        <f t="shared" ca="1" si="804"/>
        <v>0</v>
      </c>
      <c r="M2522" s="1000">
        <f t="shared" si="805"/>
        <v>0</v>
      </c>
      <c r="N2522" s="1724">
        <f t="shared" ca="1" si="806"/>
        <v>0</v>
      </c>
      <c r="O2522" s="1000">
        <f ca="1">IF(AND(L2522&lt;&gt;0,ISERROR(MATCH(L2522,Altele!AE:AE,0))=TRUE),1,0)</f>
        <v>0</v>
      </c>
      <c r="P2522" s="1000">
        <f ca="1">IF(AND(L2522&lt;&gt;"",M2522&lt;&gt;"",ISERROR(VLOOKUP(L2522,Altele!AE:AF,2,FALSE))=TRUE,IF(ISERROR(VLOOKUP(L2522,Altele!AE:AF,2,FALSE))=FALSE,VLOOKUP(L2522,Altele!AE:AF,2,FALSE)&lt;&gt;M2522)),1,0)</f>
        <v>0</v>
      </c>
      <c r="Z2522" s="1006" t="str">
        <f t="shared" si="807"/>
        <v>Cap.5 Pct.1: Daca exista macar o valoare pe rand (Col.(1 la 6) # 0), atunci Cod SIRUTA (Col.C1) = SIRUTA Superior si Cod SIRUTA = in lista judetului corespunzator, pentru Rd.(2 la n)</v>
      </c>
      <c r="AA2522" s="2205">
        <f t="shared" si="808"/>
        <v>1</v>
      </c>
      <c r="AB2522" s="3036">
        <v>150</v>
      </c>
    </row>
    <row r="2523" spans="1:28" x14ac:dyDescent="0.25">
      <c r="A2523" s="1708">
        <f t="shared" ca="1" si="809"/>
        <v>0</v>
      </c>
      <c r="B2523" s="1708">
        <f t="shared" si="810"/>
        <v>10150188</v>
      </c>
      <c r="C2523" s="1002">
        <v>150</v>
      </c>
      <c r="D2523" s="1797" t="s">
        <v>447</v>
      </c>
      <c r="E2523" s="1002">
        <v>188</v>
      </c>
      <c r="F2523" s="1003" t="s">
        <v>3974</v>
      </c>
      <c r="H2523" s="1016" t="s">
        <v>345</v>
      </c>
      <c r="I2523" s="1091" t="s">
        <v>6128</v>
      </c>
      <c r="K2523" s="999" t="s">
        <v>7507</v>
      </c>
      <c r="L2523" s="1005">
        <f t="shared" ca="1" si="804"/>
        <v>0</v>
      </c>
      <c r="M2523" s="1000">
        <f t="shared" si="805"/>
        <v>0</v>
      </c>
      <c r="N2523" s="1724">
        <f t="shared" ca="1" si="806"/>
        <v>0</v>
      </c>
      <c r="O2523" s="1000">
        <f ca="1">IF(AND(L2523&lt;&gt;0,ISERROR(MATCH(L2523,Altele!AE:AE,0))=TRUE),1,0)</f>
        <v>0</v>
      </c>
      <c r="P2523" s="1000">
        <f ca="1">IF(AND(L2523&lt;&gt;"",M2523&lt;&gt;"",ISERROR(VLOOKUP(L2523,Altele!AE:AF,2,FALSE))=TRUE,IF(ISERROR(VLOOKUP(L2523,Altele!AE:AF,2,FALSE))=FALSE,VLOOKUP(L2523,Altele!AE:AF,2,FALSE)&lt;&gt;M2523)),1,0)</f>
        <v>0</v>
      </c>
      <c r="Z2523" s="1006" t="str">
        <f t="shared" si="807"/>
        <v>Cap.5 Pct.1: Daca exista macar o valoare pe rand (Col.(1 la 6) # 0), atunci Cod SIRUTA (Col.C1) = SIRUTA Superior si Cod SIRUTA = in lista judetului corespunzator, pentru Rd.(2 la n)</v>
      </c>
      <c r="AA2523" s="2205">
        <f t="shared" si="808"/>
        <v>1</v>
      </c>
      <c r="AB2523" s="3036">
        <v>150</v>
      </c>
    </row>
    <row r="2524" spans="1:28" x14ac:dyDescent="0.25">
      <c r="A2524" s="1708">
        <f t="shared" ca="1" si="809"/>
        <v>0</v>
      </c>
      <c r="B2524" s="1708">
        <f t="shared" si="810"/>
        <v>10150189</v>
      </c>
      <c r="C2524" s="1002">
        <v>150</v>
      </c>
      <c r="D2524" s="1797" t="s">
        <v>447</v>
      </c>
      <c r="E2524" s="1002">
        <v>189</v>
      </c>
      <c r="F2524" s="1003" t="s">
        <v>3974</v>
      </c>
      <c r="H2524" s="1016" t="s">
        <v>345</v>
      </c>
      <c r="I2524" s="1091" t="s">
        <v>6129</v>
      </c>
      <c r="K2524" s="999" t="s">
        <v>7508</v>
      </c>
      <c r="L2524" s="1005">
        <f t="shared" ca="1" si="804"/>
        <v>0</v>
      </c>
      <c r="M2524" s="1000">
        <f t="shared" si="805"/>
        <v>0</v>
      </c>
      <c r="N2524" s="1724">
        <f t="shared" ca="1" si="806"/>
        <v>0</v>
      </c>
      <c r="O2524" s="1000">
        <f ca="1">IF(AND(L2524&lt;&gt;0,ISERROR(MATCH(L2524,Altele!AE:AE,0))=TRUE),1,0)</f>
        <v>0</v>
      </c>
      <c r="P2524" s="1000">
        <f ca="1">IF(AND(L2524&lt;&gt;"",M2524&lt;&gt;"",ISERROR(VLOOKUP(L2524,Altele!AE:AF,2,FALSE))=TRUE,IF(ISERROR(VLOOKUP(L2524,Altele!AE:AF,2,FALSE))=FALSE,VLOOKUP(L2524,Altele!AE:AF,2,FALSE)&lt;&gt;M2524)),1,0)</f>
        <v>0</v>
      </c>
      <c r="Z2524" s="1006" t="str">
        <f t="shared" si="807"/>
        <v>Cap.5 Pct.1: Daca exista macar o valoare pe rand (Col.(1 la 6) # 0), atunci Cod SIRUTA (Col.C1) = SIRUTA Superior si Cod SIRUTA = in lista judetului corespunzator, pentru Rd.(2 la n)</v>
      </c>
      <c r="AA2524" s="2205">
        <f t="shared" si="808"/>
        <v>1</v>
      </c>
      <c r="AB2524" s="3036">
        <v>150</v>
      </c>
    </row>
    <row r="2525" spans="1:28" x14ac:dyDescent="0.25">
      <c r="A2525" s="1708">
        <f t="shared" ca="1" si="809"/>
        <v>0</v>
      </c>
      <c r="B2525" s="1708">
        <f t="shared" si="810"/>
        <v>10150190</v>
      </c>
      <c r="C2525" s="1002">
        <v>150</v>
      </c>
      <c r="D2525" s="1797" t="s">
        <v>447</v>
      </c>
      <c r="E2525" s="1002">
        <v>190</v>
      </c>
      <c r="F2525" s="1003" t="s">
        <v>3974</v>
      </c>
      <c r="H2525" s="1016" t="s">
        <v>345</v>
      </c>
      <c r="I2525" s="1091" t="s">
        <v>6130</v>
      </c>
      <c r="K2525" s="999" t="s">
        <v>7509</v>
      </c>
      <c r="L2525" s="1005">
        <f t="shared" ca="1" si="804"/>
        <v>0</v>
      </c>
      <c r="M2525" s="1000">
        <f t="shared" si="805"/>
        <v>0</v>
      </c>
      <c r="N2525" s="1724">
        <f t="shared" ca="1" si="806"/>
        <v>0</v>
      </c>
      <c r="O2525" s="1000">
        <f ca="1">IF(AND(L2525&lt;&gt;0,ISERROR(MATCH(L2525,Altele!AE:AE,0))=TRUE),1,0)</f>
        <v>0</v>
      </c>
      <c r="P2525" s="1000">
        <f ca="1">IF(AND(L2525&lt;&gt;"",M2525&lt;&gt;"",ISERROR(VLOOKUP(L2525,Altele!AE:AF,2,FALSE))=TRUE,IF(ISERROR(VLOOKUP(L2525,Altele!AE:AF,2,FALSE))=FALSE,VLOOKUP(L2525,Altele!AE:AF,2,FALSE)&lt;&gt;M2525)),1,0)</f>
        <v>0</v>
      </c>
      <c r="Z2525" s="1006" t="str">
        <f t="shared" si="807"/>
        <v>Cap.5 Pct.1: Daca exista macar o valoare pe rand (Col.(1 la 6) # 0), atunci Cod SIRUTA (Col.C1) = SIRUTA Superior si Cod SIRUTA = in lista judetului corespunzator, pentru Rd.(2 la n)</v>
      </c>
      <c r="AA2525" s="2205">
        <f t="shared" si="808"/>
        <v>1</v>
      </c>
      <c r="AB2525" s="3036">
        <v>150</v>
      </c>
    </row>
    <row r="2526" spans="1:28" x14ac:dyDescent="0.25">
      <c r="A2526" s="1708">
        <f t="shared" ca="1" si="809"/>
        <v>0</v>
      </c>
      <c r="B2526" s="1708">
        <f t="shared" si="810"/>
        <v>10150191</v>
      </c>
      <c r="C2526" s="1002">
        <v>150</v>
      </c>
      <c r="D2526" s="1797" t="s">
        <v>447</v>
      </c>
      <c r="E2526" s="1002">
        <v>191</v>
      </c>
      <c r="F2526" s="1003" t="s">
        <v>3974</v>
      </c>
      <c r="H2526" s="1016" t="s">
        <v>345</v>
      </c>
      <c r="I2526" s="1091" t="s">
        <v>6131</v>
      </c>
      <c r="K2526" s="999" t="s">
        <v>7510</v>
      </c>
      <c r="L2526" s="1005">
        <f t="shared" ca="1" si="804"/>
        <v>0</v>
      </c>
      <c r="M2526" s="1000">
        <f t="shared" si="805"/>
        <v>0</v>
      </c>
      <c r="N2526" s="1724">
        <f t="shared" ca="1" si="806"/>
        <v>0</v>
      </c>
      <c r="O2526" s="1000">
        <f ca="1">IF(AND(L2526&lt;&gt;0,ISERROR(MATCH(L2526,Altele!AE:AE,0))=TRUE),1,0)</f>
        <v>0</v>
      </c>
      <c r="P2526" s="1000">
        <f ca="1">IF(AND(L2526&lt;&gt;"",M2526&lt;&gt;"",ISERROR(VLOOKUP(L2526,Altele!AE:AF,2,FALSE))=TRUE,IF(ISERROR(VLOOKUP(L2526,Altele!AE:AF,2,FALSE))=FALSE,VLOOKUP(L2526,Altele!AE:AF,2,FALSE)&lt;&gt;M2526)),1,0)</f>
        <v>0</v>
      </c>
      <c r="Z2526" s="1006" t="str">
        <f t="shared" si="807"/>
        <v>Cap.5 Pct.1: Daca exista macar o valoare pe rand (Col.(1 la 6) # 0), atunci Cod SIRUTA (Col.C1) = SIRUTA Superior si Cod SIRUTA = in lista judetului corespunzator, pentru Rd.(2 la n)</v>
      </c>
      <c r="AA2526" s="2205">
        <f t="shared" si="808"/>
        <v>1</v>
      </c>
      <c r="AB2526" s="3036">
        <v>150</v>
      </c>
    </row>
    <row r="2527" spans="1:28" x14ac:dyDescent="0.25">
      <c r="A2527" s="1708">
        <f t="shared" ca="1" si="809"/>
        <v>0</v>
      </c>
      <c r="B2527" s="1708">
        <f t="shared" si="810"/>
        <v>10150192</v>
      </c>
      <c r="C2527" s="1002">
        <v>150</v>
      </c>
      <c r="D2527" s="1797" t="s">
        <v>447</v>
      </c>
      <c r="E2527" s="1002">
        <v>192</v>
      </c>
      <c r="F2527" s="1003" t="s">
        <v>3974</v>
      </c>
      <c r="H2527" s="1016" t="s">
        <v>345</v>
      </c>
      <c r="I2527" s="1091" t="s">
        <v>6132</v>
      </c>
      <c r="K2527" s="999" t="s">
        <v>7511</v>
      </c>
      <c r="L2527" s="1005">
        <f t="shared" ca="1" si="804"/>
        <v>0</v>
      </c>
      <c r="M2527" s="1000">
        <f t="shared" si="805"/>
        <v>0</v>
      </c>
      <c r="N2527" s="1724">
        <f t="shared" ca="1" si="806"/>
        <v>0</v>
      </c>
      <c r="O2527" s="1000">
        <f ca="1">IF(AND(L2527&lt;&gt;0,ISERROR(MATCH(L2527,Altele!AE:AE,0))=TRUE),1,0)</f>
        <v>0</v>
      </c>
      <c r="P2527" s="1000">
        <f ca="1">IF(AND(L2527&lt;&gt;"",M2527&lt;&gt;"",ISERROR(VLOOKUP(L2527,Altele!AE:AF,2,FALSE))=TRUE,IF(ISERROR(VLOOKUP(L2527,Altele!AE:AF,2,FALSE))=FALSE,VLOOKUP(L2527,Altele!AE:AF,2,FALSE)&lt;&gt;M2527)),1,0)</f>
        <v>0</v>
      </c>
      <c r="Z2527" s="1006" t="str">
        <f t="shared" si="807"/>
        <v>Cap.5 Pct.1: Daca exista macar o valoare pe rand (Col.(1 la 6) # 0), atunci Cod SIRUTA (Col.C1) = SIRUTA Superior si Cod SIRUTA = in lista judetului corespunzator, pentru Rd.(2 la n)</v>
      </c>
      <c r="AA2527" s="2205">
        <f t="shared" si="808"/>
        <v>1</v>
      </c>
      <c r="AB2527" s="3036">
        <v>150</v>
      </c>
    </row>
    <row r="2528" spans="1:28" x14ac:dyDescent="0.25">
      <c r="A2528" s="1708">
        <f t="shared" ca="1" si="809"/>
        <v>0</v>
      </c>
      <c r="B2528" s="1708">
        <f t="shared" si="810"/>
        <v>10150193</v>
      </c>
      <c r="C2528" s="1002">
        <v>150</v>
      </c>
      <c r="D2528" s="1797" t="s">
        <v>447</v>
      </c>
      <c r="E2528" s="1002">
        <v>193</v>
      </c>
      <c r="F2528" s="1003" t="s">
        <v>3974</v>
      </c>
      <c r="H2528" s="1016" t="s">
        <v>345</v>
      </c>
      <c r="I2528" s="1091" t="s">
        <v>6133</v>
      </c>
      <c r="K2528" s="999" t="s">
        <v>7512</v>
      </c>
      <c r="L2528" s="1005">
        <f t="shared" ca="1" si="804"/>
        <v>0</v>
      </c>
      <c r="M2528" s="1000">
        <f t="shared" si="805"/>
        <v>0</v>
      </c>
      <c r="N2528" s="1724">
        <f t="shared" ca="1" si="806"/>
        <v>0</v>
      </c>
      <c r="O2528" s="1000">
        <f ca="1">IF(AND(L2528&lt;&gt;0,ISERROR(MATCH(L2528,Altele!AE:AE,0))=TRUE),1,0)</f>
        <v>0</v>
      </c>
      <c r="P2528" s="1000">
        <f ca="1">IF(AND(L2528&lt;&gt;"",M2528&lt;&gt;"",ISERROR(VLOOKUP(L2528,Altele!AE:AF,2,FALSE))=TRUE,IF(ISERROR(VLOOKUP(L2528,Altele!AE:AF,2,FALSE))=FALSE,VLOOKUP(L2528,Altele!AE:AF,2,FALSE)&lt;&gt;M2528)),1,0)</f>
        <v>0</v>
      </c>
      <c r="Z2528" s="1006" t="str">
        <f t="shared" si="807"/>
        <v>Cap.5 Pct.1: Daca exista macar o valoare pe rand (Col.(1 la 6) # 0), atunci Cod SIRUTA (Col.C1) = SIRUTA Superior si Cod SIRUTA = in lista judetului corespunzator, pentru Rd.(2 la n)</v>
      </c>
      <c r="AA2528" s="2205">
        <f t="shared" si="808"/>
        <v>1</v>
      </c>
      <c r="AB2528" s="3036">
        <v>150</v>
      </c>
    </row>
    <row r="2529" spans="1:28" x14ac:dyDescent="0.25">
      <c r="A2529" s="1708">
        <f t="shared" ca="1" si="809"/>
        <v>0</v>
      </c>
      <c r="B2529" s="1708">
        <f t="shared" si="810"/>
        <v>10150194</v>
      </c>
      <c r="C2529" s="1002">
        <v>150</v>
      </c>
      <c r="D2529" s="1797" t="s">
        <v>447</v>
      </c>
      <c r="E2529" s="1002">
        <v>194</v>
      </c>
      <c r="F2529" s="1003" t="s">
        <v>3974</v>
      </c>
      <c r="H2529" s="1016" t="s">
        <v>345</v>
      </c>
      <c r="I2529" s="1091" t="s">
        <v>6134</v>
      </c>
      <c r="K2529" s="999" t="s">
        <v>7513</v>
      </c>
      <c r="L2529" s="1005">
        <f t="shared" ref="L2529:L2592" ca="1" si="811">BA895</f>
        <v>0</v>
      </c>
      <c r="M2529" s="1000">
        <f t="shared" ref="M2529:M2592" si="812">SUM(BI895:BN895)</f>
        <v>0</v>
      </c>
      <c r="N2529" s="1724">
        <f t="shared" ref="N2529:N2592" ca="1" si="813">IF(OR(O2529=1,P2529=1),1,0)</f>
        <v>0</v>
      </c>
      <c r="O2529" s="1000">
        <f ca="1">IF(AND(L2529&lt;&gt;0,ISERROR(MATCH(L2529,Altele!AE:AE,0))=TRUE),1,0)</f>
        <v>0</v>
      </c>
      <c r="P2529" s="1000">
        <f ca="1">IF(AND(L2529&lt;&gt;"",M2529&lt;&gt;"",ISERROR(VLOOKUP(L2529,Altele!AE:AF,2,FALSE))=TRUE,IF(ISERROR(VLOOKUP(L2529,Altele!AE:AF,2,FALSE))=FALSE,VLOOKUP(L2529,Altele!AE:AF,2,FALSE)&lt;&gt;M2529)),1,0)</f>
        <v>0</v>
      </c>
      <c r="Z2529" s="1006" t="str">
        <f t="shared" si="807"/>
        <v>Cap.5 Pct.1: Daca exista macar o valoare pe rand (Col.(1 la 6) # 0), atunci Cod SIRUTA (Col.C1) = SIRUTA Superior si Cod SIRUTA = in lista judetului corespunzator, pentru Rd.(2 la n)</v>
      </c>
      <c r="AA2529" s="2205">
        <f t="shared" si="808"/>
        <v>1</v>
      </c>
      <c r="AB2529" s="3036">
        <v>150</v>
      </c>
    </row>
    <row r="2530" spans="1:28" x14ac:dyDescent="0.25">
      <c r="A2530" s="1708">
        <f t="shared" ca="1" si="809"/>
        <v>0</v>
      </c>
      <c r="B2530" s="1708">
        <f t="shared" si="810"/>
        <v>10150195</v>
      </c>
      <c r="C2530" s="1002">
        <v>150</v>
      </c>
      <c r="D2530" s="1797" t="s">
        <v>447</v>
      </c>
      <c r="E2530" s="1002">
        <v>195</v>
      </c>
      <c r="F2530" s="1003" t="s">
        <v>3974</v>
      </c>
      <c r="H2530" s="1016" t="s">
        <v>345</v>
      </c>
      <c r="I2530" s="1091" t="s">
        <v>6135</v>
      </c>
      <c r="K2530" s="999" t="s">
        <v>7514</v>
      </c>
      <c r="L2530" s="1005">
        <f t="shared" ca="1" si="811"/>
        <v>0</v>
      </c>
      <c r="M2530" s="1000">
        <f t="shared" si="812"/>
        <v>0</v>
      </c>
      <c r="N2530" s="1724">
        <f t="shared" ca="1" si="813"/>
        <v>0</v>
      </c>
      <c r="O2530" s="1000">
        <f ca="1">IF(AND(L2530&lt;&gt;0,ISERROR(MATCH(L2530,Altele!AE:AE,0))=TRUE),1,0)</f>
        <v>0</v>
      </c>
      <c r="P2530" s="1000">
        <f ca="1">IF(AND(L2530&lt;&gt;"",M2530&lt;&gt;"",ISERROR(VLOOKUP(L2530,Altele!AE:AF,2,FALSE))=TRUE,IF(ISERROR(VLOOKUP(L2530,Altele!AE:AF,2,FALSE))=FALSE,VLOOKUP(L2530,Altele!AE:AF,2,FALSE)&lt;&gt;M2530)),1,0)</f>
        <v>0</v>
      </c>
      <c r="Z2530" s="1006" t="str">
        <f t="shared" si="807"/>
        <v>Cap.5 Pct.1: Daca exista macar o valoare pe rand (Col.(1 la 6) # 0), atunci Cod SIRUTA (Col.C1) = SIRUTA Superior si Cod SIRUTA = in lista judetului corespunzator, pentru Rd.(2 la n)</v>
      </c>
      <c r="AA2530" s="2205">
        <f t="shared" si="808"/>
        <v>1</v>
      </c>
      <c r="AB2530" s="3036">
        <v>150</v>
      </c>
    </row>
    <row r="2531" spans="1:28" x14ac:dyDescent="0.25">
      <c r="A2531" s="1708">
        <f t="shared" ca="1" si="809"/>
        <v>0</v>
      </c>
      <c r="B2531" s="1708">
        <f t="shared" si="810"/>
        <v>10150196</v>
      </c>
      <c r="C2531" s="1002">
        <v>150</v>
      </c>
      <c r="D2531" s="1797" t="s">
        <v>447</v>
      </c>
      <c r="E2531" s="1002">
        <v>196</v>
      </c>
      <c r="F2531" s="1003" t="s">
        <v>3974</v>
      </c>
      <c r="H2531" s="1016" t="s">
        <v>345</v>
      </c>
      <c r="I2531" s="1091" t="s">
        <v>6136</v>
      </c>
      <c r="K2531" s="999" t="s">
        <v>7515</v>
      </c>
      <c r="L2531" s="1005">
        <f t="shared" ca="1" si="811"/>
        <v>0</v>
      </c>
      <c r="M2531" s="1000">
        <f t="shared" si="812"/>
        <v>0</v>
      </c>
      <c r="N2531" s="1724">
        <f t="shared" ca="1" si="813"/>
        <v>0</v>
      </c>
      <c r="O2531" s="1000">
        <f ca="1">IF(AND(L2531&lt;&gt;0,ISERROR(MATCH(L2531,Altele!AE:AE,0))=TRUE),1,0)</f>
        <v>0</v>
      </c>
      <c r="P2531" s="1000">
        <f ca="1">IF(AND(L2531&lt;&gt;"",M2531&lt;&gt;"",ISERROR(VLOOKUP(L2531,Altele!AE:AF,2,FALSE))=TRUE,IF(ISERROR(VLOOKUP(L2531,Altele!AE:AF,2,FALSE))=FALSE,VLOOKUP(L2531,Altele!AE:AF,2,FALSE)&lt;&gt;M2531)),1,0)</f>
        <v>0</v>
      </c>
      <c r="Z2531" s="1006" t="str">
        <f t="shared" ref="Z2531:Z2594" si="814">Z2530</f>
        <v>Cap.5 Pct.1: Daca exista macar o valoare pe rand (Col.(1 la 6) # 0), atunci Cod SIRUTA (Col.C1) = SIRUTA Superior si Cod SIRUTA = in lista judetului corespunzator, pentru Rd.(2 la n)</v>
      </c>
      <c r="AA2531" s="2205">
        <f t="shared" si="808"/>
        <v>1</v>
      </c>
      <c r="AB2531" s="3036">
        <v>150</v>
      </c>
    </row>
    <row r="2532" spans="1:28" x14ac:dyDescent="0.25">
      <c r="A2532" s="1708">
        <f t="shared" ca="1" si="809"/>
        <v>0</v>
      </c>
      <c r="B2532" s="1708">
        <f t="shared" si="810"/>
        <v>10150197</v>
      </c>
      <c r="C2532" s="1002">
        <v>150</v>
      </c>
      <c r="D2532" s="1797" t="s">
        <v>447</v>
      </c>
      <c r="E2532" s="1002">
        <v>197</v>
      </c>
      <c r="F2532" s="1003" t="s">
        <v>3974</v>
      </c>
      <c r="H2532" s="1016" t="s">
        <v>345</v>
      </c>
      <c r="I2532" s="1091" t="s">
        <v>6137</v>
      </c>
      <c r="K2532" s="999" t="s">
        <v>7516</v>
      </c>
      <c r="L2532" s="1005">
        <f t="shared" ca="1" si="811"/>
        <v>0</v>
      </c>
      <c r="M2532" s="1000">
        <f t="shared" si="812"/>
        <v>0</v>
      </c>
      <c r="N2532" s="1724">
        <f t="shared" ca="1" si="813"/>
        <v>0</v>
      </c>
      <c r="O2532" s="1000">
        <f ca="1">IF(AND(L2532&lt;&gt;0,ISERROR(MATCH(L2532,Altele!AE:AE,0))=TRUE),1,0)</f>
        <v>0</v>
      </c>
      <c r="P2532" s="1000">
        <f ca="1">IF(AND(L2532&lt;&gt;"",M2532&lt;&gt;"",ISERROR(VLOOKUP(L2532,Altele!AE:AF,2,FALSE))=TRUE,IF(ISERROR(VLOOKUP(L2532,Altele!AE:AF,2,FALSE))=FALSE,VLOOKUP(L2532,Altele!AE:AF,2,FALSE)&lt;&gt;M2532)),1,0)</f>
        <v>0</v>
      </c>
      <c r="Z2532" s="1006" t="str">
        <f t="shared" si="814"/>
        <v>Cap.5 Pct.1: Daca exista macar o valoare pe rand (Col.(1 la 6) # 0), atunci Cod SIRUTA (Col.C1) = SIRUTA Superior si Cod SIRUTA = in lista judetului corespunzator, pentru Rd.(2 la n)</v>
      </c>
      <c r="AA2532" s="2205">
        <f t="shared" si="808"/>
        <v>1</v>
      </c>
      <c r="AB2532" s="3036">
        <v>150</v>
      </c>
    </row>
    <row r="2533" spans="1:28" x14ac:dyDescent="0.25">
      <c r="A2533" s="1708">
        <f t="shared" ca="1" si="809"/>
        <v>0</v>
      </c>
      <c r="B2533" s="1708">
        <f t="shared" si="810"/>
        <v>10150198</v>
      </c>
      <c r="C2533" s="1002">
        <v>150</v>
      </c>
      <c r="D2533" s="1797" t="s">
        <v>447</v>
      </c>
      <c r="E2533" s="1002">
        <v>198</v>
      </c>
      <c r="F2533" s="1003" t="s">
        <v>3974</v>
      </c>
      <c r="H2533" s="1016" t="s">
        <v>345</v>
      </c>
      <c r="I2533" s="1091" t="s">
        <v>6138</v>
      </c>
      <c r="K2533" s="999" t="s">
        <v>7517</v>
      </c>
      <c r="L2533" s="1005">
        <f t="shared" ca="1" si="811"/>
        <v>0</v>
      </c>
      <c r="M2533" s="1000">
        <f t="shared" si="812"/>
        <v>0</v>
      </c>
      <c r="N2533" s="1724">
        <f t="shared" ca="1" si="813"/>
        <v>0</v>
      </c>
      <c r="O2533" s="1000">
        <f ca="1">IF(AND(L2533&lt;&gt;0,ISERROR(MATCH(L2533,Altele!AE:AE,0))=TRUE),1,0)</f>
        <v>0</v>
      </c>
      <c r="P2533" s="1000">
        <f ca="1">IF(AND(L2533&lt;&gt;"",M2533&lt;&gt;"",ISERROR(VLOOKUP(L2533,Altele!AE:AF,2,FALSE))=TRUE,IF(ISERROR(VLOOKUP(L2533,Altele!AE:AF,2,FALSE))=FALSE,VLOOKUP(L2533,Altele!AE:AF,2,FALSE)&lt;&gt;M2533)),1,0)</f>
        <v>0</v>
      </c>
      <c r="Z2533" s="1006" t="str">
        <f t="shared" si="814"/>
        <v>Cap.5 Pct.1: Daca exista macar o valoare pe rand (Col.(1 la 6) # 0), atunci Cod SIRUTA (Col.C1) = SIRUTA Superior si Cod SIRUTA = in lista judetului corespunzator, pentru Rd.(2 la n)</v>
      </c>
      <c r="AA2533" s="2205">
        <f t="shared" si="808"/>
        <v>1</v>
      </c>
      <c r="AB2533" s="3036">
        <v>150</v>
      </c>
    </row>
    <row r="2534" spans="1:28" x14ac:dyDescent="0.25">
      <c r="A2534" s="1708">
        <f t="shared" ca="1" si="809"/>
        <v>0</v>
      </c>
      <c r="B2534" s="1708">
        <f t="shared" si="810"/>
        <v>10150199</v>
      </c>
      <c r="C2534" s="1002">
        <v>150</v>
      </c>
      <c r="D2534" s="1797" t="s">
        <v>447</v>
      </c>
      <c r="E2534" s="1002">
        <v>199</v>
      </c>
      <c r="F2534" s="1003" t="s">
        <v>3974</v>
      </c>
      <c r="H2534" s="1016" t="s">
        <v>345</v>
      </c>
      <c r="I2534" s="1091" t="s">
        <v>6139</v>
      </c>
      <c r="K2534" s="999" t="s">
        <v>7518</v>
      </c>
      <c r="L2534" s="1005">
        <f t="shared" ca="1" si="811"/>
        <v>0</v>
      </c>
      <c r="M2534" s="1000">
        <f t="shared" si="812"/>
        <v>0</v>
      </c>
      <c r="N2534" s="1724">
        <f t="shared" ca="1" si="813"/>
        <v>0</v>
      </c>
      <c r="O2534" s="1000">
        <f ca="1">IF(AND(L2534&lt;&gt;0,ISERROR(MATCH(L2534,Altele!AE:AE,0))=TRUE),1,0)</f>
        <v>0</v>
      </c>
      <c r="P2534" s="1000">
        <f ca="1">IF(AND(L2534&lt;&gt;"",M2534&lt;&gt;"",ISERROR(VLOOKUP(L2534,Altele!AE:AF,2,FALSE))=TRUE,IF(ISERROR(VLOOKUP(L2534,Altele!AE:AF,2,FALSE))=FALSE,VLOOKUP(L2534,Altele!AE:AF,2,FALSE)&lt;&gt;M2534)),1,0)</f>
        <v>0</v>
      </c>
      <c r="Z2534" s="1006" t="str">
        <f t="shared" si="814"/>
        <v>Cap.5 Pct.1: Daca exista macar o valoare pe rand (Col.(1 la 6) # 0), atunci Cod SIRUTA (Col.C1) = SIRUTA Superior si Cod SIRUTA = in lista judetului corespunzator, pentru Rd.(2 la n)</v>
      </c>
      <c r="AA2534" s="2205">
        <f t="shared" si="808"/>
        <v>1</v>
      </c>
      <c r="AB2534" s="3036">
        <v>150</v>
      </c>
    </row>
    <row r="2535" spans="1:28" x14ac:dyDescent="0.25">
      <c r="A2535" s="1708">
        <f t="shared" ca="1" si="809"/>
        <v>0</v>
      </c>
      <c r="B2535" s="1708">
        <f t="shared" si="810"/>
        <v>10150200</v>
      </c>
      <c r="C2535" s="1002">
        <v>150</v>
      </c>
      <c r="D2535" s="1797" t="s">
        <v>447</v>
      </c>
      <c r="E2535" s="1002">
        <v>200</v>
      </c>
      <c r="F2535" s="1003" t="s">
        <v>3974</v>
      </c>
      <c r="H2535" s="1016" t="s">
        <v>345</v>
      </c>
      <c r="I2535" s="1091" t="s">
        <v>6140</v>
      </c>
      <c r="K2535" s="1091" t="s">
        <v>7519</v>
      </c>
      <c r="L2535" s="1005">
        <f t="shared" ca="1" si="811"/>
        <v>0</v>
      </c>
      <c r="M2535" s="1000">
        <f t="shared" si="812"/>
        <v>0</v>
      </c>
      <c r="N2535" s="1724">
        <f t="shared" ca="1" si="813"/>
        <v>0</v>
      </c>
      <c r="O2535" s="1000">
        <f ca="1">IF(AND(L2535&lt;&gt;0,ISERROR(MATCH(L2535,Altele!AE:AE,0))=TRUE),1,0)</f>
        <v>0</v>
      </c>
      <c r="P2535" s="1000">
        <f ca="1">IF(AND(L2535&lt;&gt;"",M2535&lt;&gt;"",ISERROR(VLOOKUP(L2535,Altele!AE:AF,2,FALSE))=TRUE,IF(ISERROR(VLOOKUP(L2535,Altele!AE:AF,2,FALSE))=FALSE,VLOOKUP(L2535,Altele!AE:AF,2,FALSE)&lt;&gt;M2535)),1,0)</f>
        <v>0</v>
      </c>
      <c r="Z2535" s="1006" t="str">
        <f t="shared" si="814"/>
        <v>Cap.5 Pct.1: Daca exista macar o valoare pe rand (Col.(1 la 6) # 0), atunci Cod SIRUTA (Col.C1) = SIRUTA Superior si Cod SIRUTA = in lista judetului corespunzator, pentru Rd.(2 la n)</v>
      </c>
      <c r="AA2535" s="2205">
        <f t="shared" si="808"/>
        <v>1</v>
      </c>
      <c r="AB2535" s="3036">
        <v>150</v>
      </c>
    </row>
    <row r="2536" spans="1:28" x14ac:dyDescent="0.25">
      <c r="A2536" s="1708">
        <f t="shared" ca="1" si="809"/>
        <v>0</v>
      </c>
      <c r="B2536" s="1708">
        <f t="shared" si="810"/>
        <v>10150201</v>
      </c>
      <c r="C2536" s="1002">
        <v>150</v>
      </c>
      <c r="D2536" s="1797" t="s">
        <v>447</v>
      </c>
      <c r="E2536" s="1002">
        <v>201</v>
      </c>
      <c r="F2536" s="1003" t="s">
        <v>3974</v>
      </c>
      <c r="H2536" s="1016" t="s">
        <v>345</v>
      </c>
      <c r="I2536" s="1091" t="s">
        <v>8333</v>
      </c>
      <c r="K2536" s="1091" t="s">
        <v>8334</v>
      </c>
      <c r="L2536" s="1005">
        <f t="shared" ca="1" si="811"/>
        <v>0</v>
      </c>
      <c r="M2536" s="1000">
        <f t="shared" si="812"/>
        <v>0</v>
      </c>
      <c r="N2536" s="1724">
        <f t="shared" ca="1" si="813"/>
        <v>0</v>
      </c>
      <c r="O2536" s="1000">
        <f ca="1">IF(AND(L2536&lt;&gt;0,ISERROR(MATCH(L2536,Altele!AE:AE,0))=TRUE),1,0)</f>
        <v>0</v>
      </c>
      <c r="P2536" s="1000">
        <f ca="1">IF(AND(L2536&lt;&gt;"",M2536&lt;&gt;"",ISERROR(VLOOKUP(L2536,Altele!AE:AF,2,FALSE))=TRUE,IF(ISERROR(VLOOKUP(L2536,Altele!AE:AF,2,FALSE))=FALSE,VLOOKUP(L2536,Altele!AE:AF,2,FALSE)&lt;&gt;M2536)),1,0)</f>
        <v>0</v>
      </c>
      <c r="Z2536" s="1006" t="str">
        <f t="shared" si="814"/>
        <v>Cap.5 Pct.1: Daca exista macar o valoare pe rand (Col.(1 la 6) # 0), atunci Cod SIRUTA (Col.C1) = SIRUTA Superior si Cod SIRUTA = in lista judetului corespunzator, pentru Rd.(2 la n)</v>
      </c>
      <c r="AA2536" s="2205">
        <f t="shared" si="808"/>
        <v>1</v>
      </c>
      <c r="AB2536" s="3036">
        <v>150</v>
      </c>
    </row>
    <row r="2537" spans="1:28" x14ac:dyDescent="0.25">
      <c r="A2537" s="1708">
        <f t="shared" ca="1" si="809"/>
        <v>0</v>
      </c>
      <c r="B2537" s="1708">
        <f t="shared" si="810"/>
        <v>10150202</v>
      </c>
      <c r="C2537" s="1002">
        <v>150</v>
      </c>
      <c r="D2537" s="1797" t="s">
        <v>447</v>
      </c>
      <c r="E2537" s="1002">
        <v>202</v>
      </c>
      <c r="F2537" s="1003" t="s">
        <v>3974</v>
      </c>
      <c r="G2537" s="1110"/>
      <c r="H2537" s="1016" t="s">
        <v>345</v>
      </c>
      <c r="I2537" s="1091" t="s">
        <v>8335</v>
      </c>
      <c r="K2537" s="1091" t="s">
        <v>8336</v>
      </c>
      <c r="L2537" s="1005">
        <f t="shared" ca="1" si="811"/>
        <v>0</v>
      </c>
      <c r="M2537" s="1000">
        <f t="shared" si="812"/>
        <v>0</v>
      </c>
      <c r="N2537" s="1724">
        <f t="shared" ca="1" si="813"/>
        <v>0</v>
      </c>
      <c r="O2537" s="1000">
        <f ca="1">IF(AND(L2537&lt;&gt;0,ISERROR(MATCH(L2537,Altele!AE:AE,0))=TRUE),1,0)</f>
        <v>0</v>
      </c>
      <c r="P2537" s="1000">
        <f ca="1">IF(AND(L2537&lt;&gt;"",M2537&lt;&gt;"",ISERROR(VLOOKUP(L2537,Altele!AE:AF,2,FALSE))=TRUE,IF(ISERROR(VLOOKUP(L2537,Altele!AE:AF,2,FALSE))=FALSE,VLOOKUP(L2537,Altele!AE:AF,2,FALSE)&lt;&gt;M2537)),1,0)</f>
        <v>0</v>
      </c>
      <c r="Q2537" s="1398"/>
      <c r="R2537" s="1398"/>
      <c r="S2537" s="1398"/>
      <c r="T2537" s="1398"/>
      <c r="U2537" s="1398"/>
      <c r="V2537" s="1398"/>
      <c r="W2537" s="1398"/>
      <c r="X2537" s="1398"/>
      <c r="Y2537" s="1111"/>
      <c r="Z2537" s="1111" t="str">
        <f t="shared" si="814"/>
        <v>Cap.5 Pct.1: Daca exista macar o valoare pe rand (Col.(1 la 6) # 0), atunci Cod SIRUTA (Col.C1) = SIRUTA Superior si Cod SIRUTA = in lista judetului corespunzator, pentru Rd.(2 la n)</v>
      </c>
      <c r="AA2537" s="2205">
        <f t="shared" si="808"/>
        <v>1</v>
      </c>
      <c r="AB2537" s="3036">
        <v>150</v>
      </c>
    </row>
    <row r="2538" spans="1:28" x14ac:dyDescent="0.25">
      <c r="A2538" s="1708">
        <f t="shared" ca="1" si="809"/>
        <v>0</v>
      </c>
      <c r="B2538" s="1708">
        <f t="shared" si="810"/>
        <v>10150203</v>
      </c>
      <c r="C2538" s="1002">
        <v>150</v>
      </c>
      <c r="D2538" s="1797" t="s">
        <v>447</v>
      </c>
      <c r="E2538" s="1002">
        <v>203</v>
      </c>
      <c r="F2538" s="1003" t="s">
        <v>3974</v>
      </c>
      <c r="G2538" s="1110"/>
      <c r="H2538" s="1016" t="s">
        <v>345</v>
      </c>
      <c r="I2538" s="1091" t="s">
        <v>8337</v>
      </c>
      <c r="K2538" s="1091" t="s">
        <v>8338</v>
      </c>
      <c r="L2538" s="1005">
        <f t="shared" ca="1" si="811"/>
        <v>0</v>
      </c>
      <c r="M2538" s="1000">
        <f t="shared" si="812"/>
        <v>0</v>
      </c>
      <c r="N2538" s="1724">
        <f t="shared" ca="1" si="813"/>
        <v>0</v>
      </c>
      <c r="O2538" s="1000">
        <f ca="1">IF(AND(L2538&lt;&gt;0,ISERROR(MATCH(L2538,Altele!AE:AE,0))=TRUE),1,0)</f>
        <v>0</v>
      </c>
      <c r="P2538" s="1000">
        <f ca="1">IF(AND(L2538&lt;&gt;"",M2538&lt;&gt;"",ISERROR(VLOOKUP(L2538,Altele!AE:AF,2,FALSE))=TRUE,IF(ISERROR(VLOOKUP(L2538,Altele!AE:AF,2,FALSE))=FALSE,VLOOKUP(L2538,Altele!AE:AF,2,FALSE)&lt;&gt;M2538)),1,0)</f>
        <v>0</v>
      </c>
      <c r="Q2538" s="1398"/>
      <c r="R2538" s="1398"/>
      <c r="S2538" s="1398"/>
      <c r="T2538" s="1398"/>
      <c r="U2538" s="1398"/>
      <c r="V2538" s="1398"/>
      <c r="W2538" s="1398"/>
      <c r="X2538" s="1398"/>
      <c r="Y2538" s="1111"/>
      <c r="Z2538" s="1111" t="str">
        <f t="shared" si="814"/>
        <v>Cap.5 Pct.1: Daca exista macar o valoare pe rand (Col.(1 la 6) # 0), atunci Cod SIRUTA (Col.C1) = SIRUTA Superior si Cod SIRUTA = in lista judetului corespunzator, pentru Rd.(2 la n)</v>
      </c>
      <c r="AA2538" s="2205">
        <f t="shared" si="808"/>
        <v>1</v>
      </c>
      <c r="AB2538" s="3036">
        <v>150</v>
      </c>
    </row>
    <row r="2539" spans="1:28" x14ac:dyDescent="0.25">
      <c r="A2539" s="1708">
        <f t="shared" ca="1" si="809"/>
        <v>0</v>
      </c>
      <c r="B2539" s="1708">
        <f t="shared" si="810"/>
        <v>10150204</v>
      </c>
      <c r="C2539" s="1002">
        <v>150</v>
      </c>
      <c r="D2539" s="1797" t="s">
        <v>447</v>
      </c>
      <c r="E2539" s="1002">
        <v>204</v>
      </c>
      <c r="F2539" s="1003" t="s">
        <v>3974</v>
      </c>
      <c r="G2539" s="1110"/>
      <c r="H2539" s="1016" t="s">
        <v>345</v>
      </c>
      <c r="I2539" s="1091" t="s">
        <v>8339</v>
      </c>
      <c r="K2539" s="1091" t="s">
        <v>8340</v>
      </c>
      <c r="L2539" s="1005">
        <f t="shared" ca="1" si="811"/>
        <v>0</v>
      </c>
      <c r="M2539" s="1000">
        <f t="shared" si="812"/>
        <v>0</v>
      </c>
      <c r="N2539" s="1724">
        <f t="shared" ca="1" si="813"/>
        <v>0</v>
      </c>
      <c r="O2539" s="1000">
        <f ca="1">IF(AND(L2539&lt;&gt;0,ISERROR(MATCH(L2539,Altele!AE:AE,0))=TRUE),1,0)</f>
        <v>0</v>
      </c>
      <c r="P2539" s="1000">
        <f ca="1">IF(AND(L2539&lt;&gt;"",M2539&lt;&gt;"",ISERROR(VLOOKUP(L2539,Altele!AE:AF,2,FALSE))=TRUE,IF(ISERROR(VLOOKUP(L2539,Altele!AE:AF,2,FALSE))=FALSE,VLOOKUP(L2539,Altele!AE:AF,2,FALSE)&lt;&gt;M2539)),1,0)</f>
        <v>0</v>
      </c>
      <c r="Q2539" s="1398"/>
      <c r="R2539" s="1398"/>
      <c r="S2539" s="1398"/>
      <c r="T2539" s="1398"/>
      <c r="U2539" s="1398"/>
      <c r="V2539" s="1398"/>
      <c r="W2539" s="1398"/>
      <c r="X2539" s="1398"/>
      <c r="Y2539" s="1111"/>
      <c r="Z2539" s="1111" t="str">
        <f t="shared" si="814"/>
        <v>Cap.5 Pct.1: Daca exista macar o valoare pe rand (Col.(1 la 6) # 0), atunci Cod SIRUTA (Col.C1) = SIRUTA Superior si Cod SIRUTA = in lista judetului corespunzator, pentru Rd.(2 la n)</v>
      </c>
      <c r="AA2539" s="2205">
        <f t="shared" si="808"/>
        <v>1</v>
      </c>
      <c r="AB2539" s="3036">
        <v>150</v>
      </c>
    </row>
    <row r="2540" spans="1:28" x14ac:dyDescent="0.25">
      <c r="A2540" s="1708">
        <f t="shared" ca="1" si="809"/>
        <v>0</v>
      </c>
      <c r="B2540" s="1708">
        <f t="shared" si="810"/>
        <v>10150205</v>
      </c>
      <c r="C2540" s="1002">
        <v>150</v>
      </c>
      <c r="D2540" s="1797" t="s">
        <v>447</v>
      </c>
      <c r="E2540" s="1002">
        <v>205</v>
      </c>
      <c r="F2540" s="1003" t="s">
        <v>3974</v>
      </c>
      <c r="G2540" s="1110"/>
      <c r="H2540" s="1016" t="s">
        <v>345</v>
      </c>
      <c r="I2540" s="1091" t="s">
        <v>8341</v>
      </c>
      <c r="K2540" s="1091" t="s">
        <v>8342</v>
      </c>
      <c r="L2540" s="1005">
        <f t="shared" ca="1" si="811"/>
        <v>0</v>
      </c>
      <c r="M2540" s="1000">
        <f t="shared" si="812"/>
        <v>0</v>
      </c>
      <c r="N2540" s="1724">
        <f t="shared" ca="1" si="813"/>
        <v>0</v>
      </c>
      <c r="O2540" s="1000">
        <f ca="1">IF(AND(L2540&lt;&gt;0,ISERROR(MATCH(L2540,Altele!AE:AE,0))=TRUE),1,0)</f>
        <v>0</v>
      </c>
      <c r="P2540" s="1000">
        <f ca="1">IF(AND(L2540&lt;&gt;"",M2540&lt;&gt;"",ISERROR(VLOOKUP(L2540,Altele!AE:AF,2,FALSE))=TRUE,IF(ISERROR(VLOOKUP(L2540,Altele!AE:AF,2,FALSE))=FALSE,VLOOKUP(L2540,Altele!AE:AF,2,FALSE)&lt;&gt;M2540)),1,0)</f>
        <v>0</v>
      </c>
      <c r="Q2540" s="1398"/>
      <c r="R2540" s="1398"/>
      <c r="S2540" s="1398"/>
      <c r="T2540" s="1398"/>
      <c r="U2540" s="1398"/>
      <c r="V2540" s="1398"/>
      <c r="W2540" s="1398"/>
      <c r="X2540" s="1398"/>
      <c r="Y2540" s="1111"/>
      <c r="Z2540" s="1111" t="str">
        <f t="shared" si="814"/>
        <v>Cap.5 Pct.1: Daca exista macar o valoare pe rand (Col.(1 la 6) # 0), atunci Cod SIRUTA (Col.C1) = SIRUTA Superior si Cod SIRUTA = in lista judetului corespunzator, pentru Rd.(2 la n)</v>
      </c>
      <c r="AA2540" s="2205">
        <f t="shared" si="808"/>
        <v>1</v>
      </c>
      <c r="AB2540" s="3036">
        <v>150</v>
      </c>
    </row>
    <row r="2541" spans="1:28" x14ac:dyDescent="0.25">
      <c r="A2541" s="1708">
        <f t="shared" ca="1" si="809"/>
        <v>0</v>
      </c>
      <c r="B2541" s="1708">
        <f t="shared" si="810"/>
        <v>10150206</v>
      </c>
      <c r="C2541" s="1002">
        <v>150</v>
      </c>
      <c r="D2541" s="1797" t="s">
        <v>447</v>
      </c>
      <c r="E2541" s="1002">
        <v>206</v>
      </c>
      <c r="F2541" s="1003" t="s">
        <v>3974</v>
      </c>
      <c r="G2541" s="1110"/>
      <c r="H2541" s="1016" t="s">
        <v>345</v>
      </c>
      <c r="I2541" s="1091" t="s">
        <v>8343</v>
      </c>
      <c r="K2541" s="1091" t="s">
        <v>8344</v>
      </c>
      <c r="L2541" s="1005">
        <f t="shared" ca="1" si="811"/>
        <v>0</v>
      </c>
      <c r="M2541" s="1000">
        <f t="shared" si="812"/>
        <v>0</v>
      </c>
      <c r="N2541" s="1724">
        <f t="shared" ca="1" si="813"/>
        <v>0</v>
      </c>
      <c r="O2541" s="1000">
        <f ca="1">IF(AND(L2541&lt;&gt;0,ISERROR(MATCH(L2541,Altele!AE:AE,0))=TRUE),1,0)</f>
        <v>0</v>
      </c>
      <c r="P2541" s="1000">
        <f ca="1">IF(AND(L2541&lt;&gt;"",M2541&lt;&gt;"",ISERROR(VLOOKUP(L2541,Altele!AE:AF,2,FALSE))=TRUE,IF(ISERROR(VLOOKUP(L2541,Altele!AE:AF,2,FALSE))=FALSE,VLOOKUP(L2541,Altele!AE:AF,2,FALSE)&lt;&gt;M2541)),1,0)</f>
        <v>0</v>
      </c>
      <c r="Q2541" s="1398"/>
      <c r="R2541" s="1398"/>
      <c r="S2541" s="1398"/>
      <c r="T2541" s="1398"/>
      <c r="U2541" s="1398"/>
      <c r="V2541" s="1398"/>
      <c r="W2541" s="1398"/>
      <c r="X2541" s="1398"/>
      <c r="Y2541" s="1111"/>
      <c r="Z2541" s="1111" t="str">
        <f t="shared" si="814"/>
        <v>Cap.5 Pct.1: Daca exista macar o valoare pe rand (Col.(1 la 6) # 0), atunci Cod SIRUTA (Col.C1) = SIRUTA Superior si Cod SIRUTA = in lista judetului corespunzator, pentru Rd.(2 la n)</v>
      </c>
      <c r="AA2541" s="2205">
        <f t="shared" si="808"/>
        <v>1</v>
      </c>
      <c r="AB2541" s="3036">
        <v>150</v>
      </c>
    </row>
    <row r="2542" spans="1:28" x14ac:dyDescent="0.25">
      <c r="A2542" s="1708">
        <f t="shared" ca="1" si="809"/>
        <v>0</v>
      </c>
      <c r="B2542" s="1708">
        <f t="shared" si="810"/>
        <v>10150207</v>
      </c>
      <c r="C2542" s="1002">
        <v>150</v>
      </c>
      <c r="D2542" s="1797" t="s">
        <v>447</v>
      </c>
      <c r="E2542" s="1002">
        <v>207</v>
      </c>
      <c r="F2542" s="1003" t="s">
        <v>3974</v>
      </c>
      <c r="G2542" s="1110"/>
      <c r="H2542" s="1016" t="s">
        <v>345</v>
      </c>
      <c r="I2542" s="1091" t="s">
        <v>8345</v>
      </c>
      <c r="K2542" s="1091" t="s">
        <v>8346</v>
      </c>
      <c r="L2542" s="1005">
        <f t="shared" ca="1" si="811"/>
        <v>0</v>
      </c>
      <c r="M2542" s="1000">
        <f t="shared" si="812"/>
        <v>0</v>
      </c>
      <c r="N2542" s="1724">
        <f t="shared" ca="1" si="813"/>
        <v>0</v>
      </c>
      <c r="O2542" s="1000">
        <f ca="1">IF(AND(L2542&lt;&gt;0,ISERROR(MATCH(L2542,Altele!AE:AE,0))=TRUE),1,0)</f>
        <v>0</v>
      </c>
      <c r="P2542" s="1000">
        <f ca="1">IF(AND(L2542&lt;&gt;"",M2542&lt;&gt;"",ISERROR(VLOOKUP(L2542,Altele!AE:AF,2,FALSE))=TRUE,IF(ISERROR(VLOOKUP(L2542,Altele!AE:AF,2,FALSE))=FALSE,VLOOKUP(L2542,Altele!AE:AF,2,FALSE)&lt;&gt;M2542)),1,0)</f>
        <v>0</v>
      </c>
      <c r="Q2542" s="1398"/>
      <c r="R2542" s="1398"/>
      <c r="S2542" s="1398"/>
      <c r="T2542" s="1398"/>
      <c r="U2542" s="1398"/>
      <c r="V2542" s="1398"/>
      <c r="W2542" s="1398"/>
      <c r="X2542" s="1398"/>
      <c r="Y2542" s="1111"/>
      <c r="Z2542" s="1111" t="str">
        <f t="shared" si="814"/>
        <v>Cap.5 Pct.1: Daca exista macar o valoare pe rand (Col.(1 la 6) # 0), atunci Cod SIRUTA (Col.C1) = SIRUTA Superior si Cod SIRUTA = in lista judetului corespunzator, pentru Rd.(2 la n)</v>
      </c>
      <c r="AA2542" s="2205">
        <f t="shared" si="808"/>
        <v>1</v>
      </c>
      <c r="AB2542" s="3036">
        <v>150</v>
      </c>
    </row>
    <row r="2543" spans="1:28" x14ac:dyDescent="0.25">
      <c r="A2543" s="1708">
        <f t="shared" ca="1" si="809"/>
        <v>0</v>
      </c>
      <c r="B2543" s="1708">
        <f t="shared" si="810"/>
        <v>10150208</v>
      </c>
      <c r="C2543" s="1002">
        <v>150</v>
      </c>
      <c r="D2543" s="1797" t="s">
        <v>447</v>
      </c>
      <c r="E2543" s="1002">
        <v>208</v>
      </c>
      <c r="F2543" s="1003" t="s">
        <v>3974</v>
      </c>
      <c r="G2543" s="1110"/>
      <c r="H2543" s="1016" t="s">
        <v>345</v>
      </c>
      <c r="I2543" s="1091" t="s">
        <v>8347</v>
      </c>
      <c r="K2543" s="1091" t="s">
        <v>8348</v>
      </c>
      <c r="L2543" s="1005">
        <f t="shared" ca="1" si="811"/>
        <v>0</v>
      </c>
      <c r="M2543" s="1000">
        <f t="shared" si="812"/>
        <v>0</v>
      </c>
      <c r="N2543" s="1724">
        <f t="shared" ca="1" si="813"/>
        <v>0</v>
      </c>
      <c r="O2543" s="1000">
        <f ca="1">IF(AND(L2543&lt;&gt;0,ISERROR(MATCH(L2543,Altele!AE:AE,0))=TRUE),1,0)</f>
        <v>0</v>
      </c>
      <c r="P2543" s="1000">
        <f ca="1">IF(AND(L2543&lt;&gt;"",M2543&lt;&gt;"",ISERROR(VLOOKUP(L2543,Altele!AE:AF,2,FALSE))=TRUE,IF(ISERROR(VLOOKUP(L2543,Altele!AE:AF,2,FALSE))=FALSE,VLOOKUP(L2543,Altele!AE:AF,2,FALSE)&lt;&gt;M2543)),1,0)</f>
        <v>0</v>
      </c>
      <c r="Q2543" s="1398"/>
      <c r="R2543" s="1398"/>
      <c r="S2543" s="1398"/>
      <c r="T2543" s="1398"/>
      <c r="U2543" s="1398"/>
      <c r="V2543" s="1398"/>
      <c r="W2543" s="1398"/>
      <c r="X2543" s="1398"/>
      <c r="Y2543" s="1111"/>
      <c r="Z2543" s="1111" t="str">
        <f t="shared" si="814"/>
        <v>Cap.5 Pct.1: Daca exista macar o valoare pe rand (Col.(1 la 6) # 0), atunci Cod SIRUTA (Col.C1) = SIRUTA Superior si Cod SIRUTA = in lista judetului corespunzator, pentru Rd.(2 la n)</v>
      </c>
      <c r="AA2543" s="2205">
        <f t="shared" si="808"/>
        <v>1</v>
      </c>
      <c r="AB2543" s="3036">
        <v>150</v>
      </c>
    </row>
    <row r="2544" spans="1:28" x14ac:dyDescent="0.25">
      <c r="A2544" s="1708">
        <f t="shared" ca="1" si="809"/>
        <v>0</v>
      </c>
      <c r="B2544" s="1708">
        <f t="shared" si="810"/>
        <v>10150209</v>
      </c>
      <c r="C2544" s="1002">
        <v>150</v>
      </c>
      <c r="D2544" s="1797" t="s">
        <v>447</v>
      </c>
      <c r="E2544" s="1002">
        <v>209</v>
      </c>
      <c r="F2544" s="1003" t="s">
        <v>3974</v>
      </c>
      <c r="G2544" s="1110"/>
      <c r="H2544" s="1016" t="s">
        <v>345</v>
      </c>
      <c r="I2544" s="1091" t="s">
        <v>8349</v>
      </c>
      <c r="K2544" s="1091" t="s">
        <v>8350</v>
      </c>
      <c r="L2544" s="1005">
        <f t="shared" ca="1" si="811"/>
        <v>0</v>
      </c>
      <c r="M2544" s="1000">
        <f t="shared" si="812"/>
        <v>0</v>
      </c>
      <c r="N2544" s="1724">
        <f t="shared" ca="1" si="813"/>
        <v>0</v>
      </c>
      <c r="O2544" s="1000">
        <f ca="1">IF(AND(L2544&lt;&gt;0,ISERROR(MATCH(L2544,Altele!AE:AE,0))=TRUE),1,0)</f>
        <v>0</v>
      </c>
      <c r="P2544" s="1000">
        <f ca="1">IF(AND(L2544&lt;&gt;"",M2544&lt;&gt;"",ISERROR(VLOOKUP(L2544,Altele!AE:AF,2,FALSE))=TRUE,IF(ISERROR(VLOOKUP(L2544,Altele!AE:AF,2,FALSE))=FALSE,VLOOKUP(L2544,Altele!AE:AF,2,FALSE)&lt;&gt;M2544)),1,0)</f>
        <v>0</v>
      </c>
      <c r="Q2544" s="1398"/>
      <c r="R2544" s="1398"/>
      <c r="S2544" s="1398"/>
      <c r="T2544" s="1398"/>
      <c r="U2544" s="1398"/>
      <c r="V2544" s="1398"/>
      <c r="W2544" s="1398"/>
      <c r="X2544" s="1398"/>
      <c r="Y2544" s="1111"/>
      <c r="Z2544" s="1111" t="str">
        <f t="shared" si="814"/>
        <v>Cap.5 Pct.1: Daca exista macar o valoare pe rand (Col.(1 la 6) # 0), atunci Cod SIRUTA (Col.C1) = SIRUTA Superior si Cod SIRUTA = in lista judetului corespunzator, pentru Rd.(2 la n)</v>
      </c>
      <c r="AA2544" s="2205">
        <f t="shared" si="808"/>
        <v>1</v>
      </c>
      <c r="AB2544" s="3036">
        <v>150</v>
      </c>
    </row>
    <row r="2545" spans="1:28" x14ac:dyDescent="0.25">
      <c r="A2545" s="1708">
        <f t="shared" ca="1" si="809"/>
        <v>0</v>
      </c>
      <c r="B2545" s="1708">
        <f t="shared" si="810"/>
        <v>10150210</v>
      </c>
      <c r="C2545" s="1002">
        <v>150</v>
      </c>
      <c r="D2545" s="1797" t="s">
        <v>447</v>
      </c>
      <c r="E2545" s="1002">
        <v>210</v>
      </c>
      <c r="F2545" s="1003" t="s">
        <v>3974</v>
      </c>
      <c r="G2545" s="1110"/>
      <c r="H2545" s="1016" t="s">
        <v>345</v>
      </c>
      <c r="I2545" s="1091" t="s">
        <v>8351</v>
      </c>
      <c r="K2545" s="1091" t="s">
        <v>8352</v>
      </c>
      <c r="L2545" s="1005">
        <f t="shared" ca="1" si="811"/>
        <v>0</v>
      </c>
      <c r="M2545" s="1000">
        <f t="shared" si="812"/>
        <v>0</v>
      </c>
      <c r="N2545" s="1724">
        <f t="shared" ca="1" si="813"/>
        <v>0</v>
      </c>
      <c r="O2545" s="1000">
        <f ca="1">IF(AND(L2545&lt;&gt;0,ISERROR(MATCH(L2545,Altele!AE:AE,0))=TRUE),1,0)</f>
        <v>0</v>
      </c>
      <c r="P2545" s="1000">
        <f ca="1">IF(AND(L2545&lt;&gt;"",M2545&lt;&gt;"",ISERROR(VLOOKUP(L2545,Altele!AE:AF,2,FALSE))=TRUE,IF(ISERROR(VLOOKUP(L2545,Altele!AE:AF,2,FALSE))=FALSE,VLOOKUP(L2545,Altele!AE:AF,2,FALSE)&lt;&gt;M2545)),1,0)</f>
        <v>0</v>
      </c>
      <c r="Q2545" s="1398"/>
      <c r="R2545" s="1398"/>
      <c r="S2545" s="1398"/>
      <c r="T2545" s="1398"/>
      <c r="U2545" s="1398"/>
      <c r="V2545" s="1398"/>
      <c r="W2545" s="1398"/>
      <c r="X2545" s="1398"/>
      <c r="Y2545" s="1111"/>
      <c r="Z2545" s="1111" t="str">
        <f t="shared" si="814"/>
        <v>Cap.5 Pct.1: Daca exista macar o valoare pe rand (Col.(1 la 6) # 0), atunci Cod SIRUTA (Col.C1) = SIRUTA Superior si Cod SIRUTA = in lista judetului corespunzator, pentru Rd.(2 la n)</v>
      </c>
      <c r="AA2545" s="2205">
        <f t="shared" si="808"/>
        <v>1</v>
      </c>
      <c r="AB2545" s="3036">
        <v>150</v>
      </c>
    </row>
    <row r="2546" spans="1:28" x14ac:dyDescent="0.25">
      <c r="A2546" s="1708">
        <f t="shared" ca="1" si="809"/>
        <v>0</v>
      </c>
      <c r="B2546" s="1708">
        <f t="shared" si="810"/>
        <v>10150211</v>
      </c>
      <c r="C2546" s="1002">
        <v>150</v>
      </c>
      <c r="D2546" s="1797" t="s">
        <v>447</v>
      </c>
      <c r="E2546" s="1002">
        <v>211</v>
      </c>
      <c r="F2546" s="1003" t="s">
        <v>3974</v>
      </c>
      <c r="G2546" s="1110"/>
      <c r="H2546" s="1016" t="s">
        <v>345</v>
      </c>
      <c r="I2546" s="1091" t="s">
        <v>8353</v>
      </c>
      <c r="K2546" s="1091" t="s">
        <v>8354</v>
      </c>
      <c r="L2546" s="1005">
        <f t="shared" ca="1" si="811"/>
        <v>0</v>
      </c>
      <c r="M2546" s="1000">
        <f t="shared" si="812"/>
        <v>0</v>
      </c>
      <c r="N2546" s="1724">
        <f t="shared" ca="1" si="813"/>
        <v>0</v>
      </c>
      <c r="O2546" s="1000">
        <f ca="1">IF(AND(L2546&lt;&gt;0,ISERROR(MATCH(L2546,Altele!AE:AE,0))=TRUE),1,0)</f>
        <v>0</v>
      </c>
      <c r="P2546" s="1000">
        <f ca="1">IF(AND(L2546&lt;&gt;"",M2546&lt;&gt;"",ISERROR(VLOOKUP(L2546,Altele!AE:AF,2,FALSE))=TRUE,IF(ISERROR(VLOOKUP(L2546,Altele!AE:AF,2,FALSE))=FALSE,VLOOKUP(L2546,Altele!AE:AF,2,FALSE)&lt;&gt;M2546)),1,0)</f>
        <v>0</v>
      </c>
      <c r="Q2546" s="1398"/>
      <c r="R2546" s="1398"/>
      <c r="S2546" s="1398"/>
      <c r="T2546" s="1398"/>
      <c r="U2546" s="1398"/>
      <c r="V2546" s="1398"/>
      <c r="W2546" s="1398"/>
      <c r="X2546" s="1398"/>
      <c r="Y2546" s="1111"/>
      <c r="Z2546" s="1111" t="str">
        <f t="shared" si="814"/>
        <v>Cap.5 Pct.1: Daca exista macar o valoare pe rand (Col.(1 la 6) # 0), atunci Cod SIRUTA (Col.C1) = SIRUTA Superior si Cod SIRUTA = in lista judetului corespunzator, pentru Rd.(2 la n)</v>
      </c>
      <c r="AA2546" s="2205">
        <f t="shared" si="808"/>
        <v>1</v>
      </c>
      <c r="AB2546" s="3036">
        <v>150</v>
      </c>
    </row>
    <row r="2547" spans="1:28" x14ac:dyDescent="0.25">
      <c r="A2547" s="1708">
        <f t="shared" ca="1" si="809"/>
        <v>0</v>
      </c>
      <c r="B2547" s="1708">
        <f t="shared" si="810"/>
        <v>10150212</v>
      </c>
      <c r="C2547" s="1002">
        <v>150</v>
      </c>
      <c r="D2547" s="1797" t="s">
        <v>447</v>
      </c>
      <c r="E2547" s="1002">
        <v>212</v>
      </c>
      <c r="F2547" s="1003" t="s">
        <v>3974</v>
      </c>
      <c r="G2547" s="1110"/>
      <c r="H2547" s="1016" t="s">
        <v>345</v>
      </c>
      <c r="I2547" s="1091" t="s">
        <v>8355</v>
      </c>
      <c r="K2547" s="1091" t="s">
        <v>8356</v>
      </c>
      <c r="L2547" s="1005">
        <f t="shared" ca="1" si="811"/>
        <v>0</v>
      </c>
      <c r="M2547" s="1000">
        <f t="shared" si="812"/>
        <v>0</v>
      </c>
      <c r="N2547" s="1724">
        <f t="shared" ca="1" si="813"/>
        <v>0</v>
      </c>
      <c r="O2547" s="1000">
        <f ca="1">IF(AND(L2547&lt;&gt;0,ISERROR(MATCH(L2547,Altele!AE:AE,0))=TRUE),1,0)</f>
        <v>0</v>
      </c>
      <c r="P2547" s="1000">
        <f ca="1">IF(AND(L2547&lt;&gt;"",M2547&lt;&gt;"",ISERROR(VLOOKUP(L2547,Altele!AE:AF,2,FALSE))=TRUE,IF(ISERROR(VLOOKUP(L2547,Altele!AE:AF,2,FALSE))=FALSE,VLOOKUP(L2547,Altele!AE:AF,2,FALSE)&lt;&gt;M2547)),1,0)</f>
        <v>0</v>
      </c>
      <c r="Q2547" s="1398"/>
      <c r="R2547" s="1398"/>
      <c r="S2547" s="1398"/>
      <c r="T2547" s="1398"/>
      <c r="U2547" s="1398"/>
      <c r="V2547" s="1398"/>
      <c r="W2547" s="1398"/>
      <c r="X2547" s="1398"/>
      <c r="Y2547" s="1111"/>
      <c r="Z2547" s="1111" t="str">
        <f t="shared" si="814"/>
        <v>Cap.5 Pct.1: Daca exista macar o valoare pe rand (Col.(1 la 6) # 0), atunci Cod SIRUTA (Col.C1) = SIRUTA Superior si Cod SIRUTA = in lista judetului corespunzator, pentru Rd.(2 la n)</v>
      </c>
      <c r="AA2547" s="2205">
        <f t="shared" si="808"/>
        <v>1</v>
      </c>
      <c r="AB2547" s="3036">
        <v>150</v>
      </c>
    </row>
    <row r="2548" spans="1:28" x14ac:dyDescent="0.25">
      <c r="A2548" s="1708">
        <f t="shared" ca="1" si="809"/>
        <v>0</v>
      </c>
      <c r="B2548" s="1708">
        <f t="shared" si="810"/>
        <v>10150213</v>
      </c>
      <c r="C2548" s="1002">
        <v>150</v>
      </c>
      <c r="D2548" s="1797" t="s">
        <v>447</v>
      </c>
      <c r="E2548" s="1002">
        <v>213</v>
      </c>
      <c r="F2548" s="1003" t="s">
        <v>3974</v>
      </c>
      <c r="G2548" s="1110"/>
      <c r="H2548" s="1016" t="s">
        <v>345</v>
      </c>
      <c r="I2548" s="1091" t="s">
        <v>8357</v>
      </c>
      <c r="K2548" s="1091" t="s">
        <v>8358</v>
      </c>
      <c r="L2548" s="1005">
        <f t="shared" ca="1" si="811"/>
        <v>0</v>
      </c>
      <c r="M2548" s="1000">
        <f t="shared" si="812"/>
        <v>0</v>
      </c>
      <c r="N2548" s="1724">
        <f t="shared" ca="1" si="813"/>
        <v>0</v>
      </c>
      <c r="O2548" s="1000">
        <f ca="1">IF(AND(L2548&lt;&gt;0,ISERROR(MATCH(L2548,Altele!AE:AE,0))=TRUE),1,0)</f>
        <v>0</v>
      </c>
      <c r="P2548" s="1000">
        <f ca="1">IF(AND(L2548&lt;&gt;"",M2548&lt;&gt;"",ISERROR(VLOOKUP(L2548,Altele!AE:AF,2,FALSE))=TRUE,IF(ISERROR(VLOOKUP(L2548,Altele!AE:AF,2,FALSE))=FALSE,VLOOKUP(L2548,Altele!AE:AF,2,FALSE)&lt;&gt;M2548)),1,0)</f>
        <v>0</v>
      </c>
      <c r="Q2548" s="1398"/>
      <c r="R2548" s="1398"/>
      <c r="S2548" s="1398"/>
      <c r="T2548" s="1398"/>
      <c r="U2548" s="1398"/>
      <c r="V2548" s="1398"/>
      <c r="W2548" s="1398"/>
      <c r="X2548" s="1398"/>
      <c r="Y2548" s="1111"/>
      <c r="Z2548" s="1111" t="str">
        <f t="shared" si="814"/>
        <v>Cap.5 Pct.1: Daca exista macar o valoare pe rand (Col.(1 la 6) # 0), atunci Cod SIRUTA (Col.C1) = SIRUTA Superior si Cod SIRUTA = in lista judetului corespunzator, pentru Rd.(2 la n)</v>
      </c>
      <c r="AA2548" s="2205">
        <f t="shared" si="808"/>
        <v>1</v>
      </c>
      <c r="AB2548" s="3036">
        <v>150</v>
      </c>
    </row>
    <row r="2549" spans="1:28" x14ac:dyDescent="0.25">
      <c r="A2549" s="1708">
        <f t="shared" ca="1" si="809"/>
        <v>0</v>
      </c>
      <c r="B2549" s="1708">
        <f t="shared" si="810"/>
        <v>10150214</v>
      </c>
      <c r="C2549" s="1002">
        <v>150</v>
      </c>
      <c r="D2549" s="1797" t="s">
        <v>447</v>
      </c>
      <c r="E2549" s="1002">
        <v>214</v>
      </c>
      <c r="F2549" s="1003" t="s">
        <v>3974</v>
      </c>
      <c r="G2549" s="1110"/>
      <c r="H2549" s="1016" t="s">
        <v>345</v>
      </c>
      <c r="I2549" s="1091" t="s">
        <v>8359</v>
      </c>
      <c r="K2549" s="1091" t="s">
        <v>8360</v>
      </c>
      <c r="L2549" s="1005">
        <f t="shared" ca="1" si="811"/>
        <v>0</v>
      </c>
      <c r="M2549" s="1000">
        <f t="shared" si="812"/>
        <v>0</v>
      </c>
      <c r="N2549" s="1724">
        <f t="shared" ca="1" si="813"/>
        <v>0</v>
      </c>
      <c r="O2549" s="1000">
        <f ca="1">IF(AND(L2549&lt;&gt;0,ISERROR(MATCH(L2549,Altele!AE:AE,0))=TRUE),1,0)</f>
        <v>0</v>
      </c>
      <c r="P2549" s="1000">
        <f ca="1">IF(AND(L2549&lt;&gt;"",M2549&lt;&gt;"",ISERROR(VLOOKUP(L2549,Altele!AE:AF,2,FALSE))=TRUE,IF(ISERROR(VLOOKUP(L2549,Altele!AE:AF,2,FALSE))=FALSE,VLOOKUP(L2549,Altele!AE:AF,2,FALSE)&lt;&gt;M2549)),1,0)</f>
        <v>0</v>
      </c>
      <c r="Q2549" s="1398"/>
      <c r="R2549" s="1398"/>
      <c r="S2549" s="1398"/>
      <c r="T2549" s="1398"/>
      <c r="U2549" s="1398"/>
      <c r="V2549" s="1398"/>
      <c r="W2549" s="1398"/>
      <c r="X2549" s="1398"/>
      <c r="Y2549" s="1111"/>
      <c r="Z2549" s="1111" t="str">
        <f t="shared" si="814"/>
        <v>Cap.5 Pct.1: Daca exista macar o valoare pe rand (Col.(1 la 6) # 0), atunci Cod SIRUTA (Col.C1) = SIRUTA Superior si Cod SIRUTA = in lista judetului corespunzator, pentru Rd.(2 la n)</v>
      </c>
      <c r="AA2549" s="2205">
        <f t="shared" si="808"/>
        <v>1</v>
      </c>
      <c r="AB2549" s="3036">
        <v>150</v>
      </c>
    </row>
    <row r="2550" spans="1:28" x14ac:dyDescent="0.25">
      <c r="A2550" s="1708">
        <f t="shared" ca="1" si="809"/>
        <v>0</v>
      </c>
      <c r="B2550" s="1708">
        <f t="shared" si="810"/>
        <v>10150215</v>
      </c>
      <c r="C2550" s="1002">
        <v>150</v>
      </c>
      <c r="D2550" s="1797" t="s">
        <v>447</v>
      </c>
      <c r="E2550" s="1002">
        <v>215</v>
      </c>
      <c r="F2550" s="1003" t="s">
        <v>3974</v>
      </c>
      <c r="G2550" s="1110"/>
      <c r="H2550" s="1016" t="s">
        <v>345</v>
      </c>
      <c r="I2550" s="1091" t="s">
        <v>8361</v>
      </c>
      <c r="K2550" s="1091" t="s">
        <v>8362</v>
      </c>
      <c r="L2550" s="1005">
        <f t="shared" ca="1" si="811"/>
        <v>0</v>
      </c>
      <c r="M2550" s="1000">
        <f t="shared" si="812"/>
        <v>0</v>
      </c>
      <c r="N2550" s="1724">
        <f t="shared" ca="1" si="813"/>
        <v>0</v>
      </c>
      <c r="O2550" s="1000">
        <f ca="1">IF(AND(L2550&lt;&gt;0,ISERROR(MATCH(L2550,Altele!AE:AE,0))=TRUE),1,0)</f>
        <v>0</v>
      </c>
      <c r="P2550" s="1000">
        <f ca="1">IF(AND(L2550&lt;&gt;"",M2550&lt;&gt;"",ISERROR(VLOOKUP(L2550,Altele!AE:AF,2,FALSE))=TRUE,IF(ISERROR(VLOOKUP(L2550,Altele!AE:AF,2,FALSE))=FALSE,VLOOKUP(L2550,Altele!AE:AF,2,FALSE)&lt;&gt;M2550)),1,0)</f>
        <v>0</v>
      </c>
      <c r="Q2550" s="1398"/>
      <c r="R2550" s="1398"/>
      <c r="S2550" s="1398"/>
      <c r="T2550" s="1398"/>
      <c r="U2550" s="1398"/>
      <c r="V2550" s="1398"/>
      <c r="W2550" s="1398"/>
      <c r="X2550" s="1398"/>
      <c r="Y2550" s="1111"/>
      <c r="Z2550" s="1111" t="str">
        <f t="shared" si="814"/>
        <v>Cap.5 Pct.1: Daca exista macar o valoare pe rand (Col.(1 la 6) # 0), atunci Cod SIRUTA (Col.C1) = SIRUTA Superior si Cod SIRUTA = in lista judetului corespunzator, pentru Rd.(2 la n)</v>
      </c>
      <c r="AA2550" s="2205">
        <f t="shared" si="808"/>
        <v>1</v>
      </c>
      <c r="AB2550" s="3036">
        <v>150</v>
      </c>
    </row>
    <row r="2551" spans="1:28" x14ac:dyDescent="0.25">
      <c r="A2551" s="1708">
        <f t="shared" ca="1" si="809"/>
        <v>0</v>
      </c>
      <c r="B2551" s="1708">
        <f t="shared" si="810"/>
        <v>10150216</v>
      </c>
      <c r="C2551" s="1002">
        <v>150</v>
      </c>
      <c r="D2551" s="1797" t="s">
        <v>447</v>
      </c>
      <c r="E2551" s="1002">
        <v>216</v>
      </c>
      <c r="F2551" s="1003" t="s">
        <v>3974</v>
      </c>
      <c r="G2551" s="1110"/>
      <c r="H2551" s="1016" t="s">
        <v>345</v>
      </c>
      <c r="I2551" s="1091" t="s">
        <v>8363</v>
      </c>
      <c r="K2551" s="1091" t="s">
        <v>8364</v>
      </c>
      <c r="L2551" s="1005">
        <f t="shared" ca="1" si="811"/>
        <v>0</v>
      </c>
      <c r="M2551" s="1000">
        <f t="shared" si="812"/>
        <v>0</v>
      </c>
      <c r="N2551" s="1724">
        <f t="shared" ca="1" si="813"/>
        <v>0</v>
      </c>
      <c r="O2551" s="1000">
        <f ca="1">IF(AND(L2551&lt;&gt;0,ISERROR(MATCH(L2551,Altele!AE:AE,0))=TRUE),1,0)</f>
        <v>0</v>
      </c>
      <c r="P2551" s="1000">
        <f ca="1">IF(AND(L2551&lt;&gt;"",M2551&lt;&gt;"",ISERROR(VLOOKUP(L2551,Altele!AE:AF,2,FALSE))=TRUE,IF(ISERROR(VLOOKUP(L2551,Altele!AE:AF,2,FALSE))=FALSE,VLOOKUP(L2551,Altele!AE:AF,2,FALSE)&lt;&gt;M2551)),1,0)</f>
        <v>0</v>
      </c>
      <c r="Q2551" s="1398"/>
      <c r="R2551" s="1398"/>
      <c r="S2551" s="1398"/>
      <c r="T2551" s="1398"/>
      <c r="U2551" s="1398"/>
      <c r="V2551" s="1398"/>
      <c r="W2551" s="1398"/>
      <c r="X2551" s="1398"/>
      <c r="Y2551" s="1111"/>
      <c r="Z2551" s="1111" t="str">
        <f t="shared" si="814"/>
        <v>Cap.5 Pct.1: Daca exista macar o valoare pe rand (Col.(1 la 6) # 0), atunci Cod SIRUTA (Col.C1) = SIRUTA Superior si Cod SIRUTA = in lista judetului corespunzator, pentru Rd.(2 la n)</v>
      </c>
      <c r="AA2551" s="2205">
        <f t="shared" si="808"/>
        <v>1</v>
      </c>
      <c r="AB2551" s="3036">
        <v>150</v>
      </c>
    </row>
    <row r="2552" spans="1:28" x14ac:dyDescent="0.25">
      <c r="A2552" s="1708">
        <f t="shared" ca="1" si="809"/>
        <v>0</v>
      </c>
      <c r="B2552" s="1708">
        <f t="shared" si="810"/>
        <v>10150217</v>
      </c>
      <c r="C2552" s="1002">
        <v>150</v>
      </c>
      <c r="D2552" s="1797" t="s">
        <v>447</v>
      </c>
      <c r="E2552" s="1002">
        <v>217</v>
      </c>
      <c r="F2552" s="1003" t="s">
        <v>3974</v>
      </c>
      <c r="G2552" s="1110"/>
      <c r="H2552" s="1016" t="s">
        <v>345</v>
      </c>
      <c r="I2552" s="1091" t="s">
        <v>8365</v>
      </c>
      <c r="K2552" s="1091" t="s">
        <v>8366</v>
      </c>
      <c r="L2552" s="1005">
        <f t="shared" ca="1" si="811"/>
        <v>0</v>
      </c>
      <c r="M2552" s="1000">
        <f t="shared" si="812"/>
        <v>0</v>
      </c>
      <c r="N2552" s="1724">
        <f t="shared" ca="1" si="813"/>
        <v>0</v>
      </c>
      <c r="O2552" s="1000">
        <f ca="1">IF(AND(L2552&lt;&gt;0,ISERROR(MATCH(L2552,Altele!AE:AE,0))=TRUE),1,0)</f>
        <v>0</v>
      </c>
      <c r="P2552" s="1000">
        <f ca="1">IF(AND(L2552&lt;&gt;"",M2552&lt;&gt;"",ISERROR(VLOOKUP(L2552,Altele!AE:AF,2,FALSE))=TRUE,IF(ISERROR(VLOOKUP(L2552,Altele!AE:AF,2,FALSE))=FALSE,VLOOKUP(L2552,Altele!AE:AF,2,FALSE)&lt;&gt;M2552)),1,0)</f>
        <v>0</v>
      </c>
      <c r="Q2552" s="1398"/>
      <c r="R2552" s="1398"/>
      <c r="S2552" s="1398"/>
      <c r="T2552" s="1398"/>
      <c r="U2552" s="1398"/>
      <c r="V2552" s="1398"/>
      <c r="W2552" s="1398"/>
      <c r="X2552" s="1398"/>
      <c r="Y2552" s="1111"/>
      <c r="Z2552" s="1111" t="str">
        <f t="shared" si="814"/>
        <v>Cap.5 Pct.1: Daca exista macar o valoare pe rand (Col.(1 la 6) # 0), atunci Cod SIRUTA (Col.C1) = SIRUTA Superior si Cod SIRUTA = in lista judetului corespunzator, pentru Rd.(2 la n)</v>
      </c>
      <c r="AA2552" s="2205">
        <f t="shared" si="808"/>
        <v>1</v>
      </c>
      <c r="AB2552" s="3036">
        <v>150</v>
      </c>
    </row>
    <row r="2553" spans="1:28" x14ac:dyDescent="0.25">
      <c r="A2553" s="1708">
        <f t="shared" ca="1" si="809"/>
        <v>0</v>
      </c>
      <c r="B2553" s="1708">
        <f t="shared" si="810"/>
        <v>10150218</v>
      </c>
      <c r="C2553" s="1002">
        <v>150</v>
      </c>
      <c r="D2553" s="1797" t="s">
        <v>447</v>
      </c>
      <c r="E2553" s="1002">
        <v>218</v>
      </c>
      <c r="F2553" s="1003" t="s">
        <v>3974</v>
      </c>
      <c r="G2553" s="1110"/>
      <c r="H2553" s="1016" t="s">
        <v>345</v>
      </c>
      <c r="I2553" s="1091" t="s">
        <v>8367</v>
      </c>
      <c r="K2553" s="1091" t="s">
        <v>8368</v>
      </c>
      <c r="L2553" s="1005">
        <f t="shared" ca="1" si="811"/>
        <v>0</v>
      </c>
      <c r="M2553" s="1000">
        <f t="shared" si="812"/>
        <v>0</v>
      </c>
      <c r="N2553" s="1724">
        <f t="shared" ca="1" si="813"/>
        <v>0</v>
      </c>
      <c r="O2553" s="1000">
        <f ca="1">IF(AND(L2553&lt;&gt;0,ISERROR(MATCH(L2553,Altele!AE:AE,0))=TRUE),1,0)</f>
        <v>0</v>
      </c>
      <c r="P2553" s="1000">
        <f ca="1">IF(AND(L2553&lt;&gt;"",M2553&lt;&gt;"",ISERROR(VLOOKUP(L2553,Altele!AE:AF,2,FALSE))=TRUE,IF(ISERROR(VLOOKUP(L2553,Altele!AE:AF,2,FALSE))=FALSE,VLOOKUP(L2553,Altele!AE:AF,2,FALSE)&lt;&gt;M2553)),1,0)</f>
        <v>0</v>
      </c>
      <c r="Q2553" s="1398"/>
      <c r="R2553" s="1398"/>
      <c r="S2553" s="1398"/>
      <c r="T2553" s="1398"/>
      <c r="U2553" s="1398"/>
      <c r="V2553" s="1398"/>
      <c r="W2553" s="1398"/>
      <c r="X2553" s="1398"/>
      <c r="Y2553" s="1111"/>
      <c r="Z2553" s="1111" t="str">
        <f t="shared" si="814"/>
        <v>Cap.5 Pct.1: Daca exista macar o valoare pe rand (Col.(1 la 6) # 0), atunci Cod SIRUTA (Col.C1) = SIRUTA Superior si Cod SIRUTA = in lista judetului corespunzator, pentru Rd.(2 la n)</v>
      </c>
      <c r="AA2553" s="2205">
        <f t="shared" si="808"/>
        <v>1</v>
      </c>
      <c r="AB2553" s="3036">
        <v>150</v>
      </c>
    </row>
    <row r="2554" spans="1:28" x14ac:dyDescent="0.25">
      <c r="A2554" s="1708">
        <f t="shared" ca="1" si="809"/>
        <v>0</v>
      </c>
      <c r="B2554" s="1708">
        <f t="shared" si="810"/>
        <v>10150219</v>
      </c>
      <c r="C2554" s="1002">
        <v>150</v>
      </c>
      <c r="D2554" s="1797" t="s">
        <v>447</v>
      </c>
      <c r="E2554" s="1002">
        <v>219</v>
      </c>
      <c r="F2554" s="1003" t="s">
        <v>3974</v>
      </c>
      <c r="G2554" s="1110"/>
      <c r="H2554" s="1016" t="s">
        <v>345</v>
      </c>
      <c r="I2554" s="1091" t="s">
        <v>8369</v>
      </c>
      <c r="K2554" s="1091" t="s">
        <v>8370</v>
      </c>
      <c r="L2554" s="1005">
        <f t="shared" ca="1" si="811"/>
        <v>0</v>
      </c>
      <c r="M2554" s="1000">
        <f t="shared" si="812"/>
        <v>0</v>
      </c>
      <c r="N2554" s="1724">
        <f t="shared" ca="1" si="813"/>
        <v>0</v>
      </c>
      <c r="O2554" s="1000">
        <f ca="1">IF(AND(L2554&lt;&gt;0,ISERROR(MATCH(L2554,Altele!AE:AE,0))=TRUE),1,0)</f>
        <v>0</v>
      </c>
      <c r="P2554" s="1000">
        <f ca="1">IF(AND(L2554&lt;&gt;"",M2554&lt;&gt;"",ISERROR(VLOOKUP(L2554,Altele!AE:AF,2,FALSE))=TRUE,IF(ISERROR(VLOOKUP(L2554,Altele!AE:AF,2,FALSE))=FALSE,VLOOKUP(L2554,Altele!AE:AF,2,FALSE)&lt;&gt;M2554)),1,0)</f>
        <v>0</v>
      </c>
      <c r="Q2554" s="1398"/>
      <c r="R2554" s="1398"/>
      <c r="S2554" s="1398"/>
      <c r="T2554" s="1398"/>
      <c r="U2554" s="1398"/>
      <c r="V2554" s="1398"/>
      <c r="W2554" s="1398"/>
      <c r="X2554" s="1398"/>
      <c r="Y2554" s="1111"/>
      <c r="Z2554" s="1111" t="str">
        <f t="shared" si="814"/>
        <v>Cap.5 Pct.1: Daca exista macar o valoare pe rand (Col.(1 la 6) # 0), atunci Cod SIRUTA (Col.C1) = SIRUTA Superior si Cod SIRUTA = in lista judetului corespunzator, pentru Rd.(2 la n)</v>
      </c>
      <c r="AA2554" s="2205">
        <f t="shared" si="808"/>
        <v>1</v>
      </c>
      <c r="AB2554" s="3036">
        <v>150</v>
      </c>
    </row>
    <row r="2555" spans="1:28" x14ac:dyDescent="0.25">
      <c r="A2555" s="1708">
        <f t="shared" ca="1" si="809"/>
        <v>0</v>
      </c>
      <c r="B2555" s="1708">
        <f t="shared" si="810"/>
        <v>10150220</v>
      </c>
      <c r="C2555" s="1002">
        <v>150</v>
      </c>
      <c r="D2555" s="1797" t="s">
        <v>447</v>
      </c>
      <c r="E2555" s="1002">
        <v>220</v>
      </c>
      <c r="F2555" s="1003" t="s">
        <v>3974</v>
      </c>
      <c r="G2555" s="1110"/>
      <c r="H2555" s="1016" t="s">
        <v>345</v>
      </c>
      <c r="I2555" s="1091" t="s">
        <v>8371</v>
      </c>
      <c r="K2555" s="1091" t="s">
        <v>8372</v>
      </c>
      <c r="L2555" s="1005">
        <f t="shared" ca="1" si="811"/>
        <v>0</v>
      </c>
      <c r="M2555" s="1000">
        <f t="shared" si="812"/>
        <v>0</v>
      </c>
      <c r="N2555" s="1724">
        <f t="shared" ca="1" si="813"/>
        <v>0</v>
      </c>
      <c r="O2555" s="1000">
        <f ca="1">IF(AND(L2555&lt;&gt;0,ISERROR(MATCH(L2555,Altele!AE:AE,0))=TRUE),1,0)</f>
        <v>0</v>
      </c>
      <c r="P2555" s="1000">
        <f ca="1">IF(AND(L2555&lt;&gt;"",M2555&lt;&gt;"",ISERROR(VLOOKUP(L2555,Altele!AE:AF,2,FALSE))=TRUE,IF(ISERROR(VLOOKUP(L2555,Altele!AE:AF,2,FALSE))=FALSE,VLOOKUP(L2555,Altele!AE:AF,2,FALSE)&lt;&gt;M2555)),1,0)</f>
        <v>0</v>
      </c>
      <c r="Q2555" s="1398"/>
      <c r="R2555" s="1398"/>
      <c r="S2555" s="1398"/>
      <c r="T2555" s="1398"/>
      <c r="U2555" s="1398"/>
      <c r="V2555" s="1398"/>
      <c r="W2555" s="1398"/>
      <c r="X2555" s="1398"/>
      <c r="Y2555" s="1111"/>
      <c r="Z2555" s="1111" t="str">
        <f t="shared" si="814"/>
        <v>Cap.5 Pct.1: Daca exista macar o valoare pe rand (Col.(1 la 6) # 0), atunci Cod SIRUTA (Col.C1) = SIRUTA Superior si Cod SIRUTA = in lista judetului corespunzator, pentru Rd.(2 la n)</v>
      </c>
      <c r="AA2555" s="2205">
        <f t="shared" ref="AA2555:AA2618" si="815">COUNTIF(B:B,B2555)</f>
        <v>1</v>
      </c>
      <c r="AB2555" s="3036">
        <v>150</v>
      </c>
    </row>
    <row r="2556" spans="1:28" x14ac:dyDescent="0.25">
      <c r="A2556" s="1708">
        <f t="shared" ca="1" si="809"/>
        <v>0</v>
      </c>
      <c r="B2556" s="1708">
        <f t="shared" si="810"/>
        <v>10150221</v>
      </c>
      <c r="C2556" s="1002">
        <v>150</v>
      </c>
      <c r="D2556" s="1797" t="s">
        <v>447</v>
      </c>
      <c r="E2556" s="1002">
        <v>221</v>
      </c>
      <c r="F2556" s="1003" t="s">
        <v>3974</v>
      </c>
      <c r="G2556" s="1110"/>
      <c r="H2556" s="1016" t="s">
        <v>345</v>
      </c>
      <c r="I2556" s="1091" t="s">
        <v>8373</v>
      </c>
      <c r="K2556" s="1091" t="s">
        <v>8374</v>
      </c>
      <c r="L2556" s="1005">
        <f t="shared" ca="1" si="811"/>
        <v>0</v>
      </c>
      <c r="M2556" s="1000">
        <f t="shared" si="812"/>
        <v>0</v>
      </c>
      <c r="N2556" s="1724">
        <f t="shared" ca="1" si="813"/>
        <v>0</v>
      </c>
      <c r="O2556" s="1000">
        <f ca="1">IF(AND(L2556&lt;&gt;0,ISERROR(MATCH(L2556,Altele!AE:AE,0))=TRUE),1,0)</f>
        <v>0</v>
      </c>
      <c r="P2556" s="1000">
        <f ca="1">IF(AND(L2556&lt;&gt;"",M2556&lt;&gt;"",ISERROR(VLOOKUP(L2556,Altele!AE:AF,2,FALSE))=TRUE,IF(ISERROR(VLOOKUP(L2556,Altele!AE:AF,2,FALSE))=FALSE,VLOOKUP(L2556,Altele!AE:AF,2,FALSE)&lt;&gt;M2556)),1,0)</f>
        <v>0</v>
      </c>
      <c r="Q2556" s="1398"/>
      <c r="R2556" s="1398"/>
      <c r="S2556" s="1398"/>
      <c r="T2556" s="1398"/>
      <c r="U2556" s="1398"/>
      <c r="V2556" s="1398"/>
      <c r="W2556" s="1398"/>
      <c r="X2556" s="1398"/>
      <c r="Y2556" s="1111"/>
      <c r="Z2556" s="1111" t="str">
        <f t="shared" si="814"/>
        <v>Cap.5 Pct.1: Daca exista macar o valoare pe rand (Col.(1 la 6) # 0), atunci Cod SIRUTA (Col.C1) = SIRUTA Superior si Cod SIRUTA = in lista judetului corespunzator, pentru Rd.(2 la n)</v>
      </c>
      <c r="AA2556" s="2205">
        <f t="shared" si="815"/>
        <v>1</v>
      </c>
      <c r="AB2556" s="3036">
        <v>150</v>
      </c>
    </row>
    <row r="2557" spans="1:28" x14ac:dyDescent="0.25">
      <c r="A2557" s="1708">
        <f t="shared" ca="1" si="809"/>
        <v>0</v>
      </c>
      <c r="B2557" s="1708">
        <f t="shared" si="810"/>
        <v>10150222</v>
      </c>
      <c r="C2557" s="1002">
        <v>150</v>
      </c>
      <c r="D2557" s="1797" t="s">
        <v>447</v>
      </c>
      <c r="E2557" s="1002">
        <v>222</v>
      </c>
      <c r="F2557" s="1003" t="s">
        <v>3974</v>
      </c>
      <c r="G2557" s="1110"/>
      <c r="H2557" s="1016" t="s">
        <v>345</v>
      </c>
      <c r="I2557" s="1091" t="s">
        <v>8375</v>
      </c>
      <c r="K2557" s="1091" t="s">
        <v>8376</v>
      </c>
      <c r="L2557" s="1005">
        <f t="shared" ca="1" si="811"/>
        <v>0</v>
      </c>
      <c r="M2557" s="1000">
        <f t="shared" si="812"/>
        <v>0</v>
      </c>
      <c r="N2557" s="1724">
        <f t="shared" ca="1" si="813"/>
        <v>0</v>
      </c>
      <c r="O2557" s="1000">
        <f ca="1">IF(AND(L2557&lt;&gt;0,ISERROR(MATCH(L2557,Altele!AE:AE,0))=TRUE),1,0)</f>
        <v>0</v>
      </c>
      <c r="P2557" s="1000">
        <f ca="1">IF(AND(L2557&lt;&gt;"",M2557&lt;&gt;"",ISERROR(VLOOKUP(L2557,Altele!AE:AF,2,FALSE))=TRUE,IF(ISERROR(VLOOKUP(L2557,Altele!AE:AF,2,FALSE))=FALSE,VLOOKUP(L2557,Altele!AE:AF,2,FALSE)&lt;&gt;M2557)),1,0)</f>
        <v>0</v>
      </c>
      <c r="Q2557" s="1398"/>
      <c r="R2557" s="1398"/>
      <c r="S2557" s="1398"/>
      <c r="T2557" s="1398"/>
      <c r="U2557" s="1398"/>
      <c r="V2557" s="1398"/>
      <c r="W2557" s="1398"/>
      <c r="X2557" s="1398"/>
      <c r="Y2557" s="1111"/>
      <c r="Z2557" s="1111" t="str">
        <f t="shared" si="814"/>
        <v>Cap.5 Pct.1: Daca exista macar o valoare pe rand (Col.(1 la 6) # 0), atunci Cod SIRUTA (Col.C1) = SIRUTA Superior si Cod SIRUTA = in lista judetului corespunzator, pentru Rd.(2 la n)</v>
      </c>
      <c r="AA2557" s="2205">
        <f t="shared" si="815"/>
        <v>1</v>
      </c>
      <c r="AB2557" s="3036">
        <v>150</v>
      </c>
    </row>
    <row r="2558" spans="1:28" x14ac:dyDescent="0.25">
      <c r="A2558" s="1708">
        <f t="shared" ca="1" si="809"/>
        <v>0</v>
      </c>
      <c r="B2558" s="1708">
        <f t="shared" si="810"/>
        <v>10150223</v>
      </c>
      <c r="C2558" s="1002">
        <v>150</v>
      </c>
      <c r="D2558" s="1797" t="s">
        <v>447</v>
      </c>
      <c r="E2558" s="1002">
        <v>223</v>
      </c>
      <c r="F2558" s="1003" t="s">
        <v>3974</v>
      </c>
      <c r="G2558" s="1110"/>
      <c r="H2558" s="1016" t="s">
        <v>345</v>
      </c>
      <c r="I2558" s="1091" t="s">
        <v>8377</v>
      </c>
      <c r="K2558" s="1091" t="s">
        <v>8378</v>
      </c>
      <c r="L2558" s="1005">
        <f t="shared" ca="1" si="811"/>
        <v>0</v>
      </c>
      <c r="M2558" s="1000">
        <f t="shared" si="812"/>
        <v>0</v>
      </c>
      <c r="N2558" s="1724">
        <f t="shared" ca="1" si="813"/>
        <v>0</v>
      </c>
      <c r="O2558" s="1000">
        <f ca="1">IF(AND(L2558&lt;&gt;0,ISERROR(MATCH(L2558,Altele!AE:AE,0))=TRUE),1,0)</f>
        <v>0</v>
      </c>
      <c r="P2558" s="1000">
        <f ca="1">IF(AND(L2558&lt;&gt;"",M2558&lt;&gt;"",ISERROR(VLOOKUP(L2558,Altele!AE:AF,2,FALSE))=TRUE,IF(ISERROR(VLOOKUP(L2558,Altele!AE:AF,2,FALSE))=FALSE,VLOOKUP(L2558,Altele!AE:AF,2,FALSE)&lt;&gt;M2558)),1,0)</f>
        <v>0</v>
      </c>
      <c r="Q2558" s="1398"/>
      <c r="R2558" s="1398"/>
      <c r="S2558" s="1398"/>
      <c r="T2558" s="1398"/>
      <c r="U2558" s="1398"/>
      <c r="V2558" s="1398"/>
      <c r="W2558" s="1398"/>
      <c r="X2558" s="1398"/>
      <c r="Y2558" s="1111"/>
      <c r="Z2558" s="1111" t="str">
        <f t="shared" si="814"/>
        <v>Cap.5 Pct.1: Daca exista macar o valoare pe rand (Col.(1 la 6) # 0), atunci Cod SIRUTA (Col.C1) = SIRUTA Superior si Cod SIRUTA = in lista judetului corespunzator, pentru Rd.(2 la n)</v>
      </c>
      <c r="AA2558" s="2205">
        <f t="shared" si="815"/>
        <v>1</v>
      </c>
      <c r="AB2558" s="3036">
        <v>150</v>
      </c>
    </row>
    <row r="2559" spans="1:28" x14ac:dyDescent="0.25">
      <c r="A2559" s="1708">
        <f t="shared" ca="1" si="809"/>
        <v>0</v>
      </c>
      <c r="B2559" s="1708">
        <f t="shared" si="810"/>
        <v>10150224</v>
      </c>
      <c r="C2559" s="1002">
        <v>150</v>
      </c>
      <c r="D2559" s="1797" t="s">
        <v>447</v>
      </c>
      <c r="E2559" s="1002">
        <v>224</v>
      </c>
      <c r="F2559" s="1003" t="s">
        <v>3974</v>
      </c>
      <c r="G2559" s="1110"/>
      <c r="H2559" s="1016" t="s">
        <v>345</v>
      </c>
      <c r="I2559" s="1091" t="s">
        <v>8379</v>
      </c>
      <c r="K2559" s="1091" t="s">
        <v>8380</v>
      </c>
      <c r="L2559" s="1005">
        <f t="shared" ca="1" si="811"/>
        <v>0</v>
      </c>
      <c r="M2559" s="1000">
        <f t="shared" si="812"/>
        <v>0</v>
      </c>
      <c r="N2559" s="1724">
        <f t="shared" ca="1" si="813"/>
        <v>0</v>
      </c>
      <c r="O2559" s="1000">
        <f ca="1">IF(AND(L2559&lt;&gt;0,ISERROR(MATCH(L2559,Altele!AE:AE,0))=TRUE),1,0)</f>
        <v>0</v>
      </c>
      <c r="P2559" s="1000">
        <f ca="1">IF(AND(L2559&lt;&gt;"",M2559&lt;&gt;"",ISERROR(VLOOKUP(L2559,Altele!AE:AF,2,FALSE))=TRUE,IF(ISERROR(VLOOKUP(L2559,Altele!AE:AF,2,FALSE))=FALSE,VLOOKUP(L2559,Altele!AE:AF,2,FALSE)&lt;&gt;M2559)),1,0)</f>
        <v>0</v>
      </c>
      <c r="Q2559" s="1398"/>
      <c r="R2559" s="1398"/>
      <c r="S2559" s="1398"/>
      <c r="T2559" s="1398"/>
      <c r="U2559" s="1398"/>
      <c r="V2559" s="1398"/>
      <c r="W2559" s="1398"/>
      <c r="X2559" s="1398"/>
      <c r="Y2559" s="1111"/>
      <c r="Z2559" s="1111" t="str">
        <f t="shared" si="814"/>
        <v>Cap.5 Pct.1: Daca exista macar o valoare pe rand (Col.(1 la 6) # 0), atunci Cod SIRUTA (Col.C1) = SIRUTA Superior si Cod SIRUTA = in lista judetului corespunzator, pentru Rd.(2 la n)</v>
      </c>
      <c r="AA2559" s="2205">
        <f t="shared" si="815"/>
        <v>1</v>
      </c>
      <c r="AB2559" s="3036">
        <v>150</v>
      </c>
    </row>
    <row r="2560" spans="1:28" x14ac:dyDescent="0.25">
      <c r="A2560" s="1708">
        <f t="shared" ca="1" si="809"/>
        <v>0</v>
      </c>
      <c r="B2560" s="1708">
        <f t="shared" si="810"/>
        <v>10150225</v>
      </c>
      <c r="C2560" s="1002">
        <v>150</v>
      </c>
      <c r="D2560" s="1797" t="s">
        <v>447</v>
      </c>
      <c r="E2560" s="1002">
        <v>225</v>
      </c>
      <c r="F2560" s="1003" t="s">
        <v>3974</v>
      </c>
      <c r="G2560" s="1110"/>
      <c r="H2560" s="1016" t="s">
        <v>345</v>
      </c>
      <c r="I2560" s="1091" t="s">
        <v>8381</v>
      </c>
      <c r="K2560" s="1091" t="s">
        <v>8382</v>
      </c>
      <c r="L2560" s="1005">
        <f t="shared" ca="1" si="811"/>
        <v>0</v>
      </c>
      <c r="M2560" s="1000">
        <f t="shared" si="812"/>
        <v>0</v>
      </c>
      <c r="N2560" s="1724">
        <f t="shared" ca="1" si="813"/>
        <v>0</v>
      </c>
      <c r="O2560" s="1000">
        <f ca="1">IF(AND(L2560&lt;&gt;0,ISERROR(MATCH(L2560,Altele!AE:AE,0))=TRUE),1,0)</f>
        <v>0</v>
      </c>
      <c r="P2560" s="1000">
        <f ca="1">IF(AND(L2560&lt;&gt;"",M2560&lt;&gt;"",ISERROR(VLOOKUP(L2560,Altele!AE:AF,2,FALSE))=TRUE,IF(ISERROR(VLOOKUP(L2560,Altele!AE:AF,2,FALSE))=FALSE,VLOOKUP(L2560,Altele!AE:AF,2,FALSE)&lt;&gt;M2560)),1,0)</f>
        <v>0</v>
      </c>
      <c r="Q2560" s="1398"/>
      <c r="R2560" s="1398"/>
      <c r="S2560" s="1398"/>
      <c r="T2560" s="1398"/>
      <c r="U2560" s="1398"/>
      <c r="V2560" s="1398"/>
      <c r="W2560" s="1398"/>
      <c r="X2560" s="1398"/>
      <c r="Y2560" s="1111"/>
      <c r="Z2560" s="1111" t="str">
        <f t="shared" si="814"/>
        <v>Cap.5 Pct.1: Daca exista macar o valoare pe rand (Col.(1 la 6) # 0), atunci Cod SIRUTA (Col.C1) = SIRUTA Superior si Cod SIRUTA = in lista judetului corespunzator, pentru Rd.(2 la n)</v>
      </c>
      <c r="AA2560" s="2205">
        <f t="shared" si="815"/>
        <v>1</v>
      </c>
      <c r="AB2560" s="3036">
        <v>150</v>
      </c>
    </row>
    <row r="2561" spans="1:28" x14ac:dyDescent="0.25">
      <c r="A2561" s="1708">
        <f t="shared" ref="A2561:A2624" ca="1" si="816">IF(D2561="DA",IF(ISERROR(N2561),A2560+1,IF(N2561=1,A2560+1,A2560)),A2560)</f>
        <v>0</v>
      </c>
      <c r="B2561" s="1708">
        <f t="shared" si="810"/>
        <v>10150226</v>
      </c>
      <c r="C2561" s="1002">
        <v>150</v>
      </c>
      <c r="D2561" s="1797" t="s">
        <v>447</v>
      </c>
      <c r="E2561" s="1002">
        <v>226</v>
      </c>
      <c r="F2561" s="1003" t="s">
        <v>3974</v>
      </c>
      <c r="G2561" s="1110"/>
      <c r="H2561" s="1016" t="s">
        <v>345</v>
      </c>
      <c r="I2561" s="1091" t="s">
        <v>8383</v>
      </c>
      <c r="K2561" s="1091" t="s">
        <v>8384</v>
      </c>
      <c r="L2561" s="1005">
        <f t="shared" ca="1" si="811"/>
        <v>0</v>
      </c>
      <c r="M2561" s="1000">
        <f t="shared" si="812"/>
        <v>0</v>
      </c>
      <c r="N2561" s="1724">
        <f t="shared" ca="1" si="813"/>
        <v>0</v>
      </c>
      <c r="O2561" s="1000">
        <f ca="1">IF(AND(L2561&lt;&gt;0,ISERROR(MATCH(L2561,Altele!AE:AE,0))=TRUE),1,0)</f>
        <v>0</v>
      </c>
      <c r="P2561" s="1000">
        <f ca="1">IF(AND(L2561&lt;&gt;"",M2561&lt;&gt;"",ISERROR(VLOOKUP(L2561,Altele!AE:AF,2,FALSE))=TRUE,IF(ISERROR(VLOOKUP(L2561,Altele!AE:AF,2,FALSE))=FALSE,VLOOKUP(L2561,Altele!AE:AF,2,FALSE)&lt;&gt;M2561)),1,0)</f>
        <v>0</v>
      </c>
      <c r="Q2561" s="1398"/>
      <c r="R2561" s="1398"/>
      <c r="S2561" s="1398"/>
      <c r="T2561" s="1398"/>
      <c r="U2561" s="1398"/>
      <c r="V2561" s="1398"/>
      <c r="W2561" s="1398"/>
      <c r="X2561" s="1398"/>
      <c r="Y2561" s="1111"/>
      <c r="Z2561" s="1111" t="str">
        <f t="shared" si="814"/>
        <v>Cap.5 Pct.1: Daca exista macar o valoare pe rand (Col.(1 la 6) # 0), atunci Cod SIRUTA (Col.C1) = SIRUTA Superior si Cod SIRUTA = in lista judetului corespunzator, pentru Rd.(2 la n)</v>
      </c>
      <c r="AA2561" s="2205">
        <f t="shared" si="815"/>
        <v>1</v>
      </c>
      <c r="AB2561" s="3036">
        <v>150</v>
      </c>
    </row>
    <row r="2562" spans="1:28" x14ac:dyDescent="0.25">
      <c r="A2562" s="1708">
        <f t="shared" ca="1" si="816"/>
        <v>0</v>
      </c>
      <c r="B2562" s="1708">
        <f t="shared" si="810"/>
        <v>10150227</v>
      </c>
      <c r="C2562" s="1002">
        <v>150</v>
      </c>
      <c r="D2562" s="1797" t="s">
        <v>447</v>
      </c>
      <c r="E2562" s="1002">
        <v>227</v>
      </c>
      <c r="F2562" s="1003" t="s">
        <v>3974</v>
      </c>
      <c r="G2562" s="1110"/>
      <c r="H2562" s="1016" t="s">
        <v>345</v>
      </c>
      <c r="I2562" s="1091" t="s">
        <v>8385</v>
      </c>
      <c r="K2562" s="1091" t="s">
        <v>8386</v>
      </c>
      <c r="L2562" s="1005">
        <f t="shared" ca="1" si="811"/>
        <v>0</v>
      </c>
      <c r="M2562" s="1000">
        <f t="shared" si="812"/>
        <v>0</v>
      </c>
      <c r="N2562" s="1724">
        <f t="shared" ca="1" si="813"/>
        <v>0</v>
      </c>
      <c r="O2562" s="1000">
        <f ca="1">IF(AND(L2562&lt;&gt;0,ISERROR(MATCH(L2562,Altele!AE:AE,0))=TRUE),1,0)</f>
        <v>0</v>
      </c>
      <c r="P2562" s="1000">
        <f ca="1">IF(AND(L2562&lt;&gt;"",M2562&lt;&gt;"",ISERROR(VLOOKUP(L2562,Altele!AE:AF,2,FALSE))=TRUE,IF(ISERROR(VLOOKUP(L2562,Altele!AE:AF,2,FALSE))=FALSE,VLOOKUP(L2562,Altele!AE:AF,2,FALSE)&lt;&gt;M2562)),1,0)</f>
        <v>0</v>
      </c>
      <c r="Q2562" s="1398"/>
      <c r="R2562" s="1398"/>
      <c r="S2562" s="1398"/>
      <c r="T2562" s="1398"/>
      <c r="U2562" s="1398"/>
      <c r="V2562" s="1398"/>
      <c r="W2562" s="1398"/>
      <c r="X2562" s="1398"/>
      <c r="Y2562" s="1111"/>
      <c r="Z2562" s="1111" t="str">
        <f t="shared" si="814"/>
        <v>Cap.5 Pct.1: Daca exista macar o valoare pe rand (Col.(1 la 6) # 0), atunci Cod SIRUTA (Col.C1) = SIRUTA Superior si Cod SIRUTA = in lista judetului corespunzator, pentru Rd.(2 la n)</v>
      </c>
      <c r="AA2562" s="2205">
        <f t="shared" si="815"/>
        <v>1</v>
      </c>
      <c r="AB2562" s="3036">
        <v>150</v>
      </c>
    </row>
    <row r="2563" spans="1:28" x14ac:dyDescent="0.25">
      <c r="A2563" s="1708">
        <f t="shared" ca="1" si="816"/>
        <v>0</v>
      </c>
      <c r="B2563" s="1708">
        <f t="shared" si="810"/>
        <v>10150228</v>
      </c>
      <c r="C2563" s="1002">
        <v>150</v>
      </c>
      <c r="D2563" s="1797" t="s">
        <v>447</v>
      </c>
      <c r="E2563" s="1002">
        <v>228</v>
      </c>
      <c r="F2563" s="1003" t="s">
        <v>3974</v>
      </c>
      <c r="G2563" s="1110"/>
      <c r="H2563" s="1016" t="s">
        <v>345</v>
      </c>
      <c r="I2563" s="1091" t="s">
        <v>8387</v>
      </c>
      <c r="K2563" s="1091" t="s">
        <v>8388</v>
      </c>
      <c r="L2563" s="1005">
        <f t="shared" ca="1" si="811"/>
        <v>0</v>
      </c>
      <c r="M2563" s="1000">
        <f t="shared" si="812"/>
        <v>0</v>
      </c>
      <c r="N2563" s="1724">
        <f t="shared" ca="1" si="813"/>
        <v>0</v>
      </c>
      <c r="O2563" s="1000">
        <f ca="1">IF(AND(L2563&lt;&gt;0,ISERROR(MATCH(L2563,Altele!AE:AE,0))=TRUE),1,0)</f>
        <v>0</v>
      </c>
      <c r="P2563" s="1000">
        <f ca="1">IF(AND(L2563&lt;&gt;"",M2563&lt;&gt;"",ISERROR(VLOOKUP(L2563,Altele!AE:AF,2,FALSE))=TRUE,IF(ISERROR(VLOOKUP(L2563,Altele!AE:AF,2,FALSE))=FALSE,VLOOKUP(L2563,Altele!AE:AF,2,FALSE)&lt;&gt;M2563)),1,0)</f>
        <v>0</v>
      </c>
      <c r="Q2563" s="1398"/>
      <c r="R2563" s="1398"/>
      <c r="S2563" s="1398"/>
      <c r="T2563" s="1398"/>
      <c r="U2563" s="1398"/>
      <c r="V2563" s="1398"/>
      <c r="W2563" s="1398"/>
      <c r="X2563" s="1398"/>
      <c r="Y2563" s="1111"/>
      <c r="Z2563" s="1111" t="str">
        <f t="shared" si="814"/>
        <v>Cap.5 Pct.1: Daca exista macar o valoare pe rand (Col.(1 la 6) # 0), atunci Cod SIRUTA (Col.C1) = SIRUTA Superior si Cod SIRUTA = in lista judetului corespunzator, pentru Rd.(2 la n)</v>
      </c>
      <c r="AA2563" s="2205">
        <f t="shared" si="815"/>
        <v>1</v>
      </c>
      <c r="AB2563" s="3036">
        <v>150</v>
      </c>
    </row>
    <row r="2564" spans="1:28" x14ac:dyDescent="0.25">
      <c r="A2564" s="1708">
        <f t="shared" ca="1" si="816"/>
        <v>0</v>
      </c>
      <c r="B2564" s="1708">
        <f t="shared" si="810"/>
        <v>10150229</v>
      </c>
      <c r="C2564" s="1002">
        <v>150</v>
      </c>
      <c r="D2564" s="1797" t="s">
        <v>447</v>
      </c>
      <c r="E2564" s="1002">
        <v>229</v>
      </c>
      <c r="F2564" s="1003" t="s">
        <v>3974</v>
      </c>
      <c r="G2564" s="1110"/>
      <c r="H2564" s="1016" t="s">
        <v>345</v>
      </c>
      <c r="I2564" s="1091" t="s">
        <v>8389</v>
      </c>
      <c r="K2564" s="1091" t="s">
        <v>8390</v>
      </c>
      <c r="L2564" s="1005">
        <f t="shared" ca="1" si="811"/>
        <v>0</v>
      </c>
      <c r="M2564" s="1000">
        <f t="shared" si="812"/>
        <v>0</v>
      </c>
      <c r="N2564" s="1724">
        <f t="shared" ca="1" si="813"/>
        <v>0</v>
      </c>
      <c r="O2564" s="1000">
        <f ca="1">IF(AND(L2564&lt;&gt;0,ISERROR(MATCH(L2564,Altele!AE:AE,0))=TRUE),1,0)</f>
        <v>0</v>
      </c>
      <c r="P2564" s="1000">
        <f ca="1">IF(AND(L2564&lt;&gt;"",M2564&lt;&gt;"",ISERROR(VLOOKUP(L2564,Altele!AE:AF,2,FALSE))=TRUE,IF(ISERROR(VLOOKUP(L2564,Altele!AE:AF,2,FALSE))=FALSE,VLOOKUP(L2564,Altele!AE:AF,2,FALSE)&lt;&gt;M2564)),1,0)</f>
        <v>0</v>
      </c>
      <c r="Q2564" s="1398"/>
      <c r="R2564" s="1398"/>
      <c r="S2564" s="1398"/>
      <c r="T2564" s="1398"/>
      <c r="U2564" s="1398"/>
      <c r="V2564" s="1398"/>
      <c r="W2564" s="1398"/>
      <c r="X2564" s="1398"/>
      <c r="Y2564" s="1111"/>
      <c r="Z2564" s="1111" t="str">
        <f t="shared" si="814"/>
        <v>Cap.5 Pct.1: Daca exista macar o valoare pe rand (Col.(1 la 6) # 0), atunci Cod SIRUTA (Col.C1) = SIRUTA Superior si Cod SIRUTA = in lista judetului corespunzator, pentru Rd.(2 la n)</v>
      </c>
      <c r="AA2564" s="2205">
        <f t="shared" si="815"/>
        <v>1</v>
      </c>
      <c r="AB2564" s="3036">
        <v>150</v>
      </c>
    </row>
    <row r="2565" spans="1:28" x14ac:dyDescent="0.25">
      <c r="A2565" s="1708">
        <f t="shared" ca="1" si="816"/>
        <v>0</v>
      </c>
      <c r="B2565" s="1708">
        <f t="shared" si="810"/>
        <v>10150230</v>
      </c>
      <c r="C2565" s="1002">
        <v>150</v>
      </c>
      <c r="D2565" s="1797" t="s">
        <v>447</v>
      </c>
      <c r="E2565" s="1002">
        <v>230</v>
      </c>
      <c r="F2565" s="1003" t="s">
        <v>3974</v>
      </c>
      <c r="G2565" s="1110"/>
      <c r="H2565" s="1016" t="s">
        <v>345</v>
      </c>
      <c r="I2565" s="1091" t="s">
        <v>8391</v>
      </c>
      <c r="K2565" s="1091" t="s">
        <v>8392</v>
      </c>
      <c r="L2565" s="1005">
        <f t="shared" ca="1" si="811"/>
        <v>0</v>
      </c>
      <c r="M2565" s="1000">
        <f t="shared" si="812"/>
        <v>0</v>
      </c>
      <c r="N2565" s="1724">
        <f t="shared" ca="1" si="813"/>
        <v>0</v>
      </c>
      <c r="O2565" s="1000">
        <f ca="1">IF(AND(L2565&lt;&gt;0,ISERROR(MATCH(L2565,Altele!AE:AE,0))=TRUE),1,0)</f>
        <v>0</v>
      </c>
      <c r="P2565" s="1000">
        <f ca="1">IF(AND(L2565&lt;&gt;"",M2565&lt;&gt;"",ISERROR(VLOOKUP(L2565,Altele!AE:AF,2,FALSE))=TRUE,IF(ISERROR(VLOOKUP(L2565,Altele!AE:AF,2,FALSE))=FALSE,VLOOKUP(L2565,Altele!AE:AF,2,FALSE)&lt;&gt;M2565)),1,0)</f>
        <v>0</v>
      </c>
      <c r="Q2565" s="1398"/>
      <c r="R2565" s="1398"/>
      <c r="S2565" s="1398"/>
      <c r="T2565" s="1398"/>
      <c r="U2565" s="1398"/>
      <c r="V2565" s="1398"/>
      <c r="W2565" s="1398"/>
      <c r="X2565" s="1398"/>
      <c r="Y2565" s="1111"/>
      <c r="Z2565" s="1111" t="str">
        <f t="shared" si="814"/>
        <v>Cap.5 Pct.1: Daca exista macar o valoare pe rand (Col.(1 la 6) # 0), atunci Cod SIRUTA (Col.C1) = SIRUTA Superior si Cod SIRUTA = in lista judetului corespunzator, pentru Rd.(2 la n)</v>
      </c>
      <c r="AA2565" s="2205">
        <f t="shared" si="815"/>
        <v>1</v>
      </c>
      <c r="AB2565" s="3036">
        <v>150</v>
      </c>
    </row>
    <row r="2566" spans="1:28" x14ac:dyDescent="0.25">
      <c r="A2566" s="1708">
        <f t="shared" ca="1" si="816"/>
        <v>0</v>
      </c>
      <c r="B2566" s="1708">
        <f t="shared" si="810"/>
        <v>10150231</v>
      </c>
      <c r="C2566" s="1002">
        <v>150</v>
      </c>
      <c r="D2566" s="1797" t="s">
        <v>447</v>
      </c>
      <c r="E2566" s="1002">
        <v>231</v>
      </c>
      <c r="F2566" s="1003" t="s">
        <v>3974</v>
      </c>
      <c r="G2566" s="1110"/>
      <c r="H2566" s="1016" t="s">
        <v>345</v>
      </c>
      <c r="I2566" s="1091" t="s">
        <v>8393</v>
      </c>
      <c r="K2566" s="1091" t="s">
        <v>8394</v>
      </c>
      <c r="L2566" s="1005">
        <f t="shared" ca="1" si="811"/>
        <v>0</v>
      </c>
      <c r="M2566" s="1000">
        <f t="shared" si="812"/>
        <v>0</v>
      </c>
      <c r="N2566" s="1724">
        <f t="shared" ca="1" si="813"/>
        <v>0</v>
      </c>
      <c r="O2566" s="1000">
        <f ca="1">IF(AND(L2566&lt;&gt;0,ISERROR(MATCH(L2566,Altele!AE:AE,0))=TRUE),1,0)</f>
        <v>0</v>
      </c>
      <c r="P2566" s="1000">
        <f ca="1">IF(AND(L2566&lt;&gt;"",M2566&lt;&gt;"",ISERROR(VLOOKUP(L2566,Altele!AE:AF,2,FALSE))=TRUE,IF(ISERROR(VLOOKUP(L2566,Altele!AE:AF,2,FALSE))=FALSE,VLOOKUP(L2566,Altele!AE:AF,2,FALSE)&lt;&gt;M2566)),1,0)</f>
        <v>0</v>
      </c>
      <c r="Q2566" s="1398"/>
      <c r="R2566" s="1398"/>
      <c r="S2566" s="1398"/>
      <c r="T2566" s="1398"/>
      <c r="U2566" s="1398"/>
      <c r="V2566" s="1398"/>
      <c r="W2566" s="1398"/>
      <c r="X2566" s="1398"/>
      <c r="Y2566" s="1111"/>
      <c r="Z2566" s="1111" t="str">
        <f t="shared" si="814"/>
        <v>Cap.5 Pct.1: Daca exista macar o valoare pe rand (Col.(1 la 6) # 0), atunci Cod SIRUTA (Col.C1) = SIRUTA Superior si Cod SIRUTA = in lista judetului corespunzator, pentru Rd.(2 la n)</v>
      </c>
      <c r="AA2566" s="2205">
        <f t="shared" si="815"/>
        <v>1</v>
      </c>
      <c r="AB2566" s="3036">
        <v>150</v>
      </c>
    </row>
    <row r="2567" spans="1:28" x14ac:dyDescent="0.25">
      <c r="A2567" s="1708">
        <f t="shared" ca="1" si="816"/>
        <v>0</v>
      </c>
      <c r="B2567" s="1708">
        <f t="shared" si="810"/>
        <v>10150232</v>
      </c>
      <c r="C2567" s="1002">
        <v>150</v>
      </c>
      <c r="D2567" s="1797" t="s">
        <v>447</v>
      </c>
      <c r="E2567" s="1002">
        <v>232</v>
      </c>
      <c r="F2567" s="1003" t="s">
        <v>3974</v>
      </c>
      <c r="G2567" s="1110"/>
      <c r="H2567" s="1016" t="s">
        <v>345</v>
      </c>
      <c r="I2567" s="1091" t="s">
        <v>8395</v>
      </c>
      <c r="K2567" s="1091" t="s">
        <v>8396</v>
      </c>
      <c r="L2567" s="1005">
        <f t="shared" ca="1" si="811"/>
        <v>0</v>
      </c>
      <c r="M2567" s="1000">
        <f t="shared" si="812"/>
        <v>0</v>
      </c>
      <c r="N2567" s="1724">
        <f t="shared" ca="1" si="813"/>
        <v>0</v>
      </c>
      <c r="O2567" s="1000">
        <f ca="1">IF(AND(L2567&lt;&gt;0,ISERROR(MATCH(L2567,Altele!AE:AE,0))=TRUE),1,0)</f>
        <v>0</v>
      </c>
      <c r="P2567" s="1000">
        <f ca="1">IF(AND(L2567&lt;&gt;"",M2567&lt;&gt;"",ISERROR(VLOOKUP(L2567,Altele!AE:AF,2,FALSE))=TRUE,IF(ISERROR(VLOOKUP(L2567,Altele!AE:AF,2,FALSE))=FALSE,VLOOKUP(L2567,Altele!AE:AF,2,FALSE)&lt;&gt;M2567)),1,0)</f>
        <v>0</v>
      </c>
      <c r="Q2567" s="1398"/>
      <c r="R2567" s="1398"/>
      <c r="S2567" s="1398"/>
      <c r="T2567" s="1398"/>
      <c r="U2567" s="1398"/>
      <c r="V2567" s="1398"/>
      <c r="W2567" s="1398"/>
      <c r="X2567" s="1398"/>
      <c r="Y2567" s="1111"/>
      <c r="Z2567" s="1111" t="str">
        <f t="shared" si="814"/>
        <v>Cap.5 Pct.1: Daca exista macar o valoare pe rand (Col.(1 la 6) # 0), atunci Cod SIRUTA (Col.C1) = SIRUTA Superior si Cod SIRUTA = in lista judetului corespunzator, pentru Rd.(2 la n)</v>
      </c>
      <c r="AA2567" s="2205">
        <f t="shared" si="815"/>
        <v>1</v>
      </c>
      <c r="AB2567" s="3036">
        <v>150</v>
      </c>
    </row>
    <row r="2568" spans="1:28" x14ac:dyDescent="0.25">
      <c r="A2568" s="1708">
        <f t="shared" ca="1" si="816"/>
        <v>0</v>
      </c>
      <c r="B2568" s="1708">
        <f t="shared" si="810"/>
        <v>10150233</v>
      </c>
      <c r="C2568" s="1002">
        <v>150</v>
      </c>
      <c r="D2568" s="1797" t="s">
        <v>447</v>
      </c>
      <c r="E2568" s="1002">
        <v>233</v>
      </c>
      <c r="F2568" s="1003" t="s">
        <v>3974</v>
      </c>
      <c r="G2568" s="1110"/>
      <c r="H2568" s="1016" t="s">
        <v>345</v>
      </c>
      <c r="I2568" s="1091" t="s">
        <v>8397</v>
      </c>
      <c r="K2568" s="1091" t="s">
        <v>8398</v>
      </c>
      <c r="L2568" s="1005">
        <f t="shared" ca="1" si="811"/>
        <v>0</v>
      </c>
      <c r="M2568" s="1000">
        <f t="shared" si="812"/>
        <v>0</v>
      </c>
      <c r="N2568" s="1724">
        <f t="shared" ca="1" si="813"/>
        <v>0</v>
      </c>
      <c r="O2568" s="1000">
        <f ca="1">IF(AND(L2568&lt;&gt;0,ISERROR(MATCH(L2568,Altele!AE:AE,0))=TRUE),1,0)</f>
        <v>0</v>
      </c>
      <c r="P2568" s="1000">
        <f ca="1">IF(AND(L2568&lt;&gt;"",M2568&lt;&gt;"",ISERROR(VLOOKUP(L2568,Altele!AE:AF,2,FALSE))=TRUE,IF(ISERROR(VLOOKUP(L2568,Altele!AE:AF,2,FALSE))=FALSE,VLOOKUP(L2568,Altele!AE:AF,2,FALSE)&lt;&gt;M2568)),1,0)</f>
        <v>0</v>
      </c>
      <c r="Q2568" s="1398"/>
      <c r="R2568" s="1398"/>
      <c r="S2568" s="1398"/>
      <c r="T2568" s="1398"/>
      <c r="U2568" s="1398"/>
      <c r="V2568" s="1398"/>
      <c r="W2568" s="1398"/>
      <c r="X2568" s="1398"/>
      <c r="Y2568" s="1111"/>
      <c r="Z2568" s="1111" t="str">
        <f t="shared" si="814"/>
        <v>Cap.5 Pct.1: Daca exista macar o valoare pe rand (Col.(1 la 6) # 0), atunci Cod SIRUTA (Col.C1) = SIRUTA Superior si Cod SIRUTA = in lista judetului corespunzator, pentru Rd.(2 la n)</v>
      </c>
      <c r="AA2568" s="2205">
        <f t="shared" si="815"/>
        <v>1</v>
      </c>
      <c r="AB2568" s="3036">
        <v>150</v>
      </c>
    </row>
    <row r="2569" spans="1:28" x14ac:dyDescent="0.25">
      <c r="A2569" s="1708">
        <f t="shared" ca="1" si="816"/>
        <v>0</v>
      </c>
      <c r="B2569" s="1708">
        <f t="shared" si="810"/>
        <v>10150234</v>
      </c>
      <c r="C2569" s="1002">
        <v>150</v>
      </c>
      <c r="D2569" s="1797" t="s">
        <v>447</v>
      </c>
      <c r="E2569" s="1002">
        <v>234</v>
      </c>
      <c r="F2569" s="1003" t="s">
        <v>3974</v>
      </c>
      <c r="G2569" s="1110"/>
      <c r="H2569" s="1016" t="s">
        <v>345</v>
      </c>
      <c r="I2569" s="1091" t="s">
        <v>8399</v>
      </c>
      <c r="K2569" s="1091" t="s">
        <v>8400</v>
      </c>
      <c r="L2569" s="1005">
        <f t="shared" ca="1" si="811"/>
        <v>0</v>
      </c>
      <c r="M2569" s="1000">
        <f t="shared" si="812"/>
        <v>0</v>
      </c>
      <c r="N2569" s="1724">
        <f t="shared" ca="1" si="813"/>
        <v>0</v>
      </c>
      <c r="O2569" s="1000">
        <f ca="1">IF(AND(L2569&lt;&gt;0,ISERROR(MATCH(L2569,Altele!AE:AE,0))=TRUE),1,0)</f>
        <v>0</v>
      </c>
      <c r="P2569" s="1000">
        <f ca="1">IF(AND(L2569&lt;&gt;"",M2569&lt;&gt;"",ISERROR(VLOOKUP(L2569,Altele!AE:AF,2,FALSE))=TRUE,IF(ISERROR(VLOOKUP(L2569,Altele!AE:AF,2,FALSE))=FALSE,VLOOKUP(L2569,Altele!AE:AF,2,FALSE)&lt;&gt;M2569)),1,0)</f>
        <v>0</v>
      </c>
      <c r="Q2569" s="1398"/>
      <c r="R2569" s="1398"/>
      <c r="S2569" s="1398"/>
      <c r="T2569" s="1398"/>
      <c r="U2569" s="1398"/>
      <c r="V2569" s="1398"/>
      <c r="W2569" s="1398"/>
      <c r="X2569" s="1398"/>
      <c r="Y2569" s="1111"/>
      <c r="Z2569" s="1111" t="str">
        <f t="shared" si="814"/>
        <v>Cap.5 Pct.1: Daca exista macar o valoare pe rand (Col.(1 la 6) # 0), atunci Cod SIRUTA (Col.C1) = SIRUTA Superior si Cod SIRUTA = in lista judetului corespunzator, pentru Rd.(2 la n)</v>
      </c>
      <c r="AA2569" s="2205">
        <f t="shared" si="815"/>
        <v>1</v>
      </c>
      <c r="AB2569" s="3036">
        <v>150</v>
      </c>
    </row>
    <row r="2570" spans="1:28" x14ac:dyDescent="0.25">
      <c r="A2570" s="1708">
        <f t="shared" ca="1" si="816"/>
        <v>0</v>
      </c>
      <c r="B2570" s="1708">
        <f t="shared" si="810"/>
        <v>10150235</v>
      </c>
      <c r="C2570" s="1002">
        <v>150</v>
      </c>
      <c r="D2570" s="1797" t="s">
        <v>447</v>
      </c>
      <c r="E2570" s="1002">
        <v>235</v>
      </c>
      <c r="F2570" s="1003" t="s">
        <v>3974</v>
      </c>
      <c r="G2570" s="1110"/>
      <c r="H2570" s="1016" t="s">
        <v>345</v>
      </c>
      <c r="I2570" s="1091" t="s">
        <v>8401</v>
      </c>
      <c r="K2570" s="1091" t="s">
        <v>8402</v>
      </c>
      <c r="L2570" s="1005">
        <f t="shared" ca="1" si="811"/>
        <v>0</v>
      </c>
      <c r="M2570" s="1000">
        <f t="shared" si="812"/>
        <v>0</v>
      </c>
      <c r="N2570" s="1724">
        <f t="shared" ca="1" si="813"/>
        <v>0</v>
      </c>
      <c r="O2570" s="1000">
        <f ca="1">IF(AND(L2570&lt;&gt;0,ISERROR(MATCH(L2570,Altele!AE:AE,0))=TRUE),1,0)</f>
        <v>0</v>
      </c>
      <c r="P2570" s="1000">
        <f ca="1">IF(AND(L2570&lt;&gt;"",M2570&lt;&gt;"",ISERROR(VLOOKUP(L2570,Altele!AE:AF,2,FALSE))=TRUE,IF(ISERROR(VLOOKUP(L2570,Altele!AE:AF,2,FALSE))=FALSE,VLOOKUP(L2570,Altele!AE:AF,2,FALSE)&lt;&gt;M2570)),1,0)</f>
        <v>0</v>
      </c>
      <c r="Q2570" s="1398"/>
      <c r="R2570" s="1398"/>
      <c r="S2570" s="1398"/>
      <c r="T2570" s="1398"/>
      <c r="U2570" s="1398"/>
      <c r="V2570" s="1398"/>
      <c r="W2570" s="1398"/>
      <c r="X2570" s="1398"/>
      <c r="Y2570" s="1111"/>
      <c r="Z2570" s="1111" t="str">
        <f t="shared" si="814"/>
        <v>Cap.5 Pct.1: Daca exista macar o valoare pe rand (Col.(1 la 6) # 0), atunci Cod SIRUTA (Col.C1) = SIRUTA Superior si Cod SIRUTA = in lista judetului corespunzator, pentru Rd.(2 la n)</v>
      </c>
      <c r="AA2570" s="2205">
        <f t="shared" si="815"/>
        <v>1</v>
      </c>
      <c r="AB2570" s="3036">
        <v>150</v>
      </c>
    </row>
    <row r="2571" spans="1:28" x14ac:dyDescent="0.25">
      <c r="A2571" s="1708">
        <f t="shared" ca="1" si="816"/>
        <v>0</v>
      </c>
      <c r="B2571" s="1708">
        <f t="shared" ref="B2571:B2634" si="817">VALUE("1"&amp;TEXT(C2571,"0000")&amp;TEXT(E2571,"000"))</f>
        <v>10150236</v>
      </c>
      <c r="C2571" s="1002">
        <v>150</v>
      </c>
      <c r="D2571" s="1797" t="s">
        <v>447</v>
      </c>
      <c r="E2571" s="1002">
        <v>236</v>
      </c>
      <c r="F2571" s="1003" t="s">
        <v>3974</v>
      </c>
      <c r="G2571" s="1110"/>
      <c r="H2571" s="1016" t="s">
        <v>345</v>
      </c>
      <c r="I2571" s="1091" t="s">
        <v>8403</v>
      </c>
      <c r="K2571" s="1091" t="s">
        <v>8404</v>
      </c>
      <c r="L2571" s="1005">
        <f t="shared" ca="1" si="811"/>
        <v>0</v>
      </c>
      <c r="M2571" s="1000">
        <f t="shared" si="812"/>
        <v>0</v>
      </c>
      <c r="N2571" s="1724">
        <f t="shared" ca="1" si="813"/>
        <v>0</v>
      </c>
      <c r="O2571" s="1000">
        <f ca="1">IF(AND(L2571&lt;&gt;0,ISERROR(MATCH(L2571,Altele!AE:AE,0))=TRUE),1,0)</f>
        <v>0</v>
      </c>
      <c r="P2571" s="1000">
        <f ca="1">IF(AND(L2571&lt;&gt;"",M2571&lt;&gt;"",ISERROR(VLOOKUP(L2571,Altele!AE:AF,2,FALSE))=TRUE,IF(ISERROR(VLOOKUP(L2571,Altele!AE:AF,2,FALSE))=FALSE,VLOOKUP(L2571,Altele!AE:AF,2,FALSE)&lt;&gt;M2571)),1,0)</f>
        <v>0</v>
      </c>
      <c r="Q2571" s="1398"/>
      <c r="R2571" s="1398"/>
      <c r="S2571" s="1398"/>
      <c r="T2571" s="1398"/>
      <c r="U2571" s="1398"/>
      <c r="V2571" s="1398"/>
      <c r="W2571" s="1398"/>
      <c r="X2571" s="1398"/>
      <c r="Y2571" s="1111"/>
      <c r="Z2571" s="1111" t="str">
        <f t="shared" si="814"/>
        <v>Cap.5 Pct.1: Daca exista macar o valoare pe rand (Col.(1 la 6) # 0), atunci Cod SIRUTA (Col.C1) = SIRUTA Superior si Cod SIRUTA = in lista judetului corespunzator, pentru Rd.(2 la n)</v>
      </c>
      <c r="AA2571" s="2205">
        <f t="shared" si="815"/>
        <v>1</v>
      </c>
      <c r="AB2571" s="3036">
        <v>150</v>
      </c>
    </row>
    <row r="2572" spans="1:28" x14ac:dyDescent="0.25">
      <c r="A2572" s="1708">
        <f t="shared" ca="1" si="816"/>
        <v>0</v>
      </c>
      <c r="B2572" s="1708">
        <f t="shared" si="817"/>
        <v>10150237</v>
      </c>
      <c r="C2572" s="1002">
        <v>150</v>
      </c>
      <c r="D2572" s="1797" t="s">
        <v>447</v>
      </c>
      <c r="E2572" s="1002">
        <v>237</v>
      </c>
      <c r="F2572" s="1003" t="s">
        <v>3974</v>
      </c>
      <c r="G2572" s="1110"/>
      <c r="H2572" s="1016" t="s">
        <v>345</v>
      </c>
      <c r="I2572" s="1091" t="s">
        <v>8405</v>
      </c>
      <c r="K2572" s="1091" t="s">
        <v>8406</v>
      </c>
      <c r="L2572" s="1005">
        <f t="shared" ca="1" si="811"/>
        <v>0</v>
      </c>
      <c r="M2572" s="1000">
        <f t="shared" si="812"/>
        <v>0</v>
      </c>
      <c r="N2572" s="1724">
        <f t="shared" ca="1" si="813"/>
        <v>0</v>
      </c>
      <c r="O2572" s="1000">
        <f ca="1">IF(AND(L2572&lt;&gt;0,ISERROR(MATCH(L2572,Altele!AE:AE,0))=TRUE),1,0)</f>
        <v>0</v>
      </c>
      <c r="P2572" s="1000">
        <f ca="1">IF(AND(L2572&lt;&gt;"",M2572&lt;&gt;"",ISERROR(VLOOKUP(L2572,Altele!AE:AF,2,FALSE))=TRUE,IF(ISERROR(VLOOKUP(L2572,Altele!AE:AF,2,FALSE))=FALSE,VLOOKUP(L2572,Altele!AE:AF,2,FALSE)&lt;&gt;M2572)),1,0)</f>
        <v>0</v>
      </c>
      <c r="Q2572" s="1398"/>
      <c r="R2572" s="1398"/>
      <c r="S2572" s="1398"/>
      <c r="T2572" s="1398"/>
      <c r="U2572" s="1398"/>
      <c r="V2572" s="1398"/>
      <c r="W2572" s="1398"/>
      <c r="X2572" s="1398"/>
      <c r="Y2572" s="1111"/>
      <c r="Z2572" s="1111" t="str">
        <f t="shared" si="814"/>
        <v>Cap.5 Pct.1: Daca exista macar o valoare pe rand (Col.(1 la 6) # 0), atunci Cod SIRUTA (Col.C1) = SIRUTA Superior si Cod SIRUTA = in lista judetului corespunzator, pentru Rd.(2 la n)</v>
      </c>
      <c r="AA2572" s="2205">
        <f t="shared" si="815"/>
        <v>1</v>
      </c>
      <c r="AB2572" s="3036">
        <v>150</v>
      </c>
    </row>
    <row r="2573" spans="1:28" x14ac:dyDescent="0.25">
      <c r="A2573" s="1708">
        <f t="shared" ca="1" si="816"/>
        <v>0</v>
      </c>
      <c r="B2573" s="1708">
        <f t="shared" si="817"/>
        <v>10150238</v>
      </c>
      <c r="C2573" s="1002">
        <v>150</v>
      </c>
      <c r="D2573" s="1797" t="s">
        <v>447</v>
      </c>
      <c r="E2573" s="1002">
        <v>238</v>
      </c>
      <c r="F2573" s="1003" t="s">
        <v>3974</v>
      </c>
      <c r="G2573" s="1110"/>
      <c r="H2573" s="1016" t="s">
        <v>345</v>
      </c>
      <c r="I2573" s="1091" t="s">
        <v>8407</v>
      </c>
      <c r="K2573" s="1091" t="s">
        <v>8408</v>
      </c>
      <c r="L2573" s="1005">
        <f t="shared" ca="1" si="811"/>
        <v>0</v>
      </c>
      <c r="M2573" s="1000">
        <f t="shared" si="812"/>
        <v>0</v>
      </c>
      <c r="N2573" s="1724">
        <f t="shared" ca="1" si="813"/>
        <v>0</v>
      </c>
      <c r="O2573" s="1000">
        <f ca="1">IF(AND(L2573&lt;&gt;0,ISERROR(MATCH(L2573,Altele!AE:AE,0))=TRUE),1,0)</f>
        <v>0</v>
      </c>
      <c r="P2573" s="1000">
        <f ca="1">IF(AND(L2573&lt;&gt;"",M2573&lt;&gt;"",ISERROR(VLOOKUP(L2573,Altele!AE:AF,2,FALSE))=TRUE,IF(ISERROR(VLOOKUP(L2573,Altele!AE:AF,2,FALSE))=FALSE,VLOOKUP(L2573,Altele!AE:AF,2,FALSE)&lt;&gt;M2573)),1,0)</f>
        <v>0</v>
      </c>
      <c r="Q2573" s="1398"/>
      <c r="R2573" s="1398"/>
      <c r="S2573" s="1398"/>
      <c r="T2573" s="1398"/>
      <c r="U2573" s="1398"/>
      <c r="V2573" s="1398"/>
      <c r="W2573" s="1398"/>
      <c r="X2573" s="1398"/>
      <c r="Y2573" s="1111"/>
      <c r="Z2573" s="1111" t="str">
        <f t="shared" si="814"/>
        <v>Cap.5 Pct.1: Daca exista macar o valoare pe rand (Col.(1 la 6) # 0), atunci Cod SIRUTA (Col.C1) = SIRUTA Superior si Cod SIRUTA = in lista judetului corespunzator, pentru Rd.(2 la n)</v>
      </c>
      <c r="AA2573" s="2205">
        <f t="shared" si="815"/>
        <v>1</v>
      </c>
      <c r="AB2573" s="3036">
        <v>150</v>
      </c>
    </row>
    <row r="2574" spans="1:28" x14ac:dyDescent="0.25">
      <c r="A2574" s="1708">
        <f t="shared" ca="1" si="816"/>
        <v>0</v>
      </c>
      <c r="B2574" s="1708">
        <f t="shared" si="817"/>
        <v>10150239</v>
      </c>
      <c r="C2574" s="1002">
        <v>150</v>
      </c>
      <c r="D2574" s="1797" t="s">
        <v>447</v>
      </c>
      <c r="E2574" s="1002">
        <v>239</v>
      </c>
      <c r="F2574" s="1003" t="s">
        <v>3974</v>
      </c>
      <c r="G2574" s="1110"/>
      <c r="H2574" s="1016" t="s">
        <v>345</v>
      </c>
      <c r="I2574" s="1091" t="s">
        <v>8409</v>
      </c>
      <c r="K2574" s="1091" t="s">
        <v>8410</v>
      </c>
      <c r="L2574" s="1005">
        <f t="shared" ca="1" si="811"/>
        <v>0</v>
      </c>
      <c r="M2574" s="1000">
        <f t="shared" si="812"/>
        <v>0</v>
      </c>
      <c r="N2574" s="1724">
        <f t="shared" ca="1" si="813"/>
        <v>0</v>
      </c>
      <c r="O2574" s="1000">
        <f ca="1">IF(AND(L2574&lt;&gt;0,ISERROR(MATCH(L2574,Altele!AE:AE,0))=TRUE),1,0)</f>
        <v>0</v>
      </c>
      <c r="P2574" s="1000">
        <f ca="1">IF(AND(L2574&lt;&gt;"",M2574&lt;&gt;"",ISERROR(VLOOKUP(L2574,Altele!AE:AF,2,FALSE))=TRUE,IF(ISERROR(VLOOKUP(L2574,Altele!AE:AF,2,FALSE))=FALSE,VLOOKUP(L2574,Altele!AE:AF,2,FALSE)&lt;&gt;M2574)),1,0)</f>
        <v>0</v>
      </c>
      <c r="Q2574" s="1398"/>
      <c r="R2574" s="1398"/>
      <c r="S2574" s="1398"/>
      <c r="T2574" s="1398"/>
      <c r="U2574" s="1398"/>
      <c r="V2574" s="1398"/>
      <c r="W2574" s="1398"/>
      <c r="X2574" s="1398"/>
      <c r="Y2574" s="1111"/>
      <c r="Z2574" s="1111" t="str">
        <f t="shared" si="814"/>
        <v>Cap.5 Pct.1: Daca exista macar o valoare pe rand (Col.(1 la 6) # 0), atunci Cod SIRUTA (Col.C1) = SIRUTA Superior si Cod SIRUTA = in lista judetului corespunzator, pentru Rd.(2 la n)</v>
      </c>
      <c r="AA2574" s="2205">
        <f t="shared" si="815"/>
        <v>1</v>
      </c>
      <c r="AB2574" s="3036">
        <v>150</v>
      </c>
    </row>
    <row r="2575" spans="1:28" x14ac:dyDescent="0.25">
      <c r="A2575" s="1708">
        <f t="shared" ca="1" si="816"/>
        <v>0</v>
      </c>
      <c r="B2575" s="1708">
        <f t="shared" si="817"/>
        <v>10150240</v>
      </c>
      <c r="C2575" s="1002">
        <v>150</v>
      </c>
      <c r="D2575" s="1797" t="s">
        <v>447</v>
      </c>
      <c r="E2575" s="1002">
        <v>240</v>
      </c>
      <c r="F2575" s="1003" t="s">
        <v>3974</v>
      </c>
      <c r="G2575" s="1110"/>
      <c r="H2575" s="1016" t="s">
        <v>345</v>
      </c>
      <c r="I2575" s="1091" t="s">
        <v>8411</v>
      </c>
      <c r="K2575" s="1091" t="s">
        <v>8412</v>
      </c>
      <c r="L2575" s="1005">
        <f t="shared" ca="1" si="811"/>
        <v>0</v>
      </c>
      <c r="M2575" s="1000">
        <f t="shared" si="812"/>
        <v>0</v>
      </c>
      <c r="N2575" s="1724">
        <f t="shared" ca="1" si="813"/>
        <v>0</v>
      </c>
      <c r="O2575" s="1000">
        <f ca="1">IF(AND(L2575&lt;&gt;0,ISERROR(MATCH(L2575,Altele!AE:AE,0))=TRUE),1,0)</f>
        <v>0</v>
      </c>
      <c r="P2575" s="1000">
        <f ca="1">IF(AND(L2575&lt;&gt;"",M2575&lt;&gt;"",ISERROR(VLOOKUP(L2575,Altele!AE:AF,2,FALSE))=TRUE,IF(ISERROR(VLOOKUP(L2575,Altele!AE:AF,2,FALSE))=FALSE,VLOOKUP(L2575,Altele!AE:AF,2,FALSE)&lt;&gt;M2575)),1,0)</f>
        <v>0</v>
      </c>
      <c r="Q2575" s="1398"/>
      <c r="R2575" s="1398"/>
      <c r="S2575" s="1398"/>
      <c r="T2575" s="1398"/>
      <c r="U2575" s="1398"/>
      <c r="V2575" s="1398"/>
      <c r="W2575" s="1398"/>
      <c r="X2575" s="1398"/>
      <c r="Y2575" s="1111"/>
      <c r="Z2575" s="1111" t="str">
        <f t="shared" si="814"/>
        <v>Cap.5 Pct.1: Daca exista macar o valoare pe rand (Col.(1 la 6) # 0), atunci Cod SIRUTA (Col.C1) = SIRUTA Superior si Cod SIRUTA = in lista judetului corespunzator, pentru Rd.(2 la n)</v>
      </c>
      <c r="AA2575" s="2205">
        <f t="shared" si="815"/>
        <v>1</v>
      </c>
      <c r="AB2575" s="3036">
        <v>150</v>
      </c>
    </row>
    <row r="2576" spans="1:28" x14ac:dyDescent="0.25">
      <c r="A2576" s="1708">
        <f t="shared" ca="1" si="816"/>
        <v>0</v>
      </c>
      <c r="B2576" s="1708">
        <f t="shared" si="817"/>
        <v>10150241</v>
      </c>
      <c r="C2576" s="1002">
        <v>150</v>
      </c>
      <c r="D2576" s="1797" t="s">
        <v>447</v>
      </c>
      <c r="E2576" s="1002">
        <v>241</v>
      </c>
      <c r="F2576" s="1003" t="s">
        <v>3974</v>
      </c>
      <c r="G2576" s="1110"/>
      <c r="H2576" s="1016" t="s">
        <v>345</v>
      </c>
      <c r="I2576" s="1091" t="s">
        <v>8413</v>
      </c>
      <c r="K2576" s="1091" t="s">
        <v>8414</v>
      </c>
      <c r="L2576" s="1005">
        <f t="shared" ca="1" si="811"/>
        <v>0</v>
      </c>
      <c r="M2576" s="1000">
        <f t="shared" si="812"/>
        <v>0</v>
      </c>
      <c r="N2576" s="1724">
        <f t="shared" ca="1" si="813"/>
        <v>0</v>
      </c>
      <c r="O2576" s="1000">
        <f ca="1">IF(AND(L2576&lt;&gt;0,ISERROR(MATCH(L2576,Altele!AE:AE,0))=TRUE),1,0)</f>
        <v>0</v>
      </c>
      <c r="P2576" s="1000">
        <f ca="1">IF(AND(L2576&lt;&gt;"",M2576&lt;&gt;"",ISERROR(VLOOKUP(L2576,Altele!AE:AF,2,FALSE))=TRUE,IF(ISERROR(VLOOKUP(L2576,Altele!AE:AF,2,FALSE))=FALSE,VLOOKUP(L2576,Altele!AE:AF,2,FALSE)&lt;&gt;M2576)),1,0)</f>
        <v>0</v>
      </c>
      <c r="Q2576" s="1398"/>
      <c r="R2576" s="1398"/>
      <c r="S2576" s="1398"/>
      <c r="T2576" s="1398"/>
      <c r="U2576" s="1398"/>
      <c r="V2576" s="1398"/>
      <c r="W2576" s="1398"/>
      <c r="X2576" s="1398"/>
      <c r="Y2576" s="1111"/>
      <c r="Z2576" s="1111" t="str">
        <f t="shared" si="814"/>
        <v>Cap.5 Pct.1: Daca exista macar o valoare pe rand (Col.(1 la 6) # 0), atunci Cod SIRUTA (Col.C1) = SIRUTA Superior si Cod SIRUTA = in lista judetului corespunzator, pentru Rd.(2 la n)</v>
      </c>
      <c r="AA2576" s="2205">
        <f t="shared" si="815"/>
        <v>1</v>
      </c>
      <c r="AB2576" s="3036">
        <v>150</v>
      </c>
    </row>
    <row r="2577" spans="1:28" x14ac:dyDescent="0.25">
      <c r="A2577" s="1708">
        <f t="shared" ca="1" si="816"/>
        <v>0</v>
      </c>
      <c r="B2577" s="1708">
        <f t="shared" si="817"/>
        <v>10150242</v>
      </c>
      <c r="C2577" s="1002">
        <v>150</v>
      </c>
      <c r="D2577" s="1797" t="s">
        <v>447</v>
      </c>
      <c r="E2577" s="1002">
        <v>242</v>
      </c>
      <c r="F2577" s="1003" t="s">
        <v>3974</v>
      </c>
      <c r="G2577" s="1110"/>
      <c r="H2577" s="1016" t="s">
        <v>345</v>
      </c>
      <c r="I2577" s="1091" t="s">
        <v>8415</v>
      </c>
      <c r="K2577" s="1091" t="s">
        <v>8416</v>
      </c>
      <c r="L2577" s="1005">
        <f t="shared" ca="1" si="811"/>
        <v>0</v>
      </c>
      <c r="M2577" s="1000">
        <f t="shared" si="812"/>
        <v>0</v>
      </c>
      <c r="N2577" s="1724">
        <f t="shared" ca="1" si="813"/>
        <v>0</v>
      </c>
      <c r="O2577" s="1000">
        <f ca="1">IF(AND(L2577&lt;&gt;0,ISERROR(MATCH(L2577,Altele!AE:AE,0))=TRUE),1,0)</f>
        <v>0</v>
      </c>
      <c r="P2577" s="1000">
        <f ca="1">IF(AND(L2577&lt;&gt;"",M2577&lt;&gt;"",ISERROR(VLOOKUP(L2577,Altele!AE:AF,2,FALSE))=TRUE,IF(ISERROR(VLOOKUP(L2577,Altele!AE:AF,2,FALSE))=FALSE,VLOOKUP(L2577,Altele!AE:AF,2,FALSE)&lt;&gt;M2577)),1,0)</f>
        <v>0</v>
      </c>
      <c r="Q2577" s="1398"/>
      <c r="R2577" s="1398"/>
      <c r="S2577" s="1398"/>
      <c r="T2577" s="1398"/>
      <c r="U2577" s="1398"/>
      <c r="V2577" s="1398"/>
      <c r="W2577" s="1398"/>
      <c r="X2577" s="1398"/>
      <c r="Y2577" s="1111"/>
      <c r="Z2577" s="1111" t="str">
        <f t="shared" si="814"/>
        <v>Cap.5 Pct.1: Daca exista macar o valoare pe rand (Col.(1 la 6) # 0), atunci Cod SIRUTA (Col.C1) = SIRUTA Superior si Cod SIRUTA = in lista judetului corespunzator, pentru Rd.(2 la n)</v>
      </c>
      <c r="AA2577" s="2205">
        <f t="shared" si="815"/>
        <v>1</v>
      </c>
      <c r="AB2577" s="3036">
        <v>150</v>
      </c>
    </row>
    <row r="2578" spans="1:28" x14ac:dyDescent="0.25">
      <c r="A2578" s="1708">
        <f t="shared" ca="1" si="816"/>
        <v>0</v>
      </c>
      <c r="B2578" s="1708">
        <f t="shared" si="817"/>
        <v>10150243</v>
      </c>
      <c r="C2578" s="1002">
        <v>150</v>
      </c>
      <c r="D2578" s="1797" t="s">
        <v>447</v>
      </c>
      <c r="E2578" s="1002">
        <v>243</v>
      </c>
      <c r="F2578" s="1003" t="s">
        <v>3974</v>
      </c>
      <c r="G2578" s="1110"/>
      <c r="H2578" s="1016" t="s">
        <v>345</v>
      </c>
      <c r="I2578" s="1091" t="s">
        <v>8417</v>
      </c>
      <c r="K2578" s="1091" t="s">
        <v>8418</v>
      </c>
      <c r="L2578" s="1005">
        <f t="shared" ca="1" si="811"/>
        <v>0</v>
      </c>
      <c r="M2578" s="1000">
        <f t="shared" si="812"/>
        <v>0</v>
      </c>
      <c r="N2578" s="1724">
        <f t="shared" ca="1" si="813"/>
        <v>0</v>
      </c>
      <c r="O2578" s="1000">
        <f ca="1">IF(AND(L2578&lt;&gt;0,ISERROR(MATCH(L2578,Altele!AE:AE,0))=TRUE),1,0)</f>
        <v>0</v>
      </c>
      <c r="P2578" s="1000">
        <f ca="1">IF(AND(L2578&lt;&gt;"",M2578&lt;&gt;"",ISERROR(VLOOKUP(L2578,Altele!AE:AF,2,FALSE))=TRUE,IF(ISERROR(VLOOKUP(L2578,Altele!AE:AF,2,FALSE))=FALSE,VLOOKUP(L2578,Altele!AE:AF,2,FALSE)&lt;&gt;M2578)),1,0)</f>
        <v>0</v>
      </c>
      <c r="Q2578" s="1398"/>
      <c r="R2578" s="1398"/>
      <c r="S2578" s="1398"/>
      <c r="T2578" s="1398"/>
      <c r="U2578" s="1398"/>
      <c r="V2578" s="1398"/>
      <c r="W2578" s="1398"/>
      <c r="X2578" s="1398"/>
      <c r="Y2578" s="1111"/>
      <c r="Z2578" s="1111" t="str">
        <f t="shared" si="814"/>
        <v>Cap.5 Pct.1: Daca exista macar o valoare pe rand (Col.(1 la 6) # 0), atunci Cod SIRUTA (Col.C1) = SIRUTA Superior si Cod SIRUTA = in lista judetului corespunzator, pentru Rd.(2 la n)</v>
      </c>
      <c r="AA2578" s="2205">
        <f t="shared" si="815"/>
        <v>1</v>
      </c>
      <c r="AB2578" s="3036">
        <v>150</v>
      </c>
    </row>
    <row r="2579" spans="1:28" x14ac:dyDescent="0.25">
      <c r="A2579" s="1708">
        <f t="shared" ca="1" si="816"/>
        <v>0</v>
      </c>
      <c r="B2579" s="1708">
        <f t="shared" si="817"/>
        <v>10150244</v>
      </c>
      <c r="C2579" s="1002">
        <v>150</v>
      </c>
      <c r="D2579" s="1797" t="s">
        <v>447</v>
      </c>
      <c r="E2579" s="1002">
        <v>244</v>
      </c>
      <c r="F2579" s="1003" t="s">
        <v>3974</v>
      </c>
      <c r="G2579" s="1110"/>
      <c r="H2579" s="1016" t="s">
        <v>345</v>
      </c>
      <c r="I2579" s="1091" t="s">
        <v>8419</v>
      </c>
      <c r="K2579" s="1091" t="s">
        <v>8420</v>
      </c>
      <c r="L2579" s="1005">
        <f t="shared" ca="1" si="811"/>
        <v>0</v>
      </c>
      <c r="M2579" s="1000">
        <f t="shared" si="812"/>
        <v>0</v>
      </c>
      <c r="N2579" s="1724">
        <f t="shared" ca="1" si="813"/>
        <v>0</v>
      </c>
      <c r="O2579" s="1000">
        <f ca="1">IF(AND(L2579&lt;&gt;0,ISERROR(MATCH(L2579,Altele!AE:AE,0))=TRUE),1,0)</f>
        <v>0</v>
      </c>
      <c r="P2579" s="1000">
        <f ca="1">IF(AND(L2579&lt;&gt;"",M2579&lt;&gt;"",ISERROR(VLOOKUP(L2579,Altele!AE:AF,2,FALSE))=TRUE,IF(ISERROR(VLOOKUP(L2579,Altele!AE:AF,2,FALSE))=FALSE,VLOOKUP(L2579,Altele!AE:AF,2,FALSE)&lt;&gt;M2579)),1,0)</f>
        <v>0</v>
      </c>
      <c r="Q2579" s="1398"/>
      <c r="R2579" s="1398"/>
      <c r="S2579" s="1398"/>
      <c r="T2579" s="1398"/>
      <c r="U2579" s="1398"/>
      <c r="V2579" s="1398"/>
      <c r="W2579" s="1398"/>
      <c r="X2579" s="1398"/>
      <c r="Y2579" s="1111"/>
      <c r="Z2579" s="1111" t="str">
        <f t="shared" si="814"/>
        <v>Cap.5 Pct.1: Daca exista macar o valoare pe rand (Col.(1 la 6) # 0), atunci Cod SIRUTA (Col.C1) = SIRUTA Superior si Cod SIRUTA = in lista judetului corespunzator, pentru Rd.(2 la n)</v>
      </c>
      <c r="AA2579" s="2205">
        <f t="shared" si="815"/>
        <v>1</v>
      </c>
      <c r="AB2579" s="3036">
        <v>150</v>
      </c>
    </row>
    <row r="2580" spans="1:28" x14ac:dyDescent="0.25">
      <c r="A2580" s="1708">
        <f t="shared" ca="1" si="816"/>
        <v>0</v>
      </c>
      <c r="B2580" s="1708">
        <f t="shared" si="817"/>
        <v>10150245</v>
      </c>
      <c r="C2580" s="1002">
        <v>150</v>
      </c>
      <c r="D2580" s="1797" t="s">
        <v>447</v>
      </c>
      <c r="E2580" s="1002">
        <v>245</v>
      </c>
      <c r="F2580" s="1003" t="s">
        <v>3974</v>
      </c>
      <c r="G2580" s="1110"/>
      <c r="H2580" s="1016" t="s">
        <v>345</v>
      </c>
      <c r="I2580" s="1091" t="s">
        <v>8421</v>
      </c>
      <c r="K2580" s="1091" t="s">
        <v>8422</v>
      </c>
      <c r="L2580" s="1005">
        <f t="shared" ca="1" si="811"/>
        <v>0</v>
      </c>
      <c r="M2580" s="1000">
        <f t="shared" si="812"/>
        <v>0</v>
      </c>
      <c r="N2580" s="1724">
        <f t="shared" ca="1" si="813"/>
        <v>0</v>
      </c>
      <c r="O2580" s="1000">
        <f ca="1">IF(AND(L2580&lt;&gt;0,ISERROR(MATCH(L2580,Altele!AE:AE,0))=TRUE),1,0)</f>
        <v>0</v>
      </c>
      <c r="P2580" s="1000">
        <f ca="1">IF(AND(L2580&lt;&gt;"",M2580&lt;&gt;"",ISERROR(VLOOKUP(L2580,Altele!AE:AF,2,FALSE))=TRUE,IF(ISERROR(VLOOKUP(L2580,Altele!AE:AF,2,FALSE))=FALSE,VLOOKUP(L2580,Altele!AE:AF,2,FALSE)&lt;&gt;M2580)),1,0)</f>
        <v>0</v>
      </c>
      <c r="Q2580" s="1398"/>
      <c r="R2580" s="1398"/>
      <c r="S2580" s="1398"/>
      <c r="T2580" s="1398"/>
      <c r="U2580" s="1398"/>
      <c r="V2580" s="1398"/>
      <c r="W2580" s="1398"/>
      <c r="X2580" s="1398"/>
      <c r="Y2580" s="1111"/>
      <c r="Z2580" s="1111" t="str">
        <f t="shared" si="814"/>
        <v>Cap.5 Pct.1: Daca exista macar o valoare pe rand (Col.(1 la 6) # 0), atunci Cod SIRUTA (Col.C1) = SIRUTA Superior si Cod SIRUTA = in lista judetului corespunzator, pentru Rd.(2 la n)</v>
      </c>
      <c r="AA2580" s="2205">
        <f t="shared" si="815"/>
        <v>1</v>
      </c>
      <c r="AB2580" s="3036">
        <v>150</v>
      </c>
    </row>
    <row r="2581" spans="1:28" x14ac:dyDescent="0.25">
      <c r="A2581" s="1708">
        <f t="shared" ca="1" si="816"/>
        <v>0</v>
      </c>
      <c r="B2581" s="1708">
        <f t="shared" si="817"/>
        <v>10150246</v>
      </c>
      <c r="C2581" s="1002">
        <v>150</v>
      </c>
      <c r="D2581" s="1797" t="s">
        <v>447</v>
      </c>
      <c r="E2581" s="1002">
        <v>246</v>
      </c>
      <c r="F2581" s="1003" t="s">
        <v>3974</v>
      </c>
      <c r="G2581" s="1110"/>
      <c r="H2581" s="1016" t="s">
        <v>345</v>
      </c>
      <c r="I2581" s="1091" t="s">
        <v>8423</v>
      </c>
      <c r="K2581" s="1091" t="s">
        <v>8424</v>
      </c>
      <c r="L2581" s="1005">
        <f t="shared" ca="1" si="811"/>
        <v>0</v>
      </c>
      <c r="M2581" s="1000">
        <f t="shared" si="812"/>
        <v>0</v>
      </c>
      <c r="N2581" s="1724">
        <f t="shared" ca="1" si="813"/>
        <v>0</v>
      </c>
      <c r="O2581" s="1000">
        <f ca="1">IF(AND(L2581&lt;&gt;0,ISERROR(MATCH(L2581,Altele!AE:AE,0))=TRUE),1,0)</f>
        <v>0</v>
      </c>
      <c r="P2581" s="1000">
        <f ca="1">IF(AND(L2581&lt;&gt;"",M2581&lt;&gt;"",ISERROR(VLOOKUP(L2581,Altele!AE:AF,2,FALSE))=TRUE,IF(ISERROR(VLOOKUP(L2581,Altele!AE:AF,2,FALSE))=FALSE,VLOOKUP(L2581,Altele!AE:AF,2,FALSE)&lt;&gt;M2581)),1,0)</f>
        <v>0</v>
      </c>
      <c r="Q2581" s="1398"/>
      <c r="R2581" s="1398"/>
      <c r="S2581" s="1398"/>
      <c r="T2581" s="1398"/>
      <c r="U2581" s="1398"/>
      <c r="V2581" s="1398"/>
      <c r="W2581" s="1398"/>
      <c r="X2581" s="1398"/>
      <c r="Y2581" s="1111"/>
      <c r="Z2581" s="1111" t="str">
        <f t="shared" si="814"/>
        <v>Cap.5 Pct.1: Daca exista macar o valoare pe rand (Col.(1 la 6) # 0), atunci Cod SIRUTA (Col.C1) = SIRUTA Superior si Cod SIRUTA = in lista judetului corespunzator, pentru Rd.(2 la n)</v>
      </c>
      <c r="AA2581" s="2205">
        <f t="shared" si="815"/>
        <v>1</v>
      </c>
      <c r="AB2581" s="3036">
        <v>150</v>
      </c>
    </row>
    <row r="2582" spans="1:28" x14ac:dyDescent="0.25">
      <c r="A2582" s="1708">
        <f t="shared" ca="1" si="816"/>
        <v>0</v>
      </c>
      <c r="B2582" s="1708">
        <f t="shared" si="817"/>
        <v>10150247</v>
      </c>
      <c r="C2582" s="1002">
        <v>150</v>
      </c>
      <c r="D2582" s="1797" t="s">
        <v>447</v>
      </c>
      <c r="E2582" s="1002">
        <v>247</v>
      </c>
      <c r="F2582" s="1003" t="s">
        <v>3974</v>
      </c>
      <c r="G2582" s="1110"/>
      <c r="H2582" s="1016" t="s">
        <v>345</v>
      </c>
      <c r="I2582" s="1091" t="s">
        <v>8425</v>
      </c>
      <c r="K2582" s="1091" t="s">
        <v>8426</v>
      </c>
      <c r="L2582" s="1005">
        <f t="shared" ca="1" si="811"/>
        <v>0</v>
      </c>
      <c r="M2582" s="1000">
        <f t="shared" si="812"/>
        <v>0</v>
      </c>
      <c r="N2582" s="1724">
        <f t="shared" ca="1" si="813"/>
        <v>0</v>
      </c>
      <c r="O2582" s="1000">
        <f ca="1">IF(AND(L2582&lt;&gt;0,ISERROR(MATCH(L2582,Altele!AE:AE,0))=TRUE),1,0)</f>
        <v>0</v>
      </c>
      <c r="P2582" s="1000">
        <f ca="1">IF(AND(L2582&lt;&gt;"",M2582&lt;&gt;"",ISERROR(VLOOKUP(L2582,Altele!AE:AF,2,FALSE))=TRUE,IF(ISERROR(VLOOKUP(L2582,Altele!AE:AF,2,FALSE))=FALSE,VLOOKUP(L2582,Altele!AE:AF,2,FALSE)&lt;&gt;M2582)),1,0)</f>
        <v>0</v>
      </c>
      <c r="Q2582" s="1398"/>
      <c r="R2582" s="1398"/>
      <c r="S2582" s="1398"/>
      <c r="T2582" s="1398"/>
      <c r="U2582" s="1398"/>
      <c r="V2582" s="1398"/>
      <c r="W2582" s="1398"/>
      <c r="X2582" s="1398"/>
      <c r="Y2582" s="1111"/>
      <c r="Z2582" s="1111" t="str">
        <f t="shared" si="814"/>
        <v>Cap.5 Pct.1: Daca exista macar o valoare pe rand (Col.(1 la 6) # 0), atunci Cod SIRUTA (Col.C1) = SIRUTA Superior si Cod SIRUTA = in lista judetului corespunzator, pentru Rd.(2 la n)</v>
      </c>
      <c r="AA2582" s="2205">
        <f t="shared" si="815"/>
        <v>1</v>
      </c>
      <c r="AB2582" s="3036">
        <v>150</v>
      </c>
    </row>
    <row r="2583" spans="1:28" x14ac:dyDescent="0.25">
      <c r="A2583" s="1708">
        <f t="shared" ca="1" si="816"/>
        <v>0</v>
      </c>
      <c r="B2583" s="1708">
        <f t="shared" si="817"/>
        <v>10150248</v>
      </c>
      <c r="C2583" s="1002">
        <v>150</v>
      </c>
      <c r="D2583" s="1797" t="s">
        <v>447</v>
      </c>
      <c r="E2583" s="1002">
        <v>248</v>
      </c>
      <c r="F2583" s="1003" t="s">
        <v>3974</v>
      </c>
      <c r="G2583" s="1110"/>
      <c r="H2583" s="1016" t="s">
        <v>345</v>
      </c>
      <c r="I2583" s="1091" t="s">
        <v>8427</v>
      </c>
      <c r="K2583" s="1091" t="s">
        <v>8428</v>
      </c>
      <c r="L2583" s="1005">
        <f t="shared" ca="1" si="811"/>
        <v>0</v>
      </c>
      <c r="M2583" s="1000">
        <f t="shared" si="812"/>
        <v>0</v>
      </c>
      <c r="N2583" s="1724">
        <f t="shared" ca="1" si="813"/>
        <v>0</v>
      </c>
      <c r="O2583" s="1000">
        <f ca="1">IF(AND(L2583&lt;&gt;0,ISERROR(MATCH(L2583,Altele!AE:AE,0))=TRUE),1,0)</f>
        <v>0</v>
      </c>
      <c r="P2583" s="1000">
        <f ca="1">IF(AND(L2583&lt;&gt;"",M2583&lt;&gt;"",ISERROR(VLOOKUP(L2583,Altele!AE:AF,2,FALSE))=TRUE,IF(ISERROR(VLOOKUP(L2583,Altele!AE:AF,2,FALSE))=FALSE,VLOOKUP(L2583,Altele!AE:AF,2,FALSE)&lt;&gt;M2583)),1,0)</f>
        <v>0</v>
      </c>
      <c r="Q2583" s="1398"/>
      <c r="R2583" s="1398"/>
      <c r="S2583" s="1398"/>
      <c r="T2583" s="1398"/>
      <c r="U2583" s="1398"/>
      <c r="V2583" s="1398"/>
      <c r="W2583" s="1398"/>
      <c r="X2583" s="1398"/>
      <c r="Y2583" s="1111"/>
      <c r="Z2583" s="1111" t="str">
        <f t="shared" si="814"/>
        <v>Cap.5 Pct.1: Daca exista macar o valoare pe rand (Col.(1 la 6) # 0), atunci Cod SIRUTA (Col.C1) = SIRUTA Superior si Cod SIRUTA = in lista judetului corespunzator, pentru Rd.(2 la n)</v>
      </c>
      <c r="AA2583" s="2205">
        <f t="shared" si="815"/>
        <v>1</v>
      </c>
      <c r="AB2583" s="3036">
        <v>150</v>
      </c>
    </row>
    <row r="2584" spans="1:28" x14ac:dyDescent="0.25">
      <c r="A2584" s="1708">
        <f t="shared" ca="1" si="816"/>
        <v>0</v>
      </c>
      <c r="B2584" s="1708">
        <f t="shared" si="817"/>
        <v>10150249</v>
      </c>
      <c r="C2584" s="1002">
        <v>150</v>
      </c>
      <c r="D2584" s="1797" t="s">
        <v>447</v>
      </c>
      <c r="E2584" s="1002">
        <v>249</v>
      </c>
      <c r="F2584" s="1003" t="s">
        <v>3974</v>
      </c>
      <c r="G2584" s="1110"/>
      <c r="H2584" s="1016" t="s">
        <v>345</v>
      </c>
      <c r="I2584" s="1091" t="s">
        <v>8429</v>
      </c>
      <c r="K2584" s="1091" t="s">
        <v>8430</v>
      </c>
      <c r="L2584" s="1005">
        <f t="shared" ca="1" si="811"/>
        <v>0</v>
      </c>
      <c r="M2584" s="1000">
        <f t="shared" si="812"/>
        <v>0</v>
      </c>
      <c r="N2584" s="1724">
        <f t="shared" ca="1" si="813"/>
        <v>0</v>
      </c>
      <c r="O2584" s="1000">
        <f ca="1">IF(AND(L2584&lt;&gt;0,ISERROR(MATCH(L2584,Altele!AE:AE,0))=TRUE),1,0)</f>
        <v>0</v>
      </c>
      <c r="P2584" s="1000">
        <f ca="1">IF(AND(L2584&lt;&gt;"",M2584&lt;&gt;"",ISERROR(VLOOKUP(L2584,Altele!AE:AF,2,FALSE))=TRUE,IF(ISERROR(VLOOKUP(L2584,Altele!AE:AF,2,FALSE))=FALSE,VLOOKUP(L2584,Altele!AE:AF,2,FALSE)&lt;&gt;M2584)),1,0)</f>
        <v>0</v>
      </c>
      <c r="Q2584" s="1398"/>
      <c r="R2584" s="1398"/>
      <c r="S2584" s="1398"/>
      <c r="T2584" s="1398"/>
      <c r="U2584" s="1398"/>
      <c r="V2584" s="1398"/>
      <c r="W2584" s="1398"/>
      <c r="X2584" s="1398"/>
      <c r="Y2584" s="1111"/>
      <c r="Z2584" s="1111" t="str">
        <f t="shared" si="814"/>
        <v>Cap.5 Pct.1: Daca exista macar o valoare pe rand (Col.(1 la 6) # 0), atunci Cod SIRUTA (Col.C1) = SIRUTA Superior si Cod SIRUTA = in lista judetului corespunzator, pentru Rd.(2 la n)</v>
      </c>
      <c r="AA2584" s="2205">
        <f t="shared" si="815"/>
        <v>1</v>
      </c>
      <c r="AB2584" s="3036">
        <v>150</v>
      </c>
    </row>
    <row r="2585" spans="1:28" x14ac:dyDescent="0.25">
      <c r="A2585" s="1708">
        <f t="shared" ca="1" si="816"/>
        <v>0</v>
      </c>
      <c r="B2585" s="1708">
        <f t="shared" si="817"/>
        <v>10150250</v>
      </c>
      <c r="C2585" s="1002">
        <v>150</v>
      </c>
      <c r="D2585" s="1797" t="s">
        <v>447</v>
      </c>
      <c r="E2585" s="1002">
        <v>250</v>
      </c>
      <c r="F2585" s="1003" t="s">
        <v>3974</v>
      </c>
      <c r="G2585" s="1110"/>
      <c r="H2585" s="1016" t="s">
        <v>345</v>
      </c>
      <c r="I2585" s="1091" t="s">
        <v>8431</v>
      </c>
      <c r="K2585" s="1091" t="s">
        <v>8432</v>
      </c>
      <c r="L2585" s="1005">
        <f t="shared" ca="1" si="811"/>
        <v>0</v>
      </c>
      <c r="M2585" s="1000">
        <f t="shared" si="812"/>
        <v>0</v>
      </c>
      <c r="N2585" s="1724">
        <f t="shared" ca="1" si="813"/>
        <v>0</v>
      </c>
      <c r="O2585" s="1000">
        <f ca="1">IF(AND(L2585&lt;&gt;0,ISERROR(MATCH(L2585,Altele!AE:AE,0))=TRUE),1,0)</f>
        <v>0</v>
      </c>
      <c r="P2585" s="1000">
        <f ca="1">IF(AND(L2585&lt;&gt;"",M2585&lt;&gt;"",ISERROR(VLOOKUP(L2585,Altele!AE:AF,2,FALSE))=TRUE,IF(ISERROR(VLOOKUP(L2585,Altele!AE:AF,2,FALSE))=FALSE,VLOOKUP(L2585,Altele!AE:AF,2,FALSE)&lt;&gt;M2585)),1,0)</f>
        <v>0</v>
      </c>
      <c r="Q2585" s="1398"/>
      <c r="R2585" s="1398"/>
      <c r="S2585" s="1398"/>
      <c r="T2585" s="1398"/>
      <c r="U2585" s="1398"/>
      <c r="V2585" s="1398"/>
      <c r="W2585" s="1398"/>
      <c r="X2585" s="1398"/>
      <c r="Y2585" s="1111"/>
      <c r="Z2585" s="1111" t="str">
        <f t="shared" si="814"/>
        <v>Cap.5 Pct.1: Daca exista macar o valoare pe rand (Col.(1 la 6) # 0), atunci Cod SIRUTA (Col.C1) = SIRUTA Superior si Cod SIRUTA = in lista judetului corespunzator, pentru Rd.(2 la n)</v>
      </c>
      <c r="AA2585" s="2205">
        <f t="shared" si="815"/>
        <v>1</v>
      </c>
      <c r="AB2585" s="3036">
        <v>150</v>
      </c>
    </row>
    <row r="2586" spans="1:28" x14ac:dyDescent="0.25">
      <c r="A2586" s="1708">
        <f t="shared" ca="1" si="816"/>
        <v>0</v>
      </c>
      <c r="B2586" s="1708">
        <f t="shared" si="817"/>
        <v>10150251</v>
      </c>
      <c r="C2586" s="1002">
        <v>150</v>
      </c>
      <c r="D2586" s="1797" t="s">
        <v>447</v>
      </c>
      <c r="E2586" s="1002">
        <v>251</v>
      </c>
      <c r="F2586" s="1003" t="s">
        <v>3974</v>
      </c>
      <c r="G2586" s="1110"/>
      <c r="H2586" s="1016" t="s">
        <v>345</v>
      </c>
      <c r="I2586" s="1091" t="s">
        <v>8433</v>
      </c>
      <c r="K2586" s="1091" t="s">
        <v>8434</v>
      </c>
      <c r="L2586" s="1005">
        <f t="shared" ca="1" si="811"/>
        <v>0</v>
      </c>
      <c r="M2586" s="1000">
        <f t="shared" si="812"/>
        <v>0</v>
      </c>
      <c r="N2586" s="1724">
        <f t="shared" ca="1" si="813"/>
        <v>0</v>
      </c>
      <c r="O2586" s="1000">
        <f ca="1">IF(AND(L2586&lt;&gt;0,ISERROR(MATCH(L2586,Altele!AE:AE,0))=TRUE),1,0)</f>
        <v>0</v>
      </c>
      <c r="P2586" s="1000">
        <f ca="1">IF(AND(L2586&lt;&gt;"",M2586&lt;&gt;"",ISERROR(VLOOKUP(L2586,Altele!AE:AF,2,FALSE))=TRUE,IF(ISERROR(VLOOKUP(L2586,Altele!AE:AF,2,FALSE))=FALSE,VLOOKUP(L2586,Altele!AE:AF,2,FALSE)&lt;&gt;M2586)),1,0)</f>
        <v>0</v>
      </c>
      <c r="Q2586" s="1398"/>
      <c r="R2586" s="1398"/>
      <c r="S2586" s="1398"/>
      <c r="T2586" s="1398"/>
      <c r="U2586" s="1398"/>
      <c r="V2586" s="1398"/>
      <c r="W2586" s="1398"/>
      <c r="X2586" s="1398"/>
      <c r="Y2586" s="1111"/>
      <c r="Z2586" s="1111" t="str">
        <f t="shared" si="814"/>
        <v>Cap.5 Pct.1: Daca exista macar o valoare pe rand (Col.(1 la 6) # 0), atunci Cod SIRUTA (Col.C1) = SIRUTA Superior si Cod SIRUTA = in lista judetului corespunzator, pentru Rd.(2 la n)</v>
      </c>
      <c r="AA2586" s="2205">
        <f t="shared" si="815"/>
        <v>1</v>
      </c>
      <c r="AB2586" s="3036">
        <v>150</v>
      </c>
    </row>
    <row r="2587" spans="1:28" x14ac:dyDescent="0.25">
      <c r="A2587" s="1708">
        <f t="shared" ca="1" si="816"/>
        <v>0</v>
      </c>
      <c r="B2587" s="1708">
        <f t="shared" si="817"/>
        <v>10150252</v>
      </c>
      <c r="C2587" s="1002">
        <v>150</v>
      </c>
      <c r="D2587" s="1797" t="s">
        <v>447</v>
      </c>
      <c r="E2587" s="1002">
        <v>252</v>
      </c>
      <c r="F2587" s="1003" t="s">
        <v>3974</v>
      </c>
      <c r="G2587" s="1110"/>
      <c r="H2587" s="1016" t="s">
        <v>345</v>
      </c>
      <c r="I2587" s="1091" t="s">
        <v>8435</v>
      </c>
      <c r="K2587" s="1091" t="s">
        <v>8436</v>
      </c>
      <c r="L2587" s="1005">
        <f t="shared" ca="1" si="811"/>
        <v>0</v>
      </c>
      <c r="M2587" s="1000">
        <f t="shared" si="812"/>
        <v>0</v>
      </c>
      <c r="N2587" s="1724">
        <f t="shared" ca="1" si="813"/>
        <v>0</v>
      </c>
      <c r="O2587" s="1000">
        <f ca="1">IF(AND(L2587&lt;&gt;0,ISERROR(MATCH(L2587,Altele!AE:AE,0))=TRUE),1,0)</f>
        <v>0</v>
      </c>
      <c r="P2587" s="1000">
        <f ca="1">IF(AND(L2587&lt;&gt;"",M2587&lt;&gt;"",ISERROR(VLOOKUP(L2587,Altele!AE:AF,2,FALSE))=TRUE,IF(ISERROR(VLOOKUP(L2587,Altele!AE:AF,2,FALSE))=FALSE,VLOOKUP(L2587,Altele!AE:AF,2,FALSE)&lt;&gt;M2587)),1,0)</f>
        <v>0</v>
      </c>
      <c r="Q2587" s="1398"/>
      <c r="R2587" s="1398"/>
      <c r="S2587" s="1398"/>
      <c r="T2587" s="1398"/>
      <c r="U2587" s="1398"/>
      <c r="V2587" s="1398"/>
      <c r="W2587" s="1398"/>
      <c r="X2587" s="1398"/>
      <c r="Y2587" s="1111"/>
      <c r="Z2587" s="1111" t="str">
        <f t="shared" si="814"/>
        <v>Cap.5 Pct.1: Daca exista macar o valoare pe rand (Col.(1 la 6) # 0), atunci Cod SIRUTA (Col.C1) = SIRUTA Superior si Cod SIRUTA = in lista judetului corespunzator, pentru Rd.(2 la n)</v>
      </c>
      <c r="AA2587" s="2205">
        <f t="shared" si="815"/>
        <v>1</v>
      </c>
      <c r="AB2587" s="3036">
        <v>150</v>
      </c>
    </row>
    <row r="2588" spans="1:28" x14ac:dyDescent="0.25">
      <c r="A2588" s="1708">
        <f t="shared" ca="1" si="816"/>
        <v>0</v>
      </c>
      <c r="B2588" s="1708">
        <f t="shared" si="817"/>
        <v>10150253</v>
      </c>
      <c r="C2588" s="1002">
        <v>150</v>
      </c>
      <c r="D2588" s="1797" t="s">
        <v>447</v>
      </c>
      <c r="E2588" s="1002">
        <v>253</v>
      </c>
      <c r="F2588" s="1003" t="s">
        <v>3974</v>
      </c>
      <c r="G2588" s="1110"/>
      <c r="H2588" s="1016" t="s">
        <v>345</v>
      </c>
      <c r="I2588" s="1091" t="s">
        <v>8437</v>
      </c>
      <c r="K2588" s="1091" t="s">
        <v>8438</v>
      </c>
      <c r="L2588" s="1005">
        <f t="shared" ca="1" si="811"/>
        <v>0</v>
      </c>
      <c r="M2588" s="1000">
        <f t="shared" si="812"/>
        <v>0</v>
      </c>
      <c r="N2588" s="1724">
        <f t="shared" ca="1" si="813"/>
        <v>0</v>
      </c>
      <c r="O2588" s="1000">
        <f ca="1">IF(AND(L2588&lt;&gt;0,ISERROR(MATCH(L2588,Altele!AE:AE,0))=TRUE),1,0)</f>
        <v>0</v>
      </c>
      <c r="P2588" s="1000">
        <f ca="1">IF(AND(L2588&lt;&gt;"",M2588&lt;&gt;"",ISERROR(VLOOKUP(L2588,Altele!AE:AF,2,FALSE))=TRUE,IF(ISERROR(VLOOKUP(L2588,Altele!AE:AF,2,FALSE))=FALSE,VLOOKUP(L2588,Altele!AE:AF,2,FALSE)&lt;&gt;M2588)),1,0)</f>
        <v>0</v>
      </c>
      <c r="Q2588" s="1398"/>
      <c r="R2588" s="1398"/>
      <c r="S2588" s="1398"/>
      <c r="T2588" s="1398"/>
      <c r="U2588" s="1398"/>
      <c r="V2588" s="1398"/>
      <c r="W2588" s="1398"/>
      <c r="X2588" s="1398"/>
      <c r="Y2588" s="1111"/>
      <c r="Z2588" s="1111" t="str">
        <f t="shared" si="814"/>
        <v>Cap.5 Pct.1: Daca exista macar o valoare pe rand (Col.(1 la 6) # 0), atunci Cod SIRUTA (Col.C1) = SIRUTA Superior si Cod SIRUTA = in lista judetului corespunzator, pentru Rd.(2 la n)</v>
      </c>
      <c r="AA2588" s="2205">
        <f t="shared" si="815"/>
        <v>1</v>
      </c>
      <c r="AB2588" s="3036">
        <v>150</v>
      </c>
    </row>
    <row r="2589" spans="1:28" x14ac:dyDescent="0.25">
      <c r="A2589" s="1708">
        <f t="shared" ca="1" si="816"/>
        <v>0</v>
      </c>
      <c r="B2589" s="1708">
        <f t="shared" si="817"/>
        <v>10150254</v>
      </c>
      <c r="C2589" s="1002">
        <v>150</v>
      </c>
      <c r="D2589" s="1797" t="s">
        <v>447</v>
      </c>
      <c r="E2589" s="1002">
        <v>254</v>
      </c>
      <c r="F2589" s="1003" t="s">
        <v>3974</v>
      </c>
      <c r="G2589" s="1110"/>
      <c r="H2589" s="1016" t="s">
        <v>345</v>
      </c>
      <c r="I2589" s="1091" t="s">
        <v>8439</v>
      </c>
      <c r="K2589" s="1091" t="s">
        <v>8440</v>
      </c>
      <c r="L2589" s="1005">
        <f t="shared" ca="1" si="811"/>
        <v>0</v>
      </c>
      <c r="M2589" s="1000">
        <f t="shared" si="812"/>
        <v>0</v>
      </c>
      <c r="N2589" s="1724">
        <f t="shared" ca="1" si="813"/>
        <v>0</v>
      </c>
      <c r="O2589" s="1000">
        <f ca="1">IF(AND(L2589&lt;&gt;0,ISERROR(MATCH(L2589,Altele!AE:AE,0))=TRUE),1,0)</f>
        <v>0</v>
      </c>
      <c r="P2589" s="1000">
        <f ca="1">IF(AND(L2589&lt;&gt;"",M2589&lt;&gt;"",ISERROR(VLOOKUP(L2589,Altele!AE:AF,2,FALSE))=TRUE,IF(ISERROR(VLOOKUP(L2589,Altele!AE:AF,2,FALSE))=FALSE,VLOOKUP(L2589,Altele!AE:AF,2,FALSE)&lt;&gt;M2589)),1,0)</f>
        <v>0</v>
      </c>
      <c r="Q2589" s="1398"/>
      <c r="R2589" s="1398"/>
      <c r="S2589" s="1398"/>
      <c r="T2589" s="1398"/>
      <c r="U2589" s="1398"/>
      <c r="V2589" s="1398"/>
      <c r="W2589" s="1398"/>
      <c r="X2589" s="1398"/>
      <c r="Y2589" s="1111"/>
      <c r="Z2589" s="1111" t="str">
        <f t="shared" si="814"/>
        <v>Cap.5 Pct.1: Daca exista macar o valoare pe rand (Col.(1 la 6) # 0), atunci Cod SIRUTA (Col.C1) = SIRUTA Superior si Cod SIRUTA = in lista judetului corespunzator, pentru Rd.(2 la n)</v>
      </c>
      <c r="AA2589" s="2205">
        <f t="shared" si="815"/>
        <v>1</v>
      </c>
      <c r="AB2589" s="3036">
        <v>150</v>
      </c>
    </row>
    <row r="2590" spans="1:28" x14ac:dyDescent="0.25">
      <c r="A2590" s="1708">
        <f t="shared" ca="1" si="816"/>
        <v>0</v>
      </c>
      <c r="B2590" s="1708">
        <f t="shared" si="817"/>
        <v>10150255</v>
      </c>
      <c r="C2590" s="1002">
        <v>150</v>
      </c>
      <c r="D2590" s="1797" t="s">
        <v>447</v>
      </c>
      <c r="E2590" s="1002">
        <v>255</v>
      </c>
      <c r="F2590" s="1003" t="s">
        <v>3974</v>
      </c>
      <c r="G2590" s="1110"/>
      <c r="H2590" s="1016" t="s">
        <v>345</v>
      </c>
      <c r="I2590" s="1091" t="s">
        <v>8441</v>
      </c>
      <c r="K2590" s="1091" t="s">
        <v>8442</v>
      </c>
      <c r="L2590" s="1005">
        <f t="shared" ca="1" si="811"/>
        <v>0</v>
      </c>
      <c r="M2590" s="1000">
        <f t="shared" si="812"/>
        <v>0</v>
      </c>
      <c r="N2590" s="1724">
        <f t="shared" ca="1" si="813"/>
        <v>0</v>
      </c>
      <c r="O2590" s="1000">
        <f ca="1">IF(AND(L2590&lt;&gt;0,ISERROR(MATCH(L2590,Altele!AE:AE,0))=TRUE),1,0)</f>
        <v>0</v>
      </c>
      <c r="P2590" s="1000">
        <f ca="1">IF(AND(L2590&lt;&gt;"",M2590&lt;&gt;"",ISERROR(VLOOKUP(L2590,Altele!AE:AF,2,FALSE))=TRUE,IF(ISERROR(VLOOKUP(L2590,Altele!AE:AF,2,FALSE))=FALSE,VLOOKUP(L2590,Altele!AE:AF,2,FALSE)&lt;&gt;M2590)),1,0)</f>
        <v>0</v>
      </c>
      <c r="Q2590" s="1398"/>
      <c r="R2590" s="1398"/>
      <c r="S2590" s="1398"/>
      <c r="T2590" s="1398"/>
      <c r="U2590" s="1398"/>
      <c r="V2590" s="1398"/>
      <c r="W2590" s="1398"/>
      <c r="X2590" s="1398"/>
      <c r="Y2590" s="1111"/>
      <c r="Z2590" s="1111" t="str">
        <f t="shared" si="814"/>
        <v>Cap.5 Pct.1: Daca exista macar o valoare pe rand (Col.(1 la 6) # 0), atunci Cod SIRUTA (Col.C1) = SIRUTA Superior si Cod SIRUTA = in lista judetului corespunzator, pentru Rd.(2 la n)</v>
      </c>
      <c r="AA2590" s="2205">
        <f t="shared" si="815"/>
        <v>1</v>
      </c>
      <c r="AB2590" s="3036">
        <v>150</v>
      </c>
    </row>
    <row r="2591" spans="1:28" x14ac:dyDescent="0.25">
      <c r="A2591" s="1708">
        <f t="shared" ca="1" si="816"/>
        <v>0</v>
      </c>
      <c r="B2591" s="1708">
        <f t="shared" si="817"/>
        <v>10150256</v>
      </c>
      <c r="C2591" s="1002">
        <v>150</v>
      </c>
      <c r="D2591" s="1797" t="s">
        <v>447</v>
      </c>
      <c r="E2591" s="1002">
        <v>256</v>
      </c>
      <c r="F2591" s="1003" t="s">
        <v>3974</v>
      </c>
      <c r="G2591" s="1110"/>
      <c r="H2591" s="1016" t="s">
        <v>345</v>
      </c>
      <c r="I2591" s="1091" t="s">
        <v>8443</v>
      </c>
      <c r="K2591" s="1091" t="s">
        <v>8444</v>
      </c>
      <c r="L2591" s="1005">
        <f t="shared" ca="1" si="811"/>
        <v>0</v>
      </c>
      <c r="M2591" s="1000">
        <f t="shared" si="812"/>
        <v>0</v>
      </c>
      <c r="N2591" s="1724">
        <f t="shared" ca="1" si="813"/>
        <v>0</v>
      </c>
      <c r="O2591" s="1000">
        <f ca="1">IF(AND(L2591&lt;&gt;0,ISERROR(MATCH(L2591,Altele!AE:AE,0))=TRUE),1,0)</f>
        <v>0</v>
      </c>
      <c r="P2591" s="1000">
        <f ca="1">IF(AND(L2591&lt;&gt;"",M2591&lt;&gt;"",ISERROR(VLOOKUP(L2591,Altele!AE:AF,2,FALSE))=TRUE,IF(ISERROR(VLOOKUP(L2591,Altele!AE:AF,2,FALSE))=FALSE,VLOOKUP(L2591,Altele!AE:AF,2,FALSE)&lt;&gt;M2591)),1,0)</f>
        <v>0</v>
      </c>
      <c r="Q2591" s="1398"/>
      <c r="R2591" s="1398"/>
      <c r="S2591" s="1398"/>
      <c r="T2591" s="1398"/>
      <c r="U2591" s="1398"/>
      <c r="V2591" s="1398"/>
      <c r="W2591" s="1398"/>
      <c r="X2591" s="1398"/>
      <c r="Y2591" s="1111"/>
      <c r="Z2591" s="1111" t="str">
        <f t="shared" si="814"/>
        <v>Cap.5 Pct.1: Daca exista macar o valoare pe rand (Col.(1 la 6) # 0), atunci Cod SIRUTA (Col.C1) = SIRUTA Superior si Cod SIRUTA = in lista judetului corespunzator, pentru Rd.(2 la n)</v>
      </c>
      <c r="AA2591" s="2205">
        <f t="shared" si="815"/>
        <v>1</v>
      </c>
      <c r="AB2591" s="3036">
        <v>150</v>
      </c>
    </row>
    <row r="2592" spans="1:28" x14ac:dyDescent="0.25">
      <c r="A2592" s="1708">
        <f t="shared" ca="1" si="816"/>
        <v>0</v>
      </c>
      <c r="B2592" s="1708">
        <f t="shared" si="817"/>
        <v>10150257</v>
      </c>
      <c r="C2592" s="1002">
        <v>150</v>
      </c>
      <c r="D2592" s="1797" t="s">
        <v>447</v>
      </c>
      <c r="E2592" s="1002">
        <v>257</v>
      </c>
      <c r="F2592" s="1003" t="s">
        <v>3974</v>
      </c>
      <c r="G2592" s="1110"/>
      <c r="H2592" s="1016" t="s">
        <v>345</v>
      </c>
      <c r="I2592" s="1091" t="s">
        <v>8445</v>
      </c>
      <c r="K2592" s="1091" t="s">
        <v>8446</v>
      </c>
      <c r="L2592" s="1005">
        <f t="shared" ca="1" si="811"/>
        <v>0</v>
      </c>
      <c r="M2592" s="1000">
        <f t="shared" si="812"/>
        <v>0</v>
      </c>
      <c r="N2592" s="1724">
        <f t="shared" ca="1" si="813"/>
        <v>0</v>
      </c>
      <c r="O2592" s="1000">
        <f ca="1">IF(AND(L2592&lt;&gt;0,ISERROR(MATCH(L2592,Altele!AE:AE,0))=TRUE),1,0)</f>
        <v>0</v>
      </c>
      <c r="P2592" s="1000">
        <f ca="1">IF(AND(L2592&lt;&gt;"",M2592&lt;&gt;"",ISERROR(VLOOKUP(L2592,Altele!AE:AF,2,FALSE))=TRUE,IF(ISERROR(VLOOKUP(L2592,Altele!AE:AF,2,FALSE))=FALSE,VLOOKUP(L2592,Altele!AE:AF,2,FALSE)&lt;&gt;M2592)),1,0)</f>
        <v>0</v>
      </c>
      <c r="Q2592" s="1398"/>
      <c r="R2592" s="1398"/>
      <c r="S2592" s="1398"/>
      <c r="T2592" s="1398"/>
      <c r="U2592" s="1398"/>
      <c r="V2592" s="1398"/>
      <c r="W2592" s="1398"/>
      <c r="X2592" s="1398"/>
      <c r="Y2592" s="1111"/>
      <c r="Z2592" s="1111" t="str">
        <f t="shared" si="814"/>
        <v>Cap.5 Pct.1: Daca exista macar o valoare pe rand (Col.(1 la 6) # 0), atunci Cod SIRUTA (Col.C1) = SIRUTA Superior si Cod SIRUTA = in lista judetului corespunzator, pentru Rd.(2 la n)</v>
      </c>
      <c r="AA2592" s="2205">
        <f t="shared" si="815"/>
        <v>1</v>
      </c>
      <c r="AB2592" s="3036">
        <v>150</v>
      </c>
    </row>
    <row r="2593" spans="1:28" x14ac:dyDescent="0.25">
      <c r="A2593" s="1708">
        <f t="shared" ca="1" si="816"/>
        <v>0</v>
      </c>
      <c r="B2593" s="1708">
        <f t="shared" si="817"/>
        <v>10150258</v>
      </c>
      <c r="C2593" s="1002">
        <v>150</v>
      </c>
      <c r="D2593" s="1797" t="s">
        <v>447</v>
      </c>
      <c r="E2593" s="1002">
        <v>258</v>
      </c>
      <c r="F2593" s="1003" t="s">
        <v>3974</v>
      </c>
      <c r="G2593" s="1110"/>
      <c r="H2593" s="1016" t="s">
        <v>345</v>
      </c>
      <c r="I2593" s="1091" t="s">
        <v>8447</v>
      </c>
      <c r="K2593" s="1091" t="s">
        <v>8448</v>
      </c>
      <c r="L2593" s="1005">
        <f t="shared" ref="L2593:L2635" ca="1" si="818">BA959</f>
        <v>0</v>
      </c>
      <c r="M2593" s="1000">
        <f t="shared" ref="M2593:M2635" si="819">SUM(BI959:BN959)</f>
        <v>0</v>
      </c>
      <c r="N2593" s="1724">
        <f t="shared" ref="N2593:N2635" ca="1" si="820">IF(OR(O2593=1,P2593=1),1,0)</f>
        <v>0</v>
      </c>
      <c r="O2593" s="1000">
        <f ca="1">IF(AND(L2593&lt;&gt;0,ISERROR(MATCH(L2593,Altele!AE:AE,0))=TRUE),1,0)</f>
        <v>0</v>
      </c>
      <c r="P2593" s="1000">
        <f ca="1">IF(AND(L2593&lt;&gt;"",M2593&lt;&gt;"",ISERROR(VLOOKUP(L2593,Altele!AE:AF,2,FALSE))=TRUE,IF(ISERROR(VLOOKUP(L2593,Altele!AE:AF,2,FALSE))=FALSE,VLOOKUP(L2593,Altele!AE:AF,2,FALSE)&lt;&gt;M2593)),1,0)</f>
        <v>0</v>
      </c>
      <c r="Q2593" s="1398"/>
      <c r="R2593" s="1398"/>
      <c r="S2593" s="1398"/>
      <c r="T2593" s="1398"/>
      <c r="U2593" s="1398"/>
      <c r="V2593" s="1398"/>
      <c r="W2593" s="1398"/>
      <c r="X2593" s="1398"/>
      <c r="Y2593" s="1111"/>
      <c r="Z2593" s="1111" t="str">
        <f t="shared" si="814"/>
        <v>Cap.5 Pct.1: Daca exista macar o valoare pe rand (Col.(1 la 6) # 0), atunci Cod SIRUTA (Col.C1) = SIRUTA Superior si Cod SIRUTA = in lista judetului corespunzator, pentru Rd.(2 la n)</v>
      </c>
      <c r="AA2593" s="2205">
        <f t="shared" si="815"/>
        <v>1</v>
      </c>
      <c r="AB2593" s="3036">
        <v>150</v>
      </c>
    </row>
    <row r="2594" spans="1:28" x14ac:dyDescent="0.25">
      <c r="A2594" s="1708">
        <f t="shared" ca="1" si="816"/>
        <v>0</v>
      </c>
      <c r="B2594" s="1708">
        <f t="shared" si="817"/>
        <v>10150259</v>
      </c>
      <c r="C2594" s="1002">
        <v>150</v>
      </c>
      <c r="D2594" s="1797" t="s">
        <v>447</v>
      </c>
      <c r="E2594" s="1002">
        <v>259</v>
      </c>
      <c r="F2594" s="1003" t="s">
        <v>3974</v>
      </c>
      <c r="G2594" s="1110"/>
      <c r="H2594" s="1016" t="s">
        <v>345</v>
      </c>
      <c r="I2594" s="1091" t="s">
        <v>8449</v>
      </c>
      <c r="K2594" s="1091" t="s">
        <v>8450</v>
      </c>
      <c r="L2594" s="1005">
        <f t="shared" ca="1" si="818"/>
        <v>0</v>
      </c>
      <c r="M2594" s="1000">
        <f t="shared" si="819"/>
        <v>0</v>
      </c>
      <c r="N2594" s="1724">
        <f t="shared" ca="1" si="820"/>
        <v>0</v>
      </c>
      <c r="O2594" s="1000">
        <f ca="1">IF(AND(L2594&lt;&gt;0,ISERROR(MATCH(L2594,Altele!AE:AE,0))=TRUE),1,0)</f>
        <v>0</v>
      </c>
      <c r="P2594" s="1000">
        <f ca="1">IF(AND(L2594&lt;&gt;"",M2594&lt;&gt;"",ISERROR(VLOOKUP(L2594,Altele!AE:AF,2,FALSE))=TRUE,IF(ISERROR(VLOOKUP(L2594,Altele!AE:AF,2,FALSE))=FALSE,VLOOKUP(L2594,Altele!AE:AF,2,FALSE)&lt;&gt;M2594)),1,0)</f>
        <v>0</v>
      </c>
      <c r="Q2594" s="1398"/>
      <c r="R2594" s="1398"/>
      <c r="S2594" s="1398"/>
      <c r="T2594" s="1398"/>
      <c r="U2594" s="1398"/>
      <c r="V2594" s="1398"/>
      <c r="W2594" s="1398"/>
      <c r="X2594" s="1398"/>
      <c r="Y2594" s="1111"/>
      <c r="Z2594" s="1111" t="str">
        <f t="shared" si="814"/>
        <v>Cap.5 Pct.1: Daca exista macar o valoare pe rand (Col.(1 la 6) # 0), atunci Cod SIRUTA (Col.C1) = SIRUTA Superior si Cod SIRUTA = in lista judetului corespunzator, pentru Rd.(2 la n)</v>
      </c>
      <c r="AA2594" s="2205">
        <f t="shared" si="815"/>
        <v>1</v>
      </c>
      <c r="AB2594" s="3036">
        <v>150</v>
      </c>
    </row>
    <row r="2595" spans="1:28" x14ac:dyDescent="0.25">
      <c r="A2595" s="1708">
        <f t="shared" ca="1" si="816"/>
        <v>0</v>
      </c>
      <c r="B2595" s="1708">
        <f t="shared" si="817"/>
        <v>10150260</v>
      </c>
      <c r="C2595" s="1002">
        <v>150</v>
      </c>
      <c r="D2595" s="1797" t="s">
        <v>447</v>
      </c>
      <c r="E2595" s="1002">
        <v>260</v>
      </c>
      <c r="F2595" s="1003" t="s">
        <v>3974</v>
      </c>
      <c r="G2595" s="1110"/>
      <c r="H2595" s="1016" t="s">
        <v>345</v>
      </c>
      <c r="I2595" s="1091" t="s">
        <v>8451</v>
      </c>
      <c r="K2595" s="1091" t="s">
        <v>8452</v>
      </c>
      <c r="L2595" s="1005">
        <f t="shared" ca="1" si="818"/>
        <v>0</v>
      </c>
      <c r="M2595" s="1000">
        <f t="shared" si="819"/>
        <v>0</v>
      </c>
      <c r="N2595" s="1724">
        <f t="shared" ca="1" si="820"/>
        <v>0</v>
      </c>
      <c r="O2595" s="1000">
        <f ca="1">IF(AND(L2595&lt;&gt;0,ISERROR(MATCH(L2595,Altele!AE:AE,0))=TRUE),1,0)</f>
        <v>0</v>
      </c>
      <c r="P2595" s="1000">
        <f ca="1">IF(AND(L2595&lt;&gt;"",M2595&lt;&gt;"",ISERROR(VLOOKUP(L2595,Altele!AE:AF,2,FALSE))=TRUE,IF(ISERROR(VLOOKUP(L2595,Altele!AE:AF,2,FALSE))=FALSE,VLOOKUP(L2595,Altele!AE:AF,2,FALSE)&lt;&gt;M2595)),1,0)</f>
        <v>0</v>
      </c>
      <c r="Q2595" s="1398"/>
      <c r="R2595" s="1398"/>
      <c r="S2595" s="1398"/>
      <c r="T2595" s="1398"/>
      <c r="U2595" s="1398"/>
      <c r="V2595" s="1398"/>
      <c r="W2595" s="1398"/>
      <c r="X2595" s="1398"/>
      <c r="Y2595" s="1111"/>
      <c r="Z2595" s="1111" t="str">
        <f t="shared" ref="Z2595:Z2635" si="821">Z2594</f>
        <v>Cap.5 Pct.1: Daca exista macar o valoare pe rand (Col.(1 la 6) # 0), atunci Cod SIRUTA (Col.C1) = SIRUTA Superior si Cod SIRUTA = in lista judetului corespunzator, pentru Rd.(2 la n)</v>
      </c>
      <c r="AA2595" s="2205">
        <f t="shared" si="815"/>
        <v>1</v>
      </c>
      <c r="AB2595" s="3036">
        <v>150</v>
      </c>
    </row>
    <row r="2596" spans="1:28" x14ac:dyDescent="0.25">
      <c r="A2596" s="1708">
        <f t="shared" ca="1" si="816"/>
        <v>0</v>
      </c>
      <c r="B2596" s="1708">
        <f t="shared" si="817"/>
        <v>10150261</v>
      </c>
      <c r="C2596" s="1002">
        <v>150</v>
      </c>
      <c r="D2596" s="1797" t="s">
        <v>447</v>
      </c>
      <c r="E2596" s="1002">
        <v>261</v>
      </c>
      <c r="F2596" s="1003" t="s">
        <v>3974</v>
      </c>
      <c r="G2596" s="1110"/>
      <c r="H2596" s="1016" t="s">
        <v>345</v>
      </c>
      <c r="I2596" s="1091" t="s">
        <v>8453</v>
      </c>
      <c r="K2596" s="1091" t="s">
        <v>8454</v>
      </c>
      <c r="L2596" s="1005">
        <f t="shared" ca="1" si="818"/>
        <v>0</v>
      </c>
      <c r="M2596" s="1000">
        <f t="shared" si="819"/>
        <v>0</v>
      </c>
      <c r="N2596" s="1724">
        <f t="shared" ca="1" si="820"/>
        <v>0</v>
      </c>
      <c r="O2596" s="1000">
        <f ca="1">IF(AND(L2596&lt;&gt;0,ISERROR(MATCH(L2596,Altele!AE:AE,0))=TRUE),1,0)</f>
        <v>0</v>
      </c>
      <c r="P2596" s="1000">
        <f ca="1">IF(AND(L2596&lt;&gt;"",M2596&lt;&gt;"",ISERROR(VLOOKUP(L2596,Altele!AE:AF,2,FALSE))=TRUE,IF(ISERROR(VLOOKUP(L2596,Altele!AE:AF,2,FALSE))=FALSE,VLOOKUP(L2596,Altele!AE:AF,2,FALSE)&lt;&gt;M2596)),1,0)</f>
        <v>0</v>
      </c>
      <c r="Q2596" s="1398"/>
      <c r="R2596" s="1398"/>
      <c r="S2596" s="1398"/>
      <c r="T2596" s="1398"/>
      <c r="U2596" s="1398"/>
      <c r="V2596" s="1398"/>
      <c r="W2596" s="1398"/>
      <c r="X2596" s="1398"/>
      <c r="Y2596" s="1111"/>
      <c r="Z2596" s="1111" t="str">
        <f t="shared" si="821"/>
        <v>Cap.5 Pct.1: Daca exista macar o valoare pe rand (Col.(1 la 6) # 0), atunci Cod SIRUTA (Col.C1) = SIRUTA Superior si Cod SIRUTA = in lista judetului corespunzator, pentru Rd.(2 la n)</v>
      </c>
      <c r="AA2596" s="2205">
        <f t="shared" si="815"/>
        <v>1</v>
      </c>
      <c r="AB2596" s="3036">
        <v>150</v>
      </c>
    </row>
    <row r="2597" spans="1:28" x14ac:dyDescent="0.25">
      <c r="A2597" s="1708">
        <f t="shared" ca="1" si="816"/>
        <v>0</v>
      </c>
      <c r="B2597" s="1708">
        <f t="shared" si="817"/>
        <v>10150262</v>
      </c>
      <c r="C2597" s="1002">
        <v>150</v>
      </c>
      <c r="D2597" s="1797" t="s">
        <v>447</v>
      </c>
      <c r="E2597" s="1002">
        <v>262</v>
      </c>
      <c r="F2597" s="1003" t="s">
        <v>3974</v>
      </c>
      <c r="G2597" s="1110"/>
      <c r="H2597" s="1016" t="s">
        <v>345</v>
      </c>
      <c r="I2597" s="1091" t="s">
        <v>8455</v>
      </c>
      <c r="K2597" s="1091" t="s">
        <v>8456</v>
      </c>
      <c r="L2597" s="1005">
        <f t="shared" ca="1" si="818"/>
        <v>0</v>
      </c>
      <c r="M2597" s="1000">
        <f t="shared" si="819"/>
        <v>0</v>
      </c>
      <c r="N2597" s="1724">
        <f t="shared" ca="1" si="820"/>
        <v>0</v>
      </c>
      <c r="O2597" s="1000">
        <f ca="1">IF(AND(L2597&lt;&gt;0,ISERROR(MATCH(L2597,Altele!AE:AE,0))=TRUE),1,0)</f>
        <v>0</v>
      </c>
      <c r="P2597" s="1000">
        <f ca="1">IF(AND(L2597&lt;&gt;"",M2597&lt;&gt;"",ISERROR(VLOOKUP(L2597,Altele!AE:AF,2,FALSE))=TRUE,IF(ISERROR(VLOOKUP(L2597,Altele!AE:AF,2,FALSE))=FALSE,VLOOKUP(L2597,Altele!AE:AF,2,FALSE)&lt;&gt;M2597)),1,0)</f>
        <v>0</v>
      </c>
      <c r="Q2597" s="1398"/>
      <c r="R2597" s="1398"/>
      <c r="S2597" s="1398"/>
      <c r="T2597" s="1398"/>
      <c r="U2597" s="1398"/>
      <c r="V2597" s="1398"/>
      <c r="W2597" s="1398"/>
      <c r="X2597" s="1398"/>
      <c r="Y2597" s="1111"/>
      <c r="Z2597" s="1111" t="str">
        <f t="shared" si="821"/>
        <v>Cap.5 Pct.1: Daca exista macar o valoare pe rand (Col.(1 la 6) # 0), atunci Cod SIRUTA (Col.C1) = SIRUTA Superior si Cod SIRUTA = in lista judetului corespunzator, pentru Rd.(2 la n)</v>
      </c>
      <c r="AA2597" s="2205">
        <f t="shared" si="815"/>
        <v>1</v>
      </c>
      <c r="AB2597" s="3036">
        <v>150</v>
      </c>
    </row>
    <row r="2598" spans="1:28" x14ac:dyDescent="0.25">
      <c r="A2598" s="1708">
        <f t="shared" ca="1" si="816"/>
        <v>0</v>
      </c>
      <c r="B2598" s="1708">
        <f t="shared" si="817"/>
        <v>10150263</v>
      </c>
      <c r="C2598" s="1002">
        <v>150</v>
      </c>
      <c r="D2598" s="1797" t="s">
        <v>447</v>
      </c>
      <c r="E2598" s="1002">
        <v>263</v>
      </c>
      <c r="F2598" s="1003" t="s">
        <v>3974</v>
      </c>
      <c r="G2598" s="1110"/>
      <c r="H2598" s="1016" t="s">
        <v>345</v>
      </c>
      <c r="I2598" s="1091" t="s">
        <v>8457</v>
      </c>
      <c r="K2598" s="1091" t="s">
        <v>8458</v>
      </c>
      <c r="L2598" s="1005">
        <f t="shared" ca="1" si="818"/>
        <v>0</v>
      </c>
      <c r="M2598" s="1000">
        <f t="shared" si="819"/>
        <v>0</v>
      </c>
      <c r="N2598" s="1724">
        <f t="shared" ca="1" si="820"/>
        <v>0</v>
      </c>
      <c r="O2598" s="1000">
        <f ca="1">IF(AND(L2598&lt;&gt;0,ISERROR(MATCH(L2598,Altele!AE:AE,0))=TRUE),1,0)</f>
        <v>0</v>
      </c>
      <c r="P2598" s="1000">
        <f ca="1">IF(AND(L2598&lt;&gt;"",M2598&lt;&gt;"",ISERROR(VLOOKUP(L2598,Altele!AE:AF,2,FALSE))=TRUE,IF(ISERROR(VLOOKUP(L2598,Altele!AE:AF,2,FALSE))=FALSE,VLOOKUP(L2598,Altele!AE:AF,2,FALSE)&lt;&gt;M2598)),1,0)</f>
        <v>0</v>
      </c>
      <c r="Q2598" s="1398"/>
      <c r="R2598" s="1398"/>
      <c r="S2598" s="1398"/>
      <c r="T2598" s="1398"/>
      <c r="U2598" s="1398"/>
      <c r="V2598" s="1398"/>
      <c r="W2598" s="1398"/>
      <c r="X2598" s="1398"/>
      <c r="Y2598" s="1111"/>
      <c r="Z2598" s="1111" t="str">
        <f t="shared" si="821"/>
        <v>Cap.5 Pct.1: Daca exista macar o valoare pe rand (Col.(1 la 6) # 0), atunci Cod SIRUTA (Col.C1) = SIRUTA Superior si Cod SIRUTA = in lista judetului corespunzator, pentru Rd.(2 la n)</v>
      </c>
      <c r="AA2598" s="2205">
        <f t="shared" si="815"/>
        <v>1</v>
      </c>
      <c r="AB2598" s="3036">
        <v>150</v>
      </c>
    </row>
    <row r="2599" spans="1:28" x14ac:dyDescent="0.25">
      <c r="A2599" s="1708">
        <f t="shared" ca="1" si="816"/>
        <v>0</v>
      </c>
      <c r="B2599" s="1708">
        <f t="shared" si="817"/>
        <v>10150264</v>
      </c>
      <c r="C2599" s="1002">
        <v>150</v>
      </c>
      <c r="D2599" s="1797" t="s">
        <v>447</v>
      </c>
      <c r="E2599" s="1002">
        <v>264</v>
      </c>
      <c r="F2599" s="1003" t="s">
        <v>3974</v>
      </c>
      <c r="G2599" s="1110"/>
      <c r="H2599" s="1016" t="s">
        <v>345</v>
      </c>
      <c r="I2599" s="1091" t="s">
        <v>8459</v>
      </c>
      <c r="K2599" s="1091" t="s">
        <v>8460</v>
      </c>
      <c r="L2599" s="1005">
        <f t="shared" ca="1" si="818"/>
        <v>0</v>
      </c>
      <c r="M2599" s="1000">
        <f t="shared" si="819"/>
        <v>0</v>
      </c>
      <c r="N2599" s="1724">
        <f t="shared" ca="1" si="820"/>
        <v>0</v>
      </c>
      <c r="O2599" s="1000">
        <f ca="1">IF(AND(L2599&lt;&gt;0,ISERROR(MATCH(L2599,Altele!AE:AE,0))=TRUE),1,0)</f>
        <v>0</v>
      </c>
      <c r="P2599" s="1000">
        <f ca="1">IF(AND(L2599&lt;&gt;"",M2599&lt;&gt;"",ISERROR(VLOOKUP(L2599,Altele!AE:AF,2,FALSE))=TRUE,IF(ISERROR(VLOOKUP(L2599,Altele!AE:AF,2,FALSE))=FALSE,VLOOKUP(L2599,Altele!AE:AF,2,FALSE)&lt;&gt;M2599)),1,0)</f>
        <v>0</v>
      </c>
      <c r="Q2599" s="1398"/>
      <c r="R2599" s="1398"/>
      <c r="S2599" s="1398"/>
      <c r="T2599" s="1398"/>
      <c r="U2599" s="1398"/>
      <c r="V2599" s="1398"/>
      <c r="W2599" s="1398"/>
      <c r="X2599" s="1398"/>
      <c r="Y2599" s="1111"/>
      <c r="Z2599" s="1111" t="str">
        <f t="shared" si="821"/>
        <v>Cap.5 Pct.1: Daca exista macar o valoare pe rand (Col.(1 la 6) # 0), atunci Cod SIRUTA (Col.C1) = SIRUTA Superior si Cod SIRUTA = in lista judetului corespunzator, pentru Rd.(2 la n)</v>
      </c>
      <c r="AA2599" s="2205">
        <f t="shared" si="815"/>
        <v>1</v>
      </c>
      <c r="AB2599" s="3036">
        <v>150</v>
      </c>
    </row>
    <row r="2600" spans="1:28" x14ac:dyDescent="0.25">
      <c r="A2600" s="1708">
        <f t="shared" ca="1" si="816"/>
        <v>0</v>
      </c>
      <c r="B2600" s="1708">
        <f t="shared" si="817"/>
        <v>10150265</v>
      </c>
      <c r="C2600" s="1002">
        <v>150</v>
      </c>
      <c r="D2600" s="1797" t="s">
        <v>447</v>
      </c>
      <c r="E2600" s="1002">
        <v>265</v>
      </c>
      <c r="F2600" s="1003" t="s">
        <v>3974</v>
      </c>
      <c r="G2600" s="1110"/>
      <c r="H2600" s="1016" t="s">
        <v>345</v>
      </c>
      <c r="I2600" s="1091" t="s">
        <v>8461</v>
      </c>
      <c r="K2600" s="1091" t="s">
        <v>8462</v>
      </c>
      <c r="L2600" s="1005">
        <f t="shared" ca="1" si="818"/>
        <v>0</v>
      </c>
      <c r="M2600" s="1000">
        <f t="shared" si="819"/>
        <v>0</v>
      </c>
      <c r="N2600" s="1724">
        <f t="shared" ca="1" si="820"/>
        <v>0</v>
      </c>
      <c r="O2600" s="1000">
        <f ca="1">IF(AND(L2600&lt;&gt;0,ISERROR(MATCH(L2600,Altele!AE:AE,0))=TRUE),1,0)</f>
        <v>0</v>
      </c>
      <c r="P2600" s="1000">
        <f ca="1">IF(AND(L2600&lt;&gt;"",M2600&lt;&gt;"",ISERROR(VLOOKUP(L2600,Altele!AE:AF,2,FALSE))=TRUE,IF(ISERROR(VLOOKUP(L2600,Altele!AE:AF,2,FALSE))=FALSE,VLOOKUP(L2600,Altele!AE:AF,2,FALSE)&lt;&gt;M2600)),1,0)</f>
        <v>0</v>
      </c>
      <c r="Q2600" s="1398"/>
      <c r="R2600" s="1398"/>
      <c r="S2600" s="1398"/>
      <c r="T2600" s="1398"/>
      <c r="U2600" s="1398"/>
      <c r="V2600" s="1398"/>
      <c r="W2600" s="1398"/>
      <c r="X2600" s="1398"/>
      <c r="Y2600" s="1111"/>
      <c r="Z2600" s="1111" t="str">
        <f t="shared" si="821"/>
        <v>Cap.5 Pct.1: Daca exista macar o valoare pe rand (Col.(1 la 6) # 0), atunci Cod SIRUTA (Col.C1) = SIRUTA Superior si Cod SIRUTA = in lista judetului corespunzator, pentru Rd.(2 la n)</v>
      </c>
      <c r="AA2600" s="2205">
        <f t="shared" si="815"/>
        <v>1</v>
      </c>
      <c r="AB2600" s="3036">
        <v>150</v>
      </c>
    </row>
    <row r="2601" spans="1:28" x14ac:dyDescent="0.25">
      <c r="A2601" s="1708">
        <f t="shared" ca="1" si="816"/>
        <v>0</v>
      </c>
      <c r="B2601" s="1708">
        <f t="shared" si="817"/>
        <v>10150266</v>
      </c>
      <c r="C2601" s="1002">
        <v>150</v>
      </c>
      <c r="D2601" s="1797" t="s">
        <v>447</v>
      </c>
      <c r="E2601" s="1002">
        <v>266</v>
      </c>
      <c r="F2601" s="1003" t="s">
        <v>3974</v>
      </c>
      <c r="G2601" s="1110"/>
      <c r="H2601" s="1016" t="s">
        <v>345</v>
      </c>
      <c r="I2601" s="1091" t="s">
        <v>8463</v>
      </c>
      <c r="K2601" s="1091" t="s">
        <v>8464</v>
      </c>
      <c r="L2601" s="1005">
        <f t="shared" ca="1" si="818"/>
        <v>0</v>
      </c>
      <c r="M2601" s="1000">
        <f t="shared" si="819"/>
        <v>0</v>
      </c>
      <c r="N2601" s="1724">
        <f t="shared" ca="1" si="820"/>
        <v>0</v>
      </c>
      <c r="O2601" s="1000">
        <f ca="1">IF(AND(L2601&lt;&gt;0,ISERROR(MATCH(L2601,Altele!AE:AE,0))=TRUE),1,0)</f>
        <v>0</v>
      </c>
      <c r="P2601" s="1000">
        <f ca="1">IF(AND(L2601&lt;&gt;"",M2601&lt;&gt;"",ISERROR(VLOOKUP(L2601,Altele!AE:AF,2,FALSE))=TRUE,IF(ISERROR(VLOOKUP(L2601,Altele!AE:AF,2,FALSE))=FALSE,VLOOKUP(L2601,Altele!AE:AF,2,FALSE)&lt;&gt;M2601)),1,0)</f>
        <v>0</v>
      </c>
      <c r="Q2601" s="1398"/>
      <c r="R2601" s="1398"/>
      <c r="S2601" s="1398"/>
      <c r="T2601" s="1398"/>
      <c r="U2601" s="1398"/>
      <c r="V2601" s="1398"/>
      <c r="W2601" s="1398"/>
      <c r="X2601" s="1398"/>
      <c r="Y2601" s="1111"/>
      <c r="Z2601" s="1111" t="str">
        <f t="shared" si="821"/>
        <v>Cap.5 Pct.1: Daca exista macar o valoare pe rand (Col.(1 la 6) # 0), atunci Cod SIRUTA (Col.C1) = SIRUTA Superior si Cod SIRUTA = in lista judetului corespunzator, pentru Rd.(2 la n)</v>
      </c>
      <c r="AA2601" s="2205">
        <f t="shared" si="815"/>
        <v>1</v>
      </c>
      <c r="AB2601" s="3036">
        <v>150</v>
      </c>
    </row>
    <row r="2602" spans="1:28" x14ac:dyDescent="0.25">
      <c r="A2602" s="1708">
        <f t="shared" ca="1" si="816"/>
        <v>0</v>
      </c>
      <c r="B2602" s="1708">
        <f t="shared" si="817"/>
        <v>10150267</v>
      </c>
      <c r="C2602" s="1002">
        <v>150</v>
      </c>
      <c r="D2602" s="1797" t="s">
        <v>447</v>
      </c>
      <c r="E2602" s="1002">
        <v>267</v>
      </c>
      <c r="F2602" s="1003" t="s">
        <v>3974</v>
      </c>
      <c r="G2602" s="1110"/>
      <c r="H2602" s="1016" t="s">
        <v>345</v>
      </c>
      <c r="I2602" s="1091" t="s">
        <v>8465</v>
      </c>
      <c r="K2602" s="1091" t="s">
        <v>8466</v>
      </c>
      <c r="L2602" s="1005">
        <f t="shared" ca="1" si="818"/>
        <v>0</v>
      </c>
      <c r="M2602" s="1000">
        <f t="shared" si="819"/>
        <v>0</v>
      </c>
      <c r="N2602" s="1724">
        <f t="shared" ca="1" si="820"/>
        <v>0</v>
      </c>
      <c r="O2602" s="1000">
        <f ca="1">IF(AND(L2602&lt;&gt;0,ISERROR(MATCH(L2602,Altele!AE:AE,0))=TRUE),1,0)</f>
        <v>0</v>
      </c>
      <c r="P2602" s="1000">
        <f ca="1">IF(AND(L2602&lt;&gt;"",M2602&lt;&gt;"",ISERROR(VLOOKUP(L2602,Altele!AE:AF,2,FALSE))=TRUE,IF(ISERROR(VLOOKUP(L2602,Altele!AE:AF,2,FALSE))=FALSE,VLOOKUP(L2602,Altele!AE:AF,2,FALSE)&lt;&gt;M2602)),1,0)</f>
        <v>0</v>
      </c>
      <c r="Q2602" s="1398"/>
      <c r="R2602" s="1398"/>
      <c r="S2602" s="1398"/>
      <c r="T2602" s="1398"/>
      <c r="U2602" s="1398"/>
      <c r="V2602" s="1398"/>
      <c r="W2602" s="1398"/>
      <c r="X2602" s="1398"/>
      <c r="Y2602" s="1111"/>
      <c r="Z2602" s="1111" t="str">
        <f t="shared" si="821"/>
        <v>Cap.5 Pct.1: Daca exista macar o valoare pe rand (Col.(1 la 6) # 0), atunci Cod SIRUTA (Col.C1) = SIRUTA Superior si Cod SIRUTA = in lista judetului corespunzator, pentru Rd.(2 la n)</v>
      </c>
      <c r="AA2602" s="2205">
        <f t="shared" si="815"/>
        <v>1</v>
      </c>
      <c r="AB2602" s="3036">
        <v>150</v>
      </c>
    </row>
    <row r="2603" spans="1:28" x14ac:dyDescent="0.25">
      <c r="A2603" s="1708">
        <f t="shared" ca="1" si="816"/>
        <v>0</v>
      </c>
      <c r="B2603" s="1708">
        <f t="shared" si="817"/>
        <v>10150268</v>
      </c>
      <c r="C2603" s="1002">
        <v>150</v>
      </c>
      <c r="D2603" s="1797" t="s">
        <v>447</v>
      </c>
      <c r="E2603" s="1002">
        <v>268</v>
      </c>
      <c r="F2603" s="1003" t="s">
        <v>3974</v>
      </c>
      <c r="G2603" s="1110"/>
      <c r="H2603" s="1016" t="s">
        <v>345</v>
      </c>
      <c r="I2603" s="1091" t="s">
        <v>8467</v>
      </c>
      <c r="K2603" s="1091" t="s">
        <v>8468</v>
      </c>
      <c r="L2603" s="1005">
        <f t="shared" ca="1" si="818"/>
        <v>0</v>
      </c>
      <c r="M2603" s="1000">
        <f t="shared" si="819"/>
        <v>0</v>
      </c>
      <c r="N2603" s="1724">
        <f t="shared" ca="1" si="820"/>
        <v>0</v>
      </c>
      <c r="O2603" s="1000">
        <f ca="1">IF(AND(L2603&lt;&gt;0,ISERROR(MATCH(L2603,Altele!AE:AE,0))=TRUE),1,0)</f>
        <v>0</v>
      </c>
      <c r="P2603" s="1000">
        <f ca="1">IF(AND(L2603&lt;&gt;"",M2603&lt;&gt;"",ISERROR(VLOOKUP(L2603,Altele!AE:AF,2,FALSE))=TRUE,IF(ISERROR(VLOOKUP(L2603,Altele!AE:AF,2,FALSE))=FALSE,VLOOKUP(L2603,Altele!AE:AF,2,FALSE)&lt;&gt;M2603)),1,0)</f>
        <v>0</v>
      </c>
      <c r="Q2603" s="1398"/>
      <c r="R2603" s="1398"/>
      <c r="S2603" s="1398"/>
      <c r="T2603" s="1398"/>
      <c r="U2603" s="1398"/>
      <c r="V2603" s="1398"/>
      <c r="W2603" s="1398"/>
      <c r="X2603" s="1398"/>
      <c r="Y2603" s="1111"/>
      <c r="Z2603" s="1111" t="str">
        <f t="shared" si="821"/>
        <v>Cap.5 Pct.1: Daca exista macar o valoare pe rand (Col.(1 la 6) # 0), atunci Cod SIRUTA (Col.C1) = SIRUTA Superior si Cod SIRUTA = in lista judetului corespunzator, pentru Rd.(2 la n)</v>
      </c>
      <c r="AA2603" s="2205">
        <f t="shared" si="815"/>
        <v>1</v>
      </c>
      <c r="AB2603" s="3036">
        <v>150</v>
      </c>
    </row>
    <row r="2604" spans="1:28" x14ac:dyDescent="0.25">
      <c r="A2604" s="1708">
        <f t="shared" ca="1" si="816"/>
        <v>0</v>
      </c>
      <c r="B2604" s="1708">
        <f t="shared" si="817"/>
        <v>10150269</v>
      </c>
      <c r="C2604" s="1002">
        <v>150</v>
      </c>
      <c r="D2604" s="1797" t="s">
        <v>447</v>
      </c>
      <c r="E2604" s="1002">
        <v>269</v>
      </c>
      <c r="F2604" s="1003" t="s">
        <v>3974</v>
      </c>
      <c r="G2604" s="1110"/>
      <c r="H2604" s="1016" t="s">
        <v>345</v>
      </c>
      <c r="I2604" s="1091" t="s">
        <v>8469</v>
      </c>
      <c r="K2604" s="1091" t="s">
        <v>8470</v>
      </c>
      <c r="L2604" s="1005">
        <f t="shared" ca="1" si="818"/>
        <v>0</v>
      </c>
      <c r="M2604" s="1000">
        <f t="shared" si="819"/>
        <v>0</v>
      </c>
      <c r="N2604" s="1724">
        <f t="shared" ca="1" si="820"/>
        <v>0</v>
      </c>
      <c r="O2604" s="1000">
        <f ca="1">IF(AND(L2604&lt;&gt;0,ISERROR(MATCH(L2604,Altele!AE:AE,0))=TRUE),1,0)</f>
        <v>0</v>
      </c>
      <c r="P2604" s="1000">
        <f ca="1">IF(AND(L2604&lt;&gt;"",M2604&lt;&gt;"",ISERROR(VLOOKUP(L2604,Altele!AE:AF,2,FALSE))=TRUE,IF(ISERROR(VLOOKUP(L2604,Altele!AE:AF,2,FALSE))=FALSE,VLOOKUP(L2604,Altele!AE:AF,2,FALSE)&lt;&gt;M2604)),1,0)</f>
        <v>0</v>
      </c>
      <c r="Q2604" s="1398"/>
      <c r="R2604" s="1398"/>
      <c r="S2604" s="1398"/>
      <c r="T2604" s="1398"/>
      <c r="U2604" s="1398"/>
      <c r="V2604" s="1398"/>
      <c r="W2604" s="1398"/>
      <c r="X2604" s="1398"/>
      <c r="Y2604" s="1111"/>
      <c r="Z2604" s="1111" t="str">
        <f t="shared" si="821"/>
        <v>Cap.5 Pct.1: Daca exista macar o valoare pe rand (Col.(1 la 6) # 0), atunci Cod SIRUTA (Col.C1) = SIRUTA Superior si Cod SIRUTA = in lista judetului corespunzator, pentru Rd.(2 la n)</v>
      </c>
      <c r="AA2604" s="2205">
        <f t="shared" si="815"/>
        <v>1</v>
      </c>
      <c r="AB2604" s="3036">
        <v>150</v>
      </c>
    </row>
    <row r="2605" spans="1:28" x14ac:dyDescent="0.25">
      <c r="A2605" s="1708">
        <f t="shared" ca="1" si="816"/>
        <v>0</v>
      </c>
      <c r="B2605" s="1708">
        <f t="shared" si="817"/>
        <v>10150270</v>
      </c>
      <c r="C2605" s="1002">
        <v>150</v>
      </c>
      <c r="D2605" s="1797" t="s">
        <v>447</v>
      </c>
      <c r="E2605" s="1002">
        <v>270</v>
      </c>
      <c r="F2605" s="1003" t="s">
        <v>3974</v>
      </c>
      <c r="G2605" s="1110"/>
      <c r="H2605" s="1016" t="s">
        <v>345</v>
      </c>
      <c r="I2605" s="1091" t="s">
        <v>8471</v>
      </c>
      <c r="K2605" s="1091" t="s">
        <v>8472</v>
      </c>
      <c r="L2605" s="1005">
        <f t="shared" ca="1" si="818"/>
        <v>0</v>
      </c>
      <c r="M2605" s="1000">
        <f t="shared" si="819"/>
        <v>0</v>
      </c>
      <c r="N2605" s="1724">
        <f t="shared" ca="1" si="820"/>
        <v>0</v>
      </c>
      <c r="O2605" s="1000">
        <f ca="1">IF(AND(L2605&lt;&gt;0,ISERROR(MATCH(L2605,Altele!AE:AE,0))=TRUE),1,0)</f>
        <v>0</v>
      </c>
      <c r="P2605" s="1000">
        <f ca="1">IF(AND(L2605&lt;&gt;"",M2605&lt;&gt;"",ISERROR(VLOOKUP(L2605,Altele!AE:AF,2,FALSE))=TRUE,IF(ISERROR(VLOOKUP(L2605,Altele!AE:AF,2,FALSE))=FALSE,VLOOKUP(L2605,Altele!AE:AF,2,FALSE)&lt;&gt;M2605)),1,0)</f>
        <v>0</v>
      </c>
      <c r="Q2605" s="1398"/>
      <c r="R2605" s="1398"/>
      <c r="S2605" s="1398"/>
      <c r="T2605" s="1398"/>
      <c r="U2605" s="1398"/>
      <c r="V2605" s="1398"/>
      <c r="W2605" s="1398"/>
      <c r="X2605" s="1398"/>
      <c r="Y2605" s="1111"/>
      <c r="Z2605" s="1111" t="str">
        <f t="shared" si="821"/>
        <v>Cap.5 Pct.1: Daca exista macar o valoare pe rand (Col.(1 la 6) # 0), atunci Cod SIRUTA (Col.C1) = SIRUTA Superior si Cod SIRUTA = in lista judetului corespunzator, pentru Rd.(2 la n)</v>
      </c>
      <c r="AA2605" s="2205">
        <f t="shared" si="815"/>
        <v>1</v>
      </c>
      <c r="AB2605" s="3036">
        <v>150</v>
      </c>
    </row>
    <row r="2606" spans="1:28" x14ac:dyDescent="0.25">
      <c r="A2606" s="1708">
        <f t="shared" ca="1" si="816"/>
        <v>0</v>
      </c>
      <c r="B2606" s="1708">
        <f t="shared" si="817"/>
        <v>10150271</v>
      </c>
      <c r="C2606" s="1002">
        <v>150</v>
      </c>
      <c r="D2606" s="1797" t="s">
        <v>447</v>
      </c>
      <c r="E2606" s="1002">
        <v>271</v>
      </c>
      <c r="F2606" s="1003" t="s">
        <v>3974</v>
      </c>
      <c r="G2606" s="1110"/>
      <c r="H2606" s="1016" t="s">
        <v>345</v>
      </c>
      <c r="I2606" s="1091" t="s">
        <v>8473</v>
      </c>
      <c r="K2606" s="1091" t="s">
        <v>8474</v>
      </c>
      <c r="L2606" s="1005">
        <f t="shared" ca="1" si="818"/>
        <v>0</v>
      </c>
      <c r="M2606" s="1000">
        <f t="shared" si="819"/>
        <v>0</v>
      </c>
      <c r="N2606" s="1724">
        <f t="shared" ca="1" si="820"/>
        <v>0</v>
      </c>
      <c r="O2606" s="1000">
        <f ca="1">IF(AND(L2606&lt;&gt;0,ISERROR(MATCH(L2606,Altele!AE:AE,0))=TRUE),1,0)</f>
        <v>0</v>
      </c>
      <c r="P2606" s="1000">
        <f ca="1">IF(AND(L2606&lt;&gt;"",M2606&lt;&gt;"",ISERROR(VLOOKUP(L2606,Altele!AE:AF,2,FALSE))=TRUE,IF(ISERROR(VLOOKUP(L2606,Altele!AE:AF,2,FALSE))=FALSE,VLOOKUP(L2606,Altele!AE:AF,2,FALSE)&lt;&gt;M2606)),1,0)</f>
        <v>0</v>
      </c>
      <c r="Q2606" s="1398"/>
      <c r="R2606" s="1398"/>
      <c r="S2606" s="1398"/>
      <c r="T2606" s="1398"/>
      <c r="U2606" s="1398"/>
      <c r="V2606" s="1398"/>
      <c r="W2606" s="1398"/>
      <c r="X2606" s="1398"/>
      <c r="Y2606" s="1111"/>
      <c r="Z2606" s="1111" t="str">
        <f t="shared" si="821"/>
        <v>Cap.5 Pct.1: Daca exista macar o valoare pe rand (Col.(1 la 6) # 0), atunci Cod SIRUTA (Col.C1) = SIRUTA Superior si Cod SIRUTA = in lista judetului corespunzator, pentru Rd.(2 la n)</v>
      </c>
      <c r="AA2606" s="2205">
        <f t="shared" si="815"/>
        <v>1</v>
      </c>
      <c r="AB2606" s="3036">
        <v>150</v>
      </c>
    </row>
    <row r="2607" spans="1:28" x14ac:dyDescent="0.25">
      <c r="A2607" s="1708">
        <f t="shared" ca="1" si="816"/>
        <v>0</v>
      </c>
      <c r="B2607" s="1708">
        <f t="shared" si="817"/>
        <v>10150272</v>
      </c>
      <c r="C2607" s="1002">
        <v>150</v>
      </c>
      <c r="D2607" s="1797" t="s">
        <v>447</v>
      </c>
      <c r="E2607" s="1002">
        <v>272</v>
      </c>
      <c r="F2607" s="1003" t="s">
        <v>3974</v>
      </c>
      <c r="G2607" s="1110"/>
      <c r="H2607" s="1016" t="s">
        <v>345</v>
      </c>
      <c r="I2607" s="1091" t="s">
        <v>8475</v>
      </c>
      <c r="K2607" s="1091" t="s">
        <v>8476</v>
      </c>
      <c r="L2607" s="1005">
        <f t="shared" ca="1" si="818"/>
        <v>0</v>
      </c>
      <c r="M2607" s="1000">
        <f t="shared" si="819"/>
        <v>0</v>
      </c>
      <c r="N2607" s="1724">
        <f t="shared" ca="1" si="820"/>
        <v>0</v>
      </c>
      <c r="O2607" s="1000">
        <f ca="1">IF(AND(L2607&lt;&gt;0,ISERROR(MATCH(L2607,Altele!AE:AE,0))=TRUE),1,0)</f>
        <v>0</v>
      </c>
      <c r="P2607" s="1000">
        <f ca="1">IF(AND(L2607&lt;&gt;"",M2607&lt;&gt;"",ISERROR(VLOOKUP(L2607,Altele!AE:AF,2,FALSE))=TRUE,IF(ISERROR(VLOOKUP(L2607,Altele!AE:AF,2,FALSE))=FALSE,VLOOKUP(L2607,Altele!AE:AF,2,FALSE)&lt;&gt;M2607)),1,0)</f>
        <v>0</v>
      </c>
      <c r="Q2607" s="1398"/>
      <c r="R2607" s="1398"/>
      <c r="S2607" s="1398"/>
      <c r="T2607" s="1398"/>
      <c r="U2607" s="1398"/>
      <c r="V2607" s="1398"/>
      <c r="W2607" s="1398"/>
      <c r="X2607" s="1398"/>
      <c r="Y2607" s="1111"/>
      <c r="Z2607" s="1111" t="str">
        <f t="shared" si="821"/>
        <v>Cap.5 Pct.1: Daca exista macar o valoare pe rand (Col.(1 la 6) # 0), atunci Cod SIRUTA (Col.C1) = SIRUTA Superior si Cod SIRUTA = in lista judetului corespunzator, pentru Rd.(2 la n)</v>
      </c>
      <c r="AA2607" s="2205">
        <f t="shared" si="815"/>
        <v>1</v>
      </c>
      <c r="AB2607" s="3036">
        <v>150</v>
      </c>
    </row>
    <row r="2608" spans="1:28" x14ac:dyDescent="0.25">
      <c r="A2608" s="1708">
        <f t="shared" ca="1" si="816"/>
        <v>0</v>
      </c>
      <c r="B2608" s="1708">
        <f t="shared" si="817"/>
        <v>10150273</v>
      </c>
      <c r="C2608" s="1002">
        <v>150</v>
      </c>
      <c r="D2608" s="1797" t="s">
        <v>447</v>
      </c>
      <c r="E2608" s="1002">
        <v>273</v>
      </c>
      <c r="F2608" s="1003" t="s">
        <v>3974</v>
      </c>
      <c r="G2608" s="1110"/>
      <c r="H2608" s="1016" t="s">
        <v>345</v>
      </c>
      <c r="I2608" s="1091" t="s">
        <v>8477</v>
      </c>
      <c r="K2608" s="1091" t="s">
        <v>8478</v>
      </c>
      <c r="L2608" s="1005">
        <f t="shared" ca="1" si="818"/>
        <v>0</v>
      </c>
      <c r="M2608" s="1000">
        <f t="shared" si="819"/>
        <v>0</v>
      </c>
      <c r="N2608" s="1724">
        <f t="shared" ca="1" si="820"/>
        <v>0</v>
      </c>
      <c r="O2608" s="1000">
        <f ca="1">IF(AND(L2608&lt;&gt;0,ISERROR(MATCH(L2608,Altele!AE:AE,0))=TRUE),1,0)</f>
        <v>0</v>
      </c>
      <c r="P2608" s="1000">
        <f ca="1">IF(AND(L2608&lt;&gt;"",M2608&lt;&gt;"",ISERROR(VLOOKUP(L2608,Altele!AE:AF,2,FALSE))=TRUE,IF(ISERROR(VLOOKUP(L2608,Altele!AE:AF,2,FALSE))=FALSE,VLOOKUP(L2608,Altele!AE:AF,2,FALSE)&lt;&gt;M2608)),1,0)</f>
        <v>0</v>
      </c>
      <c r="Q2608" s="1398"/>
      <c r="R2608" s="1398"/>
      <c r="S2608" s="1398"/>
      <c r="T2608" s="1398"/>
      <c r="U2608" s="1398"/>
      <c r="V2608" s="1398"/>
      <c r="W2608" s="1398"/>
      <c r="X2608" s="1398"/>
      <c r="Y2608" s="1111"/>
      <c r="Z2608" s="1111" t="str">
        <f t="shared" si="821"/>
        <v>Cap.5 Pct.1: Daca exista macar o valoare pe rand (Col.(1 la 6) # 0), atunci Cod SIRUTA (Col.C1) = SIRUTA Superior si Cod SIRUTA = in lista judetului corespunzator, pentru Rd.(2 la n)</v>
      </c>
      <c r="AA2608" s="2205">
        <f t="shared" si="815"/>
        <v>1</v>
      </c>
      <c r="AB2608" s="3036">
        <v>150</v>
      </c>
    </row>
    <row r="2609" spans="1:28" x14ac:dyDescent="0.25">
      <c r="A2609" s="1708">
        <f t="shared" ca="1" si="816"/>
        <v>0</v>
      </c>
      <c r="B2609" s="1708">
        <f t="shared" si="817"/>
        <v>10150274</v>
      </c>
      <c r="C2609" s="1002">
        <v>150</v>
      </c>
      <c r="D2609" s="1797" t="s">
        <v>447</v>
      </c>
      <c r="E2609" s="1002">
        <v>274</v>
      </c>
      <c r="F2609" s="1003" t="s">
        <v>3974</v>
      </c>
      <c r="G2609" s="1110"/>
      <c r="H2609" s="1016" t="s">
        <v>345</v>
      </c>
      <c r="I2609" s="1091" t="s">
        <v>8479</v>
      </c>
      <c r="K2609" s="1091" t="s">
        <v>8480</v>
      </c>
      <c r="L2609" s="1005">
        <f t="shared" ca="1" si="818"/>
        <v>0</v>
      </c>
      <c r="M2609" s="1000">
        <f t="shared" si="819"/>
        <v>0</v>
      </c>
      <c r="N2609" s="1724">
        <f t="shared" ca="1" si="820"/>
        <v>0</v>
      </c>
      <c r="O2609" s="1000">
        <f ca="1">IF(AND(L2609&lt;&gt;0,ISERROR(MATCH(L2609,Altele!AE:AE,0))=TRUE),1,0)</f>
        <v>0</v>
      </c>
      <c r="P2609" s="1000">
        <f ca="1">IF(AND(L2609&lt;&gt;"",M2609&lt;&gt;"",ISERROR(VLOOKUP(L2609,Altele!AE:AF,2,FALSE))=TRUE,IF(ISERROR(VLOOKUP(L2609,Altele!AE:AF,2,FALSE))=FALSE,VLOOKUP(L2609,Altele!AE:AF,2,FALSE)&lt;&gt;M2609)),1,0)</f>
        <v>0</v>
      </c>
      <c r="Q2609" s="1398"/>
      <c r="R2609" s="1398"/>
      <c r="S2609" s="1398"/>
      <c r="T2609" s="1398"/>
      <c r="U2609" s="1398"/>
      <c r="V2609" s="1398"/>
      <c r="W2609" s="1398"/>
      <c r="X2609" s="1398"/>
      <c r="Y2609" s="1111"/>
      <c r="Z2609" s="1111" t="str">
        <f t="shared" si="821"/>
        <v>Cap.5 Pct.1: Daca exista macar o valoare pe rand (Col.(1 la 6) # 0), atunci Cod SIRUTA (Col.C1) = SIRUTA Superior si Cod SIRUTA = in lista judetului corespunzator, pentru Rd.(2 la n)</v>
      </c>
      <c r="AA2609" s="2205">
        <f t="shared" si="815"/>
        <v>1</v>
      </c>
      <c r="AB2609" s="3036">
        <v>150</v>
      </c>
    </row>
    <row r="2610" spans="1:28" x14ac:dyDescent="0.25">
      <c r="A2610" s="1708">
        <f t="shared" ca="1" si="816"/>
        <v>0</v>
      </c>
      <c r="B2610" s="1708">
        <f t="shared" si="817"/>
        <v>10150275</v>
      </c>
      <c r="C2610" s="1002">
        <v>150</v>
      </c>
      <c r="D2610" s="1797" t="s">
        <v>447</v>
      </c>
      <c r="E2610" s="1002">
        <v>275</v>
      </c>
      <c r="F2610" s="1003" t="s">
        <v>3974</v>
      </c>
      <c r="G2610" s="1110"/>
      <c r="H2610" s="1016" t="s">
        <v>345</v>
      </c>
      <c r="I2610" s="1091" t="s">
        <v>8481</v>
      </c>
      <c r="K2610" s="1091" t="s">
        <v>8482</v>
      </c>
      <c r="L2610" s="1005">
        <f t="shared" ca="1" si="818"/>
        <v>0</v>
      </c>
      <c r="M2610" s="1000">
        <f t="shared" si="819"/>
        <v>0</v>
      </c>
      <c r="N2610" s="1724">
        <f t="shared" ca="1" si="820"/>
        <v>0</v>
      </c>
      <c r="O2610" s="1000">
        <f ca="1">IF(AND(L2610&lt;&gt;0,ISERROR(MATCH(L2610,Altele!AE:AE,0))=TRUE),1,0)</f>
        <v>0</v>
      </c>
      <c r="P2610" s="1000">
        <f ca="1">IF(AND(L2610&lt;&gt;"",M2610&lt;&gt;"",ISERROR(VLOOKUP(L2610,Altele!AE:AF,2,FALSE))=TRUE,IF(ISERROR(VLOOKUP(L2610,Altele!AE:AF,2,FALSE))=FALSE,VLOOKUP(L2610,Altele!AE:AF,2,FALSE)&lt;&gt;M2610)),1,0)</f>
        <v>0</v>
      </c>
      <c r="Q2610" s="1398"/>
      <c r="R2610" s="1398"/>
      <c r="S2610" s="1398"/>
      <c r="T2610" s="1398"/>
      <c r="U2610" s="1398"/>
      <c r="V2610" s="1398"/>
      <c r="W2610" s="1398"/>
      <c r="X2610" s="1398"/>
      <c r="Y2610" s="1111"/>
      <c r="Z2610" s="1111" t="str">
        <f t="shared" si="821"/>
        <v>Cap.5 Pct.1: Daca exista macar o valoare pe rand (Col.(1 la 6) # 0), atunci Cod SIRUTA (Col.C1) = SIRUTA Superior si Cod SIRUTA = in lista judetului corespunzator, pentru Rd.(2 la n)</v>
      </c>
      <c r="AA2610" s="2205">
        <f t="shared" si="815"/>
        <v>1</v>
      </c>
      <c r="AB2610" s="3036">
        <v>150</v>
      </c>
    </row>
    <row r="2611" spans="1:28" x14ac:dyDescent="0.25">
      <c r="A2611" s="1708">
        <f t="shared" ca="1" si="816"/>
        <v>0</v>
      </c>
      <c r="B2611" s="1708">
        <f t="shared" si="817"/>
        <v>10150276</v>
      </c>
      <c r="C2611" s="1002">
        <v>150</v>
      </c>
      <c r="D2611" s="1797" t="s">
        <v>447</v>
      </c>
      <c r="E2611" s="1002">
        <v>276</v>
      </c>
      <c r="F2611" s="1003" t="s">
        <v>3974</v>
      </c>
      <c r="G2611" s="1110"/>
      <c r="H2611" s="1016" t="s">
        <v>345</v>
      </c>
      <c r="I2611" s="1091" t="s">
        <v>8483</v>
      </c>
      <c r="K2611" s="1091" t="s">
        <v>8484</v>
      </c>
      <c r="L2611" s="1005">
        <f t="shared" ca="1" si="818"/>
        <v>0</v>
      </c>
      <c r="M2611" s="1000">
        <f t="shared" si="819"/>
        <v>0</v>
      </c>
      <c r="N2611" s="1724">
        <f t="shared" ca="1" si="820"/>
        <v>0</v>
      </c>
      <c r="O2611" s="1000">
        <f ca="1">IF(AND(L2611&lt;&gt;0,ISERROR(MATCH(L2611,Altele!AE:AE,0))=TRUE),1,0)</f>
        <v>0</v>
      </c>
      <c r="P2611" s="1000">
        <f ca="1">IF(AND(L2611&lt;&gt;"",M2611&lt;&gt;"",ISERROR(VLOOKUP(L2611,Altele!AE:AF,2,FALSE))=TRUE,IF(ISERROR(VLOOKUP(L2611,Altele!AE:AF,2,FALSE))=FALSE,VLOOKUP(L2611,Altele!AE:AF,2,FALSE)&lt;&gt;M2611)),1,0)</f>
        <v>0</v>
      </c>
      <c r="Q2611" s="1398"/>
      <c r="R2611" s="1398"/>
      <c r="S2611" s="1398"/>
      <c r="T2611" s="1398"/>
      <c r="U2611" s="1398"/>
      <c r="V2611" s="1398"/>
      <c r="W2611" s="1398"/>
      <c r="X2611" s="1398"/>
      <c r="Y2611" s="1111"/>
      <c r="Z2611" s="1111" t="str">
        <f t="shared" si="821"/>
        <v>Cap.5 Pct.1: Daca exista macar o valoare pe rand (Col.(1 la 6) # 0), atunci Cod SIRUTA (Col.C1) = SIRUTA Superior si Cod SIRUTA = in lista judetului corespunzator, pentru Rd.(2 la n)</v>
      </c>
      <c r="AA2611" s="2205">
        <f t="shared" si="815"/>
        <v>1</v>
      </c>
      <c r="AB2611" s="3036">
        <v>150</v>
      </c>
    </row>
    <row r="2612" spans="1:28" x14ac:dyDescent="0.25">
      <c r="A2612" s="1708">
        <f t="shared" ca="1" si="816"/>
        <v>0</v>
      </c>
      <c r="B2612" s="1708">
        <f t="shared" si="817"/>
        <v>10150277</v>
      </c>
      <c r="C2612" s="1002">
        <v>150</v>
      </c>
      <c r="D2612" s="1797" t="s">
        <v>447</v>
      </c>
      <c r="E2612" s="1002">
        <v>277</v>
      </c>
      <c r="F2612" s="1003" t="s">
        <v>3974</v>
      </c>
      <c r="G2612" s="1110"/>
      <c r="H2612" s="1016" t="s">
        <v>345</v>
      </c>
      <c r="I2612" s="1091" t="s">
        <v>8485</v>
      </c>
      <c r="K2612" s="1091" t="s">
        <v>8486</v>
      </c>
      <c r="L2612" s="1005">
        <f t="shared" ca="1" si="818"/>
        <v>0</v>
      </c>
      <c r="M2612" s="1000">
        <f t="shared" si="819"/>
        <v>0</v>
      </c>
      <c r="N2612" s="1724">
        <f t="shared" ca="1" si="820"/>
        <v>0</v>
      </c>
      <c r="O2612" s="1000">
        <f ca="1">IF(AND(L2612&lt;&gt;0,ISERROR(MATCH(L2612,Altele!AE:AE,0))=TRUE),1,0)</f>
        <v>0</v>
      </c>
      <c r="P2612" s="1000">
        <f ca="1">IF(AND(L2612&lt;&gt;"",M2612&lt;&gt;"",ISERROR(VLOOKUP(L2612,Altele!AE:AF,2,FALSE))=TRUE,IF(ISERROR(VLOOKUP(L2612,Altele!AE:AF,2,FALSE))=FALSE,VLOOKUP(L2612,Altele!AE:AF,2,FALSE)&lt;&gt;M2612)),1,0)</f>
        <v>0</v>
      </c>
      <c r="Q2612" s="1398"/>
      <c r="R2612" s="1398"/>
      <c r="S2612" s="1398"/>
      <c r="T2612" s="1398"/>
      <c r="U2612" s="1398"/>
      <c r="V2612" s="1398"/>
      <c r="W2612" s="1398"/>
      <c r="X2612" s="1398"/>
      <c r="Y2612" s="1111"/>
      <c r="Z2612" s="1111" t="str">
        <f t="shared" si="821"/>
        <v>Cap.5 Pct.1: Daca exista macar o valoare pe rand (Col.(1 la 6) # 0), atunci Cod SIRUTA (Col.C1) = SIRUTA Superior si Cod SIRUTA = in lista judetului corespunzator, pentru Rd.(2 la n)</v>
      </c>
      <c r="AA2612" s="2205">
        <f t="shared" si="815"/>
        <v>1</v>
      </c>
      <c r="AB2612" s="3036">
        <v>150</v>
      </c>
    </row>
    <row r="2613" spans="1:28" x14ac:dyDescent="0.25">
      <c r="A2613" s="1708">
        <f t="shared" ca="1" si="816"/>
        <v>0</v>
      </c>
      <c r="B2613" s="1708">
        <f t="shared" si="817"/>
        <v>10150278</v>
      </c>
      <c r="C2613" s="1002">
        <v>150</v>
      </c>
      <c r="D2613" s="1797" t="s">
        <v>447</v>
      </c>
      <c r="E2613" s="1002">
        <v>278</v>
      </c>
      <c r="F2613" s="1003" t="s">
        <v>3974</v>
      </c>
      <c r="G2613" s="1110"/>
      <c r="H2613" s="1016" t="s">
        <v>345</v>
      </c>
      <c r="I2613" s="1091" t="s">
        <v>8487</v>
      </c>
      <c r="K2613" s="1091" t="s">
        <v>8488</v>
      </c>
      <c r="L2613" s="1005">
        <f t="shared" ca="1" si="818"/>
        <v>0</v>
      </c>
      <c r="M2613" s="1000">
        <f t="shared" si="819"/>
        <v>0</v>
      </c>
      <c r="N2613" s="1724">
        <f t="shared" ca="1" si="820"/>
        <v>0</v>
      </c>
      <c r="O2613" s="1000">
        <f ca="1">IF(AND(L2613&lt;&gt;0,ISERROR(MATCH(L2613,Altele!AE:AE,0))=TRUE),1,0)</f>
        <v>0</v>
      </c>
      <c r="P2613" s="1000">
        <f ca="1">IF(AND(L2613&lt;&gt;"",M2613&lt;&gt;"",ISERROR(VLOOKUP(L2613,Altele!AE:AF,2,FALSE))=TRUE,IF(ISERROR(VLOOKUP(L2613,Altele!AE:AF,2,FALSE))=FALSE,VLOOKUP(L2613,Altele!AE:AF,2,FALSE)&lt;&gt;M2613)),1,0)</f>
        <v>0</v>
      </c>
      <c r="Q2613" s="1398"/>
      <c r="R2613" s="1398"/>
      <c r="S2613" s="1398"/>
      <c r="T2613" s="1398"/>
      <c r="U2613" s="1398"/>
      <c r="V2613" s="1398"/>
      <c r="W2613" s="1398"/>
      <c r="X2613" s="1398"/>
      <c r="Y2613" s="1111"/>
      <c r="Z2613" s="1111" t="str">
        <f t="shared" si="821"/>
        <v>Cap.5 Pct.1: Daca exista macar o valoare pe rand (Col.(1 la 6) # 0), atunci Cod SIRUTA (Col.C1) = SIRUTA Superior si Cod SIRUTA = in lista judetului corespunzator, pentru Rd.(2 la n)</v>
      </c>
      <c r="AA2613" s="2205">
        <f t="shared" si="815"/>
        <v>1</v>
      </c>
      <c r="AB2613" s="3036">
        <v>150</v>
      </c>
    </row>
    <row r="2614" spans="1:28" x14ac:dyDescent="0.25">
      <c r="A2614" s="1708">
        <f t="shared" ca="1" si="816"/>
        <v>0</v>
      </c>
      <c r="B2614" s="1708">
        <f t="shared" si="817"/>
        <v>10150279</v>
      </c>
      <c r="C2614" s="1002">
        <v>150</v>
      </c>
      <c r="D2614" s="1797" t="s">
        <v>447</v>
      </c>
      <c r="E2614" s="1002">
        <v>279</v>
      </c>
      <c r="F2614" s="1003" t="s">
        <v>3974</v>
      </c>
      <c r="G2614" s="1110"/>
      <c r="H2614" s="1016" t="s">
        <v>345</v>
      </c>
      <c r="I2614" s="1091" t="s">
        <v>8489</v>
      </c>
      <c r="K2614" s="1091" t="s">
        <v>8490</v>
      </c>
      <c r="L2614" s="1005">
        <f t="shared" ca="1" si="818"/>
        <v>0</v>
      </c>
      <c r="M2614" s="1000">
        <f t="shared" si="819"/>
        <v>0</v>
      </c>
      <c r="N2614" s="1724">
        <f t="shared" ca="1" si="820"/>
        <v>0</v>
      </c>
      <c r="O2614" s="1000">
        <f ca="1">IF(AND(L2614&lt;&gt;0,ISERROR(MATCH(L2614,Altele!AE:AE,0))=TRUE),1,0)</f>
        <v>0</v>
      </c>
      <c r="P2614" s="1000">
        <f ca="1">IF(AND(L2614&lt;&gt;"",M2614&lt;&gt;"",ISERROR(VLOOKUP(L2614,Altele!AE:AF,2,FALSE))=TRUE,IF(ISERROR(VLOOKUP(L2614,Altele!AE:AF,2,FALSE))=FALSE,VLOOKUP(L2614,Altele!AE:AF,2,FALSE)&lt;&gt;M2614)),1,0)</f>
        <v>0</v>
      </c>
      <c r="Q2614" s="1398"/>
      <c r="R2614" s="1398"/>
      <c r="S2614" s="1398"/>
      <c r="T2614" s="1398"/>
      <c r="U2614" s="1398"/>
      <c r="V2614" s="1398"/>
      <c r="W2614" s="1398"/>
      <c r="X2614" s="1398"/>
      <c r="Y2614" s="1111"/>
      <c r="Z2614" s="1111" t="str">
        <f t="shared" si="821"/>
        <v>Cap.5 Pct.1: Daca exista macar o valoare pe rand (Col.(1 la 6) # 0), atunci Cod SIRUTA (Col.C1) = SIRUTA Superior si Cod SIRUTA = in lista judetului corespunzator, pentru Rd.(2 la n)</v>
      </c>
      <c r="AA2614" s="2205">
        <f t="shared" si="815"/>
        <v>1</v>
      </c>
      <c r="AB2614" s="3036">
        <v>150</v>
      </c>
    </row>
    <row r="2615" spans="1:28" x14ac:dyDescent="0.25">
      <c r="A2615" s="1708">
        <f t="shared" ca="1" si="816"/>
        <v>0</v>
      </c>
      <c r="B2615" s="1708">
        <f t="shared" si="817"/>
        <v>10150280</v>
      </c>
      <c r="C2615" s="1002">
        <v>150</v>
      </c>
      <c r="D2615" s="1797" t="s">
        <v>447</v>
      </c>
      <c r="E2615" s="1002">
        <v>280</v>
      </c>
      <c r="F2615" s="1003" t="s">
        <v>3974</v>
      </c>
      <c r="G2615" s="1110"/>
      <c r="H2615" s="1016" t="s">
        <v>345</v>
      </c>
      <c r="I2615" s="1091" t="s">
        <v>8491</v>
      </c>
      <c r="K2615" s="1091" t="s">
        <v>8492</v>
      </c>
      <c r="L2615" s="1005">
        <f t="shared" ca="1" si="818"/>
        <v>0</v>
      </c>
      <c r="M2615" s="1000">
        <f t="shared" si="819"/>
        <v>0</v>
      </c>
      <c r="N2615" s="1724">
        <f t="shared" ca="1" si="820"/>
        <v>0</v>
      </c>
      <c r="O2615" s="1000">
        <f ca="1">IF(AND(L2615&lt;&gt;0,ISERROR(MATCH(L2615,Altele!AE:AE,0))=TRUE),1,0)</f>
        <v>0</v>
      </c>
      <c r="P2615" s="1000">
        <f ca="1">IF(AND(L2615&lt;&gt;"",M2615&lt;&gt;"",ISERROR(VLOOKUP(L2615,Altele!AE:AF,2,FALSE))=TRUE,IF(ISERROR(VLOOKUP(L2615,Altele!AE:AF,2,FALSE))=FALSE,VLOOKUP(L2615,Altele!AE:AF,2,FALSE)&lt;&gt;M2615)),1,0)</f>
        <v>0</v>
      </c>
      <c r="Q2615" s="1398"/>
      <c r="R2615" s="1398"/>
      <c r="S2615" s="1398"/>
      <c r="T2615" s="1398"/>
      <c r="U2615" s="1398"/>
      <c r="V2615" s="1398"/>
      <c r="W2615" s="1398"/>
      <c r="X2615" s="1398"/>
      <c r="Y2615" s="1111"/>
      <c r="Z2615" s="1111" t="str">
        <f t="shared" si="821"/>
        <v>Cap.5 Pct.1: Daca exista macar o valoare pe rand (Col.(1 la 6) # 0), atunci Cod SIRUTA (Col.C1) = SIRUTA Superior si Cod SIRUTA = in lista judetului corespunzator, pentru Rd.(2 la n)</v>
      </c>
      <c r="AA2615" s="2205">
        <f t="shared" si="815"/>
        <v>1</v>
      </c>
      <c r="AB2615" s="3036">
        <v>150</v>
      </c>
    </row>
    <row r="2616" spans="1:28" x14ac:dyDescent="0.25">
      <c r="A2616" s="1708">
        <f t="shared" ca="1" si="816"/>
        <v>0</v>
      </c>
      <c r="B2616" s="1708">
        <f t="shared" si="817"/>
        <v>10150281</v>
      </c>
      <c r="C2616" s="1002">
        <v>150</v>
      </c>
      <c r="D2616" s="1797" t="s">
        <v>447</v>
      </c>
      <c r="E2616" s="1002">
        <v>281</v>
      </c>
      <c r="F2616" s="1003" t="s">
        <v>3974</v>
      </c>
      <c r="G2616" s="1110"/>
      <c r="H2616" s="1016" t="s">
        <v>345</v>
      </c>
      <c r="I2616" s="1091" t="s">
        <v>8493</v>
      </c>
      <c r="K2616" s="1091" t="s">
        <v>8494</v>
      </c>
      <c r="L2616" s="1005">
        <f t="shared" ca="1" si="818"/>
        <v>0</v>
      </c>
      <c r="M2616" s="1000">
        <f t="shared" si="819"/>
        <v>0</v>
      </c>
      <c r="N2616" s="1724">
        <f t="shared" ca="1" si="820"/>
        <v>0</v>
      </c>
      <c r="O2616" s="1000">
        <f ca="1">IF(AND(L2616&lt;&gt;0,ISERROR(MATCH(L2616,Altele!AE:AE,0))=TRUE),1,0)</f>
        <v>0</v>
      </c>
      <c r="P2616" s="1000">
        <f ca="1">IF(AND(L2616&lt;&gt;"",M2616&lt;&gt;"",ISERROR(VLOOKUP(L2616,Altele!AE:AF,2,FALSE))=TRUE,IF(ISERROR(VLOOKUP(L2616,Altele!AE:AF,2,FALSE))=FALSE,VLOOKUP(L2616,Altele!AE:AF,2,FALSE)&lt;&gt;M2616)),1,0)</f>
        <v>0</v>
      </c>
      <c r="Q2616" s="1398"/>
      <c r="R2616" s="1398"/>
      <c r="S2616" s="1398"/>
      <c r="T2616" s="1398"/>
      <c r="U2616" s="1398"/>
      <c r="V2616" s="1398"/>
      <c r="W2616" s="1398"/>
      <c r="X2616" s="1398"/>
      <c r="Y2616" s="1111"/>
      <c r="Z2616" s="1111" t="str">
        <f t="shared" si="821"/>
        <v>Cap.5 Pct.1: Daca exista macar o valoare pe rand (Col.(1 la 6) # 0), atunci Cod SIRUTA (Col.C1) = SIRUTA Superior si Cod SIRUTA = in lista judetului corespunzator, pentru Rd.(2 la n)</v>
      </c>
      <c r="AA2616" s="2205">
        <f t="shared" si="815"/>
        <v>1</v>
      </c>
      <c r="AB2616" s="3036">
        <v>150</v>
      </c>
    </row>
    <row r="2617" spans="1:28" x14ac:dyDescent="0.25">
      <c r="A2617" s="1708">
        <f t="shared" ca="1" si="816"/>
        <v>0</v>
      </c>
      <c r="B2617" s="1708">
        <f t="shared" si="817"/>
        <v>10150282</v>
      </c>
      <c r="C2617" s="1002">
        <v>150</v>
      </c>
      <c r="D2617" s="1797" t="s">
        <v>447</v>
      </c>
      <c r="E2617" s="1002">
        <v>282</v>
      </c>
      <c r="F2617" s="1003" t="s">
        <v>3974</v>
      </c>
      <c r="G2617" s="1110"/>
      <c r="H2617" s="1016" t="s">
        <v>345</v>
      </c>
      <c r="I2617" s="1091" t="s">
        <v>8495</v>
      </c>
      <c r="K2617" s="1091" t="s">
        <v>8496</v>
      </c>
      <c r="L2617" s="1005">
        <f t="shared" ca="1" si="818"/>
        <v>0</v>
      </c>
      <c r="M2617" s="1000">
        <f t="shared" si="819"/>
        <v>0</v>
      </c>
      <c r="N2617" s="1724">
        <f t="shared" ca="1" si="820"/>
        <v>0</v>
      </c>
      <c r="O2617" s="1000">
        <f ca="1">IF(AND(L2617&lt;&gt;0,ISERROR(MATCH(L2617,Altele!AE:AE,0))=TRUE),1,0)</f>
        <v>0</v>
      </c>
      <c r="P2617" s="1000">
        <f ca="1">IF(AND(L2617&lt;&gt;"",M2617&lt;&gt;"",ISERROR(VLOOKUP(L2617,Altele!AE:AF,2,FALSE))=TRUE,IF(ISERROR(VLOOKUP(L2617,Altele!AE:AF,2,FALSE))=FALSE,VLOOKUP(L2617,Altele!AE:AF,2,FALSE)&lt;&gt;M2617)),1,0)</f>
        <v>0</v>
      </c>
      <c r="Q2617" s="1398"/>
      <c r="R2617" s="1398"/>
      <c r="S2617" s="1398"/>
      <c r="T2617" s="1398"/>
      <c r="U2617" s="1398"/>
      <c r="V2617" s="1398"/>
      <c r="W2617" s="1398"/>
      <c r="X2617" s="1398"/>
      <c r="Y2617" s="1111"/>
      <c r="Z2617" s="1111" t="str">
        <f t="shared" si="821"/>
        <v>Cap.5 Pct.1: Daca exista macar o valoare pe rand (Col.(1 la 6) # 0), atunci Cod SIRUTA (Col.C1) = SIRUTA Superior si Cod SIRUTA = in lista judetului corespunzator, pentru Rd.(2 la n)</v>
      </c>
      <c r="AA2617" s="2205">
        <f t="shared" si="815"/>
        <v>1</v>
      </c>
      <c r="AB2617" s="3036">
        <v>150</v>
      </c>
    </row>
    <row r="2618" spans="1:28" x14ac:dyDescent="0.25">
      <c r="A2618" s="1708">
        <f t="shared" ca="1" si="816"/>
        <v>0</v>
      </c>
      <c r="B2618" s="1708">
        <f t="shared" si="817"/>
        <v>10150283</v>
      </c>
      <c r="C2618" s="1002">
        <v>150</v>
      </c>
      <c r="D2618" s="1797" t="s">
        <v>447</v>
      </c>
      <c r="E2618" s="1002">
        <v>283</v>
      </c>
      <c r="F2618" s="1003" t="s">
        <v>3974</v>
      </c>
      <c r="G2618" s="1110"/>
      <c r="H2618" s="1016" t="s">
        <v>345</v>
      </c>
      <c r="I2618" s="1091" t="s">
        <v>8497</v>
      </c>
      <c r="K2618" s="1091" t="s">
        <v>8498</v>
      </c>
      <c r="L2618" s="1005">
        <f t="shared" ca="1" si="818"/>
        <v>0</v>
      </c>
      <c r="M2618" s="1000">
        <f t="shared" si="819"/>
        <v>0</v>
      </c>
      <c r="N2618" s="1724">
        <f t="shared" ca="1" si="820"/>
        <v>0</v>
      </c>
      <c r="O2618" s="1000">
        <f ca="1">IF(AND(L2618&lt;&gt;0,ISERROR(MATCH(L2618,Altele!AE:AE,0))=TRUE),1,0)</f>
        <v>0</v>
      </c>
      <c r="P2618" s="1000">
        <f ca="1">IF(AND(L2618&lt;&gt;"",M2618&lt;&gt;"",ISERROR(VLOOKUP(L2618,Altele!AE:AF,2,FALSE))=TRUE,IF(ISERROR(VLOOKUP(L2618,Altele!AE:AF,2,FALSE))=FALSE,VLOOKUP(L2618,Altele!AE:AF,2,FALSE)&lt;&gt;M2618)),1,0)</f>
        <v>0</v>
      </c>
      <c r="Q2618" s="1398"/>
      <c r="R2618" s="1398"/>
      <c r="S2618" s="1398"/>
      <c r="T2618" s="1398"/>
      <c r="U2618" s="1398"/>
      <c r="V2618" s="1398"/>
      <c r="W2618" s="1398"/>
      <c r="X2618" s="1398"/>
      <c r="Y2618" s="1111"/>
      <c r="Z2618" s="1111" t="str">
        <f t="shared" si="821"/>
        <v>Cap.5 Pct.1: Daca exista macar o valoare pe rand (Col.(1 la 6) # 0), atunci Cod SIRUTA (Col.C1) = SIRUTA Superior si Cod SIRUTA = in lista judetului corespunzator, pentru Rd.(2 la n)</v>
      </c>
      <c r="AA2618" s="2205">
        <f t="shared" si="815"/>
        <v>1</v>
      </c>
      <c r="AB2618" s="3036">
        <v>150</v>
      </c>
    </row>
    <row r="2619" spans="1:28" x14ac:dyDescent="0.25">
      <c r="A2619" s="1708">
        <f t="shared" ca="1" si="816"/>
        <v>0</v>
      </c>
      <c r="B2619" s="1708">
        <f t="shared" si="817"/>
        <v>10150284</v>
      </c>
      <c r="C2619" s="1002">
        <v>150</v>
      </c>
      <c r="D2619" s="1797" t="s">
        <v>447</v>
      </c>
      <c r="E2619" s="1002">
        <v>284</v>
      </c>
      <c r="F2619" s="1003" t="s">
        <v>3974</v>
      </c>
      <c r="G2619" s="1110"/>
      <c r="H2619" s="1016" t="s">
        <v>345</v>
      </c>
      <c r="I2619" s="1091" t="s">
        <v>8499</v>
      </c>
      <c r="K2619" s="1091" t="s">
        <v>8500</v>
      </c>
      <c r="L2619" s="1005">
        <f t="shared" ca="1" si="818"/>
        <v>0</v>
      </c>
      <c r="M2619" s="1000">
        <f t="shared" si="819"/>
        <v>0</v>
      </c>
      <c r="N2619" s="1724">
        <f t="shared" ca="1" si="820"/>
        <v>0</v>
      </c>
      <c r="O2619" s="1000">
        <f ca="1">IF(AND(L2619&lt;&gt;0,ISERROR(MATCH(L2619,Altele!AE:AE,0))=TRUE),1,0)</f>
        <v>0</v>
      </c>
      <c r="P2619" s="1000">
        <f ca="1">IF(AND(L2619&lt;&gt;"",M2619&lt;&gt;"",ISERROR(VLOOKUP(L2619,Altele!AE:AF,2,FALSE))=TRUE,IF(ISERROR(VLOOKUP(L2619,Altele!AE:AF,2,FALSE))=FALSE,VLOOKUP(L2619,Altele!AE:AF,2,FALSE)&lt;&gt;M2619)),1,0)</f>
        <v>0</v>
      </c>
      <c r="Q2619" s="1398"/>
      <c r="R2619" s="1398"/>
      <c r="S2619" s="1398"/>
      <c r="T2619" s="1398"/>
      <c r="U2619" s="1398"/>
      <c r="V2619" s="1398"/>
      <c r="W2619" s="1398"/>
      <c r="X2619" s="1398"/>
      <c r="Y2619" s="1111"/>
      <c r="Z2619" s="1111" t="str">
        <f t="shared" si="821"/>
        <v>Cap.5 Pct.1: Daca exista macar o valoare pe rand (Col.(1 la 6) # 0), atunci Cod SIRUTA (Col.C1) = SIRUTA Superior si Cod SIRUTA = in lista judetului corespunzator, pentru Rd.(2 la n)</v>
      </c>
      <c r="AA2619" s="2205">
        <f t="shared" ref="AA2619:AA2682" si="822">COUNTIF(B:B,B2619)</f>
        <v>1</v>
      </c>
      <c r="AB2619" s="3036">
        <v>150</v>
      </c>
    </row>
    <row r="2620" spans="1:28" x14ac:dyDescent="0.25">
      <c r="A2620" s="1708">
        <f t="shared" ca="1" si="816"/>
        <v>0</v>
      </c>
      <c r="B2620" s="1708">
        <f t="shared" si="817"/>
        <v>10150285</v>
      </c>
      <c r="C2620" s="1002">
        <v>150</v>
      </c>
      <c r="D2620" s="1797" t="s">
        <v>447</v>
      </c>
      <c r="E2620" s="1002">
        <v>285</v>
      </c>
      <c r="F2620" s="1003" t="s">
        <v>3974</v>
      </c>
      <c r="G2620" s="1110"/>
      <c r="H2620" s="1016" t="s">
        <v>345</v>
      </c>
      <c r="I2620" s="1091" t="s">
        <v>8501</v>
      </c>
      <c r="K2620" s="1091" t="s">
        <v>8502</v>
      </c>
      <c r="L2620" s="1005">
        <f t="shared" ca="1" si="818"/>
        <v>0</v>
      </c>
      <c r="M2620" s="1000">
        <f t="shared" si="819"/>
        <v>0</v>
      </c>
      <c r="N2620" s="1724">
        <f t="shared" ca="1" si="820"/>
        <v>0</v>
      </c>
      <c r="O2620" s="1000">
        <f ca="1">IF(AND(L2620&lt;&gt;0,ISERROR(MATCH(L2620,Altele!AE:AE,0))=TRUE),1,0)</f>
        <v>0</v>
      </c>
      <c r="P2620" s="1000">
        <f ca="1">IF(AND(L2620&lt;&gt;"",M2620&lt;&gt;"",ISERROR(VLOOKUP(L2620,Altele!AE:AF,2,FALSE))=TRUE,IF(ISERROR(VLOOKUP(L2620,Altele!AE:AF,2,FALSE))=FALSE,VLOOKUP(L2620,Altele!AE:AF,2,FALSE)&lt;&gt;M2620)),1,0)</f>
        <v>0</v>
      </c>
      <c r="Q2620" s="1398"/>
      <c r="R2620" s="1398"/>
      <c r="S2620" s="1398"/>
      <c r="T2620" s="1398"/>
      <c r="U2620" s="1398"/>
      <c r="V2620" s="1398"/>
      <c r="W2620" s="1398"/>
      <c r="X2620" s="1398"/>
      <c r="Y2620" s="1111"/>
      <c r="Z2620" s="1111" t="str">
        <f t="shared" si="821"/>
        <v>Cap.5 Pct.1: Daca exista macar o valoare pe rand (Col.(1 la 6) # 0), atunci Cod SIRUTA (Col.C1) = SIRUTA Superior si Cod SIRUTA = in lista judetului corespunzator, pentru Rd.(2 la n)</v>
      </c>
      <c r="AA2620" s="2205">
        <f t="shared" si="822"/>
        <v>1</v>
      </c>
      <c r="AB2620" s="3036">
        <v>150</v>
      </c>
    </row>
    <row r="2621" spans="1:28" x14ac:dyDescent="0.25">
      <c r="A2621" s="1708">
        <f t="shared" ca="1" si="816"/>
        <v>0</v>
      </c>
      <c r="B2621" s="1708">
        <f t="shared" si="817"/>
        <v>10150286</v>
      </c>
      <c r="C2621" s="1002">
        <v>150</v>
      </c>
      <c r="D2621" s="1797" t="s">
        <v>447</v>
      </c>
      <c r="E2621" s="1002">
        <v>286</v>
      </c>
      <c r="F2621" s="1003" t="s">
        <v>3974</v>
      </c>
      <c r="G2621" s="1110"/>
      <c r="H2621" s="1016" t="s">
        <v>345</v>
      </c>
      <c r="I2621" s="1091" t="s">
        <v>8503</v>
      </c>
      <c r="K2621" s="1091" t="s">
        <v>8504</v>
      </c>
      <c r="L2621" s="1005">
        <f t="shared" ca="1" si="818"/>
        <v>0</v>
      </c>
      <c r="M2621" s="1000">
        <f t="shared" si="819"/>
        <v>0</v>
      </c>
      <c r="N2621" s="1724">
        <f t="shared" ca="1" si="820"/>
        <v>0</v>
      </c>
      <c r="O2621" s="1000">
        <f ca="1">IF(AND(L2621&lt;&gt;0,ISERROR(MATCH(L2621,Altele!AE:AE,0))=TRUE),1,0)</f>
        <v>0</v>
      </c>
      <c r="P2621" s="1000">
        <f ca="1">IF(AND(L2621&lt;&gt;"",M2621&lt;&gt;"",ISERROR(VLOOKUP(L2621,Altele!AE:AF,2,FALSE))=TRUE,IF(ISERROR(VLOOKUP(L2621,Altele!AE:AF,2,FALSE))=FALSE,VLOOKUP(L2621,Altele!AE:AF,2,FALSE)&lt;&gt;M2621)),1,0)</f>
        <v>0</v>
      </c>
      <c r="Q2621" s="1398"/>
      <c r="R2621" s="1398"/>
      <c r="S2621" s="1398"/>
      <c r="T2621" s="1398"/>
      <c r="U2621" s="1398"/>
      <c r="V2621" s="1398"/>
      <c r="W2621" s="1398"/>
      <c r="X2621" s="1398"/>
      <c r="Y2621" s="1111"/>
      <c r="Z2621" s="1111" t="str">
        <f t="shared" si="821"/>
        <v>Cap.5 Pct.1: Daca exista macar o valoare pe rand (Col.(1 la 6) # 0), atunci Cod SIRUTA (Col.C1) = SIRUTA Superior si Cod SIRUTA = in lista judetului corespunzator, pentru Rd.(2 la n)</v>
      </c>
      <c r="AA2621" s="2205">
        <f t="shared" si="822"/>
        <v>1</v>
      </c>
      <c r="AB2621" s="3036">
        <v>150</v>
      </c>
    </row>
    <row r="2622" spans="1:28" x14ac:dyDescent="0.25">
      <c r="A2622" s="1708">
        <f t="shared" ca="1" si="816"/>
        <v>0</v>
      </c>
      <c r="B2622" s="1708">
        <f t="shared" si="817"/>
        <v>10150287</v>
      </c>
      <c r="C2622" s="1002">
        <v>150</v>
      </c>
      <c r="D2622" s="1797" t="s">
        <v>447</v>
      </c>
      <c r="E2622" s="1002">
        <v>287</v>
      </c>
      <c r="F2622" s="1003" t="s">
        <v>3974</v>
      </c>
      <c r="G2622" s="1110"/>
      <c r="H2622" s="1016" t="s">
        <v>345</v>
      </c>
      <c r="I2622" s="1091" t="s">
        <v>8505</v>
      </c>
      <c r="K2622" s="1091" t="s">
        <v>8506</v>
      </c>
      <c r="L2622" s="1005">
        <f t="shared" ca="1" si="818"/>
        <v>0</v>
      </c>
      <c r="M2622" s="1000">
        <f t="shared" si="819"/>
        <v>0</v>
      </c>
      <c r="N2622" s="1724">
        <f t="shared" ca="1" si="820"/>
        <v>0</v>
      </c>
      <c r="O2622" s="1000">
        <f ca="1">IF(AND(L2622&lt;&gt;0,ISERROR(MATCH(L2622,Altele!AE:AE,0))=TRUE),1,0)</f>
        <v>0</v>
      </c>
      <c r="P2622" s="1000">
        <f ca="1">IF(AND(L2622&lt;&gt;"",M2622&lt;&gt;"",ISERROR(VLOOKUP(L2622,Altele!AE:AF,2,FALSE))=TRUE,IF(ISERROR(VLOOKUP(L2622,Altele!AE:AF,2,FALSE))=FALSE,VLOOKUP(L2622,Altele!AE:AF,2,FALSE)&lt;&gt;M2622)),1,0)</f>
        <v>0</v>
      </c>
      <c r="Q2622" s="1398"/>
      <c r="R2622" s="1398"/>
      <c r="S2622" s="1398"/>
      <c r="T2622" s="1398"/>
      <c r="U2622" s="1398"/>
      <c r="V2622" s="1398"/>
      <c r="W2622" s="1398"/>
      <c r="X2622" s="1398"/>
      <c r="Y2622" s="1111"/>
      <c r="Z2622" s="1111" t="str">
        <f t="shared" si="821"/>
        <v>Cap.5 Pct.1: Daca exista macar o valoare pe rand (Col.(1 la 6) # 0), atunci Cod SIRUTA (Col.C1) = SIRUTA Superior si Cod SIRUTA = in lista judetului corespunzator, pentru Rd.(2 la n)</v>
      </c>
      <c r="AA2622" s="2205">
        <f t="shared" si="822"/>
        <v>1</v>
      </c>
      <c r="AB2622" s="3036">
        <v>150</v>
      </c>
    </row>
    <row r="2623" spans="1:28" x14ac:dyDescent="0.25">
      <c r="A2623" s="1708">
        <f t="shared" ca="1" si="816"/>
        <v>0</v>
      </c>
      <c r="B2623" s="1708">
        <f t="shared" si="817"/>
        <v>10150288</v>
      </c>
      <c r="C2623" s="1002">
        <v>150</v>
      </c>
      <c r="D2623" s="1797" t="s">
        <v>447</v>
      </c>
      <c r="E2623" s="1002">
        <v>288</v>
      </c>
      <c r="F2623" s="1003" t="s">
        <v>3974</v>
      </c>
      <c r="G2623" s="1110"/>
      <c r="H2623" s="1016" t="s">
        <v>345</v>
      </c>
      <c r="I2623" s="1091" t="s">
        <v>8507</v>
      </c>
      <c r="K2623" s="1091" t="s">
        <v>8508</v>
      </c>
      <c r="L2623" s="1005">
        <f t="shared" ca="1" si="818"/>
        <v>0</v>
      </c>
      <c r="M2623" s="1000">
        <f t="shared" si="819"/>
        <v>0</v>
      </c>
      <c r="N2623" s="1724">
        <f t="shared" ca="1" si="820"/>
        <v>0</v>
      </c>
      <c r="O2623" s="1000">
        <f ca="1">IF(AND(L2623&lt;&gt;0,ISERROR(MATCH(L2623,Altele!AE:AE,0))=TRUE),1,0)</f>
        <v>0</v>
      </c>
      <c r="P2623" s="1000">
        <f ca="1">IF(AND(L2623&lt;&gt;"",M2623&lt;&gt;"",ISERROR(VLOOKUP(L2623,Altele!AE:AF,2,FALSE))=TRUE,IF(ISERROR(VLOOKUP(L2623,Altele!AE:AF,2,FALSE))=FALSE,VLOOKUP(L2623,Altele!AE:AF,2,FALSE)&lt;&gt;M2623)),1,0)</f>
        <v>0</v>
      </c>
      <c r="Q2623" s="1398"/>
      <c r="R2623" s="1398"/>
      <c r="S2623" s="1398"/>
      <c r="T2623" s="1398"/>
      <c r="U2623" s="1398"/>
      <c r="V2623" s="1398"/>
      <c r="W2623" s="1398"/>
      <c r="X2623" s="1398"/>
      <c r="Y2623" s="1111"/>
      <c r="Z2623" s="1111" t="str">
        <f t="shared" si="821"/>
        <v>Cap.5 Pct.1: Daca exista macar o valoare pe rand (Col.(1 la 6) # 0), atunci Cod SIRUTA (Col.C1) = SIRUTA Superior si Cod SIRUTA = in lista judetului corespunzator, pentru Rd.(2 la n)</v>
      </c>
      <c r="AA2623" s="2205">
        <f t="shared" si="822"/>
        <v>1</v>
      </c>
      <c r="AB2623" s="3036">
        <v>150</v>
      </c>
    </row>
    <row r="2624" spans="1:28" x14ac:dyDescent="0.25">
      <c r="A2624" s="1708">
        <f t="shared" ca="1" si="816"/>
        <v>0</v>
      </c>
      <c r="B2624" s="1708">
        <f t="shared" si="817"/>
        <v>10150289</v>
      </c>
      <c r="C2624" s="1002">
        <v>150</v>
      </c>
      <c r="D2624" s="1797" t="s">
        <v>447</v>
      </c>
      <c r="E2624" s="1002">
        <v>289</v>
      </c>
      <c r="F2624" s="1003" t="s">
        <v>3974</v>
      </c>
      <c r="G2624" s="1110"/>
      <c r="H2624" s="1016" t="s">
        <v>345</v>
      </c>
      <c r="I2624" s="1091" t="s">
        <v>8509</v>
      </c>
      <c r="K2624" s="1091" t="s">
        <v>8510</v>
      </c>
      <c r="L2624" s="1005">
        <f t="shared" ca="1" si="818"/>
        <v>0</v>
      </c>
      <c r="M2624" s="1000">
        <f t="shared" si="819"/>
        <v>0</v>
      </c>
      <c r="N2624" s="1724">
        <f t="shared" ca="1" si="820"/>
        <v>0</v>
      </c>
      <c r="O2624" s="1000">
        <f ca="1">IF(AND(L2624&lt;&gt;0,ISERROR(MATCH(L2624,Altele!AE:AE,0))=TRUE),1,0)</f>
        <v>0</v>
      </c>
      <c r="P2624" s="1000">
        <f ca="1">IF(AND(L2624&lt;&gt;"",M2624&lt;&gt;"",ISERROR(VLOOKUP(L2624,Altele!AE:AF,2,FALSE))=TRUE,IF(ISERROR(VLOOKUP(L2624,Altele!AE:AF,2,FALSE))=FALSE,VLOOKUP(L2624,Altele!AE:AF,2,FALSE)&lt;&gt;M2624)),1,0)</f>
        <v>0</v>
      </c>
      <c r="Q2624" s="1398"/>
      <c r="R2624" s="1398"/>
      <c r="S2624" s="1398"/>
      <c r="T2624" s="1398"/>
      <c r="U2624" s="1398"/>
      <c r="V2624" s="1398"/>
      <c r="W2624" s="1398"/>
      <c r="X2624" s="1398"/>
      <c r="Y2624" s="1111"/>
      <c r="Z2624" s="1111" t="str">
        <f t="shared" si="821"/>
        <v>Cap.5 Pct.1: Daca exista macar o valoare pe rand (Col.(1 la 6) # 0), atunci Cod SIRUTA (Col.C1) = SIRUTA Superior si Cod SIRUTA = in lista judetului corespunzator, pentru Rd.(2 la n)</v>
      </c>
      <c r="AA2624" s="2205">
        <f t="shared" si="822"/>
        <v>1</v>
      </c>
      <c r="AB2624" s="3036">
        <v>150</v>
      </c>
    </row>
    <row r="2625" spans="1:28" x14ac:dyDescent="0.25">
      <c r="A2625" s="1708">
        <f t="shared" ref="A2625:A2688" ca="1" si="823">IF(D2625="DA",IF(ISERROR(N2625),A2624+1,IF(N2625=1,A2624+1,A2624)),A2624)</f>
        <v>0</v>
      </c>
      <c r="B2625" s="1708">
        <f t="shared" si="817"/>
        <v>10150290</v>
      </c>
      <c r="C2625" s="1002">
        <v>150</v>
      </c>
      <c r="D2625" s="1797" t="s">
        <v>447</v>
      </c>
      <c r="E2625" s="1002">
        <v>290</v>
      </c>
      <c r="F2625" s="1003" t="s">
        <v>3974</v>
      </c>
      <c r="G2625" s="1110"/>
      <c r="H2625" s="1016" t="s">
        <v>345</v>
      </c>
      <c r="I2625" s="1091" t="s">
        <v>8511</v>
      </c>
      <c r="K2625" s="1091" t="s">
        <v>8512</v>
      </c>
      <c r="L2625" s="1005">
        <f t="shared" ca="1" si="818"/>
        <v>0</v>
      </c>
      <c r="M2625" s="1000">
        <f t="shared" si="819"/>
        <v>0</v>
      </c>
      <c r="N2625" s="1724">
        <f t="shared" ca="1" si="820"/>
        <v>0</v>
      </c>
      <c r="O2625" s="1000">
        <f ca="1">IF(AND(L2625&lt;&gt;0,ISERROR(MATCH(L2625,Altele!AE:AE,0))=TRUE),1,0)</f>
        <v>0</v>
      </c>
      <c r="P2625" s="1000">
        <f ca="1">IF(AND(L2625&lt;&gt;"",M2625&lt;&gt;"",ISERROR(VLOOKUP(L2625,Altele!AE:AF,2,FALSE))=TRUE,IF(ISERROR(VLOOKUP(L2625,Altele!AE:AF,2,FALSE))=FALSE,VLOOKUP(L2625,Altele!AE:AF,2,FALSE)&lt;&gt;M2625)),1,0)</f>
        <v>0</v>
      </c>
      <c r="Q2625" s="1398"/>
      <c r="R2625" s="1398"/>
      <c r="S2625" s="1398"/>
      <c r="T2625" s="1398"/>
      <c r="U2625" s="1398"/>
      <c r="V2625" s="1398"/>
      <c r="W2625" s="1398"/>
      <c r="X2625" s="1398"/>
      <c r="Y2625" s="1111"/>
      <c r="Z2625" s="1111" t="str">
        <f t="shared" si="821"/>
        <v>Cap.5 Pct.1: Daca exista macar o valoare pe rand (Col.(1 la 6) # 0), atunci Cod SIRUTA (Col.C1) = SIRUTA Superior si Cod SIRUTA = in lista judetului corespunzator, pentru Rd.(2 la n)</v>
      </c>
      <c r="AA2625" s="2205">
        <f t="shared" si="822"/>
        <v>1</v>
      </c>
      <c r="AB2625" s="3036">
        <v>150</v>
      </c>
    </row>
    <row r="2626" spans="1:28" x14ac:dyDescent="0.25">
      <c r="A2626" s="1708">
        <f t="shared" ca="1" si="823"/>
        <v>0</v>
      </c>
      <c r="B2626" s="1708">
        <f t="shared" si="817"/>
        <v>10150291</v>
      </c>
      <c r="C2626" s="1002">
        <v>150</v>
      </c>
      <c r="D2626" s="1797" t="s">
        <v>447</v>
      </c>
      <c r="E2626" s="1002">
        <v>291</v>
      </c>
      <c r="F2626" s="1003" t="s">
        <v>3974</v>
      </c>
      <c r="G2626" s="1110"/>
      <c r="H2626" s="1016" t="s">
        <v>345</v>
      </c>
      <c r="I2626" s="1091" t="s">
        <v>8513</v>
      </c>
      <c r="K2626" s="1091" t="s">
        <v>8514</v>
      </c>
      <c r="L2626" s="1005">
        <f t="shared" ca="1" si="818"/>
        <v>0</v>
      </c>
      <c r="M2626" s="1000">
        <f t="shared" si="819"/>
        <v>0</v>
      </c>
      <c r="N2626" s="1724">
        <f t="shared" ca="1" si="820"/>
        <v>0</v>
      </c>
      <c r="O2626" s="1000">
        <f ca="1">IF(AND(L2626&lt;&gt;0,ISERROR(MATCH(L2626,Altele!AE:AE,0))=TRUE),1,0)</f>
        <v>0</v>
      </c>
      <c r="P2626" s="1000">
        <f ca="1">IF(AND(L2626&lt;&gt;"",M2626&lt;&gt;"",ISERROR(VLOOKUP(L2626,Altele!AE:AF,2,FALSE))=TRUE,IF(ISERROR(VLOOKUP(L2626,Altele!AE:AF,2,FALSE))=FALSE,VLOOKUP(L2626,Altele!AE:AF,2,FALSE)&lt;&gt;M2626)),1,0)</f>
        <v>0</v>
      </c>
      <c r="Q2626" s="1398"/>
      <c r="R2626" s="1398"/>
      <c r="S2626" s="1398"/>
      <c r="T2626" s="1398"/>
      <c r="U2626" s="1398"/>
      <c r="V2626" s="1398"/>
      <c r="W2626" s="1398"/>
      <c r="X2626" s="1398"/>
      <c r="Y2626" s="1111"/>
      <c r="Z2626" s="1111" t="str">
        <f t="shared" si="821"/>
        <v>Cap.5 Pct.1: Daca exista macar o valoare pe rand (Col.(1 la 6) # 0), atunci Cod SIRUTA (Col.C1) = SIRUTA Superior si Cod SIRUTA = in lista judetului corespunzator, pentru Rd.(2 la n)</v>
      </c>
      <c r="AA2626" s="2205">
        <f t="shared" si="822"/>
        <v>1</v>
      </c>
      <c r="AB2626" s="3036">
        <v>150</v>
      </c>
    </row>
    <row r="2627" spans="1:28" x14ac:dyDescent="0.25">
      <c r="A2627" s="1708">
        <f t="shared" ca="1" si="823"/>
        <v>0</v>
      </c>
      <c r="B2627" s="1708">
        <f t="shared" si="817"/>
        <v>10150292</v>
      </c>
      <c r="C2627" s="1002">
        <v>150</v>
      </c>
      <c r="D2627" s="1797" t="s">
        <v>447</v>
      </c>
      <c r="E2627" s="1002">
        <v>292</v>
      </c>
      <c r="F2627" s="1003" t="s">
        <v>3974</v>
      </c>
      <c r="G2627" s="1110"/>
      <c r="H2627" s="1016" t="s">
        <v>345</v>
      </c>
      <c r="I2627" s="1091" t="s">
        <v>8515</v>
      </c>
      <c r="K2627" s="1091" t="s">
        <v>8516</v>
      </c>
      <c r="L2627" s="1005">
        <f t="shared" ca="1" si="818"/>
        <v>0</v>
      </c>
      <c r="M2627" s="1000">
        <f t="shared" si="819"/>
        <v>0</v>
      </c>
      <c r="N2627" s="1724">
        <f t="shared" ca="1" si="820"/>
        <v>0</v>
      </c>
      <c r="O2627" s="1000">
        <f ca="1">IF(AND(L2627&lt;&gt;0,ISERROR(MATCH(L2627,Altele!AE:AE,0))=TRUE),1,0)</f>
        <v>0</v>
      </c>
      <c r="P2627" s="1000">
        <f ca="1">IF(AND(L2627&lt;&gt;"",M2627&lt;&gt;"",ISERROR(VLOOKUP(L2627,Altele!AE:AF,2,FALSE))=TRUE,IF(ISERROR(VLOOKUP(L2627,Altele!AE:AF,2,FALSE))=FALSE,VLOOKUP(L2627,Altele!AE:AF,2,FALSE)&lt;&gt;M2627)),1,0)</f>
        <v>0</v>
      </c>
      <c r="Q2627" s="1398"/>
      <c r="R2627" s="1398"/>
      <c r="S2627" s="1398"/>
      <c r="T2627" s="1398"/>
      <c r="U2627" s="1398"/>
      <c r="V2627" s="1398"/>
      <c r="W2627" s="1398"/>
      <c r="X2627" s="1398"/>
      <c r="Y2627" s="1111"/>
      <c r="Z2627" s="1111" t="str">
        <f t="shared" si="821"/>
        <v>Cap.5 Pct.1: Daca exista macar o valoare pe rand (Col.(1 la 6) # 0), atunci Cod SIRUTA (Col.C1) = SIRUTA Superior si Cod SIRUTA = in lista judetului corespunzator, pentru Rd.(2 la n)</v>
      </c>
      <c r="AA2627" s="2205">
        <f t="shared" si="822"/>
        <v>1</v>
      </c>
      <c r="AB2627" s="3036">
        <v>150</v>
      </c>
    </row>
    <row r="2628" spans="1:28" x14ac:dyDescent="0.25">
      <c r="A2628" s="1708">
        <f t="shared" ca="1" si="823"/>
        <v>0</v>
      </c>
      <c r="B2628" s="1708">
        <f t="shared" si="817"/>
        <v>10150293</v>
      </c>
      <c r="C2628" s="1002">
        <v>150</v>
      </c>
      <c r="D2628" s="1797" t="s">
        <v>447</v>
      </c>
      <c r="E2628" s="1002">
        <v>293</v>
      </c>
      <c r="F2628" s="1003" t="s">
        <v>3974</v>
      </c>
      <c r="G2628" s="1110"/>
      <c r="H2628" s="1016" t="s">
        <v>345</v>
      </c>
      <c r="I2628" s="1091" t="s">
        <v>8517</v>
      </c>
      <c r="K2628" s="1091" t="s">
        <v>8518</v>
      </c>
      <c r="L2628" s="1005">
        <f t="shared" ca="1" si="818"/>
        <v>0</v>
      </c>
      <c r="M2628" s="1000">
        <f t="shared" si="819"/>
        <v>0</v>
      </c>
      <c r="N2628" s="1724">
        <f t="shared" ca="1" si="820"/>
        <v>0</v>
      </c>
      <c r="O2628" s="1000">
        <f ca="1">IF(AND(L2628&lt;&gt;0,ISERROR(MATCH(L2628,Altele!AE:AE,0))=TRUE),1,0)</f>
        <v>0</v>
      </c>
      <c r="P2628" s="1000">
        <f ca="1">IF(AND(L2628&lt;&gt;"",M2628&lt;&gt;"",ISERROR(VLOOKUP(L2628,Altele!AE:AF,2,FALSE))=TRUE,IF(ISERROR(VLOOKUP(L2628,Altele!AE:AF,2,FALSE))=FALSE,VLOOKUP(L2628,Altele!AE:AF,2,FALSE)&lt;&gt;M2628)),1,0)</f>
        <v>0</v>
      </c>
      <c r="Q2628" s="1398"/>
      <c r="R2628" s="1398"/>
      <c r="S2628" s="1398"/>
      <c r="T2628" s="1398"/>
      <c r="U2628" s="1398"/>
      <c r="V2628" s="1398"/>
      <c r="W2628" s="1398"/>
      <c r="X2628" s="1398"/>
      <c r="Y2628" s="1111"/>
      <c r="Z2628" s="1111" t="str">
        <f t="shared" si="821"/>
        <v>Cap.5 Pct.1: Daca exista macar o valoare pe rand (Col.(1 la 6) # 0), atunci Cod SIRUTA (Col.C1) = SIRUTA Superior si Cod SIRUTA = in lista judetului corespunzator, pentru Rd.(2 la n)</v>
      </c>
      <c r="AA2628" s="2205">
        <f t="shared" si="822"/>
        <v>1</v>
      </c>
      <c r="AB2628" s="3036">
        <v>150</v>
      </c>
    </row>
    <row r="2629" spans="1:28" x14ac:dyDescent="0.25">
      <c r="A2629" s="1708">
        <f t="shared" ca="1" si="823"/>
        <v>0</v>
      </c>
      <c r="B2629" s="1708">
        <f t="shared" si="817"/>
        <v>10150294</v>
      </c>
      <c r="C2629" s="1002">
        <v>150</v>
      </c>
      <c r="D2629" s="1797" t="s">
        <v>447</v>
      </c>
      <c r="E2629" s="1002">
        <v>294</v>
      </c>
      <c r="F2629" s="1003" t="s">
        <v>3974</v>
      </c>
      <c r="G2629" s="1110"/>
      <c r="H2629" s="1016" t="s">
        <v>345</v>
      </c>
      <c r="I2629" s="1091" t="s">
        <v>8519</v>
      </c>
      <c r="K2629" s="1091" t="s">
        <v>8520</v>
      </c>
      <c r="L2629" s="1005">
        <f t="shared" ca="1" si="818"/>
        <v>0</v>
      </c>
      <c r="M2629" s="1000">
        <f t="shared" si="819"/>
        <v>0</v>
      </c>
      <c r="N2629" s="1724">
        <f t="shared" ca="1" si="820"/>
        <v>0</v>
      </c>
      <c r="O2629" s="1000">
        <f ca="1">IF(AND(L2629&lt;&gt;0,ISERROR(MATCH(L2629,Altele!AE:AE,0))=TRUE),1,0)</f>
        <v>0</v>
      </c>
      <c r="P2629" s="1000">
        <f ca="1">IF(AND(L2629&lt;&gt;"",M2629&lt;&gt;"",ISERROR(VLOOKUP(L2629,Altele!AE:AF,2,FALSE))=TRUE,IF(ISERROR(VLOOKUP(L2629,Altele!AE:AF,2,FALSE))=FALSE,VLOOKUP(L2629,Altele!AE:AF,2,FALSE)&lt;&gt;M2629)),1,0)</f>
        <v>0</v>
      </c>
      <c r="Q2629" s="1398"/>
      <c r="R2629" s="1398"/>
      <c r="S2629" s="1398"/>
      <c r="T2629" s="1398"/>
      <c r="U2629" s="1398"/>
      <c r="V2629" s="1398"/>
      <c r="W2629" s="1398"/>
      <c r="X2629" s="1398"/>
      <c r="Y2629" s="1111"/>
      <c r="Z2629" s="1111" t="str">
        <f t="shared" si="821"/>
        <v>Cap.5 Pct.1: Daca exista macar o valoare pe rand (Col.(1 la 6) # 0), atunci Cod SIRUTA (Col.C1) = SIRUTA Superior si Cod SIRUTA = in lista judetului corespunzator, pentru Rd.(2 la n)</v>
      </c>
      <c r="AA2629" s="2205">
        <f t="shared" si="822"/>
        <v>1</v>
      </c>
      <c r="AB2629" s="3036">
        <v>150</v>
      </c>
    </row>
    <row r="2630" spans="1:28" x14ac:dyDescent="0.25">
      <c r="A2630" s="1708">
        <f t="shared" ca="1" si="823"/>
        <v>0</v>
      </c>
      <c r="B2630" s="1708">
        <f t="shared" si="817"/>
        <v>10150295</v>
      </c>
      <c r="C2630" s="1002">
        <v>150</v>
      </c>
      <c r="D2630" s="1797" t="s">
        <v>447</v>
      </c>
      <c r="E2630" s="1002">
        <v>295</v>
      </c>
      <c r="F2630" s="1003" t="s">
        <v>3974</v>
      </c>
      <c r="G2630" s="1110"/>
      <c r="H2630" s="1016" t="s">
        <v>345</v>
      </c>
      <c r="I2630" s="1091" t="s">
        <v>8521</v>
      </c>
      <c r="K2630" s="1091" t="s">
        <v>8522</v>
      </c>
      <c r="L2630" s="1005">
        <f t="shared" ca="1" si="818"/>
        <v>0</v>
      </c>
      <c r="M2630" s="1000">
        <f t="shared" si="819"/>
        <v>0</v>
      </c>
      <c r="N2630" s="1724">
        <f t="shared" ca="1" si="820"/>
        <v>0</v>
      </c>
      <c r="O2630" s="1000">
        <f ca="1">IF(AND(L2630&lt;&gt;0,ISERROR(MATCH(L2630,Altele!AE:AE,0))=TRUE),1,0)</f>
        <v>0</v>
      </c>
      <c r="P2630" s="1000">
        <f ca="1">IF(AND(L2630&lt;&gt;"",M2630&lt;&gt;"",ISERROR(VLOOKUP(L2630,Altele!AE:AF,2,FALSE))=TRUE,IF(ISERROR(VLOOKUP(L2630,Altele!AE:AF,2,FALSE))=FALSE,VLOOKUP(L2630,Altele!AE:AF,2,FALSE)&lt;&gt;M2630)),1,0)</f>
        <v>0</v>
      </c>
      <c r="Q2630" s="1398"/>
      <c r="R2630" s="1398"/>
      <c r="S2630" s="1398"/>
      <c r="T2630" s="1398"/>
      <c r="U2630" s="1398"/>
      <c r="V2630" s="1398"/>
      <c r="W2630" s="1398"/>
      <c r="X2630" s="1398"/>
      <c r="Y2630" s="1111"/>
      <c r="Z2630" s="1111" t="str">
        <f t="shared" si="821"/>
        <v>Cap.5 Pct.1: Daca exista macar o valoare pe rand (Col.(1 la 6) # 0), atunci Cod SIRUTA (Col.C1) = SIRUTA Superior si Cod SIRUTA = in lista judetului corespunzator, pentru Rd.(2 la n)</v>
      </c>
      <c r="AA2630" s="2205">
        <f t="shared" si="822"/>
        <v>1</v>
      </c>
      <c r="AB2630" s="3036">
        <v>150</v>
      </c>
    </row>
    <row r="2631" spans="1:28" x14ac:dyDescent="0.25">
      <c r="A2631" s="1708">
        <f t="shared" ca="1" si="823"/>
        <v>0</v>
      </c>
      <c r="B2631" s="1708">
        <f t="shared" si="817"/>
        <v>10150296</v>
      </c>
      <c r="C2631" s="1002">
        <v>150</v>
      </c>
      <c r="D2631" s="1797" t="s">
        <v>447</v>
      </c>
      <c r="E2631" s="1002">
        <v>296</v>
      </c>
      <c r="F2631" s="1003" t="s">
        <v>3974</v>
      </c>
      <c r="G2631" s="1110"/>
      <c r="H2631" s="1016" t="s">
        <v>345</v>
      </c>
      <c r="I2631" s="1091" t="s">
        <v>8523</v>
      </c>
      <c r="K2631" s="1091" t="s">
        <v>8524</v>
      </c>
      <c r="L2631" s="1005">
        <f t="shared" ca="1" si="818"/>
        <v>0</v>
      </c>
      <c r="M2631" s="1000">
        <f t="shared" si="819"/>
        <v>0</v>
      </c>
      <c r="N2631" s="1724">
        <f t="shared" ca="1" si="820"/>
        <v>0</v>
      </c>
      <c r="O2631" s="1000">
        <f ca="1">IF(AND(L2631&lt;&gt;0,ISERROR(MATCH(L2631,Altele!AE:AE,0))=TRUE),1,0)</f>
        <v>0</v>
      </c>
      <c r="P2631" s="1000">
        <f ca="1">IF(AND(L2631&lt;&gt;"",M2631&lt;&gt;"",ISERROR(VLOOKUP(L2631,Altele!AE:AF,2,FALSE))=TRUE,IF(ISERROR(VLOOKUP(L2631,Altele!AE:AF,2,FALSE))=FALSE,VLOOKUP(L2631,Altele!AE:AF,2,FALSE)&lt;&gt;M2631)),1,0)</f>
        <v>0</v>
      </c>
      <c r="Q2631" s="1398"/>
      <c r="R2631" s="1398"/>
      <c r="S2631" s="1398"/>
      <c r="T2631" s="1398"/>
      <c r="U2631" s="1398"/>
      <c r="V2631" s="1398"/>
      <c r="W2631" s="1398"/>
      <c r="X2631" s="1398"/>
      <c r="Y2631" s="1111"/>
      <c r="Z2631" s="1111" t="str">
        <f t="shared" si="821"/>
        <v>Cap.5 Pct.1: Daca exista macar o valoare pe rand (Col.(1 la 6) # 0), atunci Cod SIRUTA (Col.C1) = SIRUTA Superior si Cod SIRUTA = in lista judetului corespunzator, pentru Rd.(2 la n)</v>
      </c>
      <c r="AA2631" s="2205">
        <f t="shared" si="822"/>
        <v>1</v>
      </c>
      <c r="AB2631" s="3036">
        <v>150</v>
      </c>
    </row>
    <row r="2632" spans="1:28" x14ac:dyDescent="0.25">
      <c r="A2632" s="1708">
        <f t="shared" ca="1" si="823"/>
        <v>0</v>
      </c>
      <c r="B2632" s="1708">
        <f t="shared" si="817"/>
        <v>10150297</v>
      </c>
      <c r="C2632" s="1002">
        <v>150</v>
      </c>
      <c r="D2632" s="1797" t="s">
        <v>447</v>
      </c>
      <c r="E2632" s="1002">
        <v>297</v>
      </c>
      <c r="F2632" s="1003" t="s">
        <v>3974</v>
      </c>
      <c r="G2632" s="1110"/>
      <c r="H2632" s="1016" t="s">
        <v>345</v>
      </c>
      <c r="I2632" s="1091" t="s">
        <v>8525</v>
      </c>
      <c r="K2632" s="1091" t="s">
        <v>8526</v>
      </c>
      <c r="L2632" s="1005">
        <f t="shared" ca="1" si="818"/>
        <v>0</v>
      </c>
      <c r="M2632" s="1000">
        <f t="shared" si="819"/>
        <v>0</v>
      </c>
      <c r="N2632" s="1724">
        <f t="shared" ca="1" si="820"/>
        <v>0</v>
      </c>
      <c r="O2632" s="1000">
        <f ca="1">IF(AND(L2632&lt;&gt;0,ISERROR(MATCH(L2632,Altele!AE:AE,0))=TRUE),1,0)</f>
        <v>0</v>
      </c>
      <c r="P2632" s="1000">
        <f ca="1">IF(AND(L2632&lt;&gt;"",M2632&lt;&gt;"",ISERROR(VLOOKUP(L2632,Altele!AE:AF,2,FALSE))=TRUE,IF(ISERROR(VLOOKUP(L2632,Altele!AE:AF,2,FALSE))=FALSE,VLOOKUP(L2632,Altele!AE:AF,2,FALSE)&lt;&gt;M2632)),1,0)</f>
        <v>0</v>
      </c>
      <c r="Q2632" s="1398"/>
      <c r="R2632" s="1398"/>
      <c r="S2632" s="1398"/>
      <c r="T2632" s="1398"/>
      <c r="U2632" s="1398"/>
      <c r="V2632" s="1398"/>
      <c r="W2632" s="1398"/>
      <c r="X2632" s="1398"/>
      <c r="Y2632" s="1111"/>
      <c r="Z2632" s="1111" t="str">
        <f t="shared" si="821"/>
        <v>Cap.5 Pct.1: Daca exista macar o valoare pe rand (Col.(1 la 6) # 0), atunci Cod SIRUTA (Col.C1) = SIRUTA Superior si Cod SIRUTA = in lista judetului corespunzator, pentru Rd.(2 la n)</v>
      </c>
      <c r="AA2632" s="2205">
        <f t="shared" si="822"/>
        <v>1</v>
      </c>
      <c r="AB2632" s="3036">
        <v>150</v>
      </c>
    </row>
    <row r="2633" spans="1:28" x14ac:dyDescent="0.25">
      <c r="A2633" s="1708">
        <f t="shared" ca="1" si="823"/>
        <v>0</v>
      </c>
      <c r="B2633" s="1708">
        <f t="shared" si="817"/>
        <v>10150298</v>
      </c>
      <c r="C2633" s="1002">
        <v>150</v>
      </c>
      <c r="D2633" s="1797" t="s">
        <v>447</v>
      </c>
      <c r="E2633" s="1002">
        <v>298</v>
      </c>
      <c r="F2633" s="1003" t="s">
        <v>3974</v>
      </c>
      <c r="G2633" s="1110"/>
      <c r="H2633" s="1016" t="s">
        <v>345</v>
      </c>
      <c r="I2633" s="1091" t="s">
        <v>8527</v>
      </c>
      <c r="K2633" s="1091" t="s">
        <v>8528</v>
      </c>
      <c r="L2633" s="1005">
        <f t="shared" ca="1" si="818"/>
        <v>0</v>
      </c>
      <c r="M2633" s="1000">
        <f t="shared" si="819"/>
        <v>0</v>
      </c>
      <c r="N2633" s="1724">
        <f t="shared" ca="1" si="820"/>
        <v>0</v>
      </c>
      <c r="O2633" s="1000">
        <f ca="1">IF(AND(L2633&lt;&gt;0,ISERROR(MATCH(L2633,Altele!AE:AE,0))=TRUE),1,0)</f>
        <v>0</v>
      </c>
      <c r="P2633" s="1000">
        <f ca="1">IF(AND(L2633&lt;&gt;"",M2633&lt;&gt;"",ISERROR(VLOOKUP(L2633,Altele!AE:AF,2,FALSE))=TRUE,IF(ISERROR(VLOOKUP(L2633,Altele!AE:AF,2,FALSE))=FALSE,VLOOKUP(L2633,Altele!AE:AF,2,FALSE)&lt;&gt;M2633)),1,0)</f>
        <v>0</v>
      </c>
      <c r="Q2633" s="1398"/>
      <c r="R2633" s="1398"/>
      <c r="S2633" s="1398"/>
      <c r="T2633" s="1398"/>
      <c r="U2633" s="1398"/>
      <c r="V2633" s="1398"/>
      <c r="W2633" s="1398"/>
      <c r="X2633" s="1398"/>
      <c r="Y2633" s="1111"/>
      <c r="Z2633" s="1111" t="str">
        <f t="shared" si="821"/>
        <v>Cap.5 Pct.1: Daca exista macar o valoare pe rand (Col.(1 la 6) # 0), atunci Cod SIRUTA (Col.C1) = SIRUTA Superior si Cod SIRUTA = in lista judetului corespunzator, pentru Rd.(2 la n)</v>
      </c>
      <c r="AA2633" s="2205">
        <f t="shared" si="822"/>
        <v>1</v>
      </c>
      <c r="AB2633" s="3036">
        <v>150</v>
      </c>
    </row>
    <row r="2634" spans="1:28" x14ac:dyDescent="0.25">
      <c r="A2634" s="1708">
        <f t="shared" ca="1" si="823"/>
        <v>0</v>
      </c>
      <c r="B2634" s="1708">
        <f t="shared" si="817"/>
        <v>10150299</v>
      </c>
      <c r="C2634" s="1002">
        <v>150</v>
      </c>
      <c r="D2634" s="1797" t="s">
        <v>447</v>
      </c>
      <c r="E2634" s="1002">
        <v>299</v>
      </c>
      <c r="F2634" s="1003" t="s">
        <v>3974</v>
      </c>
      <c r="G2634" s="1110"/>
      <c r="H2634" s="1016" t="s">
        <v>345</v>
      </c>
      <c r="I2634" s="1091" t="s">
        <v>8529</v>
      </c>
      <c r="K2634" s="1091" t="s">
        <v>8530</v>
      </c>
      <c r="L2634" s="1005">
        <f t="shared" ca="1" si="818"/>
        <v>0</v>
      </c>
      <c r="M2634" s="1000">
        <f t="shared" si="819"/>
        <v>0</v>
      </c>
      <c r="N2634" s="1724">
        <f t="shared" ca="1" si="820"/>
        <v>0</v>
      </c>
      <c r="O2634" s="1000">
        <f ca="1">IF(AND(L2634&lt;&gt;0,ISERROR(MATCH(L2634,Altele!AE:AE,0))=TRUE),1,0)</f>
        <v>0</v>
      </c>
      <c r="P2634" s="1000">
        <f ca="1">IF(AND(L2634&lt;&gt;"",M2634&lt;&gt;"",ISERROR(VLOOKUP(L2634,Altele!AE:AF,2,FALSE))=TRUE,IF(ISERROR(VLOOKUP(L2634,Altele!AE:AF,2,FALSE))=FALSE,VLOOKUP(L2634,Altele!AE:AF,2,FALSE)&lt;&gt;M2634)),1,0)</f>
        <v>0</v>
      </c>
      <c r="Q2634" s="1398"/>
      <c r="R2634" s="1398"/>
      <c r="S2634" s="1398"/>
      <c r="T2634" s="1398"/>
      <c r="U2634" s="1398"/>
      <c r="V2634" s="1398"/>
      <c r="W2634" s="1398"/>
      <c r="X2634" s="1398"/>
      <c r="Y2634" s="1111"/>
      <c r="Z2634" s="1111" t="str">
        <f t="shared" si="821"/>
        <v>Cap.5 Pct.1: Daca exista macar o valoare pe rand (Col.(1 la 6) # 0), atunci Cod SIRUTA (Col.C1) = SIRUTA Superior si Cod SIRUTA = in lista judetului corespunzator, pentru Rd.(2 la n)</v>
      </c>
      <c r="AA2634" s="2205">
        <f t="shared" si="822"/>
        <v>1</v>
      </c>
      <c r="AB2634" s="3036">
        <v>150</v>
      </c>
    </row>
    <row r="2635" spans="1:28" x14ac:dyDescent="0.25">
      <c r="A2635" s="1714">
        <f t="shared" ca="1" si="823"/>
        <v>0</v>
      </c>
      <c r="B2635" s="1714">
        <f t="shared" ref="B2635:B2698" si="824">VALUE("1"&amp;TEXT(C2635,"0000")&amp;TEXT(E2635,"000"))</f>
        <v>10150300</v>
      </c>
      <c r="C2635" s="1007">
        <v>150</v>
      </c>
      <c r="D2635" s="1798" t="s">
        <v>447</v>
      </c>
      <c r="E2635" s="1007">
        <v>300</v>
      </c>
      <c r="F2635" s="1008" t="s">
        <v>3974</v>
      </c>
      <c r="G2635" s="1007"/>
      <c r="H2635" s="1009" t="s">
        <v>345</v>
      </c>
      <c r="I2635" s="1095" t="s">
        <v>8531</v>
      </c>
      <c r="J2635" s="1009"/>
      <c r="K2635" s="1095" t="s">
        <v>8532</v>
      </c>
      <c r="L2635" s="1012">
        <f t="shared" ca="1" si="818"/>
        <v>0</v>
      </c>
      <c r="M2635" s="1065">
        <f t="shared" si="819"/>
        <v>0</v>
      </c>
      <c r="N2635" s="1730">
        <f t="shared" ca="1" si="820"/>
        <v>0</v>
      </c>
      <c r="O2635" s="1012">
        <f ca="1">IF(AND(L2635&lt;&gt;0,ISERROR(MATCH(L2635,Altele!AE:AE,0))=TRUE),1,0)</f>
        <v>0</v>
      </c>
      <c r="P2635" s="1012">
        <f ca="1">IF(AND(L2635&lt;&gt;"",M2635&lt;&gt;"",ISERROR(VLOOKUP(L2635,Altele!AE:AF,2,FALSE))=TRUE,IF(ISERROR(VLOOKUP(L2635,Altele!AE:AF,2,FALSE))=FALSE,VLOOKUP(L2635,Altele!AE:AF,2,FALSE)&lt;&gt;M2635)),1,0)</f>
        <v>0</v>
      </c>
      <c r="Q2635" s="1012"/>
      <c r="R2635" s="1012"/>
      <c r="S2635" s="1012"/>
      <c r="T2635" s="1012"/>
      <c r="U2635" s="1012"/>
      <c r="V2635" s="1012"/>
      <c r="W2635" s="1012"/>
      <c r="X2635" s="1012"/>
      <c r="Y2635" s="1013"/>
      <c r="Z2635" s="1013" t="str">
        <f t="shared" si="821"/>
        <v>Cap.5 Pct.1: Daca exista macar o valoare pe rand (Col.(1 la 6) # 0), atunci Cod SIRUTA (Col.C1) = SIRUTA Superior si Cod SIRUTA = in lista judetului corespunzator, pentru Rd.(2 la n)</v>
      </c>
      <c r="AA2635" s="2205">
        <f t="shared" si="822"/>
        <v>1</v>
      </c>
      <c r="AB2635" s="3036">
        <v>150</v>
      </c>
    </row>
    <row r="2636" spans="1:28" x14ac:dyDescent="0.25">
      <c r="A2636" s="1708">
        <f t="shared" ca="1" si="823"/>
        <v>0</v>
      </c>
      <c r="B2636" s="1708">
        <f t="shared" si="824"/>
        <v>10151002</v>
      </c>
      <c r="C2636" s="994">
        <v>151</v>
      </c>
      <c r="D2636" s="1796" t="s">
        <v>447</v>
      </c>
      <c r="E2636" s="994">
        <v>2</v>
      </c>
      <c r="F2636" s="995" t="s">
        <v>3974</v>
      </c>
      <c r="G2636" s="994" t="s">
        <v>1092</v>
      </c>
      <c r="H2636" s="996" t="s">
        <v>345</v>
      </c>
      <c r="I2636" s="1091" t="s">
        <v>6141</v>
      </c>
      <c r="J2636" s="996"/>
      <c r="K2636" s="999" t="s">
        <v>7321</v>
      </c>
      <c r="L2636" s="1000">
        <f t="shared" ref="L2636:L2699" si="825">BH703</f>
        <v>0</v>
      </c>
      <c r="M2636" s="1000"/>
      <c r="N2636" s="1724">
        <f>IF(AND(L2636&lt;&gt;0,ISERROR(MATCH(L2636,Anexa!D:D,0))=TRUE),1,0)</f>
        <v>0</v>
      </c>
      <c r="O2636" s="1000"/>
      <c r="P2636" s="1000"/>
      <c r="Q2636" s="1000"/>
      <c r="R2636" s="1000"/>
      <c r="S2636" s="1000"/>
      <c r="T2636" s="1000"/>
      <c r="U2636" s="1000"/>
      <c r="V2636" s="1000"/>
      <c r="W2636" s="1000"/>
      <c r="X2636" s="1000"/>
      <c r="Y2636" s="1001"/>
      <c r="Z2636" s="1343" t="s">
        <v>10999</v>
      </c>
      <c r="AA2636" s="2205">
        <f t="shared" si="822"/>
        <v>1</v>
      </c>
      <c r="AB2636" s="3036">
        <v>151</v>
      </c>
    </row>
    <row r="2637" spans="1:28" x14ac:dyDescent="0.25">
      <c r="A2637" s="1708">
        <f t="shared" ca="1" si="823"/>
        <v>0</v>
      </c>
      <c r="B2637" s="1708">
        <f t="shared" si="824"/>
        <v>10151003</v>
      </c>
      <c r="C2637" s="1002">
        <v>151</v>
      </c>
      <c r="D2637" s="1797" t="s">
        <v>447</v>
      </c>
      <c r="E2637" s="1002">
        <v>3</v>
      </c>
      <c r="F2637" s="1003" t="s">
        <v>3974</v>
      </c>
      <c r="H2637" s="1016" t="s">
        <v>345</v>
      </c>
      <c r="I2637" s="1091" t="s">
        <v>6142</v>
      </c>
      <c r="K2637" s="999" t="s">
        <v>7322</v>
      </c>
      <c r="L2637" s="1000">
        <f t="shared" si="825"/>
        <v>0</v>
      </c>
      <c r="N2637" s="1724">
        <f>IF(AND(L2637&lt;&gt;0,ISERROR(MATCH(L2637,Anexa!D:D,0))=TRUE),1,0)</f>
        <v>0</v>
      </c>
      <c r="Z2637" s="1006" t="str">
        <f>Z2636</f>
        <v>Cap.5 Pct.1: Codul activitatilor CAEN (Col.D) trebuie sa apartina nomenclatorului CAEN Rev2, pentru Rd.(2 la n)</v>
      </c>
      <c r="AA2637" s="2205">
        <f t="shared" si="822"/>
        <v>1</v>
      </c>
      <c r="AB2637" s="3036">
        <v>151</v>
      </c>
    </row>
    <row r="2638" spans="1:28" x14ac:dyDescent="0.25">
      <c r="A2638" s="1708">
        <f t="shared" ca="1" si="823"/>
        <v>0</v>
      </c>
      <c r="B2638" s="1708">
        <f t="shared" si="824"/>
        <v>10151004</v>
      </c>
      <c r="C2638" s="1002">
        <v>151</v>
      </c>
      <c r="D2638" s="1797" t="s">
        <v>447</v>
      </c>
      <c r="E2638" s="1002">
        <v>4</v>
      </c>
      <c r="F2638" s="1003" t="s">
        <v>3974</v>
      </c>
      <c r="H2638" s="1016" t="s">
        <v>345</v>
      </c>
      <c r="I2638" s="1091" t="s">
        <v>6143</v>
      </c>
      <c r="K2638" s="999" t="s">
        <v>7323</v>
      </c>
      <c r="L2638" s="1000">
        <f t="shared" si="825"/>
        <v>0</v>
      </c>
      <c r="N2638" s="1724">
        <f>IF(AND(L2638&lt;&gt;0,ISERROR(MATCH(L2638,Anexa!D:D,0))=TRUE),1,0)</f>
        <v>0</v>
      </c>
      <c r="Z2638" s="1006" t="str">
        <f t="shared" ref="Z2638:Z2701" si="826">Z2637</f>
        <v>Cap.5 Pct.1: Codul activitatilor CAEN (Col.D) trebuie sa apartina nomenclatorului CAEN Rev2, pentru Rd.(2 la n)</v>
      </c>
      <c r="AA2638" s="2205">
        <f t="shared" si="822"/>
        <v>1</v>
      </c>
      <c r="AB2638" s="3036">
        <v>151</v>
      </c>
    </row>
    <row r="2639" spans="1:28" x14ac:dyDescent="0.25">
      <c r="A2639" s="1708">
        <f t="shared" ca="1" si="823"/>
        <v>0</v>
      </c>
      <c r="B2639" s="1708">
        <f t="shared" si="824"/>
        <v>10151005</v>
      </c>
      <c r="C2639" s="1002">
        <v>151</v>
      </c>
      <c r="D2639" s="1797" t="s">
        <v>447</v>
      </c>
      <c r="E2639" s="1002">
        <v>5</v>
      </c>
      <c r="F2639" s="1003" t="s">
        <v>3974</v>
      </c>
      <c r="H2639" s="1016" t="s">
        <v>345</v>
      </c>
      <c r="I2639" s="1091" t="s">
        <v>6144</v>
      </c>
      <c r="K2639" s="999" t="s">
        <v>7324</v>
      </c>
      <c r="L2639" s="1000">
        <f t="shared" si="825"/>
        <v>0</v>
      </c>
      <c r="N2639" s="1724">
        <f>IF(AND(L2639&lt;&gt;0,ISERROR(MATCH(L2639,Anexa!D:D,0))=TRUE),1,0)</f>
        <v>0</v>
      </c>
      <c r="Z2639" s="1006" t="str">
        <f t="shared" si="826"/>
        <v>Cap.5 Pct.1: Codul activitatilor CAEN (Col.D) trebuie sa apartina nomenclatorului CAEN Rev2, pentru Rd.(2 la n)</v>
      </c>
      <c r="AA2639" s="2205">
        <f t="shared" si="822"/>
        <v>1</v>
      </c>
      <c r="AB2639" s="3036">
        <v>151</v>
      </c>
    </row>
    <row r="2640" spans="1:28" x14ac:dyDescent="0.25">
      <c r="A2640" s="1708">
        <f t="shared" ca="1" si="823"/>
        <v>0</v>
      </c>
      <c r="B2640" s="1708">
        <f t="shared" si="824"/>
        <v>10151006</v>
      </c>
      <c r="C2640" s="1002">
        <v>151</v>
      </c>
      <c r="D2640" s="1797" t="s">
        <v>447</v>
      </c>
      <c r="E2640" s="1002">
        <v>6</v>
      </c>
      <c r="F2640" s="1003" t="s">
        <v>3974</v>
      </c>
      <c r="H2640" s="1016" t="s">
        <v>345</v>
      </c>
      <c r="I2640" s="1091" t="s">
        <v>6145</v>
      </c>
      <c r="K2640" s="999" t="s">
        <v>7325</v>
      </c>
      <c r="L2640" s="1000">
        <f t="shared" si="825"/>
        <v>0</v>
      </c>
      <c r="N2640" s="1724">
        <f>IF(AND(L2640&lt;&gt;0,ISERROR(MATCH(L2640,Anexa!D:D,0))=TRUE),1,0)</f>
        <v>0</v>
      </c>
      <c r="Z2640" s="1006" t="str">
        <f t="shared" si="826"/>
        <v>Cap.5 Pct.1: Codul activitatilor CAEN (Col.D) trebuie sa apartina nomenclatorului CAEN Rev2, pentru Rd.(2 la n)</v>
      </c>
      <c r="AA2640" s="2205">
        <f t="shared" si="822"/>
        <v>1</v>
      </c>
      <c r="AB2640" s="3036">
        <v>151</v>
      </c>
    </row>
    <row r="2641" spans="1:28" x14ac:dyDescent="0.25">
      <c r="A2641" s="1708">
        <f t="shared" ca="1" si="823"/>
        <v>0</v>
      </c>
      <c r="B2641" s="1708">
        <f t="shared" si="824"/>
        <v>10151007</v>
      </c>
      <c r="C2641" s="1002">
        <v>151</v>
      </c>
      <c r="D2641" s="1797" t="s">
        <v>447</v>
      </c>
      <c r="E2641" s="1002">
        <v>7</v>
      </c>
      <c r="F2641" s="1003" t="s">
        <v>3974</v>
      </c>
      <c r="H2641" s="1016" t="s">
        <v>345</v>
      </c>
      <c r="I2641" s="1091" t="s">
        <v>6146</v>
      </c>
      <c r="K2641" s="999" t="s">
        <v>7326</v>
      </c>
      <c r="L2641" s="1000">
        <f t="shared" si="825"/>
        <v>0</v>
      </c>
      <c r="N2641" s="1724">
        <f>IF(AND(L2641&lt;&gt;0,ISERROR(MATCH(L2641,Anexa!D:D,0))=TRUE),1,0)</f>
        <v>0</v>
      </c>
      <c r="Z2641" s="1006" t="str">
        <f t="shared" si="826"/>
        <v>Cap.5 Pct.1: Codul activitatilor CAEN (Col.D) trebuie sa apartina nomenclatorului CAEN Rev2, pentru Rd.(2 la n)</v>
      </c>
      <c r="AA2641" s="2205">
        <f t="shared" si="822"/>
        <v>1</v>
      </c>
      <c r="AB2641" s="3036">
        <v>151</v>
      </c>
    </row>
    <row r="2642" spans="1:28" x14ac:dyDescent="0.25">
      <c r="A2642" s="1708">
        <f t="shared" ca="1" si="823"/>
        <v>0</v>
      </c>
      <c r="B2642" s="1708">
        <f t="shared" si="824"/>
        <v>10151008</v>
      </c>
      <c r="C2642" s="1002">
        <v>151</v>
      </c>
      <c r="D2642" s="1797" t="s">
        <v>447</v>
      </c>
      <c r="E2642" s="1002">
        <v>8</v>
      </c>
      <c r="F2642" s="1003" t="s">
        <v>3974</v>
      </c>
      <c r="H2642" s="1016" t="s">
        <v>345</v>
      </c>
      <c r="I2642" s="1091" t="s">
        <v>6147</v>
      </c>
      <c r="K2642" s="999" t="s">
        <v>7327</v>
      </c>
      <c r="L2642" s="1000">
        <f t="shared" si="825"/>
        <v>0</v>
      </c>
      <c r="N2642" s="1724">
        <f>IF(AND(L2642&lt;&gt;0,ISERROR(MATCH(L2642,Anexa!D:D,0))=TRUE),1,0)</f>
        <v>0</v>
      </c>
      <c r="Z2642" s="1006" t="str">
        <f t="shared" si="826"/>
        <v>Cap.5 Pct.1: Codul activitatilor CAEN (Col.D) trebuie sa apartina nomenclatorului CAEN Rev2, pentru Rd.(2 la n)</v>
      </c>
      <c r="AA2642" s="2205">
        <f t="shared" si="822"/>
        <v>1</v>
      </c>
      <c r="AB2642" s="3036">
        <v>151</v>
      </c>
    </row>
    <row r="2643" spans="1:28" x14ac:dyDescent="0.25">
      <c r="A2643" s="1708">
        <f t="shared" ca="1" si="823"/>
        <v>0</v>
      </c>
      <c r="B2643" s="1708">
        <f t="shared" si="824"/>
        <v>10151009</v>
      </c>
      <c r="C2643" s="1002">
        <v>151</v>
      </c>
      <c r="D2643" s="1797" t="s">
        <v>447</v>
      </c>
      <c r="E2643" s="1002">
        <v>9</v>
      </c>
      <c r="F2643" s="1003" t="s">
        <v>3974</v>
      </c>
      <c r="H2643" s="1016" t="s">
        <v>345</v>
      </c>
      <c r="I2643" s="1091" t="s">
        <v>6148</v>
      </c>
      <c r="K2643" s="999" t="s">
        <v>7328</v>
      </c>
      <c r="L2643" s="1000">
        <f t="shared" si="825"/>
        <v>0</v>
      </c>
      <c r="N2643" s="1724">
        <f>IF(AND(L2643&lt;&gt;0,ISERROR(MATCH(L2643,Anexa!D:D,0))=TRUE),1,0)</f>
        <v>0</v>
      </c>
      <c r="Z2643" s="1006" t="str">
        <f t="shared" si="826"/>
        <v>Cap.5 Pct.1: Codul activitatilor CAEN (Col.D) trebuie sa apartina nomenclatorului CAEN Rev2, pentru Rd.(2 la n)</v>
      </c>
      <c r="AA2643" s="2205">
        <f t="shared" si="822"/>
        <v>1</v>
      </c>
      <c r="AB2643" s="3036">
        <v>151</v>
      </c>
    </row>
    <row r="2644" spans="1:28" x14ac:dyDescent="0.25">
      <c r="A2644" s="1708">
        <f t="shared" ca="1" si="823"/>
        <v>0</v>
      </c>
      <c r="B2644" s="1708">
        <f t="shared" si="824"/>
        <v>10151010</v>
      </c>
      <c r="C2644" s="1002">
        <v>151</v>
      </c>
      <c r="D2644" s="1797" t="s">
        <v>447</v>
      </c>
      <c r="E2644" s="1002">
        <v>10</v>
      </c>
      <c r="F2644" s="1003" t="s">
        <v>3974</v>
      </c>
      <c r="H2644" s="1016" t="s">
        <v>345</v>
      </c>
      <c r="I2644" s="1091" t="s">
        <v>6149</v>
      </c>
      <c r="K2644" s="999" t="s">
        <v>7329</v>
      </c>
      <c r="L2644" s="1000">
        <f t="shared" si="825"/>
        <v>0</v>
      </c>
      <c r="N2644" s="1724">
        <f>IF(AND(L2644&lt;&gt;0,ISERROR(MATCH(L2644,Anexa!D:D,0))=TRUE),1,0)</f>
        <v>0</v>
      </c>
      <c r="Z2644" s="1006" t="str">
        <f t="shared" si="826"/>
        <v>Cap.5 Pct.1: Codul activitatilor CAEN (Col.D) trebuie sa apartina nomenclatorului CAEN Rev2, pentru Rd.(2 la n)</v>
      </c>
      <c r="AA2644" s="2205">
        <f t="shared" si="822"/>
        <v>1</v>
      </c>
      <c r="AB2644" s="3036">
        <v>151</v>
      </c>
    </row>
    <row r="2645" spans="1:28" x14ac:dyDescent="0.25">
      <c r="A2645" s="1708">
        <f t="shared" ca="1" si="823"/>
        <v>0</v>
      </c>
      <c r="B2645" s="1708">
        <f t="shared" si="824"/>
        <v>10151011</v>
      </c>
      <c r="C2645" s="1002">
        <v>151</v>
      </c>
      <c r="D2645" s="1797" t="s">
        <v>447</v>
      </c>
      <c r="E2645" s="1002">
        <v>11</v>
      </c>
      <c r="F2645" s="1003" t="s">
        <v>3974</v>
      </c>
      <c r="H2645" s="1016" t="s">
        <v>345</v>
      </c>
      <c r="I2645" s="1091" t="s">
        <v>6150</v>
      </c>
      <c r="K2645" s="999" t="s">
        <v>7330</v>
      </c>
      <c r="L2645" s="1000">
        <f t="shared" si="825"/>
        <v>0</v>
      </c>
      <c r="N2645" s="1724">
        <f>IF(AND(L2645&lt;&gt;0,ISERROR(MATCH(L2645,Anexa!D:D,0))=TRUE),1,0)</f>
        <v>0</v>
      </c>
      <c r="Z2645" s="1006" t="str">
        <f t="shared" si="826"/>
        <v>Cap.5 Pct.1: Codul activitatilor CAEN (Col.D) trebuie sa apartina nomenclatorului CAEN Rev2, pentru Rd.(2 la n)</v>
      </c>
      <c r="AA2645" s="2205">
        <f t="shared" si="822"/>
        <v>1</v>
      </c>
      <c r="AB2645" s="3036">
        <v>151</v>
      </c>
    </row>
    <row r="2646" spans="1:28" x14ac:dyDescent="0.25">
      <c r="A2646" s="1708">
        <f t="shared" ca="1" si="823"/>
        <v>0</v>
      </c>
      <c r="B2646" s="1708">
        <f t="shared" si="824"/>
        <v>10151012</v>
      </c>
      <c r="C2646" s="1002">
        <v>151</v>
      </c>
      <c r="D2646" s="1797" t="s">
        <v>447</v>
      </c>
      <c r="E2646" s="1002">
        <v>12</v>
      </c>
      <c r="F2646" s="1003" t="s">
        <v>3974</v>
      </c>
      <c r="H2646" s="1016" t="s">
        <v>345</v>
      </c>
      <c r="I2646" s="1091" t="s">
        <v>6151</v>
      </c>
      <c r="K2646" s="999" t="s">
        <v>7331</v>
      </c>
      <c r="L2646" s="1000">
        <f t="shared" si="825"/>
        <v>0</v>
      </c>
      <c r="N2646" s="1724">
        <f>IF(AND(L2646&lt;&gt;0,ISERROR(MATCH(L2646,Anexa!D:D,0))=TRUE),1,0)</f>
        <v>0</v>
      </c>
      <c r="Z2646" s="1006" t="str">
        <f t="shared" si="826"/>
        <v>Cap.5 Pct.1: Codul activitatilor CAEN (Col.D) trebuie sa apartina nomenclatorului CAEN Rev2, pentru Rd.(2 la n)</v>
      </c>
      <c r="AA2646" s="2205">
        <f t="shared" si="822"/>
        <v>1</v>
      </c>
      <c r="AB2646" s="3036">
        <v>151</v>
      </c>
    </row>
    <row r="2647" spans="1:28" x14ac:dyDescent="0.25">
      <c r="A2647" s="1708">
        <f t="shared" ca="1" si="823"/>
        <v>0</v>
      </c>
      <c r="B2647" s="1708">
        <f t="shared" si="824"/>
        <v>10151013</v>
      </c>
      <c r="C2647" s="1002">
        <v>151</v>
      </c>
      <c r="D2647" s="1797" t="s">
        <v>447</v>
      </c>
      <c r="E2647" s="1002">
        <v>13</v>
      </c>
      <c r="F2647" s="1003" t="s">
        <v>3974</v>
      </c>
      <c r="H2647" s="1016" t="s">
        <v>345</v>
      </c>
      <c r="I2647" s="1091" t="s">
        <v>6152</v>
      </c>
      <c r="K2647" s="999" t="s">
        <v>7332</v>
      </c>
      <c r="L2647" s="1000">
        <f t="shared" si="825"/>
        <v>0</v>
      </c>
      <c r="N2647" s="1724">
        <f>IF(AND(L2647&lt;&gt;0,ISERROR(MATCH(L2647,Anexa!D:D,0))=TRUE),1,0)</f>
        <v>0</v>
      </c>
      <c r="Z2647" s="1006" t="str">
        <f t="shared" si="826"/>
        <v>Cap.5 Pct.1: Codul activitatilor CAEN (Col.D) trebuie sa apartina nomenclatorului CAEN Rev2, pentru Rd.(2 la n)</v>
      </c>
      <c r="AA2647" s="2205">
        <f t="shared" si="822"/>
        <v>1</v>
      </c>
      <c r="AB2647" s="3036">
        <v>151</v>
      </c>
    </row>
    <row r="2648" spans="1:28" x14ac:dyDescent="0.25">
      <c r="A2648" s="1708">
        <f t="shared" ca="1" si="823"/>
        <v>0</v>
      </c>
      <c r="B2648" s="1708">
        <f t="shared" si="824"/>
        <v>10151014</v>
      </c>
      <c r="C2648" s="1002">
        <v>151</v>
      </c>
      <c r="D2648" s="1797" t="s">
        <v>447</v>
      </c>
      <c r="E2648" s="1002">
        <v>14</v>
      </c>
      <c r="F2648" s="1003" t="s">
        <v>3974</v>
      </c>
      <c r="H2648" s="1016" t="s">
        <v>345</v>
      </c>
      <c r="I2648" s="1091" t="s">
        <v>6153</v>
      </c>
      <c r="K2648" s="999" t="s">
        <v>7333</v>
      </c>
      <c r="L2648" s="1000">
        <f t="shared" si="825"/>
        <v>0</v>
      </c>
      <c r="N2648" s="1724">
        <f>IF(AND(L2648&lt;&gt;0,ISERROR(MATCH(L2648,Anexa!D:D,0))=TRUE),1,0)</f>
        <v>0</v>
      </c>
      <c r="Z2648" s="1006" t="str">
        <f t="shared" si="826"/>
        <v>Cap.5 Pct.1: Codul activitatilor CAEN (Col.D) trebuie sa apartina nomenclatorului CAEN Rev2, pentru Rd.(2 la n)</v>
      </c>
      <c r="AA2648" s="2205">
        <f t="shared" si="822"/>
        <v>1</v>
      </c>
      <c r="AB2648" s="3036">
        <v>151</v>
      </c>
    </row>
    <row r="2649" spans="1:28" x14ac:dyDescent="0.25">
      <c r="A2649" s="1708">
        <f t="shared" ca="1" si="823"/>
        <v>0</v>
      </c>
      <c r="B2649" s="1708">
        <f t="shared" si="824"/>
        <v>10151015</v>
      </c>
      <c r="C2649" s="1002">
        <v>151</v>
      </c>
      <c r="D2649" s="1797" t="s">
        <v>447</v>
      </c>
      <c r="E2649" s="1002">
        <v>15</v>
      </c>
      <c r="F2649" s="1003" t="s">
        <v>3974</v>
      </c>
      <c r="H2649" s="1016" t="s">
        <v>345</v>
      </c>
      <c r="I2649" s="1091" t="s">
        <v>6154</v>
      </c>
      <c r="K2649" s="999" t="s">
        <v>7334</v>
      </c>
      <c r="L2649" s="1000">
        <f t="shared" si="825"/>
        <v>0</v>
      </c>
      <c r="N2649" s="1724">
        <f>IF(AND(L2649&lt;&gt;0,ISERROR(MATCH(L2649,Anexa!D:D,0))=TRUE),1,0)</f>
        <v>0</v>
      </c>
      <c r="Z2649" s="1006" t="str">
        <f t="shared" si="826"/>
        <v>Cap.5 Pct.1: Codul activitatilor CAEN (Col.D) trebuie sa apartina nomenclatorului CAEN Rev2, pentru Rd.(2 la n)</v>
      </c>
      <c r="AA2649" s="2205">
        <f t="shared" si="822"/>
        <v>1</v>
      </c>
      <c r="AB2649" s="3036">
        <v>151</v>
      </c>
    </row>
    <row r="2650" spans="1:28" x14ac:dyDescent="0.25">
      <c r="A2650" s="1708">
        <f t="shared" ca="1" si="823"/>
        <v>0</v>
      </c>
      <c r="B2650" s="1708">
        <f t="shared" si="824"/>
        <v>10151016</v>
      </c>
      <c r="C2650" s="1002">
        <v>151</v>
      </c>
      <c r="D2650" s="1797" t="s">
        <v>447</v>
      </c>
      <c r="E2650" s="1002">
        <v>16</v>
      </c>
      <c r="F2650" s="1003" t="s">
        <v>3974</v>
      </c>
      <c r="H2650" s="1016" t="s">
        <v>345</v>
      </c>
      <c r="I2650" s="1091" t="s">
        <v>6155</v>
      </c>
      <c r="K2650" s="999" t="s">
        <v>7335</v>
      </c>
      <c r="L2650" s="1000">
        <f t="shared" si="825"/>
        <v>0</v>
      </c>
      <c r="N2650" s="1724">
        <f>IF(AND(L2650&lt;&gt;0,ISERROR(MATCH(L2650,Anexa!D:D,0))=TRUE),1,0)</f>
        <v>0</v>
      </c>
      <c r="Z2650" s="1006" t="str">
        <f t="shared" si="826"/>
        <v>Cap.5 Pct.1: Codul activitatilor CAEN (Col.D) trebuie sa apartina nomenclatorului CAEN Rev2, pentru Rd.(2 la n)</v>
      </c>
      <c r="AA2650" s="2205">
        <f t="shared" si="822"/>
        <v>1</v>
      </c>
      <c r="AB2650" s="3036">
        <v>151</v>
      </c>
    </row>
    <row r="2651" spans="1:28" x14ac:dyDescent="0.25">
      <c r="A2651" s="1708">
        <f t="shared" ca="1" si="823"/>
        <v>0</v>
      </c>
      <c r="B2651" s="1708">
        <f t="shared" si="824"/>
        <v>10151017</v>
      </c>
      <c r="C2651" s="1002">
        <v>151</v>
      </c>
      <c r="D2651" s="1797" t="s">
        <v>447</v>
      </c>
      <c r="E2651" s="1002">
        <v>17</v>
      </c>
      <c r="F2651" s="1003" t="s">
        <v>3974</v>
      </c>
      <c r="H2651" s="1016" t="s">
        <v>345</v>
      </c>
      <c r="I2651" s="1091" t="s">
        <v>6156</v>
      </c>
      <c r="K2651" s="999" t="s">
        <v>7336</v>
      </c>
      <c r="L2651" s="1000">
        <f t="shared" si="825"/>
        <v>0</v>
      </c>
      <c r="N2651" s="1724">
        <f>IF(AND(L2651&lt;&gt;0,ISERROR(MATCH(L2651,Anexa!D:D,0))=TRUE),1,0)</f>
        <v>0</v>
      </c>
      <c r="Z2651" s="1006" t="str">
        <f t="shared" si="826"/>
        <v>Cap.5 Pct.1: Codul activitatilor CAEN (Col.D) trebuie sa apartina nomenclatorului CAEN Rev2, pentru Rd.(2 la n)</v>
      </c>
      <c r="AA2651" s="2205">
        <f t="shared" si="822"/>
        <v>1</v>
      </c>
      <c r="AB2651" s="3036">
        <v>151</v>
      </c>
    </row>
    <row r="2652" spans="1:28" x14ac:dyDescent="0.25">
      <c r="A2652" s="1708">
        <f t="shared" ca="1" si="823"/>
        <v>0</v>
      </c>
      <c r="B2652" s="1708">
        <f t="shared" si="824"/>
        <v>10151018</v>
      </c>
      <c r="C2652" s="1002">
        <v>151</v>
      </c>
      <c r="D2652" s="1797" t="s">
        <v>447</v>
      </c>
      <c r="E2652" s="1002">
        <v>18</v>
      </c>
      <c r="F2652" s="1003" t="s">
        <v>3974</v>
      </c>
      <c r="H2652" s="1016" t="s">
        <v>345</v>
      </c>
      <c r="I2652" s="1091" t="s">
        <v>6157</v>
      </c>
      <c r="K2652" s="999" t="s">
        <v>7337</v>
      </c>
      <c r="L2652" s="1000">
        <f t="shared" si="825"/>
        <v>0</v>
      </c>
      <c r="N2652" s="1724">
        <f>IF(AND(L2652&lt;&gt;0,ISERROR(MATCH(L2652,Anexa!D:D,0))=TRUE),1,0)</f>
        <v>0</v>
      </c>
      <c r="Z2652" s="1006" t="str">
        <f t="shared" si="826"/>
        <v>Cap.5 Pct.1: Codul activitatilor CAEN (Col.D) trebuie sa apartina nomenclatorului CAEN Rev2, pentru Rd.(2 la n)</v>
      </c>
      <c r="AA2652" s="2205">
        <f t="shared" si="822"/>
        <v>1</v>
      </c>
      <c r="AB2652" s="3036">
        <v>151</v>
      </c>
    </row>
    <row r="2653" spans="1:28" x14ac:dyDescent="0.25">
      <c r="A2653" s="1708">
        <f t="shared" ca="1" si="823"/>
        <v>0</v>
      </c>
      <c r="B2653" s="1708">
        <f t="shared" si="824"/>
        <v>10151019</v>
      </c>
      <c r="C2653" s="1002">
        <v>151</v>
      </c>
      <c r="D2653" s="1797" t="s">
        <v>447</v>
      </c>
      <c r="E2653" s="1002">
        <v>19</v>
      </c>
      <c r="F2653" s="1003" t="s">
        <v>3974</v>
      </c>
      <c r="H2653" s="1016" t="s">
        <v>345</v>
      </c>
      <c r="I2653" s="1091" t="s">
        <v>6158</v>
      </c>
      <c r="K2653" s="999" t="s">
        <v>7338</v>
      </c>
      <c r="L2653" s="1000">
        <f t="shared" si="825"/>
        <v>0</v>
      </c>
      <c r="N2653" s="1724">
        <f>IF(AND(L2653&lt;&gt;0,ISERROR(MATCH(L2653,Anexa!D:D,0))=TRUE),1,0)</f>
        <v>0</v>
      </c>
      <c r="Z2653" s="1006" t="str">
        <f t="shared" si="826"/>
        <v>Cap.5 Pct.1: Codul activitatilor CAEN (Col.D) trebuie sa apartina nomenclatorului CAEN Rev2, pentru Rd.(2 la n)</v>
      </c>
      <c r="AA2653" s="2205">
        <f t="shared" si="822"/>
        <v>1</v>
      </c>
      <c r="AB2653" s="3036">
        <v>151</v>
      </c>
    </row>
    <row r="2654" spans="1:28" x14ac:dyDescent="0.25">
      <c r="A2654" s="1708">
        <f t="shared" ca="1" si="823"/>
        <v>0</v>
      </c>
      <c r="B2654" s="1708">
        <f t="shared" si="824"/>
        <v>10151020</v>
      </c>
      <c r="C2654" s="1002">
        <v>151</v>
      </c>
      <c r="D2654" s="1797" t="s">
        <v>447</v>
      </c>
      <c r="E2654" s="1002">
        <v>20</v>
      </c>
      <c r="F2654" s="1003" t="s">
        <v>3974</v>
      </c>
      <c r="H2654" s="1016" t="s">
        <v>345</v>
      </c>
      <c r="I2654" s="1091" t="s">
        <v>6159</v>
      </c>
      <c r="K2654" s="999" t="s">
        <v>7339</v>
      </c>
      <c r="L2654" s="1000">
        <f t="shared" si="825"/>
        <v>0</v>
      </c>
      <c r="N2654" s="1724">
        <f>IF(AND(L2654&lt;&gt;0,ISERROR(MATCH(L2654,Anexa!D:D,0))=TRUE),1,0)</f>
        <v>0</v>
      </c>
      <c r="Z2654" s="1006" t="str">
        <f t="shared" si="826"/>
        <v>Cap.5 Pct.1: Codul activitatilor CAEN (Col.D) trebuie sa apartina nomenclatorului CAEN Rev2, pentru Rd.(2 la n)</v>
      </c>
      <c r="AA2654" s="2205">
        <f t="shared" si="822"/>
        <v>1</v>
      </c>
      <c r="AB2654" s="3036">
        <v>151</v>
      </c>
    </row>
    <row r="2655" spans="1:28" x14ac:dyDescent="0.25">
      <c r="A2655" s="1708">
        <f t="shared" ca="1" si="823"/>
        <v>0</v>
      </c>
      <c r="B2655" s="1708">
        <f t="shared" si="824"/>
        <v>10151021</v>
      </c>
      <c r="C2655" s="1002">
        <v>151</v>
      </c>
      <c r="D2655" s="1797" t="s">
        <v>447</v>
      </c>
      <c r="E2655" s="1002">
        <v>21</v>
      </c>
      <c r="F2655" s="1003" t="s">
        <v>3974</v>
      </c>
      <c r="H2655" s="1016" t="s">
        <v>345</v>
      </c>
      <c r="I2655" s="1091" t="s">
        <v>6160</v>
      </c>
      <c r="K2655" s="999" t="s">
        <v>7340</v>
      </c>
      <c r="L2655" s="1000">
        <f t="shared" si="825"/>
        <v>0</v>
      </c>
      <c r="N2655" s="1724">
        <f>IF(AND(L2655&lt;&gt;0,ISERROR(MATCH(L2655,Anexa!D:D,0))=TRUE),1,0)</f>
        <v>0</v>
      </c>
      <c r="Z2655" s="1006" t="str">
        <f t="shared" si="826"/>
        <v>Cap.5 Pct.1: Codul activitatilor CAEN (Col.D) trebuie sa apartina nomenclatorului CAEN Rev2, pentru Rd.(2 la n)</v>
      </c>
      <c r="AA2655" s="2205">
        <f t="shared" si="822"/>
        <v>1</v>
      </c>
      <c r="AB2655" s="3036">
        <v>151</v>
      </c>
    </row>
    <row r="2656" spans="1:28" x14ac:dyDescent="0.25">
      <c r="A2656" s="1708">
        <f t="shared" ca="1" si="823"/>
        <v>0</v>
      </c>
      <c r="B2656" s="1708">
        <f t="shared" si="824"/>
        <v>10151022</v>
      </c>
      <c r="C2656" s="1002">
        <v>151</v>
      </c>
      <c r="D2656" s="1797" t="s">
        <v>447</v>
      </c>
      <c r="E2656" s="1002">
        <v>22</v>
      </c>
      <c r="F2656" s="1003" t="s">
        <v>3974</v>
      </c>
      <c r="H2656" s="1016" t="s">
        <v>345</v>
      </c>
      <c r="I2656" s="1091" t="s">
        <v>6161</v>
      </c>
      <c r="K2656" s="999" t="s">
        <v>7341</v>
      </c>
      <c r="L2656" s="1000">
        <f t="shared" si="825"/>
        <v>0</v>
      </c>
      <c r="N2656" s="1724">
        <f>IF(AND(L2656&lt;&gt;0,ISERROR(MATCH(L2656,Anexa!D:D,0))=TRUE),1,0)</f>
        <v>0</v>
      </c>
      <c r="Z2656" s="1006" t="str">
        <f t="shared" si="826"/>
        <v>Cap.5 Pct.1: Codul activitatilor CAEN (Col.D) trebuie sa apartina nomenclatorului CAEN Rev2, pentru Rd.(2 la n)</v>
      </c>
      <c r="AA2656" s="2205">
        <f t="shared" si="822"/>
        <v>1</v>
      </c>
      <c r="AB2656" s="3036">
        <v>151</v>
      </c>
    </row>
    <row r="2657" spans="1:28" x14ac:dyDescent="0.25">
      <c r="A2657" s="1708">
        <f t="shared" ca="1" si="823"/>
        <v>0</v>
      </c>
      <c r="B2657" s="1708">
        <f t="shared" si="824"/>
        <v>10151023</v>
      </c>
      <c r="C2657" s="1002">
        <v>151</v>
      </c>
      <c r="D2657" s="1797" t="s">
        <v>447</v>
      </c>
      <c r="E2657" s="1002">
        <v>23</v>
      </c>
      <c r="F2657" s="1003" t="s">
        <v>3974</v>
      </c>
      <c r="H2657" s="1016" t="s">
        <v>345</v>
      </c>
      <c r="I2657" s="1091" t="s">
        <v>6162</v>
      </c>
      <c r="K2657" s="999" t="s">
        <v>7342</v>
      </c>
      <c r="L2657" s="1000">
        <f t="shared" si="825"/>
        <v>0</v>
      </c>
      <c r="N2657" s="1724">
        <f>IF(AND(L2657&lt;&gt;0,ISERROR(MATCH(L2657,Anexa!D:D,0))=TRUE),1,0)</f>
        <v>0</v>
      </c>
      <c r="Z2657" s="1006" t="str">
        <f t="shared" si="826"/>
        <v>Cap.5 Pct.1: Codul activitatilor CAEN (Col.D) trebuie sa apartina nomenclatorului CAEN Rev2, pentru Rd.(2 la n)</v>
      </c>
      <c r="AA2657" s="2205">
        <f t="shared" si="822"/>
        <v>1</v>
      </c>
      <c r="AB2657" s="3036">
        <v>151</v>
      </c>
    </row>
    <row r="2658" spans="1:28" x14ac:dyDescent="0.25">
      <c r="A2658" s="1708">
        <f t="shared" ca="1" si="823"/>
        <v>0</v>
      </c>
      <c r="B2658" s="1708">
        <f t="shared" si="824"/>
        <v>10151024</v>
      </c>
      <c r="C2658" s="1002">
        <v>151</v>
      </c>
      <c r="D2658" s="1797" t="s">
        <v>447</v>
      </c>
      <c r="E2658" s="1002">
        <v>24</v>
      </c>
      <c r="F2658" s="1003" t="s">
        <v>3974</v>
      </c>
      <c r="H2658" s="1016" t="s">
        <v>345</v>
      </c>
      <c r="I2658" s="1091" t="s">
        <v>6163</v>
      </c>
      <c r="K2658" s="999" t="s">
        <v>7343</v>
      </c>
      <c r="L2658" s="1000">
        <f t="shared" si="825"/>
        <v>0</v>
      </c>
      <c r="N2658" s="1724">
        <f>IF(AND(L2658&lt;&gt;0,ISERROR(MATCH(L2658,Anexa!D:D,0))=TRUE),1,0)</f>
        <v>0</v>
      </c>
      <c r="Z2658" s="1006" t="str">
        <f t="shared" si="826"/>
        <v>Cap.5 Pct.1: Codul activitatilor CAEN (Col.D) trebuie sa apartina nomenclatorului CAEN Rev2, pentru Rd.(2 la n)</v>
      </c>
      <c r="AA2658" s="2205">
        <f t="shared" si="822"/>
        <v>1</v>
      </c>
      <c r="AB2658" s="3036">
        <v>151</v>
      </c>
    </row>
    <row r="2659" spans="1:28" x14ac:dyDescent="0.25">
      <c r="A2659" s="1708">
        <f t="shared" ca="1" si="823"/>
        <v>0</v>
      </c>
      <c r="B2659" s="1708">
        <f t="shared" si="824"/>
        <v>10151025</v>
      </c>
      <c r="C2659" s="1002">
        <v>151</v>
      </c>
      <c r="D2659" s="1797" t="s">
        <v>447</v>
      </c>
      <c r="E2659" s="1002">
        <v>25</v>
      </c>
      <c r="F2659" s="1003" t="s">
        <v>3974</v>
      </c>
      <c r="H2659" s="1016" t="s">
        <v>345</v>
      </c>
      <c r="I2659" s="1091" t="s">
        <v>6164</v>
      </c>
      <c r="K2659" s="999" t="s">
        <v>7344</v>
      </c>
      <c r="L2659" s="1000">
        <f t="shared" si="825"/>
        <v>0</v>
      </c>
      <c r="N2659" s="1724">
        <f>IF(AND(L2659&lt;&gt;0,ISERROR(MATCH(L2659,Anexa!D:D,0))=TRUE),1,0)</f>
        <v>0</v>
      </c>
      <c r="Z2659" s="1006" t="str">
        <f t="shared" si="826"/>
        <v>Cap.5 Pct.1: Codul activitatilor CAEN (Col.D) trebuie sa apartina nomenclatorului CAEN Rev2, pentru Rd.(2 la n)</v>
      </c>
      <c r="AA2659" s="2205">
        <f t="shared" si="822"/>
        <v>1</v>
      </c>
      <c r="AB2659" s="3036">
        <v>151</v>
      </c>
    </row>
    <row r="2660" spans="1:28" x14ac:dyDescent="0.25">
      <c r="A2660" s="1708">
        <f t="shared" ca="1" si="823"/>
        <v>0</v>
      </c>
      <c r="B2660" s="1708">
        <f t="shared" si="824"/>
        <v>10151026</v>
      </c>
      <c r="C2660" s="1002">
        <v>151</v>
      </c>
      <c r="D2660" s="1797" t="s">
        <v>447</v>
      </c>
      <c r="E2660" s="1002">
        <v>26</v>
      </c>
      <c r="F2660" s="1003" t="s">
        <v>3974</v>
      </c>
      <c r="H2660" s="1016" t="s">
        <v>345</v>
      </c>
      <c r="I2660" s="1091" t="s">
        <v>6165</v>
      </c>
      <c r="K2660" s="999" t="s">
        <v>7345</v>
      </c>
      <c r="L2660" s="1000">
        <f t="shared" si="825"/>
        <v>0</v>
      </c>
      <c r="N2660" s="1724">
        <f>IF(AND(L2660&lt;&gt;0,ISERROR(MATCH(L2660,Anexa!D:D,0))=TRUE),1,0)</f>
        <v>0</v>
      </c>
      <c r="Z2660" s="1006" t="str">
        <f t="shared" si="826"/>
        <v>Cap.5 Pct.1: Codul activitatilor CAEN (Col.D) trebuie sa apartina nomenclatorului CAEN Rev2, pentru Rd.(2 la n)</v>
      </c>
      <c r="AA2660" s="2205">
        <f t="shared" si="822"/>
        <v>1</v>
      </c>
      <c r="AB2660" s="3036">
        <v>151</v>
      </c>
    </row>
    <row r="2661" spans="1:28" x14ac:dyDescent="0.25">
      <c r="A2661" s="1708">
        <f t="shared" ca="1" si="823"/>
        <v>0</v>
      </c>
      <c r="B2661" s="1708">
        <f t="shared" si="824"/>
        <v>10151027</v>
      </c>
      <c r="C2661" s="1002">
        <v>151</v>
      </c>
      <c r="D2661" s="1797" t="s">
        <v>447</v>
      </c>
      <c r="E2661" s="1002">
        <v>27</v>
      </c>
      <c r="F2661" s="1003" t="s">
        <v>3974</v>
      </c>
      <c r="H2661" s="1016" t="s">
        <v>345</v>
      </c>
      <c r="I2661" s="1091" t="s">
        <v>6166</v>
      </c>
      <c r="K2661" s="999" t="s">
        <v>7346</v>
      </c>
      <c r="L2661" s="1000">
        <f t="shared" si="825"/>
        <v>0</v>
      </c>
      <c r="N2661" s="1724">
        <f>IF(AND(L2661&lt;&gt;0,ISERROR(MATCH(L2661,Anexa!D:D,0))=TRUE),1,0)</f>
        <v>0</v>
      </c>
      <c r="Z2661" s="1006" t="str">
        <f t="shared" si="826"/>
        <v>Cap.5 Pct.1: Codul activitatilor CAEN (Col.D) trebuie sa apartina nomenclatorului CAEN Rev2, pentru Rd.(2 la n)</v>
      </c>
      <c r="AA2661" s="2205">
        <f t="shared" si="822"/>
        <v>1</v>
      </c>
      <c r="AB2661" s="3036">
        <v>151</v>
      </c>
    </row>
    <row r="2662" spans="1:28" x14ac:dyDescent="0.25">
      <c r="A2662" s="1708">
        <f t="shared" ca="1" si="823"/>
        <v>0</v>
      </c>
      <c r="B2662" s="1708">
        <f t="shared" si="824"/>
        <v>10151028</v>
      </c>
      <c r="C2662" s="1002">
        <v>151</v>
      </c>
      <c r="D2662" s="1797" t="s">
        <v>447</v>
      </c>
      <c r="E2662" s="1002">
        <v>28</v>
      </c>
      <c r="F2662" s="1003" t="s">
        <v>3974</v>
      </c>
      <c r="H2662" s="1016" t="s">
        <v>345</v>
      </c>
      <c r="I2662" s="1091" t="s">
        <v>6167</v>
      </c>
      <c r="K2662" s="999" t="s">
        <v>7347</v>
      </c>
      <c r="L2662" s="1000">
        <f t="shared" si="825"/>
        <v>0</v>
      </c>
      <c r="N2662" s="1724">
        <f>IF(AND(L2662&lt;&gt;0,ISERROR(MATCH(L2662,Anexa!D:D,0))=TRUE),1,0)</f>
        <v>0</v>
      </c>
      <c r="Z2662" s="1006" t="str">
        <f t="shared" si="826"/>
        <v>Cap.5 Pct.1: Codul activitatilor CAEN (Col.D) trebuie sa apartina nomenclatorului CAEN Rev2, pentru Rd.(2 la n)</v>
      </c>
      <c r="AA2662" s="2205">
        <f t="shared" si="822"/>
        <v>1</v>
      </c>
      <c r="AB2662" s="3036">
        <v>151</v>
      </c>
    </row>
    <row r="2663" spans="1:28" x14ac:dyDescent="0.25">
      <c r="A2663" s="1708">
        <f t="shared" ca="1" si="823"/>
        <v>0</v>
      </c>
      <c r="B2663" s="1708">
        <f t="shared" si="824"/>
        <v>10151029</v>
      </c>
      <c r="C2663" s="1002">
        <v>151</v>
      </c>
      <c r="D2663" s="1797" t="s">
        <v>447</v>
      </c>
      <c r="E2663" s="1002">
        <v>29</v>
      </c>
      <c r="F2663" s="1003" t="s">
        <v>3974</v>
      </c>
      <c r="H2663" s="1016" t="s">
        <v>345</v>
      </c>
      <c r="I2663" s="1091" t="s">
        <v>6168</v>
      </c>
      <c r="K2663" s="999" t="s">
        <v>7348</v>
      </c>
      <c r="L2663" s="1000">
        <f t="shared" si="825"/>
        <v>0</v>
      </c>
      <c r="N2663" s="1724">
        <f>IF(AND(L2663&lt;&gt;0,ISERROR(MATCH(L2663,Anexa!D:D,0))=TRUE),1,0)</f>
        <v>0</v>
      </c>
      <c r="Z2663" s="1006" t="str">
        <f t="shared" si="826"/>
        <v>Cap.5 Pct.1: Codul activitatilor CAEN (Col.D) trebuie sa apartina nomenclatorului CAEN Rev2, pentru Rd.(2 la n)</v>
      </c>
      <c r="AA2663" s="2205">
        <f t="shared" si="822"/>
        <v>1</v>
      </c>
      <c r="AB2663" s="3036">
        <v>151</v>
      </c>
    </row>
    <row r="2664" spans="1:28" x14ac:dyDescent="0.25">
      <c r="A2664" s="1708">
        <f t="shared" ca="1" si="823"/>
        <v>0</v>
      </c>
      <c r="B2664" s="1708">
        <f t="shared" si="824"/>
        <v>10151030</v>
      </c>
      <c r="C2664" s="1002">
        <v>151</v>
      </c>
      <c r="D2664" s="1797" t="s">
        <v>447</v>
      </c>
      <c r="E2664" s="1002">
        <v>30</v>
      </c>
      <c r="F2664" s="1003" t="s">
        <v>3974</v>
      </c>
      <c r="H2664" s="1016" t="s">
        <v>345</v>
      </c>
      <c r="I2664" s="1091" t="s">
        <v>6169</v>
      </c>
      <c r="K2664" s="999" t="s">
        <v>7349</v>
      </c>
      <c r="L2664" s="1000">
        <f t="shared" si="825"/>
        <v>0</v>
      </c>
      <c r="N2664" s="1724">
        <f>IF(AND(L2664&lt;&gt;0,ISERROR(MATCH(L2664,Anexa!D:D,0))=TRUE),1,0)</f>
        <v>0</v>
      </c>
      <c r="Z2664" s="1006" t="str">
        <f t="shared" si="826"/>
        <v>Cap.5 Pct.1: Codul activitatilor CAEN (Col.D) trebuie sa apartina nomenclatorului CAEN Rev2, pentru Rd.(2 la n)</v>
      </c>
      <c r="AA2664" s="2205">
        <f t="shared" si="822"/>
        <v>1</v>
      </c>
      <c r="AB2664" s="3036">
        <v>151</v>
      </c>
    </row>
    <row r="2665" spans="1:28" x14ac:dyDescent="0.25">
      <c r="A2665" s="1708">
        <f t="shared" ca="1" si="823"/>
        <v>0</v>
      </c>
      <c r="B2665" s="1708">
        <f t="shared" si="824"/>
        <v>10151031</v>
      </c>
      <c r="C2665" s="1002">
        <v>151</v>
      </c>
      <c r="D2665" s="1797" t="s">
        <v>447</v>
      </c>
      <c r="E2665" s="1002">
        <v>31</v>
      </c>
      <c r="F2665" s="1003" t="s">
        <v>3974</v>
      </c>
      <c r="H2665" s="1016" t="s">
        <v>345</v>
      </c>
      <c r="I2665" s="1091" t="s">
        <v>6170</v>
      </c>
      <c r="K2665" s="999" t="s">
        <v>7350</v>
      </c>
      <c r="L2665" s="1000">
        <f t="shared" si="825"/>
        <v>0</v>
      </c>
      <c r="N2665" s="1724">
        <f>IF(AND(L2665&lt;&gt;0,ISERROR(MATCH(L2665,Anexa!D:D,0))=TRUE),1,0)</f>
        <v>0</v>
      </c>
      <c r="Z2665" s="1006" t="str">
        <f t="shared" si="826"/>
        <v>Cap.5 Pct.1: Codul activitatilor CAEN (Col.D) trebuie sa apartina nomenclatorului CAEN Rev2, pentru Rd.(2 la n)</v>
      </c>
      <c r="AA2665" s="2205">
        <f t="shared" si="822"/>
        <v>1</v>
      </c>
      <c r="AB2665" s="3036">
        <v>151</v>
      </c>
    </row>
    <row r="2666" spans="1:28" x14ac:dyDescent="0.25">
      <c r="A2666" s="1708">
        <f t="shared" ca="1" si="823"/>
        <v>0</v>
      </c>
      <c r="B2666" s="1708">
        <f t="shared" si="824"/>
        <v>10151032</v>
      </c>
      <c r="C2666" s="1002">
        <v>151</v>
      </c>
      <c r="D2666" s="1797" t="s">
        <v>447</v>
      </c>
      <c r="E2666" s="1002">
        <v>32</v>
      </c>
      <c r="F2666" s="1003" t="s">
        <v>3974</v>
      </c>
      <c r="H2666" s="1016" t="s">
        <v>345</v>
      </c>
      <c r="I2666" s="1091" t="s">
        <v>6171</v>
      </c>
      <c r="K2666" s="999" t="s">
        <v>7351</v>
      </c>
      <c r="L2666" s="1000">
        <f t="shared" si="825"/>
        <v>0</v>
      </c>
      <c r="N2666" s="1724">
        <f>IF(AND(L2666&lt;&gt;0,ISERROR(MATCH(L2666,Anexa!D:D,0))=TRUE),1,0)</f>
        <v>0</v>
      </c>
      <c r="Z2666" s="1006" t="str">
        <f t="shared" si="826"/>
        <v>Cap.5 Pct.1: Codul activitatilor CAEN (Col.D) trebuie sa apartina nomenclatorului CAEN Rev2, pentru Rd.(2 la n)</v>
      </c>
      <c r="AA2666" s="2205">
        <f t="shared" si="822"/>
        <v>1</v>
      </c>
      <c r="AB2666" s="3036">
        <v>151</v>
      </c>
    </row>
    <row r="2667" spans="1:28" x14ac:dyDescent="0.25">
      <c r="A2667" s="1708">
        <f t="shared" ca="1" si="823"/>
        <v>0</v>
      </c>
      <c r="B2667" s="1708">
        <f t="shared" si="824"/>
        <v>10151033</v>
      </c>
      <c r="C2667" s="1002">
        <v>151</v>
      </c>
      <c r="D2667" s="1797" t="s">
        <v>447</v>
      </c>
      <c r="E2667" s="1002">
        <v>33</v>
      </c>
      <c r="F2667" s="1003" t="s">
        <v>3974</v>
      </c>
      <c r="H2667" s="1016" t="s">
        <v>345</v>
      </c>
      <c r="I2667" s="1091" t="s">
        <v>6172</v>
      </c>
      <c r="K2667" s="999" t="s">
        <v>7352</v>
      </c>
      <c r="L2667" s="1000">
        <f t="shared" si="825"/>
        <v>0</v>
      </c>
      <c r="N2667" s="1724">
        <f>IF(AND(L2667&lt;&gt;0,ISERROR(MATCH(L2667,Anexa!D:D,0))=TRUE),1,0)</f>
        <v>0</v>
      </c>
      <c r="Z2667" s="1006" t="str">
        <f t="shared" si="826"/>
        <v>Cap.5 Pct.1: Codul activitatilor CAEN (Col.D) trebuie sa apartina nomenclatorului CAEN Rev2, pentru Rd.(2 la n)</v>
      </c>
      <c r="AA2667" s="2205">
        <f t="shared" si="822"/>
        <v>1</v>
      </c>
      <c r="AB2667" s="3036">
        <v>151</v>
      </c>
    </row>
    <row r="2668" spans="1:28" x14ac:dyDescent="0.25">
      <c r="A2668" s="1708">
        <f t="shared" ca="1" si="823"/>
        <v>0</v>
      </c>
      <c r="B2668" s="1708">
        <f t="shared" si="824"/>
        <v>10151034</v>
      </c>
      <c r="C2668" s="1002">
        <v>151</v>
      </c>
      <c r="D2668" s="1797" t="s">
        <v>447</v>
      </c>
      <c r="E2668" s="1002">
        <v>34</v>
      </c>
      <c r="F2668" s="1003" t="s">
        <v>3974</v>
      </c>
      <c r="H2668" s="1016" t="s">
        <v>345</v>
      </c>
      <c r="I2668" s="1091" t="s">
        <v>6173</v>
      </c>
      <c r="K2668" s="999" t="s">
        <v>7353</v>
      </c>
      <c r="L2668" s="1000">
        <f t="shared" si="825"/>
        <v>0</v>
      </c>
      <c r="N2668" s="1724">
        <f>IF(AND(L2668&lt;&gt;0,ISERROR(MATCH(L2668,Anexa!D:D,0))=TRUE),1,0)</f>
        <v>0</v>
      </c>
      <c r="Z2668" s="1006" t="str">
        <f t="shared" si="826"/>
        <v>Cap.5 Pct.1: Codul activitatilor CAEN (Col.D) trebuie sa apartina nomenclatorului CAEN Rev2, pentru Rd.(2 la n)</v>
      </c>
      <c r="AA2668" s="2205">
        <f t="shared" si="822"/>
        <v>1</v>
      </c>
      <c r="AB2668" s="3036">
        <v>151</v>
      </c>
    </row>
    <row r="2669" spans="1:28" x14ac:dyDescent="0.25">
      <c r="A2669" s="1708">
        <f t="shared" ca="1" si="823"/>
        <v>0</v>
      </c>
      <c r="B2669" s="1708">
        <f t="shared" si="824"/>
        <v>10151035</v>
      </c>
      <c r="C2669" s="1002">
        <v>151</v>
      </c>
      <c r="D2669" s="1797" t="s">
        <v>447</v>
      </c>
      <c r="E2669" s="1002">
        <v>35</v>
      </c>
      <c r="F2669" s="1003" t="s">
        <v>3974</v>
      </c>
      <c r="H2669" s="1016" t="s">
        <v>345</v>
      </c>
      <c r="I2669" s="1091" t="s">
        <v>6174</v>
      </c>
      <c r="K2669" s="999" t="s">
        <v>7354</v>
      </c>
      <c r="L2669" s="1000">
        <f t="shared" si="825"/>
        <v>0</v>
      </c>
      <c r="N2669" s="1724">
        <f>IF(AND(L2669&lt;&gt;0,ISERROR(MATCH(L2669,Anexa!D:D,0))=TRUE),1,0)</f>
        <v>0</v>
      </c>
      <c r="Z2669" s="1006" t="str">
        <f t="shared" si="826"/>
        <v>Cap.5 Pct.1: Codul activitatilor CAEN (Col.D) trebuie sa apartina nomenclatorului CAEN Rev2, pentru Rd.(2 la n)</v>
      </c>
      <c r="AA2669" s="2205">
        <f t="shared" si="822"/>
        <v>1</v>
      </c>
      <c r="AB2669" s="3036">
        <v>151</v>
      </c>
    </row>
    <row r="2670" spans="1:28" x14ac:dyDescent="0.25">
      <c r="A2670" s="1708">
        <f t="shared" ca="1" si="823"/>
        <v>0</v>
      </c>
      <c r="B2670" s="1708">
        <f t="shared" si="824"/>
        <v>10151036</v>
      </c>
      <c r="C2670" s="1002">
        <v>151</v>
      </c>
      <c r="D2670" s="1797" t="s">
        <v>447</v>
      </c>
      <c r="E2670" s="1002">
        <v>36</v>
      </c>
      <c r="F2670" s="1003" t="s">
        <v>3974</v>
      </c>
      <c r="H2670" s="1016" t="s">
        <v>345</v>
      </c>
      <c r="I2670" s="1091" t="s">
        <v>6175</v>
      </c>
      <c r="K2670" s="999" t="s">
        <v>7355</v>
      </c>
      <c r="L2670" s="1000">
        <f t="shared" si="825"/>
        <v>0</v>
      </c>
      <c r="N2670" s="1724">
        <f>IF(AND(L2670&lt;&gt;0,ISERROR(MATCH(L2670,Anexa!D:D,0))=TRUE),1,0)</f>
        <v>0</v>
      </c>
      <c r="Z2670" s="1006" t="str">
        <f t="shared" si="826"/>
        <v>Cap.5 Pct.1: Codul activitatilor CAEN (Col.D) trebuie sa apartina nomenclatorului CAEN Rev2, pentru Rd.(2 la n)</v>
      </c>
      <c r="AA2670" s="2205">
        <f t="shared" si="822"/>
        <v>1</v>
      </c>
      <c r="AB2670" s="3036">
        <v>151</v>
      </c>
    </row>
    <row r="2671" spans="1:28" x14ac:dyDescent="0.25">
      <c r="A2671" s="1708">
        <f t="shared" ca="1" si="823"/>
        <v>0</v>
      </c>
      <c r="B2671" s="1708">
        <f t="shared" si="824"/>
        <v>10151037</v>
      </c>
      <c r="C2671" s="1002">
        <v>151</v>
      </c>
      <c r="D2671" s="1797" t="s">
        <v>447</v>
      </c>
      <c r="E2671" s="1002">
        <v>37</v>
      </c>
      <c r="F2671" s="1003" t="s">
        <v>3974</v>
      </c>
      <c r="H2671" s="1016" t="s">
        <v>345</v>
      </c>
      <c r="I2671" s="1091" t="s">
        <v>6176</v>
      </c>
      <c r="K2671" s="999" t="s">
        <v>7356</v>
      </c>
      <c r="L2671" s="1000">
        <f t="shared" si="825"/>
        <v>0</v>
      </c>
      <c r="N2671" s="1724">
        <f>IF(AND(L2671&lt;&gt;0,ISERROR(MATCH(L2671,Anexa!D:D,0))=TRUE),1,0)</f>
        <v>0</v>
      </c>
      <c r="Z2671" s="1006" t="str">
        <f t="shared" si="826"/>
        <v>Cap.5 Pct.1: Codul activitatilor CAEN (Col.D) trebuie sa apartina nomenclatorului CAEN Rev2, pentru Rd.(2 la n)</v>
      </c>
      <c r="AA2671" s="2205">
        <f t="shared" si="822"/>
        <v>1</v>
      </c>
      <c r="AB2671" s="3036">
        <v>151</v>
      </c>
    </row>
    <row r="2672" spans="1:28" x14ac:dyDescent="0.25">
      <c r="A2672" s="1708">
        <f t="shared" ca="1" si="823"/>
        <v>0</v>
      </c>
      <c r="B2672" s="1708">
        <f t="shared" si="824"/>
        <v>10151038</v>
      </c>
      <c r="C2672" s="1002">
        <v>151</v>
      </c>
      <c r="D2672" s="1797" t="s">
        <v>447</v>
      </c>
      <c r="E2672" s="1002">
        <v>38</v>
      </c>
      <c r="F2672" s="1003" t="s">
        <v>3974</v>
      </c>
      <c r="H2672" s="1016" t="s">
        <v>345</v>
      </c>
      <c r="I2672" s="1091" t="s">
        <v>6177</v>
      </c>
      <c r="K2672" s="999" t="s">
        <v>7357</v>
      </c>
      <c r="L2672" s="1000">
        <f t="shared" si="825"/>
        <v>0</v>
      </c>
      <c r="N2672" s="1724">
        <f>IF(AND(L2672&lt;&gt;0,ISERROR(MATCH(L2672,Anexa!D:D,0))=TRUE),1,0)</f>
        <v>0</v>
      </c>
      <c r="Z2672" s="1006" t="str">
        <f t="shared" si="826"/>
        <v>Cap.5 Pct.1: Codul activitatilor CAEN (Col.D) trebuie sa apartina nomenclatorului CAEN Rev2, pentru Rd.(2 la n)</v>
      </c>
      <c r="AA2672" s="2205">
        <f t="shared" si="822"/>
        <v>1</v>
      </c>
      <c r="AB2672" s="3036">
        <v>151</v>
      </c>
    </row>
    <row r="2673" spans="1:28" x14ac:dyDescent="0.25">
      <c r="A2673" s="1708">
        <f t="shared" ca="1" si="823"/>
        <v>0</v>
      </c>
      <c r="B2673" s="1708">
        <f t="shared" si="824"/>
        <v>10151039</v>
      </c>
      <c r="C2673" s="1002">
        <v>151</v>
      </c>
      <c r="D2673" s="1797" t="s">
        <v>447</v>
      </c>
      <c r="E2673" s="1002">
        <v>39</v>
      </c>
      <c r="F2673" s="1003" t="s">
        <v>3974</v>
      </c>
      <c r="H2673" s="1016" t="s">
        <v>345</v>
      </c>
      <c r="I2673" s="1091" t="s">
        <v>6178</v>
      </c>
      <c r="K2673" s="999" t="s">
        <v>7358</v>
      </c>
      <c r="L2673" s="1000">
        <f t="shared" si="825"/>
        <v>0</v>
      </c>
      <c r="N2673" s="1724">
        <f>IF(AND(L2673&lt;&gt;0,ISERROR(MATCH(L2673,Anexa!D:D,0))=TRUE),1,0)</f>
        <v>0</v>
      </c>
      <c r="Z2673" s="1006" t="str">
        <f t="shared" si="826"/>
        <v>Cap.5 Pct.1: Codul activitatilor CAEN (Col.D) trebuie sa apartina nomenclatorului CAEN Rev2, pentru Rd.(2 la n)</v>
      </c>
      <c r="AA2673" s="2205">
        <f t="shared" si="822"/>
        <v>1</v>
      </c>
      <c r="AB2673" s="3036">
        <v>151</v>
      </c>
    </row>
    <row r="2674" spans="1:28" x14ac:dyDescent="0.25">
      <c r="A2674" s="1708">
        <f t="shared" ca="1" si="823"/>
        <v>0</v>
      </c>
      <c r="B2674" s="1708">
        <f t="shared" si="824"/>
        <v>10151040</v>
      </c>
      <c r="C2674" s="1002">
        <v>151</v>
      </c>
      <c r="D2674" s="1797" t="s">
        <v>447</v>
      </c>
      <c r="E2674" s="1002">
        <v>40</v>
      </c>
      <c r="F2674" s="1003" t="s">
        <v>3974</v>
      </c>
      <c r="H2674" s="1016" t="s">
        <v>345</v>
      </c>
      <c r="I2674" s="1091" t="s">
        <v>6179</v>
      </c>
      <c r="K2674" s="999" t="s">
        <v>7359</v>
      </c>
      <c r="L2674" s="1000">
        <f t="shared" si="825"/>
        <v>0</v>
      </c>
      <c r="N2674" s="1724">
        <f>IF(AND(L2674&lt;&gt;0,ISERROR(MATCH(L2674,Anexa!D:D,0))=TRUE),1,0)</f>
        <v>0</v>
      </c>
      <c r="Z2674" s="1006" t="str">
        <f t="shared" si="826"/>
        <v>Cap.5 Pct.1: Codul activitatilor CAEN (Col.D) trebuie sa apartina nomenclatorului CAEN Rev2, pentru Rd.(2 la n)</v>
      </c>
      <c r="AA2674" s="2205">
        <f t="shared" si="822"/>
        <v>1</v>
      </c>
      <c r="AB2674" s="3036">
        <v>151</v>
      </c>
    </row>
    <row r="2675" spans="1:28" x14ac:dyDescent="0.25">
      <c r="A2675" s="1708">
        <f t="shared" ca="1" si="823"/>
        <v>0</v>
      </c>
      <c r="B2675" s="1708">
        <f t="shared" si="824"/>
        <v>10151041</v>
      </c>
      <c r="C2675" s="1002">
        <v>151</v>
      </c>
      <c r="D2675" s="1797" t="s">
        <v>447</v>
      </c>
      <c r="E2675" s="1002">
        <v>41</v>
      </c>
      <c r="F2675" s="1003" t="s">
        <v>3974</v>
      </c>
      <c r="H2675" s="1016" t="s">
        <v>345</v>
      </c>
      <c r="I2675" s="1091" t="s">
        <v>6180</v>
      </c>
      <c r="K2675" s="999" t="s">
        <v>7360</v>
      </c>
      <c r="L2675" s="1000">
        <f t="shared" si="825"/>
        <v>0</v>
      </c>
      <c r="N2675" s="1724">
        <f>IF(AND(L2675&lt;&gt;0,ISERROR(MATCH(L2675,Anexa!D:D,0))=TRUE),1,0)</f>
        <v>0</v>
      </c>
      <c r="Z2675" s="1006" t="str">
        <f t="shared" si="826"/>
        <v>Cap.5 Pct.1: Codul activitatilor CAEN (Col.D) trebuie sa apartina nomenclatorului CAEN Rev2, pentru Rd.(2 la n)</v>
      </c>
      <c r="AA2675" s="2205">
        <f t="shared" si="822"/>
        <v>1</v>
      </c>
      <c r="AB2675" s="3036">
        <v>151</v>
      </c>
    </row>
    <row r="2676" spans="1:28" x14ac:dyDescent="0.25">
      <c r="A2676" s="1708">
        <f t="shared" ca="1" si="823"/>
        <v>0</v>
      </c>
      <c r="B2676" s="1708">
        <f t="shared" si="824"/>
        <v>10151042</v>
      </c>
      <c r="C2676" s="1002">
        <v>151</v>
      </c>
      <c r="D2676" s="1797" t="s">
        <v>447</v>
      </c>
      <c r="E2676" s="1002">
        <v>42</v>
      </c>
      <c r="F2676" s="1003" t="s">
        <v>3974</v>
      </c>
      <c r="H2676" s="1016" t="s">
        <v>345</v>
      </c>
      <c r="I2676" s="1091" t="s">
        <v>6181</v>
      </c>
      <c r="K2676" s="999" t="s">
        <v>7361</v>
      </c>
      <c r="L2676" s="1000">
        <f t="shared" si="825"/>
        <v>0</v>
      </c>
      <c r="N2676" s="1724">
        <f>IF(AND(L2676&lt;&gt;0,ISERROR(MATCH(L2676,Anexa!D:D,0))=TRUE),1,0)</f>
        <v>0</v>
      </c>
      <c r="Z2676" s="1006" t="str">
        <f t="shared" si="826"/>
        <v>Cap.5 Pct.1: Codul activitatilor CAEN (Col.D) trebuie sa apartina nomenclatorului CAEN Rev2, pentru Rd.(2 la n)</v>
      </c>
      <c r="AA2676" s="2205">
        <f t="shared" si="822"/>
        <v>1</v>
      </c>
      <c r="AB2676" s="3036">
        <v>151</v>
      </c>
    </row>
    <row r="2677" spans="1:28" x14ac:dyDescent="0.25">
      <c r="A2677" s="1708">
        <f t="shared" ca="1" si="823"/>
        <v>0</v>
      </c>
      <c r="B2677" s="1708">
        <f t="shared" si="824"/>
        <v>10151043</v>
      </c>
      <c r="C2677" s="1002">
        <v>151</v>
      </c>
      <c r="D2677" s="1797" t="s">
        <v>447</v>
      </c>
      <c r="E2677" s="1002">
        <v>43</v>
      </c>
      <c r="F2677" s="1003" t="s">
        <v>3974</v>
      </c>
      <c r="H2677" s="1016" t="s">
        <v>345</v>
      </c>
      <c r="I2677" s="1091" t="s">
        <v>6182</v>
      </c>
      <c r="K2677" s="999" t="s">
        <v>7362</v>
      </c>
      <c r="L2677" s="1000">
        <f t="shared" si="825"/>
        <v>0</v>
      </c>
      <c r="N2677" s="1724">
        <f>IF(AND(L2677&lt;&gt;0,ISERROR(MATCH(L2677,Anexa!D:D,0))=TRUE),1,0)</f>
        <v>0</v>
      </c>
      <c r="Z2677" s="1006" t="str">
        <f t="shared" si="826"/>
        <v>Cap.5 Pct.1: Codul activitatilor CAEN (Col.D) trebuie sa apartina nomenclatorului CAEN Rev2, pentru Rd.(2 la n)</v>
      </c>
      <c r="AA2677" s="2205">
        <f t="shared" si="822"/>
        <v>1</v>
      </c>
      <c r="AB2677" s="3036">
        <v>151</v>
      </c>
    </row>
    <row r="2678" spans="1:28" x14ac:dyDescent="0.25">
      <c r="A2678" s="1708">
        <f t="shared" ca="1" si="823"/>
        <v>0</v>
      </c>
      <c r="B2678" s="1708">
        <f t="shared" si="824"/>
        <v>10151044</v>
      </c>
      <c r="C2678" s="1002">
        <v>151</v>
      </c>
      <c r="D2678" s="1797" t="s">
        <v>447</v>
      </c>
      <c r="E2678" s="1002">
        <v>44</v>
      </c>
      <c r="F2678" s="1003" t="s">
        <v>3974</v>
      </c>
      <c r="H2678" s="1016" t="s">
        <v>345</v>
      </c>
      <c r="I2678" s="1091" t="s">
        <v>6183</v>
      </c>
      <c r="K2678" s="999" t="s">
        <v>7363</v>
      </c>
      <c r="L2678" s="1000">
        <f t="shared" si="825"/>
        <v>0</v>
      </c>
      <c r="N2678" s="1724">
        <f>IF(AND(L2678&lt;&gt;0,ISERROR(MATCH(L2678,Anexa!D:D,0))=TRUE),1,0)</f>
        <v>0</v>
      </c>
      <c r="Z2678" s="1006" t="str">
        <f t="shared" si="826"/>
        <v>Cap.5 Pct.1: Codul activitatilor CAEN (Col.D) trebuie sa apartina nomenclatorului CAEN Rev2, pentru Rd.(2 la n)</v>
      </c>
      <c r="AA2678" s="2205">
        <f t="shared" si="822"/>
        <v>1</v>
      </c>
      <c r="AB2678" s="3036">
        <v>151</v>
      </c>
    </row>
    <row r="2679" spans="1:28" x14ac:dyDescent="0.25">
      <c r="A2679" s="1708">
        <f t="shared" ca="1" si="823"/>
        <v>0</v>
      </c>
      <c r="B2679" s="1708">
        <f t="shared" si="824"/>
        <v>10151045</v>
      </c>
      <c r="C2679" s="1002">
        <v>151</v>
      </c>
      <c r="D2679" s="1797" t="s">
        <v>447</v>
      </c>
      <c r="E2679" s="1002">
        <v>45</v>
      </c>
      <c r="F2679" s="1003" t="s">
        <v>3974</v>
      </c>
      <c r="H2679" s="1016" t="s">
        <v>345</v>
      </c>
      <c r="I2679" s="1091" t="s">
        <v>6184</v>
      </c>
      <c r="K2679" s="999" t="s">
        <v>7364</v>
      </c>
      <c r="L2679" s="1000">
        <f t="shared" si="825"/>
        <v>0</v>
      </c>
      <c r="N2679" s="1724">
        <f>IF(AND(L2679&lt;&gt;0,ISERROR(MATCH(L2679,Anexa!D:D,0))=TRUE),1,0)</f>
        <v>0</v>
      </c>
      <c r="Z2679" s="1006" t="str">
        <f t="shared" si="826"/>
        <v>Cap.5 Pct.1: Codul activitatilor CAEN (Col.D) trebuie sa apartina nomenclatorului CAEN Rev2, pentru Rd.(2 la n)</v>
      </c>
      <c r="AA2679" s="2205">
        <f t="shared" si="822"/>
        <v>1</v>
      </c>
      <c r="AB2679" s="3036">
        <v>151</v>
      </c>
    </row>
    <row r="2680" spans="1:28" x14ac:dyDescent="0.25">
      <c r="A2680" s="1708">
        <f t="shared" ca="1" si="823"/>
        <v>0</v>
      </c>
      <c r="B2680" s="1708">
        <f t="shared" si="824"/>
        <v>10151046</v>
      </c>
      <c r="C2680" s="1002">
        <v>151</v>
      </c>
      <c r="D2680" s="1797" t="s">
        <v>447</v>
      </c>
      <c r="E2680" s="1002">
        <v>46</v>
      </c>
      <c r="F2680" s="1003" t="s">
        <v>3974</v>
      </c>
      <c r="H2680" s="1016" t="s">
        <v>345</v>
      </c>
      <c r="I2680" s="1091" t="s">
        <v>6185</v>
      </c>
      <c r="K2680" s="999" t="s">
        <v>7365</v>
      </c>
      <c r="L2680" s="1000">
        <f t="shared" si="825"/>
        <v>0</v>
      </c>
      <c r="N2680" s="1724">
        <f>IF(AND(L2680&lt;&gt;0,ISERROR(MATCH(L2680,Anexa!D:D,0))=TRUE),1,0)</f>
        <v>0</v>
      </c>
      <c r="Z2680" s="1006" t="str">
        <f t="shared" si="826"/>
        <v>Cap.5 Pct.1: Codul activitatilor CAEN (Col.D) trebuie sa apartina nomenclatorului CAEN Rev2, pentru Rd.(2 la n)</v>
      </c>
      <c r="AA2680" s="2205">
        <f t="shared" si="822"/>
        <v>1</v>
      </c>
      <c r="AB2680" s="3036">
        <v>151</v>
      </c>
    </row>
    <row r="2681" spans="1:28" x14ac:dyDescent="0.25">
      <c r="A2681" s="1708">
        <f t="shared" ca="1" si="823"/>
        <v>0</v>
      </c>
      <c r="B2681" s="1708">
        <f t="shared" si="824"/>
        <v>10151047</v>
      </c>
      <c r="C2681" s="1002">
        <v>151</v>
      </c>
      <c r="D2681" s="1797" t="s">
        <v>447</v>
      </c>
      <c r="E2681" s="1002">
        <v>47</v>
      </c>
      <c r="F2681" s="1003" t="s">
        <v>3974</v>
      </c>
      <c r="H2681" s="1016" t="s">
        <v>345</v>
      </c>
      <c r="I2681" s="1091" t="s">
        <v>6186</v>
      </c>
      <c r="K2681" s="999" t="s">
        <v>7366</v>
      </c>
      <c r="L2681" s="1000">
        <f t="shared" si="825"/>
        <v>0</v>
      </c>
      <c r="N2681" s="1724">
        <f>IF(AND(L2681&lt;&gt;0,ISERROR(MATCH(L2681,Anexa!D:D,0))=TRUE),1,0)</f>
        <v>0</v>
      </c>
      <c r="Z2681" s="1006" t="str">
        <f t="shared" si="826"/>
        <v>Cap.5 Pct.1: Codul activitatilor CAEN (Col.D) trebuie sa apartina nomenclatorului CAEN Rev2, pentru Rd.(2 la n)</v>
      </c>
      <c r="AA2681" s="2205">
        <f t="shared" si="822"/>
        <v>1</v>
      </c>
      <c r="AB2681" s="3036">
        <v>151</v>
      </c>
    </row>
    <row r="2682" spans="1:28" x14ac:dyDescent="0.25">
      <c r="A2682" s="1708">
        <f t="shared" ca="1" si="823"/>
        <v>0</v>
      </c>
      <c r="B2682" s="1708">
        <f t="shared" si="824"/>
        <v>10151048</v>
      </c>
      <c r="C2682" s="1002">
        <v>151</v>
      </c>
      <c r="D2682" s="1797" t="s">
        <v>447</v>
      </c>
      <c r="E2682" s="1002">
        <v>48</v>
      </c>
      <c r="F2682" s="1003" t="s">
        <v>3974</v>
      </c>
      <c r="H2682" s="1016" t="s">
        <v>345</v>
      </c>
      <c r="I2682" s="1091" t="s">
        <v>6187</v>
      </c>
      <c r="K2682" s="999" t="s">
        <v>7367</v>
      </c>
      <c r="L2682" s="1000">
        <f t="shared" si="825"/>
        <v>0</v>
      </c>
      <c r="N2682" s="1724">
        <f>IF(AND(L2682&lt;&gt;0,ISERROR(MATCH(L2682,Anexa!D:D,0))=TRUE),1,0)</f>
        <v>0</v>
      </c>
      <c r="Z2682" s="1006" t="str">
        <f t="shared" si="826"/>
        <v>Cap.5 Pct.1: Codul activitatilor CAEN (Col.D) trebuie sa apartina nomenclatorului CAEN Rev2, pentru Rd.(2 la n)</v>
      </c>
      <c r="AA2682" s="2205">
        <f t="shared" si="822"/>
        <v>1</v>
      </c>
      <c r="AB2682" s="3036">
        <v>151</v>
      </c>
    </row>
    <row r="2683" spans="1:28" x14ac:dyDescent="0.25">
      <c r="A2683" s="1708">
        <f t="shared" ca="1" si="823"/>
        <v>0</v>
      </c>
      <c r="B2683" s="1708">
        <f t="shared" si="824"/>
        <v>10151049</v>
      </c>
      <c r="C2683" s="1002">
        <v>151</v>
      </c>
      <c r="D2683" s="1797" t="s">
        <v>447</v>
      </c>
      <c r="E2683" s="1002">
        <v>49</v>
      </c>
      <c r="F2683" s="1003" t="s">
        <v>3974</v>
      </c>
      <c r="H2683" s="1016" t="s">
        <v>345</v>
      </c>
      <c r="I2683" s="1091" t="s">
        <v>6188</v>
      </c>
      <c r="K2683" s="999" t="s">
        <v>7368</v>
      </c>
      <c r="L2683" s="1000">
        <f t="shared" si="825"/>
        <v>0</v>
      </c>
      <c r="N2683" s="1724">
        <f>IF(AND(L2683&lt;&gt;0,ISERROR(MATCH(L2683,Anexa!D:D,0))=TRUE),1,0)</f>
        <v>0</v>
      </c>
      <c r="Z2683" s="1006" t="str">
        <f t="shared" si="826"/>
        <v>Cap.5 Pct.1: Codul activitatilor CAEN (Col.D) trebuie sa apartina nomenclatorului CAEN Rev2, pentru Rd.(2 la n)</v>
      </c>
      <c r="AA2683" s="2205">
        <f t="shared" ref="AA2683:AA2746" si="827">COUNTIF(B:B,B2683)</f>
        <v>1</v>
      </c>
      <c r="AB2683" s="3036">
        <v>151</v>
      </c>
    </row>
    <row r="2684" spans="1:28" x14ac:dyDescent="0.25">
      <c r="A2684" s="1708">
        <f t="shared" ca="1" si="823"/>
        <v>0</v>
      </c>
      <c r="B2684" s="1708">
        <f t="shared" si="824"/>
        <v>10151050</v>
      </c>
      <c r="C2684" s="1002">
        <v>151</v>
      </c>
      <c r="D2684" s="1797" t="s">
        <v>447</v>
      </c>
      <c r="E2684" s="1002">
        <v>50</v>
      </c>
      <c r="F2684" s="1003" t="s">
        <v>3974</v>
      </c>
      <c r="H2684" s="1016" t="s">
        <v>345</v>
      </c>
      <c r="I2684" s="1091" t="s">
        <v>6189</v>
      </c>
      <c r="K2684" s="999" t="s">
        <v>7369</v>
      </c>
      <c r="L2684" s="1000">
        <f t="shared" si="825"/>
        <v>0</v>
      </c>
      <c r="N2684" s="1724">
        <f>IF(AND(L2684&lt;&gt;0,ISERROR(MATCH(L2684,Anexa!D:D,0))=TRUE),1,0)</f>
        <v>0</v>
      </c>
      <c r="Z2684" s="1006" t="str">
        <f t="shared" si="826"/>
        <v>Cap.5 Pct.1: Codul activitatilor CAEN (Col.D) trebuie sa apartina nomenclatorului CAEN Rev2, pentru Rd.(2 la n)</v>
      </c>
      <c r="AA2684" s="2205">
        <f t="shared" si="827"/>
        <v>1</v>
      </c>
      <c r="AB2684" s="3036">
        <v>151</v>
      </c>
    </row>
    <row r="2685" spans="1:28" x14ac:dyDescent="0.25">
      <c r="A2685" s="1708">
        <f t="shared" ca="1" si="823"/>
        <v>0</v>
      </c>
      <c r="B2685" s="1708">
        <f t="shared" si="824"/>
        <v>10151051</v>
      </c>
      <c r="C2685" s="1002">
        <v>151</v>
      </c>
      <c r="D2685" s="1797" t="s">
        <v>447</v>
      </c>
      <c r="E2685" s="1002">
        <v>51</v>
      </c>
      <c r="F2685" s="1003" t="s">
        <v>3974</v>
      </c>
      <c r="H2685" s="1016" t="s">
        <v>345</v>
      </c>
      <c r="I2685" s="1091" t="s">
        <v>6190</v>
      </c>
      <c r="K2685" s="999" t="s">
        <v>7370</v>
      </c>
      <c r="L2685" s="1000">
        <f t="shared" si="825"/>
        <v>0</v>
      </c>
      <c r="N2685" s="1724">
        <f>IF(AND(L2685&lt;&gt;0,ISERROR(MATCH(L2685,Anexa!D:D,0))=TRUE),1,0)</f>
        <v>0</v>
      </c>
      <c r="Z2685" s="1006" t="str">
        <f t="shared" si="826"/>
        <v>Cap.5 Pct.1: Codul activitatilor CAEN (Col.D) trebuie sa apartina nomenclatorului CAEN Rev2, pentru Rd.(2 la n)</v>
      </c>
      <c r="AA2685" s="2205">
        <f t="shared" si="827"/>
        <v>1</v>
      </c>
      <c r="AB2685" s="3036">
        <v>151</v>
      </c>
    </row>
    <row r="2686" spans="1:28" x14ac:dyDescent="0.25">
      <c r="A2686" s="1708">
        <f t="shared" ca="1" si="823"/>
        <v>0</v>
      </c>
      <c r="B2686" s="1708">
        <f t="shared" si="824"/>
        <v>10151052</v>
      </c>
      <c r="C2686" s="1002">
        <v>151</v>
      </c>
      <c r="D2686" s="1797" t="s">
        <v>447</v>
      </c>
      <c r="E2686" s="1002">
        <v>52</v>
      </c>
      <c r="F2686" s="1003" t="s">
        <v>3974</v>
      </c>
      <c r="H2686" s="1016" t="s">
        <v>345</v>
      </c>
      <c r="I2686" s="1091" t="s">
        <v>6191</v>
      </c>
      <c r="K2686" s="999" t="s">
        <v>7371</v>
      </c>
      <c r="L2686" s="1000">
        <f t="shared" si="825"/>
        <v>0</v>
      </c>
      <c r="N2686" s="1724">
        <f>IF(AND(L2686&lt;&gt;0,ISERROR(MATCH(L2686,Anexa!D:D,0))=TRUE),1,0)</f>
        <v>0</v>
      </c>
      <c r="Z2686" s="1006" t="str">
        <f t="shared" si="826"/>
        <v>Cap.5 Pct.1: Codul activitatilor CAEN (Col.D) trebuie sa apartina nomenclatorului CAEN Rev2, pentru Rd.(2 la n)</v>
      </c>
      <c r="AA2686" s="2205">
        <f t="shared" si="827"/>
        <v>1</v>
      </c>
      <c r="AB2686" s="3036">
        <v>151</v>
      </c>
    </row>
    <row r="2687" spans="1:28" x14ac:dyDescent="0.25">
      <c r="A2687" s="1708">
        <f t="shared" ca="1" si="823"/>
        <v>0</v>
      </c>
      <c r="B2687" s="1708">
        <f t="shared" si="824"/>
        <v>10151053</v>
      </c>
      <c r="C2687" s="1002">
        <v>151</v>
      </c>
      <c r="D2687" s="1797" t="s">
        <v>447</v>
      </c>
      <c r="E2687" s="1002">
        <v>53</v>
      </c>
      <c r="F2687" s="1003" t="s">
        <v>3974</v>
      </c>
      <c r="H2687" s="1016" t="s">
        <v>345</v>
      </c>
      <c r="I2687" s="1091" t="s">
        <v>6192</v>
      </c>
      <c r="K2687" s="999" t="s">
        <v>7372</v>
      </c>
      <c r="L2687" s="1000">
        <f t="shared" si="825"/>
        <v>0</v>
      </c>
      <c r="N2687" s="1724">
        <f>IF(AND(L2687&lt;&gt;0,ISERROR(MATCH(L2687,Anexa!D:D,0))=TRUE),1,0)</f>
        <v>0</v>
      </c>
      <c r="Z2687" s="1006" t="str">
        <f t="shared" si="826"/>
        <v>Cap.5 Pct.1: Codul activitatilor CAEN (Col.D) trebuie sa apartina nomenclatorului CAEN Rev2, pentru Rd.(2 la n)</v>
      </c>
      <c r="AA2687" s="2205">
        <f t="shared" si="827"/>
        <v>1</v>
      </c>
      <c r="AB2687" s="3036">
        <v>151</v>
      </c>
    </row>
    <row r="2688" spans="1:28" x14ac:dyDescent="0.25">
      <c r="A2688" s="1708">
        <f t="shared" ca="1" si="823"/>
        <v>0</v>
      </c>
      <c r="B2688" s="1708">
        <f t="shared" si="824"/>
        <v>10151054</v>
      </c>
      <c r="C2688" s="1002">
        <v>151</v>
      </c>
      <c r="D2688" s="1797" t="s">
        <v>447</v>
      </c>
      <c r="E2688" s="1002">
        <v>54</v>
      </c>
      <c r="F2688" s="1003" t="s">
        <v>3974</v>
      </c>
      <c r="H2688" s="1016" t="s">
        <v>345</v>
      </c>
      <c r="I2688" s="1091" t="s">
        <v>6193</v>
      </c>
      <c r="K2688" s="999" t="s">
        <v>7373</v>
      </c>
      <c r="L2688" s="1000">
        <f t="shared" si="825"/>
        <v>0</v>
      </c>
      <c r="N2688" s="1724">
        <f>IF(AND(L2688&lt;&gt;0,ISERROR(MATCH(L2688,Anexa!D:D,0))=TRUE),1,0)</f>
        <v>0</v>
      </c>
      <c r="Z2688" s="1006" t="str">
        <f t="shared" si="826"/>
        <v>Cap.5 Pct.1: Codul activitatilor CAEN (Col.D) trebuie sa apartina nomenclatorului CAEN Rev2, pentru Rd.(2 la n)</v>
      </c>
      <c r="AA2688" s="2205">
        <f t="shared" si="827"/>
        <v>1</v>
      </c>
      <c r="AB2688" s="3036">
        <v>151</v>
      </c>
    </row>
    <row r="2689" spans="1:28" x14ac:dyDescent="0.25">
      <c r="A2689" s="1708">
        <f t="shared" ref="A2689:A2752" ca="1" si="828">IF(D2689="DA",IF(ISERROR(N2689),A2688+1,IF(N2689=1,A2688+1,A2688)),A2688)</f>
        <v>0</v>
      </c>
      <c r="B2689" s="1708">
        <f t="shared" si="824"/>
        <v>10151055</v>
      </c>
      <c r="C2689" s="1002">
        <v>151</v>
      </c>
      <c r="D2689" s="1797" t="s">
        <v>447</v>
      </c>
      <c r="E2689" s="1002">
        <v>55</v>
      </c>
      <c r="F2689" s="1003" t="s">
        <v>3974</v>
      </c>
      <c r="H2689" s="1016" t="s">
        <v>345</v>
      </c>
      <c r="I2689" s="1091" t="s">
        <v>6194</v>
      </c>
      <c r="K2689" s="999" t="s">
        <v>7374</v>
      </c>
      <c r="L2689" s="1000">
        <f t="shared" si="825"/>
        <v>0</v>
      </c>
      <c r="N2689" s="1724">
        <f>IF(AND(L2689&lt;&gt;0,ISERROR(MATCH(L2689,Anexa!D:D,0))=TRUE),1,0)</f>
        <v>0</v>
      </c>
      <c r="Z2689" s="1006" t="str">
        <f t="shared" si="826"/>
        <v>Cap.5 Pct.1: Codul activitatilor CAEN (Col.D) trebuie sa apartina nomenclatorului CAEN Rev2, pentru Rd.(2 la n)</v>
      </c>
      <c r="AA2689" s="2205">
        <f t="shared" si="827"/>
        <v>1</v>
      </c>
      <c r="AB2689" s="3036">
        <v>151</v>
      </c>
    </row>
    <row r="2690" spans="1:28" x14ac:dyDescent="0.25">
      <c r="A2690" s="1708">
        <f t="shared" ca="1" si="828"/>
        <v>0</v>
      </c>
      <c r="B2690" s="1708">
        <f t="shared" si="824"/>
        <v>10151056</v>
      </c>
      <c r="C2690" s="1002">
        <v>151</v>
      </c>
      <c r="D2690" s="1797" t="s">
        <v>447</v>
      </c>
      <c r="E2690" s="1002">
        <v>56</v>
      </c>
      <c r="F2690" s="1003" t="s">
        <v>3974</v>
      </c>
      <c r="H2690" s="1016" t="s">
        <v>345</v>
      </c>
      <c r="I2690" s="1091" t="s">
        <v>6195</v>
      </c>
      <c r="K2690" s="999" t="s">
        <v>7375</v>
      </c>
      <c r="L2690" s="1000">
        <f t="shared" si="825"/>
        <v>0</v>
      </c>
      <c r="N2690" s="1724">
        <f>IF(AND(L2690&lt;&gt;0,ISERROR(MATCH(L2690,Anexa!D:D,0))=TRUE),1,0)</f>
        <v>0</v>
      </c>
      <c r="Z2690" s="1006" t="str">
        <f t="shared" si="826"/>
        <v>Cap.5 Pct.1: Codul activitatilor CAEN (Col.D) trebuie sa apartina nomenclatorului CAEN Rev2, pentru Rd.(2 la n)</v>
      </c>
      <c r="AA2690" s="2205">
        <f t="shared" si="827"/>
        <v>1</v>
      </c>
      <c r="AB2690" s="3036">
        <v>151</v>
      </c>
    </row>
    <row r="2691" spans="1:28" x14ac:dyDescent="0.25">
      <c r="A2691" s="1708">
        <f t="shared" ca="1" si="828"/>
        <v>0</v>
      </c>
      <c r="B2691" s="1708">
        <f t="shared" si="824"/>
        <v>10151057</v>
      </c>
      <c r="C2691" s="1002">
        <v>151</v>
      </c>
      <c r="D2691" s="1797" t="s">
        <v>447</v>
      </c>
      <c r="E2691" s="1002">
        <v>57</v>
      </c>
      <c r="F2691" s="1003" t="s">
        <v>3974</v>
      </c>
      <c r="H2691" s="1016" t="s">
        <v>345</v>
      </c>
      <c r="I2691" s="1091" t="s">
        <v>6196</v>
      </c>
      <c r="K2691" s="999" t="s">
        <v>7376</v>
      </c>
      <c r="L2691" s="1000">
        <f t="shared" si="825"/>
        <v>0</v>
      </c>
      <c r="N2691" s="1724">
        <f>IF(AND(L2691&lt;&gt;0,ISERROR(MATCH(L2691,Anexa!D:D,0))=TRUE),1,0)</f>
        <v>0</v>
      </c>
      <c r="Z2691" s="1006" t="str">
        <f t="shared" si="826"/>
        <v>Cap.5 Pct.1: Codul activitatilor CAEN (Col.D) trebuie sa apartina nomenclatorului CAEN Rev2, pentru Rd.(2 la n)</v>
      </c>
      <c r="AA2691" s="2205">
        <f t="shared" si="827"/>
        <v>1</v>
      </c>
      <c r="AB2691" s="3036">
        <v>151</v>
      </c>
    </row>
    <row r="2692" spans="1:28" x14ac:dyDescent="0.25">
      <c r="A2692" s="1708">
        <f t="shared" ca="1" si="828"/>
        <v>0</v>
      </c>
      <c r="B2692" s="1708">
        <f t="shared" si="824"/>
        <v>10151058</v>
      </c>
      <c r="C2692" s="1002">
        <v>151</v>
      </c>
      <c r="D2692" s="1797" t="s">
        <v>447</v>
      </c>
      <c r="E2692" s="1002">
        <v>58</v>
      </c>
      <c r="F2692" s="1003" t="s">
        <v>3974</v>
      </c>
      <c r="H2692" s="1016" t="s">
        <v>345</v>
      </c>
      <c r="I2692" s="1091" t="s">
        <v>6197</v>
      </c>
      <c r="K2692" s="999" t="s">
        <v>7377</v>
      </c>
      <c r="L2692" s="1000">
        <f t="shared" si="825"/>
        <v>0</v>
      </c>
      <c r="N2692" s="1724">
        <f>IF(AND(L2692&lt;&gt;0,ISERROR(MATCH(L2692,Anexa!D:D,0))=TRUE),1,0)</f>
        <v>0</v>
      </c>
      <c r="Z2692" s="1006" t="str">
        <f t="shared" si="826"/>
        <v>Cap.5 Pct.1: Codul activitatilor CAEN (Col.D) trebuie sa apartina nomenclatorului CAEN Rev2, pentru Rd.(2 la n)</v>
      </c>
      <c r="AA2692" s="2205">
        <f t="shared" si="827"/>
        <v>1</v>
      </c>
      <c r="AB2692" s="3036">
        <v>151</v>
      </c>
    </row>
    <row r="2693" spans="1:28" x14ac:dyDescent="0.25">
      <c r="A2693" s="1708">
        <f t="shared" ca="1" si="828"/>
        <v>0</v>
      </c>
      <c r="B2693" s="1708">
        <f t="shared" si="824"/>
        <v>10151059</v>
      </c>
      <c r="C2693" s="1002">
        <v>151</v>
      </c>
      <c r="D2693" s="1797" t="s">
        <v>447</v>
      </c>
      <c r="E2693" s="1002">
        <v>59</v>
      </c>
      <c r="F2693" s="1003" t="s">
        <v>3974</v>
      </c>
      <c r="H2693" s="1016" t="s">
        <v>345</v>
      </c>
      <c r="I2693" s="1091" t="s">
        <v>6198</v>
      </c>
      <c r="K2693" s="999" t="s">
        <v>7378</v>
      </c>
      <c r="L2693" s="1000">
        <f t="shared" si="825"/>
        <v>0</v>
      </c>
      <c r="N2693" s="1724">
        <f>IF(AND(L2693&lt;&gt;0,ISERROR(MATCH(L2693,Anexa!D:D,0))=TRUE),1,0)</f>
        <v>0</v>
      </c>
      <c r="Z2693" s="1006" t="str">
        <f t="shared" si="826"/>
        <v>Cap.5 Pct.1: Codul activitatilor CAEN (Col.D) trebuie sa apartina nomenclatorului CAEN Rev2, pentru Rd.(2 la n)</v>
      </c>
      <c r="AA2693" s="2205">
        <f t="shared" si="827"/>
        <v>1</v>
      </c>
      <c r="AB2693" s="3036">
        <v>151</v>
      </c>
    </row>
    <row r="2694" spans="1:28" x14ac:dyDescent="0.25">
      <c r="A2694" s="1708">
        <f t="shared" ca="1" si="828"/>
        <v>0</v>
      </c>
      <c r="B2694" s="1708">
        <f t="shared" si="824"/>
        <v>10151060</v>
      </c>
      <c r="C2694" s="1002">
        <v>151</v>
      </c>
      <c r="D2694" s="1797" t="s">
        <v>447</v>
      </c>
      <c r="E2694" s="1002">
        <v>60</v>
      </c>
      <c r="F2694" s="1003" t="s">
        <v>3974</v>
      </c>
      <c r="H2694" s="1016" t="s">
        <v>345</v>
      </c>
      <c r="I2694" s="1091" t="s">
        <v>6199</v>
      </c>
      <c r="K2694" s="999" t="s">
        <v>7379</v>
      </c>
      <c r="L2694" s="1000">
        <f t="shared" si="825"/>
        <v>0</v>
      </c>
      <c r="N2694" s="1724">
        <f>IF(AND(L2694&lt;&gt;0,ISERROR(MATCH(L2694,Anexa!D:D,0))=TRUE),1,0)</f>
        <v>0</v>
      </c>
      <c r="Z2694" s="1006" t="str">
        <f t="shared" si="826"/>
        <v>Cap.5 Pct.1: Codul activitatilor CAEN (Col.D) trebuie sa apartina nomenclatorului CAEN Rev2, pentru Rd.(2 la n)</v>
      </c>
      <c r="AA2694" s="2205">
        <f t="shared" si="827"/>
        <v>1</v>
      </c>
      <c r="AB2694" s="3036">
        <v>151</v>
      </c>
    </row>
    <row r="2695" spans="1:28" x14ac:dyDescent="0.25">
      <c r="A2695" s="1708">
        <f t="shared" ca="1" si="828"/>
        <v>0</v>
      </c>
      <c r="B2695" s="1708">
        <f t="shared" si="824"/>
        <v>10151061</v>
      </c>
      <c r="C2695" s="1002">
        <v>151</v>
      </c>
      <c r="D2695" s="1797" t="s">
        <v>447</v>
      </c>
      <c r="E2695" s="1002">
        <v>61</v>
      </c>
      <c r="F2695" s="1003" t="s">
        <v>3974</v>
      </c>
      <c r="H2695" s="1016" t="s">
        <v>345</v>
      </c>
      <c r="I2695" s="1091" t="s">
        <v>6200</v>
      </c>
      <c r="K2695" s="999" t="s">
        <v>7380</v>
      </c>
      <c r="L2695" s="1000">
        <f t="shared" si="825"/>
        <v>0</v>
      </c>
      <c r="N2695" s="1724">
        <f>IF(AND(L2695&lt;&gt;0,ISERROR(MATCH(L2695,Anexa!D:D,0))=TRUE),1,0)</f>
        <v>0</v>
      </c>
      <c r="Z2695" s="1006" t="str">
        <f t="shared" si="826"/>
        <v>Cap.5 Pct.1: Codul activitatilor CAEN (Col.D) trebuie sa apartina nomenclatorului CAEN Rev2, pentru Rd.(2 la n)</v>
      </c>
      <c r="AA2695" s="2205">
        <f t="shared" si="827"/>
        <v>1</v>
      </c>
      <c r="AB2695" s="3036">
        <v>151</v>
      </c>
    </row>
    <row r="2696" spans="1:28" x14ac:dyDescent="0.25">
      <c r="A2696" s="1708">
        <f t="shared" ca="1" si="828"/>
        <v>0</v>
      </c>
      <c r="B2696" s="1708">
        <f t="shared" si="824"/>
        <v>10151062</v>
      </c>
      <c r="C2696" s="1002">
        <v>151</v>
      </c>
      <c r="D2696" s="1797" t="s">
        <v>447</v>
      </c>
      <c r="E2696" s="1002">
        <v>62</v>
      </c>
      <c r="F2696" s="1003" t="s">
        <v>3974</v>
      </c>
      <c r="H2696" s="1016" t="s">
        <v>345</v>
      </c>
      <c r="I2696" s="1091" t="s">
        <v>6201</v>
      </c>
      <c r="K2696" s="999" t="s">
        <v>7381</v>
      </c>
      <c r="L2696" s="1000">
        <f t="shared" si="825"/>
        <v>0</v>
      </c>
      <c r="N2696" s="1724">
        <f>IF(AND(L2696&lt;&gt;0,ISERROR(MATCH(L2696,Anexa!D:D,0))=TRUE),1,0)</f>
        <v>0</v>
      </c>
      <c r="Z2696" s="1006" t="str">
        <f t="shared" si="826"/>
        <v>Cap.5 Pct.1: Codul activitatilor CAEN (Col.D) trebuie sa apartina nomenclatorului CAEN Rev2, pentru Rd.(2 la n)</v>
      </c>
      <c r="AA2696" s="2205">
        <f t="shared" si="827"/>
        <v>1</v>
      </c>
      <c r="AB2696" s="3036">
        <v>151</v>
      </c>
    </row>
    <row r="2697" spans="1:28" x14ac:dyDescent="0.25">
      <c r="A2697" s="1708">
        <f t="shared" ca="1" si="828"/>
        <v>0</v>
      </c>
      <c r="B2697" s="1708">
        <f t="shared" si="824"/>
        <v>10151063</v>
      </c>
      <c r="C2697" s="1002">
        <v>151</v>
      </c>
      <c r="D2697" s="1797" t="s">
        <v>447</v>
      </c>
      <c r="E2697" s="1002">
        <v>63</v>
      </c>
      <c r="F2697" s="1003" t="s">
        <v>3974</v>
      </c>
      <c r="H2697" s="1016" t="s">
        <v>345</v>
      </c>
      <c r="I2697" s="1091" t="s">
        <v>6202</v>
      </c>
      <c r="K2697" s="999" t="s">
        <v>7382</v>
      </c>
      <c r="L2697" s="1000">
        <f t="shared" si="825"/>
        <v>0</v>
      </c>
      <c r="N2697" s="1724">
        <f>IF(AND(L2697&lt;&gt;0,ISERROR(MATCH(L2697,Anexa!D:D,0))=TRUE),1,0)</f>
        <v>0</v>
      </c>
      <c r="Z2697" s="1006" t="str">
        <f t="shared" si="826"/>
        <v>Cap.5 Pct.1: Codul activitatilor CAEN (Col.D) trebuie sa apartina nomenclatorului CAEN Rev2, pentru Rd.(2 la n)</v>
      </c>
      <c r="AA2697" s="2205">
        <f t="shared" si="827"/>
        <v>1</v>
      </c>
      <c r="AB2697" s="3036">
        <v>151</v>
      </c>
    </row>
    <row r="2698" spans="1:28" x14ac:dyDescent="0.25">
      <c r="A2698" s="1708">
        <f t="shared" ca="1" si="828"/>
        <v>0</v>
      </c>
      <c r="B2698" s="1708">
        <f t="shared" si="824"/>
        <v>10151064</v>
      </c>
      <c r="C2698" s="1002">
        <v>151</v>
      </c>
      <c r="D2698" s="1797" t="s">
        <v>447</v>
      </c>
      <c r="E2698" s="1002">
        <v>64</v>
      </c>
      <c r="F2698" s="1003" t="s">
        <v>3974</v>
      </c>
      <c r="H2698" s="1016" t="s">
        <v>345</v>
      </c>
      <c r="I2698" s="1091" t="s">
        <v>6203</v>
      </c>
      <c r="K2698" s="999" t="s">
        <v>7383</v>
      </c>
      <c r="L2698" s="1000">
        <f t="shared" si="825"/>
        <v>0</v>
      </c>
      <c r="N2698" s="1724">
        <f>IF(AND(L2698&lt;&gt;0,ISERROR(MATCH(L2698,Anexa!D:D,0))=TRUE),1,0)</f>
        <v>0</v>
      </c>
      <c r="Z2698" s="1006" t="str">
        <f t="shared" si="826"/>
        <v>Cap.5 Pct.1: Codul activitatilor CAEN (Col.D) trebuie sa apartina nomenclatorului CAEN Rev2, pentru Rd.(2 la n)</v>
      </c>
      <c r="AA2698" s="2205">
        <f t="shared" si="827"/>
        <v>1</v>
      </c>
      <c r="AB2698" s="3036">
        <v>151</v>
      </c>
    </row>
    <row r="2699" spans="1:28" x14ac:dyDescent="0.25">
      <c r="A2699" s="1708">
        <f t="shared" ca="1" si="828"/>
        <v>0</v>
      </c>
      <c r="B2699" s="1708">
        <f t="shared" ref="B2699:B2762" si="829">VALUE("1"&amp;TEXT(C2699,"0000")&amp;TEXT(E2699,"000"))</f>
        <v>10151065</v>
      </c>
      <c r="C2699" s="1002">
        <v>151</v>
      </c>
      <c r="D2699" s="1797" t="s">
        <v>447</v>
      </c>
      <c r="E2699" s="1002">
        <v>65</v>
      </c>
      <c r="F2699" s="1003" t="s">
        <v>3974</v>
      </c>
      <c r="H2699" s="1016" t="s">
        <v>345</v>
      </c>
      <c r="I2699" s="1091" t="s">
        <v>6204</v>
      </c>
      <c r="K2699" s="999" t="s">
        <v>7384</v>
      </c>
      <c r="L2699" s="1000">
        <f t="shared" si="825"/>
        <v>0</v>
      </c>
      <c r="N2699" s="1724">
        <f>IF(AND(L2699&lt;&gt;0,ISERROR(MATCH(L2699,Anexa!D:D,0))=TRUE),1,0)</f>
        <v>0</v>
      </c>
      <c r="Z2699" s="1006" t="str">
        <f t="shared" si="826"/>
        <v>Cap.5 Pct.1: Codul activitatilor CAEN (Col.D) trebuie sa apartina nomenclatorului CAEN Rev2, pentru Rd.(2 la n)</v>
      </c>
      <c r="AA2699" s="2205">
        <f t="shared" si="827"/>
        <v>1</v>
      </c>
      <c r="AB2699" s="3036">
        <v>151</v>
      </c>
    </row>
    <row r="2700" spans="1:28" x14ac:dyDescent="0.25">
      <c r="A2700" s="1708">
        <f t="shared" ca="1" si="828"/>
        <v>0</v>
      </c>
      <c r="B2700" s="1708">
        <f t="shared" si="829"/>
        <v>10151066</v>
      </c>
      <c r="C2700" s="1002">
        <v>151</v>
      </c>
      <c r="D2700" s="1797" t="s">
        <v>447</v>
      </c>
      <c r="E2700" s="1002">
        <v>66</v>
      </c>
      <c r="F2700" s="1003" t="s">
        <v>3974</v>
      </c>
      <c r="H2700" s="1016" t="s">
        <v>345</v>
      </c>
      <c r="I2700" s="1091" t="s">
        <v>6205</v>
      </c>
      <c r="K2700" s="999" t="s">
        <v>7385</v>
      </c>
      <c r="L2700" s="1000">
        <f t="shared" ref="L2700:L2763" si="830">BH767</f>
        <v>0</v>
      </c>
      <c r="N2700" s="1724">
        <f>IF(AND(L2700&lt;&gt;0,ISERROR(MATCH(L2700,Anexa!D:D,0))=TRUE),1,0)</f>
        <v>0</v>
      </c>
      <c r="Z2700" s="1006" t="str">
        <f t="shared" si="826"/>
        <v>Cap.5 Pct.1: Codul activitatilor CAEN (Col.D) trebuie sa apartina nomenclatorului CAEN Rev2, pentru Rd.(2 la n)</v>
      </c>
      <c r="AA2700" s="2205">
        <f t="shared" si="827"/>
        <v>1</v>
      </c>
      <c r="AB2700" s="3036">
        <v>151</v>
      </c>
    </row>
    <row r="2701" spans="1:28" x14ac:dyDescent="0.25">
      <c r="A2701" s="1708">
        <f t="shared" ca="1" si="828"/>
        <v>0</v>
      </c>
      <c r="B2701" s="1708">
        <f t="shared" si="829"/>
        <v>10151067</v>
      </c>
      <c r="C2701" s="1002">
        <v>151</v>
      </c>
      <c r="D2701" s="1797" t="s">
        <v>447</v>
      </c>
      <c r="E2701" s="1002">
        <v>67</v>
      </c>
      <c r="F2701" s="1003" t="s">
        <v>3974</v>
      </c>
      <c r="H2701" s="1016" t="s">
        <v>345</v>
      </c>
      <c r="I2701" s="1091" t="s">
        <v>6206</v>
      </c>
      <c r="K2701" s="999" t="s">
        <v>7386</v>
      </c>
      <c r="L2701" s="1000">
        <f t="shared" si="830"/>
        <v>0</v>
      </c>
      <c r="N2701" s="1724">
        <f>IF(AND(L2701&lt;&gt;0,ISERROR(MATCH(L2701,Anexa!D:D,0))=TRUE),1,0)</f>
        <v>0</v>
      </c>
      <c r="Z2701" s="1006" t="str">
        <f t="shared" si="826"/>
        <v>Cap.5 Pct.1: Codul activitatilor CAEN (Col.D) trebuie sa apartina nomenclatorului CAEN Rev2, pentru Rd.(2 la n)</v>
      </c>
      <c r="AA2701" s="2205">
        <f t="shared" si="827"/>
        <v>1</v>
      </c>
      <c r="AB2701" s="3036">
        <v>151</v>
      </c>
    </row>
    <row r="2702" spans="1:28" x14ac:dyDescent="0.25">
      <c r="A2702" s="1708">
        <f t="shared" ca="1" si="828"/>
        <v>0</v>
      </c>
      <c r="B2702" s="1708">
        <f t="shared" si="829"/>
        <v>10151068</v>
      </c>
      <c r="C2702" s="1002">
        <v>151</v>
      </c>
      <c r="D2702" s="1797" t="s">
        <v>447</v>
      </c>
      <c r="E2702" s="1002">
        <v>68</v>
      </c>
      <c r="F2702" s="1003" t="s">
        <v>3974</v>
      </c>
      <c r="H2702" s="1016" t="s">
        <v>345</v>
      </c>
      <c r="I2702" s="1091" t="s">
        <v>6207</v>
      </c>
      <c r="K2702" s="999" t="s">
        <v>7387</v>
      </c>
      <c r="L2702" s="1000">
        <f t="shared" si="830"/>
        <v>0</v>
      </c>
      <c r="N2702" s="1724">
        <f>IF(AND(L2702&lt;&gt;0,ISERROR(MATCH(L2702,Anexa!D:D,0))=TRUE),1,0)</f>
        <v>0</v>
      </c>
      <c r="Z2702" s="1006" t="str">
        <f t="shared" ref="Z2702:Z2765" si="831">Z2701</f>
        <v>Cap.5 Pct.1: Codul activitatilor CAEN (Col.D) trebuie sa apartina nomenclatorului CAEN Rev2, pentru Rd.(2 la n)</v>
      </c>
      <c r="AA2702" s="2205">
        <f t="shared" si="827"/>
        <v>1</v>
      </c>
      <c r="AB2702" s="3036">
        <v>151</v>
      </c>
    </row>
    <row r="2703" spans="1:28" x14ac:dyDescent="0.25">
      <c r="A2703" s="1708">
        <f t="shared" ca="1" si="828"/>
        <v>0</v>
      </c>
      <c r="B2703" s="1708">
        <f t="shared" si="829"/>
        <v>10151069</v>
      </c>
      <c r="C2703" s="1002">
        <v>151</v>
      </c>
      <c r="D2703" s="1797" t="s">
        <v>447</v>
      </c>
      <c r="E2703" s="1002">
        <v>69</v>
      </c>
      <c r="F2703" s="1003" t="s">
        <v>3974</v>
      </c>
      <c r="H2703" s="1016" t="s">
        <v>345</v>
      </c>
      <c r="I2703" s="1091" t="s">
        <v>6208</v>
      </c>
      <c r="K2703" s="999" t="s">
        <v>7388</v>
      </c>
      <c r="L2703" s="1000">
        <f t="shared" si="830"/>
        <v>0</v>
      </c>
      <c r="N2703" s="1724">
        <f>IF(AND(L2703&lt;&gt;0,ISERROR(MATCH(L2703,Anexa!D:D,0))=TRUE),1,0)</f>
        <v>0</v>
      </c>
      <c r="Z2703" s="1006" t="str">
        <f t="shared" si="831"/>
        <v>Cap.5 Pct.1: Codul activitatilor CAEN (Col.D) trebuie sa apartina nomenclatorului CAEN Rev2, pentru Rd.(2 la n)</v>
      </c>
      <c r="AA2703" s="2205">
        <f t="shared" si="827"/>
        <v>1</v>
      </c>
      <c r="AB2703" s="3036">
        <v>151</v>
      </c>
    </row>
    <row r="2704" spans="1:28" x14ac:dyDescent="0.25">
      <c r="A2704" s="1708">
        <f t="shared" ca="1" si="828"/>
        <v>0</v>
      </c>
      <c r="B2704" s="1708">
        <f t="shared" si="829"/>
        <v>10151070</v>
      </c>
      <c r="C2704" s="1002">
        <v>151</v>
      </c>
      <c r="D2704" s="1797" t="s">
        <v>447</v>
      </c>
      <c r="E2704" s="1002">
        <v>70</v>
      </c>
      <c r="F2704" s="1003" t="s">
        <v>3974</v>
      </c>
      <c r="H2704" s="1016" t="s">
        <v>345</v>
      </c>
      <c r="I2704" s="1091" t="s">
        <v>6209</v>
      </c>
      <c r="K2704" s="999" t="s">
        <v>7389</v>
      </c>
      <c r="L2704" s="1000">
        <f t="shared" si="830"/>
        <v>0</v>
      </c>
      <c r="N2704" s="1724">
        <f>IF(AND(L2704&lt;&gt;0,ISERROR(MATCH(L2704,Anexa!D:D,0))=TRUE),1,0)</f>
        <v>0</v>
      </c>
      <c r="Z2704" s="1006" t="str">
        <f t="shared" si="831"/>
        <v>Cap.5 Pct.1: Codul activitatilor CAEN (Col.D) trebuie sa apartina nomenclatorului CAEN Rev2, pentru Rd.(2 la n)</v>
      </c>
      <c r="AA2704" s="2205">
        <f t="shared" si="827"/>
        <v>1</v>
      </c>
      <c r="AB2704" s="3036">
        <v>151</v>
      </c>
    </row>
    <row r="2705" spans="1:28" x14ac:dyDescent="0.25">
      <c r="A2705" s="1708">
        <f t="shared" ca="1" si="828"/>
        <v>0</v>
      </c>
      <c r="B2705" s="1708">
        <f t="shared" si="829"/>
        <v>10151071</v>
      </c>
      <c r="C2705" s="1002">
        <v>151</v>
      </c>
      <c r="D2705" s="1797" t="s">
        <v>447</v>
      </c>
      <c r="E2705" s="1002">
        <v>71</v>
      </c>
      <c r="F2705" s="1003" t="s">
        <v>3974</v>
      </c>
      <c r="H2705" s="1016" t="s">
        <v>345</v>
      </c>
      <c r="I2705" s="1091" t="s">
        <v>6210</v>
      </c>
      <c r="K2705" s="999" t="s">
        <v>7390</v>
      </c>
      <c r="L2705" s="1000">
        <f t="shared" si="830"/>
        <v>0</v>
      </c>
      <c r="N2705" s="1724">
        <f>IF(AND(L2705&lt;&gt;0,ISERROR(MATCH(L2705,Anexa!D:D,0))=TRUE),1,0)</f>
        <v>0</v>
      </c>
      <c r="Z2705" s="1006" t="str">
        <f t="shared" si="831"/>
        <v>Cap.5 Pct.1: Codul activitatilor CAEN (Col.D) trebuie sa apartina nomenclatorului CAEN Rev2, pentru Rd.(2 la n)</v>
      </c>
      <c r="AA2705" s="2205">
        <f t="shared" si="827"/>
        <v>1</v>
      </c>
      <c r="AB2705" s="3036">
        <v>151</v>
      </c>
    </row>
    <row r="2706" spans="1:28" x14ac:dyDescent="0.25">
      <c r="A2706" s="1708">
        <f t="shared" ca="1" si="828"/>
        <v>0</v>
      </c>
      <c r="B2706" s="1708">
        <f t="shared" si="829"/>
        <v>10151072</v>
      </c>
      <c r="C2706" s="1002">
        <v>151</v>
      </c>
      <c r="D2706" s="1797" t="s">
        <v>447</v>
      </c>
      <c r="E2706" s="1002">
        <v>72</v>
      </c>
      <c r="F2706" s="1003" t="s">
        <v>3974</v>
      </c>
      <c r="H2706" s="1016" t="s">
        <v>345</v>
      </c>
      <c r="I2706" s="1091" t="s">
        <v>6211</v>
      </c>
      <c r="K2706" s="999" t="s">
        <v>7391</v>
      </c>
      <c r="L2706" s="1000">
        <f t="shared" si="830"/>
        <v>0</v>
      </c>
      <c r="N2706" s="1724">
        <f>IF(AND(L2706&lt;&gt;0,ISERROR(MATCH(L2706,Anexa!D:D,0))=TRUE),1,0)</f>
        <v>0</v>
      </c>
      <c r="Z2706" s="1006" t="str">
        <f t="shared" si="831"/>
        <v>Cap.5 Pct.1: Codul activitatilor CAEN (Col.D) trebuie sa apartina nomenclatorului CAEN Rev2, pentru Rd.(2 la n)</v>
      </c>
      <c r="AA2706" s="2205">
        <f t="shared" si="827"/>
        <v>1</v>
      </c>
      <c r="AB2706" s="3036">
        <v>151</v>
      </c>
    </row>
    <row r="2707" spans="1:28" x14ac:dyDescent="0.25">
      <c r="A2707" s="1708">
        <f t="shared" ca="1" si="828"/>
        <v>0</v>
      </c>
      <c r="B2707" s="1708">
        <f t="shared" si="829"/>
        <v>10151073</v>
      </c>
      <c r="C2707" s="1002">
        <v>151</v>
      </c>
      <c r="D2707" s="1797" t="s">
        <v>447</v>
      </c>
      <c r="E2707" s="1002">
        <v>73</v>
      </c>
      <c r="F2707" s="1003" t="s">
        <v>3974</v>
      </c>
      <c r="H2707" s="1016" t="s">
        <v>345</v>
      </c>
      <c r="I2707" s="1091" t="s">
        <v>6212</v>
      </c>
      <c r="K2707" s="999" t="s">
        <v>7392</v>
      </c>
      <c r="L2707" s="1000">
        <f t="shared" si="830"/>
        <v>0</v>
      </c>
      <c r="N2707" s="1724">
        <f>IF(AND(L2707&lt;&gt;0,ISERROR(MATCH(L2707,Anexa!D:D,0))=TRUE),1,0)</f>
        <v>0</v>
      </c>
      <c r="Z2707" s="1006" t="str">
        <f t="shared" si="831"/>
        <v>Cap.5 Pct.1: Codul activitatilor CAEN (Col.D) trebuie sa apartina nomenclatorului CAEN Rev2, pentru Rd.(2 la n)</v>
      </c>
      <c r="AA2707" s="2205">
        <f t="shared" si="827"/>
        <v>1</v>
      </c>
      <c r="AB2707" s="3036">
        <v>151</v>
      </c>
    </row>
    <row r="2708" spans="1:28" x14ac:dyDescent="0.25">
      <c r="A2708" s="1708">
        <f t="shared" ca="1" si="828"/>
        <v>0</v>
      </c>
      <c r="B2708" s="1708">
        <f t="shared" si="829"/>
        <v>10151074</v>
      </c>
      <c r="C2708" s="1002">
        <v>151</v>
      </c>
      <c r="D2708" s="1797" t="s">
        <v>447</v>
      </c>
      <c r="E2708" s="1002">
        <v>74</v>
      </c>
      <c r="F2708" s="1003" t="s">
        <v>3974</v>
      </c>
      <c r="H2708" s="1016" t="s">
        <v>345</v>
      </c>
      <c r="I2708" s="1091" t="s">
        <v>6213</v>
      </c>
      <c r="K2708" s="999" t="s">
        <v>7393</v>
      </c>
      <c r="L2708" s="1000">
        <f t="shared" si="830"/>
        <v>0</v>
      </c>
      <c r="N2708" s="1724">
        <f>IF(AND(L2708&lt;&gt;0,ISERROR(MATCH(L2708,Anexa!D:D,0))=TRUE),1,0)</f>
        <v>0</v>
      </c>
      <c r="Z2708" s="1006" t="str">
        <f t="shared" si="831"/>
        <v>Cap.5 Pct.1: Codul activitatilor CAEN (Col.D) trebuie sa apartina nomenclatorului CAEN Rev2, pentru Rd.(2 la n)</v>
      </c>
      <c r="AA2708" s="2205">
        <f t="shared" si="827"/>
        <v>1</v>
      </c>
      <c r="AB2708" s="3036">
        <v>151</v>
      </c>
    </row>
    <row r="2709" spans="1:28" x14ac:dyDescent="0.25">
      <c r="A2709" s="1708">
        <f t="shared" ca="1" si="828"/>
        <v>0</v>
      </c>
      <c r="B2709" s="1708">
        <f t="shared" si="829"/>
        <v>10151075</v>
      </c>
      <c r="C2709" s="1002">
        <v>151</v>
      </c>
      <c r="D2709" s="1797" t="s">
        <v>447</v>
      </c>
      <c r="E2709" s="1002">
        <v>75</v>
      </c>
      <c r="F2709" s="1003" t="s">
        <v>3974</v>
      </c>
      <c r="H2709" s="1016" t="s">
        <v>345</v>
      </c>
      <c r="I2709" s="1091" t="s">
        <v>6214</v>
      </c>
      <c r="K2709" s="999" t="s">
        <v>7394</v>
      </c>
      <c r="L2709" s="1000">
        <f t="shared" si="830"/>
        <v>0</v>
      </c>
      <c r="N2709" s="1724">
        <f>IF(AND(L2709&lt;&gt;0,ISERROR(MATCH(L2709,Anexa!D:D,0))=TRUE),1,0)</f>
        <v>0</v>
      </c>
      <c r="Z2709" s="1006" t="str">
        <f t="shared" si="831"/>
        <v>Cap.5 Pct.1: Codul activitatilor CAEN (Col.D) trebuie sa apartina nomenclatorului CAEN Rev2, pentru Rd.(2 la n)</v>
      </c>
      <c r="AA2709" s="2205">
        <f t="shared" si="827"/>
        <v>1</v>
      </c>
      <c r="AB2709" s="3036">
        <v>151</v>
      </c>
    </row>
    <row r="2710" spans="1:28" x14ac:dyDescent="0.25">
      <c r="A2710" s="1708">
        <f t="shared" ca="1" si="828"/>
        <v>0</v>
      </c>
      <c r="B2710" s="1708">
        <f t="shared" si="829"/>
        <v>10151076</v>
      </c>
      <c r="C2710" s="1002">
        <v>151</v>
      </c>
      <c r="D2710" s="1797" t="s">
        <v>447</v>
      </c>
      <c r="E2710" s="1002">
        <v>76</v>
      </c>
      <c r="F2710" s="1003" t="s">
        <v>3974</v>
      </c>
      <c r="H2710" s="1016" t="s">
        <v>345</v>
      </c>
      <c r="I2710" s="1091" t="s">
        <v>6215</v>
      </c>
      <c r="K2710" s="999" t="s">
        <v>7395</v>
      </c>
      <c r="L2710" s="1000">
        <f t="shared" si="830"/>
        <v>0</v>
      </c>
      <c r="N2710" s="1724">
        <f>IF(AND(L2710&lt;&gt;0,ISERROR(MATCH(L2710,Anexa!D:D,0))=TRUE),1,0)</f>
        <v>0</v>
      </c>
      <c r="Z2710" s="1006" t="str">
        <f t="shared" si="831"/>
        <v>Cap.5 Pct.1: Codul activitatilor CAEN (Col.D) trebuie sa apartina nomenclatorului CAEN Rev2, pentru Rd.(2 la n)</v>
      </c>
      <c r="AA2710" s="2205">
        <f t="shared" si="827"/>
        <v>1</v>
      </c>
      <c r="AB2710" s="3036">
        <v>151</v>
      </c>
    </row>
    <row r="2711" spans="1:28" x14ac:dyDescent="0.25">
      <c r="A2711" s="1708">
        <f t="shared" ca="1" si="828"/>
        <v>0</v>
      </c>
      <c r="B2711" s="1708">
        <f t="shared" si="829"/>
        <v>10151077</v>
      </c>
      <c r="C2711" s="1002">
        <v>151</v>
      </c>
      <c r="D2711" s="1797" t="s">
        <v>447</v>
      </c>
      <c r="E2711" s="1002">
        <v>77</v>
      </c>
      <c r="F2711" s="1003" t="s">
        <v>3974</v>
      </c>
      <c r="H2711" s="1016" t="s">
        <v>345</v>
      </c>
      <c r="I2711" s="1091" t="s">
        <v>6216</v>
      </c>
      <c r="K2711" s="999" t="s">
        <v>7396</v>
      </c>
      <c r="L2711" s="1000">
        <f t="shared" si="830"/>
        <v>0</v>
      </c>
      <c r="N2711" s="1724">
        <f>IF(AND(L2711&lt;&gt;0,ISERROR(MATCH(L2711,Anexa!D:D,0))=TRUE),1,0)</f>
        <v>0</v>
      </c>
      <c r="Z2711" s="1006" t="str">
        <f t="shared" si="831"/>
        <v>Cap.5 Pct.1: Codul activitatilor CAEN (Col.D) trebuie sa apartina nomenclatorului CAEN Rev2, pentru Rd.(2 la n)</v>
      </c>
      <c r="AA2711" s="2205">
        <f t="shared" si="827"/>
        <v>1</v>
      </c>
      <c r="AB2711" s="3036">
        <v>151</v>
      </c>
    </row>
    <row r="2712" spans="1:28" x14ac:dyDescent="0.25">
      <c r="A2712" s="1708">
        <f t="shared" ca="1" si="828"/>
        <v>0</v>
      </c>
      <c r="B2712" s="1708">
        <f t="shared" si="829"/>
        <v>10151078</v>
      </c>
      <c r="C2712" s="1002">
        <v>151</v>
      </c>
      <c r="D2712" s="1797" t="s">
        <v>447</v>
      </c>
      <c r="E2712" s="1002">
        <v>78</v>
      </c>
      <c r="F2712" s="1003" t="s">
        <v>3974</v>
      </c>
      <c r="H2712" s="1016" t="s">
        <v>345</v>
      </c>
      <c r="I2712" s="1091" t="s">
        <v>6217</v>
      </c>
      <c r="K2712" s="999" t="s">
        <v>7397</v>
      </c>
      <c r="L2712" s="1000">
        <f t="shared" si="830"/>
        <v>0</v>
      </c>
      <c r="N2712" s="1724">
        <f>IF(AND(L2712&lt;&gt;0,ISERROR(MATCH(L2712,Anexa!D:D,0))=TRUE),1,0)</f>
        <v>0</v>
      </c>
      <c r="Z2712" s="1006" t="str">
        <f t="shared" si="831"/>
        <v>Cap.5 Pct.1: Codul activitatilor CAEN (Col.D) trebuie sa apartina nomenclatorului CAEN Rev2, pentru Rd.(2 la n)</v>
      </c>
      <c r="AA2712" s="2205">
        <f t="shared" si="827"/>
        <v>1</v>
      </c>
      <c r="AB2712" s="3036">
        <v>151</v>
      </c>
    </row>
    <row r="2713" spans="1:28" x14ac:dyDescent="0.25">
      <c r="A2713" s="1708">
        <f t="shared" ca="1" si="828"/>
        <v>0</v>
      </c>
      <c r="B2713" s="1708">
        <f t="shared" si="829"/>
        <v>10151079</v>
      </c>
      <c r="C2713" s="1002">
        <v>151</v>
      </c>
      <c r="D2713" s="1797" t="s">
        <v>447</v>
      </c>
      <c r="E2713" s="1002">
        <v>79</v>
      </c>
      <c r="F2713" s="1003" t="s">
        <v>3974</v>
      </c>
      <c r="H2713" s="1016" t="s">
        <v>345</v>
      </c>
      <c r="I2713" s="1091" t="s">
        <v>6218</v>
      </c>
      <c r="K2713" s="999" t="s">
        <v>7398</v>
      </c>
      <c r="L2713" s="1000">
        <f t="shared" si="830"/>
        <v>0</v>
      </c>
      <c r="N2713" s="1724">
        <f>IF(AND(L2713&lt;&gt;0,ISERROR(MATCH(L2713,Anexa!D:D,0))=TRUE),1,0)</f>
        <v>0</v>
      </c>
      <c r="Z2713" s="1006" t="str">
        <f t="shared" si="831"/>
        <v>Cap.5 Pct.1: Codul activitatilor CAEN (Col.D) trebuie sa apartina nomenclatorului CAEN Rev2, pentru Rd.(2 la n)</v>
      </c>
      <c r="AA2713" s="2205">
        <f t="shared" si="827"/>
        <v>1</v>
      </c>
      <c r="AB2713" s="3036">
        <v>151</v>
      </c>
    </row>
    <row r="2714" spans="1:28" x14ac:dyDescent="0.25">
      <c r="A2714" s="1708">
        <f t="shared" ca="1" si="828"/>
        <v>0</v>
      </c>
      <c r="B2714" s="1708">
        <f t="shared" si="829"/>
        <v>10151080</v>
      </c>
      <c r="C2714" s="1002">
        <v>151</v>
      </c>
      <c r="D2714" s="1797" t="s">
        <v>447</v>
      </c>
      <c r="E2714" s="1002">
        <v>80</v>
      </c>
      <c r="F2714" s="1003" t="s">
        <v>3974</v>
      </c>
      <c r="H2714" s="1016" t="s">
        <v>345</v>
      </c>
      <c r="I2714" s="1091" t="s">
        <v>6219</v>
      </c>
      <c r="K2714" s="999" t="s">
        <v>7399</v>
      </c>
      <c r="L2714" s="1000">
        <f t="shared" si="830"/>
        <v>0</v>
      </c>
      <c r="N2714" s="1724">
        <f>IF(AND(L2714&lt;&gt;0,ISERROR(MATCH(L2714,Anexa!D:D,0))=TRUE),1,0)</f>
        <v>0</v>
      </c>
      <c r="Z2714" s="1006" t="str">
        <f t="shared" si="831"/>
        <v>Cap.5 Pct.1: Codul activitatilor CAEN (Col.D) trebuie sa apartina nomenclatorului CAEN Rev2, pentru Rd.(2 la n)</v>
      </c>
      <c r="AA2714" s="2205">
        <f t="shared" si="827"/>
        <v>1</v>
      </c>
      <c r="AB2714" s="3036">
        <v>151</v>
      </c>
    </row>
    <row r="2715" spans="1:28" x14ac:dyDescent="0.25">
      <c r="A2715" s="1708">
        <f t="shared" ca="1" si="828"/>
        <v>0</v>
      </c>
      <c r="B2715" s="1708">
        <f t="shared" si="829"/>
        <v>10151081</v>
      </c>
      <c r="C2715" s="1002">
        <v>151</v>
      </c>
      <c r="D2715" s="1797" t="s">
        <v>447</v>
      </c>
      <c r="E2715" s="1002">
        <v>81</v>
      </c>
      <c r="F2715" s="1003" t="s">
        <v>3974</v>
      </c>
      <c r="H2715" s="1016" t="s">
        <v>345</v>
      </c>
      <c r="I2715" s="1091" t="s">
        <v>6220</v>
      </c>
      <c r="K2715" s="999" t="s">
        <v>7400</v>
      </c>
      <c r="L2715" s="1000">
        <f t="shared" si="830"/>
        <v>0</v>
      </c>
      <c r="N2715" s="1724">
        <f>IF(AND(L2715&lt;&gt;0,ISERROR(MATCH(L2715,Anexa!D:D,0))=TRUE),1,0)</f>
        <v>0</v>
      </c>
      <c r="Z2715" s="1006" t="str">
        <f t="shared" si="831"/>
        <v>Cap.5 Pct.1: Codul activitatilor CAEN (Col.D) trebuie sa apartina nomenclatorului CAEN Rev2, pentru Rd.(2 la n)</v>
      </c>
      <c r="AA2715" s="2205">
        <f t="shared" si="827"/>
        <v>1</v>
      </c>
      <c r="AB2715" s="3036">
        <v>151</v>
      </c>
    </row>
    <row r="2716" spans="1:28" x14ac:dyDescent="0.25">
      <c r="A2716" s="1708">
        <f t="shared" ca="1" si="828"/>
        <v>0</v>
      </c>
      <c r="B2716" s="1708">
        <f t="shared" si="829"/>
        <v>10151082</v>
      </c>
      <c r="C2716" s="1002">
        <v>151</v>
      </c>
      <c r="D2716" s="1797" t="s">
        <v>447</v>
      </c>
      <c r="E2716" s="1002">
        <v>82</v>
      </c>
      <c r="F2716" s="1003" t="s">
        <v>3974</v>
      </c>
      <c r="H2716" s="1016" t="s">
        <v>345</v>
      </c>
      <c r="I2716" s="1091" t="s">
        <v>6221</v>
      </c>
      <c r="K2716" s="999" t="s">
        <v>7401</v>
      </c>
      <c r="L2716" s="1000">
        <f t="shared" si="830"/>
        <v>0</v>
      </c>
      <c r="N2716" s="1724">
        <f>IF(AND(L2716&lt;&gt;0,ISERROR(MATCH(L2716,Anexa!D:D,0))=TRUE),1,0)</f>
        <v>0</v>
      </c>
      <c r="Z2716" s="1006" t="str">
        <f t="shared" si="831"/>
        <v>Cap.5 Pct.1: Codul activitatilor CAEN (Col.D) trebuie sa apartina nomenclatorului CAEN Rev2, pentru Rd.(2 la n)</v>
      </c>
      <c r="AA2716" s="2205">
        <f t="shared" si="827"/>
        <v>1</v>
      </c>
      <c r="AB2716" s="3036">
        <v>151</v>
      </c>
    </row>
    <row r="2717" spans="1:28" x14ac:dyDescent="0.25">
      <c r="A2717" s="1708">
        <f t="shared" ca="1" si="828"/>
        <v>0</v>
      </c>
      <c r="B2717" s="1708">
        <f t="shared" si="829"/>
        <v>10151083</v>
      </c>
      <c r="C2717" s="1002">
        <v>151</v>
      </c>
      <c r="D2717" s="1797" t="s">
        <v>447</v>
      </c>
      <c r="E2717" s="1002">
        <v>83</v>
      </c>
      <c r="F2717" s="1003" t="s">
        <v>3974</v>
      </c>
      <c r="H2717" s="1016" t="s">
        <v>345</v>
      </c>
      <c r="I2717" s="1091" t="s">
        <v>6222</v>
      </c>
      <c r="K2717" s="999" t="s">
        <v>7402</v>
      </c>
      <c r="L2717" s="1000">
        <f t="shared" si="830"/>
        <v>0</v>
      </c>
      <c r="N2717" s="1724">
        <f>IF(AND(L2717&lt;&gt;0,ISERROR(MATCH(L2717,Anexa!D:D,0))=TRUE),1,0)</f>
        <v>0</v>
      </c>
      <c r="Z2717" s="1006" t="str">
        <f t="shared" si="831"/>
        <v>Cap.5 Pct.1: Codul activitatilor CAEN (Col.D) trebuie sa apartina nomenclatorului CAEN Rev2, pentru Rd.(2 la n)</v>
      </c>
      <c r="AA2717" s="2205">
        <f t="shared" si="827"/>
        <v>1</v>
      </c>
      <c r="AB2717" s="3036">
        <v>151</v>
      </c>
    </row>
    <row r="2718" spans="1:28" x14ac:dyDescent="0.25">
      <c r="A2718" s="1708">
        <f t="shared" ca="1" si="828"/>
        <v>0</v>
      </c>
      <c r="B2718" s="1708">
        <f t="shared" si="829"/>
        <v>10151084</v>
      </c>
      <c r="C2718" s="1002">
        <v>151</v>
      </c>
      <c r="D2718" s="1797" t="s">
        <v>447</v>
      </c>
      <c r="E2718" s="1002">
        <v>84</v>
      </c>
      <c r="F2718" s="1003" t="s">
        <v>3974</v>
      </c>
      <c r="H2718" s="1016" t="s">
        <v>345</v>
      </c>
      <c r="I2718" s="1091" t="s">
        <v>6223</v>
      </c>
      <c r="K2718" s="999" t="s">
        <v>7403</v>
      </c>
      <c r="L2718" s="1000">
        <f t="shared" si="830"/>
        <v>0</v>
      </c>
      <c r="N2718" s="1724">
        <f>IF(AND(L2718&lt;&gt;0,ISERROR(MATCH(L2718,Anexa!D:D,0))=TRUE),1,0)</f>
        <v>0</v>
      </c>
      <c r="Z2718" s="1006" t="str">
        <f t="shared" si="831"/>
        <v>Cap.5 Pct.1: Codul activitatilor CAEN (Col.D) trebuie sa apartina nomenclatorului CAEN Rev2, pentru Rd.(2 la n)</v>
      </c>
      <c r="AA2718" s="2205">
        <f t="shared" si="827"/>
        <v>1</v>
      </c>
      <c r="AB2718" s="3036">
        <v>151</v>
      </c>
    </row>
    <row r="2719" spans="1:28" x14ac:dyDescent="0.25">
      <c r="A2719" s="1708">
        <f t="shared" ca="1" si="828"/>
        <v>0</v>
      </c>
      <c r="B2719" s="1708">
        <f t="shared" si="829"/>
        <v>10151085</v>
      </c>
      <c r="C2719" s="1002">
        <v>151</v>
      </c>
      <c r="D2719" s="1797" t="s">
        <v>447</v>
      </c>
      <c r="E2719" s="1002">
        <v>85</v>
      </c>
      <c r="F2719" s="1003" t="s">
        <v>3974</v>
      </c>
      <c r="H2719" s="1016" t="s">
        <v>345</v>
      </c>
      <c r="I2719" s="1091" t="s">
        <v>6224</v>
      </c>
      <c r="K2719" s="999" t="s">
        <v>7404</v>
      </c>
      <c r="L2719" s="1000">
        <f t="shared" si="830"/>
        <v>0</v>
      </c>
      <c r="N2719" s="1724">
        <f>IF(AND(L2719&lt;&gt;0,ISERROR(MATCH(L2719,Anexa!D:D,0))=TRUE),1,0)</f>
        <v>0</v>
      </c>
      <c r="Z2719" s="1006" t="str">
        <f t="shared" si="831"/>
        <v>Cap.5 Pct.1: Codul activitatilor CAEN (Col.D) trebuie sa apartina nomenclatorului CAEN Rev2, pentru Rd.(2 la n)</v>
      </c>
      <c r="AA2719" s="2205">
        <f t="shared" si="827"/>
        <v>1</v>
      </c>
      <c r="AB2719" s="3036">
        <v>151</v>
      </c>
    </row>
    <row r="2720" spans="1:28" x14ac:dyDescent="0.25">
      <c r="A2720" s="1708">
        <f t="shared" ca="1" si="828"/>
        <v>0</v>
      </c>
      <c r="B2720" s="1708">
        <f t="shared" si="829"/>
        <v>10151086</v>
      </c>
      <c r="C2720" s="1002">
        <v>151</v>
      </c>
      <c r="D2720" s="1797" t="s">
        <v>447</v>
      </c>
      <c r="E2720" s="1002">
        <v>86</v>
      </c>
      <c r="F2720" s="1003" t="s">
        <v>3974</v>
      </c>
      <c r="H2720" s="1016" t="s">
        <v>345</v>
      </c>
      <c r="I2720" s="1091" t="s">
        <v>6225</v>
      </c>
      <c r="K2720" s="999" t="s">
        <v>7405</v>
      </c>
      <c r="L2720" s="1000">
        <f t="shared" si="830"/>
        <v>0</v>
      </c>
      <c r="N2720" s="1724">
        <f>IF(AND(L2720&lt;&gt;0,ISERROR(MATCH(L2720,Anexa!D:D,0))=TRUE),1,0)</f>
        <v>0</v>
      </c>
      <c r="Z2720" s="1006" t="str">
        <f t="shared" si="831"/>
        <v>Cap.5 Pct.1: Codul activitatilor CAEN (Col.D) trebuie sa apartina nomenclatorului CAEN Rev2, pentru Rd.(2 la n)</v>
      </c>
      <c r="AA2720" s="2205">
        <f t="shared" si="827"/>
        <v>1</v>
      </c>
      <c r="AB2720" s="3036">
        <v>151</v>
      </c>
    </row>
    <row r="2721" spans="1:28" x14ac:dyDescent="0.25">
      <c r="A2721" s="1708">
        <f t="shared" ca="1" si="828"/>
        <v>0</v>
      </c>
      <c r="B2721" s="1708">
        <f t="shared" si="829"/>
        <v>10151087</v>
      </c>
      <c r="C2721" s="1002">
        <v>151</v>
      </c>
      <c r="D2721" s="1797" t="s">
        <v>447</v>
      </c>
      <c r="E2721" s="1002">
        <v>87</v>
      </c>
      <c r="F2721" s="1003" t="s">
        <v>3974</v>
      </c>
      <c r="H2721" s="1016" t="s">
        <v>345</v>
      </c>
      <c r="I2721" s="1091" t="s">
        <v>6226</v>
      </c>
      <c r="K2721" s="999" t="s">
        <v>7406</v>
      </c>
      <c r="L2721" s="1000">
        <f t="shared" si="830"/>
        <v>0</v>
      </c>
      <c r="N2721" s="1724">
        <f>IF(AND(L2721&lt;&gt;0,ISERROR(MATCH(L2721,Anexa!D:D,0))=TRUE),1,0)</f>
        <v>0</v>
      </c>
      <c r="Z2721" s="1006" t="str">
        <f t="shared" si="831"/>
        <v>Cap.5 Pct.1: Codul activitatilor CAEN (Col.D) trebuie sa apartina nomenclatorului CAEN Rev2, pentru Rd.(2 la n)</v>
      </c>
      <c r="AA2721" s="2205">
        <f t="shared" si="827"/>
        <v>1</v>
      </c>
      <c r="AB2721" s="3036">
        <v>151</v>
      </c>
    </row>
    <row r="2722" spans="1:28" x14ac:dyDescent="0.25">
      <c r="A2722" s="1708">
        <f t="shared" ca="1" si="828"/>
        <v>0</v>
      </c>
      <c r="B2722" s="1708">
        <f t="shared" si="829"/>
        <v>10151088</v>
      </c>
      <c r="C2722" s="1002">
        <v>151</v>
      </c>
      <c r="D2722" s="1797" t="s">
        <v>447</v>
      </c>
      <c r="E2722" s="1002">
        <v>88</v>
      </c>
      <c r="F2722" s="1003" t="s">
        <v>3974</v>
      </c>
      <c r="H2722" s="1016" t="s">
        <v>345</v>
      </c>
      <c r="I2722" s="1091" t="s">
        <v>6227</v>
      </c>
      <c r="K2722" s="999" t="s">
        <v>7407</v>
      </c>
      <c r="L2722" s="1000">
        <f t="shared" si="830"/>
        <v>0</v>
      </c>
      <c r="N2722" s="1724">
        <f>IF(AND(L2722&lt;&gt;0,ISERROR(MATCH(L2722,Anexa!D:D,0))=TRUE),1,0)</f>
        <v>0</v>
      </c>
      <c r="Z2722" s="1006" t="str">
        <f t="shared" si="831"/>
        <v>Cap.5 Pct.1: Codul activitatilor CAEN (Col.D) trebuie sa apartina nomenclatorului CAEN Rev2, pentru Rd.(2 la n)</v>
      </c>
      <c r="AA2722" s="2205">
        <f t="shared" si="827"/>
        <v>1</v>
      </c>
      <c r="AB2722" s="3036">
        <v>151</v>
      </c>
    </row>
    <row r="2723" spans="1:28" x14ac:dyDescent="0.25">
      <c r="A2723" s="1708">
        <f t="shared" ca="1" si="828"/>
        <v>0</v>
      </c>
      <c r="B2723" s="1708">
        <f t="shared" si="829"/>
        <v>10151089</v>
      </c>
      <c r="C2723" s="1002">
        <v>151</v>
      </c>
      <c r="D2723" s="1797" t="s">
        <v>447</v>
      </c>
      <c r="E2723" s="1002">
        <v>89</v>
      </c>
      <c r="F2723" s="1003" t="s">
        <v>3974</v>
      </c>
      <c r="H2723" s="1016" t="s">
        <v>345</v>
      </c>
      <c r="I2723" s="1091" t="s">
        <v>6228</v>
      </c>
      <c r="K2723" s="999" t="s">
        <v>7408</v>
      </c>
      <c r="L2723" s="1000">
        <f t="shared" si="830"/>
        <v>0</v>
      </c>
      <c r="N2723" s="1724">
        <f>IF(AND(L2723&lt;&gt;0,ISERROR(MATCH(L2723,Anexa!D:D,0))=TRUE),1,0)</f>
        <v>0</v>
      </c>
      <c r="Z2723" s="1006" t="str">
        <f t="shared" si="831"/>
        <v>Cap.5 Pct.1: Codul activitatilor CAEN (Col.D) trebuie sa apartina nomenclatorului CAEN Rev2, pentru Rd.(2 la n)</v>
      </c>
      <c r="AA2723" s="2205">
        <f t="shared" si="827"/>
        <v>1</v>
      </c>
      <c r="AB2723" s="3036">
        <v>151</v>
      </c>
    </row>
    <row r="2724" spans="1:28" x14ac:dyDescent="0.25">
      <c r="A2724" s="1708">
        <f t="shared" ca="1" si="828"/>
        <v>0</v>
      </c>
      <c r="B2724" s="1708">
        <f t="shared" si="829"/>
        <v>10151090</v>
      </c>
      <c r="C2724" s="1002">
        <v>151</v>
      </c>
      <c r="D2724" s="1797" t="s">
        <v>447</v>
      </c>
      <c r="E2724" s="1002">
        <v>90</v>
      </c>
      <c r="F2724" s="1003" t="s">
        <v>3974</v>
      </c>
      <c r="H2724" s="1016" t="s">
        <v>345</v>
      </c>
      <c r="I2724" s="1091" t="s">
        <v>6229</v>
      </c>
      <c r="K2724" s="999" t="s">
        <v>7409</v>
      </c>
      <c r="L2724" s="1000">
        <f t="shared" si="830"/>
        <v>0</v>
      </c>
      <c r="N2724" s="1724">
        <f>IF(AND(L2724&lt;&gt;0,ISERROR(MATCH(L2724,Anexa!D:D,0))=TRUE),1,0)</f>
        <v>0</v>
      </c>
      <c r="Z2724" s="1006" t="str">
        <f t="shared" si="831"/>
        <v>Cap.5 Pct.1: Codul activitatilor CAEN (Col.D) trebuie sa apartina nomenclatorului CAEN Rev2, pentru Rd.(2 la n)</v>
      </c>
      <c r="AA2724" s="2205">
        <f t="shared" si="827"/>
        <v>1</v>
      </c>
      <c r="AB2724" s="3036">
        <v>151</v>
      </c>
    </row>
    <row r="2725" spans="1:28" x14ac:dyDescent="0.25">
      <c r="A2725" s="1708">
        <f t="shared" ca="1" si="828"/>
        <v>0</v>
      </c>
      <c r="B2725" s="1708">
        <f t="shared" si="829"/>
        <v>10151091</v>
      </c>
      <c r="C2725" s="1002">
        <v>151</v>
      </c>
      <c r="D2725" s="1797" t="s">
        <v>447</v>
      </c>
      <c r="E2725" s="1002">
        <v>91</v>
      </c>
      <c r="F2725" s="1003" t="s">
        <v>3974</v>
      </c>
      <c r="H2725" s="1016" t="s">
        <v>345</v>
      </c>
      <c r="I2725" s="1091" t="s">
        <v>6230</v>
      </c>
      <c r="K2725" s="999" t="s">
        <v>7410</v>
      </c>
      <c r="L2725" s="1000">
        <f t="shared" si="830"/>
        <v>0</v>
      </c>
      <c r="N2725" s="1724">
        <f>IF(AND(L2725&lt;&gt;0,ISERROR(MATCH(L2725,Anexa!D:D,0))=TRUE),1,0)</f>
        <v>0</v>
      </c>
      <c r="Z2725" s="1006" t="str">
        <f t="shared" si="831"/>
        <v>Cap.5 Pct.1: Codul activitatilor CAEN (Col.D) trebuie sa apartina nomenclatorului CAEN Rev2, pentru Rd.(2 la n)</v>
      </c>
      <c r="AA2725" s="2205">
        <f t="shared" si="827"/>
        <v>1</v>
      </c>
      <c r="AB2725" s="3036">
        <v>151</v>
      </c>
    </row>
    <row r="2726" spans="1:28" x14ac:dyDescent="0.25">
      <c r="A2726" s="1708">
        <f t="shared" ca="1" si="828"/>
        <v>0</v>
      </c>
      <c r="B2726" s="1708">
        <f t="shared" si="829"/>
        <v>10151092</v>
      </c>
      <c r="C2726" s="1002">
        <v>151</v>
      </c>
      <c r="D2726" s="1797" t="s">
        <v>447</v>
      </c>
      <c r="E2726" s="1002">
        <v>92</v>
      </c>
      <c r="F2726" s="1003" t="s">
        <v>3974</v>
      </c>
      <c r="H2726" s="1016" t="s">
        <v>345</v>
      </c>
      <c r="I2726" s="1091" t="s">
        <v>6231</v>
      </c>
      <c r="K2726" s="999" t="s">
        <v>7411</v>
      </c>
      <c r="L2726" s="1000">
        <f t="shared" si="830"/>
        <v>0</v>
      </c>
      <c r="N2726" s="1724">
        <f>IF(AND(L2726&lt;&gt;0,ISERROR(MATCH(L2726,Anexa!D:D,0))=TRUE),1,0)</f>
        <v>0</v>
      </c>
      <c r="Z2726" s="1006" t="str">
        <f t="shared" si="831"/>
        <v>Cap.5 Pct.1: Codul activitatilor CAEN (Col.D) trebuie sa apartina nomenclatorului CAEN Rev2, pentru Rd.(2 la n)</v>
      </c>
      <c r="AA2726" s="2205">
        <f t="shared" si="827"/>
        <v>1</v>
      </c>
      <c r="AB2726" s="3036">
        <v>151</v>
      </c>
    </row>
    <row r="2727" spans="1:28" x14ac:dyDescent="0.25">
      <c r="A2727" s="1708">
        <f t="shared" ca="1" si="828"/>
        <v>0</v>
      </c>
      <c r="B2727" s="1708">
        <f t="shared" si="829"/>
        <v>10151093</v>
      </c>
      <c r="C2727" s="1002">
        <v>151</v>
      </c>
      <c r="D2727" s="1797" t="s">
        <v>447</v>
      </c>
      <c r="E2727" s="1002">
        <v>93</v>
      </c>
      <c r="F2727" s="1003" t="s">
        <v>3974</v>
      </c>
      <c r="H2727" s="1016" t="s">
        <v>345</v>
      </c>
      <c r="I2727" s="1091" t="s">
        <v>6232</v>
      </c>
      <c r="K2727" s="999" t="s">
        <v>7412</v>
      </c>
      <c r="L2727" s="1000">
        <f t="shared" si="830"/>
        <v>0</v>
      </c>
      <c r="N2727" s="1724">
        <f>IF(AND(L2727&lt;&gt;0,ISERROR(MATCH(L2727,Anexa!D:D,0))=TRUE),1,0)</f>
        <v>0</v>
      </c>
      <c r="Z2727" s="1006" t="str">
        <f t="shared" si="831"/>
        <v>Cap.5 Pct.1: Codul activitatilor CAEN (Col.D) trebuie sa apartina nomenclatorului CAEN Rev2, pentru Rd.(2 la n)</v>
      </c>
      <c r="AA2727" s="2205">
        <f t="shared" si="827"/>
        <v>1</v>
      </c>
      <c r="AB2727" s="3036">
        <v>151</v>
      </c>
    </row>
    <row r="2728" spans="1:28" x14ac:dyDescent="0.25">
      <c r="A2728" s="1708">
        <f t="shared" ca="1" si="828"/>
        <v>0</v>
      </c>
      <c r="B2728" s="1708">
        <f t="shared" si="829"/>
        <v>10151094</v>
      </c>
      <c r="C2728" s="1002">
        <v>151</v>
      </c>
      <c r="D2728" s="1797" t="s">
        <v>447</v>
      </c>
      <c r="E2728" s="1002">
        <v>94</v>
      </c>
      <c r="F2728" s="1003" t="s">
        <v>3974</v>
      </c>
      <c r="H2728" s="1016" t="s">
        <v>345</v>
      </c>
      <c r="I2728" s="1091" t="s">
        <v>6233</v>
      </c>
      <c r="K2728" s="999" t="s">
        <v>7413</v>
      </c>
      <c r="L2728" s="1000">
        <f t="shared" si="830"/>
        <v>0</v>
      </c>
      <c r="N2728" s="1724">
        <f>IF(AND(L2728&lt;&gt;0,ISERROR(MATCH(L2728,Anexa!D:D,0))=TRUE),1,0)</f>
        <v>0</v>
      </c>
      <c r="Z2728" s="1006" t="str">
        <f t="shared" si="831"/>
        <v>Cap.5 Pct.1: Codul activitatilor CAEN (Col.D) trebuie sa apartina nomenclatorului CAEN Rev2, pentru Rd.(2 la n)</v>
      </c>
      <c r="AA2728" s="2205">
        <f t="shared" si="827"/>
        <v>1</v>
      </c>
      <c r="AB2728" s="3036">
        <v>151</v>
      </c>
    </row>
    <row r="2729" spans="1:28" x14ac:dyDescent="0.25">
      <c r="A2729" s="1708">
        <f t="shared" ca="1" si="828"/>
        <v>0</v>
      </c>
      <c r="B2729" s="1708">
        <f t="shared" si="829"/>
        <v>10151095</v>
      </c>
      <c r="C2729" s="1002">
        <v>151</v>
      </c>
      <c r="D2729" s="1797" t="s">
        <v>447</v>
      </c>
      <c r="E2729" s="1002">
        <v>95</v>
      </c>
      <c r="F2729" s="1003" t="s">
        <v>3974</v>
      </c>
      <c r="H2729" s="1016" t="s">
        <v>345</v>
      </c>
      <c r="I2729" s="1091" t="s">
        <v>6234</v>
      </c>
      <c r="K2729" s="999" t="s">
        <v>7414</v>
      </c>
      <c r="L2729" s="1000">
        <f t="shared" si="830"/>
        <v>0</v>
      </c>
      <c r="N2729" s="1724">
        <f>IF(AND(L2729&lt;&gt;0,ISERROR(MATCH(L2729,Anexa!D:D,0))=TRUE),1,0)</f>
        <v>0</v>
      </c>
      <c r="Z2729" s="1006" t="str">
        <f t="shared" si="831"/>
        <v>Cap.5 Pct.1: Codul activitatilor CAEN (Col.D) trebuie sa apartina nomenclatorului CAEN Rev2, pentru Rd.(2 la n)</v>
      </c>
      <c r="AA2729" s="2205">
        <f t="shared" si="827"/>
        <v>1</v>
      </c>
      <c r="AB2729" s="3036">
        <v>151</v>
      </c>
    </row>
    <row r="2730" spans="1:28" x14ac:dyDescent="0.25">
      <c r="A2730" s="1708">
        <f t="shared" ca="1" si="828"/>
        <v>0</v>
      </c>
      <c r="B2730" s="1708">
        <f t="shared" si="829"/>
        <v>10151096</v>
      </c>
      <c r="C2730" s="1002">
        <v>151</v>
      </c>
      <c r="D2730" s="1797" t="s">
        <v>447</v>
      </c>
      <c r="E2730" s="1002">
        <v>96</v>
      </c>
      <c r="F2730" s="1003" t="s">
        <v>3974</v>
      </c>
      <c r="H2730" s="1016" t="s">
        <v>345</v>
      </c>
      <c r="I2730" s="1091" t="s">
        <v>6235</v>
      </c>
      <c r="K2730" s="999" t="s">
        <v>7415</v>
      </c>
      <c r="L2730" s="1000">
        <f t="shared" si="830"/>
        <v>0</v>
      </c>
      <c r="N2730" s="1724">
        <f>IF(AND(L2730&lt;&gt;0,ISERROR(MATCH(L2730,Anexa!D:D,0))=TRUE),1,0)</f>
        <v>0</v>
      </c>
      <c r="Z2730" s="1006" t="str">
        <f t="shared" si="831"/>
        <v>Cap.5 Pct.1: Codul activitatilor CAEN (Col.D) trebuie sa apartina nomenclatorului CAEN Rev2, pentru Rd.(2 la n)</v>
      </c>
      <c r="AA2730" s="2205">
        <f t="shared" si="827"/>
        <v>1</v>
      </c>
      <c r="AB2730" s="3036">
        <v>151</v>
      </c>
    </row>
    <row r="2731" spans="1:28" x14ac:dyDescent="0.25">
      <c r="A2731" s="1708">
        <f t="shared" ca="1" si="828"/>
        <v>0</v>
      </c>
      <c r="B2731" s="1708">
        <f t="shared" si="829"/>
        <v>10151097</v>
      </c>
      <c r="C2731" s="1002">
        <v>151</v>
      </c>
      <c r="D2731" s="1797" t="s">
        <v>447</v>
      </c>
      <c r="E2731" s="1002">
        <v>97</v>
      </c>
      <c r="F2731" s="1003" t="s">
        <v>3974</v>
      </c>
      <c r="H2731" s="1016" t="s">
        <v>345</v>
      </c>
      <c r="I2731" s="1091" t="s">
        <v>6236</v>
      </c>
      <c r="K2731" s="999" t="s">
        <v>7416</v>
      </c>
      <c r="L2731" s="1000">
        <f t="shared" si="830"/>
        <v>0</v>
      </c>
      <c r="N2731" s="1724">
        <f>IF(AND(L2731&lt;&gt;0,ISERROR(MATCH(L2731,Anexa!D:D,0))=TRUE),1,0)</f>
        <v>0</v>
      </c>
      <c r="Z2731" s="1006" t="str">
        <f t="shared" si="831"/>
        <v>Cap.5 Pct.1: Codul activitatilor CAEN (Col.D) trebuie sa apartina nomenclatorului CAEN Rev2, pentru Rd.(2 la n)</v>
      </c>
      <c r="AA2731" s="2205">
        <f t="shared" si="827"/>
        <v>1</v>
      </c>
      <c r="AB2731" s="3036">
        <v>151</v>
      </c>
    </row>
    <row r="2732" spans="1:28" x14ac:dyDescent="0.25">
      <c r="A2732" s="1708">
        <f t="shared" ca="1" si="828"/>
        <v>0</v>
      </c>
      <c r="B2732" s="1708">
        <f t="shared" si="829"/>
        <v>10151098</v>
      </c>
      <c r="C2732" s="1002">
        <v>151</v>
      </c>
      <c r="D2732" s="1797" t="s">
        <v>447</v>
      </c>
      <c r="E2732" s="1002">
        <v>98</v>
      </c>
      <c r="F2732" s="1003" t="s">
        <v>3974</v>
      </c>
      <c r="H2732" s="1016" t="s">
        <v>345</v>
      </c>
      <c r="I2732" s="1091" t="s">
        <v>6237</v>
      </c>
      <c r="K2732" s="999" t="s">
        <v>7417</v>
      </c>
      <c r="L2732" s="1000">
        <f t="shared" si="830"/>
        <v>0</v>
      </c>
      <c r="N2732" s="1724">
        <f>IF(AND(L2732&lt;&gt;0,ISERROR(MATCH(L2732,Anexa!D:D,0))=TRUE),1,0)</f>
        <v>0</v>
      </c>
      <c r="Z2732" s="1006" t="str">
        <f t="shared" si="831"/>
        <v>Cap.5 Pct.1: Codul activitatilor CAEN (Col.D) trebuie sa apartina nomenclatorului CAEN Rev2, pentru Rd.(2 la n)</v>
      </c>
      <c r="AA2732" s="2205">
        <f t="shared" si="827"/>
        <v>1</v>
      </c>
      <c r="AB2732" s="3036">
        <v>151</v>
      </c>
    </row>
    <row r="2733" spans="1:28" x14ac:dyDescent="0.25">
      <c r="A2733" s="1708">
        <f t="shared" ca="1" si="828"/>
        <v>0</v>
      </c>
      <c r="B2733" s="1708">
        <f t="shared" si="829"/>
        <v>10151099</v>
      </c>
      <c r="C2733" s="1002">
        <v>151</v>
      </c>
      <c r="D2733" s="1797" t="s">
        <v>447</v>
      </c>
      <c r="E2733" s="1002">
        <v>99</v>
      </c>
      <c r="F2733" s="1003" t="s">
        <v>3974</v>
      </c>
      <c r="H2733" s="1016" t="s">
        <v>345</v>
      </c>
      <c r="I2733" s="1091" t="s">
        <v>6238</v>
      </c>
      <c r="K2733" s="999" t="s">
        <v>7418</v>
      </c>
      <c r="L2733" s="1000">
        <f t="shared" si="830"/>
        <v>0</v>
      </c>
      <c r="N2733" s="1724">
        <f>IF(AND(L2733&lt;&gt;0,ISERROR(MATCH(L2733,Anexa!D:D,0))=TRUE),1,0)</f>
        <v>0</v>
      </c>
      <c r="Z2733" s="1006" t="str">
        <f t="shared" si="831"/>
        <v>Cap.5 Pct.1: Codul activitatilor CAEN (Col.D) trebuie sa apartina nomenclatorului CAEN Rev2, pentru Rd.(2 la n)</v>
      </c>
      <c r="AA2733" s="2205">
        <f t="shared" si="827"/>
        <v>1</v>
      </c>
      <c r="AB2733" s="3036">
        <v>151</v>
      </c>
    </row>
    <row r="2734" spans="1:28" x14ac:dyDescent="0.25">
      <c r="A2734" s="1708">
        <f t="shared" ca="1" si="828"/>
        <v>0</v>
      </c>
      <c r="B2734" s="1708">
        <f t="shared" si="829"/>
        <v>10151100</v>
      </c>
      <c r="C2734" s="1002">
        <v>151</v>
      </c>
      <c r="D2734" s="1797" t="s">
        <v>447</v>
      </c>
      <c r="E2734" s="1002">
        <v>100</v>
      </c>
      <c r="F2734" s="1003" t="s">
        <v>3974</v>
      </c>
      <c r="H2734" s="1016" t="s">
        <v>345</v>
      </c>
      <c r="I2734" s="1091" t="s">
        <v>6239</v>
      </c>
      <c r="K2734" s="999" t="s">
        <v>7419</v>
      </c>
      <c r="L2734" s="1000">
        <f t="shared" si="830"/>
        <v>0</v>
      </c>
      <c r="N2734" s="1724">
        <f>IF(AND(L2734&lt;&gt;0,ISERROR(MATCH(L2734,Anexa!D:D,0))=TRUE),1,0)</f>
        <v>0</v>
      </c>
      <c r="Z2734" s="1006" t="str">
        <f t="shared" si="831"/>
        <v>Cap.5 Pct.1: Codul activitatilor CAEN (Col.D) trebuie sa apartina nomenclatorului CAEN Rev2, pentru Rd.(2 la n)</v>
      </c>
      <c r="AA2734" s="2205">
        <f t="shared" si="827"/>
        <v>1</v>
      </c>
      <c r="AB2734" s="3036">
        <v>151</v>
      </c>
    </row>
    <row r="2735" spans="1:28" x14ac:dyDescent="0.25">
      <c r="A2735" s="1708">
        <f t="shared" ca="1" si="828"/>
        <v>0</v>
      </c>
      <c r="B2735" s="1708">
        <f t="shared" si="829"/>
        <v>10151101</v>
      </c>
      <c r="C2735" s="1002">
        <v>151</v>
      </c>
      <c r="D2735" s="1797" t="s">
        <v>447</v>
      </c>
      <c r="E2735" s="1002">
        <v>101</v>
      </c>
      <c r="F2735" s="1003" t="s">
        <v>3974</v>
      </c>
      <c r="H2735" s="1016" t="s">
        <v>345</v>
      </c>
      <c r="I2735" s="1091" t="s">
        <v>6240</v>
      </c>
      <c r="K2735" s="999" t="s">
        <v>7420</v>
      </c>
      <c r="L2735" s="1000">
        <f t="shared" si="830"/>
        <v>0</v>
      </c>
      <c r="N2735" s="1724">
        <f>IF(AND(L2735&lt;&gt;0,ISERROR(MATCH(L2735,Anexa!D:D,0))=TRUE),1,0)</f>
        <v>0</v>
      </c>
      <c r="Z2735" s="1006" t="str">
        <f t="shared" si="831"/>
        <v>Cap.5 Pct.1: Codul activitatilor CAEN (Col.D) trebuie sa apartina nomenclatorului CAEN Rev2, pentru Rd.(2 la n)</v>
      </c>
      <c r="AA2735" s="2205">
        <f t="shared" si="827"/>
        <v>1</v>
      </c>
      <c r="AB2735" s="3036">
        <v>151</v>
      </c>
    </row>
    <row r="2736" spans="1:28" x14ac:dyDescent="0.25">
      <c r="A2736" s="1708">
        <f t="shared" ca="1" si="828"/>
        <v>0</v>
      </c>
      <c r="B2736" s="1708">
        <f t="shared" si="829"/>
        <v>10151102</v>
      </c>
      <c r="C2736" s="1002">
        <v>151</v>
      </c>
      <c r="D2736" s="1797" t="s">
        <v>447</v>
      </c>
      <c r="E2736" s="1002">
        <v>102</v>
      </c>
      <c r="F2736" s="1003" t="s">
        <v>3974</v>
      </c>
      <c r="H2736" s="1016" t="s">
        <v>345</v>
      </c>
      <c r="I2736" s="1091" t="s">
        <v>6241</v>
      </c>
      <c r="K2736" s="999" t="s">
        <v>7421</v>
      </c>
      <c r="L2736" s="1000">
        <f t="shared" si="830"/>
        <v>0</v>
      </c>
      <c r="N2736" s="1724">
        <f>IF(AND(L2736&lt;&gt;0,ISERROR(MATCH(L2736,Anexa!D:D,0))=TRUE),1,0)</f>
        <v>0</v>
      </c>
      <c r="Z2736" s="1006" t="str">
        <f t="shared" si="831"/>
        <v>Cap.5 Pct.1: Codul activitatilor CAEN (Col.D) trebuie sa apartina nomenclatorului CAEN Rev2, pentru Rd.(2 la n)</v>
      </c>
      <c r="AA2736" s="2205">
        <f t="shared" si="827"/>
        <v>1</v>
      </c>
      <c r="AB2736" s="3036">
        <v>151</v>
      </c>
    </row>
    <row r="2737" spans="1:28" x14ac:dyDescent="0.25">
      <c r="A2737" s="1708">
        <f t="shared" ca="1" si="828"/>
        <v>0</v>
      </c>
      <c r="B2737" s="1708">
        <f t="shared" si="829"/>
        <v>10151103</v>
      </c>
      <c r="C2737" s="1002">
        <v>151</v>
      </c>
      <c r="D2737" s="1797" t="s">
        <v>447</v>
      </c>
      <c r="E2737" s="1002">
        <v>103</v>
      </c>
      <c r="F2737" s="1003" t="s">
        <v>3974</v>
      </c>
      <c r="H2737" s="1016" t="s">
        <v>345</v>
      </c>
      <c r="I2737" s="1091" t="s">
        <v>6242</v>
      </c>
      <c r="K2737" s="999" t="s">
        <v>7422</v>
      </c>
      <c r="L2737" s="1000">
        <f t="shared" si="830"/>
        <v>0</v>
      </c>
      <c r="N2737" s="1724">
        <f>IF(AND(L2737&lt;&gt;0,ISERROR(MATCH(L2737,Anexa!D:D,0))=TRUE),1,0)</f>
        <v>0</v>
      </c>
      <c r="Z2737" s="1006" t="str">
        <f t="shared" si="831"/>
        <v>Cap.5 Pct.1: Codul activitatilor CAEN (Col.D) trebuie sa apartina nomenclatorului CAEN Rev2, pentru Rd.(2 la n)</v>
      </c>
      <c r="AA2737" s="2205">
        <f t="shared" si="827"/>
        <v>1</v>
      </c>
      <c r="AB2737" s="3036">
        <v>151</v>
      </c>
    </row>
    <row r="2738" spans="1:28" x14ac:dyDescent="0.25">
      <c r="A2738" s="1708">
        <f t="shared" ca="1" si="828"/>
        <v>0</v>
      </c>
      <c r="B2738" s="1708">
        <f t="shared" si="829"/>
        <v>10151104</v>
      </c>
      <c r="C2738" s="1002">
        <v>151</v>
      </c>
      <c r="D2738" s="1797" t="s">
        <v>447</v>
      </c>
      <c r="E2738" s="1002">
        <v>104</v>
      </c>
      <c r="F2738" s="1003" t="s">
        <v>3974</v>
      </c>
      <c r="H2738" s="1016" t="s">
        <v>345</v>
      </c>
      <c r="I2738" s="1091" t="s">
        <v>6243</v>
      </c>
      <c r="K2738" s="999" t="s">
        <v>7423</v>
      </c>
      <c r="L2738" s="1000">
        <f t="shared" si="830"/>
        <v>0</v>
      </c>
      <c r="N2738" s="1724">
        <f>IF(AND(L2738&lt;&gt;0,ISERROR(MATCH(L2738,Anexa!D:D,0))=TRUE),1,0)</f>
        <v>0</v>
      </c>
      <c r="Z2738" s="1006" t="str">
        <f t="shared" si="831"/>
        <v>Cap.5 Pct.1: Codul activitatilor CAEN (Col.D) trebuie sa apartina nomenclatorului CAEN Rev2, pentru Rd.(2 la n)</v>
      </c>
      <c r="AA2738" s="2205">
        <f t="shared" si="827"/>
        <v>1</v>
      </c>
      <c r="AB2738" s="3036">
        <v>151</v>
      </c>
    </row>
    <row r="2739" spans="1:28" x14ac:dyDescent="0.25">
      <c r="A2739" s="1708">
        <f t="shared" ca="1" si="828"/>
        <v>0</v>
      </c>
      <c r="B2739" s="1708">
        <f t="shared" si="829"/>
        <v>10151105</v>
      </c>
      <c r="C2739" s="1002">
        <v>151</v>
      </c>
      <c r="D2739" s="1797" t="s">
        <v>447</v>
      </c>
      <c r="E2739" s="1002">
        <v>105</v>
      </c>
      <c r="F2739" s="1003" t="s">
        <v>3974</v>
      </c>
      <c r="H2739" s="1016" t="s">
        <v>345</v>
      </c>
      <c r="I2739" s="1091" t="s">
        <v>6244</v>
      </c>
      <c r="K2739" s="999" t="s">
        <v>7424</v>
      </c>
      <c r="L2739" s="1000">
        <f t="shared" si="830"/>
        <v>0</v>
      </c>
      <c r="N2739" s="1724">
        <f>IF(AND(L2739&lt;&gt;0,ISERROR(MATCH(L2739,Anexa!D:D,0))=TRUE),1,0)</f>
        <v>0</v>
      </c>
      <c r="Z2739" s="1006" t="str">
        <f t="shared" si="831"/>
        <v>Cap.5 Pct.1: Codul activitatilor CAEN (Col.D) trebuie sa apartina nomenclatorului CAEN Rev2, pentru Rd.(2 la n)</v>
      </c>
      <c r="AA2739" s="2205">
        <f t="shared" si="827"/>
        <v>1</v>
      </c>
      <c r="AB2739" s="3036">
        <v>151</v>
      </c>
    </row>
    <row r="2740" spans="1:28" x14ac:dyDescent="0.25">
      <c r="A2740" s="1708">
        <f t="shared" ca="1" si="828"/>
        <v>0</v>
      </c>
      <c r="B2740" s="1708">
        <f t="shared" si="829"/>
        <v>10151106</v>
      </c>
      <c r="C2740" s="1002">
        <v>151</v>
      </c>
      <c r="D2740" s="1797" t="s">
        <v>447</v>
      </c>
      <c r="E2740" s="1002">
        <v>106</v>
      </c>
      <c r="F2740" s="1003" t="s">
        <v>3974</v>
      </c>
      <c r="H2740" s="1016" t="s">
        <v>345</v>
      </c>
      <c r="I2740" s="1091" t="s">
        <v>6245</v>
      </c>
      <c r="K2740" s="999" t="s">
        <v>7425</v>
      </c>
      <c r="L2740" s="1000">
        <f t="shared" si="830"/>
        <v>0</v>
      </c>
      <c r="N2740" s="1724">
        <f>IF(AND(L2740&lt;&gt;0,ISERROR(MATCH(L2740,Anexa!D:D,0))=TRUE),1,0)</f>
        <v>0</v>
      </c>
      <c r="Z2740" s="1006" t="str">
        <f t="shared" si="831"/>
        <v>Cap.5 Pct.1: Codul activitatilor CAEN (Col.D) trebuie sa apartina nomenclatorului CAEN Rev2, pentru Rd.(2 la n)</v>
      </c>
      <c r="AA2740" s="2205">
        <f t="shared" si="827"/>
        <v>1</v>
      </c>
      <c r="AB2740" s="3036">
        <v>151</v>
      </c>
    </row>
    <row r="2741" spans="1:28" x14ac:dyDescent="0.25">
      <c r="A2741" s="1708">
        <f t="shared" ca="1" si="828"/>
        <v>0</v>
      </c>
      <c r="B2741" s="1708">
        <f t="shared" si="829"/>
        <v>10151107</v>
      </c>
      <c r="C2741" s="1002">
        <v>151</v>
      </c>
      <c r="D2741" s="1797" t="s">
        <v>447</v>
      </c>
      <c r="E2741" s="1002">
        <v>107</v>
      </c>
      <c r="F2741" s="1003" t="s">
        <v>3974</v>
      </c>
      <c r="H2741" s="1016" t="s">
        <v>345</v>
      </c>
      <c r="I2741" s="1091" t="s">
        <v>6246</v>
      </c>
      <c r="K2741" s="999" t="s">
        <v>7426</v>
      </c>
      <c r="L2741" s="1000">
        <f t="shared" si="830"/>
        <v>0</v>
      </c>
      <c r="N2741" s="1724">
        <f>IF(AND(L2741&lt;&gt;0,ISERROR(MATCH(L2741,Anexa!D:D,0))=TRUE),1,0)</f>
        <v>0</v>
      </c>
      <c r="Z2741" s="1006" t="str">
        <f t="shared" si="831"/>
        <v>Cap.5 Pct.1: Codul activitatilor CAEN (Col.D) trebuie sa apartina nomenclatorului CAEN Rev2, pentru Rd.(2 la n)</v>
      </c>
      <c r="AA2741" s="2205">
        <f t="shared" si="827"/>
        <v>1</v>
      </c>
      <c r="AB2741" s="3036">
        <v>151</v>
      </c>
    </row>
    <row r="2742" spans="1:28" x14ac:dyDescent="0.25">
      <c r="A2742" s="1708">
        <f t="shared" ca="1" si="828"/>
        <v>0</v>
      </c>
      <c r="B2742" s="1708">
        <f t="shared" si="829"/>
        <v>10151108</v>
      </c>
      <c r="C2742" s="1002">
        <v>151</v>
      </c>
      <c r="D2742" s="1797" t="s">
        <v>447</v>
      </c>
      <c r="E2742" s="1002">
        <v>108</v>
      </c>
      <c r="F2742" s="1003" t="s">
        <v>3974</v>
      </c>
      <c r="H2742" s="1016" t="s">
        <v>345</v>
      </c>
      <c r="I2742" s="1091" t="s">
        <v>6247</v>
      </c>
      <c r="K2742" s="999" t="s">
        <v>7427</v>
      </c>
      <c r="L2742" s="1000">
        <f t="shared" si="830"/>
        <v>0</v>
      </c>
      <c r="N2742" s="1724">
        <f>IF(AND(L2742&lt;&gt;0,ISERROR(MATCH(L2742,Anexa!D:D,0))=TRUE),1,0)</f>
        <v>0</v>
      </c>
      <c r="Z2742" s="1006" t="str">
        <f t="shared" si="831"/>
        <v>Cap.5 Pct.1: Codul activitatilor CAEN (Col.D) trebuie sa apartina nomenclatorului CAEN Rev2, pentru Rd.(2 la n)</v>
      </c>
      <c r="AA2742" s="2205">
        <f t="shared" si="827"/>
        <v>1</v>
      </c>
      <c r="AB2742" s="3036">
        <v>151</v>
      </c>
    </row>
    <row r="2743" spans="1:28" x14ac:dyDescent="0.25">
      <c r="A2743" s="1708">
        <f t="shared" ca="1" si="828"/>
        <v>0</v>
      </c>
      <c r="B2743" s="1708">
        <f t="shared" si="829"/>
        <v>10151109</v>
      </c>
      <c r="C2743" s="1002">
        <v>151</v>
      </c>
      <c r="D2743" s="1797" t="s">
        <v>447</v>
      </c>
      <c r="E2743" s="1002">
        <v>109</v>
      </c>
      <c r="F2743" s="1003" t="s">
        <v>3974</v>
      </c>
      <c r="H2743" s="1016" t="s">
        <v>345</v>
      </c>
      <c r="I2743" s="1091" t="s">
        <v>6248</v>
      </c>
      <c r="K2743" s="999" t="s">
        <v>7428</v>
      </c>
      <c r="L2743" s="1000">
        <f t="shared" si="830"/>
        <v>0</v>
      </c>
      <c r="N2743" s="1724">
        <f>IF(AND(L2743&lt;&gt;0,ISERROR(MATCH(L2743,Anexa!D:D,0))=TRUE),1,0)</f>
        <v>0</v>
      </c>
      <c r="Z2743" s="1006" t="str">
        <f t="shared" si="831"/>
        <v>Cap.5 Pct.1: Codul activitatilor CAEN (Col.D) trebuie sa apartina nomenclatorului CAEN Rev2, pentru Rd.(2 la n)</v>
      </c>
      <c r="AA2743" s="2205">
        <f t="shared" si="827"/>
        <v>1</v>
      </c>
      <c r="AB2743" s="3036">
        <v>151</v>
      </c>
    </row>
    <row r="2744" spans="1:28" x14ac:dyDescent="0.25">
      <c r="A2744" s="1708">
        <f t="shared" ca="1" si="828"/>
        <v>0</v>
      </c>
      <c r="B2744" s="1708">
        <f t="shared" si="829"/>
        <v>10151110</v>
      </c>
      <c r="C2744" s="1002">
        <v>151</v>
      </c>
      <c r="D2744" s="1797" t="s">
        <v>447</v>
      </c>
      <c r="E2744" s="1002">
        <v>110</v>
      </c>
      <c r="F2744" s="1003" t="s">
        <v>3974</v>
      </c>
      <c r="H2744" s="1016" t="s">
        <v>345</v>
      </c>
      <c r="I2744" s="1091" t="s">
        <v>6249</v>
      </c>
      <c r="K2744" s="999" t="s">
        <v>7429</v>
      </c>
      <c r="L2744" s="1000">
        <f t="shared" si="830"/>
        <v>0</v>
      </c>
      <c r="N2744" s="1724">
        <f>IF(AND(L2744&lt;&gt;0,ISERROR(MATCH(L2744,Anexa!D:D,0))=TRUE),1,0)</f>
        <v>0</v>
      </c>
      <c r="Z2744" s="1006" t="str">
        <f t="shared" si="831"/>
        <v>Cap.5 Pct.1: Codul activitatilor CAEN (Col.D) trebuie sa apartina nomenclatorului CAEN Rev2, pentru Rd.(2 la n)</v>
      </c>
      <c r="AA2744" s="2205">
        <f t="shared" si="827"/>
        <v>1</v>
      </c>
      <c r="AB2744" s="3036">
        <v>151</v>
      </c>
    </row>
    <row r="2745" spans="1:28" x14ac:dyDescent="0.25">
      <c r="A2745" s="1708">
        <f t="shared" ca="1" si="828"/>
        <v>0</v>
      </c>
      <c r="B2745" s="1708">
        <f t="shared" si="829"/>
        <v>10151111</v>
      </c>
      <c r="C2745" s="1002">
        <v>151</v>
      </c>
      <c r="D2745" s="1797" t="s">
        <v>447</v>
      </c>
      <c r="E2745" s="1002">
        <v>111</v>
      </c>
      <c r="F2745" s="1003" t="s">
        <v>3974</v>
      </c>
      <c r="H2745" s="1016" t="s">
        <v>345</v>
      </c>
      <c r="I2745" s="1091" t="s">
        <v>6250</v>
      </c>
      <c r="K2745" s="999" t="s">
        <v>7430</v>
      </c>
      <c r="L2745" s="1000">
        <f t="shared" si="830"/>
        <v>0</v>
      </c>
      <c r="N2745" s="1724">
        <f>IF(AND(L2745&lt;&gt;0,ISERROR(MATCH(L2745,Anexa!D:D,0))=TRUE),1,0)</f>
        <v>0</v>
      </c>
      <c r="Z2745" s="1006" t="str">
        <f t="shared" si="831"/>
        <v>Cap.5 Pct.1: Codul activitatilor CAEN (Col.D) trebuie sa apartina nomenclatorului CAEN Rev2, pentru Rd.(2 la n)</v>
      </c>
      <c r="AA2745" s="2205">
        <f t="shared" si="827"/>
        <v>1</v>
      </c>
      <c r="AB2745" s="3036">
        <v>151</v>
      </c>
    </row>
    <row r="2746" spans="1:28" x14ac:dyDescent="0.25">
      <c r="A2746" s="1708">
        <f t="shared" ca="1" si="828"/>
        <v>0</v>
      </c>
      <c r="B2746" s="1708">
        <f t="shared" si="829"/>
        <v>10151112</v>
      </c>
      <c r="C2746" s="1002">
        <v>151</v>
      </c>
      <c r="D2746" s="1797" t="s">
        <v>447</v>
      </c>
      <c r="E2746" s="1002">
        <v>112</v>
      </c>
      <c r="F2746" s="1003" t="s">
        <v>3974</v>
      </c>
      <c r="H2746" s="1016" t="s">
        <v>345</v>
      </c>
      <c r="I2746" s="1091" t="s">
        <v>6251</v>
      </c>
      <c r="K2746" s="999" t="s">
        <v>7431</v>
      </c>
      <c r="L2746" s="1000">
        <f t="shared" si="830"/>
        <v>0</v>
      </c>
      <c r="N2746" s="1724">
        <f>IF(AND(L2746&lt;&gt;0,ISERROR(MATCH(L2746,Anexa!D:D,0))=TRUE),1,0)</f>
        <v>0</v>
      </c>
      <c r="Z2746" s="1006" t="str">
        <f t="shared" si="831"/>
        <v>Cap.5 Pct.1: Codul activitatilor CAEN (Col.D) trebuie sa apartina nomenclatorului CAEN Rev2, pentru Rd.(2 la n)</v>
      </c>
      <c r="AA2746" s="2205">
        <f t="shared" si="827"/>
        <v>1</v>
      </c>
      <c r="AB2746" s="3036">
        <v>151</v>
      </c>
    </row>
    <row r="2747" spans="1:28" x14ac:dyDescent="0.25">
      <c r="A2747" s="1708">
        <f t="shared" ca="1" si="828"/>
        <v>0</v>
      </c>
      <c r="B2747" s="1708">
        <f t="shared" si="829"/>
        <v>10151113</v>
      </c>
      <c r="C2747" s="1002">
        <v>151</v>
      </c>
      <c r="D2747" s="1797" t="s">
        <v>447</v>
      </c>
      <c r="E2747" s="1002">
        <v>113</v>
      </c>
      <c r="F2747" s="1003" t="s">
        <v>3974</v>
      </c>
      <c r="H2747" s="1016" t="s">
        <v>345</v>
      </c>
      <c r="I2747" s="1091" t="s">
        <v>6252</v>
      </c>
      <c r="K2747" s="999" t="s">
        <v>7432</v>
      </c>
      <c r="L2747" s="1000">
        <f t="shared" si="830"/>
        <v>0</v>
      </c>
      <c r="N2747" s="1724">
        <f>IF(AND(L2747&lt;&gt;0,ISERROR(MATCH(L2747,Anexa!D:D,0))=TRUE),1,0)</f>
        <v>0</v>
      </c>
      <c r="Z2747" s="1006" t="str">
        <f t="shared" si="831"/>
        <v>Cap.5 Pct.1: Codul activitatilor CAEN (Col.D) trebuie sa apartina nomenclatorului CAEN Rev2, pentru Rd.(2 la n)</v>
      </c>
      <c r="AA2747" s="2205">
        <f t="shared" ref="AA2747:AA2810" si="832">COUNTIF(B:B,B2747)</f>
        <v>1</v>
      </c>
      <c r="AB2747" s="3036">
        <v>151</v>
      </c>
    </row>
    <row r="2748" spans="1:28" x14ac:dyDescent="0.25">
      <c r="A2748" s="1708">
        <f t="shared" ca="1" si="828"/>
        <v>0</v>
      </c>
      <c r="B2748" s="1708">
        <f t="shared" si="829"/>
        <v>10151114</v>
      </c>
      <c r="C2748" s="1002">
        <v>151</v>
      </c>
      <c r="D2748" s="1797" t="s">
        <v>447</v>
      </c>
      <c r="E2748" s="1002">
        <v>114</v>
      </c>
      <c r="F2748" s="1003" t="s">
        <v>3974</v>
      </c>
      <c r="H2748" s="1016" t="s">
        <v>345</v>
      </c>
      <c r="I2748" s="1091" t="s">
        <v>6253</v>
      </c>
      <c r="K2748" s="999" t="s">
        <v>7433</v>
      </c>
      <c r="L2748" s="1000">
        <f t="shared" si="830"/>
        <v>0</v>
      </c>
      <c r="N2748" s="1724">
        <f>IF(AND(L2748&lt;&gt;0,ISERROR(MATCH(L2748,Anexa!D:D,0))=TRUE),1,0)</f>
        <v>0</v>
      </c>
      <c r="Z2748" s="1006" t="str">
        <f t="shared" si="831"/>
        <v>Cap.5 Pct.1: Codul activitatilor CAEN (Col.D) trebuie sa apartina nomenclatorului CAEN Rev2, pentru Rd.(2 la n)</v>
      </c>
      <c r="AA2748" s="2205">
        <f t="shared" si="832"/>
        <v>1</v>
      </c>
      <c r="AB2748" s="3036">
        <v>151</v>
      </c>
    </row>
    <row r="2749" spans="1:28" x14ac:dyDescent="0.25">
      <c r="A2749" s="1708">
        <f t="shared" ca="1" si="828"/>
        <v>0</v>
      </c>
      <c r="B2749" s="1708">
        <f t="shared" si="829"/>
        <v>10151115</v>
      </c>
      <c r="C2749" s="1002">
        <v>151</v>
      </c>
      <c r="D2749" s="1797" t="s">
        <v>447</v>
      </c>
      <c r="E2749" s="1002">
        <v>115</v>
      </c>
      <c r="F2749" s="1003" t="s">
        <v>3974</v>
      </c>
      <c r="H2749" s="1016" t="s">
        <v>345</v>
      </c>
      <c r="I2749" s="1091" t="s">
        <v>6254</v>
      </c>
      <c r="K2749" s="999" t="s">
        <v>7434</v>
      </c>
      <c r="L2749" s="1000">
        <f t="shared" si="830"/>
        <v>0</v>
      </c>
      <c r="N2749" s="1724">
        <f>IF(AND(L2749&lt;&gt;0,ISERROR(MATCH(L2749,Anexa!D:D,0))=TRUE),1,0)</f>
        <v>0</v>
      </c>
      <c r="Z2749" s="1006" t="str">
        <f t="shared" si="831"/>
        <v>Cap.5 Pct.1: Codul activitatilor CAEN (Col.D) trebuie sa apartina nomenclatorului CAEN Rev2, pentru Rd.(2 la n)</v>
      </c>
      <c r="AA2749" s="2205">
        <f t="shared" si="832"/>
        <v>1</v>
      </c>
      <c r="AB2749" s="3036">
        <v>151</v>
      </c>
    </row>
    <row r="2750" spans="1:28" x14ac:dyDescent="0.25">
      <c r="A2750" s="1708">
        <f t="shared" ca="1" si="828"/>
        <v>0</v>
      </c>
      <c r="B2750" s="1708">
        <f t="shared" si="829"/>
        <v>10151116</v>
      </c>
      <c r="C2750" s="1002">
        <v>151</v>
      </c>
      <c r="D2750" s="1797" t="s">
        <v>447</v>
      </c>
      <c r="E2750" s="1002">
        <v>116</v>
      </c>
      <c r="F2750" s="1003" t="s">
        <v>3974</v>
      </c>
      <c r="H2750" s="1016" t="s">
        <v>345</v>
      </c>
      <c r="I2750" s="1091" t="s">
        <v>6255</v>
      </c>
      <c r="K2750" s="999" t="s">
        <v>7435</v>
      </c>
      <c r="L2750" s="1000">
        <f t="shared" si="830"/>
        <v>0</v>
      </c>
      <c r="N2750" s="1724">
        <f>IF(AND(L2750&lt;&gt;0,ISERROR(MATCH(L2750,Anexa!D:D,0))=TRUE),1,0)</f>
        <v>0</v>
      </c>
      <c r="Z2750" s="1006" t="str">
        <f t="shared" si="831"/>
        <v>Cap.5 Pct.1: Codul activitatilor CAEN (Col.D) trebuie sa apartina nomenclatorului CAEN Rev2, pentru Rd.(2 la n)</v>
      </c>
      <c r="AA2750" s="2205">
        <f t="shared" si="832"/>
        <v>1</v>
      </c>
      <c r="AB2750" s="3036">
        <v>151</v>
      </c>
    </row>
    <row r="2751" spans="1:28" x14ac:dyDescent="0.25">
      <c r="A2751" s="1708">
        <f t="shared" ca="1" si="828"/>
        <v>0</v>
      </c>
      <c r="B2751" s="1708">
        <f t="shared" si="829"/>
        <v>10151117</v>
      </c>
      <c r="C2751" s="1002">
        <v>151</v>
      </c>
      <c r="D2751" s="1797" t="s">
        <v>447</v>
      </c>
      <c r="E2751" s="1002">
        <v>117</v>
      </c>
      <c r="F2751" s="1003" t="s">
        <v>3974</v>
      </c>
      <c r="H2751" s="1016" t="s">
        <v>345</v>
      </c>
      <c r="I2751" s="1091" t="s">
        <v>6256</v>
      </c>
      <c r="K2751" s="999" t="s">
        <v>7436</v>
      </c>
      <c r="L2751" s="1000">
        <f t="shared" si="830"/>
        <v>0</v>
      </c>
      <c r="N2751" s="1724">
        <f>IF(AND(L2751&lt;&gt;0,ISERROR(MATCH(L2751,Anexa!D:D,0))=TRUE),1,0)</f>
        <v>0</v>
      </c>
      <c r="Z2751" s="1006" t="str">
        <f t="shared" si="831"/>
        <v>Cap.5 Pct.1: Codul activitatilor CAEN (Col.D) trebuie sa apartina nomenclatorului CAEN Rev2, pentru Rd.(2 la n)</v>
      </c>
      <c r="AA2751" s="2205">
        <f t="shared" si="832"/>
        <v>1</v>
      </c>
      <c r="AB2751" s="3036">
        <v>151</v>
      </c>
    </row>
    <row r="2752" spans="1:28" x14ac:dyDescent="0.25">
      <c r="A2752" s="1708">
        <f t="shared" ca="1" si="828"/>
        <v>0</v>
      </c>
      <c r="B2752" s="1708">
        <f t="shared" si="829"/>
        <v>10151118</v>
      </c>
      <c r="C2752" s="1002">
        <v>151</v>
      </c>
      <c r="D2752" s="1797" t="s">
        <v>447</v>
      </c>
      <c r="E2752" s="1002">
        <v>118</v>
      </c>
      <c r="F2752" s="1003" t="s">
        <v>3974</v>
      </c>
      <c r="H2752" s="1016" t="s">
        <v>345</v>
      </c>
      <c r="I2752" s="1091" t="s">
        <v>6257</v>
      </c>
      <c r="K2752" s="999" t="s">
        <v>7437</v>
      </c>
      <c r="L2752" s="1000">
        <f t="shared" si="830"/>
        <v>0</v>
      </c>
      <c r="N2752" s="1724">
        <f>IF(AND(L2752&lt;&gt;0,ISERROR(MATCH(L2752,Anexa!D:D,0))=TRUE),1,0)</f>
        <v>0</v>
      </c>
      <c r="Z2752" s="1006" t="str">
        <f t="shared" si="831"/>
        <v>Cap.5 Pct.1: Codul activitatilor CAEN (Col.D) trebuie sa apartina nomenclatorului CAEN Rev2, pentru Rd.(2 la n)</v>
      </c>
      <c r="AA2752" s="2205">
        <f t="shared" si="832"/>
        <v>1</v>
      </c>
      <c r="AB2752" s="3036">
        <v>151</v>
      </c>
    </row>
    <row r="2753" spans="1:28" x14ac:dyDescent="0.25">
      <c r="A2753" s="1708">
        <f t="shared" ref="A2753:A2816" ca="1" si="833">IF(D2753="DA",IF(ISERROR(N2753),A2752+1,IF(N2753=1,A2752+1,A2752)),A2752)</f>
        <v>0</v>
      </c>
      <c r="B2753" s="1708">
        <f t="shared" si="829"/>
        <v>10151119</v>
      </c>
      <c r="C2753" s="1002">
        <v>151</v>
      </c>
      <c r="D2753" s="1797" t="s">
        <v>447</v>
      </c>
      <c r="E2753" s="1002">
        <v>119</v>
      </c>
      <c r="F2753" s="1003" t="s">
        <v>3974</v>
      </c>
      <c r="H2753" s="1016" t="s">
        <v>345</v>
      </c>
      <c r="I2753" s="1091" t="s">
        <v>6258</v>
      </c>
      <c r="K2753" s="999" t="s">
        <v>7438</v>
      </c>
      <c r="L2753" s="1000">
        <f t="shared" si="830"/>
        <v>0</v>
      </c>
      <c r="N2753" s="1724">
        <f>IF(AND(L2753&lt;&gt;0,ISERROR(MATCH(L2753,Anexa!D:D,0))=TRUE),1,0)</f>
        <v>0</v>
      </c>
      <c r="Z2753" s="1006" t="str">
        <f t="shared" si="831"/>
        <v>Cap.5 Pct.1: Codul activitatilor CAEN (Col.D) trebuie sa apartina nomenclatorului CAEN Rev2, pentru Rd.(2 la n)</v>
      </c>
      <c r="AA2753" s="2205">
        <f t="shared" si="832"/>
        <v>1</v>
      </c>
      <c r="AB2753" s="3036">
        <v>151</v>
      </c>
    </row>
    <row r="2754" spans="1:28" x14ac:dyDescent="0.25">
      <c r="A2754" s="1708">
        <f t="shared" ca="1" si="833"/>
        <v>0</v>
      </c>
      <c r="B2754" s="1708">
        <f t="shared" si="829"/>
        <v>10151120</v>
      </c>
      <c r="C2754" s="1002">
        <v>151</v>
      </c>
      <c r="D2754" s="1797" t="s">
        <v>447</v>
      </c>
      <c r="E2754" s="1002">
        <v>120</v>
      </c>
      <c r="F2754" s="1003" t="s">
        <v>3974</v>
      </c>
      <c r="H2754" s="1016" t="s">
        <v>345</v>
      </c>
      <c r="I2754" s="1091" t="s">
        <v>6259</v>
      </c>
      <c r="K2754" s="999" t="s">
        <v>7439</v>
      </c>
      <c r="L2754" s="1000">
        <f t="shared" si="830"/>
        <v>0</v>
      </c>
      <c r="N2754" s="1724">
        <f>IF(AND(L2754&lt;&gt;0,ISERROR(MATCH(L2754,Anexa!D:D,0))=TRUE),1,0)</f>
        <v>0</v>
      </c>
      <c r="Z2754" s="1006" t="str">
        <f t="shared" si="831"/>
        <v>Cap.5 Pct.1: Codul activitatilor CAEN (Col.D) trebuie sa apartina nomenclatorului CAEN Rev2, pentru Rd.(2 la n)</v>
      </c>
      <c r="AA2754" s="2205">
        <f t="shared" si="832"/>
        <v>1</v>
      </c>
      <c r="AB2754" s="3036">
        <v>151</v>
      </c>
    </row>
    <row r="2755" spans="1:28" x14ac:dyDescent="0.25">
      <c r="A2755" s="1708">
        <f t="shared" ca="1" si="833"/>
        <v>0</v>
      </c>
      <c r="B2755" s="1708">
        <f t="shared" si="829"/>
        <v>10151121</v>
      </c>
      <c r="C2755" s="1002">
        <v>151</v>
      </c>
      <c r="D2755" s="1797" t="s">
        <v>447</v>
      </c>
      <c r="E2755" s="1002">
        <v>121</v>
      </c>
      <c r="F2755" s="1003" t="s">
        <v>3974</v>
      </c>
      <c r="H2755" s="1016" t="s">
        <v>345</v>
      </c>
      <c r="I2755" s="1091" t="s">
        <v>6260</v>
      </c>
      <c r="K2755" s="999" t="s">
        <v>7440</v>
      </c>
      <c r="L2755" s="1000">
        <f t="shared" si="830"/>
        <v>0</v>
      </c>
      <c r="N2755" s="1724">
        <f>IF(AND(L2755&lt;&gt;0,ISERROR(MATCH(L2755,Anexa!D:D,0))=TRUE),1,0)</f>
        <v>0</v>
      </c>
      <c r="Z2755" s="1006" t="str">
        <f t="shared" si="831"/>
        <v>Cap.5 Pct.1: Codul activitatilor CAEN (Col.D) trebuie sa apartina nomenclatorului CAEN Rev2, pentru Rd.(2 la n)</v>
      </c>
      <c r="AA2755" s="2205">
        <f t="shared" si="832"/>
        <v>1</v>
      </c>
      <c r="AB2755" s="3036">
        <v>151</v>
      </c>
    </row>
    <row r="2756" spans="1:28" x14ac:dyDescent="0.25">
      <c r="A2756" s="1708">
        <f t="shared" ca="1" si="833"/>
        <v>0</v>
      </c>
      <c r="B2756" s="1708">
        <f t="shared" si="829"/>
        <v>10151122</v>
      </c>
      <c r="C2756" s="1002">
        <v>151</v>
      </c>
      <c r="D2756" s="1797" t="s">
        <v>447</v>
      </c>
      <c r="E2756" s="1002">
        <v>122</v>
      </c>
      <c r="F2756" s="1003" t="s">
        <v>3974</v>
      </c>
      <c r="H2756" s="1016" t="s">
        <v>345</v>
      </c>
      <c r="I2756" s="1091" t="s">
        <v>6261</v>
      </c>
      <c r="K2756" s="999" t="s">
        <v>7441</v>
      </c>
      <c r="L2756" s="1000">
        <f t="shared" si="830"/>
        <v>0</v>
      </c>
      <c r="N2756" s="1724">
        <f>IF(AND(L2756&lt;&gt;0,ISERROR(MATCH(L2756,Anexa!D:D,0))=TRUE),1,0)</f>
        <v>0</v>
      </c>
      <c r="Z2756" s="1006" t="str">
        <f t="shared" si="831"/>
        <v>Cap.5 Pct.1: Codul activitatilor CAEN (Col.D) trebuie sa apartina nomenclatorului CAEN Rev2, pentru Rd.(2 la n)</v>
      </c>
      <c r="AA2756" s="2205">
        <f t="shared" si="832"/>
        <v>1</v>
      </c>
      <c r="AB2756" s="3036">
        <v>151</v>
      </c>
    </row>
    <row r="2757" spans="1:28" x14ac:dyDescent="0.25">
      <c r="A2757" s="1708">
        <f t="shared" ca="1" si="833"/>
        <v>0</v>
      </c>
      <c r="B2757" s="1708">
        <f t="shared" si="829"/>
        <v>10151123</v>
      </c>
      <c r="C2757" s="1002">
        <v>151</v>
      </c>
      <c r="D2757" s="1797" t="s">
        <v>447</v>
      </c>
      <c r="E2757" s="1002">
        <v>123</v>
      </c>
      <c r="F2757" s="1003" t="s">
        <v>3974</v>
      </c>
      <c r="H2757" s="1016" t="s">
        <v>345</v>
      </c>
      <c r="I2757" s="1091" t="s">
        <v>6262</v>
      </c>
      <c r="K2757" s="999" t="s">
        <v>7442</v>
      </c>
      <c r="L2757" s="1000">
        <f t="shared" si="830"/>
        <v>0</v>
      </c>
      <c r="N2757" s="1724">
        <f>IF(AND(L2757&lt;&gt;0,ISERROR(MATCH(L2757,Anexa!D:D,0))=TRUE),1,0)</f>
        <v>0</v>
      </c>
      <c r="Z2757" s="1006" t="str">
        <f t="shared" si="831"/>
        <v>Cap.5 Pct.1: Codul activitatilor CAEN (Col.D) trebuie sa apartina nomenclatorului CAEN Rev2, pentru Rd.(2 la n)</v>
      </c>
      <c r="AA2757" s="2205">
        <f t="shared" si="832"/>
        <v>1</v>
      </c>
      <c r="AB2757" s="3036">
        <v>151</v>
      </c>
    </row>
    <row r="2758" spans="1:28" x14ac:dyDescent="0.25">
      <c r="A2758" s="1708">
        <f t="shared" ca="1" si="833"/>
        <v>0</v>
      </c>
      <c r="B2758" s="1708">
        <f t="shared" si="829"/>
        <v>10151124</v>
      </c>
      <c r="C2758" s="1002">
        <v>151</v>
      </c>
      <c r="D2758" s="1797" t="s">
        <v>447</v>
      </c>
      <c r="E2758" s="1002">
        <v>124</v>
      </c>
      <c r="F2758" s="1003" t="s">
        <v>3974</v>
      </c>
      <c r="H2758" s="1016" t="s">
        <v>345</v>
      </c>
      <c r="I2758" s="1091" t="s">
        <v>6263</v>
      </c>
      <c r="K2758" s="999" t="s">
        <v>7443</v>
      </c>
      <c r="L2758" s="1000">
        <f t="shared" si="830"/>
        <v>0</v>
      </c>
      <c r="N2758" s="1724">
        <f>IF(AND(L2758&lt;&gt;0,ISERROR(MATCH(L2758,Anexa!D:D,0))=TRUE),1,0)</f>
        <v>0</v>
      </c>
      <c r="Z2758" s="1006" t="str">
        <f t="shared" si="831"/>
        <v>Cap.5 Pct.1: Codul activitatilor CAEN (Col.D) trebuie sa apartina nomenclatorului CAEN Rev2, pentru Rd.(2 la n)</v>
      </c>
      <c r="AA2758" s="2205">
        <f t="shared" si="832"/>
        <v>1</v>
      </c>
      <c r="AB2758" s="3036">
        <v>151</v>
      </c>
    </row>
    <row r="2759" spans="1:28" x14ac:dyDescent="0.25">
      <c r="A2759" s="1708">
        <f t="shared" ca="1" si="833"/>
        <v>0</v>
      </c>
      <c r="B2759" s="1708">
        <f t="shared" si="829"/>
        <v>10151125</v>
      </c>
      <c r="C2759" s="1002">
        <v>151</v>
      </c>
      <c r="D2759" s="1797" t="s">
        <v>447</v>
      </c>
      <c r="E2759" s="1002">
        <v>125</v>
      </c>
      <c r="F2759" s="1003" t="s">
        <v>3974</v>
      </c>
      <c r="H2759" s="1016" t="s">
        <v>345</v>
      </c>
      <c r="I2759" s="1091" t="s">
        <v>6264</v>
      </c>
      <c r="K2759" s="999" t="s">
        <v>7444</v>
      </c>
      <c r="L2759" s="1000">
        <f t="shared" si="830"/>
        <v>0</v>
      </c>
      <c r="N2759" s="1724">
        <f>IF(AND(L2759&lt;&gt;0,ISERROR(MATCH(L2759,Anexa!D:D,0))=TRUE),1,0)</f>
        <v>0</v>
      </c>
      <c r="Z2759" s="1006" t="str">
        <f t="shared" si="831"/>
        <v>Cap.5 Pct.1: Codul activitatilor CAEN (Col.D) trebuie sa apartina nomenclatorului CAEN Rev2, pentru Rd.(2 la n)</v>
      </c>
      <c r="AA2759" s="2205">
        <f t="shared" si="832"/>
        <v>1</v>
      </c>
      <c r="AB2759" s="3036">
        <v>151</v>
      </c>
    </row>
    <row r="2760" spans="1:28" x14ac:dyDescent="0.25">
      <c r="A2760" s="1708">
        <f t="shared" ca="1" si="833"/>
        <v>0</v>
      </c>
      <c r="B2760" s="1708">
        <f t="shared" si="829"/>
        <v>10151126</v>
      </c>
      <c r="C2760" s="1002">
        <v>151</v>
      </c>
      <c r="D2760" s="1797" t="s">
        <v>447</v>
      </c>
      <c r="E2760" s="1002">
        <v>126</v>
      </c>
      <c r="F2760" s="1003" t="s">
        <v>3974</v>
      </c>
      <c r="H2760" s="1016" t="s">
        <v>345</v>
      </c>
      <c r="I2760" s="1091" t="s">
        <v>6265</v>
      </c>
      <c r="K2760" s="999" t="s">
        <v>7445</v>
      </c>
      <c r="L2760" s="1000">
        <f t="shared" si="830"/>
        <v>0</v>
      </c>
      <c r="N2760" s="1724">
        <f>IF(AND(L2760&lt;&gt;0,ISERROR(MATCH(L2760,Anexa!D:D,0))=TRUE),1,0)</f>
        <v>0</v>
      </c>
      <c r="Z2760" s="1006" t="str">
        <f t="shared" si="831"/>
        <v>Cap.5 Pct.1: Codul activitatilor CAEN (Col.D) trebuie sa apartina nomenclatorului CAEN Rev2, pentru Rd.(2 la n)</v>
      </c>
      <c r="AA2760" s="2205">
        <f t="shared" si="832"/>
        <v>1</v>
      </c>
      <c r="AB2760" s="3036">
        <v>151</v>
      </c>
    </row>
    <row r="2761" spans="1:28" x14ac:dyDescent="0.25">
      <c r="A2761" s="1708">
        <f t="shared" ca="1" si="833"/>
        <v>0</v>
      </c>
      <c r="B2761" s="1708">
        <f t="shared" si="829"/>
        <v>10151127</v>
      </c>
      <c r="C2761" s="1002">
        <v>151</v>
      </c>
      <c r="D2761" s="1797" t="s">
        <v>447</v>
      </c>
      <c r="E2761" s="1002">
        <v>127</v>
      </c>
      <c r="F2761" s="1003" t="s">
        <v>3974</v>
      </c>
      <c r="H2761" s="1016" t="s">
        <v>345</v>
      </c>
      <c r="I2761" s="1091" t="s">
        <v>6266</v>
      </c>
      <c r="K2761" s="999" t="s">
        <v>7446</v>
      </c>
      <c r="L2761" s="1000">
        <f t="shared" si="830"/>
        <v>0</v>
      </c>
      <c r="N2761" s="1724">
        <f>IF(AND(L2761&lt;&gt;0,ISERROR(MATCH(L2761,Anexa!D:D,0))=TRUE),1,0)</f>
        <v>0</v>
      </c>
      <c r="Z2761" s="1006" t="str">
        <f t="shared" si="831"/>
        <v>Cap.5 Pct.1: Codul activitatilor CAEN (Col.D) trebuie sa apartina nomenclatorului CAEN Rev2, pentru Rd.(2 la n)</v>
      </c>
      <c r="AA2761" s="2205">
        <f t="shared" si="832"/>
        <v>1</v>
      </c>
      <c r="AB2761" s="3036">
        <v>151</v>
      </c>
    </row>
    <row r="2762" spans="1:28" x14ac:dyDescent="0.25">
      <c r="A2762" s="1708">
        <f t="shared" ca="1" si="833"/>
        <v>0</v>
      </c>
      <c r="B2762" s="1708">
        <f t="shared" si="829"/>
        <v>10151128</v>
      </c>
      <c r="C2762" s="1002">
        <v>151</v>
      </c>
      <c r="D2762" s="1797" t="s">
        <v>447</v>
      </c>
      <c r="E2762" s="1002">
        <v>128</v>
      </c>
      <c r="F2762" s="1003" t="s">
        <v>3974</v>
      </c>
      <c r="H2762" s="1016" t="s">
        <v>345</v>
      </c>
      <c r="I2762" s="1091" t="s">
        <v>6267</v>
      </c>
      <c r="K2762" s="999" t="s">
        <v>7447</v>
      </c>
      <c r="L2762" s="1000">
        <f t="shared" si="830"/>
        <v>0</v>
      </c>
      <c r="N2762" s="1724">
        <f>IF(AND(L2762&lt;&gt;0,ISERROR(MATCH(L2762,Anexa!D:D,0))=TRUE),1,0)</f>
        <v>0</v>
      </c>
      <c r="Z2762" s="1006" t="str">
        <f t="shared" si="831"/>
        <v>Cap.5 Pct.1: Codul activitatilor CAEN (Col.D) trebuie sa apartina nomenclatorului CAEN Rev2, pentru Rd.(2 la n)</v>
      </c>
      <c r="AA2762" s="2205">
        <f t="shared" si="832"/>
        <v>1</v>
      </c>
      <c r="AB2762" s="3036">
        <v>151</v>
      </c>
    </row>
    <row r="2763" spans="1:28" x14ac:dyDescent="0.25">
      <c r="A2763" s="1708">
        <f t="shared" ca="1" si="833"/>
        <v>0</v>
      </c>
      <c r="B2763" s="1708">
        <f t="shared" ref="B2763:B2826" si="834">VALUE("1"&amp;TEXT(C2763,"0000")&amp;TEXT(E2763,"000"))</f>
        <v>10151129</v>
      </c>
      <c r="C2763" s="1002">
        <v>151</v>
      </c>
      <c r="D2763" s="1797" t="s">
        <v>447</v>
      </c>
      <c r="E2763" s="1002">
        <v>129</v>
      </c>
      <c r="F2763" s="1003" t="s">
        <v>3974</v>
      </c>
      <c r="H2763" s="1016" t="s">
        <v>345</v>
      </c>
      <c r="I2763" s="1091" t="s">
        <v>6268</v>
      </c>
      <c r="K2763" s="999" t="s">
        <v>7448</v>
      </c>
      <c r="L2763" s="1000">
        <f t="shared" si="830"/>
        <v>0</v>
      </c>
      <c r="N2763" s="1724">
        <f>IF(AND(L2763&lt;&gt;0,ISERROR(MATCH(L2763,Anexa!D:D,0))=TRUE),1,0)</f>
        <v>0</v>
      </c>
      <c r="Z2763" s="1006" t="str">
        <f t="shared" si="831"/>
        <v>Cap.5 Pct.1: Codul activitatilor CAEN (Col.D) trebuie sa apartina nomenclatorului CAEN Rev2, pentru Rd.(2 la n)</v>
      </c>
      <c r="AA2763" s="2205">
        <f t="shared" si="832"/>
        <v>1</v>
      </c>
      <c r="AB2763" s="3036">
        <v>151</v>
      </c>
    </row>
    <row r="2764" spans="1:28" x14ac:dyDescent="0.25">
      <c r="A2764" s="1708">
        <f t="shared" ca="1" si="833"/>
        <v>0</v>
      </c>
      <c r="B2764" s="1708">
        <f t="shared" si="834"/>
        <v>10151130</v>
      </c>
      <c r="C2764" s="1002">
        <v>151</v>
      </c>
      <c r="D2764" s="1797" t="s">
        <v>447</v>
      </c>
      <c r="E2764" s="1002">
        <v>130</v>
      </c>
      <c r="F2764" s="1003" t="s">
        <v>3974</v>
      </c>
      <c r="H2764" s="1016" t="s">
        <v>345</v>
      </c>
      <c r="I2764" s="1091" t="s">
        <v>6269</v>
      </c>
      <c r="K2764" s="999" t="s">
        <v>7449</v>
      </c>
      <c r="L2764" s="1000">
        <f t="shared" ref="L2764:L2827" si="835">BH831</f>
        <v>0</v>
      </c>
      <c r="N2764" s="1724">
        <f>IF(AND(L2764&lt;&gt;0,ISERROR(MATCH(L2764,Anexa!D:D,0))=TRUE),1,0)</f>
        <v>0</v>
      </c>
      <c r="Z2764" s="1006" t="str">
        <f t="shared" si="831"/>
        <v>Cap.5 Pct.1: Codul activitatilor CAEN (Col.D) trebuie sa apartina nomenclatorului CAEN Rev2, pentru Rd.(2 la n)</v>
      </c>
      <c r="AA2764" s="2205">
        <f t="shared" si="832"/>
        <v>1</v>
      </c>
      <c r="AB2764" s="3036">
        <v>151</v>
      </c>
    </row>
    <row r="2765" spans="1:28" x14ac:dyDescent="0.25">
      <c r="A2765" s="1708">
        <f t="shared" ca="1" si="833"/>
        <v>0</v>
      </c>
      <c r="B2765" s="1708">
        <f t="shared" si="834"/>
        <v>10151131</v>
      </c>
      <c r="C2765" s="1002">
        <v>151</v>
      </c>
      <c r="D2765" s="1797" t="s">
        <v>447</v>
      </c>
      <c r="E2765" s="1002">
        <v>131</v>
      </c>
      <c r="F2765" s="1003" t="s">
        <v>3974</v>
      </c>
      <c r="H2765" s="1016" t="s">
        <v>345</v>
      </c>
      <c r="I2765" s="1091" t="s">
        <v>6270</v>
      </c>
      <c r="K2765" s="999" t="s">
        <v>7450</v>
      </c>
      <c r="L2765" s="1000">
        <f t="shared" si="835"/>
        <v>0</v>
      </c>
      <c r="N2765" s="1724">
        <f>IF(AND(L2765&lt;&gt;0,ISERROR(MATCH(L2765,Anexa!D:D,0))=TRUE),1,0)</f>
        <v>0</v>
      </c>
      <c r="Z2765" s="1006" t="str">
        <f t="shared" si="831"/>
        <v>Cap.5 Pct.1: Codul activitatilor CAEN (Col.D) trebuie sa apartina nomenclatorului CAEN Rev2, pentru Rd.(2 la n)</v>
      </c>
      <c r="AA2765" s="2205">
        <f t="shared" si="832"/>
        <v>1</v>
      </c>
      <c r="AB2765" s="3036">
        <v>151</v>
      </c>
    </row>
    <row r="2766" spans="1:28" x14ac:dyDescent="0.25">
      <c r="A2766" s="1708">
        <f t="shared" ca="1" si="833"/>
        <v>0</v>
      </c>
      <c r="B2766" s="1708">
        <f t="shared" si="834"/>
        <v>10151132</v>
      </c>
      <c r="C2766" s="1002">
        <v>151</v>
      </c>
      <c r="D2766" s="1797" t="s">
        <v>447</v>
      </c>
      <c r="E2766" s="1002">
        <v>132</v>
      </c>
      <c r="F2766" s="1003" t="s">
        <v>3974</v>
      </c>
      <c r="H2766" s="1016" t="s">
        <v>345</v>
      </c>
      <c r="I2766" s="1091" t="s">
        <v>6271</v>
      </c>
      <c r="K2766" s="999" t="s">
        <v>7451</v>
      </c>
      <c r="L2766" s="1000">
        <f t="shared" si="835"/>
        <v>0</v>
      </c>
      <c r="N2766" s="1724">
        <f>IF(AND(L2766&lt;&gt;0,ISERROR(MATCH(L2766,Anexa!D:D,0))=TRUE),1,0)</f>
        <v>0</v>
      </c>
      <c r="Z2766" s="1006" t="str">
        <f t="shared" ref="Z2766:Z2829" si="836">Z2765</f>
        <v>Cap.5 Pct.1: Codul activitatilor CAEN (Col.D) trebuie sa apartina nomenclatorului CAEN Rev2, pentru Rd.(2 la n)</v>
      </c>
      <c r="AA2766" s="2205">
        <f t="shared" si="832"/>
        <v>1</v>
      </c>
      <c r="AB2766" s="3036">
        <v>151</v>
      </c>
    </row>
    <row r="2767" spans="1:28" x14ac:dyDescent="0.25">
      <c r="A2767" s="1708">
        <f t="shared" ca="1" si="833"/>
        <v>0</v>
      </c>
      <c r="B2767" s="1708">
        <f t="shared" si="834"/>
        <v>10151133</v>
      </c>
      <c r="C2767" s="1002">
        <v>151</v>
      </c>
      <c r="D2767" s="1797" t="s">
        <v>447</v>
      </c>
      <c r="E2767" s="1002">
        <v>133</v>
      </c>
      <c r="F2767" s="1003" t="s">
        <v>3974</v>
      </c>
      <c r="H2767" s="1016" t="s">
        <v>345</v>
      </c>
      <c r="I2767" s="1091" t="s">
        <v>6272</v>
      </c>
      <c r="K2767" s="999" t="s">
        <v>7452</v>
      </c>
      <c r="L2767" s="1000">
        <f t="shared" si="835"/>
        <v>0</v>
      </c>
      <c r="N2767" s="1724">
        <f>IF(AND(L2767&lt;&gt;0,ISERROR(MATCH(L2767,Anexa!D:D,0))=TRUE),1,0)</f>
        <v>0</v>
      </c>
      <c r="Z2767" s="1006" t="str">
        <f t="shared" si="836"/>
        <v>Cap.5 Pct.1: Codul activitatilor CAEN (Col.D) trebuie sa apartina nomenclatorului CAEN Rev2, pentru Rd.(2 la n)</v>
      </c>
      <c r="AA2767" s="2205">
        <f t="shared" si="832"/>
        <v>1</v>
      </c>
      <c r="AB2767" s="3036">
        <v>151</v>
      </c>
    </row>
    <row r="2768" spans="1:28" x14ac:dyDescent="0.25">
      <c r="A2768" s="1708">
        <f t="shared" ca="1" si="833"/>
        <v>0</v>
      </c>
      <c r="B2768" s="1708">
        <f t="shared" si="834"/>
        <v>10151134</v>
      </c>
      <c r="C2768" s="1002">
        <v>151</v>
      </c>
      <c r="D2768" s="1797" t="s">
        <v>447</v>
      </c>
      <c r="E2768" s="1002">
        <v>134</v>
      </c>
      <c r="F2768" s="1003" t="s">
        <v>3974</v>
      </c>
      <c r="H2768" s="1016" t="s">
        <v>345</v>
      </c>
      <c r="I2768" s="1091" t="s">
        <v>6273</v>
      </c>
      <c r="K2768" s="999" t="s">
        <v>7453</v>
      </c>
      <c r="L2768" s="1000">
        <f t="shared" si="835"/>
        <v>0</v>
      </c>
      <c r="N2768" s="1724">
        <f>IF(AND(L2768&lt;&gt;0,ISERROR(MATCH(L2768,Anexa!D:D,0))=TRUE),1,0)</f>
        <v>0</v>
      </c>
      <c r="Z2768" s="1006" t="str">
        <f t="shared" si="836"/>
        <v>Cap.5 Pct.1: Codul activitatilor CAEN (Col.D) trebuie sa apartina nomenclatorului CAEN Rev2, pentru Rd.(2 la n)</v>
      </c>
      <c r="AA2768" s="2205">
        <f t="shared" si="832"/>
        <v>1</v>
      </c>
      <c r="AB2768" s="3036">
        <v>151</v>
      </c>
    </row>
    <row r="2769" spans="1:28" x14ac:dyDescent="0.25">
      <c r="A2769" s="1708">
        <f t="shared" ca="1" si="833"/>
        <v>0</v>
      </c>
      <c r="B2769" s="1708">
        <f t="shared" si="834"/>
        <v>10151135</v>
      </c>
      <c r="C2769" s="1002">
        <v>151</v>
      </c>
      <c r="D2769" s="1797" t="s">
        <v>447</v>
      </c>
      <c r="E2769" s="1002">
        <v>135</v>
      </c>
      <c r="F2769" s="1003" t="s">
        <v>3974</v>
      </c>
      <c r="H2769" s="1016" t="s">
        <v>345</v>
      </c>
      <c r="I2769" s="1091" t="s">
        <v>6274</v>
      </c>
      <c r="K2769" s="999" t="s">
        <v>7454</v>
      </c>
      <c r="L2769" s="1000">
        <f t="shared" si="835"/>
        <v>0</v>
      </c>
      <c r="N2769" s="1724">
        <f>IF(AND(L2769&lt;&gt;0,ISERROR(MATCH(L2769,Anexa!D:D,0))=TRUE),1,0)</f>
        <v>0</v>
      </c>
      <c r="Z2769" s="1006" t="str">
        <f t="shared" si="836"/>
        <v>Cap.5 Pct.1: Codul activitatilor CAEN (Col.D) trebuie sa apartina nomenclatorului CAEN Rev2, pentru Rd.(2 la n)</v>
      </c>
      <c r="AA2769" s="2205">
        <f t="shared" si="832"/>
        <v>1</v>
      </c>
      <c r="AB2769" s="3036">
        <v>151</v>
      </c>
    </row>
    <row r="2770" spans="1:28" x14ac:dyDescent="0.25">
      <c r="A2770" s="1708">
        <f t="shared" ca="1" si="833"/>
        <v>0</v>
      </c>
      <c r="B2770" s="1708">
        <f t="shared" si="834"/>
        <v>10151136</v>
      </c>
      <c r="C2770" s="1002">
        <v>151</v>
      </c>
      <c r="D2770" s="1797" t="s">
        <v>447</v>
      </c>
      <c r="E2770" s="1002">
        <v>136</v>
      </c>
      <c r="F2770" s="1003" t="s">
        <v>3974</v>
      </c>
      <c r="H2770" s="1016" t="s">
        <v>345</v>
      </c>
      <c r="I2770" s="1091" t="s">
        <v>6275</v>
      </c>
      <c r="K2770" s="999" t="s">
        <v>7455</v>
      </c>
      <c r="L2770" s="1000">
        <f t="shared" si="835"/>
        <v>0</v>
      </c>
      <c r="N2770" s="1724">
        <f>IF(AND(L2770&lt;&gt;0,ISERROR(MATCH(L2770,Anexa!D:D,0))=TRUE),1,0)</f>
        <v>0</v>
      </c>
      <c r="Z2770" s="1006" t="str">
        <f t="shared" si="836"/>
        <v>Cap.5 Pct.1: Codul activitatilor CAEN (Col.D) trebuie sa apartina nomenclatorului CAEN Rev2, pentru Rd.(2 la n)</v>
      </c>
      <c r="AA2770" s="2205">
        <f t="shared" si="832"/>
        <v>1</v>
      </c>
      <c r="AB2770" s="3036">
        <v>151</v>
      </c>
    </row>
    <row r="2771" spans="1:28" x14ac:dyDescent="0.25">
      <c r="A2771" s="1708">
        <f t="shared" ca="1" si="833"/>
        <v>0</v>
      </c>
      <c r="B2771" s="1708">
        <f t="shared" si="834"/>
        <v>10151137</v>
      </c>
      <c r="C2771" s="1002">
        <v>151</v>
      </c>
      <c r="D2771" s="1797" t="s">
        <v>447</v>
      </c>
      <c r="E2771" s="1002">
        <v>137</v>
      </c>
      <c r="F2771" s="1003" t="s">
        <v>3974</v>
      </c>
      <c r="H2771" s="1016" t="s">
        <v>345</v>
      </c>
      <c r="I2771" s="1091" t="s">
        <v>6276</v>
      </c>
      <c r="K2771" s="999" t="s">
        <v>7456</v>
      </c>
      <c r="L2771" s="1000">
        <f t="shared" si="835"/>
        <v>0</v>
      </c>
      <c r="N2771" s="1724">
        <f>IF(AND(L2771&lt;&gt;0,ISERROR(MATCH(L2771,Anexa!D:D,0))=TRUE),1,0)</f>
        <v>0</v>
      </c>
      <c r="Z2771" s="1006" t="str">
        <f t="shared" si="836"/>
        <v>Cap.5 Pct.1: Codul activitatilor CAEN (Col.D) trebuie sa apartina nomenclatorului CAEN Rev2, pentru Rd.(2 la n)</v>
      </c>
      <c r="AA2771" s="2205">
        <f t="shared" si="832"/>
        <v>1</v>
      </c>
      <c r="AB2771" s="3036">
        <v>151</v>
      </c>
    </row>
    <row r="2772" spans="1:28" x14ac:dyDescent="0.25">
      <c r="A2772" s="1708">
        <f t="shared" ca="1" si="833"/>
        <v>0</v>
      </c>
      <c r="B2772" s="1708">
        <f t="shared" si="834"/>
        <v>10151138</v>
      </c>
      <c r="C2772" s="1002">
        <v>151</v>
      </c>
      <c r="D2772" s="1797" t="s">
        <v>447</v>
      </c>
      <c r="E2772" s="1002">
        <v>138</v>
      </c>
      <c r="F2772" s="1003" t="s">
        <v>3974</v>
      </c>
      <c r="H2772" s="1016" t="s">
        <v>345</v>
      </c>
      <c r="I2772" s="1091" t="s">
        <v>6277</v>
      </c>
      <c r="K2772" s="999" t="s">
        <v>7457</v>
      </c>
      <c r="L2772" s="1000">
        <f t="shared" si="835"/>
        <v>0</v>
      </c>
      <c r="N2772" s="1724">
        <f>IF(AND(L2772&lt;&gt;0,ISERROR(MATCH(L2772,Anexa!D:D,0))=TRUE),1,0)</f>
        <v>0</v>
      </c>
      <c r="Z2772" s="1006" t="str">
        <f t="shared" si="836"/>
        <v>Cap.5 Pct.1: Codul activitatilor CAEN (Col.D) trebuie sa apartina nomenclatorului CAEN Rev2, pentru Rd.(2 la n)</v>
      </c>
      <c r="AA2772" s="2205">
        <f t="shared" si="832"/>
        <v>1</v>
      </c>
      <c r="AB2772" s="3036">
        <v>151</v>
      </c>
    </row>
    <row r="2773" spans="1:28" x14ac:dyDescent="0.25">
      <c r="A2773" s="1708">
        <f t="shared" ca="1" si="833"/>
        <v>0</v>
      </c>
      <c r="B2773" s="1708">
        <f t="shared" si="834"/>
        <v>10151139</v>
      </c>
      <c r="C2773" s="1002">
        <v>151</v>
      </c>
      <c r="D2773" s="1797" t="s">
        <v>447</v>
      </c>
      <c r="E2773" s="1002">
        <v>139</v>
      </c>
      <c r="F2773" s="1003" t="s">
        <v>3974</v>
      </c>
      <c r="H2773" s="1016" t="s">
        <v>345</v>
      </c>
      <c r="I2773" s="1091" t="s">
        <v>6278</v>
      </c>
      <c r="K2773" s="999" t="s">
        <v>7458</v>
      </c>
      <c r="L2773" s="1000">
        <f t="shared" si="835"/>
        <v>0</v>
      </c>
      <c r="N2773" s="1724">
        <f>IF(AND(L2773&lt;&gt;0,ISERROR(MATCH(L2773,Anexa!D:D,0))=TRUE),1,0)</f>
        <v>0</v>
      </c>
      <c r="Z2773" s="1006" t="str">
        <f t="shared" si="836"/>
        <v>Cap.5 Pct.1: Codul activitatilor CAEN (Col.D) trebuie sa apartina nomenclatorului CAEN Rev2, pentru Rd.(2 la n)</v>
      </c>
      <c r="AA2773" s="2205">
        <f t="shared" si="832"/>
        <v>1</v>
      </c>
      <c r="AB2773" s="3036">
        <v>151</v>
      </c>
    </row>
    <row r="2774" spans="1:28" x14ac:dyDescent="0.25">
      <c r="A2774" s="1708">
        <f t="shared" ca="1" si="833"/>
        <v>0</v>
      </c>
      <c r="B2774" s="1708">
        <f t="shared" si="834"/>
        <v>10151140</v>
      </c>
      <c r="C2774" s="1002">
        <v>151</v>
      </c>
      <c r="D2774" s="1797" t="s">
        <v>447</v>
      </c>
      <c r="E2774" s="1002">
        <v>140</v>
      </c>
      <c r="F2774" s="1003" t="s">
        <v>3974</v>
      </c>
      <c r="H2774" s="1016" t="s">
        <v>345</v>
      </c>
      <c r="I2774" s="1091" t="s">
        <v>6279</v>
      </c>
      <c r="K2774" s="999" t="s">
        <v>7459</v>
      </c>
      <c r="L2774" s="1000">
        <f t="shared" si="835"/>
        <v>0</v>
      </c>
      <c r="N2774" s="1724">
        <f>IF(AND(L2774&lt;&gt;0,ISERROR(MATCH(L2774,Anexa!D:D,0))=TRUE),1,0)</f>
        <v>0</v>
      </c>
      <c r="Z2774" s="1006" t="str">
        <f t="shared" si="836"/>
        <v>Cap.5 Pct.1: Codul activitatilor CAEN (Col.D) trebuie sa apartina nomenclatorului CAEN Rev2, pentru Rd.(2 la n)</v>
      </c>
      <c r="AA2774" s="2205">
        <f t="shared" si="832"/>
        <v>1</v>
      </c>
      <c r="AB2774" s="3036">
        <v>151</v>
      </c>
    </row>
    <row r="2775" spans="1:28" x14ac:dyDescent="0.25">
      <c r="A2775" s="1708">
        <f t="shared" ca="1" si="833"/>
        <v>0</v>
      </c>
      <c r="B2775" s="1708">
        <f t="shared" si="834"/>
        <v>10151141</v>
      </c>
      <c r="C2775" s="1002">
        <v>151</v>
      </c>
      <c r="D2775" s="1797" t="s">
        <v>447</v>
      </c>
      <c r="E2775" s="1002">
        <v>141</v>
      </c>
      <c r="F2775" s="1003" t="s">
        <v>3974</v>
      </c>
      <c r="H2775" s="1016" t="s">
        <v>345</v>
      </c>
      <c r="I2775" s="1091" t="s">
        <v>6280</v>
      </c>
      <c r="K2775" s="999" t="s">
        <v>7460</v>
      </c>
      <c r="L2775" s="1000">
        <f t="shared" si="835"/>
        <v>0</v>
      </c>
      <c r="N2775" s="1724">
        <f>IF(AND(L2775&lt;&gt;0,ISERROR(MATCH(L2775,Anexa!D:D,0))=TRUE),1,0)</f>
        <v>0</v>
      </c>
      <c r="Z2775" s="1006" t="str">
        <f t="shared" si="836"/>
        <v>Cap.5 Pct.1: Codul activitatilor CAEN (Col.D) trebuie sa apartina nomenclatorului CAEN Rev2, pentru Rd.(2 la n)</v>
      </c>
      <c r="AA2775" s="2205">
        <f t="shared" si="832"/>
        <v>1</v>
      </c>
      <c r="AB2775" s="3036">
        <v>151</v>
      </c>
    </row>
    <row r="2776" spans="1:28" x14ac:dyDescent="0.25">
      <c r="A2776" s="1708">
        <f t="shared" ca="1" si="833"/>
        <v>0</v>
      </c>
      <c r="B2776" s="1708">
        <f t="shared" si="834"/>
        <v>10151142</v>
      </c>
      <c r="C2776" s="1002">
        <v>151</v>
      </c>
      <c r="D2776" s="1797" t="s">
        <v>447</v>
      </c>
      <c r="E2776" s="1002">
        <v>142</v>
      </c>
      <c r="F2776" s="1003" t="s">
        <v>3974</v>
      </c>
      <c r="H2776" s="1016" t="s">
        <v>345</v>
      </c>
      <c r="I2776" s="1091" t="s">
        <v>6281</v>
      </c>
      <c r="K2776" s="999" t="s">
        <v>7461</v>
      </c>
      <c r="L2776" s="1000">
        <f t="shared" si="835"/>
        <v>0</v>
      </c>
      <c r="N2776" s="1724">
        <f>IF(AND(L2776&lt;&gt;0,ISERROR(MATCH(L2776,Anexa!D:D,0))=TRUE),1,0)</f>
        <v>0</v>
      </c>
      <c r="Z2776" s="1006" t="str">
        <f t="shared" si="836"/>
        <v>Cap.5 Pct.1: Codul activitatilor CAEN (Col.D) trebuie sa apartina nomenclatorului CAEN Rev2, pentru Rd.(2 la n)</v>
      </c>
      <c r="AA2776" s="2205">
        <f t="shared" si="832"/>
        <v>1</v>
      </c>
      <c r="AB2776" s="3036">
        <v>151</v>
      </c>
    </row>
    <row r="2777" spans="1:28" x14ac:dyDescent="0.25">
      <c r="A2777" s="1708">
        <f t="shared" ca="1" si="833"/>
        <v>0</v>
      </c>
      <c r="B2777" s="1708">
        <f t="shared" si="834"/>
        <v>10151143</v>
      </c>
      <c r="C2777" s="1002">
        <v>151</v>
      </c>
      <c r="D2777" s="1797" t="s">
        <v>447</v>
      </c>
      <c r="E2777" s="1002">
        <v>143</v>
      </c>
      <c r="F2777" s="1003" t="s">
        <v>3974</v>
      </c>
      <c r="H2777" s="1016" t="s">
        <v>345</v>
      </c>
      <c r="I2777" s="1091" t="s">
        <v>6282</v>
      </c>
      <c r="K2777" s="999" t="s">
        <v>7462</v>
      </c>
      <c r="L2777" s="1000">
        <f t="shared" si="835"/>
        <v>0</v>
      </c>
      <c r="N2777" s="1724">
        <f>IF(AND(L2777&lt;&gt;0,ISERROR(MATCH(L2777,Anexa!D:D,0))=TRUE),1,0)</f>
        <v>0</v>
      </c>
      <c r="Z2777" s="1006" t="str">
        <f t="shared" si="836"/>
        <v>Cap.5 Pct.1: Codul activitatilor CAEN (Col.D) trebuie sa apartina nomenclatorului CAEN Rev2, pentru Rd.(2 la n)</v>
      </c>
      <c r="AA2777" s="2205">
        <f t="shared" si="832"/>
        <v>1</v>
      </c>
      <c r="AB2777" s="3036">
        <v>151</v>
      </c>
    </row>
    <row r="2778" spans="1:28" x14ac:dyDescent="0.25">
      <c r="A2778" s="1708">
        <f t="shared" ca="1" si="833"/>
        <v>0</v>
      </c>
      <c r="B2778" s="1708">
        <f t="shared" si="834"/>
        <v>10151144</v>
      </c>
      <c r="C2778" s="1002">
        <v>151</v>
      </c>
      <c r="D2778" s="1797" t="s">
        <v>447</v>
      </c>
      <c r="E2778" s="1002">
        <v>144</v>
      </c>
      <c r="F2778" s="1003" t="s">
        <v>3974</v>
      </c>
      <c r="H2778" s="1016" t="s">
        <v>345</v>
      </c>
      <c r="I2778" s="1091" t="s">
        <v>6283</v>
      </c>
      <c r="K2778" s="999" t="s">
        <v>7463</v>
      </c>
      <c r="L2778" s="1000">
        <f t="shared" si="835"/>
        <v>0</v>
      </c>
      <c r="N2778" s="1724">
        <f>IF(AND(L2778&lt;&gt;0,ISERROR(MATCH(L2778,Anexa!D:D,0))=TRUE),1,0)</f>
        <v>0</v>
      </c>
      <c r="Z2778" s="1006" t="str">
        <f t="shared" si="836"/>
        <v>Cap.5 Pct.1: Codul activitatilor CAEN (Col.D) trebuie sa apartina nomenclatorului CAEN Rev2, pentru Rd.(2 la n)</v>
      </c>
      <c r="AA2778" s="2205">
        <f t="shared" si="832"/>
        <v>1</v>
      </c>
      <c r="AB2778" s="3036">
        <v>151</v>
      </c>
    </row>
    <row r="2779" spans="1:28" x14ac:dyDescent="0.25">
      <c r="A2779" s="1708">
        <f t="shared" ca="1" si="833"/>
        <v>0</v>
      </c>
      <c r="B2779" s="1708">
        <f t="shared" si="834"/>
        <v>10151145</v>
      </c>
      <c r="C2779" s="1002">
        <v>151</v>
      </c>
      <c r="D2779" s="1797" t="s">
        <v>447</v>
      </c>
      <c r="E2779" s="1002">
        <v>145</v>
      </c>
      <c r="F2779" s="1003" t="s">
        <v>3974</v>
      </c>
      <c r="H2779" s="1016" t="s">
        <v>345</v>
      </c>
      <c r="I2779" s="1091" t="s">
        <v>6284</v>
      </c>
      <c r="K2779" s="999" t="s">
        <v>7464</v>
      </c>
      <c r="L2779" s="1000">
        <f t="shared" si="835"/>
        <v>0</v>
      </c>
      <c r="N2779" s="1724">
        <f>IF(AND(L2779&lt;&gt;0,ISERROR(MATCH(L2779,Anexa!D:D,0))=TRUE),1,0)</f>
        <v>0</v>
      </c>
      <c r="Z2779" s="1006" t="str">
        <f t="shared" si="836"/>
        <v>Cap.5 Pct.1: Codul activitatilor CAEN (Col.D) trebuie sa apartina nomenclatorului CAEN Rev2, pentru Rd.(2 la n)</v>
      </c>
      <c r="AA2779" s="2205">
        <f t="shared" si="832"/>
        <v>1</v>
      </c>
      <c r="AB2779" s="3036">
        <v>151</v>
      </c>
    </row>
    <row r="2780" spans="1:28" x14ac:dyDescent="0.25">
      <c r="A2780" s="1708">
        <f t="shared" ca="1" si="833"/>
        <v>0</v>
      </c>
      <c r="B2780" s="1708">
        <f t="shared" si="834"/>
        <v>10151146</v>
      </c>
      <c r="C2780" s="1002">
        <v>151</v>
      </c>
      <c r="D2780" s="1797" t="s">
        <v>447</v>
      </c>
      <c r="E2780" s="1002">
        <v>146</v>
      </c>
      <c r="F2780" s="1003" t="s">
        <v>3974</v>
      </c>
      <c r="H2780" s="1016" t="s">
        <v>345</v>
      </c>
      <c r="I2780" s="1091" t="s">
        <v>6285</v>
      </c>
      <c r="K2780" s="999" t="s">
        <v>7465</v>
      </c>
      <c r="L2780" s="1000">
        <f t="shared" si="835"/>
        <v>0</v>
      </c>
      <c r="N2780" s="1724">
        <f>IF(AND(L2780&lt;&gt;0,ISERROR(MATCH(L2780,Anexa!D:D,0))=TRUE),1,0)</f>
        <v>0</v>
      </c>
      <c r="Z2780" s="1006" t="str">
        <f t="shared" si="836"/>
        <v>Cap.5 Pct.1: Codul activitatilor CAEN (Col.D) trebuie sa apartina nomenclatorului CAEN Rev2, pentru Rd.(2 la n)</v>
      </c>
      <c r="AA2780" s="2205">
        <f t="shared" si="832"/>
        <v>1</v>
      </c>
      <c r="AB2780" s="3036">
        <v>151</v>
      </c>
    </row>
    <row r="2781" spans="1:28" x14ac:dyDescent="0.25">
      <c r="A2781" s="1708">
        <f t="shared" ca="1" si="833"/>
        <v>0</v>
      </c>
      <c r="B2781" s="1708">
        <f t="shared" si="834"/>
        <v>10151147</v>
      </c>
      <c r="C2781" s="1002">
        <v>151</v>
      </c>
      <c r="D2781" s="1797" t="s">
        <v>447</v>
      </c>
      <c r="E2781" s="1002">
        <v>147</v>
      </c>
      <c r="F2781" s="1003" t="s">
        <v>3974</v>
      </c>
      <c r="H2781" s="1016" t="s">
        <v>345</v>
      </c>
      <c r="I2781" s="1091" t="s">
        <v>6286</v>
      </c>
      <c r="K2781" s="999" t="s">
        <v>7466</v>
      </c>
      <c r="L2781" s="1000">
        <f t="shared" si="835"/>
        <v>0</v>
      </c>
      <c r="N2781" s="1724">
        <f>IF(AND(L2781&lt;&gt;0,ISERROR(MATCH(L2781,Anexa!D:D,0))=TRUE),1,0)</f>
        <v>0</v>
      </c>
      <c r="Z2781" s="1006" t="str">
        <f t="shared" si="836"/>
        <v>Cap.5 Pct.1: Codul activitatilor CAEN (Col.D) trebuie sa apartina nomenclatorului CAEN Rev2, pentru Rd.(2 la n)</v>
      </c>
      <c r="AA2781" s="2205">
        <f t="shared" si="832"/>
        <v>1</v>
      </c>
      <c r="AB2781" s="3036">
        <v>151</v>
      </c>
    </row>
    <row r="2782" spans="1:28" x14ac:dyDescent="0.25">
      <c r="A2782" s="1708">
        <f t="shared" ca="1" si="833"/>
        <v>0</v>
      </c>
      <c r="B2782" s="1708">
        <f t="shared" si="834"/>
        <v>10151148</v>
      </c>
      <c r="C2782" s="1002">
        <v>151</v>
      </c>
      <c r="D2782" s="1797" t="s">
        <v>447</v>
      </c>
      <c r="E2782" s="1002">
        <v>148</v>
      </c>
      <c r="F2782" s="1003" t="s">
        <v>3974</v>
      </c>
      <c r="H2782" s="1016" t="s">
        <v>345</v>
      </c>
      <c r="I2782" s="1091" t="s">
        <v>6287</v>
      </c>
      <c r="K2782" s="999" t="s">
        <v>7467</v>
      </c>
      <c r="L2782" s="1000">
        <f t="shared" si="835"/>
        <v>0</v>
      </c>
      <c r="N2782" s="1724">
        <f>IF(AND(L2782&lt;&gt;0,ISERROR(MATCH(L2782,Anexa!D:D,0))=TRUE),1,0)</f>
        <v>0</v>
      </c>
      <c r="Z2782" s="1006" t="str">
        <f t="shared" si="836"/>
        <v>Cap.5 Pct.1: Codul activitatilor CAEN (Col.D) trebuie sa apartina nomenclatorului CAEN Rev2, pentru Rd.(2 la n)</v>
      </c>
      <c r="AA2782" s="2205">
        <f t="shared" si="832"/>
        <v>1</v>
      </c>
      <c r="AB2782" s="3036">
        <v>151</v>
      </c>
    </row>
    <row r="2783" spans="1:28" x14ac:dyDescent="0.25">
      <c r="A2783" s="1708">
        <f t="shared" ca="1" si="833"/>
        <v>0</v>
      </c>
      <c r="B2783" s="1708">
        <f t="shared" si="834"/>
        <v>10151149</v>
      </c>
      <c r="C2783" s="1002">
        <v>151</v>
      </c>
      <c r="D2783" s="1797" t="s">
        <v>447</v>
      </c>
      <c r="E2783" s="1002">
        <v>149</v>
      </c>
      <c r="F2783" s="1003" t="s">
        <v>3974</v>
      </c>
      <c r="H2783" s="1016" t="s">
        <v>345</v>
      </c>
      <c r="I2783" s="1091" t="s">
        <v>6288</v>
      </c>
      <c r="K2783" s="999" t="s">
        <v>7468</v>
      </c>
      <c r="L2783" s="1000">
        <f t="shared" si="835"/>
        <v>0</v>
      </c>
      <c r="N2783" s="1724">
        <f>IF(AND(L2783&lt;&gt;0,ISERROR(MATCH(L2783,Anexa!D:D,0))=TRUE),1,0)</f>
        <v>0</v>
      </c>
      <c r="Z2783" s="1006" t="str">
        <f t="shared" si="836"/>
        <v>Cap.5 Pct.1: Codul activitatilor CAEN (Col.D) trebuie sa apartina nomenclatorului CAEN Rev2, pentru Rd.(2 la n)</v>
      </c>
      <c r="AA2783" s="2205">
        <f t="shared" si="832"/>
        <v>1</v>
      </c>
      <c r="AB2783" s="3036">
        <v>151</v>
      </c>
    </row>
    <row r="2784" spans="1:28" x14ac:dyDescent="0.25">
      <c r="A2784" s="1708">
        <f t="shared" ca="1" si="833"/>
        <v>0</v>
      </c>
      <c r="B2784" s="1708">
        <f t="shared" si="834"/>
        <v>10151150</v>
      </c>
      <c r="C2784" s="1002">
        <v>151</v>
      </c>
      <c r="D2784" s="1797" t="s">
        <v>447</v>
      </c>
      <c r="E2784" s="1002">
        <v>150</v>
      </c>
      <c r="F2784" s="1003" t="s">
        <v>3974</v>
      </c>
      <c r="H2784" s="1016" t="s">
        <v>345</v>
      </c>
      <c r="I2784" s="1091" t="s">
        <v>6289</v>
      </c>
      <c r="K2784" s="999" t="s">
        <v>7469</v>
      </c>
      <c r="L2784" s="1000">
        <f t="shared" si="835"/>
        <v>0</v>
      </c>
      <c r="N2784" s="1724">
        <f>IF(AND(L2784&lt;&gt;0,ISERROR(MATCH(L2784,Anexa!D:D,0))=TRUE),1,0)</f>
        <v>0</v>
      </c>
      <c r="Z2784" s="1006" t="str">
        <f t="shared" si="836"/>
        <v>Cap.5 Pct.1: Codul activitatilor CAEN (Col.D) trebuie sa apartina nomenclatorului CAEN Rev2, pentru Rd.(2 la n)</v>
      </c>
      <c r="AA2784" s="2205">
        <f t="shared" si="832"/>
        <v>1</v>
      </c>
      <c r="AB2784" s="3036">
        <v>151</v>
      </c>
    </row>
    <row r="2785" spans="1:28" x14ac:dyDescent="0.25">
      <c r="A2785" s="1708">
        <f t="shared" ca="1" si="833"/>
        <v>0</v>
      </c>
      <c r="B2785" s="1708">
        <f t="shared" si="834"/>
        <v>10151151</v>
      </c>
      <c r="C2785" s="1002">
        <v>151</v>
      </c>
      <c r="D2785" s="1797" t="s">
        <v>447</v>
      </c>
      <c r="E2785" s="1002">
        <v>151</v>
      </c>
      <c r="F2785" s="1003" t="s">
        <v>3974</v>
      </c>
      <c r="H2785" s="1016" t="s">
        <v>345</v>
      </c>
      <c r="I2785" s="1091" t="s">
        <v>6290</v>
      </c>
      <c r="K2785" s="999" t="s">
        <v>7470</v>
      </c>
      <c r="L2785" s="1000">
        <f t="shared" si="835"/>
        <v>0</v>
      </c>
      <c r="N2785" s="1724">
        <f>IF(AND(L2785&lt;&gt;0,ISERROR(MATCH(L2785,Anexa!D:D,0))=TRUE),1,0)</f>
        <v>0</v>
      </c>
      <c r="Z2785" s="1006" t="str">
        <f t="shared" si="836"/>
        <v>Cap.5 Pct.1: Codul activitatilor CAEN (Col.D) trebuie sa apartina nomenclatorului CAEN Rev2, pentru Rd.(2 la n)</v>
      </c>
      <c r="AA2785" s="2205">
        <f t="shared" si="832"/>
        <v>1</v>
      </c>
      <c r="AB2785" s="3036">
        <v>151</v>
      </c>
    </row>
    <row r="2786" spans="1:28" x14ac:dyDescent="0.25">
      <c r="A2786" s="1708">
        <f t="shared" ca="1" si="833"/>
        <v>0</v>
      </c>
      <c r="B2786" s="1708">
        <f t="shared" si="834"/>
        <v>10151152</v>
      </c>
      <c r="C2786" s="1002">
        <v>151</v>
      </c>
      <c r="D2786" s="1797" t="s">
        <v>447</v>
      </c>
      <c r="E2786" s="1002">
        <v>152</v>
      </c>
      <c r="F2786" s="1003" t="s">
        <v>3974</v>
      </c>
      <c r="H2786" s="1016" t="s">
        <v>345</v>
      </c>
      <c r="I2786" s="1091" t="s">
        <v>6291</v>
      </c>
      <c r="K2786" s="999" t="s">
        <v>7471</v>
      </c>
      <c r="L2786" s="1000">
        <f t="shared" si="835"/>
        <v>0</v>
      </c>
      <c r="N2786" s="1724">
        <f>IF(AND(L2786&lt;&gt;0,ISERROR(MATCH(L2786,Anexa!D:D,0))=TRUE),1,0)</f>
        <v>0</v>
      </c>
      <c r="Z2786" s="1006" t="str">
        <f t="shared" si="836"/>
        <v>Cap.5 Pct.1: Codul activitatilor CAEN (Col.D) trebuie sa apartina nomenclatorului CAEN Rev2, pentru Rd.(2 la n)</v>
      </c>
      <c r="AA2786" s="2205">
        <f t="shared" si="832"/>
        <v>1</v>
      </c>
      <c r="AB2786" s="3036">
        <v>151</v>
      </c>
    </row>
    <row r="2787" spans="1:28" x14ac:dyDescent="0.25">
      <c r="A2787" s="1708">
        <f t="shared" ca="1" si="833"/>
        <v>0</v>
      </c>
      <c r="B2787" s="1708">
        <f t="shared" si="834"/>
        <v>10151153</v>
      </c>
      <c r="C2787" s="1002">
        <v>151</v>
      </c>
      <c r="D2787" s="1797" t="s">
        <v>447</v>
      </c>
      <c r="E2787" s="1002">
        <v>153</v>
      </c>
      <c r="F2787" s="1003" t="s">
        <v>3974</v>
      </c>
      <c r="H2787" s="1016" t="s">
        <v>345</v>
      </c>
      <c r="I2787" s="1091" t="s">
        <v>6292</v>
      </c>
      <c r="K2787" s="999" t="s">
        <v>7472</v>
      </c>
      <c r="L2787" s="1000">
        <f t="shared" si="835"/>
        <v>0</v>
      </c>
      <c r="N2787" s="1724">
        <f>IF(AND(L2787&lt;&gt;0,ISERROR(MATCH(L2787,Anexa!D:D,0))=TRUE),1,0)</f>
        <v>0</v>
      </c>
      <c r="Z2787" s="1006" t="str">
        <f t="shared" si="836"/>
        <v>Cap.5 Pct.1: Codul activitatilor CAEN (Col.D) trebuie sa apartina nomenclatorului CAEN Rev2, pentru Rd.(2 la n)</v>
      </c>
      <c r="AA2787" s="2205">
        <f t="shared" si="832"/>
        <v>1</v>
      </c>
      <c r="AB2787" s="3036">
        <v>151</v>
      </c>
    </row>
    <row r="2788" spans="1:28" x14ac:dyDescent="0.25">
      <c r="A2788" s="1708">
        <f t="shared" ca="1" si="833"/>
        <v>0</v>
      </c>
      <c r="B2788" s="1708">
        <f t="shared" si="834"/>
        <v>10151154</v>
      </c>
      <c r="C2788" s="1002">
        <v>151</v>
      </c>
      <c r="D2788" s="1797" t="s">
        <v>447</v>
      </c>
      <c r="E2788" s="1002">
        <v>154</v>
      </c>
      <c r="F2788" s="1003" t="s">
        <v>3974</v>
      </c>
      <c r="H2788" s="1016" t="s">
        <v>345</v>
      </c>
      <c r="I2788" s="1091" t="s">
        <v>6293</v>
      </c>
      <c r="K2788" s="999" t="s">
        <v>7473</v>
      </c>
      <c r="L2788" s="1000">
        <f t="shared" si="835"/>
        <v>0</v>
      </c>
      <c r="N2788" s="1724">
        <f>IF(AND(L2788&lt;&gt;0,ISERROR(MATCH(L2788,Anexa!D:D,0))=TRUE),1,0)</f>
        <v>0</v>
      </c>
      <c r="Z2788" s="1006" t="str">
        <f t="shared" si="836"/>
        <v>Cap.5 Pct.1: Codul activitatilor CAEN (Col.D) trebuie sa apartina nomenclatorului CAEN Rev2, pentru Rd.(2 la n)</v>
      </c>
      <c r="AA2788" s="2205">
        <f t="shared" si="832"/>
        <v>1</v>
      </c>
      <c r="AB2788" s="3036">
        <v>151</v>
      </c>
    </row>
    <row r="2789" spans="1:28" x14ac:dyDescent="0.25">
      <c r="A2789" s="1708">
        <f t="shared" ca="1" si="833"/>
        <v>0</v>
      </c>
      <c r="B2789" s="1708">
        <f t="shared" si="834"/>
        <v>10151155</v>
      </c>
      <c r="C2789" s="1002">
        <v>151</v>
      </c>
      <c r="D2789" s="1797" t="s">
        <v>447</v>
      </c>
      <c r="E2789" s="1002">
        <v>155</v>
      </c>
      <c r="F2789" s="1003" t="s">
        <v>3974</v>
      </c>
      <c r="H2789" s="1016" t="s">
        <v>345</v>
      </c>
      <c r="I2789" s="1091" t="s">
        <v>6294</v>
      </c>
      <c r="K2789" s="999" t="s">
        <v>7474</v>
      </c>
      <c r="L2789" s="1000">
        <f t="shared" si="835"/>
        <v>0</v>
      </c>
      <c r="N2789" s="1724">
        <f>IF(AND(L2789&lt;&gt;0,ISERROR(MATCH(L2789,Anexa!D:D,0))=TRUE),1,0)</f>
        <v>0</v>
      </c>
      <c r="Z2789" s="1006" t="str">
        <f t="shared" si="836"/>
        <v>Cap.5 Pct.1: Codul activitatilor CAEN (Col.D) trebuie sa apartina nomenclatorului CAEN Rev2, pentru Rd.(2 la n)</v>
      </c>
      <c r="AA2789" s="2205">
        <f t="shared" si="832"/>
        <v>1</v>
      </c>
      <c r="AB2789" s="3036">
        <v>151</v>
      </c>
    </row>
    <row r="2790" spans="1:28" x14ac:dyDescent="0.25">
      <c r="A2790" s="1708">
        <f t="shared" ca="1" si="833"/>
        <v>0</v>
      </c>
      <c r="B2790" s="1708">
        <f t="shared" si="834"/>
        <v>10151156</v>
      </c>
      <c r="C2790" s="1002">
        <v>151</v>
      </c>
      <c r="D2790" s="1797" t="s">
        <v>447</v>
      </c>
      <c r="E2790" s="1002">
        <v>156</v>
      </c>
      <c r="F2790" s="1003" t="s">
        <v>3974</v>
      </c>
      <c r="H2790" s="1016" t="s">
        <v>345</v>
      </c>
      <c r="I2790" s="1091" t="s">
        <v>6295</v>
      </c>
      <c r="K2790" s="999" t="s">
        <v>7475</v>
      </c>
      <c r="L2790" s="1000">
        <f t="shared" si="835"/>
        <v>0</v>
      </c>
      <c r="N2790" s="1724">
        <f>IF(AND(L2790&lt;&gt;0,ISERROR(MATCH(L2790,Anexa!D:D,0))=TRUE),1,0)</f>
        <v>0</v>
      </c>
      <c r="Z2790" s="1006" t="str">
        <f t="shared" si="836"/>
        <v>Cap.5 Pct.1: Codul activitatilor CAEN (Col.D) trebuie sa apartina nomenclatorului CAEN Rev2, pentru Rd.(2 la n)</v>
      </c>
      <c r="AA2790" s="2205">
        <f t="shared" si="832"/>
        <v>1</v>
      </c>
      <c r="AB2790" s="3036">
        <v>151</v>
      </c>
    </row>
    <row r="2791" spans="1:28" x14ac:dyDescent="0.25">
      <c r="A2791" s="1708">
        <f t="shared" ca="1" si="833"/>
        <v>0</v>
      </c>
      <c r="B2791" s="1708">
        <f t="shared" si="834"/>
        <v>10151157</v>
      </c>
      <c r="C2791" s="1002">
        <v>151</v>
      </c>
      <c r="D2791" s="1797" t="s">
        <v>447</v>
      </c>
      <c r="E2791" s="1002">
        <v>157</v>
      </c>
      <c r="F2791" s="1003" t="s">
        <v>3974</v>
      </c>
      <c r="H2791" s="1016" t="s">
        <v>345</v>
      </c>
      <c r="I2791" s="1091" t="s">
        <v>6296</v>
      </c>
      <c r="K2791" s="999" t="s">
        <v>7476</v>
      </c>
      <c r="L2791" s="1000">
        <f t="shared" si="835"/>
        <v>0</v>
      </c>
      <c r="N2791" s="1724">
        <f>IF(AND(L2791&lt;&gt;0,ISERROR(MATCH(L2791,Anexa!D:D,0))=TRUE),1,0)</f>
        <v>0</v>
      </c>
      <c r="Z2791" s="1006" t="str">
        <f t="shared" si="836"/>
        <v>Cap.5 Pct.1: Codul activitatilor CAEN (Col.D) trebuie sa apartina nomenclatorului CAEN Rev2, pentru Rd.(2 la n)</v>
      </c>
      <c r="AA2791" s="2205">
        <f t="shared" si="832"/>
        <v>1</v>
      </c>
      <c r="AB2791" s="3036">
        <v>151</v>
      </c>
    </row>
    <row r="2792" spans="1:28" x14ac:dyDescent="0.25">
      <c r="A2792" s="1708">
        <f t="shared" ca="1" si="833"/>
        <v>0</v>
      </c>
      <c r="B2792" s="1708">
        <f t="shared" si="834"/>
        <v>10151158</v>
      </c>
      <c r="C2792" s="1002">
        <v>151</v>
      </c>
      <c r="D2792" s="1797" t="s">
        <v>447</v>
      </c>
      <c r="E2792" s="1002">
        <v>158</v>
      </c>
      <c r="F2792" s="1003" t="s">
        <v>3974</v>
      </c>
      <c r="H2792" s="1016" t="s">
        <v>345</v>
      </c>
      <c r="I2792" s="1091" t="s">
        <v>6297</v>
      </c>
      <c r="K2792" s="999" t="s">
        <v>7477</v>
      </c>
      <c r="L2792" s="1000">
        <f t="shared" si="835"/>
        <v>0</v>
      </c>
      <c r="N2792" s="1724">
        <f>IF(AND(L2792&lt;&gt;0,ISERROR(MATCH(L2792,Anexa!D:D,0))=TRUE),1,0)</f>
        <v>0</v>
      </c>
      <c r="Z2792" s="1006" t="str">
        <f t="shared" si="836"/>
        <v>Cap.5 Pct.1: Codul activitatilor CAEN (Col.D) trebuie sa apartina nomenclatorului CAEN Rev2, pentru Rd.(2 la n)</v>
      </c>
      <c r="AA2792" s="2205">
        <f t="shared" si="832"/>
        <v>1</v>
      </c>
      <c r="AB2792" s="3036">
        <v>151</v>
      </c>
    </row>
    <row r="2793" spans="1:28" x14ac:dyDescent="0.25">
      <c r="A2793" s="1708">
        <f t="shared" ca="1" si="833"/>
        <v>0</v>
      </c>
      <c r="B2793" s="1708">
        <f t="shared" si="834"/>
        <v>10151159</v>
      </c>
      <c r="C2793" s="1002">
        <v>151</v>
      </c>
      <c r="D2793" s="1797" t="s">
        <v>447</v>
      </c>
      <c r="E2793" s="1002">
        <v>159</v>
      </c>
      <c r="F2793" s="1003" t="s">
        <v>3974</v>
      </c>
      <c r="H2793" s="1016" t="s">
        <v>345</v>
      </c>
      <c r="I2793" s="1091" t="s">
        <v>6298</v>
      </c>
      <c r="K2793" s="999" t="s">
        <v>7478</v>
      </c>
      <c r="L2793" s="1000">
        <f t="shared" si="835"/>
        <v>0</v>
      </c>
      <c r="N2793" s="1724">
        <f>IF(AND(L2793&lt;&gt;0,ISERROR(MATCH(L2793,Anexa!D:D,0))=TRUE),1,0)</f>
        <v>0</v>
      </c>
      <c r="Z2793" s="1006" t="str">
        <f t="shared" si="836"/>
        <v>Cap.5 Pct.1: Codul activitatilor CAEN (Col.D) trebuie sa apartina nomenclatorului CAEN Rev2, pentru Rd.(2 la n)</v>
      </c>
      <c r="AA2793" s="2205">
        <f t="shared" si="832"/>
        <v>1</v>
      </c>
      <c r="AB2793" s="3036">
        <v>151</v>
      </c>
    </row>
    <row r="2794" spans="1:28" x14ac:dyDescent="0.25">
      <c r="A2794" s="1708">
        <f t="shared" ca="1" si="833"/>
        <v>0</v>
      </c>
      <c r="B2794" s="1708">
        <f t="shared" si="834"/>
        <v>10151160</v>
      </c>
      <c r="C2794" s="1002">
        <v>151</v>
      </c>
      <c r="D2794" s="1797" t="s">
        <v>447</v>
      </c>
      <c r="E2794" s="1002">
        <v>160</v>
      </c>
      <c r="F2794" s="1003" t="s">
        <v>3974</v>
      </c>
      <c r="H2794" s="1016" t="s">
        <v>345</v>
      </c>
      <c r="I2794" s="1091" t="s">
        <v>6299</v>
      </c>
      <c r="K2794" s="999" t="s">
        <v>7479</v>
      </c>
      <c r="L2794" s="1000">
        <f t="shared" si="835"/>
        <v>0</v>
      </c>
      <c r="N2794" s="1724">
        <f>IF(AND(L2794&lt;&gt;0,ISERROR(MATCH(L2794,Anexa!D:D,0))=TRUE),1,0)</f>
        <v>0</v>
      </c>
      <c r="Z2794" s="1006" t="str">
        <f t="shared" si="836"/>
        <v>Cap.5 Pct.1: Codul activitatilor CAEN (Col.D) trebuie sa apartina nomenclatorului CAEN Rev2, pentru Rd.(2 la n)</v>
      </c>
      <c r="AA2794" s="2205">
        <f t="shared" si="832"/>
        <v>1</v>
      </c>
      <c r="AB2794" s="3036">
        <v>151</v>
      </c>
    </row>
    <row r="2795" spans="1:28" x14ac:dyDescent="0.25">
      <c r="A2795" s="1708">
        <f t="shared" ca="1" si="833"/>
        <v>0</v>
      </c>
      <c r="B2795" s="1708">
        <f t="shared" si="834"/>
        <v>10151161</v>
      </c>
      <c r="C2795" s="1002">
        <v>151</v>
      </c>
      <c r="D2795" s="1797" t="s">
        <v>447</v>
      </c>
      <c r="E2795" s="1002">
        <v>161</v>
      </c>
      <c r="F2795" s="1003" t="s">
        <v>3974</v>
      </c>
      <c r="H2795" s="1016" t="s">
        <v>345</v>
      </c>
      <c r="I2795" s="1091" t="s">
        <v>6300</v>
      </c>
      <c r="K2795" s="999" t="s">
        <v>7480</v>
      </c>
      <c r="L2795" s="1000">
        <f t="shared" si="835"/>
        <v>0</v>
      </c>
      <c r="N2795" s="1724">
        <f>IF(AND(L2795&lt;&gt;0,ISERROR(MATCH(L2795,Anexa!D:D,0))=TRUE),1,0)</f>
        <v>0</v>
      </c>
      <c r="Z2795" s="1006" t="str">
        <f t="shared" si="836"/>
        <v>Cap.5 Pct.1: Codul activitatilor CAEN (Col.D) trebuie sa apartina nomenclatorului CAEN Rev2, pentru Rd.(2 la n)</v>
      </c>
      <c r="AA2795" s="2205">
        <f t="shared" si="832"/>
        <v>1</v>
      </c>
      <c r="AB2795" s="3036">
        <v>151</v>
      </c>
    </row>
    <row r="2796" spans="1:28" x14ac:dyDescent="0.25">
      <c r="A2796" s="1708">
        <f t="shared" ca="1" si="833"/>
        <v>0</v>
      </c>
      <c r="B2796" s="1708">
        <f t="shared" si="834"/>
        <v>10151162</v>
      </c>
      <c r="C2796" s="1002">
        <v>151</v>
      </c>
      <c r="D2796" s="1797" t="s">
        <v>447</v>
      </c>
      <c r="E2796" s="1002">
        <v>162</v>
      </c>
      <c r="F2796" s="1003" t="s">
        <v>3974</v>
      </c>
      <c r="H2796" s="1016" t="s">
        <v>345</v>
      </c>
      <c r="I2796" s="1091" t="s">
        <v>6301</v>
      </c>
      <c r="K2796" s="999" t="s">
        <v>7481</v>
      </c>
      <c r="L2796" s="1000">
        <f t="shared" si="835"/>
        <v>0</v>
      </c>
      <c r="N2796" s="1724">
        <f>IF(AND(L2796&lt;&gt;0,ISERROR(MATCH(L2796,Anexa!D:D,0))=TRUE),1,0)</f>
        <v>0</v>
      </c>
      <c r="Z2796" s="1006" t="str">
        <f t="shared" si="836"/>
        <v>Cap.5 Pct.1: Codul activitatilor CAEN (Col.D) trebuie sa apartina nomenclatorului CAEN Rev2, pentru Rd.(2 la n)</v>
      </c>
      <c r="AA2796" s="2205">
        <f t="shared" si="832"/>
        <v>1</v>
      </c>
      <c r="AB2796" s="3036">
        <v>151</v>
      </c>
    </row>
    <row r="2797" spans="1:28" x14ac:dyDescent="0.25">
      <c r="A2797" s="1708">
        <f t="shared" ca="1" si="833"/>
        <v>0</v>
      </c>
      <c r="B2797" s="1708">
        <f t="shared" si="834"/>
        <v>10151163</v>
      </c>
      <c r="C2797" s="1002">
        <v>151</v>
      </c>
      <c r="D2797" s="1797" t="s">
        <v>447</v>
      </c>
      <c r="E2797" s="1002">
        <v>163</v>
      </c>
      <c r="F2797" s="1003" t="s">
        <v>3974</v>
      </c>
      <c r="H2797" s="1016" t="s">
        <v>345</v>
      </c>
      <c r="I2797" s="1091" t="s">
        <v>6302</v>
      </c>
      <c r="K2797" s="999" t="s">
        <v>7482</v>
      </c>
      <c r="L2797" s="1000">
        <f t="shared" si="835"/>
        <v>0</v>
      </c>
      <c r="N2797" s="1724">
        <f>IF(AND(L2797&lt;&gt;0,ISERROR(MATCH(L2797,Anexa!D:D,0))=TRUE),1,0)</f>
        <v>0</v>
      </c>
      <c r="Z2797" s="1006" t="str">
        <f t="shared" si="836"/>
        <v>Cap.5 Pct.1: Codul activitatilor CAEN (Col.D) trebuie sa apartina nomenclatorului CAEN Rev2, pentru Rd.(2 la n)</v>
      </c>
      <c r="AA2797" s="2205">
        <f t="shared" si="832"/>
        <v>1</v>
      </c>
      <c r="AB2797" s="3036">
        <v>151</v>
      </c>
    </row>
    <row r="2798" spans="1:28" x14ac:dyDescent="0.25">
      <c r="A2798" s="1708">
        <f t="shared" ca="1" si="833"/>
        <v>0</v>
      </c>
      <c r="B2798" s="1708">
        <f t="shared" si="834"/>
        <v>10151164</v>
      </c>
      <c r="C2798" s="1002">
        <v>151</v>
      </c>
      <c r="D2798" s="1797" t="s">
        <v>447</v>
      </c>
      <c r="E2798" s="1002">
        <v>164</v>
      </c>
      <c r="F2798" s="1003" t="s">
        <v>3974</v>
      </c>
      <c r="H2798" s="1016" t="s">
        <v>345</v>
      </c>
      <c r="I2798" s="1091" t="s">
        <v>6303</v>
      </c>
      <c r="K2798" s="999" t="s">
        <v>7483</v>
      </c>
      <c r="L2798" s="1000">
        <f t="shared" si="835"/>
        <v>0</v>
      </c>
      <c r="N2798" s="1724">
        <f>IF(AND(L2798&lt;&gt;0,ISERROR(MATCH(L2798,Anexa!D:D,0))=TRUE),1,0)</f>
        <v>0</v>
      </c>
      <c r="Z2798" s="1006" t="str">
        <f t="shared" si="836"/>
        <v>Cap.5 Pct.1: Codul activitatilor CAEN (Col.D) trebuie sa apartina nomenclatorului CAEN Rev2, pentru Rd.(2 la n)</v>
      </c>
      <c r="AA2798" s="2205">
        <f t="shared" si="832"/>
        <v>1</v>
      </c>
      <c r="AB2798" s="3036">
        <v>151</v>
      </c>
    </row>
    <row r="2799" spans="1:28" x14ac:dyDescent="0.25">
      <c r="A2799" s="1708">
        <f t="shared" ca="1" si="833"/>
        <v>0</v>
      </c>
      <c r="B2799" s="1708">
        <f t="shared" si="834"/>
        <v>10151165</v>
      </c>
      <c r="C2799" s="1002">
        <v>151</v>
      </c>
      <c r="D2799" s="1797" t="s">
        <v>447</v>
      </c>
      <c r="E2799" s="1002">
        <v>165</v>
      </c>
      <c r="F2799" s="1003" t="s">
        <v>3974</v>
      </c>
      <c r="H2799" s="1016" t="s">
        <v>345</v>
      </c>
      <c r="I2799" s="1091" t="s">
        <v>6304</v>
      </c>
      <c r="K2799" s="999" t="s">
        <v>7484</v>
      </c>
      <c r="L2799" s="1000">
        <f t="shared" si="835"/>
        <v>0</v>
      </c>
      <c r="N2799" s="1724">
        <f>IF(AND(L2799&lt;&gt;0,ISERROR(MATCH(L2799,Anexa!D:D,0))=TRUE),1,0)</f>
        <v>0</v>
      </c>
      <c r="Z2799" s="1006" t="str">
        <f t="shared" si="836"/>
        <v>Cap.5 Pct.1: Codul activitatilor CAEN (Col.D) trebuie sa apartina nomenclatorului CAEN Rev2, pentru Rd.(2 la n)</v>
      </c>
      <c r="AA2799" s="2205">
        <f t="shared" si="832"/>
        <v>1</v>
      </c>
      <c r="AB2799" s="3036">
        <v>151</v>
      </c>
    </row>
    <row r="2800" spans="1:28" x14ac:dyDescent="0.25">
      <c r="A2800" s="1708">
        <f t="shared" ca="1" si="833"/>
        <v>0</v>
      </c>
      <c r="B2800" s="1708">
        <f t="shared" si="834"/>
        <v>10151166</v>
      </c>
      <c r="C2800" s="1002">
        <v>151</v>
      </c>
      <c r="D2800" s="1797" t="s">
        <v>447</v>
      </c>
      <c r="E2800" s="1002">
        <v>166</v>
      </c>
      <c r="F2800" s="1003" t="s">
        <v>3974</v>
      </c>
      <c r="H2800" s="1016" t="s">
        <v>345</v>
      </c>
      <c r="I2800" s="1091" t="s">
        <v>6305</v>
      </c>
      <c r="K2800" s="999" t="s">
        <v>7485</v>
      </c>
      <c r="L2800" s="1000">
        <f t="shared" si="835"/>
        <v>0</v>
      </c>
      <c r="N2800" s="1724">
        <f>IF(AND(L2800&lt;&gt;0,ISERROR(MATCH(L2800,Anexa!D:D,0))=TRUE),1,0)</f>
        <v>0</v>
      </c>
      <c r="Z2800" s="1006" t="str">
        <f t="shared" si="836"/>
        <v>Cap.5 Pct.1: Codul activitatilor CAEN (Col.D) trebuie sa apartina nomenclatorului CAEN Rev2, pentru Rd.(2 la n)</v>
      </c>
      <c r="AA2800" s="2205">
        <f t="shared" si="832"/>
        <v>1</v>
      </c>
      <c r="AB2800" s="3036">
        <v>151</v>
      </c>
    </row>
    <row r="2801" spans="1:28" x14ac:dyDescent="0.25">
      <c r="A2801" s="1708">
        <f t="shared" ca="1" si="833"/>
        <v>0</v>
      </c>
      <c r="B2801" s="1708">
        <f t="shared" si="834"/>
        <v>10151167</v>
      </c>
      <c r="C2801" s="1002">
        <v>151</v>
      </c>
      <c r="D2801" s="1797" t="s">
        <v>447</v>
      </c>
      <c r="E2801" s="1002">
        <v>167</v>
      </c>
      <c r="F2801" s="1003" t="s">
        <v>3974</v>
      </c>
      <c r="H2801" s="1016" t="s">
        <v>345</v>
      </c>
      <c r="I2801" s="1091" t="s">
        <v>6306</v>
      </c>
      <c r="K2801" s="999" t="s">
        <v>7486</v>
      </c>
      <c r="L2801" s="1000">
        <f t="shared" si="835"/>
        <v>0</v>
      </c>
      <c r="N2801" s="1724">
        <f>IF(AND(L2801&lt;&gt;0,ISERROR(MATCH(L2801,Anexa!D:D,0))=TRUE),1,0)</f>
        <v>0</v>
      </c>
      <c r="Z2801" s="1006" t="str">
        <f t="shared" si="836"/>
        <v>Cap.5 Pct.1: Codul activitatilor CAEN (Col.D) trebuie sa apartina nomenclatorului CAEN Rev2, pentru Rd.(2 la n)</v>
      </c>
      <c r="AA2801" s="2205">
        <f t="shared" si="832"/>
        <v>1</v>
      </c>
      <c r="AB2801" s="3036">
        <v>151</v>
      </c>
    </row>
    <row r="2802" spans="1:28" x14ac:dyDescent="0.25">
      <c r="A2802" s="1708">
        <f t="shared" ca="1" si="833"/>
        <v>0</v>
      </c>
      <c r="B2802" s="1708">
        <f t="shared" si="834"/>
        <v>10151168</v>
      </c>
      <c r="C2802" s="1002">
        <v>151</v>
      </c>
      <c r="D2802" s="1797" t="s">
        <v>447</v>
      </c>
      <c r="E2802" s="1002">
        <v>168</v>
      </c>
      <c r="F2802" s="1003" t="s">
        <v>3974</v>
      </c>
      <c r="H2802" s="1016" t="s">
        <v>345</v>
      </c>
      <c r="I2802" s="1091" t="s">
        <v>6307</v>
      </c>
      <c r="K2802" s="999" t="s">
        <v>7487</v>
      </c>
      <c r="L2802" s="1000">
        <f t="shared" si="835"/>
        <v>0</v>
      </c>
      <c r="N2802" s="1724">
        <f>IF(AND(L2802&lt;&gt;0,ISERROR(MATCH(L2802,Anexa!D:D,0))=TRUE),1,0)</f>
        <v>0</v>
      </c>
      <c r="Z2802" s="1006" t="str">
        <f t="shared" si="836"/>
        <v>Cap.5 Pct.1: Codul activitatilor CAEN (Col.D) trebuie sa apartina nomenclatorului CAEN Rev2, pentru Rd.(2 la n)</v>
      </c>
      <c r="AA2802" s="2205">
        <f t="shared" si="832"/>
        <v>1</v>
      </c>
      <c r="AB2802" s="3036">
        <v>151</v>
      </c>
    </row>
    <row r="2803" spans="1:28" x14ac:dyDescent="0.25">
      <c r="A2803" s="1708">
        <f t="shared" ca="1" si="833"/>
        <v>0</v>
      </c>
      <c r="B2803" s="1708">
        <f t="shared" si="834"/>
        <v>10151169</v>
      </c>
      <c r="C2803" s="1002">
        <v>151</v>
      </c>
      <c r="D2803" s="1797" t="s">
        <v>447</v>
      </c>
      <c r="E2803" s="1002">
        <v>169</v>
      </c>
      <c r="F2803" s="1003" t="s">
        <v>3974</v>
      </c>
      <c r="H2803" s="1016" t="s">
        <v>345</v>
      </c>
      <c r="I2803" s="1091" t="s">
        <v>6308</v>
      </c>
      <c r="K2803" s="999" t="s">
        <v>7488</v>
      </c>
      <c r="L2803" s="1000">
        <f t="shared" si="835"/>
        <v>0</v>
      </c>
      <c r="N2803" s="1724">
        <f>IF(AND(L2803&lt;&gt;0,ISERROR(MATCH(L2803,Anexa!D:D,0))=TRUE),1,0)</f>
        <v>0</v>
      </c>
      <c r="Z2803" s="1006" t="str">
        <f t="shared" si="836"/>
        <v>Cap.5 Pct.1: Codul activitatilor CAEN (Col.D) trebuie sa apartina nomenclatorului CAEN Rev2, pentru Rd.(2 la n)</v>
      </c>
      <c r="AA2803" s="2205">
        <f t="shared" si="832"/>
        <v>1</v>
      </c>
      <c r="AB2803" s="3036">
        <v>151</v>
      </c>
    </row>
    <row r="2804" spans="1:28" x14ac:dyDescent="0.25">
      <c r="A2804" s="1708">
        <f t="shared" ca="1" si="833"/>
        <v>0</v>
      </c>
      <c r="B2804" s="1708">
        <f t="shared" si="834"/>
        <v>10151170</v>
      </c>
      <c r="C2804" s="1002">
        <v>151</v>
      </c>
      <c r="D2804" s="1797" t="s">
        <v>447</v>
      </c>
      <c r="E2804" s="1002">
        <v>170</v>
      </c>
      <c r="F2804" s="1003" t="s">
        <v>3974</v>
      </c>
      <c r="H2804" s="1016" t="s">
        <v>345</v>
      </c>
      <c r="I2804" s="1091" t="s">
        <v>6309</v>
      </c>
      <c r="K2804" s="999" t="s">
        <v>7489</v>
      </c>
      <c r="L2804" s="1000">
        <f t="shared" si="835"/>
        <v>0</v>
      </c>
      <c r="N2804" s="1724">
        <f>IF(AND(L2804&lt;&gt;0,ISERROR(MATCH(L2804,Anexa!D:D,0))=TRUE),1,0)</f>
        <v>0</v>
      </c>
      <c r="Z2804" s="1006" t="str">
        <f t="shared" si="836"/>
        <v>Cap.5 Pct.1: Codul activitatilor CAEN (Col.D) trebuie sa apartina nomenclatorului CAEN Rev2, pentru Rd.(2 la n)</v>
      </c>
      <c r="AA2804" s="2205">
        <f t="shared" si="832"/>
        <v>1</v>
      </c>
      <c r="AB2804" s="3036">
        <v>151</v>
      </c>
    </row>
    <row r="2805" spans="1:28" x14ac:dyDescent="0.25">
      <c r="A2805" s="1708">
        <f t="shared" ca="1" si="833"/>
        <v>0</v>
      </c>
      <c r="B2805" s="1708">
        <f t="shared" si="834"/>
        <v>10151171</v>
      </c>
      <c r="C2805" s="1002">
        <v>151</v>
      </c>
      <c r="D2805" s="1797" t="s">
        <v>447</v>
      </c>
      <c r="E2805" s="1002">
        <v>171</v>
      </c>
      <c r="F2805" s="1003" t="s">
        <v>3974</v>
      </c>
      <c r="H2805" s="1016" t="s">
        <v>345</v>
      </c>
      <c r="I2805" s="1091" t="s">
        <v>6310</v>
      </c>
      <c r="K2805" s="999" t="s">
        <v>7490</v>
      </c>
      <c r="L2805" s="1000">
        <f t="shared" si="835"/>
        <v>0</v>
      </c>
      <c r="N2805" s="1724">
        <f>IF(AND(L2805&lt;&gt;0,ISERROR(MATCH(L2805,Anexa!D:D,0))=TRUE),1,0)</f>
        <v>0</v>
      </c>
      <c r="Z2805" s="1006" t="str">
        <f t="shared" si="836"/>
        <v>Cap.5 Pct.1: Codul activitatilor CAEN (Col.D) trebuie sa apartina nomenclatorului CAEN Rev2, pentru Rd.(2 la n)</v>
      </c>
      <c r="AA2805" s="2205">
        <f t="shared" si="832"/>
        <v>1</v>
      </c>
      <c r="AB2805" s="3036">
        <v>151</v>
      </c>
    </row>
    <row r="2806" spans="1:28" x14ac:dyDescent="0.25">
      <c r="A2806" s="1708">
        <f t="shared" ca="1" si="833"/>
        <v>0</v>
      </c>
      <c r="B2806" s="1708">
        <f t="shared" si="834"/>
        <v>10151172</v>
      </c>
      <c r="C2806" s="1002">
        <v>151</v>
      </c>
      <c r="D2806" s="1797" t="s">
        <v>447</v>
      </c>
      <c r="E2806" s="1002">
        <v>172</v>
      </c>
      <c r="F2806" s="1003" t="s">
        <v>3974</v>
      </c>
      <c r="H2806" s="1016" t="s">
        <v>345</v>
      </c>
      <c r="I2806" s="1091" t="s">
        <v>6311</v>
      </c>
      <c r="K2806" s="999" t="s">
        <v>7491</v>
      </c>
      <c r="L2806" s="1000">
        <f t="shared" si="835"/>
        <v>0</v>
      </c>
      <c r="N2806" s="1724">
        <f>IF(AND(L2806&lt;&gt;0,ISERROR(MATCH(L2806,Anexa!D:D,0))=TRUE),1,0)</f>
        <v>0</v>
      </c>
      <c r="Z2806" s="1006" t="str">
        <f t="shared" si="836"/>
        <v>Cap.5 Pct.1: Codul activitatilor CAEN (Col.D) trebuie sa apartina nomenclatorului CAEN Rev2, pentru Rd.(2 la n)</v>
      </c>
      <c r="AA2806" s="2205">
        <f t="shared" si="832"/>
        <v>1</v>
      </c>
      <c r="AB2806" s="3036">
        <v>151</v>
      </c>
    </row>
    <row r="2807" spans="1:28" x14ac:dyDescent="0.25">
      <c r="A2807" s="1708">
        <f t="shared" ca="1" si="833"/>
        <v>0</v>
      </c>
      <c r="B2807" s="1708">
        <f t="shared" si="834"/>
        <v>10151173</v>
      </c>
      <c r="C2807" s="1002">
        <v>151</v>
      </c>
      <c r="D2807" s="1797" t="s">
        <v>447</v>
      </c>
      <c r="E2807" s="1002">
        <v>173</v>
      </c>
      <c r="F2807" s="1003" t="s">
        <v>3974</v>
      </c>
      <c r="H2807" s="1016" t="s">
        <v>345</v>
      </c>
      <c r="I2807" s="1091" t="s">
        <v>6312</v>
      </c>
      <c r="K2807" s="999" t="s">
        <v>7492</v>
      </c>
      <c r="L2807" s="1000">
        <f t="shared" si="835"/>
        <v>0</v>
      </c>
      <c r="N2807" s="1724">
        <f>IF(AND(L2807&lt;&gt;0,ISERROR(MATCH(L2807,Anexa!D:D,0))=TRUE),1,0)</f>
        <v>0</v>
      </c>
      <c r="Z2807" s="1006" t="str">
        <f t="shared" si="836"/>
        <v>Cap.5 Pct.1: Codul activitatilor CAEN (Col.D) trebuie sa apartina nomenclatorului CAEN Rev2, pentru Rd.(2 la n)</v>
      </c>
      <c r="AA2807" s="2205">
        <f t="shared" si="832"/>
        <v>1</v>
      </c>
      <c r="AB2807" s="3036">
        <v>151</v>
      </c>
    </row>
    <row r="2808" spans="1:28" x14ac:dyDescent="0.25">
      <c r="A2808" s="1708">
        <f t="shared" ca="1" si="833"/>
        <v>0</v>
      </c>
      <c r="B2808" s="1708">
        <f t="shared" si="834"/>
        <v>10151174</v>
      </c>
      <c r="C2808" s="1002">
        <v>151</v>
      </c>
      <c r="D2808" s="1797" t="s">
        <v>447</v>
      </c>
      <c r="E2808" s="1002">
        <v>174</v>
      </c>
      <c r="F2808" s="1003" t="s">
        <v>3974</v>
      </c>
      <c r="H2808" s="1016" t="s">
        <v>345</v>
      </c>
      <c r="I2808" s="1091" t="s">
        <v>6313</v>
      </c>
      <c r="K2808" s="999" t="s">
        <v>7493</v>
      </c>
      <c r="L2808" s="1000">
        <f t="shared" si="835"/>
        <v>0</v>
      </c>
      <c r="N2808" s="1724">
        <f>IF(AND(L2808&lt;&gt;0,ISERROR(MATCH(L2808,Anexa!D:D,0))=TRUE),1,0)</f>
        <v>0</v>
      </c>
      <c r="Z2808" s="1006" t="str">
        <f t="shared" si="836"/>
        <v>Cap.5 Pct.1: Codul activitatilor CAEN (Col.D) trebuie sa apartina nomenclatorului CAEN Rev2, pentru Rd.(2 la n)</v>
      </c>
      <c r="AA2808" s="2205">
        <f t="shared" si="832"/>
        <v>1</v>
      </c>
      <c r="AB2808" s="3036">
        <v>151</v>
      </c>
    </row>
    <row r="2809" spans="1:28" x14ac:dyDescent="0.25">
      <c r="A2809" s="1708">
        <f t="shared" ca="1" si="833"/>
        <v>0</v>
      </c>
      <c r="B2809" s="1708">
        <f t="shared" si="834"/>
        <v>10151175</v>
      </c>
      <c r="C2809" s="1002">
        <v>151</v>
      </c>
      <c r="D2809" s="1797" t="s">
        <v>447</v>
      </c>
      <c r="E2809" s="1002">
        <v>175</v>
      </c>
      <c r="F2809" s="1003" t="s">
        <v>3974</v>
      </c>
      <c r="H2809" s="1016" t="s">
        <v>345</v>
      </c>
      <c r="I2809" s="1091" t="s">
        <v>6314</v>
      </c>
      <c r="K2809" s="999" t="s">
        <v>7494</v>
      </c>
      <c r="L2809" s="1000">
        <f t="shared" si="835"/>
        <v>0</v>
      </c>
      <c r="N2809" s="1724">
        <f>IF(AND(L2809&lt;&gt;0,ISERROR(MATCH(L2809,Anexa!D:D,0))=TRUE),1,0)</f>
        <v>0</v>
      </c>
      <c r="Z2809" s="1006" t="str">
        <f t="shared" si="836"/>
        <v>Cap.5 Pct.1: Codul activitatilor CAEN (Col.D) trebuie sa apartina nomenclatorului CAEN Rev2, pentru Rd.(2 la n)</v>
      </c>
      <c r="AA2809" s="2205">
        <f t="shared" si="832"/>
        <v>1</v>
      </c>
      <c r="AB2809" s="3036">
        <v>151</v>
      </c>
    </row>
    <row r="2810" spans="1:28" x14ac:dyDescent="0.25">
      <c r="A2810" s="1708">
        <f t="shared" ca="1" si="833"/>
        <v>0</v>
      </c>
      <c r="B2810" s="1708">
        <f t="shared" si="834"/>
        <v>10151176</v>
      </c>
      <c r="C2810" s="1002">
        <v>151</v>
      </c>
      <c r="D2810" s="1797" t="s">
        <v>447</v>
      </c>
      <c r="E2810" s="1002">
        <v>176</v>
      </c>
      <c r="F2810" s="1003" t="s">
        <v>3974</v>
      </c>
      <c r="H2810" s="1016" t="s">
        <v>345</v>
      </c>
      <c r="I2810" s="1091" t="s">
        <v>6315</v>
      </c>
      <c r="K2810" s="999" t="s">
        <v>7495</v>
      </c>
      <c r="L2810" s="1000">
        <f t="shared" si="835"/>
        <v>0</v>
      </c>
      <c r="N2810" s="1724">
        <f>IF(AND(L2810&lt;&gt;0,ISERROR(MATCH(L2810,Anexa!D:D,0))=TRUE),1,0)</f>
        <v>0</v>
      </c>
      <c r="Z2810" s="1006" t="str">
        <f t="shared" si="836"/>
        <v>Cap.5 Pct.1: Codul activitatilor CAEN (Col.D) trebuie sa apartina nomenclatorului CAEN Rev2, pentru Rd.(2 la n)</v>
      </c>
      <c r="AA2810" s="2205">
        <f t="shared" si="832"/>
        <v>1</v>
      </c>
      <c r="AB2810" s="3036">
        <v>151</v>
      </c>
    </row>
    <row r="2811" spans="1:28" x14ac:dyDescent="0.25">
      <c r="A2811" s="1708">
        <f t="shared" ca="1" si="833"/>
        <v>0</v>
      </c>
      <c r="B2811" s="1708">
        <f t="shared" si="834"/>
        <v>10151177</v>
      </c>
      <c r="C2811" s="1002">
        <v>151</v>
      </c>
      <c r="D2811" s="1797" t="s">
        <v>447</v>
      </c>
      <c r="E2811" s="1002">
        <v>177</v>
      </c>
      <c r="F2811" s="1003" t="s">
        <v>3974</v>
      </c>
      <c r="H2811" s="1016" t="s">
        <v>345</v>
      </c>
      <c r="I2811" s="1091" t="s">
        <v>6316</v>
      </c>
      <c r="K2811" s="999" t="s">
        <v>7496</v>
      </c>
      <c r="L2811" s="1000">
        <f t="shared" si="835"/>
        <v>0</v>
      </c>
      <c r="N2811" s="1724">
        <f>IF(AND(L2811&lt;&gt;0,ISERROR(MATCH(L2811,Anexa!D:D,0))=TRUE),1,0)</f>
        <v>0</v>
      </c>
      <c r="Z2811" s="1006" t="str">
        <f t="shared" si="836"/>
        <v>Cap.5 Pct.1: Codul activitatilor CAEN (Col.D) trebuie sa apartina nomenclatorului CAEN Rev2, pentru Rd.(2 la n)</v>
      </c>
      <c r="AA2811" s="2205">
        <f t="shared" ref="AA2811:AA2874" si="837">COUNTIF(B:B,B2811)</f>
        <v>1</v>
      </c>
      <c r="AB2811" s="3036">
        <v>151</v>
      </c>
    </row>
    <row r="2812" spans="1:28" x14ac:dyDescent="0.25">
      <c r="A2812" s="1708">
        <f t="shared" ca="1" si="833"/>
        <v>0</v>
      </c>
      <c r="B2812" s="1708">
        <f t="shared" si="834"/>
        <v>10151178</v>
      </c>
      <c r="C2812" s="1002">
        <v>151</v>
      </c>
      <c r="D2812" s="1797" t="s">
        <v>447</v>
      </c>
      <c r="E2812" s="1002">
        <v>178</v>
      </c>
      <c r="F2812" s="1003" t="s">
        <v>3974</v>
      </c>
      <c r="H2812" s="1016" t="s">
        <v>345</v>
      </c>
      <c r="I2812" s="1091" t="s">
        <v>6317</v>
      </c>
      <c r="K2812" s="999" t="s">
        <v>7497</v>
      </c>
      <c r="L2812" s="1000">
        <f t="shared" si="835"/>
        <v>0</v>
      </c>
      <c r="N2812" s="1724">
        <f>IF(AND(L2812&lt;&gt;0,ISERROR(MATCH(L2812,Anexa!D:D,0))=TRUE),1,0)</f>
        <v>0</v>
      </c>
      <c r="Z2812" s="1006" t="str">
        <f t="shared" si="836"/>
        <v>Cap.5 Pct.1: Codul activitatilor CAEN (Col.D) trebuie sa apartina nomenclatorului CAEN Rev2, pentru Rd.(2 la n)</v>
      </c>
      <c r="AA2812" s="2205">
        <f t="shared" si="837"/>
        <v>1</v>
      </c>
      <c r="AB2812" s="3036">
        <v>151</v>
      </c>
    </row>
    <row r="2813" spans="1:28" x14ac:dyDescent="0.25">
      <c r="A2813" s="1708">
        <f t="shared" ca="1" si="833"/>
        <v>0</v>
      </c>
      <c r="B2813" s="1708">
        <f t="shared" si="834"/>
        <v>10151179</v>
      </c>
      <c r="C2813" s="1002">
        <v>151</v>
      </c>
      <c r="D2813" s="1797" t="s">
        <v>447</v>
      </c>
      <c r="E2813" s="1002">
        <v>179</v>
      </c>
      <c r="F2813" s="1003" t="s">
        <v>3974</v>
      </c>
      <c r="H2813" s="1016" t="s">
        <v>345</v>
      </c>
      <c r="I2813" s="1091" t="s">
        <v>6318</v>
      </c>
      <c r="K2813" s="999" t="s">
        <v>7498</v>
      </c>
      <c r="L2813" s="1000">
        <f t="shared" si="835"/>
        <v>0</v>
      </c>
      <c r="N2813" s="1724">
        <f>IF(AND(L2813&lt;&gt;0,ISERROR(MATCH(L2813,Anexa!D:D,0))=TRUE),1,0)</f>
        <v>0</v>
      </c>
      <c r="Z2813" s="1006" t="str">
        <f t="shared" si="836"/>
        <v>Cap.5 Pct.1: Codul activitatilor CAEN (Col.D) trebuie sa apartina nomenclatorului CAEN Rev2, pentru Rd.(2 la n)</v>
      </c>
      <c r="AA2813" s="2205">
        <f t="shared" si="837"/>
        <v>1</v>
      </c>
      <c r="AB2813" s="3036">
        <v>151</v>
      </c>
    </row>
    <row r="2814" spans="1:28" x14ac:dyDescent="0.25">
      <c r="A2814" s="1708">
        <f t="shared" ca="1" si="833"/>
        <v>0</v>
      </c>
      <c r="B2814" s="1708">
        <f t="shared" si="834"/>
        <v>10151180</v>
      </c>
      <c r="C2814" s="1002">
        <v>151</v>
      </c>
      <c r="D2814" s="1797" t="s">
        <v>447</v>
      </c>
      <c r="E2814" s="1002">
        <v>180</v>
      </c>
      <c r="F2814" s="1003" t="s">
        <v>3974</v>
      </c>
      <c r="H2814" s="1016" t="s">
        <v>345</v>
      </c>
      <c r="I2814" s="1091" t="s">
        <v>6319</v>
      </c>
      <c r="K2814" s="999" t="s">
        <v>7499</v>
      </c>
      <c r="L2814" s="1000">
        <f t="shared" si="835"/>
        <v>0</v>
      </c>
      <c r="N2814" s="1724">
        <f>IF(AND(L2814&lt;&gt;0,ISERROR(MATCH(L2814,Anexa!D:D,0))=TRUE),1,0)</f>
        <v>0</v>
      </c>
      <c r="Z2814" s="1006" t="str">
        <f t="shared" si="836"/>
        <v>Cap.5 Pct.1: Codul activitatilor CAEN (Col.D) trebuie sa apartina nomenclatorului CAEN Rev2, pentru Rd.(2 la n)</v>
      </c>
      <c r="AA2814" s="2205">
        <f t="shared" si="837"/>
        <v>1</v>
      </c>
      <c r="AB2814" s="3036">
        <v>151</v>
      </c>
    </row>
    <row r="2815" spans="1:28" x14ac:dyDescent="0.25">
      <c r="A2815" s="1708">
        <f t="shared" ca="1" si="833"/>
        <v>0</v>
      </c>
      <c r="B2815" s="1708">
        <f t="shared" si="834"/>
        <v>10151181</v>
      </c>
      <c r="C2815" s="1002">
        <v>151</v>
      </c>
      <c r="D2815" s="1797" t="s">
        <v>447</v>
      </c>
      <c r="E2815" s="1002">
        <v>181</v>
      </c>
      <c r="F2815" s="1003" t="s">
        <v>3974</v>
      </c>
      <c r="H2815" s="1016" t="s">
        <v>345</v>
      </c>
      <c r="I2815" s="1091" t="s">
        <v>6320</v>
      </c>
      <c r="K2815" s="999" t="s">
        <v>7500</v>
      </c>
      <c r="L2815" s="1000">
        <f t="shared" si="835"/>
        <v>0</v>
      </c>
      <c r="N2815" s="1724">
        <f>IF(AND(L2815&lt;&gt;0,ISERROR(MATCH(L2815,Anexa!D:D,0))=TRUE),1,0)</f>
        <v>0</v>
      </c>
      <c r="Z2815" s="1006" t="str">
        <f t="shared" si="836"/>
        <v>Cap.5 Pct.1: Codul activitatilor CAEN (Col.D) trebuie sa apartina nomenclatorului CAEN Rev2, pentru Rd.(2 la n)</v>
      </c>
      <c r="AA2815" s="2205">
        <f t="shared" si="837"/>
        <v>1</v>
      </c>
      <c r="AB2815" s="3036">
        <v>151</v>
      </c>
    </row>
    <row r="2816" spans="1:28" x14ac:dyDescent="0.25">
      <c r="A2816" s="1708">
        <f t="shared" ca="1" si="833"/>
        <v>0</v>
      </c>
      <c r="B2816" s="1708">
        <f t="shared" si="834"/>
        <v>10151182</v>
      </c>
      <c r="C2816" s="1002">
        <v>151</v>
      </c>
      <c r="D2816" s="1797" t="s">
        <v>447</v>
      </c>
      <c r="E2816" s="1002">
        <v>182</v>
      </c>
      <c r="F2816" s="1003" t="s">
        <v>3974</v>
      </c>
      <c r="H2816" s="1016" t="s">
        <v>345</v>
      </c>
      <c r="I2816" s="1091" t="s">
        <v>6321</v>
      </c>
      <c r="K2816" s="999" t="s">
        <v>7501</v>
      </c>
      <c r="L2816" s="1000">
        <f t="shared" si="835"/>
        <v>0</v>
      </c>
      <c r="N2816" s="1724">
        <f>IF(AND(L2816&lt;&gt;0,ISERROR(MATCH(L2816,Anexa!D:D,0))=TRUE),1,0)</f>
        <v>0</v>
      </c>
      <c r="Z2816" s="1006" t="str">
        <f t="shared" si="836"/>
        <v>Cap.5 Pct.1: Codul activitatilor CAEN (Col.D) trebuie sa apartina nomenclatorului CAEN Rev2, pentru Rd.(2 la n)</v>
      </c>
      <c r="AA2816" s="2205">
        <f t="shared" si="837"/>
        <v>1</v>
      </c>
      <c r="AB2816" s="3036">
        <v>151</v>
      </c>
    </row>
    <row r="2817" spans="1:28" x14ac:dyDescent="0.25">
      <c r="A2817" s="1708">
        <f t="shared" ref="A2817:A2880" ca="1" si="838">IF(D2817="DA",IF(ISERROR(N2817),A2816+1,IF(N2817=1,A2816+1,A2816)),A2816)</f>
        <v>0</v>
      </c>
      <c r="B2817" s="1708">
        <f t="shared" si="834"/>
        <v>10151183</v>
      </c>
      <c r="C2817" s="1002">
        <v>151</v>
      </c>
      <c r="D2817" s="1797" t="s">
        <v>447</v>
      </c>
      <c r="E2817" s="1002">
        <v>183</v>
      </c>
      <c r="F2817" s="1003" t="s">
        <v>3974</v>
      </c>
      <c r="H2817" s="1016" t="s">
        <v>345</v>
      </c>
      <c r="I2817" s="1091" t="s">
        <v>6322</v>
      </c>
      <c r="K2817" s="999" t="s">
        <v>7502</v>
      </c>
      <c r="L2817" s="1000">
        <f t="shared" si="835"/>
        <v>0</v>
      </c>
      <c r="N2817" s="1724">
        <f>IF(AND(L2817&lt;&gt;0,ISERROR(MATCH(L2817,Anexa!D:D,0))=TRUE),1,0)</f>
        <v>0</v>
      </c>
      <c r="Z2817" s="1006" t="str">
        <f t="shared" si="836"/>
        <v>Cap.5 Pct.1: Codul activitatilor CAEN (Col.D) trebuie sa apartina nomenclatorului CAEN Rev2, pentru Rd.(2 la n)</v>
      </c>
      <c r="AA2817" s="2205">
        <f t="shared" si="837"/>
        <v>1</v>
      </c>
      <c r="AB2817" s="3036">
        <v>151</v>
      </c>
    </row>
    <row r="2818" spans="1:28" x14ac:dyDescent="0.25">
      <c r="A2818" s="1708">
        <f t="shared" ca="1" si="838"/>
        <v>0</v>
      </c>
      <c r="B2818" s="1708">
        <f t="shared" si="834"/>
        <v>10151184</v>
      </c>
      <c r="C2818" s="1002">
        <v>151</v>
      </c>
      <c r="D2818" s="1797" t="s">
        <v>447</v>
      </c>
      <c r="E2818" s="1002">
        <v>184</v>
      </c>
      <c r="F2818" s="1003" t="s">
        <v>3974</v>
      </c>
      <c r="H2818" s="1016" t="s">
        <v>345</v>
      </c>
      <c r="I2818" s="1091" t="s">
        <v>6323</v>
      </c>
      <c r="K2818" s="999" t="s">
        <v>7503</v>
      </c>
      <c r="L2818" s="1000">
        <f t="shared" si="835"/>
        <v>0</v>
      </c>
      <c r="N2818" s="1724">
        <f>IF(AND(L2818&lt;&gt;0,ISERROR(MATCH(L2818,Anexa!D:D,0))=TRUE),1,0)</f>
        <v>0</v>
      </c>
      <c r="Z2818" s="1006" t="str">
        <f t="shared" si="836"/>
        <v>Cap.5 Pct.1: Codul activitatilor CAEN (Col.D) trebuie sa apartina nomenclatorului CAEN Rev2, pentru Rd.(2 la n)</v>
      </c>
      <c r="AA2818" s="2205">
        <f t="shared" si="837"/>
        <v>1</v>
      </c>
      <c r="AB2818" s="3036">
        <v>151</v>
      </c>
    </row>
    <row r="2819" spans="1:28" x14ac:dyDescent="0.25">
      <c r="A2819" s="1708">
        <f t="shared" ca="1" si="838"/>
        <v>0</v>
      </c>
      <c r="B2819" s="1708">
        <f t="shared" si="834"/>
        <v>10151185</v>
      </c>
      <c r="C2819" s="1002">
        <v>151</v>
      </c>
      <c r="D2819" s="1797" t="s">
        <v>447</v>
      </c>
      <c r="E2819" s="1002">
        <v>185</v>
      </c>
      <c r="F2819" s="1003" t="s">
        <v>3974</v>
      </c>
      <c r="H2819" s="1016" t="s">
        <v>345</v>
      </c>
      <c r="I2819" s="1091" t="s">
        <v>6324</v>
      </c>
      <c r="K2819" s="999" t="s">
        <v>7504</v>
      </c>
      <c r="L2819" s="1000">
        <f t="shared" si="835"/>
        <v>0</v>
      </c>
      <c r="N2819" s="1724">
        <f>IF(AND(L2819&lt;&gt;0,ISERROR(MATCH(L2819,Anexa!D:D,0))=TRUE),1,0)</f>
        <v>0</v>
      </c>
      <c r="Z2819" s="1006" t="str">
        <f t="shared" si="836"/>
        <v>Cap.5 Pct.1: Codul activitatilor CAEN (Col.D) trebuie sa apartina nomenclatorului CAEN Rev2, pentru Rd.(2 la n)</v>
      </c>
      <c r="AA2819" s="2205">
        <f t="shared" si="837"/>
        <v>1</v>
      </c>
      <c r="AB2819" s="3036">
        <v>151</v>
      </c>
    </row>
    <row r="2820" spans="1:28" x14ac:dyDescent="0.25">
      <c r="A2820" s="1708">
        <f t="shared" ca="1" si="838"/>
        <v>0</v>
      </c>
      <c r="B2820" s="1708">
        <f t="shared" si="834"/>
        <v>10151186</v>
      </c>
      <c r="C2820" s="1002">
        <v>151</v>
      </c>
      <c r="D2820" s="1797" t="s">
        <v>447</v>
      </c>
      <c r="E2820" s="1002">
        <v>186</v>
      </c>
      <c r="F2820" s="1003" t="s">
        <v>3974</v>
      </c>
      <c r="H2820" s="1016" t="s">
        <v>345</v>
      </c>
      <c r="I2820" s="1091" t="s">
        <v>6325</v>
      </c>
      <c r="K2820" s="999" t="s">
        <v>7505</v>
      </c>
      <c r="L2820" s="1000">
        <f t="shared" si="835"/>
        <v>0</v>
      </c>
      <c r="N2820" s="1724">
        <f>IF(AND(L2820&lt;&gt;0,ISERROR(MATCH(L2820,Anexa!D:D,0))=TRUE),1,0)</f>
        <v>0</v>
      </c>
      <c r="Z2820" s="1006" t="str">
        <f t="shared" si="836"/>
        <v>Cap.5 Pct.1: Codul activitatilor CAEN (Col.D) trebuie sa apartina nomenclatorului CAEN Rev2, pentru Rd.(2 la n)</v>
      </c>
      <c r="AA2820" s="2205">
        <f t="shared" si="837"/>
        <v>1</v>
      </c>
      <c r="AB2820" s="3036">
        <v>151</v>
      </c>
    </row>
    <row r="2821" spans="1:28" x14ac:dyDescent="0.25">
      <c r="A2821" s="1708">
        <f t="shared" ca="1" si="838"/>
        <v>0</v>
      </c>
      <c r="B2821" s="1708">
        <f t="shared" si="834"/>
        <v>10151187</v>
      </c>
      <c r="C2821" s="1002">
        <v>151</v>
      </c>
      <c r="D2821" s="1797" t="s">
        <v>447</v>
      </c>
      <c r="E2821" s="1002">
        <v>187</v>
      </c>
      <c r="F2821" s="1003" t="s">
        <v>3974</v>
      </c>
      <c r="H2821" s="1016" t="s">
        <v>345</v>
      </c>
      <c r="I2821" s="1091" t="s">
        <v>6326</v>
      </c>
      <c r="K2821" s="999" t="s">
        <v>7506</v>
      </c>
      <c r="L2821" s="1000">
        <f t="shared" si="835"/>
        <v>0</v>
      </c>
      <c r="N2821" s="1724">
        <f>IF(AND(L2821&lt;&gt;0,ISERROR(MATCH(L2821,Anexa!D:D,0))=TRUE),1,0)</f>
        <v>0</v>
      </c>
      <c r="Z2821" s="1006" t="str">
        <f t="shared" si="836"/>
        <v>Cap.5 Pct.1: Codul activitatilor CAEN (Col.D) trebuie sa apartina nomenclatorului CAEN Rev2, pentru Rd.(2 la n)</v>
      </c>
      <c r="AA2821" s="2205">
        <f t="shared" si="837"/>
        <v>1</v>
      </c>
      <c r="AB2821" s="3036">
        <v>151</v>
      </c>
    </row>
    <row r="2822" spans="1:28" x14ac:dyDescent="0.25">
      <c r="A2822" s="1708">
        <f t="shared" ca="1" si="838"/>
        <v>0</v>
      </c>
      <c r="B2822" s="1708">
        <f t="shared" si="834"/>
        <v>10151188</v>
      </c>
      <c r="C2822" s="1002">
        <v>151</v>
      </c>
      <c r="D2822" s="1797" t="s">
        <v>447</v>
      </c>
      <c r="E2822" s="1002">
        <v>188</v>
      </c>
      <c r="F2822" s="1003" t="s">
        <v>3974</v>
      </c>
      <c r="H2822" s="1016" t="s">
        <v>345</v>
      </c>
      <c r="I2822" s="1091" t="s">
        <v>6327</v>
      </c>
      <c r="K2822" s="999" t="s">
        <v>7507</v>
      </c>
      <c r="L2822" s="1000">
        <f t="shared" si="835"/>
        <v>0</v>
      </c>
      <c r="N2822" s="1724">
        <f>IF(AND(L2822&lt;&gt;0,ISERROR(MATCH(L2822,Anexa!D:D,0))=TRUE),1,0)</f>
        <v>0</v>
      </c>
      <c r="Z2822" s="1006" t="str">
        <f t="shared" si="836"/>
        <v>Cap.5 Pct.1: Codul activitatilor CAEN (Col.D) trebuie sa apartina nomenclatorului CAEN Rev2, pentru Rd.(2 la n)</v>
      </c>
      <c r="AA2822" s="2205">
        <f t="shared" si="837"/>
        <v>1</v>
      </c>
      <c r="AB2822" s="3036">
        <v>151</v>
      </c>
    </row>
    <row r="2823" spans="1:28" x14ac:dyDescent="0.25">
      <c r="A2823" s="1708">
        <f t="shared" ca="1" si="838"/>
        <v>0</v>
      </c>
      <c r="B2823" s="1708">
        <f t="shared" si="834"/>
        <v>10151189</v>
      </c>
      <c r="C2823" s="1002">
        <v>151</v>
      </c>
      <c r="D2823" s="1797" t="s">
        <v>447</v>
      </c>
      <c r="E2823" s="1002">
        <v>189</v>
      </c>
      <c r="F2823" s="1003" t="s">
        <v>3974</v>
      </c>
      <c r="H2823" s="1016" t="s">
        <v>345</v>
      </c>
      <c r="I2823" s="1091" t="s">
        <v>6328</v>
      </c>
      <c r="K2823" s="999" t="s">
        <v>7508</v>
      </c>
      <c r="L2823" s="1000">
        <f t="shared" si="835"/>
        <v>0</v>
      </c>
      <c r="N2823" s="1724">
        <f>IF(AND(L2823&lt;&gt;0,ISERROR(MATCH(L2823,Anexa!D:D,0))=TRUE),1,0)</f>
        <v>0</v>
      </c>
      <c r="Z2823" s="1006" t="str">
        <f t="shared" si="836"/>
        <v>Cap.5 Pct.1: Codul activitatilor CAEN (Col.D) trebuie sa apartina nomenclatorului CAEN Rev2, pentru Rd.(2 la n)</v>
      </c>
      <c r="AA2823" s="2205">
        <f t="shared" si="837"/>
        <v>1</v>
      </c>
      <c r="AB2823" s="3036">
        <v>151</v>
      </c>
    </row>
    <row r="2824" spans="1:28" x14ac:dyDescent="0.25">
      <c r="A2824" s="1708">
        <f t="shared" ca="1" si="838"/>
        <v>0</v>
      </c>
      <c r="B2824" s="1708">
        <f t="shared" si="834"/>
        <v>10151190</v>
      </c>
      <c r="C2824" s="1002">
        <v>151</v>
      </c>
      <c r="D2824" s="1797" t="s">
        <v>447</v>
      </c>
      <c r="E2824" s="1002">
        <v>190</v>
      </c>
      <c r="F2824" s="1003" t="s">
        <v>3974</v>
      </c>
      <c r="H2824" s="1016" t="s">
        <v>345</v>
      </c>
      <c r="I2824" s="1091" t="s">
        <v>6329</v>
      </c>
      <c r="K2824" s="999" t="s">
        <v>7509</v>
      </c>
      <c r="L2824" s="1000">
        <f t="shared" si="835"/>
        <v>0</v>
      </c>
      <c r="N2824" s="1724">
        <f>IF(AND(L2824&lt;&gt;0,ISERROR(MATCH(L2824,Anexa!D:D,0))=TRUE),1,0)</f>
        <v>0</v>
      </c>
      <c r="Z2824" s="1006" t="str">
        <f t="shared" si="836"/>
        <v>Cap.5 Pct.1: Codul activitatilor CAEN (Col.D) trebuie sa apartina nomenclatorului CAEN Rev2, pentru Rd.(2 la n)</v>
      </c>
      <c r="AA2824" s="2205">
        <f t="shared" si="837"/>
        <v>1</v>
      </c>
      <c r="AB2824" s="3036">
        <v>151</v>
      </c>
    </row>
    <row r="2825" spans="1:28" x14ac:dyDescent="0.25">
      <c r="A2825" s="1708">
        <f t="shared" ca="1" si="838"/>
        <v>0</v>
      </c>
      <c r="B2825" s="1708">
        <f t="shared" si="834"/>
        <v>10151191</v>
      </c>
      <c r="C2825" s="1002">
        <v>151</v>
      </c>
      <c r="D2825" s="1797" t="s">
        <v>447</v>
      </c>
      <c r="E2825" s="1002">
        <v>191</v>
      </c>
      <c r="F2825" s="1003" t="s">
        <v>3974</v>
      </c>
      <c r="H2825" s="1016" t="s">
        <v>345</v>
      </c>
      <c r="I2825" s="1091" t="s">
        <v>6330</v>
      </c>
      <c r="K2825" s="999" t="s">
        <v>7510</v>
      </c>
      <c r="L2825" s="1000">
        <f t="shared" si="835"/>
        <v>0</v>
      </c>
      <c r="N2825" s="1724">
        <f>IF(AND(L2825&lt;&gt;0,ISERROR(MATCH(L2825,Anexa!D:D,0))=TRUE),1,0)</f>
        <v>0</v>
      </c>
      <c r="Z2825" s="1006" t="str">
        <f t="shared" si="836"/>
        <v>Cap.5 Pct.1: Codul activitatilor CAEN (Col.D) trebuie sa apartina nomenclatorului CAEN Rev2, pentru Rd.(2 la n)</v>
      </c>
      <c r="AA2825" s="2205">
        <f t="shared" si="837"/>
        <v>1</v>
      </c>
      <c r="AB2825" s="3036">
        <v>151</v>
      </c>
    </row>
    <row r="2826" spans="1:28" x14ac:dyDescent="0.25">
      <c r="A2826" s="1708">
        <f t="shared" ca="1" si="838"/>
        <v>0</v>
      </c>
      <c r="B2826" s="1708">
        <f t="shared" si="834"/>
        <v>10151192</v>
      </c>
      <c r="C2826" s="1002">
        <v>151</v>
      </c>
      <c r="D2826" s="1797" t="s">
        <v>447</v>
      </c>
      <c r="E2826" s="1002">
        <v>192</v>
      </c>
      <c r="F2826" s="1003" t="s">
        <v>3974</v>
      </c>
      <c r="H2826" s="1016" t="s">
        <v>345</v>
      </c>
      <c r="I2826" s="1091" t="s">
        <v>6331</v>
      </c>
      <c r="K2826" s="999" t="s">
        <v>7511</v>
      </c>
      <c r="L2826" s="1000">
        <f t="shared" si="835"/>
        <v>0</v>
      </c>
      <c r="N2826" s="1724">
        <f>IF(AND(L2826&lt;&gt;0,ISERROR(MATCH(L2826,Anexa!D:D,0))=TRUE),1,0)</f>
        <v>0</v>
      </c>
      <c r="Z2826" s="1006" t="str">
        <f t="shared" si="836"/>
        <v>Cap.5 Pct.1: Codul activitatilor CAEN (Col.D) trebuie sa apartina nomenclatorului CAEN Rev2, pentru Rd.(2 la n)</v>
      </c>
      <c r="AA2826" s="2205">
        <f t="shared" si="837"/>
        <v>1</v>
      </c>
      <c r="AB2826" s="3036">
        <v>151</v>
      </c>
    </row>
    <row r="2827" spans="1:28" x14ac:dyDescent="0.25">
      <c r="A2827" s="1708">
        <f t="shared" ca="1" si="838"/>
        <v>0</v>
      </c>
      <c r="B2827" s="1708">
        <f t="shared" ref="B2827:B2890" si="839">VALUE("1"&amp;TEXT(C2827,"0000")&amp;TEXT(E2827,"000"))</f>
        <v>10151193</v>
      </c>
      <c r="C2827" s="1002">
        <v>151</v>
      </c>
      <c r="D2827" s="1797" t="s">
        <v>447</v>
      </c>
      <c r="E2827" s="1002">
        <v>193</v>
      </c>
      <c r="F2827" s="1003" t="s">
        <v>3974</v>
      </c>
      <c r="H2827" s="1016" t="s">
        <v>345</v>
      </c>
      <c r="I2827" s="1091" t="s">
        <v>6332</v>
      </c>
      <c r="K2827" s="999" t="s">
        <v>7512</v>
      </c>
      <c r="L2827" s="1000">
        <f t="shared" si="835"/>
        <v>0</v>
      </c>
      <c r="N2827" s="1724">
        <f>IF(AND(L2827&lt;&gt;0,ISERROR(MATCH(L2827,Anexa!D:D,0))=TRUE),1,0)</f>
        <v>0</v>
      </c>
      <c r="Z2827" s="1006" t="str">
        <f t="shared" si="836"/>
        <v>Cap.5 Pct.1: Codul activitatilor CAEN (Col.D) trebuie sa apartina nomenclatorului CAEN Rev2, pentru Rd.(2 la n)</v>
      </c>
      <c r="AA2827" s="2205">
        <f t="shared" si="837"/>
        <v>1</v>
      </c>
      <c r="AB2827" s="3036">
        <v>151</v>
      </c>
    </row>
    <row r="2828" spans="1:28" x14ac:dyDescent="0.25">
      <c r="A2828" s="1708">
        <f t="shared" ca="1" si="838"/>
        <v>0</v>
      </c>
      <c r="B2828" s="1708">
        <f t="shared" si="839"/>
        <v>10151194</v>
      </c>
      <c r="C2828" s="1002">
        <v>151</v>
      </c>
      <c r="D2828" s="1797" t="s">
        <v>447</v>
      </c>
      <c r="E2828" s="1002">
        <v>194</v>
      </c>
      <c r="F2828" s="1003" t="s">
        <v>3974</v>
      </c>
      <c r="H2828" s="1016" t="s">
        <v>345</v>
      </c>
      <c r="I2828" s="1091" t="s">
        <v>6333</v>
      </c>
      <c r="K2828" s="999" t="s">
        <v>7513</v>
      </c>
      <c r="L2828" s="1000">
        <f t="shared" ref="L2828:L2891" si="840">BH895</f>
        <v>0</v>
      </c>
      <c r="N2828" s="1724">
        <f>IF(AND(L2828&lt;&gt;0,ISERROR(MATCH(L2828,Anexa!D:D,0))=TRUE),1,0)</f>
        <v>0</v>
      </c>
      <c r="Z2828" s="1006" t="str">
        <f t="shared" si="836"/>
        <v>Cap.5 Pct.1: Codul activitatilor CAEN (Col.D) trebuie sa apartina nomenclatorului CAEN Rev2, pentru Rd.(2 la n)</v>
      </c>
      <c r="AA2828" s="2205">
        <f t="shared" si="837"/>
        <v>1</v>
      </c>
      <c r="AB2828" s="3036">
        <v>151</v>
      </c>
    </row>
    <row r="2829" spans="1:28" x14ac:dyDescent="0.25">
      <c r="A2829" s="1708">
        <f t="shared" ca="1" si="838"/>
        <v>0</v>
      </c>
      <c r="B2829" s="1708">
        <f t="shared" si="839"/>
        <v>10151195</v>
      </c>
      <c r="C2829" s="1002">
        <v>151</v>
      </c>
      <c r="D2829" s="1797" t="s">
        <v>447</v>
      </c>
      <c r="E2829" s="1002">
        <v>195</v>
      </c>
      <c r="F2829" s="1003" t="s">
        <v>3974</v>
      </c>
      <c r="H2829" s="1016" t="s">
        <v>345</v>
      </c>
      <c r="I2829" s="1091" t="s">
        <v>6334</v>
      </c>
      <c r="K2829" s="999" t="s">
        <v>7514</v>
      </c>
      <c r="L2829" s="1000">
        <f t="shared" si="840"/>
        <v>0</v>
      </c>
      <c r="N2829" s="1724">
        <f>IF(AND(L2829&lt;&gt;0,ISERROR(MATCH(L2829,Anexa!D:D,0))=TRUE),1,0)</f>
        <v>0</v>
      </c>
      <c r="Z2829" s="1006" t="str">
        <f t="shared" si="836"/>
        <v>Cap.5 Pct.1: Codul activitatilor CAEN (Col.D) trebuie sa apartina nomenclatorului CAEN Rev2, pentru Rd.(2 la n)</v>
      </c>
      <c r="AA2829" s="2205">
        <f t="shared" si="837"/>
        <v>1</v>
      </c>
      <c r="AB2829" s="3036">
        <v>151</v>
      </c>
    </row>
    <row r="2830" spans="1:28" x14ac:dyDescent="0.25">
      <c r="A2830" s="1708">
        <f t="shared" ca="1" si="838"/>
        <v>0</v>
      </c>
      <c r="B2830" s="1708">
        <f t="shared" si="839"/>
        <v>10151196</v>
      </c>
      <c r="C2830" s="1002">
        <v>151</v>
      </c>
      <c r="D2830" s="1797" t="s">
        <v>447</v>
      </c>
      <c r="E2830" s="1002">
        <v>196</v>
      </c>
      <c r="F2830" s="1003" t="s">
        <v>3974</v>
      </c>
      <c r="H2830" s="1016" t="s">
        <v>345</v>
      </c>
      <c r="I2830" s="1091" t="s">
        <v>6335</v>
      </c>
      <c r="K2830" s="999" t="s">
        <v>7515</v>
      </c>
      <c r="L2830" s="1000">
        <f t="shared" si="840"/>
        <v>0</v>
      </c>
      <c r="N2830" s="1724">
        <f>IF(AND(L2830&lt;&gt;0,ISERROR(MATCH(L2830,Anexa!D:D,0))=TRUE),1,0)</f>
        <v>0</v>
      </c>
      <c r="Z2830" s="1006" t="str">
        <f t="shared" ref="Z2830:Z2893" si="841">Z2829</f>
        <v>Cap.5 Pct.1: Codul activitatilor CAEN (Col.D) trebuie sa apartina nomenclatorului CAEN Rev2, pentru Rd.(2 la n)</v>
      </c>
      <c r="AA2830" s="2205">
        <f t="shared" si="837"/>
        <v>1</v>
      </c>
      <c r="AB2830" s="3036">
        <v>151</v>
      </c>
    </row>
    <row r="2831" spans="1:28" x14ac:dyDescent="0.25">
      <c r="A2831" s="1708">
        <f t="shared" ca="1" si="838"/>
        <v>0</v>
      </c>
      <c r="B2831" s="1708">
        <f t="shared" si="839"/>
        <v>10151197</v>
      </c>
      <c r="C2831" s="1002">
        <v>151</v>
      </c>
      <c r="D2831" s="1797" t="s">
        <v>447</v>
      </c>
      <c r="E2831" s="1002">
        <v>197</v>
      </c>
      <c r="F2831" s="1003" t="s">
        <v>3974</v>
      </c>
      <c r="H2831" s="1016" t="s">
        <v>345</v>
      </c>
      <c r="I2831" s="1091" t="s">
        <v>6336</v>
      </c>
      <c r="K2831" s="999" t="s">
        <v>7516</v>
      </c>
      <c r="L2831" s="1000">
        <f t="shared" si="840"/>
        <v>0</v>
      </c>
      <c r="N2831" s="1724">
        <f>IF(AND(L2831&lt;&gt;0,ISERROR(MATCH(L2831,Anexa!D:D,0))=TRUE),1,0)</f>
        <v>0</v>
      </c>
      <c r="Z2831" s="1006" t="str">
        <f t="shared" si="841"/>
        <v>Cap.5 Pct.1: Codul activitatilor CAEN (Col.D) trebuie sa apartina nomenclatorului CAEN Rev2, pentru Rd.(2 la n)</v>
      </c>
      <c r="AA2831" s="2205">
        <f t="shared" si="837"/>
        <v>1</v>
      </c>
      <c r="AB2831" s="3036">
        <v>151</v>
      </c>
    </row>
    <row r="2832" spans="1:28" x14ac:dyDescent="0.25">
      <c r="A2832" s="1708">
        <f t="shared" ca="1" si="838"/>
        <v>0</v>
      </c>
      <c r="B2832" s="1708">
        <f t="shared" si="839"/>
        <v>10151198</v>
      </c>
      <c r="C2832" s="1002">
        <v>151</v>
      </c>
      <c r="D2832" s="1797" t="s">
        <v>447</v>
      </c>
      <c r="E2832" s="1002">
        <v>198</v>
      </c>
      <c r="F2832" s="1003" t="s">
        <v>3974</v>
      </c>
      <c r="H2832" s="1016" t="s">
        <v>345</v>
      </c>
      <c r="I2832" s="1091" t="s">
        <v>6337</v>
      </c>
      <c r="K2832" s="999" t="s">
        <v>7517</v>
      </c>
      <c r="L2832" s="1000">
        <f t="shared" si="840"/>
        <v>0</v>
      </c>
      <c r="N2832" s="1724">
        <f>IF(AND(L2832&lt;&gt;0,ISERROR(MATCH(L2832,Anexa!D:D,0))=TRUE),1,0)</f>
        <v>0</v>
      </c>
      <c r="Z2832" s="1006" t="str">
        <f t="shared" si="841"/>
        <v>Cap.5 Pct.1: Codul activitatilor CAEN (Col.D) trebuie sa apartina nomenclatorului CAEN Rev2, pentru Rd.(2 la n)</v>
      </c>
      <c r="AA2832" s="2205">
        <f t="shared" si="837"/>
        <v>1</v>
      </c>
      <c r="AB2832" s="3036">
        <v>151</v>
      </c>
    </row>
    <row r="2833" spans="1:28" x14ac:dyDescent="0.25">
      <c r="A2833" s="1708">
        <f t="shared" ca="1" si="838"/>
        <v>0</v>
      </c>
      <c r="B2833" s="1708">
        <f t="shared" si="839"/>
        <v>10151199</v>
      </c>
      <c r="C2833" s="1002">
        <v>151</v>
      </c>
      <c r="D2833" s="1797" t="s">
        <v>447</v>
      </c>
      <c r="E2833" s="1002">
        <v>199</v>
      </c>
      <c r="F2833" s="1003" t="s">
        <v>3974</v>
      </c>
      <c r="H2833" s="1016" t="s">
        <v>345</v>
      </c>
      <c r="I2833" s="1091" t="s">
        <v>6338</v>
      </c>
      <c r="K2833" s="999" t="s">
        <v>7518</v>
      </c>
      <c r="L2833" s="1000">
        <f t="shared" si="840"/>
        <v>0</v>
      </c>
      <c r="N2833" s="1724">
        <f>IF(AND(L2833&lt;&gt;0,ISERROR(MATCH(L2833,Anexa!D:D,0))=TRUE),1,0)</f>
        <v>0</v>
      </c>
      <c r="Z2833" s="1006" t="str">
        <f t="shared" si="841"/>
        <v>Cap.5 Pct.1: Codul activitatilor CAEN (Col.D) trebuie sa apartina nomenclatorului CAEN Rev2, pentru Rd.(2 la n)</v>
      </c>
      <c r="AA2833" s="2205">
        <f t="shared" si="837"/>
        <v>1</v>
      </c>
      <c r="AB2833" s="3036">
        <v>151</v>
      </c>
    </row>
    <row r="2834" spans="1:28" x14ac:dyDescent="0.25">
      <c r="A2834" s="1708">
        <f t="shared" ca="1" si="838"/>
        <v>0</v>
      </c>
      <c r="B2834" s="1708">
        <f t="shared" si="839"/>
        <v>10151200</v>
      </c>
      <c r="C2834" s="1002">
        <v>151</v>
      </c>
      <c r="D2834" s="1797" t="s">
        <v>447</v>
      </c>
      <c r="E2834" s="1002">
        <v>200</v>
      </c>
      <c r="F2834" s="1003" t="s">
        <v>3974</v>
      </c>
      <c r="H2834" s="1016" t="s">
        <v>345</v>
      </c>
      <c r="I2834" s="1091" t="s">
        <v>8743</v>
      </c>
      <c r="K2834" s="999" t="str">
        <f t="shared" ref="K2834:K2865" si="842">"Cap.5 Pct.1 rd."&amp;E2834&amp;" col.C3"</f>
        <v>Cap.5 Pct.1 rd.200 col.C3</v>
      </c>
      <c r="L2834" s="1000">
        <f t="shared" si="840"/>
        <v>0</v>
      </c>
      <c r="N2834" s="1724">
        <f>IF(AND(L2834&lt;&gt;0,ISERROR(MATCH(L2834,Anexa!D:D,0))=TRUE),1,0)</f>
        <v>0</v>
      </c>
      <c r="Z2834" s="1006" t="str">
        <f t="shared" si="841"/>
        <v>Cap.5 Pct.1: Codul activitatilor CAEN (Col.D) trebuie sa apartina nomenclatorului CAEN Rev2, pentru Rd.(2 la n)</v>
      </c>
      <c r="AA2834" s="2205">
        <f t="shared" si="837"/>
        <v>1</v>
      </c>
      <c r="AB2834" s="3036">
        <v>151</v>
      </c>
    </row>
    <row r="2835" spans="1:28" x14ac:dyDescent="0.25">
      <c r="A2835" s="1708">
        <f t="shared" ca="1" si="838"/>
        <v>0</v>
      </c>
      <c r="B2835" s="1708">
        <f t="shared" si="839"/>
        <v>10151201</v>
      </c>
      <c r="C2835" s="1002">
        <v>151</v>
      </c>
      <c r="D2835" s="1797" t="s">
        <v>447</v>
      </c>
      <c r="E2835" s="1002">
        <v>201</v>
      </c>
      <c r="F2835" s="1003" t="s">
        <v>3974</v>
      </c>
      <c r="H2835" s="1016" t="s">
        <v>345</v>
      </c>
      <c r="I2835" s="1091" t="s">
        <v>8744</v>
      </c>
      <c r="K2835" s="999" t="str">
        <f t="shared" si="842"/>
        <v>Cap.5 Pct.1 rd.201 col.C3</v>
      </c>
      <c r="L2835" s="1000">
        <f t="shared" si="840"/>
        <v>0</v>
      </c>
      <c r="N2835" s="1724">
        <f>IF(AND(L2835&lt;&gt;0,ISERROR(MATCH(L2835,Anexa!D:D,0))=TRUE),1,0)</f>
        <v>0</v>
      </c>
      <c r="Z2835" s="1006" t="str">
        <f t="shared" si="841"/>
        <v>Cap.5 Pct.1: Codul activitatilor CAEN (Col.D) trebuie sa apartina nomenclatorului CAEN Rev2, pentru Rd.(2 la n)</v>
      </c>
      <c r="AA2835" s="2205">
        <f t="shared" si="837"/>
        <v>1</v>
      </c>
      <c r="AB2835" s="3036">
        <v>151</v>
      </c>
    </row>
    <row r="2836" spans="1:28" x14ac:dyDescent="0.25">
      <c r="A2836" s="1708">
        <f t="shared" ca="1" si="838"/>
        <v>0</v>
      </c>
      <c r="B2836" s="1708">
        <f t="shared" si="839"/>
        <v>10151202</v>
      </c>
      <c r="C2836" s="1002">
        <v>151</v>
      </c>
      <c r="D2836" s="1797" t="s">
        <v>447</v>
      </c>
      <c r="E2836" s="1002">
        <v>202</v>
      </c>
      <c r="F2836" s="1003" t="s">
        <v>3974</v>
      </c>
      <c r="H2836" s="1016" t="s">
        <v>345</v>
      </c>
      <c r="I2836" s="1091" t="s">
        <v>8745</v>
      </c>
      <c r="K2836" s="999" t="str">
        <f t="shared" si="842"/>
        <v>Cap.5 Pct.1 rd.202 col.C3</v>
      </c>
      <c r="L2836" s="1000">
        <f t="shared" si="840"/>
        <v>0</v>
      </c>
      <c r="N2836" s="1724">
        <f>IF(AND(L2836&lt;&gt;0,ISERROR(MATCH(L2836,Anexa!D:D,0))=TRUE),1,0)</f>
        <v>0</v>
      </c>
      <c r="Z2836" s="1006" t="str">
        <f t="shared" si="841"/>
        <v>Cap.5 Pct.1: Codul activitatilor CAEN (Col.D) trebuie sa apartina nomenclatorului CAEN Rev2, pentru Rd.(2 la n)</v>
      </c>
      <c r="AA2836" s="2205">
        <f t="shared" si="837"/>
        <v>1</v>
      </c>
      <c r="AB2836" s="3036">
        <v>151</v>
      </c>
    </row>
    <row r="2837" spans="1:28" x14ac:dyDescent="0.25">
      <c r="A2837" s="1708">
        <f t="shared" ca="1" si="838"/>
        <v>0</v>
      </c>
      <c r="B2837" s="1708">
        <f t="shared" si="839"/>
        <v>10151203</v>
      </c>
      <c r="C2837" s="1002">
        <v>151</v>
      </c>
      <c r="D2837" s="1797" t="s">
        <v>447</v>
      </c>
      <c r="E2837" s="1002">
        <v>203</v>
      </c>
      <c r="F2837" s="1003" t="s">
        <v>3974</v>
      </c>
      <c r="H2837" s="1016" t="s">
        <v>345</v>
      </c>
      <c r="I2837" s="1091" t="s">
        <v>8746</v>
      </c>
      <c r="K2837" s="999" t="str">
        <f t="shared" si="842"/>
        <v>Cap.5 Pct.1 rd.203 col.C3</v>
      </c>
      <c r="L2837" s="1000">
        <f t="shared" si="840"/>
        <v>0</v>
      </c>
      <c r="N2837" s="1724">
        <f>IF(AND(L2837&lt;&gt;0,ISERROR(MATCH(L2837,Anexa!D:D,0))=TRUE),1,0)</f>
        <v>0</v>
      </c>
      <c r="Z2837" s="1006" t="str">
        <f t="shared" si="841"/>
        <v>Cap.5 Pct.1: Codul activitatilor CAEN (Col.D) trebuie sa apartina nomenclatorului CAEN Rev2, pentru Rd.(2 la n)</v>
      </c>
      <c r="AA2837" s="2205">
        <f t="shared" si="837"/>
        <v>1</v>
      </c>
      <c r="AB2837" s="3036">
        <v>151</v>
      </c>
    </row>
    <row r="2838" spans="1:28" x14ac:dyDescent="0.25">
      <c r="A2838" s="1708">
        <f t="shared" ca="1" si="838"/>
        <v>0</v>
      </c>
      <c r="B2838" s="1708">
        <f t="shared" si="839"/>
        <v>10151204</v>
      </c>
      <c r="C2838" s="1002">
        <v>151</v>
      </c>
      <c r="D2838" s="1797" t="s">
        <v>447</v>
      </c>
      <c r="E2838" s="1002">
        <v>204</v>
      </c>
      <c r="F2838" s="1003" t="s">
        <v>3974</v>
      </c>
      <c r="H2838" s="1016" t="s">
        <v>345</v>
      </c>
      <c r="I2838" s="1091" t="s">
        <v>8747</v>
      </c>
      <c r="K2838" s="999" t="str">
        <f t="shared" si="842"/>
        <v>Cap.5 Pct.1 rd.204 col.C3</v>
      </c>
      <c r="L2838" s="1000">
        <f t="shared" si="840"/>
        <v>0</v>
      </c>
      <c r="N2838" s="1724">
        <f>IF(AND(L2838&lt;&gt;0,ISERROR(MATCH(L2838,Anexa!D:D,0))=TRUE),1,0)</f>
        <v>0</v>
      </c>
      <c r="Z2838" s="1006" t="str">
        <f t="shared" si="841"/>
        <v>Cap.5 Pct.1: Codul activitatilor CAEN (Col.D) trebuie sa apartina nomenclatorului CAEN Rev2, pentru Rd.(2 la n)</v>
      </c>
      <c r="AA2838" s="2205">
        <f t="shared" si="837"/>
        <v>1</v>
      </c>
      <c r="AB2838" s="3036">
        <v>151</v>
      </c>
    </row>
    <row r="2839" spans="1:28" x14ac:dyDescent="0.25">
      <c r="A2839" s="1708">
        <f t="shared" ca="1" si="838"/>
        <v>0</v>
      </c>
      <c r="B2839" s="1708">
        <f t="shared" si="839"/>
        <v>10151205</v>
      </c>
      <c r="C2839" s="1002">
        <v>151</v>
      </c>
      <c r="D2839" s="1797" t="s">
        <v>447</v>
      </c>
      <c r="E2839" s="1002">
        <v>205</v>
      </c>
      <c r="F2839" s="1003" t="s">
        <v>3974</v>
      </c>
      <c r="H2839" s="1016" t="s">
        <v>345</v>
      </c>
      <c r="I2839" s="1091" t="s">
        <v>8748</v>
      </c>
      <c r="K2839" s="999" t="str">
        <f t="shared" si="842"/>
        <v>Cap.5 Pct.1 rd.205 col.C3</v>
      </c>
      <c r="L2839" s="1000">
        <f t="shared" si="840"/>
        <v>0</v>
      </c>
      <c r="N2839" s="1724">
        <f>IF(AND(L2839&lt;&gt;0,ISERROR(MATCH(L2839,Anexa!D:D,0))=TRUE),1,0)</f>
        <v>0</v>
      </c>
      <c r="Z2839" s="1006" t="str">
        <f t="shared" si="841"/>
        <v>Cap.5 Pct.1: Codul activitatilor CAEN (Col.D) trebuie sa apartina nomenclatorului CAEN Rev2, pentru Rd.(2 la n)</v>
      </c>
      <c r="AA2839" s="2205">
        <f t="shared" si="837"/>
        <v>1</v>
      </c>
      <c r="AB2839" s="3036">
        <v>151</v>
      </c>
    </row>
    <row r="2840" spans="1:28" x14ac:dyDescent="0.25">
      <c r="A2840" s="1708">
        <f t="shared" ca="1" si="838"/>
        <v>0</v>
      </c>
      <c r="B2840" s="1708">
        <f t="shared" si="839"/>
        <v>10151206</v>
      </c>
      <c r="C2840" s="1002">
        <v>151</v>
      </c>
      <c r="D2840" s="1797" t="s">
        <v>447</v>
      </c>
      <c r="E2840" s="1002">
        <v>206</v>
      </c>
      <c r="F2840" s="1003" t="s">
        <v>3974</v>
      </c>
      <c r="H2840" s="1016" t="s">
        <v>345</v>
      </c>
      <c r="I2840" s="1091" t="s">
        <v>8749</v>
      </c>
      <c r="K2840" s="999" t="str">
        <f t="shared" si="842"/>
        <v>Cap.5 Pct.1 rd.206 col.C3</v>
      </c>
      <c r="L2840" s="1000">
        <f t="shared" si="840"/>
        <v>0</v>
      </c>
      <c r="N2840" s="1724">
        <f>IF(AND(L2840&lt;&gt;0,ISERROR(MATCH(L2840,Anexa!D:D,0))=TRUE),1,0)</f>
        <v>0</v>
      </c>
      <c r="Z2840" s="1006" t="str">
        <f t="shared" si="841"/>
        <v>Cap.5 Pct.1: Codul activitatilor CAEN (Col.D) trebuie sa apartina nomenclatorului CAEN Rev2, pentru Rd.(2 la n)</v>
      </c>
      <c r="AA2840" s="2205">
        <f t="shared" si="837"/>
        <v>1</v>
      </c>
      <c r="AB2840" s="3036">
        <v>151</v>
      </c>
    </row>
    <row r="2841" spans="1:28" x14ac:dyDescent="0.25">
      <c r="A2841" s="1708">
        <f t="shared" ca="1" si="838"/>
        <v>0</v>
      </c>
      <c r="B2841" s="1708">
        <f t="shared" si="839"/>
        <v>10151207</v>
      </c>
      <c r="C2841" s="1002">
        <v>151</v>
      </c>
      <c r="D2841" s="1797" t="s">
        <v>447</v>
      </c>
      <c r="E2841" s="1002">
        <v>207</v>
      </c>
      <c r="F2841" s="1003" t="s">
        <v>3974</v>
      </c>
      <c r="H2841" s="1016" t="s">
        <v>345</v>
      </c>
      <c r="I2841" s="1091" t="s">
        <v>8750</v>
      </c>
      <c r="K2841" s="999" t="str">
        <f t="shared" si="842"/>
        <v>Cap.5 Pct.1 rd.207 col.C3</v>
      </c>
      <c r="L2841" s="1000">
        <f t="shared" si="840"/>
        <v>0</v>
      </c>
      <c r="N2841" s="1724">
        <f>IF(AND(L2841&lt;&gt;0,ISERROR(MATCH(L2841,Anexa!D:D,0))=TRUE),1,0)</f>
        <v>0</v>
      </c>
      <c r="Z2841" s="1006" t="str">
        <f t="shared" si="841"/>
        <v>Cap.5 Pct.1: Codul activitatilor CAEN (Col.D) trebuie sa apartina nomenclatorului CAEN Rev2, pentru Rd.(2 la n)</v>
      </c>
      <c r="AA2841" s="2205">
        <f t="shared" si="837"/>
        <v>1</v>
      </c>
      <c r="AB2841" s="3036">
        <v>151</v>
      </c>
    </row>
    <row r="2842" spans="1:28" x14ac:dyDescent="0.25">
      <c r="A2842" s="1708">
        <f t="shared" ca="1" si="838"/>
        <v>0</v>
      </c>
      <c r="B2842" s="1708">
        <f t="shared" si="839"/>
        <v>10151208</v>
      </c>
      <c r="C2842" s="1002">
        <v>151</v>
      </c>
      <c r="D2842" s="1797" t="s">
        <v>447</v>
      </c>
      <c r="E2842" s="1002">
        <v>208</v>
      </c>
      <c r="F2842" s="1003" t="s">
        <v>3974</v>
      </c>
      <c r="H2842" s="1016" t="s">
        <v>345</v>
      </c>
      <c r="I2842" s="1091" t="s">
        <v>8751</v>
      </c>
      <c r="K2842" s="999" t="str">
        <f t="shared" si="842"/>
        <v>Cap.5 Pct.1 rd.208 col.C3</v>
      </c>
      <c r="L2842" s="1000">
        <f t="shared" si="840"/>
        <v>0</v>
      </c>
      <c r="N2842" s="1724">
        <f>IF(AND(L2842&lt;&gt;0,ISERROR(MATCH(L2842,Anexa!D:D,0))=TRUE),1,0)</f>
        <v>0</v>
      </c>
      <c r="Z2842" s="1006" t="str">
        <f t="shared" si="841"/>
        <v>Cap.5 Pct.1: Codul activitatilor CAEN (Col.D) trebuie sa apartina nomenclatorului CAEN Rev2, pentru Rd.(2 la n)</v>
      </c>
      <c r="AA2842" s="2205">
        <f t="shared" si="837"/>
        <v>1</v>
      </c>
      <c r="AB2842" s="3036">
        <v>151</v>
      </c>
    </row>
    <row r="2843" spans="1:28" x14ac:dyDescent="0.25">
      <c r="A2843" s="1708">
        <f t="shared" ca="1" si="838"/>
        <v>0</v>
      </c>
      <c r="B2843" s="1708">
        <f t="shared" si="839"/>
        <v>10151209</v>
      </c>
      <c r="C2843" s="1002">
        <v>151</v>
      </c>
      <c r="D2843" s="1797" t="s">
        <v>447</v>
      </c>
      <c r="E2843" s="1002">
        <v>209</v>
      </c>
      <c r="F2843" s="1003" t="s">
        <v>3974</v>
      </c>
      <c r="H2843" s="1016" t="s">
        <v>345</v>
      </c>
      <c r="I2843" s="1091" t="s">
        <v>8752</v>
      </c>
      <c r="K2843" s="999" t="str">
        <f t="shared" si="842"/>
        <v>Cap.5 Pct.1 rd.209 col.C3</v>
      </c>
      <c r="L2843" s="1000">
        <f t="shared" si="840"/>
        <v>0</v>
      </c>
      <c r="N2843" s="1724">
        <f>IF(AND(L2843&lt;&gt;0,ISERROR(MATCH(L2843,Anexa!D:D,0))=TRUE),1,0)</f>
        <v>0</v>
      </c>
      <c r="Z2843" s="1006" t="str">
        <f t="shared" si="841"/>
        <v>Cap.5 Pct.1: Codul activitatilor CAEN (Col.D) trebuie sa apartina nomenclatorului CAEN Rev2, pentru Rd.(2 la n)</v>
      </c>
      <c r="AA2843" s="2205">
        <f t="shared" si="837"/>
        <v>1</v>
      </c>
      <c r="AB2843" s="3036">
        <v>151</v>
      </c>
    </row>
    <row r="2844" spans="1:28" x14ac:dyDescent="0.25">
      <c r="A2844" s="1708">
        <f t="shared" ca="1" si="838"/>
        <v>0</v>
      </c>
      <c r="B2844" s="1708">
        <f t="shared" si="839"/>
        <v>10151210</v>
      </c>
      <c r="C2844" s="1002">
        <v>151</v>
      </c>
      <c r="D2844" s="1797" t="s">
        <v>447</v>
      </c>
      <c r="E2844" s="1002">
        <v>210</v>
      </c>
      <c r="F2844" s="1003" t="s">
        <v>3974</v>
      </c>
      <c r="H2844" s="1016" t="s">
        <v>345</v>
      </c>
      <c r="I2844" s="1091" t="s">
        <v>8753</v>
      </c>
      <c r="K2844" s="999" t="str">
        <f t="shared" si="842"/>
        <v>Cap.5 Pct.1 rd.210 col.C3</v>
      </c>
      <c r="L2844" s="1000">
        <f t="shared" si="840"/>
        <v>0</v>
      </c>
      <c r="N2844" s="1724">
        <f>IF(AND(L2844&lt;&gt;0,ISERROR(MATCH(L2844,Anexa!D:D,0))=TRUE),1,0)</f>
        <v>0</v>
      </c>
      <c r="Z2844" s="1006" t="str">
        <f t="shared" si="841"/>
        <v>Cap.5 Pct.1: Codul activitatilor CAEN (Col.D) trebuie sa apartina nomenclatorului CAEN Rev2, pentru Rd.(2 la n)</v>
      </c>
      <c r="AA2844" s="2205">
        <f t="shared" si="837"/>
        <v>1</v>
      </c>
      <c r="AB2844" s="3036">
        <v>151</v>
      </c>
    </row>
    <row r="2845" spans="1:28" x14ac:dyDescent="0.25">
      <c r="A2845" s="1708">
        <f t="shared" ca="1" si="838"/>
        <v>0</v>
      </c>
      <c r="B2845" s="1708">
        <f t="shared" si="839"/>
        <v>10151211</v>
      </c>
      <c r="C2845" s="1002">
        <v>151</v>
      </c>
      <c r="D2845" s="1797" t="s">
        <v>447</v>
      </c>
      <c r="E2845" s="1002">
        <v>211</v>
      </c>
      <c r="F2845" s="1003" t="s">
        <v>3974</v>
      </c>
      <c r="H2845" s="1016" t="s">
        <v>345</v>
      </c>
      <c r="I2845" s="1091" t="s">
        <v>8754</v>
      </c>
      <c r="K2845" s="999" t="str">
        <f t="shared" si="842"/>
        <v>Cap.5 Pct.1 rd.211 col.C3</v>
      </c>
      <c r="L2845" s="1000">
        <f t="shared" si="840"/>
        <v>0</v>
      </c>
      <c r="N2845" s="1724">
        <f>IF(AND(L2845&lt;&gt;0,ISERROR(MATCH(L2845,Anexa!D:D,0))=TRUE),1,0)</f>
        <v>0</v>
      </c>
      <c r="Z2845" s="1006" t="str">
        <f t="shared" si="841"/>
        <v>Cap.5 Pct.1: Codul activitatilor CAEN (Col.D) trebuie sa apartina nomenclatorului CAEN Rev2, pentru Rd.(2 la n)</v>
      </c>
      <c r="AA2845" s="2205">
        <f t="shared" si="837"/>
        <v>1</v>
      </c>
      <c r="AB2845" s="3036">
        <v>151</v>
      </c>
    </row>
    <row r="2846" spans="1:28" x14ac:dyDescent="0.25">
      <c r="A2846" s="1708">
        <f t="shared" ca="1" si="838"/>
        <v>0</v>
      </c>
      <c r="B2846" s="1708">
        <f t="shared" si="839"/>
        <v>10151212</v>
      </c>
      <c r="C2846" s="1002">
        <v>151</v>
      </c>
      <c r="D2846" s="1797" t="s">
        <v>447</v>
      </c>
      <c r="E2846" s="1002">
        <v>212</v>
      </c>
      <c r="F2846" s="1003" t="s">
        <v>3974</v>
      </c>
      <c r="H2846" s="1016" t="s">
        <v>345</v>
      </c>
      <c r="I2846" s="1091" t="s">
        <v>8755</v>
      </c>
      <c r="K2846" s="999" t="str">
        <f t="shared" si="842"/>
        <v>Cap.5 Pct.1 rd.212 col.C3</v>
      </c>
      <c r="L2846" s="1000">
        <f t="shared" si="840"/>
        <v>0</v>
      </c>
      <c r="N2846" s="1724">
        <f>IF(AND(L2846&lt;&gt;0,ISERROR(MATCH(L2846,Anexa!D:D,0))=TRUE),1,0)</f>
        <v>0</v>
      </c>
      <c r="Z2846" s="1006" t="str">
        <f t="shared" si="841"/>
        <v>Cap.5 Pct.1: Codul activitatilor CAEN (Col.D) trebuie sa apartina nomenclatorului CAEN Rev2, pentru Rd.(2 la n)</v>
      </c>
      <c r="AA2846" s="2205">
        <f t="shared" si="837"/>
        <v>1</v>
      </c>
      <c r="AB2846" s="3036">
        <v>151</v>
      </c>
    </row>
    <row r="2847" spans="1:28" x14ac:dyDescent="0.25">
      <c r="A2847" s="1708">
        <f t="shared" ca="1" si="838"/>
        <v>0</v>
      </c>
      <c r="B2847" s="1708">
        <f t="shared" si="839"/>
        <v>10151213</v>
      </c>
      <c r="C2847" s="1002">
        <v>151</v>
      </c>
      <c r="D2847" s="1797" t="s">
        <v>447</v>
      </c>
      <c r="E2847" s="1002">
        <v>213</v>
      </c>
      <c r="F2847" s="1003" t="s">
        <v>3974</v>
      </c>
      <c r="H2847" s="1016" t="s">
        <v>345</v>
      </c>
      <c r="I2847" s="1091" t="s">
        <v>8756</v>
      </c>
      <c r="K2847" s="999" t="str">
        <f t="shared" si="842"/>
        <v>Cap.5 Pct.1 rd.213 col.C3</v>
      </c>
      <c r="L2847" s="1000">
        <f t="shared" si="840"/>
        <v>0</v>
      </c>
      <c r="N2847" s="1724">
        <f>IF(AND(L2847&lt;&gt;0,ISERROR(MATCH(L2847,Anexa!D:D,0))=TRUE),1,0)</f>
        <v>0</v>
      </c>
      <c r="Z2847" s="1006" t="str">
        <f t="shared" si="841"/>
        <v>Cap.5 Pct.1: Codul activitatilor CAEN (Col.D) trebuie sa apartina nomenclatorului CAEN Rev2, pentru Rd.(2 la n)</v>
      </c>
      <c r="AA2847" s="2205">
        <f t="shared" si="837"/>
        <v>1</v>
      </c>
      <c r="AB2847" s="3036">
        <v>151</v>
      </c>
    </row>
    <row r="2848" spans="1:28" x14ac:dyDescent="0.25">
      <c r="A2848" s="1708">
        <f t="shared" ca="1" si="838"/>
        <v>0</v>
      </c>
      <c r="B2848" s="1708">
        <f t="shared" si="839"/>
        <v>10151214</v>
      </c>
      <c r="C2848" s="1002">
        <v>151</v>
      </c>
      <c r="D2848" s="1797" t="s">
        <v>447</v>
      </c>
      <c r="E2848" s="1002">
        <v>214</v>
      </c>
      <c r="F2848" s="1003" t="s">
        <v>3974</v>
      </c>
      <c r="H2848" s="1016" t="s">
        <v>345</v>
      </c>
      <c r="I2848" s="1091" t="s">
        <v>8757</v>
      </c>
      <c r="K2848" s="999" t="str">
        <f t="shared" si="842"/>
        <v>Cap.5 Pct.1 rd.214 col.C3</v>
      </c>
      <c r="L2848" s="1000">
        <f t="shared" si="840"/>
        <v>0</v>
      </c>
      <c r="N2848" s="1724">
        <f>IF(AND(L2848&lt;&gt;0,ISERROR(MATCH(L2848,Anexa!D:D,0))=TRUE),1,0)</f>
        <v>0</v>
      </c>
      <c r="Z2848" s="1006" t="str">
        <f t="shared" si="841"/>
        <v>Cap.5 Pct.1: Codul activitatilor CAEN (Col.D) trebuie sa apartina nomenclatorului CAEN Rev2, pentru Rd.(2 la n)</v>
      </c>
      <c r="AA2848" s="2205">
        <f t="shared" si="837"/>
        <v>1</v>
      </c>
      <c r="AB2848" s="3036">
        <v>151</v>
      </c>
    </row>
    <row r="2849" spans="1:28" x14ac:dyDescent="0.25">
      <c r="A2849" s="1708">
        <f t="shared" ca="1" si="838"/>
        <v>0</v>
      </c>
      <c r="B2849" s="1708">
        <f t="shared" si="839"/>
        <v>10151215</v>
      </c>
      <c r="C2849" s="1002">
        <v>151</v>
      </c>
      <c r="D2849" s="1797" t="s">
        <v>447</v>
      </c>
      <c r="E2849" s="1002">
        <v>215</v>
      </c>
      <c r="F2849" s="1003" t="s">
        <v>3974</v>
      </c>
      <c r="H2849" s="1016" t="s">
        <v>345</v>
      </c>
      <c r="I2849" s="1091" t="s">
        <v>8758</v>
      </c>
      <c r="K2849" s="999" t="str">
        <f t="shared" si="842"/>
        <v>Cap.5 Pct.1 rd.215 col.C3</v>
      </c>
      <c r="L2849" s="1000">
        <f t="shared" si="840"/>
        <v>0</v>
      </c>
      <c r="N2849" s="1724">
        <f>IF(AND(L2849&lt;&gt;0,ISERROR(MATCH(L2849,Anexa!D:D,0))=TRUE),1,0)</f>
        <v>0</v>
      </c>
      <c r="Z2849" s="1006" t="str">
        <f t="shared" si="841"/>
        <v>Cap.5 Pct.1: Codul activitatilor CAEN (Col.D) trebuie sa apartina nomenclatorului CAEN Rev2, pentru Rd.(2 la n)</v>
      </c>
      <c r="AA2849" s="2205">
        <f t="shared" si="837"/>
        <v>1</v>
      </c>
      <c r="AB2849" s="3036">
        <v>151</v>
      </c>
    </row>
    <row r="2850" spans="1:28" x14ac:dyDescent="0.25">
      <c r="A2850" s="1708">
        <f t="shared" ca="1" si="838"/>
        <v>0</v>
      </c>
      <c r="B2850" s="1708">
        <f t="shared" si="839"/>
        <v>10151216</v>
      </c>
      <c r="C2850" s="1002">
        <v>151</v>
      </c>
      <c r="D2850" s="1797" t="s">
        <v>447</v>
      </c>
      <c r="E2850" s="1002">
        <v>216</v>
      </c>
      <c r="F2850" s="1003" t="s">
        <v>3974</v>
      </c>
      <c r="H2850" s="1016" t="s">
        <v>345</v>
      </c>
      <c r="I2850" s="1091" t="s">
        <v>8759</v>
      </c>
      <c r="K2850" s="999" t="str">
        <f t="shared" si="842"/>
        <v>Cap.5 Pct.1 rd.216 col.C3</v>
      </c>
      <c r="L2850" s="1000">
        <f t="shared" si="840"/>
        <v>0</v>
      </c>
      <c r="N2850" s="1724">
        <f>IF(AND(L2850&lt;&gt;0,ISERROR(MATCH(L2850,Anexa!D:D,0))=TRUE),1,0)</f>
        <v>0</v>
      </c>
      <c r="Z2850" s="1006" t="str">
        <f t="shared" si="841"/>
        <v>Cap.5 Pct.1: Codul activitatilor CAEN (Col.D) trebuie sa apartina nomenclatorului CAEN Rev2, pentru Rd.(2 la n)</v>
      </c>
      <c r="AA2850" s="2205">
        <f t="shared" si="837"/>
        <v>1</v>
      </c>
      <c r="AB2850" s="3036">
        <v>151</v>
      </c>
    </row>
    <row r="2851" spans="1:28" x14ac:dyDescent="0.25">
      <c r="A2851" s="1708">
        <f t="shared" ca="1" si="838"/>
        <v>0</v>
      </c>
      <c r="B2851" s="1708">
        <f t="shared" si="839"/>
        <v>10151217</v>
      </c>
      <c r="C2851" s="1002">
        <v>151</v>
      </c>
      <c r="D2851" s="1797" t="s">
        <v>447</v>
      </c>
      <c r="E2851" s="1002">
        <v>217</v>
      </c>
      <c r="F2851" s="1003" t="s">
        <v>3974</v>
      </c>
      <c r="H2851" s="1016" t="s">
        <v>345</v>
      </c>
      <c r="I2851" s="1091" t="s">
        <v>8760</v>
      </c>
      <c r="K2851" s="999" t="str">
        <f t="shared" si="842"/>
        <v>Cap.5 Pct.1 rd.217 col.C3</v>
      </c>
      <c r="L2851" s="1000">
        <f t="shared" si="840"/>
        <v>0</v>
      </c>
      <c r="N2851" s="1724">
        <f>IF(AND(L2851&lt;&gt;0,ISERROR(MATCH(L2851,Anexa!D:D,0))=TRUE),1,0)</f>
        <v>0</v>
      </c>
      <c r="Z2851" s="1006" t="str">
        <f t="shared" si="841"/>
        <v>Cap.5 Pct.1: Codul activitatilor CAEN (Col.D) trebuie sa apartina nomenclatorului CAEN Rev2, pentru Rd.(2 la n)</v>
      </c>
      <c r="AA2851" s="2205">
        <f t="shared" si="837"/>
        <v>1</v>
      </c>
      <c r="AB2851" s="3036">
        <v>151</v>
      </c>
    </row>
    <row r="2852" spans="1:28" x14ac:dyDescent="0.25">
      <c r="A2852" s="1708">
        <f t="shared" ca="1" si="838"/>
        <v>0</v>
      </c>
      <c r="B2852" s="1708">
        <f t="shared" si="839"/>
        <v>10151218</v>
      </c>
      <c r="C2852" s="1002">
        <v>151</v>
      </c>
      <c r="D2852" s="1797" t="s">
        <v>447</v>
      </c>
      <c r="E2852" s="1002">
        <v>218</v>
      </c>
      <c r="F2852" s="1003" t="s">
        <v>3974</v>
      </c>
      <c r="H2852" s="1016" t="s">
        <v>345</v>
      </c>
      <c r="I2852" s="1091" t="s">
        <v>8761</v>
      </c>
      <c r="K2852" s="999" t="str">
        <f t="shared" si="842"/>
        <v>Cap.5 Pct.1 rd.218 col.C3</v>
      </c>
      <c r="L2852" s="1000">
        <f t="shared" si="840"/>
        <v>0</v>
      </c>
      <c r="N2852" s="1724">
        <f>IF(AND(L2852&lt;&gt;0,ISERROR(MATCH(L2852,Anexa!D:D,0))=TRUE),1,0)</f>
        <v>0</v>
      </c>
      <c r="Z2852" s="1006" t="str">
        <f t="shared" si="841"/>
        <v>Cap.5 Pct.1: Codul activitatilor CAEN (Col.D) trebuie sa apartina nomenclatorului CAEN Rev2, pentru Rd.(2 la n)</v>
      </c>
      <c r="AA2852" s="2205">
        <f t="shared" si="837"/>
        <v>1</v>
      </c>
      <c r="AB2852" s="3036">
        <v>151</v>
      </c>
    </row>
    <row r="2853" spans="1:28" x14ac:dyDescent="0.25">
      <c r="A2853" s="1708">
        <f t="shared" ca="1" si="838"/>
        <v>0</v>
      </c>
      <c r="B2853" s="1708">
        <f t="shared" si="839"/>
        <v>10151219</v>
      </c>
      <c r="C2853" s="1002">
        <v>151</v>
      </c>
      <c r="D2853" s="1797" t="s">
        <v>447</v>
      </c>
      <c r="E2853" s="1002">
        <v>219</v>
      </c>
      <c r="F2853" s="1003" t="s">
        <v>3974</v>
      </c>
      <c r="H2853" s="1016" t="s">
        <v>345</v>
      </c>
      <c r="I2853" s="1091" t="s">
        <v>8762</v>
      </c>
      <c r="K2853" s="999" t="str">
        <f t="shared" si="842"/>
        <v>Cap.5 Pct.1 rd.219 col.C3</v>
      </c>
      <c r="L2853" s="1000">
        <f t="shared" si="840"/>
        <v>0</v>
      </c>
      <c r="N2853" s="1724">
        <f>IF(AND(L2853&lt;&gt;0,ISERROR(MATCH(L2853,Anexa!D:D,0))=TRUE),1,0)</f>
        <v>0</v>
      </c>
      <c r="Z2853" s="1006" t="str">
        <f t="shared" si="841"/>
        <v>Cap.5 Pct.1: Codul activitatilor CAEN (Col.D) trebuie sa apartina nomenclatorului CAEN Rev2, pentru Rd.(2 la n)</v>
      </c>
      <c r="AA2853" s="2205">
        <f t="shared" si="837"/>
        <v>1</v>
      </c>
      <c r="AB2853" s="3036">
        <v>151</v>
      </c>
    </row>
    <row r="2854" spans="1:28" x14ac:dyDescent="0.25">
      <c r="A2854" s="1708">
        <f t="shared" ca="1" si="838"/>
        <v>0</v>
      </c>
      <c r="B2854" s="1708">
        <f t="shared" si="839"/>
        <v>10151220</v>
      </c>
      <c r="C2854" s="1002">
        <v>151</v>
      </c>
      <c r="D2854" s="1797" t="s">
        <v>447</v>
      </c>
      <c r="E2854" s="1002">
        <v>220</v>
      </c>
      <c r="F2854" s="1003" t="s">
        <v>3974</v>
      </c>
      <c r="H2854" s="1016" t="s">
        <v>345</v>
      </c>
      <c r="I2854" s="1091" t="s">
        <v>8763</v>
      </c>
      <c r="K2854" s="999" t="str">
        <f t="shared" si="842"/>
        <v>Cap.5 Pct.1 rd.220 col.C3</v>
      </c>
      <c r="L2854" s="1000">
        <f t="shared" si="840"/>
        <v>0</v>
      </c>
      <c r="N2854" s="1724">
        <f>IF(AND(L2854&lt;&gt;0,ISERROR(MATCH(L2854,Anexa!D:D,0))=TRUE),1,0)</f>
        <v>0</v>
      </c>
      <c r="Z2854" s="1006" t="str">
        <f t="shared" si="841"/>
        <v>Cap.5 Pct.1: Codul activitatilor CAEN (Col.D) trebuie sa apartina nomenclatorului CAEN Rev2, pentru Rd.(2 la n)</v>
      </c>
      <c r="AA2854" s="2205">
        <f t="shared" si="837"/>
        <v>1</v>
      </c>
      <c r="AB2854" s="3036">
        <v>151</v>
      </c>
    </row>
    <row r="2855" spans="1:28" x14ac:dyDescent="0.25">
      <c r="A2855" s="1708">
        <f t="shared" ca="1" si="838"/>
        <v>0</v>
      </c>
      <c r="B2855" s="1708">
        <f t="shared" si="839"/>
        <v>10151221</v>
      </c>
      <c r="C2855" s="1002">
        <v>151</v>
      </c>
      <c r="D2855" s="1797" t="s">
        <v>447</v>
      </c>
      <c r="E2855" s="1002">
        <v>221</v>
      </c>
      <c r="F2855" s="1003" t="s">
        <v>3974</v>
      </c>
      <c r="H2855" s="1016" t="s">
        <v>345</v>
      </c>
      <c r="I2855" s="1091" t="s">
        <v>8764</v>
      </c>
      <c r="K2855" s="999" t="str">
        <f t="shared" si="842"/>
        <v>Cap.5 Pct.1 rd.221 col.C3</v>
      </c>
      <c r="L2855" s="1000">
        <f t="shared" si="840"/>
        <v>0</v>
      </c>
      <c r="N2855" s="1724">
        <f>IF(AND(L2855&lt;&gt;0,ISERROR(MATCH(L2855,Anexa!D:D,0))=TRUE),1,0)</f>
        <v>0</v>
      </c>
      <c r="Z2855" s="1006" t="str">
        <f t="shared" si="841"/>
        <v>Cap.5 Pct.1: Codul activitatilor CAEN (Col.D) trebuie sa apartina nomenclatorului CAEN Rev2, pentru Rd.(2 la n)</v>
      </c>
      <c r="AA2855" s="2205">
        <f t="shared" si="837"/>
        <v>1</v>
      </c>
      <c r="AB2855" s="3036">
        <v>151</v>
      </c>
    </row>
    <row r="2856" spans="1:28" x14ac:dyDescent="0.25">
      <c r="A2856" s="1708">
        <f t="shared" ca="1" si="838"/>
        <v>0</v>
      </c>
      <c r="B2856" s="1708">
        <f t="shared" si="839"/>
        <v>10151222</v>
      </c>
      <c r="C2856" s="1002">
        <v>151</v>
      </c>
      <c r="D2856" s="1797" t="s">
        <v>447</v>
      </c>
      <c r="E2856" s="1002">
        <v>222</v>
      </c>
      <c r="F2856" s="1003" t="s">
        <v>3974</v>
      </c>
      <c r="H2856" s="1016" t="s">
        <v>345</v>
      </c>
      <c r="I2856" s="1091" t="s">
        <v>8765</v>
      </c>
      <c r="K2856" s="999" t="str">
        <f t="shared" si="842"/>
        <v>Cap.5 Pct.1 rd.222 col.C3</v>
      </c>
      <c r="L2856" s="1000">
        <f t="shared" si="840"/>
        <v>0</v>
      </c>
      <c r="N2856" s="1724">
        <f>IF(AND(L2856&lt;&gt;0,ISERROR(MATCH(L2856,Anexa!D:D,0))=TRUE),1,0)</f>
        <v>0</v>
      </c>
      <c r="Z2856" s="1006" t="str">
        <f t="shared" si="841"/>
        <v>Cap.5 Pct.1: Codul activitatilor CAEN (Col.D) trebuie sa apartina nomenclatorului CAEN Rev2, pentru Rd.(2 la n)</v>
      </c>
      <c r="AA2856" s="2205">
        <f t="shared" si="837"/>
        <v>1</v>
      </c>
      <c r="AB2856" s="3036">
        <v>151</v>
      </c>
    </row>
    <row r="2857" spans="1:28" x14ac:dyDescent="0.25">
      <c r="A2857" s="1708">
        <f t="shared" ca="1" si="838"/>
        <v>0</v>
      </c>
      <c r="B2857" s="1708">
        <f t="shared" si="839"/>
        <v>10151223</v>
      </c>
      <c r="C2857" s="1002">
        <v>151</v>
      </c>
      <c r="D2857" s="1797" t="s">
        <v>447</v>
      </c>
      <c r="E2857" s="1002">
        <v>223</v>
      </c>
      <c r="F2857" s="1003" t="s">
        <v>3974</v>
      </c>
      <c r="H2857" s="1016" t="s">
        <v>345</v>
      </c>
      <c r="I2857" s="1091" t="s">
        <v>8766</v>
      </c>
      <c r="K2857" s="999" t="str">
        <f t="shared" si="842"/>
        <v>Cap.5 Pct.1 rd.223 col.C3</v>
      </c>
      <c r="L2857" s="1000">
        <f t="shared" si="840"/>
        <v>0</v>
      </c>
      <c r="N2857" s="1724">
        <f>IF(AND(L2857&lt;&gt;0,ISERROR(MATCH(L2857,Anexa!D:D,0))=TRUE),1,0)</f>
        <v>0</v>
      </c>
      <c r="Z2857" s="1006" t="str">
        <f t="shared" si="841"/>
        <v>Cap.5 Pct.1: Codul activitatilor CAEN (Col.D) trebuie sa apartina nomenclatorului CAEN Rev2, pentru Rd.(2 la n)</v>
      </c>
      <c r="AA2857" s="2205">
        <f t="shared" si="837"/>
        <v>1</v>
      </c>
      <c r="AB2857" s="3036">
        <v>151</v>
      </c>
    </row>
    <row r="2858" spans="1:28" x14ac:dyDescent="0.25">
      <c r="A2858" s="1708">
        <f t="shared" ca="1" si="838"/>
        <v>0</v>
      </c>
      <c r="B2858" s="1708">
        <f t="shared" si="839"/>
        <v>10151224</v>
      </c>
      <c r="C2858" s="1002">
        <v>151</v>
      </c>
      <c r="D2858" s="1797" t="s">
        <v>447</v>
      </c>
      <c r="E2858" s="1002">
        <v>224</v>
      </c>
      <c r="F2858" s="1003" t="s">
        <v>3974</v>
      </c>
      <c r="H2858" s="1016" t="s">
        <v>345</v>
      </c>
      <c r="I2858" s="1091" t="s">
        <v>8767</v>
      </c>
      <c r="K2858" s="999" t="str">
        <f t="shared" si="842"/>
        <v>Cap.5 Pct.1 rd.224 col.C3</v>
      </c>
      <c r="L2858" s="1000">
        <f t="shared" si="840"/>
        <v>0</v>
      </c>
      <c r="N2858" s="1724">
        <f>IF(AND(L2858&lt;&gt;0,ISERROR(MATCH(L2858,Anexa!D:D,0))=TRUE),1,0)</f>
        <v>0</v>
      </c>
      <c r="Z2858" s="1006" t="str">
        <f t="shared" si="841"/>
        <v>Cap.5 Pct.1: Codul activitatilor CAEN (Col.D) trebuie sa apartina nomenclatorului CAEN Rev2, pentru Rd.(2 la n)</v>
      </c>
      <c r="AA2858" s="2205">
        <f t="shared" si="837"/>
        <v>1</v>
      </c>
      <c r="AB2858" s="3036">
        <v>151</v>
      </c>
    </row>
    <row r="2859" spans="1:28" x14ac:dyDescent="0.25">
      <c r="A2859" s="1708">
        <f t="shared" ca="1" si="838"/>
        <v>0</v>
      </c>
      <c r="B2859" s="1708">
        <f t="shared" si="839"/>
        <v>10151225</v>
      </c>
      <c r="C2859" s="1002">
        <v>151</v>
      </c>
      <c r="D2859" s="1797" t="s">
        <v>447</v>
      </c>
      <c r="E2859" s="1002">
        <v>225</v>
      </c>
      <c r="F2859" s="1003" t="s">
        <v>3974</v>
      </c>
      <c r="H2859" s="1016" t="s">
        <v>345</v>
      </c>
      <c r="I2859" s="1091" t="s">
        <v>8768</v>
      </c>
      <c r="K2859" s="999" t="str">
        <f t="shared" si="842"/>
        <v>Cap.5 Pct.1 rd.225 col.C3</v>
      </c>
      <c r="L2859" s="1000">
        <f t="shared" si="840"/>
        <v>0</v>
      </c>
      <c r="N2859" s="1724">
        <f>IF(AND(L2859&lt;&gt;0,ISERROR(MATCH(L2859,Anexa!D:D,0))=TRUE),1,0)</f>
        <v>0</v>
      </c>
      <c r="Z2859" s="1006" t="str">
        <f t="shared" si="841"/>
        <v>Cap.5 Pct.1: Codul activitatilor CAEN (Col.D) trebuie sa apartina nomenclatorului CAEN Rev2, pentru Rd.(2 la n)</v>
      </c>
      <c r="AA2859" s="2205">
        <f t="shared" si="837"/>
        <v>1</v>
      </c>
      <c r="AB2859" s="3036">
        <v>151</v>
      </c>
    </row>
    <row r="2860" spans="1:28" x14ac:dyDescent="0.25">
      <c r="A2860" s="1708">
        <f t="shared" ca="1" si="838"/>
        <v>0</v>
      </c>
      <c r="B2860" s="1708">
        <f t="shared" si="839"/>
        <v>10151226</v>
      </c>
      <c r="C2860" s="1002">
        <v>151</v>
      </c>
      <c r="D2860" s="1797" t="s">
        <v>447</v>
      </c>
      <c r="E2860" s="1002">
        <v>226</v>
      </c>
      <c r="F2860" s="1003" t="s">
        <v>3974</v>
      </c>
      <c r="H2860" s="1016" t="s">
        <v>345</v>
      </c>
      <c r="I2860" s="1091" t="s">
        <v>8769</v>
      </c>
      <c r="K2860" s="999" t="str">
        <f t="shared" si="842"/>
        <v>Cap.5 Pct.1 rd.226 col.C3</v>
      </c>
      <c r="L2860" s="1000">
        <f t="shared" si="840"/>
        <v>0</v>
      </c>
      <c r="N2860" s="1724">
        <f>IF(AND(L2860&lt;&gt;0,ISERROR(MATCH(L2860,Anexa!D:D,0))=TRUE),1,0)</f>
        <v>0</v>
      </c>
      <c r="Z2860" s="1006" t="str">
        <f t="shared" si="841"/>
        <v>Cap.5 Pct.1: Codul activitatilor CAEN (Col.D) trebuie sa apartina nomenclatorului CAEN Rev2, pentru Rd.(2 la n)</v>
      </c>
      <c r="AA2860" s="2205">
        <f t="shared" si="837"/>
        <v>1</v>
      </c>
      <c r="AB2860" s="3036">
        <v>151</v>
      </c>
    </row>
    <row r="2861" spans="1:28" x14ac:dyDescent="0.25">
      <c r="A2861" s="1708">
        <f t="shared" ca="1" si="838"/>
        <v>0</v>
      </c>
      <c r="B2861" s="1708">
        <f t="shared" si="839"/>
        <v>10151227</v>
      </c>
      <c r="C2861" s="1002">
        <v>151</v>
      </c>
      <c r="D2861" s="1797" t="s">
        <v>447</v>
      </c>
      <c r="E2861" s="1002">
        <v>227</v>
      </c>
      <c r="F2861" s="1003" t="s">
        <v>3974</v>
      </c>
      <c r="H2861" s="1016" t="s">
        <v>345</v>
      </c>
      <c r="I2861" s="1091" t="s">
        <v>8770</v>
      </c>
      <c r="K2861" s="999" t="str">
        <f t="shared" si="842"/>
        <v>Cap.5 Pct.1 rd.227 col.C3</v>
      </c>
      <c r="L2861" s="1000">
        <f t="shared" si="840"/>
        <v>0</v>
      </c>
      <c r="N2861" s="1724">
        <f>IF(AND(L2861&lt;&gt;0,ISERROR(MATCH(L2861,Anexa!D:D,0))=TRUE),1,0)</f>
        <v>0</v>
      </c>
      <c r="Z2861" s="1006" t="str">
        <f t="shared" si="841"/>
        <v>Cap.5 Pct.1: Codul activitatilor CAEN (Col.D) trebuie sa apartina nomenclatorului CAEN Rev2, pentru Rd.(2 la n)</v>
      </c>
      <c r="AA2861" s="2205">
        <f t="shared" si="837"/>
        <v>1</v>
      </c>
      <c r="AB2861" s="3036">
        <v>151</v>
      </c>
    </row>
    <row r="2862" spans="1:28" x14ac:dyDescent="0.25">
      <c r="A2862" s="1708">
        <f t="shared" ca="1" si="838"/>
        <v>0</v>
      </c>
      <c r="B2862" s="1708">
        <f t="shared" si="839"/>
        <v>10151228</v>
      </c>
      <c r="C2862" s="1002">
        <v>151</v>
      </c>
      <c r="D2862" s="1797" t="s">
        <v>447</v>
      </c>
      <c r="E2862" s="1002">
        <v>228</v>
      </c>
      <c r="F2862" s="1003" t="s">
        <v>3974</v>
      </c>
      <c r="H2862" s="1016" t="s">
        <v>345</v>
      </c>
      <c r="I2862" s="1091" t="s">
        <v>8771</v>
      </c>
      <c r="K2862" s="999" t="str">
        <f t="shared" si="842"/>
        <v>Cap.5 Pct.1 rd.228 col.C3</v>
      </c>
      <c r="L2862" s="1000">
        <f t="shared" si="840"/>
        <v>0</v>
      </c>
      <c r="N2862" s="1724">
        <f>IF(AND(L2862&lt;&gt;0,ISERROR(MATCH(L2862,Anexa!D:D,0))=TRUE),1,0)</f>
        <v>0</v>
      </c>
      <c r="Z2862" s="1006" t="str">
        <f t="shared" si="841"/>
        <v>Cap.5 Pct.1: Codul activitatilor CAEN (Col.D) trebuie sa apartina nomenclatorului CAEN Rev2, pentru Rd.(2 la n)</v>
      </c>
      <c r="AA2862" s="2205">
        <f t="shared" si="837"/>
        <v>1</v>
      </c>
      <c r="AB2862" s="3036">
        <v>151</v>
      </c>
    </row>
    <row r="2863" spans="1:28" x14ac:dyDescent="0.25">
      <c r="A2863" s="1708">
        <f t="shared" ca="1" si="838"/>
        <v>0</v>
      </c>
      <c r="B2863" s="1708">
        <f t="shared" si="839"/>
        <v>10151229</v>
      </c>
      <c r="C2863" s="1002">
        <v>151</v>
      </c>
      <c r="D2863" s="1797" t="s">
        <v>447</v>
      </c>
      <c r="E2863" s="1002">
        <v>229</v>
      </c>
      <c r="F2863" s="1003" t="s">
        <v>3974</v>
      </c>
      <c r="H2863" s="1016" t="s">
        <v>345</v>
      </c>
      <c r="I2863" s="1091" t="s">
        <v>8772</v>
      </c>
      <c r="K2863" s="999" t="str">
        <f t="shared" si="842"/>
        <v>Cap.5 Pct.1 rd.229 col.C3</v>
      </c>
      <c r="L2863" s="1000">
        <f t="shared" si="840"/>
        <v>0</v>
      </c>
      <c r="N2863" s="1724">
        <f>IF(AND(L2863&lt;&gt;0,ISERROR(MATCH(L2863,Anexa!D:D,0))=TRUE),1,0)</f>
        <v>0</v>
      </c>
      <c r="Z2863" s="1006" t="str">
        <f t="shared" si="841"/>
        <v>Cap.5 Pct.1: Codul activitatilor CAEN (Col.D) trebuie sa apartina nomenclatorului CAEN Rev2, pentru Rd.(2 la n)</v>
      </c>
      <c r="AA2863" s="2205">
        <f t="shared" si="837"/>
        <v>1</v>
      </c>
      <c r="AB2863" s="3036">
        <v>151</v>
      </c>
    </row>
    <row r="2864" spans="1:28" x14ac:dyDescent="0.25">
      <c r="A2864" s="1708">
        <f t="shared" ca="1" si="838"/>
        <v>0</v>
      </c>
      <c r="B2864" s="1708">
        <f t="shared" si="839"/>
        <v>10151230</v>
      </c>
      <c r="C2864" s="1002">
        <v>151</v>
      </c>
      <c r="D2864" s="1797" t="s">
        <v>447</v>
      </c>
      <c r="E2864" s="1002">
        <v>230</v>
      </c>
      <c r="F2864" s="1003" t="s">
        <v>3974</v>
      </c>
      <c r="H2864" s="1016" t="s">
        <v>345</v>
      </c>
      <c r="I2864" s="1091" t="s">
        <v>8773</v>
      </c>
      <c r="K2864" s="999" t="str">
        <f t="shared" si="842"/>
        <v>Cap.5 Pct.1 rd.230 col.C3</v>
      </c>
      <c r="L2864" s="1000">
        <f t="shared" si="840"/>
        <v>0</v>
      </c>
      <c r="N2864" s="1724">
        <f>IF(AND(L2864&lt;&gt;0,ISERROR(MATCH(L2864,Anexa!D:D,0))=TRUE),1,0)</f>
        <v>0</v>
      </c>
      <c r="Z2864" s="1006" t="str">
        <f t="shared" si="841"/>
        <v>Cap.5 Pct.1: Codul activitatilor CAEN (Col.D) trebuie sa apartina nomenclatorului CAEN Rev2, pentru Rd.(2 la n)</v>
      </c>
      <c r="AA2864" s="2205">
        <f t="shared" si="837"/>
        <v>1</v>
      </c>
      <c r="AB2864" s="3036">
        <v>151</v>
      </c>
    </row>
    <row r="2865" spans="1:28" x14ac:dyDescent="0.25">
      <c r="A2865" s="1708">
        <f t="shared" ca="1" si="838"/>
        <v>0</v>
      </c>
      <c r="B2865" s="1708">
        <f t="shared" si="839"/>
        <v>10151231</v>
      </c>
      <c r="C2865" s="1002">
        <v>151</v>
      </c>
      <c r="D2865" s="1797" t="s">
        <v>447</v>
      </c>
      <c r="E2865" s="1002">
        <v>231</v>
      </c>
      <c r="F2865" s="1003" t="s">
        <v>3974</v>
      </c>
      <c r="H2865" s="1016" t="s">
        <v>345</v>
      </c>
      <c r="I2865" s="1091" t="s">
        <v>8774</v>
      </c>
      <c r="K2865" s="999" t="str">
        <f t="shared" si="842"/>
        <v>Cap.5 Pct.1 rd.231 col.C3</v>
      </c>
      <c r="L2865" s="1000">
        <f t="shared" si="840"/>
        <v>0</v>
      </c>
      <c r="N2865" s="1724">
        <f>IF(AND(L2865&lt;&gt;0,ISERROR(MATCH(L2865,Anexa!D:D,0))=TRUE),1,0)</f>
        <v>0</v>
      </c>
      <c r="Z2865" s="1006" t="str">
        <f t="shared" si="841"/>
        <v>Cap.5 Pct.1: Codul activitatilor CAEN (Col.D) trebuie sa apartina nomenclatorului CAEN Rev2, pentru Rd.(2 la n)</v>
      </c>
      <c r="AA2865" s="2205">
        <f t="shared" si="837"/>
        <v>1</v>
      </c>
      <c r="AB2865" s="3036">
        <v>151</v>
      </c>
    </row>
    <row r="2866" spans="1:28" x14ac:dyDescent="0.25">
      <c r="A2866" s="1708">
        <f t="shared" ca="1" si="838"/>
        <v>0</v>
      </c>
      <c r="B2866" s="1708">
        <f t="shared" si="839"/>
        <v>10151232</v>
      </c>
      <c r="C2866" s="1002">
        <v>151</v>
      </c>
      <c r="D2866" s="1797" t="s">
        <v>447</v>
      </c>
      <c r="E2866" s="1002">
        <v>232</v>
      </c>
      <c r="F2866" s="1003" t="s">
        <v>3974</v>
      </c>
      <c r="H2866" s="1016" t="s">
        <v>345</v>
      </c>
      <c r="I2866" s="1091" t="s">
        <v>8775</v>
      </c>
      <c r="K2866" s="999" t="str">
        <f t="shared" ref="K2866:K2897" si="843">"Cap.5 Pct.1 rd."&amp;E2866&amp;" col.C3"</f>
        <v>Cap.5 Pct.1 rd.232 col.C3</v>
      </c>
      <c r="L2866" s="1000">
        <f t="shared" si="840"/>
        <v>0</v>
      </c>
      <c r="N2866" s="1724">
        <f>IF(AND(L2866&lt;&gt;0,ISERROR(MATCH(L2866,Anexa!D:D,0))=TRUE),1,0)</f>
        <v>0</v>
      </c>
      <c r="Z2866" s="1006" t="str">
        <f t="shared" si="841"/>
        <v>Cap.5 Pct.1: Codul activitatilor CAEN (Col.D) trebuie sa apartina nomenclatorului CAEN Rev2, pentru Rd.(2 la n)</v>
      </c>
      <c r="AA2866" s="2205">
        <f t="shared" si="837"/>
        <v>1</v>
      </c>
      <c r="AB2866" s="3036">
        <v>151</v>
      </c>
    </row>
    <row r="2867" spans="1:28" x14ac:dyDescent="0.25">
      <c r="A2867" s="1708">
        <f t="shared" ca="1" si="838"/>
        <v>0</v>
      </c>
      <c r="B2867" s="1708">
        <f t="shared" si="839"/>
        <v>10151233</v>
      </c>
      <c r="C2867" s="1002">
        <v>151</v>
      </c>
      <c r="D2867" s="1797" t="s">
        <v>447</v>
      </c>
      <c r="E2867" s="1002">
        <v>233</v>
      </c>
      <c r="F2867" s="1003" t="s">
        <v>3974</v>
      </c>
      <c r="H2867" s="1016" t="s">
        <v>345</v>
      </c>
      <c r="I2867" s="1091" t="s">
        <v>8776</v>
      </c>
      <c r="K2867" s="999" t="str">
        <f t="shared" si="843"/>
        <v>Cap.5 Pct.1 rd.233 col.C3</v>
      </c>
      <c r="L2867" s="1000">
        <f t="shared" si="840"/>
        <v>0</v>
      </c>
      <c r="N2867" s="1724">
        <f>IF(AND(L2867&lt;&gt;0,ISERROR(MATCH(L2867,Anexa!D:D,0))=TRUE),1,0)</f>
        <v>0</v>
      </c>
      <c r="Z2867" s="1006" t="str">
        <f t="shared" si="841"/>
        <v>Cap.5 Pct.1: Codul activitatilor CAEN (Col.D) trebuie sa apartina nomenclatorului CAEN Rev2, pentru Rd.(2 la n)</v>
      </c>
      <c r="AA2867" s="2205">
        <f t="shared" si="837"/>
        <v>1</v>
      </c>
      <c r="AB2867" s="3036">
        <v>151</v>
      </c>
    </row>
    <row r="2868" spans="1:28" x14ac:dyDescent="0.25">
      <c r="A2868" s="1708">
        <f t="shared" ca="1" si="838"/>
        <v>0</v>
      </c>
      <c r="B2868" s="1708">
        <f t="shared" si="839"/>
        <v>10151234</v>
      </c>
      <c r="C2868" s="1002">
        <v>151</v>
      </c>
      <c r="D2868" s="1797" t="s">
        <v>447</v>
      </c>
      <c r="E2868" s="1002">
        <v>234</v>
      </c>
      <c r="F2868" s="1003" t="s">
        <v>3974</v>
      </c>
      <c r="H2868" s="1016" t="s">
        <v>345</v>
      </c>
      <c r="I2868" s="1091" t="s">
        <v>8777</v>
      </c>
      <c r="K2868" s="999" t="str">
        <f t="shared" si="843"/>
        <v>Cap.5 Pct.1 rd.234 col.C3</v>
      </c>
      <c r="L2868" s="1000">
        <f t="shared" si="840"/>
        <v>0</v>
      </c>
      <c r="N2868" s="1724">
        <f>IF(AND(L2868&lt;&gt;0,ISERROR(MATCH(L2868,Anexa!D:D,0))=TRUE),1,0)</f>
        <v>0</v>
      </c>
      <c r="Z2868" s="1006" t="str">
        <f t="shared" si="841"/>
        <v>Cap.5 Pct.1: Codul activitatilor CAEN (Col.D) trebuie sa apartina nomenclatorului CAEN Rev2, pentru Rd.(2 la n)</v>
      </c>
      <c r="AA2868" s="2205">
        <f t="shared" si="837"/>
        <v>1</v>
      </c>
      <c r="AB2868" s="3036">
        <v>151</v>
      </c>
    </row>
    <row r="2869" spans="1:28" x14ac:dyDescent="0.25">
      <c r="A2869" s="1708">
        <f t="shared" ca="1" si="838"/>
        <v>0</v>
      </c>
      <c r="B2869" s="1708">
        <f t="shared" si="839"/>
        <v>10151235</v>
      </c>
      <c r="C2869" s="1002">
        <v>151</v>
      </c>
      <c r="D2869" s="1797" t="s">
        <v>447</v>
      </c>
      <c r="E2869" s="1002">
        <v>235</v>
      </c>
      <c r="F2869" s="1003" t="s">
        <v>3974</v>
      </c>
      <c r="H2869" s="1016" t="s">
        <v>345</v>
      </c>
      <c r="I2869" s="1091" t="s">
        <v>8778</v>
      </c>
      <c r="K2869" s="999" t="str">
        <f t="shared" si="843"/>
        <v>Cap.5 Pct.1 rd.235 col.C3</v>
      </c>
      <c r="L2869" s="1000">
        <f t="shared" si="840"/>
        <v>0</v>
      </c>
      <c r="N2869" s="1724">
        <f>IF(AND(L2869&lt;&gt;0,ISERROR(MATCH(L2869,Anexa!D:D,0))=TRUE),1,0)</f>
        <v>0</v>
      </c>
      <c r="Z2869" s="1006" t="str">
        <f t="shared" si="841"/>
        <v>Cap.5 Pct.1: Codul activitatilor CAEN (Col.D) trebuie sa apartina nomenclatorului CAEN Rev2, pentru Rd.(2 la n)</v>
      </c>
      <c r="AA2869" s="2205">
        <f t="shared" si="837"/>
        <v>1</v>
      </c>
      <c r="AB2869" s="3036">
        <v>151</v>
      </c>
    </row>
    <row r="2870" spans="1:28" x14ac:dyDescent="0.25">
      <c r="A2870" s="1708">
        <f t="shared" ca="1" si="838"/>
        <v>0</v>
      </c>
      <c r="B2870" s="1708">
        <f t="shared" si="839"/>
        <v>10151236</v>
      </c>
      <c r="C2870" s="1002">
        <v>151</v>
      </c>
      <c r="D2870" s="1797" t="s">
        <v>447</v>
      </c>
      <c r="E2870" s="1002">
        <v>236</v>
      </c>
      <c r="F2870" s="1003" t="s">
        <v>3974</v>
      </c>
      <c r="H2870" s="1016" t="s">
        <v>345</v>
      </c>
      <c r="I2870" s="1091" t="s">
        <v>8779</v>
      </c>
      <c r="K2870" s="999" t="str">
        <f t="shared" si="843"/>
        <v>Cap.5 Pct.1 rd.236 col.C3</v>
      </c>
      <c r="L2870" s="1000">
        <f t="shared" si="840"/>
        <v>0</v>
      </c>
      <c r="N2870" s="1724">
        <f>IF(AND(L2870&lt;&gt;0,ISERROR(MATCH(L2870,Anexa!D:D,0))=TRUE),1,0)</f>
        <v>0</v>
      </c>
      <c r="Z2870" s="1006" t="str">
        <f t="shared" si="841"/>
        <v>Cap.5 Pct.1: Codul activitatilor CAEN (Col.D) trebuie sa apartina nomenclatorului CAEN Rev2, pentru Rd.(2 la n)</v>
      </c>
      <c r="AA2870" s="2205">
        <f t="shared" si="837"/>
        <v>1</v>
      </c>
      <c r="AB2870" s="3036">
        <v>151</v>
      </c>
    </row>
    <row r="2871" spans="1:28" x14ac:dyDescent="0.25">
      <c r="A2871" s="1708">
        <f t="shared" ca="1" si="838"/>
        <v>0</v>
      </c>
      <c r="B2871" s="1708">
        <f t="shared" si="839"/>
        <v>10151237</v>
      </c>
      <c r="C2871" s="1002">
        <v>151</v>
      </c>
      <c r="D2871" s="1797" t="s">
        <v>447</v>
      </c>
      <c r="E2871" s="1002">
        <v>237</v>
      </c>
      <c r="F2871" s="1003" t="s">
        <v>3974</v>
      </c>
      <c r="H2871" s="1016" t="s">
        <v>345</v>
      </c>
      <c r="I2871" s="1091" t="s">
        <v>8780</v>
      </c>
      <c r="K2871" s="999" t="str">
        <f t="shared" si="843"/>
        <v>Cap.5 Pct.1 rd.237 col.C3</v>
      </c>
      <c r="L2871" s="1000">
        <f t="shared" si="840"/>
        <v>0</v>
      </c>
      <c r="N2871" s="1724">
        <f>IF(AND(L2871&lt;&gt;0,ISERROR(MATCH(L2871,Anexa!D:D,0))=TRUE),1,0)</f>
        <v>0</v>
      </c>
      <c r="Z2871" s="1006" t="str">
        <f t="shared" si="841"/>
        <v>Cap.5 Pct.1: Codul activitatilor CAEN (Col.D) trebuie sa apartina nomenclatorului CAEN Rev2, pentru Rd.(2 la n)</v>
      </c>
      <c r="AA2871" s="2205">
        <f t="shared" si="837"/>
        <v>1</v>
      </c>
      <c r="AB2871" s="3036">
        <v>151</v>
      </c>
    </row>
    <row r="2872" spans="1:28" x14ac:dyDescent="0.25">
      <c r="A2872" s="1708">
        <f t="shared" ca="1" si="838"/>
        <v>0</v>
      </c>
      <c r="B2872" s="1708">
        <f t="shared" si="839"/>
        <v>10151238</v>
      </c>
      <c r="C2872" s="1002">
        <v>151</v>
      </c>
      <c r="D2872" s="1797" t="s">
        <v>447</v>
      </c>
      <c r="E2872" s="1002">
        <v>238</v>
      </c>
      <c r="F2872" s="1003" t="s">
        <v>3974</v>
      </c>
      <c r="H2872" s="1016" t="s">
        <v>345</v>
      </c>
      <c r="I2872" s="1091" t="s">
        <v>8781</v>
      </c>
      <c r="K2872" s="999" t="str">
        <f t="shared" si="843"/>
        <v>Cap.5 Pct.1 rd.238 col.C3</v>
      </c>
      <c r="L2872" s="1000">
        <f t="shared" si="840"/>
        <v>0</v>
      </c>
      <c r="N2872" s="1724">
        <f>IF(AND(L2872&lt;&gt;0,ISERROR(MATCH(L2872,Anexa!D:D,0))=TRUE),1,0)</f>
        <v>0</v>
      </c>
      <c r="Z2872" s="1006" t="str">
        <f t="shared" si="841"/>
        <v>Cap.5 Pct.1: Codul activitatilor CAEN (Col.D) trebuie sa apartina nomenclatorului CAEN Rev2, pentru Rd.(2 la n)</v>
      </c>
      <c r="AA2872" s="2205">
        <f t="shared" si="837"/>
        <v>1</v>
      </c>
      <c r="AB2872" s="3036">
        <v>151</v>
      </c>
    </row>
    <row r="2873" spans="1:28" x14ac:dyDescent="0.25">
      <c r="A2873" s="1708">
        <f t="shared" ca="1" si="838"/>
        <v>0</v>
      </c>
      <c r="B2873" s="1708">
        <f t="shared" si="839"/>
        <v>10151239</v>
      </c>
      <c r="C2873" s="1002">
        <v>151</v>
      </c>
      <c r="D2873" s="1797" t="s">
        <v>447</v>
      </c>
      <c r="E2873" s="1002">
        <v>239</v>
      </c>
      <c r="F2873" s="1003" t="s">
        <v>3974</v>
      </c>
      <c r="H2873" s="1016" t="s">
        <v>345</v>
      </c>
      <c r="I2873" s="1091" t="s">
        <v>8782</v>
      </c>
      <c r="K2873" s="999" t="str">
        <f t="shared" si="843"/>
        <v>Cap.5 Pct.1 rd.239 col.C3</v>
      </c>
      <c r="L2873" s="1000">
        <f t="shared" si="840"/>
        <v>0</v>
      </c>
      <c r="N2873" s="1724">
        <f>IF(AND(L2873&lt;&gt;0,ISERROR(MATCH(L2873,Anexa!D:D,0))=TRUE),1,0)</f>
        <v>0</v>
      </c>
      <c r="Z2873" s="1006" t="str">
        <f t="shared" si="841"/>
        <v>Cap.5 Pct.1: Codul activitatilor CAEN (Col.D) trebuie sa apartina nomenclatorului CAEN Rev2, pentru Rd.(2 la n)</v>
      </c>
      <c r="AA2873" s="2205">
        <f t="shared" si="837"/>
        <v>1</v>
      </c>
      <c r="AB2873" s="3036">
        <v>151</v>
      </c>
    </row>
    <row r="2874" spans="1:28" x14ac:dyDescent="0.25">
      <c r="A2874" s="1708">
        <f t="shared" ca="1" si="838"/>
        <v>0</v>
      </c>
      <c r="B2874" s="1708">
        <f t="shared" si="839"/>
        <v>10151240</v>
      </c>
      <c r="C2874" s="1002">
        <v>151</v>
      </c>
      <c r="D2874" s="1797" t="s">
        <v>447</v>
      </c>
      <c r="E2874" s="1002">
        <v>240</v>
      </c>
      <c r="F2874" s="1003" t="s">
        <v>3974</v>
      </c>
      <c r="H2874" s="1016" t="s">
        <v>345</v>
      </c>
      <c r="I2874" s="1091" t="s">
        <v>8783</v>
      </c>
      <c r="K2874" s="999" t="str">
        <f t="shared" si="843"/>
        <v>Cap.5 Pct.1 rd.240 col.C3</v>
      </c>
      <c r="L2874" s="1000">
        <f t="shared" si="840"/>
        <v>0</v>
      </c>
      <c r="N2874" s="1724">
        <f>IF(AND(L2874&lt;&gt;0,ISERROR(MATCH(L2874,Anexa!D:D,0))=TRUE),1,0)</f>
        <v>0</v>
      </c>
      <c r="Z2874" s="1006" t="str">
        <f t="shared" si="841"/>
        <v>Cap.5 Pct.1: Codul activitatilor CAEN (Col.D) trebuie sa apartina nomenclatorului CAEN Rev2, pentru Rd.(2 la n)</v>
      </c>
      <c r="AA2874" s="2205">
        <f t="shared" si="837"/>
        <v>1</v>
      </c>
      <c r="AB2874" s="3036">
        <v>151</v>
      </c>
    </row>
    <row r="2875" spans="1:28" x14ac:dyDescent="0.25">
      <c r="A2875" s="1708">
        <f t="shared" ca="1" si="838"/>
        <v>0</v>
      </c>
      <c r="B2875" s="1708">
        <f t="shared" si="839"/>
        <v>10151241</v>
      </c>
      <c r="C2875" s="1002">
        <v>151</v>
      </c>
      <c r="D2875" s="1797" t="s">
        <v>447</v>
      </c>
      <c r="E2875" s="1002">
        <v>241</v>
      </c>
      <c r="F2875" s="1003" t="s">
        <v>3974</v>
      </c>
      <c r="H2875" s="1016" t="s">
        <v>345</v>
      </c>
      <c r="I2875" s="1091" t="s">
        <v>8784</v>
      </c>
      <c r="K2875" s="999" t="str">
        <f t="shared" si="843"/>
        <v>Cap.5 Pct.1 rd.241 col.C3</v>
      </c>
      <c r="L2875" s="1000">
        <f t="shared" si="840"/>
        <v>0</v>
      </c>
      <c r="N2875" s="1724">
        <f>IF(AND(L2875&lt;&gt;0,ISERROR(MATCH(L2875,Anexa!D:D,0))=TRUE),1,0)</f>
        <v>0</v>
      </c>
      <c r="Z2875" s="1006" t="str">
        <f t="shared" si="841"/>
        <v>Cap.5 Pct.1: Codul activitatilor CAEN (Col.D) trebuie sa apartina nomenclatorului CAEN Rev2, pentru Rd.(2 la n)</v>
      </c>
      <c r="AA2875" s="2205">
        <f t="shared" ref="AA2875:AA2938" si="844">COUNTIF(B:B,B2875)</f>
        <v>1</v>
      </c>
      <c r="AB2875" s="3036">
        <v>151</v>
      </c>
    </row>
    <row r="2876" spans="1:28" x14ac:dyDescent="0.25">
      <c r="A2876" s="1708">
        <f t="shared" ca="1" si="838"/>
        <v>0</v>
      </c>
      <c r="B2876" s="1708">
        <f t="shared" si="839"/>
        <v>10151242</v>
      </c>
      <c r="C2876" s="1002">
        <v>151</v>
      </c>
      <c r="D2876" s="1797" t="s">
        <v>447</v>
      </c>
      <c r="E2876" s="1002">
        <v>242</v>
      </c>
      <c r="F2876" s="1003" t="s">
        <v>3974</v>
      </c>
      <c r="H2876" s="1016" t="s">
        <v>345</v>
      </c>
      <c r="I2876" s="1091" t="s">
        <v>8785</v>
      </c>
      <c r="K2876" s="999" t="str">
        <f t="shared" si="843"/>
        <v>Cap.5 Pct.1 rd.242 col.C3</v>
      </c>
      <c r="L2876" s="1000">
        <f t="shared" si="840"/>
        <v>0</v>
      </c>
      <c r="N2876" s="1724">
        <f>IF(AND(L2876&lt;&gt;0,ISERROR(MATCH(L2876,Anexa!D:D,0))=TRUE),1,0)</f>
        <v>0</v>
      </c>
      <c r="Z2876" s="1006" t="str">
        <f t="shared" si="841"/>
        <v>Cap.5 Pct.1: Codul activitatilor CAEN (Col.D) trebuie sa apartina nomenclatorului CAEN Rev2, pentru Rd.(2 la n)</v>
      </c>
      <c r="AA2876" s="2205">
        <f t="shared" si="844"/>
        <v>1</v>
      </c>
      <c r="AB2876" s="3036">
        <v>151</v>
      </c>
    </row>
    <row r="2877" spans="1:28" x14ac:dyDescent="0.25">
      <c r="A2877" s="1708">
        <f t="shared" ca="1" si="838"/>
        <v>0</v>
      </c>
      <c r="B2877" s="1708">
        <f t="shared" si="839"/>
        <v>10151243</v>
      </c>
      <c r="C2877" s="1002">
        <v>151</v>
      </c>
      <c r="D2877" s="1797" t="s">
        <v>447</v>
      </c>
      <c r="E2877" s="1002">
        <v>243</v>
      </c>
      <c r="F2877" s="1003" t="s">
        <v>3974</v>
      </c>
      <c r="H2877" s="1016" t="s">
        <v>345</v>
      </c>
      <c r="I2877" s="1091" t="s">
        <v>8786</v>
      </c>
      <c r="K2877" s="999" t="str">
        <f t="shared" si="843"/>
        <v>Cap.5 Pct.1 rd.243 col.C3</v>
      </c>
      <c r="L2877" s="1000">
        <f t="shared" si="840"/>
        <v>0</v>
      </c>
      <c r="N2877" s="1724">
        <f>IF(AND(L2877&lt;&gt;0,ISERROR(MATCH(L2877,Anexa!D:D,0))=TRUE),1,0)</f>
        <v>0</v>
      </c>
      <c r="Z2877" s="1006" t="str">
        <f t="shared" si="841"/>
        <v>Cap.5 Pct.1: Codul activitatilor CAEN (Col.D) trebuie sa apartina nomenclatorului CAEN Rev2, pentru Rd.(2 la n)</v>
      </c>
      <c r="AA2877" s="2205">
        <f t="shared" si="844"/>
        <v>1</v>
      </c>
      <c r="AB2877" s="3036">
        <v>151</v>
      </c>
    </row>
    <row r="2878" spans="1:28" x14ac:dyDescent="0.25">
      <c r="A2878" s="1708">
        <f t="shared" ca="1" si="838"/>
        <v>0</v>
      </c>
      <c r="B2878" s="1708">
        <f t="shared" si="839"/>
        <v>10151244</v>
      </c>
      <c r="C2878" s="1002">
        <v>151</v>
      </c>
      <c r="D2878" s="1797" t="s">
        <v>447</v>
      </c>
      <c r="E2878" s="1002">
        <v>244</v>
      </c>
      <c r="F2878" s="1003" t="s">
        <v>3974</v>
      </c>
      <c r="H2878" s="1016" t="s">
        <v>345</v>
      </c>
      <c r="I2878" s="1091" t="s">
        <v>8787</v>
      </c>
      <c r="K2878" s="999" t="str">
        <f t="shared" si="843"/>
        <v>Cap.5 Pct.1 rd.244 col.C3</v>
      </c>
      <c r="L2878" s="1000">
        <f t="shared" si="840"/>
        <v>0</v>
      </c>
      <c r="N2878" s="1724">
        <f>IF(AND(L2878&lt;&gt;0,ISERROR(MATCH(L2878,Anexa!D:D,0))=TRUE),1,0)</f>
        <v>0</v>
      </c>
      <c r="Z2878" s="1006" t="str">
        <f t="shared" si="841"/>
        <v>Cap.5 Pct.1: Codul activitatilor CAEN (Col.D) trebuie sa apartina nomenclatorului CAEN Rev2, pentru Rd.(2 la n)</v>
      </c>
      <c r="AA2878" s="2205">
        <f t="shared" si="844"/>
        <v>1</v>
      </c>
      <c r="AB2878" s="3036">
        <v>151</v>
      </c>
    </row>
    <row r="2879" spans="1:28" x14ac:dyDescent="0.25">
      <c r="A2879" s="1708">
        <f t="shared" ca="1" si="838"/>
        <v>0</v>
      </c>
      <c r="B2879" s="1708">
        <f t="shared" si="839"/>
        <v>10151245</v>
      </c>
      <c r="C2879" s="1002">
        <v>151</v>
      </c>
      <c r="D2879" s="1797" t="s">
        <v>447</v>
      </c>
      <c r="E2879" s="1002">
        <v>245</v>
      </c>
      <c r="F2879" s="1003" t="s">
        <v>3974</v>
      </c>
      <c r="H2879" s="1016" t="s">
        <v>345</v>
      </c>
      <c r="I2879" s="1091" t="s">
        <v>8788</v>
      </c>
      <c r="K2879" s="999" t="str">
        <f t="shared" si="843"/>
        <v>Cap.5 Pct.1 rd.245 col.C3</v>
      </c>
      <c r="L2879" s="1000">
        <f t="shared" si="840"/>
        <v>0</v>
      </c>
      <c r="N2879" s="1724">
        <f>IF(AND(L2879&lt;&gt;0,ISERROR(MATCH(L2879,Anexa!D:D,0))=TRUE),1,0)</f>
        <v>0</v>
      </c>
      <c r="Z2879" s="1006" t="str">
        <f t="shared" si="841"/>
        <v>Cap.5 Pct.1: Codul activitatilor CAEN (Col.D) trebuie sa apartina nomenclatorului CAEN Rev2, pentru Rd.(2 la n)</v>
      </c>
      <c r="AA2879" s="2205">
        <f t="shared" si="844"/>
        <v>1</v>
      </c>
      <c r="AB2879" s="3036">
        <v>151</v>
      </c>
    </row>
    <row r="2880" spans="1:28" x14ac:dyDescent="0.25">
      <c r="A2880" s="1708">
        <f t="shared" ca="1" si="838"/>
        <v>0</v>
      </c>
      <c r="B2880" s="1708">
        <f t="shared" si="839"/>
        <v>10151246</v>
      </c>
      <c r="C2880" s="1002">
        <v>151</v>
      </c>
      <c r="D2880" s="1797" t="s">
        <v>447</v>
      </c>
      <c r="E2880" s="1002">
        <v>246</v>
      </c>
      <c r="F2880" s="1003" t="s">
        <v>3974</v>
      </c>
      <c r="H2880" s="1016" t="s">
        <v>345</v>
      </c>
      <c r="I2880" s="1091" t="s">
        <v>8789</v>
      </c>
      <c r="K2880" s="999" t="str">
        <f t="shared" si="843"/>
        <v>Cap.5 Pct.1 rd.246 col.C3</v>
      </c>
      <c r="L2880" s="1000">
        <f t="shared" si="840"/>
        <v>0</v>
      </c>
      <c r="N2880" s="1724">
        <f>IF(AND(L2880&lt;&gt;0,ISERROR(MATCH(L2880,Anexa!D:D,0))=TRUE),1,0)</f>
        <v>0</v>
      </c>
      <c r="Z2880" s="1006" t="str">
        <f t="shared" si="841"/>
        <v>Cap.5 Pct.1: Codul activitatilor CAEN (Col.D) trebuie sa apartina nomenclatorului CAEN Rev2, pentru Rd.(2 la n)</v>
      </c>
      <c r="AA2880" s="2205">
        <f t="shared" si="844"/>
        <v>1</v>
      </c>
      <c r="AB2880" s="3036">
        <v>151</v>
      </c>
    </row>
    <row r="2881" spans="1:28" x14ac:dyDescent="0.25">
      <c r="A2881" s="1708">
        <f t="shared" ref="A2881:A2944" ca="1" si="845">IF(D2881="DA",IF(ISERROR(N2881),A2880+1,IF(N2881=1,A2880+1,A2880)),A2880)</f>
        <v>0</v>
      </c>
      <c r="B2881" s="1708">
        <f t="shared" si="839"/>
        <v>10151247</v>
      </c>
      <c r="C2881" s="1002">
        <v>151</v>
      </c>
      <c r="D2881" s="1797" t="s">
        <v>447</v>
      </c>
      <c r="E2881" s="1002">
        <v>247</v>
      </c>
      <c r="F2881" s="1003" t="s">
        <v>3974</v>
      </c>
      <c r="H2881" s="1016" t="s">
        <v>345</v>
      </c>
      <c r="I2881" s="1091" t="s">
        <v>8790</v>
      </c>
      <c r="K2881" s="999" t="str">
        <f t="shared" si="843"/>
        <v>Cap.5 Pct.1 rd.247 col.C3</v>
      </c>
      <c r="L2881" s="1000">
        <f t="shared" si="840"/>
        <v>0</v>
      </c>
      <c r="N2881" s="1724">
        <f>IF(AND(L2881&lt;&gt;0,ISERROR(MATCH(L2881,Anexa!D:D,0))=TRUE),1,0)</f>
        <v>0</v>
      </c>
      <c r="Z2881" s="1006" t="str">
        <f t="shared" si="841"/>
        <v>Cap.5 Pct.1: Codul activitatilor CAEN (Col.D) trebuie sa apartina nomenclatorului CAEN Rev2, pentru Rd.(2 la n)</v>
      </c>
      <c r="AA2881" s="2205">
        <f t="shared" si="844"/>
        <v>1</v>
      </c>
      <c r="AB2881" s="3036">
        <v>151</v>
      </c>
    </row>
    <row r="2882" spans="1:28" x14ac:dyDescent="0.25">
      <c r="A2882" s="1708">
        <f t="shared" ca="1" si="845"/>
        <v>0</v>
      </c>
      <c r="B2882" s="1708">
        <f t="shared" si="839"/>
        <v>10151248</v>
      </c>
      <c r="C2882" s="1002">
        <v>151</v>
      </c>
      <c r="D2882" s="1797" t="s">
        <v>447</v>
      </c>
      <c r="E2882" s="1002">
        <v>248</v>
      </c>
      <c r="F2882" s="1003" t="s">
        <v>3974</v>
      </c>
      <c r="H2882" s="1016" t="s">
        <v>345</v>
      </c>
      <c r="I2882" s="1091" t="s">
        <v>8791</v>
      </c>
      <c r="K2882" s="999" t="str">
        <f t="shared" si="843"/>
        <v>Cap.5 Pct.1 rd.248 col.C3</v>
      </c>
      <c r="L2882" s="1000">
        <f t="shared" si="840"/>
        <v>0</v>
      </c>
      <c r="N2882" s="1724">
        <f>IF(AND(L2882&lt;&gt;0,ISERROR(MATCH(L2882,Anexa!D:D,0))=TRUE),1,0)</f>
        <v>0</v>
      </c>
      <c r="Z2882" s="1006" t="str">
        <f t="shared" si="841"/>
        <v>Cap.5 Pct.1: Codul activitatilor CAEN (Col.D) trebuie sa apartina nomenclatorului CAEN Rev2, pentru Rd.(2 la n)</v>
      </c>
      <c r="AA2882" s="2205">
        <f t="shared" si="844"/>
        <v>1</v>
      </c>
      <c r="AB2882" s="3036">
        <v>151</v>
      </c>
    </row>
    <row r="2883" spans="1:28" x14ac:dyDescent="0.25">
      <c r="A2883" s="1708">
        <f t="shared" ca="1" si="845"/>
        <v>0</v>
      </c>
      <c r="B2883" s="1708">
        <f t="shared" si="839"/>
        <v>10151249</v>
      </c>
      <c r="C2883" s="1002">
        <v>151</v>
      </c>
      <c r="D2883" s="1797" t="s">
        <v>447</v>
      </c>
      <c r="E2883" s="1002">
        <v>249</v>
      </c>
      <c r="F2883" s="1003" t="s">
        <v>3974</v>
      </c>
      <c r="H2883" s="1016" t="s">
        <v>345</v>
      </c>
      <c r="I2883" s="1091" t="s">
        <v>8792</v>
      </c>
      <c r="K2883" s="999" t="str">
        <f t="shared" si="843"/>
        <v>Cap.5 Pct.1 rd.249 col.C3</v>
      </c>
      <c r="L2883" s="1000">
        <f t="shared" si="840"/>
        <v>0</v>
      </c>
      <c r="N2883" s="1724">
        <f>IF(AND(L2883&lt;&gt;0,ISERROR(MATCH(L2883,Anexa!D:D,0))=TRUE),1,0)</f>
        <v>0</v>
      </c>
      <c r="Z2883" s="1006" t="str">
        <f t="shared" si="841"/>
        <v>Cap.5 Pct.1: Codul activitatilor CAEN (Col.D) trebuie sa apartina nomenclatorului CAEN Rev2, pentru Rd.(2 la n)</v>
      </c>
      <c r="AA2883" s="2205">
        <f t="shared" si="844"/>
        <v>1</v>
      </c>
      <c r="AB2883" s="3036">
        <v>151</v>
      </c>
    </row>
    <row r="2884" spans="1:28" x14ac:dyDescent="0.25">
      <c r="A2884" s="1708">
        <f t="shared" ca="1" si="845"/>
        <v>0</v>
      </c>
      <c r="B2884" s="1708">
        <f t="shared" si="839"/>
        <v>10151250</v>
      </c>
      <c r="C2884" s="1002">
        <v>151</v>
      </c>
      <c r="D2884" s="1797" t="s">
        <v>447</v>
      </c>
      <c r="E2884" s="1002">
        <v>250</v>
      </c>
      <c r="F2884" s="1003" t="s">
        <v>3974</v>
      </c>
      <c r="H2884" s="1016" t="s">
        <v>345</v>
      </c>
      <c r="I2884" s="1091" t="s">
        <v>8793</v>
      </c>
      <c r="K2884" s="999" t="str">
        <f t="shared" si="843"/>
        <v>Cap.5 Pct.1 rd.250 col.C3</v>
      </c>
      <c r="L2884" s="1000">
        <f t="shared" si="840"/>
        <v>0</v>
      </c>
      <c r="N2884" s="1724">
        <f>IF(AND(L2884&lt;&gt;0,ISERROR(MATCH(L2884,Anexa!D:D,0))=TRUE),1,0)</f>
        <v>0</v>
      </c>
      <c r="Z2884" s="1006" t="str">
        <f t="shared" si="841"/>
        <v>Cap.5 Pct.1: Codul activitatilor CAEN (Col.D) trebuie sa apartina nomenclatorului CAEN Rev2, pentru Rd.(2 la n)</v>
      </c>
      <c r="AA2884" s="2205">
        <f t="shared" si="844"/>
        <v>1</v>
      </c>
      <c r="AB2884" s="3036">
        <v>151</v>
      </c>
    </row>
    <row r="2885" spans="1:28" x14ac:dyDescent="0.25">
      <c r="A2885" s="1708">
        <f t="shared" ca="1" si="845"/>
        <v>0</v>
      </c>
      <c r="B2885" s="1708">
        <f t="shared" si="839"/>
        <v>10151251</v>
      </c>
      <c r="C2885" s="1002">
        <v>151</v>
      </c>
      <c r="D2885" s="1797" t="s">
        <v>447</v>
      </c>
      <c r="E2885" s="1002">
        <v>251</v>
      </c>
      <c r="F2885" s="1003" t="s">
        <v>3974</v>
      </c>
      <c r="H2885" s="1016" t="s">
        <v>345</v>
      </c>
      <c r="I2885" s="1091" t="s">
        <v>8794</v>
      </c>
      <c r="K2885" s="999" t="str">
        <f t="shared" si="843"/>
        <v>Cap.5 Pct.1 rd.251 col.C3</v>
      </c>
      <c r="L2885" s="1000">
        <f t="shared" si="840"/>
        <v>0</v>
      </c>
      <c r="N2885" s="1724">
        <f>IF(AND(L2885&lt;&gt;0,ISERROR(MATCH(L2885,Anexa!D:D,0))=TRUE),1,0)</f>
        <v>0</v>
      </c>
      <c r="Z2885" s="1006" t="str">
        <f t="shared" si="841"/>
        <v>Cap.5 Pct.1: Codul activitatilor CAEN (Col.D) trebuie sa apartina nomenclatorului CAEN Rev2, pentru Rd.(2 la n)</v>
      </c>
      <c r="AA2885" s="2205">
        <f t="shared" si="844"/>
        <v>1</v>
      </c>
      <c r="AB2885" s="3036">
        <v>151</v>
      </c>
    </row>
    <row r="2886" spans="1:28" x14ac:dyDescent="0.25">
      <c r="A2886" s="1708">
        <f t="shared" ca="1" si="845"/>
        <v>0</v>
      </c>
      <c r="B2886" s="1708">
        <f t="shared" si="839"/>
        <v>10151252</v>
      </c>
      <c r="C2886" s="1002">
        <v>151</v>
      </c>
      <c r="D2886" s="1797" t="s">
        <v>447</v>
      </c>
      <c r="E2886" s="1002">
        <v>252</v>
      </c>
      <c r="F2886" s="1003" t="s">
        <v>3974</v>
      </c>
      <c r="H2886" s="1016" t="s">
        <v>345</v>
      </c>
      <c r="I2886" s="1091" t="s">
        <v>8795</v>
      </c>
      <c r="K2886" s="999" t="str">
        <f t="shared" si="843"/>
        <v>Cap.5 Pct.1 rd.252 col.C3</v>
      </c>
      <c r="L2886" s="1000">
        <f t="shared" si="840"/>
        <v>0</v>
      </c>
      <c r="N2886" s="1724">
        <f>IF(AND(L2886&lt;&gt;0,ISERROR(MATCH(L2886,Anexa!D:D,0))=TRUE),1,0)</f>
        <v>0</v>
      </c>
      <c r="Z2886" s="1006" t="str">
        <f t="shared" si="841"/>
        <v>Cap.5 Pct.1: Codul activitatilor CAEN (Col.D) trebuie sa apartina nomenclatorului CAEN Rev2, pentru Rd.(2 la n)</v>
      </c>
      <c r="AA2886" s="2205">
        <f t="shared" si="844"/>
        <v>1</v>
      </c>
      <c r="AB2886" s="3036">
        <v>151</v>
      </c>
    </row>
    <row r="2887" spans="1:28" x14ac:dyDescent="0.25">
      <c r="A2887" s="1708">
        <f t="shared" ca="1" si="845"/>
        <v>0</v>
      </c>
      <c r="B2887" s="1708">
        <f t="shared" si="839"/>
        <v>10151253</v>
      </c>
      <c r="C2887" s="1002">
        <v>151</v>
      </c>
      <c r="D2887" s="1797" t="s">
        <v>447</v>
      </c>
      <c r="E2887" s="1002">
        <v>253</v>
      </c>
      <c r="F2887" s="1003" t="s">
        <v>3974</v>
      </c>
      <c r="H2887" s="1016" t="s">
        <v>345</v>
      </c>
      <c r="I2887" s="1091" t="s">
        <v>8796</v>
      </c>
      <c r="K2887" s="999" t="str">
        <f t="shared" si="843"/>
        <v>Cap.5 Pct.1 rd.253 col.C3</v>
      </c>
      <c r="L2887" s="1000">
        <f t="shared" si="840"/>
        <v>0</v>
      </c>
      <c r="N2887" s="1724">
        <f>IF(AND(L2887&lt;&gt;0,ISERROR(MATCH(L2887,Anexa!D:D,0))=TRUE),1,0)</f>
        <v>0</v>
      </c>
      <c r="Z2887" s="1006" t="str">
        <f t="shared" si="841"/>
        <v>Cap.5 Pct.1: Codul activitatilor CAEN (Col.D) trebuie sa apartina nomenclatorului CAEN Rev2, pentru Rd.(2 la n)</v>
      </c>
      <c r="AA2887" s="2205">
        <f t="shared" si="844"/>
        <v>1</v>
      </c>
      <c r="AB2887" s="3036">
        <v>151</v>
      </c>
    </row>
    <row r="2888" spans="1:28" x14ac:dyDescent="0.25">
      <c r="A2888" s="1708">
        <f t="shared" ca="1" si="845"/>
        <v>0</v>
      </c>
      <c r="B2888" s="1708">
        <f t="shared" si="839"/>
        <v>10151254</v>
      </c>
      <c r="C2888" s="1002">
        <v>151</v>
      </c>
      <c r="D2888" s="1797" t="s">
        <v>447</v>
      </c>
      <c r="E2888" s="1002">
        <v>254</v>
      </c>
      <c r="F2888" s="1003" t="s">
        <v>3974</v>
      </c>
      <c r="H2888" s="1016" t="s">
        <v>345</v>
      </c>
      <c r="I2888" s="1091" t="s">
        <v>8797</v>
      </c>
      <c r="K2888" s="999" t="str">
        <f t="shared" si="843"/>
        <v>Cap.5 Pct.1 rd.254 col.C3</v>
      </c>
      <c r="L2888" s="1000">
        <f t="shared" si="840"/>
        <v>0</v>
      </c>
      <c r="N2888" s="1724">
        <f>IF(AND(L2888&lt;&gt;0,ISERROR(MATCH(L2888,Anexa!D:D,0))=TRUE),1,0)</f>
        <v>0</v>
      </c>
      <c r="Z2888" s="1006" t="str">
        <f t="shared" si="841"/>
        <v>Cap.5 Pct.1: Codul activitatilor CAEN (Col.D) trebuie sa apartina nomenclatorului CAEN Rev2, pentru Rd.(2 la n)</v>
      </c>
      <c r="AA2888" s="2205">
        <f t="shared" si="844"/>
        <v>1</v>
      </c>
      <c r="AB2888" s="3036">
        <v>151</v>
      </c>
    </row>
    <row r="2889" spans="1:28" x14ac:dyDescent="0.25">
      <c r="A2889" s="1708">
        <f t="shared" ca="1" si="845"/>
        <v>0</v>
      </c>
      <c r="B2889" s="1708">
        <f t="shared" si="839"/>
        <v>10151255</v>
      </c>
      <c r="C2889" s="1002">
        <v>151</v>
      </c>
      <c r="D2889" s="1797" t="s">
        <v>447</v>
      </c>
      <c r="E2889" s="1002">
        <v>255</v>
      </c>
      <c r="F2889" s="1003" t="s">
        <v>3974</v>
      </c>
      <c r="H2889" s="1016" t="s">
        <v>345</v>
      </c>
      <c r="I2889" s="1091" t="s">
        <v>8798</v>
      </c>
      <c r="K2889" s="999" t="str">
        <f t="shared" si="843"/>
        <v>Cap.5 Pct.1 rd.255 col.C3</v>
      </c>
      <c r="L2889" s="1000">
        <f t="shared" si="840"/>
        <v>0</v>
      </c>
      <c r="N2889" s="1724">
        <f>IF(AND(L2889&lt;&gt;0,ISERROR(MATCH(L2889,Anexa!D:D,0))=TRUE),1,0)</f>
        <v>0</v>
      </c>
      <c r="Z2889" s="1006" t="str">
        <f t="shared" si="841"/>
        <v>Cap.5 Pct.1: Codul activitatilor CAEN (Col.D) trebuie sa apartina nomenclatorului CAEN Rev2, pentru Rd.(2 la n)</v>
      </c>
      <c r="AA2889" s="2205">
        <f t="shared" si="844"/>
        <v>1</v>
      </c>
      <c r="AB2889" s="3036">
        <v>151</v>
      </c>
    </row>
    <row r="2890" spans="1:28" x14ac:dyDescent="0.25">
      <c r="A2890" s="1708">
        <f t="shared" ca="1" si="845"/>
        <v>0</v>
      </c>
      <c r="B2890" s="1708">
        <f t="shared" si="839"/>
        <v>10151256</v>
      </c>
      <c r="C2890" s="1002">
        <v>151</v>
      </c>
      <c r="D2890" s="1797" t="s">
        <v>447</v>
      </c>
      <c r="E2890" s="1002">
        <v>256</v>
      </c>
      <c r="F2890" s="1003" t="s">
        <v>3974</v>
      </c>
      <c r="H2890" s="1016" t="s">
        <v>345</v>
      </c>
      <c r="I2890" s="1091" t="s">
        <v>8799</v>
      </c>
      <c r="K2890" s="999" t="str">
        <f t="shared" si="843"/>
        <v>Cap.5 Pct.1 rd.256 col.C3</v>
      </c>
      <c r="L2890" s="1000">
        <f t="shared" si="840"/>
        <v>0</v>
      </c>
      <c r="N2890" s="1724">
        <f>IF(AND(L2890&lt;&gt;0,ISERROR(MATCH(L2890,Anexa!D:D,0))=TRUE),1,0)</f>
        <v>0</v>
      </c>
      <c r="Z2890" s="1006" t="str">
        <f t="shared" si="841"/>
        <v>Cap.5 Pct.1: Codul activitatilor CAEN (Col.D) trebuie sa apartina nomenclatorului CAEN Rev2, pentru Rd.(2 la n)</v>
      </c>
      <c r="AA2890" s="2205">
        <f t="shared" si="844"/>
        <v>1</v>
      </c>
      <c r="AB2890" s="3036">
        <v>151</v>
      </c>
    </row>
    <row r="2891" spans="1:28" x14ac:dyDescent="0.25">
      <c r="A2891" s="1708">
        <f t="shared" ca="1" si="845"/>
        <v>0</v>
      </c>
      <c r="B2891" s="1708">
        <f t="shared" ref="B2891:B2954" si="846">VALUE("1"&amp;TEXT(C2891,"0000")&amp;TEXT(E2891,"000"))</f>
        <v>10151257</v>
      </c>
      <c r="C2891" s="1002">
        <v>151</v>
      </c>
      <c r="D2891" s="1797" t="s">
        <v>447</v>
      </c>
      <c r="E2891" s="1002">
        <v>257</v>
      </c>
      <c r="F2891" s="1003" t="s">
        <v>3974</v>
      </c>
      <c r="H2891" s="1016" t="s">
        <v>345</v>
      </c>
      <c r="I2891" s="1091" t="s">
        <v>8800</v>
      </c>
      <c r="K2891" s="999" t="str">
        <f t="shared" si="843"/>
        <v>Cap.5 Pct.1 rd.257 col.C3</v>
      </c>
      <c r="L2891" s="1000">
        <f t="shared" si="840"/>
        <v>0</v>
      </c>
      <c r="N2891" s="1724">
        <f>IF(AND(L2891&lt;&gt;0,ISERROR(MATCH(L2891,Anexa!D:D,0))=TRUE),1,0)</f>
        <v>0</v>
      </c>
      <c r="Z2891" s="1006" t="str">
        <f t="shared" si="841"/>
        <v>Cap.5 Pct.1: Codul activitatilor CAEN (Col.D) trebuie sa apartina nomenclatorului CAEN Rev2, pentru Rd.(2 la n)</v>
      </c>
      <c r="AA2891" s="2205">
        <f t="shared" si="844"/>
        <v>1</v>
      </c>
      <c r="AB2891" s="3036">
        <v>151</v>
      </c>
    </row>
    <row r="2892" spans="1:28" x14ac:dyDescent="0.25">
      <c r="A2892" s="1708">
        <f t="shared" ca="1" si="845"/>
        <v>0</v>
      </c>
      <c r="B2892" s="1708">
        <f t="shared" si="846"/>
        <v>10151258</v>
      </c>
      <c r="C2892" s="1002">
        <v>151</v>
      </c>
      <c r="D2892" s="1797" t="s">
        <v>447</v>
      </c>
      <c r="E2892" s="1002">
        <v>258</v>
      </c>
      <c r="F2892" s="1003" t="s">
        <v>3974</v>
      </c>
      <c r="H2892" s="1016" t="s">
        <v>345</v>
      </c>
      <c r="I2892" s="1091" t="s">
        <v>8801</v>
      </c>
      <c r="K2892" s="999" t="str">
        <f t="shared" si="843"/>
        <v>Cap.5 Pct.1 rd.258 col.C3</v>
      </c>
      <c r="L2892" s="1000">
        <f t="shared" ref="L2892:L2934" si="847">BH959</f>
        <v>0</v>
      </c>
      <c r="N2892" s="1724">
        <f>IF(AND(L2892&lt;&gt;0,ISERROR(MATCH(L2892,Anexa!D:D,0))=TRUE),1,0)</f>
        <v>0</v>
      </c>
      <c r="Z2892" s="1006" t="str">
        <f t="shared" si="841"/>
        <v>Cap.5 Pct.1: Codul activitatilor CAEN (Col.D) trebuie sa apartina nomenclatorului CAEN Rev2, pentru Rd.(2 la n)</v>
      </c>
      <c r="AA2892" s="2205">
        <f t="shared" si="844"/>
        <v>1</v>
      </c>
      <c r="AB2892" s="3036">
        <v>151</v>
      </c>
    </row>
    <row r="2893" spans="1:28" x14ac:dyDescent="0.25">
      <c r="A2893" s="1708">
        <f t="shared" ca="1" si="845"/>
        <v>0</v>
      </c>
      <c r="B2893" s="1708">
        <f t="shared" si="846"/>
        <v>10151259</v>
      </c>
      <c r="C2893" s="1002">
        <v>151</v>
      </c>
      <c r="D2893" s="1797" t="s">
        <v>447</v>
      </c>
      <c r="E2893" s="1002">
        <v>259</v>
      </c>
      <c r="F2893" s="1003" t="s">
        <v>3974</v>
      </c>
      <c r="H2893" s="1016" t="s">
        <v>345</v>
      </c>
      <c r="I2893" s="1091" t="s">
        <v>8802</v>
      </c>
      <c r="K2893" s="999" t="str">
        <f t="shared" si="843"/>
        <v>Cap.5 Pct.1 rd.259 col.C3</v>
      </c>
      <c r="L2893" s="1000">
        <f t="shared" si="847"/>
        <v>0</v>
      </c>
      <c r="N2893" s="1724">
        <f>IF(AND(L2893&lt;&gt;0,ISERROR(MATCH(L2893,Anexa!D:D,0))=TRUE),1,0)</f>
        <v>0</v>
      </c>
      <c r="Z2893" s="1006" t="str">
        <f t="shared" si="841"/>
        <v>Cap.5 Pct.1: Codul activitatilor CAEN (Col.D) trebuie sa apartina nomenclatorului CAEN Rev2, pentru Rd.(2 la n)</v>
      </c>
      <c r="AA2893" s="2205">
        <f t="shared" si="844"/>
        <v>1</v>
      </c>
      <c r="AB2893" s="3036">
        <v>151</v>
      </c>
    </row>
    <row r="2894" spans="1:28" x14ac:dyDescent="0.25">
      <c r="A2894" s="1708">
        <f t="shared" ca="1" si="845"/>
        <v>0</v>
      </c>
      <c r="B2894" s="1708">
        <f t="shared" si="846"/>
        <v>10151260</v>
      </c>
      <c r="C2894" s="1002">
        <v>151</v>
      </c>
      <c r="D2894" s="1797" t="s">
        <v>447</v>
      </c>
      <c r="E2894" s="1002">
        <v>260</v>
      </c>
      <c r="F2894" s="1003" t="s">
        <v>3974</v>
      </c>
      <c r="H2894" s="1016" t="s">
        <v>345</v>
      </c>
      <c r="I2894" s="1091" t="s">
        <v>8803</v>
      </c>
      <c r="K2894" s="999" t="str">
        <f t="shared" si="843"/>
        <v>Cap.5 Pct.1 rd.260 col.C3</v>
      </c>
      <c r="L2894" s="1000">
        <f t="shared" si="847"/>
        <v>0</v>
      </c>
      <c r="N2894" s="1724">
        <f>IF(AND(L2894&lt;&gt;0,ISERROR(MATCH(L2894,Anexa!D:D,0))=TRUE),1,0)</f>
        <v>0</v>
      </c>
      <c r="Z2894" s="1006" t="str">
        <f t="shared" ref="Z2894:Z2933" si="848">Z2893</f>
        <v>Cap.5 Pct.1: Codul activitatilor CAEN (Col.D) trebuie sa apartina nomenclatorului CAEN Rev2, pentru Rd.(2 la n)</v>
      </c>
      <c r="AA2894" s="2205">
        <f t="shared" si="844"/>
        <v>1</v>
      </c>
      <c r="AB2894" s="3036">
        <v>151</v>
      </c>
    </row>
    <row r="2895" spans="1:28" x14ac:dyDescent="0.25">
      <c r="A2895" s="1708">
        <f t="shared" ca="1" si="845"/>
        <v>0</v>
      </c>
      <c r="B2895" s="1708">
        <f t="shared" si="846"/>
        <v>10151261</v>
      </c>
      <c r="C2895" s="1002">
        <v>151</v>
      </c>
      <c r="D2895" s="1797" t="s">
        <v>447</v>
      </c>
      <c r="E2895" s="1002">
        <v>261</v>
      </c>
      <c r="F2895" s="1003" t="s">
        <v>3974</v>
      </c>
      <c r="H2895" s="1016" t="s">
        <v>345</v>
      </c>
      <c r="I2895" s="1091" t="s">
        <v>8804</v>
      </c>
      <c r="K2895" s="999" t="str">
        <f t="shared" si="843"/>
        <v>Cap.5 Pct.1 rd.261 col.C3</v>
      </c>
      <c r="L2895" s="1000">
        <f t="shared" si="847"/>
        <v>0</v>
      </c>
      <c r="N2895" s="1724">
        <f>IF(AND(L2895&lt;&gt;0,ISERROR(MATCH(L2895,Anexa!D:D,0))=TRUE),1,0)</f>
        <v>0</v>
      </c>
      <c r="Z2895" s="1006" t="str">
        <f t="shared" si="848"/>
        <v>Cap.5 Pct.1: Codul activitatilor CAEN (Col.D) trebuie sa apartina nomenclatorului CAEN Rev2, pentru Rd.(2 la n)</v>
      </c>
      <c r="AA2895" s="2205">
        <f t="shared" si="844"/>
        <v>1</v>
      </c>
      <c r="AB2895" s="3036">
        <v>151</v>
      </c>
    </row>
    <row r="2896" spans="1:28" x14ac:dyDescent="0.25">
      <c r="A2896" s="1708">
        <f t="shared" ca="1" si="845"/>
        <v>0</v>
      </c>
      <c r="B2896" s="1708">
        <f t="shared" si="846"/>
        <v>10151262</v>
      </c>
      <c r="C2896" s="1002">
        <v>151</v>
      </c>
      <c r="D2896" s="1797" t="s">
        <v>447</v>
      </c>
      <c r="E2896" s="1002">
        <v>262</v>
      </c>
      <c r="F2896" s="1003" t="s">
        <v>3974</v>
      </c>
      <c r="H2896" s="1016" t="s">
        <v>345</v>
      </c>
      <c r="I2896" s="1091" t="s">
        <v>8805</v>
      </c>
      <c r="K2896" s="999" t="str">
        <f t="shared" si="843"/>
        <v>Cap.5 Pct.1 rd.262 col.C3</v>
      </c>
      <c r="L2896" s="1000">
        <f t="shared" si="847"/>
        <v>0</v>
      </c>
      <c r="N2896" s="1724">
        <f>IF(AND(L2896&lt;&gt;0,ISERROR(MATCH(L2896,Anexa!D:D,0))=TRUE),1,0)</f>
        <v>0</v>
      </c>
      <c r="Z2896" s="1006" t="str">
        <f t="shared" si="848"/>
        <v>Cap.5 Pct.1: Codul activitatilor CAEN (Col.D) trebuie sa apartina nomenclatorului CAEN Rev2, pentru Rd.(2 la n)</v>
      </c>
      <c r="AA2896" s="2205">
        <f t="shared" si="844"/>
        <v>1</v>
      </c>
      <c r="AB2896" s="3036">
        <v>151</v>
      </c>
    </row>
    <row r="2897" spans="1:28" x14ac:dyDescent="0.25">
      <c r="A2897" s="1708">
        <f t="shared" ca="1" si="845"/>
        <v>0</v>
      </c>
      <c r="B2897" s="1708">
        <f t="shared" si="846"/>
        <v>10151263</v>
      </c>
      <c r="C2897" s="1002">
        <v>151</v>
      </c>
      <c r="D2897" s="1797" t="s">
        <v>447</v>
      </c>
      <c r="E2897" s="1002">
        <v>263</v>
      </c>
      <c r="F2897" s="1003" t="s">
        <v>3974</v>
      </c>
      <c r="H2897" s="1016" t="s">
        <v>345</v>
      </c>
      <c r="I2897" s="1091" t="s">
        <v>8806</v>
      </c>
      <c r="K2897" s="999" t="str">
        <f t="shared" si="843"/>
        <v>Cap.5 Pct.1 rd.263 col.C3</v>
      </c>
      <c r="L2897" s="1000">
        <f t="shared" si="847"/>
        <v>0</v>
      </c>
      <c r="N2897" s="1724">
        <f>IF(AND(L2897&lt;&gt;0,ISERROR(MATCH(L2897,Anexa!D:D,0))=TRUE),1,0)</f>
        <v>0</v>
      </c>
      <c r="Z2897" s="1006" t="str">
        <f t="shared" si="848"/>
        <v>Cap.5 Pct.1: Codul activitatilor CAEN (Col.D) trebuie sa apartina nomenclatorului CAEN Rev2, pentru Rd.(2 la n)</v>
      </c>
      <c r="AA2897" s="2205">
        <f t="shared" si="844"/>
        <v>1</v>
      </c>
      <c r="AB2897" s="3036">
        <v>151</v>
      </c>
    </row>
    <row r="2898" spans="1:28" x14ac:dyDescent="0.25">
      <c r="A2898" s="1708">
        <f t="shared" ca="1" si="845"/>
        <v>0</v>
      </c>
      <c r="B2898" s="1708">
        <f t="shared" si="846"/>
        <v>10151264</v>
      </c>
      <c r="C2898" s="1002">
        <v>151</v>
      </c>
      <c r="D2898" s="1797" t="s">
        <v>447</v>
      </c>
      <c r="E2898" s="1002">
        <v>264</v>
      </c>
      <c r="F2898" s="1003" t="s">
        <v>3974</v>
      </c>
      <c r="H2898" s="1016" t="s">
        <v>345</v>
      </c>
      <c r="I2898" s="1091" t="s">
        <v>8807</v>
      </c>
      <c r="K2898" s="999" t="str">
        <f t="shared" ref="K2898:K2934" si="849">"Cap.5 Pct.1 rd."&amp;E2898&amp;" col.C3"</f>
        <v>Cap.5 Pct.1 rd.264 col.C3</v>
      </c>
      <c r="L2898" s="1000">
        <f t="shared" si="847"/>
        <v>0</v>
      </c>
      <c r="N2898" s="1724">
        <f>IF(AND(L2898&lt;&gt;0,ISERROR(MATCH(L2898,Anexa!D:D,0))=TRUE),1,0)</f>
        <v>0</v>
      </c>
      <c r="Z2898" s="1006" t="str">
        <f t="shared" si="848"/>
        <v>Cap.5 Pct.1: Codul activitatilor CAEN (Col.D) trebuie sa apartina nomenclatorului CAEN Rev2, pentru Rd.(2 la n)</v>
      </c>
      <c r="AA2898" s="2205">
        <f t="shared" si="844"/>
        <v>1</v>
      </c>
      <c r="AB2898" s="3036">
        <v>151</v>
      </c>
    </row>
    <row r="2899" spans="1:28" x14ac:dyDescent="0.25">
      <c r="A2899" s="1708">
        <f t="shared" ca="1" si="845"/>
        <v>0</v>
      </c>
      <c r="B2899" s="1708">
        <f t="shared" si="846"/>
        <v>10151265</v>
      </c>
      <c r="C2899" s="1002">
        <v>151</v>
      </c>
      <c r="D2899" s="1797" t="s">
        <v>447</v>
      </c>
      <c r="E2899" s="1002">
        <v>265</v>
      </c>
      <c r="F2899" s="1003" t="s">
        <v>3974</v>
      </c>
      <c r="H2899" s="1016" t="s">
        <v>345</v>
      </c>
      <c r="I2899" s="1091" t="s">
        <v>8808</v>
      </c>
      <c r="K2899" s="999" t="str">
        <f t="shared" si="849"/>
        <v>Cap.5 Pct.1 rd.265 col.C3</v>
      </c>
      <c r="L2899" s="1000">
        <f t="shared" si="847"/>
        <v>0</v>
      </c>
      <c r="N2899" s="1724">
        <f>IF(AND(L2899&lt;&gt;0,ISERROR(MATCH(L2899,Anexa!D:D,0))=TRUE),1,0)</f>
        <v>0</v>
      </c>
      <c r="Z2899" s="1006" t="str">
        <f t="shared" si="848"/>
        <v>Cap.5 Pct.1: Codul activitatilor CAEN (Col.D) trebuie sa apartina nomenclatorului CAEN Rev2, pentru Rd.(2 la n)</v>
      </c>
      <c r="AA2899" s="2205">
        <f t="shared" si="844"/>
        <v>1</v>
      </c>
      <c r="AB2899" s="3036">
        <v>151</v>
      </c>
    </row>
    <row r="2900" spans="1:28" x14ac:dyDescent="0.25">
      <c r="A2900" s="1708">
        <f t="shared" ca="1" si="845"/>
        <v>0</v>
      </c>
      <c r="B2900" s="1708">
        <f t="shared" si="846"/>
        <v>10151266</v>
      </c>
      <c r="C2900" s="1002">
        <v>151</v>
      </c>
      <c r="D2900" s="1797" t="s">
        <v>447</v>
      </c>
      <c r="E2900" s="1002">
        <v>266</v>
      </c>
      <c r="F2900" s="1003" t="s">
        <v>3974</v>
      </c>
      <c r="H2900" s="1016" t="s">
        <v>345</v>
      </c>
      <c r="I2900" s="1091" t="s">
        <v>8809</v>
      </c>
      <c r="K2900" s="999" t="str">
        <f t="shared" si="849"/>
        <v>Cap.5 Pct.1 rd.266 col.C3</v>
      </c>
      <c r="L2900" s="1000">
        <f t="shared" si="847"/>
        <v>0</v>
      </c>
      <c r="N2900" s="1724">
        <f>IF(AND(L2900&lt;&gt;0,ISERROR(MATCH(L2900,Anexa!D:D,0))=TRUE),1,0)</f>
        <v>0</v>
      </c>
      <c r="Z2900" s="1006" t="str">
        <f t="shared" si="848"/>
        <v>Cap.5 Pct.1: Codul activitatilor CAEN (Col.D) trebuie sa apartina nomenclatorului CAEN Rev2, pentru Rd.(2 la n)</v>
      </c>
      <c r="AA2900" s="2205">
        <f t="shared" si="844"/>
        <v>1</v>
      </c>
      <c r="AB2900" s="3036">
        <v>151</v>
      </c>
    </row>
    <row r="2901" spans="1:28" x14ac:dyDescent="0.25">
      <c r="A2901" s="1708">
        <f t="shared" ca="1" si="845"/>
        <v>0</v>
      </c>
      <c r="B2901" s="1708">
        <f t="shared" si="846"/>
        <v>10151267</v>
      </c>
      <c r="C2901" s="1002">
        <v>151</v>
      </c>
      <c r="D2901" s="1797" t="s">
        <v>447</v>
      </c>
      <c r="E2901" s="1002">
        <v>267</v>
      </c>
      <c r="F2901" s="1003" t="s">
        <v>3974</v>
      </c>
      <c r="H2901" s="1016" t="s">
        <v>345</v>
      </c>
      <c r="I2901" s="1091" t="s">
        <v>8810</v>
      </c>
      <c r="K2901" s="999" t="str">
        <f t="shared" si="849"/>
        <v>Cap.5 Pct.1 rd.267 col.C3</v>
      </c>
      <c r="L2901" s="1000">
        <f t="shared" si="847"/>
        <v>0</v>
      </c>
      <c r="N2901" s="1724">
        <f>IF(AND(L2901&lt;&gt;0,ISERROR(MATCH(L2901,Anexa!D:D,0))=TRUE),1,0)</f>
        <v>0</v>
      </c>
      <c r="Z2901" s="1006" t="str">
        <f t="shared" si="848"/>
        <v>Cap.5 Pct.1: Codul activitatilor CAEN (Col.D) trebuie sa apartina nomenclatorului CAEN Rev2, pentru Rd.(2 la n)</v>
      </c>
      <c r="AA2901" s="2205">
        <f t="shared" si="844"/>
        <v>1</v>
      </c>
      <c r="AB2901" s="3036">
        <v>151</v>
      </c>
    </row>
    <row r="2902" spans="1:28" x14ac:dyDescent="0.25">
      <c r="A2902" s="1708">
        <f t="shared" ca="1" si="845"/>
        <v>0</v>
      </c>
      <c r="B2902" s="1708">
        <f t="shared" si="846"/>
        <v>10151268</v>
      </c>
      <c r="C2902" s="1002">
        <v>151</v>
      </c>
      <c r="D2902" s="1797" t="s">
        <v>447</v>
      </c>
      <c r="E2902" s="1002">
        <v>268</v>
      </c>
      <c r="F2902" s="1003" t="s">
        <v>3974</v>
      </c>
      <c r="H2902" s="1016" t="s">
        <v>345</v>
      </c>
      <c r="I2902" s="1091" t="s">
        <v>8811</v>
      </c>
      <c r="K2902" s="999" t="str">
        <f t="shared" si="849"/>
        <v>Cap.5 Pct.1 rd.268 col.C3</v>
      </c>
      <c r="L2902" s="1000">
        <f t="shared" si="847"/>
        <v>0</v>
      </c>
      <c r="N2902" s="1724">
        <f>IF(AND(L2902&lt;&gt;0,ISERROR(MATCH(L2902,Anexa!D:D,0))=TRUE),1,0)</f>
        <v>0</v>
      </c>
      <c r="Z2902" s="1006" t="str">
        <f t="shared" si="848"/>
        <v>Cap.5 Pct.1: Codul activitatilor CAEN (Col.D) trebuie sa apartina nomenclatorului CAEN Rev2, pentru Rd.(2 la n)</v>
      </c>
      <c r="AA2902" s="2205">
        <f t="shared" si="844"/>
        <v>1</v>
      </c>
      <c r="AB2902" s="3036">
        <v>151</v>
      </c>
    </row>
    <row r="2903" spans="1:28" x14ac:dyDescent="0.25">
      <c r="A2903" s="1708">
        <f t="shared" ca="1" si="845"/>
        <v>0</v>
      </c>
      <c r="B2903" s="1708">
        <f t="shared" si="846"/>
        <v>10151269</v>
      </c>
      <c r="C2903" s="1002">
        <v>151</v>
      </c>
      <c r="D2903" s="1797" t="s">
        <v>447</v>
      </c>
      <c r="E2903" s="1002">
        <v>269</v>
      </c>
      <c r="F2903" s="1003" t="s">
        <v>3974</v>
      </c>
      <c r="H2903" s="1016" t="s">
        <v>345</v>
      </c>
      <c r="I2903" s="1091" t="s">
        <v>8812</v>
      </c>
      <c r="K2903" s="999" t="str">
        <f t="shared" si="849"/>
        <v>Cap.5 Pct.1 rd.269 col.C3</v>
      </c>
      <c r="L2903" s="1000">
        <f t="shared" si="847"/>
        <v>0</v>
      </c>
      <c r="N2903" s="1724">
        <f>IF(AND(L2903&lt;&gt;0,ISERROR(MATCH(L2903,Anexa!D:D,0))=TRUE),1,0)</f>
        <v>0</v>
      </c>
      <c r="Z2903" s="1006" t="str">
        <f t="shared" si="848"/>
        <v>Cap.5 Pct.1: Codul activitatilor CAEN (Col.D) trebuie sa apartina nomenclatorului CAEN Rev2, pentru Rd.(2 la n)</v>
      </c>
      <c r="AA2903" s="2205">
        <f t="shared" si="844"/>
        <v>1</v>
      </c>
      <c r="AB2903" s="3036">
        <v>151</v>
      </c>
    </row>
    <row r="2904" spans="1:28" x14ac:dyDescent="0.25">
      <c r="A2904" s="1708">
        <f t="shared" ca="1" si="845"/>
        <v>0</v>
      </c>
      <c r="B2904" s="1708">
        <f t="shared" si="846"/>
        <v>10151270</v>
      </c>
      <c r="C2904" s="1002">
        <v>151</v>
      </c>
      <c r="D2904" s="1797" t="s">
        <v>447</v>
      </c>
      <c r="E2904" s="1002">
        <v>270</v>
      </c>
      <c r="F2904" s="1003" t="s">
        <v>3974</v>
      </c>
      <c r="H2904" s="1016" t="s">
        <v>345</v>
      </c>
      <c r="I2904" s="1091" t="s">
        <v>8813</v>
      </c>
      <c r="K2904" s="999" t="str">
        <f t="shared" si="849"/>
        <v>Cap.5 Pct.1 rd.270 col.C3</v>
      </c>
      <c r="L2904" s="1000">
        <f t="shared" si="847"/>
        <v>0</v>
      </c>
      <c r="N2904" s="1724">
        <f>IF(AND(L2904&lt;&gt;0,ISERROR(MATCH(L2904,Anexa!D:D,0))=TRUE),1,0)</f>
        <v>0</v>
      </c>
      <c r="Z2904" s="1006" t="str">
        <f t="shared" si="848"/>
        <v>Cap.5 Pct.1: Codul activitatilor CAEN (Col.D) trebuie sa apartina nomenclatorului CAEN Rev2, pentru Rd.(2 la n)</v>
      </c>
      <c r="AA2904" s="2205">
        <f t="shared" si="844"/>
        <v>1</v>
      </c>
      <c r="AB2904" s="3036">
        <v>151</v>
      </c>
    </row>
    <row r="2905" spans="1:28" x14ac:dyDescent="0.25">
      <c r="A2905" s="1708">
        <f t="shared" ca="1" si="845"/>
        <v>0</v>
      </c>
      <c r="B2905" s="1708">
        <f t="shared" si="846"/>
        <v>10151271</v>
      </c>
      <c r="C2905" s="1002">
        <v>151</v>
      </c>
      <c r="D2905" s="1797" t="s">
        <v>447</v>
      </c>
      <c r="E2905" s="1002">
        <v>271</v>
      </c>
      <c r="F2905" s="1003" t="s">
        <v>3974</v>
      </c>
      <c r="H2905" s="1016" t="s">
        <v>345</v>
      </c>
      <c r="I2905" s="1091" t="s">
        <v>8814</v>
      </c>
      <c r="K2905" s="999" t="str">
        <f t="shared" si="849"/>
        <v>Cap.5 Pct.1 rd.271 col.C3</v>
      </c>
      <c r="L2905" s="1000">
        <f t="shared" si="847"/>
        <v>0</v>
      </c>
      <c r="N2905" s="1724">
        <f>IF(AND(L2905&lt;&gt;0,ISERROR(MATCH(L2905,Anexa!D:D,0))=TRUE),1,0)</f>
        <v>0</v>
      </c>
      <c r="Z2905" s="1006" t="str">
        <f t="shared" si="848"/>
        <v>Cap.5 Pct.1: Codul activitatilor CAEN (Col.D) trebuie sa apartina nomenclatorului CAEN Rev2, pentru Rd.(2 la n)</v>
      </c>
      <c r="AA2905" s="2205">
        <f t="shared" si="844"/>
        <v>1</v>
      </c>
      <c r="AB2905" s="3036">
        <v>151</v>
      </c>
    </row>
    <row r="2906" spans="1:28" x14ac:dyDescent="0.25">
      <c r="A2906" s="1708">
        <f t="shared" ca="1" si="845"/>
        <v>0</v>
      </c>
      <c r="B2906" s="1708">
        <f t="shared" si="846"/>
        <v>10151272</v>
      </c>
      <c r="C2906" s="1002">
        <v>151</v>
      </c>
      <c r="D2906" s="1797" t="s">
        <v>447</v>
      </c>
      <c r="E2906" s="1002">
        <v>272</v>
      </c>
      <c r="F2906" s="1003" t="s">
        <v>3974</v>
      </c>
      <c r="H2906" s="1016" t="s">
        <v>345</v>
      </c>
      <c r="I2906" s="1091" t="s">
        <v>8815</v>
      </c>
      <c r="K2906" s="999" t="str">
        <f t="shared" si="849"/>
        <v>Cap.5 Pct.1 rd.272 col.C3</v>
      </c>
      <c r="L2906" s="1000">
        <f t="shared" si="847"/>
        <v>0</v>
      </c>
      <c r="N2906" s="1724">
        <f>IF(AND(L2906&lt;&gt;0,ISERROR(MATCH(L2906,Anexa!D:D,0))=TRUE),1,0)</f>
        <v>0</v>
      </c>
      <c r="Z2906" s="1006" t="str">
        <f t="shared" si="848"/>
        <v>Cap.5 Pct.1: Codul activitatilor CAEN (Col.D) trebuie sa apartina nomenclatorului CAEN Rev2, pentru Rd.(2 la n)</v>
      </c>
      <c r="AA2906" s="2205">
        <f t="shared" si="844"/>
        <v>1</v>
      </c>
      <c r="AB2906" s="3036">
        <v>151</v>
      </c>
    </row>
    <row r="2907" spans="1:28" x14ac:dyDescent="0.25">
      <c r="A2907" s="1708">
        <f t="shared" ca="1" si="845"/>
        <v>0</v>
      </c>
      <c r="B2907" s="1708">
        <f t="shared" si="846"/>
        <v>10151273</v>
      </c>
      <c r="C2907" s="1002">
        <v>151</v>
      </c>
      <c r="D2907" s="1797" t="s">
        <v>447</v>
      </c>
      <c r="E2907" s="1002">
        <v>273</v>
      </c>
      <c r="F2907" s="1003" t="s">
        <v>3974</v>
      </c>
      <c r="H2907" s="1016" t="s">
        <v>345</v>
      </c>
      <c r="I2907" s="1091" t="s">
        <v>8816</v>
      </c>
      <c r="K2907" s="999" t="str">
        <f t="shared" si="849"/>
        <v>Cap.5 Pct.1 rd.273 col.C3</v>
      </c>
      <c r="L2907" s="1000">
        <f t="shared" si="847"/>
        <v>0</v>
      </c>
      <c r="N2907" s="1724">
        <f>IF(AND(L2907&lt;&gt;0,ISERROR(MATCH(L2907,Anexa!D:D,0))=TRUE),1,0)</f>
        <v>0</v>
      </c>
      <c r="Z2907" s="1006" t="str">
        <f t="shared" si="848"/>
        <v>Cap.5 Pct.1: Codul activitatilor CAEN (Col.D) trebuie sa apartina nomenclatorului CAEN Rev2, pentru Rd.(2 la n)</v>
      </c>
      <c r="AA2907" s="2205">
        <f t="shared" si="844"/>
        <v>1</v>
      </c>
      <c r="AB2907" s="3036">
        <v>151</v>
      </c>
    </row>
    <row r="2908" spans="1:28" x14ac:dyDescent="0.25">
      <c r="A2908" s="1708">
        <f t="shared" ca="1" si="845"/>
        <v>0</v>
      </c>
      <c r="B2908" s="1708">
        <f t="shared" si="846"/>
        <v>10151274</v>
      </c>
      <c r="C2908" s="1002">
        <v>151</v>
      </c>
      <c r="D2908" s="1797" t="s">
        <v>447</v>
      </c>
      <c r="E2908" s="1002">
        <v>274</v>
      </c>
      <c r="F2908" s="1003" t="s">
        <v>3974</v>
      </c>
      <c r="H2908" s="1016" t="s">
        <v>345</v>
      </c>
      <c r="I2908" s="1091" t="s">
        <v>8817</v>
      </c>
      <c r="K2908" s="999" t="str">
        <f t="shared" si="849"/>
        <v>Cap.5 Pct.1 rd.274 col.C3</v>
      </c>
      <c r="L2908" s="1000">
        <f t="shared" si="847"/>
        <v>0</v>
      </c>
      <c r="N2908" s="1724">
        <f>IF(AND(L2908&lt;&gt;0,ISERROR(MATCH(L2908,Anexa!D:D,0))=TRUE),1,0)</f>
        <v>0</v>
      </c>
      <c r="Z2908" s="1006" t="str">
        <f t="shared" si="848"/>
        <v>Cap.5 Pct.1: Codul activitatilor CAEN (Col.D) trebuie sa apartina nomenclatorului CAEN Rev2, pentru Rd.(2 la n)</v>
      </c>
      <c r="AA2908" s="2205">
        <f t="shared" si="844"/>
        <v>1</v>
      </c>
      <c r="AB2908" s="3036">
        <v>151</v>
      </c>
    </row>
    <row r="2909" spans="1:28" x14ac:dyDescent="0.25">
      <c r="A2909" s="1708">
        <f t="shared" ca="1" si="845"/>
        <v>0</v>
      </c>
      <c r="B2909" s="1708">
        <f t="shared" si="846"/>
        <v>10151275</v>
      </c>
      <c r="C2909" s="1002">
        <v>151</v>
      </c>
      <c r="D2909" s="1797" t="s">
        <v>447</v>
      </c>
      <c r="E2909" s="1002">
        <v>275</v>
      </c>
      <c r="F2909" s="1003" t="s">
        <v>3974</v>
      </c>
      <c r="H2909" s="1016" t="s">
        <v>345</v>
      </c>
      <c r="I2909" s="1091" t="s">
        <v>8818</v>
      </c>
      <c r="K2909" s="999" t="str">
        <f t="shared" si="849"/>
        <v>Cap.5 Pct.1 rd.275 col.C3</v>
      </c>
      <c r="L2909" s="1000">
        <f t="shared" si="847"/>
        <v>0</v>
      </c>
      <c r="N2909" s="1724">
        <f>IF(AND(L2909&lt;&gt;0,ISERROR(MATCH(L2909,Anexa!D:D,0))=TRUE),1,0)</f>
        <v>0</v>
      </c>
      <c r="Z2909" s="1006" t="str">
        <f t="shared" si="848"/>
        <v>Cap.5 Pct.1: Codul activitatilor CAEN (Col.D) trebuie sa apartina nomenclatorului CAEN Rev2, pentru Rd.(2 la n)</v>
      </c>
      <c r="AA2909" s="2205">
        <f t="shared" si="844"/>
        <v>1</v>
      </c>
      <c r="AB2909" s="3036">
        <v>151</v>
      </c>
    </row>
    <row r="2910" spans="1:28" x14ac:dyDescent="0.25">
      <c r="A2910" s="1708">
        <f t="shared" ca="1" si="845"/>
        <v>0</v>
      </c>
      <c r="B2910" s="1708">
        <f t="shared" si="846"/>
        <v>10151276</v>
      </c>
      <c r="C2910" s="1002">
        <v>151</v>
      </c>
      <c r="D2910" s="1797" t="s">
        <v>447</v>
      </c>
      <c r="E2910" s="1002">
        <v>276</v>
      </c>
      <c r="F2910" s="1003" t="s">
        <v>3974</v>
      </c>
      <c r="H2910" s="1016" t="s">
        <v>345</v>
      </c>
      <c r="I2910" s="1091" t="s">
        <v>8819</v>
      </c>
      <c r="K2910" s="999" t="str">
        <f t="shared" si="849"/>
        <v>Cap.5 Pct.1 rd.276 col.C3</v>
      </c>
      <c r="L2910" s="1000">
        <f t="shared" si="847"/>
        <v>0</v>
      </c>
      <c r="N2910" s="1724">
        <f>IF(AND(L2910&lt;&gt;0,ISERROR(MATCH(L2910,Anexa!D:D,0))=TRUE),1,0)</f>
        <v>0</v>
      </c>
      <c r="Z2910" s="1006" t="str">
        <f t="shared" si="848"/>
        <v>Cap.5 Pct.1: Codul activitatilor CAEN (Col.D) trebuie sa apartina nomenclatorului CAEN Rev2, pentru Rd.(2 la n)</v>
      </c>
      <c r="AA2910" s="2205">
        <f t="shared" si="844"/>
        <v>1</v>
      </c>
      <c r="AB2910" s="3036">
        <v>151</v>
      </c>
    </row>
    <row r="2911" spans="1:28" x14ac:dyDescent="0.25">
      <c r="A2911" s="1708">
        <f t="shared" ca="1" si="845"/>
        <v>0</v>
      </c>
      <c r="B2911" s="1708">
        <f t="shared" si="846"/>
        <v>10151277</v>
      </c>
      <c r="C2911" s="1002">
        <v>151</v>
      </c>
      <c r="D2911" s="1797" t="s">
        <v>447</v>
      </c>
      <c r="E2911" s="1002">
        <v>277</v>
      </c>
      <c r="F2911" s="1003" t="s">
        <v>3974</v>
      </c>
      <c r="H2911" s="1016" t="s">
        <v>345</v>
      </c>
      <c r="I2911" s="1091" t="s">
        <v>8820</v>
      </c>
      <c r="K2911" s="999" t="str">
        <f t="shared" si="849"/>
        <v>Cap.5 Pct.1 rd.277 col.C3</v>
      </c>
      <c r="L2911" s="1000">
        <f t="shared" si="847"/>
        <v>0</v>
      </c>
      <c r="N2911" s="1724">
        <f>IF(AND(L2911&lt;&gt;0,ISERROR(MATCH(L2911,Anexa!D:D,0))=TRUE),1,0)</f>
        <v>0</v>
      </c>
      <c r="Z2911" s="1006" t="str">
        <f t="shared" si="848"/>
        <v>Cap.5 Pct.1: Codul activitatilor CAEN (Col.D) trebuie sa apartina nomenclatorului CAEN Rev2, pentru Rd.(2 la n)</v>
      </c>
      <c r="AA2911" s="2205">
        <f t="shared" si="844"/>
        <v>1</v>
      </c>
      <c r="AB2911" s="3036">
        <v>151</v>
      </c>
    </row>
    <row r="2912" spans="1:28" x14ac:dyDescent="0.25">
      <c r="A2912" s="1708">
        <f t="shared" ca="1" si="845"/>
        <v>0</v>
      </c>
      <c r="B2912" s="1708">
        <f t="shared" si="846"/>
        <v>10151278</v>
      </c>
      <c r="C2912" s="1002">
        <v>151</v>
      </c>
      <c r="D2912" s="1797" t="s">
        <v>447</v>
      </c>
      <c r="E2912" s="1002">
        <v>278</v>
      </c>
      <c r="F2912" s="1003" t="s">
        <v>3974</v>
      </c>
      <c r="H2912" s="1016" t="s">
        <v>345</v>
      </c>
      <c r="I2912" s="1091" t="s">
        <v>8821</v>
      </c>
      <c r="K2912" s="999" t="str">
        <f t="shared" si="849"/>
        <v>Cap.5 Pct.1 rd.278 col.C3</v>
      </c>
      <c r="L2912" s="1000">
        <f t="shared" si="847"/>
        <v>0</v>
      </c>
      <c r="N2912" s="1724">
        <f>IF(AND(L2912&lt;&gt;0,ISERROR(MATCH(L2912,Anexa!D:D,0))=TRUE),1,0)</f>
        <v>0</v>
      </c>
      <c r="Z2912" s="1006" t="str">
        <f t="shared" si="848"/>
        <v>Cap.5 Pct.1: Codul activitatilor CAEN (Col.D) trebuie sa apartina nomenclatorului CAEN Rev2, pentru Rd.(2 la n)</v>
      </c>
      <c r="AA2912" s="2205">
        <f t="shared" si="844"/>
        <v>1</v>
      </c>
      <c r="AB2912" s="3036">
        <v>151</v>
      </c>
    </row>
    <row r="2913" spans="1:28" x14ac:dyDescent="0.25">
      <c r="A2913" s="1708">
        <f t="shared" ca="1" si="845"/>
        <v>0</v>
      </c>
      <c r="B2913" s="1708">
        <f t="shared" si="846"/>
        <v>10151279</v>
      </c>
      <c r="C2913" s="1002">
        <v>151</v>
      </c>
      <c r="D2913" s="1797" t="s">
        <v>447</v>
      </c>
      <c r="E2913" s="1002">
        <v>279</v>
      </c>
      <c r="F2913" s="1003" t="s">
        <v>3974</v>
      </c>
      <c r="H2913" s="1016" t="s">
        <v>345</v>
      </c>
      <c r="I2913" s="1091" t="s">
        <v>8822</v>
      </c>
      <c r="K2913" s="999" t="str">
        <f t="shared" si="849"/>
        <v>Cap.5 Pct.1 rd.279 col.C3</v>
      </c>
      <c r="L2913" s="1000">
        <f t="shared" si="847"/>
        <v>0</v>
      </c>
      <c r="N2913" s="1724">
        <f>IF(AND(L2913&lt;&gt;0,ISERROR(MATCH(L2913,Anexa!D:D,0))=TRUE),1,0)</f>
        <v>0</v>
      </c>
      <c r="Z2913" s="1006" t="str">
        <f t="shared" si="848"/>
        <v>Cap.5 Pct.1: Codul activitatilor CAEN (Col.D) trebuie sa apartina nomenclatorului CAEN Rev2, pentru Rd.(2 la n)</v>
      </c>
      <c r="AA2913" s="2205">
        <f t="shared" si="844"/>
        <v>1</v>
      </c>
      <c r="AB2913" s="3036">
        <v>151</v>
      </c>
    </row>
    <row r="2914" spans="1:28" x14ac:dyDescent="0.25">
      <c r="A2914" s="1708">
        <f t="shared" ca="1" si="845"/>
        <v>0</v>
      </c>
      <c r="B2914" s="1708">
        <f t="shared" si="846"/>
        <v>10151280</v>
      </c>
      <c r="C2914" s="1002">
        <v>151</v>
      </c>
      <c r="D2914" s="1797" t="s">
        <v>447</v>
      </c>
      <c r="E2914" s="1002">
        <v>280</v>
      </c>
      <c r="F2914" s="1003" t="s">
        <v>3974</v>
      </c>
      <c r="H2914" s="1016" t="s">
        <v>345</v>
      </c>
      <c r="I2914" s="1091" t="s">
        <v>8823</v>
      </c>
      <c r="K2914" s="999" t="str">
        <f t="shared" si="849"/>
        <v>Cap.5 Pct.1 rd.280 col.C3</v>
      </c>
      <c r="L2914" s="1000">
        <f t="shared" si="847"/>
        <v>0</v>
      </c>
      <c r="N2914" s="1724">
        <f>IF(AND(L2914&lt;&gt;0,ISERROR(MATCH(L2914,Anexa!D:D,0))=TRUE),1,0)</f>
        <v>0</v>
      </c>
      <c r="Z2914" s="1006" t="str">
        <f t="shared" si="848"/>
        <v>Cap.5 Pct.1: Codul activitatilor CAEN (Col.D) trebuie sa apartina nomenclatorului CAEN Rev2, pentru Rd.(2 la n)</v>
      </c>
      <c r="AA2914" s="2205">
        <f t="shared" si="844"/>
        <v>1</v>
      </c>
      <c r="AB2914" s="3036">
        <v>151</v>
      </c>
    </row>
    <row r="2915" spans="1:28" x14ac:dyDescent="0.25">
      <c r="A2915" s="1708">
        <f t="shared" ca="1" si="845"/>
        <v>0</v>
      </c>
      <c r="B2915" s="1708">
        <f t="shared" si="846"/>
        <v>10151281</v>
      </c>
      <c r="C2915" s="1002">
        <v>151</v>
      </c>
      <c r="D2915" s="1797" t="s">
        <v>447</v>
      </c>
      <c r="E2915" s="1002">
        <v>281</v>
      </c>
      <c r="F2915" s="1003" t="s">
        <v>3974</v>
      </c>
      <c r="H2915" s="1016" t="s">
        <v>345</v>
      </c>
      <c r="I2915" s="1091" t="s">
        <v>8824</v>
      </c>
      <c r="K2915" s="999" t="str">
        <f t="shared" si="849"/>
        <v>Cap.5 Pct.1 rd.281 col.C3</v>
      </c>
      <c r="L2915" s="1000">
        <f t="shared" si="847"/>
        <v>0</v>
      </c>
      <c r="N2915" s="1724">
        <f>IF(AND(L2915&lt;&gt;0,ISERROR(MATCH(L2915,Anexa!D:D,0))=TRUE),1,0)</f>
        <v>0</v>
      </c>
      <c r="Z2915" s="1006" t="str">
        <f t="shared" si="848"/>
        <v>Cap.5 Pct.1: Codul activitatilor CAEN (Col.D) trebuie sa apartina nomenclatorului CAEN Rev2, pentru Rd.(2 la n)</v>
      </c>
      <c r="AA2915" s="2205">
        <f t="shared" si="844"/>
        <v>1</v>
      </c>
      <c r="AB2915" s="3036">
        <v>151</v>
      </c>
    </row>
    <row r="2916" spans="1:28" x14ac:dyDescent="0.25">
      <c r="A2916" s="1708">
        <f t="shared" ca="1" si="845"/>
        <v>0</v>
      </c>
      <c r="B2916" s="1708">
        <f t="shared" si="846"/>
        <v>10151282</v>
      </c>
      <c r="C2916" s="1002">
        <v>151</v>
      </c>
      <c r="D2916" s="1797" t="s">
        <v>447</v>
      </c>
      <c r="E2916" s="1002">
        <v>282</v>
      </c>
      <c r="F2916" s="1003" t="s">
        <v>3974</v>
      </c>
      <c r="H2916" s="1016" t="s">
        <v>345</v>
      </c>
      <c r="I2916" s="1091" t="s">
        <v>8825</v>
      </c>
      <c r="K2916" s="999" t="str">
        <f t="shared" si="849"/>
        <v>Cap.5 Pct.1 rd.282 col.C3</v>
      </c>
      <c r="L2916" s="1000">
        <f t="shared" si="847"/>
        <v>0</v>
      </c>
      <c r="N2916" s="1724">
        <f>IF(AND(L2916&lt;&gt;0,ISERROR(MATCH(L2916,Anexa!D:D,0))=TRUE),1,0)</f>
        <v>0</v>
      </c>
      <c r="Z2916" s="1006" t="str">
        <f t="shared" si="848"/>
        <v>Cap.5 Pct.1: Codul activitatilor CAEN (Col.D) trebuie sa apartina nomenclatorului CAEN Rev2, pentru Rd.(2 la n)</v>
      </c>
      <c r="AA2916" s="2205">
        <f t="shared" si="844"/>
        <v>1</v>
      </c>
      <c r="AB2916" s="3036">
        <v>151</v>
      </c>
    </row>
    <row r="2917" spans="1:28" x14ac:dyDescent="0.25">
      <c r="A2917" s="1708">
        <f t="shared" ca="1" si="845"/>
        <v>0</v>
      </c>
      <c r="B2917" s="1708">
        <f t="shared" si="846"/>
        <v>10151283</v>
      </c>
      <c r="C2917" s="1002">
        <v>151</v>
      </c>
      <c r="D2917" s="1797" t="s">
        <v>447</v>
      </c>
      <c r="E2917" s="1002">
        <v>283</v>
      </c>
      <c r="F2917" s="1003" t="s">
        <v>3974</v>
      </c>
      <c r="H2917" s="1016" t="s">
        <v>345</v>
      </c>
      <c r="I2917" s="1091" t="s">
        <v>8826</v>
      </c>
      <c r="K2917" s="999" t="str">
        <f t="shared" si="849"/>
        <v>Cap.5 Pct.1 rd.283 col.C3</v>
      </c>
      <c r="L2917" s="1000">
        <f t="shared" si="847"/>
        <v>0</v>
      </c>
      <c r="N2917" s="1724">
        <f>IF(AND(L2917&lt;&gt;0,ISERROR(MATCH(L2917,Anexa!D:D,0))=TRUE),1,0)</f>
        <v>0</v>
      </c>
      <c r="Z2917" s="1006" t="str">
        <f t="shared" si="848"/>
        <v>Cap.5 Pct.1: Codul activitatilor CAEN (Col.D) trebuie sa apartina nomenclatorului CAEN Rev2, pentru Rd.(2 la n)</v>
      </c>
      <c r="AA2917" s="2205">
        <f t="shared" si="844"/>
        <v>1</v>
      </c>
      <c r="AB2917" s="3036">
        <v>151</v>
      </c>
    </row>
    <row r="2918" spans="1:28" x14ac:dyDescent="0.25">
      <c r="A2918" s="1708">
        <f t="shared" ca="1" si="845"/>
        <v>0</v>
      </c>
      <c r="B2918" s="1708">
        <f t="shared" si="846"/>
        <v>10151284</v>
      </c>
      <c r="C2918" s="1002">
        <v>151</v>
      </c>
      <c r="D2918" s="1797" t="s">
        <v>447</v>
      </c>
      <c r="E2918" s="1002">
        <v>284</v>
      </c>
      <c r="F2918" s="1003" t="s">
        <v>3974</v>
      </c>
      <c r="H2918" s="1016" t="s">
        <v>345</v>
      </c>
      <c r="I2918" s="1091" t="s">
        <v>8827</v>
      </c>
      <c r="K2918" s="999" t="str">
        <f t="shared" si="849"/>
        <v>Cap.5 Pct.1 rd.284 col.C3</v>
      </c>
      <c r="L2918" s="1000">
        <f t="shared" si="847"/>
        <v>0</v>
      </c>
      <c r="N2918" s="1724">
        <f>IF(AND(L2918&lt;&gt;0,ISERROR(MATCH(L2918,Anexa!D:D,0))=TRUE),1,0)</f>
        <v>0</v>
      </c>
      <c r="Z2918" s="1006" t="str">
        <f t="shared" si="848"/>
        <v>Cap.5 Pct.1: Codul activitatilor CAEN (Col.D) trebuie sa apartina nomenclatorului CAEN Rev2, pentru Rd.(2 la n)</v>
      </c>
      <c r="AA2918" s="2205">
        <f t="shared" si="844"/>
        <v>1</v>
      </c>
      <c r="AB2918" s="3036">
        <v>151</v>
      </c>
    </row>
    <row r="2919" spans="1:28" x14ac:dyDescent="0.25">
      <c r="A2919" s="1708">
        <f t="shared" ca="1" si="845"/>
        <v>0</v>
      </c>
      <c r="B2919" s="1708">
        <f t="shared" si="846"/>
        <v>10151285</v>
      </c>
      <c r="C2919" s="1002">
        <v>151</v>
      </c>
      <c r="D2919" s="1797" t="s">
        <v>447</v>
      </c>
      <c r="E2919" s="1002">
        <v>285</v>
      </c>
      <c r="F2919" s="1003" t="s">
        <v>3974</v>
      </c>
      <c r="H2919" s="1016" t="s">
        <v>345</v>
      </c>
      <c r="I2919" s="1091" t="s">
        <v>8828</v>
      </c>
      <c r="K2919" s="999" t="str">
        <f t="shared" si="849"/>
        <v>Cap.5 Pct.1 rd.285 col.C3</v>
      </c>
      <c r="L2919" s="1000">
        <f t="shared" si="847"/>
        <v>0</v>
      </c>
      <c r="N2919" s="1724">
        <f>IF(AND(L2919&lt;&gt;0,ISERROR(MATCH(L2919,Anexa!D:D,0))=TRUE),1,0)</f>
        <v>0</v>
      </c>
      <c r="Z2919" s="1006" t="str">
        <f t="shared" si="848"/>
        <v>Cap.5 Pct.1: Codul activitatilor CAEN (Col.D) trebuie sa apartina nomenclatorului CAEN Rev2, pentru Rd.(2 la n)</v>
      </c>
      <c r="AA2919" s="2205">
        <f t="shared" si="844"/>
        <v>1</v>
      </c>
      <c r="AB2919" s="3036">
        <v>151</v>
      </c>
    </row>
    <row r="2920" spans="1:28" x14ac:dyDescent="0.25">
      <c r="A2920" s="1708">
        <f t="shared" ca="1" si="845"/>
        <v>0</v>
      </c>
      <c r="B2920" s="1708">
        <f t="shared" si="846"/>
        <v>10151286</v>
      </c>
      <c r="C2920" s="1002">
        <v>151</v>
      </c>
      <c r="D2920" s="1797" t="s">
        <v>447</v>
      </c>
      <c r="E2920" s="1002">
        <v>286</v>
      </c>
      <c r="F2920" s="1003" t="s">
        <v>3974</v>
      </c>
      <c r="H2920" s="1016" t="s">
        <v>345</v>
      </c>
      <c r="I2920" s="1091" t="s">
        <v>8829</v>
      </c>
      <c r="K2920" s="999" t="str">
        <f t="shared" si="849"/>
        <v>Cap.5 Pct.1 rd.286 col.C3</v>
      </c>
      <c r="L2920" s="1000">
        <f t="shared" si="847"/>
        <v>0</v>
      </c>
      <c r="N2920" s="1724">
        <f>IF(AND(L2920&lt;&gt;0,ISERROR(MATCH(L2920,Anexa!D:D,0))=TRUE),1,0)</f>
        <v>0</v>
      </c>
      <c r="Z2920" s="1006" t="str">
        <f t="shared" si="848"/>
        <v>Cap.5 Pct.1: Codul activitatilor CAEN (Col.D) trebuie sa apartina nomenclatorului CAEN Rev2, pentru Rd.(2 la n)</v>
      </c>
      <c r="AA2920" s="2205">
        <f t="shared" si="844"/>
        <v>1</v>
      </c>
      <c r="AB2920" s="3036">
        <v>151</v>
      </c>
    </row>
    <row r="2921" spans="1:28" x14ac:dyDescent="0.25">
      <c r="A2921" s="1708">
        <f t="shared" ca="1" si="845"/>
        <v>0</v>
      </c>
      <c r="B2921" s="1708">
        <f t="shared" si="846"/>
        <v>10151287</v>
      </c>
      <c r="C2921" s="1002">
        <v>151</v>
      </c>
      <c r="D2921" s="1797" t="s">
        <v>447</v>
      </c>
      <c r="E2921" s="1002">
        <v>287</v>
      </c>
      <c r="F2921" s="1003" t="s">
        <v>3974</v>
      </c>
      <c r="H2921" s="1016" t="s">
        <v>345</v>
      </c>
      <c r="I2921" s="1091" t="s">
        <v>8830</v>
      </c>
      <c r="K2921" s="999" t="str">
        <f t="shared" si="849"/>
        <v>Cap.5 Pct.1 rd.287 col.C3</v>
      </c>
      <c r="L2921" s="1000">
        <f t="shared" si="847"/>
        <v>0</v>
      </c>
      <c r="N2921" s="1724">
        <f>IF(AND(L2921&lt;&gt;0,ISERROR(MATCH(L2921,Anexa!D:D,0))=TRUE),1,0)</f>
        <v>0</v>
      </c>
      <c r="Z2921" s="1006" t="str">
        <f t="shared" si="848"/>
        <v>Cap.5 Pct.1: Codul activitatilor CAEN (Col.D) trebuie sa apartina nomenclatorului CAEN Rev2, pentru Rd.(2 la n)</v>
      </c>
      <c r="AA2921" s="2205">
        <f t="shared" si="844"/>
        <v>1</v>
      </c>
      <c r="AB2921" s="3036">
        <v>151</v>
      </c>
    </row>
    <row r="2922" spans="1:28" x14ac:dyDescent="0.25">
      <c r="A2922" s="1708">
        <f t="shared" ca="1" si="845"/>
        <v>0</v>
      </c>
      <c r="B2922" s="1708">
        <f t="shared" si="846"/>
        <v>10151288</v>
      </c>
      <c r="C2922" s="1002">
        <v>151</v>
      </c>
      <c r="D2922" s="1797" t="s">
        <v>447</v>
      </c>
      <c r="E2922" s="1002">
        <v>288</v>
      </c>
      <c r="F2922" s="1003" t="s">
        <v>3974</v>
      </c>
      <c r="H2922" s="1016" t="s">
        <v>345</v>
      </c>
      <c r="I2922" s="1091" t="s">
        <v>8831</v>
      </c>
      <c r="K2922" s="999" t="str">
        <f t="shared" si="849"/>
        <v>Cap.5 Pct.1 rd.288 col.C3</v>
      </c>
      <c r="L2922" s="1000">
        <f t="shared" si="847"/>
        <v>0</v>
      </c>
      <c r="N2922" s="1724">
        <f>IF(AND(L2922&lt;&gt;0,ISERROR(MATCH(L2922,Anexa!D:D,0))=TRUE),1,0)</f>
        <v>0</v>
      </c>
      <c r="Z2922" s="1006" t="str">
        <f t="shared" si="848"/>
        <v>Cap.5 Pct.1: Codul activitatilor CAEN (Col.D) trebuie sa apartina nomenclatorului CAEN Rev2, pentru Rd.(2 la n)</v>
      </c>
      <c r="AA2922" s="2205">
        <f t="shared" si="844"/>
        <v>1</v>
      </c>
      <c r="AB2922" s="3036">
        <v>151</v>
      </c>
    </row>
    <row r="2923" spans="1:28" x14ac:dyDescent="0.25">
      <c r="A2923" s="1708">
        <f t="shared" ca="1" si="845"/>
        <v>0</v>
      </c>
      <c r="B2923" s="1708">
        <f t="shared" si="846"/>
        <v>10151289</v>
      </c>
      <c r="C2923" s="1002">
        <v>151</v>
      </c>
      <c r="D2923" s="1797" t="s">
        <v>447</v>
      </c>
      <c r="E2923" s="1002">
        <v>289</v>
      </c>
      <c r="F2923" s="1003" t="s">
        <v>3974</v>
      </c>
      <c r="H2923" s="1016" t="s">
        <v>345</v>
      </c>
      <c r="I2923" s="1091" t="s">
        <v>8832</v>
      </c>
      <c r="K2923" s="999" t="str">
        <f t="shared" si="849"/>
        <v>Cap.5 Pct.1 rd.289 col.C3</v>
      </c>
      <c r="L2923" s="1000">
        <f t="shared" si="847"/>
        <v>0</v>
      </c>
      <c r="N2923" s="1724">
        <f>IF(AND(L2923&lt;&gt;0,ISERROR(MATCH(L2923,Anexa!D:D,0))=TRUE),1,0)</f>
        <v>0</v>
      </c>
      <c r="Z2923" s="1006" t="str">
        <f t="shared" si="848"/>
        <v>Cap.5 Pct.1: Codul activitatilor CAEN (Col.D) trebuie sa apartina nomenclatorului CAEN Rev2, pentru Rd.(2 la n)</v>
      </c>
      <c r="AA2923" s="2205">
        <f t="shared" si="844"/>
        <v>1</v>
      </c>
      <c r="AB2923" s="3036">
        <v>151</v>
      </c>
    </row>
    <row r="2924" spans="1:28" x14ac:dyDescent="0.25">
      <c r="A2924" s="1708">
        <f t="shared" ca="1" si="845"/>
        <v>0</v>
      </c>
      <c r="B2924" s="1708">
        <f t="shared" si="846"/>
        <v>10151290</v>
      </c>
      <c r="C2924" s="1002">
        <v>151</v>
      </c>
      <c r="D2924" s="1797" t="s">
        <v>447</v>
      </c>
      <c r="E2924" s="1002">
        <v>290</v>
      </c>
      <c r="F2924" s="1003" t="s">
        <v>3974</v>
      </c>
      <c r="H2924" s="1016" t="s">
        <v>345</v>
      </c>
      <c r="I2924" s="1091" t="s">
        <v>8833</v>
      </c>
      <c r="K2924" s="999" t="str">
        <f t="shared" si="849"/>
        <v>Cap.5 Pct.1 rd.290 col.C3</v>
      </c>
      <c r="L2924" s="1000">
        <f t="shared" si="847"/>
        <v>0</v>
      </c>
      <c r="N2924" s="1724">
        <f>IF(AND(L2924&lt;&gt;0,ISERROR(MATCH(L2924,Anexa!D:D,0))=TRUE),1,0)</f>
        <v>0</v>
      </c>
      <c r="Z2924" s="1006" t="str">
        <f t="shared" si="848"/>
        <v>Cap.5 Pct.1: Codul activitatilor CAEN (Col.D) trebuie sa apartina nomenclatorului CAEN Rev2, pentru Rd.(2 la n)</v>
      </c>
      <c r="AA2924" s="2205">
        <f t="shared" si="844"/>
        <v>1</v>
      </c>
      <c r="AB2924" s="3036">
        <v>151</v>
      </c>
    </row>
    <row r="2925" spans="1:28" x14ac:dyDescent="0.25">
      <c r="A2925" s="1708">
        <f t="shared" ca="1" si="845"/>
        <v>0</v>
      </c>
      <c r="B2925" s="1708">
        <f t="shared" si="846"/>
        <v>10151291</v>
      </c>
      <c r="C2925" s="1002">
        <v>151</v>
      </c>
      <c r="D2925" s="1797" t="s">
        <v>447</v>
      </c>
      <c r="E2925" s="1002">
        <v>291</v>
      </c>
      <c r="F2925" s="1003" t="s">
        <v>3974</v>
      </c>
      <c r="H2925" s="1016" t="s">
        <v>345</v>
      </c>
      <c r="I2925" s="1091" t="s">
        <v>8834</v>
      </c>
      <c r="K2925" s="999" t="str">
        <f t="shared" si="849"/>
        <v>Cap.5 Pct.1 rd.291 col.C3</v>
      </c>
      <c r="L2925" s="1000">
        <f t="shared" si="847"/>
        <v>0</v>
      </c>
      <c r="N2925" s="1724">
        <f>IF(AND(L2925&lt;&gt;0,ISERROR(MATCH(L2925,Anexa!D:D,0))=TRUE),1,0)</f>
        <v>0</v>
      </c>
      <c r="Z2925" s="1006" t="str">
        <f t="shared" si="848"/>
        <v>Cap.5 Pct.1: Codul activitatilor CAEN (Col.D) trebuie sa apartina nomenclatorului CAEN Rev2, pentru Rd.(2 la n)</v>
      </c>
      <c r="AA2925" s="2205">
        <f t="shared" si="844"/>
        <v>1</v>
      </c>
      <c r="AB2925" s="3036">
        <v>151</v>
      </c>
    </row>
    <row r="2926" spans="1:28" x14ac:dyDescent="0.25">
      <c r="A2926" s="1708">
        <f t="shared" ca="1" si="845"/>
        <v>0</v>
      </c>
      <c r="B2926" s="1708">
        <f t="shared" si="846"/>
        <v>10151292</v>
      </c>
      <c r="C2926" s="1002">
        <v>151</v>
      </c>
      <c r="D2926" s="1797" t="s">
        <v>447</v>
      </c>
      <c r="E2926" s="1002">
        <v>292</v>
      </c>
      <c r="F2926" s="1003" t="s">
        <v>3974</v>
      </c>
      <c r="H2926" s="1016" t="s">
        <v>345</v>
      </c>
      <c r="I2926" s="1091" t="s">
        <v>8835</v>
      </c>
      <c r="K2926" s="999" t="str">
        <f t="shared" si="849"/>
        <v>Cap.5 Pct.1 rd.292 col.C3</v>
      </c>
      <c r="L2926" s="1000">
        <f t="shared" si="847"/>
        <v>0</v>
      </c>
      <c r="N2926" s="1724">
        <f>IF(AND(L2926&lt;&gt;0,ISERROR(MATCH(L2926,Anexa!D:D,0))=TRUE),1,0)</f>
        <v>0</v>
      </c>
      <c r="Z2926" s="1006" t="str">
        <f t="shared" si="848"/>
        <v>Cap.5 Pct.1: Codul activitatilor CAEN (Col.D) trebuie sa apartina nomenclatorului CAEN Rev2, pentru Rd.(2 la n)</v>
      </c>
      <c r="AA2926" s="2205">
        <f t="shared" si="844"/>
        <v>1</v>
      </c>
      <c r="AB2926" s="3036">
        <v>151</v>
      </c>
    </row>
    <row r="2927" spans="1:28" x14ac:dyDescent="0.25">
      <c r="A2927" s="1708">
        <f t="shared" ca="1" si="845"/>
        <v>0</v>
      </c>
      <c r="B2927" s="1708">
        <f t="shared" si="846"/>
        <v>10151293</v>
      </c>
      <c r="C2927" s="1002">
        <v>151</v>
      </c>
      <c r="D2927" s="1797" t="s">
        <v>447</v>
      </c>
      <c r="E2927" s="1002">
        <v>293</v>
      </c>
      <c r="F2927" s="1003" t="s">
        <v>3974</v>
      </c>
      <c r="H2927" s="1016" t="s">
        <v>345</v>
      </c>
      <c r="I2927" s="1091" t="s">
        <v>8836</v>
      </c>
      <c r="K2927" s="999" t="str">
        <f t="shared" si="849"/>
        <v>Cap.5 Pct.1 rd.293 col.C3</v>
      </c>
      <c r="L2927" s="1000">
        <f t="shared" si="847"/>
        <v>0</v>
      </c>
      <c r="N2927" s="1724">
        <f>IF(AND(L2927&lt;&gt;0,ISERROR(MATCH(L2927,Anexa!D:D,0))=TRUE),1,0)</f>
        <v>0</v>
      </c>
      <c r="Z2927" s="1006" t="str">
        <f t="shared" si="848"/>
        <v>Cap.5 Pct.1: Codul activitatilor CAEN (Col.D) trebuie sa apartina nomenclatorului CAEN Rev2, pentru Rd.(2 la n)</v>
      </c>
      <c r="AA2927" s="2205">
        <f t="shared" si="844"/>
        <v>1</v>
      </c>
      <c r="AB2927" s="3036">
        <v>151</v>
      </c>
    </row>
    <row r="2928" spans="1:28" x14ac:dyDescent="0.25">
      <c r="A2928" s="1708">
        <f t="shared" ca="1" si="845"/>
        <v>0</v>
      </c>
      <c r="B2928" s="1708">
        <f t="shared" si="846"/>
        <v>10151294</v>
      </c>
      <c r="C2928" s="1002">
        <v>151</v>
      </c>
      <c r="D2928" s="1797" t="s">
        <v>447</v>
      </c>
      <c r="E2928" s="1002">
        <v>294</v>
      </c>
      <c r="F2928" s="1003" t="s">
        <v>3974</v>
      </c>
      <c r="H2928" s="1016" t="s">
        <v>345</v>
      </c>
      <c r="I2928" s="1091" t="s">
        <v>8837</v>
      </c>
      <c r="K2928" s="999" t="str">
        <f t="shared" si="849"/>
        <v>Cap.5 Pct.1 rd.294 col.C3</v>
      </c>
      <c r="L2928" s="1000">
        <f t="shared" si="847"/>
        <v>0</v>
      </c>
      <c r="N2928" s="1724">
        <f>IF(AND(L2928&lt;&gt;0,ISERROR(MATCH(L2928,Anexa!D:D,0))=TRUE),1,0)</f>
        <v>0</v>
      </c>
      <c r="Z2928" s="1006" t="str">
        <f t="shared" si="848"/>
        <v>Cap.5 Pct.1: Codul activitatilor CAEN (Col.D) trebuie sa apartina nomenclatorului CAEN Rev2, pentru Rd.(2 la n)</v>
      </c>
      <c r="AA2928" s="2205">
        <f t="shared" si="844"/>
        <v>1</v>
      </c>
      <c r="AB2928" s="3036">
        <v>151</v>
      </c>
    </row>
    <row r="2929" spans="1:28" x14ac:dyDescent="0.25">
      <c r="A2929" s="1708">
        <f t="shared" ca="1" si="845"/>
        <v>0</v>
      </c>
      <c r="B2929" s="1708">
        <f t="shared" si="846"/>
        <v>10151295</v>
      </c>
      <c r="C2929" s="1002">
        <v>151</v>
      </c>
      <c r="D2929" s="1797" t="s">
        <v>447</v>
      </c>
      <c r="E2929" s="1002">
        <v>295</v>
      </c>
      <c r="F2929" s="1003" t="s">
        <v>3974</v>
      </c>
      <c r="H2929" s="1016" t="s">
        <v>345</v>
      </c>
      <c r="I2929" s="1091" t="s">
        <v>8838</v>
      </c>
      <c r="K2929" s="999" t="str">
        <f t="shared" si="849"/>
        <v>Cap.5 Pct.1 rd.295 col.C3</v>
      </c>
      <c r="L2929" s="1000">
        <f t="shared" si="847"/>
        <v>0</v>
      </c>
      <c r="N2929" s="1724">
        <f>IF(AND(L2929&lt;&gt;0,ISERROR(MATCH(L2929,Anexa!D:D,0))=TRUE),1,0)</f>
        <v>0</v>
      </c>
      <c r="Z2929" s="1006" t="str">
        <f t="shared" si="848"/>
        <v>Cap.5 Pct.1: Codul activitatilor CAEN (Col.D) trebuie sa apartina nomenclatorului CAEN Rev2, pentru Rd.(2 la n)</v>
      </c>
      <c r="AA2929" s="2205">
        <f t="shared" si="844"/>
        <v>1</v>
      </c>
      <c r="AB2929" s="3036">
        <v>151</v>
      </c>
    </row>
    <row r="2930" spans="1:28" x14ac:dyDescent="0.25">
      <c r="A2930" s="1708">
        <f t="shared" ca="1" si="845"/>
        <v>0</v>
      </c>
      <c r="B2930" s="1708">
        <f t="shared" si="846"/>
        <v>10151296</v>
      </c>
      <c r="C2930" s="1002">
        <v>151</v>
      </c>
      <c r="D2930" s="1797" t="s">
        <v>447</v>
      </c>
      <c r="E2930" s="1002">
        <v>296</v>
      </c>
      <c r="F2930" s="1003" t="s">
        <v>3974</v>
      </c>
      <c r="H2930" s="1016" t="s">
        <v>345</v>
      </c>
      <c r="I2930" s="1091" t="s">
        <v>8839</v>
      </c>
      <c r="K2930" s="999" t="str">
        <f t="shared" si="849"/>
        <v>Cap.5 Pct.1 rd.296 col.C3</v>
      </c>
      <c r="L2930" s="1000">
        <f t="shared" si="847"/>
        <v>0</v>
      </c>
      <c r="N2930" s="1724">
        <f>IF(AND(L2930&lt;&gt;0,ISERROR(MATCH(L2930,Anexa!D:D,0))=TRUE),1,0)</f>
        <v>0</v>
      </c>
      <c r="Z2930" s="1006" t="str">
        <f t="shared" si="848"/>
        <v>Cap.5 Pct.1: Codul activitatilor CAEN (Col.D) trebuie sa apartina nomenclatorului CAEN Rev2, pentru Rd.(2 la n)</v>
      </c>
      <c r="AA2930" s="2205">
        <f t="shared" si="844"/>
        <v>1</v>
      </c>
      <c r="AB2930" s="3036">
        <v>151</v>
      </c>
    </row>
    <row r="2931" spans="1:28" x14ac:dyDescent="0.25">
      <c r="A2931" s="1708">
        <f t="shared" ca="1" si="845"/>
        <v>0</v>
      </c>
      <c r="B2931" s="1708">
        <f t="shared" si="846"/>
        <v>10151297</v>
      </c>
      <c r="C2931" s="1002">
        <v>151</v>
      </c>
      <c r="D2931" s="1797" t="s">
        <v>447</v>
      </c>
      <c r="E2931" s="1002">
        <v>297</v>
      </c>
      <c r="F2931" s="1003" t="s">
        <v>3974</v>
      </c>
      <c r="H2931" s="1016" t="s">
        <v>345</v>
      </c>
      <c r="I2931" s="1091" t="s">
        <v>8840</v>
      </c>
      <c r="K2931" s="999" t="str">
        <f t="shared" si="849"/>
        <v>Cap.5 Pct.1 rd.297 col.C3</v>
      </c>
      <c r="L2931" s="1000">
        <f t="shared" si="847"/>
        <v>0</v>
      </c>
      <c r="N2931" s="1724">
        <f>IF(AND(L2931&lt;&gt;0,ISERROR(MATCH(L2931,Anexa!D:D,0))=TRUE),1,0)</f>
        <v>0</v>
      </c>
      <c r="Z2931" s="1006" t="str">
        <f t="shared" si="848"/>
        <v>Cap.5 Pct.1: Codul activitatilor CAEN (Col.D) trebuie sa apartina nomenclatorului CAEN Rev2, pentru Rd.(2 la n)</v>
      </c>
      <c r="AA2931" s="2205">
        <f t="shared" si="844"/>
        <v>1</v>
      </c>
      <c r="AB2931" s="3036">
        <v>151</v>
      </c>
    </row>
    <row r="2932" spans="1:28" x14ac:dyDescent="0.25">
      <c r="A2932" s="1708">
        <f t="shared" ca="1" si="845"/>
        <v>0</v>
      </c>
      <c r="B2932" s="1708">
        <f t="shared" si="846"/>
        <v>10151298</v>
      </c>
      <c r="C2932" s="1002">
        <v>151</v>
      </c>
      <c r="D2932" s="1797" t="s">
        <v>447</v>
      </c>
      <c r="E2932" s="1002">
        <v>298</v>
      </c>
      <c r="F2932" s="1003" t="s">
        <v>3974</v>
      </c>
      <c r="H2932" s="1016" t="s">
        <v>345</v>
      </c>
      <c r="I2932" s="1091" t="s">
        <v>8841</v>
      </c>
      <c r="K2932" s="999" t="str">
        <f t="shared" si="849"/>
        <v>Cap.5 Pct.1 rd.298 col.C3</v>
      </c>
      <c r="L2932" s="1000">
        <f t="shared" si="847"/>
        <v>0</v>
      </c>
      <c r="N2932" s="1724">
        <f>IF(AND(L2932&lt;&gt;0,ISERROR(MATCH(L2932,Anexa!D:D,0))=TRUE),1,0)</f>
        <v>0</v>
      </c>
      <c r="Z2932" s="1006" t="str">
        <f t="shared" si="848"/>
        <v>Cap.5 Pct.1: Codul activitatilor CAEN (Col.D) trebuie sa apartina nomenclatorului CAEN Rev2, pentru Rd.(2 la n)</v>
      </c>
      <c r="AA2932" s="2205">
        <f t="shared" si="844"/>
        <v>1</v>
      </c>
      <c r="AB2932" s="3036">
        <v>151</v>
      </c>
    </row>
    <row r="2933" spans="1:28" x14ac:dyDescent="0.25">
      <c r="A2933" s="1708">
        <f t="shared" ca="1" si="845"/>
        <v>0</v>
      </c>
      <c r="B2933" s="1708">
        <f t="shared" si="846"/>
        <v>10151299</v>
      </c>
      <c r="C2933" s="1002">
        <v>151</v>
      </c>
      <c r="D2933" s="1797" t="s">
        <v>447</v>
      </c>
      <c r="E2933" s="1002">
        <v>299</v>
      </c>
      <c r="F2933" s="1003" t="s">
        <v>3974</v>
      </c>
      <c r="H2933" s="1016" t="s">
        <v>345</v>
      </c>
      <c r="I2933" s="1091" t="s">
        <v>8842</v>
      </c>
      <c r="K2933" s="999" t="str">
        <f t="shared" si="849"/>
        <v>Cap.5 Pct.1 rd.299 col.C3</v>
      </c>
      <c r="L2933" s="1000">
        <f t="shared" si="847"/>
        <v>0</v>
      </c>
      <c r="N2933" s="1724">
        <f>IF(AND(L2933&lt;&gt;0,ISERROR(MATCH(L2933,Anexa!D:D,0))=TRUE),1,0)</f>
        <v>0</v>
      </c>
      <c r="Z2933" s="1006" t="str">
        <f t="shared" si="848"/>
        <v>Cap.5 Pct.1: Codul activitatilor CAEN (Col.D) trebuie sa apartina nomenclatorului CAEN Rev2, pentru Rd.(2 la n)</v>
      </c>
      <c r="AA2933" s="2205">
        <f t="shared" si="844"/>
        <v>1</v>
      </c>
      <c r="AB2933" s="3036">
        <v>151</v>
      </c>
    </row>
    <row r="2934" spans="1:28" x14ac:dyDescent="0.25">
      <c r="A2934" s="1714">
        <f t="shared" ca="1" si="845"/>
        <v>0</v>
      </c>
      <c r="B2934" s="1714">
        <f t="shared" si="846"/>
        <v>10151300</v>
      </c>
      <c r="C2934" s="1007">
        <v>151</v>
      </c>
      <c r="D2934" s="1798" t="s">
        <v>447</v>
      </c>
      <c r="E2934" s="1007">
        <v>300</v>
      </c>
      <c r="F2934" s="1008" t="s">
        <v>3974</v>
      </c>
      <c r="G2934" s="1007"/>
      <c r="H2934" s="1009" t="s">
        <v>345</v>
      </c>
      <c r="I2934" s="1095" t="s">
        <v>8843</v>
      </c>
      <c r="J2934" s="1009"/>
      <c r="K2934" s="1064" t="str">
        <f t="shared" si="849"/>
        <v>Cap.5 Pct.1 rd.300 col.C3</v>
      </c>
      <c r="L2934" s="1065">
        <f t="shared" si="847"/>
        <v>0</v>
      </c>
      <c r="M2934" s="1012"/>
      <c r="N2934" s="1730">
        <f>IF(AND(L2934&lt;&gt;0,ISERROR(MATCH(L2934,Anexa!D:D,0))=TRUE),1,0)</f>
        <v>0</v>
      </c>
      <c r="O2934" s="1012"/>
      <c r="P2934" s="1012"/>
      <c r="Q2934" s="1012"/>
      <c r="R2934" s="1012"/>
      <c r="S2934" s="1012"/>
      <c r="T2934" s="1012"/>
      <c r="U2934" s="1012"/>
      <c r="V2934" s="1012"/>
      <c r="W2934" s="1012"/>
      <c r="X2934" s="1012"/>
      <c r="Y2934" s="1013"/>
      <c r="Z2934" s="1013" t="str">
        <f>Z2933</f>
        <v>Cap.5 Pct.1: Codul activitatilor CAEN (Col.D) trebuie sa apartina nomenclatorului CAEN Rev2, pentru Rd.(2 la n)</v>
      </c>
      <c r="AA2934" s="2205">
        <f t="shared" si="844"/>
        <v>1</v>
      </c>
      <c r="AB2934" s="3036">
        <v>151</v>
      </c>
    </row>
    <row r="2935" spans="1:28" x14ac:dyDescent="0.25">
      <c r="A2935" s="1708">
        <f t="shared" ca="1" si="845"/>
        <v>0</v>
      </c>
      <c r="B2935" s="1708">
        <f t="shared" si="846"/>
        <v>10152001</v>
      </c>
      <c r="C2935" s="994">
        <v>152</v>
      </c>
      <c r="D2935" s="1796" t="s">
        <v>447</v>
      </c>
      <c r="E2935" s="994">
        <v>1</v>
      </c>
      <c r="F2935" s="995" t="s">
        <v>3974</v>
      </c>
      <c r="G2935" s="994" t="s">
        <v>1093</v>
      </c>
      <c r="H2935" s="996" t="s">
        <v>345</v>
      </c>
      <c r="I2935" s="1091" t="s">
        <v>6339</v>
      </c>
      <c r="J2935" s="996"/>
      <c r="K2935" s="999" t="s">
        <v>9746</v>
      </c>
      <c r="L2935" s="1000">
        <f>IF(BI702="",0,BI702)</f>
        <v>0</v>
      </c>
      <c r="M2935" s="1000">
        <f>SUM(BI703:BI1001)</f>
        <v>0</v>
      </c>
      <c r="N2935" s="1724">
        <f t="shared" ref="N2935:N2940" si="850">IF(L2935=M2935,0,1)</f>
        <v>0</v>
      </c>
      <c r="O2935" s="1000"/>
      <c r="P2935" s="1000"/>
      <c r="Q2935" s="1000"/>
      <c r="R2935" s="1000"/>
      <c r="S2935" s="1000"/>
      <c r="T2935" s="1000"/>
      <c r="U2935" s="1000"/>
      <c r="V2935" s="1000"/>
      <c r="W2935" s="1000"/>
      <c r="X2935" s="1000"/>
      <c r="Y2935" s="1001"/>
      <c r="Z2935" s="1343" t="s">
        <v>11000</v>
      </c>
      <c r="AA2935" s="2205">
        <f t="shared" si="844"/>
        <v>1</v>
      </c>
      <c r="AB2935" s="3036">
        <v>152</v>
      </c>
    </row>
    <row r="2936" spans="1:28" x14ac:dyDescent="0.25">
      <c r="A2936" s="1708">
        <f t="shared" ca="1" si="845"/>
        <v>0</v>
      </c>
      <c r="B2936" s="1708">
        <f t="shared" si="846"/>
        <v>10152002</v>
      </c>
      <c r="C2936" s="1002">
        <v>152</v>
      </c>
      <c r="D2936" s="1797" t="s">
        <v>447</v>
      </c>
      <c r="E2936" s="1002">
        <v>2</v>
      </c>
      <c r="F2936" s="1003" t="s">
        <v>3974</v>
      </c>
      <c r="G2936" s="1002" t="s">
        <v>1094</v>
      </c>
      <c r="H2936" s="1016" t="s">
        <v>345</v>
      </c>
      <c r="I2936" s="1091" t="s">
        <v>6340</v>
      </c>
      <c r="J2936" s="996"/>
      <c r="K2936" s="999" t="s">
        <v>9747</v>
      </c>
      <c r="L2936" s="1005">
        <f>IF(BJ702="",0,BJ702)</f>
        <v>0</v>
      </c>
      <c r="M2936" s="1005">
        <f>SUM(BJ703:BJ1001)</f>
        <v>0</v>
      </c>
      <c r="N2936" s="1724">
        <f t="shared" si="850"/>
        <v>0</v>
      </c>
      <c r="Z2936" s="1006" t="str">
        <f>Z2935</f>
        <v>Cap.5 Pct.1:  Valoarea totala a indicatorilor (Rd.1) = Suma pe coloana (Rd.(2 la n)), pentru Col.(1 la 6).</v>
      </c>
      <c r="AA2936" s="2205">
        <f t="shared" si="844"/>
        <v>1</v>
      </c>
      <c r="AB2936" s="3036">
        <v>152</v>
      </c>
    </row>
    <row r="2937" spans="1:28" x14ac:dyDescent="0.25">
      <c r="A2937" s="1708">
        <f t="shared" ca="1" si="845"/>
        <v>0</v>
      </c>
      <c r="B2937" s="1708">
        <f t="shared" si="846"/>
        <v>10152003</v>
      </c>
      <c r="C2937" s="1002">
        <v>152</v>
      </c>
      <c r="D2937" s="1797" t="s">
        <v>447</v>
      </c>
      <c r="E2937" s="1002">
        <v>3</v>
      </c>
      <c r="F2937" s="1003" t="s">
        <v>3974</v>
      </c>
      <c r="G2937" s="1002" t="s">
        <v>1095</v>
      </c>
      <c r="H2937" s="1016" t="s">
        <v>345</v>
      </c>
      <c r="I2937" s="1091" t="s">
        <v>6341</v>
      </c>
      <c r="J2937" s="996"/>
      <c r="K2937" s="999" t="s">
        <v>9748</v>
      </c>
      <c r="L2937" s="1005">
        <f>IF(BK702="",0,BK702)</f>
        <v>0</v>
      </c>
      <c r="M2937" s="1005">
        <f>SUM(BK703:BK1001)</f>
        <v>0</v>
      </c>
      <c r="N2937" s="1724">
        <f t="shared" si="850"/>
        <v>0</v>
      </c>
      <c r="Z2937" s="1006" t="str">
        <f t="shared" ref="Z2937:Z2939" si="851">Z2936</f>
        <v>Cap.5 Pct.1:  Valoarea totala a indicatorilor (Rd.1) = Suma pe coloana (Rd.(2 la n)), pentru Col.(1 la 6).</v>
      </c>
      <c r="AA2937" s="2205">
        <f t="shared" si="844"/>
        <v>1</v>
      </c>
      <c r="AB2937" s="3036">
        <v>152</v>
      </c>
    </row>
    <row r="2938" spans="1:28" x14ac:dyDescent="0.25">
      <c r="A2938" s="1708">
        <f t="shared" ca="1" si="845"/>
        <v>0</v>
      </c>
      <c r="B2938" s="1708">
        <f t="shared" si="846"/>
        <v>10152004</v>
      </c>
      <c r="C2938" s="1002">
        <v>152</v>
      </c>
      <c r="D2938" s="1797" t="s">
        <v>447</v>
      </c>
      <c r="E2938" s="1002">
        <v>4</v>
      </c>
      <c r="F2938" s="1003" t="s">
        <v>3974</v>
      </c>
      <c r="G2938" s="1002" t="s">
        <v>1096</v>
      </c>
      <c r="H2938" s="1016" t="s">
        <v>345</v>
      </c>
      <c r="I2938" s="1091" t="s">
        <v>6342</v>
      </c>
      <c r="J2938" s="996"/>
      <c r="K2938" s="999" t="s">
        <v>9749</v>
      </c>
      <c r="L2938" s="1005">
        <f>IF(BL702="",0,BL702)</f>
        <v>0</v>
      </c>
      <c r="M2938" s="1005">
        <f>SUM(BL703:BL1001)</f>
        <v>0</v>
      </c>
      <c r="N2938" s="1724">
        <f t="shared" si="850"/>
        <v>0</v>
      </c>
      <c r="Z2938" s="1006" t="str">
        <f t="shared" si="851"/>
        <v>Cap.5 Pct.1:  Valoarea totala a indicatorilor (Rd.1) = Suma pe coloana (Rd.(2 la n)), pentru Col.(1 la 6).</v>
      </c>
      <c r="AA2938" s="2205">
        <f t="shared" si="844"/>
        <v>1</v>
      </c>
      <c r="AB2938" s="3036">
        <v>152</v>
      </c>
    </row>
    <row r="2939" spans="1:28" x14ac:dyDescent="0.25">
      <c r="A2939" s="1708">
        <f t="shared" ca="1" si="845"/>
        <v>0</v>
      </c>
      <c r="B2939" s="1708">
        <f t="shared" si="846"/>
        <v>10152005</v>
      </c>
      <c r="C2939" s="1002">
        <v>152</v>
      </c>
      <c r="D2939" s="1797" t="s">
        <v>447</v>
      </c>
      <c r="E2939" s="1002">
        <v>5</v>
      </c>
      <c r="F2939" s="1003" t="s">
        <v>3974</v>
      </c>
      <c r="G2939" s="1002" t="s">
        <v>1097</v>
      </c>
      <c r="H2939" s="1016" t="s">
        <v>345</v>
      </c>
      <c r="I2939" s="1091" t="s">
        <v>6343</v>
      </c>
      <c r="J2939" s="996"/>
      <c r="K2939" s="999" t="s">
        <v>9750</v>
      </c>
      <c r="L2939" s="1005">
        <f>IF(BM702="",0,BM702)</f>
        <v>0</v>
      </c>
      <c r="M2939" s="1005">
        <f>SUM(BM703:BM1001)</f>
        <v>0</v>
      </c>
      <c r="N2939" s="1724">
        <f t="shared" si="850"/>
        <v>0</v>
      </c>
      <c r="Z2939" s="1006" t="str">
        <f t="shared" si="851"/>
        <v>Cap.5 Pct.1:  Valoarea totala a indicatorilor (Rd.1) = Suma pe coloana (Rd.(2 la n)), pentru Col.(1 la 6).</v>
      </c>
      <c r="AA2939" s="2205">
        <f t="shared" ref="AA2939:AA3002" si="852">COUNTIF(B:B,B2939)</f>
        <v>1</v>
      </c>
      <c r="AB2939" s="3036">
        <v>152</v>
      </c>
    </row>
    <row r="2940" spans="1:28" x14ac:dyDescent="0.25">
      <c r="A2940" s="1710">
        <f t="shared" ca="1" si="845"/>
        <v>0</v>
      </c>
      <c r="B2940" s="1710">
        <f t="shared" si="846"/>
        <v>10152006</v>
      </c>
      <c r="C2940" s="1007">
        <v>152</v>
      </c>
      <c r="D2940" s="1798" t="s">
        <v>447</v>
      </c>
      <c r="E2940" s="1007">
        <v>6</v>
      </c>
      <c r="F2940" s="1008" t="s">
        <v>3974</v>
      </c>
      <c r="G2940" s="1007" t="s">
        <v>1098</v>
      </c>
      <c r="H2940" s="1009" t="s">
        <v>345</v>
      </c>
      <c r="I2940" s="1092" t="s">
        <v>6344</v>
      </c>
      <c r="J2940" s="1009"/>
      <c r="K2940" s="1010" t="s">
        <v>9751</v>
      </c>
      <c r="L2940" s="1012">
        <f>IF(BN702="",0,BN702)</f>
        <v>0</v>
      </c>
      <c r="M2940" s="1012">
        <f>SUM(BN703:BN1001)</f>
        <v>0</v>
      </c>
      <c r="N2940" s="1727">
        <f t="shared" si="850"/>
        <v>0</v>
      </c>
      <c r="O2940" s="1012"/>
      <c r="P2940" s="1012"/>
      <c r="Q2940" s="1012"/>
      <c r="R2940" s="1012"/>
      <c r="S2940" s="1012"/>
      <c r="T2940" s="1012"/>
      <c r="U2940" s="1012"/>
      <c r="V2940" s="1012"/>
      <c r="W2940" s="1012"/>
      <c r="X2940" s="1012"/>
      <c r="Y2940" s="1013"/>
      <c r="Z2940" s="1013" t="str">
        <f>Z2939</f>
        <v>Cap.5 Pct.1:  Valoarea totala a indicatorilor (Rd.1) = Suma pe coloana (Rd.(2 la n)), pentru Col.(1 la 6).</v>
      </c>
      <c r="AA2940" s="2205">
        <f t="shared" si="852"/>
        <v>1</v>
      </c>
      <c r="AB2940" s="3036">
        <v>152</v>
      </c>
    </row>
    <row r="2941" spans="1:28" x14ac:dyDescent="0.25">
      <c r="A2941" s="1715">
        <f t="shared" ca="1" si="845"/>
        <v>0</v>
      </c>
      <c r="B2941" s="1715">
        <f t="shared" si="846"/>
        <v>10153001</v>
      </c>
      <c r="C2941" s="1049">
        <v>153</v>
      </c>
      <c r="D2941" s="1804" t="s">
        <v>447</v>
      </c>
      <c r="E2941" s="1049">
        <v>1</v>
      </c>
      <c r="F2941" s="1057" t="s">
        <v>3974</v>
      </c>
      <c r="G2941" s="1049" t="s">
        <v>1100</v>
      </c>
      <c r="H2941" s="1058" t="s">
        <v>345</v>
      </c>
      <c r="I2941" s="1091" t="s">
        <v>6341</v>
      </c>
      <c r="J2941" s="1058"/>
      <c r="K2941" s="1059" t="s">
        <v>6342</v>
      </c>
      <c r="L2941" s="1000">
        <f t="shared" ref="L2941:L3004" si="853">IF(BK702="",0,BK702)</f>
        <v>0</v>
      </c>
      <c r="M2941" s="1000">
        <f t="shared" ref="M2941:M3004" si="854">IF(BL702="",0,BL702)</f>
        <v>0</v>
      </c>
      <c r="N2941" s="1731">
        <f t="shared" ref="N2941:N3004" si="855">IF(L2941&lt;=M2941,0,1)</f>
        <v>0</v>
      </c>
      <c r="O2941" s="979"/>
      <c r="P2941" s="979"/>
      <c r="Q2941" s="979"/>
      <c r="R2941" s="979"/>
      <c r="S2941" s="979"/>
      <c r="T2941" s="979"/>
      <c r="U2941" s="979"/>
      <c r="V2941" s="979"/>
      <c r="W2941" s="979"/>
      <c r="X2941" s="979"/>
      <c r="Y2941" s="1060"/>
      <c r="Z2941" s="1343" t="s">
        <v>9697</v>
      </c>
      <c r="AA2941" s="2205">
        <f t="shared" si="852"/>
        <v>1</v>
      </c>
      <c r="AB2941" s="3036">
        <v>153</v>
      </c>
    </row>
    <row r="2942" spans="1:28" x14ac:dyDescent="0.25">
      <c r="A2942" s="1708">
        <f t="shared" ca="1" si="845"/>
        <v>0</v>
      </c>
      <c r="B2942" s="1708">
        <f t="shared" si="846"/>
        <v>10153002</v>
      </c>
      <c r="C2942" s="994">
        <v>153</v>
      </c>
      <c r="D2942" s="1796" t="s">
        <v>447</v>
      </c>
      <c r="E2942" s="994">
        <v>2</v>
      </c>
      <c r="F2942" s="995" t="s">
        <v>3974</v>
      </c>
      <c r="G2942" s="994"/>
      <c r="H2942" s="996" t="s">
        <v>345</v>
      </c>
      <c r="I2942" s="1091" t="s">
        <v>6345</v>
      </c>
      <c r="J2942" s="996"/>
      <c r="K2942" s="999" t="s">
        <v>7520</v>
      </c>
      <c r="L2942" s="1000">
        <f t="shared" si="853"/>
        <v>0</v>
      </c>
      <c r="M2942" s="1000">
        <f t="shared" si="854"/>
        <v>0</v>
      </c>
      <c r="N2942" s="1725">
        <f t="shared" si="855"/>
        <v>0</v>
      </c>
      <c r="O2942" s="1000"/>
      <c r="P2942" s="1000"/>
      <c r="Q2942" s="1000"/>
      <c r="R2942" s="1000"/>
      <c r="S2942" s="1000"/>
      <c r="T2942" s="1000"/>
      <c r="U2942" s="1000"/>
      <c r="V2942" s="1000"/>
      <c r="W2942" s="1000"/>
      <c r="X2942" s="1000"/>
      <c r="Y2942" s="1001"/>
      <c r="Z2942" s="1001" t="str">
        <f>Z2941</f>
        <v xml:space="preserve">Cap.5 Pct.1: Nr. mediu de salariati (Col.3) &lt;= Nr. mediu de persoane ocupate (Col.4), pentru Rd.(1 la n). </v>
      </c>
      <c r="AA2942" s="2205">
        <f t="shared" si="852"/>
        <v>1</v>
      </c>
      <c r="AB2942" s="3036">
        <v>153</v>
      </c>
    </row>
    <row r="2943" spans="1:28" x14ac:dyDescent="0.25">
      <c r="A2943" s="1708">
        <f t="shared" ca="1" si="845"/>
        <v>0</v>
      </c>
      <c r="B2943" s="1708">
        <f t="shared" si="846"/>
        <v>10153003</v>
      </c>
      <c r="C2943" s="994">
        <v>153</v>
      </c>
      <c r="D2943" s="1796" t="s">
        <v>447</v>
      </c>
      <c r="E2943" s="994">
        <v>3</v>
      </c>
      <c r="F2943" s="995" t="s">
        <v>3974</v>
      </c>
      <c r="G2943" s="994"/>
      <c r="H2943" s="996" t="s">
        <v>345</v>
      </c>
      <c r="I2943" s="1091" t="s">
        <v>6346</v>
      </c>
      <c r="J2943" s="996"/>
      <c r="K2943" s="999" t="s">
        <v>7521</v>
      </c>
      <c r="L2943" s="1000">
        <f t="shared" si="853"/>
        <v>0</v>
      </c>
      <c r="M2943" s="1000">
        <f t="shared" si="854"/>
        <v>0</v>
      </c>
      <c r="N2943" s="1725">
        <f t="shared" si="855"/>
        <v>0</v>
      </c>
      <c r="O2943" s="1000"/>
      <c r="P2943" s="1000"/>
      <c r="Q2943" s="1000"/>
      <c r="R2943" s="1000"/>
      <c r="S2943" s="1000"/>
      <c r="T2943" s="1000"/>
      <c r="U2943" s="1000"/>
      <c r="V2943" s="1000"/>
      <c r="W2943" s="1000"/>
      <c r="X2943" s="1000"/>
      <c r="Y2943" s="1001"/>
      <c r="Z2943" s="1001" t="str">
        <f t="shared" ref="Z2943:Z3006" si="856">Z2942</f>
        <v xml:space="preserve">Cap.5 Pct.1: Nr. mediu de salariati (Col.3) &lt;= Nr. mediu de persoane ocupate (Col.4), pentru Rd.(1 la n). </v>
      </c>
      <c r="AA2943" s="2205">
        <f t="shared" si="852"/>
        <v>1</v>
      </c>
      <c r="AB2943" s="3036">
        <v>153</v>
      </c>
    </row>
    <row r="2944" spans="1:28" x14ac:dyDescent="0.25">
      <c r="A2944" s="1708">
        <f t="shared" ca="1" si="845"/>
        <v>0</v>
      </c>
      <c r="B2944" s="1708">
        <f t="shared" si="846"/>
        <v>10153004</v>
      </c>
      <c r="C2944" s="994">
        <v>153</v>
      </c>
      <c r="D2944" s="1796" t="s">
        <v>447</v>
      </c>
      <c r="E2944" s="994">
        <v>4</v>
      </c>
      <c r="F2944" s="995" t="s">
        <v>3974</v>
      </c>
      <c r="G2944" s="994"/>
      <c r="H2944" s="996" t="s">
        <v>345</v>
      </c>
      <c r="I2944" s="1091" t="s">
        <v>6347</v>
      </c>
      <c r="J2944" s="996"/>
      <c r="K2944" s="999" t="s">
        <v>7522</v>
      </c>
      <c r="L2944" s="1000">
        <f t="shared" si="853"/>
        <v>0</v>
      </c>
      <c r="M2944" s="1000">
        <f t="shared" si="854"/>
        <v>0</v>
      </c>
      <c r="N2944" s="1725">
        <f t="shared" si="855"/>
        <v>0</v>
      </c>
      <c r="O2944" s="1000"/>
      <c r="P2944" s="1000"/>
      <c r="Q2944" s="1000"/>
      <c r="R2944" s="1000"/>
      <c r="S2944" s="1000"/>
      <c r="T2944" s="1000"/>
      <c r="U2944" s="1000"/>
      <c r="V2944" s="1000"/>
      <c r="W2944" s="1000"/>
      <c r="X2944" s="1000"/>
      <c r="Y2944" s="1001"/>
      <c r="Z2944" s="1001" t="str">
        <f t="shared" si="856"/>
        <v xml:space="preserve">Cap.5 Pct.1: Nr. mediu de salariati (Col.3) &lt;= Nr. mediu de persoane ocupate (Col.4), pentru Rd.(1 la n). </v>
      </c>
      <c r="AA2944" s="2205">
        <f t="shared" si="852"/>
        <v>1</v>
      </c>
      <c r="AB2944" s="3036">
        <v>153</v>
      </c>
    </row>
    <row r="2945" spans="1:28" x14ac:dyDescent="0.25">
      <c r="A2945" s="1708">
        <f t="shared" ref="A2945:A3008" ca="1" si="857">IF(D2945="DA",IF(ISERROR(N2945),A2944+1,IF(N2945=1,A2944+1,A2944)),A2944)</f>
        <v>0</v>
      </c>
      <c r="B2945" s="1708">
        <f t="shared" si="846"/>
        <v>10153005</v>
      </c>
      <c r="C2945" s="994">
        <v>153</v>
      </c>
      <c r="D2945" s="1796" t="s">
        <v>447</v>
      </c>
      <c r="E2945" s="994">
        <v>5</v>
      </c>
      <c r="F2945" s="995" t="s">
        <v>3974</v>
      </c>
      <c r="G2945" s="994"/>
      <c r="H2945" s="996" t="s">
        <v>345</v>
      </c>
      <c r="I2945" s="1091" t="s">
        <v>6348</v>
      </c>
      <c r="J2945" s="996"/>
      <c r="K2945" s="999" t="s">
        <v>7523</v>
      </c>
      <c r="L2945" s="1000">
        <f t="shared" si="853"/>
        <v>0</v>
      </c>
      <c r="M2945" s="1000">
        <f t="shared" si="854"/>
        <v>0</v>
      </c>
      <c r="N2945" s="1725">
        <f t="shared" si="855"/>
        <v>0</v>
      </c>
      <c r="O2945" s="1000"/>
      <c r="P2945" s="1000"/>
      <c r="Q2945" s="1000"/>
      <c r="R2945" s="1000"/>
      <c r="S2945" s="1000"/>
      <c r="T2945" s="1000"/>
      <c r="U2945" s="1000"/>
      <c r="V2945" s="1000"/>
      <c r="W2945" s="1000"/>
      <c r="X2945" s="1000"/>
      <c r="Y2945" s="1001"/>
      <c r="Z2945" s="1001" t="str">
        <f t="shared" si="856"/>
        <v xml:space="preserve">Cap.5 Pct.1: Nr. mediu de salariati (Col.3) &lt;= Nr. mediu de persoane ocupate (Col.4), pentru Rd.(1 la n). </v>
      </c>
      <c r="AA2945" s="2205">
        <f t="shared" si="852"/>
        <v>1</v>
      </c>
      <c r="AB2945" s="3036">
        <v>153</v>
      </c>
    </row>
    <row r="2946" spans="1:28" x14ac:dyDescent="0.25">
      <c r="A2946" s="1708">
        <f t="shared" ca="1" si="857"/>
        <v>0</v>
      </c>
      <c r="B2946" s="1708">
        <f t="shared" si="846"/>
        <v>10153006</v>
      </c>
      <c r="C2946" s="994">
        <v>153</v>
      </c>
      <c r="D2946" s="1796" t="s">
        <v>447</v>
      </c>
      <c r="E2946" s="994">
        <v>6</v>
      </c>
      <c r="F2946" s="995" t="s">
        <v>3974</v>
      </c>
      <c r="G2946" s="994"/>
      <c r="H2946" s="996" t="s">
        <v>345</v>
      </c>
      <c r="I2946" s="1091" t="s">
        <v>6349</v>
      </c>
      <c r="J2946" s="996"/>
      <c r="K2946" s="999" t="s">
        <v>7524</v>
      </c>
      <c r="L2946" s="1000">
        <f t="shared" si="853"/>
        <v>0</v>
      </c>
      <c r="M2946" s="1000">
        <f t="shared" si="854"/>
        <v>0</v>
      </c>
      <c r="N2946" s="1725">
        <f t="shared" si="855"/>
        <v>0</v>
      </c>
      <c r="O2946" s="1000"/>
      <c r="P2946" s="1000"/>
      <c r="Q2946" s="1000"/>
      <c r="R2946" s="1000"/>
      <c r="S2946" s="1000"/>
      <c r="T2946" s="1000"/>
      <c r="U2946" s="1000"/>
      <c r="V2946" s="1000"/>
      <c r="W2946" s="1000"/>
      <c r="X2946" s="1000"/>
      <c r="Y2946" s="1001"/>
      <c r="Z2946" s="1001" t="str">
        <f t="shared" si="856"/>
        <v xml:space="preserve">Cap.5 Pct.1: Nr. mediu de salariati (Col.3) &lt;= Nr. mediu de persoane ocupate (Col.4), pentru Rd.(1 la n). </v>
      </c>
      <c r="AA2946" s="2205">
        <f t="shared" si="852"/>
        <v>1</v>
      </c>
      <c r="AB2946" s="3036">
        <v>153</v>
      </c>
    </row>
    <row r="2947" spans="1:28" x14ac:dyDescent="0.25">
      <c r="A2947" s="1708">
        <f t="shared" ca="1" si="857"/>
        <v>0</v>
      </c>
      <c r="B2947" s="1708">
        <f t="shared" si="846"/>
        <v>10153007</v>
      </c>
      <c r="C2947" s="994">
        <v>153</v>
      </c>
      <c r="D2947" s="1796" t="s">
        <v>447</v>
      </c>
      <c r="E2947" s="994">
        <v>7</v>
      </c>
      <c r="F2947" s="995" t="s">
        <v>3974</v>
      </c>
      <c r="G2947" s="994"/>
      <c r="H2947" s="996" t="s">
        <v>345</v>
      </c>
      <c r="I2947" s="1091" t="s">
        <v>6350</v>
      </c>
      <c r="J2947" s="996"/>
      <c r="K2947" s="999" t="s">
        <v>7525</v>
      </c>
      <c r="L2947" s="1000">
        <f t="shared" si="853"/>
        <v>0</v>
      </c>
      <c r="M2947" s="1000">
        <f t="shared" si="854"/>
        <v>0</v>
      </c>
      <c r="N2947" s="1725">
        <f t="shared" si="855"/>
        <v>0</v>
      </c>
      <c r="O2947" s="1000"/>
      <c r="P2947" s="1000"/>
      <c r="Q2947" s="1000"/>
      <c r="R2947" s="1000"/>
      <c r="S2947" s="1000"/>
      <c r="T2947" s="1000"/>
      <c r="U2947" s="1000"/>
      <c r="V2947" s="1000"/>
      <c r="W2947" s="1000"/>
      <c r="X2947" s="1000"/>
      <c r="Y2947" s="1001"/>
      <c r="Z2947" s="1001" t="str">
        <f t="shared" si="856"/>
        <v xml:space="preserve">Cap.5 Pct.1: Nr. mediu de salariati (Col.3) &lt;= Nr. mediu de persoane ocupate (Col.4), pentru Rd.(1 la n). </v>
      </c>
      <c r="AA2947" s="2205">
        <f t="shared" si="852"/>
        <v>1</v>
      </c>
      <c r="AB2947" s="3036">
        <v>153</v>
      </c>
    </row>
    <row r="2948" spans="1:28" x14ac:dyDescent="0.25">
      <c r="A2948" s="1708">
        <f t="shared" ca="1" si="857"/>
        <v>0</v>
      </c>
      <c r="B2948" s="1708">
        <f t="shared" si="846"/>
        <v>10153008</v>
      </c>
      <c r="C2948" s="994">
        <v>153</v>
      </c>
      <c r="D2948" s="1796" t="s">
        <v>447</v>
      </c>
      <c r="E2948" s="994">
        <v>8</v>
      </c>
      <c r="F2948" s="995" t="s">
        <v>3974</v>
      </c>
      <c r="G2948" s="994"/>
      <c r="H2948" s="996" t="s">
        <v>345</v>
      </c>
      <c r="I2948" s="1091" t="s">
        <v>6351</v>
      </c>
      <c r="J2948" s="996"/>
      <c r="K2948" s="999" t="s">
        <v>7526</v>
      </c>
      <c r="L2948" s="1000">
        <f t="shared" si="853"/>
        <v>0</v>
      </c>
      <c r="M2948" s="1000">
        <f t="shared" si="854"/>
        <v>0</v>
      </c>
      <c r="N2948" s="1725">
        <f t="shared" si="855"/>
        <v>0</v>
      </c>
      <c r="O2948" s="1000"/>
      <c r="P2948" s="1000"/>
      <c r="Q2948" s="1000"/>
      <c r="R2948" s="1000"/>
      <c r="S2948" s="1000"/>
      <c r="T2948" s="1000"/>
      <c r="U2948" s="1000"/>
      <c r="V2948" s="1000"/>
      <c r="W2948" s="1000"/>
      <c r="X2948" s="1000"/>
      <c r="Y2948" s="1001"/>
      <c r="Z2948" s="1001" t="str">
        <f t="shared" si="856"/>
        <v xml:space="preserve">Cap.5 Pct.1: Nr. mediu de salariati (Col.3) &lt;= Nr. mediu de persoane ocupate (Col.4), pentru Rd.(1 la n). </v>
      </c>
      <c r="AA2948" s="2205">
        <f t="shared" si="852"/>
        <v>1</v>
      </c>
      <c r="AB2948" s="3036">
        <v>153</v>
      </c>
    </row>
    <row r="2949" spans="1:28" x14ac:dyDescent="0.25">
      <c r="A2949" s="1708">
        <f t="shared" ca="1" si="857"/>
        <v>0</v>
      </c>
      <c r="B2949" s="1708">
        <f t="shared" si="846"/>
        <v>10153009</v>
      </c>
      <c r="C2949" s="994">
        <v>153</v>
      </c>
      <c r="D2949" s="1796" t="s">
        <v>447</v>
      </c>
      <c r="E2949" s="994">
        <v>9</v>
      </c>
      <c r="F2949" s="995" t="s">
        <v>3974</v>
      </c>
      <c r="G2949" s="994"/>
      <c r="H2949" s="996" t="s">
        <v>345</v>
      </c>
      <c r="I2949" s="1091" t="s">
        <v>6352</v>
      </c>
      <c r="J2949" s="996"/>
      <c r="K2949" s="999" t="s">
        <v>7527</v>
      </c>
      <c r="L2949" s="1000">
        <f t="shared" si="853"/>
        <v>0</v>
      </c>
      <c r="M2949" s="1000">
        <f t="shared" si="854"/>
        <v>0</v>
      </c>
      <c r="N2949" s="1725">
        <f t="shared" si="855"/>
        <v>0</v>
      </c>
      <c r="O2949" s="1000"/>
      <c r="P2949" s="1000"/>
      <c r="Q2949" s="1000"/>
      <c r="R2949" s="1000"/>
      <c r="S2949" s="1000"/>
      <c r="T2949" s="1000"/>
      <c r="U2949" s="1000"/>
      <c r="V2949" s="1000"/>
      <c r="W2949" s="1000"/>
      <c r="X2949" s="1000"/>
      <c r="Y2949" s="1001"/>
      <c r="Z2949" s="1001" t="str">
        <f t="shared" si="856"/>
        <v xml:space="preserve">Cap.5 Pct.1: Nr. mediu de salariati (Col.3) &lt;= Nr. mediu de persoane ocupate (Col.4), pentru Rd.(1 la n). </v>
      </c>
      <c r="AA2949" s="2205">
        <f t="shared" si="852"/>
        <v>1</v>
      </c>
      <c r="AB2949" s="3036">
        <v>153</v>
      </c>
    </row>
    <row r="2950" spans="1:28" x14ac:dyDescent="0.25">
      <c r="A2950" s="1708">
        <f t="shared" ca="1" si="857"/>
        <v>0</v>
      </c>
      <c r="B2950" s="1708">
        <f t="shared" si="846"/>
        <v>10153010</v>
      </c>
      <c r="C2950" s="994">
        <v>153</v>
      </c>
      <c r="D2950" s="1796" t="s">
        <v>447</v>
      </c>
      <c r="E2950" s="994">
        <v>10</v>
      </c>
      <c r="F2950" s="995" t="s">
        <v>3974</v>
      </c>
      <c r="G2950" s="994"/>
      <c r="H2950" s="996" t="s">
        <v>345</v>
      </c>
      <c r="I2950" s="1091" t="s">
        <v>6353</v>
      </c>
      <c r="J2950" s="996"/>
      <c r="K2950" s="999" t="s">
        <v>7528</v>
      </c>
      <c r="L2950" s="1000">
        <f t="shared" si="853"/>
        <v>0</v>
      </c>
      <c r="M2950" s="1000">
        <f t="shared" si="854"/>
        <v>0</v>
      </c>
      <c r="N2950" s="1725">
        <f t="shared" si="855"/>
        <v>0</v>
      </c>
      <c r="O2950" s="1000"/>
      <c r="P2950" s="1000"/>
      <c r="Q2950" s="1000"/>
      <c r="R2950" s="1000"/>
      <c r="S2950" s="1000"/>
      <c r="T2950" s="1000"/>
      <c r="U2950" s="1000"/>
      <c r="V2950" s="1000"/>
      <c r="W2950" s="1000"/>
      <c r="X2950" s="1000"/>
      <c r="Y2950" s="1001"/>
      <c r="Z2950" s="1001" t="str">
        <f t="shared" si="856"/>
        <v xml:space="preserve">Cap.5 Pct.1: Nr. mediu de salariati (Col.3) &lt;= Nr. mediu de persoane ocupate (Col.4), pentru Rd.(1 la n). </v>
      </c>
      <c r="AA2950" s="2205">
        <f t="shared" si="852"/>
        <v>1</v>
      </c>
      <c r="AB2950" s="3036">
        <v>153</v>
      </c>
    </row>
    <row r="2951" spans="1:28" x14ac:dyDescent="0.25">
      <c r="A2951" s="1708">
        <f t="shared" ca="1" si="857"/>
        <v>0</v>
      </c>
      <c r="B2951" s="1708">
        <f t="shared" si="846"/>
        <v>10153011</v>
      </c>
      <c r="C2951" s="994">
        <v>153</v>
      </c>
      <c r="D2951" s="1796" t="s">
        <v>447</v>
      </c>
      <c r="E2951" s="994">
        <v>11</v>
      </c>
      <c r="F2951" s="995" t="s">
        <v>3974</v>
      </c>
      <c r="G2951" s="994"/>
      <c r="H2951" s="996" t="s">
        <v>345</v>
      </c>
      <c r="I2951" s="1091" t="s">
        <v>6354</v>
      </c>
      <c r="J2951" s="996"/>
      <c r="K2951" s="999" t="s">
        <v>7529</v>
      </c>
      <c r="L2951" s="1000">
        <f t="shared" si="853"/>
        <v>0</v>
      </c>
      <c r="M2951" s="1000">
        <f t="shared" si="854"/>
        <v>0</v>
      </c>
      <c r="N2951" s="1725">
        <f t="shared" si="855"/>
        <v>0</v>
      </c>
      <c r="O2951" s="1000"/>
      <c r="P2951" s="1000"/>
      <c r="Q2951" s="1000"/>
      <c r="R2951" s="1000"/>
      <c r="S2951" s="1000"/>
      <c r="T2951" s="1000"/>
      <c r="U2951" s="1000"/>
      <c r="V2951" s="1000"/>
      <c r="W2951" s="1000"/>
      <c r="X2951" s="1000"/>
      <c r="Y2951" s="1001"/>
      <c r="Z2951" s="1001" t="str">
        <f t="shared" si="856"/>
        <v xml:space="preserve">Cap.5 Pct.1: Nr. mediu de salariati (Col.3) &lt;= Nr. mediu de persoane ocupate (Col.4), pentru Rd.(1 la n). </v>
      </c>
      <c r="AA2951" s="2205">
        <f t="shared" si="852"/>
        <v>1</v>
      </c>
      <c r="AB2951" s="3036">
        <v>153</v>
      </c>
    </row>
    <row r="2952" spans="1:28" x14ac:dyDescent="0.25">
      <c r="A2952" s="1708">
        <f t="shared" ca="1" si="857"/>
        <v>0</v>
      </c>
      <c r="B2952" s="1708">
        <f t="shared" si="846"/>
        <v>10153012</v>
      </c>
      <c r="C2952" s="994">
        <v>153</v>
      </c>
      <c r="D2952" s="1796" t="s">
        <v>447</v>
      </c>
      <c r="E2952" s="994">
        <v>12</v>
      </c>
      <c r="F2952" s="995" t="s">
        <v>3974</v>
      </c>
      <c r="G2952" s="994"/>
      <c r="H2952" s="996" t="s">
        <v>345</v>
      </c>
      <c r="I2952" s="1091" t="s">
        <v>6355</v>
      </c>
      <c r="J2952" s="996"/>
      <c r="K2952" s="999" t="s">
        <v>7530</v>
      </c>
      <c r="L2952" s="1000">
        <f t="shared" si="853"/>
        <v>0</v>
      </c>
      <c r="M2952" s="1000">
        <f t="shared" si="854"/>
        <v>0</v>
      </c>
      <c r="N2952" s="1725">
        <f t="shared" si="855"/>
        <v>0</v>
      </c>
      <c r="O2952" s="1000"/>
      <c r="P2952" s="1000"/>
      <c r="Q2952" s="1000"/>
      <c r="R2952" s="1000"/>
      <c r="S2952" s="1000"/>
      <c r="T2952" s="1000"/>
      <c r="U2952" s="1000"/>
      <c r="V2952" s="1000"/>
      <c r="W2952" s="1000"/>
      <c r="X2952" s="1000"/>
      <c r="Y2952" s="1001"/>
      <c r="Z2952" s="1001" t="str">
        <f t="shared" si="856"/>
        <v xml:space="preserve">Cap.5 Pct.1: Nr. mediu de salariati (Col.3) &lt;= Nr. mediu de persoane ocupate (Col.4), pentru Rd.(1 la n). </v>
      </c>
      <c r="AA2952" s="2205">
        <f t="shared" si="852"/>
        <v>1</v>
      </c>
      <c r="AB2952" s="3036">
        <v>153</v>
      </c>
    </row>
    <row r="2953" spans="1:28" x14ac:dyDescent="0.25">
      <c r="A2953" s="1708">
        <f t="shared" ca="1" si="857"/>
        <v>0</v>
      </c>
      <c r="B2953" s="1708">
        <f t="shared" si="846"/>
        <v>10153013</v>
      </c>
      <c r="C2953" s="994">
        <v>153</v>
      </c>
      <c r="D2953" s="1796" t="s">
        <v>447</v>
      </c>
      <c r="E2953" s="994">
        <v>13</v>
      </c>
      <c r="F2953" s="995" t="s">
        <v>3974</v>
      </c>
      <c r="G2953" s="994"/>
      <c r="H2953" s="996" t="s">
        <v>345</v>
      </c>
      <c r="I2953" s="1091" t="s">
        <v>6356</v>
      </c>
      <c r="J2953" s="996"/>
      <c r="K2953" s="999" t="s">
        <v>7531</v>
      </c>
      <c r="L2953" s="1000">
        <f t="shared" si="853"/>
        <v>0</v>
      </c>
      <c r="M2953" s="1000">
        <f t="shared" si="854"/>
        <v>0</v>
      </c>
      <c r="N2953" s="1725">
        <f t="shared" si="855"/>
        <v>0</v>
      </c>
      <c r="O2953" s="1000"/>
      <c r="P2953" s="1000"/>
      <c r="Q2953" s="1000"/>
      <c r="R2953" s="1000"/>
      <c r="S2953" s="1000"/>
      <c r="T2953" s="1000"/>
      <c r="U2953" s="1000"/>
      <c r="V2953" s="1000"/>
      <c r="W2953" s="1000"/>
      <c r="X2953" s="1000"/>
      <c r="Y2953" s="1001"/>
      <c r="Z2953" s="1001" t="str">
        <f t="shared" si="856"/>
        <v xml:space="preserve">Cap.5 Pct.1: Nr. mediu de salariati (Col.3) &lt;= Nr. mediu de persoane ocupate (Col.4), pentru Rd.(1 la n). </v>
      </c>
      <c r="AA2953" s="2205">
        <f t="shared" si="852"/>
        <v>1</v>
      </c>
      <c r="AB2953" s="3036">
        <v>153</v>
      </c>
    </row>
    <row r="2954" spans="1:28" x14ac:dyDescent="0.25">
      <c r="A2954" s="1708">
        <f t="shared" ca="1" si="857"/>
        <v>0</v>
      </c>
      <c r="B2954" s="1708">
        <f t="shared" si="846"/>
        <v>10153014</v>
      </c>
      <c r="C2954" s="994">
        <v>153</v>
      </c>
      <c r="D2954" s="1796" t="s">
        <v>447</v>
      </c>
      <c r="E2954" s="994">
        <v>14</v>
      </c>
      <c r="F2954" s="995" t="s">
        <v>3974</v>
      </c>
      <c r="G2954" s="994"/>
      <c r="H2954" s="996" t="s">
        <v>345</v>
      </c>
      <c r="I2954" s="1091" t="s">
        <v>6357</v>
      </c>
      <c r="J2954" s="996"/>
      <c r="K2954" s="999" t="s">
        <v>7532</v>
      </c>
      <c r="L2954" s="1000">
        <f t="shared" si="853"/>
        <v>0</v>
      </c>
      <c r="M2954" s="1000">
        <f t="shared" si="854"/>
        <v>0</v>
      </c>
      <c r="N2954" s="1725">
        <f t="shared" si="855"/>
        <v>0</v>
      </c>
      <c r="O2954" s="1000"/>
      <c r="P2954" s="1000"/>
      <c r="Q2954" s="1000"/>
      <c r="R2954" s="1000"/>
      <c r="S2954" s="1000"/>
      <c r="T2954" s="1000"/>
      <c r="U2954" s="1000"/>
      <c r="V2954" s="1000"/>
      <c r="W2954" s="1000"/>
      <c r="X2954" s="1000"/>
      <c r="Y2954" s="1001"/>
      <c r="Z2954" s="1001" t="str">
        <f t="shared" si="856"/>
        <v xml:space="preserve">Cap.5 Pct.1: Nr. mediu de salariati (Col.3) &lt;= Nr. mediu de persoane ocupate (Col.4), pentru Rd.(1 la n). </v>
      </c>
      <c r="AA2954" s="2205">
        <f t="shared" si="852"/>
        <v>1</v>
      </c>
      <c r="AB2954" s="3036">
        <v>153</v>
      </c>
    </row>
    <row r="2955" spans="1:28" x14ac:dyDescent="0.25">
      <c r="A2955" s="1708">
        <f t="shared" ca="1" si="857"/>
        <v>0</v>
      </c>
      <c r="B2955" s="1708">
        <f t="shared" ref="B2955:B3018" si="858">VALUE("1"&amp;TEXT(C2955,"0000")&amp;TEXT(E2955,"000"))</f>
        <v>10153015</v>
      </c>
      <c r="C2955" s="994">
        <v>153</v>
      </c>
      <c r="D2955" s="1796" t="s">
        <v>447</v>
      </c>
      <c r="E2955" s="994">
        <v>15</v>
      </c>
      <c r="F2955" s="995" t="s">
        <v>3974</v>
      </c>
      <c r="G2955" s="994"/>
      <c r="H2955" s="996" t="s">
        <v>345</v>
      </c>
      <c r="I2955" s="1091" t="s">
        <v>6358</v>
      </c>
      <c r="J2955" s="996"/>
      <c r="K2955" s="999" t="s">
        <v>7533</v>
      </c>
      <c r="L2955" s="1000">
        <f t="shared" si="853"/>
        <v>0</v>
      </c>
      <c r="M2955" s="1000">
        <f t="shared" si="854"/>
        <v>0</v>
      </c>
      <c r="N2955" s="1725">
        <f t="shared" si="855"/>
        <v>0</v>
      </c>
      <c r="O2955" s="1000"/>
      <c r="P2955" s="1000"/>
      <c r="Q2955" s="1000"/>
      <c r="R2955" s="1000"/>
      <c r="S2955" s="1000"/>
      <c r="T2955" s="1000"/>
      <c r="U2955" s="1000"/>
      <c r="V2955" s="1000"/>
      <c r="W2955" s="1000"/>
      <c r="X2955" s="1000"/>
      <c r="Y2955" s="1001"/>
      <c r="Z2955" s="1001" t="str">
        <f t="shared" si="856"/>
        <v xml:space="preserve">Cap.5 Pct.1: Nr. mediu de salariati (Col.3) &lt;= Nr. mediu de persoane ocupate (Col.4), pentru Rd.(1 la n). </v>
      </c>
      <c r="AA2955" s="2205">
        <f t="shared" si="852"/>
        <v>1</v>
      </c>
      <c r="AB2955" s="3036">
        <v>153</v>
      </c>
    </row>
    <row r="2956" spans="1:28" x14ac:dyDescent="0.25">
      <c r="A2956" s="1708">
        <f t="shared" ca="1" si="857"/>
        <v>0</v>
      </c>
      <c r="B2956" s="1708">
        <f t="shared" si="858"/>
        <v>10153016</v>
      </c>
      <c r="C2956" s="994">
        <v>153</v>
      </c>
      <c r="D2956" s="1796" t="s">
        <v>447</v>
      </c>
      <c r="E2956" s="994">
        <v>16</v>
      </c>
      <c r="F2956" s="995" t="s">
        <v>3974</v>
      </c>
      <c r="G2956" s="994"/>
      <c r="H2956" s="996" t="s">
        <v>345</v>
      </c>
      <c r="I2956" s="1091" t="s">
        <v>6359</v>
      </c>
      <c r="J2956" s="996"/>
      <c r="K2956" s="999" t="s">
        <v>7534</v>
      </c>
      <c r="L2956" s="1000">
        <f t="shared" si="853"/>
        <v>0</v>
      </c>
      <c r="M2956" s="1000">
        <f t="shared" si="854"/>
        <v>0</v>
      </c>
      <c r="N2956" s="1725">
        <f t="shared" si="855"/>
        <v>0</v>
      </c>
      <c r="O2956" s="1000"/>
      <c r="P2956" s="1000"/>
      <c r="Q2956" s="1000"/>
      <c r="R2956" s="1000"/>
      <c r="S2956" s="1000"/>
      <c r="T2956" s="1000"/>
      <c r="U2956" s="1000"/>
      <c r="V2956" s="1000"/>
      <c r="W2956" s="1000"/>
      <c r="X2956" s="1000"/>
      <c r="Y2956" s="1001"/>
      <c r="Z2956" s="1001" t="str">
        <f t="shared" si="856"/>
        <v xml:space="preserve">Cap.5 Pct.1: Nr. mediu de salariati (Col.3) &lt;= Nr. mediu de persoane ocupate (Col.4), pentru Rd.(1 la n). </v>
      </c>
      <c r="AA2956" s="2205">
        <f t="shared" si="852"/>
        <v>1</v>
      </c>
      <c r="AB2956" s="3036">
        <v>153</v>
      </c>
    </row>
    <row r="2957" spans="1:28" x14ac:dyDescent="0.25">
      <c r="A2957" s="1708">
        <f t="shared" ca="1" si="857"/>
        <v>0</v>
      </c>
      <c r="B2957" s="1708">
        <f t="shared" si="858"/>
        <v>10153017</v>
      </c>
      <c r="C2957" s="994">
        <v>153</v>
      </c>
      <c r="D2957" s="1796" t="s">
        <v>447</v>
      </c>
      <c r="E2957" s="994">
        <v>17</v>
      </c>
      <c r="F2957" s="995" t="s">
        <v>3974</v>
      </c>
      <c r="G2957" s="994"/>
      <c r="H2957" s="996" t="s">
        <v>345</v>
      </c>
      <c r="I2957" s="1091" t="s">
        <v>6360</v>
      </c>
      <c r="J2957" s="996"/>
      <c r="K2957" s="999" t="s">
        <v>7535</v>
      </c>
      <c r="L2957" s="1000">
        <f t="shared" si="853"/>
        <v>0</v>
      </c>
      <c r="M2957" s="1000">
        <f t="shared" si="854"/>
        <v>0</v>
      </c>
      <c r="N2957" s="1725">
        <f t="shared" si="855"/>
        <v>0</v>
      </c>
      <c r="O2957" s="1000"/>
      <c r="P2957" s="1000"/>
      <c r="Q2957" s="1000"/>
      <c r="R2957" s="1000"/>
      <c r="S2957" s="1000"/>
      <c r="T2957" s="1000"/>
      <c r="U2957" s="1000"/>
      <c r="V2957" s="1000"/>
      <c r="W2957" s="1000"/>
      <c r="X2957" s="1000"/>
      <c r="Y2957" s="1001"/>
      <c r="Z2957" s="1001" t="str">
        <f t="shared" si="856"/>
        <v xml:space="preserve">Cap.5 Pct.1: Nr. mediu de salariati (Col.3) &lt;= Nr. mediu de persoane ocupate (Col.4), pentru Rd.(1 la n). </v>
      </c>
      <c r="AA2957" s="2205">
        <f t="shared" si="852"/>
        <v>1</v>
      </c>
      <c r="AB2957" s="3036">
        <v>153</v>
      </c>
    </row>
    <row r="2958" spans="1:28" x14ac:dyDescent="0.25">
      <c r="A2958" s="1708">
        <f t="shared" ca="1" si="857"/>
        <v>0</v>
      </c>
      <c r="B2958" s="1708">
        <f t="shared" si="858"/>
        <v>10153018</v>
      </c>
      <c r="C2958" s="994">
        <v>153</v>
      </c>
      <c r="D2958" s="1796" t="s">
        <v>447</v>
      </c>
      <c r="E2958" s="994">
        <v>18</v>
      </c>
      <c r="F2958" s="995" t="s">
        <v>3974</v>
      </c>
      <c r="G2958" s="994"/>
      <c r="H2958" s="996" t="s">
        <v>345</v>
      </c>
      <c r="I2958" s="1091" t="s">
        <v>6361</v>
      </c>
      <c r="J2958" s="996"/>
      <c r="K2958" s="999" t="s">
        <v>7536</v>
      </c>
      <c r="L2958" s="1000">
        <f t="shared" si="853"/>
        <v>0</v>
      </c>
      <c r="M2958" s="1000">
        <f t="shared" si="854"/>
        <v>0</v>
      </c>
      <c r="N2958" s="1725">
        <f t="shared" si="855"/>
        <v>0</v>
      </c>
      <c r="O2958" s="1000"/>
      <c r="P2958" s="1000"/>
      <c r="Q2958" s="1000"/>
      <c r="R2958" s="1000"/>
      <c r="S2958" s="1000"/>
      <c r="T2958" s="1000"/>
      <c r="U2958" s="1000"/>
      <c r="V2958" s="1000"/>
      <c r="W2958" s="1000"/>
      <c r="X2958" s="1000"/>
      <c r="Y2958" s="1001"/>
      <c r="Z2958" s="1001" t="str">
        <f t="shared" si="856"/>
        <v xml:space="preserve">Cap.5 Pct.1: Nr. mediu de salariati (Col.3) &lt;= Nr. mediu de persoane ocupate (Col.4), pentru Rd.(1 la n). </v>
      </c>
      <c r="AA2958" s="2205">
        <f t="shared" si="852"/>
        <v>1</v>
      </c>
      <c r="AB2958" s="3036">
        <v>153</v>
      </c>
    </row>
    <row r="2959" spans="1:28" x14ac:dyDescent="0.25">
      <c r="A2959" s="1708">
        <f t="shared" ca="1" si="857"/>
        <v>0</v>
      </c>
      <c r="B2959" s="1708">
        <f t="shared" si="858"/>
        <v>10153019</v>
      </c>
      <c r="C2959" s="994">
        <v>153</v>
      </c>
      <c r="D2959" s="1796" t="s">
        <v>447</v>
      </c>
      <c r="E2959" s="994">
        <v>19</v>
      </c>
      <c r="F2959" s="995" t="s">
        <v>3974</v>
      </c>
      <c r="G2959" s="994"/>
      <c r="H2959" s="996" t="s">
        <v>345</v>
      </c>
      <c r="I2959" s="1091" t="s">
        <v>6362</v>
      </c>
      <c r="J2959" s="996"/>
      <c r="K2959" s="999" t="s">
        <v>7537</v>
      </c>
      <c r="L2959" s="1000">
        <f t="shared" si="853"/>
        <v>0</v>
      </c>
      <c r="M2959" s="1000">
        <f t="shared" si="854"/>
        <v>0</v>
      </c>
      <c r="N2959" s="1725">
        <f t="shared" si="855"/>
        <v>0</v>
      </c>
      <c r="O2959" s="1000"/>
      <c r="P2959" s="1000"/>
      <c r="Q2959" s="1000"/>
      <c r="R2959" s="1000"/>
      <c r="S2959" s="1000"/>
      <c r="T2959" s="1000"/>
      <c r="U2959" s="1000"/>
      <c r="V2959" s="1000"/>
      <c r="W2959" s="1000"/>
      <c r="X2959" s="1000"/>
      <c r="Y2959" s="1001"/>
      <c r="Z2959" s="1001" t="str">
        <f t="shared" si="856"/>
        <v xml:space="preserve">Cap.5 Pct.1: Nr. mediu de salariati (Col.3) &lt;= Nr. mediu de persoane ocupate (Col.4), pentru Rd.(1 la n). </v>
      </c>
      <c r="AA2959" s="2205">
        <f t="shared" si="852"/>
        <v>1</v>
      </c>
      <c r="AB2959" s="3036">
        <v>153</v>
      </c>
    </row>
    <row r="2960" spans="1:28" x14ac:dyDescent="0.25">
      <c r="A2960" s="1708">
        <f t="shared" ca="1" si="857"/>
        <v>0</v>
      </c>
      <c r="B2960" s="1708">
        <f t="shared" si="858"/>
        <v>10153020</v>
      </c>
      <c r="C2960" s="994">
        <v>153</v>
      </c>
      <c r="D2960" s="1796" t="s">
        <v>447</v>
      </c>
      <c r="E2960" s="994">
        <v>20</v>
      </c>
      <c r="F2960" s="995" t="s">
        <v>3974</v>
      </c>
      <c r="G2960" s="994"/>
      <c r="H2960" s="996" t="s">
        <v>345</v>
      </c>
      <c r="I2960" s="1091" t="s">
        <v>6363</v>
      </c>
      <c r="J2960" s="996"/>
      <c r="K2960" s="999" t="s">
        <v>7538</v>
      </c>
      <c r="L2960" s="1000">
        <f t="shared" si="853"/>
        <v>0</v>
      </c>
      <c r="M2960" s="1000">
        <f t="shared" si="854"/>
        <v>0</v>
      </c>
      <c r="N2960" s="1725">
        <f t="shared" si="855"/>
        <v>0</v>
      </c>
      <c r="O2960" s="1000"/>
      <c r="P2960" s="1000"/>
      <c r="Q2960" s="1000"/>
      <c r="R2960" s="1000"/>
      <c r="S2960" s="1000"/>
      <c r="T2960" s="1000"/>
      <c r="U2960" s="1000"/>
      <c r="V2960" s="1000"/>
      <c r="W2960" s="1000"/>
      <c r="X2960" s="1000"/>
      <c r="Y2960" s="1001"/>
      <c r="Z2960" s="1001" t="str">
        <f t="shared" si="856"/>
        <v xml:space="preserve">Cap.5 Pct.1: Nr. mediu de salariati (Col.3) &lt;= Nr. mediu de persoane ocupate (Col.4), pentru Rd.(1 la n). </v>
      </c>
      <c r="AA2960" s="2205">
        <f t="shared" si="852"/>
        <v>1</v>
      </c>
      <c r="AB2960" s="3036">
        <v>153</v>
      </c>
    </row>
    <row r="2961" spans="1:28" x14ac:dyDescent="0.25">
      <c r="A2961" s="1708">
        <f t="shared" ca="1" si="857"/>
        <v>0</v>
      </c>
      <c r="B2961" s="1708">
        <f t="shared" si="858"/>
        <v>10153021</v>
      </c>
      <c r="C2961" s="994">
        <v>153</v>
      </c>
      <c r="D2961" s="1796" t="s">
        <v>447</v>
      </c>
      <c r="E2961" s="994">
        <v>21</v>
      </c>
      <c r="F2961" s="995" t="s">
        <v>3974</v>
      </c>
      <c r="G2961" s="994"/>
      <c r="H2961" s="996" t="s">
        <v>345</v>
      </c>
      <c r="I2961" s="1091" t="s">
        <v>6364</v>
      </c>
      <c r="J2961" s="996"/>
      <c r="K2961" s="999" t="s">
        <v>7539</v>
      </c>
      <c r="L2961" s="1000">
        <f t="shared" si="853"/>
        <v>0</v>
      </c>
      <c r="M2961" s="1000">
        <f t="shared" si="854"/>
        <v>0</v>
      </c>
      <c r="N2961" s="1725">
        <f t="shared" si="855"/>
        <v>0</v>
      </c>
      <c r="O2961" s="1000"/>
      <c r="P2961" s="1000"/>
      <c r="Q2961" s="1000"/>
      <c r="R2961" s="1000"/>
      <c r="S2961" s="1000"/>
      <c r="T2961" s="1000"/>
      <c r="U2961" s="1000"/>
      <c r="V2961" s="1000"/>
      <c r="W2961" s="1000"/>
      <c r="X2961" s="1000"/>
      <c r="Y2961" s="1001"/>
      <c r="Z2961" s="1001" t="str">
        <f t="shared" si="856"/>
        <v xml:space="preserve">Cap.5 Pct.1: Nr. mediu de salariati (Col.3) &lt;= Nr. mediu de persoane ocupate (Col.4), pentru Rd.(1 la n). </v>
      </c>
      <c r="AA2961" s="2205">
        <f t="shared" si="852"/>
        <v>1</v>
      </c>
      <c r="AB2961" s="3036">
        <v>153</v>
      </c>
    </row>
    <row r="2962" spans="1:28" x14ac:dyDescent="0.25">
      <c r="A2962" s="1708">
        <f t="shared" ca="1" si="857"/>
        <v>0</v>
      </c>
      <c r="B2962" s="1708">
        <f t="shared" si="858"/>
        <v>10153022</v>
      </c>
      <c r="C2962" s="994">
        <v>153</v>
      </c>
      <c r="D2962" s="1796" t="s">
        <v>447</v>
      </c>
      <c r="E2962" s="994">
        <v>22</v>
      </c>
      <c r="F2962" s="995" t="s">
        <v>3974</v>
      </c>
      <c r="G2962" s="994"/>
      <c r="H2962" s="996" t="s">
        <v>345</v>
      </c>
      <c r="I2962" s="1091" t="s">
        <v>6365</v>
      </c>
      <c r="J2962" s="996"/>
      <c r="K2962" s="999" t="s">
        <v>7540</v>
      </c>
      <c r="L2962" s="1000">
        <f t="shared" si="853"/>
        <v>0</v>
      </c>
      <c r="M2962" s="1000">
        <f t="shared" si="854"/>
        <v>0</v>
      </c>
      <c r="N2962" s="1725">
        <f t="shared" si="855"/>
        <v>0</v>
      </c>
      <c r="O2962" s="1000"/>
      <c r="P2962" s="1000"/>
      <c r="Q2962" s="1000"/>
      <c r="R2962" s="1000"/>
      <c r="S2962" s="1000"/>
      <c r="T2962" s="1000"/>
      <c r="U2962" s="1000"/>
      <c r="V2962" s="1000"/>
      <c r="W2962" s="1000"/>
      <c r="X2962" s="1000"/>
      <c r="Y2962" s="1001"/>
      <c r="Z2962" s="1001" t="str">
        <f t="shared" si="856"/>
        <v xml:space="preserve">Cap.5 Pct.1: Nr. mediu de salariati (Col.3) &lt;= Nr. mediu de persoane ocupate (Col.4), pentru Rd.(1 la n). </v>
      </c>
      <c r="AA2962" s="2205">
        <f t="shared" si="852"/>
        <v>1</v>
      </c>
      <c r="AB2962" s="3036">
        <v>153</v>
      </c>
    </row>
    <row r="2963" spans="1:28" x14ac:dyDescent="0.25">
      <c r="A2963" s="1708">
        <f t="shared" ca="1" si="857"/>
        <v>0</v>
      </c>
      <c r="B2963" s="1708">
        <f t="shared" si="858"/>
        <v>10153023</v>
      </c>
      <c r="C2963" s="994">
        <v>153</v>
      </c>
      <c r="D2963" s="1796" t="s">
        <v>447</v>
      </c>
      <c r="E2963" s="994">
        <v>23</v>
      </c>
      <c r="F2963" s="995" t="s">
        <v>3974</v>
      </c>
      <c r="G2963" s="994"/>
      <c r="H2963" s="996" t="s">
        <v>345</v>
      </c>
      <c r="I2963" s="1091" t="s">
        <v>6366</v>
      </c>
      <c r="J2963" s="996"/>
      <c r="K2963" s="999" t="s">
        <v>7541</v>
      </c>
      <c r="L2963" s="1000">
        <f t="shared" si="853"/>
        <v>0</v>
      </c>
      <c r="M2963" s="1000">
        <f t="shared" si="854"/>
        <v>0</v>
      </c>
      <c r="N2963" s="1725">
        <f t="shared" si="855"/>
        <v>0</v>
      </c>
      <c r="O2963" s="1000"/>
      <c r="P2963" s="1000"/>
      <c r="Q2963" s="1000"/>
      <c r="R2963" s="1000"/>
      <c r="S2963" s="1000"/>
      <c r="T2963" s="1000"/>
      <c r="U2963" s="1000"/>
      <c r="V2963" s="1000"/>
      <c r="W2963" s="1000"/>
      <c r="X2963" s="1000"/>
      <c r="Y2963" s="1001"/>
      <c r="Z2963" s="1001" t="str">
        <f t="shared" si="856"/>
        <v xml:space="preserve">Cap.5 Pct.1: Nr. mediu de salariati (Col.3) &lt;= Nr. mediu de persoane ocupate (Col.4), pentru Rd.(1 la n). </v>
      </c>
      <c r="AA2963" s="2205">
        <f t="shared" si="852"/>
        <v>1</v>
      </c>
      <c r="AB2963" s="3036">
        <v>153</v>
      </c>
    </row>
    <row r="2964" spans="1:28" x14ac:dyDescent="0.25">
      <c r="A2964" s="1708">
        <f t="shared" ca="1" si="857"/>
        <v>0</v>
      </c>
      <c r="B2964" s="1708">
        <f t="shared" si="858"/>
        <v>10153024</v>
      </c>
      <c r="C2964" s="994">
        <v>153</v>
      </c>
      <c r="D2964" s="1796" t="s">
        <v>447</v>
      </c>
      <c r="E2964" s="994">
        <v>24</v>
      </c>
      <c r="F2964" s="995" t="s">
        <v>3974</v>
      </c>
      <c r="G2964" s="994"/>
      <c r="H2964" s="996" t="s">
        <v>345</v>
      </c>
      <c r="I2964" s="1091" t="s">
        <v>6367</v>
      </c>
      <c r="J2964" s="996"/>
      <c r="K2964" s="999" t="s">
        <v>7542</v>
      </c>
      <c r="L2964" s="1000">
        <f t="shared" si="853"/>
        <v>0</v>
      </c>
      <c r="M2964" s="1000">
        <f t="shared" si="854"/>
        <v>0</v>
      </c>
      <c r="N2964" s="1725">
        <f t="shared" si="855"/>
        <v>0</v>
      </c>
      <c r="O2964" s="1000"/>
      <c r="P2964" s="1000"/>
      <c r="Q2964" s="1000"/>
      <c r="R2964" s="1000"/>
      <c r="S2964" s="1000"/>
      <c r="T2964" s="1000"/>
      <c r="U2964" s="1000"/>
      <c r="V2964" s="1000"/>
      <c r="W2964" s="1000"/>
      <c r="X2964" s="1000"/>
      <c r="Y2964" s="1001"/>
      <c r="Z2964" s="1001" t="str">
        <f t="shared" si="856"/>
        <v xml:space="preserve">Cap.5 Pct.1: Nr. mediu de salariati (Col.3) &lt;= Nr. mediu de persoane ocupate (Col.4), pentru Rd.(1 la n). </v>
      </c>
      <c r="AA2964" s="2205">
        <f t="shared" si="852"/>
        <v>1</v>
      </c>
      <c r="AB2964" s="3036">
        <v>153</v>
      </c>
    </row>
    <row r="2965" spans="1:28" x14ac:dyDescent="0.25">
      <c r="A2965" s="1708">
        <f t="shared" ca="1" si="857"/>
        <v>0</v>
      </c>
      <c r="B2965" s="1708">
        <f t="shared" si="858"/>
        <v>10153025</v>
      </c>
      <c r="C2965" s="994">
        <v>153</v>
      </c>
      <c r="D2965" s="1796" t="s">
        <v>447</v>
      </c>
      <c r="E2965" s="994">
        <v>25</v>
      </c>
      <c r="F2965" s="995" t="s">
        <v>3974</v>
      </c>
      <c r="G2965" s="994"/>
      <c r="H2965" s="996" t="s">
        <v>345</v>
      </c>
      <c r="I2965" s="1091" t="s">
        <v>6368</v>
      </c>
      <c r="J2965" s="996"/>
      <c r="K2965" s="999" t="s">
        <v>7543</v>
      </c>
      <c r="L2965" s="1000">
        <f t="shared" si="853"/>
        <v>0</v>
      </c>
      <c r="M2965" s="1000">
        <f t="shared" si="854"/>
        <v>0</v>
      </c>
      <c r="N2965" s="1725">
        <f t="shared" si="855"/>
        <v>0</v>
      </c>
      <c r="O2965" s="1000"/>
      <c r="P2965" s="1000"/>
      <c r="Q2965" s="1000"/>
      <c r="R2965" s="1000"/>
      <c r="S2965" s="1000"/>
      <c r="T2965" s="1000"/>
      <c r="U2965" s="1000"/>
      <c r="V2965" s="1000"/>
      <c r="W2965" s="1000"/>
      <c r="X2965" s="1000"/>
      <c r="Y2965" s="1001"/>
      <c r="Z2965" s="1001" t="str">
        <f t="shared" si="856"/>
        <v xml:space="preserve">Cap.5 Pct.1: Nr. mediu de salariati (Col.3) &lt;= Nr. mediu de persoane ocupate (Col.4), pentru Rd.(1 la n). </v>
      </c>
      <c r="AA2965" s="2205">
        <f t="shared" si="852"/>
        <v>1</v>
      </c>
      <c r="AB2965" s="3036">
        <v>153</v>
      </c>
    </row>
    <row r="2966" spans="1:28" x14ac:dyDescent="0.25">
      <c r="A2966" s="1708">
        <f t="shared" ca="1" si="857"/>
        <v>0</v>
      </c>
      <c r="B2966" s="1708">
        <f t="shared" si="858"/>
        <v>10153026</v>
      </c>
      <c r="C2966" s="994">
        <v>153</v>
      </c>
      <c r="D2966" s="1796" t="s">
        <v>447</v>
      </c>
      <c r="E2966" s="994">
        <v>26</v>
      </c>
      <c r="F2966" s="995" t="s">
        <v>3974</v>
      </c>
      <c r="G2966" s="994"/>
      <c r="H2966" s="996" t="s">
        <v>345</v>
      </c>
      <c r="I2966" s="1091" t="s">
        <v>6369</v>
      </c>
      <c r="J2966" s="996"/>
      <c r="K2966" s="999" t="s">
        <v>7544</v>
      </c>
      <c r="L2966" s="1000">
        <f t="shared" si="853"/>
        <v>0</v>
      </c>
      <c r="M2966" s="1000">
        <f t="shared" si="854"/>
        <v>0</v>
      </c>
      <c r="N2966" s="1725">
        <f t="shared" si="855"/>
        <v>0</v>
      </c>
      <c r="O2966" s="1000"/>
      <c r="P2966" s="1000"/>
      <c r="Q2966" s="1000"/>
      <c r="R2966" s="1000"/>
      <c r="S2966" s="1000"/>
      <c r="T2966" s="1000"/>
      <c r="U2966" s="1000"/>
      <c r="V2966" s="1000"/>
      <c r="W2966" s="1000"/>
      <c r="X2966" s="1000"/>
      <c r="Y2966" s="1001"/>
      <c r="Z2966" s="1001" t="str">
        <f t="shared" si="856"/>
        <v xml:space="preserve">Cap.5 Pct.1: Nr. mediu de salariati (Col.3) &lt;= Nr. mediu de persoane ocupate (Col.4), pentru Rd.(1 la n). </v>
      </c>
      <c r="AA2966" s="2205">
        <f t="shared" si="852"/>
        <v>1</v>
      </c>
      <c r="AB2966" s="3036">
        <v>153</v>
      </c>
    </row>
    <row r="2967" spans="1:28" x14ac:dyDescent="0.25">
      <c r="A2967" s="1708">
        <f t="shared" ca="1" si="857"/>
        <v>0</v>
      </c>
      <c r="B2967" s="1708">
        <f t="shared" si="858"/>
        <v>10153027</v>
      </c>
      <c r="C2967" s="994">
        <v>153</v>
      </c>
      <c r="D2967" s="1796" t="s">
        <v>447</v>
      </c>
      <c r="E2967" s="994">
        <v>27</v>
      </c>
      <c r="F2967" s="995" t="s">
        <v>3974</v>
      </c>
      <c r="G2967" s="994"/>
      <c r="H2967" s="996" t="s">
        <v>345</v>
      </c>
      <c r="I2967" s="1091" t="s">
        <v>6370</v>
      </c>
      <c r="J2967" s="996"/>
      <c r="K2967" s="999" t="s">
        <v>7545</v>
      </c>
      <c r="L2967" s="1000">
        <f t="shared" si="853"/>
        <v>0</v>
      </c>
      <c r="M2967" s="1000">
        <f t="shared" si="854"/>
        <v>0</v>
      </c>
      <c r="N2967" s="1725">
        <f t="shared" si="855"/>
        <v>0</v>
      </c>
      <c r="O2967" s="1000"/>
      <c r="P2967" s="1000"/>
      <c r="Q2967" s="1000"/>
      <c r="R2967" s="1000"/>
      <c r="S2967" s="1000"/>
      <c r="T2967" s="1000"/>
      <c r="U2967" s="1000"/>
      <c r="V2967" s="1000"/>
      <c r="W2967" s="1000"/>
      <c r="X2967" s="1000"/>
      <c r="Y2967" s="1001"/>
      <c r="Z2967" s="1001" t="str">
        <f t="shared" si="856"/>
        <v xml:space="preserve">Cap.5 Pct.1: Nr. mediu de salariati (Col.3) &lt;= Nr. mediu de persoane ocupate (Col.4), pentru Rd.(1 la n). </v>
      </c>
      <c r="AA2967" s="2205">
        <f t="shared" si="852"/>
        <v>1</v>
      </c>
      <c r="AB2967" s="3036">
        <v>153</v>
      </c>
    </row>
    <row r="2968" spans="1:28" x14ac:dyDescent="0.25">
      <c r="A2968" s="1708">
        <f t="shared" ca="1" si="857"/>
        <v>0</v>
      </c>
      <c r="B2968" s="1708">
        <f t="shared" si="858"/>
        <v>10153028</v>
      </c>
      <c r="C2968" s="994">
        <v>153</v>
      </c>
      <c r="D2968" s="1796" t="s">
        <v>447</v>
      </c>
      <c r="E2968" s="994">
        <v>28</v>
      </c>
      <c r="F2968" s="995" t="s">
        <v>3974</v>
      </c>
      <c r="G2968" s="994"/>
      <c r="H2968" s="996" t="s">
        <v>345</v>
      </c>
      <c r="I2968" s="1091" t="s">
        <v>6371</v>
      </c>
      <c r="J2968" s="996"/>
      <c r="K2968" s="999" t="s">
        <v>7546</v>
      </c>
      <c r="L2968" s="1000">
        <f t="shared" si="853"/>
        <v>0</v>
      </c>
      <c r="M2968" s="1000">
        <f t="shared" si="854"/>
        <v>0</v>
      </c>
      <c r="N2968" s="1725">
        <f t="shared" si="855"/>
        <v>0</v>
      </c>
      <c r="O2968" s="1000"/>
      <c r="P2968" s="1000"/>
      <c r="Q2968" s="1000"/>
      <c r="R2968" s="1000"/>
      <c r="S2968" s="1000"/>
      <c r="T2968" s="1000"/>
      <c r="U2968" s="1000"/>
      <c r="V2968" s="1000"/>
      <c r="W2968" s="1000"/>
      <c r="X2968" s="1000"/>
      <c r="Y2968" s="1001"/>
      <c r="Z2968" s="1001" t="str">
        <f t="shared" si="856"/>
        <v xml:space="preserve">Cap.5 Pct.1: Nr. mediu de salariati (Col.3) &lt;= Nr. mediu de persoane ocupate (Col.4), pentru Rd.(1 la n). </v>
      </c>
      <c r="AA2968" s="2205">
        <f t="shared" si="852"/>
        <v>1</v>
      </c>
      <c r="AB2968" s="3036">
        <v>153</v>
      </c>
    </row>
    <row r="2969" spans="1:28" x14ac:dyDescent="0.25">
      <c r="A2969" s="1708">
        <f t="shared" ca="1" si="857"/>
        <v>0</v>
      </c>
      <c r="B2969" s="1708">
        <f t="shared" si="858"/>
        <v>10153029</v>
      </c>
      <c r="C2969" s="994">
        <v>153</v>
      </c>
      <c r="D2969" s="1796" t="s">
        <v>447</v>
      </c>
      <c r="E2969" s="994">
        <v>29</v>
      </c>
      <c r="F2969" s="995" t="s">
        <v>3974</v>
      </c>
      <c r="G2969" s="994"/>
      <c r="H2969" s="996" t="s">
        <v>345</v>
      </c>
      <c r="I2969" s="1091" t="s">
        <v>6372</v>
      </c>
      <c r="J2969" s="996"/>
      <c r="K2969" s="999" t="s">
        <v>7547</v>
      </c>
      <c r="L2969" s="1000">
        <f t="shared" si="853"/>
        <v>0</v>
      </c>
      <c r="M2969" s="1000">
        <f t="shared" si="854"/>
        <v>0</v>
      </c>
      <c r="N2969" s="1725">
        <f t="shared" si="855"/>
        <v>0</v>
      </c>
      <c r="O2969" s="1000"/>
      <c r="P2969" s="1000"/>
      <c r="Q2969" s="1000"/>
      <c r="R2969" s="1000"/>
      <c r="S2969" s="1000"/>
      <c r="T2969" s="1000"/>
      <c r="U2969" s="1000"/>
      <c r="V2969" s="1000"/>
      <c r="W2969" s="1000"/>
      <c r="X2969" s="1000"/>
      <c r="Y2969" s="1001"/>
      <c r="Z2969" s="1001" t="str">
        <f t="shared" si="856"/>
        <v xml:space="preserve">Cap.5 Pct.1: Nr. mediu de salariati (Col.3) &lt;= Nr. mediu de persoane ocupate (Col.4), pentru Rd.(1 la n). </v>
      </c>
      <c r="AA2969" s="2205">
        <f t="shared" si="852"/>
        <v>1</v>
      </c>
      <c r="AB2969" s="3036">
        <v>153</v>
      </c>
    </row>
    <row r="2970" spans="1:28" x14ac:dyDescent="0.25">
      <c r="A2970" s="1708">
        <f t="shared" ca="1" si="857"/>
        <v>0</v>
      </c>
      <c r="B2970" s="1708">
        <f t="shared" si="858"/>
        <v>10153030</v>
      </c>
      <c r="C2970" s="994">
        <v>153</v>
      </c>
      <c r="D2970" s="1796" t="s">
        <v>447</v>
      </c>
      <c r="E2970" s="994">
        <v>30</v>
      </c>
      <c r="F2970" s="995" t="s">
        <v>3974</v>
      </c>
      <c r="G2970" s="994"/>
      <c r="H2970" s="996" t="s">
        <v>345</v>
      </c>
      <c r="I2970" s="1091" t="s">
        <v>6373</v>
      </c>
      <c r="J2970" s="996"/>
      <c r="K2970" s="999" t="s">
        <v>7548</v>
      </c>
      <c r="L2970" s="1000">
        <f t="shared" si="853"/>
        <v>0</v>
      </c>
      <c r="M2970" s="1000">
        <f t="shared" si="854"/>
        <v>0</v>
      </c>
      <c r="N2970" s="1725">
        <f t="shared" si="855"/>
        <v>0</v>
      </c>
      <c r="O2970" s="1000"/>
      <c r="P2970" s="1000"/>
      <c r="Q2970" s="1000"/>
      <c r="R2970" s="1000"/>
      <c r="S2970" s="1000"/>
      <c r="T2970" s="1000"/>
      <c r="U2970" s="1000"/>
      <c r="V2970" s="1000"/>
      <c r="W2970" s="1000"/>
      <c r="X2970" s="1000"/>
      <c r="Y2970" s="1001"/>
      <c r="Z2970" s="1001" t="str">
        <f t="shared" si="856"/>
        <v xml:space="preserve">Cap.5 Pct.1: Nr. mediu de salariati (Col.3) &lt;= Nr. mediu de persoane ocupate (Col.4), pentru Rd.(1 la n). </v>
      </c>
      <c r="AA2970" s="2205">
        <f t="shared" si="852"/>
        <v>1</v>
      </c>
      <c r="AB2970" s="3036">
        <v>153</v>
      </c>
    </row>
    <row r="2971" spans="1:28" x14ac:dyDescent="0.25">
      <c r="A2971" s="1708">
        <f t="shared" ca="1" si="857"/>
        <v>0</v>
      </c>
      <c r="B2971" s="1708">
        <f t="shared" si="858"/>
        <v>10153031</v>
      </c>
      <c r="C2971" s="994">
        <v>153</v>
      </c>
      <c r="D2971" s="1796" t="s">
        <v>447</v>
      </c>
      <c r="E2971" s="994">
        <v>31</v>
      </c>
      <c r="F2971" s="995" t="s">
        <v>3974</v>
      </c>
      <c r="G2971" s="994"/>
      <c r="H2971" s="996" t="s">
        <v>345</v>
      </c>
      <c r="I2971" s="1091" t="s">
        <v>6374</v>
      </c>
      <c r="J2971" s="996"/>
      <c r="K2971" s="999" t="s">
        <v>7549</v>
      </c>
      <c r="L2971" s="1000">
        <f t="shared" si="853"/>
        <v>0</v>
      </c>
      <c r="M2971" s="1000">
        <f t="shared" si="854"/>
        <v>0</v>
      </c>
      <c r="N2971" s="1725">
        <f t="shared" si="855"/>
        <v>0</v>
      </c>
      <c r="O2971" s="1000"/>
      <c r="P2971" s="1000"/>
      <c r="Q2971" s="1000"/>
      <c r="R2971" s="1000"/>
      <c r="S2971" s="1000"/>
      <c r="T2971" s="1000"/>
      <c r="U2971" s="1000"/>
      <c r="V2971" s="1000"/>
      <c r="W2971" s="1000"/>
      <c r="X2971" s="1000"/>
      <c r="Y2971" s="1001"/>
      <c r="Z2971" s="1001" t="str">
        <f t="shared" si="856"/>
        <v xml:space="preserve">Cap.5 Pct.1: Nr. mediu de salariati (Col.3) &lt;= Nr. mediu de persoane ocupate (Col.4), pentru Rd.(1 la n). </v>
      </c>
      <c r="AA2971" s="2205">
        <f t="shared" si="852"/>
        <v>1</v>
      </c>
      <c r="AB2971" s="3036">
        <v>153</v>
      </c>
    </row>
    <row r="2972" spans="1:28" x14ac:dyDescent="0.25">
      <c r="A2972" s="1708">
        <f t="shared" ca="1" si="857"/>
        <v>0</v>
      </c>
      <c r="B2972" s="1708">
        <f t="shared" si="858"/>
        <v>10153032</v>
      </c>
      <c r="C2972" s="994">
        <v>153</v>
      </c>
      <c r="D2972" s="1796" t="s">
        <v>447</v>
      </c>
      <c r="E2972" s="994">
        <v>32</v>
      </c>
      <c r="F2972" s="995" t="s">
        <v>3974</v>
      </c>
      <c r="G2972" s="994"/>
      <c r="H2972" s="996" t="s">
        <v>345</v>
      </c>
      <c r="I2972" s="1091" t="s">
        <v>6375</v>
      </c>
      <c r="J2972" s="996"/>
      <c r="K2972" s="999" t="s">
        <v>7550</v>
      </c>
      <c r="L2972" s="1000">
        <f t="shared" si="853"/>
        <v>0</v>
      </c>
      <c r="M2972" s="1000">
        <f t="shared" si="854"/>
        <v>0</v>
      </c>
      <c r="N2972" s="1725">
        <f t="shared" si="855"/>
        <v>0</v>
      </c>
      <c r="O2972" s="1000"/>
      <c r="P2972" s="1000"/>
      <c r="Q2972" s="1000"/>
      <c r="R2972" s="1000"/>
      <c r="S2972" s="1000"/>
      <c r="T2972" s="1000"/>
      <c r="U2972" s="1000"/>
      <c r="V2972" s="1000"/>
      <c r="W2972" s="1000"/>
      <c r="X2972" s="1000"/>
      <c r="Y2972" s="1001"/>
      <c r="Z2972" s="1001" t="str">
        <f t="shared" si="856"/>
        <v xml:space="preserve">Cap.5 Pct.1: Nr. mediu de salariati (Col.3) &lt;= Nr. mediu de persoane ocupate (Col.4), pentru Rd.(1 la n). </v>
      </c>
      <c r="AA2972" s="2205">
        <f t="shared" si="852"/>
        <v>1</v>
      </c>
      <c r="AB2972" s="3036">
        <v>153</v>
      </c>
    </row>
    <row r="2973" spans="1:28" x14ac:dyDescent="0.25">
      <c r="A2973" s="1708">
        <f t="shared" ca="1" si="857"/>
        <v>0</v>
      </c>
      <c r="B2973" s="1708">
        <f t="shared" si="858"/>
        <v>10153033</v>
      </c>
      <c r="C2973" s="994">
        <v>153</v>
      </c>
      <c r="D2973" s="1796" t="s">
        <v>447</v>
      </c>
      <c r="E2973" s="994">
        <v>33</v>
      </c>
      <c r="F2973" s="995" t="s">
        <v>3974</v>
      </c>
      <c r="G2973" s="994"/>
      <c r="H2973" s="996" t="s">
        <v>345</v>
      </c>
      <c r="I2973" s="1091" t="s">
        <v>6376</v>
      </c>
      <c r="J2973" s="996"/>
      <c r="K2973" s="999" t="s">
        <v>7551</v>
      </c>
      <c r="L2973" s="1000">
        <f t="shared" si="853"/>
        <v>0</v>
      </c>
      <c r="M2973" s="1000">
        <f t="shared" si="854"/>
        <v>0</v>
      </c>
      <c r="N2973" s="1725">
        <f t="shared" si="855"/>
        <v>0</v>
      </c>
      <c r="O2973" s="1000"/>
      <c r="P2973" s="1000"/>
      <c r="Q2973" s="1000"/>
      <c r="R2973" s="1000"/>
      <c r="S2973" s="1000"/>
      <c r="T2973" s="1000"/>
      <c r="U2973" s="1000"/>
      <c r="V2973" s="1000"/>
      <c r="W2973" s="1000"/>
      <c r="X2973" s="1000"/>
      <c r="Y2973" s="1001"/>
      <c r="Z2973" s="1001" t="str">
        <f t="shared" si="856"/>
        <v xml:space="preserve">Cap.5 Pct.1: Nr. mediu de salariati (Col.3) &lt;= Nr. mediu de persoane ocupate (Col.4), pentru Rd.(1 la n). </v>
      </c>
      <c r="AA2973" s="2205">
        <f t="shared" si="852"/>
        <v>1</v>
      </c>
      <c r="AB2973" s="3036">
        <v>153</v>
      </c>
    </row>
    <row r="2974" spans="1:28" x14ac:dyDescent="0.25">
      <c r="A2974" s="1708">
        <f t="shared" ca="1" si="857"/>
        <v>0</v>
      </c>
      <c r="B2974" s="1708">
        <f t="shared" si="858"/>
        <v>10153034</v>
      </c>
      <c r="C2974" s="994">
        <v>153</v>
      </c>
      <c r="D2974" s="1796" t="s">
        <v>447</v>
      </c>
      <c r="E2974" s="994">
        <v>34</v>
      </c>
      <c r="F2974" s="995" t="s">
        <v>3974</v>
      </c>
      <c r="G2974" s="994"/>
      <c r="H2974" s="996" t="s">
        <v>345</v>
      </c>
      <c r="I2974" s="1091" t="s">
        <v>6377</v>
      </c>
      <c r="J2974" s="996"/>
      <c r="K2974" s="999" t="s">
        <v>7552</v>
      </c>
      <c r="L2974" s="1000">
        <f t="shared" si="853"/>
        <v>0</v>
      </c>
      <c r="M2974" s="1000">
        <f t="shared" si="854"/>
        <v>0</v>
      </c>
      <c r="N2974" s="1725">
        <f t="shared" si="855"/>
        <v>0</v>
      </c>
      <c r="O2974" s="1000"/>
      <c r="P2974" s="1000"/>
      <c r="Q2974" s="1000"/>
      <c r="R2974" s="1000"/>
      <c r="S2974" s="1000"/>
      <c r="T2974" s="1000"/>
      <c r="U2974" s="1000"/>
      <c r="V2974" s="1000"/>
      <c r="W2974" s="1000"/>
      <c r="X2974" s="1000"/>
      <c r="Y2974" s="1001"/>
      <c r="Z2974" s="1001" t="str">
        <f t="shared" si="856"/>
        <v xml:space="preserve">Cap.5 Pct.1: Nr. mediu de salariati (Col.3) &lt;= Nr. mediu de persoane ocupate (Col.4), pentru Rd.(1 la n). </v>
      </c>
      <c r="AA2974" s="2205">
        <f t="shared" si="852"/>
        <v>1</v>
      </c>
      <c r="AB2974" s="3036">
        <v>153</v>
      </c>
    </row>
    <row r="2975" spans="1:28" x14ac:dyDescent="0.25">
      <c r="A2975" s="1708">
        <f t="shared" ca="1" si="857"/>
        <v>0</v>
      </c>
      <c r="B2975" s="1708">
        <f t="shared" si="858"/>
        <v>10153035</v>
      </c>
      <c r="C2975" s="994">
        <v>153</v>
      </c>
      <c r="D2975" s="1796" t="s">
        <v>447</v>
      </c>
      <c r="E2975" s="994">
        <v>35</v>
      </c>
      <c r="F2975" s="995" t="s">
        <v>3974</v>
      </c>
      <c r="G2975" s="994"/>
      <c r="H2975" s="996" t="s">
        <v>345</v>
      </c>
      <c r="I2975" s="1091" t="s">
        <v>6378</v>
      </c>
      <c r="J2975" s="996"/>
      <c r="K2975" s="999" t="s">
        <v>7553</v>
      </c>
      <c r="L2975" s="1000">
        <f t="shared" si="853"/>
        <v>0</v>
      </c>
      <c r="M2975" s="1000">
        <f t="shared" si="854"/>
        <v>0</v>
      </c>
      <c r="N2975" s="1725">
        <f t="shared" si="855"/>
        <v>0</v>
      </c>
      <c r="O2975" s="1000"/>
      <c r="P2975" s="1000"/>
      <c r="Q2975" s="1000"/>
      <c r="R2975" s="1000"/>
      <c r="S2975" s="1000"/>
      <c r="T2975" s="1000"/>
      <c r="U2975" s="1000"/>
      <c r="V2975" s="1000"/>
      <c r="W2975" s="1000"/>
      <c r="X2975" s="1000"/>
      <c r="Y2975" s="1001"/>
      <c r="Z2975" s="1001" t="str">
        <f t="shared" si="856"/>
        <v xml:space="preserve">Cap.5 Pct.1: Nr. mediu de salariati (Col.3) &lt;= Nr. mediu de persoane ocupate (Col.4), pentru Rd.(1 la n). </v>
      </c>
      <c r="AA2975" s="2205">
        <f t="shared" si="852"/>
        <v>1</v>
      </c>
      <c r="AB2975" s="3036">
        <v>153</v>
      </c>
    </row>
    <row r="2976" spans="1:28" x14ac:dyDescent="0.25">
      <c r="A2976" s="1708">
        <f t="shared" ca="1" si="857"/>
        <v>0</v>
      </c>
      <c r="B2976" s="1708">
        <f t="shared" si="858"/>
        <v>10153036</v>
      </c>
      <c r="C2976" s="994">
        <v>153</v>
      </c>
      <c r="D2976" s="1796" t="s">
        <v>447</v>
      </c>
      <c r="E2976" s="994">
        <v>36</v>
      </c>
      <c r="F2976" s="995" t="s">
        <v>3974</v>
      </c>
      <c r="G2976" s="994"/>
      <c r="H2976" s="996" t="s">
        <v>345</v>
      </c>
      <c r="I2976" s="1091" t="s">
        <v>6379</v>
      </c>
      <c r="J2976" s="996"/>
      <c r="K2976" s="999" t="s">
        <v>7554</v>
      </c>
      <c r="L2976" s="1000">
        <f t="shared" si="853"/>
        <v>0</v>
      </c>
      <c r="M2976" s="1000">
        <f t="shared" si="854"/>
        <v>0</v>
      </c>
      <c r="N2976" s="1725">
        <f t="shared" si="855"/>
        <v>0</v>
      </c>
      <c r="O2976" s="1000"/>
      <c r="P2976" s="1000"/>
      <c r="Q2976" s="1000"/>
      <c r="R2976" s="1000"/>
      <c r="S2976" s="1000"/>
      <c r="T2976" s="1000"/>
      <c r="U2976" s="1000"/>
      <c r="V2976" s="1000"/>
      <c r="W2976" s="1000"/>
      <c r="X2976" s="1000"/>
      <c r="Y2976" s="1001"/>
      <c r="Z2976" s="1001" t="str">
        <f t="shared" si="856"/>
        <v xml:space="preserve">Cap.5 Pct.1: Nr. mediu de salariati (Col.3) &lt;= Nr. mediu de persoane ocupate (Col.4), pentru Rd.(1 la n). </v>
      </c>
      <c r="AA2976" s="2205">
        <f t="shared" si="852"/>
        <v>1</v>
      </c>
      <c r="AB2976" s="3036">
        <v>153</v>
      </c>
    </row>
    <row r="2977" spans="1:28" x14ac:dyDescent="0.25">
      <c r="A2977" s="1708">
        <f t="shared" ca="1" si="857"/>
        <v>0</v>
      </c>
      <c r="B2977" s="1708">
        <f t="shared" si="858"/>
        <v>10153037</v>
      </c>
      <c r="C2977" s="994">
        <v>153</v>
      </c>
      <c r="D2977" s="1796" t="s">
        <v>447</v>
      </c>
      <c r="E2977" s="994">
        <v>37</v>
      </c>
      <c r="F2977" s="995" t="s">
        <v>3974</v>
      </c>
      <c r="G2977" s="994"/>
      <c r="H2977" s="996" t="s">
        <v>345</v>
      </c>
      <c r="I2977" s="1091" t="s">
        <v>6380</v>
      </c>
      <c r="J2977" s="996"/>
      <c r="K2977" s="999" t="s">
        <v>7555</v>
      </c>
      <c r="L2977" s="1000">
        <f t="shared" si="853"/>
        <v>0</v>
      </c>
      <c r="M2977" s="1000">
        <f t="shared" si="854"/>
        <v>0</v>
      </c>
      <c r="N2977" s="1725">
        <f t="shared" si="855"/>
        <v>0</v>
      </c>
      <c r="O2977" s="1000"/>
      <c r="P2977" s="1000"/>
      <c r="Q2977" s="1000"/>
      <c r="R2977" s="1000"/>
      <c r="S2977" s="1000"/>
      <c r="T2977" s="1000"/>
      <c r="U2977" s="1000"/>
      <c r="V2977" s="1000"/>
      <c r="W2977" s="1000"/>
      <c r="X2977" s="1000"/>
      <c r="Y2977" s="1001"/>
      <c r="Z2977" s="1001" t="str">
        <f t="shared" si="856"/>
        <v xml:space="preserve">Cap.5 Pct.1: Nr. mediu de salariati (Col.3) &lt;= Nr. mediu de persoane ocupate (Col.4), pentru Rd.(1 la n). </v>
      </c>
      <c r="AA2977" s="2205">
        <f t="shared" si="852"/>
        <v>1</v>
      </c>
      <c r="AB2977" s="3036">
        <v>153</v>
      </c>
    </row>
    <row r="2978" spans="1:28" x14ac:dyDescent="0.25">
      <c r="A2978" s="1708">
        <f t="shared" ca="1" si="857"/>
        <v>0</v>
      </c>
      <c r="B2978" s="1708">
        <f t="shared" si="858"/>
        <v>10153038</v>
      </c>
      <c r="C2978" s="994">
        <v>153</v>
      </c>
      <c r="D2978" s="1796" t="s">
        <v>447</v>
      </c>
      <c r="E2978" s="994">
        <v>38</v>
      </c>
      <c r="F2978" s="995" t="s">
        <v>3974</v>
      </c>
      <c r="G2978" s="994"/>
      <c r="H2978" s="996" t="s">
        <v>345</v>
      </c>
      <c r="I2978" s="1091" t="s">
        <v>6381</v>
      </c>
      <c r="J2978" s="996"/>
      <c r="K2978" s="999" t="s">
        <v>7556</v>
      </c>
      <c r="L2978" s="1000">
        <f t="shared" si="853"/>
        <v>0</v>
      </c>
      <c r="M2978" s="1000">
        <f t="shared" si="854"/>
        <v>0</v>
      </c>
      <c r="N2978" s="1725">
        <f t="shared" si="855"/>
        <v>0</v>
      </c>
      <c r="O2978" s="1000"/>
      <c r="P2978" s="1000"/>
      <c r="Q2978" s="1000"/>
      <c r="R2978" s="1000"/>
      <c r="S2978" s="1000"/>
      <c r="T2978" s="1000"/>
      <c r="U2978" s="1000"/>
      <c r="V2978" s="1000"/>
      <c r="W2978" s="1000"/>
      <c r="X2978" s="1000"/>
      <c r="Y2978" s="1001"/>
      <c r="Z2978" s="1001" t="str">
        <f t="shared" si="856"/>
        <v xml:space="preserve">Cap.5 Pct.1: Nr. mediu de salariati (Col.3) &lt;= Nr. mediu de persoane ocupate (Col.4), pentru Rd.(1 la n). </v>
      </c>
      <c r="AA2978" s="2205">
        <f t="shared" si="852"/>
        <v>1</v>
      </c>
      <c r="AB2978" s="3036">
        <v>153</v>
      </c>
    </row>
    <row r="2979" spans="1:28" x14ac:dyDescent="0.25">
      <c r="A2979" s="1708">
        <f t="shared" ca="1" si="857"/>
        <v>0</v>
      </c>
      <c r="B2979" s="1708">
        <f t="shared" si="858"/>
        <v>10153039</v>
      </c>
      <c r="C2979" s="994">
        <v>153</v>
      </c>
      <c r="D2979" s="1796" t="s">
        <v>447</v>
      </c>
      <c r="E2979" s="994">
        <v>39</v>
      </c>
      <c r="F2979" s="995" t="s">
        <v>3974</v>
      </c>
      <c r="G2979" s="994"/>
      <c r="H2979" s="996" t="s">
        <v>345</v>
      </c>
      <c r="I2979" s="1091" t="s">
        <v>6382</v>
      </c>
      <c r="J2979" s="996"/>
      <c r="K2979" s="999" t="s">
        <v>7557</v>
      </c>
      <c r="L2979" s="1000">
        <f t="shared" si="853"/>
        <v>0</v>
      </c>
      <c r="M2979" s="1000">
        <f t="shared" si="854"/>
        <v>0</v>
      </c>
      <c r="N2979" s="1725">
        <f t="shared" si="855"/>
        <v>0</v>
      </c>
      <c r="O2979" s="1000"/>
      <c r="P2979" s="1000"/>
      <c r="Q2979" s="1000"/>
      <c r="R2979" s="1000"/>
      <c r="S2979" s="1000"/>
      <c r="T2979" s="1000"/>
      <c r="U2979" s="1000"/>
      <c r="V2979" s="1000"/>
      <c r="W2979" s="1000"/>
      <c r="X2979" s="1000"/>
      <c r="Y2979" s="1001"/>
      <c r="Z2979" s="1001" t="str">
        <f t="shared" si="856"/>
        <v xml:space="preserve">Cap.5 Pct.1: Nr. mediu de salariati (Col.3) &lt;= Nr. mediu de persoane ocupate (Col.4), pentru Rd.(1 la n). </v>
      </c>
      <c r="AA2979" s="2205">
        <f t="shared" si="852"/>
        <v>1</v>
      </c>
      <c r="AB2979" s="3036">
        <v>153</v>
      </c>
    </row>
    <row r="2980" spans="1:28" x14ac:dyDescent="0.25">
      <c r="A2980" s="1708">
        <f t="shared" ca="1" si="857"/>
        <v>0</v>
      </c>
      <c r="B2980" s="1708">
        <f t="shared" si="858"/>
        <v>10153040</v>
      </c>
      <c r="C2980" s="994">
        <v>153</v>
      </c>
      <c r="D2980" s="1796" t="s">
        <v>447</v>
      </c>
      <c r="E2980" s="994">
        <v>40</v>
      </c>
      <c r="F2980" s="995" t="s">
        <v>3974</v>
      </c>
      <c r="G2980" s="994"/>
      <c r="H2980" s="996" t="s">
        <v>345</v>
      </c>
      <c r="I2980" s="1091" t="s">
        <v>6383</v>
      </c>
      <c r="J2980" s="996"/>
      <c r="K2980" s="999" t="s">
        <v>7558</v>
      </c>
      <c r="L2980" s="1000">
        <f t="shared" si="853"/>
        <v>0</v>
      </c>
      <c r="M2980" s="1000">
        <f t="shared" si="854"/>
        <v>0</v>
      </c>
      <c r="N2980" s="1725">
        <f t="shared" si="855"/>
        <v>0</v>
      </c>
      <c r="O2980" s="1000"/>
      <c r="P2980" s="1000"/>
      <c r="Q2980" s="1000"/>
      <c r="R2980" s="1000"/>
      <c r="S2980" s="1000"/>
      <c r="T2980" s="1000"/>
      <c r="U2980" s="1000"/>
      <c r="V2980" s="1000"/>
      <c r="W2980" s="1000"/>
      <c r="X2980" s="1000"/>
      <c r="Y2980" s="1001"/>
      <c r="Z2980" s="1001" t="str">
        <f t="shared" si="856"/>
        <v xml:space="preserve">Cap.5 Pct.1: Nr. mediu de salariati (Col.3) &lt;= Nr. mediu de persoane ocupate (Col.4), pentru Rd.(1 la n). </v>
      </c>
      <c r="AA2980" s="2205">
        <f t="shared" si="852"/>
        <v>1</v>
      </c>
      <c r="AB2980" s="3036">
        <v>153</v>
      </c>
    </row>
    <row r="2981" spans="1:28" x14ac:dyDescent="0.25">
      <c r="A2981" s="1708">
        <f t="shared" ca="1" si="857"/>
        <v>0</v>
      </c>
      <c r="B2981" s="1708">
        <f t="shared" si="858"/>
        <v>10153041</v>
      </c>
      <c r="C2981" s="994">
        <v>153</v>
      </c>
      <c r="D2981" s="1796" t="s">
        <v>447</v>
      </c>
      <c r="E2981" s="994">
        <v>41</v>
      </c>
      <c r="F2981" s="995" t="s">
        <v>3974</v>
      </c>
      <c r="G2981" s="994"/>
      <c r="H2981" s="996" t="s">
        <v>345</v>
      </c>
      <c r="I2981" s="1091" t="s">
        <v>6384</v>
      </c>
      <c r="J2981" s="996"/>
      <c r="K2981" s="999" t="s">
        <v>7559</v>
      </c>
      <c r="L2981" s="1000">
        <f t="shared" si="853"/>
        <v>0</v>
      </c>
      <c r="M2981" s="1000">
        <f t="shared" si="854"/>
        <v>0</v>
      </c>
      <c r="N2981" s="1725">
        <f t="shared" si="855"/>
        <v>0</v>
      </c>
      <c r="O2981" s="1000"/>
      <c r="P2981" s="1000"/>
      <c r="Q2981" s="1000"/>
      <c r="R2981" s="1000"/>
      <c r="S2981" s="1000"/>
      <c r="T2981" s="1000"/>
      <c r="U2981" s="1000"/>
      <c r="V2981" s="1000"/>
      <c r="W2981" s="1000"/>
      <c r="X2981" s="1000"/>
      <c r="Y2981" s="1001"/>
      <c r="Z2981" s="1001" t="str">
        <f t="shared" si="856"/>
        <v xml:space="preserve">Cap.5 Pct.1: Nr. mediu de salariati (Col.3) &lt;= Nr. mediu de persoane ocupate (Col.4), pentru Rd.(1 la n). </v>
      </c>
      <c r="AA2981" s="2205">
        <f t="shared" si="852"/>
        <v>1</v>
      </c>
      <c r="AB2981" s="3036">
        <v>153</v>
      </c>
    </row>
    <row r="2982" spans="1:28" x14ac:dyDescent="0.25">
      <c r="A2982" s="1708">
        <f t="shared" ca="1" si="857"/>
        <v>0</v>
      </c>
      <c r="B2982" s="1708">
        <f t="shared" si="858"/>
        <v>10153042</v>
      </c>
      <c r="C2982" s="994">
        <v>153</v>
      </c>
      <c r="D2982" s="1796" t="s">
        <v>447</v>
      </c>
      <c r="E2982" s="994">
        <v>42</v>
      </c>
      <c r="F2982" s="995" t="s">
        <v>3974</v>
      </c>
      <c r="G2982" s="994"/>
      <c r="H2982" s="996" t="s">
        <v>345</v>
      </c>
      <c r="I2982" s="1091" t="s">
        <v>6385</v>
      </c>
      <c r="J2982" s="996"/>
      <c r="K2982" s="999" t="s">
        <v>7560</v>
      </c>
      <c r="L2982" s="1000">
        <f t="shared" si="853"/>
        <v>0</v>
      </c>
      <c r="M2982" s="1000">
        <f t="shared" si="854"/>
        <v>0</v>
      </c>
      <c r="N2982" s="1725">
        <f t="shared" si="855"/>
        <v>0</v>
      </c>
      <c r="O2982" s="1000"/>
      <c r="P2982" s="1000"/>
      <c r="Q2982" s="1000"/>
      <c r="R2982" s="1000"/>
      <c r="S2982" s="1000"/>
      <c r="T2982" s="1000"/>
      <c r="U2982" s="1000"/>
      <c r="V2982" s="1000"/>
      <c r="W2982" s="1000"/>
      <c r="X2982" s="1000"/>
      <c r="Y2982" s="1001"/>
      <c r="Z2982" s="1001" t="str">
        <f t="shared" si="856"/>
        <v xml:space="preserve">Cap.5 Pct.1: Nr. mediu de salariati (Col.3) &lt;= Nr. mediu de persoane ocupate (Col.4), pentru Rd.(1 la n). </v>
      </c>
      <c r="AA2982" s="2205">
        <f t="shared" si="852"/>
        <v>1</v>
      </c>
      <c r="AB2982" s="3036">
        <v>153</v>
      </c>
    </row>
    <row r="2983" spans="1:28" x14ac:dyDescent="0.25">
      <c r="A2983" s="1708">
        <f t="shared" ca="1" si="857"/>
        <v>0</v>
      </c>
      <c r="B2983" s="1708">
        <f t="shared" si="858"/>
        <v>10153043</v>
      </c>
      <c r="C2983" s="994">
        <v>153</v>
      </c>
      <c r="D2983" s="1796" t="s">
        <v>447</v>
      </c>
      <c r="E2983" s="994">
        <v>43</v>
      </c>
      <c r="F2983" s="995" t="s">
        <v>3974</v>
      </c>
      <c r="G2983" s="994"/>
      <c r="H2983" s="996" t="s">
        <v>345</v>
      </c>
      <c r="I2983" s="1091" t="s">
        <v>6386</v>
      </c>
      <c r="J2983" s="996"/>
      <c r="K2983" s="999" t="s">
        <v>7561</v>
      </c>
      <c r="L2983" s="1000">
        <f t="shared" si="853"/>
        <v>0</v>
      </c>
      <c r="M2983" s="1000">
        <f t="shared" si="854"/>
        <v>0</v>
      </c>
      <c r="N2983" s="1725">
        <f t="shared" si="855"/>
        <v>0</v>
      </c>
      <c r="O2983" s="1000"/>
      <c r="P2983" s="1000"/>
      <c r="Q2983" s="1000"/>
      <c r="R2983" s="1000"/>
      <c r="S2983" s="1000"/>
      <c r="T2983" s="1000"/>
      <c r="U2983" s="1000"/>
      <c r="V2983" s="1000"/>
      <c r="W2983" s="1000"/>
      <c r="X2983" s="1000"/>
      <c r="Y2983" s="1001"/>
      <c r="Z2983" s="1001" t="str">
        <f t="shared" si="856"/>
        <v xml:space="preserve">Cap.5 Pct.1: Nr. mediu de salariati (Col.3) &lt;= Nr. mediu de persoane ocupate (Col.4), pentru Rd.(1 la n). </v>
      </c>
      <c r="AA2983" s="2205">
        <f t="shared" si="852"/>
        <v>1</v>
      </c>
      <c r="AB2983" s="3036">
        <v>153</v>
      </c>
    </row>
    <row r="2984" spans="1:28" x14ac:dyDescent="0.25">
      <c r="A2984" s="1708">
        <f t="shared" ca="1" si="857"/>
        <v>0</v>
      </c>
      <c r="B2984" s="1708">
        <f t="shared" si="858"/>
        <v>10153044</v>
      </c>
      <c r="C2984" s="994">
        <v>153</v>
      </c>
      <c r="D2984" s="1796" t="s">
        <v>447</v>
      </c>
      <c r="E2984" s="994">
        <v>44</v>
      </c>
      <c r="F2984" s="995" t="s">
        <v>3974</v>
      </c>
      <c r="G2984" s="994"/>
      <c r="H2984" s="996" t="s">
        <v>345</v>
      </c>
      <c r="I2984" s="1091" t="s">
        <v>6387</v>
      </c>
      <c r="J2984" s="996"/>
      <c r="K2984" s="999" t="s">
        <v>7562</v>
      </c>
      <c r="L2984" s="1000">
        <f t="shared" si="853"/>
        <v>0</v>
      </c>
      <c r="M2984" s="1000">
        <f t="shared" si="854"/>
        <v>0</v>
      </c>
      <c r="N2984" s="1725">
        <f t="shared" si="855"/>
        <v>0</v>
      </c>
      <c r="O2984" s="1000"/>
      <c r="P2984" s="1000"/>
      <c r="Q2984" s="1000"/>
      <c r="R2984" s="1000"/>
      <c r="S2984" s="1000"/>
      <c r="T2984" s="1000"/>
      <c r="U2984" s="1000"/>
      <c r="V2984" s="1000"/>
      <c r="W2984" s="1000"/>
      <c r="X2984" s="1000"/>
      <c r="Y2984" s="1001"/>
      <c r="Z2984" s="1001" t="str">
        <f t="shared" si="856"/>
        <v xml:space="preserve">Cap.5 Pct.1: Nr. mediu de salariati (Col.3) &lt;= Nr. mediu de persoane ocupate (Col.4), pentru Rd.(1 la n). </v>
      </c>
      <c r="AA2984" s="2205">
        <f t="shared" si="852"/>
        <v>1</v>
      </c>
      <c r="AB2984" s="3036">
        <v>153</v>
      </c>
    </row>
    <row r="2985" spans="1:28" x14ac:dyDescent="0.25">
      <c r="A2985" s="1708">
        <f t="shared" ca="1" si="857"/>
        <v>0</v>
      </c>
      <c r="B2985" s="1708">
        <f t="shared" si="858"/>
        <v>10153045</v>
      </c>
      <c r="C2985" s="994">
        <v>153</v>
      </c>
      <c r="D2985" s="1796" t="s">
        <v>447</v>
      </c>
      <c r="E2985" s="994">
        <v>45</v>
      </c>
      <c r="F2985" s="995" t="s">
        <v>3974</v>
      </c>
      <c r="G2985" s="994"/>
      <c r="H2985" s="996" t="s">
        <v>345</v>
      </c>
      <c r="I2985" s="1091" t="s">
        <v>6388</v>
      </c>
      <c r="J2985" s="996"/>
      <c r="K2985" s="999" t="s">
        <v>7563</v>
      </c>
      <c r="L2985" s="1000">
        <f t="shared" si="853"/>
        <v>0</v>
      </c>
      <c r="M2985" s="1000">
        <f t="shared" si="854"/>
        <v>0</v>
      </c>
      <c r="N2985" s="1725">
        <f t="shared" si="855"/>
        <v>0</v>
      </c>
      <c r="O2985" s="1000"/>
      <c r="P2985" s="1000"/>
      <c r="Q2985" s="1000"/>
      <c r="R2985" s="1000"/>
      <c r="S2985" s="1000"/>
      <c r="T2985" s="1000"/>
      <c r="U2985" s="1000"/>
      <c r="V2985" s="1000"/>
      <c r="W2985" s="1000"/>
      <c r="X2985" s="1000"/>
      <c r="Y2985" s="1001"/>
      <c r="Z2985" s="1001" t="str">
        <f t="shared" si="856"/>
        <v xml:space="preserve">Cap.5 Pct.1: Nr. mediu de salariati (Col.3) &lt;= Nr. mediu de persoane ocupate (Col.4), pentru Rd.(1 la n). </v>
      </c>
      <c r="AA2985" s="2205">
        <f t="shared" si="852"/>
        <v>1</v>
      </c>
      <c r="AB2985" s="3036">
        <v>153</v>
      </c>
    </row>
    <row r="2986" spans="1:28" x14ac:dyDescent="0.25">
      <c r="A2986" s="1708">
        <f t="shared" ca="1" si="857"/>
        <v>0</v>
      </c>
      <c r="B2986" s="1708">
        <f t="shared" si="858"/>
        <v>10153046</v>
      </c>
      <c r="C2986" s="994">
        <v>153</v>
      </c>
      <c r="D2986" s="1796" t="s">
        <v>447</v>
      </c>
      <c r="E2986" s="994">
        <v>46</v>
      </c>
      <c r="F2986" s="995" t="s">
        <v>3974</v>
      </c>
      <c r="G2986" s="994"/>
      <c r="H2986" s="996" t="s">
        <v>345</v>
      </c>
      <c r="I2986" s="1091" t="s">
        <v>6389</v>
      </c>
      <c r="J2986" s="996"/>
      <c r="K2986" s="999" t="s">
        <v>7564</v>
      </c>
      <c r="L2986" s="1000">
        <f t="shared" si="853"/>
        <v>0</v>
      </c>
      <c r="M2986" s="1000">
        <f t="shared" si="854"/>
        <v>0</v>
      </c>
      <c r="N2986" s="1725">
        <f t="shared" si="855"/>
        <v>0</v>
      </c>
      <c r="O2986" s="1000"/>
      <c r="P2986" s="1000"/>
      <c r="Q2986" s="1000"/>
      <c r="R2986" s="1000"/>
      <c r="S2986" s="1000"/>
      <c r="T2986" s="1000"/>
      <c r="U2986" s="1000"/>
      <c r="V2986" s="1000"/>
      <c r="W2986" s="1000"/>
      <c r="X2986" s="1000"/>
      <c r="Y2986" s="1001"/>
      <c r="Z2986" s="1001" t="str">
        <f t="shared" si="856"/>
        <v xml:space="preserve">Cap.5 Pct.1: Nr. mediu de salariati (Col.3) &lt;= Nr. mediu de persoane ocupate (Col.4), pentru Rd.(1 la n). </v>
      </c>
      <c r="AA2986" s="2205">
        <f t="shared" si="852"/>
        <v>1</v>
      </c>
      <c r="AB2986" s="3036">
        <v>153</v>
      </c>
    </row>
    <row r="2987" spans="1:28" x14ac:dyDescent="0.25">
      <c r="A2987" s="1708">
        <f t="shared" ca="1" si="857"/>
        <v>0</v>
      </c>
      <c r="B2987" s="1708">
        <f t="shared" si="858"/>
        <v>10153047</v>
      </c>
      <c r="C2987" s="994">
        <v>153</v>
      </c>
      <c r="D2987" s="1796" t="s">
        <v>447</v>
      </c>
      <c r="E2987" s="994">
        <v>47</v>
      </c>
      <c r="F2987" s="995" t="s">
        <v>3974</v>
      </c>
      <c r="G2987" s="994"/>
      <c r="H2987" s="996" t="s">
        <v>345</v>
      </c>
      <c r="I2987" s="1091" t="s">
        <v>6390</v>
      </c>
      <c r="J2987" s="996"/>
      <c r="K2987" s="999" t="s">
        <v>7565</v>
      </c>
      <c r="L2987" s="1000">
        <f t="shared" si="853"/>
        <v>0</v>
      </c>
      <c r="M2987" s="1000">
        <f t="shared" si="854"/>
        <v>0</v>
      </c>
      <c r="N2987" s="1725">
        <f t="shared" si="855"/>
        <v>0</v>
      </c>
      <c r="O2987" s="1000"/>
      <c r="P2987" s="1000"/>
      <c r="Q2987" s="1000"/>
      <c r="R2987" s="1000"/>
      <c r="S2987" s="1000"/>
      <c r="T2987" s="1000"/>
      <c r="U2987" s="1000"/>
      <c r="V2987" s="1000"/>
      <c r="W2987" s="1000"/>
      <c r="X2987" s="1000"/>
      <c r="Y2987" s="1001"/>
      <c r="Z2987" s="1001" t="str">
        <f t="shared" si="856"/>
        <v xml:space="preserve">Cap.5 Pct.1: Nr. mediu de salariati (Col.3) &lt;= Nr. mediu de persoane ocupate (Col.4), pentru Rd.(1 la n). </v>
      </c>
      <c r="AA2987" s="2205">
        <f t="shared" si="852"/>
        <v>1</v>
      </c>
      <c r="AB2987" s="3036">
        <v>153</v>
      </c>
    </row>
    <row r="2988" spans="1:28" x14ac:dyDescent="0.25">
      <c r="A2988" s="1708">
        <f t="shared" ca="1" si="857"/>
        <v>0</v>
      </c>
      <c r="B2988" s="1708">
        <f t="shared" si="858"/>
        <v>10153048</v>
      </c>
      <c r="C2988" s="994">
        <v>153</v>
      </c>
      <c r="D2988" s="1796" t="s">
        <v>447</v>
      </c>
      <c r="E2988" s="994">
        <v>48</v>
      </c>
      <c r="F2988" s="995" t="s">
        <v>3974</v>
      </c>
      <c r="G2988" s="994"/>
      <c r="H2988" s="996" t="s">
        <v>345</v>
      </c>
      <c r="I2988" s="1091" t="s">
        <v>6391</v>
      </c>
      <c r="J2988" s="996"/>
      <c r="K2988" s="999" t="s">
        <v>7566</v>
      </c>
      <c r="L2988" s="1000">
        <f t="shared" si="853"/>
        <v>0</v>
      </c>
      <c r="M2988" s="1000">
        <f t="shared" si="854"/>
        <v>0</v>
      </c>
      <c r="N2988" s="1725">
        <f t="shared" si="855"/>
        <v>0</v>
      </c>
      <c r="O2988" s="1000"/>
      <c r="P2988" s="1000"/>
      <c r="Q2988" s="1000"/>
      <c r="R2988" s="1000"/>
      <c r="S2988" s="1000"/>
      <c r="T2988" s="1000"/>
      <c r="U2988" s="1000"/>
      <c r="V2988" s="1000"/>
      <c r="W2988" s="1000"/>
      <c r="X2988" s="1000"/>
      <c r="Y2988" s="1001"/>
      <c r="Z2988" s="1001" t="str">
        <f t="shared" si="856"/>
        <v xml:space="preserve">Cap.5 Pct.1: Nr. mediu de salariati (Col.3) &lt;= Nr. mediu de persoane ocupate (Col.4), pentru Rd.(1 la n). </v>
      </c>
      <c r="AA2988" s="2205">
        <f t="shared" si="852"/>
        <v>1</v>
      </c>
      <c r="AB2988" s="3036">
        <v>153</v>
      </c>
    </row>
    <row r="2989" spans="1:28" x14ac:dyDescent="0.25">
      <c r="A2989" s="1708">
        <f t="shared" ca="1" si="857"/>
        <v>0</v>
      </c>
      <c r="B2989" s="1708">
        <f t="shared" si="858"/>
        <v>10153049</v>
      </c>
      <c r="C2989" s="994">
        <v>153</v>
      </c>
      <c r="D2989" s="1796" t="s">
        <v>447</v>
      </c>
      <c r="E2989" s="994">
        <v>49</v>
      </c>
      <c r="F2989" s="995" t="s">
        <v>3974</v>
      </c>
      <c r="G2989" s="994"/>
      <c r="H2989" s="996" t="s">
        <v>345</v>
      </c>
      <c r="I2989" s="1091" t="s">
        <v>6392</v>
      </c>
      <c r="J2989" s="996"/>
      <c r="K2989" s="999" t="s">
        <v>7567</v>
      </c>
      <c r="L2989" s="1000">
        <f t="shared" si="853"/>
        <v>0</v>
      </c>
      <c r="M2989" s="1000">
        <f t="shared" si="854"/>
        <v>0</v>
      </c>
      <c r="N2989" s="1725">
        <f t="shared" si="855"/>
        <v>0</v>
      </c>
      <c r="O2989" s="1000"/>
      <c r="P2989" s="1000"/>
      <c r="Q2989" s="1000"/>
      <c r="R2989" s="1000"/>
      <c r="S2989" s="1000"/>
      <c r="T2989" s="1000"/>
      <c r="U2989" s="1000"/>
      <c r="V2989" s="1000"/>
      <c r="W2989" s="1000"/>
      <c r="X2989" s="1000"/>
      <c r="Y2989" s="1001"/>
      <c r="Z2989" s="1001" t="str">
        <f t="shared" si="856"/>
        <v xml:space="preserve">Cap.5 Pct.1: Nr. mediu de salariati (Col.3) &lt;= Nr. mediu de persoane ocupate (Col.4), pentru Rd.(1 la n). </v>
      </c>
      <c r="AA2989" s="2205">
        <f t="shared" si="852"/>
        <v>1</v>
      </c>
      <c r="AB2989" s="3036">
        <v>153</v>
      </c>
    </row>
    <row r="2990" spans="1:28" x14ac:dyDescent="0.25">
      <c r="A2990" s="1708">
        <f t="shared" ca="1" si="857"/>
        <v>0</v>
      </c>
      <c r="B2990" s="1708">
        <f t="shared" si="858"/>
        <v>10153050</v>
      </c>
      <c r="C2990" s="994">
        <v>153</v>
      </c>
      <c r="D2990" s="1796" t="s">
        <v>447</v>
      </c>
      <c r="E2990" s="994">
        <v>50</v>
      </c>
      <c r="F2990" s="995" t="s">
        <v>3974</v>
      </c>
      <c r="G2990" s="994"/>
      <c r="H2990" s="996" t="s">
        <v>345</v>
      </c>
      <c r="I2990" s="1091" t="s">
        <v>6393</v>
      </c>
      <c r="J2990" s="996"/>
      <c r="K2990" s="999" t="s">
        <v>7568</v>
      </c>
      <c r="L2990" s="1000">
        <f t="shared" si="853"/>
        <v>0</v>
      </c>
      <c r="M2990" s="1000">
        <f t="shared" si="854"/>
        <v>0</v>
      </c>
      <c r="N2990" s="1725">
        <f t="shared" si="855"/>
        <v>0</v>
      </c>
      <c r="O2990" s="1000"/>
      <c r="P2990" s="1000"/>
      <c r="Q2990" s="1000"/>
      <c r="R2990" s="1000"/>
      <c r="S2990" s="1000"/>
      <c r="T2990" s="1000"/>
      <c r="U2990" s="1000"/>
      <c r="V2990" s="1000"/>
      <c r="W2990" s="1000"/>
      <c r="X2990" s="1000"/>
      <c r="Y2990" s="1001"/>
      <c r="Z2990" s="1001" t="str">
        <f t="shared" si="856"/>
        <v xml:space="preserve">Cap.5 Pct.1: Nr. mediu de salariati (Col.3) &lt;= Nr. mediu de persoane ocupate (Col.4), pentru Rd.(1 la n). </v>
      </c>
      <c r="AA2990" s="2205">
        <f t="shared" si="852"/>
        <v>1</v>
      </c>
      <c r="AB2990" s="3036">
        <v>153</v>
      </c>
    </row>
    <row r="2991" spans="1:28" x14ac:dyDescent="0.25">
      <c r="A2991" s="1708">
        <f t="shared" ca="1" si="857"/>
        <v>0</v>
      </c>
      <c r="B2991" s="1708">
        <f t="shared" si="858"/>
        <v>10153051</v>
      </c>
      <c r="C2991" s="994">
        <v>153</v>
      </c>
      <c r="D2991" s="1796" t="s">
        <v>447</v>
      </c>
      <c r="E2991" s="994">
        <v>51</v>
      </c>
      <c r="F2991" s="995" t="s">
        <v>3974</v>
      </c>
      <c r="G2991" s="994"/>
      <c r="H2991" s="996" t="s">
        <v>345</v>
      </c>
      <c r="I2991" s="1091" t="s">
        <v>6394</v>
      </c>
      <c r="J2991" s="996"/>
      <c r="K2991" s="999" t="s">
        <v>7569</v>
      </c>
      <c r="L2991" s="1000">
        <f t="shared" si="853"/>
        <v>0</v>
      </c>
      <c r="M2991" s="1000">
        <f t="shared" si="854"/>
        <v>0</v>
      </c>
      <c r="N2991" s="1725">
        <f t="shared" si="855"/>
        <v>0</v>
      </c>
      <c r="O2991" s="1000"/>
      <c r="P2991" s="1000"/>
      <c r="Q2991" s="1000"/>
      <c r="R2991" s="1000"/>
      <c r="S2991" s="1000"/>
      <c r="T2991" s="1000"/>
      <c r="U2991" s="1000"/>
      <c r="V2991" s="1000"/>
      <c r="W2991" s="1000"/>
      <c r="X2991" s="1000"/>
      <c r="Y2991" s="1001"/>
      <c r="Z2991" s="1001" t="str">
        <f t="shared" si="856"/>
        <v xml:space="preserve">Cap.5 Pct.1: Nr. mediu de salariati (Col.3) &lt;= Nr. mediu de persoane ocupate (Col.4), pentru Rd.(1 la n). </v>
      </c>
      <c r="AA2991" s="2205">
        <f t="shared" si="852"/>
        <v>1</v>
      </c>
      <c r="AB2991" s="3036">
        <v>153</v>
      </c>
    </row>
    <row r="2992" spans="1:28" x14ac:dyDescent="0.25">
      <c r="A2992" s="1708">
        <f t="shared" ca="1" si="857"/>
        <v>0</v>
      </c>
      <c r="B2992" s="1708">
        <f t="shared" si="858"/>
        <v>10153052</v>
      </c>
      <c r="C2992" s="994">
        <v>153</v>
      </c>
      <c r="D2992" s="1796" t="s">
        <v>447</v>
      </c>
      <c r="E2992" s="994">
        <v>52</v>
      </c>
      <c r="F2992" s="995" t="s">
        <v>3974</v>
      </c>
      <c r="G2992" s="994"/>
      <c r="H2992" s="996" t="s">
        <v>345</v>
      </c>
      <c r="I2992" s="1091" t="s">
        <v>6395</v>
      </c>
      <c r="J2992" s="996"/>
      <c r="K2992" s="999" t="s">
        <v>7570</v>
      </c>
      <c r="L2992" s="1000">
        <f t="shared" si="853"/>
        <v>0</v>
      </c>
      <c r="M2992" s="1000">
        <f t="shared" si="854"/>
        <v>0</v>
      </c>
      <c r="N2992" s="1725">
        <f t="shared" si="855"/>
        <v>0</v>
      </c>
      <c r="O2992" s="1000"/>
      <c r="P2992" s="1000"/>
      <c r="Q2992" s="1000"/>
      <c r="R2992" s="1000"/>
      <c r="S2992" s="1000"/>
      <c r="T2992" s="1000"/>
      <c r="U2992" s="1000"/>
      <c r="V2992" s="1000"/>
      <c r="W2992" s="1000"/>
      <c r="X2992" s="1000"/>
      <c r="Y2992" s="1001"/>
      <c r="Z2992" s="1001" t="str">
        <f t="shared" si="856"/>
        <v xml:space="preserve">Cap.5 Pct.1: Nr. mediu de salariati (Col.3) &lt;= Nr. mediu de persoane ocupate (Col.4), pentru Rd.(1 la n). </v>
      </c>
      <c r="AA2992" s="2205">
        <f t="shared" si="852"/>
        <v>1</v>
      </c>
      <c r="AB2992" s="3036">
        <v>153</v>
      </c>
    </row>
    <row r="2993" spans="1:28" x14ac:dyDescent="0.25">
      <c r="A2993" s="1708">
        <f t="shared" ca="1" si="857"/>
        <v>0</v>
      </c>
      <c r="B2993" s="1708">
        <f t="shared" si="858"/>
        <v>10153053</v>
      </c>
      <c r="C2993" s="994">
        <v>153</v>
      </c>
      <c r="D2993" s="1796" t="s">
        <v>447</v>
      </c>
      <c r="E2993" s="994">
        <v>53</v>
      </c>
      <c r="F2993" s="995" t="s">
        <v>3974</v>
      </c>
      <c r="G2993" s="994"/>
      <c r="H2993" s="996" t="s">
        <v>345</v>
      </c>
      <c r="I2993" s="1091" t="s">
        <v>6396</v>
      </c>
      <c r="J2993" s="996"/>
      <c r="K2993" s="999" t="s">
        <v>7571</v>
      </c>
      <c r="L2993" s="1000">
        <f t="shared" si="853"/>
        <v>0</v>
      </c>
      <c r="M2993" s="1000">
        <f t="shared" si="854"/>
        <v>0</v>
      </c>
      <c r="N2993" s="1725">
        <f t="shared" si="855"/>
        <v>0</v>
      </c>
      <c r="O2993" s="1000"/>
      <c r="P2993" s="1000"/>
      <c r="Q2993" s="1000"/>
      <c r="R2993" s="1000"/>
      <c r="S2993" s="1000"/>
      <c r="T2993" s="1000"/>
      <c r="U2993" s="1000"/>
      <c r="V2993" s="1000"/>
      <c r="W2993" s="1000"/>
      <c r="X2993" s="1000"/>
      <c r="Y2993" s="1001"/>
      <c r="Z2993" s="1001" t="str">
        <f t="shared" si="856"/>
        <v xml:space="preserve">Cap.5 Pct.1: Nr. mediu de salariati (Col.3) &lt;= Nr. mediu de persoane ocupate (Col.4), pentru Rd.(1 la n). </v>
      </c>
      <c r="AA2993" s="2205">
        <f t="shared" si="852"/>
        <v>1</v>
      </c>
      <c r="AB2993" s="3036">
        <v>153</v>
      </c>
    </row>
    <row r="2994" spans="1:28" x14ac:dyDescent="0.25">
      <c r="A2994" s="1708">
        <f t="shared" ca="1" si="857"/>
        <v>0</v>
      </c>
      <c r="B2994" s="1708">
        <f t="shared" si="858"/>
        <v>10153054</v>
      </c>
      <c r="C2994" s="994">
        <v>153</v>
      </c>
      <c r="D2994" s="1796" t="s">
        <v>447</v>
      </c>
      <c r="E2994" s="994">
        <v>54</v>
      </c>
      <c r="F2994" s="995" t="s">
        <v>3974</v>
      </c>
      <c r="G2994" s="994"/>
      <c r="H2994" s="996" t="s">
        <v>345</v>
      </c>
      <c r="I2994" s="1091" t="s">
        <v>6397</v>
      </c>
      <c r="J2994" s="996"/>
      <c r="K2994" s="999" t="s">
        <v>7572</v>
      </c>
      <c r="L2994" s="1000">
        <f t="shared" si="853"/>
        <v>0</v>
      </c>
      <c r="M2994" s="1000">
        <f t="shared" si="854"/>
        <v>0</v>
      </c>
      <c r="N2994" s="1725">
        <f t="shared" si="855"/>
        <v>0</v>
      </c>
      <c r="O2994" s="1000"/>
      <c r="P2994" s="1000"/>
      <c r="Q2994" s="1000"/>
      <c r="R2994" s="1000"/>
      <c r="S2994" s="1000"/>
      <c r="T2994" s="1000"/>
      <c r="U2994" s="1000"/>
      <c r="V2994" s="1000"/>
      <c r="W2994" s="1000"/>
      <c r="X2994" s="1000"/>
      <c r="Y2994" s="1001"/>
      <c r="Z2994" s="1001" t="str">
        <f t="shared" si="856"/>
        <v xml:space="preserve">Cap.5 Pct.1: Nr. mediu de salariati (Col.3) &lt;= Nr. mediu de persoane ocupate (Col.4), pentru Rd.(1 la n). </v>
      </c>
      <c r="AA2994" s="2205">
        <f t="shared" si="852"/>
        <v>1</v>
      </c>
      <c r="AB2994" s="3036">
        <v>153</v>
      </c>
    </row>
    <row r="2995" spans="1:28" x14ac:dyDescent="0.25">
      <c r="A2995" s="1708">
        <f t="shared" ca="1" si="857"/>
        <v>0</v>
      </c>
      <c r="B2995" s="1708">
        <f t="shared" si="858"/>
        <v>10153055</v>
      </c>
      <c r="C2995" s="994">
        <v>153</v>
      </c>
      <c r="D2995" s="1796" t="s">
        <v>447</v>
      </c>
      <c r="E2995" s="994">
        <v>55</v>
      </c>
      <c r="F2995" s="995" t="s">
        <v>3974</v>
      </c>
      <c r="G2995" s="994"/>
      <c r="H2995" s="996" t="s">
        <v>345</v>
      </c>
      <c r="I2995" s="1091" t="s">
        <v>6398</v>
      </c>
      <c r="J2995" s="996"/>
      <c r="K2995" s="999" t="s">
        <v>7573</v>
      </c>
      <c r="L2995" s="1000">
        <f t="shared" si="853"/>
        <v>0</v>
      </c>
      <c r="M2995" s="1000">
        <f t="shared" si="854"/>
        <v>0</v>
      </c>
      <c r="N2995" s="1725">
        <f t="shared" si="855"/>
        <v>0</v>
      </c>
      <c r="O2995" s="1000"/>
      <c r="P2995" s="1000"/>
      <c r="Q2995" s="1000"/>
      <c r="R2995" s="1000"/>
      <c r="S2995" s="1000"/>
      <c r="T2995" s="1000"/>
      <c r="U2995" s="1000"/>
      <c r="V2995" s="1000"/>
      <c r="W2995" s="1000"/>
      <c r="X2995" s="1000"/>
      <c r="Y2995" s="1001"/>
      <c r="Z2995" s="1001" t="str">
        <f t="shared" si="856"/>
        <v xml:space="preserve">Cap.5 Pct.1: Nr. mediu de salariati (Col.3) &lt;= Nr. mediu de persoane ocupate (Col.4), pentru Rd.(1 la n). </v>
      </c>
      <c r="AA2995" s="2205">
        <f t="shared" si="852"/>
        <v>1</v>
      </c>
      <c r="AB2995" s="3036">
        <v>153</v>
      </c>
    </row>
    <row r="2996" spans="1:28" x14ac:dyDescent="0.25">
      <c r="A2996" s="1708">
        <f t="shared" ca="1" si="857"/>
        <v>0</v>
      </c>
      <c r="B2996" s="1708">
        <f t="shared" si="858"/>
        <v>10153056</v>
      </c>
      <c r="C2996" s="994">
        <v>153</v>
      </c>
      <c r="D2996" s="1796" t="s">
        <v>447</v>
      </c>
      <c r="E2996" s="994">
        <v>56</v>
      </c>
      <c r="F2996" s="995" t="s">
        <v>3974</v>
      </c>
      <c r="G2996" s="994"/>
      <c r="H2996" s="996" t="s">
        <v>345</v>
      </c>
      <c r="I2996" s="1091" t="s">
        <v>6399</v>
      </c>
      <c r="J2996" s="996"/>
      <c r="K2996" s="999" t="s">
        <v>7574</v>
      </c>
      <c r="L2996" s="1000">
        <f t="shared" si="853"/>
        <v>0</v>
      </c>
      <c r="M2996" s="1000">
        <f t="shared" si="854"/>
        <v>0</v>
      </c>
      <c r="N2996" s="1725">
        <f t="shared" si="855"/>
        <v>0</v>
      </c>
      <c r="O2996" s="1000"/>
      <c r="P2996" s="1000"/>
      <c r="Q2996" s="1000"/>
      <c r="R2996" s="1000"/>
      <c r="S2996" s="1000"/>
      <c r="T2996" s="1000"/>
      <c r="U2996" s="1000"/>
      <c r="V2996" s="1000"/>
      <c r="W2996" s="1000"/>
      <c r="X2996" s="1000"/>
      <c r="Y2996" s="1001"/>
      <c r="Z2996" s="1001" t="str">
        <f t="shared" si="856"/>
        <v xml:space="preserve">Cap.5 Pct.1: Nr. mediu de salariati (Col.3) &lt;= Nr. mediu de persoane ocupate (Col.4), pentru Rd.(1 la n). </v>
      </c>
      <c r="AA2996" s="2205">
        <f t="shared" si="852"/>
        <v>1</v>
      </c>
      <c r="AB2996" s="3036">
        <v>153</v>
      </c>
    </row>
    <row r="2997" spans="1:28" x14ac:dyDescent="0.25">
      <c r="A2997" s="1708">
        <f t="shared" ca="1" si="857"/>
        <v>0</v>
      </c>
      <c r="B2997" s="1708">
        <f t="shared" si="858"/>
        <v>10153057</v>
      </c>
      <c r="C2997" s="994">
        <v>153</v>
      </c>
      <c r="D2997" s="1796" t="s">
        <v>447</v>
      </c>
      <c r="E2997" s="994">
        <v>57</v>
      </c>
      <c r="F2997" s="995" t="s">
        <v>3974</v>
      </c>
      <c r="G2997" s="994"/>
      <c r="H2997" s="996" t="s">
        <v>345</v>
      </c>
      <c r="I2997" s="1091" t="s">
        <v>6400</v>
      </c>
      <c r="J2997" s="996"/>
      <c r="K2997" s="999" t="s">
        <v>7575</v>
      </c>
      <c r="L2997" s="1000">
        <f t="shared" si="853"/>
        <v>0</v>
      </c>
      <c r="M2997" s="1000">
        <f t="shared" si="854"/>
        <v>0</v>
      </c>
      <c r="N2997" s="1725">
        <f t="shared" si="855"/>
        <v>0</v>
      </c>
      <c r="O2997" s="1000"/>
      <c r="P2997" s="1000"/>
      <c r="Q2997" s="1000"/>
      <c r="R2997" s="1000"/>
      <c r="S2997" s="1000"/>
      <c r="T2997" s="1000"/>
      <c r="U2997" s="1000"/>
      <c r="V2997" s="1000"/>
      <c r="W2997" s="1000"/>
      <c r="X2997" s="1000"/>
      <c r="Y2997" s="1001"/>
      <c r="Z2997" s="1001" t="str">
        <f t="shared" si="856"/>
        <v xml:space="preserve">Cap.5 Pct.1: Nr. mediu de salariati (Col.3) &lt;= Nr. mediu de persoane ocupate (Col.4), pentru Rd.(1 la n). </v>
      </c>
      <c r="AA2997" s="2205">
        <f t="shared" si="852"/>
        <v>1</v>
      </c>
      <c r="AB2997" s="3036">
        <v>153</v>
      </c>
    </row>
    <row r="2998" spans="1:28" x14ac:dyDescent="0.25">
      <c r="A2998" s="1708">
        <f t="shared" ca="1" si="857"/>
        <v>0</v>
      </c>
      <c r="B2998" s="1708">
        <f t="shared" si="858"/>
        <v>10153058</v>
      </c>
      <c r="C2998" s="994">
        <v>153</v>
      </c>
      <c r="D2998" s="1796" t="s">
        <v>447</v>
      </c>
      <c r="E2998" s="994">
        <v>58</v>
      </c>
      <c r="F2998" s="995" t="s">
        <v>3974</v>
      </c>
      <c r="G2998" s="994"/>
      <c r="H2998" s="996" t="s">
        <v>345</v>
      </c>
      <c r="I2998" s="1091" t="s">
        <v>6401</v>
      </c>
      <c r="J2998" s="996"/>
      <c r="K2998" s="999" t="s">
        <v>7576</v>
      </c>
      <c r="L2998" s="1000">
        <f t="shared" si="853"/>
        <v>0</v>
      </c>
      <c r="M2998" s="1000">
        <f t="shared" si="854"/>
        <v>0</v>
      </c>
      <c r="N2998" s="1725">
        <f t="shared" si="855"/>
        <v>0</v>
      </c>
      <c r="O2998" s="1000"/>
      <c r="P2998" s="1000"/>
      <c r="Q2998" s="1000"/>
      <c r="R2998" s="1000"/>
      <c r="S2998" s="1000"/>
      <c r="T2998" s="1000"/>
      <c r="U2998" s="1000"/>
      <c r="V2998" s="1000"/>
      <c r="W2998" s="1000"/>
      <c r="X2998" s="1000"/>
      <c r="Y2998" s="1001"/>
      <c r="Z2998" s="1001" t="str">
        <f t="shared" si="856"/>
        <v xml:space="preserve">Cap.5 Pct.1: Nr. mediu de salariati (Col.3) &lt;= Nr. mediu de persoane ocupate (Col.4), pentru Rd.(1 la n). </v>
      </c>
      <c r="AA2998" s="2205">
        <f t="shared" si="852"/>
        <v>1</v>
      </c>
      <c r="AB2998" s="3036">
        <v>153</v>
      </c>
    </row>
    <row r="2999" spans="1:28" x14ac:dyDescent="0.25">
      <c r="A2999" s="1708">
        <f t="shared" ca="1" si="857"/>
        <v>0</v>
      </c>
      <c r="B2999" s="1708">
        <f t="shared" si="858"/>
        <v>10153059</v>
      </c>
      <c r="C2999" s="994">
        <v>153</v>
      </c>
      <c r="D2999" s="1796" t="s">
        <v>447</v>
      </c>
      <c r="E2999" s="994">
        <v>59</v>
      </c>
      <c r="F2999" s="995" t="s">
        <v>3974</v>
      </c>
      <c r="G2999" s="994"/>
      <c r="H2999" s="996" t="s">
        <v>345</v>
      </c>
      <c r="I2999" s="1091" t="s">
        <v>6402</v>
      </c>
      <c r="J2999" s="996"/>
      <c r="K2999" s="999" t="s">
        <v>7577</v>
      </c>
      <c r="L2999" s="1000">
        <f t="shared" si="853"/>
        <v>0</v>
      </c>
      <c r="M2999" s="1000">
        <f t="shared" si="854"/>
        <v>0</v>
      </c>
      <c r="N2999" s="1725">
        <f t="shared" si="855"/>
        <v>0</v>
      </c>
      <c r="O2999" s="1000"/>
      <c r="P2999" s="1000"/>
      <c r="Q2999" s="1000"/>
      <c r="R2999" s="1000"/>
      <c r="S2999" s="1000"/>
      <c r="T2999" s="1000"/>
      <c r="U2999" s="1000"/>
      <c r="V2999" s="1000"/>
      <c r="W2999" s="1000"/>
      <c r="X2999" s="1000"/>
      <c r="Y2999" s="1001"/>
      <c r="Z2999" s="1001" t="str">
        <f t="shared" si="856"/>
        <v xml:space="preserve">Cap.5 Pct.1: Nr. mediu de salariati (Col.3) &lt;= Nr. mediu de persoane ocupate (Col.4), pentru Rd.(1 la n). </v>
      </c>
      <c r="AA2999" s="2205">
        <f t="shared" si="852"/>
        <v>1</v>
      </c>
      <c r="AB2999" s="3036">
        <v>153</v>
      </c>
    </row>
    <row r="3000" spans="1:28" x14ac:dyDescent="0.25">
      <c r="A3000" s="1708">
        <f t="shared" ca="1" si="857"/>
        <v>0</v>
      </c>
      <c r="B3000" s="1708">
        <f t="shared" si="858"/>
        <v>10153060</v>
      </c>
      <c r="C3000" s="994">
        <v>153</v>
      </c>
      <c r="D3000" s="1796" t="s">
        <v>447</v>
      </c>
      <c r="E3000" s="994">
        <v>60</v>
      </c>
      <c r="F3000" s="995" t="s">
        <v>3974</v>
      </c>
      <c r="G3000" s="994"/>
      <c r="H3000" s="996" t="s">
        <v>345</v>
      </c>
      <c r="I3000" s="1091" t="s">
        <v>6403</v>
      </c>
      <c r="J3000" s="996"/>
      <c r="K3000" s="999" t="s">
        <v>7578</v>
      </c>
      <c r="L3000" s="1000">
        <f t="shared" si="853"/>
        <v>0</v>
      </c>
      <c r="M3000" s="1000">
        <f t="shared" si="854"/>
        <v>0</v>
      </c>
      <c r="N3000" s="1725">
        <f t="shared" si="855"/>
        <v>0</v>
      </c>
      <c r="O3000" s="1000"/>
      <c r="P3000" s="1000"/>
      <c r="Q3000" s="1000"/>
      <c r="R3000" s="1000"/>
      <c r="S3000" s="1000"/>
      <c r="T3000" s="1000"/>
      <c r="U3000" s="1000"/>
      <c r="V3000" s="1000"/>
      <c r="W3000" s="1000"/>
      <c r="X3000" s="1000"/>
      <c r="Y3000" s="1001"/>
      <c r="Z3000" s="1001" t="str">
        <f t="shared" si="856"/>
        <v xml:space="preserve">Cap.5 Pct.1: Nr. mediu de salariati (Col.3) &lt;= Nr. mediu de persoane ocupate (Col.4), pentru Rd.(1 la n). </v>
      </c>
      <c r="AA3000" s="2205">
        <f t="shared" si="852"/>
        <v>1</v>
      </c>
      <c r="AB3000" s="3036">
        <v>153</v>
      </c>
    </row>
    <row r="3001" spans="1:28" x14ac:dyDescent="0.25">
      <c r="A3001" s="1708">
        <f t="shared" ca="1" si="857"/>
        <v>0</v>
      </c>
      <c r="B3001" s="1708">
        <f t="shared" si="858"/>
        <v>10153061</v>
      </c>
      <c r="C3001" s="994">
        <v>153</v>
      </c>
      <c r="D3001" s="1796" t="s">
        <v>447</v>
      </c>
      <c r="E3001" s="994">
        <v>61</v>
      </c>
      <c r="F3001" s="995" t="s">
        <v>3974</v>
      </c>
      <c r="G3001" s="994"/>
      <c r="H3001" s="996" t="s">
        <v>345</v>
      </c>
      <c r="I3001" s="1091" t="s">
        <v>6404</v>
      </c>
      <c r="J3001" s="996"/>
      <c r="K3001" s="999" t="s">
        <v>7579</v>
      </c>
      <c r="L3001" s="1000">
        <f t="shared" si="853"/>
        <v>0</v>
      </c>
      <c r="M3001" s="1000">
        <f t="shared" si="854"/>
        <v>0</v>
      </c>
      <c r="N3001" s="1725">
        <f t="shared" si="855"/>
        <v>0</v>
      </c>
      <c r="O3001" s="1000"/>
      <c r="P3001" s="1000"/>
      <c r="Q3001" s="1000"/>
      <c r="R3001" s="1000"/>
      <c r="S3001" s="1000"/>
      <c r="T3001" s="1000"/>
      <c r="U3001" s="1000"/>
      <c r="V3001" s="1000"/>
      <c r="W3001" s="1000"/>
      <c r="X3001" s="1000"/>
      <c r="Y3001" s="1001"/>
      <c r="Z3001" s="1001" t="str">
        <f t="shared" si="856"/>
        <v xml:space="preserve">Cap.5 Pct.1: Nr. mediu de salariati (Col.3) &lt;= Nr. mediu de persoane ocupate (Col.4), pentru Rd.(1 la n). </v>
      </c>
      <c r="AA3001" s="2205">
        <f t="shared" si="852"/>
        <v>1</v>
      </c>
      <c r="AB3001" s="3036">
        <v>153</v>
      </c>
    </row>
    <row r="3002" spans="1:28" x14ac:dyDescent="0.25">
      <c r="A3002" s="1708">
        <f t="shared" ca="1" si="857"/>
        <v>0</v>
      </c>
      <c r="B3002" s="1708">
        <f t="shared" si="858"/>
        <v>10153062</v>
      </c>
      <c r="C3002" s="994">
        <v>153</v>
      </c>
      <c r="D3002" s="1796" t="s">
        <v>447</v>
      </c>
      <c r="E3002" s="994">
        <v>62</v>
      </c>
      <c r="F3002" s="995" t="s">
        <v>3974</v>
      </c>
      <c r="G3002" s="994"/>
      <c r="H3002" s="996" t="s">
        <v>345</v>
      </c>
      <c r="I3002" s="1091" t="s">
        <v>6405</v>
      </c>
      <c r="J3002" s="996"/>
      <c r="K3002" s="999" t="s">
        <v>7580</v>
      </c>
      <c r="L3002" s="1000">
        <f t="shared" si="853"/>
        <v>0</v>
      </c>
      <c r="M3002" s="1000">
        <f t="shared" si="854"/>
        <v>0</v>
      </c>
      <c r="N3002" s="1725">
        <f t="shared" si="855"/>
        <v>0</v>
      </c>
      <c r="O3002" s="1000"/>
      <c r="P3002" s="1000"/>
      <c r="Q3002" s="1000"/>
      <c r="R3002" s="1000"/>
      <c r="S3002" s="1000"/>
      <c r="T3002" s="1000"/>
      <c r="U3002" s="1000"/>
      <c r="V3002" s="1000"/>
      <c r="W3002" s="1000"/>
      <c r="X3002" s="1000"/>
      <c r="Y3002" s="1001"/>
      <c r="Z3002" s="1001" t="str">
        <f t="shared" si="856"/>
        <v xml:space="preserve">Cap.5 Pct.1: Nr. mediu de salariati (Col.3) &lt;= Nr. mediu de persoane ocupate (Col.4), pentru Rd.(1 la n). </v>
      </c>
      <c r="AA3002" s="2205">
        <f t="shared" si="852"/>
        <v>1</v>
      </c>
      <c r="AB3002" s="3036">
        <v>153</v>
      </c>
    </row>
    <row r="3003" spans="1:28" x14ac:dyDescent="0.25">
      <c r="A3003" s="1708">
        <f t="shared" ca="1" si="857"/>
        <v>0</v>
      </c>
      <c r="B3003" s="1708">
        <f t="shared" si="858"/>
        <v>10153063</v>
      </c>
      <c r="C3003" s="994">
        <v>153</v>
      </c>
      <c r="D3003" s="1796" t="s">
        <v>447</v>
      </c>
      <c r="E3003" s="994">
        <v>63</v>
      </c>
      <c r="F3003" s="995" t="s">
        <v>3974</v>
      </c>
      <c r="G3003" s="994"/>
      <c r="H3003" s="996" t="s">
        <v>345</v>
      </c>
      <c r="I3003" s="1091" t="s">
        <v>6406</v>
      </c>
      <c r="J3003" s="996"/>
      <c r="K3003" s="999" t="s">
        <v>7581</v>
      </c>
      <c r="L3003" s="1000">
        <f t="shared" si="853"/>
        <v>0</v>
      </c>
      <c r="M3003" s="1000">
        <f t="shared" si="854"/>
        <v>0</v>
      </c>
      <c r="N3003" s="1725">
        <f t="shared" si="855"/>
        <v>0</v>
      </c>
      <c r="O3003" s="1000"/>
      <c r="P3003" s="1000"/>
      <c r="Q3003" s="1000"/>
      <c r="R3003" s="1000"/>
      <c r="S3003" s="1000"/>
      <c r="T3003" s="1000"/>
      <c r="U3003" s="1000"/>
      <c r="V3003" s="1000"/>
      <c r="W3003" s="1000"/>
      <c r="X3003" s="1000"/>
      <c r="Y3003" s="1001"/>
      <c r="Z3003" s="1001" t="str">
        <f t="shared" si="856"/>
        <v xml:space="preserve">Cap.5 Pct.1: Nr. mediu de salariati (Col.3) &lt;= Nr. mediu de persoane ocupate (Col.4), pentru Rd.(1 la n). </v>
      </c>
      <c r="AA3003" s="2205">
        <f t="shared" ref="AA3003:AA3066" si="859">COUNTIF(B:B,B3003)</f>
        <v>1</v>
      </c>
      <c r="AB3003" s="3036">
        <v>153</v>
      </c>
    </row>
    <row r="3004" spans="1:28" x14ac:dyDescent="0.25">
      <c r="A3004" s="1708">
        <f t="shared" ca="1" si="857"/>
        <v>0</v>
      </c>
      <c r="B3004" s="1708">
        <f t="shared" si="858"/>
        <v>10153064</v>
      </c>
      <c r="C3004" s="994">
        <v>153</v>
      </c>
      <c r="D3004" s="1796" t="s">
        <v>447</v>
      </c>
      <c r="E3004" s="994">
        <v>64</v>
      </c>
      <c r="F3004" s="995" t="s">
        <v>3974</v>
      </c>
      <c r="G3004" s="994"/>
      <c r="H3004" s="996" t="s">
        <v>345</v>
      </c>
      <c r="I3004" s="1091" t="s">
        <v>6407</v>
      </c>
      <c r="J3004" s="996"/>
      <c r="K3004" s="999" t="s">
        <v>7582</v>
      </c>
      <c r="L3004" s="1000">
        <f t="shared" si="853"/>
        <v>0</v>
      </c>
      <c r="M3004" s="1000">
        <f t="shared" si="854"/>
        <v>0</v>
      </c>
      <c r="N3004" s="1725">
        <f t="shared" si="855"/>
        <v>0</v>
      </c>
      <c r="O3004" s="1000"/>
      <c r="P3004" s="1000"/>
      <c r="Q3004" s="1000"/>
      <c r="R3004" s="1000"/>
      <c r="S3004" s="1000"/>
      <c r="T3004" s="1000"/>
      <c r="U3004" s="1000"/>
      <c r="V3004" s="1000"/>
      <c r="W3004" s="1000"/>
      <c r="X3004" s="1000"/>
      <c r="Y3004" s="1001"/>
      <c r="Z3004" s="1001" t="str">
        <f t="shared" si="856"/>
        <v xml:space="preserve">Cap.5 Pct.1: Nr. mediu de salariati (Col.3) &lt;= Nr. mediu de persoane ocupate (Col.4), pentru Rd.(1 la n). </v>
      </c>
      <c r="AA3004" s="2205">
        <f t="shared" si="859"/>
        <v>1</v>
      </c>
      <c r="AB3004" s="3036">
        <v>153</v>
      </c>
    </row>
    <row r="3005" spans="1:28" x14ac:dyDescent="0.25">
      <c r="A3005" s="1708">
        <f t="shared" ca="1" si="857"/>
        <v>0</v>
      </c>
      <c r="B3005" s="1708">
        <f t="shared" si="858"/>
        <v>10153065</v>
      </c>
      <c r="C3005" s="994">
        <v>153</v>
      </c>
      <c r="D3005" s="1796" t="s">
        <v>447</v>
      </c>
      <c r="E3005" s="994">
        <v>65</v>
      </c>
      <c r="F3005" s="995" t="s">
        <v>3974</v>
      </c>
      <c r="G3005" s="994"/>
      <c r="H3005" s="996" t="s">
        <v>345</v>
      </c>
      <c r="I3005" s="1091" t="s">
        <v>6408</v>
      </c>
      <c r="J3005" s="996"/>
      <c r="K3005" s="999" t="s">
        <v>7583</v>
      </c>
      <c r="L3005" s="1000">
        <f t="shared" ref="L3005:L3068" si="860">IF(BK766="",0,BK766)</f>
        <v>0</v>
      </c>
      <c r="M3005" s="1000">
        <f t="shared" ref="M3005:M3068" si="861">IF(BL766="",0,BL766)</f>
        <v>0</v>
      </c>
      <c r="N3005" s="1725">
        <f t="shared" ref="N3005:N3068" si="862">IF(L3005&lt;=M3005,0,1)</f>
        <v>0</v>
      </c>
      <c r="O3005" s="1000"/>
      <c r="P3005" s="1000"/>
      <c r="Q3005" s="1000"/>
      <c r="R3005" s="1000"/>
      <c r="S3005" s="1000"/>
      <c r="T3005" s="1000"/>
      <c r="U3005" s="1000"/>
      <c r="V3005" s="1000"/>
      <c r="W3005" s="1000"/>
      <c r="X3005" s="1000"/>
      <c r="Y3005" s="1001"/>
      <c r="Z3005" s="1001" t="str">
        <f t="shared" si="856"/>
        <v xml:space="preserve">Cap.5 Pct.1: Nr. mediu de salariati (Col.3) &lt;= Nr. mediu de persoane ocupate (Col.4), pentru Rd.(1 la n). </v>
      </c>
      <c r="AA3005" s="2205">
        <f t="shared" si="859"/>
        <v>1</v>
      </c>
      <c r="AB3005" s="3036">
        <v>153</v>
      </c>
    </row>
    <row r="3006" spans="1:28" x14ac:dyDescent="0.25">
      <c r="A3006" s="1708">
        <f t="shared" ca="1" si="857"/>
        <v>0</v>
      </c>
      <c r="B3006" s="1708">
        <f t="shared" si="858"/>
        <v>10153066</v>
      </c>
      <c r="C3006" s="994">
        <v>153</v>
      </c>
      <c r="D3006" s="1796" t="s">
        <v>447</v>
      </c>
      <c r="E3006" s="994">
        <v>66</v>
      </c>
      <c r="F3006" s="995" t="s">
        <v>3974</v>
      </c>
      <c r="G3006" s="994"/>
      <c r="H3006" s="996" t="s">
        <v>345</v>
      </c>
      <c r="I3006" s="1091" t="s">
        <v>6409</v>
      </c>
      <c r="J3006" s="996"/>
      <c r="K3006" s="999" t="s">
        <v>7584</v>
      </c>
      <c r="L3006" s="1000">
        <f t="shared" si="860"/>
        <v>0</v>
      </c>
      <c r="M3006" s="1000">
        <f t="shared" si="861"/>
        <v>0</v>
      </c>
      <c r="N3006" s="1725">
        <f t="shared" si="862"/>
        <v>0</v>
      </c>
      <c r="O3006" s="1000"/>
      <c r="P3006" s="1000"/>
      <c r="Q3006" s="1000"/>
      <c r="R3006" s="1000"/>
      <c r="S3006" s="1000"/>
      <c r="T3006" s="1000"/>
      <c r="U3006" s="1000"/>
      <c r="V3006" s="1000"/>
      <c r="W3006" s="1000"/>
      <c r="X3006" s="1000"/>
      <c r="Y3006" s="1001"/>
      <c r="Z3006" s="1001" t="str">
        <f t="shared" si="856"/>
        <v xml:space="preserve">Cap.5 Pct.1: Nr. mediu de salariati (Col.3) &lt;= Nr. mediu de persoane ocupate (Col.4), pentru Rd.(1 la n). </v>
      </c>
      <c r="AA3006" s="2205">
        <f t="shared" si="859"/>
        <v>1</v>
      </c>
      <c r="AB3006" s="3036">
        <v>153</v>
      </c>
    </row>
    <row r="3007" spans="1:28" x14ac:dyDescent="0.25">
      <c r="A3007" s="1708">
        <f t="shared" ca="1" si="857"/>
        <v>0</v>
      </c>
      <c r="B3007" s="1708">
        <f t="shared" si="858"/>
        <v>10153067</v>
      </c>
      <c r="C3007" s="994">
        <v>153</v>
      </c>
      <c r="D3007" s="1796" t="s">
        <v>447</v>
      </c>
      <c r="E3007" s="994">
        <v>67</v>
      </c>
      <c r="F3007" s="995" t="s">
        <v>3974</v>
      </c>
      <c r="G3007" s="994"/>
      <c r="H3007" s="996" t="s">
        <v>345</v>
      </c>
      <c r="I3007" s="1091" t="s">
        <v>6410</v>
      </c>
      <c r="J3007" s="996"/>
      <c r="K3007" s="999" t="s">
        <v>7585</v>
      </c>
      <c r="L3007" s="1000">
        <f t="shared" si="860"/>
        <v>0</v>
      </c>
      <c r="M3007" s="1000">
        <f t="shared" si="861"/>
        <v>0</v>
      </c>
      <c r="N3007" s="1725">
        <f t="shared" si="862"/>
        <v>0</v>
      </c>
      <c r="O3007" s="1000"/>
      <c r="P3007" s="1000"/>
      <c r="Q3007" s="1000"/>
      <c r="R3007" s="1000"/>
      <c r="S3007" s="1000"/>
      <c r="T3007" s="1000"/>
      <c r="U3007" s="1000"/>
      <c r="V3007" s="1000"/>
      <c r="W3007" s="1000"/>
      <c r="X3007" s="1000"/>
      <c r="Y3007" s="1001"/>
      <c r="Z3007" s="1001" t="str">
        <f t="shared" ref="Z3007:Z3070" si="863">Z3006</f>
        <v xml:space="preserve">Cap.5 Pct.1: Nr. mediu de salariati (Col.3) &lt;= Nr. mediu de persoane ocupate (Col.4), pentru Rd.(1 la n). </v>
      </c>
      <c r="AA3007" s="2205">
        <f t="shared" si="859"/>
        <v>1</v>
      </c>
      <c r="AB3007" s="3036">
        <v>153</v>
      </c>
    </row>
    <row r="3008" spans="1:28" x14ac:dyDescent="0.25">
      <c r="A3008" s="1708">
        <f t="shared" ca="1" si="857"/>
        <v>0</v>
      </c>
      <c r="B3008" s="1708">
        <f t="shared" si="858"/>
        <v>10153068</v>
      </c>
      <c r="C3008" s="994">
        <v>153</v>
      </c>
      <c r="D3008" s="1796" t="s">
        <v>447</v>
      </c>
      <c r="E3008" s="994">
        <v>68</v>
      </c>
      <c r="F3008" s="995" t="s">
        <v>3974</v>
      </c>
      <c r="G3008" s="994"/>
      <c r="H3008" s="996" t="s">
        <v>345</v>
      </c>
      <c r="I3008" s="1091" t="s">
        <v>6411</v>
      </c>
      <c r="J3008" s="996"/>
      <c r="K3008" s="999" t="s">
        <v>7586</v>
      </c>
      <c r="L3008" s="1000">
        <f t="shared" si="860"/>
        <v>0</v>
      </c>
      <c r="M3008" s="1000">
        <f t="shared" si="861"/>
        <v>0</v>
      </c>
      <c r="N3008" s="1725">
        <f t="shared" si="862"/>
        <v>0</v>
      </c>
      <c r="O3008" s="1000"/>
      <c r="P3008" s="1000"/>
      <c r="Q3008" s="1000"/>
      <c r="R3008" s="1000"/>
      <c r="S3008" s="1000"/>
      <c r="T3008" s="1000"/>
      <c r="U3008" s="1000"/>
      <c r="V3008" s="1000"/>
      <c r="W3008" s="1000"/>
      <c r="X3008" s="1000"/>
      <c r="Y3008" s="1001"/>
      <c r="Z3008" s="1001" t="str">
        <f t="shared" si="863"/>
        <v xml:space="preserve">Cap.5 Pct.1: Nr. mediu de salariati (Col.3) &lt;= Nr. mediu de persoane ocupate (Col.4), pentru Rd.(1 la n). </v>
      </c>
      <c r="AA3008" s="2205">
        <f t="shared" si="859"/>
        <v>1</v>
      </c>
      <c r="AB3008" s="3036">
        <v>153</v>
      </c>
    </row>
    <row r="3009" spans="1:28" x14ac:dyDescent="0.25">
      <c r="A3009" s="1708">
        <f t="shared" ref="A3009:A3072" ca="1" si="864">IF(D3009="DA",IF(ISERROR(N3009),A3008+1,IF(N3009=1,A3008+1,A3008)),A3008)</f>
        <v>0</v>
      </c>
      <c r="B3009" s="1708">
        <f t="shared" si="858"/>
        <v>10153069</v>
      </c>
      <c r="C3009" s="994">
        <v>153</v>
      </c>
      <c r="D3009" s="1796" t="s">
        <v>447</v>
      </c>
      <c r="E3009" s="994">
        <v>69</v>
      </c>
      <c r="F3009" s="995" t="s">
        <v>3974</v>
      </c>
      <c r="G3009" s="994"/>
      <c r="H3009" s="996" t="s">
        <v>345</v>
      </c>
      <c r="I3009" s="1091" t="s">
        <v>6412</v>
      </c>
      <c r="J3009" s="996"/>
      <c r="K3009" s="999" t="s">
        <v>7587</v>
      </c>
      <c r="L3009" s="1000">
        <f t="shared" si="860"/>
        <v>0</v>
      </c>
      <c r="M3009" s="1000">
        <f t="shared" si="861"/>
        <v>0</v>
      </c>
      <c r="N3009" s="1725">
        <f t="shared" si="862"/>
        <v>0</v>
      </c>
      <c r="O3009" s="1000"/>
      <c r="P3009" s="1000"/>
      <c r="Q3009" s="1000"/>
      <c r="R3009" s="1000"/>
      <c r="S3009" s="1000"/>
      <c r="T3009" s="1000"/>
      <c r="U3009" s="1000"/>
      <c r="V3009" s="1000"/>
      <c r="W3009" s="1000"/>
      <c r="X3009" s="1000"/>
      <c r="Y3009" s="1001"/>
      <c r="Z3009" s="1001" t="str">
        <f t="shared" si="863"/>
        <v xml:space="preserve">Cap.5 Pct.1: Nr. mediu de salariati (Col.3) &lt;= Nr. mediu de persoane ocupate (Col.4), pentru Rd.(1 la n). </v>
      </c>
      <c r="AA3009" s="2205">
        <f t="shared" si="859"/>
        <v>1</v>
      </c>
      <c r="AB3009" s="3036">
        <v>153</v>
      </c>
    </row>
    <row r="3010" spans="1:28" x14ac:dyDescent="0.25">
      <c r="A3010" s="1708">
        <f t="shared" ca="1" si="864"/>
        <v>0</v>
      </c>
      <c r="B3010" s="1708">
        <f t="shared" si="858"/>
        <v>10153070</v>
      </c>
      <c r="C3010" s="994">
        <v>153</v>
      </c>
      <c r="D3010" s="1796" t="s">
        <v>447</v>
      </c>
      <c r="E3010" s="994">
        <v>70</v>
      </c>
      <c r="F3010" s="995" t="s">
        <v>3974</v>
      </c>
      <c r="G3010" s="994"/>
      <c r="H3010" s="996" t="s">
        <v>345</v>
      </c>
      <c r="I3010" s="1091" t="s">
        <v>6413</v>
      </c>
      <c r="J3010" s="996"/>
      <c r="K3010" s="999" t="s">
        <v>7588</v>
      </c>
      <c r="L3010" s="1000">
        <f t="shared" si="860"/>
        <v>0</v>
      </c>
      <c r="M3010" s="1000">
        <f t="shared" si="861"/>
        <v>0</v>
      </c>
      <c r="N3010" s="1725">
        <f t="shared" si="862"/>
        <v>0</v>
      </c>
      <c r="O3010" s="1000"/>
      <c r="P3010" s="1000"/>
      <c r="Q3010" s="1000"/>
      <c r="R3010" s="1000"/>
      <c r="S3010" s="1000"/>
      <c r="T3010" s="1000"/>
      <c r="U3010" s="1000"/>
      <c r="V3010" s="1000"/>
      <c r="W3010" s="1000"/>
      <c r="X3010" s="1000"/>
      <c r="Y3010" s="1001"/>
      <c r="Z3010" s="1001" t="str">
        <f t="shared" si="863"/>
        <v xml:space="preserve">Cap.5 Pct.1: Nr. mediu de salariati (Col.3) &lt;= Nr. mediu de persoane ocupate (Col.4), pentru Rd.(1 la n). </v>
      </c>
      <c r="AA3010" s="2205">
        <f t="shared" si="859"/>
        <v>1</v>
      </c>
      <c r="AB3010" s="3036">
        <v>153</v>
      </c>
    </row>
    <row r="3011" spans="1:28" x14ac:dyDescent="0.25">
      <c r="A3011" s="1708">
        <f t="shared" ca="1" si="864"/>
        <v>0</v>
      </c>
      <c r="B3011" s="1708">
        <f t="shared" si="858"/>
        <v>10153071</v>
      </c>
      <c r="C3011" s="994">
        <v>153</v>
      </c>
      <c r="D3011" s="1796" t="s">
        <v>447</v>
      </c>
      <c r="E3011" s="994">
        <v>71</v>
      </c>
      <c r="F3011" s="995" t="s">
        <v>3974</v>
      </c>
      <c r="G3011" s="994"/>
      <c r="H3011" s="996" t="s">
        <v>345</v>
      </c>
      <c r="I3011" s="1091" t="s">
        <v>6414</v>
      </c>
      <c r="J3011" s="996"/>
      <c r="K3011" s="999" t="s">
        <v>7589</v>
      </c>
      <c r="L3011" s="1000">
        <f t="shared" si="860"/>
        <v>0</v>
      </c>
      <c r="M3011" s="1000">
        <f t="shared" si="861"/>
        <v>0</v>
      </c>
      <c r="N3011" s="1725">
        <f t="shared" si="862"/>
        <v>0</v>
      </c>
      <c r="O3011" s="1000"/>
      <c r="P3011" s="1000"/>
      <c r="Q3011" s="1000"/>
      <c r="R3011" s="1000"/>
      <c r="S3011" s="1000"/>
      <c r="T3011" s="1000"/>
      <c r="U3011" s="1000"/>
      <c r="V3011" s="1000"/>
      <c r="W3011" s="1000"/>
      <c r="X3011" s="1000"/>
      <c r="Y3011" s="1001"/>
      <c r="Z3011" s="1001" t="str">
        <f t="shared" si="863"/>
        <v xml:space="preserve">Cap.5 Pct.1: Nr. mediu de salariati (Col.3) &lt;= Nr. mediu de persoane ocupate (Col.4), pentru Rd.(1 la n). </v>
      </c>
      <c r="AA3011" s="2205">
        <f t="shared" si="859"/>
        <v>1</v>
      </c>
      <c r="AB3011" s="3036">
        <v>153</v>
      </c>
    </row>
    <row r="3012" spans="1:28" x14ac:dyDescent="0.25">
      <c r="A3012" s="1708">
        <f t="shared" ca="1" si="864"/>
        <v>0</v>
      </c>
      <c r="B3012" s="1708">
        <f t="shared" si="858"/>
        <v>10153072</v>
      </c>
      <c r="C3012" s="994">
        <v>153</v>
      </c>
      <c r="D3012" s="1796" t="s">
        <v>447</v>
      </c>
      <c r="E3012" s="994">
        <v>72</v>
      </c>
      <c r="F3012" s="995" t="s">
        <v>3974</v>
      </c>
      <c r="G3012" s="994"/>
      <c r="H3012" s="996" t="s">
        <v>345</v>
      </c>
      <c r="I3012" s="1091" t="s">
        <v>6415</v>
      </c>
      <c r="J3012" s="996"/>
      <c r="K3012" s="999" t="s">
        <v>7590</v>
      </c>
      <c r="L3012" s="1000">
        <f t="shared" si="860"/>
        <v>0</v>
      </c>
      <c r="M3012" s="1000">
        <f t="shared" si="861"/>
        <v>0</v>
      </c>
      <c r="N3012" s="1725">
        <f t="shared" si="862"/>
        <v>0</v>
      </c>
      <c r="O3012" s="1000"/>
      <c r="P3012" s="1000"/>
      <c r="Q3012" s="1000"/>
      <c r="R3012" s="1000"/>
      <c r="S3012" s="1000"/>
      <c r="T3012" s="1000"/>
      <c r="U3012" s="1000"/>
      <c r="V3012" s="1000"/>
      <c r="W3012" s="1000"/>
      <c r="X3012" s="1000"/>
      <c r="Y3012" s="1001"/>
      <c r="Z3012" s="1001" t="str">
        <f t="shared" si="863"/>
        <v xml:space="preserve">Cap.5 Pct.1: Nr. mediu de salariati (Col.3) &lt;= Nr. mediu de persoane ocupate (Col.4), pentru Rd.(1 la n). </v>
      </c>
      <c r="AA3012" s="2205">
        <f t="shared" si="859"/>
        <v>1</v>
      </c>
      <c r="AB3012" s="3036">
        <v>153</v>
      </c>
    </row>
    <row r="3013" spans="1:28" x14ac:dyDescent="0.25">
      <c r="A3013" s="1708">
        <f t="shared" ca="1" si="864"/>
        <v>0</v>
      </c>
      <c r="B3013" s="1708">
        <f t="shared" si="858"/>
        <v>10153073</v>
      </c>
      <c r="C3013" s="994">
        <v>153</v>
      </c>
      <c r="D3013" s="1796" t="s">
        <v>447</v>
      </c>
      <c r="E3013" s="994">
        <v>73</v>
      </c>
      <c r="F3013" s="995" t="s">
        <v>3974</v>
      </c>
      <c r="G3013" s="994"/>
      <c r="H3013" s="996" t="s">
        <v>345</v>
      </c>
      <c r="I3013" s="1091" t="s">
        <v>6416</v>
      </c>
      <c r="J3013" s="996"/>
      <c r="K3013" s="999" t="s">
        <v>7591</v>
      </c>
      <c r="L3013" s="1000">
        <f t="shared" si="860"/>
        <v>0</v>
      </c>
      <c r="M3013" s="1000">
        <f t="shared" si="861"/>
        <v>0</v>
      </c>
      <c r="N3013" s="1725">
        <f t="shared" si="862"/>
        <v>0</v>
      </c>
      <c r="O3013" s="1000"/>
      <c r="P3013" s="1000"/>
      <c r="Q3013" s="1000"/>
      <c r="R3013" s="1000"/>
      <c r="S3013" s="1000"/>
      <c r="T3013" s="1000"/>
      <c r="U3013" s="1000"/>
      <c r="V3013" s="1000"/>
      <c r="W3013" s="1000"/>
      <c r="X3013" s="1000"/>
      <c r="Y3013" s="1001"/>
      <c r="Z3013" s="1001" t="str">
        <f t="shared" si="863"/>
        <v xml:space="preserve">Cap.5 Pct.1: Nr. mediu de salariati (Col.3) &lt;= Nr. mediu de persoane ocupate (Col.4), pentru Rd.(1 la n). </v>
      </c>
      <c r="AA3013" s="2205">
        <f t="shared" si="859"/>
        <v>1</v>
      </c>
      <c r="AB3013" s="3036">
        <v>153</v>
      </c>
    </row>
    <row r="3014" spans="1:28" x14ac:dyDescent="0.25">
      <c r="A3014" s="1708">
        <f t="shared" ca="1" si="864"/>
        <v>0</v>
      </c>
      <c r="B3014" s="1708">
        <f t="shared" si="858"/>
        <v>10153074</v>
      </c>
      <c r="C3014" s="994">
        <v>153</v>
      </c>
      <c r="D3014" s="1796" t="s">
        <v>447</v>
      </c>
      <c r="E3014" s="994">
        <v>74</v>
      </c>
      <c r="F3014" s="995" t="s">
        <v>3974</v>
      </c>
      <c r="G3014" s="994"/>
      <c r="H3014" s="996" t="s">
        <v>345</v>
      </c>
      <c r="I3014" s="1091" t="s">
        <v>6417</v>
      </c>
      <c r="J3014" s="996"/>
      <c r="K3014" s="999" t="s">
        <v>7592</v>
      </c>
      <c r="L3014" s="1000">
        <f t="shared" si="860"/>
        <v>0</v>
      </c>
      <c r="M3014" s="1000">
        <f t="shared" si="861"/>
        <v>0</v>
      </c>
      <c r="N3014" s="1725">
        <f t="shared" si="862"/>
        <v>0</v>
      </c>
      <c r="O3014" s="1000"/>
      <c r="P3014" s="1000"/>
      <c r="Q3014" s="1000"/>
      <c r="R3014" s="1000"/>
      <c r="S3014" s="1000"/>
      <c r="T3014" s="1000"/>
      <c r="U3014" s="1000"/>
      <c r="V3014" s="1000"/>
      <c r="W3014" s="1000"/>
      <c r="X3014" s="1000"/>
      <c r="Y3014" s="1001"/>
      <c r="Z3014" s="1001" t="str">
        <f t="shared" si="863"/>
        <v xml:space="preserve">Cap.5 Pct.1: Nr. mediu de salariati (Col.3) &lt;= Nr. mediu de persoane ocupate (Col.4), pentru Rd.(1 la n). </v>
      </c>
      <c r="AA3014" s="2205">
        <f t="shared" si="859"/>
        <v>1</v>
      </c>
      <c r="AB3014" s="3036">
        <v>153</v>
      </c>
    </row>
    <row r="3015" spans="1:28" x14ac:dyDescent="0.25">
      <c r="A3015" s="1708">
        <f t="shared" ca="1" si="864"/>
        <v>0</v>
      </c>
      <c r="B3015" s="1708">
        <f t="shared" si="858"/>
        <v>10153075</v>
      </c>
      <c r="C3015" s="994">
        <v>153</v>
      </c>
      <c r="D3015" s="1796" t="s">
        <v>447</v>
      </c>
      <c r="E3015" s="994">
        <v>75</v>
      </c>
      <c r="F3015" s="995" t="s">
        <v>3974</v>
      </c>
      <c r="G3015" s="994"/>
      <c r="H3015" s="996" t="s">
        <v>345</v>
      </c>
      <c r="I3015" s="1091" t="s">
        <v>6418</v>
      </c>
      <c r="J3015" s="996"/>
      <c r="K3015" s="999" t="s">
        <v>7593</v>
      </c>
      <c r="L3015" s="1000">
        <f t="shared" si="860"/>
        <v>0</v>
      </c>
      <c r="M3015" s="1000">
        <f t="shared" si="861"/>
        <v>0</v>
      </c>
      <c r="N3015" s="1725">
        <f t="shared" si="862"/>
        <v>0</v>
      </c>
      <c r="O3015" s="1000"/>
      <c r="P3015" s="1000"/>
      <c r="Q3015" s="1000"/>
      <c r="R3015" s="1000"/>
      <c r="S3015" s="1000"/>
      <c r="T3015" s="1000"/>
      <c r="U3015" s="1000"/>
      <c r="V3015" s="1000"/>
      <c r="W3015" s="1000"/>
      <c r="X3015" s="1000"/>
      <c r="Y3015" s="1001"/>
      <c r="Z3015" s="1001" t="str">
        <f t="shared" si="863"/>
        <v xml:space="preserve">Cap.5 Pct.1: Nr. mediu de salariati (Col.3) &lt;= Nr. mediu de persoane ocupate (Col.4), pentru Rd.(1 la n). </v>
      </c>
      <c r="AA3015" s="2205">
        <f t="shared" si="859"/>
        <v>1</v>
      </c>
      <c r="AB3015" s="3036">
        <v>153</v>
      </c>
    </row>
    <row r="3016" spans="1:28" x14ac:dyDescent="0.25">
      <c r="A3016" s="1708">
        <f t="shared" ca="1" si="864"/>
        <v>0</v>
      </c>
      <c r="B3016" s="1708">
        <f t="shared" si="858"/>
        <v>10153076</v>
      </c>
      <c r="C3016" s="994">
        <v>153</v>
      </c>
      <c r="D3016" s="1796" t="s">
        <v>447</v>
      </c>
      <c r="E3016" s="994">
        <v>76</v>
      </c>
      <c r="F3016" s="995" t="s">
        <v>3974</v>
      </c>
      <c r="G3016" s="994"/>
      <c r="H3016" s="996" t="s">
        <v>345</v>
      </c>
      <c r="I3016" s="1091" t="s">
        <v>6419</v>
      </c>
      <c r="J3016" s="996"/>
      <c r="K3016" s="999" t="s">
        <v>7594</v>
      </c>
      <c r="L3016" s="1000">
        <f t="shared" si="860"/>
        <v>0</v>
      </c>
      <c r="M3016" s="1000">
        <f t="shared" si="861"/>
        <v>0</v>
      </c>
      <c r="N3016" s="1725">
        <f t="shared" si="862"/>
        <v>0</v>
      </c>
      <c r="O3016" s="1000"/>
      <c r="P3016" s="1000"/>
      <c r="Q3016" s="1000"/>
      <c r="R3016" s="1000"/>
      <c r="S3016" s="1000"/>
      <c r="T3016" s="1000"/>
      <c r="U3016" s="1000"/>
      <c r="V3016" s="1000"/>
      <c r="W3016" s="1000"/>
      <c r="X3016" s="1000"/>
      <c r="Y3016" s="1001"/>
      <c r="Z3016" s="1001" t="str">
        <f t="shared" si="863"/>
        <v xml:space="preserve">Cap.5 Pct.1: Nr. mediu de salariati (Col.3) &lt;= Nr. mediu de persoane ocupate (Col.4), pentru Rd.(1 la n). </v>
      </c>
      <c r="AA3016" s="2205">
        <f t="shared" si="859"/>
        <v>1</v>
      </c>
      <c r="AB3016" s="3036">
        <v>153</v>
      </c>
    </row>
    <row r="3017" spans="1:28" x14ac:dyDescent="0.25">
      <c r="A3017" s="1708">
        <f t="shared" ca="1" si="864"/>
        <v>0</v>
      </c>
      <c r="B3017" s="1708">
        <f t="shared" si="858"/>
        <v>10153077</v>
      </c>
      <c r="C3017" s="994">
        <v>153</v>
      </c>
      <c r="D3017" s="1796" t="s">
        <v>447</v>
      </c>
      <c r="E3017" s="994">
        <v>77</v>
      </c>
      <c r="F3017" s="995" t="s">
        <v>3974</v>
      </c>
      <c r="G3017" s="994"/>
      <c r="H3017" s="996" t="s">
        <v>345</v>
      </c>
      <c r="I3017" s="1091" t="s">
        <v>6420</v>
      </c>
      <c r="J3017" s="996"/>
      <c r="K3017" s="999" t="s">
        <v>7595</v>
      </c>
      <c r="L3017" s="1000">
        <f t="shared" si="860"/>
        <v>0</v>
      </c>
      <c r="M3017" s="1000">
        <f t="shared" si="861"/>
        <v>0</v>
      </c>
      <c r="N3017" s="1725">
        <f t="shared" si="862"/>
        <v>0</v>
      </c>
      <c r="O3017" s="1000"/>
      <c r="P3017" s="1000"/>
      <c r="Q3017" s="1000"/>
      <c r="R3017" s="1000"/>
      <c r="S3017" s="1000"/>
      <c r="T3017" s="1000"/>
      <c r="U3017" s="1000"/>
      <c r="V3017" s="1000"/>
      <c r="W3017" s="1000"/>
      <c r="X3017" s="1000"/>
      <c r="Y3017" s="1001"/>
      <c r="Z3017" s="1001" t="str">
        <f t="shared" si="863"/>
        <v xml:space="preserve">Cap.5 Pct.1: Nr. mediu de salariati (Col.3) &lt;= Nr. mediu de persoane ocupate (Col.4), pentru Rd.(1 la n). </v>
      </c>
      <c r="AA3017" s="2205">
        <f t="shared" si="859"/>
        <v>1</v>
      </c>
      <c r="AB3017" s="3036">
        <v>153</v>
      </c>
    </row>
    <row r="3018" spans="1:28" x14ac:dyDescent="0.25">
      <c r="A3018" s="1708">
        <f t="shared" ca="1" si="864"/>
        <v>0</v>
      </c>
      <c r="B3018" s="1708">
        <f t="shared" si="858"/>
        <v>10153078</v>
      </c>
      <c r="C3018" s="994">
        <v>153</v>
      </c>
      <c r="D3018" s="1796" t="s">
        <v>447</v>
      </c>
      <c r="E3018" s="994">
        <v>78</v>
      </c>
      <c r="F3018" s="995" t="s">
        <v>3974</v>
      </c>
      <c r="G3018" s="994"/>
      <c r="H3018" s="996" t="s">
        <v>345</v>
      </c>
      <c r="I3018" s="1091" t="s">
        <v>6421</v>
      </c>
      <c r="J3018" s="996"/>
      <c r="K3018" s="999" t="s">
        <v>7596</v>
      </c>
      <c r="L3018" s="1000">
        <f t="shared" si="860"/>
        <v>0</v>
      </c>
      <c r="M3018" s="1000">
        <f t="shared" si="861"/>
        <v>0</v>
      </c>
      <c r="N3018" s="1725">
        <f t="shared" si="862"/>
        <v>0</v>
      </c>
      <c r="O3018" s="1000"/>
      <c r="P3018" s="1000"/>
      <c r="Q3018" s="1000"/>
      <c r="R3018" s="1000"/>
      <c r="S3018" s="1000"/>
      <c r="T3018" s="1000"/>
      <c r="U3018" s="1000"/>
      <c r="V3018" s="1000"/>
      <c r="W3018" s="1000"/>
      <c r="X3018" s="1000"/>
      <c r="Y3018" s="1001"/>
      <c r="Z3018" s="1001" t="str">
        <f t="shared" si="863"/>
        <v xml:space="preserve">Cap.5 Pct.1: Nr. mediu de salariati (Col.3) &lt;= Nr. mediu de persoane ocupate (Col.4), pentru Rd.(1 la n). </v>
      </c>
      <c r="AA3018" s="2205">
        <f t="shared" si="859"/>
        <v>1</v>
      </c>
      <c r="AB3018" s="3036">
        <v>153</v>
      </c>
    </row>
    <row r="3019" spans="1:28" x14ac:dyDescent="0.25">
      <c r="A3019" s="1708">
        <f t="shared" ca="1" si="864"/>
        <v>0</v>
      </c>
      <c r="B3019" s="1708">
        <f t="shared" ref="B3019:B3082" si="865">VALUE("1"&amp;TEXT(C3019,"0000")&amp;TEXT(E3019,"000"))</f>
        <v>10153079</v>
      </c>
      <c r="C3019" s="994">
        <v>153</v>
      </c>
      <c r="D3019" s="1796" t="s">
        <v>447</v>
      </c>
      <c r="E3019" s="994">
        <v>79</v>
      </c>
      <c r="F3019" s="995" t="s">
        <v>3974</v>
      </c>
      <c r="G3019" s="994"/>
      <c r="H3019" s="996" t="s">
        <v>345</v>
      </c>
      <c r="I3019" s="1091" t="s">
        <v>6422</v>
      </c>
      <c r="J3019" s="996"/>
      <c r="K3019" s="999" t="s">
        <v>7597</v>
      </c>
      <c r="L3019" s="1000">
        <f t="shared" si="860"/>
        <v>0</v>
      </c>
      <c r="M3019" s="1000">
        <f t="shared" si="861"/>
        <v>0</v>
      </c>
      <c r="N3019" s="1725">
        <f t="shared" si="862"/>
        <v>0</v>
      </c>
      <c r="O3019" s="1000"/>
      <c r="P3019" s="1000"/>
      <c r="Q3019" s="1000"/>
      <c r="R3019" s="1000"/>
      <c r="S3019" s="1000"/>
      <c r="T3019" s="1000"/>
      <c r="U3019" s="1000"/>
      <c r="V3019" s="1000"/>
      <c r="W3019" s="1000"/>
      <c r="X3019" s="1000"/>
      <c r="Y3019" s="1001"/>
      <c r="Z3019" s="1001" t="str">
        <f t="shared" si="863"/>
        <v xml:space="preserve">Cap.5 Pct.1: Nr. mediu de salariati (Col.3) &lt;= Nr. mediu de persoane ocupate (Col.4), pentru Rd.(1 la n). </v>
      </c>
      <c r="AA3019" s="2205">
        <f t="shared" si="859"/>
        <v>1</v>
      </c>
      <c r="AB3019" s="3036">
        <v>153</v>
      </c>
    </row>
    <row r="3020" spans="1:28" x14ac:dyDescent="0.25">
      <c r="A3020" s="1708">
        <f t="shared" ca="1" si="864"/>
        <v>0</v>
      </c>
      <c r="B3020" s="1708">
        <f t="shared" si="865"/>
        <v>10153080</v>
      </c>
      <c r="C3020" s="994">
        <v>153</v>
      </c>
      <c r="D3020" s="1796" t="s">
        <v>447</v>
      </c>
      <c r="E3020" s="994">
        <v>80</v>
      </c>
      <c r="F3020" s="995" t="s">
        <v>3974</v>
      </c>
      <c r="G3020" s="994"/>
      <c r="H3020" s="996" t="s">
        <v>345</v>
      </c>
      <c r="I3020" s="1091" t="s">
        <v>6423</v>
      </c>
      <c r="J3020" s="996"/>
      <c r="K3020" s="999" t="s">
        <v>7598</v>
      </c>
      <c r="L3020" s="1000">
        <f t="shared" si="860"/>
        <v>0</v>
      </c>
      <c r="M3020" s="1000">
        <f t="shared" si="861"/>
        <v>0</v>
      </c>
      <c r="N3020" s="1725">
        <f t="shared" si="862"/>
        <v>0</v>
      </c>
      <c r="O3020" s="1000"/>
      <c r="P3020" s="1000"/>
      <c r="Q3020" s="1000"/>
      <c r="R3020" s="1000"/>
      <c r="S3020" s="1000"/>
      <c r="T3020" s="1000"/>
      <c r="U3020" s="1000"/>
      <c r="V3020" s="1000"/>
      <c r="W3020" s="1000"/>
      <c r="X3020" s="1000"/>
      <c r="Y3020" s="1001"/>
      <c r="Z3020" s="1001" t="str">
        <f t="shared" si="863"/>
        <v xml:space="preserve">Cap.5 Pct.1: Nr. mediu de salariati (Col.3) &lt;= Nr. mediu de persoane ocupate (Col.4), pentru Rd.(1 la n). </v>
      </c>
      <c r="AA3020" s="2205">
        <f t="shared" si="859"/>
        <v>1</v>
      </c>
      <c r="AB3020" s="3036">
        <v>153</v>
      </c>
    </row>
    <row r="3021" spans="1:28" x14ac:dyDescent="0.25">
      <c r="A3021" s="1708">
        <f t="shared" ca="1" si="864"/>
        <v>0</v>
      </c>
      <c r="B3021" s="1708">
        <f t="shared" si="865"/>
        <v>10153081</v>
      </c>
      <c r="C3021" s="994">
        <v>153</v>
      </c>
      <c r="D3021" s="1796" t="s">
        <v>447</v>
      </c>
      <c r="E3021" s="994">
        <v>81</v>
      </c>
      <c r="F3021" s="995" t="s">
        <v>3974</v>
      </c>
      <c r="G3021" s="994"/>
      <c r="H3021" s="996" t="s">
        <v>345</v>
      </c>
      <c r="I3021" s="1091" t="s">
        <v>6424</v>
      </c>
      <c r="J3021" s="996"/>
      <c r="K3021" s="999" t="s">
        <v>7599</v>
      </c>
      <c r="L3021" s="1000">
        <f t="shared" si="860"/>
        <v>0</v>
      </c>
      <c r="M3021" s="1000">
        <f t="shared" si="861"/>
        <v>0</v>
      </c>
      <c r="N3021" s="1725">
        <f t="shared" si="862"/>
        <v>0</v>
      </c>
      <c r="O3021" s="1000"/>
      <c r="P3021" s="1000"/>
      <c r="Q3021" s="1000"/>
      <c r="R3021" s="1000"/>
      <c r="S3021" s="1000"/>
      <c r="T3021" s="1000"/>
      <c r="U3021" s="1000"/>
      <c r="V3021" s="1000"/>
      <c r="W3021" s="1000"/>
      <c r="X3021" s="1000"/>
      <c r="Y3021" s="1001"/>
      <c r="Z3021" s="1001" t="str">
        <f t="shared" si="863"/>
        <v xml:space="preserve">Cap.5 Pct.1: Nr. mediu de salariati (Col.3) &lt;= Nr. mediu de persoane ocupate (Col.4), pentru Rd.(1 la n). </v>
      </c>
      <c r="AA3021" s="2205">
        <f t="shared" si="859"/>
        <v>1</v>
      </c>
      <c r="AB3021" s="3036">
        <v>153</v>
      </c>
    </row>
    <row r="3022" spans="1:28" x14ac:dyDescent="0.25">
      <c r="A3022" s="1708">
        <f t="shared" ca="1" si="864"/>
        <v>0</v>
      </c>
      <c r="B3022" s="1708">
        <f t="shared" si="865"/>
        <v>10153082</v>
      </c>
      <c r="C3022" s="994">
        <v>153</v>
      </c>
      <c r="D3022" s="1796" t="s">
        <v>447</v>
      </c>
      <c r="E3022" s="994">
        <v>82</v>
      </c>
      <c r="F3022" s="995" t="s">
        <v>3974</v>
      </c>
      <c r="G3022" s="994"/>
      <c r="H3022" s="996" t="s">
        <v>345</v>
      </c>
      <c r="I3022" s="1091" t="s">
        <v>6425</v>
      </c>
      <c r="J3022" s="996"/>
      <c r="K3022" s="999" t="s">
        <v>7600</v>
      </c>
      <c r="L3022" s="1000">
        <f t="shared" si="860"/>
        <v>0</v>
      </c>
      <c r="M3022" s="1000">
        <f t="shared" si="861"/>
        <v>0</v>
      </c>
      <c r="N3022" s="1725">
        <f t="shared" si="862"/>
        <v>0</v>
      </c>
      <c r="O3022" s="1000"/>
      <c r="P3022" s="1000"/>
      <c r="Q3022" s="1000"/>
      <c r="R3022" s="1000"/>
      <c r="S3022" s="1000"/>
      <c r="T3022" s="1000"/>
      <c r="U3022" s="1000"/>
      <c r="V3022" s="1000"/>
      <c r="W3022" s="1000"/>
      <c r="X3022" s="1000"/>
      <c r="Y3022" s="1001"/>
      <c r="Z3022" s="1001" t="str">
        <f t="shared" si="863"/>
        <v xml:space="preserve">Cap.5 Pct.1: Nr. mediu de salariati (Col.3) &lt;= Nr. mediu de persoane ocupate (Col.4), pentru Rd.(1 la n). </v>
      </c>
      <c r="AA3022" s="2205">
        <f t="shared" si="859"/>
        <v>1</v>
      </c>
      <c r="AB3022" s="3036">
        <v>153</v>
      </c>
    </row>
    <row r="3023" spans="1:28" x14ac:dyDescent="0.25">
      <c r="A3023" s="1708">
        <f t="shared" ca="1" si="864"/>
        <v>0</v>
      </c>
      <c r="B3023" s="1708">
        <f t="shared" si="865"/>
        <v>10153083</v>
      </c>
      <c r="C3023" s="994">
        <v>153</v>
      </c>
      <c r="D3023" s="1796" t="s">
        <v>447</v>
      </c>
      <c r="E3023" s="994">
        <v>83</v>
      </c>
      <c r="F3023" s="995" t="s">
        <v>3974</v>
      </c>
      <c r="G3023" s="994"/>
      <c r="H3023" s="996" t="s">
        <v>345</v>
      </c>
      <c r="I3023" s="1091" t="s">
        <v>6426</v>
      </c>
      <c r="J3023" s="996"/>
      <c r="K3023" s="999" t="s">
        <v>7601</v>
      </c>
      <c r="L3023" s="1000">
        <f t="shared" si="860"/>
        <v>0</v>
      </c>
      <c r="M3023" s="1000">
        <f t="shared" si="861"/>
        <v>0</v>
      </c>
      <c r="N3023" s="1725">
        <f t="shared" si="862"/>
        <v>0</v>
      </c>
      <c r="O3023" s="1000"/>
      <c r="P3023" s="1000"/>
      <c r="Q3023" s="1000"/>
      <c r="R3023" s="1000"/>
      <c r="S3023" s="1000"/>
      <c r="T3023" s="1000"/>
      <c r="U3023" s="1000"/>
      <c r="V3023" s="1000"/>
      <c r="W3023" s="1000"/>
      <c r="X3023" s="1000"/>
      <c r="Y3023" s="1001"/>
      <c r="Z3023" s="1001" t="str">
        <f t="shared" si="863"/>
        <v xml:space="preserve">Cap.5 Pct.1: Nr. mediu de salariati (Col.3) &lt;= Nr. mediu de persoane ocupate (Col.4), pentru Rd.(1 la n). </v>
      </c>
      <c r="AA3023" s="2205">
        <f t="shared" si="859"/>
        <v>1</v>
      </c>
      <c r="AB3023" s="3036">
        <v>153</v>
      </c>
    </row>
    <row r="3024" spans="1:28" x14ac:dyDescent="0.25">
      <c r="A3024" s="1708">
        <f t="shared" ca="1" si="864"/>
        <v>0</v>
      </c>
      <c r="B3024" s="1708">
        <f t="shared" si="865"/>
        <v>10153084</v>
      </c>
      <c r="C3024" s="994">
        <v>153</v>
      </c>
      <c r="D3024" s="1796" t="s">
        <v>447</v>
      </c>
      <c r="E3024" s="994">
        <v>84</v>
      </c>
      <c r="F3024" s="995" t="s">
        <v>3974</v>
      </c>
      <c r="G3024" s="994"/>
      <c r="H3024" s="996" t="s">
        <v>345</v>
      </c>
      <c r="I3024" s="1091" t="s">
        <v>6427</v>
      </c>
      <c r="J3024" s="996"/>
      <c r="K3024" s="999" t="s">
        <v>7602</v>
      </c>
      <c r="L3024" s="1000">
        <f t="shared" si="860"/>
        <v>0</v>
      </c>
      <c r="M3024" s="1000">
        <f t="shared" si="861"/>
        <v>0</v>
      </c>
      <c r="N3024" s="1725">
        <f t="shared" si="862"/>
        <v>0</v>
      </c>
      <c r="O3024" s="1000"/>
      <c r="P3024" s="1000"/>
      <c r="Q3024" s="1000"/>
      <c r="R3024" s="1000"/>
      <c r="S3024" s="1000"/>
      <c r="T3024" s="1000"/>
      <c r="U3024" s="1000"/>
      <c r="V3024" s="1000"/>
      <c r="W3024" s="1000"/>
      <c r="X3024" s="1000"/>
      <c r="Y3024" s="1001"/>
      <c r="Z3024" s="1001" t="str">
        <f t="shared" si="863"/>
        <v xml:space="preserve">Cap.5 Pct.1: Nr. mediu de salariati (Col.3) &lt;= Nr. mediu de persoane ocupate (Col.4), pentru Rd.(1 la n). </v>
      </c>
      <c r="AA3024" s="2205">
        <f t="shared" si="859"/>
        <v>1</v>
      </c>
      <c r="AB3024" s="3036">
        <v>153</v>
      </c>
    </row>
    <row r="3025" spans="1:28" x14ac:dyDescent="0.25">
      <c r="A3025" s="1708">
        <f t="shared" ca="1" si="864"/>
        <v>0</v>
      </c>
      <c r="B3025" s="1708">
        <f t="shared" si="865"/>
        <v>10153085</v>
      </c>
      <c r="C3025" s="994">
        <v>153</v>
      </c>
      <c r="D3025" s="1796" t="s">
        <v>447</v>
      </c>
      <c r="E3025" s="994">
        <v>85</v>
      </c>
      <c r="F3025" s="995" t="s">
        <v>3974</v>
      </c>
      <c r="G3025" s="994"/>
      <c r="H3025" s="996" t="s">
        <v>345</v>
      </c>
      <c r="I3025" s="1091" t="s">
        <v>6428</v>
      </c>
      <c r="J3025" s="996"/>
      <c r="K3025" s="999" t="s">
        <v>7603</v>
      </c>
      <c r="L3025" s="1000">
        <f t="shared" si="860"/>
        <v>0</v>
      </c>
      <c r="M3025" s="1000">
        <f t="shared" si="861"/>
        <v>0</v>
      </c>
      <c r="N3025" s="1725">
        <f t="shared" si="862"/>
        <v>0</v>
      </c>
      <c r="O3025" s="1000"/>
      <c r="P3025" s="1000"/>
      <c r="Q3025" s="1000"/>
      <c r="R3025" s="1000"/>
      <c r="S3025" s="1000"/>
      <c r="T3025" s="1000"/>
      <c r="U3025" s="1000"/>
      <c r="V3025" s="1000"/>
      <c r="W3025" s="1000"/>
      <c r="X3025" s="1000"/>
      <c r="Y3025" s="1001"/>
      <c r="Z3025" s="1001" t="str">
        <f t="shared" si="863"/>
        <v xml:space="preserve">Cap.5 Pct.1: Nr. mediu de salariati (Col.3) &lt;= Nr. mediu de persoane ocupate (Col.4), pentru Rd.(1 la n). </v>
      </c>
      <c r="AA3025" s="2205">
        <f t="shared" si="859"/>
        <v>1</v>
      </c>
      <c r="AB3025" s="3036">
        <v>153</v>
      </c>
    </row>
    <row r="3026" spans="1:28" x14ac:dyDescent="0.25">
      <c r="A3026" s="1708">
        <f t="shared" ca="1" si="864"/>
        <v>0</v>
      </c>
      <c r="B3026" s="1708">
        <f t="shared" si="865"/>
        <v>10153086</v>
      </c>
      <c r="C3026" s="994">
        <v>153</v>
      </c>
      <c r="D3026" s="1796" t="s">
        <v>447</v>
      </c>
      <c r="E3026" s="994">
        <v>86</v>
      </c>
      <c r="F3026" s="995" t="s">
        <v>3974</v>
      </c>
      <c r="G3026" s="994"/>
      <c r="H3026" s="996" t="s">
        <v>345</v>
      </c>
      <c r="I3026" s="1091" t="s">
        <v>6429</v>
      </c>
      <c r="J3026" s="996"/>
      <c r="K3026" s="999" t="s">
        <v>7604</v>
      </c>
      <c r="L3026" s="1000">
        <f t="shared" si="860"/>
        <v>0</v>
      </c>
      <c r="M3026" s="1000">
        <f t="shared" si="861"/>
        <v>0</v>
      </c>
      <c r="N3026" s="1725">
        <f t="shared" si="862"/>
        <v>0</v>
      </c>
      <c r="O3026" s="1000"/>
      <c r="P3026" s="1000"/>
      <c r="Q3026" s="1000"/>
      <c r="R3026" s="1000"/>
      <c r="S3026" s="1000"/>
      <c r="T3026" s="1000"/>
      <c r="U3026" s="1000"/>
      <c r="V3026" s="1000"/>
      <c r="W3026" s="1000"/>
      <c r="X3026" s="1000"/>
      <c r="Y3026" s="1001"/>
      <c r="Z3026" s="1001" t="str">
        <f t="shared" si="863"/>
        <v xml:space="preserve">Cap.5 Pct.1: Nr. mediu de salariati (Col.3) &lt;= Nr. mediu de persoane ocupate (Col.4), pentru Rd.(1 la n). </v>
      </c>
      <c r="AA3026" s="2205">
        <f t="shared" si="859"/>
        <v>1</v>
      </c>
      <c r="AB3026" s="3036">
        <v>153</v>
      </c>
    </row>
    <row r="3027" spans="1:28" x14ac:dyDescent="0.25">
      <c r="A3027" s="1708">
        <f t="shared" ca="1" si="864"/>
        <v>0</v>
      </c>
      <c r="B3027" s="1708">
        <f t="shared" si="865"/>
        <v>10153087</v>
      </c>
      <c r="C3027" s="994">
        <v>153</v>
      </c>
      <c r="D3027" s="1796" t="s">
        <v>447</v>
      </c>
      <c r="E3027" s="994">
        <v>87</v>
      </c>
      <c r="F3027" s="995" t="s">
        <v>3974</v>
      </c>
      <c r="G3027" s="994"/>
      <c r="H3027" s="996" t="s">
        <v>345</v>
      </c>
      <c r="I3027" s="1091" t="s">
        <v>6430</v>
      </c>
      <c r="J3027" s="996"/>
      <c r="K3027" s="999" t="s">
        <v>7605</v>
      </c>
      <c r="L3027" s="1000">
        <f t="shared" si="860"/>
        <v>0</v>
      </c>
      <c r="M3027" s="1000">
        <f t="shared" si="861"/>
        <v>0</v>
      </c>
      <c r="N3027" s="1725">
        <f t="shared" si="862"/>
        <v>0</v>
      </c>
      <c r="O3027" s="1000"/>
      <c r="P3027" s="1000"/>
      <c r="Q3027" s="1000"/>
      <c r="R3027" s="1000"/>
      <c r="S3027" s="1000"/>
      <c r="T3027" s="1000"/>
      <c r="U3027" s="1000"/>
      <c r="V3027" s="1000"/>
      <c r="W3027" s="1000"/>
      <c r="X3027" s="1000"/>
      <c r="Y3027" s="1001"/>
      <c r="Z3027" s="1001" t="str">
        <f t="shared" si="863"/>
        <v xml:space="preserve">Cap.5 Pct.1: Nr. mediu de salariati (Col.3) &lt;= Nr. mediu de persoane ocupate (Col.4), pentru Rd.(1 la n). </v>
      </c>
      <c r="AA3027" s="2205">
        <f t="shared" si="859"/>
        <v>1</v>
      </c>
      <c r="AB3027" s="3036">
        <v>153</v>
      </c>
    </row>
    <row r="3028" spans="1:28" x14ac:dyDescent="0.25">
      <c r="A3028" s="1708">
        <f t="shared" ca="1" si="864"/>
        <v>0</v>
      </c>
      <c r="B3028" s="1708">
        <f t="shared" si="865"/>
        <v>10153088</v>
      </c>
      <c r="C3028" s="994">
        <v>153</v>
      </c>
      <c r="D3028" s="1796" t="s">
        <v>447</v>
      </c>
      <c r="E3028" s="994">
        <v>88</v>
      </c>
      <c r="F3028" s="995" t="s">
        <v>3974</v>
      </c>
      <c r="G3028" s="994"/>
      <c r="H3028" s="996" t="s">
        <v>345</v>
      </c>
      <c r="I3028" s="1091" t="s">
        <v>6431</v>
      </c>
      <c r="J3028" s="996"/>
      <c r="K3028" s="999" t="s">
        <v>7606</v>
      </c>
      <c r="L3028" s="1000">
        <f t="shared" si="860"/>
        <v>0</v>
      </c>
      <c r="M3028" s="1000">
        <f t="shared" si="861"/>
        <v>0</v>
      </c>
      <c r="N3028" s="1725">
        <f t="shared" si="862"/>
        <v>0</v>
      </c>
      <c r="O3028" s="1000"/>
      <c r="P3028" s="1000"/>
      <c r="Q3028" s="1000"/>
      <c r="R3028" s="1000"/>
      <c r="S3028" s="1000"/>
      <c r="T3028" s="1000"/>
      <c r="U3028" s="1000"/>
      <c r="V3028" s="1000"/>
      <c r="W3028" s="1000"/>
      <c r="X3028" s="1000"/>
      <c r="Y3028" s="1001"/>
      <c r="Z3028" s="1001" t="str">
        <f t="shared" si="863"/>
        <v xml:space="preserve">Cap.5 Pct.1: Nr. mediu de salariati (Col.3) &lt;= Nr. mediu de persoane ocupate (Col.4), pentru Rd.(1 la n). </v>
      </c>
      <c r="AA3028" s="2205">
        <f t="shared" si="859"/>
        <v>1</v>
      </c>
      <c r="AB3028" s="3036">
        <v>153</v>
      </c>
    </row>
    <row r="3029" spans="1:28" x14ac:dyDescent="0.25">
      <c r="A3029" s="1708">
        <f t="shared" ca="1" si="864"/>
        <v>0</v>
      </c>
      <c r="B3029" s="1708">
        <f t="shared" si="865"/>
        <v>10153089</v>
      </c>
      <c r="C3029" s="994">
        <v>153</v>
      </c>
      <c r="D3029" s="1796" t="s">
        <v>447</v>
      </c>
      <c r="E3029" s="994">
        <v>89</v>
      </c>
      <c r="F3029" s="995" t="s">
        <v>3974</v>
      </c>
      <c r="G3029" s="994"/>
      <c r="H3029" s="996" t="s">
        <v>345</v>
      </c>
      <c r="I3029" s="1091" t="s">
        <v>6432</v>
      </c>
      <c r="J3029" s="996"/>
      <c r="K3029" s="999" t="s">
        <v>7607</v>
      </c>
      <c r="L3029" s="1000">
        <f t="shared" si="860"/>
        <v>0</v>
      </c>
      <c r="M3029" s="1000">
        <f t="shared" si="861"/>
        <v>0</v>
      </c>
      <c r="N3029" s="1725">
        <f t="shared" si="862"/>
        <v>0</v>
      </c>
      <c r="O3029" s="1000"/>
      <c r="P3029" s="1000"/>
      <c r="Q3029" s="1000"/>
      <c r="R3029" s="1000"/>
      <c r="S3029" s="1000"/>
      <c r="T3029" s="1000"/>
      <c r="U3029" s="1000"/>
      <c r="V3029" s="1000"/>
      <c r="W3029" s="1000"/>
      <c r="X3029" s="1000"/>
      <c r="Y3029" s="1001"/>
      <c r="Z3029" s="1001" t="str">
        <f t="shared" si="863"/>
        <v xml:space="preserve">Cap.5 Pct.1: Nr. mediu de salariati (Col.3) &lt;= Nr. mediu de persoane ocupate (Col.4), pentru Rd.(1 la n). </v>
      </c>
      <c r="AA3029" s="2205">
        <f t="shared" si="859"/>
        <v>1</v>
      </c>
      <c r="AB3029" s="3036">
        <v>153</v>
      </c>
    </row>
    <row r="3030" spans="1:28" x14ac:dyDescent="0.25">
      <c r="A3030" s="1708">
        <f t="shared" ca="1" si="864"/>
        <v>0</v>
      </c>
      <c r="B3030" s="1708">
        <f t="shared" si="865"/>
        <v>10153090</v>
      </c>
      <c r="C3030" s="994">
        <v>153</v>
      </c>
      <c r="D3030" s="1796" t="s">
        <v>447</v>
      </c>
      <c r="E3030" s="994">
        <v>90</v>
      </c>
      <c r="F3030" s="995" t="s">
        <v>3974</v>
      </c>
      <c r="G3030" s="994"/>
      <c r="H3030" s="996" t="s">
        <v>345</v>
      </c>
      <c r="I3030" s="1091" t="s">
        <v>6433</v>
      </c>
      <c r="J3030" s="996"/>
      <c r="K3030" s="999" t="s">
        <v>7608</v>
      </c>
      <c r="L3030" s="1000">
        <f t="shared" si="860"/>
        <v>0</v>
      </c>
      <c r="M3030" s="1000">
        <f t="shared" si="861"/>
        <v>0</v>
      </c>
      <c r="N3030" s="1725">
        <f t="shared" si="862"/>
        <v>0</v>
      </c>
      <c r="O3030" s="1000"/>
      <c r="P3030" s="1000"/>
      <c r="Q3030" s="1000"/>
      <c r="R3030" s="1000"/>
      <c r="S3030" s="1000"/>
      <c r="T3030" s="1000"/>
      <c r="U3030" s="1000"/>
      <c r="V3030" s="1000"/>
      <c r="W3030" s="1000"/>
      <c r="X3030" s="1000"/>
      <c r="Y3030" s="1001"/>
      <c r="Z3030" s="1001" t="str">
        <f t="shared" si="863"/>
        <v xml:space="preserve">Cap.5 Pct.1: Nr. mediu de salariati (Col.3) &lt;= Nr. mediu de persoane ocupate (Col.4), pentru Rd.(1 la n). </v>
      </c>
      <c r="AA3030" s="2205">
        <f t="shared" si="859"/>
        <v>1</v>
      </c>
      <c r="AB3030" s="3036">
        <v>153</v>
      </c>
    </row>
    <row r="3031" spans="1:28" x14ac:dyDescent="0.25">
      <c r="A3031" s="1708">
        <f t="shared" ca="1" si="864"/>
        <v>0</v>
      </c>
      <c r="B3031" s="1708">
        <f t="shared" si="865"/>
        <v>10153091</v>
      </c>
      <c r="C3031" s="994">
        <v>153</v>
      </c>
      <c r="D3031" s="1796" t="s">
        <v>447</v>
      </c>
      <c r="E3031" s="994">
        <v>91</v>
      </c>
      <c r="F3031" s="995" t="s">
        <v>3974</v>
      </c>
      <c r="G3031" s="994"/>
      <c r="H3031" s="996" t="s">
        <v>345</v>
      </c>
      <c r="I3031" s="1091" t="s">
        <v>6434</v>
      </c>
      <c r="J3031" s="996"/>
      <c r="K3031" s="999" t="s">
        <v>7609</v>
      </c>
      <c r="L3031" s="1000">
        <f t="shared" si="860"/>
        <v>0</v>
      </c>
      <c r="M3031" s="1000">
        <f t="shared" si="861"/>
        <v>0</v>
      </c>
      <c r="N3031" s="1725">
        <f t="shared" si="862"/>
        <v>0</v>
      </c>
      <c r="O3031" s="1000"/>
      <c r="P3031" s="1000"/>
      <c r="Q3031" s="1000"/>
      <c r="R3031" s="1000"/>
      <c r="S3031" s="1000"/>
      <c r="T3031" s="1000"/>
      <c r="U3031" s="1000"/>
      <c r="V3031" s="1000"/>
      <c r="W3031" s="1000"/>
      <c r="X3031" s="1000"/>
      <c r="Y3031" s="1001"/>
      <c r="Z3031" s="1001" t="str">
        <f t="shared" si="863"/>
        <v xml:space="preserve">Cap.5 Pct.1: Nr. mediu de salariati (Col.3) &lt;= Nr. mediu de persoane ocupate (Col.4), pentru Rd.(1 la n). </v>
      </c>
      <c r="AA3031" s="2205">
        <f t="shared" si="859"/>
        <v>1</v>
      </c>
      <c r="AB3031" s="3036">
        <v>153</v>
      </c>
    </row>
    <row r="3032" spans="1:28" x14ac:dyDescent="0.25">
      <c r="A3032" s="1708">
        <f t="shared" ca="1" si="864"/>
        <v>0</v>
      </c>
      <c r="B3032" s="1708">
        <f t="shared" si="865"/>
        <v>10153092</v>
      </c>
      <c r="C3032" s="994">
        <v>153</v>
      </c>
      <c r="D3032" s="1796" t="s">
        <v>447</v>
      </c>
      <c r="E3032" s="994">
        <v>92</v>
      </c>
      <c r="F3032" s="995" t="s">
        <v>3974</v>
      </c>
      <c r="G3032" s="994"/>
      <c r="H3032" s="996" t="s">
        <v>345</v>
      </c>
      <c r="I3032" s="1091" t="s">
        <v>6435</v>
      </c>
      <c r="J3032" s="996"/>
      <c r="K3032" s="999" t="s">
        <v>7610</v>
      </c>
      <c r="L3032" s="1000">
        <f t="shared" si="860"/>
        <v>0</v>
      </c>
      <c r="M3032" s="1000">
        <f t="shared" si="861"/>
        <v>0</v>
      </c>
      <c r="N3032" s="1725">
        <f t="shared" si="862"/>
        <v>0</v>
      </c>
      <c r="O3032" s="1000"/>
      <c r="P3032" s="1000"/>
      <c r="Q3032" s="1000"/>
      <c r="R3032" s="1000"/>
      <c r="S3032" s="1000"/>
      <c r="T3032" s="1000"/>
      <c r="U3032" s="1000"/>
      <c r="V3032" s="1000"/>
      <c r="W3032" s="1000"/>
      <c r="X3032" s="1000"/>
      <c r="Y3032" s="1001"/>
      <c r="Z3032" s="1001" t="str">
        <f t="shared" si="863"/>
        <v xml:space="preserve">Cap.5 Pct.1: Nr. mediu de salariati (Col.3) &lt;= Nr. mediu de persoane ocupate (Col.4), pentru Rd.(1 la n). </v>
      </c>
      <c r="AA3032" s="2205">
        <f t="shared" si="859"/>
        <v>1</v>
      </c>
      <c r="AB3032" s="3036">
        <v>153</v>
      </c>
    </row>
    <row r="3033" spans="1:28" x14ac:dyDescent="0.25">
      <c r="A3033" s="1708">
        <f t="shared" ca="1" si="864"/>
        <v>0</v>
      </c>
      <c r="B3033" s="1708">
        <f t="shared" si="865"/>
        <v>10153093</v>
      </c>
      <c r="C3033" s="994">
        <v>153</v>
      </c>
      <c r="D3033" s="1796" t="s">
        <v>447</v>
      </c>
      <c r="E3033" s="994">
        <v>93</v>
      </c>
      <c r="F3033" s="995" t="s">
        <v>3974</v>
      </c>
      <c r="G3033" s="994"/>
      <c r="H3033" s="996" t="s">
        <v>345</v>
      </c>
      <c r="I3033" s="1091" t="s">
        <v>6436</v>
      </c>
      <c r="J3033" s="996"/>
      <c r="K3033" s="999" t="s">
        <v>7611</v>
      </c>
      <c r="L3033" s="1000">
        <f t="shared" si="860"/>
        <v>0</v>
      </c>
      <c r="M3033" s="1000">
        <f t="shared" si="861"/>
        <v>0</v>
      </c>
      <c r="N3033" s="1725">
        <f t="shared" si="862"/>
        <v>0</v>
      </c>
      <c r="O3033" s="1000"/>
      <c r="P3033" s="1000"/>
      <c r="Q3033" s="1000"/>
      <c r="R3033" s="1000"/>
      <c r="S3033" s="1000"/>
      <c r="T3033" s="1000"/>
      <c r="U3033" s="1000"/>
      <c r="V3033" s="1000"/>
      <c r="W3033" s="1000"/>
      <c r="X3033" s="1000"/>
      <c r="Y3033" s="1001"/>
      <c r="Z3033" s="1001" t="str">
        <f t="shared" si="863"/>
        <v xml:space="preserve">Cap.5 Pct.1: Nr. mediu de salariati (Col.3) &lt;= Nr. mediu de persoane ocupate (Col.4), pentru Rd.(1 la n). </v>
      </c>
      <c r="AA3033" s="2205">
        <f t="shared" si="859"/>
        <v>1</v>
      </c>
      <c r="AB3033" s="3036">
        <v>153</v>
      </c>
    </row>
    <row r="3034" spans="1:28" x14ac:dyDescent="0.25">
      <c r="A3034" s="1708">
        <f t="shared" ca="1" si="864"/>
        <v>0</v>
      </c>
      <c r="B3034" s="1708">
        <f t="shared" si="865"/>
        <v>10153094</v>
      </c>
      <c r="C3034" s="994">
        <v>153</v>
      </c>
      <c r="D3034" s="1796" t="s">
        <v>447</v>
      </c>
      <c r="E3034" s="994">
        <v>94</v>
      </c>
      <c r="F3034" s="995" t="s">
        <v>3974</v>
      </c>
      <c r="G3034" s="994"/>
      <c r="H3034" s="996" t="s">
        <v>345</v>
      </c>
      <c r="I3034" s="1091" t="s">
        <v>6437</v>
      </c>
      <c r="J3034" s="996"/>
      <c r="K3034" s="999" t="s">
        <v>7612</v>
      </c>
      <c r="L3034" s="1000">
        <f t="shared" si="860"/>
        <v>0</v>
      </c>
      <c r="M3034" s="1000">
        <f t="shared" si="861"/>
        <v>0</v>
      </c>
      <c r="N3034" s="1725">
        <f t="shared" si="862"/>
        <v>0</v>
      </c>
      <c r="O3034" s="1000"/>
      <c r="P3034" s="1000"/>
      <c r="Q3034" s="1000"/>
      <c r="R3034" s="1000"/>
      <c r="S3034" s="1000"/>
      <c r="T3034" s="1000"/>
      <c r="U3034" s="1000"/>
      <c r="V3034" s="1000"/>
      <c r="W3034" s="1000"/>
      <c r="X3034" s="1000"/>
      <c r="Y3034" s="1001"/>
      <c r="Z3034" s="1001" t="str">
        <f t="shared" si="863"/>
        <v xml:space="preserve">Cap.5 Pct.1: Nr. mediu de salariati (Col.3) &lt;= Nr. mediu de persoane ocupate (Col.4), pentru Rd.(1 la n). </v>
      </c>
      <c r="AA3034" s="2205">
        <f t="shared" si="859"/>
        <v>1</v>
      </c>
      <c r="AB3034" s="3036">
        <v>153</v>
      </c>
    </row>
    <row r="3035" spans="1:28" x14ac:dyDescent="0.25">
      <c r="A3035" s="1708">
        <f t="shared" ca="1" si="864"/>
        <v>0</v>
      </c>
      <c r="B3035" s="1708">
        <f t="shared" si="865"/>
        <v>10153095</v>
      </c>
      <c r="C3035" s="994">
        <v>153</v>
      </c>
      <c r="D3035" s="1796" t="s">
        <v>447</v>
      </c>
      <c r="E3035" s="994">
        <v>95</v>
      </c>
      <c r="F3035" s="995" t="s">
        <v>3974</v>
      </c>
      <c r="G3035" s="994"/>
      <c r="H3035" s="996" t="s">
        <v>345</v>
      </c>
      <c r="I3035" s="1091" t="s">
        <v>6438</v>
      </c>
      <c r="J3035" s="996"/>
      <c r="K3035" s="999" t="s">
        <v>7613</v>
      </c>
      <c r="L3035" s="1000">
        <f t="shared" si="860"/>
        <v>0</v>
      </c>
      <c r="M3035" s="1000">
        <f t="shared" si="861"/>
        <v>0</v>
      </c>
      <c r="N3035" s="1725">
        <f t="shared" si="862"/>
        <v>0</v>
      </c>
      <c r="O3035" s="1000"/>
      <c r="P3035" s="1000"/>
      <c r="Q3035" s="1000"/>
      <c r="R3035" s="1000"/>
      <c r="S3035" s="1000"/>
      <c r="T3035" s="1000"/>
      <c r="U3035" s="1000"/>
      <c r="V3035" s="1000"/>
      <c r="W3035" s="1000"/>
      <c r="X3035" s="1000"/>
      <c r="Y3035" s="1001"/>
      <c r="Z3035" s="1001" t="str">
        <f t="shared" si="863"/>
        <v xml:space="preserve">Cap.5 Pct.1: Nr. mediu de salariati (Col.3) &lt;= Nr. mediu de persoane ocupate (Col.4), pentru Rd.(1 la n). </v>
      </c>
      <c r="AA3035" s="2205">
        <f t="shared" si="859"/>
        <v>1</v>
      </c>
      <c r="AB3035" s="3036">
        <v>153</v>
      </c>
    </row>
    <row r="3036" spans="1:28" x14ac:dyDescent="0.25">
      <c r="A3036" s="1708">
        <f t="shared" ca="1" si="864"/>
        <v>0</v>
      </c>
      <c r="B3036" s="1708">
        <f t="shared" si="865"/>
        <v>10153096</v>
      </c>
      <c r="C3036" s="994">
        <v>153</v>
      </c>
      <c r="D3036" s="1796" t="s">
        <v>447</v>
      </c>
      <c r="E3036" s="994">
        <v>96</v>
      </c>
      <c r="F3036" s="995" t="s">
        <v>3974</v>
      </c>
      <c r="G3036" s="994"/>
      <c r="H3036" s="996" t="s">
        <v>345</v>
      </c>
      <c r="I3036" s="1091" t="s">
        <v>6439</v>
      </c>
      <c r="J3036" s="996"/>
      <c r="K3036" s="999" t="s">
        <v>7614</v>
      </c>
      <c r="L3036" s="1000">
        <f t="shared" si="860"/>
        <v>0</v>
      </c>
      <c r="M3036" s="1000">
        <f t="shared" si="861"/>
        <v>0</v>
      </c>
      <c r="N3036" s="1725">
        <f t="shared" si="862"/>
        <v>0</v>
      </c>
      <c r="O3036" s="1000"/>
      <c r="P3036" s="1000"/>
      <c r="Q3036" s="1000"/>
      <c r="R3036" s="1000"/>
      <c r="S3036" s="1000"/>
      <c r="T3036" s="1000"/>
      <c r="U3036" s="1000"/>
      <c r="V3036" s="1000"/>
      <c r="W3036" s="1000"/>
      <c r="X3036" s="1000"/>
      <c r="Y3036" s="1001"/>
      <c r="Z3036" s="1001" t="str">
        <f t="shared" si="863"/>
        <v xml:space="preserve">Cap.5 Pct.1: Nr. mediu de salariati (Col.3) &lt;= Nr. mediu de persoane ocupate (Col.4), pentru Rd.(1 la n). </v>
      </c>
      <c r="AA3036" s="2205">
        <f t="shared" si="859"/>
        <v>1</v>
      </c>
      <c r="AB3036" s="3036">
        <v>153</v>
      </c>
    </row>
    <row r="3037" spans="1:28" x14ac:dyDescent="0.25">
      <c r="A3037" s="1708">
        <f t="shared" ca="1" si="864"/>
        <v>0</v>
      </c>
      <c r="B3037" s="1708">
        <f t="shared" si="865"/>
        <v>10153097</v>
      </c>
      <c r="C3037" s="994">
        <v>153</v>
      </c>
      <c r="D3037" s="1796" t="s">
        <v>447</v>
      </c>
      <c r="E3037" s="994">
        <v>97</v>
      </c>
      <c r="F3037" s="995" t="s">
        <v>3974</v>
      </c>
      <c r="G3037" s="994"/>
      <c r="H3037" s="996" t="s">
        <v>345</v>
      </c>
      <c r="I3037" s="1091" t="s">
        <v>6440</v>
      </c>
      <c r="J3037" s="996"/>
      <c r="K3037" s="999" t="s">
        <v>7615</v>
      </c>
      <c r="L3037" s="1000">
        <f t="shared" si="860"/>
        <v>0</v>
      </c>
      <c r="M3037" s="1000">
        <f t="shared" si="861"/>
        <v>0</v>
      </c>
      <c r="N3037" s="1725">
        <f t="shared" si="862"/>
        <v>0</v>
      </c>
      <c r="O3037" s="1000"/>
      <c r="P3037" s="1000"/>
      <c r="Q3037" s="1000"/>
      <c r="R3037" s="1000"/>
      <c r="S3037" s="1000"/>
      <c r="T3037" s="1000"/>
      <c r="U3037" s="1000"/>
      <c r="V3037" s="1000"/>
      <c r="W3037" s="1000"/>
      <c r="X3037" s="1000"/>
      <c r="Y3037" s="1001"/>
      <c r="Z3037" s="1001" t="str">
        <f t="shared" si="863"/>
        <v xml:space="preserve">Cap.5 Pct.1: Nr. mediu de salariati (Col.3) &lt;= Nr. mediu de persoane ocupate (Col.4), pentru Rd.(1 la n). </v>
      </c>
      <c r="AA3037" s="2205">
        <f t="shared" si="859"/>
        <v>1</v>
      </c>
      <c r="AB3037" s="3036">
        <v>153</v>
      </c>
    </row>
    <row r="3038" spans="1:28" x14ac:dyDescent="0.25">
      <c r="A3038" s="1708">
        <f t="shared" ca="1" si="864"/>
        <v>0</v>
      </c>
      <c r="B3038" s="1708">
        <f t="shared" si="865"/>
        <v>10153098</v>
      </c>
      <c r="C3038" s="994">
        <v>153</v>
      </c>
      <c r="D3038" s="1796" t="s">
        <v>447</v>
      </c>
      <c r="E3038" s="994">
        <v>98</v>
      </c>
      <c r="F3038" s="995" t="s">
        <v>3974</v>
      </c>
      <c r="G3038" s="994"/>
      <c r="H3038" s="996" t="s">
        <v>345</v>
      </c>
      <c r="I3038" s="1091" t="s">
        <v>6441</v>
      </c>
      <c r="J3038" s="996"/>
      <c r="K3038" s="999" t="s">
        <v>7616</v>
      </c>
      <c r="L3038" s="1000">
        <f t="shared" si="860"/>
        <v>0</v>
      </c>
      <c r="M3038" s="1000">
        <f t="shared" si="861"/>
        <v>0</v>
      </c>
      <c r="N3038" s="1725">
        <f t="shared" si="862"/>
        <v>0</v>
      </c>
      <c r="O3038" s="1000"/>
      <c r="P3038" s="1000"/>
      <c r="Q3038" s="1000"/>
      <c r="R3038" s="1000"/>
      <c r="S3038" s="1000"/>
      <c r="T3038" s="1000"/>
      <c r="U3038" s="1000"/>
      <c r="V3038" s="1000"/>
      <c r="W3038" s="1000"/>
      <c r="X3038" s="1000"/>
      <c r="Y3038" s="1001"/>
      <c r="Z3038" s="1001" t="str">
        <f t="shared" si="863"/>
        <v xml:space="preserve">Cap.5 Pct.1: Nr. mediu de salariati (Col.3) &lt;= Nr. mediu de persoane ocupate (Col.4), pentru Rd.(1 la n). </v>
      </c>
      <c r="AA3038" s="2205">
        <f t="shared" si="859"/>
        <v>1</v>
      </c>
      <c r="AB3038" s="3036">
        <v>153</v>
      </c>
    </row>
    <row r="3039" spans="1:28" x14ac:dyDescent="0.25">
      <c r="A3039" s="1708">
        <f t="shared" ca="1" si="864"/>
        <v>0</v>
      </c>
      <c r="B3039" s="1708">
        <f t="shared" si="865"/>
        <v>10153099</v>
      </c>
      <c r="C3039" s="994">
        <v>153</v>
      </c>
      <c r="D3039" s="1796" t="s">
        <v>447</v>
      </c>
      <c r="E3039" s="994">
        <v>99</v>
      </c>
      <c r="F3039" s="995" t="s">
        <v>3974</v>
      </c>
      <c r="G3039" s="994"/>
      <c r="H3039" s="996" t="s">
        <v>345</v>
      </c>
      <c r="I3039" s="1091" t="s">
        <v>6442</v>
      </c>
      <c r="J3039" s="996"/>
      <c r="K3039" s="999" t="s">
        <v>7617</v>
      </c>
      <c r="L3039" s="1000">
        <f t="shared" si="860"/>
        <v>0</v>
      </c>
      <c r="M3039" s="1000">
        <f t="shared" si="861"/>
        <v>0</v>
      </c>
      <c r="N3039" s="1725">
        <f t="shared" si="862"/>
        <v>0</v>
      </c>
      <c r="O3039" s="1000"/>
      <c r="P3039" s="1000"/>
      <c r="Q3039" s="1000"/>
      <c r="R3039" s="1000"/>
      <c r="S3039" s="1000"/>
      <c r="T3039" s="1000"/>
      <c r="U3039" s="1000"/>
      <c r="V3039" s="1000"/>
      <c r="W3039" s="1000"/>
      <c r="X3039" s="1000"/>
      <c r="Y3039" s="1001"/>
      <c r="Z3039" s="1001" t="str">
        <f t="shared" si="863"/>
        <v xml:space="preserve">Cap.5 Pct.1: Nr. mediu de salariati (Col.3) &lt;= Nr. mediu de persoane ocupate (Col.4), pentru Rd.(1 la n). </v>
      </c>
      <c r="AA3039" s="2205">
        <f t="shared" si="859"/>
        <v>1</v>
      </c>
      <c r="AB3039" s="3036">
        <v>153</v>
      </c>
    </row>
    <row r="3040" spans="1:28" x14ac:dyDescent="0.25">
      <c r="A3040" s="1708">
        <f t="shared" ca="1" si="864"/>
        <v>0</v>
      </c>
      <c r="B3040" s="1708">
        <f t="shared" si="865"/>
        <v>10153100</v>
      </c>
      <c r="C3040" s="994">
        <v>153</v>
      </c>
      <c r="D3040" s="1796" t="s">
        <v>447</v>
      </c>
      <c r="E3040" s="994">
        <v>100</v>
      </c>
      <c r="F3040" s="995" t="s">
        <v>3974</v>
      </c>
      <c r="G3040" s="994"/>
      <c r="H3040" s="996" t="s">
        <v>345</v>
      </c>
      <c r="I3040" s="1091" t="s">
        <v>6443</v>
      </c>
      <c r="J3040" s="996"/>
      <c r="K3040" s="999" t="s">
        <v>7618</v>
      </c>
      <c r="L3040" s="1000">
        <f t="shared" si="860"/>
        <v>0</v>
      </c>
      <c r="M3040" s="1000">
        <f t="shared" si="861"/>
        <v>0</v>
      </c>
      <c r="N3040" s="1725">
        <f t="shared" si="862"/>
        <v>0</v>
      </c>
      <c r="O3040" s="1000"/>
      <c r="P3040" s="1000"/>
      <c r="Q3040" s="1000"/>
      <c r="R3040" s="1000"/>
      <c r="S3040" s="1000"/>
      <c r="T3040" s="1000"/>
      <c r="U3040" s="1000"/>
      <c r="V3040" s="1000"/>
      <c r="W3040" s="1000"/>
      <c r="X3040" s="1000"/>
      <c r="Y3040" s="1001"/>
      <c r="Z3040" s="1001" t="str">
        <f t="shared" si="863"/>
        <v xml:space="preserve">Cap.5 Pct.1: Nr. mediu de salariati (Col.3) &lt;= Nr. mediu de persoane ocupate (Col.4), pentru Rd.(1 la n). </v>
      </c>
      <c r="AA3040" s="2205">
        <f t="shared" si="859"/>
        <v>1</v>
      </c>
      <c r="AB3040" s="3036">
        <v>153</v>
      </c>
    </row>
    <row r="3041" spans="1:28" x14ac:dyDescent="0.25">
      <c r="A3041" s="1708">
        <f t="shared" ca="1" si="864"/>
        <v>0</v>
      </c>
      <c r="B3041" s="1708">
        <f t="shared" si="865"/>
        <v>10153101</v>
      </c>
      <c r="C3041" s="994">
        <v>153</v>
      </c>
      <c r="D3041" s="1796" t="s">
        <v>447</v>
      </c>
      <c r="E3041" s="994">
        <v>101</v>
      </c>
      <c r="F3041" s="995" t="s">
        <v>3974</v>
      </c>
      <c r="G3041" s="994"/>
      <c r="H3041" s="996" t="s">
        <v>345</v>
      </c>
      <c r="I3041" s="1091" t="s">
        <v>6444</v>
      </c>
      <c r="J3041" s="996"/>
      <c r="K3041" s="999" t="s">
        <v>7619</v>
      </c>
      <c r="L3041" s="1000">
        <f t="shared" si="860"/>
        <v>0</v>
      </c>
      <c r="M3041" s="1000">
        <f t="shared" si="861"/>
        <v>0</v>
      </c>
      <c r="N3041" s="1725">
        <f t="shared" si="862"/>
        <v>0</v>
      </c>
      <c r="O3041" s="1000"/>
      <c r="P3041" s="1000"/>
      <c r="Q3041" s="1000"/>
      <c r="R3041" s="1000"/>
      <c r="S3041" s="1000"/>
      <c r="T3041" s="1000"/>
      <c r="U3041" s="1000"/>
      <c r="V3041" s="1000"/>
      <c r="W3041" s="1000"/>
      <c r="X3041" s="1000"/>
      <c r="Y3041" s="1001"/>
      <c r="Z3041" s="1001" t="str">
        <f t="shared" si="863"/>
        <v xml:space="preserve">Cap.5 Pct.1: Nr. mediu de salariati (Col.3) &lt;= Nr. mediu de persoane ocupate (Col.4), pentru Rd.(1 la n). </v>
      </c>
      <c r="AA3041" s="2205">
        <f t="shared" si="859"/>
        <v>1</v>
      </c>
      <c r="AB3041" s="3036">
        <v>153</v>
      </c>
    </row>
    <row r="3042" spans="1:28" x14ac:dyDescent="0.25">
      <c r="A3042" s="1708">
        <f t="shared" ca="1" si="864"/>
        <v>0</v>
      </c>
      <c r="B3042" s="1708">
        <f t="shared" si="865"/>
        <v>10153102</v>
      </c>
      <c r="C3042" s="994">
        <v>153</v>
      </c>
      <c r="D3042" s="1796" t="s">
        <v>447</v>
      </c>
      <c r="E3042" s="994">
        <v>102</v>
      </c>
      <c r="F3042" s="995" t="s">
        <v>3974</v>
      </c>
      <c r="G3042" s="994"/>
      <c r="H3042" s="996" t="s">
        <v>345</v>
      </c>
      <c r="I3042" s="1091" t="s">
        <v>6445</v>
      </c>
      <c r="J3042" s="996"/>
      <c r="K3042" s="999" t="s">
        <v>7620</v>
      </c>
      <c r="L3042" s="1000">
        <f t="shared" si="860"/>
        <v>0</v>
      </c>
      <c r="M3042" s="1000">
        <f t="shared" si="861"/>
        <v>0</v>
      </c>
      <c r="N3042" s="1725">
        <f t="shared" si="862"/>
        <v>0</v>
      </c>
      <c r="O3042" s="1000"/>
      <c r="P3042" s="1000"/>
      <c r="Q3042" s="1000"/>
      <c r="R3042" s="1000"/>
      <c r="S3042" s="1000"/>
      <c r="T3042" s="1000"/>
      <c r="U3042" s="1000"/>
      <c r="V3042" s="1000"/>
      <c r="W3042" s="1000"/>
      <c r="X3042" s="1000"/>
      <c r="Y3042" s="1001"/>
      <c r="Z3042" s="1001" t="str">
        <f t="shared" si="863"/>
        <v xml:space="preserve">Cap.5 Pct.1: Nr. mediu de salariati (Col.3) &lt;= Nr. mediu de persoane ocupate (Col.4), pentru Rd.(1 la n). </v>
      </c>
      <c r="AA3042" s="2205">
        <f t="shared" si="859"/>
        <v>1</v>
      </c>
      <c r="AB3042" s="3036">
        <v>153</v>
      </c>
    </row>
    <row r="3043" spans="1:28" x14ac:dyDescent="0.25">
      <c r="A3043" s="1708">
        <f t="shared" ca="1" si="864"/>
        <v>0</v>
      </c>
      <c r="B3043" s="1708">
        <f t="shared" si="865"/>
        <v>10153103</v>
      </c>
      <c r="C3043" s="994">
        <v>153</v>
      </c>
      <c r="D3043" s="1796" t="s">
        <v>447</v>
      </c>
      <c r="E3043" s="994">
        <v>103</v>
      </c>
      <c r="F3043" s="995" t="s">
        <v>3974</v>
      </c>
      <c r="G3043" s="994"/>
      <c r="H3043" s="996" t="s">
        <v>345</v>
      </c>
      <c r="I3043" s="1091" t="s">
        <v>6446</v>
      </c>
      <c r="J3043" s="996"/>
      <c r="K3043" s="999" t="s">
        <v>7621</v>
      </c>
      <c r="L3043" s="1000">
        <f t="shared" si="860"/>
        <v>0</v>
      </c>
      <c r="M3043" s="1000">
        <f t="shared" si="861"/>
        <v>0</v>
      </c>
      <c r="N3043" s="1725">
        <f t="shared" si="862"/>
        <v>0</v>
      </c>
      <c r="O3043" s="1000"/>
      <c r="P3043" s="1000"/>
      <c r="Q3043" s="1000"/>
      <c r="R3043" s="1000"/>
      <c r="S3043" s="1000"/>
      <c r="T3043" s="1000"/>
      <c r="U3043" s="1000"/>
      <c r="V3043" s="1000"/>
      <c r="W3043" s="1000"/>
      <c r="X3043" s="1000"/>
      <c r="Y3043" s="1001"/>
      <c r="Z3043" s="1001" t="str">
        <f t="shared" si="863"/>
        <v xml:space="preserve">Cap.5 Pct.1: Nr. mediu de salariati (Col.3) &lt;= Nr. mediu de persoane ocupate (Col.4), pentru Rd.(1 la n). </v>
      </c>
      <c r="AA3043" s="2205">
        <f t="shared" si="859"/>
        <v>1</v>
      </c>
      <c r="AB3043" s="3036">
        <v>153</v>
      </c>
    </row>
    <row r="3044" spans="1:28" x14ac:dyDescent="0.25">
      <c r="A3044" s="1708">
        <f t="shared" ca="1" si="864"/>
        <v>0</v>
      </c>
      <c r="B3044" s="1708">
        <f t="shared" si="865"/>
        <v>10153104</v>
      </c>
      <c r="C3044" s="994">
        <v>153</v>
      </c>
      <c r="D3044" s="1796" t="s">
        <v>447</v>
      </c>
      <c r="E3044" s="994">
        <v>104</v>
      </c>
      <c r="F3044" s="995" t="s">
        <v>3974</v>
      </c>
      <c r="G3044" s="994"/>
      <c r="H3044" s="996" t="s">
        <v>345</v>
      </c>
      <c r="I3044" s="1091" t="s">
        <v>6447</v>
      </c>
      <c r="J3044" s="996"/>
      <c r="K3044" s="999" t="s">
        <v>7622</v>
      </c>
      <c r="L3044" s="1000">
        <f t="shared" si="860"/>
        <v>0</v>
      </c>
      <c r="M3044" s="1000">
        <f t="shared" si="861"/>
        <v>0</v>
      </c>
      <c r="N3044" s="1725">
        <f t="shared" si="862"/>
        <v>0</v>
      </c>
      <c r="O3044" s="1000"/>
      <c r="P3044" s="1000"/>
      <c r="Q3044" s="1000"/>
      <c r="R3044" s="1000"/>
      <c r="S3044" s="1000"/>
      <c r="T3044" s="1000"/>
      <c r="U3044" s="1000"/>
      <c r="V3044" s="1000"/>
      <c r="W3044" s="1000"/>
      <c r="X3044" s="1000"/>
      <c r="Y3044" s="1001"/>
      <c r="Z3044" s="1001" t="str">
        <f t="shared" si="863"/>
        <v xml:space="preserve">Cap.5 Pct.1: Nr. mediu de salariati (Col.3) &lt;= Nr. mediu de persoane ocupate (Col.4), pentru Rd.(1 la n). </v>
      </c>
      <c r="AA3044" s="2205">
        <f t="shared" si="859"/>
        <v>1</v>
      </c>
      <c r="AB3044" s="3036">
        <v>153</v>
      </c>
    </row>
    <row r="3045" spans="1:28" x14ac:dyDescent="0.25">
      <c r="A3045" s="1708">
        <f t="shared" ca="1" si="864"/>
        <v>0</v>
      </c>
      <c r="B3045" s="1708">
        <f t="shared" si="865"/>
        <v>10153105</v>
      </c>
      <c r="C3045" s="994">
        <v>153</v>
      </c>
      <c r="D3045" s="1796" t="s">
        <v>447</v>
      </c>
      <c r="E3045" s="994">
        <v>105</v>
      </c>
      <c r="F3045" s="995" t="s">
        <v>3974</v>
      </c>
      <c r="G3045" s="994"/>
      <c r="H3045" s="996" t="s">
        <v>345</v>
      </c>
      <c r="I3045" s="1091" t="s">
        <v>6448</v>
      </c>
      <c r="J3045" s="996"/>
      <c r="K3045" s="999" t="s">
        <v>7623</v>
      </c>
      <c r="L3045" s="1000">
        <f t="shared" si="860"/>
        <v>0</v>
      </c>
      <c r="M3045" s="1000">
        <f t="shared" si="861"/>
        <v>0</v>
      </c>
      <c r="N3045" s="1725">
        <f t="shared" si="862"/>
        <v>0</v>
      </c>
      <c r="O3045" s="1000"/>
      <c r="P3045" s="1000"/>
      <c r="Q3045" s="1000"/>
      <c r="R3045" s="1000"/>
      <c r="S3045" s="1000"/>
      <c r="T3045" s="1000"/>
      <c r="U3045" s="1000"/>
      <c r="V3045" s="1000"/>
      <c r="W3045" s="1000"/>
      <c r="X3045" s="1000"/>
      <c r="Y3045" s="1001"/>
      <c r="Z3045" s="1001" t="str">
        <f t="shared" si="863"/>
        <v xml:space="preserve">Cap.5 Pct.1: Nr. mediu de salariati (Col.3) &lt;= Nr. mediu de persoane ocupate (Col.4), pentru Rd.(1 la n). </v>
      </c>
      <c r="AA3045" s="2205">
        <f t="shared" si="859"/>
        <v>1</v>
      </c>
      <c r="AB3045" s="3036">
        <v>153</v>
      </c>
    </row>
    <row r="3046" spans="1:28" x14ac:dyDescent="0.25">
      <c r="A3046" s="1708">
        <f t="shared" ca="1" si="864"/>
        <v>0</v>
      </c>
      <c r="B3046" s="1708">
        <f t="shared" si="865"/>
        <v>10153106</v>
      </c>
      <c r="C3046" s="994">
        <v>153</v>
      </c>
      <c r="D3046" s="1796" t="s">
        <v>447</v>
      </c>
      <c r="E3046" s="994">
        <v>106</v>
      </c>
      <c r="F3046" s="995" t="s">
        <v>3974</v>
      </c>
      <c r="G3046" s="994"/>
      <c r="H3046" s="996" t="s">
        <v>345</v>
      </c>
      <c r="I3046" s="1091" t="s">
        <v>6449</v>
      </c>
      <c r="J3046" s="996"/>
      <c r="K3046" s="999" t="s">
        <v>7624</v>
      </c>
      <c r="L3046" s="1000">
        <f t="shared" si="860"/>
        <v>0</v>
      </c>
      <c r="M3046" s="1000">
        <f t="shared" si="861"/>
        <v>0</v>
      </c>
      <c r="N3046" s="1725">
        <f t="shared" si="862"/>
        <v>0</v>
      </c>
      <c r="O3046" s="1000"/>
      <c r="P3046" s="1000"/>
      <c r="Q3046" s="1000"/>
      <c r="R3046" s="1000"/>
      <c r="S3046" s="1000"/>
      <c r="T3046" s="1000"/>
      <c r="U3046" s="1000"/>
      <c r="V3046" s="1000"/>
      <c r="W3046" s="1000"/>
      <c r="X3046" s="1000"/>
      <c r="Y3046" s="1001"/>
      <c r="Z3046" s="1001" t="str">
        <f t="shared" si="863"/>
        <v xml:space="preserve">Cap.5 Pct.1: Nr. mediu de salariati (Col.3) &lt;= Nr. mediu de persoane ocupate (Col.4), pentru Rd.(1 la n). </v>
      </c>
      <c r="AA3046" s="2205">
        <f t="shared" si="859"/>
        <v>1</v>
      </c>
      <c r="AB3046" s="3036">
        <v>153</v>
      </c>
    </row>
    <row r="3047" spans="1:28" x14ac:dyDescent="0.25">
      <c r="A3047" s="1708">
        <f t="shared" ca="1" si="864"/>
        <v>0</v>
      </c>
      <c r="B3047" s="1708">
        <f t="shared" si="865"/>
        <v>10153107</v>
      </c>
      <c r="C3047" s="994">
        <v>153</v>
      </c>
      <c r="D3047" s="1796" t="s">
        <v>447</v>
      </c>
      <c r="E3047" s="994">
        <v>107</v>
      </c>
      <c r="F3047" s="995" t="s">
        <v>3974</v>
      </c>
      <c r="G3047" s="994"/>
      <c r="H3047" s="996" t="s">
        <v>345</v>
      </c>
      <c r="I3047" s="1091" t="s">
        <v>6450</v>
      </c>
      <c r="J3047" s="996"/>
      <c r="K3047" s="999" t="s">
        <v>7625</v>
      </c>
      <c r="L3047" s="1000">
        <f t="shared" si="860"/>
        <v>0</v>
      </c>
      <c r="M3047" s="1000">
        <f t="shared" si="861"/>
        <v>0</v>
      </c>
      <c r="N3047" s="1725">
        <f t="shared" si="862"/>
        <v>0</v>
      </c>
      <c r="O3047" s="1000"/>
      <c r="P3047" s="1000"/>
      <c r="Q3047" s="1000"/>
      <c r="R3047" s="1000"/>
      <c r="S3047" s="1000"/>
      <c r="T3047" s="1000"/>
      <c r="U3047" s="1000"/>
      <c r="V3047" s="1000"/>
      <c r="W3047" s="1000"/>
      <c r="X3047" s="1000"/>
      <c r="Y3047" s="1001"/>
      <c r="Z3047" s="1001" t="str">
        <f t="shared" si="863"/>
        <v xml:space="preserve">Cap.5 Pct.1: Nr. mediu de salariati (Col.3) &lt;= Nr. mediu de persoane ocupate (Col.4), pentru Rd.(1 la n). </v>
      </c>
      <c r="AA3047" s="2205">
        <f t="shared" si="859"/>
        <v>1</v>
      </c>
      <c r="AB3047" s="3036">
        <v>153</v>
      </c>
    </row>
    <row r="3048" spans="1:28" x14ac:dyDescent="0.25">
      <c r="A3048" s="1708">
        <f t="shared" ca="1" si="864"/>
        <v>0</v>
      </c>
      <c r="B3048" s="1708">
        <f t="shared" si="865"/>
        <v>10153108</v>
      </c>
      <c r="C3048" s="994">
        <v>153</v>
      </c>
      <c r="D3048" s="1796" t="s">
        <v>447</v>
      </c>
      <c r="E3048" s="994">
        <v>108</v>
      </c>
      <c r="F3048" s="995" t="s">
        <v>3974</v>
      </c>
      <c r="G3048" s="994"/>
      <c r="H3048" s="996" t="s">
        <v>345</v>
      </c>
      <c r="I3048" s="1091" t="s">
        <v>6451</v>
      </c>
      <c r="J3048" s="996"/>
      <c r="K3048" s="999" t="s">
        <v>7626</v>
      </c>
      <c r="L3048" s="1000">
        <f t="shared" si="860"/>
        <v>0</v>
      </c>
      <c r="M3048" s="1000">
        <f t="shared" si="861"/>
        <v>0</v>
      </c>
      <c r="N3048" s="1725">
        <f t="shared" si="862"/>
        <v>0</v>
      </c>
      <c r="O3048" s="1000"/>
      <c r="P3048" s="1000"/>
      <c r="Q3048" s="1000"/>
      <c r="R3048" s="1000"/>
      <c r="S3048" s="1000"/>
      <c r="T3048" s="1000"/>
      <c r="U3048" s="1000"/>
      <c r="V3048" s="1000"/>
      <c r="W3048" s="1000"/>
      <c r="X3048" s="1000"/>
      <c r="Y3048" s="1001"/>
      <c r="Z3048" s="1001" t="str">
        <f t="shared" si="863"/>
        <v xml:space="preserve">Cap.5 Pct.1: Nr. mediu de salariati (Col.3) &lt;= Nr. mediu de persoane ocupate (Col.4), pentru Rd.(1 la n). </v>
      </c>
      <c r="AA3048" s="2205">
        <f t="shared" si="859"/>
        <v>1</v>
      </c>
      <c r="AB3048" s="3036">
        <v>153</v>
      </c>
    </row>
    <row r="3049" spans="1:28" x14ac:dyDescent="0.25">
      <c r="A3049" s="1708">
        <f t="shared" ca="1" si="864"/>
        <v>0</v>
      </c>
      <c r="B3049" s="1708">
        <f t="shared" si="865"/>
        <v>10153109</v>
      </c>
      <c r="C3049" s="994">
        <v>153</v>
      </c>
      <c r="D3049" s="1796" t="s">
        <v>447</v>
      </c>
      <c r="E3049" s="994">
        <v>109</v>
      </c>
      <c r="F3049" s="995" t="s">
        <v>3974</v>
      </c>
      <c r="G3049" s="994"/>
      <c r="H3049" s="996" t="s">
        <v>345</v>
      </c>
      <c r="I3049" s="1091" t="s">
        <v>6452</v>
      </c>
      <c r="J3049" s="996"/>
      <c r="K3049" s="999" t="s">
        <v>7627</v>
      </c>
      <c r="L3049" s="1000">
        <f t="shared" si="860"/>
        <v>0</v>
      </c>
      <c r="M3049" s="1000">
        <f t="shared" si="861"/>
        <v>0</v>
      </c>
      <c r="N3049" s="1725">
        <f t="shared" si="862"/>
        <v>0</v>
      </c>
      <c r="O3049" s="1000"/>
      <c r="P3049" s="1000"/>
      <c r="Q3049" s="1000"/>
      <c r="R3049" s="1000"/>
      <c r="S3049" s="1000"/>
      <c r="T3049" s="1000"/>
      <c r="U3049" s="1000"/>
      <c r="V3049" s="1000"/>
      <c r="W3049" s="1000"/>
      <c r="X3049" s="1000"/>
      <c r="Y3049" s="1001"/>
      <c r="Z3049" s="1001" t="str">
        <f t="shared" si="863"/>
        <v xml:space="preserve">Cap.5 Pct.1: Nr. mediu de salariati (Col.3) &lt;= Nr. mediu de persoane ocupate (Col.4), pentru Rd.(1 la n). </v>
      </c>
      <c r="AA3049" s="2205">
        <f t="shared" si="859"/>
        <v>1</v>
      </c>
      <c r="AB3049" s="3036">
        <v>153</v>
      </c>
    </row>
    <row r="3050" spans="1:28" x14ac:dyDescent="0.25">
      <c r="A3050" s="1708">
        <f t="shared" ca="1" si="864"/>
        <v>0</v>
      </c>
      <c r="B3050" s="1708">
        <f t="shared" si="865"/>
        <v>10153110</v>
      </c>
      <c r="C3050" s="994">
        <v>153</v>
      </c>
      <c r="D3050" s="1796" t="s">
        <v>447</v>
      </c>
      <c r="E3050" s="994">
        <v>110</v>
      </c>
      <c r="F3050" s="995" t="s">
        <v>3974</v>
      </c>
      <c r="G3050" s="994"/>
      <c r="H3050" s="996" t="s">
        <v>345</v>
      </c>
      <c r="I3050" s="1091" t="s">
        <v>6453</v>
      </c>
      <c r="J3050" s="996"/>
      <c r="K3050" s="999" t="s">
        <v>7628</v>
      </c>
      <c r="L3050" s="1000">
        <f t="shared" si="860"/>
        <v>0</v>
      </c>
      <c r="M3050" s="1000">
        <f t="shared" si="861"/>
        <v>0</v>
      </c>
      <c r="N3050" s="1725">
        <f t="shared" si="862"/>
        <v>0</v>
      </c>
      <c r="O3050" s="1000"/>
      <c r="P3050" s="1000"/>
      <c r="Q3050" s="1000"/>
      <c r="R3050" s="1000"/>
      <c r="S3050" s="1000"/>
      <c r="T3050" s="1000"/>
      <c r="U3050" s="1000"/>
      <c r="V3050" s="1000"/>
      <c r="W3050" s="1000"/>
      <c r="X3050" s="1000"/>
      <c r="Y3050" s="1001"/>
      <c r="Z3050" s="1001" t="str">
        <f t="shared" si="863"/>
        <v xml:space="preserve">Cap.5 Pct.1: Nr. mediu de salariati (Col.3) &lt;= Nr. mediu de persoane ocupate (Col.4), pentru Rd.(1 la n). </v>
      </c>
      <c r="AA3050" s="2205">
        <f t="shared" si="859"/>
        <v>1</v>
      </c>
      <c r="AB3050" s="3036">
        <v>153</v>
      </c>
    </row>
    <row r="3051" spans="1:28" x14ac:dyDescent="0.25">
      <c r="A3051" s="1708">
        <f t="shared" ca="1" si="864"/>
        <v>0</v>
      </c>
      <c r="B3051" s="1708">
        <f t="shared" si="865"/>
        <v>10153111</v>
      </c>
      <c r="C3051" s="994">
        <v>153</v>
      </c>
      <c r="D3051" s="1796" t="s">
        <v>447</v>
      </c>
      <c r="E3051" s="994">
        <v>111</v>
      </c>
      <c r="F3051" s="995" t="s">
        <v>3974</v>
      </c>
      <c r="G3051" s="994"/>
      <c r="H3051" s="996" t="s">
        <v>345</v>
      </c>
      <c r="I3051" s="1091" t="s">
        <v>6454</v>
      </c>
      <c r="J3051" s="996"/>
      <c r="K3051" s="999" t="s">
        <v>7629</v>
      </c>
      <c r="L3051" s="1000">
        <f t="shared" si="860"/>
        <v>0</v>
      </c>
      <c r="M3051" s="1000">
        <f t="shared" si="861"/>
        <v>0</v>
      </c>
      <c r="N3051" s="1725">
        <f t="shared" si="862"/>
        <v>0</v>
      </c>
      <c r="O3051" s="1000"/>
      <c r="P3051" s="1000"/>
      <c r="Q3051" s="1000"/>
      <c r="R3051" s="1000"/>
      <c r="S3051" s="1000"/>
      <c r="T3051" s="1000"/>
      <c r="U3051" s="1000"/>
      <c r="V3051" s="1000"/>
      <c r="W3051" s="1000"/>
      <c r="X3051" s="1000"/>
      <c r="Y3051" s="1001"/>
      <c r="Z3051" s="1001" t="str">
        <f t="shared" si="863"/>
        <v xml:space="preserve">Cap.5 Pct.1: Nr. mediu de salariati (Col.3) &lt;= Nr. mediu de persoane ocupate (Col.4), pentru Rd.(1 la n). </v>
      </c>
      <c r="AA3051" s="2205">
        <f t="shared" si="859"/>
        <v>1</v>
      </c>
      <c r="AB3051" s="3036">
        <v>153</v>
      </c>
    </row>
    <row r="3052" spans="1:28" x14ac:dyDescent="0.25">
      <c r="A3052" s="1708">
        <f t="shared" ca="1" si="864"/>
        <v>0</v>
      </c>
      <c r="B3052" s="1708">
        <f t="shared" si="865"/>
        <v>10153112</v>
      </c>
      <c r="C3052" s="994">
        <v>153</v>
      </c>
      <c r="D3052" s="1796" t="s">
        <v>447</v>
      </c>
      <c r="E3052" s="994">
        <v>112</v>
      </c>
      <c r="F3052" s="995" t="s">
        <v>3974</v>
      </c>
      <c r="G3052" s="994"/>
      <c r="H3052" s="996" t="s">
        <v>345</v>
      </c>
      <c r="I3052" s="1091" t="s">
        <v>6455</v>
      </c>
      <c r="J3052" s="996"/>
      <c r="K3052" s="999" t="s">
        <v>7630</v>
      </c>
      <c r="L3052" s="1000">
        <f t="shared" si="860"/>
        <v>0</v>
      </c>
      <c r="M3052" s="1000">
        <f t="shared" si="861"/>
        <v>0</v>
      </c>
      <c r="N3052" s="1725">
        <f t="shared" si="862"/>
        <v>0</v>
      </c>
      <c r="O3052" s="1000"/>
      <c r="P3052" s="1000"/>
      <c r="Q3052" s="1000"/>
      <c r="R3052" s="1000"/>
      <c r="S3052" s="1000"/>
      <c r="T3052" s="1000"/>
      <c r="U3052" s="1000"/>
      <c r="V3052" s="1000"/>
      <c r="W3052" s="1000"/>
      <c r="X3052" s="1000"/>
      <c r="Y3052" s="1001"/>
      <c r="Z3052" s="1001" t="str">
        <f t="shared" si="863"/>
        <v xml:space="preserve">Cap.5 Pct.1: Nr. mediu de salariati (Col.3) &lt;= Nr. mediu de persoane ocupate (Col.4), pentru Rd.(1 la n). </v>
      </c>
      <c r="AA3052" s="2205">
        <f t="shared" si="859"/>
        <v>1</v>
      </c>
      <c r="AB3052" s="3036">
        <v>153</v>
      </c>
    </row>
    <row r="3053" spans="1:28" x14ac:dyDescent="0.25">
      <c r="A3053" s="1708">
        <f t="shared" ca="1" si="864"/>
        <v>0</v>
      </c>
      <c r="B3053" s="1708">
        <f t="shared" si="865"/>
        <v>10153113</v>
      </c>
      <c r="C3053" s="994">
        <v>153</v>
      </c>
      <c r="D3053" s="1796" t="s">
        <v>447</v>
      </c>
      <c r="E3053" s="994">
        <v>113</v>
      </c>
      <c r="F3053" s="995" t="s">
        <v>3974</v>
      </c>
      <c r="G3053" s="994"/>
      <c r="H3053" s="996" t="s">
        <v>345</v>
      </c>
      <c r="I3053" s="1091" t="s">
        <v>6456</v>
      </c>
      <c r="J3053" s="996"/>
      <c r="K3053" s="999" t="s">
        <v>7631</v>
      </c>
      <c r="L3053" s="1000">
        <f t="shared" si="860"/>
        <v>0</v>
      </c>
      <c r="M3053" s="1000">
        <f t="shared" si="861"/>
        <v>0</v>
      </c>
      <c r="N3053" s="1725">
        <f t="shared" si="862"/>
        <v>0</v>
      </c>
      <c r="O3053" s="1000"/>
      <c r="P3053" s="1000"/>
      <c r="Q3053" s="1000"/>
      <c r="R3053" s="1000"/>
      <c r="S3053" s="1000"/>
      <c r="T3053" s="1000"/>
      <c r="U3053" s="1000"/>
      <c r="V3053" s="1000"/>
      <c r="W3053" s="1000"/>
      <c r="X3053" s="1000"/>
      <c r="Y3053" s="1001"/>
      <c r="Z3053" s="1001" t="str">
        <f t="shared" si="863"/>
        <v xml:space="preserve">Cap.5 Pct.1: Nr. mediu de salariati (Col.3) &lt;= Nr. mediu de persoane ocupate (Col.4), pentru Rd.(1 la n). </v>
      </c>
      <c r="AA3053" s="2205">
        <f t="shared" si="859"/>
        <v>1</v>
      </c>
      <c r="AB3053" s="3036">
        <v>153</v>
      </c>
    </row>
    <row r="3054" spans="1:28" x14ac:dyDescent="0.25">
      <c r="A3054" s="1708">
        <f t="shared" ca="1" si="864"/>
        <v>0</v>
      </c>
      <c r="B3054" s="1708">
        <f t="shared" si="865"/>
        <v>10153114</v>
      </c>
      <c r="C3054" s="994">
        <v>153</v>
      </c>
      <c r="D3054" s="1796" t="s">
        <v>447</v>
      </c>
      <c r="E3054" s="994">
        <v>114</v>
      </c>
      <c r="F3054" s="995" t="s">
        <v>3974</v>
      </c>
      <c r="G3054" s="994"/>
      <c r="H3054" s="996" t="s">
        <v>345</v>
      </c>
      <c r="I3054" s="1091" t="s">
        <v>6457</v>
      </c>
      <c r="J3054" s="996"/>
      <c r="K3054" s="999" t="s">
        <v>7632</v>
      </c>
      <c r="L3054" s="1000">
        <f t="shared" si="860"/>
        <v>0</v>
      </c>
      <c r="M3054" s="1000">
        <f t="shared" si="861"/>
        <v>0</v>
      </c>
      <c r="N3054" s="1725">
        <f t="shared" si="862"/>
        <v>0</v>
      </c>
      <c r="O3054" s="1000"/>
      <c r="P3054" s="1000"/>
      <c r="Q3054" s="1000"/>
      <c r="R3054" s="1000"/>
      <c r="S3054" s="1000"/>
      <c r="T3054" s="1000"/>
      <c r="U3054" s="1000"/>
      <c r="V3054" s="1000"/>
      <c r="W3054" s="1000"/>
      <c r="X3054" s="1000"/>
      <c r="Y3054" s="1001"/>
      <c r="Z3054" s="1001" t="str">
        <f t="shared" si="863"/>
        <v xml:space="preserve">Cap.5 Pct.1: Nr. mediu de salariati (Col.3) &lt;= Nr. mediu de persoane ocupate (Col.4), pentru Rd.(1 la n). </v>
      </c>
      <c r="AA3054" s="2205">
        <f t="shared" si="859"/>
        <v>1</v>
      </c>
      <c r="AB3054" s="3036">
        <v>153</v>
      </c>
    </row>
    <row r="3055" spans="1:28" x14ac:dyDescent="0.25">
      <c r="A3055" s="1708">
        <f t="shared" ca="1" si="864"/>
        <v>0</v>
      </c>
      <c r="B3055" s="1708">
        <f t="shared" si="865"/>
        <v>10153115</v>
      </c>
      <c r="C3055" s="994">
        <v>153</v>
      </c>
      <c r="D3055" s="1796" t="s">
        <v>447</v>
      </c>
      <c r="E3055" s="994">
        <v>115</v>
      </c>
      <c r="F3055" s="995" t="s">
        <v>3974</v>
      </c>
      <c r="G3055" s="994"/>
      <c r="H3055" s="996" t="s">
        <v>345</v>
      </c>
      <c r="I3055" s="1091" t="s">
        <v>6458</v>
      </c>
      <c r="J3055" s="996"/>
      <c r="K3055" s="999" t="s">
        <v>7633</v>
      </c>
      <c r="L3055" s="1000">
        <f t="shared" si="860"/>
        <v>0</v>
      </c>
      <c r="M3055" s="1000">
        <f t="shared" si="861"/>
        <v>0</v>
      </c>
      <c r="N3055" s="1725">
        <f t="shared" si="862"/>
        <v>0</v>
      </c>
      <c r="O3055" s="1000"/>
      <c r="P3055" s="1000"/>
      <c r="Q3055" s="1000"/>
      <c r="R3055" s="1000"/>
      <c r="S3055" s="1000"/>
      <c r="T3055" s="1000"/>
      <c r="U3055" s="1000"/>
      <c r="V3055" s="1000"/>
      <c r="W3055" s="1000"/>
      <c r="X3055" s="1000"/>
      <c r="Y3055" s="1001"/>
      <c r="Z3055" s="1001" t="str">
        <f t="shared" si="863"/>
        <v xml:space="preserve">Cap.5 Pct.1: Nr. mediu de salariati (Col.3) &lt;= Nr. mediu de persoane ocupate (Col.4), pentru Rd.(1 la n). </v>
      </c>
      <c r="AA3055" s="2205">
        <f t="shared" si="859"/>
        <v>1</v>
      </c>
      <c r="AB3055" s="3036">
        <v>153</v>
      </c>
    </row>
    <row r="3056" spans="1:28" x14ac:dyDescent="0.25">
      <c r="A3056" s="1708">
        <f t="shared" ca="1" si="864"/>
        <v>0</v>
      </c>
      <c r="B3056" s="1708">
        <f t="shared" si="865"/>
        <v>10153116</v>
      </c>
      <c r="C3056" s="994">
        <v>153</v>
      </c>
      <c r="D3056" s="1796" t="s">
        <v>447</v>
      </c>
      <c r="E3056" s="994">
        <v>116</v>
      </c>
      <c r="F3056" s="995" t="s">
        <v>3974</v>
      </c>
      <c r="G3056" s="994"/>
      <c r="H3056" s="996" t="s">
        <v>345</v>
      </c>
      <c r="I3056" s="1091" t="s">
        <v>6459</v>
      </c>
      <c r="J3056" s="996"/>
      <c r="K3056" s="999" t="s">
        <v>7634</v>
      </c>
      <c r="L3056" s="1000">
        <f t="shared" si="860"/>
        <v>0</v>
      </c>
      <c r="M3056" s="1000">
        <f t="shared" si="861"/>
        <v>0</v>
      </c>
      <c r="N3056" s="1725">
        <f t="shared" si="862"/>
        <v>0</v>
      </c>
      <c r="O3056" s="1000"/>
      <c r="P3056" s="1000"/>
      <c r="Q3056" s="1000"/>
      <c r="R3056" s="1000"/>
      <c r="S3056" s="1000"/>
      <c r="T3056" s="1000"/>
      <c r="U3056" s="1000"/>
      <c r="V3056" s="1000"/>
      <c r="W3056" s="1000"/>
      <c r="X3056" s="1000"/>
      <c r="Y3056" s="1001"/>
      <c r="Z3056" s="1001" t="str">
        <f t="shared" si="863"/>
        <v xml:space="preserve">Cap.5 Pct.1: Nr. mediu de salariati (Col.3) &lt;= Nr. mediu de persoane ocupate (Col.4), pentru Rd.(1 la n). </v>
      </c>
      <c r="AA3056" s="2205">
        <f t="shared" si="859"/>
        <v>1</v>
      </c>
      <c r="AB3056" s="3036">
        <v>153</v>
      </c>
    </row>
    <row r="3057" spans="1:28" x14ac:dyDescent="0.25">
      <c r="A3057" s="1708">
        <f t="shared" ca="1" si="864"/>
        <v>0</v>
      </c>
      <c r="B3057" s="1708">
        <f t="shared" si="865"/>
        <v>10153117</v>
      </c>
      <c r="C3057" s="994">
        <v>153</v>
      </c>
      <c r="D3057" s="1796" t="s">
        <v>447</v>
      </c>
      <c r="E3057" s="994">
        <v>117</v>
      </c>
      <c r="F3057" s="995" t="s">
        <v>3974</v>
      </c>
      <c r="G3057" s="994"/>
      <c r="H3057" s="996" t="s">
        <v>345</v>
      </c>
      <c r="I3057" s="1091" t="s">
        <v>6460</v>
      </c>
      <c r="J3057" s="996"/>
      <c r="K3057" s="999" t="s">
        <v>7635</v>
      </c>
      <c r="L3057" s="1000">
        <f t="shared" si="860"/>
        <v>0</v>
      </c>
      <c r="M3057" s="1000">
        <f t="shared" si="861"/>
        <v>0</v>
      </c>
      <c r="N3057" s="1725">
        <f t="shared" si="862"/>
        <v>0</v>
      </c>
      <c r="O3057" s="1000"/>
      <c r="P3057" s="1000"/>
      <c r="Q3057" s="1000"/>
      <c r="R3057" s="1000"/>
      <c r="S3057" s="1000"/>
      <c r="T3057" s="1000"/>
      <c r="U3057" s="1000"/>
      <c r="V3057" s="1000"/>
      <c r="W3057" s="1000"/>
      <c r="X3057" s="1000"/>
      <c r="Y3057" s="1001"/>
      <c r="Z3057" s="1001" t="str">
        <f t="shared" si="863"/>
        <v xml:space="preserve">Cap.5 Pct.1: Nr. mediu de salariati (Col.3) &lt;= Nr. mediu de persoane ocupate (Col.4), pentru Rd.(1 la n). </v>
      </c>
      <c r="AA3057" s="2205">
        <f t="shared" si="859"/>
        <v>1</v>
      </c>
      <c r="AB3057" s="3036">
        <v>153</v>
      </c>
    </row>
    <row r="3058" spans="1:28" x14ac:dyDescent="0.25">
      <c r="A3058" s="1708">
        <f t="shared" ca="1" si="864"/>
        <v>0</v>
      </c>
      <c r="B3058" s="1708">
        <f t="shared" si="865"/>
        <v>10153118</v>
      </c>
      <c r="C3058" s="994">
        <v>153</v>
      </c>
      <c r="D3058" s="1796" t="s">
        <v>447</v>
      </c>
      <c r="E3058" s="994">
        <v>118</v>
      </c>
      <c r="F3058" s="995" t="s">
        <v>3974</v>
      </c>
      <c r="G3058" s="994"/>
      <c r="H3058" s="996" t="s">
        <v>345</v>
      </c>
      <c r="I3058" s="1091" t="s">
        <v>6461</v>
      </c>
      <c r="J3058" s="996"/>
      <c r="K3058" s="999" t="s">
        <v>7636</v>
      </c>
      <c r="L3058" s="1000">
        <f t="shared" si="860"/>
        <v>0</v>
      </c>
      <c r="M3058" s="1000">
        <f t="shared" si="861"/>
        <v>0</v>
      </c>
      <c r="N3058" s="1725">
        <f t="shared" si="862"/>
        <v>0</v>
      </c>
      <c r="O3058" s="1000"/>
      <c r="P3058" s="1000"/>
      <c r="Q3058" s="1000"/>
      <c r="R3058" s="1000"/>
      <c r="S3058" s="1000"/>
      <c r="T3058" s="1000"/>
      <c r="U3058" s="1000"/>
      <c r="V3058" s="1000"/>
      <c r="W3058" s="1000"/>
      <c r="X3058" s="1000"/>
      <c r="Y3058" s="1001"/>
      <c r="Z3058" s="1001" t="str">
        <f t="shared" si="863"/>
        <v xml:space="preserve">Cap.5 Pct.1: Nr. mediu de salariati (Col.3) &lt;= Nr. mediu de persoane ocupate (Col.4), pentru Rd.(1 la n). </v>
      </c>
      <c r="AA3058" s="2205">
        <f t="shared" si="859"/>
        <v>1</v>
      </c>
      <c r="AB3058" s="3036">
        <v>153</v>
      </c>
    </row>
    <row r="3059" spans="1:28" x14ac:dyDescent="0.25">
      <c r="A3059" s="1708">
        <f t="shared" ca="1" si="864"/>
        <v>0</v>
      </c>
      <c r="B3059" s="1708">
        <f t="shared" si="865"/>
        <v>10153119</v>
      </c>
      <c r="C3059" s="994">
        <v>153</v>
      </c>
      <c r="D3059" s="1796" t="s">
        <v>447</v>
      </c>
      <c r="E3059" s="994">
        <v>119</v>
      </c>
      <c r="F3059" s="995" t="s">
        <v>3974</v>
      </c>
      <c r="G3059" s="994"/>
      <c r="H3059" s="996" t="s">
        <v>345</v>
      </c>
      <c r="I3059" s="1091" t="s">
        <v>6462</v>
      </c>
      <c r="J3059" s="996"/>
      <c r="K3059" s="999" t="s">
        <v>7637</v>
      </c>
      <c r="L3059" s="1000">
        <f t="shared" si="860"/>
        <v>0</v>
      </c>
      <c r="M3059" s="1000">
        <f t="shared" si="861"/>
        <v>0</v>
      </c>
      <c r="N3059" s="1725">
        <f t="shared" si="862"/>
        <v>0</v>
      </c>
      <c r="O3059" s="1000"/>
      <c r="P3059" s="1000"/>
      <c r="Q3059" s="1000"/>
      <c r="R3059" s="1000"/>
      <c r="S3059" s="1000"/>
      <c r="T3059" s="1000"/>
      <c r="U3059" s="1000"/>
      <c r="V3059" s="1000"/>
      <c r="W3059" s="1000"/>
      <c r="X3059" s="1000"/>
      <c r="Y3059" s="1001"/>
      <c r="Z3059" s="1001" t="str">
        <f t="shared" si="863"/>
        <v xml:space="preserve">Cap.5 Pct.1: Nr. mediu de salariati (Col.3) &lt;= Nr. mediu de persoane ocupate (Col.4), pentru Rd.(1 la n). </v>
      </c>
      <c r="AA3059" s="2205">
        <f t="shared" si="859"/>
        <v>1</v>
      </c>
      <c r="AB3059" s="3036">
        <v>153</v>
      </c>
    </row>
    <row r="3060" spans="1:28" x14ac:dyDescent="0.25">
      <c r="A3060" s="1708">
        <f t="shared" ca="1" si="864"/>
        <v>0</v>
      </c>
      <c r="B3060" s="1708">
        <f t="shared" si="865"/>
        <v>10153120</v>
      </c>
      <c r="C3060" s="994">
        <v>153</v>
      </c>
      <c r="D3060" s="1796" t="s">
        <v>447</v>
      </c>
      <c r="E3060" s="994">
        <v>120</v>
      </c>
      <c r="F3060" s="995" t="s">
        <v>3974</v>
      </c>
      <c r="G3060" s="994"/>
      <c r="H3060" s="996" t="s">
        <v>345</v>
      </c>
      <c r="I3060" s="1091" t="s">
        <v>6463</v>
      </c>
      <c r="J3060" s="996"/>
      <c r="K3060" s="999" t="s">
        <v>7638</v>
      </c>
      <c r="L3060" s="1000">
        <f t="shared" si="860"/>
        <v>0</v>
      </c>
      <c r="M3060" s="1000">
        <f t="shared" si="861"/>
        <v>0</v>
      </c>
      <c r="N3060" s="1725">
        <f t="shared" si="862"/>
        <v>0</v>
      </c>
      <c r="O3060" s="1000"/>
      <c r="P3060" s="1000"/>
      <c r="Q3060" s="1000"/>
      <c r="R3060" s="1000"/>
      <c r="S3060" s="1000"/>
      <c r="T3060" s="1000"/>
      <c r="U3060" s="1000"/>
      <c r="V3060" s="1000"/>
      <c r="W3060" s="1000"/>
      <c r="X3060" s="1000"/>
      <c r="Y3060" s="1001"/>
      <c r="Z3060" s="1001" t="str">
        <f t="shared" si="863"/>
        <v xml:space="preserve">Cap.5 Pct.1: Nr. mediu de salariati (Col.3) &lt;= Nr. mediu de persoane ocupate (Col.4), pentru Rd.(1 la n). </v>
      </c>
      <c r="AA3060" s="2205">
        <f t="shared" si="859"/>
        <v>1</v>
      </c>
      <c r="AB3060" s="3036">
        <v>153</v>
      </c>
    </row>
    <row r="3061" spans="1:28" x14ac:dyDescent="0.25">
      <c r="A3061" s="1708">
        <f t="shared" ca="1" si="864"/>
        <v>0</v>
      </c>
      <c r="B3061" s="1708">
        <f t="shared" si="865"/>
        <v>10153121</v>
      </c>
      <c r="C3061" s="994">
        <v>153</v>
      </c>
      <c r="D3061" s="1796" t="s">
        <v>447</v>
      </c>
      <c r="E3061" s="994">
        <v>121</v>
      </c>
      <c r="F3061" s="995" t="s">
        <v>3974</v>
      </c>
      <c r="G3061" s="994"/>
      <c r="H3061" s="996" t="s">
        <v>345</v>
      </c>
      <c r="I3061" s="1091" t="s">
        <v>6464</v>
      </c>
      <c r="J3061" s="996"/>
      <c r="K3061" s="999" t="s">
        <v>7639</v>
      </c>
      <c r="L3061" s="1000">
        <f t="shared" si="860"/>
        <v>0</v>
      </c>
      <c r="M3061" s="1000">
        <f t="shared" si="861"/>
        <v>0</v>
      </c>
      <c r="N3061" s="1725">
        <f t="shared" si="862"/>
        <v>0</v>
      </c>
      <c r="O3061" s="1000"/>
      <c r="P3061" s="1000"/>
      <c r="Q3061" s="1000"/>
      <c r="R3061" s="1000"/>
      <c r="S3061" s="1000"/>
      <c r="T3061" s="1000"/>
      <c r="U3061" s="1000"/>
      <c r="V3061" s="1000"/>
      <c r="W3061" s="1000"/>
      <c r="X3061" s="1000"/>
      <c r="Y3061" s="1001"/>
      <c r="Z3061" s="1001" t="str">
        <f t="shared" si="863"/>
        <v xml:space="preserve">Cap.5 Pct.1: Nr. mediu de salariati (Col.3) &lt;= Nr. mediu de persoane ocupate (Col.4), pentru Rd.(1 la n). </v>
      </c>
      <c r="AA3061" s="2205">
        <f t="shared" si="859"/>
        <v>1</v>
      </c>
      <c r="AB3061" s="3036">
        <v>153</v>
      </c>
    </row>
    <row r="3062" spans="1:28" x14ac:dyDescent="0.25">
      <c r="A3062" s="1708">
        <f t="shared" ca="1" si="864"/>
        <v>0</v>
      </c>
      <c r="B3062" s="1708">
        <f t="shared" si="865"/>
        <v>10153122</v>
      </c>
      <c r="C3062" s="994">
        <v>153</v>
      </c>
      <c r="D3062" s="1796" t="s">
        <v>447</v>
      </c>
      <c r="E3062" s="994">
        <v>122</v>
      </c>
      <c r="F3062" s="995" t="s">
        <v>3974</v>
      </c>
      <c r="G3062" s="994"/>
      <c r="H3062" s="996" t="s">
        <v>345</v>
      </c>
      <c r="I3062" s="1091" t="s">
        <v>6465</v>
      </c>
      <c r="J3062" s="996"/>
      <c r="K3062" s="999" t="s">
        <v>7640</v>
      </c>
      <c r="L3062" s="1000">
        <f t="shared" si="860"/>
        <v>0</v>
      </c>
      <c r="M3062" s="1000">
        <f t="shared" si="861"/>
        <v>0</v>
      </c>
      <c r="N3062" s="1725">
        <f t="shared" si="862"/>
        <v>0</v>
      </c>
      <c r="O3062" s="1000"/>
      <c r="P3062" s="1000"/>
      <c r="Q3062" s="1000"/>
      <c r="R3062" s="1000"/>
      <c r="S3062" s="1000"/>
      <c r="T3062" s="1000"/>
      <c r="U3062" s="1000"/>
      <c r="V3062" s="1000"/>
      <c r="W3062" s="1000"/>
      <c r="X3062" s="1000"/>
      <c r="Y3062" s="1001"/>
      <c r="Z3062" s="1001" t="str">
        <f t="shared" si="863"/>
        <v xml:space="preserve">Cap.5 Pct.1: Nr. mediu de salariati (Col.3) &lt;= Nr. mediu de persoane ocupate (Col.4), pentru Rd.(1 la n). </v>
      </c>
      <c r="AA3062" s="2205">
        <f t="shared" si="859"/>
        <v>1</v>
      </c>
      <c r="AB3062" s="3036">
        <v>153</v>
      </c>
    </row>
    <row r="3063" spans="1:28" x14ac:dyDescent="0.25">
      <c r="A3063" s="1708">
        <f t="shared" ca="1" si="864"/>
        <v>0</v>
      </c>
      <c r="B3063" s="1708">
        <f t="shared" si="865"/>
        <v>10153123</v>
      </c>
      <c r="C3063" s="994">
        <v>153</v>
      </c>
      <c r="D3063" s="1796" t="s">
        <v>447</v>
      </c>
      <c r="E3063" s="994">
        <v>123</v>
      </c>
      <c r="F3063" s="995" t="s">
        <v>3974</v>
      </c>
      <c r="G3063" s="994"/>
      <c r="H3063" s="996" t="s">
        <v>345</v>
      </c>
      <c r="I3063" s="1091" t="s">
        <v>6466</v>
      </c>
      <c r="J3063" s="996"/>
      <c r="K3063" s="999" t="s">
        <v>7641</v>
      </c>
      <c r="L3063" s="1000">
        <f t="shared" si="860"/>
        <v>0</v>
      </c>
      <c r="M3063" s="1000">
        <f t="shared" si="861"/>
        <v>0</v>
      </c>
      <c r="N3063" s="1725">
        <f t="shared" si="862"/>
        <v>0</v>
      </c>
      <c r="O3063" s="1000"/>
      <c r="P3063" s="1000"/>
      <c r="Q3063" s="1000"/>
      <c r="R3063" s="1000"/>
      <c r="S3063" s="1000"/>
      <c r="T3063" s="1000"/>
      <c r="U3063" s="1000"/>
      <c r="V3063" s="1000"/>
      <c r="W3063" s="1000"/>
      <c r="X3063" s="1000"/>
      <c r="Y3063" s="1001"/>
      <c r="Z3063" s="1001" t="str">
        <f t="shared" si="863"/>
        <v xml:space="preserve">Cap.5 Pct.1: Nr. mediu de salariati (Col.3) &lt;= Nr. mediu de persoane ocupate (Col.4), pentru Rd.(1 la n). </v>
      </c>
      <c r="AA3063" s="2205">
        <f t="shared" si="859"/>
        <v>1</v>
      </c>
      <c r="AB3063" s="3036">
        <v>153</v>
      </c>
    </row>
    <row r="3064" spans="1:28" x14ac:dyDescent="0.25">
      <c r="A3064" s="1708">
        <f t="shared" ca="1" si="864"/>
        <v>0</v>
      </c>
      <c r="B3064" s="1708">
        <f t="shared" si="865"/>
        <v>10153124</v>
      </c>
      <c r="C3064" s="994">
        <v>153</v>
      </c>
      <c r="D3064" s="1796" t="s">
        <v>447</v>
      </c>
      <c r="E3064" s="994">
        <v>124</v>
      </c>
      <c r="F3064" s="995" t="s">
        <v>3974</v>
      </c>
      <c r="G3064" s="994"/>
      <c r="H3064" s="996" t="s">
        <v>345</v>
      </c>
      <c r="I3064" s="1091" t="s">
        <v>6467</v>
      </c>
      <c r="J3064" s="996"/>
      <c r="K3064" s="999" t="s">
        <v>7642</v>
      </c>
      <c r="L3064" s="1000">
        <f t="shared" si="860"/>
        <v>0</v>
      </c>
      <c r="M3064" s="1000">
        <f t="shared" si="861"/>
        <v>0</v>
      </c>
      <c r="N3064" s="1725">
        <f t="shared" si="862"/>
        <v>0</v>
      </c>
      <c r="O3064" s="1000"/>
      <c r="P3064" s="1000"/>
      <c r="Q3064" s="1000"/>
      <c r="R3064" s="1000"/>
      <c r="S3064" s="1000"/>
      <c r="T3064" s="1000"/>
      <c r="U3064" s="1000"/>
      <c r="V3064" s="1000"/>
      <c r="W3064" s="1000"/>
      <c r="X3064" s="1000"/>
      <c r="Y3064" s="1001"/>
      <c r="Z3064" s="1001" t="str">
        <f t="shared" si="863"/>
        <v xml:space="preserve">Cap.5 Pct.1: Nr. mediu de salariati (Col.3) &lt;= Nr. mediu de persoane ocupate (Col.4), pentru Rd.(1 la n). </v>
      </c>
      <c r="AA3064" s="2205">
        <f t="shared" si="859"/>
        <v>1</v>
      </c>
      <c r="AB3064" s="3036">
        <v>153</v>
      </c>
    </row>
    <row r="3065" spans="1:28" x14ac:dyDescent="0.25">
      <c r="A3065" s="1708">
        <f t="shared" ca="1" si="864"/>
        <v>0</v>
      </c>
      <c r="B3065" s="1708">
        <f t="shared" si="865"/>
        <v>10153125</v>
      </c>
      <c r="C3065" s="994">
        <v>153</v>
      </c>
      <c r="D3065" s="1796" t="s">
        <v>447</v>
      </c>
      <c r="E3065" s="994">
        <v>125</v>
      </c>
      <c r="F3065" s="995" t="s">
        <v>3974</v>
      </c>
      <c r="G3065" s="994"/>
      <c r="H3065" s="996" t="s">
        <v>345</v>
      </c>
      <c r="I3065" s="1091" t="s">
        <v>6468</v>
      </c>
      <c r="J3065" s="996"/>
      <c r="K3065" s="999" t="s">
        <v>7643</v>
      </c>
      <c r="L3065" s="1000">
        <f t="shared" si="860"/>
        <v>0</v>
      </c>
      <c r="M3065" s="1000">
        <f t="shared" si="861"/>
        <v>0</v>
      </c>
      <c r="N3065" s="1725">
        <f t="shared" si="862"/>
        <v>0</v>
      </c>
      <c r="O3065" s="1000"/>
      <c r="P3065" s="1000"/>
      <c r="Q3065" s="1000"/>
      <c r="R3065" s="1000"/>
      <c r="S3065" s="1000"/>
      <c r="T3065" s="1000"/>
      <c r="U3065" s="1000"/>
      <c r="V3065" s="1000"/>
      <c r="W3065" s="1000"/>
      <c r="X3065" s="1000"/>
      <c r="Y3065" s="1001"/>
      <c r="Z3065" s="1001" t="str">
        <f t="shared" si="863"/>
        <v xml:space="preserve">Cap.5 Pct.1: Nr. mediu de salariati (Col.3) &lt;= Nr. mediu de persoane ocupate (Col.4), pentru Rd.(1 la n). </v>
      </c>
      <c r="AA3065" s="2205">
        <f t="shared" si="859"/>
        <v>1</v>
      </c>
      <c r="AB3065" s="3036">
        <v>153</v>
      </c>
    </row>
    <row r="3066" spans="1:28" x14ac:dyDescent="0.25">
      <c r="A3066" s="1708">
        <f t="shared" ca="1" si="864"/>
        <v>0</v>
      </c>
      <c r="B3066" s="1708">
        <f t="shared" si="865"/>
        <v>10153126</v>
      </c>
      <c r="C3066" s="994">
        <v>153</v>
      </c>
      <c r="D3066" s="1796" t="s">
        <v>447</v>
      </c>
      <c r="E3066" s="994">
        <v>126</v>
      </c>
      <c r="F3066" s="995" t="s">
        <v>3974</v>
      </c>
      <c r="G3066" s="994"/>
      <c r="H3066" s="996" t="s">
        <v>345</v>
      </c>
      <c r="I3066" s="1091" t="s">
        <v>6469</v>
      </c>
      <c r="J3066" s="996"/>
      <c r="K3066" s="999" t="s">
        <v>7644</v>
      </c>
      <c r="L3066" s="1000">
        <f t="shared" si="860"/>
        <v>0</v>
      </c>
      <c r="M3066" s="1000">
        <f t="shared" si="861"/>
        <v>0</v>
      </c>
      <c r="N3066" s="1725">
        <f t="shared" si="862"/>
        <v>0</v>
      </c>
      <c r="O3066" s="1000"/>
      <c r="P3066" s="1000"/>
      <c r="Q3066" s="1000"/>
      <c r="R3066" s="1000"/>
      <c r="S3066" s="1000"/>
      <c r="T3066" s="1000"/>
      <c r="U3066" s="1000"/>
      <c r="V3066" s="1000"/>
      <c r="W3066" s="1000"/>
      <c r="X3066" s="1000"/>
      <c r="Y3066" s="1001"/>
      <c r="Z3066" s="1001" t="str">
        <f t="shared" si="863"/>
        <v xml:space="preserve">Cap.5 Pct.1: Nr. mediu de salariati (Col.3) &lt;= Nr. mediu de persoane ocupate (Col.4), pentru Rd.(1 la n). </v>
      </c>
      <c r="AA3066" s="2205">
        <f t="shared" si="859"/>
        <v>1</v>
      </c>
      <c r="AB3066" s="3036">
        <v>153</v>
      </c>
    </row>
    <row r="3067" spans="1:28" x14ac:dyDescent="0.25">
      <c r="A3067" s="1708">
        <f t="shared" ca="1" si="864"/>
        <v>0</v>
      </c>
      <c r="B3067" s="1708">
        <f t="shared" si="865"/>
        <v>10153127</v>
      </c>
      <c r="C3067" s="994">
        <v>153</v>
      </c>
      <c r="D3067" s="1796" t="s">
        <v>447</v>
      </c>
      <c r="E3067" s="994">
        <v>127</v>
      </c>
      <c r="F3067" s="995" t="s">
        <v>3974</v>
      </c>
      <c r="G3067" s="994"/>
      <c r="H3067" s="996" t="s">
        <v>345</v>
      </c>
      <c r="I3067" s="1091" t="s">
        <v>6470</v>
      </c>
      <c r="J3067" s="996"/>
      <c r="K3067" s="999" t="s">
        <v>7645</v>
      </c>
      <c r="L3067" s="1000">
        <f t="shared" si="860"/>
        <v>0</v>
      </c>
      <c r="M3067" s="1000">
        <f t="shared" si="861"/>
        <v>0</v>
      </c>
      <c r="N3067" s="1725">
        <f t="shared" si="862"/>
        <v>0</v>
      </c>
      <c r="O3067" s="1000"/>
      <c r="P3067" s="1000"/>
      <c r="Q3067" s="1000"/>
      <c r="R3067" s="1000"/>
      <c r="S3067" s="1000"/>
      <c r="T3067" s="1000"/>
      <c r="U3067" s="1000"/>
      <c r="V3067" s="1000"/>
      <c r="W3067" s="1000"/>
      <c r="X3067" s="1000"/>
      <c r="Y3067" s="1001"/>
      <c r="Z3067" s="1001" t="str">
        <f t="shared" si="863"/>
        <v xml:space="preserve">Cap.5 Pct.1: Nr. mediu de salariati (Col.3) &lt;= Nr. mediu de persoane ocupate (Col.4), pentru Rd.(1 la n). </v>
      </c>
      <c r="AA3067" s="2205">
        <f t="shared" ref="AA3067:AA3130" si="866">COUNTIF(B:B,B3067)</f>
        <v>1</v>
      </c>
      <c r="AB3067" s="3036">
        <v>153</v>
      </c>
    </row>
    <row r="3068" spans="1:28" x14ac:dyDescent="0.25">
      <c r="A3068" s="1708">
        <f t="shared" ca="1" si="864"/>
        <v>0</v>
      </c>
      <c r="B3068" s="1708">
        <f t="shared" si="865"/>
        <v>10153128</v>
      </c>
      <c r="C3068" s="994">
        <v>153</v>
      </c>
      <c r="D3068" s="1796" t="s">
        <v>447</v>
      </c>
      <c r="E3068" s="994">
        <v>128</v>
      </c>
      <c r="F3068" s="995" t="s">
        <v>3974</v>
      </c>
      <c r="G3068" s="994"/>
      <c r="H3068" s="996" t="s">
        <v>345</v>
      </c>
      <c r="I3068" s="1091" t="s">
        <v>6471</v>
      </c>
      <c r="J3068" s="996"/>
      <c r="K3068" s="999" t="s">
        <v>7646</v>
      </c>
      <c r="L3068" s="1000">
        <f t="shared" si="860"/>
        <v>0</v>
      </c>
      <c r="M3068" s="1000">
        <f t="shared" si="861"/>
        <v>0</v>
      </c>
      <c r="N3068" s="1725">
        <f t="shared" si="862"/>
        <v>0</v>
      </c>
      <c r="O3068" s="1000"/>
      <c r="P3068" s="1000"/>
      <c r="Q3068" s="1000"/>
      <c r="R3068" s="1000"/>
      <c r="S3068" s="1000"/>
      <c r="T3068" s="1000"/>
      <c r="U3068" s="1000"/>
      <c r="V3068" s="1000"/>
      <c r="W3068" s="1000"/>
      <c r="X3068" s="1000"/>
      <c r="Y3068" s="1001"/>
      <c r="Z3068" s="1001" t="str">
        <f t="shared" si="863"/>
        <v xml:space="preserve">Cap.5 Pct.1: Nr. mediu de salariati (Col.3) &lt;= Nr. mediu de persoane ocupate (Col.4), pentru Rd.(1 la n). </v>
      </c>
      <c r="AA3068" s="2205">
        <f t="shared" si="866"/>
        <v>1</v>
      </c>
      <c r="AB3068" s="3036">
        <v>153</v>
      </c>
    </row>
    <row r="3069" spans="1:28" x14ac:dyDescent="0.25">
      <c r="A3069" s="1708">
        <f t="shared" ca="1" si="864"/>
        <v>0</v>
      </c>
      <c r="B3069" s="1708">
        <f t="shared" si="865"/>
        <v>10153129</v>
      </c>
      <c r="C3069" s="994">
        <v>153</v>
      </c>
      <c r="D3069" s="1796" t="s">
        <v>447</v>
      </c>
      <c r="E3069" s="994">
        <v>129</v>
      </c>
      <c r="F3069" s="995" t="s">
        <v>3974</v>
      </c>
      <c r="G3069" s="994"/>
      <c r="H3069" s="996" t="s">
        <v>345</v>
      </c>
      <c r="I3069" s="1091" t="s">
        <v>6472</v>
      </c>
      <c r="J3069" s="996"/>
      <c r="K3069" s="999" t="s">
        <v>7647</v>
      </c>
      <c r="L3069" s="1000">
        <f t="shared" ref="L3069:L3132" si="867">IF(BK830="",0,BK830)</f>
        <v>0</v>
      </c>
      <c r="M3069" s="1000">
        <f t="shared" ref="M3069:M3132" si="868">IF(BL830="",0,BL830)</f>
        <v>0</v>
      </c>
      <c r="N3069" s="1725">
        <f t="shared" ref="N3069:N3132" si="869">IF(L3069&lt;=M3069,0,1)</f>
        <v>0</v>
      </c>
      <c r="O3069" s="1000"/>
      <c r="P3069" s="1000"/>
      <c r="Q3069" s="1000"/>
      <c r="R3069" s="1000"/>
      <c r="S3069" s="1000"/>
      <c r="T3069" s="1000"/>
      <c r="U3069" s="1000"/>
      <c r="V3069" s="1000"/>
      <c r="W3069" s="1000"/>
      <c r="X3069" s="1000"/>
      <c r="Y3069" s="1001"/>
      <c r="Z3069" s="1001" t="str">
        <f t="shared" si="863"/>
        <v xml:space="preserve">Cap.5 Pct.1: Nr. mediu de salariati (Col.3) &lt;= Nr. mediu de persoane ocupate (Col.4), pentru Rd.(1 la n). </v>
      </c>
      <c r="AA3069" s="2205">
        <f t="shared" si="866"/>
        <v>1</v>
      </c>
      <c r="AB3069" s="3036">
        <v>153</v>
      </c>
    </row>
    <row r="3070" spans="1:28" x14ac:dyDescent="0.25">
      <c r="A3070" s="1708">
        <f t="shared" ca="1" si="864"/>
        <v>0</v>
      </c>
      <c r="B3070" s="1708">
        <f t="shared" si="865"/>
        <v>10153130</v>
      </c>
      <c r="C3070" s="994">
        <v>153</v>
      </c>
      <c r="D3070" s="1796" t="s">
        <v>447</v>
      </c>
      <c r="E3070" s="994">
        <v>130</v>
      </c>
      <c r="F3070" s="995" t="s">
        <v>3974</v>
      </c>
      <c r="G3070" s="994"/>
      <c r="H3070" s="996" t="s">
        <v>345</v>
      </c>
      <c r="I3070" s="1091" t="s">
        <v>6473</v>
      </c>
      <c r="J3070" s="996"/>
      <c r="K3070" s="999" t="s">
        <v>7648</v>
      </c>
      <c r="L3070" s="1000">
        <f t="shared" si="867"/>
        <v>0</v>
      </c>
      <c r="M3070" s="1000">
        <f t="shared" si="868"/>
        <v>0</v>
      </c>
      <c r="N3070" s="1725">
        <f t="shared" si="869"/>
        <v>0</v>
      </c>
      <c r="O3070" s="1000"/>
      <c r="P3070" s="1000"/>
      <c r="Q3070" s="1000"/>
      <c r="R3070" s="1000"/>
      <c r="S3070" s="1000"/>
      <c r="T3070" s="1000"/>
      <c r="U3070" s="1000"/>
      <c r="V3070" s="1000"/>
      <c r="W3070" s="1000"/>
      <c r="X3070" s="1000"/>
      <c r="Y3070" s="1001"/>
      <c r="Z3070" s="1001" t="str">
        <f t="shared" si="863"/>
        <v xml:space="preserve">Cap.5 Pct.1: Nr. mediu de salariati (Col.3) &lt;= Nr. mediu de persoane ocupate (Col.4), pentru Rd.(1 la n). </v>
      </c>
      <c r="AA3070" s="2205">
        <f t="shared" si="866"/>
        <v>1</v>
      </c>
      <c r="AB3070" s="3036">
        <v>153</v>
      </c>
    </row>
    <row r="3071" spans="1:28" x14ac:dyDescent="0.25">
      <c r="A3071" s="1708">
        <f t="shared" ca="1" si="864"/>
        <v>0</v>
      </c>
      <c r="B3071" s="1708">
        <f t="shared" si="865"/>
        <v>10153131</v>
      </c>
      <c r="C3071" s="994">
        <v>153</v>
      </c>
      <c r="D3071" s="1796" t="s">
        <v>447</v>
      </c>
      <c r="E3071" s="994">
        <v>131</v>
      </c>
      <c r="F3071" s="995" t="s">
        <v>3974</v>
      </c>
      <c r="G3071" s="994"/>
      <c r="H3071" s="996" t="s">
        <v>345</v>
      </c>
      <c r="I3071" s="1091" t="s">
        <v>6474</v>
      </c>
      <c r="J3071" s="996"/>
      <c r="K3071" s="999" t="s">
        <v>7649</v>
      </c>
      <c r="L3071" s="1000">
        <f t="shared" si="867"/>
        <v>0</v>
      </c>
      <c r="M3071" s="1000">
        <f t="shared" si="868"/>
        <v>0</v>
      </c>
      <c r="N3071" s="1725">
        <f t="shared" si="869"/>
        <v>0</v>
      </c>
      <c r="O3071" s="1000"/>
      <c r="P3071" s="1000"/>
      <c r="Q3071" s="1000"/>
      <c r="R3071" s="1000"/>
      <c r="S3071" s="1000"/>
      <c r="T3071" s="1000"/>
      <c r="U3071" s="1000"/>
      <c r="V3071" s="1000"/>
      <c r="W3071" s="1000"/>
      <c r="X3071" s="1000"/>
      <c r="Y3071" s="1001"/>
      <c r="Z3071" s="1001" t="str">
        <f t="shared" ref="Z3071:Z3134" si="870">Z3070</f>
        <v xml:space="preserve">Cap.5 Pct.1: Nr. mediu de salariati (Col.3) &lt;= Nr. mediu de persoane ocupate (Col.4), pentru Rd.(1 la n). </v>
      </c>
      <c r="AA3071" s="2205">
        <f t="shared" si="866"/>
        <v>1</v>
      </c>
      <c r="AB3071" s="3036">
        <v>153</v>
      </c>
    </row>
    <row r="3072" spans="1:28" x14ac:dyDescent="0.25">
      <c r="A3072" s="1708">
        <f t="shared" ca="1" si="864"/>
        <v>0</v>
      </c>
      <c r="B3072" s="1708">
        <f t="shared" si="865"/>
        <v>10153132</v>
      </c>
      <c r="C3072" s="994">
        <v>153</v>
      </c>
      <c r="D3072" s="1796" t="s">
        <v>447</v>
      </c>
      <c r="E3072" s="994">
        <v>132</v>
      </c>
      <c r="F3072" s="995" t="s">
        <v>3974</v>
      </c>
      <c r="G3072" s="994"/>
      <c r="H3072" s="996" t="s">
        <v>345</v>
      </c>
      <c r="I3072" s="1091" t="s">
        <v>6475</v>
      </c>
      <c r="J3072" s="996"/>
      <c r="K3072" s="999" t="s">
        <v>7650</v>
      </c>
      <c r="L3072" s="1000">
        <f t="shared" si="867"/>
        <v>0</v>
      </c>
      <c r="M3072" s="1000">
        <f t="shared" si="868"/>
        <v>0</v>
      </c>
      <c r="N3072" s="1725">
        <f t="shared" si="869"/>
        <v>0</v>
      </c>
      <c r="O3072" s="1000"/>
      <c r="P3072" s="1000"/>
      <c r="Q3072" s="1000"/>
      <c r="R3072" s="1000"/>
      <c r="S3072" s="1000"/>
      <c r="T3072" s="1000"/>
      <c r="U3072" s="1000"/>
      <c r="V3072" s="1000"/>
      <c r="W3072" s="1000"/>
      <c r="X3072" s="1000"/>
      <c r="Y3072" s="1001"/>
      <c r="Z3072" s="1001" t="str">
        <f t="shared" si="870"/>
        <v xml:space="preserve">Cap.5 Pct.1: Nr. mediu de salariati (Col.3) &lt;= Nr. mediu de persoane ocupate (Col.4), pentru Rd.(1 la n). </v>
      </c>
      <c r="AA3072" s="2205">
        <f t="shared" si="866"/>
        <v>1</v>
      </c>
      <c r="AB3072" s="3036">
        <v>153</v>
      </c>
    </row>
    <row r="3073" spans="1:28" x14ac:dyDescent="0.25">
      <c r="A3073" s="1708">
        <f t="shared" ref="A3073:A3136" ca="1" si="871">IF(D3073="DA",IF(ISERROR(N3073),A3072+1,IF(N3073=1,A3072+1,A3072)),A3072)</f>
        <v>0</v>
      </c>
      <c r="B3073" s="1708">
        <f t="shared" si="865"/>
        <v>10153133</v>
      </c>
      <c r="C3073" s="994">
        <v>153</v>
      </c>
      <c r="D3073" s="1796" t="s">
        <v>447</v>
      </c>
      <c r="E3073" s="994">
        <v>133</v>
      </c>
      <c r="F3073" s="995" t="s">
        <v>3974</v>
      </c>
      <c r="G3073" s="994"/>
      <c r="H3073" s="996" t="s">
        <v>345</v>
      </c>
      <c r="I3073" s="1091" t="s">
        <v>6476</v>
      </c>
      <c r="J3073" s="996"/>
      <c r="K3073" s="999" t="s">
        <v>7651</v>
      </c>
      <c r="L3073" s="1000">
        <f t="shared" si="867"/>
        <v>0</v>
      </c>
      <c r="M3073" s="1000">
        <f t="shared" si="868"/>
        <v>0</v>
      </c>
      <c r="N3073" s="1725">
        <f t="shared" si="869"/>
        <v>0</v>
      </c>
      <c r="O3073" s="1000"/>
      <c r="P3073" s="1000"/>
      <c r="Q3073" s="1000"/>
      <c r="R3073" s="1000"/>
      <c r="S3073" s="1000"/>
      <c r="T3073" s="1000"/>
      <c r="U3073" s="1000"/>
      <c r="V3073" s="1000"/>
      <c r="W3073" s="1000"/>
      <c r="X3073" s="1000"/>
      <c r="Y3073" s="1001"/>
      <c r="Z3073" s="1001" t="str">
        <f t="shared" si="870"/>
        <v xml:space="preserve">Cap.5 Pct.1: Nr. mediu de salariati (Col.3) &lt;= Nr. mediu de persoane ocupate (Col.4), pentru Rd.(1 la n). </v>
      </c>
      <c r="AA3073" s="2205">
        <f t="shared" si="866"/>
        <v>1</v>
      </c>
      <c r="AB3073" s="3036">
        <v>153</v>
      </c>
    </row>
    <row r="3074" spans="1:28" x14ac:dyDescent="0.25">
      <c r="A3074" s="1708">
        <f t="shared" ca="1" si="871"/>
        <v>0</v>
      </c>
      <c r="B3074" s="1708">
        <f t="shared" si="865"/>
        <v>10153134</v>
      </c>
      <c r="C3074" s="994">
        <v>153</v>
      </c>
      <c r="D3074" s="1796" t="s">
        <v>447</v>
      </c>
      <c r="E3074" s="994">
        <v>134</v>
      </c>
      <c r="F3074" s="995" t="s">
        <v>3974</v>
      </c>
      <c r="G3074" s="994"/>
      <c r="H3074" s="996" t="s">
        <v>345</v>
      </c>
      <c r="I3074" s="1091" t="s">
        <v>6477</v>
      </c>
      <c r="J3074" s="996"/>
      <c r="K3074" s="999" t="s">
        <v>7652</v>
      </c>
      <c r="L3074" s="1000">
        <f t="shared" si="867"/>
        <v>0</v>
      </c>
      <c r="M3074" s="1000">
        <f t="shared" si="868"/>
        <v>0</v>
      </c>
      <c r="N3074" s="1725">
        <f t="shared" si="869"/>
        <v>0</v>
      </c>
      <c r="O3074" s="1000"/>
      <c r="P3074" s="1000"/>
      <c r="Q3074" s="1000"/>
      <c r="R3074" s="1000"/>
      <c r="S3074" s="1000"/>
      <c r="T3074" s="1000"/>
      <c r="U3074" s="1000"/>
      <c r="V3074" s="1000"/>
      <c r="W3074" s="1000"/>
      <c r="X3074" s="1000"/>
      <c r="Y3074" s="1001"/>
      <c r="Z3074" s="1001" t="str">
        <f t="shared" si="870"/>
        <v xml:space="preserve">Cap.5 Pct.1: Nr. mediu de salariati (Col.3) &lt;= Nr. mediu de persoane ocupate (Col.4), pentru Rd.(1 la n). </v>
      </c>
      <c r="AA3074" s="2205">
        <f t="shared" si="866"/>
        <v>1</v>
      </c>
      <c r="AB3074" s="3036">
        <v>153</v>
      </c>
    </row>
    <row r="3075" spans="1:28" x14ac:dyDescent="0.25">
      <c r="A3075" s="1708">
        <f t="shared" ca="1" si="871"/>
        <v>0</v>
      </c>
      <c r="B3075" s="1708">
        <f t="shared" si="865"/>
        <v>10153135</v>
      </c>
      <c r="C3075" s="994">
        <v>153</v>
      </c>
      <c r="D3075" s="1796" t="s">
        <v>447</v>
      </c>
      <c r="E3075" s="994">
        <v>135</v>
      </c>
      <c r="F3075" s="995" t="s">
        <v>3974</v>
      </c>
      <c r="G3075" s="994"/>
      <c r="H3075" s="996" t="s">
        <v>345</v>
      </c>
      <c r="I3075" s="1091" t="s">
        <v>6478</v>
      </c>
      <c r="J3075" s="996"/>
      <c r="K3075" s="999" t="s">
        <v>7653</v>
      </c>
      <c r="L3075" s="1000">
        <f t="shared" si="867"/>
        <v>0</v>
      </c>
      <c r="M3075" s="1000">
        <f t="shared" si="868"/>
        <v>0</v>
      </c>
      <c r="N3075" s="1725">
        <f t="shared" si="869"/>
        <v>0</v>
      </c>
      <c r="O3075" s="1000"/>
      <c r="P3075" s="1000"/>
      <c r="Q3075" s="1000"/>
      <c r="R3075" s="1000"/>
      <c r="S3075" s="1000"/>
      <c r="T3075" s="1000"/>
      <c r="U3075" s="1000"/>
      <c r="V3075" s="1000"/>
      <c r="W3075" s="1000"/>
      <c r="X3075" s="1000"/>
      <c r="Y3075" s="1001"/>
      <c r="Z3075" s="1001" t="str">
        <f t="shared" si="870"/>
        <v xml:space="preserve">Cap.5 Pct.1: Nr. mediu de salariati (Col.3) &lt;= Nr. mediu de persoane ocupate (Col.4), pentru Rd.(1 la n). </v>
      </c>
      <c r="AA3075" s="2205">
        <f t="shared" si="866"/>
        <v>1</v>
      </c>
      <c r="AB3075" s="3036">
        <v>153</v>
      </c>
    </row>
    <row r="3076" spans="1:28" x14ac:dyDescent="0.25">
      <c r="A3076" s="1708">
        <f t="shared" ca="1" si="871"/>
        <v>0</v>
      </c>
      <c r="B3076" s="1708">
        <f t="shared" si="865"/>
        <v>10153136</v>
      </c>
      <c r="C3076" s="994">
        <v>153</v>
      </c>
      <c r="D3076" s="1796" t="s">
        <v>447</v>
      </c>
      <c r="E3076" s="994">
        <v>136</v>
      </c>
      <c r="F3076" s="995" t="s">
        <v>3974</v>
      </c>
      <c r="G3076" s="994"/>
      <c r="H3076" s="996" t="s">
        <v>345</v>
      </c>
      <c r="I3076" s="1091" t="s">
        <v>6479</v>
      </c>
      <c r="J3076" s="996"/>
      <c r="K3076" s="999" t="s">
        <v>7654</v>
      </c>
      <c r="L3076" s="1000">
        <f t="shared" si="867"/>
        <v>0</v>
      </c>
      <c r="M3076" s="1000">
        <f t="shared" si="868"/>
        <v>0</v>
      </c>
      <c r="N3076" s="1725">
        <f t="shared" si="869"/>
        <v>0</v>
      </c>
      <c r="O3076" s="1000"/>
      <c r="P3076" s="1000"/>
      <c r="Q3076" s="1000"/>
      <c r="R3076" s="1000"/>
      <c r="S3076" s="1000"/>
      <c r="T3076" s="1000"/>
      <c r="U3076" s="1000"/>
      <c r="V3076" s="1000"/>
      <c r="W3076" s="1000"/>
      <c r="X3076" s="1000"/>
      <c r="Y3076" s="1001"/>
      <c r="Z3076" s="1001" t="str">
        <f t="shared" si="870"/>
        <v xml:space="preserve">Cap.5 Pct.1: Nr. mediu de salariati (Col.3) &lt;= Nr. mediu de persoane ocupate (Col.4), pentru Rd.(1 la n). </v>
      </c>
      <c r="AA3076" s="2205">
        <f t="shared" si="866"/>
        <v>1</v>
      </c>
      <c r="AB3076" s="3036">
        <v>153</v>
      </c>
    </row>
    <row r="3077" spans="1:28" x14ac:dyDescent="0.25">
      <c r="A3077" s="1708">
        <f t="shared" ca="1" si="871"/>
        <v>0</v>
      </c>
      <c r="B3077" s="1708">
        <f t="shared" si="865"/>
        <v>10153137</v>
      </c>
      <c r="C3077" s="994">
        <v>153</v>
      </c>
      <c r="D3077" s="1796" t="s">
        <v>447</v>
      </c>
      <c r="E3077" s="994">
        <v>137</v>
      </c>
      <c r="F3077" s="995" t="s">
        <v>3974</v>
      </c>
      <c r="G3077" s="994"/>
      <c r="H3077" s="996" t="s">
        <v>345</v>
      </c>
      <c r="I3077" s="1091" t="s">
        <v>6480</v>
      </c>
      <c r="J3077" s="996"/>
      <c r="K3077" s="999" t="s">
        <v>7655</v>
      </c>
      <c r="L3077" s="1000">
        <f t="shared" si="867"/>
        <v>0</v>
      </c>
      <c r="M3077" s="1000">
        <f t="shared" si="868"/>
        <v>0</v>
      </c>
      <c r="N3077" s="1725">
        <f t="shared" si="869"/>
        <v>0</v>
      </c>
      <c r="O3077" s="1000"/>
      <c r="P3077" s="1000"/>
      <c r="Q3077" s="1000"/>
      <c r="R3077" s="1000"/>
      <c r="S3077" s="1000"/>
      <c r="T3077" s="1000"/>
      <c r="U3077" s="1000"/>
      <c r="V3077" s="1000"/>
      <c r="W3077" s="1000"/>
      <c r="X3077" s="1000"/>
      <c r="Y3077" s="1001"/>
      <c r="Z3077" s="1001" t="str">
        <f t="shared" si="870"/>
        <v xml:space="preserve">Cap.5 Pct.1: Nr. mediu de salariati (Col.3) &lt;= Nr. mediu de persoane ocupate (Col.4), pentru Rd.(1 la n). </v>
      </c>
      <c r="AA3077" s="2205">
        <f t="shared" si="866"/>
        <v>1</v>
      </c>
      <c r="AB3077" s="3036">
        <v>153</v>
      </c>
    </row>
    <row r="3078" spans="1:28" x14ac:dyDescent="0.25">
      <c r="A3078" s="1708">
        <f t="shared" ca="1" si="871"/>
        <v>0</v>
      </c>
      <c r="B3078" s="1708">
        <f t="shared" si="865"/>
        <v>10153138</v>
      </c>
      <c r="C3078" s="994">
        <v>153</v>
      </c>
      <c r="D3078" s="1796" t="s">
        <v>447</v>
      </c>
      <c r="E3078" s="994">
        <v>138</v>
      </c>
      <c r="F3078" s="995" t="s">
        <v>3974</v>
      </c>
      <c r="G3078" s="994"/>
      <c r="H3078" s="996" t="s">
        <v>345</v>
      </c>
      <c r="I3078" s="1091" t="s">
        <v>6481</v>
      </c>
      <c r="J3078" s="996"/>
      <c r="K3078" s="999" t="s">
        <v>7656</v>
      </c>
      <c r="L3078" s="1000">
        <f t="shared" si="867"/>
        <v>0</v>
      </c>
      <c r="M3078" s="1000">
        <f t="shared" si="868"/>
        <v>0</v>
      </c>
      <c r="N3078" s="1725">
        <f t="shared" si="869"/>
        <v>0</v>
      </c>
      <c r="O3078" s="1000"/>
      <c r="P3078" s="1000"/>
      <c r="Q3078" s="1000"/>
      <c r="R3078" s="1000"/>
      <c r="S3078" s="1000"/>
      <c r="T3078" s="1000"/>
      <c r="U3078" s="1000"/>
      <c r="V3078" s="1000"/>
      <c r="W3078" s="1000"/>
      <c r="X3078" s="1000"/>
      <c r="Y3078" s="1001"/>
      <c r="Z3078" s="1001" t="str">
        <f t="shared" si="870"/>
        <v xml:space="preserve">Cap.5 Pct.1: Nr. mediu de salariati (Col.3) &lt;= Nr. mediu de persoane ocupate (Col.4), pentru Rd.(1 la n). </v>
      </c>
      <c r="AA3078" s="2205">
        <f t="shared" si="866"/>
        <v>1</v>
      </c>
      <c r="AB3078" s="3036">
        <v>153</v>
      </c>
    </row>
    <row r="3079" spans="1:28" x14ac:dyDescent="0.25">
      <c r="A3079" s="1708">
        <f t="shared" ca="1" si="871"/>
        <v>0</v>
      </c>
      <c r="B3079" s="1708">
        <f t="shared" si="865"/>
        <v>10153139</v>
      </c>
      <c r="C3079" s="994">
        <v>153</v>
      </c>
      <c r="D3079" s="1796" t="s">
        <v>447</v>
      </c>
      <c r="E3079" s="994">
        <v>139</v>
      </c>
      <c r="F3079" s="995" t="s">
        <v>3974</v>
      </c>
      <c r="G3079" s="994"/>
      <c r="H3079" s="996" t="s">
        <v>345</v>
      </c>
      <c r="I3079" s="1091" t="s">
        <v>6482</v>
      </c>
      <c r="J3079" s="996"/>
      <c r="K3079" s="999" t="s">
        <v>7657</v>
      </c>
      <c r="L3079" s="1000">
        <f t="shared" si="867"/>
        <v>0</v>
      </c>
      <c r="M3079" s="1000">
        <f t="shared" si="868"/>
        <v>0</v>
      </c>
      <c r="N3079" s="1725">
        <f t="shared" si="869"/>
        <v>0</v>
      </c>
      <c r="O3079" s="1000"/>
      <c r="P3079" s="1000"/>
      <c r="Q3079" s="1000"/>
      <c r="R3079" s="1000"/>
      <c r="S3079" s="1000"/>
      <c r="T3079" s="1000"/>
      <c r="U3079" s="1000"/>
      <c r="V3079" s="1000"/>
      <c r="W3079" s="1000"/>
      <c r="X3079" s="1000"/>
      <c r="Y3079" s="1001"/>
      <c r="Z3079" s="1001" t="str">
        <f t="shared" si="870"/>
        <v xml:space="preserve">Cap.5 Pct.1: Nr. mediu de salariati (Col.3) &lt;= Nr. mediu de persoane ocupate (Col.4), pentru Rd.(1 la n). </v>
      </c>
      <c r="AA3079" s="2205">
        <f t="shared" si="866"/>
        <v>1</v>
      </c>
      <c r="AB3079" s="3036">
        <v>153</v>
      </c>
    </row>
    <row r="3080" spans="1:28" x14ac:dyDescent="0.25">
      <c r="A3080" s="1708">
        <f t="shared" ca="1" si="871"/>
        <v>0</v>
      </c>
      <c r="B3080" s="1708">
        <f t="shared" si="865"/>
        <v>10153140</v>
      </c>
      <c r="C3080" s="994">
        <v>153</v>
      </c>
      <c r="D3080" s="1796" t="s">
        <v>447</v>
      </c>
      <c r="E3080" s="994">
        <v>140</v>
      </c>
      <c r="F3080" s="995" t="s">
        <v>3974</v>
      </c>
      <c r="G3080" s="994"/>
      <c r="H3080" s="996" t="s">
        <v>345</v>
      </c>
      <c r="I3080" s="1091" t="s">
        <v>6483</v>
      </c>
      <c r="J3080" s="996"/>
      <c r="K3080" s="999" t="s">
        <v>7658</v>
      </c>
      <c r="L3080" s="1000">
        <f t="shared" si="867"/>
        <v>0</v>
      </c>
      <c r="M3080" s="1000">
        <f t="shared" si="868"/>
        <v>0</v>
      </c>
      <c r="N3080" s="1725">
        <f t="shared" si="869"/>
        <v>0</v>
      </c>
      <c r="O3080" s="1000"/>
      <c r="P3080" s="1000"/>
      <c r="Q3080" s="1000"/>
      <c r="R3080" s="1000"/>
      <c r="S3080" s="1000"/>
      <c r="T3080" s="1000"/>
      <c r="U3080" s="1000"/>
      <c r="V3080" s="1000"/>
      <c r="W3080" s="1000"/>
      <c r="X3080" s="1000"/>
      <c r="Y3080" s="1001"/>
      <c r="Z3080" s="1001" t="str">
        <f t="shared" si="870"/>
        <v xml:space="preserve">Cap.5 Pct.1: Nr. mediu de salariati (Col.3) &lt;= Nr. mediu de persoane ocupate (Col.4), pentru Rd.(1 la n). </v>
      </c>
      <c r="AA3080" s="2205">
        <f t="shared" si="866"/>
        <v>1</v>
      </c>
      <c r="AB3080" s="3036">
        <v>153</v>
      </c>
    </row>
    <row r="3081" spans="1:28" x14ac:dyDescent="0.25">
      <c r="A3081" s="1708">
        <f t="shared" ca="1" si="871"/>
        <v>0</v>
      </c>
      <c r="B3081" s="1708">
        <f t="shared" si="865"/>
        <v>10153141</v>
      </c>
      <c r="C3081" s="994">
        <v>153</v>
      </c>
      <c r="D3081" s="1796" t="s">
        <v>447</v>
      </c>
      <c r="E3081" s="994">
        <v>141</v>
      </c>
      <c r="F3081" s="995" t="s">
        <v>3974</v>
      </c>
      <c r="G3081" s="994"/>
      <c r="H3081" s="996" t="s">
        <v>345</v>
      </c>
      <c r="I3081" s="1091" t="s">
        <v>6484</v>
      </c>
      <c r="J3081" s="996"/>
      <c r="K3081" s="999" t="s">
        <v>7659</v>
      </c>
      <c r="L3081" s="1000">
        <f t="shared" si="867"/>
        <v>0</v>
      </c>
      <c r="M3081" s="1000">
        <f t="shared" si="868"/>
        <v>0</v>
      </c>
      <c r="N3081" s="1725">
        <f t="shared" si="869"/>
        <v>0</v>
      </c>
      <c r="O3081" s="1000"/>
      <c r="P3081" s="1000"/>
      <c r="Q3081" s="1000"/>
      <c r="R3081" s="1000"/>
      <c r="S3081" s="1000"/>
      <c r="T3081" s="1000"/>
      <c r="U3081" s="1000"/>
      <c r="V3081" s="1000"/>
      <c r="W3081" s="1000"/>
      <c r="X3081" s="1000"/>
      <c r="Y3081" s="1001"/>
      <c r="Z3081" s="1001" t="str">
        <f t="shared" si="870"/>
        <v xml:space="preserve">Cap.5 Pct.1: Nr. mediu de salariati (Col.3) &lt;= Nr. mediu de persoane ocupate (Col.4), pentru Rd.(1 la n). </v>
      </c>
      <c r="AA3081" s="2205">
        <f t="shared" si="866"/>
        <v>1</v>
      </c>
      <c r="AB3081" s="3036">
        <v>153</v>
      </c>
    </row>
    <row r="3082" spans="1:28" x14ac:dyDescent="0.25">
      <c r="A3082" s="1708">
        <f t="shared" ca="1" si="871"/>
        <v>0</v>
      </c>
      <c r="B3082" s="1708">
        <f t="shared" si="865"/>
        <v>10153142</v>
      </c>
      <c r="C3082" s="994">
        <v>153</v>
      </c>
      <c r="D3082" s="1796" t="s">
        <v>447</v>
      </c>
      <c r="E3082" s="994">
        <v>142</v>
      </c>
      <c r="F3082" s="995" t="s">
        <v>3974</v>
      </c>
      <c r="G3082" s="994"/>
      <c r="H3082" s="996" t="s">
        <v>345</v>
      </c>
      <c r="I3082" s="1091" t="s">
        <v>6485</v>
      </c>
      <c r="J3082" s="996"/>
      <c r="K3082" s="999" t="s">
        <v>7660</v>
      </c>
      <c r="L3082" s="1000">
        <f t="shared" si="867"/>
        <v>0</v>
      </c>
      <c r="M3082" s="1000">
        <f t="shared" si="868"/>
        <v>0</v>
      </c>
      <c r="N3082" s="1725">
        <f t="shared" si="869"/>
        <v>0</v>
      </c>
      <c r="O3082" s="1000"/>
      <c r="P3082" s="1000"/>
      <c r="Q3082" s="1000"/>
      <c r="R3082" s="1000"/>
      <c r="S3082" s="1000"/>
      <c r="T3082" s="1000"/>
      <c r="U3082" s="1000"/>
      <c r="V3082" s="1000"/>
      <c r="W3082" s="1000"/>
      <c r="X3082" s="1000"/>
      <c r="Y3082" s="1001"/>
      <c r="Z3082" s="1001" t="str">
        <f t="shared" si="870"/>
        <v xml:space="preserve">Cap.5 Pct.1: Nr. mediu de salariati (Col.3) &lt;= Nr. mediu de persoane ocupate (Col.4), pentru Rd.(1 la n). </v>
      </c>
      <c r="AA3082" s="2205">
        <f t="shared" si="866"/>
        <v>1</v>
      </c>
      <c r="AB3082" s="3036">
        <v>153</v>
      </c>
    </row>
    <row r="3083" spans="1:28" x14ac:dyDescent="0.25">
      <c r="A3083" s="1708">
        <f t="shared" ca="1" si="871"/>
        <v>0</v>
      </c>
      <c r="B3083" s="1708">
        <f t="shared" ref="B3083:B3146" si="872">VALUE("1"&amp;TEXT(C3083,"0000")&amp;TEXT(E3083,"000"))</f>
        <v>10153143</v>
      </c>
      <c r="C3083" s="994">
        <v>153</v>
      </c>
      <c r="D3083" s="1796" t="s">
        <v>447</v>
      </c>
      <c r="E3083" s="994">
        <v>143</v>
      </c>
      <c r="F3083" s="995" t="s">
        <v>3974</v>
      </c>
      <c r="G3083" s="994"/>
      <c r="H3083" s="996" t="s">
        <v>345</v>
      </c>
      <c r="I3083" s="1091" t="s">
        <v>6486</v>
      </c>
      <c r="J3083" s="996"/>
      <c r="K3083" s="999" t="s">
        <v>7661</v>
      </c>
      <c r="L3083" s="1000">
        <f t="shared" si="867"/>
        <v>0</v>
      </c>
      <c r="M3083" s="1000">
        <f t="shared" si="868"/>
        <v>0</v>
      </c>
      <c r="N3083" s="1725">
        <f t="shared" si="869"/>
        <v>0</v>
      </c>
      <c r="O3083" s="1000"/>
      <c r="P3083" s="1000"/>
      <c r="Q3083" s="1000"/>
      <c r="R3083" s="1000"/>
      <c r="S3083" s="1000"/>
      <c r="T3083" s="1000"/>
      <c r="U3083" s="1000"/>
      <c r="V3083" s="1000"/>
      <c r="W3083" s="1000"/>
      <c r="X3083" s="1000"/>
      <c r="Y3083" s="1001"/>
      <c r="Z3083" s="1001" t="str">
        <f t="shared" si="870"/>
        <v xml:space="preserve">Cap.5 Pct.1: Nr. mediu de salariati (Col.3) &lt;= Nr. mediu de persoane ocupate (Col.4), pentru Rd.(1 la n). </v>
      </c>
      <c r="AA3083" s="2205">
        <f t="shared" si="866"/>
        <v>1</v>
      </c>
      <c r="AB3083" s="3036">
        <v>153</v>
      </c>
    </row>
    <row r="3084" spans="1:28" x14ac:dyDescent="0.25">
      <c r="A3084" s="1708">
        <f t="shared" ca="1" si="871"/>
        <v>0</v>
      </c>
      <c r="B3084" s="1708">
        <f t="shared" si="872"/>
        <v>10153144</v>
      </c>
      <c r="C3084" s="994">
        <v>153</v>
      </c>
      <c r="D3084" s="1796" t="s">
        <v>447</v>
      </c>
      <c r="E3084" s="994">
        <v>144</v>
      </c>
      <c r="F3084" s="995" t="s">
        <v>3974</v>
      </c>
      <c r="G3084" s="994"/>
      <c r="H3084" s="996" t="s">
        <v>345</v>
      </c>
      <c r="I3084" s="1091" t="s">
        <v>6487</v>
      </c>
      <c r="J3084" s="996"/>
      <c r="K3084" s="999" t="s">
        <v>7662</v>
      </c>
      <c r="L3084" s="1000">
        <f t="shared" si="867"/>
        <v>0</v>
      </c>
      <c r="M3084" s="1000">
        <f t="shared" si="868"/>
        <v>0</v>
      </c>
      <c r="N3084" s="1725">
        <f t="shared" si="869"/>
        <v>0</v>
      </c>
      <c r="O3084" s="1000"/>
      <c r="P3084" s="1000"/>
      <c r="Q3084" s="1000"/>
      <c r="R3084" s="1000"/>
      <c r="S3084" s="1000"/>
      <c r="T3084" s="1000"/>
      <c r="U3084" s="1000"/>
      <c r="V3084" s="1000"/>
      <c r="W3084" s="1000"/>
      <c r="X3084" s="1000"/>
      <c r="Y3084" s="1001"/>
      <c r="Z3084" s="1001" t="str">
        <f t="shared" si="870"/>
        <v xml:space="preserve">Cap.5 Pct.1: Nr. mediu de salariati (Col.3) &lt;= Nr. mediu de persoane ocupate (Col.4), pentru Rd.(1 la n). </v>
      </c>
      <c r="AA3084" s="2205">
        <f t="shared" si="866"/>
        <v>1</v>
      </c>
      <c r="AB3084" s="3036">
        <v>153</v>
      </c>
    </row>
    <row r="3085" spans="1:28" x14ac:dyDescent="0.25">
      <c r="A3085" s="1708">
        <f t="shared" ca="1" si="871"/>
        <v>0</v>
      </c>
      <c r="B3085" s="1708">
        <f t="shared" si="872"/>
        <v>10153145</v>
      </c>
      <c r="C3085" s="994">
        <v>153</v>
      </c>
      <c r="D3085" s="1796" t="s">
        <v>447</v>
      </c>
      <c r="E3085" s="994">
        <v>145</v>
      </c>
      <c r="F3085" s="995" t="s">
        <v>3974</v>
      </c>
      <c r="G3085" s="994"/>
      <c r="H3085" s="996" t="s">
        <v>345</v>
      </c>
      <c r="I3085" s="1091" t="s">
        <v>6488</v>
      </c>
      <c r="J3085" s="996"/>
      <c r="K3085" s="999" t="s">
        <v>7663</v>
      </c>
      <c r="L3085" s="1000">
        <f t="shared" si="867"/>
        <v>0</v>
      </c>
      <c r="M3085" s="1000">
        <f t="shared" si="868"/>
        <v>0</v>
      </c>
      <c r="N3085" s="1725">
        <f t="shared" si="869"/>
        <v>0</v>
      </c>
      <c r="O3085" s="1000"/>
      <c r="P3085" s="1000"/>
      <c r="Q3085" s="1000"/>
      <c r="R3085" s="1000"/>
      <c r="S3085" s="1000"/>
      <c r="T3085" s="1000"/>
      <c r="U3085" s="1000"/>
      <c r="V3085" s="1000"/>
      <c r="W3085" s="1000"/>
      <c r="X3085" s="1000"/>
      <c r="Y3085" s="1001"/>
      <c r="Z3085" s="1001" t="str">
        <f t="shared" si="870"/>
        <v xml:space="preserve">Cap.5 Pct.1: Nr. mediu de salariati (Col.3) &lt;= Nr. mediu de persoane ocupate (Col.4), pentru Rd.(1 la n). </v>
      </c>
      <c r="AA3085" s="2205">
        <f t="shared" si="866"/>
        <v>1</v>
      </c>
      <c r="AB3085" s="3036">
        <v>153</v>
      </c>
    </row>
    <row r="3086" spans="1:28" x14ac:dyDescent="0.25">
      <c r="A3086" s="1708">
        <f t="shared" ca="1" si="871"/>
        <v>0</v>
      </c>
      <c r="B3086" s="1708">
        <f t="shared" si="872"/>
        <v>10153146</v>
      </c>
      <c r="C3086" s="994">
        <v>153</v>
      </c>
      <c r="D3086" s="1796" t="s">
        <v>447</v>
      </c>
      <c r="E3086" s="994">
        <v>146</v>
      </c>
      <c r="F3086" s="995" t="s">
        <v>3974</v>
      </c>
      <c r="G3086" s="994"/>
      <c r="H3086" s="996" t="s">
        <v>345</v>
      </c>
      <c r="I3086" s="1091" t="s">
        <v>6489</v>
      </c>
      <c r="J3086" s="996"/>
      <c r="K3086" s="999" t="s">
        <v>7664</v>
      </c>
      <c r="L3086" s="1000">
        <f t="shared" si="867"/>
        <v>0</v>
      </c>
      <c r="M3086" s="1000">
        <f t="shared" si="868"/>
        <v>0</v>
      </c>
      <c r="N3086" s="1725">
        <f t="shared" si="869"/>
        <v>0</v>
      </c>
      <c r="O3086" s="1000"/>
      <c r="P3086" s="1000"/>
      <c r="Q3086" s="1000"/>
      <c r="R3086" s="1000"/>
      <c r="S3086" s="1000"/>
      <c r="T3086" s="1000"/>
      <c r="U3086" s="1000"/>
      <c r="V3086" s="1000"/>
      <c r="W3086" s="1000"/>
      <c r="X3086" s="1000"/>
      <c r="Y3086" s="1001"/>
      <c r="Z3086" s="1001" t="str">
        <f t="shared" si="870"/>
        <v xml:space="preserve">Cap.5 Pct.1: Nr. mediu de salariati (Col.3) &lt;= Nr. mediu de persoane ocupate (Col.4), pentru Rd.(1 la n). </v>
      </c>
      <c r="AA3086" s="2205">
        <f t="shared" si="866"/>
        <v>1</v>
      </c>
      <c r="AB3086" s="3036">
        <v>153</v>
      </c>
    </row>
    <row r="3087" spans="1:28" x14ac:dyDescent="0.25">
      <c r="A3087" s="1708">
        <f t="shared" ca="1" si="871"/>
        <v>0</v>
      </c>
      <c r="B3087" s="1708">
        <f t="shared" si="872"/>
        <v>10153147</v>
      </c>
      <c r="C3087" s="994">
        <v>153</v>
      </c>
      <c r="D3087" s="1796" t="s">
        <v>447</v>
      </c>
      <c r="E3087" s="994">
        <v>147</v>
      </c>
      <c r="F3087" s="995" t="s">
        <v>3974</v>
      </c>
      <c r="G3087" s="994"/>
      <c r="H3087" s="996" t="s">
        <v>345</v>
      </c>
      <c r="I3087" s="1091" t="s">
        <v>6490</v>
      </c>
      <c r="J3087" s="996"/>
      <c r="K3087" s="999" t="s">
        <v>7665</v>
      </c>
      <c r="L3087" s="1000">
        <f t="shared" si="867"/>
        <v>0</v>
      </c>
      <c r="M3087" s="1000">
        <f t="shared" si="868"/>
        <v>0</v>
      </c>
      <c r="N3087" s="1725">
        <f t="shared" si="869"/>
        <v>0</v>
      </c>
      <c r="O3087" s="1000"/>
      <c r="P3087" s="1000"/>
      <c r="Q3087" s="1000"/>
      <c r="R3087" s="1000"/>
      <c r="S3087" s="1000"/>
      <c r="T3087" s="1000"/>
      <c r="U3087" s="1000"/>
      <c r="V3087" s="1000"/>
      <c r="W3087" s="1000"/>
      <c r="X3087" s="1000"/>
      <c r="Y3087" s="1001"/>
      <c r="Z3087" s="1001" t="str">
        <f t="shared" si="870"/>
        <v xml:space="preserve">Cap.5 Pct.1: Nr. mediu de salariati (Col.3) &lt;= Nr. mediu de persoane ocupate (Col.4), pentru Rd.(1 la n). </v>
      </c>
      <c r="AA3087" s="2205">
        <f t="shared" si="866"/>
        <v>1</v>
      </c>
      <c r="AB3087" s="3036">
        <v>153</v>
      </c>
    </row>
    <row r="3088" spans="1:28" x14ac:dyDescent="0.25">
      <c r="A3088" s="1708">
        <f t="shared" ca="1" si="871"/>
        <v>0</v>
      </c>
      <c r="B3088" s="1708">
        <f t="shared" si="872"/>
        <v>10153148</v>
      </c>
      <c r="C3088" s="994">
        <v>153</v>
      </c>
      <c r="D3088" s="1796" t="s">
        <v>447</v>
      </c>
      <c r="E3088" s="994">
        <v>148</v>
      </c>
      <c r="F3088" s="995" t="s">
        <v>3974</v>
      </c>
      <c r="G3088" s="994"/>
      <c r="H3088" s="996" t="s">
        <v>345</v>
      </c>
      <c r="I3088" s="1091" t="s">
        <v>6491</v>
      </c>
      <c r="J3088" s="996"/>
      <c r="K3088" s="999" t="s">
        <v>7666</v>
      </c>
      <c r="L3088" s="1000">
        <f t="shared" si="867"/>
        <v>0</v>
      </c>
      <c r="M3088" s="1000">
        <f t="shared" si="868"/>
        <v>0</v>
      </c>
      <c r="N3088" s="1725">
        <f t="shared" si="869"/>
        <v>0</v>
      </c>
      <c r="O3088" s="1000"/>
      <c r="P3088" s="1000"/>
      <c r="Q3088" s="1000"/>
      <c r="R3088" s="1000"/>
      <c r="S3088" s="1000"/>
      <c r="T3088" s="1000"/>
      <c r="U3088" s="1000"/>
      <c r="V3088" s="1000"/>
      <c r="W3088" s="1000"/>
      <c r="X3088" s="1000"/>
      <c r="Y3088" s="1001"/>
      <c r="Z3088" s="1001" t="str">
        <f t="shared" si="870"/>
        <v xml:space="preserve">Cap.5 Pct.1: Nr. mediu de salariati (Col.3) &lt;= Nr. mediu de persoane ocupate (Col.4), pentru Rd.(1 la n). </v>
      </c>
      <c r="AA3088" s="2205">
        <f t="shared" si="866"/>
        <v>1</v>
      </c>
      <c r="AB3088" s="3036">
        <v>153</v>
      </c>
    </row>
    <row r="3089" spans="1:28" x14ac:dyDescent="0.25">
      <c r="A3089" s="1708">
        <f t="shared" ca="1" si="871"/>
        <v>0</v>
      </c>
      <c r="B3089" s="1708">
        <f t="shared" si="872"/>
        <v>10153149</v>
      </c>
      <c r="C3089" s="994">
        <v>153</v>
      </c>
      <c r="D3089" s="1796" t="s">
        <v>447</v>
      </c>
      <c r="E3089" s="994">
        <v>149</v>
      </c>
      <c r="F3089" s="995" t="s">
        <v>3974</v>
      </c>
      <c r="G3089" s="994"/>
      <c r="H3089" s="996" t="s">
        <v>345</v>
      </c>
      <c r="I3089" s="1091" t="s">
        <v>6492</v>
      </c>
      <c r="J3089" s="996"/>
      <c r="K3089" s="999" t="s">
        <v>7667</v>
      </c>
      <c r="L3089" s="1000">
        <f t="shared" si="867"/>
        <v>0</v>
      </c>
      <c r="M3089" s="1000">
        <f t="shared" si="868"/>
        <v>0</v>
      </c>
      <c r="N3089" s="1725">
        <f t="shared" si="869"/>
        <v>0</v>
      </c>
      <c r="O3089" s="1000"/>
      <c r="P3089" s="1000"/>
      <c r="Q3089" s="1000"/>
      <c r="R3089" s="1000"/>
      <c r="S3089" s="1000"/>
      <c r="T3089" s="1000"/>
      <c r="U3089" s="1000"/>
      <c r="V3089" s="1000"/>
      <c r="W3089" s="1000"/>
      <c r="X3089" s="1000"/>
      <c r="Y3089" s="1001"/>
      <c r="Z3089" s="1001" t="str">
        <f t="shared" si="870"/>
        <v xml:space="preserve">Cap.5 Pct.1: Nr. mediu de salariati (Col.3) &lt;= Nr. mediu de persoane ocupate (Col.4), pentru Rd.(1 la n). </v>
      </c>
      <c r="AA3089" s="2205">
        <f t="shared" si="866"/>
        <v>1</v>
      </c>
      <c r="AB3089" s="3036">
        <v>153</v>
      </c>
    </row>
    <row r="3090" spans="1:28" x14ac:dyDescent="0.25">
      <c r="A3090" s="1708">
        <f t="shared" ca="1" si="871"/>
        <v>0</v>
      </c>
      <c r="B3090" s="1708">
        <f t="shared" si="872"/>
        <v>10153150</v>
      </c>
      <c r="C3090" s="994">
        <v>153</v>
      </c>
      <c r="D3090" s="1796" t="s">
        <v>447</v>
      </c>
      <c r="E3090" s="994">
        <v>150</v>
      </c>
      <c r="F3090" s="995" t="s">
        <v>3974</v>
      </c>
      <c r="G3090" s="994"/>
      <c r="H3090" s="996" t="s">
        <v>345</v>
      </c>
      <c r="I3090" s="1091" t="s">
        <v>6493</v>
      </c>
      <c r="J3090" s="996"/>
      <c r="K3090" s="999" t="s">
        <v>7668</v>
      </c>
      <c r="L3090" s="1000">
        <f t="shared" si="867"/>
        <v>0</v>
      </c>
      <c r="M3090" s="1000">
        <f t="shared" si="868"/>
        <v>0</v>
      </c>
      <c r="N3090" s="1725">
        <f t="shared" si="869"/>
        <v>0</v>
      </c>
      <c r="O3090" s="1000"/>
      <c r="P3090" s="1000"/>
      <c r="Q3090" s="1000"/>
      <c r="R3090" s="1000"/>
      <c r="S3090" s="1000"/>
      <c r="T3090" s="1000"/>
      <c r="U3090" s="1000"/>
      <c r="V3090" s="1000"/>
      <c r="W3090" s="1000"/>
      <c r="X3090" s="1000"/>
      <c r="Y3090" s="1001"/>
      <c r="Z3090" s="1001" t="str">
        <f t="shared" si="870"/>
        <v xml:space="preserve">Cap.5 Pct.1: Nr. mediu de salariati (Col.3) &lt;= Nr. mediu de persoane ocupate (Col.4), pentru Rd.(1 la n). </v>
      </c>
      <c r="AA3090" s="2205">
        <f t="shared" si="866"/>
        <v>1</v>
      </c>
      <c r="AB3090" s="3036">
        <v>153</v>
      </c>
    </row>
    <row r="3091" spans="1:28" x14ac:dyDescent="0.25">
      <c r="A3091" s="1708">
        <f t="shared" ca="1" si="871"/>
        <v>0</v>
      </c>
      <c r="B3091" s="1708">
        <f t="shared" si="872"/>
        <v>10153151</v>
      </c>
      <c r="C3091" s="994">
        <v>153</v>
      </c>
      <c r="D3091" s="1796" t="s">
        <v>447</v>
      </c>
      <c r="E3091" s="994">
        <v>151</v>
      </c>
      <c r="F3091" s="995" t="s">
        <v>3974</v>
      </c>
      <c r="G3091" s="994"/>
      <c r="H3091" s="996" t="s">
        <v>345</v>
      </c>
      <c r="I3091" s="1091" t="s">
        <v>6494</v>
      </c>
      <c r="J3091" s="996"/>
      <c r="K3091" s="999" t="s">
        <v>7669</v>
      </c>
      <c r="L3091" s="1000">
        <f t="shared" si="867"/>
        <v>0</v>
      </c>
      <c r="M3091" s="1000">
        <f t="shared" si="868"/>
        <v>0</v>
      </c>
      <c r="N3091" s="1725">
        <f t="shared" si="869"/>
        <v>0</v>
      </c>
      <c r="O3091" s="1000"/>
      <c r="P3091" s="1000"/>
      <c r="Q3091" s="1000"/>
      <c r="R3091" s="1000"/>
      <c r="S3091" s="1000"/>
      <c r="T3091" s="1000"/>
      <c r="U3091" s="1000"/>
      <c r="V3091" s="1000"/>
      <c r="W3091" s="1000"/>
      <c r="X3091" s="1000"/>
      <c r="Y3091" s="1001"/>
      <c r="Z3091" s="1001" t="str">
        <f t="shared" si="870"/>
        <v xml:space="preserve">Cap.5 Pct.1: Nr. mediu de salariati (Col.3) &lt;= Nr. mediu de persoane ocupate (Col.4), pentru Rd.(1 la n). </v>
      </c>
      <c r="AA3091" s="2205">
        <f t="shared" si="866"/>
        <v>1</v>
      </c>
      <c r="AB3091" s="3036">
        <v>153</v>
      </c>
    </row>
    <row r="3092" spans="1:28" x14ac:dyDescent="0.25">
      <c r="A3092" s="1708">
        <f t="shared" ca="1" si="871"/>
        <v>0</v>
      </c>
      <c r="B3092" s="1708">
        <f t="shared" si="872"/>
        <v>10153152</v>
      </c>
      <c r="C3092" s="994">
        <v>153</v>
      </c>
      <c r="D3092" s="1796" t="s">
        <v>447</v>
      </c>
      <c r="E3092" s="994">
        <v>152</v>
      </c>
      <c r="F3092" s="995" t="s">
        <v>3974</v>
      </c>
      <c r="G3092" s="994"/>
      <c r="H3092" s="996" t="s">
        <v>345</v>
      </c>
      <c r="I3092" s="1091" t="s">
        <v>6495</v>
      </c>
      <c r="J3092" s="996"/>
      <c r="K3092" s="999" t="s">
        <v>7670</v>
      </c>
      <c r="L3092" s="1000">
        <f t="shared" si="867"/>
        <v>0</v>
      </c>
      <c r="M3092" s="1000">
        <f t="shared" si="868"/>
        <v>0</v>
      </c>
      <c r="N3092" s="1725">
        <f t="shared" si="869"/>
        <v>0</v>
      </c>
      <c r="O3092" s="1000"/>
      <c r="P3092" s="1000"/>
      <c r="Q3092" s="1000"/>
      <c r="R3092" s="1000"/>
      <c r="S3092" s="1000"/>
      <c r="T3092" s="1000"/>
      <c r="U3092" s="1000"/>
      <c r="V3092" s="1000"/>
      <c r="W3092" s="1000"/>
      <c r="X3092" s="1000"/>
      <c r="Y3092" s="1001"/>
      <c r="Z3092" s="1001" t="str">
        <f t="shared" si="870"/>
        <v xml:space="preserve">Cap.5 Pct.1: Nr. mediu de salariati (Col.3) &lt;= Nr. mediu de persoane ocupate (Col.4), pentru Rd.(1 la n). </v>
      </c>
      <c r="AA3092" s="2205">
        <f t="shared" si="866"/>
        <v>1</v>
      </c>
      <c r="AB3092" s="3036">
        <v>153</v>
      </c>
    </row>
    <row r="3093" spans="1:28" x14ac:dyDescent="0.25">
      <c r="A3093" s="1708">
        <f t="shared" ca="1" si="871"/>
        <v>0</v>
      </c>
      <c r="B3093" s="1708">
        <f t="shared" si="872"/>
        <v>10153153</v>
      </c>
      <c r="C3093" s="994">
        <v>153</v>
      </c>
      <c r="D3093" s="1796" t="s">
        <v>447</v>
      </c>
      <c r="E3093" s="994">
        <v>153</v>
      </c>
      <c r="F3093" s="995" t="s">
        <v>3974</v>
      </c>
      <c r="G3093" s="994"/>
      <c r="H3093" s="996" t="s">
        <v>345</v>
      </c>
      <c r="I3093" s="1091" t="s">
        <v>6496</v>
      </c>
      <c r="J3093" s="996"/>
      <c r="K3093" s="999" t="s">
        <v>7671</v>
      </c>
      <c r="L3093" s="1000">
        <f t="shared" si="867"/>
        <v>0</v>
      </c>
      <c r="M3093" s="1000">
        <f t="shared" si="868"/>
        <v>0</v>
      </c>
      <c r="N3093" s="1725">
        <f t="shared" si="869"/>
        <v>0</v>
      </c>
      <c r="O3093" s="1000"/>
      <c r="P3093" s="1000"/>
      <c r="Q3093" s="1000"/>
      <c r="R3093" s="1000"/>
      <c r="S3093" s="1000"/>
      <c r="T3093" s="1000"/>
      <c r="U3093" s="1000"/>
      <c r="V3093" s="1000"/>
      <c r="W3093" s="1000"/>
      <c r="X3093" s="1000"/>
      <c r="Y3093" s="1001"/>
      <c r="Z3093" s="1001" t="str">
        <f t="shared" si="870"/>
        <v xml:space="preserve">Cap.5 Pct.1: Nr. mediu de salariati (Col.3) &lt;= Nr. mediu de persoane ocupate (Col.4), pentru Rd.(1 la n). </v>
      </c>
      <c r="AA3093" s="2205">
        <f t="shared" si="866"/>
        <v>1</v>
      </c>
      <c r="AB3093" s="3036">
        <v>153</v>
      </c>
    </row>
    <row r="3094" spans="1:28" x14ac:dyDescent="0.25">
      <c r="A3094" s="1708">
        <f t="shared" ca="1" si="871"/>
        <v>0</v>
      </c>
      <c r="B3094" s="1708">
        <f t="shared" si="872"/>
        <v>10153154</v>
      </c>
      <c r="C3094" s="994">
        <v>153</v>
      </c>
      <c r="D3094" s="1796" t="s">
        <v>447</v>
      </c>
      <c r="E3094" s="994">
        <v>154</v>
      </c>
      <c r="F3094" s="995" t="s">
        <v>3974</v>
      </c>
      <c r="G3094" s="994"/>
      <c r="H3094" s="996" t="s">
        <v>345</v>
      </c>
      <c r="I3094" s="1091" t="s">
        <v>6497</v>
      </c>
      <c r="J3094" s="996"/>
      <c r="K3094" s="999" t="s">
        <v>7672</v>
      </c>
      <c r="L3094" s="1000">
        <f t="shared" si="867"/>
        <v>0</v>
      </c>
      <c r="M3094" s="1000">
        <f t="shared" si="868"/>
        <v>0</v>
      </c>
      <c r="N3094" s="1725">
        <f t="shared" si="869"/>
        <v>0</v>
      </c>
      <c r="O3094" s="1000"/>
      <c r="P3094" s="1000"/>
      <c r="Q3094" s="1000"/>
      <c r="R3094" s="1000"/>
      <c r="S3094" s="1000"/>
      <c r="T3094" s="1000"/>
      <c r="U3094" s="1000"/>
      <c r="V3094" s="1000"/>
      <c r="W3094" s="1000"/>
      <c r="X3094" s="1000"/>
      <c r="Y3094" s="1001"/>
      <c r="Z3094" s="1001" t="str">
        <f t="shared" si="870"/>
        <v xml:space="preserve">Cap.5 Pct.1: Nr. mediu de salariati (Col.3) &lt;= Nr. mediu de persoane ocupate (Col.4), pentru Rd.(1 la n). </v>
      </c>
      <c r="AA3094" s="2205">
        <f t="shared" si="866"/>
        <v>1</v>
      </c>
      <c r="AB3094" s="3036">
        <v>153</v>
      </c>
    </row>
    <row r="3095" spans="1:28" x14ac:dyDescent="0.25">
      <c r="A3095" s="1708">
        <f t="shared" ca="1" si="871"/>
        <v>0</v>
      </c>
      <c r="B3095" s="1708">
        <f t="shared" si="872"/>
        <v>10153155</v>
      </c>
      <c r="C3095" s="994">
        <v>153</v>
      </c>
      <c r="D3095" s="1796" t="s">
        <v>447</v>
      </c>
      <c r="E3095" s="994">
        <v>155</v>
      </c>
      <c r="F3095" s="995" t="s">
        <v>3974</v>
      </c>
      <c r="G3095" s="994"/>
      <c r="H3095" s="996" t="s">
        <v>345</v>
      </c>
      <c r="I3095" s="1091" t="s">
        <v>6498</v>
      </c>
      <c r="J3095" s="996"/>
      <c r="K3095" s="999" t="s">
        <v>7673</v>
      </c>
      <c r="L3095" s="1000">
        <f t="shared" si="867"/>
        <v>0</v>
      </c>
      <c r="M3095" s="1000">
        <f t="shared" si="868"/>
        <v>0</v>
      </c>
      <c r="N3095" s="1725">
        <f t="shared" si="869"/>
        <v>0</v>
      </c>
      <c r="O3095" s="1000"/>
      <c r="P3095" s="1000"/>
      <c r="Q3095" s="1000"/>
      <c r="R3095" s="1000"/>
      <c r="S3095" s="1000"/>
      <c r="T3095" s="1000"/>
      <c r="U3095" s="1000"/>
      <c r="V3095" s="1000"/>
      <c r="W3095" s="1000"/>
      <c r="X3095" s="1000"/>
      <c r="Y3095" s="1001"/>
      <c r="Z3095" s="1001" t="str">
        <f t="shared" si="870"/>
        <v xml:space="preserve">Cap.5 Pct.1: Nr. mediu de salariati (Col.3) &lt;= Nr. mediu de persoane ocupate (Col.4), pentru Rd.(1 la n). </v>
      </c>
      <c r="AA3095" s="2205">
        <f t="shared" si="866"/>
        <v>1</v>
      </c>
      <c r="AB3095" s="3036">
        <v>153</v>
      </c>
    </row>
    <row r="3096" spans="1:28" x14ac:dyDescent="0.25">
      <c r="A3096" s="1708">
        <f t="shared" ca="1" si="871"/>
        <v>0</v>
      </c>
      <c r="B3096" s="1708">
        <f t="shared" si="872"/>
        <v>10153156</v>
      </c>
      <c r="C3096" s="994">
        <v>153</v>
      </c>
      <c r="D3096" s="1796" t="s">
        <v>447</v>
      </c>
      <c r="E3096" s="994">
        <v>156</v>
      </c>
      <c r="F3096" s="995" t="s">
        <v>3974</v>
      </c>
      <c r="G3096" s="994"/>
      <c r="H3096" s="996" t="s">
        <v>345</v>
      </c>
      <c r="I3096" s="1091" t="s">
        <v>6499</v>
      </c>
      <c r="J3096" s="996"/>
      <c r="K3096" s="999" t="s">
        <v>7674</v>
      </c>
      <c r="L3096" s="1000">
        <f t="shared" si="867"/>
        <v>0</v>
      </c>
      <c r="M3096" s="1000">
        <f t="shared" si="868"/>
        <v>0</v>
      </c>
      <c r="N3096" s="1725">
        <f t="shared" si="869"/>
        <v>0</v>
      </c>
      <c r="O3096" s="1000"/>
      <c r="P3096" s="1000"/>
      <c r="Q3096" s="1000"/>
      <c r="R3096" s="1000"/>
      <c r="S3096" s="1000"/>
      <c r="T3096" s="1000"/>
      <c r="U3096" s="1000"/>
      <c r="V3096" s="1000"/>
      <c r="W3096" s="1000"/>
      <c r="X3096" s="1000"/>
      <c r="Y3096" s="1001"/>
      <c r="Z3096" s="1001" t="str">
        <f t="shared" si="870"/>
        <v xml:space="preserve">Cap.5 Pct.1: Nr. mediu de salariati (Col.3) &lt;= Nr. mediu de persoane ocupate (Col.4), pentru Rd.(1 la n). </v>
      </c>
      <c r="AA3096" s="2205">
        <f t="shared" si="866"/>
        <v>1</v>
      </c>
      <c r="AB3096" s="3036">
        <v>153</v>
      </c>
    </row>
    <row r="3097" spans="1:28" x14ac:dyDescent="0.25">
      <c r="A3097" s="1708">
        <f t="shared" ca="1" si="871"/>
        <v>0</v>
      </c>
      <c r="B3097" s="1708">
        <f t="shared" si="872"/>
        <v>10153157</v>
      </c>
      <c r="C3097" s="994">
        <v>153</v>
      </c>
      <c r="D3097" s="1796" t="s">
        <v>447</v>
      </c>
      <c r="E3097" s="994">
        <v>157</v>
      </c>
      <c r="F3097" s="995" t="s">
        <v>3974</v>
      </c>
      <c r="G3097" s="994"/>
      <c r="H3097" s="996" t="s">
        <v>345</v>
      </c>
      <c r="I3097" s="1091" t="s">
        <v>6500</v>
      </c>
      <c r="J3097" s="996"/>
      <c r="K3097" s="999" t="s">
        <v>7675</v>
      </c>
      <c r="L3097" s="1000">
        <f t="shared" si="867"/>
        <v>0</v>
      </c>
      <c r="M3097" s="1000">
        <f t="shared" si="868"/>
        <v>0</v>
      </c>
      <c r="N3097" s="1725">
        <f t="shared" si="869"/>
        <v>0</v>
      </c>
      <c r="O3097" s="1000"/>
      <c r="P3097" s="1000"/>
      <c r="Q3097" s="1000"/>
      <c r="R3097" s="1000"/>
      <c r="S3097" s="1000"/>
      <c r="T3097" s="1000"/>
      <c r="U3097" s="1000"/>
      <c r="V3097" s="1000"/>
      <c r="W3097" s="1000"/>
      <c r="X3097" s="1000"/>
      <c r="Y3097" s="1001"/>
      <c r="Z3097" s="1001" t="str">
        <f t="shared" si="870"/>
        <v xml:space="preserve">Cap.5 Pct.1: Nr. mediu de salariati (Col.3) &lt;= Nr. mediu de persoane ocupate (Col.4), pentru Rd.(1 la n). </v>
      </c>
      <c r="AA3097" s="2205">
        <f t="shared" si="866"/>
        <v>1</v>
      </c>
      <c r="AB3097" s="3036">
        <v>153</v>
      </c>
    </row>
    <row r="3098" spans="1:28" x14ac:dyDescent="0.25">
      <c r="A3098" s="1708">
        <f t="shared" ca="1" si="871"/>
        <v>0</v>
      </c>
      <c r="B3098" s="1708">
        <f t="shared" si="872"/>
        <v>10153158</v>
      </c>
      <c r="C3098" s="994">
        <v>153</v>
      </c>
      <c r="D3098" s="1796" t="s">
        <v>447</v>
      </c>
      <c r="E3098" s="994">
        <v>158</v>
      </c>
      <c r="F3098" s="995" t="s">
        <v>3974</v>
      </c>
      <c r="G3098" s="994"/>
      <c r="H3098" s="996" t="s">
        <v>345</v>
      </c>
      <c r="I3098" s="1091" t="s">
        <v>6501</v>
      </c>
      <c r="J3098" s="996"/>
      <c r="K3098" s="999" t="s">
        <v>7676</v>
      </c>
      <c r="L3098" s="1000">
        <f t="shared" si="867"/>
        <v>0</v>
      </c>
      <c r="M3098" s="1000">
        <f t="shared" si="868"/>
        <v>0</v>
      </c>
      <c r="N3098" s="1725">
        <f t="shared" si="869"/>
        <v>0</v>
      </c>
      <c r="O3098" s="1000"/>
      <c r="P3098" s="1000"/>
      <c r="Q3098" s="1000"/>
      <c r="R3098" s="1000"/>
      <c r="S3098" s="1000"/>
      <c r="T3098" s="1000"/>
      <c r="U3098" s="1000"/>
      <c r="V3098" s="1000"/>
      <c r="W3098" s="1000"/>
      <c r="X3098" s="1000"/>
      <c r="Y3098" s="1001"/>
      <c r="Z3098" s="1001" t="str">
        <f t="shared" si="870"/>
        <v xml:space="preserve">Cap.5 Pct.1: Nr. mediu de salariati (Col.3) &lt;= Nr. mediu de persoane ocupate (Col.4), pentru Rd.(1 la n). </v>
      </c>
      <c r="AA3098" s="2205">
        <f t="shared" si="866"/>
        <v>1</v>
      </c>
      <c r="AB3098" s="3036">
        <v>153</v>
      </c>
    </row>
    <row r="3099" spans="1:28" x14ac:dyDescent="0.25">
      <c r="A3099" s="1708">
        <f t="shared" ca="1" si="871"/>
        <v>0</v>
      </c>
      <c r="B3099" s="1708">
        <f t="shared" si="872"/>
        <v>10153159</v>
      </c>
      <c r="C3099" s="994">
        <v>153</v>
      </c>
      <c r="D3099" s="1796" t="s">
        <v>447</v>
      </c>
      <c r="E3099" s="994">
        <v>159</v>
      </c>
      <c r="F3099" s="995" t="s">
        <v>3974</v>
      </c>
      <c r="G3099" s="994"/>
      <c r="H3099" s="996" t="s">
        <v>345</v>
      </c>
      <c r="I3099" s="1091" t="s">
        <v>6502</v>
      </c>
      <c r="J3099" s="996"/>
      <c r="K3099" s="999" t="s">
        <v>7677</v>
      </c>
      <c r="L3099" s="1000">
        <f t="shared" si="867"/>
        <v>0</v>
      </c>
      <c r="M3099" s="1000">
        <f t="shared" si="868"/>
        <v>0</v>
      </c>
      <c r="N3099" s="1725">
        <f t="shared" si="869"/>
        <v>0</v>
      </c>
      <c r="O3099" s="1000"/>
      <c r="P3099" s="1000"/>
      <c r="Q3099" s="1000"/>
      <c r="R3099" s="1000"/>
      <c r="S3099" s="1000"/>
      <c r="T3099" s="1000"/>
      <c r="U3099" s="1000"/>
      <c r="V3099" s="1000"/>
      <c r="W3099" s="1000"/>
      <c r="X3099" s="1000"/>
      <c r="Y3099" s="1001"/>
      <c r="Z3099" s="1001" t="str">
        <f t="shared" si="870"/>
        <v xml:space="preserve">Cap.5 Pct.1: Nr. mediu de salariati (Col.3) &lt;= Nr. mediu de persoane ocupate (Col.4), pentru Rd.(1 la n). </v>
      </c>
      <c r="AA3099" s="2205">
        <f t="shared" si="866"/>
        <v>1</v>
      </c>
      <c r="AB3099" s="3036">
        <v>153</v>
      </c>
    </row>
    <row r="3100" spans="1:28" x14ac:dyDescent="0.25">
      <c r="A3100" s="1708">
        <f t="shared" ca="1" si="871"/>
        <v>0</v>
      </c>
      <c r="B3100" s="1708">
        <f t="shared" si="872"/>
        <v>10153160</v>
      </c>
      <c r="C3100" s="994">
        <v>153</v>
      </c>
      <c r="D3100" s="1796" t="s">
        <v>447</v>
      </c>
      <c r="E3100" s="994">
        <v>160</v>
      </c>
      <c r="F3100" s="995" t="s">
        <v>3974</v>
      </c>
      <c r="G3100" s="994"/>
      <c r="H3100" s="996" t="s">
        <v>345</v>
      </c>
      <c r="I3100" s="1091" t="s">
        <v>6503</v>
      </c>
      <c r="J3100" s="996"/>
      <c r="K3100" s="999" t="s">
        <v>7678</v>
      </c>
      <c r="L3100" s="1000">
        <f t="shared" si="867"/>
        <v>0</v>
      </c>
      <c r="M3100" s="1000">
        <f t="shared" si="868"/>
        <v>0</v>
      </c>
      <c r="N3100" s="1725">
        <f t="shared" si="869"/>
        <v>0</v>
      </c>
      <c r="O3100" s="1000"/>
      <c r="P3100" s="1000"/>
      <c r="Q3100" s="1000"/>
      <c r="R3100" s="1000"/>
      <c r="S3100" s="1000"/>
      <c r="T3100" s="1000"/>
      <c r="U3100" s="1000"/>
      <c r="V3100" s="1000"/>
      <c r="W3100" s="1000"/>
      <c r="X3100" s="1000"/>
      <c r="Y3100" s="1001"/>
      <c r="Z3100" s="1001" t="str">
        <f t="shared" si="870"/>
        <v xml:space="preserve">Cap.5 Pct.1: Nr. mediu de salariati (Col.3) &lt;= Nr. mediu de persoane ocupate (Col.4), pentru Rd.(1 la n). </v>
      </c>
      <c r="AA3100" s="2205">
        <f t="shared" si="866"/>
        <v>1</v>
      </c>
      <c r="AB3100" s="3036">
        <v>153</v>
      </c>
    </row>
    <row r="3101" spans="1:28" x14ac:dyDescent="0.25">
      <c r="A3101" s="1708">
        <f t="shared" ca="1" si="871"/>
        <v>0</v>
      </c>
      <c r="B3101" s="1708">
        <f t="shared" si="872"/>
        <v>10153161</v>
      </c>
      <c r="C3101" s="994">
        <v>153</v>
      </c>
      <c r="D3101" s="1796" t="s">
        <v>447</v>
      </c>
      <c r="E3101" s="994">
        <v>161</v>
      </c>
      <c r="F3101" s="995" t="s">
        <v>3974</v>
      </c>
      <c r="G3101" s="994"/>
      <c r="H3101" s="996" t="s">
        <v>345</v>
      </c>
      <c r="I3101" s="1091" t="s">
        <v>6504</v>
      </c>
      <c r="J3101" s="996"/>
      <c r="K3101" s="999" t="s">
        <v>7679</v>
      </c>
      <c r="L3101" s="1000">
        <f t="shared" si="867"/>
        <v>0</v>
      </c>
      <c r="M3101" s="1000">
        <f t="shared" si="868"/>
        <v>0</v>
      </c>
      <c r="N3101" s="1725">
        <f t="shared" si="869"/>
        <v>0</v>
      </c>
      <c r="O3101" s="1000"/>
      <c r="P3101" s="1000"/>
      <c r="Q3101" s="1000"/>
      <c r="R3101" s="1000"/>
      <c r="S3101" s="1000"/>
      <c r="T3101" s="1000"/>
      <c r="U3101" s="1000"/>
      <c r="V3101" s="1000"/>
      <c r="W3101" s="1000"/>
      <c r="X3101" s="1000"/>
      <c r="Y3101" s="1001"/>
      <c r="Z3101" s="1001" t="str">
        <f t="shared" si="870"/>
        <v xml:space="preserve">Cap.5 Pct.1: Nr. mediu de salariati (Col.3) &lt;= Nr. mediu de persoane ocupate (Col.4), pentru Rd.(1 la n). </v>
      </c>
      <c r="AA3101" s="2205">
        <f t="shared" si="866"/>
        <v>1</v>
      </c>
      <c r="AB3101" s="3036">
        <v>153</v>
      </c>
    </row>
    <row r="3102" spans="1:28" x14ac:dyDescent="0.25">
      <c r="A3102" s="1708">
        <f t="shared" ca="1" si="871"/>
        <v>0</v>
      </c>
      <c r="B3102" s="1708">
        <f t="shared" si="872"/>
        <v>10153162</v>
      </c>
      <c r="C3102" s="994">
        <v>153</v>
      </c>
      <c r="D3102" s="1796" t="s">
        <v>447</v>
      </c>
      <c r="E3102" s="994">
        <v>162</v>
      </c>
      <c r="F3102" s="995" t="s">
        <v>3974</v>
      </c>
      <c r="G3102" s="994"/>
      <c r="H3102" s="996" t="s">
        <v>345</v>
      </c>
      <c r="I3102" s="1091" t="s">
        <v>6505</v>
      </c>
      <c r="J3102" s="996"/>
      <c r="K3102" s="999" t="s">
        <v>7680</v>
      </c>
      <c r="L3102" s="1000">
        <f t="shared" si="867"/>
        <v>0</v>
      </c>
      <c r="M3102" s="1000">
        <f t="shared" si="868"/>
        <v>0</v>
      </c>
      <c r="N3102" s="1725">
        <f t="shared" si="869"/>
        <v>0</v>
      </c>
      <c r="O3102" s="1000"/>
      <c r="P3102" s="1000"/>
      <c r="Q3102" s="1000"/>
      <c r="R3102" s="1000"/>
      <c r="S3102" s="1000"/>
      <c r="T3102" s="1000"/>
      <c r="U3102" s="1000"/>
      <c r="V3102" s="1000"/>
      <c r="W3102" s="1000"/>
      <c r="X3102" s="1000"/>
      <c r="Y3102" s="1001"/>
      <c r="Z3102" s="1001" t="str">
        <f t="shared" si="870"/>
        <v xml:space="preserve">Cap.5 Pct.1: Nr. mediu de salariati (Col.3) &lt;= Nr. mediu de persoane ocupate (Col.4), pentru Rd.(1 la n). </v>
      </c>
      <c r="AA3102" s="2205">
        <f t="shared" si="866"/>
        <v>1</v>
      </c>
      <c r="AB3102" s="3036">
        <v>153</v>
      </c>
    </row>
    <row r="3103" spans="1:28" x14ac:dyDescent="0.25">
      <c r="A3103" s="1708">
        <f t="shared" ca="1" si="871"/>
        <v>0</v>
      </c>
      <c r="B3103" s="1708">
        <f t="shared" si="872"/>
        <v>10153163</v>
      </c>
      <c r="C3103" s="994">
        <v>153</v>
      </c>
      <c r="D3103" s="1796" t="s">
        <v>447</v>
      </c>
      <c r="E3103" s="994">
        <v>163</v>
      </c>
      <c r="F3103" s="995" t="s">
        <v>3974</v>
      </c>
      <c r="G3103" s="994"/>
      <c r="H3103" s="996" t="s">
        <v>345</v>
      </c>
      <c r="I3103" s="1091" t="s">
        <v>6506</v>
      </c>
      <c r="J3103" s="996"/>
      <c r="K3103" s="999" t="s">
        <v>7681</v>
      </c>
      <c r="L3103" s="1000">
        <f t="shared" si="867"/>
        <v>0</v>
      </c>
      <c r="M3103" s="1000">
        <f t="shared" si="868"/>
        <v>0</v>
      </c>
      <c r="N3103" s="1725">
        <f t="shared" si="869"/>
        <v>0</v>
      </c>
      <c r="O3103" s="1000"/>
      <c r="P3103" s="1000"/>
      <c r="Q3103" s="1000"/>
      <c r="R3103" s="1000"/>
      <c r="S3103" s="1000"/>
      <c r="T3103" s="1000"/>
      <c r="U3103" s="1000"/>
      <c r="V3103" s="1000"/>
      <c r="W3103" s="1000"/>
      <c r="X3103" s="1000"/>
      <c r="Y3103" s="1001"/>
      <c r="Z3103" s="1001" t="str">
        <f t="shared" si="870"/>
        <v xml:space="preserve">Cap.5 Pct.1: Nr. mediu de salariati (Col.3) &lt;= Nr. mediu de persoane ocupate (Col.4), pentru Rd.(1 la n). </v>
      </c>
      <c r="AA3103" s="2205">
        <f t="shared" si="866"/>
        <v>1</v>
      </c>
      <c r="AB3103" s="3036">
        <v>153</v>
      </c>
    </row>
    <row r="3104" spans="1:28" x14ac:dyDescent="0.25">
      <c r="A3104" s="1708">
        <f t="shared" ca="1" si="871"/>
        <v>0</v>
      </c>
      <c r="B3104" s="1708">
        <f t="shared" si="872"/>
        <v>10153164</v>
      </c>
      <c r="C3104" s="994">
        <v>153</v>
      </c>
      <c r="D3104" s="1796" t="s">
        <v>447</v>
      </c>
      <c r="E3104" s="994">
        <v>164</v>
      </c>
      <c r="F3104" s="995" t="s">
        <v>3974</v>
      </c>
      <c r="G3104" s="994"/>
      <c r="H3104" s="996" t="s">
        <v>345</v>
      </c>
      <c r="I3104" s="1091" t="s">
        <v>6507</v>
      </c>
      <c r="J3104" s="996"/>
      <c r="K3104" s="999" t="s">
        <v>7682</v>
      </c>
      <c r="L3104" s="1000">
        <f t="shared" si="867"/>
        <v>0</v>
      </c>
      <c r="M3104" s="1000">
        <f t="shared" si="868"/>
        <v>0</v>
      </c>
      <c r="N3104" s="1725">
        <f t="shared" si="869"/>
        <v>0</v>
      </c>
      <c r="O3104" s="1000"/>
      <c r="P3104" s="1000"/>
      <c r="Q3104" s="1000"/>
      <c r="R3104" s="1000"/>
      <c r="S3104" s="1000"/>
      <c r="T3104" s="1000"/>
      <c r="U3104" s="1000"/>
      <c r="V3104" s="1000"/>
      <c r="W3104" s="1000"/>
      <c r="X3104" s="1000"/>
      <c r="Y3104" s="1001"/>
      <c r="Z3104" s="1001" t="str">
        <f t="shared" si="870"/>
        <v xml:space="preserve">Cap.5 Pct.1: Nr. mediu de salariati (Col.3) &lt;= Nr. mediu de persoane ocupate (Col.4), pentru Rd.(1 la n). </v>
      </c>
      <c r="AA3104" s="2205">
        <f t="shared" si="866"/>
        <v>1</v>
      </c>
      <c r="AB3104" s="3036">
        <v>153</v>
      </c>
    </row>
    <row r="3105" spans="1:28" x14ac:dyDescent="0.25">
      <c r="A3105" s="1708">
        <f t="shared" ca="1" si="871"/>
        <v>0</v>
      </c>
      <c r="B3105" s="1708">
        <f t="shared" si="872"/>
        <v>10153165</v>
      </c>
      <c r="C3105" s="994">
        <v>153</v>
      </c>
      <c r="D3105" s="1796" t="s">
        <v>447</v>
      </c>
      <c r="E3105" s="994">
        <v>165</v>
      </c>
      <c r="F3105" s="995" t="s">
        <v>3974</v>
      </c>
      <c r="G3105" s="994"/>
      <c r="H3105" s="996" t="s">
        <v>345</v>
      </c>
      <c r="I3105" s="1091" t="s">
        <v>6508</v>
      </c>
      <c r="J3105" s="996"/>
      <c r="K3105" s="999" t="s">
        <v>7683</v>
      </c>
      <c r="L3105" s="1000">
        <f t="shared" si="867"/>
        <v>0</v>
      </c>
      <c r="M3105" s="1000">
        <f t="shared" si="868"/>
        <v>0</v>
      </c>
      <c r="N3105" s="1725">
        <f t="shared" si="869"/>
        <v>0</v>
      </c>
      <c r="O3105" s="1000"/>
      <c r="P3105" s="1000"/>
      <c r="Q3105" s="1000"/>
      <c r="R3105" s="1000"/>
      <c r="S3105" s="1000"/>
      <c r="T3105" s="1000"/>
      <c r="U3105" s="1000"/>
      <c r="V3105" s="1000"/>
      <c r="W3105" s="1000"/>
      <c r="X3105" s="1000"/>
      <c r="Y3105" s="1001"/>
      <c r="Z3105" s="1001" t="str">
        <f t="shared" si="870"/>
        <v xml:space="preserve">Cap.5 Pct.1: Nr. mediu de salariati (Col.3) &lt;= Nr. mediu de persoane ocupate (Col.4), pentru Rd.(1 la n). </v>
      </c>
      <c r="AA3105" s="2205">
        <f t="shared" si="866"/>
        <v>1</v>
      </c>
      <c r="AB3105" s="3036">
        <v>153</v>
      </c>
    </row>
    <row r="3106" spans="1:28" x14ac:dyDescent="0.25">
      <c r="A3106" s="1708">
        <f t="shared" ca="1" si="871"/>
        <v>0</v>
      </c>
      <c r="B3106" s="1708">
        <f t="shared" si="872"/>
        <v>10153166</v>
      </c>
      <c r="C3106" s="994">
        <v>153</v>
      </c>
      <c r="D3106" s="1796" t="s">
        <v>447</v>
      </c>
      <c r="E3106" s="994">
        <v>166</v>
      </c>
      <c r="F3106" s="995" t="s">
        <v>3974</v>
      </c>
      <c r="G3106" s="994"/>
      <c r="H3106" s="996" t="s">
        <v>345</v>
      </c>
      <c r="I3106" s="1091" t="s">
        <v>6509</v>
      </c>
      <c r="J3106" s="996"/>
      <c r="K3106" s="999" t="s">
        <v>7684</v>
      </c>
      <c r="L3106" s="1000">
        <f t="shared" si="867"/>
        <v>0</v>
      </c>
      <c r="M3106" s="1000">
        <f t="shared" si="868"/>
        <v>0</v>
      </c>
      <c r="N3106" s="1725">
        <f t="shared" si="869"/>
        <v>0</v>
      </c>
      <c r="O3106" s="1000"/>
      <c r="P3106" s="1000"/>
      <c r="Q3106" s="1000"/>
      <c r="R3106" s="1000"/>
      <c r="S3106" s="1000"/>
      <c r="T3106" s="1000"/>
      <c r="U3106" s="1000"/>
      <c r="V3106" s="1000"/>
      <c r="W3106" s="1000"/>
      <c r="X3106" s="1000"/>
      <c r="Y3106" s="1001"/>
      <c r="Z3106" s="1001" t="str">
        <f t="shared" si="870"/>
        <v xml:space="preserve">Cap.5 Pct.1: Nr. mediu de salariati (Col.3) &lt;= Nr. mediu de persoane ocupate (Col.4), pentru Rd.(1 la n). </v>
      </c>
      <c r="AA3106" s="2205">
        <f t="shared" si="866"/>
        <v>1</v>
      </c>
      <c r="AB3106" s="3036">
        <v>153</v>
      </c>
    </row>
    <row r="3107" spans="1:28" x14ac:dyDescent="0.25">
      <c r="A3107" s="1708">
        <f t="shared" ca="1" si="871"/>
        <v>0</v>
      </c>
      <c r="B3107" s="1708">
        <f t="shared" si="872"/>
        <v>10153167</v>
      </c>
      <c r="C3107" s="994">
        <v>153</v>
      </c>
      <c r="D3107" s="1796" t="s">
        <v>447</v>
      </c>
      <c r="E3107" s="994">
        <v>167</v>
      </c>
      <c r="F3107" s="995" t="s">
        <v>3974</v>
      </c>
      <c r="G3107" s="994"/>
      <c r="H3107" s="996" t="s">
        <v>345</v>
      </c>
      <c r="I3107" s="1091" t="s">
        <v>6510</v>
      </c>
      <c r="J3107" s="996"/>
      <c r="K3107" s="999" t="s">
        <v>7685</v>
      </c>
      <c r="L3107" s="1000">
        <f t="shared" si="867"/>
        <v>0</v>
      </c>
      <c r="M3107" s="1000">
        <f t="shared" si="868"/>
        <v>0</v>
      </c>
      <c r="N3107" s="1725">
        <f t="shared" si="869"/>
        <v>0</v>
      </c>
      <c r="O3107" s="1000"/>
      <c r="P3107" s="1000"/>
      <c r="Q3107" s="1000"/>
      <c r="R3107" s="1000"/>
      <c r="S3107" s="1000"/>
      <c r="T3107" s="1000"/>
      <c r="U3107" s="1000"/>
      <c r="V3107" s="1000"/>
      <c r="W3107" s="1000"/>
      <c r="X3107" s="1000"/>
      <c r="Y3107" s="1001"/>
      <c r="Z3107" s="1001" t="str">
        <f t="shared" si="870"/>
        <v xml:space="preserve">Cap.5 Pct.1: Nr. mediu de salariati (Col.3) &lt;= Nr. mediu de persoane ocupate (Col.4), pentru Rd.(1 la n). </v>
      </c>
      <c r="AA3107" s="2205">
        <f t="shared" si="866"/>
        <v>1</v>
      </c>
      <c r="AB3107" s="3036">
        <v>153</v>
      </c>
    </row>
    <row r="3108" spans="1:28" x14ac:dyDescent="0.25">
      <c r="A3108" s="1708">
        <f t="shared" ca="1" si="871"/>
        <v>0</v>
      </c>
      <c r="B3108" s="1708">
        <f t="shared" si="872"/>
        <v>10153168</v>
      </c>
      <c r="C3108" s="994">
        <v>153</v>
      </c>
      <c r="D3108" s="1796" t="s">
        <v>447</v>
      </c>
      <c r="E3108" s="994">
        <v>168</v>
      </c>
      <c r="F3108" s="995" t="s">
        <v>3974</v>
      </c>
      <c r="G3108" s="994"/>
      <c r="H3108" s="996" t="s">
        <v>345</v>
      </c>
      <c r="I3108" s="1091" t="s">
        <v>6511</v>
      </c>
      <c r="J3108" s="996"/>
      <c r="K3108" s="999" t="s">
        <v>7686</v>
      </c>
      <c r="L3108" s="1000">
        <f t="shared" si="867"/>
        <v>0</v>
      </c>
      <c r="M3108" s="1000">
        <f t="shared" si="868"/>
        <v>0</v>
      </c>
      <c r="N3108" s="1725">
        <f t="shared" si="869"/>
        <v>0</v>
      </c>
      <c r="O3108" s="1000"/>
      <c r="P3108" s="1000"/>
      <c r="Q3108" s="1000"/>
      <c r="R3108" s="1000"/>
      <c r="S3108" s="1000"/>
      <c r="T3108" s="1000"/>
      <c r="U3108" s="1000"/>
      <c r="V3108" s="1000"/>
      <c r="W3108" s="1000"/>
      <c r="X3108" s="1000"/>
      <c r="Y3108" s="1001"/>
      <c r="Z3108" s="1001" t="str">
        <f t="shared" si="870"/>
        <v xml:space="preserve">Cap.5 Pct.1: Nr. mediu de salariati (Col.3) &lt;= Nr. mediu de persoane ocupate (Col.4), pentru Rd.(1 la n). </v>
      </c>
      <c r="AA3108" s="2205">
        <f t="shared" si="866"/>
        <v>1</v>
      </c>
      <c r="AB3108" s="3036">
        <v>153</v>
      </c>
    </row>
    <row r="3109" spans="1:28" x14ac:dyDescent="0.25">
      <c r="A3109" s="1708">
        <f t="shared" ca="1" si="871"/>
        <v>0</v>
      </c>
      <c r="B3109" s="1708">
        <f t="shared" si="872"/>
        <v>10153169</v>
      </c>
      <c r="C3109" s="994">
        <v>153</v>
      </c>
      <c r="D3109" s="1796" t="s">
        <v>447</v>
      </c>
      <c r="E3109" s="994">
        <v>169</v>
      </c>
      <c r="F3109" s="995" t="s">
        <v>3974</v>
      </c>
      <c r="G3109" s="994"/>
      <c r="H3109" s="996" t="s">
        <v>345</v>
      </c>
      <c r="I3109" s="1091" t="s">
        <v>6512</v>
      </c>
      <c r="J3109" s="996"/>
      <c r="K3109" s="999" t="s">
        <v>7687</v>
      </c>
      <c r="L3109" s="1000">
        <f t="shared" si="867"/>
        <v>0</v>
      </c>
      <c r="M3109" s="1000">
        <f t="shared" si="868"/>
        <v>0</v>
      </c>
      <c r="N3109" s="1725">
        <f t="shared" si="869"/>
        <v>0</v>
      </c>
      <c r="O3109" s="1000"/>
      <c r="P3109" s="1000"/>
      <c r="Q3109" s="1000"/>
      <c r="R3109" s="1000"/>
      <c r="S3109" s="1000"/>
      <c r="T3109" s="1000"/>
      <c r="U3109" s="1000"/>
      <c r="V3109" s="1000"/>
      <c r="W3109" s="1000"/>
      <c r="X3109" s="1000"/>
      <c r="Y3109" s="1001"/>
      <c r="Z3109" s="1001" t="str">
        <f t="shared" si="870"/>
        <v xml:space="preserve">Cap.5 Pct.1: Nr. mediu de salariati (Col.3) &lt;= Nr. mediu de persoane ocupate (Col.4), pentru Rd.(1 la n). </v>
      </c>
      <c r="AA3109" s="2205">
        <f t="shared" si="866"/>
        <v>1</v>
      </c>
      <c r="AB3109" s="3036">
        <v>153</v>
      </c>
    </row>
    <row r="3110" spans="1:28" x14ac:dyDescent="0.25">
      <c r="A3110" s="1708">
        <f t="shared" ca="1" si="871"/>
        <v>0</v>
      </c>
      <c r="B3110" s="1708">
        <f t="shared" si="872"/>
        <v>10153170</v>
      </c>
      <c r="C3110" s="994">
        <v>153</v>
      </c>
      <c r="D3110" s="1796" t="s">
        <v>447</v>
      </c>
      <c r="E3110" s="994">
        <v>170</v>
      </c>
      <c r="F3110" s="995" t="s">
        <v>3974</v>
      </c>
      <c r="G3110" s="994"/>
      <c r="H3110" s="996" t="s">
        <v>345</v>
      </c>
      <c r="I3110" s="1091" t="s">
        <v>6513</v>
      </c>
      <c r="J3110" s="996"/>
      <c r="K3110" s="999" t="s">
        <v>7688</v>
      </c>
      <c r="L3110" s="1000">
        <f t="shared" si="867"/>
        <v>0</v>
      </c>
      <c r="M3110" s="1000">
        <f t="shared" si="868"/>
        <v>0</v>
      </c>
      <c r="N3110" s="1725">
        <f t="shared" si="869"/>
        <v>0</v>
      </c>
      <c r="O3110" s="1000"/>
      <c r="P3110" s="1000"/>
      <c r="Q3110" s="1000"/>
      <c r="R3110" s="1000"/>
      <c r="S3110" s="1000"/>
      <c r="T3110" s="1000"/>
      <c r="U3110" s="1000"/>
      <c r="V3110" s="1000"/>
      <c r="W3110" s="1000"/>
      <c r="X3110" s="1000"/>
      <c r="Y3110" s="1001"/>
      <c r="Z3110" s="1001" t="str">
        <f t="shared" si="870"/>
        <v xml:space="preserve">Cap.5 Pct.1: Nr. mediu de salariati (Col.3) &lt;= Nr. mediu de persoane ocupate (Col.4), pentru Rd.(1 la n). </v>
      </c>
      <c r="AA3110" s="2205">
        <f t="shared" si="866"/>
        <v>1</v>
      </c>
      <c r="AB3110" s="3036">
        <v>153</v>
      </c>
    </row>
    <row r="3111" spans="1:28" x14ac:dyDescent="0.25">
      <c r="A3111" s="1708">
        <f t="shared" ca="1" si="871"/>
        <v>0</v>
      </c>
      <c r="B3111" s="1708">
        <f t="shared" si="872"/>
        <v>10153171</v>
      </c>
      <c r="C3111" s="994">
        <v>153</v>
      </c>
      <c r="D3111" s="1796" t="s">
        <v>447</v>
      </c>
      <c r="E3111" s="994">
        <v>171</v>
      </c>
      <c r="F3111" s="995" t="s">
        <v>3974</v>
      </c>
      <c r="G3111" s="994"/>
      <c r="H3111" s="996" t="s">
        <v>345</v>
      </c>
      <c r="I3111" s="1091" t="s">
        <v>6514</v>
      </c>
      <c r="J3111" s="996"/>
      <c r="K3111" s="999" t="s">
        <v>7689</v>
      </c>
      <c r="L3111" s="1000">
        <f t="shared" si="867"/>
        <v>0</v>
      </c>
      <c r="M3111" s="1000">
        <f t="shared" si="868"/>
        <v>0</v>
      </c>
      <c r="N3111" s="1725">
        <f t="shared" si="869"/>
        <v>0</v>
      </c>
      <c r="O3111" s="1000"/>
      <c r="P3111" s="1000"/>
      <c r="Q3111" s="1000"/>
      <c r="R3111" s="1000"/>
      <c r="S3111" s="1000"/>
      <c r="T3111" s="1000"/>
      <c r="U3111" s="1000"/>
      <c r="V3111" s="1000"/>
      <c r="W3111" s="1000"/>
      <c r="X3111" s="1000"/>
      <c r="Y3111" s="1001"/>
      <c r="Z3111" s="1001" t="str">
        <f t="shared" si="870"/>
        <v xml:space="preserve">Cap.5 Pct.1: Nr. mediu de salariati (Col.3) &lt;= Nr. mediu de persoane ocupate (Col.4), pentru Rd.(1 la n). </v>
      </c>
      <c r="AA3111" s="2205">
        <f t="shared" si="866"/>
        <v>1</v>
      </c>
      <c r="AB3111" s="3036">
        <v>153</v>
      </c>
    </row>
    <row r="3112" spans="1:28" x14ac:dyDescent="0.25">
      <c r="A3112" s="1708">
        <f t="shared" ca="1" si="871"/>
        <v>0</v>
      </c>
      <c r="B3112" s="1708">
        <f t="shared" si="872"/>
        <v>10153172</v>
      </c>
      <c r="C3112" s="994">
        <v>153</v>
      </c>
      <c r="D3112" s="1796" t="s">
        <v>447</v>
      </c>
      <c r="E3112" s="994">
        <v>172</v>
      </c>
      <c r="F3112" s="995" t="s">
        <v>3974</v>
      </c>
      <c r="G3112" s="994"/>
      <c r="H3112" s="996" t="s">
        <v>345</v>
      </c>
      <c r="I3112" s="1091" t="s">
        <v>6515</v>
      </c>
      <c r="J3112" s="996"/>
      <c r="K3112" s="999" t="s">
        <v>7690</v>
      </c>
      <c r="L3112" s="1000">
        <f t="shared" si="867"/>
        <v>0</v>
      </c>
      <c r="M3112" s="1000">
        <f t="shared" si="868"/>
        <v>0</v>
      </c>
      <c r="N3112" s="1725">
        <f t="shared" si="869"/>
        <v>0</v>
      </c>
      <c r="O3112" s="1000"/>
      <c r="P3112" s="1000"/>
      <c r="Q3112" s="1000"/>
      <c r="R3112" s="1000"/>
      <c r="S3112" s="1000"/>
      <c r="T3112" s="1000"/>
      <c r="U3112" s="1000"/>
      <c r="V3112" s="1000"/>
      <c r="W3112" s="1000"/>
      <c r="X3112" s="1000"/>
      <c r="Y3112" s="1001"/>
      <c r="Z3112" s="1001" t="str">
        <f t="shared" si="870"/>
        <v xml:space="preserve">Cap.5 Pct.1: Nr. mediu de salariati (Col.3) &lt;= Nr. mediu de persoane ocupate (Col.4), pentru Rd.(1 la n). </v>
      </c>
      <c r="AA3112" s="2205">
        <f t="shared" si="866"/>
        <v>1</v>
      </c>
      <c r="AB3112" s="3036">
        <v>153</v>
      </c>
    </row>
    <row r="3113" spans="1:28" x14ac:dyDescent="0.25">
      <c r="A3113" s="1708">
        <f t="shared" ca="1" si="871"/>
        <v>0</v>
      </c>
      <c r="B3113" s="1708">
        <f t="shared" si="872"/>
        <v>10153173</v>
      </c>
      <c r="C3113" s="994">
        <v>153</v>
      </c>
      <c r="D3113" s="1796" t="s">
        <v>447</v>
      </c>
      <c r="E3113" s="994">
        <v>173</v>
      </c>
      <c r="F3113" s="995" t="s">
        <v>3974</v>
      </c>
      <c r="G3113" s="994"/>
      <c r="H3113" s="996" t="s">
        <v>345</v>
      </c>
      <c r="I3113" s="1091" t="s">
        <v>6516</v>
      </c>
      <c r="J3113" s="996"/>
      <c r="K3113" s="999" t="s">
        <v>7691</v>
      </c>
      <c r="L3113" s="1000">
        <f t="shared" si="867"/>
        <v>0</v>
      </c>
      <c r="M3113" s="1000">
        <f t="shared" si="868"/>
        <v>0</v>
      </c>
      <c r="N3113" s="1725">
        <f t="shared" si="869"/>
        <v>0</v>
      </c>
      <c r="O3113" s="1000"/>
      <c r="P3113" s="1000"/>
      <c r="Q3113" s="1000"/>
      <c r="R3113" s="1000"/>
      <c r="S3113" s="1000"/>
      <c r="T3113" s="1000"/>
      <c r="U3113" s="1000"/>
      <c r="V3113" s="1000"/>
      <c r="W3113" s="1000"/>
      <c r="X3113" s="1000"/>
      <c r="Y3113" s="1001"/>
      <c r="Z3113" s="1001" t="str">
        <f t="shared" si="870"/>
        <v xml:space="preserve">Cap.5 Pct.1: Nr. mediu de salariati (Col.3) &lt;= Nr. mediu de persoane ocupate (Col.4), pentru Rd.(1 la n). </v>
      </c>
      <c r="AA3113" s="2205">
        <f t="shared" si="866"/>
        <v>1</v>
      </c>
      <c r="AB3113" s="3036">
        <v>153</v>
      </c>
    </row>
    <row r="3114" spans="1:28" x14ac:dyDescent="0.25">
      <c r="A3114" s="1708">
        <f t="shared" ca="1" si="871"/>
        <v>0</v>
      </c>
      <c r="B3114" s="1708">
        <f t="shared" si="872"/>
        <v>10153174</v>
      </c>
      <c r="C3114" s="994">
        <v>153</v>
      </c>
      <c r="D3114" s="1796" t="s">
        <v>447</v>
      </c>
      <c r="E3114" s="994">
        <v>174</v>
      </c>
      <c r="F3114" s="995" t="s">
        <v>3974</v>
      </c>
      <c r="G3114" s="994"/>
      <c r="H3114" s="996" t="s">
        <v>345</v>
      </c>
      <c r="I3114" s="1091" t="s">
        <v>6517</v>
      </c>
      <c r="J3114" s="996"/>
      <c r="K3114" s="999" t="s">
        <v>7692</v>
      </c>
      <c r="L3114" s="1000">
        <f t="shared" si="867"/>
        <v>0</v>
      </c>
      <c r="M3114" s="1000">
        <f t="shared" si="868"/>
        <v>0</v>
      </c>
      <c r="N3114" s="1725">
        <f t="shared" si="869"/>
        <v>0</v>
      </c>
      <c r="O3114" s="1000"/>
      <c r="P3114" s="1000"/>
      <c r="Q3114" s="1000"/>
      <c r="R3114" s="1000"/>
      <c r="S3114" s="1000"/>
      <c r="T3114" s="1000"/>
      <c r="U3114" s="1000"/>
      <c r="V3114" s="1000"/>
      <c r="W3114" s="1000"/>
      <c r="X3114" s="1000"/>
      <c r="Y3114" s="1001"/>
      <c r="Z3114" s="1001" t="str">
        <f t="shared" si="870"/>
        <v xml:space="preserve">Cap.5 Pct.1: Nr. mediu de salariati (Col.3) &lt;= Nr. mediu de persoane ocupate (Col.4), pentru Rd.(1 la n). </v>
      </c>
      <c r="AA3114" s="2205">
        <f t="shared" si="866"/>
        <v>1</v>
      </c>
      <c r="AB3114" s="3036">
        <v>153</v>
      </c>
    </row>
    <row r="3115" spans="1:28" x14ac:dyDescent="0.25">
      <c r="A3115" s="1708">
        <f t="shared" ca="1" si="871"/>
        <v>0</v>
      </c>
      <c r="B3115" s="1708">
        <f t="shared" si="872"/>
        <v>10153175</v>
      </c>
      <c r="C3115" s="994">
        <v>153</v>
      </c>
      <c r="D3115" s="1796" t="s">
        <v>447</v>
      </c>
      <c r="E3115" s="994">
        <v>175</v>
      </c>
      <c r="F3115" s="995" t="s">
        <v>3974</v>
      </c>
      <c r="G3115" s="994"/>
      <c r="H3115" s="996" t="s">
        <v>345</v>
      </c>
      <c r="I3115" s="1091" t="s">
        <v>6518</v>
      </c>
      <c r="J3115" s="996"/>
      <c r="K3115" s="999" t="s">
        <v>7693</v>
      </c>
      <c r="L3115" s="1000">
        <f t="shared" si="867"/>
        <v>0</v>
      </c>
      <c r="M3115" s="1000">
        <f t="shared" si="868"/>
        <v>0</v>
      </c>
      <c r="N3115" s="1725">
        <f t="shared" si="869"/>
        <v>0</v>
      </c>
      <c r="O3115" s="1000"/>
      <c r="P3115" s="1000"/>
      <c r="Q3115" s="1000"/>
      <c r="R3115" s="1000"/>
      <c r="S3115" s="1000"/>
      <c r="T3115" s="1000"/>
      <c r="U3115" s="1000"/>
      <c r="V3115" s="1000"/>
      <c r="W3115" s="1000"/>
      <c r="X3115" s="1000"/>
      <c r="Y3115" s="1001"/>
      <c r="Z3115" s="1001" t="str">
        <f t="shared" si="870"/>
        <v xml:space="preserve">Cap.5 Pct.1: Nr. mediu de salariati (Col.3) &lt;= Nr. mediu de persoane ocupate (Col.4), pentru Rd.(1 la n). </v>
      </c>
      <c r="AA3115" s="2205">
        <f t="shared" si="866"/>
        <v>1</v>
      </c>
      <c r="AB3115" s="3036">
        <v>153</v>
      </c>
    </row>
    <row r="3116" spans="1:28" x14ac:dyDescent="0.25">
      <c r="A3116" s="1708">
        <f t="shared" ca="1" si="871"/>
        <v>0</v>
      </c>
      <c r="B3116" s="1708">
        <f t="shared" si="872"/>
        <v>10153176</v>
      </c>
      <c r="C3116" s="994">
        <v>153</v>
      </c>
      <c r="D3116" s="1796" t="s">
        <v>447</v>
      </c>
      <c r="E3116" s="994">
        <v>176</v>
      </c>
      <c r="F3116" s="995" t="s">
        <v>3974</v>
      </c>
      <c r="G3116" s="994"/>
      <c r="H3116" s="996" t="s">
        <v>345</v>
      </c>
      <c r="I3116" s="1091" t="s">
        <v>6519</v>
      </c>
      <c r="J3116" s="996"/>
      <c r="K3116" s="999" t="s">
        <v>7694</v>
      </c>
      <c r="L3116" s="1000">
        <f t="shared" si="867"/>
        <v>0</v>
      </c>
      <c r="M3116" s="1000">
        <f t="shared" si="868"/>
        <v>0</v>
      </c>
      <c r="N3116" s="1725">
        <f t="shared" si="869"/>
        <v>0</v>
      </c>
      <c r="O3116" s="1000"/>
      <c r="P3116" s="1000"/>
      <c r="Q3116" s="1000"/>
      <c r="R3116" s="1000"/>
      <c r="S3116" s="1000"/>
      <c r="T3116" s="1000"/>
      <c r="U3116" s="1000"/>
      <c r="V3116" s="1000"/>
      <c r="W3116" s="1000"/>
      <c r="X3116" s="1000"/>
      <c r="Y3116" s="1001"/>
      <c r="Z3116" s="1001" t="str">
        <f t="shared" si="870"/>
        <v xml:space="preserve">Cap.5 Pct.1: Nr. mediu de salariati (Col.3) &lt;= Nr. mediu de persoane ocupate (Col.4), pentru Rd.(1 la n). </v>
      </c>
      <c r="AA3116" s="2205">
        <f t="shared" si="866"/>
        <v>1</v>
      </c>
      <c r="AB3116" s="3036">
        <v>153</v>
      </c>
    </row>
    <row r="3117" spans="1:28" x14ac:dyDescent="0.25">
      <c r="A3117" s="1708">
        <f t="shared" ca="1" si="871"/>
        <v>0</v>
      </c>
      <c r="B3117" s="1708">
        <f t="shared" si="872"/>
        <v>10153177</v>
      </c>
      <c r="C3117" s="994">
        <v>153</v>
      </c>
      <c r="D3117" s="1796" t="s">
        <v>447</v>
      </c>
      <c r="E3117" s="994">
        <v>177</v>
      </c>
      <c r="F3117" s="995" t="s">
        <v>3974</v>
      </c>
      <c r="G3117" s="994"/>
      <c r="H3117" s="996" t="s">
        <v>345</v>
      </c>
      <c r="I3117" s="1091" t="s">
        <v>6520</v>
      </c>
      <c r="J3117" s="996"/>
      <c r="K3117" s="999" t="s">
        <v>7695</v>
      </c>
      <c r="L3117" s="1000">
        <f t="shared" si="867"/>
        <v>0</v>
      </c>
      <c r="M3117" s="1000">
        <f t="shared" si="868"/>
        <v>0</v>
      </c>
      <c r="N3117" s="1725">
        <f t="shared" si="869"/>
        <v>0</v>
      </c>
      <c r="O3117" s="1000"/>
      <c r="P3117" s="1000"/>
      <c r="Q3117" s="1000"/>
      <c r="R3117" s="1000"/>
      <c r="S3117" s="1000"/>
      <c r="T3117" s="1000"/>
      <c r="U3117" s="1000"/>
      <c r="V3117" s="1000"/>
      <c r="W3117" s="1000"/>
      <c r="X3117" s="1000"/>
      <c r="Y3117" s="1001"/>
      <c r="Z3117" s="1001" t="str">
        <f t="shared" si="870"/>
        <v xml:space="preserve">Cap.5 Pct.1: Nr. mediu de salariati (Col.3) &lt;= Nr. mediu de persoane ocupate (Col.4), pentru Rd.(1 la n). </v>
      </c>
      <c r="AA3117" s="2205">
        <f t="shared" si="866"/>
        <v>1</v>
      </c>
      <c r="AB3117" s="3036">
        <v>153</v>
      </c>
    </row>
    <row r="3118" spans="1:28" x14ac:dyDescent="0.25">
      <c r="A3118" s="1708">
        <f t="shared" ca="1" si="871"/>
        <v>0</v>
      </c>
      <c r="B3118" s="1708">
        <f t="shared" si="872"/>
        <v>10153178</v>
      </c>
      <c r="C3118" s="994">
        <v>153</v>
      </c>
      <c r="D3118" s="1796" t="s">
        <v>447</v>
      </c>
      <c r="E3118" s="994">
        <v>178</v>
      </c>
      <c r="F3118" s="995" t="s">
        <v>3974</v>
      </c>
      <c r="G3118" s="994"/>
      <c r="H3118" s="996" t="s">
        <v>345</v>
      </c>
      <c r="I3118" s="1091" t="s">
        <v>6521</v>
      </c>
      <c r="J3118" s="996"/>
      <c r="K3118" s="999" t="s">
        <v>7696</v>
      </c>
      <c r="L3118" s="1000">
        <f t="shared" si="867"/>
        <v>0</v>
      </c>
      <c r="M3118" s="1000">
        <f t="shared" si="868"/>
        <v>0</v>
      </c>
      <c r="N3118" s="1725">
        <f t="shared" si="869"/>
        <v>0</v>
      </c>
      <c r="O3118" s="1000"/>
      <c r="P3118" s="1000"/>
      <c r="Q3118" s="1000"/>
      <c r="R3118" s="1000"/>
      <c r="S3118" s="1000"/>
      <c r="T3118" s="1000"/>
      <c r="U3118" s="1000"/>
      <c r="V3118" s="1000"/>
      <c r="W3118" s="1000"/>
      <c r="X3118" s="1000"/>
      <c r="Y3118" s="1001"/>
      <c r="Z3118" s="1001" t="str">
        <f t="shared" si="870"/>
        <v xml:space="preserve">Cap.5 Pct.1: Nr. mediu de salariati (Col.3) &lt;= Nr. mediu de persoane ocupate (Col.4), pentru Rd.(1 la n). </v>
      </c>
      <c r="AA3118" s="2205">
        <f t="shared" si="866"/>
        <v>1</v>
      </c>
      <c r="AB3118" s="3036">
        <v>153</v>
      </c>
    </row>
    <row r="3119" spans="1:28" x14ac:dyDescent="0.25">
      <c r="A3119" s="1708">
        <f t="shared" ca="1" si="871"/>
        <v>0</v>
      </c>
      <c r="B3119" s="1708">
        <f t="shared" si="872"/>
        <v>10153179</v>
      </c>
      <c r="C3119" s="994">
        <v>153</v>
      </c>
      <c r="D3119" s="1796" t="s">
        <v>447</v>
      </c>
      <c r="E3119" s="994">
        <v>179</v>
      </c>
      <c r="F3119" s="995" t="s">
        <v>3974</v>
      </c>
      <c r="G3119" s="994"/>
      <c r="H3119" s="996" t="s">
        <v>345</v>
      </c>
      <c r="I3119" s="1091" t="s">
        <v>6522</v>
      </c>
      <c r="J3119" s="996"/>
      <c r="K3119" s="999" t="s">
        <v>7697</v>
      </c>
      <c r="L3119" s="1000">
        <f t="shared" si="867"/>
        <v>0</v>
      </c>
      <c r="M3119" s="1000">
        <f t="shared" si="868"/>
        <v>0</v>
      </c>
      <c r="N3119" s="1725">
        <f t="shared" si="869"/>
        <v>0</v>
      </c>
      <c r="O3119" s="1000"/>
      <c r="P3119" s="1000"/>
      <c r="Q3119" s="1000"/>
      <c r="R3119" s="1000"/>
      <c r="S3119" s="1000"/>
      <c r="T3119" s="1000"/>
      <c r="U3119" s="1000"/>
      <c r="V3119" s="1000"/>
      <c r="W3119" s="1000"/>
      <c r="X3119" s="1000"/>
      <c r="Y3119" s="1001"/>
      <c r="Z3119" s="1001" t="str">
        <f t="shared" si="870"/>
        <v xml:space="preserve">Cap.5 Pct.1: Nr. mediu de salariati (Col.3) &lt;= Nr. mediu de persoane ocupate (Col.4), pentru Rd.(1 la n). </v>
      </c>
      <c r="AA3119" s="2205">
        <f t="shared" si="866"/>
        <v>1</v>
      </c>
      <c r="AB3119" s="3036">
        <v>153</v>
      </c>
    </row>
    <row r="3120" spans="1:28" x14ac:dyDescent="0.25">
      <c r="A3120" s="1708">
        <f t="shared" ca="1" si="871"/>
        <v>0</v>
      </c>
      <c r="B3120" s="1708">
        <f t="shared" si="872"/>
        <v>10153180</v>
      </c>
      <c r="C3120" s="994">
        <v>153</v>
      </c>
      <c r="D3120" s="1796" t="s">
        <v>447</v>
      </c>
      <c r="E3120" s="994">
        <v>180</v>
      </c>
      <c r="F3120" s="995" t="s">
        <v>3974</v>
      </c>
      <c r="G3120" s="994"/>
      <c r="H3120" s="996" t="s">
        <v>345</v>
      </c>
      <c r="I3120" s="1091" t="s">
        <v>6523</v>
      </c>
      <c r="J3120" s="996"/>
      <c r="K3120" s="999" t="s">
        <v>7698</v>
      </c>
      <c r="L3120" s="1000">
        <f t="shared" si="867"/>
        <v>0</v>
      </c>
      <c r="M3120" s="1000">
        <f t="shared" si="868"/>
        <v>0</v>
      </c>
      <c r="N3120" s="1725">
        <f t="shared" si="869"/>
        <v>0</v>
      </c>
      <c r="O3120" s="1000"/>
      <c r="P3120" s="1000"/>
      <c r="Q3120" s="1000"/>
      <c r="R3120" s="1000"/>
      <c r="S3120" s="1000"/>
      <c r="T3120" s="1000"/>
      <c r="U3120" s="1000"/>
      <c r="V3120" s="1000"/>
      <c r="W3120" s="1000"/>
      <c r="X3120" s="1000"/>
      <c r="Y3120" s="1001"/>
      <c r="Z3120" s="1001" t="str">
        <f t="shared" si="870"/>
        <v xml:space="preserve">Cap.5 Pct.1: Nr. mediu de salariati (Col.3) &lt;= Nr. mediu de persoane ocupate (Col.4), pentru Rd.(1 la n). </v>
      </c>
      <c r="AA3120" s="2205">
        <f t="shared" si="866"/>
        <v>1</v>
      </c>
      <c r="AB3120" s="3036">
        <v>153</v>
      </c>
    </row>
    <row r="3121" spans="1:28" x14ac:dyDescent="0.25">
      <c r="A3121" s="1708">
        <f t="shared" ca="1" si="871"/>
        <v>0</v>
      </c>
      <c r="B3121" s="1708">
        <f t="shared" si="872"/>
        <v>10153181</v>
      </c>
      <c r="C3121" s="994">
        <v>153</v>
      </c>
      <c r="D3121" s="1796" t="s">
        <v>447</v>
      </c>
      <c r="E3121" s="994">
        <v>181</v>
      </c>
      <c r="F3121" s="995" t="s">
        <v>3974</v>
      </c>
      <c r="G3121" s="994"/>
      <c r="H3121" s="996" t="s">
        <v>345</v>
      </c>
      <c r="I3121" s="1091" t="s">
        <v>6524</v>
      </c>
      <c r="J3121" s="996"/>
      <c r="K3121" s="999" t="s">
        <v>7699</v>
      </c>
      <c r="L3121" s="1000">
        <f t="shared" si="867"/>
        <v>0</v>
      </c>
      <c r="M3121" s="1000">
        <f t="shared" si="868"/>
        <v>0</v>
      </c>
      <c r="N3121" s="1725">
        <f t="shared" si="869"/>
        <v>0</v>
      </c>
      <c r="O3121" s="1000"/>
      <c r="P3121" s="1000"/>
      <c r="Q3121" s="1000"/>
      <c r="R3121" s="1000"/>
      <c r="S3121" s="1000"/>
      <c r="T3121" s="1000"/>
      <c r="U3121" s="1000"/>
      <c r="V3121" s="1000"/>
      <c r="W3121" s="1000"/>
      <c r="X3121" s="1000"/>
      <c r="Y3121" s="1001"/>
      <c r="Z3121" s="1001" t="str">
        <f t="shared" si="870"/>
        <v xml:space="preserve">Cap.5 Pct.1: Nr. mediu de salariati (Col.3) &lt;= Nr. mediu de persoane ocupate (Col.4), pentru Rd.(1 la n). </v>
      </c>
      <c r="AA3121" s="2205">
        <f t="shared" si="866"/>
        <v>1</v>
      </c>
      <c r="AB3121" s="3036">
        <v>153</v>
      </c>
    </row>
    <row r="3122" spans="1:28" x14ac:dyDescent="0.25">
      <c r="A3122" s="1708">
        <f t="shared" ca="1" si="871"/>
        <v>0</v>
      </c>
      <c r="B3122" s="1708">
        <f t="shared" si="872"/>
        <v>10153182</v>
      </c>
      <c r="C3122" s="994">
        <v>153</v>
      </c>
      <c r="D3122" s="1796" t="s">
        <v>447</v>
      </c>
      <c r="E3122" s="994">
        <v>182</v>
      </c>
      <c r="F3122" s="995" t="s">
        <v>3974</v>
      </c>
      <c r="G3122" s="994"/>
      <c r="H3122" s="996" t="s">
        <v>345</v>
      </c>
      <c r="I3122" s="1091" t="s">
        <v>6525</v>
      </c>
      <c r="J3122" s="996"/>
      <c r="K3122" s="999" t="s">
        <v>7700</v>
      </c>
      <c r="L3122" s="1000">
        <f t="shared" si="867"/>
        <v>0</v>
      </c>
      <c r="M3122" s="1000">
        <f t="shared" si="868"/>
        <v>0</v>
      </c>
      <c r="N3122" s="1725">
        <f t="shared" si="869"/>
        <v>0</v>
      </c>
      <c r="O3122" s="1000"/>
      <c r="P3122" s="1000"/>
      <c r="Q3122" s="1000"/>
      <c r="R3122" s="1000"/>
      <c r="S3122" s="1000"/>
      <c r="T3122" s="1000"/>
      <c r="U3122" s="1000"/>
      <c r="V3122" s="1000"/>
      <c r="W3122" s="1000"/>
      <c r="X3122" s="1000"/>
      <c r="Y3122" s="1001"/>
      <c r="Z3122" s="1001" t="str">
        <f t="shared" si="870"/>
        <v xml:space="preserve">Cap.5 Pct.1: Nr. mediu de salariati (Col.3) &lt;= Nr. mediu de persoane ocupate (Col.4), pentru Rd.(1 la n). </v>
      </c>
      <c r="AA3122" s="2205">
        <f t="shared" si="866"/>
        <v>1</v>
      </c>
      <c r="AB3122" s="3036">
        <v>153</v>
      </c>
    </row>
    <row r="3123" spans="1:28" x14ac:dyDescent="0.25">
      <c r="A3123" s="1708">
        <f t="shared" ca="1" si="871"/>
        <v>0</v>
      </c>
      <c r="B3123" s="1708">
        <f t="shared" si="872"/>
        <v>10153183</v>
      </c>
      <c r="C3123" s="994">
        <v>153</v>
      </c>
      <c r="D3123" s="1796" t="s">
        <v>447</v>
      </c>
      <c r="E3123" s="994">
        <v>183</v>
      </c>
      <c r="F3123" s="995" t="s">
        <v>3974</v>
      </c>
      <c r="G3123" s="994"/>
      <c r="H3123" s="996" t="s">
        <v>345</v>
      </c>
      <c r="I3123" s="1091" t="s">
        <v>6526</v>
      </c>
      <c r="J3123" s="996"/>
      <c r="K3123" s="999" t="s">
        <v>7701</v>
      </c>
      <c r="L3123" s="1000">
        <f t="shared" si="867"/>
        <v>0</v>
      </c>
      <c r="M3123" s="1000">
        <f t="shared" si="868"/>
        <v>0</v>
      </c>
      <c r="N3123" s="1725">
        <f t="shared" si="869"/>
        <v>0</v>
      </c>
      <c r="O3123" s="1000"/>
      <c r="P3123" s="1000"/>
      <c r="Q3123" s="1000"/>
      <c r="R3123" s="1000"/>
      <c r="S3123" s="1000"/>
      <c r="T3123" s="1000"/>
      <c r="U3123" s="1000"/>
      <c r="V3123" s="1000"/>
      <c r="W3123" s="1000"/>
      <c r="X3123" s="1000"/>
      <c r="Y3123" s="1001"/>
      <c r="Z3123" s="1001" t="str">
        <f t="shared" si="870"/>
        <v xml:space="preserve">Cap.5 Pct.1: Nr. mediu de salariati (Col.3) &lt;= Nr. mediu de persoane ocupate (Col.4), pentru Rd.(1 la n). </v>
      </c>
      <c r="AA3123" s="2205">
        <f t="shared" si="866"/>
        <v>1</v>
      </c>
      <c r="AB3123" s="3036">
        <v>153</v>
      </c>
    </row>
    <row r="3124" spans="1:28" x14ac:dyDescent="0.25">
      <c r="A3124" s="1708">
        <f t="shared" ca="1" si="871"/>
        <v>0</v>
      </c>
      <c r="B3124" s="1708">
        <f t="shared" si="872"/>
        <v>10153184</v>
      </c>
      <c r="C3124" s="994">
        <v>153</v>
      </c>
      <c r="D3124" s="1796" t="s">
        <v>447</v>
      </c>
      <c r="E3124" s="994">
        <v>184</v>
      </c>
      <c r="F3124" s="995" t="s">
        <v>3974</v>
      </c>
      <c r="G3124" s="994"/>
      <c r="H3124" s="996" t="s">
        <v>345</v>
      </c>
      <c r="I3124" s="1091" t="s">
        <v>6527</v>
      </c>
      <c r="J3124" s="996"/>
      <c r="K3124" s="999" t="s">
        <v>7702</v>
      </c>
      <c r="L3124" s="1000">
        <f t="shared" si="867"/>
        <v>0</v>
      </c>
      <c r="M3124" s="1000">
        <f t="shared" si="868"/>
        <v>0</v>
      </c>
      <c r="N3124" s="1725">
        <f t="shared" si="869"/>
        <v>0</v>
      </c>
      <c r="O3124" s="1000"/>
      <c r="P3124" s="1000"/>
      <c r="Q3124" s="1000"/>
      <c r="R3124" s="1000"/>
      <c r="S3124" s="1000"/>
      <c r="T3124" s="1000"/>
      <c r="U3124" s="1000"/>
      <c r="V3124" s="1000"/>
      <c r="W3124" s="1000"/>
      <c r="X3124" s="1000"/>
      <c r="Y3124" s="1001"/>
      <c r="Z3124" s="1001" t="str">
        <f t="shared" si="870"/>
        <v xml:space="preserve">Cap.5 Pct.1: Nr. mediu de salariati (Col.3) &lt;= Nr. mediu de persoane ocupate (Col.4), pentru Rd.(1 la n). </v>
      </c>
      <c r="AA3124" s="2205">
        <f t="shared" si="866"/>
        <v>1</v>
      </c>
      <c r="AB3124" s="3036">
        <v>153</v>
      </c>
    </row>
    <row r="3125" spans="1:28" x14ac:dyDescent="0.25">
      <c r="A3125" s="1708">
        <f t="shared" ca="1" si="871"/>
        <v>0</v>
      </c>
      <c r="B3125" s="1708">
        <f t="shared" si="872"/>
        <v>10153185</v>
      </c>
      <c r="C3125" s="994">
        <v>153</v>
      </c>
      <c r="D3125" s="1796" t="s">
        <v>447</v>
      </c>
      <c r="E3125" s="994">
        <v>185</v>
      </c>
      <c r="F3125" s="995" t="s">
        <v>3974</v>
      </c>
      <c r="G3125" s="994"/>
      <c r="H3125" s="996" t="s">
        <v>345</v>
      </c>
      <c r="I3125" s="1091" t="s">
        <v>6528</v>
      </c>
      <c r="J3125" s="996"/>
      <c r="K3125" s="999" t="s">
        <v>7703</v>
      </c>
      <c r="L3125" s="1000">
        <f t="shared" si="867"/>
        <v>0</v>
      </c>
      <c r="M3125" s="1000">
        <f t="shared" si="868"/>
        <v>0</v>
      </c>
      <c r="N3125" s="1725">
        <f t="shared" si="869"/>
        <v>0</v>
      </c>
      <c r="O3125" s="1000"/>
      <c r="P3125" s="1000"/>
      <c r="Q3125" s="1000"/>
      <c r="R3125" s="1000"/>
      <c r="S3125" s="1000"/>
      <c r="T3125" s="1000"/>
      <c r="U3125" s="1000"/>
      <c r="V3125" s="1000"/>
      <c r="W3125" s="1000"/>
      <c r="X3125" s="1000"/>
      <c r="Y3125" s="1001"/>
      <c r="Z3125" s="1001" t="str">
        <f t="shared" si="870"/>
        <v xml:space="preserve">Cap.5 Pct.1: Nr. mediu de salariati (Col.3) &lt;= Nr. mediu de persoane ocupate (Col.4), pentru Rd.(1 la n). </v>
      </c>
      <c r="AA3125" s="2205">
        <f t="shared" si="866"/>
        <v>1</v>
      </c>
      <c r="AB3125" s="3036">
        <v>153</v>
      </c>
    </row>
    <row r="3126" spans="1:28" x14ac:dyDescent="0.25">
      <c r="A3126" s="1708">
        <f t="shared" ca="1" si="871"/>
        <v>0</v>
      </c>
      <c r="B3126" s="1708">
        <f t="shared" si="872"/>
        <v>10153186</v>
      </c>
      <c r="C3126" s="994">
        <v>153</v>
      </c>
      <c r="D3126" s="1796" t="s">
        <v>447</v>
      </c>
      <c r="E3126" s="994">
        <v>186</v>
      </c>
      <c r="F3126" s="995" t="s">
        <v>3974</v>
      </c>
      <c r="G3126" s="994"/>
      <c r="H3126" s="996" t="s">
        <v>345</v>
      </c>
      <c r="I3126" s="1091" t="s">
        <v>6529</v>
      </c>
      <c r="J3126" s="996"/>
      <c r="K3126" s="999" t="s">
        <v>7704</v>
      </c>
      <c r="L3126" s="1000">
        <f t="shared" si="867"/>
        <v>0</v>
      </c>
      <c r="M3126" s="1000">
        <f t="shared" si="868"/>
        <v>0</v>
      </c>
      <c r="N3126" s="1725">
        <f t="shared" si="869"/>
        <v>0</v>
      </c>
      <c r="O3126" s="1000"/>
      <c r="P3126" s="1000"/>
      <c r="Q3126" s="1000"/>
      <c r="R3126" s="1000"/>
      <c r="S3126" s="1000"/>
      <c r="T3126" s="1000"/>
      <c r="U3126" s="1000"/>
      <c r="V3126" s="1000"/>
      <c r="W3126" s="1000"/>
      <c r="X3126" s="1000"/>
      <c r="Y3126" s="1001"/>
      <c r="Z3126" s="1001" t="str">
        <f t="shared" si="870"/>
        <v xml:space="preserve">Cap.5 Pct.1: Nr. mediu de salariati (Col.3) &lt;= Nr. mediu de persoane ocupate (Col.4), pentru Rd.(1 la n). </v>
      </c>
      <c r="AA3126" s="2205">
        <f t="shared" si="866"/>
        <v>1</v>
      </c>
      <c r="AB3126" s="3036">
        <v>153</v>
      </c>
    </row>
    <row r="3127" spans="1:28" x14ac:dyDescent="0.25">
      <c r="A3127" s="1708">
        <f t="shared" ca="1" si="871"/>
        <v>0</v>
      </c>
      <c r="B3127" s="1708">
        <f t="shared" si="872"/>
        <v>10153187</v>
      </c>
      <c r="C3127" s="994">
        <v>153</v>
      </c>
      <c r="D3127" s="1796" t="s">
        <v>447</v>
      </c>
      <c r="E3127" s="994">
        <v>187</v>
      </c>
      <c r="F3127" s="995" t="s">
        <v>3974</v>
      </c>
      <c r="G3127" s="994"/>
      <c r="H3127" s="996" t="s">
        <v>345</v>
      </c>
      <c r="I3127" s="1091" t="s">
        <v>6530</v>
      </c>
      <c r="J3127" s="996"/>
      <c r="K3127" s="999" t="s">
        <v>7705</v>
      </c>
      <c r="L3127" s="1000">
        <f t="shared" si="867"/>
        <v>0</v>
      </c>
      <c r="M3127" s="1000">
        <f t="shared" si="868"/>
        <v>0</v>
      </c>
      <c r="N3127" s="1725">
        <f t="shared" si="869"/>
        <v>0</v>
      </c>
      <c r="O3127" s="1000"/>
      <c r="P3127" s="1000"/>
      <c r="Q3127" s="1000"/>
      <c r="R3127" s="1000"/>
      <c r="S3127" s="1000"/>
      <c r="T3127" s="1000"/>
      <c r="U3127" s="1000"/>
      <c r="V3127" s="1000"/>
      <c r="W3127" s="1000"/>
      <c r="X3127" s="1000"/>
      <c r="Y3127" s="1001"/>
      <c r="Z3127" s="1001" t="str">
        <f t="shared" si="870"/>
        <v xml:space="preserve">Cap.5 Pct.1: Nr. mediu de salariati (Col.3) &lt;= Nr. mediu de persoane ocupate (Col.4), pentru Rd.(1 la n). </v>
      </c>
      <c r="AA3127" s="2205">
        <f t="shared" si="866"/>
        <v>1</v>
      </c>
      <c r="AB3127" s="3036">
        <v>153</v>
      </c>
    </row>
    <row r="3128" spans="1:28" x14ac:dyDescent="0.25">
      <c r="A3128" s="1708">
        <f t="shared" ca="1" si="871"/>
        <v>0</v>
      </c>
      <c r="B3128" s="1708">
        <f t="shared" si="872"/>
        <v>10153188</v>
      </c>
      <c r="C3128" s="994">
        <v>153</v>
      </c>
      <c r="D3128" s="1796" t="s">
        <v>447</v>
      </c>
      <c r="E3128" s="994">
        <v>188</v>
      </c>
      <c r="F3128" s="995" t="s">
        <v>3974</v>
      </c>
      <c r="G3128" s="994"/>
      <c r="H3128" s="996" t="s">
        <v>345</v>
      </c>
      <c r="I3128" s="1091" t="s">
        <v>6531</v>
      </c>
      <c r="J3128" s="996"/>
      <c r="K3128" s="999" t="s">
        <v>7706</v>
      </c>
      <c r="L3128" s="1000">
        <f t="shared" si="867"/>
        <v>0</v>
      </c>
      <c r="M3128" s="1000">
        <f t="shared" si="868"/>
        <v>0</v>
      </c>
      <c r="N3128" s="1725">
        <f t="shared" si="869"/>
        <v>0</v>
      </c>
      <c r="O3128" s="1000"/>
      <c r="P3128" s="1000"/>
      <c r="Q3128" s="1000"/>
      <c r="R3128" s="1000"/>
      <c r="S3128" s="1000"/>
      <c r="T3128" s="1000"/>
      <c r="U3128" s="1000"/>
      <c r="V3128" s="1000"/>
      <c r="W3128" s="1000"/>
      <c r="X3128" s="1000"/>
      <c r="Y3128" s="1001"/>
      <c r="Z3128" s="1001" t="str">
        <f t="shared" si="870"/>
        <v xml:space="preserve">Cap.5 Pct.1: Nr. mediu de salariati (Col.3) &lt;= Nr. mediu de persoane ocupate (Col.4), pentru Rd.(1 la n). </v>
      </c>
      <c r="AA3128" s="2205">
        <f t="shared" si="866"/>
        <v>1</v>
      </c>
      <c r="AB3128" s="3036">
        <v>153</v>
      </c>
    </row>
    <row r="3129" spans="1:28" x14ac:dyDescent="0.25">
      <c r="A3129" s="1708">
        <f t="shared" ca="1" si="871"/>
        <v>0</v>
      </c>
      <c r="B3129" s="1708">
        <f t="shared" si="872"/>
        <v>10153189</v>
      </c>
      <c r="C3129" s="994">
        <v>153</v>
      </c>
      <c r="D3129" s="1796" t="s">
        <v>447</v>
      </c>
      <c r="E3129" s="994">
        <v>189</v>
      </c>
      <c r="F3129" s="995" t="s">
        <v>3974</v>
      </c>
      <c r="G3129" s="994"/>
      <c r="H3129" s="996" t="s">
        <v>345</v>
      </c>
      <c r="I3129" s="1091" t="s">
        <v>6532</v>
      </c>
      <c r="J3129" s="996"/>
      <c r="K3129" s="999" t="s">
        <v>7707</v>
      </c>
      <c r="L3129" s="1000">
        <f t="shared" si="867"/>
        <v>0</v>
      </c>
      <c r="M3129" s="1000">
        <f t="shared" si="868"/>
        <v>0</v>
      </c>
      <c r="N3129" s="1725">
        <f t="shared" si="869"/>
        <v>0</v>
      </c>
      <c r="O3129" s="1000"/>
      <c r="P3129" s="1000"/>
      <c r="Q3129" s="1000"/>
      <c r="R3129" s="1000"/>
      <c r="S3129" s="1000"/>
      <c r="T3129" s="1000"/>
      <c r="U3129" s="1000"/>
      <c r="V3129" s="1000"/>
      <c r="W3129" s="1000"/>
      <c r="X3129" s="1000"/>
      <c r="Y3129" s="1001"/>
      <c r="Z3129" s="1001" t="str">
        <f t="shared" si="870"/>
        <v xml:space="preserve">Cap.5 Pct.1: Nr. mediu de salariati (Col.3) &lt;= Nr. mediu de persoane ocupate (Col.4), pentru Rd.(1 la n). </v>
      </c>
      <c r="AA3129" s="2205">
        <f t="shared" si="866"/>
        <v>1</v>
      </c>
      <c r="AB3129" s="3036">
        <v>153</v>
      </c>
    </row>
    <row r="3130" spans="1:28" x14ac:dyDescent="0.25">
      <c r="A3130" s="1708">
        <f t="shared" ca="1" si="871"/>
        <v>0</v>
      </c>
      <c r="B3130" s="1708">
        <f t="shared" si="872"/>
        <v>10153190</v>
      </c>
      <c r="C3130" s="994">
        <v>153</v>
      </c>
      <c r="D3130" s="1796" t="s">
        <v>447</v>
      </c>
      <c r="E3130" s="994">
        <v>190</v>
      </c>
      <c r="F3130" s="995" t="s">
        <v>3974</v>
      </c>
      <c r="G3130" s="994"/>
      <c r="H3130" s="996" t="s">
        <v>345</v>
      </c>
      <c r="I3130" s="1091" t="s">
        <v>6533</v>
      </c>
      <c r="J3130" s="996"/>
      <c r="K3130" s="999" t="s">
        <v>7708</v>
      </c>
      <c r="L3130" s="1000">
        <f t="shared" si="867"/>
        <v>0</v>
      </c>
      <c r="M3130" s="1000">
        <f t="shared" si="868"/>
        <v>0</v>
      </c>
      <c r="N3130" s="1725">
        <f t="shared" si="869"/>
        <v>0</v>
      </c>
      <c r="O3130" s="1000"/>
      <c r="P3130" s="1000"/>
      <c r="Q3130" s="1000"/>
      <c r="R3130" s="1000"/>
      <c r="S3130" s="1000"/>
      <c r="T3130" s="1000"/>
      <c r="U3130" s="1000"/>
      <c r="V3130" s="1000"/>
      <c r="W3130" s="1000"/>
      <c r="X3130" s="1000"/>
      <c r="Y3130" s="1001"/>
      <c r="Z3130" s="1001" t="str">
        <f t="shared" si="870"/>
        <v xml:space="preserve">Cap.5 Pct.1: Nr. mediu de salariati (Col.3) &lt;= Nr. mediu de persoane ocupate (Col.4), pentru Rd.(1 la n). </v>
      </c>
      <c r="AA3130" s="2205">
        <f t="shared" si="866"/>
        <v>1</v>
      </c>
      <c r="AB3130" s="3036">
        <v>153</v>
      </c>
    </row>
    <row r="3131" spans="1:28" x14ac:dyDescent="0.25">
      <c r="A3131" s="1708">
        <f t="shared" ca="1" si="871"/>
        <v>0</v>
      </c>
      <c r="B3131" s="1708">
        <f t="shared" si="872"/>
        <v>10153191</v>
      </c>
      <c r="C3131" s="994">
        <v>153</v>
      </c>
      <c r="D3131" s="1796" t="s">
        <v>447</v>
      </c>
      <c r="E3131" s="994">
        <v>191</v>
      </c>
      <c r="F3131" s="995" t="s">
        <v>3974</v>
      </c>
      <c r="G3131" s="994"/>
      <c r="H3131" s="996" t="s">
        <v>345</v>
      </c>
      <c r="I3131" s="1091" t="s">
        <v>6534</v>
      </c>
      <c r="J3131" s="996"/>
      <c r="K3131" s="999" t="s">
        <v>7709</v>
      </c>
      <c r="L3131" s="1000">
        <f t="shared" si="867"/>
        <v>0</v>
      </c>
      <c r="M3131" s="1000">
        <f t="shared" si="868"/>
        <v>0</v>
      </c>
      <c r="N3131" s="1725">
        <f t="shared" si="869"/>
        <v>0</v>
      </c>
      <c r="O3131" s="1000"/>
      <c r="P3131" s="1000"/>
      <c r="Q3131" s="1000"/>
      <c r="R3131" s="1000"/>
      <c r="S3131" s="1000"/>
      <c r="T3131" s="1000"/>
      <c r="U3131" s="1000"/>
      <c r="V3131" s="1000"/>
      <c r="W3131" s="1000"/>
      <c r="X3131" s="1000"/>
      <c r="Y3131" s="1001"/>
      <c r="Z3131" s="1001" t="str">
        <f t="shared" si="870"/>
        <v xml:space="preserve">Cap.5 Pct.1: Nr. mediu de salariati (Col.3) &lt;= Nr. mediu de persoane ocupate (Col.4), pentru Rd.(1 la n). </v>
      </c>
      <c r="AA3131" s="2205">
        <f t="shared" ref="AA3131:AA3194" si="873">COUNTIF(B:B,B3131)</f>
        <v>1</v>
      </c>
      <c r="AB3131" s="3036">
        <v>153</v>
      </c>
    </row>
    <row r="3132" spans="1:28" x14ac:dyDescent="0.25">
      <c r="A3132" s="1708">
        <f t="shared" ca="1" si="871"/>
        <v>0</v>
      </c>
      <c r="B3132" s="1708">
        <f t="shared" si="872"/>
        <v>10153192</v>
      </c>
      <c r="C3132" s="994">
        <v>153</v>
      </c>
      <c r="D3132" s="1796" t="s">
        <v>447</v>
      </c>
      <c r="E3132" s="994">
        <v>192</v>
      </c>
      <c r="F3132" s="995" t="s">
        <v>3974</v>
      </c>
      <c r="G3132" s="994"/>
      <c r="H3132" s="996" t="s">
        <v>345</v>
      </c>
      <c r="I3132" s="1091" t="s">
        <v>6535</v>
      </c>
      <c r="J3132" s="996"/>
      <c r="K3132" s="999" t="s">
        <v>7710</v>
      </c>
      <c r="L3132" s="1000">
        <f t="shared" si="867"/>
        <v>0</v>
      </c>
      <c r="M3132" s="1000">
        <f t="shared" si="868"/>
        <v>0</v>
      </c>
      <c r="N3132" s="1725">
        <f t="shared" si="869"/>
        <v>0</v>
      </c>
      <c r="O3132" s="1000"/>
      <c r="P3132" s="1000"/>
      <c r="Q3132" s="1000"/>
      <c r="R3132" s="1000"/>
      <c r="S3132" s="1000"/>
      <c r="T3132" s="1000"/>
      <c r="U3132" s="1000"/>
      <c r="V3132" s="1000"/>
      <c r="W3132" s="1000"/>
      <c r="X3132" s="1000"/>
      <c r="Y3132" s="1001"/>
      <c r="Z3132" s="1001" t="str">
        <f t="shared" si="870"/>
        <v xml:space="preserve">Cap.5 Pct.1: Nr. mediu de salariati (Col.3) &lt;= Nr. mediu de persoane ocupate (Col.4), pentru Rd.(1 la n). </v>
      </c>
      <c r="AA3132" s="2205">
        <f t="shared" si="873"/>
        <v>1</v>
      </c>
      <c r="AB3132" s="3036">
        <v>153</v>
      </c>
    </row>
    <row r="3133" spans="1:28" x14ac:dyDescent="0.25">
      <c r="A3133" s="1708">
        <f t="shared" ca="1" si="871"/>
        <v>0</v>
      </c>
      <c r="B3133" s="1708">
        <f t="shared" si="872"/>
        <v>10153193</v>
      </c>
      <c r="C3133" s="994">
        <v>153</v>
      </c>
      <c r="D3133" s="1796" t="s">
        <v>447</v>
      </c>
      <c r="E3133" s="994">
        <v>193</v>
      </c>
      <c r="F3133" s="995" t="s">
        <v>3974</v>
      </c>
      <c r="G3133" s="994"/>
      <c r="H3133" s="996" t="s">
        <v>345</v>
      </c>
      <c r="I3133" s="1091" t="s">
        <v>6536</v>
      </c>
      <c r="J3133" s="996"/>
      <c r="K3133" s="999" t="s">
        <v>7711</v>
      </c>
      <c r="L3133" s="1000">
        <f t="shared" ref="L3133:L3196" si="874">IF(BK894="",0,BK894)</f>
        <v>0</v>
      </c>
      <c r="M3133" s="1000">
        <f t="shared" ref="M3133:M3196" si="875">IF(BL894="",0,BL894)</f>
        <v>0</v>
      </c>
      <c r="N3133" s="1725">
        <f t="shared" ref="N3133:N3196" si="876">IF(L3133&lt;=M3133,0,1)</f>
        <v>0</v>
      </c>
      <c r="O3133" s="1000"/>
      <c r="P3133" s="1000"/>
      <c r="Q3133" s="1000"/>
      <c r="R3133" s="1000"/>
      <c r="S3133" s="1000"/>
      <c r="T3133" s="1000"/>
      <c r="U3133" s="1000"/>
      <c r="V3133" s="1000"/>
      <c r="W3133" s="1000"/>
      <c r="X3133" s="1000"/>
      <c r="Y3133" s="1001"/>
      <c r="Z3133" s="1001" t="str">
        <f t="shared" si="870"/>
        <v xml:space="preserve">Cap.5 Pct.1: Nr. mediu de salariati (Col.3) &lt;= Nr. mediu de persoane ocupate (Col.4), pentru Rd.(1 la n). </v>
      </c>
      <c r="AA3133" s="2205">
        <f t="shared" si="873"/>
        <v>1</v>
      </c>
      <c r="AB3133" s="3036">
        <v>153</v>
      </c>
    </row>
    <row r="3134" spans="1:28" x14ac:dyDescent="0.25">
      <c r="A3134" s="1708">
        <f t="shared" ca="1" si="871"/>
        <v>0</v>
      </c>
      <c r="B3134" s="1708">
        <f t="shared" si="872"/>
        <v>10153194</v>
      </c>
      <c r="C3134" s="994">
        <v>153</v>
      </c>
      <c r="D3134" s="1796" t="s">
        <v>447</v>
      </c>
      <c r="E3134" s="994">
        <v>194</v>
      </c>
      <c r="F3134" s="995" t="s">
        <v>3974</v>
      </c>
      <c r="G3134" s="994"/>
      <c r="H3134" s="996" t="s">
        <v>345</v>
      </c>
      <c r="I3134" s="1091" t="s">
        <v>6537</v>
      </c>
      <c r="J3134" s="996"/>
      <c r="K3134" s="999" t="s">
        <v>7712</v>
      </c>
      <c r="L3134" s="1000">
        <f t="shared" si="874"/>
        <v>0</v>
      </c>
      <c r="M3134" s="1000">
        <f t="shared" si="875"/>
        <v>0</v>
      </c>
      <c r="N3134" s="1725">
        <f t="shared" si="876"/>
        <v>0</v>
      </c>
      <c r="O3134" s="1000"/>
      <c r="P3134" s="1000"/>
      <c r="Q3134" s="1000"/>
      <c r="R3134" s="1000"/>
      <c r="S3134" s="1000"/>
      <c r="T3134" s="1000"/>
      <c r="U3134" s="1000"/>
      <c r="V3134" s="1000"/>
      <c r="W3134" s="1000"/>
      <c r="X3134" s="1000"/>
      <c r="Y3134" s="1001"/>
      <c r="Z3134" s="1001" t="str">
        <f t="shared" si="870"/>
        <v xml:space="preserve">Cap.5 Pct.1: Nr. mediu de salariati (Col.3) &lt;= Nr. mediu de persoane ocupate (Col.4), pentru Rd.(1 la n). </v>
      </c>
      <c r="AA3134" s="2205">
        <f t="shared" si="873"/>
        <v>1</v>
      </c>
      <c r="AB3134" s="3036">
        <v>153</v>
      </c>
    </row>
    <row r="3135" spans="1:28" x14ac:dyDescent="0.25">
      <c r="A3135" s="1708">
        <f t="shared" ca="1" si="871"/>
        <v>0</v>
      </c>
      <c r="B3135" s="1708">
        <f t="shared" si="872"/>
        <v>10153195</v>
      </c>
      <c r="C3135" s="994">
        <v>153</v>
      </c>
      <c r="D3135" s="1796" t="s">
        <v>447</v>
      </c>
      <c r="E3135" s="994">
        <v>195</v>
      </c>
      <c r="F3135" s="995" t="s">
        <v>3974</v>
      </c>
      <c r="G3135" s="994"/>
      <c r="H3135" s="996" t="s">
        <v>345</v>
      </c>
      <c r="I3135" s="1091" t="s">
        <v>6538</v>
      </c>
      <c r="J3135" s="996"/>
      <c r="K3135" s="999" t="s">
        <v>7713</v>
      </c>
      <c r="L3135" s="1000">
        <f t="shared" si="874"/>
        <v>0</v>
      </c>
      <c r="M3135" s="1000">
        <f t="shared" si="875"/>
        <v>0</v>
      </c>
      <c r="N3135" s="1725">
        <f t="shared" si="876"/>
        <v>0</v>
      </c>
      <c r="O3135" s="1000"/>
      <c r="P3135" s="1000"/>
      <c r="Q3135" s="1000"/>
      <c r="R3135" s="1000"/>
      <c r="S3135" s="1000"/>
      <c r="T3135" s="1000"/>
      <c r="U3135" s="1000"/>
      <c r="V3135" s="1000"/>
      <c r="W3135" s="1000"/>
      <c r="X3135" s="1000"/>
      <c r="Y3135" s="1001"/>
      <c r="Z3135" s="1001" t="str">
        <f t="shared" ref="Z3135:Z3198" si="877">Z3134</f>
        <v xml:space="preserve">Cap.5 Pct.1: Nr. mediu de salariati (Col.3) &lt;= Nr. mediu de persoane ocupate (Col.4), pentru Rd.(1 la n). </v>
      </c>
      <c r="AA3135" s="2205">
        <f t="shared" si="873"/>
        <v>1</v>
      </c>
      <c r="AB3135" s="3036">
        <v>153</v>
      </c>
    </row>
    <row r="3136" spans="1:28" x14ac:dyDescent="0.25">
      <c r="A3136" s="1708">
        <f t="shared" ca="1" si="871"/>
        <v>0</v>
      </c>
      <c r="B3136" s="1708">
        <f t="shared" si="872"/>
        <v>10153196</v>
      </c>
      <c r="C3136" s="994">
        <v>153</v>
      </c>
      <c r="D3136" s="1796" t="s">
        <v>447</v>
      </c>
      <c r="E3136" s="994">
        <v>196</v>
      </c>
      <c r="F3136" s="995" t="s">
        <v>3974</v>
      </c>
      <c r="G3136" s="994"/>
      <c r="H3136" s="996" t="s">
        <v>345</v>
      </c>
      <c r="I3136" s="1091" t="s">
        <v>6539</v>
      </c>
      <c r="J3136" s="996"/>
      <c r="K3136" s="999" t="s">
        <v>7714</v>
      </c>
      <c r="L3136" s="1000">
        <f t="shared" si="874"/>
        <v>0</v>
      </c>
      <c r="M3136" s="1000">
        <f t="shared" si="875"/>
        <v>0</v>
      </c>
      <c r="N3136" s="1725">
        <f t="shared" si="876"/>
        <v>0</v>
      </c>
      <c r="O3136" s="1000"/>
      <c r="P3136" s="1000"/>
      <c r="Q3136" s="1000"/>
      <c r="R3136" s="1000"/>
      <c r="S3136" s="1000"/>
      <c r="T3136" s="1000"/>
      <c r="U3136" s="1000"/>
      <c r="V3136" s="1000"/>
      <c r="W3136" s="1000"/>
      <c r="X3136" s="1000"/>
      <c r="Y3136" s="1001"/>
      <c r="Z3136" s="1001" t="str">
        <f t="shared" si="877"/>
        <v xml:space="preserve">Cap.5 Pct.1: Nr. mediu de salariati (Col.3) &lt;= Nr. mediu de persoane ocupate (Col.4), pentru Rd.(1 la n). </v>
      </c>
      <c r="AA3136" s="2205">
        <f t="shared" si="873"/>
        <v>1</v>
      </c>
      <c r="AB3136" s="3036">
        <v>153</v>
      </c>
    </row>
    <row r="3137" spans="1:28" x14ac:dyDescent="0.25">
      <c r="A3137" s="1708">
        <f t="shared" ref="A3137:A3200" ca="1" si="878">IF(D3137="DA",IF(ISERROR(N3137),A3136+1,IF(N3137=1,A3136+1,A3136)),A3136)</f>
        <v>0</v>
      </c>
      <c r="B3137" s="1708">
        <f t="shared" si="872"/>
        <v>10153197</v>
      </c>
      <c r="C3137" s="994">
        <v>153</v>
      </c>
      <c r="D3137" s="1796" t="s">
        <v>447</v>
      </c>
      <c r="E3137" s="994">
        <v>197</v>
      </c>
      <c r="F3137" s="995" t="s">
        <v>3974</v>
      </c>
      <c r="G3137" s="994"/>
      <c r="H3137" s="996" t="s">
        <v>345</v>
      </c>
      <c r="I3137" s="1091" t="s">
        <v>6540</v>
      </c>
      <c r="J3137" s="996"/>
      <c r="K3137" s="999" t="s">
        <v>7715</v>
      </c>
      <c r="L3137" s="1000">
        <f t="shared" si="874"/>
        <v>0</v>
      </c>
      <c r="M3137" s="1000">
        <f t="shared" si="875"/>
        <v>0</v>
      </c>
      <c r="N3137" s="1725">
        <f t="shared" si="876"/>
        <v>0</v>
      </c>
      <c r="O3137" s="1000"/>
      <c r="P3137" s="1000"/>
      <c r="Q3137" s="1000"/>
      <c r="R3137" s="1000"/>
      <c r="S3137" s="1000"/>
      <c r="T3137" s="1000"/>
      <c r="U3137" s="1000"/>
      <c r="V3137" s="1000"/>
      <c r="W3137" s="1000"/>
      <c r="X3137" s="1000"/>
      <c r="Y3137" s="1001"/>
      <c r="Z3137" s="1001" t="str">
        <f t="shared" si="877"/>
        <v xml:space="preserve">Cap.5 Pct.1: Nr. mediu de salariati (Col.3) &lt;= Nr. mediu de persoane ocupate (Col.4), pentru Rd.(1 la n). </v>
      </c>
      <c r="AA3137" s="2205">
        <f t="shared" si="873"/>
        <v>1</v>
      </c>
      <c r="AB3137" s="3036">
        <v>153</v>
      </c>
    </row>
    <row r="3138" spans="1:28" x14ac:dyDescent="0.25">
      <c r="A3138" s="1708">
        <f t="shared" ca="1" si="878"/>
        <v>0</v>
      </c>
      <c r="B3138" s="1708">
        <f t="shared" si="872"/>
        <v>10153198</v>
      </c>
      <c r="C3138" s="994">
        <v>153</v>
      </c>
      <c r="D3138" s="1796" t="s">
        <v>447</v>
      </c>
      <c r="E3138" s="994">
        <v>198</v>
      </c>
      <c r="F3138" s="995" t="s">
        <v>3974</v>
      </c>
      <c r="G3138" s="994"/>
      <c r="H3138" s="996" t="s">
        <v>345</v>
      </c>
      <c r="I3138" s="1091" t="s">
        <v>6541</v>
      </c>
      <c r="J3138" s="996"/>
      <c r="K3138" s="999" t="s">
        <v>7716</v>
      </c>
      <c r="L3138" s="1000">
        <f t="shared" si="874"/>
        <v>0</v>
      </c>
      <c r="M3138" s="1000">
        <f t="shared" si="875"/>
        <v>0</v>
      </c>
      <c r="N3138" s="1725">
        <f t="shared" si="876"/>
        <v>0</v>
      </c>
      <c r="O3138" s="1000"/>
      <c r="P3138" s="1000"/>
      <c r="Q3138" s="1000"/>
      <c r="R3138" s="1000"/>
      <c r="S3138" s="1000"/>
      <c r="T3138" s="1000"/>
      <c r="U3138" s="1000"/>
      <c r="V3138" s="1000"/>
      <c r="W3138" s="1000"/>
      <c r="X3138" s="1000"/>
      <c r="Y3138" s="1001"/>
      <c r="Z3138" s="1001" t="str">
        <f t="shared" si="877"/>
        <v xml:space="preserve">Cap.5 Pct.1: Nr. mediu de salariati (Col.3) &lt;= Nr. mediu de persoane ocupate (Col.4), pentru Rd.(1 la n). </v>
      </c>
      <c r="AA3138" s="2205">
        <f t="shared" si="873"/>
        <v>1</v>
      </c>
      <c r="AB3138" s="3036">
        <v>153</v>
      </c>
    </row>
    <row r="3139" spans="1:28" x14ac:dyDescent="0.25">
      <c r="A3139" s="1708">
        <f t="shared" ca="1" si="878"/>
        <v>0</v>
      </c>
      <c r="B3139" s="1708">
        <f t="shared" si="872"/>
        <v>10153199</v>
      </c>
      <c r="C3139" s="994">
        <v>153</v>
      </c>
      <c r="D3139" s="1796" t="s">
        <v>447</v>
      </c>
      <c r="E3139" s="994">
        <v>199</v>
      </c>
      <c r="F3139" s="995" t="s">
        <v>3974</v>
      </c>
      <c r="G3139" s="994"/>
      <c r="H3139" s="996" t="s">
        <v>345</v>
      </c>
      <c r="I3139" s="1091" t="s">
        <v>6542</v>
      </c>
      <c r="J3139" s="996"/>
      <c r="K3139" s="999" t="s">
        <v>7717</v>
      </c>
      <c r="L3139" s="1000">
        <f t="shared" si="874"/>
        <v>0</v>
      </c>
      <c r="M3139" s="1000">
        <f t="shared" si="875"/>
        <v>0</v>
      </c>
      <c r="N3139" s="1725">
        <f t="shared" si="876"/>
        <v>0</v>
      </c>
      <c r="O3139" s="1000"/>
      <c r="P3139" s="1000"/>
      <c r="Q3139" s="1000"/>
      <c r="R3139" s="1000"/>
      <c r="S3139" s="1000"/>
      <c r="T3139" s="1000"/>
      <c r="U3139" s="1000"/>
      <c r="V3139" s="1000"/>
      <c r="W3139" s="1000"/>
      <c r="X3139" s="1000"/>
      <c r="Y3139" s="1001"/>
      <c r="Z3139" s="1001" t="str">
        <f t="shared" si="877"/>
        <v xml:space="preserve">Cap.5 Pct.1: Nr. mediu de salariati (Col.3) &lt;= Nr. mediu de persoane ocupate (Col.4), pentru Rd.(1 la n). </v>
      </c>
      <c r="AA3139" s="2205">
        <f t="shared" si="873"/>
        <v>1</v>
      </c>
      <c r="AB3139" s="3036">
        <v>153</v>
      </c>
    </row>
    <row r="3140" spans="1:28" x14ac:dyDescent="0.25">
      <c r="A3140" s="1708">
        <f t="shared" ca="1" si="878"/>
        <v>0</v>
      </c>
      <c r="B3140" s="1708">
        <f t="shared" si="872"/>
        <v>10153200</v>
      </c>
      <c r="C3140" s="994">
        <v>153</v>
      </c>
      <c r="D3140" s="1796" t="s">
        <v>447</v>
      </c>
      <c r="E3140" s="994">
        <v>200</v>
      </c>
      <c r="F3140" s="995" t="s">
        <v>3974</v>
      </c>
      <c r="G3140" s="994"/>
      <c r="H3140" s="996" t="s">
        <v>345</v>
      </c>
      <c r="I3140" s="1091" t="s">
        <v>8844</v>
      </c>
      <c r="J3140" s="996"/>
      <c r="K3140" s="999" t="str">
        <f t="shared" ref="K3140:K3171" si="879">"Cap.5 Pct.1 rd."&amp;E3140&amp;" col.4"</f>
        <v>Cap.5 Pct.1 rd.200 col.4</v>
      </c>
      <c r="L3140" s="1000">
        <f t="shared" si="874"/>
        <v>0</v>
      </c>
      <c r="M3140" s="1000">
        <f t="shared" si="875"/>
        <v>0</v>
      </c>
      <c r="N3140" s="1725">
        <f t="shared" si="876"/>
        <v>0</v>
      </c>
      <c r="O3140" s="1000"/>
      <c r="P3140" s="1000"/>
      <c r="Q3140" s="1000"/>
      <c r="R3140" s="1000"/>
      <c r="S3140" s="1000"/>
      <c r="T3140" s="1000"/>
      <c r="U3140" s="1000"/>
      <c r="V3140" s="1000"/>
      <c r="W3140" s="1000"/>
      <c r="X3140" s="1000"/>
      <c r="Y3140" s="1001"/>
      <c r="Z3140" s="1001" t="str">
        <f t="shared" si="877"/>
        <v xml:space="preserve">Cap.5 Pct.1: Nr. mediu de salariati (Col.3) &lt;= Nr. mediu de persoane ocupate (Col.4), pentru Rd.(1 la n). </v>
      </c>
      <c r="AA3140" s="2205">
        <f t="shared" si="873"/>
        <v>1</v>
      </c>
      <c r="AB3140" s="3036">
        <v>153</v>
      </c>
    </row>
    <row r="3141" spans="1:28" x14ac:dyDescent="0.25">
      <c r="A3141" s="1708">
        <f t="shared" ca="1" si="878"/>
        <v>0</v>
      </c>
      <c r="B3141" s="1708">
        <f t="shared" si="872"/>
        <v>10153201</v>
      </c>
      <c r="C3141" s="994">
        <v>153</v>
      </c>
      <c r="D3141" s="1796" t="s">
        <v>447</v>
      </c>
      <c r="E3141" s="994">
        <v>201</v>
      </c>
      <c r="F3141" s="995" t="s">
        <v>3974</v>
      </c>
      <c r="G3141" s="994"/>
      <c r="H3141" s="996" t="s">
        <v>345</v>
      </c>
      <c r="I3141" s="1091" t="s">
        <v>8845</v>
      </c>
      <c r="J3141" s="996"/>
      <c r="K3141" s="999" t="str">
        <f t="shared" si="879"/>
        <v>Cap.5 Pct.1 rd.201 col.4</v>
      </c>
      <c r="L3141" s="1000">
        <f t="shared" si="874"/>
        <v>0</v>
      </c>
      <c r="M3141" s="1000">
        <f t="shared" si="875"/>
        <v>0</v>
      </c>
      <c r="N3141" s="1725">
        <f t="shared" si="876"/>
        <v>0</v>
      </c>
      <c r="O3141" s="1000"/>
      <c r="P3141" s="1000"/>
      <c r="Q3141" s="1000"/>
      <c r="R3141" s="1000"/>
      <c r="S3141" s="1000"/>
      <c r="T3141" s="1000"/>
      <c r="U3141" s="1000"/>
      <c r="V3141" s="1000"/>
      <c r="W3141" s="1000"/>
      <c r="X3141" s="1000"/>
      <c r="Y3141" s="1001"/>
      <c r="Z3141" s="1001" t="str">
        <f t="shared" si="877"/>
        <v xml:space="preserve">Cap.5 Pct.1: Nr. mediu de salariati (Col.3) &lt;= Nr. mediu de persoane ocupate (Col.4), pentru Rd.(1 la n). </v>
      </c>
      <c r="AA3141" s="2205">
        <f t="shared" si="873"/>
        <v>1</v>
      </c>
      <c r="AB3141" s="3036">
        <v>153</v>
      </c>
    </row>
    <row r="3142" spans="1:28" x14ac:dyDescent="0.25">
      <c r="A3142" s="1708">
        <f t="shared" ca="1" si="878"/>
        <v>0</v>
      </c>
      <c r="B3142" s="1708">
        <f t="shared" si="872"/>
        <v>10153202</v>
      </c>
      <c r="C3142" s="994">
        <v>153</v>
      </c>
      <c r="D3142" s="1796" t="s">
        <v>447</v>
      </c>
      <c r="E3142" s="994">
        <v>202</v>
      </c>
      <c r="F3142" s="995" t="s">
        <v>3974</v>
      </c>
      <c r="G3142" s="994"/>
      <c r="H3142" s="996" t="s">
        <v>345</v>
      </c>
      <c r="I3142" s="1091" t="s">
        <v>8846</v>
      </c>
      <c r="J3142" s="996"/>
      <c r="K3142" s="999" t="str">
        <f t="shared" si="879"/>
        <v>Cap.5 Pct.1 rd.202 col.4</v>
      </c>
      <c r="L3142" s="1000">
        <f t="shared" si="874"/>
        <v>0</v>
      </c>
      <c r="M3142" s="1000">
        <f t="shared" si="875"/>
        <v>0</v>
      </c>
      <c r="N3142" s="1725">
        <f t="shared" si="876"/>
        <v>0</v>
      </c>
      <c r="O3142" s="1000"/>
      <c r="P3142" s="1000"/>
      <c r="Q3142" s="1000"/>
      <c r="R3142" s="1000"/>
      <c r="S3142" s="1000"/>
      <c r="T3142" s="1000"/>
      <c r="U3142" s="1000"/>
      <c r="V3142" s="1000"/>
      <c r="W3142" s="1000"/>
      <c r="X3142" s="1000"/>
      <c r="Y3142" s="1001"/>
      <c r="Z3142" s="1001" t="str">
        <f t="shared" si="877"/>
        <v xml:space="preserve">Cap.5 Pct.1: Nr. mediu de salariati (Col.3) &lt;= Nr. mediu de persoane ocupate (Col.4), pentru Rd.(1 la n). </v>
      </c>
      <c r="AA3142" s="2205">
        <f t="shared" si="873"/>
        <v>1</v>
      </c>
      <c r="AB3142" s="3036">
        <v>153</v>
      </c>
    </row>
    <row r="3143" spans="1:28" x14ac:dyDescent="0.25">
      <c r="A3143" s="1708">
        <f t="shared" ca="1" si="878"/>
        <v>0</v>
      </c>
      <c r="B3143" s="1708">
        <f t="shared" si="872"/>
        <v>10153203</v>
      </c>
      <c r="C3143" s="994">
        <v>153</v>
      </c>
      <c r="D3143" s="1796" t="s">
        <v>447</v>
      </c>
      <c r="E3143" s="994">
        <v>203</v>
      </c>
      <c r="F3143" s="995" t="s">
        <v>3974</v>
      </c>
      <c r="G3143" s="994"/>
      <c r="H3143" s="996" t="s">
        <v>345</v>
      </c>
      <c r="I3143" s="1091" t="s">
        <v>8847</v>
      </c>
      <c r="J3143" s="996"/>
      <c r="K3143" s="999" t="str">
        <f t="shared" si="879"/>
        <v>Cap.5 Pct.1 rd.203 col.4</v>
      </c>
      <c r="L3143" s="1000">
        <f t="shared" si="874"/>
        <v>0</v>
      </c>
      <c r="M3143" s="1000">
        <f t="shared" si="875"/>
        <v>0</v>
      </c>
      <c r="N3143" s="1725">
        <f t="shared" si="876"/>
        <v>0</v>
      </c>
      <c r="O3143" s="1000"/>
      <c r="P3143" s="1000"/>
      <c r="Q3143" s="1000"/>
      <c r="R3143" s="1000"/>
      <c r="S3143" s="1000"/>
      <c r="T3143" s="1000"/>
      <c r="U3143" s="1000"/>
      <c r="V3143" s="1000"/>
      <c r="W3143" s="1000"/>
      <c r="X3143" s="1000"/>
      <c r="Y3143" s="1001"/>
      <c r="Z3143" s="1001" t="str">
        <f t="shared" si="877"/>
        <v xml:space="preserve">Cap.5 Pct.1: Nr. mediu de salariati (Col.3) &lt;= Nr. mediu de persoane ocupate (Col.4), pentru Rd.(1 la n). </v>
      </c>
      <c r="AA3143" s="2205">
        <f t="shared" si="873"/>
        <v>1</v>
      </c>
      <c r="AB3143" s="3036">
        <v>153</v>
      </c>
    </row>
    <row r="3144" spans="1:28" x14ac:dyDescent="0.25">
      <c r="A3144" s="1708">
        <f t="shared" ca="1" si="878"/>
        <v>0</v>
      </c>
      <c r="B3144" s="1708">
        <f t="shared" si="872"/>
        <v>10153204</v>
      </c>
      <c r="C3144" s="994">
        <v>153</v>
      </c>
      <c r="D3144" s="1796" t="s">
        <v>447</v>
      </c>
      <c r="E3144" s="994">
        <v>204</v>
      </c>
      <c r="F3144" s="995" t="s">
        <v>3974</v>
      </c>
      <c r="G3144" s="994"/>
      <c r="H3144" s="996" t="s">
        <v>345</v>
      </c>
      <c r="I3144" s="1091" t="s">
        <v>8848</v>
      </c>
      <c r="J3144" s="996"/>
      <c r="K3144" s="999" t="str">
        <f t="shared" si="879"/>
        <v>Cap.5 Pct.1 rd.204 col.4</v>
      </c>
      <c r="L3144" s="1000">
        <f t="shared" si="874"/>
        <v>0</v>
      </c>
      <c r="M3144" s="1000">
        <f t="shared" si="875"/>
        <v>0</v>
      </c>
      <c r="N3144" s="1725">
        <f t="shared" si="876"/>
        <v>0</v>
      </c>
      <c r="O3144" s="1000"/>
      <c r="P3144" s="1000"/>
      <c r="Q3144" s="1000"/>
      <c r="R3144" s="1000"/>
      <c r="S3144" s="1000"/>
      <c r="T3144" s="1000"/>
      <c r="U3144" s="1000"/>
      <c r="V3144" s="1000"/>
      <c r="W3144" s="1000"/>
      <c r="X3144" s="1000"/>
      <c r="Y3144" s="1001"/>
      <c r="Z3144" s="1001" t="str">
        <f t="shared" si="877"/>
        <v xml:space="preserve">Cap.5 Pct.1: Nr. mediu de salariati (Col.3) &lt;= Nr. mediu de persoane ocupate (Col.4), pentru Rd.(1 la n). </v>
      </c>
      <c r="AA3144" s="2205">
        <f t="shared" si="873"/>
        <v>1</v>
      </c>
      <c r="AB3144" s="3036">
        <v>153</v>
      </c>
    </row>
    <row r="3145" spans="1:28" x14ac:dyDescent="0.25">
      <c r="A3145" s="1708">
        <f t="shared" ca="1" si="878"/>
        <v>0</v>
      </c>
      <c r="B3145" s="1708">
        <f t="shared" si="872"/>
        <v>10153205</v>
      </c>
      <c r="C3145" s="994">
        <v>153</v>
      </c>
      <c r="D3145" s="1796" t="s">
        <v>447</v>
      </c>
      <c r="E3145" s="994">
        <v>205</v>
      </c>
      <c r="F3145" s="995" t="s">
        <v>3974</v>
      </c>
      <c r="G3145" s="994"/>
      <c r="H3145" s="996" t="s">
        <v>345</v>
      </c>
      <c r="I3145" s="1091" t="s">
        <v>8849</v>
      </c>
      <c r="J3145" s="996"/>
      <c r="K3145" s="999" t="str">
        <f t="shared" si="879"/>
        <v>Cap.5 Pct.1 rd.205 col.4</v>
      </c>
      <c r="L3145" s="1000">
        <f t="shared" si="874"/>
        <v>0</v>
      </c>
      <c r="M3145" s="1000">
        <f t="shared" si="875"/>
        <v>0</v>
      </c>
      <c r="N3145" s="1725">
        <f t="shared" si="876"/>
        <v>0</v>
      </c>
      <c r="O3145" s="1000"/>
      <c r="P3145" s="1000"/>
      <c r="Q3145" s="1000"/>
      <c r="R3145" s="1000"/>
      <c r="S3145" s="1000"/>
      <c r="T3145" s="1000"/>
      <c r="U3145" s="1000"/>
      <c r="V3145" s="1000"/>
      <c r="W3145" s="1000"/>
      <c r="X3145" s="1000"/>
      <c r="Y3145" s="1001"/>
      <c r="Z3145" s="1001" t="str">
        <f t="shared" si="877"/>
        <v xml:space="preserve">Cap.5 Pct.1: Nr. mediu de salariati (Col.3) &lt;= Nr. mediu de persoane ocupate (Col.4), pentru Rd.(1 la n). </v>
      </c>
      <c r="AA3145" s="2205">
        <f t="shared" si="873"/>
        <v>1</v>
      </c>
      <c r="AB3145" s="3036">
        <v>153</v>
      </c>
    </row>
    <row r="3146" spans="1:28" x14ac:dyDescent="0.25">
      <c r="A3146" s="1708">
        <f t="shared" ca="1" si="878"/>
        <v>0</v>
      </c>
      <c r="B3146" s="1708">
        <f t="shared" si="872"/>
        <v>10153206</v>
      </c>
      <c r="C3146" s="994">
        <v>153</v>
      </c>
      <c r="D3146" s="1796" t="s">
        <v>447</v>
      </c>
      <c r="E3146" s="994">
        <v>206</v>
      </c>
      <c r="F3146" s="995" t="s">
        <v>3974</v>
      </c>
      <c r="G3146" s="994"/>
      <c r="H3146" s="996" t="s">
        <v>345</v>
      </c>
      <c r="I3146" s="1091" t="s">
        <v>8850</v>
      </c>
      <c r="J3146" s="996"/>
      <c r="K3146" s="999" t="str">
        <f t="shared" si="879"/>
        <v>Cap.5 Pct.1 rd.206 col.4</v>
      </c>
      <c r="L3146" s="1000">
        <f t="shared" si="874"/>
        <v>0</v>
      </c>
      <c r="M3146" s="1000">
        <f t="shared" si="875"/>
        <v>0</v>
      </c>
      <c r="N3146" s="1725">
        <f t="shared" si="876"/>
        <v>0</v>
      </c>
      <c r="O3146" s="1000"/>
      <c r="P3146" s="1000"/>
      <c r="Q3146" s="1000"/>
      <c r="R3146" s="1000"/>
      <c r="S3146" s="1000"/>
      <c r="T3146" s="1000"/>
      <c r="U3146" s="1000"/>
      <c r="V3146" s="1000"/>
      <c r="W3146" s="1000"/>
      <c r="X3146" s="1000"/>
      <c r="Y3146" s="1001"/>
      <c r="Z3146" s="1001" t="str">
        <f t="shared" si="877"/>
        <v xml:space="preserve">Cap.5 Pct.1: Nr. mediu de salariati (Col.3) &lt;= Nr. mediu de persoane ocupate (Col.4), pentru Rd.(1 la n). </v>
      </c>
      <c r="AA3146" s="2205">
        <f t="shared" si="873"/>
        <v>1</v>
      </c>
      <c r="AB3146" s="3036">
        <v>153</v>
      </c>
    </row>
    <row r="3147" spans="1:28" x14ac:dyDescent="0.25">
      <c r="A3147" s="1708">
        <f t="shared" ca="1" si="878"/>
        <v>0</v>
      </c>
      <c r="B3147" s="1708">
        <f t="shared" ref="B3147:B3210" si="880">VALUE("1"&amp;TEXT(C3147,"0000")&amp;TEXT(E3147,"000"))</f>
        <v>10153207</v>
      </c>
      <c r="C3147" s="994">
        <v>153</v>
      </c>
      <c r="D3147" s="1796" t="s">
        <v>447</v>
      </c>
      <c r="E3147" s="994">
        <v>207</v>
      </c>
      <c r="F3147" s="995" t="s">
        <v>3974</v>
      </c>
      <c r="G3147" s="994"/>
      <c r="H3147" s="996" t="s">
        <v>345</v>
      </c>
      <c r="I3147" s="1091" t="s">
        <v>8851</v>
      </c>
      <c r="J3147" s="996"/>
      <c r="K3147" s="999" t="str">
        <f t="shared" si="879"/>
        <v>Cap.5 Pct.1 rd.207 col.4</v>
      </c>
      <c r="L3147" s="1000">
        <f t="shared" si="874"/>
        <v>0</v>
      </c>
      <c r="M3147" s="1000">
        <f t="shared" si="875"/>
        <v>0</v>
      </c>
      <c r="N3147" s="1725">
        <f t="shared" si="876"/>
        <v>0</v>
      </c>
      <c r="O3147" s="1000"/>
      <c r="P3147" s="1000"/>
      <c r="Q3147" s="1000"/>
      <c r="R3147" s="1000"/>
      <c r="S3147" s="1000"/>
      <c r="T3147" s="1000"/>
      <c r="U3147" s="1000"/>
      <c r="V3147" s="1000"/>
      <c r="W3147" s="1000"/>
      <c r="X3147" s="1000"/>
      <c r="Y3147" s="1001"/>
      <c r="Z3147" s="1001" t="str">
        <f t="shared" si="877"/>
        <v xml:space="preserve">Cap.5 Pct.1: Nr. mediu de salariati (Col.3) &lt;= Nr. mediu de persoane ocupate (Col.4), pentru Rd.(1 la n). </v>
      </c>
      <c r="AA3147" s="2205">
        <f t="shared" si="873"/>
        <v>1</v>
      </c>
      <c r="AB3147" s="3036">
        <v>153</v>
      </c>
    </row>
    <row r="3148" spans="1:28" x14ac:dyDescent="0.25">
      <c r="A3148" s="1708">
        <f t="shared" ca="1" si="878"/>
        <v>0</v>
      </c>
      <c r="B3148" s="1708">
        <f t="shared" si="880"/>
        <v>10153208</v>
      </c>
      <c r="C3148" s="994">
        <v>153</v>
      </c>
      <c r="D3148" s="1796" t="s">
        <v>447</v>
      </c>
      <c r="E3148" s="994">
        <v>208</v>
      </c>
      <c r="F3148" s="995" t="s">
        <v>3974</v>
      </c>
      <c r="G3148" s="994"/>
      <c r="H3148" s="996" t="s">
        <v>345</v>
      </c>
      <c r="I3148" s="1091" t="s">
        <v>8852</v>
      </c>
      <c r="J3148" s="996"/>
      <c r="K3148" s="999" t="str">
        <f t="shared" si="879"/>
        <v>Cap.5 Pct.1 rd.208 col.4</v>
      </c>
      <c r="L3148" s="1000">
        <f t="shared" si="874"/>
        <v>0</v>
      </c>
      <c r="M3148" s="1000">
        <f t="shared" si="875"/>
        <v>0</v>
      </c>
      <c r="N3148" s="1725">
        <f t="shared" si="876"/>
        <v>0</v>
      </c>
      <c r="O3148" s="1000"/>
      <c r="P3148" s="1000"/>
      <c r="Q3148" s="1000"/>
      <c r="R3148" s="1000"/>
      <c r="S3148" s="1000"/>
      <c r="T3148" s="1000"/>
      <c r="U3148" s="1000"/>
      <c r="V3148" s="1000"/>
      <c r="W3148" s="1000"/>
      <c r="X3148" s="1000"/>
      <c r="Y3148" s="1001"/>
      <c r="Z3148" s="1001" t="str">
        <f t="shared" si="877"/>
        <v xml:space="preserve">Cap.5 Pct.1: Nr. mediu de salariati (Col.3) &lt;= Nr. mediu de persoane ocupate (Col.4), pentru Rd.(1 la n). </v>
      </c>
      <c r="AA3148" s="2205">
        <f t="shared" si="873"/>
        <v>1</v>
      </c>
      <c r="AB3148" s="3036">
        <v>153</v>
      </c>
    </row>
    <row r="3149" spans="1:28" x14ac:dyDescent="0.25">
      <c r="A3149" s="1708">
        <f t="shared" ca="1" si="878"/>
        <v>0</v>
      </c>
      <c r="B3149" s="1708">
        <f t="shared" si="880"/>
        <v>10153209</v>
      </c>
      <c r="C3149" s="994">
        <v>153</v>
      </c>
      <c r="D3149" s="1796" t="s">
        <v>447</v>
      </c>
      <c r="E3149" s="994">
        <v>209</v>
      </c>
      <c r="F3149" s="995" t="s">
        <v>3974</v>
      </c>
      <c r="G3149" s="994"/>
      <c r="H3149" s="996" t="s">
        <v>345</v>
      </c>
      <c r="I3149" s="1091" t="s">
        <v>8853</v>
      </c>
      <c r="J3149" s="996"/>
      <c r="K3149" s="999" t="str">
        <f t="shared" si="879"/>
        <v>Cap.5 Pct.1 rd.209 col.4</v>
      </c>
      <c r="L3149" s="1000">
        <f t="shared" si="874"/>
        <v>0</v>
      </c>
      <c r="M3149" s="1000">
        <f t="shared" si="875"/>
        <v>0</v>
      </c>
      <c r="N3149" s="1725">
        <f t="shared" si="876"/>
        <v>0</v>
      </c>
      <c r="O3149" s="1000"/>
      <c r="P3149" s="1000"/>
      <c r="Q3149" s="1000"/>
      <c r="R3149" s="1000"/>
      <c r="S3149" s="1000"/>
      <c r="T3149" s="1000"/>
      <c r="U3149" s="1000"/>
      <c r="V3149" s="1000"/>
      <c r="W3149" s="1000"/>
      <c r="X3149" s="1000"/>
      <c r="Y3149" s="1001"/>
      <c r="Z3149" s="1001" t="str">
        <f t="shared" si="877"/>
        <v xml:space="preserve">Cap.5 Pct.1: Nr. mediu de salariati (Col.3) &lt;= Nr. mediu de persoane ocupate (Col.4), pentru Rd.(1 la n). </v>
      </c>
      <c r="AA3149" s="2205">
        <f t="shared" si="873"/>
        <v>1</v>
      </c>
      <c r="AB3149" s="3036">
        <v>153</v>
      </c>
    </row>
    <row r="3150" spans="1:28" x14ac:dyDescent="0.25">
      <c r="A3150" s="1708">
        <f t="shared" ca="1" si="878"/>
        <v>0</v>
      </c>
      <c r="B3150" s="1708">
        <f t="shared" si="880"/>
        <v>10153210</v>
      </c>
      <c r="C3150" s="994">
        <v>153</v>
      </c>
      <c r="D3150" s="1796" t="s">
        <v>447</v>
      </c>
      <c r="E3150" s="994">
        <v>210</v>
      </c>
      <c r="F3150" s="995" t="s">
        <v>3974</v>
      </c>
      <c r="G3150" s="994"/>
      <c r="H3150" s="996" t="s">
        <v>345</v>
      </c>
      <c r="I3150" s="1091" t="s">
        <v>8854</v>
      </c>
      <c r="J3150" s="996"/>
      <c r="K3150" s="999" t="str">
        <f t="shared" si="879"/>
        <v>Cap.5 Pct.1 rd.210 col.4</v>
      </c>
      <c r="L3150" s="1000">
        <f t="shared" si="874"/>
        <v>0</v>
      </c>
      <c r="M3150" s="1000">
        <f t="shared" si="875"/>
        <v>0</v>
      </c>
      <c r="N3150" s="1725">
        <f t="shared" si="876"/>
        <v>0</v>
      </c>
      <c r="O3150" s="1000"/>
      <c r="P3150" s="1000"/>
      <c r="Q3150" s="1000"/>
      <c r="R3150" s="1000"/>
      <c r="S3150" s="1000"/>
      <c r="T3150" s="1000"/>
      <c r="U3150" s="1000"/>
      <c r="V3150" s="1000"/>
      <c r="W3150" s="1000"/>
      <c r="X3150" s="1000"/>
      <c r="Y3150" s="1001"/>
      <c r="Z3150" s="1001" t="str">
        <f t="shared" si="877"/>
        <v xml:space="preserve">Cap.5 Pct.1: Nr. mediu de salariati (Col.3) &lt;= Nr. mediu de persoane ocupate (Col.4), pentru Rd.(1 la n). </v>
      </c>
      <c r="AA3150" s="2205">
        <f t="shared" si="873"/>
        <v>1</v>
      </c>
      <c r="AB3150" s="3036">
        <v>153</v>
      </c>
    </row>
    <row r="3151" spans="1:28" x14ac:dyDescent="0.25">
      <c r="A3151" s="1708">
        <f t="shared" ca="1" si="878"/>
        <v>0</v>
      </c>
      <c r="B3151" s="1708">
        <f t="shared" si="880"/>
        <v>10153211</v>
      </c>
      <c r="C3151" s="994">
        <v>153</v>
      </c>
      <c r="D3151" s="1796" t="s">
        <v>447</v>
      </c>
      <c r="E3151" s="994">
        <v>211</v>
      </c>
      <c r="F3151" s="995" t="s">
        <v>3974</v>
      </c>
      <c r="G3151" s="994"/>
      <c r="H3151" s="996" t="s">
        <v>345</v>
      </c>
      <c r="I3151" s="1091" t="s">
        <v>8855</v>
      </c>
      <c r="J3151" s="996"/>
      <c r="K3151" s="999" t="str">
        <f t="shared" si="879"/>
        <v>Cap.5 Pct.1 rd.211 col.4</v>
      </c>
      <c r="L3151" s="1000">
        <f t="shared" si="874"/>
        <v>0</v>
      </c>
      <c r="M3151" s="1000">
        <f t="shared" si="875"/>
        <v>0</v>
      </c>
      <c r="N3151" s="1725">
        <f t="shared" si="876"/>
        <v>0</v>
      </c>
      <c r="O3151" s="1000"/>
      <c r="P3151" s="1000"/>
      <c r="Q3151" s="1000"/>
      <c r="R3151" s="1000"/>
      <c r="S3151" s="1000"/>
      <c r="T3151" s="1000"/>
      <c r="U3151" s="1000"/>
      <c r="V3151" s="1000"/>
      <c r="W3151" s="1000"/>
      <c r="X3151" s="1000"/>
      <c r="Y3151" s="1001"/>
      <c r="Z3151" s="1001" t="str">
        <f t="shared" si="877"/>
        <v xml:space="preserve">Cap.5 Pct.1: Nr. mediu de salariati (Col.3) &lt;= Nr. mediu de persoane ocupate (Col.4), pentru Rd.(1 la n). </v>
      </c>
      <c r="AA3151" s="2205">
        <f t="shared" si="873"/>
        <v>1</v>
      </c>
      <c r="AB3151" s="3036">
        <v>153</v>
      </c>
    </row>
    <row r="3152" spans="1:28" x14ac:dyDescent="0.25">
      <c r="A3152" s="1708">
        <f t="shared" ca="1" si="878"/>
        <v>0</v>
      </c>
      <c r="B3152" s="1708">
        <f t="shared" si="880"/>
        <v>10153212</v>
      </c>
      <c r="C3152" s="994">
        <v>153</v>
      </c>
      <c r="D3152" s="1796" t="s">
        <v>447</v>
      </c>
      <c r="E3152" s="994">
        <v>212</v>
      </c>
      <c r="F3152" s="995" t="s">
        <v>3974</v>
      </c>
      <c r="G3152" s="994"/>
      <c r="H3152" s="996" t="s">
        <v>345</v>
      </c>
      <c r="I3152" s="1091" t="s">
        <v>8856</v>
      </c>
      <c r="J3152" s="996"/>
      <c r="K3152" s="999" t="str">
        <f t="shared" si="879"/>
        <v>Cap.5 Pct.1 rd.212 col.4</v>
      </c>
      <c r="L3152" s="1000">
        <f t="shared" si="874"/>
        <v>0</v>
      </c>
      <c r="M3152" s="1000">
        <f t="shared" si="875"/>
        <v>0</v>
      </c>
      <c r="N3152" s="1725">
        <f t="shared" si="876"/>
        <v>0</v>
      </c>
      <c r="O3152" s="1000"/>
      <c r="P3152" s="1000"/>
      <c r="Q3152" s="1000"/>
      <c r="R3152" s="1000"/>
      <c r="S3152" s="1000"/>
      <c r="T3152" s="1000"/>
      <c r="U3152" s="1000"/>
      <c r="V3152" s="1000"/>
      <c r="W3152" s="1000"/>
      <c r="X3152" s="1000"/>
      <c r="Y3152" s="1001"/>
      <c r="Z3152" s="1001" t="str">
        <f t="shared" si="877"/>
        <v xml:space="preserve">Cap.5 Pct.1: Nr. mediu de salariati (Col.3) &lt;= Nr. mediu de persoane ocupate (Col.4), pentru Rd.(1 la n). </v>
      </c>
      <c r="AA3152" s="2205">
        <f t="shared" si="873"/>
        <v>1</v>
      </c>
      <c r="AB3152" s="3036">
        <v>153</v>
      </c>
    </row>
    <row r="3153" spans="1:28" x14ac:dyDescent="0.25">
      <c r="A3153" s="1708">
        <f t="shared" ca="1" si="878"/>
        <v>0</v>
      </c>
      <c r="B3153" s="1708">
        <f t="shared" si="880"/>
        <v>10153213</v>
      </c>
      <c r="C3153" s="994">
        <v>153</v>
      </c>
      <c r="D3153" s="1796" t="s">
        <v>447</v>
      </c>
      <c r="E3153" s="994">
        <v>213</v>
      </c>
      <c r="F3153" s="995" t="s">
        <v>3974</v>
      </c>
      <c r="G3153" s="994"/>
      <c r="H3153" s="996" t="s">
        <v>345</v>
      </c>
      <c r="I3153" s="1091" t="s">
        <v>8857</v>
      </c>
      <c r="J3153" s="996"/>
      <c r="K3153" s="999" t="str">
        <f t="shared" si="879"/>
        <v>Cap.5 Pct.1 rd.213 col.4</v>
      </c>
      <c r="L3153" s="1000">
        <f t="shared" si="874"/>
        <v>0</v>
      </c>
      <c r="M3153" s="1000">
        <f t="shared" si="875"/>
        <v>0</v>
      </c>
      <c r="N3153" s="1725">
        <f t="shared" si="876"/>
        <v>0</v>
      </c>
      <c r="O3153" s="1000"/>
      <c r="P3153" s="1000"/>
      <c r="Q3153" s="1000"/>
      <c r="R3153" s="1000"/>
      <c r="S3153" s="1000"/>
      <c r="T3153" s="1000"/>
      <c r="U3153" s="1000"/>
      <c r="V3153" s="1000"/>
      <c r="W3153" s="1000"/>
      <c r="X3153" s="1000"/>
      <c r="Y3153" s="1001"/>
      <c r="Z3153" s="1001" t="str">
        <f t="shared" si="877"/>
        <v xml:space="preserve">Cap.5 Pct.1: Nr. mediu de salariati (Col.3) &lt;= Nr. mediu de persoane ocupate (Col.4), pentru Rd.(1 la n). </v>
      </c>
      <c r="AA3153" s="2205">
        <f t="shared" si="873"/>
        <v>1</v>
      </c>
      <c r="AB3153" s="3036">
        <v>153</v>
      </c>
    </row>
    <row r="3154" spans="1:28" x14ac:dyDescent="0.25">
      <c r="A3154" s="1708">
        <f t="shared" ca="1" si="878"/>
        <v>0</v>
      </c>
      <c r="B3154" s="1708">
        <f t="shared" si="880"/>
        <v>10153214</v>
      </c>
      <c r="C3154" s="994">
        <v>153</v>
      </c>
      <c r="D3154" s="1796" t="s">
        <v>447</v>
      </c>
      <c r="E3154" s="994">
        <v>214</v>
      </c>
      <c r="F3154" s="995" t="s">
        <v>3974</v>
      </c>
      <c r="G3154" s="994"/>
      <c r="H3154" s="996" t="s">
        <v>345</v>
      </c>
      <c r="I3154" s="1091" t="s">
        <v>8858</v>
      </c>
      <c r="J3154" s="996"/>
      <c r="K3154" s="999" t="str">
        <f t="shared" si="879"/>
        <v>Cap.5 Pct.1 rd.214 col.4</v>
      </c>
      <c r="L3154" s="1000">
        <f t="shared" si="874"/>
        <v>0</v>
      </c>
      <c r="M3154" s="1000">
        <f t="shared" si="875"/>
        <v>0</v>
      </c>
      <c r="N3154" s="1725">
        <f t="shared" si="876"/>
        <v>0</v>
      </c>
      <c r="O3154" s="1000"/>
      <c r="P3154" s="1000"/>
      <c r="Q3154" s="1000"/>
      <c r="R3154" s="1000"/>
      <c r="S3154" s="1000"/>
      <c r="T3154" s="1000"/>
      <c r="U3154" s="1000"/>
      <c r="V3154" s="1000"/>
      <c r="W3154" s="1000"/>
      <c r="X3154" s="1000"/>
      <c r="Y3154" s="1001"/>
      <c r="Z3154" s="1001" t="str">
        <f t="shared" si="877"/>
        <v xml:space="preserve">Cap.5 Pct.1: Nr. mediu de salariati (Col.3) &lt;= Nr. mediu de persoane ocupate (Col.4), pentru Rd.(1 la n). </v>
      </c>
      <c r="AA3154" s="2205">
        <f t="shared" si="873"/>
        <v>1</v>
      </c>
      <c r="AB3154" s="3036">
        <v>153</v>
      </c>
    </row>
    <row r="3155" spans="1:28" x14ac:dyDescent="0.25">
      <c r="A3155" s="1708">
        <f t="shared" ca="1" si="878"/>
        <v>0</v>
      </c>
      <c r="B3155" s="1708">
        <f t="shared" si="880"/>
        <v>10153215</v>
      </c>
      <c r="C3155" s="994">
        <v>153</v>
      </c>
      <c r="D3155" s="1796" t="s">
        <v>447</v>
      </c>
      <c r="E3155" s="994">
        <v>215</v>
      </c>
      <c r="F3155" s="995" t="s">
        <v>3974</v>
      </c>
      <c r="G3155" s="994"/>
      <c r="H3155" s="996" t="s">
        <v>345</v>
      </c>
      <c r="I3155" s="1091" t="s">
        <v>8859</v>
      </c>
      <c r="J3155" s="996"/>
      <c r="K3155" s="999" t="str">
        <f t="shared" si="879"/>
        <v>Cap.5 Pct.1 rd.215 col.4</v>
      </c>
      <c r="L3155" s="1000">
        <f t="shared" si="874"/>
        <v>0</v>
      </c>
      <c r="M3155" s="1000">
        <f t="shared" si="875"/>
        <v>0</v>
      </c>
      <c r="N3155" s="1725">
        <f t="shared" si="876"/>
        <v>0</v>
      </c>
      <c r="O3155" s="1000"/>
      <c r="P3155" s="1000"/>
      <c r="Q3155" s="1000"/>
      <c r="R3155" s="1000"/>
      <c r="S3155" s="1000"/>
      <c r="T3155" s="1000"/>
      <c r="U3155" s="1000"/>
      <c r="V3155" s="1000"/>
      <c r="W3155" s="1000"/>
      <c r="X3155" s="1000"/>
      <c r="Y3155" s="1001"/>
      <c r="Z3155" s="1001" t="str">
        <f t="shared" si="877"/>
        <v xml:space="preserve">Cap.5 Pct.1: Nr. mediu de salariati (Col.3) &lt;= Nr. mediu de persoane ocupate (Col.4), pentru Rd.(1 la n). </v>
      </c>
      <c r="AA3155" s="2205">
        <f t="shared" si="873"/>
        <v>1</v>
      </c>
      <c r="AB3155" s="3036">
        <v>153</v>
      </c>
    </row>
    <row r="3156" spans="1:28" x14ac:dyDescent="0.25">
      <c r="A3156" s="1708">
        <f t="shared" ca="1" si="878"/>
        <v>0</v>
      </c>
      <c r="B3156" s="1708">
        <f t="shared" si="880"/>
        <v>10153216</v>
      </c>
      <c r="C3156" s="994">
        <v>153</v>
      </c>
      <c r="D3156" s="1796" t="s">
        <v>447</v>
      </c>
      <c r="E3156" s="994">
        <v>216</v>
      </c>
      <c r="F3156" s="995" t="s">
        <v>3974</v>
      </c>
      <c r="G3156" s="994"/>
      <c r="H3156" s="996" t="s">
        <v>345</v>
      </c>
      <c r="I3156" s="1091" t="s">
        <v>8860</v>
      </c>
      <c r="J3156" s="996"/>
      <c r="K3156" s="999" t="str">
        <f t="shared" si="879"/>
        <v>Cap.5 Pct.1 rd.216 col.4</v>
      </c>
      <c r="L3156" s="1000">
        <f t="shared" si="874"/>
        <v>0</v>
      </c>
      <c r="M3156" s="1000">
        <f t="shared" si="875"/>
        <v>0</v>
      </c>
      <c r="N3156" s="1725">
        <f t="shared" si="876"/>
        <v>0</v>
      </c>
      <c r="O3156" s="1000"/>
      <c r="P3156" s="1000"/>
      <c r="Q3156" s="1000"/>
      <c r="R3156" s="1000"/>
      <c r="S3156" s="1000"/>
      <c r="T3156" s="1000"/>
      <c r="U3156" s="1000"/>
      <c r="V3156" s="1000"/>
      <c r="W3156" s="1000"/>
      <c r="X3156" s="1000"/>
      <c r="Y3156" s="1001"/>
      <c r="Z3156" s="1001" t="str">
        <f t="shared" si="877"/>
        <v xml:space="preserve">Cap.5 Pct.1: Nr. mediu de salariati (Col.3) &lt;= Nr. mediu de persoane ocupate (Col.4), pentru Rd.(1 la n). </v>
      </c>
      <c r="AA3156" s="2205">
        <f t="shared" si="873"/>
        <v>1</v>
      </c>
      <c r="AB3156" s="3036">
        <v>153</v>
      </c>
    </row>
    <row r="3157" spans="1:28" x14ac:dyDescent="0.25">
      <c r="A3157" s="1708">
        <f t="shared" ca="1" si="878"/>
        <v>0</v>
      </c>
      <c r="B3157" s="1708">
        <f t="shared" si="880"/>
        <v>10153217</v>
      </c>
      <c r="C3157" s="994">
        <v>153</v>
      </c>
      <c r="D3157" s="1796" t="s">
        <v>447</v>
      </c>
      <c r="E3157" s="994">
        <v>217</v>
      </c>
      <c r="F3157" s="995" t="s">
        <v>3974</v>
      </c>
      <c r="G3157" s="994"/>
      <c r="H3157" s="996" t="s">
        <v>345</v>
      </c>
      <c r="I3157" s="1091" t="s">
        <v>8861</v>
      </c>
      <c r="J3157" s="996"/>
      <c r="K3157" s="999" t="str">
        <f t="shared" si="879"/>
        <v>Cap.5 Pct.1 rd.217 col.4</v>
      </c>
      <c r="L3157" s="1000">
        <f t="shared" si="874"/>
        <v>0</v>
      </c>
      <c r="M3157" s="1000">
        <f t="shared" si="875"/>
        <v>0</v>
      </c>
      <c r="N3157" s="1725">
        <f t="shared" si="876"/>
        <v>0</v>
      </c>
      <c r="O3157" s="1000"/>
      <c r="P3157" s="1000"/>
      <c r="Q3157" s="1000"/>
      <c r="R3157" s="1000"/>
      <c r="S3157" s="1000"/>
      <c r="T3157" s="1000"/>
      <c r="U3157" s="1000"/>
      <c r="V3157" s="1000"/>
      <c r="W3157" s="1000"/>
      <c r="X3157" s="1000"/>
      <c r="Y3157" s="1001"/>
      <c r="Z3157" s="1001" t="str">
        <f t="shared" si="877"/>
        <v xml:space="preserve">Cap.5 Pct.1: Nr. mediu de salariati (Col.3) &lt;= Nr. mediu de persoane ocupate (Col.4), pentru Rd.(1 la n). </v>
      </c>
      <c r="AA3157" s="2205">
        <f t="shared" si="873"/>
        <v>1</v>
      </c>
      <c r="AB3157" s="3036">
        <v>153</v>
      </c>
    </row>
    <row r="3158" spans="1:28" x14ac:dyDescent="0.25">
      <c r="A3158" s="1708">
        <f t="shared" ca="1" si="878"/>
        <v>0</v>
      </c>
      <c r="B3158" s="1708">
        <f t="shared" si="880"/>
        <v>10153218</v>
      </c>
      <c r="C3158" s="994">
        <v>153</v>
      </c>
      <c r="D3158" s="1796" t="s">
        <v>447</v>
      </c>
      <c r="E3158" s="994">
        <v>218</v>
      </c>
      <c r="F3158" s="995" t="s">
        <v>3974</v>
      </c>
      <c r="G3158" s="994"/>
      <c r="H3158" s="996" t="s">
        <v>345</v>
      </c>
      <c r="I3158" s="1091" t="s">
        <v>8862</v>
      </c>
      <c r="J3158" s="996"/>
      <c r="K3158" s="999" t="str">
        <f t="shared" si="879"/>
        <v>Cap.5 Pct.1 rd.218 col.4</v>
      </c>
      <c r="L3158" s="1000">
        <f t="shared" si="874"/>
        <v>0</v>
      </c>
      <c r="M3158" s="1000">
        <f t="shared" si="875"/>
        <v>0</v>
      </c>
      <c r="N3158" s="1725">
        <f t="shared" si="876"/>
        <v>0</v>
      </c>
      <c r="O3158" s="1000"/>
      <c r="P3158" s="1000"/>
      <c r="Q3158" s="1000"/>
      <c r="R3158" s="1000"/>
      <c r="S3158" s="1000"/>
      <c r="T3158" s="1000"/>
      <c r="U3158" s="1000"/>
      <c r="V3158" s="1000"/>
      <c r="W3158" s="1000"/>
      <c r="X3158" s="1000"/>
      <c r="Y3158" s="1001"/>
      <c r="Z3158" s="1001" t="str">
        <f t="shared" si="877"/>
        <v xml:space="preserve">Cap.5 Pct.1: Nr. mediu de salariati (Col.3) &lt;= Nr. mediu de persoane ocupate (Col.4), pentru Rd.(1 la n). </v>
      </c>
      <c r="AA3158" s="2205">
        <f t="shared" si="873"/>
        <v>1</v>
      </c>
      <c r="AB3158" s="3036">
        <v>153</v>
      </c>
    </row>
    <row r="3159" spans="1:28" x14ac:dyDescent="0.25">
      <c r="A3159" s="1708">
        <f t="shared" ca="1" si="878"/>
        <v>0</v>
      </c>
      <c r="B3159" s="1708">
        <f t="shared" si="880"/>
        <v>10153219</v>
      </c>
      <c r="C3159" s="994">
        <v>153</v>
      </c>
      <c r="D3159" s="1796" t="s">
        <v>447</v>
      </c>
      <c r="E3159" s="994">
        <v>219</v>
      </c>
      <c r="F3159" s="995" t="s">
        <v>3974</v>
      </c>
      <c r="G3159" s="994"/>
      <c r="H3159" s="996" t="s">
        <v>345</v>
      </c>
      <c r="I3159" s="1091" t="s">
        <v>8863</v>
      </c>
      <c r="J3159" s="996"/>
      <c r="K3159" s="999" t="str">
        <f t="shared" si="879"/>
        <v>Cap.5 Pct.1 rd.219 col.4</v>
      </c>
      <c r="L3159" s="1000">
        <f t="shared" si="874"/>
        <v>0</v>
      </c>
      <c r="M3159" s="1000">
        <f t="shared" si="875"/>
        <v>0</v>
      </c>
      <c r="N3159" s="1725">
        <f t="shared" si="876"/>
        <v>0</v>
      </c>
      <c r="O3159" s="1000"/>
      <c r="P3159" s="1000"/>
      <c r="Q3159" s="1000"/>
      <c r="R3159" s="1000"/>
      <c r="S3159" s="1000"/>
      <c r="T3159" s="1000"/>
      <c r="U3159" s="1000"/>
      <c r="V3159" s="1000"/>
      <c r="W3159" s="1000"/>
      <c r="X3159" s="1000"/>
      <c r="Y3159" s="1001"/>
      <c r="Z3159" s="1001" t="str">
        <f t="shared" si="877"/>
        <v xml:space="preserve">Cap.5 Pct.1: Nr. mediu de salariati (Col.3) &lt;= Nr. mediu de persoane ocupate (Col.4), pentru Rd.(1 la n). </v>
      </c>
      <c r="AA3159" s="2205">
        <f t="shared" si="873"/>
        <v>1</v>
      </c>
      <c r="AB3159" s="3036">
        <v>153</v>
      </c>
    </row>
    <row r="3160" spans="1:28" x14ac:dyDescent="0.25">
      <c r="A3160" s="1708">
        <f t="shared" ca="1" si="878"/>
        <v>0</v>
      </c>
      <c r="B3160" s="1708">
        <f t="shared" si="880"/>
        <v>10153220</v>
      </c>
      <c r="C3160" s="994">
        <v>153</v>
      </c>
      <c r="D3160" s="1796" t="s">
        <v>447</v>
      </c>
      <c r="E3160" s="994">
        <v>220</v>
      </c>
      <c r="F3160" s="995" t="s">
        <v>3974</v>
      </c>
      <c r="G3160" s="994"/>
      <c r="H3160" s="996" t="s">
        <v>345</v>
      </c>
      <c r="I3160" s="1091" t="s">
        <v>8864</v>
      </c>
      <c r="J3160" s="996"/>
      <c r="K3160" s="999" t="str">
        <f t="shared" si="879"/>
        <v>Cap.5 Pct.1 rd.220 col.4</v>
      </c>
      <c r="L3160" s="1000">
        <f t="shared" si="874"/>
        <v>0</v>
      </c>
      <c r="M3160" s="1000">
        <f t="shared" si="875"/>
        <v>0</v>
      </c>
      <c r="N3160" s="1725">
        <f t="shared" si="876"/>
        <v>0</v>
      </c>
      <c r="O3160" s="1000"/>
      <c r="P3160" s="1000"/>
      <c r="Q3160" s="1000"/>
      <c r="R3160" s="1000"/>
      <c r="S3160" s="1000"/>
      <c r="T3160" s="1000"/>
      <c r="U3160" s="1000"/>
      <c r="V3160" s="1000"/>
      <c r="W3160" s="1000"/>
      <c r="X3160" s="1000"/>
      <c r="Y3160" s="1001"/>
      <c r="Z3160" s="1001" t="str">
        <f t="shared" si="877"/>
        <v xml:space="preserve">Cap.5 Pct.1: Nr. mediu de salariati (Col.3) &lt;= Nr. mediu de persoane ocupate (Col.4), pentru Rd.(1 la n). </v>
      </c>
      <c r="AA3160" s="2205">
        <f t="shared" si="873"/>
        <v>1</v>
      </c>
      <c r="AB3160" s="3036">
        <v>153</v>
      </c>
    </row>
    <row r="3161" spans="1:28" x14ac:dyDescent="0.25">
      <c r="A3161" s="1708">
        <f t="shared" ca="1" si="878"/>
        <v>0</v>
      </c>
      <c r="B3161" s="1708">
        <f t="shared" si="880"/>
        <v>10153221</v>
      </c>
      <c r="C3161" s="994">
        <v>153</v>
      </c>
      <c r="D3161" s="1796" t="s">
        <v>447</v>
      </c>
      <c r="E3161" s="994">
        <v>221</v>
      </c>
      <c r="F3161" s="995" t="s">
        <v>3974</v>
      </c>
      <c r="G3161" s="994"/>
      <c r="H3161" s="996" t="s">
        <v>345</v>
      </c>
      <c r="I3161" s="1091" t="s">
        <v>8865</v>
      </c>
      <c r="J3161" s="996"/>
      <c r="K3161" s="999" t="str">
        <f t="shared" si="879"/>
        <v>Cap.5 Pct.1 rd.221 col.4</v>
      </c>
      <c r="L3161" s="1000">
        <f t="shared" si="874"/>
        <v>0</v>
      </c>
      <c r="M3161" s="1000">
        <f t="shared" si="875"/>
        <v>0</v>
      </c>
      <c r="N3161" s="1725">
        <f t="shared" si="876"/>
        <v>0</v>
      </c>
      <c r="O3161" s="1000"/>
      <c r="P3161" s="1000"/>
      <c r="Q3161" s="1000"/>
      <c r="R3161" s="1000"/>
      <c r="S3161" s="1000"/>
      <c r="T3161" s="1000"/>
      <c r="U3161" s="1000"/>
      <c r="V3161" s="1000"/>
      <c r="W3161" s="1000"/>
      <c r="X3161" s="1000"/>
      <c r="Y3161" s="1001"/>
      <c r="Z3161" s="1001" t="str">
        <f t="shared" si="877"/>
        <v xml:space="preserve">Cap.5 Pct.1: Nr. mediu de salariati (Col.3) &lt;= Nr. mediu de persoane ocupate (Col.4), pentru Rd.(1 la n). </v>
      </c>
      <c r="AA3161" s="2205">
        <f t="shared" si="873"/>
        <v>1</v>
      </c>
      <c r="AB3161" s="3036">
        <v>153</v>
      </c>
    </row>
    <row r="3162" spans="1:28" x14ac:dyDescent="0.25">
      <c r="A3162" s="1708">
        <f t="shared" ca="1" si="878"/>
        <v>0</v>
      </c>
      <c r="B3162" s="1708">
        <f t="shared" si="880"/>
        <v>10153222</v>
      </c>
      <c r="C3162" s="994">
        <v>153</v>
      </c>
      <c r="D3162" s="1796" t="s">
        <v>447</v>
      </c>
      <c r="E3162" s="994">
        <v>222</v>
      </c>
      <c r="F3162" s="995" t="s">
        <v>3974</v>
      </c>
      <c r="G3162" s="994"/>
      <c r="H3162" s="996" t="s">
        <v>345</v>
      </c>
      <c r="I3162" s="1091" t="s">
        <v>8866</v>
      </c>
      <c r="J3162" s="996"/>
      <c r="K3162" s="999" t="str">
        <f t="shared" si="879"/>
        <v>Cap.5 Pct.1 rd.222 col.4</v>
      </c>
      <c r="L3162" s="1000">
        <f t="shared" si="874"/>
        <v>0</v>
      </c>
      <c r="M3162" s="1000">
        <f t="shared" si="875"/>
        <v>0</v>
      </c>
      <c r="N3162" s="1725">
        <f t="shared" si="876"/>
        <v>0</v>
      </c>
      <c r="O3162" s="1000"/>
      <c r="P3162" s="1000"/>
      <c r="Q3162" s="1000"/>
      <c r="R3162" s="1000"/>
      <c r="S3162" s="1000"/>
      <c r="T3162" s="1000"/>
      <c r="U3162" s="1000"/>
      <c r="V3162" s="1000"/>
      <c r="W3162" s="1000"/>
      <c r="X3162" s="1000"/>
      <c r="Y3162" s="1001"/>
      <c r="Z3162" s="1001" t="str">
        <f t="shared" si="877"/>
        <v xml:space="preserve">Cap.5 Pct.1: Nr. mediu de salariati (Col.3) &lt;= Nr. mediu de persoane ocupate (Col.4), pentru Rd.(1 la n). </v>
      </c>
      <c r="AA3162" s="2205">
        <f t="shared" si="873"/>
        <v>1</v>
      </c>
      <c r="AB3162" s="3036">
        <v>153</v>
      </c>
    </row>
    <row r="3163" spans="1:28" x14ac:dyDescent="0.25">
      <c r="A3163" s="1708">
        <f t="shared" ca="1" si="878"/>
        <v>0</v>
      </c>
      <c r="B3163" s="1708">
        <f t="shared" si="880"/>
        <v>10153223</v>
      </c>
      <c r="C3163" s="994">
        <v>153</v>
      </c>
      <c r="D3163" s="1796" t="s">
        <v>447</v>
      </c>
      <c r="E3163" s="994">
        <v>223</v>
      </c>
      <c r="F3163" s="995" t="s">
        <v>3974</v>
      </c>
      <c r="G3163" s="994"/>
      <c r="H3163" s="996" t="s">
        <v>345</v>
      </c>
      <c r="I3163" s="1091" t="s">
        <v>8867</v>
      </c>
      <c r="J3163" s="996"/>
      <c r="K3163" s="999" t="str">
        <f t="shared" si="879"/>
        <v>Cap.5 Pct.1 rd.223 col.4</v>
      </c>
      <c r="L3163" s="1000">
        <f t="shared" si="874"/>
        <v>0</v>
      </c>
      <c r="M3163" s="1000">
        <f t="shared" si="875"/>
        <v>0</v>
      </c>
      <c r="N3163" s="1725">
        <f t="shared" si="876"/>
        <v>0</v>
      </c>
      <c r="O3163" s="1000"/>
      <c r="P3163" s="1000"/>
      <c r="Q3163" s="1000"/>
      <c r="R3163" s="1000"/>
      <c r="S3163" s="1000"/>
      <c r="T3163" s="1000"/>
      <c r="U3163" s="1000"/>
      <c r="V3163" s="1000"/>
      <c r="W3163" s="1000"/>
      <c r="X3163" s="1000"/>
      <c r="Y3163" s="1001"/>
      <c r="Z3163" s="1001" t="str">
        <f t="shared" si="877"/>
        <v xml:space="preserve">Cap.5 Pct.1: Nr. mediu de salariati (Col.3) &lt;= Nr. mediu de persoane ocupate (Col.4), pentru Rd.(1 la n). </v>
      </c>
      <c r="AA3163" s="2205">
        <f t="shared" si="873"/>
        <v>1</v>
      </c>
      <c r="AB3163" s="3036">
        <v>153</v>
      </c>
    </row>
    <row r="3164" spans="1:28" x14ac:dyDescent="0.25">
      <c r="A3164" s="1708">
        <f t="shared" ca="1" si="878"/>
        <v>0</v>
      </c>
      <c r="B3164" s="1708">
        <f t="shared" si="880"/>
        <v>10153224</v>
      </c>
      <c r="C3164" s="994">
        <v>153</v>
      </c>
      <c r="D3164" s="1796" t="s">
        <v>447</v>
      </c>
      <c r="E3164" s="994">
        <v>224</v>
      </c>
      <c r="F3164" s="995" t="s">
        <v>3974</v>
      </c>
      <c r="G3164" s="994"/>
      <c r="H3164" s="996" t="s">
        <v>345</v>
      </c>
      <c r="I3164" s="1091" t="s">
        <v>8868</v>
      </c>
      <c r="J3164" s="996"/>
      <c r="K3164" s="999" t="str">
        <f t="shared" si="879"/>
        <v>Cap.5 Pct.1 rd.224 col.4</v>
      </c>
      <c r="L3164" s="1000">
        <f t="shared" si="874"/>
        <v>0</v>
      </c>
      <c r="M3164" s="1000">
        <f t="shared" si="875"/>
        <v>0</v>
      </c>
      <c r="N3164" s="1725">
        <f t="shared" si="876"/>
        <v>0</v>
      </c>
      <c r="O3164" s="1000"/>
      <c r="P3164" s="1000"/>
      <c r="Q3164" s="1000"/>
      <c r="R3164" s="1000"/>
      <c r="S3164" s="1000"/>
      <c r="T3164" s="1000"/>
      <c r="U3164" s="1000"/>
      <c r="V3164" s="1000"/>
      <c r="W3164" s="1000"/>
      <c r="X3164" s="1000"/>
      <c r="Y3164" s="1001"/>
      <c r="Z3164" s="1001" t="str">
        <f t="shared" si="877"/>
        <v xml:space="preserve">Cap.5 Pct.1: Nr. mediu de salariati (Col.3) &lt;= Nr. mediu de persoane ocupate (Col.4), pentru Rd.(1 la n). </v>
      </c>
      <c r="AA3164" s="2205">
        <f t="shared" si="873"/>
        <v>1</v>
      </c>
      <c r="AB3164" s="3036">
        <v>153</v>
      </c>
    </row>
    <row r="3165" spans="1:28" x14ac:dyDescent="0.25">
      <c r="A3165" s="1708">
        <f t="shared" ca="1" si="878"/>
        <v>0</v>
      </c>
      <c r="B3165" s="1708">
        <f t="shared" si="880"/>
        <v>10153225</v>
      </c>
      <c r="C3165" s="994">
        <v>153</v>
      </c>
      <c r="D3165" s="1796" t="s">
        <v>447</v>
      </c>
      <c r="E3165" s="994">
        <v>225</v>
      </c>
      <c r="F3165" s="995" t="s">
        <v>3974</v>
      </c>
      <c r="G3165" s="994"/>
      <c r="H3165" s="996" t="s">
        <v>345</v>
      </c>
      <c r="I3165" s="1091" t="s">
        <v>8869</v>
      </c>
      <c r="J3165" s="996"/>
      <c r="K3165" s="999" t="str">
        <f t="shared" si="879"/>
        <v>Cap.5 Pct.1 rd.225 col.4</v>
      </c>
      <c r="L3165" s="1000">
        <f t="shared" si="874"/>
        <v>0</v>
      </c>
      <c r="M3165" s="1000">
        <f t="shared" si="875"/>
        <v>0</v>
      </c>
      <c r="N3165" s="1725">
        <f t="shared" si="876"/>
        <v>0</v>
      </c>
      <c r="O3165" s="1000"/>
      <c r="P3165" s="1000"/>
      <c r="Q3165" s="1000"/>
      <c r="R3165" s="1000"/>
      <c r="S3165" s="1000"/>
      <c r="T3165" s="1000"/>
      <c r="U3165" s="1000"/>
      <c r="V3165" s="1000"/>
      <c r="W3165" s="1000"/>
      <c r="X3165" s="1000"/>
      <c r="Y3165" s="1001"/>
      <c r="Z3165" s="1001" t="str">
        <f t="shared" si="877"/>
        <v xml:space="preserve">Cap.5 Pct.1: Nr. mediu de salariati (Col.3) &lt;= Nr. mediu de persoane ocupate (Col.4), pentru Rd.(1 la n). </v>
      </c>
      <c r="AA3165" s="2205">
        <f t="shared" si="873"/>
        <v>1</v>
      </c>
      <c r="AB3165" s="3036">
        <v>153</v>
      </c>
    </row>
    <row r="3166" spans="1:28" x14ac:dyDescent="0.25">
      <c r="A3166" s="1708">
        <f t="shared" ca="1" si="878"/>
        <v>0</v>
      </c>
      <c r="B3166" s="1708">
        <f t="shared" si="880"/>
        <v>10153226</v>
      </c>
      <c r="C3166" s="994">
        <v>153</v>
      </c>
      <c r="D3166" s="1796" t="s">
        <v>447</v>
      </c>
      <c r="E3166" s="994">
        <v>226</v>
      </c>
      <c r="F3166" s="995" t="s">
        <v>3974</v>
      </c>
      <c r="G3166" s="994"/>
      <c r="H3166" s="996" t="s">
        <v>345</v>
      </c>
      <c r="I3166" s="1091" t="s">
        <v>8870</v>
      </c>
      <c r="J3166" s="996"/>
      <c r="K3166" s="999" t="str">
        <f t="shared" si="879"/>
        <v>Cap.5 Pct.1 rd.226 col.4</v>
      </c>
      <c r="L3166" s="1000">
        <f t="shared" si="874"/>
        <v>0</v>
      </c>
      <c r="M3166" s="1000">
        <f t="shared" si="875"/>
        <v>0</v>
      </c>
      <c r="N3166" s="1725">
        <f t="shared" si="876"/>
        <v>0</v>
      </c>
      <c r="O3166" s="1000"/>
      <c r="P3166" s="1000"/>
      <c r="Q3166" s="1000"/>
      <c r="R3166" s="1000"/>
      <c r="S3166" s="1000"/>
      <c r="T3166" s="1000"/>
      <c r="U3166" s="1000"/>
      <c r="V3166" s="1000"/>
      <c r="W3166" s="1000"/>
      <c r="X3166" s="1000"/>
      <c r="Y3166" s="1001"/>
      <c r="Z3166" s="1001" t="str">
        <f t="shared" si="877"/>
        <v xml:space="preserve">Cap.5 Pct.1: Nr. mediu de salariati (Col.3) &lt;= Nr. mediu de persoane ocupate (Col.4), pentru Rd.(1 la n). </v>
      </c>
      <c r="AA3166" s="2205">
        <f t="shared" si="873"/>
        <v>1</v>
      </c>
      <c r="AB3166" s="3036">
        <v>153</v>
      </c>
    </row>
    <row r="3167" spans="1:28" x14ac:dyDescent="0.25">
      <c r="A3167" s="1708">
        <f t="shared" ca="1" si="878"/>
        <v>0</v>
      </c>
      <c r="B3167" s="1708">
        <f t="shared" si="880"/>
        <v>10153227</v>
      </c>
      <c r="C3167" s="994">
        <v>153</v>
      </c>
      <c r="D3167" s="1796" t="s">
        <v>447</v>
      </c>
      <c r="E3167" s="994">
        <v>227</v>
      </c>
      <c r="F3167" s="995" t="s">
        <v>3974</v>
      </c>
      <c r="G3167" s="994"/>
      <c r="H3167" s="996" t="s">
        <v>345</v>
      </c>
      <c r="I3167" s="1091" t="s">
        <v>8871</v>
      </c>
      <c r="J3167" s="996"/>
      <c r="K3167" s="999" t="str">
        <f t="shared" si="879"/>
        <v>Cap.5 Pct.1 rd.227 col.4</v>
      </c>
      <c r="L3167" s="1000">
        <f t="shared" si="874"/>
        <v>0</v>
      </c>
      <c r="M3167" s="1000">
        <f t="shared" si="875"/>
        <v>0</v>
      </c>
      <c r="N3167" s="1725">
        <f t="shared" si="876"/>
        <v>0</v>
      </c>
      <c r="O3167" s="1000"/>
      <c r="P3167" s="1000"/>
      <c r="Q3167" s="1000"/>
      <c r="R3167" s="1000"/>
      <c r="S3167" s="1000"/>
      <c r="T3167" s="1000"/>
      <c r="U3167" s="1000"/>
      <c r="V3167" s="1000"/>
      <c r="W3167" s="1000"/>
      <c r="X3167" s="1000"/>
      <c r="Y3167" s="1001"/>
      <c r="Z3167" s="1001" t="str">
        <f t="shared" si="877"/>
        <v xml:space="preserve">Cap.5 Pct.1: Nr. mediu de salariati (Col.3) &lt;= Nr. mediu de persoane ocupate (Col.4), pentru Rd.(1 la n). </v>
      </c>
      <c r="AA3167" s="2205">
        <f t="shared" si="873"/>
        <v>1</v>
      </c>
      <c r="AB3167" s="3036">
        <v>153</v>
      </c>
    </row>
    <row r="3168" spans="1:28" x14ac:dyDescent="0.25">
      <c r="A3168" s="1708">
        <f t="shared" ca="1" si="878"/>
        <v>0</v>
      </c>
      <c r="B3168" s="1708">
        <f t="shared" si="880"/>
        <v>10153228</v>
      </c>
      <c r="C3168" s="994">
        <v>153</v>
      </c>
      <c r="D3168" s="1796" t="s">
        <v>447</v>
      </c>
      <c r="E3168" s="994">
        <v>228</v>
      </c>
      <c r="F3168" s="995" t="s">
        <v>3974</v>
      </c>
      <c r="G3168" s="994"/>
      <c r="H3168" s="996" t="s">
        <v>345</v>
      </c>
      <c r="I3168" s="1091" t="s">
        <v>8872</v>
      </c>
      <c r="J3168" s="996"/>
      <c r="K3168" s="999" t="str">
        <f t="shared" si="879"/>
        <v>Cap.5 Pct.1 rd.228 col.4</v>
      </c>
      <c r="L3168" s="1000">
        <f t="shared" si="874"/>
        <v>0</v>
      </c>
      <c r="M3168" s="1000">
        <f t="shared" si="875"/>
        <v>0</v>
      </c>
      <c r="N3168" s="1725">
        <f t="shared" si="876"/>
        <v>0</v>
      </c>
      <c r="O3168" s="1000"/>
      <c r="P3168" s="1000"/>
      <c r="Q3168" s="1000"/>
      <c r="R3168" s="1000"/>
      <c r="S3168" s="1000"/>
      <c r="T3168" s="1000"/>
      <c r="U3168" s="1000"/>
      <c r="V3168" s="1000"/>
      <c r="W3168" s="1000"/>
      <c r="X3168" s="1000"/>
      <c r="Y3168" s="1001"/>
      <c r="Z3168" s="1001" t="str">
        <f t="shared" si="877"/>
        <v xml:space="preserve">Cap.5 Pct.1: Nr. mediu de salariati (Col.3) &lt;= Nr. mediu de persoane ocupate (Col.4), pentru Rd.(1 la n). </v>
      </c>
      <c r="AA3168" s="2205">
        <f t="shared" si="873"/>
        <v>1</v>
      </c>
      <c r="AB3168" s="3036">
        <v>153</v>
      </c>
    </row>
    <row r="3169" spans="1:28" x14ac:dyDescent="0.25">
      <c r="A3169" s="1708">
        <f t="shared" ca="1" si="878"/>
        <v>0</v>
      </c>
      <c r="B3169" s="1708">
        <f t="shared" si="880"/>
        <v>10153229</v>
      </c>
      <c r="C3169" s="994">
        <v>153</v>
      </c>
      <c r="D3169" s="1796" t="s">
        <v>447</v>
      </c>
      <c r="E3169" s="994">
        <v>229</v>
      </c>
      <c r="F3169" s="995" t="s">
        <v>3974</v>
      </c>
      <c r="G3169" s="994"/>
      <c r="H3169" s="996" t="s">
        <v>345</v>
      </c>
      <c r="I3169" s="1091" t="s">
        <v>8873</v>
      </c>
      <c r="J3169" s="996"/>
      <c r="K3169" s="999" t="str">
        <f t="shared" si="879"/>
        <v>Cap.5 Pct.1 rd.229 col.4</v>
      </c>
      <c r="L3169" s="1000">
        <f t="shared" si="874"/>
        <v>0</v>
      </c>
      <c r="M3169" s="1000">
        <f t="shared" si="875"/>
        <v>0</v>
      </c>
      <c r="N3169" s="1725">
        <f t="shared" si="876"/>
        <v>0</v>
      </c>
      <c r="O3169" s="1000"/>
      <c r="P3169" s="1000"/>
      <c r="Q3169" s="1000"/>
      <c r="R3169" s="1000"/>
      <c r="S3169" s="1000"/>
      <c r="T3169" s="1000"/>
      <c r="U3169" s="1000"/>
      <c r="V3169" s="1000"/>
      <c r="W3169" s="1000"/>
      <c r="X3169" s="1000"/>
      <c r="Y3169" s="1001"/>
      <c r="Z3169" s="1001" t="str">
        <f t="shared" si="877"/>
        <v xml:space="preserve">Cap.5 Pct.1: Nr. mediu de salariati (Col.3) &lt;= Nr. mediu de persoane ocupate (Col.4), pentru Rd.(1 la n). </v>
      </c>
      <c r="AA3169" s="2205">
        <f t="shared" si="873"/>
        <v>1</v>
      </c>
      <c r="AB3169" s="3036">
        <v>153</v>
      </c>
    </row>
    <row r="3170" spans="1:28" x14ac:dyDescent="0.25">
      <c r="A3170" s="1708">
        <f t="shared" ca="1" si="878"/>
        <v>0</v>
      </c>
      <c r="B3170" s="1708">
        <f t="shared" si="880"/>
        <v>10153230</v>
      </c>
      <c r="C3170" s="994">
        <v>153</v>
      </c>
      <c r="D3170" s="1796" t="s">
        <v>447</v>
      </c>
      <c r="E3170" s="994">
        <v>230</v>
      </c>
      <c r="F3170" s="995" t="s">
        <v>3974</v>
      </c>
      <c r="G3170" s="994"/>
      <c r="H3170" s="996" t="s">
        <v>345</v>
      </c>
      <c r="I3170" s="1091" t="s">
        <v>8874</v>
      </c>
      <c r="J3170" s="996"/>
      <c r="K3170" s="999" t="str">
        <f t="shared" si="879"/>
        <v>Cap.5 Pct.1 rd.230 col.4</v>
      </c>
      <c r="L3170" s="1000">
        <f t="shared" si="874"/>
        <v>0</v>
      </c>
      <c r="M3170" s="1000">
        <f t="shared" si="875"/>
        <v>0</v>
      </c>
      <c r="N3170" s="1725">
        <f t="shared" si="876"/>
        <v>0</v>
      </c>
      <c r="O3170" s="1000"/>
      <c r="P3170" s="1000"/>
      <c r="Q3170" s="1000"/>
      <c r="R3170" s="1000"/>
      <c r="S3170" s="1000"/>
      <c r="T3170" s="1000"/>
      <c r="U3170" s="1000"/>
      <c r="V3170" s="1000"/>
      <c r="W3170" s="1000"/>
      <c r="X3170" s="1000"/>
      <c r="Y3170" s="1001"/>
      <c r="Z3170" s="1001" t="str">
        <f t="shared" si="877"/>
        <v xml:space="preserve">Cap.5 Pct.1: Nr. mediu de salariati (Col.3) &lt;= Nr. mediu de persoane ocupate (Col.4), pentru Rd.(1 la n). </v>
      </c>
      <c r="AA3170" s="2205">
        <f t="shared" si="873"/>
        <v>1</v>
      </c>
      <c r="AB3170" s="3036">
        <v>153</v>
      </c>
    </row>
    <row r="3171" spans="1:28" x14ac:dyDescent="0.25">
      <c r="A3171" s="1708">
        <f t="shared" ca="1" si="878"/>
        <v>0</v>
      </c>
      <c r="B3171" s="1708">
        <f t="shared" si="880"/>
        <v>10153231</v>
      </c>
      <c r="C3171" s="994">
        <v>153</v>
      </c>
      <c r="D3171" s="1796" t="s">
        <v>447</v>
      </c>
      <c r="E3171" s="994">
        <v>231</v>
      </c>
      <c r="F3171" s="995" t="s">
        <v>3974</v>
      </c>
      <c r="G3171" s="994"/>
      <c r="H3171" s="996" t="s">
        <v>345</v>
      </c>
      <c r="I3171" s="1091" t="s">
        <v>8875</v>
      </c>
      <c r="J3171" s="996"/>
      <c r="K3171" s="999" t="str">
        <f t="shared" si="879"/>
        <v>Cap.5 Pct.1 rd.231 col.4</v>
      </c>
      <c r="L3171" s="1000">
        <f t="shared" si="874"/>
        <v>0</v>
      </c>
      <c r="M3171" s="1000">
        <f t="shared" si="875"/>
        <v>0</v>
      </c>
      <c r="N3171" s="1725">
        <f t="shared" si="876"/>
        <v>0</v>
      </c>
      <c r="O3171" s="1000"/>
      <c r="P3171" s="1000"/>
      <c r="Q3171" s="1000"/>
      <c r="R3171" s="1000"/>
      <c r="S3171" s="1000"/>
      <c r="T3171" s="1000"/>
      <c r="U3171" s="1000"/>
      <c r="V3171" s="1000"/>
      <c r="W3171" s="1000"/>
      <c r="X3171" s="1000"/>
      <c r="Y3171" s="1001"/>
      <c r="Z3171" s="1001" t="str">
        <f t="shared" si="877"/>
        <v xml:space="preserve">Cap.5 Pct.1: Nr. mediu de salariati (Col.3) &lt;= Nr. mediu de persoane ocupate (Col.4), pentru Rd.(1 la n). </v>
      </c>
      <c r="AA3171" s="2205">
        <f t="shared" si="873"/>
        <v>1</v>
      </c>
      <c r="AB3171" s="3036">
        <v>153</v>
      </c>
    </row>
    <row r="3172" spans="1:28" x14ac:dyDescent="0.25">
      <c r="A3172" s="1708">
        <f t="shared" ca="1" si="878"/>
        <v>0</v>
      </c>
      <c r="B3172" s="1708">
        <f t="shared" si="880"/>
        <v>10153232</v>
      </c>
      <c r="C3172" s="994">
        <v>153</v>
      </c>
      <c r="D3172" s="1796" t="s">
        <v>447</v>
      </c>
      <c r="E3172" s="994">
        <v>232</v>
      </c>
      <c r="F3172" s="995" t="s">
        <v>3974</v>
      </c>
      <c r="G3172" s="994"/>
      <c r="H3172" s="996" t="s">
        <v>345</v>
      </c>
      <c r="I3172" s="1091" t="s">
        <v>8876</v>
      </c>
      <c r="J3172" s="996"/>
      <c r="K3172" s="999" t="str">
        <f t="shared" ref="K3172:K3203" si="881">"Cap.5 Pct.1 rd."&amp;E3172&amp;" col.4"</f>
        <v>Cap.5 Pct.1 rd.232 col.4</v>
      </c>
      <c r="L3172" s="1000">
        <f t="shared" si="874"/>
        <v>0</v>
      </c>
      <c r="M3172" s="1000">
        <f t="shared" si="875"/>
        <v>0</v>
      </c>
      <c r="N3172" s="1725">
        <f t="shared" si="876"/>
        <v>0</v>
      </c>
      <c r="O3172" s="1000"/>
      <c r="P3172" s="1000"/>
      <c r="Q3172" s="1000"/>
      <c r="R3172" s="1000"/>
      <c r="S3172" s="1000"/>
      <c r="T3172" s="1000"/>
      <c r="U3172" s="1000"/>
      <c r="V3172" s="1000"/>
      <c r="W3172" s="1000"/>
      <c r="X3172" s="1000"/>
      <c r="Y3172" s="1001"/>
      <c r="Z3172" s="1001" t="str">
        <f t="shared" si="877"/>
        <v xml:space="preserve">Cap.5 Pct.1: Nr. mediu de salariati (Col.3) &lt;= Nr. mediu de persoane ocupate (Col.4), pentru Rd.(1 la n). </v>
      </c>
      <c r="AA3172" s="2205">
        <f t="shared" si="873"/>
        <v>1</v>
      </c>
      <c r="AB3172" s="3036">
        <v>153</v>
      </c>
    </row>
    <row r="3173" spans="1:28" x14ac:dyDescent="0.25">
      <c r="A3173" s="1708">
        <f t="shared" ca="1" si="878"/>
        <v>0</v>
      </c>
      <c r="B3173" s="1708">
        <f t="shared" si="880"/>
        <v>10153233</v>
      </c>
      <c r="C3173" s="994">
        <v>153</v>
      </c>
      <c r="D3173" s="1796" t="s">
        <v>447</v>
      </c>
      <c r="E3173" s="994">
        <v>233</v>
      </c>
      <c r="F3173" s="995" t="s">
        <v>3974</v>
      </c>
      <c r="G3173" s="994"/>
      <c r="H3173" s="996" t="s">
        <v>345</v>
      </c>
      <c r="I3173" s="1091" t="s">
        <v>8877</v>
      </c>
      <c r="J3173" s="996"/>
      <c r="K3173" s="999" t="str">
        <f t="shared" si="881"/>
        <v>Cap.5 Pct.1 rd.233 col.4</v>
      </c>
      <c r="L3173" s="1000">
        <f t="shared" si="874"/>
        <v>0</v>
      </c>
      <c r="M3173" s="1000">
        <f t="shared" si="875"/>
        <v>0</v>
      </c>
      <c r="N3173" s="1725">
        <f t="shared" si="876"/>
        <v>0</v>
      </c>
      <c r="O3173" s="1000"/>
      <c r="P3173" s="1000"/>
      <c r="Q3173" s="1000"/>
      <c r="R3173" s="1000"/>
      <c r="S3173" s="1000"/>
      <c r="T3173" s="1000"/>
      <c r="U3173" s="1000"/>
      <c r="V3173" s="1000"/>
      <c r="W3173" s="1000"/>
      <c r="X3173" s="1000"/>
      <c r="Y3173" s="1001"/>
      <c r="Z3173" s="1001" t="str">
        <f t="shared" si="877"/>
        <v xml:space="preserve">Cap.5 Pct.1: Nr. mediu de salariati (Col.3) &lt;= Nr. mediu de persoane ocupate (Col.4), pentru Rd.(1 la n). </v>
      </c>
      <c r="AA3173" s="2205">
        <f t="shared" si="873"/>
        <v>1</v>
      </c>
      <c r="AB3173" s="3036">
        <v>153</v>
      </c>
    </row>
    <row r="3174" spans="1:28" x14ac:dyDescent="0.25">
      <c r="A3174" s="1708">
        <f t="shared" ca="1" si="878"/>
        <v>0</v>
      </c>
      <c r="B3174" s="1708">
        <f t="shared" si="880"/>
        <v>10153234</v>
      </c>
      <c r="C3174" s="994">
        <v>153</v>
      </c>
      <c r="D3174" s="1796" t="s">
        <v>447</v>
      </c>
      <c r="E3174" s="994">
        <v>234</v>
      </c>
      <c r="F3174" s="995" t="s">
        <v>3974</v>
      </c>
      <c r="G3174" s="994"/>
      <c r="H3174" s="996" t="s">
        <v>345</v>
      </c>
      <c r="I3174" s="1091" t="s">
        <v>8878</v>
      </c>
      <c r="J3174" s="996"/>
      <c r="K3174" s="999" t="str">
        <f t="shared" si="881"/>
        <v>Cap.5 Pct.1 rd.234 col.4</v>
      </c>
      <c r="L3174" s="1000">
        <f t="shared" si="874"/>
        <v>0</v>
      </c>
      <c r="M3174" s="1000">
        <f t="shared" si="875"/>
        <v>0</v>
      </c>
      <c r="N3174" s="1725">
        <f t="shared" si="876"/>
        <v>0</v>
      </c>
      <c r="O3174" s="1000"/>
      <c r="P3174" s="1000"/>
      <c r="Q3174" s="1000"/>
      <c r="R3174" s="1000"/>
      <c r="S3174" s="1000"/>
      <c r="T3174" s="1000"/>
      <c r="U3174" s="1000"/>
      <c r="V3174" s="1000"/>
      <c r="W3174" s="1000"/>
      <c r="X3174" s="1000"/>
      <c r="Y3174" s="1001"/>
      <c r="Z3174" s="1001" t="str">
        <f t="shared" si="877"/>
        <v xml:space="preserve">Cap.5 Pct.1: Nr. mediu de salariati (Col.3) &lt;= Nr. mediu de persoane ocupate (Col.4), pentru Rd.(1 la n). </v>
      </c>
      <c r="AA3174" s="2205">
        <f t="shared" si="873"/>
        <v>1</v>
      </c>
      <c r="AB3174" s="3036">
        <v>153</v>
      </c>
    </row>
    <row r="3175" spans="1:28" x14ac:dyDescent="0.25">
      <c r="A3175" s="1708">
        <f t="shared" ca="1" si="878"/>
        <v>0</v>
      </c>
      <c r="B3175" s="1708">
        <f t="shared" si="880"/>
        <v>10153235</v>
      </c>
      <c r="C3175" s="994">
        <v>153</v>
      </c>
      <c r="D3175" s="1796" t="s">
        <v>447</v>
      </c>
      <c r="E3175" s="994">
        <v>235</v>
      </c>
      <c r="F3175" s="995" t="s">
        <v>3974</v>
      </c>
      <c r="G3175" s="994"/>
      <c r="H3175" s="996" t="s">
        <v>345</v>
      </c>
      <c r="I3175" s="1091" t="s">
        <v>8879</v>
      </c>
      <c r="J3175" s="996"/>
      <c r="K3175" s="999" t="str">
        <f t="shared" si="881"/>
        <v>Cap.5 Pct.1 rd.235 col.4</v>
      </c>
      <c r="L3175" s="1000">
        <f t="shared" si="874"/>
        <v>0</v>
      </c>
      <c r="M3175" s="1000">
        <f t="shared" si="875"/>
        <v>0</v>
      </c>
      <c r="N3175" s="1725">
        <f t="shared" si="876"/>
        <v>0</v>
      </c>
      <c r="O3175" s="1000"/>
      <c r="P3175" s="1000"/>
      <c r="Q3175" s="1000"/>
      <c r="R3175" s="1000"/>
      <c r="S3175" s="1000"/>
      <c r="T3175" s="1000"/>
      <c r="U3175" s="1000"/>
      <c r="V3175" s="1000"/>
      <c r="W3175" s="1000"/>
      <c r="X3175" s="1000"/>
      <c r="Y3175" s="1001"/>
      <c r="Z3175" s="1001" t="str">
        <f t="shared" si="877"/>
        <v xml:space="preserve">Cap.5 Pct.1: Nr. mediu de salariati (Col.3) &lt;= Nr. mediu de persoane ocupate (Col.4), pentru Rd.(1 la n). </v>
      </c>
      <c r="AA3175" s="2205">
        <f t="shared" si="873"/>
        <v>1</v>
      </c>
      <c r="AB3175" s="3036">
        <v>153</v>
      </c>
    </row>
    <row r="3176" spans="1:28" x14ac:dyDescent="0.25">
      <c r="A3176" s="1708">
        <f t="shared" ca="1" si="878"/>
        <v>0</v>
      </c>
      <c r="B3176" s="1708">
        <f t="shared" si="880"/>
        <v>10153236</v>
      </c>
      <c r="C3176" s="994">
        <v>153</v>
      </c>
      <c r="D3176" s="1796" t="s">
        <v>447</v>
      </c>
      <c r="E3176" s="994">
        <v>236</v>
      </c>
      <c r="F3176" s="995" t="s">
        <v>3974</v>
      </c>
      <c r="G3176" s="994"/>
      <c r="H3176" s="996" t="s">
        <v>345</v>
      </c>
      <c r="I3176" s="1091" t="s">
        <v>8880</v>
      </c>
      <c r="J3176" s="996"/>
      <c r="K3176" s="999" t="str">
        <f t="shared" si="881"/>
        <v>Cap.5 Pct.1 rd.236 col.4</v>
      </c>
      <c r="L3176" s="1000">
        <f t="shared" si="874"/>
        <v>0</v>
      </c>
      <c r="M3176" s="1000">
        <f t="shared" si="875"/>
        <v>0</v>
      </c>
      <c r="N3176" s="1725">
        <f t="shared" si="876"/>
        <v>0</v>
      </c>
      <c r="O3176" s="1000"/>
      <c r="P3176" s="1000"/>
      <c r="Q3176" s="1000"/>
      <c r="R3176" s="1000"/>
      <c r="S3176" s="1000"/>
      <c r="T3176" s="1000"/>
      <c r="U3176" s="1000"/>
      <c r="V3176" s="1000"/>
      <c r="W3176" s="1000"/>
      <c r="X3176" s="1000"/>
      <c r="Y3176" s="1001"/>
      <c r="Z3176" s="1001" t="str">
        <f t="shared" si="877"/>
        <v xml:space="preserve">Cap.5 Pct.1: Nr. mediu de salariati (Col.3) &lt;= Nr. mediu de persoane ocupate (Col.4), pentru Rd.(1 la n). </v>
      </c>
      <c r="AA3176" s="2205">
        <f t="shared" si="873"/>
        <v>1</v>
      </c>
      <c r="AB3176" s="3036">
        <v>153</v>
      </c>
    </row>
    <row r="3177" spans="1:28" x14ac:dyDescent="0.25">
      <c r="A3177" s="1708">
        <f t="shared" ca="1" si="878"/>
        <v>0</v>
      </c>
      <c r="B3177" s="1708">
        <f t="shared" si="880"/>
        <v>10153237</v>
      </c>
      <c r="C3177" s="994">
        <v>153</v>
      </c>
      <c r="D3177" s="1796" t="s">
        <v>447</v>
      </c>
      <c r="E3177" s="994">
        <v>237</v>
      </c>
      <c r="F3177" s="995" t="s">
        <v>3974</v>
      </c>
      <c r="G3177" s="994"/>
      <c r="H3177" s="996" t="s">
        <v>345</v>
      </c>
      <c r="I3177" s="1091" t="s">
        <v>8881</v>
      </c>
      <c r="J3177" s="996"/>
      <c r="K3177" s="999" t="str">
        <f t="shared" si="881"/>
        <v>Cap.5 Pct.1 rd.237 col.4</v>
      </c>
      <c r="L3177" s="1000">
        <f t="shared" si="874"/>
        <v>0</v>
      </c>
      <c r="M3177" s="1000">
        <f t="shared" si="875"/>
        <v>0</v>
      </c>
      <c r="N3177" s="1725">
        <f t="shared" si="876"/>
        <v>0</v>
      </c>
      <c r="O3177" s="1000"/>
      <c r="P3177" s="1000"/>
      <c r="Q3177" s="1000"/>
      <c r="R3177" s="1000"/>
      <c r="S3177" s="1000"/>
      <c r="T3177" s="1000"/>
      <c r="U3177" s="1000"/>
      <c r="V3177" s="1000"/>
      <c r="W3177" s="1000"/>
      <c r="X3177" s="1000"/>
      <c r="Y3177" s="1001"/>
      <c r="Z3177" s="1001" t="str">
        <f t="shared" si="877"/>
        <v xml:space="preserve">Cap.5 Pct.1: Nr. mediu de salariati (Col.3) &lt;= Nr. mediu de persoane ocupate (Col.4), pentru Rd.(1 la n). </v>
      </c>
      <c r="AA3177" s="2205">
        <f t="shared" si="873"/>
        <v>1</v>
      </c>
      <c r="AB3177" s="3036">
        <v>153</v>
      </c>
    </row>
    <row r="3178" spans="1:28" x14ac:dyDescent="0.25">
      <c r="A3178" s="1708">
        <f t="shared" ca="1" si="878"/>
        <v>0</v>
      </c>
      <c r="B3178" s="1708">
        <f t="shared" si="880"/>
        <v>10153238</v>
      </c>
      <c r="C3178" s="994">
        <v>153</v>
      </c>
      <c r="D3178" s="1796" t="s">
        <v>447</v>
      </c>
      <c r="E3178" s="994">
        <v>238</v>
      </c>
      <c r="F3178" s="995" t="s">
        <v>3974</v>
      </c>
      <c r="G3178" s="994"/>
      <c r="H3178" s="996" t="s">
        <v>345</v>
      </c>
      <c r="I3178" s="1091" t="s">
        <v>8882</v>
      </c>
      <c r="J3178" s="996"/>
      <c r="K3178" s="999" t="str">
        <f t="shared" si="881"/>
        <v>Cap.5 Pct.1 rd.238 col.4</v>
      </c>
      <c r="L3178" s="1000">
        <f t="shared" si="874"/>
        <v>0</v>
      </c>
      <c r="M3178" s="1000">
        <f t="shared" si="875"/>
        <v>0</v>
      </c>
      <c r="N3178" s="1725">
        <f t="shared" si="876"/>
        <v>0</v>
      </c>
      <c r="O3178" s="1000"/>
      <c r="P3178" s="1000"/>
      <c r="Q3178" s="1000"/>
      <c r="R3178" s="1000"/>
      <c r="S3178" s="1000"/>
      <c r="T3178" s="1000"/>
      <c r="U3178" s="1000"/>
      <c r="V3178" s="1000"/>
      <c r="W3178" s="1000"/>
      <c r="X3178" s="1000"/>
      <c r="Y3178" s="1001"/>
      <c r="Z3178" s="1001" t="str">
        <f t="shared" si="877"/>
        <v xml:space="preserve">Cap.5 Pct.1: Nr. mediu de salariati (Col.3) &lt;= Nr. mediu de persoane ocupate (Col.4), pentru Rd.(1 la n). </v>
      </c>
      <c r="AA3178" s="2205">
        <f t="shared" si="873"/>
        <v>1</v>
      </c>
      <c r="AB3178" s="3036">
        <v>153</v>
      </c>
    </row>
    <row r="3179" spans="1:28" x14ac:dyDescent="0.25">
      <c r="A3179" s="1708">
        <f t="shared" ca="1" si="878"/>
        <v>0</v>
      </c>
      <c r="B3179" s="1708">
        <f t="shared" si="880"/>
        <v>10153239</v>
      </c>
      <c r="C3179" s="994">
        <v>153</v>
      </c>
      <c r="D3179" s="1796" t="s">
        <v>447</v>
      </c>
      <c r="E3179" s="994">
        <v>239</v>
      </c>
      <c r="F3179" s="995" t="s">
        <v>3974</v>
      </c>
      <c r="G3179" s="994"/>
      <c r="H3179" s="996" t="s">
        <v>345</v>
      </c>
      <c r="I3179" s="1091" t="s">
        <v>8883</v>
      </c>
      <c r="J3179" s="996"/>
      <c r="K3179" s="999" t="str">
        <f t="shared" si="881"/>
        <v>Cap.5 Pct.1 rd.239 col.4</v>
      </c>
      <c r="L3179" s="1000">
        <f t="shared" si="874"/>
        <v>0</v>
      </c>
      <c r="M3179" s="1000">
        <f t="shared" si="875"/>
        <v>0</v>
      </c>
      <c r="N3179" s="1725">
        <f t="shared" si="876"/>
        <v>0</v>
      </c>
      <c r="O3179" s="1000"/>
      <c r="P3179" s="1000"/>
      <c r="Q3179" s="1000"/>
      <c r="R3179" s="1000"/>
      <c r="S3179" s="1000"/>
      <c r="T3179" s="1000"/>
      <c r="U3179" s="1000"/>
      <c r="V3179" s="1000"/>
      <c r="W3179" s="1000"/>
      <c r="X3179" s="1000"/>
      <c r="Y3179" s="1001"/>
      <c r="Z3179" s="1001" t="str">
        <f t="shared" si="877"/>
        <v xml:space="preserve">Cap.5 Pct.1: Nr. mediu de salariati (Col.3) &lt;= Nr. mediu de persoane ocupate (Col.4), pentru Rd.(1 la n). </v>
      </c>
      <c r="AA3179" s="2205">
        <f t="shared" si="873"/>
        <v>1</v>
      </c>
      <c r="AB3179" s="3036">
        <v>153</v>
      </c>
    </row>
    <row r="3180" spans="1:28" x14ac:dyDescent="0.25">
      <c r="A3180" s="1708">
        <f t="shared" ca="1" si="878"/>
        <v>0</v>
      </c>
      <c r="B3180" s="1708">
        <f t="shared" si="880"/>
        <v>10153240</v>
      </c>
      <c r="C3180" s="994">
        <v>153</v>
      </c>
      <c r="D3180" s="1796" t="s">
        <v>447</v>
      </c>
      <c r="E3180" s="994">
        <v>240</v>
      </c>
      <c r="F3180" s="995" t="s">
        <v>3974</v>
      </c>
      <c r="G3180" s="994"/>
      <c r="H3180" s="996" t="s">
        <v>345</v>
      </c>
      <c r="I3180" s="1091" t="s">
        <v>8884</v>
      </c>
      <c r="J3180" s="996"/>
      <c r="K3180" s="999" t="str">
        <f t="shared" si="881"/>
        <v>Cap.5 Pct.1 rd.240 col.4</v>
      </c>
      <c r="L3180" s="1000">
        <f t="shared" si="874"/>
        <v>0</v>
      </c>
      <c r="M3180" s="1000">
        <f t="shared" si="875"/>
        <v>0</v>
      </c>
      <c r="N3180" s="1725">
        <f t="shared" si="876"/>
        <v>0</v>
      </c>
      <c r="O3180" s="1000"/>
      <c r="P3180" s="1000"/>
      <c r="Q3180" s="1000"/>
      <c r="R3180" s="1000"/>
      <c r="S3180" s="1000"/>
      <c r="T3180" s="1000"/>
      <c r="U3180" s="1000"/>
      <c r="V3180" s="1000"/>
      <c r="W3180" s="1000"/>
      <c r="X3180" s="1000"/>
      <c r="Y3180" s="1001"/>
      <c r="Z3180" s="1001" t="str">
        <f t="shared" si="877"/>
        <v xml:space="preserve">Cap.5 Pct.1: Nr. mediu de salariati (Col.3) &lt;= Nr. mediu de persoane ocupate (Col.4), pentru Rd.(1 la n). </v>
      </c>
      <c r="AA3180" s="2205">
        <f t="shared" si="873"/>
        <v>1</v>
      </c>
      <c r="AB3180" s="3036">
        <v>153</v>
      </c>
    </row>
    <row r="3181" spans="1:28" x14ac:dyDescent="0.25">
      <c r="A3181" s="1708">
        <f t="shared" ca="1" si="878"/>
        <v>0</v>
      </c>
      <c r="B3181" s="1708">
        <f t="shared" si="880"/>
        <v>10153241</v>
      </c>
      <c r="C3181" s="994">
        <v>153</v>
      </c>
      <c r="D3181" s="1796" t="s">
        <v>447</v>
      </c>
      <c r="E3181" s="994">
        <v>241</v>
      </c>
      <c r="F3181" s="995" t="s">
        <v>3974</v>
      </c>
      <c r="G3181" s="994"/>
      <c r="H3181" s="996" t="s">
        <v>345</v>
      </c>
      <c r="I3181" s="1091" t="s">
        <v>8885</v>
      </c>
      <c r="J3181" s="996"/>
      <c r="K3181" s="999" t="str">
        <f t="shared" si="881"/>
        <v>Cap.5 Pct.1 rd.241 col.4</v>
      </c>
      <c r="L3181" s="1000">
        <f t="shared" si="874"/>
        <v>0</v>
      </c>
      <c r="M3181" s="1000">
        <f t="shared" si="875"/>
        <v>0</v>
      </c>
      <c r="N3181" s="1725">
        <f t="shared" si="876"/>
        <v>0</v>
      </c>
      <c r="O3181" s="1000"/>
      <c r="P3181" s="1000"/>
      <c r="Q3181" s="1000"/>
      <c r="R3181" s="1000"/>
      <c r="S3181" s="1000"/>
      <c r="T3181" s="1000"/>
      <c r="U3181" s="1000"/>
      <c r="V3181" s="1000"/>
      <c r="W3181" s="1000"/>
      <c r="X3181" s="1000"/>
      <c r="Y3181" s="1001"/>
      <c r="Z3181" s="1001" t="str">
        <f t="shared" si="877"/>
        <v xml:space="preserve">Cap.5 Pct.1: Nr. mediu de salariati (Col.3) &lt;= Nr. mediu de persoane ocupate (Col.4), pentru Rd.(1 la n). </v>
      </c>
      <c r="AA3181" s="2205">
        <f t="shared" si="873"/>
        <v>1</v>
      </c>
      <c r="AB3181" s="3036">
        <v>153</v>
      </c>
    </row>
    <row r="3182" spans="1:28" x14ac:dyDescent="0.25">
      <c r="A3182" s="1708">
        <f t="shared" ca="1" si="878"/>
        <v>0</v>
      </c>
      <c r="B3182" s="1708">
        <f t="shared" si="880"/>
        <v>10153242</v>
      </c>
      <c r="C3182" s="994">
        <v>153</v>
      </c>
      <c r="D3182" s="1796" t="s">
        <v>447</v>
      </c>
      <c r="E3182" s="994">
        <v>242</v>
      </c>
      <c r="F3182" s="995" t="s">
        <v>3974</v>
      </c>
      <c r="G3182" s="994"/>
      <c r="H3182" s="996" t="s">
        <v>345</v>
      </c>
      <c r="I3182" s="1091" t="s">
        <v>8886</v>
      </c>
      <c r="J3182" s="996"/>
      <c r="K3182" s="999" t="str">
        <f t="shared" si="881"/>
        <v>Cap.5 Pct.1 rd.242 col.4</v>
      </c>
      <c r="L3182" s="1000">
        <f t="shared" si="874"/>
        <v>0</v>
      </c>
      <c r="M3182" s="1000">
        <f t="shared" si="875"/>
        <v>0</v>
      </c>
      <c r="N3182" s="1725">
        <f t="shared" si="876"/>
        <v>0</v>
      </c>
      <c r="O3182" s="1000"/>
      <c r="P3182" s="1000"/>
      <c r="Q3182" s="1000"/>
      <c r="R3182" s="1000"/>
      <c r="S3182" s="1000"/>
      <c r="T3182" s="1000"/>
      <c r="U3182" s="1000"/>
      <c r="V3182" s="1000"/>
      <c r="W3182" s="1000"/>
      <c r="X3182" s="1000"/>
      <c r="Y3182" s="1001"/>
      <c r="Z3182" s="1001" t="str">
        <f t="shared" si="877"/>
        <v xml:space="preserve">Cap.5 Pct.1: Nr. mediu de salariati (Col.3) &lt;= Nr. mediu de persoane ocupate (Col.4), pentru Rd.(1 la n). </v>
      </c>
      <c r="AA3182" s="2205">
        <f t="shared" si="873"/>
        <v>1</v>
      </c>
      <c r="AB3182" s="3036">
        <v>153</v>
      </c>
    </row>
    <row r="3183" spans="1:28" x14ac:dyDescent="0.25">
      <c r="A3183" s="1708">
        <f t="shared" ca="1" si="878"/>
        <v>0</v>
      </c>
      <c r="B3183" s="1708">
        <f t="shared" si="880"/>
        <v>10153243</v>
      </c>
      <c r="C3183" s="994">
        <v>153</v>
      </c>
      <c r="D3183" s="1796" t="s">
        <v>447</v>
      </c>
      <c r="E3183" s="994">
        <v>243</v>
      </c>
      <c r="F3183" s="995" t="s">
        <v>3974</v>
      </c>
      <c r="G3183" s="994"/>
      <c r="H3183" s="996" t="s">
        <v>345</v>
      </c>
      <c r="I3183" s="1091" t="s">
        <v>8887</v>
      </c>
      <c r="J3183" s="996"/>
      <c r="K3183" s="999" t="str">
        <f t="shared" si="881"/>
        <v>Cap.5 Pct.1 rd.243 col.4</v>
      </c>
      <c r="L3183" s="1000">
        <f t="shared" si="874"/>
        <v>0</v>
      </c>
      <c r="M3183" s="1000">
        <f t="shared" si="875"/>
        <v>0</v>
      </c>
      <c r="N3183" s="1725">
        <f t="shared" si="876"/>
        <v>0</v>
      </c>
      <c r="O3183" s="1000"/>
      <c r="P3183" s="1000"/>
      <c r="Q3183" s="1000"/>
      <c r="R3183" s="1000"/>
      <c r="S3183" s="1000"/>
      <c r="T3183" s="1000"/>
      <c r="U3183" s="1000"/>
      <c r="V3183" s="1000"/>
      <c r="W3183" s="1000"/>
      <c r="X3183" s="1000"/>
      <c r="Y3183" s="1001"/>
      <c r="Z3183" s="1001" t="str">
        <f t="shared" si="877"/>
        <v xml:space="preserve">Cap.5 Pct.1: Nr. mediu de salariati (Col.3) &lt;= Nr. mediu de persoane ocupate (Col.4), pentru Rd.(1 la n). </v>
      </c>
      <c r="AA3183" s="2205">
        <f t="shared" si="873"/>
        <v>1</v>
      </c>
      <c r="AB3183" s="3036">
        <v>153</v>
      </c>
    </row>
    <row r="3184" spans="1:28" x14ac:dyDescent="0.25">
      <c r="A3184" s="1708">
        <f t="shared" ca="1" si="878"/>
        <v>0</v>
      </c>
      <c r="B3184" s="1708">
        <f t="shared" si="880"/>
        <v>10153244</v>
      </c>
      <c r="C3184" s="994">
        <v>153</v>
      </c>
      <c r="D3184" s="1796" t="s">
        <v>447</v>
      </c>
      <c r="E3184" s="994">
        <v>244</v>
      </c>
      <c r="F3184" s="995" t="s">
        <v>3974</v>
      </c>
      <c r="G3184" s="994"/>
      <c r="H3184" s="996" t="s">
        <v>345</v>
      </c>
      <c r="I3184" s="1091" t="s">
        <v>8888</v>
      </c>
      <c r="J3184" s="996"/>
      <c r="K3184" s="999" t="str">
        <f t="shared" si="881"/>
        <v>Cap.5 Pct.1 rd.244 col.4</v>
      </c>
      <c r="L3184" s="1000">
        <f t="shared" si="874"/>
        <v>0</v>
      </c>
      <c r="M3184" s="1000">
        <f t="shared" si="875"/>
        <v>0</v>
      </c>
      <c r="N3184" s="1725">
        <f t="shared" si="876"/>
        <v>0</v>
      </c>
      <c r="O3184" s="1000"/>
      <c r="P3184" s="1000"/>
      <c r="Q3184" s="1000"/>
      <c r="R3184" s="1000"/>
      <c r="S3184" s="1000"/>
      <c r="T3184" s="1000"/>
      <c r="U3184" s="1000"/>
      <c r="V3184" s="1000"/>
      <c r="W3184" s="1000"/>
      <c r="X3184" s="1000"/>
      <c r="Y3184" s="1001"/>
      <c r="Z3184" s="1001" t="str">
        <f t="shared" si="877"/>
        <v xml:space="preserve">Cap.5 Pct.1: Nr. mediu de salariati (Col.3) &lt;= Nr. mediu de persoane ocupate (Col.4), pentru Rd.(1 la n). </v>
      </c>
      <c r="AA3184" s="2205">
        <f t="shared" si="873"/>
        <v>1</v>
      </c>
      <c r="AB3184" s="3036">
        <v>153</v>
      </c>
    </row>
    <row r="3185" spans="1:28" x14ac:dyDescent="0.25">
      <c r="A3185" s="1708">
        <f t="shared" ca="1" si="878"/>
        <v>0</v>
      </c>
      <c r="B3185" s="1708">
        <f t="shared" si="880"/>
        <v>10153245</v>
      </c>
      <c r="C3185" s="994">
        <v>153</v>
      </c>
      <c r="D3185" s="1796" t="s">
        <v>447</v>
      </c>
      <c r="E3185" s="994">
        <v>245</v>
      </c>
      <c r="F3185" s="995" t="s">
        <v>3974</v>
      </c>
      <c r="G3185" s="994"/>
      <c r="H3185" s="996" t="s">
        <v>345</v>
      </c>
      <c r="I3185" s="1091" t="s">
        <v>8889</v>
      </c>
      <c r="J3185" s="996"/>
      <c r="K3185" s="999" t="str">
        <f t="shared" si="881"/>
        <v>Cap.5 Pct.1 rd.245 col.4</v>
      </c>
      <c r="L3185" s="1000">
        <f t="shared" si="874"/>
        <v>0</v>
      </c>
      <c r="M3185" s="1000">
        <f t="shared" si="875"/>
        <v>0</v>
      </c>
      <c r="N3185" s="1725">
        <f t="shared" si="876"/>
        <v>0</v>
      </c>
      <c r="O3185" s="1000"/>
      <c r="P3185" s="1000"/>
      <c r="Q3185" s="1000"/>
      <c r="R3185" s="1000"/>
      <c r="S3185" s="1000"/>
      <c r="T3185" s="1000"/>
      <c r="U3185" s="1000"/>
      <c r="V3185" s="1000"/>
      <c r="W3185" s="1000"/>
      <c r="X3185" s="1000"/>
      <c r="Y3185" s="1001"/>
      <c r="Z3185" s="1001" t="str">
        <f t="shared" si="877"/>
        <v xml:space="preserve">Cap.5 Pct.1: Nr. mediu de salariati (Col.3) &lt;= Nr. mediu de persoane ocupate (Col.4), pentru Rd.(1 la n). </v>
      </c>
      <c r="AA3185" s="2205">
        <f t="shared" si="873"/>
        <v>1</v>
      </c>
      <c r="AB3185" s="3036">
        <v>153</v>
      </c>
    </row>
    <row r="3186" spans="1:28" x14ac:dyDescent="0.25">
      <c r="A3186" s="1708">
        <f t="shared" ca="1" si="878"/>
        <v>0</v>
      </c>
      <c r="B3186" s="1708">
        <f t="shared" si="880"/>
        <v>10153246</v>
      </c>
      <c r="C3186" s="994">
        <v>153</v>
      </c>
      <c r="D3186" s="1796" t="s">
        <v>447</v>
      </c>
      <c r="E3186" s="994">
        <v>246</v>
      </c>
      <c r="F3186" s="995" t="s">
        <v>3974</v>
      </c>
      <c r="G3186" s="994"/>
      <c r="H3186" s="996" t="s">
        <v>345</v>
      </c>
      <c r="I3186" s="1091" t="s">
        <v>8890</v>
      </c>
      <c r="J3186" s="996"/>
      <c r="K3186" s="999" t="str">
        <f t="shared" si="881"/>
        <v>Cap.5 Pct.1 rd.246 col.4</v>
      </c>
      <c r="L3186" s="1000">
        <f t="shared" si="874"/>
        <v>0</v>
      </c>
      <c r="M3186" s="1000">
        <f t="shared" si="875"/>
        <v>0</v>
      </c>
      <c r="N3186" s="1725">
        <f t="shared" si="876"/>
        <v>0</v>
      </c>
      <c r="O3186" s="1000"/>
      <c r="P3186" s="1000"/>
      <c r="Q3186" s="1000"/>
      <c r="R3186" s="1000"/>
      <c r="S3186" s="1000"/>
      <c r="T3186" s="1000"/>
      <c r="U3186" s="1000"/>
      <c r="V3186" s="1000"/>
      <c r="W3186" s="1000"/>
      <c r="X3186" s="1000"/>
      <c r="Y3186" s="1001"/>
      <c r="Z3186" s="1001" t="str">
        <f t="shared" si="877"/>
        <v xml:space="preserve">Cap.5 Pct.1: Nr. mediu de salariati (Col.3) &lt;= Nr. mediu de persoane ocupate (Col.4), pentru Rd.(1 la n). </v>
      </c>
      <c r="AA3186" s="2205">
        <f t="shared" si="873"/>
        <v>1</v>
      </c>
      <c r="AB3186" s="3036">
        <v>153</v>
      </c>
    </row>
    <row r="3187" spans="1:28" x14ac:dyDescent="0.25">
      <c r="A3187" s="1708">
        <f t="shared" ca="1" si="878"/>
        <v>0</v>
      </c>
      <c r="B3187" s="1708">
        <f t="shared" si="880"/>
        <v>10153247</v>
      </c>
      <c r="C3187" s="994">
        <v>153</v>
      </c>
      <c r="D3187" s="1796" t="s">
        <v>447</v>
      </c>
      <c r="E3187" s="994">
        <v>247</v>
      </c>
      <c r="F3187" s="995" t="s">
        <v>3974</v>
      </c>
      <c r="G3187" s="994"/>
      <c r="H3187" s="996" t="s">
        <v>345</v>
      </c>
      <c r="I3187" s="1091" t="s">
        <v>8891</v>
      </c>
      <c r="J3187" s="996"/>
      <c r="K3187" s="999" t="str">
        <f t="shared" si="881"/>
        <v>Cap.5 Pct.1 rd.247 col.4</v>
      </c>
      <c r="L3187" s="1000">
        <f t="shared" si="874"/>
        <v>0</v>
      </c>
      <c r="M3187" s="1000">
        <f t="shared" si="875"/>
        <v>0</v>
      </c>
      <c r="N3187" s="1725">
        <f t="shared" si="876"/>
        <v>0</v>
      </c>
      <c r="O3187" s="1000"/>
      <c r="P3187" s="1000"/>
      <c r="Q3187" s="1000"/>
      <c r="R3187" s="1000"/>
      <c r="S3187" s="1000"/>
      <c r="T3187" s="1000"/>
      <c r="U3187" s="1000"/>
      <c r="V3187" s="1000"/>
      <c r="W3187" s="1000"/>
      <c r="X3187" s="1000"/>
      <c r="Y3187" s="1001"/>
      <c r="Z3187" s="1001" t="str">
        <f t="shared" si="877"/>
        <v xml:space="preserve">Cap.5 Pct.1: Nr. mediu de salariati (Col.3) &lt;= Nr. mediu de persoane ocupate (Col.4), pentru Rd.(1 la n). </v>
      </c>
      <c r="AA3187" s="2205">
        <f t="shared" si="873"/>
        <v>1</v>
      </c>
      <c r="AB3187" s="3036">
        <v>153</v>
      </c>
    </row>
    <row r="3188" spans="1:28" x14ac:dyDescent="0.25">
      <c r="A3188" s="1708">
        <f t="shared" ca="1" si="878"/>
        <v>0</v>
      </c>
      <c r="B3188" s="1708">
        <f t="shared" si="880"/>
        <v>10153248</v>
      </c>
      <c r="C3188" s="994">
        <v>153</v>
      </c>
      <c r="D3188" s="1796" t="s">
        <v>447</v>
      </c>
      <c r="E3188" s="994">
        <v>248</v>
      </c>
      <c r="F3188" s="995" t="s">
        <v>3974</v>
      </c>
      <c r="G3188" s="994"/>
      <c r="H3188" s="996" t="s">
        <v>345</v>
      </c>
      <c r="I3188" s="1091" t="s">
        <v>8892</v>
      </c>
      <c r="J3188" s="996"/>
      <c r="K3188" s="999" t="str">
        <f t="shared" si="881"/>
        <v>Cap.5 Pct.1 rd.248 col.4</v>
      </c>
      <c r="L3188" s="1000">
        <f t="shared" si="874"/>
        <v>0</v>
      </c>
      <c r="M3188" s="1000">
        <f t="shared" si="875"/>
        <v>0</v>
      </c>
      <c r="N3188" s="1725">
        <f t="shared" si="876"/>
        <v>0</v>
      </c>
      <c r="O3188" s="1000"/>
      <c r="P3188" s="1000"/>
      <c r="Q3188" s="1000"/>
      <c r="R3188" s="1000"/>
      <c r="S3188" s="1000"/>
      <c r="T3188" s="1000"/>
      <c r="U3188" s="1000"/>
      <c r="V3188" s="1000"/>
      <c r="W3188" s="1000"/>
      <c r="X3188" s="1000"/>
      <c r="Y3188" s="1001"/>
      <c r="Z3188" s="1001" t="str">
        <f t="shared" si="877"/>
        <v xml:space="preserve">Cap.5 Pct.1: Nr. mediu de salariati (Col.3) &lt;= Nr. mediu de persoane ocupate (Col.4), pentru Rd.(1 la n). </v>
      </c>
      <c r="AA3188" s="2205">
        <f t="shared" si="873"/>
        <v>1</v>
      </c>
      <c r="AB3188" s="3036">
        <v>153</v>
      </c>
    </row>
    <row r="3189" spans="1:28" x14ac:dyDescent="0.25">
      <c r="A3189" s="1708">
        <f t="shared" ca="1" si="878"/>
        <v>0</v>
      </c>
      <c r="B3189" s="1708">
        <f t="shared" si="880"/>
        <v>10153249</v>
      </c>
      <c r="C3189" s="994">
        <v>153</v>
      </c>
      <c r="D3189" s="1796" t="s">
        <v>447</v>
      </c>
      <c r="E3189" s="994">
        <v>249</v>
      </c>
      <c r="F3189" s="995" t="s">
        <v>3974</v>
      </c>
      <c r="G3189" s="994"/>
      <c r="H3189" s="996" t="s">
        <v>345</v>
      </c>
      <c r="I3189" s="1091" t="s">
        <v>8893</v>
      </c>
      <c r="J3189" s="996"/>
      <c r="K3189" s="999" t="str">
        <f t="shared" si="881"/>
        <v>Cap.5 Pct.1 rd.249 col.4</v>
      </c>
      <c r="L3189" s="1000">
        <f t="shared" si="874"/>
        <v>0</v>
      </c>
      <c r="M3189" s="1000">
        <f t="shared" si="875"/>
        <v>0</v>
      </c>
      <c r="N3189" s="1725">
        <f t="shared" si="876"/>
        <v>0</v>
      </c>
      <c r="O3189" s="1000"/>
      <c r="P3189" s="1000"/>
      <c r="Q3189" s="1000"/>
      <c r="R3189" s="1000"/>
      <c r="S3189" s="1000"/>
      <c r="T3189" s="1000"/>
      <c r="U3189" s="1000"/>
      <c r="V3189" s="1000"/>
      <c r="W3189" s="1000"/>
      <c r="X3189" s="1000"/>
      <c r="Y3189" s="1001"/>
      <c r="Z3189" s="1001" t="str">
        <f t="shared" si="877"/>
        <v xml:space="preserve">Cap.5 Pct.1: Nr. mediu de salariati (Col.3) &lt;= Nr. mediu de persoane ocupate (Col.4), pentru Rd.(1 la n). </v>
      </c>
      <c r="AA3189" s="2205">
        <f t="shared" si="873"/>
        <v>1</v>
      </c>
      <c r="AB3189" s="3036">
        <v>153</v>
      </c>
    </row>
    <row r="3190" spans="1:28" x14ac:dyDescent="0.25">
      <c r="A3190" s="1708">
        <f t="shared" ca="1" si="878"/>
        <v>0</v>
      </c>
      <c r="B3190" s="1708">
        <f t="shared" si="880"/>
        <v>10153250</v>
      </c>
      <c r="C3190" s="994">
        <v>153</v>
      </c>
      <c r="D3190" s="1796" t="s">
        <v>447</v>
      </c>
      <c r="E3190" s="994">
        <v>250</v>
      </c>
      <c r="F3190" s="995" t="s">
        <v>3974</v>
      </c>
      <c r="G3190" s="994"/>
      <c r="H3190" s="996" t="s">
        <v>345</v>
      </c>
      <c r="I3190" s="1091" t="s">
        <v>8894</v>
      </c>
      <c r="J3190" s="996"/>
      <c r="K3190" s="999" t="str">
        <f t="shared" si="881"/>
        <v>Cap.5 Pct.1 rd.250 col.4</v>
      </c>
      <c r="L3190" s="1000">
        <f t="shared" si="874"/>
        <v>0</v>
      </c>
      <c r="M3190" s="1000">
        <f t="shared" si="875"/>
        <v>0</v>
      </c>
      <c r="N3190" s="1725">
        <f t="shared" si="876"/>
        <v>0</v>
      </c>
      <c r="O3190" s="1000"/>
      <c r="P3190" s="1000"/>
      <c r="Q3190" s="1000"/>
      <c r="R3190" s="1000"/>
      <c r="S3190" s="1000"/>
      <c r="T3190" s="1000"/>
      <c r="U3190" s="1000"/>
      <c r="V3190" s="1000"/>
      <c r="W3190" s="1000"/>
      <c r="X3190" s="1000"/>
      <c r="Y3190" s="1001"/>
      <c r="Z3190" s="1001" t="str">
        <f t="shared" si="877"/>
        <v xml:space="preserve">Cap.5 Pct.1: Nr. mediu de salariati (Col.3) &lt;= Nr. mediu de persoane ocupate (Col.4), pentru Rd.(1 la n). </v>
      </c>
      <c r="AA3190" s="2205">
        <f t="shared" si="873"/>
        <v>1</v>
      </c>
      <c r="AB3190" s="3036">
        <v>153</v>
      </c>
    </row>
    <row r="3191" spans="1:28" x14ac:dyDescent="0.25">
      <c r="A3191" s="1708">
        <f t="shared" ca="1" si="878"/>
        <v>0</v>
      </c>
      <c r="B3191" s="1708">
        <f t="shared" si="880"/>
        <v>10153251</v>
      </c>
      <c r="C3191" s="994">
        <v>153</v>
      </c>
      <c r="D3191" s="1796" t="s">
        <v>447</v>
      </c>
      <c r="E3191" s="994">
        <v>251</v>
      </c>
      <c r="F3191" s="995" t="s">
        <v>3974</v>
      </c>
      <c r="G3191" s="994"/>
      <c r="H3191" s="996" t="s">
        <v>345</v>
      </c>
      <c r="I3191" s="1091" t="s">
        <v>8895</v>
      </c>
      <c r="J3191" s="996"/>
      <c r="K3191" s="999" t="str">
        <f t="shared" si="881"/>
        <v>Cap.5 Pct.1 rd.251 col.4</v>
      </c>
      <c r="L3191" s="1000">
        <f t="shared" si="874"/>
        <v>0</v>
      </c>
      <c r="M3191" s="1000">
        <f t="shared" si="875"/>
        <v>0</v>
      </c>
      <c r="N3191" s="1725">
        <f t="shared" si="876"/>
        <v>0</v>
      </c>
      <c r="O3191" s="1000"/>
      <c r="P3191" s="1000"/>
      <c r="Q3191" s="1000"/>
      <c r="R3191" s="1000"/>
      <c r="S3191" s="1000"/>
      <c r="T3191" s="1000"/>
      <c r="U3191" s="1000"/>
      <c r="V3191" s="1000"/>
      <c r="W3191" s="1000"/>
      <c r="X3191" s="1000"/>
      <c r="Y3191" s="1001"/>
      <c r="Z3191" s="1001" t="str">
        <f t="shared" si="877"/>
        <v xml:space="preserve">Cap.5 Pct.1: Nr. mediu de salariati (Col.3) &lt;= Nr. mediu de persoane ocupate (Col.4), pentru Rd.(1 la n). </v>
      </c>
      <c r="AA3191" s="2205">
        <f t="shared" si="873"/>
        <v>1</v>
      </c>
      <c r="AB3191" s="3036">
        <v>153</v>
      </c>
    </row>
    <row r="3192" spans="1:28" x14ac:dyDescent="0.25">
      <c r="A3192" s="1708">
        <f t="shared" ca="1" si="878"/>
        <v>0</v>
      </c>
      <c r="B3192" s="1708">
        <f t="shared" si="880"/>
        <v>10153252</v>
      </c>
      <c r="C3192" s="994">
        <v>153</v>
      </c>
      <c r="D3192" s="1796" t="s">
        <v>447</v>
      </c>
      <c r="E3192" s="994">
        <v>252</v>
      </c>
      <c r="F3192" s="995" t="s">
        <v>3974</v>
      </c>
      <c r="G3192" s="994"/>
      <c r="H3192" s="996" t="s">
        <v>345</v>
      </c>
      <c r="I3192" s="1091" t="s">
        <v>8896</v>
      </c>
      <c r="J3192" s="996"/>
      <c r="K3192" s="999" t="str">
        <f t="shared" si="881"/>
        <v>Cap.5 Pct.1 rd.252 col.4</v>
      </c>
      <c r="L3192" s="1000">
        <f t="shared" si="874"/>
        <v>0</v>
      </c>
      <c r="M3192" s="1000">
        <f t="shared" si="875"/>
        <v>0</v>
      </c>
      <c r="N3192" s="1725">
        <f t="shared" si="876"/>
        <v>0</v>
      </c>
      <c r="O3192" s="1000"/>
      <c r="P3192" s="1000"/>
      <c r="Q3192" s="1000"/>
      <c r="R3192" s="1000"/>
      <c r="S3192" s="1000"/>
      <c r="T3192" s="1000"/>
      <c r="U3192" s="1000"/>
      <c r="V3192" s="1000"/>
      <c r="W3192" s="1000"/>
      <c r="X3192" s="1000"/>
      <c r="Y3192" s="1001"/>
      <c r="Z3192" s="1001" t="str">
        <f t="shared" si="877"/>
        <v xml:space="preserve">Cap.5 Pct.1: Nr. mediu de salariati (Col.3) &lt;= Nr. mediu de persoane ocupate (Col.4), pentru Rd.(1 la n). </v>
      </c>
      <c r="AA3192" s="2205">
        <f t="shared" si="873"/>
        <v>1</v>
      </c>
      <c r="AB3192" s="3036">
        <v>153</v>
      </c>
    </row>
    <row r="3193" spans="1:28" x14ac:dyDescent="0.25">
      <c r="A3193" s="1708">
        <f t="shared" ca="1" si="878"/>
        <v>0</v>
      </c>
      <c r="B3193" s="1708">
        <f t="shared" si="880"/>
        <v>10153253</v>
      </c>
      <c r="C3193" s="994">
        <v>153</v>
      </c>
      <c r="D3193" s="1796" t="s">
        <v>447</v>
      </c>
      <c r="E3193" s="994">
        <v>253</v>
      </c>
      <c r="F3193" s="995" t="s">
        <v>3974</v>
      </c>
      <c r="G3193" s="994"/>
      <c r="H3193" s="996" t="s">
        <v>345</v>
      </c>
      <c r="I3193" s="1091" t="s">
        <v>8897</v>
      </c>
      <c r="J3193" s="996"/>
      <c r="K3193" s="999" t="str">
        <f t="shared" si="881"/>
        <v>Cap.5 Pct.1 rd.253 col.4</v>
      </c>
      <c r="L3193" s="1000">
        <f t="shared" si="874"/>
        <v>0</v>
      </c>
      <c r="M3193" s="1000">
        <f t="shared" si="875"/>
        <v>0</v>
      </c>
      <c r="N3193" s="1725">
        <f t="shared" si="876"/>
        <v>0</v>
      </c>
      <c r="O3193" s="1000"/>
      <c r="P3193" s="1000"/>
      <c r="Q3193" s="1000"/>
      <c r="R3193" s="1000"/>
      <c r="S3193" s="1000"/>
      <c r="T3193" s="1000"/>
      <c r="U3193" s="1000"/>
      <c r="V3193" s="1000"/>
      <c r="W3193" s="1000"/>
      <c r="X3193" s="1000"/>
      <c r="Y3193" s="1001"/>
      <c r="Z3193" s="1001" t="str">
        <f t="shared" si="877"/>
        <v xml:space="preserve">Cap.5 Pct.1: Nr. mediu de salariati (Col.3) &lt;= Nr. mediu de persoane ocupate (Col.4), pentru Rd.(1 la n). </v>
      </c>
      <c r="AA3193" s="2205">
        <f t="shared" si="873"/>
        <v>1</v>
      </c>
      <c r="AB3193" s="3036">
        <v>153</v>
      </c>
    </row>
    <row r="3194" spans="1:28" x14ac:dyDescent="0.25">
      <c r="A3194" s="1708">
        <f t="shared" ca="1" si="878"/>
        <v>0</v>
      </c>
      <c r="B3194" s="1708">
        <f t="shared" si="880"/>
        <v>10153254</v>
      </c>
      <c r="C3194" s="994">
        <v>153</v>
      </c>
      <c r="D3194" s="1796" t="s">
        <v>447</v>
      </c>
      <c r="E3194" s="994">
        <v>254</v>
      </c>
      <c r="F3194" s="995" t="s">
        <v>3974</v>
      </c>
      <c r="G3194" s="994"/>
      <c r="H3194" s="996" t="s">
        <v>345</v>
      </c>
      <c r="I3194" s="1091" t="s">
        <v>8898</v>
      </c>
      <c r="J3194" s="996"/>
      <c r="K3194" s="999" t="str">
        <f t="shared" si="881"/>
        <v>Cap.5 Pct.1 rd.254 col.4</v>
      </c>
      <c r="L3194" s="1000">
        <f t="shared" si="874"/>
        <v>0</v>
      </c>
      <c r="M3194" s="1000">
        <f t="shared" si="875"/>
        <v>0</v>
      </c>
      <c r="N3194" s="1725">
        <f t="shared" si="876"/>
        <v>0</v>
      </c>
      <c r="O3194" s="1000"/>
      <c r="P3194" s="1000"/>
      <c r="Q3194" s="1000"/>
      <c r="R3194" s="1000"/>
      <c r="S3194" s="1000"/>
      <c r="T3194" s="1000"/>
      <c r="U3194" s="1000"/>
      <c r="V3194" s="1000"/>
      <c r="W3194" s="1000"/>
      <c r="X3194" s="1000"/>
      <c r="Y3194" s="1001"/>
      <c r="Z3194" s="1001" t="str">
        <f t="shared" si="877"/>
        <v xml:space="preserve">Cap.5 Pct.1: Nr. mediu de salariati (Col.3) &lt;= Nr. mediu de persoane ocupate (Col.4), pentru Rd.(1 la n). </v>
      </c>
      <c r="AA3194" s="2205">
        <f t="shared" si="873"/>
        <v>1</v>
      </c>
      <c r="AB3194" s="3036">
        <v>153</v>
      </c>
    </row>
    <row r="3195" spans="1:28" x14ac:dyDescent="0.25">
      <c r="A3195" s="1708">
        <f t="shared" ca="1" si="878"/>
        <v>0</v>
      </c>
      <c r="B3195" s="1708">
        <f t="shared" si="880"/>
        <v>10153255</v>
      </c>
      <c r="C3195" s="994">
        <v>153</v>
      </c>
      <c r="D3195" s="1796" t="s">
        <v>447</v>
      </c>
      <c r="E3195" s="994">
        <v>255</v>
      </c>
      <c r="F3195" s="995" t="s">
        <v>3974</v>
      </c>
      <c r="G3195" s="994"/>
      <c r="H3195" s="996" t="s">
        <v>345</v>
      </c>
      <c r="I3195" s="1091" t="s">
        <v>8899</v>
      </c>
      <c r="J3195" s="996"/>
      <c r="K3195" s="999" t="str">
        <f t="shared" si="881"/>
        <v>Cap.5 Pct.1 rd.255 col.4</v>
      </c>
      <c r="L3195" s="1000">
        <f t="shared" si="874"/>
        <v>0</v>
      </c>
      <c r="M3195" s="1000">
        <f t="shared" si="875"/>
        <v>0</v>
      </c>
      <c r="N3195" s="1725">
        <f t="shared" si="876"/>
        <v>0</v>
      </c>
      <c r="O3195" s="1000"/>
      <c r="P3195" s="1000"/>
      <c r="Q3195" s="1000"/>
      <c r="R3195" s="1000"/>
      <c r="S3195" s="1000"/>
      <c r="T3195" s="1000"/>
      <c r="U3195" s="1000"/>
      <c r="V3195" s="1000"/>
      <c r="W3195" s="1000"/>
      <c r="X3195" s="1000"/>
      <c r="Y3195" s="1001"/>
      <c r="Z3195" s="1001" t="str">
        <f t="shared" si="877"/>
        <v xml:space="preserve">Cap.5 Pct.1: Nr. mediu de salariati (Col.3) &lt;= Nr. mediu de persoane ocupate (Col.4), pentru Rd.(1 la n). </v>
      </c>
      <c r="AA3195" s="2205">
        <f t="shared" ref="AA3195:AA3258" si="882">COUNTIF(B:B,B3195)</f>
        <v>1</v>
      </c>
      <c r="AB3195" s="3036">
        <v>153</v>
      </c>
    </row>
    <row r="3196" spans="1:28" x14ac:dyDescent="0.25">
      <c r="A3196" s="1708">
        <f t="shared" ca="1" si="878"/>
        <v>0</v>
      </c>
      <c r="B3196" s="1708">
        <f t="shared" si="880"/>
        <v>10153256</v>
      </c>
      <c r="C3196" s="994">
        <v>153</v>
      </c>
      <c r="D3196" s="1796" t="s">
        <v>447</v>
      </c>
      <c r="E3196" s="994">
        <v>256</v>
      </c>
      <c r="F3196" s="995" t="s">
        <v>3974</v>
      </c>
      <c r="G3196" s="994"/>
      <c r="H3196" s="996" t="s">
        <v>345</v>
      </c>
      <c r="I3196" s="1091" t="s">
        <v>8900</v>
      </c>
      <c r="J3196" s="996"/>
      <c r="K3196" s="999" t="str">
        <f t="shared" si="881"/>
        <v>Cap.5 Pct.1 rd.256 col.4</v>
      </c>
      <c r="L3196" s="1000">
        <f t="shared" si="874"/>
        <v>0</v>
      </c>
      <c r="M3196" s="1000">
        <f t="shared" si="875"/>
        <v>0</v>
      </c>
      <c r="N3196" s="1725">
        <f t="shared" si="876"/>
        <v>0</v>
      </c>
      <c r="O3196" s="1000"/>
      <c r="P3196" s="1000"/>
      <c r="Q3196" s="1000"/>
      <c r="R3196" s="1000"/>
      <c r="S3196" s="1000"/>
      <c r="T3196" s="1000"/>
      <c r="U3196" s="1000"/>
      <c r="V3196" s="1000"/>
      <c r="W3196" s="1000"/>
      <c r="X3196" s="1000"/>
      <c r="Y3196" s="1001"/>
      <c r="Z3196" s="1001" t="str">
        <f t="shared" si="877"/>
        <v xml:space="preserve">Cap.5 Pct.1: Nr. mediu de salariati (Col.3) &lt;= Nr. mediu de persoane ocupate (Col.4), pentru Rd.(1 la n). </v>
      </c>
      <c r="AA3196" s="2205">
        <f t="shared" si="882"/>
        <v>1</v>
      </c>
      <c r="AB3196" s="3036">
        <v>153</v>
      </c>
    </row>
    <row r="3197" spans="1:28" x14ac:dyDescent="0.25">
      <c r="A3197" s="1708">
        <f t="shared" ca="1" si="878"/>
        <v>0</v>
      </c>
      <c r="B3197" s="1708">
        <f t="shared" si="880"/>
        <v>10153257</v>
      </c>
      <c r="C3197" s="994">
        <v>153</v>
      </c>
      <c r="D3197" s="1796" t="s">
        <v>447</v>
      </c>
      <c r="E3197" s="994">
        <v>257</v>
      </c>
      <c r="F3197" s="995" t="s">
        <v>3974</v>
      </c>
      <c r="G3197" s="994"/>
      <c r="H3197" s="996" t="s">
        <v>345</v>
      </c>
      <c r="I3197" s="1091" t="s">
        <v>8901</v>
      </c>
      <c r="J3197" s="996"/>
      <c r="K3197" s="999" t="str">
        <f t="shared" si="881"/>
        <v>Cap.5 Pct.1 rd.257 col.4</v>
      </c>
      <c r="L3197" s="1000">
        <f t="shared" ref="L3197:L3240" si="883">IF(BK958="",0,BK958)</f>
        <v>0</v>
      </c>
      <c r="M3197" s="1000">
        <f t="shared" ref="M3197:M3240" si="884">IF(BL958="",0,BL958)</f>
        <v>0</v>
      </c>
      <c r="N3197" s="1725">
        <f t="shared" ref="N3197:N3240" si="885">IF(L3197&lt;=M3197,0,1)</f>
        <v>0</v>
      </c>
      <c r="O3197" s="1000"/>
      <c r="P3197" s="1000"/>
      <c r="Q3197" s="1000"/>
      <c r="R3197" s="1000"/>
      <c r="S3197" s="1000"/>
      <c r="T3197" s="1000"/>
      <c r="U3197" s="1000"/>
      <c r="V3197" s="1000"/>
      <c r="W3197" s="1000"/>
      <c r="X3197" s="1000"/>
      <c r="Y3197" s="1001"/>
      <c r="Z3197" s="1001" t="str">
        <f t="shared" si="877"/>
        <v xml:space="preserve">Cap.5 Pct.1: Nr. mediu de salariati (Col.3) &lt;= Nr. mediu de persoane ocupate (Col.4), pentru Rd.(1 la n). </v>
      </c>
      <c r="AA3197" s="2205">
        <f t="shared" si="882"/>
        <v>1</v>
      </c>
      <c r="AB3197" s="3036">
        <v>153</v>
      </c>
    </row>
    <row r="3198" spans="1:28" x14ac:dyDescent="0.25">
      <c r="A3198" s="1708">
        <f t="shared" ca="1" si="878"/>
        <v>0</v>
      </c>
      <c r="B3198" s="1708">
        <f t="shared" si="880"/>
        <v>10153258</v>
      </c>
      <c r="C3198" s="994">
        <v>153</v>
      </c>
      <c r="D3198" s="1796" t="s">
        <v>447</v>
      </c>
      <c r="E3198" s="994">
        <v>258</v>
      </c>
      <c r="F3198" s="995" t="s">
        <v>3974</v>
      </c>
      <c r="G3198" s="994"/>
      <c r="H3198" s="996" t="s">
        <v>345</v>
      </c>
      <c r="I3198" s="1091" t="s">
        <v>8902</v>
      </c>
      <c r="J3198" s="996"/>
      <c r="K3198" s="999" t="str">
        <f t="shared" si="881"/>
        <v>Cap.5 Pct.1 rd.258 col.4</v>
      </c>
      <c r="L3198" s="1000">
        <f t="shared" si="883"/>
        <v>0</v>
      </c>
      <c r="M3198" s="1000">
        <f t="shared" si="884"/>
        <v>0</v>
      </c>
      <c r="N3198" s="1725">
        <f t="shared" si="885"/>
        <v>0</v>
      </c>
      <c r="O3198" s="1000"/>
      <c r="P3198" s="1000"/>
      <c r="Q3198" s="1000"/>
      <c r="R3198" s="1000"/>
      <c r="S3198" s="1000"/>
      <c r="T3198" s="1000"/>
      <c r="U3198" s="1000"/>
      <c r="V3198" s="1000"/>
      <c r="W3198" s="1000"/>
      <c r="X3198" s="1000"/>
      <c r="Y3198" s="1001"/>
      <c r="Z3198" s="1001" t="str">
        <f t="shared" si="877"/>
        <v xml:space="preserve">Cap.5 Pct.1: Nr. mediu de salariati (Col.3) &lt;= Nr. mediu de persoane ocupate (Col.4), pentru Rd.(1 la n). </v>
      </c>
      <c r="AA3198" s="2205">
        <f t="shared" si="882"/>
        <v>1</v>
      </c>
      <c r="AB3198" s="3036">
        <v>153</v>
      </c>
    </row>
    <row r="3199" spans="1:28" x14ac:dyDescent="0.25">
      <c r="A3199" s="1708">
        <f t="shared" ca="1" si="878"/>
        <v>0</v>
      </c>
      <c r="B3199" s="1708">
        <f t="shared" si="880"/>
        <v>10153259</v>
      </c>
      <c r="C3199" s="994">
        <v>153</v>
      </c>
      <c r="D3199" s="1796" t="s">
        <v>447</v>
      </c>
      <c r="E3199" s="994">
        <v>259</v>
      </c>
      <c r="F3199" s="995" t="s">
        <v>3974</v>
      </c>
      <c r="G3199" s="994"/>
      <c r="H3199" s="996" t="s">
        <v>345</v>
      </c>
      <c r="I3199" s="1091" t="s">
        <v>8903</v>
      </c>
      <c r="J3199" s="996"/>
      <c r="K3199" s="999" t="str">
        <f t="shared" si="881"/>
        <v>Cap.5 Pct.1 rd.259 col.4</v>
      </c>
      <c r="L3199" s="1000">
        <f t="shared" si="883"/>
        <v>0</v>
      </c>
      <c r="M3199" s="1000">
        <f t="shared" si="884"/>
        <v>0</v>
      </c>
      <c r="N3199" s="1725">
        <f t="shared" si="885"/>
        <v>0</v>
      </c>
      <c r="O3199" s="1000"/>
      <c r="P3199" s="1000"/>
      <c r="Q3199" s="1000"/>
      <c r="R3199" s="1000"/>
      <c r="S3199" s="1000"/>
      <c r="T3199" s="1000"/>
      <c r="U3199" s="1000"/>
      <c r="V3199" s="1000"/>
      <c r="W3199" s="1000"/>
      <c r="X3199" s="1000"/>
      <c r="Y3199" s="1001"/>
      <c r="Z3199" s="1001" t="str">
        <f t="shared" ref="Z3199:Z3239" si="886">Z3198</f>
        <v xml:space="preserve">Cap.5 Pct.1: Nr. mediu de salariati (Col.3) &lt;= Nr. mediu de persoane ocupate (Col.4), pentru Rd.(1 la n). </v>
      </c>
      <c r="AA3199" s="2205">
        <f t="shared" si="882"/>
        <v>1</v>
      </c>
      <c r="AB3199" s="3036">
        <v>153</v>
      </c>
    </row>
    <row r="3200" spans="1:28" x14ac:dyDescent="0.25">
      <c r="A3200" s="1708">
        <f t="shared" ca="1" si="878"/>
        <v>0</v>
      </c>
      <c r="B3200" s="1708">
        <f t="shared" si="880"/>
        <v>10153260</v>
      </c>
      <c r="C3200" s="994">
        <v>153</v>
      </c>
      <c r="D3200" s="1796" t="s">
        <v>447</v>
      </c>
      <c r="E3200" s="994">
        <v>260</v>
      </c>
      <c r="F3200" s="995" t="s">
        <v>3974</v>
      </c>
      <c r="G3200" s="994"/>
      <c r="H3200" s="996" t="s">
        <v>345</v>
      </c>
      <c r="I3200" s="1091" t="s">
        <v>8904</v>
      </c>
      <c r="J3200" s="996"/>
      <c r="K3200" s="999" t="str">
        <f t="shared" si="881"/>
        <v>Cap.5 Pct.1 rd.260 col.4</v>
      </c>
      <c r="L3200" s="1000">
        <f t="shared" si="883"/>
        <v>0</v>
      </c>
      <c r="M3200" s="1000">
        <f t="shared" si="884"/>
        <v>0</v>
      </c>
      <c r="N3200" s="1725">
        <f t="shared" si="885"/>
        <v>0</v>
      </c>
      <c r="O3200" s="1000"/>
      <c r="P3200" s="1000"/>
      <c r="Q3200" s="1000"/>
      <c r="R3200" s="1000"/>
      <c r="S3200" s="1000"/>
      <c r="T3200" s="1000"/>
      <c r="U3200" s="1000"/>
      <c r="V3200" s="1000"/>
      <c r="W3200" s="1000"/>
      <c r="X3200" s="1000"/>
      <c r="Y3200" s="1001"/>
      <c r="Z3200" s="1001" t="str">
        <f t="shared" si="886"/>
        <v xml:space="preserve">Cap.5 Pct.1: Nr. mediu de salariati (Col.3) &lt;= Nr. mediu de persoane ocupate (Col.4), pentru Rd.(1 la n). </v>
      </c>
      <c r="AA3200" s="2205">
        <f t="shared" si="882"/>
        <v>1</v>
      </c>
      <c r="AB3200" s="3036">
        <v>153</v>
      </c>
    </row>
    <row r="3201" spans="1:28" x14ac:dyDescent="0.25">
      <c r="A3201" s="1708">
        <f t="shared" ref="A3201:A3264" ca="1" si="887">IF(D3201="DA",IF(ISERROR(N3201),A3200+1,IF(N3201=1,A3200+1,A3200)),A3200)</f>
        <v>0</v>
      </c>
      <c r="B3201" s="1708">
        <f t="shared" si="880"/>
        <v>10153261</v>
      </c>
      <c r="C3201" s="994">
        <v>153</v>
      </c>
      <c r="D3201" s="1796" t="s">
        <v>447</v>
      </c>
      <c r="E3201" s="994">
        <v>261</v>
      </c>
      <c r="F3201" s="995" t="s">
        <v>3974</v>
      </c>
      <c r="G3201" s="994"/>
      <c r="H3201" s="996" t="s">
        <v>345</v>
      </c>
      <c r="I3201" s="1091" t="s">
        <v>8905</v>
      </c>
      <c r="J3201" s="996"/>
      <c r="K3201" s="999" t="str">
        <f t="shared" si="881"/>
        <v>Cap.5 Pct.1 rd.261 col.4</v>
      </c>
      <c r="L3201" s="1000">
        <f t="shared" si="883"/>
        <v>0</v>
      </c>
      <c r="M3201" s="1000">
        <f t="shared" si="884"/>
        <v>0</v>
      </c>
      <c r="N3201" s="1725">
        <f t="shared" si="885"/>
        <v>0</v>
      </c>
      <c r="O3201" s="1000"/>
      <c r="P3201" s="1000"/>
      <c r="Q3201" s="1000"/>
      <c r="R3201" s="1000"/>
      <c r="S3201" s="1000"/>
      <c r="T3201" s="1000"/>
      <c r="U3201" s="1000"/>
      <c r="V3201" s="1000"/>
      <c r="W3201" s="1000"/>
      <c r="X3201" s="1000"/>
      <c r="Y3201" s="1001"/>
      <c r="Z3201" s="1001" t="str">
        <f t="shared" si="886"/>
        <v xml:space="preserve">Cap.5 Pct.1: Nr. mediu de salariati (Col.3) &lt;= Nr. mediu de persoane ocupate (Col.4), pentru Rd.(1 la n). </v>
      </c>
      <c r="AA3201" s="2205">
        <f t="shared" si="882"/>
        <v>1</v>
      </c>
      <c r="AB3201" s="3036">
        <v>153</v>
      </c>
    </row>
    <row r="3202" spans="1:28" x14ac:dyDescent="0.25">
      <c r="A3202" s="1708">
        <f t="shared" ca="1" si="887"/>
        <v>0</v>
      </c>
      <c r="B3202" s="1708">
        <f t="shared" si="880"/>
        <v>10153262</v>
      </c>
      <c r="C3202" s="994">
        <v>153</v>
      </c>
      <c r="D3202" s="1796" t="s">
        <v>447</v>
      </c>
      <c r="E3202" s="994">
        <v>262</v>
      </c>
      <c r="F3202" s="995" t="s">
        <v>3974</v>
      </c>
      <c r="G3202" s="994"/>
      <c r="H3202" s="996" t="s">
        <v>345</v>
      </c>
      <c r="I3202" s="1091" t="s">
        <v>8906</v>
      </c>
      <c r="J3202" s="996"/>
      <c r="K3202" s="999" t="str">
        <f t="shared" si="881"/>
        <v>Cap.5 Pct.1 rd.262 col.4</v>
      </c>
      <c r="L3202" s="1000">
        <f t="shared" si="883"/>
        <v>0</v>
      </c>
      <c r="M3202" s="1000">
        <f t="shared" si="884"/>
        <v>0</v>
      </c>
      <c r="N3202" s="1725">
        <f t="shared" si="885"/>
        <v>0</v>
      </c>
      <c r="O3202" s="1000"/>
      <c r="P3202" s="1000"/>
      <c r="Q3202" s="1000"/>
      <c r="R3202" s="1000"/>
      <c r="S3202" s="1000"/>
      <c r="T3202" s="1000"/>
      <c r="U3202" s="1000"/>
      <c r="V3202" s="1000"/>
      <c r="W3202" s="1000"/>
      <c r="X3202" s="1000"/>
      <c r="Y3202" s="1001"/>
      <c r="Z3202" s="1001" t="str">
        <f t="shared" si="886"/>
        <v xml:space="preserve">Cap.5 Pct.1: Nr. mediu de salariati (Col.3) &lt;= Nr. mediu de persoane ocupate (Col.4), pentru Rd.(1 la n). </v>
      </c>
      <c r="AA3202" s="2205">
        <f t="shared" si="882"/>
        <v>1</v>
      </c>
      <c r="AB3202" s="3036">
        <v>153</v>
      </c>
    </row>
    <row r="3203" spans="1:28" x14ac:dyDescent="0.25">
      <c r="A3203" s="1708">
        <f t="shared" ca="1" si="887"/>
        <v>0</v>
      </c>
      <c r="B3203" s="1708">
        <f t="shared" si="880"/>
        <v>10153263</v>
      </c>
      <c r="C3203" s="994">
        <v>153</v>
      </c>
      <c r="D3203" s="1796" t="s">
        <v>447</v>
      </c>
      <c r="E3203" s="994">
        <v>263</v>
      </c>
      <c r="F3203" s="995" t="s">
        <v>3974</v>
      </c>
      <c r="G3203" s="994"/>
      <c r="H3203" s="996" t="s">
        <v>345</v>
      </c>
      <c r="I3203" s="1091" t="s">
        <v>8907</v>
      </c>
      <c r="J3203" s="996"/>
      <c r="K3203" s="999" t="str">
        <f t="shared" si="881"/>
        <v>Cap.5 Pct.1 rd.263 col.4</v>
      </c>
      <c r="L3203" s="1000">
        <f t="shared" si="883"/>
        <v>0</v>
      </c>
      <c r="M3203" s="1000">
        <f t="shared" si="884"/>
        <v>0</v>
      </c>
      <c r="N3203" s="1725">
        <f t="shared" si="885"/>
        <v>0</v>
      </c>
      <c r="O3203" s="1000"/>
      <c r="P3203" s="1000"/>
      <c r="Q3203" s="1000"/>
      <c r="R3203" s="1000"/>
      <c r="S3203" s="1000"/>
      <c r="T3203" s="1000"/>
      <c r="U3203" s="1000"/>
      <c r="V3203" s="1000"/>
      <c r="W3203" s="1000"/>
      <c r="X3203" s="1000"/>
      <c r="Y3203" s="1001"/>
      <c r="Z3203" s="1001" t="str">
        <f t="shared" si="886"/>
        <v xml:space="preserve">Cap.5 Pct.1: Nr. mediu de salariati (Col.3) &lt;= Nr. mediu de persoane ocupate (Col.4), pentru Rd.(1 la n). </v>
      </c>
      <c r="AA3203" s="2205">
        <f t="shared" si="882"/>
        <v>1</v>
      </c>
      <c r="AB3203" s="3036">
        <v>153</v>
      </c>
    </row>
    <row r="3204" spans="1:28" x14ac:dyDescent="0.25">
      <c r="A3204" s="1708">
        <f t="shared" ca="1" si="887"/>
        <v>0</v>
      </c>
      <c r="B3204" s="1708">
        <f t="shared" si="880"/>
        <v>10153264</v>
      </c>
      <c r="C3204" s="994">
        <v>153</v>
      </c>
      <c r="D3204" s="1796" t="s">
        <v>447</v>
      </c>
      <c r="E3204" s="994">
        <v>264</v>
      </c>
      <c r="F3204" s="995" t="s">
        <v>3974</v>
      </c>
      <c r="G3204" s="994"/>
      <c r="H3204" s="996" t="s">
        <v>345</v>
      </c>
      <c r="I3204" s="1091" t="s">
        <v>8908</v>
      </c>
      <c r="J3204" s="996"/>
      <c r="K3204" s="999" t="str">
        <f t="shared" ref="K3204:K3240" si="888">"Cap.5 Pct.1 rd."&amp;E3204&amp;" col.4"</f>
        <v>Cap.5 Pct.1 rd.264 col.4</v>
      </c>
      <c r="L3204" s="1000">
        <f t="shared" si="883"/>
        <v>0</v>
      </c>
      <c r="M3204" s="1000">
        <f t="shared" si="884"/>
        <v>0</v>
      </c>
      <c r="N3204" s="1725">
        <f t="shared" si="885"/>
        <v>0</v>
      </c>
      <c r="O3204" s="1000"/>
      <c r="P3204" s="1000"/>
      <c r="Q3204" s="1000"/>
      <c r="R3204" s="1000"/>
      <c r="S3204" s="1000"/>
      <c r="T3204" s="1000"/>
      <c r="U3204" s="1000"/>
      <c r="V3204" s="1000"/>
      <c r="W3204" s="1000"/>
      <c r="X3204" s="1000"/>
      <c r="Y3204" s="1001"/>
      <c r="Z3204" s="1001" t="str">
        <f t="shared" si="886"/>
        <v xml:space="preserve">Cap.5 Pct.1: Nr. mediu de salariati (Col.3) &lt;= Nr. mediu de persoane ocupate (Col.4), pentru Rd.(1 la n). </v>
      </c>
      <c r="AA3204" s="2205">
        <f t="shared" si="882"/>
        <v>1</v>
      </c>
      <c r="AB3204" s="3036">
        <v>153</v>
      </c>
    </row>
    <row r="3205" spans="1:28" x14ac:dyDescent="0.25">
      <c r="A3205" s="1708">
        <f t="shared" ca="1" si="887"/>
        <v>0</v>
      </c>
      <c r="B3205" s="1708">
        <f t="shared" si="880"/>
        <v>10153265</v>
      </c>
      <c r="C3205" s="994">
        <v>153</v>
      </c>
      <c r="D3205" s="1796" t="s">
        <v>447</v>
      </c>
      <c r="E3205" s="994">
        <v>265</v>
      </c>
      <c r="F3205" s="995" t="s">
        <v>3974</v>
      </c>
      <c r="G3205" s="994"/>
      <c r="H3205" s="996" t="s">
        <v>345</v>
      </c>
      <c r="I3205" s="1091" t="s">
        <v>8909</v>
      </c>
      <c r="J3205" s="996"/>
      <c r="K3205" s="999" t="str">
        <f t="shared" si="888"/>
        <v>Cap.5 Pct.1 rd.265 col.4</v>
      </c>
      <c r="L3205" s="1000">
        <f t="shared" si="883"/>
        <v>0</v>
      </c>
      <c r="M3205" s="1000">
        <f t="shared" si="884"/>
        <v>0</v>
      </c>
      <c r="N3205" s="1725">
        <f t="shared" si="885"/>
        <v>0</v>
      </c>
      <c r="O3205" s="1000"/>
      <c r="P3205" s="1000"/>
      <c r="Q3205" s="1000"/>
      <c r="R3205" s="1000"/>
      <c r="S3205" s="1000"/>
      <c r="T3205" s="1000"/>
      <c r="U3205" s="1000"/>
      <c r="V3205" s="1000"/>
      <c r="W3205" s="1000"/>
      <c r="X3205" s="1000"/>
      <c r="Y3205" s="1001"/>
      <c r="Z3205" s="1001" t="str">
        <f t="shared" si="886"/>
        <v xml:space="preserve">Cap.5 Pct.1: Nr. mediu de salariati (Col.3) &lt;= Nr. mediu de persoane ocupate (Col.4), pentru Rd.(1 la n). </v>
      </c>
      <c r="AA3205" s="2205">
        <f t="shared" si="882"/>
        <v>1</v>
      </c>
      <c r="AB3205" s="3036">
        <v>153</v>
      </c>
    </row>
    <row r="3206" spans="1:28" x14ac:dyDescent="0.25">
      <c r="A3206" s="1708">
        <f t="shared" ca="1" si="887"/>
        <v>0</v>
      </c>
      <c r="B3206" s="1708">
        <f t="shared" si="880"/>
        <v>10153266</v>
      </c>
      <c r="C3206" s="994">
        <v>153</v>
      </c>
      <c r="D3206" s="1796" t="s">
        <v>447</v>
      </c>
      <c r="E3206" s="994">
        <v>266</v>
      </c>
      <c r="F3206" s="995" t="s">
        <v>3974</v>
      </c>
      <c r="G3206" s="994"/>
      <c r="H3206" s="996" t="s">
        <v>345</v>
      </c>
      <c r="I3206" s="1091" t="s">
        <v>8910</v>
      </c>
      <c r="J3206" s="996"/>
      <c r="K3206" s="999" t="str">
        <f t="shared" si="888"/>
        <v>Cap.5 Pct.1 rd.266 col.4</v>
      </c>
      <c r="L3206" s="1000">
        <f t="shared" si="883"/>
        <v>0</v>
      </c>
      <c r="M3206" s="1000">
        <f t="shared" si="884"/>
        <v>0</v>
      </c>
      <c r="N3206" s="1725">
        <f t="shared" si="885"/>
        <v>0</v>
      </c>
      <c r="O3206" s="1000"/>
      <c r="P3206" s="1000"/>
      <c r="Q3206" s="1000"/>
      <c r="R3206" s="1000"/>
      <c r="S3206" s="1000"/>
      <c r="T3206" s="1000"/>
      <c r="U3206" s="1000"/>
      <c r="V3206" s="1000"/>
      <c r="W3206" s="1000"/>
      <c r="X3206" s="1000"/>
      <c r="Y3206" s="1001"/>
      <c r="Z3206" s="1001" t="str">
        <f t="shared" si="886"/>
        <v xml:space="preserve">Cap.5 Pct.1: Nr. mediu de salariati (Col.3) &lt;= Nr. mediu de persoane ocupate (Col.4), pentru Rd.(1 la n). </v>
      </c>
      <c r="AA3206" s="2205">
        <f t="shared" si="882"/>
        <v>1</v>
      </c>
      <c r="AB3206" s="3036">
        <v>153</v>
      </c>
    </row>
    <row r="3207" spans="1:28" x14ac:dyDescent="0.25">
      <c r="A3207" s="1708">
        <f t="shared" ca="1" si="887"/>
        <v>0</v>
      </c>
      <c r="B3207" s="1708">
        <f t="shared" si="880"/>
        <v>10153267</v>
      </c>
      <c r="C3207" s="994">
        <v>153</v>
      </c>
      <c r="D3207" s="1796" t="s">
        <v>447</v>
      </c>
      <c r="E3207" s="994">
        <v>267</v>
      </c>
      <c r="F3207" s="995" t="s">
        <v>3974</v>
      </c>
      <c r="G3207" s="994"/>
      <c r="H3207" s="996" t="s">
        <v>345</v>
      </c>
      <c r="I3207" s="1091" t="s">
        <v>8911</v>
      </c>
      <c r="J3207" s="996"/>
      <c r="K3207" s="999" t="str">
        <f t="shared" si="888"/>
        <v>Cap.5 Pct.1 rd.267 col.4</v>
      </c>
      <c r="L3207" s="1000">
        <f t="shared" si="883"/>
        <v>0</v>
      </c>
      <c r="M3207" s="1000">
        <f t="shared" si="884"/>
        <v>0</v>
      </c>
      <c r="N3207" s="1725">
        <f t="shared" si="885"/>
        <v>0</v>
      </c>
      <c r="O3207" s="1000"/>
      <c r="P3207" s="1000"/>
      <c r="Q3207" s="1000"/>
      <c r="R3207" s="1000"/>
      <c r="S3207" s="1000"/>
      <c r="T3207" s="1000"/>
      <c r="U3207" s="1000"/>
      <c r="V3207" s="1000"/>
      <c r="W3207" s="1000"/>
      <c r="X3207" s="1000"/>
      <c r="Y3207" s="1001"/>
      <c r="Z3207" s="1001" t="str">
        <f t="shared" si="886"/>
        <v xml:space="preserve">Cap.5 Pct.1: Nr. mediu de salariati (Col.3) &lt;= Nr. mediu de persoane ocupate (Col.4), pentru Rd.(1 la n). </v>
      </c>
      <c r="AA3207" s="2205">
        <f t="shared" si="882"/>
        <v>1</v>
      </c>
      <c r="AB3207" s="3036">
        <v>153</v>
      </c>
    </row>
    <row r="3208" spans="1:28" x14ac:dyDescent="0.25">
      <c r="A3208" s="1708">
        <f t="shared" ca="1" si="887"/>
        <v>0</v>
      </c>
      <c r="B3208" s="1708">
        <f t="shared" si="880"/>
        <v>10153268</v>
      </c>
      <c r="C3208" s="994">
        <v>153</v>
      </c>
      <c r="D3208" s="1796" t="s">
        <v>447</v>
      </c>
      <c r="E3208" s="994">
        <v>268</v>
      </c>
      <c r="F3208" s="995" t="s">
        <v>3974</v>
      </c>
      <c r="G3208" s="994"/>
      <c r="H3208" s="996" t="s">
        <v>345</v>
      </c>
      <c r="I3208" s="1091" t="s">
        <v>8912</v>
      </c>
      <c r="J3208" s="996"/>
      <c r="K3208" s="999" t="str">
        <f t="shared" si="888"/>
        <v>Cap.5 Pct.1 rd.268 col.4</v>
      </c>
      <c r="L3208" s="1000">
        <f t="shared" si="883"/>
        <v>0</v>
      </c>
      <c r="M3208" s="1000">
        <f t="shared" si="884"/>
        <v>0</v>
      </c>
      <c r="N3208" s="1725">
        <f t="shared" si="885"/>
        <v>0</v>
      </c>
      <c r="O3208" s="1000"/>
      <c r="P3208" s="1000"/>
      <c r="Q3208" s="1000"/>
      <c r="R3208" s="1000"/>
      <c r="S3208" s="1000"/>
      <c r="T3208" s="1000"/>
      <c r="U3208" s="1000"/>
      <c r="V3208" s="1000"/>
      <c r="W3208" s="1000"/>
      <c r="X3208" s="1000"/>
      <c r="Y3208" s="1001"/>
      <c r="Z3208" s="1001" t="str">
        <f t="shared" si="886"/>
        <v xml:space="preserve">Cap.5 Pct.1: Nr. mediu de salariati (Col.3) &lt;= Nr. mediu de persoane ocupate (Col.4), pentru Rd.(1 la n). </v>
      </c>
      <c r="AA3208" s="2205">
        <f t="shared" si="882"/>
        <v>1</v>
      </c>
      <c r="AB3208" s="3036">
        <v>153</v>
      </c>
    </row>
    <row r="3209" spans="1:28" x14ac:dyDescent="0.25">
      <c r="A3209" s="1708">
        <f t="shared" ca="1" si="887"/>
        <v>0</v>
      </c>
      <c r="B3209" s="1708">
        <f t="shared" si="880"/>
        <v>10153269</v>
      </c>
      <c r="C3209" s="994">
        <v>153</v>
      </c>
      <c r="D3209" s="1796" t="s">
        <v>447</v>
      </c>
      <c r="E3209" s="994">
        <v>269</v>
      </c>
      <c r="F3209" s="995" t="s">
        <v>3974</v>
      </c>
      <c r="G3209" s="994"/>
      <c r="H3209" s="996" t="s">
        <v>345</v>
      </c>
      <c r="I3209" s="1091" t="s">
        <v>8913</v>
      </c>
      <c r="J3209" s="996"/>
      <c r="K3209" s="999" t="str">
        <f t="shared" si="888"/>
        <v>Cap.5 Pct.1 rd.269 col.4</v>
      </c>
      <c r="L3209" s="1000">
        <f t="shared" si="883"/>
        <v>0</v>
      </c>
      <c r="M3209" s="1000">
        <f t="shared" si="884"/>
        <v>0</v>
      </c>
      <c r="N3209" s="1725">
        <f t="shared" si="885"/>
        <v>0</v>
      </c>
      <c r="O3209" s="1000"/>
      <c r="P3209" s="1000"/>
      <c r="Q3209" s="1000"/>
      <c r="R3209" s="1000"/>
      <c r="S3209" s="1000"/>
      <c r="T3209" s="1000"/>
      <c r="U3209" s="1000"/>
      <c r="V3209" s="1000"/>
      <c r="W3209" s="1000"/>
      <c r="X3209" s="1000"/>
      <c r="Y3209" s="1001"/>
      <c r="Z3209" s="1001" t="str">
        <f t="shared" si="886"/>
        <v xml:space="preserve">Cap.5 Pct.1: Nr. mediu de salariati (Col.3) &lt;= Nr. mediu de persoane ocupate (Col.4), pentru Rd.(1 la n). </v>
      </c>
      <c r="AA3209" s="2205">
        <f t="shared" si="882"/>
        <v>1</v>
      </c>
      <c r="AB3209" s="3036">
        <v>153</v>
      </c>
    </row>
    <row r="3210" spans="1:28" x14ac:dyDescent="0.25">
      <c r="A3210" s="1708">
        <f t="shared" ca="1" si="887"/>
        <v>0</v>
      </c>
      <c r="B3210" s="1708">
        <f t="shared" si="880"/>
        <v>10153270</v>
      </c>
      <c r="C3210" s="994">
        <v>153</v>
      </c>
      <c r="D3210" s="1796" t="s">
        <v>447</v>
      </c>
      <c r="E3210" s="994">
        <v>270</v>
      </c>
      <c r="F3210" s="995" t="s">
        <v>3974</v>
      </c>
      <c r="G3210" s="994"/>
      <c r="H3210" s="996" t="s">
        <v>345</v>
      </c>
      <c r="I3210" s="1091" t="s">
        <v>8914</v>
      </c>
      <c r="J3210" s="996"/>
      <c r="K3210" s="999" t="str">
        <f t="shared" si="888"/>
        <v>Cap.5 Pct.1 rd.270 col.4</v>
      </c>
      <c r="L3210" s="1000">
        <f t="shared" si="883"/>
        <v>0</v>
      </c>
      <c r="M3210" s="1000">
        <f t="shared" si="884"/>
        <v>0</v>
      </c>
      <c r="N3210" s="1725">
        <f t="shared" si="885"/>
        <v>0</v>
      </c>
      <c r="O3210" s="1000"/>
      <c r="P3210" s="1000"/>
      <c r="Q3210" s="1000"/>
      <c r="R3210" s="1000"/>
      <c r="S3210" s="1000"/>
      <c r="T3210" s="1000"/>
      <c r="U3210" s="1000"/>
      <c r="V3210" s="1000"/>
      <c r="W3210" s="1000"/>
      <c r="X3210" s="1000"/>
      <c r="Y3210" s="1001"/>
      <c r="Z3210" s="1001" t="str">
        <f t="shared" si="886"/>
        <v xml:space="preserve">Cap.5 Pct.1: Nr. mediu de salariati (Col.3) &lt;= Nr. mediu de persoane ocupate (Col.4), pentru Rd.(1 la n). </v>
      </c>
      <c r="AA3210" s="2205">
        <f t="shared" si="882"/>
        <v>1</v>
      </c>
      <c r="AB3210" s="3036">
        <v>153</v>
      </c>
    </row>
    <row r="3211" spans="1:28" x14ac:dyDescent="0.25">
      <c r="A3211" s="1708">
        <f t="shared" ca="1" si="887"/>
        <v>0</v>
      </c>
      <c r="B3211" s="1708">
        <f t="shared" ref="B3211:B3274" si="889">VALUE("1"&amp;TEXT(C3211,"0000")&amp;TEXT(E3211,"000"))</f>
        <v>10153271</v>
      </c>
      <c r="C3211" s="994">
        <v>153</v>
      </c>
      <c r="D3211" s="1796" t="s">
        <v>447</v>
      </c>
      <c r="E3211" s="994">
        <v>271</v>
      </c>
      <c r="F3211" s="995" t="s">
        <v>3974</v>
      </c>
      <c r="G3211" s="994"/>
      <c r="H3211" s="996" t="s">
        <v>345</v>
      </c>
      <c r="I3211" s="1091" t="s">
        <v>8915</v>
      </c>
      <c r="J3211" s="996"/>
      <c r="K3211" s="999" t="str">
        <f t="shared" si="888"/>
        <v>Cap.5 Pct.1 rd.271 col.4</v>
      </c>
      <c r="L3211" s="1000">
        <f t="shared" si="883"/>
        <v>0</v>
      </c>
      <c r="M3211" s="1000">
        <f t="shared" si="884"/>
        <v>0</v>
      </c>
      <c r="N3211" s="1725">
        <f t="shared" si="885"/>
        <v>0</v>
      </c>
      <c r="O3211" s="1000"/>
      <c r="P3211" s="1000"/>
      <c r="Q3211" s="1000"/>
      <c r="R3211" s="1000"/>
      <c r="S3211" s="1000"/>
      <c r="T3211" s="1000"/>
      <c r="U3211" s="1000"/>
      <c r="V3211" s="1000"/>
      <c r="W3211" s="1000"/>
      <c r="X3211" s="1000"/>
      <c r="Y3211" s="1001"/>
      <c r="Z3211" s="1001" t="str">
        <f t="shared" si="886"/>
        <v xml:space="preserve">Cap.5 Pct.1: Nr. mediu de salariati (Col.3) &lt;= Nr. mediu de persoane ocupate (Col.4), pentru Rd.(1 la n). </v>
      </c>
      <c r="AA3211" s="2205">
        <f t="shared" si="882"/>
        <v>1</v>
      </c>
      <c r="AB3211" s="3036">
        <v>153</v>
      </c>
    </row>
    <row r="3212" spans="1:28" x14ac:dyDescent="0.25">
      <c r="A3212" s="1708">
        <f t="shared" ca="1" si="887"/>
        <v>0</v>
      </c>
      <c r="B3212" s="1708">
        <f t="shared" si="889"/>
        <v>10153272</v>
      </c>
      <c r="C3212" s="994">
        <v>153</v>
      </c>
      <c r="D3212" s="1796" t="s">
        <v>447</v>
      </c>
      <c r="E3212" s="994">
        <v>272</v>
      </c>
      <c r="F3212" s="995" t="s">
        <v>3974</v>
      </c>
      <c r="G3212" s="994"/>
      <c r="H3212" s="996" t="s">
        <v>345</v>
      </c>
      <c r="I3212" s="1091" t="s">
        <v>8916</v>
      </c>
      <c r="J3212" s="996"/>
      <c r="K3212" s="999" t="str">
        <f t="shared" si="888"/>
        <v>Cap.5 Pct.1 rd.272 col.4</v>
      </c>
      <c r="L3212" s="1000">
        <f t="shared" si="883"/>
        <v>0</v>
      </c>
      <c r="M3212" s="1000">
        <f t="shared" si="884"/>
        <v>0</v>
      </c>
      <c r="N3212" s="1725">
        <f t="shared" si="885"/>
        <v>0</v>
      </c>
      <c r="O3212" s="1000"/>
      <c r="P3212" s="1000"/>
      <c r="Q3212" s="1000"/>
      <c r="R3212" s="1000"/>
      <c r="S3212" s="1000"/>
      <c r="T3212" s="1000"/>
      <c r="U3212" s="1000"/>
      <c r="V3212" s="1000"/>
      <c r="W3212" s="1000"/>
      <c r="X3212" s="1000"/>
      <c r="Y3212" s="1001"/>
      <c r="Z3212" s="1001" t="str">
        <f t="shared" si="886"/>
        <v xml:space="preserve">Cap.5 Pct.1: Nr. mediu de salariati (Col.3) &lt;= Nr. mediu de persoane ocupate (Col.4), pentru Rd.(1 la n). </v>
      </c>
      <c r="AA3212" s="2205">
        <f t="shared" si="882"/>
        <v>1</v>
      </c>
      <c r="AB3212" s="3036">
        <v>153</v>
      </c>
    </row>
    <row r="3213" spans="1:28" x14ac:dyDescent="0.25">
      <c r="A3213" s="1708">
        <f t="shared" ca="1" si="887"/>
        <v>0</v>
      </c>
      <c r="B3213" s="1708">
        <f t="shared" si="889"/>
        <v>10153273</v>
      </c>
      <c r="C3213" s="994">
        <v>153</v>
      </c>
      <c r="D3213" s="1796" t="s">
        <v>447</v>
      </c>
      <c r="E3213" s="994">
        <v>273</v>
      </c>
      <c r="F3213" s="995" t="s">
        <v>3974</v>
      </c>
      <c r="G3213" s="994"/>
      <c r="H3213" s="996" t="s">
        <v>345</v>
      </c>
      <c r="I3213" s="1091" t="s">
        <v>8917</v>
      </c>
      <c r="J3213" s="996"/>
      <c r="K3213" s="999" t="str">
        <f t="shared" si="888"/>
        <v>Cap.5 Pct.1 rd.273 col.4</v>
      </c>
      <c r="L3213" s="1000">
        <f t="shared" si="883"/>
        <v>0</v>
      </c>
      <c r="M3213" s="1000">
        <f t="shared" si="884"/>
        <v>0</v>
      </c>
      <c r="N3213" s="1725">
        <f t="shared" si="885"/>
        <v>0</v>
      </c>
      <c r="O3213" s="1000"/>
      <c r="P3213" s="1000"/>
      <c r="Q3213" s="1000"/>
      <c r="R3213" s="1000"/>
      <c r="S3213" s="1000"/>
      <c r="T3213" s="1000"/>
      <c r="U3213" s="1000"/>
      <c r="V3213" s="1000"/>
      <c r="W3213" s="1000"/>
      <c r="X3213" s="1000"/>
      <c r="Y3213" s="1001"/>
      <c r="Z3213" s="1001" t="str">
        <f t="shared" si="886"/>
        <v xml:space="preserve">Cap.5 Pct.1: Nr. mediu de salariati (Col.3) &lt;= Nr. mediu de persoane ocupate (Col.4), pentru Rd.(1 la n). </v>
      </c>
      <c r="AA3213" s="2205">
        <f t="shared" si="882"/>
        <v>1</v>
      </c>
      <c r="AB3213" s="3036">
        <v>153</v>
      </c>
    </row>
    <row r="3214" spans="1:28" x14ac:dyDescent="0.25">
      <c r="A3214" s="1708">
        <f t="shared" ca="1" si="887"/>
        <v>0</v>
      </c>
      <c r="B3214" s="1708">
        <f t="shared" si="889"/>
        <v>10153274</v>
      </c>
      <c r="C3214" s="994">
        <v>153</v>
      </c>
      <c r="D3214" s="1796" t="s">
        <v>447</v>
      </c>
      <c r="E3214" s="994">
        <v>274</v>
      </c>
      <c r="F3214" s="995" t="s">
        <v>3974</v>
      </c>
      <c r="G3214" s="994"/>
      <c r="H3214" s="996" t="s">
        <v>345</v>
      </c>
      <c r="I3214" s="1091" t="s">
        <v>8918</v>
      </c>
      <c r="J3214" s="996"/>
      <c r="K3214" s="999" t="str">
        <f t="shared" si="888"/>
        <v>Cap.5 Pct.1 rd.274 col.4</v>
      </c>
      <c r="L3214" s="1000">
        <f t="shared" si="883"/>
        <v>0</v>
      </c>
      <c r="M3214" s="1000">
        <f t="shared" si="884"/>
        <v>0</v>
      </c>
      <c r="N3214" s="1725">
        <f t="shared" si="885"/>
        <v>0</v>
      </c>
      <c r="O3214" s="1000"/>
      <c r="P3214" s="1000"/>
      <c r="Q3214" s="1000"/>
      <c r="R3214" s="1000"/>
      <c r="S3214" s="1000"/>
      <c r="T3214" s="1000"/>
      <c r="U3214" s="1000"/>
      <c r="V3214" s="1000"/>
      <c r="W3214" s="1000"/>
      <c r="X3214" s="1000"/>
      <c r="Y3214" s="1001"/>
      <c r="Z3214" s="1001" t="str">
        <f t="shared" si="886"/>
        <v xml:space="preserve">Cap.5 Pct.1: Nr. mediu de salariati (Col.3) &lt;= Nr. mediu de persoane ocupate (Col.4), pentru Rd.(1 la n). </v>
      </c>
      <c r="AA3214" s="2205">
        <f t="shared" si="882"/>
        <v>1</v>
      </c>
      <c r="AB3214" s="3036">
        <v>153</v>
      </c>
    </row>
    <row r="3215" spans="1:28" x14ac:dyDescent="0.25">
      <c r="A3215" s="1708">
        <f t="shared" ca="1" si="887"/>
        <v>0</v>
      </c>
      <c r="B3215" s="1708">
        <f t="shared" si="889"/>
        <v>10153275</v>
      </c>
      <c r="C3215" s="994">
        <v>153</v>
      </c>
      <c r="D3215" s="1796" t="s">
        <v>447</v>
      </c>
      <c r="E3215" s="994">
        <v>275</v>
      </c>
      <c r="F3215" s="995" t="s">
        <v>3974</v>
      </c>
      <c r="G3215" s="994"/>
      <c r="H3215" s="996" t="s">
        <v>345</v>
      </c>
      <c r="I3215" s="1091" t="s">
        <v>8919</v>
      </c>
      <c r="J3215" s="996"/>
      <c r="K3215" s="999" t="str">
        <f t="shared" si="888"/>
        <v>Cap.5 Pct.1 rd.275 col.4</v>
      </c>
      <c r="L3215" s="1000">
        <f t="shared" si="883"/>
        <v>0</v>
      </c>
      <c r="M3215" s="1000">
        <f t="shared" si="884"/>
        <v>0</v>
      </c>
      <c r="N3215" s="1725">
        <f t="shared" si="885"/>
        <v>0</v>
      </c>
      <c r="O3215" s="1000"/>
      <c r="P3215" s="1000"/>
      <c r="Q3215" s="1000"/>
      <c r="R3215" s="1000"/>
      <c r="S3215" s="1000"/>
      <c r="T3215" s="1000"/>
      <c r="U3215" s="1000"/>
      <c r="V3215" s="1000"/>
      <c r="W3215" s="1000"/>
      <c r="X3215" s="1000"/>
      <c r="Y3215" s="1001"/>
      <c r="Z3215" s="1001" t="str">
        <f t="shared" si="886"/>
        <v xml:space="preserve">Cap.5 Pct.1: Nr. mediu de salariati (Col.3) &lt;= Nr. mediu de persoane ocupate (Col.4), pentru Rd.(1 la n). </v>
      </c>
      <c r="AA3215" s="2205">
        <f t="shared" si="882"/>
        <v>1</v>
      </c>
      <c r="AB3215" s="3036">
        <v>153</v>
      </c>
    </row>
    <row r="3216" spans="1:28" x14ac:dyDescent="0.25">
      <c r="A3216" s="1708">
        <f t="shared" ca="1" si="887"/>
        <v>0</v>
      </c>
      <c r="B3216" s="1708">
        <f t="shared" si="889"/>
        <v>10153276</v>
      </c>
      <c r="C3216" s="994">
        <v>153</v>
      </c>
      <c r="D3216" s="1796" t="s">
        <v>447</v>
      </c>
      <c r="E3216" s="994">
        <v>276</v>
      </c>
      <c r="F3216" s="995" t="s">
        <v>3974</v>
      </c>
      <c r="G3216" s="994"/>
      <c r="H3216" s="996" t="s">
        <v>345</v>
      </c>
      <c r="I3216" s="1091" t="s">
        <v>8920</v>
      </c>
      <c r="J3216" s="996"/>
      <c r="K3216" s="999" t="str">
        <f t="shared" si="888"/>
        <v>Cap.5 Pct.1 rd.276 col.4</v>
      </c>
      <c r="L3216" s="1000">
        <f t="shared" si="883"/>
        <v>0</v>
      </c>
      <c r="M3216" s="1000">
        <f t="shared" si="884"/>
        <v>0</v>
      </c>
      <c r="N3216" s="1725">
        <f t="shared" si="885"/>
        <v>0</v>
      </c>
      <c r="O3216" s="1000"/>
      <c r="P3216" s="1000"/>
      <c r="Q3216" s="1000"/>
      <c r="R3216" s="1000"/>
      <c r="S3216" s="1000"/>
      <c r="T3216" s="1000"/>
      <c r="U3216" s="1000"/>
      <c r="V3216" s="1000"/>
      <c r="W3216" s="1000"/>
      <c r="X3216" s="1000"/>
      <c r="Y3216" s="1001"/>
      <c r="Z3216" s="1001" t="str">
        <f t="shared" si="886"/>
        <v xml:space="preserve">Cap.5 Pct.1: Nr. mediu de salariati (Col.3) &lt;= Nr. mediu de persoane ocupate (Col.4), pentru Rd.(1 la n). </v>
      </c>
      <c r="AA3216" s="2205">
        <f t="shared" si="882"/>
        <v>1</v>
      </c>
      <c r="AB3216" s="3036">
        <v>153</v>
      </c>
    </row>
    <row r="3217" spans="1:28" x14ac:dyDescent="0.25">
      <c r="A3217" s="1708">
        <f t="shared" ca="1" si="887"/>
        <v>0</v>
      </c>
      <c r="B3217" s="1708">
        <f t="shared" si="889"/>
        <v>10153277</v>
      </c>
      <c r="C3217" s="994">
        <v>153</v>
      </c>
      <c r="D3217" s="1796" t="s">
        <v>447</v>
      </c>
      <c r="E3217" s="994">
        <v>277</v>
      </c>
      <c r="F3217" s="995" t="s">
        <v>3974</v>
      </c>
      <c r="G3217" s="994"/>
      <c r="H3217" s="996" t="s">
        <v>345</v>
      </c>
      <c r="I3217" s="1091" t="s">
        <v>8921</v>
      </c>
      <c r="J3217" s="996"/>
      <c r="K3217" s="999" t="str">
        <f t="shared" si="888"/>
        <v>Cap.5 Pct.1 rd.277 col.4</v>
      </c>
      <c r="L3217" s="1000">
        <f t="shared" si="883"/>
        <v>0</v>
      </c>
      <c r="M3217" s="1000">
        <f t="shared" si="884"/>
        <v>0</v>
      </c>
      <c r="N3217" s="1725">
        <f t="shared" si="885"/>
        <v>0</v>
      </c>
      <c r="O3217" s="1000"/>
      <c r="P3217" s="1000"/>
      <c r="Q3217" s="1000"/>
      <c r="R3217" s="1000"/>
      <c r="S3217" s="1000"/>
      <c r="T3217" s="1000"/>
      <c r="U3217" s="1000"/>
      <c r="V3217" s="1000"/>
      <c r="W3217" s="1000"/>
      <c r="X3217" s="1000"/>
      <c r="Y3217" s="1001"/>
      <c r="Z3217" s="1001" t="str">
        <f t="shared" si="886"/>
        <v xml:space="preserve">Cap.5 Pct.1: Nr. mediu de salariati (Col.3) &lt;= Nr. mediu de persoane ocupate (Col.4), pentru Rd.(1 la n). </v>
      </c>
      <c r="AA3217" s="2205">
        <f t="shared" si="882"/>
        <v>1</v>
      </c>
      <c r="AB3217" s="3036">
        <v>153</v>
      </c>
    </row>
    <row r="3218" spans="1:28" x14ac:dyDescent="0.25">
      <c r="A3218" s="1708">
        <f t="shared" ca="1" si="887"/>
        <v>0</v>
      </c>
      <c r="B3218" s="1708">
        <f t="shared" si="889"/>
        <v>10153278</v>
      </c>
      <c r="C3218" s="994">
        <v>153</v>
      </c>
      <c r="D3218" s="1796" t="s">
        <v>447</v>
      </c>
      <c r="E3218" s="994">
        <v>278</v>
      </c>
      <c r="F3218" s="995" t="s">
        <v>3974</v>
      </c>
      <c r="G3218" s="994"/>
      <c r="H3218" s="996" t="s">
        <v>345</v>
      </c>
      <c r="I3218" s="1091" t="s">
        <v>8922</v>
      </c>
      <c r="J3218" s="996"/>
      <c r="K3218" s="999" t="str">
        <f t="shared" si="888"/>
        <v>Cap.5 Pct.1 rd.278 col.4</v>
      </c>
      <c r="L3218" s="1000">
        <f t="shared" si="883"/>
        <v>0</v>
      </c>
      <c r="M3218" s="1000">
        <f t="shared" si="884"/>
        <v>0</v>
      </c>
      <c r="N3218" s="1725">
        <f t="shared" si="885"/>
        <v>0</v>
      </c>
      <c r="O3218" s="1000"/>
      <c r="P3218" s="1000"/>
      <c r="Q3218" s="1000"/>
      <c r="R3218" s="1000"/>
      <c r="S3218" s="1000"/>
      <c r="T3218" s="1000"/>
      <c r="U3218" s="1000"/>
      <c r="V3218" s="1000"/>
      <c r="W3218" s="1000"/>
      <c r="X3218" s="1000"/>
      <c r="Y3218" s="1001"/>
      <c r="Z3218" s="1001" t="str">
        <f t="shared" si="886"/>
        <v xml:space="preserve">Cap.5 Pct.1: Nr. mediu de salariati (Col.3) &lt;= Nr. mediu de persoane ocupate (Col.4), pentru Rd.(1 la n). </v>
      </c>
      <c r="AA3218" s="2205">
        <f t="shared" si="882"/>
        <v>1</v>
      </c>
      <c r="AB3218" s="3036">
        <v>153</v>
      </c>
    </row>
    <row r="3219" spans="1:28" x14ac:dyDescent="0.25">
      <c r="A3219" s="1708">
        <f t="shared" ca="1" si="887"/>
        <v>0</v>
      </c>
      <c r="B3219" s="1708">
        <f t="shared" si="889"/>
        <v>10153279</v>
      </c>
      <c r="C3219" s="994">
        <v>153</v>
      </c>
      <c r="D3219" s="1796" t="s">
        <v>447</v>
      </c>
      <c r="E3219" s="994">
        <v>279</v>
      </c>
      <c r="F3219" s="995" t="s">
        <v>3974</v>
      </c>
      <c r="G3219" s="994"/>
      <c r="H3219" s="996" t="s">
        <v>345</v>
      </c>
      <c r="I3219" s="1091" t="s">
        <v>8923</v>
      </c>
      <c r="J3219" s="996"/>
      <c r="K3219" s="999" t="str">
        <f t="shared" si="888"/>
        <v>Cap.5 Pct.1 rd.279 col.4</v>
      </c>
      <c r="L3219" s="1000">
        <f t="shared" si="883"/>
        <v>0</v>
      </c>
      <c r="M3219" s="1000">
        <f t="shared" si="884"/>
        <v>0</v>
      </c>
      <c r="N3219" s="1725">
        <f t="shared" si="885"/>
        <v>0</v>
      </c>
      <c r="O3219" s="1000"/>
      <c r="P3219" s="1000"/>
      <c r="Q3219" s="1000"/>
      <c r="R3219" s="1000"/>
      <c r="S3219" s="1000"/>
      <c r="T3219" s="1000"/>
      <c r="U3219" s="1000"/>
      <c r="V3219" s="1000"/>
      <c r="W3219" s="1000"/>
      <c r="X3219" s="1000"/>
      <c r="Y3219" s="1001"/>
      <c r="Z3219" s="1001" t="str">
        <f t="shared" si="886"/>
        <v xml:space="preserve">Cap.5 Pct.1: Nr. mediu de salariati (Col.3) &lt;= Nr. mediu de persoane ocupate (Col.4), pentru Rd.(1 la n). </v>
      </c>
      <c r="AA3219" s="2205">
        <f t="shared" si="882"/>
        <v>1</v>
      </c>
      <c r="AB3219" s="3036">
        <v>153</v>
      </c>
    </row>
    <row r="3220" spans="1:28" x14ac:dyDescent="0.25">
      <c r="A3220" s="1708">
        <f t="shared" ca="1" si="887"/>
        <v>0</v>
      </c>
      <c r="B3220" s="1708">
        <f t="shared" si="889"/>
        <v>10153280</v>
      </c>
      <c r="C3220" s="994">
        <v>153</v>
      </c>
      <c r="D3220" s="1796" t="s">
        <v>447</v>
      </c>
      <c r="E3220" s="994">
        <v>280</v>
      </c>
      <c r="F3220" s="995" t="s">
        <v>3974</v>
      </c>
      <c r="G3220" s="994"/>
      <c r="H3220" s="996" t="s">
        <v>345</v>
      </c>
      <c r="I3220" s="1091" t="s">
        <v>8924</v>
      </c>
      <c r="J3220" s="996"/>
      <c r="K3220" s="999" t="str">
        <f t="shared" si="888"/>
        <v>Cap.5 Pct.1 rd.280 col.4</v>
      </c>
      <c r="L3220" s="1000">
        <f t="shared" si="883"/>
        <v>0</v>
      </c>
      <c r="M3220" s="1000">
        <f t="shared" si="884"/>
        <v>0</v>
      </c>
      <c r="N3220" s="1725">
        <f t="shared" si="885"/>
        <v>0</v>
      </c>
      <c r="O3220" s="1000"/>
      <c r="P3220" s="1000"/>
      <c r="Q3220" s="1000"/>
      <c r="R3220" s="1000"/>
      <c r="S3220" s="1000"/>
      <c r="T3220" s="1000"/>
      <c r="U3220" s="1000"/>
      <c r="V3220" s="1000"/>
      <c r="W3220" s="1000"/>
      <c r="X3220" s="1000"/>
      <c r="Y3220" s="1001"/>
      <c r="Z3220" s="1001" t="str">
        <f t="shared" si="886"/>
        <v xml:space="preserve">Cap.5 Pct.1: Nr. mediu de salariati (Col.3) &lt;= Nr. mediu de persoane ocupate (Col.4), pentru Rd.(1 la n). </v>
      </c>
      <c r="AA3220" s="2205">
        <f t="shared" si="882"/>
        <v>1</v>
      </c>
      <c r="AB3220" s="3036">
        <v>153</v>
      </c>
    </row>
    <row r="3221" spans="1:28" x14ac:dyDescent="0.25">
      <c r="A3221" s="1708">
        <f t="shared" ca="1" si="887"/>
        <v>0</v>
      </c>
      <c r="B3221" s="1708">
        <f t="shared" si="889"/>
        <v>10153281</v>
      </c>
      <c r="C3221" s="994">
        <v>153</v>
      </c>
      <c r="D3221" s="1796" t="s">
        <v>447</v>
      </c>
      <c r="E3221" s="994">
        <v>281</v>
      </c>
      <c r="F3221" s="995" t="s">
        <v>3974</v>
      </c>
      <c r="G3221" s="994"/>
      <c r="H3221" s="996" t="s">
        <v>345</v>
      </c>
      <c r="I3221" s="1091" t="s">
        <v>8925</v>
      </c>
      <c r="J3221" s="996"/>
      <c r="K3221" s="999" t="str">
        <f t="shared" si="888"/>
        <v>Cap.5 Pct.1 rd.281 col.4</v>
      </c>
      <c r="L3221" s="1000">
        <f t="shared" si="883"/>
        <v>0</v>
      </c>
      <c r="M3221" s="1000">
        <f t="shared" si="884"/>
        <v>0</v>
      </c>
      <c r="N3221" s="1725">
        <f t="shared" si="885"/>
        <v>0</v>
      </c>
      <c r="O3221" s="1000"/>
      <c r="P3221" s="1000"/>
      <c r="Q3221" s="1000"/>
      <c r="R3221" s="1000"/>
      <c r="S3221" s="1000"/>
      <c r="T3221" s="1000"/>
      <c r="U3221" s="1000"/>
      <c r="V3221" s="1000"/>
      <c r="W3221" s="1000"/>
      <c r="X3221" s="1000"/>
      <c r="Y3221" s="1001"/>
      <c r="Z3221" s="1001" t="str">
        <f t="shared" si="886"/>
        <v xml:space="preserve">Cap.5 Pct.1: Nr. mediu de salariati (Col.3) &lt;= Nr. mediu de persoane ocupate (Col.4), pentru Rd.(1 la n). </v>
      </c>
      <c r="AA3221" s="2205">
        <f t="shared" si="882"/>
        <v>1</v>
      </c>
      <c r="AB3221" s="3036">
        <v>153</v>
      </c>
    </row>
    <row r="3222" spans="1:28" x14ac:dyDescent="0.25">
      <c r="A3222" s="1708">
        <f t="shared" ca="1" si="887"/>
        <v>0</v>
      </c>
      <c r="B3222" s="1708">
        <f t="shared" si="889"/>
        <v>10153282</v>
      </c>
      <c r="C3222" s="994">
        <v>153</v>
      </c>
      <c r="D3222" s="1796" t="s">
        <v>447</v>
      </c>
      <c r="E3222" s="994">
        <v>282</v>
      </c>
      <c r="F3222" s="995" t="s">
        <v>3974</v>
      </c>
      <c r="G3222" s="994"/>
      <c r="H3222" s="996" t="s">
        <v>345</v>
      </c>
      <c r="I3222" s="1091" t="s">
        <v>8926</v>
      </c>
      <c r="J3222" s="996"/>
      <c r="K3222" s="999" t="str">
        <f t="shared" si="888"/>
        <v>Cap.5 Pct.1 rd.282 col.4</v>
      </c>
      <c r="L3222" s="1000">
        <f t="shared" si="883"/>
        <v>0</v>
      </c>
      <c r="M3222" s="1000">
        <f t="shared" si="884"/>
        <v>0</v>
      </c>
      <c r="N3222" s="1725">
        <f t="shared" si="885"/>
        <v>0</v>
      </c>
      <c r="O3222" s="1000"/>
      <c r="P3222" s="1000"/>
      <c r="Q3222" s="1000"/>
      <c r="R3222" s="1000"/>
      <c r="S3222" s="1000"/>
      <c r="T3222" s="1000"/>
      <c r="U3222" s="1000"/>
      <c r="V3222" s="1000"/>
      <c r="W3222" s="1000"/>
      <c r="X3222" s="1000"/>
      <c r="Y3222" s="1001"/>
      <c r="Z3222" s="1001" t="str">
        <f t="shared" si="886"/>
        <v xml:space="preserve">Cap.5 Pct.1: Nr. mediu de salariati (Col.3) &lt;= Nr. mediu de persoane ocupate (Col.4), pentru Rd.(1 la n). </v>
      </c>
      <c r="AA3222" s="2205">
        <f t="shared" si="882"/>
        <v>1</v>
      </c>
      <c r="AB3222" s="3036">
        <v>153</v>
      </c>
    </row>
    <row r="3223" spans="1:28" x14ac:dyDescent="0.25">
      <c r="A3223" s="1708">
        <f t="shared" ca="1" si="887"/>
        <v>0</v>
      </c>
      <c r="B3223" s="1708">
        <f t="shared" si="889"/>
        <v>10153283</v>
      </c>
      <c r="C3223" s="994">
        <v>153</v>
      </c>
      <c r="D3223" s="1796" t="s">
        <v>447</v>
      </c>
      <c r="E3223" s="994">
        <v>283</v>
      </c>
      <c r="F3223" s="995" t="s">
        <v>3974</v>
      </c>
      <c r="G3223" s="994"/>
      <c r="H3223" s="996" t="s">
        <v>345</v>
      </c>
      <c r="I3223" s="1091" t="s">
        <v>8927</v>
      </c>
      <c r="J3223" s="996"/>
      <c r="K3223" s="999" t="str">
        <f t="shared" si="888"/>
        <v>Cap.5 Pct.1 rd.283 col.4</v>
      </c>
      <c r="L3223" s="1000">
        <f t="shared" si="883"/>
        <v>0</v>
      </c>
      <c r="M3223" s="1000">
        <f t="shared" si="884"/>
        <v>0</v>
      </c>
      <c r="N3223" s="1725">
        <f t="shared" si="885"/>
        <v>0</v>
      </c>
      <c r="O3223" s="1000"/>
      <c r="P3223" s="1000"/>
      <c r="Q3223" s="1000"/>
      <c r="R3223" s="1000"/>
      <c r="S3223" s="1000"/>
      <c r="T3223" s="1000"/>
      <c r="U3223" s="1000"/>
      <c r="V3223" s="1000"/>
      <c r="W3223" s="1000"/>
      <c r="X3223" s="1000"/>
      <c r="Y3223" s="1001"/>
      <c r="Z3223" s="1001" t="str">
        <f t="shared" si="886"/>
        <v xml:space="preserve">Cap.5 Pct.1: Nr. mediu de salariati (Col.3) &lt;= Nr. mediu de persoane ocupate (Col.4), pentru Rd.(1 la n). </v>
      </c>
      <c r="AA3223" s="2205">
        <f t="shared" si="882"/>
        <v>1</v>
      </c>
      <c r="AB3223" s="3036">
        <v>153</v>
      </c>
    </row>
    <row r="3224" spans="1:28" x14ac:dyDescent="0.25">
      <c r="A3224" s="1708">
        <f t="shared" ca="1" si="887"/>
        <v>0</v>
      </c>
      <c r="B3224" s="1708">
        <f t="shared" si="889"/>
        <v>10153284</v>
      </c>
      <c r="C3224" s="994">
        <v>153</v>
      </c>
      <c r="D3224" s="1796" t="s">
        <v>447</v>
      </c>
      <c r="E3224" s="994">
        <v>284</v>
      </c>
      <c r="F3224" s="995" t="s">
        <v>3974</v>
      </c>
      <c r="G3224" s="994"/>
      <c r="H3224" s="996" t="s">
        <v>345</v>
      </c>
      <c r="I3224" s="1091" t="s">
        <v>8928</v>
      </c>
      <c r="J3224" s="996"/>
      <c r="K3224" s="999" t="str">
        <f t="shared" si="888"/>
        <v>Cap.5 Pct.1 rd.284 col.4</v>
      </c>
      <c r="L3224" s="1000">
        <f t="shared" si="883"/>
        <v>0</v>
      </c>
      <c r="M3224" s="1000">
        <f t="shared" si="884"/>
        <v>0</v>
      </c>
      <c r="N3224" s="1725">
        <f t="shared" si="885"/>
        <v>0</v>
      </c>
      <c r="O3224" s="1000"/>
      <c r="P3224" s="1000"/>
      <c r="Q3224" s="1000"/>
      <c r="R3224" s="1000"/>
      <c r="S3224" s="1000"/>
      <c r="T3224" s="1000"/>
      <c r="U3224" s="1000"/>
      <c r="V3224" s="1000"/>
      <c r="W3224" s="1000"/>
      <c r="X3224" s="1000"/>
      <c r="Y3224" s="1001"/>
      <c r="Z3224" s="1001" t="str">
        <f t="shared" si="886"/>
        <v xml:space="preserve">Cap.5 Pct.1: Nr. mediu de salariati (Col.3) &lt;= Nr. mediu de persoane ocupate (Col.4), pentru Rd.(1 la n). </v>
      </c>
      <c r="AA3224" s="2205">
        <f t="shared" si="882"/>
        <v>1</v>
      </c>
      <c r="AB3224" s="3036">
        <v>153</v>
      </c>
    </row>
    <row r="3225" spans="1:28" x14ac:dyDescent="0.25">
      <c r="A3225" s="1708">
        <f t="shared" ca="1" si="887"/>
        <v>0</v>
      </c>
      <c r="B3225" s="1708">
        <f t="shared" si="889"/>
        <v>10153285</v>
      </c>
      <c r="C3225" s="994">
        <v>153</v>
      </c>
      <c r="D3225" s="1796" t="s">
        <v>447</v>
      </c>
      <c r="E3225" s="994">
        <v>285</v>
      </c>
      <c r="F3225" s="995" t="s">
        <v>3974</v>
      </c>
      <c r="G3225" s="994"/>
      <c r="H3225" s="996" t="s">
        <v>345</v>
      </c>
      <c r="I3225" s="1091" t="s">
        <v>8929</v>
      </c>
      <c r="J3225" s="996"/>
      <c r="K3225" s="999" t="str">
        <f t="shared" si="888"/>
        <v>Cap.5 Pct.1 rd.285 col.4</v>
      </c>
      <c r="L3225" s="1000">
        <f t="shared" si="883"/>
        <v>0</v>
      </c>
      <c r="M3225" s="1000">
        <f t="shared" si="884"/>
        <v>0</v>
      </c>
      <c r="N3225" s="1725">
        <f t="shared" si="885"/>
        <v>0</v>
      </c>
      <c r="O3225" s="1000"/>
      <c r="P3225" s="1000"/>
      <c r="Q3225" s="1000"/>
      <c r="R3225" s="1000"/>
      <c r="S3225" s="1000"/>
      <c r="T3225" s="1000"/>
      <c r="U3225" s="1000"/>
      <c r="V3225" s="1000"/>
      <c r="W3225" s="1000"/>
      <c r="X3225" s="1000"/>
      <c r="Y3225" s="1001"/>
      <c r="Z3225" s="1001" t="str">
        <f t="shared" si="886"/>
        <v xml:space="preserve">Cap.5 Pct.1: Nr. mediu de salariati (Col.3) &lt;= Nr. mediu de persoane ocupate (Col.4), pentru Rd.(1 la n). </v>
      </c>
      <c r="AA3225" s="2205">
        <f t="shared" si="882"/>
        <v>1</v>
      </c>
      <c r="AB3225" s="3036">
        <v>153</v>
      </c>
    </row>
    <row r="3226" spans="1:28" x14ac:dyDescent="0.25">
      <c r="A3226" s="1708">
        <f t="shared" ca="1" si="887"/>
        <v>0</v>
      </c>
      <c r="B3226" s="1708">
        <f t="shared" si="889"/>
        <v>10153286</v>
      </c>
      <c r="C3226" s="994">
        <v>153</v>
      </c>
      <c r="D3226" s="1796" t="s">
        <v>447</v>
      </c>
      <c r="E3226" s="994">
        <v>286</v>
      </c>
      <c r="F3226" s="995" t="s">
        <v>3974</v>
      </c>
      <c r="G3226" s="994"/>
      <c r="H3226" s="996" t="s">
        <v>345</v>
      </c>
      <c r="I3226" s="1091" t="s">
        <v>8930</v>
      </c>
      <c r="J3226" s="996"/>
      <c r="K3226" s="999" t="str">
        <f t="shared" si="888"/>
        <v>Cap.5 Pct.1 rd.286 col.4</v>
      </c>
      <c r="L3226" s="1000">
        <f t="shared" si="883"/>
        <v>0</v>
      </c>
      <c r="M3226" s="1000">
        <f t="shared" si="884"/>
        <v>0</v>
      </c>
      <c r="N3226" s="1725">
        <f t="shared" si="885"/>
        <v>0</v>
      </c>
      <c r="O3226" s="1000"/>
      <c r="P3226" s="1000"/>
      <c r="Q3226" s="1000"/>
      <c r="R3226" s="1000"/>
      <c r="S3226" s="1000"/>
      <c r="T3226" s="1000"/>
      <c r="U3226" s="1000"/>
      <c r="V3226" s="1000"/>
      <c r="W3226" s="1000"/>
      <c r="X3226" s="1000"/>
      <c r="Y3226" s="1001"/>
      <c r="Z3226" s="1001" t="str">
        <f t="shared" si="886"/>
        <v xml:space="preserve">Cap.5 Pct.1: Nr. mediu de salariati (Col.3) &lt;= Nr. mediu de persoane ocupate (Col.4), pentru Rd.(1 la n). </v>
      </c>
      <c r="AA3226" s="2205">
        <f t="shared" si="882"/>
        <v>1</v>
      </c>
      <c r="AB3226" s="3036">
        <v>153</v>
      </c>
    </row>
    <row r="3227" spans="1:28" x14ac:dyDescent="0.25">
      <c r="A3227" s="1708">
        <f t="shared" ca="1" si="887"/>
        <v>0</v>
      </c>
      <c r="B3227" s="1708">
        <f t="shared" si="889"/>
        <v>10153287</v>
      </c>
      <c r="C3227" s="994">
        <v>153</v>
      </c>
      <c r="D3227" s="1796" t="s">
        <v>447</v>
      </c>
      <c r="E3227" s="994">
        <v>287</v>
      </c>
      <c r="F3227" s="995" t="s">
        <v>3974</v>
      </c>
      <c r="G3227" s="994"/>
      <c r="H3227" s="996" t="s">
        <v>345</v>
      </c>
      <c r="I3227" s="1091" t="s">
        <v>8931</v>
      </c>
      <c r="J3227" s="996"/>
      <c r="K3227" s="999" t="str">
        <f t="shared" si="888"/>
        <v>Cap.5 Pct.1 rd.287 col.4</v>
      </c>
      <c r="L3227" s="1000">
        <f t="shared" si="883"/>
        <v>0</v>
      </c>
      <c r="M3227" s="1000">
        <f t="shared" si="884"/>
        <v>0</v>
      </c>
      <c r="N3227" s="1725">
        <f t="shared" si="885"/>
        <v>0</v>
      </c>
      <c r="O3227" s="1000"/>
      <c r="P3227" s="1000"/>
      <c r="Q3227" s="1000"/>
      <c r="R3227" s="1000"/>
      <c r="S3227" s="1000"/>
      <c r="T3227" s="1000"/>
      <c r="U3227" s="1000"/>
      <c r="V3227" s="1000"/>
      <c r="W3227" s="1000"/>
      <c r="X3227" s="1000"/>
      <c r="Y3227" s="1001"/>
      <c r="Z3227" s="1001" t="str">
        <f t="shared" si="886"/>
        <v xml:space="preserve">Cap.5 Pct.1: Nr. mediu de salariati (Col.3) &lt;= Nr. mediu de persoane ocupate (Col.4), pentru Rd.(1 la n). </v>
      </c>
      <c r="AA3227" s="2205">
        <f t="shared" si="882"/>
        <v>1</v>
      </c>
      <c r="AB3227" s="3036">
        <v>153</v>
      </c>
    </row>
    <row r="3228" spans="1:28" x14ac:dyDescent="0.25">
      <c r="A3228" s="1708">
        <f t="shared" ca="1" si="887"/>
        <v>0</v>
      </c>
      <c r="B3228" s="1708">
        <f t="shared" si="889"/>
        <v>10153288</v>
      </c>
      <c r="C3228" s="994">
        <v>153</v>
      </c>
      <c r="D3228" s="1796" t="s">
        <v>447</v>
      </c>
      <c r="E3228" s="994">
        <v>288</v>
      </c>
      <c r="F3228" s="995" t="s">
        <v>3974</v>
      </c>
      <c r="G3228" s="994"/>
      <c r="H3228" s="996" t="s">
        <v>345</v>
      </c>
      <c r="I3228" s="1091" t="s">
        <v>8932</v>
      </c>
      <c r="J3228" s="996"/>
      <c r="K3228" s="999" t="str">
        <f t="shared" si="888"/>
        <v>Cap.5 Pct.1 rd.288 col.4</v>
      </c>
      <c r="L3228" s="1000">
        <f t="shared" si="883"/>
        <v>0</v>
      </c>
      <c r="M3228" s="1000">
        <f t="shared" si="884"/>
        <v>0</v>
      </c>
      <c r="N3228" s="1725">
        <f t="shared" si="885"/>
        <v>0</v>
      </c>
      <c r="O3228" s="1000"/>
      <c r="P3228" s="1000"/>
      <c r="Q3228" s="1000"/>
      <c r="R3228" s="1000"/>
      <c r="S3228" s="1000"/>
      <c r="T3228" s="1000"/>
      <c r="U3228" s="1000"/>
      <c r="V3228" s="1000"/>
      <c r="W3228" s="1000"/>
      <c r="X3228" s="1000"/>
      <c r="Y3228" s="1001"/>
      <c r="Z3228" s="1001" t="str">
        <f t="shared" si="886"/>
        <v xml:space="preserve">Cap.5 Pct.1: Nr. mediu de salariati (Col.3) &lt;= Nr. mediu de persoane ocupate (Col.4), pentru Rd.(1 la n). </v>
      </c>
      <c r="AA3228" s="2205">
        <f t="shared" si="882"/>
        <v>1</v>
      </c>
      <c r="AB3228" s="3036">
        <v>153</v>
      </c>
    </row>
    <row r="3229" spans="1:28" x14ac:dyDescent="0.25">
      <c r="A3229" s="1708">
        <f t="shared" ca="1" si="887"/>
        <v>0</v>
      </c>
      <c r="B3229" s="1708">
        <f t="shared" si="889"/>
        <v>10153289</v>
      </c>
      <c r="C3229" s="994">
        <v>153</v>
      </c>
      <c r="D3229" s="1796" t="s">
        <v>447</v>
      </c>
      <c r="E3229" s="994">
        <v>289</v>
      </c>
      <c r="F3229" s="995" t="s">
        <v>3974</v>
      </c>
      <c r="G3229" s="994"/>
      <c r="H3229" s="996" t="s">
        <v>345</v>
      </c>
      <c r="I3229" s="1091" t="s">
        <v>8933</v>
      </c>
      <c r="J3229" s="996"/>
      <c r="K3229" s="999" t="str">
        <f t="shared" si="888"/>
        <v>Cap.5 Pct.1 rd.289 col.4</v>
      </c>
      <c r="L3229" s="1000">
        <f t="shared" si="883"/>
        <v>0</v>
      </c>
      <c r="M3229" s="1000">
        <f t="shared" si="884"/>
        <v>0</v>
      </c>
      <c r="N3229" s="1725">
        <f t="shared" si="885"/>
        <v>0</v>
      </c>
      <c r="O3229" s="1000"/>
      <c r="P3229" s="1000"/>
      <c r="Q3229" s="1000"/>
      <c r="R3229" s="1000"/>
      <c r="S3229" s="1000"/>
      <c r="T3229" s="1000"/>
      <c r="U3229" s="1000"/>
      <c r="V3229" s="1000"/>
      <c r="W3229" s="1000"/>
      <c r="X3229" s="1000"/>
      <c r="Y3229" s="1001"/>
      <c r="Z3229" s="1001" t="str">
        <f t="shared" si="886"/>
        <v xml:space="preserve">Cap.5 Pct.1: Nr. mediu de salariati (Col.3) &lt;= Nr. mediu de persoane ocupate (Col.4), pentru Rd.(1 la n). </v>
      </c>
      <c r="AA3229" s="2205">
        <f t="shared" si="882"/>
        <v>1</v>
      </c>
      <c r="AB3229" s="3036">
        <v>153</v>
      </c>
    </row>
    <row r="3230" spans="1:28" x14ac:dyDescent="0.25">
      <c r="A3230" s="1708">
        <f t="shared" ca="1" si="887"/>
        <v>0</v>
      </c>
      <c r="B3230" s="1708">
        <f t="shared" si="889"/>
        <v>10153290</v>
      </c>
      <c r="C3230" s="994">
        <v>153</v>
      </c>
      <c r="D3230" s="1796" t="s">
        <v>447</v>
      </c>
      <c r="E3230" s="994">
        <v>290</v>
      </c>
      <c r="F3230" s="995" t="s">
        <v>3974</v>
      </c>
      <c r="G3230" s="994"/>
      <c r="H3230" s="996" t="s">
        <v>345</v>
      </c>
      <c r="I3230" s="1091" t="s">
        <v>8934</v>
      </c>
      <c r="J3230" s="996"/>
      <c r="K3230" s="999" t="str">
        <f t="shared" si="888"/>
        <v>Cap.5 Pct.1 rd.290 col.4</v>
      </c>
      <c r="L3230" s="1000">
        <f t="shared" si="883"/>
        <v>0</v>
      </c>
      <c r="M3230" s="1000">
        <f t="shared" si="884"/>
        <v>0</v>
      </c>
      <c r="N3230" s="1725">
        <f t="shared" si="885"/>
        <v>0</v>
      </c>
      <c r="O3230" s="1000"/>
      <c r="P3230" s="1000"/>
      <c r="Q3230" s="1000"/>
      <c r="R3230" s="1000"/>
      <c r="S3230" s="1000"/>
      <c r="T3230" s="1000"/>
      <c r="U3230" s="1000"/>
      <c r="V3230" s="1000"/>
      <c r="W3230" s="1000"/>
      <c r="X3230" s="1000"/>
      <c r="Y3230" s="1001"/>
      <c r="Z3230" s="1001" t="str">
        <f t="shared" si="886"/>
        <v xml:space="preserve">Cap.5 Pct.1: Nr. mediu de salariati (Col.3) &lt;= Nr. mediu de persoane ocupate (Col.4), pentru Rd.(1 la n). </v>
      </c>
      <c r="AA3230" s="2205">
        <f t="shared" si="882"/>
        <v>1</v>
      </c>
      <c r="AB3230" s="3036">
        <v>153</v>
      </c>
    </row>
    <row r="3231" spans="1:28" x14ac:dyDescent="0.25">
      <c r="A3231" s="1708">
        <f t="shared" ca="1" si="887"/>
        <v>0</v>
      </c>
      <c r="B3231" s="1708">
        <f t="shared" si="889"/>
        <v>10153291</v>
      </c>
      <c r="C3231" s="994">
        <v>153</v>
      </c>
      <c r="D3231" s="1796" t="s">
        <v>447</v>
      </c>
      <c r="E3231" s="994">
        <v>291</v>
      </c>
      <c r="F3231" s="995" t="s">
        <v>3974</v>
      </c>
      <c r="G3231" s="994"/>
      <c r="H3231" s="996" t="s">
        <v>345</v>
      </c>
      <c r="I3231" s="1091" t="s">
        <v>8935</v>
      </c>
      <c r="J3231" s="996"/>
      <c r="K3231" s="999" t="str">
        <f t="shared" si="888"/>
        <v>Cap.5 Pct.1 rd.291 col.4</v>
      </c>
      <c r="L3231" s="1000">
        <f t="shared" si="883"/>
        <v>0</v>
      </c>
      <c r="M3231" s="1000">
        <f t="shared" si="884"/>
        <v>0</v>
      </c>
      <c r="N3231" s="1725">
        <f t="shared" si="885"/>
        <v>0</v>
      </c>
      <c r="O3231" s="1000"/>
      <c r="P3231" s="1000"/>
      <c r="Q3231" s="1000"/>
      <c r="R3231" s="1000"/>
      <c r="S3231" s="1000"/>
      <c r="T3231" s="1000"/>
      <c r="U3231" s="1000"/>
      <c r="V3231" s="1000"/>
      <c r="W3231" s="1000"/>
      <c r="X3231" s="1000"/>
      <c r="Y3231" s="1001"/>
      <c r="Z3231" s="1001" t="str">
        <f t="shared" si="886"/>
        <v xml:space="preserve">Cap.5 Pct.1: Nr. mediu de salariati (Col.3) &lt;= Nr. mediu de persoane ocupate (Col.4), pentru Rd.(1 la n). </v>
      </c>
      <c r="AA3231" s="2205">
        <f t="shared" si="882"/>
        <v>1</v>
      </c>
      <c r="AB3231" s="3036">
        <v>153</v>
      </c>
    </row>
    <row r="3232" spans="1:28" x14ac:dyDescent="0.25">
      <c r="A3232" s="1708">
        <f t="shared" ca="1" si="887"/>
        <v>0</v>
      </c>
      <c r="B3232" s="1708">
        <f t="shared" si="889"/>
        <v>10153292</v>
      </c>
      <c r="C3232" s="994">
        <v>153</v>
      </c>
      <c r="D3232" s="1796" t="s">
        <v>447</v>
      </c>
      <c r="E3232" s="994">
        <v>292</v>
      </c>
      <c r="F3232" s="995" t="s">
        <v>3974</v>
      </c>
      <c r="G3232" s="994"/>
      <c r="H3232" s="996" t="s">
        <v>345</v>
      </c>
      <c r="I3232" s="1091" t="s">
        <v>8936</v>
      </c>
      <c r="J3232" s="996"/>
      <c r="K3232" s="999" t="str">
        <f t="shared" si="888"/>
        <v>Cap.5 Pct.1 rd.292 col.4</v>
      </c>
      <c r="L3232" s="1000">
        <f t="shared" si="883"/>
        <v>0</v>
      </c>
      <c r="M3232" s="1000">
        <f t="shared" si="884"/>
        <v>0</v>
      </c>
      <c r="N3232" s="1725">
        <f t="shared" si="885"/>
        <v>0</v>
      </c>
      <c r="O3232" s="1000"/>
      <c r="P3232" s="1000"/>
      <c r="Q3232" s="1000"/>
      <c r="R3232" s="1000"/>
      <c r="S3232" s="1000"/>
      <c r="T3232" s="1000"/>
      <c r="U3232" s="1000"/>
      <c r="V3232" s="1000"/>
      <c r="W3232" s="1000"/>
      <c r="X3232" s="1000"/>
      <c r="Y3232" s="1001"/>
      <c r="Z3232" s="1001" t="str">
        <f t="shared" si="886"/>
        <v xml:space="preserve">Cap.5 Pct.1: Nr. mediu de salariati (Col.3) &lt;= Nr. mediu de persoane ocupate (Col.4), pentru Rd.(1 la n). </v>
      </c>
      <c r="AA3232" s="2205">
        <f t="shared" si="882"/>
        <v>1</v>
      </c>
      <c r="AB3232" s="3036">
        <v>153</v>
      </c>
    </row>
    <row r="3233" spans="1:28" x14ac:dyDescent="0.25">
      <c r="A3233" s="1708">
        <f t="shared" ca="1" si="887"/>
        <v>0</v>
      </c>
      <c r="B3233" s="1708">
        <f t="shared" si="889"/>
        <v>10153293</v>
      </c>
      <c r="C3233" s="994">
        <v>153</v>
      </c>
      <c r="D3233" s="1796" t="s">
        <v>447</v>
      </c>
      <c r="E3233" s="994">
        <v>293</v>
      </c>
      <c r="F3233" s="995" t="s">
        <v>3974</v>
      </c>
      <c r="G3233" s="994"/>
      <c r="H3233" s="996" t="s">
        <v>345</v>
      </c>
      <c r="I3233" s="1091" t="s">
        <v>8937</v>
      </c>
      <c r="J3233" s="996"/>
      <c r="K3233" s="999" t="str">
        <f t="shared" si="888"/>
        <v>Cap.5 Pct.1 rd.293 col.4</v>
      </c>
      <c r="L3233" s="1000">
        <f t="shared" si="883"/>
        <v>0</v>
      </c>
      <c r="M3233" s="1000">
        <f t="shared" si="884"/>
        <v>0</v>
      </c>
      <c r="N3233" s="1725">
        <f t="shared" si="885"/>
        <v>0</v>
      </c>
      <c r="O3233" s="1000"/>
      <c r="P3233" s="1000"/>
      <c r="Q3233" s="1000"/>
      <c r="R3233" s="1000"/>
      <c r="S3233" s="1000"/>
      <c r="T3233" s="1000"/>
      <c r="U3233" s="1000"/>
      <c r="V3233" s="1000"/>
      <c r="W3233" s="1000"/>
      <c r="X3233" s="1000"/>
      <c r="Y3233" s="1001"/>
      <c r="Z3233" s="1001" t="str">
        <f t="shared" si="886"/>
        <v xml:space="preserve">Cap.5 Pct.1: Nr. mediu de salariati (Col.3) &lt;= Nr. mediu de persoane ocupate (Col.4), pentru Rd.(1 la n). </v>
      </c>
      <c r="AA3233" s="2205">
        <f t="shared" si="882"/>
        <v>1</v>
      </c>
      <c r="AB3233" s="3036">
        <v>153</v>
      </c>
    </row>
    <row r="3234" spans="1:28" x14ac:dyDescent="0.25">
      <c r="A3234" s="1708">
        <f t="shared" ca="1" si="887"/>
        <v>0</v>
      </c>
      <c r="B3234" s="1708">
        <f t="shared" si="889"/>
        <v>10153294</v>
      </c>
      <c r="C3234" s="994">
        <v>153</v>
      </c>
      <c r="D3234" s="1796" t="s">
        <v>447</v>
      </c>
      <c r="E3234" s="994">
        <v>294</v>
      </c>
      <c r="F3234" s="995" t="s">
        <v>3974</v>
      </c>
      <c r="G3234" s="994"/>
      <c r="H3234" s="996" t="s">
        <v>345</v>
      </c>
      <c r="I3234" s="1091" t="s">
        <v>8938</v>
      </c>
      <c r="J3234" s="996"/>
      <c r="K3234" s="999" t="str">
        <f t="shared" si="888"/>
        <v>Cap.5 Pct.1 rd.294 col.4</v>
      </c>
      <c r="L3234" s="1000">
        <f t="shared" si="883"/>
        <v>0</v>
      </c>
      <c r="M3234" s="1000">
        <f t="shared" si="884"/>
        <v>0</v>
      </c>
      <c r="N3234" s="1725">
        <f t="shared" si="885"/>
        <v>0</v>
      </c>
      <c r="O3234" s="1000"/>
      <c r="P3234" s="1000"/>
      <c r="Q3234" s="1000"/>
      <c r="R3234" s="1000"/>
      <c r="S3234" s="1000"/>
      <c r="T3234" s="1000"/>
      <c r="U3234" s="1000"/>
      <c r="V3234" s="1000"/>
      <c r="W3234" s="1000"/>
      <c r="X3234" s="1000"/>
      <c r="Y3234" s="1001"/>
      <c r="Z3234" s="1001" t="str">
        <f t="shared" si="886"/>
        <v xml:space="preserve">Cap.5 Pct.1: Nr. mediu de salariati (Col.3) &lt;= Nr. mediu de persoane ocupate (Col.4), pentru Rd.(1 la n). </v>
      </c>
      <c r="AA3234" s="2205">
        <f t="shared" si="882"/>
        <v>1</v>
      </c>
      <c r="AB3234" s="3036">
        <v>153</v>
      </c>
    </row>
    <row r="3235" spans="1:28" x14ac:dyDescent="0.25">
      <c r="A3235" s="1708">
        <f t="shared" ca="1" si="887"/>
        <v>0</v>
      </c>
      <c r="B3235" s="1708">
        <f t="shared" si="889"/>
        <v>10153295</v>
      </c>
      <c r="C3235" s="994">
        <v>153</v>
      </c>
      <c r="D3235" s="1796" t="s">
        <v>447</v>
      </c>
      <c r="E3235" s="994">
        <v>295</v>
      </c>
      <c r="F3235" s="995" t="s">
        <v>3974</v>
      </c>
      <c r="G3235" s="994"/>
      <c r="H3235" s="996" t="s">
        <v>345</v>
      </c>
      <c r="I3235" s="1091" t="s">
        <v>8939</v>
      </c>
      <c r="J3235" s="996"/>
      <c r="K3235" s="999" t="str">
        <f t="shared" si="888"/>
        <v>Cap.5 Pct.1 rd.295 col.4</v>
      </c>
      <c r="L3235" s="1000">
        <f t="shared" si="883"/>
        <v>0</v>
      </c>
      <c r="M3235" s="1000">
        <f t="shared" si="884"/>
        <v>0</v>
      </c>
      <c r="N3235" s="1725">
        <f t="shared" si="885"/>
        <v>0</v>
      </c>
      <c r="O3235" s="1000"/>
      <c r="P3235" s="1000"/>
      <c r="Q3235" s="1000"/>
      <c r="R3235" s="1000"/>
      <c r="S3235" s="1000"/>
      <c r="T3235" s="1000"/>
      <c r="U3235" s="1000"/>
      <c r="V3235" s="1000"/>
      <c r="W3235" s="1000"/>
      <c r="X3235" s="1000"/>
      <c r="Y3235" s="1001"/>
      <c r="Z3235" s="1001" t="str">
        <f t="shared" si="886"/>
        <v xml:space="preserve">Cap.5 Pct.1: Nr. mediu de salariati (Col.3) &lt;= Nr. mediu de persoane ocupate (Col.4), pentru Rd.(1 la n). </v>
      </c>
      <c r="AA3235" s="2205">
        <f t="shared" si="882"/>
        <v>1</v>
      </c>
      <c r="AB3235" s="3036">
        <v>153</v>
      </c>
    </row>
    <row r="3236" spans="1:28" x14ac:dyDescent="0.25">
      <c r="A3236" s="1708">
        <f t="shared" ca="1" si="887"/>
        <v>0</v>
      </c>
      <c r="B3236" s="1708">
        <f t="shared" si="889"/>
        <v>10153296</v>
      </c>
      <c r="C3236" s="994">
        <v>153</v>
      </c>
      <c r="D3236" s="1796" t="s">
        <v>447</v>
      </c>
      <c r="E3236" s="994">
        <v>296</v>
      </c>
      <c r="F3236" s="995" t="s">
        <v>3974</v>
      </c>
      <c r="G3236" s="994"/>
      <c r="H3236" s="996" t="s">
        <v>345</v>
      </c>
      <c r="I3236" s="1091" t="s">
        <v>8940</v>
      </c>
      <c r="J3236" s="996"/>
      <c r="K3236" s="999" t="str">
        <f t="shared" si="888"/>
        <v>Cap.5 Pct.1 rd.296 col.4</v>
      </c>
      <c r="L3236" s="1000">
        <f t="shared" si="883"/>
        <v>0</v>
      </c>
      <c r="M3236" s="1000">
        <f t="shared" si="884"/>
        <v>0</v>
      </c>
      <c r="N3236" s="1725">
        <f t="shared" si="885"/>
        <v>0</v>
      </c>
      <c r="O3236" s="1000"/>
      <c r="P3236" s="1000"/>
      <c r="Q3236" s="1000"/>
      <c r="R3236" s="1000"/>
      <c r="S3236" s="1000"/>
      <c r="T3236" s="1000"/>
      <c r="U3236" s="1000"/>
      <c r="V3236" s="1000"/>
      <c r="W3236" s="1000"/>
      <c r="X3236" s="1000"/>
      <c r="Y3236" s="1001"/>
      <c r="Z3236" s="1001" t="str">
        <f t="shared" si="886"/>
        <v xml:space="preserve">Cap.5 Pct.1: Nr. mediu de salariati (Col.3) &lt;= Nr. mediu de persoane ocupate (Col.4), pentru Rd.(1 la n). </v>
      </c>
      <c r="AA3236" s="2205">
        <f t="shared" si="882"/>
        <v>1</v>
      </c>
      <c r="AB3236" s="3036">
        <v>153</v>
      </c>
    </row>
    <row r="3237" spans="1:28" x14ac:dyDescent="0.25">
      <c r="A3237" s="1708">
        <f t="shared" ca="1" si="887"/>
        <v>0</v>
      </c>
      <c r="B3237" s="1708">
        <f t="shared" si="889"/>
        <v>10153297</v>
      </c>
      <c r="C3237" s="994">
        <v>153</v>
      </c>
      <c r="D3237" s="1796" t="s">
        <v>447</v>
      </c>
      <c r="E3237" s="994">
        <v>297</v>
      </c>
      <c r="F3237" s="995" t="s">
        <v>3974</v>
      </c>
      <c r="G3237" s="994"/>
      <c r="H3237" s="996" t="s">
        <v>345</v>
      </c>
      <c r="I3237" s="1091" t="s">
        <v>8941</v>
      </c>
      <c r="J3237" s="996"/>
      <c r="K3237" s="999" t="str">
        <f t="shared" si="888"/>
        <v>Cap.5 Pct.1 rd.297 col.4</v>
      </c>
      <c r="L3237" s="1000">
        <f t="shared" si="883"/>
        <v>0</v>
      </c>
      <c r="M3237" s="1000">
        <f t="shared" si="884"/>
        <v>0</v>
      </c>
      <c r="N3237" s="1725">
        <f t="shared" si="885"/>
        <v>0</v>
      </c>
      <c r="O3237" s="1000"/>
      <c r="P3237" s="1000"/>
      <c r="Q3237" s="1000"/>
      <c r="R3237" s="1000"/>
      <c r="S3237" s="1000"/>
      <c r="T3237" s="1000"/>
      <c r="U3237" s="1000"/>
      <c r="V3237" s="1000"/>
      <c r="W3237" s="1000"/>
      <c r="X3237" s="1000"/>
      <c r="Y3237" s="1001"/>
      <c r="Z3237" s="1001" t="str">
        <f t="shared" si="886"/>
        <v xml:space="preserve">Cap.5 Pct.1: Nr. mediu de salariati (Col.3) &lt;= Nr. mediu de persoane ocupate (Col.4), pentru Rd.(1 la n). </v>
      </c>
      <c r="AA3237" s="2205">
        <f t="shared" si="882"/>
        <v>1</v>
      </c>
      <c r="AB3237" s="3036">
        <v>153</v>
      </c>
    </row>
    <row r="3238" spans="1:28" x14ac:dyDescent="0.25">
      <c r="A3238" s="1708">
        <f t="shared" ca="1" si="887"/>
        <v>0</v>
      </c>
      <c r="B3238" s="1708">
        <f t="shared" si="889"/>
        <v>10153298</v>
      </c>
      <c r="C3238" s="994">
        <v>153</v>
      </c>
      <c r="D3238" s="1796" t="s">
        <v>447</v>
      </c>
      <c r="E3238" s="994">
        <v>298</v>
      </c>
      <c r="F3238" s="995" t="s">
        <v>3974</v>
      </c>
      <c r="G3238" s="994"/>
      <c r="H3238" s="996" t="s">
        <v>345</v>
      </c>
      <c r="I3238" s="1091" t="s">
        <v>8942</v>
      </c>
      <c r="J3238" s="996"/>
      <c r="K3238" s="999" t="str">
        <f t="shared" si="888"/>
        <v>Cap.5 Pct.1 rd.298 col.4</v>
      </c>
      <c r="L3238" s="1000">
        <f t="shared" si="883"/>
        <v>0</v>
      </c>
      <c r="M3238" s="1000">
        <f t="shared" si="884"/>
        <v>0</v>
      </c>
      <c r="N3238" s="1725">
        <f t="shared" si="885"/>
        <v>0</v>
      </c>
      <c r="O3238" s="1000"/>
      <c r="P3238" s="1000"/>
      <c r="Q3238" s="1000"/>
      <c r="R3238" s="1000"/>
      <c r="S3238" s="1000"/>
      <c r="T3238" s="1000"/>
      <c r="U3238" s="1000"/>
      <c r="V3238" s="1000"/>
      <c r="W3238" s="1000"/>
      <c r="X3238" s="1000"/>
      <c r="Y3238" s="1001"/>
      <c r="Z3238" s="1001" t="str">
        <f t="shared" si="886"/>
        <v xml:space="preserve">Cap.5 Pct.1: Nr. mediu de salariati (Col.3) &lt;= Nr. mediu de persoane ocupate (Col.4), pentru Rd.(1 la n). </v>
      </c>
      <c r="AA3238" s="2205">
        <f t="shared" si="882"/>
        <v>1</v>
      </c>
      <c r="AB3238" s="3036">
        <v>153</v>
      </c>
    </row>
    <row r="3239" spans="1:28" x14ac:dyDescent="0.25">
      <c r="A3239" s="1708">
        <f t="shared" ca="1" si="887"/>
        <v>0</v>
      </c>
      <c r="B3239" s="1708">
        <f t="shared" si="889"/>
        <v>10153299</v>
      </c>
      <c r="C3239" s="994">
        <v>153</v>
      </c>
      <c r="D3239" s="1796" t="s">
        <v>447</v>
      </c>
      <c r="E3239" s="994">
        <v>299</v>
      </c>
      <c r="F3239" s="995" t="s">
        <v>3974</v>
      </c>
      <c r="G3239" s="994"/>
      <c r="H3239" s="996" t="s">
        <v>345</v>
      </c>
      <c r="I3239" s="1091" t="s">
        <v>8943</v>
      </c>
      <c r="J3239" s="996"/>
      <c r="K3239" s="999" t="str">
        <f t="shared" si="888"/>
        <v>Cap.5 Pct.1 rd.299 col.4</v>
      </c>
      <c r="L3239" s="1000">
        <f t="shared" si="883"/>
        <v>0</v>
      </c>
      <c r="M3239" s="1000">
        <f t="shared" si="884"/>
        <v>0</v>
      </c>
      <c r="N3239" s="1725">
        <f t="shared" si="885"/>
        <v>0</v>
      </c>
      <c r="O3239" s="1000"/>
      <c r="P3239" s="1000"/>
      <c r="Q3239" s="1000"/>
      <c r="R3239" s="1000"/>
      <c r="S3239" s="1000"/>
      <c r="T3239" s="1000"/>
      <c r="U3239" s="1000"/>
      <c r="V3239" s="1000"/>
      <c r="W3239" s="1000"/>
      <c r="X3239" s="1000"/>
      <c r="Y3239" s="1001"/>
      <c r="Z3239" s="1001" t="str">
        <f t="shared" si="886"/>
        <v xml:space="preserve">Cap.5 Pct.1: Nr. mediu de salariati (Col.3) &lt;= Nr. mediu de persoane ocupate (Col.4), pentru Rd.(1 la n). </v>
      </c>
      <c r="AA3239" s="2205">
        <f t="shared" si="882"/>
        <v>1</v>
      </c>
      <c r="AB3239" s="3036">
        <v>153</v>
      </c>
    </row>
    <row r="3240" spans="1:28" x14ac:dyDescent="0.25">
      <c r="A3240" s="1714">
        <f t="shared" ca="1" si="887"/>
        <v>0</v>
      </c>
      <c r="B3240" s="1714">
        <f t="shared" si="889"/>
        <v>10153300</v>
      </c>
      <c r="C3240" s="1061">
        <v>153</v>
      </c>
      <c r="D3240" s="1799" t="s">
        <v>447</v>
      </c>
      <c r="E3240" s="1061">
        <v>300</v>
      </c>
      <c r="F3240" s="1062" t="s">
        <v>3974</v>
      </c>
      <c r="G3240" s="1061"/>
      <c r="H3240" s="1063" t="s">
        <v>345</v>
      </c>
      <c r="I3240" s="1095" t="s">
        <v>8944</v>
      </c>
      <c r="J3240" s="1063"/>
      <c r="K3240" s="1064" t="str">
        <f t="shared" si="888"/>
        <v>Cap.5 Pct.1 rd.300 col.4</v>
      </c>
      <c r="L3240" s="1012">
        <f t="shared" si="883"/>
        <v>0</v>
      </c>
      <c r="M3240" s="1012">
        <f t="shared" si="884"/>
        <v>0</v>
      </c>
      <c r="N3240" s="1727">
        <f t="shared" si="885"/>
        <v>0</v>
      </c>
      <c r="O3240" s="1012"/>
      <c r="P3240" s="1012"/>
      <c r="Q3240" s="1012"/>
      <c r="R3240" s="1012"/>
      <c r="S3240" s="1012"/>
      <c r="T3240" s="1012"/>
      <c r="U3240" s="1012"/>
      <c r="V3240" s="1012"/>
      <c r="W3240" s="1012"/>
      <c r="X3240" s="1012"/>
      <c r="Y3240" s="1013"/>
      <c r="Z3240" s="1013" t="str">
        <f>Z3239</f>
        <v xml:space="preserve">Cap.5 Pct.1: Nr. mediu de salariati (Col.3) &lt;= Nr. mediu de persoane ocupate (Col.4), pentru Rd.(1 la n). </v>
      </c>
      <c r="AA3240" s="2205">
        <f t="shared" si="882"/>
        <v>1</v>
      </c>
      <c r="AB3240" s="3036">
        <v>153</v>
      </c>
    </row>
    <row r="3241" spans="1:28" x14ac:dyDescent="0.25">
      <c r="A3241" s="1708">
        <f t="shared" ca="1" si="887"/>
        <v>0</v>
      </c>
      <c r="B3241" s="1708">
        <f t="shared" si="889"/>
        <v>10154002</v>
      </c>
      <c r="C3241" s="994">
        <v>154</v>
      </c>
      <c r="D3241" s="1796" t="s">
        <v>447</v>
      </c>
      <c r="E3241" s="994">
        <v>2</v>
      </c>
      <c r="F3241" s="995" t="s">
        <v>3974</v>
      </c>
      <c r="G3241" s="994" t="s">
        <v>4082</v>
      </c>
      <c r="H3241" s="996" t="s">
        <v>345</v>
      </c>
      <c r="I3241" s="1091" t="s">
        <v>5942</v>
      </c>
      <c r="J3241" s="996"/>
      <c r="K3241" s="999" t="s">
        <v>7718</v>
      </c>
      <c r="L3241" s="1000">
        <f t="shared" ref="L3241:L3304" ca="1" si="890">IF(BA703="",0,BA703)</f>
        <v>0</v>
      </c>
      <c r="M3241" s="1000">
        <f t="shared" ref="M3241:M3304" si="891">SUM(BI703:BN703)</f>
        <v>0</v>
      </c>
      <c r="N3241" s="1724">
        <f ca="1">IF(OR(AND(L3241&lt;&gt;0,M3241&gt;0),AND(L3241=0,M3241=0)),0,1)</f>
        <v>0</v>
      </c>
      <c r="O3241" s="1000"/>
      <c r="P3241" s="1000"/>
      <c r="Q3241" s="1000"/>
      <c r="R3241" s="1000"/>
      <c r="S3241" s="1000"/>
      <c r="T3241" s="1000"/>
      <c r="U3241" s="1000"/>
      <c r="V3241" s="1000"/>
      <c r="W3241" s="1000"/>
      <c r="X3241" s="1000"/>
      <c r="Y3241" s="1001"/>
      <c r="Z3241" s="1343" t="s">
        <v>11024</v>
      </c>
      <c r="AA3241" s="2205">
        <f t="shared" si="882"/>
        <v>1</v>
      </c>
      <c r="AB3241" s="3036">
        <v>154</v>
      </c>
    </row>
    <row r="3242" spans="1:28" x14ac:dyDescent="0.25">
      <c r="A3242" s="1708">
        <f t="shared" ca="1" si="887"/>
        <v>0</v>
      </c>
      <c r="B3242" s="1708">
        <f t="shared" si="889"/>
        <v>10154003</v>
      </c>
      <c r="C3242" s="994">
        <v>154</v>
      </c>
      <c r="D3242" s="1796" t="s">
        <v>447</v>
      </c>
      <c r="E3242" s="994">
        <v>3</v>
      </c>
      <c r="F3242" s="995" t="s">
        <v>3974</v>
      </c>
      <c r="G3242" s="994"/>
      <c r="H3242" s="996" t="s">
        <v>345</v>
      </c>
      <c r="I3242" s="1091" t="s">
        <v>5943</v>
      </c>
      <c r="J3242" s="996"/>
      <c r="K3242" s="999" t="s">
        <v>7719</v>
      </c>
      <c r="L3242" s="1000">
        <f t="shared" ca="1" si="890"/>
        <v>0</v>
      </c>
      <c r="M3242" s="1000">
        <f t="shared" si="891"/>
        <v>0</v>
      </c>
      <c r="N3242" s="1724">
        <f t="shared" ref="N3242:N3305" ca="1" si="892">IF(OR(AND(L3242&lt;&gt;0,M3242&gt;0),AND(L3242=0,M3242=0)),0,1)</f>
        <v>0</v>
      </c>
      <c r="O3242" s="1000"/>
      <c r="P3242" s="1000"/>
      <c r="Q3242" s="1000"/>
      <c r="R3242" s="1000"/>
      <c r="S3242" s="1000"/>
      <c r="T3242" s="1000"/>
      <c r="U3242" s="1000"/>
      <c r="V3242" s="1000"/>
      <c r="W3242" s="1000"/>
      <c r="X3242" s="1000"/>
      <c r="Y3242" s="1001"/>
      <c r="Z3242" s="1001" t="str">
        <f>Z3241</f>
        <v xml:space="preserve">Cap.5 Pct.1:  Daca Cod SIRUTA (Col.C1) # 0, atunci suma pe rand (Suma (Col.(1 la 6)) # 0, pentru Rd.(2 la n). </v>
      </c>
      <c r="AA3242" s="2205">
        <f t="shared" si="882"/>
        <v>1</v>
      </c>
      <c r="AB3242" s="3036">
        <v>154</v>
      </c>
    </row>
    <row r="3243" spans="1:28" x14ac:dyDescent="0.25">
      <c r="A3243" s="1708">
        <f t="shared" ca="1" si="887"/>
        <v>0</v>
      </c>
      <c r="B3243" s="1708">
        <f t="shared" si="889"/>
        <v>10154004</v>
      </c>
      <c r="C3243" s="994">
        <v>154</v>
      </c>
      <c r="D3243" s="1796" t="s">
        <v>447</v>
      </c>
      <c r="E3243" s="994">
        <v>4</v>
      </c>
      <c r="F3243" s="995" t="s">
        <v>3974</v>
      </c>
      <c r="G3243" s="994"/>
      <c r="H3243" s="996" t="s">
        <v>345</v>
      </c>
      <c r="I3243" s="1091" t="s">
        <v>5944</v>
      </c>
      <c r="J3243" s="996"/>
      <c r="K3243" s="999" t="s">
        <v>7720</v>
      </c>
      <c r="L3243" s="1000">
        <f t="shared" ca="1" si="890"/>
        <v>0</v>
      </c>
      <c r="M3243" s="1000">
        <f t="shared" si="891"/>
        <v>0</v>
      </c>
      <c r="N3243" s="1724">
        <f t="shared" ca="1" si="892"/>
        <v>0</v>
      </c>
      <c r="O3243" s="1000"/>
      <c r="P3243" s="1000"/>
      <c r="Q3243" s="1000"/>
      <c r="R3243" s="1000"/>
      <c r="S3243" s="1000"/>
      <c r="T3243" s="1000"/>
      <c r="U3243" s="1000"/>
      <c r="V3243" s="1000"/>
      <c r="W3243" s="1000"/>
      <c r="X3243" s="1000"/>
      <c r="Y3243" s="1001"/>
      <c r="Z3243" s="1001" t="str">
        <f t="shared" ref="Z3243:Z3306" si="893">Z3242</f>
        <v xml:space="preserve">Cap.5 Pct.1:  Daca Cod SIRUTA (Col.C1) # 0, atunci suma pe rand (Suma (Col.(1 la 6)) # 0, pentru Rd.(2 la n). </v>
      </c>
      <c r="AA3243" s="2205">
        <f t="shared" si="882"/>
        <v>1</v>
      </c>
      <c r="AB3243" s="3036">
        <v>154</v>
      </c>
    </row>
    <row r="3244" spans="1:28" x14ac:dyDescent="0.25">
      <c r="A3244" s="1708">
        <f t="shared" ca="1" si="887"/>
        <v>0</v>
      </c>
      <c r="B3244" s="1708">
        <f t="shared" si="889"/>
        <v>10154005</v>
      </c>
      <c r="C3244" s="994">
        <v>154</v>
      </c>
      <c r="D3244" s="1796" t="s">
        <v>447</v>
      </c>
      <c r="E3244" s="994">
        <v>5</v>
      </c>
      <c r="F3244" s="995" t="s">
        <v>3974</v>
      </c>
      <c r="G3244" s="994"/>
      <c r="H3244" s="996" t="s">
        <v>345</v>
      </c>
      <c r="I3244" s="1091" t="s">
        <v>5945</v>
      </c>
      <c r="J3244" s="996"/>
      <c r="K3244" s="999" t="s">
        <v>7721</v>
      </c>
      <c r="L3244" s="1000">
        <f t="shared" ca="1" si="890"/>
        <v>0</v>
      </c>
      <c r="M3244" s="1000">
        <f t="shared" si="891"/>
        <v>0</v>
      </c>
      <c r="N3244" s="1724">
        <f t="shared" ca="1" si="892"/>
        <v>0</v>
      </c>
      <c r="O3244" s="1000"/>
      <c r="P3244" s="1000"/>
      <c r="Q3244" s="1000"/>
      <c r="R3244" s="1000"/>
      <c r="S3244" s="1000"/>
      <c r="T3244" s="1000"/>
      <c r="U3244" s="1000"/>
      <c r="V3244" s="1000"/>
      <c r="W3244" s="1000"/>
      <c r="X3244" s="1000"/>
      <c r="Y3244" s="1001"/>
      <c r="Z3244" s="1001" t="str">
        <f t="shared" si="893"/>
        <v xml:space="preserve">Cap.5 Pct.1:  Daca Cod SIRUTA (Col.C1) # 0, atunci suma pe rand (Suma (Col.(1 la 6)) # 0, pentru Rd.(2 la n). </v>
      </c>
      <c r="AA3244" s="2205">
        <f t="shared" si="882"/>
        <v>1</v>
      </c>
      <c r="AB3244" s="3036">
        <v>154</v>
      </c>
    </row>
    <row r="3245" spans="1:28" x14ac:dyDescent="0.25">
      <c r="A3245" s="1708">
        <f t="shared" ca="1" si="887"/>
        <v>0</v>
      </c>
      <c r="B3245" s="1708">
        <f t="shared" si="889"/>
        <v>10154006</v>
      </c>
      <c r="C3245" s="994">
        <v>154</v>
      </c>
      <c r="D3245" s="1796" t="s">
        <v>447</v>
      </c>
      <c r="E3245" s="994">
        <v>6</v>
      </c>
      <c r="F3245" s="995" t="s">
        <v>3974</v>
      </c>
      <c r="G3245" s="994"/>
      <c r="H3245" s="996" t="s">
        <v>345</v>
      </c>
      <c r="I3245" s="1091" t="s">
        <v>5946</v>
      </c>
      <c r="J3245" s="996"/>
      <c r="K3245" s="999" t="s">
        <v>7722</v>
      </c>
      <c r="L3245" s="1000">
        <f t="shared" ca="1" si="890"/>
        <v>0</v>
      </c>
      <c r="M3245" s="1000">
        <f t="shared" si="891"/>
        <v>0</v>
      </c>
      <c r="N3245" s="1724">
        <f t="shared" ca="1" si="892"/>
        <v>0</v>
      </c>
      <c r="O3245" s="1000"/>
      <c r="P3245" s="1000"/>
      <c r="Q3245" s="1000"/>
      <c r="R3245" s="1000"/>
      <c r="S3245" s="1000"/>
      <c r="T3245" s="1000"/>
      <c r="U3245" s="1000"/>
      <c r="V3245" s="1000"/>
      <c r="W3245" s="1000"/>
      <c r="X3245" s="1000"/>
      <c r="Y3245" s="1001"/>
      <c r="Z3245" s="1001" t="str">
        <f t="shared" si="893"/>
        <v xml:space="preserve">Cap.5 Pct.1:  Daca Cod SIRUTA (Col.C1) # 0, atunci suma pe rand (Suma (Col.(1 la 6)) # 0, pentru Rd.(2 la n). </v>
      </c>
      <c r="AA3245" s="2205">
        <f t="shared" si="882"/>
        <v>1</v>
      </c>
      <c r="AB3245" s="3036">
        <v>154</v>
      </c>
    </row>
    <row r="3246" spans="1:28" x14ac:dyDescent="0.25">
      <c r="A3246" s="1708">
        <f t="shared" ca="1" si="887"/>
        <v>0</v>
      </c>
      <c r="B3246" s="1708">
        <f t="shared" si="889"/>
        <v>10154007</v>
      </c>
      <c r="C3246" s="994">
        <v>154</v>
      </c>
      <c r="D3246" s="1796" t="s">
        <v>447</v>
      </c>
      <c r="E3246" s="994">
        <v>7</v>
      </c>
      <c r="F3246" s="995" t="s">
        <v>3974</v>
      </c>
      <c r="G3246" s="994"/>
      <c r="H3246" s="996" t="s">
        <v>345</v>
      </c>
      <c r="I3246" s="1091" t="s">
        <v>5947</v>
      </c>
      <c r="J3246" s="996"/>
      <c r="K3246" s="999" t="s">
        <v>7723</v>
      </c>
      <c r="L3246" s="1000">
        <f t="shared" ca="1" si="890"/>
        <v>0</v>
      </c>
      <c r="M3246" s="1000">
        <f t="shared" si="891"/>
        <v>0</v>
      </c>
      <c r="N3246" s="1724">
        <f t="shared" ca="1" si="892"/>
        <v>0</v>
      </c>
      <c r="O3246" s="1000"/>
      <c r="P3246" s="1000"/>
      <c r="Q3246" s="1000"/>
      <c r="R3246" s="1000"/>
      <c r="S3246" s="1000"/>
      <c r="T3246" s="1000"/>
      <c r="U3246" s="1000"/>
      <c r="V3246" s="1000"/>
      <c r="W3246" s="1000"/>
      <c r="X3246" s="1000"/>
      <c r="Y3246" s="1001"/>
      <c r="Z3246" s="1001" t="str">
        <f t="shared" si="893"/>
        <v xml:space="preserve">Cap.5 Pct.1:  Daca Cod SIRUTA (Col.C1) # 0, atunci suma pe rand (Suma (Col.(1 la 6)) # 0, pentru Rd.(2 la n). </v>
      </c>
      <c r="AA3246" s="2205">
        <f t="shared" si="882"/>
        <v>1</v>
      </c>
      <c r="AB3246" s="3036">
        <v>154</v>
      </c>
    </row>
    <row r="3247" spans="1:28" x14ac:dyDescent="0.25">
      <c r="A3247" s="1708">
        <f t="shared" ca="1" si="887"/>
        <v>0</v>
      </c>
      <c r="B3247" s="1708">
        <f t="shared" si="889"/>
        <v>10154008</v>
      </c>
      <c r="C3247" s="994">
        <v>154</v>
      </c>
      <c r="D3247" s="1796" t="s">
        <v>447</v>
      </c>
      <c r="E3247" s="994">
        <v>8</v>
      </c>
      <c r="F3247" s="995" t="s">
        <v>3974</v>
      </c>
      <c r="G3247" s="994"/>
      <c r="H3247" s="996" t="s">
        <v>345</v>
      </c>
      <c r="I3247" s="1091" t="s">
        <v>5948</v>
      </c>
      <c r="J3247" s="996"/>
      <c r="K3247" s="999" t="s">
        <v>7724</v>
      </c>
      <c r="L3247" s="1000">
        <f t="shared" ca="1" si="890"/>
        <v>0</v>
      </c>
      <c r="M3247" s="1000">
        <f t="shared" si="891"/>
        <v>0</v>
      </c>
      <c r="N3247" s="1724">
        <f t="shared" ca="1" si="892"/>
        <v>0</v>
      </c>
      <c r="O3247" s="1000"/>
      <c r="P3247" s="1000"/>
      <c r="Q3247" s="1000"/>
      <c r="R3247" s="1000"/>
      <c r="S3247" s="1000"/>
      <c r="T3247" s="1000"/>
      <c r="U3247" s="1000"/>
      <c r="V3247" s="1000"/>
      <c r="W3247" s="1000"/>
      <c r="X3247" s="1000"/>
      <c r="Y3247" s="1001"/>
      <c r="Z3247" s="1001" t="str">
        <f t="shared" si="893"/>
        <v xml:space="preserve">Cap.5 Pct.1:  Daca Cod SIRUTA (Col.C1) # 0, atunci suma pe rand (Suma (Col.(1 la 6)) # 0, pentru Rd.(2 la n). </v>
      </c>
      <c r="AA3247" s="2205">
        <f t="shared" si="882"/>
        <v>1</v>
      </c>
      <c r="AB3247" s="3036">
        <v>154</v>
      </c>
    </row>
    <row r="3248" spans="1:28" x14ac:dyDescent="0.25">
      <c r="A3248" s="1708">
        <f t="shared" ca="1" si="887"/>
        <v>0</v>
      </c>
      <c r="B3248" s="1708">
        <f t="shared" si="889"/>
        <v>10154009</v>
      </c>
      <c r="C3248" s="994">
        <v>154</v>
      </c>
      <c r="D3248" s="1796" t="s">
        <v>447</v>
      </c>
      <c r="E3248" s="994">
        <v>9</v>
      </c>
      <c r="F3248" s="995" t="s">
        <v>3974</v>
      </c>
      <c r="G3248" s="994"/>
      <c r="H3248" s="996" t="s">
        <v>345</v>
      </c>
      <c r="I3248" s="1091" t="s">
        <v>5949</v>
      </c>
      <c r="J3248" s="996"/>
      <c r="K3248" s="999" t="s">
        <v>7725</v>
      </c>
      <c r="L3248" s="1000">
        <f t="shared" ca="1" si="890"/>
        <v>0</v>
      </c>
      <c r="M3248" s="1000">
        <f t="shared" si="891"/>
        <v>0</v>
      </c>
      <c r="N3248" s="1724">
        <f t="shared" ca="1" si="892"/>
        <v>0</v>
      </c>
      <c r="O3248" s="1000"/>
      <c r="P3248" s="1000"/>
      <c r="Q3248" s="1000"/>
      <c r="R3248" s="1000"/>
      <c r="S3248" s="1000"/>
      <c r="T3248" s="1000"/>
      <c r="U3248" s="1000"/>
      <c r="V3248" s="1000"/>
      <c r="W3248" s="1000"/>
      <c r="X3248" s="1000"/>
      <c r="Y3248" s="1001"/>
      <c r="Z3248" s="1001" t="str">
        <f t="shared" si="893"/>
        <v xml:space="preserve">Cap.5 Pct.1:  Daca Cod SIRUTA (Col.C1) # 0, atunci suma pe rand (Suma (Col.(1 la 6)) # 0, pentru Rd.(2 la n). </v>
      </c>
      <c r="AA3248" s="2205">
        <f t="shared" si="882"/>
        <v>1</v>
      </c>
      <c r="AB3248" s="3036">
        <v>154</v>
      </c>
    </row>
    <row r="3249" spans="1:28" x14ac:dyDescent="0.25">
      <c r="A3249" s="1708">
        <f t="shared" ca="1" si="887"/>
        <v>0</v>
      </c>
      <c r="B3249" s="1708">
        <f t="shared" si="889"/>
        <v>10154010</v>
      </c>
      <c r="C3249" s="994">
        <v>154</v>
      </c>
      <c r="D3249" s="1796" t="s">
        <v>447</v>
      </c>
      <c r="E3249" s="994">
        <v>10</v>
      </c>
      <c r="F3249" s="995" t="s">
        <v>3974</v>
      </c>
      <c r="G3249" s="994"/>
      <c r="H3249" s="996" t="s">
        <v>345</v>
      </c>
      <c r="I3249" s="1091" t="s">
        <v>5950</v>
      </c>
      <c r="J3249" s="996"/>
      <c r="K3249" s="999" t="s">
        <v>7726</v>
      </c>
      <c r="L3249" s="1000">
        <f t="shared" ca="1" si="890"/>
        <v>0</v>
      </c>
      <c r="M3249" s="1000">
        <f t="shared" si="891"/>
        <v>0</v>
      </c>
      <c r="N3249" s="1724">
        <f t="shared" ca="1" si="892"/>
        <v>0</v>
      </c>
      <c r="O3249" s="1000"/>
      <c r="P3249" s="1000"/>
      <c r="Q3249" s="1000"/>
      <c r="R3249" s="1000"/>
      <c r="S3249" s="1000"/>
      <c r="T3249" s="1000"/>
      <c r="U3249" s="1000"/>
      <c r="V3249" s="1000"/>
      <c r="W3249" s="1000"/>
      <c r="X3249" s="1000"/>
      <c r="Y3249" s="1001"/>
      <c r="Z3249" s="1001" t="str">
        <f t="shared" si="893"/>
        <v xml:space="preserve">Cap.5 Pct.1:  Daca Cod SIRUTA (Col.C1) # 0, atunci suma pe rand (Suma (Col.(1 la 6)) # 0, pentru Rd.(2 la n). </v>
      </c>
      <c r="AA3249" s="2205">
        <f t="shared" si="882"/>
        <v>1</v>
      </c>
      <c r="AB3249" s="3036">
        <v>154</v>
      </c>
    </row>
    <row r="3250" spans="1:28" x14ac:dyDescent="0.25">
      <c r="A3250" s="1708">
        <f t="shared" ca="1" si="887"/>
        <v>0</v>
      </c>
      <c r="B3250" s="1708">
        <f t="shared" si="889"/>
        <v>10154011</v>
      </c>
      <c r="C3250" s="994">
        <v>154</v>
      </c>
      <c r="D3250" s="1796" t="s">
        <v>447</v>
      </c>
      <c r="E3250" s="994">
        <v>11</v>
      </c>
      <c r="F3250" s="995" t="s">
        <v>3974</v>
      </c>
      <c r="G3250" s="994"/>
      <c r="H3250" s="996" t="s">
        <v>345</v>
      </c>
      <c r="I3250" s="1091" t="s">
        <v>5951</v>
      </c>
      <c r="J3250" s="996"/>
      <c r="K3250" s="999" t="s">
        <v>7727</v>
      </c>
      <c r="L3250" s="1000">
        <f t="shared" ca="1" si="890"/>
        <v>0</v>
      </c>
      <c r="M3250" s="1000">
        <f t="shared" si="891"/>
        <v>0</v>
      </c>
      <c r="N3250" s="1724">
        <f t="shared" ca="1" si="892"/>
        <v>0</v>
      </c>
      <c r="O3250" s="1000"/>
      <c r="P3250" s="1000"/>
      <c r="Q3250" s="1000"/>
      <c r="R3250" s="1000"/>
      <c r="S3250" s="1000"/>
      <c r="T3250" s="1000"/>
      <c r="U3250" s="1000"/>
      <c r="V3250" s="1000"/>
      <c r="W3250" s="1000"/>
      <c r="X3250" s="1000"/>
      <c r="Y3250" s="1001"/>
      <c r="Z3250" s="1001" t="str">
        <f t="shared" si="893"/>
        <v xml:space="preserve">Cap.5 Pct.1:  Daca Cod SIRUTA (Col.C1) # 0, atunci suma pe rand (Suma (Col.(1 la 6)) # 0, pentru Rd.(2 la n). </v>
      </c>
      <c r="AA3250" s="2205">
        <f t="shared" si="882"/>
        <v>1</v>
      </c>
      <c r="AB3250" s="3036">
        <v>154</v>
      </c>
    </row>
    <row r="3251" spans="1:28" x14ac:dyDescent="0.25">
      <c r="A3251" s="1708">
        <f t="shared" ca="1" si="887"/>
        <v>0</v>
      </c>
      <c r="B3251" s="1708">
        <f t="shared" si="889"/>
        <v>10154012</v>
      </c>
      <c r="C3251" s="994">
        <v>154</v>
      </c>
      <c r="D3251" s="1796" t="s">
        <v>447</v>
      </c>
      <c r="E3251" s="994">
        <v>12</v>
      </c>
      <c r="F3251" s="995" t="s">
        <v>3974</v>
      </c>
      <c r="G3251" s="994"/>
      <c r="H3251" s="996" t="s">
        <v>345</v>
      </c>
      <c r="I3251" s="1091" t="s">
        <v>5952</v>
      </c>
      <c r="J3251" s="996"/>
      <c r="K3251" s="999" t="s">
        <v>7728</v>
      </c>
      <c r="L3251" s="1000">
        <f t="shared" ca="1" si="890"/>
        <v>0</v>
      </c>
      <c r="M3251" s="1000">
        <f t="shared" si="891"/>
        <v>0</v>
      </c>
      <c r="N3251" s="1724">
        <f t="shared" ca="1" si="892"/>
        <v>0</v>
      </c>
      <c r="O3251" s="1000"/>
      <c r="P3251" s="1000"/>
      <c r="Q3251" s="1000"/>
      <c r="R3251" s="1000"/>
      <c r="S3251" s="1000"/>
      <c r="T3251" s="1000"/>
      <c r="U3251" s="1000"/>
      <c r="V3251" s="1000"/>
      <c r="W3251" s="1000"/>
      <c r="X3251" s="1000"/>
      <c r="Y3251" s="1001"/>
      <c r="Z3251" s="1001" t="str">
        <f t="shared" si="893"/>
        <v xml:space="preserve">Cap.5 Pct.1:  Daca Cod SIRUTA (Col.C1) # 0, atunci suma pe rand (Suma (Col.(1 la 6)) # 0, pentru Rd.(2 la n). </v>
      </c>
      <c r="AA3251" s="2205">
        <f t="shared" si="882"/>
        <v>1</v>
      </c>
      <c r="AB3251" s="3036">
        <v>154</v>
      </c>
    </row>
    <row r="3252" spans="1:28" x14ac:dyDescent="0.25">
      <c r="A3252" s="1708">
        <f t="shared" ca="1" si="887"/>
        <v>0</v>
      </c>
      <c r="B3252" s="1708">
        <f t="shared" si="889"/>
        <v>10154013</v>
      </c>
      <c r="C3252" s="994">
        <v>154</v>
      </c>
      <c r="D3252" s="1796" t="s">
        <v>447</v>
      </c>
      <c r="E3252" s="994">
        <v>13</v>
      </c>
      <c r="F3252" s="995" t="s">
        <v>3974</v>
      </c>
      <c r="G3252" s="994"/>
      <c r="H3252" s="996" t="s">
        <v>345</v>
      </c>
      <c r="I3252" s="1091" t="s">
        <v>5953</v>
      </c>
      <c r="J3252" s="996"/>
      <c r="K3252" s="999" t="s">
        <v>7729</v>
      </c>
      <c r="L3252" s="1000">
        <f t="shared" ca="1" si="890"/>
        <v>0</v>
      </c>
      <c r="M3252" s="1000">
        <f t="shared" si="891"/>
        <v>0</v>
      </c>
      <c r="N3252" s="1724">
        <f t="shared" ca="1" si="892"/>
        <v>0</v>
      </c>
      <c r="O3252" s="1000"/>
      <c r="P3252" s="1000"/>
      <c r="Q3252" s="1000"/>
      <c r="R3252" s="1000"/>
      <c r="S3252" s="1000"/>
      <c r="T3252" s="1000"/>
      <c r="U3252" s="1000"/>
      <c r="V3252" s="1000"/>
      <c r="W3252" s="1000"/>
      <c r="X3252" s="1000"/>
      <c r="Y3252" s="1001"/>
      <c r="Z3252" s="1001" t="str">
        <f t="shared" si="893"/>
        <v xml:space="preserve">Cap.5 Pct.1:  Daca Cod SIRUTA (Col.C1) # 0, atunci suma pe rand (Suma (Col.(1 la 6)) # 0, pentru Rd.(2 la n). </v>
      </c>
      <c r="AA3252" s="2205">
        <f t="shared" si="882"/>
        <v>1</v>
      </c>
      <c r="AB3252" s="3036">
        <v>154</v>
      </c>
    </row>
    <row r="3253" spans="1:28" x14ac:dyDescent="0.25">
      <c r="A3253" s="1708">
        <f t="shared" ca="1" si="887"/>
        <v>0</v>
      </c>
      <c r="B3253" s="1708">
        <f t="shared" si="889"/>
        <v>10154014</v>
      </c>
      <c r="C3253" s="994">
        <v>154</v>
      </c>
      <c r="D3253" s="1796" t="s">
        <v>447</v>
      </c>
      <c r="E3253" s="994">
        <v>14</v>
      </c>
      <c r="F3253" s="995" t="s">
        <v>3974</v>
      </c>
      <c r="G3253" s="994"/>
      <c r="H3253" s="996" t="s">
        <v>345</v>
      </c>
      <c r="I3253" s="1091" t="s">
        <v>5954</v>
      </c>
      <c r="J3253" s="996"/>
      <c r="K3253" s="999" t="s">
        <v>7730</v>
      </c>
      <c r="L3253" s="1000">
        <f t="shared" ca="1" si="890"/>
        <v>0</v>
      </c>
      <c r="M3253" s="1000">
        <f t="shared" si="891"/>
        <v>0</v>
      </c>
      <c r="N3253" s="1724">
        <f t="shared" ca="1" si="892"/>
        <v>0</v>
      </c>
      <c r="O3253" s="1000"/>
      <c r="P3253" s="1000"/>
      <c r="Q3253" s="1000"/>
      <c r="R3253" s="1000"/>
      <c r="S3253" s="1000"/>
      <c r="T3253" s="1000"/>
      <c r="U3253" s="1000"/>
      <c r="V3253" s="1000"/>
      <c r="W3253" s="1000"/>
      <c r="X3253" s="1000"/>
      <c r="Y3253" s="1001"/>
      <c r="Z3253" s="1001" t="str">
        <f t="shared" si="893"/>
        <v xml:space="preserve">Cap.5 Pct.1:  Daca Cod SIRUTA (Col.C1) # 0, atunci suma pe rand (Suma (Col.(1 la 6)) # 0, pentru Rd.(2 la n). </v>
      </c>
      <c r="AA3253" s="2205">
        <f t="shared" si="882"/>
        <v>1</v>
      </c>
      <c r="AB3253" s="3036">
        <v>154</v>
      </c>
    </row>
    <row r="3254" spans="1:28" x14ac:dyDescent="0.25">
      <c r="A3254" s="1708">
        <f t="shared" ca="1" si="887"/>
        <v>0</v>
      </c>
      <c r="B3254" s="1708">
        <f t="shared" si="889"/>
        <v>10154015</v>
      </c>
      <c r="C3254" s="994">
        <v>154</v>
      </c>
      <c r="D3254" s="1796" t="s">
        <v>447</v>
      </c>
      <c r="E3254" s="994">
        <v>15</v>
      </c>
      <c r="F3254" s="995" t="s">
        <v>3974</v>
      </c>
      <c r="G3254" s="994"/>
      <c r="H3254" s="996" t="s">
        <v>345</v>
      </c>
      <c r="I3254" s="1091" t="s">
        <v>5955</v>
      </c>
      <c r="J3254" s="996"/>
      <c r="K3254" s="999" t="s">
        <v>7731</v>
      </c>
      <c r="L3254" s="1000">
        <f t="shared" ca="1" si="890"/>
        <v>0</v>
      </c>
      <c r="M3254" s="1000">
        <f t="shared" si="891"/>
        <v>0</v>
      </c>
      <c r="N3254" s="1724">
        <f t="shared" ca="1" si="892"/>
        <v>0</v>
      </c>
      <c r="O3254" s="1000"/>
      <c r="P3254" s="1000"/>
      <c r="Q3254" s="1000"/>
      <c r="R3254" s="1000"/>
      <c r="S3254" s="1000"/>
      <c r="T3254" s="1000"/>
      <c r="U3254" s="1000"/>
      <c r="V3254" s="1000"/>
      <c r="W3254" s="1000"/>
      <c r="X3254" s="1000"/>
      <c r="Y3254" s="1001"/>
      <c r="Z3254" s="1001" t="str">
        <f t="shared" si="893"/>
        <v xml:space="preserve">Cap.5 Pct.1:  Daca Cod SIRUTA (Col.C1) # 0, atunci suma pe rand (Suma (Col.(1 la 6)) # 0, pentru Rd.(2 la n). </v>
      </c>
      <c r="AA3254" s="2205">
        <f t="shared" si="882"/>
        <v>1</v>
      </c>
      <c r="AB3254" s="3036">
        <v>154</v>
      </c>
    </row>
    <row r="3255" spans="1:28" x14ac:dyDescent="0.25">
      <c r="A3255" s="1708">
        <f t="shared" ca="1" si="887"/>
        <v>0</v>
      </c>
      <c r="B3255" s="1708">
        <f t="shared" si="889"/>
        <v>10154016</v>
      </c>
      <c r="C3255" s="994">
        <v>154</v>
      </c>
      <c r="D3255" s="1796" t="s">
        <v>447</v>
      </c>
      <c r="E3255" s="994">
        <v>16</v>
      </c>
      <c r="F3255" s="995" t="s">
        <v>3974</v>
      </c>
      <c r="G3255" s="994"/>
      <c r="H3255" s="996" t="s">
        <v>345</v>
      </c>
      <c r="I3255" s="1091" t="s">
        <v>5956</v>
      </c>
      <c r="J3255" s="996"/>
      <c r="K3255" s="999" t="s">
        <v>7732</v>
      </c>
      <c r="L3255" s="1000">
        <f t="shared" ca="1" si="890"/>
        <v>0</v>
      </c>
      <c r="M3255" s="1000">
        <f t="shared" si="891"/>
        <v>0</v>
      </c>
      <c r="N3255" s="1724">
        <f t="shared" ca="1" si="892"/>
        <v>0</v>
      </c>
      <c r="O3255" s="1000"/>
      <c r="P3255" s="1000"/>
      <c r="Q3255" s="1000"/>
      <c r="R3255" s="1000"/>
      <c r="S3255" s="1000"/>
      <c r="T3255" s="1000"/>
      <c r="U3255" s="1000"/>
      <c r="V3255" s="1000"/>
      <c r="W3255" s="1000"/>
      <c r="X3255" s="1000"/>
      <c r="Y3255" s="1001"/>
      <c r="Z3255" s="1001" t="str">
        <f t="shared" si="893"/>
        <v xml:space="preserve">Cap.5 Pct.1:  Daca Cod SIRUTA (Col.C1) # 0, atunci suma pe rand (Suma (Col.(1 la 6)) # 0, pentru Rd.(2 la n). </v>
      </c>
      <c r="AA3255" s="2205">
        <f t="shared" si="882"/>
        <v>1</v>
      </c>
      <c r="AB3255" s="3036">
        <v>154</v>
      </c>
    </row>
    <row r="3256" spans="1:28" x14ac:dyDescent="0.25">
      <c r="A3256" s="1708">
        <f t="shared" ca="1" si="887"/>
        <v>0</v>
      </c>
      <c r="B3256" s="1708">
        <f t="shared" si="889"/>
        <v>10154017</v>
      </c>
      <c r="C3256" s="994">
        <v>154</v>
      </c>
      <c r="D3256" s="1796" t="s">
        <v>447</v>
      </c>
      <c r="E3256" s="994">
        <v>17</v>
      </c>
      <c r="F3256" s="995" t="s">
        <v>3974</v>
      </c>
      <c r="G3256" s="994"/>
      <c r="H3256" s="996" t="s">
        <v>345</v>
      </c>
      <c r="I3256" s="1091" t="s">
        <v>5957</v>
      </c>
      <c r="J3256" s="996"/>
      <c r="K3256" s="999" t="s">
        <v>7733</v>
      </c>
      <c r="L3256" s="1000">
        <f t="shared" ca="1" si="890"/>
        <v>0</v>
      </c>
      <c r="M3256" s="1000">
        <f t="shared" si="891"/>
        <v>0</v>
      </c>
      <c r="N3256" s="1724">
        <f t="shared" ca="1" si="892"/>
        <v>0</v>
      </c>
      <c r="O3256" s="1000"/>
      <c r="P3256" s="1000"/>
      <c r="Q3256" s="1000"/>
      <c r="R3256" s="1000"/>
      <c r="S3256" s="1000"/>
      <c r="T3256" s="1000"/>
      <c r="U3256" s="1000"/>
      <c r="V3256" s="1000"/>
      <c r="W3256" s="1000"/>
      <c r="X3256" s="1000"/>
      <c r="Y3256" s="1001"/>
      <c r="Z3256" s="1001" t="str">
        <f t="shared" si="893"/>
        <v xml:space="preserve">Cap.5 Pct.1:  Daca Cod SIRUTA (Col.C1) # 0, atunci suma pe rand (Suma (Col.(1 la 6)) # 0, pentru Rd.(2 la n). </v>
      </c>
      <c r="AA3256" s="2205">
        <f t="shared" si="882"/>
        <v>1</v>
      </c>
      <c r="AB3256" s="3036">
        <v>154</v>
      </c>
    </row>
    <row r="3257" spans="1:28" x14ac:dyDescent="0.25">
      <c r="A3257" s="1708">
        <f t="shared" ca="1" si="887"/>
        <v>0</v>
      </c>
      <c r="B3257" s="1708">
        <f t="shared" si="889"/>
        <v>10154018</v>
      </c>
      <c r="C3257" s="994">
        <v>154</v>
      </c>
      <c r="D3257" s="1796" t="s">
        <v>447</v>
      </c>
      <c r="E3257" s="994">
        <v>18</v>
      </c>
      <c r="F3257" s="995" t="s">
        <v>3974</v>
      </c>
      <c r="G3257" s="994"/>
      <c r="H3257" s="996" t="s">
        <v>345</v>
      </c>
      <c r="I3257" s="1091" t="s">
        <v>5958</v>
      </c>
      <c r="J3257" s="996"/>
      <c r="K3257" s="999" t="s">
        <v>7734</v>
      </c>
      <c r="L3257" s="1000">
        <f t="shared" ca="1" si="890"/>
        <v>0</v>
      </c>
      <c r="M3257" s="1000">
        <f t="shared" si="891"/>
        <v>0</v>
      </c>
      <c r="N3257" s="1724">
        <f t="shared" ca="1" si="892"/>
        <v>0</v>
      </c>
      <c r="O3257" s="1000"/>
      <c r="P3257" s="1000"/>
      <c r="Q3257" s="1000"/>
      <c r="R3257" s="1000"/>
      <c r="S3257" s="1000"/>
      <c r="T3257" s="1000"/>
      <c r="U3257" s="1000"/>
      <c r="V3257" s="1000"/>
      <c r="W3257" s="1000"/>
      <c r="X3257" s="1000"/>
      <c r="Y3257" s="1001"/>
      <c r="Z3257" s="1001" t="str">
        <f t="shared" si="893"/>
        <v xml:space="preserve">Cap.5 Pct.1:  Daca Cod SIRUTA (Col.C1) # 0, atunci suma pe rand (Suma (Col.(1 la 6)) # 0, pentru Rd.(2 la n). </v>
      </c>
      <c r="AA3257" s="2205">
        <f t="shared" si="882"/>
        <v>1</v>
      </c>
      <c r="AB3257" s="3036">
        <v>154</v>
      </c>
    </row>
    <row r="3258" spans="1:28" x14ac:dyDescent="0.25">
      <c r="A3258" s="1708">
        <f t="shared" ca="1" si="887"/>
        <v>0</v>
      </c>
      <c r="B3258" s="1708">
        <f t="shared" si="889"/>
        <v>10154019</v>
      </c>
      <c r="C3258" s="994">
        <v>154</v>
      </c>
      <c r="D3258" s="1796" t="s">
        <v>447</v>
      </c>
      <c r="E3258" s="994">
        <v>19</v>
      </c>
      <c r="F3258" s="995" t="s">
        <v>3974</v>
      </c>
      <c r="G3258" s="994"/>
      <c r="H3258" s="996" t="s">
        <v>345</v>
      </c>
      <c r="I3258" s="1091" t="s">
        <v>5959</v>
      </c>
      <c r="J3258" s="996"/>
      <c r="K3258" s="999" t="s">
        <v>7735</v>
      </c>
      <c r="L3258" s="1000">
        <f t="shared" ca="1" si="890"/>
        <v>0</v>
      </c>
      <c r="M3258" s="1000">
        <f t="shared" si="891"/>
        <v>0</v>
      </c>
      <c r="N3258" s="1724">
        <f t="shared" ca="1" si="892"/>
        <v>0</v>
      </c>
      <c r="O3258" s="1000"/>
      <c r="P3258" s="1000"/>
      <c r="Q3258" s="1000"/>
      <c r="R3258" s="1000"/>
      <c r="S3258" s="1000"/>
      <c r="T3258" s="1000"/>
      <c r="U3258" s="1000"/>
      <c r="V3258" s="1000"/>
      <c r="W3258" s="1000"/>
      <c r="X3258" s="1000"/>
      <c r="Y3258" s="1001"/>
      <c r="Z3258" s="1001" t="str">
        <f t="shared" si="893"/>
        <v xml:space="preserve">Cap.5 Pct.1:  Daca Cod SIRUTA (Col.C1) # 0, atunci suma pe rand (Suma (Col.(1 la 6)) # 0, pentru Rd.(2 la n). </v>
      </c>
      <c r="AA3258" s="2205">
        <f t="shared" si="882"/>
        <v>1</v>
      </c>
      <c r="AB3258" s="3036">
        <v>154</v>
      </c>
    </row>
    <row r="3259" spans="1:28" x14ac:dyDescent="0.25">
      <c r="A3259" s="1708">
        <f t="shared" ca="1" si="887"/>
        <v>0</v>
      </c>
      <c r="B3259" s="1708">
        <f t="shared" si="889"/>
        <v>10154020</v>
      </c>
      <c r="C3259" s="994">
        <v>154</v>
      </c>
      <c r="D3259" s="1796" t="s">
        <v>447</v>
      </c>
      <c r="E3259" s="994">
        <v>20</v>
      </c>
      <c r="F3259" s="995" t="s">
        <v>3974</v>
      </c>
      <c r="G3259" s="994"/>
      <c r="H3259" s="996" t="s">
        <v>345</v>
      </c>
      <c r="I3259" s="1091" t="s">
        <v>5960</v>
      </c>
      <c r="J3259" s="996"/>
      <c r="K3259" s="999" t="s">
        <v>7736</v>
      </c>
      <c r="L3259" s="1000">
        <f t="shared" ca="1" si="890"/>
        <v>0</v>
      </c>
      <c r="M3259" s="1000">
        <f t="shared" si="891"/>
        <v>0</v>
      </c>
      <c r="N3259" s="1724">
        <f t="shared" ca="1" si="892"/>
        <v>0</v>
      </c>
      <c r="O3259" s="1000"/>
      <c r="P3259" s="1000"/>
      <c r="Q3259" s="1000"/>
      <c r="R3259" s="1000"/>
      <c r="S3259" s="1000"/>
      <c r="T3259" s="1000"/>
      <c r="U3259" s="1000"/>
      <c r="V3259" s="1000"/>
      <c r="W3259" s="1000"/>
      <c r="X3259" s="1000"/>
      <c r="Y3259" s="1001"/>
      <c r="Z3259" s="1001" t="str">
        <f t="shared" si="893"/>
        <v xml:space="preserve">Cap.5 Pct.1:  Daca Cod SIRUTA (Col.C1) # 0, atunci suma pe rand (Suma (Col.(1 la 6)) # 0, pentru Rd.(2 la n). </v>
      </c>
      <c r="AA3259" s="2205">
        <f t="shared" ref="AA3259:AA3322" si="894">COUNTIF(B:B,B3259)</f>
        <v>1</v>
      </c>
      <c r="AB3259" s="3036">
        <v>154</v>
      </c>
    </row>
    <row r="3260" spans="1:28" x14ac:dyDescent="0.25">
      <c r="A3260" s="1708">
        <f t="shared" ca="1" si="887"/>
        <v>0</v>
      </c>
      <c r="B3260" s="1708">
        <f t="shared" si="889"/>
        <v>10154021</v>
      </c>
      <c r="C3260" s="994">
        <v>154</v>
      </c>
      <c r="D3260" s="1796" t="s">
        <v>447</v>
      </c>
      <c r="E3260" s="994">
        <v>21</v>
      </c>
      <c r="F3260" s="995" t="s">
        <v>3974</v>
      </c>
      <c r="G3260" s="994"/>
      <c r="H3260" s="996" t="s">
        <v>345</v>
      </c>
      <c r="I3260" s="1091" t="s">
        <v>5961</v>
      </c>
      <c r="J3260" s="996"/>
      <c r="K3260" s="999" t="s">
        <v>7737</v>
      </c>
      <c r="L3260" s="1000">
        <f t="shared" ca="1" si="890"/>
        <v>0</v>
      </c>
      <c r="M3260" s="1000">
        <f t="shared" si="891"/>
        <v>0</v>
      </c>
      <c r="N3260" s="1724">
        <f t="shared" ca="1" si="892"/>
        <v>0</v>
      </c>
      <c r="O3260" s="1000"/>
      <c r="P3260" s="1000"/>
      <c r="Q3260" s="1000"/>
      <c r="R3260" s="1000"/>
      <c r="S3260" s="1000"/>
      <c r="T3260" s="1000"/>
      <c r="U3260" s="1000"/>
      <c r="V3260" s="1000"/>
      <c r="W3260" s="1000"/>
      <c r="X3260" s="1000"/>
      <c r="Y3260" s="1001"/>
      <c r="Z3260" s="1001" t="str">
        <f t="shared" si="893"/>
        <v xml:space="preserve">Cap.5 Pct.1:  Daca Cod SIRUTA (Col.C1) # 0, atunci suma pe rand (Suma (Col.(1 la 6)) # 0, pentru Rd.(2 la n). </v>
      </c>
      <c r="AA3260" s="2205">
        <f t="shared" si="894"/>
        <v>1</v>
      </c>
      <c r="AB3260" s="3036">
        <v>154</v>
      </c>
    </row>
    <row r="3261" spans="1:28" x14ac:dyDescent="0.25">
      <c r="A3261" s="1708">
        <f t="shared" ca="1" si="887"/>
        <v>0</v>
      </c>
      <c r="B3261" s="1708">
        <f t="shared" si="889"/>
        <v>10154022</v>
      </c>
      <c r="C3261" s="994">
        <v>154</v>
      </c>
      <c r="D3261" s="1796" t="s">
        <v>447</v>
      </c>
      <c r="E3261" s="994">
        <v>22</v>
      </c>
      <c r="F3261" s="995" t="s">
        <v>3974</v>
      </c>
      <c r="G3261" s="994"/>
      <c r="H3261" s="996" t="s">
        <v>345</v>
      </c>
      <c r="I3261" s="1091" t="s">
        <v>5962</v>
      </c>
      <c r="J3261" s="996"/>
      <c r="K3261" s="999" t="s">
        <v>7738</v>
      </c>
      <c r="L3261" s="1000">
        <f t="shared" ca="1" si="890"/>
        <v>0</v>
      </c>
      <c r="M3261" s="1000">
        <f t="shared" si="891"/>
        <v>0</v>
      </c>
      <c r="N3261" s="1724">
        <f t="shared" ca="1" si="892"/>
        <v>0</v>
      </c>
      <c r="O3261" s="1000"/>
      <c r="P3261" s="1000"/>
      <c r="Q3261" s="1000"/>
      <c r="R3261" s="1000"/>
      <c r="S3261" s="1000"/>
      <c r="T3261" s="1000"/>
      <c r="U3261" s="1000"/>
      <c r="V3261" s="1000"/>
      <c r="W3261" s="1000"/>
      <c r="X3261" s="1000"/>
      <c r="Y3261" s="1001"/>
      <c r="Z3261" s="1001" t="str">
        <f t="shared" si="893"/>
        <v xml:space="preserve">Cap.5 Pct.1:  Daca Cod SIRUTA (Col.C1) # 0, atunci suma pe rand (Suma (Col.(1 la 6)) # 0, pentru Rd.(2 la n). </v>
      </c>
      <c r="AA3261" s="2205">
        <f t="shared" si="894"/>
        <v>1</v>
      </c>
      <c r="AB3261" s="3036">
        <v>154</v>
      </c>
    </row>
    <row r="3262" spans="1:28" x14ac:dyDescent="0.25">
      <c r="A3262" s="1708">
        <f t="shared" ca="1" si="887"/>
        <v>0</v>
      </c>
      <c r="B3262" s="1708">
        <f t="shared" si="889"/>
        <v>10154023</v>
      </c>
      <c r="C3262" s="994">
        <v>154</v>
      </c>
      <c r="D3262" s="1796" t="s">
        <v>447</v>
      </c>
      <c r="E3262" s="994">
        <v>23</v>
      </c>
      <c r="F3262" s="995" t="s">
        <v>3974</v>
      </c>
      <c r="G3262" s="994"/>
      <c r="H3262" s="996" t="s">
        <v>345</v>
      </c>
      <c r="I3262" s="1091" t="s">
        <v>5963</v>
      </c>
      <c r="J3262" s="996"/>
      <c r="K3262" s="999" t="s">
        <v>7739</v>
      </c>
      <c r="L3262" s="1000">
        <f t="shared" ca="1" si="890"/>
        <v>0</v>
      </c>
      <c r="M3262" s="1000">
        <f t="shared" si="891"/>
        <v>0</v>
      </c>
      <c r="N3262" s="1724">
        <f t="shared" ca="1" si="892"/>
        <v>0</v>
      </c>
      <c r="O3262" s="1000"/>
      <c r="P3262" s="1000"/>
      <c r="Q3262" s="1000"/>
      <c r="R3262" s="1000"/>
      <c r="S3262" s="1000"/>
      <c r="T3262" s="1000"/>
      <c r="U3262" s="1000"/>
      <c r="V3262" s="1000"/>
      <c r="W3262" s="1000"/>
      <c r="X3262" s="1000"/>
      <c r="Y3262" s="1001"/>
      <c r="Z3262" s="1001" t="str">
        <f t="shared" si="893"/>
        <v xml:space="preserve">Cap.5 Pct.1:  Daca Cod SIRUTA (Col.C1) # 0, atunci suma pe rand (Suma (Col.(1 la 6)) # 0, pentru Rd.(2 la n). </v>
      </c>
      <c r="AA3262" s="2205">
        <f t="shared" si="894"/>
        <v>1</v>
      </c>
      <c r="AB3262" s="3036">
        <v>154</v>
      </c>
    </row>
    <row r="3263" spans="1:28" x14ac:dyDescent="0.25">
      <c r="A3263" s="1708">
        <f t="shared" ca="1" si="887"/>
        <v>0</v>
      </c>
      <c r="B3263" s="1708">
        <f t="shared" si="889"/>
        <v>10154024</v>
      </c>
      <c r="C3263" s="994">
        <v>154</v>
      </c>
      <c r="D3263" s="1796" t="s">
        <v>447</v>
      </c>
      <c r="E3263" s="994">
        <v>24</v>
      </c>
      <c r="F3263" s="995" t="s">
        <v>3974</v>
      </c>
      <c r="G3263" s="994"/>
      <c r="H3263" s="996" t="s">
        <v>345</v>
      </c>
      <c r="I3263" s="1091" t="s">
        <v>5964</v>
      </c>
      <c r="J3263" s="996"/>
      <c r="K3263" s="999" t="s">
        <v>7740</v>
      </c>
      <c r="L3263" s="1000">
        <f t="shared" ca="1" si="890"/>
        <v>0</v>
      </c>
      <c r="M3263" s="1000">
        <f t="shared" si="891"/>
        <v>0</v>
      </c>
      <c r="N3263" s="1724">
        <f t="shared" ca="1" si="892"/>
        <v>0</v>
      </c>
      <c r="O3263" s="1000"/>
      <c r="P3263" s="1000"/>
      <c r="Q3263" s="1000"/>
      <c r="R3263" s="1000"/>
      <c r="S3263" s="1000"/>
      <c r="T3263" s="1000"/>
      <c r="U3263" s="1000"/>
      <c r="V3263" s="1000"/>
      <c r="W3263" s="1000"/>
      <c r="X3263" s="1000"/>
      <c r="Y3263" s="1001"/>
      <c r="Z3263" s="1001" t="str">
        <f t="shared" si="893"/>
        <v xml:space="preserve">Cap.5 Pct.1:  Daca Cod SIRUTA (Col.C1) # 0, atunci suma pe rand (Suma (Col.(1 la 6)) # 0, pentru Rd.(2 la n). </v>
      </c>
      <c r="AA3263" s="2205">
        <f t="shared" si="894"/>
        <v>1</v>
      </c>
      <c r="AB3263" s="3036">
        <v>154</v>
      </c>
    </row>
    <row r="3264" spans="1:28" x14ac:dyDescent="0.25">
      <c r="A3264" s="1708">
        <f t="shared" ca="1" si="887"/>
        <v>0</v>
      </c>
      <c r="B3264" s="1708">
        <f t="shared" si="889"/>
        <v>10154025</v>
      </c>
      <c r="C3264" s="994">
        <v>154</v>
      </c>
      <c r="D3264" s="1796" t="s">
        <v>447</v>
      </c>
      <c r="E3264" s="994">
        <v>25</v>
      </c>
      <c r="F3264" s="995" t="s">
        <v>3974</v>
      </c>
      <c r="G3264" s="994"/>
      <c r="H3264" s="996" t="s">
        <v>345</v>
      </c>
      <c r="I3264" s="1091" t="s">
        <v>5965</v>
      </c>
      <c r="J3264" s="996"/>
      <c r="K3264" s="999" t="s">
        <v>7741</v>
      </c>
      <c r="L3264" s="1000">
        <f t="shared" ca="1" si="890"/>
        <v>0</v>
      </c>
      <c r="M3264" s="1000">
        <f t="shared" si="891"/>
        <v>0</v>
      </c>
      <c r="N3264" s="1724">
        <f t="shared" ca="1" si="892"/>
        <v>0</v>
      </c>
      <c r="O3264" s="1000"/>
      <c r="P3264" s="1000"/>
      <c r="Q3264" s="1000"/>
      <c r="R3264" s="1000"/>
      <c r="S3264" s="1000"/>
      <c r="T3264" s="1000"/>
      <c r="U3264" s="1000"/>
      <c r="V3264" s="1000"/>
      <c r="W3264" s="1000"/>
      <c r="X3264" s="1000"/>
      <c r="Y3264" s="1001"/>
      <c r="Z3264" s="1001" t="str">
        <f t="shared" si="893"/>
        <v xml:space="preserve">Cap.5 Pct.1:  Daca Cod SIRUTA (Col.C1) # 0, atunci suma pe rand (Suma (Col.(1 la 6)) # 0, pentru Rd.(2 la n). </v>
      </c>
      <c r="AA3264" s="2205">
        <f t="shared" si="894"/>
        <v>1</v>
      </c>
      <c r="AB3264" s="3036">
        <v>154</v>
      </c>
    </row>
    <row r="3265" spans="1:28" x14ac:dyDescent="0.25">
      <c r="A3265" s="1708">
        <f t="shared" ref="A3265:A3328" ca="1" si="895">IF(D3265="DA",IF(ISERROR(N3265),A3264+1,IF(N3265=1,A3264+1,A3264)),A3264)</f>
        <v>0</v>
      </c>
      <c r="B3265" s="1708">
        <f t="shared" si="889"/>
        <v>10154026</v>
      </c>
      <c r="C3265" s="994">
        <v>154</v>
      </c>
      <c r="D3265" s="1796" t="s">
        <v>447</v>
      </c>
      <c r="E3265" s="994">
        <v>26</v>
      </c>
      <c r="F3265" s="995" t="s">
        <v>3974</v>
      </c>
      <c r="G3265" s="994"/>
      <c r="H3265" s="996" t="s">
        <v>345</v>
      </c>
      <c r="I3265" s="1091" t="s">
        <v>5966</v>
      </c>
      <c r="J3265" s="996"/>
      <c r="K3265" s="999" t="s">
        <v>7742</v>
      </c>
      <c r="L3265" s="1000">
        <f t="shared" ca="1" si="890"/>
        <v>0</v>
      </c>
      <c r="M3265" s="1000">
        <f t="shared" si="891"/>
        <v>0</v>
      </c>
      <c r="N3265" s="1724">
        <f t="shared" ca="1" si="892"/>
        <v>0</v>
      </c>
      <c r="O3265" s="1000"/>
      <c r="P3265" s="1000"/>
      <c r="Q3265" s="1000"/>
      <c r="R3265" s="1000"/>
      <c r="S3265" s="1000"/>
      <c r="T3265" s="1000"/>
      <c r="U3265" s="1000"/>
      <c r="V3265" s="1000"/>
      <c r="W3265" s="1000"/>
      <c r="X3265" s="1000"/>
      <c r="Y3265" s="1001"/>
      <c r="Z3265" s="1001" t="str">
        <f t="shared" si="893"/>
        <v xml:space="preserve">Cap.5 Pct.1:  Daca Cod SIRUTA (Col.C1) # 0, atunci suma pe rand (Suma (Col.(1 la 6)) # 0, pentru Rd.(2 la n). </v>
      </c>
      <c r="AA3265" s="2205">
        <f t="shared" si="894"/>
        <v>1</v>
      </c>
      <c r="AB3265" s="3036">
        <v>154</v>
      </c>
    </row>
    <row r="3266" spans="1:28" x14ac:dyDescent="0.25">
      <c r="A3266" s="1708">
        <f t="shared" ca="1" si="895"/>
        <v>0</v>
      </c>
      <c r="B3266" s="1708">
        <f t="shared" si="889"/>
        <v>10154027</v>
      </c>
      <c r="C3266" s="994">
        <v>154</v>
      </c>
      <c r="D3266" s="1796" t="s">
        <v>447</v>
      </c>
      <c r="E3266" s="994">
        <v>27</v>
      </c>
      <c r="F3266" s="995" t="s">
        <v>3974</v>
      </c>
      <c r="G3266" s="994"/>
      <c r="H3266" s="996" t="s">
        <v>345</v>
      </c>
      <c r="I3266" s="1091" t="s">
        <v>5967</v>
      </c>
      <c r="J3266" s="996"/>
      <c r="K3266" s="999" t="s">
        <v>7743</v>
      </c>
      <c r="L3266" s="1000">
        <f t="shared" ca="1" si="890"/>
        <v>0</v>
      </c>
      <c r="M3266" s="1000">
        <f t="shared" si="891"/>
        <v>0</v>
      </c>
      <c r="N3266" s="1724">
        <f t="shared" ca="1" si="892"/>
        <v>0</v>
      </c>
      <c r="O3266" s="1000"/>
      <c r="P3266" s="1000"/>
      <c r="Q3266" s="1000"/>
      <c r="R3266" s="1000"/>
      <c r="S3266" s="1000"/>
      <c r="T3266" s="1000"/>
      <c r="U3266" s="1000"/>
      <c r="V3266" s="1000"/>
      <c r="W3266" s="1000"/>
      <c r="X3266" s="1000"/>
      <c r="Y3266" s="1001"/>
      <c r="Z3266" s="1001" t="str">
        <f t="shared" si="893"/>
        <v xml:space="preserve">Cap.5 Pct.1:  Daca Cod SIRUTA (Col.C1) # 0, atunci suma pe rand (Suma (Col.(1 la 6)) # 0, pentru Rd.(2 la n). </v>
      </c>
      <c r="AA3266" s="2205">
        <f t="shared" si="894"/>
        <v>1</v>
      </c>
      <c r="AB3266" s="3036">
        <v>154</v>
      </c>
    </row>
    <row r="3267" spans="1:28" x14ac:dyDescent="0.25">
      <c r="A3267" s="1708">
        <f t="shared" ca="1" si="895"/>
        <v>0</v>
      </c>
      <c r="B3267" s="1708">
        <f t="shared" si="889"/>
        <v>10154028</v>
      </c>
      <c r="C3267" s="994">
        <v>154</v>
      </c>
      <c r="D3267" s="1796" t="s">
        <v>447</v>
      </c>
      <c r="E3267" s="994">
        <v>28</v>
      </c>
      <c r="F3267" s="995" t="s">
        <v>3974</v>
      </c>
      <c r="G3267" s="994"/>
      <c r="H3267" s="996" t="s">
        <v>345</v>
      </c>
      <c r="I3267" s="1091" t="s">
        <v>5968</v>
      </c>
      <c r="J3267" s="996"/>
      <c r="K3267" s="999" t="s">
        <v>7744</v>
      </c>
      <c r="L3267" s="1000">
        <f t="shared" ca="1" si="890"/>
        <v>0</v>
      </c>
      <c r="M3267" s="1000">
        <f t="shared" si="891"/>
        <v>0</v>
      </c>
      <c r="N3267" s="1724">
        <f t="shared" ca="1" si="892"/>
        <v>0</v>
      </c>
      <c r="O3267" s="1000"/>
      <c r="P3267" s="1000"/>
      <c r="Q3267" s="1000"/>
      <c r="R3267" s="1000"/>
      <c r="S3267" s="1000"/>
      <c r="T3267" s="1000"/>
      <c r="U3267" s="1000"/>
      <c r="V3267" s="1000"/>
      <c r="W3267" s="1000"/>
      <c r="X3267" s="1000"/>
      <c r="Y3267" s="1001"/>
      <c r="Z3267" s="1001" t="str">
        <f t="shared" si="893"/>
        <v xml:space="preserve">Cap.5 Pct.1:  Daca Cod SIRUTA (Col.C1) # 0, atunci suma pe rand (Suma (Col.(1 la 6)) # 0, pentru Rd.(2 la n). </v>
      </c>
      <c r="AA3267" s="2205">
        <f t="shared" si="894"/>
        <v>1</v>
      </c>
      <c r="AB3267" s="3036">
        <v>154</v>
      </c>
    </row>
    <row r="3268" spans="1:28" x14ac:dyDescent="0.25">
      <c r="A3268" s="1708">
        <f t="shared" ca="1" si="895"/>
        <v>0</v>
      </c>
      <c r="B3268" s="1708">
        <f t="shared" si="889"/>
        <v>10154029</v>
      </c>
      <c r="C3268" s="994">
        <v>154</v>
      </c>
      <c r="D3268" s="1796" t="s">
        <v>447</v>
      </c>
      <c r="E3268" s="994">
        <v>29</v>
      </c>
      <c r="F3268" s="995" t="s">
        <v>3974</v>
      </c>
      <c r="G3268" s="994"/>
      <c r="H3268" s="996" t="s">
        <v>345</v>
      </c>
      <c r="I3268" s="1091" t="s">
        <v>5969</v>
      </c>
      <c r="J3268" s="996"/>
      <c r="K3268" s="999" t="s">
        <v>7745</v>
      </c>
      <c r="L3268" s="1000">
        <f t="shared" ca="1" si="890"/>
        <v>0</v>
      </c>
      <c r="M3268" s="1000">
        <f t="shared" si="891"/>
        <v>0</v>
      </c>
      <c r="N3268" s="1724">
        <f t="shared" ca="1" si="892"/>
        <v>0</v>
      </c>
      <c r="O3268" s="1000"/>
      <c r="P3268" s="1000"/>
      <c r="Q3268" s="1000"/>
      <c r="R3268" s="1000"/>
      <c r="S3268" s="1000"/>
      <c r="T3268" s="1000"/>
      <c r="U3268" s="1000"/>
      <c r="V3268" s="1000"/>
      <c r="W3268" s="1000"/>
      <c r="X3268" s="1000"/>
      <c r="Y3268" s="1001"/>
      <c r="Z3268" s="1001" t="str">
        <f t="shared" si="893"/>
        <v xml:space="preserve">Cap.5 Pct.1:  Daca Cod SIRUTA (Col.C1) # 0, atunci suma pe rand (Suma (Col.(1 la 6)) # 0, pentru Rd.(2 la n). </v>
      </c>
      <c r="AA3268" s="2205">
        <f t="shared" si="894"/>
        <v>1</v>
      </c>
      <c r="AB3268" s="3036">
        <v>154</v>
      </c>
    </row>
    <row r="3269" spans="1:28" x14ac:dyDescent="0.25">
      <c r="A3269" s="1708">
        <f t="shared" ca="1" si="895"/>
        <v>0</v>
      </c>
      <c r="B3269" s="1708">
        <f t="shared" si="889"/>
        <v>10154030</v>
      </c>
      <c r="C3269" s="994">
        <v>154</v>
      </c>
      <c r="D3269" s="1796" t="s">
        <v>447</v>
      </c>
      <c r="E3269" s="994">
        <v>30</v>
      </c>
      <c r="F3269" s="995" t="s">
        <v>3974</v>
      </c>
      <c r="G3269" s="994"/>
      <c r="H3269" s="996" t="s">
        <v>345</v>
      </c>
      <c r="I3269" s="1091" t="s">
        <v>5970</v>
      </c>
      <c r="J3269" s="996"/>
      <c r="K3269" s="999" t="s">
        <v>7746</v>
      </c>
      <c r="L3269" s="1000">
        <f t="shared" ca="1" si="890"/>
        <v>0</v>
      </c>
      <c r="M3269" s="1000">
        <f t="shared" si="891"/>
        <v>0</v>
      </c>
      <c r="N3269" s="1724">
        <f t="shared" ca="1" si="892"/>
        <v>0</v>
      </c>
      <c r="O3269" s="1000"/>
      <c r="P3269" s="1000"/>
      <c r="Q3269" s="1000"/>
      <c r="R3269" s="1000"/>
      <c r="S3269" s="1000"/>
      <c r="T3269" s="1000"/>
      <c r="U3269" s="1000"/>
      <c r="V3269" s="1000"/>
      <c r="W3269" s="1000"/>
      <c r="X3269" s="1000"/>
      <c r="Y3269" s="1001"/>
      <c r="Z3269" s="1001" t="str">
        <f t="shared" si="893"/>
        <v xml:space="preserve">Cap.5 Pct.1:  Daca Cod SIRUTA (Col.C1) # 0, atunci suma pe rand (Suma (Col.(1 la 6)) # 0, pentru Rd.(2 la n). </v>
      </c>
      <c r="AA3269" s="2205">
        <f t="shared" si="894"/>
        <v>1</v>
      </c>
      <c r="AB3269" s="3036">
        <v>154</v>
      </c>
    </row>
    <row r="3270" spans="1:28" x14ac:dyDescent="0.25">
      <c r="A3270" s="1708">
        <f t="shared" ca="1" si="895"/>
        <v>0</v>
      </c>
      <c r="B3270" s="1708">
        <f t="shared" si="889"/>
        <v>10154031</v>
      </c>
      <c r="C3270" s="994">
        <v>154</v>
      </c>
      <c r="D3270" s="1796" t="s">
        <v>447</v>
      </c>
      <c r="E3270" s="994">
        <v>31</v>
      </c>
      <c r="F3270" s="995" t="s">
        <v>3974</v>
      </c>
      <c r="G3270" s="994"/>
      <c r="H3270" s="996" t="s">
        <v>345</v>
      </c>
      <c r="I3270" s="1091" t="s">
        <v>5971</v>
      </c>
      <c r="J3270" s="996"/>
      <c r="K3270" s="999" t="s">
        <v>7747</v>
      </c>
      <c r="L3270" s="1000">
        <f t="shared" ca="1" si="890"/>
        <v>0</v>
      </c>
      <c r="M3270" s="1000">
        <f t="shared" si="891"/>
        <v>0</v>
      </c>
      <c r="N3270" s="1724">
        <f t="shared" ca="1" si="892"/>
        <v>0</v>
      </c>
      <c r="O3270" s="1000"/>
      <c r="P3270" s="1000"/>
      <c r="Q3270" s="1000"/>
      <c r="R3270" s="1000"/>
      <c r="S3270" s="1000"/>
      <c r="T3270" s="1000"/>
      <c r="U3270" s="1000"/>
      <c r="V3270" s="1000"/>
      <c r="W3270" s="1000"/>
      <c r="X3270" s="1000"/>
      <c r="Y3270" s="1001"/>
      <c r="Z3270" s="1001" t="str">
        <f t="shared" si="893"/>
        <v xml:space="preserve">Cap.5 Pct.1:  Daca Cod SIRUTA (Col.C1) # 0, atunci suma pe rand (Suma (Col.(1 la 6)) # 0, pentru Rd.(2 la n). </v>
      </c>
      <c r="AA3270" s="2205">
        <f t="shared" si="894"/>
        <v>1</v>
      </c>
      <c r="AB3270" s="3036">
        <v>154</v>
      </c>
    </row>
    <row r="3271" spans="1:28" x14ac:dyDescent="0.25">
      <c r="A3271" s="1708">
        <f t="shared" ca="1" si="895"/>
        <v>0</v>
      </c>
      <c r="B3271" s="1708">
        <f t="shared" si="889"/>
        <v>10154032</v>
      </c>
      <c r="C3271" s="994">
        <v>154</v>
      </c>
      <c r="D3271" s="1796" t="s">
        <v>447</v>
      </c>
      <c r="E3271" s="994">
        <v>32</v>
      </c>
      <c r="F3271" s="995" t="s">
        <v>3974</v>
      </c>
      <c r="G3271" s="994"/>
      <c r="H3271" s="996" t="s">
        <v>345</v>
      </c>
      <c r="I3271" s="1091" t="s">
        <v>5972</v>
      </c>
      <c r="J3271" s="996"/>
      <c r="K3271" s="999" t="s">
        <v>7748</v>
      </c>
      <c r="L3271" s="1000">
        <f t="shared" ca="1" si="890"/>
        <v>0</v>
      </c>
      <c r="M3271" s="1000">
        <f t="shared" si="891"/>
        <v>0</v>
      </c>
      <c r="N3271" s="1724">
        <f t="shared" ca="1" si="892"/>
        <v>0</v>
      </c>
      <c r="O3271" s="1000"/>
      <c r="P3271" s="1000"/>
      <c r="Q3271" s="1000"/>
      <c r="R3271" s="1000"/>
      <c r="S3271" s="1000"/>
      <c r="T3271" s="1000"/>
      <c r="U3271" s="1000"/>
      <c r="V3271" s="1000"/>
      <c r="W3271" s="1000"/>
      <c r="X3271" s="1000"/>
      <c r="Y3271" s="1001"/>
      <c r="Z3271" s="1001" t="str">
        <f t="shared" si="893"/>
        <v xml:space="preserve">Cap.5 Pct.1:  Daca Cod SIRUTA (Col.C1) # 0, atunci suma pe rand (Suma (Col.(1 la 6)) # 0, pentru Rd.(2 la n). </v>
      </c>
      <c r="AA3271" s="2205">
        <f t="shared" si="894"/>
        <v>1</v>
      </c>
      <c r="AB3271" s="3036">
        <v>154</v>
      </c>
    </row>
    <row r="3272" spans="1:28" x14ac:dyDescent="0.25">
      <c r="A3272" s="1708">
        <f t="shared" ca="1" si="895"/>
        <v>0</v>
      </c>
      <c r="B3272" s="1708">
        <f t="shared" si="889"/>
        <v>10154033</v>
      </c>
      <c r="C3272" s="994">
        <v>154</v>
      </c>
      <c r="D3272" s="1796" t="s">
        <v>447</v>
      </c>
      <c r="E3272" s="994">
        <v>33</v>
      </c>
      <c r="F3272" s="995" t="s">
        <v>3974</v>
      </c>
      <c r="G3272" s="994"/>
      <c r="H3272" s="996" t="s">
        <v>345</v>
      </c>
      <c r="I3272" s="1091" t="s">
        <v>5973</v>
      </c>
      <c r="J3272" s="996"/>
      <c r="K3272" s="999" t="s">
        <v>7749</v>
      </c>
      <c r="L3272" s="1000">
        <f t="shared" ca="1" si="890"/>
        <v>0</v>
      </c>
      <c r="M3272" s="1000">
        <f t="shared" si="891"/>
        <v>0</v>
      </c>
      <c r="N3272" s="1724">
        <f t="shared" ca="1" si="892"/>
        <v>0</v>
      </c>
      <c r="O3272" s="1000"/>
      <c r="P3272" s="1000"/>
      <c r="Q3272" s="1000"/>
      <c r="R3272" s="1000"/>
      <c r="S3272" s="1000"/>
      <c r="T3272" s="1000"/>
      <c r="U3272" s="1000"/>
      <c r="V3272" s="1000"/>
      <c r="W3272" s="1000"/>
      <c r="X3272" s="1000"/>
      <c r="Y3272" s="1001"/>
      <c r="Z3272" s="1001" t="str">
        <f t="shared" si="893"/>
        <v xml:space="preserve">Cap.5 Pct.1:  Daca Cod SIRUTA (Col.C1) # 0, atunci suma pe rand (Suma (Col.(1 la 6)) # 0, pentru Rd.(2 la n). </v>
      </c>
      <c r="AA3272" s="2205">
        <f t="shared" si="894"/>
        <v>1</v>
      </c>
      <c r="AB3272" s="3036">
        <v>154</v>
      </c>
    </row>
    <row r="3273" spans="1:28" x14ac:dyDescent="0.25">
      <c r="A3273" s="1708">
        <f t="shared" ca="1" si="895"/>
        <v>0</v>
      </c>
      <c r="B3273" s="1708">
        <f t="shared" si="889"/>
        <v>10154034</v>
      </c>
      <c r="C3273" s="994">
        <v>154</v>
      </c>
      <c r="D3273" s="1796" t="s">
        <v>447</v>
      </c>
      <c r="E3273" s="994">
        <v>34</v>
      </c>
      <c r="F3273" s="995" t="s">
        <v>3974</v>
      </c>
      <c r="G3273" s="994"/>
      <c r="H3273" s="996" t="s">
        <v>345</v>
      </c>
      <c r="I3273" s="1091" t="s">
        <v>5974</v>
      </c>
      <c r="J3273" s="996"/>
      <c r="K3273" s="999" t="s">
        <v>7750</v>
      </c>
      <c r="L3273" s="1000">
        <f t="shared" ca="1" si="890"/>
        <v>0</v>
      </c>
      <c r="M3273" s="1000">
        <f t="shared" si="891"/>
        <v>0</v>
      </c>
      <c r="N3273" s="1724">
        <f t="shared" ca="1" si="892"/>
        <v>0</v>
      </c>
      <c r="O3273" s="1000"/>
      <c r="P3273" s="1000"/>
      <c r="Q3273" s="1000"/>
      <c r="R3273" s="1000"/>
      <c r="S3273" s="1000"/>
      <c r="T3273" s="1000"/>
      <c r="U3273" s="1000"/>
      <c r="V3273" s="1000"/>
      <c r="W3273" s="1000"/>
      <c r="X3273" s="1000"/>
      <c r="Y3273" s="1001"/>
      <c r="Z3273" s="1001" t="str">
        <f t="shared" si="893"/>
        <v xml:space="preserve">Cap.5 Pct.1:  Daca Cod SIRUTA (Col.C1) # 0, atunci suma pe rand (Suma (Col.(1 la 6)) # 0, pentru Rd.(2 la n). </v>
      </c>
      <c r="AA3273" s="2205">
        <f t="shared" si="894"/>
        <v>1</v>
      </c>
      <c r="AB3273" s="3036">
        <v>154</v>
      </c>
    </row>
    <row r="3274" spans="1:28" x14ac:dyDescent="0.25">
      <c r="A3274" s="1708">
        <f t="shared" ca="1" si="895"/>
        <v>0</v>
      </c>
      <c r="B3274" s="1708">
        <f t="shared" si="889"/>
        <v>10154035</v>
      </c>
      <c r="C3274" s="994">
        <v>154</v>
      </c>
      <c r="D3274" s="1796" t="s">
        <v>447</v>
      </c>
      <c r="E3274" s="994">
        <v>35</v>
      </c>
      <c r="F3274" s="995" t="s">
        <v>3974</v>
      </c>
      <c r="G3274" s="994"/>
      <c r="H3274" s="996" t="s">
        <v>345</v>
      </c>
      <c r="I3274" s="1091" t="s">
        <v>5975</v>
      </c>
      <c r="J3274" s="996"/>
      <c r="K3274" s="999" t="s">
        <v>7751</v>
      </c>
      <c r="L3274" s="1000">
        <f t="shared" ca="1" si="890"/>
        <v>0</v>
      </c>
      <c r="M3274" s="1000">
        <f t="shared" si="891"/>
        <v>0</v>
      </c>
      <c r="N3274" s="1724">
        <f t="shared" ca="1" si="892"/>
        <v>0</v>
      </c>
      <c r="O3274" s="1000"/>
      <c r="P3274" s="1000"/>
      <c r="Q3274" s="1000"/>
      <c r="R3274" s="1000"/>
      <c r="S3274" s="1000"/>
      <c r="T3274" s="1000"/>
      <c r="U3274" s="1000"/>
      <c r="V3274" s="1000"/>
      <c r="W3274" s="1000"/>
      <c r="X3274" s="1000"/>
      <c r="Y3274" s="1001"/>
      <c r="Z3274" s="1001" t="str">
        <f t="shared" si="893"/>
        <v xml:space="preserve">Cap.5 Pct.1:  Daca Cod SIRUTA (Col.C1) # 0, atunci suma pe rand (Suma (Col.(1 la 6)) # 0, pentru Rd.(2 la n). </v>
      </c>
      <c r="AA3274" s="2205">
        <f t="shared" si="894"/>
        <v>1</v>
      </c>
      <c r="AB3274" s="3036">
        <v>154</v>
      </c>
    </row>
    <row r="3275" spans="1:28" x14ac:dyDescent="0.25">
      <c r="A3275" s="1708">
        <f t="shared" ca="1" si="895"/>
        <v>0</v>
      </c>
      <c r="B3275" s="1708">
        <f t="shared" ref="B3275:B3338" si="896">VALUE("1"&amp;TEXT(C3275,"0000")&amp;TEXT(E3275,"000"))</f>
        <v>10154036</v>
      </c>
      <c r="C3275" s="994">
        <v>154</v>
      </c>
      <c r="D3275" s="1796" t="s">
        <v>447</v>
      </c>
      <c r="E3275" s="994">
        <v>36</v>
      </c>
      <c r="F3275" s="995" t="s">
        <v>3974</v>
      </c>
      <c r="G3275" s="994"/>
      <c r="H3275" s="996" t="s">
        <v>345</v>
      </c>
      <c r="I3275" s="1091" t="s">
        <v>5976</v>
      </c>
      <c r="J3275" s="996"/>
      <c r="K3275" s="999" t="s">
        <v>7752</v>
      </c>
      <c r="L3275" s="1000">
        <f t="shared" ca="1" si="890"/>
        <v>0</v>
      </c>
      <c r="M3275" s="1000">
        <f t="shared" si="891"/>
        <v>0</v>
      </c>
      <c r="N3275" s="1724">
        <f t="shared" ca="1" si="892"/>
        <v>0</v>
      </c>
      <c r="O3275" s="1000"/>
      <c r="P3275" s="1000"/>
      <c r="Q3275" s="1000"/>
      <c r="R3275" s="1000"/>
      <c r="S3275" s="1000"/>
      <c r="T3275" s="1000"/>
      <c r="U3275" s="1000"/>
      <c r="V3275" s="1000"/>
      <c r="W3275" s="1000"/>
      <c r="X3275" s="1000"/>
      <c r="Y3275" s="1001"/>
      <c r="Z3275" s="1001" t="str">
        <f t="shared" si="893"/>
        <v xml:space="preserve">Cap.5 Pct.1:  Daca Cod SIRUTA (Col.C1) # 0, atunci suma pe rand (Suma (Col.(1 la 6)) # 0, pentru Rd.(2 la n). </v>
      </c>
      <c r="AA3275" s="2205">
        <f t="shared" si="894"/>
        <v>1</v>
      </c>
      <c r="AB3275" s="3036">
        <v>154</v>
      </c>
    </row>
    <row r="3276" spans="1:28" x14ac:dyDescent="0.25">
      <c r="A3276" s="1708">
        <f t="shared" ca="1" si="895"/>
        <v>0</v>
      </c>
      <c r="B3276" s="1708">
        <f t="shared" si="896"/>
        <v>10154037</v>
      </c>
      <c r="C3276" s="994">
        <v>154</v>
      </c>
      <c r="D3276" s="1796" t="s">
        <v>447</v>
      </c>
      <c r="E3276" s="994">
        <v>37</v>
      </c>
      <c r="F3276" s="995" t="s">
        <v>3974</v>
      </c>
      <c r="G3276" s="994"/>
      <c r="H3276" s="996" t="s">
        <v>345</v>
      </c>
      <c r="I3276" s="1091" t="s">
        <v>5977</v>
      </c>
      <c r="J3276" s="996"/>
      <c r="K3276" s="999" t="s">
        <v>7753</v>
      </c>
      <c r="L3276" s="1000">
        <f t="shared" ca="1" si="890"/>
        <v>0</v>
      </c>
      <c r="M3276" s="1000">
        <f t="shared" si="891"/>
        <v>0</v>
      </c>
      <c r="N3276" s="1724">
        <f t="shared" ca="1" si="892"/>
        <v>0</v>
      </c>
      <c r="O3276" s="1000"/>
      <c r="P3276" s="1000"/>
      <c r="Q3276" s="1000"/>
      <c r="R3276" s="1000"/>
      <c r="S3276" s="1000"/>
      <c r="T3276" s="1000"/>
      <c r="U3276" s="1000"/>
      <c r="V3276" s="1000"/>
      <c r="W3276" s="1000"/>
      <c r="X3276" s="1000"/>
      <c r="Y3276" s="1001"/>
      <c r="Z3276" s="1001" t="str">
        <f t="shared" si="893"/>
        <v xml:space="preserve">Cap.5 Pct.1:  Daca Cod SIRUTA (Col.C1) # 0, atunci suma pe rand (Suma (Col.(1 la 6)) # 0, pentru Rd.(2 la n). </v>
      </c>
      <c r="AA3276" s="2205">
        <f t="shared" si="894"/>
        <v>1</v>
      </c>
      <c r="AB3276" s="3036">
        <v>154</v>
      </c>
    </row>
    <row r="3277" spans="1:28" x14ac:dyDescent="0.25">
      <c r="A3277" s="1708">
        <f t="shared" ca="1" si="895"/>
        <v>0</v>
      </c>
      <c r="B3277" s="1708">
        <f t="shared" si="896"/>
        <v>10154038</v>
      </c>
      <c r="C3277" s="994">
        <v>154</v>
      </c>
      <c r="D3277" s="1796" t="s">
        <v>447</v>
      </c>
      <c r="E3277" s="994">
        <v>38</v>
      </c>
      <c r="F3277" s="995" t="s">
        <v>3974</v>
      </c>
      <c r="G3277" s="994"/>
      <c r="H3277" s="996" t="s">
        <v>345</v>
      </c>
      <c r="I3277" s="1091" t="s">
        <v>5978</v>
      </c>
      <c r="J3277" s="996"/>
      <c r="K3277" s="999" t="s">
        <v>7754</v>
      </c>
      <c r="L3277" s="1000">
        <f t="shared" ca="1" si="890"/>
        <v>0</v>
      </c>
      <c r="M3277" s="1000">
        <f t="shared" si="891"/>
        <v>0</v>
      </c>
      <c r="N3277" s="1724">
        <f t="shared" ca="1" si="892"/>
        <v>0</v>
      </c>
      <c r="O3277" s="1000"/>
      <c r="P3277" s="1000"/>
      <c r="Q3277" s="1000"/>
      <c r="R3277" s="1000"/>
      <c r="S3277" s="1000"/>
      <c r="T3277" s="1000"/>
      <c r="U3277" s="1000"/>
      <c r="V3277" s="1000"/>
      <c r="W3277" s="1000"/>
      <c r="X3277" s="1000"/>
      <c r="Y3277" s="1001"/>
      <c r="Z3277" s="1001" t="str">
        <f t="shared" si="893"/>
        <v xml:space="preserve">Cap.5 Pct.1:  Daca Cod SIRUTA (Col.C1) # 0, atunci suma pe rand (Suma (Col.(1 la 6)) # 0, pentru Rd.(2 la n). </v>
      </c>
      <c r="AA3277" s="2205">
        <f t="shared" si="894"/>
        <v>1</v>
      </c>
      <c r="AB3277" s="3036">
        <v>154</v>
      </c>
    </row>
    <row r="3278" spans="1:28" x14ac:dyDescent="0.25">
      <c r="A3278" s="1708">
        <f t="shared" ca="1" si="895"/>
        <v>0</v>
      </c>
      <c r="B3278" s="1708">
        <f t="shared" si="896"/>
        <v>10154039</v>
      </c>
      <c r="C3278" s="994">
        <v>154</v>
      </c>
      <c r="D3278" s="1796" t="s">
        <v>447</v>
      </c>
      <c r="E3278" s="994">
        <v>39</v>
      </c>
      <c r="F3278" s="995" t="s">
        <v>3974</v>
      </c>
      <c r="G3278" s="994"/>
      <c r="H3278" s="996" t="s">
        <v>345</v>
      </c>
      <c r="I3278" s="1091" t="s">
        <v>5979</v>
      </c>
      <c r="J3278" s="996"/>
      <c r="K3278" s="999" t="s">
        <v>7755</v>
      </c>
      <c r="L3278" s="1000">
        <f t="shared" ca="1" si="890"/>
        <v>0</v>
      </c>
      <c r="M3278" s="1000">
        <f t="shared" si="891"/>
        <v>0</v>
      </c>
      <c r="N3278" s="1724">
        <f t="shared" ca="1" si="892"/>
        <v>0</v>
      </c>
      <c r="O3278" s="1000"/>
      <c r="P3278" s="1000"/>
      <c r="Q3278" s="1000"/>
      <c r="R3278" s="1000"/>
      <c r="S3278" s="1000"/>
      <c r="T3278" s="1000"/>
      <c r="U3278" s="1000"/>
      <c r="V3278" s="1000"/>
      <c r="W3278" s="1000"/>
      <c r="X3278" s="1000"/>
      <c r="Y3278" s="1001"/>
      <c r="Z3278" s="1001" t="str">
        <f t="shared" si="893"/>
        <v xml:space="preserve">Cap.5 Pct.1:  Daca Cod SIRUTA (Col.C1) # 0, atunci suma pe rand (Suma (Col.(1 la 6)) # 0, pentru Rd.(2 la n). </v>
      </c>
      <c r="AA3278" s="2205">
        <f t="shared" si="894"/>
        <v>1</v>
      </c>
      <c r="AB3278" s="3036">
        <v>154</v>
      </c>
    </row>
    <row r="3279" spans="1:28" x14ac:dyDescent="0.25">
      <c r="A3279" s="1708">
        <f t="shared" ca="1" si="895"/>
        <v>0</v>
      </c>
      <c r="B3279" s="1708">
        <f t="shared" si="896"/>
        <v>10154040</v>
      </c>
      <c r="C3279" s="994">
        <v>154</v>
      </c>
      <c r="D3279" s="1796" t="s">
        <v>447</v>
      </c>
      <c r="E3279" s="994">
        <v>40</v>
      </c>
      <c r="F3279" s="995" t="s">
        <v>3974</v>
      </c>
      <c r="G3279" s="994"/>
      <c r="H3279" s="996" t="s">
        <v>345</v>
      </c>
      <c r="I3279" s="1091" t="s">
        <v>5980</v>
      </c>
      <c r="J3279" s="996"/>
      <c r="K3279" s="999" t="s">
        <v>7756</v>
      </c>
      <c r="L3279" s="1000">
        <f t="shared" ca="1" si="890"/>
        <v>0</v>
      </c>
      <c r="M3279" s="1000">
        <f t="shared" si="891"/>
        <v>0</v>
      </c>
      <c r="N3279" s="1724">
        <f t="shared" ca="1" si="892"/>
        <v>0</v>
      </c>
      <c r="O3279" s="1000"/>
      <c r="P3279" s="1000"/>
      <c r="Q3279" s="1000"/>
      <c r="R3279" s="1000"/>
      <c r="S3279" s="1000"/>
      <c r="T3279" s="1000"/>
      <c r="U3279" s="1000"/>
      <c r="V3279" s="1000"/>
      <c r="W3279" s="1000"/>
      <c r="X3279" s="1000"/>
      <c r="Y3279" s="1001"/>
      <c r="Z3279" s="1001" t="str">
        <f t="shared" si="893"/>
        <v xml:space="preserve">Cap.5 Pct.1:  Daca Cod SIRUTA (Col.C1) # 0, atunci suma pe rand (Suma (Col.(1 la 6)) # 0, pentru Rd.(2 la n). </v>
      </c>
      <c r="AA3279" s="2205">
        <f t="shared" si="894"/>
        <v>1</v>
      </c>
      <c r="AB3279" s="3036">
        <v>154</v>
      </c>
    </row>
    <row r="3280" spans="1:28" x14ac:dyDescent="0.25">
      <c r="A3280" s="1708">
        <f t="shared" ca="1" si="895"/>
        <v>0</v>
      </c>
      <c r="B3280" s="1708">
        <f t="shared" si="896"/>
        <v>10154041</v>
      </c>
      <c r="C3280" s="994">
        <v>154</v>
      </c>
      <c r="D3280" s="1796" t="s">
        <v>447</v>
      </c>
      <c r="E3280" s="994">
        <v>41</v>
      </c>
      <c r="F3280" s="995" t="s">
        <v>3974</v>
      </c>
      <c r="G3280" s="994"/>
      <c r="H3280" s="996" t="s">
        <v>345</v>
      </c>
      <c r="I3280" s="1091" t="s">
        <v>5981</v>
      </c>
      <c r="J3280" s="996"/>
      <c r="K3280" s="999" t="s">
        <v>7757</v>
      </c>
      <c r="L3280" s="1000">
        <f t="shared" ca="1" si="890"/>
        <v>0</v>
      </c>
      <c r="M3280" s="1000">
        <f t="shared" si="891"/>
        <v>0</v>
      </c>
      <c r="N3280" s="1724">
        <f t="shared" ca="1" si="892"/>
        <v>0</v>
      </c>
      <c r="O3280" s="1000"/>
      <c r="P3280" s="1000"/>
      <c r="Q3280" s="1000"/>
      <c r="R3280" s="1000"/>
      <c r="S3280" s="1000"/>
      <c r="T3280" s="1000"/>
      <c r="U3280" s="1000"/>
      <c r="V3280" s="1000"/>
      <c r="W3280" s="1000"/>
      <c r="X3280" s="1000"/>
      <c r="Y3280" s="1001"/>
      <c r="Z3280" s="1001" t="str">
        <f t="shared" si="893"/>
        <v xml:space="preserve">Cap.5 Pct.1:  Daca Cod SIRUTA (Col.C1) # 0, atunci suma pe rand (Suma (Col.(1 la 6)) # 0, pentru Rd.(2 la n). </v>
      </c>
      <c r="AA3280" s="2205">
        <f t="shared" si="894"/>
        <v>1</v>
      </c>
      <c r="AB3280" s="3036">
        <v>154</v>
      </c>
    </row>
    <row r="3281" spans="1:28" x14ac:dyDescent="0.25">
      <c r="A3281" s="1708">
        <f t="shared" ca="1" si="895"/>
        <v>0</v>
      </c>
      <c r="B3281" s="1708">
        <f t="shared" si="896"/>
        <v>10154042</v>
      </c>
      <c r="C3281" s="994">
        <v>154</v>
      </c>
      <c r="D3281" s="1796" t="s">
        <v>447</v>
      </c>
      <c r="E3281" s="994">
        <v>42</v>
      </c>
      <c r="F3281" s="995" t="s">
        <v>3974</v>
      </c>
      <c r="G3281" s="994"/>
      <c r="H3281" s="996" t="s">
        <v>345</v>
      </c>
      <c r="I3281" s="1091" t="s">
        <v>5982</v>
      </c>
      <c r="J3281" s="996"/>
      <c r="K3281" s="999" t="s">
        <v>7758</v>
      </c>
      <c r="L3281" s="1000">
        <f t="shared" ca="1" si="890"/>
        <v>0</v>
      </c>
      <c r="M3281" s="1000">
        <f t="shared" si="891"/>
        <v>0</v>
      </c>
      <c r="N3281" s="1724">
        <f t="shared" ca="1" si="892"/>
        <v>0</v>
      </c>
      <c r="O3281" s="1000"/>
      <c r="P3281" s="1000"/>
      <c r="Q3281" s="1000"/>
      <c r="R3281" s="1000"/>
      <c r="S3281" s="1000"/>
      <c r="T3281" s="1000"/>
      <c r="U3281" s="1000"/>
      <c r="V3281" s="1000"/>
      <c r="W3281" s="1000"/>
      <c r="X3281" s="1000"/>
      <c r="Y3281" s="1001"/>
      <c r="Z3281" s="1001" t="str">
        <f t="shared" si="893"/>
        <v xml:space="preserve">Cap.5 Pct.1:  Daca Cod SIRUTA (Col.C1) # 0, atunci suma pe rand (Suma (Col.(1 la 6)) # 0, pentru Rd.(2 la n). </v>
      </c>
      <c r="AA3281" s="2205">
        <f t="shared" si="894"/>
        <v>1</v>
      </c>
      <c r="AB3281" s="3036">
        <v>154</v>
      </c>
    </row>
    <row r="3282" spans="1:28" x14ac:dyDescent="0.25">
      <c r="A3282" s="1708">
        <f t="shared" ca="1" si="895"/>
        <v>0</v>
      </c>
      <c r="B3282" s="1708">
        <f t="shared" si="896"/>
        <v>10154043</v>
      </c>
      <c r="C3282" s="994">
        <v>154</v>
      </c>
      <c r="D3282" s="1796" t="s">
        <v>447</v>
      </c>
      <c r="E3282" s="994">
        <v>43</v>
      </c>
      <c r="F3282" s="995" t="s">
        <v>3974</v>
      </c>
      <c r="G3282" s="994"/>
      <c r="H3282" s="996" t="s">
        <v>345</v>
      </c>
      <c r="I3282" s="1091" t="s">
        <v>5983</v>
      </c>
      <c r="J3282" s="996"/>
      <c r="K3282" s="999" t="s">
        <v>7759</v>
      </c>
      <c r="L3282" s="1000">
        <f t="shared" ca="1" si="890"/>
        <v>0</v>
      </c>
      <c r="M3282" s="1000">
        <f t="shared" si="891"/>
        <v>0</v>
      </c>
      <c r="N3282" s="1724">
        <f t="shared" ca="1" si="892"/>
        <v>0</v>
      </c>
      <c r="O3282" s="1000"/>
      <c r="P3282" s="1000"/>
      <c r="Q3282" s="1000"/>
      <c r="R3282" s="1000"/>
      <c r="S3282" s="1000"/>
      <c r="T3282" s="1000"/>
      <c r="U3282" s="1000"/>
      <c r="V3282" s="1000"/>
      <c r="W3282" s="1000"/>
      <c r="X3282" s="1000"/>
      <c r="Y3282" s="1001"/>
      <c r="Z3282" s="1001" t="str">
        <f t="shared" si="893"/>
        <v xml:space="preserve">Cap.5 Pct.1:  Daca Cod SIRUTA (Col.C1) # 0, atunci suma pe rand (Suma (Col.(1 la 6)) # 0, pentru Rd.(2 la n). </v>
      </c>
      <c r="AA3282" s="2205">
        <f t="shared" si="894"/>
        <v>1</v>
      </c>
      <c r="AB3282" s="3036">
        <v>154</v>
      </c>
    </row>
    <row r="3283" spans="1:28" x14ac:dyDescent="0.25">
      <c r="A3283" s="1708">
        <f t="shared" ca="1" si="895"/>
        <v>0</v>
      </c>
      <c r="B3283" s="1708">
        <f t="shared" si="896"/>
        <v>10154044</v>
      </c>
      <c r="C3283" s="994">
        <v>154</v>
      </c>
      <c r="D3283" s="1796" t="s">
        <v>447</v>
      </c>
      <c r="E3283" s="994">
        <v>44</v>
      </c>
      <c r="F3283" s="995" t="s">
        <v>3974</v>
      </c>
      <c r="G3283" s="994"/>
      <c r="H3283" s="996" t="s">
        <v>345</v>
      </c>
      <c r="I3283" s="1091" t="s">
        <v>5984</v>
      </c>
      <c r="J3283" s="996"/>
      <c r="K3283" s="999" t="s">
        <v>7760</v>
      </c>
      <c r="L3283" s="1000">
        <f t="shared" ca="1" si="890"/>
        <v>0</v>
      </c>
      <c r="M3283" s="1000">
        <f t="shared" si="891"/>
        <v>0</v>
      </c>
      <c r="N3283" s="1724">
        <f t="shared" ca="1" si="892"/>
        <v>0</v>
      </c>
      <c r="O3283" s="1000"/>
      <c r="P3283" s="1000"/>
      <c r="Q3283" s="1000"/>
      <c r="R3283" s="1000"/>
      <c r="S3283" s="1000"/>
      <c r="T3283" s="1000"/>
      <c r="U3283" s="1000"/>
      <c r="V3283" s="1000"/>
      <c r="W3283" s="1000"/>
      <c r="X3283" s="1000"/>
      <c r="Y3283" s="1001"/>
      <c r="Z3283" s="1001" t="str">
        <f t="shared" si="893"/>
        <v xml:space="preserve">Cap.5 Pct.1:  Daca Cod SIRUTA (Col.C1) # 0, atunci suma pe rand (Suma (Col.(1 la 6)) # 0, pentru Rd.(2 la n). </v>
      </c>
      <c r="AA3283" s="2205">
        <f t="shared" si="894"/>
        <v>1</v>
      </c>
      <c r="AB3283" s="3036">
        <v>154</v>
      </c>
    </row>
    <row r="3284" spans="1:28" x14ac:dyDescent="0.25">
      <c r="A3284" s="1708">
        <f t="shared" ca="1" si="895"/>
        <v>0</v>
      </c>
      <c r="B3284" s="1708">
        <f t="shared" si="896"/>
        <v>10154045</v>
      </c>
      <c r="C3284" s="994">
        <v>154</v>
      </c>
      <c r="D3284" s="1796" t="s">
        <v>447</v>
      </c>
      <c r="E3284" s="994">
        <v>45</v>
      </c>
      <c r="F3284" s="995" t="s">
        <v>3974</v>
      </c>
      <c r="G3284" s="994"/>
      <c r="H3284" s="996" t="s">
        <v>345</v>
      </c>
      <c r="I3284" s="1091" t="s">
        <v>5985</v>
      </c>
      <c r="J3284" s="996"/>
      <c r="K3284" s="999" t="s">
        <v>7761</v>
      </c>
      <c r="L3284" s="1000">
        <f t="shared" ca="1" si="890"/>
        <v>0</v>
      </c>
      <c r="M3284" s="1000">
        <f t="shared" si="891"/>
        <v>0</v>
      </c>
      <c r="N3284" s="1724">
        <f t="shared" ca="1" si="892"/>
        <v>0</v>
      </c>
      <c r="O3284" s="1000"/>
      <c r="P3284" s="1000"/>
      <c r="Q3284" s="1000"/>
      <c r="R3284" s="1000"/>
      <c r="S3284" s="1000"/>
      <c r="T3284" s="1000"/>
      <c r="U3284" s="1000"/>
      <c r="V3284" s="1000"/>
      <c r="W3284" s="1000"/>
      <c r="X3284" s="1000"/>
      <c r="Y3284" s="1001"/>
      <c r="Z3284" s="1001" t="str">
        <f t="shared" si="893"/>
        <v xml:space="preserve">Cap.5 Pct.1:  Daca Cod SIRUTA (Col.C1) # 0, atunci suma pe rand (Suma (Col.(1 la 6)) # 0, pentru Rd.(2 la n). </v>
      </c>
      <c r="AA3284" s="2205">
        <f t="shared" si="894"/>
        <v>1</v>
      </c>
      <c r="AB3284" s="3036">
        <v>154</v>
      </c>
    </row>
    <row r="3285" spans="1:28" x14ac:dyDescent="0.25">
      <c r="A3285" s="1708">
        <f t="shared" ca="1" si="895"/>
        <v>0</v>
      </c>
      <c r="B3285" s="1708">
        <f t="shared" si="896"/>
        <v>10154046</v>
      </c>
      <c r="C3285" s="994">
        <v>154</v>
      </c>
      <c r="D3285" s="1796" t="s">
        <v>447</v>
      </c>
      <c r="E3285" s="994">
        <v>46</v>
      </c>
      <c r="F3285" s="995" t="s">
        <v>3974</v>
      </c>
      <c r="G3285" s="994"/>
      <c r="H3285" s="996" t="s">
        <v>345</v>
      </c>
      <c r="I3285" s="1091" t="s">
        <v>5986</v>
      </c>
      <c r="J3285" s="996"/>
      <c r="K3285" s="999" t="s">
        <v>7762</v>
      </c>
      <c r="L3285" s="1000">
        <f t="shared" ca="1" si="890"/>
        <v>0</v>
      </c>
      <c r="M3285" s="1000">
        <f t="shared" si="891"/>
        <v>0</v>
      </c>
      <c r="N3285" s="1724">
        <f t="shared" ca="1" si="892"/>
        <v>0</v>
      </c>
      <c r="O3285" s="1000"/>
      <c r="P3285" s="1000"/>
      <c r="Q3285" s="1000"/>
      <c r="R3285" s="1000"/>
      <c r="S3285" s="1000"/>
      <c r="T3285" s="1000"/>
      <c r="U3285" s="1000"/>
      <c r="V3285" s="1000"/>
      <c r="W3285" s="1000"/>
      <c r="X3285" s="1000"/>
      <c r="Y3285" s="1001"/>
      <c r="Z3285" s="1001" t="str">
        <f t="shared" si="893"/>
        <v xml:space="preserve">Cap.5 Pct.1:  Daca Cod SIRUTA (Col.C1) # 0, atunci suma pe rand (Suma (Col.(1 la 6)) # 0, pentru Rd.(2 la n). </v>
      </c>
      <c r="AA3285" s="2205">
        <f t="shared" si="894"/>
        <v>1</v>
      </c>
      <c r="AB3285" s="3036">
        <v>154</v>
      </c>
    </row>
    <row r="3286" spans="1:28" x14ac:dyDescent="0.25">
      <c r="A3286" s="1708">
        <f t="shared" ca="1" si="895"/>
        <v>0</v>
      </c>
      <c r="B3286" s="1708">
        <f t="shared" si="896"/>
        <v>10154047</v>
      </c>
      <c r="C3286" s="994">
        <v>154</v>
      </c>
      <c r="D3286" s="1796" t="s">
        <v>447</v>
      </c>
      <c r="E3286" s="994">
        <v>47</v>
      </c>
      <c r="F3286" s="995" t="s">
        <v>3974</v>
      </c>
      <c r="G3286" s="994"/>
      <c r="H3286" s="996" t="s">
        <v>345</v>
      </c>
      <c r="I3286" s="1091" t="s">
        <v>5987</v>
      </c>
      <c r="J3286" s="996"/>
      <c r="K3286" s="999" t="s">
        <v>7763</v>
      </c>
      <c r="L3286" s="1000">
        <f t="shared" ca="1" si="890"/>
        <v>0</v>
      </c>
      <c r="M3286" s="1000">
        <f t="shared" si="891"/>
        <v>0</v>
      </c>
      <c r="N3286" s="1724">
        <f t="shared" ca="1" si="892"/>
        <v>0</v>
      </c>
      <c r="O3286" s="1000"/>
      <c r="P3286" s="1000"/>
      <c r="Q3286" s="1000"/>
      <c r="R3286" s="1000"/>
      <c r="S3286" s="1000"/>
      <c r="T3286" s="1000"/>
      <c r="U3286" s="1000"/>
      <c r="V3286" s="1000"/>
      <c r="W3286" s="1000"/>
      <c r="X3286" s="1000"/>
      <c r="Y3286" s="1001"/>
      <c r="Z3286" s="1001" t="str">
        <f t="shared" si="893"/>
        <v xml:space="preserve">Cap.5 Pct.1:  Daca Cod SIRUTA (Col.C1) # 0, atunci suma pe rand (Suma (Col.(1 la 6)) # 0, pentru Rd.(2 la n). </v>
      </c>
      <c r="AA3286" s="2205">
        <f t="shared" si="894"/>
        <v>1</v>
      </c>
      <c r="AB3286" s="3036">
        <v>154</v>
      </c>
    </row>
    <row r="3287" spans="1:28" x14ac:dyDescent="0.25">
      <c r="A3287" s="1708">
        <f t="shared" ca="1" si="895"/>
        <v>0</v>
      </c>
      <c r="B3287" s="1708">
        <f t="shared" si="896"/>
        <v>10154048</v>
      </c>
      <c r="C3287" s="994">
        <v>154</v>
      </c>
      <c r="D3287" s="1796" t="s">
        <v>447</v>
      </c>
      <c r="E3287" s="994">
        <v>48</v>
      </c>
      <c r="F3287" s="995" t="s">
        <v>3974</v>
      </c>
      <c r="G3287" s="994"/>
      <c r="H3287" s="996" t="s">
        <v>345</v>
      </c>
      <c r="I3287" s="1091" t="s">
        <v>5988</v>
      </c>
      <c r="J3287" s="996"/>
      <c r="K3287" s="999" t="s">
        <v>7764</v>
      </c>
      <c r="L3287" s="1000">
        <f t="shared" ca="1" si="890"/>
        <v>0</v>
      </c>
      <c r="M3287" s="1000">
        <f t="shared" si="891"/>
        <v>0</v>
      </c>
      <c r="N3287" s="1724">
        <f t="shared" ca="1" si="892"/>
        <v>0</v>
      </c>
      <c r="O3287" s="1000"/>
      <c r="P3287" s="1000"/>
      <c r="Q3287" s="1000"/>
      <c r="R3287" s="1000"/>
      <c r="S3287" s="1000"/>
      <c r="T3287" s="1000"/>
      <c r="U3287" s="1000"/>
      <c r="V3287" s="1000"/>
      <c r="W3287" s="1000"/>
      <c r="X3287" s="1000"/>
      <c r="Y3287" s="1001"/>
      <c r="Z3287" s="1001" t="str">
        <f t="shared" si="893"/>
        <v xml:space="preserve">Cap.5 Pct.1:  Daca Cod SIRUTA (Col.C1) # 0, atunci suma pe rand (Suma (Col.(1 la 6)) # 0, pentru Rd.(2 la n). </v>
      </c>
      <c r="AA3287" s="2205">
        <f t="shared" si="894"/>
        <v>1</v>
      </c>
      <c r="AB3287" s="3036">
        <v>154</v>
      </c>
    </row>
    <row r="3288" spans="1:28" x14ac:dyDescent="0.25">
      <c r="A3288" s="1708">
        <f t="shared" ca="1" si="895"/>
        <v>0</v>
      </c>
      <c r="B3288" s="1708">
        <f t="shared" si="896"/>
        <v>10154049</v>
      </c>
      <c r="C3288" s="994">
        <v>154</v>
      </c>
      <c r="D3288" s="1796" t="s">
        <v>447</v>
      </c>
      <c r="E3288" s="994">
        <v>49</v>
      </c>
      <c r="F3288" s="995" t="s">
        <v>3974</v>
      </c>
      <c r="G3288" s="994"/>
      <c r="H3288" s="996" t="s">
        <v>345</v>
      </c>
      <c r="I3288" s="1091" t="s">
        <v>5989</v>
      </c>
      <c r="J3288" s="996"/>
      <c r="K3288" s="999" t="s">
        <v>7765</v>
      </c>
      <c r="L3288" s="1000">
        <f t="shared" ca="1" si="890"/>
        <v>0</v>
      </c>
      <c r="M3288" s="1000">
        <f t="shared" si="891"/>
        <v>0</v>
      </c>
      <c r="N3288" s="1724">
        <f t="shared" ca="1" si="892"/>
        <v>0</v>
      </c>
      <c r="O3288" s="1000"/>
      <c r="P3288" s="1000"/>
      <c r="Q3288" s="1000"/>
      <c r="R3288" s="1000"/>
      <c r="S3288" s="1000"/>
      <c r="T3288" s="1000"/>
      <c r="U3288" s="1000"/>
      <c r="V3288" s="1000"/>
      <c r="W3288" s="1000"/>
      <c r="X3288" s="1000"/>
      <c r="Y3288" s="1001"/>
      <c r="Z3288" s="1001" t="str">
        <f t="shared" si="893"/>
        <v xml:space="preserve">Cap.5 Pct.1:  Daca Cod SIRUTA (Col.C1) # 0, atunci suma pe rand (Suma (Col.(1 la 6)) # 0, pentru Rd.(2 la n). </v>
      </c>
      <c r="AA3288" s="2205">
        <f t="shared" si="894"/>
        <v>1</v>
      </c>
      <c r="AB3288" s="3036">
        <v>154</v>
      </c>
    </row>
    <row r="3289" spans="1:28" x14ac:dyDescent="0.25">
      <c r="A3289" s="1708">
        <f t="shared" ca="1" si="895"/>
        <v>0</v>
      </c>
      <c r="B3289" s="1708">
        <f t="shared" si="896"/>
        <v>10154050</v>
      </c>
      <c r="C3289" s="994">
        <v>154</v>
      </c>
      <c r="D3289" s="1796" t="s">
        <v>447</v>
      </c>
      <c r="E3289" s="994">
        <v>50</v>
      </c>
      <c r="F3289" s="995" t="s">
        <v>3974</v>
      </c>
      <c r="G3289" s="994"/>
      <c r="H3289" s="996" t="s">
        <v>345</v>
      </c>
      <c r="I3289" s="1091" t="s">
        <v>5990</v>
      </c>
      <c r="J3289" s="996"/>
      <c r="K3289" s="999" t="s">
        <v>7766</v>
      </c>
      <c r="L3289" s="1000">
        <f t="shared" ca="1" si="890"/>
        <v>0</v>
      </c>
      <c r="M3289" s="1000">
        <f t="shared" si="891"/>
        <v>0</v>
      </c>
      <c r="N3289" s="1724">
        <f t="shared" ca="1" si="892"/>
        <v>0</v>
      </c>
      <c r="O3289" s="1000"/>
      <c r="P3289" s="1000"/>
      <c r="Q3289" s="1000"/>
      <c r="R3289" s="1000"/>
      <c r="S3289" s="1000"/>
      <c r="T3289" s="1000"/>
      <c r="U3289" s="1000"/>
      <c r="V3289" s="1000"/>
      <c r="W3289" s="1000"/>
      <c r="X3289" s="1000"/>
      <c r="Y3289" s="1001"/>
      <c r="Z3289" s="1001" t="str">
        <f t="shared" si="893"/>
        <v xml:space="preserve">Cap.5 Pct.1:  Daca Cod SIRUTA (Col.C1) # 0, atunci suma pe rand (Suma (Col.(1 la 6)) # 0, pentru Rd.(2 la n). </v>
      </c>
      <c r="AA3289" s="2205">
        <f t="shared" si="894"/>
        <v>1</v>
      </c>
      <c r="AB3289" s="3036">
        <v>154</v>
      </c>
    </row>
    <row r="3290" spans="1:28" x14ac:dyDescent="0.25">
      <c r="A3290" s="1708">
        <f t="shared" ca="1" si="895"/>
        <v>0</v>
      </c>
      <c r="B3290" s="1708">
        <f t="shared" si="896"/>
        <v>10154051</v>
      </c>
      <c r="C3290" s="994">
        <v>154</v>
      </c>
      <c r="D3290" s="1796" t="s">
        <v>447</v>
      </c>
      <c r="E3290" s="994">
        <v>51</v>
      </c>
      <c r="F3290" s="995" t="s">
        <v>3974</v>
      </c>
      <c r="G3290" s="994"/>
      <c r="H3290" s="996" t="s">
        <v>345</v>
      </c>
      <c r="I3290" s="1091" t="s">
        <v>5991</v>
      </c>
      <c r="J3290" s="996"/>
      <c r="K3290" s="999" t="s">
        <v>7767</v>
      </c>
      <c r="L3290" s="1000">
        <f t="shared" ca="1" si="890"/>
        <v>0</v>
      </c>
      <c r="M3290" s="1000">
        <f t="shared" si="891"/>
        <v>0</v>
      </c>
      <c r="N3290" s="1724">
        <f t="shared" ca="1" si="892"/>
        <v>0</v>
      </c>
      <c r="O3290" s="1000"/>
      <c r="P3290" s="1000"/>
      <c r="Q3290" s="1000"/>
      <c r="R3290" s="1000"/>
      <c r="S3290" s="1000"/>
      <c r="T3290" s="1000"/>
      <c r="U3290" s="1000"/>
      <c r="V3290" s="1000"/>
      <c r="W3290" s="1000"/>
      <c r="X3290" s="1000"/>
      <c r="Y3290" s="1001"/>
      <c r="Z3290" s="1001" t="str">
        <f t="shared" si="893"/>
        <v xml:space="preserve">Cap.5 Pct.1:  Daca Cod SIRUTA (Col.C1) # 0, atunci suma pe rand (Suma (Col.(1 la 6)) # 0, pentru Rd.(2 la n). </v>
      </c>
      <c r="AA3290" s="2205">
        <f t="shared" si="894"/>
        <v>1</v>
      </c>
      <c r="AB3290" s="3036">
        <v>154</v>
      </c>
    </row>
    <row r="3291" spans="1:28" x14ac:dyDescent="0.25">
      <c r="A3291" s="1708">
        <f t="shared" ca="1" si="895"/>
        <v>0</v>
      </c>
      <c r="B3291" s="1708">
        <f t="shared" si="896"/>
        <v>10154052</v>
      </c>
      <c r="C3291" s="994">
        <v>154</v>
      </c>
      <c r="D3291" s="1796" t="s">
        <v>447</v>
      </c>
      <c r="E3291" s="994">
        <v>52</v>
      </c>
      <c r="F3291" s="995" t="s">
        <v>3974</v>
      </c>
      <c r="G3291" s="994"/>
      <c r="H3291" s="996" t="s">
        <v>345</v>
      </c>
      <c r="I3291" s="1091" t="s">
        <v>5992</v>
      </c>
      <c r="J3291" s="996"/>
      <c r="K3291" s="999" t="s">
        <v>7768</v>
      </c>
      <c r="L3291" s="1000">
        <f t="shared" ca="1" si="890"/>
        <v>0</v>
      </c>
      <c r="M3291" s="1000">
        <f t="shared" si="891"/>
        <v>0</v>
      </c>
      <c r="N3291" s="1724">
        <f t="shared" ca="1" si="892"/>
        <v>0</v>
      </c>
      <c r="O3291" s="1000"/>
      <c r="P3291" s="1000"/>
      <c r="Q3291" s="1000"/>
      <c r="R3291" s="1000"/>
      <c r="S3291" s="1000"/>
      <c r="T3291" s="1000"/>
      <c r="U3291" s="1000"/>
      <c r="V3291" s="1000"/>
      <c r="W3291" s="1000"/>
      <c r="X3291" s="1000"/>
      <c r="Y3291" s="1001"/>
      <c r="Z3291" s="1001" t="str">
        <f t="shared" si="893"/>
        <v xml:space="preserve">Cap.5 Pct.1:  Daca Cod SIRUTA (Col.C1) # 0, atunci suma pe rand (Suma (Col.(1 la 6)) # 0, pentru Rd.(2 la n). </v>
      </c>
      <c r="AA3291" s="2205">
        <f t="shared" si="894"/>
        <v>1</v>
      </c>
      <c r="AB3291" s="3036">
        <v>154</v>
      </c>
    </row>
    <row r="3292" spans="1:28" x14ac:dyDescent="0.25">
      <c r="A3292" s="1708">
        <f t="shared" ca="1" si="895"/>
        <v>0</v>
      </c>
      <c r="B3292" s="1708">
        <f t="shared" si="896"/>
        <v>10154053</v>
      </c>
      <c r="C3292" s="994">
        <v>154</v>
      </c>
      <c r="D3292" s="1796" t="s">
        <v>447</v>
      </c>
      <c r="E3292" s="994">
        <v>53</v>
      </c>
      <c r="F3292" s="995" t="s">
        <v>3974</v>
      </c>
      <c r="G3292" s="994"/>
      <c r="H3292" s="996" t="s">
        <v>345</v>
      </c>
      <c r="I3292" s="1091" t="s">
        <v>5993</v>
      </c>
      <c r="J3292" s="996"/>
      <c r="K3292" s="999" t="s">
        <v>7769</v>
      </c>
      <c r="L3292" s="1000">
        <f t="shared" ca="1" si="890"/>
        <v>0</v>
      </c>
      <c r="M3292" s="1000">
        <f t="shared" si="891"/>
        <v>0</v>
      </c>
      <c r="N3292" s="1724">
        <f t="shared" ca="1" si="892"/>
        <v>0</v>
      </c>
      <c r="O3292" s="1000"/>
      <c r="P3292" s="1000"/>
      <c r="Q3292" s="1000"/>
      <c r="R3292" s="1000"/>
      <c r="S3292" s="1000"/>
      <c r="T3292" s="1000"/>
      <c r="U3292" s="1000"/>
      <c r="V3292" s="1000"/>
      <c r="W3292" s="1000"/>
      <c r="X3292" s="1000"/>
      <c r="Y3292" s="1001"/>
      <c r="Z3292" s="1001" t="str">
        <f t="shared" si="893"/>
        <v xml:space="preserve">Cap.5 Pct.1:  Daca Cod SIRUTA (Col.C1) # 0, atunci suma pe rand (Suma (Col.(1 la 6)) # 0, pentru Rd.(2 la n). </v>
      </c>
      <c r="AA3292" s="2205">
        <f t="shared" si="894"/>
        <v>1</v>
      </c>
      <c r="AB3292" s="3036">
        <v>154</v>
      </c>
    </row>
    <row r="3293" spans="1:28" x14ac:dyDescent="0.25">
      <c r="A3293" s="1708">
        <f t="shared" ca="1" si="895"/>
        <v>0</v>
      </c>
      <c r="B3293" s="1708">
        <f t="shared" si="896"/>
        <v>10154054</v>
      </c>
      <c r="C3293" s="994">
        <v>154</v>
      </c>
      <c r="D3293" s="1796" t="s">
        <v>447</v>
      </c>
      <c r="E3293" s="994">
        <v>54</v>
      </c>
      <c r="F3293" s="995" t="s">
        <v>3974</v>
      </c>
      <c r="G3293" s="994"/>
      <c r="H3293" s="996" t="s">
        <v>345</v>
      </c>
      <c r="I3293" s="1091" t="s">
        <v>5994</v>
      </c>
      <c r="J3293" s="996"/>
      <c r="K3293" s="999" t="s">
        <v>7770</v>
      </c>
      <c r="L3293" s="1000">
        <f t="shared" ca="1" si="890"/>
        <v>0</v>
      </c>
      <c r="M3293" s="1000">
        <f t="shared" si="891"/>
        <v>0</v>
      </c>
      <c r="N3293" s="1724">
        <f t="shared" ca="1" si="892"/>
        <v>0</v>
      </c>
      <c r="O3293" s="1000"/>
      <c r="P3293" s="1000"/>
      <c r="Q3293" s="1000"/>
      <c r="R3293" s="1000"/>
      <c r="S3293" s="1000"/>
      <c r="T3293" s="1000"/>
      <c r="U3293" s="1000"/>
      <c r="V3293" s="1000"/>
      <c r="W3293" s="1000"/>
      <c r="X3293" s="1000"/>
      <c r="Y3293" s="1001"/>
      <c r="Z3293" s="1001" t="str">
        <f t="shared" si="893"/>
        <v xml:space="preserve">Cap.5 Pct.1:  Daca Cod SIRUTA (Col.C1) # 0, atunci suma pe rand (Suma (Col.(1 la 6)) # 0, pentru Rd.(2 la n). </v>
      </c>
      <c r="AA3293" s="2205">
        <f t="shared" si="894"/>
        <v>1</v>
      </c>
      <c r="AB3293" s="3036">
        <v>154</v>
      </c>
    </row>
    <row r="3294" spans="1:28" x14ac:dyDescent="0.25">
      <c r="A3294" s="1708">
        <f t="shared" ca="1" si="895"/>
        <v>0</v>
      </c>
      <c r="B3294" s="1708">
        <f t="shared" si="896"/>
        <v>10154055</v>
      </c>
      <c r="C3294" s="994">
        <v>154</v>
      </c>
      <c r="D3294" s="1796" t="s">
        <v>447</v>
      </c>
      <c r="E3294" s="994">
        <v>55</v>
      </c>
      <c r="F3294" s="995" t="s">
        <v>3974</v>
      </c>
      <c r="G3294" s="994"/>
      <c r="H3294" s="996" t="s">
        <v>345</v>
      </c>
      <c r="I3294" s="1091" t="s">
        <v>5995</v>
      </c>
      <c r="J3294" s="996"/>
      <c r="K3294" s="999" t="s">
        <v>7771</v>
      </c>
      <c r="L3294" s="1000">
        <f t="shared" ca="1" si="890"/>
        <v>0</v>
      </c>
      <c r="M3294" s="1000">
        <f t="shared" si="891"/>
        <v>0</v>
      </c>
      <c r="N3294" s="1724">
        <f t="shared" ca="1" si="892"/>
        <v>0</v>
      </c>
      <c r="O3294" s="1000"/>
      <c r="P3294" s="1000"/>
      <c r="Q3294" s="1000"/>
      <c r="R3294" s="1000"/>
      <c r="S3294" s="1000"/>
      <c r="T3294" s="1000"/>
      <c r="U3294" s="1000"/>
      <c r="V3294" s="1000"/>
      <c r="W3294" s="1000"/>
      <c r="X3294" s="1000"/>
      <c r="Y3294" s="1001"/>
      <c r="Z3294" s="1001" t="str">
        <f t="shared" si="893"/>
        <v xml:space="preserve">Cap.5 Pct.1:  Daca Cod SIRUTA (Col.C1) # 0, atunci suma pe rand (Suma (Col.(1 la 6)) # 0, pentru Rd.(2 la n). </v>
      </c>
      <c r="AA3294" s="2205">
        <f t="shared" si="894"/>
        <v>1</v>
      </c>
      <c r="AB3294" s="3036">
        <v>154</v>
      </c>
    </row>
    <row r="3295" spans="1:28" x14ac:dyDescent="0.25">
      <c r="A3295" s="1708">
        <f t="shared" ca="1" si="895"/>
        <v>0</v>
      </c>
      <c r="B3295" s="1708">
        <f t="shared" si="896"/>
        <v>10154056</v>
      </c>
      <c r="C3295" s="994">
        <v>154</v>
      </c>
      <c r="D3295" s="1796" t="s">
        <v>447</v>
      </c>
      <c r="E3295" s="994">
        <v>56</v>
      </c>
      <c r="F3295" s="995" t="s">
        <v>3974</v>
      </c>
      <c r="G3295" s="994"/>
      <c r="H3295" s="996" t="s">
        <v>345</v>
      </c>
      <c r="I3295" s="1091" t="s">
        <v>5996</v>
      </c>
      <c r="J3295" s="996"/>
      <c r="K3295" s="999" t="s">
        <v>7772</v>
      </c>
      <c r="L3295" s="1000">
        <f t="shared" ca="1" si="890"/>
        <v>0</v>
      </c>
      <c r="M3295" s="1000">
        <f t="shared" si="891"/>
        <v>0</v>
      </c>
      <c r="N3295" s="1724">
        <f t="shared" ca="1" si="892"/>
        <v>0</v>
      </c>
      <c r="O3295" s="1000"/>
      <c r="P3295" s="1000"/>
      <c r="Q3295" s="1000"/>
      <c r="R3295" s="1000"/>
      <c r="S3295" s="1000"/>
      <c r="T3295" s="1000"/>
      <c r="U3295" s="1000"/>
      <c r="V3295" s="1000"/>
      <c r="W3295" s="1000"/>
      <c r="X3295" s="1000"/>
      <c r="Y3295" s="1001"/>
      <c r="Z3295" s="1001" t="str">
        <f t="shared" si="893"/>
        <v xml:space="preserve">Cap.5 Pct.1:  Daca Cod SIRUTA (Col.C1) # 0, atunci suma pe rand (Suma (Col.(1 la 6)) # 0, pentru Rd.(2 la n). </v>
      </c>
      <c r="AA3295" s="2205">
        <f t="shared" si="894"/>
        <v>1</v>
      </c>
      <c r="AB3295" s="3036">
        <v>154</v>
      </c>
    </row>
    <row r="3296" spans="1:28" x14ac:dyDescent="0.25">
      <c r="A3296" s="1708">
        <f t="shared" ca="1" si="895"/>
        <v>0</v>
      </c>
      <c r="B3296" s="1708">
        <f t="shared" si="896"/>
        <v>10154057</v>
      </c>
      <c r="C3296" s="994">
        <v>154</v>
      </c>
      <c r="D3296" s="1796" t="s">
        <v>447</v>
      </c>
      <c r="E3296" s="994">
        <v>57</v>
      </c>
      <c r="F3296" s="995" t="s">
        <v>3974</v>
      </c>
      <c r="G3296" s="994"/>
      <c r="H3296" s="996" t="s">
        <v>345</v>
      </c>
      <c r="I3296" s="1091" t="s">
        <v>5997</v>
      </c>
      <c r="J3296" s="996"/>
      <c r="K3296" s="999" t="s">
        <v>7773</v>
      </c>
      <c r="L3296" s="1000">
        <f t="shared" ca="1" si="890"/>
        <v>0</v>
      </c>
      <c r="M3296" s="1000">
        <f t="shared" si="891"/>
        <v>0</v>
      </c>
      <c r="N3296" s="1724">
        <f t="shared" ca="1" si="892"/>
        <v>0</v>
      </c>
      <c r="O3296" s="1000"/>
      <c r="P3296" s="1000"/>
      <c r="Q3296" s="1000"/>
      <c r="R3296" s="1000"/>
      <c r="S3296" s="1000"/>
      <c r="T3296" s="1000"/>
      <c r="U3296" s="1000"/>
      <c r="V3296" s="1000"/>
      <c r="W3296" s="1000"/>
      <c r="X3296" s="1000"/>
      <c r="Y3296" s="1001"/>
      <c r="Z3296" s="1001" t="str">
        <f t="shared" si="893"/>
        <v xml:space="preserve">Cap.5 Pct.1:  Daca Cod SIRUTA (Col.C1) # 0, atunci suma pe rand (Suma (Col.(1 la 6)) # 0, pentru Rd.(2 la n). </v>
      </c>
      <c r="AA3296" s="2205">
        <f t="shared" si="894"/>
        <v>1</v>
      </c>
      <c r="AB3296" s="3036">
        <v>154</v>
      </c>
    </row>
    <row r="3297" spans="1:28" x14ac:dyDescent="0.25">
      <c r="A3297" s="1708">
        <f t="shared" ca="1" si="895"/>
        <v>0</v>
      </c>
      <c r="B3297" s="1708">
        <f t="shared" si="896"/>
        <v>10154058</v>
      </c>
      <c r="C3297" s="994">
        <v>154</v>
      </c>
      <c r="D3297" s="1796" t="s">
        <v>447</v>
      </c>
      <c r="E3297" s="994">
        <v>58</v>
      </c>
      <c r="F3297" s="995" t="s">
        <v>3974</v>
      </c>
      <c r="G3297" s="994"/>
      <c r="H3297" s="996" t="s">
        <v>345</v>
      </c>
      <c r="I3297" s="1091" t="s">
        <v>5998</v>
      </c>
      <c r="J3297" s="996"/>
      <c r="K3297" s="999" t="s">
        <v>7774</v>
      </c>
      <c r="L3297" s="1000">
        <f t="shared" ca="1" si="890"/>
        <v>0</v>
      </c>
      <c r="M3297" s="1000">
        <f t="shared" si="891"/>
        <v>0</v>
      </c>
      <c r="N3297" s="1724">
        <f t="shared" ca="1" si="892"/>
        <v>0</v>
      </c>
      <c r="O3297" s="1000"/>
      <c r="P3297" s="1000"/>
      <c r="Q3297" s="1000"/>
      <c r="R3297" s="1000"/>
      <c r="S3297" s="1000"/>
      <c r="T3297" s="1000"/>
      <c r="U3297" s="1000"/>
      <c r="V3297" s="1000"/>
      <c r="W3297" s="1000"/>
      <c r="X3297" s="1000"/>
      <c r="Y3297" s="1001"/>
      <c r="Z3297" s="1001" t="str">
        <f t="shared" si="893"/>
        <v xml:space="preserve">Cap.5 Pct.1:  Daca Cod SIRUTA (Col.C1) # 0, atunci suma pe rand (Suma (Col.(1 la 6)) # 0, pentru Rd.(2 la n). </v>
      </c>
      <c r="AA3297" s="2205">
        <f t="shared" si="894"/>
        <v>1</v>
      </c>
      <c r="AB3297" s="3036">
        <v>154</v>
      </c>
    </row>
    <row r="3298" spans="1:28" x14ac:dyDescent="0.25">
      <c r="A3298" s="1708">
        <f t="shared" ca="1" si="895"/>
        <v>0</v>
      </c>
      <c r="B3298" s="1708">
        <f t="shared" si="896"/>
        <v>10154059</v>
      </c>
      <c r="C3298" s="994">
        <v>154</v>
      </c>
      <c r="D3298" s="1796" t="s">
        <v>447</v>
      </c>
      <c r="E3298" s="994">
        <v>59</v>
      </c>
      <c r="F3298" s="995" t="s">
        <v>3974</v>
      </c>
      <c r="G3298" s="994"/>
      <c r="H3298" s="996" t="s">
        <v>345</v>
      </c>
      <c r="I3298" s="1091" t="s">
        <v>5999</v>
      </c>
      <c r="J3298" s="996"/>
      <c r="K3298" s="999" t="s">
        <v>7775</v>
      </c>
      <c r="L3298" s="1000">
        <f t="shared" ca="1" si="890"/>
        <v>0</v>
      </c>
      <c r="M3298" s="1000">
        <f t="shared" si="891"/>
        <v>0</v>
      </c>
      <c r="N3298" s="1724">
        <f t="shared" ca="1" si="892"/>
        <v>0</v>
      </c>
      <c r="O3298" s="1000"/>
      <c r="P3298" s="1000"/>
      <c r="Q3298" s="1000"/>
      <c r="R3298" s="1000"/>
      <c r="S3298" s="1000"/>
      <c r="T3298" s="1000"/>
      <c r="U3298" s="1000"/>
      <c r="V3298" s="1000"/>
      <c r="W3298" s="1000"/>
      <c r="X3298" s="1000"/>
      <c r="Y3298" s="1001"/>
      <c r="Z3298" s="1001" t="str">
        <f t="shared" si="893"/>
        <v xml:space="preserve">Cap.5 Pct.1:  Daca Cod SIRUTA (Col.C1) # 0, atunci suma pe rand (Suma (Col.(1 la 6)) # 0, pentru Rd.(2 la n). </v>
      </c>
      <c r="AA3298" s="2205">
        <f t="shared" si="894"/>
        <v>1</v>
      </c>
      <c r="AB3298" s="3036">
        <v>154</v>
      </c>
    </row>
    <row r="3299" spans="1:28" x14ac:dyDescent="0.25">
      <c r="A3299" s="1708">
        <f t="shared" ca="1" si="895"/>
        <v>0</v>
      </c>
      <c r="B3299" s="1708">
        <f t="shared" si="896"/>
        <v>10154060</v>
      </c>
      <c r="C3299" s="994">
        <v>154</v>
      </c>
      <c r="D3299" s="1796" t="s">
        <v>447</v>
      </c>
      <c r="E3299" s="994">
        <v>60</v>
      </c>
      <c r="F3299" s="995" t="s">
        <v>3974</v>
      </c>
      <c r="G3299" s="994"/>
      <c r="H3299" s="996" t="s">
        <v>345</v>
      </c>
      <c r="I3299" s="1091" t="s">
        <v>6000</v>
      </c>
      <c r="J3299" s="996"/>
      <c r="K3299" s="999" t="s">
        <v>7776</v>
      </c>
      <c r="L3299" s="1000">
        <f t="shared" ca="1" si="890"/>
        <v>0</v>
      </c>
      <c r="M3299" s="1000">
        <f t="shared" si="891"/>
        <v>0</v>
      </c>
      <c r="N3299" s="1724">
        <f t="shared" ca="1" si="892"/>
        <v>0</v>
      </c>
      <c r="O3299" s="1000"/>
      <c r="P3299" s="1000"/>
      <c r="Q3299" s="1000"/>
      <c r="R3299" s="1000"/>
      <c r="S3299" s="1000"/>
      <c r="T3299" s="1000"/>
      <c r="U3299" s="1000"/>
      <c r="V3299" s="1000"/>
      <c r="W3299" s="1000"/>
      <c r="X3299" s="1000"/>
      <c r="Y3299" s="1001"/>
      <c r="Z3299" s="1001" t="str">
        <f t="shared" si="893"/>
        <v xml:space="preserve">Cap.5 Pct.1:  Daca Cod SIRUTA (Col.C1) # 0, atunci suma pe rand (Suma (Col.(1 la 6)) # 0, pentru Rd.(2 la n). </v>
      </c>
      <c r="AA3299" s="2205">
        <f t="shared" si="894"/>
        <v>1</v>
      </c>
      <c r="AB3299" s="3036">
        <v>154</v>
      </c>
    </row>
    <row r="3300" spans="1:28" x14ac:dyDescent="0.25">
      <c r="A3300" s="1708">
        <f t="shared" ca="1" si="895"/>
        <v>0</v>
      </c>
      <c r="B3300" s="1708">
        <f t="shared" si="896"/>
        <v>10154061</v>
      </c>
      <c r="C3300" s="994">
        <v>154</v>
      </c>
      <c r="D3300" s="1796" t="s">
        <v>447</v>
      </c>
      <c r="E3300" s="994">
        <v>61</v>
      </c>
      <c r="F3300" s="995" t="s">
        <v>3974</v>
      </c>
      <c r="G3300" s="994"/>
      <c r="H3300" s="996" t="s">
        <v>345</v>
      </c>
      <c r="I3300" s="1091" t="s">
        <v>6001</v>
      </c>
      <c r="J3300" s="996"/>
      <c r="K3300" s="999" t="s">
        <v>7777</v>
      </c>
      <c r="L3300" s="1000">
        <f t="shared" ca="1" si="890"/>
        <v>0</v>
      </c>
      <c r="M3300" s="1000">
        <f t="shared" si="891"/>
        <v>0</v>
      </c>
      <c r="N3300" s="1724">
        <f t="shared" ca="1" si="892"/>
        <v>0</v>
      </c>
      <c r="O3300" s="1000"/>
      <c r="P3300" s="1000"/>
      <c r="Q3300" s="1000"/>
      <c r="R3300" s="1000"/>
      <c r="S3300" s="1000"/>
      <c r="T3300" s="1000"/>
      <c r="U3300" s="1000"/>
      <c r="V3300" s="1000"/>
      <c r="W3300" s="1000"/>
      <c r="X3300" s="1000"/>
      <c r="Y3300" s="1001"/>
      <c r="Z3300" s="1001" t="str">
        <f t="shared" si="893"/>
        <v xml:space="preserve">Cap.5 Pct.1:  Daca Cod SIRUTA (Col.C1) # 0, atunci suma pe rand (Suma (Col.(1 la 6)) # 0, pentru Rd.(2 la n). </v>
      </c>
      <c r="AA3300" s="2205">
        <f t="shared" si="894"/>
        <v>1</v>
      </c>
      <c r="AB3300" s="3036">
        <v>154</v>
      </c>
    </row>
    <row r="3301" spans="1:28" x14ac:dyDescent="0.25">
      <c r="A3301" s="1708">
        <f t="shared" ca="1" si="895"/>
        <v>0</v>
      </c>
      <c r="B3301" s="1708">
        <f t="shared" si="896"/>
        <v>10154062</v>
      </c>
      <c r="C3301" s="994">
        <v>154</v>
      </c>
      <c r="D3301" s="1796" t="s">
        <v>447</v>
      </c>
      <c r="E3301" s="994">
        <v>62</v>
      </c>
      <c r="F3301" s="995" t="s">
        <v>3974</v>
      </c>
      <c r="G3301" s="994"/>
      <c r="H3301" s="996" t="s">
        <v>345</v>
      </c>
      <c r="I3301" s="1091" t="s">
        <v>6002</v>
      </c>
      <c r="J3301" s="996"/>
      <c r="K3301" s="999" t="s">
        <v>7778</v>
      </c>
      <c r="L3301" s="1000">
        <f t="shared" ca="1" si="890"/>
        <v>0</v>
      </c>
      <c r="M3301" s="1000">
        <f t="shared" si="891"/>
        <v>0</v>
      </c>
      <c r="N3301" s="1724">
        <f t="shared" ca="1" si="892"/>
        <v>0</v>
      </c>
      <c r="O3301" s="1000"/>
      <c r="P3301" s="1000"/>
      <c r="Q3301" s="1000"/>
      <c r="R3301" s="1000"/>
      <c r="S3301" s="1000"/>
      <c r="T3301" s="1000"/>
      <c r="U3301" s="1000"/>
      <c r="V3301" s="1000"/>
      <c r="W3301" s="1000"/>
      <c r="X3301" s="1000"/>
      <c r="Y3301" s="1001"/>
      <c r="Z3301" s="1001" t="str">
        <f t="shared" si="893"/>
        <v xml:space="preserve">Cap.5 Pct.1:  Daca Cod SIRUTA (Col.C1) # 0, atunci suma pe rand (Suma (Col.(1 la 6)) # 0, pentru Rd.(2 la n). </v>
      </c>
      <c r="AA3301" s="2205">
        <f t="shared" si="894"/>
        <v>1</v>
      </c>
      <c r="AB3301" s="3036">
        <v>154</v>
      </c>
    </row>
    <row r="3302" spans="1:28" x14ac:dyDescent="0.25">
      <c r="A3302" s="1708">
        <f t="shared" ca="1" si="895"/>
        <v>0</v>
      </c>
      <c r="B3302" s="1708">
        <f t="shared" si="896"/>
        <v>10154063</v>
      </c>
      <c r="C3302" s="994">
        <v>154</v>
      </c>
      <c r="D3302" s="1796" t="s">
        <v>447</v>
      </c>
      <c r="E3302" s="994">
        <v>63</v>
      </c>
      <c r="F3302" s="995" t="s">
        <v>3974</v>
      </c>
      <c r="G3302" s="994"/>
      <c r="H3302" s="996" t="s">
        <v>345</v>
      </c>
      <c r="I3302" s="1091" t="s">
        <v>6003</v>
      </c>
      <c r="J3302" s="996"/>
      <c r="K3302" s="999" t="s">
        <v>7779</v>
      </c>
      <c r="L3302" s="1000">
        <f t="shared" ca="1" si="890"/>
        <v>0</v>
      </c>
      <c r="M3302" s="1000">
        <f t="shared" si="891"/>
        <v>0</v>
      </c>
      <c r="N3302" s="1724">
        <f t="shared" ca="1" si="892"/>
        <v>0</v>
      </c>
      <c r="O3302" s="1000"/>
      <c r="P3302" s="1000"/>
      <c r="Q3302" s="1000"/>
      <c r="R3302" s="1000"/>
      <c r="S3302" s="1000"/>
      <c r="T3302" s="1000"/>
      <c r="U3302" s="1000"/>
      <c r="V3302" s="1000"/>
      <c r="W3302" s="1000"/>
      <c r="X3302" s="1000"/>
      <c r="Y3302" s="1001"/>
      <c r="Z3302" s="1001" t="str">
        <f t="shared" si="893"/>
        <v xml:space="preserve">Cap.5 Pct.1:  Daca Cod SIRUTA (Col.C1) # 0, atunci suma pe rand (Suma (Col.(1 la 6)) # 0, pentru Rd.(2 la n). </v>
      </c>
      <c r="AA3302" s="2205">
        <f t="shared" si="894"/>
        <v>1</v>
      </c>
      <c r="AB3302" s="3036">
        <v>154</v>
      </c>
    </row>
    <row r="3303" spans="1:28" x14ac:dyDescent="0.25">
      <c r="A3303" s="1708">
        <f t="shared" ca="1" si="895"/>
        <v>0</v>
      </c>
      <c r="B3303" s="1708">
        <f t="shared" si="896"/>
        <v>10154064</v>
      </c>
      <c r="C3303" s="994">
        <v>154</v>
      </c>
      <c r="D3303" s="1796" t="s">
        <v>447</v>
      </c>
      <c r="E3303" s="994">
        <v>64</v>
      </c>
      <c r="F3303" s="995" t="s">
        <v>3974</v>
      </c>
      <c r="G3303" s="994"/>
      <c r="H3303" s="996" t="s">
        <v>345</v>
      </c>
      <c r="I3303" s="1091" t="s">
        <v>6004</v>
      </c>
      <c r="J3303" s="996"/>
      <c r="K3303" s="999" t="s">
        <v>7780</v>
      </c>
      <c r="L3303" s="1000">
        <f t="shared" ca="1" si="890"/>
        <v>0</v>
      </c>
      <c r="M3303" s="1000">
        <f t="shared" si="891"/>
        <v>0</v>
      </c>
      <c r="N3303" s="1724">
        <f t="shared" ca="1" si="892"/>
        <v>0</v>
      </c>
      <c r="O3303" s="1000"/>
      <c r="P3303" s="1000"/>
      <c r="Q3303" s="1000"/>
      <c r="R3303" s="1000"/>
      <c r="S3303" s="1000"/>
      <c r="T3303" s="1000"/>
      <c r="U3303" s="1000"/>
      <c r="V3303" s="1000"/>
      <c r="W3303" s="1000"/>
      <c r="X3303" s="1000"/>
      <c r="Y3303" s="1001"/>
      <c r="Z3303" s="1001" t="str">
        <f t="shared" si="893"/>
        <v xml:space="preserve">Cap.5 Pct.1:  Daca Cod SIRUTA (Col.C1) # 0, atunci suma pe rand (Suma (Col.(1 la 6)) # 0, pentru Rd.(2 la n). </v>
      </c>
      <c r="AA3303" s="2205">
        <f t="shared" si="894"/>
        <v>1</v>
      </c>
      <c r="AB3303" s="3036">
        <v>154</v>
      </c>
    </row>
    <row r="3304" spans="1:28" x14ac:dyDescent="0.25">
      <c r="A3304" s="1708">
        <f t="shared" ca="1" si="895"/>
        <v>0</v>
      </c>
      <c r="B3304" s="1708">
        <f t="shared" si="896"/>
        <v>10154065</v>
      </c>
      <c r="C3304" s="994">
        <v>154</v>
      </c>
      <c r="D3304" s="1796" t="s">
        <v>447</v>
      </c>
      <c r="E3304" s="994">
        <v>65</v>
      </c>
      <c r="F3304" s="995" t="s">
        <v>3974</v>
      </c>
      <c r="G3304" s="994"/>
      <c r="H3304" s="996" t="s">
        <v>345</v>
      </c>
      <c r="I3304" s="1091" t="s">
        <v>6005</v>
      </c>
      <c r="J3304" s="996"/>
      <c r="K3304" s="999" t="s">
        <v>7781</v>
      </c>
      <c r="L3304" s="1000">
        <f t="shared" ca="1" si="890"/>
        <v>0</v>
      </c>
      <c r="M3304" s="1000">
        <f t="shared" si="891"/>
        <v>0</v>
      </c>
      <c r="N3304" s="1724">
        <f t="shared" ca="1" si="892"/>
        <v>0</v>
      </c>
      <c r="O3304" s="1000"/>
      <c r="P3304" s="1000"/>
      <c r="Q3304" s="1000"/>
      <c r="R3304" s="1000"/>
      <c r="S3304" s="1000"/>
      <c r="T3304" s="1000"/>
      <c r="U3304" s="1000"/>
      <c r="V3304" s="1000"/>
      <c r="W3304" s="1000"/>
      <c r="X3304" s="1000"/>
      <c r="Y3304" s="1001"/>
      <c r="Z3304" s="1001" t="str">
        <f t="shared" si="893"/>
        <v xml:space="preserve">Cap.5 Pct.1:  Daca Cod SIRUTA (Col.C1) # 0, atunci suma pe rand (Suma (Col.(1 la 6)) # 0, pentru Rd.(2 la n). </v>
      </c>
      <c r="AA3304" s="2205">
        <f t="shared" si="894"/>
        <v>1</v>
      </c>
      <c r="AB3304" s="3036">
        <v>154</v>
      </c>
    </row>
    <row r="3305" spans="1:28" x14ac:dyDescent="0.25">
      <c r="A3305" s="1708">
        <f t="shared" ca="1" si="895"/>
        <v>0</v>
      </c>
      <c r="B3305" s="1708">
        <f t="shared" si="896"/>
        <v>10154066</v>
      </c>
      <c r="C3305" s="994">
        <v>154</v>
      </c>
      <c r="D3305" s="1796" t="s">
        <v>447</v>
      </c>
      <c r="E3305" s="994">
        <v>66</v>
      </c>
      <c r="F3305" s="995" t="s">
        <v>3974</v>
      </c>
      <c r="G3305" s="994"/>
      <c r="H3305" s="996" t="s">
        <v>345</v>
      </c>
      <c r="I3305" s="1091" t="s">
        <v>6006</v>
      </c>
      <c r="J3305" s="996"/>
      <c r="K3305" s="999" t="s">
        <v>7782</v>
      </c>
      <c r="L3305" s="1000">
        <f t="shared" ref="L3305:L3368" ca="1" si="897">IF(BA767="",0,BA767)</f>
        <v>0</v>
      </c>
      <c r="M3305" s="1000">
        <f t="shared" ref="M3305:M3368" si="898">SUM(BI767:BN767)</f>
        <v>0</v>
      </c>
      <c r="N3305" s="1724">
        <f t="shared" ca="1" si="892"/>
        <v>0</v>
      </c>
      <c r="O3305" s="1000"/>
      <c r="P3305" s="1000"/>
      <c r="Q3305" s="1000"/>
      <c r="R3305" s="1000"/>
      <c r="S3305" s="1000"/>
      <c r="T3305" s="1000"/>
      <c r="U3305" s="1000"/>
      <c r="V3305" s="1000"/>
      <c r="W3305" s="1000"/>
      <c r="X3305" s="1000"/>
      <c r="Y3305" s="1001"/>
      <c r="Z3305" s="1001" t="str">
        <f t="shared" si="893"/>
        <v xml:space="preserve">Cap.5 Pct.1:  Daca Cod SIRUTA (Col.C1) # 0, atunci suma pe rand (Suma (Col.(1 la 6)) # 0, pentru Rd.(2 la n). </v>
      </c>
      <c r="AA3305" s="2205">
        <f t="shared" si="894"/>
        <v>1</v>
      </c>
      <c r="AB3305" s="3036">
        <v>154</v>
      </c>
    </row>
    <row r="3306" spans="1:28" x14ac:dyDescent="0.25">
      <c r="A3306" s="1708">
        <f t="shared" ca="1" si="895"/>
        <v>0</v>
      </c>
      <c r="B3306" s="1708">
        <f t="shared" si="896"/>
        <v>10154067</v>
      </c>
      <c r="C3306" s="994">
        <v>154</v>
      </c>
      <c r="D3306" s="1796" t="s">
        <v>447</v>
      </c>
      <c r="E3306" s="994">
        <v>67</v>
      </c>
      <c r="F3306" s="995" t="s">
        <v>3974</v>
      </c>
      <c r="G3306" s="994"/>
      <c r="H3306" s="996" t="s">
        <v>345</v>
      </c>
      <c r="I3306" s="1091" t="s">
        <v>6007</v>
      </c>
      <c r="J3306" s="996"/>
      <c r="K3306" s="999" t="s">
        <v>7783</v>
      </c>
      <c r="L3306" s="1000">
        <f t="shared" ca="1" si="897"/>
        <v>0</v>
      </c>
      <c r="M3306" s="1000">
        <f t="shared" si="898"/>
        <v>0</v>
      </c>
      <c r="N3306" s="1724">
        <f t="shared" ref="N3306:N3369" ca="1" si="899">IF(OR(AND(L3306&lt;&gt;0,M3306&gt;0),AND(L3306=0,M3306=0)),0,1)</f>
        <v>0</v>
      </c>
      <c r="O3306" s="1000"/>
      <c r="P3306" s="1000"/>
      <c r="Q3306" s="1000"/>
      <c r="R3306" s="1000"/>
      <c r="S3306" s="1000"/>
      <c r="T3306" s="1000"/>
      <c r="U3306" s="1000"/>
      <c r="V3306" s="1000"/>
      <c r="W3306" s="1000"/>
      <c r="X3306" s="1000"/>
      <c r="Y3306" s="1001"/>
      <c r="Z3306" s="1001" t="str">
        <f t="shared" si="893"/>
        <v xml:space="preserve">Cap.5 Pct.1:  Daca Cod SIRUTA (Col.C1) # 0, atunci suma pe rand (Suma (Col.(1 la 6)) # 0, pentru Rd.(2 la n). </v>
      </c>
      <c r="AA3306" s="2205">
        <f t="shared" si="894"/>
        <v>1</v>
      </c>
      <c r="AB3306" s="3036">
        <v>154</v>
      </c>
    </row>
    <row r="3307" spans="1:28" x14ac:dyDescent="0.25">
      <c r="A3307" s="1708">
        <f t="shared" ca="1" si="895"/>
        <v>0</v>
      </c>
      <c r="B3307" s="1708">
        <f t="shared" si="896"/>
        <v>10154068</v>
      </c>
      <c r="C3307" s="994">
        <v>154</v>
      </c>
      <c r="D3307" s="1796" t="s">
        <v>447</v>
      </c>
      <c r="E3307" s="994">
        <v>68</v>
      </c>
      <c r="F3307" s="995" t="s">
        <v>3974</v>
      </c>
      <c r="G3307" s="994"/>
      <c r="H3307" s="996" t="s">
        <v>345</v>
      </c>
      <c r="I3307" s="1091" t="s">
        <v>6008</v>
      </c>
      <c r="J3307" s="996"/>
      <c r="K3307" s="999" t="s">
        <v>7784</v>
      </c>
      <c r="L3307" s="1000">
        <f t="shared" ca="1" si="897"/>
        <v>0</v>
      </c>
      <c r="M3307" s="1000">
        <f t="shared" si="898"/>
        <v>0</v>
      </c>
      <c r="N3307" s="1724">
        <f t="shared" ca="1" si="899"/>
        <v>0</v>
      </c>
      <c r="O3307" s="1000"/>
      <c r="P3307" s="1000"/>
      <c r="Q3307" s="1000"/>
      <c r="R3307" s="1000"/>
      <c r="S3307" s="1000"/>
      <c r="T3307" s="1000"/>
      <c r="U3307" s="1000"/>
      <c r="V3307" s="1000"/>
      <c r="W3307" s="1000"/>
      <c r="X3307" s="1000"/>
      <c r="Y3307" s="1001"/>
      <c r="Z3307" s="1001" t="str">
        <f t="shared" ref="Z3307:Z3370" si="900">Z3306</f>
        <v xml:space="preserve">Cap.5 Pct.1:  Daca Cod SIRUTA (Col.C1) # 0, atunci suma pe rand (Suma (Col.(1 la 6)) # 0, pentru Rd.(2 la n). </v>
      </c>
      <c r="AA3307" s="2205">
        <f t="shared" si="894"/>
        <v>1</v>
      </c>
      <c r="AB3307" s="3036">
        <v>154</v>
      </c>
    </row>
    <row r="3308" spans="1:28" x14ac:dyDescent="0.25">
      <c r="A3308" s="1708">
        <f t="shared" ca="1" si="895"/>
        <v>0</v>
      </c>
      <c r="B3308" s="1708">
        <f t="shared" si="896"/>
        <v>10154069</v>
      </c>
      <c r="C3308" s="994">
        <v>154</v>
      </c>
      <c r="D3308" s="1796" t="s">
        <v>447</v>
      </c>
      <c r="E3308" s="994">
        <v>69</v>
      </c>
      <c r="F3308" s="995" t="s">
        <v>3974</v>
      </c>
      <c r="G3308" s="994"/>
      <c r="H3308" s="996" t="s">
        <v>345</v>
      </c>
      <c r="I3308" s="1091" t="s">
        <v>6009</v>
      </c>
      <c r="J3308" s="996"/>
      <c r="K3308" s="999" t="s">
        <v>7785</v>
      </c>
      <c r="L3308" s="1000">
        <f t="shared" ca="1" si="897"/>
        <v>0</v>
      </c>
      <c r="M3308" s="1000">
        <f t="shared" si="898"/>
        <v>0</v>
      </c>
      <c r="N3308" s="1724">
        <f t="shared" ca="1" si="899"/>
        <v>0</v>
      </c>
      <c r="O3308" s="1000"/>
      <c r="P3308" s="1000"/>
      <c r="Q3308" s="1000"/>
      <c r="R3308" s="1000"/>
      <c r="S3308" s="1000"/>
      <c r="T3308" s="1000"/>
      <c r="U3308" s="1000"/>
      <c r="V3308" s="1000"/>
      <c r="W3308" s="1000"/>
      <c r="X3308" s="1000"/>
      <c r="Y3308" s="1001"/>
      <c r="Z3308" s="1001" t="str">
        <f t="shared" si="900"/>
        <v xml:space="preserve">Cap.5 Pct.1:  Daca Cod SIRUTA (Col.C1) # 0, atunci suma pe rand (Suma (Col.(1 la 6)) # 0, pentru Rd.(2 la n). </v>
      </c>
      <c r="AA3308" s="2205">
        <f t="shared" si="894"/>
        <v>1</v>
      </c>
      <c r="AB3308" s="3036">
        <v>154</v>
      </c>
    </row>
    <row r="3309" spans="1:28" x14ac:dyDescent="0.25">
      <c r="A3309" s="1708">
        <f t="shared" ca="1" si="895"/>
        <v>0</v>
      </c>
      <c r="B3309" s="1708">
        <f t="shared" si="896"/>
        <v>10154070</v>
      </c>
      <c r="C3309" s="994">
        <v>154</v>
      </c>
      <c r="D3309" s="1796" t="s">
        <v>447</v>
      </c>
      <c r="E3309" s="994">
        <v>70</v>
      </c>
      <c r="F3309" s="995" t="s">
        <v>3974</v>
      </c>
      <c r="G3309" s="994"/>
      <c r="H3309" s="996" t="s">
        <v>345</v>
      </c>
      <c r="I3309" s="1091" t="s">
        <v>6010</v>
      </c>
      <c r="J3309" s="996"/>
      <c r="K3309" s="999" t="s">
        <v>7786</v>
      </c>
      <c r="L3309" s="1000">
        <f t="shared" ca="1" si="897"/>
        <v>0</v>
      </c>
      <c r="M3309" s="1000">
        <f t="shared" si="898"/>
        <v>0</v>
      </c>
      <c r="N3309" s="1724">
        <f t="shared" ca="1" si="899"/>
        <v>0</v>
      </c>
      <c r="O3309" s="1000"/>
      <c r="P3309" s="1000"/>
      <c r="Q3309" s="1000"/>
      <c r="R3309" s="1000"/>
      <c r="S3309" s="1000"/>
      <c r="T3309" s="1000"/>
      <c r="U3309" s="1000"/>
      <c r="V3309" s="1000"/>
      <c r="W3309" s="1000"/>
      <c r="X3309" s="1000"/>
      <c r="Y3309" s="1001"/>
      <c r="Z3309" s="1001" t="str">
        <f t="shared" si="900"/>
        <v xml:space="preserve">Cap.5 Pct.1:  Daca Cod SIRUTA (Col.C1) # 0, atunci suma pe rand (Suma (Col.(1 la 6)) # 0, pentru Rd.(2 la n). </v>
      </c>
      <c r="AA3309" s="2205">
        <f t="shared" si="894"/>
        <v>1</v>
      </c>
      <c r="AB3309" s="3036">
        <v>154</v>
      </c>
    </row>
    <row r="3310" spans="1:28" x14ac:dyDescent="0.25">
      <c r="A3310" s="1708">
        <f t="shared" ca="1" si="895"/>
        <v>0</v>
      </c>
      <c r="B3310" s="1708">
        <f t="shared" si="896"/>
        <v>10154071</v>
      </c>
      <c r="C3310" s="994">
        <v>154</v>
      </c>
      <c r="D3310" s="1796" t="s">
        <v>447</v>
      </c>
      <c r="E3310" s="994">
        <v>71</v>
      </c>
      <c r="F3310" s="995" t="s">
        <v>3974</v>
      </c>
      <c r="G3310" s="994"/>
      <c r="H3310" s="996" t="s">
        <v>345</v>
      </c>
      <c r="I3310" s="1091" t="s">
        <v>6011</v>
      </c>
      <c r="J3310" s="996"/>
      <c r="K3310" s="999" t="s">
        <v>7787</v>
      </c>
      <c r="L3310" s="1000">
        <f t="shared" ca="1" si="897"/>
        <v>0</v>
      </c>
      <c r="M3310" s="1000">
        <f t="shared" si="898"/>
        <v>0</v>
      </c>
      <c r="N3310" s="1724">
        <f t="shared" ca="1" si="899"/>
        <v>0</v>
      </c>
      <c r="O3310" s="1000"/>
      <c r="P3310" s="1000"/>
      <c r="Q3310" s="1000"/>
      <c r="R3310" s="1000"/>
      <c r="S3310" s="1000"/>
      <c r="T3310" s="1000"/>
      <c r="U3310" s="1000"/>
      <c r="V3310" s="1000"/>
      <c r="W3310" s="1000"/>
      <c r="X3310" s="1000"/>
      <c r="Y3310" s="1001"/>
      <c r="Z3310" s="1001" t="str">
        <f t="shared" si="900"/>
        <v xml:space="preserve">Cap.5 Pct.1:  Daca Cod SIRUTA (Col.C1) # 0, atunci suma pe rand (Suma (Col.(1 la 6)) # 0, pentru Rd.(2 la n). </v>
      </c>
      <c r="AA3310" s="2205">
        <f t="shared" si="894"/>
        <v>1</v>
      </c>
      <c r="AB3310" s="3036">
        <v>154</v>
      </c>
    </row>
    <row r="3311" spans="1:28" x14ac:dyDescent="0.25">
      <c r="A3311" s="1708">
        <f t="shared" ca="1" si="895"/>
        <v>0</v>
      </c>
      <c r="B3311" s="1708">
        <f t="shared" si="896"/>
        <v>10154072</v>
      </c>
      <c r="C3311" s="994">
        <v>154</v>
      </c>
      <c r="D3311" s="1796" t="s">
        <v>447</v>
      </c>
      <c r="E3311" s="994">
        <v>72</v>
      </c>
      <c r="F3311" s="995" t="s">
        <v>3974</v>
      </c>
      <c r="G3311" s="994"/>
      <c r="H3311" s="996" t="s">
        <v>345</v>
      </c>
      <c r="I3311" s="1091" t="s">
        <v>6012</v>
      </c>
      <c r="J3311" s="996"/>
      <c r="K3311" s="999" t="s">
        <v>7788</v>
      </c>
      <c r="L3311" s="1000">
        <f t="shared" ca="1" si="897"/>
        <v>0</v>
      </c>
      <c r="M3311" s="1000">
        <f t="shared" si="898"/>
        <v>0</v>
      </c>
      <c r="N3311" s="1724">
        <f t="shared" ca="1" si="899"/>
        <v>0</v>
      </c>
      <c r="O3311" s="1000"/>
      <c r="P3311" s="1000"/>
      <c r="Q3311" s="1000"/>
      <c r="R3311" s="1000"/>
      <c r="S3311" s="1000"/>
      <c r="T3311" s="1000"/>
      <c r="U3311" s="1000"/>
      <c r="V3311" s="1000"/>
      <c r="W3311" s="1000"/>
      <c r="X3311" s="1000"/>
      <c r="Y3311" s="1001"/>
      <c r="Z3311" s="1001" t="str">
        <f t="shared" si="900"/>
        <v xml:space="preserve">Cap.5 Pct.1:  Daca Cod SIRUTA (Col.C1) # 0, atunci suma pe rand (Suma (Col.(1 la 6)) # 0, pentru Rd.(2 la n). </v>
      </c>
      <c r="AA3311" s="2205">
        <f t="shared" si="894"/>
        <v>1</v>
      </c>
      <c r="AB3311" s="3036">
        <v>154</v>
      </c>
    </row>
    <row r="3312" spans="1:28" x14ac:dyDescent="0.25">
      <c r="A3312" s="1708">
        <f t="shared" ca="1" si="895"/>
        <v>0</v>
      </c>
      <c r="B3312" s="1708">
        <f t="shared" si="896"/>
        <v>10154073</v>
      </c>
      <c r="C3312" s="994">
        <v>154</v>
      </c>
      <c r="D3312" s="1796" t="s">
        <v>447</v>
      </c>
      <c r="E3312" s="994">
        <v>73</v>
      </c>
      <c r="F3312" s="995" t="s">
        <v>3974</v>
      </c>
      <c r="G3312" s="994"/>
      <c r="H3312" s="996" t="s">
        <v>345</v>
      </c>
      <c r="I3312" s="1091" t="s">
        <v>6013</v>
      </c>
      <c r="J3312" s="996"/>
      <c r="K3312" s="999" t="s">
        <v>7789</v>
      </c>
      <c r="L3312" s="1000">
        <f t="shared" ca="1" si="897"/>
        <v>0</v>
      </c>
      <c r="M3312" s="1000">
        <f t="shared" si="898"/>
        <v>0</v>
      </c>
      <c r="N3312" s="1724">
        <f t="shared" ca="1" si="899"/>
        <v>0</v>
      </c>
      <c r="O3312" s="1000"/>
      <c r="P3312" s="1000"/>
      <c r="Q3312" s="1000"/>
      <c r="R3312" s="1000"/>
      <c r="S3312" s="1000"/>
      <c r="T3312" s="1000"/>
      <c r="U3312" s="1000"/>
      <c r="V3312" s="1000"/>
      <c r="W3312" s="1000"/>
      <c r="X3312" s="1000"/>
      <c r="Y3312" s="1001"/>
      <c r="Z3312" s="1001" t="str">
        <f t="shared" si="900"/>
        <v xml:space="preserve">Cap.5 Pct.1:  Daca Cod SIRUTA (Col.C1) # 0, atunci suma pe rand (Suma (Col.(1 la 6)) # 0, pentru Rd.(2 la n). </v>
      </c>
      <c r="AA3312" s="2205">
        <f t="shared" si="894"/>
        <v>1</v>
      </c>
      <c r="AB3312" s="3036">
        <v>154</v>
      </c>
    </row>
    <row r="3313" spans="1:28" x14ac:dyDescent="0.25">
      <c r="A3313" s="1708">
        <f t="shared" ca="1" si="895"/>
        <v>0</v>
      </c>
      <c r="B3313" s="1708">
        <f t="shared" si="896"/>
        <v>10154074</v>
      </c>
      <c r="C3313" s="994">
        <v>154</v>
      </c>
      <c r="D3313" s="1796" t="s">
        <v>447</v>
      </c>
      <c r="E3313" s="994">
        <v>74</v>
      </c>
      <c r="F3313" s="995" t="s">
        <v>3974</v>
      </c>
      <c r="G3313" s="994"/>
      <c r="H3313" s="996" t="s">
        <v>345</v>
      </c>
      <c r="I3313" s="1091" t="s">
        <v>6014</v>
      </c>
      <c r="J3313" s="996"/>
      <c r="K3313" s="999" t="s">
        <v>7790</v>
      </c>
      <c r="L3313" s="1000">
        <f t="shared" ca="1" si="897"/>
        <v>0</v>
      </c>
      <c r="M3313" s="1000">
        <f t="shared" si="898"/>
        <v>0</v>
      </c>
      <c r="N3313" s="1724">
        <f t="shared" ca="1" si="899"/>
        <v>0</v>
      </c>
      <c r="O3313" s="1000"/>
      <c r="P3313" s="1000"/>
      <c r="Q3313" s="1000"/>
      <c r="R3313" s="1000"/>
      <c r="S3313" s="1000"/>
      <c r="T3313" s="1000"/>
      <c r="U3313" s="1000"/>
      <c r="V3313" s="1000"/>
      <c r="W3313" s="1000"/>
      <c r="X3313" s="1000"/>
      <c r="Y3313" s="1001"/>
      <c r="Z3313" s="1001" t="str">
        <f t="shared" si="900"/>
        <v xml:space="preserve">Cap.5 Pct.1:  Daca Cod SIRUTA (Col.C1) # 0, atunci suma pe rand (Suma (Col.(1 la 6)) # 0, pentru Rd.(2 la n). </v>
      </c>
      <c r="AA3313" s="2205">
        <f t="shared" si="894"/>
        <v>1</v>
      </c>
      <c r="AB3313" s="3036">
        <v>154</v>
      </c>
    </row>
    <row r="3314" spans="1:28" x14ac:dyDescent="0.25">
      <c r="A3314" s="1708">
        <f t="shared" ca="1" si="895"/>
        <v>0</v>
      </c>
      <c r="B3314" s="1708">
        <f t="shared" si="896"/>
        <v>10154075</v>
      </c>
      <c r="C3314" s="994">
        <v>154</v>
      </c>
      <c r="D3314" s="1796" t="s">
        <v>447</v>
      </c>
      <c r="E3314" s="994">
        <v>75</v>
      </c>
      <c r="F3314" s="995" t="s">
        <v>3974</v>
      </c>
      <c r="G3314" s="994"/>
      <c r="H3314" s="996" t="s">
        <v>345</v>
      </c>
      <c r="I3314" s="1091" t="s">
        <v>6015</v>
      </c>
      <c r="J3314" s="996"/>
      <c r="K3314" s="999" t="s">
        <v>7791</v>
      </c>
      <c r="L3314" s="1000">
        <f t="shared" ca="1" si="897"/>
        <v>0</v>
      </c>
      <c r="M3314" s="1000">
        <f t="shared" si="898"/>
        <v>0</v>
      </c>
      <c r="N3314" s="1724">
        <f t="shared" ca="1" si="899"/>
        <v>0</v>
      </c>
      <c r="O3314" s="1000"/>
      <c r="P3314" s="1000"/>
      <c r="Q3314" s="1000"/>
      <c r="R3314" s="1000"/>
      <c r="S3314" s="1000"/>
      <c r="T3314" s="1000"/>
      <c r="U3314" s="1000"/>
      <c r="V3314" s="1000"/>
      <c r="W3314" s="1000"/>
      <c r="X3314" s="1000"/>
      <c r="Y3314" s="1001"/>
      <c r="Z3314" s="1001" t="str">
        <f t="shared" si="900"/>
        <v xml:space="preserve">Cap.5 Pct.1:  Daca Cod SIRUTA (Col.C1) # 0, atunci suma pe rand (Suma (Col.(1 la 6)) # 0, pentru Rd.(2 la n). </v>
      </c>
      <c r="AA3314" s="2205">
        <f t="shared" si="894"/>
        <v>1</v>
      </c>
      <c r="AB3314" s="3036">
        <v>154</v>
      </c>
    </row>
    <row r="3315" spans="1:28" x14ac:dyDescent="0.25">
      <c r="A3315" s="1708">
        <f t="shared" ca="1" si="895"/>
        <v>0</v>
      </c>
      <c r="B3315" s="1708">
        <f t="shared" si="896"/>
        <v>10154076</v>
      </c>
      <c r="C3315" s="994">
        <v>154</v>
      </c>
      <c r="D3315" s="1796" t="s">
        <v>447</v>
      </c>
      <c r="E3315" s="994">
        <v>76</v>
      </c>
      <c r="F3315" s="995" t="s">
        <v>3974</v>
      </c>
      <c r="G3315" s="994"/>
      <c r="H3315" s="996" t="s">
        <v>345</v>
      </c>
      <c r="I3315" s="1091" t="s">
        <v>6016</v>
      </c>
      <c r="J3315" s="996"/>
      <c r="K3315" s="999" t="s">
        <v>7792</v>
      </c>
      <c r="L3315" s="1000">
        <f t="shared" ca="1" si="897"/>
        <v>0</v>
      </c>
      <c r="M3315" s="1000">
        <f t="shared" si="898"/>
        <v>0</v>
      </c>
      <c r="N3315" s="1724">
        <f t="shared" ca="1" si="899"/>
        <v>0</v>
      </c>
      <c r="O3315" s="1000"/>
      <c r="P3315" s="1000"/>
      <c r="Q3315" s="1000"/>
      <c r="R3315" s="1000"/>
      <c r="S3315" s="1000"/>
      <c r="T3315" s="1000"/>
      <c r="U3315" s="1000"/>
      <c r="V3315" s="1000"/>
      <c r="W3315" s="1000"/>
      <c r="X3315" s="1000"/>
      <c r="Y3315" s="1001"/>
      <c r="Z3315" s="1001" t="str">
        <f t="shared" si="900"/>
        <v xml:space="preserve">Cap.5 Pct.1:  Daca Cod SIRUTA (Col.C1) # 0, atunci suma pe rand (Suma (Col.(1 la 6)) # 0, pentru Rd.(2 la n). </v>
      </c>
      <c r="AA3315" s="2205">
        <f t="shared" si="894"/>
        <v>1</v>
      </c>
      <c r="AB3315" s="3036">
        <v>154</v>
      </c>
    </row>
    <row r="3316" spans="1:28" x14ac:dyDescent="0.25">
      <c r="A3316" s="1708">
        <f t="shared" ca="1" si="895"/>
        <v>0</v>
      </c>
      <c r="B3316" s="1708">
        <f t="shared" si="896"/>
        <v>10154077</v>
      </c>
      <c r="C3316" s="994">
        <v>154</v>
      </c>
      <c r="D3316" s="1796" t="s">
        <v>447</v>
      </c>
      <c r="E3316" s="994">
        <v>77</v>
      </c>
      <c r="F3316" s="995" t="s">
        <v>3974</v>
      </c>
      <c r="G3316" s="994"/>
      <c r="H3316" s="996" t="s">
        <v>345</v>
      </c>
      <c r="I3316" s="1091" t="s">
        <v>6017</v>
      </c>
      <c r="J3316" s="996"/>
      <c r="K3316" s="999" t="s">
        <v>7793</v>
      </c>
      <c r="L3316" s="1000">
        <f t="shared" ca="1" si="897"/>
        <v>0</v>
      </c>
      <c r="M3316" s="1000">
        <f t="shared" si="898"/>
        <v>0</v>
      </c>
      <c r="N3316" s="1724">
        <f t="shared" ca="1" si="899"/>
        <v>0</v>
      </c>
      <c r="O3316" s="1000"/>
      <c r="P3316" s="1000"/>
      <c r="Q3316" s="1000"/>
      <c r="R3316" s="1000"/>
      <c r="S3316" s="1000"/>
      <c r="T3316" s="1000"/>
      <c r="U3316" s="1000"/>
      <c r="V3316" s="1000"/>
      <c r="W3316" s="1000"/>
      <c r="X3316" s="1000"/>
      <c r="Y3316" s="1001"/>
      <c r="Z3316" s="1001" t="str">
        <f t="shared" si="900"/>
        <v xml:space="preserve">Cap.5 Pct.1:  Daca Cod SIRUTA (Col.C1) # 0, atunci suma pe rand (Suma (Col.(1 la 6)) # 0, pentru Rd.(2 la n). </v>
      </c>
      <c r="AA3316" s="2205">
        <f t="shared" si="894"/>
        <v>1</v>
      </c>
      <c r="AB3316" s="3036">
        <v>154</v>
      </c>
    </row>
    <row r="3317" spans="1:28" x14ac:dyDescent="0.25">
      <c r="A3317" s="1708">
        <f t="shared" ca="1" si="895"/>
        <v>0</v>
      </c>
      <c r="B3317" s="1708">
        <f t="shared" si="896"/>
        <v>10154078</v>
      </c>
      <c r="C3317" s="994">
        <v>154</v>
      </c>
      <c r="D3317" s="1796" t="s">
        <v>447</v>
      </c>
      <c r="E3317" s="994">
        <v>78</v>
      </c>
      <c r="F3317" s="995" t="s">
        <v>3974</v>
      </c>
      <c r="G3317" s="994"/>
      <c r="H3317" s="996" t="s">
        <v>345</v>
      </c>
      <c r="I3317" s="1091" t="s">
        <v>6018</v>
      </c>
      <c r="J3317" s="996"/>
      <c r="K3317" s="999" t="s">
        <v>7794</v>
      </c>
      <c r="L3317" s="1000">
        <f t="shared" ca="1" si="897"/>
        <v>0</v>
      </c>
      <c r="M3317" s="1000">
        <f t="shared" si="898"/>
        <v>0</v>
      </c>
      <c r="N3317" s="1724">
        <f t="shared" ca="1" si="899"/>
        <v>0</v>
      </c>
      <c r="O3317" s="1000"/>
      <c r="P3317" s="1000"/>
      <c r="Q3317" s="1000"/>
      <c r="R3317" s="1000"/>
      <c r="S3317" s="1000"/>
      <c r="T3317" s="1000"/>
      <c r="U3317" s="1000"/>
      <c r="V3317" s="1000"/>
      <c r="W3317" s="1000"/>
      <c r="X3317" s="1000"/>
      <c r="Y3317" s="1001"/>
      <c r="Z3317" s="1001" t="str">
        <f t="shared" si="900"/>
        <v xml:space="preserve">Cap.5 Pct.1:  Daca Cod SIRUTA (Col.C1) # 0, atunci suma pe rand (Suma (Col.(1 la 6)) # 0, pentru Rd.(2 la n). </v>
      </c>
      <c r="AA3317" s="2205">
        <f t="shared" si="894"/>
        <v>1</v>
      </c>
      <c r="AB3317" s="3036">
        <v>154</v>
      </c>
    </row>
    <row r="3318" spans="1:28" x14ac:dyDescent="0.25">
      <c r="A3318" s="1708">
        <f t="shared" ca="1" si="895"/>
        <v>0</v>
      </c>
      <c r="B3318" s="1708">
        <f t="shared" si="896"/>
        <v>10154079</v>
      </c>
      <c r="C3318" s="994">
        <v>154</v>
      </c>
      <c r="D3318" s="1796" t="s">
        <v>447</v>
      </c>
      <c r="E3318" s="994">
        <v>79</v>
      </c>
      <c r="F3318" s="995" t="s">
        <v>3974</v>
      </c>
      <c r="G3318" s="994"/>
      <c r="H3318" s="996" t="s">
        <v>345</v>
      </c>
      <c r="I3318" s="1091" t="s">
        <v>6019</v>
      </c>
      <c r="J3318" s="996"/>
      <c r="K3318" s="999" t="s">
        <v>7795</v>
      </c>
      <c r="L3318" s="1000">
        <f t="shared" ca="1" si="897"/>
        <v>0</v>
      </c>
      <c r="M3318" s="1000">
        <f t="shared" si="898"/>
        <v>0</v>
      </c>
      <c r="N3318" s="1724">
        <f t="shared" ca="1" si="899"/>
        <v>0</v>
      </c>
      <c r="O3318" s="1000"/>
      <c r="P3318" s="1000"/>
      <c r="Q3318" s="1000"/>
      <c r="R3318" s="1000"/>
      <c r="S3318" s="1000"/>
      <c r="T3318" s="1000"/>
      <c r="U3318" s="1000"/>
      <c r="V3318" s="1000"/>
      <c r="W3318" s="1000"/>
      <c r="X3318" s="1000"/>
      <c r="Y3318" s="1001"/>
      <c r="Z3318" s="1001" t="str">
        <f t="shared" si="900"/>
        <v xml:space="preserve">Cap.5 Pct.1:  Daca Cod SIRUTA (Col.C1) # 0, atunci suma pe rand (Suma (Col.(1 la 6)) # 0, pentru Rd.(2 la n). </v>
      </c>
      <c r="AA3318" s="2205">
        <f t="shared" si="894"/>
        <v>1</v>
      </c>
      <c r="AB3318" s="3036">
        <v>154</v>
      </c>
    </row>
    <row r="3319" spans="1:28" x14ac:dyDescent="0.25">
      <c r="A3319" s="1708">
        <f t="shared" ca="1" si="895"/>
        <v>0</v>
      </c>
      <c r="B3319" s="1708">
        <f t="shared" si="896"/>
        <v>10154080</v>
      </c>
      <c r="C3319" s="994">
        <v>154</v>
      </c>
      <c r="D3319" s="1796" t="s">
        <v>447</v>
      </c>
      <c r="E3319" s="994">
        <v>80</v>
      </c>
      <c r="F3319" s="995" t="s">
        <v>3974</v>
      </c>
      <c r="G3319" s="994"/>
      <c r="H3319" s="996" t="s">
        <v>345</v>
      </c>
      <c r="I3319" s="1091" t="s">
        <v>6020</v>
      </c>
      <c r="J3319" s="996"/>
      <c r="K3319" s="999" t="s">
        <v>7796</v>
      </c>
      <c r="L3319" s="1000">
        <f t="shared" ca="1" si="897"/>
        <v>0</v>
      </c>
      <c r="M3319" s="1000">
        <f t="shared" si="898"/>
        <v>0</v>
      </c>
      <c r="N3319" s="1724">
        <f t="shared" ca="1" si="899"/>
        <v>0</v>
      </c>
      <c r="O3319" s="1000"/>
      <c r="P3319" s="1000"/>
      <c r="Q3319" s="1000"/>
      <c r="R3319" s="1000"/>
      <c r="S3319" s="1000"/>
      <c r="T3319" s="1000"/>
      <c r="U3319" s="1000"/>
      <c r="V3319" s="1000"/>
      <c r="W3319" s="1000"/>
      <c r="X3319" s="1000"/>
      <c r="Y3319" s="1001"/>
      <c r="Z3319" s="1001" t="str">
        <f t="shared" si="900"/>
        <v xml:space="preserve">Cap.5 Pct.1:  Daca Cod SIRUTA (Col.C1) # 0, atunci suma pe rand (Suma (Col.(1 la 6)) # 0, pentru Rd.(2 la n). </v>
      </c>
      <c r="AA3319" s="2205">
        <f t="shared" si="894"/>
        <v>1</v>
      </c>
      <c r="AB3319" s="3036">
        <v>154</v>
      </c>
    </row>
    <row r="3320" spans="1:28" x14ac:dyDescent="0.25">
      <c r="A3320" s="1708">
        <f t="shared" ca="1" si="895"/>
        <v>0</v>
      </c>
      <c r="B3320" s="1708">
        <f t="shared" si="896"/>
        <v>10154081</v>
      </c>
      <c r="C3320" s="994">
        <v>154</v>
      </c>
      <c r="D3320" s="1796" t="s">
        <v>447</v>
      </c>
      <c r="E3320" s="994">
        <v>81</v>
      </c>
      <c r="F3320" s="995" t="s">
        <v>3974</v>
      </c>
      <c r="G3320" s="994"/>
      <c r="H3320" s="996" t="s">
        <v>345</v>
      </c>
      <c r="I3320" s="1091" t="s">
        <v>6021</v>
      </c>
      <c r="J3320" s="996"/>
      <c r="K3320" s="999" t="s">
        <v>7797</v>
      </c>
      <c r="L3320" s="1000">
        <f t="shared" ca="1" si="897"/>
        <v>0</v>
      </c>
      <c r="M3320" s="1000">
        <f t="shared" si="898"/>
        <v>0</v>
      </c>
      <c r="N3320" s="1724">
        <f t="shared" ca="1" si="899"/>
        <v>0</v>
      </c>
      <c r="O3320" s="1000"/>
      <c r="P3320" s="1000"/>
      <c r="Q3320" s="1000"/>
      <c r="R3320" s="1000"/>
      <c r="S3320" s="1000"/>
      <c r="T3320" s="1000"/>
      <c r="U3320" s="1000"/>
      <c r="V3320" s="1000"/>
      <c r="W3320" s="1000"/>
      <c r="X3320" s="1000"/>
      <c r="Y3320" s="1001"/>
      <c r="Z3320" s="1001" t="str">
        <f t="shared" si="900"/>
        <v xml:space="preserve">Cap.5 Pct.1:  Daca Cod SIRUTA (Col.C1) # 0, atunci suma pe rand (Suma (Col.(1 la 6)) # 0, pentru Rd.(2 la n). </v>
      </c>
      <c r="AA3320" s="2205">
        <f t="shared" si="894"/>
        <v>1</v>
      </c>
      <c r="AB3320" s="3036">
        <v>154</v>
      </c>
    </row>
    <row r="3321" spans="1:28" x14ac:dyDescent="0.25">
      <c r="A3321" s="1708">
        <f t="shared" ca="1" si="895"/>
        <v>0</v>
      </c>
      <c r="B3321" s="1708">
        <f t="shared" si="896"/>
        <v>10154082</v>
      </c>
      <c r="C3321" s="994">
        <v>154</v>
      </c>
      <c r="D3321" s="1796" t="s">
        <v>447</v>
      </c>
      <c r="E3321" s="994">
        <v>82</v>
      </c>
      <c r="F3321" s="995" t="s">
        <v>3974</v>
      </c>
      <c r="G3321" s="994"/>
      <c r="H3321" s="996" t="s">
        <v>345</v>
      </c>
      <c r="I3321" s="1091" t="s">
        <v>6022</v>
      </c>
      <c r="J3321" s="996"/>
      <c r="K3321" s="999" t="s">
        <v>7798</v>
      </c>
      <c r="L3321" s="1000">
        <f t="shared" ca="1" si="897"/>
        <v>0</v>
      </c>
      <c r="M3321" s="1000">
        <f t="shared" si="898"/>
        <v>0</v>
      </c>
      <c r="N3321" s="1724">
        <f t="shared" ca="1" si="899"/>
        <v>0</v>
      </c>
      <c r="O3321" s="1000"/>
      <c r="P3321" s="1000"/>
      <c r="Q3321" s="1000"/>
      <c r="R3321" s="1000"/>
      <c r="S3321" s="1000"/>
      <c r="T3321" s="1000"/>
      <c r="U3321" s="1000"/>
      <c r="V3321" s="1000"/>
      <c r="W3321" s="1000"/>
      <c r="X3321" s="1000"/>
      <c r="Y3321" s="1001"/>
      <c r="Z3321" s="1001" t="str">
        <f t="shared" si="900"/>
        <v xml:space="preserve">Cap.5 Pct.1:  Daca Cod SIRUTA (Col.C1) # 0, atunci suma pe rand (Suma (Col.(1 la 6)) # 0, pentru Rd.(2 la n). </v>
      </c>
      <c r="AA3321" s="2205">
        <f t="shared" si="894"/>
        <v>1</v>
      </c>
      <c r="AB3321" s="3036">
        <v>154</v>
      </c>
    </row>
    <row r="3322" spans="1:28" x14ac:dyDescent="0.25">
      <c r="A3322" s="1708">
        <f t="shared" ca="1" si="895"/>
        <v>0</v>
      </c>
      <c r="B3322" s="1708">
        <f t="shared" si="896"/>
        <v>10154083</v>
      </c>
      <c r="C3322" s="994">
        <v>154</v>
      </c>
      <c r="D3322" s="1796" t="s">
        <v>447</v>
      </c>
      <c r="E3322" s="994">
        <v>83</v>
      </c>
      <c r="F3322" s="995" t="s">
        <v>3974</v>
      </c>
      <c r="G3322" s="994"/>
      <c r="H3322" s="996" t="s">
        <v>345</v>
      </c>
      <c r="I3322" s="1091" t="s">
        <v>6023</v>
      </c>
      <c r="J3322" s="996"/>
      <c r="K3322" s="999" t="s">
        <v>7799</v>
      </c>
      <c r="L3322" s="1000">
        <f t="shared" ca="1" si="897"/>
        <v>0</v>
      </c>
      <c r="M3322" s="1000">
        <f t="shared" si="898"/>
        <v>0</v>
      </c>
      <c r="N3322" s="1724">
        <f t="shared" ca="1" si="899"/>
        <v>0</v>
      </c>
      <c r="O3322" s="1000"/>
      <c r="P3322" s="1000"/>
      <c r="Q3322" s="1000"/>
      <c r="R3322" s="1000"/>
      <c r="S3322" s="1000"/>
      <c r="T3322" s="1000"/>
      <c r="U3322" s="1000"/>
      <c r="V3322" s="1000"/>
      <c r="W3322" s="1000"/>
      <c r="X3322" s="1000"/>
      <c r="Y3322" s="1001"/>
      <c r="Z3322" s="1001" t="str">
        <f t="shared" si="900"/>
        <v xml:space="preserve">Cap.5 Pct.1:  Daca Cod SIRUTA (Col.C1) # 0, atunci suma pe rand (Suma (Col.(1 la 6)) # 0, pentru Rd.(2 la n). </v>
      </c>
      <c r="AA3322" s="2205">
        <f t="shared" si="894"/>
        <v>1</v>
      </c>
      <c r="AB3322" s="3036">
        <v>154</v>
      </c>
    </row>
    <row r="3323" spans="1:28" x14ac:dyDescent="0.25">
      <c r="A3323" s="1708">
        <f t="shared" ca="1" si="895"/>
        <v>0</v>
      </c>
      <c r="B3323" s="1708">
        <f t="shared" si="896"/>
        <v>10154084</v>
      </c>
      <c r="C3323" s="994">
        <v>154</v>
      </c>
      <c r="D3323" s="1796" t="s">
        <v>447</v>
      </c>
      <c r="E3323" s="994">
        <v>84</v>
      </c>
      <c r="F3323" s="995" t="s">
        <v>3974</v>
      </c>
      <c r="G3323" s="994"/>
      <c r="H3323" s="996" t="s">
        <v>345</v>
      </c>
      <c r="I3323" s="1091" t="s">
        <v>6024</v>
      </c>
      <c r="J3323" s="996"/>
      <c r="K3323" s="999" t="s">
        <v>7800</v>
      </c>
      <c r="L3323" s="1000">
        <f t="shared" ca="1" si="897"/>
        <v>0</v>
      </c>
      <c r="M3323" s="1000">
        <f t="shared" si="898"/>
        <v>0</v>
      </c>
      <c r="N3323" s="1724">
        <f t="shared" ca="1" si="899"/>
        <v>0</v>
      </c>
      <c r="O3323" s="1000"/>
      <c r="P3323" s="1000"/>
      <c r="Q3323" s="1000"/>
      <c r="R3323" s="1000"/>
      <c r="S3323" s="1000"/>
      <c r="T3323" s="1000"/>
      <c r="U3323" s="1000"/>
      <c r="V3323" s="1000"/>
      <c r="W3323" s="1000"/>
      <c r="X3323" s="1000"/>
      <c r="Y3323" s="1001"/>
      <c r="Z3323" s="1001" t="str">
        <f t="shared" si="900"/>
        <v xml:space="preserve">Cap.5 Pct.1:  Daca Cod SIRUTA (Col.C1) # 0, atunci suma pe rand (Suma (Col.(1 la 6)) # 0, pentru Rd.(2 la n). </v>
      </c>
      <c r="AA3323" s="2205">
        <f t="shared" ref="AA3323:AA3386" si="901">COUNTIF(B:B,B3323)</f>
        <v>1</v>
      </c>
      <c r="AB3323" s="3036">
        <v>154</v>
      </c>
    </row>
    <row r="3324" spans="1:28" x14ac:dyDescent="0.25">
      <c r="A3324" s="1708">
        <f t="shared" ca="1" si="895"/>
        <v>0</v>
      </c>
      <c r="B3324" s="1708">
        <f t="shared" si="896"/>
        <v>10154085</v>
      </c>
      <c r="C3324" s="994">
        <v>154</v>
      </c>
      <c r="D3324" s="1796" t="s">
        <v>447</v>
      </c>
      <c r="E3324" s="994">
        <v>85</v>
      </c>
      <c r="F3324" s="995" t="s">
        <v>3974</v>
      </c>
      <c r="G3324" s="994"/>
      <c r="H3324" s="996" t="s">
        <v>345</v>
      </c>
      <c r="I3324" s="1091" t="s">
        <v>6025</v>
      </c>
      <c r="J3324" s="996"/>
      <c r="K3324" s="999" t="s">
        <v>7801</v>
      </c>
      <c r="L3324" s="1000">
        <f t="shared" ca="1" si="897"/>
        <v>0</v>
      </c>
      <c r="M3324" s="1000">
        <f t="shared" si="898"/>
        <v>0</v>
      </c>
      <c r="N3324" s="1724">
        <f t="shared" ca="1" si="899"/>
        <v>0</v>
      </c>
      <c r="O3324" s="1000"/>
      <c r="P3324" s="1000"/>
      <c r="Q3324" s="1000"/>
      <c r="R3324" s="1000"/>
      <c r="S3324" s="1000"/>
      <c r="T3324" s="1000"/>
      <c r="U3324" s="1000"/>
      <c r="V3324" s="1000"/>
      <c r="W3324" s="1000"/>
      <c r="X3324" s="1000"/>
      <c r="Y3324" s="1001"/>
      <c r="Z3324" s="1001" t="str">
        <f t="shared" si="900"/>
        <v xml:space="preserve">Cap.5 Pct.1:  Daca Cod SIRUTA (Col.C1) # 0, atunci suma pe rand (Suma (Col.(1 la 6)) # 0, pentru Rd.(2 la n). </v>
      </c>
      <c r="AA3324" s="2205">
        <f t="shared" si="901"/>
        <v>1</v>
      </c>
      <c r="AB3324" s="3036">
        <v>154</v>
      </c>
    </row>
    <row r="3325" spans="1:28" x14ac:dyDescent="0.25">
      <c r="A3325" s="1708">
        <f t="shared" ca="1" si="895"/>
        <v>0</v>
      </c>
      <c r="B3325" s="1708">
        <f t="shared" si="896"/>
        <v>10154086</v>
      </c>
      <c r="C3325" s="994">
        <v>154</v>
      </c>
      <c r="D3325" s="1796" t="s">
        <v>447</v>
      </c>
      <c r="E3325" s="994">
        <v>86</v>
      </c>
      <c r="F3325" s="995" t="s">
        <v>3974</v>
      </c>
      <c r="G3325" s="994"/>
      <c r="H3325" s="996" t="s">
        <v>345</v>
      </c>
      <c r="I3325" s="1091" t="s">
        <v>6026</v>
      </c>
      <c r="J3325" s="996"/>
      <c r="K3325" s="999" t="s">
        <v>7802</v>
      </c>
      <c r="L3325" s="1000">
        <f t="shared" ca="1" si="897"/>
        <v>0</v>
      </c>
      <c r="M3325" s="1000">
        <f t="shared" si="898"/>
        <v>0</v>
      </c>
      <c r="N3325" s="1724">
        <f t="shared" ca="1" si="899"/>
        <v>0</v>
      </c>
      <c r="O3325" s="1000"/>
      <c r="P3325" s="1000"/>
      <c r="Q3325" s="1000"/>
      <c r="R3325" s="1000"/>
      <c r="S3325" s="1000"/>
      <c r="T3325" s="1000"/>
      <c r="U3325" s="1000"/>
      <c r="V3325" s="1000"/>
      <c r="W3325" s="1000"/>
      <c r="X3325" s="1000"/>
      <c r="Y3325" s="1001"/>
      <c r="Z3325" s="1001" t="str">
        <f t="shared" si="900"/>
        <v xml:space="preserve">Cap.5 Pct.1:  Daca Cod SIRUTA (Col.C1) # 0, atunci suma pe rand (Suma (Col.(1 la 6)) # 0, pentru Rd.(2 la n). </v>
      </c>
      <c r="AA3325" s="2205">
        <f t="shared" si="901"/>
        <v>1</v>
      </c>
      <c r="AB3325" s="3036">
        <v>154</v>
      </c>
    </row>
    <row r="3326" spans="1:28" x14ac:dyDescent="0.25">
      <c r="A3326" s="1708">
        <f t="shared" ca="1" si="895"/>
        <v>0</v>
      </c>
      <c r="B3326" s="1708">
        <f t="shared" si="896"/>
        <v>10154087</v>
      </c>
      <c r="C3326" s="994">
        <v>154</v>
      </c>
      <c r="D3326" s="1796" t="s">
        <v>447</v>
      </c>
      <c r="E3326" s="994">
        <v>87</v>
      </c>
      <c r="F3326" s="995" t="s">
        <v>3974</v>
      </c>
      <c r="G3326" s="994"/>
      <c r="H3326" s="996" t="s">
        <v>345</v>
      </c>
      <c r="I3326" s="1091" t="s">
        <v>6027</v>
      </c>
      <c r="J3326" s="996"/>
      <c r="K3326" s="999" t="s">
        <v>7803</v>
      </c>
      <c r="L3326" s="1000">
        <f t="shared" ca="1" si="897"/>
        <v>0</v>
      </c>
      <c r="M3326" s="1000">
        <f t="shared" si="898"/>
        <v>0</v>
      </c>
      <c r="N3326" s="1724">
        <f t="shared" ca="1" si="899"/>
        <v>0</v>
      </c>
      <c r="O3326" s="1000"/>
      <c r="P3326" s="1000"/>
      <c r="Q3326" s="1000"/>
      <c r="R3326" s="1000"/>
      <c r="S3326" s="1000"/>
      <c r="T3326" s="1000"/>
      <c r="U3326" s="1000"/>
      <c r="V3326" s="1000"/>
      <c r="W3326" s="1000"/>
      <c r="X3326" s="1000"/>
      <c r="Y3326" s="1001"/>
      <c r="Z3326" s="1001" t="str">
        <f t="shared" si="900"/>
        <v xml:space="preserve">Cap.5 Pct.1:  Daca Cod SIRUTA (Col.C1) # 0, atunci suma pe rand (Suma (Col.(1 la 6)) # 0, pentru Rd.(2 la n). </v>
      </c>
      <c r="AA3326" s="2205">
        <f t="shared" si="901"/>
        <v>1</v>
      </c>
      <c r="AB3326" s="3036">
        <v>154</v>
      </c>
    </row>
    <row r="3327" spans="1:28" x14ac:dyDescent="0.25">
      <c r="A3327" s="1708">
        <f t="shared" ca="1" si="895"/>
        <v>0</v>
      </c>
      <c r="B3327" s="1708">
        <f t="shared" si="896"/>
        <v>10154088</v>
      </c>
      <c r="C3327" s="994">
        <v>154</v>
      </c>
      <c r="D3327" s="1796" t="s">
        <v>447</v>
      </c>
      <c r="E3327" s="994">
        <v>88</v>
      </c>
      <c r="F3327" s="995" t="s">
        <v>3974</v>
      </c>
      <c r="G3327" s="994"/>
      <c r="H3327" s="996" t="s">
        <v>345</v>
      </c>
      <c r="I3327" s="1091" t="s">
        <v>6028</v>
      </c>
      <c r="J3327" s="996"/>
      <c r="K3327" s="999" t="s">
        <v>7804</v>
      </c>
      <c r="L3327" s="1000">
        <f t="shared" ca="1" si="897"/>
        <v>0</v>
      </c>
      <c r="M3327" s="1000">
        <f t="shared" si="898"/>
        <v>0</v>
      </c>
      <c r="N3327" s="1724">
        <f t="shared" ca="1" si="899"/>
        <v>0</v>
      </c>
      <c r="O3327" s="1000"/>
      <c r="P3327" s="1000"/>
      <c r="Q3327" s="1000"/>
      <c r="R3327" s="1000"/>
      <c r="S3327" s="1000"/>
      <c r="T3327" s="1000"/>
      <c r="U3327" s="1000"/>
      <c r="V3327" s="1000"/>
      <c r="W3327" s="1000"/>
      <c r="X3327" s="1000"/>
      <c r="Y3327" s="1001"/>
      <c r="Z3327" s="1001" t="str">
        <f t="shared" si="900"/>
        <v xml:space="preserve">Cap.5 Pct.1:  Daca Cod SIRUTA (Col.C1) # 0, atunci suma pe rand (Suma (Col.(1 la 6)) # 0, pentru Rd.(2 la n). </v>
      </c>
      <c r="AA3327" s="2205">
        <f t="shared" si="901"/>
        <v>1</v>
      </c>
      <c r="AB3327" s="3036">
        <v>154</v>
      </c>
    </row>
    <row r="3328" spans="1:28" x14ac:dyDescent="0.25">
      <c r="A3328" s="1708">
        <f t="shared" ca="1" si="895"/>
        <v>0</v>
      </c>
      <c r="B3328" s="1708">
        <f t="shared" si="896"/>
        <v>10154089</v>
      </c>
      <c r="C3328" s="994">
        <v>154</v>
      </c>
      <c r="D3328" s="1796" t="s">
        <v>447</v>
      </c>
      <c r="E3328" s="994">
        <v>89</v>
      </c>
      <c r="F3328" s="995" t="s">
        <v>3974</v>
      </c>
      <c r="G3328" s="994"/>
      <c r="H3328" s="996" t="s">
        <v>345</v>
      </c>
      <c r="I3328" s="1091" t="s">
        <v>6029</v>
      </c>
      <c r="J3328" s="996"/>
      <c r="K3328" s="999" t="s">
        <v>7805</v>
      </c>
      <c r="L3328" s="1000">
        <f t="shared" ca="1" si="897"/>
        <v>0</v>
      </c>
      <c r="M3328" s="1000">
        <f t="shared" si="898"/>
        <v>0</v>
      </c>
      <c r="N3328" s="1724">
        <f t="shared" ca="1" si="899"/>
        <v>0</v>
      </c>
      <c r="O3328" s="1000"/>
      <c r="P3328" s="1000"/>
      <c r="Q3328" s="1000"/>
      <c r="R3328" s="1000"/>
      <c r="S3328" s="1000"/>
      <c r="T3328" s="1000"/>
      <c r="U3328" s="1000"/>
      <c r="V3328" s="1000"/>
      <c r="W3328" s="1000"/>
      <c r="X3328" s="1000"/>
      <c r="Y3328" s="1001"/>
      <c r="Z3328" s="1001" t="str">
        <f t="shared" si="900"/>
        <v xml:space="preserve">Cap.5 Pct.1:  Daca Cod SIRUTA (Col.C1) # 0, atunci suma pe rand (Suma (Col.(1 la 6)) # 0, pentru Rd.(2 la n). </v>
      </c>
      <c r="AA3328" s="2205">
        <f t="shared" si="901"/>
        <v>1</v>
      </c>
      <c r="AB3328" s="3036">
        <v>154</v>
      </c>
    </row>
    <row r="3329" spans="1:28" x14ac:dyDescent="0.25">
      <c r="A3329" s="1708">
        <f t="shared" ref="A3329:A3392" ca="1" si="902">IF(D3329="DA",IF(ISERROR(N3329),A3328+1,IF(N3329=1,A3328+1,A3328)),A3328)</f>
        <v>0</v>
      </c>
      <c r="B3329" s="1708">
        <f t="shared" si="896"/>
        <v>10154090</v>
      </c>
      <c r="C3329" s="994">
        <v>154</v>
      </c>
      <c r="D3329" s="1796" t="s">
        <v>447</v>
      </c>
      <c r="E3329" s="994">
        <v>90</v>
      </c>
      <c r="F3329" s="995" t="s">
        <v>3974</v>
      </c>
      <c r="G3329" s="994"/>
      <c r="H3329" s="996" t="s">
        <v>345</v>
      </c>
      <c r="I3329" s="1091" t="s">
        <v>6030</v>
      </c>
      <c r="J3329" s="996"/>
      <c r="K3329" s="999" t="s">
        <v>7806</v>
      </c>
      <c r="L3329" s="1000">
        <f t="shared" ca="1" si="897"/>
        <v>0</v>
      </c>
      <c r="M3329" s="1000">
        <f t="shared" si="898"/>
        <v>0</v>
      </c>
      <c r="N3329" s="1724">
        <f t="shared" ca="1" si="899"/>
        <v>0</v>
      </c>
      <c r="O3329" s="1000"/>
      <c r="P3329" s="1000"/>
      <c r="Q3329" s="1000"/>
      <c r="R3329" s="1000"/>
      <c r="S3329" s="1000"/>
      <c r="T3329" s="1000"/>
      <c r="U3329" s="1000"/>
      <c r="V3329" s="1000"/>
      <c r="W3329" s="1000"/>
      <c r="X3329" s="1000"/>
      <c r="Y3329" s="1001"/>
      <c r="Z3329" s="1001" t="str">
        <f t="shared" si="900"/>
        <v xml:space="preserve">Cap.5 Pct.1:  Daca Cod SIRUTA (Col.C1) # 0, atunci suma pe rand (Suma (Col.(1 la 6)) # 0, pentru Rd.(2 la n). </v>
      </c>
      <c r="AA3329" s="2205">
        <f t="shared" si="901"/>
        <v>1</v>
      </c>
      <c r="AB3329" s="3036">
        <v>154</v>
      </c>
    </row>
    <row r="3330" spans="1:28" x14ac:dyDescent="0.25">
      <c r="A3330" s="1708">
        <f t="shared" ca="1" si="902"/>
        <v>0</v>
      </c>
      <c r="B3330" s="1708">
        <f t="shared" si="896"/>
        <v>10154091</v>
      </c>
      <c r="C3330" s="994">
        <v>154</v>
      </c>
      <c r="D3330" s="1796" t="s">
        <v>447</v>
      </c>
      <c r="E3330" s="994">
        <v>91</v>
      </c>
      <c r="F3330" s="995" t="s">
        <v>3974</v>
      </c>
      <c r="G3330" s="994"/>
      <c r="H3330" s="996" t="s">
        <v>345</v>
      </c>
      <c r="I3330" s="1091" t="s">
        <v>6031</v>
      </c>
      <c r="J3330" s="996"/>
      <c r="K3330" s="999" t="s">
        <v>7807</v>
      </c>
      <c r="L3330" s="1000">
        <f t="shared" ca="1" si="897"/>
        <v>0</v>
      </c>
      <c r="M3330" s="1000">
        <f t="shared" si="898"/>
        <v>0</v>
      </c>
      <c r="N3330" s="1724">
        <f t="shared" ca="1" si="899"/>
        <v>0</v>
      </c>
      <c r="O3330" s="1000"/>
      <c r="P3330" s="1000"/>
      <c r="Q3330" s="1000"/>
      <c r="R3330" s="1000"/>
      <c r="S3330" s="1000"/>
      <c r="T3330" s="1000"/>
      <c r="U3330" s="1000"/>
      <c r="V3330" s="1000"/>
      <c r="W3330" s="1000"/>
      <c r="X3330" s="1000"/>
      <c r="Y3330" s="1001"/>
      <c r="Z3330" s="1001" t="str">
        <f t="shared" si="900"/>
        <v xml:space="preserve">Cap.5 Pct.1:  Daca Cod SIRUTA (Col.C1) # 0, atunci suma pe rand (Suma (Col.(1 la 6)) # 0, pentru Rd.(2 la n). </v>
      </c>
      <c r="AA3330" s="2205">
        <f t="shared" si="901"/>
        <v>1</v>
      </c>
      <c r="AB3330" s="3036">
        <v>154</v>
      </c>
    </row>
    <row r="3331" spans="1:28" x14ac:dyDescent="0.25">
      <c r="A3331" s="1708">
        <f t="shared" ca="1" si="902"/>
        <v>0</v>
      </c>
      <c r="B3331" s="1708">
        <f t="shared" si="896"/>
        <v>10154092</v>
      </c>
      <c r="C3331" s="994">
        <v>154</v>
      </c>
      <c r="D3331" s="1796" t="s">
        <v>447</v>
      </c>
      <c r="E3331" s="994">
        <v>92</v>
      </c>
      <c r="F3331" s="995" t="s">
        <v>3974</v>
      </c>
      <c r="G3331" s="994"/>
      <c r="H3331" s="996" t="s">
        <v>345</v>
      </c>
      <c r="I3331" s="1091" t="s">
        <v>6032</v>
      </c>
      <c r="J3331" s="996"/>
      <c r="K3331" s="999" t="s">
        <v>7808</v>
      </c>
      <c r="L3331" s="1000">
        <f t="shared" ca="1" si="897"/>
        <v>0</v>
      </c>
      <c r="M3331" s="1000">
        <f t="shared" si="898"/>
        <v>0</v>
      </c>
      <c r="N3331" s="1724">
        <f t="shared" ca="1" si="899"/>
        <v>0</v>
      </c>
      <c r="O3331" s="1000"/>
      <c r="P3331" s="1000"/>
      <c r="Q3331" s="1000"/>
      <c r="R3331" s="1000"/>
      <c r="S3331" s="1000"/>
      <c r="T3331" s="1000"/>
      <c r="U3331" s="1000"/>
      <c r="V3331" s="1000"/>
      <c r="W3331" s="1000"/>
      <c r="X3331" s="1000"/>
      <c r="Y3331" s="1001"/>
      <c r="Z3331" s="1001" t="str">
        <f t="shared" si="900"/>
        <v xml:space="preserve">Cap.5 Pct.1:  Daca Cod SIRUTA (Col.C1) # 0, atunci suma pe rand (Suma (Col.(1 la 6)) # 0, pentru Rd.(2 la n). </v>
      </c>
      <c r="AA3331" s="2205">
        <f t="shared" si="901"/>
        <v>1</v>
      </c>
      <c r="AB3331" s="3036">
        <v>154</v>
      </c>
    </row>
    <row r="3332" spans="1:28" x14ac:dyDescent="0.25">
      <c r="A3332" s="1708">
        <f t="shared" ca="1" si="902"/>
        <v>0</v>
      </c>
      <c r="B3332" s="1708">
        <f t="shared" si="896"/>
        <v>10154093</v>
      </c>
      <c r="C3332" s="994">
        <v>154</v>
      </c>
      <c r="D3332" s="1796" t="s">
        <v>447</v>
      </c>
      <c r="E3332" s="994">
        <v>93</v>
      </c>
      <c r="F3332" s="995" t="s">
        <v>3974</v>
      </c>
      <c r="G3332" s="994"/>
      <c r="H3332" s="996" t="s">
        <v>345</v>
      </c>
      <c r="I3332" s="1091" t="s">
        <v>6033</v>
      </c>
      <c r="J3332" s="996"/>
      <c r="K3332" s="999" t="s">
        <v>7809</v>
      </c>
      <c r="L3332" s="1000">
        <f t="shared" ca="1" si="897"/>
        <v>0</v>
      </c>
      <c r="M3332" s="1000">
        <f t="shared" si="898"/>
        <v>0</v>
      </c>
      <c r="N3332" s="1724">
        <f t="shared" ca="1" si="899"/>
        <v>0</v>
      </c>
      <c r="O3332" s="1000"/>
      <c r="P3332" s="1000"/>
      <c r="Q3332" s="1000"/>
      <c r="R3332" s="1000"/>
      <c r="S3332" s="1000"/>
      <c r="T3332" s="1000"/>
      <c r="U3332" s="1000"/>
      <c r="V3332" s="1000"/>
      <c r="W3332" s="1000"/>
      <c r="X3332" s="1000"/>
      <c r="Y3332" s="1001"/>
      <c r="Z3332" s="1001" t="str">
        <f t="shared" si="900"/>
        <v xml:space="preserve">Cap.5 Pct.1:  Daca Cod SIRUTA (Col.C1) # 0, atunci suma pe rand (Suma (Col.(1 la 6)) # 0, pentru Rd.(2 la n). </v>
      </c>
      <c r="AA3332" s="2205">
        <f t="shared" si="901"/>
        <v>1</v>
      </c>
      <c r="AB3332" s="3036">
        <v>154</v>
      </c>
    </row>
    <row r="3333" spans="1:28" x14ac:dyDescent="0.25">
      <c r="A3333" s="1708">
        <f t="shared" ca="1" si="902"/>
        <v>0</v>
      </c>
      <c r="B3333" s="1708">
        <f t="shared" si="896"/>
        <v>10154094</v>
      </c>
      <c r="C3333" s="994">
        <v>154</v>
      </c>
      <c r="D3333" s="1796" t="s">
        <v>447</v>
      </c>
      <c r="E3333" s="994">
        <v>94</v>
      </c>
      <c r="F3333" s="995" t="s">
        <v>3974</v>
      </c>
      <c r="G3333" s="994"/>
      <c r="H3333" s="996" t="s">
        <v>345</v>
      </c>
      <c r="I3333" s="1091" t="s">
        <v>6034</v>
      </c>
      <c r="J3333" s="996"/>
      <c r="K3333" s="999" t="s">
        <v>7810</v>
      </c>
      <c r="L3333" s="1000">
        <f t="shared" ca="1" si="897"/>
        <v>0</v>
      </c>
      <c r="M3333" s="1000">
        <f t="shared" si="898"/>
        <v>0</v>
      </c>
      <c r="N3333" s="1724">
        <f t="shared" ca="1" si="899"/>
        <v>0</v>
      </c>
      <c r="O3333" s="1000"/>
      <c r="P3333" s="1000"/>
      <c r="Q3333" s="1000"/>
      <c r="R3333" s="1000"/>
      <c r="S3333" s="1000"/>
      <c r="T3333" s="1000"/>
      <c r="U3333" s="1000"/>
      <c r="V3333" s="1000"/>
      <c r="W3333" s="1000"/>
      <c r="X3333" s="1000"/>
      <c r="Y3333" s="1001"/>
      <c r="Z3333" s="1001" t="str">
        <f t="shared" si="900"/>
        <v xml:space="preserve">Cap.5 Pct.1:  Daca Cod SIRUTA (Col.C1) # 0, atunci suma pe rand (Suma (Col.(1 la 6)) # 0, pentru Rd.(2 la n). </v>
      </c>
      <c r="AA3333" s="2205">
        <f t="shared" si="901"/>
        <v>1</v>
      </c>
      <c r="AB3333" s="3036">
        <v>154</v>
      </c>
    </row>
    <row r="3334" spans="1:28" x14ac:dyDescent="0.25">
      <c r="A3334" s="1708">
        <f t="shared" ca="1" si="902"/>
        <v>0</v>
      </c>
      <c r="B3334" s="1708">
        <f t="shared" si="896"/>
        <v>10154095</v>
      </c>
      <c r="C3334" s="994">
        <v>154</v>
      </c>
      <c r="D3334" s="1796" t="s">
        <v>447</v>
      </c>
      <c r="E3334" s="994">
        <v>95</v>
      </c>
      <c r="F3334" s="995" t="s">
        <v>3974</v>
      </c>
      <c r="G3334" s="994"/>
      <c r="H3334" s="996" t="s">
        <v>345</v>
      </c>
      <c r="I3334" s="1091" t="s">
        <v>6035</v>
      </c>
      <c r="J3334" s="996"/>
      <c r="K3334" s="999" t="s">
        <v>7811</v>
      </c>
      <c r="L3334" s="1000">
        <f t="shared" ca="1" si="897"/>
        <v>0</v>
      </c>
      <c r="M3334" s="1000">
        <f t="shared" si="898"/>
        <v>0</v>
      </c>
      <c r="N3334" s="1724">
        <f t="shared" ca="1" si="899"/>
        <v>0</v>
      </c>
      <c r="O3334" s="1000"/>
      <c r="P3334" s="1000"/>
      <c r="Q3334" s="1000"/>
      <c r="R3334" s="1000"/>
      <c r="S3334" s="1000"/>
      <c r="T3334" s="1000"/>
      <c r="U3334" s="1000"/>
      <c r="V3334" s="1000"/>
      <c r="W3334" s="1000"/>
      <c r="X3334" s="1000"/>
      <c r="Y3334" s="1001"/>
      <c r="Z3334" s="1001" t="str">
        <f t="shared" si="900"/>
        <v xml:space="preserve">Cap.5 Pct.1:  Daca Cod SIRUTA (Col.C1) # 0, atunci suma pe rand (Suma (Col.(1 la 6)) # 0, pentru Rd.(2 la n). </v>
      </c>
      <c r="AA3334" s="2205">
        <f t="shared" si="901"/>
        <v>1</v>
      </c>
      <c r="AB3334" s="3036">
        <v>154</v>
      </c>
    </row>
    <row r="3335" spans="1:28" x14ac:dyDescent="0.25">
      <c r="A3335" s="1708">
        <f t="shared" ca="1" si="902"/>
        <v>0</v>
      </c>
      <c r="B3335" s="1708">
        <f t="shared" si="896"/>
        <v>10154096</v>
      </c>
      <c r="C3335" s="994">
        <v>154</v>
      </c>
      <c r="D3335" s="1796" t="s">
        <v>447</v>
      </c>
      <c r="E3335" s="994">
        <v>96</v>
      </c>
      <c r="F3335" s="995" t="s">
        <v>3974</v>
      </c>
      <c r="G3335" s="994"/>
      <c r="H3335" s="996" t="s">
        <v>345</v>
      </c>
      <c r="I3335" s="1091" t="s">
        <v>6036</v>
      </c>
      <c r="J3335" s="996"/>
      <c r="K3335" s="999" t="s">
        <v>7812</v>
      </c>
      <c r="L3335" s="1000">
        <f t="shared" ca="1" si="897"/>
        <v>0</v>
      </c>
      <c r="M3335" s="1000">
        <f t="shared" si="898"/>
        <v>0</v>
      </c>
      <c r="N3335" s="1724">
        <f t="shared" ca="1" si="899"/>
        <v>0</v>
      </c>
      <c r="O3335" s="1000"/>
      <c r="P3335" s="1000"/>
      <c r="Q3335" s="1000"/>
      <c r="R3335" s="1000"/>
      <c r="S3335" s="1000"/>
      <c r="T3335" s="1000"/>
      <c r="U3335" s="1000"/>
      <c r="V3335" s="1000"/>
      <c r="W3335" s="1000"/>
      <c r="X3335" s="1000"/>
      <c r="Y3335" s="1001"/>
      <c r="Z3335" s="1001" t="str">
        <f t="shared" si="900"/>
        <v xml:space="preserve">Cap.5 Pct.1:  Daca Cod SIRUTA (Col.C1) # 0, atunci suma pe rand (Suma (Col.(1 la 6)) # 0, pentru Rd.(2 la n). </v>
      </c>
      <c r="AA3335" s="2205">
        <f t="shared" si="901"/>
        <v>1</v>
      </c>
      <c r="AB3335" s="3036">
        <v>154</v>
      </c>
    </row>
    <row r="3336" spans="1:28" x14ac:dyDescent="0.25">
      <c r="A3336" s="1708">
        <f t="shared" ca="1" si="902"/>
        <v>0</v>
      </c>
      <c r="B3336" s="1708">
        <f t="shared" si="896"/>
        <v>10154097</v>
      </c>
      <c r="C3336" s="994">
        <v>154</v>
      </c>
      <c r="D3336" s="1796" t="s">
        <v>447</v>
      </c>
      <c r="E3336" s="994">
        <v>97</v>
      </c>
      <c r="F3336" s="995" t="s">
        <v>3974</v>
      </c>
      <c r="G3336" s="994"/>
      <c r="H3336" s="996" t="s">
        <v>345</v>
      </c>
      <c r="I3336" s="1091" t="s">
        <v>6037</v>
      </c>
      <c r="J3336" s="996"/>
      <c r="K3336" s="999" t="s">
        <v>7813</v>
      </c>
      <c r="L3336" s="1000">
        <f t="shared" ca="1" si="897"/>
        <v>0</v>
      </c>
      <c r="M3336" s="1000">
        <f t="shared" si="898"/>
        <v>0</v>
      </c>
      <c r="N3336" s="1724">
        <f t="shared" ca="1" si="899"/>
        <v>0</v>
      </c>
      <c r="O3336" s="1000"/>
      <c r="P3336" s="1000"/>
      <c r="Q3336" s="1000"/>
      <c r="R3336" s="1000"/>
      <c r="S3336" s="1000"/>
      <c r="T3336" s="1000"/>
      <c r="U3336" s="1000"/>
      <c r="V3336" s="1000"/>
      <c r="W3336" s="1000"/>
      <c r="X3336" s="1000"/>
      <c r="Y3336" s="1001"/>
      <c r="Z3336" s="1001" t="str">
        <f t="shared" si="900"/>
        <v xml:space="preserve">Cap.5 Pct.1:  Daca Cod SIRUTA (Col.C1) # 0, atunci suma pe rand (Suma (Col.(1 la 6)) # 0, pentru Rd.(2 la n). </v>
      </c>
      <c r="AA3336" s="2205">
        <f t="shared" si="901"/>
        <v>1</v>
      </c>
      <c r="AB3336" s="3036">
        <v>154</v>
      </c>
    </row>
    <row r="3337" spans="1:28" x14ac:dyDescent="0.25">
      <c r="A3337" s="1708">
        <f t="shared" ca="1" si="902"/>
        <v>0</v>
      </c>
      <c r="B3337" s="1708">
        <f t="shared" si="896"/>
        <v>10154098</v>
      </c>
      <c r="C3337" s="994">
        <v>154</v>
      </c>
      <c r="D3337" s="1796" t="s">
        <v>447</v>
      </c>
      <c r="E3337" s="994">
        <v>98</v>
      </c>
      <c r="F3337" s="995" t="s">
        <v>3974</v>
      </c>
      <c r="G3337" s="994"/>
      <c r="H3337" s="996" t="s">
        <v>345</v>
      </c>
      <c r="I3337" s="1091" t="s">
        <v>6038</v>
      </c>
      <c r="J3337" s="996"/>
      <c r="K3337" s="999" t="s">
        <v>7814</v>
      </c>
      <c r="L3337" s="1000">
        <f t="shared" ca="1" si="897"/>
        <v>0</v>
      </c>
      <c r="M3337" s="1000">
        <f t="shared" si="898"/>
        <v>0</v>
      </c>
      <c r="N3337" s="1724">
        <f t="shared" ca="1" si="899"/>
        <v>0</v>
      </c>
      <c r="O3337" s="1000"/>
      <c r="P3337" s="1000"/>
      <c r="Q3337" s="1000"/>
      <c r="R3337" s="1000"/>
      <c r="S3337" s="1000"/>
      <c r="T3337" s="1000"/>
      <c r="U3337" s="1000"/>
      <c r="V3337" s="1000"/>
      <c r="W3337" s="1000"/>
      <c r="X3337" s="1000"/>
      <c r="Y3337" s="1001"/>
      <c r="Z3337" s="1001" t="str">
        <f t="shared" si="900"/>
        <v xml:space="preserve">Cap.5 Pct.1:  Daca Cod SIRUTA (Col.C1) # 0, atunci suma pe rand (Suma (Col.(1 la 6)) # 0, pentru Rd.(2 la n). </v>
      </c>
      <c r="AA3337" s="2205">
        <f t="shared" si="901"/>
        <v>1</v>
      </c>
      <c r="AB3337" s="3036">
        <v>154</v>
      </c>
    </row>
    <row r="3338" spans="1:28" x14ac:dyDescent="0.25">
      <c r="A3338" s="1708">
        <f t="shared" ca="1" si="902"/>
        <v>0</v>
      </c>
      <c r="B3338" s="1708">
        <f t="shared" si="896"/>
        <v>10154099</v>
      </c>
      <c r="C3338" s="994">
        <v>154</v>
      </c>
      <c r="D3338" s="1796" t="s">
        <v>447</v>
      </c>
      <c r="E3338" s="994">
        <v>99</v>
      </c>
      <c r="F3338" s="995" t="s">
        <v>3974</v>
      </c>
      <c r="G3338" s="994"/>
      <c r="H3338" s="996" t="s">
        <v>345</v>
      </c>
      <c r="I3338" s="1091" t="s">
        <v>6039</v>
      </c>
      <c r="J3338" s="996"/>
      <c r="K3338" s="999" t="s">
        <v>7815</v>
      </c>
      <c r="L3338" s="1000">
        <f t="shared" ca="1" si="897"/>
        <v>0</v>
      </c>
      <c r="M3338" s="1000">
        <f t="shared" si="898"/>
        <v>0</v>
      </c>
      <c r="N3338" s="1724">
        <f t="shared" ca="1" si="899"/>
        <v>0</v>
      </c>
      <c r="O3338" s="1000"/>
      <c r="P3338" s="1000"/>
      <c r="Q3338" s="1000"/>
      <c r="R3338" s="1000"/>
      <c r="S3338" s="1000"/>
      <c r="T3338" s="1000"/>
      <c r="U3338" s="1000"/>
      <c r="V3338" s="1000"/>
      <c r="W3338" s="1000"/>
      <c r="X3338" s="1000"/>
      <c r="Y3338" s="1001"/>
      <c r="Z3338" s="1001" t="str">
        <f t="shared" si="900"/>
        <v xml:space="preserve">Cap.5 Pct.1:  Daca Cod SIRUTA (Col.C1) # 0, atunci suma pe rand (Suma (Col.(1 la 6)) # 0, pentru Rd.(2 la n). </v>
      </c>
      <c r="AA3338" s="2205">
        <f t="shared" si="901"/>
        <v>1</v>
      </c>
      <c r="AB3338" s="3036">
        <v>154</v>
      </c>
    </row>
    <row r="3339" spans="1:28" x14ac:dyDescent="0.25">
      <c r="A3339" s="1708">
        <f t="shared" ca="1" si="902"/>
        <v>0</v>
      </c>
      <c r="B3339" s="1708">
        <f t="shared" ref="B3339:B3402" si="903">VALUE("1"&amp;TEXT(C3339,"0000")&amp;TEXT(E3339,"000"))</f>
        <v>10154100</v>
      </c>
      <c r="C3339" s="994">
        <v>154</v>
      </c>
      <c r="D3339" s="1796" t="s">
        <v>447</v>
      </c>
      <c r="E3339" s="994">
        <v>100</v>
      </c>
      <c r="F3339" s="995" t="s">
        <v>3974</v>
      </c>
      <c r="G3339" s="994"/>
      <c r="H3339" s="996" t="s">
        <v>345</v>
      </c>
      <c r="I3339" s="1091" t="s">
        <v>6040</v>
      </c>
      <c r="J3339" s="996"/>
      <c r="K3339" s="999" t="s">
        <v>7816</v>
      </c>
      <c r="L3339" s="1000">
        <f t="shared" ca="1" si="897"/>
        <v>0</v>
      </c>
      <c r="M3339" s="1000">
        <f t="shared" si="898"/>
        <v>0</v>
      </c>
      <c r="N3339" s="1724">
        <f t="shared" ca="1" si="899"/>
        <v>0</v>
      </c>
      <c r="O3339" s="1000"/>
      <c r="P3339" s="1000"/>
      <c r="Q3339" s="1000"/>
      <c r="R3339" s="1000"/>
      <c r="S3339" s="1000"/>
      <c r="T3339" s="1000"/>
      <c r="U3339" s="1000"/>
      <c r="V3339" s="1000"/>
      <c r="W3339" s="1000"/>
      <c r="X3339" s="1000"/>
      <c r="Y3339" s="1001"/>
      <c r="Z3339" s="1001" t="str">
        <f t="shared" si="900"/>
        <v xml:space="preserve">Cap.5 Pct.1:  Daca Cod SIRUTA (Col.C1) # 0, atunci suma pe rand (Suma (Col.(1 la 6)) # 0, pentru Rd.(2 la n). </v>
      </c>
      <c r="AA3339" s="2205">
        <f t="shared" si="901"/>
        <v>1</v>
      </c>
      <c r="AB3339" s="3036">
        <v>154</v>
      </c>
    </row>
    <row r="3340" spans="1:28" x14ac:dyDescent="0.25">
      <c r="A3340" s="1708">
        <f t="shared" ca="1" si="902"/>
        <v>0</v>
      </c>
      <c r="B3340" s="1708">
        <f t="shared" si="903"/>
        <v>10154101</v>
      </c>
      <c r="C3340" s="994">
        <v>154</v>
      </c>
      <c r="D3340" s="1796" t="s">
        <v>447</v>
      </c>
      <c r="E3340" s="994">
        <v>101</v>
      </c>
      <c r="F3340" s="995" t="s">
        <v>3974</v>
      </c>
      <c r="G3340" s="994"/>
      <c r="H3340" s="996" t="s">
        <v>345</v>
      </c>
      <c r="I3340" s="1091" t="s">
        <v>6041</v>
      </c>
      <c r="J3340" s="996"/>
      <c r="K3340" s="999" t="s">
        <v>7817</v>
      </c>
      <c r="L3340" s="1000">
        <f t="shared" ca="1" si="897"/>
        <v>0</v>
      </c>
      <c r="M3340" s="1000">
        <f t="shared" si="898"/>
        <v>0</v>
      </c>
      <c r="N3340" s="1724">
        <f t="shared" ca="1" si="899"/>
        <v>0</v>
      </c>
      <c r="O3340" s="1000"/>
      <c r="P3340" s="1000"/>
      <c r="Q3340" s="1000"/>
      <c r="R3340" s="1000"/>
      <c r="S3340" s="1000"/>
      <c r="T3340" s="1000"/>
      <c r="U3340" s="1000"/>
      <c r="V3340" s="1000"/>
      <c r="W3340" s="1000"/>
      <c r="X3340" s="1000"/>
      <c r="Y3340" s="1001"/>
      <c r="Z3340" s="1001" t="str">
        <f t="shared" si="900"/>
        <v xml:space="preserve">Cap.5 Pct.1:  Daca Cod SIRUTA (Col.C1) # 0, atunci suma pe rand (Suma (Col.(1 la 6)) # 0, pentru Rd.(2 la n). </v>
      </c>
      <c r="AA3340" s="2205">
        <f t="shared" si="901"/>
        <v>1</v>
      </c>
      <c r="AB3340" s="3036">
        <v>154</v>
      </c>
    </row>
    <row r="3341" spans="1:28" x14ac:dyDescent="0.25">
      <c r="A3341" s="1708">
        <f t="shared" ca="1" si="902"/>
        <v>0</v>
      </c>
      <c r="B3341" s="1708">
        <f t="shared" si="903"/>
        <v>10154102</v>
      </c>
      <c r="C3341" s="994">
        <v>154</v>
      </c>
      <c r="D3341" s="1796" t="s">
        <v>447</v>
      </c>
      <c r="E3341" s="994">
        <v>102</v>
      </c>
      <c r="F3341" s="995" t="s">
        <v>3974</v>
      </c>
      <c r="G3341" s="994"/>
      <c r="H3341" s="996" t="s">
        <v>345</v>
      </c>
      <c r="I3341" s="1091" t="s">
        <v>6042</v>
      </c>
      <c r="J3341" s="996"/>
      <c r="K3341" s="999" t="s">
        <v>7818</v>
      </c>
      <c r="L3341" s="1000">
        <f t="shared" ca="1" si="897"/>
        <v>0</v>
      </c>
      <c r="M3341" s="1000">
        <f t="shared" si="898"/>
        <v>0</v>
      </c>
      <c r="N3341" s="1724">
        <f t="shared" ca="1" si="899"/>
        <v>0</v>
      </c>
      <c r="O3341" s="1000"/>
      <c r="P3341" s="1000"/>
      <c r="Q3341" s="1000"/>
      <c r="R3341" s="1000"/>
      <c r="S3341" s="1000"/>
      <c r="T3341" s="1000"/>
      <c r="U3341" s="1000"/>
      <c r="V3341" s="1000"/>
      <c r="W3341" s="1000"/>
      <c r="X3341" s="1000"/>
      <c r="Y3341" s="1001"/>
      <c r="Z3341" s="1001" t="str">
        <f t="shared" si="900"/>
        <v xml:space="preserve">Cap.5 Pct.1:  Daca Cod SIRUTA (Col.C1) # 0, atunci suma pe rand (Suma (Col.(1 la 6)) # 0, pentru Rd.(2 la n). </v>
      </c>
      <c r="AA3341" s="2205">
        <f t="shared" si="901"/>
        <v>1</v>
      </c>
      <c r="AB3341" s="3036">
        <v>154</v>
      </c>
    </row>
    <row r="3342" spans="1:28" x14ac:dyDescent="0.25">
      <c r="A3342" s="1708">
        <f t="shared" ca="1" si="902"/>
        <v>0</v>
      </c>
      <c r="B3342" s="1708">
        <f t="shared" si="903"/>
        <v>10154103</v>
      </c>
      <c r="C3342" s="994">
        <v>154</v>
      </c>
      <c r="D3342" s="1796" t="s">
        <v>447</v>
      </c>
      <c r="E3342" s="994">
        <v>103</v>
      </c>
      <c r="F3342" s="995" t="s">
        <v>3974</v>
      </c>
      <c r="G3342" s="994"/>
      <c r="H3342" s="996" t="s">
        <v>345</v>
      </c>
      <c r="I3342" s="1091" t="s">
        <v>6043</v>
      </c>
      <c r="J3342" s="996"/>
      <c r="K3342" s="999" t="s">
        <v>7819</v>
      </c>
      <c r="L3342" s="1000">
        <f t="shared" ca="1" si="897"/>
        <v>0</v>
      </c>
      <c r="M3342" s="1000">
        <f t="shared" si="898"/>
        <v>0</v>
      </c>
      <c r="N3342" s="1724">
        <f t="shared" ca="1" si="899"/>
        <v>0</v>
      </c>
      <c r="O3342" s="1000"/>
      <c r="P3342" s="1000"/>
      <c r="Q3342" s="1000"/>
      <c r="R3342" s="1000"/>
      <c r="S3342" s="1000"/>
      <c r="T3342" s="1000"/>
      <c r="U3342" s="1000"/>
      <c r="V3342" s="1000"/>
      <c r="W3342" s="1000"/>
      <c r="X3342" s="1000"/>
      <c r="Y3342" s="1001"/>
      <c r="Z3342" s="1001" t="str">
        <f t="shared" si="900"/>
        <v xml:space="preserve">Cap.5 Pct.1:  Daca Cod SIRUTA (Col.C1) # 0, atunci suma pe rand (Suma (Col.(1 la 6)) # 0, pentru Rd.(2 la n). </v>
      </c>
      <c r="AA3342" s="2205">
        <f t="shared" si="901"/>
        <v>1</v>
      </c>
      <c r="AB3342" s="3036">
        <v>154</v>
      </c>
    </row>
    <row r="3343" spans="1:28" x14ac:dyDescent="0.25">
      <c r="A3343" s="1708">
        <f t="shared" ca="1" si="902"/>
        <v>0</v>
      </c>
      <c r="B3343" s="1708">
        <f t="shared" si="903"/>
        <v>10154104</v>
      </c>
      <c r="C3343" s="994">
        <v>154</v>
      </c>
      <c r="D3343" s="1796" t="s">
        <v>447</v>
      </c>
      <c r="E3343" s="994">
        <v>104</v>
      </c>
      <c r="F3343" s="995" t="s">
        <v>3974</v>
      </c>
      <c r="G3343" s="994"/>
      <c r="H3343" s="996" t="s">
        <v>345</v>
      </c>
      <c r="I3343" s="1091" t="s">
        <v>6044</v>
      </c>
      <c r="J3343" s="996"/>
      <c r="K3343" s="999" t="s">
        <v>7820</v>
      </c>
      <c r="L3343" s="1000">
        <f t="shared" ca="1" si="897"/>
        <v>0</v>
      </c>
      <c r="M3343" s="1000">
        <f t="shared" si="898"/>
        <v>0</v>
      </c>
      <c r="N3343" s="1724">
        <f t="shared" ca="1" si="899"/>
        <v>0</v>
      </c>
      <c r="O3343" s="1000"/>
      <c r="P3343" s="1000"/>
      <c r="Q3343" s="1000"/>
      <c r="R3343" s="1000"/>
      <c r="S3343" s="1000"/>
      <c r="T3343" s="1000"/>
      <c r="U3343" s="1000"/>
      <c r="V3343" s="1000"/>
      <c r="W3343" s="1000"/>
      <c r="X3343" s="1000"/>
      <c r="Y3343" s="1001"/>
      <c r="Z3343" s="1001" t="str">
        <f t="shared" si="900"/>
        <v xml:space="preserve">Cap.5 Pct.1:  Daca Cod SIRUTA (Col.C1) # 0, atunci suma pe rand (Suma (Col.(1 la 6)) # 0, pentru Rd.(2 la n). </v>
      </c>
      <c r="AA3343" s="2205">
        <f t="shared" si="901"/>
        <v>1</v>
      </c>
      <c r="AB3343" s="3036">
        <v>154</v>
      </c>
    </row>
    <row r="3344" spans="1:28" x14ac:dyDescent="0.25">
      <c r="A3344" s="1708">
        <f t="shared" ca="1" si="902"/>
        <v>0</v>
      </c>
      <c r="B3344" s="1708">
        <f t="shared" si="903"/>
        <v>10154105</v>
      </c>
      <c r="C3344" s="994">
        <v>154</v>
      </c>
      <c r="D3344" s="1796" t="s">
        <v>447</v>
      </c>
      <c r="E3344" s="994">
        <v>105</v>
      </c>
      <c r="F3344" s="995" t="s">
        <v>3974</v>
      </c>
      <c r="G3344" s="994"/>
      <c r="H3344" s="996" t="s">
        <v>345</v>
      </c>
      <c r="I3344" s="1091" t="s">
        <v>6045</v>
      </c>
      <c r="J3344" s="996"/>
      <c r="K3344" s="999" t="s">
        <v>7821</v>
      </c>
      <c r="L3344" s="1000">
        <f t="shared" ca="1" si="897"/>
        <v>0</v>
      </c>
      <c r="M3344" s="1000">
        <f t="shared" si="898"/>
        <v>0</v>
      </c>
      <c r="N3344" s="1724">
        <f t="shared" ca="1" si="899"/>
        <v>0</v>
      </c>
      <c r="O3344" s="1000"/>
      <c r="P3344" s="1000"/>
      <c r="Q3344" s="1000"/>
      <c r="R3344" s="1000"/>
      <c r="S3344" s="1000"/>
      <c r="T3344" s="1000"/>
      <c r="U3344" s="1000"/>
      <c r="V3344" s="1000"/>
      <c r="W3344" s="1000"/>
      <c r="X3344" s="1000"/>
      <c r="Y3344" s="1001"/>
      <c r="Z3344" s="1001" t="str">
        <f t="shared" si="900"/>
        <v xml:space="preserve">Cap.5 Pct.1:  Daca Cod SIRUTA (Col.C1) # 0, atunci suma pe rand (Suma (Col.(1 la 6)) # 0, pentru Rd.(2 la n). </v>
      </c>
      <c r="AA3344" s="2205">
        <f t="shared" si="901"/>
        <v>1</v>
      </c>
      <c r="AB3344" s="3036">
        <v>154</v>
      </c>
    </row>
    <row r="3345" spans="1:28" x14ac:dyDescent="0.25">
      <c r="A3345" s="1708">
        <f t="shared" ca="1" si="902"/>
        <v>0</v>
      </c>
      <c r="B3345" s="1708">
        <f t="shared" si="903"/>
        <v>10154106</v>
      </c>
      <c r="C3345" s="994">
        <v>154</v>
      </c>
      <c r="D3345" s="1796" t="s">
        <v>447</v>
      </c>
      <c r="E3345" s="994">
        <v>106</v>
      </c>
      <c r="F3345" s="995" t="s">
        <v>3974</v>
      </c>
      <c r="G3345" s="994"/>
      <c r="H3345" s="996" t="s">
        <v>345</v>
      </c>
      <c r="I3345" s="1091" t="s">
        <v>6046</v>
      </c>
      <c r="J3345" s="996"/>
      <c r="K3345" s="999" t="s">
        <v>7822</v>
      </c>
      <c r="L3345" s="1000">
        <f t="shared" ca="1" si="897"/>
        <v>0</v>
      </c>
      <c r="M3345" s="1000">
        <f t="shared" si="898"/>
        <v>0</v>
      </c>
      <c r="N3345" s="1724">
        <f t="shared" ca="1" si="899"/>
        <v>0</v>
      </c>
      <c r="O3345" s="1000"/>
      <c r="P3345" s="1000"/>
      <c r="Q3345" s="1000"/>
      <c r="R3345" s="1000"/>
      <c r="S3345" s="1000"/>
      <c r="T3345" s="1000"/>
      <c r="U3345" s="1000"/>
      <c r="V3345" s="1000"/>
      <c r="W3345" s="1000"/>
      <c r="X3345" s="1000"/>
      <c r="Y3345" s="1001"/>
      <c r="Z3345" s="1001" t="str">
        <f t="shared" si="900"/>
        <v xml:space="preserve">Cap.5 Pct.1:  Daca Cod SIRUTA (Col.C1) # 0, atunci suma pe rand (Suma (Col.(1 la 6)) # 0, pentru Rd.(2 la n). </v>
      </c>
      <c r="AA3345" s="2205">
        <f t="shared" si="901"/>
        <v>1</v>
      </c>
      <c r="AB3345" s="3036">
        <v>154</v>
      </c>
    </row>
    <row r="3346" spans="1:28" x14ac:dyDescent="0.25">
      <c r="A3346" s="1708">
        <f t="shared" ca="1" si="902"/>
        <v>0</v>
      </c>
      <c r="B3346" s="1708">
        <f t="shared" si="903"/>
        <v>10154107</v>
      </c>
      <c r="C3346" s="994">
        <v>154</v>
      </c>
      <c r="D3346" s="1796" t="s">
        <v>447</v>
      </c>
      <c r="E3346" s="994">
        <v>107</v>
      </c>
      <c r="F3346" s="995" t="s">
        <v>3974</v>
      </c>
      <c r="G3346" s="994"/>
      <c r="H3346" s="996" t="s">
        <v>345</v>
      </c>
      <c r="I3346" s="1091" t="s">
        <v>6047</v>
      </c>
      <c r="J3346" s="996"/>
      <c r="K3346" s="999" t="s">
        <v>7823</v>
      </c>
      <c r="L3346" s="1000">
        <f t="shared" ca="1" si="897"/>
        <v>0</v>
      </c>
      <c r="M3346" s="1000">
        <f t="shared" si="898"/>
        <v>0</v>
      </c>
      <c r="N3346" s="1724">
        <f t="shared" ca="1" si="899"/>
        <v>0</v>
      </c>
      <c r="O3346" s="1000"/>
      <c r="P3346" s="1000"/>
      <c r="Q3346" s="1000"/>
      <c r="R3346" s="1000"/>
      <c r="S3346" s="1000"/>
      <c r="T3346" s="1000"/>
      <c r="U3346" s="1000"/>
      <c r="V3346" s="1000"/>
      <c r="W3346" s="1000"/>
      <c r="X3346" s="1000"/>
      <c r="Y3346" s="1001"/>
      <c r="Z3346" s="1001" t="str">
        <f t="shared" si="900"/>
        <v xml:space="preserve">Cap.5 Pct.1:  Daca Cod SIRUTA (Col.C1) # 0, atunci suma pe rand (Suma (Col.(1 la 6)) # 0, pentru Rd.(2 la n). </v>
      </c>
      <c r="AA3346" s="2205">
        <f t="shared" si="901"/>
        <v>1</v>
      </c>
      <c r="AB3346" s="3036">
        <v>154</v>
      </c>
    </row>
    <row r="3347" spans="1:28" x14ac:dyDescent="0.25">
      <c r="A3347" s="1708">
        <f t="shared" ca="1" si="902"/>
        <v>0</v>
      </c>
      <c r="B3347" s="1708">
        <f t="shared" si="903"/>
        <v>10154108</v>
      </c>
      <c r="C3347" s="994">
        <v>154</v>
      </c>
      <c r="D3347" s="1796" t="s">
        <v>447</v>
      </c>
      <c r="E3347" s="994">
        <v>108</v>
      </c>
      <c r="F3347" s="995" t="s">
        <v>3974</v>
      </c>
      <c r="G3347" s="994"/>
      <c r="H3347" s="996" t="s">
        <v>345</v>
      </c>
      <c r="I3347" s="1091" t="s">
        <v>6048</v>
      </c>
      <c r="J3347" s="996"/>
      <c r="K3347" s="999" t="s">
        <v>7824</v>
      </c>
      <c r="L3347" s="1000">
        <f t="shared" ca="1" si="897"/>
        <v>0</v>
      </c>
      <c r="M3347" s="1000">
        <f t="shared" si="898"/>
        <v>0</v>
      </c>
      <c r="N3347" s="1724">
        <f t="shared" ca="1" si="899"/>
        <v>0</v>
      </c>
      <c r="O3347" s="1000"/>
      <c r="P3347" s="1000"/>
      <c r="Q3347" s="1000"/>
      <c r="R3347" s="1000"/>
      <c r="S3347" s="1000"/>
      <c r="T3347" s="1000"/>
      <c r="U3347" s="1000"/>
      <c r="V3347" s="1000"/>
      <c r="W3347" s="1000"/>
      <c r="X3347" s="1000"/>
      <c r="Y3347" s="1001"/>
      <c r="Z3347" s="1001" t="str">
        <f t="shared" si="900"/>
        <v xml:space="preserve">Cap.5 Pct.1:  Daca Cod SIRUTA (Col.C1) # 0, atunci suma pe rand (Suma (Col.(1 la 6)) # 0, pentru Rd.(2 la n). </v>
      </c>
      <c r="AA3347" s="2205">
        <f t="shared" si="901"/>
        <v>1</v>
      </c>
      <c r="AB3347" s="3036">
        <v>154</v>
      </c>
    </row>
    <row r="3348" spans="1:28" x14ac:dyDescent="0.25">
      <c r="A3348" s="1708">
        <f t="shared" ca="1" si="902"/>
        <v>0</v>
      </c>
      <c r="B3348" s="1708">
        <f t="shared" si="903"/>
        <v>10154109</v>
      </c>
      <c r="C3348" s="994">
        <v>154</v>
      </c>
      <c r="D3348" s="1796" t="s">
        <v>447</v>
      </c>
      <c r="E3348" s="994">
        <v>109</v>
      </c>
      <c r="F3348" s="995" t="s">
        <v>3974</v>
      </c>
      <c r="G3348" s="994"/>
      <c r="H3348" s="996" t="s">
        <v>345</v>
      </c>
      <c r="I3348" s="1091" t="s">
        <v>6049</v>
      </c>
      <c r="J3348" s="996"/>
      <c r="K3348" s="999" t="s">
        <v>7825</v>
      </c>
      <c r="L3348" s="1000">
        <f t="shared" ca="1" si="897"/>
        <v>0</v>
      </c>
      <c r="M3348" s="1000">
        <f t="shared" si="898"/>
        <v>0</v>
      </c>
      <c r="N3348" s="1724">
        <f t="shared" ca="1" si="899"/>
        <v>0</v>
      </c>
      <c r="O3348" s="1000"/>
      <c r="P3348" s="1000"/>
      <c r="Q3348" s="1000"/>
      <c r="R3348" s="1000"/>
      <c r="S3348" s="1000"/>
      <c r="T3348" s="1000"/>
      <c r="U3348" s="1000"/>
      <c r="V3348" s="1000"/>
      <c r="W3348" s="1000"/>
      <c r="X3348" s="1000"/>
      <c r="Y3348" s="1001"/>
      <c r="Z3348" s="1001" t="str">
        <f t="shared" si="900"/>
        <v xml:space="preserve">Cap.5 Pct.1:  Daca Cod SIRUTA (Col.C1) # 0, atunci suma pe rand (Suma (Col.(1 la 6)) # 0, pentru Rd.(2 la n). </v>
      </c>
      <c r="AA3348" s="2205">
        <f t="shared" si="901"/>
        <v>1</v>
      </c>
      <c r="AB3348" s="3036">
        <v>154</v>
      </c>
    </row>
    <row r="3349" spans="1:28" x14ac:dyDescent="0.25">
      <c r="A3349" s="1708">
        <f t="shared" ca="1" si="902"/>
        <v>0</v>
      </c>
      <c r="B3349" s="1708">
        <f t="shared" si="903"/>
        <v>10154110</v>
      </c>
      <c r="C3349" s="994">
        <v>154</v>
      </c>
      <c r="D3349" s="1796" t="s">
        <v>447</v>
      </c>
      <c r="E3349" s="994">
        <v>110</v>
      </c>
      <c r="F3349" s="995" t="s">
        <v>3974</v>
      </c>
      <c r="G3349" s="994"/>
      <c r="H3349" s="996" t="s">
        <v>345</v>
      </c>
      <c r="I3349" s="1091" t="s">
        <v>6050</v>
      </c>
      <c r="J3349" s="996"/>
      <c r="K3349" s="999" t="s">
        <v>7826</v>
      </c>
      <c r="L3349" s="1000">
        <f t="shared" ca="1" si="897"/>
        <v>0</v>
      </c>
      <c r="M3349" s="1000">
        <f t="shared" si="898"/>
        <v>0</v>
      </c>
      <c r="N3349" s="1724">
        <f t="shared" ca="1" si="899"/>
        <v>0</v>
      </c>
      <c r="O3349" s="1000"/>
      <c r="P3349" s="1000"/>
      <c r="Q3349" s="1000"/>
      <c r="R3349" s="1000"/>
      <c r="S3349" s="1000"/>
      <c r="T3349" s="1000"/>
      <c r="U3349" s="1000"/>
      <c r="V3349" s="1000"/>
      <c r="W3349" s="1000"/>
      <c r="X3349" s="1000"/>
      <c r="Y3349" s="1001"/>
      <c r="Z3349" s="1001" t="str">
        <f t="shared" si="900"/>
        <v xml:space="preserve">Cap.5 Pct.1:  Daca Cod SIRUTA (Col.C1) # 0, atunci suma pe rand (Suma (Col.(1 la 6)) # 0, pentru Rd.(2 la n). </v>
      </c>
      <c r="AA3349" s="2205">
        <f t="shared" si="901"/>
        <v>1</v>
      </c>
      <c r="AB3349" s="3036">
        <v>154</v>
      </c>
    </row>
    <row r="3350" spans="1:28" x14ac:dyDescent="0.25">
      <c r="A3350" s="1708">
        <f t="shared" ca="1" si="902"/>
        <v>0</v>
      </c>
      <c r="B3350" s="1708">
        <f t="shared" si="903"/>
        <v>10154111</v>
      </c>
      <c r="C3350" s="994">
        <v>154</v>
      </c>
      <c r="D3350" s="1796" t="s">
        <v>447</v>
      </c>
      <c r="E3350" s="994">
        <v>111</v>
      </c>
      <c r="F3350" s="995" t="s">
        <v>3974</v>
      </c>
      <c r="G3350" s="994"/>
      <c r="H3350" s="996" t="s">
        <v>345</v>
      </c>
      <c r="I3350" s="1091" t="s">
        <v>6051</v>
      </c>
      <c r="J3350" s="996"/>
      <c r="K3350" s="999" t="s">
        <v>7827</v>
      </c>
      <c r="L3350" s="1000">
        <f t="shared" ca="1" si="897"/>
        <v>0</v>
      </c>
      <c r="M3350" s="1000">
        <f t="shared" si="898"/>
        <v>0</v>
      </c>
      <c r="N3350" s="1724">
        <f t="shared" ca="1" si="899"/>
        <v>0</v>
      </c>
      <c r="O3350" s="1000"/>
      <c r="P3350" s="1000"/>
      <c r="Q3350" s="1000"/>
      <c r="R3350" s="1000"/>
      <c r="S3350" s="1000"/>
      <c r="T3350" s="1000"/>
      <c r="U3350" s="1000"/>
      <c r="V3350" s="1000"/>
      <c r="W3350" s="1000"/>
      <c r="X3350" s="1000"/>
      <c r="Y3350" s="1001"/>
      <c r="Z3350" s="1001" t="str">
        <f t="shared" si="900"/>
        <v xml:space="preserve">Cap.5 Pct.1:  Daca Cod SIRUTA (Col.C1) # 0, atunci suma pe rand (Suma (Col.(1 la 6)) # 0, pentru Rd.(2 la n). </v>
      </c>
      <c r="AA3350" s="2205">
        <f t="shared" si="901"/>
        <v>1</v>
      </c>
      <c r="AB3350" s="3036">
        <v>154</v>
      </c>
    </row>
    <row r="3351" spans="1:28" x14ac:dyDescent="0.25">
      <c r="A3351" s="1708">
        <f t="shared" ca="1" si="902"/>
        <v>0</v>
      </c>
      <c r="B3351" s="1708">
        <f t="shared" si="903"/>
        <v>10154112</v>
      </c>
      <c r="C3351" s="994">
        <v>154</v>
      </c>
      <c r="D3351" s="1796" t="s">
        <v>447</v>
      </c>
      <c r="E3351" s="994">
        <v>112</v>
      </c>
      <c r="F3351" s="995" t="s">
        <v>3974</v>
      </c>
      <c r="G3351" s="994"/>
      <c r="H3351" s="996" t="s">
        <v>345</v>
      </c>
      <c r="I3351" s="1091" t="s">
        <v>6052</v>
      </c>
      <c r="J3351" s="996"/>
      <c r="K3351" s="999" t="s">
        <v>7828</v>
      </c>
      <c r="L3351" s="1000">
        <f t="shared" ca="1" si="897"/>
        <v>0</v>
      </c>
      <c r="M3351" s="1000">
        <f t="shared" si="898"/>
        <v>0</v>
      </c>
      <c r="N3351" s="1724">
        <f t="shared" ca="1" si="899"/>
        <v>0</v>
      </c>
      <c r="O3351" s="1000"/>
      <c r="P3351" s="1000"/>
      <c r="Q3351" s="1000"/>
      <c r="R3351" s="1000"/>
      <c r="S3351" s="1000"/>
      <c r="T3351" s="1000"/>
      <c r="U3351" s="1000"/>
      <c r="V3351" s="1000"/>
      <c r="W3351" s="1000"/>
      <c r="X3351" s="1000"/>
      <c r="Y3351" s="1001"/>
      <c r="Z3351" s="1001" t="str">
        <f t="shared" si="900"/>
        <v xml:space="preserve">Cap.5 Pct.1:  Daca Cod SIRUTA (Col.C1) # 0, atunci suma pe rand (Suma (Col.(1 la 6)) # 0, pentru Rd.(2 la n). </v>
      </c>
      <c r="AA3351" s="2205">
        <f t="shared" si="901"/>
        <v>1</v>
      </c>
      <c r="AB3351" s="3036">
        <v>154</v>
      </c>
    </row>
    <row r="3352" spans="1:28" x14ac:dyDescent="0.25">
      <c r="A3352" s="1708">
        <f t="shared" ca="1" si="902"/>
        <v>0</v>
      </c>
      <c r="B3352" s="1708">
        <f t="shared" si="903"/>
        <v>10154113</v>
      </c>
      <c r="C3352" s="994">
        <v>154</v>
      </c>
      <c r="D3352" s="1796" t="s">
        <v>447</v>
      </c>
      <c r="E3352" s="994">
        <v>113</v>
      </c>
      <c r="F3352" s="995" t="s">
        <v>3974</v>
      </c>
      <c r="G3352" s="994"/>
      <c r="H3352" s="996" t="s">
        <v>345</v>
      </c>
      <c r="I3352" s="1091" t="s">
        <v>6053</v>
      </c>
      <c r="J3352" s="996"/>
      <c r="K3352" s="999" t="s">
        <v>7829</v>
      </c>
      <c r="L3352" s="1000">
        <f t="shared" ca="1" si="897"/>
        <v>0</v>
      </c>
      <c r="M3352" s="1000">
        <f t="shared" si="898"/>
        <v>0</v>
      </c>
      <c r="N3352" s="1724">
        <f t="shared" ca="1" si="899"/>
        <v>0</v>
      </c>
      <c r="O3352" s="1000"/>
      <c r="P3352" s="1000"/>
      <c r="Q3352" s="1000"/>
      <c r="R3352" s="1000"/>
      <c r="S3352" s="1000"/>
      <c r="T3352" s="1000"/>
      <c r="U3352" s="1000"/>
      <c r="V3352" s="1000"/>
      <c r="W3352" s="1000"/>
      <c r="X3352" s="1000"/>
      <c r="Y3352" s="1001"/>
      <c r="Z3352" s="1001" t="str">
        <f t="shared" si="900"/>
        <v xml:space="preserve">Cap.5 Pct.1:  Daca Cod SIRUTA (Col.C1) # 0, atunci suma pe rand (Suma (Col.(1 la 6)) # 0, pentru Rd.(2 la n). </v>
      </c>
      <c r="AA3352" s="2205">
        <f t="shared" si="901"/>
        <v>1</v>
      </c>
      <c r="AB3352" s="3036">
        <v>154</v>
      </c>
    </row>
    <row r="3353" spans="1:28" x14ac:dyDescent="0.25">
      <c r="A3353" s="1708">
        <f t="shared" ca="1" si="902"/>
        <v>0</v>
      </c>
      <c r="B3353" s="1708">
        <f t="shared" si="903"/>
        <v>10154114</v>
      </c>
      <c r="C3353" s="994">
        <v>154</v>
      </c>
      <c r="D3353" s="1796" t="s">
        <v>447</v>
      </c>
      <c r="E3353" s="994">
        <v>114</v>
      </c>
      <c r="F3353" s="995" t="s">
        <v>3974</v>
      </c>
      <c r="G3353" s="994"/>
      <c r="H3353" s="996" t="s">
        <v>345</v>
      </c>
      <c r="I3353" s="1091" t="s">
        <v>6054</v>
      </c>
      <c r="J3353" s="996"/>
      <c r="K3353" s="999" t="s">
        <v>7830</v>
      </c>
      <c r="L3353" s="1000">
        <f t="shared" ca="1" si="897"/>
        <v>0</v>
      </c>
      <c r="M3353" s="1000">
        <f t="shared" si="898"/>
        <v>0</v>
      </c>
      <c r="N3353" s="1724">
        <f t="shared" ca="1" si="899"/>
        <v>0</v>
      </c>
      <c r="O3353" s="1000"/>
      <c r="P3353" s="1000"/>
      <c r="Q3353" s="1000"/>
      <c r="R3353" s="1000"/>
      <c r="S3353" s="1000"/>
      <c r="T3353" s="1000"/>
      <c r="U3353" s="1000"/>
      <c r="V3353" s="1000"/>
      <c r="W3353" s="1000"/>
      <c r="X3353" s="1000"/>
      <c r="Y3353" s="1001"/>
      <c r="Z3353" s="1001" t="str">
        <f t="shared" si="900"/>
        <v xml:space="preserve">Cap.5 Pct.1:  Daca Cod SIRUTA (Col.C1) # 0, atunci suma pe rand (Suma (Col.(1 la 6)) # 0, pentru Rd.(2 la n). </v>
      </c>
      <c r="AA3353" s="2205">
        <f t="shared" si="901"/>
        <v>1</v>
      </c>
      <c r="AB3353" s="3036">
        <v>154</v>
      </c>
    </row>
    <row r="3354" spans="1:28" x14ac:dyDescent="0.25">
      <c r="A3354" s="1708">
        <f t="shared" ca="1" si="902"/>
        <v>0</v>
      </c>
      <c r="B3354" s="1708">
        <f t="shared" si="903"/>
        <v>10154115</v>
      </c>
      <c r="C3354" s="994">
        <v>154</v>
      </c>
      <c r="D3354" s="1796" t="s">
        <v>447</v>
      </c>
      <c r="E3354" s="994">
        <v>115</v>
      </c>
      <c r="F3354" s="995" t="s">
        <v>3974</v>
      </c>
      <c r="G3354" s="994"/>
      <c r="H3354" s="996" t="s">
        <v>345</v>
      </c>
      <c r="I3354" s="1091" t="s">
        <v>6055</v>
      </c>
      <c r="J3354" s="996"/>
      <c r="K3354" s="999" t="s">
        <v>7831</v>
      </c>
      <c r="L3354" s="1000">
        <f t="shared" ca="1" si="897"/>
        <v>0</v>
      </c>
      <c r="M3354" s="1000">
        <f t="shared" si="898"/>
        <v>0</v>
      </c>
      <c r="N3354" s="1724">
        <f t="shared" ca="1" si="899"/>
        <v>0</v>
      </c>
      <c r="O3354" s="1000"/>
      <c r="P3354" s="1000"/>
      <c r="Q3354" s="1000"/>
      <c r="R3354" s="1000"/>
      <c r="S3354" s="1000"/>
      <c r="T3354" s="1000"/>
      <c r="U3354" s="1000"/>
      <c r="V3354" s="1000"/>
      <c r="W3354" s="1000"/>
      <c r="X3354" s="1000"/>
      <c r="Y3354" s="1001"/>
      <c r="Z3354" s="1001" t="str">
        <f t="shared" si="900"/>
        <v xml:space="preserve">Cap.5 Pct.1:  Daca Cod SIRUTA (Col.C1) # 0, atunci suma pe rand (Suma (Col.(1 la 6)) # 0, pentru Rd.(2 la n). </v>
      </c>
      <c r="AA3354" s="2205">
        <f t="shared" si="901"/>
        <v>1</v>
      </c>
      <c r="AB3354" s="3036">
        <v>154</v>
      </c>
    </row>
    <row r="3355" spans="1:28" x14ac:dyDescent="0.25">
      <c r="A3355" s="1708">
        <f t="shared" ca="1" si="902"/>
        <v>0</v>
      </c>
      <c r="B3355" s="1708">
        <f t="shared" si="903"/>
        <v>10154116</v>
      </c>
      <c r="C3355" s="994">
        <v>154</v>
      </c>
      <c r="D3355" s="1796" t="s">
        <v>447</v>
      </c>
      <c r="E3355" s="994">
        <v>116</v>
      </c>
      <c r="F3355" s="995" t="s">
        <v>3974</v>
      </c>
      <c r="G3355" s="994"/>
      <c r="H3355" s="996" t="s">
        <v>345</v>
      </c>
      <c r="I3355" s="1091" t="s">
        <v>6056</v>
      </c>
      <c r="J3355" s="996"/>
      <c r="K3355" s="999" t="s">
        <v>7832</v>
      </c>
      <c r="L3355" s="1000">
        <f t="shared" ca="1" si="897"/>
        <v>0</v>
      </c>
      <c r="M3355" s="1000">
        <f t="shared" si="898"/>
        <v>0</v>
      </c>
      <c r="N3355" s="1724">
        <f t="shared" ca="1" si="899"/>
        <v>0</v>
      </c>
      <c r="O3355" s="1000"/>
      <c r="P3355" s="1000"/>
      <c r="Q3355" s="1000"/>
      <c r="R3355" s="1000"/>
      <c r="S3355" s="1000"/>
      <c r="T3355" s="1000"/>
      <c r="U3355" s="1000"/>
      <c r="V3355" s="1000"/>
      <c r="W3355" s="1000"/>
      <c r="X3355" s="1000"/>
      <c r="Y3355" s="1001"/>
      <c r="Z3355" s="1001" t="str">
        <f t="shared" si="900"/>
        <v xml:space="preserve">Cap.5 Pct.1:  Daca Cod SIRUTA (Col.C1) # 0, atunci suma pe rand (Suma (Col.(1 la 6)) # 0, pentru Rd.(2 la n). </v>
      </c>
      <c r="AA3355" s="2205">
        <f t="shared" si="901"/>
        <v>1</v>
      </c>
      <c r="AB3355" s="3036">
        <v>154</v>
      </c>
    </row>
    <row r="3356" spans="1:28" x14ac:dyDescent="0.25">
      <c r="A3356" s="1708">
        <f t="shared" ca="1" si="902"/>
        <v>0</v>
      </c>
      <c r="B3356" s="1708">
        <f t="shared" si="903"/>
        <v>10154117</v>
      </c>
      <c r="C3356" s="994">
        <v>154</v>
      </c>
      <c r="D3356" s="1796" t="s">
        <v>447</v>
      </c>
      <c r="E3356" s="994">
        <v>117</v>
      </c>
      <c r="F3356" s="995" t="s">
        <v>3974</v>
      </c>
      <c r="G3356" s="994"/>
      <c r="H3356" s="996" t="s">
        <v>345</v>
      </c>
      <c r="I3356" s="1091" t="s">
        <v>6057</v>
      </c>
      <c r="J3356" s="996"/>
      <c r="K3356" s="999" t="s">
        <v>7833</v>
      </c>
      <c r="L3356" s="1000">
        <f t="shared" ca="1" si="897"/>
        <v>0</v>
      </c>
      <c r="M3356" s="1000">
        <f t="shared" si="898"/>
        <v>0</v>
      </c>
      <c r="N3356" s="1724">
        <f t="shared" ca="1" si="899"/>
        <v>0</v>
      </c>
      <c r="O3356" s="1000"/>
      <c r="P3356" s="1000"/>
      <c r="Q3356" s="1000"/>
      <c r="R3356" s="1000"/>
      <c r="S3356" s="1000"/>
      <c r="T3356" s="1000"/>
      <c r="U3356" s="1000"/>
      <c r="V3356" s="1000"/>
      <c r="W3356" s="1000"/>
      <c r="X3356" s="1000"/>
      <c r="Y3356" s="1001"/>
      <c r="Z3356" s="1001" t="str">
        <f t="shared" si="900"/>
        <v xml:space="preserve">Cap.5 Pct.1:  Daca Cod SIRUTA (Col.C1) # 0, atunci suma pe rand (Suma (Col.(1 la 6)) # 0, pentru Rd.(2 la n). </v>
      </c>
      <c r="AA3356" s="2205">
        <f t="shared" si="901"/>
        <v>1</v>
      </c>
      <c r="AB3356" s="3036">
        <v>154</v>
      </c>
    </row>
    <row r="3357" spans="1:28" x14ac:dyDescent="0.25">
      <c r="A3357" s="1708">
        <f t="shared" ca="1" si="902"/>
        <v>0</v>
      </c>
      <c r="B3357" s="1708">
        <f t="shared" si="903"/>
        <v>10154118</v>
      </c>
      <c r="C3357" s="994">
        <v>154</v>
      </c>
      <c r="D3357" s="1796" t="s">
        <v>447</v>
      </c>
      <c r="E3357" s="994">
        <v>118</v>
      </c>
      <c r="F3357" s="995" t="s">
        <v>3974</v>
      </c>
      <c r="G3357" s="994"/>
      <c r="H3357" s="996" t="s">
        <v>345</v>
      </c>
      <c r="I3357" s="1091" t="s">
        <v>6058</v>
      </c>
      <c r="J3357" s="996"/>
      <c r="K3357" s="999" t="s">
        <v>7834</v>
      </c>
      <c r="L3357" s="1000">
        <f t="shared" ca="1" si="897"/>
        <v>0</v>
      </c>
      <c r="M3357" s="1000">
        <f t="shared" si="898"/>
        <v>0</v>
      </c>
      <c r="N3357" s="1724">
        <f t="shared" ca="1" si="899"/>
        <v>0</v>
      </c>
      <c r="O3357" s="1000"/>
      <c r="P3357" s="1000"/>
      <c r="Q3357" s="1000"/>
      <c r="R3357" s="1000"/>
      <c r="S3357" s="1000"/>
      <c r="T3357" s="1000"/>
      <c r="U3357" s="1000"/>
      <c r="V3357" s="1000"/>
      <c r="W3357" s="1000"/>
      <c r="X3357" s="1000"/>
      <c r="Y3357" s="1001"/>
      <c r="Z3357" s="1001" t="str">
        <f t="shared" si="900"/>
        <v xml:space="preserve">Cap.5 Pct.1:  Daca Cod SIRUTA (Col.C1) # 0, atunci suma pe rand (Suma (Col.(1 la 6)) # 0, pentru Rd.(2 la n). </v>
      </c>
      <c r="AA3357" s="2205">
        <f t="shared" si="901"/>
        <v>1</v>
      </c>
      <c r="AB3357" s="3036">
        <v>154</v>
      </c>
    </row>
    <row r="3358" spans="1:28" x14ac:dyDescent="0.25">
      <c r="A3358" s="1708">
        <f t="shared" ca="1" si="902"/>
        <v>0</v>
      </c>
      <c r="B3358" s="1708">
        <f t="shared" si="903"/>
        <v>10154119</v>
      </c>
      <c r="C3358" s="994">
        <v>154</v>
      </c>
      <c r="D3358" s="1796" t="s">
        <v>447</v>
      </c>
      <c r="E3358" s="994">
        <v>119</v>
      </c>
      <c r="F3358" s="995" t="s">
        <v>3974</v>
      </c>
      <c r="G3358" s="994"/>
      <c r="H3358" s="996" t="s">
        <v>345</v>
      </c>
      <c r="I3358" s="1091" t="s">
        <v>6059</v>
      </c>
      <c r="J3358" s="996"/>
      <c r="K3358" s="999" t="s">
        <v>7835</v>
      </c>
      <c r="L3358" s="1000">
        <f t="shared" ca="1" si="897"/>
        <v>0</v>
      </c>
      <c r="M3358" s="1000">
        <f t="shared" si="898"/>
        <v>0</v>
      </c>
      <c r="N3358" s="1724">
        <f t="shared" ca="1" si="899"/>
        <v>0</v>
      </c>
      <c r="O3358" s="1000"/>
      <c r="P3358" s="1000"/>
      <c r="Q3358" s="1000"/>
      <c r="R3358" s="1000"/>
      <c r="S3358" s="1000"/>
      <c r="T3358" s="1000"/>
      <c r="U3358" s="1000"/>
      <c r="V3358" s="1000"/>
      <c r="W3358" s="1000"/>
      <c r="X3358" s="1000"/>
      <c r="Y3358" s="1001"/>
      <c r="Z3358" s="1001" t="str">
        <f t="shared" si="900"/>
        <v xml:space="preserve">Cap.5 Pct.1:  Daca Cod SIRUTA (Col.C1) # 0, atunci suma pe rand (Suma (Col.(1 la 6)) # 0, pentru Rd.(2 la n). </v>
      </c>
      <c r="AA3358" s="2205">
        <f t="shared" si="901"/>
        <v>1</v>
      </c>
      <c r="AB3358" s="3036">
        <v>154</v>
      </c>
    </row>
    <row r="3359" spans="1:28" x14ac:dyDescent="0.25">
      <c r="A3359" s="1708">
        <f t="shared" ca="1" si="902"/>
        <v>0</v>
      </c>
      <c r="B3359" s="1708">
        <f t="shared" si="903"/>
        <v>10154120</v>
      </c>
      <c r="C3359" s="994">
        <v>154</v>
      </c>
      <c r="D3359" s="1796" t="s">
        <v>447</v>
      </c>
      <c r="E3359" s="994">
        <v>120</v>
      </c>
      <c r="F3359" s="995" t="s">
        <v>3974</v>
      </c>
      <c r="G3359" s="994"/>
      <c r="H3359" s="996" t="s">
        <v>345</v>
      </c>
      <c r="I3359" s="1091" t="s">
        <v>6060</v>
      </c>
      <c r="J3359" s="996"/>
      <c r="K3359" s="999" t="s">
        <v>7836</v>
      </c>
      <c r="L3359" s="1000">
        <f t="shared" ca="1" si="897"/>
        <v>0</v>
      </c>
      <c r="M3359" s="1000">
        <f t="shared" si="898"/>
        <v>0</v>
      </c>
      <c r="N3359" s="1724">
        <f t="shared" ca="1" si="899"/>
        <v>0</v>
      </c>
      <c r="O3359" s="1000"/>
      <c r="P3359" s="1000"/>
      <c r="Q3359" s="1000"/>
      <c r="R3359" s="1000"/>
      <c r="S3359" s="1000"/>
      <c r="T3359" s="1000"/>
      <c r="U3359" s="1000"/>
      <c r="V3359" s="1000"/>
      <c r="W3359" s="1000"/>
      <c r="X3359" s="1000"/>
      <c r="Y3359" s="1001"/>
      <c r="Z3359" s="1001" t="str">
        <f t="shared" si="900"/>
        <v xml:space="preserve">Cap.5 Pct.1:  Daca Cod SIRUTA (Col.C1) # 0, atunci suma pe rand (Suma (Col.(1 la 6)) # 0, pentru Rd.(2 la n). </v>
      </c>
      <c r="AA3359" s="2205">
        <f t="shared" si="901"/>
        <v>1</v>
      </c>
      <c r="AB3359" s="3036">
        <v>154</v>
      </c>
    </row>
    <row r="3360" spans="1:28" x14ac:dyDescent="0.25">
      <c r="A3360" s="1708">
        <f t="shared" ca="1" si="902"/>
        <v>0</v>
      </c>
      <c r="B3360" s="1708">
        <f t="shared" si="903"/>
        <v>10154121</v>
      </c>
      <c r="C3360" s="994">
        <v>154</v>
      </c>
      <c r="D3360" s="1796" t="s">
        <v>447</v>
      </c>
      <c r="E3360" s="994">
        <v>121</v>
      </c>
      <c r="F3360" s="995" t="s">
        <v>3974</v>
      </c>
      <c r="G3360" s="994"/>
      <c r="H3360" s="996" t="s">
        <v>345</v>
      </c>
      <c r="I3360" s="1091" t="s">
        <v>6061</v>
      </c>
      <c r="J3360" s="996"/>
      <c r="K3360" s="999" t="s">
        <v>7837</v>
      </c>
      <c r="L3360" s="1000">
        <f t="shared" ca="1" si="897"/>
        <v>0</v>
      </c>
      <c r="M3360" s="1000">
        <f t="shared" si="898"/>
        <v>0</v>
      </c>
      <c r="N3360" s="1724">
        <f t="shared" ca="1" si="899"/>
        <v>0</v>
      </c>
      <c r="O3360" s="1000"/>
      <c r="P3360" s="1000"/>
      <c r="Q3360" s="1000"/>
      <c r="R3360" s="1000"/>
      <c r="S3360" s="1000"/>
      <c r="T3360" s="1000"/>
      <c r="U3360" s="1000"/>
      <c r="V3360" s="1000"/>
      <c r="W3360" s="1000"/>
      <c r="X3360" s="1000"/>
      <c r="Y3360" s="1001"/>
      <c r="Z3360" s="1001" t="str">
        <f t="shared" si="900"/>
        <v xml:space="preserve">Cap.5 Pct.1:  Daca Cod SIRUTA (Col.C1) # 0, atunci suma pe rand (Suma (Col.(1 la 6)) # 0, pentru Rd.(2 la n). </v>
      </c>
      <c r="AA3360" s="2205">
        <f t="shared" si="901"/>
        <v>1</v>
      </c>
      <c r="AB3360" s="3036">
        <v>154</v>
      </c>
    </row>
    <row r="3361" spans="1:28" x14ac:dyDescent="0.25">
      <c r="A3361" s="1708">
        <f t="shared" ca="1" si="902"/>
        <v>0</v>
      </c>
      <c r="B3361" s="1708">
        <f t="shared" si="903"/>
        <v>10154122</v>
      </c>
      <c r="C3361" s="994">
        <v>154</v>
      </c>
      <c r="D3361" s="1796" t="s">
        <v>447</v>
      </c>
      <c r="E3361" s="994">
        <v>122</v>
      </c>
      <c r="F3361" s="995" t="s">
        <v>3974</v>
      </c>
      <c r="G3361" s="994"/>
      <c r="H3361" s="996" t="s">
        <v>345</v>
      </c>
      <c r="I3361" s="1091" t="s">
        <v>6062</v>
      </c>
      <c r="J3361" s="996"/>
      <c r="K3361" s="999" t="s">
        <v>7838</v>
      </c>
      <c r="L3361" s="1000">
        <f t="shared" ca="1" si="897"/>
        <v>0</v>
      </c>
      <c r="M3361" s="1000">
        <f t="shared" si="898"/>
        <v>0</v>
      </c>
      <c r="N3361" s="1724">
        <f t="shared" ca="1" si="899"/>
        <v>0</v>
      </c>
      <c r="O3361" s="1000"/>
      <c r="P3361" s="1000"/>
      <c r="Q3361" s="1000"/>
      <c r="R3361" s="1000"/>
      <c r="S3361" s="1000"/>
      <c r="T3361" s="1000"/>
      <c r="U3361" s="1000"/>
      <c r="V3361" s="1000"/>
      <c r="W3361" s="1000"/>
      <c r="X3361" s="1000"/>
      <c r="Y3361" s="1001"/>
      <c r="Z3361" s="1001" t="str">
        <f t="shared" si="900"/>
        <v xml:space="preserve">Cap.5 Pct.1:  Daca Cod SIRUTA (Col.C1) # 0, atunci suma pe rand (Suma (Col.(1 la 6)) # 0, pentru Rd.(2 la n). </v>
      </c>
      <c r="AA3361" s="2205">
        <f t="shared" si="901"/>
        <v>1</v>
      </c>
      <c r="AB3361" s="3036">
        <v>154</v>
      </c>
    </row>
    <row r="3362" spans="1:28" x14ac:dyDescent="0.25">
      <c r="A3362" s="1708">
        <f t="shared" ca="1" si="902"/>
        <v>0</v>
      </c>
      <c r="B3362" s="1708">
        <f t="shared" si="903"/>
        <v>10154123</v>
      </c>
      <c r="C3362" s="994">
        <v>154</v>
      </c>
      <c r="D3362" s="1796" t="s">
        <v>447</v>
      </c>
      <c r="E3362" s="994">
        <v>123</v>
      </c>
      <c r="F3362" s="995" t="s">
        <v>3974</v>
      </c>
      <c r="G3362" s="994"/>
      <c r="H3362" s="996" t="s">
        <v>345</v>
      </c>
      <c r="I3362" s="1091" t="s">
        <v>6063</v>
      </c>
      <c r="J3362" s="996"/>
      <c r="K3362" s="999" t="s">
        <v>7839</v>
      </c>
      <c r="L3362" s="1000">
        <f t="shared" ca="1" si="897"/>
        <v>0</v>
      </c>
      <c r="M3362" s="1000">
        <f t="shared" si="898"/>
        <v>0</v>
      </c>
      <c r="N3362" s="1724">
        <f t="shared" ca="1" si="899"/>
        <v>0</v>
      </c>
      <c r="O3362" s="1000"/>
      <c r="P3362" s="1000"/>
      <c r="Q3362" s="1000"/>
      <c r="R3362" s="1000"/>
      <c r="S3362" s="1000"/>
      <c r="T3362" s="1000"/>
      <c r="U3362" s="1000"/>
      <c r="V3362" s="1000"/>
      <c r="W3362" s="1000"/>
      <c r="X3362" s="1000"/>
      <c r="Y3362" s="1001"/>
      <c r="Z3362" s="1001" t="str">
        <f t="shared" si="900"/>
        <v xml:space="preserve">Cap.5 Pct.1:  Daca Cod SIRUTA (Col.C1) # 0, atunci suma pe rand (Suma (Col.(1 la 6)) # 0, pentru Rd.(2 la n). </v>
      </c>
      <c r="AA3362" s="2205">
        <f t="shared" si="901"/>
        <v>1</v>
      </c>
      <c r="AB3362" s="3036">
        <v>154</v>
      </c>
    </row>
    <row r="3363" spans="1:28" x14ac:dyDescent="0.25">
      <c r="A3363" s="1708">
        <f t="shared" ca="1" si="902"/>
        <v>0</v>
      </c>
      <c r="B3363" s="1708">
        <f t="shared" si="903"/>
        <v>10154124</v>
      </c>
      <c r="C3363" s="994">
        <v>154</v>
      </c>
      <c r="D3363" s="1796" t="s">
        <v>447</v>
      </c>
      <c r="E3363" s="994">
        <v>124</v>
      </c>
      <c r="F3363" s="995" t="s">
        <v>3974</v>
      </c>
      <c r="G3363" s="994"/>
      <c r="H3363" s="996" t="s">
        <v>345</v>
      </c>
      <c r="I3363" s="1091" t="s">
        <v>6064</v>
      </c>
      <c r="J3363" s="996"/>
      <c r="K3363" s="999" t="s">
        <v>7840</v>
      </c>
      <c r="L3363" s="1000">
        <f t="shared" ca="1" si="897"/>
        <v>0</v>
      </c>
      <c r="M3363" s="1000">
        <f t="shared" si="898"/>
        <v>0</v>
      </c>
      <c r="N3363" s="1724">
        <f t="shared" ca="1" si="899"/>
        <v>0</v>
      </c>
      <c r="O3363" s="1000"/>
      <c r="P3363" s="1000"/>
      <c r="Q3363" s="1000"/>
      <c r="R3363" s="1000"/>
      <c r="S3363" s="1000"/>
      <c r="T3363" s="1000"/>
      <c r="U3363" s="1000"/>
      <c r="V3363" s="1000"/>
      <c r="W3363" s="1000"/>
      <c r="X3363" s="1000"/>
      <c r="Y3363" s="1001"/>
      <c r="Z3363" s="1001" t="str">
        <f t="shared" si="900"/>
        <v xml:space="preserve">Cap.5 Pct.1:  Daca Cod SIRUTA (Col.C1) # 0, atunci suma pe rand (Suma (Col.(1 la 6)) # 0, pentru Rd.(2 la n). </v>
      </c>
      <c r="AA3363" s="2205">
        <f t="shared" si="901"/>
        <v>1</v>
      </c>
      <c r="AB3363" s="3036">
        <v>154</v>
      </c>
    </row>
    <row r="3364" spans="1:28" x14ac:dyDescent="0.25">
      <c r="A3364" s="1708">
        <f t="shared" ca="1" si="902"/>
        <v>0</v>
      </c>
      <c r="B3364" s="1708">
        <f t="shared" si="903"/>
        <v>10154125</v>
      </c>
      <c r="C3364" s="994">
        <v>154</v>
      </c>
      <c r="D3364" s="1796" t="s">
        <v>447</v>
      </c>
      <c r="E3364" s="994">
        <v>125</v>
      </c>
      <c r="F3364" s="995" t="s">
        <v>3974</v>
      </c>
      <c r="G3364" s="994"/>
      <c r="H3364" s="996" t="s">
        <v>345</v>
      </c>
      <c r="I3364" s="1091" t="s">
        <v>6065</v>
      </c>
      <c r="J3364" s="996"/>
      <c r="K3364" s="999" t="s">
        <v>7841</v>
      </c>
      <c r="L3364" s="1000">
        <f t="shared" ca="1" si="897"/>
        <v>0</v>
      </c>
      <c r="M3364" s="1000">
        <f t="shared" si="898"/>
        <v>0</v>
      </c>
      <c r="N3364" s="1724">
        <f t="shared" ca="1" si="899"/>
        <v>0</v>
      </c>
      <c r="O3364" s="1000"/>
      <c r="P3364" s="1000"/>
      <c r="Q3364" s="1000"/>
      <c r="R3364" s="1000"/>
      <c r="S3364" s="1000"/>
      <c r="T3364" s="1000"/>
      <c r="U3364" s="1000"/>
      <c r="V3364" s="1000"/>
      <c r="W3364" s="1000"/>
      <c r="X3364" s="1000"/>
      <c r="Y3364" s="1001"/>
      <c r="Z3364" s="1001" t="str">
        <f t="shared" si="900"/>
        <v xml:space="preserve">Cap.5 Pct.1:  Daca Cod SIRUTA (Col.C1) # 0, atunci suma pe rand (Suma (Col.(1 la 6)) # 0, pentru Rd.(2 la n). </v>
      </c>
      <c r="AA3364" s="2205">
        <f t="shared" si="901"/>
        <v>1</v>
      </c>
      <c r="AB3364" s="3036">
        <v>154</v>
      </c>
    </row>
    <row r="3365" spans="1:28" x14ac:dyDescent="0.25">
      <c r="A3365" s="1708">
        <f t="shared" ca="1" si="902"/>
        <v>0</v>
      </c>
      <c r="B3365" s="1708">
        <f t="shared" si="903"/>
        <v>10154126</v>
      </c>
      <c r="C3365" s="994">
        <v>154</v>
      </c>
      <c r="D3365" s="1796" t="s">
        <v>447</v>
      </c>
      <c r="E3365" s="994">
        <v>126</v>
      </c>
      <c r="F3365" s="995" t="s">
        <v>3974</v>
      </c>
      <c r="G3365" s="994"/>
      <c r="H3365" s="996" t="s">
        <v>345</v>
      </c>
      <c r="I3365" s="1091" t="s">
        <v>6066</v>
      </c>
      <c r="J3365" s="996"/>
      <c r="K3365" s="999" t="s">
        <v>7842</v>
      </c>
      <c r="L3365" s="1000">
        <f t="shared" ca="1" si="897"/>
        <v>0</v>
      </c>
      <c r="M3365" s="1000">
        <f t="shared" si="898"/>
        <v>0</v>
      </c>
      <c r="N3365" s="1724">
        <f t="shared" ca="1" si="899"/>
        <v>0</v>
      </c>
      <c r="O3365" s="1000"/>
      <c r="P3365" s="1000"/>
      <c r="Q3365" s="1000"/>
      <c r="R3365" s="1000"/>
      <c r="S3365" s="1000"/>
      <c r="T3365" s="1000"/>
      <c r="U3365" s="1000"/>
      <c r="V3365" s="1000"/>
      <c r="W3365" s="1000"/>
      <c r="X3365" s="1000"/>
      <c r="Y3365" s="1001"/>
      <c r="Z3365" s="1001" t="str">
        <f t="shared" si="900"/>
        <v xml:space="preserve">Cap.5 Pct.1:  Daca Cod SIRUTA (Col.C1) # 0, atunci suma pe rand (Suma (Col.(1 la 6)) # 0, pentru Rd.(2 la n). </v>
      </c>
      <c r="AA3365" s="2205">
        <f t="shared" si="901"/>
        <v>1</v>
      </c>
      <c r="AB3365" s="3036">
        <v>154</v>
      </c>
    </row>
    <row r="3366" spans="1:28" x14ac:dyDescent="0.25">
      <c r="A3366" s="1708">
        <f t="shared" ca="1" si="902"/>
        <v>0</v>
      </c>
      <c r="B3366" s="1708">
        <f t="shared" si="903"/>
        <v>10154127</v>
      </c>
      <c r="C3366" s="994">
        <v>154</v>
      </c>
      <c r="D3366" s="1796" t="s">
        <v>447</v>
      </c>
      <c r="E3366" s="994">
        <v>127</v>
      </c>
      <c r="F3366" s="995" t="s">
        <v>3974</v>
      </c>
      <c r="G3366" s="994"/>
      <c r="H3366" s="996" t="s">
        <v>345</v>
      </c>
      <c r="I3366" s="1091" t="s">
        <v>6067</v>
      </c>
      <c r="J3366" s="996"/>
      <c r="K3366" s="999" t="s">
        <v>7843</v>
      </c>
      <c r="L3366" s="1000">
        <f t="shared" ca="1" si="897"/>
        <v>0</v>
      </c>
      <c r="M3366" s="1000">
        <f t="shared" si="898"/>
        <v>0</v>
      </c>
      <c r="N3366" s="1724">
        <f t="shared" ca="1" si="899"/>
        <v>0</v>
      </c>
      <c r="O3366" s="1000"/>
      <c r="P3366" s="1000"/>
      <c r="Q3366" s="1000"/>
      <c r="R3366" s="1000"/>
      <c r="S3366" s="1000"/>
      <c r="T3366" s="1000"/>
      <c r="U3366" s="1000"/>
      <c r="V3366" s="1000"/>
      <c r="W3366" s="1000"/>
      <c r="X3366" s="1000"/>
      <c r="Y3366" s="1001"/>
      <c r="Z3366" s="1001" t="str">
        <f t="shared" si="900"/>
        <v xml:space="preserve">Cap.5 Pct.1:  Daca Cod SIRUTA (Col.C1) # 0, atunci suma pe rand (Suma (Col.(1 la 6)) # 0, pentru Rd.(2 la n). </v>
      </c>
      <c r="AA3366" s="2205">
        <f t="shared" si="901"/>
        <v>1</v>
      </c>
      <c r="AB3366" s="3036">
        <v>154</v>
      </c>
    </row>
    <row r="3367" spans="1:28" x14ac:dyDescent="0.25">
      <c r="A3367" s="1708">
        <f t="shared" ca="1" si="902"/>
        <v>0</v>
      </c>
      <c r="B3367" s="1708">
        <f t="shared" si="903"/>
        <v>10154128</v>
      </c>
      <c r="C3367" s="994">
        <v>154</v>
      </c>
      <c r="D3367" s="1796" t="s">
        <v>447</v>
      </c>
      <c r="E3367" s="994">
        <v>128</v>
      </c>
      <c r="F3367" s="995" t="s">
        <v>3974</v>
      </c>
      <c r="G3367" s="994"/>
      <c r="H3367" s="996" t="s">
        <v>345</v>
      </c>
      <c r="I3367" s="1091" t="s">
        <v>6068</v>
      </c>
      <c r="J3367" s="996"/>
      <c r="K3367" s="999" t="s">
        <v>7844</v>
      </c>
      <c r="L3367" s="1000">
        <f t="shared" ca="1" si="897"/>
        <v>0</v>
      </c>
      <c r="M3367" s="1000">
        <f t="shared" si="898"/>
        <v>0</v>
      </c>
      <c r="N3367" s="1724">
        <f t="shared" ca="1" si="899"/>
        <v>0</v>
      </c>
      <c r="O3367" s="1000"/>
      <c r="P3367" s="1000"/>
      <c r="Q3367" s="1000"/>
      <c r="R3367" s="1000"/>
      <c r="S3367" s="1000"/>
      <c r="T3367" s="1000"/>
      <c r="U3367" s="1000"/>
      <c r="V3367" s="1000"/>
      <c r="W3367" s="1000"/>
      <c r="X3367" s="1000"/>
      <c r="Y3367" s="1001"/>
      <c r="Z3367" s="1001" t="str">
        <f t="shared" si="900"/>
        <v xml:space="preserve">Cap.5 Pct.1:  Daca Cod SIRUTA (Col.C1) # 0, atunci suma pe rand (Suma (Col.(1 la 6)) # 0, pentru Rd.(2 la n). </v>
      </c>
      <c r="AA3367" s="2205">
        <f t="shared" si="901"/>
        <v>1</v>
      </c>
      <c r="AB3367" s="3036">
        <v>154</v>
      </c>
    </row>
    <row r="3368" spans="1:28" x14ac:dyDescent="0.25">
      <c r="A3368" s="1708">
        <f t="shared" ca="1" si="902"/>
        <v>0</v>
      </c>
      <c r="B3368" s="1708">
        <f t="shared" si="903"/>
        <v>10154129</v>
      </c>
      <c r="C3368" s="994">
        <v>154</v>
      </c>
      <c r="D3368" s="1796" t="s">
        <v>447</v>
      </c>
      <c r="E3368" s="994">
        <v>129</v>
      </c>
      <c r="F3368" s="995" t="s">
        <v>3974</v>
      </c>
      <c r="G3368" s="994"/>
      <c r="H3368" s="996" t="s">
        <v>345</v>
      </c>
      <c r="I3368" s="1091" t="s">
        <v>6069</v>
      </c>
      <c r="J3368" s="996"/>
      <c r="K3368" s="999" t="s">
        <v>7845</v>
      </c>
      <c r="L3368" s="1000">
        <f t="shared" ca="1" si="897"/>
        <v>0</v>
      </c>
      <c r="M3368" s="1000">
        <f t="shared" si="898"/>
        <v>0</v>
      </c>
      <c r="N3368" s="1724">
        <f t="shared" ca="1" si="899"/>
        <v>0</v>
      </c>
      <c r="O3368" s="1000"/>
      <c r="P3368" s="1000"/>
      <c r="Q3368" s="1000"/>
      <c r="R3368" s="1000"/>
      <c r="S3368" s="1000"/>
      <c r="T3368" s="1000"/>
      <c r="U3368" s="1000"/>
      <c r="V3368" s="1000"/>
      <c r="W3368" s="1000"/>
      <c r="X3368" s="1000"/>
      <c r="Y3368" s="1001"/>
      <c r="Z3368" s="1001" t="str">
        <f t="shared" si="900"/>
        <v xml:space="preserve">Cap.5 Pct.1:  Daca Cod SIRUTA (Col.C1) # 0, atunci suma pe rand (Suma (Col.(1 la 6)) # 0, pentru Rd.(2 la n). </v>
      </c>
      <c r="AA3368" s="2205">
        <f t="shared" si="901"/>
        <v>1</v>
      </c>
      <c r="AB3368" s="3036">
        <v>154</v>
      </c>
    </row>
    <row r="3369" spans="1:28" x14ac:dyDescent="0.25">
      <c r="A3369" s="1708">
        <f t="shared" ca="1" si="902"/>
        <v>0</v>
      </c>
      <c r="B3369" s="1708">
        <f t="shared" si="903"/>
        <v>10154130</v>
      </c>
      <c r="C3369" s="994">
        <v>154</v>
      </c>
      <c r="D3369" s="1796" t="s">
        <v>447</v>
      </c>
      <c r="E3369" s="994">
        <v>130</v>
      </c>
      <c r="F3369" s="995" t="s">
        <v>3974</v>
      </c>
      <c r="G3369" s="994"/>
      <c r="H3369" s="996" t="s">
        <v>345</v>
      </c>
      <c r="I3369" s="1091" t="s">
        <v>6070</v>
      </c>
      <c r="J3369" s="996"/>
      <c r="K3369" s="999" t="s">
        <v>7846</v>
      </c>
      <c r="L3369" s="1000">
        <f t="shared" ref="L3369:L3432" ca="1" si="904">IF(BA831="",0,BA831)</f>
        <v>0</v>
      </c>
      <c r="M3369" s="1000">
        <f t="shared" ref="M3369:M3432" si="905">SUM(BI831:BN831)</f>
        <v>0</v>
      </c>
      <c r="N3369" s="1724">
        <f t="shared" ca="1" si="899"/>
        <v>0</v>
      </c>
      <c r="O3369" s="1000"/>
      <c r="P3369" s="1000"/>
      <c r="Q3369" s="1000"/>
      <c r="R3369" s="1000"/>
      <c r="S3369" s="1000"/>
      <c r="T3369" s="1000"/>
      <c r="U3369" s="1000"/>
      <c r="V3369" s="1000"/>
      <c r="W3369" s="1000"/>
      <c r="X3369" s="1000"/>
      <c r="Y3369" s="1001"/>
      <c r="Z3369" s="1001" t="str">
        <f t="shared" si="900"/>
        <v xml:space="preserve">Cap.5 Pct.1:  Daca Cod SIRUTA (Col.C1) # 0, atunci suma pe rand (Suma (Col.(1 la 6)) # 0, pentru Rd.(2 la n). </v>
      </c>
      <c r="AA3369" s="2205">
        <f t="shared" si="901"/>
        <v>1</v>
      </c>
      <c r="AB3369" s="3036">
        <v>154</v>
      </c>
    </row>
    <row r="3370" spans="1:28" x14ac:dyDescent="0.25">
      <c r="A3370" s="1708">
        <f t="shared" ca="1" si="902"/>
        <v>0</v>
      </c>
      <c r="B3370" s="1708">
        <f t="shared" si="903"/>
        <v>10154131</v>
      </c>
      <c r="C3370" s="994">
        <v>154</v>
      </c>
      <c r="D3370" s="1796" t="s">
        <v>447</v>
      </c>
      <c r="E3370" s="994">
        <v>131</v>
      </c>
      <c r="F3370" s="995" t="s">
        <v>3974</v>
      </c>
      <c r="G3370" s="994"/>
      <c r="H3370" s="996" t="s">
        <v>345</v>
      </c>
      <c r="I3370" s="1091" t="s">
        <v>6071</v>
      </c>
      <c r="J3370" s="996"/>
      <c r="K3370" s="999" t="s">
        <v>7847</v>
      </c>
      <c r="L3370" s="1000">
        <f t="shared" ca="1" si="904"/>
        <v>0</v>
      </c>
      <c r="M3370" s="1000">
        <f t="shared" si="905"/>
        <v>0</v>
      </c>
      <c r="N3370" s="1724">
        <f t="shared" ref="N3370:N3433" ca="1" si="906">IF(OR(AND(L3370&lt;&gt;0,M3370&gt;0),AND(L3370=0,M3370=0)),0,1)</f>
        <v>0</v>
      </c>
      <c r="O3370" s="1000"/>
      <c r="P3370" s="1000"/>
      <c r="Q3370" s="1000"/>
      <c r="R3370" s="1000"/>
      <c r="S3370" s="1000"/>
      <c r="T3370" s="1000"/>
      <c r="U3370" s="1000"/>
      <c r="V3370" s="1000"/>
      <c r="W3370" s="1000"/>
      <c r="X3370" s="1000"/>
      <c r="Y3370" s="1001"/>
      <c r="Z3370" s="1001" t="str">
        <f t="shared" si="900"/>
        <v xml:space="preserve">Cap.5 Pct.1:  Daca Cod SIRUTA (Col.C1) # 0, atunci suma pe rand (Suma (Col.(1 la 6)) # 0, pentru Rd.(2 la n). </v>
      </c>
      <c r="AA3370" s="2205">
        <f t="shared" si="901"/>
        <v>1</v>
      </c>
      <c r="AB3370" s="3036">
        <v>154</v>
      </c>
    </row>
    <row r="3371" spans="1:28" x14ac:dyDescent="0.25">
      <c r="A3371" s="1708">
        <f t="shared" ca="1" si="902"/>
        <v>0</v>
      </c>
      <c r="B3371" s="1708">
        <f t="shared" si="903"/>
        <v>10154132</v>
      </c>
      <c r="C3371" s="994">
        <v>154</v>
      </c>
      <c r="D3371" s="1796" t="s">
        <v>447</v>
      </c>
      <c r="E3371" s="994">
        <v>132</v>
      </c>
      <c r="F3371" s="995" t="s">
        <v>3974</v>
      </c>
      <c r="G3371" s="994"/>
      <c r="H3371" s="996" t="s">
        <v>345</v>
      </c>
      <c r="I3371" s="1091" t="s">
        <v>6072</v>
      </c>
      <c r="J3371" s="996"/>
      <c r="K3371" s="999" t="s">
        <v>7848</v>
      </c>
      <c r="L3371" s="1000">
        <f t="shared" ca="1" si="904"/>
        <v>0</v>
      </c>
      <c r="M3371" s="1000">
        <f t="shared" si="905"/>
        <v>0</v>
      </c>
      <c r="N3371" s="1724">
        <f t="shared" ca="1" si="906"/>
        <v>0</v>
      </c>
      <c r="O3371" s="1000"/>
      <c r="P3371" s="1000"/>
      <c r="Q3371" s="1000"/>
      <c r="R3371" s="1000"/>
      <c r="S3371" s="1000"/>
      <c r="T3371" s="1000"/>
      <c r="U3371" s="1000"/>
      <c r="V3371" s="1000"/>
      <c r="W3371" s="1000"/>
      <c r="X3371" s="1000"/>
      <c r="Y3371" s="1001"/>
      <c r="Z3371" s="1001" t="str">
        <f t="shared" ref="Z3371:Z3434" si="907">Z3370</f>
        <v xml:space="preserve">Cap.5 Pct.1:  Daca Cod SIRUTA (Col.C1) # 0, atunci suma pe rand (Suma (Col.(1 la 6)) # 0, pentru Rd.(2 la n). </v>
      </c>
      <c r="AA3371" s="2205">
        <f t="shared" si="901"/>
        <v>1</v>
      </c>
      <c r="AB3371" s="3036">
        <v>154</v>
      </c>
    </row>
    <row r="3372" spans="1:28" x14ac:dyDescent="0.25">
      <c r="A3372" s="1708">
        <f t="shared" ca="1" si="902"/>
        <v>0</v>
      </c>
      <c r="B3372" s="1708">
        <f t="shared" si="903"/>
        <v>10154133</v>
      </c>
      <c r="C3372" s="994">
        <v>154</v>
      </c>
      <c r="D3372" s="1796" t="s">
        <v>447</v>
      </c>
      <c r="E3372" s="994">
        <v>133</v>
      </c>
      <c r="F3372" s="995" t="s">
        <v>3974</v>
      </c>
      <c r="G3372" s="994"/>
      <c r="H3372" s="996" t="s">
        <v>345</v>
      </c>
      <c r="I3372" s="1091" t="s">
        <v>6073</v>
      </c>
      <c r="J3372" s="996"/>
      <c r="K3372" s="999" t="s">
        <v>7849</v>
      </c>
      <c r="L3372" s="1000">
        <f t="shared" ca="1" si="904"/>
        <v>0</v>
      </c>
      <c r="M3372" s="1000">
        <f t="shared" si="905"/>
        <v>0</v>
      </c>
      <c r="N3372" s="1724">
        <f t="shared" ca="1" si="906"/>
        <v>0</v>
      </c>
      <c r="O3372" s="1000"/>
      <c r="P3372" s="1000"/>
      <c r="Q3372" s="1000"/>
      <c r="R3372" s="1000"/>
      <c r="S3372" s="1000"/>
      <c r="T3372" s="1000"/>
      <c r="U3372" s="1000"/>
      <c r="V3372" s="1000"/>
      <c r="W3372" s="1000"/>
      <c r="X3372" s="1000"/>
      <c r="Y3372" s="1001"/>
      <c r="Z3372" s="1001" t="str">
        <f t="shared" si="907"/>
        <v xml:space="preserve">Cap.5 Pct.1:  Daca Cod SIRUTA (Col.C1) # 0, atunci suma pe rand (Suma (Col.(1 la 6)) # 0, pentru Rd.(2 la n). </v>
      </c>
      <c r="AA3372" s="2205">
        <f t="shared" si="901"/>
        <v>1</v>
      </c>
      <c r="AB3372" s="3036">
        <v>154</v>
      </c>
    </row>
    <row r="3373" spans="1:28" x14ac:dyDescent="0.25">
      <c r="A3373" s="1708">
        <f t="shared" ca="1" si="902"/>
        <v>0</v>
      </c>
      <c r="B3373" s="1708">
        <f t="shared" si="903"/>
        <v>10154134</v>
      </c>
      <c r="C3373" s="994">
        <v>154</v>
      </c>
      <c r="D3373" s="1796" t="s">
        <v>447</v>
      </c>
      <c r="E3373" s="994">
        <v>134</v>
      </c>
      <c r="F3373" s="995" t="s">
        <v>3974</v>
      </c>
      <c r="G3373" s="994"/>
      <c r="H3373" s="996" t="s">
        <v>345</v>
      </c>
      <c r="I3373" s="1091" t="s">
        <v>6074</v>
      </c>
      <c r="J3373" s="996"/>
      <c r="K3373" s="999" t="s">
        <v>7850</v>
      </c>
      <c r="L3373" s="1000">
        <f t="shared" ca="1" si="904"/>
        <v>0</v>
      </c>
      <c r="M3373" s="1000">
        <f t="shared" si="905"/>
        <v>0</v>
      </c>
      <c r="N3373" s="1724">
        <f t="shared" ca="1" si="906"/>
        <v>0</v>
      </c>
      <c r="O3373" s="1000"/>
      <c r="P3373" s="1000"/>
      <c r="Q3373" s="1000"/>
      <c r="R3373" s="1000"/>
      <c r="S3373" s="1000"/>
      <c r="T3373" s="1000"/>
      <c r="U3373" s="1000"/>
      <c r="V3373" s="1000"/>
      <c r="W3373" s="1000"/>
      <c r="X3373" s="1000"/>
      <c r="Y3373" s="1001"/>
      <c r="Z3373" s="1001" t="str">
        <f t="shared" si="907"/>
        <v xml:space="preserve">Cap.5 Pct.1:  Daca Cod SIRUTA (Col.C1) # 0, atunci suma pe rand (Suma (Col.(1 la 6)) # 0, pentru Rd.(2 la n). </v>
      </c>
      <c r="AA3373" s="2205">
        <f t="shared" si="901"/>
        <v>1</v>
      </c>
      <c r="AB3373" s="3036">
        <v>154</v>
      </c>
    </row>
    <row r="3374" spans="1:28" x14ac:dyDescent="0.25">
      <c r="A3374" s="1708">
        <f t="shared" ca="1" si="902"/>
        <v>0</v>
      </c>
      <c r="B3374" s="1708">
        <f t="shared" si="903"/>
        <v>10154135</v>
      </c>
      <c r="C3374" s="994">
        <v>154</v>
      </c>
      <c r="D3374" s="1796" t="s">
        <v>447</v>
      </c>
      <c r="E3374" s="994">
        <v>135</v>
      </c>
      <c r="F3374" s="995" t="s">
        <v>3974</v>
      </c>
      <c r="G3374" s="994"/>
      <c r="H3374" s="996" t="s">
        <v>345</v>
      </c>
      <c r="I3374" s="1091" t="s">
        <v>6075</v>
      </c>
      <c r="J3374" s="996"/>
      <c r="K3374" s="999" t="s">
        <v>7851</v>
      </c>
      <c r="L3374" s="1000">
        <f t="shared" ca="1" si="904"/>
        <v>0</v>
      </c>
      <c r="M3374" s="1000">
        <f t="shared" si="905"/>
        <v>0</v>
      </c>
      <c r="N3374" s="1724">
        <f t="shared" ca="1" si="906"/>
        <v>0</v>
      </c>
      <c r="O3374" s="1000"/>
      <c r="P3374" s="1000"/>
      <c r="Q3374" s="1000"/>
      <c r="R3374" s="1000"/>
      <c r="S3374" s="1000"/>
      <c r="T3374" s="1000"/>
      <c r="U3374" s="1000"/>
      <c r="V3374" s="1000"/>
      <c r="W3374" s="1000"/>
      <c r="X3374" s="1000"/>
      <c r="Y3374" s="1001"/>
      <c r="Z3374" s="1001" t="str">
        <f t="shared" si="907"/>
        <v xml:space="preserve">Cap.5 Pct.1:  Daca Cod SIRUTA (Col.C1) # 0, atunci suma pe rand (Suma (Col.(1 la 6)) # 0, pentru Rd.(2 la n). </v>
      </c>
      <c r="AA3374" s="2205">
        <f t="shared" si="901"/>
        <v>1</v>
      </c>
      <c r="AB3374" s="3036">
        <v>154</v>
      </c>
    </row>
    <row r="3375" spans="1:28" x14ac:dyDescent="0.25">
      <c r="A3375" s="1708">
        <f t="shared" ca="1" si="902"/>
        <v>0</v>
      </c>
      <c r="B3375" s="1708">
        <f t="shared" si="903"/>
        <v>10154136</v>
      </c>
      <c r="C3375" s="994">
        <v>154</v>
      </c>
      <c r="D3375" s="1796" t="s">
        <v>447</v>
      </c>
      <c r="E3375" s="994">
        <v>136</v>
      </c>
      <c r="F3375" s="995" t="s">
        <v>3974</v>
      </c>
      <c r="G3375" s="994"/>
      <c r="H3375" s="996" t="s">
        <v>345</v>
      </c>
      <c r="I3375" s="1091" t="s">
        <v>6076</v>
      </c>
      <c r="J3375" s="996"/>
      <c r="K3375" s="999" t="s">
        <v>7852</v>
      </c>
      <c r="L3375" s="1000">
        <f t="shared" ca="1" si="904"/>
        <v>0</v>
      </c>
      <c r="M3375" s="1000">
        <f t="shared" si="905"/>
        <v>0</v>
      </c>
      <c r="N3375" s="1724">
        <f t="shared" ca="1" si="906"/>
        <v>0</v>
      </c>
      <c r="O3375" s="1000"/>
      <c r="P3375" s="1000"/>
      <c r="Q3375" s="1000"/>
      <c r="R3375" s="1000"/>
      <c r="S3375" s="1000"/>
      <c r="T3375" s="1000"/>
      <c r="U3375" s="1000"/>
      <c r="V3375" s="1000"/>
      <c r="W3375" s="1000"/>
      <c r="X3375" s="1000"/>
      <c r="Y3375" s="1001"/>
      <c r="Z3375" s="1001" t="str">
        <f t="shared" si="907"/>
        <v xml:space="preserve">Cap.5 Pct.1:  Daca Cod SIRUTA (Col.C1) # 0, atunci suma pe rand (Suma (Col.(1 la 6)) # 0, pentru Rd.(2 la n). </v>
      </c>
      <c r="AA3375" s="2205">
        <f t="shared" si="901"/>
        <v>1</v>
      </c>
      <c r="AB3375" s="3036">
        <v>154</v>
      </c>
    </row>
    <row r="3376" spans="1:28" x14ac:dyDescent="0.25">
      <c r="A3376" s="1708">
        <f t="shared" ca="1" si="902"/>
        <v>0</v>
      </c>
      <c r="B3376" s="1708">
        <f t="shared" si="903"/>
        <v>10154137</v>
      </c>
      <c r="C3376" s="994">
        <v>154</v>
      </c>
      <c r="D3376" s="1796" t="s">
        <v>447</v>
      </c>
      <c r="E3376" s="994">
        <v>137</v>
      </c>
      <c r="F3376" s="995" t="s">
        <v>3974</v>
      </c>
      <c r="G3376" s="994"/>
      <c r="H3376" s="996" t="s">
        <v>345</v>
      </c>
      <c r="I3376" s="1091" t="s">
        <v>6077</v>
      </c>
      <c r="J3376" s="996"/>
      <c r="K3376" s="999" t="s">
        <v>7853</v>
      </c>
      <c r="L3376" s="1000">
        <f t="shared" ca="1" si="904"/>
        <v>0</v>
      </c>
      <c r="M3376" s="1000">
        <f t="shared" si="905"/>
        <v>0</v>
      </c>
      <c r="N3376" s="1724">
        <f t="shared" ca="1" si="906"/>
        <v>0</v>
      </c>
      <c r="O3376" s="1000"/>
      <c r="P3376" s="1000"/>
      <c r="Q3376" s="1000"/>
      <c r="R3376" s="1000"/>
      <c r="S3376" s="1000"/>
      <c r="T3376" s="1000"/>
      <c r="U3376" s="1000"/>
      <c r="V3376" s="1000"/>
      <c r="W3376" s="1000"/>
      <c r="X3376" s="1000"/>
      <c r="Y3376" s="1001"/>
      <c r="Z3376" s="1001" t="str">
        <f t="shared" si="907"/>
        <v xml:space="preserve">Cap.5 Pct.1:  Daca Cod SIRUTA (Col.C1) # 0, atunci suma pe rand (Suma (Col.(1 la 6)) # 0, pentru Rd.(2 la n). </v>
      </c>
      <c r="AA3376" s="2205">
        <f t="shared" si="901"/>
        <v>1</v>
      </c>
      <c r="AB3376" s="3036">
        <v>154</v>
      </c>
    </row>
    <row r="3377" spans="1:28" x14ac:dyDescent="0.25">
      <c r="A3377" s="1708">
        <f t="shared" ca="1" si="902"/>
        <v>0</v>
      </c>
      <c r="B3377" s="1708">
        <f t="shared" si="903"/>
        <v>10154138</v>
      </c>
      <c r="C3377" s="994">
        <v>154</v>
      </c>
      <c r="D3377" s="1796" t="s">
        <v>447</v>
      </c>
      <c r="E3377" s="994">
        <v>138</v>
      </c>
      <c r="F3377" s="995" t="s">
        <v>3974</v>
      </c>
      <c r="G3377" s="994"/>
      <c r="H3377" s="996" t="s">
        <v>345</v>
      </c>
      <c r="I3377" s="1091" t="s">
        <v>6078</v>
      </c>
      <c r="J3377" s="996"/>
      <c r="K3377" s="999" t="s">
        <v>7854</v>
      </c>
      <c r="L3377" s="1000">
        <f t="shared" ca="1" si="904"/>
        <v>0</v>
      </c>
      <c r="M3377" s="1000">
        <f t="shared" si="905"/>
        <v>0</v>
      </c>
      <c r="N3377" s="1724">
        <f t="shared" ca="1" si="906"/>
        <v>0</v>
      </c>
      <c r="O3377" s="1000"/>
      <c r="P3377" s="1000"/>
      <c r="Q3377" s="1000"/>
      <c r="R3377" s="1000"/>
      <c r="S3377" s="1000"/>
      <c r="T3377" s="1000"/>
      <c r="U3377" s="1000"/>
      <c r="V3377" s="1000"/>
      <c r="W3377" s="1000"/>
      <c r="X3377" s="1000"/>
      <c r="Y3377" s="1001"/>
      <c r="Z3377" s="1001" t="str">
        <f t="shared" si="907"/>
        <v xml:space="preserve">Cap.5 Pct.1:  Daca Cod SIRUTA (Col.C1) # 0, atunci suma pe rand (Suma (Col.(1 la 6)) # 0, pentru Rd.(2 la n). </v>
      </c>
      <c r="AA3377" s="2205">
        <f t="shared" si="901"/>
        <v>1</v>
      </c>
      <c r="AB3377" s="3036">
        <v>154</v>
      </c>
    </row>
    <row r="3378" spans="1:28" x14ac:dyDescent="0.25">
      <c r="A3378" s="1708">
        <f t="shared" ca="1" si="902"/>
        <v>0</v>
      </c>
      <c r="B3378" s="1708">
        <f t="shared" si="903"/>
        <v>10154139</v>
      </c>
      <c r="C3378" s="994">
        <v>154</v>
      </c>
      <c r="D3378" s="1796" t="s">
        <v>447</v>
      </c>
      <c r="E3378" s="994">
        <v>139</v>
      </c>
      <c r="F3378" s="995" t="s">
        <v>3974</v>
      </c>
      <c r="G3378" s="994"/>
      <c r="H3378" s="996" t="s">
        <v>345</v>
      </c>
      <c r="I3378" s="1091" t="s">
        <v>6079</v>
      </c>
      <c r="J3378" s="996"/>
      <c r="K3378" s="999" t="s">
        <v>7855</v>
      </c>
      <c r="L3378" s="1000">
        <f t="shared" ca="1" si="904"/>
        <v>0</v>
      </c>
      <c r="M3378" s="1000">
        <f t="shared" si="905"/>
        <v>0</v>
      </c>
      <c r="N3378" s="1724">
        <f t="shared" ca="1" si="906"/>
        <v>0</v>
      </c>
      <c r="O3378" s="1000"/>
      <c r="P3378" s="1000"/>
      <c r="Q3378" s="1000"/>
      <c r="R3378" s="1000"/>
      <c r="S3378" s="1000"/>
      <c r="T3378" s="1000"/>
      <c r="U3378" s="1000"/>
      <c r="V3378" s="1000"/>
      <c r="W3378" s="1000"/>
      <c r="X3378" s="1000"/>
      <c r="Y3378" s="1001"/>
      <c r="Z3378" s="1001" t="str">
        <f t="shared" si="907"/>
        <v xml:space="preserve">Cap.5 Pct.1:  Daca Cod SIRUTA (Col.C1) # 0, atunci suma pe rand (Suma (Col.(1 la 6)) # 0, pentru Rd.(2 la n). </v>
      </c>
      <c r="AA3378" s="2205">
        <f t="shared" si="901"/>
        <v>1</v>
      </c>
      <c r="AB3378" s="3036">
        <v>154</v>
      </c>
    </row>
    <row r="3379" spans="1:28" x14ac:dyDescent="0.25">
      <c r="A3379" s="1708">
        <f t="shared" ca="1" si="902"/>
        <v>0</v>
      </c>
      <c r="B3379" s="1708">
        <f t="shared" si="903"/>
        <v>10154140</v>
      </c>
      <c r="C3379" s="994">
        <v>154</v>
      </c>
      <c r="D3379" s="1796" t="s">
        <v>447</v>
      </c>
      <c r="E3379" s="994">
        <v>140</v>
      </c>
      <c r="F3379" s="995" t="s">
        <v>3974</v>
      </c>
      <c r="G3379" s="994"/>
      <c r="H3379" s="996" t="s">
        <v>345</v>
      </c>
      <c r="I3379" s="1091" t="s">
        <v>6080</v>
      </c>
      <c r="J3379" s="996"/>
      <c r="K3379" s="999" t="s">
        <v>7856</v>
      </c>
      <c r="L3379" s="1000">
        <f t="shared" ca="1" si="904"/>
        <v>0</v>
      </c>
      <c r="M3379" s="1000">
        <f t="shared" si="905"/>
        <v>0</v>
      </c>
      <c r="N3379" s="1724">
        <f t="shared" ca="1" si="906"/>
        <v>0</v>
      </c>
      <c r="O3379" s="1000"/>
      <c r="P3379" s="1000"/>
      <c r="Q3379" s="1000"/>
      <c r="R3379" s="1000"/>
      <c r="S3379" s="1000"/>
      <c r="T3379" s="1000"/>
      <c r="U3379" s="1000"/>
      <c r="V3379" s="1000"/>
      <c r="W3379" s="1000"/>
      <c r="X3379" s="1000"/>
      <c r="Y3379" s="1001"/>
      <c r="Z3379" s="1001" t="str">
        <f t="shared" si="907"/>
        <v xml:space="preserve">Cap.5 Pct.1:  Daca Cod SIRUTA (Col.C1) # 0, atunci suma pe rand (Suma (Col.(1 la 6)) # 0, pentru Rd.(2 la n). </v>
      </c>
      <c r="AA3379" s="2205">
        <f t="shared" si="901"/>
        <v>1</v>
      </c>
      <c r="AB3379" s="3036">
        <v>154</v>
      </c>
    </row>
    <row r="3380" spans="1:28" x14ac:dyDescent="0.25">
      <c r="A3380" s="1708">
        <f t="shared" ca="1" si="902"/>
        <v>0</v>
      </c>
      <c r="B3380" s="1708">
        <f t="shared" si="903"/>
        <v>10154141</v>
      </c>
      <c r="C3380" s="994">
        <v>154</v>
      </c>
      <c r="D3380" s="1796" t="s">
        <v>447</v>
      </c>
      <c r="E3380" s="994">
        <v>141</v>
      </c>
      <c r="F3380" s="995" t="s">
        <v>3974</v>
      </c>
      <c r="G3380" s="994"/>
      <c r="H3380" s="996" t="s">
        <v>345</v>
      </c>
      <c r="I3380" s="1091" t="s">
        <v>6081</v>
      </c>
      <c r="J3380" s="996"/>
      <c r="K3380" s="999" t="s">
        <v>7857</v>
      </c>
      <c r="L3380" s="1000">
        <f t="shared" ca="1" si="904"/>
        <v>0</v>
      </c>
      <c r="M3380" s="1000">
        <f t="shared" si="905"/>
        <v>0</v>
      </c>
      <c r="N3380" s="1724">
        <f t="shared" ca="1" si="906"/>
        <v>0</v>
      </c>
      <c r="O3380" s="1000"/>
      <c r="P3380" s="1000"/>
      <c r="Q3380" s="1000"/>
      <c r="R3380" s="1000"/>
      <c r="S3380" s="1000"/>
      <c r="T3380" s="1000"/>
      <c r="U3380" s="1000"/>
      <c r="V3380" s="1000"/>
      <c r="W3380" s="1000"/>
      <c r="X3380" s="1000"/>
      <c r="Y3380" s="1001"/>
      <c r="Z3380" s="1001" t="str">
        <f t="shared" si="907"/>
        <v xml:space="preserve">Cap.5 Pct.1:  Daca Cod SIRUTA (Col.C1) # 0, atunci suma pe rand (Suma (Col.(1 la 6)) # 0, pentru Rd.(2 la n). </v>
      </c>
      <c r="AA3380" s="2205">
        <f t="shared" si="901"/>
        <v>1</v>
      </c>
      <c r="AB3380" s="3036">
        <v>154</v>
      </c>
    </row>
    <row r="3381" spans="1:28" x14ac:dyDescent="0.25">
      <c r="A3381" s="1708">
        <f t="shared" ca="1" si="902"/>
        <v>0</v>
      </c>
      <c r="B3381" s="1708">
        <f t="shared" si="903"/>
        <v>10154142</v>
      </c>
      <c r="C3381" s="994">
        <v>154</v>
      </c>
      <c r="D3381" s="1796" t="s">
        <v>447</v>
      </c>
      <c r="E3381" s="994">
        <v>142</v>
      </c>
      <c r="F3381" s="995" t="s">
        <v>3974</v>
      </c>
      <c r="G3381" s="994"/>
      <c r="H3381" s="996" t="s">
        <v>345</v>
      </c>
      <c r="I3381" s="1091" t="s">
        <v>6082</v>
      </c>
      <c r="J3381" s="996"/>
      <c r="K3381" s="999" t="s">
        <v>7858</v>
      </c>
      <c r="L3381" s="1000">
        <f t="shared" ca="1" si="904"/>
        <v>0</v>
      </c>
      <c r="M3381" s="1000">
        <f t="shared" si="905"/>
        <v>0</v>
      </c>
      <c r="N3381" s="1724">
        <f t="shared" ca="1" si="906"/>
        <v>0</v>
      </c>
      <c r="O3381" s="1000"/>
      <c r="P3381" s="1000"/>
      <c r="Q3381" s="1000"/>
      <c r="R3381" s="1000"/>
      <c r="S3381" s="1000"/>
      <c r="T3381" s="1000"/>
      <c r="U3381" s="1000"/>
      <c r="V3381" s="1000"/>
      <c r="W3381" s="1000"/>
      <c r="X3381" s="1000"/>
      <c r="Y3381" s="1001"/>
      <c r="Z3381" s="1001" t="str">
        <f t="shared" si="907"/>
        <v xml:space="preserve">Cap.5 Pct.1:  Daca Cod SIRUTA (Col.C1) # 0, atunci suma pe rand (Suma (Col.(1 la 6)) # 0, pentru Rd.(2 la n). </v>
      </c>
      <c r="AA3381" s="2205">
        <f t="shared" si="901"/>
        <v>1</v>
      </c>
      <c r="AB3381" s="3036">
        <v>154</v>
      </c>
    </row>
    <row r="3382" spans="1:28" x14ac:dyDescent="0.25">
      <c r="A3382" s="1708">
        <f t="shared" ca="1" si="902"/>
        <v>0</v>
      </c>
      <c r="B3382" s="1708">
        <f t="shared" si="903"/>
        <v>10154143</v>
      </c>
      <c r="C3382" s="994">
        <v>154</v>
      </c>
      <c r="D3382" s="1796" t="s">
        <v>447</v>
      </c>
      <c r="E3382" s="994">
        <v>143</v>
      </c>
      <c r="F3382" s="995" t="s">
        <v>3974</v>
      </c>
      <c r="G3382" s="994"/>
      <c r="H3382" s="996" t="s">
        <v>345</v>
      </c>
      <c r="I3382" s="1091" t="s">
        <v>6083</v>
      </c>
      <c r="J3382" s="996"/>
      <c r="K3382" s="999" t="s">
        <v>7859</v>
      </c>
      <c r="L3382" s="1000">
        <f t="shared" ca="1" si="904"/>
        <v>0</v>
      </c>
      <c r="M3382" s="1000">
        <f t="shared" si="905"/>
        <v>0</v>
      </c>
      <c r="N3382" s="1724">
        <f t="shared" ca="1" si="906"/>
        <v>0</v>
      </c>
      <c r="O3382" s="1000"/>
      <c r="P3382" s="1000"/>
      <c r="Q3382" s="1000"/>
      <c r="R3382" s="1000"/>
      <c r="S3382" s="1000"/>
      <c r="T3382" s="1000"/>
      <c r="U3382" s="1000"/>
      <c r="V3382" s="1000"/>
      <c r="W3382" s="1000"/>
      <c r="X3382" s="1000"/>
      <c r="Y3382" s="1001"/>
      <c r="Z3382" s="1001" t="str">
        <f t="shared" si="907"/>
        <v xml:space="preserve">Cap.5 Pct.1:  Daca Cod SIRUTA (Col.C1) # 0, atunci suma pe rand (Suma (Col.(1 la 6)) # 0, pentru Rd.(2 la n). </v>
      </c>
      <c r="AA3382" s="2205">
        <f t="shared" si="901"/>
        <v>1</v>
      </c>
      <c r="AB3382" s="3036">
        <v>154</v>
      </c>
    </row>
    <row r="3383" spans="1:28" x14ac:dyDescent="0.25">
      <c r="A3383" s="1708">
        <f t="shared" ca="1" si="902"/>
        <v>0</v>
      </c>
      <c r="B3383" s="1708">
        <f t="shared" si="903"/>
        <v>10154144</v>
      </c>
      <c r="C3383" s="994">
        <v>154</v>
      </c>
      <c r="D3383" s="1796" t="s">
        <v>447</v>
      </c>
      <c r="E3383" s="994">
        <v>144</v>
      </c>
      <c r="F3383" s="995" t="s">
        <v>3974</v>
      </c>
      <c r="G3383" s="994"/>
      <c r="H3383" s="996" t="s">
        <v>345</v>
      </c>
      <c r="I3383" s="1091" t="s">
        <v>6084</v>
      </c>
      <c r="J3383" s="996"/>
      <c r="K3383" s="999" t="s">
        <v>7860</v>
      </c>
      <c r="L3383" s="1000">
        <f t="shared" ca="1" si="904"/>
        <v>0</v>
      </c>
      <c r="M3383" s="1000">
        <f t="shared" si="905"/>
        <v>0</v>
      </c>
      <c r="N3383" s="1724">
        <f t="shared" ca="1" si="906"/>
        <v>0</v>
      </c>
      <c r="O3383" s="1000"/>
      <c r="P3383" s="1000"/>
      <c r="Q3383" s="1000"/>
      <c r="R3383" s="1000"/>
      <c r="S3383" s="1000"/>
      <c r="T3383" s="1000"/>
      <c r="U3383" s="1000"/>
      <c r="V3383" s="1000"/>
      <c r="W3383" s="1000"/>
      <c r="X3383" s="1000"/>
      <c r="Y3383" s="1001"/>
      <c r="Z3383" s="1001" t="str">
        <f t="shared" si="907"/>
        <v xml:space="preserve">Cap.5 Pct.1:  Daca Cod SIRUTA (Col.C1) # 0, atunci suma pe rand (Suma (Col.(1 la 6)) # 0, pentru Rd.(2 la n). </v>
      </c>
      <c r="AA3383" s="2205">
        <f t="shared" si="901"/>
        <v>1</v>
      </c>
      <c r="AB3383" s="3036">
        <v>154</v>
      </c>
    </row>
    <row r="3384" spans="1:28" x14ac:dyDescent="0.25">
      <c r="A3384" s="1708">
        <f t="shared" ca="1" si="902"/>
        <v>0</v>
      </c>
      <c r="B3384" s="1708">
        <f t="shared" si="903"/>
        <v>10154145</v>
      </c>
      <c r="C3384" s="994">
        <v>154</v>
      </c>
      <c r="D3384" s="1796" t="s">
        <v>447</v>
      </c>
      <c r="E3384" s="994">
        <v>145</v>
      </c>
      <c r="F3384" s="995" t="s">
        <v>3974</v>
      </c>
      <c r="G3384" s="994"/>
      <c r="H3384" s="996" t="s">
        <v>345</v>
      </c>
      <c r="I3384" s="1091" t="s">
        <v>6085</v>
      </c>
      <c r="J3384" s="996"/>
      <c r="K3384" s="999" t="s">
        <v>7861</v>
      </c>
      <c r="L3384" s="1000">
        <f t="shared" ca="1" si="904"/>
        <v>0</v>
      </c>
      <c r="M3384" s="1000">
        <f t="shared" si="905"/>
        <v>0</v>
      </c>
      <c r="N3384" s="1724">
        <f t="shared" ca="1" si="906"/>
        <v>0</v>
      </c>
      <c r="O3384" s="1000"/>
      <c r="P3384" s="1000"/>
      <c r="Q3384" s="1000"/>
      <c r="R3384" s="1000"/>
      <c r="S3384" s="1000"/>
      <c r="T3384" s="1000"/>
      <c r="U3384" s="1000"/>
      <c r="V3384" s="1000"/>
      <c r="W3384" s="1000"/>
      <c r="X3384" s="1000"/>
      <c r="Y3384" s="1001"/>
      <c r="Z3384" s="1001" t="str">
        <f t="shared" si="907"/>
        <v xml:space="preserve">Cap.5 Pct.1:  Daca Cod SIRUTA (Col.C1) # 0, atunci suma pe rand (Suma (Col.(1 la 6)) # 0, pentru Rd.(2 la n). </v>
      </c>
      <c r="AA3384" s="2205">
        <f t="shared" si="901"/>
        <v>1</v>
      </c>
      <c r="AB3384" s="3036">
        <v>154</v>
      </c>
    </row>
    <row r="3385" spans="1:28" x14ac:dyDescent="0.25">
      <c r="A3385" s="1708">
        <f t="shared" ca="1" si="902"/>
        <v>0</v>
      </c>
      <c r="B3385" s="1708">
        <f t="shared" si="903"/>
        <v>10154146</v>
      </c>
      <c r="C3385" s="994">
        <v>154</v>
      </c>
      <c r="D3385" s="1796" t="s">
        <v>447</v>
      </c>
      <c r="E3385" s="994">
        <v>146</v>
      </c>
      <c r="F3385" s="995" t="s">
        <v>3974</v>
      </c>
      <c r="G3385" s="994"/>
      <c r="H3385" s="996" t="s">
        <v>345</v>
      </c>
      <c r="I3385" s="1091" t="s">
        <v>6086</v>
      </c>
      <c r="J3385" s="996"/>
      <c r="K3385" s="999" t="s">
        <v>7862</v>
      </c>
      <c r="L3385" s="1000">
        <f t="shared" ca="1" si="904"/>
        <v>0</v>
      </c>
      <c r="M3385" s="1000">
        <f t="shared" si="905"/>
        <v>0</v>
      </c>
      <c r="N3385" s="1724">
        <f t="shared" ca="1" si="906"/>
        <v>0</v>
      </c>
      <c r="O3385" s="1000"/>
      <c r="P3385" s="1000"/>
      <c r="Q3385" s="1000"/>
      <c r="R3385" s="1000"/>
      <c r="S3385" s="1000"/>
      <c r="T3385" s="1000"/>
      <c r="U3385" s="1000"/>
      <c r="V3385" s="1000"/>
      <c r="W3385" s="1000"/>
      <c r="X3385" s="1000"/>
      <c r="Y3385" s="1001"/>
      <c r="Z3385" s="1001" t="str">
        <f t="shared" si="907"/>
        <v xml:space="preserve">Cap.5 Pct.1:  Daca Cod SIRUTA (Col.C1) # 0, atunci suma pe rand (Suma (Col.(1 la 6)) # 0, pentru Rd.(2 la n). </v>
      </c>
      <c r="AA3385" s="2205">
        <f t="shared" si="901"/>
        <v>1</v>
      </c>
      <c r="AB3385" s="3036">
        <v>154</v>
      </c>
    </row>
    <row r="3386" spans="1:28" x14ac:dyDescent="0.25">
      <c r="A3386" s="1708">
        <f t="shared" ca="1" si="902"/>
        <v>0</v>
      </c>
      <c r="B3386" s="1708">
        <f t="shared" si="903"/>
        <v>10154147</v>
      </c>
      <c r="C3386" s="994">
        <v>154</v>
      </c>
      <c r="D3386" s="1796" t="s">
        <v>447</v>
      </c>
      <c r="E3386" s="994">
        <v>147</v>
      </c>
      <c r="F3386" s="995" t="s">
        <v>3974</v>
      </c>
      <c r="G3386" s="994"/>
      <c r="H3386" s="996" t="s">
        <v>345</v>
      </c>
      <c r="I3386" s="1091" t="s">
        <v>6087</v>
      </c>
      <c r="J3386" s="996"/>
      <c r="K3386" s="999" t="s">
        <v>7863</v>
      </c>
      <c r="L3386" s="1000">
        <f t="shared" ca="1" si="904"/>
        <v>0</v>
      </c>
      <c r="M3386" s="1000">
        <f t="shared" si="905"/>
        <v>0</v>
      </c>
      <c r="N3386" s="1724">
        <f t="shared" ca="1" si="906"/>
        <v>0</v>
      </c>
      <c r="O3386" s="1000"/>
      <c r="P3386" s="1000"/>
      <c r="Q3386" s="1000"/>
      <c r="R3386" s="1000"/>
      <c r="S3386" s="1000"/>
      <c r="T3386" s="1000"/>
      <c r="U3386" s="1000"/>
      <c r="V3386" s="1000"/>
      <c r="W3386" s="1000"/>
      <c r="X3386" s="1000"/>
      <c r="Y3386" s="1001"/>
      <c r="Z3386" s="1001" t="str">
        <f t="shared" si="907"/>
        <v xml:space="preserve">Cap.5 Pct.1:  Daca Cod SIRUTA (Col.C1) # 0, atunci suma pe rand (Suma (Col.(1 la 6)) # 0, pentru Rd.(2 la n). </v>
      </c>
      <c r="AA3386" s="2205">
        <f t="shared" si="901"/>
        <v>1</v>
      </c>
      <c r="AB3386" s="3036">
        <v>154</v>
      </c>
    </row>
    <row r="3387" spans="1:28" x14ac:dyDescent="0.25">
      <c r="A3387" s="1708">
        <f t="shared" ca="1" si="902"/>
        <v>0</v>
      </c>
      <c r="B3387" s="1708">
        <f t="shared" si="903"/>
        <v>10154148</v>
      </c>
      <c r="C3387" s="994">
        <v>154</v>
      </c>
      <c r="D3387" s="1796" t="s">
        <v>447</v>
      </c>
      <c r="E3387" s="994">
        <v>148</v>
      </c>
      <c r="F3387" s="995" t="s">
        <v>3974</v>
      </c>
      <c r="G3387" s="994"/>
      <c r="H3387" s="996" t="s">
        <v>345</v>
      </c>
      <c r="I3387" s="1091" t="s">
        <v>6088</v>
      </c>
      <c r="J3387" s="996"/>
      <c r="K3387" s="999" t="s">
        <v>7864</v>
      </c>
      <c r="L3387" s="1000">
        <f t="shared" ca="1" si="904"/>
        <v>0</v>
      </c>
      <c r="M3387" s="1000">
        <f t="shared" si="905"/>
        <v>0</v>
      </c>
      <c r="N3387" s="1724">
        <f t="shared" ca="1" si="906"/>
        <v>0</v>
      </c>
      <c r="O3387" s="1000"/>
      <c r="P3387" s="1000"/>
      <c r="Q3387" s="1000"/>
      <c r="R3387" s="1000"/>
      <c r="S3387" s="1000"/>
      <c r="T3387" s="1000"/>
      <c r="U3387" s="1000"/>
      <c r="V3387" s="1000"/>
      <c r="W3387" s="1000"/>
      <c r="X3387" s="1000"/>
      <c r="Y3387" s="1001"/>
      <c r="Z3387" s="1001" t="str">
        <f t="shared" si="907"/>
        <v xml:space="preserve">Cap.5 Pct.1:  Daca Cod SIRUTA (Col.C1) # 0, atunci suma pe rand (Suma (Col.(1 la 6)) # 0, pentru Rd.(2 la n). </v>
      </c>
      <c r="AA3387" s="2205">
        <f t="shared" ref="AA3387:AA3450" si="908">COUNTIF(B:B,B3387)</f>
        <v>1</v>
      </c>
      <c r="AB3387" s="3036">
        <v>154</v>
      </c>
    </row>
    <row r="3388" spans="1:28" x14ac:dyDescent="0.25">
      <c r="A3388" s="1708">
        <f t="shared" ca="1" si="902"/>
        <v>0</v>
      </c>
      <c r="B3388" s="1708">
        <f t="shared" si="903"/>
        <v>10154149</v>
      </c>
      <c r="C3388" s="994">
        <v>154</v>
      </c>
      <c r="D3388" s="1796" t="s">
        <v>447</v>
      </c>
      <c r="E3388" s="994">
        <v>149</v>
      </c>
      <c r="F3388" s="995" t="s">
        <v>3974</v>
      </c>
      <c r="G3388" s="994"/>
      <c r="H3388" s="996" t="s">
        <v>345</v>
      </c>
      <c r="I3388" s="1091" t="s">
        <v>6089</v>
      </c>
      <c r="J3388" s="996"/>
      <c r="K3388" s="999" t="s">
        <v>7865</v>
      </c>
      <c r="L3388" s="1000">
        <f t="shared" ca="1" si="904"/>
        <v>0</v>
      </c>
      <c r="M3388" s="1000">
        <f t="shared" si="905"/>
        <v>0</v>
      </c>
      <c r="N3388" s="1724">
        <f t="shared" ca="1" si="906"/>
        <v>0</v>
      </c>
      <c r="O3388" s="1000"/>
      <c r="P3388" s="1000"/>
      <c r="Q3388" s="1000"/>
      <c r="R3388" s="1000"/>
      <c r="S3388" s="1000"/>
      <c r="T3388" s="1000"/>
      <c r="U3388" s="1000"/>
      <c r="V3388" s="1000"/>
      <c r="W3388" s="1000"/>
      <c r="X3388" s="1000"/>
      <c r="Y3388" s="1001"/>
      <c r="Z3388" s="1001" t="str">
        <f t="shared" si="907"/>
        <v xml:space="preserve">Cap.5 Pct.1:  Daca Cod SIRUTA (Col.C1) # 0, atunci suma pe rand (Suma (Col.(1 la 6)) # 0, pentru Rd.(2 la n). </v>
      </c>
      <c r="AA3388" s="2205">
        <f t="shared" si="908"/>
        <v>1</v>
      </c>
      <c r="AB3388" s="3036">
        <v>154</v>
      </c>
    </row>
    <row r="3389" spans="1:28" x14ac:dyDescent="0.25">
      <c r="A3389" s="1708">
        <f t="shared" ca="1" si="902"/>
        <v>0</v>
      </c>
      <c r="B3389" s="1708">
        <f t="shared" si="903"/>
        <v>10154150</v>
      </c>
      <c r="C3389" s="994">
        <v>154</v>
      </c>
      <c r="D3389" s="1796" t="s">
        <v>447</v>
      </c>
      <c r="E3389" s="994">
        <v>150</v>
      </c>
      <c r="F3389" s="995" t="s">
        <v>3974</v>
      </c>
      <c r="G3389" s="994"/>
      <c r="H3389" s="996" t="s">
        <v>345</v>
      </c>
      <c r="I3389" s="1091" t="s">
        <v>6090</v>
      </c>
      <c r="J3389" s="996"/>
      <c r="K3389" s="999" t="s">
        <v>7866</v>
      </c>
      <c r="L3389" s="1000">
        <f t="shared" ca="1" si="904"/>
        <v>0</v>
      </c>
      <c r="M3389" s="1000">
        <f t="shared" si="905"/>
        <v>0</v>
      </c>
      <c r="N3389" s="1724">
        <f t="shared" ca="1" si="906"/>
        <v>0</v>
      </c>
      <c r="O3389" s="1000"/>
      <c r="P3389" s="1000"/>
      <c r="Q3389" s="1000"/>
      <c r="R3389" s="1000"/>
      <c r="S3389" s="1000"/>
      <c r="T3389" s="1000"/>
      <c r="U3389" s="1000"/>
      <c r="V3389" s="1000"/>
      <c r="W3389" s="1000"/>
      <c r="X3389" s="1000"/>
      <c r="Y3389" s="1001"/>
      <c r="Z3389" s="1001" t="str">
        <f t="shared" si="907"/>
        <v xml:space="preserve">Cap.5 Pct.1:  Daca Cod SIRUTA (Col.C1) # 0, atunci suma pe rand (Suma (Col.(1 la 6)) # 0, pentru Rd.(2 la n). </v>
      </c>
      <c r="AA3389" s="2205">
        <f t="shared" si="908"/>
        <v>1</v>
      </c>
      <c r="AB3389" s="3036">
        <v>154</v>
      </c>
    </row>
    <row r="3390" spans="1:28" x14ac:dyDescent="0.25">
      <c r="A3390" s="1708">
        <f t="shared" ca="1" si="902"/>
        <v>0</v>
      </c>
      <c r="B3390" s="1708">
        <f t="shared" si="903"/>
        <v>10154151</v>
      </c>
      <c r="C3390" s="994">
        <v>154</v>
      </c>
      <c r="D3390" s="1796" t="s">
        <v>447</v>
      </c>
      <c r="E3390" s="994">
        <v>151</v>
      </c>
      <c r="F3390" s="995" t="s">
        <v>3974</v>
      </c>
      <c r="G3390" s="994"/>
      <c r="H3390" s="996" t="s">
        <v>345</v>
      </c>
      <c r="I3390" s="1091" t="s">
        <v>6091</v>
      </c>
      <c r="J3390" s="996"/>
      <c r="K3390" s="999" t="s">
        <v>7867</v>
      </c>
      <c r="L3390" s="1000">
        <f t="shared" ca="1" si="904"/>
        <v>0</v>
      </c>
      <c r="M3390" s="1000">
        <f t="shared" si="905"/>
        <v>0</v>
      </c>
      <c r="N3390" s="1724">
        <f t="shared" ca="1" si="906"/>
        <v>0</v>
      </c>
      <c r="O3390" s="1000"/>
      <c r="P3390" s="1000"/>
      <c r="Q3390" s="1000"/>
      <c r="R3390" s="1000"/>
      <c r="S3390" s="1000"/>
      <c r="T3390" s="1000"/>
      <c r="U3390" s="1000"/>
      <c r="V3390" s="1000"/>
      <c r="W3390" s="1000"/>
      <c r="X3390" s="1000"/>
      <c r="Y3390" s="1001"/>
      <c r="Z3390" s="1001" t="str">
        <f t="shared" si="907"/>
        <v xml:space="preserve">Cap.5 Pct.1:  Daca Cod SIRUTA (Col.C1) # 0, atunci suma pe rand (Suma (Col.(1 la 6)) # 0, pentru Rd.(2 la n). </v>
      </c>
      <c r="AA3390" s="2205">
        <f t="shared" si="908"/>
        <v>1</v>
      </c>
      <c r="AB3390" s="3036">
        <v>154</v>
      </c>
    </row>
    <row r="3391" spans="1:28" x14ac:dyDescent="0.25">
      <c r="A3391" s="1708">
        <f t="shared" ca="1" si="902"/>
        <v>0</v>
      </c>
      <c r="B3391" s="1708">
        <f t="shared" si="903"/>
        <v>10154152</v>
      </c>
      <c r="C3391" s="994">
        <v>154</v>
      </c>
      <c r="D3391" s="1796" t="s">
        <v>447</v>
      </c>
      <c r="E3391" s="994">
        <v>152</v>
      </c>
      <c r="F3391" s="995" t="s">
        <v>3974</v>
      </c>
      <c r="G3391" s="994"/>
      <c r="H3391" s="996" t="s">
        <v>345</v>
      </c>
      <c r="I3391" s="1091" t="s">
        <v>6092</v>
      </c>
      <c r="J3391" s="996"/>
      <c r="K3391" s="999" t="s">
        <v>7868</v>
      </c>
      <c r="L3391" s="1000">
        <f t="shared" ca="1" si="904"/>
        <v>0</v>
      </c>
      <c r="M3391" s="1000">
        <f t="shared" si="905"/>
        <v>0</v>
      </c>
      <c r="N3391" s="1724">
        <f t="shared" ca="1" si="906"/>
        <v>0</v>
      </c>
      <c r="O3391" s="1000"/>
      <c r="P3391" s="1000"/>
      <c r="Q3391" s="1000"/>
      <c r="R3391" s="1000"/>
      <c r="S3391" s="1000"/>
      <c r="T3391" s="1000"/>
      <c r="U3391" s="1000"/>
      <c r="V3391" s="1000"/>
      <c r="W3391" s="1000"/>
      <c r="X3391" s="1000"/>
      <c r="Y3391" s="1001"/>
      <c r="Z3391" s="1001" t="str">
        <f t="shared" si="907"/>
        <v xml:space="preserve">Cap.5 Pct.1:  Daca Cod SIRUTA (Col.C1) # 0, atunci suma pe rand (Suma (Col.(1 la 6)) # 0, pentru Rd.(2 la n). </v>
      </c>
      <c r="AA3391" s="2205">
        <f t="shared" si="908"/>
        <v>1</v>
      </c>
      <c r="AB3391" s="3036">
        <v>154</v>
      </c>
    </row>
    <row r="3392" spans="1:28" x14ac:dyDescent="0.25">
      <c r="A3392" s="1708">
        <f t="shared" ca="1" si="902"/>
        <v>0</v>
      </c>
      <c r="B3392" s="1708">
        <f t="shared" si="903"/>
        <v>10154153</v>
      </c>
      <c r="C3392" s="994">
        <v>154</v>
      </c>
      <c r="D3392" s="1796" t="s">
        <v>447</v>
      </c>
      <c r="E3392" s="994">
        <v>153</v>
      </c>
      <c r="F3392" s="995" t="s">
        <v>3974</v>
      </c>
      <c r="G3392" s="994"/>
      <c r="H3392" s="996" t="s">
        <v>345</v>
      </c>
      <c r="I3392" s="1091" t="s">
        <v>6093</v>
      </c>
      <c r="J3392" s="996"/>
      <c r="K3392" s="999" t="s">
        <v>7869</v>
      </c>
      <c r="L3392" s="1000">
        <f t="shared" ca="1" si="904"/>
        <v>0</v>
      </c>
      <c r="M3392" s="1000">
        <f t="shared" si="905"/>
        <v>0</v>
      </c>
      <c r="N3392" s="1724">
        <f t="shared" ca="1" si="906"/>
        <v>0</v>
      </c>
      <c r="O3392" s="1000"/>
      <c r="P3392" s="1000"/>
      <c r="Q3392" s="1000"/>
      <c r="R3392" s="1000"/>
      <c r="S3392" s="1000"/>
      <c r="T3392" s="1000"/>
      <c r="U3392" s="1000"/>
      <c r="V3392" s="1000"/>
      <c r="W3392" s="1000"/>
      <c r="X3392" s="1000"/>
      <c r="Y3392" s="1001"/>
      <c r="Z3392" s="1001" t="str">
        <f t="shared" si="907"/>
        <v xml:space="preserve">Cap.5 Pct.1:  Daca Cod SIRUTA (Col.C1) # 0, atunci suma pe rand (Suma (Col.(1 la 6)) # 0, pentru Rd.(2 la n). </v>
      </c>
      <c r="AA3392" s="2205">
        <f t="shared" si="908"/>
        <v>1</v>
      </c>
      <c r="AB3392" s="3036">
        <v>154</v>
      </c>
    </row>
    <row r="3393" spans="1:28" x14ac:dyDescent="0.25">
      <c r="A3393" s="1708">
        <f t="shared" ref="A3393:A3456" ca="1" si="909">IF(D3393="DA",IF(ISERROR(N3393),A3392+1,IF(N3393=1,A3392+1,A3392)),A3392)</f>
        <v>0</v>
      </c>
      <c r="B3393" s="1708">
        <f t="shared" si="903"/>
        <v>10154154</v>
      </c>
      <c r="C3393" s="994">
        <v>154</v>
      </c>
      <c r="D3393" s="1796" t="s">
        <v>447</v>
      </c>
      <c r="E3393" s="994">
        <v>154</v>
      </c>
      <c r="F3393" s="995" t="s">
        <v>3974</v>
      </c>
      <c r="G3393" s="994"/>
      <c r="H3393" s="996" t="s">
        <v>345</v>
      </c>
      <c r="I3393" s="1091" t="s">
        <v>6094</v>
      </c>
      <c r="J3393" s="996"/>
      <c r="K3393" s="999" t="s">
        <v>7870</v>
      </c>
      <c r="L3393" s="1000">
        <f t="shared" ca="1" si="904"/>
        <v>0</v>
      </c>
      <c r="M3393" s="1000">
        <f t="shared" si="905"/>
        <v>0</v>
      </c>
      <c r="N3393" s="1724">
        <f t="shared" ca="1" si="906"/>
        <v>0</v>
      </c>
      <c r="O3393" s="1000"/>
      <c r="P3393" s="1000"/>
      <c r="Q3393" s="1000"/>
      <c r="R3393" s="1000"/>
      <c r="S3393" s="1000"/>
      <c r="T3393" s="1000"/>
      <c r="U3393" s="1000"/>
      <c r="V3393" s="1000"/>
      <c r="W3393" s="1000"/>
      <c r="X3393" s="1000"/>
      <c r="Y3393" s="1001"/>
      <c r="Z3393" s="1001" t="str">
        <f t="shared" si="907"/>
        <v xml:space="preserve">Cap.5 Pct.1:  Daca Cod SIRUTA (Col.C1) # 0, atunci suma pe rand (Suma (Col.(1 la 6)) # 0, pentru Rd.(2 la n). </v>
      </c>
      <c r="AA3393" s="2205">
        <f t="shared" si="908"/>
        <v>1</v>
      </c>
      <c r="AB3393" s="3036">
        <v>154</v>
      </c>
    </row>
    <row r="3394" spans="1:28" x14ac:dyDescent="0.25">
      <c r="A3394" s="1708">
        <f t="shared" ca="1" si="909"/>
        <v>0</v>
      </c>
      <c r="B3394" s="1708">
        <f t="shared" si="903"/>
        <v>10154155</v>
      </c>
      <c r="C3394" s="994">
        <v>154</v>
      </c>
      <c r="D3394" s="1796" t="s">
        <v>447</v>
      </c>
      <c r="E3394" s="994">
        <v>155</v>
      </c>
      <c r="F3394" s="995" t="s">
        <v>3974</v>
      </c>
      <c r="G3394" s="994"/>
      <c r="H3394" s="996" t="s">
        <v>345</v>
      </c>
      <c r="I3394" s="1091" t="s">
        <v>6095</v>
      </c>
      <c r="J3394" s="996"/>
      <c r="K3394" s="999" t="s">
        <v>7871</v>
      </c>
      <c r="L3394" s="1000">
        <f t="shared" ca="1" si="904"/>
        <v>0</v>
      </c>
      <c r="M3394" s="1000">
        <f t="shared" si="905"/>
        <v>0</v>
      </c>
      <c r="N3394" s="1724">
        <f t="shared" ca="1" si="906"/>
        <v>0</v>
      </c>
      <c r="O3394" s="1000"/>
      <c r="P3394" s="1000"/>
      <c r="Q3394" s="1000"/>
      <c r="R3394" s="1000"/>
      <c r="S3394" s="1000"/>
      <c r="T3394" s="1000"/>
      <c r="U3394" s="1000"/>
      <c r="V3394" s="1000"/>
      <c r="W3394" s="1000"/>
      <c r="X3394" s="1000"/>
      <c r="Y3394" s="1001"/>
      <c r="Z3394" s="1001" t="str">
        <f t="shared" si="907"/>
        <v xml:space="preserve">Cap.5 Pct.1:  Daca Cod SIRUTA (Col.C1) # 0, atunci suma pe rand (Suma (Col.(1 la 6)) # 0, pentru Rd.(2 la n). </v>
      </c>
      <c r="AA3394" s="2205">
        <f t="shared" si="908"/>
        <v>1</v>
      </c>
      <c r="AB3394" s="3036">
        <v>154</v>
      </c>
    </row>
    <row r="3395" spans="1:28" x14ac:dyDescent="0.25">
      <c r="A3395" s="1708">
        <f t="shared" ca="1" si="909"/>
        <v>0</v>
      </c>
      <c r="B3395" s="1708">
        <f t="shared" si="903"/>
        <v>10154156</v>
      </c>
      <c r="C3395" s="994">
        <v>154</v>
      </c>
      <c r="D3395" s="1796" t="s">
        <v>447</v>
      </c>
      <c r="E3395" s="994">
        <v>156</v>
      </c>
      <c r="F3395" s="995" t="s">
        <v>3974</v>
      </c>
      <c r="G3395" s="994"/>
      <c r="H3395" s="996" t="s">
        <v>345</v>
      </c>
      <c r="I3395" s="1091" t="s">
        <v>6096</v>
      </c>
      <c r="J3395" s="996"/>
      <c r="K3395" s="999" t="s">
        <v>7872</v>
      </c>
      <c r="L3395" s="1000">
        <f t="shared" ca="1" si="904"/>
        <v>0</v>
      </c>
      <c r="M3395" s="1000">
        <f t="shared" si="905"/>
        <v>0</v>
      </c>
      <c r="N3395" s="1724">
        <f t="shared" ca="1" si="906"/>
        <v>0</v>
      </c>
      <c r="O3395" s="1000"/>
      <c r="P3395" s="1000"/>
      <c r="Q3395" s="1000"/>
      <c r="R3395" s="1000"/>
      <c r="S3395" s="1000"/>
      <c r="T3395" s="1000"/>
      <c r="U3395" s="1000"/>
      <c r="V3395" s="1000"/>
      <c r="W3395" s="1000"/>
      <c r="X3395" s="1000"/>
      <c r="Y3395" s="1001"/>
      <c r="Z3395" s="1001" t="str">
        <f t="shared" si="907"/>
        <v xml:space="preserve">Cap.5 Pct.1:  Daca Cod SIRUTA (Col.C1) # 0, atunci suma pe rand (Suma (Col.(1 la 6)) # 0, pentru Rd.(2 la n). </v>
      </c>
      <c r="AA3395" s="2205">
        <f t="shared" si="908"/>
        <v>1</v>
      </c>
      <c r="AB3395" s="3036">
        <v>154</v>
      </c>
    </row>
    <row r="3396" spans="1:28" x14ac:dyDescent="0.25">
      <c r="A3396" s="1708">
        <f t="shared" ca="1" si="909"/>
        <v>0</v>
      </c>
      <c r="B3396" s="1708">
        <f t="shared" si="903"/>
        <v>10154157</v>
      </c>
      <c r="C3396" s="994">
        <v>154</v>
      </c>
      <c r="D3396" s="1796" t="s">
        <v>447</v>
      </c>
      <c r="E3396" s="994">
        <v>157</v>
      </c>
      <c r="F3396" s="995" t="s">
        <v>3974</v>
      </c>
      <c r="G3396" s="994"/>
      <c r="H3396" s="996" t="s">
        <v>345</v>
      </c>
      <c r="I3396" s="1091" t="s">
        <v>6097</v>
      </c>
      <c r="J3396" s="996"/>
      <c r="K3396" s="999" t="s">
        <v>7873</v>
      </c>
      <c r="L3396" s="1000">
        <f t="shared" ca="1" si="904"/>
        <v>0</v>
      </c>
      <c r="M3396" s="1000">
        <f t="shared" si="905"/>
        <v>0</v>
      </c>
      <c r="N3396" s="1724">
        <f t="shared" ca="1" si="906"/>
        <v>0</v>
      </c>
      <c r="O3396" s="1000"/>
      <c r="P3396" s="1000"/>
      <c r="Q3396" s="1000"/>
      <c r="R3396" s="1000"/>
      <c r="S3396" s="1000"/>
      <c r="T3396" s="1000"/>
      <c r="U3396" s="1000"/>
      <c r="V3396" s="1000"/>
      <c r="W3396" s="1000"/>
      <c r="X3396" s="1000"/>
      <c r="Y3396" s="1001"/>
      <c r="Z3396" s="1001" t="str">
        <f t="shared" si="907"/>
        <v xml:space="preserve">Cap.5 Pct.1:  Daca Cod SIRUTA (Col.C1) # 0, atunci suma pe rand (Suma (Col.(1 la 6)) # 0, pentru Rd.(2 la n). </v>
      </c>
      <c r="AA3396" s="2205">
        <f t="shared" si="908"/>
        <v>1</v>
      </c>
      <c r="AB3396" s="3036">
        <v>154</v>
      </c>
    </row>
    <row r="3397" spans="1:28" x14ac:dyDescent="0.25">
      <c r="A3397" s="1708">
        <f t="shared" ca="1" si="909"/>
        <v>0</v>
      </c>
      <c r="B3397" s="1708">
        <f t="shared" si="903"/>
        <v>10154158</v>
      </c>
      <c r="C3397" s="994">
        <v>154</v>
      </c>
      <c r="D3397" s="1796" t="s">
        <v>447</v>
      </c>
      <c r="E3397" s="994">
        <v>158</v>
      </c>
      <c r="F3397" s="995" t="s">
        <v>3974</v>
      </c>
      <c r="G3397" s="994"/>
      <c r="H3397" s="996" t="s">
        <v>345</v>
      </c>
      <c r="I3397" s="1091" t="s">
        <v>6098</v>
      </c>
      <c r="J3397" s="996"/>
      <c r="K3397" s="999" t="s">
        <v>7874</v>
      </c>
      <c r="L3397" s="1000">
        <f t="shared" ca="1" si="904"/>
        <v>0</v>
      </c>
      <c r="M3397" s="1000">
        <f t="shared" si="905"/>
        <v>0</v>
      </c>
      <c r="N3397" s="1724">
        <f t="shared" ca="1" si="906"/>
        <v>0</v>
      </c>
      <c r="O3397" s="1000"/>
      <c r="P3397" s="1000"/>
      <c r="Q3397" s="1000"/>
      <c r="R3397" s="1000"/>
      <c r="S3397" s="1000"/>
      <c r="T3397" s="1000"/>
      <c r="U3397" s="1000"/>
      <c r="V3397" s="1000"/>
      <c r="W3397" s="1000"/>
      <c r="X3397" s="1000"/>
      <c r="Y3397" s="1001"/>
      <c r="Z3397" s="1001" t="str">
        <f t="shared" si="907"/>
        <v xml:space="preserve">Cap.5 Pct.1:  Daca Cod SIRUTA (Col.C1) # 0, atunci suma pe rand (Suma (Col.(1 la 6)) # 0, pentru Rd.(2 la n). </v>
      </c>
      <c r="AA3397" s="2205">
        <f t="shared" si="908"/>
        <v>1</v>
      </c>
      <c r="AB3397" s="3036">
        <v>154</v>
      </c>
    </row>
    <row r="3398" spans="1:28" x14ac:dyDescent="0.25">
      <c r="A3398" s="1708">
        <f t="shared" ca="1" si="909"/>
        <v>0</v>
      </c>
      <c r="B3398" s="1708">
        <f t="shared" si="903"/>
        <v>10154159</v>
      </c>
      <c r="C3398" s="994">
        <v>154</v>
      </c>
      <c r="D3398" s="1796" t="s">
        <v>447</v>
      </c>
      <c r="E3398" s="994">
        <v>159</v>
      </c>
      <c r="F3398" s="995" t="s">
        <v>3974</v>
      </c>
      <c r="G3398" s="994"/>
      <c r="H3398" s="996" t="s">
        <v>345</v>
      </c>
      <c r="I3398" s="1091" t="s">
        <v>6099</v>
      </c>
      <c r="J3398" s="996"/>
      <c r="K3398" s="999" t="s">
        <v>7875</v>
      </c>
      <c r="L3398" s="1000">
        <f t="shared" ca="1" si="904"/>
        <v>0</v>
      </c>
      <c r="M3398" s="1000">
        <f t="shared" si="905"/>
        <v>0</v>
      </c>
      <c r="N3398" s="1724">
        <f t="shared" ca="1" si="906"/>
        <v>0</v>
      </c>
      <c r="O3398" s="1000"/>
      <c r="P3398" s="1000"/>
      <c r="Q3398" s="1000"/>
      <c r="R3398" s="1000"/>
      <c r="S3398" s="1000"/>
      <c r="T3398" s="1000"/>
      <c r="U3398" s="1000"/>
      <c r="V3398" s="1000"/>
      <c r="W3398" s="1000"/>
      <c r="X3398" s="1000"/>
      <c r="Y3398" s="1001"/>
      <c r="Z3398" s="1001" t="str">
        <f t="shared" si="907"/>
        <v xml:space="preserve">Cap.5 Pct.1:  Daca Cod SIRUTA (Col.C1) # 0, atunci suma pe rand (Suma (Col.(1 la 6)) # 0, pentru Rd.(2 la n). </v>
      </c>
      <c r="AA3398" s="2205">
        <f t="shared" si="908"/>
        <v>1</v>
      </c>
      <c r="AB3398" s="3036">
        <v>154</v>
      </c>
    </row>
    <row r="3399" spans="1:28" x14ac:dyDescent="0.25">
      <c r="A3399" s="1708">
        <f t="shared" ca="1" si="909"/>
        <v>0</v>
      </c>
      <c r="B3399" s="1708">
        <f t="shared" si="903"/>
        <v>10154160</v>
      </c>
      <c r="C3399" s="994">
        <v>154</v>
      </c>
      <c r="D3399" s="1796" t="s">
        <v>447</v>
      </c>
      <c r="E3399" s="994">
        <v>160</v>
      </c>
      <c r="F3399" s="995" t="s">
        <v>3974</v>
      </c>
      <c r="G3399" s="994"/>
      <c r="H3399" s="996" t="s">
        <v>345</v>
      </c>
      <c r="I3399" s="1091" t="s">
        <v>6100</v>
      </c>
      <c r="J3399" s="996"/>
      <c r="K3399" s="999" t="s">
        <v>7876</v>
      </c>
      <c r="L3399" s="1000">
        <f t="shared" ca="1" si="904"/>
        <v>0</v>
      </c>
      <c r="M3399" s="1000">
        <f t="shared" si="905"/>
        <v>0</v>
      </c>
      <c r="N3399" s="1724">
        <f t="shared" ca="1" si="906"/>
        <v>0</v>
      </c>
      <c r="O3399" s="1000"/>
      <c r="P3399" s="1000"/>
      <c r="Q3399" s="1000"/>
      <c r="R3399" s="1000"/>
      <c r="S3399" s="1000"/>
      <c r="T3399" s="1000"/>
      <c r="U3399" s="1000"/>
      <c r="V3399" s="1000"/>
      <c r="W3399" s="1000"/>
      <c r="X3399" s="1000"/>
      <c r="Y3399" s="1001"/>
      <c r="Z3399" s="1001" t="str">
        <f t="shared" si="907"/>
        <v xml:space="preserve">Cap.5 Pct.1:  Daca Cod SIRUTA (Col.C1) # 0, atunci suma pe rand (Suma (Col.(1 la 6)) # 0, pentru Rd.(2 la n). </v>
      </c>
      <c r="AA3399" s="2205">
        <f t="shared" si="908"/>
        <v>1</v>
      </c>
      <c r="AB3399" s="3036">
        <v>154</v>
      </c>
    </row>
    <row r="3400" spans="1:28" x14ac:dyDescent="0.25">
      <c r="A3400" s="1708">
        <f t="shared" ca="1" si="909"/>
        <v>0</v>
      </c>
      <c r="B3400" s="1708">
        <f t="shared" si="903"/>
        <v>10154161</v>
      </c>
      <c r="C3400" s="994">
        <v>154</v>
      </c>
      <c r="D3400" s="1796" t="s">
        <v>447</v>
      </c>
      <c r="E3400" s="994">
        <v>161</v>
      </c>
      <c r="F3400" s="995" t="s">
        <v>3974</v>
      </c>
      <c r="G3400" s="994"/>
      <c r="H3400" s="996" t="s">
        <v>345</v>
      </c>
      <c r="I3400" s="1091" t="s">
        <v>6101</v>
      </c>
      <c r="J3400" s="996"/>
      <c r="K3400" s="999" t="s">
        <v>7877</v>
      </c>
      <c r="L3400" s="1000">
        <f t="shared" ca="1" si="904"/>
        <v>0</v>
      </c>
      <c r="M3400" s="1000">
        <f t="shared" si="905"/>
        <v>0</v>
      </c>
      <c r="N3400" s="1724">
        <f t="shared" ca="1" si="906"/>
        <v>0</v>
      </c>
      <c r="O3400" s="1000"/>
      <c r="P3400" s="1000"/>
      <c r="Q3400" s="1000"/>
      <c r="R3400" s="1000"/>
      <c r="S3400" s="1000"/>
      <c r="T3400" s="1000"/>
      <c r="U3400" s="1000"/>
      <c r="V3400" s="1000"/>
      <c r="W3400" s="1000"/>
      <c r="X3400" s="1000"/>
      <c r="Y3400" s="1001"/>
      <c r="Z3400" s="1001" t="str">
        <f t="shared" si="907"/>
        <v xml:space="preserve">Cap.5 Pct.1:  Daca Cod SIRUTA (Col.C1) # 0, atunci suma pe rand (Suma (Col.(1 la 6)) # 0, pentru Rd.(2 la n). </v>
      </c>
      <c r="AA3400" s="2205">
        <f t="shared" si="908"/>
        <v>1</v>
      </c>
      <c r="AB3400" s="3036">
        <v>154</v>
      </c>
    </row>
    <row r="3401" spans="1:28" x14ac:dyDescent="0.25">
      <c r="A3401" s="1708">
        <f t="shared" ca="1" si="909"/>
        <v>0</v>
      </c>
      <c r="B3401" s="1708">
        <f t="shared" si="903"/>
        <v>10154162</v>
      </c>
      <c r="C3401" s="994">
        <v>154</v>
      </c>
      <c r="D3401" s="1796" t="s">
        <v>447</v>
      </c>
      <c r="E3401" s="994">
        <v>162</v>
      </c>
      <c r="F3401" s="995" t="s">
        <v>3974</v>
      </c>
      <c r="G3401" s="994"/>
      <c r="H3401" s="996" t="s">
        <v>345</v>
      </c>
      <c r="I3401" s="1091" t="s">
        <v>6102</v>
      </c>
      <c r="J3401" s="996"/>
      <c r="K3401" s="999" t="s">
        <v>7878</v>
      </c>
      <c r="L3401" s="1000">
        <f t="shared" ca="1" si="904"/>
        <v>0</v>
      </c>
      <c r="M3401" s="1000">
        <f t="shared" si="905"/>
        <v>0</v>
      </c>
      <c r="N3401" s="1724">
        <f t="shared" ca="1" si="906"/>
        <v>0</v>
      </c>
      <c r="O3401" s="1000"/>
      <c r="P3401" s="1000"/>
      <c r="Q3401" s="1000"/>
      <c r="R3401" s="1000"/>
      <c r="S3401" s="1000"/>
      <c r="T3401" s="1000"/>
      <c r="U3401" s="1000"/>
      <c r="V3401" s="1000"/>
      <c r="W3401" s="1000"/>
      <c r="X3401" s="1000"/>
      <c r="Y3401" s="1001"/>
      <c r="Z3401" s="1001" t="str">
        <f t="shared" si="907"/>
        <v xml:space="preserve">Cap.5 Pct.1:  Daca Cod SIRUTA (Col.C1) # 0, atunci suma pe rand (Suma (Col.(1 la 6)) # 0, pentru Rd.(2 la n). </v>
      </c>
      <c r="AA3401" s="2205">
        <f t="shared" si="908"/>
        <v>1</v>
      </c>
      <c r="AB3401" s="3036">
        <v>154</v>
      </c>
    </row>
    <row r="3402" spans="1:28" x14ac:dyDescent="0.25">
      <c r="A3402" s="1708">
        <f t="shared" ca="1" si="909"/>
        <v>0</v>
      </c>
      <c r="B3402" s="1708">
        <f t="shared" si="903"/>
        <v>10154163</v>
      </c>
      <c r="C3402" s="994">
        <v>154</v>
      </c>
      <c r="D3402" s="1796" t="s">
        <v>447</v>
      </c>
      <c r="E3402" s="994">
        <v>163</v>
      </c>
      <c r="F3402" s="995" t="s">
        <v>3974</v>
      </c>
      <c r="G3402" s="994"/>
      <c r="H3402" s="996" t="s">
        <v>345</v>
      </c>
      <c r="I3402" s="1091" t="s">
        <v>6103</v>
      </c>
      <c r="J3402" s="996"/>
      <c r="K3402" s="999" t="s">
        <v>7879</v>
      </c>
      <c r="L3402" s="1000">
        <f t="shared" ca="1" si="904"/>
        <v>0</v>
      </c>
      <c r="M3402" s="1000">
        <f t="shared" si="905"/>
        <v>0</v>
      </c>
      <c r="N3402" s="1724">
        <f t="shared" ca="1" si="906"/>
        <v>0</v>
      </c>
      <c r="O3402" s="1000"/>
      <c r="P3402" s="1000"/>
      <c r="Q3402" s="1000"/>
      <c r="R3402" s="1000"/>
      <c r="S3402" s="1000"/>
      <c r="T3402" s="1000"/>
      <c r="U3402" s="1000"/>
      <c r="V3402" s="1000"/>
      <c r="W3402" s="1000"/>
      <c r="X3402" s="1000"/>
      <c r="Y3402" s="1001"/>
      <c r="Z3402" s="1001" t="str">
        <f t="shared" si="907"/>
        <v xml:space="preserve">Cap.5 Pct.1:  Daca Cod SIRUTA (Col.C1) # 0, atunci suma pe rand (Suma (Col.(1 la 6)) # 0, pentru Rd.(2 la n). </v>
      </c>
      <c r="AA3402" s="2205">
        <f t="shared" si="908"/>
        <v>1</v>
      </c>
      <c r="AB3402" s="3036">
        <v>154</v>
      </c>
    </row>
    <row r="3403" spans="1:28" x14ac:dyDescent="0.25">
      <c r="A3403" s="1708">
        <f t="shared" ca="1" si="909"/>
        <v>0</v>
      </c>
      <c r="B3403" s="1708">
        <f t="shared" ref="B3403:B3466" si="910">VALUE("1"&amp;TEXT(C3403,"0000")&amp;TEXT(E3403,"000"))</f>
        <v>10154164</v>
      </c>
      <c r="C3403" s="994">
        <v>154</v>
      </c>
      <c r="D3403" s="1796" t="s">
        <v>447</v>
      </c>
      <c r="E3403" s="994">
        <v>164</v>
      </c>
      <c r="F3403" s="995" t="s">
        <v>3974</v>
      </c>
      <c r="G3403" s="994"/>
      <c r="H3403" s="996" t="s">
        <v>345</v>
      </c>
      <c r="I3403" s="1091" t="s">
        <v>6104</v>
      </c>
      <c r="J3403" s="996"/>
      <c r="K3403" s="999" t="s">
        <v>7880</v>
      </c>
      <c r="L3403" s="1000">
        <f t="shared" ca="1" si="904"/>
        <v>0</v>
      </c>
      <c r="M3403" s="1000">
        <f t="shared" si="905"/>
        <v>0</v>
      </c>
      <c r="N3403" s="1724">
        <f t="shared" ca="1" si="906"/>
        <v>0</v>
      </c>
      <c r="O3403" s="1000"/>
      <c r="P3403" s="1000"/>
      <c r="Q3403" s="1000"/>
      <c r="R3403" s="1000"/>
      <c r="S3403" s="1000"/>
      <c r="T3403" s="1000"/>
      <c r="U3403" s="1000"/>
      <c r="V3403" s="1000"/>
      <c r="W3403" s="1000"/>
      <c r="X3403" s="1000"/>
      <c r="Y3403" s="1001"/>
      <c r="Z3403" s="1001" t="str">
        <f t="shared" si="907"/>
        <v xml:space="preserve">Cap.5 Pct.1:  Daca Cod SIRUTA (Col.C1) # 0, atunci suma pe rand (Suma (Col.(1 la 6)) # 0, pentru Rd.(2 la n). </v>
      </c>
      <c r="AA3403" s="2205">
        <f t="shared" si="908"/>
        <v>1</v>
      </c>
      <c r="AB3403" s="3036">
        <v>154</v>
      </c>
    </row>
    <row r="3404" spans="1:28" x14ac:dyDescent="0.25">
      <c r="A3404" s="1708">
        <f t="shared" ca="1" si="909"/>
        <v>0</v>
      </c>
      <c r="B3404" s="1708">
        <f t="shared" si="910"/>
        <v>10154165</v>
      </c>
      <c r="C3404" s="994">
        <v>154</v>
      </c>
      <c r="D3404" s="1796" t="s">
        <v>447</v>
      </c>
      <c r="E3404" s="994">
        <v>165</v>
      </c>
      <c r="F3404" s="995" t="s">
        <v>3974</v>
      </c>
      <c r="G3404" s="994"/>
      <c r="H3404" s="996" t="s">
        <v>345</v>
      </c>
      <c r="I3404" s="1091" t="s">
        <v>6105</v>
      </c>
      <c r="J3404" s="996"/>
      <c r="K3404" s="999" t="s">
        <v>7881</v>
      </c>
      <c r="L3404" s="1000">
        <f t="shared" ca="1" si="904"/>
        <v>0</v>
      </c>
      <c r="M3404" s="1000">
        <f t="shared" si="905"/>
        <v>0</v>
      </c>
      <c r="N3404" s="1724">
        <f t="shared" ca="1" si="906"/>
        <v>0</v>
      </c>
      <c r="O3404" s="1000"/>
      <c r="P3404" s="1000"/>
      <c r="Q3404" s="1000"/>
      <c r="R3404" s="1000"/>
      <c r="S3404" s="1000"/>
      <c r="T3404" s="1000"/>
      <c r="U3404" s="1000"/>
      <c r="V3404" s="1000"/>
      <c r="W3404" s="1000"/>
      <c r="X3404" s="1000"/>
      <c r="Y3404" s="1001"/>
      <c r="Z3404" s="1001" t="str">
        <f t="shared" si="907"/>
        <v xml:space="preserve">Cap.5 Pct.1:  Daca Cod SIRUTA (Col.C1) # 0, atunci suma pe rand (Suma (Col.(1 la 6)) # 0, pentru Rd.(2 la n). </v>
      </c>
      <c r="AA3404" s="2205">
        <f t="shared" si="908"/>
        <v>1</v>
      </c>
      <c r="AB3404" s="3036">
        <v>154</v>
      </c>
    </row>
    <row r="3405" spans="1:28" x14ac:dyDescent="0.25">
      <c r="A3405" s="1708">
        <f t="shared" ca="1" si="909"/>
        <v>0</v>
      </c>
      <c r="B3405" s="1708">
        <f t="shared" si="910"/>
        <v>10154166</v>
      </c>
      <c r="C3405" s="994">
        <v>154</v>
      </c>
      <c r="D3405" s="1796" t="s">
        <v>447</v>
      </c>
      <c r="E3405" s="994">
        <v>166</v>
      </c>
      <c r="F3405" s="995" t="s">
        <v>3974</v>
      </c>
      <c r="G3405" s="994"/>
      <c r="H3405" s="996" t="s">
        <v>345</v>
      </c>
      <c r="I3405" s="1091" t="s">
        <v>6106</v>
      </c>
      <c r="J3405" s="996"/>
      <c r="K3405" s="999" t="s">
        <v>7882</v>
      </c>
      <c r="L3405" s="1000">
        <f t="shared" ca="1" si="904"/>
        <v>0</v>
      </c>
      <c r="M3405" s="1000">
        <f t="shared" si="905"/>
        <v>0</v>
      </c>
      <c r="N3405" s="1724">
        <f t="shared" ca="1" si="906"/>
        <v>0</v>
      </c>
      <c r="O3405" s="1000"/>
      <c r="P3405" s="1000"/>
      <c r="Q3405" s="1000"/>
      <c r="R3405" s="1000"/>
      <c r="S3405" s="1000"/>
      <c r="T3405" s="1000"/>
      <c r="U3405" s="1000"/>
      <c r="V3405" s="1000"/>
      <c r="W3405" s="1000"/>
      <c r="X3405" s="1000"/>
      <c r="Y3405" s="1001"/>
      <c r="Z3405" s="1001" t="str">
        <f t="shared" si="907"/>
        <v xml:space="preserve">Cap.5 Pct.1:  Daca Cod SIRUTA (Col.C1) # 0, atunci suma pe rand (Suma (Col.(1 la 6)) # 0, pentru Rd.(2 la n). </v>
      </c>
      <c r="AA3405" s="2205">
        <f t="shared" si="908"/>
        <v>1</v>
      </c>
      <c r="AB3405" s="3036">
        <v>154</v>
      </c>
    </row>
    <row r="3406" spans="1:28" x14ac:dyDescent="0.25">
      <c r="A3406" s="1708">
        <f t="shared" ca="1" si="909"/>
        <v>0</v>
      </c>
      <c r="B3406" s="1708">
        <f t="shared" si="910"/>
        <v>10154167</v>
      </c>
      <c r="C3406" s="994">
        <v>154</v>
      </c>
      <c r="D3406" s="1796" t="s">
        <v>447</v>
      </c>
      <c r="E3406" s="994">
        <v>167</v>
      </c>
      <c r="F3406" s="995" t="s">
        <v>3974</v>
      </c>
      <c r="G3406" s="994"/>
      <c r="H3406" s="996" t="s">
        <v>345</v>
      </c>
      <c r="I3406" s="1091" t="s">
        <v>6107</v>
      </c>
      <c r="J3406" s="996"/>
      <c r="K3406" s="999" t="s">
        <v>7883</v>
      </c>
      <c r="L3406" s="1000">
        <f t="shared" ca="1" si="904"/>
        <v>0</v>
      </c>
      <c r="M3406" s="1000">
        <f t="shared" si="905"/>
        <v>0</v>
      </c>
      <c r="N3406" s="1724">
        <f t="shared" ca="1" si="906"/>
        <v>0</v>
      </c>
      <c r="O3406" s="1000"/>
      <c r="P3406" s="1000"/>
      <c r="Q3406" s="1000"/>
      <c r="R3406" s="1000"/>
      <c r="S3406" s="1000"/>
      <c r="T3406" s="1000"/>
      <c r="U3406" s="1000"/>
      <c r="V3406" s="1000"/>
      <c r="W3406" s="1000"/>
      <c r="X3406" s="1000"/>
      <c r="Y3406" s="1001"/>
      <c r="Z3406" s="1001" t="str">
        <f t="shared" si="907"/>
        <v xml:space="preserve">Cap.5 Pct.1:  Daca Cod SIRUTA (Col.C1) # 0, atunci suma pe rand (Suma (Col.(1 la 6)) # 0, pentru Rd.(2 la n). </v>
      </c>
      <c r="AA3406" s="2205">
        <f t="shared" si="908"/>
        <v>1</v>
      </c>
      <c r="AB3406" s="3036">
        <v>154</v>
      </c>
    </row>
    <row r="3407" spans="1:28" x14ac:dyDescent="0.25">
      <c r="A3407" s="1708">
        <f t="shared" ca="1" si="909"/>
        <v>0</v>
      </c>
      <c r="B3407" s="1708">
        <f t="shared" si="910"/>
        <v>10154168</v>
      </c>
      <c r="C3407" s="994">
        <v>154</v>
      </c>
      <c r="D3407" s="1796" t="s">
        <v>447</v>
      </c>
      <c r="E3407" s="994">
        <v>168</v>
      </c>
      <c r="F3407" s="995" t="s">
        <v>3974</v>
      </c>
      <c r="G3407" s="994"/>
      <c r="H3407" s="996" t="s">
        <v>345</v>
      </c>
      <c r="I3407" s="1091" t="s">
        <v>6108</v>
      </c>
      <c r="J3407" s="996"/>
      <c r="K3407" s="999" t="s">
        <v>7884</v>
      </c>
      <c r="L3407" s="1000">
        <f t="shared" ca="1" si="904"/>
        <v>0</v>
      </c>
      <c r="M3407" s="1000">
        <f t="shared" si="905"/>
        <v>0</v>
      </c>
      <c r="N3407" s="1724">
        <f t="shared" ca="1" si="906"/>
        <v>0</v>
      </c>
      <c r="O3407" s="1000"/>
      <c r="P3407" s="1000"/>
      <c r="Q3407" s="1000"/>
      <c r="R3407" s="1000"/>
      <c r="S3407" s="1000"/>
      <c r="T3407" s="1000"/>
      <c r="U3407" s="1000"/>
      <c r="V3407" s="1000"/>
      <c r="W3407" s="1000"/>
      <c r="X3407" s="1000"/>
      <c r="Y3407" s="1001"/>
      <c r="Z3407" s="1001" t="str">
        <f t="shared" si="907"/>
        <v xml:space="preserve">Cap.5 Pct.1:  Daca Cod SIRUTA (Col.C1) # 0, atunci suma pe rand (Suma (Col.(1 la 6)) # 0, pentru Rd.(2 la n). </v>
      </c>
      <c r="AA3407" s="2205">
        <f t="shared" si="908"/>
        <v>1</v>
      </c>
      <c r="AB3407" s="3036">
        <v>154</v>
      </c>
    </row>
    <row r="3408" spans="1:28" x14ac:dyDescent="0.25">
      <c r="A3408" s="1708">
        <f t="shared" ca="1" si="909"/>
        <v>0</v>
      </c>
      <c r="B3408" s="1708">
        <f t="shared" si="910"/>
        <v>10154169</v>
      </c>
      <c r="C3408" s="994">
        <v>154</v>
      </c>
      <c r="D3408" s="1796" t="s">
        <v>447</v>
      </c>
      <c r="E3408" s="994">
        <v>169</v>
      </c>
      <c r="F3408" s="995" t="s">
        <v>3974</v>
      </c>
      <c r="G3408" s="994"/>
      <c r="H3408" s="996" t="s">
        <v>345</v>
      </c>
      <c r="I3408" s="1091" t="s">
        <v>6109</v>
      </c>
      <c r="J3408" s="996"/>
      <c r="K3408" s="999" t="s">
        <v>7885</v>
      </c>
      <c r="L3408" s="1000">
        <f t="shared" ca="1" si="904"/>
        <v>0</v>
      </c>
      <c r="M3408" s="1000">
        <f t="shared" si="905"/>
        <v>0</v>
      </c>
      <c r="N3408" s="1724">
        <f t="shared" ca="1" si="906"/>
        <v>0</v>
      </c>
      <c r="O3408" s="1000"/>
      <c r="P3408" s="1000"/>
      <c r="Q3408" s="1000"/>
      <c r="R3408" s="1000"/>
      <c r="S3408" s="1000"/>
      <c r="T3408" s="1000"/>
      <c r="U3408" s="1000"/>
      <c r="V3408" s="1000"/>
      <c r="W3408" s="1000"/>
      <c r="X3408" s="1000"/>
      <c r="Y3408" s="1001"/>
      <c r="Z3408" s="1001" t="str">
        <f t="shared" si="907"/>
        <v xml:space="preserve">Cap.5 Pct.1:  Daca Cod SIRUTA (Col.C1) # 0, atunci suma pe rand (Suma (Col.(1 la 6)) # 0, pentru Rd.(2 la n). </v>
      </c>
      <c r="AA3408" s="2205">
        <f t="shared" si="908"/>
        <v>1</v>
      </c>
      <c r="AB3408" s="3036">
        <v>154</v>
      </c>
    </row>
    <row r="3409" spans="1:28" x14ac:dyDescent="0.25">
      <c r="A3409" s="1708">
        <f t="shared" ca="1" si="909"/>
        <v>0</v>
      </c>
      <c r="B3409" s="1708">
        <f t="shared" si="910"/>
        <v>10154170</v>
      </c>
      <c r="C3409" s="994">
        <v>154</v>
      </c>
      <c r="D3409" s="1796" t="s">
        <v>447</v>
      </c>
      <c r="E3409" s="994">
        <v>170</v>
      </c>
      <c r="F3409" s="995" t="s">
        <v>3974</v>
      </c>
      <c r="G3409" s="994"/>
      <c r="H3409" s="996" t="s">
        <v>345</v>
      </c>
      <c r="I3409" s="1091" t="s">
        <v>6110</v>
      </c>
      <c r="J3409" s="996"/>
      <c r="K3409" s="999" t="s">
        <v>7886</v>
      </c>
      <c r="L3409" s="1000">
        <f t="shared" ca="1" si="904"/>
        <v>0</v>
      </c>
      <c r="M3409" s="1000">
        <f t="shared" si="905"/>
        <v>0</v>
      </c>
      <c r="N3409" s="1724">
        <f t="shared" ca="1" si="906"/>
        <v>0</v>
      </c>
      <c r="O3409" s="1000"/>
      <c r="P3409" s="1000"/>
      <c r="Q3409" s="1000"/>
      <c r="R3409" s="1000"/>
      <c r="S3409" s="1000"/>
      <c r="T3409" s="1000"/>
      <c r="U3409" s="1000"/>
      <c r="V3409" s="1000"/>
      <c r="W3409" s="1000"/>
      <c r="X3409" s="1000"/>
      <c r="Y3409" s="1001"/>
      <c r="Z3409" s="1001" t="str">
        <f t="shared" si="907"/>
        <v xml:space="preserve">Cap.5 Pct.1:  Daca Cod SIRUTA (Col.C1) # 0, atunci suma pe rand (Suma (Col.(1 la 6)) # 0, pentru Rd.(2 la n). </v>
      </c>
      <c r="AA3409" s="2205">
        <f t="shared" si="908"/>
        <v>1</v>
      </c>
      <c r="AB3409" s="3036">
        <v>154</v>
      </c>
    </row>
    <row r="3410" spans="1:28" x14ac:dyDescent="0.25">
      <c r="A3410" s="1708">
        <f t="shared" ca="1" si="909"/>
        <v>0</v>
      </c>
      <c r="B3410" s="1708">
        <f t="shared" si="910"/>
        <v>10154171</v>
      </c>
      <c r="C3410" s="994">
        <v>154</v>
      </c>
      <c r="D3410" s="1796" t="s">
        <v>447</v>
      </c>
      <c r="E3410" s="994">
        <v>171</v>
      </c>
      <c r="F3410" s="995" t="s">
        <v>3974</v>
      </c>
      <c r="G3410" s="994"/>
      <c r="H3410" s="996" t="s">
        <v>345</v>
      </c>
      <c r="I3410" s="1091" t="s">
        <v>6111</v>
      </c>
      <c r="J3410" s="996"/>
      <c r="K3410" s="999" t="s">
        <v>7887</v>
      </c>
      <c r="L3410" s="1000">
        <f t="shared" ca="1" si="904"/>
        <v>0</v>
      </c>
      <c r="M3410" s="1000">
        <f t="shared" si="905"/>
        <v>0</v>
      </c>
      <c r="N3410" s="1724">
        <f t="shared" ca="1" si="906"/>
        <v>0</v>
      </c>
      <c r="O3410" s="1000"/>
      <c r="P3410" s="1000"/>
      <c r="Q3410" s="1000"/>
      <c r="R3410" s="1000"/>
      <c r="S3410" s="1000"/>
      <c r="T3410" s="1000"/>
      <c r="U3410" s="1000"/>
      <c r="V3410" s="1000"/>
      <c r="W3410" s="1000"/>
      <c r="X3410" s="1000"/>
      <c r="Y3410" s="1001"/>
      <c r="Z3410" s="1001" t="str">
        <f t="shared" si="907"/>
        <v xml:space="preserve">Cap.5 Pct.1:  Daca Cod SIRUTA (Col.C1) # 0, atunci suma pe rand (Suma (Col.(1 la 6)) # 0, pentru Rd.(2 la n). </v>
      </c>
      <c r="AA3410" s="2205">
        <f t="shared" si="908"/>
        <v>1</v>
      </c>
      <c r="AB3410" s="3036">
        <v>154</v>
      </c>
    </row>
    <row r="3411" spans="1:28" x14ac:dyDescent="0.25">
      <c r="A3411" s="1708">
        <f t="shared" ca="1" si="909"/>
        <v>0</v>
      </c>
      <c r="B3411" s="1708">
        <f t="shared" si="910"/>
        <v>10154172</v>
      </c>
      <c r="C3411" s="994">
        <v>154</v>
      </c>
      <c r="D3411" s="1796" t="s">
        <v>447</v>
      </c>
      <c r="E3411" s="994">
        <v>172</v>
      </c>
      <c r="F3411" s="995" t="s">
        <v>3974</v>
      </c>
      <c r="G3411" s="994"/>
      <c r="H3411" s="996" t="s">
        <v>345</v>
      </c>
      <c r="I3411" s="1091" t="s">
        <v>6112</v>
      </c>
      <c r="J3411" s="996"/>
      <c r="K3411" s="999" t="s">
        <v>7888</v>
      </c>
      <c r="L3411" s="1000">
        <f t="shared" ca="1" si="904"/>
        <v>0</v>
      </c>
      <c r="M3411" s="1000">
        <f t="shared" si="905"/>
        <v>0</v>
      </c>
      <c r="N3411" s="1724">
        <f t="shared" ca="1" si="906"/>
        <v>0</v>
      </c>
      <c r="O3411" s="1000"/>
      <c r="P3411" s="1000"/>
      <c r="Q3411" s="1000"/>
      <c r="R3411" s="1000"/>
      <c r="S3411" s="1000"/>
      <c r="T3411" s="1000"/>
      <c r="U3411" s="1000"/>
      <c r="V3411" s="1000"/>
      <c r="W3411" s="1000"/>
      <c r="X3411" s="1000"/>
      <c r="Y3411" s="1001"/>
      <c r="Z3411" s="1001" t="str">
        <f t="shared" si="907"/>
        <v xml:space="preserve">Cap.5 Pct.1:  Daca Cod SIRUTA (Col.C1) # 0, atunci suma pe rand (Suma (Col.(1 la 6)) # 0, pentru Rd.(2 la n). </v>
      </c>
      <c r="AA3411" s="2205">
        <f t="shared" si="908"/>
        <v>1</v>
      </c>
      <c r="AB3411" s="3036">
        <v>154</v>
      </c>
    </row>
    <row r="3412" spans="1:28" x14ac:dyDescent="0.25">
      <c r="A3412" s="1708">
        <f t="shared" ca="1" si="909"/>
        <v>0</v>
      </c>
      <c r="B3412" s="1708">
        <f t="shared" si="910"/>
        <v>10154173</v>
      </c>
      <c r="C3412" s="994">
        <v>154</v>
      </c>
      <c r="D3412" s="1796" t="s">
        <v>447</v>
      </c>
      <c r="E3412" s="994">
        <v>173</v>
      </c>
      <c r="F3412" s="995" t="s">
        <v>3974</v>
      </c>
      <c r="G3412" s="994"/>
      <c r="H3412" s="996" t="s">
        <v>345</v>
      </c>
      <c r="I3412" s="1091" t="s">
        <v>6113</v>
      </c>
      <c r="J3412" s="996"/>
      <c r="K3412" s="999" t="s">
        <v>7889</v>
      </c>
      <c r="L3412" s="1000">
        <f t="shared" ca="1" si="904"/>
        <v>0</v>
      </c>
      <c r="M3412" s="1000">
        <f t="shared" si="905"/>
        <v>0</v>
      </c>
      <c r="N3412" s="1724">
        <f t="shared" ca="1" si="906"/>
        <v>0</v>
      </c>
      <c r="O3412" s="1000"/>
      <c r="P3412" s="1000"/>
      <c r="Q3412" s="1000"/>
      <c r="R3412" s="1000"/>
      <c r="S3412" s="1000"/>
      <c r="T3412" s="1000"/>
      <c r="U3412" s="1000"/>
      <c r="V3412" s="1000"/>
      <c r="W3412" s="1000"/>
      <c r="X3412" s="1000"/>
      <c r="Y3412" s="1001"/>
      <c r="Z3412" s="1001" t="str">
        <f t="shared" si="907"/>
        <v xml:space="preserve">Cap.5 Pct.1:  Daca Cod SIRUTA (Col.C1) # 0, atunci suma pe rand (Suma (Col.(1 la 6)) # 0, pentru Rd.(2 la n). </v>
      </c>
      <c r="AA3412" s="2205">
        <f t="shared" si="908"/>
        <v>1</v>
      </c>
      <c r="AB3412" s="3036">
        <v>154</v>
      </c>
    </row>
    <row r="3413" spans="1:28" x14ac:dyDescent="0.25">
      <c r="A3413" s="1708">
        <f t="shared" ca="1" si="909"/>
        <v>0</v>
      </c>
      <c r="B3413" s="1708">
        <f t="shared" si="910"/>
        <v>10154174</v>
      </c>
      <c r="C3413" s="994">
        <v>154</v>
      </c>
      <c r="D3413" s="1796" t="s">
        <v>447</v>
      </c>
      <c r="E3413" s="994">
        <v>174</v>
      </c>
      <c r="F3413" s="995" t="s">
        <v>3974</v>
      </c>
      <c r="G3413" s="994"/>
      <c r="H3413" s="996" t="s">
        <v>345</v>
      </c>
      <c r="I3413" s="1091" t="s">
        <v>6114</v>
      </c>
      <c r="J3413" s="996"/>
      <c r="K3413" s="999" t="s">
        <v>7890</v>
      </c>
      <c r="L3413" s="1000">
        <f t="shared" ca="1" si="904"/>
        <v>0</v>
      </c>
      <c r="M3413" s="1000">
        <f t="shared" si="905"/>
        <v>0</v>
      </c>
      <c r="N3413" s="1724">
        <f t="shared" ca="1" si="906"/>
        <v>0</v>
      </c>
      <c r="O3413" s="1000"/>
      <c r="P3413" s="1000"/>
      <c r="Q3413" s="1000"/>
      <c r="R3413" s="1000"/>
      <c r="S3413" s="1000"/>
      <c r="T3413" s="1000"/>
      <c r="U3413" s="1000"/>
      <c r="V3413" s="1000"/>
      <c r="W3413" s="1000"/>
      <c r="X3413" s="1000"/>
      <c r="Y3413" s="1001"/>
      <c r="Z3413" s="1001" t="str">
        <f t="shared" si="907"/>
        <v xml:space="preserve">Cap.5 Pct.1:  Daca Cod SIRUTA (Col.C1) # 0, atunci suma pe rand (Suma (Col.(1 la 6)) # 0, pentru Rd.(2 la n). </v>
      </c>
      <c r="AA3413" s="2205">
        <f t="shared" si="908"/>
        <v>1</v>
      </c>
      <c r="AB3413" s="3036">
        <v>154</v>
      </c>
    </row>
    <row r="3414" spans="1:28" x14ac:dyDescent="0.25">
      <c r="A3414" s="1708">
        <f t="shared" ca="1" si="909"/>
        <v>0</v>
      </c>
      <c r="B3414" s="1708">
        <f t="shared" si="910"/>
        <v>10154175</v>
      </c>
      <c r="C3414" s="994">
        <v>154</v>
      </c>
      <c r="D3414" s="1796" t="s">
        <v>447</v>
      </c>
      <c r="E3414" s="994">
        <v>175</v>
      </c>
      <c r="F3414" s="995" t="s">
        <v>3974</v>
      </c>
      <c r="G3414" s="994"/>
      <c r="H3414" s="996" t="s">
        <v>345</v>
      </c>
      <c r="I3414" s="1091" t="s">
        <v>6115</v>
      </c>
      <c r="J3414" s="996"/>
      <c r="K3414" s="999" t="s">
        <v>7891</v>
      </c>
      <c r="L3414" s="1000">
        <f t="shared" ca="1" si="904"/>
        <v>0</v>
      </c>
      <c r="M3414" s="1000">
        <f t="shared" si="905"/>
        <v>0</v>
      </c>
      <c r="N3414" s="1724">
        <f t="shared" ca="1" si="906"/>
        <v>0</v>
      </c>
      <c r="O3414" s="1000"/>
      <c r="P3414" s="1000"/>
      <c r="Q3414" s="1000"/>
      <c r="R3414" s="1000"/>
      <c r="S3414" s="1000"/>
      <c r="T3414" s="1000"/>
      <c r="U3414" s="1000"/>
      <c r="V3414" s="1000"/>
      <c r="W3414" s="1000"/>
      <c r="X3414" s="1000"/>
      <c r="Y3414" s="1001"/>
      <c r="Z3414" s="1001" t="str">
        <f t="shared" si="907"/>
        <v xml:space="preserve">Cap.5 Pct.1:  Daca Cod SIRUTA (Col.C1) # 0, atunci suma pe rand (Suma (Col.(1 la 6)) # 0, pentru Rd.(2 la n). </v>
      </c>
      <c r="AA3414" s="2205">
        <f t="shared" si="908"/>
        <v>1</v>
      </c>
      <c r="AB3414" s="3036">
        <v>154</v>
      </c>
    </row>
    <row r="3415" spans="1:28" x14ac:dyDescent="0.25">
      <c r="A3415" s="1708">
        <f t="shared" ca="1" si="909"/>
        <v>0</v>
      </c>
      <c r="B3415" s="1708">
        <f t="shared" si="910"/>
        <v>10154176</v>
      </c>
      <c r="C3415" s="994">
        <v>154</v>
      </c>
      <c r="D3415" s="1796" t="s">
        <v>447</v>
      </c>
      <c r="E3415" s="994">
        <v>176</v>
      </c>
      <c r="F3415" s="995" t="s">
        <v>3974</v>
      </c>
      <c r="G3415" s="994"/>
      <c r="H3415" s="996" t="s">
        <v>345</v>
      </c>
      <c r="I3415" s="1091" t="s">
        <v>6116</v>
      </c>
      <c r="J3415" s="996"/>
      <c r="K3415" s="999" t="s">
        <v>7892</v>
      </c>
      <c r="L3415" s="1000">
        <f t="shared" ca="1" si="904"/>
        <v>0</v>
      </c>
      <c r="M3415" s="1000">
        <f t="shared" si="905"/>
        <v>0</v>
      </c>
      <c r="N3415" s="1724">
        <f t="shared" ca="1" si="906"/>
        <v>0</v>
      </c>
      <c r="O3415" s="1000"/>
      <c r="P3415" s="1000"/>
      <c r="Q3415" s="1000"/>
      <c r="R3415" s="1000"/>
      <c r="S3415" s="1000"/>
      <c r="T3415" s="1000"/>
      <c r="U3415" s="1000"/>
      <c r="V3415" s="1000"/>
      <c r="W3415" s="1000"/>
      <c r="X3415" s="1000"/>
      <c r="Y3415" s="1001"/>
      <c r="Z3415" s="1001" t="str">
        <f t="shared" si="907"/>
        <v xml:space="preserve">Cap.5 Pct.1:  Daca Cod SIRUTA (Col.C1) # 0, atunci suma pe rand (Suma (Col.(1 la 6)) # 0, pentru Rd.(2 la n). </v>
      </c>
      <c r="AA3415" s="2205">
        <f t="shared" si="908"/>
        <v>1</v>
      </c>
      <c r="AB3415" s="3036">
        <v>154</v>
      </c>
    </row>
    <row r="3416" spans="1:28" x14ac:dyDescent="0.25">
      <c r="A3416" s="1708">
        <f t="shared" ca="1" si="909"/>
        <v>0</v>
      </c>
      <c r="B3416" s="1708">
        <f t="shared" si="910"/>
        <v>10154177</v>
      </c>
      <c r="C3416" s="994">
        <v>154</v>
      </c>
      <c r="D3416" s="1796" t="s">
        <v>447</v>
      </c>
      <c r="E3416" s="994">
        <v>177</v>
      </c>
      <c r="F3416" s="995" t="s">
        <v>3974</v>
      </c>
      <c r="G3416" s="994"/>
      <c r="H3416" s="996" t="s">
        <v>345</v>
      </c>
      <c r="I3416" s="1091" t="s">
        <v>6117</v>
      </c>
      <c r="J3416" s="996"/>
      <c r="K3416" s="999" t="s">
        <v>7893</v>
      </c>
      <c r="L3416" s="1000">
        <f t="shared" ca="1" si="904"/>
        <v>0</v>
      </c>
      <c r="M3416" s="1000">
        <f t="shared" si="905"/>
        <v>0</v>
      </c>
      <c r="N3416" s="1724">
        <f t="shared" ca="1" si="906"/>
        <v>0</v>
      </c>
      <c r="O3416" s="1000"/>
      <c r="P3416" s="1000"/>
      <c r="Q3416" s="1000"/>
      <c r="R3416" s="1000"/>
      <c r="S3416" s="1000"/>
      <c r="T3416" s="1000"/>
      <c r="U3416" s="1000"/>
      <c r="V3416" s="1000"/>
      <c r="W3416" s="1000"/>
      <c r="X3416" s="1000"/>
      <c r="Y3416" s="1001"/>
      <c r="Z3416" s="1001" t="str">
        <f t="shared" si="907"/>
        <v xml:space="preserve">Cap.5 Pct.1:  Daca Cod SIRUTA (Col.C1) # 0, atunci suma pe rand (Suma (Col.(1 la 6)) # 0, pentru Rd.(2 la n). </v>
      </c>
      <c r="AA3416" s="2205">
        <f t="shared" si="908"/>
        <v>1</v>
      </c>
      <c r="AB3416" s="3036">
        <v>154</v>
      </c>
    </row>
    <row r="3417" spans="1:28" x14ac:dyDescent="0.25">
      <c r="A3417" s="1708">
        <f t="shared" ca="1" si="909"/>
        <v>0</v>
      </c>
      <c r="B3417" s="1708">
        <f t="shared" si="910"/>
        <v>10154178</v>
      </c>
      <c r="C3417" s="994">
        <v>154</v>
      </c>
      <c r="D3417" s="1796" t="s">
        <v>447</v>
      </c>
      <c r="E3417" s="994">
        <v>178</v>
      </c>
      <c r="F3417" s="995" t="s">
        <v>3974</v>
      </c>
      <c r="G3417" s="994"/>
      <c r="H3417" s="996" t="s">
        <v>345</v>
      </c>
      <c r="I3417" s="1091" t="s">
        <v>6118</v>
      </c>
      <c r="J3417" s="996"/>
      <c r="K3417" s="999" t="s">
        <v>7894</v>
      </c>
      <c r="L3417" s="1000">
        <f t="shared" ca="1" si="904"/>
        <v>0</v>
      </c>
      <c r="M3417" s="1000">
        <f t="shared" si="905"/>
        <v>0</v>
      </c>
      <c r="N3417" s="1724">
        <f t="shared" ca="1" si="906"/>
        <v>0</v>
      </c>
      <c r="O3417" s="1000"/>
      <c r="P3417" s="1000"/>
      <c r="Q3417" s="1000"/>
      <c r="R3417" s="1000"/>
      <c r="S3417" s="1000"/>
      <c r="T3417" s="1000"/>
      <c r="U3417" s="1000"/>
      <c r="V3417" s="1000"/>
      <c r="W3417" s="1000"/>
      <c r="X3417" s="1000"/>
      <c r="Y3417" s="1001"/>
      <c r="Z3417" s="1001" t="str">
        <f t="shared" si="907"/>
        <v xml:space="preserve">Cap.5 Pct.1:  Daca Cod SIRUTA (Col.C1) # 0, atunci suma pe rand (Suma (Col.(1 la 6)) # 0, pentru Rd.(2 la n). </v>
      </c>
      <c r="AA3417" s="2205">
        <f t="shared" si="908"/>
        <v>1</v>
      </c>
      <c r="AB3417" s="3036">
        <v>154</v>
      </c>
    </row>
    <row r="3418" spans="1:28" x14ac:dyDescent="0.25">
      <c r="A3418" s="1708">
        <f t="shared" ca="1" si="909"/>
        <v>0</v>
      </c>
      <c r="B3418" s="1708">
        <f t="shared" si="910"/>
        <v>10154179</v>
      </c>
      <c r="C3418" s="994">
        <v>154</v>
      </c>
      <c r="D3418" s="1796" t="s">
        <v>447</v>
      </c>
      <c r="E3418" s="994">
        <v>179</v>
      </c>
      <c r="F3418" s="995" t="s">
        <v>3974</v>
      </c>
      <c r="G3418" s="994"/>
      <c r="H3418" s="996" t="s">
        <v>345</v>
      </c>
      <c r="I3418" s="1091" t="s">
        <v>6119</v>
      </c>
      <c r="J3418" s="996"/>
      <c r="K3418" s="999" t="s">
        <v>7895</v>
      </c>
      <c r="L3418" s="1000">
        <f t="shared" ca="1" si="904"/>
        <v>0</v>
      </c>
      <c r="M3418" s="1000">
        <f t="shared" si="905"/>
        <v>0</v>
      </c>
      <c r="N3418" s="1724">
        <f t="shared" ca="1" si="906"/>
        <v>0</v>
      </c>
      <c r="O3418" s="1000"/>
      <c r="P3418" s="1000"/>
      <c r="Q3418" s="1000"/>
      <c r="R3418" s="1000"/>
      <c r="S3418" s="1000"/>
      <c r="T3418" s="1000"/>
      <c r="U3418" s="1000"/>
      <c r="V3418" s="1000"/>
      <c r="W3418" s="1000"/>
      <c r="X3418" s="1000"/>
      <c r="Y3418" s="1001"/>
      <c r="Z3418" s="1001" t="str">
        <f t="shared" si="907"/>
        <v xml:space="preserve">Cap.5 Pct.1:  Daca Cod SIRUTA (Col.C1) # 0, atunci suma pe rand (Suma (Col.(1 la 6)) # 0, pentru Rd.(2 la n). </v>
      </c>
      <c r="AA3418" s="2205">
        <f t="shared" si="908"/>
        <v>1</v>
      </c>
      <c r="AB3418" s="3036">
        <v>154</v>
      </c>
    </row>
    <row r="3419" spans="1:28" x14ac:dyDescent="0.25">
      <c r="A3419" s="1708">
        <f t="shared" ca="1" si="909"/>
        <v>0</v>
      </c>
      <c r="B3419" s="1708">
        <f t="shared" si="910"/>
        <v>10154180</v>
      </c>
      <c r="C3419" s="994">
        <v>154</v>
      </c>
      <c r="D3419" s="1796" t="s">
        <v>447</v>
      </c>
      <c r="E3419" s="994">
        <v>180</v>
      </c>
      <c r="F3419" s="995" t="s">
        <v>3974</v>
      </c>
      <c r="G3419" s="994"/>
      <c r="H3419" s="996" t="s">
        <v>345</v>
      </c>
      <c r="I3419" s="1091" t="s">
        <v>6120</v>
      </c>
      <c r="J3419" s="996"/>
      <c r="K3419" s="999" t="s">
        <v>7896</v>
      </c>
      <c r="L3419" s="1000">
        <f t="shared" ca="1" si="904"/>
        <v>0</v>
      </c>
      <c r="M3419" s="1000">
        <f t="shared" si="905"/>
        <v>0</v>
      </c>
      <c r="N3419" s="1724">
        <f t="shared" ca="1" si="906"/>
        <v>0</v>
      </c>
      <c r="O3419" s="1000"/>
      <c r="P3419" s="1000"/>
      <c r="Q3419" s="1000"/>
      <c r="R3419" s="1000"/>
      <c r="S3419" s="1000"/>
      <c r="T3419" s="1000"/>
      <c r="U3419" s="1000"/>
      <c r="V3419" s="1000"/>
      <c r="W3419" s="1000"/>
      <c r="X3419" s="1000"/>
      <c r="Y3419" s="1001"/>
      <c r="Z3419" s="1001" t="str">
        <f t="shared" si="907"/>
        <v xml:space="preserve">Cap.5 Pct.1:  Daca Cod SIRUTA (Col.C1) # 0, atunci suma pe rand (Suma (Col.(1 la 6)) # 0, pentru Rd.(2 la n). </v>
      </c>
      <c r="AA3419" s="2205">
        <f t="shared" si="908"/>
        <v>1</v>
      </c>
      <c r="AB3419" s="3036">
        <v>154</v>
      </c>
    </row>
    <row r="3420" spans="1:28" x14ac:dyDescent="0.25">
      <c r="A3420" s="1708">
        <f t="shared" ca="1" si="909"/>
        <v>0</v>
      </c>
      <c r="B3420" s="1708">
        <f t="shared" si="910"/>
        <v>10154181</v>
      </c>
      <c r="C3420" s="994">
        <v>154</v>
      </c>
      <c r="D3420" s="1796" t="s">
        <v>447</v>
      </c>
      <c r="E3420" s="994">
        <v>181</v>
      </c>
      <c r="F3420" s="995" t="s">
        <v>3974</v>
      </c>
      <c r="G3420" s="994"/>
      <c r="H3420" s="996" t="s">
        <v>345</v>
      </c>
      <c r="I3420" s="1091" t="s">
        <v>6121</v>
      </c>
      <c r="J3420" s="996"/>
      <c r="K3420" s="999" t="s">
        <v>7897</v>
      </c>
      <c r="L3420" s="1000">
        <f t="shared" ca="1" si="904"/>
        <v>0</v>
      </c>
      <c r="M3420" s="1000">
        <f t="shared" si="905"/>
        <v>0</v>
      </c>
      <c r="N3420" s="1724">
        <f t="shared" ca="1" si="906"/>
        <v>0</v>
      </c>
      <c r="O3420" s="1000"/>
      <c r="P3420" s="1000"/>
      <c r="Q3420" s="1000"/>
      <c r="R3420" s="1000"/>
      <c r="S3420" s="1000"/>
      <c r="T3420" s="1000"/>
      <c r="U3420" s="1000"/>
      <c r="V3420" s="1000"/>
      <c r="W3420" s="1000"/>
      <c r="X3420" s="1000"/>
      <c r="Y3420" s="1001"/>
      <c r="Z3420" s="1001" t="str">
        <f t="shared" si="907"/>
        <v xml:space="preserve">Cap.5 Pct.1:  Daca Cod SIRUTA (Col.C1) # 0, atunci suma pe rand (Suma (Col.(1 la 6)) # 0, pentru Rd.(2 la n). </v>
      </c>
      <c r="AA3420" s="2205">
        <f t="shared" si="908"/>
        <v>1</v>
      </c>
      <c r="AB3420" s="3036">
        <v>154</v>
      </c>
    </row>
    <row r="3421" spans="1:28" x14ac:dyDescent="0.25">
      <c r="A3421" s="1708">
        <f t="shared" ca="1" si="909"/>
        <v>0</v>
      </c>
      <c r="B3421" s="1708">
        <f t="shared" si="910"/>
        <v>10154182</v>
      </c>
      <c r="C3421" s="994">
        <v>154</v>
      </c>
      <c r="D3421" s="1796" t="s">
        <v>447</v>
      </c>
      <c r="E3421" s="994">
        <v>182</v>
      </c>
      <c r="F3421" s="995" t="s">
        <v>3974</v>
      </c>
      <c r="G3421" s="994"/>
      <c r="H3421" s="996" t="s">
        <v>345</v>
      </c>
      <c r="I3421" s="1091" t="s">
        <v>6122</v>
      </c>
      <c r="J3421" s="996"/>
      <c r="K3421" s="999" t="s">
        <v>7898</v>
      </c>
      <c r="L3421" s="1000">
        <f t="shared" ca="1" si="904"/>
        <v>0</v>
      </c>
      <c r="M3421" s="1000">
        <f t="shared" si="905"/>
        <v>0</v>
      </c>
      <c r="N3421" s="1724">
        <f t="shared" ca="1" si="906"/>
        <v>0</v>
      </c>
      <c r="O3421" s="1000"/>
      <c r="P3421" s="1000"/>
      <c r="Q3421" s="1000"/>
      <c r="R3421" s="1000"/>
      <c r="S3421" s="1000"/>
      <c r="T3421" s="1000"/>
      <c r="U3421" s="1000"/>
      <c r="V3421" s="1000"/>
      <c r="W3421" s="1000"/>
      <c r="X3421" s="1000"/>
      <c r="Y3421" s="1001"/>
      <c r="Z3421" s="1001" t="str">
        <f t="shared" si="907"/>
        <v xml:space="preserve">Cap.5 Pct.1:  Daca Cod SIRUTA (Col.C1) # 0, atunci suma pe rand (Suma (Col.(1 la 6)) # 0, pentru Rd.(2 la n). </v>
      </c>
      <c r="AA3421" s="2205">
        <f t="shared" si="908"/>
        <v>1</v>
      </c>
      <c r="AB3421" s="3036">
        <v>154</v>
      </c>
    </row>
    <row r="3422" spans="1:28" x14ac:dyDescent="0.25">
      <c r="A3422" s="1708">
        <f t="shared" ca="1" si="909"/>
        <v>0</v>
      </c>
      <c r="B3422" s="1708">
        <f t="shared" si="910"/>
        <v>10154183</v>
      </c>
      <c r="C3422" s="994">
        <v>154</v>
      </c>
      <c r="D3422" s="1796" t="s">
        <v>447</v>
      </c>
      <c r="E3422" s="994">
        <v>183</v>
      </c>
      <c r="F3422" s="995" t="s">
        <v>3974</v>
      </c>
      <c r="G3422" s="994"/>
      <c r="H3422" s="996" t="s">
        <v>345</v>
      </c>
      <c r="I3422" s="1091" t="s">
        <v>6123</v>
      </c>
      <c r="J3422" s="996"/>
      <c r="K3422" s="999" t="s">
        <v>7899</v>
      </c>
      <c r="L3422" s="1000">
        <f t="shared" ca="1" si="904"/>
        <v>0</v>
      </c>
      <c r="M3422" s="1000">
        <f t="shared" si="905"/>
        <v>0</v>
      </c>
      <c r="N3422" s="1724">
        <f t="shared" ca="1" si="906"/>
        <v>0</v>
      </c>
      <c r="O3422" s="1000"/>
      <c r="P3422" s="1000"/>
      <c r="Q3422" s="1000"/>
      <c r="R3422" s="1000"/>
      <c r="S3422" s="1000"/>
      <c r="T3422" s="1000"/>
      <c r="U3422" s="1000"/>
      <c r="V3422" s="1000"/>
      <c r="W3422" s="1000"/>
      <c r="X3422" s="1000"/>
      <c r="Y3422" s="1001"/>
      <c r="Z3422" s="1001" t="str">
        <f t="shared" si="907"/>
        <v xml:space="preserve">Cap.5 Pct.1:  Daca Cod SIRUTA (Col.C1) # 0, atunci suma pe rand (Suma (Col.(1 la 6)) # 0, pentru Rd.(2 la n). </v>
      </c>
      <c r="AA3422" s="2205">
        <f t="shared" si="908"/>
        <v>1</v>
      </c>
      <c r="AB3422" s="3036">
        <v>154</v>
      </c>
    </row>
    <row r="3423" spans="1:28" x14ac:dyDescent="0.25">
      <c r="A3423" s="1708">
        <f t="shared" ca="1" si="909"/>
        <v>0</v>
      </c>
      <c r="B3423" s="1708">
        <f t="shared" si="910"/>
        <v>10154184</v>
      </c>
      <c r="C3423" s="994">
        <v>154</v>
      </c>
      <c r="D3423" s="1796" t="s">
        <v>447</v>
      </c>
      <c r="E3423" s="994">
        <v>184</v>
      </c>
      <c r="F3423" s="995" t="s">
        <v>3974</v>
      </c>
      <c r="G3423" s="994"/>
      <c r="H3423" s="996" t="s">
        <v>345</v>
      </c>
      <c r="I3423" s="1091" t="s">
        <v>6124</v>
      </c>
      <c r="J3423" s="996"/>
      <c r="K3423" s="999" t="s">
        <v>7900</v>
      </c>
      <c r="L3423" s="1000">
        <f t="shared" ca="1" si="904"/>
        <v>0</v>
      </c>
      <c r="M3423" s="1000">
        <f t="shared" si="905"/>
        <v>0</v>
      </c>
      <c r="N3423" s="1724">
        <f t="shared" ca="1" si="906"/>
        <v>0</v>
      </c>
      <c r="O3423" s="1000"/>
      <c r="P3423" s="1000"/>
      <c r="Q3423" s="1000"/>
      <c r="R3423" s="1000"/>
      <c r="S3423" s="1000"/>
      <c r="T3423" s="1000"/>
      <c r="U3423" s="1000"/>
      <c r="V3423" s="1000"/>
      <c r="W3423" s="1000"/>
      <c r="X3423" s="1000"/>
      <c r="Y3423" s="1001"/>
      <c r="Z3423" s="1001" t="str">
        <f t="shared" si="907"/>
        <v xml:space="preserve">Cap.5 Pct.1:  Daca Cod SIRUTA (Col.C1) # 0, atunci suma pe rand (Suma (Col.(1 la 6)) # 0, pentru Rd.(2 la n). </v>
      </c>
      <c r="AA3423" s="2205">
        <f t="shared" si="908"/>
        <v>1</v>
      </c>
      <c r="AB3423" s="3036">
        <v>154</v>
      </c>
    </row>
    <row r="3424" spans="1:28" x14ac:dyDescent="0.25">
      <c r="A3424" s="1708">
        <f t="shared" ca="1" si="909"/>
        <v>0</v>
      </c>
      <c r="B3424" s="1708">
        <f t="shared" si="910"/>
        <v>10154185</v>
      </c>
      <c r="C3424" s="994">
        <v>154</v>
      </c>
      <c r="D3424" s="1796" t="s">
        <v>447</v>
      </c>
      <c r="E3424" s="994">
        <v>185</v>
      </c>
      <c r="F3424" s="995" t="s">
        <v>3974</v>
      </c>
      <c r="G3424" s="994"/>
      <c r="H3424" s="996" t="s">
        <v>345</v>
      </c>
      <c r="I3424" s="1091" t="s">
        <v>6125</v>
      </c>
      <c r="J3424" s="996"/>
      <c r="K3424" s="999" t="s">
        <v>7901</v>
      </c>
      <c r="L3424" s="1000">
        <f t="shared" ca="1" si="904"/>
        <v>0</v>
      </c>
      <c r="M3424" s="1000">
        <f t="shared" si="905"/>
        <v>0</v>
      </c>
      <c r="N3424" s="1724">
        <f t="shared" ca="1" si="906"/>
        <v>0</v>
      </c>
      <c r="O3424" s="1000"/>
      <c r="P3424" s="1000"/>
      <c r="Q3424" s="1000"/>
      <c r="R3424" s="1000"/>
      <c r="S3424" s="1000"/>
      <c r="T3424" s="1000"/>
      <c r="U3424" s="1000"/>
      <c r="V3424" s="1000"/>
      <c r="W3424" s="1000"/>
      <c r="X3424" s="1000"/>
      <c r="Y3424" s="1001"/>
      <c r="Z3424" s="1001" t="str">
        <f t="shared" si="907"/>
        <v xml:space="preserve">Cap.5 Pct.1:  Daca Cod SIRUTA (Col.C1) # 0, atunci suma pe rand (Suma (Col.(1 la 6)) # 0, pentru Rd.(2 la n). </v>
      </c>
      <c r="AA3424" s="2205">
        <f t="shared" si="908"/>
        <v>1</v>
      </c>
      <c r="AB3424" s="3036">
        <v>154</v>
      </c>
    </row>
    <row r="3425" spans="1:28" x14ac:dyDescent="0.25">
      <c r="A3425" s="1708">
        <f t="shared" ca="1" si="909"/>
        <v>0</v>
      </c>
      <c r="B3425" s="1708">
        <f t="shared" si="910"/>
        <v>10154186</v>
      </c>
      <c r="C3425" s="994">
        <v>154</v>
      </c>
      <c r="D3425" s="1796" t="s">
        <v>447</v>
      </c>
      <c r="E3425" s="994">
        <v>186</v>
      </c>
      <c r="F3425" s="995" t="s">
        <v>3974</v>
      </c>
      <c r="G3425" s="994"/>
      <c r="H3425" s="996" t="s">
        <v>345</v>
      </c>
      <c r="I3425" s="1091" t="s">
        <v>6126</v>
      </c>
      <c r="J3425" s="996"/>
      <c r="K3425" s="999" t="s">
        <v>7902</v>
      </c>
      <c r="L3425" s="1000">
        <f t="shared" ca="1" si="904"/>
        <v>0</v>
      </c>
      <c r="M3425" s="1000">
        <f t="shared" si="905"/>
        <v>0</v>
      </c>
      <c r="N3425" s="1724">
        <f t="shared" ca="1" si="906"/>
        <v>0</v>
      </c>
      <c r="O3425" s="1000"/>
      <c r="P3425" s="1000"/>
      <c r="Q3425" s="1000"/>
      <c r="R3425" s="1000"/>
      <c r="S3425" s="1000"/>
      <c r="T3425" s="1000"/>
      <c r="U3425" s="1000"/>
      <c r="V3425" s="1000"/>
      <c r="W3425" s="1000"/>
      <c r="X3425" s="1000"/>
      <c r="Y3425" s="1001"/>
      <c r="Z3425" s="1001" t="str">
        <f t="shared" si="907"/>
        <v xml:space="preserve">Cap.5 Pct.1:  Daca Cod SIRUTA (Col.C1) # 0, atunci suma pe rand (Suma (Col.(1 la 6)) # 0, pentru Rd.(2 la n). </v>
      </c>
      <c r="AA3425" s="2205">
        <f t="shared" si="908"/>
        <v>1</v>
      </c>
      <c r="AB3425" s="3036">
        <v>154</v>
      </c>
    </row>
    <row r="3426" spans="1:28" x14ac:dyDescent="0.25">
      <c r="A3426" s="1708">
        <f t="shared" ca="1" si="909"/>
        <v>0</v>
      </c>
      <c r="B3426" s="1708">
        <f t="shared" si="910"/>
        <v>10154187</v>
      </c>
      <c r="C3426" s="994">
        <v>154</v>
      </c>
      <c r="D3426" s="1796" t="s">
        <v>447</v>
      </c>
      <c r="E3426" s="994">
        <v>187</v>
      </c>
      <c r="F3426" s="995" t="s">
        <v>3974</v>
      </c>
      <c r="G3426" s="994"/>
      <c r="H3426" s="996" t="s">
        <v>345</v>
      </c>
      <c r="I3426" s="1091" t="s">
        <v>6127</v>
      </c>
      <c r="J3426" s="996"/>
      <c r="K3426" s="999" t="s">
        <v>7903</v>
      </c>
      <c r="L3426" s="1000">
        <f t="shared" ca="1" si="904"/>
        <v>0</v>
      </c>
      <c r="M3426" s="1000">
        <f t="shared" si="905"/>
        <v>0</v>
      </c>
      <c r="N3426" s="1724">
        <f t="shared" ca="1" si="906"/>
        <v>0</v>
      </c>
      <c r="O3426" s="1000"/>
      <c r="P3426" s="1000"/>
      <c r="Q3426" s="1000"/>
      <c r="R3426" s="1000"/>
      <c r="S3426" s="1000"/>
      <c r="T3426" s="1000"/>
      <c r="U3426" s="1000"/>
      <c r="V3426" s="1000"/>
      <c r="W3426" s="1000"/>
      <c r="X3426" s="1000"/>
      <c r="Y3426" s="1001"/>
      <c r="Z3426" s="1001" t="str">
        <f t="shared" si="907"/>
        <v xml:space="preserve">Cap.5 Pct.1:  Daca Cod SIRUTA (Col.C1) # 0, atunci suma pe rand (Suma (Col.(1 la 6)) # 0, pentru Rd.(2 la n). </v>
      </c>
      <c r="AA3426" s="2205">
        <f t="shared" si="908"/>
        <v>1</v>
      </c>
      <c r="AB3426" s="3036">
        <v>154</v>
      </c>
    </row>
    <row r="3427" spans="1:28" x14ac:dyDescent="0.25">
      <c r="A3427" s="1708">
        <f t="shared" ca="1" si="909"/>
        <v>0</v>
      </c>
      <c r="B3427" s="1708">
        <f t="shared" si="910"/>
        <v>10154188</v>
      </c>
      <c r="C3427" s="994">
        <v>154</v>
      </c>
      <c r="D3427" s="1796" t="s">
        <v>447</v>
      </c>
      <c r="E3427" s="994">
        <v>188</v>
      </c>
      <c r="F3427" s="995" t="s">
        <v>3974</v>
      </c>
      <c r="G3427" s="994"/>
      <c r="H3427" s="996" t="s">
        <v>345</v>
      </c>
      <c r="I3427" s="1091" t="s">
        <v>6128</v>
      </c>
      <c r="J3427" s="996"/>
      <c r="K3427" s="999" t="s">
        <v>7904</v>
      </c>
      <c r="L3427" s="1000">
        <f t="shared" ca="1" si="904"/>
        <v>0</v>
      </c>
      <c r="M3427" s="1000">
        <f t="shared" si="905"/>
        <v>0</v>
      </c>
      <c r="N3427" s="1724">
        <f t="shared" ca="1" si="906"/>
        <v>0</v>
      </c>
      <c r="O3427" s="1000"/>
      <c r="P3427" s="1000"/>
      <c r="Q3427" s="1000"/>
      <c r="R3427" s="1000"/>
      <c r="S3427" s="1000"/>
      <c r="T3427" s="1000"/>
      <c r="U3427" s="1000"/>
      <c r="V3427" s="1000"/>
      <c r="W3427" s="1000"/>
      <c r="X3427" s="1000"/>
      <c r="Y3427" s="1001"/>
      <c r="Z3427" s="1001" t="str">
        <f t="shared" si="907"/>
        <v xml:space="preserve">Cap.5 Pct.1:  Daca Cod SIRUTA (Col.C1) # 0, atunci suma pe rand (Suma (Col.(1 la 6)) # 0, pentru Rd.(2 la n). </v>
      </c>
      <c r="AA3427" s="2205">
        <f t="shared" si="908"/>
        <v>1</v>
      </c>
      <c r="AB3427" s="3036">
        <v>154</v>
      </c>
    </row>
    <row r="3428" spans="1:28" x14ac:dyDescent="0.25">
      <c r="A3428" s="1708">
        <f t="shared" ca="1" si="909"/>
        <v>0</v>
      </c>
      <c r="B3428" s="1708">
        <f t="shared" si="910"/>
        <v>10154189</v>
      </c>
      <c r="C3428" s="994">
        <v>154</v>
      </c>
      <c r="D3428" s="1796" t="s">
        <v>447</v>
      </c>
      <c r="E3428" s="994">
        <v>189</v>
      </c>
      <c r="F3428" s="995" t="s">
        <v>3974</v>
      </c>
      <c r="G3428" s="994"/>
      <c r="H3428" s="996" t="s">
        <v>345</v>
      </c>
      <c r="I3428" s="1091" t="s">
        <v>6129</v>
      </c>
      <c r="J3428" s="996"/>
      <c r="K3428" s="999" t="s">
        <v>7905</v>
      </c>
      <c r="L3428" s="1000">
        <f t="shared" ca="1" si="904"/>
        <v>0</v>
      </c>
      <c r="M3428" s="1000">
        <f t="shared" si="905"/>
        <v>0</v>
      </c>
      <c r="N3428" s="1724">
        <f t="shared" ca="1" si="906"/>
        <v>0</v>
      </c>
      <c r="O3428" s="1000"/>
      <c r="P3428" s="1000"/>
      <c r="Q3428" s="1000"/>
      <c r="R3428" s="1000"/>
      <c r="S3428" s="1000"/>
      <c r="T3428" s="1000"/>
      <c r="U3428" s="1000"/>
      <c r="V3428" s="1000"/>
      <c r="W3428" s="1000"/>
      <c r="X3428" s="1000"/>
      <c r="Y3428" s="1001"/>
      <c r="Z3428" s="1001" t="str">
        <f t="shared" si="907"/>
        <v xml:space="preserve">Cap.5 Pct.1:  Daca Cod SIRUTA (Col.C1) # 0, atunci suma pe rand (Suma (Col.(1 la 6)) # 0, pentru Rd.(2 la n). </v>
      </c>
      <c r="AA3428" s="2205">
        <f t="shared" si="908"/>
        <v>1</v>
      </c>
      <c r="AB3428" s="3036">
        <v>154</v>
      </c>
    </row>
    <row r="3429" spans="1:28" x14ac:dyDescent="0.25">
      <c r="A3429" s="1708">
        <f t="shared" ca="1" si="909"/>
        <v>0</v>
      </c>
      <c r="B3429" s="1708">
        <f t="shared" si="910"/>
        <v>10154190</v>
      </c>
      <c r="C3429" s="994">
        <v>154</v>
      </c>
      <c r="D3429" s="1796" t="s">
        <v>447</v>
      </c>
      <c r="E3429" s="994">
        <v>190</v>
      </c>
      <c r="F3429" s="995" t="s">
        <v>3974</v>
      </c>
      <c r="G3429" s="994"/>
      <c r="H3429" s="996" t="s">
        <v>345</v>
      </c>
      <c r="I3429" s="1091" t="s">
        <v>6130</v>
      </c>
      <c r="J3429" s="996"/>
      <c r="K3429" s="999" t="s">
        <v>7906</v>
      </c>
      <c r="L3429" s="1000">
        <f t="shared" ca="1" si="904"/>
        <v>0</v>
      </c>
      <c r="M3429" s="1000">
        <f t="shared" si="905"/>
        <v>0</v>
      </c>
      <c r="N3429" s="1724">
        <f t="shared" ca="1" si="906"/>
        <v>0</v>
      </c>
      <c r="O3429" s="1000"/>
      <c r="P3429" s="1000"/>
      <c r="Q3429" s="1000"/>
      <c r="R3429" s="1000"/>
      <c r="S3429" s="1000"/>
      <c r="T3429" s="1000"/>
      <c r="U3429" s="1000"/>
      <c r="V3429" s="1000"/>
      <c r="W3429" s="1000"/>
      <c r="X3429" s="1000"/>
      <c r="Y3429" s="1001"/>
      <c r="Z3429" s="1001" t="str">
        <f t="shared" si="907"/>
        <v xml:space="preserve">Cap.5 Pct.1:  Daca Cod SIRUTA (Col.C1) # 0, atunci suma pe rand (Suma (Col.(1 la 6)) # 0, pentru Rd.(2 la n). </v>
      </c>
      <c r="AA3429" s="2205">
        <f t="shared" si="908"/>
        <v>1</v>
      </c>
      <c r="AB3429" s="3036">
        <v>154</v>
      </c>
    </row>
    <row r="3430" spans="1:28" x14ac:dyDescent="0.25">
      <c r="A3430" s="1708">
        <f t="shared" ca="1" si="909"/>
        <v>0</v>
      </c>
      <c r="B3430" s="1708">
        <f t="shared" si="910"/>
        <v>10154191</v>
      </c>
      <c r="C3430" s="994">
        <v>154</v>
      </c>
      <c r="D3430" s="1796" t="s">
        <v>447</v>
      </c>
      <c r="E3430" s="994">
        <v>191</v>
      </c>
      <c r="F3430" s="995" t="s">
        <v>3974</v>
      </c>
      <c r="G3430" s="994"/>
      <c r="H3430" s="996" t="s">
        <v>345</v>
      </c>
      <c r="I3430" s="1091" t="s">
        <v>6131</v>
      </c>
      <c r="J3430" s="996"/>
      <c r="K3430" s="999" t="s">
        <v>7907</v>
      </c>
      <c r="L3430" s="1000">
        <f t="shared" ca="1" si="904"/>
        <v>0</v>
      </c>
      <c r="M3430" s="1000">
        <f t="shared" si="905"/>
        <v>0</v>
      </c>
      <c r="N3430" s="1724">
        <f t="shared" ca="1" si="906"/>
        <v>0</v>
      </c>
      <c r="O3430" s="1000"/>
      <c r="P3430" s="1000"/>
      <c r="Q3430" s="1000"/>
      <c r="R3430" s="1000"/>
      <c r="S3430" s="1000"/>
      <c r="T3430" s="1000"/>
      <c r="U3430" s="1000"/>
      <c r="V3430" s="1000"/>
      <c r="W3430" s="1000"/>
      <c r="X3430" s="1000"/>
      <c r="Y3430" s="1001"/>
      <c r="Z3430" s="1001" t="str">
        <f t="shared" si="907"/>
        <v xml:space="preserve">Cap.5 Pct.1:  Daca Cod SIRUTA (Col.C1) # 0, atunci suma pe rand (Suma (Col.(1 la 6)) # 0, pentru Rd.(2 la n). </v>
      </c>
      <c r="AA3430" s="2205">
        <f t="shared" si="908"/>
        <v>1</v>
      </c>
      <c r="AB3430" s="3036">
        <v>154</v>
      </c>
    </row>
    <row r="3431" spans="1:28" x14ac:dyDescent="0.25">
      <c r="A3431" s="1708">
        <f t="shared" ca="1" si="909"/>
        <v>0</v>
      </c>
      <c r="B3431" s="1708">
        <f t="shared" si="910"/>
        <v>10154192</v>
      </c>
      <c r="C3431" s="994">
        <v>154</v>
      </c>
      <c r="D3431" s="1796" t="s">
        <v>447</v>
      </c>
      <c r="E3431" s="994">
        <v>192</v>
      </c>
      <c r="F3431" s="995" t="s">
        <v>3974</v>
      </c>
      <c r="G3431" s="994"/>
      <c r="H3431" s="996" t="s">
        <v>345</v>
      </c>
      <c r="I3431" s="1091" t="s">
        <v>6132</v>
      </c>
      <c r="J3431" s="996"/>
      <c r="K3431" s="999" t="s">
        <v>7908</v>
      </c>
      <c r="L3431" s="1000">
        <f t="shared" ca="1" si="904"/>
        <v>0</v>
      </c>
      <c r="M3431" s="1000">
        <f t="shared" si="905"/>
        <v>0</v>
      </c>
      <c r="N3431" s="1724">
        <f t="shared" ca="1" si="906"/>
        <v>0</v>
      </c>
      <c r="O3431" s="1000"/>
      <c r="P3431" s="1000"/>
      <c r="Q3431" s="1000"/>
      <c r="R3431" s="1000"/>
      <c r="S3431" s="1000"/>
      <c r="T3431" s="1000"/>
      <c r="U3431" s="1000"/>
      <c r="V3431" s="1000"/>
      <c r="W3431" s="1000"/>
      <c r="X3431" s="1000"/>
      <c r="Y3431" s="1001"/>
      <c r="Z3431" s="1001" t="str">
        <f t="shared" si="907"/>
        <v xml:space="preserve">Cap.5 Pct.1:  Daca Cod SIRUTA (Col.C1) # 0, atunci suma pe rand (Suma (Col.(1 la 6)) # 0, pentru Rd.(2 la n). </v>
      </c>
      <c r="AA3431" s="2205">
        <f t="shared" si="908"/>
        <v>1</v>
      </c>
      <c r="AB3431" s="3036">
        <v>154</v>
      </c>
    </row>
    <row r="3432" spans="1:28" x14ac:dyDescent="0.25">
      <c r="A3432" s="1708">
        <f t="shared" ca="1" si="909"/>
        <v>0</v>
      </c>
      <c r="B3432" s="1708">
        <f t="shared" si="910"/>
        <v>10154193</v>
      </c>
      <c r="C3432" s="994">
        <v>154</v>
      </c>
      <c r="D3432" s="1796" t="s">
        <v>447</v>
      </c>
      <c r="E3432" s="994">
        <v>193</v>
      </c>
      <c r="F3432" s="995" t="s">
        <v>3974</v>
      </c>
      <c r="G3432" s="994"/>
      <c r="H3432" s="996" t="s">
        <v>345</v>
      </c>
      <c r="I3432" s="1091" t="s">
        <v>6133</v>
      </c>
      <c r="J3432" s="996"/>
      <c r="K3432" s="999" t="s">
        <v>7909</v>
      </c>
      <c r="L3432" s="1000">
        <f t="shared" ca="1" si="904"/>
        <v>0</v>
      </c>
      <c r="M3432" s="1000">
        <f t="shared" si="905"/>
        <v>0</v>
      </c>
      <c r="N3432" s="1724">
        <f t="shared" ca="1" si="906"/>
        <v>0</v>
      </c>
      <c r="O3432" s="1000"/>
      <c r="P3432" s="1000"/>
      <c r="Q3432" s="1000"/>
      <c r="R3432" s="1000"/>
      <c r="S3432" s="1000"/>
      <c r="T3432" s="1000"/>
      <c r="U3432" s="1000"/>
      <c r="V3432" s="1000"/>
      <c r="W3432" s="1000"/>
      <c r="X3432" s="1000"/>
      <c r="Y3432" s="1001"/>
      <c r="Z3432" s="1001" t="str">
        <f t="shared" si="907"/>
        <v xml:space="preserve">Cap.5 Pct.1:  Daca Cod SIRUTA (Col.C1) # 0, atunci suma pe rand (Suma (Col.(1 la 6)) # 0, pentru Rd.(2 la n). </v>
      </c>
      <c r="AA3432" s="2205">
        <f t="shared" si="908"/>
        <v>1</v>
      </c>
      <c r="AB3432" s="3036">
        <v>154</v>
      </c>
    </row>
    <row r="3433" spans="1:28" x14ac:dyDescent="0.25">
      <c r="A3433" s="1708">
        <f t="shared" ca="1" si="909"/>
        <v>0</v>
      </c>
      <c r="B3433" s="1708">
        <f t="shared" si="910"/>
        <v>10154194</v>
      </c>
      <c r="C3433" s="994">
        <v>154</v>
      </c>
      <c r="D3433" s="1796" t="s">
        <v>447</v>
      </c>
      <c r="E3433" s="994">
        <v>194</v>
      </c>
      <c r="F3433" s="995" t="s">
        <v>3974</v>
      </c>
      <c r="G3433" s="994"/>
      <c r="H3433" s="996" t="s">
        <v>345</v>
      </c>
      <c r="I3433" s="1091" t="s">
        <v>6134</v>
      </c>
      <c r="J3433" s="996"/>
      <c r="K3433" s="999" t="s">
        <v>7910</v>
      </c>
      <c r="L3433" s="1000">
        <f t="shared" ref="L3433:L3496" ca="1" si="911">IF(BA895="",0,BA895)</f>
        <v>0</v>
      </c>
      <c r="M3433" s="1000">
        <f t="shared" ref="M3433:M3496" si="912">SUM(BI895:BN895)</f>
        <v>0</v>
      </c>
      <c r="N3433" s="1724">
        <f t="shared" ca="1" si="906"/>
        <v>0</v>
      </c>
      <c r="O3433" s="1000"/>
      <c r="P3433" s="1000"/>
      <c r="Q3433" s="1000"/>
      <c r="R3433" s="1000"/>
      <c r="S3433" s="1000"/>
      <c r="T3433" s="1000"/>
      <c r="U3433" s="1000"/>
      <c r="V3433" s="1000"/>
      <c r="W3433" s="1000"/>
      <c r="X3433" s="1000"/>
      <c r="Y3433" s="1001"/>
      <c r="Z3433" s="1001" t="str">
        <f t="shared" si="907"/>
        <v xml:space="preserve">Cap.5 Pct.1:  Daca Cod SIRUTA (Col.C1) # 0, atunci suma pe rand (Suma (Col.(1 la 6)) # 0, pentru Rd.(2 la n). </v>
      </c>
      <c r="AA3433" s="2205">
        <f t="shared" si="908"/>
        <v>1</v>
      </c>
      <c r="AB3433" s="3036">
        <v>154</v>
      </c>
    </row>
    <row r="3434" spans="1:28" x14ac:dyDescent="0.25">
      <c r="A3434" s="1708">
        <f t="shared" ca="1" si="909"/>
        <v>0</v>
      </c>
      <c r="B3434" s="1708">
        <f t="shared" si="910"/>
        <v>10154195</v>
      </c>
      <c r="C3434" s="994">
        <v>154</v>
      </c>
      <c r="D3434" s="1796" t="s">
        <v>447</v>
      </c>
      <c r="E3434" s="994">
        <v>195</v>
      </c>
      <c r="F3434" s="995" t="s">
        <v>3974</v>
      </c>
      <c r="G3434" s="994"/>
      <c r="H3434" s="996" t="s">
        <v>345</v>
      </c>
      <c r="I3434" s="1091" t="s">
        <v>6135</v>
      </c>
      <c r="J3434" s="996"/>
      <c r="K3434" s="999" t="s">
        <v>7911</v>
      </c>
      <c r="L3434" s="1000">
        <f t="shared" ca="1" si="911"/>
        <v>0</v>
      </c>
      <c r="M3434" s="1000">
        <f t="shared" si="912"/>
        <v>0</v>
      </c>
      <c r="N3434" s="1724">
        <f t="shared" ref="N3434:N3497" ca="1" si="913">IF(OR(AND(L3434&lt;&gt;0,M3434&gt;0),AND(L3434=0,M3434=0)),0,1)</f>
        <v>0</v>
      </c>
      <c r="O3434" s="1000"/>
      <c r="P3434" s="1000"/>
      <c r="Q3434" s="1000"/>
      <c r="R3434" s="1000"/>
      <c r="S3434" s="1000"/>
      <c r="T3434" s="1000"/>
      <c r="U3434" s="1000"/>
      <c r="V3434" s="1000"/>
      <c r="W3434" s="1000"/>
      <c r="X3434" s="1000"/>
      <c r="Y3434" s="1001"/>
      <c r="Z3434" s="1001" t="str">
        <f t="shared" si="907"/>
        <v xml:space="preserve">Cap.5 Pct.1:  Daca Cod SIRUTA (Col.C1) # 0, atunci suma pe rand (Suma (Col.(1 la 6)) # 0, pentru Rd.(2 la n). </v>
      </c>
      <c r="AA3434" s="2205">
        <f t="shared" si="908"/>
        <v>1</v>
      </c>
      <c r="AB3434" s="3036">
        <v>154</v>
      </c>
    </row>
    <row r="3435" spans="1:28" x14ac:dyDescent="0.25">
      <c r="A3435" s="1708">
        <f t="shared" ca="1" si="909"/>
        <v>0</v>
      </c>
      <c r="B3435" s="1708">
        <f t="shared" si="910"/>
        <v>10154196</v>
      </c>
      <c r="C3435" s="994">
        <v>154</v>
      </c>
      <c r="D3435" s="1796" t="s">
        <v>447</v>
      </c>
      <c r="E3435" s="994">
        <v>196</v>
      </c>
      <c r="F3435" s="995" t="s">
        <v>3974</v>
      </c>
      <c r="G3435" s="994"/>
      <c r="H3435" s="996" t="s">
        <v>345</v>
      </c>
      <c r="I3435" s="1091" t="s">
        <v>6136</v>
      </c>
      <c r="J3435" s="996"/>
      <c r="K3435" s="999" t="s">
        <v>7912</v>
      </c>
      <c r="L3435" s="1000">
        <f t="shared" ca="1" si="911"/>
        <v>0</v>
      </c>
      <c r="M3435" s="1000">
        <f t="shared" si="912"/>
        <v>0</v>
      </c>
      <c r="N3435" s="1724">
        <f t="shared" ca="1" si="913"/>
        <v>0</v>
      </c>
      <c r="O3435" s="1000"/>
      <c r="P3435" s="1000"/>
      <c r="Q3435" s="1000"/>
      <c r="R3435" s="1000"/>
      <c r="S3435" s="1000"/>
      <c r="T3435" s="1000"/>
      <c r="U3435" s="1000"/>
      <c r="V3435" s="1000"/>
      <c r="W3435" s="1000"/>
      <c r="X3435" s="1000"/>
      <c r="Y3435" s="1001"/>
      <c r="Z3435" s="1001" t="str">
        <f t="shared" ref="Z3435:Z3498" si="914">Z3434</f>
        <v xml:space="preserve">Cap.5 Pct.1:  Daca Cod SIRUTA (Col.C1) # 0, atunci suma pe rand (Suma (Col.(1 la 6)) # 0, pentru Rd.(2 la n). </v>
      </c>
      <c r="AA3435" s="2205">
        <f t="shared" si="908"/>
        <v>1</v>
      </c>
      <c r="AB3435" s="3036">
        <v>154</v>
      </c>
    </row>
    <row r="3436" spans="1:28" x14ac:dyDescent="0.25">
      <c r="A3436" s="1708">
        <f t="shared" ca="1" si="909"/>
        <v>0</v>
      </c>
      <c r="B3436" s="1708">
        <f t="shared" si="910"/>
        <v>10154197</v>
      </c>
      <c r="C3436" s="994">
        <v>154</v>
      </c>
      <c r="D3436" s="1796" t="s">
        <v>447</v>
      </c>
      <c r="E3436" s="994">
        <v>197</v>
      </c>
      <c r="F3436" s="995" t="s">
        <v>3974</v>
      </c>
      <c r="G3436" s="994"/>
      <c r="H3436" s="996" t="s">
        <v>345</v>
      </c>
      <c r="I3436" s="1091" t="s">
        <v>6137</v>
      </c>
      <c r="J3436" s="996"/>
      <c r="K3436" s="999" t="s">
        <v>7913</v>
      </c>
      <c r="L3436" s="1000">
        <f t="shared" ca="1" si="911"/>
        <v>0</v>
      </c>
      <c r="M3436" s="1000">
        <f t="shared" si="912"/>
        <v>0</v>
      </c>
      <c r="N3436" s="1724">
        <f t="shared" ca="1" si="913"/>
        <v>0</v>
      </c>
      <c r="O3436" s="1000"/>
      <c r="P3436" s="1000"/>
      <c r="Q3436" s="1000"/>
      <c r="R3436" s="1000"/>
      <c r="S3436" s="1000"/>
      <c r="T3436" s="1000"/>
      <c r="U3436" s="1000"/>
      <c r="V3436" s="1000"/>
      <c r="W3436" s="1000"/>
      <c r="X3436" s="1000"/>
      <c r="Y3436" s="1001"/>
      <c r="Z3436" s="1001" t="str">
        <f t="shared" si="914"/>
        <v xml:space="preserve">Cap.5 Pct.1:  Daca Cod SIRUTA (Col.C1) # 0, atunci suma pe rand (Suma (Col.(1 la 6)) # 0, pentru Rd.(2 la n). </v>
      </c>
      <c r="AA3436" s="2205">
        <f t="shared" si="908"/>
        <v>1</v>
      </c>
      <c r="AB3436" s="3036">
        <v>154</v>
      </c>
    </row>
    <row r="3437" spans="1:28" x14ac:dyDescent="0.25">
      <c r="A3437" s="1708">
        <f t="shared" ca="1" si="909"/>
        <v>0</v>
      </c>
      <c r="B3437" s="1708">
        <f t="shared" si="910"/>
        <v>10154198</v>
      </c>
      <c r="C3437" s="994">
        <v>154</v>
      </c>
      <c r="D3437" s="1796" t="s">
        <v>447</v>
      </c>
      <c r="E3437" s="994">
        <v>198</v>
      </c>
      <c r="F3437" s="995" t="s">
        <v>3974</v>
      </c>
      <c r="G3437" s="994"/>
      <c r="H3437" s="996" t="s">
        <v>345</v>
      </c>
      <c r="I3437" s="1091" t="s">
        <v>6138</v>
      </c>
      <c r="J3437" s="996"/>
      <c r="K3437" s="999" t="s">
        <v>7914</v>
      </c>
      <c r="L3437" s="1000">
        <f t="shared" ca="1" si="911"/>
        <v>0</v>
      </c>
      <c r="M3437" s="1000">
        <f t="shared" si="912"/>
        <v>0</v>
      </c>
      <c r="N3437" s="1724">
        <f t="shared" ca="1" si="913"/>
        <v>0</v>
      </c>
      <c r="O3437" s="1000"/>
      <c r="P3437" s="1000"/>
      <c r="Q3437" s="1000"/>
      <c r="R3437" s="1000"/>
      <c r="S3437" s="1000"/>
      <c r="T3437" s="1000"/>
      <c r="U3437" s="1000"/>
      <c r="V3437" s="1000"/>
      <c r="W3437" s="1000"/>
      <c r="X3437" s="1000"/>
      <c r="Y3437" s="1001"/>
      <c r="Z3437" s="1001" t="str">
        <f t="shared" si="914"/>
        <v xml:space="preserve">Cap.5 Pct.1:  Daca Cod SIRUTA (Col.C1) # 0, atunci suma pe rand (Suma (Col.(1 la 6)) # 0, pentru Rd.(2 la n). </v>
      </c>
      <c r="AA3437" s="2205">
        <f t="shared" si="908"/>
        <v>1</v>
      </c>
      <c r="AB3437" s="3036">
        <v>154</v>
      </c>
    </row>
    <row r="3438" spans="1:28" x14ac:dyDescent="0.25">
      <c r="A3438" s="1708">
        <f t="shared" ca="1" si="909"/>
        <v>0</v>
      </c>
      <c r="B3438" s="1708">
        <f t="shared" si="910"/>
        <v>10154199</v>
      </c>
      <c r="C3438" s="994">
        <v>154</v>
      </c>
      <c r="D3438" s="1796" t="s">
        <v>447</v>
      </c>
      <c r="E3438" s="994">
        <v>199</v>
      </c>
      <c r="F3438" s="995" t="s">
        <v>3974</v>
      </c>
      <c r="G3438" s="994"/>
      <c r="H3438" s="996" t="s">
        <v>345</v>
      </c>
      <c r="I3438" s="1091" t="s">
        <v>6139</v>
      </c>
      <c r="J3438" s="996"/>
      <c r="K3438" s="999" t="s">
        <v>7915</v>
      </c>
      <c r="L3438" s="1000">
        <f t="shared" ca="1" si="911"/>
        <v>0</v>
      </c>
      <c r="M3438" s="1000">
        <f t="shared" si="912"/>
        <v>0</v>
      </c>
      <c r="N3438" s="1724">
        <f t="shared" ca="1" si="913"/>
        <v>0</v>
      </c>
      <c r="O3438" s="1000"/>
      <c r="P3438" s="1000"/>
      <c r="Q3438" s="1000"/>
      <c r="R3438" s="1000"/>
      <c r="S3438" s="1000"/>
      <c r="T3438" s="1000"/>
      <c r="U3438" s="1000"/>
      <c r="V3438" s="1000"/>
      <c r="W3438" s="1000"/>
      <c r="X3438" s="1000"/>
      <c r="Y3438" s="1001"/>
      <c r="Z3438" s="1001" t="str">
        <f t="shared" si="914"/>
        <v xml:space="preserve">Cap.5 Pct.1:  Daca Cod SIRUTA (Col.C1) # 0, atunci suma pe rand (Suma (Col.(1 la 6)) # 0, pentru Rd.(2 la n). </v>
      </c>
      <c r="AA3438" s="2205">
        <f t="shared" si="908"/>
        <v>1</v>
      </c>
      <c r="AB3438" s="3036">
        <v>154</v>
      </c>
    </row>
    <row r="3439" spans="1:28" x14ac:dyDescent="0.25">
      <c r="A3439" s="1708">
        <f t="shared" ca="1" si="909"/>
        <v>0</v>
      </c>
      <c r="B3439" s="1708">
        <f t="shared" si="910"/>
        <v>10154200</v>
      </c>
      <c r="C3439" s="994">
        <v>154</v>
      </c>
      <c r="D3439" s="1796" t="s">
        <v>447</v>
      </c>
      <c r="E3439" s="994">
        <v>200</v>
      </c>
      <c r="F3439" s="995" t="s">
        <v>3974</v>
      </c>
      <c r="G3439" s="994"/>
      <c r="H3439" s="996" t="s">
        <v>345</v>
      </c>
      <c r="I3439" s="1091" t="s">
        <v>6140</v>
      </c>
      <c r="J3439" s="996"/>
      <c r="K3439" s="999" t="str">
        <f t="shared" ref="K3439:K3470" si="915">"Cap.5 Pct.1 rd."&amp;E3439&amp;" Suma (col.1 la col.6)"</f>
        <v>Cap.5 Pct.1 rd.200 Suma (col.1 la col.6)</v>
      </c>
      <c r="L3439" s="1000">
        <f t="shared" ca="1" si="911"/>
        <v>0</v>
      </c>
      <c r="M3439" s="1000">
        <f t="shared" si="912"/>
        <v>0</v>
      </c>
      <c r="N3439" s="1724">
        <f t="shared" ca="1" si="913"/>
        <v>0</v>
      </c>
      <c r="O3439" s="1000"/>
      <c r="P3439" s="1000"/>
      <c r="Q3439" s="1000"/>
      <c r="R3439" s="1000"/>
      <c r="S3439" s="1000"/>
      <c r="T3439" s="1000"/>
      <c r="U3439" s="1000"/>
      <c r="V3439" s="1000"/>
      <c r="W3439" s="1000"/>
      <c r="X3439" s="1000"/>
      <c r="Y3439" s="1001"/>
      <c r="Z3439" s="1001" t="str">
        <f t="shared" si="914"/>
        <v xml:space="preserve">Cap.5 Pct.1:  Daca Cod SIRUTA (Col.C1) # 0, atunci suma pe rand (Suma (Col.(1 la 6)) # 0, pentru Rd.(2 la n). </v>
      </c>
      <c r="AA3439" s="2205">
        <f t="shared" si="908"/>
        <v>1</v>
      </c>
      <c r="AB3439" s="3036">
        <v>154</v>
      </c>
    </row>
    <row r="3440" spans="1:28" x14ac:dyDescent="0.25">
      <c r="A3440" s="1708">
        <f t="shared" ca="1" si="909"/>
        <v>0</v>
      </c>
      <c r="B3440" s="1708">
        <f t="shared" si="910"/>
        <v>10154201</v>
      </c>
      <c r="C3440" s="994">
        <v>154</v>
      </c>
      <c r="D3440" s="1796" t="s">
        <v>447</v>
      </c>
      <c r="E3440" s="994">
        <v>201</v>
      </c>
      <c r="F3440" s="995" t="s">
        <v>3974</v>
      </c>
      <c r="G3440" s="994"/>
      <c r="H3440" s="996" t="s">
        <v>345</v>
      </c>
      <c r="I3440" s="1091" t="s">
        <v>8333</v>
      </c>
      <c r="J3440" s="996"/>
      <c r="K3440" s="999" t="str">
        <f t="shared" si="915"/>
        <v>Cap.5 Pct.1 rd.201 Suma (col.1 la col.6)</v>
      </c>
      <c r="L3440" s="1000">
        <f t="shared" ca="1" si="911"/>
        <v>0</v>
      </c>
      <c r="M3440" s="1000">
        <f t="shared" si="912"/>
        <v>0</v>
      </c>
      <c r="N3440" s="1724">
        <f t="shared" ca="1" si="913"/>
        <v>0</v>
      </c>
      <c r="O3440" s="1000"/>
      <c r="P3440" s="1000"/>
      <c r="Q3440" s="1000"/>
      <c r="R3440" s="1000"/>
      <c r="S3440" s="1000"/>
      <c r="T3440" s="1000"/>
      <c r="U3440" s="1000"/>
      <c r="V3440" s="1000"/>
      <c r="W3440" s="1000"/>
      <c r="X3440" s="1000"/>
      <c r="Y3440" s="1001"/>
      <c r="Z3440" s="1001" t="str">
        <f t="shared" si="914"/>
        <v xml:space="preserve">Cap.5 Pct.1:  Daca Cod SIRUTA (Col.C1) # 0, atunci suma pe rand (Suma (Col.(1 la 6)) # 0, pentru Rd.(2 la n). </v>
      </c>
      <c r="AA3440" s="2205">
        <f t="shared" si="908"/>
        <v>1</v>
      </c>
      <c r="AB3440" s="3036">
        <v>154</v>
      </c>
    </row>
    <row r="3441" spans="1:28" x14ac:dyDescent="0.25">
      <c r="A3441" s="1708">
        <f t="shared" ca="1" si="909"/>
        <v>0</v>
      </c>
      <c r="B3441" s="1708">
        <f t="shared" si="910"/>
        <v>10154202</v>
      </c>
      <c r="C3441" s="994">
        <v>154</v>
      </c>
      <c r="D3441" s="1796" t="s">
        <v>447</v>
      </c>
      <c r="E3441" s="994">
        <v>202</v>
      </c>
      <c r="F3441" s="995" t="s">
        <v>3974</v>
      </c>
      <c r="G3441" s="1049"/>
      <c r="H3441" s="996" t="s">
        <v>345</v>
      </c>
      <c r="I3441" s="1091" t="s">
        <v>8335</v>
      </c>
      <c r="J3441" s="996"/>
      <c r="K3441" s="999" t="str">
        <f t="shared" si="915"/>
        <v>Cap.5 Pct.1 rd.202 Suma (col.1 la col.6)</v>
      </c>
      <c r="L3441" s="1000">
        <f t="shared" ca="1" si="911"/>
        <v>0</v>
      </c>
      <c r="M3441" s="1000">
        <f t="shared" si="912"/>
        <v>0</v>
      </c>
      <c r="N3441" s="1724">
        <f t="shared" ca="1" si="913"/>
        <v>0</v>
      </c>
      <c r="O3441" s="1000"/>
      <c r="P3441" s="1000"/>
      <c r="Q3441" s="1000"/>
      <c r="R3441" s="1000"/>
      <c r="S3441" s="1000"/>
      <c r="T3441" s="1000"/>
      <c r="U3441" s="1000"/>
      <c r="V3441" s="1000"/>
      <c r="W3441" s="1000"/>
      <c r="X3441" s="1000"/>
      <c r="Y3441" s="1001"/>
      <c r="Z3441" s="1001" t="str">
        <f t="shared" si="914"/>
        <v xml:space="preserve">Cap.5 Pct.1:  Daca Cod SIRUTA (Col.C1) # 0, atunci suma pe rand (Suma (Col.(1 la 6)) # 0, pentru Rd.(2 la n). </v>
      </c>
      <c r="AA3441" s="2205">
        <f t="shared" si="908"/>
        <v>1</v>
      </c>
      <c r="AB3441" s="3036">
        <v>154</v>
      </c>
    </row>
    <row r="3442" spans="1:28" x14ac:dyDescent="0.25">
      <c r="A3442" s="1708">
        <f t="shared" ca="1" si="909"/>
        <v>0</v>
      </c>
      <c r="B3442" s="1708">
        <f t="shared" si="910"/>
        <v>10154203</v>
      </c>
      <c r="C3442" s="994">
        <v>154</v>
      </c>
      <c r="D3442" s="1796" t="s">
        <v>447</v>
      </c>
      <c r="E3442" s="994">
        <v>203</v>
      </c>
      <c r="F3442" s="995" t="s">
        <v>3974</v>
      </c>
      <c r="G3442" s="1049"/>
      <c r="H3442" s="996" t="s">
        <v>345</v>
      </c>
      <c r="I3442" s="1091" t="s">
        <v>8337</v>
      </c>
      <c r="J3442" s="996"/>
      <c r="K3442" s="999" t="str">
        <f t="shared" si="915"/>
        <v>Cap.5 Pct.1 rd.203 Suma (col.1 la col.6)</v>
      </c>
      <c r="L3442" s="1000">
        <f t="shared" ca="1" si="911"/>
        <v>0</v>
      </c>
      <c r="M3442" s="1000">
        <f t="shared" si="912"/>
        <v>0</v>
      </c>
      <c r="N3442" s="1724">
        <f t="shared" ca="1" si="913"/>
        <v>0</v>
      </c>
      <c r="O3442" s="1000"/>
      <c r="P3442" s="1000"/>
      <c r="Q3442" s="1000"/>
      <c r="R3442" s="1000"/>
      <c r="S3442" s="1000"/>
      <c r="T3442" s="1000"/>
      <c r="U3442" s="1000"/>
      <c r="V3442" s="1000"/>
      <c r="W3442" s="1000"/>
      <c r="X3442" s="1000"/>
      <c r="Y3442" s="1001"/>
      <c r="Z3442" s="1001" t="str">
        <f t="shared" si="914"/>
        <v xml:space="preserve">Cap.5 Pct.1:  Daca Cod SIRUTA (Col.C1) # 0, atunci suma pe rand (Suma (Col.(1 la 6)) # 0, pentru Rd.(2 la n). </v>
      </c>
      <c r="AA3442" s="2205">
        <f t="shared" si="908"/>
        <v>1</v>
      </c>
      <c r="AB3442" s="3036">
        <v>154</v>
      </c>
    </row>
    <row r="3443" spans="1:28" x14ac:dyDescent="0.25">
      <c r="A3443" s="1708">
        <f t="shared" ca="1" si="909"/>
        <v>0</v>
      </c>
      <c r="B3443" s="1708">
        <f t="shared" si="910"/>
        <v>10154204</v>
      </c>
      <c r="C3443" s="994">
        <v>154</v>
      </c>
      <c r="D3443" s="1796" t="s">
        <v>447</v>
      </c>
      <c r="E3443" s="994">
        <v>204</v>
      </c>
      <c r="F3443" s="995" t="s">
        <v>3974</v>
      </c>
      <c r="G3443" s="1049"/>
      <c r="H3443" s="996" t="s">
        <v>345</v>
      </c>
      <c r="I3443" s="1091" t="s">
        <v>8339</v>
      </c>
      <c r="J3443" s="996"/>
      <c r="K3443" s="999" t="str">
        <f t="shared" si="915"/>
        <v>Cap.5 Pct.1 rd.204 Suma (col.1 la col.6)</v>
      </c>
      <c r="L3443" s="1000">
        <f t="shared" ca="1" si="911"/>
        <v>0</v>
      </c>
      <c r="M3443" s="1000">
        <f t="shared" si="912"/>
        <v>0</v>
      </c>
      <c r="N3443" s="1724">
        <f t="shared" ca="1" si="913"/>
        <v>0</v>
      </c>
      <c r="O3443" s="1000"/>
      <c r="P3443" s="1000"/>
      <c r="Q3443" s="1000"/>
      <c r="R3443" s="1000"/>
      <c r="S3443" s="1000"/>
      <c r="T3443" s="1000"/>
      <c r="U3443" s="1000"/>
      <c r="V3443" s="1000"/>
      <c r="W3443" s="1000"/>
      <c r="X3443" s="1000"/>
      <c r="Y3443" s="1001"/>
      <c r="Z3443" s="1001" t="str">
        <f t="shared" si="914"/>
        <v xml:space="preserve">Cap.5 Pct.1:  Daca Cod SIRUTA (Col.C1) # 0, atunci suma pe rand (Suma (Col.(1 la 6)) # 0, pentru Rd.(2 la n). </v>
      </c>
      <c r="AA3443" s="2205">
        <f t="shared" si="908"/>
        <v>1</v>
      </c>
      <c r="AB3443" s="3036">
        <v>154</v>
      </c>
    </row>
    <row r="3444" spans="1:28" x14ac:dyDescent="0.25">
      <c r="A3444" s="1708">
        <f t="shared" ca="1" si="909"/>
        <v>0</v>
      </c>
      <c r="B3444" s="1708">
        <f t="shared" si="910"/>
        <v>10154205</v>
      </c>
      <c r="C3444" s="994">
        <v>154</v>
      </c>
      <c r="D3444" s="1796" t="s">
        <v>447</v>
      </c>
      <c r="E3444" s="994">
        <v>205</v>
      </c>
      <c r="F3444" s="995" t="s">
        <v>3974</v>
      </c>
      <c r="G3444" s="1049"/>
      <c r="H3444" s="996" t="s">
        <v>345</v>
      </c>
      <c r="I3444" s="1091" t="s">
        <v>8341</v>
      </c>
      <c r="J3444" s="996"/>
      <c r="K3444" s="999" t="str">
        <f t="shared" si="915"/>
        <v>Cap.5 Pct.1 rd.205 Suma (col.1 la col.6)</v>
      </c>
      <c r="L3444" s="1000">
        <f t="shared" ca="1" si="911"/>
        <v>0</v>
      </c>
      <c r="M3444" s="1000">
        <f t="shared" si="912"/>
        <v>0</v>
      </c>
      <c r="N3444" s="1724">
        <f t="shared" ca="1" si="913"/>
        <v>0</v>
      </c>
      <c r="O3444" s="1000"/>
      <c r="P3444" s="1000"/>
      <c r="Q3444" s="1000"/>
      <c r="R3444" s="1000"/>
      <c r="S3444" s="1000"/>
      <c r="T3444" s="1000"/>
      <c r="U3444" s="1000"/>
      <c r="V3444" s="1000"/>
      <c r="W3444" s="1000"/>
      <c r="X3444" s="1000"/>
      <c r="Y3444" s="1001"/>
      <c r="Z3444" s="1001" t="str">
        <f t="shared" si="914"/>
        <v xml:space="preserve">Cap.5 Pct.1:  Daca Cod SIRUTA (Col.C1) # 0, atunci suma pe rand (Suma (Col.(1 la 6)) # 0, pentru Rd.(2 la n). </v>
      </c>
      <c r="AA3444" s="2205">
        <f t="shared" si="908"/>
        <v>1</v>
      </c>
      <c r="AB3444" s="3036">
        <v>154</v>
      </c>
    </row>
    <row r="3445" spans="1:28" x14ac:dyDescent="0.25">
      <c r="A3445" s="1708">
        <f t="shared" ca="1" si="909"/>
        <v>0</v>
      </c>
      <c r="B3445" s="1708">
        <f t="shared" si="910"/>
        <v>10154206</v>
      </c>
      <c r="C3445" s="994">
        <v>154</v>
      </c>
      <c r="D3445" s="1796" t="s">
        <v>447</v>
      </c>
      <c r="E3445" s="994">
        <v>206</v>
      </c>
      <c r="F3445" s="995" t="s">
        <v>3974</v>
      </c>
      <c r="G3445" s="1049"/>
      <c r="H3445" s="996" t="s">
        <v>345</v>
      </c>
      <c r="I3445" s="1091" t="s">
        <v>8343</v>
      </c>
      <c r="J3445" s="996"/>
      <c r="K3445" s="999" t="str">
        <f t="shared" si="915"/>
        <v>Cap.5 Pct.1 rd.206 Suma (col.1 la col.6)</v>
      </c>
      <c r="L3445" s="1000">
        <f t="shared" ca="1" si="911"/>
        <v>0</v>
      </c>
      <c r="M3445" s="1000">
        <f t="shared" si="912"/>
        <v>0</v>
      </c>
      <c r="N3445" s="1724">
        <f t="shared" ca="1" si="913"/>
        <v>0</v>
      </c>
      <c r="O3445" s="1000"/>
      <c r="P3445" s="1000"/>
      <c r="Q3445" s="1000"/>
      <c r="R3445" s="1000"/>
      <c r="S3445" s="1000"/>
      <c r="T3445" s="1000"/>
      <c r="U3445" s="1000"/>
      <c r="V3445" s="1000"/>
      <c r="W3445" s="1000"/>
      <c r="X3445" s="1000"/>
      <c r="Y3445" s="1001"/>
      <c r="Z3445" s="1001" t="str">
        <f t="shared" si="914"/>
        <v xml:space="preserve">Cap.5 Pct.1:  Daca Cod SIRUTA (Col.C1) # 0, atunci suma pe rand (Suma (Col.(1 la 6)) # 0, pentru Rd.(2 la n). </v>
      </c>
      <c r="AA3445" s="2205">
        <f t="shared" si="908"/>
        <v>1</v>
      </c>
      <c r="AB3445" s="3036">
        <v>154</v>
      </c>
    </row>
    <row r="3446" spans="1:28" x14ac:dyDescent="0.25">
      <c r="A3446" s="1708">
        <f t="shared" ca="1" si="909"/>
        <v>0</v>
      </c>
      <c r="B3446" s="1708">
        <f t="shared" si="910"/>
        <v>10154207</v>
      </c>
      <c r="C3446" s="994">
        <v>154</v>
      </c>
      <c r="D3446" s="1796" t="s">
        <v>447</v>
      </c>
      <c r="E3446" s="994">
        <v>207</v>
      </c>
      <c r="F3446" s="995" t="s">
        <v>3974</v>
      </c>
      <c r="G3446" s="1049"/>
      <c r="H3446" s="996" t="s">
        <v>345</v>
      </c>
      <c r="I3446" s="1091" t="s">
        <v>8345</v>
      </c>
      <c r="J3446" s="996"/>
      <c r="K3446" s="999" t="str">
        <f t="shared" si="915"/>
        <v>Cap.5 Pct.1 rd.207 Suma (col.1 la col.6)</v>
      </c>
      <c r="L3446" s="1000">
        <f t="shared" ca="1" si="911"/>
        <v>0</v>
      </c>
      <c r="M3446" s="1000">
        <f t="shared" si="912"/>
        <v>0</v>
      </c>
      <c r="N3446" s="1724">
        <f t="shared" ca="1" si="913"/>
        <v>0</v>
      </c>
      <c r="O3446" s="1000"/>
      <c r="P3446" s="1000"/>
      <c r="Q3446" s="1000"/>
      <c r="R3446" s="1000"/>
      <c r="S3446" s="1000"/>
      <c r="T3446" s="1000"/>
      <c r="U3446" s="1000"/>
      <c r="V3446" s="1000"/>
      <c r="W3446" s="1000"/>
      <c r="X3446" s="1000"/>
      <c r="Y3446" s="1001"/>
      <c r="Z3446" s="1001" t="str">
        <f t="shared" si="914"/>
        <v xml:space="preserve">Cap.5 Pct.1:  Daca Cod SIRUTA (Col.C1) # 0, atunci suma pe rand (Suma (Col.(1 la 6)) # 0, pentru Rd.(2 la n). </v>
      </c>
      <c r="AA3446" s="2205">
        <f t="shared" si="908"/>
        <v>1</v>
      </c>
      <c r="AB3446" s="3036">
        <v>154</v>
      </c>
    </row>
    <row r="3447" spans="1:28" x14ac:dyDescent="0.25">
      <c r="A3447" s="1708">
        <f t="shared" ca="1" si="909"/>
        <v>0</v>
      </c>
      <c r="B3447" s="1708">
        <f t="shared" si="910"/>
        <v>10154208</v>
      </c>
      <c r="C3447" s="994">
        <v>154</v>
      </c>
      <c r="D3447" s="1796" t="s">
        <v>447</v>
      </c>
      <c r="E3447" s="994">
        <v>208</v>
      </c>
      <c r="F3447" s="995" t="s">
        <v>3974</v>
      </c>
      <c r="G3447" s="1049"/>
      <c r="H3447" s="996" t="s">
        <v>345</v>
      </c>
      <c r="I3447" s="1091" t="s">
        <v>8347</v>
      </c>
      <c r="J3447" s="996"/>
      <c r="K3447" s="999" t="str">
        <f t="shared" si="915"/>
        <v>Cap.5 Pct.1 rd.208 Suma (col.1 la col.6)</v>
      </c>
      <c r="L3447" s="1000">
        <f t="shared" ca="1" si="911"/>
        <v>0</v>
      </c>
      <c r="M3447" s="1000">
        <f t="shared" si="912"/>
        <v>0</v>
      </c>
      <c r="N3447" s="1724">
        <f t="shared" ca="1" si="913"/>
        <v>0</v>
      </c>
      <c r="O3447" s="1000"/>
      <c r="P3447" s="1000"/>
      <c r="Q3447" s="1000"/>
      <c r="R3447" s="1000"/>
      <c r="S3447" s="1000"/>
      <c r="T3447" s="1000"/>
      <c r="U3447" s="1000"/>
      <c r="V3447" s="1000"/>
      <c r="W3447" s="1000"/>
      <c r="X3447" s="1000"/>
      <c r="Y3447" s="1001"/>
      <c r="Z3447" s="1001" t="str">
        <f t="shared" si="914"/>
        <v xml:space="preserve">Cap.5 Pct.1:  Daca Cod SIRUTA (Col.C1) # 0, atunci suma pe rand (Suma (Col.(1 la 6)) # 0, pentru Rd.(2 la n). </v>
      </c>
      <c r="AA3447" s="2205">
        <f t="shared" si="908"/>
        <v>1</v>
      </c>
      <c r="AB3447" s="3036">
        <v>154</v>
      </c>
    </row>
    <row r="3448" spans="1:28" x14ac:dyDescent="0.25">
      <c r="A3448" s="1708">
        <f t="shared" ca="1" si="909"/>
        <v>0</v>
      </c>
      <c r="B3448" s="1708">
        <f t="shared" si="910"/>
        <v>10154209</v>
      </c>
      <c r="C3448" s="994">
        <v>154</v>
      </c>
      <c r="D3448" s="1796" t="s">
        <v>447</v>
      </c>
      <c r="E3448" s="994">
        <v>209</v>
      </c>
      <c r="F3448" s="995" t="s">
        <v>3974</v>
      </c>
      <c r="G3448" s="1049"/>
      <c r="H3448" s="996" t="s">
        <v>345</v>
      </c>
      <c r="I3448" s="1091" t="s">
        <v>8349</v>
      </c>
      <c r="J3448" s="996"/>
      <c r="K3448" s="999" t="str">
        <f t="shared" si="915"/>
        <v>Cap.5 Pct.1 rd.209 Suma (col.1 la col.6)</v>
      </c>
      <c r="L3448" s="1000">
        <f t="shared" ca="1" si="911"/>
        <v>0</v>
      </c>
      <c r="M3448" s="1000">
        <f t="shared" si="912"/>
        <v>0</v>
      </c>
      <c r="N3448" s="1724">
        <f t="shared" ca="1" si="913"/>
        <v>0</v>
      </c>
      <c r="O3448" s="1000"/>
      <c r="P3448" s="1000"/>
      <c r="Q3448" s="1000"/>
      <c r="R3448" s="1000"/>
      <c r="S3448" s="1000"/>
      <c r="T3448" s="1000"/>
      <c r="U3448" s="1000"/>
      <c r="V3448" s="1000"/>
      <c r="W3448" s="1000"/>
      <c r="X3448" s="1000"/>
      <c r="Y3448" s="1001"/>
      <c r="Z3448" s="1001" t="str">
        <f t="shared" si="914"/>
        <v xml:space="preserve">Cap.5 Pct.1:  Daca Cod SIRUTA (Col.C1) # 0, atunci suma pe rand (Suma (Col.(1 la 6)) # 0, pentru Rd.(2 la n). </v>
      </c>
      <c r="AA3448" s="2205">
        <f t="shared" si="908"/>
        <v>1</v>
      </c>
      <c r="AB3448" s="3036">
        <v>154</v>
      </c>
    </row>
    <row r="3449" spans="1:28" x14ac:dyDescent="0.25">
      <c r="A3449" s="1708">
        <f t="shared" ca="1" si="909"/>
        <v>0</v>
      </c>
      <c r="B3449" s="1708">
        <f t="shared" si="910"/>
        <v>10154210</v>
      </c>
      <c r="C3449" s="994">
        <v>154</v>
      </c>
      <c r="D3449" s="1796" t="s">
        <v>447</v>
      </c>
      <c r="E3449" s="994">
        <v>210</v>
      </c>
      <c r="F3449" s="995" t="s">
        <v>3974</v>
      </c>
      <c r="G3449" s="1049"/>
      <c r="H3449" s="996" t="s">
        <v>345</v>
      </c>
      <c r="I3449" s="1091" t="s">
        <v>8351</v>
      </c>
      <c r="J3449" s="996"/>
      <c r="K3449" s="999" t="str">
        <f t="shared" si="915"/>
        <v>Cap.5 Pct.1 rd.210 Suma (col.1 la col.6)</v>
      </c>
      <c r="L3449" s="1000">
        <f t="shared" ca="1" si="911"/>
        <v>0</v>
      </c>
      <c r="M3449" s="1000">
        <f t="shared" si="912"/>
        <v>0</v>
      </c>
      <c r="N3449" s="1724">
        <f t="shared" ca="1" si="913"/>
        <v>0</v>
      </c>
      <c r="O3449" s="1000"/>
      <c r="P3449" s="1000"/>
      <c r="Q3449" s="1000"/>
      <c r="R3449" s="1000"/>
      <c r="S3449" s="1000"/>
      <c r="T3449" s="1000"/>
      <c r="U3449" s="1000"/>
      <c r="V3449" s="1000"/>
      <c r="W3449" s="1000"/>
      <c r="X3449" s="1000"/>
      <c r="Y3449" s="1001"/>
      <c r="Z3449" s="1001" t="str">
        <f t="shared" si="914"/>
        <v xml:space="preserve">Cap.5 Pct.1:  Daca Cod SIRUTA (Col.C1) # 0, atunci suma pe rand (Suma (Col.(1 la 6)) # 0, pentru Rd.(2 la n). </v>
      </c>
      <c r="AA3449" s="2205">
        <f t="shared" si="908"/>
        <v>1</v>
      </c>
      <c r="AB3449" s="3036">
        <v>154</v>
      </c>
    </row>
    <row r="3450" spans="1:28" x14ac:dyDescent="0.25">
      <c r="A3450" s="1708">
        <f t="shared" ca="1" si="909"/>
        <v>0</v>
      </c>
      <c r="B3450" s="1708">
        <f t="shared" si="910"/>
        <v>10154211</v>
      </c>
      <c r="C3450" s="994">
        <v>154</v>
      </c>
      <c r="D3450" s="1796" t="s">
        <v>447</v>
      </c>
      <c r="E3450" s="994">
        <v>211</v>
      </c>
      <c r="F3450" s="995" t="s">
        <v>3974</v>
      </c>
      <c r="G3450" s="1049"/>
      <c r="H3450" s="996" t="s">
        <v>345</v>
      </c>
      <c r="I3450" s="1091" t="s">
        <v>8353</v>
      </c>
      <c r="J3450" s="996"/>
      <c r="K3450" s="999" t="str">
        <f t="shared" si="915"/>
        <v>Cap.5 Pct.1 rd.211 Suma (col.1 la col.6)</v>
      </c>
      <c r="L3450" s="1000">
        <f t="shared" ca="1" si="911"/>
        <v>0</v>
      </c>
      <c r="M3450" s="1000">
        <f t="shared" si="912"/>
        <v>0</v>
      </c>
      <c r="N3450" s="1724">
        <f t="shared" ca="1" si="913"/>
        <v>0</v>
      </c>
      <c r="O3450" s="1000"/>
      <c r="P3450" s="1000"/>
      <c r="Q3450" s="1000"/>
      <c r="R3450" s="1000"/>
      <c r="S3450" s="1000"/>
      <c r="T3450" s="1000"/>
      <c r="U3450" s="1000"/>
      <c r="V3450" s="1000"/>
      <c r="W3450" s="1000"/>
      <c r="X3450" s="1000"/>
      <c r="Y3450" s="1001"/>
      <c r="Z3450" s="1001" t="str">
        <f t="shared" si="914"/>
        <v xml:space="preserve">Cap.5 Pct.1:  Daca Cod SIRUTA (Col.C1) # 0, atunci suma pe rand (Suma (Col.(1 la 6)) # 0, pentru Rd.(2 la n). </v>
      </c>
      <c r="AA3450" s="2205">
        <f t="shared" si="908"/>
        <v>1</v>
      </c>
      <c r="AB3450" s="3036">
        <v>154</v>
      </c>
    </row>
    <row r="3451" spans="1:28" x14ac:dyDescent="0.25">
      <c r="A3451" s="1708">
        <f t="shared" ca="1" si="909"/>
        <v>0</v>
      </c>
      <c r="B3451" s="1708">
        <f t="shared" si="910"/>
        <v>10154212</v>
      </c>
      <c r="C3451" s="994">
        <v>154</v>
      </c>
      <c r="D3451" s="1796" t="s">
        <v>447</v>
      </c>
      <c r="E3451" s="994">
        <v>212</v>
      </c>
      <c r="F3451" s="995" t="s">
        <v>3974</v>
      </c>
      <c r="G3451" s="1049"/>
      <c r="H3451" s="996" t="s">
        <v>345</v>
      </c>
      <c r="I3451" s="1091" t="s">
        <v>8355</v>
      </c>
      <c r="J3451" s="996"/>
      <c r="K3451" s="999" t="str">
        <f t="shared" si="915"/>
        <v>Cap.5 Pct.1 rd.212 Suma (col.1 la col.6)</v>
      </c>
      <c r="L3451" s="1000">
        <f t="shared" ca="1" si="911"/>
        <v>0</v>
      </c>
      <c r="M3451" s="1000">
        <f t="shared" si="912"/>
        <v>0</v>
      </c>
      <c r="N3451" s="1724">
        <f t="shared" ca="1" si="913"/>
        <v>0</v>
      </c>
      <c r="O3451" s="1000"/>
      <c r="P3451" s="1000"/>
      <c r="Q3451" s="1000"/>
      <c r="R3451" s="1000"/>
      <c r="S3451" s="1000"/>
      <c r="T3451" s="1000"/>
      <c r="U3451" s="1000"/>
      <c r="V3451" s="1000"/>
      <c r="W3451" s="1000"/>
      <c r="X3451" s="1000"/>
      <c r="Y3451" s="1001"/>
      <c r="Z3451" s="1001" t="str">
        <f t="shared" si="914"/>
        <v xml:space="preserve">Cap.5 Pct.1:  Daca Cod SIRUTA (Col.C1) # 0, atunci suma pe rand (Suma (Col.(1 la 6)) # 0, pentru Rd.(2 la n). </v>
      </c>
      <c r="AA3451" s="2205">
        <f t="shared" ref="AA3451:AA3514" si="916">COUNTIF(B:B,B3451)</f>
        <v>1</v>
      </c>
      <c r="AB3451" s="3036">
        <v>154</v>
      </c>
    </row>
    <row r="3452" spans="1:28" x14ac:dyDescent="0.25">
      <c r="A3452" s="1708">
        <f t="shared" ca="1" si="909"/>
        <v>0</v>
      </c>
      <c r="B3452" s="1708">
        <f t="shared" si="910"/>
        <v>10154213</v>
      </c>
      <c r="C3452" s="994">
        <v>154</v>
      </c>
      <c r="D3452" s="1796" t="s">
        <v>447</v>
      </c>
      <c r="E3452" s="994">
        <v>213</v>
      </c>
      <c r="F3452" s="995" t="s">
        <v>3974</v>
      </c>
      <c r="G3452" s="1049"/>
      <c r="H3452" s="996" t="s">
        <v>345</v>
      </c>
      <c r="I3452" s="1091" t="s">
        <v>8357</v>
      </c>
      <c r="J3452" s="996"/>
      <c r="K3452" s="999" t="str">
        <f t="shared" si="915"/>
        <v>Cap.5 Pct.1 rd.213 Suma (col.1 la col.6)</v>
      </c>
      <c r="L3452" s="1000">
        <f t="shared" ca="1" si="911"/>
        <v>0</v>
      </c>
      <c r="M3452" s="1000">
        <f t="shared" si="912"/>
        <v>0</v>
      </c>
      <c r="N3452" s="1724">
        <f t="shared" ca="1" si="913"/>
        <v>0</v>
      </c>
      <c r="O3452" s="1000"/>
      <c r="P3452" s="1000"/>
      <c r="Q3452" s="1000"/>
      <c r="R3452" s="1000"/>
      <c r="S3452" s="1000"/>
      <c r="T3452" s="1000"/>
      <c r="U3452" s="1000"/>
      <c r="V3452" s="1000"/>
      <c r="W3452" s="1000"/>
      <c r="X3452" s="1000"/>
      <c r="Y3452" s="1001"/>
      <c r="Z3452" s="1001" t="str">
        <f t="shared" si="914"/>
        <v xml:space="preserve">Cap.5 Pct.1:  Daca Cod SIRUTA (Col.C1) # 0, atunci suma pe rand (Suma (Col.(1 la 6)) # 0, pentru Rd.(2 la n). </v>
      </c>
      <c r="AA3452" s="2205">
        <f t="shared" si="916"/>
        <v>1</v>
      </c>
      <c r="AB3452" s="3036">
        <v>154</v>
      </c>
    </row>
    <row r="3453" spans="1:28" x14ac:dyDescent="0.25">
      <c r="A3453" s="1708">
        <f t="shared" ca="1" si="909"/>
        <v>0</v>
      </c>
      <c r="B3453" s="1708">
        <f t="shared" si="910"/>
        <v>10154214</v>
      </c>
      <c r="C3453" s="994">
        <v>154</v>
      </c>
      <c r="D3453" s="1796" t="s">
        <v>447</v>
      </c>
      <c r="E3453" s="994">
        <v>214</v>
      </c>
      <c r="F3453" s="995" t="s">
        <v>3974</v>
      </c>
      <c r="G3453" s="1049"/>
      <c r="H3453" s="996" t="s">
        <v>345</v>
      </c>
      <c r="I3453" s="1091" t="s">
        <v>8359</v>
      </c>
      <c r="J3453" s="996"/>
      <c r="K3453" s="999" t="str">
        <f t="shared" si="915"/>
        <v>Cap.5 Pct.1 rd.214 Suma (col.1 la col.6)</v>
      </c>
      <c r="L3453" s="1000">
        <f t="shared" ca="1" si="911"/>
        <v>0</v>
      </c>
      <c r="M3453" s="1000">
        <f t="shared" si="912"/>
        <v>0</v>
      </c>
      <c r="N3453" s="1724">
        <f t="shared" ca="1" si="913"/>
        <v>0</v>
      </c>
      <c r="O3453" s="1000"/>
      <c r="P3453" s="1000"/>
      <c r="Q3453" s="1000"/>
      <c r="R3453" s="1000"/>
      <c r="S3453" s="1000"/>
      <c r="T3453" s="1000"/>
      <c r="U3453" s="1000"/>
      <c r="V3453" s="1000"/>
      <c r="W3453" s="1000"/>
      <c r="X3453" s="1000"/>
      <c r="Y3453" s="1001"/>
      <c r="Z3453" s="1001" t="str">
        <f t="shared" si="914"/>
        <v xml:space="preserve">Cap.5 Pct.1:  Daca Cod SIRUTA (Col.C1) # 0, atunci suma pe rand (Suma (Col.(1 la 6)) # 0, pentru Rd.(2 la n). </v>
      </c>
      <c r="AA3453" s="2205">
        <f t="shared" si="916"/>
        <v>1</v>
      </c>
      <c r="AB3453" s="3036">
        <v>154</v>
      </c>
    </row>
    <row r="3454" spans="1:28" x14ac:dyDescent="0.25">
      <c r="A3454" s="1708">
        <f t="shared" ca="1" si="909"/>
        <v>0</v>
      </c>
      <c r="B3454" s="1708">
        <f t="shared" si="910"/>
        <v>10154215</v>
      </c>
      <c r="C3454" s="994">
        <v>154</v>
      </c>
      <c r="D3454" s="1796" t="s">
        <v>447</v>
      </c>
      <c r="E3454" s="994">
        <v>215</v>
      </c>
      <c r="F3454" s="995" t="s">
        <v>3974</v>
      </c>
      <c r="G3454" s="1049"/>
      <c r="H3454" s="996" t="s">
        <v>345</v>
      </c>
      <c r="I3454" s="1091" t="s">
        <v>8361</v>
      </c>
      <c r="J3454" s="996"/>
      <c r="K3454" s="999" t="str">
        <f t="shared" si="915"/>
        <v>Cap.5 Pct.1 rd.215 Suma (col.1 la col.6)</v>
      </c>
      <c r="L3454" s="1000">
        <f t="shared" ca="1" si="911"/>
        <v>0</v>
      </c>
      <c r="M3454" s="1000">
        <f t="shared" si="912"/>
        <v>0</v>
      </c>
      <c r="N3454" s="1724">
        <f t="shared" ca="1" si="913"/>
        <v>0</v>
      </c>
      <c r="O3454" s="1000"/>
      <c r="P3454" s="1000"/>
      <c r="Q3454" s="1000"/>
      <c r="R3454" s="1000"/>
      <c r="S3454" s="1000"/>
      <c r="T3454" s="1000"/>
      <c r="U3454" s="1000"/>
      <c r="V3454" s="1000"/>
      <c r="W3454" s="1000"/>
      <c r="X3454" s="1000"/>
      <c r="Y3454" s="1001"/>
      <c r="Z3454" s="1001" t="str">
        <f t="shared" si="914"/>
        <v xml:space="preserve">Cap.5 Pct.1:  Daca Cod SIRUTA (Col.C1) # 0, atunci suma pe rand (Suma (Col.(1 la 6)) # 0, pentru Rd.(2 la n). </v>
      </c>
      <c r="AA3454" s="2205">
        <f t="shared" si="916"/>
        <v>1</v>
      </c>
      <c r="AB3454" s="3036">
        <v>154</v>
      </c>
    </row>
    <row r="3455" spans="1:28" x14ac:dyDescent="0.25">
      <c r="A3455" s="1708">
        <f t="shared" ca="1" si="909"/>
        <v>0</v>
      </c>
      <c r="B3455" s="1708">
        <f t="shared" si="910"/>
        <v>10154216</v>
      </c>
      <c r="C3455" s="994">
        <v>154</v>
      </c>
      <c r="D3455" s="1796" t="s">
        <v>447</v>
      </c>
      <c r="E3455" s="994">
        <v>216</v>
      </c>
      <c r="F3455" s="995" t="s">
        <v>3974</v>
      </c>
      <c r="G3455" s="1049"/>
      <c r="H3455" s="996" t="s">
        <v>345</v>
      </c>
      <c r="I3455" s="1091" t="s">
        <v>8363</v>
      </c>
      <c r="J3455" s="996"/>
      <c r="K3455" s="999" t="str">
        <f t="shared" si="915"/>
        <v>Cap.5 Pct.1 rd.216 Suma (col.1 la col.6)</v>
      </c>
      <c r="L3455" s="1000">
        <f t="shared" ca="1" si="911"/>
        <v>0</v>
      </c>
      <c r="M3455" s="1000">
        <f t="shared" si="912"/>
        <v>0</v>
      </c>
      <c r="N3455" s="1724">
        <f t="shared" ca="1" si="913"/>
        <v>0</v>
      </c>
      <c r="O3455" s="1000"/>
      <c r="P3455" s="1000"/>
      <c r="Q3455" s="1000"/>
      <c r="R3455" s="1000"/>
      <c r="S3455" s="1000"/>
      <c r="T3455" s="1000"/>
      <c r="U3455" s="1000"/>
      <c r="V3455" s="1000"/>
      <c r="W3455" s="1000"/>
      <c r="X3455" s="1000"/>
      <c r="Y3455" s="1001"/>
      <c r="Z3455" s="1001" t="str">
        <f t="shared" si="914"/>
        <v xml:space="preserve">Cap.5 Pct.1:  Daca Cod SIRUTA (Col.C1) # 0, atunci suma pe rand (Suma (Col.(1 la 6)) # 0, pentru Rd.(2 la n). </v>
      </c>
      <c r="AA3455" s="2205">
        <f t="shared" si="916"/>
        <v>1</v>
      </c>
      <c r="AB3455" s="3036">
        <v>154</v>
      </c>
    </row>
    <row r="3456" spans="1:28" x14ac:dyDescent="0.25">
      <c r="A3456" s="1708">
        <f t="shared" ca="1" si="909"/>
        <v>0</v>
      </c>
      <c r="B3456" s="1708">
        <f t="shared" si="910"/>
        <v>10154217</v>
      </c>
      <c r="C3456" s="994">
        <v>154</v>
      </c>
      <c r="D3456" s="1796" t="s">
        <v>447</v>
      </c>
      <c r="E3456" s="994">
        <v>217</v>
      </c>
      <c r="F3456" s="995" t="s">
        <v>3974</v>
      </c>
      <c r="G3456" s="1049"/>
      <c r="H3456" s="996" t="s">
        <v>345</v>
      </c>
      <c r="I3456" s="1091" t="s">
        <v>8365</v>
      </c>
      <c r="J3456" s="996"/>
      <c r="K3456" s="999" t="str">
        <f t="shared" si="915"/>
        <v>Cap.5 Pct.1 rd.217 Suma (col.1 la col.6)</v>
      </c>
      <c r="L3456" s="1000">
        <f t="shared" ca="1" si="911"/>
        <v>0</v>
      </c>
      <c r="M3456" s="1000">
        <f t="shared" si="912"/>
        <v>0</v>
      </c>
      <c r="N3456" s="1724">
        <f t="shared" ca="1" si="913"/>
        <v>0</v>
      </c>
      <c r="O3456" s="1000"/>
      <c r="P3456" s="1000"/>
      <c r="Q3456" s="1000"/>
      <c r="R3456" s="1000"/>
      <c r="S3456" s="1000"/>
      <c r="T3456" s="1000"/>
      <c r="U3456" s="1000"/>
      <c r="V3456" s="1000"/>
      <c r="W3456" s="1000"/>
      <c r="X3456" s="1000"/>
      <c r="Y3456" s="1001"/>
      <c r="Z3456" s="1001" t="str">
        <f t="shared" si="914"/>
        <v xml:space="preserve">Cap.5 Pct.1:  Daca Cod SIRUTA (Col.C1) # 0, atunci suma pe rand (Suma (Col.(1 la 6)) # 0, pentru Rd.(2 la n). </v>
      </c>
      <c r="AA3456" s="2205">
        <f t="shared" si="916"/>
        <v>1</v>
      </c>
      <c r="AB3456" s="3036">
        <v>154</v>
      </c>
    </row>
    <row r="3457" spans="1:28" x14ac:dyDescent="0.25">
      <c r="A3457" s="1708">
        <f t="shared" ref="A3457:A3520" ca="1" si="917">IF(D3457="DA",IF(ISERROR(N3457),A3456+1,IF(N3457=1,A3456+1,A3456)),A3456)</f>
        <v>0</v>
      </c>
      <c r="B3457" s="1708">
        <f t="shared" si="910"/>
        <v>10154218</v>
      </c>
      <c r="C3457" s="994">
        <v>154</v>
      </c>
      <c r="D3457" s="1796" t="s">
        <v>447</v>
      </c>
      <c r="E3457" s="994">
        <v>218</v>
      </c>
      <c r="F3457" s="995" t="s">
        <v>3974</v>
      </c>
      <c r="G3457" s="1049"/>
      <c r="H3457" s="996" t="s">
        <v>345</v>
      </c>
      <c r="I3457" s="1091" t="s">
        <v>8367</v>
      </c>
      <c r="J3457" s="996"/>
      <c r="K3457" s="999" t="str">
        <f t="shared" si="915"/>
        <v>Cap.5 Pct.1 rd.218 Suma (col.1 la col.6)</v>
      </c>
      <c r="L3457" s="1000">
        <f t="shared" ca="1" si="911"/>
        <v>0</v>
      </c>
      <c r="M3457" s="1000">
        <f t="shared" si="912"/>
        <v>0</v>
      </c>
      <c r="N3457" s="1724">
        <f t="shared" ca="1" si="913"/>
        <v>0</v>
      </c>
      <c r="O3457" s="1000"/>
      <c r="P3457" s="1000"/>
      <c r="Q3457" s="1000"/>
      <c r="R3457" s="1000"/>
      <c r="S3457" s="1000"/>
      <c r="T3457" s="1000"/>
      <c r="U3457" s="1000"/>
      <c r="V3457" s="1000"/>
      <c r="W3457" s="1000"/>
      <c r="X3457" s="1000"/>
      <c r="Y3457" s="1001"/>
      <c r="Z3457" s="1001" t="str">
        <f t="shared" si="914"/>
        <v xml:space="preserve">Cap.5 Pct.1:  Daca Cod SIRUTA (Col.C1) # 0, atunci suma pe rand (Suma (Col.(1 la 6)) # 0, pentru Rd.(2 la n). </v>
      </c>
      <c r="AA3457" s="2205">
        <f t="shared" si="916"/>
        <v>1</v>
      </c>
      <c r="AB3457" s="3036">
        <v>154</v>
      </c>
    </row>
    <row r="3458" spans="1:28" x14ac:dyDescent="0.25">
      <c r="A3458" s="1708">
        <f t="shared" ca="1" si="917"/>
        <v>0</v>
      </c>
      <c r="B3458" s="1708">
        <f t="shared" si="910"/>
        <v>10154219</v>
      </c>
      <c r="C3458" s="994">
        <v>154</v>
      </c>
      <c r="D3458" s="1796" t="s">
        <v>447</v>
      </c>
      <c r="E3458" s="994">
        <v>219</v>
      </c>
      <c r="F3458" s="995" t="s">
        <v>3974</v>
      </c>
      <c r="G3458" s="1049"/>
      <c r="H3458" s="996" t="s">
        <v>345</v>
      </c>
      <c r="I3458" s="1091" t="s">
        <v>8369</v>
      </c>
      <c r="J3458" s="996"/>
      <c r="K3458" s="999" t="str">
        <f t="shared" si="915"/>
        <v>Cap.5 Pct.1 rd.219 Suma (col.1 la col.6)</v>
      </c>
      <c r="L3458" s="1000">
        <f t="shared" ca="1" si="911"/>
        <v>0</v>
      </c>
      <c r="M3458" s="1000">
        <f t="shared" si="912"/>
        <v>0</v>
      </c>
      <c r="N3458" s="1724">
        <f t="shared" ca="1" si="913"/>
        <v>0</v>
      </c>
      <c r="O3458" s="1000"/>
      <c r="P3458" s="1000"/>
      <c r="Q3458" s="1000"/>
      <c r="R3458" s="1000"/>
      <c r="S3458" s="1000"/>
      <c r="T3458" s="1000"/>
      <c r="U3458" s="1000"/>
      <c r="V3458" s="1000"/>
      <c r="W3458" s="1000"/>
      <c r="X3458" s="1000"/>
      <c r="Y3458" s="1001"/>
      <c r="Z3458" s="1001" t="str">
        <f t="shared" si="914"/>
        <v xml:space="preserve">Cap.5 Pct.1:  Daca Cod SIRUTA (Col.C1) # 0, atunci suma pe rand (Suma (Col.(1 la 6)) # 0, pentru Rd.(2 la n). </v>
      </c>
      <c r="AA3458" s="2205">
        <f t="shared" si="916"/>
        <v>1</v>
      </c>
      <c r="AB3458" s="3036">
        <v>154</v>
      </c>
    </row>
    <row r="3459" spans="1:28" x14ac:dyDescent="0.25">
      <c r="A3459" s="1708">
        <f t="shared" ca="1" si="917"/>
        <v>0</v>
      </c>
      <c r="B3459" s="1708">
        <f t="shared" si="910"/>
        <v>10154220</v>
      </c>
      <c r="C3459" s="994">
        <v>154</v>
      </c>
      <c r="D3459" s="1796" t="s">
        <v>447</v>
      </c>
      <c r="E3459" s="994">
        <v>220</v>
      </c>
      <c r="F3459" s="995" t="s">
        <v>3974</v>
      </c>
      <c r="G3459" s="1049"/>
      <c r="H3459" s="996" t="s">
        <v>345</v>
      </c>
      <c r="I3459" s="1091" t="s">
        <v>8371</v>
      </c>
      <c r="J3459" s="996"/>
      <c r="K3459" s="999" t="str">
        <f t="shared" si="915"/>
        <v>Cap.5 Pct.1 rd.220 Suma (col.1 la col.6)</v>
      </c>
      <c r="L3459" s="1000">
        <f t="shared" ca="1" si="911"/>
        <v>0</v>
      </c>
      <c r="M3459" s="1000">
        <f t="shared" si="912"/>
        <v>0</v>
      </c>
      <c r="N3459" s="1724">
        <f t="shared" ca="1" si="913"/>
        <v>0</v>
      </c>
      <c r="O3459" s="1000"/>
      <c r="P3459" s="1000"/>
      <c r="Q3459" s="1000"/>
      <c r="R3459" s="1000"/>
      <c r="S3459" s="1000"/>
      <c r="T3459" s="1000"/>
      <c r="U3459" s="1000"/>
      <c r="V3459" s="1000"/>
      <c r="W3459" s="1000"/>
      <c r="X3459" s="1000"/>
      <c r="Y3459" s="1001"/>
      <c r="Z3459" s="1001" t="str">
        <f t="shared" si="914"/>
        <v xml:space="preserve">Cap.5 Pct.1:  Daca Cod SIRUTA (Col.C1) # 0, atunci suma pe rand (Suma (Col.(1 la 6)) # 0, pentru Rd.(2 la n). </v>
      </c>
      <c r="AA3459" s="2205">
        <f t="shared" si="916"/>
        <v>1</v>
      </c>
      <c r="AB3459" s="3036">
        <v>154</v>
      </c>
    </row>
    <row r="3460" spans="1:28" x14ac:dyDescent="0.25">
      <c r="A3460" s="1708">
        <f t="shared" ca="1" si="917"/>
        <v>0</v>
      </c>
      <c r="B3460" s="1708">
        <f t="shared" si="910"/>
        <v>10154221</v>
      </c>
      <c r="C3460" s="994">
        <v>154</v>
      </c>
      <c r="D3460" s="1796" t="s">
        <v>447</v>
      </c>
      <c r="E3460" s="994">
        <v>221</v>
      </c>
      <c r="F3460" s="995" t="s">
        <v>3974</v>
      </c>
      <c r="G3460" s="1049"/>
      <c r="H3460" s="996" t="s">
        <v>345</v>
      </c>
      <c r="I3460" s="1091" t="s">
        <v>8373</v>
      </c>
      <c r="J3460" s="996"/>
      <c r="K3460" s="999" t="str">
        <f t="shared" si="915"/>
        <v>Cap.5 Pct.1 rd.221 Suma (col.1 la col.6)</v>
      </c>
      <c r="L3460" s="1000">
        <f t="shared" ca="1" si="911"/>
        <v>0</v>
      </c>
      <c r="M3460" s="1000">
        <f t="shared" si="912"/>
        <v>0</v>
      </c>
      <c r="N3460" s="1724">
        <f t="shared" ca="1" si="913"/>
        <v>0</v>
      </c>
      <c r="O3460" s="1000"/>
      <c r="P3460" s="1000"/>
      <c r="Q3460" s="1000"/>
      <c r="R3460" s="1000"/>
      <c r="S3460" s="1000"/>
      <c r="T3460" s="1000"/>
      <c r="U3460" s="1000"/>
      <c r="V3460" s="1000"/>
      <c r="W3460" s="1000"/>
      <c r="X3460" s="1000"/>
      <c r="Y3460" s="1001"/>
      <c r="Z3460" s="1001" t="str">
        <f t="shared" si="914"/>
        <v xml:space="preserve">Cap.5 Pct.1:  Daca Cod SIRUTA (Col.C1) # 0, atunci suma pe rand (Suma (Col.(1 la 6)) # 0, pentru Rd.(2 la n). </v>
      </c>
      <c r="AA3460" s="2205">
        <f t="shared" si="916"/>
        <v>1</v>
      </c>
      <c r="AB3460" s="3036">
        <v>154</v>
      </c>
    </row>
    <row r="3461" spans="1:28" x14ac:dyDescent="0.25">
      <c r="A3461" s="1708">
        <f t="shared" ca="1" si="917"/>
        <v>0</v>
      </c>
      <c r="B3461" s="1708">
        <f t="shared" si="910"/>
        <v>10154222</v>
      </c>
      <c r="C3461" s="994">
        <v>154</v>
      </c>
      <c r="D3461" s="1796" t="s">
        <v>447</v>
      </c>
      <c r="E3461" s="994">
        <v>222</v>
      </c>
      <c r="F3461" s="995" t="s">
        <v>3974</v>
      </c>
      <c r="G3461" s="1049"/>
      <c r="H3461" s="996" t="s">
        <v>345</v>
      </c>
      <c r="I3461" s="1091" t="s">
        <v>8375</v>
      </c>
      <c r="J3461" s="996"/>
      <c r="K3461" s="999" t="str">
        <f t="shared" si="915"/>
        <v>Cap.5 Pct.1 rd.222 Suma (col.1 la col.6)</v>
      </c>
      <c r="L3461" s="1000">
        <f t="shared" ca="1" si="911"/>
        <v>0</v>
      </c>
      <c r="M3461" s="1000">
        <f t="shared" si="912"/>
        <v>0</v>
      </c>
      <c r="N3461" s="1724">
        <f t="shared" ca="1" si="913"/>
        <v>0</v>
      </c>
      <c r="O3461" s="1000"/>
      <c r="P3461" s="1000"/>
      <c r="Q3461" s="1000"/>
      <c r="R3461" s="1000"/>
      <c r="S3461" s="1000"/>
      <c r="T3461" s="1000"/>
      <c r="U3461" s="1000"/>
      <c r="V3461" s="1000"/>
      <c r="W3461" s="1000"/>
      <c r="X3461" s="1000"/>
      <c r="Y3461" s="1001"/>
      <c r="Z3461" s="1001" t="str">
        <f t="shared" si="914"/>
        <v xml:space="preserve">Cap.5 Pct.1:  Daca Cod SIRUTA (Col.C1) # 0, atunci suma pe rand (Suma (Col.(1 la 6)) # 0, pentru Rd.(2 la n). </v>
      </c>
      <c r="AA3461" s="2205">
        <f t="shared" si="916"/>
        <v>1</v>
      </c>
      <c r="AB3461" s="3036">
        <v>154</v>
      </c>
    </row>
    <row r="3462" spans="1:28" x14ac:dyDescent="0.25">
      <c r="A3462" s="1708">
        <f t="shared" ca="1" si="917"/>
        <v>0</v>
      </c>
      <c r="B3462" s="1708">
        <f t="shared" si="910"/>
        <v>10154223</v>
      </c>
      <c r="C3462" s="994">
        <v>154</v>
      </c>
      <c r="D3462" s="1796" t="s">
        <v>447</v>
      </c>
      <c r="E3462" s="994">
        <v>223</v>
      </c>
      <c r="F3462" s="995" t="s">
        <v>3974</v>
      </c>
      <c r="G3462" s="1049"/>
      <c r="H3462" s="996" t="s">
        <v>345</v>
      </c>
      <c r="I3462" s="1091" t="s">
        <v>8377</v>
      </c>
      <c r="J3462" s="996"/>
      <c r="K3462" s="999" t="str">
        <f t="shared" si="915"/>
        <v>Cap.5 Pct.1 rd.223 Suma (col.1 la col.6)</v>
      </c>
      <c r="L3462" s="1000">
        <f t="shared" ca="1" si="911"/>
        <v>0</v>
      </c>
      <c r="M3462" s="1000">
        <f t="shared" si="912"/>
        <v>0</v>
      </c>
      <c r="N3462" s="1724">
        <f t="shared" ca="1" si="913"/>
        <v>0</v>
      </c>
      <c r="O3462" s="1000"/>
      <c r="P3462" s="1000"/>
      <c r="Q3462" s="1000"/>
      <c r="R3462" s="1000"/>
      <c r="S3462" s="1000"/>
      <c r="T3462" s="1000"/>
      <c r="U3462" s="1000"/>
      <c r="V3462" s="1000"/>
      <c r="W3462" s="1000"/>
      <c r="X3462" s="1000"/>
      <c r="Y3462" s="1001"/>
      <c r="Z3462" s="1001" t="str">
        <f t="shared" si="914"/>
        <v xml:space="preserve">Cap.5 Pct.1:  Daca Cod SIRUTA (Col.C1) # 0, atunci suma pe rand (Suma (Col.(1 la 6)) # 0, pentru Rd.(2 la n). </v>
      </c>
      <c r="AA3462" s="2205">
        <f t="shared" si="916"/>
        <v>1</v>
      </c>
      <c r="AB3462" s="3036">
        <v>154</v>
      </c>
    </row>
    <row r="3463" spans="1:28" x14ac:dyDescent="0.25">
      <c r="A3463" s="1708">
        <f t="shared" ca="1" si="917"/>
        <v>0</v>
      </c>
      <c r="B3463" s="1708">
        <f t="shared" si="910"/>
        <v>10154224</v>
      </c>
      <c r="C3463" s="994">
        <v>154</v>
      </c>
      <c r="D3463" s="1796" t="s">
        <v>447</v>
      </c>
      <c r="E3463" s="994">
        <v>224</v>
      </c>
      <c r="F3463" s="995" t="s">
        <v>3974</v>
      </c>
      <c r="G3463" s="1049"/>
      <c r="H3463" s="996" t="s">
        <v>345</v>
      </c>
      <c r="I3463" s="1091" t="s">
        <v>8379</v>
      </c>
      <c r="J3463" s="996"/>
      <c r="K3463" s="999" t="str">
        <f t="shared" si="915"/>
        <v>Cap.5 Pct.1 rd.224 Suma (col.1 la col.6)</v>
      </c>
      <c r="L3463" s="1000">
        <f t="shared" ca="1" si="911"/>
        <v>0</v>
      </c>
      <c r="M3463" s="1000">
        <f t="shared" si="912"/>
        <v>0</v>
      </c>
      <c r="N3463" s="1724">
        <f t="shared" ca="1" si="913"/>
        <v>0</v>
      </c>
      <c r="O3463" s="1000"/>
      <c r="P3463" s="1000"/>
      <c r="Q3463" s="1000"/>
      <c r="R3463" s="1000"/>
      <c r="S3463" s="1000"/>
      <c r="T3463" s="1000"/>
      <c r="U3463" s="1000"/>
      <c r="V3463" s="1000"/>
      <c r="W3463" s="1000"/>
      <c r="X3463" s="1000"/>
      <c r="Y3463" s="1001"/>
      <c r="Z3463" s="1001" t="str">
        <f t="shared" si="914"/>
        <v xml:space="preserve">Cap.5 Pct.1:  Daca Cod SIRUTA (Col.C1) # 0, atunci suma pe rand (Suma (Col.(1 la 6)) # 0, pentru Rd.(2 la n). </v>
      </c>
      <c r="AA3463" s="2205">
        <f t="shared" si="916"/>
        <v>1</v>
      </c>
      <c r="AB3463" s="3036">
        <v>154</v>
      </c>
    </row>
    <row r="3464" spans="1:28" x14ac:dyDescent="0.25">
      <c r="A3464" s="1708">
        <f t="shared" ca="1" si="917"/>
        <v>0</v>
      </c>
      <c r="B3464" s="1708">
        <f t="shared" si="910"/>
        <v>10154225</v>
      </c>
      <c r="C3464" s="994">
        <v>154</v>
      </c>
      <c r="D3464" s="1796" t="s">
        <v>447</v>
      </c>
      <c r="E3464" s="994">
        <v>225</v>
      </c>
      <c r="F3464" s="995" t="s">
        <v>3974</v>
      </c>
      <c r="G3464" s="1049"/>
      <c r="H3464" s="996" t="s">
        <v>345</v>
      </c>
      <c r="I3464" s="1091" t="s">
        <v>8381</v>
      </c>
      <c r="J3464" s="996"/>
      <c r="K3464" s="999" t="str">
        <f t="shared" si="915"/>
        <v>Cap.5 Pct.1 rd.225 Suma (col.1 la col.6)</v>
      </c>
      <c r="L3464" s="1000">
        <f t="shared" ca="1" si="911"/>
        <v>0</v>
      </c>
      <c r="M3464" s="1000">
        <f t="shared" si="912"/>
        <v>0</v>
      </c>
      <c r="N3464" s="1724">
        <f t="shared" ca="1" si="913"/>
        <v>0</v>
      </c>
      <c r="O3464" s="1000"/>
      <c r="P3464" s="1000"/>
      <c r="Q3464" s="1000"/>
      <c r="R3464" s="1000"/>
      <c r="S3464" s="1000"/>
      <c r="T3464" s="1000"/>
      <c r="U3464" s="1000"/>
      <c r="V3464" s="1000"/>
      <c r="W3464" s="1000"/>
      <c r="X3464" s="1000"/>
      <c r="Y3464" s="1001"/>
      <c r="Z3464" s="1001" t="str">
        <f t="shared" si="914"/>
        <v xml:space="preserve">Cap.5 Pct.1:  Daca Cod SIRUTA (Col.C1) # 0, atunci suma pe rand (Suma (Col.(1 la 6)) # 0, pentru Rd.(2 la n). </v>
      </c>
      <c r="AA3464" s="2205">
        <f t="shared" si="916"/>
        <v>1</v>
      </c>
      <c r="AB3464" s="3036">
        <v>154</v>
      </c>
    </row>
    <row r="3465" spans="1:28" x14ac:dyDescent="0.25">
      <c r="A3465" s="1708">
        <f t="shared" ca="1" si="917"/>
        <v>0</v>
      </c>
      <c r="B3465" s="1708">
        <f t="shared" si="910"/>
        <v>10154226</v>
      </c>
      <c r="C3465" s="994">
        <v>154</v>
      </c>
      <c r="D3465" s="1796" t="s">
        <v>447</v>
      </c>
      <c r="E3465" s="994">
        <v>226</v>
      </c>
      <c r="F3465" s="995" t="s">
        <v>3974</v>
      </c>
      <c r="G3465" s="1049"/>
      <c r="H3465" s="996" t="s">
        <v>345</v>
      </c>
      <c r="I3465" s="1091" t="s">
        <v>8383</v>
      </c>
      <c r="J3465" s="996"/>
      <c r="K3465" s="999" t="str">
        <f t="shared" si="915"/>
        <v>Cap.5 Pct.1 rd.226 Suma (col.1 la col.6)</v>
      </c>
      <c r="L3465" s="1000">
        <f t="shared" ca="1" si="911"/>
        <v>0</v>
      </c>
      <c r="M3465" s="1000">
        <f t="shared" si="912"/>
        <v>0</v>
      </c>
      <c r="N3465" s="1724">
        <f t="shared" ca="1" si="913"/>
        <v>0</v>
      </c>
      <c r="O3465" s="1000"/>
      <c r="P3465" s="1000"/>
      <c r="Q3465" s="1000"/>
      <c r="R3465" s="1000"/>
      <c r="S3465" s="1000"/>
      <c r="T3465" s="1000"/>
      <c r="U3465" s="1000"/>
      <c r="V3465" s="1000"/>
      <c r="W3465" s="1000"/>
      <c r="X3465" s="1000"/>
      <c r="Y3465" s="1001"/>
      <c r="Z3465" s="1001" t="str">
        <f t="shared" si="914"/>
        <v xml:space="preserve">Cap.5 Pct.1:  Daca Cod SIRUTA (Col.C1) # 0, atunci suma pe rand (Suma (Col.(1 la 6)) # 0, pentru Rd.(2 la n). </v>
      </c>
      <c r="AA3465" s="2205">
        <f t="shared" si="916"/>
        <v>1</v>
      </c>
      <c r="AB3465" s="3036">
        <v>154</v>
      </c>
    </row>
    <row r="3466" spans="1:28" x14ac:dyDescent="0.25">
      <c r="A3466" s="1708">
        <f t="shared" ca="1" si="917"/>
        <v>0</v>
      </c>
      <c r="B3466" s="1708">
        <f t="shared" si="910"/>
        <v>10154227</v>
      </c>
      <c r="C3466" s="994">
        <v>154</v>
      </c>
      <c r="D3466" s="1796" t="s">
        <v>447</v>
      </c>
      <c r="E3466" s="994">
        <v>227</v>
      </c>
      <c r="F3466" s="995" t="s">
        <v>3974</v>
      </c>
      <c r="G3466" s="1049"/>
      <c r="H3466" s="996" t="s">
        <v>345</v>
      </c>
      <c r="I3466" s="1091" t="s">
        <v>8385</v>
      </c>
      <c r="J3466" s="996"/>
      <c r="K3466" s="999" t="str">
        <f t="shared" si="915"/>
        <v>Cap.5 Pct.1 rd.227 Suma (col.1 la col.6)</v>
      </c>
      <c r="L3466" s="1000">
        <f t="shared" ca="1" si="911"/>
        <v>0</v>
      </c>
      <c r="M3466" s="1000">
        <f t="shared" si="912"/>
        <v>0</v>
      </c>
      <c r="N3466" s="1724">
        <f t="shared" ca="1" si="913"/>
        <v>0</v>
      </c>
      <c r="O3466" s="1000"/>
      <c r="P3466" s="1000"/>
      <c r="Q3466" s="1000"/>
      <c r="R3466" s="1000"/>
      <c r="S3466" s="1000"/>
      <c r="T3466" s="1000"/>
      <c r="U3466" s="1000"/>
      <c r="V3466" s="1000"/>
      <c r="W3466" s="1000"/>
      <c r="X3466" s="1000"/>
      <c r="Y3466" s="1001"/>
      <c r="Z3466" s="1001" t="str">
        <f t="shared" si="914"/>
        <v xml:space="preserve">Cap.5 Pct.1:  Daca Cod SIRUTA (Col.C1) # 0, atunci suma pe rand (Suma (Col.(1 la 6)) # 0, pentru Rd.(2 la n). </v>
      </c>
      <c r="AA3466" s="2205">
        <f t="shared" si="916"/>
        <v>1</v>
      </c>
      <c r="AB3466" s="3036">
        <v>154</v>
      </c>
    </row>
    <row r="3467" spans="1:28" x14ac:dyDescent="0.25">
      <c r="A3467" s="1708">
        <f t="shared" ca="1" si="917"/>
        <v>0</v>
      </c>
      <c r="B3467" s="1708">
        <f t="shared" ref="B3467:B3530" si="918">VALUE("1"&amp;TEXT(C3467,"0000")&amp;TEXT(E3467,"000"))</f>
        <v>10154228</v>
      </c>
      <c r="C3467" s="994">
        <v>154</v>
      </c>
      <c r="D3467" s="1796" t="s">
        <v>447</v>
      </c>
      <c r="E3467" s="994">
        <v>228</v>
      </c>
      <c r="F3467" s="995" t="s">
        <v>3974</v>
      </c>
      <c r="G3467" s="1049"/>
      <c r="H3467" s="996" t="s">
        <v>345</v>
      </c>
      <c r="I3467" s="1091" t="s">
        <v>8387</v>
      </c>
      <c r="J3467" s="996"/>
      <c r="K3467" s="999" t="str">
        <f t="shared" si="915"/>
        <v>Cap.5 Pct.1 rd.228 Suma (col.1 la col.6)</v>
      </c>
      <c r="L3467" s="1000">
        <f t="shared" ca="1" si="911"/>
        <v>0</v>
      </c>
      <c r="M3467" s="1000">
        <f t="shared" si="912"/>
        <v>0</v>
      </c>
      <c r="N3467" s="1724">
        <f t="shared" ca="1" si="913"/>
        <v>0</v>
      </c>
      <c r="O3467" s="1000"/>
      <c r="P3467" s="1000"/>
      <c r="Q3467" s="1000"/>
      <c r="R3467" s="1000"/>
      <c r="S3467" s="1000"/>
      <c r="T3467" s="1000"/>
      <c r="U3467" s="1000"/>
      <c r="V3467" s="1000"/>
      <c r="W3467" s="1000"/>
      <c r="X3467" s="1000"/>
      <c r="Y3467" s="1001"/>
      <c r="Z3467" s="1001" t="str">
        <f t="shared" si="914"/>
        <v xml:space="preserve">Cap.5 Pct.1:  Daca Cod SIRUTA (Col.C1) # 0, atunci suma pe rand (Suma (Col.(1 la 6)) # 0, pentru Rd.(2 la n). </v>
      </c>
      <c r="AA3467" s="2205">
        <f t="shared" si="916"/>
        <v>1</v>
      </c>
      <c r="AB3467" s="3036">
        <v>154</v>
      </c>
    </row>
    <row r="3468" spans="1:28" x14ac:dyDescent="0.25">
      <c r="A3468" s="1708">
        <f t="shared" ca="1" si="917"/>
        <v>0</v>
      </c>
      <c r="B3468" s="1708">
        <f t="shared" si="918"/>
        <v>10154229</v>
      </c>
      <c r="C3468" s="994">
        <v>154</v>
      </c>
      <c r="D3468" s="1796" t="s">
        <v>447</v>
      </c>
      <c r="E3468" s="994">
        <v>229</v>
      </c>
      <c r="F3468" s="995" t="s">
        <v>3974</v>
      </c>
      <c r="G3468" s="1049"/>
      <c r="H3468" s="996" t="s">
        <v>345</v>
      </c>
      <c r="I3468" s="1091" t="s">
        <v>8389</v>
      </c>
      <c r="J3468" s="996"/>
      <c r="K3468" s="999" t="str">
        <f t="shared" si="915"/>
        <v>Cap.5 Pct.1 rd.229 Suma (col.1 la col.6)</v>
      </c>
      <c r="L3468" s="1000">
        <f t="shared" ca="1" si="911"/>
        <v>0</v>
      </c>
      <c r="M3468" s="1000">
        <f t="shared" si="912"/>
        <v>0</v>
      </c>
      <c r="N3468" s="1724">
        <f t="shared" ca="1" si="913"/>
        <v>0</v>
      </c>
      <c r="O3468" s="1000"/>
      <c r="P3468" s="1000"/>
      <c r="Q3468" s="1000"/>
      <c r="R3468" s="1000"/>
      <c r="S3468" s="1000"/>
      <c r="T3468" s="1000"/>
      <c r="U3468" s="1000"/>
      <c r="V3468" s="1000"/>
      <c r="W3468" s="1000"/>
      <c r="X3468" s="1000"/>
      <c r="Y3468" s="1001"/>
      <c r="Z3468" s="1001" t="str">
        <f t="shared" si="914"/>
        <v xml:space="preserve">Cap.5 Pct.1:  Daca Cod SIRUTA (Col.C1) # 0, atunci suma pe rand (Suma (Col.(1 la 6)) # 0, pentru Rd.(2 la n). </v>
      </c>
      <c r="AA3468" s="2205">
        <f t="shared" si="916"/>
        <v>1</v>
      </c>
      <c r="AB3468" s="3036">
        <v>154</v>
      </c>
    </row>
    <row r="3469" spans="1:28" x14ac:dyDescent="0.25">
      <c r="A3469" s="1708">
        <f t="shared" ca="1" si="917"/>
        <v>0</v>
      </c>
      <c r="B3469" s="1708">
        <f t="shared" si="918"/>
        <v>10154230</v>
      </c>
      <c r="C3469" s="994">
        <v>154</v>
      </c>
      <c r="D3469" s="1796" t="s">
        <v>447</v>
      </c>
      <c r="E3469" s="994">
        <v>230</v>
      </c>
      <c r="F3469" s="995" t="s">
        <v>3974</v>
      </c>
      <c r="G3469" s="1049"/>
      <c r="H3469" s="996" t="s">
        <v>345</v>
      </c>
      <c r="I3469" s="1091" t="s">
        <v>8391</v>
      </c>
      <c r="J3469" s="996"/>
      <c r="K3469" s="999" t="str">
        <f t="shared" si="915"/>
        <v>Cap.5 Pct.1 rd.230 Suma (col.1 la col.6)</v>
      </c>
      <c r="L3469" s="1000">
        <f t="shared" ca="1" si="911"/>
        <v>0</v>
      </c>
      <c r="M3469" s="1000">
        <f t="shared" si="912"/>
        <v>0</v>
      </c>
      <c r="N3469" s="1724">
        <f t="shared" ca="1" si="913"/>
        <v>0</v>
      </c>
      <c r="O3469" s="1000"/>
      <c r="P3469" s="1000"/>
      <c r="Q3469" s="1000"/>
      <c r="R3469" s="1000"/>
      <c r="S3469" s="1000"/>
      <c r="T3469" s="1000"/>
      <c r="U3469" s="1000"/>
      <c r="V3469" s="1000"/>
      <c r="W3469" s="1000"/>
      <c r="X3469" s="1000"/>
      <c r="Y3469" s="1001"/>
      <c r="Z3469" s="1001" t="str">
        <f t="shared" si="914"/>
        <v xml:space="preserve">Cap.5 Pct.1:  Daca Cod SIRUTA (Col.C1) # 0, atunci suma pe rand (Suma (Col.(1 la 6)) # 0, pentru Rd.(2 la n). </v>
      </c>
      <c r="AA3469" s="2205">
        <f t="shared" si="916"/>
        <v>1</v>
      </c>
      <c r="AB3469" s="3036">
        <v>154</v>
      </c>
    </row>
    <row r="3470" spans="1:28" x14ac:dyDescent="0.25">
      <c r="A3470" s="1708">
        <f t="shared" ca="1" si="917"/>
        <v>0</v>
      </c>
      <c r="B3470" s="1708">
        <f t="shared" si="918"/>
        <v>10154231</v>
      </c>
      <c r="C3470" s="994">
        <v>154</v>
      </c>
      <c r="D3470" s="1796" t="s">
        <v>447</v>
      </c>
      <c r="E3470" s="994">
        <v>231</v>
      </c>
      <c r="F3470" s="995" t="s">
        <v>3974</v>
      </c>
      <c r="G3470" s="1049"/>
      <c r="H3470" s="996" t="s">
        <v>345</v>
      </c>
      <c r="I3470" s="1091" t="s">
        <v>8393</v>
      </c>
      <c r="J3470" s="996"/>
      <c r="K3470" s="999" t="str">
        <f t="shared" si="915"/>
        <v>Cap.5 Pct.1 rd.231 Suma (col.1 la col.6)</v>
      </c>
      <c r="L3470" s="1000">
        <f t="shared" ca="1" si="911"/>
        <v>0</v>
      </c>
      <c r="M3470" s="1000">
        <f t="shared" si="912"/>
        <v>0</v>
      </c>
      <c r="N3470" s="1724">
        <f t="shared" ca="1" si="913"/>
        <v>0</v>
      </c>
      <c r="O3470" s="1000"/>
      <c r="P3470" s="1000"/>
      <c r="Q3470" s="1000"/>
      <c r="R3470" s="1000"/>
      <c r="S3470" s="1000"/>
      <c r="T3470" s="1000"/>
      <c r="U3470" s="1000"/>
      <c r="V3470" s="1000"/>
      <c r="W3470" s="1000"/>
      <c r="X3470" s="1000"/>
      <c r="Y3470" s="1001"/>
      <c r="Z3470" s="1001" t="str">
        <f t="shared" si="914"/>
        <v xml:space="preserve">Cap.5 Pct.1:  Daca Cod SIRUTA (Col.C1) # 0, atunci suma pe rand (Suma (Col.(1 la 6)) # 0, pentru Rd.(2 la n). </v>
      </c>
      <c r="AA3470" s="2205">
        <f t="shared" si="916"/>
        <v>1</v>
      </c>
      <c r="AB3470" s="3036">
        <v>154</v>
      </c>
    </row>
    <row r="3471" spans="1:28" x14ac:dyDescent="0.25">
      <c r="A3471" s="1708">
        <f t="shared" ca="1" si="917"/>
        <v>0</v>
      </c>
      <c r="B3471" s="1708">
        <f t="shared" si="918"/>
        <v>10154232</v>
      </c>
      <c r="C3471" s="994">
        <v>154</v>
      </c>
      <c r="D3471" s="1796" t="s">
        <v>447</v>
      </c>
      <c r="E3471" s="994">
        <v>232</v>
      </c>
      <c r="F3471" s="995" t="s">
        <v>3974</v>
      </c>
      <c r="G3471" s="1049"/>
      <c r="H3471" s="996" t="s">
        <v>345</v>
      </c>
      <c r="I3471" s="1091" t="s">
        <v>8395</v>
      </c>
      <c r="J3471" s="996"/>
      <c r="K3471" s="999" t="str">
        <f t="shared" ref="K3471:K3502" si="919">"Cap.5 Pct.1 rd."&amp;E3471&amp;" Suma (col.1 la col.6)"</f>
        <v>Cap.5 Pct.1 rd.232 Suma (col.1 la col.6)</v>
      </c>
      <c r="L3471" s="1000">
        <f t="shared" ca="1" si="911"/>
        <v>0</v>
      </c>
      <c r="M3471" s="1000">
        <f t="shared" si="912"/>
        <v>0</v>
      </c>
      <c r="N3471" s="1724">
        <f t="shared" ca="1" si="913"/>
        <v>0</v>
      </c>
      <c r="O3471" s="1000"/>
      <c r="P3471" s="1000"/>
      <c r="Q3471" s="1000"/>
      <c r="R3471" s="1000"/>
      <c r="S3471" s="1000"/>
      <c r="T3471" s="1000"/>
      <c r="U3471" s="1000"/>
      <c r="V3471" s="1000"/>
      <c r="W3471" s="1000"/>
      <c r="X3471" s="1000"/>
      <c r="Y3471" s="1001"/>
      <c r="Z3471" s="1001" t="str">
        <f t="shared" si="914"/>
        <v xml:space="preserve">Cap.5 Pct.1:  Daca Cod SIRUTA (Col.C1) # 0, atunci suma pe rand (Suma (Col.(1 la 6)) # 0, pentru Rd.(2 la n). </v>
      </c>
      <c r="AA3471" s="2205">
        <f t="shared" si="916"/>
        <v>1</v>
      </c>
      <c r="AB3471" s="3036">
        <v>154</v>
      </c>
    </row>
    <row r="3472" spans="1:28" x14ac:dyDescent="0.25">
      <c r="A3472" s="1708">
        <f t="shared" ca="1" si="917"/>
        <v>0</v>
      </c>
      <c r="B3472" s="1708">
        <f t="shared" si="918"/>
        <v>10154233</v>
      </c>
      <c r="C3472" s="994">
        <v>154</v>
      </c>
      <c r="D3472" s="1796" t="s">
        <v>447</v>
      </c>
      <c r="E3472" s="994">
        <v>233</v>
      </c>
      <c r="F3472" s="995" t="s">
        <v>3974</v>
      </c>
      <c r="G3472" s="1049"/>
      <c r="H3472" s="996" t="s">
        <v>345</v>
      </c>
      <c r="I3472" s="1091" t="s">
        <v>8397</v>
      </c>
      <c r="J3472" s="996"/>
      <c r="K3472" s="999" t="str">
        <f t="shared" si="919"/>
        <v>Cap.5 Pct.1 rd.233 Suma (col.1 la col.6)</v>
      </c>
      <c r="L3472" s="1000">
        <f t="shared" ca="1" si="911"/>
        <v>0</v>
      </c>
      <c r="M3472" s="1000">
        <f t="shared" si="912"/>
        <v>0</v>
      </c>
      <c r="N3472" s="1724">
        <f t="shared" ca="1" si="913"/>
        <v>0</v>
      </c>
      <c r="O3472" s="1000"/>
      <c r="P3472" s="1000"/>
      <c r="Q3472" s="1000"/>
      <c r="R3472" s="1000"/>
      <c r="S3472" s="1000"/>
      <c r="T3472" s="1000"/>
      <c r="U3472" s="1000"/>
      <c r="V3472" s="1000"/>
      <c r="W3472" s="1000"/>
      <c r="X3472" s="1000"/>
      <c r="Y3472" s="1001"/>
      <c r="Z3472" s="1001" t="str">
        <f t="shared" si="914"/>
        <v xml:space="preserve">Cap.5 Pct.1:  Daca Cod SIRUTA (Col.C1) # 0, atunci suma pe rand (Suma (Col.(1 la 6)) # 0, pentru Rd.(2 la n). </v>
      </c>
      <c r="AA3472" s="2205">
        <f t="shared" si="916"/>
        <v>1</v>
      </c>
      <c r="AB3472" s="3036">
        <v>154</v>
      </c>
    </row>
    <row r="3473" spans="1:28" x14ac:dyDescent="0.25">
      <c r="A3473" s="1708">
        <f t="shared" ca="1" si="917"/>
        <v>0</v>
      </c>
      <c r="B3473" s="1708">
        <f t="shared" si="918"/>
        <v>10154234</v>
      </c>
      <c r="C3473" s="994">
        <v>154</v>
      </c>
      <c r="D3473" s="1796" t="s">
        <v>447</v>
      </c>
      <c r="E3473" s="994">
        <v>234</v>
      </c>
      <c r="F3473" s="995" t="s">
        <v>3974</v>
      </c>
      <c r="G3473" s="1049"/>
      <c r="H3473" s="996" t="s">
        <v>345</v>
      </c>
      <c r="I3473" s="1091" t="s">
        <v>8399</v>
      </c>
      <c r="J3473" s="996"/>
      <c r="K3473" s="999" t="str">
        <f t="shared" si="919"/>
        <v>Cap.5 Pct.1 rd.234 Suma (col.1 la col.6)</v>
      </c>
      <c r="L3473" s="1000">
        <f t="shared" ca="1" si="911"/>
        <v>0</v>
      </c>
      <c r="M3473" s="1000">
        <f t="shared" si="912"/>
        <v>0</v>
      </c>
      <c r="N3473" s="1724">
        <f t="shared" ca="1" si="913"/>
        <v>0</v>
      </c>
      <c r="O3473" s="1000"/>
      <c r="P3473" s="1000"/>
      <c r="Q3473" s="1000"/>
      <c r="R3473" s="1000"/>
      <c r="S3473" s="1000"/>
      <c r="T3473" s="1000"/>
      <c r="U3473" s="1000"/>
      <c r="V3473" s="1000"/>
      <c r="W3473" s="1000"/>
      <c r="X3473" s="1000"/>
      <c r="Y3473" s="1001"/>
      <c r="Z3473" s="1001" t="str">
        <f t="shared" si="914"/>
        <v xml:space="preserve">Cap.5 Pct.1:  Daca Cod SIRUTA (Col.C1) # 0, atunci suma pe rand (Suma (Col.(1 la 6)) # 0, pentru Rd.(2 la n). </v>
      </c>
      <c r="AA3473" s="2205">
        <f t="shared" si="916"/>
        <v>1</v>
      </c>
      <c r="AB3473" s="3036">
        <v>154</v>
      </c>
    </row>
    <row r="3474" spans="1:28" x14ac:dyDescent="0.25">
      <c r="A3474" s="1708">
        <f t="shared" ca="1" si="917"/>
        <v>0</v>
      </c>
      <c r="B3474" s="1708">
        <f t="shared" si="918"/>
        <v>10154235</v>
      </c>
      <c r="C3474" s="994">
        <v>154</v>
      </c>
      <c r="D3474" s="1796" t="s">
        <v>447</v>
      </c>
      <c r="E3474" s="994">
        <v>235</v>
      </c>
      <c r="F3474" s="995" t="s">
        <v>3974</v>
      </c>
      <c r="G3474" s="1049"/>
      <c r="H3474" s="996" t="s">
        <v>345</v>
      </c>
      <c r="I3474" s="1091" t="s">
        <v>8401</v>
      </c>
      <c r="J3474" s="996"/>
      <c r="K3474" s="999" t="str">
        <f t="shared" si="919"/>
        <v>Cap.5 Pct.1 rd.235 Suma (col.1 la col.6)</v>
      </c>
      <c r="L3474" s="1000">
        <f t="shared" ca="1" si="911"/>
        <v>0</v>
      </c>
      <c r="M3474" s="1000">
        <f t="shared" si="912"/>
        <v>0</v>
      </c>
      <c r="N3474" s="1724">
        <f t="shared" ca="1" si="913"/>
        <v>0</v>
      </c>
      <c r="O3474" s="1000"/>
      <c r="P3474" s="1000"/>
      <c r="Q3474" s="1000"/>
      <c r="R3474" s="1000"/>
      <c r="S3474" s="1000"/>
      <c r="T3474" s="1000"/>
      <c r="U3474" s="1000"/>
      <c r="V3474" s="1000"/>
      <c r="W3474" s="1000"/>
      <c r="X3474" s="1000"/>
      <c r="Y3474" s="1001"/>
      <c r="Z3474" s="1001" t="str">
        <f t="shared" si="914"/>
        <v xml:space="preserve">Cap.5 Pct.1:  Daca Cod SIRUTA (Col.C1) # 0, atunci suma pe rand (Suma (Col.(1 la 6)) # 0, pentru Rd.(2 la n). </v>
      </c>
      <c r="AA3474" s="2205">
        <f t="shared" si="916"/>
        <v>1</v>
      </c>
      <c r="AB3474" s="3036">
        <v>154</v>
      </c>
    </row>
    <row r="3475" spans="1:28" x14ac:dyDescent="0.25">
      <c r="A3475" s="1708">
        <f t="shared" ca="1" si="917"/>
        <v>0</v>
      </c>
      <c r="B3475" s="1708">
        <f t="shared" si="918"/>
        <v>10154236</v>
      </c>
      <c r="C3475" s="994">
        <v>154</v>
      </c>
      <c r="D3475" s="1796" t="s">
        <v>447</v>
      </c>
      <c r="E3475" s="994">
        <v>236</v>
      </c>
      <c r="F3475" s="995" t="s">
        <v>3974</v>
      </c>
      <c r="G3475" s="1049"/>
      <c r="H3475" s="996" t="s">
        <v>345</v>
      </c>
      <c r="I3475" s="1091" t="s">
        <v>8403</v>
      </c>
      <c r="J3475" s="996"/>
      <c r="K3475" s="999" t="str">
        <f t="shared" si="919"/>
        <v>Cap.5 Pct.1 rd.236 Suma (col.1 la col.6)</v>
      </c>
      <c r="L3475" s="1000">
        <f t="shared" ca="1" si="911"/>
        <v>0</v>
      </c>
      <c r="M3475" s="1000">
        <f t="shared" si="912"/>
        <v>0</v>
      </c>
      <c r="N3475" s="1724">
        <f t="shared" ca="1" si="913"/>
        <v>0</v>
      </c>
      <c r="O3475" s="1000"/>
      <c r="P3475" s="1000"/>
      <c r="Q3475" s="1000"/>
      <c r="R3475" s="1000"/>
      <c r="S3475" s="1000"/>
      <c r="T3475" s="1000"/>
      <c r="U3475" s="1000"/>
      <c r="V3475" s="1000"/>
      <c r="W3475" s="1000"/>
      <c r="X3475" s="1000"/>
      <c r="Y3475" s="1001"/>
      <c r="Z3475" s="1001" t="str">
        <f t="shared" si="914"/>
        <v xml:space="preserve">Cap.5 Pct.1:  Daca Cod SIRUTA (Col.C1) # 0, atunci suma pe rand (Suma (Col.(1 la 6)) # 0, pentru Rd.(2 la n). </v>
      </c>
      <c r="AA3475" s="2205">
        <f t="shared" si="916"/>
        <v>1</v>
      </c>
      <c r="AB3475" s="3036">
        <v>154</v>
      </c>
    </row>
    <row r="3476" spans="1:28" x14ac:dyDescent="0.25">
      <c r="A3476" s="1708">
        <f t="shared" ca="1" si="917"/>
        <v>0</v>
      </c>
      <c r="B3476" s="1708">
        <f t="shared" si="918"/>
        <v>10154237</v>
      </c>
      <c r="C3476" s="994">
        <v>154</v>
      </c>
      <c r="D3476" s="1796" t="s">
        <v>447</v>
      </c>
      <c r="E3476" s="994">
        <v>237</v>
      </c>
      <c r="F3476" s="995" t="s">
        <v>3974</v>
      </c>
      <c r="G3476" s="1049"/>
      <c r="H3476" s="996" t="s">
        <v>345</v>
      </c>
      <c r="I3476" s="1091" t="s">
        <v>8405</v>
      </c>
      <c r="J3476" s="996"/>
      <c r="K3476" s="999" t="str">
        <f t="shared" si="919"/>
        <v>Cap.5 Pct.1 rd.237 Suma (col.1 la col.6)</v>
      </c>
      <c r="L3476" s="1000">
        <f t="shared" ca="1" si="911"/>
        <v>0</v>
      </c>
      <c r="M3476" s="1000">
        <f t="shared" si="912"/>
        <v>0</v>
      </c>
      <c r="N3476" s="1724">
        <f t="shared" ca="1" si="913"/>
        <v>0</v>
      </c>
      <c r="O3476" s="1000"/>
      <c r="P3476" s="1000"/>
      <c r="Q3476" s="1000"/>
      <c r="R3476" s="1000"/>
      <c r="S3476" s="1000"/>
      <c r="T3476" s="1000"/>
      <c r="U3476" s="1000"/>
      <c r="V3476" s="1000"/>
      <c r="W3476" s="1000"/>
      <c r="X3476" s="1000"/>
      <c r="Y3476" s="1001"/>
      <c r="Z3476" s="1001" t="str">
        <f t="shared" si="914"/>
        <v xml:space="preserve">Cap.5 Pct.1:  Daca Cod SIRUTA (Col.C1) # 0, atunci suma pe rand (Suma (Col.(1 la 6)) # 0, pentru Rd.(2 la n). </v>
      </c>
      <c r="AA3476" s="2205">
        <f t="shared" si="916"/>
        <v>1</v>
      </c>
      <c r="AB3476" s="3036">
        <v>154</v>
      </c>
    </row>
    <row r="3477" spans="1:28" x14ac:dyDescent="0.25">
      <c r="A3477" s="1708">
        <f t="shared" ca="1" si="917"/>
        <v>0</v>
      </c>
      <c r="B3477" s="1708">
        <f t="shared" si="918"/>
        <v>10154238</v>
      </c>
      <c r="C3477" s="994">
        <v>154</v>
      </c>
      <c r="D3477" s="1796" t="s">
        <v>447</v>
      </c>
      <c r="E3477" s="994">
        <v>238</v>
      </c>
      <c r="F3477" s="995" t="s">
        <v>3974</v>
      </c>
      <c r="G3477" s="1049"/>
      <c r="H3477" s="996" t="s">
        <v>345</v>
      </c>
      <c r="I3477" s="1091" t="s">
        <v>8407</v>
      </c>
      <c r="J3477" s="996"/>
      <c r="K3477" s="999" t="str">
        <f t="shared" si="919"/>
        <v>Cap.5 Pct.1 rd.238 Suma (col.1 la col.6)</v>
      </c>
      <c r="L3477" s="1000">
        <f t="shared" ca="1" si="911"/>
        <v>0</v>
      </c>
      <c r="M3477" s="1000">
        <f t="shared" si="912"/>
        <v>0</v>
      </c>
      <c r="N3477" s="1724">
        <f t="shared" ca="1" si="913"/>
        <v>0</v>
      </c>
      <c r="O3477" s="1000"/>
      <c r="P3477" s="1000"/>
      <c r="Q3477" s="1000"/>
      <c r="R3477" s="1000"/>
      <c r="S3477" s="1000"/>
      <c r="T3477" s="1000"/>
      <c r="U3477" s="1000"/>
      <c r="V3477" s="1000"/>
      <c r="W3477" s="1000"/>
      <c r="X3477" s="1000"/>
      <c r="Y3477" s="1001"/>
      <c r="Z3477" s="1001" t="str">
        <f t="shared" si="914"/>
        <v xml:space="preserve">Cap.5 Pct.1:  Daca Cod SIRUTA (Col.C1) # 0, atunci suma pe rand (Suma (Col.(1 la 6)) # 0, pentru Rd.(2 la n). </v>
      </c>
      <c r="AA3477" s="2205">
        <f t="shared" si="916"/>
        <v>1</v>
      </c>
      <c r="AB3477" s="3036">
        <v>154</v>
      </c>
    </row>
    <row r="3478" spans="1:28" x14ac:dyDescent="0.25">
      <c r="A3478" s="1708">
        <f t="shared" ca="1" si="917"/>
        <v>0</v>
      </c>
      <c r="B3478" s="1708">
        <f t="shared" si="918"/>
        <v>10154239</v>
      </c>
      <c r="C3478" s="994">
        <v>154</v>
      </c>
      <c r="D3478" s="1796" t="s">
        <v>447</v>
      </c>
      <c r="E3478" s="994">
        <v>239</v>
      </c>
      <c r="F3478" s="995" t="s">
        <v>3974</v>
      </c>
      <c r="G3478" s="1049"/>
      <c r="H3478" s="996" t="s">
        <v>345</v>
      </c>
      <c r="I3478" s="1091" t="s">
        <v>8409</v>
      </c>
      <c r="J3478" s="996"/>
      <c r="K3478" s="999" t="str">
        <f t="shared" si="919"/>
        <v>Cap.5 Pct.1 rd.239 Suma (col.1 la col.6)</v>
      </c>
      <c r="L3478" s="1000">
        <f t="shared" ca="1" si="911"/>
        <v>0</v>
      </c>
      <c r="M3478" s="1000">
        <f t="shared" si="912"/>
        <v>0</v>
      </c>
      <c r="N3478" s="1724">
        <f t="shared" ca="1" si="913"/>
        <v>0</v>
      </c>
      <c r="O3478" s="1000"/>
      <c r="P3478" s="1000"/>
      <c r="Q3478" s="1000"/>
      <c r="R3478" s="1000"/>
      <c r="S3478" s="1000"/>
      <c r="T3478" s="1000"/>
      <c r="U3478" s="1000"/>
      <c r="V3478" s="1000"/>
      <c r="W3478" s="1000"/>
      <c r="X3478" s="1000"/>
      <c r="Y3478" s="1001"/>
      <c r="Z3478" s="1001" t="str">
        <f t="shared" si="914"/>
        <v xml:space="preserve">Cap.5 Pct.1:  Daca Cod SIRUTA (Col.C1) # 0, atunci suma pe rand (Suma (Col.(1 la 6)) # 0, pentru Rd.(2 la n). </v>
      </c>
      <c r="AA3478" s="2205">
        <f t="shared" si="916"/>
        <v>1</v>
      </c>
      <c r="AB3478" s="3036">
        <v>154</v>
      </c>
    </row>
    <row r="3479" spans="1:28" x14ac:dyDescent="0.25">
      <c r="A3479" s="1708">
        <f t="shared" ca="1" si="917"/>
        <v>0</v>
      </c>
      <c r="B3479" s="1708">
        <f t="shared" si="918"/>
        <v>10154240</v>
      </c>
      <c r="C3479" s="994">
        <v>154</v>
      </c>
      <c r="D3479" s="1796" t="s">
        <v>447</v>
      </c>
      <c r="E3479" s="994">
        <v>240</v>
      </c>
      <c r="F3479" s="995" t="s">
        <v>3974</v>
      </c>
      <c r="G3479" s="1049"/>
      <c r="H3479" s="996" t="s">
        <v>345</v>
      </c>
      <c r="I3479" s="1091" t="s">
        <v>8411</v>
      </c>
      <c r="J3479" s="996"/>
      <c r="K3479" s="999" t="str">
        <f t="shared" si="919"/>
        <v>Cap.5 Pct.1 rd.240 Suma (col.1 la col.6)</v>
      </c>
      <c r="L3479" s="1000">
        <f t="shared" ca="1" si="911"/>
        <v>0</v>
      </c>
      <c r="M3479" s="1000">
        <f t="shared" si="912"/>
        <v>0</v>
      </c>
      <c r="N3479" s="1724">
        <f t="shared" ca="1" si="913"/>
        <v>0</v>
      </c>
      <c r="O3479" s="1000"/>
      <c r="P3479" s="1000"/>
      <c r="Q3479" s="1000"/>
      <c r="R3479" s="1000"/>
      <c r="S3479" s="1000"/>
      <c r="T3479" s="1000"/>
      <c r="U3479" s="1000"/>
      <c r="V3479" s="1000"/>
      <c r="W3479" s="1000"/>
      <c r="X3479" s="1000"/>
      <c r="Y3479" s="1001"/>
      <c r="Z3479" s="1001" t="str">
        <f t="shared" si="914"/>
        <v xml:space="preserve">Cap.5 Pct.1:  Daca Cod SIRUTA (Col.C1) # 0, atunci suma pe rand (Suma (Col.(1 la 6)) # 0, pentru Rd.(2 la n). </v>
      </c>
      <c r="AA3479" s="2205">
        <f t="shared" si="916"/>
        <v>1</v>
      </c>
      <c r="AB3479" s="3036">
        <v>154</v>
      </c>
    </row>
    <row r="3480" spans="1:28" x14ac:dyDescent="0.25">
      <c r="A3480" s="1708">
        <f t="shared" ca="1" si="917"/>
        <v>0</v>
      </c>
      <c r="B3480" s="1708">
        <f t="shared" si="918"/>
        <v>10154241</v>
      </c>
      <c r="C3480" s="994">
        <v>154</v>
      </c>
      <c r="D3480" s="1796" t="s">
        <v>447</v>
      </c>
      <c r="E3480" s="994">
        <v>241</v>
      </c>
      <c r="F3480" s="995" t="s">
        <v>3974</v>
      </c>
      <c r="G3480" s="1049"/>
      <c r="H3480" s="996" t="s">
        <v>345</v>
      </c>
      <c r="I3480" s="1091" t="s">
        <v>8413</v>
      </c>
      <c r="J3480" s="996"/>
      <c r="K3480" s="999" t="str">
        <f t="shared" si="919"/>
        <v>Cap.5 Pct.1 rd.241 Suma (col.1 la col.6)</v>
      </c>
      <c r="L3480" s="1000">
        <f t="shared" ca="1" si="911"/>
        <v>0</v>
      </c>
      <c r="M3480" s="1000">
        <f t="shared" si="912"/>
        <v>0</v>
      </c>
      <c r="N3480" s="1724">
        <f t="shared" ca="1" si="913"/>
        <v>0</v>
      </c>
      <c r="O3480" s="1000"/>
      <c r="P3480" s="1000"/>
      <c r="Q3480" s="1000"/>
      <c r="R3480" s="1000"/>
      <c r="S3480" s="1000"/>
      <c r="T3480" s="1000"/>
      <c r="U3480" s="1000"/>
      <c r="V3480" s="1000"/>
      <c r="W3480" s="1000"/>
      <c r="X3480" s="1000"/>
      <c r="Y3480" s="1001"/>
      <c r="Z3480" s="1001" t="str">
        <f t="shared" si="914"/>
        <v xml:space="preserve">Cap.5 Pct.1:  Daca Cod SIRUTA (Col.C1) # 0, atunci suma pe rand (Suma (Col.(1 la 6)) # 0, pentru Rd.(2 la n). </v>
      </c>
      <c r="AA3480" s="2205">
        <f t="shared" si="916"/>
        <v>1</v>
      </c>
      <c r="AB3480" s="3036">
        <v>154</v>
      </c>
    </row>
    <row r="3481" spans="1:28" x14ac:dyDescent="0.25">
      <c r="A3481" s="1708">
        <f t="shared" ca="1" si="917"/>
        <v>0</v>
      </c>
      <c r="B3481" s="1708">
        <f t="shared" si="918"/>
        <v>10154242</v>
      </c>
      <c r="C3481" s="994">
        <v>154</v>
      </c>
      <c r="D3481" s="1796" t="s">
        <v>447</v>
      </c>
      <c r="E3481" s="994">
        <v>242</v>
      </c>
      <c r="F3481" s="995" t="s">
        <v>3974</v>
      </c>
      <c r="G3481" s="1049"/>
      <c r="H3481" s="996" t="s">
        <v>345</v>
      </c>
      <c r="I3481" s="1091" t="s">
        <v>8415</v>
      </c>
      <c r="J3481" s="996"/>
      <c r="K3481" s="999" t="str">
        <f t="shared" si="919"/>
        <v>Cap.5 Pct.1 rd.242 Suma (col.1 la col.6)</v>
      </c>
      <c r="L3481" s="1000">
        <f t="shared" ca="1" si="911"/>
        <v>0</v>
      </c>
      <c r="M3481" s="1000">
        <f t="shared" si="912"/>
        <v>0</v>
      </c>
      <c r="N3481" s="1724">
        <f t="shared" ca="1" si="913"/>
        <v>0</v>
      </c>
      <c r="O3481" s="1000"/>
      <c r="P3481" s="1000"/>
      <c r="Q3481" s="1000"/>
      <c r="R3481" s="1000"/>
      <c r="S3481" s="1000"/>
      <c r="T3481" s="1000"/>
      <c r="U3481" s="1000"/>
      <c r="V3481" s="1000"/>
      <c r="W3481" s="1000"/>
      <c r="X3481" s="1000"/>
      <c r="Y3481" s="1001"/>
      <c r="Z3481" s="1001" t="str">
        <f t="shared" si="914"/>
        <v xml:space="preserve">Cap.5 Pct.1:  Daca Cod SIRUTA (Col.C1) # 0, atunci suma pe rand (Suma (Col.(1 la 6)) # 0, pentru Rd.(2 la n). </v>
      </c>
      <c r="AA3481" s="2205">
        <f t="shared" si="916"/>
        <v>1</v>
      </c>
      <c r="AB3481" s="3036">
        <v>154</v>
      </c>
    </row>
    <row r="3482" spans="1:28" x14ac:dyDescent="0.25">
      <c r="A3482" s="1708">
        <f t="shared" ca="1" si="917"/>
        <v>0</v>
      </c>
      <c r="B3482" s="1708">
        <f t="shared" si="918"/>
        <v>10154243</v>
      </c>
      <c r="C3482" s="994">
        <v>154</v>
      </c>
      <c r="D3482" s="1796" t="s">
        <v>447</v>
      </c>
      <c r="E3482" s="994">
        <v>243</v>
      </c>
      <c r="F3482" s="995" t="s">
        <v>3974</v>
      </c>
      <c r="G3482" s="1049"/>
      <c r="H3482" s="996" t="s">
        <v>345</v>
      </c>
      <c r="I3482" s="1091" t="s">
        <v>8417</v>
      </c>
      <c r="J3482" s="996"/>
      <c r="K3482" s="999" t="str">
        <f t="shared" si="919"/>
        <v>Cap.5 Pct.1 rd.243 Suma (col.1 la col.6)</v>
      </c>
      <c r="L3482" s="1000">
        <f t="shared" ca="1" si="911"/>
        <v>0</v>
      </c>
      <c r="M3482" s="1000">
        <f t="shared" si="912"/>
        <v>0</v>
      </c>
      <c r="N3482" s="1724">
        <f t="shared" ca="1" si="913"/>
        <v>0</v>
      </c>
      <c r="O3482" s="1000"/>
      <c r="P3482" s="1000"/>
      <c r="Q3482" s="1000"/>
      <c r="R3482" s="1000"/>
      <c r="S3482" s="1000"/>
      <c r="T3482" s="1000"/>
      <c r="U3482" s="1000"/>
      <c r="V3482" s="1000"/>
      <c r="W3482" s="1000"/>
      <c r="X3482" s="1000"/>
      <c r="Y3482" s="1001"/>
      <c r="Z3482" s="1001" t="str">
        <f t="shared" si="914"/>
        <v xml:space="preserve">Cap.5 Pct.1:  Daca Cod SIRUTA (Col.C1) # 0, atunci suma pe rand (Suma (Col.(1 la 6)) # 0, pentru Rd.(2 la n). </v>
      </c>
      <c r="AA3482" s="2205">
        <f t="shared" si="916"/>
        <v>1</v>
      </c>
      <c r="AB3482" s="3036">
        <v>154</v>
      </c>
    </row>
    <row r="3483" spans="1:28" x14ac:dyDescent="0.25">
      <c r="A3483" s="1708">
        <f t="shared" ca="1" si="917"/>
        <v>0</v>
      </c>
      <c r="B3483" s="1708">
        <f t="shared" si="918"/>
        <v>10154244</v>
      </c>
      <c r="C3483" s="994">
        <v>154</v>
      </c>
      <c r="D3483" s="1796" t="s">
        <v>447</v>
      </c>
      <c r="E3483" s="994">
        <v>244</v>
      </c>
      <c r="F3483" s="995" t="s">
        <v>3974</v>
      </c>
      <c r="G3483" s="1049"/>
      <c r="H3483" s="996" t="s">
        <v>345</v>
      </c>
      <c r="I3483" s="1091" t="s">
        <v>8419</v>
      </c>
      <c r="J3483" s="996"/>
      <c r="K3483" s="999" t="str">
        <f t="shared" si="919"/>
        <v>Cap.5 Pct.1 rd.244 Suma (col.1 la col.6)</v>
      </c>
      <c r="L3483" s="1000">
        <f t="shared" ca="1" si="911"/>
        <v>0</v>
      </c>
      <c r="M3483" s="1000">
        <f t="shared" si="912"/>
        <v>0</v>
      </c>
      <c r="N3483" s="1724">
        <f t="shared" ca="1" si="913"/>
        <v>0</v>
      </c>
      <c r="O3483" s="1000"/>
      <c r="P3483" s="1000"/>
      <c r="Q3483" s="1000"/>
      <c r="R3483" s="1000"/>
      <c r="S3483" s="1000"/>
      <c r="T3483" s="1000"/>
      <c r="U3483" s="1000"/>
      <c r="V3483" s="1000"/>
      <c r="W3483" s="1000"/>
      <c r="X3483" s="1000"/>
      <c r="Y3483" s="1001"/>
      <c r="Z3483" s="1001" t="str">
        <f t="shared" si="914"/>
        <v xml:space="preserve">Cap.5 Pct.1:  Daca Cod SIRUTA (Col.C1) # 0, atunci suma pe rand (Suma (Col.(1 la 6)) # 0, pentru Rd.(2 la n). </v>
      </c>
      <c r="AA3483" s="2205">
        <f t="shared" si="916"/>
        <v>1</v>
      </c>
      <c r="AB3483" s="3036">
        <v>154</v>
      </c>
    </row>
    <row r="3484" spans="1:28" x14ac:dyDescent="0.25">
      <c r="A3484" s="1708">
        <f t="shared" ca="1" si="917"/>
        <v>0</v>
      </c>
      <c r="B3484" s="1708">
        <f t="shared" si="918"/>
        <v>10154245</v>
      </c>
      <c r="C3484" s="994">
        <v>154</v>
      </c>
      <c r="D3484" s="1796" t="s">
        <v>447</v>
      </c>
      <c r="E3484" s="994">
        <v>245</v>
      </c>
      <c r="F3484" s="995" t="s">
        <v>3974</v>
      </c>
      <c r="G3484" s="1049"/>
      <c r="H3484" s="996" t="s">
        <v>345</v>
      </c>
      <c r="I3484" s="1091" t="s">
        <v>8421</v>
      </c>
      <c r="J3484" s="996"/>
      <c r="K3484" s="999" t="str">
        <f t="shared" si="919"/>
        <v>Cap.5 Pct.1 rd.245 Suma (col.1 la col.6)</v>
      </c>
      <c r="L3484" s="1000">
        <f t="shared" ca="1" si="911"/>
        <v>0</v>
      </c>
      <c r="M3484" s="1000">
        <f t="shared" si="912"/>
        <v>0</v>
      </c>
      <c r="N3484" s="1724">
        <f t="shared" ca="1" si="913"/>
        <v>0</v>
      </c>
      <c r="O3484" s="1000"/>
      <c r="P3484" s="1000"/>
      <c r="Q3484" s="1000"/>
      <c r="R3484" s="1000"/>
      <c r="S3484" s="1000"/>
      <c r="T3484" s="1000"/>
      <c r="U3484" s="1000"/>
      <c r="V3484" s="1000"/>
      <c r="W3484" s="1000"/>
      <c r="X3484" s="1000"/>
      <c r="Y3484" s="1001"/>
      <c r="Z3484" s="1001" t="str">
        <f t="shared" si="914"/>
        <v xml:space="preserve">Cap.5 Pct.1:  Daca Cod SIRUTA (Col.C1) # 0, atunci suma pe rand (Suma (Col.(1 la 6)) # 0, pentru Rd.(2 la n). </v>
      </c>
      <c r="AA3484" s="2205">
        <f t="shared" si="916"/>
        <v>1</v>
      </c>
      <c r="AB3484" s="3036">
        <v>154</v>
      </c>
    </row>
    <row r="3485" spans="1:28" x14ac:dyDescent="0.25">
      <c r="A3485" s="1708">
        <f t="shared" ca="1" si="917"/>
        <v>0</v>
      </c>
      <c r="B3485" s="1708">
        <f t="shared" si="918"/>
        <v>10154246</v>
      </c>
      <c r="C3485" s="994">
        <v>154</v>
      </c>
      <c r="D3485" s="1796" t="s">
        <v>447</v>
      </c>
      <c r="E3485" s="994">
        <v>246</v>
      </c>
      <c r="F3485" s="995" t="s">
        <v>3974</v>
      </c>
      <c r="G3485" s="1049"/>
      <c r="H3485" s="996" t="s">
        <v>345</v>
      </c>
      <c r="I3485" s="1091" t="s">
        <v>8423</v>
      </c>
      <c r="J3485" s="996"/>
      <c r="K3485" s="999" t="str">
        <f t="shared" si="919"/>
        <v>Cap.5 Pct.1 rd.246 Suma (col.1 la col.6)</v>
      </c>
      <c r="L3485" s="1000">
        <f t="shared" ca="1" si="911"/>
        <v>0</v>
      </c>
      <c r="M3485" s="1000">
        <f t="shared" si="912"/>
        <v>0</v>
      </c>
      <c r="N3485" s="1724">
        <f t="shared" ca="1" si="913"/>
        <v>0</v>
      </c>
      <c r="O3485" s="1000"/>
      <c r="P3485" s="1000"/>
      <c r="Q3485" s="1000"/>
      <c r="R3485" s="1000"/>
      <c r="S3485" s="1000"/>
      <c r="T3485" s="1000"/>
      <c r="U3485" s="1000"/>
      <c r="V3485" s="1000"/>
      <c r="W3485" s="1000"/>
      <c r="X3485" s="1000"/>
      <c r="Y3485" s="1001"/>
      <c r="Z3485" s="1001" t="str">
        <f t="shared" si="914"/>
        <v xml:space="preserve">Cap.5 Pct.1:  Daca Cod SIRUTA (Col.C1) # 0, atunci suma pe rand (Suma (Col.(1 la 6)) # 0, pentru Rd.(2 la n). </v>
      </c>
      <c r="AA3485" s="2205">
        <f t="shared" si="916"/>
        <v>1</v>
      </c>
      <c r="AB3485" s="3036">
        <v>154</v>
      </c>
    </row>
    <row r="3486" spans="1:28" x14ac:dyDescent="0.25">
      <c r="A3486" s="1708">
        <f t="shared" ca="1" si="917"/>
        <v>0</v>
      </c>
      <c r="B3486" s="1708">
        <f t="shared" si="918"/>
        <v>10154247</v>
      </c>
      <c r="C3486" s="994">
        <v>154</v>
      </c>
      <c r="D3486" s="1796" t="s">
        <v>447</v>
      </c>
      <c r="E3486" s="994">
        <v>247</v>
      </c>
      <c r="F3486" s="995" t="s">
        <v>3974</v>
      </c>
      <c r="G3486" s="1049"/>
      <c r="H3486" s="996" t="s">
        <v>345</v>
      </c>
      <c r="I3486" s="1091" t="s">
        <v>8425</v>
      </c>
      <c r="J3486" s="996"/>
      <c r="K3486" s="999" t="str">
        <f t="shared" si="919"/>
        <v>Cap.5 Pct.1 rd.247 Suma (col.1 la col.6)</v>
      </c>
      <c r="L3486" s="1000">
        <f t="shared" ca="1" si="911"/>
        <v>0</v>
      </c>
      <c r="M3486" s="1000">
        <f t="shared" si="912"/>
        <v>0</v>
      </c>
      <c r="N3486" s="1724">
        <f t="shared" ca="1" si="913"/>
        <v>0</v>
      </c>
      <c r="O3486" s="1000"/>
      <c r="P3486" s="1000"/>
      <c r="Q3486" s="1000"/>
      <c r="R3486" s="1000"/>
      <c r="S3486" s="1000"/>
      <c r="T3486" s="1000"/>
      <c r="U3486" s="1000"/>
      <c r="V3486" s="1000"/>
      <c r="W3486" s="1000"/>
      <c r="X3486" s="1000"/>
      <c r="Y3486" s="1001"/>
      <c r="Z3486" s="1001" t="str">
        <f t="shared" si="914"/>
        <v xml:space="preserve">Cap.5 Pct.1:  Daca Cod SIRUTA (Col.C1) # 0, atunci suma pe rand (Suma (Col.(1 la 6)) # 0, pentru Rd.(2 la n). </v>
      </c>
      <c r="AA3486" s="2205">
        <f t="shared" si="916"/>
        <v>1</v>
      </c>
      <c r="AB3486" s="3036">
        <v>154</v>
      </c>
    </row>
    <row r="3487" spans="1:28" x14ac:dyDescent="0.25">
      <c r="A3487" s="1708">
        <f t="shared" ca="1" si="917"/>
        <v>0</v>
      </c>
      <c r="B3487" s="1708">
        <f t="shared" si="918"/>
        <v>10154248</v>
      </c>
      <c r="C3487" s="994">
        <v>154</v>
      </c>
      <c r="D3487" s="1796" t="s">
        <v>447</v>
      </c>
      <c r="E3487" s="994">
        <v>248</v>
      </c>
      <c r="F3487" s="995" t="s">
        <v>3974</v>
      </c>
      <c r="G3487" s="1049"/>
      <c r="H3487" s="996" t="s">
        <v>345</v>
      </c>
      <c r="I3487" s="1091" t="s">
        <v>8427</v>
      </c>
      <c r="J3487" s="996"/>
      <c r="K3487" s="999" t="str">
        <f t="shared" si="919"/>
        <v>Cap.5 Pct.1 rd.248 Suma (col.1 la col.6)</v>
      </c>
      <c r="L3487" s="1000">
        <f t="shared" ca="1" si="911"/>
        <v>0</v>
      </c>
      <c r="M3487" s="1000">
        <f t="shared" si="912"/>
        <v>0</v>
      </c>
      <c r="N3487" s="1724">
        <f t="shared" ca="1" si="913"/>
        <v>0</v>
      </c>
      <c r="O3487" s="1000"/>
      <c r="P3487" s="1000"/>
      <c r="Q3487" s="1000"/>
      <c r="R3487" s="1000"/>
      <c r="S3487" s="1000"/>
      <c r="T3487" s="1000"/>
      <c r="U3487" s="1000"/>
      <c r="V3487" s="1000"/>
      <c r="W3487" s="1000"/>
      <c r="X3487" s="1000"/>
      <c r="Y3487" s="1001"/>
      <c r="Z3487" s="1001" t="str">
        <f t="shared" si="914"/>
        <v xml:space="preserve">Cap.5 Pct.1:  Daca Cod SIRUTA (Col.C1) # 0, atunci suma pe rand (Suma (Col.(1 la 6)) # 0, pentru Rd.(2 la n). </v>
      </c>
      <c r="AA3487" s="2205">
        <f t="shared" si="916"/>
        <v>1</v>
      </c>
      <c r="AB3487" s="3036">
        <v>154</v>
      </c>
    </row>
    <row r="3488" spans="1:28" x14ac:dyDescent="0.25">
      <c r="A3488" s="1708">
        <f t="shared" ca="1" si="917"/>
        <v>0</v>
      </c>
      <c r="B3488" s="1708">
        <f t="shared" si="918"/>
        <v>10154249</v>
      </c>
      <c r="C3488" s="994">
        <v>154</v>
      </c>
      <c r="D3488" s="1796" t="s">
        <v>447</v>
      </c>
      <c r="E3488" s="994">
        <v>249</v>
      </c>
      <c r="F3488" s="995" t="s">
        <v>3974</v>
      </c>
      <c r="G3488" s="1049"/>
      <c r="H3488" s="996" t="s">
        <v>345</v>
      </c>
      <c r="I3488" s="1091" t="s">
        <v>8429</v>
      </c>
      <c r="J3488" s="996"/>
      <c r="K3488" s="999" t="str">
        <f t="shared" si="919"/>
        <v>Cap.5 Pct.1 rd.249 Suma (col.1 la col.6)</v>
      </c>
      <c r="L3488" s="1000">
        <f t="shared" ca="1" si="911"/>
        <v>0</v>
      </c>
      <c r="M3488" s="1000">
        <f t="shared" si="912"/>
        <v>0</v>
      </c>
      <c r="N3488" s="1724">
        <f t="shared" ca="1" si="913"/>
        <v>0</v>
      </c>
      <c r="O3488" s="1000"/>
      <c r="P3488" s="1000"/>
      <c r="Q3488" s="1000"/>
      <c r="R3488" s="1000"/>
      <c r="S3488" s="1000"/>
      <c r="T3488" s="1000"/>
      <c r="U3488" s="1000"/>
      <c r="V3488" s="1000"/>
      <c r="W3488" s="1000"/>
      <c r="X3488" s="1000"/>
      <c r="Y3488" s="1001"/>
      <c r="Z3488" s="1001" t="str">
        <f t="shared" si="914"/>
        <v xml:space="preserve">Cap.5 Pct.1:  Daca Cod SIRUTA (Col.C1) # 0, atunci suma pe rand (Suma (Col.(1 la 6)) # 0, pentru Rd.(2 la n). </v>
      </c>
      <c r="AA3488" s="2205">
        <f t="shared" si="916"/>
        <v>1</v>
      </c>
      <c r="AB3488" s="3036">
        <v>154</v>
      </c>
    </row>
    <row r="3489" spans="1:28" x14ac:dyDescent="0.25">
      <c r="A3489" s="1708">
        <f t="shared" ca="1" si="917"/>
        <v>0</v>
      </c>
      <c r="B3489" s="1708">
        <f t="shared" si="918"/>
        <v>10154250</v>
      </c>
      <c r="C3489" s="994">
        <v>154</v>
      </c>
      <c r="D3489" s="1796" t="s">
        <v>447</v>
      </c>
      <c r="E3489" s="994">
        <v>250</v>
      </c>
      <c r="F3489" s="995" t="s">
        <v>3974</v>
      </c>
      <c r="G3489" s="1049"/>
      <c r="H3489" s="996" t="s">
        <v>345</v>
      </c>
      <c r="I3489" s="1091" t="s">
        <v>8431</v>
      </c>
      <c r="J3489" s="996"/>
      <c r="K3489" s="999" t="str">
        <f t="shared" si="919"/>
        <v>Cap.5 Pct.1 rd.250 Suma (col.1 la col.6)</v>
      </c>
      <c r="L3489" s="1000">
        <f t="shared" ca="1" si="911"/>
        <v>0</v>
      </c>
      <c r="M3489" s="1000">
        <f t="shared" si="912"/>
        <v>0</v>
      </c>
      <c r="N3489" s="1724">
        <f t="shared" ca="1" si="913"/>
        <v>0</v>
      </c>
      <c r="O3489" s="1000"/>
      <c r="P3489" s="1000"/>
      <c r="Q3489" s="1000"/>
      <c r="R3489" s="1000"/>
      <c r="S3489" s="1000"/>
      <c r="T3489" s="1000"/>
      <c r="U3489" s="1000"/>
      <c r="V3489" s="1000"/>
      <c r="W3489" s="1000"/>
      <c r="X3489" s="1000"/>
      <c r="Y3489" s="1001"/>
      <c r="Z3489" s="1001" t="str">
        <f t="shared" si="914"/>
        <v xml:space="preserve">Cap.5 Pct.1:  Daca Cod SIRUTA (Col.C1) # 0, atunci suma pe rand (Suma (Col.(1 la 6)) # 0, pentru Rd.(2 la n). </v>
      </c>
      <c r="AA3489" s="2205">
        <f t="shared" si="916"/>
        <v>1</v>
      </c>
      <c r="AB3489" s="3036">
        <v>154</v>
      </c>
    </row>
    <row r="3490" spans="1:28" x14ac:dyDescent="0.25">
      <c r="A3490" s="1708">
        <f t="shared" ca="1" si="917"/>
        <v>0</v>
      </c>
      <c r="B3490" s="1708">
        <f t="shared" si="918"/>
        <v>10154251</v>
      </c>
      <c r="C3490" s="994">
        <v>154</v>
      </c>
      <c r="D3490" s="1796" t="s">
        <v>447</v>
      </c>
      <c r="E3490" s="994">
        <v>251</v>
      </c>
      <c r="F3490" s="995" t="s">
        <v>3974</v>
      </c>
      <c r="G3490" s="1049"/>
      <c r="H3490" s="996" t="s">
        <v>345</v>
      </c>
      <c r="I3490" s="1091" t="s">
        <v>8433</v>
      </c>
      <c r="J3490" s="996"/>
      <c r="K3490" s="999" t="str">
        <f t="shared" si="919"/>
        <v>Cap.5 Pct.1 rd.251 Suma (col.1 la col.6)</v>
      </c>
      <c r="L3490" s="1000">
        <f t="shared" ca="1" si="911"/>
        <v>0</v>
      </c>
      <c r="M3490" s="1000">
        <f t="shared" si="912"/>
        <v>0</v>
      </c>
      <c r="N3490" s="1724">
        <f t="shared" ca="1" si="913"/>
        <v>0</v>
      </c>
      <c r="O3490" s="1000"/>
      <c r="P3490" s="1000"/>
      <c r="Q3490" s="1000"/>
      <c r="R3490" s="1000"/>
      <c r="S3490" s="1000"/>
      <c r="T3490" s="1000"/>
      <c r="U3490" s="1000"/>
      <c r="V3490" s="1000"/>
      <c r="W3490" s="1000"/>
      <c r="X3490" s="1000"/>
      <c r="Y3490" s="1001"/>
      <c r="Z3490" s="1001" t="str">
        <f t="shared" si="914"/>
        <v xml:space="preserve">Cap.5 Pct.1:  Daca Cod SIRUTA (Col.C1) # 0, atunci suma pe rand (Suma (Col.(1 la 6)) # 0, pentru Rd.(2 la n). </v>
      </c>
      <c r="AA3490" s="2205">
        <f t="shared" si="916"/>
        <v>1</v>
      </c>
      <c r="AB3490" s="3036">
        <v>154</v>
      </c>
    </row>
    <row r="3491" spans="1:28" x14ac:dyDescent="0.25">
      <c r="A3491" s="1708">
        <f t="shared" ca="1" si="917"/>
        <v>0</v>
      </c>
      <c r="B3491" s="1708">
        <f t="shared" si="918"/>
        <v>10154252</v>
      </c>
      <c r="C3491" s="994">
        <v>154</v>
      </c>
      <c r="D3491" s="1796" t="s">
        <v>447</v>
      </c>
      <c r="E3491" s="994">
        <v>252</v>
      </c>
      <c r="F3491" s="995" t="s">
        <v>3974</v>
      </c>
      <c r="G3491" s="1049"/>
      <c r="H3491" s="996" t="s">
        <v>345</v>
      </c>
      <c r="I3491" s="1091" t="s">
        <v>8435</v>
      </c>
      <c r="J3491" s="996"/>
      <c r="K3491" s="999" t="str">
        <f t="shared" si="919"/>
        <v>Cap.5 Pct.1 rd.252 Suma (col.1 la col.6)</v>
      </c>
      <c r="L3491" s="1000">
        <f t="shared" ca="1" si="911"/>
        <v>0</v>
      </c>
      <c r="M3491" s="1000">
        <f t="shared" si="912"/>
        <v>0</v>
      </c>
      <c r="N3491" s="1724">
        <f t="shared" ca="1" si="913"/>
        <v>0</v>
      </c>
      <c r="O3491" s="1000"/>
      <c r="P3491" s="1000"/>
      <c r="Q3491" s="1000"/>
      <c r="R3491" s="1000"/>
      <c r="S3491" s="1000"/>
      <c r="T3491" s="1000"/>
      <c r="U3491" s="1000"/>
      <c r="V3491" s="1000"/>
      <c r="W3491" s="1000"/>
      <c r="X3491" s="1000"/>
      <c r="Y3491" s="1001"/>
      <c r="Z3491" s="1001" t="str">
        <f t="shared" si="914"/>
        <v xml:space="preserve">Cap.5 Pct.1:  Daca Cod SIRUTA (Col.C1) # 0, atunci suma pe rand (Suma (Col.(1 la 6)) # 0, pentru Rd.(2 la n). </v>
      </c>
      <c r="AA3491" s="2205">
        <f t="shared" si="916"/>
        <v>1</v>
      </c>
      <c r="AB3491" s="3036">
        <v>154</v>
      </c>
    </row>
    <row r="3492" spans="1:28" x14ac:dyDescent="0.25">
      <c r="A3492" s="1708">
        <f t="shared" ca="1" si="917"/>
        <v>0</v>
      </c>
      <c r="B3492" s="1708">
        <f t="shared" si="918"/>
        <v>10154253</v>
      </c>
      <c r="C3492" s="994">
        <v>154</v>
      </c>
      <c r="D3492" s="1796" t="s">
        <v>447</v>
      </c>
      <c r="E3492" s="994">
        <v>253</v>
      </c>
      <c r="F3492" s="995" t="s">
        <v>3974</v>
      </c>
      <c r="G3492" s="1049"/>
      <c r="H3492" s="996" t="s">
        <v>345</v>
      </c>
      <c r="I3492" s="1091" t="s">
        <v>8437</v>
      </c>
      <c r="J3492" s="996"/>
      <c r="K3492" s="999" t="str">
        <f t="shared" si="919"/>
        <v>Cap.5 Pct.1 rd.253 Suma (col.1 la col.6)</v>
      </c>
      <c r="L3492" s="1000">
        <f t="shared" ca="1" si="911"/>
        <v>0</v>
      </c>
      <c r="M3492" s="1000">
        <f t="shared" si="912"/>
        <v>0</v>
      </c>
      <c r="N3492" s="1724">
        <f t="shared" ca="1" si="913"/>
        <v>0</v>
      </c>
      <c r="O3492" s="1000"/>
      <c r="P3492" s="1000"/>
      <c r="Q3492" s="1000"/>
      <c r="R3492" s="1000"/>
      <c r="S3492" s="1000"/>
      <c r="T3492" s="1000"/>
      <c r="U3492" s="1000"/>
      <c r="V3492" s="1000"/>
      <c r="W3492" s="1000"/>
      <c r="X3492" s="1000"/>
      <c r="Y3492" s="1001"/>
      <c r="Z3492" s="1001" t="str">
        <f t="shared" si="914"/>
        <v xml:space="preserve">Cap.5 Pct.1:  Daca Cod SIRUTA (Col.C1) # 0, atunci suma pe rand (Suma (Col.(1 la 6)) # 0, pentru Rd.(2 la n). </v>
      </c>
      <c r="AA3492" s="2205">
        <f t="shared" si="916"/>
        <v>1</v>
      </c>
      <c r="AB3492" s="3036">
        <v>154</v>
      </c>
    </row>
    <row r="3493" spans="1:28" x14ac:dyDescent="0.25">
      <c r="A3493" s="1708">
        <f t="shared" ca="1" si="917"/>
        <v>0</v>
      </c>
      <c r="B3493" s="1708">
        <f t="shared" si="918"/>
        <v>10154254</v>
      </c>
      <c r="C3493" s="994">
        <v>154</v>
      </c>
      <c r="D3493" s="1796" t="s">
        <v>447</v>
      </c>
      <c r="E3493" s="994">
        <v>254</v>
      </c>
      <c r="F3493" s="995" t="s">
        <v>3974</v>
      </c>
      <c r="G3493" s="1049"/>
      <c r="H3493" s="996" t="s">
        <v>345</v>
      </c>
      <c r="I3493" s="1091" t="s">
        <v>8439</v>
      </c>
      <c r="J3493" s="996"/>
      <c r="K3493" s="999" t="str">
        <f t="shared" si="919"/>
        <v>Cap.5 Pct.1 rd.254 Suma (col.1 la col.6)</v>
      </c>
      <c r="L3493" s="1000">
        <f t="shared" ca="1" si="911"/>
        <v>0</v>
      </c>
      <c r="M3493" s="1000">
        <f t="shared" si="912"/>
        <v>0</v>
      </c>
      <c r="N3493" s="1724">
        <f t="shared" ca="1" si="913"/>
        <v>0</v>
      </c>
      <c r="O3493" s="1000"/>
      <c r="P3493" s="1000"/>
      <c r="Q3493" s="1000"/>
      <c r="R3493" s="1000"/>
      <c r="S3493" s="1000"/>
      <c r="T3493" s="1000"/>
      <c r="U3493" s="1000"/>
      <c r="V3493" s="1000"/>
      <c r="W3493" s="1000"/>
      <c r="X3493" s="1000"/>
      <c r="Y3493" s="1001"/>
      <c r="Z3493" s="1001" t="str">
        <f t="shared" si="914"/>
        <v xml:space="preserve">Cap.5 Pct.1:  Daca Cod SIRUTA (Col.C1) # 0, atunci suma pe rand (Suma (Col.(1 la 6)) # 0, pentru Rd.(2 la n). </v>
      </c>
      <c r="AA3493" s="2205">
        <f t="shared" si="916"/>
        <v>1</v>
      </c>
      <c r="AB3493" s="3036">
        <v>154</v>
      </c>
    </row>
    <row r="3494" spans="1:28" x14ac:dyDescent="0.25">
      <c r="A3494" s="1708">
        <f t="shared" ca="1" si="917"/>
        <v>0</v>
      </c>
      <c r="B3494" s="1708">
        <f t="shared" si="918"/>
        <v>10154255</v>
      </c>
      <c r="C3494" s="994">
        <v>154</v>
      </c>
      <c r="D3494" s="1796" t="s">
        <v>447</v>
      </c>
      <c r="E3494" s="994">
        <v>255</v>
      </c>
      <c r="F3494" s="995" t="s">
        <v>3974</v>
      </c>
      <c r="G3494" s="1049"/>
      <c r="H3494" s="996" t="s">
        <v>345</v>
      </c>
      <c r="I3494" s="1091" t="s">
        <v>8441</v>
      </c>
      <c r="J3494" s="996"/>
      <c r="K3494" s="999" t="str">
        <f t="shared" si="919"/>
        <v>Cap.5 Pct.1 rd.255 Suma (col.1 la col.6)</v>
      </c>
      <c r="L3494" s="1000">
        <f t="shared" ca="1" si="911"/>
        <v>0</v>
      </c>
      <c r="M3494" s="1000">
        <f t="shared" si="912"/>
        <v>0</v>
      </c>
      <c r="N3494" s="1724">
        <f t="shared" ca="1" si="913"/>
        <v>0</v>
      </c>
      <c r="O3494" s="1000"/>
      <c r="P3494" s="1000"/>
      <c r="Q3494" s="1000"/>
      <c r="R3494" s="1000"/>
      <c r="S3494" s="1000"/>
      <c r="T3494" s="1000"/>
      <c r="U3494" s="1000"/>
      <c r="V3494" s="1000"/>
      <c r="W3494" s="1000"/>
      <c r="X3494" s="1000"/>
      <c r="Y3494" s="1001"/>
      <c r="Z3494" s="1001" t="str">
        <f t="shared" si="914"/>
        <v xml:space="preserve">Cap.5 Pct.1:  Daca Cod SIRUTA (Col.C1) # 0, atunci suma pe rand (Suma (Col.(1 la 6)) # 0, pentru Rd.(2 la n). </v>
      </c>
      <c r="AA3494" s="2205">
        <f t="shared" si="916"/>
        <v>1</v>
      </c>
      <c r="AB3494" s="3036">
        <v>154</v>
      </c>
    </row>
    <row r="3495" spans="1:28" x14ac:dyDescent="0.25">
      <c r="A3495" s="1708">
        <f t="shared" ca="1" si="917"/>
        <v>0</v>
      </c>
      <c r="B3495" s="1708">
        <f t="shared" si="918"/>
        <v>10154256</v>
      </c>
      <c r="C3495" s="994">
        <v>154</v>
      </c>
      <c r="D3495" s="1796" t="s">
        <v>447</v>
      </c>
      <c r="E3495" s="994">
        <v>256</v>
      </c>
      <c r="F3495" s="995" t="s">
        <v>3974</v>
      </c>
      <c r="G3495" s="1049"/>
      <c r="H3495" s="996" t="s">
        <v>345</v>
      </c>
      <c r="I3495" s="1091" t="s">
        <v>8443</v>
      </c>
      <c r="J3495" s="996"/>
      <c r="K3495" s="999" t="str">
        <f t="shared" si="919"/>
        <v>Cap.5 Pct.1 rd.256 Suma (col.1 la col.6)</v>
      </c>
      <c r="L3495" s="1000">
        <f t="shared" ca="1" si="911"/>
        <v>0</v>
      </c>
      <c r="M3495" s="1000">
        <f t="shared" si="912"/>
        <v>0</v>
      </c>
      <c r="N3495" s="1724">
        <f t="shared" ca="1" si="913"/>
        <v>0</v>
      </c>
      <c r="O3495" s="1000"/>
      <c r="P3495" s="1000"/>
      <c r="Q3495" s="1000"/>
      <c r="R3495" s="1000"/>
      <c r="S3495" s="1000"/>
      <c r="T3495" s="1000"/>
      <c r="U3495" s="1000"/>
      <c r="V3495" s="1000"/>
      <c r="W3495" s="1000"/>
      <c r="X3495" s="1000"/>
      <c r="Y3495" s="1001"/>
      <c r="Z3495" s="1001" t="str">
        <f t="shared" si="914"/>
        <v xml:space="preserve">Cap.5 Pct.1:  Daca Cod SIRUTA (Col.C1) # 0, atunci suma pe rand (Suma (Col.(1 la 6)) # 0, pentru Rd.(2 la n). </v>
      </c>
      <c r="AA3495" s="2205">
        <f t="shared" si="916"/>
        <v>1</v>
      </c>
      <c r="AB3495" s="3036">
        <v>154</v>
      </c>
    </row>
    <row r="3496" spans="1:28" x14ac:dyDescent="0.25">
      <c r="A3496" s="1708">
        <f t="shared" ca="1" si="917"/>
        <v>0</v>
      </c>
      <c r="B3496" s="1708">
        <f t="shared" si="918"/>
        <v>10154257</v>
      </c>
      <c r="C3496" s="994">
        <v>154</v>
      </c>
      <c r="D3496" s="1796" t="s">
        <v>447</v>
      </c>
      <c r="E3496" s="994">
        <v>257</v>
      </c>
      <c r="F3496" s="995" t="s">
        <v>3974</v>
      </c>
      <c r="G3496" s="1049"/>
      <c r="H3496" s="996" t="s">
        <v>345</v>
      </c>
      <c r="I3496" s="1091" t="s">
        <v>8445</v>
      </c>
      <c r="J3496" s="996"/>
      <c r="K3496" s="999" t="str">
        <f t="shared" si="919"/>
        <v>Cap.5 Pct.1 rd.257 Suma (col.1 la col.6)</v>
      </c>
      <c r="L3496" s="1000">
        <f t="shared" ca="1" si="911"/>
        <v>0</v>
      </c>
      <c r="M3496" s="1000">
        <f t="shared" si="912"/>
        <v>0</v>
      </c>
      <c r="N3496" s="1724">
        <f t="shared" ca="1" si="913"/>
        <v>0</v>
      </c>
      <c r="O3496" s="1000"/>
      <c r="P3496" s="1000"/>
      <c r="Q3496" s="1000"/>
      <c r="R3496" s="1000"/>
      <c r="S3496" s="1000"/>
      <c r="T3496" s="1000"/>
      <c r="U3496" s="1000"/>
      <c r="V3496" s="1000"/>
      <c r="W3496" s="1000"/>
      <c r="X3496" s="1000"/>
      <c r="Y3496" s="1001"/>
      <c r="Z3496" s="1001" t="str">
        <f t="shared" si="914"/>
        <v xml:space="preserve">Cap.5 Pct.1:  Daca Cod SIRUTA (Col.C1) # 0, atunci suma pe rand (Suma (Col.(1 la 6)) # 0, pentru Rd.(2 la n). </v>
      </c>
      <c r="AA3496" s="2205">
        <f t="shared" si="916"/>
        <v>1</v>
      </c>
      <c r="AB3496" s="3036">
        <v>154</v>
      </c>
    </row>
    <row r="3497" spans="1:28" x14ac:dyDescent="0.25">
      <c r="A3497" s="1708">
        <f t="shared" ca="1" si="917"/>
        <v>0</v>
      </c>
      <c r="B3497" s="1708">
        <f t="shared" si="918"/>
        <v>10154258</v>
      </c>
      <c r="C3497" s="994">
        <v>154</v>
      </c>
      <c r="D3497" s="1796" t="s">
        <v>447</v>
      </c>
      <c r="E3497" s="994">
        <v>258</v>
      </c>
      <c r="F3497" s="995" t="s">
        <v>3974</v>
      </c>
      <c r="G3497" s="1049"/>
      <c r="H3497" s="996" t="s">
        <v>345</v>
      </c>
      <c r="I3497" s="1091" t="s">
        <v>8447</v>
      </c>
      <c r="J3497" s="996"/>
      <c r="K3497" s="999" t="str">
        <f t="shared" si="919"/>
        <v>Cap.5 Pct.1 rd.258 Suma (col.1 la col.6)</v>
      </c>
      <c r="L3497" s="1000">
        <f t="shared" ref="L3497:L3539" ca="1" si="920">IF(BA959="",0,BA959)</f>
        <v>0</v>
      </c>
      <c r="M3497" s="1000">
        <f t="shared" ref="M3497:M3539" si="921">SUM(BI959:BN959)</f>
        <v>0</v>
      </c>
      <c r="N3497" s="1724">
        <f t="shared" ca="1" si="913"/>
        <v>0</v>
      </c>
      <c r="O3497" s="1000"/>
      <c r="P3497" s="1000"/>
      <c r="Q3497" s="1000"/>
      <c r="R3497" s="1000"/>
      <c r="S3497" s="1000"/>
      <c r="T3497" s="1000"/>
      <c r="U3497" s="1000"/>
      <c r="V3497" s="1000"/>
      <c r="W3497" s="1000"/>
      <c r="X3497" s="1000"/>
      <c r="Y3497" s="1001"/>
      <c r="Z3497" s="1001" t="str">
        <f t="shared" si="914"/>
        <v xml:space="preserve">Cap.5 Pct.1:  Daca Cod SIRUTA (Col.C1) # 0, atunci suma pe rand (Suma (Col.(1 la 6)) # 0, pentru Rd.(2 la n). </v>
      </c>
      <c r="AA3497" s="2205">
        <f t="shared" si="916"/>
        <v>1</v>
      </c>
      <c r="AB3497" s="3036">
        <v>154</v>
      </c>
    </row>
    <row r="3498" spans="1:28" x14ac:dyDescent="0.25">
      <c r="A3498" s="1708">
        <f t="shared" ca="1" si="917"/>
        <v>0</v>
      </c>
      <c r="B3498" s="1708">
        <f t="shared" si="918"/>
        <v>10154259</v>
      </c>
      <c r="C3498" s="994">
        <v>154</v>
      </c>
      <c r="D3498" s="1796" t="s">
        <v>447</v>
      </c>
      <c r="E3498" s="994">
        <v>259</v>
      </c>
      <c r="F3498" s="995" t="s">
        <v>3974</v>
      </c>
      <c r="G3498" s="1049"/>
      <c r="H3498" s="996" t="s">
        <v>345</v>
      </c>
      <c r="I3498" s="1091" t="s">
        <v>8449</v>
      </c>
      <c r="J3498" s="996"/>
      <c r="K3498" s="999" t="str">
        <f t="shared" si="919"/>
        <v>Cap.5 Pct.1 rd.259 Suma (col.1 la col.6)</v>
      </c>
      <c r="L3498" s="1000">
        <f t="shared" ca="1" si="920"/>
        <v>0</v>
      </c>
      <c r="M3498" s="1000">
        <f t="shared" si="921"/>
        <v>0</v>
      </c>
      <c r="N3498" s="1724">
        <f t="shared" ref="N3498:N3539" ca="1" si="922">IF(OR(AND(L3498&lt;&gt;0,M3498&gt;0),AND(L3498=0,M3498=0)),0,1)</f>
        <v>0</v>
      </c>
      <c r="O3498" s="1000"/>
      <c r="P3498" s="1000"/>
      <c r="Q3498" s="1000"/>
      <c r="R3498" s="1000"/>
      <c r="S3498" s="1000"/>
      <c r="T3498" s="1000"/>
      <c r="U3498" s="1000"/>
      <c r="V3498" s="1000"/>
      <c r="W3498" s="1000"/>
      <c r="X3498" s="1000"/>
      <c r="Y3498" s="1001"/>
      <c r="Z3498" s="1001" t="str">
        <f t="shared" si="914"/>
        <v xml:space="preserve">Cap.5 Pct.1:  Daca Cod SIRUTA (Col.C1) # 0, atunci suma pe rand (Suma (Col.(1 la 6)) # 0, pentru Rd.(2 la n). </v>
      </c>
      <c r="AA3498" s="2205">
        <f t="shared" si="916"/>
        <v>1</v>
      </c>
      <c r="AB3498" s="3036">
        <v>154</v>
      </c>
    </row>
    <row r="3499" spans="1:28" x14ac:dyDescent="0.25">
      <c r="A3499" s="1708">
        <f t="shared" ca="1" si="917"/>
        <v>0</v>
      </c>
      <c r="B3499" s="1708">
        <f t="shared" si="918"/>
        <v>10154260</v>
      </c>
      <c r="C3499" s="994">
        <v>154</v>
      </c>
      <c r="D3499" s="1796" t="s">
        <v>447</v>
      </c>
      <c r="E3499" s="994">
        <v>260</v>
      </c>
      <c r="F3499" s="995" t="s">
        <v>3974</v>
      </c>
      <c r="G3499" s="1049"/>
      <c r="H3499" s="996" t="s">
        <v>345</v>
      </c>
      <c r="I3499" s="1091" t="s">
        <v>8451</v>
      </c>
      <c r="J3499" s="996"/>
      <c r="K3499" s="999" t="str">
        <f t="shared" si="919"/>
        <v>Cap.5 Pct.1 rd.260 Suma (col.1 la col.6)</v>
      </c>
      <c r="L3499" s="1000">
        <f t="shared" ca="1" si="920"/>
        <v>0</v>
      </c>
      <c r="M3499" s="1000">
        <f t="shared" si="921"/>
        <v>0</v>
      </c>
      <c r="N3499" s="1724">
        <f t="shared" ca="1" si="922"/>
        <v>0</v>
      </c>
      <c r="O3499" s="1000"/>
      <c r="P3499" s="1000"/>
      <c r="Q3499" s="1000"/>
      <c r="R3499" s="1000"/>
      <c r="S3499" s="1000"/>
      <c r="T3499" s="1000"/>
      <c r="U3499" s="1000"/>
      <c r="V3499" s="1000"/>
      <c r="W3499" s="1000"/>
      <c r="X3499" s="1000"/>
      <c r="Y3499" s="1001"/>
      <c r="Z3499" s="1001" t="str">
        <f t="shared" ref="Z3499:Z3538" si="923">Z3498</f>
        <v xml:space="preserve">Cap.5 Pct.1:  Daca Cod SIRUTA (Col.C1) # 0, atunci suma pe rand (Suma (Col.(1 la 6)) # 0, pentru Rd.(2 la n). </v>
      </c>
      <c r="AA3499" s="2205">
        <f t="shared" si="916"/>
        <v>1</v>
      </c>
      <c r="AB3499" s="3036">
        <v>154</v>
      </c>
    </row>
    <row r="3500" spans="1:28" x14ac:dyDescent="0.25">
      <c r="A3500" s="1708">
        <f t="shared" ca="1" si="917"/>
        <v>0</v>
      </c>
      <c r="B3500" s="1708">
        <f t="shared" si="918"/>
        <v>10154261</v>
      </c>
      <c r="C3500" s="994">
        <v>154</v>
      </c>
      <c r="D3500" s="1796" t="s">
        <v>447</v>
      </c>
      <c r="E3500" s="994">
        <v>261</v>
      </c>
      <c r="F3500" s="995" t="s">
        <v>3974</v>
      </c>
      <c r="G3500" s="1049"/>
      <c r="H3500" s="996" t="s">
        <v>345</v>
      </c>
      <c r="I3500" s="1091" t="s">
        <v>8453</v>
      </c>
      <c r="J3500" s="996"/>
      <c r="K3500" s="999" t="str">
        <f t="shared" si="919"/>
        <v>Cap.5 Pct.1 rd.261 Suma (col.1 la col.6)</v>
      </c>
      <c r="L3500" s="1000">
        <f t="shared" ca="1" si="920"/>
        <v>0</v>
      </c>
      <c r="M3500" s="1000">
        <f t="shared" si="921"/>
        <v>0</v>
      </c>
      <c r="N3500" s="1724">
        <f t="shared" ca="1" si="922"/>
        <v>0</v>
      </c>
      <c r="O3500" s="1000"/>
      <c r="P3500" s="1000"/>
      <c r="Q3500" s="1000"/>
      <c r="R3500" s="1000"/>
      <c r="S3500" s="1000"/>
      <c r="T3500" s="1000"/>
      <c r="U3500" s="1000"/>
      <c r="V3500" s="1000"/>
      <c r="W3500" s="1000"/>
      <c r="X3500" s="1000"/>
      <c r="Y3500" s="1001"/>
      <c r="Z3500" s="1001" t="str">
        <f t="shared" si="923"/>
        <v xml:space="preserve">Cap.5 Pct.1:  Daca Cod SIRUTA (Col.C1) # 0, atunci suma pe rand (Suma (Col.(1 la 6)) # 0, pentru Rd.(2 la n). </v>
      </c>
      <c r="AA3500" s="2205">
        <f t="shared" si="916"/>
        <v>1</v>
      </c>
      <c r="AB3500" s="3036">
        <v>154</v>
      </c>
    </row>
    <row r="3501" spans="1:28" x14ac:dyDescent="0.25">
      <c r="A3501" s="1708">
        <f t="shared" ca="1" si="917"/>
        <v>0</v>
      </c>
      <c r="B3501" s="1708">
        <f t="shared" si="918"/>
        <v>10154262</v>
      </c>
      <c r="C3501" s="994">
        <v>154</v>
      </c>
      <c r="D3501" s="1796" t="s">
        <v>447</v>
      </c>
      <c r="E3501" s="994">
        <v>262</v>
      </c>
      <c r="F3501" s="995" t="s">
        <v>3974</v>
      </c>
      <c r="G3501" s="1049"/>
      <c r="H3501" s="996" t="s">
        <v>345</v>
      </c>
      <c r="I3501" s="1091" t="s">
        <v>8455</v>
      </c>
      <c r="J3501" s="996"/>
      <c r="K3501" s="999" t="str">
        <f t="shared" si="919"/>
        <v>Cap.5 Pct.1 rd.262 Suma (col.1 la col.6)</v>
      </c>
      <c r="L3501" s="1000">
        <f t="shared" ca="1" si="920"/>
        <v>0</v>
      </c>
      <c r="M3501" s="1000">
        <f t="shared" si="921"/>
        <v>0</v>
      </c>
      <c r="N3501" s="1724">
        <f t="shared" ca="1" si="922"/>
        <v>0</v>
      </c>
      <c r="O3501" s="1000"/>
      <c r="P3501" s="1000"/>
      <c r="Q3501" s="1000"/>
      <c r="R3501" s="1000"/>
      <c r="S3501" s="1000"/>
      <c r="T3501" s="1000"/>
      <c r="U3501" s="1000"/>
      <c r="V3501" s="1000"/>
      <c r="W3501" s="1000"/>
      <c r="X3501" s="1000"/>
      <c r="Y3501" s="1001"/>
      <c r="Z3501" s="1001" t="str">
        <f t="shared" si="923"/>
        <v xml:space="preserve">Cap.5 Pct.1:  Daca Cod SIRUTA (Col.C1) # 0, atunci suma pe rand (Suma (Col.(1 la 6)) # 0, pentru Rd.(2 la n). </v>
      </c>
      <c r="AA3501" s="2205">
        <f t="shared" si="916"/>
        <v>1</v>
      </c>
      <c r="AB3501" s="3036">
        <v>154</v>
      </c>
    </row>
    <row r="3502" spans="1:28" x14ac:dyDescent="0.25">
      <c r="A3502" s="1708">
        <f t="shared" ca="1" si="917"/>
        <v>0</v>
      </c>
      <c r="B3502" s="1708">
        <f t="shared" si="918"/>
        <v>10154263</v>
      </c>
      <c r="C3502" s="994">
        <v>154</v>
      </c>
      <c r="D3502" s="1796" t="s">
        <v>447</v>
      </c>
      <c r="E3502" s="994">
        <v>263</v>
      </c>
      <c r="F3502" s="995" t="s">
        <v>3974</v>
      </c>
      <c r="G3502" s="1049"/>
      <c r="H3502" s="996" t="s">
        <v>345</v>
      </c>
      <c r="I3502" s="1091" t="s">
        <v>8457</v>
      </c>
      <c r="J3502" s="996"/>
      <c r="K3502" s="999" t="str">
        <f t="shared" si="919"/>
        <v>Cap.5 Pct.1 rd.263 Suma (col.1 la col.6)</v>
      </c>
      <c r="L3502" s="1000">
        <f t="shared" ca="1" si="920"/>
        <v>0</v>
      </c>
      <c r="M3502" s="1000">
        <f t="shared" si="921"/>
        <v>0</v>
      </c>
      <c r="N3502" s="1724">
        <f t="shared" ca="1" si="922"/>
        <v>0</v>
      </c>
      <c r="O3502" s="1000"/>
      <c r="P3502" s="1000"/>
      <c r="Q3502" s="1000"/>
      <c r="R3502" s="1000"/>
      <c r="S3502" s="1000"/>
      <c r="T3502" s="1000"/>
      <c r="U3502" s="1000"/>
      <c r="V3502" s="1000"/>
      <c r="W3502" s="1000"/>
      <c r="X3502" s="1000"/>
      <c r="Y3502" s="1001"/>
      <c r="Z3502" s="1001" t="str">
        <f t="shared" si="923"/>
        <v xml:space="preserve">Cap.5 Pct.1:  Daca Cod SIRUTA (Col.C1) # 0, atunci suma pe rand (Suma (Col.(1 la 6)) # 0, pentru Rd.(2 la n). </v>
      </c>
      <c r="AA3502" s="2205">
        <f t="shared" si="916"/>
        <v>1</v>
      </c>
      <c r="AB3502" s="3036">
        <v>154</v>
      </c>
    </row>
    <row r="3503" spans="1:28" x14ac:dyDescent="0.25">
      <c r="A3503" s="1708">
        <f t="shared" ca="1" si="917"/>
        <v>0</v>
      </c>
      <c r="B3503" s="1708">
        <f t="shared" si="918"/>
        <v>10154264</v>
      </c>
      <c r="C3503" s="994">
        <v>154</v>
      </c>
      <c r="D3503" s="1796" t="s">
        <v>447</v>
      </c>
      <c r="E3503" s="994">
        <v>264</v>
      </c>
      <c r="F3503" s="995" t="s">
        <v>3974</v>
      </c>
      <c r="G3503" s="1049"/>
      <c r="H3503" s="996" t="s">
        <v>345</v>
      </c>
      <c r="I3503" s="1091" t="s">
        <v>8459</v>
      </c>
      <c r="J3503" s="996"/>
      <c r="K3503" s="999" t="str">
        <f t="shared" ref="K3503:K3539" si="924">"Cap.5 Pct.1 rd."&amp;E3503&amp;" Suma (col.1 la col.6)"</f>
        <v>Cap.5 Pct.1 rd.264 Suma (col.1 la col.6)</v>
      </c>
      <c r="L3503" s="1000">
        <f t="shared" ca="1" si="920"/>
        <v>0</v>
      </c>
      <c r="M3503" s="1000">
        <f t="shared" si="921"/>
        <v>0</v>
      </c>
      <c r="N3503" s="1724">
        <f t="shared" ca="1" si="922"/>
        <v>0</v>
      </c>
      <c r="O3503" s="1000"/>
      <c r="P3503" s="1000"/>
      <c r="Q3503" s="1000"/>
      <c r="R3503" s="1000"/>
      <c r="S3503" s="1000"/>
      <c r="T3503" s="1000"/>
      <c r="U3503" s="1000"/>
      <c r="V3503" s="1000"/>
      <c r="W3503" s="1000"/>
      <c r="X3503" s="1000"/>
      <c r="Y3503" s="1001"/>
      <c r="Z3503" s="1001" t="str">
        <f t="shared" si="923"/>
        <v xml:space="preserve">Cap.5 Pct.1:  Daca Cod SIRUTA (Col.C1) # 0, atunci suma pe rand (Suma (Col.(1 la 6)) # 0, pentru Rd.(2 la n). </v>
      </c>
      <c r="AA3503" s="2205">
        <f t="shared" si="916"/>
        <v>1</v>
      </c>
      <c r="AB3503" s="3036">
        <v>154</v>
      </c>
    </row>
    <row r="3504" spans="1:28" x14ac:dyDescent="0.25">
      <c r="A3504" s="1708">
        <f t="shared" ca="1" si="917"/>
        <v>0</v>
      </c>
      <c r="B3504" s="1708">
        <f t="shared" si="918"/>
        <v>10154265</v>
      </c>
      <c r="C3504" s="994">
        <v>154</v>
      </c>
      <c r="D3504" s="1796" t="s">
        <v>447</v>
      </c>
      <c r="E3504" s="994">
        <v>265</v>
      </c>
      <c r="F3504" s="995" t="s">
        <v>3974</v>
      </c>
      <c r="G3504" s="1049"/>
      <c r="H3504" s="996" t="s">
        <v>345</v>
      </c>
      <c r="I3504" s="1091" t="s">
        <v>8461</v>
      </c>
      <c r="J3504" s="996"/>
      <c r="K3504" s="999" t="str">
        <f t="shared" si="924"/>
        <v>Cap.5 Pct.1 rd.265 Suma (col.1 la col.6)</v>
      </c>
      <c r="L3504" s="1000">
        <f t="shared" ca="1" si="920"/>
        <v>0</v>
      </c>
      <c r="M3504" s="1000">
        <f t="shared" si="921"/>
        <v>0</v>
      </c>
      <c r="N3504" s="1724">
        <f t="shared" ca="1" si="922"/>
        <v>0</v>
      </c>
      <c r="O3504" s="1000"/>
      <c r="P3504" s="1000"/>
      <c r="Q3504" s="1000"/>
      <c r="R3504" s="1000"/>
      <c r="S3504" s="1000"/>
      <c r="T3504" s="1000"/>
      <c r="U3504" s="1000"/>
      <c r="V3504" s="1000"/>
      <c r="W3504" s="1000"/>
      <c r="X3504" s="1000"/>
      <c r="Y3504" s="1001"/>
      <c r="Z3504" s="1001" t="str">
        <f t="shared" si="923"/>
        <v xml:space="preserve">Cap.5 Pct.1:  Daca Cod SIRUTA (Col.C1) # 0, atunci suma pe rand (Suma (Col.(1 la 6)) # 0, pentru Rd.(2 la n). </v>
      </c>
      <c r="AA3504" s="2205">
        <f t="shared" si="916"/>
        <v>1</v>
      </c>
      <c r="AB3504" s="3036">
        <v>154</v>
      </c>
    </row>
    <row r="3505" spans="1:28" x14ac:dyDescent="0.25">
      <c r="A3505" s="1708">
        <f t="shared" ca="1" si="917"/>
        <v>0</v>
      </c>
      <c r="B3505" s="1708">
        <f t="shared" si="918"/>
        <v>10154266</v>
      </c>
      <c r="C3505" s="994">
        <v>154</v>
      </c>
      <c r="D3505" s="1796" t="s">
        <v>447</v>
      </c>
      <c r="E3505" s="994">
        <v>266</v>
      </c>
      <c r="F3505" s="995" t="s">
        <v>3974</v>
      </c>
      <c r="G3505" s="1049"/>
      <c r="H3505" s="996" t="s">
        <v>345</v>
      </c>
      <c r="I3505" s="1091" t="s">
        <v>8463</v>
      </c>
      <c r="J3505" s="996"/>
      <c r="K3505" s="999" t="str">
        <f t="shared" si="924"/>
        <v>Cap.5 Pct.1 rd.266 Suma (col.1 la col.6)</v>
      </c>
      <c r="L3505" s="1000">
        <f t="shared" ca="1" si="920"/>
        <v>0</v>
      </c>
      <c r="M3505" s="1000">
        <f t="shared" si="921"/>
        <v>0</v>
      </c>
      <c r="N3505" s="1724">
        <f t="shared" ca="1" si="922"/>
        <v>0</v>
      </c>
      <c r="O3505" s="1000"/>
      <c r="P3505" s="1000"/>
      <c r="Q3505" s="1000"/>
      <c r="R3505" s="1000"/>
      <c r="S3505" s="1000"/>
      <c r="T3505" s="1000"/>
      <c r="U3505" s="1000"/>
      <c r="V3505" s="1000"/>
      <c r="W3505" s="1000"/>
      <c r="X3505" s="1000"/>
      <c r="Y3505" s="1001"/>
      <c r="Z3505" s="1001" t="str">
        <f t="shared" si="923"/>
        <v xml:space="preserve">Cap.5 Pct.1:  Daca Cod SIRUTA (Col.C1) # 0, atunci suma pe rand (Suma (Col.(1 la 6)) # 0, pentru Rd.(2 la n). </v>
      </c>
      <c r="AA3505" s="2205">
        <f t="shared" si="916"/>
        <v>1</v>
      </c>
      <c r="AB3505" s="3036">
        <v>154</v>
      </c>
    </row>
    <row r="3506" spans="1:28" x14ac:dyDescent="0.25">
      <c r="A3506" s="1708">
        <f t="shared" ca="1" si="917"/>
        <v>0</v>
      </c>
      <c r="B3506" s="1708">
        <f t="shared" si="918"/>
        <v>10154267</v>
      </c>
      <c r="C3506" s="994">
        <v>154</v>
      </c>
      <c r="D3506" s="1796" t="s">
        <v>447</v>
      </c>
      <c r="E3506" s="994">
        <v>267</v>
      </c>
      <c r="F3506" s="995" t="s">
        <v>3974</v>
      </c>
      <c r="G3506" s="1049"/>
      <c r="H3506" s="996" t="s">
        <v>345</v>
      </c>
      <c r="I3506" s="1091" t="s">
        <v>8465</v>
      </c>
      <c r="J3506" s="996"/>
      <c r="K3506" s="999" t="str">
        <f t="shared" si="924"/>
        <v>Cap.5 Pct.1 rd.267 Suma (col.1 la col.6)</v>
      </c>
      <c r="L3506" s="1000">
        <f t="shared" ca="1" si="920"/>
        <v>0</v>
      </c>
      <c r="M3506" s="1000">
        <f t="shared" si="921"/>
        <v>0</v>
      </c>
      <c r="N3506" s="1724">
        <f t="shared" ca="1" si="922"/>
        <v>0</v>
      </c>
      <c r="O3506" s="1000"/>
      <c r="P3506" s="1000"/>
      <c r="Q3506" s="1000"/>
      <c r="R3506" s="1000"/>
      <c r="S3506" s="1000"/>
      <c r="T3506" s="1000"/>
      <c r="U3506" s="1000"/>
      <c r="V3506" s="1000"/>
      <c r="W3506" s="1000"/>
      <c r="X3506" s="1000"/>
      <c r="Y3506" s="1001"/>
      <c r="Z3506" s="1001" t="str">
        <f t="shared" si="923"/>
        <v xml:space="preserve">Cap.5 Pct.1:  Daca Cod SIRUTA (Col.C1) # 0, atunci suma pe rand (Suma (Col.(1 la 6)) # 0, pentru Rd.(2 la n). </v>
      </c>
      <c r="AA3506" s="2205">
        <f t="shared" si="916"/>
        <v>1</v>
      </c>
      <c r="AB3506" s="3036">
        <v>154</v>
      </c>
    </row>
    <row r="3507" spans="1:28" x14ac:dyDescent="0.25">
      <c r="A3507" s="1708">
        <f t="shared" ca="1" si="917"/>
        <v>0</v>
      </c>
      <c r="B3507" s="1708">
        <f t="shared" si="918"/>
        <v>10154268</v>
      </c>
      <c r="C3507" s="994">
        <v>154</v>
      </c>
      <c r="D3507" s="1796" t="s">
        <v>447</v>
      </c>
      <c r="E3507" s="994">
        <v>268</v>
      </c>
      <c r="F3507" s="995" t="s">
        <v>3974</v>
      </c>
      <c r="G3507" s="1049"/>
      <c r="H3507" s="996" t="s">
        <v>345</v>
      </c>
      <c r="I3507" s="1091" t="s">
        <v>8467</v>
      </c>
      <c r="J3507" s="996"/>
      <c r="K3507" s="999" t="str">
        <f t="shared" si="924"/>
        <v>Cap.5 Pct.1 rd.268 Suma (col.1 la col.6)</v>
      </c>
      <c r="L3507" s="1000">
        <f t="shared" ca="1" si="920"/>
        <v>0</v>
      </c>
      <c r="M3507" s="1000">
        <f t="shared" si="921"/>
        <v>0</v>
      </c>
      <c r="N3507" s="1724">
        <f t="shared" ca="1" si="922"/>
        <v>0</v>
      </c>
      <c r="O3507" s="1000"/>
      <c r="P3507" s="1000"/>
      <c r="Q3507" s="1000"/>
      <c r="R3507" s="1000"/>
      <c r="S3507" s="1000"/>
      <c r="T3507" s="1000"/>
      <c r="U3507" s="1000"/>
      <c r="V3507" s="1000"/>
      <c r="W3507" s="1000"/>
      <c r="X3507" s="1000"/>
      <c r="Y3507" s="1001"/>
      <c r="Z3507" s="1001" t="str">
        <f t="shared" si="923"/>
        <v xml:space="preserve">Cap.5 Pct.1:  Daca Cod SIRUTA (Col.C1) # 0, atunci suma pe rand (Suma (Col.(1 la 6)) # 0, pentru Rd.(2 la n). </v>
      </c>
      <c r="AA3507" s="2205">
        <f t="shared" si="916"/>
        <v>1</v>
      </c>
      <c r="AB3507" s="3036">
        <v>154</v>
      </c>
    </row>
    <row r="3508" spans="1:28" x14ac:dyDescent="0.25">
      <c r="A3508" s="1708">
        <f t="shared" ca="1" si="917"/>
        <v>0</v>
      </c>
      <c r="B3508" s="1708">
        <f t="shared" si="918"/>
        <v>10154269</v>
      </c>
      <c r="C3508" s="994">
        <v>154</v>
      </c>
      <c r="D3508" s="1796" t="s">
        <v>447</v>
      </c>
      <c r="E3508" s="994">
        <v>269</v>
      </c>
      <c r="F3508" s="995" t="s">
        <v>3974</v>
      </c>
      <c r="G3508" s="1049"/>
      <c r="H3508" s="996" t="s">
        <v>345</v>
      </c>
      <c r="I3508" s="1091" t="s">
        <v>8469</v>
      </c>
      <c r="J3508" s="996"/>
      <c r="K3508" s="999" t="str">
        <f t="shared" si="924"/>
        <v>Cap.5 Pct.1 rd.269 Suma (col.1 la col.6)</v>
      </c>
      <c r="L3508" s="1000">
        <f t="shared" ca="1" si="920"/>
        <v>0</v>
      </c>
      <c r="M3508" s="1000">
        <f t="shared" si="921"/>
        <v>0</v>
      </c>
      <c r="N3508" s="1724">
        <f t="shared" ca="1" si="922"/>
        <v>0</v>
      </c>
      <c r="O3508" s="1000"/>
      <c r="P3508" s="1000"/>
      <c r="Q3508" s="1000"/>
      <c r="R3508" s="1000"/>
      <c r="S3508" s="1000"/>
      <c r="T3508" s="1000"/>
      <c r="U3508" s="1000"/>
      <c r="V3508" s="1000"/>
      <c r="W3508" s="1000"/>
      <c r="X3508" s="1000"/>
      <c r="Y3508" s="1001"/>
      <c r="Z3508" s="1001" t="str">
        <f t="shared" si="923"/>
        <v xml:space="preserve">Cap.5 Pct.1:  Daca Cod SIRUTA (Col.C1) # 0, atunci suma pe rand (Suma (Col.(1 la 6)) # 0, pentru Rd.(2 la n). </v>
      </c>
      <c r="AA3508" s="2205">
        <f t="shared" si="916"/>
        <v>1</v>
      </c>
      <c r="AB3508" s="3036">
        <v>154</v>
      </c>
    </row>
    <row r="3509" spans="1:28" x14ac:dyDescent="0.25">
      <c r="A3509" s="1708">
        <f t="shared" ca="1" si="917"/>
        <v>0</v>
      </c>
      <c r="B3509" s="1708">
        <f t="shared" si="918"/>
        <v>10154270</v>
      </c>
      <c r="C3509" s="994">
        <v>154</v>
      </c>
      <c r="D3509" s="1796" t="s">
        <v>447</v>
      </c>
      <c r="E3509" s="994">
        <v>270</v>
      </c>
      <c r="F3509" s="995" t="s">
        <v>3974</v>
      </c>
      <c r="G3509" s="1049"/>
      <c r="H3509" s="996" t="s">
        <v>345</v>
      </c>
      <c r="I3509" s="1091" t="s">
        <v>8471</v>
      </c>
      <c r="J3509" s="996"/>
      <c r="K3509" s="999" t="str">
        <f t="shared" si="924"/>
        <v>Cap.5 Pct.1 rd.270 Suma (col.1 la col.6)</v>
      </c>
      <c r="L3509" s="1000">
        <f t="shared" ca="1" si="920"/>
        <v>0</v>
      </c>
      <c r="M3509" s="1000">
        <f t="shared" si="921"/>
        <v>0</v>
      </c>
      <c r="N3509" s="1724">
        <f t="shared" ca="1" si="922"/>
        <v>0</v>
      </c>
      <c r="O3509" s="1000"/>
      <c r="P3509" s="1000"/>
      <c r="Q3509" s="1000"/>
      <c r="R3509" s="1000"/>
      <c r="S3509" s="1000"/>
      <c r="T3509" s="1000"/>
      <c r="U3509" s="1000"/>
      <c r="V3509" s="1000"/>
      <c r="W3509" s="1000"/>
      <c r="X3509" s="1000"/>
      <c r="Y3509" s="1001"/>
      <c r="Z3509" s="1001" t="str">
        <f t="shared" si="923"/>
        <v xml:space="preserve">Cap.5 Pct.1:  Daca Cod SIRUTA (Col.C1) # 0, atunci suma pe rand (Suma (Col.(1 la 6)) # 0, pentru Rd.(2 la n). </v>
      </c>
      <c r="AA3509" s="2205">
        <f t="shared" si="916"/>
        <v>1</v>
      </c>
      <c r="AB3509" s="3036">
        <v>154</v>
      </c>
    </row>
    <row r="3510" spans="1:28" x14ac:dyDescent="0.25">
      <c r="A3510" s="1708">
        <f t="shared" ca="1" si="917"/>
        <v>0</v>
      </c>
      <c r="B3510" s="1708">
        <f t="shared" si="918"/>
        <v>10154271</v>
      </c>
      <c r="C3510" s="994">
        <v>154</v>
      </c>
      <c r="D3510" s="1796" t="s">
        <v>447</v>
      </c>
      <c r="E3510" s="994">
        <v>271</v>
      </c>
      <c r="F3510" s="995" t="s">
        <v>3974</v>
      </c>
      <c r="G3510" s="1049"/>
      <c r="H3510" s="996" t="s">
        <v>345</v>
      </c>
      <c r="I3510" s="1091" t="s">
        <v>8473</v>
      </c>
      <c r="J3510" s="996"/>
      <c r="K3510" s="999" t="str">
        <f t="shared" si="924"/>
        <v>Cap.5 Pct.1 rd.271 Suma (col.1 la col.6)</v>
      </c>
      <c r="L3510" s="1000">
        <f t="shared" ca="1" si="920"/>
        <v>0</v>
      </c>
      <c r="M3510" s="1000">
        <f t="shared" si="921"/>
        <v>0</v>
      </c>
      <c r="N3510" s="1724">
        <f t="shared" ca="1" si="922"/>
        <v>0</v>
      </c>
      <c r="O3510" s="1000"/>
      <c r="P3510" s="1000"/>
      <c r="Q3510" s="1000"/>
      <c r="R3510" s="1000"/>
      <c r="S3510" s="1000"/>
      <c r="T3510" s="1000"/>
      <c r="U3510" s="1000"/>
      <c r="V3510" s="1000"/>
      <c r="W3510" s="1000"/>
      <c r="X3510" s="1000"/>
      <c r="Y3510" s="1001"/>
      <c r="Z3510" s="1001" t="str">
        <f t="shared" si="923"/>
        <v xml:space="preserve">Cap.5 Pct.1:  Daca Cod SIRUTA (Col.C1) # 0, atunci suma pe rand (Suma (Col.(1 la 6)) # 0, pentru Rd.(2 la n). </v>
      </c>
      <c r="AA3510" s="2205">
        <f t="shared" si="916"/>
        <v>1</v>
      </c>
      <c r="AB3510" s="3036">
        <v>154</v>
      </c>
    </row>
    <row r="3511" spans="1:28" x14ac:dyDescent="0.25">
      <c r="A3511" s="1708">
        <f t="shared" ca="1" si="917"/>
        <v>0</v>
      </c>
      <c r="B3511" s="1708">
        <f t="shared" si="918"/>
        <v>10154272</v>
      </c>
      <c r="C3511" s="994">
        <v>154</v>
      </c>
      <c r="D3511" s="1796" t="s">
        <v>447</v>
      </c>
      <c r="E3511" s="994">
        <v>272</v>
      </c>
      <c r="F3511" s="995" t="s">
        <v>3974</v>
      </c>
      <c r="G3511" s="1049"/>
      <c r="H3511" s="996" t="s">
        <v>345</v>
      </c>
      <c r="I3511" s="1091" t="s">
        <v>8475</v>
      </c>
      <c r="J3511" s="996"/>
      <c r="K3511" s="999" t="str">
        <f t="shared" si="924"/>
        <v>Cap.5 Pct.1 rd.272 Suma (col.1 la col.6)</v>
      </c>
      <c r="L3511" s="1000">
        <f t="shared" ca="1" si="920"/>
        <v>0</v>
      </c>
      <c r="M3511" s="1000">
        <f t="shared" si="921"/>
        <v>0</v>
      </c>
      <c r="N3511" s="1724">
        <f t="shared" ca="1" si="922"/>
        <v>0</v>
      </c>
      <c r="O3511" s="1000"/>
      <c r="P3511" s="1000"/>
      <c r="Q3511" s="1000"/>
      <c r="R3511" s="1000"/>
      <c r="S3511" s="1000"/>
      <c r="T3511" s="1000"/>
      <c r="U3511" s="1000"/>
      <c r="V3511" s="1000"/>
      <c r="W3511" s="1000"/>
      <c r="X3511" s="1000"/>
      <c r="Y3511" s="1001"/>
      <c r="Z3511" s="1001" t="str">
        <f t="shared" si="923"/>
        <v xml:space="preserve">Cap.5 Pct.1:  Daca Cod SIRUTA (Col.C1) # 0, atunci suma pe rand (Suma (Col.(1 la 6)) # 0, pentru Rd.(2 la n). </v>
      </c>
      <c r="AA3511" s="2205">
        <f t="shared" si="916"/>
        <v>1</v>
      </c>
      <c r="AB3511" s="3036">
        <v>154</v>
      </c>
    </row>
    <row r="3512" spans="1:28" x14ac:dyDescent="0.25">
      <c r="A3512" s="1708">
        <f t="shared" ca="1" si="917"/>
        <v>0</v>
      </c>
      <c r="B3512" s="1708">
        <f t="shared" si="918"/>
        <v>10154273</v>
      </c>
      <c r="C3512" s="994">
        <v>154</v>
      </c>
      <c r="D3512" s="1796" t="s">
        <v>447</v>
      </c>
      <c r="E3512" s="994">
        <v>273</v>
      </c>
      <c r="F3512" s="995" t="s">
        <v>3974</v>
      </c>
      <c r="G3512" s="1049"/>
      <c r="H3512" s="996" t="s">
        <v>345</v>
      </c>
      <c r="I3512" s="1091" t="s">
        <v>8477</v>
      </c>
      <c r="J3512" s="996"/>
      <c r="K3512" s="999" t="str">
        <f t="shared" si="924"/>
        <v>Cap.5 Pct.1 rd.273 Suma (col.1 la col.6)</v>
      </c>
      <c r="L3512" s="1000">
        <f t="shared" ca="1" si="920"/>
        <v>0</v>
      </c>
      <c r="M3512" s="1000">
        <f t="shared" si="921"/>
        <v>0</v>
      </c>
      <c r="N3512" s="1724">
        <f t="shared" ca="1" si="922"/>
        <v>0</v>
      </c>
      <c r="O3512" s="1000"/>
      <c r="P3512" s="1000"/>
      <c r="Q3512" s="1000"/>
      <c r="R3512" s="1000"/>
      <c r="S3512" s="1000"/>
      <c r="T3512" s="1000"/>
      <c r="U3512" s="1000"/>
      <c r="V3512" s="1000"/>
      <c r="W3512" s="1000"/>
      <c r="X3512" s="1000"/>
      <c r="Y3512" s="1001"/>
      <c r="Z3512" s="1001" t="str">
        <f t="shared" si="923"/>
        <v xml:space="preserve">Cap.5 Pct.1:  Daca Cod SIRUTA (Col.C1) # 0, atunci suma pe rand (Suma (Col.(1 la 6)) # 0, pentru Rd.(2 la n). </v>
      </c>
      <c r="AA3512" s="2205">
        <f t="shared" si="916"/>
        <v>1</v>
      </c>
      <c r="AB3512" s="3036">
        <v>154</v>
      </c>
    </row>
    <row r="3513" spans="1:28" x14ac:dyDescent="0.25">
      <c r="A3513" s="1708">
        <f t="shared" ca="1" si="917"/>
        <v>0</v>
      </c>
      <c r="B3513" s="1708">
        <f t="shared" si="918"/>
        <v>10154274</v>
      </c>
      <c r="C3513" s="994">
        <v>154</v>
      </c>
      <c r="D3513" s="1796" t="s">
        <v>447</v>
      </c>
      <c r="E3513" s="994">
        <v>274</v>
      </c>
      <c r="F3513" s="995" t="s">
        <v>3974</v>
      </c>
      <c r="G3513" s="1049"/>
      <c r="H3513" s="996" t="s">
        <v>345</v>
      </c>
      <c r="I3513" s="1091" t="s">
        <v>8479</v>
      </c>
      <c r="J3513" s="996"/>
      <c r="K3513" s="999" t="str">
        <f t="shared" si="924"/>
        <v>Cap.5 Pct.1 rd.274 Suma (col.1 la col.6)</v>
      </c>
      <c r="L3513" s="1000">
        <f t="shared" ca="1" si="920"/>
        <v>0</v>
      </c>
      <c r="M3513" s="1000">
        <f t="shared" si="921"/>
        <v>0</v>
      </c>
      <c r="N3513" s="1724">
        <f t="shared" ca="1" si="922"/>
        <v>0</v>
      </c>
      <c r="O3513" s="1000"/>
      <c r="P3513" s="1000"/>
      <c r="Q3513" s="1000"/>
      <c r="R3513" s="1000"/>
      <c r="S3513" s="1000"/>
      <c r="T3513" s="1000"/>
      <c r="U3513" s="1000"/>
      <c r="V3513" s="1000"/>
      <c r="W3513" s="1000"/>
      <c r="X3513" s="1000"/>
      <c r="Y3513" s="1001"/>
      <c r="Z3513" s="1001" t="str">
        <f t="shared" si="923"/>
        <v xml:space="preserve">Cap.5 Pct.1:  Daca Cod SIRUTA (Col.C1) # 0, atunci suma pe rand (Suma (Col.(1 la 6)) # 0, pentru Rd.(2 la n). </v>
      </c>
      <c r="AA3513" s="2205">
        <f t="shared" si="916"/>
        <v>1</v>
      </c>
      <c r="AB3513" s="3036">
        <v>154</v>
      </c>
    </row>
    <row r="3514" spans="1:28" x14ac:dyDescent="0.25">
      <c r="A3514" s="1708">
        <f t="shared" ca="1" si="917"/>
        <v>0</v>
      </c>
      <c r="B3514" s="1708">
        <f t="shared" si="918"/>
        <v>10154275</v>
      </c>
      <c r="C3514" s="994">
        <v>154</v>
      </c>
      <c r="D3514" s="1796" t="s">
        <v>447</v>
      </c>
      <c r="E3514" s="994">
        <v>275</v>
      </c>
      <c r="F3514" s="995" t="s">
        <v>3974</v>
      </c>
      <c r="G3514" s="1049"/>
      <c r="H3514" s="996" t="s">
        <v>345</v>
      </c>
      <c r="I3514" s="1091" t="s">
        <v>8481</v>
      </c>
      <c r="J3514" s="996"/>
      <c r="K3514" s="999" t="str">
        <f t="shared" si="924"/>
        <v>Cap.5 Pct.1 rd.275 Suma (col.1 la col.6)</v>
      </c>
      <c r="L3514" s="1000">
        <f t="shared" ca="1" si="920"/>
        <v>0</v>
      </c>
      <c r="M3514" s="1000">
        <f t="shared" si="921"/>
        <v>0</v>
      </c>
      <c r="N3514" s="1724">
        <f t="shared" ca="1" si="922"/>
        <v>0</v>
      </c>
      <c r="O3514" s="1000"/>
      <c r="P3514" s="1000"/>
      <c r="Q3514" s="1000"/>
      <c r="R3514" s="1000"/>
      <c r="S3514" s="1000"/>
      <c r="T3514" s="1000"/>
      <c r="U3514" s="1000"/>
      <c r="V3514" s="1000"/>
      <c r="W3514" s="1000"/>
      <c r="X3514" s="1000"/>
      <c r="Y3514" s="1001"/>
      <c r="Z3514" s="1001" t="str">
        <f t="shared" si="923"/>
        <v xml:space="preserve">Cap.5 Pct.1:  Daca Cod SIRUTA (Col.C1) # 0, atunci suma pe rand (Suma (Col.(1 la 6)) # 0, pentru Rd.(2 la n). </v>
      </c>
      <c r="AA3514" s="2205">
        <f t="shared" si="916"/>
        <v>1</v>
      </c>
      <c r="AB3514" s="3036">
        <v>154</v>
      </c>
    </row>
    <row r="3515" spans="1:28" x14ac:dyDescent="0.25">
      <c r="A3515" s="1708">
        <f t="shared" ca="1" si="917"/>
        <v>0</v>
      </c>
      <c r="B3515" s="1708">
        <f t="shared" si="918"/>
        <v>10154276</v>
      </c>
      <c r="C3515" s="994">
        <v>154</v>
      </c>
      <c r="D3515" s="1796" t="s">
        <v>447</v>
      </c>
      <c r="E3515" s="994">
        <v>276</v>
      </c>
      <c r="F3515" s="995" t="s">
        <v>3974</v>
      </c>
      <c r="G3515" s="1049"/>
      <c r="H3515" s="996" t="s">
        <v>345</v>
      </c>
      <c r="I3515" s="1091" t="s">
        <v>8483</v>
      </c>
      <c r="J3515" s="996"/>
      <c r="K3515" s="999" t="str">
        <f t="shared" si="924"/>
        <v>Cap.5 Pct.1 rd.276 Suma (col.1 la col.6)</v>
      </c>
      <c r="L3515" s="1000">
        <f t="shared" ca="1" si="920"/>
        <v>0</v>
      </c>
      <c r="M3515" s="1000">
        <f t="shared" si="921"/>
        <v>0</v>
      </c>
      <c r="N3515" s="1724">
        <f t="shared" ca="1" si="922"/>
        <v>0</v>
      </c>
      <c r="O3515" s="1000"/>
      <c r="P3515" s="1000"/>
      <c r="Q3515" s="1000"/>
      <c r="R3515" s="1000"/>
      <c r="S3515" s="1000"/>
      <c r="T3515" s="1000"/>
      <c r="U3515" s="1000"/>
      <c r="V3515" s="1000"/>
      <c r="W3515" s="1000"/>
      <c r="X3515" s="1000"/>
      <c r="Y3515" s="1001"/>
      <c r="Z3515" s="1001" t="str">
        <f t="shared" si="923"/>
        <v xml:space="preserve">Cap.5 Pct.1:  Daca Cod SIRUTA (Col.C1) # 0, atunci suma pe rand (Suma (Col.(1 la 6)) # 0, pentru Rd.(2 la n). </v>
      </c>
      <c r="AA3515" s="2205">
        <f t="shared" ref="AA3515:AA3578" si="925">COUNTIF(B:B,B3515)</f>
        <v>1</v>
      </c>
      <c r="AB3515" s="3036">
        <v>154</v>
      </c>
    </row>
    <row r="3516" spans="1:28" x14ac:dyDescent="0.25">
      <c r="A3516" s="1708">
        <f t="shared" ca="1" si="917"/>
        <v>0</v>
      </c>
      <c r="B3516" s="1708">
        <f t="shared" si="918"/>
        <v>10154277</v>
      </c>
      <c r="C3516" s="994">
        <v>154</v>
      </c>
      <c r="D3516" s="1796" t="s">
        <v>447</v>
      </c>
      <c r="E3516" s="994">
        <v>277</v>
      </c>
      <c r="F3516" s="995" t="s">
        <v>3974</v>
      </c>
      <c r="G3516" s="1049"/>
      <c r="H3516" s="996" t="s">
        <v>345</v>
      </c>
      <c r="I3516" s="1091" t="s">
        <v>8485</v>
      </c>
      <c r="J3516" s="996"/>
      <c r="K3516" s="999" t="str">
        <f t="shared" si="924"/>
        <v>Cap.5 Pct.1 rd.277 Suma (col.1 la col.6)</v>
      </c>
      <c r="L3516" s="1000">
        <f t="shared" ca="1" si="920"/>
        <v>0</v>
      </c>
      <c r="M3516" s="1000">
        <f t="shared" si="921"/>
        <v>0</v>
      </c>
      <c r="N3516" s="1724">
        <f t="shared" ca="1" si="922"/>
        <v>0</v>
      </c>
      <c r="O3516" s="1000"/>
      <c r="P3516" s="1000"/>
      <c r="Q3516" s="1000"/>
      <c r="R3516" s="1000"/>
      <c r="S3516" s="1000"/>
      <c r="T3516" s="1000"/>
      <c r="U3516" s="1000"/>
      <c r="V3516" s="1000"/>
      <c r="W3516" s="1000"/>
      <c r="X3516" s="1000"/>
      <c r="Y3516" s="1001"/>
      <c r="Z3516" s="1001" t="str">
        <f t="shared" si="923"/>
        <v xml:space="preserve">Cap.5 Pct.1:  Daca Cod SIRUTA (Col.C1) # 0, atunci suma pe rand (Suma (Col.(1 la 6)) # 0, pentru Rd.(2 la n). </v>
      </c>
      <c r="AA3516" s="2205">
        <f t="shared" si="925"/>
        <v>1</v>
      </c>
      <c r="AB3516" s="3036">
        <v>154</v>
      </c>
    </row>
    <row r="3517" spans="1:28" x14ac:dyDescent="0.25">
      <c r="A3517" s="1708">
        <f t="shared" ca="1" si="917"/>
        <v>0</v>
      </c>
      <c r="B3517" s="1708">
        <f t="shared" si="918"/>
        <v>10154278</v>
      </c>
      <c r="C3517" s="994">
        <v>154</v>
      </c>
      <c r="D3517" s="1796" t="s">
        <v>447</v>
      </c>
      <c r="E3517" s="994">
        <v>278</v>
      </c>
      <c r="F3517" s="995" t="s">
        <v>3974</v>
      </c>
      <c r="G3517" s="1049"/>
      <c r="H3517" s="996" t="s">
        <v>345</v>
      </c>
      <c r="I3517" s="1091" t="s">
        <v>8487</v>
      </c>
      <c r="J3517" s="996"/>
      <c r="K3517" s="999" t="str">
        <f t="shared" si="924"/>
        <v>Cap.5 Pct.1 rd.278 Suma (col.1 la col.6)</v>
      </c>
      <c r="L3517" s="1000">
        <f t="shared" ca="1" si="920"/>
        <v>0</v>
      </c>
      <c r="M3517" s="1000">
        <f t="shared" si="921"/>
        <v>0</v>
      </c>
      <c r="N3517" s="1724">
        <f t="shared" ca="1" si="922"/>
        <v>0</v>
      </c>
      <c r="O3517" s="1000"/>
      <c r="P3517" s="1000"/>
      <c r="Q3517" s="1000"/>
      <c r="R3517" s="1000"/>
      <c r="S3517" s="1000"/>
      <c r="T3517" s="1000"/>
      <c r="U3517" s="1000"/>
      <c r="V3517" s="1000"/>
      <c r="W3517" s="1000"/>
      <c r="X3517" s="1000"/>
      <c r="Y3517" s="1001"/>
      <c r="Z3517" s="1001" t="str">
        <f t="shared" si="923"/>
        <v xml:space="preserve">Cap.5 Pct.1:  Daca Cod SIRUTA (Col.C1) # 0, atunci suma pe rand (Suma (Col.(1 la 6)) # 0, pentru Rd.(2 la n). </v>
      </c>
      <c r="AA3517" s="2205">
        <f t="shared" si="925"/>
        <v>1</v>
      </c>
      <c r="AB3517" s="3036">
        <v>154</v>
      </c>
    </row>
    <row r="3518" spans="1:28" x14ac:dyDescent="0.25">
      <c r="A3518" s="1708">
        <f t="shared" ca="1" si="917"/>
        <v>0</v>
      </c>
      <c r="B3518" s="1708">
        <f t="shared" si="918"/>
        <v>10154279</v>
      </c>
      <c r="C3518" s="994">
        <v>154</v>
      </c>
      <c r="D3518" s="1796" t="s">
        <v>447</v>
      </c>
      <c r="E3518" s="994">
        <v>279</v>
      </c>
      <c r="F3518" s="995" t="s">
        <v>3974</v>
      </c>
      <c r="G3518" s="1049"/>
      <c r="H3518" s="996" t="s">
        <v>345</v>
      </c>
      <c r="I3518" s="1091" t="s">
        <v>8489</v>
      </c>
      <c r="J3518" s="996"/>
      <c r="K3518" s="999" t="str">
        <f t="shared" si="924"/>
        <v>Cap.5 Pct.1 rd.279 Suma (col.1 la col.6)</v>
      </c>
      <c r="L3518" s="1000">
        <f t="shared" ca="1" si="920"/>
        <v>0</v>
      </c>
      <c r="M3518" s="1000">
        <f t="shared" si="921"/>
        <v>0</v>
      </c>
      <c r="N3518" s="1724">
        <f t="shared" ca="1" si="922"/>
        <v>0</v>
      </c>
      <c r="O3518" s="1000"/>
      <c r="P3518" s="1000"/>
      <c r="Q3518" s="1000"/>
      <c r="R3518" s="1000"/>
      <c r="S3518" s="1000"/>
      <c r="T3518" s="1000"/>
      <c r="U3518" s="1000"/>
      <c r="V3518" s="1000"/>
      <c r="W3518" s="1000"/>
      <c r="X3518" s="1000"/>
      <c r="Y3518" s="1001"/>
      <c r="Z3518" s="1001" t="str">
        <f t="shared" si="923"/>
        <v xml:space="preserve">Cap.5 Pct.1:  Daca Cod SIRUTA (Col.C1) # 0, atunci suma pe rand (Suma (Col.(1 la 6)) # 0, pentru Rd.(2 la n). </v>
      </c>
      <c r="AA3518" s="2205">
        <f t="shared" si="925"/>
        <v>1</v>
      </c>
      <c r="AB3518" s="3036">
        <v>154</v>
      </c>
    </row>
    <row r="3519" spans="1:28" x14ac:dyDescent="0.25">
      <c r="A3519" s="1708">
        <f t="shared" ca="1" si="917"/>
        <v>0</v>
      </c>
      <c r="B3519" s="1708">
        <f t="shared" si="918"/>
        <v>10154280</v>
      </c>
      <c r="C3519" s="994">
        <v>154</v>
      </c>
      <c r="D3519" s="1796" t="s">
        <v>447</v>
      </c>
      <c r="E3519" s="994">
        <v>280</v>
      </c>
      <c r="F3519" s="995" t="s">
        <v>3974</v>
      </c>
      <c r="G3519" s="1049"/>
      <c r="H3519" s="996" t="s">
        <v>345</v>
      </c>
      <c r="I3519" s="1091" t="s">
        <v>8491</v>
      </c>
      <c r="J3519" s="996"/>
      <c r="K3519" s="999" t="str">
        <f t="shared" si="924"/>
        <v>Cap.5 Pct.1 rd.280 Suma (col.1 la col.6)</v>
      </c>
      <c r="L3519" s="1000">
        <f t="shared" ca="1" si="920"/>
        <v>0</v>
      </c>
      <c r="M3519" s="1000">
        <f t="shared" si="921"/>
        <v>0</v>
      </c>
      <c r="N3519" s="1724">
        <f t="shared" ca="1" si="922"/>
        <v>0</v>
      </c>
      <c r="O3519" s="1000"/>
      <c r="P3519" s="1000"/>
      <c r="Q3519" s="1000"/>
      <c r="R3519" s="1000"/>
      <c r="S3519" s="1000"/>
      <c r="T3519" s="1000"/>
      <c r="U3519" s="1000"/>
      <c r="V3519" s="1000"/>
      <c r="W3519" s="1000"/>
      <c r="X3519" s="1000"/>
      <c r="Y3519" s="1001"/>
      <c r="Z3519" s="1001" t="str">
        <f t="shared" si="923"/>
        <v xml:space="preserve">Cap.5 Pct.1:  Daca Cod SIRUTA (Col.C1) # 0, atunci suma pe rand (Suma (Col.(1 la 6)) # 0, pentru Rd.(2 la n). </v>
      </c>
      <c r="AA3519" s="2205">
        <f t="shared" si="925"/>
        <v>1</v>
      </c>
      <c r="AB3519" s="3036">
        <v>154</v>
      </c>
    </row>
    <row r="3520" spans="1:28" x14ac:dyDescent="0.25">
      <c r="A3520" s="1708">
        <f t="shared" ca="1" si="917"/>
        <v>0</v>
      </c>
      <c r="B3520" s="1708">
        <f t="shared" si="918"/>
        <v>10154281</v>
      </c>
      <c r="C3520" s="994">
        <v>154</v>
      </c>
      <c r="D3520" s="1796" t="s">
        <v>447</v>
      </c>
      <c r="E3520" s="994">
        <v>281</v>
      </c>
      <c r="F3520" s="995" t="s">
        <v>3974</v>
      </c>
      <c r="G3520" s="1049"/>
      <c r="H3520" s="996" t="s">
        <v>345</v>
      </c>
      <c r="I3520" s="1091" t="s">
        <v>8493</v>
      </c>
      <c r="J3520" s="996"/>
      <c r="K3520" s="999" t="str">
        <f t="shared" si="924"/>
        <v>Cap.5 Pct.1 rd.281 Suma (col.1 la col.6)</v>
      </c>
      <c r="L3520" s="1000">
        <f t="shared" ca="1" si="920"/>
        <v>0</v>
      </c>
      <c r="M3520" s="1000">
        <f t="shared" si="921"/>
        <v>0</v>
      </c>
      <c r="N3520" s="1724">
        <f t="shared" ca="1" si="922"/>
        <v>0</v>
      </c>
      <c r="O3520" s="1000"/>
      <c r="P3520" s="1000"/>
      <c r="Q3520" s="1000"/>
      <c r="R3520" s="1000"/>
      <c r="S3520" s="1000"/>
      <c r="T3520" s="1000"/>
      <c r="U3520" s="1000"/>
      <c r="V3520" s="1000"/>
      <c r="W3520" s="1000"/>
      <c r="X3520" s="1000"/>
      <c r="Y3520" s="1001"/>
      <c r="Z3520" s="1001" t="str">
        <f t="shared" si="923"/>
        <v xml:space="preserve">Cap.5 Pct.1:  Daca Cod SIRUTA (Col.C1) # 0, atunci suma pe rand (Suma (Col.(1 la 6)) # 0, pentru Rd.(2 la n). </v>
      </c>
      <c r="AA3520" s="2205">
        <f t="shared" si="925"/>
        <v>1</v>
      </c>
      <c r="AB3520" s="3036">
        <v>154</v>
      </c>
    </row>
    <row r="3521" spans="1:28" x14ac:dyDescent="0.25">
      <c r="A3521" s="1708">
        <f t="shared" ref="A3521:A3584" ca="1" si="926">IF(D3521="DA",IF(ISERROR(N3521),A3520+1,IF(N3521=1,A3520+1,A3520)),A3520)</f>
        <v>0</v>
      </c>
      <c r="B3521" s="1708">
        <f t="shared" si="918"/>
        <v>10154282</v>
      </c>
      <c r="C3521" s="994">
        <v>154</v>
      </c>
      <c r="D3521" s="1796" t="s">
        <v>447</v>
      </c>
      <c r="E3521" s="994">
        <v>282</v>
      </c>
      <c r="F3521" s="995" t="s">
        <v>3974</v>
      </c>
      <c r="G3521" s="1049"/>
      <c r="H3521" s="996" t="s">
        <v>345</v>
      </c>
      <c r="I3521" s="1091" t="s">
        <v>8495</v>
      </c>
      <c r="J3521" s="996"/>
      <c r="K3521" s="999" t="str">
        <f t="shared" si="924"/>
        <v>Cap.5 Pct.1 rd.282 Suma (col.1 la col.6)</v>
      </c>
      <c r="L3521" s="1000">
        <f t="shared" ca="1" si="920"/>
        <v>0</v>
      </c>
      <c r="M3521" s="1000">
        <f t="shared" si="921"/>
        <v>0</v>
      </c>
      <c r="N3521" s="1724">
        <f t="shared" ca="1" si="922"/>
        <v>0</v>
      </c>
      <c r="O3521" s="1000"/>
      <c r="P3521" s="1000"/>
      <c r="Q3521" s="1000"/>
      <c r="R3521" s="1000"/>
      <c r="S3521" s="1000"/>
      <c r="T3521" s="1000"/>
      <c r="U3521" s="1000"/>
      <c r="V3521" s="1000"/>
      <c r="W3521" s="1000"/>
      <c r="X3521" s="1000"/>
      <c r="Y3521" s="1001"/>
      <c r="Z3521" s="1001" t="str">
        <f t="shared" si="923"/>
        <v xml:space="preserve">Cap.5 Pct.1:  Daca Cod SIRUTA (Col.C1) # 0, atunci suma pe rand (Suma (Col.(1 la 6)) # 0, pentru Rd.(2 la n). </v>
      </c>
      <c r="AA3521" s="2205">
        <f t="shared" si="925"/>
        <v>1</v>
      </c>
      <c r="AB3521" s="3036">
        <v>154</v>
      </c>
    </row>
    <row r="3522" spans="1:28" x14ac:dyDescent="0.25">
      <c r="A3522" s="1708">
        <f t="shared" ca="1" si="926"/>
        <v>0</v>
      </c>
      <c r="B3522" s="1708">
        <f t="shared" si="918"/>
        <v>10154283</v>
      </c>
      <c r="C3522" s="994">
        <v>154</v>
      </c>
      <c r="D3522" s="1796" t="s">
        <v>447</v>
      </c>
      <c r="E3522" s="994">
        <v>283</v>
      </c>
      <c r="F3522" s="995" t="s">
        <v>3974</v>
      </c>
      <c r="G3522" s="1049"/>
      <c r="H3522" s="996" t="s">
        <v>345</v>
      </c>
      <c r="I3522" s="1091" t="s">
        <v>8497</v>
      </c>
      <c r="J3522" s="996"/>
      <c r="K3522" s="999" t="str">
        <f t="shared" si="924"/>
        <v>Cap.5 Pct.1 rd.283 Suma (col.1 la col.6)</v>
      </c>
      <c r="L3522" s="1000">
        <f t="shared" ca="1" si="920"/>
        <v>0</v>
      </c>
      <c r="M3522" s="1000">
        <f t="shared" si="921"/>
        <v>0</v>
      </c>
      <c r="N3522" s="1724">
        <f t="shared" ca="1" si="922"/>
        <v>0</v>
      </c>
      <c r="O3522" s="1000"/>
      <c r="P3522" s="1000"/>
      <c r="Q3522" s="1000"/>
      <c r="R3522" s="1000"/>
      <c r="S3522" s="1000"/>
      <c r="T3522" s="1000"/>
      <c r="U3522" s="1000"/>
      <c r="V3522" s="1000"/>
      <c r="W3522" s="1000"/>
      <c r="X3522" s="1000"/>
      <c r="Y3522" s="1001"/>
      <c r="Z3522" s="1001" t="str">
        <f t="shared" si="923"/>
        <v xml:space="preserve">Cap.5 Pct.1:  Daca Cod SIRUTA (Col.C1) # 0, atunci suma pe rand (Suma (Col.(1 la 6)) # 0, pentru Rd.(2 la n). </v>
      </c>
      <c r="AA3522" s="2205">
        <f t="shared" si="925"/>
        <v>1</v>
      </c>
      <c r="AB3522" s="3036">
        <v>154</v>
      </c>
    </row>
    <row r="3523" spans="1:28" x14ac:dyDescent="0.25">
      <c r="A3523" s="1708">
        <f t="shared" ca="1" si="926"/>
        <v>0</v>
      </c>
      <c r="B3523" s="1708">
        <f t="shared" si="918"/>
        <v>10154284</v>
      </c>
      <c r="C3523" s="994">
        <v>154</v>
      </c>
      <c r="D3523" s="1796" t="s">
        <v>447</v>
      </c>
      <c r="E3523" s="994">
        <v>284</v>
      </c>
      <c r="F3523" s="995" t="s">
        <v>3974</v>
      </c>
      <c r="G3523" s="1049"/>
      <c r="H3523" s="996" t="s">
        <v>345</v>
      </c>
      <c r="I3523" s="1091" t="s">
        <v>8499</v>
      </c>
      <c r="J3523" s="996"/>
      <c r="K3523" s="999" t="str">
        <f t="shared" si="924"/>
        <v>Cap.5 Pct.1 rd.284 Suma (col.1 la col.6)</v>
      </c>
      <c r="L3523" s="1000">
        <f t="shared" ca="1" si="920"/>
        <v>0</v>
      </c>
      <c r="M3523" s="1000">
        <f t="shared" si="921"/>
        <v>0</v>
      </c>
      <c r="N3523" s="1724">
        <f t="shared" ca="1" si="922"/>
        <v>0</v>
      </c>
      <c r="O3523" s="1000"/>
      <c r="P3523" s="1000"/>
      <c r="Q3523" s="1000"/>
      <c r="R3523" s="1000"/>
      <c r="S3523" s="1000"/>
      <c r="T3523" s="1000"/>
      <c r="U3523" s="1000"/>
      <c r="V3523" s="1000"/>
      <c r="W3523" s="1000"/>
      <c r="X3523" s="1000"/>
      <c r="Y3523" s="1001"/>
      <c r="Z3523" s="1001" t="str">
        <f t="shared" si="923"/>
        <v xml:space="preserve">Cap.5 Pct.1:  Daca Cod SIRUTA (Col.C1) # 0, atunci suma pe rand (Suma (Col.(1 la 6)) # 0, pentru Rd.(2 la n). </v>
      </c>
      <c r="AA3523" s="2205">
        <f t="shared" si="925"/>
        <v>1</v>
      </c>
      <c r="AB3523" s="3036">
        <v>154</v>
      </c>
    </row>
    <row r="3524" spans="1:28" x14ac:dyDescent="0.25">
      <c r="A3524" s="1708">
        <f t="shared" ca="1" si="926"/>
        <v>0</v>
      </c>
      <c r="B3524" s="1708">
        <f t="shared" si="918"/>
        <v>10154285</v>
      </c>
      <c r="C3524" s="994">
        <v>154</v>
      </c>
      <c r="D3524" s="1796" t="s">
        <v>447</v>
      </c>
      <c r="E3524" s="994">
        <v>285</v>
      </c>
      <c r="F3524" s="995" t="s">
        <v>3974</v>
      </c>
      <c r="G3524" s="1049"/>
      <c r="H3524" s="996" t="s">
        <v>345</v>
      </c>
      <c r="I3524" s="1091" t="s">
        <v>8501</v>
      </c>
      <c r="J3524" s="996"/>
      <c r="K3524" s="999" t="str">
        <f t="shared" si="924"/>
        <v>Cap.5 Pct.1 rd.285 Suma (col.1 la col.6)</v>
      </c>
      <c r="L3524" s="1000">
        <f t="shared" ca="1" si="920"/>
        <v>0</v>
      </c>
      <c r="M3524" s="1000">
        <f t="shared" si="921"/>
        <v>0</v>
      </c>
      <c r="N3524" s="1724">
        <f t="shared" ca="1" si="922"/>
        <v>0</v>
      </c>
      <c r="O3524" s="1000"/>
      <c r="P3524" s="1000"/>
      <c r="Q3524" s="1000"/>
      <c r="R3524" s="1000"/>
      <c r="S3524" s="1000"/>
      <c r="T3524" s="1000"/>
      <c r="U3524" s="1000"/>
      <c r="V3524" s="1000"/>
      <c r="W3524" s="1000"/>
      <c r="X3524" s="1000"/>
      <c r="Y3524" s="1001"/>
      <c r="Z3524" s="1001" t="str">
        <f t="shared" si="923"/>
        <v xml:space="preserve">Cap.5 Pct.1:  Daca Cod SIRUTA (Col.C1) # 0, atunci suma pe rand (Suma (Col.(1 la 6)) # 0, pentru Rd.(2 la n). </v>
      </c>
      <c r="AA3524" s="2205">
        <f t="shared" si="925"/>
        <v>1</v>
      </c>
      <c r="AB3524" s="3036">
        <v>154</v>
      </c>
    </row>
    <row r="3525" spans="1:28" x14ac:dyDescent="0.25">
      <c r="A3525" s="1708">
        <f t="shared" ca="1" si="926"/>
        <v>0</v>
      </c>
      <c r="B3525" s="1708">
        <f t="shared" si="918"/>
        <v>10154286</v>
      </c>
      <c r="C3525" s="994">
        <v>154</v>
      </c>
      <c r="D3525" s="1796" t="s">
        <v>447</v>
      </c>
      <c r="E3525" s="994">
        <v>286</v>
      </c>
      <c r="F3525" s="995" t="s">
        <v>3974</v>
      </c>
      <c r="G3525" s="1049"/>
      <c r="H3525" s="996" t="s">
        <v>345</v>
      </c>
      <c r="I3525" s="1091" t="s">
        <v>8503</v>
      </c>
      <c r="J3525" s="996"/>
      <c r="K3525" s="999" t="str">
        <f t="shared" si="924"/>
        <v>Cap.5 Pct.1 rd.286 Suma (col.1 la col.6)</v>
      </c>
      <c r="L3525" s="1000">
        <f t="shared" ca="1" si="920"/>
        <v>0</v>
      </c>
      <c r="M3525" s="1000">
        <f t="shared" si="921"/>
        <v>0</v>
      </c>
      <c r="N3525" s="1724">
        <f t="shared" ca="1" si="922"/>
        <v>0</v>
      </c>
      <c r="O3525" s="1000"/>
      <c r="P3525" s="1000"/>
      <c r="Q3525" s="1000"/>
      <c r="R3525" s="1000"/>
      <c r="S3525" s="1000"/>
      <c r="T3525" s="1000"/>
      <c r="U3525" s="1000"/>
      <c r="V3525" s="1000"/>
      <c r="W3525" s="1000"/>
      <c r="X3525" s="1000"/>
      <c r="Y3525" s="1001"/>
      <c r="Z3525" s="1001" t="str">
        <f t="shared" si="923"/>
        <v xml:space="preserve">Cap.5 Pct.1:  Daca Cod SIRUTA (Col.C1) # 0, atunci suma pe rand (Suma (Col.(1 la 6)) # 0, pentru Rd.(2 la n). </v>
      </c>
      <c r="AA3525" s="2205">
        <f t="shared" si="925"/>
        <v>1</v>
      </c>
      <c r="AB3525" s="3036">
        <v>154</v>
      </c>
    </row>
    <row r="3526" spans="1:28" x14ac:dyDescent="0.25">
      <c r="A3526" s="1708">
        <f t="shared" ca="1" si="926"/>
        <v>0</v>
      </c>
      <c r="B3526" s="1708">
        <f t="shared" si="918"/>
        <v>10154287</v>
      </c>
      <c r="C3526" s="994">
        <v>154</v>
      </c>
      <c r="D3526" s="1796" t="s">
        <v>447</v>
      </c>
      <c r="E3526" s="994">
        <v>287</v>
      </c>
      <c r="F3526" s="995" t="s">
        <v>3974</v>
      </c>
      <c r="G3526" s="1049"/>
      <c r="H3526" s="996" t="s">
        <v>345</v>
      </c>
      <c r="I3526" s="1091" t="s">
        <v>8505</v>
      </c>
      <c r="J3526" s="996"/>
      <c r="K3526" s="999" t="str">
        <f t="shared" si="924"/>
        <v>Cap.5 Pct.1 rd.287 Suma (col.1 la col.6)</v>
      </c>
      <c r="L3526" s="1000">
        <f t="shared" ca="1" si="920"/>
        <v>0</v>
      </c>
      <c r="M3526" s="1000">
        <f t="shared" si="921"/>
        <v>0</v>
      </c>
      <c r="N3526" s="1724">
        <f t="shared" ca="1" si="922"/>
        <v>0</v>
      </c>
      <c r="O3526" s="1000"/>
      <c r="P3526" s="1000"/>
      <c r="Q3526" s="1000"/>
      <c r="R3526" s="1000"/>
      <c r="S3526" s="1000"/>
      <c r="T3526" s="1000"/>
      <c r="U3526" s="1000"/>
      <c r="V3526" s="1000"/>
      <c r="W3526" s="1000"/>
      <c r="X3526" s="1000"/>
      <c r="Y3526" s="1001"/>
      <c r="Z3526" s="1001" t="str">
        <f t="shared" si="923"/>
        <v xml:space="preserve">Cap.5 Pct.1:  Daca Cod SIRUTA (Col.C1) # 0, atunci suma pe rand (Suma (Col.(1 la 6)) # 0, pentru Rd.(2 la n). </v>
      </c>
      <c r="AA3526" s="2205">
        <f t="shared" si="925"/>
        <v>1</v>
      </c>
      <c r="AB3526" s="3036">
        <v>154</v>
      </c>
    </row>
    <row r="3527" spans="1:28" x14ac:dyDescent="0.25">
      <c r="A3527" s="1708">
        <f t="shared" ca="1" si="926"/>
        <v>0</v>
      </c>
      <c r="B3527" s="1708">
        <f t="shared" si="918"/>
        <v>10154288</v>
      </c>
      <c r="C3527" s="994">
        <v>154</v>
      </c>
      <c r="D3527" s="1796" t="s">
        <v>447</v>
      </c>
      <c r="E3527" s="994">
        <v>288</v>
      </c>
      <c r="F3527" s="995" t="s">
        <v>3974</v>
      </c>
      <c r="G3527" s="1049"/>
      <c r="H3527" s="996" t="s">
        <v>345</v>
      </c>
      <c r="I3527" s="1091" t="s">
        <v>8507</v>
      </c>
      <c r="J3527" s="996"/>
      <c r="K3527" s="999" t="str">
        <f t="shared" si="924"/>
        <v>Cap.5 Pct.1 rd.288 Suma (col.1 la col.6)</v>
      </c>
      <c r="L3527" s="1000">
        <f t="shared" ca="1" si="920"/>
        <v>0</v>
      </c>
      <c r="M3527" s="1000">
        <f t="shared" si="921"/>
        <v>0</v>
      </c>
      <c r="N3527" s="1724">
        <f t="shared" ca="1" si="922"/>
        <v>0</v>
      </c>
      <c r="O3527" s="1000"/>
      <c r="P3527" s="1000"/>
      <c r="Q3527" s="1000"/>
      <c r="R3527" s="1000"/>
      <c r="S3527" s="1000"/>
      <c r="T3527" s="1000"/>
      <c r="U3527" s="1000"/>
      <c r="V3527" s="1000"/>
      <c r="W3527" s="1000"/>
      <c r="X3527" s="1000"/>
      <c r="Y3527" s="1001"/>
      <c r="Z3527" s="1001" t="str">
        <f t="shared" si="923"/>
        <v xml:space="preserve">Cap.5 Pct.1:  Daca Cod SIRUTA (Col.C1) # 0, atunci suma pe rand (Suma (Col.(1 la 6)) # 0, pentru Rd.(2 la n). </v>
      </c>
      <c r="AA3527" s="2205">
        <f t="shared" si="925"/>
        <v>1</v>
      </c>
      <c r="AB3527" s="3036">
        <v>154</v>
      </c>
    </row>
    <row r="3528" spans="1:28" x14ac:dyDescent="0.25">
      <c r="A3528" s="1708">
        <f t="shared" ca="1" si="926"/>
        <v>0</v>
      </c>
      <c r="B3528" s="1708">
        <f t="shared" si="918"/>
        <v>10154289</v>
      </c>
      <c r="C3528" s="994">
        <v>154</v>
      </c>
      <c r="D3528" s="1796" t="s">
        <v>447</v>
      </c>
      <c r="E3528" s="994">
        <v>289</v>
      </c>
      <c r="F3528" s="995" t="s">
        <v>3974</v>
      </c>
      <c r="G3528" s="1049"/>
      <c r="H3528" s="996" t="s">
        <v>345</v>
      </c>
      <c r="I3528" s="1091" t="s">
        <v>8509</v>
      </c>
      <c r="J3528" s="996"/>
      <c r="K3528" s="999" t="str">
        <f t="shared" si="924"/>
        <v>Cap.5 Pct.1 rd.289 Suma (col.1 la col.6)</v>
      </c>
      <c r="L3528" s="1000">
        <f t="shared" ca="1" si="920"/>
        <v>0</v>
      </c>
      <c r="M3528" s="1000">
        <f t="shared" si="921"/>
        <v>0</v>
      </c>
      <c r="N3528" s="1724">
        <f t="shared" ca="1" si="922"/>
        <v>0</v>
      </c>
      <c r="O3528" s="1000"/>
      <c r="P3528" s="1000"/>
      <c r="Q3528" s="1000"/>
      <c r="R3528" s="1000"/>
      <c r="S3528" s="1000"/>
      <c r="T3528" s="1000"/>
      <c r="U3528" s="1000"/>
      <c r="V3528" s="1000"/>
      <c r="W3528" s="1000"/>
      <c r="X3528" s="1000"/>
      <c r="Y3528" s="1001"/>
      <c r="Z3528" s="1001" t="str">
        <f t="shared" si="923"/>
        <v xml:space="preserve">Cap.5 Pct.1:  Daca Cod SIRUTA (Col.C1) # 0, atunci suma pe rand (Suma (Col.(1 la 6)) # 0, pentru Rd.(2 la n). </v>
      </c>
      <c r="AA3528" s="2205">
        <f t="shared" si="925"/>
        <v>1</v>
      </c>
      <c r="AB3528" s="3036">
        <v>154</v>
      </c>
    </row>
    <row r="3529" spans="1:28" x14ac:dyDescent="0.25">
      <c r="A3529" s="1708">
        <f t="shared" ca="1" si="926"/>
        <v>0</v>
      </c>
      <c r="B3529" s="1708">
        <f t="shared" si="918"/>
        <v>10154290</v>
      </c>
      <c r="C3529" s="994">
        <v>154</v>
      </c>
      <c r="D3529" s="1796" t="s">
        <v>447</v>
      </c>
      <c r="E3529" s="994">
        <v>290</v>
      </c>
      <c r="F3529" s="995" t="s">
        <v>3974</v>
      </c>
      <c r="G3529" s="1049"/>
      <c r="H3529" s="996" t="s">
        <v>345</v>
      </c>
      <c r="I3529" s="1091" t="s">
        <v>8511</v>
      </c>
      <c r="J3529" s="996"/>
      <c r="K3529" s="999" t="str">
        <f t="shared" si="924"/>
        <v>Cap.5 Pct.1 rd.290 Suma (col.1 la col.6)</v>
      </c>
      <c r="L3529" s="1000">
        <f t="shared" ca="1" si="920"/>
        <v>0</v>
      </c>
      <c r="M3529" s="1000">
        <f t="shared" si="921"/>
        <v>0</v>
      </c>
      <c r="N3529" s="1724">
        <f t="shared" ca="1" si="922"/>
        <v>0</v>
      </c>
      <c r="O3529" s="1000"/>
      <c r="P3529" s="1000"/>
      <c r="Q3529" s="1000"/>
      <c r="R3529" s="1000"/>
      <c r="S3529" s="1000"/>
      <c r="T3529" s="1000"/>
      <c r="U3529" s="1000"/>
      <c r="V3529" s="1000"/>
      <c r="W3529" s="1000"/>
      <c r="X3529" s="1000"/>
      <c r="Y3529" s="1001"/>
      <c r="Z3529" s="1001" t="str">
        <f t="shared" si="923"/>
        <v xml:space="preserve">Cap.5 Pct.1:  Daca Cod SIRUTA (Col.C1) # 0, atunci suma pe rand (Suma (Col.(1 la 6)) # 0, pentru Rd.(2 la n). </v>
      </c>
      <c r="AA3529" s="2205">
        <f t="shared" si="925"/>
        <v>1</v>
      </c>
      <c r="AB3529" s="3036">
        <v>154</v>
      </c>
    </row>
    <row r="3530" spans="1:28" x14ac:dyDescent="0.25">
      <c r="A3530" s="1708">
        <f t="shared" ca="1" si="926"/>
        <v>0</v>
      </c>
      <c r="B3530" s="1708">
        <f t="shared" si="918"/>
        <v>10154291</v>
      </c>
      <c r="C3530" s="994">
        <v>154</v>
      </c>
      <c r="D3530" s="1796" t="s">
        <v>447</v>
      </c>
      <c r="E3530" s="994">
        <v>291</v>
      </c>
      <c r="F3530" s="995" t="s">
        <v>3974</v>
      </c>
      <c r="G3530" s="1049"/>
      <c r="H3530" s="996" t="s">
        <v>345</v>
      </c>
      <c r="I3530" s="1091" t="s">
        <v>8513</v>
      </c>
      <c r="J3530" s="996"/>
      <c r="K3530" s="999" t="str">
        <f t="shared" si="924"/>
        <v>Cap.5 Pct.1 rd.291 Suma (col.1 la col.6)</v>
      </c>
      <c r="L3530" s="1000">
        <f t="shared" ca="1" si="920"/>
        <v>0</v>
      </c>
      <c r="M3530" s="1000">
        <f t="shared" si="921"/>
        <v>0</v>
      </c>
      <c r="N3530" s="1724">
        <f t="shared" ca="1" si="922"/>
        <v>0</v>
      </c>
      <c r="O3530" s="1000"/>
      <c r="P3530" s="1000"/>
      <c r="Q3530" s="1000"/>
      <c r="R3530" s="1000"/>
      <c r="S3530" s="1000"/>
      <c r="T3530" s="1000"/>
      <c r="U3530" s="1000"/>
      <c r="V3530" s="1000"/>
      <c r="W3530" s="1000"/>
      <c r="X3530" s="1000"/>
      <c r="Y3530" s="1001"/>
      <c r="Z3530" s="1001" t="str">
        <f t="shared" si="923"/>
        <v xml:space="preserve">Cap.5 Pct.1:  Daca Cod SIRUTA (Col.C1) # 0, atunci suma pe rand (Suma (Col.(1 la 6)) # 0, pentru Rd.(2 la n). </v>
      </c>
      <c r="AA3530" s="2205">
        <f t="shared" si="925"/>
        <v>1</v>
      </c>
      <c r="AB3530" s="3036">
        <v>154</v>
      </c>
    </row>
    <row r="3531" spans="1:28" x14ac:dyDescent="0.25">
      <c r="A3531" s="1708">
        <f t="shared" ca="1" si="926"/>
        <v>0</v>
      </c>
      <c r="B3531" s="1708">
        <f t="shared" ref="B3531:B3594" si="927">VALUE("1"&amp;TEXT(C3531,"0000")&amp;TEXT(E3531,"000"))</f>
        <v>10154292</v>
      </c>
      <c r="C3531" s="994">
        <v>154</v>
      </c>
      <c r="D3531" s="1796" t="s">
        <v>447</v>
      </c>
      <c r="E3531" s="994">
        <v>292</v>
      </c>
      <c r="F3531" s="995" t="s">
        <v>3974</v>
      </c>
      <c r="G3531" s="1049"/>
      <c r="H3531" s="996" t="s">
        <v>345</v>
      </c>
      <c r="I3531" s="1091" t="s">
        <v>8515</v>
      </c>
      <c r="J3531" s="996"/>
      <c r="K3531" s="999" t="str">
        <f t="shared" si="924"/>
        <v>Cap.5 Pct.1 rd.292 Suma (col.1 la col.6)</v>
      </c>
      <c r="L3531" s="1000">
        <f t="shared" ca="1" si="920"/>
        <v>0</v>
      </c>
      <c r="M3531" s="1000">
        <f t="shared" si="921"/>
        <v>0</v>
      </c>
      <c r="N3531" s="1724">
        <f t="shared" ca="1" si="922"/>
        <v>0</v>
      </c>
      <c r="O3531" s="1000"/>
      <c r="P3531" s="1000"/>
      <c r="Q3531" s="1000"/>
      <c r="R3531" s="1000"/>
      <c r="S3531" s="1000"/>
      <c r="T3531" s="1000"/>
      <c r="U3531" s="1000"/>
      <c r="V3531" s="1000"/>
      <c r="W3531" s="1000"/>
      <c r="X3531" s="1000"/>
      <c r="Y3531" s="1001"/>
      <c r="Z3531" s="1001" t="str">
        <f t="shared" si="923"/>
        <v xml:space="preserve">Cap.5 Pct.1:  Daca Cod SIRUTA (Col.C1) # 0, atunci suma pe rand (Suma (Col.(1 la 6)) # 0, pentru Rd.(2 la n). </v>
      </c>
      <c r="AA3531" s="2205">
        <f t="shared" si="925"/>
        <v>1</v>
      </c>
      <c r="AB3531" s="3036">
        <v>154</v>
      </c>
    </row>
    <row r="3532" spans="1:28" x14ac:dyDescent="0.25">
      <c r="A3532" s="1708">
        <f t="shared" ca="1" si="926"/>
        <v>0</v>
      </c>
      <c r="B3532" s="1708">
        <f t="shared" si="927"/>
        <v>10154293</v>
      </c>
      <c r="C3532" s="994">
        <v>154</v>
      </c>
      <c r="D3532" s="1796" t="s">
        <v>447</v>
      </c>
      <c r="E3532" s="994">
        <v>293</v>
      </c>
      <c r="F3532" s="995" t="s">
        <v>3974</v>
      </c>
      <c r="G3532" s="1049"/>
      <c r="H3532" s="996" t="s">
        <v>345</v>
      </c>
      <c r="I3532" s="1091" t="s">
        <v>8517</v>
      </c>
      <c r="J3532" s="996"/>
      <c r="K3532" s="999" t="str">
        <f t="shared" si="924"/>
        <v>Cap.5 Pct.1 rd.293 Suma (col.1 la col.6)</v>
      </c>
      <c r="L3532" s="1000">
        <f t="shared" ca="1" si="920"/>
        <v>0</v>
      </c>
      <c r="M3532" s="1000">
        <f t="shared" si="921"/>
        <v>0</v>
      </c>
      <c r="N3532" s="1724">
        <f t="shared" ca="1" si="922"/>
        <v>0</v>
      </c>
      <c r="O3532" s="1000"/>
      <c r="P3532" s="1000"/>
      <c r="Q3532" s="1000"/>
      <c r="R3532" s="1000"/>
      <c r="S3532" s="1000"/>
      <c r="T3532" s="1000"/>
      <c r="U3532" s="1000"/>
      <c r="V3532" s="1000"/>
      <c r="W3532" s="1000"/>
      <c r="X3532" s="1000"/>
      <c r="Y3532" s="1001"/>
      <c r="Z3532" s="1001" t="str">
        <f t="shared" si="923"/>
        <v xml:space="preserve">Cap.5 Pct.1:  Daca Cod SIRUTA (Col.C1) # 0, atunci suma pe rand (Suma (Col.(1 la 6)) # 0, pentru Rd.(2 la n). </v>
      </c>
      <c r="AA3532" s="2205">
        <f t="shared" si="925"/>
        <v>1</v>
      </c>
      <c r="AB3532" s="3036">
        <v>154</v>
      </c>
    </row>
    <row r="3533" spans="1:28" x14ac:dyDescent="0.25">
      <c r="A3533" s="1708">
        <f t="shared" ca="1" si="926"/>
        <v>0</v>
      </c>
      <c r="B3533" s="1708">
        <f t="shared" si="927"/>
        <v>10154294</v>
      </c>
      <c r="C3533" s="994">
        <v>154</v>
      </c>
      <c r="D3533" s="1796" t="s">
        <v>447</v>
      </c>
      <c r="E3533" s="994">
        <v>294</v>
      </c>
      <c r="F3533" s="995" t="s">
        <v>3974</v>
      </c>
      <c r="G3533" s="1049"/>
      <c r="H3533" s="996" t="s">
        <v>345</v>
      </c>
      <c r="I3533" s="1091" t="s">
        <v>8519</v>
      </c>
      <c r="J3533" s="996"/>
      <c r="K3533" s="999" t="str">
        <f t="shared" si="924"/>
        <v>Cap.5 Pct.1 rd.294 Suma (col.1 la col.6)</v>
      </c>
      <c r="L3533" s="1000">
        <f t="shared" ca="1" si="920"/>
        <v>0</v>
      </c>
      <c r="M3533" s="1000">
        <f t="shared" si="921"/>
        <v>0</v>
      </c>
      <c r="N3533" s="1724">
        <f t="shared" ca="1" si="922"/>
        <v>0</v>
      </c>
      <c r="O3533" s="1000"/>
      <c r="P3533" s="1000"/>
      <c r="Q3533" s="1000"/>
      <c r="R3533" s="1000"/>
      <c r="S3533" s="1000"/>
      <c r="T3533" s="1000"/>
      <c r="U3533" s="1000"/>
      <c r="V3533" s="1000"/>
      <c r="W3533" s="1000"/>
      <c r="X3533" s="1000"/>
      <c r="Y3533" s="1001"/>
      <c r="Z3533" s="1001" t="str">
        <f t="shared" si="923"/>
        <v xml:space="preserve">Cap.5 Pct.1:  Daca Cod SIRUTA (Col.C1) # 0, atunci suma pe rand (Suma (Col.(1 la 6)) # 0, pentru Rd.(2 la n). </v>
      </c>
      <c r="AA3533" s="2205">
        <f t="shared" si="925"/>
        <v>1</v>
      </c>
      <c r="AB3533" s="3036">
        <v>154</v>
      </c>
    </row>
    <row r="3534" spans="1:28" x14ac:dyDescent="0.25">
      <c r="A3534" s="1708">
        <f t="shared" ca="1" si="926"/>
        <v>0</v>
      </c>
      <c r="B3534" s="1708">
        <f t="shared" si="927"/>
        <v>10154295</v>
      </c>
      <c r="C3534" s="994">
        <v>154</v>
      </c>
      <c r="D3534" s="1796" t="s">
        <v>447</v>
      </c>
      <c r="E3534" s="994">
        <v>295</v>
      </c>
      <c r="F3534" s="995" t="s">
        <v>3974</v>
      </c>
      <c r="G3534" s="1049"/>
      <c r="H3534" s="996" t="s">
        <v>345</v>
      </c>
      <c r="I3534" s="1091" t="s">
        <v>8521</v>
      </c>
      <c r="J3534" s="996"/>
      <c r="K3534" s="999" t="str">
        <f t="shared" si="924"/>
        <v>Cap.5 Pct.1 rd.295 Suma (col.1 la col.6)</v>
      </c>
      <c r="L3534" s="1000">
        <f t="shared" ca="1" si="920"/>
        <v>0</v>
      </c>
      <c r="M3534" s="1000">
        <f t="shared" si="921"/>
        <v>0</v>
      </c>
      <c r="N3534" s="1724">
        <f t="shared" ca="1" si="922"/>
        <v>0</v>
      </c>
      <c r="O3534" s="1000"/>
      <c r="P3534" s="1000"/>
      <c r="Q3534" s="1000"/>
      <c r="R3534" s="1000"/>
      <c r="S3534" s="1000"/>
      <c r="T3534" s="1000"/>
      <c r="U3534" s="1000"/>
      <c r="V3534" s="1000"/>
      <c r="W3534" s="1000"/>
      <c r="X3534" s="1000"/>
      <c r="Y3534" s="1001"/>
      <c r="Z3534" s="1001" t="str">
        <f t="shared" si="923"/>
        <v xml:space="preserve">Cap.5 Pct.1:  Daca Cod SIRUTA (Col.C1) # 0, atunci suma pe rand (Suma (Col.(1 la 6)) # 0, pentru Rd.(2 la n). </v>
      </c>
      <c r="AA3534" s="2205">
        <f t="shared" si="925"/>
        <v>1</v>
      </c>
      <c r="AB3534" s="3036">
        <v>154</v>
      </c>
    </row>
    <row r="3535" spans="1:28" x14ac:dyDescent="0.25">
      <c r="A3535" s="1708">
        <f t="shared" ca="1" si="926"/>
        <v>0</v>
      </c>
      <c r="B3535" s="1708">
        <f t="shared" si="927"/>
        <v>10154296</v>
      </c>
      <c r="C3535" s="994">
        <v>154</v>
      </c>
      <c r="D3535" s="1796" t="s">
        <v>447</v>
      </c>
      <c r="E3535" s="994">
        <v>296</v>
      </c>
      <c r="F3535" s="995" t="s">
        <v>3974</v>
      </c>
      <c r="G3535" s="1049"/>
      <c r="H3535" s="996" t="s">
        <v>345</v>
      </c>
      <c r="I3535" s="1091" t="s">
        <v>8523</v>
      </c>
      <c r="J3535" s="996"/>
      <c r="K3535" s="999" t="str">
        <f t="shared" si="924"/>
        <v>Cap.5 Pct.1 rd.296 Suma (col.1 la col.6)</v>
      </c>
      <c r="L3535" s="1000">
        <f t="shared" ca="1" si="920"/>
        <v>0</v>
      </c>
      <c r="M3535" s="1000">
        <f t="shared" si="921"/>
        <v>0</v>
      </c>
      <c r="N3535" s="1724">
        <f t="shared" ca="1" si="922"/>
        <v>0</v>
      </c>
      <c r="O3535" s="1000"/>
      <c r="P3535" s="1000"/>
      <c r="Q3535" s="1000"/>
      <c r="R3535" s="1000"/>
      <c r="S3535" s="1000"/>
      <c r="T3535" s="1000"/>
      <c r="U3535" s="1000"/>
      <c r="V3535" s="1000"/>
      <c r="W3535" s="1000"/>
      <c r="X3535" s="1000"/>
      <c r="Y3535" s="1001"/>
      <c r="Z3535" s="1001" t="str">
        <f t="shared" si="923"/>
        <v xml:space="preserve">Cap.5 Pct.1:  Daca Cod SIRUTA (Col.C1) # 0, atunci suma pe rand (Suma (Col.(1 la 6)) # 0, pentru Rd.(2 la n). </v>
      </c>
      <c r="AA3535" s="2205">
        <f t="shared" si="925"/>
        <v>1</v>
      </c>
      <c r="AB3535" s="3036">
        <v>154</v>
      </c>
    </row>
    <row r="3536" spans="1:28" x14ac:dyDescent="0.25">
      <c r="A3536" s="1708">
        <f t="shared" ca="1" si="926"/>
        <v>0</v>
      </c>
      <c r="B3536" s="1708">
        <f t="shared" si="927"/>
        <v>10154297</v>
      </c>
      <c r="C3536" s="994">
        <v>154</v>
      </c>
      <c r="D3536" s="1796" t="s">
        <v>447</v>
      </c>
      <c r="E3536" s="994">
        <v>297</v>
      </c>
      <c r="F3536" s="995" t="s">
        <v>3974</v>
      </c>
      <c r="G3536" s="1049"/>
      <c r="H3536" s="996" t="s">
        <v>345</v>
      </c>
      <c r="I3536" s="1091" t="s">
        <v>8525</v>
      </c>
      <c r="J3536" s="996"/>
      <c r="K3536" s="999" t="str">
        <f t="shared" si="924"/>
        <v>Cap.5 Pct.1 rd.297 Suma (col.1 la col.6)</v>
      </c>
      <c r="L3536" s="1000">
        <f t="shared" ca="1" si="920"/>
        <v>0</v>
      </c>
      <c r="M3536" s="1000">
        <f t="shared" si="921"/>
        <v>0</v>
      </c>
      <c r="N3536" s="1724">
        <f t="shared" ca="1" si="922"/>
        <v>0</v>
      </c>
      <c r="O3536" s="1000"/>
      <c r="P3536" s="1000"/>
      <c r="Q3536" s="1000"/>
      <c r="R3536" s="1000"/>
      <c r="S3536" s="1000"/>
      <c r="T3536" s="1000"/>
      <c r="U3536" s="1000"/>
      <c r="V3536" s="1000"/>
      <c r="W3536" s="1000"/>
      <c r="X3536" s="1000"/>
      <c r="Y3536" s="1001"/>
      <c r="Z3536" s="1001" t="str">
        <f t="shared" si="923"/>
        <v xml:space="preserve">Cap.5 Pct.1:  Daca Cod SIRUTA (Col.C1) # 0, atunci suma pe rand (Suma (Col.(1 la 6)) # 0, pentru Rd.(2 la n). </v>
      </c>
      <c r="AA3536" s="2205">
        <f t="shared" si="925"/>
        <v>1</v>
      </c>
      <c r="AB3536" s="3036">
        <v>154</v>
      </c>
    </row>
    <row r="3537" spans="1:28" x14ac:dyDescent="0.25">
      <c r="A3537" s="1708">
        <f t="shared" ca="1" si="926"/>
        <v>0</v>
      </c>
      <c r="B3537" s="1708">
        <f t="shared" si="927"/>
        <v>10154298</v>
      </c>
      <c r="C3537" s="994">
        <v>154</v>
      </c>
      <c r="D3537" s="1796" t="s">
        <v>447</v>
      </c>
      <c r="E3537" s="994">
        <v>298</v>
      </c>
      <c r="F3537" s="995" t="s">
        <v>3974</v>
      </c>
      <c r="G3537" s="1049"/>
      <c r="H3537" s="996" t="s">
        <v>345</v>
      </c>
      <c r="I3537" s="1091" t="s">
        <v>8527</v>
      </c>
      <c r="J3537" s="996"/>
      <c r="K3537" s="999" t="str">
        <f t="shared" si="924"/>
        <v>Cap.5 Pct.1 rd.298 Suma (col.1 la col.6)</v>
      </c>
      <c r="L3537" s="1000">
        <f t="shared" ca="1" si="920"/>
        <v>0</v>
      </c>
      <c r="M3537" s="1000">
        <f t="shared" si="921"/>
        <v>0</v>
      </c>
      <c r="N3537" s="1724">
        <f t="shared" ca="1" si="922"/>
        <v>0</v>
      </c>
      <c r="O3537" s="1000"/>
      <c r="P3537" s="1000"/>
      <c r="Q3537" s="1000"/>
      <c r="R3537" s="1000"/>
      <c r="S3537" s="1000"/>
      <c r="T3537" s="1000"/>
      <c r="U3537" s="1000"/>
      <c r="V3537" s="1000"/>
      <c r="W3537" s="1000"/>
      <c r="X3537" s="1000"/>
      <c r="Y3537" s="1001"/>
      <c r="Z3537" s="1001" t="str">
        <f t="shared" si="923"/>
        <v xml:space="preserve">Cap.5 Pct.1:  Daca Cod SIRUTA (Col.C1) # 0, atunci suma pe rand (Suma (Col.(1 la 6)) # 0, pentru Rd.(2 la n). </v>
      </c>
      <c r="AA3537" s="2205">
        <f t="shared" si="925"/>
        <v>1</v>
      </c>
      <c r="AB3537" s="3036">
        <v>154</v>
      </c>
    </row>
    <row r="3538" spans="1:28" x14ac:dyDescent="0.25">
      <c r="A3538" s="1708">
        <f t="shared" ca="1" si="926"/>
        <v>0</v>
      </c>
      <c r="B3538" s="1708">
        <f t="shared" si="927"/>
        <v>10154299</v>
      </c>
      <c r="C3538" s="994">
        <v>154</v>
      </c>
      <c r="D3538" s="1796" t="s">
        <v>447</v>
      </c>
      <c r="E3538" s="994">
        <v>299</v>
      </c>
      <c r="F3538" s="995" t="s">
        <v>3974</v>
      </c>
      <c r="G3538" s="1049"/>
      <c r="H3538" s="996" t="s">
        <v>345</v>
      </c>
      <c r="I3538" s="1091" t="s">
        <v>8529</v>
      </c>
      <c r="J3538" s="996"/>
      <c r="K3538" s="999" t="str">
        <f t="shared" si="924"/>
        <v>Cap.5 Pct.1 rd.299 Suma (col.1 la col.6)</v>
      </c>
      <c r="L3538" s="1000">
        <f t="shared" ca="1" si="920"/>
        <v>0</v>
      </c>
      <c r="M3538" s="1000">
        <f t="shared" si="921"/>
        <v>0</v>
      </c>
      <c r="N3538" s="1724">
        <f t="shared" ca="1" si="922"/>
        <v>0</v>
      </c>
      <c r="O3538" s="1000"/>
      <c r="P3538" s="1000"/>
      <c r="Q3538" s="1000"/>
      <c r="R3538" s="1000"/>
      <c r="S3538" s="1000"/>
      <c r="T3538" s="1000"/>
      <c r="U3538" s="1000"/>
      <c r="V3538" s="1000"/>
      <c r="W3538" s="1000"/>
      <c r="X3538" s="1000"/>
      <c r="Y3538" s="1001"/>
      <c r="Z3538" s="1001" t="str">
        <f t="shared" si="923"/>
        <v xml:space="preserve">Cap.5 Pct.1:  Daca Cod SIRUTA (Col.C1) # 0, atunci suma pe rand (Suma (Col.(1 la 6)) # 0, pentru Rd.(2 la n). </v>
      </c>
      <c r="AA3538" s="2205">
        <f t="shared" si="925"/>
        <v>1</v>
      </c>
      <c r="AB3538" s="3036">
        <v>154</v>
      </c>
    </row>
    <row r="3539" spans="1:28" x14ac:dyDescent="0.25">
      <c r="A3539" s="1714">
        <f t="shared" ca="1" si="926"/>
        <v>0</v>
      </c>
      <c r="B3539" s="1714">
        <f t="shared" si="927"/>
        <v>10154300</v>
      </c>
      <c r="C3539" s="1061">
        <v>154</v>
      </c>
      <c r="D3539" s="1799" t="s">
        <v>447</v>
      </c>
      <c r="E3539" s="1061">
        <v>300</v>
      </c>
      <c r="F3539" s="1062" t="s">
        <v>3974</v>
      </c>
      <c r="G3539" s="1061"/>
      <c r="H3539" s="1063" t="s">
        <v>345</v>
      </c>
      <c r="I3539" s="1095" t="s">
        <v>8531</v>
      </c>
      <c r="J3539" s="1063"/>
      <c r="K3539" s="1064" t="str">
        <f t="shared" si="924"/>
        <v>Cap.5 Pct.1 rd.300 Suma (col.1 la col.6)</v>
      </c>
      <c r="L3539" s="1012">
        <f t="shared" ca="1" si="920"/>
        <v>0</v>
      </c>
      <c r="M3539" s="1065">
        <f t="shared" si="921"/>
        <v>0</v>
      </c>
      <c r="N3539" s="1727">
        <f t="shared" ca="1" si="922"/>
        <v>0</v>
      </c>
      <c r="O3539" s="1065"/>
      <c r="P3539" s="1065"/>
      <c r="Q3539" s="1065"/>
      <c r="R3539" s="1065"/>
      <c r="S3539" s="1065"/>
      <c r="T3539" s="1065"/>
      <c r="U3539" s="1065"/>
      <c r="V3539" s="1065"/>
      <c r="W3539" s="1065"/>
      <c r="X3539" s="1065"/>
      <c r="Y3539" s="1066"/>
      <c r="Z3539" s="1066" t="str">
        <f>Z3538</f>
        <v xml:space="preserve">Cap.5 Pct.1:  Daca Cod SIRUTA (Col.C1) # 0, atunci suma pe rand (Suma (Col.(1 la 6)) # 0, pentru Rd.(2 la n). </v>
      </c>
      <c r="AA3539" s="2205">
        <f t="shared" si="925"/>
        <v>1</v>
      </c>
      <c r="AB3539" s="3036">
        <v>154</v>
      </c>
    </row>
    <row r="3540" spans="1:28" x14ac:dyDescent="0.25">
      <c r="A3540" s="1708">
        <f t="shared" ca="1" si="926"/>
        <v>0</v>
      </c>
      <c r="B3540" s="1708">
        <f t="shared" si="927"/>
        <v>10155002</v>
      </c>
      <c r="C3540" s="994">
        <v>155</v>
      </c>
      <c r="D3540" s="1796" t="s">
        <v>447</v>
      </c>
      <c r="E3540" s="994">
        <v>2</v>
      </c>
      <c r="F3540" s="995" t="s">
        <v>3974</v>
      </c>
      <c r="G3540" s="994" t="s">
        <v>1101</v>
      </c>
      <c r="H3540" s="996" t="s">
        <v>346</v>
      </c>
      <c r="I3540" s="1091" t="s">
        <v>6543</v>
      </c>
      <c r="J3540" s="996"/>
      <c r="K3540" s="999" t="s">
        <v>7916</v>
      </c>
      <c r="L3540" s="1000">
        <f t="shared" ref="L3540:L3603" si="928">IF(BI703="",0,BI703)</f>
        <v>0</v>
      </c>
      <c r="M3540" s="1000">
        <f t="shared" ref="M3540:M3603" si="929">IF(BJ703="",0,BJ703)</f>
        <v>0</v>
      </c>
      <c r="N3540" s="1724">
        <f t="shared" ref="N3540:N3603" si="930">IF(OR(AND(L3540=0,M3540=0),AND(L3540&lt;&gt;0,M3540&lt;&gt;0)),0,1)</f>
        <v>0</v>
      </c>
      <c r="O3540" s="1000"/>
      <c r="P3540" s="1000"/>
      <c r="Q3540" s="1000"/>
      <c r="R3540" s="1000"/>
      <c r="S3540" s="1000"/>
      <c r="T3540" s="1000"/>
      <c r="U3540" s="1000"/>
      <c r="V3540" s="1000"/>
      <c r="W3540" s="1000"/>
      <c r="X3540" s="1000"/>
      <c r="Y3540" s="1001"/>
      <c r="Z3540" s="1343" t="s">
        <v>11001</v>
      </c>
      <c r="AA3540" s="2205">
        <f t="shared" si="925"/>
        <v>1</v>
      </c>
      <c r="AB3540" s="3036">
        <v>155</v>
      </c>
    </row>
    <row r="3541" spans="1:28" x14ac:dyDescent="0.25">
      <c r="A3541" s="1708">
        <f t="shared" ca="1" si="926"/>
        <v>0</v>
      </c>
      <c r="B3541" s="1708">
        <f t="shared" si="927"/>
        <v>10155003</v>
      </c>
      <c r="C3541" s="1002">
        <v>155</v>
      </c>
      <c r="D3541" s="1797" t="s">
        <v>447</v>
      </c>
      <c r="E3541" s="1002">
        <v>3</v>
      </c>
      <c r="F3541" s="1003" t="s">
        <v>3974</v>
      </c>
      <c r="H3541" s="1016" t="s">
        <v>346</v>
      </c>
      <c r="I3541" s="1091" t="s">
        <v>6544</v>
      </c>
      <c r="J3541" s="996"/>
      <c r="K3541" s="997" t="s">
        <v>7917</v>
      </c>
      <c r="L3541" s="1000">
        <f t="shared" si="928"/>
        <v>0</v>
      </c>
      <c r="M3541" s="1000">
        <f t="shared" si="929"/>
        <v>0</v>
      </c>
      <c r="N3541" s="1725">
        <f t="shared" si="930"/>
        <v>0</v>
      </c>
      <c r="Z3541" s="1006" t="str">
        <f>Z3540</f>
        <v xml:space="preserve">Cap.5 Pct.1:  Daca cheltuielile cu personalul (Col.2) # 0, atunci Cifra de afaceri (Col.1) # 0 si invers, pentru Rd.(1 la n). </v>
      </c>
      <c r="AA3541" s="2205">
        <f t="shared" si="925"/>
        <v>1</v>
      </c>
      <c r="AB3541" s="3036">
        <v>155</v>
      </c>
    </row>
    <row r="3542" spans="1:28" x14ac:dyDescent="0.25">
      <c r="A3542" s="1708">
        <f t="shared" ca="1" si="926"/>
        <v>0</v>
      </c>
      <c r="B3542" s="1708">
        <f t="shared" si="927"/>
        <v>10155004</v>
      </c>
      <c r="C3542" s="1002">
        <v>155</v>
      </c>
      <c r="D3542" s="1797" t="s">
        <v>447</v>
      </c>
      <c r="E3542" s="1002">
        <v>4</v>
      </c>
      <c r="F3542" s="1003" t="s">
        <v>3974</v>
      </c>
      <c r="H3542" s="1016" t="s">
        <v>346</v>
      </c>
      <c r="I3542" s="1091" t="s">
        <v>6545</v>
      </c>
      <c r="J3542" s="996"/>
      <c r="K3542" s="997" t="s">
        <v>7918</v>
      </c>
      <c r="L3542" s="1000">
        <f t="shared" si="928"/>
        <v>0</v>
      </c>
      <c r="M3542" s="1000">
        <f t="shared" si="929"/>
        <v>0</v>
      </c>
      <c r="N3542" s="1725">
        <f t="shared" si="930"/>
        <v>0</v>
      </c>
      <c r="Z3542" s="1006" t="str">
        <f t="shared" ref="Z3542:Z3605" si="931">Z3541</f>
        <v xml:space="preserve">Cap.5 Pct.1:  Daca cheltuielile cu personalul (Col.2) # 0, atunci Cifra de afaceri (Col.1) # 0 si invers, pentru Rd.(1 la n). </v>
      </c>
      <c r="AA3542" s="2205">
        <f t="shared" si="925"/>
        <v>1</v>
      </c>
      <c r="AB3542" s="3036">
        <v>155</v>
      </c>
    </row>
    <row r="3543" spans="1:28" x14ac:dyDescent="0.25">
      <c r="A3543" s="1708">
        <f t="shared" ca="1" si="926"/>
        <v>0</v>
      </c>
      <c r="B3543" s="1708">
        <f t="shared" si="927"/>
        <v>10155005</v>
      </c>
      <c r="C3543" s="1002">
        <v>155</v>
      </c>
      <c r="D3543" s="1797" t="s">
        <v>447</v>
      </c>
      <c r="E3543" s="1002">
        <v>5</v>
      </c>
      <c r="F3543" s="1003" t="s">
        <v>3974</v>
      </c>
      <c r="H3543" s="1016" t="s">
        <v>346</v>
      </c>
      <c r="I3543" s="1091" t="s">
        <v>6546</v>
      </c>
      <c r="J3543" s="996"/>
      <c r="K3543" s="997" t="s">
        <v>7919</v>
      </c>
      <c r="L3543" s="1000">
        <f t="shared" si="928"/>
        <v>0</v>
      </c>
      <c r="M3543" s="1000">
        <f t="shared" si="929"/>
        <v>0</v>
      </c>
      <c r="N3543" s="1725">
        <f t="shared" si="930"/>
        <v>0</v>
      </c>
      <c r="Z3543" s="1006" t="str">
        <f t="shared" si="931"/>
        <v xml:space="preserve">Cap.5 Pct.1:  Daca cheltuielile cu personalul (Col.2) # 0, atunci Cifra de afaceri (Col.1) # 0 si invers, pentru Rd.(1 la n). </v>
      </c>
      <c r="AA3543" s="2205">
        <f t="shared" si="925"/>
        <v>1</v>
      </c>
      <c r="AB3543" s="3036">
        <v>155</v>
      </c>
    </row>
    <row r="3544" spans="1:28" x14ac:dyDescent="0.25">
      <c r="A3544" s="1708">
        <f t="shared" ca="1" si="926"/>
        <v>0</v>
      </c>
      <c r="B3544" s="1708">
        <f t="shared" si="927"/>
        <v>10155006</v>
      </c>
      <c r="C3544" s="1002">
        <v>155</v>
      </c>
      <c r="D3544" s="1797" t="s">
        <v>447</v>
      </c>
      <c r="E3544" s="1002">
        <v>6</v>
      </c>
      <c r="F3544" s="1003" t="s">
        <v>3974</v>
      </c>
      <c r="H3544" s="1016" t="s">
        <v>346</v>
      </c>
      <c r="I3544" s="1091" t="s">
        <v>6547</v>
      </c>
      <c r="J3544" s="996"/>
      <c r="K3544" s="997" t="s">
        <v>7920</v>
      </c>
      <c r="L3544" s="1000">
        <f t="shared" si="928"/>
        <v>0</v>
      </c>
      <c r="M3544" s="1000">
        <f t="shared" si="929"/>
        <v>0</v>
      </c>
      <c r="N3544" s="1725">
        <f t="shared" si="930"/>
        <v>0</v>
      </c>
      <c r="Z3544" s="1006" t="str">
        <f t="shared" si="931"/>
        <v xml:space="preserve">Cap.5 Pct.1:  Daca cheltuielile cu personalul (Col.2) # 0, atunci Cifra de afaceri (Col.1) # 0 si invers, pentru Rd.(1 la n). </v>
      </c>
      <c r="AA3544" s="2205">
        <f t="shared" si="925"/>
        <v>1</v>
      </c>
      <c r="AB3544" s="3036">
        <v>155</v>
      </c>
    </row>
    <row r="3545" spans="1:28" x14ac:dyDescent="0.25">
      <c r="A3545" s="1708">
        <f t="shared" ca="1" si="926"/>
        <v>0</v>
      </c>
      <c r="B3545" s="1708">
        <f t="shared" si="927"/>
        <v>10155007</v>
      </c>
      <c r="C3545" s="1002">
        <v>155</v>
      </c>
      <c r="D3545" s="1797" t="s">
        <v>447</v>
      </c>
      <c r="E3545" s="1002">
        <v>7</v>
      </c>
      <c r="F3545" s="1003" t="s">
        <v>3974</v>
      </c>
      <c r="H3545" s="1016" t="s">
        <v>346</v>
      </c>
      <c r="I3545" s="1091" t="s">
        <v>6548</v>
      </c>
      <c r="J3545" s="996"/>
      <c r="K3545" s="997" t="s">
        <v>7921</v>
      </c>
      <c r="L3545" s="1000">
        <f t="shared" si="928"/>
        <v>0</v>
      </c>
      <c r="M3545" s="1000">
        <f t="shared" si="929"/>
        <v>0</v>
      </c>
      <c r="N3545" s="1725">
        <f t="shared" si="930"/>
        <v>0</v>
      </c>
      <c r="Z3545" s="1006" t="str">
        <f t="shared" si="931"/>
        <v xml:space="preserve">Cap.5 Pct.1:  Daca cheltuielile cu personalul (Col.2) # 0, atunci Cifra de afaceri (Col.1) # 0 si invers, pentru Rd.(1 la n). </v>
      </c>
      <c r="AA3545" s="2205">
        <f t="shared" si="925"/>
        <v>1</v>
      </c>
      <c r="AB3545" s="3036">
        <v>155</v>
      </c>
    </row>
    <row r="3546" spans="1:28" x14ac:dyDescent="0.25">
      <c r="A3546" s="1708">
        <f t="shared" ca="1" si="926"/>
        <v>0</v>
      </c>
      <c r="B3546" s="1708">
        <f t="shared" si="927"/>
        <v>10155008</v>
      </c>
      <c r="C3546" s="1002">
        <v>155</v>
      </c>
      <c r="D3546" s="1797" t="s">
        <v>447</v>
      </c>
      <c r="E3546" s="1002">
        <v>8</v>
      </c>
      <c r="F3546" s="1003" t="s">
        <v>3974</v>
      </c>
      <c r="H3546" s="1016" t="s">
        <v>346</v>
      </c>
      <c r="I3546" s="1091" t="s">
        <v>6549</v>
      </c>
      <c r="J3546" s="996"/>
      <c r="K3546" s="997" t="s">
        <v>7922</v>
      </c>
      <c r="L3546" s="1000">
        <f t="shared" si="928"/>
        <v>0</v>
      </c>
      <c r="M3546" s="1000">
        <f t="shared" si="929"/>
        <v>0</v>
      </c>
      <c r="N3546" s="1725">
        <f t="shared" si="930"/>
        <v>0</v>
      </c>
      <c r="Z3546" s="1006" t="str">
        <f t="shared" si="931"/>
        <v xml:space="preserve">Cap.5 Pct.1:  Daca cheltuielile cu personalul (Col.2) # 0, atunci Cifra de afaceri (Col.1) # 0 si invers, pentru Rd.(1 la n). </v>
      </c>
      <c r="AA3546" s="2205">
        <f t="shared" si="925"/>
        <v>1</v>
      </c>
      <c r="AB3546" s="3036">
        <v>155</v>
      </c>
    </row>
    <row r="3547" spans="1:28" x14ac:dyDescent="0.25">
      <c r="A3547" s="1708">
        <f t="shared" ca="1" si="926"/>
        <v>0</v>
      </c>
      <c r="B3547" s="1708">
        <f t="shared" si="927"/>
        <v>10155009</v>
      </c>
      <c r="C3547" s="1002">
        <v>155</v>
      </c>
      <c r="D3547" s="1797" t="s">
        <v>447</v>
      </c>
      <c r="E3547" s="1002">
        <v>9</v>
      </c>
      <c r="F3547" s="1003" t="s">
        <v>3974</v>
      </c>
      <c r="H3547" s="1016" t="s">
        <v>346</v>
      </c>
      <c r="I3547" s="1091" t="s">
        <v>6550</v>
      </c>
      <c r="J3547" s="996"/>
      <c r="K3547" s="997" t="s">
        <v>7923</v>
      </c>
      <c r="L3547" s="1000">
        <f t="shared" si="928"/>
        <v>0</v>
      </c>
      <c r="M3547" s="1000">
        <f t="shared" si="929"/>
        <v>0</v>
      </c>
      <c r="N3547" s="1725">
        <f t="shared" si="930"/>
        <v>0</v>
      </c>
      <c r="Z3547" s="1006" t="str">
        <f t="shared" si="931"/>
        <v xml:space="preserve">Cap.5 Pct.1:  Daca cheltuielile cu personalul (Col.2) # 0, atunci Cifra de afaceri (Col.1) # 0 si invers, pentru Rd.(1 la n). </v>
      </c>
      <c r="AA3547" s="2205">
        <f t="shared" si="925"/>
        <v>1</v>
      </c>
      <c r="AB3547" s="3036">
        <v>155</v>
      </c>
    </row>
    <row r="3548" spans="1:28" x14ac:dyDescent="0.25">
      <c r="A3548" s="1708">
        <f t="shared" ca="1" si="926"/>
        <v>0</v>
      </c>
      <c r="B3548" s="1708">
        <f t="shared" si="927"/>
        <v>10155010</v>
      </c>
      <c r="C3548" s="1002">
        <v>155</v>
      </c>
      <c r="D3548" s="1797" t="s">
        <v>447</v>
      </c>
      <c r="E3548" s="1002">
        <v>10</v>
      </c>
      <c r="F3548" s="1003" t="s">
        <v>3974</v>
      </c>
      <c r="H3548" s="1016" t="s">
        <v>346</v>
      </c>
      <c r="I3548" s="1091" t="s">
        <v>6551</v>
      </c>
      <c r="J3548" s="996"/>
      <c r="K3548" s="997" t="s">
        <v>7924</v>
      </c>
      <c r="L3548" s="1000">
        <f t="shared" si="928"/>
        <v>0</v>
      </c>
      <c r="M3548" s="1000">
        <f t="shared" si="929"/>
        <v>0</v>
      </c>
      <c r="N3548" s="1725">
        <f t="shared" si="930"/>
        <v>0</v>
      </c>
      <c r="Z3548" s="1006" t="str">
        <f t="shared" si="931"/>
        <v xml:space="preserve">Cap.5 Pct.1:  Daca cheltuielile cu personalul (Col.2) # 0, atunci Cifra de afaceri (Col.1) # 0 si invers, pentru Rd.(1 la n). </v>
      </c>
      <c r="AA3548" s="2205">
        <f t="shared" si="925"/>
        <v>1</v>
      </c>
      <c r="AB3548" s="3036">
        <v>155</v>
      </c>
    </row>
    <row r="3549" spans="1:28" x14ac:dyDescent="0.25">
      <c r="A3549" s="1708">
        <f t="shared" ca="1" si="926"/>
        <v>0</v>
      </c>
      <c r="B3549" s="1708">
        <f t="shared" si="927"/>
        <v>10155011</v>
      </c>
      <c r="C3549" s="1002">
        <v>155</v>
      </c>
      <c r="D3549" s="1797" t="s">
        <v>447</v>
      </c>
      <c r="E3549" s="1002">
        <v>11</v>
      </c>
      <c r="F3549" s="1003" t="s">
        <v>3974</v>
      </c>
      <c r="H3549" s="1016" t="s">
        <v>346</v>
      </c>
      <c r="I3549" s="1091" t="s">
        <v>6552</v>
      </c>
      <c r="J3549" s="996"/>
      <c r="K3549" s="997" t="s">
        <v>7925</v>
      </c>
      <c r="L3549" s="1000">
        <f t="shared" si="928"/>
        <v>0</v>
      </c>
      <c r="M3549" s="1000">
        <f t="shared" si="929"/>
        <v>0</v>
      </c>
      <c r="N3549" s="1725">
        <f t="shared" si="930"/>
        <v>0</v>
      </c>
      <c r="Z3549" s="1006" t="str">
        <f t="shared" si="931"/>
        <v xml:space="preserve">Cap.5 Pct.1:  Daca cheltuielile cu personalul (Col.2) # 0, atunci Cifra de afaceri (Col.1) # 0 si invers, pentru Rd.(1 la n). </v>
      </c>
      <c r="AA3549" s="2205">
        <f t="shared" si="925"/>
        <v>1</v>
      </c>
      <c r="AB3549" s="3036">
        <v>155</v>
      </c>
    </row>
    <row r="3550" spans="1:28" x14ac:dyDescent="0.25">
      <c r="A3550" s="1708">
        <f t="shared" ca="1" si="926"/>
        <v>0</v>
      </c>
      <c r="B3550" s="1708">
        <f t="shared" si="927"/>
        <v>10155012</v>
      </c>
      <c r="C3550" s="1002">
        <v>155</v>
      </c>
      <c r="D3550" s="1797" t="s">
        <v>447</v>
      </c>
      <c r="E3550" s="1002">
        <v>12</v>
      </c>
      <c r="F3550" s="1003" t="s">
        <v>3974</v>
      </c>
      <c r="H3550" s="1016" t="s">
        <v>346</v>
      </c>
      <c r="I3550" s="1091" t="s">
        <v>6553</v>
      </c>
      <c r="J3550" s="996"/>
      <c r="K3550" s="997" t="s">
        <v>7926</v>
      </c>
      <c r="L3550" s="1000">
        <f t="shared" si="928"/>
        <v>0</v>
      </c>
      <c r="M3550" s="1000">
        <f t="shared" si="929"/>
        <v>0</v>
      </c>
      <c r="N3550" s="1725">
        <f t="shared" si="930"/>
        <v>0</v>
      </c>
      <c r="Z3550" s="1006" t="str">
        <f t="shared" si="931"/>
        <v xml:space="preserve">Cap.5 Pct.1:  Daca cheltuielile cu personalul (Col.2) # 0, atunci Cifra de afaceri (Col.1) # 0 si invers, pentru Rd.(1 la n). </v>
      </c>
      <c r="AA3550" s="2205">
        <f t="shared" si="925"/>
        <v>1</v>
      </c>
      <c r="AB3550" s="3036">
        <v>155</v>
      </c>
    </row>
    <row r="3551" spans="1:28" x14ac:dyDescent="0.25">
      <c r="A3551" s="1708">
        <f t="shared" ca="1" si="926"/>
        <v>0</v>
      </c>
      <c r="B3551" s="1708">
        <f t="shared" si="927"/>
        <v>10155013</v>
      </c>
      <c r="C3551" s="1002">
        <v>155</v>
      </c>
      <c r="D3551" s="1797" t="s">
        <v>447</v>
      </c>
      <c r="E3551" s="1002">
        <v>13</v>
      </c>
      <c r="F3551" s="1003" t="s">
        <v>3974</v>
      </c>
      <c r="H3551" s="1016" t="s">
        <v>346</v>
      </c>
      <c r="I3551" s="1091" t="s">
        <v>6554</v>
      </c>
      <c r="J3551" s="996"/>
      <c r="K3551" s="997" t="s">
        <v>7927</v>
      </c>
      <c r="L3551" s="1000">
        <f t="shared" si="928"/>
        <v>0</v>
      </c>
      <c r="M3551" s="1000">
        <f t="shared" si="929"/>
        <v>0</v>
      </c>
      <c r="N3551" s="1725">
        <f t="shared" si="930"/>
        <v>0</v>
      </c>
      <c r="Z3551" s="1006" t="str">
        <f t="shared" si="931"/>
        <v xml:space="preserve">Cap.5 Pct.1:  Daca cheltuielile cu personalul (Col.2) # 0, atunci Cifra de afaceri (Col.1) # 0 si invers, pentru Rd.(1 la n). </v>
      </c>
      <c r="AA3551" s="2205">
        <f t="shared" si="925"/>
        <v>1</v>
      </c>
      <c r="AB3551" s="3036">
        <v>155</v>
      </c>
    </row>
    <row r="3552" spans="1:28" x14ac:dyDescent="0.25">
      <c r="A3552" s="1708">
        <f t="shared" ca="1" si="926"/>
        <v>0</v>
      </c>
      <c r="B3552" s="1708">
        <f t="shared" si="927"/>
        <v>10155014</v>
      </c>
      <c r="C3552" s="1002">
        <v>155</v>
      </c>
      <c r="D3552" s="1797" t="s">
        <v>447</v>
      </c>
      <c r="E3552" s="1002">
        <v>14</v>
      </c>
      <c r="F3552" s="1003" t="s">
        <v>3974</v>
      </c>
      <c r="H3552" s="1016" t="s">
        <v>346</v>
      </c>
      <c r="I3552" s="1091" t="s">
        <v>6555</v>
      </c>
      <c r="J3552" s="996"/>
      <c r="K3552" s="997" t="s">
        <v>7928</v>
      </c>
      <c r="L3552" s="1000">
        <f t="shared" si="928"/>
        <v>0</v>
      </c>
      <c r="M3552" s="1000">
        <f t="shared" si="929"/>
        <v>0</v>
      </c>
      <c r="N3552" s="1725">
        <f t="shared" si="930"/>
        <v>0</v>
      </c>
      <c r="Z3552" s="1006" t="str">
        <f t="shared" si="931"/>
        <v xml:space="preserve">Cap.5 Pct.1:  Daca cheltuielile cu personalul (Col.2) # 0, atunci Cifra de afaceri (Col.1) # 0 si invers, pentru Rd.(1 la n). </v>
      </c>
      <c r="AA3552" s="2205">
        <f t="shared" si="925"/>
        <v>1</v>
      </c>
      <c r="AB3552" s="3036">
        <v>155</v>
      </c>
    </row>
    <row r="3553" spans="1:28" x14ac:dyDescent="0.25">
      <c r="A3553" s="1708">
        <f t="shared" ca="1" si="926"/>
        <v>0</v>
      </c>
      <c r="B3553" s="1708">
        <f t="shared" si="927"/>
        <v>10155015</v>
      </c>
      <c r="C3553" s="1002">
        <v>155</v>
      </c>
      <c r="D3553" s="1797" t="s">
        <v>447</v>
      </c>
      <c r="E3553" s="1002">
        <v>15</v>
      </c>
      <c r="F3553" s="1003" t="s">
        <v>3974</v>
      </c>
      <c r="H3553" s="1016" t="s">
        <v>346</v>
      </c>
      <c r="I3553" s="1091" t="s">
        <v>6556</v>
      </c>
      <c r="J3553" s="996"/>
      <c r="K3553" s="997" t="s">
        <v>7929</v>
      </c>
      <c r="L3553" s="1000">
        <f t="shared" si="928"/>
        <v>0</v>
      </c>
      <c r="M3553" s="1000">
        <f t="shared" si="929"/>
        <v>0</v>
      </c>
      <c r="N3553" s="1725">
        <f t="shared" si="930"/>
        <v>0</v>
      </c>
      <c r="Z3553" s="1006" t="str">
        <f t="shared" si="931"/>
        <v xml:space="preserve">Cap.5 Pct.1:  Daca cheltuielile cu personalul (Col.2) # 0, atunci Cifra de afaceri (Col.1) # 0 si invers, pentru Rd.(1 la n). </v>
      </c>
      <c r="AA3553" s="2205">
        <f t="shared" si="925"/>
        <v>1</v>
      </c>
      <c r="AB3553" s="3036">
        <v>155</v>
      </c>
    </row>
    <row r="3554" spans="1:28" x14ac:dyDescent="0.25">
      <c r="A3554" s="1708">
        <f t="shared" ca="1" si="926"/>
        <v>0</v>
      </c>
      <c r="B3554" s="1708">
        <f t="shared" si="927"/>
        <v>10155016</v>
      </c>
      <c r="C3554" s="1002">
        <v>155</v>
      </c>
      <c r="D3554" s="1797" t="s">
        <v>447</v>
      </c>
      <c r="E3554" s="1002">
        <v>16</v>
      </c>
      <c r="F3554" s="1003" t="s">
        <v>3974</v>
      </c>
      <c r="H3554" s="1016" t="s">
        <v>346</v>
      </c>
      <c r="I3554" s="1091" t="s">
        <v>6557</v>
      </c>
      <c r="J3554" s="996"/>
      <c r="K3554" s="997" t="s">
        <v>7930</v>
      </c>
      <c r="L3554" s="1000">
        <f t="shared" si="928"/>
        <v>0</v>
      </c>
      <c r="M3554" s="1000">
        <f t="shared" si="929"/>
        <v>0</v>
      </c>
      <c r="N3554" s="1725">
        <f t="shared" si="930"/>
        <v>0</v>
      </c>
      <c r="Z3554" s="1006" t="str">
        <f t="shared" si="931"/>
        <v xml:space="preserve">Cap.5 Pct.1:  Daca cheltuielile cu personalul (Col.2) # 0, atunci Cifra de afaceri (Col.1) # 0 si invers, pentru Rd.(1 la n). </v>
      </c>
      <c r="AA3554" s="2205">
        <f t="shared" si="925"/>
        <v>1</v>
      </c>
      <c r="AB3554" s="3036">
        <v>155</v>
      </c>
    </row>
    <row r="3555" spans="1:28" x14ac:dyDescent="0.25">
      <c r="A3555" s="1708">
        <f t="shared" ca="1" si="926"/>
        <v>0</v>
      </c>
      <c r="B3555" s="1708">
        <f t="shared" si="927"/>
        <v>10155017</v>
      </c>
      <c r="C3555" s="1002">
        <v>155</v>
      </c>
      <c r="D3555" s="1797" t="s">
        <v>447</v>
      </c>
      <c r="E3555" s="1002">
        <v>17</v>
      </c>
      <c r="F3555" s="1003" t="s">
        <v>3974</v>
      </c>
      <c r="H3555" s="1016" t="s">
        <v>346</v>
      </c>
      <c r="I3555" s="1091" t="s">
        <v>6558</v>
      </c>
      <c r="J3555" s="996"/>
      <c r="K3555" s="997" t="s">
        <v>7931</v>
      </c>
      <c r="L3555" s="1000">
        <f t="shared" si="928"/>
        <v>0</v>
      </c>
      <c r="M3555" s="1000">
        <f t="shared" si="929"/>
        <v>0</v>
      </c>
      <c r="N3555" s="1725">
        <f t="shared" si="930"/>
        <v>0</v>
      </c>
      <c r="Z3555" s="1006" t="str">
        <f t="shared" si="931"/>
        <v xml:space="preserve">Cap.5 Pct.1:  Daca cheltuielile cu personalul (Col.2) # 0, atunci Cifra de afaceri (Col.1) # 0 si invers, pentru Rd.(1 la n). </v>
      </c>
      <c r="AA3555" s="2205">
        <f t="shared" si="925"/>
        <v>1</v>
      </c>
      <c r="AB3555" s="3036">
        <v>155</v>
      </c>
    </row>
    <row r="3556" spans="1:28" x14ac:dyDescent="0.25">
      <c r="A3556" s="1708">
        <f t="shared" ca="1" si="926"/>
        <v>0</v>
      </c>
      <c r="B3556" s="1708">
        <f t="shared" si="927"/>
        <v>10155018</v>
      </c>
      <c r="C3556" s="1002">
        <v>155</v>
      </c>
      <c r="D3556" s="1797" t="s">
        <v>447</v>
      </c>
      <c r="E3556" s="1002">
        <v>18</v>
      </c>
      <c r="F3556" s="1003" t="s">
        <v>3974</v>
      </c>
      <c r="H3556" s="1016" t="s">
        <v>346</v>
      </c>
      <c r="I3556" s="1091" t="s">
        <v>6559</v>
      </c>
      <c r="J3556" s="996"/>
      <c r="K3556" s="997" t="s">
        <v>7932</v>
      </c>
      <c r="L3556" s="1000">
        <f t="shared" si="928"/>
        <v>0</v>
      </c>
      <c r="M3556" s="1000">
        <f t="shared" si="929"/>
        <v>0</v>
      </c>
      <c r="N3556" s="1725">
        <f t="shared" si="930"/>
        <v>0</v>
      </c>
      <c r="Z3556" s="1006" t="str">
        <f t="shared" si="931"/>
        <v xml:space="preserve">Cap.5 Pct.1:  Daca cheltuielile cu personalul (Col.2) # 0, atunci Cifra de afaceri (Col.1) # 0 si invers, pentru Rd.(1 la n). </v>
      </c>
      <c r="AA3556" s="2205">
        <f t="shared" si="925"/>
        <v>1</v>
      </c>
      <c r="AB3556" s="3036">
        <v>155</v>
      </c>
    </row>
    <row r="3557" spans="1:28" x14ac:dyDescent="0.25">
      <c r="A3557" s="1708">
        <f t="shared" ca="1" si="926"/>
        <v>0</v>
      </c>
      <c r="B3557" s="1708">
        <f t="shared" si="927"/>
        <v>10155019</v>
      </c>
      <c r="C3557" s="1002">
        <v>155</v>
      </c>
      <c r="D3557" s="1797" t="s">
        <v>447</v>
      </c>
      <c r="E3557" s="1002">
        <v>19</v>
      </c>
      <c r="F3557" s="1003" t="s">
        <v>3974</v>
      </c>
      <c r="H3557" s="1016" t="s">
        <v>346</v>
      </c>
      <c r="I3557" s="1091" t="s">
        <v>6560</v>
      </c>
      <c r="J3557" s="996"/>
      <c r="K3557" s="997" t="s">
        <v>7933</v>
      </c>
      <c r="L3557" s="1000">
        <f t="shared" si="928"/>
        <v>0</v>
      </c>
      <c r="M3557" s="1000">
        <f t="shared" si="929"/>
        <v>0</v>
      </c>
      <c r="N3557" s="1725">
        <f t="shared" si="930"/>
        <v>0</v>
      </c>
      <c r="Z3557" s="1006" t="str">
        <f t="shared" si="931"/>
        <v xml:space="preserve">Cap.5 Pct.1:  Daca cheltuielile cu personalul (Col.2) # 0, atunci Cifra de afaceri (Col.1) # 0 si invers, pentru Rd.(1 la n). </v>
      </c>
      <c r="AA3557" s="2205">
        <f t="shared" si="925"/>
        <v>1</v>
      </c>
      <c r="AB3557" s="3036">
        <v>155</v>
      </c>
    </row>
    <row r="3558" spans="1:28" x14ac:dyDescent="0.25">
      <c r="A3558" s="1708">
        <f t="shared" ca="1" si="926"/>
        <v>0</v>
      </c>
      <c r="B3558" s="1708">
        <f t="shared" si="927"/>
        <v>10155020</v>
      </c>
      <c r="C3558" s="1002">
        <v>155</v>
      </c>
      <c r="D3558" s="1797" t="s">
        <v>447</v>
      </c>
      <c r="E3558" s="1002">
        <v>20</v>
      </c>
      <c r="F3558" s="1003" t="s">
        <v>3974</v>
      </c>
      <c r="H3558" s="1016" t="s">
        <v>346</v>
      </c>
      <c r="I3558" s="1091" t="s">
        <v>6561</v>
      </c>
      <c r="J3558" s="996"/>
      <c r="K3558" s="997" t="s">
        <v>7934</v>
      </c>
      <c r="L3558" s="1000">
        <f t="shared" si="928"/>
        <v>0</v>
      </c>
      <c r="M3558" s="1000">
        <f t="shared" si="929"/>
        <v>0</v>
      </c>
      <c r="N3558" s="1725">
        <f t="shared" si="930"/>
        <v>0</v>
      </c>
      <c r="Z3558" s="1006" t="str">
        <f t="shared" si="931"/>
        <v xml:space="preserve">Cap.5 Pct.1:  Daca cheltuielile cu personalul (Col.2) # 0, atunci Cifra de afaceri (Col.1) # 0 si invers, pentru Rd.(1 la n). </v>
      </c>
      <c r="AA3558" s="2205">
        <f t="shared" si="925"/>
        <v>1</v>
      </c>
      <c r="AB3558" s="3036">
        <v>155</v>
      </c>
    </row>
    <row r="3559" spans="1:28" x14ac:dyDescent="0.25">
      <c r="A3559" s="1708">
        <f t="shared" ca="1" si="926"/>
        <v>0</v>
      </c>
      <c r="B3559" s="1708">
        <f t="shared" si="927"/>
        <v>10155021</v>
      </c>
      <c r="C3559" s="1002">
        <v>155</v>
      </c>
      <c r="D3559" s="1797" t="s">
        <v>447</v>
      </c>
      <c r="E3559" s="1002">
        <v>21</v>
      </c>
      <c r="F3559" s="1003" t="s">
        <v>3974</v>
      </c>
      <c r="H3559" s="1016" t="s">
        <v>346</v>
      </c>
      <c r="I3559" s="1091" t="s">
        <v>6562</v>
      </c>
      <c r="J3559" s="996"/>
      <c r="K3559" s="997" t="s">
        <v>7935</v>
      </c>
      <c r="L3559" s="1000">
        <f t="shared" si="928"/>
        <v>0</v>
      </c>
      <c r="M3559" s="1000">
        <f t="shared" si="929"/>
        <v>0</v>
      </c>
      <c r="N3559" s="1725">
        <f t="shared" si="930"/>
        <v>0</v>
      </c>
      <c r="Z3559" s="1006" t="str">
        <f t="shared" si="931"/>
        <v xml:space="preserve">Cap.5 Pct.1:  Daca cheltuielile cu personalul (Col.2) # 0, atunci Cifra de afaceri (Col.1) # 0 si invers, pentru Rd.(1 la n). </v>
      </c>
      <c r="AA3559" s="2205">
        <f t="shared" si="925"/>
        <v>1</v>
      </c>
      <c r="AB3559" s="3036">
        <v>155</v>
      </c>
    </row>
    <row r="3560" spans="1:28" x14ac:dyDescent="0.25">
      <c r="A3560" s="1708">
        <f t="shared" ca="1" si="926"/>
        <v>0</v>
      </c>
      <c r="B3560" s="1708">
        <f t="shared" si="927"/>
        <v>10155022</v>
      </c>
      <c r="C3560" s="1002">
        <v>155</v>
      </c>
      <c r="D3560" s="1797" t="s">
        <v>447</v>
      </c>
      <c r="E3560" s="1002">
        <v>22</v>
      </c>
      <c r="F3560" s="1003" t="s">
        <v>3974</v>
      </c>
      <c r="H3560" s="1016" t="s">
        <v>346</v>
      </c>
      <c r="I3560" s="1091" t="s">
        <v>6563</v>
      </c>
      <c r="J3560" s="996"/>
      <c r="K3560" s="997" t="s">
        <v>7936</v>
      </c>
      <c r="L3560" s="1000">
        <f t="shared" si="928"/>
        <v>0</v>
      </c>
      <c r="M3560" s="1000">
        <f t="shared" si="929"/>
        <v>0</v>
      </c>
      <c r="N3560" s="1725">
        <f t="shared" si="930"/>
        <v>0</v>
      </c>
      <c r="Z3560" s="1006" t="str">
        <f t="shared" si="931"/>
        <v xml:space="preserve">Cap.5 Pct.1:  Daca cheltuielile cu personalul (Col.2) # 0, atunci Cifra de afaceri (Col.1) # 0 si invers, pentru Rd.(1 la n). </v>
      </c>
      <c r="AA3560" s="2205">
        <f t="shared" si="925"/>
        <v>1</v>
      </c>
      <c r="AB3560" s="3036">
        <v>155</v>
      </c>
    </row>
    <row r="3561" spans="1:28" x14ac:dyDescent="0.25">
      <c r="A3561" s="1708">
        <f t="shared" ca="1" si="926"/>
        <v>0</v>
      </c>
      <c r="B3561" s="1708">
        <f t="shared" si="927"/>
        <v>10155023</v>
      </c>
      <c r="C3561" s="1002">
        <v>155</v>
      </c>
      <c r="D3561" s="1797" t="s">
        <v>447</v>
      </c>
      <c r="E3561" s="1002">
        <v>23</v>
      </c>
      <c r="F3561" s="1003" t="s">
        <v>3974</v>
      </c>
      <c r="H3561" s="1016" t="s">
        <v>346</v>
      </c>
      <c r="I3561" s="1091" t="s">
        <v>6564</v>
      </c>
      <c r="J3561" s="996"/>
      <c r="K3561" s="997" t="s">
        <v>7937</v>
      </c>
      <c r="L3561" s="1000">
        <f t="shared" si="928"/>
        <v>0</v>
      </c>
      <c r="M3561" s="1000">
        <f t="shared" si="929"/>
        <v>0</v>
      </c>
      <c r="N3561" s="1725">
        <f t="shared" si="930"/>
        <v>0</v>
      </c>
      <c r="Z3561" s="1006" t="str">
        <f t="shared" si="931"/>
        <v xml:space="preserve">Cap.5 Pct.1:  Daca cheltuielile cu personalul (Col.2) # 0, atunci Cifra de afaceri (Col.1) # 0 si invers, pentru Rd.(1 la n). </v>
      </c>
      <c r="AA3561" s="2205">
        <f t="shared" si="925"/>
        <v>1</v>
      </c>
      <c r="AB3561" s="3036">
        <v>155</v>
      </c>
    </row>
    <row r="3562" spans="1:28" x14ac:dyDescent="0.25">
      <c r="A3562" s="1708">
        <f t="shared" ca="1" si="926"/>
        <v>0</v>
      </c>
      <c r="B3562" s="1708">
        <f t="shared" si="927"/>
        <v>10155024</v>
      </c>
      <c r="C3562" s="1002">
        <v>155</v>
      </c>
      <c r="D3562" s="1797" t="s">
        <v>447</v>
      </c>
      <c r="E3562" s="1002">
        <v>24</v>
      </c>
      <c r="F3562" s="1003" t="s">
        <v>3974</v>
      </c>
      <c r="H3562" s="1016" t="s">
        <v>346</v>
      </c>
      <c r="I3562" s="1091" t="s">
        <v>6565</v>
      </c>
      <c r="J3562" s="996"/>
      <c r="K3562" s="997" t="s">
        <v>7938</v>
      </c>
      <c r="L3562" s="1000">
        <f t="shared" si="928"/>
        <v>0</v>
      </c>
      <c r="M3562" s="1000">
        <f t="shared" si="929"/>
        <v>0</v>
      </c>
      <c r="N3562" s="1725">
        <f t="shared" si="930"/>
        <v>0</v>
      </c>
      <c r="Z3562" s="1006" t="str">
        <f t="shared" si="931"/>
        <v xml:space="preserve">Cap.5 Pct.1:  Daca cheltuielile cu personalul (Col.2) # 0, atunci Cifra de afaceri (Col.1) # 0 si invers, pentru Rd.(1 la n). </v>
      </c>
      <c r="AA3562" s="2205">
        <f t="shared" si="925"/>
        <v>1</v>
      </c>
      <c r="AB3562" s="3036">
        <v>155</v>
      </c>
    </row>
    <row r="3563" spans="1:28" x14ac:dyDescent="0.25">
      <c r="A3563" s="1708">
        <f t="shared" ca="1" si="926"/>
        <v>0</v>
      </c>
      <c r="B3563" s="1708">
        <f t="shared" si="927"/>
        <v>10155025</v>
      </c>
      <c r="C3563" s="1002">
        <v>155</v>
      </c>
      <c r="D3563" s="1797" t="s">
        <v>447</v>
      </c>
      <c r="E3563" s="1002">
        <v>25</v>
      </c>
      <c r="F3563" s="1003" t="s">
        <v>3974</v>
      </c>
      <c r="H3563" s="1016" t="s">
        <v>346</v>
      </c>
      <c r="I3563" s="1091" t="s">
        <v>6566</v>
      </c>
      <c r="J3563" s="996"/>
      <c r="K3563" s="997" t="s">
        <v>7939</v>
      </c>
      <c r="L3563" s="1000">
        <f t="shared" si="928"/>
        <v>0</v>
      </c>
      <c r="M3563" s="1000">
        <f t="shared" si="929"/>
        <v>0</v>
      </c>
      <c r="N3563" s="1725">
        <f t="shared" si="930"/>
        <v>0</v>
      </c>
      <c r="Z3563" s="1006" t="str">
        <f t="shared" si="931"/>
        <v xml:space="preserve">Cap.5 Pct.1:  Daca cheltuielile cu personalul (Col.2) # 0, atunci Cifra de afaceri (Col.1) # 0 si invers, pentru Rd.(1 la n). </v>
      </c>
      <c r="AA3563" s="2205">
        <f t="shared" si="925"/>
        <v>1</v>
      </c>
      <c r="AB3563" s="3036">
        <v>155</v>
      </c>
    </row>
    <row r="3564" spans="1:28" x14ac:dyDescent="0.25">
      <c r="A3564" s="1708">
        <f t="shared" ca="1" si="926"/>
        <v>0</v>
      </c>
      <c r="B3564" s="1708">
        <f t="shared" si="927"/>
        <v>10155026</v>
      </c>
      <c r="C3564" s="1002">
        <v>155</v>
      </c>
      <c r="D3564" s="1797" t="s">
        <v>447</v>
      </c>
      <c r="E3564" s="1002">
        <v>26</v>
      </c>
      <c r="F3564" s="1003" t="s">
        <v>3974</v>
      </c>
      <c r="H3564" s="1016" t="s">
        <v>346</v>
      </c>
      <c r="I3564" s="1091" t="s">
        <v>6567</v>
      </c>
      <c r="J3564" s="996"/>
      <c r="K3564" s="997" t="s">
        <v>7940</v>
      </c>
      <c r="L3564" s="1000">
        <f t="shared" si="928"/>
        <v>0</v>
      </c>
      <c r="M3564" s="1000">
        <f t="shared" si="929"/>
        <v>0</v>
      </c>
      <c r="N3564" s="1725">
        <f t="shared" si="930"/>
        <v>0</v>
      </c>
      <c r="Z3564" s="1006" t="str">
        <f t="shared" si="931"/>
        <v xml:space="preserve">Cap.5 Pct.1:  Daca cheltuielile cu personalul (Col.2) # 0, atunci Cifra de afaceri (Col.1) # 0 si invers, pentru Rd.(1 la n). </v>
      </c>
      <c r="AA3564" s="2205">
        <f t="shared" si="925"/>
        <v>1</v>
      </c>
      <c r="AB3564" s="3036">
        <v>155</v>
      </c>
    </row>
    <row r="3565" spans="1:28" x14ac:dyDescent="0.25">
      <c r="A3565" s="1708">
        <f t="shared" ca="1" si="926"/>
        <v>0</v>
      </c>
      <c r="B3565" s="1708">
        <f t="shared" si="927"/>
        <v>10155027</v>
      </c>
      <c r="C3565" s="1002">
        <v>155</v>
      </c>
      <c r="D3565" s="1797" t="s">
        <v>447</v>
      </c>
      <c r="E3565" s="1002">
        <v>27</v>
      </c>
      <c r="F3565" s="1003" t="s">
        <v>3974</v>
      </c>
      <c r="H3565" s="1016" t="s">
        <v>346</v>
      </c>
      <c r="I3565" s="1091" t="s">
        <v>6568</v>
      </c>
      <c r="J3565" s="996"/>
      <c r="K3565" s="997" t="s">
        <v>7941</v>
      </c>
      <c r="L3565" s="1000">
        <f t="shared" si="928"/>
        <v>0</v>
      </c>
      <c r="M3565" s="1000">
        <f t="shared" si="929"/>
        <v>0</v>
      </c>
      <c r="N3565" s="1725">
        <f t="shared" si="930"/>
        <v>0</v>
      </c>
      <c r="Z3565" s="1006" t="str">
        <f t="shared" si="931"/>
        <v xml:space="preserve">Cap.5 Pct.1:  Daca cheltuielile cu personalul (Col.2) # 0, atunci Cifra de afaceri (Col.1) # 0 si invers, pentru Rd.(1 la n). </v>
      </c>
      <c r="AA3565" s="2205">
        <f t="shared" si="925"/>
        <v>1</v>
      </c>
      <c r="AB3565" s="3036">
        <v>155</v>
      </c>
    </row>
    <row r="3566" spans="1:28" x14ac:dyDescent="0.25">
      <c r="A3566" s="1708">
        <f t="shared" ca="1" si="926"/>
        <v>0</v>
      </c>
      <c r="B3566" s="1708">
        <f t="shared" si="927"/>
        <v>10155028</v>
      </c>
      <c r="C3566" s="1002">
        <v>155</v>
      </c>
      <c r="D3566" s="1797" t="s">
        <v>447</v>
      </c>
      <c r="E3566" s="1002">
        <v>28</v>
      </c>
      <c r="F3566" s="1003" t="s">
        <v>3974</v>
      </c>
      <c r="H3566" s="1016" t="s">
        <v>346</v>
      </c>
      <c r="I3566" s="1091" t="s">
        <v>6569</v>
      </c>
      <c r="J3566" s="996"/>
      <c r="K3566" s="997" t="s">
        <v>7942</v>
      </c>
      <c r="L3566" s="1000">
        <f t="shared" si="928"/>
        <v>0</v>
      </c>
      <c r="M3566" s="1000">
        <f t="shared" si="929"/>
        <v>0</v>
      </c>
      <c r="N3566" s="1725">
        <f t="shared" si="930"/>
        <v>0</v>
      </c>
      <c r="Z3566" s="1006" t="str">
        <f t="shared" si="931"/>
        <v xml:space="preserve">Cap.5 Pct.1:  Daca cheltuielile cu personalul (Col.2) # 0, atunci Cifra de afaceri (Col.1) # 0 si invers, pentru Rd.(1 la n). </v>
      </c>
      <c r="AA3566" s="2205">
        <f t="shared" si="925"/>
        <v>1</v>
      </c>
      <c r="AB3566" s="3036">
        <v>155</v>
      </c>
    </row>
    <row r="3567" spans="1:28" x14ac:dyDescent="0.25">
      <c r="A3567" s="1708">
        <f t="shared" ca="1" si="926"/>
        <v>0</v>
      </c>
      <c r="B3567" s="1708">
        <f t="shared" si="927"/>
        <v>10155029</v>
      </c>
      <c r="C3567" s="1002">
        <v>155</v>
      </c>
      <c r="D3567" s="1797" t="s">
        <v>447</v>
      </c>
      <c r="E3567" s="1002">
        <v>29</v>
      </c>
      <c r="F3567" s="1003" t="s">
        <v>3974</v>
      </c>
      <c r="H3567" s="1016" t="s">
        <v>346</v>
      </c>
      <c r="I3567" s="1091" t="s">
        <v>6570</v>
      </c>
      <c r="J3567" s="996"/>
      <c r="K3567" s="997" t="s">
        <v>7943</v>
      </c>
      <c r="L3567" s="1000">
        <f t="shared" si="928"/>
        <v>0</v>
      </c>
      <c r="M3567" s="1000">
        <f t="shared" si="929"/>
        <v>0</v>
      </c>
      <c r="N3567" s="1725">
        <f t="shared" si="930"/>
        <v>0</v>
      </c>
      <c r="Z3567" s="1006" t="str">
        <f t="shared" si="931"/>
        <v xml:space="preserve">Cap.5 Pct.1:  Daca cheltuielile cu personalul (Col.2) # 0, atunci Cifra de afaceri (Col.1) # 0 si invers, pentru Rd.(1 la n). </v>
      </c>
      <c r="AA3567" s="2205">
        <f t="shared" si="925"/>
        <v>1</v>
      </c>
      <c r="AB3567" s="3036">
        <v>155</v>
      </c>
    </row>
    <row r="3568" spans="1:28" x14ac:dyDescent="0.25">
      <c r="A3568" s="1708">
        <f t="shared" ca="1" si="926"/>
        <v>0</v>
      </c>
      <c r="B3568" s="1708">
        <f t="shared" si="927"/>
        <v>10155030</v>
      </c>
      <c r="C3568" s="1002">
        <v>155</v>
      </c>
      <c r="D3568" s="1797" t="s">
        <v>447</v>
      </c>
      <c r="E3568" s="1002">
        <v>30</v>
      </c>
      <c r="F3568" s="1003" t="s">
        <v>3974</v>
      </c>
      <c r="H3568" s="1016" t="s">
        <v>346</v>
      </c>
      <c r="I3568" s="1091" t="s">
        <v>6571</v>
      </c>
      <c r="J3568" s="996"/>
      <c r="K3568" s="997" t="s">
        <v>7944</v>
      </c>
      <c r="L3568" s="1000">
        <f t="shared" si="928"/>
        <v>0</v>
      </c>
      <c r="M3568" s="1000">
        <f t="shared" si="929"/>
        <v>0</v>
      </c>
      <c r="N3568" s="1725">
        <f t="shared" si="930"/>
        <v>0</v>
      </c>
      <c r="Z3568" s="1006" t="str">
        <f t="shared" si="931"/>
        <v xml:space="preserve">Cap.5 Pct.1:  Daca cheltuielile cu personalul (Col.2) # 0, atunci Cifra de afaceri (Col.1) # 0 si invers, pentru Rd.(1 la n). </v>
      </c>
      <c r="AA3568" s="2205">
        <f t="shared" si="925"/>
        <v>1</v>
      </c>
      <c r="AB3568" s="3036">
        <v>155</v>
      </c>
    </row>
    <row r="3569" spans="1:28" x14ac:dyDescent="0.25">
      <c r="A3569" s="1708">
        <f t="shared" ca="1" si="926"/>
        <v>0</v>
      </c>
      <c r="B3569" s="1708">
        <f t="shared" si="927"/>
        <v>10155031</v>
      </c>
      <c r="C3569" s="1002">
        <v>155</v>
      </c>
      <c r="D3569" s="1797" t="s">
        <v>447</v>
      </c>
      <c r="E3569" s="1002">
        <v>31</v>
      </c>
      <c r="F3569" s="1003" t="s">
        <v>3974</v>
      </c>
      <c r="H3569" s="1016" t="s">
        <v>346</v>
      </c>
      <c r="I3569" s="1091" t="s">
        <v>6572</v>
      </c>
      <c r="J3569" s="996"/>
      <c r="K3569" s="997" t="s">
        <v>7945</v>
      </c>
      <c r="L3569" s="1000">
        <f t="shared" si="928"/>
        <v>0</v>
      </c>
      <c r="M3569" s="1000">
        <f t="shared" si="929"/>
        <v>0</v>
      </c>
      <c r="N3569" s="1725">
        <f t="shared" si="930"/>
        <v>0</v>
      </c>
      <c r="Z3569" s="1006" t="str">
        <f t="shared" si="931"/>
        <v xml:space="preserve">Cap.5 Pct.1:  Daca cheltuielile cu personalul (Col.2) # 0, atunci Cifra de afaceri (Col.1) # 0 si invers, pentru Rd.(1 la n). </v>
      </c>
      <c r="AA3569" s="2205">
        <f t="shared" si="925"/>
        <v>1</v>
      </c>
      <c r="AB3569" s="3036">
        <v>155</v>
      </c>
    </row>
    <row r="3570" spans="1:28" x14ac:dyDescent="0.25">
      <c r="A3570" s="1708">
        <f t="shared" ca="1" si="926"/>
        <v>0</v>
      </c>
      <c r="B3570" s="1708">
        <f t="shared" si="927"/>
        <v>10155032</v>
      </c>
      <c r="C3570" s="1002">
        <v>155</v>
      </c>
      <c r="D3570" s="1797" t="s">
        <v>447</v>
      </c>
      <c r="E3570" s="1002">
        <v>32</v>
      </c>
      <c r="F3570" s="1003" t="s">
        <v>3974</v>
      </c>
      <c r="H3570" s="1016" t="s">
        <v>346</v>
      </c>
      <c r="I3570" s="1091" t="s">
        <v>6573</v>
      </c>
      <c r="J3570" s="996"/>
      <c r="K3570" s="997" t="s">
        <v>7946</v>
      </c>
      <c r="L3570" s="1000">
        <f t="shared" si="928"/>
        <v>0</v>
      </c>
      <c r="M3570" s="1000">
        <f t="shared" si="929"/>
        <v>0</v>
      </c>
      <c r="N3570" s="1725">
        <f t="shared" si="930"/>
        <v>0</v>
      </c>
      <c r="Z3570" s="1006" t="str">
        <f t="shared" si="931"/>
        <v xml:space="preserve">Cap.5 Pct.1:  Daca cheltuielile cu personalul (Col.2) # 0, atunci Cifra de afaceri (Col.1) # 0 si invers, pentru Rd.(1 la n). </v>
      </c>
      <c r="AA3570" s="2205">
        <f t="shared" si="925"/>
        <v>1</v>
      </c>
      <c r="AB3570" s="3036">
        <v>155</v>
      </c>
    </row>
    <row r="3571" spans="1:28" x14ac:dyDescent="0.25">
      <c r="A3571" s="1708">
        <f t="shared" ca="1" si="926"/>
        <v>0</v>
      </c>
      <c r="B3571" s="1708">
        <f t="shared" si="927"/>
        <v>10155033</v>
      </c>
      <c r="C3571" s="1002">
        <v>155</v>
      </c>
      <c r="D3571" s="1797" t="s">
        <v>447</v>
      </c>
      <c r="E3571" s="1002">
        <v>33</v>
      </c>
      <c r="F3571" s="1003" t="s">
        <v>3974</v>
      </c>
      <c r="H3571" s="1016" t="s">
        <v>346</v>
      </c>
      <c r="I3571" s="1091" t="s">
        <v>6574</v>
      </c>
      <c r="J3571" s="996"/>
      <c r="K3571" s="997" t="s">
        <v>7947</v>
      </c>
      <c r="L3571" s="1000">
        <f t="shared" si="928"/>
        <v>0</v>
      </c>
      <c r="M3571" s="1000">
        <f t="shared" si="929"/>
        <v>0</v>
      </c>
      <c r="N3571" s="1725">
        <f t="shared" si="930"/>
        <v>0</v>
      </c>
      <c r="Z3571" s="1006" t="str">
        <f t="shared" si="931"/>
        <v xml:space="preserve">Cap.5 Pct.1:  Daca cheltuielile cu personalul (Col.2) # 0, atunci Cifra de afaceri (Col.1) # 0 si invers, pentru Rd.(1 la n). </v>
      </c>
      <c r="AA3571" s="2205">
        <f t="shared" si="925"/>
        <v>1</v>
      </c>
      <c r="AB3571" s="3036">
        <v>155</v>
      </c>
    </row>
    <row r="3572" spans="1:28" x14ac:dyDescent="0.25">
      <c r="A3572" s="1708">
        <f t="shared" ca="1" si="926"/>
        <v>0</v>
      </c>
      <c r="B3572" s="1708">
        <f t="shared" si="927"/>
        <v>10155034</v>
      </c>
      <c r="C3572" s="1002">
        <v>155</v>
      </c>
      <c r="D3572" s="1797" t="s">
        <v>447</v>
      </c>
      <c r="E3572" s="1002">
        <v>34</v>
      </c>
      <c r="F3572" s="1003" t="s">
        <v>3974</v>
      </c>
      <c r="H3572" s="1016" t="s">
        <v>346</v>
      </c>
      <c r="I3572" s="1091" t="s">
        <v>6575</v>
      </c>
      <c r="J3572" s="996"/>
      <c r="K3572" s="997" t="s">
        <v>7948</v>
      </c>
      <c r="L3572" s="1000">
        <f t="shared" si="928"/>
        <v>0</v>
      </c>
      <c r="M3572" s="1000">
        <f t="shared" si="929"/>
        <v>0</v>
      </c>
      <c r="N3572" s="1725">
        <f t="shared" si="930"/>
        <v>0</v>
      </c>
      <c r="Z3572" s="1006" t="str">
        <f t="shared" si="931"/>
        <v xml:space="preserve">Cap.5 Pct.1:  Daca cheltuielile cu personalul (Col.2) # 0, atunci Cifra de afaceri (Col.1) # 0 si invers, pentru Rd.(1 la n). </v>
      </c>
      <c r="AA3572" s="2205">
        <f t="shared" si="925"/>
        <v>1</v>
      </c>
      <c r="AB3572" s="3036">
        <v>155</v>
      </c>
    </row>
    <row r="3573" spans="1:28" x14ac:dyDescent="0.25">
      <c r="A3573" s="1708">
        <f t="shared" ca="1" si="926"/>
        <v>0</v>
      </c>
      <c r="B3573" s="1708">
        <f t="shared" si="927"/>
        <v>10155035</v>
      </c>
      <c r="C3573" s="1002">
        <v>155</v>
      </c>
      <c r="D3573" s="1797" t="s">
        <v>447</v>
      </c>
      <c r="E3573" s="1002">
        <v>35</v>
      </c>
      <c r="F3573" s="1003" t="s">
        <v>3974</v>
      </c>
      <c r="H3573" s="1016" t="s">
        <v>346</v>
      </c>
      <c r="I3573" s="1091" t="s">
        <v>6576</v>
      </c>
      <c r="J3573" s="996"/>
      <c r="K3573" s="997" t="s">
        <v>7949</v>
      </c>
      <c r="L3573" s="1000">
        <f t="shared" si="928"/>
        <v>0</v>
      </c>
      <c r="M3573" s="1000">
        <f t="shared" si="929"/>
        <v>0</v>
      </c>
      <c r="N3573" s="1725">
        <f t="shared" si="930"/>
        <v>0</v>
      </c>
      <c r="Z3573" s="1006" t="str">
        <f t="shared" si="931"/>
        <v xml:space="preserve">Cap.5 Pct.1:  Daca cheltuielile cu personalul (Col.2) # 0, atunci Cifra de afaceri (Col.1) # 0 si invers, pentru Rd.(1 la n). </v>
      </c>
      <c r="AA3573" s="2205">
        <f t="shared" si="925"/>
        <v>1</v>
      </c>
      <c r="AB3573" s="3036">
        <v>155</v>
      </c>
    </row>
    <row r="3574" spans="1:28" x14ac:dyDescent="0.25">
      <c r="A3574" s="1708">
        <f t="shared" ca="1" si="926"/>
        <v>0</v>
      </c>
      <c r="B3574" s="1708">
        <f t="shared" si="927"/>
        <v>10155036</v>
      </c>
      <c r="C3574" s="1002">
        <v>155</v>
      </c>
      <c r="D3574" s="1797" t="s">
        <v>447</v>
      </c>
      <c r="E3574" s="1002">
        <v>36</v>
      </c>
      <c r="F3574" s="1003" t="s">
        <v>3974</v>
      </c>
      <c r="H3574" s="1016" t="s">
        <v>346</v>
      </c>
      <c r="I3574" s="1091" t="s">
        <v>6577</v>
      </c>
      <c r="J3574" s="996"/>
      <c r="K3574" s="997" t="s">
        <v>7950</v>
      </c>
      <c r="L3574" s="1000">
        <f t="shared" si="928"/>
        <v>0</v>
      </c>
      <c r="M3574" s="1000">
        <f t="shared" si="929"/>
        <v>0</v>
      </c>
      <c r="N3574" s="1725">
        <f t="shared" si="930"/>
        <v>0</v>
      </c>
      <c r="Z3574" s="1006" t="str">
        <f t="shared" si="931"/>
        <v xml:space="preserve">Cap.5 Pct.1:  Daca cheltuielile cu personalul (Col.2) # 0, atunci Cifra de afaceri (Col.1) # 0 si invers, pentru Rd.(1 la n). </v>
      </c>
      <c r="AA3574" s="2205">
        <f t="shared" si="925"/>
        <v>1</v>
      </c>
      <c r="AB3574" s="3036">
        <v>155</v>
      </c>
    </row>
    <row r="3575" spans="1:28" x14ac:dyDescent="0.25">
      <c r="A3575" s="1708">
        <f t="shared" ca="1" si="926"/>
        <v>0</v>
      </c>
      <c r="B3575" s="1708">
        <f t="shared" si="927"/>
        <v>10155037</v>
      </c>
      <c r="C3575" s="1002">
        <v>155</v>
      </c>
      <c r="D3575" s="1797" t="s">
        <v>447</v>
      </c>
      <c r="E3575" s="1002">
        <v>37</v>
      </c>
      <c r="F3575" s="1003" t="s">
        <v>3974</v>
      </c>
      <c r="H3575" s="1016" t="s">
        <v>346</v>
      </c>
      <c r="I3575" s="1091" t="s">
        <v>6578</v>
      </c>
      <c r="J3575" s="996"/>
      <c r="K3575" s="997" t="s">
        <v>7951</v>
      </c>
      <c r="L3575" s="1000">
        <f t="shared" si="928"/>
        <v>0</v>
      </c>
      <c r="M3575" s="1000">
        <f t="shared" si="929"/>
        <v>0</v>
      </c>
      <c r="N3575" s="1725">
        <f t="shared" si="930"/>
        <v>0</v>
      </c>
      <c r="Z3575" s="1006" t="str">
        <f t="shared" si="931"/>
        <v xml:space="preserve">Cap.5 Pct.1:  Daca cheltuielile cu personalul (Col.2) # 0, atunci Cifra de afaceri (Col.1) # 0 si invers, pentru Rd.(1 la n). </v>
      </c>
      <c r="AA3575" s="2205">
        <f t="shared" si="925"/>
        <v>1</v>
      </c>
      <c r="AB3575" s="3036">
        <v>155</v>
      </c>
    </row>
    <row r="3576" spans="1:28" x14ac:dyDescent="0.25">
      <c r="A3576" s="1708">
        <f t="shared" ca="1" si="926"/>
        <v>0</v>
      </c>
      <c r="B3576" s="1708">
        <f t="shared" si="927"/>
        <v>10155038</v>
      </c>
      <c r="C3576" s="1002">
        <v>155</v>
      </c>
      <c r="D3576" s="1797" t="s">
        <v>447</v>
      </c>
      <c r="E3576" s="1002">
        <v>38</v>
      </c>
      <c r="F3576" s="1003" t="s">
        <v>3974</v>
      </c>
      <c r="H3576" s="1016" t="s">
        <v>346</v>
      </c>
      <c r="I3576" s="1091" t="s">
        <v>6579</v>
      </c>
      <c r="J3576" s="996"/>
      <c r="K3576" s="997" t="s">
        <v>7952</v>
      </c>
      <c r="L3576" s="1000">
        <f t="shared" si="928"/>
        <v>0</v>
      </c>
      <c r="M3576" s="1000">
        <f t="shared" si="929"/>
        <v>0</v>
      </c>
      <c r="N3576" s="1725">
        <f t="shared" si="930"/>
        <v>0</v>
      </c>
      <c r="Z3576" s="1006" t="str">
        <f t="shared" si="931"/>
        <v xml:space="preserve">Cap.5 Pct.1:  Daca cheltuielile cu personalul (Col.2) # 0, atunci Cifra de afaceri (Col.1) # 0 si invers, pentru Rd.(1 la n). </v>
      </c>
      <c r="AA3576" s="2205">
        <f t="shared" si="925"/>
        <v>1</v>
      </c>
      <c r="AB3576" s="3036">
        <v>155</v>
      </c>
    </row>
    <row r="3577" spans="1:28" x14ac:dyDescent="0.25">
      <c r="A3577" s="1708">
        <f t="shared" ca="1" si="926"/>
        <v>0</v>
      </c>
      <c r="B3577" s="1708">
        <f t="shared" si="927"/>
        <v>10155039</v>
      </c>
      <c r="C3577" s="1002">
        <v>155</v>
      </c>
      <c r="D3577" s="1797" t="s">
        <v>447</v>
      </c>
      <c r="E3577" s="1002">
        <v>39</v>
      </c>
      <c r="F3577" s="1003" t="s">
        <v>3974</v>
      </c>
      <c r="H3577" s="1016" t="s">
        <v>346</v>
      </c>
      <c r="I3577" s="1091" t="s">
        <v>6580</v>
      </c>
      <c r="J3577" s="996"/>
      <c r="K3577" s="997" t="s">
        <v>7953</v>
      </c>
      <c r="L3577" s="1000">
        <f t="shared" si="928"/>
        <v>0</v>
      </c>
      <c r="M3577" s="1000">
        <f t="shared" si="929"/>
        <v>0</v>
      </c>
      <c r="N3577" s="1725">
        <f t="shared" si="930"/>
        <v>0</v>
      </c>
      <c r="Z3577" s="1006" t="str">
        <f t="shared" si="931"/>
        <v xml:space="preserve">Cap.5 Pct.1:  Daca cheltuielile cu personalul (Col.2) # 0, atunci Cifra de afaceri (Col.1) # 0 si invers, pentru Rd.(1 la n). </v>
      </c>
      <c r="AA3577" s="2205">
        <f t="shared" si="925"/>
        <v>1</v>
      </c>
      <c r="AB3577" s="3036">
        <v>155</v>
      </c>
    </row>
    <row r="3578" spans="1:28" x14ac:dyDescent="0.25">
      <c r="A3578" s="1708">
        <f t="shared" ca="1" si="926"/>
        <v>0</v>
      </c>
      <c r="B3578" s="1708">
        <f t="shared" si="927"/>
        <v>10155040</v>
      </c>
      <c r="C3578" s="1002">
        <v>155</v>
      </c>
      <c r="D3578" s="1797" t="s">
        <v>447</v>
      </c>
      <c r="E3578" s="1002">
        <v>40</v>
      </c>
      <c r="F3578" s="1003" t="s">
        <v>3974</v>
      </c>
      <c r="H3578" s="1016" t="s">
        <v>346</v>
      </c>
      <c r="I3578" s="1091" t="s">
        <v>6581</v>
      </c>
      <c r="J3578" s="996"/>
      <c r="K3578" s="997" t="s">
        <v>7954</v>
      </c>
      <c r="L3578" s="1000">
        <f t="shared" si="928"/>
        <v>0</v>
      </c>
      <c r="M3578" s="1000">
        <f t="shared" si="929"/>
        <v>0</v>
      </c>
      <c r="N3578" s="1725">
        <f t="shared" si="930"/>
        <v>0</v>
      </c>
      <c r="Z3578" s="1006" t="str">
        <f t="shared" si="931"/>
        <v xml:space="preserve">Cap.5 Pct.1:  Daca cheltuielile cu personalul (Col.2) # 0, atunci Cifra de afaceri (Col.1) # 0 si invers, pentru Rd.(1 la n). </v>
      </c>
      <c r="AA3578" s="2205">
        <f t="shared" si="925"/>
        <v>1</v>
      </c>
      <c r="AB3578" s="3036">
        <v>155</v>
      </c>
    </row>
    <row r="3579" spans="1:28" x14ac:dyDescent="0.25">
      <c r="A3579" s="1708">
        <f t="shared" ca="1" si="926"/>
        <v>0</v>
      </c>
      <c r="B3579" s="1708">
        <f t="shared" si="927"/>
        <v>10155041</v>
      </c>
      <c r="C3579" s="1002">
        <v>155</v>
      </c>
      <c r="D3579" s="1797" t="s">
        <v>447</v>
      </c>
      <c r="E3579" s="1002">
        <v>41</v>
      </c>
      <c r="F3579" s="1003" t="s">
        <v>3974</v>
      </c>
      <c r="H3579" s="1016" t="s">
        <v>346</v>
      </c>
      <c r="I3579" s="1091" t="s">
        <v>6582</v>
      </c>
      <c r="J3579" s="996"/>
      <c r="K3579" s="997" t="s">
        <v>7955</v>
      </c>
      <c r="L3579" s="1000">
        <f t="shared" si="928"/>
        <v>0</v>
      </c>
      <c r="M3579" s="1000">
        <f t="shared" si="929"/>
        <v>0</v>
      </c>
      <c r="N3579" s="1725">
        <f t="shared" si="930"/>
        <v>0</v>
      </c>
      <c r="Z3579" s="1006" t="str">
        <f t="shared" si="931"/>
        <v xml:space="preserve">Cap.5 Pct.1:  Daca cheltuielile cu personalul (Col.2) # 0, atunci Cifra de afaceri (Col.1) # 0 si invers, pentru Rd.(1 la n). </v>
      </c>
      <c r="AA3579" s="2205">
        <f t="shared" ref="AA3579:AA3642" si="932">COUNTIF(B:B,B3579)</f>
        <v>1</v>
      </c>
      <c r="AB3579" s="3036">
        <v>155</v>
      </c>
    </row>
    <row r="3580" spans="1:28" x14ac:dyDescent="0.25">
      <c r="A3580" s="1708">
        <f t="shared" ca="1" si="926"/>
        <v>0</v>
      </c>
      <c r="B3580" s="1708">
        <f t="shared" si="927"/>
        <v>10155042</v>
      </c>
      <c r="C3580" s="1002">
        <v>155</v>
      </c>
      <c r="D3580" s="1797" t="s">
        <v>447</v>
      </c>
      <c r="E3580" s="1002">
        <v>42</v>
      </c>
      <c r="F3580" s="1003" t="s">
        <v>3974</v>
      </c>
      <c r="H3580" s="1016" t="s">
        <v>346</v>
      </c>
      <c r="I3580" s="1091" t="s">
        <v>6583</v>
      </c>
      <c r="J3580" s="996"/>
      <c r="K3580" s="997" t="s">
        <v>7956</v>
      </c>
      <c r="L3580" s="1000">
        <f t="shared" si="928"/>
        <v>0</v>
      </c>
      <c r="M3580" s="1000">
        <f t="shared" si="929"/>
        <v>0</v>
      </c>
      <c r="N3580" s="1725">
        <f t="shared" si="930"/>
        <v>0</v>
      </c>
      <c r="Z3580" s="1006" t="str">
        <f t="shared" si="931"/>
        <v xml:space="preserve">Cap.5 Pct.1:  Daca cheltuielile cu personalul (Col.2) # 0, atunci Cifra de afaceri (Col.1) # 0 si invers, pentru Rd.(1 la n). </v>
      </c>
      <c r="AA3580" s="2205">
        <f t="shared" si="932"/>
        <v>1</v>
      </c>
      <c r="AB3580" s="3036">
        <v>155</v>
      </c>
    </row>
    <row r="3581" spans="1:28" x14ac:dyDescent="0.25">
      <c r="A3581" s="1708">
        <f t="shared" ca="1" si="926"/>
        <v>0</v>
      </c>
      <c r="B3581" s="1708">
        <f t="shared" si="927"/>
        <v>10155043</v>
      </c>
      <c r="C3581" s="1002">
        <v>155</v>
      </c>
      <c r="D3581" s="1797" t="s">
        <v>447</v>
      </c>
      <c r="E3581" s="1002">
        <v>43</v>
      </c>
      <c r="F3581" s="1003" t="s">
        <v>3974</v>
      </c>
      <c r="H3581" s="1016" t="s">
        <v>346</v>
      </c>
      <c r="I3581" s="1091" t="s">
        <v>6584</v>
      </c>
      <c r="J3581" s="996"/>
      <c r="K3581" s="997" t="s">
        <v>7957</v>
      </c>
      <c r="L3581" s="1000">
        <f t="shared" si="928"/>
        <v>0</v>
      </c>
      <c r="M3581" s="1000">
        <f t="shared" si="929"/>
        <v>0</v>
      </c>
      <c r="N3581" s="1725">
        <f t="shared" si="930"/>
        <v>0</v>
      </c>
      <c r="Z3581" s="1006" t="str">
        <f t="shared" si="931"/>
        <v xml:space="preserve">Cap.5 Pct.1:  Daca cheltuielile cu personalul (Col.2) # 0, atunci Cifra de afaceri (Col.1) # 0 si invers, pentru Rd.(1 la n). </v>
      </c>
      <c r="AA3581" s="2205">
        <f t="shared" si="932"/>
        <v>1</v>
      </c>
      <c r="AB3581" s="3036">
        <v>155</v>
      </c>
    </row>
    <row r="3582" spans="1:28" x14ac:dyDescent="0.25">
      <c r="A3582" s="1708">
        <f t="shared" ca="1" si="926"/>
        <v>0</v>
      </c>
      <c r="B3582" s="1708">
        <f t="shared" si="927"/>
        <v>10155044</v>
      </c>
      <c r="C3582" s="1002">
        <v>155</v>
      </c>
      <c r="D3582" s="1797" t="s">
        <v>447</v>
      </c>
      <c r="E3582" s="1002">
        <v>44</v>
      </c>
      <c r="F3582" s="1003" t="s">
        <v>3974</v>
      </c>
      <c r="H3582" s="1016" t="s">
        <v>346</v>
      </c>
      <c r="I3582" s="1091" t="s">
        <v>6585</v>
      </c>
      <c r="J3582" s="996"/>
      <c r="K3582" s="997" t="s">
        <v>7958</v>
      </c>
      <c r="L3582" s="1000">
        <f t="shared" si="928"/>
        <v>0</v>
      </c>
      <c r="M3582" s="1000">
        <f t="shared" si="929"/>
        <v>0</v>
      </c>
      <c r="N3582" s="1725">
        <f t="shared" si="930"/>
        <v>0</v>
      </c>
      <c r="Z3582" s="1006" t="str">
        <f t="shared" si="931"/>
        <v xml:space="preserve">Cap.5 Pct.1:  Daca cheltuielile cu personalul (Col.2) # 0, atunci Cifra de afaceri (Col.1) # 0 si invers, pentru Rd.(1 la n). </v>
      </c>
      <c r="AA3582" s="2205">
        <f t="shared" si="932"/>
        <v>1</v>
      </c>
      <c r="AB3582" s="3036">
        <v>155</v>
      </c>
    </row>
    <row r="3583" spans="1:28" x14ac:dyDescent="0.25">
      <c r="A3583" s="1708">
        <f t="shared" ca="1" si="926"/>
        <v>0</v>
      </c>
      <c r="B3583" s="1708">
        <f t="shared" si="927"/>
        <v>10155045</v>
      </c>
      <c r="C3583" s="1002">
        <v>155</v>
      </c>
      <c r="D3583" s="1797" t="s">
        <v>447</v>
      </c>
      <c r="E3583" s="1002">
        <v>45</v>
      </c>
      <c r="F3583" s="1003" t="s">
        <v>3974</v>
      </c>
      <c r="H3583" s="1016" t="s">
        <v>346</v>
      </c>
      <c r="I3583" s="1091" t="s">
        <v>6586</v>
      </c>
      <c r="J3583" s="996"/>
      <c r="K3583" s="997" t="s">
        <v>7959</v>
      </c>
      <c r="L3583" s="1000">
        <f t="shared" si="928"/>
        <v>0</v>
      </c>
      <c r="M3583" s="1000">
        <f t="shared" si="929"/>
        <v>0</v>
      </c>
      <c r="N3583" s="1725">
        <f t="shared" si="930"/>
        <v>0</v>
      </c>
      <c r="Z3583" s="1006" t="str">
        <f t="shared" si="931"/>
        <v xml:space="preserve">Cap.5 Pct.1:  Daca cheltuielile cu personalul (Col.2) # 0, atunci Cifra de afaceri (Col.1) # 0 si invers, pentru Rd.(1 la n). </v>
      </c>
      <c r="AA3583" s="2205">
        <f t="shared" si="932"/>
        <v>1</v>
      </c>
      <c r="AB3583" s="3036">
        <v>155</v>
      </c>
    </row>
    <row r="3584" spans="1:28" x14ac:dyDescent="0.25">
      <c r="A3584" s="1708">
        <f t="shared" ca="1" si="926"/>
        <v>0</v>
      </c>
      <c r="B3584" s="1708">
        <f t="shared" si="927"/>
        <v>10155046</v>
      </c>
      <c r="C3584" s="1002">
        <v>155</v>
      </c>
      <c r="D3584" s="1797" t="s">
        <v>447</v>
      </c>
      <c r="E3584" s="1002">
        <v>46</v>
      </c>
      <c r="F3584" s="1003" t="s">
        <v>3974</v>
      </c>
      <c r="H3584" s="1016" t="s">
        <v>346</v>
      </c>
      <c r="I3584" s="1091" t="s">
        <v>6587</v>
      </c>
      <c r="J3584" s="996"/>
      <c r="K3584" s="997" t="s">
        <v>7960</v>
      </c>
      <c r="L3584" s="1000">
        <f t="shared" si="928"/>
        <v>0</v>
      </c>
      <c r="M3584" s="1000">
        <f t="shared" si="929"/>
        <v>0</v>
      </c>
      <c r="N3584" s="1725">
        <f t="shared" si="930"/>
        <v>0</v>
      </c>
      <c r="Z3584" s="1006" t="str">
        <f t="shared" si="931"/>
        <v xml:space="preserve">Cap.5 Pct.1:  Daca cheltuielile cu personalul (Col.2) # 0, atunci Cifra de afaceri (Col.1) # 0 si invers, pentru Rd.(1 la n). </v>
      </c>
      <c r="AA3584" s="2205">
        <f t="shared" si="932"/>
        <v>1</v>
      </c>
      <c r="AB3584" s="3036">
        <v>155</v>
      </c>
    </row>
    <row r="3585" spans="1:28" x14ac:dyDescent="0.25">
      <c r="A3585" s="1708">
        <f t="shared" ref="A3585:A3648" ca="1" si="933">IF(D3585="DA",IF(ISERROR(N3585),A3584+1,IF(N3585=1,A3584+1,A3584)),A3584)</f>
        <v>0</v>
      </c>
      <c r="B3585" s="1708">
        <f t="shared" si="927"/>
        <v>10155047</v>
      </c>
      <c r="C3585" s="1002">
        <v>155</v>
      </c>
      <c r="D3585" s="1797" t="s">
        <v>447</v>
      </c>
      <c r="E3585" s="1002">
        <v>47</v>
      </c>
      <c r="F3585" s="1003" t="s">
        <v>3974</v>
      </c>
      <c r="H3585" s="1016" t="s">
        <v>346</v>
      </c>
      <c r="I3585" s="1091" t="s">
        <v>6588</v>
      </c>
      <c r="J3585" s="996"/>
      <c r="K3585" s="997" t="s">
        <v>7961</v>
      </c>
      <c r="L3585" s="1000">
        <f t="shared" si="928"/>
        <v>0</v>
      </c>
      <c r="M3585" s="1000">
        <f t="shared" si="929"/>
        <v>0</v>
      </c>
      <c r="N3585" s="1725">
        <f t="shared" si="930"/>
        <v>0</v>
      </c>
      <c r="Z3585" s="1006" t="str">
        <f t="shared" si="931"/>
        <v xml:space="preserve">Cap.5 Pct.1:  Daca cheltuielile cu personalul (Col.2) # 0, atunci Cifra de afaceri (Col.1) # 0 si invers, pentru Rd.(1 la n). </v>
      </c>
      <c r="AA3585" s="2205">
        <f t="shared" si="932"/>
        <v>1</v>
      </c>
      <c r="AB3585" s="3036">
        <v>155</v>
      </c>
    </row>
    <row r="3586" spans="1:28" x14ac:dyDescent="0.25">
      <c r="A3586" s="1708">
        <f t="shared" ca="1" si="933"/>
        <v>0</v>
      </c>
      <c r="B3586" s="1708">
        <f t="shared" si="927"/>
        <v>10155048</v>
      </c>
      <c r="C3586" s="1002">
        <v>155</v>
      </c>
      <c r="D3586" s="1797" t="s">
        <v>447</v>
      </c>
      <c r="E3586" s="1002">
        <v>48</v>
      </c>
      <c r="F3586" s="1003" t="s">
        <v>3974</v>
      </c>
      <c r="H3586" s="1016" t="s">
        <v>346</v>
      </c>
      <c r="I3586" s="1091" t="s">
        <v>6589</v>
      </c>
      <c r="J3586" s="996"/>
      <c r="K3586" s="997" t="s">
        <v>7962</v>
      </c>
      <c r="L3586" s="1000">
        <f t="shared" si="928"/>
        <v>0</v>
      </c>
      <c r="M3586" s="1000">
        <f t="shared" si="929"/>
        <v>0</v>
      </c>
      <c r="N3586" s="1725">
        <f t="shared" si="930"/>
        <v>0</v>
      </c>
      <c r="Z3586" s="1006" t="str">
        <f t="shared" si="931"/>
        <v xml:space="preserve">Cap.5 Pct.1:  Daca cheltuielile cu personalul (Col.2) # 0, atunci Cifra de afaceri (Col.1) # 0 si invers, pentru Rd.(1 la n). </v>
      </c>
      <c r="AA3586" s="2205">
        <f t="shared" si="932"/>
        <v>1</v>
      </c>
      <c r="AB3586" s="3036">
        <v>155</v>
      </c>
    </row>
    <row r="3587" spans="1:28" x14ac:dyDescent="0.25">
      <c r="A3587" s="1708">
        <f t="shared" ca="1" si="933"/>
        <v>0</v>
      </c>
      <c r="B3587" s="1708">
        <f t="shared" si="927"/>
        <v>10155049</v>
      </c>
      <c r="C3587" s="1002">
        <v>155</v>
      </c>
      <c r="D3587" s="1797" t="s">
        <v>447</v>
      </c>
      <c r="E3587" s="1002">
        <v>49</v>
      </c>
      <c r="F3587" s="1003" t="s">
        <v>3974</v>
      </c>
      <c r="H3587" s="1016" t="s">
        <v>346</v>
      </c>
      <c r="I3587" s="1091" t="s">
        <v>6590</v>
      </c>
      <c r="J3587" s="996"/>
      <c r="K3587" s="997" t="s">
        <v>7963</v>
      </c>
      <c r="L3587" s="1000">
        <f t="shared" si="928"/>
        <v>0</v>
      </c>
      <c r="M3587" s="1000">
        <f t="shared" si="929"/>
        <v>0</v>
      </c>
      <c r="N3587" s="1725">
        <f t="shared" si="930"/>
        <v>0</v>
      </c>
      <c r="Z3587" s="1006" t="str">
        <f t="shared" si="931"/>
        <v xml:space="preserve">Cap.5 Pct.1:  Daca cheltuielile cu personalul (Col.2) # 0, atunci Cifra de afaceri (Col.1) # 0 si invers, pentru Rd.(1 la n). </v>
      </c>
      <c r="AA3587" s="2205">
        <f t="shared" si="932"/>
        <v>1</v>
      </c>
      <c r="AB3587" s="3036">
        <v>155</v>
      </c>
    </row>
    <row r="3588" spans="1:28" x14ac:dyDescent="0.25">
      <c r="A3588" s="1708">
        <f t="shared" ca="1" si="933"/>
        <v>0</v>
      </c>
      <c r="B3588" s="1708">
        <f t="shared" si="927"/>
        <v>10155050</v>
      </c>
      <c r="C3588" s="1002">
        <v>155</v>
      </c>
      <c r="D3588" s="1797" t="s">
        <v>447</v>
      </c>
      <c r="E3588" s="1002">
        <v>50</v>
      </c>
      <c r="F3588" s="1003" t="s">
        <v>3974</v>
      </c>
      <c r="H3588" s="1016" t="s">
        <v>346</v>
      </c>
      <c r="I3588" s="1091" t="s">
        <v>6591</v>
      </c>
      <c r="J3588" s="996"/>
      <c r="K3588" s="997" t="s">
        <v>7964</v>
      </c>
      <c r="L3588" s="1000">
        <f t="shared" si="928"/>
        <v>0</v>
      </c>
      <c r="M3588" s="1000">
        <f t="shared" si="929"/>
        <v>0</v>
      </c>
      <c r="N3588" s="1725">
        <f t="shared" si="930"/>
        <v>0</v>
      </c>
      <c r="Z3588" s="1006" t="str">
        <f t="shared" si="931"/>
        <v xml:space="preserve">Cap.5 Pct.1:  Daca cheltuielile cu personalul (Col.2) # 0, atunci Cifra de afaceri (Col.1) # 0 si invers, pentru Rd.(1 la n). </v>
      </c>
      <c r="AA3588" s="2205">
        <f t="shared" si="932"/>
        <v>1</v>
      </c>
      <c r="AB3588" s="3036">
        <v>155</v>
      </c>
    </row>
    <row r="3589" spans="1:28" x14ac:dyDescent="0.25">
      <c r="A3589" s="1708">
        <f t="shared" ca="1" si="933"/>
        <v>0</v>
      </c>
      <c r="B3589" s="1708">
        <f t="shared" si="927"/>
        <v>10155051</v>
      </c>
      <c r="C3589" s="1002">
        <v>155</v>
      </c>
      <c r="D3589" s="1797" t="s">
        <v>447</v>
      </c>
      <c r="E3589" s="1002">
        <v>51</v>
      </c>
      <c r="F3589" s="1003" t="s">
        <v>3974</v>
      </c>
      <c r="H3589" s="1016" t="s">
        <v>346</v>
      </c>
      <c r="I3589" s="1091" t="s">
        <v>6592</v>
      </c>
      <c r="J3589" s="996"/>
      <c r="K3589" s="997" t="s">
        <v>7965</v>
      </c>
      <c r="L3589" s="1000">
        <f t="shared" si="928"/>
        <v>0</v>
      </c>
      <c r="M3589" s="1000">
        <f t="shared" si="929"/>
        <v>0</v>
      </c>
      <c r="N3589" s="1725">
        <f t="shared" si="930"/>
        <v>0</v>
      </c>
      <c r="Z3589" s="1006" t="str">
        <f t="shared" si="931"/>
        <v xml:space="preserve">Cap.5 Pct.1:  Daca cheltuielile cu personalul (Col.2) # 0, atunci Cifra de afaceri (Col.1) # 0 si invers, pentru Rd.(1 la n). </v>
      </c>
      <c r="AA3589" s="2205">
        <f t="shared" si="932"/>
        <v>1</v>
      </c>
      <c r="AB3589" s="3036">
        <v>155</v>
      </c>
    </row>
    <row r="3590" spans="1:28" x14ac:dyDescent="0.25">
      <c r="A3590" s="1708">
        <f t="shared" ca="1" si="933"/>
        <v>0</v>
      </c>
      <c r="B3590" s="1708">
        <f t="shared" si="927"/>
        <v>10155052</v>
      </c>
      <c r="C3590" s="1002">
        <v>155</v>
      </c>
      <c r="D3590" s="1797" t="s">
        <v>447</v>
      </c>
      <c r="E3590" s="1002">
        <v>52</v>
      </c>
      <c r="F3590" s="1003" t="s">
        <v>3974</v>
      </c>
      <c r="H3590" s="1016" t="s">
        <v>346</v>
      </c>
      <c r="I3590" s="1091" t="s">
        <v>6593</v>
      </c>
      <c r="J3590" s="996"/>
      <c r="K3590" s="997" t="s">
        <v>7966</v>
      </c>
      <c r="L3590" s="1000">
        <f t="shared" si="928"/>
        <v>0</v>
      </c>
      <c r="M3590" s="1000">
        <f t="shared" si="929"/>
        <v>0</v>
      </c>
      <c r="N3590" s="1725">
        <f t="shared" si="930"/>
        <v>0</v>
      </c>
      <c r="Z3590" s="1006" t="str">
        <f t="shared" si="931"/>
        <v xml:space="preserve">Cap.5 Pct.1:  Daca cheltuielile cu personalul (Col.2) # 0, atunci Cifra de afaceri (Col.1) # 0 si invers, pentru Rd.(1 la n). </v>
      </c>
      <c r="AA3590" s="2205">
        <f t="shared" si="932"/>
        <v>1</v>
      </c>
      <c r="AB3590" s="3036">
        <v>155</v>
      </c>
    </row>
    <row r="3591" spans="1:28" x14ac:dyDescent="0.25">
      <c r="A3591" s="1708">
        <f t="shared" ca="1" si="933"/>
        <v>0</v>
      </c>
      <c r="B3591" s="1708">
        <f t="shared" si="927"/>
        <v>10155053</v>
      </c>
      <c r="C3591" s="1002">
        <v>155</v>
      </c>
      <c r="D3591" s="1797" t="s">
        <v>447</v>
      </c>
      <c r="E3591" s="1002">
        <v>53</v>
      </c>
      <c r="F3591" s="1003" t="s">
        <v>3974</v>
      </c>
      <c r="H3591" s="1016" t="s">
        <v>346</v>
      </c>
      <c r="I3591" s="1091" t="s">
        <v>6594</v>
      </c>
      <c r="J3591" s="996"/>
      <c r="K3591" s="997" t="s">
        <v>7967</v>
      </c>
      <c r="L3591" s="1000">
        <f t="shared" si="928"/>
        <v>0</v>
      </c>
      <c r="M3591" s="1000">
        <f t="shared" si="929"/>
        <v>0</v>
      </c>
      <c r="N3591" s="1725">
        <f t="shared" si="930"/>
        <v>0</v>
      </c>
      <c r="Z3591" s="1006" t="str">
        <f t="shared" si="931"/>
        <v xml:space="preserve">Cap.5 Pct.1:  Daca cheltuielile cu personalul (Col.2) # 0, atunci Cifra de afaceri (Col.1) # 0 si invers, pentru Rd.(1 la n). </v>
      </c>
      <c r="AA3591" s="2205">
        <f t="shared" si="932"/>
        <v>1</v>
      </c>
      <c r="AB3591" s="3036">
        <v>155</v>
      </c>
    </row>
    <row r="3592" spans="1:28" x14ac:dyDescent="0.25">
      <c r="A3592" s="1708">
        <f t="shared" ca="1" si="933"/>
        <v>0</v>
      </c>
      <c r="B3592" s="1708">
        <f t="shared" si="927"/>
        <v>10155054</v>
      </c>
      <c r="C3592" s="1002">
        <v>155</v>
      </c>
      <c r="D3592" s="1797" t="s">
        <v>447</v>
      </c>
      <c r="E3592" s="1002">
        <v>54</v>
      </c>
      <c r="F3592" s="1003" t="s">
        <v>3974</v>
      </c>
      <c r="H3592" s="1016" t="s">
        <v>346</v>
      </c>
      <c r="I3592" s="1091" t="s">
        <v>6595</v>
      </c>
      <c r="J3592" s="996"/>
      <c r="K3592" s="997" t="s">
        <v>7968</v>
      </c>
      <c r="L3592" s="1000">
        <f t="shared" si="928"/>
        <v>0</v>
      </c>
      <c r="M3592" s="1000">
        <f t="shared" si="929"/>
        <v>0</v>
      </c>
      <c r="N3592" s="1725">
        <f t="shared" si="930"/>
        <v>0</v>
      </c>
      <c r="Z3592" s="1006" t="str">
        <f t="shared" si="931"/>
        <v xml:space="preserve">Cap.5 Pct.1:  Daca cheltuielile cu personalul (Col.2) # 0, atunci Cifra de afaceri (Col.1) # 0 si invers, pentru Rd.(1 la n). </v>
      </c>
      <c r="AA3592" s="2205">
        <f t="shared" si="932"/>
        <v>1</v>
      </c>
      <c r="AB3592" s="3036">
        <v>155</v>
      </c>
    </row>
    <row r="3593" spans="1:28" x14ac:dyDescent="0.25">
      <c r="A3593" s="1708">
        <f t="shared" ca="1" si="933"/>
        <v>0</v>
      </c>
      <c r="B3593" s="1708">
        <f t="shared" si="927"/>
        <v>10155055</v>
      </c>
      <c r="C3593" s="1002">
        <v>155</v>
      </c>
      <c r="D3593" s="1797" t="s">
        <v>447</v>
      </c>
      <c r="E3593" s="1002">
        <v>55</v>
      </c>
      <c r="F3593" s="1003" t="s">
        <v>3974</v>
      </c>
      <c r="H3593" s="1016" t="s">
        <v>346</v>
      </c>
      <c r="I3593" s="1091" t="s">
        <v>6596</v>
      </c>
      <c r="J3593" s="996"/>
      <c r="K3593" s="997" t="s">
        <v>7969</v>
      </c>
      <c r="L3593" s="1000">
        <f t="shared" si="928"/>
        <v>0</v>
      </c>
      <c r="M3593" s="1000">
        <f t="shared" si="929"/>
        <v>0</v>
      </c>
      <c r="N3593" s="1725">
        <f t="shared" si="930"/>
        <v>0</v>
      </c>
      <c r="Z3593" s="1006" t="str">
        <f t="shared" si="931"/>
        <v xml:space="preserve">Cap.5 Pct.1:  Daca cheltuielile cu personalul (Col.2) # 0, atunci Cifra de afaceri (Col.1) # 0 si invers, pentru Rd.(1 la n). </v>
      </c>
      <c r="AA3593" s="2205">
        <f t="shared" si="932"/>
        <v>1</v>
      </c>
      <c r="AB3593" s="3036">
        <v>155</v>
      </c>
    </row>
    <row r="3594" spans="1:28" x14ac:dyDescent="0.25">
      <c r="A3594" s="1708">
        <f t="shared" ca="1" si="933"/>
        <v>0</v>
      </c>
      <c r="B3594" s="1708">
        <f t="shared" si="927"/>
        <v>10155056</v>
      </c>
      <c r="C3594" s="1002">
        <v>155</v>
      </c>
      <c r="D3594" s="1797" t="s">
        <v>447</v>
      </c>
      <c r="E3594" s="1002">
        <v>56</v>
      </c>
      <c r="F3594" s="1003" t="s">
        <v>3974</v>
      </c>
      <c r="H3594" s="1016" t="s">
        <v>346</v>
      </c>
      <c r="I3594" s="1091" t="s">
        <v>6597</v>
      </c>
      <c r="J3594" s="996"/>
      <c r="K3594" s="997" t="s">
        <v>7970</v>
      </c>
      <c r="L3594" s="1000">
        <f t="shared" si="928"/>
        <v>0</v>
      </c>
      <c r="M3594" s="1000">
        <f t="shared" si="929"/>
        <v>0</v>
      </c>
      <c r="N3594" s="1725">
        <f t="shared" si="930"/>
        <v>0</v>
      </c>
      <c r="Z3594" s="1006" t="str">
        <f t="shared" si="931"/>
        <v xml:space="preserve">Cap.5 Pct.1:  Daca cheltuielile cu personalul (Col.2) # 0, atunci Cifra de afaceri (Col.1) # 0 si invers, pentru Rd.(1 la n). </v>
      </c>
      <c r="AA3594" s="2205">
        <f t="shared" si="932"/>
        <v>1</v>
      </c>
      <c r="AB3594" s="3036">
        <v>155</v>
      </c>
    </row>
    <row r="3595" spans="1:28" x14ac:dyDescent="0.25">
      <c r="A3595" s="1708">
        <f t="shared" ca="1" si="933"/>
        <v>0</v>
      </c>
      <c r="B3595" s="1708">
        <f t="shared" ref="B3595:B3658" si="934">VALUE("1"&amp;TEXT(C3595,"0000")&amp;TEXT(E3595,"000"))</f>
        <v>10155057</v>
      </c>
      <c r="C3595" s="1002">
        <v>155</v>
      </c>
      <c r="D3595" s="1797" t="s">
        <v>447</v>
      </c>
      <c r="E3595" s="1002">
        <v>57</v>
      </c>
      <c r="F3595" s="1003" t="s">
        <v>3974</v>
      </c>
      <c r="H3595" s="1016" t="s">
        <v>346</v>
      </c>
      <c r="I3595" s="1091" t="s">
        <v>6598</v>
      </c>
      <c r="J3595" s="996"/>
      <c r="K3595" s="997" t="s">
        <v>7971</v>
      </c>
      <c r="L3595" s="1000">
        <f t="shared" si="928"/>
        <v>0</v>
      </c>
      <c r="M3595" s="1000">
        <f t="shared" si="929"/>
        <v>0</v>
      </c>
      <c r="N3595" s="1725">
        <f t="shared" si="930"/>
        <v>0</v>
      </c>
      <c r="Z3595" s="1006" t="str">
        <f t="shared" si="931"/>
        <v xml:space="preserve">Cap.5 Pct.1:  Daca cheltuielile cu personalul (Col.2) # 0, atunci Cifra de afaceri (Col.1) # 0 si invers, pentru Rd.(1 la n). </v>
      </c>
      <c r="AA3595" s="2205">
        <f t="shared" si="932"/>
        <v>1</v>
      </c>
      <c r="AB3595" s="3036">
        <v>155</v>
      </c>
    </row>
    <row r="3596" spans="1:28" x14ac:dyDescent="0.25">
      <c r="A3596" s="1708">
        <f t="shared" ca="1" si="933"/>
        <v>0</v>
      </c>
      <c r="B3596" s="1708">
        <f t="shared" si="934"/>
        <v>10155058</v>
      </c>
      <c r="C3596" s="1002">
        <v>155</v>
      </c>
      <c r="D3596" s="1797" t="s">
        <v>447</v>
      </c>
      <c r="E3596" s="1002">
        <v>58</v>
      </c>
      <c r="F3596" s="1003" t="s">
        <v>3974</v>
      </c>
      <c r="H3596" s="1016" t="s">
        <v>346</v>
      </c>
      <c r="I3596" s="1091" t="s">
        <v>6599</v>
      </c>
      <c r="J3596" s="996"/>
      <c r="K3596" s="997" t="s">
        <v>7972</v>
      </c>
      <c r="L3596" s="1000">
        <f t="shared" si="928"/>
        <v>0</v>
      </c>
      <c r="M3596" s="1000">
        <f t="shared" si="929"/>
        <v>0</v>
      </c>
      <c r="N3596" s="1725">
        <f t="shared" si="930"/>
        <v>0</v>
      </c>
      <c r="Z3596" s="1006" t="str">
        <f t="shared" si="931"/>
        <v xml:space="preserve">Cap.5 Pct.1:  Daca cheltuielile cu personalul (Col.2) # 0, atunci Cifra de afaceri (Col.1) # 0 si invers, pentru Rd.(1 la n). </v>
      </c>
      <c r="AA3596" s="2205">
        <f t="shared" si="932"/>
        <v>1</v>
      </c>
      <c r="AB3596" s="3036">
        <v>155</v>
      </c>
    </row>
    <row r="3597" spans="1:28" x14ac:dyDescent="0.25">
      <c r="A3597" s="1708">
        <f t="shared" ca="1" si="933"/>
        <v>0</v>
      </c>
      <c r="B3597" s="1708">
        <f t="shared" si="934"/>
        <v>10155059</v>
      </c>
      <c r="C3597" s="1002">
        <v>155</v>
      </c>
      <c r="D3597" s="1797" t="s">
        <v>447</v>
      </c>
      <c r="E3597" s="1002">
        <v>59</v>
      </c>
      <c r="F3597" s="1003" t="s">
        <v>3974</v>
      </c>
      <c r="H3597" s="1016" t="s">
        <v>346</v>
      </c>
      <c r="I3597" s="1091" t="s">
        <v>6600</v>
      </c>
      <c r="J3597" s="996"/>
      <c r="K3597" s="997" t="s">
        <v>7973</v>
      </c>
      <c r="L3597" s="1000">
        <f t="shared" si="928"/>
        <v>0</v>
      </c>
      <c r="M3597" s="1000">
        <f t="shared" si="929"/>
        <v>0</v>
      </c>
      <c r="N3597" s="1725">
        <f t="shared" si="930"/>
        <v>0</v>
      </c>
      <c r="Z3597" s="1006" t="str">
        <f t="shared" si="931"/>
        <v xml:space="preserve">Cap.5 Pct.1:  Daca cheltuielile cu personalul (Col.2) # 0, atunci Cifra de afaceri (Col.1) # 0 si invers, pentru Rd.(1 la n). </v>
      </c>
      <c r="AA3597" s="2205">
        <f t="shared" si="932"/>
        <v>1</v>
      </c>
      <c r="AB3597" s="3036">
        <v>155</v>
      </c>
    </row>
    <row r="3598" spans="1:28" x14ac:dyDescent="0.25">
      <c r="A3598" s="1708">
        <f t="shared" ca="1" si="933"/>
        <v>0</v>
      </c>
      <c r="B3598" s="1708">
        <f t="shared" si="934"/>
        <v>10155060</v>
      </c>
      <c r="C3598" s="1002">
        <v>155</v>
      </c>
      <c r="D3598" s="1797" t="s">
        <v>447</v>
      </c>
      <c r="E3598" s="1002">
        <v>60</v>
      </c>
      <c r="F3598" s="1003" t="s">
        <v>3974</v>
      </c>
      <c r="H3598" s="1016" t="s">
        <v>346</v>
      </c>
      <c r="I3598" s="1091" t="s">
        <v>6601</v>
      </c>
      <c r="J3598" s="996"/>
      <c r="K3598" s="997" t="s">
        <v>7974</v>
      </c>
      <c r="L3598" s="1000">
        <f t="shared" si="928"/>
        <v>0</v>
      </c>
      <c r="M3598" s="1000">
        <f t="shared" si="929"/>
        <v>0</v>
      </c>
      <c r="N3598" s="1725">
        <f t="shared" si="930"/>
        <v>0</v>
      </c>
      <c r="Z3598" s="1006" t="str">
        <f t="shared" si="931"/>
        <v xml:space="preserve">Cap.5 Pct.1:  Daca cheltuielile cu personalul (Col.2) # 0, atunci Cifra de afaceri (Col.1) # 0 si invers, pentru Rd.(1 la n). </v>
      </c>
      <c r="AA3598" s="2205">
        <f t="shared" si="932"/>
        <v>1</v>
      </c>
      <c r="AB3598" s="3036">
        <v>155</v>
      </c>
    </row>
    <row r="3599" spans="1:28" x14ac:dyDescent="0.25">
      <c r="A3599" s="1708">
        <f t="shared" ca="1" si="933"/>
        <v>0</v>
      </c>
      <c r="B3599" s="1708">
        <f t="shared" si="934"/>
        <v>10155061</v>
      </c>
      <c r="C3599" s="1002">
        <v>155</v>
      </c>
      <c r="D3599" s="1797" t="s">
        <v>447</v>
      </c>
      <c r="E3599" s="1002">
        <v>61</v>
      </c>
      <c r="F3599" s="1003" t="s">
        <v>3974</v>
      </c>
      <c r="H3599" s="1016" t="s">
        <v>346</v>
      </c>
      <c r="I3599" s="1091" t="s">
        <v>6602</v>
      </c>
      <c r="J3599" s="996"/>
      <c r="K3599" s="997" t="s">
        <v>7975</v>
      </c>
      <c r="L3599" s="1000">
        <f t="shared" si="928"/>
        <v>0</v>
      </c>
      <c r="M3599" s="1000">
        <f t="shared" si="929"/>
        <v>0</v>
      </c>
      <c r="N3599" s="1725">
        <f t="shared" si="930"/>
        <v>0</v>
      </c>
      <c r="Z3599" s="1006" t="str">
        <f t="shared" si="931"/>
        <v xml:space="preserve">Cap.5 Pct.1:  Daca cheltuielile cu personalul (Col.2) # 0, atunci Cifra de afaceri (Col.1) # 0 si invers, pentru Rd.(1 la n). </v>
      </c>
      <c r="AA3599" s="2205">
        <f t="shared" si="932"/>
        <v>1</v>
      </c>
      <c r="AB3599" s="3036">
        <v>155</v>
      </c>
    </row>
    <row r="3600" spans="1:28" x14ac:dyDescent="0.25">
      <c r="A3600" s="1708">
        <f t="shared" ca="1" si="933"/>
        <v>0</v>
      </c>
      <c r="B3600" s="1708">
        <f t="shared" si="934"/>
        <v>10155062</v>
      </c>
      <c r="C3600" s="1002">
        <v>155</v>
      </c>
      <c r="D3600" s="1797" t="s">
        <v>447</v>
      </c>
      <c r="E3600" s="1002">
        <v>62</v>
      </c>
      <c r="F3600" s="1003" t="s">
        <v>3974</v>
      </c>
      <c r="H3600" s="1016" t="s">
        <v>346</v>
      </c>
      <c r="I3600" s="1091" t="s">
        <v>6603</v>
      </c>
      <c r="J3600" s="996"/>
      <c r="K3600" s="997" t="s">
        <v>7976</v>
      </c>
      <c r="L3600" s="1000">
        <f t="shared" si="928"/>
        <v>0</v>
      </c>
      <c r="M3600" s="1000">
        <f t="shared" si="929"/>
        <v>0</v>
      </c>
      <c r="N3600" s="1725">
        <f t="shared" si="930"/>
        <v>0</v>
      </c>
      <c r="Z3600" s="1006" t="str">
        <f t="shared" si="931"/>
        <v xml:space="preserve">Cap.5 Pct.1:  Daca cheltuielile cu personalul (Col.2) # 0, atunci Cifra de afaceri (Col.1) # 0 si invers, pentru Rd.(1 la n). </v>
      </c>
      <c r="AA3600" s="2205">
        <f t="shared" si="932"/>
        <v>1</v>
      </c>
      <c r="AB3600" s="3036">
        <v>155</v>
      </c>
    </row>
    <row r="3601" spans="1:28" x14ac:dyDescent="0.25">
      <c r="A3601" s="1708">
        <f t="shared" ca="1" si="933"/>
        <v>0</v>
      </c>
      <c r="B3601" s="1708">
        <f t="shared" si="934"/>
        <v>10155063</v>
      </c>
      <c r="C3601" s="1002">
        <v>155</v>
      </c>
      <c r="D3601" s="1797" t="s">
        <v>447</v>
      </c>
      <c r="E3601" s="1002">
        <v>63</v>
      </c>
      <c r="F3601" s="1003" t="s">
        <v>3974</v>
      </c>
      <c r="H3601" s="1016" t="s">
        <v>346</v>
      </c>
      <c r="I3601" s="1091" t="s">
        <v>6604</v>
      </c>
      <c r="J3601" s="996"/>
      <c r="K3601" s="997" t="s">
        <v>7977</v>
      </c>
      <c r="L3601" s="1000">
        <f t="shared" si="928"/>
        <v>0</v>
      </c>
      <c r="M3601" s="1000">
        <f t="shared" si="929"/>
        <v>0</v>
      </c>
      <c r="N3601" s="1725">
        <f t="shared" si="930"/>
        <v>0</v>
      </c>
      <c r="Z3601" s="1006" t="str">
        <f t="shared" si="931"/>
        <v xml:space="preserve">Cap.5 Pct.1:  Daca cheltuielile cu personalul (Col.2) # 0, atunci Cifra de afaceri (Col.1) # 0 si invers, pentru Rd.(1 la n). </v>
      </c>
      <c r="AA3601" s="2205">
        <f t="shared" si="932"/>
        <v>1</v>
      </c>
      <c r="AB3601" s="3036">
        <v>155</v>
      </c>
    </row>
    <row r="3602" spans="1:28" x14ac:dyDescent="0.25">
      <c r="A3602" s="1708">
        <f t="shared" ca="1" si="933"/>
        <v>0</v>
      </c>
      <c r="B3602" s="1708">
        <f t="shared" si="934"/>
        <v>10155064</v>
      </c>
      <c r="C3602" s="1002">
        <v>155</v>
      </c>
      <c r="D3602" s="1797" t="s">
        <v>447</v>
      </c>
      <c r="E3602" s="1002">
        <v>64</v>
      </c>
      <c r="F3602" s="1003" t="s">
        <v>3974</v>
      </c>
      <c r="H3602" s="1016" t="s">
        <v>346</v>
      </c>
      <c r="I3602" s="1091" t="s">
        <v>6605</v>
      </c>
      <c r="J3602" s="996"/>
      <c r="K3602" s="997" t="s">
        <v>7978</v>
      </c>
      <c r="L3602" s="1000">
        <f t="shared" si="928"/>
        <v>0</v>
      </c>
      <c r="M3602" s="1000">
        <f t="shared" si="929"/>
        <v>0</v>
      </c>
      <c r="N3602" s="1725">
        <f t="shared" si="930"/>
        <v>0</v>
      </c>
      <c r="Z3602" s="1006" t="str">
        <f t="shared" si="931"/>
        <v xml:space="preserve">Cap.5 Pct.1:  Daca cheltuielile cu personalul (Col.2) # 0, atunci Cifra de afaceri (Col.1) # 0 si invers, pentru Rd.(1 la n). </v>
      </c>
      <c r="AA3602" s="2205">
        <f t="shared" si="932"/>
        <v>1</v>
      </c>
      <c r="AB3602" s="3036">
        <v>155</v>
      </c>
    </row>
    <row r="3603" spans="1:28" x14ac:dyDescent="0.25">
      <c r="A3603" s="1708">
        <f t="shared" ca="1" si="933"/>
        <v>0</v>
      </c>
      <c r="B3603" s="1708">
        <f t="shared" si="934"/>
        <v>10155065</v>
      </c>
      <c r="C3603" s="1002">
        <v>155</v>
      </c>
      <c r="D3603" s="1797" t="s">
        <v>447</v>
      </c>
      <c r="E3603" s="1002">
        <v>65</v>
      </c>
      <c r="F3603" s="1003" t="s">
        <v>3974</v>
      </c>
      <c r="H3603" s="1016" t="s">
        <v>346</v>
      </c>
      <c r="I3603" s="1091" t="s">
        <v>6606</v>
      </c>
      <c r="J3603" s="996"/>
      <c r="K3603" s="997" t="s">
        <v>7979</v>
      </c>
      <c r="L3603" s="1000">
        <f t="shared" si="928"/>
        <v>0</v>
      </c>
      <c r="M3603" s="1000">
        <f t="shared" si="929"/>
        <v>0</v>
      </c>
      <c r="N3603" s="1725">
        <f t="shared" si="930"/>
        <v>0</v>
      </c>
      <c r="Z3603" s="1006" t="str">
        <f t="shared" si="931"/>
        <v xml:space="preserve">Cap.5 Pct.1:  Daca cheltuielile cu personalul (Col.2) # 0, atunci Cifra de afaceri (Col.1) # 0 si invers, pentru Rd.(1 la n). </v>
      </c>
      <c r="AA3603" s="2205">
        <f t="shared" si="932"/>
        <v>1</v>
      </c>
      <c r="AB3603" s="3036">
        <v>155</v>
      </c>
    </row>
    <row r="3604" spans="1:28" x14ac:dyDescent="0.25">
      <c r="A3604" s="1708">
        <f t="shared" ca="1" si="933"/>
        <v>0</v>
      </c>
      <c r="B3604" s="1708">
        <f t="shared" si="934"/>
        <v>10155066</v>
      </c>
      <c r="C3604" s="1002">
        <v>155</v>
      </c>
      <c r="D3604" s="1797" t="s">
        <v>447</v>
      </c>
      <c r="E3604" s="1002">
        <v>66</v>
      </c>
      <c r="F3604" s="1003" t="s">
        <v>3974</v>
      </c>
      <c r="H3604" s="1016" t="s">
        <v>346</v>
      </c>
      <c r="I3604" s="1091" t="s">
        <v>6607</v>
      </c>
      <c r="J3604" s="996"/>
      <c r="K3604" s="997" t="s">
        <v>7980</v>
      </c>
      <c r="L3604" s="1000">
        <f t="shared" ref="L3604:L3667" si="935">IF(BI767="",0,BI767)</f>
        <v>0</v>
      </c>
      <c r="M3604" s="1000">
        <f t="shared" ref="M3604:M3667" si="936">IF(BJ767="",0,BJ767)</f>
        <v>0</v>
      </c>
      <c r="N3604" s="1725">
        <f t="shared" ref="N3604:N3667" si="937">IF(OR(AND(L3604=0,M3604=0),AND(L3604&lt;&gt;0,M3604&lt;&gt;0)),0,1)</f>
        <v>0</v>
      </c>
      <c r="Z3604" s="1006" t="str">
        <f t="shared" si="931"/>
        <v xml:space="preserve">Cap.5 Pct.1:  Daca cheltuielile cu personalul (Col.2) # 0, atunci Cifra de afaceri (Col.1) # 0 si invers, pentru Rd.(1 la n). </v>
      </c>
      <c r="AA3604" s="2205">
        <f t="shared" si="932"/>
        <v>1</v>
      </c>
      <c r="AB3604" s="3036">
        <v>155</v>
      </c>
    </row>
    <row r="3605" spans="1:28" x14ac:dyDescent="0.25">
      <c r="A3605" s="1708">
        <f t="shared" ca="1" si="933"/>
        <v>0</v>
      </c>
      <c r="B3605" s="1708">
        <f t="shared" si="934"/>
        <v>10155067</v>
      </c>
      <c r="C3605" s="1002">
        <v>155</v>
      </c>
      <c r="D3605" s="1797" t="s">
        <v>447</v>
      </c>
      <c r="E3605" s="1002">
        <v>67</v>
      </c>
      <c r="F3605" s="1003" t="s">
        <v>3974</v>
      </c>
      <c r="H3605" s="1016" t="s">
        <v>346</v>
      </c>
      <c r="I3605" s="1091" t="s">
        <v>6608</v>
      </c>
      <c r="J3605" s="996"/>
      <c r="K3605" s="997" t="s">
        <v>7981</v>
      </c>
      <c r="L3605" s="1000">
        <f t="shared" si="935"/>
        <v>0</v>
      </c>
      <c r="M3605" s="1000">
        <f t="shared" si="936"/>
        <v>0</v>
      </c>
      <c r="N3605" s="1725">
        <f t="shared" si="937"/>
        <v>0</v>
      </c>
      <c r="Z3605" s="1006" t="str">
        <f t="shared" si="931"/>
        <v xml:space="preserve">Cap.5 Pct.1:  Daca cheltuielile cu personalul (Col.2) # 0, atunci Cifra de afaceri (Col.1) # 0 si invers, pentru Rd.(1 la n). </v>
      </c>
      <c r="AA3605" s="2205">
        <f t="shared" si="932"/>
        <v>1</v>
      </c>
      <c r="AB3605" s="3036">
        <v>155</v>
      </c>
    </row>
    <row r="3606" spans="1:28" x14ac:dyDescent="0.25">
      <c r="A3606" s="1708">
        <f t="shared" ca="1" si="933"/>
        <v>0</v>
      </c>
      <c r="B3606" s="1708">
        <f t="shared" si="934"/>
        <v>10155068</v>
      </c>
      <c r="C3606" s="1002">
        <v>155</v>
      </c>
      <c r="D3606" s="1797" t="s">
        <v>447</v>
      </c>
      <c r="E3606" s="1002">
        <v>68</v>
      </c>
      <c r="F3606" s="1003" t="s">
        <v>3974</v>
      </c>
      <c r="H3606" s="1016" t="s">
        <v>346</v>
      </c>
      <c r="I3606" s="1091" t="s">
        <v>6609</v>
      </c>
      <c r="J3606" s="996"/>
      <c r="K3606" s="997" t="s">
        <v>7982</v>
      </c>
      <c r="L3606" s="1000">
        <f t="shared" si="935"/>
        <v>0</v>
      </c>
      <c r="M3606" s="1000">
        <f t="shared" si="936"/>
        <v>0</v>
      </c>
      <c r="N3606" s="1725">
        <f t="shared" si="937"/>
        <v>0</v>
      </c>
      <c r="Z3606" s="1006" t="str">
        <f t="shared" ref="Z3606:Z3669" si="938">Z3605</f>
        <v xml:space="preserve">Cap.5 Pct.1:  Daca cheltuielile cu personalul (Col.2) # 0, atunci Cifra de afaceri (Col.1) # 0 si invers, pentru Rd.(1 la n). </v>
      </c>
      <c r="AA3606" s="2205">
        <f t="shared" si="932"/>
        <v>1</v>
      </c>
      <c r="AB3606" s="3036">
        <v>155</v>
      </c>
    </row>
    <row r="3607" spans="1:28" x14ac:dyDescent="0.25">
      <c r="A3607" s="1708">
        <f t="shared" ca="1" si="933"/>
        <v>0</v>
      </c>
      <c r="B3607" s="1708">
        <f t="shared" si="934"/>
        <v>10155069</v>
      </c>
      <c r="C3607" s="1002">
        <v>155</v>
      </c>
      <c r="D3607" s="1797" t="s">
        <v>447</v>
      </c>
      <c r="E3607" s="1002">
        <v>69</v>
      </c>
      <c r="F3607" s="1003" t="s">
        <v>3974</v>
      </c>
      <c r="H3607" s="1016" t="s">
        <v>346</v>
      </c>
      <c r="I3607" s="1091" t="s">
        <v>6610</v>
      </c>
      <c r="J3607" s="996"/>
      <c r="K3607" s="997" t="s">
        <v>7983</v>
      </c>
      <c r="L3607" s="1000">
        <f t="shared" si="935"/>
        <v>0</v>
      </c>
      <c r="M3607" s="1000">
        <f t="shared" si="936"/>
        <v>0</v>
      </c>
      <c r="N3607" s="1725">
        <f t="shared" si="937"/>
        <v>0</v>
      </c>
      <c r="Z3607" s="1006" t="str">
        <f t="shared" si="938"/>
        <v xml:space="preserve">Cap.5 Pct.1:  Daca cheltuielile cu personalul (Col.2) # 0, atunci Cifra de afaceri (Col.1) # 0 si invers, pentru Rd.(1 la n). </v>
      </c>
      <c r="AA3607" s="2205">
        <f t="shared" si="932"/>
        <v>1</v>
      </c>
      <c r="AB3607" s="3036">
        <v>155</v>
      </c>
    </row>
    <row r="3608" spans="1:28" x14ac:dyDescent="0.25">
      <c r="A3608" s="1708">
        <f t="shared" ca="1" si="933"/>
        <v>0</v>
      </c>
      <c r="B3608" s="1708">
        <f t="shared" si="934"/>
        <v>10155070</v>
      </c>
      <c r="C3608" s="1002">
        <v>155</v>
      </c>
      <c r="D3608" s="1797" t="s">
        <v>447</v>
      </c>
      <c r="E3608" s="1002">
        <v>70</v>
      </c>
      <c r="F3608" s="1003" t="s">
        <v>3974</v>
      </c>
      <c r="H3608" s="1016" t="s">
        <v>346</v>
      </c>
      <c r="I3608" s="1091" t="s">
        <v>6611</v>
      </c>
      <c r="J3608" s="996"/>
      <c r="K3608" s="997" t="s">
        <v>7984</v>
      </c>
      <c r="L3608" s="1000">
        <f t="shared" si="935"/>
        <v>0</v>
      </c>
      <c r="M3608" s="1000">
        <f t="shared" si="936"/>
        <v>0</v>
      </c>
      <c r="N3608" s="1725">
        <f t="shared" si="937"/>
        <v>0</v>
      </c>
      <c r="Z3608" s="1006" t="str">
        <f t="shared" si="938"/>
        <v xml:space="preserve">Cap.5 Pct.1:  Daca cheltuielile cu personalul (Col.2) # 0, atunci Cifra de afaceri (Col.1) # 0 si invers, pentru Rd.(1 la n). </v>
      </c>
      <c r="AA3608" s="2205">
        <f t="shared" si="932"/>
        <v>1</v>
      </c>
      <c r="AB3608" s="3036">
        <v>155</v>
      </c>
    </row>
    <row r="3609" spans="1:28" x14ac:dyDescent="0.25">
      <c r="A3609" s="1708">
        <f t="shared" ca="1" si="933"/>
        <v>0</v>
      </c>
      <c r="B3609" s="1708">
        <f t="shared" si="934"/>
        <v>10155071</v>
      </c>
      <c r="C3609" s="1002">
        <v>155</v>
      </c>
      <c r="D3609" s="1797" t="s">
        <v>447</v>
      </c>
      <c r="E3609" s="1002">
        <v>71</v>
      </c>
      <c r="F3609" s="1003" t="s">
        <v>3974</v>
      </c>
      <c r="H3609" s="1016" t="s">
        <v>346</v>
      </c>
      <c r="I3609" s="1091" t="s">
        <v>6612</v>
      </c>
      <c r="J3609" s="996"/>
      <c r="K3609" s="997" t="s">
        <v>7985</v>
      </c>
      <c r="L3609" s="1000">
        <f t="shared" si="935"/>
        <v>0</v>
      </c>
      <c r="M3609" s="1000">
        <f t="shared" si="936"/>
        <v>0</v>
      </c>
      <c r="N3609" s="1725">
        <f t="shared" si="937"/>
        <v>0</v>
      </c>
      <c r="Z3609" s="1006" t="str">
        <f t="shared" si="938"/>
        <v xml:space="preserve">Cap.5 Pct.1:  Daca cheltuielile cu personalul (Col.2) # 0, atunci Cifra de afaceri (Col.1) # 0 si invers, pentru Rd.(1 la n). </v>
      </c>
      <c r="AA3609" s="2205">
        <f t="shared" si="932"/>
        <v>1</v>
      </c>
      <c r="AB3609" s="3036">
        <v>155</v>
      </c>
    </row>
    <row r="3610" spans="1:28" x14ac:dyDescent="0.25">
      <c r="A3610" s="1708">
        <f t="shared" ca="1" si="933"/>
        <v>0</v>
      </c>
      <c r="B3610" s="1708">
        <f t="shared" si="934"/>
        <v>10155072</v>
      </c>
      <c r="C3610" s="1002">
        <v>155</v>
      </c>
      <c r="D3610" s="1797" t="s">
        <v>447</v>
      </c>
      <c r="E3610" s="1002">
        <v>72</v>
      </c>
      <c r="F3610" s="1003" t="s">
        <v>3974</v>
      </c>
      <c r="H3610" s="1016" t="s">
        <v>346</v>
      </c>
      <c r="I3610" s="1091" t="s">
        <v>6613</v>
      </c>
      <c r="J3610" s="996"/>
      <c r="K3610" s="997" t="s">
        <v>7986</v>
      </c>
      <c r="L3610" s="1000">
        <f t="shared" si="935"/>
        <v>0</v>
      </c>
      <c r="M3610" s="1000">
        <f t="shared" si="936"/>
        <v>0</v>
      </c>
      <c r="N3610" s="1725">
        <f t="shared" si="937"/>
        <v>0</v>
      </c>
      <c r="Z3610" s="1006" t="str">
        <f t="shared" si="938"/>
        <v xml:space="preserve">Cap.5 Pct.1:  Daca cheltuielile cu personalul (Col.2) # 0, atunci Cifra de afaceri (Col.1) # 0 si invers, pentru Rd.(1 la n). </v>
      </c>
      <c r="AA3610" s="2205">
        <f t="shared" si="932"/>
        <v>1</v>
      </c>
      <c r="AB3610" s="3036">
        <v>155</v>
      </c>
    </row>
    <row r="3611" spans="1:28" x14ac:dyDescent="0.25">
      <c r="A3611" s="1708">
        <f t="shared" ca="1" si="933"/>
        <v>0</v>
      </c>
      <c r="B3611" s="1708">
        <f t="shared" si="934"/>
        <v>10155073</v>
      </c>
      <c r="C3611" s="1002">
        <v>155</v>
      </c>
      <c r="D3611" s="1797" t="s">
        <v>447</v>
      </c>
      <c r="E3611" s="1002">
        <v>73</v>
      </c>
      <c r="F3611" s="1003" t="s">
        <v>3974</v>
      </c>
      <c r="H3611" s="1016" t="s">
        <v>346</v>
      </c>
      <c r="I3611" s="1091" t="s">
        <v>6614</v>
      </c>
      <c r="J3611" s="996"/>
      <c r="K3611" s="997" t="s">
        <v>7987</v>
      </c>
      <c r="L3611" s="1000">
        <f t="shared" si="935"/>
        <v>0</v>
      </c>
      <c r="M3611" s="1000">
        <f t="shared" si="936"/>
        <v>0</v>
      </c>
      <c r="N3611" s="1725">
        <f t="shared" si="937"/>
        <v>0</v>
      </c>
      <c r="Z3611" s="1006" t="str">
        <f t="shared" si="938"/>
        <v xml:space="preserve">Cap.5 Pct.1:  Daca cheltuielile cu personalul (Col.2) # 0, atunci Cifra de afaceri (Col.1) # 0 si invers, pentru Rd.(1 la n). </v>
      </c>
      <c r="AA3611" s="2205">
        <f t="shared" si="932"/>
        <v>1</v>
      </c>
      <c r="AB3611" s="3036">
        <v>155</v>
      </c>
    </row>
    <row r="3612" spans="1:28" x14ac:dyDescent="0.25">
      <c r="A3612" s="1708">
        <f t="shared" ca="1" si="933"/>
        <v>0</v>
      </c>
      <c r="B3612" s="1708">
        <f t="shared" si="934"/>
        <v>10155074</v>
      </c>
      <c r="C3612" s="1002">
        <v>155</v>
      </c>
      <c r="D3612" s="1797" t="s">
        <v>447</v>
      </c>
      <c r="E3612" s="1002">
        <v>74</v>
      </c>
      <c r="F3612" s="1003" t="s">
        <v>3974</v>
      </c>
      <c r="H3612" s="1016" t="s">
        <v>346</v>
      </c>
      <c r="I3612" s="1091" t="s">
        <v>6615</v>
      </c>
      <c r="J3612" s="996"/>
      <c r="K3612" s="997" t="s">
        <v>7988</v>
      </c>
      <c r="L3612" s="1000">
        <f t="shared" si="935"/>
        <v>0</v>
      </c>
      <c r="M3612" s="1000">
        <f t="shared" si="936"/>
        <v>0</v>
      </c>
      <c r="N3612" s="1725">
        <f t="shared" si="937"/>
        <v>0</v>
      </c>
      <c r="Z3612" s="1006" t="str">
        <f t="shared" si="938"/>
        <v xml:space="preserve">Cap.5 Pct.1:  Daca cheltuielile cu personalul (Col.2) # 0, atunci Cifra de afaceri (Col.1) # 0 si invers, pentru Rd.(1 la n). </v>
      </c>
      <c r="AA3612" s="2205">
        <f t="shared" si="932"/>
        <v>1</v>
      </c>
      <c r="AB3612" s="3036">
        <v>155</v>
      </c>
    </row>
    <row r="3613" spans="1:28" x14ac:dyDescent="0.25">
      <c r="A3613" s="1708">
        <f t="shared" ca="1" si="933"/>
        <v>0</v>
      </c>
      <c r="B3613" s="1708">
        <f t="shared" si="934"/>
        <v>10155075</v>
      </c>
      <c r="C3613" s="1002">
        <v>155</v>
      </c>
      <c r="D3613" s="1797" t="s">
        <v>447</v>
      </c>
      <c r="E3613" s="1002">
        <v>75</v>
      </c>
      <c r="F3613" s="1003" t="s">
        <v>3974</v>
      </c>
      <c r="H3613" s="1016" t="s">
        <v>346</v>
      </c>
      <c r="I3613" s="1091" t="s">
        <v>6616</v>
      </c>
      <c r="J3613" s="996"/>
      <c r="K3613" s="997" t="s">
        <v>7989</v>
      </c>
      <c r="L3613" s="1000">
        <f t="shared" si="935"/>
        <v>0</v>
      </c>
      <c r="M3613" s="1000">
        <f t="shared" si="936"/>
        <v>0</v>
      </c>
      <c r="N3613" s="1725">
        <f t="shared" si="937"/>
        <v>0</v>
      </c>
      <c r="Z3613" s="1006" t="str">
        <f t="shared" si="938"/>
        <v xml:space="preserve">Cap.5 Pct.1:  Daca cheltuielile cu personalul (Col.2) # 0, atunci Cifra de afaceri (Col.1) # 0 si invers, pentru Rd.(1 la n). </v>
      </c>
      <c r="AA3613" s="2205">
        <f t="shared" si="932"/>
        <v>1</v>
      </c>
      <c r="AB3613" s="3036">
        <v>155</v>
      </c>
    </row>
    <row r="3614" spans="1:28" x14ac:dyDescent="0.25">
      <c r="A3614" s="1708">
        <f t="shared" ca="1" si="933"/>
        <v>0</v>
      </c>
      <c r="B3614" s="1708">
        <f t="shared" si="934"/>
        <v>10155076</v>
      </c>
      <c r="C3614" s="1002">
        <v>155</v>
      </c>
      <c r="D3614" s="1797" t="s">
        <v>447</v>
      </c>
      <c r="E3614" s="1002">
        <v>76</v>
      </c>
      <c r="F3614" s="1003" t="s">
        <v>3974</v>
      </c>
      <c r="H3614" s="1016" t="s">
        <v>346</v>
      </c>
      <c r="I3614" s="1091" t="s">
        <v>6617</v>
      </c>
      <c r="J3614" s="996"/>
      <c r="K3614" s="997" t="s">
        <v>7990</v>
      </c>
      <c r="L3614" s="1000">
        <f t="shared" si="935"/>
        <v>0</v>
      </c>
      <c r="M3614" s="1000">
        <f t="shared" si="936"/>
        <v>0</v>
      </c>
      <c r="N3614" s="1725">
        <f t="shared" si="937"/>
        <v>0</v>
      </c>
      <c r="Z3614" s="1006" t="str">
        <f t="shared" si="938"/>
        <v xml:space="preserve">Cap.5 Pct.1:  Daca cheltuielile cu personalul (Col.2) # 0, atunci Cifra de afaceri (Col.1) # 0 si invers, pentru Rd.(1 la n). </v>
      </c>
      <c r="AA3614" s="2205">
        <f t="shared" si="932"/>
        <v>1</v>
      </c>
      <c r="AB3614" s="3036">
        <v>155</v>
      </c>
    </row>
    <row r="3615" spans="1:28" x14ac:dyDescent="0.25">
      <c r="A3615" s="1708">
        <f t="shared" ca="1" si="933"/>
        <v>0</v>
      </c>
      <c r="B3615" s="1708">
        <f t="shared" si="934"/>
        <v>10155077</v>
      </c>
      <c r="C3615" s="1002">
        <v>155</v>
      </c>
      <c r="D3615" s="1797" t="s">
        <v>447</v>
      </c>
      <c r="E3615" s="1002">
        <v>77</v>
      </c>
      <c r="F3615" s="1003" t="s">
        <v>3974</v>
      </c>
      <c r="H3615" s="1016" t="s">
        <v>346</v>
      </c>
      <c r="I3615" s="1091" t="s">
        <v>6618</v>
      </c>
      <c r="J3615" s="996"/>
      <c r="K3615" s="997" t="s">
        <v>7991</v>
      </c>
      <c r="L3615" s="1000">
        <f t="shared" si="935"/>
        <v>0</v>
      </c>
      <c r="M3615" s="1000">
        <f t="shared" si="936"/>
        <v>0</v>
      </c>
      <c r="N3615" s="1725">
        <f t="shared" si="937"/>
        <v>0</v>
      </c>
      <c r="Z3615" s="1006" t="str">
        <f t="shared" si="938"/>
        <v xml:space="preserve">Cap.5 Pct.1:  Daca cheltuielile cu personalul (Col.2) # 0, atunci Cifra de afaceri (Col.1) # 0 si invers, pentru Rd.(1 la n). </v>
      </c>
      <c r="AA3615" s="2205">
        <f t="shared" si="932"/>
        <v>1</v>
      </c>
      <c r="AB3615" s="3036">
        <v>155</v>
      </c>
    </row>
    <row r="3616" spans="1:28" x14ac:dyDescent="0.25">
      <c r="A3616" s="1708">
        <f t="shared" ca="1" si="933"/>
        <v>0</v>
      </c>
      <c r="B3616" s="1708">
        <f t="shared" si="934"/>
        <v>10155078</v>
      </c>
      <c r="C3616" s="1002">
        <v>155</v>
      </c>
      <c r="D3616" s="1797" t="s">
        <v>447</v>
      </c>
      <c r="E3616" s="1002">
        <v>78</v>
      </c>
      <c r="F3616" s="1003" t="s">
        <v>3974</v>
      </c>
      <c r="H3616" s="1016" t="s">
        <v>346</v>
      </c>
      <c r="I3616" s="1091" t="s">
        <v>6619</v>
      </c>
      <c r="J3616" s="996"/>
      <c r="K3616" s="997" t="s">
        <v>7992</v>
      </c>
      <c r="L3616" s="1000">
        <f t="shared" si="935"/>
        <v>0</v>
      </c>
      <c r="M3616" s="1000">
        <f t="shared" si="936"/>
        <v>0</v>
      </c>
      <c r="N3616" s="1725">
        <f t="shared" si="937"/>
        <v>0</v>
      </c>
      <c r="Z3616" s="1006" t="str">
        <f t="shared" si="938"/>
        <v xml:space="preserve">Cap.5 Pct.1:  Daca cheltuielile cu personalul (Col.2) # 0, atunci Cifra de afaceri (Col.1) # 0 si invers, pentru Rd.(1 la n). </v>
      </c>
      <c r="AA3616" s="2205">
        <f t="shared" si="932"/>
        <v>1</v>
      </c>
      <c r="AB3616" s="3036">
        <v>155</v>
      </c>
    </row>
    <row r="3617" spans="1:28" x14ac:dyDescent="0.25">
      <c r="A3617" s="1708">
        <f t="shared" ca="1" si="933"/>
        <v>0</v>
      </c>
      <c r="B3617" s="1708">
        <f t="shared" si="934"/>
        <v>10155079</v>
      </c>
      <c r="C3617" s="1002">
        <v>155</v>
      </c>
      <c r="D3617" s="1797" t="s">
        <v>447</v>
      </c>
      <c r="E3617" s="1002">
        <v>79</v>
      </c>
      <c r="F3617" s="1003" t="s">
        <v>3974</v>
      </c>
      <c r="H3617" s="1016" t="s">
        <v>346</v>
      </c>
      <c r="I3617" s="1091" t="s">
        <v>6620</v>
      </c>
      <c r="J3617" s="996"/>
      <c r="K3617" s="997" t="s">
        <v>7993</v>
      </c>
      <c r="L3617" s="1000">
        <f t="shared" si="935"/>
        <v>0</v>
      </c>
      <c r="M3617" s="1000">
        <f t="shared" si="936"/>
        <v>0</v>
      </c>
      <c r="N3617" s="1725">
        <f t="shared" si="937"/>
        <v>0</v>
      </c>
      <c r="Z3617" s="1006" t="str">
        <f t="shared" si="938"/>
        <v xml:space="preserve">Cap.5 Pct.1:  Daca cheltuielile cu personalul (Col.2) # 0, atunci Cifra de afaceri (Col.1) # 0 si invers, pentru Rd.(1 la n). </v>
      </c>
      <c r="AA3617" s="2205">
        <f t="shared" si="932"/>
        <v>1</v>
      </c>
      <c r="AB3617" s="3036">
        <v>155</v>
      </c>
    </row>
    <row r="3618" spans="1:28" x14ac:dyDescent="0.25">
      <c r="A3618" s="1708">
        <f t="shared" ca="1" si="933"/>
        <v>0</v>
      </c>
      <c r="B3618" s="1708">
        <f t="shared" si="934"/>
        <v>10155080</v>
      </c>
      <c r="C3618" s="1002">
        <v>155</v>
      </c>
      <c r="D3618" s="1797" t="s">
        <v>447</v>
      </c>
      <c r="E3618" s="1002">
        <v>80</v>
      </c>
      <c r="F3618" s="1003" t="s">
        <v>3974</v>
      </c>
      <c r="H3618" s="1016" t="s">
        <v>346</v>
      </c>
      <c r="I3618" s="1091" t="s">
        <v>6621</v>
      </c>
      <c r="J3618" s="996"/>
      <c r="K3618" s="997" t="s">
        <v>7994</v>
      </c>
      <c r="L3618" s="1000">
        <f t="shared" si="935"/>
        <v>0</v>
      </c>
      <c r="M3618" s="1000">
        <f t="shared" si="936"/>
        <v>0</v>
      </c>
      <c r="N3618" s="1725">
        <f t="shared" si="937"/>
        <v>0</v>
      </c>
      <c r="Z3618" s="1006" t="str">
        <f t="shared" si="938"/>
        <v xml:space="preserve">Cap.5 Pct.1:  Daca cheltuielile cu personalul (Col.2) # 0, atunci Cifra de afaceri (Col.1) # 0 si invers, pentru Rd.(1 la n). </v>
      </c>
      <c r="AA3618" s="2205">
        <f t="shared" si="932"/>
        <v>1</v>
      </c>
      <c r="AB3618" s="3036">
        <v>155</v>
      </c>
    </row>
    <row r="3619" spans="1:28" x14ac:dyDescent="0.25">
      <c r="A3619" s="1708">
        <f t="shared" ca="1" si="933"/>
        <v>0</v>
      </c>
      <c r="B3619" s="1708">
        <f t="shared" si="934"/>
        <v>10155081</v>
      </c>
      <c r="C3619" s="1002">
        <v>155</v>
      </c>
      <c r="D3619" s="1797" t="s">
        <v>447</v>
      </c>
      <c r="E3619" s="1002">
        <v>81</v>
      </c>
      <c r="F3619" s="1003" t="s">
        <v>3974</v>
      </c>
      <c r="H3619" s="1016" t="s">
        <v>346</v>
      </c>
      <c r="I3619" s="1091" t="s">
        <v>6622</v>
      </c>
      <c r="J3619" s="996"/>
      <c r="K3619" s="997" t="s">
        <v>7995</v>
      </c>
      <c r="L3619" s="1000">
        <f t="shared" si="935"/>
        <v>0</v>
      </c>
      <c r="M3619" s="1000">
        <f t="shared" si="936"/>
        <v>0</v>
      </c>
      <c r="N3619" s="1725">
        <f t="shared" si="937"/>
        <v>0</v>
      </c>
      <c r="Z3619" s="1006" t="str">
        <f t="shared" si="938"/>
        <v xml:space="preserve">Cap.5 Pct.1:  Daca cheltuielile cu personalul (Col.2) # 0, atunci Cifra de afaceri (Col.1) # 0 si invers, pentru Rd.(1 la n). </v>
      </c>
      <c r="AA3619" s="2205">
        <f t="shared" si="932"/>
        <v>1</v>
      </c>
      <c r="AB3619" s="3036">
        <v>155</v>
      </c>
    </row>
    <row r="3620" spans="1:28" x14ac:dyDescent="0.25">
      <c r="A3620" s="1708">
        <f t="shared" ca="1" si="933"/>
        <v>0</v>
      </c>
      <c r="B3620" s="1708">
        <f t="shared" si="934"/>
        <v>10155082</v>
      </c>
      <c r="C3620" s="1002">
        <v>155</v>
      </c>
      <c r="D3620" s="1797" t="s">
        <v>447</v>
      </c>
      <c r="E3620" s="1002">
        <v>82</v>
      </c>
      <c r="F3620" s="1003" t="s">
        <v>3974</v>
      </c>
      <c r="H3620" s="1016" t="s">
        <v>346</v>
      </c>
      <c r="I3620" s="1091" t="s">
        <v>6623</v>
      </c>
      <c r="J3620" s="996"/>
      <c r="K3620" s="997" t="s">
        <v>7996</v>
      </c>
      <c r="L3620" s="1000">
        <f t="shared" si="935"/>
        <v>0</v>
      </c>
      <c r="M3620" s="1000">
        <f t="shared" si="936"/>
        <v>0</v>
      </c>
      <c r="N3620" s="1725">
        <f t="shared" si="937"/>
        <v>0</v>
      </c>
      <c r="Z3620" s="1006" t="str">
        <f t="shared" si="938"/>
        <v xml:space="preserve">Cap.5 Pct.1:  Daca cheltuielile cu personalul (Col.2) # 0, atunci Cifra de afaceri (Col.1) # 0 si invers, pentru Rd.(1 la n). </v>
      </c>
      <c r="AA3620" s="2205">
        <f t="shared" si="932"/>
        <v>1</v>
      </c>
      <c r="AB3620" s="3036">
        <v>155</v>
      </c>
    </row>
    <row r="3621" spans="1:28" x14ac:dyDescent="0.25">
      <c r="A3621" s="1708">
        <f t="shared" ca="1" si="933"/>
        <v>0</v>
      </c>
      <c r="B3621" s="1708">
        <f t="shared" si="934"/>
        <v>10155083</v>
      </c>
      <c r="C3621" s="1002">
        <v>155</v>
      </c>
      <c r="D3621" s="1797" t="s">
        <v>447</v>
      </c>
      <c r="E3621" s="1002">
        <v>83</v>
      </c>
      <c r="F3621" s="1003" t="s">
        <v>3974</v>
      </c>
      <c r="H3621" s="1016" t="s">
        <v>346</v>
      </c>
      <c r="I3621" s="1091" t="s">
        <v>6624</v>
      </c>
      <c r="J3621" s="996"/>
      <c r="K3621" s="997" t="s">
        <v>7997</v>
      </c>
      <c r="L3621" s="1000">
        <f t="shared" si="935"/>
        <v>0</v>
      </c>
      <c r="M3621" s="1000">
        <f t="shared" si="936"/>
        <v>0</v>
      </c>
      <c r="N3621" s="1725">
        <f t="shared" si="937"/>
        <v>0</v>
      </c>
      <c r="Z3621" s="1006" t="str">
        <f t="shared" si="938"/>
        <v xml:space="preserve">Cap.5 Pct.1:  Daca cheltuielile cu personalul (Col.2) # 0, atunci Cifra de afaceri (Col.1) # 0 si invers, pentru Rd.(1 la n). </v>
      </c>
      <c r="AA3621" s="2205">
        <f t="shared" si="932"/>
        <v>1</v>
      </c>
      <c r="AB3621" s="3036">
        <v>155</v>
      </c>
    </row>
    <row r="3622" spans="1:28" x14ac:dyDescent="0.25">
      <c r="A3622" s="1708">
        <f t="shared" ca="1" si="933"/>
        <v>0</v>
      </c>
      <c r="B3622" s="1708">
        <f t="shared" si="934"/>
        <v>10155084</v>
      </c>
      <c r="C3622" s="1002">
        <v>155</v>
      </c>
      <c r="D3622" s="1797" t="s">
        <v>447</v>
      </c>
      <c r="E3622" s="1002">
        <v>84</v>
      </c>
      <c r="F3622" s="1003" t="s">
        <v>3974</v>
      </c>
      <c r="H3622" s="1016" t="s">
        <v>346</v>
      </c>
      <c r="I3622" s="1091" t="s">
        <v>6625</v>
      </c>
      <c r="J3622" s="996"/>
      <c r="K3622" s="997" t="s">
        <v>7998</v>
      </c>
      <c r="L3622" s="1000">
        <f t="shared" si="935"/>
        <v>0</v>
      </c>
      <c r="M3622" s="1000">
        <f t="shared" si="936"/>
        <v>0</v>
      </c>
      <c r="N3622" s="1725">
        <f t="shared" si="937"/>
        <v>0</v>
      </c>
      <c r="Z3622" s="1006" t="str">
        <f t="shared" si="938"/>
        <v xml:space="preserve">Cap.5 Pct.1:  Daca cheltuielile cu personalul (Col.2) # 0, atunci Cifra de afaceri (Col.1) # 0 si invers, pentru Rd.(1 la n). </v>
      </c>
      <c r="AA3622" s="2205">
        <f t="shared" si="932"/>
        <v>1</v>
      </c>
      <c r="AB3622" s="3036">
        <v>155</v>
      </c>
    </row>
    <row r="3623" spans="1:28" x14ac:dyDescent="0.25">
      <c r="A3623" s="1708">
        <f t="shared" ca="1" si="933"/>
        <v>0</v>
      </c>
      <c r="B3623" s="1708">
        <f t="shared" si="934"/>
        <v>10155085</v>
      </c>
      <c r="C3623" s="1002">
        <v>155</v>
      </c>
      <c r="D3623" s="1797" t="s">
        <v>447</v>
      </c>
      <c r="E3623" s="1002">
        <v>85</v>
      </c>
      <c r="F3623" s="1003" t="s">
        <v>3974</v>
      </c>
      <c r="H3623" s="1016" t="s">
        <v>346</v>
      </c>
      <c r="I3623" s="1091" t="s">
        <v>6626</v>
      </c>
      <c r="J3623" s="996"/>
      <c r="K3623" s="997" t="s">
        <v>7999</v>
      </c>
      <c r="L3623" s="1000">
        <f t="shared" si="935"/>
        <v>0</v>
      </c>
      <c r="M3623" s="1000">
        <f t="shared" si="936"/>
        <v>0</v>
      </c>
      <c r="N3623" s="1725">
        <f t="shared" si="937"/>
        <v>0</v>
      </c>
      <c r="Z3623" s="1006" t="str">
        <f t="shared" si="938"/>
        <v xml:space="preserve">Cap.5 Pct.1:  Daca cheltuielile cu personalul (Col.2) # 0, atunci Cifra de afaceri (Col.1) # 0 si invers, pentru Rd.(1 la n). </v>
      </c>
      <c r="AA3623" s="2205">
        <f t="shared" si="932"/>
        <v>1</v>
      </c>
      <c r="AB3623" s="3036">
        <v>155</v>
      </c>
    </row>
    <row r="3624" spans="1:28" x14ac:dyDescent="0.25">
      <c r="A3624" s="1708">
        <f t="shared" ca="1" si="933"/>
        <v>0</v>
      </c>
      <c r="B3624" s="1708">
        <f t="shared" si="934"/>
        <v>10155086</v>
      </c>
      <c r="C3624" s="1002">
        <v>155</v>
      </c>
      <c r="D3624" s="1797" t="s">
        <v>447</v>
      </c>
      <c r="E3624" s="1002">
        <v>86</v>
      </c>
      <c r="F3624" s="1003" t="s">
        <v>3974</v>
      </c>
      <c r="H3624" s="1016" t="s">
        <v>346</v>
      </c>
      <c r="I3624" s="1091" t="s">
        <v>6627</v>
      </c>
      <c r="J3624" s="996"/>
      <c r="K3624" s="997" t="s">
        <v>8000</v>
      </c>
      <c r="L3624" s="1000">
        <f t="shared" si="935"/>
        <v>0</v>
      </c>
      <c r="M3624" s="1000">
        <f t="shared" si="936"/>
        <v>0</v>
      </c>
      <c r="N3624" s="1725">
        <f t="shared" si="937"/>
        <v>0</v>
      </c>
      <c r="Z3624" s="1006" t="str">
        <f t="shared" si="938"/>
        <v xml:space="preserve">Cap.5 Pct.1:  Daca cheltuielile cu personalul (Col.2) # 0, atunci Cifra de afaceri (Col.1) # 0 si invers, pentru Rd.(1 la n). </v>
      </c>
      <c r="AA3624" s="2205">
        <f t="shared" si="932"/>
        <v>1</v>
      </c>
      <c r="AB3624" s="3036">
        <v>155</v>
      </c>
    </row>
    <row r="3625" spans="1:28" x14ac:dyDescent="0.25">
      <c r="A3625" s="1708">
        <f t="shared" ca="1" si="933"/>
        <v>0</v>
      </c>
      <c r="B3625" s="1708">
        <f t="shared" si="934"/>
        <v>10155087</v>
      </c>
      <c r="C3625" s="1002">
        <v>155</v>
      </c>
      <c r="D3625" s="1797" t="s">
        <v>447</v>
      </c>
      <c r="E3625" s="1002">
        <v>87</v>
      </c>
      <c r="F3625" s="1003" t="s">
        <v>3974</v>
      </c>
      <c r="H3625" s="1016" t="s">
        <v>346</v>
      </c>
      <c r="I3625" s="1091" t="s">
        <v>6628</v>
      </c>
      <c r="J3625" s="996"/>
      <c r="K3625" s="997" t="s">
        <v>8001</v>
      </c>
      <c r="L3625" s="1000">
        <f t="shared" si="935"/>
        <v>0</v>
      </c>
      <c r="M3625" s="1000">
        <f t="shared" si="936"/>
        <v>0</v>
      </c>
      <c r="N3625" s="1725">
        <f t="shared" si="937"/>
        <v>0</v>
      </c>
      <c r="Z3625" s="1006" t="str">
        <f t="shared" si="938"/>
        <v xml:space="preserve">Cap.5 Pct.1:  Daca cheltuielile cu personalul (Col.2) # 0, atunci Cifra de afaceri (Col.1) # 0 si invers, pentru Rd.(1 la n). </v>
      </c>
      <c r="AA3625" s="2205">
        <f t="shared" si="932"/>
        <v>1</v>
      </c>
      <c r="AB3625" s="3036">
        <v>155</v>
      </c>
    </row>
    <row r="3626" spans="1:28" x14ac:dyDescent="0.25">
      <c r="A3626" s="1708">
        <f t="shared" ca="1" si="933"/>
        <v>0</v>
      </c>
      <c r="B3626" s="1708">
        <f t="shared" si="934"/>
        <v>10155088</v>
      </c>
      <c r="C3626" s="1002">
        <v>155</v>
      </c>
      <c r="D3626" s="1797" t="s">
        <v>447</v>
      </c>
      <c r="E3626" s="1002">
        <v>88</v>
      </c>
      <c r="F3626" s="1003" t="s">
        <v>3974</v>
      </c>
      <c r="H3626" s="1016" t="s">
        <v>346</v>
      </c>
      <c r="I3626" s="1091" t="s">
        <v>6629</v>
      </c>
      <c r="J3626" s="996"/>
      <c r="K3626" s="997" t="s">
        <v>8002</v>
      </c>
      <c r="L3626" s="1000">
        <f t="shared" si="935"/>
        <v>0</v>
      </c>
      <c r="M3626" s="1000">
        <f t="shared" si="936"/>
        <v>0</v>
      </c>
      <c r="N3626" s="1725">
        <f t="shared" si="937"/>
        <v>0</v>
      </c>
      <c r="Z3626" s="1006" t="str">
        <f t="shared" si="938"/>
        <v xml:space="preserve">Cap.5 Pct.1:  Daca cheltuielile cu personalul (Col.2) # 0, atunci Cifra de afaceri (Col.1) # 0 si invers, pentru Rd.(1 la n). </v>
      </c>
      <c r="AA3626" s="2205">
        <f t="shared" si="932"/>
        <v>1</v>
      </c>
      <c r="AB3626" s="3036">
        <v>155</v>
      </c>
    </row>
    <row r="3627" spans="1:28" x14ac:dyDescent="0.25">
      <c r="A3627" s="1708">
        <f t="shared" ca="1" si="933"/>
        <v>0</v>
      </c>
      <c r="B3627" s="1708">
        <f t="shared" si="934"/>
        <v>10155089</v>
      </c>
      <c r="C3627" s="1002">
        <v>155</v>
      </c>
      <c r="D3627" s="1797" t="s">
        <v>447</v>
      </c>
      <c r="E3627" s="1002">
        <v>89</v>
      </c>
      <c r="F3627" s="1003" t="s">
        <v>3974</v>
      </c>
      <c r="H3627" s="1016" t="s">
        <v>346</v>
      </c>
      <c r="I3627" s="1091" t="s">
        <v>6630</v>
      </c>
      <c r="J3627" s="996"/>
      <c r="K3627" s="997" t="s">
        <v>8003</v>
      </c>
      <c r="L3627" s="1000">
        <f t="shared" si="935"/>
        <v>0</v>
      </c>
      <c r="M3627" s="1000">
        <f t="shared" si="936"/>
        <v>0</v>
      </c>
      <c r="N3627" s="1725">
        <f t="shared" si="937"/>
        <v>0</v>
      </c>
      <c r="Z3627" s="1006" t="str">
        <f t="shared" si="938"/>
        <v xml:space="preserve">Cap.5 Pct.1:  Daca cheltuielile cu personalul (Col.2) # 0, atunci Cifra de afaceri (Col.1) # 0 si invers, pentru Rd.(1 la n). </v>
      </c>
      <c r="AA3627" s="2205">
        <f t="shared" si="932"/>
        <v>1</v>
      </c>
      <c r="AB3627" s="3036">
        <v>155</v>
      </c>
    </row>
    <row r="3628" spans="1:28" x14ac:dyDescent="0.25">
      <c r="A3628" s="1708">
        <f t="shared" ca="1" si="933"/>
        <v>0</v>
      </c>
      <c r="B3628" s="1708">
        <f t="shared" si="934"/>
        <v>10155090</v>
      </c>
      <c r="C3628" s="1002">
        <v>155</v>
      </c>
      <c r="D3628" s="1797" t="s">
        <v>447</v>
      </c>
      <c r="E3628" s="1002">
        <v>90</v>
      </c>
      <c r="F3628" s="1003" t="s">
        <v>3974</v>
      </c>
      <c r="H3628" s="1016" t="s">
        <v>346</v>
      </c>
      <c r="I3628" s="1091" t="s">
        <v>6631</v>
      </c>
      <c r="J3628" s="996"/>
      <c r="K3628" s="997" t="s">
        <v>8004</v>
      </c>
      <c r="L3628" s="1000">
        <f t="shared" si="935"/>
        <v>0</v>
      </c>
      <c r="M3628" s="1000">
        <f t="shared" si="936"/>
        <v>0</v>
      </c>
      <c r="N3628" s="1725">
        <f t="shared" si="937"/>
        <v>0</v>
      </c>
      <c r="Z3628" s="1006" t="str">
        <f t="shared" si="938"/>
        <v xml:space="preserve">Cap.5 Pct.1:  Daca cheltuielile cu personalul (Col.2) # 0, atunci Cifra de afaceri (Col.1) # 0 si invers, pentru Rd.(1 la n). </v>
      </c>
      <c r="AA3628" s="2205">
        <f t="shared" si="932"/>
        <v>1</v>
      </c>
      <c r="AB3628" s="3036">
        <v>155</v>
      </c>
    </row>
    <row r="3629" spans="1:28" x14ac:dyDescent="0.25">
      <c r="A3629" s="1708">
        <f t="shared" ca="1" si="933"/>
        <v>0</v>
      </c>
      <c r="B3629" s="1708">
        <f t="shared" si="934"/>
        <v>10155091</v>
      </c>
      <c r="C3629" s="1002">
        <v>155</v>
      </c>
      <c r="D3629" s="1797" t="s">
        <v>447</v>
      </c>
      <c r="E3629" s="1002">
        <v>91</v>
      </c>
      <c r="F3629" s="1003" t="s">
        <v>3974</v>
      </c>
      <c r="H3629" s="1016" t="s">
        <v>346</v>
      </c>
      <c r="I3629" s="1091" t="s">
        <v>6632</v>
      </c>
      <c r="J3629" s="996"/>
      <c r="K3629" s="997" t="s">
        <v>8005</v>
      </c>
      <c r="L3629" s="1000">
        <f t="shared" si="935"/>
        <v>0</v>
      </c>
      <c r="M3629" s="1000">
        <f t="shared" si="936"/>
        <v>0</v>
      </c>
      <c r="N3629" s="1725">
        <f t="shared" si="937"/>
        <v>0</v>
      </c>
      <c r="Z3629" s="1006" t="str">
        <f t="shared" si="938"/>
        <v xml:space="preserve">Cap.5 Pct.1:  Daca cheltuielile cu personalul (Col.2) # 0, atunci Cifra de afaceri (Col.1) # 0 si invers, pentru Rd.(1 la n). </v>
      </c>
      <c r="AA3629" s="2205">
        <f t="shared" si="932"/>
        <v>1</v>
      </c>
      <c r="AB3629" s="3036">
        <v>155</v>
      </c>
    </row>
    <row r="3630" spans="1:28" x14ac:dyDescent="0.25">
      <c r="A3630" s="1708">
        <f t="shared" ca="1" si="933"/>
        <v>0</v>
      </c>
      <c r="B3630" s="1708">
        <f t="shared" si="934"/>
        <v>10155092</v>
      </c>
      <c r="C3630" s="1002">
        <v>155</v>
      </c>
      <c r="D3630" s="1797" t="s">
        <v>447</v>
      </c>
      <c r="E3630" s="1002">
        <v>92</v>
      </c>
      <c r="F3630" s="1003" t="s">
        <v>3974</v>
      </c>
      <c r="H3630" s="1016" t="s">
        <v>346</v>
      </c>
      <c r="I3630" s="1091" t="s">
        <v>6633</v>
      </c>
      <c r="J3630" s="996"/>
      <c r="K3630" s="997" t="s">
        <v>8006</v>
      </c>
      <c r="L3630" s="1000">
        <f t="shared" si="935"/>
        <v>0</v>
      </c>
      <c r="M3630" s="1000">
        <f t="shared" si="936"/>
        <v>0</v>
      </c>
      <c r="N3630" s="1725">
        <f t="shared" si="937"/>
        <v>0</v>
      </c>
      <c r="Z3630" s="1006" t="str">
        <f t="shared" si="938"/>
        <v xml:space="preserve">Cap.5 Pct.1:  Daca cheltuielile cu personalul (Col.2) # 0, atunci Cifra de afaceri (Col.1) # 0 si invers, pentru Rd.(1 la n). </v>
      </c>
      <c r="AA3630" s="2205">
        <f t="shared" si="932"/>
        <v>1</v>
      </c>
      <c r="AB3630" s="3036">
        <v>155</v>
      </c>
    </row>
    <row r="3631" spans="1:28" x14ac:dyDescent="0.25">
      <c r="A3631" s="1708">
        <f t="shared" ca="1" si="933"/>
        <v>0</v>
      </c>
      <c r="B3631" s="1708">
        <f t="shared" si="934"/>
        <v>10155093</v>
      </c>
      <c r="C3631" s="1002">
        <v>155</v>
      </c>
      <c r="D3631" s="1797" t="s">
        <v>447</v>
      </c>
      <c r="E3631" s="1002">
        <v>93</v>
      </c>
      <c r="F3631" s="1003" t="s">
        <v>3974</v>
      </c>
      <c r="H3631" s="1016" t="s">
        <v>346</v>
      </c>
      <c r="I3631" s="1091" t="s">
        <v>6634</v>
      </c>
      <c r="J3631" s="996"/>
      <c r="K3631" s="997" t="s">
        <v>8007</v>
      </c>
      <c r="L3631" s="1000">
        <f t="shared" si="935"/>
        <v>0</v>
      </c>
      <c r="M3631" s="1000">
        <f t="shared" si="936"/>
        <v>0</v>
      </c>
      <c r="N3631" s="1725">
        <f t="shared" si="937"/>
        <v>0</v>
      </c>
      <c r="Z3631" s="1006" t="str">
        <f t="shared" si="938"/>
        <v xml:space="preserve">Cap.5 Pct.1:  Daca cheltuielile cu personalul (Col.2) # 0, atunci Cifra de afaceri (Col.1) # 0 si invers, pentru Rd.(1 la n). </v>
      </c>
      <c r="AA3631" s="2205">
        <f t="shared" si="932"/>
        <v>1</v>
      </c>
      <c r="AB3631" s="3036">
        <v>155</v>
      </c>
    </row>
    <row r="3632" spans="1:28" x14ac:dyDescent="0.25">
      <c r="A3632" s="1708">
        <f t="shared" ca="1" si="933"/>
        <v>0</v>
      </c>
      <c r="B3632" s="1708">
        <f t="shared" si="934"/>
        <v>10155094</v>
      </c>
      <c r="C3632" s="1002">
        <v>155</v>
      </c>
      <c r="D3632" s="1797" t="s">
        <v>447</v>
      </c>
      <c r="E3632" s="1002">
        <v>94</v>
      </c>
      <c r="F3632" s="1003" t="s">
        <v>3974</v>
      </c>
      <c r="H3632" s="1016" t="s">
        <v>346</v>
      </c>
      <c r="I3632" s="1091" t="s">
        <v>6635</v>
      </c>
      <c r="J3632" s="996"/>
      <c r="K3632" s="997" t="s">
        <v>8008</v>
      </c>
      <c r="L3632" s="1000">
        <f t="shared" si="935"/>
        <v>0</v>
      </c>
      <c r="M3632" s="1000">
        <f t="shared" si="936"/>
        <v>0</v>
      </c>
      <c r="N3632" s="1725">
        <f t="shared" si="937"/>
        <v>0</v>
      </c>
      <c r="Z3632" s="1006" t="str">
        <f t="shared" si="938"/>
        <v xml:space="preserve">Cap.5 Pct.1:  Daca cheltuielile cu personalul (Col.2) # 0, atunci Cifra de afaceri (Col.1) # 0 si invers, pentru Rd.(1 la n). </v>
      </c>
      <c r="AA3632" s="2205">
        <f t="shared" si="932"/>
        <v>1</v>
      </c>
      <c r="AB3632" s="3036">
        <v>155</v>
      </c>
    </row>
    <row r="3633" spans="1:28" x14ac:dyDescent="0.25">
      <c r="A3633" s="1708">
        <f t="shared" ca="1" si="933"/>
        <v>0</v>
      </c>
      <c r="B3633" s="1708">
        <f t="shared" si="934"/>
        <v>10155095</v>
      </c>
      <c r="C3633" s="1002">
        <v>155</v>
      </c>
      <c r="D3633" s="1797" t="s">
        <v>447</v>
      </c>
      <c r="E3633" s="1002">
        <v>95</v>
      </c>
      <c r="F3633" s="1003" t="s">
        <v>3974</v>
      </c>
      <c r="H3633" s="1016" t="s">
        <v>346</v>
      </c>
      <c r="I3633" s="1091" t="s">
        <v>6636</v>
      </c>
      <c r="J3633" s="996"/>
      <c r="K3633" s="997" t="s">
        <v>8009</v>
      </c>
      <c r="L3633" s="1000">
        <f t="shared" si="935"/>
        <v>0</v>
      </c>
      <c r="M3633" s="1000">
        <f t="shared" si="936"/>
        <v>0</v>
      </c>
      <c r="N3633" s="1725">
        <f t="shared" si="937"/>
        <v>0</v>
      </c>
      <c r="Z3633" s="1006" t="str">
        <f t="shared" si="938"/>
        <v xml:space="preserve">Cap.5 Pct.1:  Daca cheltuielile cu personalul (Col.2) # 0, atunci Cifra de afaceri (Col.1) # 0 si invers, pentru Rd.(1 la n). </v>
      </c>
      <c r="AA3633" s="2205">
        <f t="shared" si="932"/>
        <v>1</v>
      </c>
      <c r="AB3633" s="3036">
        <v>155</v>
      </c>
    </row>
    <row r="3634" spans="1:28" x14ac:dyDescent="0.25">
      <c r="A3634" s="1708">
        <f t="shared" ca="1" si="933"/>
        <v>0</v>
      </c>
      <c r="B3634" s="1708">
        <f t="shared" si="934"/>
        <v>10155096</v>
      </c>
      <c r="C3634" s="1002">
        <v>155</v>
      </c>
      <c r="D3634" s="1797" t="s">
        <v>447</v>
      </c>
      <c r="E3634" s="1002">
        <v>96</v>
      </c>
      <c r="F3634" s="1003" t="s">
        <v>3974</v>
      </c>
      <c r="H3634" s="1016" t="s">
        <v>346</v>
      </c>
      <c r="I3634" s="1091" t="s">
        <v>6637</v>
      </c>
      <c r="J3634" s="996"/>
      <c r="K3634" s="997" t="s">
        <v>8010</v>
      </c>
      <c r="L3634" s="1000">
        <f t="shared" si="935"/>
        <v>0</v>
      </c>
      <c r="M3634" s="1000">
        <f t="shared" si="936"/>
        <v>0</v>
      </c>
      <c r="N3634" s="1725">
        <f t="shared" si="937"/>
        <v>0</v>
      </c>
      <c r="Z3634" s="1006" t="str">
        <f t="shared" si="938"/>
        <v xml:space="preserve">Cap.5 Pct.1:  Daca cheltuielile cu personalul (Col.2) # 0, atunci Cifra de afaceri (Col.1) # 0 si invers, pentru Rd.(1 la n). </v>
      </c>
      <c r="AA3634" s="2205">
        <f t="shared" si="932"/>
        <v>1</v>
      </c>
      <c r="AB3634" s="3036">
        <v>155</v>
      </c>
    </row>
    <row r="3635" spans="1:28" x14ac:dyDescent="0.25">
      <c r="A3635" s="1708">
        <f t="shared" ca="1" si="933"/>
        <v>0</v>
      </c>
      <c r="B3635" s="1708">
        <f t="shared" si="934"/>
        <v>10155097</v>
      </c>
      <c r="C3635" s="1002">
        <v>155</v>
      </c>
      <c r="D3635" s="1797" t="s">
        <v>447</v>
      </c>
      <c r="E3635" s="1002">
        <v>97</v>
      </c>
      <c r="F3635" s="1003" t="s">
        <v>3974</v>
      </c>
      <c r="H3635" s="1016" t="s">
        <v>346</v>
      </c>
      <c r="I3635" s="1091" t="s">
        <v>6638</v>
      </c>
      <c r="J3635" s="996"/>
      <c r="K3635" s="997" t="s">
        <v>8011</v>
      </c>
      <c r="L3635" s="1000">
        <f t="shared" si="935"/>
        <v>0</v>
      </c>
      <c r="M3635" s="1000">
        <f t="shared" si="936"/>
        <v>0</v>
      </c>
      <c r="N3635" s="1725">
        <f t="shared" si="937"/>
        <v>0</v>
      </c>
      <c r="Z3635" s="1006" t="str">
        <f t="shared" si="938"/>
        <v xml:space="preserve">Cap.5 Pct.1:  Daca cheltuielile cu personalul (Col.2) # 0, atunci Cifra de afaceri (Col.1) # 0 si invers, pentru Rd.(1 la n). </v>
      </c>
      <c r="AA3635" s="2205">
        <f t="shared" si="932"/>
        <v>1</v>
      </c>
      <c r="AB3635" s="3036">
        <v>155</v>
      </c>
    </row>
    <row r="3636" spans="1:28" x14ac:dyDescent="0.25">
      <c r="A3636" s="1708">
        <f t="shared" ca="1" si="933"/>
        <v>0</v>
      </c>
      <c r="B3636" s="1708">
        <f t="shared" si="934"/>
        <v>10155098</v>
      </c>
      <c r="C3636" s="1002">
        <v>155</v>
      </c>
      <c r="D3636" s="1797" t="s">
        <v>447</v>
      </c>
      <c r="E3636" s="1002">
        <v>98</v>
      </c>
      <c r="F3636" s="1003" t="s">
        <v>3974</v>
      </c>
      <c r="H3636" s="1016" t="s">
        <v>346</v>
      </c>
      <c r="I3636" s="1091" t="s">
        <v>6639</v>
      </c>
      <c r="J3636" s="996"/>
      <c r="K3636" s="997" t="s">
        <v>8012</v>
      </c>
      <c r="L3636" s="1000">
        <f t="shared" si="935"/>
        <v>0</v>
      </c>
      <c r="M3636" s="1000">
        <f t="shared" si="936"/>
        <v>0</v>
      </c>
      <c r="N3636" s="1725">
        <f t="shared" si="937"/>
        <v>0</v>
      </c>
      <c r="Z3636" s="1006" t="str">
        <f t="shared" si="938"/>
        <v xml:space="preserve">Cap.5 Pct.1:  Daca cheltuielile cu personalul (Col.2) # 0, atunci Cifra de afaceri (Col.1) # 0 si invers, pentru Rd.(1 la n). </v>
      </c>
      <c r="AA3636" s="2205">
        <f t="shared" si="932"/>
        <v>1</v>
      </c>
      <c r="AB3636" s="3036">
        <v>155</v>
      </c>
    </row>
    <row r="3637" spans="1:28" x14ac:dyDescent="0.25">
      <c r="A3637" s="1708">
        <f t="shared" ca="1" si="933"/>
        <v>0</v>
      </c>
      <c r="B3637" s="1708">
        <f t="shared" si="934"/>
        <v>10155099</v>
      </c>
      <c r="C3637" s="1002">
        <v>155</v>
      </c>
      <c r="D3637" s="1797" t="s">
        <v>447</v>
      </c>
      <c r="E3637" s="1002">
        <v>99</v>
      </c>
      <c r="F3637" s="1003" t="s">
        <v>3974</v>
      </c>
      <c r="H3637" s="1016" t="s">
        <v>346</v>
      </c>
      <c r="I3637" s="1091" t="s">
        <v>6640</v>
      </c>
      <c r="J3637" s="996"/>
      <c r="K3637" s="997" t="s">
        <v>8013</v>
      </c>
      <c r="L3637" s="1000">
        <f t="shared" si="935"/>
        <v>0</v>
      </c>
      <c r="M3637" s="1000">
        <f t="shared" si="936"/>
        <v>0</v>
      </c>
      <c r="N3637" s="1725">
        <f t="shared" si="937"/>
        <v>0</v>
      </c>
      <c r="Z3637" s="1006" t="str">
        <f t="shared" si="938"/>
        <v xml:space="preserve">Cap.5 Pct.1:  Daca cheltuielile cu personalul (Col.2) # 0, atunci Cifra de afaceri (Col.1) # 0 si invers, pentru Rd.(1 la n). </v>
      </c>
      <c r="AA3637" s="2205">
        <f t="shared" si="932"/>
        <v>1</v>
      </c>
      <c r="AB3637" s="3036">
        <v>155</v>
      </c>
    </row>
    <row r="3638" spans="1:28" x14ac:dyDescent="0.25">
      <c r="A3638" s="1708">
        <f t="shared" ca="1" si="933"/>
        <v>0</v>
      </c>
      <c r="B3638" s="1708">
        <f t="shared" si="934"/>
        <v>10155100</v>
      </c>
      <c r="C3638" s="1002">
        <v>155</v>
      </c>
      <c r="D3638" s="1797" t="s">
        <v>447</v>
      </c>
      <c r="E3638" s="1002">
        <v>100</v>
      </c>
      <c r="F3638" s="1003" t="s">
        <v>3974</v>
      </c>
      <c r="H3638" s="1016" t="s">
        <v>346</v>
      </c>
      <c r="I3638" s="1091" t="s">
        <v>6641</v>
      </c>
      <c r="J3638" s="996"/>
      <c r="K3638" s="997" t="s">
        <v>8014</v>
      </c>
      <c r="L3638" s="1000">
        <f t="shared" si="935"/>
        <v>0</v>
      </c>
      <c r="M3638" s="1000">
        <f t="shared" si="936"/>
        <v>0</v>
      </c>
      <c r="N3638" s="1725">
        <f t="shared" si="937"/>
        <v>0</v>
      </c>
      <c r="Z3638" s="1006" t="str">
        <f t="shared" si="938"/>
        <v xml:space="preserve">Cap.5 Pct.1:  Daca cheltuielile cu personalul (Col.2) # 0, atunci Cifra de afaceri (Col.1) # 0 si invers, pentru Rd.(1 la n). </v>
      </c>
      <c r="AA3638" s="2205">
        <f t="shared" si="932"/>
        <v>1</v>
      </c>
      <c r="AB3638" s="3036">
        <v>155</v>
      </c>
    </row>
    <row r="3639" spans="1:28" x14ac:dyDescent="0.25">
      <c r="A3639" s="1708">
        <f t="shared" ca="1" si="933"/>
        <v>0</v>
      </c>
      <c r="B3639" s="1708">
        <f t="shared" si="934"/>
        <v>10155101</v>
      </c>
      <c r="C3639" s="1002">
        <v>155</v>
      </c>
      <c r="D3639" s="1797" t="s">
        <v>447</v>
      </c>
      <c r="E3639" s="1002">
        <v>101</v>
      </c>
      <c r="F3639" s="1003" t="s">
        <v>3974</v>
      </c>
      <c r="H3639" s="1016" t="s">
        <v>346</v>
      </c>
      <c r="I3639" s="1091" t="s">
        <v>6642</v>
      </c>
      <c r="J3639" s="996"/>
      <c r="K3639" s="997" t="s">
        <v>8015</v>
      </c>
      <c r="L3639" s="1000">
        <f t="shared" si="935"/>
        <v>0</v>
      </c>
      <c r="M3639" s="1000">
        <f t="shared" si="936"/>
        <v>0</v>
      </c>
      <c r="N3639" s="1725">
        <f t="shared" si="937"/>
        <v>0</v>
      </c>
      <c r="Z3639" s="1006" t="str">
        <f t="shared" si="938"/>
        <v xml:space="preserve">Cap.5 Pct.1:  Daca cheltuielile cu personalul (Col.2) # 0, atunci Cifra de afaceri (Col.1) # 0 si invers, pentru Rd.(1 la n). </v>
      </c>
      <c r="AA3639" s="2205">
        <f t="shared" si="932"/>
        <v>1</v>
      </c>
      <c r="AB3639" s="3036">
        <v>155</v>
      </c>
    </row>
    <row r="3640" spans="1:28" x14ac:dyDescent="0.25">
      <c r="A3640" s="1708">
        <f t="shared" ca="1" si="933"/>
        <v>0</v>
      </c>
      <c r="B3640" s="1708">
        <f t="shared" si="934"/>
        <v>10155102</v>
      </c>
      <c r="C3640" s="1002">
        <v>155</v>
      </c>
      <c r="D3640" s="1797" t="s">
        <v>447</v>
      </c>
      <c r="E3640" s="1002">
        <v>102</v>
      </c>
      <c r="F3640" s="1003" t="s">
        <v>3974</v>
      </c>
      <c r="H3640" s="1016" t="s">
        <v>346</v>
      </c>
      <c r="I3640" s="1091" t="s">
        <v>6643</v>
      </c>
      <c r="J3640" s="996"/>
      <c r="K3640" s="997" t="s">
        <v>8016</v>
      </c>
      <c r="L3640" s="1000">
        <f t="shared" si="935"/>
        <v>0</v>
      </c>
      <c r="M3640" s="1000">
        <f t="shared" si="936"/>
        <v>0</v>
      </c>
      <c r="N3640" s="1725">
        <f t="shared" si="937"/>
        <v>0</v>
      </c>
      <c r="Z3640" s="1006" t="str">
        <f t="shared" si="938"/>
        <v xml:space="preserve">Cap.5 Pct.1:  Daca cheltuielile cu personalul (Col.2) # 0, atunci Cifra de afaceri (Col.1) # 0 si invers, pentru Rd.(1 la n). </v>
      </c>
      <c r="AA3640" s="2205">
        <f t="shared" si="932"/>
        <v>1</v>
      </c>
      <c r="AB3640" s="3036">
        <v>155</v>
      </c>
    </row>
    <row r="3641" spans="1:28" x14ac:dyDescent="0.25">
      <c r="A3641" s="1708">
        <f t="shared" ca="1" si="933"/>
        <v>0</v>
      </c>
      <c r="B3641" s="1708">
        <f t="shared" si="934"/>
        <v>10155103</v>
      </c>
      <c r="C3641" s="1002">
        <v>155</v>
      </c>
      <c r="D3641" s="1797" t="s">
        <v>447</v>
      </c>
      <c r="E3641" s="1002">
        <v>103</v>
      </c>
      <c r="F3641" s="1003" t="s">
        <v>3974</v>
      </c>
      <c r="H3641" s="1016" t="s">
        <v>346</v>
      </c>
      <c r="I3641" s="1091" t="s">
        <v>6644</v>
      </c>
      <c r="J3641" s="996"/>
      <c r="K3641" s="997" t="s">
        <v>8017</v>
      </c>
      <c r="L3641" s="1000">
        <f t="shared" si="935"/>
        <v>0</v>
      </c>
      <c r="M3641" s="1000">
        <f t="shared" si="936"/>
        <v>0</v>
      </c>
      <c r="N3641" s="1725">
        <f t="shared" si="937"/>
        <v>0</v>
      </c>
      <c r="Z3641" s="1006" t="str">
        <f t="shared" si="938"/>
        <v xml:space="preserve">Cap.5 Pct.1:  Daca cheltuielile cu personalul (Col.2) # 0, atunci Cifra de afaceri (Col.1) # 0 si invers, pentru Rd.(1 la n). </v>
      </c>
      <c r="AA3641" s="2205">
        <f t="shared" si="932"/>
        <v>1</v>
      </c>
      <c r="AB3641" s="3036">
        <v>155</v>
      </c>
    </row>
    <row r="3642" spans="1:28" x14ac:dyDescent="0.25">
      <c r="A3642" s="1708">
        <f t="shared" ca="1" si="933"/>
        <v>0</v>
      </c>
      <c r="B3642" s="1708">
        <f t="shared" si="934"/>
        <v>10155104</v>
      </c>
      <c r="C3642" s="1002">
        <v>155</v>
      </c>
      <c r="D3642" s="1797" t="s">
        <v>447</v>
      </c>
      <c r="E3642" s="1002">
        <v>104</v>
      </c>
      <c r="F3642" s="1003" t="s">
        <v>3974</v>
      </c>
      <c r="H3642" s="1016" t="s">
        <v>346</v>
      </c>
      <c r="I3642" s="1091" t="s">
        <v>6645</v>
      </c>
      <c r="J3642" s="996"/>
      <c r="K3642" s="997" t="s">
        <v>8018</v>
      </c>
      <c r="L3642" s="1000">
        <f t="shared" si="935"/>
        <v>0</v>
      </c>
      <c r="M3642" s="1000">
        <f t="shared" si="936"/>
        <v>0</v>
      </c>
      <c r="N3642" s="1725">
        <f t="shared" si="937"/>
        <v>0</v>
      </c>
      <c r="Z3642" s="1006" t="str">
        <f t="shared" si="938"/>
        <v xml:space="preserve">Cap.5 Pct.1:  Daca cheltuielile cu personalul (Col.2) # 0, atunci Cifra de afaceri (Col.1) # 0 si invers, pentru Rd.(1 la n). </v>
      </c>
      <c r="AA3642" s="2205">
        <f t="shared" si="932"/>
        <v>1</v>
      </c>
      <c r="AB3642" s="3036">
        <v>155</v>
      </c>
    </row>
    <row r="3643" spans="1:28" x14ac:dyDescent="0.25">
      <c r="A3643" s="1708">
        <f t="shared" ca="1" si="933"/>
        <v>0</v>
      </c>
      <c r="B3643" s="1708">
        <f t="shared" si="934"/>
        <v>10155105</v>
      </c>
      <c r="C3643" s="1002">
        <v>155</v>
      </c>
      <c r="D3643" s="1797" t="s">
        <v>447</v>
      </c>
      <c r="E3643" s="1002">
        <v>105</v>
      </c>
      <c r="F3643" s="1003" t="s">
        <v>3974</v>
      </c>
      <c r="H3643" s="1016" t="s">
        <v>346</v>
      </c>
      <c r="I3643" s="1091" t="s">
        <v>6646</v>
      </c>
      <c r="J3643" s="996"/>
      <c r="K3643" s="997" t="s">
        <v>8019</v>
      </c>
      <c r="L3643" s="1000">
        <f t="shared" si="935"/>
        <v>0</v>
      </c>
      <c r="M3643" s="1000">
        <f t="shared" si="936"/>
        <v>0</v>
      </c>
      <c r="N3643" s="1725">
        <f t="shared" si="937"/>
        <v>0</v>
      </c>
      <c r="Z3643" s="1006" t="str">
        <f t="shared" si="938"/>
        <v xml:space="preserve">Cap.5 Pct.1:  Daca cheltuielile cu personalul (Col.2) # 0, atunci Cifra de afaceri (Col.1) # 0 si invers, pentru Rd.(1 la n). </v>
      </c>
      <c r="AA3643" s="2205">
        <f t="shared" ref="AA3643:AA3706" si="939">COUNTIF(B:B,B3643)</f>
        <v>1</v>
      </c>
      <c r="AB3643" s="3036">
        <v>155</v>
      </c>
    </row>
    <row r="3644" spans="1:28" x14ac:dyDescent="0.25">
      <c r="A3644" s="1708">
        <f t="shared" ca="1" si="933"/>
        <v>0</v>
      </c>
      <c r="B3644" s="1708">
        <f t="shared" si="934"/>
        <v>10155106</v>
      </c>
      <c r="C3644" s="1002">
        <v>155</v>
      </c>
      <c r="D3644" s="1797" t="s">
        <v>447</v>
      </c>
      <c r="E3644" s="1002">
        <v>106</v>
      </c>
      <c r="F3644" s="1003" t="s">
        <v>3974</v>
      </c>
      <c r="H3644" s="1016" t="s">
        <v>346</v>
      </c>
      <c r="I3644" s="1091" t="s">
        <v>6647</v>
      </c>
      <c r="J3644" s="996"/>
      <c r="K3644" s="997" t="s">
        <v>8020</v>
      </c>
      <c r="L3644" s="1000">
        <f t="shared" si="935"/>
        <v>0</v>
      </c>
      <c r="M3644" s="1000">
        <f t="shared" si="936"/>
        <v>0</v>
      </c>
      <c r="N3644" s="1725">
        <f t="shared" si="937"/>
        <v>0</v>
      </c>
      <c r="Z3644" s="1006" t="str">
        <f t="shared" si="938"/>
        <v xml:space="preserve">Cap.5 Pct.1:  Daca cheltuielile cu personalul (Col.2) # 0, atunci Cifra de afaceri (Col.1) # 0 si invers, pentru Rd.(1 la n). </v>
      </c>
      <c r="AA3644" s="2205">
        <f t="shared" si="939"/>
        <v>1</v>
      </c>
      <c r="AB3644" s="3036">
        <v>155</v>
      </c>
    </row>
    <row r="3645" spans="1:28" x14ac:dyDescent="0.25">
      <c r="A3645" s="1708">
        <f t="shared" ca="1" si="933"/>
        <v>0</v>
      </c>
      <c r="B3645" s="1708">
        <f t="shared" si="934"/>
        <v>10155107</v>
      </c>
      <c r="C3645" s="1002">
        <v>155</v>
      </c>
      <c r="D3645" s="1797" t="s">
        <v>447</v>
      </c>
      <c r="E3645" s="1002">
        <v>107</v>
      </c>
      <c r="F3645" s="1003" t="s">
        <v>3974</v>
      </c>
      <c r="H3645" s="1016" t="s">
        <v>346</v>
      </c>
      <c r="I3645" s="1091" t="s">
        <v>6648</v>
      </c>
      <c r="J3645" s="996"/>
      <c r="K3645" s="997" t="s">
        <v>8021</v>
      </c>
      <c r="L3645" s="1000">
        <f t="shared" si="935"/>
        <v>0</v>
      </c>
      <c r="M3645" s="1000">
        <f t="shared" si="936"/>
        <v>0</v>
      </c>
      <c r="N3645" s="1725">
        <f t="shared" si="937"/>
        <v>0</v>
      </c>
      <c r="Z3645" s="1006" t="str">
        <f t="shared" si="938"/>
        <v xml:space="preserve">Cap.5 Pct.1:  Daca cheltuielile cu personalul (Col.2) # 0, atunci Cifra de afaceri (Col.1) # 0 si invers, pentru Rd.(1 la n). </v>
      </c>
      <c r="AA3645" s="2205">
        <f t="shared" si="939"/>
        <v>1</v>
      </c>
      <c r="AB3645" s="3036">
        <v>155</v>
      </c>
    </row>
    <row r="3646" spans="1:28" x14ac:dyDescent="0.25">
      <c r="A3646" s="1708">
        <f t="shared" ca="1" si="933"/>
        <v>0</v>
      </c>
      <c r="B3646" s="1708">
        <f t="shared" si="934"/>
        <v>10155108</v>
      </c>
      <c r="C3646" s="1002">
        <v>155</v>
      </c>
      <c r="D3646" s="1797" t="s">
        <v>447</v>
      </c>
      <c r="E3646" s="1002">
        <v>108</v>
      </c>
      <c r="F3646" s="1003" t="s">
        <v>3974</v>
      </c>
      <c r="H3646" s="1016" t="s">
        <v>346</v>
      </c>
      <c r="I3646" s="1091" t="s">
        <v>6649</v>
      </c>
      <c r="J3646" s="996"/>
      <c r="K3646" s="997" t="s">
        <v>8022</v>
      </c>
      <c r="L3646" s="1000">
        <f t="shared" si="935"/>
        <v>0</v>
      </c>
      <c r="M3646" s="1000">
        <f t="shared" si="936"/>
        <v>0</v>
      </c>
      <c r="N3646" s="1725">
        <f t="shared" si="937"/>
        <v>0</v>
      </c>
      <c r="Z3646" s="1006" t="str">
        <f t="shared" si="938"/>
        <v xml:space="preserve">Cap.5 Pct.1:  Daca cheltuielile cu personalul (Col.2) # 0, atunci Cifra de afaceri (Col.1) # 0 si invers, pentru Rd.(1 la n). </v>
      </c>
      <c r="AA3646" s="2205">
        <f t="shared" si="939"/>
        <v>1</v>
      </c>
      <c r="AB3646" s="3036">
        <v>155</v>
      </c>
    </row>
    <row r="3647" spans="1:28" x14ac:dyDescent="0.25">
      <c r="A3647" s="1708">
        <f t="shared" ca="1" si="933"/>
        <v>0</v>
      </c>
      <c r="B3647" s="1708">
        <f t="shared" si="934"/>
        <v>10155109</v>
      </c>
      <c r="C3647" s="1002">
        <v>155</v>
      </c>
      <c r="D3647" s="1797" t="s">
        <v>447</v>
      </c>
      <c r="E3647" s="1002">
        <v>109</v>
      </c>
      <c r="F3647" s="1003" t="s">
        <v>3974</v>
      </c>
      <c r="H3647" s="1016" t="s">
        <v>346</v>
      </c>
      <c r="I3647" s="1091" t="s">
        <v>6650</v>
      </c>
      <c r="J3647" s="996"/>
      <c r="K3647" s="997" t="s">
        <v>8023</v>
      </c>
      <c r="L3647" s="1000">
        <f t="shared" si="935"/>
        <v>0</v>
      </c>
      <c r="M3647" s="1000">
        <f t="shared" si="936"/>
        <v>0</v>
      </c>
      <c r="N3647" s="1725">
        <f t="shared" si="937"/>
        <v>0</v>
      </c>
      <c r="Z3647" s="1006" t="str">
        <f t="shared" si="938"/>
        <v xml:space="preserve">Cap.5 Pct.1:  Daca cheltuielile cu personalul (Col.2) # 0, atunci Cifra de afaceri (Col.1) # 0 si invers, pentru Rd.(1 la n). </v>
      </c>
      <c r="AA3647" s="2205">
        <f t="shared" si="939"/>
        <v>1</v>
      </c>
      <c r="AB3647" s="3036">
        <v>155</v>
      </c>
    </row>
    <row r="3648" spans="1:28" x14ac:dyDescent="0.25">
      <c r="A3648" s="1708">
        <f t="shared" ca="1" si="933"/>
        <v>0</v>
      </c>
      <c r="B3648" s="1708">
        <f t="shared" si="934"/>
        <v>10155110</v>
      </c>
      <c r="C3648" s="1002">
        <v>155</v>
      </c>
      <c r="D3648" s="1797" t="s">
        <v>447</v>
      </c>
      <c r="E3648" s="1002">
        <v>110</v>
      </c>
      <c r="F3648" s="1003" t="s">
        <v>3974</v>
      </c>
      <c r="H3648" s="1016" t="s">
        <v>346</v>
      </c>
      <c r="I3648" s="1091" t="s">
        <v>6651</v>
      </c>
      <c r="J3648" s="996"/>
      <c r="K3648" s="997" t="s">
        <v>8024</v>
      </c>
      <c r="L3648" s="1000">
        <f t="shared" si="935"/>
        <v>0</v>
      </c>
      <c r="M3648" s="1000">
        <f t="shared" si="936"/>
        <v>0</v>
      </c>
      <c r="N3648" s="1725">
        <f t="shared" si="937"/>
        <v>0</v>
      </c>
      <c r="Z3648" s="1006" t="str">
        <f t="shared" si="938"/>
        <v xml:space="preserve">Cap.5 Pct.1:  Daca cheltuielile cu personalul (Col.2) # 0, atunci Cifra de afaceri (Col.1) # 0 si invers, pentru Rd.(1 la n). </v>
      </c>
      <c r="AA3648" s="2205">
        <f t="shared" si="939"/>
        <v>1</v>
      </c>
      <c r="AB3648" s="3036">
        <v>155</v>
      </c>
    </row>
    <row r="3649" spans="1:28" x14ac:dyDescent="0.25">
      <c r="A3649" s="1708">
        <f t="shared" ref="A3649:A3712" ca="1" si="940">IF(D3649="DA",IF(ISERROR(N3649),A3648+1,IF(N3649=1,A3648+1,A3648)),A3648)</f>
        <v>0</v>
      </c>
      <c r="B3649" s="1708">
        <f t="shared" si="934"/>
        <v>10155111</v>
      </c>
      <c r="C3649" s="1002">
        <v>155</v>
      </c>
      <c r="D3649" s="1797" t="s">
        <v>447</v>
      </c>
      <c r="E3649" s="1002">
        <v>111</v>
      </c>
      <c r="F3649" s="1003" t="s">
        <v>3974</v>
      </c>
      <c r="H3649" s="1016" t="s">
        <v>346</v>
      </c>
      <c r="I3649" s="1091" t="s">
        <v>6652</v>
      </c>
      <c r="J3649" s="996"/>
      <c r="K3649" s="997" t="s">
        <v>8025</v>
      </c>
      <c r="L3649" s="1000">
        <f t="shared" si="935"/>
        <v>0</v>
      </c>
      <c r="M3649" s="1000">
        <f t="shared" si="936"/>
        <v>0</v>
      </c>
      <c r="N3649" s="1725">
        <f t="shared" si="937"/>
        <v>0</v>
      </c>
      <c r="Z3649" s="1006" t="str">
        <f t="shared" si="938"/>
        <v xml:space="preserve">Cap.5 Pct.1:  Daca cheltuielile cu personalul (Col.2) # 0, atunci Cifra de afaceri (Col.1) # 0 si invers, pentru Rd.(1 la n). </v>
      </c>
      <c r="AA3649" s="2205">
        <f t="shared" si="939"/>
        <v>1</v>
      </c>
      <c r="AB3649" s="3036">
        <v>155</v>
      </c>
    </row>
    <row r="3650" spans="1:28" x14ac:dyDescent="0.25">
      <c r="A3650" s="1708">
        <f t="shared" ca="1" si="940"/>
        <v>0</v>
      </c>
      <c r="B3650" s="1708">
        <f t="shared" si="934"/>
        <v>10155112</v>
      </c>
      <c r="C3650" s="1002">
        <v>155</v>
      </c>
      <c r="D3650" s="1797" t="s">
        <v>447</v>
      </c>
      <c r="E3650" s="1002">
        <v>112</v>
      </c>
      <c r="F3650" s="1003" t="s">
        <v>3974</v>
      </c>
      <c r="H3650" s="1016" t="s">
        <v>346</v>
      </c>
      <c r="I3650" s="1091" t="s">
        <v>6653</v>
      </c>
      <c r="J3650" s="996"/>
      <c r="K3650" s="997" t="s">
        <v>8026</v>
      </c>
      <c r="L3650" s="1000">
        <f t="shared" si="935"/>
        <v>0</v>
      </c>
      <c r="M3650" s="1000">
        <f t="shared" si="936"/>
        <v>0</v>
      </c>
      <c r="N3650" s="1725">
        <f t="shared" si="937"/>
        <v>0</v>
      </c>
      <c r="Z3650" s="1006" t="str">
        <f t="shared" si="938"/>
        <v xml:space="preserve">Cap.5 Pct.1:  Daca cheltuielile cu personalul (Col.2) # 0, atunci Cifra de afaceri (Col.1) # 0 si invers, pentru Rd.(1 la n). </v>
      </c>
      <c r="AA3650" s="2205">
        <f t="shared" si="939"/>
        <v>1</v>
      </c>
      <c r="AB3650" s="3036">
        <v>155</v>
      </c>
    </row>
    <row r="3651" spans="1:28" x14ac:dyDescent="0.25">
      <c r="A3651" s="1708">
        <f t="shared" ca="1" si="940"/>
        <v>0</v>
      </c>
      <c r="B3651" s="1708">
        <f t="shared" si="934"/>
        <v>10155113</v>
      </c>
      <c r="C3651" s="1002">
        <v>155</v>
      </c>
      <c r="D3651" s="1797" t="s">
        <v>447</v>
      </c>
      <c r="E3651" s="1002">
        <v>113</v>
      </c>
      <c r="F3651" s="1003" t="s">
        <v>3974</v>
      </c>
      <c r="H3651" s="1016" t="s">
        <v>346</v>
      </c>
      <c r="I3651" s="1091" t="s">
        <v>6654</v>
      </c>
      <c r="J3651" s="996"/>
      <c r="K3651" s="997" t="s">
        <v>8027</v>
      </c>
      <c r="L3651" s="1000">
        <f t="shared" si="935"/>
        <v>0</v>
      </c>
      <c r="M3651" s="1000">
        <f t="shared" si="936"/>
        <v>0</v>
      </c>
      <c r="N3651" s="1725">
        <f t="shared" si="937"/>
        <v>0</v>
      </c>
      <c r="Z3651" s="1006" t="str">
        <f t="shared" si="938"/>
        <v xml:space="preserve">Cap.5 Pct.1:  Daca cheltuielile cu personalul (Col.2) # 0, atunci Cifra de afaceri (Col.1) # 0 si invers, pentru Rd.(1 la n). </v>
      </c>
      <c r="AA3651" s="2205">
        <f t="shared" si="939"/>
        <v>1</v>
      </c>
      <c r="AB3651" s="3036">
        <v>155</v>
      </c>
    </row>
    <row r="3652" spans="1:28" x14ac:dyDescent="0.25">
      <c r="A3652" s="1708">
        <f t="shared" ca="1" si="940"/>
        <v>0</v>
      </c>
      <c r="B3652" s="1708">
        <f t="shared" si="934"/>
        <v>10155114</v>
      </c>
      <c r="C3652" s="1002">
        <v>155</v>
      </c>
      <c r="D3652" s="1797" t="s">
        <v>447</v>
      </c>
      <c r="E3652" s="1002">
        <v>114</v>
      </c>
      <c r="F3652" s="1003" t="s">
        <v>3974</v>
      </c>
      <c r="H3652" s="1016" t="s">
        <v>346</v>
      </c>
      <c r="I3652" s="1091" t="s">
        <v>6655</v>
      </c>
      <c r="J3652" s="996"/>
      <c r="K3652" s="997" t="s">
        <v>8028</v>
      </c>
      <c r="L3652" s="1000">
        <f t="shared" si="935"/>
        <v>0</v>
      </c>
      <c r="M3652" s="1000">
        <f t="shared" si="936"/>
        <v>0</v>
      </c>
      <c r="N3652" s="1725">
        <f t="shared" si="937"/>
        <v>0</v>
      </c>
      <c r="Z3652" s="1006" t="str">
        <f t="shared" si="938"/>
        <v xml:space="preserve">Cap.5 Pct.1:  Daca cheltuielile cu personalul (Col.2) # 0, atunci Cifra de afaceri (Col.1) # 0 si invers, pentru Rd.(1 la n). </v>
      </c>
      <c r="AA3652" s="2205">
        <f t="shared" si="939"/>
        <v>1</v>
      </c>
      <c r="AB3652" s="3036">
        <v>155</v>
      </c>
    </row>
    <row r="3653" spans="1:28" x14ac:dyDescent="0.25">
      <c r="A3653" s="1708">
        <f t="shared" ca="1" si="940"/>
        <v>0</v>
      </c>
      <c r="B3653" s="1708">
        <f t="shared" si="934"/>
        <v>10155115</v>
      </c>
      <c r="C3653" s="1002">
        <v>155</v>
      </c>
      <c r="D3653" s="1797" t="s">
        <v>447</v>
      </c>
      <c r="E3653" s="1002">
        <v>115</v>
      </c>
      <c r="F3653" s="1003" t="s">
        <v>3974</v>
      </c>
      <c r="H3653" s="1016" t="s">
        <v>346</v>
      </c>
      <c r="I3653" s="1091" t="s">
        <v>6656</v>
      </c>
      <c r="J3653" s="996"/>
      <c r="K3653" s="997" t="s">
        <v>8029</v>
      </c>
      <c r="L3653" s="1000">
        <f t="shared" si="935"/>
        <v>0</v>
      </c>
      <c r="M3653" s="1000">
        <f t="shared" si="936"/>
        <v>0</v>
      </c>
      <c r="N3653" s="1725">
        <f t="shared" si="937"/>
        <v>0</v>
      </c>
      <c r="Z3653" s="1006" t="str">
        <f t="shared" si="938"/>
        <v xml:space="preserve">Cap.5 Pct.1:  Daca cheltuielile cu personalul (Col.2) # 0, atunci Cifra de afaceri (Col.1) # 0 si invers, pentru Rd.(1 la n). </v>
      </c>
      <c r="AA3653" s="2205">
        <f t="shared" si="939"/>
        <v>1</v>
      </c>
      <c r="AB3653" s="3036">
        <v>155</v>
      </c>
    </row>
    <row r="3654" spans="1:28" x14ac:dyDescent="0.25">
      <c r="A3654" s="1708">
        <f t="shared" ca="1" si="940"/>
        <v>0</v>
      </c>
      <c r="B3654" s="1708">
        <f t="shared" si="934"/>
        <v>10155116</v>
      </c>
      <c r="C3654" s="1002">
        <v>155</v>
      </c>
      <c r="D3654" s="1797" t="s">
        <v>447</v>
      </c>
      <c r="E3654" s="1002">
        <v>116</v>
      </c>
      <c r="F3654" s="1003" t="s">
        <v>3974</v>
      </c>
      <c r="H3654" s="1016" t="s">
        <v>346</v>
      </c>
      <c r="I3654" s="1091" t="s">
        <v>6657</v>
      </c>
      <c r="J3654" s="996"/>
      <c r="K3654" s="997" t="s">
        <v>8030</v>
      </c>
      <c r="L3654" s="1000">
        <f t="shared" si="935"/>
        <v>0</v>
      </c>
      <c r="M3654" s="1000">
        <f t="shared" si="936"/>
        <v>0</v>
      </c>
      <c r="N3654" s="1725">
        <f t="shared" si="937"/>
        <v>0</v>
      </c>
      <c r="Z3654" s="1006" t="str">
        <f t="shared" si="938"/>
        <v xml:space="preserve">Cap.5 Pct.1:  Daca cheltuielile cu personalul (Col.2) # 0, atunci Cifra de afaceri (Col.1) # 0 si invers, pentru Rd.(1 la n). </v>
      </c>
      <c r="AA3654" s="2205">
        <f t="shared" si="939"/>
        <v>1</v>
      </c>
      <c r="AB3654" s="3036">
        <v>155</v>
      </c>
    </row>
    <row r="3655" spans="1:28" x14ac:dyDescent="0.25">
      <c r="A3655" s="1708">
        <f t="shared" ca="1" si="940"/>
        <v>0</v>
      </c>
      <c r="B3655" s="1708">
        <f t="shared" si="934"/>
        <v>10155117</v>
      </c>
      <c r="C3655" s="1002">
        <v>155</v>
      </c>
      <c r="D3655" s="1797" t="s">
        <v>447</v>
      </c>
      <c r="E3655" s="1002">
        <v>117</v>
      </c>
      <c r="F3655" s="1003" t="s">
        <v>3974</v>
      </c>
      <c r="H3655" s="1016" t="s">
        <v>346</v>
      </c>
      <c r="I3655" s="1091" t="s">
        <v>6658</v>
      </c>
      <c r="J3655" s="996"/>
      <c r="K3655" s="997" t="s">
        <v>8031</v>
      </c>
      <c r="L3655" s="1000">
        <f t="shared" si="935"/>
        <v>0</v>
      </c>
      <c r="M3655" s="1000">
        <f t="shared" si="936"/>
        <v>0</v>
      </c>
      <c r="N3655" s="1725">
        <f t="shared" si="937"/>
        <v>0</v>
      </c>
      <c r="Z3655" s="1006" t="str">
        <f t="shared" si="938"/>
        <v xml:space="preserve">Cap.5 Pct.1:  Daca cheltuielile cu personalul (Col.2) # 0, atunci Cifra de afaceri (Col.1) # 0 si invers, pentru Rd.(1 la n). </v>
      </c>
      <c r="AA3655" s="2205">
        <f t="shared" si="939"/>
        <v>1</v>
      </c>
      <c r="AB3655" s="3036">
        <v>155</v>
      </c>
    </row>
    <row r="3656" spans="1:28" x14ac:dyDescent="0.25">
      <c r="A3656" s="1708">
        <f t="shared" ca="1" si="940"/>
        <v>0</v>
      </c>
      <c r="B3656" s="1708">
        <f t="shared" si="934"/>
        <v>10155118</v>
      </c>
      <c r="C3656" s="1002">
        <v>155</v>
      </c>
      <c r="D3656" s="1797" t="s">
        <v>447</v>
      </c>
      <c r="E3656" s="1002">
        <v>118</v>
      </c>
      <c r="F3656" s="1003" t="s">
        <v>3974</v>
      </c>
      <c r="H3656" s="1016" t="s">
        <v>346</v>
      </c>
      <c r="I3656" s="1091" t="s">
        <v>6659</v>
      </c>
      <c r="J3656" s="996"/>
      <c r="K3656" s="997" t="s">
        <v>8032</v>
      </c>
      <c r="L3656" s="1000">
        <f t="shared" si="935"/>
        <v>0</v>
      </c>
      <c r="M3656" s="1000">
        <f t="shared" si="936"/>
        <v>0</v>
      </c>
      <c r="N3656" s="1725">
        <f t="shared" si="937"/>
        <v>0</v>
      </c>
      <c r="Z3656" s="1006" t="str">
        <f t="shared" si="938"/>
        <v xml:space="preserve">Cap.5 Pct.1:  Daca cheltuielile cu personalul (Col.2) # 0, atunci Cifra de afaceri (Col.1) # 0 si invers, pentru Rd.(1 la n). </v>
      </c>
      <c r="AA3656" s="2205">
        <f t="shared" si="939"/>
        <v>1</v>
      </c>
      <c r="AB3656" s="3036">
        <v>155</v>
      </c>
    </row>
    <row r="3657" spans="1:28" x14ac:dyDescent="0.25">
      <c r="A3657" s="1708">
        <f t="shared" ca="1" si="940"/>
        <v>0</v>
      </c>
      <c r="B3657" s="1708">
        <f t="shared" si="934"/>
        <v>10155119</v>
      </c>
      <c r="C3657" s="1002">
        <v>155</v>
      </c>
      <c r="D3657" s="1797" t="s">
        <v>447</v>
      </c>
      <c r="E3657" s="1002">
        <v>119</v>
      </c>
      <c r="F3657" s="1003" t="s">
        <v>3974</v>
      </c>
      <c r="H3657" s="1016" t="s">
        <v>346</v>
      </c>
      <c r="I3657" s="1091" t="s">
        <v>6660</v>
      </c>
      <c r="J3657" s="996"/>
      <c r="K3657" s="997" t="s">
        <v>8033</v>
      </c>
      <c r="L3657" s="1000">
        <f t="shared" si="935"/>
        <v>0</v>
      </c>
      <c r="M3657" s="1000">
        <f t="shared" si="936"/>
        <v>0</v>
      </c>
      <c r="N3657" s="1725">
        <f t="shared" si="937"/>
        <v>0</v>
      </c>
      <c r="Z3657" s="1006" t="str">
        <f t="shared" si="938"/>
        <v xml:space="preserve">Cap.5 Pct.1:  Daca cheltuielile cu personalul (Col.2) # 0, atunci Cifra de afaceri (Col.1) # 0 si invers, pentru Rd.(1 la n). </v>
      </c>
      <c r="AA3657" s="2205">
        <f t="shared" si="939"/>
        <v>1</v>
      </c>
      <c r="AB3657" s="3036">
        <v>155</v>
      </c>
    </row>
    <row r="3658" spans="1:28" x14ac:dyDescent="0.25">
      <c r="A3658" s="1708">
        <f t="shared" ca="1" si="940"/>
        <v>0</v>
      </c>
      <c r="B3658" s="1708">
        <f t="shared" si="934"/>
        <v>10155120</v>
      </c>
      <c r="C3658" s="1002">
        <v>155</v>
      </c>
      <c r="D3658" s="1797" t="s">
        <v>447</v>
      </c>
      <c r="E3658" s="1002">
        <v>120</v>
      </c>
      <c r="F3658" s="1003" t="s">
        <v>3974</v>
      </c>
      <c r="H3658" s="1016" t="s">
        <v>346</v>
      </c>
      <c r="I3658" s="1091" t="s">
        <v>6661</v>
      </c>
      <c r="J3658" s="996"/>
      <c r="K3658" s="997" t="s">
        <v>8034</v>
      </c>
      <c r="L3658" s="1000">
        <f t="shared" si="935"/>
        <v>0</v>
      </c>
      <c r="M3658" s="1000">
        <f t="shared" si="936"/>
        <v>0</v>
      </c>
      <c r="N3658" s="1725">
        <f t="shared" si="937"/>
        <v>0</v>
      </c>
      <c r="Z3658" s="1006" t="str">
        <f t="shared" si="938"/>
        <v xml:space="preserve">Cap.5 Pct.1:  Daca cheltuielile cu personalul (Col.2) # 0, atunci Cifra de afaceri (Col.1) # 0 si invers, pentru Rd.(1 la n). </v>
      </c>
      <c r="AA3658" s="2205">
        <f t="shared" si="939"/>
        <v>1</v>
      </c>
      <c r="AB3658" s="3036">
        <v>155</v>
      </c>
    </row>
    <row r="3659" spans="1:28" x14ac:dyDescent="0.25">
      <c r="A3659" s="1708">
        <f t="shared" ca="1" si="940"/>
        <v>0</v>
      </c>
      <c r="B3659" s="1708">
        <f t="shared" ref="B3659:B3722" si="941">VALUE("1"&amp;TEXT(C3659,"0000")&amp;TEXT(E3659,"000"))</f>
        <v>10155121</v>
      </c>
      <c r="C3659" s="1002">
        <v>155</v>
      </c>
      <c r="D3659" s="1797" t="s">
        <v>447</v>
      </c>
      <c r="E3659" s="1002">
        <v>121</v>
      </c>
      <c r="F3659" s="1003" t="s">
        <v>3974</v>
      </c>
      <c r="H3659" s="1016" t="s">
        <v>346</v>
      </c>
      <c r="I3659" s="1091" t="s">
        <v>6662</v>
      </c>
      <c r="J3659" s="996"/>
      <c r="K3659" s="997" t="s">
        <v>8035</v>
      </c>
      <c r="L3659" s="1000">
        <f t="shared" si="935"/>
        <v>0</v>
      </c>
      <c r="M3659" s="1000">
        <f t="shared" si="936"/>
        <v>0</v>
      </c>
      <c r="N3659" s="1725">
        <f t="shared" si="937"/>
        <v>0</v>
      </c>
      <c r="Z3659" s="1006" t="str">
        <f t="shared" si="938"/>
        <v xml:space="preserve">Cap.5 Pct.1:  Daca cheltuielile cu personalul (Col.2) # 0, atunci Cifra de afaceri (Col.1) # 0 si invers, pentru Rd.(1 la n). </v>
      </c>
      <c r="AA3659" s="2205">
        <f t="shared" si="939"/>
        <v>1</v>
      </c>
      <c r="AB3659" s="3036">
        <v>155</v>
      </c>
    </row>
    <row r="3660" spans="1:28" x14ac:dyDescent="0.25">
      <c r="A3660" s="1708">
        <f t="shared" ca="1" si="940"/>
        <v>0</v>
      </c>
      <c r="B3660" s="1708">
        <f t="shared" si="941"/>
        <v>10155122</v>
      </c>
      <c r="C3660" s="1002">
        <v>155</v>
      </c>
      <c r="D3660" s="1797" t="s">
        <v>447</v>
      </c>
      <c r="E3660" s="1002">
        <v>122</v>
      </c>
      <c r="F3660" s="1003" t="s">
        <v>3974</v>
      </c>
      <c r="H3660" s="1016" t="s">
        <v>346</v>
      </c>
      <c r="I3660" s="1091" t="s">
        <v>6663</v>
      </c>
      <c r="J3660" s="996"/>
      <c r="K3660" s="997" t="s">
        <v>8036</v>
      </c>
      <c r="L3660" s="1000">
        <f t="shared" si="935"/>
        <v>0</v>
      </c>
      <c r="M3660" s="1000">
        <f t="shared" si="936"/>
        <v>0</v>
      </c>
      <c r="N3660" s="1725">
        <f t="shared" si="937"/>
        <v>0</v>
      </c>
      <c r="Z3660" s="1006" t="str">
        <f t="shared" si="938"/>
        <v xml:space="preserve">Cap.5 Pct.1:  Daca cheltuielile cu personalul (Col.2) # 0, atunci Cifra de afaceri (Col.1) # 0 si invers, pentru Rd.(1 la n). </v>
      </c>
      <c r="AA3660" s="2205">
        <f t="shared" si="939"/>
        <v>1</v>
      </c>
      <c r="AB3660" s="3036">
        <v>155</v>
      </c>
    </row>
    <row r="3661" spans="1:28" x14ac:dyDescent="0.25">
      <c r="A3661" s="1708">
        <f t="shared" ca="1" si="940"/>
        <v>0</v>
      </c>
      <c r="B3661" s="1708">
        <f t="shared" si="941"/>
        <v>10155123</v>
      </c>
      <c r="C3661" s="1002">
        <v>155</v>
      </c>
      <c r="D3661" s="1797" t="s">
        <v>447</v>
      </c>
      <c r="E3661" s="1002">
        <v>123</v>
      </c>
      <c r="F3661" s="1003" t="s">
        <v>3974</v>
      </c>
      <c r="H3661" s="1016" t="s">
        <v>346</v>
      </c>
      <c r="I3661" s="1091" t="s">
        <v>6664</v>
      </c>
      <c r="J3661" s="996"/>
      <c r="K3661" s="997" t="s">
        <v>8037</v>
      </c>
      <c r="L3661" s="1000">
        <f t="shared" si="935"/>
        <v>0</v>
      </c>
      <c r="M3661" s="1000">
        <f t="shared" si="936"/>
        <v>0</v>
      </c>
      <c r="N3661" s="1725">
        <f t="shared" si="937"/>
        <v>0</v>
      </c>
      <c r="Z3661" s="1006" t="str">
        <f t="shared" si="938"/>
        <v xml:space="preserve">Cap.5 Pct.1:  Daca cheltuielile cu personalul (Col.2) # 0, atunci Cifra de afaceri (Col.1) # 0 si invers, pentru Rd.(1 la n). </v>
      </c>
      <c r="AA3661" s="2205">
        <f t="shared" si="939"/>
        <v>1</v>
      </c>
      <c r="AB3661" s="3036">
        <v>155</v>
      </c>
    </row>
    <row r="3662" spans="1:28" x14ac:dyDescent="0.25">
      <c r="A3662" s="1708">
        <f t="shared" ca="1" si="940"/>
        <v>0</v>
      </c>
      <c r="B3662" s="1708">
        <f t="shared" si="941"/>
        <v>10155124</v>
      </c>
      <c r="C3662" s="1002">
        <v>155</v>
      </c>
      <c r="D3662" s="1797" t="s">
        <v>447</v>
      </c>
      <c r="E3662" s="1002">
        <v>124</v>
      </c>
      <c r="F3662" s="1003" t="s">
        <v>3974</v>
      </c>
      <c r="H3662" s="1016" t="s">
        <v>346</v>
      </c>
      <c r="I3662" s="1091" t="s">
        <v>6665</v>
      </c>
      <c r="J3662" s="996"/>
      <c r="K3662" s="997" t="s">
        <v>8038</v>
      </c>
      <c r="L3662" s="1000">
        <f t="shared" si="935"/>
        <v>0</v>
      </c>
      <c r="M3662" s="1000">
        <f t="shared" si="936"/>
        <v>0</v>
      </c>
      <c r="N3662" s="1725">
        <f t="shared" si="937"/>
        <v>0</v>
      </c>
      <c r="Z3662" s="1006" t="str">
        <f t="shared" si="938"/>
        <v xml:space="preserve">Cap.5 Pct.1:  Daca cheltuielile cu personalul (Col.2) # 0, atunci Cifra de afaceri (Col.1) # 0 si invers, pentru Rd.(1 la n). </v>
      </c>
      <c r="AA3662" s="2205">
        <f t="shared" si="939"/>
        <v>1</v>
      </c>
      <c r="AB3662" s="3036">
        <v>155</v>
      </c>
    </row>
    <row r="3663" spans="1:28" x14ac:dyDescent="0.25">
      <c r="A3663" s="1708">
        <f t="shared" ca="1" si="940"/>
        <v>0</v>
      </c>
      <c r="B3663" s="1708">
        <f t="shared" si="941"/>
        <v>10155125</v>
      </c>
      <c r="C3663" s="1002">
        <v>155</v>
      </c>
      <c r="D3663" s="1797" t="s">
        <v>447</v>
      </c>
      <c r="E3663" s="1002">
        <v>125</v>
      </c>
      <c r="F3663" s="1003" t="s">
        <v>3974</v>
      </c>
      <c r="H3663" s="1016" t="s">
        <v>346</v>
      </c>
      <c r="I3663" s="1091" t="s">
        <v>6666</v>
      </c>
      <c r="J3663" s="996"/>
      <c r="K3663" s="997" t="s">
        <v>8039</v>
      </c>
      <c r="L3663" s="1000">
        <f t="shared" si="935"/>
        <v>0</v>
      </c>
      <c r="M3663" s="1000">
        <f t="shared" si="936"/>
        <v>0</v>
      </c>
      <c r="N3663" s="1725">
        <f t="shared" si="937"/>
        <v>0</v>
      </c>
      <c r="Z3663" s="1006" t="str">
        <f t="shared" si="938"/>
        <v xml:space="preserve">Cap.5 Pct.1:  Daca cheltuielile cu personalul (Col.2) # 0, atunci Cifra de afaceri (Col.1) # 0 si invers, pentru Rd.(1 la n). </v>
      </c>
      <c r="AA3663" s="2205">
        <f t="shared" si="939"/>
        <v>1</v>
      </c>
      <c r="AB3663" s="3036">
        <v>155</v>
      </c>
    </row>
    <row r="3664" spans="1:28" x14ac:dyDescent="0.25">
      <c r="A3664" s="1708">
        <f t="shared" ca="1" si="940"/>
        <v>0</v>
      </c>
      <c r="B3664" s="1708">
        <f t="shared" si="941"/>
        <v>10155126</v>
      </c>
      <c r="C3664" s="1002">
        <v>155</v>
      </c>
      <c r="D3664" s="1797" t="s">
        <v>447</v>
      </c>
      <c r="E3664" s="1002">
        <v>126</v>
      </c>
      <c r="F3664" s="1003" t="s">
        <v>3974</v>
      </c>
      <c r="H3664" s="1016" t="s">
        <v>346</v>
      </c>
      <c r="I3664" s="1091" t="s">
        <v>6667</v>
      </c>
      <c r="J3664" s="996"/>
      <c r="K3664" s="997" t="s">
        <v>8040</v>
      </c>
      <c r="L3664" s="1000">
        <f t="shared" si="935"/>
        <v>0</v>
      </c>
      <c r="M3664" s="1000">
        <f t="shared" si="936"/>
        <v>0</v>
      </c>
      <c r="N3664" s="1725">
        <f t="shared" si="937"/>
        <v>0</v>
      </c>
      <c r="Z3664" s="1006" t="str">
        <f t="shared" si="938"/>
        <v xml:space="preserve">Cap.5 Pct.1:  Daca cheltuielile cu personalul (Col.2) # 0, atunci Cifra de afaceri (Col.1) # 0 si invers, pentru Rd.(1 la n). </v>
      </c>
      <c r="AA3664" s="2205">
        <f t="shared" si="939"/>
        <v>1</v>
      </c>
      <c r="AB3664" s="3036">
        <v>155</v>
      </c>
    </row>
    <row r="3665" spans="1:28" x14ac:dyDescent="0.25">
      <c r="A3665" s="1708">
        <f t="shared" ca="1" si="940"/>
        <v>0</v>
      </c>
      <c r="B3665" s="1708">
        <f t="shared" si="941"/>
        <v>10155127</v>
      </c>
      <c r="C3665" s="1002">
        <v>155</v>
      </c>
      <c r="D3665" s="1797" t="s">
        <v>447</v>
      </c>
      <c r="E3665" s="1002">
        <v>127</v>
      </c>
      <c r="F3665" s="1003" t="s">
        <v>3974</v>
      </c>
      <c r="H3665" s="1016" t="s">
        <v>346</v>
      </c>
      <c r="I3665" s="1091" t="s">
        <v>6668</v>
      </c>
      <c r="J3665" s="996"/>
      <c r="K3665" s="997" t="s">
        <v>8041</v>
      </c>
      <c r="L3665" s="1000">
        <f t="shared" si="935"/>
        <v>0</v>
      </c>
      <c r="M3665" s="1000">
        <f t="shared" si="936"/>
        <v>0</v>
      </c>
      <c r="N3665" s="1725">
        <f t="shared" si="937"/>
        <v>0</v>
      </c>
      <c r="Z3665" s="1006" t="str">
        <f t="shared" si="938"/>
        <v xml:space="preserve">Cap.5 Pct.1:  Daca cheltuielile cu personalul (Col.2) # 0, atunci Cifra de afaceri (Col.1) # 0 si invers, pentru Rd.(1 la n). </v>
      </c>
      <c r="AA3665" s="2205">
        <f t="shared" si="939"/>
        <v>1</v>
      </c>
      <c r="AB3665" s="3036">
        <v>155</v>
      </c>
    </row>
    <row r="3666" spans="1:28" x14ac:dyDescent="0.25">
      <c r="A3666" s="1708">
        <f t="shared" ca="1" si="940"/>
        <v>0</v>
      </c>
      <c r="B3666" s="1708">
        <f t="shared" si="941"/>
        <v>10155128</v>
      </c>
      <c r="C3666" s="1002">
        <v>155</v>
      </c>
      <c r="D3666" s="1797" t="s">
        <v>447</v>
      </c>
      <c r="E3666" s="1002">
        <v>128</v>
      </c>
      <c r="F3666" s="1003" t="s">
        <v>3974</v>
      </c>
      <c r="H3666" s="1016" t="s">
        <v>346</v>
      </c>
      <c r="I3666" s="1091" t="s">
        <v>6669</v>
      </c>
      <c r="J3666" s="996"/>
      <c r="K3666" s="997" t="s">
        <v>8042</v>
      </c>
      <c r="L3666" s="1000">
        <f t="shared" si="935"/>
        <v>0</v>
      </c>
      <c r="M3666" s="1000">
        <f t="shared" si="936"/>
        <v>0</v>
      </c>
      <c r="N3666" s="1725">
        <f t="shared" si="937"/>
        <v>0</v>
      </c>
      <c r="Z3666" s="1006" t="str">
        <f t="shared" si="938"/>
        <v xml:space="preserve">Cap.5 Pct.1:  Daca cheltuielile cu personalul (Col.2) # 0, atunci Cifra de afaceri (Col.1) # 0 si invers, pentru Rd.(1 la n). </v>
      </c>
      <c r="AA3666" s="2205">
        <f t="shared" si="939"/>
        <v>1</v>
      </c>
      <c r="AB3666" s="3036">
        <v>155</v>
      </c>
    </row>
    <row r="3667" spans="1:28" x14ac:dyDescent="0.25">
      <c r="A3667" s="1708">
        <f t="shared" ca="1" si="940"/>
        <v>0</v>
      </c>
      <c r="B3667" s="1708">
        <f t="shared" si="941"/>
        <v>10155129</v>
      </c>
      <c r="C3667" s="1002">
        <v>155</v>
      </c>
      <c r="D3667" s="1797" t="s">
        <v>447</v>
      </c>
      <c r="E3667" s="1002">
        <v>129</v>
      </c>
      <c r="F3667" s="1003" t="s">
        <v>3974</v>
      </c>
      <c r="H3667" s="1016" t="s">
        <v>346</v>
      </c>
      <c r="I3667" s="1091" t="s">
        <v>6670</v>
      </c>
      <c r="J3667" s="996"/>
      <c r="K3667" s="997" t="s">
        <v>8043</v>
      </c>
      <c r="L3667" s="1000">
        <f t="shared" si="935"/>
        <v>0</v>
      </c>
      <c r="M3667" s="1000">
        <f t="shared" si="936"/>
        <v>0</v>
      </c>
      <c r="N3667" s="1725">
        <f t="shared" si="937"/>
        <v>0</v>
      </c>
      <c r="Z3667" s="1006" t="str">
        <f t="shared" si="938"/>
        <v xml:space="preserve">Cap.5 Pct.1:  Daca cheltuielile cu personalul (Col.2) # 0, atunci Cifra de afaceri (Col.1) # 0 si invers, pentru Rd.(1 la n). </v>
      </c>
      <c r="AA3667" s="2205">
        <f t="shared" si="939"/>
        <v>1</v>
      </c>
      <c r="AB3667" s="3036">
        <v>155</v>
      </c>
    </row>
    <row r="3668" spans="1:28" x14ac:dyDescent="0.25">
      <c r="A3668" s="1708">
        <f t="shared" ca="1" si="940"/>
        <v>0</v>
      </c>
      <c r="B3668" s="1708">
        <f t="shared" si="941"/>
        <v>10155130</v>
      </c>
      <c r="C3668" s="1002">
        <v>155</v>
      </c>
      <c r="D3668" s="1797" t="s">
        <v>447</v>
      </c>
      <c r="E3668" s="1002">
        <v>130</v>
      </c>
      <c r="F3668" s="1003" t="s">
        <v>3974</v>
      </c>
      <c r="H3668" s="1016" t="s">
        <v>346</v>
      </c>
      <c r="I3668" s="1091" t="s">
        <v>6671</v>
      </c>
      <c r="J3668" s="996"/>
      <c r="K3668" s="997" t="s">
        <v>8044</v>
      </c>
      <c r="L3668" s="1000">
        <f t="shared" ref="L3668:L3731" si="942">IF(BI831="",0,BI831)</f>
        <v>0</v>
      </c>
      <c r="M3668" s="1000">
        <f t="shared" ref="M3668:M3731" si="943">IF(BJ831="",0,BJ831)</f>
        <v>0</v>
      </c>
      <c r="N3668" s="1725">
        <f t="shared" ref="N3668:N3731" si="944">IF(OR(AND(L3668=0,M3668=0),AND(L3668&lt;&gt;0,M3668&lt;&gt;0)),0,1)</f>
        <v>0</v>
      </c>
      <c r="Z3668" s="1006" t="str">
        <f t="shared" si="938"/>
        <v xml:space="preserve">Cap.5 Pct.1:  Daca cheltuielile cu personalul (Col.2) # 0, atunci Cifra de afaceri (Col.1) # 0 si invers, pentru Rd.(1 la n). </v>
      </c>
      <c r="AA3668" s="2205">
        <f t="shared" si="939"/>
        <v>1</v>
      </c>
      <c r="AB3668" s="3036">
        <v>155</v>
      </c>
    </row>
    <row r="3669" spans="1:28" x14ac:dyDescent="0.25">
      <c r="A3669" s="1708">
        <f t="shared" ca="1" si="940"/>
        <v>0</v>
      </c>
      <c r="B3669" s="1708">
        <f t="shared" si="941"/>
        <v>10155131</v>
      </c>
      <c r="C3669" s="1002">
        <v>155</v>
      </c>
      <c r="D3669" s="1797" t="s">
        <v>447</v>
      </c>
      <c r="E3669" s="1002">
        <v>131</v>
      </c>
      <c r="F3669" s="1003" t="s">
        <v>3974</v>
      </c>
      <c r="H3669" s="1016" t="s">
        <v>346</v>
      </c>
      <c r="I3669" s="1091" t="s">
        <v>6672</v>
      </c>
      <c r="J3669" s="996"/>
      <c r="K3669" s="997" t="s">
        <v>8045</v>
      </c>
      <c r="L3669" s="1000">
        <f t="shared" si="942"/>
        <v>0</v>
      </c>
      <c r="M3669" s="1000">
        <f t="shared" si="943"/>
        <v>0</v>
      </c>
      <c r="N3669" s="1725">
        <f t="shared" si="944"/>
        <v>0</v>
      </c>
      <c r="Z3669" s="1006" t="str">
        <f t="shared" si="938"/>
        <v xml:space="preserve">Cap.5 Pct.1:  Daca cheltuielile cu personalul (Col.2) # 0, atunci Cifra de afaceri (Col.1) # 0 si invers, pentru Rd.(1 la n). </v>
      </c>
      <c r="AA3669" s="2205">
        <f t="shared" si="939"/>
        <v>1</v>
      </c>
      <c r="AB3669" s="3036">
        <v>155</v>
      </c>
    </row>
    <row r="3670" spans="1:28" x14ac:dyDescent="0.25">
      <c r="A3670" s="1708">
        <f t="shared" ca="1" si="940"/>
        <v>0</v>
      </c>
      <c r="B3670" s="1708">
        <f t="shared" si="941"/>
        <v>10155132</v>
      </c>
      <c r="C3670" s="1002">
        <v>155</v>
      </c>
      <c r="D3670" s="1797" t="s">
        <v>447</v>
      </c>
      <c r="E3670" s="1002">
        <v>132</v>
      </c>
      <c r="F3670" s="1003" t="s">
        <v>3974</v>
      </c>
      <c r="H3670" s="1016" t="s">
        <v>346</v>
      </c>
      <c r="I3670" s="1091" t="s">
        <v>6673</v>
      </c>
      <c r="J3670" s="996"/>
      <c r="K3670" s="997" t="s">
        <v>8046</v>
      </c>
      <c r="L3670" s="1000">
        <f t="shared" si="942"/>
        <v>0</v>
      </c>
      <c r="M3670" s="1000">
        <f t="shared" si="943"/>
        <v>0</v>
      </c>
      <c r="N3670" s="1725">
        <f t="shared" si="944"/>
        <v>0</v>
      </c>
      <c r="Z3670" s="1006" t="str">
        <f t="shared" ref="Z3670:Z3733" si="945">Z3669</f>
        <v xml:space="preserve">Cap.5 Pct.1:  Daca cheltuielile cu personalul (Col.2) # 0, atunci Cifra de afaceri (Col.1) # 0 si invers, pentru Rd.(1 la n). </v>
      </c>
      <c r="AA3670" s="2205">
        <f t="shared" si="939"/>
        <v>1</v>
      </c>
      <c r="AB3670" s="3036">
        <v>155</v>
      </c>
    </row>
    <row r="3671" spans="1:28" x14ac:dyDescent="0.25">
      <c r="A3671" s="1708">
        <f t="shared" ca="1" si="940"/>
        <v>0</v>
      </c>
      <c r="B3671" s="1708">
        <f t="shared" si="941"/>
        <v>10155133</v>
      </c>
      <c r="C3671" s="1002">
        <v>155</v>
      </c>
      <c r="D3671" s="1797" t="s">
        <v>447</v>
      </c>
      <c r="E3671" s="1002">
        <v>133</v>
      </c>
      <c r="F3671" s="1003" t="s">
        <v>3974</v>
      </c>
      <c r="H3671" s="1016" t="s">
        <v>346</v>
      </c>
      <c r="I3671" s="1091" t="s">
        <v>6674</v>
      </c>
      <c r="J3671" s="996"/>
      <c r="K3671" s="997" t="s">
        <v>8047</v>
      </c>
      <c r="L3671" s="1000">
        <f t="shared" si="942"/>
        <v>0</v>
      </c>
      <c r="M3671" s="1000">
        <f t="shared" si="943"/>
        <v>0</v>
      </c>
      <c r="N3671" s="1725">
        <f t="shared" si="944"/>
        <v>0</v>
      </c>
      <c r="Z3671" s="1006" t="str">
        <f t="shared" si="945"/>
        <v xml:space="preserve">Cap.5 Pct.1:  Daca cheltuielile cu personalul (Col.2) # 0, atunci Cifra de afaceri (Col.1) # 0 si invers, pentru Rd.(1 la n). </v>
      </c>
      <c r="AA3671" s="2205">
        <f t="shared" si="939"/>
        <v>1</v>
      </c>
      <c r="AB3671" s="3036">
        <v>155</v>
      </c>
    </row>
    <row r="3672" spans="1:28" x14ac:dyDescent="0.25">
      <c r="A3672" s="1708">
        <f t="shared" ca="1" si="940"/>
        <v>0</v>
      </c>
      <c r="B3672" s="1708">
        <f t="shared" si="941"/>
        <v>10155134</v>
      </c>
      <c r="C3672" s="1002">
        <v>155</v>
      </c>
      <c r="D3672" s="1797" t="s">
        <v>447</v>
      </c>
      <c r="E3672" s="1002">
        <v>134</v>
      </c>
      <c r="F3672" s="1003" t="s">
        <v>3974</v>
      </c>
      <c r="H3672" s="1016" t="s">
        <v>346</v>
      </c>
      <c r="I3672" s="1091" t="s">
        <v>6675</v>
      </c>
      <c r="J3672" s="996"/>
      <c r="K3672" s="997" t="s">
        <v>8048</v>
      </c>
      <c r="L3672" s="1000">
        <f t="shared" si="942"/>
        <v>0</v>
      </c>
      <c r="M3672" s="1000">
        <f t="shared" si="943"/>
        <v>0</v>
      </c>
      <c r="N3672" s="1725">
        <f t="shared" si="944"/>
        <v>0</v>
      </c>
      <c r="Z3672" s="1006" t="str">
        <f t="shared" si="945"/>
        <v xml:space="preserve">Cap.5 Pct.1:  Daca cheltuielile cu personalul (Col.2) # 0, atunci Cifra de afaceri (Col.1) # 0 si invers, pentru Rd.(1 la n). </v>
      </c>
      <c r="AA3672" s="2205">
        <f t="shared" si="939"/>
        <v>1</v>
      </c>
      <c r="AB3672" s="3036">
        <v>155</v>
      </c>
    </row>
    <row r="3673" spans="1:28" x14ac:dyDescent="0.25">
      <c r="A3673" s="1708">
        <f t="shared" ca="1" si="940"/>
        <v>0</v>
      </c>
      <c r="B3673" s="1708">
        <f t="shared" si="941"/>
        <v>10155135</v>
      </c>
      <c r="C3673" s="1002">
        <v>155</v>
      </c>
      <c r="D3673" s="1797" t="s">
        <v>447</v>
      </c>
      <c r="E3673" s="1002">
        <v>135</v>
      </c>
      <c r="F3673" s="1003" t="s">
        <v>3974</v>
      </c>
      <c r="H3673" s="1016" t="s">
        <v>346</v>
      </c>
      <c r="I3673" s="1091" t="s">
        <v>6676</v>
      </c>
      <c r="J3673" s="996"/>
      <c r="K3673" s="997" t="s">
        <v>8049</v>
      </c>
      <c r="L3673" s="1000">
        <f t="shared" si="942"/>
        <v>0</v>
      </c>
      <c r="M3673" s="1000">
        <f t="shared" si="943"/>
        <v>0</v>
      </c>
      <c r="N3673" s="1725">
        <f t="shared" si="944"/>
        <v>0</v>
      </c>
      <c r="Z3673" s="1006" t="str">
        <f t="shared" si="945"/>
        <v xml:space="preserve">Cap.5 Pct.1:  Daca cheltuielile cu personalul (Col.2) # 0, atunci Cifra de afaceri (Col.1) # 0 si invers, pentru Rd.(1 la n). </v>
      </c>
      <c r="AA3673" s="2205">
        <f t="shared" si="939"/>
        <v>1</v>
      </c>
      <c r="AB3673" s="3036">
        <v>155</v>
      </c>
    </row>
    <row r="3674" spans="1:28" x14ac:dyDescent="0.25">
      <c r="A3674" s="1708">
        <f t="shared" ca="1" si="940"/>
        <v>0</v>
      </c>
      <c r="B3674" s="1708">
        <f t="shared" si="941"/>
        <v>10155136</v>
      </c>
      <c r="C3674" s="1002">
        <v>155</v>
      </c>
      <c r="D3674" s="1797" t="s">
        <v>447</v>
      </c>
      <c r="E3674" s="1002">
        <v>136</v>
      </c>
      <c r="F3674" s="1003" t="s">
        <v>3974</v>
      </c>
      <c r="H3674" s="1016" t="s">
        <v>346</v>
      </c>
      <c r="I3674" s="1091" t="s">
        <v>6677</v>
      </c>
      <c r="J3674" s="996"/>
      <c r="K3674" s="997" t="s">
        <v>8050</v>
      </c>
      <c r="L3674" s="1000">
        <f t="shared" si="942"/>
        <v>0</v>
      </c>
      <c r="M3674" s="1000">
        <f t="shared" si="943"/>
        <v>0</v>
      </c>
      <c r="N3674" s="1725">
        <f t="shared" si="944"/>
        <v>0</v>
      </c>
      <c r="Z3674" s="1006" t="str">
        <f t="shared" si="945"/>
        <v xml:space="preserve">Cap.5 Pct.1:  Daca cheltuielile cu personalul (Col.2) # 0, atunci Cifra de afaceri (Col.1) # 0 si invers, pentru Rd.(1 la n). </v>
      </c>
      <c r="AA3674" s="2205">
        <f t="shared" si="939"/>
        <v>1</v>
      </c>
      <c r="AB3674" s="3036">
        <v>155</v>
      </c>
    </row>
    <row r="3675" spans="1:28" x14ac:dyDescent="0.25">
      <c r="A3675" s="1708">
        <f t="shared" ca="1" si="940"/>
        <v>0</v>
      </c>
      <c r="B3675" s="1708">
        <f t="shared" si="941"/>
        <v>10155137</v>
      </c>
      <c r="C3675" s="1002">
        <v>155</v>
      </c>
      <c r="D3675" s="1797" t="s">
        <v>447</v>
      </c>
      <c r="E3675" s="1002">
        <v>137</v>
      </c>
      <c r="F3675" s="1003" t="s">
        <v>3974</v>
      </c>
      <c r="H3675" s="1016" t="s">
        <v>346</v>
      </c>
      <c r="I3675" s="1091" t="s">
        <v>6678</v>
      </c>
      <c r="J3675" s="996"/>
      <c r="K3675" s="997" t="s">
        <v>8051</v>
      </c>
      <c r="L3675" s="1000">
        <f t="shared" si="942"/>
        <v>0</v>
      </c>
      <c r="M3675" s="1000">
        <f t="shared" si="943"/>
        <v>0</v>
      </c>
      <c r="N3675" s="1725">
        <f t="shared" si="944"/>
        <v>0</v>
      </c>
      <c r="Z3675" s="1006" t="str">
        <f t="shared" si="945"/>
        <v xml:space="preserve">Cap.5 Pct.1:  Daca cheltuielile cu personalul (Col.2) # 0, atunci Cifra de afaceri (Col.1) # 0 si invers, pentru Rd.(1 la n). </v>
      </c>
      <c r="AA3675" s="2205">
        <f t="shared" si="939"/>
        <v>1</v>
      </c>
      <c r="AB3675" s="3036">
        <v>155</v>
      </c>
    </row>
    <row r="3676" spans="1:28" x14ac:dyDescent="0.25">
      <c r="A3676" s="1708">
        <f t="shared" ca="1" si="940"/>
        <v>0</v>
      </c>
      <c r="B3676" s="1708">
        <f t="shared" si="941"/>
        <v>10155138</v>
      </c>
      <c r="C3676" s="1002">
        <v>155</v>
      </c>
      <c r="D3676" s="1797" t="s">
        <v>447</v>
      </c>
      <c r="E3676" s="1002">
        <v>138</v>
      </c>
      <c r="F3676" s="1003" t="s">
        <v>3974</v>
      </c>
      <c r="H3676" s="1016" t="s">
        <v>346</v>
      </c>
      <c r="I3676" s="1091" t="s">
        <v>6679</v>
      </c>
      <c r="J3676" s="996"/>
      <c r="K3676" s="997" t="s">
        <v>8052</v>
      </c>
      <c r="L3676" s="1000">
        <f t="shared" si="942"/>
        <v>0</v>
      </c>
      <c r="M3676" s="1000">
        <f t="shared" si="943"/>
        <v>0</v>
      </c>
      <c r="N3676" s="1725">
        <f t="shared" si="944"/>
        <v>0</v>
      </c>
      <c r="Z3676" s="1006" t="str">
        <f t="shared" si="945"/>
        <v xml:space="preserve">Cap.5 Pct.1:  Daca cheltuielile cu personalul (Col.2) # 0, atunci Cifra de afaceri (Col.1) # 0 si invers, pentru Rd.(1 la n). </v>
      </c>
      <c r="AA3676" s="2205">
        <f t="shared" si="939"/>
        <v>1</v>
      </c>
      <c r="AB3676" s="3036">
        <v>155</v>
      </c>
    </row>
    <row r="3677" spans="1:28" x14ac:dyDescent="0.25">
      <c r="A3677" s="1708">
        <f t="shared" ca="1" si="940"/>
        <v>0</v>
      </c>
      <c r="B3677" s="1708">
        <f t="shared" si="941"/>
        <v>10155139</v>
      </c>
      <c r="C3677" s="1002">
        <v>155</v>
      </c>
      <c r="D3677" s="1797" t="s">
        <v>447</v>
      </c>
      <c r="E3677" s="1002">
        <v>139</v>
      </c>
      <c r="F3677" s="1003" t="s">
        <v>3974</v>
      </c>
      <c r="H3677" s="1016" t="s">
        <v>346</v>
      </c>
      <c r="I3677" s="1091" t="s">
        <v>6680</v>
      </c>
      <c r="J3677" s="996"/>
      <c r="K3677" s="997" t="s">
        <v>8053</v>
      </c>
      <c r="L3677" s="1000">
        <f t="shared" si="942"/>
        <v>0</v>
      </c>
      <c r="M3677" s="1000">
        <f t="shared" si="943"/>
        <v>0</v>
      </c>
      <c r="N3677" s="1725">
        <f t="shared" si="944"/>
        <v>0</v>
      </c>
      <c r="Z3677" s="1006" t="str">
        <f t="shared" si="945"/>
        <v xml:space="preserve">Cap.5 Pct.1:  Daca cheltuielile cu personalul (Col.2) # 0, atunci Cifra de afaceri (Col.1) # 0 si invers, pentru Rd.(1 la n). </v>
      </c>
      <c r="AA3677" s="2205">
        <f t="shared" si="939"/>
        <v>1</v>
      </c>
      <c r="AB3677" s="3036">
        <v>155</v>
      </c>
    </row>
    <row r="3678" spans="1:28" x14ac:dyDescent="0.25">
      <c r="A3678" s="1708">
        <f t="shared" ca="1" si="940"/>
        <v>0</v>
      </c>
      <c r="B3678" s="1708">
        <f t="shared" si="941"/>
        <v>10155140</v>
      </c>
      <c r="C3678" s="1002">
        <v>155</v>
      </c>
      <c r="D3678" s="1797" t="s">
        <v>447</v>
      </c>
      <c r="E3678" s="1002">
        <v>140</v>
      </c>
      <c r="F3678" s="1003" t="s">
        <v>3974</v>
      </c>
      <c r="H3678" s="1016" t="s">
        <v>346</v>
      </c>
      <c r="I3678" s="1091" t="s">
        <v>6681</v>
      </c>
      <c r="J3678" s="996"/>
      <c r="K3678" s="997" t="s">
        <v>8054</v>
      </c>
      <c r="L3678" s="1000">
        <f t="shared" si="942"/>
        <v>0</v>
      </c>
      <c r="M3678" s="1000">
        <f t="shared" si="943"/>
        <v>0</v>
      </c>
      <c r="N3678" s="1725">
        <f t="shared" si="944"/>
        <v>0</v>
      </c>
      <c r="Z3678" s="1006" t="str">
        <f t="shared" si="945"/>
        <v xml:space="preserve">Cap.5 Pct.1:  Daca cheltuielile cu personalul (Col.2) # 0, atunci Cifra de afaceri (Col.1) # 0 si invers, pentru Rd.(1 la n). </v>
      </c>
      <c r="AA3678" s="2205">
        <f t="shared" si="939"/>
        <v>1</v>
      </c>
      <c r="AB3678" s="3036">
        <v>155</v>
      </c>
    </row>
    <row r="3679" spans="1:28" x14ac:dyDescent="0.25">
      <c r="A3679" s="1708">
        <f t="shared" ca="1" si="940"/>
        <v>0</v>
      </c>
      <c r="B3679" s="1708">
        <f t="shared" si="941"/>
        <v>10155141</v>
      </c>
      <c r="C3679" s="1002">
        <v>155</v>
      </c>
      <c r="D3679" s="1797" t="s">
        <v>447</v>
      </c>
      <c r="E3679" s="1002">
        <v>141</v>
      </c>
      <c r="F3679" s="1003" t="s">
        <v>3974</v>
      </c>
      <c r="H3679" s="1016" t="s">
        <v>346</v>
      </c>
      <c r="I3679" s="1091" t="s">
        <v>6682</v>
      </c>
      <c r="J3679" s="996"/>
      <c r="K3679" s="997" t="s">
        <v>8055</v>
      </c>
      <c r="L3679" s="1000">
        <f t="shared" si="942"/>
        <v>0</v>
      </c>
      <c r="M3679" s="1000">
        <f t="shared" si="943"/>
        <v>0</v>
      </c>
      <c r="N3679" s="1725">
        <f t="shared" si="944"/>
        <v>0</v>
      </c>
      <c r="Z3679" s="1006" t="str">
        <f t="shared" si="945"/>
        <v xml:space="preserve">Cap.5 Pct.1:  Daca cheltuielile cu personalul (Col.2) # 0, atunci Cifra de afaceri (Col.1) # 0 si invers, pentru Rd.(1 la n). </v>
      </c>
      <c r="AA3679" s="2205">
        <f t="shared" si="939"/>
        <v>1</v>
      </c>
      <c r="AB3679" s="3036">
        <v>155</v>
      </c>
    </row>
    <row r="3680" spans="1:28" x14ac:dyDescent="0.25">
      <c r="A3680" s="1708">
        <f t="shared" ca="1" si="940"/>
        <v>0</v>
      </c>
      <c r="B3680" s="1708">
        <f t="shared" si="941"/>
        <v>10155142</v>
      </c>
      <c r="C3680" s="1002">
        <v>155</v>
      </c>
      <c r="D3680" s="1797" t="s">
        <v>447</v>
      </c>
      <c r="E3680" s="1002">
        <v>142</v>
      </c>
      <c r="F3680" s="1003" t="s">
        <v>3974</v>
      </c>
      <c r="H3680" s="1016" t="s">
        <v>346</v>
      </c>
      <c r="I3680" s="1091" t="s">
        <v>6683</v>
      </c>
      <c r="J3680" s="996"/>
      <c r="K3680" s="997" t="s">
        <v>8056</v>
      </c>
      <c r="L3680" s="1000">
        <f t="shared" si="942"/>
        <v>0</v>
      </c>
      <c r="M3680" s="1000">
        <f t="shared" si="943"/>
        <v>0</v>
      </c>
      <c r="N3680" s="1725">
        <f t="shared" si="944"/>
        <v>0</v>
      </c>
      <c r="Z3680" s="1006" t="str">
        <f t="shared" si="945"/>
        <v xml:space="preserve">Cap.5 Pct.1:  Daca cheltuielile cu personalul (Col.2) # 0, atunci Cifra de afaceri (Col.1) # 0 si invers, pentru Rd.(1 la n). </v>
      </c>
      <c r="AA3680" s="2205">
        <f t="shared" si="939"/>
        <v>1</v>
      </c>
      <c r="AB3680" s="3036">
        <v>155</v>
      </c>
    </row>
    <row r="3681" spans="1:28" x14ac:dyDescent="0.25">
      <c r="A3681" s="1708">
        <f t="shared" ca="1" si="940"/>
        <v>0</v>
      </c>
      <c r="B3681" s="1708">
        <f t="shared" si="941"/>
        <v>10155143</v>
      </c>
      <c r="C3681" s="1002">
        <v>155</v>
      </c>
      <c r="D3681" s="1797" t="s">
        <v>447</v>
      </c>
      <c r="E3681" s="1002">
        <v>143</v>
      </c>
      <c r="F3681" s="1003" t="s">
        <v>3974</v>
      </c>
      <c r="H3681" s="1016" t="s">
        <v>346</v>
      </c>
      <c r="I3681" s="1091" t="s">
        <v>6684</v>
      </c>
      <c r="J3681" s="996"/>
      <c r="K3681" s="997" t="s">
        <v>8057</v>
      </c>
      <c r="L3681" s="1000">
        <f t="shared" si="942"/>
        <v>0</v>
      </c>
      <c r="M3681" s="1000">
        <f t="shared" si="943"/>
        <v>0</v>
      </c>
      <c r="N3681" s="1725">
        <f t="shared" si="944"/>
        <v>0</v>
      </c>
      <c r="Z3681" s="1006" t="str">
        <f t="shared" si="945"/>
        <v xml:space="preserve">Cap.5 Pct.1:  Daca cheltuielile cu personalul (Col.2) # 0, atunci Cifra de afaceri (Col.1) # 0 si invers, pentru Rd.(1 la n). </v>
      </c>
      <c r="AA3681" s="2205">
        <f t="shared" si="939"/>
        <v>1</v>
      </c>
      <c r="AB3681" s="3036">
        <v>155</v>
      </c>
    </row>
    <row r="3682" spans="1:28" x14ac:dyDescent="0.25">
      <c r="A3682" s="1708">
        <f t="shared" ca="1" si="940"/>
        <v>0</v>
      </c>
      <c r="B3682" s="1708">
        <f t="shared" si="941"/>
        <v>10155144</v>
      </c>
      <c r="C3682" s="1002">
        <v>155</v>
      </c>
      <c r="D3682" s="1797" t="s">
        <v>447</v>
      </c>
      <c r="E3682" s="1002">
        <v>144</v>
      </c>
      <c r="F3682" s="1003" t="s">
        <v>3974</v>
      </c>
      <c r="H3682" s="1016" t="s">
        <v>346</v>
      </c>
      <c r="I3682" s="1091" t="s">
        <v>6685</v>
      </c>
      <c r="J3682" s="996"/>
      <c r="K3682" s="997" t="s">
        <v>8058</v>
      </c>
      <c r="L3682" s="1000">
        <f t="shared" si="942"/>
        <v>0</v>
      </c>
      <c r="M3682" s="1000">
        <f t="shared" si="943"/>
        <v>0</v>
      </c>
      <c r="N3682" s="1725">
        <f t="shared" si="944"/>
        <v>0</v>
      </c>
      <c r="Z3682" s="1006" t="str">
        <f t="shared" si="945"/>
        <v xml:space="preserve">Cap.5 Pct.1:  Daca cheltuielile cu personalul (Col.2) # 0, atunci Cifra de afaceri (Col.1) # 0 si invers, pentru Rd.(1 la n). </v>
      </c>
      <c r="AA3682" s="2205">
        <f t="shared" si="939"/>
        <v>1</v>
      </c>
      <c r="AB3682" s="3036">
        <v>155</v>
      </c>
    </row>
    <row r="3683" spans="1:28" x14ac:dyDescent="0.25">
      <c r="A3683" s="1708">
        <f t="shared" ca="1" si="940"/>
        <v>0</v>
      </c>
      <c r="B3683" s="1708">
        <f t="shared" si="941"/>
        <v>10155145</v>
      </c>
      <c r="C3683" s="1002">
        <v>155</v>
      </c>
      <c r="D3683" s="1797" t="s">
        <v>447</v>
      </c>
      <c r="E3683" s="1002">
        <v>145</v>
      </c>
      <c r="F3683" s="1003" t="s">
        <v>3974</v>
      </c>
      <c r="H3683" s="1016" t="s">
        <v>346</v>
      </c>
      <c r="I3683" s="1091" t="s">
        <v>6686</v>
      </c>
      <c r="J3683" s="996"/>
      <c r="K3683" s="997" t="s">
        <v>8059</v>
      </c>
      <c r="L3683" s="1000">
        <f t="shared" si="942"/>
        <v>0</v>
      </c>
      <c r="M3683" s="1000">
        <f t="shared" si="943"/>
        <v>0</v>
      </c>
      <c r="N3683" s="1725">
        <f t="shared" si="944"/>
        <v>0</v>
      </c>
      <c r="Z3683" s="1006" t="str">
        <f t="shared" si="945"/>
        <v xml:space="preserve">Cap.5 Pct.1:  Daca cheltuielile cu personalul (Col.2) # 0, atunci Cifra de afaceri (Col.1) # 0 si invers, pentru Rd.(1 la n). </v>
      </c>
      <c r="AA3683" s="2205">
        <f t="shared" si="939"/>
        <v>1</v>
      </c>
      <c r="AB3683" s="3036">
        <v>155</v>
      </c>
    </row>
    <row r="3684" spans="1:28" x14ac:dyDescent="0.25">
      <c r="A3684" s="1708">
        <f t="shared" ca="1" si="940"/>
        <v>0</v>
      </c>
      <c r="B3684" s="1708">
        <f t="shared" si="941"/>
        <v>10155146</v>
      </c>
      <c r="C3684" s="1002">
        <v>155</v>
      </c>
      <c r="D3684" s="1797" t="s">
        <v>447</v>
      </c>
      <c r="E3684" s="1002">
        <v>146</v>
      </c>
      <c r="F3684" s="1003" t="s">
        <v>3974</v>
      </c>
      <c r="H3684" s="1016" t="s">
        <v>346</v>
      </c>
      <c r="I3684" s="1091" t="s">
        <v>6687</v>
      </c>
      <c r="J3684" s="996"/>
      <c r="K3684" s="997" t="s">
        <v>8060</v>
      </c>
      <c r="L3684" s="1000">
        <f t="shared" si="942"/>
        <v>0</v>
      </c>
      <c r="M3684" s="1000">
        <f t="shared" si="943"/>
        <v>0</v>
      </c>
      <c r="N3684" s="1725">
        <f t="shared" si="944"/>
        <v>0</v>
      </c>
      <c r="Z3684" s="1006" t="str">
        <f t="shared" si="945"/>
        <v xml:space="preserve">Cap.5 Pct.1:  Daca cheltuielile cu personalul (Col.2) # 0, atunci Cifra de afaceri (Col.1) # 0 si invers, pentru Rd.(1 la n). </v>
      </c>
      <c r="AA3684" s="2205">
        <f t="shared" si="939"/>
        <v>1</v>
      </c>
      <c r="AB3684" s="3036">
        <v>155</v>
      </c>
    </row>
    <row r="3685" spans="1:28" x14ac:dyDescent="0.25">
      <c r="A3685" s="1708">
        <f t="shared" ca="1" si="940"/>
        <v>0</v>
      </c>
      <c r="B3685" s="1708">
        <f t="shared" si="941"/>
        <v>10155147</v>
      </c>
      <c r="C3685" s="1002">
        <v>155</v>
      </c>
      <c r="D3685" s="1797" t="s">
        <v>447</v>
      </c>
      <c r="E3685" s="1002">
        <v>147</v>
      </c>
      <c r="F3685" s="1003" t="s">
        <v>3974</v>
      </c>
      <c r="H3685" s="1016" t="s">
        <v>346</v>
      </c>
      <c r="I3685" s="1091" t="s">
        <v>6688</v>
      </c>
      <c r="J3685" s="996"/>
      <c r="K3685" s="997" t="s">
        <v>8061</v>
      </c>
      <c r="L3685" s="1000">
        <f t="shared" si="942"/>
        <v>0</v>
      </c>
      <c r="M3685" s="1000">
        <f t="shared" si="943"/>
        <v>0</v>
      </c>
      <c r="N3685" s="1725">
        <f t="shared" si="944"/>
        <v>0</v>
      </c>
      <c r="Z3685" s="1006" t="str">
        <f t="shared" si="945"/>
        <v xml:space="preserve">Cap.5 Pct.1:  Daca cheltuielile cu personalul (Col.2) # 0, atunci Cifra de afaceri (Col.1) # 0 si invers, pentru Rd.(1 la n). </v>
      </c>
      <c r="AA3685" s="2205">
        <f t="shared" si="939"/>
        <v>1</v>
      </c>
      <c r="AB3685" s="3036">
        <v>155</v>
      </c>
    </row>
    <row r="3686" spans="1:28" x14ac:dyDescent="0.25">
      <c r="A3686" s="1708">
        <f t="shared" ca="1" si="940"/>
        <v>0</v>
      </c>
      <c r="B3686" s="1708">
        <f t="shared" si="941"/>
        <v>10155148</v>
      </c>
      <c r="C3686" s="1002">
        <v>155</v>
      </c>
      <c r="D3686" s="1797" t="s">
        <v>447</v>
      </c>
      <c r="E3686" s="1002">
        <v>148</v>
      </c>
      <c r="F3686" s="1003" t="s">
        <v>3974</v>
      </c>
      <c r="H3686" s="1016" t="s">
        <v>346</v>
      </c>
      <c r="I3686" s="1091" t="s">
        <v>6689</v>
      </c>
      <c r="J3686" s="996"/>
      <c r="K3686" s="997" t="s">
        <v>8062</v>
      </c>
      <c r="L3686" s="1000">
        <f t="shared" si="942"/>
        <v>0</v>
      </c>
      <c r="M3686" s="1000">
        <f t="shared" si="943"/>
        <v>0</v>
      </c>
      <c r="N3686" s="1725">
        <f t="shared" si="944"/>
        <v>0</v>
      </c>
      <c r="Z3686" s="1006" t="str">
        <f t="shared" si="945"/>
        <v xml:space="preserve">Cap.5 Pct.1:  Daca cheltuielile cu personalul (Col.2) # 0, atunci Cifra de afaceri (Col.1) # 0 si invers, pentru Rd.(1 la n). </v>
      </c>
      <c r="AA3686" s="2205">
        <f t="shared" si="939"/>
        <v>1</v>
      </c>
      <c r="AB3686" s="3036">
        <v>155</v>
      </c>
    </row>
    <row r="3687" spans="1:28" x14ac:dyDescent="0.25">
      <c r="A3687" s="1708">
        <f t="shared" ca="1" si="940"/>
        <v>0</v>
      </c>
      <c r="B3687" s="1708">
        <f t="shared" si="941"/>
        <v>10155149</v>
      </c>
      <c r="C3687" s="1002">
        <v>155</v>
      </c>
      <c r="D3687" s="1797" t="s">
        <v>447</v>
      </c>
      <c r="E3687" s="1002">
        <v>149</v>
      </c>
      <c r="F3687" s="1003" t="s">
        <v>3974</v>
      </c>
      <c r="H3687" s="1016" t="s">
        <v>346</v>
      </c>
      <c r="I3687" s="1091" t="s">
        <v>6690</v>
      </c>
      <c r="J3687" s="996"/>
      <c r="K3687" s="997" t="s">
        <v>8063</v>
      </c>
      <c r="L3687" s="1000">
        <f t="shared" si="942"/>
        <v>0</v>
      </c>
      <c r="M3687" s="1000">
        <f t="shared" si="943"/>
        <v>0</v>
      </c>
      <c r="N3687" s="1725">
        <f t="shared" si="944"/>
        <v>0</v>
      </c>
      <c r="Z3687" s="1006" t="str">
        <f t="shared" si="945"/>
        <v xml:space="preserve">Cap.5 Pct.1:  Daca cheltuielile cu personalul (Col.2) # 0, atunci Cifra de afaceri (Col.1) # 0 si invers, pentru Rd.(1 la n). </v>
      </c>
      <c r="AA3687" s="2205">
        <f t="shared" si="939"/>
        <v>1</v>
      </c>
      <c r="AB3687" s="3036">
        <v>155</v>
      </c>
    </row>
    <row r="3688" spans="1:28" x14ac:dyDescent="0.25">
      <c r="A3688" s="1708">
        <f t="shared" ca="1" si="940"/>
        <v>0</v>
      </c>
      <c r="B3688" s="1708">
        <f t="shared" si="941"/>
        <v>10155150</v>
      </c>
      <c r="C3688" s="1002">
        <v>155</v>
      </c>
      <c r="D3688" s="1797" t="s">
        <v>447</v>
      </c>
      <c r="E3688" s="1002">
        <v>150</v>
      </c>
      <c r="F3688" s="1003" t="s">
        <v>3974</v>
      </c>
      <c r="H3688" s="1016" t="s">
        <v>346</v>
      </c>
      <c r="I3688" s="1091" t="s">
        <v>6691</v>
      </c>
      <c r="J3688" s="996"/>
      <c r="K3688" s="997" t="s">
        <v>8064</v>
      </c>
      <c r="L3688" s="1000">
        <f t="shared" si="942"/>
        <v>0</v>
      </c>
      <c r="M3688" s="1000">
        <f t="shared" si="943"/>
        <v>0</v>
      </c>
      <c r="N3688" s="1725">
        <f t="shared" si="944"/>
        <v>0</v>
      </c>
      <c r="Z3688" s="1006" t="str">
        <f t="shared" si="945"/>
        <v xml:space="preserve">Cap.5 Pct.1:  Daca cheltuielile cu personalul (Col.2) # 0, atunci Cifra de afaceri (Col.1) # 0 si invers, pentru Rd.(1 la n). </v>
      </c>
      <c r="AA3688" s="2205">
        <f t="shared" si="939"/>
        <v>1</v>
      </c>
      <c r="AB3688" s="3036">
        <v>155</v>
      </c>
    </row>
    <row r="3689" spans="1:28" x14ac:dyDescent="0.25">
      <c r="A3689" s="1708">
        <f t="shared" ca="1" si="940"/>
        <v>0</v>
      </c>
      <c r="B3689" s="1708">
        <f t="shared" si="941"/>
        <v>10155151</v>
      </c>
      <c r="C3689" s="1002">
        <v>155</v>
      </c>
      <c r="D3689" s="1797" t="s">
        <v>447</v>
      </c>
      <c r="E3689" s="1002">
        <v>151</v>
      </c>
      <c r="F3689" s="1003" t="s">
        <v>3974</v>
      </c>
      <c r="H3689" s="1016" t="s">
        <v>346</v>
      </c>
      <c r="I3689" s="1091" t="s">
        <v>6692</v>
      </c>
      <c r="J3689" s="996"/>
      <c r="K3689" s="997" t="s">
        <v>8065</v>
      </c>
      <c r="L3689" s="1000">
        <f t="shared" si="942"/>
        <v>0</v>
      </c>
      <c r="M3689" s="1000">
        <f t="shared" si="943"/>
        <v>0</v>
      </c>
      <c r="N3689" s="1725">
        <f t="shared" si="944"/>
        <v>0</v>
      </c>
      <c r="Z3689" s="1006" t="str">
        <f t="shared" si="945"/>
        <v xml:space="preserve">Cap.5 Pct.1:  Daca cheltuielile cu personalul (Col.2) # 0, atunci Cifra de afaceri (Col.1) # 0 si invers, pentru Rd.(1 la n). </v>
      </c>
      <c r="AA3689" s="2205">
        <f t="shared" si="939"/>
        <v>1</v>
      </c>
      <c r="AB3689" s="3036">
        <v>155</v>
      </c>
    </row>
    <row r="3690" spans="1:28" x14ac:dyDescent="0.25">
      <c r="A3690" s="1708">
        <f t="shared" ca="1" si="940"/>
        <v>0</v>
      </c>
      <c r="B3690" s="1708">
        <f t="shared" si="941"/>
        <v>10155152</v>
      </c>
      <c r="C3690" s="1002">
        <v>155</v>
      </c>
      <c r="D3690" s="1797" t="s">
        <v>447</v>
      </c>
      <c r="E3690" s="1002">
        <v>152</v>
      </c>
      <c r="F3690" s="1003" t="s">
        <v>3974</v>
      </c>
      <c r="H3690" s="1016" t="s">
        <v>346</v>
      </c>
      <c r="I3690" s="1091" t="s">
        <v>6693</v>
      </c>
      <c r="J3690" s="996"/>
      <c r="K3690" s="997" t="s">
        <v>8066</v>
      </c>
      <c r="L3690" s="1000">
        <f t="shared" si="942"/>
        <v>0</v>
      </c>
      <c r="M3690" s="1000">
        <f t="shared" si="943"/>
        <v>0</v>
      </c>
      <c r="N3690" s="1725">
        <f t="shared" si="944"/>
        <v>0</v>
      </c>
      <c r="Z3690" s="1006" t="str">
        <f t="shared" si="945"/>
        <v xml:space="preserve">Cap.5 Pct.1:  Daca cheltuielile cu personalul (Col.2) # 0, atunci Cifra de afaceri (Col.1) # 0 si invers, pentru Rd.(1 la n). </v>
      </c>
      <c r="AA3690" s="2205">
        <f t="shared" si="939"/>
        <v>1</v>
      </c>
      <c r="AB3690" s="3036">
        <v>155</v>
      </c>
    </row>
    <row r="3691" spans="1:28" x14ac:dyDescent="0.25">
      <c r="A3691" s="1708">
        <f t="shared" ca="1" si="940"/>
        <v>0</v>
      </c>
      <c r="B3691" s="1708">
        <f t="shared" si="941"/>
        <v>10155153</v>
      </c>
      <c r="C3691" s="1002">
        <v>155</v>
      </c>
      <c r="D3691" s="1797" t="s">
        <v>447</v>
      </c>
      <c r="E3691" s="1002">
        <v>153</v>
      </c>
      <c r="F3691" s="1003" t="s">
        <v>3974</v>
      </c>
      <c r="H3691" s="1016" t="s">
        <v>346</v>
      </c>
      <c r="I3691" s="1091" t="s">
        <v>6694</v>
      </c>
      <c r="J3691" s="996"/>
      <c r="K3691" s="997" t="s">
        <v>8067</v>
      </c>
      <c r="L3691" s="1000">
        <f t="shared" si="942"/>
        <v>0</v>
      </c>
      <c r="M3691" s="1000">
        <f t="shared" si="943"/>
        <v>0</v>
      </c>
      <c r="N3691" s="1725">
        <f t="shared" si="944"/>
        <v>0</v>
      </c>
      <c r="Z3691" s="1006" t="str">
        <f t="shared" si="945"/>
        <v xml:space="preserve">Cap.5 Pct.1:  Daca cheltuielile cu personalul (Col.2) # 0, atunci Cifra de afaceri (Col.1) # 0 si invers, pentru Rd.(1 la n). </v>
      </c>
      <c r="AA3691" s="2205">
        <f t="shared" si="939"/>
        <v>1</v>
      </c>
      <c r="AB3691" s="3036">
        <v>155</v>
      </c>
    </row>
    <row r="3692" spans="1:28" x14ac:dyDescent="0.25">
      <c r="A3692" s="1708">
        <f t="shared" ca="1" si="940"/>
        <v>0</v>
      </c>
      <c r="B3692" s="1708">
        <f t="shared" si="941"/>
        <v>10155154</v>
      </c>
      <c r="C3692" s="1002">
        <v>155</v>
      </c>
      <c r="D3692" s="1797" t="s">
        <v>447</v>
      </c>
      <c r="E3692" s="1002">
        <v>154</v>
      </c>
      <c r="F3692" s="1003" t="s">
        <v>3974</v>
      </c>
      <c r="H3692" s="1016" t="s">
        <v>346</v>
      </c>
      <c r="I3692" s="1091" t="s">
        <v>6695</v>
      </c>
      <c r="J3692" s="996"/>
      <c r="K3692" s="997" t="s">
        <v>8068</v>
      </c>
      <c r="L3692" s="1000">
        <f t="shared" si="942"/>
        <v>0</v>
      </c>
      <c r="M3692" s="1000">
        <f t="shared" si="943"/>
        <v>0</v>
      </c>
      <c r="N3692" s="1725">
        <f t="shared" si="944"/>
        <v>0</v>
      </c>
      <c r="Z3692" s="1006" t="str">
        <f t="shared" si="945"/>
        <v xml:space="preserve">Cap.5 Pct.1:  Daca cheltuielile cu personalul (Col.2) # 0, atunci Cifra de afaceri (Col.1) # 0 si invers, pentru Rd.(1 la n). </v>
      </c>
      <c r="AA3692" s="2205">
        <f t="shared" si="939"/>
        <v>1</v>
      </c>
      <c r="AB3692" s="3036">
        <v>155</v>
      </c>
    </row>
    <row r="3693" spans="1:28" x14ac:dyDescent="0.25">
      <c r="A3693" s="1708">
        <f t="shared" ca="1" si="940"/>
        <v>0</v>
      </c>
      <c r="B3693" s="1708">
        <f t="shared" si="941"/>
        <v>10155155</v>
      </c>
      <c r="C3693" s="1002">
        <v>155</v>
      </c>
      <c r="D3693" s="1797" t="s">
        <v>447</v>
      </c>
      <c r="E3693" s="1002">
        <v>155</v>
      </c>
      <c r="F3693" s="1003" t="s">
        <v>3974</v>
      </c>
      <c r="H3693" s="1016" t="s">
        <v>346</v>
      </c>
      <c r="I3693" s="1091" t="s">
        <v>6696</v>
      </c>
      <c r="J3693" s="996"/>
      <c r="K3693" s="997" t="s">
        <v>8069</v>
      </c>
      <c r="L3693" s="1000">
        <f t="shared" si="942"/>
        <v>0</v>
      </c>
      <c r="M3693" s="1000">
        <f t="shared" si="943"/>
        <v>0</v>
      </c>
      <c r="N3693" s="1725">
        <f t="shared" si="944"/>
        <v>0</v>
      </c>
      <c r="Z3693" s="1006" t="str">
        <f t="shared" si="945"/>
        <v xml:space="preserve">Cap.5 Pct.1:  Daca cheltuielile cu personalul (Col.2) # 0, atunci Cifra de afaceri (Col.1) # 0 si invers, pentru Rd.(1 la n). </v>
      </c>
      <c r="AA3693" s="2205">
        <f t="shared" si="939"/>
        <v>1</v>
      </c>
      <c r="AB3693" s="3036">
        <v>155</v>
      </c>
    </row>
    <row r="3694" spans="1:28" x14ac:dyDescent="0.25">
      <c r="A3694" s="1708">
        <f t="shared" ca="1" si="940"/>
        <v>0</v>
      </c>
      <c r="B3694" s="1708">
        <f t="shared" si="941"/>
        <v>10155156</v>
      </c>
      <c r="C3694" s="1002">
        <v>155</v>
      </c>
      <c r="D3694" s="1797" t="s">
        <v>447</v>
      </c>
      <c r="E3694" s="1002">
        <v>156</v>
      </c>
      <c r="F3694" s="1003" t="s">
        <v>3974</v>
      </c>
      <c r="H3694" s="1016" t="s">
        <v>346</v>
      </c>
      <c r="I3694" s="1091" t="s">
        <v>6697</v>
      </c>
      <c r="J3694" s="996"/>
      <c r="K3694" s="997" t="s">
        <v>8070</v>
      </c>
      <c r="L3694" s="1000">
        <f t="shared" si="942"/>
        <v>0</v>
      </c>
      <c r="M3694" s="1000">
        <f t="shared" si="943"/>
        <v>0</v>
      </c>
      <c r="N3694" s="1725">
        <f t="shared" si="944"/>
        <v>0</v>
      </c>
      <c r="Z3694" s="1006" t="str">
        <f t="shared" si="945"/>
        <v xml:space="preserve">Cap.5 Pct.1:  Daca cheltuielile cu personalul (Col.2) # 0, atunci Cifra de afaceri (Col.1) # 0 si invers, pentru Rd.(1 la n). </v>
      </c>
      <c r="AA3694" s="2205">
        <f t="shared" si="939"/>
        <v>1</v>
      </c>
      <c r="AB3694" s="3036">
        <v>155</v>
      </c>
    </row>
    <row r="3695" spans="1:28" x14ac:dyDescent="0.25">
      <c r="A3695" s="1708">
        <f t="shared" ca="1" si="940"/>
        <v>0</v>
      </c>
      <c r="B3695" s="1708">
        <f t="shared" si="941"/>
        <v>10155157</v>
      </c>
      <c r="C3695" s="1002">
        <v>155</v>
      </c>
      <c r="D3695" s="1797" t="s">
        <v>447</v>
      </c>
      <c r="E3695" s="1002">
        <v>157</v>
      </c>
      <c r="F3695" s="1003" t="s">
        <v>3974</v>
      </c>
      <c r="H3695" s="1016" t="s">
        <v>346</v>
      </c>
      <c r="I3695" s="1091" t="s">
        <v>6698</v>
      </c>
      <c r="J3695" s="996"/>
      <c r="K3695" s="997" t="s">
        <v>8071</v>
      </c>
      <c r="L3695" s="1000">
        <f t="shared" si="942"/>
        <v>0</v>
      </c>
      <c r="M3695" s="1000">
        <f t="shared" si="943"/>
        <v>0</v>
      </c>
      <c r="N3695" s="1725">
        <f t="shared" si="944"/>
        <v>0</v>
      </c>
      <c r="Z3695" s="1006" t="str">
        <f t="shared" si="945"/>
        <v xml:space="preserve">Cap.5 Pct.1:  Daca cheltuielile cu personalul (Col.2) # 0, atunci Cifra de afaceri (Col.1) # 0 si invers, pentru Rd.(1 la n). </v>
      </c>
      <c r="AA3695" s="2205">
        <f t="shared" si="939"/>
        <v>1</v>
      </c>
      <c r="AB3695" s="3036">
        <v>155</v>
      </c>
    </row>
    <row r="3696" spans="1:28" x14ac:dyDescent="0.25">
      <c r="A3696" s="1708">
        <f t="shared" ca="1" si="940"/>
        <v>0</v>
      </c>
      <c r="B3696" s="1708">
        <f t="shared" si="941"/>
        <v>10155158</v>
      </c>
      <c r="C3696" s="1002">
        <v>155</v>
      </c>
      <c r="D3696" s="1797" t="s">
        <v>447</v>
      </c>
      <c r="E3696" s="1002">
        <v>158</v>
      </c>
      <c r="F3696" s="1003" t="s">
        <v>3974</v>
      </c>
      <c r="H3696" s="1016" t="s">
        <v>346</v>
      </c>
      <c r="I3696" s="1091" t="s">
        <v>6699</v>
      </c>
      <c r="J3696" s="996"/>
      <c r="K3696" s="997" t="s">
        <v>8072</v>
      </c>
      <c r="L3696" s="1000">
        <f t="shared" si="942"/>
        <v>0</v>
      </c>
      <c r="M3696" s="1000">
        <f t="shared" si="943"/>
        <v>0</v>
      </c>
      <c r="N3696" s="1725">
        <f t="shared" si="944"/>
        <v>0</v>
      </c>
      <c r="Z3696" s="1006" t="str">
        <f t="shared" si="945"/>
        <v xml:space="preserve">Cap.5 Pct.1:  Daca cheltuielile cu personalul (Col.2) # 0, atunci Cifra de afaceri (Col.1) # 0 si invers, pentru Rd.(1 la n). </v>
      </c>
      <c r="AA3696" s="2205">
        <f t="shared" si="939"/>
        <v>1</v>
      </c>
      <c r="AB3696" s="3036">
        <v>155</v>
      </c>
    </row>
    <row r="3697" spans="1:28" x14ac:dyDescent="0.25">
      <c r="A3697" s="1708">
        <f t="shared" ca="1" si="940"/>
        <v>0</v>
      </c>
      <c r="B3697" s="1708">
        <f t="shared" si="941"/>
        <v>10155159</v>
      </c>
      <c r="C3697" s="1002">
        <v>155</v>
      </c>
      <c r="D3697" s="1797" t="s">
        <v>447</v>
      </c>
      <c r="E3697" s="1002">
        <v>159</v>
      </c>
      <c r="F3697" s="1003" t="s">
        <v>3974</v>
      </c>
      <c r="H3697" s="1016" t="s">
        <v>346</v>
      </c>
      <c r="I3697" s="1091" t="s">
        <v>6700</v>
      </c>
      <c r="J3697" s="996"/>
      <c r="K3697" s="997" t="s">
        <v>8073</v>
      </c>
      <c r="L3697" s="1000">
        <f t="shared" si="942"/>
        <v>0</v>
      </c>
      <c r="M3697" s="1000">
        <f t="shared" si="943"/>
        <v>0</v>
      </c>
      <c r="N3697" s="1725">
        <f t="shared" si="944"/>
        <v>0</v>
      </c>
      <c r="Z3697" s="1006" t="str">
        <f t="shared" si="945"/>
        <v xml:space="preserve">Cap.5 Pct.1:  Daca cheltuielile cu personalul (Col.2) # 0, atunci Cifra de afaceri (Col.1) # 0 si invers, pentru Rd.(1 la n). </v>
      </c>
      <c r="AA3697" s="2205">
        <f t="shared" si="939"/>
        <v>1</v>
      </c>
      <c r="AB3697" s="3036">
        <v>155</v>
      </c>
    </row>
    <row r="3698" spans="1:28" x14ac:dyDescent="0.25">
      <c r="A3698" s="1708">
        <f t="shared" ca="1" si="940"/>
        <v>0</v>
      </c>
      <c r="B3698" s="1708">
        <f t="shared" si="941"/>
        <v>10155160</v>
      </c>
      <c r="C3698" s="1002">
        <v>155</v>
      </c>
      <c r="D3698" s="1797" t="s">
        <v>447</v>
      </c>
      <c r="E3698" s="1002">
        <v>160</v>
      </c>
      <c r="F3698" s="1003" t="s">
        <v>3974</v>
      </c>
      <c r="H3698" s="1016" t="s">
        <v>346</v>
      </c>
      <c r="I3698" s="1091" t="s">
        <v>6701</v>
      </c>
      <c r="J3698" s="996"/>
      <c r="K3698" s="997" t="s">
        <v>8074</v>
      </c>
      <c r="L3698" s="1000">
        <f t="shared" si="942"/>
        <v>0</v>
      </c>
      <c r="M3698" s="1000">
        <f t="shared" si="943"/>
        <v>0</v>
      </c>
      <c r="N3698" s="1725">
        <f t="shared" si="944"/>
        <v>0</v>
      </c>
      <c r="Z3698" s="1006" t="str">
        <f t="shared" si="945"/>
        <v xml:space="preserve">Cap.5 Pct.1:  Daca cheltuielile cu personalul (Col.2) # 0, atunci Cifra de afaceri (Col.1) # 0 si invers, pentru Rd.(1 la n). </v>
      </c>
      <c r="AA3698" s="2205">
        <f t="shared" si="939"/>
        <v>1</v>
      </c>
      <c r="AB3698" s="3036">
        <v>155</v>
      </c>
    </row>
    <row r="3699" spans="1:28" x14ac:dyDescent="0.25">
      <c r="A3699" s="1708">
        <f t="shared" ca="1" si="940"/>
        <v>0</v>
      </c>
      <c r="B3699" s="1708">
        <f t="shared" si="941"/>
        <v>10155161</v>
      </c>
      <c r="C3699" s="1002">
        <v>155</v>
      </c>
      <c r="D3699" s="1797" t="s">
        <v>447</v>
      </c>
      <c r="E3699" s="1002">
        <v>161</v>
      </c>
      <c r="F3699" s="1003" t="s">
        <v>3974</v>
      </c>
      <c r="H3699" s="1016" t="s">
        <v>346</v>
      </c>
      <c r="I3699" s="1091" t="s">
        <v>6702</v>
      </c>
      <c r="J3699" s="996"/>
      <c r="K3699" s="997" t="s">
        <v>8075</v>
      </c>
      <c r="L3699" s="1000">
        <f t="shared" si="942"/>
        <v>0</v>
      </c>
      <c r="M3699" s="1000">
        <f t="shared" si="943"/>
        <v>0</v>
      </c>
      <c r="N3699" s="1725">
        <f t="shared" si="944"/>
        <v>0</v>
      </c>
      <c r="Z3699" s="1006" t="str">
        <f t="shared" si="945"/>
        <v xml:space="preserve">Cap.5 Pct.1:  Daca cheltuielile cu personalul (Col.2) # 0, atunci Cifra de afaceri (Col.1) # 0 si invers, pentru Rd.(1 la n). </v>
      </c>
      <c r="AA3699" s="2205">
        <f t="shared" si="939"/>
        <v>1</v>
      </c>
      <c r="AB3699" s="3036">
        <v>155</v>
      </c>
    </row>
    <row r="3700" spans="1:28" x14ac:dyDescent="0.25">
      <c r="A3700" s="1708">
        <f t="shared" ca="1" si="940"/>
        <v>0</v>
      </c>
      <c r="B3700" s="1708">
        <f t="shared" si="941"/>
        <v>10155162</v>
      </c>
      <c r="C3700" s="1002">
        <v>155</v>
      </c>
      <c r="D3700" s="1797" t="s">
        <v>447</v>
      </c>
      <c r="E3700" s="1002">
        <v>162</v>
      </c>
      <c r="F3700" s="1003" t="s">
        <v>3974</v>
      </c>
      <c r="H3700" s="1016" t="s">
        <v>346</v>
      </c>
      <c r="I3700" s="1091" t="s">
        <v>6703</v>
      </c>
      <c r="J3700" s="996"/>
      <c r="K3700" s="997" t="s">
        <v>8076</v>
      </c>
      <c r="L3700" s="1000">
        <f t="shared" si="942"/>
        <v>0</v>
      </c>
      <c r="M3700" s="1000">
        <f t="shared" si="943"/>
        <v>0</v>
      </c>
      <c r="N3700" s="1725">
        <f t="shared" si="944"/>
        <v>0</v>
      </c>
      <c r="Z3700" s="1006" t="str">
        <f t="shared" si="945"/>
        <v xml:space="preserve">Cap.5 Pct.1:  Daca cheltuielile cu personalul (Col.2) # 0, atunci Cifra de afaceri (Col.1) # 0 si invers, pentru Rd.(1 la n). </v>
      </c>
      <c r="AA3700" s="2205">
        <f t="shared" si="939"/>
        <v>1</v>
      </c>
      <c r="AB3700" s="3036">
        <v>155</v>
      </c>
    </row>
    <row r="3701" spans="1:28" x14ac:dyDescent="0.25">
      <c r="A3701" s="1708">
        <f t="shared" ca="1" si="940"/>
        <v>0</v>
      </c>
      <c r="B3701" s="1708">
        <f t="shared" si="941"/>
        <v>10155163</v>
      </c>
      <c r="C3701" s="1002">
        <v>155</v>
      </c>
      <c r="D3701" s="1797" t="s">
        <v>447</v>
      </c>
      <c r="E3701" s="1002">
        <v>163</v>
      </c>
      <c r="F3701" s="1003" t="s">
        <v>3974</v>
      </c>
      <c r="H3701" s="1016" t="s">
        <v>346</v>
      </c>
      <c r="I3701" s="1091" t="s">
        <v>6704</v>
      </c>
      <c r="J3701" s="996"/>
      <c r="K3701" s="997" t="s">
        <v>8077</v>
      </c>
      <c r="L3701" s="1000">
        <f t="shared" si="942"/>
        <v>0</v>
      </c>
      <c r="M3701" s="1000">
        <f t="shared" si="943"/>
        <v>0</v>
      </c>
      <c r="N3701" s="1725">
        <f t="shared" si="944"/>
        <v>0</v>
      </c>
      <c r="Z3701" s="1006" t="str">
        <f t="shared" si="945"/>
        <v xml:space="preserve">Cap.5 Pct.1:  Daca cheltuielile cu personalul (Col.2) # 0, atunci Cifra de afaceri (Col.1) # 0 si invers, pentru Rd.(1 la n). </v>
      </c>
      <c r="AA3701" s="2205">
        <f t="shared" si="939"/>
        <v>1</v>
      </c>
      <c r="AB3701" s="3036">
        <v>155</v>
      </c>
    </row>
    <row r="3702" spans="1:28" x14ac:dyDescent="0.25">
      <c r="A3702" s="1708">
        <f t="shared" ca="1" si="940"/>
        <v>0</v>
      </c>
      <c r="B3702" s="1708">
        <f t="shared" si="941"/>
        <v>10155164</v>
      </c>
      <c r="C3702" s="1002">
        <v>155</v>
      </c>
      <c r="D3702" s="1797" t="s">
        <v>447</v>
      </c>
      <c r="E3702" s="1002">
        <v>164</v>
      </c>
      <c r="F3702" s="1003" t="s">
        <v>3974</v>
      </c>
      <c r="H3702" s="1016" t="s">
        <v>346</v>
      </c>
      <c r="I3702" s="1091" t="s">
        <v>6705</v>
      </c>
      <c r="J3702" s="996"/>
      <c r="K3702" s="997" t="s">
        <v>8078</v>
      </c>
      <c r="L3702" s="1000">
        <f t="shared" si="942"/>
        <v>0</v>
      </c>
      <c r="M3702" s="1000">
        <f t="shared" si="943"/>
        <v>0</v>
      </c>
      <c r="N3702" s="1725">
        <f t="shared" si="944"/>
        <v>0</v>
      </c>
      <c r="Z3702" s="1006" t="str">
        <f t="shared" si="945"/>
        <v xml:space="preserve">Cap.5 Pct.1:  Daca cheltuielile cu personalul (Col.2) # 0, atunci Cifra de afaceri (Col.1) # 0 si invers, pentru Rd.(1 la n). </v>
      </c>
      <c r="AA3702" s="2205">
        <f t="shared" si="939"/>
        <v>1</v>
      </c>
      <c r="AB3702" s="3036">
        <v>155</v>
      </c>
    </row>
    <row r="3703" spans="1:28" x14ac:dyDescent="0.25">
      <c r="A3703" s="1708">
        <f t="shared" ca="1" si="940"/>
        <v>0</v>
      </c>
      <c r="B3703" s="1708">
        <f t="shared" si="941"/>
        <v>10155165</v>
      </c>
      <c r="C3703" s="1002">
        <v>155</v>
      </c>
      <c r="D3703" s="1797" t="s">
        <v>447</v>
      </c>
      <c r="E3703" s="1002">
        <v>165</v>
      </c>
      <c r="F3703" s="1003" t="s">
        <v>3974</v>
      </c>
      <c r="H3703" s="1016" t="s">
        <v>346</v>
      </c>
      <c r="I3703" s="1091" t="s">
        <v>6706</v>
      </c>
      <c r="J3703" s="996"/>
      <c r="K3703" s="997" t="s">
        <v>8079</v>
      </c>
      <c r="L3703" s="1000">
        <f t="shared" si="942"/>
        <v>0</v>
      </c>
      <c r="M3703" s="1000">
        <f t="shared" si="943"/>
        <v>0</v>
      </c>
      <c r="N3703" s="1725">
        <f t="shared" si="944"/>
        <v>0</v>
      </c>
      <c r="Z3703" s="1006" t="str">
        <f t="shared" si="945"/>
        <v xml:space="preserve">Cap.5 Pct.1:  Daca cheltuielile cu personalul (Col.2) # 0, atunci Cifra de afaceri (Col.1) # 0 si invers, pentru Rd.(1 la n). </v>
      </c>
      <c r="AA3703" s="2205">
        <f t="shared" si="939"/>
        <v>1</v>
      </c>
      <c r="AB3703" s="3036">
        <v>155</v>
      </c>
    </row>
    <row r="3704" spans="1:28" x14ac:dyDescent="0.25">
      <c r="A3704" s="1708">
        <f t="shared" ca="1" si="940"/>
        <v>0</v>
      </c>
      <c r="B3704" s="1708">
        <f t="shared" si="941"/>
        <v>10155166</v>
      </c>
      <c r="C3704" s="1002">
        <v>155</v>
      </c>
      <c r="D3704" s="1797" t="s">
        <v>447</v>
      </c>
      <c r="E3704" s="1002">
        <v>166</v>
      </c>
      <c r="F3704" s="1003" t="s">
        <v>3974</v>
      </c>
      <c r="H3704" s="1016" t="s">
        <v>346</v>
      </c>
      <c r="I3704" s="1091" t="s">
        <v>6707</v>
      </c>
      <c r="J3704" s="996"/>
      <c r="K3704" s="997" t="s">
        <v>8080</v>
      </c>
      <c r="L3704" s="1000">
        <f t="shared" si="942"/>
        <v>0</v>
      </c>
      <c r="M3704" s="1000">
        <f t="shared" si="943"/>
        <v>0</v>
      </c>
      <c r="N3704" s="1725">
        <f t="shared" si="944"/>
        <v>0</v>
      </c>
      <c r="Z3704" s="1006" t="str">
        <f t="shared" si="945"/>
        <v xml:space="preserve">Cap.5 Pct.1:  Daca cheltuielile cu personalul (Col.2) # 0, atunci Cifra de afaceri (Col.1) # 0 si invers, pentru Rd.(1 la n). </v>
      </c>
      <c r="AA3704" s="2205">
        <f t="shared" si="939"/>
        <v>1</v>
      </c>
      <c r="AB3704" s="3036">
        <v>155</v>
      </c>
    </row>
    <row r="3705" spans="1:28" x14ac:dyDescent="0.25">
      <c r="A3705" s="1708">
        <f t="shared" ca="1" si="940"/>
        <v>0</v>
      </c>
      <c r="B3705" s="1708">
        <f t="shared" si="941"/>
        <v>10155167</v>
      </c>
      <c r="C3705" s="1002">
        <v>155</v>
      </c>
      <c r="D3705" s="1797" t="s">
        <v>447</v>
      </c>
      <c r="E3705" s="1002">
        <v>167</v>
      </c>
      <c r="F3705" s="1003" t="s">
        <v>3974</v>
      </c>
      <c r="H3705" s="1016" t="s">
        <v>346</v>
      </c>
      <c r="I3705" s="1091" t="s">
        <v>6708</v>
      </c>
      <c r="J3705" s="996"/>
      <c r="K3705" s="997" t="s">
        <v>8081</v>
      </c>
      <c r="L3705" s="1000">
        <f t="shared" si="942"/>
        <v>0</v>
      </c>
      <c r="M3705" s="1000">
        <f t="shared" si="943"/>
        <v>0</v>
      </c>
      <c r="N3705" s="1725">
        <f t="shared" si="944"/>
        <v>0</v>
      </c>
      <c r="Z3705" s="1006" t="str">
        <f t="shared" si="945"/>
        <v xml:space="preserve">Cap.5 Pct.1:  Daca cheltuielile cu personalul (Col.2) # 0, atunci Cifra de afaceri (Col.1) # 0 si invers, pentru Rd.(1 la n). </v>
      </c>
      <c r="AA3705" s="2205">
        <f t="shared" si="939"/>
        <v>1</v>
      </c>
      <c r="AB3705" s="3036">
        <v>155</v>
      </c>
    </row>
    <row r="3706" spans="1:28" x14ac:dyDescent="0.25">
      <c r="A3706" s="1708">
        <f t="shared" ca="1" si="940"/>
        <v>0</v>
      </c>
      <c r="B3706" s="1708">
        <f t="shared" si="941"/>
        <v>10155168</v>
      </c>
      <c r="C3706" s="1002">
        <v>155</v>
      </c>
      <c r="D3706" s="1797" t="s">
        <v>447</v>
      </c>
      <c r="E3706" s="1002">
        <v>168</v>
      </c>
      <c r="F3706" s="1003" t="s">
        <v>3974</v>
      </c>
      <c r="H3706" s="1016" t="s">
        <v>346</v>
      </c>
      <c r="I3706" s="1091" t="s">
        <v>6709</v>
      </c>
      <c r="J3706" s="996"/>
      <c r="K3706" s="997" t="s">
        <v>8082</v>
      </c>
      <c r="L3706" s="1000">
        <f t="shared" si="942"/>
        <v>0</v>
      </c>
      <c r="M3706" s="1000">
        <f t="shared" si="943"/>
        <v>0</v>
      </c>
      <c r="N3706" s="1725">
        <f t="shared" si="944"/>
        <v>0</v>
      </c>
      <c r="Z3706" s="1006" t="str">
        <f t="shared" si="945"/>
        <v xml:space="preserve">Cap.5 Pct.1:  Daca cheltuielile cu personalul (Col.2) # 0, atunci Cifra de afaceri (Col.1) # 0 si invers, pentru Rd.(1 la n). </v>
      </c>
      <c r="AA3706" s="2205">
        <f t="shared" si="939"/>
        <v>1</v>
      </c>
      <c r="AB3706" s="3036">
        <v>155</v>
      </c>
    </row>
    <row r="3707" spans="1:28" x14ac:dyDescent="0.25">
      <c r="A3707" s="1708">
        <f t="shared" ca="1" si="940"/>
        <v>0</v>
      </c>
      <c r="B3707" s="1708">
        <f t="shared" si="941"/>
        <v>10155169</v>
      </c>
      <c r="C3707" s="1002">
        <v>155</v>
      </c>
      <c r="D3707" s="1797" t="s">
        <v>447</v>
      </c>
      <c r="E3707" s="1002">
        <v>169</v>
      </c>
      <c r="F3707" s="1003" t="s">
        <v>3974</v>
      </c>
      <c r="H3707" s="1016" t="s">
        <v>346</v>
      </c>
      <c r="I3707" s="1091" t="s">
        <v>6710</v>
      </c>
      <c r="J3707" s="996"/>
      <c r="K3707" s="997" t="s">
        <v>8083</v>
      </c>
      <c r="L3707" s="1000">
        <f t="shared" si="942"/>
        <v>0</v>
      </c>
      <c r="M3707" s="1000">
        <f t="shared" si="943"/>
        <v>0</v>
      </c>
      <c r="N3707" s="1725">
        <f t="shared" si="944"/>
        <v>0</v>
      </c>
      <c r="Z3707" s="1006" t="str">
        <f t="shared" si="945"/>
        <v xml:space="preserve">Cap.5 Pct.1:  Daca cheltuielile cu personalul (Col.2) # 0, atunci Cifra de afaceri (Col.1) # 0 si invers, pentru Rd.(1 la n). </v>
      </c>
      <c r="AA3707" s="2205">
        <f t="shared" ref="AA3707:AA3770" si="946">COUNTIF(B:B,B3707)</f>
        <v>1</v>
      </c>
      <c r="AB3707" s="3036">
        <v>155</v>
      </c>
    </row>
    <row r="3708" spans="1:28" x14ac:dyDescent="0.25">
      <c r="A3708" s="1708">
        <f t="shared" ca="1" si="940"/>
        <v>0</v>
      </c>
      <c r="B3708" s="1708">
        <f t="shared" si="941"/>
        <v>10155170</v>
      </c>
      <c r="C3708" s="1002">
        <v>155</v>
      </c>
      <c r="D3708" s="1797" t="s">
        <v>447</v>
      </c>
      <c r="E3708" s="1002">
        <v>170</v>
      </c>
      <c r="F3708" s="1003" t="s">
        <v>3974</v>
      </c>
      <c r="H3708" s="1016" t="s">
        <v>346</v>
      </c>
      <c r="I3708" s="1091" t="s">
        <v>6711</v>
      </c>
      <c r="J3708" s="996"/>
      <c r="K3708" s="997" t="s">
        <v>8084</v>
      </c>
      <c r="L3708" s="1000">
        <f t="shared" si="942"/>
        <v>0</v>
      </c>
      <c r="M3708" s="1000">
        <f t="shared" si="943"/>
        <v>0</v>
      </c>
      <c r="N3708" s="1725">
        <f t="shared" si="944"/>
        <v>0</v>
      </c>
      <c r="Z3708" s="1006" t="str">
        <f t="shared" si="945"/>
        <v xml:space="preserve">Cap.5 Pct.1:  Daca cheltuielile cu personalul (Col.2) # 0, atunci Cifra de afaceri (Col.1) # 0 si invers, pentru Rd.(1 la n). </v>
      </c>
      <c r="AA3708" s="2205">
        <f t="shared" si="946"/>
        <v>1</v>
      </c>
      <c r="AB3708" s="3036">
        <v>155</v>
      </c>
    </row>
    <row r="3709" spans="1:28" x14ac:dyDescent="0.25">
      <c r="A3709" s="1708">
        <f t="shared" ca="1" si="940"/>
        <v>0</v>
      </c>
      <c r="B3709" s="1708">
        <f t="shared" si="941"/>
        <v>10155171</v>
      </c>
      <c r="C3709" s="1002">
        <v>155</v>
      </c>
      <c r="D3709" s="1797" t="s">
        <v>447</v>
      </c>
      <c r="E3709" s="1002">
        <v>171</v>
      </c>
      <c r="F3709" s="1003" t="s">
        <v>3974</v>
      </c>
      <c r="H3709" s="1016" t="s">
        <v>346</v>
      </c>
      <c r="I3709" s="1091" t="s">
        <v>6712</v>
      </c>
      <c r="J3709" s="996"/>
      <c r="K3709" s="997" t="s">
        <v>8085</v>
      </c>
      <c r="L3709" s="1000">
        <f t="shared" si="942"/>
        <v>0</v>
      </c>
      <c r="M3709" s="1000">
        <f t="shared" si="943"/>
        <v>0</v>
      </c>
      <c r="N3709" s="1725">
        <f t="shared" si="944"/>
        <v>0</v>
      </c>
      <c r="Z3709" s="1006" t="str">
        <f t="shared" si="945"/>
        <v xml:space="preserve">Cap.5 Pct.1:  Daca cheltuielile cu personalul (Col.2) # 0, atunci Cifra de afaceri (Col.1) # 0 si invers, pentru Rd.(1 la n). </v>
      </c>
      <c r="AA3709" s="2205">
        <f t="shared" si="946"/>
        <v>1</v>
      </c>
      <c r="AB3709" s="3036">
        <v>155</v>
      </c>
    </row>
    <row r="3710" spans="1:28" x14ac:dyDescent="0.25">
      <c r="A3710" s="1708">
        <f t="shared" ca="1" si="940"/>
        <v>0</v>
      </c>
      <c r="B3710" s="1708">
        <f t="shared" si="941"/>
        <v>10155172</v>
      </c>
      <c r="C3710" s="1002">
        <v>155</v>
      </c>
      <c r="D3710" s="1797" t="s">
        <v>447</v>
      </c>
      <c r="E3710" s="1002">
        <v>172</v>
      </c>
      <c r="F3710" s="1003" t="s">
        <v>3974</v>
      </c>
      <c r="H3710" s="1016" t="s">
        <v>346</v>
      </c>
      <c r="I3710" s="1091" t="s">
        <v>6713</v>
      </c>
      <c r="J3710" s="996"/>
      <c r="K3710" s="997" t="s">
        <v>8086</v>
      </c>
      <c r="L3710" s="1000">
        <f t="shared" si="942"/>
        <v>0</v>
      </c>
      <c r="M3710" s="1000">
        <f t="shared" si="943"/>
        <v>0</v>
      </c>
      <c r="N3710" s="1725">
        <f t="shared" si="944"/>
        <v>0</v>
      </c>
      <c r="Z3710" s="1006" t="str">
        <f t="shared" si="945"/>
        <v xml:space="preserve">Cap.5 Pct.1:  Daca cheltuielile cu personalul (Col.2) # 0, atunci Cifra de afaceri (Col.1) # 0 si invers, pentru Rd.(1 la n). </v>
      </c>
      <c r="AA3710" s="2205">
        <f t="shared" si="946"/>
        <v>1</v>
      </c>
      <c r="AB3710" s="3036">
        <v>155</v>
      </c>
    </row>
    <row r="3711" spans="1:28" x14ac:dyDescent="0.25">
      <c r="A3711" s="1708">
        <f t="shared" ca="1" si="940"/>
        <v>0</v>
      </c>
      <c r="B3711" s="1708">
        <f t="shared" si="941"/>
        <v>10155173</v>
      </c>
      <c r="C3711" s="1002">
        <v>155</v>
      </c>
      <c r="D3711" s="1797" t="s">
        <v>447</v>
      </c>
      <c r="E3711" s="1002">
        <v>173</v>
      </c>
      <c r="F3711" s="1003" t="s">
        <v>3974</v>
      </c>
      <c r="H3711" s="1016" t="s">
        <v>346</v>
      </c>
      <c r="I3711" s="1091" t="s">
        <v>6714</v>
      </c>
      <c r="J3711" s="996"/>
      <c r="K3711" s="997" t="s">
        <v>8087</v>
      </c>
      <c r="L3711" s="1000">
        <f t="shared" si="942"/>
        <v>0</v>
      </c>
      <c r="M3711" s="1000">
        <f t="shared" si="943"/>
        <v>0</v>
      </c>
      <c r="N3711" s="1725">
        <f t="shared" si="944"/>
        <v>0</v>
      </c>
      <c r="Z3711" s="1006" t="str">
        <f t="shared" si="945"/>
        <v xml:space="preserve">Cap.5 Pct.1:  Daca cheltuielile cu personalul (Col.2) # 0, atunci Cifra de afaceri (Col.1) # 0 si invers, pentru Rd.(1 la n). </v>
      </c>
      <c r="AA3711" s="2205">
        <f t="shared" si="946"/>
        <v>1</v>
      </c>
      <c r="AB3711" s="3036">
        <v>155</v>
      </c>
    </row>
    <row r="3712" spans="1:28" x14ac:dyDescent="0.25">
      <c r="A3712" s="1708">
        <f t="shared" ca="1" si="940"/>
        <v>0</v>
      </c>
      <c r="B3712" s="1708">
        <f t="shared" si="941"/>
        <v>10155174</v>
      </c>
      <c r="C3712" s="1002">
        <v>155</v>
      </c>
      <c r="D3712" s="1797" t="s">
        <v>447</v>
      </c>
      <c r="E3712" s="1002">
        <v>174</v>
      </c>
      <c r="F3712" s="1003" t="s">
        <v>3974</v>
      </c>
      <c r="H3712" s="1016" t="s">
        <v>346</v>
      </c>
      <c r="I3712" s="1091" t="s">
        <v>6715</v>
      </c>
      <c r="J3712" s="996"/>
      <c r="K3712" s="997" t="s">
        <v>8088</v>
      </c>
      <c r="L3712" s="1000">
        <f t="shared" si="942"/>
        <v>0</v>
      </c>
      <c r="M3712" s="1000">
        <f t="shared" si="943"/>
        <v>0</v>
      </c>
      <c r="N3712" s="1725">
        <f t="shared" si="944"/>
        <v>0</v>
      </c>
      <c r="Z3712" s="1006" t="str">
        <f t="shared" si="945"/>
        <v xml:space="preserve">Cap.5 Pct.1:  Daca cheltuielile cu personalul (Col.2) # 0, atunci Cifra de afaceri (Col.1) # 0 si invers, pentru Rd.(1 la n). </v>
      </c>
      <c r="AA3712" s="2205">
        <f t="shared" si="946"/>
        <v>1</v>
      </c>
      <c r="AB3712" s="3036">
        <v>155</v>
      </c>
    </row>
    <row r="3713" spans="1:28" x14ac:dyDescent="0.25">
      <c r="A3713" s="1708">
        <f t="shared" ref="A3713:A3776" ca="1" si="947">IF(D3713="DA",IF(ISERROR(N3713),A3712+1,IF(N3713=1,A3712+1,A3712)),A3712)</f>
        <v>0</v>
      </c>
      <c r="B3713" s="1708">
        <f t="shared" si="941"/>
        <v>10155175</v>
      </c>
      <c r="C3713" s="1002">
        <v>155</v>
      </c>
      <c r="D3713" s="1797" t="s">
        <v>447</v>
      </c>
      <c r="E3713" s="1002">
        <v>175</v>
      </c>
      <c r="F3713" s="1003" t="s">
        <v>3974</v>
      </c>
      <c r="H3713" s="1016" t="s">
        <v>346</v>
      </c>
      <c r="I3713" s="1091" t="s">
        <v>6716</v>
      </c>
      <c r="J3713" s="996"/>
      <c r="K3713" s="997" t="s">
        <v>8089</v>
      </c>
      <c r="L3713" s="1000">
        <f t="shared" si="942"/>
        <v>0</v>
      </c>
      <c r="M3713" s="1000">
        <f t="shared" si="943"/>
        <v>0</v>
      </c>
      <c r="N3713" s="1725">
        <f t="shared" si="944"/>
        <v>0</v>
      </c>
      <c r="Z3713" s="1006" t="str">
        <f t="shared" si="945"/>
        <v xml:space="preserve">Cap.5 Pct.1:  Daca cheltuielile cu personalul (Col.2) # 0, atunci Cifra de afaceri (Col.1) # 0 si invers, pentru Rd.(1 la n). </v>
      </c>
      <c r="AA3713" s="2205">
        <f t="shared" si="946"/>
        <v>1</v>
      </c>
      <c r="AB3713" s="3036">
        <v>155</v>
      </c>
    </row>
    <row r="3714" spans="1:28" x14ac:dyDescent="0.25">
      <c r="A3714" s="1708">
        <f t="shared" ca="1" si="947"/>
        <v>0</v>
      </c>
      <c r="B3714" s="1708">
        <f t="shared" si="941"/>
        <v>10155176</v>
      </c>
      <c r="C3714" s="1002">
        <v>155</v>
      </c>
      <c r="D3714" s="1797" t="s">
        <v>447</v>
      </c>
      <c r="E3714" s="1002">
        <v>176</v>
      </c>
      <c r="F3714" s="1003" t="s">
        <v>3974</v>
      </c>
      <c r="H3714" s="1016" t="s">
        <v>346</v>
      </c>
      <c r="I3714" s="1091" t="s">
        <v>6717</v>
      </c>
      <c r="J3714" s="996"/>
      <c r="K3714" s="997" t="s">
        <v>8090</v>
      </c>
      <c r="L3714" s="1000">
        <f t="shared" si="942"/>
        <v>0</v>
      </c>
      <c r="M3714" s="1000">
        <f t="shared" si="943"/>
        <v>0</v>
      </c>
      <c r="N3714" s="1725">
        <f t="shared" si="944"/>
        <v>0</v>
      </c>
      <c r="Z3714" s="1006" t="str">
        <f t="shared" si="945"/>
        <v xml:space="preserve">Cap.5 Pct.1:  Daca cheltuielile cu personalul (Col.2) # 0, atunci Cifra de afaceri (Col.1) # 0 si invers, pentru Rd.(1 la n). </v>
      </c>
      <c r="AA3714" s="2205">
        <f t="shared" si="946"/>
        <v>1</v>
      </c>
      <c r="AB3714" s="3036">
        <v>155</v>
      </c>
    </row>
    <row r="3715" spans="1:28" x14ac:dyDescent="0.25">
      <c r="A3715" s="1708">
        <f t="shared" ca="1" si="947"/>
        <v>0</v>
      </c>
      <c r="B3715" s="1708">
        <f t="shared" si="941"/>
        <v>10155177</v>
      </c>
      <c r="C3715" s="1002">
        <v>155</v>
      </c>
      <c r="D3715" s="1797" t="s">
        <v>447</v>
      </c>
      <c r="E3715" s="1002">
        <v>177</v>
      </c>
      <c r="F3715" s="1003" t="s">
        <v>3974</v>
      </c>
      <c r="H3715" s="1016" t="s">
        <v>346</v>
      </c>
      <c r="I3715" s="1091" t="s">
        <v>6718</v>
      </c>
      <c r="J3715" s="996"/>
      <c r="K3715" s="997" t="s">
        <v>8091</v>
      </c>
      <c r="L3715" s="1000">
        <f t="shared" si="942"/>
        <v>0</v>
      </c>
      <c r="M3715" s="1000">
        <f t="shared" si="943"/>
        <v>0</v>
      </c>
      <c r="N3715" s="1725">
        <f t="shared" si="944"/>
        <v>0</v>
      </c>
      <c r="Z3715" s="1006" t="str">
        <f t="shared" si="945"/>
        <v xml:space="preserve">Cap.5 Pct.1:  Daca cheltuielile cu personalul (Col.2) # 0, atunci Cifra de afaceri (Col.1) # 0 si invers, pentru Rd.(1 la n). </v>
      </c>
      <c r="AA3715" s="2205">
        <f t="shared" si="946"/>
        <v>1</v>
      </c>
      <c r="AB3715" s="3036">
        <v>155</v>
      </c>
    </row>
    <row r="3716" spans="1:28" x14ac:dyDescent="0.25">
      <c r="A3716" s="1708">
        <f t="shared" ca="1" si="947"/>
        <v>0</v>
      </c>
      <c r="B3716" s="1708">
        <f t="shared" si="941"/>
        <v>10155178</v>
      </c>
      <c r="C3716" s="1002">
        <v>155</v>
      </c>
      <c r="D3716" s="1797" t="s">
        <v>447</v>
      </c>
      <c r="E3716" s="1002">
        <v>178</v>
      </c>
      <c r="F3716" s="1003" t="s">
        <v>3974</v>
      </c>
      <c r="H3716" s="1016" t="s">
        <v>346</v>
      </c>
      <c r="I3716" s="1091" t="s">
        <v>6719</v>
      </c>
      <c r="J3716" s="996"/>
      <c r="K3716" s="997" t="s">
        <v>8092</v>
      </c>
      <c r="L3716" s="1000">
        <f t="shared" si="942"/>
        <v>0</v>
      </c>
      <c r="M3716" s="1000">
        <f t="shared" si="943"/>
        <v>0</v>
      </c>
      <c r="N3716" s="1725">
        <f t="shared" si="944"/>
        <v>0</v>
      </c>
      <c r="Z3716" s="1006" t="str">
        <f t="shared" si="945"/>
        <v xml:space="preserve">Cap.5 Pct.1:  Daca cheltuielile cu personalul (Col.2) # 0, atunci Cifra de afaceri (Col.1) # 0 si invers, pentru Rd.(1 la n). </v>
      </c>
      <c r="AA3716" s="2205">
        <f t="shared" si="946"/>
        <v>1</v>
      </c>
      <c r="AB3716" s="3036">
        <v>155</v>
      </c>
    </row>
    <row r="3717" spans="1:28" x14ac:dyDescent="0.25">
      <c r="A3717" s="1708">
        <f t="shared" ca="1" si="947"/>
        <v>0</v>
      </c>
      <c r="B3717" s="1708">
        <f t="shared" si="941"/>
        <v>10155179</v>
      </c>
      <c r="C3717" s="1002">
        <v>155</v>
      </c>
      <c r="D3717" s="1797" t="s">
        <v>447</v>
      </c>
      <c r="E3717" s="1002">
        <v>179</v>
      </c>
      <c r="F3717" s="1003" t="s">
        <v>3974</v>
      </c>
      <c r="H3717" s="1016" t="s">
        <v>346</v>
      </c>
      <c r="I3717" s="1091" t="s">
        <v>6720</v>
      </c>
      <c r="J3717" s="996"/>
      <c r="K3717" s="997" t="s">
        <v>8093</v>
      </c>
      <c r="L3717" s="1000">
        <f t="shared" si="942"/>
        <v>0</v>
      </c>
      <c r="M3717" s="1000">
        <f t="shared" si="943"/>
        <v>0</v>
      </c>
      <c r="N3717" s="1725">
        <f t="shared" si="944"/>
        <v>0</v>
      </c>
      <c r="Z3717" s="1006" t="str">
        <f t="shared" si="945"/>
        <v xml:space="preserve">Cap.5 Pct.1:  Daca cheltuielile cu personalul (Col.2) # 0, atunci Cifra de afaceri (Col.1) # 0 si invers, pentru Rd.(1 la n). </v>
      </c>
      <c r="AA3717" s="2205">
        <f t="shared" si="946"/>
        <v>1</v>
      </c>
      <c r="AB3717" s="3036">
        <v>155</v>
      </c>
    </row>
    <row r="3718" spans="1:28" x14ac:dyDescent="0.25">
      <c r="A3718" s="1708">
        <f t="shared" ca="1" si="947"/>
        <v>0</v>
      </c>
      <c r="B3718" s="1708">
        <f t="shared" si="941"/>
        <v>10155180</v>
      </c>
      <c r="C3718" s="1002">
        <v>155</v>
      </c>
      <c r="D3718" s="1797" t="s">
        <v>447</v>
      </c>
      <c r="E3718" s="1002">
        <v>180</v>
      </c>
      <c r="F3718" s="1003" t="s">
        <v>3974</v>
      </c>
      <c r="H3718" s="1016" t="s">
        <v>346</v>
      </c>
      <c r="I3718" s="1091" t="s">
        <v>6721</v>
      </c>
      <c r="J3718" s="996"/>
      <c r="K3718" s="997" t="s">
        <v>8094</v>
      </c>
      <c r="L3718" s="1000">
        <f t="shared" si="942"/>
        <v>0</v>
      </c>
      <c r="M3718" s="1000">
        <f t="shared" si="943"/>
        <v>0</v>
      </c>
      <c r="N3718" s="1725">
        <f t="shared" si="944"/>
        <v>0</v>
      </c>
      <c r="Z3718" s="1006" t="str">
        <f t="shared" si="945"/>
        <v xml:space="preserve">Cap.5 Pct.1:  Daca cheltuielile cu personalul (Col.2) # 0, atunci Cifra de afaceri (Col.1) # 0 si invers, pentru Rd.(1 la n). </v>
      </c>
      <c r="AA3718" s="2205">
        <f t="shared" si="946"/>
        <v>1</v>
      </c>
      <c r="AB3718" s="3036">
        <v>155</v>
      </c>
    </row>
    <row r="3719" spans="1:28" x14ac:dyDescent="0.25">
      <c r="A3719" s="1708">
        <f t="shared" ca="1" si="947"/>
        <v>0</v>
      </c>
      <c r="B3719" s="1708">
        <f t="shared" si="941"/>
        <v>10155181</v>
      </c>
      <c r="C3719" s="1002">
        <v>155</v>
      </c>
      <c r="D3719" s="1797" t="s">
        <v>447</v>
      </c>
      <c r="E3719" s="1002">
        <v>181</v>
      </c>
      <c r="F3719" s="1003" t="s">
        <v>3974</v>
      </c>
      <c r="H3719" s="1016" t="s">
        <v>346</v>
      </c>
      <c r="I3719" s="1091" t="s">
        <v>6722</v>
      </c>
      <c r="J3719" s="996"/>
      <c r="K3719" s="997" t="s">
        <v>8095</v>
      </c>
      <c r="L3719" s="1000">
        <f t="shared" si="942"/>
        <v>0</v>
      </c>
      <c r="M3719" s="1000">
        <f t="shared" si="943"/>
        <v>0</v>
      </c>
      <c r="N3719" s="1725">
        <f t="shared" si="944"/>
        <v>0</v>
      </c>
      <c r="Z3719" s="1006" t="str">
        <f t="shared" si="945"/>
        <v xml:space="preserve">Cap.5 Pct.1:  Daca cheltuielile cu personalul (Col.2) # 0, atunci Cifra de afaceri (Col.1) # 0 si invers, pentru Rd.(1 la n). </v>
      </c>
      <c r="AA3719" s="2205">
        <f t="shared" si="946"/>
        <v>1</v>
      </c>
      <c r="AB3719" s="3036">
        <v>155</v>
      </c>
    </row>
    <row r="3720" spans="1:28" x14ac:dyDescent="0.25">
      <c r="A3720" s="1708">
        <f t="shared" ca="1" si="947"/>
        <v>0</v>
      </c>
      <c r="B3720" s="1708">
        <f t="shared" si="941"/>
        <v>10155182</v>
      </c>
      <c r="C3720" s="1002">
        <v>155</v>
      </c>
      <c r="D3720" s="1797" t="s">
        <v>447</v>
      </c>
      <c r="E3720" s="1002">
        <v>182</v>
      </c>
      <c r="F3720" s="1003" t="s">
        <v>3974</v>
      </c>
      <c r="H3720" s="1016" t="s">
        <v>346</v>
      </c>
      <c r="I3720" s="1091" t="s">
        <v>6723</v>
      </c>
      <c r="J3720" s="996"/>
      <c r="K3720" s="997" t="s">
        <v>8096</v>
      </c>
      <c r="L3720" s="1000">
        <f t="shared" si="942"/>
        <v>0</v>
      </c>
      <c r="M3720" s="1000">
        <f t="shared" si="943"/>
        <v>0</v>
      </c>
      <c r="N3720" s="1725">
        <f t="shared" si="944"/>
        <v>0</v>
      </c>
      <c r="Z3720" s="1006" t="str">
        <f t="shared" si="945"/>
        <v xml:space="preserve">Cap.5 Pct.1:  Daca cheltuielile cu personalul (Col.2) # 0, atunci Cifra de afaceri (Col.1) # 0 si invers, pentru Rd.(1 la n). </v>
      </c>
      <c r="AA3720" s="2205">
        <f t="shared" si="946"/>
        <v>1</v>
      </c>
      <c r="AB3720" s="3036">
        <v>155</v>
      </c>
    </row>
    <row r="3721" spans="1:28" x14ac:dyDescent="0.25">
      <c r="A3721" s="1708">
        <f t="shared" ca="1" si="947"/>
        <v>0</v>
      </c>
      <c r="B3721" s="1708">
        <f t="shared" si="941"/>
        <v>10155183</v>
      </c>
      <c r="C3721" s="1002">
        <v>155</v>
      </c>
      <c r="D3721" s="1797" t="s">
        <v>447</v>
      </c>
      <c r="E3721" s="1002">
        <v>183</v>
      </c>
      <c r="F3721" s="1003" t="s">
        <v>3974</v>
      </c>
      <c r="H3721" s="1016" t="s">
        <v>346</v>
      </c>
      <c r="I3721" s="1091" t="s">
        <v>6724</v>
      </c>
      <c r="J3721" s="996"/>
      <c r="K3721" s="997" t="s">
        <v>8097</v>
      </c>
      <c r="L3721" s="1000">
        <f t="shared" si="942"/>
        <v>0</v>
      </c>
      <c r="M3721" s="1000">
        <f t="shared" si="943"/>
        <v>0</v>
      </c>
      <c r="N3721" s="1725">
        <f t="shared" si="944"/>
        <v>0</v>
      </c>
      <c r="Z3721" s="1006" t="str">
        <f t="shared" si="945"/>
        <v xml:space="preserve">Cap.5 Pct.1:  Daca cheltuielile cu personalul (Col.2) # 0, atunci Cifra de afaceri (Col.1) # 0 si invers, pentru Rd.(1 la n). </v>
      </c>
      <c r="AA3721" s="2205">
        <f t="shared" si="946"/>
        <v>1</v>
      </c>
      <c r="AB3721" s="3036">
        <v>155</v>
      </c>
    </row>
    <row r="3722" spans="1:28" x14ac:dyDescent="0.25">
      <c r="A3722" s="1708">
        <f t="shared" ca="1" si="947"/>
        <v>0</v>
      </c>
      <c r="B3722" s="1708">
        <f t="shared" si="941"/>
        <v>10155184</v>
      </c>
      <c r="C3722" s="1002">
        <v>155</v>
      </c>
      <c r="D3722" s="1797" t="s">
        <v>447</v>
      </c>
      <c r="E3722" s="1002">
        <v>184</v>
      </c>
      <c r="F3722" s="1003" t="s">
        <v>3974</v>
      </c>
      <c r="H3722" s="1016" t="s">
        <v>346</v>
      </c>
      <c r="I3722" s="1091" t="s">
        <v>6725</v>
      </c>
      <c r="J3722" s="996"/>
      <c r="K3722" s="997" t="s">
        <v>8098</v>
      </c>
      <c r="L3722" s="1000">
        <f t="shared" si="942"/>
        <v>0</v>
      </c>
      <c r="M3722" s="1000">
        <f t="shared" si="943"/>
        <v>0</v>
      </c>
      <c r="N3722" s="1725">
        <f t="shared" si="944"/>
        <v>0</v>
      </c>
      <c r="Z3722" s="1006" t="str">
        <f t="shared" si="945"/>
        <v xml:space="preserve">Cap.5 Pct.1:  Daca cheltuielile cu personalul (Col.2) # 0, atunci Cifra de afaceri (Col.1) # 0 si invers, pentru Rd.(1 la n). </v>
      </c>
      <c r="AA3722" s="2205">
        <f t="shared" si="946"/>
        <v>1</v>
      </c>
      <c r="AB3722" s="3036">
        <v>155</v>
      </c>
    </row>
    <row r="3723" spans="1:28" x14ac:dyDescent="0.25">
      <c r="A3723" s="1708">
        <f t="shared" ca="1" si="947"/>
        <v>0</v>
      </c>
      <c r="B3723" s="1708">
        <f t="shared" ref="B3723:B3786" si="948">VALUE("1"&amp;TEXT(C3723,"0000")&amp;TEXT(E3723,"000"))</f>
        <v>10155185</v>
      </c>
      <c r="C3723" s="1002">
        <v>155</v>
      </c>
      <c r="D3723" s="1797" t="s">
        <v>447</v>
      </c>
      <c r="E3723" s="1002">
        <v>185</v>
      </c>
      <c r="F3723" s="1003" t="s">
        <v>3974</v>
      </c>
      <c r="H3723" s="1016" t="s">
        <v>346</v>
      </c>
      <c r="I3723" s="1091" t="s">
        <v>6726</v>
      </c>
      <c r="J3723" s="996"/>
      <c r="K3723" s="997" t="s">
        <v>8099</v>
      </c>
      <c r="L3723" s="1000">
        <f t="shared" si="942"/>
        <v>0</v>
      </c>
      <c r="M3723" s="1000">
        <f t="shared" si="943"/>
        <v>0</v>
      </c>
      <c r="N3723" s="1725">
        <f t="shared" si="944"/>
        <v>0</v>
      </c>
      <c r="Z3723" s="1006" t="str">
        <f t="shared" si="945"/>
        <v xml:space="preserve">Cap.5 Pct.1:  Daca cheltuielile cu personalul (Col.2) # 0, atunci Cifra de afaceri (Col.1) # 0 si invers, pentru Rd.(1 la n). </v>
      </c>
      <c r="AA3723" s="2205">
        <f t="shared" si="946"/>
        <v>1</v>
      </c>
      <c r="AB3723" s="3036">
        <v>155</v>
      </c>
    </row>
    <row r="3724" spans="1:28" x14ac:dyDescent="0.25">
      <c r="A3724" s="1708">
        <f t="shared" ca="1" si="947"/>
        <v>0</v>
      </c>
      <c r="B3724" s="1708">
        <f t="shared" si="948"/>
        <v>10155186</v>
      </c>
      <c r="C3724" s="1002">
        <v>155</v>
      </c>
      <c r="D3724" s="1797" t="s">
        <v>447</v>
      </c>
      <c r="E3724" s="1002">
        <v>186</v>
      </c>
      <c r="F3724" s="1003" t="s">
        <v>3974</v>
      </c>
      <c r="H3724" s="1016" t="s">
        <v>346</v>
      </c>
      <c r="I3724" s="1091" t="s">
        <v>6727</v>
      </c>
      <c r="J3724" s="996"/>
      <c r="K3724" s="997" t="s">
        <v>8100</v>
      </c>
      <c r="L3724" s="1000">
        <f t="shared" si="942"/>
        <v>0</v>
      </c>
      <c r="M3724" s="1000">
        <f t="shared" si="943"/>
        <v>0</v>
      </c>
      <c r="N3724" s="1725">
        <f t="shared" si="944"/>
        <v>0</v>
      </c>
      <c r="Z3724" s="1006" t="str">
        <f t="shared" si="945"/>
        <v xml:space="preserve">Cap.5 Pct.1:  Daca cheltuielile cu personalul (Col.2) # 0, atunci Cifra de afaceri (Col.1) # 0 si invers, pentru Rd.(1 la n). </v>
      </c>
      <c r="AA3724" s="2205">
        <f t="shared" si="946"/>
        <v>1</v>
      </c>
      <c r="AB3724" s="3036">
        <v>155</v>
      </c>
    </row>
    <row r="3725" spans="1:28" x14ac:dyDescent="0.25">
      <c r="A3725" s="1708">
        <f t="shared" ca="1" si="947"/>
        <v>0</v>
      </c>
      <c r="B3725" s="1708">
        <f t="shared" si="948"/>
        <v>10155187</v>
      </c>
      <c r="C3725" s="1002">
        <v>155</v>
      </c>
      <c r="D3725" s="1797" t="s">
        <v>447</v>
      </c>
      <c r="E3725" s="1002">
        <v>187</v>
      </c>
      <c r="F3725" s="1003" t="s">
        <v>3974</v>
      </c>
      <c r="H3725" s="1016" t="s">
        <v>346</v>
      </c>
      <c r="I3725" s="1091" t="s">
        <v>6728</v>
      </c>
      <c r="J3725" s="996"/>
      <c r="K3725" s="997" t="s">
        <v>8101</v>
      </c>
      <c r="L3725" s="1000">
        <f t="shared" si="942"/>
        <v>0</v>
      </c>
      <c r="M3725" s="1000">
        <f t="shared" si="943"/>
        <v>0</v>
      </c>
      <c r="N3725" s="1725">
        <f t="shared" si="944"/>
        <v>0</v>
      </c>
      <c r="Z3725" s="1006" t="str">
        <f t="shared" si="945"/>
        <v xml:space="preserve">Cap.5 Pct.1:  Daca cheltuielile cu personalul (Col.2) # 0, atunci Cifra de afaceri (Col.1) # 0 si invers, pentru Rd.(1 la n). </v>
      </c>
      <c r="AA3725" s="2205">
        <f t="shared" si="946"/>
        <v>1</v>
      </c>
      <c r="AB3725" s="3036">
        <v>155</v>
      </c>
    </row>
    <row r="3726" spans="1:28" x14ac:dyDescent="0.25">
      <c r="A3726" s="1708">
        <f t="shared" ca="1" si="947"/>
        <v>0</v>
      </c>
      <c r="B3726" s="1708">
        <f t="shared" si="948"/>
        <v>10155188</v>
      </c>
      <c r="C3726" s="1002">
        <v>155</v>
      </c>
      <c r="D3726" s="1797" t="s">
        <v>447</v>
      </c>
      <c r="E3726" s="1002">
        <v>188</v>
      </c>
      <c r="F3726" s="1003" t="s">
        <v>3974</v>
      </c>
      <c r="H3726" s="1016" t="s">
        <v>346</v>
      </c>
      <c r="I3726" s="1091" t="s">
        <v>6729</v>
      </c>
      <c r="J3726" s="996"/>
      <c r="K3726" s="997" t="s">
        <v>8102</v>
      </c>
      <c r="L3726" s="1000">
        <f t="shared" si="942"/>
        <v>0</v>
      </c>
      <c r="M3726" s="1000">
        <f t="shared" si="943"/>
        <v>0</v>
      </c>
      <c r="N3726" s="1725">
        <f t="shared" si="944"/>
        <v>0</v>
      </c>
      <c r="Z3726" s="1006" t="str">
        <f t="shared" si="945"/>
        <v xml:space="preserve">Cap.5 Pct.1:  Daca cheltuielile cu personalul (Col.2) # 0, atunci Cifra de afaceri (Col.1) # 0 si invers, pentru Rd.(1 la n). </v>
      </c>
      <c r="AA3726" s="2205">
        <f t="shared" si="946"/>
        <v>1</v>
      </c>
      <c r="AB3726" s="3036">
        <v>155</v>
      </c>
    </row>
    <row r="3727" spans="1:28" x14ac:dyDescent="0.25">
      <c r="A3727" s="1708">
        <f t="shared" ca="1" si="947"/>
        <v>0</v>
      </c>
      <c r="B3727" s="1708">
        <f t="shared" si="948"/>
        <v>10155189</v>
      </c>
      <c r="C3727" s="1002">
        <v>155</v>
      </c>
      <c r="D3727" s="1797" t="s">
        <v>447</v>
      </c>
      <c r="E3727" s="1002">
        <v>189</v>
      </c>
      <c r="F3727" s="1003" t="s">
        <v>3974</v>
      </c>
      <c r="H3727" s="1016" t="s">
        <v>346</v>
      </c>
      <c r="I3727" s="1091" t="s">
        <v>6730</v>
      </c>
      <c r="J3727" s="996"/>
      <c r="K3727" s="997" t="s">
        <v>8103</v>
      </c>
      <c r="L3727" s="1000">
        <f t="shared" si="942"/>
        <v>0</v>
      </c>
      <c r="M3727" s="1000">
        <f t="shared" si="943"/>
        <v>0</v>
      </c>
      <c r="N3727" s="1725">
        <f t="shared" si="944"/>
        <v>0</v>
      </c>
      <c r="Z3727" s="1006" t="str">
        <f t="shared" si="945"/>
        <v xml:space="preserve">Cap.5 Pct.1:  Daca cheltuielile cu personalul (Col.2) # 0, atunci Cifra de afaceri (Col.1) # 0 si invers, pentru Rd.(1 la n). </v>
      </c>
      <c r="AA3727" s="2205">
        <f t="shared" si="946"/>
        <v>1</v>
      </c>
      <c r="AB3727" s="3036">
        <v>155</v>
      </c>
    </row>
    <row r="3728" spans="1:28" x14ac:dyDescent="0.25">
      <c r="A3728" s="1708">
        <f t="shared" ca="1" si="947"/>
        <v>0</v>
      </c>
      <c r="B3728" s="1708">
        <f t="shared" si="948"/>
        <v>10155190</v>
      </c>
      <c r="C3728" s="1002">
        <v>155</v>
      </c>
      <c r="D3728" s="1797" t="s">
        <v>447</v>
      </c>
      <c r="E3728" s="1002">
        <v>190</v>
      </c>
      <c r="F3728" s="1003" t="s">
        <v>3974</v>
      </c>
      <c r="H3728" s="1016" t="s">
        <v>346</v>
      </c>
      <c r="I3728" s="1091" t="s">
        <v>6731</v>
      </c>
      <c r="J3728" s="996"/>
      <c r="K3728" s="997" t="s">
        <v>8104</v>
      </c>
      <c r="L3728" s="1000">
        <f t="shared" si="942"/>
        <v>0</v>
      </c>
      <c r="M3728" s="1000">
        <f t="shared" si="943"/>
        <v>0</v>
      </c>
      <c r="N3728" s="1725">
        <f t="shared" si="944"/>
        <v>0</v>
      </c>
      <c r="Z3728" s="1006" t="str">
        <f t="shared" si="945"/>
        <v xml:space="preserve">Cap.5 Pct.1:  Daca cheltuielile cu personalul (Col.2) # 0, atunci Cifra de afaceri (Col.1) # 0 si invers, pentru Rd.(1 la n). </v>
      </c>
      <c r="AA3728" s="2205">
        <f t="shared" si="946"/>
        <v>1</v>
      </c>
      <c r="AB3728" s="3036">
        <v>155</v>
      </c>
    </row>
    <row r="3729" spans="1:28" x14ac:dyDescent="0.25">
      <c r="A3729" s="1708">
        <f t="shared" ca="1" si="947"/>
        <v>0</v>
      </c>
      <c r="B3729" s="1708">
        <f t="shared" si="948"/>
        <v>10155191</v>
      </c>
      <c r="C3729" s="1002">
        <v>155</v>
      </c>
      <c r="D3729" s="1797" t="s">
        <v>447</v>
      </c>
      <c r="E3729" s="1002">
        <v>191</v>
      </c>
      <c r="F3729" s="1003" t="s">
        <v>3974</v>
      </c>
      <c r="H3729" s="1016" t="s">
        <v>346</v>
      </c>
      <c r="I3729" s="1091" t="s">
        <v>6732</v>
      </c>
      <c r="J3729" s="996"/>
      <c r="K3729" s="997" t="s">
        <v>8105</v>
      </c>
      <c r="L3729" s="1000">
        <f t="shared" si="942"/>
        <v>0</v>
      </c>
      <c r="M3729" s="1000">
        <f t="shared" si="943"/>
        <v>0</v>
      </c>
      <c r="N3729" s="1725">
        <f t="shared" si="944"/>
        <v>0</v>
      </c>
      <c r="Z3729" s="1006" t="str">
        <f t="shared" si="945"/>
        <v xml:space="preserve">Cap.5 Pct.1:  Daca cheltuielile cu personalul (Col.2) # 0, atunci Cifra de afaceri (Col.1) # 0 si invers, pentru Rd.(1 la n). </v>
      </c>
      <c r="AA3729" s="2205">
        <f t="shared" si="946"/>
        <v>1</v>
      </c>
      <c r="AB3729" s="3036">
        <v>155</v>
      </c>
    </row>
    <row r="3730" spans="1:28" x14ac:dyDescent="0.25">
      <c r="A3730" s="1708">
        <f t="shared" ca="1" si="947"/>
        <v>0</v>
      </c>
      <c r="B3730" s="1708">
        <f t="shared" si="948"/>
        <v>10155192</v>
      </c>
      <c r="C3730" s="1002">
        <v>155</v>
      </c>
      <c r="D3730" s="1797" t="s">
        <v>447</v>
      </c>
      <c r="E3730" s="1002">
        <v>192</v>
      </c>
      <c r="F3730" s="1003" t="s">
        <v>3974</v>
      </c>
      <c r="H3730" s="1016" t="s">
        <v>346</v>
      </c>
      <c r="I3730" s="1091" t="s">
        <v>6733</v>
      </c>
      <c r="J3730" s="996"/>
      <c r="K3730" s="997" t="s">
        <v>8106</v>
      </c>
      <c r="L3730" s="1000">
        <f t="shared" si="942"/>
        <v>0</v>
      </c>
      <c r="M3730" s="1000">
        <f t="shared" si="943"/>
        <v>0</v>
      </c>
      <c r="N3730" s="1725">
        <f t="shared" si="944"/>
        <v>0</v>
      </c>
      <c r="Z3730" s="1006" t="str">
        <f t="shared" si="945"/>
        <v xml:space="preserve">Cap.5 Pct.1:  Daca cheltuielile cu personalul (Col.2) # 0, atunci Cifra de afaceri (Col.1) # 0 si invers, pentru Rd.(1 la n). </v>
      </c>
      <c r="AA3730" s="2205">
        <f t="shared" si="946"/>
        <v>1</v>
      </c>
      <c r="AB3730" s="3036">
        <v>155</v>
      </c>
    </row>
    <row r="3731" spans="1:28" x14ac:dyDescent="0.25">
      <c r="A3731" s="1708">
        <f t="shared" ca="1" si="947"/>
        <v>0</v>
      </c>
      <c r="B3731" s="1708">
        <f t="shared" si="948"/>
        <v>10155193</v>
      </c>
      <c r="C3731" s="1002">
        <v>155</v>
      </c>
      <c r="D3731" s="1797" t="s">
        <v>447</v>
      </c>
      <c r="E3731" s="1002">
        <v>193</v>
      </c>
      <c r="F3731" s="1003" t="s">
        <v>3974</v>
      </c>
      <c r="H3731" s="1016" t="s">
        <v>346</v>
      </c>
      <c r="I3731" s="1091" t="s">
        <v>6734</v>
      </c>
      <c r="J3731" s="996"/>
      <c r="K3731" s="997" t="s">
        <v>8107</v>
      </c>
      <c r="L3731" s="1000">
        <f t="shared" si="942"/>
        <v>0</v>
      </c>
      <c r="M3731" s="1000">
        <f t="shared" si="943"/>
        <v>0</v>
      </c>
      <c r="N3731" s="1725">
        <f t="shared" si="944"/>
        <v>0</v>
      </c>
      <c r="Z3731" s="1006" t="str">
        <f t="shared" si="945"/>
        <v xml:space="preserve">Cap.5 Pct.1:  Daca cheltuielile cu personalul (Col.2) # 0, atunci Cifra de afaceri (Col.1) # 0 si invers, pentru Rd.(1 la n). </v>
      </c>
      <c r="AA3731" s="2205">
        <f t="shared" si="946"/>
        <v>1</v>
      </c>
      <c r="AB3731" s="3036">
        <v>155</v>
      </c>
    </row>
    <row r="3732" spans="1:28" x14ac:dyDescent="0.25">
      <c r="A3732" s="1708">
        <f t="shared" ca="1" si="947"/>
        <v>0</v>
      </c>
      <c r="B3732" s="1708">
        <f t="shared" si="948"/>
        <v>10155194</v>
      </c>
      <c r="C3732" s="1002">
        <v>155</v>
      </c>
      <c r="D3732" s="1797" t="s">
        <v>447</v>
      </c>
      <c r="E3732" s="1002">
        <v>194</v>
      </c>
      <c r="F3732" s="1003" t="s">
        <v>3974</v>
      </c>
      <c r="H3732" s="1016" t="s">
        <v>346</v>
      </c>
      <c r="I3732" s="1091" t="s">
        <v>6735</v>
      </c>
      <c r="J3732" s="996"/>
      <c r="K3732" s="997" t="s">
        <v>8108</v>
      </c>
      <c r="L3732" s="1000">
        <f t="shared" ref="L3732:L3795" si="949">IF(BI895="",0,BI895)</f>
        <v>0</v>
      </c>
      <c r="M3732" s="1000">
        <f t="shared" ref="M3732:M3795" si="950">IF(BJ895="",0,BJ895)</f>
        <v>0</v>
      </c>
      <c r="N3732" s="1725">
        <f t="shared" ref="N3732:N3795" si="951">IF(OR(AND(L3732=0,M3732=0),AND(L3732&lt;&gt;0,M3732&lt;&gt;0)),0,1)</f>
        <v>0</v>
      </c>
      <c r="Z3732" s="1006" t="str">
        <f t="shared" si="945"/>
        <v xml:space="preserve">Cap.5 Pct.1:  Daca cheltuielile cu personalul (Col.2) # 0, atunci Cifra de afaceri (Col.1) # 0 si invers, pentru Rd.(1 la n). </v>
      </c>
      <c r="AA3732" s="2205">
        <f t="shared" si="946"/>
        <v>1</v>
      </c>
      <c r="AB3732" s="3036">
        <v>155</v>
      </c>
    </row>
    <row r="3733" spans="1:28" x14ac:dyDescent="0.25">
      <c r="A3733" s="1708">
        <f t="shared" ca="1" si="947"/>
        <v>0</v>
      </c>
      <c r="B3733" s="1708">
        <f t="shared" si="948"/>
        <v>10155195</v>
      </c>
      <c r="C3733" s="1002">
        <v>155</v>
      </c>
      <c r="D3733" s="1797" t="s">
        <v>447</v>
      </c>
      <c r="E3733" s="1002">
        <v>195</v>
      </c>
      <c r="F3733" s="1003" t="s">
        <v>3974</v>
      </c>
      <c r="H3733" s="1016" t="s">
        <v>346</v>
      </c>
      <c r="I3733" s="1091" t="s">
        <v>6736</v>
      </c>
      <c r="J3733" s="996"/>
      <c r="K3733" s="997" t="s">
        <v>8109</v>
      </c>
      <c r="L3733" s="1000">
        <f t="shared" si="949"/>
        <v>0</v>
      </c>
      <c r="M3733" s="1000">
        <f t="shared" si="950"/>
        <v>0</v>
      </c>
      <c r="N3733" s="1725">
        <f t="shared" si="951"/>
        <v>0</v>
      </c>
      <c r="Z3733" s="1006" t="str">
        <f t="shared" si="945"/>
        <v xml:space="preserve">Cap.5 Pct.1:  Daca cheltuielile cu personalul (Col.2) # 0, atunci Cifra de afaceri (Col.1) # 0 si invers, pentru Rd.(1 la n). </v>
      </c>
      <c r="AA3733" s="2205">
        <f t="shared" si="946"/>
        <v>1</v>
      </c>
      <c r="AB3733" s="3036">
        <v>155</v>
      </c>
    </row>
    <row r="3734" spans="1:28" x14ac:dyDescent="0.25">
      <c r="A3734" s="1708">
        <f t="shared" ca="1" si="947"/>
        <v>0</v>
      </c>
      <c r="B3734" s="1708">
        <f t="shared" si="948"/>
        <v>10155196</v>
      </c>
      <c r="C3734" s="1002">
        <v>155</v>
      </c>
      <c r="D3734" s="1797" t="s">
        <v>447</v>
      </c>
      <c r="E3734" s="1002">
        <v>196</v>
      </c>
      <c r="F3734" s="1003" t="s">
        <v>3974</v>
      </c>
      <c r="H3734" s="1016" t="s">
        <v>346</v>
      </c>
      <c r="I3734" s="1091" t="s">
        <v>6737</v>
      </c>
      <c r="J3734" s="996"/>
      <c r="K3734" s="997" t="s">
        <v>8110</v>
      </c>
      <c r="L3734" s="1000">
        <f t="shared" si="949"/>
        <v>0</v>
      </c>
      <c r="M3734" s="1000">
        <f t="shared" si="950"/>
        <v>0</v>
      </c>
      <c r="N3734" s="1725">
        <f t="shared" si="951"/>
        <v>0</v>
      </c>
      <c r="Z3734" s="1006" t="str">
        <f t="shared" ref="Z3734:Z3797" si="952">Z3733</f>
        <v xml:space="preserve">Cap.5 Pct.1:  Daca cheltuielile cu personalul (Col.2) # 0, atunci Cifra de afaceri (Col.1) # 0 si invers, pentru Rd.(1 la n). </v>
      </c>
      <c r="AA3734" s="2205">
        <f t="shared" si="946"/>
        <v>1</v>
      </c>
      <c r="AB3734" s="3036">
        <v>155</v>
      </c>
    </row>
    <row r="3735" spans="1:28" x14ac:dyDescent="0.25">
      <c r="A3735" s="1708">
        <f t="shared" ca="1" si="947"/>
        <v>0</v>
      </c>
      <c r="B3735" s="1708">
        <f t="shared" si="948"/>
        <v>10155197</v>
      </c>
      <c r="C3735" s="1002">
        <v>155</v>
      </c>
      <c r="D3735" s="1797" t="s">
        <v>447</v>
      </c>
      <c r="E3735" s="1002">
        <v>197</v>
      </c>
      <c r="F3735" s="1003" t="s">
        <v>3974</v>
      </c>
      <c r="H3735" s="1016" t="s">
        <v>346</v>
      </c>
      <c r="I3735" s="1091" t="s">
        <v>6738</v>
      </c>
      <c r="J3735" s="996"/>
      <c r="K3735" s="997" t="s">
        <v>8111</v>
      </c>
      <c r="L3735" s="1000">
        <f t="shared" si="949"/>
        <v>0</v>
      </c>
      <c r="M3735" s="1000">
        <f t="shared" si="950"/>
        <v>0</v>
      </c>
      <c r="N3735" s="1725">
        <f t="shared" si="951"/>
        <v>0</v>
      </c>
      <c r="Z3735" s="1006" t="str">
        <f t="shared" si="952"/>
        <v xml:space="preserve">Cap.5 Pct.1:  Daca cheltuielile cu personalul (Col.2) # 0, atunci Cifra de afaceri (Col.1) # 0 si invers, pentru Rd.(1 la n). </v>
      </c>
      <c r="AA3735" s="2205">
        <f t="shared" si="946"/>
        <v>1</v>
      </c>
      <c r="AB3735" s="3036">
        <v>155</v>
      </c>
    </row>
    <row r="3736" spans="1:28" x14ac:dyDescent="0.25">
      <c r="A3736" s="1708">
        <f t="shared" ca="1" si="947"/>
        <v>0</v>
      </c>
      <c r="B3736" s="1708">
        <f t="shared" si="948"/>
        <v>10155198</v>
      </c>
      <c r="C3736" s="1002">
        <v>155</v>
      </c>
      <c r="D3736" s="1797" t="s">
        <v>447</v>
      </c>
      <c r="E3736" s="1002">
        <v>198</v>
      </c>
      <c r="F3736" s="1003" t="s">
        <v>3974</v>
      </c>
      <c r="H3736" s="1016" t="s">
        <v>346</v>
      </c>
      <c r="I3736" s="1091" t="s">
        <v>6739</v>
      </c>
      <c r="J3736" s="996"/>
      <c r="K3736" s="997" t="s">
        <v>8112</v>
      </c>
      <c r="L3736" s="1000">
        <f t="shared" si="949"/>
        <v>0</v>
      </c>
      <c r="M3736" s="1000">
        <f t="shared" si="950"/>
        <v>0</v>
      </c>
      <c r="N3736" s="1725">
        <f t="shared" si="951"/>
        <v>0</v>
      </c>
      <c r="Z3736" s="1006" t="str">
        <f t="shared" si="952"/>
        <v xml:space="preserve">Cap.5 Pct.1:  Daca cheltuielile cu personalul (Col.2) # 0, atunci Cifra de afaceri (Col.1) # 0 si invers, pentru Rd.(1 la n). </v>
      </c>
      <c r="AA3736" s="2205">
        <f t="shared" si="946"/>
        <v>1</v>
      </c>
      <c r="AB3736" s="3036">
        <v>155</v>
      </c>
    </row>
    <row r="3737" spans="1:28" x14ac:dyDescent="0.25">
      <c r="A3737" s="1708">
        <f t="shared" ca="1" si="947"/>
        <v>0</v>
      </c>
      <c r="B3737" s="1708">
        <f t="shared" si="948"/>
        <v>10155199</v>
      </c>
      <c r="C3737" s="1002">
        <v>155</v>
      </c>
      <c r="D3737" s="1797" t="s">
        <v>447</v>
      </c>
      <c r="E3737" s="1002">
        <v>199</v>
      </c>
      <c r="F3737" s="1003" t="s">
        <v>3974</v>
      </c>
      <c r="H3737" s="1016" t="s">
        <v>346</v>
      </c>
      <c r="I3737" s="1091" t="s">
        <v>6740</v>
      </c>
      <c r="J3737" s="996"/>
      <c r="K3737" s="997" t="s">
        <v>8113</v>
      </c>
      <c r="L3737" s="1000">
        <f t="shared" si="949"/>
        <v>0</v>
      </c>
      <c r="M3737" s="1000">
        <f t="shared" si="950"/>
        <v>0</v>
      </c>
      <c r="N3737" s="1725">
        <f t="shared" si="951"/>
        <v>0</v>
      </c>
      <c r="Z3737" s="1006" t="str">
        <f t="shared" si="952"/>
        <v xml:space="preserve">Cap.5 Pct.1:  Daca cheltuielile cu personalul (Col.2) # 0, atunci Cifra de afaceri (Col.1) # 0 si invers, pentru Rd.(1 la n). </v>
      </c>
      <c r="AA3737" s="2205">
        <f t="shared" si="946"/>
        <v>1</v>
      </c>
      <c r="AB3737" s="3036">
        <v>155</v>
      </c>
    </row>
    <row r="3738" spans="1:28" x14ac:dyDescent="0.25">
      <c r="A3738" s="1708">
        <f t="shared" ca="1" si="947"/>
        <v>0</v>
      </c>
      <c r="B3738" s="1708">
        <f t="shared" si="948"/>
        <v>10155200</v>
      </c>
      <c r="C3738" s="1002">
        <v>155</v>
      </c>
      <c r="D3738" s="1797" t="s">
        <v>447</v>
      </c>
      <c r="E3738" s="1002">
        <v>200</v>
      </c>
      <c r="F3738" s="1003" t="s">
        <v>3974</v>
      </c>
      <c r="H3738" s="1016" t="s">
        <v>346</v>
      </c>
      <c r="I3738" s="1091" t="s">
        <v>8945</v>
      </c>
      <c r="J3738" s="996"/>
      <c r="K3738" s="997" t="str">
        <f t="shared" ref="K3738:K3769" si="953">"Cap.5 Pct.1 Rd."&amp;E3738&amp;" Col.2"</f>
        <v>Cap.5 Pct.1 Rd.200 Col.2</v>
      </c>
      <c r="L3738" s="1000">
        <f t="shared" si="949"/>
        <v>0</v>
      </c>
      <c r="M3738" s="1000">
        <f t="shared" si="950"/>
        <v>0</v>
      </c>
      <c r="N3738" s="1725">
        <f t="shared" si="951"/>
        <v>0</v>
      </c>
      <c r="Z3738" s="1006" t="str">
        <f t="shared" si="952"/>
        <v xml:space="preserve">Cap.5 Pct.1:  Daca cheltuielile cu personalul (Col.2) # 0, atunci Cifra de afaceri (Col.1) # 0 si invers, pentru Rd.(1 la n). </v>
      </c>
      <c r="AA3738" s="2205">
        <f t="shared" si="946"/>
        <v>1</v>
      </c>
      <c r="AB3738" s="3036">
        <v>155</v>
      </c>
    </row>
    <row r="3739" spans="1:28" x14ac:dyDescent="0.25">
      <c r="A3739" s="1708">
        <f t="shared" ca="1" si="947"/>
        <v>0</v>
      </c>
      <c r="B3739" s="1708">
        <f t="shared" si="948"/>
        <v>10155201</v>
      </c>
      <c r="C3739" s="1002">
        <v>155</v>
      </c>
      <c r="D3739" s="1797" t="s">
        <v>447</v>
      </c>
      <c r="E3739" s="1002">
        <v>201</v>
      </c>
      <c r="F3739" s="1003" t="s">
        <v>3974</v>
      </c>
      <c r="H3739" s="1016" t="s">
        <v>346</v>
      </c>
      <c r="I3739" s="1091" t="s">
        <v>8946</v>
      </c>
      <c r="J3739" s="996"/>
      <c r="K3739" s="997" t="str">
        <f t="shared" si="953"/>
        <v>Cap.5 Pct.1 Rd.201 Col.2</v>
      </c>
      <c r="L3739" s="1000">
        <f t="shared" si="949"/>
        <v>0</v>
      </c>
      <c r="M3739" s="1000">
        <f t="shared" si="950"/>
        <v>0</v>
      </c>
      <c r="N3739" s="1725">
        <f t="shared" si="951"/>
        <v>0</v>
      </c>
      <c r="Z3739" s="1006" t="str">
        <f t="shared" si="952"/>
        <v xml:space="preserve">Cap.5 Pct.1:  Daca cheltuielile cu personalul (Col.2) # 0, atunci Cifra de afaceri (Col.1) # 0 si invers, pentru Rd.(1 la n). </v>
      </c>
      <c r="AA3739" s="2205">
        <f t="shared" si="946"/>
        <v>1</v>
      </c>
      <c r="AB3739" s="3036">
        <v>155</v>
      </c>
    </row>
    <row r="3740" spans="1:28" x14ac:dyDescent="0.25">
      <c r="A3740" s="1708">
        <f t="shared" ca="1" si="947"/>
        <v>0</v>
      </c>
      <c r="B3740" s="1708">
        <f t="shared" si="948"/>
        <v>10155202</v>
      </c>
      <c r="C3740" s="1002">
        <v>155</v>
      </c>
      <c r="D3740" s="1797" t="s">
        <v>447</v>
      </c>
      <c r="E3740" s="1002">
        <v>202</v>
      </c>
      <c r="F3740" s="1003" t="s">
        <v>3974</v>
      </c>
      <c r="H3740" s="1016" t="s">
        <v>346</v>
      </c>
      <c r="I3740" s="1091" t="s">
        <v>8947</v>
      </c>
      <c r="J3740" s="996"/>
      <c r="K3740" s="997" t="str">
        <f t="shared" si="953"/>
        <v>Cap.5 Pct.1 Rd.202 Col.2</v>
      </c>
      <c r="L3740" s="1000">
        <f t="shared" si="949"/>
        <v>0</v>
      </c>
      <c r="M3740" s="1000">
        <f t="shared" si="950"/>
        <v>0</v>
      </c>
      <c r="N3740" s="1725">
        <f t="shared" si="951"/>
        <v>0</v>
      </c>
      <c r="Z3740" s="1006" t="str">
        <f t="shared" si="952"/>
        <v xml:space="preserve">Cap.5 Pct.1:  Daca cheltuielile cu personalul (Col.2) # 0, atunci Cifra de afaceri (Col.1) # 0 si invers, pentru Rd.(1 la n). </v>
      </c>
      <c r="AA3740" s="2205">
        <f t="shared" si="946"/>
        <v>1</v>
      </c>
      <c r="AB3740" s="3036">
        <v>155</v>
      </c>
    </row>
    <row r="3741" spans="1:28" x14ac:dyDescent="0.25">
      <c r="A3741" s="1708">
        <f t="shared" ca="1" si="947"/>
        <v>0</v>
      </c>
      <c r="B3741" s="1708">
        <f t="shared" si="948"/>
        <v>10155203</v>
      </c>
      <c r="C3741" s="1002">
        <v>155</v>
      </c>
      <c r="D3741" s="1797" t="s">
        <v>447</v>
      </c>
      <c r="E3741" s="1002">
        <v>203</v>
      </c>
      <c r="F3741" s="1003" t="s">
        <v>3974</v>
      </c>
      <c r="H3741" s="1016" t="s">
        <v>346</v>
      </c>
      <c r="I3741" s="1091" t="s">
        <v>8948</v>
      </c>
      <c r="J3741" s="996"/>
      <c r="K3741" s="997" t="str">
        <f t="shared" si="953"/>
        <v>Cap.5 Pct.1 Rd.203 Col.2</v>
      </c>
      <c r="L3741" s="1000">
        <f t="shared" si="949"/>
        <v>0</v>
      </c>
      <c r="M3741" s="1000">
        <f t="shared" si="950"/>
        <v>0</v>
      </c>
      <c r="N3741" s="1725">
        <f t="shared" si="951"/>
        <v>0</v>
      </c>
      <c r="Z3741" s="1006" t="str">
        <f t="shared" si="952"/>
        <v xml:space="preserve">Cap.5 Pct.1:  Daca cheltuielile cu personalul (Col.2) # 0, atunci Cifra de afaceri (Col.1) # 0 si invers, pentru Rd.(1 la n). </v>
      </c>
      <c r="AA3741" s="2205">
        <f t="shared" si="946"/>
        <v>1</v>
      </c>
      <c r="AB3741" s="3036">
        <v>155</v>
      </c>
    </row>
    <row r="3742" spans="1:28" x14ac:dyDescent="0.25">
      <c r="A3742" s="1708">
        <f t="shared" ca="1" si="947"/>
        <v>0</v>
      </c>
      <c r="B3742" s="1708">
        <f t="shared" si="948"/>
        <v>10155204</v>
      </c>
      <c r="C3742" s="1002">
        <v>155</v>
      </c>
      <c r="D3742" s="1797" t="s">
        <v>447</v>
      </c>
      <c r="E3742" s="1002">
        <v>204</v>
      </c>
      <c r="F3742" s="1003" t="s">
        <v>3974</v>
      </c>
      <c r="H3742" s="1016" t="s">
        <v>346</v>
      </c>
      <c r="I3742" s="1091" t="s">
        <v>8949</v>
      </c>
      <c r="J3742" s="996"/>
      <c r="K3742" s="997" t="str">
        <f t="shared" si="953"/>
        <v>Cap.5 Pct.1 Rd.204 Col.2</v>
      </c>
      <c r="L3742" s="1000">
        <f t="shared" si="949"/>
        <v>0</v>
      </c>
      <c r="M3742" s="1000">
        <f t="shared" si="950"/>
        <v>0</v>
      </c>
      <c r="N3742" s="1725">
        <f t="shared" si="951"/>
        <v>0</v>
      </c>
      <c r="Z3742" s="1006" t="str">
        <f t="shared" si="952"/>
        <v xml:space="preserve">Cap.5 Pct.1:  Daca cheltuielile cu personalul (Col.2) # 0, atunci Cifra de afaceri (Col.1) # 0 si invers, pentru Rd.(1 la n). </v>
      </c>
      <c r="AA3742" s="2205">
        <f t="shared" si="946"/>
        <v>1</v>
      </c>
      <c r="AB3742" s="3036">
        <v>155</v>
      </c>
    </row>
    <row r="3743" spans="1:28" x14ac:dyDescent="0.25">
      <c r="A3743" s="1708">
        <f t="shared" ca="1" si="947"/>
        <v>0</v>
      </c>
      <c r="B3743" s="1708">
        <f t="shared" si="948"/>
        <v>10155205</v>
      </c>
      <c r="C3743" s="1002">
        <v>155</v>
      </c>
      <c r="D3743" s="1797" t="s">
        <v>447</v>
      </c>
      <c r="E3743" s="1002">
        <v>205</v>
      </c>
      <c r="F3743" s="1003" t="s">
        <v>3974</v>
      </c>
      <c r="H3743" s="1016" t="s">
        <v>346</v>
      </c>
      <c r="I3743" s="1091" t="s">
        <v>8950</v>
      </c>
      <c r="J3743" s="996"/>
      <c r="K3743" s="997" t="str">
        <f t="shared" si="953"/>
        <v>Cap.5 Pct.1 Rd.205 Col.2</v>
      </c>
      <c r="L3743" s="1000">
        <f t="shared" si="949"/>
        <v>0</v>
      </c>
      <c r="M3743" s="1000">
        <f t="shared" si="950"/>
        <v>0</v>
      </c>
      <c r="N3743" s="1725">
        <f t="shared" si="951"/>
        <v>0</v>
      </c>
      <c r="Z3743" s="1006" t="str">
        <f t="shared" si="952"/>
        <v xml:space="preserve">Cap.5 Pct.1:  Daca cheltuielile cu personalul (Col.2) # 0, atunci Cifra de afaceri (Col.1) # 0 si invers, pentru Rd.(1 la n). </v>
      </c>
      <c r="AA3743" s="2205">
        <f t="shared" si="946"/>
        <v>1</v>
      </c>
      <c r="AB3743" s="3036">
        <v>155</v>
      </c>
    </row>
    <row r="3744" spans="1:28" x14ac:dyDescent="0.25">
      <c r="A3744" s="1708">
        <f t="shared" ca="1" si="947"/>
        <v>0</v>
      </c>
      <c r="B3744" s="1708">
        <f t="shared" si="948"/>
        <v>10155206</v>
      </c>
      <c r="C3744" s="1002">
        <v>155</v>
      </c>
      <c r="D3744" s="1797" t="s">
        <v>447</v>
      </c>
      <c r="E3744" s="1002">
        <v>206</v>
      </c>
      <c r="F3744" s="1003" t="s">
        <v>3974</v>
      </c>
      <c r="H3744" s="1016" t="s">
        <v>346</v>
      </c>
      <c r="I3744" s="1091" t="s">
        <v>8951</v>
      </c>
      <c r="J3744" s="996"/>
      <c r="K3744" s="997" t="str">
        <f t="shared" si="953"/>
        <v>Cap.5 Pct.1 Rd.206 Col.2</v>
      </c>
      <c r="L3744" s="1000">
        <f t="shared" si="949"/>
        <v>0</v>
      </c>
      <c r="M3744" s="1000">
        <f t="shared" si="950"/>
        <v>0</v>
      </c>
      <c r="N3744" s="1725">
        <f t="shared" si="951"/>
        <v>0</v>
      </c>
      <c r="Z3744" s="1006" t="str">
        <f t="shared" si="952"/>
        <v xml:space="preserve">Cap.5 Pct.1:  Daca cheltuielile cu personalul (Col.2) # 0, atunci Cifra de afaceri (Col.1) # 0 si invers, pentru Rd.(1 la n). </v>
      </c>
      <c r="AA3744" s="2205">
        <f t="shared" si="946"/>
        <v>1</v>
      </c>
      <c r="AB3744" s="3036">
        <v>155</v>
      </c>
    </row>
    <row r="3745" spans="1:28" x14ac:dyDescent="0.25">
      <c r="A3745" s="1708">
        <f t="shared" ca="1" si="947"/>
        <v>0</v>
      </c>
      <c r="B3745" s="1708">
        <f t="shared" si="948"/>
        <v>10155207</v>
      </c>
      <c r="C3745" s="1002">
        <v>155</v>
      </c>
      <c r="D3745" s="1797" t="s">
        <v>447</v>
      </c>
      <c r="E3745" s="1002">
        <v>207</v>
      </c>
      <c r="F3745" s="1003" t="s">
        <v>3974</v>
      </c>
      <c r="H3745" s="1016" t="s">
        <v>346</v>
      </c>
      <c r="I3745" s="1091" t="s">
        <v>8952</v>
      </c>
      <c r="J3745" s="996"/>
      <c r="K3745" s="997" t="str">
        <f t="shared" si="953"/>
        <v>Cap.5 Pct.1 Rd.207 Col.2</v>
      </c>
      <c r="L3745" s="1000">
        <f t="shared" si="949"/>
        <v>0</v>
      </c>
      <c r="M3745" s="1000">
        <f t="shared" si="950"/>
        <v>0</v>
      </c>
      <c r="N3745" s="1725">
        <f t="shared" si="951"/>
        <v>0</v>
      </c>
      <c r="Z3745" s="1006" t="str">
        <f t="shared" si="952"/>
        <v xml:space="preserve">Cap.5 Pct.1:  Daca cheltuielile cu personalul (Col.2) # 0, atunci Cifra de afaceri (Col.1) # 0 si invers, pentru Rd.(1 la n). </v>
      </c>
      <c r="AA3745" s="2205">
        <f t="shared" si="946"/>
        <v>1</v>
      </c>
      <c r="AB3745" s="3036">
        <v>155</v>
      </c>
    </row>
    <row r="3746" spans="1:28" x14ac:dyDescent="0.25">
      <c r="A3746" s="1708">
        <f t="shared" ca="1" si="947"/>
        <v>0</v>
      </c>
      <c r="B3746" s="1708">
        <f t="shared" si="948"/>
        <v>10155208</v>
      </c>
      <c r="C3746" s="1002">
        <v>155</v>
      </c>
      <c r="D3746" s="1797" t="s">
        <v>447</v>
      </c>
      <c r="E3746" s="1002">
        <v>208</v>
      </c>
      <c r="F3746" s="1003" t="s">
        <v>3974</v>
      </c>
      <c r="H3746" s="1016" t="s">
        <v>346</v>
      </c>
      <c r="I3746" s="1091" t="s">
        <v>8953</v>
      </c>
      <c r="J3746" s="996"/>
      <c r="K3746" s="997" t="str">
        <f t="shared" si="953"/>
        <v>Cap.5 Pct.1 Rd.208 Col.2</v>
      </c>
      <c r="L3746" s="1000">
        <f t="shared" si="949"/>
        <v>0</v>
      </c>
      <c r="M3746" s="1000">
        <f t="shared" si="950"/>
        <v>0</v>
      </c>
      <c r="N3746" s="1725">
        <f t="shared" si="951"/>
        <v>0</v>
      </c>
      <c r="Z3746" s="1006" t="str">
        <f t="shared" si="952"/>
        <v xml:space="preserve">Cap.5 Pct.1:  Daca cheltuielile cu personalul (Col.2) # 0, atunci Cifra de afaceri (Col.1) # 0 si invers, pentru Rd.(1 la n). </v>
      </c>
      <c r="AA3746" s="2205">
        <f t="shared" si="946"/>
        <v>1</v>
      </c>
      <c r="AB3746" s="3036">
        <v>155</v>
      </c>
    </row>
    <row r="3747" spans="1:28" x14ac:dyDescent="0.25">
      <c r="A3747" s="1708">
        <f t="shared" ca="1" si="947"/>
        <v>0</v>
      </c>
      <c r="B3747" s="1708">
        <f t="shared" si="948"/>
        <v>10155209</v>
      </c>
      <c r="C3747" s="1002">
        <v>155</v>
      </c>
      <c r="D3747" s="1797" t="s">
        <v>447</v>
      </c>
      <c r="E3747" s="1002">
        <v>209</v>
      </c>
      <c r="F3747" s="1003" t="s">
        <v>3974</v>
      </c>
      <c r="H3747" s="1016" t="s">
        <v>346</v>
      </c>
      <c r="I3747" s="1091" t="s">
        <v>8954</v>
      </c>
      <c r="J3747" s="996"/>
      <c r="K3747" s="997" t="str">
        <f t="shared" si="953"/>
        <v>Cap.5 Pct.1 Rd.209 Col.2</v>
      </c>
      <c r="L3747" s="1000">
        <f t="shared" si="949"/>
        <v>0</v>
      </c>
      <c r="M3747" s="1000">
        <f t="shared" si="950"/>
        <v>0</v>
      </c>
      <c r="N3747" s="1725">
        <f t="shared" si="951"/>
        <v>0</v>
      </c>
      <c r="Z3747" s="1006" t="str">
        <f t="shared" si="952"/>
        <v xml:space="preserve">Cap.5 Pct.1:  Daca cheltuielile cu personalul (Col.2) # 0, atunci Cifra de afaceri (Col.1) # 0 si invers, pentru Rd.(1 la n). </v>
      </c>
      <c r="AA3747" s="2205">
        <f t="shared" si="946"/>
        <v>1</v>
      </c>
      <c r="AB3747" s="3036">
        <v>155</v>
      </c>
    </row>
    <row r="3748" spans="1:28" x14ac:dyDescent="0.25">
      <c r="A3748" s="1708">
        <f t="shared" ca="1" si="947"/>
        <v>0</v>
      </c>
      <c r="B3748" s="1708">
        <f t="shared" si="948"/>
        <v>10155210</v>
      </c>
      <c r="C3748" s="1002">
        <v>155</v>
      </c>
      <c r="D3748" s="1797" t="s">
        <v>447</v>
      </c>
      <c r="E3748" s="1002">
        <v>210</v>
      </c>
      <c r="F3748" s="1003" t="s">
        <v>3974</v>
      </c>
      <c r="H3748" s="1016" t="s">
        <v>346</v>
      </c>
      <c r="I3748" s="1091" t="s">
        <v>8955</v>
      </c>
      <c r="J3748" s="996"/>
      <c r="K3748" s="997" t="str">
        <f t="shared" si="953"/>
        <v>Cap.5 Pct.1 Rd.210 Col.2</v>
      </c>
      <c r="L3748" s="1000">
        <f t="shared" si="949"/>
        <v>0</v>
      </c>
      <c r="M3748" s="1000">
        <f t="shared" si="950"/>
        <v>0</v>
      </c>
      <c r="N3748" s="1725">
        <f t="shared" si="951"/>
        <v>0</v>
      </c>
      <c r="Z3748" s="1006" t="str">
        <f t="shared" si="952"/>
        <v xml:space="preserve">Cap.5 Pct.1:  Daca cheltuielile cu personalul (Col.2) # 0, atunci Cifra de afaceri (Col.1) # 0 si invers, pentru Rd.(1 la n). </v>
      </c>
      <c r="AA3748" s="2205">
        <f t="shared" si="946"/>
        <v>1</v>
      </c>
      <c r="AB3748" s="3036">
        <v>155</v>
      </c>
    </row>
    <row r="3749" spans="1:28" x14ac:dyDescent="0.25">
      <c r="A3749" s="1708">
        <f t="shared" ca="1" si="947"/>
        <v>0</v>
      </c>
      <c r="B3749" s="1708">
        <f t="shared" si="948"/>
        <v>10155211</v>
      </c>
      <c r="C3749" s="1002">
        <v>155</v>
      </c>
      <c r="D3749" s="1797" t="s">
        <v>447</v>
      </c>
      <c r="E3749" s="1002">
        <v>211</v>
      </c>
      <c r="F3749" s="1003" t="s">
        <v>3974</v>
      </c>
      <c r="H3749" s="1016" t="s">
        <v>346</v>
      </c>
      <c r="I3749" s="1091" t="s">
        <v>8956</v>
      </c>
      <c r="J3749" s="996"/>
      <c r="K3749" s="997" t="str">
        <f t="shared" si="953"/>
        <v>Cap.5 Pct.1 Rd.211 Col.2</v>
      </c>
      <c r="L3749" s="1000">
        <f t="shared" si="949"/>
        <v>0</v>
      </c>
      <c r="M3749" s="1000">
        <f t="shared" si="950"/>
        <v>0</v>
      </c>
      <c r="N3749" s="1725">
        <f t="shared" si="951"/>
        <v>0</v>
      </c>
      <c r="Z3749" s="1006" t="str">
        <f t="shared" si="952"/>
        <v xml:space="preserve">Cap.5 Pct.1:  Daca cheltuielile cu personalul (Col.2) # 0, atunci Cifra de afaceri (Col.1) # 0 si invers, pentru Rd.(1 la n). </v>
      </c>
      <c r="AA3749" s="2205">
        <f t="shared" si="946"/>
        <v>1</v>
      </c>
      <c r="AB3749" s="3036">
        <v>155</v>
      </c>
    </row>
    <row r="3750" spans="1:28" x14ac:dyDescent="0.25">
      <c r="A3750" s="1708">
        <f t="shared" ca="1" si="947"/>
        <v>0</v>
      </c>
      <c r="B3750" s="1708">
        <f t="shared" si="948"/>
        <v>10155212</v>
      </c>
      <c r="C3750" s="1002">
        <v>155</v>
      </c>
      <c r="D3750" s="1797" t="s">
        <v>447</v>
      </c>
      <c r="E3750" s="1002">
        <v>212</v>
      </c>
      <c r="F3750" s="1003" t="s">
        <v>3974</v>
      </c>
      <c r="H3750" s="1016" t="s">
        <v>346</v>
      </c>
      <c r="I3750" s="1091" t="s">
        <v>8957</v>
      </c>
      <c r="J3750" s="996"/>
      <c r="K3750" s="997" t="str">
        <f t="shared" si="953"/>
        <v>Cap.5 Pct.1 Rd.212 Col.2</v>
      </c>
      <c r="L3750" s="1000">
        <f t="shared" si="949"/>
        <v>0</v>
      </c>
      <c r="M3750" s="1000">
        <f t="shared" si="950"/>
        <v>0</v>
      </c>
      <c r="N3750" s="1725">
        <f t="shared" si="951"/>
        <v>0</v>
      </c>
      <c r="Z3750" s="1006" t="str">
        <f t="shared" si="952"/>
        <v xml:space="preserve">Cap.5 Pct.1:  Daca cheltuielile cu personalul (Col.2) # 0, atunci Cifra de afaceri (Col.1) # 0 si invers, pentru Rd.(1 la n). </v>
      </c>
      <c r="AA3750" s="2205">
        <f t="shared" si="946"/>
        <v>1</v>
      </c>
      <c r="AB3750" s="3036">
        <v>155</v>
      </c>
    </row>
    <row r="3751" spans="1:28" x14ac:dyDescent="0.25">
      <c r="A3751" s="1708">
        <f t="shared" ca="1" si="947"/>
        <v>0</v>
      </c>
      <c r="B3751" s="1708">
        <f t="shared" si="948"/>
        <v>10155213</v>
      </c>
      <c r="C3751" s="1002">
        <v>155</v>
      </c>
      <c r="D3751" s="1797" t="s">
        <v>447</v>
      </c>
      <c r="E3751" s="1002">
        <v>213</v>
      </c>
      <c r="F3751" s="1003" t="s">
        <v>3974</v>
      </c>
      <c r="H3751" s="1016" t="s">
        <v>346</v>
      </c>
      <c r="I3751" s="1091" t="s">
        <v>8958</v>
      </c>
      <c r="J3751" s="996"/>
      <c r="K3751" s="997" t="str">
        <f t="shared" si="953"/>
        <v>Cap.5 Pct.1 Rd.213 Col.2</v>
      </c>
      <c r="L3751" s="1000">
        <f t="shared" si="949"/>
        <v>0</v>
      </c>
      <c r="M3751" s="1000">
        <f t="shared" si="950"/>
        <v>0</v>
      </c>
      <c r="N3751" s="1725">
        <f t="shared" si="951"/>
        <v>0</v>
      </c>
      <c r="Z3751" s="1006" t="str">
        <f t="shared" si="952"/>
        <v xml:space="preserve">Cap.5 Pct.1:  Daca cheltuielile cu personalul (Col.2) # 0, atunci Cifra de afaceri (Col.1) # 0 si invers, pentru Rd.(1 la n). </v>
      </c>
      <c r="AA3751" s="2205">
        <f t="shared" si="946"/>
        <v>1</v>
      </c>
      <c r="AB3751" s="3036">
        <v>155</v>
      </c>
    </row>
    <row r="3752" spans="1:28" x14ac:dyDescent="0.25">
      <c r="A3752" s="1708">
        <f t="shared" ca="1" si="947"/>
        <v>0</v>
      </c>
      <c r="B3752" s="1708">
        <f t="shared" si="948"/>
        <v>10155214</v>
      </c>
      <c r="C3752" s="1002">
        <v>155</v>
      </c>
      <c r="D3752" s="1797" t="s">
        <v>447</v>
      </c>
      <c r="E3752" s="1002">
        <v>214</v>
      </c>
      <c r="F3752" s="1003" t="s">
        <v>3974</v>
      </c>
      <c r="H3752" s="1016" t="s">
        <v>346</v>
      </c>
      <c r="I3752" s="1091" t="s">
        <v>8959</v>
      </c>
      <c r="J3752" s="996"/>
      <c r="K3752" s="997" t="str">
        <f t="shared" si="953"/>
        <v>Cap.5 Pct.1 Rd.214 Col.2</v>
      </c>
      <c r="L3752" s="1000">
        <f t="shared" si="949"/>
        <v>0</v>
      </c>
      <c r="M3752" s="1000">
        <f t="shared" si="950"/>
        <v>0</v>
      </c>
      <c r="N3752" s="1725">
        <f t="shared" si="951"/>
        <v>0</v>
      </c>
      <c r="Z3752" s="1006" t="str">
        <f t="shared" si="952"/>
        <v xml:space="preserve">Cap.5 Pct.1:  Daca cheltuielile cu personalul (Col.2) # 0, atunci Cifra de afaceri (Col.1) # 0 si invers, pentru Rd.(1 la n). </v>
      </c>
      <c r="AA3752" s="2205">
        <f t="shared" si="946"/>
        <v>1</v>
      </c>
      <c r="AB3752" s="3036">
        <v>155</v>
      </c>
    </row>
    <row r="3753" spans="1:28" x14ac:dyDescent="0.25">
      <c r="A3753" s="1708">
        <f t="shared" ca="1" si="947"/>
        <v>0</v>
      </c>
      <c r="B3753" s="1708">
        <f t="shared" si="948"/>
        <v>10155215</v>
      </c>
      <c r="C3753" s="1002">
        <v>155</v>
      </c>
      <c r="D3753" s="1797" t="s">
        <v>447</v>
      </c>
      <c r="E3753" s="1002">
        <v>215</v>
      </c>
      <c r="F3753" s="1003" t="s">
        <v>3974</v>
      </c>
      <c r="H3753" s="1016" t="s">
        <v>346</v>
      </c>
      <c r="I3753" s="1091" t="s">
        <v>8960</v>
      </c>
      <c r="J3753" s="996"/>
      <c r="K3753" s="997" t="str">
        <f t="shared" si="953"/>
        <v>Cap.5 Pct.1 Rd.215 Col.2</v>
      </c>
      <c r="L3753" s="1000">
        <f t="shared" si="949"/>
        <v>0</v>
      </c>
      <c r="M3753" s="1000">
        <f t="shared" si="950"/>
        <v>0</v>
      </c>
      <c r="N3753" s="1725">
        <f t="shared" si="951"/>
        <v>0</v>
      </c>
      <c r="Z3753" s="1006" t="str">
        <f t="shared" si="952"/>
        <v xml:space="preserve">Cap.5 Pct.1:  Daca cheltuielile cu personalul (Col.2) # 0, atunci Cifra de afaceri (Col.1) # 0 si invers, pentru Rd.(1 la n). </v>
      </c>
      <c r="AA3753" s="2205">
        <f t="shared" si="946"/>
        <v>1</v>
      </c>
      <c r="AB3753" s="3036">
        <v>155</v>
      </c>
    </row>
    <row r="3754" spans="1:28" x14ac:dyDescent="0.25">
      <c r="A3754" s="1708">
        <f t="shared" ca="1" si="947"/>
        <v>0</v>
      </c>
      <c r="B3754" s="1708">
        <f t="shared" si="948"/>
        <v>10155216</v>
      </c>
      <c r="C3754" s="1002">
        <v>155</v>
      </c>
      <c r="D3754" s="1797" t="s">
        <v>447</v>
      </c>
      <c r="E3754" s="1002">
        <v>216</v>
      </c>
      <c r="F3754" s="1003" t="s">
        <v>3974</v>
      </c>
      <c r="H3754" s="1016" t="s">
        <v>346</v>
      </c>
      <c r="I3754" s="1091" t="s">
        <v>8961</v>
      </c>
      <c r="J3754" s="996"/>
      <c r="K3754" s="997" t="str">
        <f t="shared" si="953"/>
        <v>Cap.5 Pct.1 Rd.216 Col.2</v>
      </c>
      <c r="L3754" s="1000">
        <f t="shared" si="949"/>
        <v>0</v>
      </c>
      <c r="M3754" s="1000">
        <f t="shared" si="950"/>
        <v>0</v>
      </c>
      <c r="N3754" s="1725">
        <f t="shared" si="951"/>
        <v>0</v>
      </c>
      <c r="Z3754" s="1006" t="str">
        <f t="shared" si="952"/>
        <v xml:space="preserve">Cap.5 Pct.1:  Daca cheltuielile cu personalul (Col.2) # 0, atunci Cifra de afaceri (Col.1) # 0 si invers, pentru Rd.(1 la n). </v>
      </c>
      <c r="AA3754" s="2205">
        <f t="shared" si="946"/>
        <v>1</v>
      </c>
      <c r="AB3754" s="3036">
        <v>155</v>
      </c>
    </row>
    <row r="3755" spans="1:28" x14ac:dyDescent="0.25">
      <c r="A3755" s="1708">
        <f t="shared" ca="1" si="947"/>
        <v>0</v>
      </c>
      <c r="B3755" s="1708">
        <f t="shared" si="948"/>
        <v>10155217</v>
      </c>
      <c r="C3755" s="1002">
        <v>155</v>
      </c>
      <c r="D3755" s="1797" t="s">
        <v>447</v>
      </c>
      <c r="E3755" s="1002">
        <v>217</v>
      </c>
      <c r="F3755" s="1003" t="s">
        <v>3974</v>
      </c>
      <c r="H3755" s="1016" t="s">
        <v>346</v>
      </c>
      <c r="I3755" s="1091" t="s">
        <v>8962</v>
      </c>
      <c r="J3755" s="996"/>
      <c r="K3755" s="997" t="str">
        <f t="shared" si="953"/>
        <v>Cap.5 Pct.1 Rd.217 Col.2</v>
      </c>
      <c r="L3755" s="1000">
        <f t="shared" si="949"/>
        <v>0</v>
      </c>
      <c r="M3755" s="1000">
        <f t="shared" si="950"/>
        <v>0</v>
      </c>
      <c r="N3755" s="1725">
        <f t="shared" si="951"/>
        <v>0</v>
      </c>
      <c r="Z3755" s="1006" t="str">
        <f t="shared" si="952"/>
        <v xml:space="preserve">Cap.5 Pct.1:  Daca cheltuielile cu personalul (Col.2) # 0, atunci Cifra de afaceri (Col.1) # 0 si invers, pentru Rd.(1 la n). </v>
      </c>
      <c r="AA3755" s="2205">
        <f t="shared" si="946"/>
        <v>1</v>
      </c>
      <c r="AB3755" s="3036">
        <v>155</v>
      </c>
    </row>
    <row r="3756" spans="1:28" x14ac:dyDescent="0.25">
      <c r="A3756" s="1708">
        <f t="shared" ca="1" si="947"/>
        <v>0</v>
      </c>
      <c r="B3756" s="1708">
        <f t="shared" si="948"/>
        <v>10155218</v>
      </c>
      <c r="C3756" s="1002">
        <v>155</v>
      </c>
      <c r="D3756" s="1797" t="s">
        <v>447</v>
      </c>
      <c r="E3756" s="1002">
        <v>218</v>
      </c>
      <c r="F3756" s="1003" t="s">
        <v>3974</v>
      </c>
      <c r="H3756" s="1016" t="s">
        <v>346</v>
      </c>
      <c r="I3756" s="1091" t="s">
        <v>8963</v>
      </c>
      <c r="J3756" s="996"/>
      <c r="K3756" s="997" t="str">
        <f t="shared" si="953"/>
        <v>Cap.5 Pct.1 Rd.218 Col.2</v>
      </c>
      <c r="L3756" s="1000">
        <f t="shared" si="949"/>
        <v>0</v>
      </c>
      <c r="M3756" s="1000">
        <f t="shared" si="950"/>
        <v>0</v>
      </c>
      <c r="N3756" s="1725">
        <f t="shared" si="951"/>
        <v>0</v>
      </c>
      <c r="Z3756" s="1006" t="str">
        <f t="shared" si="952"/>
        <v xml:space="preserve">Cap.5 Pct.1:  Daca cheltuielile cu personalul (Col.2) # 0, atunci Cifra de afaceri (Col.1) # 0 si invers, pentru Rd.(1 la n). </v>
      </c>
      <c r="AA3756" s="2205">
        <f t="shared" si="946"/>
        <v>1</v>
      </c>
      <c r="AB3756" s="3036">
        <v>155</v>
      </c>
    </row>
    <row r="3757" spans="1:28" x14ac:dyDescent="0.25">
      <c r="A3757" s="1708">
        <f t="shared" ca="1" si="947"/>
        <v>0</v>
      </c>
      <c r="B3757" s="1708">
        <f t="shared" si="948"/>
        <v>10155219</v>
      </c>
      <c r="C3757" s="1002">
        <v>155</v>
      </c>
      <c r="D3757" s="1797" t="s">
        <v>447</v>
      </c>
      <c r="E3757" s="1002">
        <v>219</v>
      </c>
      <c r="F3757" s="1003" t="s">
        <v>3974</v>
      </c>
      <c r="H3757" s="1016" t="s">
        <v>346</v>
      </c>
      <c r="I3757" s="1091" t="s">
        <v>8964</v>
      </c>
      <c r="J3757" s="996"/>
      <c r="K3757" s="997" t="str">
        <f t="shared" si="953"/>
        <v>Cap.5 Pct.1 Rd.219 Col.2</v>
      </c>
      <c r="L3757" s="1000">
        <f t="shared" si="949"/>
        <v>0</v>
      </c>
      <c r="M3757" s="1000">
        <f t="shared" si="950"/>
        <v>0</v>
      </c>
      <c r="N3757" s="1725">
        <f t="shared" si="951"/>
        <v>0</v>
      </c>
      <c r="Z3757" s="1006" t="str">
        <f t="shared" si="952"/>
        <v xml:space="preserve">Cap.5 Pct.1:  Daca cheltuielile cu personalul (Col.2) # 0, atunci Cifra de afaceri (Col.1) # 0 si invers, pentru Rd.(1 la n). </v>
      </c>
      <c r="AA3757" s="2205">
        <f t="shared" si="946"/>
        <v>1</v>
      </c>
      <c r="AB3757" s="3036">
        <v>155</v>
      </c>
    </row>
    <row r="3758" spans="1:28" x14ac:dyDescent="0.25">
      <c r="A3758" s="1708">
        <f t="shared" ca="1" si="947"/>
        <v>0</v>
      </c>
      <c r="B3758" s="1708">
        <f t="shared" si="948"/>
        <v>10155220</v>
      </c>
      <c r="C3758" s="1002">
        <v>155</v>
      </c>
      <c r="D3758" s="1797" t="s">
        <v>447</v>
      </c>
      <c r="E3758" s="1002">
        <v>220</v>
      </c>
      <c r="F3758" s="1003" t="s">
        <v>3974</v>
      </c>
      <c r="H3758" s="1016" t="s">
        <v>346</v>
      </c>
      <c r="I3758" s="1091" t="s">
        <v>8965</v>
      </c>
      <c r="J3758" s="996"/>
      <c r="K3758" s="997" t="str">
        <f t="shared" si="953"/>
        <v>Cap.5 Pct.1 Rd.220 Col.2</v>
      </c>
      <c r="L3758" s="1000">
        <f t="shared" si="949"/>
        <v>0</v>
      </c>
      <c r="M3758" s="1000">
        <f t="shared" si="950"/>
        <v>0</v>
      </c>
      <c r="N3758" s="1725">
        <f t="shared" si="951"/>
        <v>0</v>
      </c>
      <c r="Z3758" s="1006" t="str">
        <f t="shared" si="952"/>
        <v xml:space="preserve">Cap.5 Pct.1:  Daca cheltuielile cu personalul (Col.2) # 0, atunci Cifra de afaceri (Col.1) # 0 si invers, pentru Rd.(1 la n). </v>
      </c>
      <c r="AA3758" s="2205">
        <f t="shared" si="946"/>
        <v>1</v>
      </c>
      <c r="AB3758" s="3036">
        <v>155</v>
      </c>
    </row>
    <row r="3759" spans="1:28" x14ac:dyDescent="0.25">
      <c r="A3759" s="1708">
        <f t="shared" ca="1" si="947"/>
        <v>0</v>
      </c>
      <c r="B3759" s="1708">
        <f t="shared" si="948"/>
        <v>10155221</v>
      </c>
      <c r="C3759" s="1002">
        <v>155</v>
      </c>
      <c r="D3759" s="1797" t="s">
        <v>447</v>
      </c>
      <c r="E3759" s="1002">
        <v>221</v>
      </c>
      <c r="F3759" s="1003" t="s">
        <v>3974</v>
      </c>
      <c r="H3759" s="1016" t="s">
        <v>346</v>
      </c>
      <c r="I3759" s="1091" t="s">
        <v>8966</v>
      </c>
      <c r="J3759" s="996"/>
      <c r="K3759" s="997" t="str">
        <f t="shared" si="953"/>
        <v>Cap.5 Pct.1 Rd.221 Col.2</v>
      </c>
      <c r="L3759" s="1000">
        <f t="shared" si="949"/>
        <v>0</v>
      </c>
      <c r="M3759" s="1000">
        <f t="shared" si="950"/>
        <v>0</v>
      </c>
      <c r="N3759" s="1725">
        <f t="shared" si="951"/>
        <v>0</v>
      </c>
      <c r="Z3759" s="1006" t="str">
        <f t="shared" si="952"/>
        <v xml:space="preserve">Cap.5 Pct.1:  Daca cheltuielile cu personalul (Col.2) # 0, atunci Cifra de afaceri (Col.1) # 0 si invers, pentru Rd.(1 la n). </v>
      </c>
      <c r="AA3759" s="2205">
        <f t="shared" si="946"/>
        <v>1</v>
      </c>
      <c r="AB3759" s="3036">
        <v>155</v>
      </c>
    </row>
    <row r="3760" spans="1:28" x14ac:dyDescent="0.25">
      <c r="A3760" s="1708">
        <f t="shared" ca="1" si="947"/>
        <v>0</v>
      </c>
      <c r="B3760" s="1708">
        <f t="shared" si="948"/>
        <v>10155222</v>
      </c>
      <c r="C3760" s="1002">
        <v>155</v>
      </c>
      <c r="D3760" s="1797" t="s">
        <v>447</v>
      </c>
      <c r="E3760" s="1002">
        <v>222</v>
      </c>
      <c r="F3760" s="1003" t="s">
        <v>3974</v>
      </c>
      <c r="H3760" s="1016" t="s">
        <v>346</v>
      </c>
      <c r="I3760" s="1091" t="s">
        <v>8967</v>
      </c>
      <c r="J3760" s="996"/>
      <c r="K3760" s="997" t="str">
        <f t="shared" si="953"/>
        <v>Cap.5 Pct.1 Rd.222 Col.2</v>
      </c>
      <c r="L3760" s="1000">
        <f t="shared" si="949"/>
        <v>0</v>
      </c>
      <c r="M3760" s="1000">
        <f t="shared" si="950"/>
        <v>0</v>
      </c>
      <c r="N3760" s="1725">
        <f t="shared" si="951"/>
        <v>0</v>
      </c>
      <c r="Z3760" s="1006" t="str">
        <f t="shared" si="952"/>
        <v xml:space="preserve">Cap.5 Pct.1:  Daca cheltuielile cu personalul (Col.2) # 0, atunci Cifra de afaceri (Col.1) # 0 si invers, pentru Rd.(1 la n). </v>
      </c>
      <c r="AA3760" s="2205">
        <f t="shared" si="946"/>
        <v>1</v>
      </c>
      <c r="AB3760" s="3036">
        <v>155</v>
      </c>
    </row>
    <row r="3761" spans="1:28" x14ac:dyDescent="0.25">
      <c r="A3761" s="1708">
        <f t="shared" ca="1" si="947"/>
        <v>0</v>
      </c>
      <c r="B3761" s="1708">
        <f t="shared" si="948"/>
        <v>10155223</v>
      </c>
      <c r="C3761" s="1002">
        <v>155</v>
      </c>
      <c r="D3761" s="1797" t="s">
        <v>447</v>
      </c>
      <c r="E3761" s="1002">
        <v>223</v>
      </c>
      <c r="F3761" s="1003" t="s">
        <v>3974</v>
      </c>
      <c r="H3761" s="1016" t="s">
        <v>346</v>
      </c>
      <c r="I3761" s="1091" t="s">
        <v>8968</v>
      </c>
      <c r="J3761" s="996"/>
      <c r="K3761" s="997" t="str">
        <f t="shared" si="953"/>
        <v>Cap.5 Pct.1 Rd.223 Col.2</v>
      </c>
      <c r="L3761" s="1000">
        <f t="shared" si="949"/>
        <v>0</v>
      </c>
      <c r="M3761" s="1000">
        <f t="shared" si="950"/>
        <v>0</v>
      </c>
      <c r="N3761" s="1725">
        <f t="shared" si="951"/>
        <v>0</v>
      </c>
      <c r="Z3761" s="1006" t="str">
        <f t="shared" si="952"/>
        <v xml:space="preserve">Cap.5 Pct.1:  Daca cheltuielile cu personalul (Col.2) # 0, atunci Cifra de afaceri (Col.1) # 0 si invers, pentru Rd.(1 la n). </v>
      </c>
      <c r="AA3761" s="2205">
        <f t="shared" si="946"/>
        <v>1</v>
      </c>
      <c r="AB3761" s="3036">
        <v>155</v>
      </c>
    </row>
    <row r="3762" spans="1:28" x14ac:dyDescent="0.25">
      <c r="A3762" s="1708">
        <f t="shared" ca="1" si="947"/>
        <v>0</v>
      </c>
      <c r="B3762" s="1708">
        <f t="shared" si="948"/>
        <v>10155224</v>
      </c>
      <c r="C3762" s="1002">
        <v>155</v>
      </c>
      <c r="D3762" s="1797" t="s">
        <v>447</v>
      </c>
      <c r="E3762" s="1002">
        <v>224</v>
      </c>
      <c r="F3762" s="1003" t="s">
        <v>3974</v>
      </c>
      <c r="H3762" s="1016" t="s">
        <v>346</v>
      </c>
      <c r="I3762" s="1091" t="s">
        <v>8969</v>
      </c>
      <c r="J3762" s="996"/>
      <c r="K3762" s="997" t="str">
        <f t="shared" si="953"/>
        <v>Cap.5 Pct.1 Rd.224 Col.2</v>
      </c>
      <c r="L3762" s="1000">
        <f t="shared" si="949"/>
        <v>0</v>
      </c>
      <c r="M3762" s="1000">
        <f t="shared" si="950"/>
        <v>0</v>
      </c>
      <c r="N3762" s="1725">
        <f t="shared" si="951"/>
        <v>0</v>
      </c>
      <c r="Z3762" s="1006" t="str">
        <f t="shared" si="952"/>
        <v xml:space="preserve">Cap.5 Pct.1:  Daca cheltuielile cu personalul (Col.2) # 0, atunci Cifra de afaceri (Col.1) # 0 si invers, pentru Rd.(1 la n). </v>
      </c>
      <c r="AA3762" s="2205">
        <f t="shared" si="946"/>
        <v>1</v>
      </c>
      <c r="AB3762" s="3036">
        <v>155</v>
      </c>
    </row>
    <row r="3763" spans="1:28" x14ac:dyDescent="0.25">
      <c r="A3763" s="1708">
        <f t="shared" ca="1" si="947"/>
        <v>0</v>
      </c>
      <c r="B3763" s="1708">
        <f t="shared" si="948"/>
        <v>10155225</v>
      </c>
      <c r="C3763" s="1002">
        <v>155</v>
      </c>
      <c r="D3763" s="1797" t="s">
        <v>447</v>
      </c>
      <c r="E3763" s="1002">
        <v>225</v>
      </c>
      <c r="F3763" s="1003" t="s">
        <v>3974</v>
      </c>
      <c r="H3763" s="1016" t="s">
        <v>346</v>
      </c>
      <c r="I3763" s="1091" t="s">
        <v>8970</v>
      </c>
      <c r="J3763" s="996"/>
      <c r="K3763" s="997" t="str">
        <f t="shared" si="953"/>
        <v>Cap.5 Pct.1 Rd.225 Col.2</v>
      </c>
      <c r="L3763" s="1000">
        <f t="shared" si="949"/>
        <v>0</v>
      </c>
      <c r="M3763" s="1000">
        <f t="shared" si="950"/>
        <v>0</v>
      </c>
      <c r="N3763" s="1725">
        <f t="shared" si="951"/>
        <v>0</v>
      </c>
      <c r="Z3763" s="1006" t="str">
        <f t="shared" si="952"/>
        <v xml:space="preserve">Cap.5 Pct.1:  Daca cheltuielile cu personalul (Col.2) # 0, atunci Cifra de afaceri (Col.1) # 0 si invers, pentru Rd.(1 la n). </v>
      </c>
      <c r="AA3763" s="2205">
        <f t="shared" si="946"/>
        <v>1</v>
      </c>
      <c r="AB3763" s="3036">
        <v>155</v>
      </c>
    </row>
    <row r="3764" spans="1:28" x14ac:dyDescent="0.25">
      <c r="A3764" s="1708">
        <f t="shared" ca="1" si="947"/>
        <v>0</v>
      </c>
      <c r="B3764" s="1708">
        <f t="shared" si="948"/>
        <v>10155226</v>
      </c>
      <c r="C3764" s="1002">
        <v>155</v>
      </c>
      <c r="D3764" s="1797" t="s">
        <v>447</v>
      </c>
      <c r="E3764" s="1002">
        <v>226</v>
      </c>
      <c r="F3764" s="1003" t="s">
        <v>3974</v>
      </c>
      <c r="H3764" s="1016" t="s">
        <v>346</v>
      </c>
      <c r="I3764" s="1091" t="s">
        <v>8971</v>
      </c>
      <c r="J3764" s="996"/>
      <c r="K3764" s="997" t="str">
        <f t="shared" si="953"/>
        <v>Cap.5 Pct.1 Rd.226 Col.2</v>
      </c>
      <c r="L3764" s="1000">
        <f t="shared" si="949"/>
        <v>0</v>
      </c>
      <c r="M3764" s="1000">
        <f t="shared" si="950"/>
        <v>0</v>
      </c>
      <c r="N3764" s="1725">
        <f t="shared" si="951"/>
        <v>0</v>
      </c>
      <c r="Z3764" s="1006" t="str">
        <f t="shared" si="952"/>
        <v xml:space="preserve">Cap.5 Pct.1:  Daca cheltuielile cu personalul (Col.2) # 0, atunci Cifra de afaceri (Col.1) # 0 si invers, pentru Rd.(1 la n). </v>
      </c>
      <c r="AA3764" s="2205">
        <f t="shared" si="946"/>
        <v>1</v>
      </c>
      <c r="AB3764" s="3036">
        <v>155</v>
      </c>
    </row>
    <row r="3765" spans="1:28" x14ac:dyDescent="0.25">
      <c r="A3765" s="1708">
        <f t="shared" ca="1" si="947"/>
        <v>0</v>
      </c>
      <c r="B3765" s="1708">
        <f t="shared" si="948"/>
        <v>10155227</v>
      </c>
      <c r="C3765" s="1002">
        <v>155</v>
      </c>
      <c r="D3765" s="1797" t="s">
        <v>447</v>
      </c>
      <c r="E3765" s="1002">
        <v>227</v>
      </c>
      <c r="F3765" s="1003" t="s">
        <v>3974</v>
      </c>
      <c r="H3765" s="1016" t="s">
        <v>346</v>
      </c>
      <c r="I3765" s="1091" t="s">
        <v>8972</v>
      </c>
      <c r="J3765" s="996"/>
      <c r="K3765" s="997" t="str">
        <f t="shared" si="953"/>
        <v>Cap.5 Pct.1 Rd.227 Col.2</v>
      </c>
      <c r="L3765" s="1000">
        <f t="shared" si="949"/>
        <v>0</v>
      </c>
      <c r="M3765" s="1000">
        <f t="shared" si="950"/>
        <v>0</v>
      </c>
      <c r="N3765" s="1725">
        <f t="shared" si="951"/>
        <v>0</v>
      </c>
      <c r="Z3765" s="1006" t="str">
        <f t="shared" si="952"/>
        <v xml:space="preserve">Cap.5 Pct.1:  Daca cheltuielile cu personalul (Col.2) # 0, atunci Cifra de afaceri (Col.1) # 0 si invers, pentru Rd.(1 la n). </v>
      </c>
      <c r="AA3765" s="2205">
        <f t="shared" si="946"/>
        <v>1</v>
      </c>
      <c r="AB3765" s="3036">
        <v>155</v>
      </c>
    </row>
    <row r="3766" spans="1:28" x14ac:dyDescent="0.25">
      <c r="A3766" s="1708">
        <f t="shared" ca="1" si="947"/>
        <v>0</v>
      </c>
      <c r="B3766" s="1708">
        <f t="shared" si="948"/>
        <v>10155228</v>
      </c>
      <c r="C3766" s="1002">
        <v>155</v>
      </c>
      <c r="D3766" s="1797" t="s">
        <v>447</v>
      </c>
      <c r="E3766" s="1002">
        <v>228</v>
      </c>
      <c r="F3766" s="1003" t="s">
        <v>3974</v>
      </c>
      <c r="H3766" s="1016" t="s">
        <v>346</v>
      </c>
      <c r="I3766" s="1091" t="s">
        <v>8973</v>
      </c>
      <c r="J3766" s="996"/>
      <c r="K3766" s="997" t="str">
        <f t="shared" si="953"/>
        <v>Cap.5 Pct.1 Rd.228 Col.2</v>
      </c>
      <c r="L3766" s="1000">
        <f t="shared" si="949"/>
        <v>0</v>
      </c>
      <c r="M3766" s="1000">
        <f t="shared" si="950"/>
        <v>0</v>
      </c>
      <c r="N3766" s="1725">
        <f t="shared" si="951"/>
        <v>0</v>
      </c>
      <c r="Z3766" s="1006" t="str">
        <f t="shared" si="952"/>
        <v xml:space="preserve">Cap.5 Pct.1:  Daca cheltuielile cu personalul (Col.2) # 0, atunci Cifra de afaceri (Col.1) # 0 si invers, pentru Rd.(1 la n). </v>
      </c>
      <c r="AA3766" s="2205">
        <f t="shared" si="946"/>
        <v>1</v>
      </c>
      <c r="AB3766" s="3036">
        <v>155</v>
      </c>
    </row>
    <row r="3767" spans="1:28" x14ac:dyDescent="0.25">
      <c r="A3767" s="1708">
        <f t="shared" ca="1" si="947"/>
        <v>0</v>
      </c>
      <c r="B3767" s="1708">
        <f t="shared" si="948"/>
        <v>10155229</v>
      </c>
      <c r="C3767" s="1002">
        <v>155</v>
      </c>
      <c r="D3767" s="1797" t="s">
        <v>447</v>
      </c>
      <c r="E3767" s="1002">
        <v>229</v>
      </c>
      <c r="F3767" s="1003" t="s">
        <v>3974</v>
      </c>
      <c r="H3767" s="1016" t="s">
        <v>346</v>
      </c>
      <c r="I3767" s="1091" t="s">
        <v>8974</v>
      </c>
      <c r="J3767" s="996"/>
      <c r="K3767" s="997" t="str">
        <f t="shared" si="953"/>
        <v>Cap.5 Pct.1 Rd.229 Col.2</v>
      </c>
      <c r="L3767" s="1000">
        <f t="shared" si="949"/>
        <v>0</v>
      </c>
      <c r="M3767" s="1000">
        <f t="shared" si="950"/>
        <v>0</v>
      </c>
      <c r="N3767" s="1725">
        <f t="shared" si="951"/>
        <v>0</v>
      </c>
      <c r="Z3767" s="1006" t="str">
        <f t="shared" si="952"/>
        <v xml:space="preserve">Cap.5 Pct.1:  Daca cheltuielile cu personalul (Col.2) # 0, atunci Cifra de afaceri (Col.1) # 0 si invers, pentru Rd.(1 la n). </v>
      </c>
      <c r="AA3767" s="2205">
        <f t="shared" si="946"/>
        <v>1</v>
      </c>
      <c r="AB3767" s="3036">
        <v>155</v>
      </c>
    </row>
    <row r="3768" spans="1:28" x14ac:dyDescent="0.25">
      <c r="A3768" s="1708">
        <f t="shared" ca="1" si="947"/>
        <v>0</v>
      </c>
      <c r="B3768" s="1708">
        <f t="shared" si="948"/>
        <v>10155230</v>
      </c>
      <c r="C3768" s="1002">
        <v>155</v>
      </c>
      <c r="D3768" s="1797" t="s">
        <v>447</v>
      </c>
      <c r="E3768" s="1002">
        <v>230</v>
      </c>
      <c r="F3768" s="1003" t="s">
        <v>3974</v>
      </c>
      <c r="H3768" s="1016" t="s">
        <v>346</v>
      </c>
      <c r="I3768" s="1091" t="s">
        <v>8975</v>
      </c>
      <c r="J3768" s="996"/>
      <c r="K3768" s="997" t="str">
        <f t="shared" si="953"/>
        <v>Cap.5 Pct.1 Rd.230 Col.2</v>
      </c>
      <c r="L3768" s="1000">
        <f t="shared" si="949"/>
        <v>0</v>
      </c>
      <c r="M3768" s="1000">
        <f t="shared" si="950"/>
        <v>0</v>
      </c>
      <c r="N3768" s="1725">
        <f t="shared" si="951"/>
        <v>0</v>
      </c>
      <c r="Z3768" s="1006" t="str">
        <f t="shared" si="952"/>
        <v xml:space="preserve">Cap.5 Pct.1:  Daca cheltuielile cu personalul (Col.2) # 0, atunci Cifra de afaceri (Col.1) # 0 si invers, pentru Rd.(1 la n). </v>
      </c>
      <c r="AA3768" s="2205">
        <f t="shared" si="946"/>
        <v>1</v>
      </c>
      <c r="AB3768" s="3036">
        <v>155</v>
      </c>
    </row>
    <row r="3769" spans="1:28" x14ac:dyDescent="0.25">
      <c r="A3769" s="1708">
        <f t="shared" ca="1" si="947"/>
        <v>0</v>
      </c>
      <c r="B3769" s="1708">
        <f t="shared" si="948"/>
        <v>10155231</v>
      </c>
      <c r="C3769" s="1002">
        <v>155</v>
      </c>
      <c r="D3769" s="1797" t="s">
        <v>447</v>
      </c>
      <c r="E3769" s="1002">
        <v>231</v>
      </c>
      <c r="F3769" s="1003" t="s">
        <v>3974</v>
      </c>
      <c r="H3769" s="1016" t="s">
        <v>346</v>
      </c>
      <c r="I3769" s="1091" t="s">
        <v>8976</v>
      </c>
      <c r="J3769" s="996"/>
      <c r="K3769" s="997" t="str">
        <f t="shared" si="953"/>
        <v>Cap.5 Pct.1 Rd.231 Col.2</v>
      </c>
      <c r="L3769" s="1000">
        <f t="shared" si="949"/>
        <v>0</v>
      </c>
      <c r="M3769" s="1000">
        <f t="shared" si="950"/>
        <v>0</v>
      </c>
      <c r="N3769" s="1725">
        <f t="shared" si="951"/>
        <v>0</v>
      </c>
      <c r="Z3769" s="1006" t="str">
        <f t="shared" si="952"/>
        <v xml:space="preserve">Cap.5 Pct.1:  Daca cheltuielile cu personalul (Col.2) # 0, atunci Cifra de afaceri (Col.1) # 0 si invers, pentru Rd.(1 la n). </v>
      </c>
      <c r="AA3769" s="2205">
        <f t="shared" si="946"/>
        <v>1</v>
      </c>
      <c r="AB3769" s="3036">
        <v>155</v>
      </c>
    </row>
    <row r="3770" spans="1:28" x14ac:dyDescent="0.25">
      <c r="A3770" s="1708">
        <f t="shared" ca="1" si="947"/>
        <v>0</v>
      </c>
      <c r="B3770" s="1708">
        <f t="shared" si="948"/>
        <v>10155232</v>
      </c>
      <c r="C3770" s="1002">
        <v>155</v>
      </c>
      <c r="D3770" s="1797" t="s">
        <v>447</v>
      </c>
      <c r="E3770" s="1002">
        <v>232</v>
      </c>
      <c r="F3770" s="1003" t="s">
        <v>3974</v>
      </c>
      <c r="H3770" s="1016" t="s">
        <v>346</v>
      </c>
      <c r="I3770" s="1091" t="s">
        <v>8977</v>
      </c>
      <c r="J3770" s="996"/>
      <c r="K3770" s="997" t="str">
        <f t="shared" ref="K3770:K3801" si="954">"Cap.5 Pct.1 Rd."&amp;E3770&amp;" Col.2"</f>
        <v>Cap.5 Pct.1 Rd.232 Col.2</v>
      </c>
      <c r="L3770" s="1000">
        <f t="shared" si="949"/>
        <v>0</v>
      </c>
      <c r="M3770" s="1000">
        <f t="shared" si="950"/>
        <v>0</v>
      </c>
      <c r="N3770" s="1725">
        <f t="shared" si="951"/>
        <v>0</v>
      </c>
      <c r="Z3770" s="1006" t="str">
        <f t="shared" si="952"/>
        <v xml:space="preserve">Cap.5 Pct.1:  Daca cheltuielile cu personalul (Col.2) # 0, atunci Cifra de afaceri (Col.1) # 0 si invers, pentru Rd.(1 la n). </v>
      </c>
      <c r="AA3770" s="2205">
        <f t="shared" si="946"/>
        <v>1</v>
      </c>
      <c r="AB3770" s="3036">
        <v>155</v>
      </c>
    </row>
    <row r="3771" spans="1:28" x14ac:dyDescent="0.25">
      <c r="A3771" s="1708">
        <f t="shared" ca="1" si="947"/>
        <v>0</v>
      </c>
      <c r="B3771" s="1708">
        <f t="shared" si="948"/>
        <v>10155233</v>
      </c>
      <c r="C3771" s="1002">
        <v>155</v>
      </c>
      <c r="D3771" s="1797" t="s">
        <v>447</v>
      </c>
      <c r="E3771" s="1002">
        <v>233</v>
      </c>
      <c r="F3771" s="1003" t="s">
        <v>3974</v>
      </c>
      <c r="H3771" s="1016" t="s">
        <v>346</v>
      </c>
      <c r="I3771" s="1091" t="s">
        <v>8978</v>
      </c>
      <c r="J3771" s="996"/>
      <c r="K3771" s="997" t="str">
        <f t="shared" si="954"/>
        <v>Cap.5 Pct.1 Rd.233 Col.2</v>
      </c>
      <c r="L3771" s="1000">
        <f t="shared" si="949"/>
        <v>0</v>
      </c>
      <c r="M3771" s="1000">
        <f t="shared" si="950"/>
        <v>0</v>
      </c>
      <c r="N3771" s="1725">
        <f t="shared" si="951"/>
        <v>0</v>
      </c>
      <c r="Z3771" s="1006" t="str">
        <f t="shared" si="952"/>
        <v xml:space="preserve">Cap.5 Pct.1:  Daca cheltuielile cu personalul (Col.2) # 0, atunci Cifra de afaceri (Col.1) # 0 si invers, pentru Rd.(1 la n). </v>
      </c>
      <c r="AA3771" s="2205">
        <f t="shared" ref="AA3771:AA3834" si="955">COUNTIF(B:B,B3771)</f>
        <v>1</v>
      </c>
      <c r="AB3771" s="3036">
        <v>155</v>
      </c>
    </row>
    <row r="3772" spans="1:28" x14ac:dyDescent="0.25">
      <c r="A3772" s="1708">
        <f t="shared" ca="1" si="947"/>
        <v>0</v>
      </c>
      <c r="B3772" s="1708">
        <f t="shared" si="948"/>
        <v>10155234</v>
      </c>
      <c r="C3772" s="1002">
        <v>155</v>
      </c>
      <c r="D3772" s="1797" t="s">
        <v>447</v>
      </c>
      <c r="E3772" s="1002">
        <v>234</v>
      </c>
      <c r="F3772" s="1003" t="s">
        <v>3974</v>
      </c>
      <c r="H3772" s="1016" t="s">
        <v>346</v>
      </c>
      <c r="I3772" s="1091" t="s">
        <v>8979</v>
      </c>
      <c r="J3772" s="996"/>
      <c r="K3772" s="997" t="str">
        <f t="shared" si="954"/>
        <v>Cap.5 Pct.1 Rd.234 Col.2</v>
      </c>
      <c r="L3772" s="1000">
        <f t="shared" si="949"/>
        <v>0</v>
      </c>
      <c r="M3772" s="1000">
        <f t="shared" si="950"/>
        <v>0</v>
      </c>
      <c r="N3772" s="1725">
        <f t="shared" si="951"/>
        <v>0</v>
      </c>
      <c r="Z3772" s="1006" t="str">
        <f t="shared" si="952"/>
        <v xml:space="preserve">Cap.5 Pct.1:  Daca cheltuielile cu personalul (Col.2) # 0, atunci Cifra de afaceri (Col.1) # 0 si invers, pentru Rd.(1 la n). </v>
      </c>
      <c r="AA3772" s="2205">
        <f t="shared" si="955"/>
        <v>1</v>
      </c>
      <c r="AB3772" s="3036">
        <v>155</v>
      </c>
    </row>
    <row r="3773" spans="1:28" x14ac:dyDescent="0.25">
      <c r="A3773" s="1708">
        <f t="shared" ca="1" si="947"/>
        <v>0</v>
      </c>
      <c r="B3773" s="1708">
        <f t="shared" si="948"/>
        <v>10155235</v>
      </c>
      <c r="C3773" s="1002">
        <v>155</v>
      </c>
      <c r="D3773" s="1797" t="s">
        <v>447</v>
      </c>
      <c r="E3773" s="1002">
        <v>235</v>
      </c>
      <c r="F3773" s="1003" t="s">
        <v>3974</v>
      </c>
      <c r="H3773" s="1016" t="s">
        <v>346</v>
      </c>
      <c r="I3773" s="1091" t="s">
        <v>8980</v>
      </c>
      <c r="J3773" s="996"/>
      <c r="K3773" s="997" t="str">
        <f t="shared" si="954"/>
        <v>Cap.5 Pct.1 Rd.235 Col.2</v>
      </c>
      <c r="L3773" s="1000">
        <f t="shared" si="949"/>
        <v>0</v>
      </c>
      <c r="M3773" s="1000">
        <f t="shared" si="950"/>
        <v>0</v>
      </c>
      <c r="N3773" s="1725">
        <f t="shared" si="951"/>
        <v>0</v>
      </c>
      <c r="Z3773" s="1006" t="str">
        <f t="shared" si="952"/>
        <v xml:space="preserve">Cap.5 Pct.1:  Daca cheltuielile cu personalul (Col.2) # 0, atunci Cifra de afaceri (Col.1) # 0 si invers, pentru Rd.(1 la n). </v>
      </c>
      <c r="AA3773" s="2205">
        <f t="shared" si="955"/>
        <v>1</v>
      </c>
      <c r="AB3773" s="3036">
        <v>155</v>
      </c>
    </row>
    <row r="3774" spans="1:28" x14ac:dyDescent="0.25">
      <c r="A3774" s="1708">
        <f t="shared" ca="1" si="947"/>
        <v>0</v>
      </c>
      <c r="B3774" s="1708">
        <f t="shared" si="948"/>
        <v>10155236</v>
      </c>
      <c r="C3774" s="1002">
        <v>155</v>
      </c>
      <c r="D3774" s="1797" t="s">
        <v>447</v>
      </c>
      <c r="E3774" s="1002">
        <v>236</v>
      </c>
      <c r="F3774" s="1003" t="s">
        <v>3974</v>
      </c>
      <c r="H3774" s="1016" t="s">
        <v>346</v>
      </c>
      <c r="I3774" s="1091" t="s">
        <v>8981</v>
      </c>
      <c r="J3774" s="996"/>
      <c r="K3774" s="997" t="str">
        <f t="shared" si="954"/>
        <v>Cap.5 Pct.1 Rd.236 Col.2</v>
      </c>
      <c r="L3774" s="1000">
        <f t="shared" si="949"/>
        <v>0</v>
      </c>
      <c r="M3774" s="1000">
        <f t="shared" si="950"/>
        <v>0</v>
      </c>
      <c r="N3774" s="1725">
        <f t="shared" si="951"/>
        <v>0</v>
      </c>
      <c r="Z3774" s="1006" t="str">
        <f t="shared" si="952"/>
        <v xml:space="preserve">Cap.5 Pct.1:  Daca cheltuielile cu personalul (Col.2) # 0, atunci Cifra de afaceri (Col.1) # 0 si invers, pentru Rd.(1 la n). </v>
      </c>
      <c r="AA3774" s="2205">
        <f t="shared" si="955"/>
        <v>1</v>
      </c>
      <c r="AB3774" s="3036">
        <v>155</v>
      </c>
    </row>
    <row r="3775" spans="1:28" x14ac:dyDescent="0.25">
      <c r="A3775" s="1708">
        <f t="shared" ca="1" si="947"/>
        <v>0</v>
      </c>
      <c r="B3775" s="1708">
        <f t="shared" si="948"/>
        <v>10155237</v>
      </c>
      <c r="C3775" s="1002">
        <v>155</v>
      </c>
      <c r="D3775" s="1797" t="s">
        <v>447</v>
      </c>
      <c r="E3775" s="1002">
        <v>237</v>
      </c>
      <c r="F3775" s="1003" t="s">
        <v>3974</v>
      </c>
      <c r="H3775" s="1016" t="s">
        <v>346</v>
      </c>
      <c r="I3775" s="1091" t="s">
        <v>8982</v>
      </c>
      <c r="J3775" s="996"/>
      <c r="K3775" s="997" t="str">
        <f t="shared" si="954"/>
        <v>Cap.5 Pct.1 Rd.237 Col.2</v>
      </c>
      <c r="L3775" s="1000">
        <f t="shared" si="949"/>
        <v>0</v>
      </c>
      <c r="M3775" s="1000">
        <f t="shared" si="950"/>
        <v>0</v>
      </c>
      <c r="N3775" s="1725">
        <f t="shared" si="951"/>
        <v>0</v>
      </c>
      <c r="Z3775" s="1006" t="str">
        <f t="shared" si="952"/>
        <v xml:space="preserve">Cap.5 Pct.1:  Daca cheltuielile cu personalul (Col.2) # 0, atunci Cifra de afaceri (Col.1) # 0 si invers, pentru Rd.(1 la n). </v>
      </c>
      <c r="AA3775" s="2205">
        <f t="shared" si="955"/>
        <v>1</v>
      </c>
      <c r="AB3775" s="3036">
        <v>155</v>
      </c>
    </row>
    <row r="3776" spans="1:28" x14ac:dyDescent="0.25">
      <c r="A3776" s="1708">
        <f t="shared" ca="1" si="947"/>
        <v>0</v>
      </c>
      <c r="B3776" s="1708">
        <f t="shared" si="948"/>
        <v>10155238</v>
      </c>
      <c r="C3776" s="1002">
        <v>155</v>
      </c>
      <c r="D3776" s="1797" t="s">
        <v>447</v>
      </c>
      <c r="E3776" s="1002">
        <v>238</v>
      </c>
      <c r="F3776" s="1003" t="s">
        <v>3974</v>
      </c>
      <c r="H3776" s="1016" t="s">
        <v>346</v>
      </c>
      <c r="I3776" s="1091" t="s">
        <v>8983</v>
      </c>
      <c r="J3776" s="996"/>
      <c r="K3776" s="997" t="str">
        <f t="shared" si="954"/>
        <v>Cap.5 Pct.1 Rd.238 Col.2</v>
      </c>
      <c r="L3776" s="1000">
        <f t="shared" si="949"/>
        <v>0</v>
      </c>
      <c r="M3776" s="1000">
        <f t="shared" si="950"/>
        <v>0</v>
      </c>
      <c r="N3776" s="1725">
        <f t="shared" si="951"/>
        <v>0</v>
      </c>
      <c r="Z3776" s="1006" t="str">
        <f t="shared" si="952"/>
        <v xml:space="preserve">Cap.5 Pct.1:  Daca cheltuielile cu personalul (Col.2) # 0, atunci Cifra de afaceri (Col.1) # 0 si invers, pentru Rd.(1 la n). </v>
      </c>
      <c r="AA3776" s="2205">
        <f t="shared" si="955"/>
        <v>1</v>
      </c>
      <c r="AB3776" s="3036">
        <v>155</v>
      </c>
    </row>
    <row r="3777" spans="1:28" x14ac:dyDescent="0.25">
      <c r="A3777" s="1708">
        <f t="shared" ref="A3777:A3840" ca="1" si="956">IF(D3777="DA",IF(ISERROR(N3777),A3776+1,IF(N3777=1,A3776+1,A3776)),A3776)</f>
        <v>0</v>
      </c>
      <c r="B3777" s="1708">
        <f t="shared" si="948"/>
        <v>10155239</v>
      </c>
      <c r="C3777" s="1002">
        <v>155</v>
      </c>
      <c r="D3777" s="1797" t="s">
        <v>447</v>
      </c>
      <c r="E3777" s="1002">
        <v>239</v>
      </c>
      <c r="F3777" s="1003" t="s">
        <v>3974</v>
      </c>
      <c r="H3777" s="1016" t="s">
        <v>346</v>
      </c>
      <c r="I3777" s="1091" t="s">
        <v>8984</v>
      </c>
      <c r="J3777" s="996"/>
      <c r="K3777" s="997" t="str">
        <f t="shared" si="954"/>
        <v>Cap.5 Pct.1 Rd.239 Col.2</v>
      </c>
      <c r="L3777" s="1000">
        <f t="shared" si="949"/>
        <v>0</v>
      </c>
      <c r="M3777" s="1000">
        <f t="shared" si="950"/>
        <v>0</v>
      </c>
      <c r="N3777" s="1725">
        <f t="shared" si="951"/>
        <v>0</v>
      </c>
      <c r="Z3777" s="1006" t="str">
        <f t="shared" si="952"/>
        <v xml:space="preserve">Cap.5 Pct.1:  Daca cheltuielile cu personalul (Col.2) # 0, atunci Cifra de afaceri (Col.1) # 0 si invers, pentru Rd.(1 la n). </v>
      </c>
      <c r="AA3777" s="2205">
        <f t="shared" si="955"/>
        <v>1</v>
      </c>
      <c r="AB3777" s="3036">
        <v>155</v>
      </c>
    </row>
    <row r="3778" spans="1:28" x14ac:dyDescent="0.25">
      <c r="A3778" s="1708">
        <f t="shared" ca="1" si="956"/>
        <v>0</v>
      </c>
      <c r="B3778" s="1708">
        <f t="shared" si="948"/>
        <v>10155240</v>
      </c>
      <c r="C3778" s="1002">
        <v>155</v>
      </c>
      <c r="D3778" s="1797" t="s">
        <v>447</v>
      </c>
      <c r="E3778" s="1002">
        <v>240</v>
      </c>
      <c r="F3778" s="1003" t="s">
        <v>3974</v>
      </c>
      <c r="H3778" s="1016" t="s">
        <v>346</v>
      </c>
      <c r="I3778" s="1091" t="s">
        <v>8985</v>
      </c>
      <c r="J3778" s="996"/>
      <c r="K3778" s="997" t="str">
        <f t="shared" si="954"/>
        <v>Cap.5 Pct.1 Rd.240 Col.2</v>
      </c>
      <c r="L3778" s="1000">
        <f t="shared" si="949"/>
        <v>0</v>
      </c>
      <c r="M3778" s="1000">
        <f t="shared" si="950"/>
        <v>0</v>
      </c>
      <c r="N3778" s="1725">
        <f t="shared" si="951"/>
        <v>0</v>
      </c>
      <c r="Z3778" s="1006" t="str">
        <f t="shared" si="952"/>
        <v xml:space="preserve">Cap.5 Pct.1:  Daca cheltuielile cu personalul (Col.2) # 0, atunci Cifra de afaceri (Col.1) # 0 si invers, pentru Rd.(1 la n). </v>
      </c>
      <c r="AA3778" s="2205">
        <f t="shared" si="955"/>
        <v>1</v>
      </c>
      <c r="AB3778" s="3036">
        <v>155</v>
      </c>
    </row>
    <row r="3779" spans="1:28" x14ac:dyDescent="0.25">
      <c r="A3779" s="1708">
        <f t="shared" ca="1" si="956"/>
        <v>0</v>
      </c>
      <c r="B3779" s="1708">
        <f t="shared" si="948"/>
        <v>10155241</v>
      </c>
      <c r="C3779" s="1002">
        <v>155</v>
      </c>
      <c r="D3779" s="1797" t="s">
        <v>447</v>
      </c>
      <c r="E3779" s="1002">
        <v>241</v>
      </c>
      <c r="F3779" s="1003" t="s">
        <v>3974</v>
      </c>
      <c r="H3779" s="1016" t="s">
        <v>346</v>
      </c>
      <c r="I3779" s="1091" t="s">
        <v>8986</v>
      </c>
      <c r="J3779" s="996"/>
      <c r="K3779" s="997" t="str">
        <f t="shared" si="954"/>
        <v>Cap.5 Pct.1 Rd.241 Col.2</v>
      </c>
      <c r="L3779" s="1000">
        <f t="shared" si="949"/>
        <v>0</v>
      </c>
      <c r="M3779" s="1000">
        <f t="shared" si="950"/>
        <v>0</v>
      </c>
      <c r="N3779" s="1725">
        <f t="shared" si="951"/>
        <v>0</v>
      </c>
      <c r="Z3779" s="1006" t="str">
        <f t="shared" si="952"/>
        <v xml:space="preserve">Cap.5 Pct.1:  Daca cheltuielile cu personalul (Col.2) # 0, atunci Cifra de afaceri (Col.1) # 0 si invers, pentru Rd.(1 la n). </v>
      </c>
      <c r="AA3779" s="2205">
        <f t="shared" si="955"/>
        <v>1</v>
      </c>
      <c r="AB3779" s="3036">
        <v>155</v>
      </c>
    </row>
    <row r="3780" spans="1:28" x14ac:dyDescent="0.25">
      <c r="A3780" s="1708">
        <f t="shared" ca="1" si="956"/>
        <v>0</v>
      </c>
      <c r="B3780" s="1708">
        <f t="shared" si="948"/>
        <v>10155242</v>
      </c>
      <c r="C3780" s="1002">
        <v>155</v>
      </c>
      <c r="D3780" s="1797" t="s">
        <v>447</v>
      </c>
      <c r="E3780" s="1002">
        <v>242</v>
      </c>
      <c r="F3780" s="1003" t="s">
        <v>3974</v>
      </c>
      <c r="H3780" s="1016" t="s">
        <v>346</v>
      </c>
      <c r="I3780" s="1091" t="s">
        <v>8987</v>
      </c>
      <c r="J3780" s="996"/>
      <c r="K3780" s="997" t="str">
        <f t="shared" si="954"/>
        <v>Cap.5 Pct.1 Rd.242 Col.2</v>
      </c>
      <c r="L3780" s="1000">
        <f t="shared" si="949"/>
        <v>0</v>
      </c>
      <c r="M3780" s="1000">
        <f t="shared" si="950"/>
        <v>0</v>
      </c>
      <c r="N3780" s="1725">
        <f t="shared" si="951"/>
        <v>0</v>
      </c>
      <c r="Z3780" s="1006" t="str">
        <f t="shared" si="952"/>
        <v xml:space="preserve">Cap.5 Pct.1:  Daca cheltuielile cu personalul (Col.2) # 0, atunci Cifra de afaceri (Col.1) # 0 si invers, pentru Rd.(1 la n). </v>
      </c>
      <c r="AA3780" s="2205">
        <f t="shared" si="955"/>
        <v>1</v>
      </c>
      <c r="AB3780" s="3036">
        <v>155</v>
      </c>
    </row>
    <row r="3781" spans="1:28" x14ac:dyDescent="0.25">
      <c r="A3781" s="1708">
        <f t="shared" ca="1" si="956"/>
        <v>0</v>
      </c>
      <c r="B3781" s="1708">
        <f t="shared" si="948"/>
        <v>10155243</v>
      </c>
      <c r="C3781" s="1002">
        <v>155</v>
      </c>
      <c r="D3781" s="1797" t="s">
        <v>447</v>
      </c>
      <c r="E3781" s="1002">
        <v>243</v>
      </c>
      <c r="F3781" s="1003" t="s">
        <v>3974</v>
      </c>
      <c r="H3781" s="1016" t="s">
        <v>346</v>
      </c>
      <c r="I3781" s="1091" t="s">
        <v>8988</v>
      </c>
      <c r="J3781" s="996"/>
      <c r="K3781" s="997" t="str">
        <f t="shared" si="954"/>
        <v>Cap.5 Pct.1 Rd.243 Col.2</v>
      </c>
      <c r="L3781" s="1000">
        <f t="shared" si="949"/>
        <v>0</v>
      </c>
      <c r="M3781" s="1000">
        <f t="shared" si="950"/>
        <v>0</v>
      </c>
      <c r="N3781" s="1725">
        <f t="shared" si="951"/>
        <v>0</v>
      </c>
      <c r="Z3781" s="1006" t="str">
        <f t="shared" si="952"/>
        <v xml:space="preserve">Cap.5 Pct.1:  Daca cheltuielile cu personalul (Col.2) # 0, atunci Cifra de afaceri (Col.1) # 0 si invers, pentru Rd.(1 la n). </v>
      </c>
      <c r="AA3781" s="2205">
        <f t="shared" si="955"/>
        <v>1</v>
      </c>
      <c r="AB3781" s="3036">
        <v>155</v>
      </c>
    </row>
    <row r="3782" spans="1:28" x14ac:dyDescent="0.25">
      <c r="A3782" s="1708">
        <f t="shared" ca="1" si="956"/>
        <v>0</v>
      </c>
      <c r="B3782" s="1708">
        <f t="shared" si="948"/>
        <v>10155244</v>
      </c>
      <c r="C3782" s="1002">
        <v>155</v>
      </c>
      <c r="D3782" s="1797" t="s">
        <v>447</v>
      </c>
      <c r="E3782" s="1002">
        <v>244</v>
      </c>
      <c r="F3782" s="1003" t="s">
        <v>3974</v>
      </c>
      <c r="H3782" s="1016" t="s">
        <v>346</v>
      </c>
      <c r="I3782" s="1091" t="s">
        <v>8989</v>
      </c>
      <c r="J3782" s="996"/>
      <c r="K3782" s="997" t="str">
        <f t="shared" si="954"/>
        <v>Cap.5 Pct.1 Rd.244 Col.2</v>
      </c>
      <c r="L3782" s="1000">
        <f t="shared" si="949"/>
        <v>0</v>
      </c>
      <c r="M3782" s="1000">
        <f t="shared" si="950"/>
        <v>0</v>
      </c>
      <c r="N3782" s="1725">
        <f t="shared" si="951"/>
        <v>0</v>
      </c>
      <c r="Z3782" s="1006" t="str">
        <f t="shared" si="952"/>
        <v xml:space="preserve">Cap.5 Pct.1:  Daca cheltuielile cu personalul (Col.2) # 0, atunci Cifra de afaceri (Col.1) # 0 si invers, pentru Rd.(1 la n). </v>
      </c>
      <c r="AA3782" s="2205">
        <f t="shared" si="955"/>
        <v>1</v>
      </c>
      <c r="AB3782" s="3036">
        <v>155</v>
      </c>
    </row>
    <row r="3783" spans="1:28" x14ac:dyDescent="0.25">
      <c r="A3783" s="1708">
        <f t="shared" ca="1" si="956"/>
        <v>0</v>
      </c>
      <c r="B3783" s="1708">
        <f t="shared" si="948"/>
        <v>10155245</v>
      </c>
      <c r="C3783" s="1002">
        <v>155</v>
      </c>
      <c r="D3783" s="1797" t="s">
        <v>447</v>
      </c>
      <c r="E3783" s="1002">
        <v>245</v>
      </c>
      <c r="F3783" s="1003" t="s">
        <v>3974</v>
      </c>
      <c r="H3783" s="1016" t="s">
        <v>346</v>
      </c>
      <c r="I3783" s="1091" t="s">
        <v>8990</v>
      </c>
      <c r="J3783" s="996"/>
      <c r="K3783" s="997" t="str">
        <f t="shared" si="954"/>
        <v>Cap.5 Pct.1 Rd.245 Col.2</v>
      </c>
      <c r="L3783" s="1000">
        <f t="shared" si="949"/>
        <v>0</v>
      </c>
      <c r="M3783" s="1000">
        <f t="shared" si="950"/>
        <v>0</v>
      </c>
      <c r="N3783" s="1725">
        <f t="shared" si="951"/>
        <v>0</v>
      </c>
      <c r="Z3783" s="1006" t="str">
        <f t="shared" si="952"/>
        <v xml:space="preserve">Cap.5 Pct.1:  Daca cheltuielile cu personalul (Col.2) # 0, atunci Cifra de afaceri (Col.1) # 0 si invers, pentru Rd.(1 la n). </v>
      </c>
      <c r="AA3783" s="2205">
        <f t="shared" si="955"/>
        <v>1</v>
      </c>
      <c r="AB3783" s="3036">
        <v>155</v>
      </c>
    </row>
    <row r="3784" spans="1:28" x14ac:dyDescent="0.25">
      <c r="A3784" s="1708">
        <f t="shared" ca="1" si="956"/>
        <v>0</v>
      </c>
      <c r="B3784" s="1708">
        <f t="shared" si="948"/>
        <v>10155246</v>
      </c>
      <c r="C3784" s="1002">
        <v>155</v>
      </c>
      <c r="D3784" s="1797" t="s">
        <v>447</v>
      </c>
      <c r="E3784" s="1002">
        <v>246</v>
      </c>
      <c r="F3784" s="1003" t="s">
        <v>3974</v>
      </c>
      <c r="H3784" s="1016" t="s">
        <v>346</v>
      </c>
      <c r="I3784" s="1091" t="s">
        <v>8991</v>
      </c>
      <c r="J3784" s="996"/>
      <c r="K3784" s="997" t="str">
        <f t="shared" si="954"/>
        <v>Cap.5 Pct.1 Rd.246 Col.2</v>
      </c>
      <c r="L3784" s="1000">
        <f t="shared" si="949"/>
        <v>0</v>
      </c>
      <c r="M3784" s="1000">
        <f t="shared" si="950"/>
        <v>0</v>
      </c>
      <c r="N3784" s="1725">
        <f t="shared" si="951"/>
        <v>0</v>
      </c>
      <c r="Z3784" s="1006" t="str">
        <f t="shared" si="952"/>
        <v xml:space="preserve">Cap.5 Pct.1:  Daca cheltuielile cu personalul (Col.2) # 0, atunci Cifra de afaceri (Col.1) # 0 si invers, pentru Rd.(1 la n). </v>
      </c>
      <c r="AA3784" s="2205">
        <f t="shared" si="955"/>
        <v>1</v>
      </c>
      <c r="AB3784" s="3036">
        <v>155</v>
      </c>
    </row>
    <row r="3785" spans="1:28" x14ac:dyDescent="0.25">
      <c r="A3785" s="1708">
        <f t="shared" ca="1" si="956"/>
        <v>0</v>
      </c>
      <c r="B3785" s="1708">
        <f t="shared" si="948"/>
        <v>10155247</v>
      </c>
      <c r="C3785" s="1002">
        <v>155</v>
      </c>
      <c r="D3785" s="1797" t="s">
        <v>447</v>
      </c>
      <c r="E3785" s="1002">
        <v>247</v>
      </c>
      <c r="F3785" s="1003" t="s">
        <v>3974</v>
      </c>
      <c r="H3785" s="1016" t="s">
        <v>346</v>
      </c>
      <c r="I3785" s="1091" t="s">
        <v>8992</v>
      </c>
      <c r="J3785" s="996"/>
      <c r="K3785" s="997" t="str">
        <f t="shared" si="954"/>
        <v>Cap.5 Pct.1 Rd.247 Col.2</v>
      </c>
      <c r="L3785" s="1000">
        <f t="shared" si="949"/>
        <v>0</v>
      </c>
      <c r="M3785" s="1000">
        <f t="shared" si="950"/>
        <v>0</v>
      </c>
      <c r="N3785" s="1725">
        <f t="shared" si="951"/>
        <v>0</v>
      </c>
      <c r="Z3785" s="1006" t="str">
        <f t="shared" si="952"/>
        <v xml:space="preserve">Cap.5 Pct.1:  Daca cheltuielile cu personalul (Col.2) # 0, atunci Cifra de afaceri (Col.1) # 0 si invers, pentru Rd.(1 la n). </v>
      </c>
      <c r="AA3785" s="2205">
        <f t="shared" si="955"/>
        <v>1</v>
      </c>
      <c r="AB3785" s="3036">
        <v>155</v>
      </c>
    </row>
    <row r="3786" spans="1:28" x14ac:dyDescent="0.25">
      <c r="A3786" s="1708">
        <f t="shared" ca="1" si="956"/>
        <v>0</v>
      </c>
      <c r="B3786" s="1708">
        <f t="shared" si="948"/>
        <v>10155248</v>
      </c>
      <c r="C3786" s="1002">
        <v>155</v>
      </c>
      <c r="D3786" s="1797" t="s">
        <v>447</v>
      </c>
      <c r="E3786" s="1002">
        <v>248</v>
      </c>
      <c r="F3786" s="1003" t="s">
        <v>3974</v>
      </c>
      <c r="H3786" s="1016" t="s">
        <v>346</v>
      </c>
      <c r="I3786" s="1091" t="s">
        <v>8993</v>
      </c>
      <c r="J3786" s="996"/>
      <c r="K3786" s="997" t="str">
        <f t="shared" si="954"/>
        <v>Cap.5 Pct.1 Rd.248 Col.2</v>
      </c>
      <c r="L3786" s="1000">
        <f t="shared" si="949"/>
        <v>0</v>
      </c>
      <c r="M3786" s="1000">
        <f t="shared" si="950"/>
        <v>0</v>
      </c>
      <c r="N3786" s="1725">
        <f t="shared" si="951"/>
        <v>0</v>
      </c>
      <c r="Z3786" s="1006" t="str">
        <f t="shared" si="952"/>
        <v xml:space="preserve">Cap.5 Pct.1:  Daca cheltuielile cu personalul (Col.2) # 0, atunci Cifra de afaceri (Col.1) # 0 si invers, pentru Rd.(1 la n). </v>
      </c>
      <c r="AA3786" s="2205">
        <f t="shared" si="955"/>
        <v>1</v>
      </c>
      <c r="AB3786" s="3036">
        <v>155</v>
      </c>
    </row>
    <row r="3787" spans="1:28" x14ac:dyDescent="0.25">
      <c r="A3787" s="1708">
        <f t="shared" ca="1" si="956"/>
        <v>0</v>
      </c>
      <c r="B3787" s="1708">
        <f t="shared" ref="B3787:B3850" si="957">VALUE("1"&amp;TEXT(C3787,"0000")&amp;TEXT(E3787,"000"))</f>
        <v>10155249</v>
      </c>
      <c r="C3787" s="1002">
        <v>155</v>
      </c>
      <c r="D3787" s="1797" t="s">
        <v>447</v>
      </c>
      <c r="E3787" s="1002">
        <v>249</v>
      </c>
      <c r="F3787" s="1003" t="s">
        <v>3974</v>
      </c>
      <c r="H3787" s="1016" t="s">
        <v>346</v>
      </c>
      <c r="I3787" s="1091" t="s">
        <v>8994</v>
      </c>
      <c r="J3787" s="996"/>
      <c r="K3787" s="997" t="str">
        <f t="shared" si="954"/>
        <v>Cap.5 Pct.1 Rd.249 Col.2</v>
      </c>
      <c r="L3787" s="1000">
        <f t="shared" si="949"/>
        <v>0</v>
      </c>
      <c r="M3787" s="1000">
        <f t="shared" si="950"/>
        <v>0</v>
      </c>
      <c r="N3787" s="1725">
        <f t="shared" si="951"/>
        <v>0</v>
      </c>
      <c r="Z3787" s="1006" t="str">
        <f t="shared" si="952"/>
        <v xml:space="preserve">Cap.5 Pct.1:  Daca cheltuielile cu personalul (Col.2) # 0, atunci Cifra de afaceri (Col.1) # 0 si invers, pentru Rd.(1 la n). </v>
      </c>
      <c r="AA3787" s="2205">
        <f t="shared" si="955"/>
        <v>1</v>
      </c>
      <c r="AB3787" s="3036">
        <v>155</v>
      </c>
    </row>
    <row r="3788" spans="1:28" x14ac:dyDescent="0.25">
      <c r="A3788" s="1708">
        <f t="shared" ca="1" si="956"/>
        <v>0</v>
      </c>
      <c r="B3788" s="1708">
        <f t="shared" si="957"/>
        <v>10155250</v>
      </c>
      <c r="C3788" s="1002">
        <v>155</v>
      </c>
      <c r="D3788" s="1797" t="s">
        <v>447</v>
      </c>
      <c r="E3788" s="1002">
        <v>250</v>
      </c>
      <c r="F3788" s="1003" t="s">
        <v>3974</v>
      </c>
      <c r="H3788" s="1016" t="s">
        <v>346</v>
      </c>
      <c r="I3788" s="1091" t="s">
        <v>8995</v>
      </c>
      <c r="J3788" s="996"/>
      <c r="K3788" s="997" t="str">
        <f t="shared" si="954"/>
        <v>Cap.5 Pct.1 Rd.250 Col.2</v>
      </c>
      <c r="L3788" s="1000">
        <f t="shared" si="949"/>
        <v>0</v>
      </c>
      <c r="M3788" s="1000">
        <f t="shared" si="950"/>
        <v>0</v>
      </c>
      <c r="N3788" s="1725">
        <f t="shared" si="951"/>
        <v>0</v>
      </c>
      <c r="Z3788" s="1006" t="str">
        <f t="shared" si="952"/>
        <v xml:space="preserve">Cap.5 Pct.1:  Daca cheltuielile cu personalul (Col.2) # 0, atunci Cifra de afaceri (Col.1) # 0 si invers, pentru Rd.(1 la n). </v>
      </c>
      <c r="AA3788" s="2205">
        <f t="shared" si="955"/>
        <v>1</v>
      </c>
      <c r="AB3788" s="3036">
        <v>155</v>
      </c>
    </row>
    <row r="3789" spans="1:28" x14ac:dyDescent="0.25">
      <c r="A3789" s="1708">
        <f t="shared" ca="1" si="956"/>
        <v>0</v>
      </c>
      <c r="B3789" s="1708">
        <f t="shared" si="957"/>
        <v>10155251</v>
      </c>
      <c r="C3789" s="1002">
        <v>155</v>
      </c>
      <c r="D3789" s="1797" t="s">
        <v>447</v>
      </c>
      <c r="E3789" s="1002">
        <v>251</v>
      </c>
      <c r="F3789" s="1003" t="s">
        <v>3974</v>
      </c>
      <c r="H3789" s="1016" t="s">
        <v>346</v>
      </c>
      <c r="I3789" s="1091" t="s">
        <v>8996</v>
      </c>
      <c r="J3789" s="996"/>
      <c r="K3789" s="997" t="str">
        <f t="shared" si="954"/>
        <v>Cap.5 Pct.1 Rd.251 Col.2</v>
      </c>
      <c r="L3789" s="1000">
        <f t="shared" si="949"/>
        <v>0</v>
      </c>
      <c r="M3789" s="1000">
        <f t="shared" si="950"/>
        <v>0</v>
      </c>
      <c r="N3789" s="1725">
        <f t="shared" si="951"/>
        <v>0</v>
      </c>
      <c r="Z3789" s="1006" t="str">
        <f t="shared" si="952"/>
        <v xml:space="preserve">Cap.5 Pct.1:  Daca cheltuielile cu personalul (Col.2) # 0, atunci Cifra de afaceri (Col.1) # 0 si invers, pentru Rd.(1 la n). </v>
      </c>
      <c r="AA3789" s="2205">
        <f t="shared" si="955"/>
        <v>1</v>
      </c>
      <c r="AB3789" s="3036">
        <v>155</v>
      </c>
    </row>
    <row r="3790" spans="1:28" x14ac:dyDescent="0.25">
      <c r="A3790" s="1708">
        <f t="shared" ca="1" si="956"/>
        <v>0</v>
      </c>
      <c r="B3790" s="1708">
        <f t="shared" si="957"/>
        <v>10155252</v>
      </c>
      <c r="C3790" s="1002">
        <v>155</v>
      </c>
      <c r="D3790" s="1797" t="s">
        <v>447</v>
      </c>
      <c r="E3790" s="1002">
        <v>252</v>
      </c>
      <c r="F3790" s="1003" t="s">
        <v>3974</v>
      </c>
      <c r="H3790" s="1016" t="s">
        <v>346</v>
      </c>
      <c r="I3790" s="1091" t="s">
        <v>8997</v>
      </c>
      <c r="J3790" s="996"/>
      <c r="K3790" s="997" t="str">
        <f t="shared" si="954"/>
        <v>Cap.5 Pct.1 Rd.252 Col.2</v>
      </c>
      <c r="L3790" s="1000">
        <f t="shared" si="949"/>
        <v>0</v>
      </c>
      <c r="M3790" s="1000">
        <f t="shared" si="950"/>
        <v>0</v>
      </c>
      <c r="N3790" s="1725">
        <f t="shared" si="951"/>
        <v>0</v>
      </c>
      <c r="Z3790" s="1006" t="str">
        <f t="shared" si="952"/>
        <v xml:space="preserve">Cap.5 Pct.1:  Daca cheltuielile cu personalul (Col.2) # 0, atunci Cifra de afaceri (Col.1) # 0 si invers, pentru Rd.(1 la n). </v>
      </c>
      <c r="AA3790" s="2205">
        <f t="shared" si="955"/>
        <v>1</v>
      </c>
      <c r="AB3790" s="3036">
        <v>155</v>
      </c>
    </row>
    <row r="3791" spans="1:28" x14ac:dyDescent="0.25">
      <c r="A3791" s="1708">
        <f t="shared" ca="1" si="956"/>
        <v>0</v>
      </c>
      <c r="B3791" s="1708">
        <f t="shared" si="957"/>
        <v>10155253</v>
      </c>
      <c r="C3791" s="1002">
        <v>155</v>
      </c>
      <c r="D3791" s="1797" t="s">
        <v>447</v>
      </c>
      <c r="E3791" s="1002">
        <v>253</v>
      </c>
      <c r="F3791" s="1003" t="s">
        <v>3974</v>
      </c>
      <c r="H3791" s="1016" t="s">
        <v>346</v>
      </c>
      <c r="I3791" s="1091" t="s">
        <v>8998</v>
      </c>
      <c r="J3791" s="996"/>
      <c r="K3791" s="997" t="str">
        <f t="shared" si="954"/>
        <v>Cap.5 Pct.1 Rd.253 Col.2</v>
      </c>
      <c r="L3791" s="1000">
        <f t="shared" si="949"/>
        <v>0</v>
      </c>
      <c r="M3791" s="1000">
        <f t="shared" si="950"/>
        <v>0</v>
      </c>
      <c r="N3791" s="1725">
        <f t="shared" si="951"/>
        <v>0</v>
      </c>
      <c r="Z3791" s="1006" t="str">
        <f t="shared" si="952"/>
        <v xml:space="preserve">Cap.5 Pct.1:  Daca cheltuielile cu personalul (Col.2) # 0, atunci Cifra de afaceri (Col.1) # 0 si invers, pentru Rd.(1 la n). </v>
      </c>
      <c r="AA3791" s="2205">
        <f t="shared" si="955"/>
        <v>1</v>
      </c>
      <c r="AB3791" s="3036">
        <v>155</v>
      </c>
    </row>
    <row r="3792" spans="1:28" x14ac:dyDescent="0.25">
      <c r="A3792" s="1708">
        <f t="shared" ca="1" si="956"/>
        <v>0</v>
      </c>
      <c r="B3792" s="1708">
        <f t="shared" si="957"/>
        <v>10155254</v>
      </c>
      <c r="C3792" s="1002">
        <v>155</v>
      </c>
      <c r="D3792" s="1797" t="s">
        <v>447</v>
      </c>
      <c r="E3792" s="1002">
        <v>254</v>
      </c>
      <c r="F3792" s="1003" t="s">
        <v>3974</v>
      </c>
      <c r="H3792" s="1016" t="s">
        <v>346</v>
      </c>
      <c r="I3792" s="1091" t="s">
        <v>8999</v>
      </c>
      <c r="J3792" s="996"/>
      <c r="K3792" s="997" t="str">
        <f t="shared" si="954"/>
        <v>Cap.5 Pct.1 Rd.254 Col.2</v>
      </c>
      <c r="L3792" s="1000">
        <f t="shared" si="949"/>
        <v>0</v>
      </c>
      <c r="M3792" s="1000">
        <f t="shared" si="950"/>
        <v>0</v>
      </c>
      <c r="N3792" s="1725">
        <f t="shared" si="951"/>
        <v>0</v>
      </c>
      <c r="Z3792" s="1006" t="str">
        <f t="shared" si="952"/>
        <v xml:space="preserve">Cap.5 Pct.1:  Daca cheltuielile cu personalul (Col.2) # 0, atunci Cifra de afaceri (Col.1) # 0 si invers, pentru Rd.(1 la n). </v>
      </c>
      <c r="AA3792" s="2205">
        <f t="shared" si="955"/>
        <v>1</v>
      </c>
      <c r="AB3792" s="3036">
        <v>155</v>
      </c>
    </row>
    <row r="3793" spans="1:28" x14ac:dyDescent="0.25">
      <c r="A3793" s="1708">
        <f t="shared" ca="1" si="956"/>
        <v>0</v>
      </c>
      <c r="B3793" s="1708">
        <f t="shared" si="957"/>
        <v>10155255</v>
      </c>
      <c r="C3793" s="1002">
        <v>155</v>
      </c>
      <c r="D3793" s="1797" t="s">
        <v>447</v>
      </c>
      <c r="E3793" s="1002">
        <v>255</v>
      </c>
      <c r="F3793" s="1003" t="s">
        <v>3974</v>
      </c>
      <c r="H3793" s="1016" t="s">
        <v>346</v>
      </c>
      <c r="I3793" s="1091" t="s">
        <v>9000</v>
      </c>
      <c r="J3793" s="996"/>
      <c r="K3793" s="997" t="str">
        <f t="shared" si="954"/>
        <v>Cap.5 Pct.1 Rd.255 Col.2</v>
      </c>
      <c r="L3793" s="1000">
        <f t="shared" si="949"/>
        <v>0</v>
      </c>
      <c r="M3793" s="1000">
        <f t="shared" si="950"/>
        <v>0</v>
      </c>
      <c r="N3793" s="1725">
        <f t="shared" si="951"/>
        <v>0</v>
      </c>
      <c r="Z3793" s="1006" t="str">
        <f t="shared" si="952"/>
        <v xml:space="preserve">Cap.5 Pct.1:  Daca cheltuielile cu personalul (Col.2) # 0, atunci Cifra de afaceri (Col.1) # 0 si invers, pentru Rd.(1 la n). </v>
      </c>
      <c r="AA3793" s="2205">
        <f t="shared" si="955"/>
        <v>1</v>
      </c>
      <c r="AB3793" s="3036">
        <v>155</v>
      </c>
    </row>
    <row r="3794" spans="1:28" x14ac:dyDescent="0.25">
      <c r="A3794" s="1708">
        <f t="shared" ca="1" si="956"/>
        <v>0</v>
      </c>
      <c r="B3794" s="1708">
        <f t="shared" si="957"/>
        <v>10155256</v>
      </c>
      <c r="C3794" s="1002">
        <v>155</v>
      </c>
      <c r="D3794" s="1797" t="s">
        <v>447</v>
      </c>
      <c r="E3794" s="1002">
        <v>256</v>
      </c>
      <c r="F3794" s="1003" t="s">
        <v>3974</v>
      </c>
      <c r="H3794" s="1016" t="s">
        <v>346</v>
      </c>
      <c r="I3794" s="1091" t="s">
        <v>9001</v>
      </c>
      <c r="J3794" s="996"/>
      <c r="K3794" s="997" t="str">
        <f t="shared" si="954"/>
        <v>Cap.5 Pct.1 Rd.256 Col.2</v>
      </c>
      <c r="L3794" s="1000">
        <f t="shared" si="949"/>
        <v>0</v>
      </c>
      <c r="M3794" s="1000">
        <f t="shared" si="950"/>
        <v>0</v>
      </c>
      <c r="N3794" s="1725">
        <f t="shared" si="951"/>
        <v>0</v>
      </c>
      <c r="Z3794" s="1006" t="str">
        <f t="shared" si="952"/>
        <v xml:space="preserve">Cap.5 Pct.1:  Daca cheltuielile cu personalul (Col.2) # 0, atunci Cifra de afaceri (Col.1) # 0 si invers, pentru Rd.(1 la n). </v>
      </c>
      <c r="AA3794" s="2205">
        <f t="shared" si="955"/>
        <v>1</v>
      </c>
      <c r="AB3794" s="3036">
        <v>155</v>
      </c>
    </row>
    <row r="3795" spans="1:28" x14ac:dyDescent="0.25">
      <c r="A3795" s="1708">
        <f t="shared" ca="1" si="956"/>
        <v>0</v>
      </c>
      <c r="B3795" s="1708">
        <f t="shared" si="957"/>
        <v>10155257</v>
      </c>
      <c r="C3795" s="1002">
        <v>155</v>
      </c>
      <c r="D3795" s="1797" t="s">
        <v>447</v>
      </c>
      <c r="E3795" s="1002">
        <v>257</v>
      </c>
      <c r="F3795" s="1003" t="s">
        <v>3974</v>
      </c>
      <c r="H3795" s="1016" t="s">
        <v>346</v>
      </c>
      <c r="I3795" s="1091" t="s">
        <v>9002</v>
      </c>
      <c r="J3795" s="996"/>
      <c r="K3795" s="997" t="str">
        <f t="shared" si="954"/>
        <v>Cap.5 Pct.1 Rd.257 Col.2</v>
      </c>
      <c r="L3795" s="1000">
        <f t="shared" si="949"/>
        <v>0</v>
      </c>
      <c r="M3795" s="1000">
        <f t="shared" si="950"/>
        <v>0</v>
      </c>
      <c r="N3795" s="1725">
        <f t="shared" si="951"/>
        <v>0</v>
      </c>
      <c r="Z3795" s="1006" t="str">
        <f t="shared" si="952"/>
        <v xml:space="preserve">Cap.5 Pct.1:  Daca cheltuielile cu personalul (Col.2) # 0, atunci Cifra de afaceri (Col.1) # 0 si invers, pentru Rd.(1 la n). </v>
      </c>
      <c r="AA3795" s="2205">
        <f t="shared" si="955"/>
        <v>1</v>
      </c>
      <c r="AB3795" s="3036">
        <v>155</v>
      </c>
    </row>
    <row r="3796" spans="1:28" x14ac:dyDescent="0.25">
      <c r="A3796" s="1708">
        <f t="shared" ca="1" si="956"/>
        <v>0</v>
      </c>
      <c r="B3796" s="1708">
        <f t="shared" si="957"/>
        <v>10155258</v>
      </c>
      <c r="C3796" s="1002">
        <v>155</v>
      </c>
      <c r="D3796" s="1797" t="s">
        <v>447</v>
      </c>
      <c r="E3796" s="1002">
        <v>258</v>
      </c>
      <c r="F3796" s="1003" t="s">
        <v>3974</v>
      </c>
      <c r="H3796" s="1016" t="s">
        <v>346</v>
      </c>
      <c r="I3796" s="1091" t="s">
        <v>9003</v>
      </c>
      <c r="J3796" s="996"/>
      <c r="K3796" s="997" t="str">
        <f t="shared" si="954"/>
        <v>Cap.5 Pct.1 Rd.258 Col.2</v>
      </c>
      <c r="L3796" s="1000">
        <f t="shared" ref="L3796:L3838" si="958">IF(BI959="",0,BI959)</f>
        <v>0</v>
      </c>
      <c r="M3796" s="1000">
        <f t="shared" ref="M3796:M3838" si="959">IF(BJ959="",0,BJ959)</f>
        <v>0</v>
      </c>
      <c r="N3796" s="1725">
        <f t="shared" ref="N3796:N3838" si="960">IF(OR(AND(L3796=0,M3796=0),AND(L3796&lt;&gt;0,M3796&lt;&gt;0)),0,1)</f>
        <v>0</v>
      </c>
      <c r="Z3796" s="1006" t="str">
        <f t="shared" si="952"/>
        <v xml:space="preserve">Cap.5 Pct.1:  Daca cheltuielile cu personalul (Col.2) # 0, atunci Cifra de afaceri (Col.1) # 0 si invers, pentru Rd.(1 la n). </v>
      </c>
      <c r="AA3796" s="2205">
        <f t="shared" si="955"/>
        <v>1</v>
      </c>
      <c r="AB3796" s="3036">
        <v>155</v>
      </c>
    </row>
    <row r="3797" spans="1:28" x14ac:dyDescent="0.25">
      <c r="A3797" s="1708">
        <f t="shared" ca="1" si="956"/>
        <v>0</v>
      </c>
      <c r="B3797" s="1708">
        <f t="shared" si="957"/>
        <v>10155259</v>
      </c>
      <c r="C3797" s="1002">
        <v>155</v>
      </c>
      <c r="D3797" s="1797" t="s">
        <v>447</v>
      </c>
      <c r="E3797" s="1002">
        <v>259</v>
      </c>
      <c r="F3797" s="1003" t="s">
        <v>3974</v>
      </c>
      <c r="H3797" s="1016" t="s">
        <v>346</v>
      </c>
      <c r="I3797" s="1091" t="s">
        <v>9004</v>
      </c>
      <c r="J3797" s="996"/>
      <c r="K3797" s="997" t="str">
        <f t="shared" si="954"/>
        <v>Cap.5 Pct.1 Rd.259 Col.2</v>
      </c>
      <c r="L3797" s="1000">
        <f t="shared" si="958"/>
        <v>0</v>
      </c>
      <c r="M3797" s="1000">
        <f t="shared" si="959"/>
        <v>0</v>
      </c>
      <c r="N3797" s="1725">
        <f t="shared" si="960"/>
        <v>0</v>
      </c>
      <c r="Z3797" s="1006" t="str">
        <f t="shared" si="952"/>
        <v xml:space="preserve">Cap.5 Pct.1:  Daca cheltuielile cu personalul (Col.2) # 0, atunci Cifra de afaceri (Col.1) # 0 si invers, pentru Rd.(1 la n). </v>
      </c>
      <c r="AA3797" s="2205">
        <f t="shared" si="955"/>
        <v>1</v>
      </c>
      <c r="AB3797" s="3036">
        <v>155</v>
      </c>
    </row>
    <row r="3798" spans="1:28" x14ac:dyDescent="0.25">
      <c r="A3798" s="1708">
        <f t="shared" ca="1" si="956"/>
        <v>0</v>
      </c>
      <c r="B3798" s="1708">
        <f t="shared" si="957"/>
        <v>10155260</v>
      </c>
      <c r="C3798" s="1002">
        <v>155</v>
      </c>
      <c r="D3798" s="1797" t="s">
        <v>447</v>
      </c>
      <c r="E3798" s="1002">
        <v>260</v>
      </c>
      <c r="F3798" s="1003" t="s">
        <v>3974</v>
      </c>
      <c r="H3798" s="1016" t="s">
        <v>346</v>
      </c>
      <c r="I3798" s="1091" t="s">
        <v>9005</v>
      </c>
      <c r="J3798" s="996"/>
      <c r="K3798" s="997" t="str">
        <f t="shared" si="954"/>
        <v>Cap.5 Pct.1 Rd.260 Col.2</v>
      </c>
      <c r="L3798" s="1000">
        <f t="shared" si="958"/>
        <v>0</v>
      </c>
      <c r="M3798" s="1000">
        <f t="shared" si="959"/>
        <v>0</v>
      </c>
      <c r="N3798" s="1725">
        <f t="shared" si="960"/>
        <v>0</v>
      </c>
      <c r="Z3798" s="1006" t="str">
        <f t="shared" ref="Z3798:Z3837" si="961">Z3797</f>
        <v xml:space="preserve">Cap.5 Pct.1:  Daca cheltuielile cu personalul (Col.2) # 0, atunci Cifra de afaceri (Col.1) # 0 si invers, pentru Rd.(1 la n). </v>
      </c>
      <c r="AA3798" s="2205">
        <f t="shared" si="955"/>
        <v>1</v>
      </c>
      <c r="AB3798" s="3036">
        <v>155</v>
      </c>
    </row>
    <row r="3799" spans="1:28" x14ac:dyDescent="0.25">
      <c r="A3799" s="1708">
        <f t="shared" ca="1" si="956"/>
        <v>0</v>
      </c>
      <c r="B3799" s="1708">
        <f t="shared" si="957"/>
        <v>10155261</v>
      </c>
      <c r="C3799" s="1002">
        <v>155</v>
      </c>
      <c r="D3799" s="1797" t="s">
        <v>447</v>
      </c>
      <c r="E3799" s="1002">
        <v>261</v>
      </c>
      <c r="F3799" s="1003" t="s">
        <v>3974</v>
      </c>
      <c r="H3799" s="1016" t="s">
        <v>346</v>
      </c>
      <c r="I3799" s="1091" t="s">
        <v>9006</v>
      </c>
      <c r="J3799" s="996"/>
      <c r="K3799" s="997" t="str">
        <f t="shared" si="954"/>
        <v>Cap.5 Pct.1 Rd.261 Col.2</v>
      </c>
      <c r="L3799" s="1000">
        <f t="shared" si="958"/>
        <v>0</v>
      </c>
      <c r="M3799" s="1000">
        <f t="shared" si="959"/>
        <v>0</v>
      </c>
      <c r="N3799" s="1725">
        <f t="shared" si="960"/>
        <v>0</v>
      </c>
      <c r="Z3799" s="1006" t="str">
        <f t="shared" si="961"/>
        <v xml:space="preserve">Cap.5 Pct.1:  Daca cheltuielile cu personalul (Col.2) # 0, atunci Cifra de afaceri (Col.1) # 0 si invers, pentru Rd.(1 la n). </v>
      </c>
      <c r="AA3799" s="2205">
        <f t="shared" si="955"/>
        <v>1</v>
      </c>
      <c r="AB3799" s="3036">
        <v>155</v>
      </c>
    </row>
    <row r="3800" spans="1:28" x14ac:dyDescent="0.25">
      <c r="A3800" s="1708">
        <f t="shared" ca="1" si="956"/>
        <v>0</v>
      </c>
      <c r="B3800" s="1708">
        <f t="shared" si="957"/>
        <v>10155262</v>
      </c>
      <c r="C3800" s="1002">
        <v>155</v>
      </c>
      <c r="D3800" s="1797" t="s">
        <v>447</v>
      </c>
      <c r="E3800" s="1002">
        <v>262</v>
      </c>
      <c r="F3800" s="1003" t="s">
        <v>3974</v>
      </c>
      <c r="H3800" s="1016" t="s">
        <v>346</v>
      </c>
      <c r="I3800" s="1091" t="s">
        <v>9007</v>
      </c>
      <c r="J3800" s="996"/>
      <c r="K3800" s="997" t="str">
        <f t="shared" si="954"/>
        <v>Cap.5 Pct.1 Rd.262 Col.2</v>
      </c>
      <c r="L3800" s="1000">
        <f t="shared" si="958"/>
        <v>0</v>
      </c>
      <c r="M3800" s="1000">
        <f t="shared" si="959"/>
        <v>0</v>
      </c>
      <c r="N3800" s="1725">
        <f t="shared" si="960"/>
        <v>0</v>
      </c>
      <c r="Z3800" s="1006" t="str">
        <f t="shared" si="961"/>
        <v xml:space="preserve">Cap.5 Pct.1:  Daca cheltuielile cu personalul (Col.2) # 0, atunci Cifra de afaceri (Col.1) # 0 si invers, pentru Rd.(1 la n). </v>
      </c>
      <c r="AA3800" s="2205">
        <f t="shared" si="955"/>
        <v>1</v>
      </c>
      <c r="AB3800" s="3036">
        <v>155</v>
      </c>
    </row>
    <row r="3801" spans="1:28" x14ac:dyDescent="0.25">
      <c r="A3801" s="1708">
        <f t="shared" ca="1" si="956"/>
        <v>0</v>
      </c>
      <c r="B3801" s="1708">
        <f t="shared" si="957"/>
        <v>10155263</v>
      </c>
      <c r="C3801" s="1002">
        <v>155</v>
      </c>
      <c r="D3801" s="1797" t="s">
        <v>447</v>
      </c>
      <c r="E3801" s="1002">
        <v>263</v>
      </c>
      <c r="F3801" s="1003" t="s">
        <v>3974</v>
      </c>
      <c r="H3801" s="1016" t="s">
        <v>346</v>
      </c>
      <c r="I3801" s="1091" t="s">
        <v>9008</v>
      </c>
      <c r="J3801" s="996"/>
      <c r="K3801" s="997" t="str">
        <f t="shared" si="954"/>
        <v>Cap.5 Pct.1 Rd.263 Col.2</v>
      </c>
      <c r="L3801" s="1000">
        <f t="shared" si="958"/>
        <v>0</v>
      </c>
      <c r="M3801" s="1000">
        <f t="shared" si="959"/>
        <v>0</v>
      </c>
      <c r="N3801" s="1725">
        <f t="shared" si="960"/>
        <v>0</v>
      </c>
      <c r="Z3801" s="1006" t="str">
        <f t="shared" si="961"/>
        <v xml:space="preserve">Cap.5 Pct.1:  Daca cheltuielile cu personalul (Col.2) # 0, atunci Cifra de afaceri (Col.1) # 0 si invers, pentru Rd.(1 la n). </v>
      </c>
      <c r="AA3801" s="2205">
        <f t="shared" si="955"/>
        <v>1</v>
      </c>
      <c r="AB3801" s="3036">
        <v>155</v>
      </c>
    </row>
    <row r="3802" spans="1:28" x14ac:dyDescent="0.25">
      <c r="A3802" s="1708">
        <f t="shared" ca="1" si="956"/>
        <v>0</v>
      </c>
      <c r="B3802" s="1708">
        <f t="shared" si="957"/>
        <v>10155264</v>
      </c>
      <c r="C3802" s="1002">
        <v>155</v>
      </c>
      <c r="D3802" s="1797" t="s">
        <v>447</v>
      </c>
      <c r="E3802" s="1002">
        <v>264</v>
      </c>
      <c r="F3802" s="1003" t="s">
        <v>3974</v>
      </c>
      <c r="H3802" s="1016" t="s">
        <v>346</v>
      </c>
      <c r="I3802" s="1091" t="s">
        <v>9009</v>
      </c>
      <c r="J3802" s="996"/>
      <c r="K3802" s="997" t="str">
        <f t="shared" ref="K3802:K3838" si="962">"Cap.5 Pct.1 Rd."&amp;E3802&amp;" Col.2"</f>
        <v>Cap.5 Pct.1 Rd.264 Col.2</v>
      </c>
      <c r="L3802" s="1000">
        <f t="shared" si="958"/>
        <v>0</v>
      </c>
      <c r="M3802" s="1000">
        <f t="shared" si="959"/>
        <v>0</v>
      </c>
      <c r="N3802" s="1725">
        <f t="shared" si="960"/>
        <v>0</v>
      </c>
      <c r="Z3802" s="1006" t="str">
        <f t="shared" si="961"/>
        <v xml:space="preserve">Cap.5 Pct.1:  Daca cheltuielile cu personalul (Col.2) # 0, atunci Cifra de afaceri (Col.1) # 0 si invers, pentru Rd.(1 la n). </v>
      </c>
      <c r="AA3802" s="2205">
        <f t="shared" si="955"/>
        <v>1</v>
      </c>
      <c r="AB3802" s="3036">
        <v>155</v>
      </c>
    </row>
    <row r="3803" spans="1:28" x14ac:dyDescent="0.25">
      <c r="A3803" s="1708">
        <f t="shared" ca="1" si="956"/>
        <v>0</v>
      </c>
      <c r="B3803" s="1708">
        <f t="shared" si="957"/>
        <v>10155265</v>
      </c>
      <c r="C3803" s="1002">
        <v>155</v>
      </c>
      <c r="D3803" s="1797" t="s">
        <v>447</v>
      </c>
      <c r="E3803" s="1002">
        <v>265</v>
      </c>
      <c r="F3803" s="1003" t="s">
        <v>3974</v>
      </c>
      <c r="H3803" s="1016" t="s">
        <v>346</v>
      </c>
      <c r="I3803" s="1091" t="s">
        <v>9010</v>
      </c>
      <c r="J3803" s="996"/>
      <c r="K3803" s="997" t="str">
        <f t="shared" si="962"/>
        <v>Cap.5 Pct.1 Rd.265 Col.2</v>
      </c>
      <c r="L3803" s="1000">
        <f t="shared" si="958"/>
        <v>0</v>
      </c>
      <c r="M3803" s="1000">
        <f t="shared" si="959"/>
        <v>0</v>
      </c>
      <c r="N3803" s="1725">
        <f t="shared" si="960"/>
        <v>0</v>
      </c>
      <c r="Z3803" s="1006" t="str">
        <f t="shared" si="961"/>
        <v xml:space="preserve">Cap.5 Pct.1:  Daca cheltuielile cu personalul (Col.2) # 0, atunci Cifra de afaceri (Col.1) # 0 si invers, pentru Rd.(1 la n). </v>
      </c>
      <c r="AA3803" s="2205">
        <f t="shared" si="955"/>
        <v>1</v>
      </c>
      <c r="AB3803" s="3036">
        <v>155</v>
      </c>
    </row>
    <row r="3804" spans="1:28" x14ac:dyDescent="0.25">
      <c r="A3804" s="1708">
        <f t="shared" ca="1" si="956"/>
        <v>0</v>
      </c>
      <c r="B3804" s="1708">
        <f t="shared" si="957"/>
        <v>10155266</v>
      </c>
      <c r="C3804" s="1002">
        <v>155</v>
      </c>
      <c r="D3804" s="1797" t="s">
        <v>447</v>
      </c>
      <c r="E3804" s="1002">
        <v>266</v>
      </c>
      <c r="F3804" s="1003" t="s">
        <v>3974</v>
      </c>
      <c r="H3804" s="1016" t="s">
        <v>346</v>
      </c>
      <c r="I3804" s="1091" t="s">
        <v>9011</v>
      </c>
      <c r="J3804" s="996"/>
      <c r="K3804" s="997" t="str">
        <f t="shared" si="962"/>
        <v>Cap.5 Pct.1 Rd.266 Col.2</v>
      </c>
      <c r="L3804" s="1000">
        <f t="shared" si="958"/>
        <v>0</v>
      </c>
      <c r="M3804" s="1000">
        <f t="shared" si="959"/>
        <v>0</v>
      </c>
      <c r="N3804" s="1725">
        <f t="shared" si="960"/>
        <v>0</v>
      </c>
      <c r="Z3804" s="1006" t="str">
        <f t="shared" si="961"/>
        <v xml:space="preserve">Cap.5 Pct.1:  Daca cheltuielile cu personalul (Col.2) # 0, atunci Cifra de afaceri (Col.1) # 0 si invers, pentru Rd.(1 la n). </v>
      </c>
      <c r="AA3804" s="2205">
        <f t="shared" si="955"/>
        <v>1</v>
      </c>
      <c r="AB3804" s="3036">
        <v>155</v>
      </c>
    </row>
    <row r="3805" spans="1:28" x14ac:dyDescent="0.25">
      <c r="A3805" s="1708">
        <f t="shared" ca="1" si="956"/>
        <v>0</v>
      </c>
      <c r="B3805" s="1708">
        <f t="shared" si="957"/>
        <v>10155267</v>
      </c>
      <c r="C3805" s="1002">
        <v>155</v>
      </c>
      <c r="D3805" s="1797" t="s">
        <v>447</v>
      </c>
      <c r="E3805" s="1002">
        <v>267</v>
      </c>
      <c r="F3805" s="1003" t="s">
        <v>3974</v>
      </c>
      <c r="H3805" s="1016" t="s">
        <v>346</v>
      </c>
      <c r="I3805" s="1091" t="s">
        <v>9012</v>
      </c>
      <c r="J3805" s="996"/>
      <c r="K3805" s="997" t="str">
        <f t="shared" si="962"/>
        <v>Cap.5 Pct.1 Rd.267 Col.2</v>
      </c>
      <c r="L3805" s="1000">
        <f t="shared" si="958"/>
        <v>0</v>
      </c>
      <c r="M3805" s="1000">
        <f t="shared" si="959"/>
        <v>0</v>
      </c>
      <c r="N3805" s="1725">
        <f t="shared" si="960"/>
        <v>0</v>
      </c>
      <c r="Z3805" s="1006" t="str">
        <f t="shared" si="961"/>
        <v xml:space="preserve">Cap.5 Pct.1:  Daca cheltuielile cu personalul (Col.2) # 0, atunci Cifra de afaceri (Col.1) # 0 si invers, pentru Rd.(1 la n). </v>
      </c>
      <c r="AA3805" s="2205">
        <f t="shared" si="955"/>
        <v>1</v>
      </c>
      <c r="AB3805" s="3036">
        <v>155</v>
      </c>
    </row>
    <row r="3806" spans="1:28" x14ac:dyDescent="0.25">
      <c r="A3806" s="1708">
        <f t="shared" ca="1" si="956"/>
        <v>0</v>
      </c>
      <c r="B3806" s="1708">
        <f t="shared" si="957"/>
        <v>10155268</v>
      </c>
      <c r="C3806" s="1002">
        <v>155</v>
      </c>
      <c r="D3806" s="1797" t="s">
        <v>447</v>
      </c>
      <c r="E3806" s="1002">
        <v>268</v>
      </c>
      <c r="F3806" s="1003" t="s">
        <v>3974</v>
      </c>
      <c r="H3806" s="1016" t="s">
        <v>346</v>
      </c>
      <c r="I3806" s="1091" t="s">
        <v>9013</v>
      </c>
      <c r="J3806" s="996"/>
      <c r="K3806" s="997" t="str">
        <f t="shared" si="962"/>
        <v>Cap.5 Pct.1 Rd.268 Col.2</v>
      </c>
      <c r="L3806" s="1000">
        <f t="shared" si="958"/>
        <v>0</v>
      </c>
      <c r="M3806" s="1000">
        <f t="shared" si="959"/>
        <v>0</v>
      </c>
      <c r="N3806" s="1725">
        <f t="shared" si="960"/>
        <v>0</v>
      </c>
      <c r="Z3806" s="1006" t="str">
        <f t="shared" si="961"/>
        <v xml:space="preserve">Cap.5 Pct.1:  Daca cheltuielile cu personalul (Col.2) # 0, atunci Cifra de afaceri (Col.1) # 0 si invers, pentru Rd.(1 la n). </v>
      </c>
      <c r="AA3806" s="2205">
        <f t="shared" si="955"/>
        <v>1</v>
      </c>
      <c r="AB3806" s="3036">
        <v>155</v>
      </c>
    </row>
    <row r="3807" spans="1:28" x14ac:dyDescent="0.25">
      <c r="A3807" s="1708">
        <f t="shared" ca="1" si="956"/>
        <v>0</v>
      </c>
      <c r="B3807" s="1708">
        <f t="shared" si="957"/>
        <v>10155269</v>
      </c>
      <c r="C3807" s="1002">
        <v>155</v>
      </c>
      <c r="D3807" s="1797" t="s">
        <v>447</v>
      </c>
      <c r="E3807" s="1002">
        <v>269</v>
      </c>
      <c r="F3807" s="1003" t="s">
        <v>3974</v>
      </c>
      <c r="H3807" s="1016" t="s">
        <v>346</v>
      </c>
      <c r="I3807" s="1091" t="s">
        <v>9014</v>
      </c>
      <c r="J3807" s="996"/>
      <c r="K3807" s="997" t="str">
        <f t="shared" si="962"/>
        <v>Cap.5 Pct.1 Rd.269 Col.2</v>
      </c>
      <c r="L3807" s="1000">
        <f t="shared" si="958"/>
        <v>0</v>
      </c>
      <c r="M3807" s="1000">
        <f t="shared" si="959"/>
        <v>0</v>
      </c>
      <c r="N3807" s="1725">
        <f t="shared" si="960"/>
        <v>0</v>
      </c>
      <c r="Z3807" s="1006" t="str">
        <f t="shared" si="961"/>
        <v xml:space="preserve">Cap.5 Pct.1:  Daca cheltuielile cu personalul (Col.2) # 0, atunci Cifra de afaceri (Col.1) # 0 si invers, pentru Rd.(1 la n). </v>
      </c>
      <c r="AA3807" s="2205">
        <f t="shared" si="955"/>
        <v>1</v>
      </c>
      <c r="AB3807" s="3036">
        <v>155</v>
      </c>
    </row>
    <row r="3808" spans="1:28" x14ac:dyDescent="0.25">
      <c r="A3808" s="1708">
        <f t="shared" ca="1" si="956"/>
        <v>0</v>
      </c>
      <c r="B3808" s="1708">
        <f t="shared" si="957"/>
        <v>10155270</v>
      </c>
      <c r="C3808" s="1002">
        <v>155</v>
      </c>
      <c r="D3808" s="1797" t="s">
        <v>447</v>
      </c>
      <c r="E3808" s="1002">
        <v>270</v>
      </c>
      <c r="F3808" s="1003" t="s">
        <v>3974</v>
      </c>
      <c r="H3808" s="1016" t="s">
        <v>346</v>
      </c>
      <c r="I3808" s="1091" t="s">
        <v>9015</v>
      </c>
      <c r="J3808" s="996"/>
      <c r="K3808" s="997" t="str">
        <f t="shared" si="962"/>
        <v>Cap.5 Pct.1 Rd.270 Col.2</v>
      </c>
      <c r="L3808" s="1000">
        <f t="shared" si="958"/>
        <v>0</v>
      </c>
      <c r="M3808" s="1000">
        <f t="shared" si="959"/>
        <v>0</v>
      </c>
      <c r="N3808" s="1725">
        <f t="shared" si="960"/>
        <v>0</v>
      </c>
      <c r="Z3808" s="1006" t="str">
        <f t="shared" si="961"/>
        <v xml:space="preserve">Cap.5 Pct.1:  Daca cheltuielile cu personalul (Col.2) # 0, atunci Cifra de afaceri (Col.1) # 0 si invers, pentru Rd.(1 la n). </v>
      </c>
      <c r="AA3808" s="2205">
        <f t="shared" si="955"/>
        <v>1</v>
      </c>
      <c r="AB3808" s="3036">
        <v>155</v>
      </c>
    </row>
    <row r="3809" spans="1:28" x14ac:dyDescent="0.25">
      <c r="A3809" s="1708">
        <f t="shared" ca="1" si="956"/>
        <v>0</v>
      </c>
      <c r="B3809" s="1708">
        <f t="shared" si="957"/>
        <v>10155271</v>
      </c>
      <c r="C3809" s="1002">
        <v>155</v>
      </c>
      <c r="D3809" s="1797" t="s">
        <v>447</v>
      </c>
      <c r="E3809" s="1002">
        <v>271</v>
      </c>
      <c r="F3809" s="1003" t="s">
        <v>3974</v>
      </c>
      <c r="H3809" s="1016" t="s">
        <v>346</v>
      </c>
      <c r="I3809" s="1091" t="s">
        <v>9016</v>
      </c>
      <c r="J3809" s="996"/>
      <c r="K3809" s="997" t="str">
        <f t="shared" si="962"/>
        <v>Cap.5 Pct.1 Rd.271 Col.2</v>
      </c>
      <c r="L3809" s="1000">
        <f t="shared" si="958"/>
        <v>0</v>
      </c>
      <c r="M3809" s="1000">
        <f t="shared" si="959"/>
        <v>0</v>
      </c>
      <c r="N3809" s="1725">
        <f t="shared" si="960"/>
        <v>0</v>
      </c>
      <c r="Z3809" s="1006" t="str">
        <f t="shared" si="961"/>
        <v xml:space="preserve">Cap.5 Pct.1:  Daca cheltuielile cu personalul (Col.2) # 0, atunci Cifra de afaceri (Col.1) # 0 si invers, pentru Rd.(1 la n). </v>
      </c>
      <c r="AA3809" s="2205">
        <f t="shared" si="955"/>
        <v>1</v>
      </c>
      <c r="AB3809" s="3036">
        <v>155</v>
      </c>
    </row>
    <row r="3810" spans="1:28" x14ac:dyDescent="0.25">
      <c r="A3810" s="1708">
        <f t="shared" ca="1" si="956"/>
        <v>0</v>
      </c>
      <c r="B3810" s="1708">
        <f t="shared" si="957"/>
        <v>10155272</v>
      </c>
      <c r="C3810" s="1002">
        <v>155</v>
      </c>
      <c r="D3810" s="1797" t="s">
        <v>447</v>
      </c>
      <c r="E3810" s="1002">
        <v>272</v>
      </c>
      <c r="F3810" s="1003" t="s">
        <v>3974</v>
      </c>
      <c r="H3810" s="1016" t="s">
        <v>346</v>
      </c>
      <c r="I3810" s="1091" t="s">
        <v>9017</v>
      </c>
      <c r="J3810" s="996"/>
      <c r="K3810" s="997" t="str">
        <f t="shared" si="962"/>
        <v>Cap.5 Pct.1 Rd.272 Col.2</v>
      </c>
      <c r="L3810" s="1000">
        <f t="shared" si="958"/>
        <v>0</v>
      </c>
      <c r="M3810" s="1000">
        <f t="shared" si="959"/>
        <v>0</v>
      </c>
      <c r="N3810" s="1725">
        <f t="shared" si="960"/>
        <v>0</v>
      </c>
      <c r="Z3810" s="1006" t="str">
        <f t="shared" si="961"/>
        <v xml:space="preserve">Cap.5 Pct.1:  Daca cheltuielile cu personalul (Col.2) # 0, atunci Cifra de afaceri (Col.1) # 0 si invers, pentru Rd.(1 la n). </v>
      </c>
      <c r="AA3810" s="2205">
        <f t="shared" si="955"/>
        <v>1</v>
      </c>
      <c r="AB3810" s="3036">
        <v>155</v>
      </c>
    </row>
    <row r="3811" spans="1:28" x14ac:dyDescent="0.25">
      <c r="A3811" s="1708">
        <f t="shared" ca="1" si="956"/>
        <v>0</v>
      </c>
      <c r="B3811" s="1708">
        <f t="shared" si="957"/>
        <v>10155273</v>
      </c>
      <c r="C3811" s="1002">
        <v>155</v>
      </c>
      <c r="D3811" s="1797" t="s">
        <v>447</v>
      </c>
      <c r="E3811" s="1002">
        <v>273</v>
      </c>
      <c r="F3811" s="1003" t="s">
        <v>3974</v>
      </c>
      <c r="H3811" s="1016" t="s">
        <v>346</v>
      </c>
      <c r="I3811" s="1091" t="s">
        <v>9018</v>
      </c>
      <c r="J3811" s="996"/>
      <c r="K3811" s="997" t="str">
        <f t="shared" si="962"/>
        <v>Cap.5 Pct.1 Rd.273 Col.2</v>
      </c>
      <c r="L3811" s="1000">
        <f t="shared" si="958"/>
        <v>0</v>
      </c>
      <c r="M3811" s="1000">
        <f t="shared" si="959"/>
        <v>0</v>
      </c>
      <c r="N3811" s="1725">
        <f t="shared" si="960"/>
        <v>0</v>
      </c>
      <c r="Z3811" s="1006" t="str">
        <f t="shared" si="961"/>
        <v xml:space="preserve">Cap.5 Pct.1:  Daca cheltuielile cu personalul (Col.2) # 0, atunci Cifra de afaceri (Col.1) # 0 si invers, pentru Rd.(1 la n). </v>
      </c>
      <c r="AA3811" s="2205">
        <f t="shared" si="955"/>
        <v>1</v>
      </c>
      <c r="AB3811" s="3036">
        <v>155</v>
      </c>
    </row>
    <row r="3812" spans="1:28" x14ac:dyDescent="0.25">
      <c r="A3812" s="1708">
        <f t="shared" ca="1" si="956"/>
        <v>0</v>
      </c>
      <c r="B3812" s="1708">
        <f t="shared" si="957"/>
        <v>10155274</v>
      </c>
      <c r="C3812" s="1002">
        <v>155</v>
      </c>
      <c r="D3812" s="1797" t="s">
        <v>447</v>
      </c>
      <c r="E3812" s="1002">
        <v>274</v>
      </c>
      <c r="F3812" s="1003" t="s">
        <v>3974</v>
      </c>
      <c r="H3812" s="1016" t="s">
        <v>346</v>
      </c>
      <c r="I3812" s="1091" t="s">
        <v>9019</v>
      </c>
      <c r="J3812" s="996"/>
      <c r="K3812" s="997" t="str">
        <f t="shared" si="962"/>
        <v>Cap.5 Pct.1 Rd.274 Col.2</v>
      </c>
      <c r="L3812" s="1000">
        <f t="shared" si="958"/>
        <v>0</v>
      </c>
      <c r="M3812" s="1000">
        <f t="shared" si="959"/>
        <v>0</v>
      </c>
      <c r="N3812" s="1725">
        <f t="shared" si="960"/>
        <v>0</v>
      </c>
      <c r="Z3812" s="1006" t="str">
        <f t="shared" si="961"/>
        <v xml:space="preserve">Cap.5 Pct.1:  Daca cheltuielile cu personalul (Col.2) # 0, atunci Cifra de afaceri (Col.1) # 0 si invers, pentru Rd.(1 la n). </v>
      </c>
      <c r="AA3812" s="2205">
        <f t="shared" si="955"/>
        <v>1</v>
      </c>
      <c r="AB3812" s="3036">
        <v>155</v>
      </c>
    </row>
    <row r="3813" spans="1:28" x14ac:dyDescent="0.25">
      <c r="A3813" s="1708">
        <f t="shared" ca="1" si="956"/>
        <v>0</v>
      </c>
      <c r="B3813" s="1708">
        <f t="shared" si="957"/>
        <v>10155275</v>
      </c>
      <c r="C3813" s="1002">
        <v>155</v>
      </c>
      <c r="D3813" s="1797" t="s">
        <v>447</v>
      </c>
      <c r="E3813" s="1002">
        <v>275</v>
      </c>
      <c r="F3813" s="1003" t="s">
        <v>3974</v>
      </c>
      <c r="H3813" s="1016" t="s">
        <v>346</v>
      </c>
      <c r="I3813" s="1091" t="s">
        <v>9020</v>
      </c>
      <c r="J3813" s="996"/>
      <c r="K3813" s="997" t="str">
        <f t="shared" si="962"/>
        <v>Cap.5 Pct.1 Rd.275 Col.2</v>
      </c>
      <c r="L3813" s="1000">
        <f t="shared" si="958"/>
        <v>0</v>
      </c>
      <c r="M3813" s="1000">
        <f t="shared" si="959"/>
        <v>0</v>
      </c>
      <c r="N3813" s="1725">
        <f t="shared" si="960"/>
        <v>0</v>
      </c>
      <c r="Z3813" s="1006" t="str">
        <f t="shared" si="961"/>
        <v xml:space="preserve">Cap.5 Pct.1:  Daca cheltuielile cu personalul (Col.2) # 0, atunci Cifra de afaceri (Col.1) # 0 si invers, pentru Rd.(1 la n). </v>
      </c>
      <c r="AA3813" s="2205">
        <f t="shared" si="955"/>
        <v>1</v>
      </c>
      <c r="AB3813" s="3036">
        <v>155</v>
      </c>
    </row>
    <row r="3814" spans="1:28" x14ac:dyDescent="0.25">
      <c r="A3814" s="1708">
        <f t="shared" ca="1" si="956"/>
        <v>0</v>
      </c>
      <c r="B3814" s="1708">
        <f t="shared" si="957"/>
        <v>10155276</v>
      </c>
      <c r="C3814" s="1002">
        <v>155</v>
      </c>
      <c r="D3814" s="1797" t="s">
        <v>447</v>
      </c>
      <c r="E3814" s="1002">
        <v>276</v>
      </c>
      <c r="F3814" s="1003" t="s">
        <v>3974</v>
      </c>
      <c r="H3814" s="1016" t="s">
        <v>346</v>
      </c>
      <c r="I3814" s="1091" t="s">
        <v>9021</v>
      </c>
      <c r="J3814" s="996"/>
      <c r="K3814" s="997" t="str">
        <f t="shared" si="962"/>
        <v>Cap.5 Pct.1 Rd.276 Col.2</v>
      </c>
      <c r="L3814" s="1000">
        <f t="shared" si="958"/>
        <v>0</v>
      </c>
      <c r="M3814" s="1000">
        <f t="shared" si="959"/>
        <v>0</v>
      </c>
      <c r="N3814" s="1725">
        <f t="shared" si="960"/>
        <v>0</v>
      </c>
      <c r="Z3814" s="1006" t="str">
        <f t="shared" si="961"/>
        <v xml:space="preserve">Cap.5 Pct.1:  Daca cheltuielile cu personalul (Col.2) # 0, atunci Cifra de afaceri (Col.1) # 0 si invers, pentru Rd.(1 la n). </v>
      </c>
      <c r="AA3814" s="2205">
        <f t="shared" si="955"/>
        <v>1</v>
      </c>
      <c r="AB3814" s="3036">
        <v>155</v>
      </c>
    </row>
    <row r="3815" spans="1:28" x14ac:dyDescent="0.25">
      <c r="A3815" s="1708">
        <f t="shared" ca="1" si="956"/>
        <v>0</v>
      </c>
      <c r="B3815" s="1708">
        <f t="shared" si="957"/>
        <v>10155277</v>
      </c>
      <c r="C3815" s="1002">
        <v>155</v>
      </c>
      <c r="D3815" s="1797" t="s">
        <v>447</v>
      </c>
      <c r="E3815" s="1002">
        <v>277</v>
      </c>
      <c r="F3815" s="1003" t="s">
        <v>3974</v>
      </c>
      <c r="H3815" s="1016" t="s">
        <v>346</v>
      </c>
      <c r="I3815" s="1091" t="s">
        <v>9022</v>
      </c>
      <c r="J3815" s="996"/>
      <c r="K3815" s="997" t="str">
        <f t="shared" si="962"/>
        <v>Cap.5 Pct.1 Rd.277 Col.2</v>
      </c>
      <c r="L3815" s="1000">
        <f t="shared" si="958"/>
        <v>0</v>
      </c>
      <c r="M3815" s="1000">
        <f t="shared" si="959"/>
        <v>0</v>
      </c>
      <c r="N3815" s="1725">
        <f t="shared" si="960"/>
        <v>0</v>
      </c>
      <c r="Z3815" s="1006" t="str">
        <f t="shared" si="961"/>
        <v xml:space="preserve">Cap.5 Pct.1:  Daca cheltuielile cu personalul (Col.2) # 0, atunci Cifra de afaceri (Col.1) # 0 si invers, pentru Rd.(1 la n). </v>
      </c>
      <c r="AA3815" s="2205">
        <f t="shared" si="955"/>
        <v>1</v>
      </c>
      <c r="AB3815" s="3036">
        <v>155</v>
      </c>
    </row>
    <row r="3816" spans="1:28" x14ac:dyDescent="0.25">
      <c r="A3816" s="1708">
        <f t="shared" ca="1" si="956"/>
        <v>0</v>
      </c>
      <c r="B3816" s="1708">
        <f t="shared" si="957"/>
        <v>10155278</v>
      </c>
      <c r="C3816" s="1002">
        <v>155</v>
      </c>
      <c r="D3816" s="1797" t="s">
        <v>447</v>
      </c>
      <c r="E3816" s="1002">
        <v>278</v>
      </c>
      <c r="F3816" s="1003" t="s">
        <v>3974</v>
      </c>
      <c r="H3816" s="1016" t="s">
        <v>346</v>
      </c>
      <c r="I3816" s="1091" t="s">
        <v>9023</v>
      </c>
      <c r="J3816" s="996"/>
      <c r="K3816" s="997" t="str">
        <f t="shared" si="962"/>
        <v>Cap.5 Pct.1 Rd.278 Col.2</v>
      </c>
      <c r="L3816" s="1000">
        <f t="shared" si="958"/>
        <v>0</v>
      </c>
      <c r="M3816" s="1000">
        <f t="shared" si="959"/>
        <v>0</v>
      </c>
      <c r="N3816" s="1725">
        <f t="shared" si="960"/>
        <v>0</v>
      </c>
      <c r="Z3816" s="1006" t="str">
        <f t="shared" si="961"/>
        <v xml:space="preserve">Cap.5 Pct.1:  Daca cheltuielile cu personalul (Col.2) # 0, atunci Cifra de afaceri (Col.1) # 0 si invers, pentru Rd.(1 la n). </v>
      </c>
      <c r="AA3816" s="2205">
        <f t="shared" si="955"/>
        <v>1</v>
      </c>
      <c r="AB3816" s="3036">
        <v>155</v>
      </c>
    </row>
    <row r="3817" spans="1:28" x14ac:dyDescent="0.25">
      <c r="A3817" s="1708">
        <f t="shared" ca="1" si="956"/>
        <v>0</v>
      </c>
      <c r="B3817" s="1708">
        <f t="shared" si="957"/>
        <v>10155279</v>
      </c>
      <c r="C3817" s="1002">
        <v>155</v>
      </c>
      <c r="D3817" s="1797" t="s">
        <v>447</v>
      </c>
      <c r="E3817" s="1002">
        <v>279</v>
      </c>
      <c r="F3817" s="1003" t="s">
        <v>3974</v>
      </c>
      <c r="H3817" s="1016" t="s">
        <v>346</v>
      </c>
      <c r="I3817" s="1091" t="s">
        <v>9024</v>
      </c>
      <c r="J3817" s="996"/>
      <c r="K3817" s="997" t="str">
        <f t="shared" si="962"/>
        <v>Cap.5 Pct.1 Rd.279 Col.2</v>
      </c>
      <c r="L3817" s="1000">
        <f t="shared" si="958"/>
        <v>0</v>
      </c>
      <c r="M3817" s="1000">
        <f t="shared" si="959"/>
        <v>0</v>
      </c>
      <c r="N3817" s="1725">
        <f t="shared" si="960"/>
        <v>0</v>
      </c>
      <c r="Z3817" s="1006" t="str">
        <f t="shared" si="961"/>
        <v xml:space="preserve">Cap.5 Pct.1:  Daca cheltuielile cu personalul (Col.2) # 0, atunci Cifra de afaceri (Col.1) # 0 si invers, pentru Rd.(1 la n). </v>
      </c>
      <c r="AA3817" s="2205">
        <f t="shared" si="955"/>
        <v>1</v>
      </c>
      <c r="AB3817" s="3036">
        <v>155</v>
      </c>
    </row>
    <row r="3818" spans="1:28" x14ac:dyDescent="0.25">
      <c r="A3818" s="1708">
        <f t="shared" ca="1" si="956"/>
        <v>0</v>
      </c>
      <c r="B3818" s="1708">
        <f t="shared" si="957"/>
        <v>10155280</v>
      </c>
      <c r="C3818" s="1002">
        <v>155</v>
      </c>
      <c r="D3818" s="1797" t="s">
        <v>447</v>
      </c>
      <c r="E3818" s="1002">
        <v>280</v>
      </c>
      <c r="F3818" s="1003" t="s">
        <v>3974</v>
      </c>
      <c r="H3818" s="1016" t="s">
        <v>346</v>
      </c>
      <c r="I3818" s="1091" t="s">
        <v>9025</v>
      </c>
      <c r="J3818" s="996"/>
      <c r="K3818" s="997" t="str">
        <f t="shared" si="962"/>
        <v>Cap.5 Pct.1 Rd.280 Col.2</v>
      </c>
      <c r="L3818" s="1000">
        <f t="shared" si="958"/>
        <v>0</v>
      </c>
      <c r="M3818" s="1000">
        <f t="shared" si="959"/>
        <v>0</v>
      </c>
      <c r="N3818" s="1725">
        <f t="shared" si="960"/>
        <v>0</v>
      </c>
      <c r="Z3818" s="1006" t="str">
        <f t="shared" si="961"/>
        <v xml:space="preserve">Cap.5 Pct.1:  Daca cheltuielile cu personalul (Col.2) # 0, atunci Cifra de afaceri (Col.1) # 0 si invers, pentru Rd.(1 la n). </v>
      </c>
      <c r="AA3818" s="2205">
        <f t="shared" si="955"/>
        <v>1</v>
      </c>
      <c r="AB3818" s="3036">
        <v>155</v>
      </c>
    </row>
    <row r="3819" spans="1:28" x14ac:dyDescent="0.25">
      <c r="A3819" s="1708">
        <f t="shared" ca="1" si="956"/>
        <v>0</v>
      </c>
      <c r="B3819" s="1708">
        <f t="shared" si="957"/>
        <v>10155281</v>
      </c>
      <c r="C3819" s="1002">
        <v>155</v>
      </c>
      <c r="D3819" s="1797" t="s">
        <v>447</v>
      </c>
      <c r="E3819" s="1002">
        <v>281</v>
      </c>
      <c r="F3819" s="1003" t="s">
        <v>3974</v>
      </c>
      <c r="H3819" s="1016" t="s">
        <v>346</v>
      </c>
      <c r="I3819" s="1091" t="s">
        <v>9026</v>
      </c>
      <c r="J3819" s="996"/>
      <c r="K3819" s="997" t="str">
        <f t="shared" si="962"/>
        <v>Cap.5 Pct.1 Rd.281 Col.2</v>
      </c>
      <c r="L3819" s="1000">
        <f t="shared" si="958"/>
        <v>0</v>
      </c>
      <c r="M3819" s="1000">
        <f t="shared" si="959"/>
        <v>0</v>
      </c>
      <c r="N3819" s="1725">
        <f t="shared" si="960"/>
        <v>0</v>
      </c>
      <c r="Z3819" s="1006" t="str">
        <f t="shared" si="961"/>
        <v xml:space="preserve">Cap.5 Pct.1:  Daca cheltuielile cu personalul (Col.2) # 0, atunci Cifra de afaceri (Col.1) # 0 si invers, pentru Rd.(1 la n). </v>
      </c>
      <c r="AA3819" s="2205">
        <f t="shared" si="955"/>
        <v>1</v>
      </c>
      <c r="AB3819" s="3036">
        <v>155</v>
      </c>
    </row>
    <row r="3820" spans="1:28" x14ac:dyDescent="0.25">
      <c r="A3820" s="1708">
        <f t="shared" ca="1" si="956"/>
        <v>0</v>
      </c>
      <c r="B3820" s="1708">
        <f t="shared" si="957"/>
        <v>10155282</v>
      </c>
      <c r="C3820" s="1002">
        <v>155</v>
      </c>
      <c r="D3820" s="1797" t="s">
        <v>447</v>
      </c>
      <c r="E3820" s="1002">
        <v>282</v>
      </c>
      <c r="F3820" s="1003" t="s">
        <v>3974</v>
      </c>
      <c r="H3820" s="1016" t="s">
        <v>346</v>
      </c>
      <c r="I3820" s="1091" t="s">
        <v>9027</v>
      </c>
      <c r="J3820" s="996"/>
      <c r="K3820" s="997" t="str">
        <f t="shared" si="962"/>
        <v>Cap.5 Pct.1 Rd.282 Col.2</v>
      </c>
      <c r="L3820" s="1000">
        <f t="shared" si="958"/>
        <v>0</v>
      </c>
      <c r="M3820" s="1000">
        <f t="shared" si="959"/>
        <v>0</v>
      </c>
      <c r="N3820" s="1725">
        <f t="shared" si="960"/>
        <v>0</v>
      </c>
      <c r="Z3820" s="1006" t="str">
        <f t="shared" si="961"/>
        <v xml:space="preserve">Cap.5 Pct.1:  Daca cheltuielile cu personalul (Col.2) # 0, atunci Cifra de afaceri (Col.1) # 0 si invers, pentru Rd.(1 la n). </v>
      </c>
      <c r="AA3820" s="2205">
        <f t="shared" si="955"/>
        <v>1</v>
      </c>
      <c r="AB3820" s="3036">
        <v>155</v>
      </c>
    </row>
    <row r="3821" spans="1:28" x14ac:dyDescent="0.25">
      <c r="A3821" s="1708">
        <f t="shared" ca="1" si="956"/>
        <v>0</v>
      </c>
      <c r="B3821" s="1708">
        <f t="shared" si="957"/>
        <v>10155283</v>
      </c>
      <c r="C3821" s="1002">
        <v>155</v>
      </c>
      <c r="D3821" s="1797" t="s">
        <v>447</v>
      </c>
      <c r="E3821" s="1002">
        <v>283</v>
      </c>
      <c r="F3821" s="1003" t="s">
        <v>3974</v>
      </c>
      <c r="H3821" s="1016" t="s">
        <v>346</v>
      </c>
      <c r="I3821" s="1091" t="s">
        <v>9028</v>
      </c>
      <c r="J3821" s="996"/>
      <c r="K3821" s="997" t="str">
        <f t="shared" si="962"/>
        <v>Cap.5 Pct.1 Rd.283 Col.2</v>
      </c>
      <c r="L3821" s="1000">
        <f t="shared" si="958"/>
        <v>0</v>
      </c>
      <c r="M3821" s="1000">
        <f t="shared" si="959"/>
        <v>0</v>
      </c>
      <c r="N3821" s="1725">
        <f t="shared" si="960"/>
        <v>0</v>
      </c>
      <c r="Z3821" s="1006" t="str">
        <f t="shared" si="961"/>
        <v xml:space="preserve">Cap.5 Pct.1:  Daca cheltuielile cu personalul (Col.2) # 0, atunci Cifra de afaceri (Col.1) # 0 si invers, pentru Rd.(1 la n). </v>
      </c>
      <c r="AA3821" s="2205">
        <f t="shared" si="955"/>
        <v>1</v>
      </c>
      <c r="AB3821" s="3036">
        <v>155</v>
      </c>
    </row>
    <row r="3822" spans="1:28" x14ac:dyDescent="0.25">
      <c r="A3822" s="1708">
        <f t="shared" ca="1" si="956"/>
        <v>0</v>
      </c>
      <c r="B3822" s="1708">
        <f t="shared" si="957"/>
        <v>10155284</v>
      </c>
      <c r="C3822" s="1002">
        <v>155</v>
      </c>
      <c r="D3822" s="1797" t="s">
        <v>447</v>
      </c>
      <c r="E3822" s="1002">
        <v>284</v>
      </c>
      <c r="F3822" s="1003" t="s">
        <v>3974</v>
      </c>
      <c r="H3822" s="1016" t="s">
        <v>346</v>
      </c>
      <c r="I3822" s="1091" t="s">
        <v>9029</v>
      </c>
      <c r="J3822" s="996"/>
      <c r="K3822" s="997" t="str">
        <f t="shared" si="962"/>
        <v>Cap.5 Pct.1 Rd.284 Col.2</v>
      </c>
      <c r="L3822" s="1000">
        <f t="shared" si="958"/>
        <v>0</v>
      </c>
      <c r="M3822" s="1000">
        <f t="shared" si="959"/>
        <v>0</v>
      </c>
      <c r="N3822" s="1725">
        <f t="shared" si="960"/>
        <v>0</v>
      </c>
      <c r="Z3822" s="1006" t="str">
        <f t="shared" si="961"/>
        <v xml:space="preserve">Cap.5 Pct.1:  Daca cheltuielile cu personalul (Col.2) # 0, atunci Cifra de afaceri (Col.1) # 0 si invers, pentru Rd.(1 la n). </v>
      </c>
      <c r="AA3822" s="2205">
        <f t="shared" si="955"/>
        <v>1</v>
      </c>
      <c r="AB3822" s="3036">
        <v>155</v>
      </c>
    </row>
    <row r="3823" spans="1:28" x14ac:dyDescent="0.25">
      <c r="A3823" s="1708">
        <f t="shared" ca="1" si="956"/>
        <v>0</v>
      </c>
      <c r="B3823" s="1708">
        <f t="shared" si="957"/>
        <v>10155285</v>
      </c>
      <c r="C3823" s="1002">
        <v>155</v>
      </c>
      <c r="D3823" s="1797" t="s">
        <v>447</v>
      </c>
      <c r="E3823" s="1002">
        <v>285</v>
      </c>
      <c r="F3823" s="1003" t="s">
        <v>3974</v>
      </c>
      <c r="H3823" s="1016" t="s">
        <v>346</v>
      </c>
      <c r="I3823" s="1091" t="s">
        <v>9030</v>
      </c>
      <c r="J3823" s="996"/>
      <c r="K3823" s="997" t="str">
        <f t="shared" si="962"/>
        <v>Cap.5 Pct.1 Rd.285 Col.2</v>
      </c>
      <c r="L3823" s="1000">
        <f t="shared" si="958"/>
        <v>0</v>
      </c>
      <c r="M3823" s="1000">
        <f t="shared" si="959"/>
        <v>0</v>
      </c>
      <c r="N3823" s="1725">
        <f t="shared" si="960"/>
        <v>0</v>
      </c>
      <c r="Z3823" s="1006" t="str">
        <f t="shared" si="961"/>
        <v xml:space="preserve">Cap.5 Pct.1:  Daca cheltuielile cu personalul (Col.2) # 0, atunci Cifra de afaceri (Col.1) # 0 si invers, pentru Rd.(1 la n). </v>
      </c>
      <c r="AA3823" s="2205">
        <f t="shared" si="955"/>
        <v>1</v>
      </c>
      <c r="AB3823" s="3036">
        <v>155</v>
      </c>
    </row>
    <row r="3824" spans="1:28" x14ac:dyDescent="0.25">
      <c r="A3824" s="1708">
        <f t="shared" ca="1" si="956"/>
        <v>0</v>
      </c>
      <c r="B3824" s="1708">
        <f t="shared" si="957"/>
        <v>10155286</v>
      </c>
      <c r="C3824" s="1002">
        <v>155</v>
      </c>
      <c r="D3824" s="1797" t="s">
        <v>447</v>
      </c>
      <c r="E3824" s="1002">
        <v>286</v>
      </c>
      <c r="F3824" s="1003" t="s">
        <v>3974</v>
      </c>
      <c r="H3824" s="1016" t="s">
        <v>346</v>
      </c>
      <c r="I3824" s="1091" t="s">
        <v>9031</v>
      </c>
      <c r="J3824" s="996"/>
      <c r="K3824" s="997" t="str">
        <f t="shared" si="962"/>
        <v>Cap.5 Pct.1 Rd.286 Col.2</v>
      </c>
      <c r="L3824" s="1000">
        <f t="shared" si="958"/>
        <v>0</v>
      </c>
      <c r="M3824" s="1000">
        <f t="shared" si="959"/>
        <v>0</v>
      </c>
      <c r="N3824" s="1725">
        <f t="shared" si="960"/>
        <v>0</v>
      </c>
      <c r="Z3824" s="1006" t="str">
        <f t="shared" si="961"/>
        <v xml:space="preserve">Cap.5 Pct.1:  Daca cheltuielile cu personalul (Col.2) # 0, atunci Cifra de afaceri (Col.1) # 0 si invers, pentru Rd.(1 la n). </v>
      </c>
      <c r="AA3824" s="2205">
        <f t="shared" si="955"/>
        <v>1</v>
      </c>
      <c r="AB3824" s="3036">
        <v>155</v>
      </c>
    </row>
    <row r="3825" spans="1:28" x14ac:dyDescent="0.25">
      <c r="A3825" s="1708">
        <f t="shared" ca="1" si="956"/>
        <v>0</v>
      </c>
      <c r="B3825" s="1708">
        <f t="shared" si="957"/>
        <v>10155287</v>
      </c>
      <c r="C3825" s="1002">
        <v>155</v>
      </c>
      <c r="D3825" s="1797" t="s">
        <v>447</v>
      </c>
      <c r="E3825" s="1002">
        <v>287</v>
      </c>
      <c r="F3825" s="1003" t="s">
        <v>3974</v>
      </c>
      <c r="H3825" s="1016" t="s">
        <v>346</v>
      </c>
      <c r="I3825" s="1091" t="s">
        <v>9032</v>
      </c>
      <c r="J3825" s="996"/>
      <c r="K3825" s="997" t="str">
        <f t="shared" si="962"/>
        <v>Cap.5 Pct.1 Rd.287 Col.2</v>
      </c>
      <c r="L3825" s="1000">
        <f t="shared" si="958"/>
        <v>0</v>
      </c>
      <c r="M3825" s="1000">
        <f t="shared" si="959"/>
        <v>0</v>
      </c>
      <c r="N3825" s="1725">
        <f t="shared" si="960"/>
        <v>0</v>
      </c>
      <c r="Z3825" s="1006" t="str">
        <f t="shared" si="961"/>
        <v xml:space="preserve">Cap.5 Pct.1:  Daca cheltuielile cu personalul (Col.2) # 0, atunci Cifra de afaceri (Col.1) # 0 si invers, pentru Rd.(1 la n). </v>
      </c>
      <c r="AA3825" s="2205">
        <f t="shared" si="955"/>
        <v>1</v>
      </c>
      <c r="AB3825" s="3036">
        <v>155</v>
      </c>
    </row>
    <row r="3826" spans="1:28" x14ac:dyDescent="0.25">
      <c r="A3826" s="1708">
        <f t="shared" ca="1" si="956"/>
        <v>0</v>
      </c>
      <c r="B3826" s="1708">
        <f t="shared" si="957"/>
        <v>10155288</v>
      </c>
      <c r="C3826" s="1002">
        <v>155</v>
      </c>
      <c r="D3826" s="1797" t="s">
        <v>447</v>
      </c>
      <c r="E3826" s="1002">
        <v>288</v>
      </c>
      <c r="F3826" s="1003" t="s">
        <v>3974</v>
      </c>
      <c r="H3826" s="1016" t="s">
        <v>346</v>
      </c>
      <c r="I3826" s="1091" t="s">
        <v>9033</v>
      </c>
      <c r="J3826" s="996"/>
      <c r="K3826" s="997" t="str">
        <f t="shared" si="962"/>
        <v>Cap.5 Pct.1 Rd.288 Col.2</v>
      </c>
      <c r="L3826" s="1000">
        <f t="shared" si="958"/>
        <v>0</v>
      </c>
      <c r="M3826" s="1000">
        <f t="shared" si="959"/>
        <v>0</v>
      </c>
      <c r="N3826" s="1725">
        <f t="shared" si="960"/>
        <v>0</v>
      </c>
      <c r="Z3826" s="1006" t="str">
        <f t="shared" si="961"/>
        <v xml:space="preserve">Cap.5 Pct.1:  Daca cheltuielile cu personalul (Col.2) # 0, atunci Cifra de afaceri (Col.1) # 0 si invers, pentru Rd.(1 la n). </v>
      </c>
      <c r="AA3826" s="2205">
        <f t="shared" si="955"/>
        <v>1</v>
      </c>
      <c r="AB3826" s="3036">
        <v>155</v>
      </c>
    </row>
    <row r="3827" spans="1:28" x14ac:dyDescent="0.25">
      <c r="A3827" s="1708">
        <f t="shared" ca="1" si="956"/>
        <v>0</v>
      </c>
      <c r="B3827" s="1708">
        <f t="shared" si="957"/>
        <v>10155289</v>
      </c>
      <c r="C3827" s="1002">
        <v>155</v>
      </c>
      <c r="D3827" s="1797" t="s">
        <v>447</v>
      </c>
      <c r="E3827" s="1002">
        <v>289</v>
      </c>
      <c r="F3827" s="1003" t="s">
        <v>3974</v>
      </c>
      <c r="H3827" s="1016" t="s">
        <v>346</v>
      </c>
      <c r="I3827" s="1091" t="s">
        <v>9034</v>
      </c>
      <c r="J3827" s="996"/>
      <c r="K3827" s="997" t="str">
        <f t="shared" si="962"/>
        <v>Cap.5 Pct.1 Rd.289 Col.2</v>
      </c>
      <c r="L3827" s="1000">
        <f t="shared" si="958"/>
        <v>0</v>
      </c>
      <c r="M3827" s="1000">
        <f t="shared" si="959"/>
        <v>0</v>
      </c>
      <c r="N3827" s="1725">
        <f t="shared" si="960"/>
        <v>0</v>
      </c>
      <c r="Z3827" s="1006" t="str">
        <f t="shared" si="961"/>
        <v xml:space="preserve">Cap.5 Pct.1:  Daca cheltuielile cu personalul (Col.2) # 0, atunci Cifra de afaceri (Col.1) # 0 si invers, pentru Rd.(1 la n). </v>
      </c>
      <c r="AA3827" s="2205">
        <f t="shared" si="955"/>
        <v>1</v>
      </c>
      <c r="AB3827" s="3036">
        <v>155</v>
      </c>
    </row>
    <row r="3828" spans="1:28" x14ac:dyDescent="0.25">
      <c r="A3828" s="1708">
        <f t="shared" ca="1" si="956"/>
        <v>0</v>
      </c>
      <c r="B3828" s="1708">
        <f t="shared" si="957"/>
        <v>10155290</v>
      </c>
      <c r="C3828" s="1002">
        <v>155</v>
      </c>
      <c r="D3828" s="1797" t="s">
        <v>447</v>
      </c>
      <c r="E3828" s="1002">
        <v>290</v>
      </c>
      <c r="F3828" s="1003" t="s">
        <v>3974</v>
      </c>
      <c r="H3828" s="1016" t="s">
        <v>346</v>
      </c>
      <c r="I3828" s="1091" t="s">
        <v>9035</v>
      </c>
      <c r="J3828" s="996"/>
      <c r="K3828" s="997" t="str">
        <f t="shared" si="962"/>
        <v>Cap.5 Pct.1 Rd.290 Col.2</v>
      </c>
      <c r="L3828" s="1000">
        <f t="shared" si="958"/>
        <v>0</v>
      </c>
      <c r="M3828" s="1000">
        <f t="shared" si="959"/>
        <v>0</v>
      </c>
      <c r="N3828" s="1725">
        <f t="shared" si="960"/>
        <v>0</v>
      </c>
      <c r="Z3828" s="1006" t="str">
        <f t="shared" si="961"/>
        <v xml:space="preserve">Cap.5 Pct.1:  Daca cheltuielile cu personalul (Col.2) # 0, atunci Cifra de afaceri (Col.1) # 0 si invers, pentru Rd.(1 la n). </v>
      </c>
      <c r="AA3828" s="2205">
        <f t="shared" si="955"/>
        <v>1</v>
      </c>
      <c r="AB3828" s="3036">
        <v>155</v>
      </c>
    </row>
    <row r="3829" spans="1:28" x14ac:dyDescent="0.25">
      <c r="A3829" s="1708">
        <f t="shared" ca="1" si="956"/>
        <v>0</v>
      </c>
      <c r="B3829" s="1708">
        <f t="shared" si="957"/>
        <v>10155291</v>
      </c>
      <c r="C3829" s="1002">
        <v>155</v>
      </c>
      <c r="D3829" s="1797" t="s">
        <v>447</v>
      </c>
      <c r="E3829" s="1002">
        <v>291</v>
      </c>
      <c r="F3829" s="1003" t="s">
        <v>3974</v>
      </c>
      <c r="H3829" s="1016" t="s">
        <v>346</v>
      </c>
      <c r="I3829" s="1091" t="s">
        <v>9036</v>
      </c>
      <c r="J3829" s="996"/>
      <c r="K3829" s="997" t="str">
        <f t="shared" si="962"/>
        <v>Cap.5 Pct.1 Rd.291 Col.2</v>
      </c>
      <c r="L3829" s="1000">
        <f t="shared" si="958"/>
        <v>0</v>
      </c>
      <c r="M3829" s="1000">
        <f t="shared" si="959"/>
        <v>0</v>
      </c>
      <c r="N3829" s="1725">
        <f t="shared" si="960"/>
        <v>0</v>
      </c>
      <c r="Z3829" s="1006" t="str">
        <f t="shared" si="961"/>
        <v xml:space="preserve">Cap.5 Pct.1:  Daca cheltuielile cu personalul (Col.2) # 0, atunci Cifra de afaceri (Col.1) # 0 si invers, pentru Rd.(1 la n). </v>
      </c>
      <c r="AA3829" s="2205">
        <f t="shared" si="955"/>
        <v>1</v>
      </c>
      <c r="AB3829" s="3036">
        <v>155</v>
      </c>
    </row>
    <row r="3830" spans="1:28" x14ac:dyDescent="0.25">
      <c r="A3830" s="1708">
        <f t="shared" ca="1" si="956"/>
        <v>0</v>
      </c>
      <c r="B3830" s="1708">
        <f t="shared" si="957"/>
        <v>10155292</v>
      </c>
      <c r="C3830" s="1002">
        <v>155</v>
      </c>
      <c r="D3830" s="1797" t="s">
        <v>447</v>
      </c>
      <c r="E3830" s="1002">
        <v>292</v>
      </c>
      <c r="F3830" s="1003" t="s">
        <v>3974</v>
      </c>
      <c r="H3830" s="1016" t="s">
        <v>346</v>
      </c>
      <c r="I3830" s="1091" t="s">
        <v>9037</v>
      </c>
      <c r="J3830" s="996"/>
      <c r="K3830" s="997" t="str">
        <f t="shared" si="962"/>
        <v>Cap.5 Pct.1 Rd.292 Col.2</v>
      </c>
      <c r="L3830" s="1000">
        <f t="shared" si="958"/>
        <v>0</v>
      </c>
      <c r="M3830" s="1000">
        <f t="shared" si="959"/>
        <v>0</v>
      </c>
      <c r="N3830" s="1725">
        <f t="shared" si="960"/>
        <v>0</v>
      </c>
      <c r="Z3830" s="1006" t="str">
        <f t="shared" si="961"/>
        <v xml:space="preserve">Cap.5 Pct.1:  Daca cheltuielile cu personalul (Col.2) # 0, atunci Cifra de afaceri (Col.1) # 0 si invers, pentru Rd.(1 la n). </v>
      </c>
      <c r="AA3830" s="2205">
        <f t="shared" si="955"/>
        <v>1</v>
      </c>
      <c r="AB3830" s="3036">
        <v>155</v>
      </c>
    </row>
    <row r="3831" spans="1:28" x14ac:dyDescent="0.25">
      <c r="A3831" s="1708">
        <f t="shared" ca="1" si="956"/>
        <v>0</v>
      </c>
      <c r="B3831" s="1708">
        <f t="shared" si="957"/>
        <v>10155293</v>
      </c>
      <c r="C3831" s="1002">
        <v>155</v>
      </c>
      <c r="D3831" s="1797" t="s">
        <v>447</v>
      </c>
      <c r="E3831" s="1002">
        <v>293</v>
      </c>
      <c r="F3831" s="1003" t="s">
        <v>3974</v>
      </c>
      <c r="H3831" s="1016" t="s">
        <v>346</v>
      </c>
      <c r="I3831" s="1091" t="s">
        <v>9038</v>
      </c>
      <c r="J3831" s="996"/>
      <c r="K3831" s="997" t="str">
        <f t="shared" si="962"/>
        <v>Cap.5 Pct.1 Rd.293 Col.2</v>
      </c>
      <c r="L3831" s="1000">
        <f t="shared" si="958"/>
        <v>0</v>
      </c>
      <c r="M3831" s="1000">
        <f t="shared" si="959"/>
        <v>0</v>
      </c>
      <c r="N3831" s="1725">
        <f t="shared" si="960"/>
        <v>0</v>
      </c>
      <c r="Z3831" s="1006" t="str">
        <f t="shared" si="961"/>
        <v xml:space="preserve">Cap.5 Pct.1:  Daca cheltuielile cu personalul (Col.2) # 0, atunci Cifra de afaceri (Col.1) # 0 si invers, pentru Rd.(1 la n). </v>
      </c>
      <c r="AA3831" s="2205">
        <f t="shared" si="955"/>
        <v>1</v>
      </c>
      <c r="AB3831" s="3036">
        <v>155</v>
      </c>
    </row>
    <row r="3832" spans="1:28" x14ac:dyDescent="0.25">
      <c r="A3832" s="1708">
        <f t="shared" ca="1" si="956"/>
        <v>0</v>
      </c>
      <c r="B3832" s="1708">
        <f t="shared" si="957"/>
        <v>10155294</v>
      </c>
      <c r="C3832" s="1002">
        <v>155</v>
      </c>
      <c r="D3832" s="1797" t="s">
        <v>447</v>
      </c>
      <c r="E3832" s="1002">
        <v>294</v>
      </c>
      <c r="F3832" s="1003" t="s">
        <v>3974</v>
      </c>
      <c r="H3832" s="1016" t="s">
        <v>346</v>
      </c>
      <c r="I3832" s="1091" t="s">
        <v>9039</v>
      </c>
      <c r="J3832" s="996"/>
      <c r="K3832" s="997" t="str">
        <f t="shared" si="962"/>
        <v>Cap.5 Pct.1 Rd.294 Col.2</v>
      </c>
      <c r="L3832" s="1000">
        <f t="shared" si="958"/>
        <v>0</v>
      </c>
      <c r="M3832" s="1000">
        <f t="shared" si="959"/>
        <v>0</v>
      </c>
      <c r="N3832" s="1725">
        <f t="shared" si="960"/>
        <v>0</v>
      </c>
      <c r="Z3832" s="1006" t="str">
        <f t="shared" si="961"/>
        <v xml:space="preserve">Cap.5 Pct.1:  Daca cheltuielile cu personalul (Col.2) # 0, atunci Cifra de afaceri (Col.1) # 0 si invers, pentru Rd.(1 la n). </v>
      </c>
      <c r="AA3832" s="2205">
        <f t="shared" si="955"/>
        <v>1</v>
      </c>
      <c r="AB3832" s="3036">
        <v>155</v>
      </c>
    </row>
    <row r="3833" spans="1:28" x14ac:dyDescent="0.25">
      <c r="A3833" s="1708">
        <f t="shared" ca="1" si="956"/>
        <v>0</v>
      </c>
      <c r="B3833" s="1708">
        <f t="shared" si="957"/>
        <v>10155295</v>
      </c>
      <c r="C3833" s="1002">
        <v>155</v>
      </c>
      <c r="D3833" s="1797" t="s">
        <v>447</v>
      </c>
      <c r="E3833" s="1002">
        <v>295</v>
      </c>
      <c r="F3833" s="1003" t="s">
        <v>3974</v>
      </c>
      <c r="H3833" s="1016" t="s">
        <v>346</v>
      </c>
      <c r="I3833" s="1091" t="s">
        <v>9040</v>
      </c>
      <c r="J3833" s="996"/>
      <c r="K3833" s="997" t="str">
        <f t="shared" si="962"/>
        <v>Cap.5 Pct.1 Rd.295 Col.2</v>
      </c>
      <c r="L3833" s="1000">
        <f t="shared" si="958"/>
        <v>0</v>
      </c>
      <c r="M3833" s="1000">
        <f t="shared" si="959"/>
        <v>0</v>
      </c>
      <c r="N3833" s="1725">
        <f t="shared" si="960"/>
        <v>0</v>
      </c>
      <c r="Z3833" s="1006" t="str">
        <f t="shared" si="961"/>
        <v xml:space="preserve">Cap.5 Pct.1:  Daca cheltuielile cu personalul (Col.2) # 0, atunci Cifra de afaceri (Col.1) # 0 si invers, pentru Rd.(1 la n). </v>
      </c>
      <c r="AA3833" s="2205">
        <f t="shared" si="955"/>
        <v>1</v>
      </c>
      <c r="AB3833" s="3036">
        <v>155</v>
      </c>
    </row>
    <row r="3834" spans="1:28" x14ac:dyDescent="0.25">
      <c r="A3834" s="1708">
        <f t="shared" ca="1" si="956"/>
        <v>0</v>
      </c>
      <c r="B3834" s="1708">
        <f t="shared" si="957"/>
        <v>10155296</v>
      </c>
      <c r="C3834" s="1002">
        <v>155</v>
      </c>
      <c r="D3834" s="1797" t="s">
        <v>447</v>
      </c>
      <c r="E3834" s="1002">
        <v>296</v>
      </c>
      <c r="F3834" s="1003" t="s">
        <v>3974</v>
      </c>
      <c r="H3834" s="1016" t="s">
        <v>346</v>
      </c>
      <c r="I3834" s="1091" t="s">
        <v>9041</v>
      </c>
      <c r="J3834" s="996"/>
      <c r="K3834" s="997" t="str">
        <f t="shared" si="962"/>
        <v>Cap.5 Pct.1 Rd.296 Col.2</v>
      </c>
      <c r="L3834" s="1000">
        <f t="shared" si="958"/>
        <v>0</v>
      </c>
      <c r="M3834" s="1000">
        <f t="shared" si="959"/>
        <v>0</v>
      </c>
      <c r="N3834" s="1725">
        <f t="shared" si="960"/>
        <v>0</v>
      </c>
      <c r="Z3834" s="1006" t="str">
        <f t="shared" si="961"/>
        <v xml:space="preserve">Cap.5 Pct.1:  Daca cheltuielile cu personalul (Col.2) # 0, atunci Cifra de afaceri (Col.1) # 0 si invers, pentru Rd.(1 la n). </v>
      </c>
      <c r="AA3834" s="2205">
        <f t="shared" si="955"/>
        <v>1</v>
      </c>
      <c r="AB3834" s="3036">
        <v>155</v>
      </c>
    </row>
    <row r="3835" spans="1:28" x14ac:dyDescent="0.25">
      <c r="A3835" s="1708">
        <f t="shared" ca="1" si="956"/>
        <v>0</v>
      </c>
      <c r="B3835" s="1708">
        <f t="shared" si="957"/>
        <v>10155297</v>
      </c>
      <c r="C3835" s="1002">
        <v>155</v>
      </c>
      <c r="D3835" s="1797" t="s">
        <v>447</v>
      </c>
      <c r="E3835" s="1002">
        <v>297</v>
      </c>
      <c r="F3835" s="1003" t="s">
        <v>3974</v>
      </c>
      <c r="H3835" s="1016" t="s">
        <v>346</v>
      </c>
      <c r="I3835" s="1091" t="s">
        <v>9042</v>
      </c>
      <c r="J3835" s="996"/>
      <c r="K3835" s="997" t="str">
        <f t="shared" si="962"/>
        <v>Cap.5 Pct.1 Rd.297 Col.2</v>
      </c>
      <c r="L3835" s="1000">
        <f t="shared" si="958"/>
        <v>0</v>
      </c>
      <c r="M3835" s="1000">
        <f t="shared" si="959"/>
        <v>0</v>
      </c>
      <c r="N3835" s="1725">
        <f t="shared" si="960"/>
        <v>0</v>
      </c>
      <c r="Z3835" s="1006" t="str">
        <f t="shared" si="961"/>
        <v xml:space="preserve">Cap.5 Pct.1:  Daca cheltuielile cu personalul (Col.2) # 0, atunci Cifra de afaceri (Col.1) # 0 si invers, pentru Rd.(1 la n). </v>
      </c>
      <c r="AA3835" s="2205">
        <f t="shared" ref="AA3835:AA3898" si="963">COUNTIF(B:B,B3835)</f>
        <v>1</v>
      </c>
      <c r="AB3835" s="3036">
        <v>155</v>
      </c>
    </row>
    <row r="3836" spans="1:28" x14ac:dyDescent="0.25">
      <c r="A3836" s="1708">
        <f t="shared" ca="1" si="956"/>
        <v>0</v>
      </c>
      <c r="B3836" s="1708">
        <f t="shared" si="957"/>
        <v>10155298</v>
      </c>
      <c r="C3836" s="1002">
        <v>155</v>
      </c>
      <c r="D3836" s="1797" t="s">
        <v>447</v>
      </c>
      <c r="E3836" s="1002">
        <v>298</v>
      </c>
      <c r="F3836" s="1003" t="s">
        <v>3974</v>
      </c>
      <c r="H3836" s="1016" t="s">
        <v>346</v>
      </c>
      <c r="I3836" s="1091" t="s">
        <v>9043</v>
      </c>
      <c r="J3836" s="996"/>
      <c r="K3836" s="997" t="str">
        <f>"Cap.5 Pct.1 Rd."&amp;E3836&amp;" Col.2"</f>
        <v>Cap.5 Pct.1 Rd.298 Col.2</v>
      </c>
      <c r="L3836" s="1000">
        <f t="shared" si="958"/>
        <v>0</v>
      </c>
      <c r="M3836" s="1000">
        <f t="shared" si="959"/>
        <v>0</v>
      </c>
      <c r="N3836" s="1725">
        <f t="shared" si="960"/>
        <v>0</v>
      </c>
      <c r="Z3836" s="1006" t="str">
        <f t="shared" si="961"/>
        <v xml:space="preserve">Cap.5 Pct.1:  Daca cheltuielile cu personalul (Col.2) # 0, atunci Cifra de afaceri (Col.1) # 0 si invers, pentru Rd.(1 la n). </v>
      </c>
      <c r="AA3836" s="2205">
        <f t="shared" si="963"/>
        <v>1</v>
      </c>
      <c r="AB3836" s="3036">
        <v>155</v>
      </c>
    </row>
    <row r="3837" spans="1:28" x14ac:dyDescent="0.25">
      <c r="A3837" s="1708">
        <f t="shared" ca="1" si="956"/>
        <v>0</v>
      </c>
      <c r="B3837" s="1708">
        <f t="shared" si="957"/>
        <v>10155299</v>
      </c>
      <c r="C3837" s="1002">
        <v>155</v>
      </c>
      <c r="D3837" s="1797" t="s">
        <v>447</v>
      </c>
      <c r="E3837" s="1002">
        <v>299</v>
      </c>
      <c r="F3837" s="1003" t="s">
        <v>3974</v>
      </c>
      <c r="H3837" s="1016" t="s">
        <v>346</v>
      </c>
      <c r="I3837" s="1091" t="s">
        <v>9044</v>
      </c>
      <c r="J3837" s="996"/>
      <c r="K3837" s="997" t="str">
        <f t="shared" si="962"/>
        <v>Cap.5 Pct.1 Rd.299 Col.2</v>
      </c>
      <c r="L3837" s="1000">
        <f t="shared" si="958"/>
        <v>0</v>
      </c>
      <c r="M3837" s="1000">
        <f t="shared" si="959"/>
        <v>0</v>
      </c>
      <c r="N3837" s="1725">
        <f t="shared" si="960"/>
        <v>0</v>
      </c>
      <c r="Z3837" s="1006" t="str">
        <f t="shared" si="961"/>
        <v xml:space="preserve">Cap.5 Pct.1:  Daca cheltuielile cu personalul (Col.2) # 0, atunci Cifra de afaceri (Col.1) # 0 si invers, pentru Rd.(1 la n). </v>
      </c>
      <c r="AA3837" s="2205">
        <f t="shared" si="963"/>
        <v>1</v>
      </c>
      <c r="AB3837" s="3036">
        <v>155</v>
      </c>
    </row>
    <row r="3838" spans="1:28" x14ac:dyDescent="0.25">
      <c r="A3838" s="1714">
        <f t="shared" ca="1" si="956"/>
        <v>0</v>
      </c>
      <c r="B3838" s="1714">
        <f t="shared" si="957"/>
        <v>10155300</v>
      </c>
      <c r="C3838" s="1007">
        <v>155</v>
      </c>
      <c r="D3838" s="1798" t="s">
        <v>447</v>
      </c>
      <c r="E3838" s="1007">
        <v>300</v>
      </c>
      <c r="F3838" s="1008" t="s">
        <v>3974</v>
      </c>
      <c r="G3838" s="1007"/>
      <c r="H3838" s="1009" t="s">
        <v>346</v>
      </c>
      <c r="I3838" s="1095" t="s">
        <v>9045</v>
      </c>
      <c r="J3838" s="1063"/>
      <c r="K3838" s="1010" t="str">
        <f t="shared" si="962"/>
        <v>Cap.5 Pct.1 Rd.300 Col.2</v>
      </c>
      <c r="L3838" s="1065">
        <f t="shared" si="958"/>
        <v>0</v>
      </c>
      <c r="M3838" s="1065">
        <f t="shared" si="959"/>
        <v>0</v>
      </c>
      <c r="N3838" s="1727">
        <f t="shared" si="960"/>
        <v>0</v>
      </c>
      <c r="O3838" s="1012"/>
      <c r="P3838" s="1012"/>
      <c r="Q3838" s="1012"/>
      <c r="R3838" s="1012"/>
      <c r="S3838" s="1012"/>
      <c r="T3838" s="1012"/>
      <c r="U3838" s="1012"/>
      <c r="V3838" s="1012"/>
      <c r="W3838" s="1012"/>
      <c r="X3838" s="1012"/>
      <c r="Y3838" s="1013"/>
      <c r="Z3838" s="1013" t="str">
        <f>Z3837</f>
        <v xml:space="preserve">Cap.5 Pct.1:  Daca cheltuielile cu personalul (Col.2) # 0, atunci Cifra de afaceri (Col.1) # 0 si invers, pentru Rd.(1 la n). </v>
      </c>
      <c r="AA3838" s="2205">
        <f t="shared" si="963"/>
        <v>1</v>
      </c>
      <c r="AB3838" s="3036">
        <v>155</v>
      </c>
    </row>
    <row r="3839" spans="1:28" x14ac:dyDescent="0.25">
      <c r="A3839" s="1708">
        <f t="shared" ca="1" si="956"/>
        <v>0</v>
      </c>
      <c r="B3839" s="1708">
        <f t="shared" si="957"/>
        <v>10187002</v>
      </c>
      <c r="C3839" s="994">
        <v>187</v>
      </c>
      <c r="D3839" s="1796" t="s">
        <v>446</v>
      </c>
      <c r="E3839" s="994">
        <v>2</v>
      </c>
      <c r="F3839" s="995" t="s">
        <v>3974</v>
      </c>
      <c r="G3839" s="994" t="s">
        <v>9696</v>
      </c>
      <c r="H3839" s="996" t="s">
        <v>346</v>
      </c>
      <c r="I3839" s="1091" t="s">
        <v>6141</v>
      </c>
      <c r="J3839" s="996"/>
      <c r="K3839" s="999" t="s">
        <v>6345</v>
      </c>
      <c r="L3839" s="1000">
        <f t="shared" ref="L3839:L3902" si="964">BH703</f>
        <v>0</v>
      </c>
      <c r="M3839" s="1000">
        <f t="shared" ref="M3839:M3902" si="965">IF(BK703="",0,BK703)</f>
        <v>0</v>
      </c>
      <c r="N3839" s="1724" t="s">
        <v>4249</v>
      </c>
      <c r="O3839" s="1097" t="s">
        <v>9789</v>
      </c>
      <c r="P3839" s="1000"/>
      <c r="Q3839" s="1000"/>
      <c r="R3839" s="1000"/>
      <c r="S3839" s="1000"/>
      <c r="T3839" s="1000"/>
      <c r="U3839" s="1000"/>
      <c r="V3839" s="1000"/>
      <c r="W3839" s="1000"/>
      <c r="X3839" s="1000"/>
      <c r="Y3839" s="1001"/>
      <c r="Z3839" s="1343" t="s">
        <v>11001</v>
      </c>
      <c r="AA3839" s="2205">
        <f t="shared" si="963"/>
        <v>1</v>
      </c>
      <c r="AB3839" s="3036">
        <v>187</v>
      </c>
    </row>
    <row r="3840" spans="1:28" x14ac:dyDescent="0.25">
      <c r="A3840" s="1708">
        <f t="shared" ca="1" si="956"/>
        <v>0</v>
      </c>
      <c r="B3840" s="1708">
        <f t="shared" si="957"/>
        <v>10187003</v>
      </c>
      <c r="C3840" s="1002">
        <v>187</v>
      </c>
      <c r="D3840" s="1796" t="s">
        <v>446</v>
      </c>
      <c r="E3840" s="994">
        <v>3</v>
      </c>
      <c r="F3840" s="995" t="s">
        <v>3974</v>
      </c>
      <c r="G3840" s="994"/>
      <c r="H3840" s="996" t="s">
        <v>346</v>
      </c>
      <c r="I3840" s="1091" t="s">
        <v>6142</v>
      </c>
      <c r="J3840" s="996"/>
      <c r="K3840" s="997" t="s">
        <v>6346</v>
      </c>
      <c r="L3840" s="1000">
        <f t="shared" si="964"/>
        <v>0</v>
      </c>
      <c r="M3840" s="1000">
        <f t="shared" si="965"/>
        <v>0</v>
      </c>
      <c r="N3840" s="1725" t="s">
        <v>4249</v>
      </c>
      <c r="Z3840" s="1006" t="str">
        <f>Z3839</f>
        <v xml:space="preserve">Cap.5 Pct.1:  Daca cheltuielile cu personalul (Col.2) # 0, atunci Cifra de afaceri (Col.1) # 0 si invers, pentru Rd.(1 la n). </v>
      </c>
      <c r="AA3840" s="2205">
        <f t="shared" si="963"/>
        <v>1</v>
      </c>
      <c r="AB3840" s="3036">
        <v>187</v>
      </c>
    </row>
    <row r="3841" spans="1:28" x14ac:dyDescent="0.25">
      <c r="A3841" s="1708">
        <f t="shared" ref="A3841:A3904" ca="1" si="966">IF(D3841="DA",IF(ISERROR(N3841),A3840+1,IF(N3841=1,A3840+1,A3840)),A3840)</f>
        <v>0</v>
      </c>
      <c r="B3841" s="1708">
        <f t="shared" si="957"/>
        <v>10187004</v>
      </c>
      <c r="C3841" s="1002">
        <v>187</v>
      </c>
      <c r="D3841" s="1796" t="s">
        <v>446</v>
      </c>
      <c r="E3841" s="994">
        <v>4</v>
      </c>
      <c r="F3841" s="995" t="s">
        <v>3974</v>
      </c>
      <c r="G3841" s="994"/>
      <c r="H3841" s="996" t="s">
        <v>346</v>
      </c>
      <c r="I3841" s="1091" t="s">
        <v>6143</v>
      </c>
      <c r="J3841" s="996"/>
      <c r="K3841" s="997" t="s">
        <v>6347</v>
      </c>
      <c r="L3841" s="1000">
        <f t="shared" si="964"/>
        <v>0</v>
      </c>
      <c r="M3841" s="1000">
        <f t="shared" si="965"/>
        <v>0</v>
      </c>
      <c r="N3841" s="1725" t="s">
        <v>4249</v>
      </c>
      <c r="Z3841" s="1006" t="str">
        <f t="shared" ref="Z3841:Z3904" si="967">Z3840</f>
        <v xml:space="preserve">Cap.5 Pct.1:  Daca cheltuielile cu personalul (Col.2) # 0, atunci Cifra de afaceri (Col.1) # 0 si invers, pentru Rd.(1 la n). </v>
      </c>
      <c r="AA3841" s="2205">
        <f t="shared" si="963"/>
        <v>1</v>
      </c>
      <c r="AB3841" s="3036">
        <v>187</v>
      </c>
    </row>
    <row r="3842" spans="1:28" x14ac:dyDescent="0.25">
      <c r="A3842" s="1708">
        <f t="shared" ca="1" si="966"/>
        <v>0</v>
      </c>
      <c r="B3842" s="1708">
        <f t="shared" si="957"/>
        <v>10187005</v>
      </c>
      <c r="C3842" s="1002">
        <v>187</v>
      </c>
      <c r="D3842" s="1796" t="s">
        <v>446</v>
      </c>
      <c r="E3842" s="994">
        <v>5</v>
      </c>
      <c r="F3842" s="995" t="s">
        <v>3974</v>
      </c>
      <c r="G3842" s="994"/>
      <c r="H3842" s="996" t="s">
        <v>346</v>
      </c>
      <c r="I3842" s="1091" t="s">
        <v>6144</v>
      </c>
      <c r="J3842" s="996"/>
      <c r="K3842" s="997" t="s">
        <v>6348</v>
      </c>
      <c r="L3842" s="1000">
        <f t="shared" si="964"/>
        <v>0</v>
      </c>
      <c r="M3842" s="1000">
        <f t="shared" si="965"/>
        <v>0</v>
      </c>
      <c r="N3842" s="1725" t="s">
        <v>4249</v>
      </c>
      <c r="Z3842" s="1006" t="str">
        <f t="shared" si="967"/>
        <v xml:space="preserve">Cap.5 Pct.1:  Daca cheltuielile cu personalul (Col.2) # 0, atunci Cifra de afaceri (Col.1) # 0 si invers, pentru Rd.(1 la n). </v>
      </c>
      <c r="AA3842" s="2205">
        <f t="shared" si="963"/>
        <v>1</v>
      </c>
      <c r="AB3842" s="3036">
        <v>187</v>
      </c>
    </row>
    <row r="3843" spans="1:28" x14ac:dyDescent="0.25">
      <c r="A3843" s="1708">
        <f t="shared" ca="1" si="966"/>
        <v>0</v>
      </c>
      <c r="B3843" s="1708">
        <f t="shared" si="957"/>
        <v>10187006</v>
      </c>
      <c r="C3843" s="1002">
        <v>187</v>
      </c>
      <c r="D3843" s="1796" t="s">
        <v>446</v>
      </c>
      <c r="E3843" s="994">
        <v>6</v>
      </c>
      <c r="F3843" s="995" t="s">
        <v>3974</v>
      </c>
      <c r="G3843" s="994"/>
      <c r="H3843" s="996" t="s">
        <v>346</v>
      </c>
      <c r="I3843" s="1091" t="s">
        <v>6145</v>
      </c>
      <c r="J3843" s="996"/>
      <c r="K3843" s="997" t="s">
        <v>6349</v>
      </c>
      <c r="L3843" s="1000">
        <f t="shared" si="964"/>
        <v>0</v>
      </c>
      <c r="M3843" s="1000">
        <f t="shared" si="965"/>
        <v>0</v>
      </c>
      <c r="N3843" s="1725" t="s">
        <v>4249</v>
      </c>
      <c r="Z3843" s="1006" t="str">
        <f t="shared" si="967"/>
        <v xml:space="preserve">Cap.5 Pct.1:  Daca cheltuielile cu personalul (Col.2) # 0, atunci Cifra de afaceri (Col.1) # 0 si invers, pentru Rd.(1 la n). </v>
      </c>
      <c r="AA3843" s="2205">
        <f t="shared" si="963"/>
        <v>1</v>
      </c>
      <c r="AB3843" s="3036">
        <v>187</v>
      </c>
    </row>
    <row r="3844" spans="1:28" x14ac:dyDescent="0.25">
      <c r="A3844" s="1708">
        <f t="shared" ca="1" si="966"/>
        <v>0</v>
      </c>
      <c r="B3844" s="1708">
        <f t="shared" si="957"/>
        <v>10187007</v>
      </c>
      <c r="C3844" s="1002">
        <v>187</v>
      </c>
      <c r="D3844" s="1796" t="s">
        <v>446</v>
      </c>
      <c r="E3844" s="994">
        <v>7</v>
      </c>
      <c r="F3844" s="995" t="s">
        <v>3974</v>
      </c>
      <c r="G3844" s="994"/>
      <c r="H3844" s="996" t="s">
        <v>346</v>
      </c>
      <c r="I3844" s="1091" t="s">
        <v>6146</v>
      </c>
      <c r="J3844" s="996"/>
      <c r="K3844" s="997" t="s">
        <v>6350</v>
      </c>
      <c r="L3844" s="1000">
        <f t="shared" si="964"/>
        <v>0</v>
      </c>
      <c r="M3844" s="1000">
        <f t="shared" si="965"/>
        <v>0</v>
      </c>
      <c r="N3844" s="1725" t="s">
        <v>4249</v>
      </c>
      <c r="Z3844" s="1006" t="str">
        <f t="shared" si="967"/>
        <v xml:space="preserve">Cap.5 Pct.1:  Daca cheltuielile cu personalul (Col.2) # 0, atunci Cifra de afaceri (Col.1) # 0 si invers, pentru Rd.(1 la n). </v>
      </c>
      <c r="AA3844" s="2205">
        <f t="shared" si="963"/>
        <v>1</v>
      </c>
      <c r="AB3844" s="3036">
        <v>187</v>
      </c>
    </row>
    <row r="3845" spans="1:28" x14ac:dyDescent="0.25">
      <c r="A3845" s="1708">
        <f t="shared" ca="1" si="966"/>
        <v>0</v>
      </c>
      <c r="B3845" s="1708">
        <f t="shared" si="957"/>
        <v>10187008</v>
      </c>
      <c r="C3845" s="1002">
        <v>187</v>
      </c>
      <c r="D3845" s="1796" t="s">
        <v>446</v>
      </c>
      <c r="E3845" s="994">
        <v>8</v>
      </c>
      <c r="F3845" s="995" t="s">
        <v>3974</v>
      </c>
      <c r="G3845" s="994"/>
      <c r="H3845" s="996" t="s">
        <v>346</v>
      </c>
      <c r="I3845" s="1091" t="s">
        <v>6147</v>
      </c>
      <c r="J3845" s="996"/>
      <c r="K3845" s="997" t="s">
        <v>6351</v>
      </c>
      <c r="L3845" s="1000">
        <f t="shared" si="964"/>
        <v>0</v>
      </c>
      <c r="M3845" s="1000">
        <f t="shared" si="965"/>
        <v>0</v>
      </c>
      <c r="N3845" s="1725" t="s">
        <v>4249</v>
      </c>
      <c r="Z3845" s="1006" t="str">
        <f t="shared" si="967"/>
        <v xml:space="preserve">Cap.5 Pct.1:  Daca cheltuielile cu personalul (Col.2) # 0, atunci Cifra de afaceri (Col.1) # 0 si invers, pentru Rd.(1 la n). </v>
      </c>
      <c r="AA3845" s="2205">
        <f t="shared" si="963"/>
        <v>1</v>
      </c>
      <c r="AB3845" s="3036">
        <v>187</v>
      </c>
    </row>
    <row r="3846" spans="1:28" x14ac:dyDescent="0.25">
      <c r="A3846" s="1708">
        <f t="shared" ca="1" si="966"/>
        <v>0</v>
      </c>
      <c r="B3846" s="1708">
        <f t="shared" si="957"/>
        <v>10187009</v>
      </c>
      <c r="C3846" s="1002">
        <v>187</v>
      </c>
      <c r="D3846" s="1796" t="s">
        <v>446</v>
      </c>
      <c r="E3846" s="994">
        <v>9</v>
      </c>
      <c r="F3846" s="995" t="s">
        <v>3974</v>
      </c>
      <c r="G3846" s="994"/>
      <c r="H3846" s="996" t="s">
        <v>346</v>
      </c>
      <c r="I3846" s="1091" t="s">
        <v>6148</v>
      </c>
      <c r="J3846" s="996"/>
      <c r="K3846" s="997" t="s">
        <v>6352</v>
      </c>
      <c r="L3846" s="1000">
        <f t="shared" si="964"/>
        <v>0</v>
      </c>
      <c r="M3846" s="1000">
        <f t="shared" si="965"/>
        <v>0</v>
      </c>
      <c r="N3846" s="1725" t="s">
        <v>4249</v>
      </c>
      <c r="Z3846" s="1006" t="str">
        <f t="shared" si="967"/>
        <v xml:space="preserve">Cap.5 Pct.1:  Daca cheltuielile cu personalul (Col.2) # 0, atunci Cifra de afaceri (Col.1) # 0 si invers, pentru Rd.(1 la n). </v>
      </c>
      <c r="AA3846" s="2205">
        <f t="shared" si="963"/>
        <v>1</v>
      </c>
      <c r="AB3846" s="3036">
        <v>187</v>
      </c>
    </row>
    <row r="3847" spans="1:28" x14ac:dyDescent="0.25">
      <c r="A3847" s="1708">
        <f t="shared" ca="1" si="966"/>
        <v>0</v>
      </c>
      <c r="B3847" s="1708">
        <f t="shared" si="957"/>
        <v>10187010</v>
      </c>
      <c r="C3847" s="1002">
        <v>187</v>
      </c>
      <c r="D3847" s="1796" t="s">
        <v>446</v>
      </c>
      <c r="E3847" s="994">
        <v>10</v>
      </c>
      <c r="F3847" s="995" t="s">
        <v>3974</v>
      </c>
      <c r="G3847" s="994"/>
      <c r="H3847" s="996" t="s">
        <v>346</v>
      </c>
      <c r="I3847" s="1091" t="s">
        <v>6149</v>
      </c>
      <c r="J3847" s="996"/>
      <c r="K3847" s="997" t="s">
        <v>6353</v>
      </c>
      <c r="L3847" s="1000">
        <f t="shared" si="964"/>
        <v>0</v>
      </c>
      <c r="M3847" s="1000">
        <f t="shared" si="965"/>
        <v>0</v>
      </c>
      <c r="N3847" s="1725" t="s">
        <v>4249</v>
      </c>
      <c r="Z3847" s="1006" t="str">
        <f t="shared" si="967"/>
        <v xml:space="preserve">Cap.5 Pct.1:  Daca cheltuielile cu personalul (Col.2) # 0, atunci Cifra de afaceri (Col.1) # 0 si invers, pentru Rd.(1 la n). </v>
      </c>
      <c r="AA3847" s="2205">
        <f t="shared" si="963"/>
        <v>1</v>
      </c>
      <c r="AB3847" s="3036">
        <v>187</v>
      </c>
    </row>
    <row r="3848" spans="1:28" x14ac:dyDescent="0.25">
      <c r="A3848" s="1708">
        <f t="shared" ca="1" si="966"/>
        <v>0</v>
      </c>
      <c r="B3848" s="1708">
        <f t="shared" si="957"/>
        <v>10187011</v>
      </c>
      <c r="C3848" s="1002">
        <v>187</v>
      </c>
      <c r="D3848" s="1796" t="s">
        <v>446</v>
      </c>
      <c r="E3848" s="994">
        <v>11</v>
      </c>
      <c r="F3848" s="995" t="s">
        <v>3974</v>
      </c>
      <c r="G3848" s="994"/>
      <c r="H3848" s="996" t="s">
        <v>346</v>
      </c>
      <c r="I3848" s="1091" t="s">
        <v>6150</v>
      </c>
      <c r="J3848" s="996"/>
      <c r="K3848" s="997" t="s">
        <v>6354</v>
      </c>
      <c r="L3848" s="1000">
        <f t="shared" si="964"/>
        <v>0</v>
      </c>
      <c r="M3848" s="1000">
        <f t="shared" si="965"/>
        <v>0</v>
      </c>
      <c r="N3848" s="1725" t="s">
        <v>4249</v>
      </c>
      <c r="Z3848" s="1006" t="str">
        <f t="shared" si="967"/>
        <v xml:space="preserve">Cap.5 Pct.1:  Daca cheltuielile cu personalul (Col.2) # 0, atunci Cifra de afaceri (Col.1) # 0 si invers, pentru Rd.(1 la n). </v>
      </c>
      <c r="AA3848" s="2205">
        <f t="shared" si="963"/>
        <v>1</v>
      </c>
      <c r="AB3848" s="3036">
        <v>187</v>
      </c>
    </row>
    <row r="3849" spans="1:28" x14ac:dyDescent="0.25">
      <c r="A3849" s="1708">
        <f t="shared" ca="1" si="966"/>
        <v>0</v>
      </c>
      <c r="B3849" s="1708">
        <f t="shared" si="957"/>
        <v>10187012</v>
      </c>
      <c r="C3849" s="1002">
        <v>187</v>
      </c>
      <c r="D3849" s="1796" t="s">
        <v>446</v>
      </c>
      <c r="E3849" s="994">
        <v>12</v>
      </c>
      <c r="F3849" s="995" t="s">
        <v>3974</v>
      </c>
      <c r="G3849" s="994"/>
      <c r="H3849" s="996" t="s">
        <v>346</v>
      </c>
      <c r="I3849" s="1091" t="s">
        <v>6151</v>
      </c>
      <c r="J3849" s="996"/>
      <c r="K3849" s="997" t="s">
        <v>6355</v>
      </c>
      <c r="L3849" s="1000">
        <f t="shared" si="964"/>
        <v>0</v>
      </c>
      <c r="M3849" s="1000">
        <f t="shared" si="965"/>
        <v>0</v>
      </c>
      <c r="N3849" s="1725" t="s">
        <v>4249</v>
      </c>
      <c r="Z3849" s="1006" t="str">
        <f t="shared" si="967"/>
        <v xml:space="preserve">Cap.5 Pct.1:  Daca cheltuielile cu personalul (Col.2) # 0, atunci Cifra de afaceri (Col.1) # 0 si invers, pentru Rd.(1 la n). </v>
      </c>
      <c r="AA3849" s="2205">
        <f t="shared" si="963"/>
        <v>1</v>
      </c>
      <c r="AB3849" s="3036">
        <v>187</v>
      </c>
    </row>
    <row r="3850" spans="1:28" x14ac:dyDescent="0.25">
      <c r="A3850" s="1708">
        <f t="shared" ca="1" si="966"/>
        <v>0</v>
      </c>
      <c r="B3850" s="1708">
        <f t="shared" si="957"/>
        <v>10187013</v>
      </c>
      <c r="C3850" s="1002">
        <v>187</v>
      </c>
      <c r="D3850" s="1796" t="s">
        <v>446</v>
      </c>
      <c r="E3850" s="994">
        <v>13</v>
      </c>
      <c r="F3850" s="995" t="s">
        <v>3974</v>
      </c>
      <c r="G3850" s="994"/>
      <c r="H3850" s="996" t="s">
        <v>346</v>
      </c>
      <c r="I3850" s="1091" t="s">
        <v>6152</v>
      </c>
      <c r="J3850" s="996"/>
      <c r="K3850" s="997" t="s">
        <v>6356</v>
      </c>
      <c r="L3850" s="1000">
        <f t="shared" si="964"/>
        <v>0</v>
      </c>
      <c r="M3850" s="1000">
        <f t="shared" si="965"/>
        <v>0</v>
      </c>
      <c r="N3850" s="1725" t="s">
        <v>4249</v>
      </c>
      <c r="Z3850" s="1006" t="str">
        <f t="shared" si="967"/>
        <v xml:space="preserve">Cap.5 Pct.1:  Daca cheltuielile cu personalul (Col.2) # 0, atunci Cifra de afaceri (Col.1) # 0 si invers, pentru Rd.(1 la n). </v>
      </c>
      <c r="AA3850" s="2205">
        <f t="shared" si="963"/>
        <v>1</v>
      </c>
      <c r="AB3850" s="3036">
        <v>187</v>
      </c>
    </row>
    <row r="3851" spans="1:28" x14ac:dyDescent="0.25">
      <c r="A3851" s="1708">
        <f t="shared" ca="1" si="966"/>
        <v>0</v>
      </c>
      <c r="B3851" s="1708">
        <f t="shared" ref="B3851:B3914" si="968">VALUE("1"&amp;TEXT(C3851,"0000")&amp;TEXT(E3851,"000"))</f>
        <v>10187014</v>
      </c>
      <c r="C3851" s="1002">
        <v>187</v>
      </c>
      <c r="D3851" s="1796" t="s">
        <v>446</v>
      </c>
      <c r="E3851" s="994">
        <v>14</v>
      </c>
      <c r="F3851" s="995" t="s">
        <v>3974</v>
      </c>
      <c r="G3851" s="994"/>
      <c r="H3851" s="996" t="s">
        <v>346</v>
      </c>
      <c r="I3851" s="1091" t="s">
        <v>6153</v>
      </c>
      <c r="J3851" s="996"/>
      <c r="K3851" s="997" t="s">
        <v>6357</v>
      </c>
      <c r="L3851" s="1000">
        <f t="shared" si="964"/>
        <v>0</v>
      </c>
      <c r="M3851" s="1000">
        <f t="shared" si="965"/>
        <v>0</v>
      </c>
      <c r="N3851" s="1725" t="s">
        <v>4249</v>
      </c>
      <c r="Z3851" s="1006" t="str">
        <f t="shared" si="967"/>
        <v xml:space="preserve">Cap.5 Pct.1:  Daca cheltuielile cu personalul (Col.2) # 0, atunci Cifra de afaceri (Col.1) # 0 si invers, pentru Rd.(1 la n). </v>
      </c>
      <c r="AA3851" s="2205">
        <f t="shared" si="963"/>
        <v>1</v>
      </c>
      <c r="AB3851" s="3036">
        <v>187</v>
      </c>
    </row>
    <row r="3852" spans="1:28" x14ac:dyDescent="0.25">
      <c r="A3852" s="1708">
        <f t="shared" ca="1" si="966"/>
        <v>0</v>
      </c>
      <c r="B3852" s="1708">
        <f t="shared" si="968"/>
        <v>10187015</v>
      </c>
      <c r="C3852" s="1002">
        <v>187</v>
      </c>
      <c r="D3852" s="1796" t="s">
        <v>446</v>
      </c>
      <c r="E3852" s="994">
        <v>15</v>
      </c>
      <c r="F3852" s="995" t="s">
        <v>3974</v>
      </c>
      <c r="G3852" s="994"/>
      <c r="H3852" s="996" t="s">
        <v>346</v>
      </c>
      <c r="I3852" s="1091" t="s">
        <v>6154</v>
      </c>
      <c r="J3852" s="996"/>
      <c r="K3852" s="997" t="s">
        <v>6358</v>
      </c>
      <c r="L3852" s="1000">
        <f t="shared" si="964"/>
        <v>0</v>
      </c>
      <c r="M3852" s="1000">
        <f t="shared" si="965"/>
        <v>0</v>
      </c>
      <c r="N3852" s="1725" t="s">
        <v>4249</v>
      </c>
      <c r="Z3852" s="1006" t="str">
        <f t="shared" si="967"/>
        <v xml:space="preserve">Cap.5 Pct.1:  Daca cheltuielile cu personalul (Col.2) # 0, atunci Cifra de afaceri (Col.1) # 0 si invers, pentru Rd.(1 la n). </v>
      </c>
      <c r="AA3852" s="2205">
        <f t="shared" si="963"/>
        <v>1</v>
      </c>
      <c r="AB3852" s="3036">
        <v>187</v>
      </c>
    </row>
    <row r="3853" spans="1:28" x14ac:dyDescent="0.25">
      <c r="A3853" s="1708">
        <f t="shared" ca="1" si="966"/>
        <v>0</v>
      </c>
      <c r="B3853" s="1708">
        <f t="shared" si="968"/>
        <v>10187016</v>
      </c>
      <c r="C3853" s="1002">
        <v>187</v>
      </c>
      <c r="D3853" s="1796" t="s">
        <v>446</v>
      </c>
      <c r="E3853" s="994">
        <v>16</v>
      </c>
      <c r="F3853" s="995" t="s">
        <v>3974</v>
      </c>
      <c r="G3853" s="994"/>
      <c r="H3853" s="996" t="s">
        <v>346</v>
      </c>
      <c r="I3853" s="1091" t="s">
        <v>6155</v>
      </c>
      <c r="J3853" s="996"/>
      <c r="K3853" s="997" t="s">
        <v>6359</v>
      </c>
      <c r="L3853" s="1000">
        <f t="shared" si="964"/>
        <v>0</v>
      </c>
      <c r="M3853" s="1000">
        <f t="shared" si="965"/>
        <v>0</v>
      </c>
      <c r="N3853" s="1725" t="s">
        <v>4249</v>
      </c>
      <c r="Z3853" s="1006" t="str">
        <f t="shared" si="967"/>
        <v xml:space="preserve">Cap.5 Pct.1:  Daca cheltuielile cu personalul (Col.2) # 0, atunci Cifra de afaceri (Col.1) # 0 si invers, pentru Rd.(1 la n). </v>
      </c>
      <c r="AA3853" s="2205">
        <f t="shared" si="963"/>
        <v>1</v>
      </c>
      <c r="AB3853" s="3036">
        <v>187</v>
      </c>
    </row>
    <row r="3854" spans="1:28" x14ac:dyDescent="0.25">
      <c r="A3854" s="1708">
        <f t="shared" ca="1" si="966"/>
        <v>0</v>
      </c>
      <c r="B3854" s="1708">
        <f t="shared" si="968"/>
        <v>10187017</v>
      </c>
      <c r="C3854" s="1002">
        <v>187</v>
      </c>
      <c r="D3854" s="1796" t="s">
        <v>446</v>
      </c>
      <c r="E3854" s="994">
        <v>17</v>
      </c>
      <c r="F3854" s="995" t="s">
        <v>3974</v>
      </c>
      <c r="G3854" s="994"/>
      <c r="H3854" s="996" t="s">
        <v>346</v>
      </c>
      <c r="I3854" s="1091" t="s">
        <v>6156</v>
      </c>
      <c r="J3854" s="996"/>
      <c r="K3854" s="997" t="s">
        <v>6360</v>
      </c>
      <c r="L3854" s="1000">
        <f t="shared" si="964"/>
        <v>0</v>
      </c>
      <c r="M3854" s="1000">
        <f t="shared" si="965"/>
        <v>0</v>
      </c>
      <c r="N3854" s="1725" t="s">
        <v>4249</v>
      </c>
      <c r="Z3854" s="1006" t="str">
        <f t="shared" si="967"/>
        <v xml:space="preserve">Cap.5 Pct.1:  Daca cheltuielile cu personalul (Col.2) # 0, atunci Cifra de afaceri (Col.1) # 0 si invers, pentru Rd.(1 la n). </v>
      </c>
      <c r="AA3854" s="2205">
        <f t="shared" si="963"/>
        <v>1</v>
      </c>
      <c r="AB3854" s="3036">
        <v>187</v>
      </c>
    </row>
    <row r="3855" spans="1:28" x14ac:dyDescent="0.25">
      <c r="A3855" s="1708">
        <f t="shared" ca="1" si="966"/>
        <v>0</v>
      </c>
      <c r="B3855" s="1708">
        <f t="shared" si="968"/>
        <v>10187018</v>
      </c>
      <c r="C3855" s="1002">
        <v>187</v>
      </c>
      <c r="D3855" s="1796" t="s">
        <v>446</v>
      </c>
      <c r="E3855" s="994">
        <v>18</v>
      </c>
      <c r="F3855" s="995" t="s">
        <v>3974</v>
      </c>
      <c r="G3855" s="994"/>
      <c r="H3855" s="996" t="s">
        <v>346</v>
      </c>
      <c r="I3855" s="1091" t="s">
        <v>6157</v>
      </c>
      <c r="J3855" s="996"/>
      <c r="K3855" s="997" t="s">
        <v>6361</v>
      </c>
      <c r="L3855" s="1000">
        <f t="shared" si="964"/>
        <v>0</v>
      </c>
      <c r="M3855" s="1000">
        <f t="shared" si="965"/>
        <v>0</v>
      </c>
      <c r="N3855" s="1725" t="s">
        <v>4249</v>
      </c>
      <c r="Z3855" s="1006" t="str">
        <f t="shared" si="967"/>
        <v xml:space="preserve">Cap.5 Pct.1:  Daca cheltuielile cu personalul (Col.2) # 0, atunci Cifra de afaceri (Col.1) # 0 si invers, pentru Rd.(1 la n). </v>
      </c>
      <c r="AA3855" s="2205">
        <f t="shared" si="963"/>
        <v>1</v>
      </c>
      <c r="AB3855" s="3036">
        <v>187</v>
      </c>
    </row>
    <row r="3856" spans="1:28" x14ac:dyDescent="0.25">
      <c r="A3856" s="1708">
        <f t="shared" ca="1" si="966"/>
        <v>0</v>
      </c>
      <c r="B3856" s="1708">
        <f t="shared" si="968"/>
        <v>10187019</v>
      </c>
      <c r="C3856" s="1002">
        <v>187</v>
      </c>
      <c r="D3856" s="1796" t="s">
        <v>446</v>
      </c>
      <c r="E3856" s="994">
        <v>19</v>
      </c>
      <c r="F3856" s="995" t="s">
        <v>3974</v>
      </c>
      <c r="G3856" s="994"/>
      <c r="H3856" s="996" t="s">
        <v>346</v>
      </c>
      <c r="I3856" s="1091" t="s">
        <v>6158</v>
      </c>
      <c r="J3856" s="996"/>
      <c r="K3856" s="997" t="s">
        <v>6362</v>
      </c>
      <c r="L3856" s="1000">
        <f t="shared" si="964"/>
        <v>0</v>
      </c>
      <c r="M3856" s="1000">
        <f t="shared" si="965"/>
        <v>0</v>
      </c>
      <c r="N3856" s="1725" t="s">
        <v>4249</v>
      </c>
      <c r="Z3856" s="1006" t="str">
        <f t="shared" si="967"/>
        <v xml:space="preserve">Cap.5 Pct.1:  Daca cheltuielile cu personalul (Col.2) # 0, atunci Cifra de afaceri (Col.1) # 0 si invers, pentru Rd.(1 la n). </v>
      </c>
      <c r="AA3856" s="2205">
        <f t="shared" si="963"/>
        <v>1</v>
      </c>
      <c r="AB3856" s="3036">
        <v>187</v>
      </c>
    </row>
    <row r="3857" spans="1:28" x14ac:dyDescent="0.25">
      <c r="A3857" s="1708">
        <f t="shared" ca="1" si="966"/>
        <v>0</v>
      </c>
      <c r="B3857" s="1708">
        <f t="shared" si="968"/>
        <v>10187020</v>
      </c>
      <c r="C3857" s="1002">
        <v>187</v>
      </c>
      <c r="D3857" s="1796" t="s">
        <v>446</v>
      </c>
      <c r="E3857" s="994">
        <v>20</v>
      </c>
      <c r="F3857" s="995" t="s">
        <v>3974</v>
      </c>
      <c r="G3857" s="994"/>
      <c r="H3857" s="996" t="s">
        <v>346</v>
      </c>
      <c r="I3857" s="1091" t="s">
        <v>6159</v>
      </c>
      <c r="J3857" s="996"/>
      <c r="K3857" s="997" t="s">
        <v>6363</v>
      </c>
      <c r="L3857" s="1000">
        <f t="shared" si="964"/>
        <v>0</v>
      </c>
      <c r="M3857" s="1000">
        <f t="shared" si="965"/>
        <v>0</v>
      </c>
      <c r="N3857" s="1725" t="s">
        <v>4249</v>
      </c>
      <c r="Z3857" s="1006" t="str">
        <f t="shared" si="967"/>
        <v xml:space="preserve">Cap.5 Pct.1:  Daca cheltuielile cu personalul (Col.2) # 0, atunci Cifra de afaceri (Col.1) # 0 si invers, pentru Rd.(1 la n). </v>
      </c>
      <c r="AA3857" s="2205">
        <f t="shared" si="963"/>
        <v>1</v>
      </c>
      <c r="AB3857" s="3036">
        <v>187</v>
      </c>
    </row>
    <row r="3858" spans="1:28" x14ac:dyDescent="0.25">
      <c r="A3858" s="1708">
        <f t="shared" ca="1" si="966"/>
        <v>0</v>
      </c>
      <c r="B3858" s="1708">
        <f t="shared" si="968"/>
        <v>10187021</v>
      </c>
      <c r="C3858" s="1002">
        <v>187</v>
      </c>
      <c r="D3858" s="1796" t="s">
        <v>446</v>
      </c>
      <c r="E3858" s="994">
        <v>21</v>
      </c>
      <c r="F3858" s="995" t="s">
        <v>3974</v>
      </c>
      <c r="G3858" s="994"/>
      <c r="H3858" s="996" t="s">
        <v>346</v>
      </c>
      <c r="I3858" s="1091" t="s">
        <v>6160</v>
      </c>
      <c r="J3858" s="996"/>
      <c r="K3858" s="997" t="s">
        <v>6364</v>
      </c>
      <c r="L3858" s="1000">
        <f t="shared" si="964"/>
        <v>0</v>
      </c>
      <c r="M3858" s="1000">
        <f t="shared" si="965"/>
        <v>0</v>
      </c>
      <c r="N3858" s="1725" t="s">
        <v>4249</v>
      </c>
      <c r="Z3858" s="1006" t="str">
        <f t="shared" si="967"/>
        <v xml:space="preserve">Cap.5 Pct.1:  Daca cheltuielile cu personalul (Col.2) # 0, atunci Cifra de afaceri (Col.1) # 0 si invers, pentru Rd.(1 la n). </v>
      </c>
      <c r="AA3858" s="2205">
        <f t="shared" si="963"/>
        <v>1</v>
      </c>
      <c r="AB3858" s="3036">
        <v>187</v>
      </c>
    </row>
    <row r="3859" spans="1:28" x14ac:dyDescent="0.25">
      <c r="A3859" s="1708">
        <f t="shared" ca="1" si="966"/>
        <v>0</v>
      </c>
      <c r="B3859" s="1708">
        <f t="shared" si="968"/>
        <v>10187022</v>
      </c>
      <c r="C3859" s="1002">
        <v>187</v>
      </c>
      <c r="D3859" s="1796" t="s">
        <v>446</v>
      </c>
      <c r="E3859" s="994">
        <v>22</v>
      </c>
      <c r="F3859" s="995" t="s">
        <v>3974</v>
      </c>
      <c r="G3859" s="994"/>
      <c r="H3859" s="996" t="s">
        <v>346</v>
      </c>
      <c r="I3859" s="1091" t="s">
        <v>6161</v>
      </c>
      <c r="J3859" s="996"/>
      <c r="K3859" s="997" t="s">
        <v>6365</v>
      </c>
      <c r="L3859" s="1000">
        <f t="shared" si="964"/>
        <v>0</v>
      </c>
      <c r="M3859" s="1000">
        <f t="shared" si="965"/>
        <v>0</v>
      </c>
      <c r="N3859" s="1725" t="s">
        <v>4249</v>
      </c>
      <c r="Z3859" s="1006" t="str">
        <f t="shared" si="967"/>
        <v xml:space="preserve">Cap.5 Pct.1:  Daca cheltuielile cu personalul (Col.2) # 0, atunci Cifra de afaceri (Col.1) # 0 si invers, pentru Rd.(1 la n). </v>
      </c>
      <c r="AA3859" s="2205">
        <f t="shared" si="963"/>
        <v>1</v>
      </c>
      <c r="AB3859" s="3036">
        <v>187</v>
      </c>
    </row>
    <row r="3860" spans="1:28" x14ac:dyDescent="0.25">
      <c r="A3860" s="1708">
        <f t="shared" ca="1" si="966"/>
        <v>0</v>
      </c>
      <c r="B3860" s="1708">
        <f t="shared" si="968"/>
        <v>10187023</v>
      </c>
      <c r="C3860" s="1002">
        <v>187</v>
      </c>
      <c r="D3860" s="1796" t="s">
        <v>446</v>
      </c>
      <c r="E3860" s="994">
        <v>23</v>
      </c>
      <c r="F3860" s="995" t="s">
        <v>3974</v>
      </c>
      <c r="G3860" s="994"/>
      <c r="H3860" s="996" t="s">
        <v>346</v>
      </c>
      <c r="I3860" s="1091" t="s">
        <v>6162</v>
      </c>
      <c r="J3860" s="996"/>
      <c r="K3860" s="997" t="s">
        <v>6366</v>
      </c>
      <c r="L3860" s="1000">
        <f t="shared" si="964"/>
        <v>0</v>
      </c>
      <c r="M3860" s="1000">
        <f t="shared" si="965"/>
        <v>0</v>
      </c>
      <c r="N3860" s="1725" t="s">
        <v>4249</v>
      </c>
      <c r="Z3860" s="1006" t="str">
        <f t="shared" si="967"/>
        <v xml:space="preserve">Cap.5 Pct.1:  Daca cheltuielile cu personalul (Col.2) # 0, atunci Cifra de afaceri (Col.1) # 0 si invers, pentru Rd.(1 la n). </v>
      </c>
      <c r="AA3860" s="2205">
        <f t="shared" si="963"/>
        <v>1</v>
      </c>
      <c r="AB3860" s="3036">
        <v>187</v>
      </c>
    </row>
    <row r="3861" spans="1:28" x14ac:dyDescent="0.25">
      <c r="A3861" s="1708">
        <f t="shared" ca="1" si="966"/>
        <v>0</v>
      </c>
      <c r="B3861" s="1708">
        <f t="shared" si="968"/>
        <v>10187024</v>
      </c>
      <c r="C3861" s="1002">
        <v>187</v>
      </c>
      <c r="D3861" s="1796" t="s">
        <v>446</v>
      </c>
      <c r="E3861" s="994">
        <v>24</v>
      </c>
      <c r="F3861" s="995" t="s">
        <v>3974</v>
      </c>
      <c r="G3861" s="994"/>
      <c r="H3861" s="996" t="s">
        <v>346</v>
      </c>
      <c r="I3861" s="1091" t="s">
        <v>6163</v>
      </c>
      <c r="J3861" s="996"/>
      <c r="K3861" s="997" t="s">
        <v>6367</v>
      </c>
      <c r="L3861" s="1000">
        <f t="shared" si="964"/>
        <v>0</v>
      </c>
      <c r="M3861" s="1000">
        <f t="shared" si="965"/>
        <v>0</v>
      </c>
      <c r="N3861" s="1725" t="s">
        <v>4249</v>
      </c>
      <c r="Z3861" s="1006" t="str">
        <f t="shared" si="967"/>
        <v xml:space="preserve">Cap.5 Pct.1:  Daca cheltuielile cu personalul (Col.2) # 0, atunci Cifra de afaceri (Col.1) # 0 si invers, pentru Rd.(1 la n). </v>
      </c>
      <c r="AA3861" s="2205">
        <f t="shared" si="963"/>
        <v>1</v>
      </c>
      <c r="AB3861" s="3036">
        <v>187</v>
      </c>
    </row>
    <row r="3862" spans="1:28" x14ac:dyDescent="0.25">
      <c r="A3862" s="1708">
        <f t="shared" ca="1" si="966"/>
        <v>0</v>
      </c>
      <c r="B3862" s="1708">
        <f t="shared" si="968"/>
        <v>10187025</v>
      </c>
      <c r="C3862" s="1002">
        <v>187</v>
      </c>
      <c r="D3862" s="1796" t="s">
        <v>446</v>
      </c>
      <c r="E3862" s="994">
        <v>25</v>
      </c>
      <c r="F3862" s="995" t="s">
        <v>3974</v>
      </c>
      <c r="G3862" s="994"/>
      <c r="H3862" s="996" t="s">
        <v>346</v>
      </c>
      <c r="I3862" s="1091" t="s">
        <v>6164</v>
      </c>
      <c r="J3862" s="996"/>
      <c r="K3862" s="997" t="s">
        <v>6368</v>
      </c>
      <c r="L3862" s="1000">
        <f t="shared" si="964"/>
        <v>0</v>
      </c>
      <c r="M3862" s="1000">
        <f t="shared" si="965"/>
        <v>0</v>
      </c>
      <c r="N3862" s="1725" t="s">
        <v>4249</v>
      </c>
      <c r="Z3862" s="1006" t="str">
        <f t="shared" si="967"/>
        <v xml:space="preserve">Cap.5 Pct.1:  Daca cheltuielile cu personalul (Col.2) # 0, atunci Cifra de afaceri (Col.1) # 0 si invers, pentru Rd.(1 la n). </v>
      </c>
      <c r="AA3862" s="2205">
        <f t="shared" si="963"/>
        <v>1</v>
      </c>
      <c r="AB3862" s="3036">
        <v>187</v>
      </c>
    </row>
    <row r="3863" spans="1:28" x14ac:dyDescent="0.25">
      <c r="A3863" s="1708">
        <f t="shared" ca="1" si="966"/>
        <v>0</v>
      </c>
      <c r="B3863" s="1708">
        <f t="shared" si="968"/>
        <v>10187026</v>
      </c>
      <c r="C3863" s="1002">
        <v>187</v>
      </c>
      <c r="D3863" s="1796" t="s">
        <v>446</v>
      </c>
      <c r="E3863" s="994">
        <v>26</v>
      </c>
      <c r="F3863" s="995" t="s">
        <v>3974</v>
      </c>
      <c r="G3863" s="994"/>
      <c r="H3863" s="996" t="s">
        <v>346</v>
      </c>
      <c r="I3863" s="1091" t="s">
        <v>6165</v>
      </c>
      <c r="J3863" s="996"/>
      <c r="K3863" s="997" t="s">
        <v>6369</v>
      </c>
      <c r="L3863" s="1000">
        <f t="shared" si="964"/>
        <v>0</v>
      </c>
      <c r="M3863" s="1000">
        <f t="shared" si="965"/>
        <v>0</v>
      </c>
      <c r="N3863" s="1725" t="s">
        <v>4249</v>
      </c>
      <c r="Z3863" s="1006" t="str">
        <f t="shared" si="967"/>
        <v xml:space="preserve">Cap.5 Pct.1:  Daca cheltuielile cu personalul (Col.2) # 0, atunci Cifra de afaceri (Col.1) # 0 si invers, pentru Rd.(1 la n). </v>
      </c>
      <c r="AA3863" s="2205">
        <f t="shared" si="963"/>
        <v>1</v>
      </c>
      <c r="AB3863" s="3036">
        <v>187</v>
      </c>
    </row>
    <row r="3864" spans="1:28" x14ac:dyDescent="0.25">
      <c r="A3864" s="1708">
        <f t="shared" ca="1" si="966"/>
        <v>0</v>
      </c>
      <c r="B3864" s="1708">
        <f t="shared" si="968"/>
        <v>10187027</v>
      </c>
      <c r="C3864" s="1002">
        <v>187</v>
      </c>
      <c r="D3864" s="1796" t="s">
        <v>446</v>
      </c>
      <c r="E3864" s="994">
        <v>27</v>
      </c>
      <c r="F3864" s="995" t="s">
        <v>3974</v>
      </c>
      <c r="G3864" s="994"/>
      <c r="H3864" s="996" t="s">
        <v>346</v>
      </c>
      <c r="I3864" s="1091" t="s">
        <v>6166</v>
      </c>
      <c r="J3864" s="996"/>
      <c r="K3864" s="997" t="s">
        <v>6370</v>
      </c>
      <c r="L3864" s="1000">
        <f t="shared" si="964"/>
        <v>0</v>
      </c>
      <c r="M3864" s="1000">
        <f t="shared" si="965"/>
        <v>0</v>
      </c>
      <c r="N3864" s="1725" t="s">
        <v>4249</v>
      </c>
      <c r="Z3864" s="1006" t="str">
        <f t="shared" si="967"/>
        <v xml:space="preserve">Cap.5 Pct.1:  Daca cheltuielile cu personalul (Col.2) # 0, atunci Cifra de afaceri (Col.1) # 0 si invers, pentru Rd.(1 la n). </v>
      </c>
      <c r="AA3864" s="2205">
        <f t="shared" si="963"/>
        <v>1</v>
      </c>
      <c r="AB3864" s="3036">
        <v>187</v>
      </c>
    </row>
    <row r="3865" spans="1:28" x14ac:dyDescent="0.25">
      <c r="A3865" s="1708">
        <f t="shared" ca="1" si="966"/>
        <v>0</v>
      </c>
      <c r="B3865" s="1708">
        <f t="shared" si="968"/>
        <v>10187028</v>
      </c>
      <c r="C3865" s="1002">
        <v>187</v>
      </c>
      <c r="D3865" s="1796" t="s">
        <v>446</v>
      </c>
      <c r="E3865" s="994">
        <v>28</v>
      </c>
      <c r="F3865" s="995" t="s">
        <v>3974</v>
      </c>
      <c r="G3865" s="994"/>
      <c r="H3865" s="996" t="s">
        <v>346</v>
      </c>
      <c r="I3865" s="1091" t="s">
        <v>6167</v>
      </c>
      <c r="J3865" s="996"/>
      <c r="K3865" s="997" t="s">
        <v>6371</v>
      </c>
      <c r="L3865" s="1000">
        <f t="shared" si="964"/>
        <v>0</v>
      </c>
      <c r="M3865" s="1000">
        <f t="shared" si="965"/>
        <v>0</v>
      </c>
      <c r="N3865" s="1725" t="s">
        <v>4249</v>
      </c>
      <c r="Z3865" s="1006" t="str">
        <f t="shared" si="967"/>
        <v xml:space="preserve">Cap.5 Pct.1:  Daca cheltuielile cu personalul (Col.2) # 0, atunci Cifra de afaceri (Col.1) # 0 si invers, pentru Rd.(1 la n). </v>
      </c>
      <c r="AA3865" s="2205">
        <f t="shared" si="963"/>
        <v>1</v>
      </c>
      <c r="AB3865" s="3036">
        <v>187</v>
      </c>
    </row>
    <row r="3866" spans="1:28" x14ac:dyDescent="0.25">
      <c r="A3866" s="1708">
        <f t="shared" ca="1" si="966"/>
        <v>0</v>
      </c>
      <c r="B3866" s="1708">
        <f t="shared" si="968"/>
        <v>10187029</v>
      </c>
      <c r="C3866" s="1002">
        <v>187</v>
      </c>
      <c r="D3866" s="1796" t="s">
        <v>446</v>
      </c>
      <c r="E3866" s="994">
        <v>29</v>
      </c>
      <c r="F3866" s="995" t="s">
        <v>3974</v>
      </c>
      <c r="G3866" s="994"/>
      <c r="H3866" s="996" t="s">
        <v>346</v>
      </c>
      <c r="I3866" s="1091" t="s">
        <v>6168</v>
      </c>
      <c r="J3866" s="996"/>
      <c r="K3866" s="997" t="s">
        <v>6372</v>
      </c>
      <c r="L3866" s="1000">
        <f t="shared" si="964"/>
        <v>0</v>
      </c>
      <c r="M3866" s="1000">
        <f t="shared" si="965"/>
        <v>0</v>
      </c>
      <c r="N3866" s="1725" t="s">
        <v>4249</v>
      </c>
      <c r="Z3866" s="1006" t="str">
        <f t="shared" si="967"/>
        <v xml:space="preserve">Cap.5 Pct.1:  Daca cheltuielile cu personalul (Col.2) # 0, atunci Cifra de afaceri (Col.1) # 0 si invers, pentru Rd.(1 la n). </v>
      </c>
      <c r="AA3866" s="2205">
        <f t="shared" si="963"/>
        <v>1</v>
      </c>
      <c r="AB3866" s="3036">
        <v>187</v>
      </c>
    </row>
    <row r="3867" spans="1:28" x14ac:dyDescent="0.25">
      <c r="A3867" s="1708">
        <f t="shared" ca="1" si="966"/>
        <v>0</v>
      </c>
      <c r="B3867" s="1708">
        <f t="shared" si="968"/>
        <v>10187030</v>
      </c>
      <c r="C3867" s="1002">
        <v>187</v>
      </c>
      <c r="D3867" s="1796" t="s">
        <v>446</v>
      </c>
      <c r="E3867" s="994">
        <v>30</v>
      </c>
      <c r="F3867" s="995" t="s">
        <v>3974</v>
      </c>
      <c r="G3867" s="994"/>
      <c r="H3867" s="996" t="s">
        <v>346</v>
      </c>
      <c r="I3867" s="1091" t="s">
        <v>6169</v>
      </c>
      <c r="J3867" s="996"/>
      <c r="K3867" s="997" t="s">
        <v>6373</v>
      </c>
      <c r="L3867" s="1000">
        <f t="shared" si="964"/>
        <v>0</v>
      </c>
      <c r="M3867" s="1000">
        <f t="shared" si="965"/>
        <v>0</v>
      </c>
      <c r="N3867" s="1725" t="s">
        <v>4249</v>
      </c>
      <c r="Z3867" s="1006" t="str">
        <f t="shared" si="967"/>
        <v xml:space="preserve">Cap.5 Pct.1:  Daca cheltuielile cu personalul (Col.2) # 0, atunci Cifra de afaceri (Col.1) # 0 si invers, pentru Rd.(1 la n). </v>
      </c>
      <c r="AA3867" s="2205">
        <f t="shared" si="963"/>
        <v>1</v>
      </c>
      <c r="AB3867" s="3036">
        <v>187</v>
      </c>
    </row>
    <row r="3868" spans="1:28" x14ac:dyDescent="0.25">
      <c r="A3868" s="1708">
        <f t="shared" ca="1" si="966"/>
        <v>0</v>
      </c>
      <c r="B3868" s="1708">
        <f t="shared" si="968"/>
        <v>10187031</v>
      </c>
      <c r="C3868" s="1002">
        <v>187</v>
      </c>
      <c r="D3868" s="1796" t="s">
        <v>446</v>
      </c>
      <c r="E3868" s="994">
        <v>31</v>
      </c>
      <c r="F3868" s="995" t="s">
        <v>3974</v>
      </c>
      <c r="G3868" s="994"/>
      <c r="H3868" s="996" t="s">
        <v>346</v>
      </c>
      <c r="I3868" s="1091" t="s">
        <v>6170</v>
      </c>
      <c r="J3868" s="996"/>
      <c r="K3868" s="997" t="s">
        <v>6374</v>
      </c>
      <c r="L3868" s="1000">
        <f t="shared" si="964"/>
        <v>0</v>
      </c>
      <c r="M3868" s="1000">
        <f t="shared" si="965"/>
        <v>0</v>
      </c>
      <c r="N3868" s="1725" t="s">
        <v>4249</v>
      </c>
      <c r="Z3868" s="1006" t="str">
        <f t="shared" si="967"/>
        <v xml:space="preserve">Cap.5 Pct.1:  Daca cheltuielile cu personalul (Col.2) # 0, atunci Cifra de afaceri (Col.1) # 0 si invers, pentru Rd.(1 la n). </v>
      </c>
      <c r="AA3868" s="2205">
        <f t="shared" si="963"/>
        <v>1</v>
      </c>
      <c r="AB3868" s="3036">
        <v>187</v>
      </c>
    </row>
    <row r="3869" spans="1:28" x14ac:dyDescent="0.25">
      <c r="A3869" s="1708">
        <f t="shared" ca="1" si="966"/>
        <v>0</v>
      </c>
      <c r="B3869" s="1708">
        <f t="shared" si="968"/>
        <v>10187032</v>
      </c>
      <c r="C3869" s="1002">
        <v>187</v>
      </c>
      <c r="D3869" s="1796" t="s">
        <v>446</v>
      </c>
      <c r="E3869" s="994">
        <v>32</v>
      </c>
      <c r="F3869" s="995" t="s">
        <v>3974</v>
      </c>
      <c r="G3869" s="994"/>
      <c r="H3869" s="996" t="s">
        <v>346</v>
      </c>
      <c r="I3869" s="1091" t="s">
        <v>6171</v>
      </c>
      <c r="J3869" s="996"/>
      <c r="K3869" s="997" t="s">
        <v>6375</v>
      </c>
      <c r="L3869" s="1000">
        <f t="shared" si="964"/>
        <v>0</v>
      </c>
      <c r="M3869" s="1000">
        <f t="shared" si="965"/>
        <v>0</v>
      </c>
      <c r="N3869" s="1725" t="s">
        <v>4249</v>
      </c>
      <c r="Z3869" s="1006" t="str">
        <f t="shared" si="967"/>
        <v xml:space="preserve">Cap.5 Pct.1:  Daca cheltuielile cu personalul (Col.2) # 0, atunci Cifra de afaceri (Col.1) # 0 si invers, pentru Rd.(1 la n). </v>
      </c>
      <c r="AA3869" s="2205">
        <f t="shared" si="963"/>
        <v>1</v>
      </c>
      <c r="AB3869" s="3036">
        <v>187</v>
      </c>
    </row>
    <row r="3870" spans="1:28" x14ac:dyDescent="0.25">
      <c r="A3870" s="1708">
        <f t="shared" ca="1" si="966"/>
        <v>0</v>
      </c>
      <c r="B3870" s="1708">
        <f t="shared" si="968"/>
        <v>10187033</v>
      </c>
      <c r="C3870" s="1002">
        <v>187</v>
      </c>
      <c r="D3870" s="1796" t="s">
        <v>446</v>
      </c>
      <c r="E3870" s="994">
        <v>33</v>
      </c>
      <c r="F3870" s="995" t="s">
        <v>3974</v>
      </c>
      <c r="G3870" s="994"/>
      <c r="H3870" s="996" t="s">
        <v>346</v>
      </c>
      <c r="I3870" s="1091" t="s">
        <v>6172</v>
      </c>
      <c r="J3870" s="996"/>
      <c r="K3870" s="997" t="s">
        <v>6376</v>
      </c>
      <c r="L3870" s="1000">
        <f t="shared" si="964"/>
        <v>0</v>
      </c>
      <c r="M3870" s="1000">
        <f t="shared" si="965"/>
        <v>0</v>
      </c>
      <c r="N3870" s="1725" t="s">
        <v>4249</v>
      </c>
      <c r="Z3870" s="1006" t="str">
        <f t="shared" si="967"/>
        <v xml:space="preserve">Cap.5 Pct.1:  Daca cheltuielile cu personalul (Col.2) # 0, atunci Cifra de afaceri (Col.1) # 0 si invers, pentru Rd.(1 la n). </v>
      </c>
      <c r="AA3870" s="2205">
        <f t="shared" si="963"/>
        <v>1</v>
      </c>
      <c r="AB3870" s="3036">
        <v>187</v>
      </c>
    </row>
    <row r="3871" spans="1:28" x14ac:dyDescent="0.25">
      <c r="A3871" s="1708">
        <f t="shared" ca="1" si="966"/>
        <v>0</v>
      </c>
      <c r="B3871" s="1708">
        <f t="shared" si="968"/>
        <v>10187034</v>
      </c>
      <c r="C3871" s="1002">
        <v>187</v>
      </c>
      <c r="D3871" s="1796" t="s">
        <v>446</v>
      </c>
      <c r="E3871" s="994">
        <v>34</v>
      </c>
      <c r="F3871" s="995" t="s">
        <v>3974</v>
      </c>
      <c r="G3871" s="994"/>
      <c r="H3871" s="996" t="s">
        <v>346</v>
      </c>
      <c r="I3871" s="1091" t="s">
        <v>6173</v>
      </c>
      <c r="J3871" s="996"/>
      <c r="K3871" s="997" t="s">
        <v>6377</v>
      </c>
      <c r="L3871" s="1000">
        <f t="shared" si="964"/>
        <v>0</v>
      </c>
      <c r="M3871" s="1000">
        <f t="shared" si="965"/>
        <v>0</v>
      </c>
      <c r="N3871" s="1725" t="s">
        <v>4249</v>
      </c>
      <c r="Z3871" s="1006" t="str">
        <f t="shared" si="967"/>
        <v xml:space="preserve">Cap.5 Pct.1:  Daca cheltuielile cu personalul (Col.2) # 0, atunci Cifra de afaceri (Col.1) # 0 si invers, pentru Rd.(1 la n). </v>
      </c>
      <c r="AA3871" s="2205">
        <f t="shared" si="963"/>
        <v>1</v>
      </c>
      <c r="AB3871" s="3036">
        <v>187</v>
      </c>
    </row>
    <row r="3872" spans="1:28" x14ac:dyDescent="0.25">
      <c r="A3872" s="1708">
        <f t="shared" ca="1" si="966"/>
        <v>0</v>
      </c>
      <c r="B3872" s="1708">
        <f t="shared" si="968"/>
        <v>10187035</v>
      </c>
      <c r="C3872" s="1002">
        <v>187</v>
      </c>
      <c r="D3872" s="1796" t="s">
        <v>446</v>
      </c>
      <c r="E3872" s="994">
        <v>35</v>
      </c>
      <c r="F3872" s="995" t="s">
        <v>3974</v>
      </c>
      <c r="G3872" s="994"/>
      <c r="H3872" s="996" t="s">
        <v>346</v>
      </c>
      <c r="I3872" s="1091" t="s">
        <v>6174</v>
      </c>
      <c r="J3872" s="996"/>
      <c r="K3872" s="997" t="s">
        <v>6378</v>
      </c>
      <c r="L3872" s="1000">
        <f t="shared" si="964"/>
        <v>0</v>
      </c>
      <c r="M3872" s="1000">
        <f t="shared" si="965"/>
        <v>0</v>
      </c>
      <c r="N3872" s="1725" t="s">
        <v>4249</v>
      </c>
      <c r="Z3872" s="1006" t="str">
        <f t="shared" si="967"/>
        <v xml:space="preserve">Cap.5 Pct.1:  Daca cheltuielile cu personalul (Col.2) # 0, atunci Cifra de afaceri (Col.1) # 0 si invers, pentru Rd.(1 la n). </v>
      </c>
      <c r="AA3872" s="2205">
        <f t="shared" si="963"/>
        <v>1</v>
      </c>
      <c r="AB3872" s="3036">
        <v>187</v>
      </c>
    </row>
    <row r="3873" spans="1:28" x14ac:dyDescent="0.25">
      <c r="A3873" s="1708">
        <f t="shared" ca="1" si="966"/>
        <v>0</v>
      </c>
      <c r="B3873" s="1708">
        <f t="shared" si="968"/>
        <v>10187036</v>
      </c>
      <c r="C3873" s="1002">
        <v>187</v>
      </c>
      <c r="D3873" s="1796" t="s">
        <v>446</v>
      </c>
      <c r="E3873" s="994">
        <v>36</v>
      </c>
      <c r="F3873" s="995" t="s">
        <v>3974</v>
      </c>
      <c r="G3873" s="994"/>
      <c r="H3873" s="996" t="s">
        <v>346</v>
      </c>
      <c r="I3873" s="1091" t="s">
        <v>6175</v>
      </c>
      <c r="J3873" s="996"/>
      <c r="K3873" s="997" t="s">
        <v>6379</v>
      </c>
      <c r="L3873" s="1000">
        <f t="shared" si="964"/>
        <v>0</v>
      </c>
      <c r="M3873" s="1000">
        <f t="shared" si="965"/>
        <v>0</v>
      </c>
      <c r="N3873" s="1725" t="s">
        <v>4249</v>
      </c>
      <c r="Z3873" s="1006" t="str">
        <f t="shared" si="967"/>
        <v xml:space="preserve">Cap.5 Pct.1:  Daca cheltuielile cu personalul (Col.2) # 0, atunci Cifra de afaceri (Col.1) # 0 si invers, pentru Rd.(1 la n). </v>
      </c>
      <c r="AA3873" s="2205">
        <f t="shared" si="963"/>
        <v>1</v>
      </c>
      <c r="AB3873" s="3036">
        <v>187</v>
      </c>
    </row>
    <row r="3874" spans="1:28" x14ac:dyDescent="0.25">
      <c r="A3874" s="1708">
        <f t="shared" ca="1" si="966"/>
        <v>0</v>
      </c>
      <c r="B3874" s="1708">
        <f t="shared" si="968"/>
        <v>10187037</v>
      </c>
      <c r="C3874" s="1002">
        <v>187</v>
      </c>
      <c r="D3874" s="1796" t="s">
        <v>446</v>
      </c>
      <c r="E3874" s="994">
        <v>37</v>
      </c>
      <c r="F3874" s="995" t="s">
        <v>3974</v>
      </c>
      <c r="G3874" s="994"/>
      <c r="H3874" s="996" t="s">
        <v>346</v>
      </c>
      <c r="I3874" s="1091" t="s">
        <v>6176</v>
      </c>
      <c r="J3874" s="996"/>
      <c r="K3874" s="997" t="s">
        <v>6380</v>
      </c>
      <c r="L3874" s="1000">
        <f t="shared" si="964"/>
        <v>0</v>
      </c>
      <c r="M3874" s="1000">
        <f t="shared" si="965"/>
        <v>0</v>
      </c>
      <c r="N3874" s="1725" t="s">
        <v>4249</v>
      </c>
      <c r="Z3874" s="1006" t="str">
        <f t="shared" si="967"/>
        <v xml:space="preserve">Cap.5 Pct.1:  Daca cheltuielile cu personalul (Col.2) # 0, atunci Cifra de afaceri (Col.1) # 0 si invers, pentru Rd.(1 la n). </v>
      </c>
      <c r="AA3874" s="2205">
        <f t="shared" si="963"/>
        <v>1</v>
      </c>
      <c r="AB3874" s="3036">
        <v>187</v>
      </c>
    </row>
    <row r="3875" spans="1:28" x14ac:dyDescent="0.25">
      <c r="A3875" s="1708">
        <f t="shared" ca="1" si="966"/>
        <v>0</v>
      </c>
      <c r="B3875" s="1708">
        <f t="shared" si="968"/>
        <v>10187038</v>
      </c>
      <c r="C3875" s="1002">
        <v>187</v>
      </c>
      <c r="D3875" s="1796" t="s">
        <v>446</v>
      </c>
      <c r="E3875" s="994">
        <v>38</v>
      </c>
      <c r="F3875" s="995" t="s">
        <v>3974</v>
      </c>
      <c r="G3875" s="994"/>
      <c r="H3875" s="996" t="s">
        <v>346</v>
      </c>
      <c r="I3875" s="1091" t="s">
        <v>6177</v>
      </c>
      <c r="J3875" s="996"/>
      <c r="K3875" s="997" t="s">
        <v>6381</v>
      </c>
      <c r="L3875" s="1000">
        <f t="shared" si="964"/>
        <v>0</v>
      </c>
      <c r="M3875" s="1000">
        <f t="shared" si="965"/>
        <v>0</v>
      </c>
      <c r="N3875" s="1725" t="s">
        <v>4249</v>
      </c>
      <c r="Z3875" s="1006" t="str">
        <f t="shared" si="967"/>
        <v xml:space="preserve">Cap.5 Pct.1:  Daca cheltuielile cu personalul (Col.2) # 0, atunci Cifra de afaceri (Col.1) # 0 si invers, pentru Rd.(1 la n). </v>
      </c>
      <c r="AA3875" s="2205">
        <f t="shared" si="963"/>
        <v>1</v>
      </c>
      <c r="AB3875" s="3036">
        <v>187</v>
      </c>
    </row>
    <row r="3876" spans="1:28" x14ac:dyDescent="0.25">
      <c r="A3876" s="1708">
        <f t="shared" ca="1" si="966"/>
        <v>0</v>
      </c>
      <c r="B3876" s="1708">
        <f t="shared" si="968"/>
        <v>10187039</v>
      </c>
      <c r="C3876" s="1002">
        <v>187</v>
      </c>
      <c r="D3876" s="1796" t="s">
        <v>446</v>
      </c>
      <c r="E3876" s="994">
        <v>39</v>
      </c>
      <c r="F3876" s="995" t="s">
        <v>3974</v>
      </c>
      <c r="G3876" s="994"/>
      <c r="H3876" s="996" t="s">
        <v>346</v>
      </c>
      <c r="I3876" s="1091" t="s">
        <v>6178</v>
      </c>
      <c r="J3876" s="996"/>
      <c r="K3876" s="997" t="s">
        <v>6382</v>
      </c>
      <c r="L3876" s="1000">
        <f t="shared" si="964"/>
        <v>0</v>
      </c>
      <c r="M3876" s="1000">
        <f t="shared" si="965"/>
        <v>0</v>
      </c>
      <c r="N3876" s="1725" t="s">
        <v>4249</v>
      </c>
      <c r="Z3876" s="1006" t="str">
        <f t="shared" si="967"/>
        <v xml:space="preserve">Cap.5 Pct.1:  Daca cheltuielile cu personalul (Col.2) # 0, atunci Cifra de afaceri (Col.1) # 0 si invers, pentru Rd.(1 la n). </v>
      </c>
      <c r="AA3876" s="2205">
        <f t="shared" si="963"/>
        <v>1</v>
      </c>
      <c r="AB3876" s="3036">
        <v>187</v>
      </c>
    </row>
    <row r="3877" spans="1:28" x14ac:dyDescent="0.25">
      <c r="A3877" s="1708">
        <f t="shared" ca="1" si="966"/>
        <v>0</v>
      </c>
      <c r="B3877" s="1708">
        <f t="shared" si="968"/>
        <v>10187040</v>
      </c>
      <c r="C3877" s="1002">
        <v>187</v>
      </c>
      <c r="D3877" s="1796" t="s">
        <v>446</v>
      </c>
      <c r="E3877" s="994">
        <v>40</v>
      </c>
      <c r="F3877" s="995" t="s">
        <v>3974</v>
      </c>
      <c r="G3877" s="994"/>
      <c r="H3877" s="996" t="s">
        <v>346</v>
      </c>
      <c r="I3877" s="1091" t="s">
        <v>6179</v>
      </c>
      <c r="J3877" s="996"/>
      <c r="K3877" s="997" t="s">
        <v>6383</v>
      </c>
      <c r="L3877" s="1000">
        <f t="shared" si="964"/>
        <v>0</v>
      </c>
      <c r="M3877" s="1000">
        <f t="shared" si="965"/>
        <v>0</v>
      </c>
      <c r="N3877" s="1725" t="s">
        <v>4249</v>
      </c>
      <c r="Z3877" s="1006" t="str">
        <f t="shared" si="967"/>
        <v xml:space="preserve">Cap.5 Pct.1:  Daca cheltuielile cu personalul (Col.2) # 0, atunci Cifra de afaceri (Col.1) # 0 si invers, pentru Rd.(1 la n). </v>
      </c>
      <c r="AA3877" s="2205">
        <f t="shared" si="963"/>
        <v>1</v>
      </c>
      <c r="AB3877" s="3036">
        <v>187</v>
      </c>
    </row>
    <row r="3878" spans="1:28" x14ac:dyDescent="0.25">
      <c r="A3878" s="1708">
        <f t="shared" ca="1" si="966"/>
        <v>0</v>
      </c>
      <c r="B3878" s="1708">
        <f t="shared" si="968"/>
        <v>10187041</v>
      </c>
      <c r="C3878" s="1002">
        <v>187</v>
      </c>
      <c r="D3878" s="1796" t="s">
        <v>446</v>
      </c>
      <c r="E3878" s="994">
        <v>41</v>
      </c>
      <c r="F3878" s="995" t="s">
        <v>3974</v>
      </c>
      <c r="G3878" s="994"/>
      <c r="H3878" s="996" t="s">
        <v>346</v>
      </c>
      <c r="I3878" s="1091" t="s">
        <v>6180</v>
      </c>
      <c r="J3878" s="996"/>
      <c r="K3878" s="997" t="s">
        <v>6384</v>
      </c>
      <c r="L3878" s="1000">
        <f t="shared" si="964"/>
        <v>0</v>
      </c>
      <c r="M3878" s="1000">
        <f t="shared" si="965"/>
        <v>0</v>
      </c>
      <c r="N3878" s="1725" t="s">
        <v>4249</v>
      </c>
      <c r="Z3878" s="1006" t="str">
        <f t="shared" si="967"/>
        <v xml:space="preserve">Cap.5 Pct.1:  Daca cheltuielile cu personalul (Col.2) # 0, atunci Cifra de afaceri (Col.1) # 0 si invers, pentru Rd.(1 la n). </v>
      </c>
      <c r="AA3878" s="2205">
        <f t="shared" si="963"/>
        <v>1</v>
      </c>
      <c r="AB3878" s="3036">
        <v>187</v>
      </c>
    </row>
    <row r="3879" spans="1:28" x14ac:dyDescent="0.25">
      <c r="A3879" s="1708">
        <f t="shared" ca="1" si="966"/>
        <v>0</v>
      </c>
      <c r="B3879" s="1708">
        <f t="shared" si="968"/>
        <v>10187042</v>
      </c>
      <c r="C3879" s="1002">
        <v>187</v>
      </c>
      <c r="D3879" s="1796" t="s">
        <v>446</v>
      </c>
      <c r="E3879" s="994">
        <v>42</v>
      </c>
      <c r="F3879" s="995" t="s">
        <v>3974</v>
      </c>
      <c r="G3879" s="994"/>
      <c r="H3879" s="996" t="s">
        <v>346</v>
      </c>
      <c r="I3879" s="1091" t="s">
        <v>6181</v>
      </c>
      <c r="J3879" s="996"/>
      <c r="K3879" s="997" t="s">
        <v>6385</v>
      </c>
      <c r="L3879" s="1000">
        <f t="shared" si="964"/>
        <v>0</v>
      </c>
      <c r="M3879" s="1000">
        <f t="shared" si="965"/>
        <v>0</v>
      </c>
      <c r="N3879" s="1725" t="s">
        <v>4249</v>
      </c>
      <c r="Z3879" s="1006" t="str">
        <f t="shared" si="967"/>
        <v xml:space="preserve">Cap.5 Pct.1:  Daca cheltuielile cu personalul (Col.2) # 0, atunci Cifra de afaceri (Col.1) # 0 si invers, pentru Rd.(1 la n). </v>
      </c>
      <c r="AA3879" s="2205">
        <f t="shared" si="963"/>
        <v>1</v>
      </c>
      <c r="AB3879" s="3036">
        <v>187</v>
      </c>
    </row>
    <row r="3880" spans="1:28" x14ac:dyDescent="0.25">
      <c r="A3880" s="1708">
        <f t="shared" ca="1" si="966"/>
        <v>0</v>
      </c>
      <c r="B3880" s="1708">
        <f t="shared" si="968"/>
        <v>10187043</v>
      </c>
      <c r="C3880" s="1002">
        <v>187</v>
      </c>
      <c r="D3880" s="1796" t="s">
        <v>446</v>
      </c>
      <c r="E3880" s="994">
        <v>43</v>
      </c>
      <c r="F3880" s="995" t="s">
        <v>3974</v>
      </c>
      <c r="G3880" s="994"/>
      <c r="H3880" s="996" t="s">
        <v>346</v>
      </c>
      <c r="I3880" s="1091" t="s">
        <v>6182</v>
      </c>
      <c r="J3880" s="996"/>
      <c r="K3880" s="997" t="s">
        <v>6386</v>
      </c>
      <c r="L3880" s="1000">
        <f t="shared" si="964"/>
        <v>0</v>
      </c>
      <c r="M3880" s="1000">
        <f t="shared" si="965"/>
        <v>0</v>
      </c>
      <c r="N3880" s="1725" t="s">
        <v>4249</v>
      </c>
      <c r="Z3880" s="1006" t="str">
        <f t="shared" si="967"/>
        <v xml:space="preserve">Cap.5 Pct.1:  Daca cheltuielile cu personalul (Col.2) # 0, atunci Cifra de afaceri (Col.1) # 0 si invers, pentru Rd.(1 la n). </v>
      </c>
      <c r="AA3880" s="2205">
        <f t="shared" si="963"/>
        <v>1</v>
      </c>
      <c r="AB3880" s="3036">
        <v>187</v>
      </c>
    </row>
    <row r="3881" spans="1:28" x14ac:dyDescent="0.25">
      <c r="A3881" s="1708">
        <f t="shared" ca="1" si="966"/>
        <v>0</v>
      </c>
      <c r="B3881" s="1708">
        <f t="shared" si="968"/>
        <v>10187044</v>
      </c>
      <c r="C3881" s="1002">
        <v>187</v>
      </c>
      <c r="D3881" s="1796" t="s">
        <v>446</v>
      </c>
      <c r="E3881" s="994">
        <v>44</v>
      </c>
      <c r="F3881" s="995" t="s">
        <v>3974</v>
      </c>
      <c r="G3881" s="994"/>
      <c r="H3881" s="996" t="s">
        <v>346</v>
      </c>
      <c r="I3881" s="1091" t="s">
        <v>6183</v>
      </c>
      <c r="J3881" s="996"/>
      <c r="K3881" s="997" t="s">
        <v>6387</v>
      </c>
      <c r="L3881" s="1000">
        <f t="shared" si="964"/>
        <v>0</v>
      </c>
      <c r="M3881" s="1000">
        <f t="shared" si="965"/>
        <v>0</v>
      </c>
      <c r="N3881" s="1725" t="s">
        <v>4249</v>
      </c>
      <c r="Z3881" s="1006" t="str">
        <f t="shared" si="967"/>
        <v xml:space="preserve">Cap.5 Pct.1:  Daca cheltuielile cu personalul (Col.2) # 0, atunci Cifra de afaceri (Col.1) # 0 si invers, pentru Rd.(1 la n). </v>
      </c>
      <c r="AA3881" s="2205">
        <f t="shared" si="963"/>
        <v>1</v>
      </c>
      <c r="AB3881" s="3036">
        <v>187</v>
      </c>
    </row>
    <row r="3882" spans="1:28" x14ac:dyDescent="0.25">
      <c r="A3882" s="1708">
        <f t="shared" ca="1" si="966"/>
        <v>0</v>
      </c>
      <c r="B3882" s="1708">
        <f t="shared" si="968"/>
        <v>10187045</v>
      </c>
      <c r="C3882" s="1002">
        <v>187</v>
      </c>
      <c r="D3882" s="1796" t="s">
        <v>446</v>
      </c>
      <c r="E3882" s="994">
        <v>45</v>
      </c>
      <c r="F3882" s="995" t="s">
        <v>3974</v>
      </c>
      <c r="G3882" s="994"/>
      <c r="H3882" s="996" t="s">
        <v>346</v>
      </c>
      <c r="I3882" s="1091" t="s">
        <v>6184</v>
      </c>
      <c r="J3882" s="996"/>
      <c r="K3882" s="997" t="s">
        <v>6388</v>
      </c>
      <c r="L3882" s="1000">
        <f t="shared" si="964"/>
        <v>0</v>
      </c>
      <c r="M3882" s="1000">
        <f t="shared" si="965"/>
        <v>0</v>
      </c>
      <c r="N3882" s="1725" t="s">
        <v>4249</v>
      </c>
      <c r="Z3882" s="1006" t="str">
        <f t="shared" si="967"/>
        <v xml:space="preserve">Cap.5 Pct.1:  Daca cheltuielile cu personalul (Col.2) # 0, atunci Cifra de afaceri (Col.1) # 0 si invers, pentru Rd.(1 la n). </v>
      </c>
      <c r="AA3882" s="2205">
        <f t="shared" si="963"/>
        <v>1</v>
      </c>
      <c r="AB3882" s="3036">
        <v>187</v>
      </c>
    </row>
    <row r="3883" spans="1:28" x14ac:dyDescent="0.25">
      <c r="A3883" s="1708">
        <f t="shared" ca="1" si="966"/>
        <v>0</v>
      </c>
      <c r="B3883" s="1708">
        <f t="shared" si="968"/>
        <v>10187046</v>
      </c>
      <c r="C3883" s="1002">
        <v>187</v>
      </c>
      <c r="D3883" s="1796" t="s">
        <v>446</v>
      </c>
      <c r="E3883" s="994">
        <v>46</v>
      </c>
      <c r="F3883" s="995" t="s">
        <v>3974</v>
      </c>
      <c r="G3883" s="994"/>
      <c r="H3883" s="996" t="s">
        <v>346</v>
      </c>
      <c r="I3883" s="1091" t="s">
        <v>6185</v>
      </c>
      <c r="J3883" s="996"/>
      <c r="K3883" s="997" t="s">
        <v>6389</v>
      </c>
      <c r="L3883" s="1000">
        <f t="shared" si="964"/>
        <v>0</v>
      </c>
      <c r="M3883" s="1000">
        <f t="shared" si="965"/>
        <v>0</v>
      </c>
      <c r="N3883" s="1725" t="s">
        <v>4249</v>
      </c>
      <c r="Z3883" s="1006" t="str">
        <f t="shared" si="967"/>
        <v xml:space="preserve">Cap.5 Pct.1:  Daca cheltuielile cu personalul (Col.2) # 0, atunci Cifra de afaceri (Col.1) # 0 si invers, pentru Rd.(1 la n). </v>
      </c>
      <c r="AA3883" s="2205">
        <f t="shared" si="963"/>
        <v>1</v>
      </c>
      <c r="AB3883" s="3036">
        <v>187</v>
      </c>
    </row>
    <row r="3884" spans="1:28" x14ac:dyDescent="0.25">
      <c r="A3884" s="1708">
        <f t="shared" ca="1" si="966"/>
        <v>0</v>
      </c>
      <c r="B3884" s="1708">
        <f t="shared" si="968"/>
        <v>10187047</v>
      </c>
      <c r="C3884" s="1002">
        <v>187</v>
      </c>
      <c r="D3884" s="1796" t="s">
        <v>446</v>
      </c>
      <c r="E3884" s="994">
        <v>47</v>
      </c>
      <c r="F3884" s="995" t="s">
        <v>3974</v>
      </c>
      <c r="G3884" s="994"/>
      <c r="H3884" s="996" t="s">
        <v>346</v>
      </c>
      <c r="I3884" s="1091" t="s">
        <v>6186</v>
      </c>
      <c r="J3884" s="996"/>
      <c r="K3884" s="997" t="s">
        <v>6390</v>
      </c>
      <c r="L3884" s="1000">
        <f t="shared" si="964"/>
        <v>0</v>
      </c>
      <c r="M3884" s="1000">
        <f t="shared" si="965"/>
        <v>0</v>
      </c>
      <c r="N3884" s="1725" t="s">
        <v>4249</v>
      </c>
      <c r="Z3884" s="1006" t="str">
        <f t="shared" si="967"/>
        <v xml:space="preserve">Cap.5 Pct.1:  Daca cheltuielile cu personalul (Col.2) # 0, atunci Cifra de afaceri (Col.1) # 0 si invers, pentru Rd.(1 la n). </v>
      </c>
      <c r="AA3884" s="2205">
        <f t="shared" si="963"/>
        <v>1</v>
      </c>
      <c r="AB3884" s="3036">
        <v>187</v>
      </c>
    </row>
    <row r="3885" spans="1:28" x14ac:dyDescent="0.25">
      <c r="A3885" s="1708">
        <f t="shared" ca="1" si="966"/>
        <v>0</v>
      </c>
      <c r="B3885" s="1708">
        <f t="shared" si="968"/>
        <v>10187048</v>
      </c>
      <c r="C3885" s="1002">
        <v>187</v>
      </c>
      <c r="D3885" s="1796" t="s">
        <v>446</v>
      </c>
      <c r="E3885" s="994">
        <v>48</v>
      </c>
      <c r="F3885" s="995" t="s">
        <v>3974</v>
      </c>
      <c r="G3885" s="994"/>
      <c r="H3885" s="996" t="s">
        <v>346</v>
      </c>
      <c r="I3885" s="1091" t="s">
        <v>6187</v>
      </c>
      <c r="J3885" s="996"/>
      <c r="K3885" s="997" t="s">
        <v>6391</v>
      </c>
      <c r="L3885" s="1000">
        <f t="shared" si="964"/>
        <v>0</v>
      </c>
      <c r="M3885" s="1000">
        <f t="shared" si="965"/>
        <v>0</v>
      </c>
      <c r="N3885" s="1725" t="s">
        <v>4249</v>
      </c>
      <c r="Z3885" s="1006" t="str">
        <f t="shared" si="967"/>
        <v xml:space="preserve">Cap.5 Pct.1:  Daca cheltuielile cu personalul (Col.2) # 0, atunci Cifra de afaceri (Col.1) # 0 si invers, pentru Rd.(1 la n). </v>
      </c>
      <c r="AA3885" s="2205">
        <f t="shared" si="963"/>
        <v>1</v>
      </c>
      <c r="AB3885" s="3036">
        <v>187</v>
      </c>
    </row>
    <row r="3886" spans="1:28" x14ac:dyDescent="0.25">
      <c r="A3886" s="1708">
        <f t="shared" ca="1" si="966"/>
        <v>0</v>
      </c>
      <c r="B3886" s="1708">
        <f t="shared" si="968"/>
        <v>10187049</v>
      </c>
      <c r="C3886" s="1002">
        <v>187</v>
      </c>
      <c r="D3886" s="1796" t="s">
        <v>446</v>
      </c>
      <c r="E3886" s="994">
        <v>49</v>
      </c>
      <c r="F3886" s="995" t="s">
        <v>3974</v>
      </c>
      <c r="G3886" s="994"/>
      <c r="H3886" s="996" t="s">
        <v>346</v>
      </c>
      <c r="I3886" s="1091" t="s">
        <v>6188</v>
      </c>
      <c r="J3886" s="996"/>
      <c r="K3886" s="997" t="s">
        <v>6392</v>
      </c>
      <c r="L3886" s="1000">
        <f t="shared" si="964"/>
        <v>0</v>
      </c>
      <c r="M3886" s="1000">
        <f t="shared" si="965"/>
        <v>0</v>
      </c>
      <c r="N3886" s="1725" t="s">
        <v>4249</v>
      </c>
      <c r="Z3886" s="1006" t="str">
        <f t="shared" si="967"/>
        <v xml:space="preserve">Cap.5 Pct.1:  Daca cheltuielile cu personalul (Col.2) # 0, atunci Cifra de afaceri (Col.1) # 0 si invers, pentru Rd.(1 la n). </v>
      </c>
      <c r="AA3886" s="2205">
        <f t="shared" si="963"/>
        <v>1</v>
      </c>
      <c r="AB3886" s="3036">
        <v>187</v>
      </c>
    </row>
    <row r="3887" spans="1:28" x14ac:dyDescent="0.25">
      <c r="A3887" s="1708">
        <f t="shared" ca="1" si="966"/>
        <v>0</v>
      </c>
      <c r="B3887" s="1708">
        <f t="shared" si="968"/>
        <v>10187050</v>
      </c>
      <c r="C3887" s="1002">
        <v>187</v>
      </c>
      <c r="D3887" s="1796" t="s">
        <v>446</v>
      </c>
      <c r="E3887" s="994">
        <v>50</v>
      </c>
      <c r="F3887" s="995" t="s">
        <v>3974</v>
      </c>
      <c r="G3887" s="994"/>
      <c r="H3887" s="996" t="s">
        <v>346</v>
      </c>
      <c r="I3887" s="1091" t="s">
        <v>6189</v>
      </c>
      <c r="J3887" s="996"/>
      <c r="K3887" s="997" t="s">
        <v>6393</v>
      </c>
      <c r="L3887" s="1000">
        <f t="shared" si="964"/>
        <v>0</v>
      </c>
      <c r="M3887" s="1000">
        <f t="shared" si="965"/>
        <v>0</v>
      </c>
      <c r="N3887" s="1725" t="s">
        <v>4249</v>
      </c>
      <c r="Z3887" s="1006" t="str">
        <f t="shared" si="967"/>
        <v xml:space="preserve">Cap.5 Pct.1:  Daca cheltuielile cu personalul (Col.2) # 0, atunci Cifra de afaceri (Col.1) # 0 si invers, pentru Rd.(1 la n). </v>
      </c>
      <c r="AA3887" s="2205">
        <f t="shared" si="963"/>
        <v>1</v>
      </c>
      <c r="AB3887" s="3036">
        <v>187</v>
      </c>
    </row>
    <row r="3888" spans="1:28" x14ac:dyDescent="0.25">
      <c r="A3888" s="1708">
        <f t="shared" ca="1" si="966"/>
        <v>0</v>
      </c>
      <c r="B3888" s="1708">
        <f t="shared" si="968"/>
        <v>10187051</v>
      </c>
      <c r="C3888" s="1002">
        <v>187</v>
      </c>
      <c r="D3888" s="1796" t="s">
        <v>446</v>
      </c>
      <c r="E3888" s="994">
        <v>51</v>
      </c>
      <c r="F3888" s="995" t="s">
        <v>3974</v>
      </c>
      <c r="G3888" s="994"/>
      <c r="H3888" s="996" t="s">
        <v>346</v>
      </c>
      <c r="I3888" s="1091" t="s">
        <v>6190</v>
      </c>
      <c r="J3888" s="996"/>
      <c r="K3888" s="997" t="s">
        <v>6394</v>
      </c>
      <c r="L3888" s="1000">
        <f t="shared" si="964"/>
        <v>0</v>
      </c>
      <c r="M3888" s="1000">
        <f t="shared" si="965"/>
        <v>0</v>
      </c>
      <c r="N3888" s="1725" t="s">
        <v>4249</v>
      </c>
      <c r="Z3888" s="1006" t="str">
        <f t="shared" si="967"/>
        <v xml:space="preserve">Cap.5 Pct.1:  Daca cheltuielile cu personalul (Col.2) # 0, atunci Cifra de afaceri (Col.1) # 0 si invers, pentru Rd.(1 la n). </v>
      </c>
      <c r="AA3888" s="2205">
        <f t="shared" si="963"/>
        <v>1</v>
      </c>
      <c r="AB3888" s="3036">
        <v>187</v>
      </c>
    </row>
    <row r="3889" spans="1:28" x14ac:dyDescent="0.25">
      <c r="A3889" s="1708">
        <f t="shared" ca="1" si="966"/>
        <v>0</v>
      </c>
      <c r="B3889" s="1708">
        <f t="shared" si="968"/>
        <v>10187052</v>
      </c>
      <c r="C3889" s="1002">
        <v>187</v>
      </c>
      <c r="D3889" s="1796" t="s">
        <v>446</v>
      </c>
      <c r="E3889" s="994">
        <v>52</v>
      </c>
      <c r="F3889" s="995" t="s">
        <v>3974</v>
      </c>
      <c r="G3889" s="994"/>
      <c r="H3889" s="996" t="s">
        <v>346</v>
      </c>
      <c r="I3889" s="1091" t="s">
        <v>6191</v>
      </c>
      <c r="J3889" s="996"/>
      <c r="K3889" s="997" t="s">
        <v>6395</v>
      </c>
      <c r="L3889" s="1000">
        <f t="shared" si="964"/>
        <v>0</v>
      </c>
      <c r="M3889" s="1000">
        <f t="shared" si="965"/>
        <v>0</v>
      </c>
      <c r="N3889" s="1725" t="s">
        <v>4249</v>
      </c>
      <c r="Z3889" s="1006" t="str">
        <f t="shared" si="967"/>
        <v xml:space="preserve">Cap.5 Pct.1:  Daca cheltuielile cu personalul (Col.2) # 0, atunci Cifra de afaceri (Col.1) # 0 si invers, pentru Rd.(1 la n). </v>
      </c>
      <c r="AA3889" s="2205">
        <f t="shared" si="963"/>
        <v>1</v>
      </c>
      <c r="AB3889" s="3036">
        <v>187</v>
      </c>
    </row>
    <row r="3890" spans="1:28" x14ac:dyDescent="0.25">
      <c r="A3890" s="1708">
        <f t="shared" ca="1" si="966"/>
        <v>0</v>
      </c>
      <c r="B3890" s="1708">
        <f t="shared" si="968"/>
        <v>10187053</v>
      </c>
      <c r="C3890" s="1002">
        <v>187</v>
      </c>
      <c r="D3890" s="1796" t="s">
        <v>446</v>
      </c>
      <c r="E3890" s="994">
        <v>53</v>
      </c>
      <c r="F3890" s="995" t="s">
        <v>3974</v>
      </c>
      <c r="G3890" s="994"/>
      <c r="H3890" s="996" t="s">
        <v>346</v>
      </c>
      <c r="I3890" s="1091" t="s">
        <v>6192</v>
      </c>
      <c r="J3890" s="996"/>
      <c r="K3890" s="997" t="s">
        <v>6396</v>
      </c>
      <c r="L3890" s="1000">
        <f t="shared" si="964"/>
        <v>0</v>
      </c>
      <c r="M3890" s="1000">
        <f t="shared" si="965"/>
        <v>0</v>
      </c>
      <c r="N3890" s="1725" t="s">
        <v>4249</v>
      </c>
      <c r="Z3890" s="1006" t="str">
        <f t="shared" si="967"/>
        <v xml:space="preserve">Cap.5 Pct.1:  Daca cheltuielile cu personalul (Col.2) # 0, atunci Cifra de afaceri (Col.1) # 0 si invers, pentru Rd.(1 la n). </v>
      </c>
      <c r="AA3890" s="2205">
        <f t="shared" si="963"/>
        <v>1</v>
      </c>
      <c r="AB3890" s="3036">
        <v>187</v>
      </c>
    </row>
    <row r="3891" spans="1:28" x14ac:dyDescent="0.25">
      <c r="A3891" s="1708">
        <f t="shared" ca="1" si="966"/>
        <v>0</v>
      </c>
      <c r="B3891" s="1708">
        <f t="shared" si="968"/>
        <v>10187054</v>
      </c>
      <c r="C3891" s="1002">
        <v>187</v>
      </c>
      <c r="D3891" s="1796" t="s">
        <v>446</v>
      </c>
      <c r="E3891" s="994">
        <v>54</v>
      </c>
      <c r="F3891" s="995" t="s">
        <v>3974</v>
      </c>
      <c r="G3891" s="994"/>
      <c r="H3891" s="996" t="s">
        <v>346</v>
      </c>
      <c r="I3891" s="1091" t="s">
        <v>6193</v>
      </c>
      <c r="J3891" s="996"/>
      <c r="K3891" s="997" t="s">
        <v>6397</v>
      </c>
      <c r="L3891" s="1000">
        <f t="shared" si="964"/>
        <v>0</v>
      </c>
      <c r="M3891" s="1000">
        <f t="shared" si="965"/>
        <v>0</v>
      </c>
      <c r="N3891" s="1725" t="s">
        <v>4249</v>
      </c>
      <c r="Z3891" s="1006" t="str">
        <f t="shared" si="967"/>
        <v xml:space="preserve">Cap.5 Pct.1:  Daca cheltuielile cu personalul (Col.2) # 0, atunci Cifra de afaceri (Col.1) # 0 si invers, pentru Rd.(1 la n). </v>
      </c>
      <c r="AA3891" s="2205">
        <f t="shared" si="963"/>
        <v>1</v>
      </c>
      <c r="AB3891" s="3036">
        <v>187</v>
      </c>
    </row>
    <row r="3892" spans="1:28" x14ac:dyDescent="0.25">
      <c r="A3892" s="1708">
        <f t="shared" ca="1" si="966"/>
        <v>0</v>
      </c>
      <c r="B3892" s="1708">
        <f t="shared" si="968"/>
        <v>10187055</v>
      </c>
      <c r="C3892" s="1002">
        <v>187</v>
      </c>
      <c r="D3892" s="1796" t="s">
        <v>446</v>
      </c>
      <c r="E3892" s="994">
        <v>55</v>
      </c>
      <c r="F3892" s="995" t="s">
        <v>3974</v>
      </c>
      <c r="G3892" s="994"/>
      <c r="H3892" s="996" t="s">
        <v>346</v>
      </c>
      <c r="I3892" s="1091" t="s">
        <v>6194</v>
      </c>
      <c r="J3892" s="996"/>
      <c r="K3892" s="997" t="s">
        <v>6398</v>
      </c>
      <c r="L3892" s="1000">
        <f t="shared" si="964"/>
        <v>0</v>
      </c>
      <c r="M3892" s="1000">
        <f t="shared" si="965"/>
        <v>0</v>
      </c>
      <c r="N3892" s="1725" t="s">
        <v>4249</v>
      </c>
      <c r="Z3892" s="1006" t="str">
        <f t="shared" si="967"/>
        <v xml:space="preserve">Cap.5 Pct.1:  Daca cheltuielile cu personalul (Col.2) # 0, atunci Cifra de afaceri (Col.1) # 0 si invers, pentru Rd.(1 la n). </v>
      </c>
      <c r="AA3892" s="2205">
        <f t="shared" si="963"/>
        <v>1</v>
      </c>
      <c r="AB3892" s="3036">
        <v>187</v>
      </c>
    </row>
    <row r="3893" spans="1:28" x14ac:dyDescent="0.25">
      <c r="A3893" s="1708">
        <f t="shared" ca="1" si="966"/>
        <v>0</v>
      </c>
      <c r="B3893" s="1708">
        <f t="shared" si="968"/>
        <v>10187056</v>
      </c>
      <c r="C3893" s="1002">
        <v>187</v>
      </c>
      <c r="D3893" s="1796" t="s">
        <v>446</v>
      </c>
      <c r="E3893" s="994">
        <v>56</v>
      </c>
      <c r="F3893" s="995" t="s">
        <v>3974</v>
      </c>
      <c r="G3893" s="994"/>
      <c r="H3893" s="996" t="s">
        <v>346</v>
      </c>
      <c r="I3893" s="1091" t="s">
        <v>6195</v>
      </c>
      <c r="J3893" s="996"/>
      <c r="K3893" s="997" t="s">
        <v>6399</v>
      </c>
      <c r="L3893" s="1000">
        <f t="shared" si="964"/>
        <v>0</v>
      </c>
      <c r="M3893" s="1000">
        <f t="shared" si="965"/>
        <v>0</v>
      </c>
      <c r="N3893" s="1725" t="s">
        <v>4249</v>
      </c>
      <c r="Z3893" s="1006" t="str">
        <f t="shared" si="967"/>
        <v xml:space="preserve">Cap.5 Pct.1:  Daca cheltuielile cu personalul (Col.2) # 0, atunci Cifra de afaceri (Col.1) # 0 si invers, pentru Rd.(1 la n). </v>
      </c>
      <c r="AA3893" s="2205">
        <f t="shared" si="963"/>
        <v>1</v>
      </c>
      <c r="AB3893" s="3036">
        <v>187</v>
      </c>
    </row>
    <row r="3894" spans="1:28" x14ac:dyDescent="0.25">
      <c r="A3894" s="1708">
        <f t="shared" ca="1" si="966"/>
        <v>0</v>
      </c>
      <c r="B3894" s="1708">
        <f t="shared" si="968"/>
        <v>10187057</v>
      </c>
      <c r="C3894" s="1002">
        <v>187</v>
      </c>
      <c r="D3894" s="1796" t="s">
        <v>446</v>
      </c>
      <c r="E3894" s="994">
        <v>57</v>
      </c>
      <c r="F3894" s="995" t="s">
        <v>3974</v>
      </c>
      <c r="G3894" s="994"/>
      <c r="H3894" s="996" t="s">
        <v>346</v>
      </c>
      <c r="I3894" s="1091" t="s">
        <v>6196</v>
      </c>
      <c r="J3894" s="996"/>
      <c r="K3894" s="997" t="s">
        <v>6400</v>
      </c>
      <c r="L3894" s="1000">
        <f t="shared" si="964"/>
        <v>0</v>
      </c>
      <c r="M3894" s="1000">
        <f t="shared" si="965"/>
        <v>0</v>
      </c>
      <c r="N3894" s="1725" t="s">
        <v>4249</v>
      </c>
      <c r="Z3894" s="1006" t="str">
        <f t="shared" si="967"/>
        <v xml:space="preserve">Cap.5 Pct.1:  Daca cheltuielile cu personalul (Col.2) # 0, atunci Cifra de afaceri (Col.1) # 0 si invers, pentru Rd.(1 la n). </v>
      </c>
      <c r="AA3894" s="2205">
        <f t="shared" si="963"/>
        <v>1</v>
      </c>
      <c r="AB3894" s="3036">
        <v>187</v>
      </c>
    </row>
    <row r="3895" spans="1:28" x14ac:dyDescent="0.25">
      <c r="A3895" s="1708">
        <f t="shared" ca="1" si="966"/>
        <v>0</v>
      </c>
      <c r="B3895" s="1708">
        <f t="shared" si="968"/>
        <v>10187058</v>
      </c>
      <c r="C3895" s="1002">
        <v>187</v>
      </c>
      <c r="D3895" s="1796" t="s">
        <v>446</v>
      </c>
      <c r="E3895" s="994">
        <v>58</v>
      </c>
      <c r="F3895" s="995" t="s">
        <v>3974</v>
      </c>
      <c r="G3895" s="994"/>
      <c r="H3895" s="996" t="s">
        <v>346</v>
      </c>
      <c r="I3895" s="1091" t="s">
        <v>6197</v>
      </c>
      <c r="J3895" s="996"/>
      <c r="K3895" s="997" t="s">
        <v>6401</v>
      </c>
      <c r="L3895" s="1000">
        <f t="shared" si="964"/>
        <v>0</v>
      </c>
      <c r="M3895" s="1000">
        <f t="shared" si="965"/>
        <v>0</v>
      </c>
      <c r="N3895" s="1725" t="s">
        <v>4249</v>
      </c>
      <c r="Z3895" s="1006" t="str">
        <f t="shared" si="967"/>
        <v xml:space="preserve">Cap.5 Pct.1:  Daca cheltuielile cu personalul (Col.2) # 0, atunci Cifra de afaceri (Col.1) # 0 si invers, pentru Rd.(1 la n). </v>
      </c>
      <c r="AA3895" s="2205">
        <f t="shared" si="963"/>
        <v>1</v>
      </c>
      <c r="AB3895" s="3036">
        <v>187</v>
      </c>
    </row>
    <row r="3896" spans="1:28" x14ac:dyDescent="0.25">
      <c r="A3896" s="1708">
        <f t="shared" ca="1" si="966"/>
        <v>0</v>
      </c>
      <c r="B3896" s="1708">
        <f t="shared" si="968"/>
        <v>10187059</v>
      </c>
      <c r="C3896" s="1002">
        <v>187</v>
      </c>
      <c r="D3896" s="1796" t="s">
        <v>446</v>
      </c>
      <c r="E3896" s="994">
        <v>59</v>
      </c>
      <c r="F3896" s="995" t="s">
        <v>3974</v>
      </c>
      <c r="G3896" s="994"/>
      <c r="H3896" s="996" t="s">
        <v>346</v>
      </c>
      <c r="I3896" s="1091" t="s">
        <v>6198</v>
      </c>
      <c r="J3896" s="996"/>
      <c r="K3896" s="997" t="s">
        <v>6402</v>
      </c>
      <c r="L3896" s="1000">
        <f t="shared" si="964"/>
        <v>0</v>
      </c>
      <c r="M3896" s="1000">
        <f t="shared" si="965"/>
        <v>0</v>
      </c>
      <c r="N3896" s="1725" t="s">
        <v>4249</v>
      </c>
      <c r="Z3896" s="1006" t="str">
        <f t="shared" si="967"/>
        <v xml:space="preserve">Cap.5 Pct.1:  Daca cheltuielile cu personalul (Col.2) # 0, atunci Cifra de afaceri (Col.1) # 0 si invers, pentru Rd.(1 la n). </v>
      </c>
      <c r="AA3896" s="2205">
        <f t="shared" si="963"/>
        <v>1</v>
      </c>
      <c r="AB3896" s="3036">
        <v>187</v>
      </c>
    </row>
    <row r="3897" spans="1:28" x14ac:dyDescent="0.25">
      <c r="A3897" s="1708">
        <f t="shared" ca="1" si="966"/>
        <v>0</v>
      </c>
      <c r="B3897" s="1708">
        <f t="shared" si="968"/>
        <v>10187060</v>
      </c>
      <c r="C3897" s="1002">
        <v>187</v>
      </c>
      <c r="D3897" s="1796" t="s">
        <v>446</v>
      </c>
      <c r="E3897" s="994">
        <v>60</v>
      </c>
      <c r="F3897" s="995" t="s">
        <v>3974</v>
      </c>
      <c r="G3897" s="994"/>
      <c r="H3897" s="996" t="s">
        <v>346</v>
      </c>
      <c r="I3897" s="1091" t="s">
        <v>6199</v>
      </c>
      <c r="J3897" s="996"/>
      <c r="K3897" s="997" t="s">
        <v>6403</v>
      </c>
      <c r="L3897" s="1000">
        <f t="shared" si="964"/>
        <v>0</v>
      </c>
      <c r="M3897" s="1000">
        <f t="shared" si="965"/>
        <v>0</v>
      </c>
      <c r="N3897" s="1725" t="s">
        <v>4249</v>
      </c>
      <c r="Z3897" s="1006" t="str">
        <f t="shared" si="967"/>
        <v xml:space="preserve">Cap.5 Pct.1:  Daca cheltuielile cu personalul (Col.2) # 0, atunci Cifra de afaceri (Col.1) # 0 si invers, pentru Rd.(1 la n). </v>
      </c>
      <c r="AA3897" s="2205">
        <f t="shared" si="963"/>
        <v>1</v>
      </c>
      <c r="AB3897" s="3036">
        <v>187</v>
      </c>
    </row>
    <row r="3898" spans="1:28" x14ac:dyDescent="0.25">
      <c r="A3898" s="1708">
        <f t="shared" ca="1" si="966"/>
        <v>0</v>
      </c>
      <c r="B3898" s="1708">
        <f t="shared" si="968"/>
        <v>10187061</v>
      </c>
      <c r="C3898" s="1002">
        <v>187</v>
      </c>
      <c r="D3898" s="1796" t="s">
        <v>446</v>
      </c>
      <c r="E3898" s="994">
        <v>61</v>
      </c>
      <c r="F3898" s="995" t="s">
        <v>3974</v>
      </c>
      <c r="G3898" s="994"/>
      <c r="H3898" s="996" t="s">
        <v>346</v>
      </c>
      <c r="I3898" s="1091" t="s">
        <v>6200</v>
      </c>
      <c r="J3898" s="996"/>
      <c r="K3898" s="997" t="s">
        <v>6404</v>
      </c>
      <c r="L3898" s="1000">
        <f t="shared" si="964"/>
        <v>0</v>
      </c>
      <c r="M3898" s="1000">
        <f t="shared" si="965"/>
        <v>0</v>
      </c>
      <c r="N3898" s="1725" t="s">
        <v>4249</v>
      </c>
      <c r="Z3898" s="1006" t="str">
        <f t="shared" si="967"/>
        <v xml:space="preserve">Cap.5 Pct.1:  Daca cheltuielile cu personalul (Col.2) # 0, atunci Cifra de afaceri (Col.1) # 0 si invers, pentru Rd.(1 la n). </v>
      </c>
      <c r="AA3898" s="2205">
        <f t="shared" si="963"/>
        <v>1</v>
      </c>
      <c r="AB3898" s="3036">
        <v>187</v>
      </c>
    </row>
    <row r="3899" spans="1:28" x14ac:dyDescent="0.25">
      <c r="A3899" s="1708">
        <f t="shared" ca="1" si="966"/>
        <v>0</v>
      </c>
      <c r="B3899" s="1708">
        <f t="shared" si="968"/>
        <v>10187062</v>
      </c>
      <c r="C3899" s="1002">
        <v>187</v>
      </c>
      <c r="D3899" s="1796" t="s">
        <v>446</v>
      </c>
      <c r="E3899" s="994">
        <v>62</v>
      </c>
      <c r="F3899" s="995" t="s">
        <v>3974</v>
      </c>
      <c r="G3899" s="994"/>
      <c r="H3899" s="996" t="s">
        <v>346</v>
      </c>
      <c r="I3899" s="1091" t="s">
        <v>6201</v>
      </c>
      <c r="J3899" s="996"/>
      <c r="K3899" s="997" t="s">
        <v>6405</v>
      </c>
      <c r="L3899" s="1000">
        <f t="shared" si="964"/>
        <v>0</v>
      </c>
      <c r="M3899" s="1000">
        <f t="shared" si="965"/>
        <v>0</v>
      </c>
      <c r="N3899" s="1725" t="s">
        <v>4249</v>
      </c>
      <c r="Z3899" s="1006" t="str">
        <f t="shared" si="967"/>
        <v xml:space="preserve">Cap.5 Pct.1:  Daca cheltuielile cu personalul (Col.2) # 0, atunci Cifra de afaceri (Col.1) # 0 si invers, pentru Rd.(1 la n). </v>
      </c>
      <c r="AA3899" s="2205">
        <f t="shared" ref="AA3899:AA3962" si="969">COUNTIF(B:B,B3899)</f>
        <v>1</v>
      </c>
      <c r="AB3899" s="3036">
        <v>187</v>
      </c>
    </row>
    <row r="3900" spans="1:28" x14ac:dyDescent="0.25">
      <c r="A3900" s="1708">
        <f t="shared" ca="1" si="966"/>
        <v>0</v>
      </c>
      <c r="B3900" s="1708">
        <f t="shared" si="968"/>
        <v>10187063</v>
      </c>
      <c r="C3900" s="1002">
        <v>187</v>
      </c>
      <c r="D3900" s="1796" t="s">
        <v>446</v>
      </c>
      <c r="E3900" s="994">
        <v>63</v>
      </c>
      <c r="F3900" s="995" t="s">
        <v>3974</v>
      </c>
      <c r="G3900" s="994"/>
      <c r="H3900" s="996" t="s">
        <v>346</v>
      </c>
      <c r="I3900" s="1091" t="s">
        <v>6202</v>
      </c>
      <c r="J3900" s="996"/>
      <c r="K3900" s="997" t="s">
        <v>6406</v>
      </c>
      <c r="L3900" s="1000">
        <f t="shared" si="964"/>
        <v>0</v>
      </c>
      <c r="M3900" s="1000">
        <f t="shared" si="965"/>
        <v>0</v>
      </c>
      <c r="N3900" s="1725" t="s">
        <v>4249</v>
      </c>
      <c r="Z3900" s="1006" t="str">
        <f t="shared" si="967"/>
        <v xml:space="preserve">Cap.5 Pct.1:  Daca cheltuielile cu personalul (Col.2) # 0, atunci Cifra de afaceri (Col.1) # 0 si invers, pentru Rd.(1 la n). </v>
      </c>
      <c r="AA3900" s="2205">
        <f t="shared" si="969"/>
        <v>1</v>
      </c>
      <c r="AB3900" s="3036">
        <v>187</v>
      </c>
    </row>
    <row r="3901" spans="1:28" x14ac:dyDescent="0.25">
      <c r="A3901" s="1708">
        <f t="shared" ca="1" si="966"/>
        <v>0</v>
      </c>
      <c r="B3901" s="1708">
        <f t="shared" si="968"/>
        <v>10187064</v>
      </c>
      <c r="C3901" s="1002">
        <v>187</v>
      </c>
      <c r="D3901" s="1796" t="s">
        <v>446</v>
      </c>
      <c r="E3901" s="994">
        <v>64</v>
      </c>
      <c r="F3901" s="995" t="s">
        <v>3974</v>
      </c>
      <c r="G3901" s="994"/>
      <c r="H3901" s="996" t="s">
        <v>346</v>
      </c>
      <c r="I3901" s="1091" t="s">
        <v>6203</v>
      </c>
      <c r="J3901" s="996"/>
      <c r="K3901" s="997" t="s">
        <v>6407</v>
      </c>
      <c r="L3901" s="1000">
        <f t="shared" si="964"/>
        <v>0</v>
      </c>
      <c r="M3901" s="1000">
        <f t="shared" si="965"/>
        <v>0</v>
      </c>
      <c r="N3901" s="1725" t="s">
        <v>4249</v>
      </c>
      <c r="Z3901" s="1006" t="str">
        <f t="shared" si="967"/>
        <v xml:space="preserve">Cap.5 Pct.1:  Daca cheltuielile cu personalul (Col.2) # 0, atunci Cifra de afaceri (Col.1) # 0 si invers, pentru Rd.(1 la n). </v>
      </c>
      <c r="AA3901" s="2205">
        <f t="shared" si="969"/>
        <v>1</v>
      </c>
      <c r="AB3901" s="3036">
        <v>187</v>
      </c>
    </row>
    <row r="3902" spans="1:28" x14ac:dyDescent="0.25">
      <c r="A3902" s="1708">
        <f t="shared" ca="1" si="966"/>
        <v>0</v>
      </c>
      <c r="B3902" s="1708">
        <f t="shared" si="968"/>
        <v>10187065</v>
      </c>
      <c r="C3902" s="1002">
        <v>187</v>
      </c>
      <c r="D3902" s="1796" t="s">
        <v>446</v>
      </c>
      <c r="E3902" s="994">
        <v>65</v>
      </c>
      <c r="F3902" s="995" t="s">
        <v>3974</v>
      </c>
      <c r="G3902" s="994"/>
      <c r="H3902" s="996" t="s">
        <v>346</v>
      </c>
      <c r="I3902" s="1091" t="s">
        <v>6204</v>
      </c>
      <c r="J3902" s="996"/>
      <c r="K3902" s="997" t="s">
        <v>6408</v>
      </c>
      <c r="L3902" s="1000">
        <f t="shared" si="964"/>
        <v>0</v>
      </c>
      <c r="M3902" s="1000">
        <f t="shared" si="965"/>
        <v>0</v>
      </c>
      <c r="N3902" s="1725" t="s">
        <v>4249</v>
      </c>
      <c r="Z3902" s="1006" t="str">
        <f t="shared" si="967"/>
        <v xml:space="preserve">Cap.5 Pct.1:  Daca cheltuielile cu personalul (Col.2) # 0, atunci Cifra de afaceri (Col.1) # 0 si invers, pentru Rd.(1 la n). </v>
      </c>
      <c r="AA3902" s="2205">
        <f t="shared" si="969"/>
        <v>1</v>
      </c>
      <c r="AB3902" s="3036">
        <v>187</v>
      </c>
    </row>
    <row r="3903" spans="1:28" x14ac:dyDescent="0.25">
      <c r="A3903" s="1708">
        <f t="shared" ca="1" si="966"/>
        <v>0</v>
      </c>
      <c r="B3903" s="1708">
        <f t="shared" si="968"/>
        <v>10187066</v>
      </c>
      <c r="C3903" s="1002">
        <v>187</v>
      </c>
      <c r="D3903" s="1796" t="s">
        <v>446</v>
      </c>
      <c r="E3903" s="994">
        <v>66</v>
      </c>
      <c r="F3903" s="995" t="s">
        <v>3974</v>
      </c>
      <c r="G3903" s="994"/>
      <c r="H3903" s="996" t="s">
        <v>346</v>
      </c>
      <c r="I3903" s="1091" t="s">
        <v>6205</v>
      </c>
      <c r="J3903" s="996"/>
      <c r="K3903" s="997" t="s">
        <v>6409</v>
      </c>
      <c r="L3903" s="1000">
        <f t="shared" ref="L3903:L3966" si="970">BH767</f>
        <v>0</v>
      </c>
      <c r="M3903" s="1000">
        <f t="shared" ref="M3903:M3966" si="971">IF(BK767="",0,BK767)</f>
        <v>0</v>
      </c>
      <c r="N3903" s="1725" t="s">
        <v>4249</v>
      </c>
      <c r="Z3903" s="1006" t="str">
        <f t="shared" si="967"/>
        <v xml:space="preserve">Cap.5 Pct.1:  Daca cheltuielile cu personalul (Col.2) # 0, atunci Cifra de afaceri (Col.1) # 0 si invers, pentru Rd.(1 la n). </v>
      </c>
      <c r="AA3903" s="2205">
        <f t="shared" si="969"/>
        <v>1</v>
      </c>
      <c r="AB3903" s="3036">
        <v>187</v>
      </c>
    </row>
    <row r="3904" spans="1:28" x14ac:dyDescent="0.25">
      <c r="A3904" s="1708">
        <f t="shared" ca="1" si="966"/>
        <v>0</v>
      </c>
      <c r="B3904" s="1708">
        <f t="shared" si="968"/>
        <v>10187067</v>
      </c>
      <c r="C3904" s="1002">
        <v>187</v>
      </c>
      <c r="D3904" s="1796" t="s">
        <v>446</v>
      </c>
      <c r="E3904" s="994">
        <v>67</v>
      </c>
      <c r="F3904" s="995" t="s">
        <v>3974</v>
      </c>
      <c r="G3904" s="994"/>
      <c r="H3904" s="996" t="s">
        <v>346</v>
      </c>
      <c r="I3904" s="1091" t="s">
        <v>6206</v>
      </c>
      <c r="J3904" s="996"/>
      <c r="K3904" s="997" t="s">
        <v>6410</v>
      </c>
      <c r="L3904" s="1000">
        <f t="shared" si="970"/>
        <v>0</v>
      </c>
      <c r="M3904" s="1000">
        <f t="shared" si="971"/>
        <v>0</v>
      </c>
      <c r="N3904" s="1725" t="s">
        <v>4249</v>
      </c>
      <c r="Z3904" s="1006" t="str">
        <f t="shared" si="967"/>
        <v xml:space="preserve">Cap.5 Pct.1:  Daca cheltuielile cu personalul (Col.2) # 0, atunci Cifra de afaceri (Col.1) # 0 si invers, pentru Rd.(1 la n). </v>
      </c>
      <c r="AA3904" s="2205">
        <f t="shared" si="969"/>
        <v>1</v>
      </c>
      <c r="AB3904" s="3036">
        <v>187</v>
      </c>
    </row>
    <row r="3905" spans="1:28" x14ac:dyDescent="0.25">
      <c r="A3905" s="1708">
        <f t="shared" ref="A3905:A3968" ca="1" si="972">IF(D3905="DA",IF(ISERROR(N3905),A3904+1,IF(N3905=1,A3904+1,A3904)),A3904)</f>
        <v>0</v>
      </c>
      <c r="B3905" s="1708">
        <f t="shared" si="968"/>
        <v>10187068</v>
      </c>
      <c r="C3905" s="1002">
        <v>187</v>
      </c>
      <c r="D3905" s="1796" t="s">
        <v>446</v>
      </c>
      <c r="E3905" s="994">
        <v>68</v>
      </c>
      <c r="F3905" s="995" t="s">
        <v>3974</v>
      </c>
      <c r="G3905" s="994"/>
      <c r="H3905" s="996" t="s">
        <v>346</v>
      </c>
      <c r="I3905" s="1091" t="s">
        <v>6207</v>
      </c>
      <c r="J3905" s="996"/>
      <c r="K3905" s="997" t="s">
        <v>6411</v>
      </c>
      <c r="L3905" s="1000">
        <f t="shared" si="970"/>
        <v>0</v>
      </c>
      <c r="M3905" s="1000">
        <f t="shared" si="971"/>
        <v>0</v>
      </c>
      <c r="N3905" s="1725" t="s">
        <v>4249</v>
      </c>
      <c r="Z3905" s="1006" t="str">
        <f t="shared" ref="Z3905:Z3968" si="973">Z3904</f>
        <v xml:space="preserve">Cap.5 Pct.1:  Daca cheltuielile cu personalul (Col.2) # 0, atunci Cifra de afaceri (Col.1) # 0 si invers, pentru Rd.(1 la n). </v>
      </c>
      <c r="AA3905" s="2205">
        <f t="shared" si="969"/>
        <v>1</v>
      </c>
      <c r="AB3905" s="3036">
        <v>187</v>
      </c>
    </row>
    <row r="3906" spans="1:28" x14ac:dyDescent="0.25">
      <c r="A3906" s="1708">
        <f t="shared" ca="1" si="972"/>
        <v>0</v>
      </c>
      <c r="B3906" s="1708">
        <f t="shared" si="968"/>
        <v>10187069</v>
      </c>
      <c r="C3906" s="1002">
        <v>187</v>
      </c>
      <c r="D3906" s="1796" t="s">
        <v>446</v>
      </c>
      <c r="E3906" s="994">
        <v>69</v>
      </c>
      <c r="F3906" s="995" t="s">
        <v>3974</v>
      </c>
      <c r="G3906" s="994"/>
      <c r="H3906" s="996" t="s">
        <v>346</v>
      </c>
      <c r="I3906" s="1091" t="s">
        <v>6208</v>
      </c>
      <c r="J3906" s="996"/>
      <c r="K3906" s="997" t="s">
        <v>6412</v>
      </c>
      <c r="L3906" s="1000">
        <f t="shared" si="970"/>
        <v>0</v>
      </c>
      <c r="M3906" s="1000">
        <f t="shared" si="971"/>
        <v>0</v>
      </c>
      <c r="N3906" s="1725" t="s">
        <v>4249</v>
      </c>
      <c r="Z3906" s="1006" t="str">
        <f t="shared" si="973"/>
        <v xml:space="preserve">Cap.5 Pct.1:  Daca cheltuielile cu personalul (Col.2) # 0, atunci Cifra de afaceri (Col.1) # 0 si invers, pentru Rd.(1 la n). </v>
      </c>
      <c r="AA3906" s="2205">
        <f t="shared" si="969"/>
        <v>1</v>
      </c>
      <c r="AB3906" s="3036">
        <v>187</v>
      </c>
    </row>
    <row r="3907" spans="1:28" x14ac:dyDescent="0.25">
      <c r="A3907" s="1708">
        <f t="shared" ca="1" si="972"/>
        <v>0</v>
      </c>
      <c r="B3907" s="1708">
        <f t="shared" si="968"/>
        <v>10187070</v>
      </c>
      <c r="C3907" s="1002">
        <v>187</v>
      </c>
      <c r="D3907" s="1796" t="s">
        <v>446</v>
      </c>
      <c r="E3907" s="994">
        <v>70</v>
      </c>
      <c r="F3907" s="995" t="s">
        <v>3974</v>
      </c>
      <c r="G3907" s="994"/>
      <c r="H3907" s="996" t="s">
        <v>346</v>
      </c>
      <c r="I3907" s="1091" t="s">
        <v>6209</v>
      </c>
      <c r="J3907" s="996"/>
      <c r="K3907" s="997" t="s">
        <v>6413</v>
      </c>
      <c r="L3907" s="1000">
        <f t="shared" si="970"/>
        <v>0</v>
      </c>
      <c r="M3907" s="1000">
        <f t="shared" si="971"/>
        <v>0</v>
      </c>
      <c r="N3907" s="1725" t="s">
        <v>4249</v>
      </c>
      <c r="Z3907" s="1006" t="str">
        <f t="shared" si="973"/>
        <v xml:space="preserve">Cap.5 Pct.1:  Daca cheltuielile cu personalul (Col.2) # 0, atunci Cifra de afaceri (Col.1) # 0 si invers, pentru Rd.(1 la n). </v>
      </c>
      <c r="AA3907" s="2205">
        <f t="shared" si="969"/>
        <v>1</v>
      </c>
      <c r="AB3907" s="3036">
        <v>187</v>
      </c>
    </row>
    <row r="3908" spans="1:28" x14ac:dyDescent="0.25">
      <c r="A3908" s="1708">
        <f t="shared" ca="1" si="972"/>
        <v>0</v>
      </c>
      <c r="B3908" s="1708">
        <f t="shared" si="968"/>
        <v>10187071</v>
      </c>
      <c r="C3908" s="1002">
        <v>187</v>
      </c>
      <c r="D3908" s="1796" t="s">
        <v>446</v>
      </c>
      <c r="E3908" s="994">
        <v>71</v>
      </c>
      <c r="F3908" s="995" t="s">
        <v>3974</v>
      </c>
      <c r="G3908" s="994"/>
      <c r="H3908" s="996" t="s">
        <v>346</v>
      </c>
      <c r="I3908" s="1091" t="s">
        <v>6210</v>
      </c>
      <c r="J3908" s="996"/>
      <c r="K3908" s="997" t="s">
        <v>6414</v>
      </c>
      <c r="L3908" s="1000">
        <f t="shared" si="970"/>
        <v>0</v>
      </c>
      <c r="M3908" s="1000">
        <f t="shared" si="971"/>
        <v>0</v>
      </c>
      <c r="N3908" s="1725" t="s">
        <v>4249</v>
      </c>
      <c r="Z3908" s="1006" t="str">
        <f t="shared" si="973"/>
        <v xml:space="preserve">Cap.5 Pct.1:  Daca cheltuielile cu personalul (Col.2) # 0, atunci Cifra de afaceri (Col.1) # 0 si invers, pentru Rd.(1 la n). </v>
      </c>
      <c r="AA3908" s="2205">
        <f t="shared" si="969"/>
        <v>1</v>
      </c>
      <c r="AB3908" s="3036">
        <v>187</v>
      </c>
    </row>
    <row r="3909" spans="1:28" x14ac:dyDescent="0.25">
      <c r="A3909" s="1708">
        <f t="shared" ca="1" si="972"/>
        <v>0</v>
      </c>
      <c r="B3909" s="1708">
        <f t="shared" si="968"/>
        <v>10187072</v>
      </c>
      <c r="C3909" s="1002">
        <v>187</v>
      </c>
      <c r="D3909" s="1796" t="s">
        <v>446</v>
      </c>
      <c r="E3909" s="994">
        <v>72</v>
      </c>
      <c r="F3909" s="995" t="s">
        <v>3974</v>
      </c>
      <c r="G3909" s="994"/>
      <c r="H3909" s="996" t="s">
        <v>346</v>
      </c>
      <c r="I3909" s="1091" t="s">
        <v>6211</v>
      </c>
      <c r="J3909" s="996"/>
      <c r="K3909" s="997" t="s">
        <v>6415</v>
      </c>
      <c r="L3909" s="1000">
        <f t="shared" si="970"/>
        <v>0</v>
      </c>
      <c r="M3909" s="1000">
        <f t="shared" si="971"/>
        <v>0</v>
      </c>
      <c r="N3909" s="1725" t="s">
        <v>4249</v>
      </c>
      <c r="Z3909" s="1006" t="str">
        <f t="shared" si="973"/>
        <v xml:space="preserve">Cap.5 Pct.1:  Daca cheltuielile cu personalul (Col.2) # 0, atunci Cifra de afaceri (Col.1) # 0 si invers, pentru Rd.(1 la n). </v>
      </c>
      <c r="AA3909" s="2205">
        <f t="shared" si="969"/>
        <v>1</v>
      </c>
      <c r="AB3909" s="3036">
        <v>187</v>
      </c>
    </row>
    <row r="3910" spans="1:28" x14ac:dyDescent="0.25">
      <c r="A3910" s="1708">
        <f t="shared" ca="1" si="972"/>
        <v>0</v>
      </c>
      <c r="B3910" s="1708">
        <f t="shared" si="968"/>
        <v>10187073</v>
      </c>
      <c r="C3910" s="1002">
        <v>187</v>
      </c>
      <c r="D3910" s="1796" t="s">
        <v>446</v>
      </c>
      <c r="E3910" s="994">
        <v>73</v>
      </c>
      <c r="F3910" s="995" t="s">
        <v>3974</v>
      </c>
      <c r="G3910" s="994"/>
      <c r="H3910" s="996" t="s">
        <v>346</v>
      </c>
      <c r="I3910" s="1091" t="s">
        <v>6212</v>
      </c>
      <c r="J3910" s="996"/>
      <c r="K3910" s="997" t="s">
        <v>6416</v>
      </c>
      <c r="L3910" s="1000">
        <f t="shared" si="970"/>
        <v>0</v>
      </c>
      <c r="M3910" s="1000">
        <f t="shared" si="971"/>
        <v>0</v>
      </c>
      <c r="N3910" s="1725" t="s">
        <v>4249</v>
      </c>
      <c r="Z3910" s="1006" t="str">
        <f t="shared" si="973"/>
        <v xml:space="preserve">Cap.5 Pct.1:  Daca cheltuielile cu personalul (Col.2) # 0, atunci Cifra de afaceri (Col.1) # 0 si invers, pentru Rd.(1 la n). </v>
      </c>
      <c r="AA3910" s="2205">
        <f t="shared" si="969"/>
        <v>1</v>
      </c>
      <c r="AB3910" s="3036">
        <v>187</v>
      </c>
    </row>
    <row r="3911" spans="1:28" x14ac:dyDescent="0.25">
      <c r="A3911" s="1708">
        <f t="shared" ca="1" si="972"/>
        <v>0</v>
      </c>
      <c r="B3911" s="1708">
        <f t="shared" si="968"/>
        <v>10187074</v>
      </c>
      <c r="C3911" s="1002">
        <v>187</v>
      </c>
      <c r="D3911" s="1796" t="s">
        <v>446</v>
      </c>
      <c r="E3911" s="994">
        <v>74</v>
      </c>
      <c r="F3911" s="995" t="s">
        <v>3974</v>
      </c>
      <c r="G3911" s="994"/>
      <c r="H3911" s="996" t="s">
        <v>346</v>
      </c>
      <c r="I3911" s="1091" t="s">
        <v>6213</v>
      </c>
      <c r="J3911" s="996"/>
      <c r="K3911" s="997" t="s">
        <v>6417</v>
      </c>
      <c r="L3911" s="1000">
        <f t="shared" si="970"/>
        <v>0</v>
      </c>
      <c r="M3911" s="1000">
        <f t="shared" si="971"/>
        <v>0</v>
      </c>
      <c r="N3911" s="1725" t="s">
        <v>4249</v>
      </c>
      <c r="Z3911" s="1006" t="str">
        <f t="shared" si="973"/>
        <v xml:space="preserve">Cap.5 Pct.1:  Daca cheltuielile cu personalul (Col.2) # 0, atunci Cifra de afaceri (Col.1) # 0 si invers, pentru Rd.(1 la n). </v>
      </c>
      <c r="AA3911" s="2205">
        <f t="shared" si="969"/>
        <v>1</v>
      </c>
      <c r="AB3911" s="3036">
        <v>187</v>
      </c>
    </row>
    <row r="3912" spans="1:28" x14ac:dyDescent="0.25">
      <c r="A3912" s="1708">
        <f t="shared" ca="1" si="972"/>
        <v>0</v>
      </c>
      <c r="B3912" s="1708">
        <f t="shared" si="968"/>
        <v>10187075</v>
      </c>
      <c r="C3912" s="1002">
        <v>187</v>
      </c>
      <c r="D3912" s="1796" t="s">
        <v>446</v>
      </c>
      <c r="E3912" s="994">
        <v>75</v>
      </c>
      <c r="F3912" s="995" t="s">
        <v>3974</v>
      </c>
      <c r="G3912" s="994"/>
      <c r="H3912" s="996" t="s">
        <v>346</v>
      </c>
      <c r="I3912" s="1091" t="s">
        <v>6214</v>
      </c>
      <c r="J3912" s="996"/>
      <c r="K3912" s="997" t="s">
        <v>6418</v>
      </c>
      <c r="L3912" s="1000">
        <f t="shared" si="970"/>
        <v>0</v>
      </c>
      <c r="M3912" s="1000">
        <f t="shared" si="971"/>
        <v>0</v>
      </c>
      <c r="N3912" s="1725" t="s">
        <v>4249</v>
      </c>
      <c r="Z3912" s="1006" t="str">
        <f t="shared" si="973"/>
        <v xml:space="preserve">Cap.5 Pct.1:  Daca cheltuielile cu personalul (Col.2) # 0, atunci Cifra de afaceri (Col.1) # 0 si invers, pentru Rd.(1 la n). </v>
      </c>
      <c r="AA3912" s="2205">
        <f t="shared" si="969"/>
        <v>1</v>
      </c>
      <c r="AB3912" s="3036">
        <v>187</v>
      </c>
    </row>
    <row r="3913" spans="1:28" x14ac:dyDescent="0.25">
      <c r="A3913" s="1708">
        <f t="shared" ca="1" si="972"/>
        <v>0</v>
      </c>
      <c r="B3913" s="1708">
        <f t="shared" si="968"/>
        <v>10187076</v>
      </c>
      <c r="C3913" s="1002">
        <v>187</v>
      </c>
      <c r="D3913" s="1796" t="s">
        <v>446</v>
      </c>
      <c r="E3913" s="994">
        <v>76</v>
      </c>
      <c r="F3913" s="995" t="s">
        <v>3974</v>
      </c>
      <c r="G3913" s="994"/>
      <c r="H3913" s="996" t="s">
        <v>346</v>
      </c>
      <c r="I3913" s="1091" t="s">
        <v>6215</v>
      </c>
      <c r="J3913" s="996"/>
      <c r="K3913" s="997" t="s">
        <v>6419</v>
      </c>
      <c r="L3913" s="1000">
        <f t="shared" si="970"/>
        <v>0</v>
      </c>
      <c r="M3913" s="1000">
        <f t="shared" si="971"/>
        <v>0</v>
      </c>
      <c r="N3913" s="1725" t="s">
        <v>4249</v>
      </c>
      <c r="Z3913" s="1006" t="str">
        <f t="shared" si="973"/>
        <v xml:space="preserve">Cap.5 Pct.1:  Daca cheltuielile cu personalul (Col.2) # 0, atunci Cifra de afaceri (Col.1) # 0 si invers, pentru Rd.(1 la n). </v>
      </c>
      <c r="AA3913" s="2205">
        <f t="shared" si="969"/>
        <v>1</v>
      </c>
      <c r="AB3913" s="3036">
        <v>187</v>
      </c>
    </row>
    <row r="3914" spans="1:28" x14ac:dyDescent="0.25">
      <c r="A3914" s="1708">
        <f t="shared" ca="1" si="972"/>
        <v>0</v>
      </c>
      <c r="B3914" s="1708">
        <f t="shared" si="968"/>
        <v>10187077</v>
      </c>
      <c r="C3914" s="1002">
        <v>187</v>
      </c>
      <c r="D3914" s="1796" t="s">
        <v>446</v>
      </c>
      <c r="E3914" s="994">
        <v>77</v>
      </c>
      <c r="F3914" s="995" t="s">
        <v>3974</v>
      </c>
      <c r="G3914" s="994"/>
      <c r="H3914" s="996" t="s">
        <v>346</v>
      </c>
      <c r="I3914" s="1091" t="s">
        <v>6216</v>
      </c>
      <c r="J3914" s="996"/>
      <c r="K3914" s="997" t="s">
        <v>6420</v>
      </c>
      <c r="L3914" s="1000">
        <f t="shared" si="970"/>
        <v>0</v>
      </c>
      <c r="M3914" s="1000">
        <f t="shared" si="971"/>
        <v>0</v>
      </c>
      <c r="N3914" s="1725" t="s">
        <v>4249</v>
      </c>
      <c r="Z3914" s="1006" t="str">
        <f t="shared" si="973"/>
        <v xml:space="preserve">Cap.5 Pct.1:  Daca cheltuielile cu personalul (Col.2) # 0, atunci Cifra de afaceri (Col.1) # 0 si invers, pentru Rd.(1 la n). </v>
      </c>
      <c r="AA3914" s="2205">
        <f t="shared" si="969"/>
        <v>1</v>
      </c>
      <c r="AB3914" s="3036">
        <v>187</v>
      </c>
    </row>
    <row r="3915" spans="1:28" x14ac:dyDescent="0.25">
      <c r="A3915" s="1708">
        <f t="shared" ca="1" si="972"/>
        <v>0</v>
      </c>
      <c r="B3915" s="1708">
        <f t="shared" ref="B3915:B3978" si="974">VALUE("1"&amp;TEXT(C3915,"0000")&amp;TEXT(E3915,"000"))</f>
        <v>10187078</v>
      </c>
      <c r="C3915" s="1002">
        <v>187</v>
      </c>
      <c r="D3915" s="1796" t="s">
        <v>446</v>
      </c>
      <c r="E3915" s="994">
        <v>78</v>
      </c>
      <c r="F3915" s="995" t="s">
        <v>3974</v>
      </c>
      <c r="G3915" s="994"/>
      <c r="H3915" s="996" t="s">
        <v>346</v>
      </c>
      <c r="I3915" s="1091" t="s">
        <v>6217</v>
      </c>
      <c r="J3915" s="996"/>
      <c r="K3915" s="997" t="s">
        <v>6421</v>
      </c>
      <c r="L3915" s="1000">
        <f t="shared" si="970"/>
        <v>0</v>
      </c>
      <c r="M3915" s="1000">
        <f t="shared" si="971"/>
        <v>0</v>
      </c>
      <c r="N3915" s="1725" t="s">
        <v>4249</v>
      </c>
      <c r="Z3915" s="1006" t="str">
        <f t="shared" si="973"/>
        <v xml:space="preserve">Cap.5 Pct.1:  Daca cheltuielile cu personalul (Col.2) # 0, atunci Cifra de afaceri (Col.1) # 0 si invers, pentru Rd.(1 la n). </v>
      </c>
      <c r="AA3915" s="2205">
        <f t="shared" si="969"/>
        <v>1</v>
      </c>
      <c r="AB3915" s="3036">
        <v>187</v>
      </c>
    </row>
    <row r="3916" spans="1:28" x14ac:dyDescent="0.25">
      <c r="A3916" s="1708">
        <f t="shared" ca="1" si="972"/>
        <v>0</v>
      </c>
      <c r="B3916" s="1708">
        <f t="shared" si="974"/>
        <v>10187079</v>
      </c>
      <c r="C3916" s="1002">
        <v>187</v>
      </c>
      <c r="D3916" s="1796" t="s">
        <v>446</v>
      </c>
      <c r="E3916" s="994">
        <v>79</v>
      </c>
      <c r="F3916" s="995" t="s">
        <v>3974</v>
      </c>
      <c r="G3916" s="994"/>
      <c r="H3916" s="996" t="s">
        <v>346</v>
      </c>
      <c r="I3916" s="1091" t="s">
        <v>6218</v>
      </c>
      <c r="J3916" s="996"/>
      <c r="K3916" s="997" t="s">
        <v>6422</v>
      </c>
      <c r="L3916" s="1000">
        <f t="shared" si="970"/>
        <v>0</v>
      </c>
      <c r="M3916" s="1000">
        <f t="shared" si="971"/>
        <v>0</v>
      </c>
      <c r="N3916" s="1725" t="s">
        <v>4249</v>
      </c>
      <c r="Z3916" s="1006" t="str">
        <f t="shared" si="973"/>
        <v xml:space="preserve">Cap.5 Pct.1:  Daca cheltuielile cu personalul (Col.2) # 0, atunci Cifra de afaceri (Col.1) # 0 si invers, pentru Rd.(1 la n). </v>
      </c>
      <c r="AA3916" s="2205">
        <f t="shared" si="969"/>
        <v>1</v>
      </c>
      <c r="AB3916" s="3036">
        <v>187</v>
      </c>
    </row>
    <row r="3917" spans="1:28" x14ac:dyDescent="0.25">
      <c r="A3917" s="1708">
        <f t="shared" ca="1" si="972"/>
        <v>0</v>
      </c>
      <c r="B3917" s="1708">
        <f t="shared" si="974"/>
        <v>10187080</v>
      </c>
      <c r="C3917" s="1002">
        <v>187</v>
      </c>
      <c r="D3917" s="1796" t="s">
        <v>446</v>
      </c>
      <c r="E3917" s="994">
        <v>80</v>
      </c>
      <c r="F3917" s="995" t="s">
        <v>3974</v>
      </c>
      <c r="G3917" s="994"/>
      <c r="H3917" s="996" t="s">
        <v>346</v>
      </c>
      <c r="I3917" s="1091" t="s">
        <v>6219</v>
      </c>
      <c r="J3917" s="996"/>
      <c r="K3917" s="997" t="s">
        <v>6423</v>
      </c>
      <c r="L3917" s="1000">
        <f t="shared" si="970"/>
        <v>0</v>
      </c>
      <c r="M3917" s="1000">
        <f t="shared" si="971"/>
        <v>0</v>
      </c>
      <c r="N3917" s="1725" t="s">
        <v>4249</v>
      </c>
      <c r="Z3917" s="1006" t="str">
        <f t="shared" si="973"/>
        <v xml:space="preserve">Cap.5 Pct.1:  Daca cheltuielile cu personalul (Col.2) # 0, atunci Cifra de afaceri (Col.1) # 0 si invers, pentru Rd.(1 la n). </v>
      </c>
      <c r="AA3917" s="2205">
        <f t="shared" si="969"/>
        <v>1</v>
      </c>
      <c r="AB3917" s="3036">
        <v>187</v>
      </c>
    </row>
    <row r="3918" spans="1:28" x14ac:dyDescent="0.25">
      <c r="A3918" s="1708">
        <f t="shared" ca="1" si="972"/>
        <v>0</v>
      </c>
      <c r="B3918" s="1708">
        <f t="shared" si="974"/>
        <v>10187081</v>
      </c>
      <c r="C3918" s="1002">
        <v>187</v>
      </c>
      <c r="D3918" s="1796" t="s">
        <v>446</v>
      </c>
      <c r="E3918" s="994">
        <v>81</v>
      </c>
      <c r="F3918" s="995" t="s">
        <v>3974</v>
      </c>
      <c r="G3918" s="994"/>
      <c r="H3918" s="996" t="s">
        <v>346</v>
      </c>
      <c r="I3918" s="1091" t="s">
        <v>6220</v>
      </c>
      <c r="J3918" s="996"/>
      <c r="K3918" s="997" t="s">
        <v>6424</v>
      </c>
      <c r="L3918" s="1000">
        <f t="shared" si="970"/>
        <v>0</v>
      </c>
      <c r="M3918" s="1000">
        <f t="shared" si="971"/>
        <v>0</v>
      </c>
      <c r="N3918" s="1725" t="s">
        <v>4249</v>
      </c>
      <c r="Z3918" s="1006" t="str">
        <f t="shared" si="973"/>
        <v xml:space="preserve">Cap.5 Pct.1:  Daca cheltuielile cu personalul (Col.2) # 0, atunci Cifra de afaceri (Col.1) # 0 si invers, pentru Rd.(1 la n). </v>
      </c>
      <c r="AA3918" s="2205">
        <f t="shared" si="969"/>
        <v>1</v>
      </c>
      <c r="AB3918" s="3036">
        <v>187</v>
      </c>
    </row>
    <row r="3919" spans="1:28" x14ac:dyDescent="0.25">
      <c r="A3919" s="1708">
        <f t="shared" ca="1" si="972"/>
        <v>0</v>
      </c>
      <c r="B3919" s="1708">
        <f t="shared" si="974"/>
        <v>10187082</v>
      </c>
      <c r="C3919" s="1002">
        <v>187</v>
      </c>
      <c r="D3919" s="1796" t="s">
        <v>446</v>
      </c>
      <c r="E3919" s="994">
        <v>82</v>
      </c>
      <c r="F3919" s="995" t="s">
        <v>3974</v>
      </c>
      <c r="G3919" s="994"/>
      <c r="H3919" s="996" t="s">
        <v>346</v>
      </c>
      <c r="I3919" s="1091" t="s">
        <v>6221</v>
      </c>
      <c r="J3919" s="996"/>
      <c r="K3919" s="997" t="s">
        <v>6425</v>
      </c>
      <c r="L3919" s="1000">
        <f t="shared" si="970"/>
        <v>0</v>
      </c>
      <c r="M3919" s="1000">
        <f t="shared" si="971"/>
        <v>0</v>
      </c>
      <c r="N3919" s="1725" t="s">
        <v>4249</v>
      </c>
      <c r="Z3919" s="1006" t="str">
        <f t="shared" si="973"/>
        <v xml:space="preserve">Cap.5 Pct.1:  Daca cheltuielile cu personalul (Col.2) # 0, atunci Cifra de afaceri (Col.1) # 0 si invers, pentru Rd.(1 la n). </v>
      </c>
      <c r="AA3919" s="2205">
        <f t="shared" si="969"/>
        <v>1</v>
      </c>
      <c r="AB3919" s="3036">
        <v>187</v>
      </c>
    </row>
    <row r="3920" spans="1:28" x14ac:dyDescent="0.25">
      <c r="A3920" s="1708">
        <f t="shared" ca="1" si="972"/>
        <v>0</v>
      </c>
      <c r="B3920" s="1708">
        <f t="shared" si="974"/>
        <v>10187083</v>
      </c>
      <c r="C3920" s="1002">
        <v>187</v>
      </c>
      <c r="D3920" s="1796" t="s">
        <v>446</v>
      </c>
      <c r="E3920" s="994">
        <v>83</v>
      </c>
      <c r="F3920" s="995" t="s">
        <v>3974</v>
      </c>
      <c r="G3920" s="994"/>
      <c r="H3920" s="996" t="s">
        <v>346</v>
      </c>
      <c r="I3920" s="1091" t="s">
        <v>6222</v>
      </c>
      <c r="J3920" s="996"/>
      <c r="K3920" s="997" t="s">
        <v>6426</v>
      </c>
      <c r="L3920" s="1000">
        <f t="shared" si="970"/>
        <v>0</v>
      </c>
      <c r="M3920" s="1000">
        <f t="shared" si="971"/>
        <v>0</v>
      </c>
      <c r="N3920" s="1725" t="s">
        <v>4249</v>
      </c>
      <c r="Z3920" s="1006" t="str">
        <f t="shared" si="973"/>
        <v xml:space="preserve">Cap.5 Pct.1:  Daca cheltuielile cu personalul (Col.2) # 0, atunci Cifra de afaceri (Col.1) # 0 si invers, pentru Rd.(1 la n). </v>
      </c>
      <c r="AA3920" s="2205">
        <f t="shared" si="969"/>
        <v>1</v>
      </c>
      <c r="AB3920" s="3036">
        <v>187</v>
      </c>
    </row>
    <row r="3921" spans="1:28" x14ac:dyDescent="0.25">
      <c r="A3921" s="1708">
        <f t="shared" ca="1" si="972"/>
        <v>0</v>
      </c>
      <c r="B3921" s="1708">
        <f t="shared" si="974"/>
        <v>10187084</v>
      </c>
      <c r="C3921" s="1002">
        <v>187</v>
      </c>
      <c r="D3921" s="1796" t="s">
        <v>446</v>
      </c>
      <c r="E3921" s="994">
        <v>84</v>
      </c>
      <c r="F3921" s="995" t="s">
        <v>3974</v>
      </c>
      <c r="G3921" s="994"/>
      <c r="H3921" s="996" t="s">
        <v>346</v>
      </c>
      <c r="I3921" s="1091" t="s">
        <v>6223</v>
      </c>
      <c r="J3921" s="996"/>
      <c r="K3921" s="997" t="s">
        <v>6427</v>
      </c>
      <c r="L3921" s="1000">
        <f t="shared" si="970"/>
        <v>0</v>
      </c>
      <c r="M3921" s="1000">
        <f t="shared" si="971"/>
        <v>0</v>
      </c>
      <c r="N3921" s="1725" t="s">
        <v>4249</v>
      </c>
      <c r="Z3921" s="1006" t="str">
        <f t="shared" si="973"/>
        <v xml:space="preserve">Cap.5 Pct.1:  Daca cheltuielile cu personalul (Col.2) # 0, atunci Cifra de afaceri (Col.1) # 0 si invers, pentru Rd.(1 la n). </v>
      </c>
      <c r="AA3921" s="2205">
        <f t="shared" si="969"/>
        <v>1</v>
      </c>
      <c r="AB3921" s="3036">
        <v>187</v>
      </c>
    </row>
    <row r="3922" spans="1:28" x14ac:dyDescent="0.25">
      <c r="A3922" s="1708">
        <f t="shared" ca="1" si="972"/>
        <v>0</v>
      </c>
      <c r="B3922" s="1708">
        <f t="shared" si="974"/>
        <v>10187085</v>
      </c>
      <c r="C3922" s="1002">
        <v>187</v>
      </c>
      <c r="D3922" s="1796" t="s">
        <v>446</v>
      </c>
      <c r="E3922" s="994">
        <v>85</v>
      </c>
      <c r="F3922" s="995" t="s">
        <v>3974</v>
      </c>
      <c r="G3922" s="994"/>
      <c r="H3922" s="996" t="s">
        <v>346</v>
      </c>
      <c r="I3922" s="1091" t="s">
        <v>6224</v>
      </c>
      <c r="J3922" s="996"/>
      <c r="K3922" s="997" t="s">
        <v>6428</v>
      </c>
      <c r="L3922" s="1000">
        <f t="shared" si="970"/>
        <v>0</v>
      </c>
      <c r="M3922" s="1000">
        <f t="shared" si="971"/>
        <v>0</v>
      </c>
      <c r="N3922" s="1725" t="s">
        <v>4249</v>
      </c>
      <c r="Z3922" s="1006" t="str">
        <f t="shared" si="973"/>
        <v xml:space="preserve">Cap.5 Pct.1:  Daca cheltuielile cu personalul (Col.2) # 0, atunci Cifra de afaceri (Col.1) # 0 si invers, pentru Rd.(1 la n). </v>
      </c>
      <c r="AA3922" s="2205">
        <f t="shared" si="969"/>
        <v>1</v>
      </c>
      <c r="AB3922" s="3036">
        <v>187</v>
      </c>
    </row>
    <row r="3923" spans="1:28" x14ac:dyDescent="0.25">
      <c r="A3923" s="1708">
        <f t="shared" ca="1" si="972"/>
        <v>0</v>
      </c>
      <c r="B3923" s="1708">
        <f t="shared" si="974"/>
        <v>10187086</v>
      </c>
      <c r="C3923" s="1002">
        <v>187</v>
      </c>
      <c r="D3923" s="1796" t="s">
        <v>446</v>
      </c>
      <c r="E3923" s="994">
        <v>86</v>
      </c>
      <c r="F3923" s="995" t="s">
        <v>3974</v>
      </c>
      <c r="G3923" s="994"/>
      <c r="H3923" s="996" t="s">
        <v>346</v>
      </c>
      <c r="I3923" s="1091" t="s">
        <v>6225</v>
      </c>
      <c r="J3923" s="996"/>
      <c r="K3923" s="997" t="s">
        <v>6429</v>
      </c>
      <c r="L3923" s="1000">
        <f t="shared" si="970"/>
        <v>0</v>
      </c>
      <c r="M3923" s="1000">
        <f t="shared" si="971"/>
        <v>0</v>
      </c>
      <c r="N3923" s="1725" t="s">
        <v>4249</v>
      </c>
      <c r="Z3923" s="1006" t="str">
        <f t="shared" si="973"/>
        <v xml:space="preserve">Cap.5 Pct.1:  Daca cheltuielile cu personalul (Col.2) # 0, atunci Cifra de afaceri (Col.1) # 0 si invers, pentru Rd.(1 la n). </v>
      </c>
      <c r="AA3923" s="2205">
        <f t="shared" si="969"/>
        <v>1</v>
      </c>
      <c r="AB3923" s="3036">
        <v>187</v>
      </c>
    </row>
    <row r="3924" spans="1:28" x14ac:dyDescent="0.25">
      <c r="A3924" s="1708">
        <f t="shared" ca="1" si="972"/>
        <v>0</v>
      </c>
      <c r="B3924" s="1708">
        <f t="shared" si="974"/>
        <v>10187087</v>
      </c>
      <c r="C3924" s="1002">
        <v>187</v>
      </c>
      <c r="D3924" s="1796" t="s">
        <v>446</v>
      </c>
      <c r="E3924" s="994">
        <v>87</v>
      </c>
      <c r="F3924" s="995" t="s">
        <v>3974</v>
      </c>
      <c r="G3924" s="994"/>
      <c r="H3924" s="996" t="s">
        <v>346</v>
      </c>
      <c r="I3924" s="1091" t="s">
        <v>6226</v>
      </c>
      <c r="J3924" s="996"/>
      <c r="K3924" s="997" t="s">
        <v>6430</v>
      </c>
      <c r="L3924" s="1000">
        <f t="shared" si="970"/>
        <v>0</v>
      </c>
      <c r="M3924" s="1000">
        <f t="shared" si="971"/>
        <v>0</v>
      </c>
      <c r="N3924" s="1725" t="s">
        <v>4249</v>
      </c>
      <c r="Z3924" s="1006" t="str">
        <f t="shared" si="973"/>
        <v xml:space="preserve">Cap.5 Pct.1:  Daca cheltuielile cu personalul (Col.2) # 0, atunci Cifra de afaceri (Col.1) # 0 si invers, pentru Rd.(1 la n). </v>
      </c>
      <c r="AA3924" s="2205">
        <f t="shared" si="969"/>
        <v>1</v>
      </c>
      <c r="AB3924" s="3036">
        <v>187</v>
      </c>
    </row>
    <row r="3925" spans="1:28" x14ac:dyDescent="0.25">
      <c r="A3925" s="1708">
        <f t="shared" ca="1" si="972"/>
        <v>0</v>
      </c>
      <c r="B3925" s="1708">
        <f t="shared" si="974"/>
        <v>10187088</v>
      </c>
      <c r="C3925" s="1002">
        <v>187</v>
      </c>
      <c r="D3925" s="1796" t="s">
        <v>446</v>
      </c>
      <c r="E3925" s="994">
        <v>88</v>
      </c>
      <c r="F3925" s="995" t="s">
        <v>3974</v>
      </c>
      <c r="G3925" s="994"/>
      <c r="H3925" s="996" t="s">
        <v>346</v>
      </c>
      <c r="I3925" s="1091" t="s">
        <v>6227</v>
      </c>
      <c r="J3925" s="996"/>
      <c r="K3925" s="997" t="s">
        <v>6431</v>
      </c>
      <c r="L3925" s="1000">
        <f t="shared" si="970"/>
        <v>0</v>
      </c>
      <c r="M3925" s="1000">
        <f t="shared" si="971"/>
        <v>0</v>
      </c>
      <c r="N3925" s="1725" t="s">
        <v>4249</v>
      </c>
      <c r="Z3925" s="1006" t="str">
        <f t="shared" si="973"/>
        <v xml:space="preserve">Cap.5 Pct.1:  Daca cheltuielile cu personalul (Col.2) # 0, atunci Cifra de afaceri (Col.1) # 0 si invers, pentru Rd.(1 la n). </v>
      </c>
      <c r="AA3925" s="2205">
        <f t="shared" si="969"/>
        <v>1</v>
      </c>
      <c r="AB3925" s="3036">
        <v>187</v>
      </c>
    </row>
    <row r="3926" spans="1:28" x14ac:dyDescent="0.25">
      <c r="A3926" s="1708">
        <f t="shared" ca="1" si="972"/>
        <v>0</v>
      </c>
      <c r="B3926" s="1708">
        <f t="shared" si="974"/>
        <v>10187089</v>
      </c>
      <c r="C3926" s="1002">
        <v>187</v>
      </c>
      <c r="D3926" s="1796" t="s">
        <v>446</v>
      </c>
      <c r="E3926" s="994">
        <v>89</v>
      </c>
      <c r="F3926" s="995" t="s">
        <v>3974</v>
      </c>
      <c r="G3926" s="994"/>
      <c r="H3926" s="996" t="s">
        <v>346</v>
      </c>
      <c r="I3926" s="1091" t="s">
        <v>6228</v>
      </c>
      <c r="J3926" s="996"/>
      <c r="K3926" s="997" t="s">
        <v>6432</v>
      </c>
      <c r="L3926" s="1000">
        <f t="shared" si="970"/>
        <v>0</v>
      </c>
      <c r="M3926" s="1000">
        <f t="shared" si="971"/>
        <v>0</v>
      </c>
      <c r="N3926" s="1725" t="s">
        <v>4249</v>
      </c>
      <c r="Z3926" s="1006" t="str">
        <f t="shared" si="973"/>
        <v xml:space="preserve">Cap.5 Pct.1:  Daca cheltuielile cu personalul (Col.2) # 0, atunci Cifra de afaceri (Col.1) # 0 si invers, pentru Rd.(1 la n). </v>
      </c>
      <c r="AA3926" s="2205">
        <f t="shared" si="969"/>
        <v>1</v>
      </c>
      <c r="AB3926" s="3036">
        <v>187</v>
      </c>
    </row>
    <row r="3927" spans="1:28" x14ac:dyDescent="0.25">
      <c r="A3927" s="1708">
        <f t="shared" ca="1" si="972"/>
        <v>0</v>
      </c>
      <c r="B3927" s="1708">
        <f t="shared" si="974"/>
        <v>10187090</v>
      </c>
      <c r="C3927" s="1002">
        <v>187</v>
      </c>
      <c r="D3927" s="1796" t="s">
        <v>446</v>
      </c>
      <c r="E3927" s="994">
        <v>90</v>
      </c>
      <c r="F3927" s="995" t="s">
        <v>3974</v>
      </c>
      <c r="G3927" s="994"/>
      <c r="H3927" s="996" t="s">
        <v>346</v>
      </c>
      <c r="I3927" s="1091" t="s">
        <v>6229</v>
      </c>
      <c r="J3927" s="996"/>
      <c r="K3927" s="997" t="s">
        <v>6433</v>
      </c>
      <c r="L3927" s="1000">
        <f t="shared" si="970"/>
        <v>0</v>
      </c>
      <c r="M3927" s="1000">
        <f t="shared" si="971"/>
        <v>0</v>
      </c>
      <c r="N3927" s="1725" t="s">
        <v>4249</v>
      </c>
      <c r="Z3927" s="1006" t="str">
        <f t="shared" si="973"/>
        <v xml:space="preserve">Cap.5 Pct.1:  Daca cheltuielile cu personalul (Col.2) # 0, atunci Cifra de afaceri (Col.1) # 0 si invers, pentru Rd.(1 la n). </v>
      </c>
      <c r="AA3927" s="2205">
        <f t="shared" si="969"/>
        <v>1</v>
      </c>
      <c r="AB3927" s="3036">
        <v>187</v>
      </c>
    </row>
    <row r="3928" spans="1:28" x14ac:dyDescent="0.25">
      <c r="A3928" s="1708">
        <f t="shared" ca="1" si="972"/>
        <v>0</v>
      </c>
      <c r="B3928" s="1708">
        <f t="shared" si="974"/>
        <v>10187091</v>
      </c>
      <c r="C3928" s="1002">
        <v>187</v>
      </c>
      <c r="D3928" s="1796" t="s">
        <v>446</v>
      </c>
      <c r="E3928" s="994">
        <v>91</v>
      </c>
      <c r="F3928" s="995" t="s">
        <v>3974</v>
      </c>
      <c r="G3928" s="994"/>
      <c r="H3928" s="996" t="s">
        <v>346</v>
      </c>
      <c r="I3928" s="1091" t="s">
        <v>6230</v>
      </c>
      <c r="J3928" s="996"/>
      <c r="K3928" s="997" t="s">
        <v>6434</v>
      </c>
      <c r="L3928" s="1000">
        <f t="shared" si="970"/>
        <v>0</v>
      </c>
      <c r="M3928" s="1000">
        <f t="shared" si="971"/>
        <v>0</v>
      </c>
      <c r="N3928" s="1725" t="s">
        <v>4249</v>
      </c>
      <c r="Z3928" s="1006" t="str">
        <f t="shared" si="973"/>
        <v xml:space="preserve">Cap.5 Pct.1:  Daca cheltuielile cu personalul (Col.2) # 0, atunci Cifra de afaceri (Col.1) # 0 si invers, pentru Rd.(1 la n). </v>
      </c>
      <c r="AA3928" s="2205">
        <f t="shared" si="969"/>
        <v>1</v>
      </c>
      <c r="AB3928" s="3036">
        <v>187</v>
      </c>
    </row>
    <row r="3929" spans="1:28" x14ac:dyDescent="0.25">
      <c r="A3929" s="1708">
        <f t="shared" ca="1" si="972"/>
        <v>0</v>
      </c>
      <c r="B3929" s="1708">
        <f t="shared" si="974"/>
        <v>10187092</v>
      </c>
      <c r="C3929" s="1002">
        <v>187</v>
      </c>
      <c r="D3929" s="1796" t="s">
        <v>446</v>
      </c>
      <c r="E3929" s="994">
        <v>92</v>
      </c>
      <c r="F3929" s="995" t="s">
        <v>3974</v>
      </c>
      <c r="G3929" s="994"/>
      <c r="H3929" s="996" t="s">
        <v>346</v>
      </c>
      <c r="I3929" s="1091" t="s">
        <v>6231</v>
      </c>
      <c r="J3929" s="996"/>
      <c r="K3929" s="997" t="s">
        <v>6435</v>
      </c>
      <c r="L3929" s="1000">
        <f t="shared" si="970"/>
        <v>0</v>
      </c>
      <c r="M3929" s="1000">
        <f t="shared" si="971"/>
        <v>0</v>
      </c>
      <c r="N3929" s="1725" t="s">
        <v>4249</v>
      </c>
      <c r="Z3929" s="1006" t="str">
        <f t="shared" si="973"/>
        <v xml:space="preserve">Cap.5 Pct.1:  Daca cheltuielile cu personalul (Col.2) # 0, atunci Cifra de afaceri (Col.1) # 0 si invers, pentru Rd.(1 la n). </v>
      </c>
      <c r="AA3929" s="2205">
        <f t="shared" si="969"/>
        <v>1</v>
      </c>
      <c r="AB3929" s="3036">
        <v>187</v>
      </c>
    </row>
    <row r="3930" spans="1:28" x14ac:dyDescent="0.25">
      <c r="A3930" s="1708">
        <f t="shared" ca="1" si="972"/>
        <v>0</v>
      </c>
      <c r="B3930" s="1708">
        <f t="shared" si="974"/>
        <v>10187093</v>
      </c>
      <c r="C3930" s="1002">
        <v>187</v>
      </c>
      <c r="D3930" s="1796" t="s">
        <v>446</v>
      </c>
      <c r="E3930" s="994">
        <v>93</v>
      </c>
      <c r="F3930" s="995" t="s">
        <v>3974</v>
      </c>
      <c r="G3930" s="994"/>
      <c r="H3930" s="996" t="s">
        <v>346</v>
      </c>
      <c r="I3930" s="1091" t="s">
        <v>6232</v>
      </c>
      <c r="J3930" s="996"/>
      <c r="K3930" s="997" t="s">
        <v>6436</v>
      </c>
      <c r="L3930" s="1000">
        <f t="shared" si="970"/>
        <v>0</v>
      </c>
      <c r="M3930" s="1000">
        <f t="shared" si="971"/>
        <v>0</v>
      </c>
      <c r="N3930" s="1725" t="s">
        <v>4249</v>
      </c>
      <c r="Z3930" s="1006" t="str">
        <f t="shared" si="973"/>
        <v xml:space="preserve">Cap.5 Pct.1:  Daca cheltuielile cu personalul (Col.2) # 0, atunci Cifra de afaceri (Col.1) # 0 si invers, pentru Rd.(1 la n). </v>
      </c>
      <c r="AA3930" s="2205">
        <f t="shared" si="969"/>
        <v>1</v>
      </c>
      <c r="AB3930" s="3036">
        <v>187</v>
      </c>
    </row>
    <row r="3931" spans="1:28" x14ac:dyDescent="0.25">
      <c r="A3931" s="1708">
        <f t="shared" ca="1" si="972"/>
        <v>0</v>
      </c>
      <c r="B3931" s="1708">
        <f t="shared" si="974"/>
        <v>10187094</v>
      </c>
      <c r="C3931" s="1002">
        <v>187</v>
      </c>
      <c r="D3931" s="1796" t="s">
        <v>446</v>
      </c>
      <c r="E3931" s="994">
        <v>94</v>
      </c>
      <c r="F3931" s="995" t="s">
        <v>3974</v>
      </c>
      <c r="G3931" s="994"/>
      <c r="H3931" s="996" t="s">
        <v>346</v>
      </c>
      <c r="I3931" s="1091" t="s">
        <v>6233</v>
      </c>
      <c r="J3931" s="996"/>
      <c r="K3931" s="997" t="s">
        <v>6437</v>
      </c>
      <c r="L3931" s="1000">
        <f t="shared" si="970"/>
        <v>0</v>
      </c>
      <c r="M3931" s="1000">
        <f t="shared" si="971"/>
        <v>0</v>
      </c>
      <c r="N3931" s="1725" t="s">
        <v>4249</v>
      </c>
      <c r="Z3931" s="1006" t="str">
        <f t="shared" si="973"/>
        <v xml:space="preserve">Cap.5 Pct.1:  Daca cheltuielile cu personalul (Col.2) # 0, atunci Cifra de afaceri (Col.1) # 0 si invers, pentru Rd.(1 la n). </v>
      </c>
      <c r="AA3931" s="2205">
        <f t="shared" si="969"/>
        <v>1</v>
      </c>
      <c r="AB3931" s="3036">
        <v>187</v>
      </c>
    </row>
    <row r="3932" spans="1:28" x14ac:dyDescent="0.25">
      <c r="A3932" s="1708">
        <f t="shared" ca="1" si="972"/>
        <v>0</v>
      </c>
      <c r="B3932" s="1708">
        <f t="shared" si="974"/>
        <v>10187095</v>
      </c>
      <c r="C3932" s="1002">
        <v>187</v>
      </c>
      <c r="D3932" s="1796" t="s">
        <v>446</v>
      </c>
      <c r="E3932" s="994">
        <v>95</v>
      </c>
      <c r="F3932" s="995" t="s">
        <v>3974</v>
      </c>
      <c r="G3932" s="994"/>
      <c r="H3932" s="996" t="s">
        <v>346</v>
      </c>
      <c r="I3932" s="1091" t="s">
        <v>6234</v>
      </c>
      <c r="J3932" s="996"/>
      <c r="K3932" s="997" t="s">
        <v>6438</v>
      </c>
      <c r="L3932" s="1000">
        <f t="shared" si="970"/>
        <v>0</v>
      </c>
      <c r="M3932" s="1000">
        <f t="shared" si="971"/>
        <v>0</v>
      </c>
      <c r="N3932" s="1725" t="s">
        <v>4249</v>
      </c>
      <c r="Z3932" s="1006" t="str">
        <f t="shared" si="973"/>
        <v xml:space="preserve">Cap.5 Pct.1:  Daca cheltuielile cu personalul (Col.2) # 0, atunci Cifra de afaceri (Col.1) # 0 si invers, pentru Rd.(1 la n). </v>
      </c>
      <c r="AA3932" s="2205">
        <f t="shared" si="969"/>
        <v>1</v>
      </c>
      <c r="AB3932" s="3036">
        <v>187</v>
      </c>
    </row>
    <row r="3933" spans="1:28" x14ac:dyDescent="0.25">
      <c r="A3933" s="1708">
        <f t="shared" ca="1" si="972"/>
        <v>0</v>
      </c>
      <c r="B3933" s="1708">
        <f t="shared" si="974"/>
        <v>10187096</v>
      </c>
      <c r="C3933" s="1002">
        <v>187</v>
      </c>
      <c r="D3933" s="1796" t="s">
        <v>446</v>
      </c>
      <c r="E3933" s="994">
        <v>96</v>
      </c>
      <c r="F3933" s="995" t="s">
        <v>3974</v>
      </c>
      <c r="G3933" s="994"/>
      <c r="H3933" s="996" t="s">
        <v>346</v>
      </c>
      <c r="I3933" s="1091" t="s">
        <v>6235</v>
      </c>
      <c r="J3933" s="996"/>
      <c r="K3933" s="997" t="s">
        <v>6439</v>
      </c>
      <c r="L3933" s="1000">
        <f t="shared" si="970"/>
        <v>0</v>
      </c>
      <c r="M3933" s="1000">
        <f t="shared" si="971"/>
        <v>0</v>
      </c>
      <c r="N3933" s="1725" t="s">
        <v>4249</v>
      </c>
      <c r="Z3933" s="1006" t="str">
        <f t="shared" si="973"/>
        <v xml:space="preserve">Cap.5 Pct.1:  Daca cheltuielile cu personalul (Col.2) # 0, atunci Cifra de afaceri (Col.1) # 0 si invers, pentru Rd.(1 la n). </v>
      </c>
      <c r="AA3933" s="2205">
        <f t="shared" si="969"/>
        <v>1</v>
      </c>
      <c r="AB3933" s="3036">
        <v>187</v>
      </c>
    </row>
    <row r="3934" spans="1:28" x14ac:dyDescent="0.25">
      <c r="A3934" s="1708">
        <f t="shared" ca="1" si="972"/>
        <v>0</v>
      </c>
      <c r="B3934" s="1708">
        <f t="shared" si="974"/>
        <v>10187097</v>
      </c>
      <c r="C3934" s="1002">
        <v>187</v>
      </c>
      <c r="D3934" s="1796" t="s">
        <v>446</v>
      </c>
      <c r="E3934" s="994">
        <v>97</v>
      </c>
      <c r="F3934" s="995" t="s">
        <v>3974</v>
      </c>
      <c r="G3934" s="994"/>
      <c r="H3934" s="996" t="s">
        <v>346</v>
      </c>
      <c r="I3934" s="1091" t="s">
        <v>6236</v>
      </c>
      <c r="J3934" s="996"/>
      <c r="K3934" s="997" t="s">
        <v>6440</v>
      </c>
      <c r="L3934" s="1000">
        <f t="shared" si="970"/>
        <v>0</v>
      </c>
      <c r="M3934" s="1000">
        <f t="shared" si="971"/>
        <v>0</v>
      </c>
      <c r="N3934" s="1725" t="s">
        <v>4249</v>
      </c>
      <c r="Z3934" s="1006" t="str">
        <f t="shared" si="973"/>
        <v xml:space="preserve">Cap.5 Pct.1:  Daca cheltuielile cu personalul (Col.2) # 0, atunci Cifra de afaceri (Col.1) # 0 si invers, pentru Rd.(1 la n). </v>
      </c>
      <c r="AA3934" s="2205">
        <f t="shared" si="969"/>
        <v>1</v>
      </c>
      <c r="AB3934" s="3036">
        <v>187</v>
      </c>
    </row>
    <row r="3935" spans="1:28" x14ac:dyDescent="0.25">
      <c r="A3935" s="1708">
        <f t="shared" ca="1" si="972"/>
        <v>0</v>
      </c>
      <c r="B3935" s="1708">
        <f t="shared" si="974"/>
        <v>10187098</v>
      </c>
      <c r="C3935" s="1002">
        <v>187</v>
      </c>
      <c r="D3935" s="1796" t="s">
        <v>446</v>
      </c>
      <c r="E3935" s="994">
        <v>98</v>
      </c>
      <c r="F3935" s="995" t="s">
        <v>3974</v>
      </c>
      <c r="G3935" s="994"/>
      <c r="H3935" s="996" t="s">
        <v>346</v>
      </c>
      <c r="I3935" s="1091" t="s">
        <v>6237</v>
      </c>
      <c r="J3935" s="996"/>
      <c r="K3935" s="997" t="s">
        <v>6441</v>
      </c>
      <c r="L3935" s="1000">
        <f t="shared" si="970"/>
        <v>0</v>
      </c>
      <c r="M3935" s="1000">
        <f t="shared" si="971"/>
        <v>0</v>
      </c>
      <c r="N3935" s="1725" t="s">
        <v>4249</v>
      </c>
      <c r="Z3935" s="1006" t="str">
        <f t="shared" si="973"/>
        <v xml:space="preserve">Cap.5 Pct.1:  Daca cheltuielile cu personalul (Col.2) # 0, atunci Cifra de afaceri (Col.1) # 0 si invers, pentru Rd.(1 la n). </v>
      </c>
      <c r="AA3935" s="2205">
        <f t="shared" si="969"/>
        <v>1</v>
      </c>
      <c r="AB3935" s="3036">
        <v>187</v>
      </c>
    </row>
    <row r="3936" spans="1:28" x14ac:dyDescent="0.25">
      <c r="A3936" s="1708">
        <f t="shared" ca="1" si="972"/>
        <v>0</v>
      </c>
      <c r="B3936" s="1708">
        <f t="shared" si="974"/>
        <v>10187099</v>
      </c>
      <c r="C3936" s="1002">
        <v>187</v>
      </c>
      <c r="D3936" s="1796" t="s">
        <v>446</v>
      </c>
      <c r="E3936" s="994">
        <v>99</v>
      </c>
      <c r="F3936" s="995" t="s">
        <v>3974</v>
      </c>
      <c r="G3936" s="994"/>
      <c r="H3936" s="996" t="s">
        <v>346</v>
      </c>
      <c r="I3936" s="1091" t="s">
        <v>6238</v>
      </c>
      <c r="J3936" s="996"/>
      <c r="K3936" s="997" t="s">
        <v>6442</v>
      </c>
      <c r="L3936" s="1000">
        <f t="shared" si="970"/>
        <v>0</v>
      </c>
      <c r="M3936" s="1000">
        <f t="shared" si="971"/>
        <v>0</v>
      </c>
      <c r="N3936" s="1725" t="s">
        <v>4249</v>
      </c>
      <c r="Z3936" s="1006" t="str">
        <f t="shared" si="973"/>
        <v xml:space="preserve">Cap.5 Pct.1:  Daca cheltuielile cu personalul (Col.2) # 0, atunci Cifra de afaceri (Col.1) # 0 si invers, pentru Rd.(1 la n). </v>
      </c>
      <c r="AA3936" s="2205">
        <f t="shared" si="969"/>
        <v>1</v>
      </c>
      <c r="AB3936" s="3036">
        <v>187</v>
      </c>
    </row>
    <row r="3937" spans="1:28" x14ac:dyDescent="0.25">
      <c r="A3937" s="1708">
        <f t="shared" ca="1" si="972"/>
        <v>0</v>
      </c>
      <c r="B3937" s="1708">
        <f t="shared" si="974"/>
        <v>10187100</v>
      </c>
      <c r="C3937" s="1002">
        <v>187</v>
      </c>
      <c r="D3937" s="1796" t="s">
        <v>446</v>
      </c>
      <c r="E3937" s="994">
        <v>100</v>
      </c>
      <c r="F3937" s="995" t="s">
        <v>3974</v>
      </c>
      <c r="G3937" s="994"/>
      <c r="H3937" s="996" t="s">
        <v>346</v>
      </c>
      <c r="I3937" s="1091" t="s">
        <v>6239</v>
      </c>
      <c r="J3937" s="996"/>
      <c r="K3937" s="997" t="s">
        <v>6443</v>
      </c>
      <c r="L3937" s="1000">
        <f t="shared" si="970"/>
        <v>0</v>
      </c>
      <c r="M3937" s="1000">
        <f t="shared" si="971"/>
        <v>0</v>
      </c>
      <c r="N3937" s="1725" t="s">
        <v>4249</v>
      </c>
      <c r="Z3937" s="1006" t="str">
        <f t="shared" si="973"/>
        <v xml:space="preserve">Cap.5 Pct.1:  Daca cheltuielile cu personalul (Col.2) # 0, atunci Cifra de afaceri (Col.1) # 0 si invers, pentru Rd.(1 la n). </v>
      </c>
      <c r="AA3937" s="2205">
        <f t="shared" si="969"/>
        <v>1</v>
      </c>
      <c r="AB3937" s="3036">
        <v>187</v>
      </c>
    </row>
    <row r="3938" spans="1:28" x14ac:dyDescent="0.25">
      <c r="A3938" s="1708">
        <f t="shared" ca="1" si="972"/>
        <v>0</v>
      </c>
      <c r="B3938" s="1708">
        <f t="shared" si="974"/>
        <v>10187101</v>
      </c>
      <c r="C3938" s="1002">
        <v>187</v>
      </c>
      <c r="D3938" s="1796" t="s">
        <v>446</v>
      </c>
      <c r="E3938" s="994">
        <v>101</v>
      </c>
      <c r="F3938" s="995" t="s">
        <v>3974</v>
      </c>
      <c r="G3938" s="994"/>
      <c r="H3938" s="996" t="s">
        <v>346</v>
      </c>
      <c r="I3938" s="1091" t="s">
        <v>6240</v>
      </c>
      <c r="J3938" s="996"/>
      <c r="K3938" s="997" t="s">
        <v>6444</v>
      </c>
      <c r="L3938" s="1000">
        <f t="shared" si="970"/>
        <v>0</v>
      </c>
      <c r="M3938" s="1000">
        <f t="shared" si="971"/>
        <v>0</v>
      </c>
      <c r="N3938" s="1725" t="s">
        <v>4249</v>
      </c>
      <c r="Z3938" s="1006" t="str">
        <f t="shared" si="973"/>
        <v xml:space="preserve">Cap.5 Pct.1:  Daca cheltuielile cu personalul (Col.2) # 0, atunci Cifra de afaceri (Col.1) # 0 si invers, pentru Rd.(1 la n). </v>
      </c>
      <c r="AA3938" s="2205">
        <f t="shared" si="969"/>
        <v>1</v>
      </c>
      <c r="AB3938" s="3036">
        <v>187</v>
      </c>
    </row>
    <row r="3939" spans="1:28" x14ac:dyDescent="0.25">
      <c r="A3939" s="1708">
        <f t="shared" ca="1" si="972"/>
        <v>0</v>
      </c>
      <c r="B3939" s="1708">
        <f t="shared" si="974"/>
        <v>10187102</v>
      </c>
      <c r="C3939" s="1002">
        <v>187</v>
      </c>
      <c r="D3939" s="1796" t="s">
        <v>446</v>
      </c>
      <c r="E3939" s="994">
        <v>102</v>
      </c>
      <c r="F3939" s="995" t="s">
        <v>3974</v>
      </c>
      <c r="G3939" s="994"/>
      <c r="H3939" s="996" t="s">
        <v>346</v>
      </c>
      <c r="I3939" s="1091" t="s">
        <v>6241</v>
      </c>
      <c r="J3939" s="996"/>
      <c r="K3939" s="997" t="s">
        <v>6445</v>
      </c>
      <c r="L3939" s="1000">
        <f t="shared" si="970"/>
        <v>0</v>
      </c>
      <c r="M3939" s="1000">
        <f t="shared" si="971"/>
        <v>0</v>
      </c>
      <c r="N3939" s="1725" t="s">
        <v>4249</v>
      </c>
      <c r="Z3939" s="1006" t="str">
        <f t="shared" si="973"/>
        <v xml:space="preserve">Cap.5 Pct.1:  Daca cheltuielile cu personalul (Col.2) # 0, atunci Cifra de afaceri (Col.1) # 0 si invers, pentru Rd.(1 la n). </v>
      </c>
      <c r="AA3939" s="2205">
        <f t="shared" si="969"/>
        <v>1</v>
      </c>
      <c r="AB3939" s="3036">
        <v>187</v>
      </c>
    </row>
    <row r="3940" spans="1:28" x14ac:dyDescent="0.25">
      <c r="A3940" s="1708">
        <f t="shared" ca="1" si="972"/>
        <v>0</v>
      </c>
      <c r="B3940" s="1708">
        <f t="shared" si="974"/>
        <v>10187103</v>
      </c>
      <c r="C3940" s="1002">
        <v>187</v>
      </c>
      <c r="D3940" s="1796" t="s">
        <v>446</v>
      </c>
      <c r="E3940" s="994">
        <v>103</v>
      </c>
      <c r="F3940" s="995" t="s">
        <v>3974</v>
      </c>
      <c r="G3940" s="994"/>
      <c r="H3940" s="996" t="s">
        <v>346</v>
      </c>
      <c r="I3940" s="1091" t="s">
        <v>6242</v>
      </c>
      <c r="J3940" s="996"/>
      <c r="K3940" s="997" t="s">
        <v>6446</v>
      </c>
      <c r="L3940" s="1000">
        <f t="shared" si="970"/>
        <v>0</v>
      </c>
      <c r="M3940" s="1000">
        <f t="shared" si="971"/>
        <v>0</v>
      </c>
      <c r="N3940" s="1725" t="s">
        <v>4249</v>
      </c>
      <c r="Z3940" s="1006" t="str">
        <f t="shared" si="973"/>
        <v xml:space="preserve">Cap.5 Pct.1:  Daca cheltuielile cu personalul (Col.2) # 0, atunci Cifra de afaceri (Col.1) # 0 si invers, pentru Rd.(1 la n). </v>
      </c>
      <c r="AA3940" s="2205">
        <f t="shared" si="969"/>
        <v>1</v>
      </c>
      <c r="AB3940" s="3036">
        <v>187</v>
      </c>
    </row>
    <row r="3941" spans="1:28" x14ac:dyDescent="0.25">
      <c r="A3941" s="1708">
        <f t="shared" ca="1" si="972"/>
        <v>0</v>
      </c>
      <c r="B3941" s="1708">
        <f t="shared" si="974"/>
        <v>10187104</v>
      </c>
      <c r="C3941" s="1002">
        <v>187</v>
      </c>
      <c r="D3941" s="1796" t="s">
        <v>446</v>
      </c>
      <c r="E3941" s="994">
        <v>104</v>
      </c>
      <c r="F3941" s="995" t="s">
        <v>3974</v>
      </c>
      <c r="G3941" s="994"/>
      <c r="H3941" s="996" t="s">
        <v>346</v>
      </c>
      <c r="I3941" s="1091" t="s">
        <v>6243</v>
      </c>
      <c r="J3941" s="996"/>
      <c r="K3941" s="997" t="s">
        <v>6447</v>
      </c>
      <c r="L3941" s="1000">
        <f t="shared" si="970"/>
        <v>0</v>
      </c>
      <c r="M3941" s="1000">
        <f t="shared" si="971"/>
        <v>0</v>
      </c>
      <c r="N3941" s="1725" t="s">
        <v>4249</v>
      </c>
      <c r="Z3941" s="1006" t="str">
        <f t="shared" si="973"/>
        <v xml:space="preserve">Cap.5 Pct.1:  Daca cheltuielile cu personalul (Col.2) # 0, atunci Cifra de afaceri (Col.1) # 0 si invers, pentru Rd.(1 la n). </v>
      </c>
      <c r="AA3941" s="2205">
        <f t="shared" si="969"/>
        <v>1</v>
      </c>
      <c r="AB3941" s="3036">
        <v>187</v>
      </c>
    </row>
    <row r="3942" spans="1:28" x14ac:dyDescent="0.25">
      <c r="A3942" s="1708">
        <f t="shared" ca="1" si="972"/>
        <v>0</v>
      </c>
      <c r="B3942" s="1708">
        <f t="shared" si="974"/>
        <v>10187105</v>
      </c>
      <c r="C3942" s="1002">
        <v>187</v>
      </c>
      <c r="D3942" s="1796" t="s">
        <v>446</v>
      </c>
      <c r="E3942" s="994">
        <v>105</v>
      </c>
      <c r="F3942" s="995" t="s">
        <v>3974</v>
      </c>
      <c r="G3942" s="994"/>
      <c r="H3942" s="996" t="s">
        <v>346</v>
      </c>
      <c r="I3942" s="1091" t="s">
        <v>6244</v>
      </c>
      <c r="J3942" s="996"/>
      <c r="K3942" s="997" t="s">
        <v>6448</v>
      </c>
      <c r="L3942" s="1000">
        <f t="shared" si="970"/>
        <v>0</v>
      </c>
      <c r="M3942" s="1000">
        <f t="shared" si="971"/>
        <v>0</v>
      </c>
      <c r="N3942" s="1725" t="s">
        <v>4249</v>
      </c>
      <c r="Z3942" s="1006" t="str">
        <f t="shared" si="973"/>
        <v xml:space="preserve">Cap.5 Pct.1:  Daca cheltuielile cu personalul (Col.2) # 0, atunci Cifra de afaceri (Col.1) # 0 si invers, pentru Rd.(1 la n). </v>
      </c>
      <c r="AA3942" s="2205">
        <f t="shared" si="969"/>
        <v>1</v>
      </c>
      <c r="AB3942" s="3036">
        <v>187</v>
      </c>
    </row>
    <row r="3943" spans="1:28" x14ac:dyDescent="0.25">
      <c r="A3943" s="1708">
        <f t="shared" ca="1" si="972"/>
        <v>0</v>
      </c>
      <c r="B3943" s="1708">
        <f t="shared" si="974"/>
        <v>10187106</v>
      </c>
      <c r="C3943" s="1002">
        <v>187</v>
      </c>
      <c r="D3943" s="1796" t="s">
        <v>446</v>
      </c>
      <c r="E3943" s="994">
        <v>106</v>
      </c>
      <c r="F3943" s="995" t="s">
        <v>3974</v>
      </c>
      <c r="G3943" s="994"/>
      <c r="H3943" s="996" t="s">
        <v>346</v>
      </c>
      <c r="I3943" s="1091" t="s">
        <v>6245</v>
      </c>
      <c r="J3943" s="996"/>
      <c r="K3943" s="997" t="s">
        <v>6449</v>
      </c>
      <c r="L3943" s="1000">
        <f t="shared" si="970"/>
        <v>0</v>
      </c>
      <c r="M3943" s="1000">
        <f t="shared" si="971"/>
        <v>0</v>
      </c>
      <c r="N3943" s="1725" t="s">
        <v>4249</v>
      </c>
      <c r="Z3943" s="1006" t="str">
        <f t="shared" si="973"/>
        <v xml:space="preserve">Cap.5 Pct.1:  Daca cheltuielile cu personalul (Col.2) # 0, atunci Cifra de afaceri (Col.1) # 0 si invers, pentru Rd.(1 la n). </v>
      </c>
      <c r="AA3943" s="2205">
        <f t="shared" si="969"/>
        <v>1</v>
      </c>
      <c r="AB3943" s="3036">
        <v>187</v>
      </c>
    </row>
    <row r="3944" spans="1:28" x14ac:dyDescent="0.25">
      <c r="A3944" s="1708">
        <f t="shared" ca="1" si="972"/>
        <v>0</v>
      </c>
      <c r="B3944" s="1708">
        <f t="shared" si="974"/>
        <v>10187107</v>
      </c>
      <c r="C3944" s="1002">
        <v>187</v>
      </c>
      <c r="D3944" s="1796" t="s">
        <v>446</v>
      </c>
      <c r="E3944" s="994">
        <v>107</v>
      </c>
      <c r="F3944" s="995" t="s">
        <v>3974</v>
      </c>
      <c r="G3944" s="994"/>
      <c r="H3944" s="996" t="s">
        <v>346</v>
      </c>
      <c r="I3944" s="1091" t="s">
        <v>6246</v>
      </c>
      <c r="J3944" s="996"/>
      <c r="K3944" s="997" t="s">
        <v>6450</v>
      </c>
      <c r="L3944" s="1000">
        <f t="shared" si="970"/>
        <v>0</v>
      </c>
      <c r="M3944" s="1000">
        <f t="shared" si="971"/>
        <v>0</v>
      </c>
      <c r="N3944" s="1725" t="s">
        <v>4249</v>
      </c>
      <c r="Z3944" s="1006" t="str">
        <f t="shared" si="973"/>
        <v xml:space="preserve">Cap.5 Pct.1:  Daca cheltuielile cu personalul (Col.2) # 0, atunci Cifra de afaceri (Col.1) # 0 si invers, pentru Rd.(1 la n). </v>
      </c>
      <c r="AA3944" s="2205">
        <f t="shared" si="969"/>
        <v>1</v>
      </c>
      <c r="AB3944" s="3036">
        <v>187</v>
      </c>
    </row>
    <row r="3945" spans="1:28" x14ac:dyDescent="0.25">
      <c r="A3945" s="1708">
        <f t="shared" ca="1" si="972"/>
        <v>0</v>
      </c>
      <c r="B3945" s="1708">
        <f t="shared" si="974"/>
        <v>10187108</v>
      </c>
      <c r="C3945" s="1002">
        <v>187</v>
      </c>
      <c r="D3945" s="1796" t="s">
        <v>446</v>
      </c>
      <c r="E3945" s="994">
        <v>108</v>
      </c>
      <c r="F3945" s="995" t="s">
        <v>3974</v>
      </c>
      <c r="G3945" s="994"/>
      <c r="H3945" s="996" t="s">
        <v>346</v>
      </c>
      <c r="I3945" s="1091" t="s">
        <v>6247</v>
      </c>
      <c r="J3945" s="996"/>
      <c r="K3945" s="997" t="s">
        <v>6451</v>
      </c>
      <c r="L3945" s="1000">
        <f t="shared" si="970"/>
        <v>0</v>
      </c>
      <c r="M3945" s="1000">
        <f t="shared" si="971"/>
        <v>0</v>
      </c>
      <c r="N3945" s="1725" t="s">
        <v>4249</v>
      </c>
      <c r="Z3945" s="1006" t="str">
        <f t="shared" si="973"/>
        <v xml:space="preserve">Cap.5 Pct.1:  Daca cheltuielile cu personalul (Col.2) # 0, atunci Cifra de afaceri (Col.1) # 0 si invers, pentru Rd.(1 la n). </v>
      </c>
      <c r="AA3945" s="2205">
        <f t="shared" si="969"/>
        <v>1</v>
      </c>
      <c r="AB3945" s="3036">
        <v>187</v>
      </c>
    </row>
    <row r="3946" spans="1:28" x14ac:dyDescent="0.25">
      <c r="A3946" s="1708">
        <f t="shared" ca="1" si="972"/>
        <v>0</v>
      </c>
      <c r="B3946" s="1708">
        <f t="shared" si="974"/>
        <v>10187109</v>
      </c>
      <c r="C3946" s="1002">
        <v>187</v>
      </c>
      <c r="D3946" s="1796" t="s">
        <v>446</v>
      </c>
      <c r="E3946" s="994">
        <v>109</v>
      </c>
      <c r="F3946" s="995" t="s">
        <v>3974</v>
      </c>
      <c r="G3946" s="994"/>
      <c r="H3946" s="996" t="s">
        <v>346</v>
      </c>
      <c r="I3946" s="1091" t="s">
        <v>6248</v>
      </c>
      <c r="J3946" s="996"/>
      <c r="K3946" s="997" t="s">
        <v>6452</v>
      </c>
      <c r="L3946" s="1000">
        <f t="shared" si="970"/>
        <v>0</v>
      </c>
      <c r="M3946" s="1000">
        <f t="shared" si="971"/>
        <v>0</v>
      </c>
      <c r="N3946" s="1725" t="s">
        <v>4249</v>
      </c>
      <c r="Z3946" s="1006" t="str">
        <f t="shared" si="973"/>
        <v xml:space="preserve">Cap.5 Pct.1:  Daca cheltuielile cu personalul (Col.2) # 0, atunci Cifra de afaceri (Col.1) # 0 si invers, pentru Rd.(1 la n). </v>
      </c>
      <c r="AA3946" s="2205">
        <f t="shared" si="969"/>
        <v>1</v>
      </c>
      <c r="AB3946" s="3036">
        <v>187</v>
      </c>
    </row>
    <row r="3947" spans="1:28" x14ac:dyDescent="0.25">
      <c r="A3947" s="1708">
        <f t="shared" ca="1" si="972"/>
        <v>0</v>
      </c>
      <c r="B3947" s="1708">
        <f t="shared" si="974"/>
        <v>10187110</v>
      </c>
      <c r="C3947" s="1002">
        <v>187</v>
      </c>
      <c r="D3947" s="1796" t="s">
        <v>446</v>
      </c>
      <c r="E3947" s="994">
        <v>110</v>
      </c>
      <c r="F3947" s="995" t="s">
        <v>3974</v>
      </c>
      <c r="G3947" s="994"/>
      <c r="H3947" s="996" t="s">
        <v>346</v>
      </c>
      <c r="I3947" s="1091" t="s">
        <v>6249</v>
      </c>
      <c r="J3947" s="996"/>
      <c r="K3947" s="997" t="s">
        <v>6453</v>
      </c>
      <c r="L3947" s="1000">
        <f t="shared" si="970"/>
        <v>0</v>
      </c>
      <c r="M3947" s="1000">
        <f t="shared" si="971"/>
        <v>0</v>
      </c>
      <c r="N3947" s="1725" t="s">
        <v>4249</v>
      </c>
      <c r="Z3947" s="1006" t="str">
        <f t="shared" si="973"/>
        <v xml:space="preserve">Cap.5 Pct.1:  Daca cheltuielile cu personalul (Col.2) # 0, atunci Cifra de afaceri (Col.1) # 0 si invers, pentru Rd.(1 la n). </v>
      </c>
      <c r="AA3947" s="2205">
        <f t="shared" si="969"/>
        <v>1</v>
      </c>
      <c r="AB3947" s="3036">
        <v>187</v>
      </c>
    </row>
    <row r="3948" spans="1:28" x14ac:dyDescent="0.25">
      <c r="A3948" s="1708">
        <f t="shared" ca="1" si="972"/>
        <v>0</v>
      </c>
      <c r="B3948" s="1708">
        <f t="shared" si="974"/>
        <v>10187111</v>
      </c>
      <c r="C3948" s="1002">
        <v>187</v>
      </c>
      <c r="D3948" s="1796" t="s">
        <v>446</v>
      </c>
      <c r="E3948" s="994">
        <v>111</v>
      </c>
      <c r="F3948" s="995" t="s">
        <v>3974</v>
      </c>
      <c r="G3948" s="994"/>
      <c r="H3948" s="996" t="s">
        <v>346</v>
      </c>
      <c r="I3948" s="1091" t="s">
        <v>6250</v>
      </c>
      <c r="J3948" s="996"/>
      <c r="K3948" s="997" t="s">
        <v>6454</v>
      </c>
      <c r="L3948" s="1000">
        <f t="shared" si="970"/>
        <v>0</v>
      </c>
      <c r="M3948" s="1000">
        <f t="shared" si="971"/>
        <v>0</v>
      </c>
      <c r="N3948" s="1725" t="s">
        <v>4249</v>
      </c>
      <c r="Z3948" s="1006" t="str">
        <f t="shared" si="973"/>
        <v xml:space="preserve">Cap.5 Pct.1:  Daca cheltuielile cu personalul (Col.2) # 0, atunci Cifra de afaceri (Col.1) # 0 si invers, pentru Rd.(1 la n). </v>
      </c>
      <c r="AA3948" s="2205">
        <f t="shared" si="969"/>
        <v>1</v>
      </c>
      <c r="AB3948" s="3036">
        <v>187</v>
      </c>
    </row>
    <row r="3949" spans="1:28" x14ac:dyDescent="0.25">
      <c r="A3949" s="1708">
        <f t="shared" ca="1" si="972"/>
        <v>0</v>
      </c>
      <c r="B3949" s="1708">
        <f t="shared" si="974"/>
        <v>10187112</v>
      </c>
      <c r="C3949" s="1002">
        <v>187</v>
      </c>
      <c r="D3949" s="1796" t="s">
        <v>446</v>
      </c>
      <c r="E3949" s="994">
        <v>112</v>
      </c>
      <c r="F3949" s="995" t="s">
        <v>3974</v>
      </c>
      <c r="G3949" s="994"/>
      <c r="H3949" s="996" t="s">
        <v>346</v>
      </c>
      <c r="I3949" s="1091" t="s">
        <v>6251</v>
      </c>
      <c r="J3949" s="996"/>
      <c r="K3949" s="997" t="s">
        <v>6455</v>
      </c>
      <c r="L3949" s="1000">
        <f t="shared" si="970"/>
        <v>0</v>
      </c>
      <c r="M3949" s="1000">
        <f t="shared" si="971"/>
        <v>0</v>
      </c>
      <c r="N3949" s="1725" t="s">
        <v>4249</v>
      </c>
      <c r="Z3949" s="1006" t="str">
        <f t="shared" si="973"/>
        <v xml:space="preserve">Cap.5 Pct.1:  Daca cheltuielile cu personalul (Col.2) # 0, atunci Cifra de afaceri (Col.1) # 0 si invers, pentru Rd.(1 la n). </v>
      </c>
      <c r="AA3949" s="2205">
        <f t="shared" si="969"/>
        <v>1</v>
      </c>
      <c r="AB3949" s="3036">
        <v>187</v>
      </c>
    </row>
    <row r="3950" spans="1:28" x14ac:dyDescent="0.25">
      <c r="A3950" s="1708">
        <f t="shared" ca="1" si="972"/>
        <v>0</v>
      </c>
      <c r="B3950" s="1708">
        <f t="shared" si="974"/>
        <v>10187113</v>
      </c>
      <c r="C3950" s="1002">
        <v>187</v>
      </c>
      <c r="D3950" s="1796" t="s">
        <v>446</v>
      </c>
      <c r="E3950" s="994">
        <v>113</v>
      </c>
      <c r="F3950" s="995" t="s">
        <v>3974</v>
      </c>
      <c r="G3950" s="994"/>
      <c r="H3950" s="996" t="s">
        <v>346</v>
      </c>
      <c r="I3950" s="1091" t="s">
        <v>6252</v>
      </c>
      <c r="J3950" s="996"/>
      <c r="K3950" s="997" t="s">
        <v>6456</v>
      </c>
      <c r="L3950" s="1000">
        <f t="shared" si="970"/>
        <v>0</v>
      </c>
      <c r="M3950" s="1000">
        <f t="shared" si="971"/>
        <v>0</v>
      </c>
      <c r="N3950" s="1725" t="s">
        <v>4249</v>
      </c>
      <c r="Z3950" s="1006" t="str">
        <f t="shared" si="973"/>
        <v xml:space="preserve">Cap.5 Pct.1:  Daca cheltuielile cu personalul (Col.2) # 0, atunci Cifra de afaceri (Col.1) # 0 si invers, pentru Rd.(1 la n). </v>
      </c>
      <c r="AA3950" s="2205">
        <f t="shared" si="969"/>
        <v>1</v>
      </c>
      <c r="AB3950" s="3036">
        <v>187</v>
      </c>
    </row>
    <row r="3951" spans="1:28" x14ac:dyDescent="0.25">
      <c r="A3951" s="1708">
        <f t="shared" ca="1" si="972"/>
        <v>0</v>
      </c>
      <c r="B3951" s="1708">
        <f t="shared" si="974"/>
        <v>10187114</v>
      </c>
      <c r="C3951" s="1002">
        <v>187</v>
      </c>
      <c r="D3951" s="1796" t="s">
        <v>446</v>
      </c>
      <c r="E3951" s="994">
        <v>114</v>
      </c>
      <c r="F3951" s="995" t="s">
        <v>3974</v>
      </c>
      <c r="G3951" s="994"/>
      <c r="H3951" s="996" t="s">
        <v>346</v>
      </c>
      <c r="I3951" s="1091" t="s">
        <v>6253</v>
      </c>
      <c r="J3951" s="996"/>
      <c r="K3951" s="997" t="s">
        <v>6457</v>
      </c>
      <c r="L3951" s="1000">
        <f t="shared" si="970"/>
        <v>0</v>
      </c>
      <c r="M3951" s="1000">
        <f t="shared" si="971"/>
        <v>0</v>
      </c>
      <c r="N3951" s="1725" t="s">
        <v>4249</v>
      </c>
      <c r="Z3951" s="1006" t="str">
        <f t="shared" si="973"/>
        <v xml:space="preserve">Cap.5 Pct.1:  Daca cheltuielile cu personalul (Col.2) # 0, atunci Cifra de afaceri (Col.1) # 0 si invers, pentru Rd.(1 la n). </v>
      </c>
      <c r="AA3951" s="2205">
        <f t="shared" si="969"/>
        <v>1</v>
      </c>
      <c r="AB3951" s="3036">
        <v>187</v>
      </c>
    </row>
    <row r="3952" spans="1:28" x14ac:dyDescent="0.25">
      <c r="A3952" s="1708">
        <f t="shared" ca="1" si="972"/>
        <v>0</v>
      </c>
      <c r="B3952" s="1708">
        <f t="shared" si="974"/>
        <v>10187115</v>
      </c>
      <c r="C3952" s="1002">
        <v>187</v>
      </c>
      <c r="D3952" s="1796" t="s">
        <v>446</v>
      </c>
      <c r="E3952" s="994">
        <v>115</v>
      </c>
      <c r="F3952" s="995" t="s">
        <v>3974</v>
      </c>
      <c r="G3952" s="994"/>
      <c r="H3952" s="996" t="s">
        <v>346</v>
      </c>
      <c r="I3952" s="1091" t="s">
        <v>6254</v>
      </c>
      <c r="J3952" s="996"/>
      <c r="K3952" s="997" t="s">
        <v>6458</v>
      </c>
      <c r="L3952" s="1000">
        <f t="shared" si="970"/>
        <v>0</v>
      </c>
      <c r="M3952" s="1000">
        <f t="shared" si="971"/>
        <v>0</v>
      </c>
      <c r="N3952" s="1725" t="s">
        <v>4249</v>
      </c>
      <c r="Z3952" s="1006" t="str">
        <f t="shared" si="973"/>
        <v xml:space="preserve">Cap.5 Pct.1:  Daca cheltuielile cu personalul (Col.2) # 0, atunci Cifra de afaceri (Col.1) # 0 si invers, pentru Rd.(1 la n). </v>
      </c>
      <c r="AA3952" s="2205">
        <f t="shared" si="969"/>
        <v>1</v>
      </c>
      <c r="AB3952" s="3036">
        <v>187</v>
      </c>
    </row>
    <row r="3953" spans="1:28" x14ac:dyDescent="0.25">
      <c r="A3953" s="1708">
        <f t="shared" ca="1" si="972"/>
        <v>0</v>
      </c>
      <c r="B3953" s="1708">
        <f t="shared" si="974"/>
        <v>10187116</v>
      </c>
      <c r="C3953" s="1002">
        <v>187</v>
      </c>
      <c r="D3953" s="1796" t="s">
        <v>446</v>
      </c>
      <c r="E3953" s="994">
        <v>116</v>
      </c>
      <c r="F3953" s="995" t="s">
        <v>3974</v>
      </c>
      <c r="G3953" s="994"/>
      <c r="H3953" s="996" t="s">
        <v>346</v>
      </c>
      <c r="I3953" s="1091" t="s">
        <v>6255</v>
      </c>
      <c r="J3953" s="996"/>
      <c r="K3953" s="997" t="s">
        <v>6459</v>
      </c>
      <c r="L3953" s="1000">
        <f t="shared" si="970"/>
        <v>0</v>
      </c>
      <c r="M3953" s="1000">
        <f t="shared" si="971"/>
        <v>0</v>
      </c>
      <c r="N3953" s="1725" t="s">
        <v>4249</v>
      </c>
      <c r="Z3953" s="1006" t="str">
        <f t="shared" si="973"/>
        <v xml:space="preserve">Cap.5 Pct.1:  Daca cheltuielile cu personalul (Col.2) # 0, atunci Cifra de afaceri (Col.1) # 0 si invers, pentru Rd.(1 la n). </v>
      </c>
      <c r="AA3953" s="2205">
        <f t="shared" si="969"/>
        <v>1</v>
      </c>
      <c r="AB3953" s="3036">
        <v>187</v>
      </c>
    </row>
    <row r="3954" spans="1:28" x14ac:dyDescent="0.25">
      <c r="A3954" s="1708">
        <f t="shared" ca="1" si="972"/>
        <v>0</v>
      </c>
      <c r="B3954" s="1708">
        <f t="shared" si="974"/>
        <v>10187117</v>
      </c>
      <c r="C3954" s="1002">
        <v>187</v>
      </c>
      <c r="D3954" s="1796" t="s">
        <v>446</v>
      </c>
      <c r="E3954" s="994">
        <v>117</v>
      </c>
      <c r="F3954" s="995" t="s">
        <v>3974</v>
      </c>
      <c r="G3954" s="994"/>
      <c r="H3954" s="996" t="s">
        <v>346</v>
      </c>
      <c r="I3954" s="1091" t="s">
        <v>6256</v>
      </c>
      <c r="J3954" s="996"/>
      <c r="K3954" s="997" t="s">
        <v>6460</v>
      </c>
      <c r="L3954" s="1000">
        <f t="shared" si="970"/>
        <v>0</v>
      </c>
      <c r="M3954" s="1000">
        <f t="shared" si="971"/>
        <v>0</v>
      </c>
      <c r="N3954" s="1725" t="s">
        <v>4249</v>
      </c>
      <c r="Z3954" s="1006" t="str">
        <f t="shared" si="973"/>
        <v xml:space="preserve">Cap.5 Pct.1:  Daca cheltuielile cu personalul (Col.2) # 0, atunci Cifra de afaceri (Col.1) # 0 si invers, pentru Rd.(1 la n). </v>
      </c>
      <c r="AA3954" s="2205">
        <f t="shared" si="969"/>
        <v>1</v>
      </c>
      <c r="AB3954" s="3036">
        <v>187</v>
      </c>
    </row>
    <row r="3955" spans="1:28" x14ac:dyDescent="0.25">
      <c r="A3955" s="1708">
        <f t="shared" ca="1" si="972"/>
        <v>0</v>
      </c>
      <c r="B3955" s="1708">
        <f t="shared" si="974"/>
        <v>10187118</v>
      </c>
      <c r="C3955" s="1002">
        <v>187</v>
      </c>
      <c r="D3955" s="1796" t="s">
        <v>446</v>
      </c>
      <c r="E3955" s="994">
        <v>118</v>
      </c>
      <c r="F3955" s="995" t="s">
        <v>3974</v>
      </c>
      <c r="G3955" s="994"/>
      <c r="H3955" s="996" t="s">
        <v>346</v>
      </c>
      <c r="I3955" s="1091" t="s">
        <v>6257</v>
      </c>
      <c r="J3955" s="996"/>
      <c r="K3955" s="997" t="s">
        <v>6461</v>
      </c>
      <c r="L3955" s="1000">
        <f t="shared" si="970"/>
        <v>0</v>
      </c>
      <c r="M3955" s="1000">
        <f t="shared" si="971"/>
        <v>0</v>
      </c>
      <c r="N3955" s="1725" t="s">
        <v>4249</v>
      </c>
      <c r="Z3955" s="1006" t="str">
        <f t="shared" si="973"/>
        <v xml:space="preserve">Cap.5 Pct.1:  Daca cheltuielile cu personalul (Col.2) # 0, atunci Cifra de afaceri (Col.1) # 0 si invers, pentru Rd.(1 la n). </v>
      </c>
      <c r="AA3955" s="2205">
        <f t="shared" si="969"/>
        <v>1</v>
      </c>
      <c r="AB3955" s="3036">
        <v>187</v>
      </c>
    </row>
    <row r="3956" spans="1:28" x14ac:dyDescent="0.25">
      <c r="A3956" s="1708">
        <f t="shared" ca="1" si="972"/>
        <v>0</v>
      </c>
      <c r="B3956" s="1708">
        <f t="shared" si="974"/>
        <v>10187119</v>
      </c>
      <c r="C3956" s="1002">
        <v>187</v>
      </c>
      <c r="D3956" s="1796" t="s">
        <v>446</v>
      </c>
      <c r="E3956" s="994">
        <v>119</v>
      </c>
      <c r="F3956" s="995" t="s">
        <v>3974</v>
      </c>
      <c r="G3956" s="994"/>
      <c r="H3956" s="996" t="s">
        <v>346</v>
      </c>
      <c r="I3956" s="1091" t="s">
        <v>6258</v>
      </c>
      <c r="J3956" s="996"/>
      <c r="K3956" s="997" t="s">
        <v>6462</v>
      </c>
      <c r="L3956" s="1000">
        <f t="shared" si="970"/>
        <v>0</v>
      </c>
      <c r="M3956" s="1000">
        <f t="shared" si="971"/>
        <v>0</v>
      </c>
      <c r="N3956" s="1725" t="s">
        <v>4249</v>
      </c>
      <c r="Z3956" s="1006" t="str">
        <f t="shared" si="973"/>
        <v xml:space="preserve">Cap.5 Pct.1:  Daca cheltuielile cu personalul (Col.2) # 0, atunci Cifra de afaceri (Col.1) # 0 si invers, pentru Rd.(1 la n). </v>
      </c>
      <c r="AA3956" s="2205">
        <f t="shared" si="969"/>
        <v>1</v>
      </c>
      <c r="AB3956" s="3036">
        <v>187</v>
      </c>
    </row>
    <row r="3957" spans="1:28" x14ac:dyDescent="0.25">
      <c r="A3957" s="1708">
        <f t="shared" ca="1" si="972"/>
        <v>0</v>
      </c>
      <c r="B3957" s="1708">
        <f t="shared" si="974"/>
        <v>10187120</v>
      </c>
      <c r="C3957" s="1002">
        <v>187</v>
      </c>
      <c r="D3957" s="1796" t="s">
        <v>446</v>
      </c>
      <c r="E3957" s="994">
        <v>120</v>
      </c>
      <c r="F3957" s="995" t="s">
        <v>3974</v>
      </c>
      <c r="G3957" s="994"/>
      <c r="H3957" s="996" t="s">
        <v>346</v>
      </c>
      <c r="I3957" s="1091" t="s">
        <v>6259</v>
      </c>
      <c r="J3957" s="996"/>
      <c r="K3957" s="997" t="s">
        <v>6463</v>
      </c>
      <c r="L3957" s="1000">
        <f t="shared" si="970"/>
        <v>0</v>
      </c>
      <c r="M3957" s="1000">
        <f t="shared" si="971"/>
        <v>0</v>
      </c>
      <c r="N3957" s="1725" t="s">
        <v>4249</v>
      </c>
      <c r="Z3957" s="1006" t="str">
        <f t="shared" si="973"/>
        <v xml:space="preserve">Cap.5 Pct.1:  Daca cheltuielile cu personalul (Col.2) # 0, atunci Cifra de afaceri (Col.1) # 0 si invers, pentru Rd.(1 la n). </v>
      </c>
      <c r="AA3957" s="2205">
        <f t="shared" si="969"/>
        <v>1</v>
      </c>
      <c r="AB3957" s="3036">
        <v>187</v>
      </c>
    </row>
    <row r="3958" spans="1:28" x14ac:dyDescent="0.25">
      <c r="A3958" s="1708">
        <f t="shared" ca="1" si="972"/>
        <v>0</v>
      </c>
      <c r="B3958" s="1708">
        <f t="shared" si="974"/>
        <v>10187121</v>
      </c>
      <c r="C3958" s="1002">
        <v>187</v>
      </c>
      <c r="D3958" s="1796" t="s">
        <v>446</v>
      </c>
      <c r="E3958" s="994">
        <v>121</v>
      </c>
      <c r="F3958" s="995" t="s">
        <v>3974</v>
      </c>
      <c r="G3958" s="994"/>
      <c r="H3958" s="996" t="s">
        <v>346</v>
      </c>
      <c r="I3958" s="1091" t="s">
        <v>6260</v>
      </c>
      <c r="J3958" s="996"/>
      <c r="K3958" s="997" t="s">
        <v>6464</v>
      </c>
      <c r="L3958" s="1000">
        <f t="shared" si="970"/>
        <v>0</v>
      </c>
      <c r="M3958" s="1000">
        <f t="shared" si="971"/>
        <v>0</v>
      </c>
      <c r="N3958" s="1725" t="s">
        <v>4249</v>
      </c>
      <c r="Z3958" s="1006" t="str">
        <f t="shared" si="973"/>
        <v xml:space="preserve">Cap.5 Pct.1:  Daca cheltuielile cu personalul (Col.2) # 0, atunci Cifra de afaceri (Col.1) # 0 si invers, pentru Rd.(1 la n). </v>
      </c>
      <c r="AA3958" s="2205">
        <f t="shared" si="969"/>
        <v>1</v>
      </c>
      <c r="AB3958" s="3036">
        <v>187</v>
      </c>
    </row>
    <row r="3959" spans="1:28" x14ac:dyDescent="0.25">
      <c r="A3959" s="1708">
        <f t="shared" ca="1" si="972"/>
        <v>0</v>
      </c>
      <c r="B3959" s="1708">
        <f t="shared" si="974"/>
        <v>10187122</v>
      </c>
      <c r="C3959" s="1002">
        <v>187</v>
      </c>
      <c r="D3959" s="1796" t="s">
        <v>446</v>
      </c>
      <c r="E3959" s="994">
        <v>122</v>
      </c>
      <c r="F3959" s="995" t="s">
        <v>3974</v>
      </c>
      <c r="G3959" s="994"/>
      <c r="H3959" s="996" t="s">
        <v>346</v>
      </c>
      <c r="I3959" s="1091" t="s">
        <v>6261</v>
      </c>
      <c r="J3959" s="996"/>
      <c r="K3959" s="997" t="s">
        <v>6465</v>
      </c>
      <c r="L3959" s="1000">
        <f t="shared" si="970"/>
        <v>0</v>
      </c>
      <c r="M3959" s="1000">
        <f t="shared" si="971"/>
        <v>0</v>
      </c>
      <c r="N3959" s="1725" t="s">
        <v>4249</v>
      </c>
      <c r="Z3959" s="1006" t="str">
        <f t="shared" si="973"/>
        <v xml:space="preserve">Cap.5 Pct.1:  Daca cheltuielile cu personalul (Col.2) # 0, atunci Cifra de afaceri (Col.1) # 0 si invers, pentru Rd.(1 la n). </v>
      </c>
      <c r="AA3959" s="2205">
        <f t="shared" si="969"/>
        <v>1</v>
      </c>
      <c r="AB3959" s="3036">
        <v>187</v>
      </c>
    </row>
    <row r="3960" spans="1:28" x14ac:dyDescent="0.25">
      <c r="A3960" s="1708">
        <f t="shared" ca="1" si="972"/>
        <v>0</v>
      </c>
      <c r="B3960" s="1708">
        <f t="shared" si="974"/>
        <v>10187123</v>
      </c>
      <c r="C3960" s="1002">
        <v>187</v>
      </c>
      <c r="D3960" s="1796" t="s">
        <v>446</v>
      </c>
      <c r="E3960" s="994">
        <v>123</v>
      </c>
      <c r="F3960" s="995" t="s">
        <v>3974</v>
      </c>
      <c r="G3960" s="994"/>
      <c r="H3960" s="996" t="s">
        <v>346</v>
      </c>
      <c r="I3960" s="1091" t="s">
        <v>6262</v>
      </c>
      <c r="J3960" s="996"/>
      <c r="K3960" s="997" t="s">
        <v>6466</v>
      </c>
      <c r="L3960" s="1000">
        <f t="shared" si="970"/>
        <v>0</v>
      </c>
      <c r="M3960" s="1000">
        <f t="shared" si="971"/>
        <v>0</v>
      </c>
      <c r="N3960" s="1725" t="s">
        <v>4249</v>
      </c>
      <c r="Z3960" s="1006" t="str">
        <f t="shared" si="973"/>
        <v xml:space="preserve">Cap.5 Pct.1:  Daca cheltuielile cu personalul (Col.2) # 0, atunci Cifra de afaceri (Col.1) # 0 si invers, pentru Rd.(1 la n). </v>
      </c>
      <c r="AA3960" s="2205">
        <f t="shared" si="969"/>
        <v>1</v>
      </c>
      <c r="AB3960" s="3036">
        <v>187</v>
      </c>
    </row>
    <row r="3961" spans="1:28" x14ac:dyDescent="0.25">
      <c r="A3961" s="1708">
        <f t="shared" ca="1" si="972"/>
        <v>0</v>
      </c>
      <c r="B3961" s="1708">
        <f t="shared" si="974"/>
        <v>10187124</v>
      </c>
      <c r="C3961" s="1002">
        <v>187</v>
      </c>
      <c r="D3961" s="1796" t="s">
        <v>446</v>
      </c>
      <c r="E3961" s="994">
        <v>124</v>
      </c>
      <c r="F3961" s="995" t="s">
        <v>3974</v>
      </c>
      <c r="G3961" s="994"/>
      <c r="H3961" s="996" t="s">
        <v>346</v>
      </c>
      <c r="I3961" s="1091" t="s">
        <v>6263</v>
      </c>
      <c r="J3961" s="996"/>
      <c r="K3961" s="997" t="s">
        <v>6467</v>
      </c>
      <c r="L3961" s="1000">
        <f t="shared" si="970"/>
        <v>0</v>
      </c>
      <c r="M3961" s="1000">
        <f t="shared" si="971"/>
        <v>0</v>
      </c>
      <c r="N3961" s="1725" t="s">
        <v>4249</v>
      </c>
      <c r="Z3961" s="1006" t="str">
        <f t="shared" si="973"/>
        <v xml:space="preserve">Cap.5 Pct.1:  Daca cheltuielile cu personalul (Col.2) # 0, atunci Cifra de afaceri (Col.1) # 0 si invers, pentru Rd.(1 la n). </v>
      </c>
      <c r="AA3961" s="2205">
        <f t="shared" si="969"/>
        <v>1</v>
      </c>
      <c r="AB3961" s="3036">
        <v>187</v>
      </c>
    </row>
    <row r="3962" spans="1:28" x14ac:dyDescent="0.25">
      <c r="A3962" s="1708">
        <f t="shared" ca="1" si="972"/>
        <v>0</v>
      </c>
      <c r="B3962" s="1708">
        <f t="shared" si="974"/>
        <v>10187125</v>
      </c>
      <c r="C3962" s="1002">
        <v>187</v>
      </c>
      <c r="D3962" s="1796" t="s">
        <v>446</v>
      </c>
      <c r="E3962" s="994">
        <v>125</v>
      </c>
      <c r="F3962" s="995" t="s">
        <v>3974</v>
      </c>
      <c r="G3962" s="994"/>
      <c r="H3962" s="996" t="s">
        <v>346</v>
      </c>
      <c r="I3962" s="1091" t="s">
        <v>6264</v>
      </c>
      <c r="J3962" s="996"/>
      <c r="K3962" s="997" t="s">
        <v>6468</v>
      </c>
      <c r="L3962" s="1000">
        <f t="shared" si="970"/>
        <v>0</v>
      </c>
      <c r="M3962" s="1000">
        <f t="shared" si="971"/>
        <v>0</v>
      </c>
      <c r="N3962" s="1725" t="s">
        <v>4249</v>
      </c>
      <c r="Z3962" s="1006" t="str">
        <f t="shared" si="973"/>
        <v xml:space="preserve">Cap.5 Pct.1:  Daca cheltuielile cu personalul (Col.2) # 0, atunci Cifra de afaceri (Col.1) # 0 si invers, pentru Rd.(1 la n). </v>
      </c>
      <c r="AA3962" s="2205">
        <f t="shared" si="969"/>
        <v>1</v>
      </c>
      <c r="AB3962" s="3036">
        <v>187</v>
      </c>
    </row>
    <row r="3963" spans="1:28" x14ac:dyDescent="0.25">
      <c r="A3963" s="1708">
        <f t="shared" ca="1" si="972"/>
        <v>0</v>
      </c>
      <c r="B3963" s="1708">
        <f t="shared" si="974"/>
        <v>10187126</v>
      </c>
      <c r="C3963" s="1002">
        <v>187</v>
      </c>
      <c r="D3963" s="1796" t="s">
        <v>446</v>
      </c>
      <c r="E3963" s="994">
        <v>126</v>
      </c>
      <c r="F3963" s="995" t="s">
        <v>3974</v>
      </c>
      <c r="G3963" s="994"/>
      <c r="H3963" s="996" t="s">
        <v>346</v>
      </c>
      <c r="I3963" s="1091" t="s">
        <v>6265</v>
      </c>
      <c r="J3963" s="996"/>
      <c r="K3963" s="997" t="s">
        <v>6469</v>
      </c>
      <c r="L3963" s="1000">
        <f t="shared" si="970"/>
        <v>0</v>
      </c>
      <c r="M3963" s="1000">
        <f t="shared" si="971"/>
        <v>0</v>
      </c>
      <c r="N3963" s="1725" t="s">
        <v>4249</v>
      </c>
      <c r="Z3963" s="1006" t="str">
        <f t="shared" si="973"/>
        <v xml:space="preserve">Cap.5 Pct.1:  Daca cheltuielile cu personalul (Col.2) # 0, atunci Cifra de afaceri (Col.1) # 0 si invers, pentru Rd.(1 la n). </v>
      </c>
      <c r="AA3963" s="2205">
        <f t="shared" ref="AA3963:AA4026" si="975">COUNTIF(B:B,B3963)</f>
        <v>1</v>
      </c>
      <c r="AB3963" s="3036">
        <v>187</v>
      </c>
    </row>
    <row r="3964" spans="1:28" x14ac:dyDescent="0.25">
      <c r="A3964" s="1708">
        <f t="shared" ca="1" si="972"/>
        <v>0</v>
      </c>
      <c r="B3964" s="1708">
        <f t="shared" si="974"/>
        <v>10187127</v>
      </c>
      <c r="C3964" s="1002">
        <v>187</v>
      </c>
      <c r="D3964" s="1796" t="s">
        <v>446</v>
      </c>
      <c r="E3964" s="994">
        <v>127</v>
      </c>
      <c r="F3964" s="995" t="s">
        <v>3974</v>
      </c>
      <c r="G3964" s="994"/>
      <c r="H3964" s="996" t="s">
        <v>346</v>
      </c>
      <c r="I3964" s="1091" t="s">
        <v>6266</v>
      </c>
      <c r="J3964" s="996"/>
      <c r="K3964" s="997" t="s">
        <v>6470</v>
      </c>
      <c r="L3964" s="1000">
        <f t="shared" si="970"/>
        <v>0</v>
      </c>
      <c r="M3964" s="1000">
        <f t="shared" si="971"/>
        <v>0</v>
      </c>
      <c r="N3964" s="1725" t="s">
        <v>4249</v>
      </c>
      <c r="Z3964" s="1006" t="str">
        <f t="shared" si="973"/>
        <v xml:space="preserve">Cap.5 Pct.1:  Daca cheltuielile cu personalul (Col.2) # 0, atunci Cifra de afaceri (Col.1) # 0 si invers, pentru Rd.(1 la n). </v>
      </c>
      <c r="AA3964" s="2205">
        <f t="shared" si="975"/>
        <v>1</v>
      </c>
      <c r="AB3964" s="3036">
        <v>187</v>
      </c>
    </row>
    <row r="3965" spans="1:28" x14ac:dyDescent="0.25">
      <c r="A3965" s="1708">
        <f t="shared" ca="1" si="972"/>
        <v>0</v>
      </c>
      <c r="B3965" s="1708">
        <f t="shared" si="974"/>
        <v>10187128</v>
      </c>
      <c r="C3965" s="1002">
        <v>187</v>
      </c>
      <c r="D3965" s="1796" t="s">
        <v>446</v>
      </c>
      <c r="E3965" s="994">
        <v>128</v>
      </c>
      <c r="F3965" s="995" t="s">
        <v>3974</v>
      </c>
      <c r="G3965" s="994"/>
      <c r="H3965" s="996" t="s">
        <v>346</v>
      </c>
      <c r="I3965" s="1091" t="s">
        <v>6267</v>
      </c>
      <c r="J3965" s="996"/>
      <c r="K3965" s="997" t="s">
        <v>6471</v>
      </c>
      <c r="L3965" s="1000">
        <f t="shared" si="970"/>
        <v>0</v>
      </c>
      <c r="M3965" s="1000">
        <f t="shared" si="971"/>
        <v>0</v>
      </c>
      <c r="N3965" s="1725" t="s">
        <v>4249</v>
      </c>
      <c r="Z3965" s="1006" t="str">
        <f t="shared" si="973"/>
        <v xml:space="preserve">Cap.5 Pct.1:  Daca cheltuielile cu personalul (Col.2) # 0, atunci Cifra de afaceri (Col.1) # 0 si invers, pentru Rd.(1 la n). </v>
      </c>
      <c r="AA3965" s="2205">
        <f t="shared" si="975"/>
        <v>1</v>
      </c>
      <c r="AB3965" s="3036">
        <v>187</v>
      </c>
    </row>
    <row r="3966" spans="1:28" x14ac:dyDescent="0.25">
      <c r="A3966" s="1708">
        <f t="shared" ca="1" si="972"/>
        <v>0</v>
      </c>
      <c r="B3966" s="1708">
        <f t="shared" si="974"/>
        <v>10187129</v>
      </c>
      <c r="C3966" s="1002">
        <v>187</v>
      </c>
      <c r="D3966" s="1796" t="s">
        <v>446</v>
      </c>
      <c r="E3966" s="994">
        <v>129</v>
      </c>
      <c r="F3966" s="995" t="s">
        <v>3974</v>
      </c>
      <c r="G3966" s="994"/>
      <c r="H3966" s="996" t="s">
        <v>346</v>
      </c>
      <c r="I3966" s="1091" t="s">
        <v>6268</v>
      </c>
      <c r="J3966" s="996"/>
      <c r="K3966" s="997" t="s">
        <v>6472</v>
      </c>
      <c r="L3966" s="1000">
        <f t="shared" si="970"/>
        <v>0</v>
      </c>
      <c r="M3966" s="1000">
        <f t="shared" si="971"/>
        <v>0</v>
      </c>
      <c r="N3966" s="1725" t="s">
        <v>4249</v>
      </c>
      <c r="Z3966" s="1006" t="str">
        <f t="shared" si="973"/>
        <v xml:space="preserve">Cap.5 Pct.1:  Daca cheltuielile cu personalul (Col.2) # 0, atunci Cifra de afaceri (Col.1) # 0 si invers, pentru Rd.(1 la n). </v>
      </c>
      <c r="AA3966" s="2205">
        <f t="shared" si="975"/>
        <v>1</v>
      </c>
      <c r="AB3966" s="3036">
        <v>187</v>
      </c>
    </row>
    <row r="3967" spans="1:28" x14ac:dyDescent="0.25">
      <c r="A3967" s="1708">
        <f t="shared" ca="1" si="972"/>
        <v>0</v>
      </c>
      <c r="B3967" s="1708">
        <f t="shared" si="974"/>
        <v>10187130</v>
      </c>
      <c r="C3967" s="1002">
        <v>187</v>
      </c>
      <c r="D3967" s="1796" t="s">
        <v>446</v>
      </c>
      <c r="E3967" s="994">
        <v>130</v>
      </c>
      <c r="F3967" s="995" t="s">
        <v>3974</v>
      </c>
      <c r="G3967" s="994"/>
      <c r="H3967" s="996" t="s">
        <v>346</v>
      </c>
      <c r="I3967" s="1091" t="s">
        <v>6269</v>
      </c>
      <c r="J3967" s="996"/>
      <c r="K3967" s="997" t="s">
        <v>6473</v>
      </c>
      <c r="L3967" s="1000">
        <f t="shared" ref="L3967:L4030" si="976">BH831</f>
        <v>0</v>
      </c>
      <c r="M3967" s="1000">
        <f t="shared" ref="M3967:M4030" si="977">IF(BK831="",0,BK831)</f>
        <v>0</v>
      </c>
      <c r="N3967" s="1725" t="s">
        <v>4249</v>
      </c>
      <c r="Z3967" s="1006" t="str">
        <f t="shared" si="973"/>
        <v xml:space="preserve">Cap.5 Pct.1:  Daca cheltuielile cu personalul (Col.2) # 0, atunci Cifra de afaceri (Col.1) # 0 si invers, pentru Rd.(1 la n). </v>
      </c>
      <c r="AA3967" s="2205">
        <f t="shared" si="975"/>
        <v>1</v>
      </c>
      <c r="AB3967" s="3036">
        <v>187</v>
      </c>
    </row>
    <row r="3968" spans="1:28" x14ac:dyDescent="0.25">
      <c r="A3968" s="1708">
        <f t="shared" ca="1" si="972"/>
        <v>0</v>
      </c>
      <c r="B3968" s="1708">
        <f t="shared" si="974"/>
        <v>10187131</v>
      </c>
      <c r="C3968" s="1002">
        <v>187</v>
      </c>
      <c r="D3968" s="1796" t="s">
        <v>446</v>
      </c>
      <c r="E3968" s="994">
        <v>131</v>
      </c>
      <c r="F3968" s="995" t="s">
        <v>3974</v>
      </c>
      <c r="G3968" s="994"/>
      <c r="H3968" s="996" t="s">
        <v>346</v>
      </c>
      <c r="I3968" s="1091" t="s">
        <v>6270</v>
      </c>
      <c r="J3968" s="996"/>
      <c r="K3968" s="997" t="s">
        <v>6474</v>
      </c>
      <c r="L3968" s="1000">
        <f t="shared" si="976"/>
        <v>0</v>
      </c>
      <c r="M3968" s="1000">
        <f t="shared" si="977"/>
        <v>0</v>
      </c>
      <c r="N3968" s="1725" t="s">
        <v>4249</v>
      </c>
      <c r="Z3968" s="1006" t="str">
        <f t="shared" si="973"/>
        <v xml:space="preserve">Cap.5 Pct.1:  Daca cheltuielile cu personalul (Col.2) # 0, atunci Cifra de afaceri (Col.1) # 0 si invers, pentru Rd.(1 la n). </v>
      </c>
      <c r="AA3968" s="2205">
        <f t="shared" si="975"/>
        <v>1</v>
      </c>
      <c r="AB3968" s="3036">
        <v>187</v>
      </c>
    </row>
    <row r="3969" spans="1:28" x14ac:dyDescent="0.25">
      <c r="A3969" s="1708">
        <f t="shared" ref="A3969:A4032" ca="1" si="978">IF(D3969="DA",IF(ISERROR(N3969),A3968+1,IF(N3969=1,A3968+1,A3968)),A3968)</f>
        <v>0</v>
      </c>
      <c r="B3969" s="1708">
        <f t="shared" si="974"/>
        <v>10187132</v>
      </c>
      <c r="C3969" s="1002">
        <v>187</v>
      </c>
      <c r="D3969" s="1796" t="s">
        <v>446</v>
      </c>
      <c r="E3969" s="994">
        <v>132</v>
      </c>
      <c r="F3969" s="995" t="s">
        <v>3974</v>
      </c>
      <c r="G3969" s="994"/>
      <c r="H3969" s="996" t="s">
        <v>346</v>
      </c>
      <c r="I3969" s="1091" t="s">
        <v>6271</v>
      </c>
      <c r="J3969" s="996"/>
      <c r="K3969" s="997" t="s">
        <v>6475</v>
      </c>
      <c r="L3969" s="1000">
        <f t="shared" si="976"/>
        <v>0</v>
      </c>
      <c r="M3969" s="1000">
        <f t="shared" si="977"/>
        <v>0</v>
      </c>
      <c r="N3969" s="1725" t="s">
        <v>4249</v>
      </c>
      <c r="Z3969" s="1006" t="str">
        <f t="shared" ref="Z3969:Z4032" si="979">Z3968</f>
        <v xml:space="preserve">Cap.5 Pct.1:  Daca cheltuielile cu personalul (Col.2) # 0, atunci Cifra de afaceri (Col.1) # 0 si invers, pentru Rd.(1 la n). </v>
      </c>
      <c r="AA3969" s="2205">
        <f t="shared" si="975"/>
        <v>1</v>
      </c>
      <c r="AB3969" s="3036">
        <v>187</v>
      </c>
    </row>
    <row r="3970" spans="1:28" x14ac:dyDescent="0.25">
      <c r="A3970" s="1708">
        <f t="shared" ca="1" si="978"/>
        <v>0</v>
      </c>
      <c r="B3970" s="1708">
        <f t="shared" si="974"/>
        <v>10187133</v>
      </c>
      <c r="C3970" s="1002">
        <v>187</v>
      </c>
      <c r="D3970" s="1796" t="s">
        <v>446</v>
      </c>
      <c r="E3970" s="994">
        <v>133</v>
      </c>
      <c r="F3970" s="995" t="s">
        <v>3974</v>
      </c>
      <c r="G3970" s="994"/>
      <c r="H3970" s="996" t="s">
        <v>346</v>
      </c>
      <c r="I3970" s="1091" t="s">
        <v>6272</v>
      </c>
      <c r="J3970" s="996"/>
      <c r="K3970" s="997" t="s">
        <v>6476</v>
      </c>
      <c r="L3970" s="1000">
        <f t="shared" si="976"/>
        <v>0</v>
      </c>
      <c r="M3970" s="1000">
        <f t="shared" si="977"/>
        <v>0</v>
      </c>
      <c r="N3970" s="1725" t="s">
        <v>4249</v>
      </c>
      <c r="Z3970" s="1006" t="str">
        <f t="shared" si="979"/>
        <v xml:space="preserve">Cap.5 Pct.1:  Daca cheltuielile cu personalul (Col.2) # 0, atunci Cifra de afaceri (Col.1) # 0 si invers, pentru Rd.(1 la n). </v>
      </c>
      <c r="AA3970" s="2205">
        <f t="shared" si="975"/>
        <v>1</v>
      </c>
      <c r="AB3970" s="3036">
        <v>187</v>
      </c>
    </row>
    <row r="3971" spans="1:28" x14ac:dyDescent="0.25">
      <c r="A3971" s="1708">
        <f t="shared" ca="1" si="978"/>
        <v>0</v>
      </c>
      <c r="B3971" s="1708">
        <f t="shared" si="974"/>
        <v>10187134</v>
      </c>
      <c r="C3971" s="1002">
        <v>187</v>
      </c>
      <c r="D3971" s="1796" t="s">
        <v>446</v>
      </c>
      <c r="E3971" s="994">
        <v>134</v>
      </c>
      <c r="F3971" s="995" t="s">
        <v>3974</v>
      </c>
      <c r="G3971" s="994"/>
      <c r="H3971" s="996" t="s">
        <v>346</v>
      </c>
      <c r="I3971" s="1091" t="s">
        <v>6273</v>
      </c>
      <c r="J3971" s="996"/>
      <c r="K3971" s="997" t="s">
        <v>6477</v>
      </c>
      <c r="L3971" s="1000">
        <f t="shared" si="976"/>
        <v>0</v>
      </c>
      <c r="M3971" s="1000">
        <f t="shared" si="977"/>
        <v>0</v>
      </c>
      <c r="N3971" s="1725" t="s">
        <v>4249</v>
      </c>
      <c r="Z3971" s="1006" t="str">
        <f t="shared" si="979"/>
        <v xml:space="preserve">Cap.5 Pct.1:  Daca cheltuielile cu personalul (Col.2) # 0, atunci Cifra de afaceri (Col.1) # 0 si invers, pentru Rd.(1 la n). </v>
      </c>
      <c r="AA3971" s="2205">
        <f t="shared" si="975"/>
        <v>1</v>
      </c>
      <c r="AB3971" s="3036">
        <v>187</v>
      </c>
    </row>
    <row r="3972" spans="1:28" x14ac:dyDescent="0.25">
      <c r="A3972" s="1708">
        <f t="shared" ca="1" si="978"/>
        <v>0</v>
      </c>
      <c r="B3972" s="1708">
        <f t="shared" si="974"/>
        <v>10187135</v>
      </c>
      <c r="C3972" s="1002">
        <v>187</v>
      </c>
      <c r="D3972" s="1796" t="s">
        <v>446</v>
      </c>
      <c r="E3972" s="994">
        <v>135</v>
      </c>
      <c r="F3972" s="995" t="s">
        <v>3974</v>
      </c>
      <c r="G3972" s="994"/>
      <c r="H3972" s="996" t="s">
        <v>346</v>
      </c>
      <c r="I3972" s="1091" t="s">
        <v>6274</v>
      </c>
      <c r="J3972" s="996"/>
      <c r="K3972" s="997" t="s">
        <v>6478</v>
      </c>
      <c r="L3972" s="1000">
        <f t="shared" si="976"/>
        <v>0</v>
      </c>
      <c r="M3972" s="1000">
        <f t="shared" si="977"/>
        <v>0</v>
      </c>
      <c r="N3972" s="1725" t="s">
        <v>4249</v>
      </c>
      <c r="Z3972" s="1006" t="str">
        <f t="shared" si="979"/>
        <v xml:space="preserve">Cap.5 Pct.1:  Daca cheltuielile cu personalul (Col.2) # 0, atunci Cifra de afaceri (Col.1) # 0 si invers, pentru Rd.(1 la n). </v>
      </c>
      <c r="AA3972" s="2205">
        <f t="shared" si="975"/>
        <v>1</v>
      </c>
      <c r="AB3972" s="3036">
        <v>187</v>
      </c>
    </row>
    <row r="3973" spans="1:28" x14ac:dyDescent="0.25">
      <c r="A3973" s="1708">
        <f t="shared" ca="1" si="978"/>
        <v>0</v>
      </c>
      <c r="B3973" s="1708">
        <f t="shared" si="974"/>
        <v>10187136</v>
      </c>
      <c r="C3973" s="1002">
        <v>187</v>
      </c>
      <c r="D3973" s="1796" t="s">
        <v>446</v>
      </c>
      <c r="E3973" s="994">
        <v>136</v>
      </c>
      <c r="F3973" s="995" t="s">
        <v>3974</v>
      </c>
      <c r="G3973" s="994"/>
      <c r="H3973" s="996" t="s">
        <v>346</v>
      </c>
      <c r="I3973" s="1091" t="s">
        <v>6275</v>
      </c>
      <c r="J3973" s="996"/>
      <c r="K3973" s="997" t="s">
        <v>6479</v>
      </c>
      <c r="L3973" s="1000">
        <f t="shared" si="976"/>
        <v>0</v>
      </c>
      <c r="M3973" s="1000">
        <f t="shared" si="977"/>
        <v>0</v>
      </c>
      <c r="N3973" s="1725" t="s">
        <v>4249</v>
      </c>
      <c r="Z3973" s="1006" t="str">
        <f t="shared" si="979"/>
        <v xml:space="preserve">Cap.5 Pct.1:  Daca cheltuielile cu personalul (Col.2) # 0, atunci Cifra de afaceri (Col.1) # 0 si invers, pentru Rd.(1 la n). </v>
      </c>
      <c r="AA3973" s="2205">
        <f t="shared" si="975"/>
        <v>1</v>
      </c>
      <c r="AB3973" s="3036">
        <v>187</v>
      </c>
    </row>
    <row r="3974" spans="1:28" x14ac:dyDescent="0.25">
      <c r="A3974" s="1708">
        <f t="shared" ca="1" si="978"/>
        <v>0</v>
      </c>
      <c r="B3974" s="1708">
        <f t="shared" si="974"/>
        <v>10187137</v>
      </c>
      <c r="C3974" s="1002">
        <v>187</v>
      </c>
      <c r="D3974" s="1796" t="s">
        <v>446</v>
      </c>
      <c r="E3974" s="994">
        <v>137</v>
      </c>
      <c r="F3974" s="995" t="s">
        <v>3974</v>
      </c>
      <c r="G3974" s="994"/>
      <c r="H3974" s="996" t="s">
        <v>346</v>
      </c>
      <c r="I3974" s="1091" t="s">
        <v>6276</v>
      </c>
      <c r="J3974" s="996"/>
      <c r="K3974" s="997" t="s">
        <v>6480</v>
      </c>
      <c r="L3974" s="1000">
        <f t="shared" si="976"/>
        <v>0</v>
      </c>
      <c r="M3974" s="1000">
        <f t="shared" si="977"/>
        <v>0</v>
      </c>
      <c r="N3974" s="1725" t="s">
        <v>4249</v>
      </c>
      <c r="Z3974" s="1006" t="str">
        <f t="shared" si="979"/>
        <v xml:space="preserve">Cap.5 Pct.1:  Daca cheltuielile cu personalul (Col.2) # 0, atunci Cifra de afaceri (Col.1) # 0 si invers, pentru Rd.(1 la n). </v>
      </c>
      <c r="AA3974" s="2205">
        <f t="shared" si="975"/>
        <v>1</v>
      </c>
      <c r="AB3974" s="3036">
        <v>187</v>
      </c>
    </row>
    <row r="3975" spans="1:28" x14ac:dyDescent="0.25">
      <c r="A3975" s="1708">
        <f t="shared" ca="1" si="978"/>
        <v>0</v>
      </c>
      <c r="B3975" s="1708">
        <f t="shared" si="974"/>
        <v>10187138</v>
      </c>
      <c r="C3975" s="1002">
        <v>187</v>
      </c>
      <c r="D3975" s="1796" t="s">
        <v>446</v>
      </c>
      <c r="E3975" s="994">
        <v>138</v>
      </c>
      <c r="F3975" s="995" t="s">
        <v>3974</v>
      </c>
      <c r="G3975" s="994"/>
      <c r="H3975" s="996" t="s">
        <v>346</v>
      </c>
      <c r="I3975" s="1091" t="s">
        <v>6277</v>
      </c>
      <c r="J3975" s="996"/>
      <c r="K3975" s="997" t="s">
        <v>6481</v>
      </c>
      <c r="L3975" s="1000">
        <f t="shared" si="976"/>
        <v>0</v>
      </c>
      <c r="M3975" s="1000">
        <f t="shared" si="977"/>
        <v>0</v>
      </c>
      <c r="N3975" s="1725" t="s">
        <v>4249</v>
      </c>
      <c r="Z3975" s="1006" t="str">
        <f t="shared" si="979"/>
        <v xml:space="preserve">Cap.5 Pct.1:  Daca cheltuielile cu personalul (Col.2) # 0, atunci Cifra de afaceri (Col.1) # 0 si invers, pentru Rd.(1 la n). </v>
      </c>
      <c r="AA3975" s="2205">
        <f t="shared" si="975"/>
        <v>1</v>
      </c>
      <c r="AB3975" s="3036">
        <v>187</v>
      </c>
    </row>
    <row r="3976" spans="1:28" x14ac:dyDescent="0.25">
      <c r="A3976" s="1708">
        <f t="shared" ca="1" si="978"/>
        <v>0</v>
      </c>
      <c r="B3976" s="1708">
        <f t="shared" si="974"/>
        <v>10187139</v>
      </c>
      <c r="C3976" s="1002">
        <v>187</v>
      </c>
      <c r="D3976" s="1796" t="s">
        <v>446</v>
      </c>
      <c r="E3976" s="994">
        <v>139</v>
      </c>
      <c r="F3976" s="995" t="s">
        <v>3974</v>
      </c>
      <c r="G3976" s="994"/>
      <c r="H3976" s="996" t="s">
        <v>346</v>
      </c>
      <c r="I3976" s="1091" t="s">
        <v>6278</v>
      </c>
      <c r="J3976" s="996"/>
      <c r="K3976" s="997" t="s">
        <v>6482</v>
      </c>
      <c r="L3976" s="1000">
        <f t="shared" si="976"/>
        <v>0</v>
      </c>
      <c r="M3976" s="1000">
        <f t="shared" si="977"/>
        <v>0</v>
      </c>
      <c r="N3976" s="1725" t="s">
        <v>4249</v>
      </c>
      <c r="Z3976" s="1006" t="str">
        <f t="shared" si="979"/>
        <v xml:space="preserve">Cap.5 Pct.1:  Daca cheltuielile cu personalul (Col.2) # 0, atunci Cifra de afaceri (Col.1) # 0 si invers, pentru Rd.(1 la n). </v>
      </c>
      <c r="AA3976" s="2205">
        <f t="shared" si="975"/>
        <v>1</v>
      </c>
      <c r="AB3976" s="3036">
        <v>187</v>
      </c>
    </row>
    <row r="3977" spans="1:28" x14ac:dyDescent="0.25">
      <c r="A3977" s="1708">
        <f t="shared" ca="1" si="978"/>
        <v>0</v>
      </c>
      <c r="B3977" s="1708">
        <f t="shared" si="974"/>
        <v>10187140</v>
      </c>
      <c r="C3977" s="1002">
        <v>187</v>
      </c>
      <c r="D3977" s="1796" t="s">
        <v>446</v>
      </c>
      <c r="E3977" s="994">
        <v>140</v>
      </c>
      <c r="F3977" s="995" t="s">
        <v>3974</v>
      </c>
      <c r="G3977" s="994"/>
      <c r="H3977" s="996" t="s">
        <v>346</v>
      </c>
      <c r="I3977" s="1091" t="s">
        <v>6279</v>
      </c>
      <c r="J3977" s="996"/>
      <c r="K3977" s="997" t="s">
        <v>6483</v>
      </c>
      <c r="L3977" s="1000">
        <f t="shared" si="976"/>
        <v>0</v>
      </c>
      <c r="M3977" s="1000">
        <f t="shared" si="977"/>
        <v>0</v>
      </c>
      <c r="N3977" s="1725" t="s">
        <v>4249</v>
      </c>
      <c r="Z3977" s="1006" t="str">
        <f t="shared" si="979"/>
        <v xml:space="preserve">Cap.5 Pct.1:  Daca cheltuielile cu personalul (Col.2) # 0, atunci Cifra de afaceri (Col.1) # 0 si invers, pentru Rd.(1 la n). </v>
      </c>
      <c r="AA3977" s="2205">
        <f t="shared" si="975"/>
        <v>1</v>
      </c>
      <c r="AB3977" s="3036">
        <v>187</v>
      </c>
    </row>
    <row r="3978" spans="1:28" x14ac:dyDescent="0.25">
      <c r="A3978" s="1708">
        <f t="shared" ca="1" si="978"/>
        <v>0</v>
      </c>
      <c r="B3978" s="1708">
        <f t="shared" si="974"/>
        <v>10187141</v>
      </c>
      <c r="C3978" s="1002">
        <v>187</v>
      </c>
      <c r="D3978" s="1796" t="s">
        <v>446</v>
      </c>
      <c r="E3978" s="994">
        <v>141</v>
      </c>
      <c r="F3978" s="995" t="s">
        <v>3974</v>
      </c>
      <c r="G3978" s="994"/>
      <c r="H3978" s="996" t="s">
        <v>346</v>
      </c>
      <c r="I3978" s="1091" t="s">
        <v>6280</v>
      </c>
      <c r="J3978" s="996"/>
      <c r="K3978" s="997" t="s">
        <v>6484</v>
      </c>
      <c r="L3978" s="1000">
        <f t="shared" si="976"/>
        <v>0</v>
      </c>
      <c r="M3978" s="1000">
        <f t="shared" si="977"/>
        <v>0</v>
      </c>
      <c r="N3978" s="1725" t="s">
        <v>4249</v>
      </c>
      <c r="Z3978" s="1006" t="str">
        <f t="shared" si="979"/>
        <v xml:space="preserve">Cap.5 Pct.1:  Daca cheltuielile cu personalul (Col.2) # 0, atunci Cifra de afaceri (Col.1) # 0 si invers, pentru Rd.(1 la n). </v>
      </c>
      <c r="AA3978" s="2205">
        <f t="shared" si="975"/>
        <v>1</v>
      </c>
      <c r="AB3978" s="3036">
        <v>187</v>
      </c>
    </row>
    <row r="3979" spans="1:28" x14ac:dyDescent="0.25">
      <c r="A3979" s="1708">
        <f t="shared" ca="1" si="978"/>
        <v>0</v>
      </c>
      <c r="B3979" s="1708">
        <f t="shared" ref="B3979:B4042" si="980">VALUE("1"&amp;TEXT(C3979,"0000")&amp;TEXT(E3979,"000"))</f>
        <v>10187142</v>
      </c>
      <c r="C3979" s="1002">
        <v>187</v>
      </c>
      <c r="D3979" s="1796" t="s">
        <v>446</v>
      </c>
      <c r="E3979" s="994">
        <v>142</v>
      </c>
      <c r="F3979" s="995" t="s">
        <v>3974</v>
      </c>
      <c r="G3979" s="994"/>
      <c r="H3979" s="996" t="s">
        <v>346</v>
      </c>
      <c r="I3979" s="1091" t="s">
        <v>6281</v>
      </c>
      <c r="J3979" s="996"/>
      <c r="K3979" s="997" t="s">
        <v>6485</v>
      </c>
      <c r="L3979" s="1000">
        <f t="shared" si="976"/>
        <v>0</v>
      </c>
      <c r="M3979" s="1000">
        <f t="shared" si="977"/>
        <v>0</v>
      </c>
      <c r="N3979" s="1725" t="s">
        <v>4249</v>
      </c>
      <c r="Z3979" s="1006" t="str">
        <f t="shared" si="979"/>
        <v xml:space="preserve">Cap.5 Pct.1:  Daca cheltuielile cu personalul (Col.2) # 0, atunci Cifra de afaceri (Col.1) # 0 si invers, pentru Rd.(1 la n). </v>
      </c>
      <c r="AA3979" s="2205">
        <f t="shared" si="975"/>
        <v>1</v>
      </c>
      <c r="AB3979" s="3036">
        <v>187</v>
      </c>
    </row>
    <row r="3980" spans="1:28" x14ac:dyDescent="0.25">
      <c r="A3980" s="1708">
        <f t="shared" ca="1" si="978"/>
        <v>0</v>
      </c>
      <c r="B3980" s="1708">
        <f t="shared" si="980"/>
        <v>10187143</v>
      </c>
      <c r="C3980" s="1002">
        <v>187</v>
      </c>
      <c r="D3980" s="1796" t="s">
        <v>446</v>
      </c>
      <c r="E3980" s="994">
        <v>143</v>
      </c>
      <c r="F3980" s="995" t="s">
        <v>3974</v>
      </c>
      <c r="G3980" s="994"/>
      <c r="H3980" s="996" t="s">
        <v>346</v>
      </c>
      <c r="I3980" s="1091" t="s">
        <v>6282</v>
      </c>
      <c r="J3980" s="996"/>
      <c r="K3980" s="997" t="s">
        <v>6486</v>
      </c>
      <c r="L3980" s="1000">
        <f t="shared" si="976"/>
        <v>0</v>
      </c>
      <c r="M3980" s="1000">
        <f t="shared" si="977"/>
        <v>0</v>
      </c>
      <c r="N3980" s="1725" t="s">
        <v>4249</v>
      </c>
      <c r="Z3980" s="1006" t="str">
        <f t="shared" si="979"/>
        <v xml:space="preserve">Cap.5 Pct.1:  Daca cheltuielile cu personalul (Col.2) # 0, atunci Cifra de afaceri (Col.1) # 0 si invers, pentru Rd.(1 la n). </v>
      </c>
      <c r="AA3980" s="2205">
        <f t="shared" si="975"/>
        <v>1</v>
      </c>
      <c r="AB3980" s="3036">
        <v>187</v>
      </c>
    </row>
    <row r="3981" spans="1:28" x14ac:dyDescent="0.25">
      <c r="A3981" s="1708">
        <f t="shared" ca="1" si="978"/>
        <v>0</v>
      </c>
      <c r="B3981" s="1708">
        <f t="shared" si="980"/>
        <v>10187144</v>
      </c>
      <c r="C3981" s="1002">
        <v>187</v>
      </c>
      <c r="D3981" s="1796" t="s">
        <v>446</v>
      </c>
      <c r="E3981" s="994">
        <v>144</v>
      </c>
      <c r="F3981" s="995" t="s">
        <v>3974</v>
      </c>
      <c r="G3981" s="994"/>
      <c r="H3981" s="996" t="s">
        <v>346</v>
      </c>
      <c r="I3981" s="1091" t="s">
        <v>6283</v>
      </c>
      <c r="J3981" s="996"/>
      <c r="K3981" s="997" t="s">
        <v>6487</v>
      </c>
      <c r="L3981" s="1000">
        <f t="shared" si="976"/>
        <v>0</v>
      </c>
      <c r="M3981" s="1000">
        <f t="shared" si="977"/>
        <v>0</v>
      </c>
      <c r="N3981" s="1725" t="s">
        <v>4249</v>
      </c>
      <c r="Z3981" s="1006" t="str">
        <f t="shared" si="979"/>
        <v xml:space="preserve">Cap.5 Pct.1:  Daca cheltuielile cu personalul (Col.2) # 0, atunci Cifra de afaceri (Col.1) # 0 si invers, pentru Rd.(1 la n). </v>
      </c>
      <c r="AA3981" s="2205">
        <f t="shared" si="975"/>
        <v>1</v>
      </c>
      <c r="AB3981" s="3036">
        <v>187</v>
      </c>
    </row>
    <row r="3982" spans="1:28" x14ac:dyDescent="0.25">
      <c r="A3982" s="1708">
        <f t="shared" ca="1" si="978"/>
        <v>0</v>
      </c>
      <c r="B3982" s="1708">
        <f t="shared" si="980"/>
        <v>10187145</v>
      </c>
      <c r="C3982" s="1002">
        <v>187</v>
      </c>
      <c r="D3982" s="1796" t="s">
        <v>446</v>
      </c>
      <c r="E3982" s="994">
        <v>145</v>
      </c>
      <c r="F3982" s="995" t="s">
        <v>3974</v>
      </c>
      <c r="G3982" s="994"/>
      <c r="H3982" s="996" t="s">
        <v>346</v>
      </c>
      <c r="I3982" s="1091" t="s">
        <v>6284</v>
      </c>
      <c r="J3982" s="996"/>
      <c r="K3982" s="997" t="s">
        <v>6488</v>
      </c>
      <c r="L3982" s="1000">
        <f t="shared" si="976"/>
        <v>0</v>
      </c>
      <c r="M3982" s="1000">
        <f t="shared" si="977"/>
        <v>0</v>
      </c>
      <c r="N3982" s="1725" t="s">
        <v>4249</v>
      </c>
      <c r="Z3982" s="1006" t="str">
        <f t="shared" si="979"/>
        <v xml:space="preserve">Cap.5 Pct.1:  Daca cheltuielile cu personalul (Col.2) # 0, atunci Cifra de afaceri (Col.1) # 0 si invers, pentru Rd.(1 la n). </v>
      </c>
      <c r="AA3982" s="2205">
        <f t="shared" si="975"/>
        <v>1</v>
      </c>
      <c r="AB3982" s="3036">
        <v>187</v>
      </c>
    </row>
    <row r="3983" spans="1:28" x14ac:dyDescent="0.25">
      <c r="A3983" s="1708">
        <f t="shared" ca="1" si="978"/>
        <v>0</v>
      </c>
      <c r="B3983" s="1708">
        <f t="shared" si="980"/>
        <v>10187146</v>
      </c>
      <c r="C3983" s="1002">
        <v>187</v>
      </c>
      <c r="D3983" s="1796" t="s">
        <v>446</v>
      </c>
      <c r="E3983" s="994">
        <v>146</v>
      </c>
      <c r="F3983" s="995" t="s">
        <v>3974</v>
      </c>
      <c r="G3983" s="994"/>
      <c r="H3983" s="996" t="s">
        <v>346</v>
      </c>
      <c r="I3983" s="1091" t="s">
        <v>6285</v>
      </c>
      <c r="J3983" s="996"/>
      <c r="K3983" s="997" t="s">
        <v>6489</v>
      </c>
      <c r="L3983" s="1000">
        <f t="shared" si="976"/>
        <v>0</v>
      </c>
      <c r="M3983" s="1000">
        <f t="shared" si="977"/>
        <v>0</v>
      </c>
      <c r="N3983" s="1725" t="s">
        <v>4249</v>
      </c>
      <c r="Z3983" s="1006" t="str">
        <f t="shared" si="979"/>
        <v xml:space="preserve">Cap.5 Pct.1:  Daca cheltuielile cu personalul (Col.2) # 0, atunci Cifra de afaceri (Col.1) # 0 si invers, pentru Rd.(1 la n). </v>
      </c>
      <c r="AA3983" s="2205">
        <f t="shared" si="975"/>
        <v>1</v>
      </c>
      <c r="AB3983" s="3036">
        <v>187</v>
      </c>
    </row>
    <row r="3984" spans="1:28" x14ac:dyDescent="0.25">
      <c r="A3984" s="1708">
        <f t="shared" ca="1" si="978"/>
        <v>0</v>
      </c>
      <c r="B3984" s="1708">
        <f t="shared" si="980"/>
        <v>10187147</v>
      </c>
      <c r="C3984" s="1002">
        <v>187</v>
      </c>
      <c r="D3984" s="1796" t="s">
        <v>446</v>
      </c>
      <c r="E3984" s="994">
        <v>147</v>
      </c>
      <c r="F3984" s="995" t="s">
        <v>3974</v>
      </c>
      <c r="G3984" s="994"/>
      <c r="H3984" s="996" t="s">
        <v>346</v>
      </c>
      <c r="I3984" s="1091" t="s">
        <v>6286</v>
      </c>
      <c r="J3984" s="996"/>
      <c r="K3984" s="997" t="s">
        <v>6490</v>
      </c>
      <c r="L3984" s="1000">
        <f t="shared" si="976"/>
        <v>0</v>
      </c>
      <c r="M3984" s="1000">
        <f t="shared" si="977"/>
        <v>0</v>
      </c>
      <c r="N3984" s="1725" t="s">
        <v>4249</v>
      </c>
      <c r="Z3984" s="1006" t="str">
        <f t="shared" si="979"/>
        <v xml:space="preserve">Cap.5 Pct.1:  Daca cheltuielile cu personalul (Col.2) # 0, atunci Cifra de afaceri (Col.1) # 0 si invers, pentru Rd.(1 la n). </v>
      </c>
      <c r="AA3984" s="2205">
        <f t="shared" si="975"/>
        <v>1</v>
      </c>
      <c r="AB3984" s="3036">
        <v>187</v>
      </c>
    </row>
    <row r="3985" spans="1:28" x14ac:dyDescent="0.25">
      <c r="A3985" s="1708">
        <f t="shared" ca="1" si="978"/>
        <v>0</v>
      </c>
      <c r="B3985" s="1708">
        <f t="shared" si="980"/>
        <v>10187148</v>
      </c>
      <c r="C3985" s="1002">
        <v>187</v>
      </c>
      <c r="D3985" s="1796" t="s">
        <v>446</v>
      </c>
      <c r="E3985" s="994">
        <v>148</v>
      </c>
      <c r="F3985" s="995" t="s">
        <v>3974</v>
      </c>
      <c r="G3985" s="994"/>
      <c r="H3985" s="996" t="s">
        <v>346</v>
      </c>
      <c r="I3985" s="1091" t="s">
        <v>6287</v>
      </c>
      <c r="J3985" s="996"/>
      <c r="K3985" s="997" t="s">
        <v>6491</v>
      </c>
      <c r="L3985" s="1000">
        <f t="shared" si="976"/>
        <v>0</v>
      </c>
      <c r="M3985" s="1000">
        <f t="shared" si="977"/>
        <v>0</v>
      </c>
      <c r="N3985" s="1725" t="s">
        <v>4249</v>
      </c>
      <c r="Z3985" s="1006" t="str">
        <f t="shared" si="979"/>
        <v xml:space="preserve">Cap.5 Pct.1:  Daca cheltuielile cu personalul (Col.2) # 0, atunci Cifra de afaceri (Col.1) # 0 si invers, pentru Rd.(1 la n). </v>
      </c>
      <c r="AA3985" s="2205">
        <f t="shared" si="975"/>
        <v>1</v>
      </c>
      <c r="AB3985" s="3036">
        <v>187</v>
      </c>
    </row>
    <row r="3986" spans="1:28" x14ac:dyDescent="0.25">
      <c r="A3986" s="1708">
        <f t="shared" ca="1" si="978"/>
        <v>0</v>
      </c>
      <c r="B3986" s="1708">
        <f t="shared" si="980"/>
        <v>10187149</v>
      </c>
      <c r="C3986" s="1002">
        <v>187</v>
      </c>
      <c r="D3986" s="1796" t="s">
        <v>446</v>
      </c>
      <c r="E3986" s="994">
        <v>149</v>
      </c>
      <c r="F3986" s="995" t="s">
        <v>3974</v>
      </c>
      <c r="G3986" s="994"/>
      <c r="H3986" s="996" t="s">
        <v>346</v>
      </c>
      <c r="I3986" s="1091" t="s">
        <v>6288</v>
      </c>
      <c r="J3986" s="996"/>
      <c r="K3986" s="997" t="s">
        <v>6492</v>
      </c>
      <c r="L3986" s="1000">
        <f t="shared" si="976"/>
        <v>0</v>
      </c>
      <c r="M3986" s="1000">
        <f t="shared" si="977"/>
        <v>0</v>
      </c>
      <c r="N3986" s="1725" t="s">
        <v>4249</v>
      </c>
      <c r="Z3986" s="1006" t="str">
        <f t="shared" si="979"/>
        <v xml:space="preserve">Cap.5 Pct.1:  Daca cheltuielile cu personalul (Col.2) # 0, atunci Cifra de afaceri (Col.1) # 0 si invers, pentru Rd.(1 la n). </v>
      </c>
      <c r="AA3986" s="2205">
        <f t="shared" si="975"/>
        <v>1</v>
      </c>
      <c r="AB3986" s="3036">
        <v>187</v>
      </c>
    </row>
    <row r="3987" spans="1:28" x14ac:dyDescent="0.25">
      <c r="A3987" s="1708">
        <f t="shared" ca="1" si="978"/>
        <v>0</v>
      </c>
      <c r="B3987" s="1708">
        <f t="shared" si="980"/>
        <v>10187150</v>
      </c>
      <c r="C3987" s="1002">
        <v>187</v>
      </c>
      <c r="D3987" s="1796" t="s">
        <v>446</v>
      </c>
      <c r="E3987" s="994">
        <v>150</v>
      </c>
      <c r="F3987" s="995" t="s">
        <v>3974</v>
      </c>
      <c r="G3987" s="994"/>
      <c r="H3987" s="996" t="s">
        <v>346</v>
      </c>
      <c r="I3987" s="1091" t="s">
        <v>6289</v>
      </c>
      <c r="J3987" s="996"/>
      <c r="K3987" s="997" t="s">
        <v>6493</v>
      </c>
      <c r="L3987" s="1000">
        <f t="shared" si="976"/>
        <v>0</v>
      </c>
      <c r="M3987" s="1000">
        <f t="shared" si="977"/>
        <v>0</v>
      </c>
      <c r="N3987" s="1725" t="s">
        <v>4249</v>
      </c>
      <c r="Z3987" s="1006" t="str">
        <f t="shared" si="979"/>
        <v xml:space="preserve">Cap.5 Pct.1:  Daca cheltuielile cu personalul (Col.2) # 0, atunci Cifra de afaceri (Col.1) # 0 si invers, pentru Rd.(1 la n). </v>
      </c>
      <c r="AA3987" s="2205">
        <f t="shared" si="975"/>
        <v>1</v>
      </c>
      <c r="AB3987" s="3036">
        <v>187</v>
      </c>
    </row>
    <row r="3988" spans="1:28" x14ac:dyDescent="0.25">
      <c r="A3988" s="1708">
        <f t="shared" ca="1" si="978"/>
        <v>0</v>
      </c>
      <c r="B3988" s="1708">
        <f t="shared" si="980"/>
        <v>10187151</v>
      </c>
      <c r="C3988" s="1002">
        <v>187</v>
      </c>
      <c r="D3988" s="1796" t="s">
        <v>446</v>
      </c>
      <c r="E3988" s="994">
        <v>151</v>
      </c>
      <c r="F3988" s="995" t="s">
        <v>3974</v>
      </c>
      <c r="G3988" s="994"/>
      <c r="H3988" s="996" t="s">
        <v>346</v>
      </c>
      <c r="I3988" s="1091" t="s">
        <v>6290</v>
      </c>
      <c r="J3988" s="996"/>
      <c r="K3988" s="997" t="s">
        <v>6494</v>
      </c>
      <c r="L3988" s="1000">
        <f t="shared" si="976"/>
        <v>0</v>
      </c>
      <c r="M3988" s="1000">
        <f t="shared" si="977"/>
        <v>0</v>
      </c>
      <c r="N3988" s="1725" t="s">
        <v>4249</v>
      </c>
      <c r="Z3988" s="1006" t="str">
        <f t="shared" si="979"/>
        <v xml:space="preserve">Cap.5 Pct.1:  Daca cheltuielile cu personalul (Col.2) # 0, atunci Cifra de afaceri (Col.1) # 0 si invers, pentru Rd.(1 la n). </v>
      </c>
      <c r="AA3988" s="2205">
        <f t="shared" si="975"/>
        <v>1</v>
      </c>
      <c r="AB3988" s="3036">
        <v>187</v>
      </c>
    </row>
    <row r="3989" spans="1:28" x14ac:dyDescent="0.25">
      <c r="A3989" s="1708">
        <f t="shared" ca="1" si="978"/>
        <v>0</v>
      </c>
      <c r="B3989" s="1708">
        <f t="shared" si="980"/>
        <v>10187152</v>
      </c>
      <c r="C3989" s="1002">
        <v>187</v>
      </c>
      <c r="D3989" s="1796" t="s">
        <v>446</v>
      </c>
      <c r="E3989" s="994">
        <v>152</v>
      </c>
      <c r="F3989" s="995" t="s">
        <v>3974</v>
      </c>
      <c r="G3989" s="994"/>
      <c r="H3989" s="996" t="s">
        <v>346</v>
      </c>
      <c r="I3989" s="1091" t="s">
        <v>6291</v>
      </c>
      <c r="J3989" s="996"/>
      <c r="K3989" s="997" t="s">
        <v>6495</v>
      </c>
      <c r="L3989" s="1000">
        <f t="shared" si="976"/>
        <v>0</v>
      </c>
      <c r="M3989" s="1000">
        <f t="shared" si="977"/>
        <v>0</v>
      </c>
      <c r="N3989" s="1725" t="s">
        <v>4249</v>
      </c>
      <c r="Z3989" s="1006" t="str">
        <f t="shared" si="979"/>
        <v xml:space="preserve">Cap.5 Pct.1:  Daca cheltuielile cu personalul (Col.2) # 0, atunci Cifra de afaceri (Col.1) # 0 si invers, pentru Rd.(1 la n). </v>
      </c>
      <c r="AA3989" s="2205">
        <f t="shared" si="975"/>
        <v>1</v>
      </c>
      <c r="AB3989" s="3036">
        <v>187</v>
      </c>
    </row>
    <row r="3990" spans="1:28" x14ac:dyDescent="0.25">
      <c r="A3990" s="1708">
        <f t="shared" ca="1" si="978"/>
        <v>0</v>
      </c>
      <c r="B3990" s="1708">
        <f t="shared" si="980"/>
        <v>10187153</v>
      </c>
      <c r="C3990" s="1002">
        <v>187</v>
      </c>
      <c r="D3990" s="1796" t="s">
        <v>446</v>
      </c>
      <c r="E3990" s="994">
        <v>153</v>
      </c>
      <c r="F3990" s="995" t="s">
        <v>3974</v>
      </c>
      <c r="G3990" s="994"/>
      <c r="H3990" s="996" t="s">
        <v>346</v>
      </c>
      <c r="I3990" s="1091" t="s">
        <v>6292</v>
      </c>
      <c r="J3990" s="996"/>
      <c r="K3990" s="997" t="s">
        <v>6496</v>
      </c>
      <c r="L3990" s="1000">
        <f t="shared" si="976"/>
        <v>0</v>
      </c>
      <c r="M3990" s="1000">
        <f t="shared" si="977"/>
        <v>0</v>
      </c>
      <c r="N3990" s="1725" t="s">
        <v>4249</v>
      </c>
      <c r="Z3990" s="1006" t="str">
        <f t="shared" si="979"/>
        <v xml:space="preserve">Cap.5 Pct.1:  Daca cheltuielile cu personalul (Col.2) # 0, atunci Cifra de afaceri (Col.1) # 0 si invers, pentru Rd.(1 la n). </v>
      </c>
      <c r="AA3990" s="2205">
        <f t="shared" si="975"/>
        <v>1</v>
      </c>
      <c r="AB3990" s="3036">
        <v>187</v>
      </c>
    </row>
    <row r="3991" spans="1:28" x14ac:dyDescent="0.25">
      <c r="A3991" s="1708">
        <f t="shared" ca="1" si="978"/>
        <v>0</v>
      </c>
      <c r="B3991" s="1708">
        <f t="shared" si="980"/>
        <v>10187154</v>
      </c>
      <c r="C3991" s="1002">
        <v>187</v>
      </c>
      <c r="D3991" s="1796" t="s">
        <v>446</v>
      </c>
      <c r="E3991" s="994">
        <v>154</v>
      </c>
      <c r="F3991" s="995" t="s">
        <v>3974</v>
      </c>
      <c r="G3991" s="994"/>
      <c r="H3991" s="996" t="s">
        <v>346</v>
      </c>
      <c r="I3991" s="1091" t="s">
        <v>6293</v>
      </c>
      <c r="J3991" s="996"/>
      <c r="K3991" s="997" t="s">
        <v>6497</v>
      </c>
      <c r="L3991" s="1000">
        <f t="shared" si="976"/>
        <v>0</v>
      </c>
      <c r="M3991" s="1000">
        <f t="shared" si="977"/>
        <v>0</v>
      </c>
      <c r="N3991" s="1725" t="s">
        <v>4249</v>
      </c>
      <c r="Z3991" s="1006" t="str">
        <f t="shared" si="979"/>
        <v xml:space="preserve">Cap.5 Pct.1:  Daca cheltuielile cu personalul (Col.2) # 0, atunci Cifra de afaceri (Col.1) # 0 si invers, pentru Rd.(1 la n). </v>
      </c>
      <c r="AA3991" s="2205">
        <f t="shared" si="975"/>
        <v>1</v>
      </c>
      <c r="AB3991" s="3036">
        <v>187</v>
      </c>
    </row>
    <row r="3992" spans="1:28" x14ac:dyDescent="0.25">
      <c r="A3992" s="1708">
        <f t="shared" ca="1" si="978"/>
        <v>0</v>
      </c>
      <c r="B3992" s="1708">
        <f t="shared" si="980"/>
        <v>10187155</v>
      </c>
      <c r="C3992" s="1002">
        <v>187</v>
      </c>
      <c r="D3992" s="1796" t="s">
        <v>446</v>
      </c>
      <c r="E3992" s="994">
        <v>155</v>
      </c>
      <c r="F3992" s="995" t="s">
        <v>3974</v>
      </c>
      <c r="G3992" s="994"/>
      <c r="H3992" s="996" t="s">
        <v>346</v>
      </c>
      <c r="I3992" s="1091" t="s">
        <v>6294</v>
      </c>
      <c r="J3992" s="996"/>
      <c r="K3992" s="997" t="s">
        <v>6498</v>
      </c>
      <c r="L3992" s="1000">
        <f t="shared" si="976"/>
        <v>0</v>
      </c>
      <c r="M3992" s="1000">
        <f t="shared" si="977"/>
        <v>0</v>
      </c>
      <c r="N3992" s="1725" t="s">
        <v>4249</v>
      </c>
      <c r="Z3992" s="1006" t="str">
        <f t="shared" si="979"/>
        <v xml:space="preserve">Cap.5 Pct.1:  Daca cheltuielile cu personalul (Col.2) # 0, atunci Cifra de afaceri (Col.1) # 0 si invers, pentru Rd.(1 la n). </v>
      </c>
      <c r="AA3992" s="2205">
        <f t="shared" si="975"/>
        <v>1</v>
      </c>
      <c r="AB3992" s="3036">
        <v>187</v>
      </c>
    </row>
    <row r="3993" spans="1:28" x14ac:dyDescent="0.25">
      <c r="A3993" s="1708">
        <f t="shared" ca="1" si="978"/>
        <v>0</v>
      </c>
      <c r="B3993" s="1708">
        <f t="shared" si="980"/>
        <v>10187156</v>
      </c>
      <c r="C3993" s="1002">
        <v>187</v>
      </c>
      <c r="D3993" s="1796" t="s">
        <v>446</v>
      </c>
      <c r="E3993" s="994">
        <v>156</v>
      </c>
      <c r="F3993" s="995" t="s">
        <v>3974</v>
      </c>
      <c r="G3993" s="994"/>
      <c r="H3993" s="996" t="s">
        <v>346</v>
      </c>
      <c r="I3993" s="1091" t="s">
        <v>6295</v>
      </c>
      <c r="J3993" s="996"/>
      <c r="K3993" s="997" t="s">
        <v>6499</v>
      </c>
      <c r="L3993" s="1000">
        <f t="shared" si="976"/>
        <v>0</v>
      </c>
      <c r="M3993" s="1000">
        <f t="shared" si="977"/>
        <v>0</v>
      </c>
      <c r="N3993" s="1725" t="s">
        <v>4249</v>
      </c>
      <c r="Z3993" s="1006" t="str">
        <f t="shared" si="979"/>
        <v xml:space="preserve">Cap.5 Pct.1:  Daca cheltuielile cu personalul (Col.2) # 0, atunci Cifra de afaceri (Col.1) # 0 si invers, pentru Rd.(1 la n). </v>
      </c>
      <c r="AA3993" s="2205">
        <f t="shared" si="975"/>
        <v>1</v>
      </c>
      <c r="AB3993" s="3036">
        <v>187</v>
      </c>
    </row>
    <row r="3994" spans="1:28" x14ac:dyDescent="0.25">
      <c r="A3994" s="1708">
        <f t="shared" ca="1" si="978"/>
        <v>0</v>
      </c>
      <c r="B3994" s="1708">
        <f t="shared" si="980"/>
        <v>10187157</v>
      </c>
      <c r="C3994" s="1002">
        <v>187</v>
      </c>
      <c r="D3994" s="1796" t="s">
        <v>446</v>
      </c>
      <c r="E3994" s="994">
        <v>157</v>
      </c>
      <c r="F3994" s="995" t="s">
        <v>3974</v>
      </c>
      <c r="G3994" s="994"/>
      <c r="H3994" s="996" t="s">
        <v>346</v>
      </c>
      <c r="I3994" s="1091" t="s">
        <v>6296</v>
      </c>
      <c r="J3994" s="996"/>
      <c r="K3994" s="997" t="s">
        <v>6500</v>
      </c>
      <c r="L3994" s="1000">
        <f t="shared" si="976"/>
        <v>0</v>
      </c>
      <c r="M3994" s="1000">
        <f t="shared" si="977"/>
        <v>0</v>
      </c>
      <c r="N3994" s="1725" t="s">
        <v>4249</v>
      </c>
      <c r="Z3994" s="1006" t="str">
        <f t="shared" si="979"/>
        <v xml:space="preserve">Cap.5 Pct.1:  Daca cheltuielile cu personalul (Col.2) # 0, atunci Cifra de afaceri (Col.1) # 0 si invers, pentru Rd.(1 la n). </v>
      </c>
      <c r="AA3994" s="2205">
        <f t="shared" si="975"/>
        <v>1</v>
      </c>
      <c r="AB3994" s="3036">
        <v>187</v>
      </c>
    </row>
    <row r="3995" spans="1:28" x14ac:dyDescent="0.25">
      <c r="A3995" s="1708">
        <f t="shared" ca="1" si="978"/>
        <v>0</v>
      </c>
      <c r="B3995" s="1708">
        <f t="shared" si="980"/>
        <v>10187158</v>
      </c>
      <c r="C3995" s="1002">
        <v>187</v>
      </c>
      <c r="D3995" s="1796" t="s">
        <v>446</v>
      </c>
      <c r="E3995" s="994">
        <v>158</v>
      </c>
      <c r="F3995" s="995" t="s">
        <v>3974</v>
      </c>
      <c r="G3995" s="994"/>
      <c r="H3995" s="996" t="s">
        <v>346</v>
      </c>
      <c r="I3995" s="1091" t="s">
        <v>6297</v>
      </c>
      <c r="J3995" s="996"/>
      <c r="K3995" s="997" t="s">
        <v>6501</v>
      </c>
      <c r="L3995" s="1000">
        <f t="shared" si="976"/>
        <v>0</v>
      </c>
      <c r="M3995" s="1000">
        <f t="shared" si="977"/>
        <v>0</v>
      </c>
      <c r="N3995" s="1725" t="s">
        <v>4249</v>
      </c>
      <c r="Z3995" s="1006" t="str">
        <f t="shared" si="979"/>
        <v xml:space="preserve">Cap.5 Pct.1:  Daca cheltuielile cu personalul (Col.2) # 0, atunci Cifra de afaceri (Col.1) # 0 si invers, pentru Rd.(1 la n). </v>
      </c>
      <c r="AA3995" s="2205">
        <f t="shared" si="975"/>
        <v>1</v>
      </c>
      <c r="AB3995" s="3036">
        <v>187</v>
      </c>
    </row>
    <row r="3996" spans="1:28" x14ac:dyDescent="0.25">
      <c r="A3996" s="1708">
        <f t="shared" ca="1" si="978"/>
        <v>0</v>
      </c>
      <c r="B3996" s="1708">
        <f t="shared" si="980"/>
        <v>10187159</v>
      </c>
      <c r="C3996" s="1002">
        <v>187</v>
      </c>
      <c r="D3996" s="1796" t="s">
        <v>446</v>
      </c>
      <c r="E3996" s="994">
        <v>159</v>
      </c>
      <c r="F3996" s="995" t="s">
        <v>3974</v>
      </c>
      <c r="G3996" s="994"/>
      <c r="H3996" s="996" t="s">
        <v>346</v>
      </c>
      <c r="I3996" s="1091" t="s">
        <v>6298</v>
      </c>
      <c r="J3996" s="996"/>
      <c r="K3996" s="997" t="s">
        <v>6502</v>
      </c>
      <c r="L3996" s="1000">
        <f t="shared" si="976"/>
        <v>0</v>
      </c>
      <c r="M3996" s="1000">
        <f t="shared" si="977"/>
        <v>0</v>
      </c>
      <c r="N3996" s="1725" t="s">
        <v>4249</v>
      </c>
      <c r="Z3996" s="1006" t="str">
        <f t="shared" si="979"/>
        <v xml:space="preserve">Cap.5 Pct.1:  Daca cheltuielile cu personalul (Col.2) # 0, atunci Cifra de afaceri (Col.1) # 0 si invers, pentru Rd.(1 la n). </v>
      </c>
      <c r="AA3996" s="2205">
        <f t="shared" si="975"/>
        <v>1</v>
      </c>
      <c r="AB3996" s="3036">
        <v>187</v>
      </c>
    </row>
    <row r="3997" spans="1:28" x14ac:dyDescent="0.25">
      <c r="A3997" s="1708">
        <f t="shared" ca="1" si="978"/>
        <v>0</v>
      </c>
      <c r="B3997" s="1708">
        <f t="shared" si="980"/>
        <v>10187160</v>
      </c>
      <c r="C3997" s="1002">
        <v>187</v>
      </c>
      <c r="D3997" s="1796" t="s">
        <v>446</v>
      </c>
      <c r="E3997" s="994">
        <v>160</v>
      </c>
      <c r="F3997" s="995" t="s">
        <v>3974</v>
      </c>
      <c r="G3997" s="994"/>
      <c r="H3997" s="996" t="s">
        <v>346</v>
      </c>
      <c r="I3997" s="1091" t="s">
        <v>6299</v>
      </c>
      <c r="J3997" s="996"/>
      <c r="K3997" s="997" t="s">
        <v>6503</v>
      </c>
      <c r="L3997" s="1000">
        <f t="shared" si="976"/>
        <v>0</v>
      </c>
      <c r="M3997" s="1000">
        <f t="shared" si="977"/>
        <v>0</v>
      </c>
      <c r="N3997" s="1725" t="s">
        <v>4249</v>
      </c>
      <c r="Z3997" s="1006" t="str">
        <f t="shared" si="979"/>
        <v xml:space="preserve">Cap.5 Pct.1:  Daca cheltuielile cu personalul (Col.2) # 0, atunci Cifra de afaceri (Col.1) # 0 si invers, pentru Rd.(1 la n). </v>
      </c>
      <c r="AA3997" s="2205">
        <f t="shared" si="975"/>
        <v>1</v>
      </c>
      <c r="AB3997" s="3036">
        <v>187</v>
      </c>
    </row>
    <row r="3998" spans="1:28" x14ac:dyDescent="0.25">
      <c r="A3998" s="1708">
        <f t="shared" ca="1" si="978"/>
        <v>0</v>
      </c>
      <c r="B3998" s="1708">
        <f t="shared" si="980"/>
        <v>10187161</v>
      </c>
      <c r="C3998" s="1002">
        <v>187</v>
      </c>
      <c r="D3998" s="1796" t="s">
        <v>446</v>
      </c>
      <c r="E3998" s="994">
        <v>161</v>
      </c>
      <c r="F3998" s="995" t="s">
        <v>3974</v>
      </c>
      <c r="G3998" s="994"/>
      <c r="H3998" s="996" t="s">
        <v>346</v>
      </c>
      <c r="I3998" s="1091" t="s">
        <v>6300</v>
      </c>
      <c r="J3998" s="996"/>
      <c r="K3998" s="997" t="s">
        <v>6504</v>
      </c>
      <c r="L3998" s="1000">
        <f t="shared" si="976"/>
        <v>0</v>
      </c>
      <c r="M3998" s="1000">
        <f t="shared" si="977"/>
        <v>0</v>
      </c>
      <c r="N3998" s="1725" t="s">
        <v>4249</v>
      </c>
      <c r="Z3998" s="1006" t="str">
        <f t="shared" si="979"/>
        <v xml:space="preserve">Cap.5 Pct.1:  Daca cheltuielile cu personalul (Col.2) # 0, atunci Cifra de afaceri (Col.1) # 0 si invers, pentru Rd.(1 la n). </v>
      </c>
      <c r="AA3998" s="2205">
        <f t="shared" si="975"/>
        <v>1</v>
      </c>
      <c r="AB3998" s="3036">
        <v>187</v>
      </c>
    </row>
    <row r="3999" spans="1:28" x14ac:dyDescent="0.25">
      <c r="A3999" s="1708">
        <f t="shared" ca="1" si="978"/>
        <v>0</v>
      </c>
      <c r="B3999" s="1708">
        <f t="shared" si="980"/>
        <v>10187162</v>
      </c>
      <c r="C3999" s="1002">
        <v>187</v>
      </c>
      <c r="D3999" s="1796" t="s">
        <v>446</v>
      </c>
      <c r="E3999" s="994">
        <v>162</v>
      </c>
      <c r="F3999" s="995" t="s">
        <v>3974</v>
      </c>
      <c r="G3999" s="994"/>
      <c r="H3999" s="996" t="s">
        <v>346</v>
      </c>
      <c r="I3999" s="1091" t="s">
        <v>6301</v>
      </c>
      <c r="J3999" s="996"/>
      <c r="K3999" s="997" t="s">
        <v>6505</v>
      </c>
      <c r="L3999" s="1000">
        <f t="shared" si="976"/>
        <v>0</v>
      </c>
      <c r="M3999" s="1000">
        <f t="shared" si="977"/>
        <v>0</v>
      </c>
      <c r="N3999" s="1725" t="s">
        <v>4249</v>
      </c>
      <c r="Z3999" s="1006" t="str">
        <f t="shared" si="979"/>
        <v xml:space="preserve">Cap.5 Pct.1:  Daca cheltuielile cu personalul (Col.2) # 0, atunci Cifra de afaceri (Col.1) # 0 si invers, pentru Rd.(1 la n). </v>
      </c>
      <c r="AA3999" s="2205">
        <f t="shared" si="975"/>
        <v>1</v>
      </c>
      <c r="AB3999" s="3036">
        <v>187</v>
      </c>
    </row>
    <row r="4000" spans="1:28" x14ac:dyDescent="0.25">
      <c r="A4000" s="1708">
        <f t="shared" ca="1" si="978"/>
        <v>0</v>
      </c>
      <c r="B4000" s="1708">
        <f t="shared" si="980"/>
        <v>10187163</v>
      </c>
      <c r="C4000" s="1002">
        <v>187</v>
      </c>
      <c r="D4000" s="1796" t="s">
        <v>446</v>
      </c>
      <c r="E4000" s="994">
        <v>163</v>
      </c>
      <c r="F4000" s="995" t="s">
        <v>3974</v>
      </c>
      <c r="G4000" s="994"/>
      <c r="H4000" s="996" t="s">
        <v>346</v>
      </c>
      <c r="I4000" s="1091" t="s">
        <v>6302</v>
      </c>
      <c r="J4000" s="996"/>
      <c r="K4000" s="997" t="s">
        <v>6506</v>
      </c>
      <c r="L4000" s="1000">
        <f t="shared" si="976"/>
        <v>0</v>
      </c>
      <c r="M4000" s="1000">
        <f t="shared" si="977"/>
        <v>0</v>
      </c>
      <c r="N4000" s="1725" t="s">
        <v>4249</v>
      </c>
      <c r="Z4000" s="1006" t="str">
        <f t="shared" si="979"/>
        <v xml:space="preserve">Cap.5 Pct.1:  Daca cheltuielile cu personalul (Col.2) # 0, atunci Cifra de afaceri (Col.1) # 0 si invers, pentru Rd.(1 la n). </v>
      </c>
      <c r="AA4000" s="2205">
        <f t="shared" si="975"/>
        <v>1</v>
      </c>
      <c r="AB4000" s="3036">
        <v>187</v>
      </c>
    </row>
    <row r="4001" spans="1:28" x14ac:dyDescent="0.25">
      <c r="A4001" s="1708">
        <f t="shared" ca="1" si="978"/>
        <v>0</v>
      </c>
      <c r="B4001" s="1708">
        <f t="shared" si="980"/>
        <v>10187164</v>
      </c>
      <c r="C4001" s="1002">
        <v>187</v>
      </c>
      <c r="D4001" s="1796" t="s">
        <v>446</v>
      </c>
      <c r="E4001" s="994">
        <v>164</v>
      </c>
      <c r="F4001" s="995" t="s">
        <v>3974</v>
      </c>
      <c r="G4001" s="994"/>
      <c r="H4001" s="996" t="s">
        <v>346</v>
      </c>
      <c r="I4001" s="1091" t="s">
        <v>6303</v>
      </c>
      <c r="J4001" s="996"/>
      <c r="K4001" s="997" t="s">
        <v>6507</v>
      </c>
      <c r="L4001" s="1000">
        <f t="shared" si="976"/>
        <v>0</v>
      </c>
      <c r="M4001" s="1000">
        <f t="shared" si="977"/>
        <v>0</v>
      </c>
      <c r="N4001" s="1725" t="s">
        <v>4249</v>
      </c>
      <c r="Z4001" s="1006" t="str">
        <f t="shared" si="979"/>
        <v xml:space="preserve">Cap.5 Pct.1:  Daca cheltuielile cu personalul (Col.2) # 0, atunci Cifra de afaceri (Col.1) # 0 si invers, pentru Rd.(1 la n). </v>
      </c>
      <c r="AA4001" s="2205">
        <f t="shared" si="975"/>
        <v>1</v>
      </c>
      <c r="AB4001" s="3036">
        <v>187</v>
      </c>
    </row>
    <row r="4002" spans="1:28" x14ac:dyDescent="0.25">
      <c r="A4002" s="1708">
        <f t="shared" ca="1" si="978"/>
        <v>0</v>
      </c>
      <c r="B4002" s="1708">
        <f t="shared" si="980"/>
        <v>10187165</v>
      </c>
      <c r="C4002" s="1002">
        <v>187</v>
      </c>
      <c r="D4002" s="1796" t="s">
        <v>446</v>
      </c>
      <c r="E4002" s="994">
        <v>165</v>
      </c>
      <c r="F4002" s="995" t="s">
        <v>3974</v>
      </c>
      <c r="G4002" s="994"/>
      <c r="H4002" s="996" t="s">
        <v>346</v>
      </c>
      <c r="I4002" s="1091" t="s">
        <v>6304</v>
      </c>
      <c r="J4002" s="996"/>
      <c r="K4002" s="997" t="s">
        <v>6508</v>
      </c>
      <c r="L4002" s="1000">
        <f t="shared" si="976"/>
        <v>0</v>
      </c>
      <c r="M4002" s="1000">
        <f t="shared" si="977"/>
        <v>0</v>
      </c>
      <c r="N4002" s="1725" t="s">
        <v>4249</v>
      </c>
      <c r="Z4002" s="1006" t="str">
        <f t="shared" si="979"/>
        <v xml:space="preserve">Cap.5 Pct.1:  Daca cheltuielile cu personalul (Col.2) # 0, atunci Cifra de afaceri (Col.1) # 0 si invers, pentru Rd.(1 la n). </v>
      </c>
      <c r="AA4002" s="2205">
        <f t="shared" si="975"/>
        <v>1</v>
      </c>
      <c r="AB4002" s="3036">
        <v>187</v>
      </c>
    </row>
    <row r="4003" spans="1:28" x14ac:dyDescent="0.25">
      <c r="A4003" s="1708">
        <f t="shared" ca="1" si="978"/>
        <v>0</v>
      </c>
      <c r="B4003" s="1708">
        <f t="shared" si="980"/>
        <v>10187166</v>
      </c>
      <c r="C4003" s="1002">
        <v>187</v>
      </c>
      <c r="D4003" s="1796" t="s">
        <v>446</v>
      </c>
      <c r="E4003" s="994">
        <v>166</v>
      </c>
      <c r="F4003" s="995" t="s">
        <v>3974</v>
      </c>
      <c r="G4003" s="994"/>
      <c r="H4003" s="996" t="s">
        <v>346</v>
      </c>
      <c r="I4003" s="1091" t="s">
        <v>6305</v>
      </c>
      <c r="J4003" s="996"/>
      <c r="K4003" s="997" t="s">
        <v>6509</v>
      </c>
      <c r="L4003" s="1000">
        <f t="shared" si="976"/>
        <v>0</v>
      </c>
      <c r="M4003" s="1000">
        <f t="shared" si="977"/>
        <v>0</v>
      </c>
      <c r="N4003" s="1725" t="s">
        <v>4249</v>
      </c>
      <c r="Z4003" s="1006" t="str">
        <f t="shared" si="979"/>
        <v xml:space="preserve">Cap.5 Pct.1:  Daca cheltuielile cu personalul (Col.2) # 0, atunci Cifra de afaceri (Col.1) # 0 si invers, pentru Rd.(1 la n). </v>
      </c>
      <c r="AA4003" s="2205">
        <f t="shared" si="975"/>
        <v>1</v>
      </c>
      <c r="AB4003" s="3036">
        <v>187</v>
      </c>
    </row>
    <row r="4004" spans="1:28" x14ac:dyDescent="0.25">
      <c r="A4004" s="1708">
        <f t="shared" ca="1" si="978"/>
        <v>0</v>
      </c>
      <c r="B4004" s="1708">
        <f t="shared" si="980"/>
        <v>10187167</v>
      </c>
      <c r="C4004" s="1002">
        <v>187</v>
      </c>
      <c r="D4004" s="1796" t="s">
        <v>446</v>
      </c>
      <c r="E4004" s="994">
        <v>167</v>
      </c>
      <c r="F4004" s="995" t="s">
        <v>3974</v>
      </c>
      <c r="G4004" s="994"/>
      <c r="H4004" s="996" t="s">
        <v>346</v>
      </c>
      <c r="I4004" s="1091" t="s">
        <v>6306</v>
      </c>
      <c r="J4004" s="996"/>
      <c r="K4004" s="997" t="s">
        <v>6510</v>
      </c>
      <c r="L4004" s="1000">
        <f t="shared" si="976"/>
        <v>0</v>
      </c>
      <c r="M4004" s="1000">
        <f t="shared" si="977"/>
        <v>0</v>
      </c>
      <c r="N4004" s="1725" t="s">
        <v>4249</v>
      </c>
      <c r="Z4004" s="1006" t="str">
        <f t="shared" si="979"/>
        <v xml:space="preserve">Cap.5 Pct.1:  Daca cheltuielile cu personalul (Col.2) # 0, atunci Cifra de afaceri (Col.1) # 0 si invers, pentru Rd.(1 la n). </v>
      </c>
      <c r="AA4004" s="2205">
        <f t="shared" si="975"/>
        <v>1</v>
      </c>
      <c r="AB4004" s="3036">
        <v>187</v>
      </c>
    </row>
    <row r="4005" spans="1:28" x14ac:dyDescent="0.25">
      <c r="A4005" s="1708">
        <f t="shared" ca="1" si="978"/>
        <v>0</v>
      </c>
      <c r="B4005" s="1708">
        <f t="shared" si="980"/>
        <v>10187168</v>
      </c>
      <c r="C4005" s="1002">
        <v>187</v>
      </c>
      <c r="D4005" s="1796" t="s">
        <v>446</v>
      </c>
      <c r="E4005" s="994">
        <v>168</v>
      </c>
      <c r="F4005" s="995" t="s">
        <v>3974</v>
      </c>
      <c r="G4005" s="994"/>
      <c r="H4005" s="996" t="s">
        <v>346</v>
      </c>
      <c r="I4005" s="1091" t="s">
        <v>6307</v>
      </c>
      <c r="J4005" s="996"/>
      <c r="K4005" s="997" t="s">
        <v>6511</v>
      </c>
      <c r="L4005" s="1000">
        <f t="shared" si="976"/>
        <v>0</v>
      </c>
      <c r="M4005" s="1000">
        <f t="shared" si="977"/>
        <v>0</v>
      </c>
      <c r="N4005" s="1725" t="s">
        <v>4249</v>
      </c>
      <c r="Z4005" s="1006" t="str">
        <f t="shared" si="979"/>
        <v xml:space="preserve">Cap.5 Pct.1:  Daca cheltuielile cu personalul (Col.2) # 0, atunci Cifra de afaceri (Col.1) # 0 si invers, pentru Rd.(1 la n). </v>
      </c>
      <c r="AA4005" s="2205">
        <f t="shared" si="975"/>
        <v>1</v>
      </c>
      <c r="AB4005" s="3036">
        <v>187</v>
      </c>
    </row>
    <row r="4006" spans="1:28" x14ac:dyDescent="0.25">
      <c r="A4006" s="1708">
        <f t="shared" ca="1" si="978"/>
        <v>0</v>
      </c>
      <c r="B4006" s="1708">
        <f t="shared" si="980"/>
        <v>10187169</v>
      </c>
      <c r="C4006" s="1002">
        <v>187</v>
      </c>
      <c r="D4006" s="1796" t="s">
        <v>446</v>
      </c>
      <c r="E4006" s="994">
        <v>169</v>
      </c>
      <c r="F4006" s="995" t="s">
        <v>3974</v>
      </c>
      <c r="G4006" s="994"/>
      <c r="H4006" s="996" t="s">
        <v>346</v>
      </c>
      <c r="I4006" s="1091" t="s">
        <v>6308</v>
      </c>
      <c r="J4006" s="996"/>
      <c r="K4006" s="997" t="s">
        <v>6512</v>
      </c>
      <c r="L4006" s="1000">
        <f t="shared" si="976"/>
        <v>0</v>
      </c>
      <c r="M4006" s="1000">
        <f t="shared" si="977"/>
        <v>0</v>
      </c>
      <c r="N4006" s="1725" t="s">
        <v>4249</v>
      </c>
      <c r="Z4006" s="1006" t="str">
        <f t="shared" si="979"/>
        <v xml:space="preserve">Cap.5 Pct.1:  Daca cheltuielile cu personalul (Col.2) # 0, atunci Cifra de afaceri (Col.1) # 0 si invers, pentru Rd.(1 la n). </v>
      </c>
      <c r="AA4006" s="2205">
        <f t="shared" si="975"/>
        <v>1</v>
      </c>
      <c r="AB4006" s="3036">
        <v>187</v>
      </c>
    </row>
    <row r="4007" spans="1:28" x14ac:dyDescent="0.25">
      <c r="A4007" s="1708">
        <f t="shared" ca="1" si="978"/>
        <v>0</v>
      </c>
      <c r="B4007" s="1708">
        <f t="shared" si="980"/>
        <v>10187170</v>
      </c>
      <c r="C4007" s="1002">
        <v>187</v>
      </c>
      <c r="D4007" s="1796" t="s">
        <v>446</v>
      </c>
      <c r="E4007" s="994">
        <v>170</v>
      </c>
      <c r="F4007" s="995" t="s">
        <v>3974</v>
      </c>
      <c r="G4007" s="994"/>
      <c r="H4007" s="996" t="s">
        <v>346</v>
      </c>
      <c r="I4007" s="1091" t="s">
        <v>6309</v>
      </c>
      <c r="J4007" s="996"/>
      <c r="K4007" s="997" t="s">
        <v>6513</v>
      </c>
      <c r="L4007" s="1000">
        <f t="shared" si="976"/>
        <v>0</v>
      </c>
      <c r="M4007" s="1000">
        <f t="shared" si="977"/>
        <v>0</v>
      </c>
      <c r="N4007" s="1725" t="s">
        <v>4249</v>
      </c>
      <c r="Z4007" s="1006" t="str">
        <f t="shared" si="979"/>
        <v xml:space="preserve">Cap.5 Pct.1:  Daca cheltuielile cu personalul (Col.2) # 0, atunci Cifra de afaceri (Col.1) # 0 si invers, pentru Rd.(1 la n). </v>
      </c>
      <c r="AA4007" s="2205">
        <f t="shared" si="975"/>
        <v>1</v>
      </c>
      <c r="AB4007" s="3036">
        <v>187</v>
      </c>
    </row>
    <row r="4008" spans="1:28" x14ac:dyDescent="0.25">
      <c r="A4008" s="1708">
        <f t="shared" ca="1" si="978"/>
        <v>0</v>
      </c>
      <c r="B4008" s="1708">
        <f t="shared" si="980"/>
        <v>10187171</v>
      </c>
      <c r="C4008" s="1002">
        <v>187</v>
      </c>
      <c r="D4008" s="1796" t="s">
        <v>446</v>
      </c>
      <c r="E4008" s="994">
        <v>171</v>
      </c>
      <c r="F4008" s="995" t="s">
        <v>3974</v>
      </c>
      <c r="G4008" s="994"/>
      <c r="H4008" s="996" t="s">
        <v>346</v>
      </c>
      <c r="I4008" s="1091" t="s">
        <v>6310</v>
      </c>
      <c r="J4008" s="996"/>
      <c r="K4008" s="997" t="s">
        <v>6514</v>
      </c>
      <c r="L4008" s="1000">
        <f t="shared" si="976"/>
        <v>0</v>
      </c>
      <c r="M4008" s="1000">
        <f t="shared" si="977"/>
        <v>0</v>
      </c>
      <c r="N4008" s="1725" t="s">
        <v>4249</v>
      </c>
      <c r="Z4008" s="1006" t="str">
        <f t="shared" si="979"/>
        <v xml:space="preserve">Cap.5 Pct.1:  Daca cheltuielile cu personalul (Col.2) # 0, atunci Cifra de afaceri (Col.1) # 0 si invers, pentru Rd.(1 la n). </v>
      </c>
      <c r="AA4008" s="2205">
        <f t="shared" si="975"/>
        <v>1</v>
      </c>
      <c r="AB4008" s="3036">
        <v>187</v>
      </c>
    </row>
    <row r="4009" spans="1:28" x14ac:dyDescent="0.25">
      <c r="A4009" s="1708">
        <f t="shared" ca="1" si="978"/>
        <v>0</v>
      </c>
      <c r="B4009" s="1708">
        <f t="shared" si="980"/>
        <v>10187172</v>
      </c>
      <c r="C4009" s="1002">
        <v>187</v>
      </c>
      <c r="D4009" s="1796" t="s">
        <v>446</v>
      </c>
      <c r="E4009" s="994">
        <v>172</v>
      </c>
      <c r="F4009" s="995" t="s">
        <v>3974</v>
      </c>
      <c r="G4009" s="994"/>
      <c r="H4009" s="996" t="s">
        <v>346</v>
      </c>
      <c r="I4009" s="1091" t="s">
        <v>6311</v>
      </c>
      <c r="J4009" s="996"/>
      <c r="K4009" s="997" t="s">
        <v>6515</v>
      </c>
      <c r="L4009" s="1000">
        <f t="shared" si="976"/>
        <v>0</v>
      </c>
      <c r="M4009" s="1000">
        <f t="shared" si="977"/>
        <v>0</v>
      </c>
      <c r="N4009" s="1725" t="s">
        <v>4249</v>
      </c>
      <c r="Z4009" s="1006" t="str">
        <f t="shared" si="979"/>
        <v xml:space="preserve">Cap.5 Pct.1:  Daca cheltuielile cu personalul (Col.2) # 0, atunci Cifra de afaceri (Col.1) # 0 si invers, pentru Rd.(1 la n). </v>
      </c>
      <c r="AA4009" s="2205">
        <f t="shared" si="975"/>
        <v>1</v>
      </c>
      <c r="AB4009" s="3036">
        <v>187</v>
      </c>
    </row>
    <row r="4010" spans="1:28" x14ac:dyDescent="0.25">
      <c r="A4010" s="1708">
        <f t="shared" ca="1" si="978"/>
        <v>0</v>
      </c>
      <c r="B4010" s="1708">
        <f t="shared" si="980"/>
        <v>10187173</v>
      </c>
      <c r="C4010" s="1002">
        <v>187</v>
      </c>
      <c r="D4010" s="1796" t="s">
        <v>446</v>
      </c>
      <c r="E4010" s="994">
        <v>173</v>
      </c>
      <c r="F4010" s="995" t="s">
        <v>3974</v>
      </c>
      <c r="G4010" s="994"/>
      <c r="H4010" s="996" t="s">
        <v>346</v>
      </c>
      <c r="I4010" s="1091" t="s">
        <v>6312</v>
      </c>
      <c r="J4010" s="996"/>
      <c r="K4010" s="997" t="s">
        <v>6516</v>
      </c>
      <c r="L4010" s="1000">
        <f t="shared" si="976"/>
        <v>0</v>
      </c>
      <c r="M4010" s="1000">
        <f t="shared" si="977"/>
        <v>0</v>
      </c>
      <c r="N4010" s="1725" t="s">
        <v>4249</v>
      </c>
      <c r="Z4010" s="1006" t="str">
        <f t="shared" si="979"/>
        <v xml:space="preserve">Cap.5 Pct.1:  Daca cheltuielile cu personalul (Col.2) # 0, atunci Cifra de afaceri (Col.1) # 0 si invers, pentru Rd.(1 la n). </v>
      </c>
      <c r="AA4010" s="2205">
        <f t="shared" si="975"/>
        <v>1</v>
      </c>
      <c r="AB4010" s="3036">
        <v>187</v>
      </c>
    </row>
    <row r="4011" spans="1:28" x14ac:dyDescent="0.25">
      <c r="A4011" s="1708">
        <f t="shared" ca="1" si="978"/>
        <v>0</v>
      </c>
      <c r="B4011" s="1708">
        <f t="shared" si="980"/>
        <v>10187174</v>
      </c>
      <c r="C4011" s="1002">
        <v>187</v>
      </c>
      <c r="D4011" s="1796" t="s">
        <v>446</v>
      </c>
      <c r="E4011" s="994">
        <v>174</v>
      </c>
      <c r="F4011" s="995" t="s">
        <v>3974</v>
      </c>
      <c r="G4011" s="994"/>
      <c r="H4011" s="996" t="s">
        <v>346</v>
      </c>
      <c r="I4011" s="1091" t="s">
        <v>6313</v>
      </c>
      <c r="J4011" s="996"/>
      <c r="K4011" s="997" t="s">
        <v>6517</v>
      </c>
      <c r="L4011" s="1000">
        <f t="shared" si="976"/>
        <v>0</v>
      </c>
      <c r="M4011" s="1000">
        <f t="shared" si="977"/>
        <v>0</v>
      </c>
      <c r="N4011" s="1725" t="s">
        <v>4249</v>
      </c>
      <c r="Z4011" s="1006" t="str">
        <f t="shared" si="979"/>
        <v xml:space="preserve">Cap.5 Pct.1:  Daca cheltuielile cu personalul (Col.2) # 0, atunci Cifra de afaceri (Col.1) # 0 si invers, pentru Rd.(1 la n). </v>
      </c>
      <c r="AA4011" s="2205">
        <f t="shared" si="975"/>
        <v>1</v>
      </c>
      <c r="AB4011" s="3036">
        <v>187</v>
      </c>
    </row>
    <row r="4012" spans="1:28" x14ac:dyDescent="0.25">
      <c r="A4012" s="1708">
        <f t="shared" ca="1" si="978"/>
        <v>0</v>
      </c>
      <c r="B4012" s="1708">
        <f t="shared" si="980"/>
        <v>10187175</v>
      </c>
      <c r="C4012" s="1002">
        <v>187</v>
      </c>
      <c r="D4012" s="1796" t="s">
        <v>446</v>
      </c>
      <c r="E4012" s="994">
        <v>175</v>
      </c>
      <c r="F4012" s="995" t="s">
        <v>3974</v>
      </c>
      <c r="G4012" s="994"/>
      <c r="H4012" s="996" t="s">
        <v>346</v>
      </c>
      <c r="I4012" s="1091" t="s">
        <v>6314</v>
      </c>
      <c r="J4012" s="996"/>
      <c r="K4012" s="997" t="s">
        <v>6518</v>
      </c>
      <c r="L4012" s="1000">
        <f t="shared" si="976"/>
        <v>0</v>
      </c>
      <c r="M4012" s="1000">
        <f t="shared" si="977"/>
        <v>0</v>
      </c>
      <c r="N4012" s="1725" t="s">
        <v>4249</v>
      </c>
      <c r="Z4012" s="1006" t="str">
        <f t="shared" si="979"/>
        <v xml:space="preserve">Cap.5 Pct.1:  Daca cheltuielile cu personalul (Col.2) # 0, atunci Cifra de afaceri (Col.1) # 0 si invers, pentru Rd.(1 la n). </v>
      </c>
      <c r="AA4012" s="2205">
        <f t="shared" si="975"/>
        <v>1</v>
      </c>
      <c r="AB4012" s="3036">
        <v>187</v>
      </c>
    </row>
    <row r="4013" spans="1:28" x14ac:dyDescent="0.25">
      <c r="A4013" s="1708">
        <f t="shared" ca="1" si="978"/>
        <v>0</v>
      </c>
      <c r="B4013" s="1708">
        <f t="shared" si="980"/>
        <v>10187176</v>
      </c>
      <c r="C4013" s="1002">
        <v>187</v>
      </c>
      <c r="D4013" s="1796" t="s">
        <v>446</v>
      </c>
      <c r="E4013" s="994">
        <v>176</v>
      </c>
      <c r="F4013" s="995" t="s">
        <v>3974</v>
      </c>
      <c r="G4013" s="994"/>
      <c r="H4013" s="996" t="s">
        <v>346</v>
      </c>
      <c r="I4013" s="1091" t="s">
        <v>6315</v>
      </c>
      <c r="J4013" s="996"/>
      <c r="K4013" s="997" t="s">
        <v>6519</v>
      </c>
      <c r="L4013" s="1000">
        <f t="shared" si="976"/>
        <v>0</v>
      </c>
      <c r="M4013" s="1000">
        <f t="shared" si="977"/>
        <v>0</v>
      </c>
      <c r="N4013" s="1725" t="s">
        <v>4249</v>
      </c>
      <c r="Z4013" s="1006" t="str">
        <f t="shared" si="979"/>
        <v xml:space="preserve">Cap.5 Pct.1:  Daca cheltuielile cu personalul (Col.2) # 0, atunci Cifra de afaceri (Col.1) # 0 si invers, pentru Rd.(1 la n). </v>
      </c>
      <c r="AA4013" s="2205">
        <f t="shared" si="975"/>
        <v>1</v>
      </c>
      <c r="AB4013" s="3036">
        <v>187</v>
      </c>
    </row>
    <row r="4014" spans="1:28" x14ac:dyDescent="0.25">
      <c r="A4014" s="1708">
        <f t="shared" ca="1" si="978"/>
        <v>0</v>
      </c>
      <c r="B4014" s="1708">
        <f t="shared" si="980"/>
        <v>10187177</v>
      </c>
      <c r="C4014" s="1002">
        <v>187</v>
      </c>
      <c r="D4014" s="1796" t="s">
        <v>446</v>
      </c>
      <c r="E4014" s="994">
        <v>177</v>
      </c>
      <c r="F4014" s="995" t="s">
        <v>3974</v>
      </c>
      <c r="G4014" s="994"/>
      <c r="H4014" s="996" t="s">
        <v>346</v>
      </c>
      <c r="I4014" s="1091" t="s">
        <v>6316</v>
      </c>
      <c r="J4014" s="996"/>
      <c r="K4014" s="997" t="s">
        <v>6520</v>
      </c>
      <c r="L4014" s="1000">
        <f t="shared" si="976"/>
        <v>0</v>
      </c>
      <c r="M4014" s="1000">
        <f t="shared" si="977"/>
        <v>0</v>
      </c>
      <c r="N4014" s="1725" t="s">
        <v>4249</v>
      </c>
      <c r="Z4014" s="1006" t="str">
        <f t="shared" si="979"/>
        <v xml:space="preserve">Cap.5 Pct.1:  Daca cheltuielile cu personalul (Col.2) # 0, atunci Cifra de afaceri (Col.1) # 0 si invers, pentru Rd.(1 la n). </v>
      </c>
      <c r="AA4014" s="2205">
        <f t="shared" si="975"/>
        <v>1</v>
      </c>
      <c r="AB4014" s="3036">
        <v>187</v>
      </c>
    </row>
    <row r="4015" spans="1:28" x14ac:dyDescent="0.25">
      <c r="A4015" s="1708">
        <f t="shared" ca="1" si="978"/>
        <v>0</v>
      </c>
      <c r="B4015" s="1708">
        <f t="shared" si="980"/>
        <v>10187178</v>
      </c>
      <c r="C4015" s="1002">
        <v>187</v>
      </c>
      <c r="D4015" s="1796" t="s">
        <v>446</v>
      </c>
      <c r="E4015" s="994">
        <v>178</v>
      </c>
      <c r="F4015" s="995" t="s">
        <v>3974</v>
      </c>
      <c r="G4015" s="994"/>
      <c r="H4015" s="996" t="s">
        <v>346</v>
      </c>
      <c r="I4015" s="1091" t="s">
        <v>6317</v>
      </c>
      <c r="J4015" s="996"/>
      <c r="K4015" s="997" t="s">
        <v>6521</v>
      </c>
      <c r="L4015" s="1000">
        <f t="shared" si="976"/>
        <v>0</v>
      </c>
      <c r="M4015" s="1000">
        <f t="shared" si="977"/>
        <v>0</v>
      </c>
      <c r="N4015" s="1725" t="s">
        <v>4249</v>
      </c>
      <c r="Z4015" s="1006" t="str">
        <f t="shared" si="979"/>
        <v xml:space="preserve">Cap.5 Pct.1:  Daca cheltuielile cu personalul (Col.2) # 0, atunci Cifra de afaceri (Col.1) # 0 si invers, pentru Rd.(1 la n). </v>
      </c>
      <c r="AA4015" s="2205">
        <f t="shared" si="975"/>
        <v>1</v>
      </c>
      <c r="AB4015" s="3036">
        <v>187</v>
      </c>
    </row>
    <row r="4016" spans="1:28" x14ac:dyDescent="0.25">
      <c r="A4016" s="1708">
        <f t="shared" ca="1" si="978"/>
        <v>0</v>
      </c>
      <c r="B4016" s="1708">
        <f t="shared" si="980"/>
        <v>10187179</v>
      </c>
      <c r="C4016" s="1002">
        <v>187</v>
      </c>
      <c r="D4016" s="1796" t="s">
        <v>446</v>
      </c>
      <c r="E4016" s="994">
        <v>179</v>
      </c>
      <c r="F4016" s="995" t="s">
        <v>3974</v>
      </c>
      <c r="G4016" s="994"/>
      <c r="H4016" s="996" t="s">
        <v>346</v>
      </c>
      <c r="I4016" s="1091" t="s">
        <v>6318</v>
      </c>
      <c r="J4016" s="996"/>
      <c r="K4016" s="997" t="s">
        <v>6522</v>
      </c>
      <c r="L4016" s="1000">
        <f t="shared" si="976"/>
        <v>0</v>
      </c>
      <c r="M4016" s="1000">
        <f t="shared" si="977"/>
        <v>0</v>
      </c>
      <c r="N4016" s="1725" t="s">
        <v>4249</v>
      </c>
      <c r="Z4016" s="1006" t="str">
        <f t="shared" si="979"/>
        <v xml:space="preserve">Cap.5 Pct.1:  Daca cheltuielile cu personalul (Col.2) # 0, atunci Cifra de afaceri (Col.1) # 0 si invers, pentru Rd.(1 la n). </v>
      </c>
      <c r="AA4016" s="2205">
        <f t="shared" si="975"/>
        <v>1</v>
      </c>
      <c r="AB4016" s="3036">
        <v>187</v>
      </c>
    </row>
    <row r="4017" spans="1:28" x14ac:dyDescent="0.25">
      <c r="A4017" s="1708">
        <f t="shared" ca="1" si="978"/>
        <v>0</v>
      </c>
      <c r="B4017" s="1708">
        <f t="shared" si="980"/>
        <v>10187180</v>
      </c>
      <c r="C4017" s="1002">
        <v>187</v>
      </c>
      <c r="D4017" s="1796" t="s">
        <v>446</v>
      </c>
      <c r="E4017" s="994">
        <v>180</v>
      </c>
      <c r="F4017" s="995" t="s">
        <v>3974</v>
      </c>
      <c r="G4017" s="994"/>
      <c r="H4017" s="996" t="s">
        <v>346</v>
      </c>
      <c r="I4017" s="1091" t="s">
        <v>6319</v>
      </c>
      <c r="J4017" s="996"/>
      <c r="K4017" s="997" t="s">
        <v>6523</v>
      </c>
      <c r="L4017" s="1000">
        <f t="shared" si="976"/>
        <v>0</v>
      </c>
      <c r="M4017" s="1000">
        <f t="shared" si="977"/>
        <v>0</v>
      </c>
      <c r="N4017" s="1725" t="s">
        <v>4249</v>
      </c>
      <c r="Z4017" s="1006" t="str">
        <f t="shared" si="979"/>
        <v xml:space="preserve">Cap.5 Pct.1:  Daca cheltuielile cu personalul (Col.2) # 0, atunci Cifra de afaceri (Col.1) # 0 si invers, pentru Rd.(1 la n). </v>
      </c>
      <c r="AA4017" s="2205">
        <f t="shared" si="975"/>
        <v>1</v>
      </c>
      <c r="AB4017" s="3036">
        <v>187</v>
      </c>
    </row>
    <row r="4018" spans="1:28" x14ac:dyDescent="0.25">
      <c r="A4018" s="1708">
        <f t="shared" ca="1" si="978"/>
        <v>0</v>
      </c>
      <c r="B4018" s="1708">
        <f t="shared" si="980"/>
        <v>10187181</v>
      </c>
      <c r="C4018" s="1002">
        <v>187</v>
      </c>
      <c r="D4018" s="1796" t="s">
        <v>446</v>
      </c>
      <c r="E4018" s="994">
        <v>181</v>
      </c>
      <c r="F4018" s="995" t="s">
        <v>3974</v>
      </c>
      <c r="G4018" s="994"/>
      <c r="H4018" s="996" t="s">
        <v>346</v>
      </c>
      <c r="I4018" s="1091" t="s">
        <v>6320</v>
      </c>
      <c r="J4018" s="996"/>
      <c r="K4018" s="997" t="s">
        <v>6524</v>
      </c>
      <c r="L4018" s="1000">
        <f t="shared" si="976"/>
        <v>0</v>
      </c>
      <c r="M4018" s="1000">
        <f t="shared" si="977"/>
        <v>0</v>
      </c>
      <c r="N4018" s="1725" t="s">
        <v>4249</v>
      </c>
      <c r="Z4018" s="1006" t="str">
        <f t="shared" si="979"/>
        <v xml:space="preserve">Cap.5 Pct.1:  Daca cheltuielile cu personalul (Col.2) # 0, atunci Cifra de afaceri (Col.1) # 0 si invers, pentru Rd.(1 la n). </v>
      </c>
      <c r="AA4018" s="2205">
        <f t="shared" si="975"/>
        <v>1</v>
      </c>
      <c r="AB4018" s="3036">
        <v>187</v>
      </c>
    </row>
    <row r="4019" spans="1:28" x14ac:dyDescent="0.25">
      <c r="A4019" s="1708">
        <f t="shared" ca="1" si="978"/>
        <v>0</v>
      </c>
      <c r="B4019" s="1708">
        <f t="shared" si="980"/>
        <v>10187182</v>
      </c>
      <c r="C4019" s="1002">
        <v>187</v>
      </c>
      <c r="D4019" s="1796" t="s">
        <v>446</v>
      </c>
      <c r="E4019" s="994">
        <v>182</v>
      </c>
      <c r="F4019" s="995" t="s">
        <v>3974</v>
      </c>
      <c r="G4019" s="994"/>
      <c r="H4019" s="996" t="s">
        <v>346</v>
      </c>
      <c r="I4019" s="1091" t="s">
        <v>6321</v>
      </c>
      <c r="J4019" s="996"/>
      <c r="K4019" s="997" t="s">
        <v>6525</v>
      </c>
      <c r="L4019" s="1000">
        <f t="shared" si="976"/>
        <v>0</v>
      </c>
      <c r="M4019" s="1000">
        <f t="shared" si="977"/>
        <v>0</v>
      </c>
      <c r="N4019" s="1725" t="s">
        <v>4249</v>
      </c>
      <c r="Z4019" s="1006" t="str">
        <f t="shared" si="979"/>
        <v xml:space="preserve">Cap.5 Pct.1:  Daca cheltuielile cu personalul (Col.2) # 0, atunci Cifra de afaceri (Col.1) # 0 si invers, pentru Rd.(1 la n). </v>
      </c>
      <c r="AA4019" s="2205">
        <f t="shared" si="975"/>
        <v>1</v>
      </c>
      <c r="AB4019" s="3036">
        <v>187</v>
      </c>
    </row>
    <row r="4020" spans="1:28" x14ac:dyDescent="0.25">
      <c r="A4020" s="1708">
        <f t="shared" ca="1" si="978"/>
        <v>0</v>
      </c>
      <c r="B4020" s="1708">
        <f t="shared" si="980"/>
        <v>10187183</v>
      </c>
      <c r="C4020" s="1002">
        <v>187</v>
      </c>
      <c r="D4020" s="1796" t="s">
        <v>446</v>
      </c>
      <c r="E4020" s="994">
        <v>183</v>
      </c>
      <c r="F4020" s="995" t="s">
        <v>3974</v>
      </c>
      <c r="G4020" s="994"/>
      <c r="H4020" s="996" t="s">
        <v>346</v>
      </c>
      <c r="I4020" s="1091" t="s">
        <v>6322</v>
      </c>
      <c r="J4020" s="996"/>
      <c r="K4020" s="997" t="s">
        <v>6526</v>
      </c>
      <c r="L4020" s="1000">
        <f t="shared" si="976"/>
        <v>0</v>
      </c>
      <c r="M4020" s="1000">
        <f t="shared" si="977"/>
        <v>0</v>
      </c>
      <c r="N4020" s="1725" t="s">
        <v>4249</v>
      </c>
      <c r="Z4020" s="1006" t="str">
        <f t="shared" si="979"/>
        <v xml:space="preserve">Cap.5 Pct.1:  Daca cheltuielile cu personalul (Col.2) # 0, atunci Cifra de afaceri (Col.1) # 0 si invers, pentru Rd.(1 la n). </v>
      </c>
      <c r="AA4020" s="2205">
        <f t="shared" si="975"/>
        <v>1</v>
      </c>
      <c r="AB4020" s="3036">
        <v>187</v>
      </c>
    </row>
    <row r="4021" spans="1:28" x14ac:dyDescent="0.25">
      <c r="A4021" s="1708">
        <f t="shared" ca="1" si="978"/>
        <v>0</v>
      </c>
      <c r="B4021" s="1708">
        <f t="shared" si="980"/>
        <v>10187184</v>
      </c>
      <c r="C4021" s="1002">
        <v>187</v>
      </c>
      <c r="D4021" s="1796" t="s">
        <v>446</v>
      </c>
      <c r="E4021" s="994">
        <v>184</v>
      </c>
      <c r="F4021" s="995" t="s">
        <v>3974</v>
      </c>
      <c r="G4021" s="994"/>
      <c r="H4021" s="996" t="s">
        <v>346</v>
      </c>
      <c r="I4021" s="1091" t="s">
        <v>6323</v>
      </c>
      <c r="J4021" s="996"/>
      <c r="K4021" s="997" t="s">
        <v>6527</v>
      </c>
      <c r="L4021" s="1000">
        <f t="shared" si="976"/>
        <v>0</v>
      </c>
      <c r="M4021" s="1000">
        <f t="shared" si="977"/>
        <v>0</v>
      </c>
      <c r="N4021" s="1725" t="s">
        <v>4249</v>
      </c>
      <c r="Z4021" s="1006" t="str">
        <f t="shared" si="979"/>
        <v xml:space="preserve">Cap.5 Pct.1:  Daca cheltuielile cu personalul (Col.2) # 0, atunci Cifra de afaceri (Col.1) # 0 si invers, pentru Rd.(1 la n). </v>
      </c>
      <c r="AA4021" s="2205">
        <f t="shared" si="975"/>
        <v>1</v>
      </c>
      <c r="AB4021" s="3036">
        <v>187</v>
      </c>
    </row>
    <row r="4022" spans="1:28" x14ac:dyDescent="0.25">
      <c r="A4022" s="1708">
        <f t="shared" ca="1" si="978"/>
        <v>0</v>
      </c>
      <c r="B4022" s="1708">
        <f t="shared" si="980"/>
        <v>10187185</v>
      </c>
      <c r="C4022" s="1002">
        <v>187</v>
      </c>
      <c r="D4022" s="1796" t="s">
        <v>446</v>
      </c>
      <c r="E4022" s="994">
        <v>185</v>
      </c>
      <c r="F4022" s="995" t="s">
        <v>3974</v>
      </c>
      <c r="G4022" s="994"/>
      <c r="H4022" s="996" t="s">
        <v>346</v>
      </c>
      <c r="I4022" s="1091" t="s">
        <v>6324</v>
      </c>
      <c r="J4022" s="996"/>
      <c r="K4022" s="997" t="s">
        <v>6528</v>
      </c>
      <c r="L4022" s="1000">
        <f t="shared" si="976"/>
        <v>0</v>
      </c>
      <c r="M4022" s="1000">
        <f t="shared" si="977"/>
        <v>0</v>
      </c>
      <c r="N4022" s="1725" t="s">
        <v>4249</v>
      </c>
      <c r="Z4022" s="1006" t="str">
        <f t="shared" si="979"/>
        <v xml:space="preserve">Cap.5 Pct.1:  Daca cheltuielile cu personalul (Col.2) # 0, atunci Cifra de afaceri (Col.1) # 0 si invers, pentru Rd.(1 la n). </v>
      </c>
      <c r="AA4022" s="2205">
        <f t="shared" si="975"/>
        <v>1</v>
      </c>
      <c r="AB4022" s="3036">
        <v>187</v>
      </c>
    </row>
    <row r="4023" spans="1:28" x14ac:dyDescent="0.25">
      <c r="A4023" s="1708">
        <f t="shared" ca="1" si="978"/>
        <v>0</v>
      </c>
      <c r="B4023" s="1708">
        <f t="shared" si="980"/>
        <v>10187186</v>
      </c>
      <c r="C4023" s="1002">
        <v>187</v>
      </c>
      <c r="D4023" s="1796" t="s">
        <v>446</v>
      </c>
      <c r="E4023" s="994">
        <v>186</v>
      </c>
      <c r="F4023" s="995" t="s">
        <v>3974</v>
      </c>
      <c r="G4023" s="994"/>
      <c r="H4023" s="996" t="s">
        <v>346</v>
      </c>
      <c r="I4023" s="1091" t="s">
        <v>6325</v>
      </c>
      <c r="J4023" s="996"/>
      <c r="K4023" s="997" t="s">
        <v>6529</v>
      </c>
      <c r="L4023" s="1000">
        <f t="shared" si="976"/>
        <v>0</v>
      </c>
      <c r="M4023" s="1000">
        <f t="shared" si="977"/>
        <v>0</v>
      </c>
      <c r="N4023" s="1725" t="s">
        <v>4249</v>
      </c>
      <c r="Z4023" s="1006" t="str">
        <f t="shared" si="979"/>
        <v xml:space="preserve">Cap.5 Pct.1:  Daca cheltuielile cu personalul (Col.2) # 0, atunci Cifra de afaceri (Col.1) # 0 si invers, pentru Rd.(1 la n). </v>
      </c>
      <c r="AA4023" s="2205">
        <f t="shared" si="975"/>
        <v>1</v>
      </c>
      <c r="AB4023" s="3036">
        <v>187</v>
      </c>
    </row>
    <row r="4024" spans="1:28" x14ac:dyDescent="0.25">
      <c r="A4024" s="1708">
        <f t="shared" ca="1" si="978"/>
        <v>0</v>
      </c>
      <c r="B4024" s="1708">
        <f t="shared" si="980"/>
        <v>10187187</v>
      </c>
      <c r="C4024" s="1002">
        <v>187</v>
      </c>
      <c r="D4024" s="1796" t="s">
        <v>446</v>
      </c>
      <c r="E4024" s="994">
        <v>187</v>
      </c>
      <c r="F4024" s="995" t="s">
        <v>3974</v>
      </c>
      <c r="G4024" s="994"/>
      <c r="H4024" s="996" t="s">
        <v>346</v>
      </c>
      <c r="I4024" s="1091" t="s">
        <v>6326</v>
      </c>
      <c r="J4024" s="996"/>
      <c r="K4024" s="997" t="s">
        <v>6530</v>
      </c>
      <c r="L4024" s="1000">
        <f t="shared" si="976"/>
        <v>0</v>
      </c>
      <c r="M4024" s="1000">
        <f t="shared" si="977"/>
        <v>0</v>
      </c>
      <c r="N4024" s="1725" t="s">
        <v>4249</v>
      </c>
      <c r="Z4024" s="1006" t="str">
        <f t="shared" si="979"/>
        <v xml:space="preserve">Cap.5 Pct.1:  Daca cheltuielile cu personalul (Col.2) # 0, atunci Cifra de afaceri (Col.1) # 0 si invers, pentru Rd.(1 la n). </v>
      </c>
      <c r="AA4024" s="2205">
        <f t="shared" si="975"/>
        <v>1</v>
      </c>
      <c r="AB4024" s="3036">
        <v>187</v>
      </c>
    </row>
    <row r="4025" spans="1:28" x14ac:dyDescent="0.25">
      <c r="A4025" s="1708">
        <f t="shared" ca="1" si="978"/>
        <v>0</v>
      </c>
      <c r="B4025" s="1708">
        <f t="shared" si="980"/>
        <v>10187188</v>
      </c>
      <c r="C4025" s="1002">
        <v>187</v>
      </c>
      <c r="D4025" s="1796" t="s">
        <v>446</v>
      </c>
      <c r="E4025" s="994">
        <v>188</v>
      </c>
      <c r="F4025" s="995" t="s">
        <v>3974</v>
      </c>
      <c r="G4025" s="994"/>
      <c r="H4025" s="996" t="s">
        <v>346</v>
      </c>
      <c r="I4025" s="1091" t="s">
        <v>6327</v>
      </c>
      <c r="J4025" s="996"/>
      <c r="K4025" s="997" t="s">
        <v>6531</v>
      </c>
      <c r="L4025" s="1000">
        <f t="shared" si="976"/>
        <v>0</v>
      </c>
      <c r="M4025" s="1000">
        <f t="shared" si="977"/>
        <v>0</v>
      </c>
      <c r="N4025" s="1725" t="s">
        <v>4249</v>
      </c>
      <c r="Z4025" s="1006" t="str">
        <f t="shared" si="979"/>
        <v xml:space="preserve">Cap.5 Pct.1:  Daca cheltuielile cu personalul (Col.2) # 0, atunci Cifra de afaceri (Col.1) # 0 si invers, pentru Rd.(1 la n). </v>
      </c>
      <c r="AA4025" s="2205">
        <f t="shared" si="975"/>
        <v>1</v>
      </c>
      <c r="AB4025" s="3036">
        <v>187</v>
      </c>
    </row>
    <row r="4026" spans="1:28" x14ac:dyDescent="0.25">
      <c r="A4026" s="1708">
        <f t="shared" ca="1" si="978"/>
        <v>0</v>
      </c>
      <c r="B4026" s="1708">
        <f t="shared" si="980"/>
        <v>10187189</v>
      </c>
      <c r="C4026" s="1002">
        <v>187</v>
      </c>
      <c r="D4026" s="1796" t="s">
        <v>446</v>
      </c>
      <c r="E4026" s="994">
        <v>189</v>
      </c>
      <c r="F4026" s="995" t="s">
        <v>3974</v>
      </c>
      <c r="G4026" s="994"/>
      <c r="H4026" s="996" t="s">
        <v>346</v>
      </c>
      <c r="I4026" s="1091" t="s">
        <v>6328</v>
      </c>
      <c r="J4026" s="996"/>
      <c r="K4026" s="997" t="s">
        <v>6532</v>
      </c>
      <c r="L4026" s="1000">
        <f t="shared" si="976"/>
        <v>0</v>
      </c>
      <c r="M4026" s="1000">
        <f t="shared" si="977"/>
        <v>0</v>
      </c>
      <c r="N4026" s="1725" t="s">
        <v>4249</v>
      </c>
      <c r="Z4026" s="1006" t="str">
        <f t="shared" si="979"/>
        <v xml:space="preserve">Cap.5 Pct.1:  Daca cheltuielile cu personalul (Col.2) # 0, atunci Cifra de afaceri (Col.1) # 0 si invers, pentru Rd.(1 la n). </v>
      </c>
      <c r="AA4026" s="2205">
        <f t="shared" si="975"/>
        <v>1</v>
      </c>
      <c r="AB4026" s="3036">
        <v>187</v>
      </c>
    </row>
    <row r="4027" spans="1:28" x14ac:dyDescent="0.25">
      <c r="A4027" s="1708">
        <f t="shared" ca="1" si="978"/>
        <v>0</v>
      </c>
      <c r="B4027" s="1708">
        <f t="shared" si="980"/>
        <v>10187190</v>
      </c>
      <c r="C4027" s="1002">
        <v>187</v>
      </c>
      <c r="D4027" s="1796" t="s">
        <v>446</v>
      </c>
      <c r="E4027" s="994">
        <v>190</v>
      </c>
      <c r="F4027" s="995" t="s">
        <v>3974</v>
      </c>
      <c r="G4027" s="994"/>
      <c r="H4027" s="996" t="s">
        <v>346</v>
      </c>
      <c r="I4027" s="1091" t="s">
        <v>6329</v>
      </c>
      <c r="J4027" s="996"/>
      <c r="K4027" s="997" t="s">
        <v>6533</v>
      </c>
      <c r="L4027" s="1000">
        <f t="shared" si="976"/>
        <v>0</v>
      </c>
      <c r="M4027" s="1000">
        <f t="shared" si="977"/>
        <v>0</v>
      </c>
      <c r="N4027" s="1725" t="s">
        <v>4249</v>
      </c>
      <c r="Z4027" s="1006" t="str">
        <f t="shared" si="979"/>
        <v xml:space="preserve">Cap.5 Pct.1:  Daca cheltuielile cu personalul (Col.2) # 0, atunci Cifra de afaceri (Col.1) # 0 si invers, pentru Rd.(1 la n). </v>
      </c>
      <c r="AA4027" s="2205">
        <f t="shared" ref="AA4027:AA4090" si="981">COUNTIF(B:B,B4027)</f>
        <v>1</v>
      </c>
      <c r="AB4027" s="3036">
        <v>187</v>
      </c>
    </row>
    <row r="4028" spans="1:28" x14ac:dyDescent="0.25">
      <c r="A4028" s="1708">
        <f t="shared" ca="1" si="978"/>
        <v>0</v>
      </c>
      <c r="B4028" s="1708">
        <f t="shared" si="980"/>
        <v>10187191</v>
      </c>
      <c r="C4028" s="1002">
        <v>187</v>
      </c>
      <c r="D4028" s="1796" t="s">
        <v>446</v>
      </c>
      <c r="E4028" s="994">
        <v>191</v>
      </c>
      <c r="F4028" s="995" t="s">
        <v>3974</v>
      </c>
      <c r="G4028" s="994"/>
      <c r="H4028" s="996" t="s">
        <v>346</v>
      </c>
      <c r="I4028" s="1091" t="s">
        <v>6330</v>
      </c>
      <c r="J4028" s="996"/>
      <c r="K4028" s="997" t="s">
        <v>6534</v>
      </c>
      <c r="L4028" s="1000">
        <f t="shared" si="976"/>
        <v>0</v>
      </c>
      <c r="M4028" s="1000">
        <f t="shared" si="977"/>
        <v>0</v>
      </c>
      <c r="N4028" s="1725" t="s">
        <v>4249</v>
      </c>
      <c r="Z4028" s="1006" t="str">
        <f t="shared" si="979"/>
        <v xml:space="preserve">Cap.5 Pct.1:  Daca cheltuielile cu personalul (Col.2) # 0, atunci Cifra de afaceri (Col.1) # 0 si invers, pentru Rd.(1 la n). </v>
      </c>
      <c r="AA4028" s="2205">
        <f t="shared" si="981"/>
        <v>1</v>
      </c>
      <c r="AB4028" s="3036">
        <v>187</v>
      </c>
    </row>
    <row r="4029" spans="1:28" x14ac:dyDescent="0.25">
      <c r="A4029" s="1708">
        <f t="shared" ca="1" si="978"/>
        <v>0</v>
      </c>
      <c r="B4029" s="1708">
        <f t="shared" si="980"/>
        <v>10187192</v>
      </c>
      <c r="C4029" s="1002">
        <v>187</v>
      </c>
      <c r="D4029" s="1796" t="s">
        <v>446</v>
      </c>
      <c r="E4029" s="994">
        <v>192</v>
      </c>
      <c r="F4029" s="995" t="s">
        <v>3974</v>
      </c>
      <c r="G4029" s="994"/>
      <c r="H4029" s="996" t="s">
        <v>346</v>
      </c>
      <c r="I4029" s="1091" t="s">
        <v>6331</v>
      </c>
      <c r="J4029" s="996"/>
      <c r="K4029" s="997" t="s">
        <v>6535</v>
      </c>
      <c r="L4029" s="1000">
        <f t="shared" si="976"/>
        <v>0</v>
      </c>
      <c r="M4029" s="1000">
        <f t="shared" si="977"/>
        <v>0</v>
      </c>
      <c r="N4029" s="1725" t="s">
        <v>4249</v>
      </c>
      <c r="Z4029" s="1006" t="str">
        <f t="shared" si="979"/>
        <v xml:space="preserve">Cap.5 Pct.1:  Daca cheltuielile cu personalul (Col.2) # 0, atunci Cifra de afaceri (Col.1) # 0 si invers, pentru Rd.(1 la n). </v>
      </c>
      <c r="AA4029" s="2205">
        <f t="shared" si="981"/>
        <v>1</v>
      </c>
      <c r="AB4029" s="3036">
        <v>187</v>
      </c>
    </row>
    <row r="4030" spans="1:28" x14ac:dyDescent="0.25">
      <c r="A4030" s="1708">
        <f t="shared" ca="1" si="978"/>
        <v>0</v>
      </c>
      <c r="B4030" s="1708">
        <f t="shared" si="980"/>
        <v>10187193</v>
      </c>
      <c r="C4030" s="1002">
        <v>187</v>
      </c>
      <c r="D4030" s="1796" t="s">
        <v>446</v>
      </c>
      <c r="E4030" s="994">
        <v>193</v>
      </c>
      <c r="F4030" s="995" t="s">
        <v>3974</v>
      </c>
      <c r="G4030" s="994"/>
      <c r="H4030" s="996" t="s">
        <v>346</v>
      </c>
      <c r="I4030" s="1091" t="s">
        <v>6332</v>
      </c>
      <c r="J4030" s="996"/>
      <c r="K4030" s="997" t="s">
        <v>6536</v>
      </c>
      <c r="L4030" s="1000">
        <f t="shared" si="976"/>
        <v>0</v>
      </c>
      <c r="M4030" s="1000">
        <f t="shared" si="977"/>
        <v>0</v>
      </c>
      <c r="N4030" s="1725" t="s">
        <v>4249</v>
      </c>
      <c r="Z4030" s="1006" t="str">
        <f t="shared" si="979"/>
        <v xml:space="preserve">Cap.5 Pct.1:  Daca cheltuielile cu personalul (Col.2) # 0, atunci Cifra de afaceri (Col.1) # 0 si invers, pentru Rd.(1 la n). </v>
      </c>
      <c r="AA4030" s="2205">
        <f t="shared" si="981"/>
        <v>1</v>
      </c>
      <c r="AB4030" s="3036">
        <v>187</v>
      </c>
    </row>
    <row r="4031" spans="1:28" x14ac:dyDescent="0.25">
      <c r="A4031" s="1708">
        <f t="shared" ca="1" si="978"/>
        <v>0</v>
      </c>
      <c r="B4031" s="1708">
        <f t="shared" si="980"/>
        <v>10187194</v>
      </c>
      <c r="C4031" s="1002">
        <v>187</v>
      </c>
      <c r="D4031" s="1796" t="s">
        <v>446</v>
      </c>
      <c r="E4031" s="994">
        <v>194</v>
      </c>
      <c r="F4031" s="995" t="s">
        <v>3974</v>
      </c>
      <c r="G4031" s="994"/>
      <c r="H4031" s="996" t="s">
        <v>346</v>
      </c>
      <c r="I4031" s="1091" t="s">
        <v>6333</v>
      </c>
      <c r="J4031" s="996"/>
      <c r="K4031" s="997" t="s">
        <v>6537</v>
      </c>
      <c r="L4031" s="1000">
        <f t="shared" ref="L4031:L4094" si="982">BH895</f>
        <v>0</v>
      </c>
      <c r="M4031" s="1000">
        <f t="shared" ref="M4031:M4094" si="983">IF(BK895="",0,BK895)</f>
        <v>0</v>
      </c>
      <c r="N4031" s="1725" t="s">
        <v>4249</v>
      </c>
      <c r="Z4031" s="1006" t="str">
        <f t="shared" si="979"/>
        <v xml:space="preserve">Cap.5 Pct.1:  Daca cheltuielile cu personalul (Col.2) # 0, atunci Cifra de afaceri (Col.1) # 0 si invers, pentru Rd.(1 la n). </v>
      </c>
      <c r="AA4031" s="2205">
        <f t="shared" si="981"/>
        <v>1</v>
      </c>
      <c r="AB4031" s="3036">
        <v>187</v>
      </c>
    </row>
    <row r="4032" spans="1:28" x14ac:dyDescent="0.25">
      <c r="A4032" s="1708">
        <f t="shared" ca="1" si="978"/>
        <v>0</v>
      </c>
      <c r="B4032" s="1708">
        <f t="shared" si="980"/>
        <v>10187195</v>
      </c>
      <c r="C4032" s="1002">
        <v>187</v>
      </c>
      <c r="D4032" s="1796" t="s">
        <v>446</v>
      </c>
      <c r="E4032" s="994">
        <v>195</v>
      </c>
      <c r="F4032" s="995" t="s">
        <v>3974</v>
      </c>
      <c r="G4032" s="994"/>
      <c r="H4032" s="996" t="s">
        <v>346</v>
      </c>
      <c r="I4032" s="1091" t="s">
        <v>6334</v>
      </c>
      <c r="J4032" s="996"/>
      <c r="K4032" s="997" t="s">
        <v>6538</v>
      </c>
      <c r="L4032" s="1000">
        <f t="shared" si="982"/>
        <v>0</v>
      </c>
      <c r="M4032" s="1000">
        <f t="shared" si="983"/>
        <v>0</v>
      </c>
      <c r="N4032" s="1725" t="s">
        <v>4249</v>
      </c>
      <c r="Z4032" s="1006" t="str">
        <f t="shared" si="979"/>
        <v xml:space="preserve">Cap.5 Pct.1:  Daca cheltuielile cu personalul (Col.2) # 0, atunci Cifra de afaceri (Col.1) # 0 si invers, pentru Rd.(1 la n). </v>
      </c>
      <c r="AA4032" s="2205">
        <f t="shared" si="981"/>
        <v>1</v>
      </c>
      <c r="AB4032" s="3036">
        <v>187</v>
      </c>
    </row>
    <row r="4033" spans="1:28" x14ac:dyDescent="0.25">
      <c r="A4033" s="1708">
        <f t="shared" ref="A4033:A4096" ca="1" si="984">IF(D4033="DA",IF(ISERROR(N4033),A4032+1,IF(N4033=1,A4032+1,A4032)),A4032)</f>
        <v>0</v>
      </c>
      <c r="B4033" s="1708">
        <f t="shared" si="980"/>
        <v>10187196</v>
      </c>
      <c r="C4033" s="1002">
        <v>187</v>
      </c>
      <c r="D4033" s="1796" t="s">
        <v>446</v>
      </c>
      <c r="E4033" s="994">
        <v>196</v>
      </c>
      <c r="F4033" s="995" t="s">
        <v>3974</v>
      </c>
      <c r="G4033" s="994"/>
      <c r="H4033" s="996" t="s">
        <v>346</v>
      </c>
      <c r="I4033" s="1091" t="s">
        <v>6335</v>
      </c>
      <c r="J4033" s="996"/>
      <c r="K4033" s="997" t="s">
        <v>6539</v>
      </c>
      <c r="L4033" s="1000">
        <f t="shared" si="982"/>
        <v>0</v>
      </c>
      <c r="M4033" s="1000">
        <f t="shared" si="983"/>
        <v>0</v>
      </c>
      <c r="N4033" s="1725" t="s">
        <v>4249</v>
      </c>
      <c r="Z4033" s="1006" t="str">
        <f t="shared" ref="Z4033:Z4096" si="985">Z4032</f>
        <v xml:space="preserve">Cap.5 Pct.1:  Daca cheltuielile cu personalul (Col.2) # 0, atunci Cifra de afaceri (Col.1) # 0 si invers, pentru Rd.(1 la n). </v>
      </c>
      <c r="AA4033" s="2205">
        <f t="shared" si="981"/>
        <v>1</v>
      </c>
      <c r="AB4033" s="3036">
        <v>187</v>
      </c>
    </row>
    <row r="4034" spans="1:28" x14ac:dyDescent="0.25">
      <c r="A4034" s="1708">
        <f t="shared" ca="1" si="984"/>
        <v>0</v>
      </c>
      <c r="B4034" s="1708">
        <f t="shared" si="980"/>
        <v>10187197</v>
      </c>
      <c r="C4034" s="1002">
        <v>187</v>
      </c>
      <c r="D4034" s="1796" t="s">
        <v>446</v>
      </c>
      <c r="E4034" s="994">
        <v>197</v>
      </c>
      <c r="F4034" s="995" t="s">
        <v>3974</v>
      </c>
      <c r="G4034" s="994"/>
      <c r="H4034" s="996" t="s">
        <v>346</v>
      </c>
      <c r="I4034" s="1091" t="s">
        <v>6336</v>
      </c>
      <c r="J4034" s="996"/>
      <c r="K4034" s="997" t="s">
        <v>6540</v>
      </c>
      <c r="L4034" s="1000">
        <f t="shared" si="982"/>
        <v>0</v>
      </c>
      <c r="M4034" s="1000">
        <f t="shared" si="983"/>
        <v>0</v>
      </c>
      <c r="N4034" s="1725" t="s">
        <v>4249</v>
      </c>
      <c r="Z4034" s="1006" t="str">
        <f t="shared" si="985"/>
        <v xml:space="preserve">Cap.5 Pct.1:  Daca cheltuielile cu personalul (Col.2) # 0, atunci Cifra de afaceri (Col.1) # 0 si invers, pentru Rd.(1 la n). </v>
      </c>
      <c r="AA4034" s="2205">
        <f t="shared" si="981"/>
        <v>1</v>
      </c>
      <c r="AB4034" s="3036">
        <v>187</v>
      </c>
    </row>
    <row r="4035" spans="1:28" x14ac:dyDescent="0.25">
      <c r="A4035" s="1708">
        <f t="shared" ca="1" si="984"/>
        <v>0</v>
      </c>
      <c r="B4035" s="1708">
        <f t="shared" si="980"/>
        <v>10187198</v>
      </c>
      <c r="C4035" s="1002">
        <v>187</v>
      </c>
      <c r="D4035" s="1796" t="s">
        <v>446</v>
      </c>
      <c r="E4035" s="994">
        <v>198</v>
      </c>
      <c r="F4035" s="995" t="s">
        <v>3974</v>
      </c>
      <c r="G4035" s="994"/>
      <c r="H4035" s="996" t="s">
        <v>346</v>
      </c>
      <c r="I4035" s="1091" t="s">
        <v>6337</v>
      </c>
      <c r="J4035" s="996"/>
      <c r="K4035" s="997" t="s">
        <v>6541</v>
      </c>
      <c r="L4035" s="1000">
        <f t="shared" si="982"/>
        <v>0</v>
      </c>
      <c r="M4035" s="1000">
        <f t="shared" si="983"/>
        <v>0</v>
      </c>
      <c r="N4035" s="1725" t="s">
        <v>4249</v>
      </c>
      <c r="Z4035" s="1006" t="str">
        <f t="shared" si="985"/>
        <v xml:space="preserve">Cap.5 Pct.1:  Daca cheltuielile cu personalul (Col.2) # 0, atunci Cifra de afaceri (Col.1) # 0 si invers, pentru Rd.(1 la n). </v>
      </c>
      <c r="AA4035" s="2205">
        <f t="shared" si="981"/>
        <v>1</v>
      </c>
      <c r="AB4035" s="3036">
        <v>187</v>
      </c>
    </row>
    <row r="4036" spans="1:28" x14ac:dyDescent="0.25">
      <c r="A4036" s="1708">
        <f t="shared" ca="1" si="984"/>
        <v>0</v>
      </c>
      <c r="B4036" s="1708">
        <f t="shared" si="980"/>
        <v>10187199</v>
      </c>
      <c r="C4036" s="1002">
        <v>187</v>
      </c>
      <c r="D4036" s="1796" t="s">
        <v>446</v>
      </c>
      <c r="E4036" s="994">
        <v>199</v>
      </c>
      <c r="F4036" s="995" t="s">
        <v>3974</v>
      </c>
      <c r="G4036" s="994"/>
      <c r="H4036" s="996" t="s">
        <v>346</v>
      </c>
      <c r="I4036" s="1091" t="s">
        <v>6338</v>
      </c>
      <c r="J4036" s="996"/>
      <c r="K4036" s="997" t="s">
        <v>6542</v>
      </c>
      <c r="L4036" s="1000">
        <f t="shared" si="982"/>
        <v>0</v>
      </c>
      <c r="M4036" s="1000">
        <f t="shared" si="983"/>
        <v>0</v>
      </c>
      <c r="N4036" s="1725" t="s">
        <v>4249</v>
      </c>
      <c r="Z4036" s="1006" t="str">
        <f t="shared" si="985"/>
        <v xml:space="preserve">Cap.5 Pct.1:  Daca cheltuielile cu personalul (Col.2) # 0, atunci Cifra de afaceri (Col.1) # 0 si invers, pentru Rd.(1 la n). </v>
      </c>
      <c r="AA4036" s="2205">
        <f t="shared" si="981"/>
        <v>1</v>
      </c>
      <c r="AB4036" s="3036">
        <v>187</v>
      </c>
    </row>
    <row r="4037" spans="1:28" x14ac:dyDescent="0.25">
      <c r="A4037" s="1708">
        <f t="shared" ca="1" si="984"/>
        <v>0</v>
      </c>
      <c r="B4037" s="1708">
        <f t="shared" si="980"/>
        <v>10187200</v>
      </c>
      <c r="C4037" s="1002">
        <v>187</v>
      </c>
      <c r="D4037" s="1796" t="s">
        <v>446</v>
      </c>
      <c r="E4037" s="994">
        <v>200</v>
      </c>
      <c r="F4037" s="995" t="s">
        <v>3974</v>
      </c>
      <c r="G4037" s="994"/>
      <c r="H4037" s="996" t="s">
        <v>346</v>
      </c>
      <c r="I4037" s="1091" t="s">
        <v>9046</v>
      </c>
      <c r="J4037" s="996"/>
      <c r="K4037" s="997" t="str">
        <f t="shared" ref="K4037:K4068" si="986">"Cap.5 Pct.1 Rd."&amp;E4037&amp;" Col.3"</f>
        <v>Cap.5 Pct.1 Rd.200 Col.3</v>
      </c>
      <c r="L4037" s="1000">
        <f t="shared" si="982"/>
        <v>0</v>
      </c>
      <c r="M4037" s="1000">
        <f t="shared" si="983"/>
        <v>0</v>
      </c>
      <c r="N4037" s="1725" t="s">
        <v>4249</v>
      </c>
      <c r="Z4037" s="1006" t="str">
        <f t="shared" si="985"/>
        <v xml:space="preserve">Cap.5 Pct.1:  Daca cheltuielile cu personalul (Col.2) # 0, atunci Cifra de afaceri (Col.1) # 0 si invers, pentru Rd.(1 la n). </v>
      </c>
      <c r="AA4037" s="2205">
        <f t="shared" si="981"/>
        <v>1</v>
      </c>
      <c r="AB4037" s="3036">
        <v>187</v>
      </c>
    </row>
    <row r="4038" spans="1:28" x14ac:dyDescent="0.25">
      <c r="A4038" s="1708">
        <f t="shared" ca="1" si="984"/>
        <v>0</v>
      </c>
      <c r="B4038" s="1708">
        <f t="shared" si="980"/>
        <v>10187201</v>
      </c>
      <c r="C4038" s="1002">
        <v>187</v>
      </c>
      <c r="D4038" s="1796" t="s">
        <v>446</v>
      </c>
      <c r="E4038" s="994">
        <v>201</v>
      </c>
      <c r="F4038" s="995" t="s">
        <v>3974</v>
      </c>
      <c r="G4038" s="994"/>
      <c r="H4038" s="996" t="s">
        <v>346</v>
      </c>
      <c r="I4038" s="1091" t="s">
        <v>9047</v>
      </c>
      <c r="J4038" s="996"/>
      <c r="K4038" s="997" t="str">
        <f t="shared" si="986"/>
        <v>Cap.5 Pct.1 Rd.201 Col.3</v>
      </c>
      <c r="L4038" s="1000">
        <f t="shared" si="982"/>
        <v>0</v>
      </c>
      <c r="M4038" s="1000">
        <f t="shared" si="983"/>
        <v>0</v>
      </c>
      <c r="N4038" s="1725" t="s">
        <v>4249</v>
      </c>
      <c r="Z4038" s="1006" t="str">
        <f t="shared" si="985"/>
        <v xml:space="preserve">Cap.5 Pct.1:  Daca cheltuielile cu personalul (Col.2) # 0, atunci Cifra de afaceri (Col.1) # 0 si invers, pentru Rd.(1 la n). </v>
      </c>
      <c r="AA4038" s="2205">
        <f t="shared" si="981"/>
        <v>1</v>
      </c>
      <c r="AB4038" s="3036">
        <v>187</v>
      </c>
    </row>
    <row r="4039" spans="1:28" x14ac:dyDescent="0.25">
      <c r="A4039" s="1708">
        <f t="shared" ca="1" si="984"/>
        <v>0</v>
      </c>
      <c r="B4039" s="1708">
        <f t="shared" si="980"/>
        <v>10187202</v>
      </c>
      <c r="C4039" s="1002">
        <v>187</v>
      </c>
      <c r="D4039" s="1796" t="s">
        <v>446</v>
      </c>
      <c r="E4039" s="994">
        <v>202</v>
      </c>
      <c r="F4039" s="995" t="s">
        <v>3974</v>
      </c>
      <c r="G4039" s="994"/>
      <c r="H4039" s="996" t="s">
        <v>346</v>
      </c>
      <c r="I4039" s="1091" t="s">
        <v>9048</v>
      </c>
      <c r="J4039" s="996"/>
      <c r="K4039" s="997" t="str">
        <f t="shared" si="986"/>
        <v>Cap.5 Pct.1 Rd.202 Col.3</v>
      </c>
      <c r="L4039" s="1000">
        <f t="shared" si="982"/>
        <v>0</v>
      </c>
      <c r="M4039" s="1000">
        <f t="shared" si="983"/>
        <v>0</v>
      </c>
      <c r="N4039" s="1725" t="s">
        <v>4249</v>
      </c>
      <c r="Z4039" s="1006" t="str">
        <f t="shared" si="985"/>
        <v xml:space="preserve">Cap.5 Pct.1:  Daca cheltuielile cu personalul (Col.2) # 0, atunci Cifra de afaceri (Col.1) # 0 si invers, pentru Rd.(1 la n). </v>
      </c>
      <c r="AA4039" s="2205">
        <f t="shared" si="981"/>
        <v>1</v>
      </c>
      <c r="AB4039" s="3036">
        <v>187</v>
      </c>
    </row>
    <row r="4040" spans="1:28" x14ac:dyDescent="0.25">
      <c r="A4040" s="1708">
        <f t="shared" ca="1" si="984"/>
        <v>0</v>
      </c>
      <c r="B4040" s="1708">
        <f t="shared" si="980"/>
        <v>10187203</v>
      </c>
      <c r="C4040" s="1002">
        <v>187</v>
      </c>
      <c r="D4040" s="1796" t="s">
        <v>446</v>
      </c>
      <c r="E4040" s="994">
        <v>203</v>
      </c>
      <c r="F4040" s="995" t="s">
        <v>3974</v>
      </c>
      <c r="G4040" s="994"/>
      <c r="H4040" s="996" t="s">
        <v>346</v>
      </c>
      <c r="I4040" s="1091" t="s">
        <v>9049</v>
      </c>
      <c r="J4040" s="996"/>
      <c r="K4040" s="997" t="str">
        <f t="shared" si="986"/>
        <v>Cap.5 Pct.1 Rd.203 Col.3</v>
      </c>
      <c r="L4040" s="1000">
        <f t="shared" si="982"/>
        <v>0</v>
      </c>
      <c r="M4040" s="1000">
        <f t="shared" si="983"/>
        <v>0</v>
      </c>
      <c r="N4040" s="1725" t="s">
        <v>4249</v>
      </c>
      <c r="Z4040" s="1006" t="str">
        <f t="shared" si="985"/>
        <v xml:space="preserve">Cap.5 Pct.1:  Daca cheltuielile cu personalul (Col.2) # 0, atunci Cifra de afaceri (Col.1) # 0 si invers, pentru Rd.(1 la n). </v>
      </c>
      <c r="AA4040" s="2205">
        <f t="shared" si="981"/>
        <v>1</v>
      </c>
      <c r="AB4040" s="3036">
        <v>187</v>
      </c>
    </row>
    <row r="4041" spans="1:28" x14ac:dyDescent="0.25">
      <c r="A4041" s="1708">
        <f t="shared" ca="1" si="984"/>
        <v>0</v>
      </c>
      <c r="B4041" s="1708">
        <f t="shared" si="980"/>
        <v>10187204</v>
      </c>
      <c r="C4041" s="1002">
        <v>187</v>
      </c>
      <c r="D4041" s="1796" t="s">
        <v>446</v>
      </c>
      <c r="E4041" s="994">
        <v>204</v>
      </c>
      <c r="F4041" s="995" t="s">
        <v>3974</v>
      </c>
      <c r="G4041" s="994"/>
      <c r="H4041" s="996" t="s">
        <v>346</v>
      </c>
      <c r="I4041" s="1091" t="s">
        <v>9050</v>
      </c>
      <c r="J4041" s="996"/>
      <c r="K4041" s="997" t="str">
        <f t="shared" si="986"/>
        <v>Cap.5 Pct.1 Rd.204 Col.3</v>
      </c>
      <c r="L4041" s="1000">
        <f t="shared" si="982"/>
        <v>0</v>
      </c>
      <c r="M4041" s="1000">
        <f t="shared" si="983"/>
        <v>0</v>
      </c>
      <c r="N4041" s="1725" t="s">
        <v>4249</v>
      </c>
      <c r="Z4041" s="1006" t="str">
        <f t="shared" si="985"/>
        <v xml:space="preserve">Cap.5 Pct.1:  Daca cheltuielile cu personalul (Col.2) # 0, atunci Cifra de afaceri (Col.1) # 0 si invers, pentru Rd.(1 la n). </v>
      </c>
      <c r="AA4041" s="2205">
        <f t="shared" si="981"/>
        <v>1</v>
      </c>
      <c r="AB4041" s="3036">
        <v>187</v>
      </c>
    </row>
    <row r="4042" spans="1:28" x14ac:dyDescent="0.25">
      <c r="A4042" s="1708">
        <f t="shared" ca="1" si="984"/>
        <v>0</v>
      </c>
      <c r="B4042" s="1708">
        <f t="shared" si="980"/>
        <v>10187205</v>
      </c>
      <c r="C4042" s="1002">
        <v>187</v>
      </c>
      <c r="D4042" s="1796" t="s">
        <v>446</v>
      </c>
      <c r="E4042" s="994">
        <v>205</v>
      </c>
      <c r="F4042" s="995" t="s">
        <v>3974</v>
      </c>
      <c r="G4042" s="994"/>
      <c r="H4042" s="996" t="s">
        <v>346</v>
      </c>
      <c r="I4042" s="1091" t="s">
        <v>9051</v>
      </c>
      <c r="J4042" s="996"/>
      <c r="K4042" s="997" t="str">
        <f t="shared" si="986"/>
        <v>Cap.5 Pct.1 Rd.205 Col.3</v>
      </c>
      <c r="L4042" s="1000">
        <f t="shared" si="982"/>
        <v>0</v>
      </c>
      <c r="M4042" s="1000">
        <f t="shared" si="983"/>
        <v>0</v>
      </c>
      <c r="N4042" s="1725" t="s">
        <v>4249</v>
      </c>
      <c r="Z4042" s="1006" t="str">
        <f t="shared" si="985"/>
        <v xml:space="preserve">Cap.5 Pct.1:  Daca cheltuielile cu personalul (Col.2) # 0, atunci Cifra de afaceri (Col.1) # 0 si invers, pentru Rd.(1 la n). </v>
      </c>
      <c r="AA4042" s="2205">
        <f t="shared" si="981"/>
        <v>1</v>
      </c>
      <c r="AB4042" s="3036">
        <v>187</v>
      </c>
    </row>
    <row r="4043" spans="1:28" x14ac:dyDescent="0.25">
      <c r="A4043" s="1708">
        <f t="shared" ca="1" si="984"/>
        <v>0</v>
      </c>
      <c r="B4043" s="1708">
        <f t="shared" ref="B4043:B4106" si="987">VALUE("1"&amp;TEXT(C4043,"0000")&amp;TEXT(E4043,"000"))</f>
        <v>10187206</v>
      </c>
      <c r="C4043" s="1002">
        <v>187</v>
      </c>
      <c r="D4043" s="1796" t="s">
        <v>446</v>
      </c>
      <c r="E4043" s="994">
        <v>206</v>
      </c>
      <c r="F4043" s="995" t="s">
        <v>3974</v>
      </c>
      <c r="G4043" s="994"/>
      <c r="H4043" s="996" t="s">
        <v>346</v>
      </c>
      <c r="I4043" s="1091" t="s">
        <v>9052</v>
      </c>
      <c r="J4043" s="996"/>
      <c r="K4043" s="997" t="str">
        <f t="shared" si="986"/>
        <v>Cap.5 Pct.1 Rd.206 Col.3</v>
      </c>
      <c r="L4043" s="1000">
        <f t="shared" si="982"/>
        <v>0</v>
      </c>
      <c r="M4043" s="1000">
        <f t="shared" si="983"/>
        <v>0</v>
      </c>
      <c r="N4043" s="1725" t="s">
        <v>4249</v>
      </c>
      <c r="Z4043" s="1006" t="str">
        <f t="shared" si="985"/>
        <v xml:space="preserve">Cap.5 Pct.1:  Daca cheltuielile cu personalul (Col.2) # 0, atunci Cifra de afaceri (Col.1) # 0 si invers, pentru Rd.(1 la n). </v>
      </c>
      <c r="AA4043" s="2205">
        <f t="shared" si="981"/>
        <v>1</v>
      </c>
      <c r="AB4043" s="3036">
        <v>187</v>
      </c>
    </row>
    <row r="4044" spans="1:28" x14ac:dyDescent="0.25">
      <c r="A4044" s="1708">
        <f t="shared" ca="1" si="984"/>
        <v>0</v>
      </c>
      <c r="B4044" s="1708">
        <f t="shared" si="987"/>
        <v>10187207</v>
      </c>
      <c r="C4044" s="1002">
        <v>187</v>
      </c>
      <c r="D4044" s="1796" t="s">
        <v>446</v>
      </c>
      <c r="E4044" s="994">
        <v>207</v>
      </c>
      <c r="F4044" s="995" t="s">
        <v>3974</v>
      </c>
      <c r="G4044" s="994"/>
      <c r="H4044" s="996" t="s">
        <v>346</v>
      </c>
      <c r="I4044" s="1091" t="s">
        <v>9053</v>
      </c>
      <c r="J4044" s="996"/>
      <c r="K4044" s="997" t="str">
        <f t="shared" si="986"/>
        <v>Cap.5 Pct.1 Rd.207 Col.3</v>
      </c>
      <c r="L4044" s="1000">
        <f t="shared" si="982"/>
        <v>0</v>
      </c>
      <c r="M4044" s="1000">
        <f t="shared" si="983"/>
        <v>0</v>
      </c>
      <c r="N4044" s="1725" t="s">
        <v>4249</v>
      </c>
      <c r="Z4044" s="1006" t="str">
        <f t="shared" si="985"/>
        <v xml:space="preserve">Cap.5 Pct.1:  Daca cheltuielile cu personalul (Col.2) # 0, atunci Cifra de afaceri (Col.1) # 0 si invers, pentru Rd.(1 la n). </v>
      </c>
      <c r="AA4044" s="2205">
        <f t="shared" si="981"/>
        <v>1</v>
      </c>
      <c r="AB4044" s="3036">
        <v>187</v>
      </c>
    </row>
    <row r="4045" spans="1:28" x14ac:dyDescent="0.25">
      <c r="A4045" s="1708">
        <f t="shared" ca="1" si="984"/>
        <v>0</v>
      </c>
      <c r="B4045" s="1708">
        <f t="shared" si="987"/>
        <v>10187208</v>
      </c>
      <c r="C4045" s="1002">
        <v>187</v>
      </c>
      <c r="D4045" s="1796" t="s">
        <v>446</v>
      </c>
      <c r="E4045" s="994">
        <v>208</v>
      </c>
      <c r="F4045" s="995" t="s">
        <v>3974</v>
      </c>
      <c r="G4045" s="994"/>
      <c r="H4045" s="996" t="s">
        <v>346</v>
      </c>
      <c r="I4045" s="1091" t="s">
        <v>9054</v>
      </c>
      <c r="J4045" s="996"/>
      <c r="K4045" s="997" t="str">
        <f t="shared" si="986"/>
        <v>Cap.5 Pct.1 Rd.208 Col.3</v>
      </c>
      <c r="L4045" s="1000">
        <f t="shared" si="982"/>
        <v>0</v>
      </c>
      <c r="M4045" s="1000">
        <f t="shared" si="983"/>
        <v>0</v>
      </c>
      <c r="N4045" s="1725" t="s">
        <v>4249</v>
      </c>
      <c r="Z4045" s="1006" t="str">
        <f t="shared" si="985"/>
        <v xml:space="preserve">Cap.5 Pct.1:  Daca cheltuielile cu personalul (Col.2) # 0, atunci Cifra de afaceri (Col.1) # 0 si invers, pentru Rd.(1 la n). </v>
      </c>
      <c r="AA4045" s="2205">
        <f t="shared" si="981"/>
        <v>1</v>
      </c>
      <c r="AB4045" s="3036">
        <v>187</v>
      </c>
    </row>
    <row r="4046" spans="1:28" x14ac:dyDescent="0.25">
      <c r="A4046" s="1708">
        <f t="shared" ca="1" si="984"/>
        <v>0</v>
      </c>
      <c r="B4046" s="1708">
        <f t="shared" si="987"/>
        <v>10187209</v>
      </c>
      <c r="C4046" s="1002">
        <v>187</v>
      </c>
      <c r="D4046" s="1796" t="s">
        <v>446</v>
      </c>
      <c r="E4046" s="994">
        <v>209</v>
      </c>
      <c r="F4046" s="995" t="s">
        <v>3974</v>
      </c>
      <c r="G4046" s="994"/>
      <c r="H4046" s="996" t="s">
        <v>346</v>
      </c>
      <c r="I4046" s="1091" t="s">
        <v>9055</v>
      </c>
      <c r="J4046" s="996"/>
      <c r="K4046" s="997" t="str">
        <f t="shared" si="986"/>
        <v>Cap.5 Pct.1 Rd.209 Col.3</v>
      </c>
      <c r="L4046" s="1000">
        <f t="shared" si="982"/>
        <v>0</v>
      </c>
      <c r="M4046" s="1000">
        <f t="shared" si="983"/>
        <v>0</v>
      </c>
      <c r="N4046" s="1725" t="s">
        <v>4249</v>
      </c>
      <c r="Z4046" s="1006" t="str">
        <f t="shared" si="985"/>
        <v xml:space="preserve">Cap.5 Pct.1:  Daca cheltuielile cu personalul (Col.2) # 0, atunci Cifra de afaceri (Col.1) # 0 si invers, pentru Rd.(1 la n). </v>
      </c>
      <c r="AA4046" s="2205">
        <f t="shared" si="981"/>
        <v>1</v>
      </c>
      <c r="AB4046" s="3036">
        <v>187</v>
      </c>
    </row>
    <row r="4047" spans="1:28" x14ac:dyDescent="0.25">
      <c r="A4047" s="1708">
        <f t="shared" ca="1" si="984"/>
        <v>0</v>
      </c>
      <c r="B4047" s="1708">
        <f t="shared" si="987"/>
        <v>10187210</v>
      </c>
      <c r="C4047" s="1002">
        <v>187</v>
      </c>
      <c r="D4047" s="1796" t="s">
        <v>446</v>
      </c>
      <c r="E4047" s="994">
        <v>210</v>
      </c>
      <c r="F4047" s="995" t="s">
        <v>3974</v>
      </c>
      <c r="G4047" s="994"/>
      <c r="H4047" s="996" t="s">
        <v>346</v>
      </c>
      <c r="I4047" s="1091" t="s">
        <v>9056</v>
      </c>
      <c r="J4047" s="996"/>
      <c r="K4047" s="997" t="str">
        <f t="shared" si="986"/>
        <v>Cap.5 Pct.1 Rd.210 Col.3</v>
      </c>
      <c r="L4047" s="1000">
        <f t="shared" si="982"/>
        <v>0</v>
      </c>
      <c r="M4047" s="1000">
        <f t="shared" si="983"/>
        <v>0</v>
      </c>
      <c r="N4047" s="1725" t="s">
        <v>4249</v>
      </c>
      <c r="Z4047" s="1006" t="str">
        <f t="shared" si="985"/>
        <v xml:space="preserve">Cap.5 Pct.1:  Daca cheltuielile cu personalul (Col.2) # 0, atunci Cifra de afaceri (Col.1) # 0 si invers, pentru Rd.(1 la n). </v>
      </c>
      <c r="AA4047" s="2205">
        <f t="shared" si="981"/>
        <v>1</v>
      </c>
      <c r="AB4047" s="3036">
        <v>187</v>
      </c>
    </row>
    <row r="4048" spans="1:28" x14ac:dyDescent="0.25">
      <c r="A4048" s="1708">
        <f t="shared" ca="1" si="984"/>
        <v>0</v>
      </c>
      <c r="B4048" s="1708">
        <f t="shared" si="987"/>
        <v>10187211</v>
      </c>
      <c r="C4048" s="1002">
        <v>187</v>
      </c>
      <c r="D4048" s="1796" t="s">
        <v>446</v>
      </c>
      <c r="E4048" s="994">
        <v>211</v>
      </c>
      <c r="F4048" s="995" t="s">
        <v>3974</v>
      </c>
      <c r="G4048" s="994"/>
      <c r="H4048" s="996" t="s">
        <v>346</v>
      </c>
      <c r="I4048" s="1091" t="s">
        <v>9057</v>
      </c>
      <c r="J4048" s="996"/>
      <c r="K4048" s="997" t="str">
        <f t="shared" si="986"/>
        <v>Cap.5 Pct.1 Rd.211 Col.3</v>
      </c>
      <c r="L4048" s="1000">
        <f t="shared" si="982"/>
        <v>0</v>
      </c>
      <c r="M4048" s="1000">
        <f t="shared" si="983"/>
        <v>0</v>
      </c>
      <c r="N4048" s="1725" t="s">
        <v>4249</v>
      </c>
      <c r="Z4048" s="1006" t="str">
        <f t="shared" si="985"/>
        <v xml:space="preserve">Cap.5 Pct.1:  Daca cheltuielile cu personalul (Col.2) # 0, atunci Cifra de afaceri (Col.1) # 0 si invers, pentru Rd.(1 la n). </v>
      </c>
      <c r="AA4048" s="2205">
        <f t="shared" si="981"/>
        <v>1</v>
      </c>
      <c r="AB4048" s="3036">
        <v>187</v>
      </c>
    </row>
    <row r="4049" spans="1:28" x14ac:dyDescent="0.25">
      <c r="A4049" s="1708">
        <f t="shared" ca="1" si="984"/>
        <v>0</v>
      </c>
      <c r="B4049" s="1708">
        <f t="shared" si="987"/>
        <v>10187212</v>
      </c>
      <c r="C4049" s="1002">
        <v>187</v>
      </c>
      <c r="D4049" s="1796" t="s">
        <v>446</v>
      </c>
      <c r="E4049" s="994">
        <v>212</v>
      </c>
      <c r="F4049" s="995" t="s">
        <v>3974</v>
      </c>
      <c r="G4049" s="994"/>
      <c r="H4049" s="996" t="s">
        <v>346</v>
      </c>
      <c r="I4049" s="1091" t="s">
        <v>9058</v>
      </c>
      <c r="J4049" s="996"/>
      <c r="K4049" s="997" t="str">
        <f t="shared" si="986"/>
        <v>Cap.5 Pct.1 Rd.212 Col.3</v>
      </c>
      <c r="L4049" s="1000">
        <f t="shared" si="982"/>
        <v>0</v>
      </c>
      <c r="M4049" s="1000">
        <f t="shared" si="983"/>
        <v>0</v>
      </c>
      <c r="N4049" s="1725" t="s">
        <v>4249</v>
      </c>
      <c r="Z4049" s="1006" t="str">
        <f t="shared" si="985"/>
        <v xml:space="preserve">Cap.5 Pct.1:  Daca cheltuielile cu personalul (Col.2) # 0, atunci Cifra de afaceri (Col.1) # 0 si invers, pentru Rd.(1 la n). </v>
      </c>
      <c r="AA4049" s="2205">
        <f t="shared" si="981"/>
        <v>1</v>
      </c>
      <c r="AB4049" s="3036">
        <v>187</v>
      </c>
    </row>
    <row r="4050" spans="1:28" x14ac:dyDescent="0.25">
      <c r="A4050" s="1708">
        <f t="shared" ca="1" si="984"/>
        <v>0</v>
      </c>
      <c r="B4050" s="1708">
        <f t="shared" si="987"/>
        <v>10187213</v>
      </c>
      <c r="C4050" s="1002">
        <v>187</v>
      </c>
      <c r="D4050" s="1796" t="s">
        <v>446</v>
      </c>
      <c r="E4050" s="994">
        <v>213</v>
      </c>
      <c r="F4050" s="995" t="s">
        <v>3974</v>
      </c>
      <c r="G4050" s="994"/>
      <c r="H4050" s="996" t="s">
        <v>346</v>
      </c>
      <c r="I4050" s="1091" t="s">
        <v>9059</v>
      </c>
      <c r="J4050" s="996"/>
      <c r="K4050" s="997" t="str">
        <f t="shared" si="986"/>
        <v>Cap.5 Pct.1 Rd.213 Col.3</v>
      </c>
      <c r="L4050" s="1000">
        <f t="shared" si="982"/>
        <v>0</v>
      </c>
      <c r="M4050" s="1000">
        <f t="shared" si="983"/>
        <v>0</v>
      </c>
      <c r="N4050" s="1725" t="s">
        <v>4249</v>
      </c>
      <c r="Z4050" s="1006" t="str">
        <f t="shared" si="985"/>
        <v xml:space="preserve">Cap.5 Pct.1:  Daca cheltuielile cu personalul (Col.2) # 0, atunci Cifra de afaceri (Col.1) # 0 si invers, pentru Rd.(1 la n). </v>
      </c>
      <c r="AA4050" s="2205">
        <f t="shared" si="981"/>
        <v>1</v>
      </c>
      <c r="AB4050" s="3036">
        <v>187</v>
      </c>
    </row>
    <row r="4051" spans="1:28" x14ac:dyDescent="0.25">
      <c r="A4051" s="1708">
        <f t="shared" ca="1" si="984"/>
        <v>0</v>
      </c>
      <c r="B4051" s="1708">
        <f t="shared" si="987"/>
        <v>10187214</v>
      </c>
      <c r="C4051" s="1002">
        <v>187</v>
      </c>
      <c r="D4051" s="1796" t="s">
        <v>446</v>
      </c>
      <c r="E4051" s="994">
        <v>214</v>
      </c>
      <c r="F4051" s="995" t="s">
        <v>3974</v>
      </c>
      <c r="G4051" s="994"/>
      <c r="H4051" s="996" t="s">
        <v>346</v>
      </c>
      <c r="I4051" s="1091" t="s">
        <v>9060</v>
      </c>
      <c r="J4051" s="996"/>
      <c r="K4051" s="997" t="str">
        <f t="shared" si="986"/>
        <v>Cap.5 Pct.1 Rd.214 Col.3</v>
      </c>
      <c r="L4051" s="1000">
        <f t="shared" si="982"/>
        <v>0</v>
      </c>
      <c r="M4051" s="1000">
        <f t="shared" si="983"/>
        <v>0</v>
      </c>
      <c r="N4051" s="1725" t="s">
        <v>4249</v>
      </c>
      <c r="Z4051" s="1006" t="str">
        <f t="shared" si="985"/>
        <v xml:space="preserve">Cap.5 Pct.1:  Daca cheltuielile cu personalul (Col.2) # 0, atunci Cifra de afaceri (Col.1) # 0 si invers, pentru Rd.(1 la n). </v>
      </c>
      <c r="AA4051" s="2205">
        <f t="shared" si="981"/>
        <v>1</v>
      </c>
      <c r="AB4051" s="3036">
        <v>187</v>
      </c>
    </row>
    <row r="4052" spans="1:28" x14ac:dyDescent="0.25">
      <c r="A4052" s="1708">
        <f t="shared" ca="1" si="984"/>
        <v>0</v>
      </c>
      <c r="B4052" s="1708">
        <f t="shared" si="987"/>
        <v>10187215</v>
      </c>
      <c r="C4052" s="1002">
        <v>187</v>
      </c>
      <c r="D4052" s="1796" t="s">
        <v>446</v>
      </c>
      <c r="E4052" s="994">
        <v>215</v>
      </c>
      <c r="F4052" s="995" t="s">
        <v>3974</v>
      </c>
      <c r="G4052" s="994"/>
      <c r="H4052" s="996" t="s">
        <v>346</v>
      </c>
      <c r="I4052" s="1091" t="s">
        <v>9061</v>
      </c>
      <c r="J4052" s="996"/>
      <c r="K4052" s="997" t="str">
        <f t="shared" si="986"/>
        <v>Cap.5 Pct.1 Rd.215 Col.3</v>
      </c>
      <c r="L4052" s="1000">
        <f t="shared" si="982"/>
        <v>0</v>
      </c>
      <c r="M4052" s="1000">
        <f t="shared" si="983"/>
        <v>0</v>
      </c>
      <c r="N4052" s="1725" t="s">
        <v>4249</v>
      </c>
      <c r="Z4052" s="1006" t="str">
        <f t="shared" si="985"/>
        <v xml:space="preserve">Cap.5 Pct.1:  Daca cheltuielile cu personalul (Col.2) # 0, atunci Cifra de afaceri (Col.1) # 0 si invers, pentru Rd.(1 la n). </v>
      </c>
      <c r="AA4052" s="2205">
        <f t="shared" si="981"/>
        <v>1</v>
      </c>
      <c r="AB4052" s="3036">
        <v>187</v>
      </c>
    </row>
    <row r="4053" spans="1:28" x14ac:dyDescent="0.25">
      <c r="A4053" s="1708">
        <f t="shared" ca="1" si="984"/>
        <v>0</v>
      </c>
      <c r="B4053" s="1708">
        <f t="shared" si="987"/>
        <v>10187216</v>
      </c>
      <c r="C4053" s="1002">
        <v>187</v>
      </c>
      <c r="D4053" s="1796" t="s">
        <v>446</v>
      </c>
      <c r="E4053" s="994">
        <v>216</v>
      </c>
      <c r="F4053" s="995" t="s">
        <v>3974</v>
      </c>
      <c r="G4053" s="994"/>
      <c r="H4053" s="996" t="s">
        <v>346</v>
      </c>
      <c r="I4053" s="1091" t="s">
        <v>9062</v>
      </c>
      <c r="J4053" s="996"/>
      <c r="K4053" s="997" t="str">
        <f t="shared" si="986"/>
        <v>Cap.5 Pct.1 Rd.216 Col.3</v>
      </c>
      <c r="L4053" s="1000">
        <f t="shared" si="982"/>
        <v>0</v>
      </c>
      <c r="M4053" s="1000">
        <f t="shared" si="983"/>
        <v>0</v>
      </c>
      <c r="N4053" s="1725" t="s">
        <v>4249</v>
      </c>
      <c r="Z4053" s="1006" t="str">
        <f t="shared" si="985"/>
        <v xml:space="preserve">Cap.5 Pct.1:  Daca cheltuielile cu personalul (Col.2) # 0, atunci Cifra de afaceri (Col.1) # 0 si invers, pentru Rd.(1 la n). </v>
      </c>
      <c r="AA4053" s="2205">
        <f t="shared" si="981"/>
        <v>1</v>
      </c>
      <c r="AB4053" s="3036">
        <v>187</v>
      </c>
    </row>
    <row r="4054" spans="1:28" x14ac:dyDescent="0.25">
      <c r="A4054" s="1708">
        <f t="shared" ca="1" si="984"/>
        <v>0</v>
      </c>
      <c r="B4054" s="1708">
        <f t="shared" si="987"/>
        <v>10187217</v>
      </c>
      <c r="C4054" s="1002">
        <v>187</v>
      </c>
      <c r="D4054" s="1796" t="s">
        <v>446</v>
      </c>
      <c r="E4054" s="994">
        <v>217</v>
      </c>
      <c r="F4054" s="995" t="s">
        <v>3974</v>
      </c>
      <c r="G4054" s="994"/>
      <c r="H4054" s="996" t="s">
        <v>346</v>
      </c>
      <c r="I4054" s="1091" t="s">
        <v>9063</v>
      </c>
      <c r="J4054" s="996"/>
      <c r="K4054" s="997" t="str">
        <f t="shared" si="986"/>
        <v>Cap.5 Pct.1 Rd.217 Col.3</v>
      </c>
      <c r="L4054" s="1000">
        <f t="shared" si="982"/>
        <v>0</v>
      </c>
      <c r="M4054" s="1000">
        <f t="shared" si="983"/>
        <v>0</v>
      </c>
      <c r="N4054" s="1725" t="s">
        <v>4249</v>
      </c>
      <c r="Z4054" s="1006" t="str">
        <f t="shared" si="985"/>
        <v xml:space="preserve">Cap.5 Pct.1:  Daca cheltuielile cu personalul (Col.2) # 0, atunci Cifra de afaceri (Col.1) # 0 si invers, pentru Rd.(1 la n). </v>
      </c>
      <c r="AA4054" s="2205">
        <f t="shared" si="981"/>
        <v>1</v>
      </c>
      <c r="AB4054" s="3036">
        <v>187</v>
      </c>
    </row>
    <row r="4055" spans="1:28" x14ac:dyDescent="0.25">
      <c r="A4055" s="1708">
        <f t="shared" ca="1" si="984"/>
        <v>0</v>
      </c>
      <c r="B4055" s="1708">
        <f t="shared" si="987"/>
        <v>10187218</v>
      </c>
      <c r="C4055" s="1002">
        <v>187</v>
      </c>
      <c r="D4055" s="1796" t="s">
        <v>446</v>
      </c>
      <c r="E4055" s="994">
        <v>218</v>
      </c>
      <c r="F4055" s="995" t="s">
        <v>3974</v>
      </c>
      <c r="G4055" s="994"/>
      <c r="H4055" s="996" t="s">
        <v>346</v>
      </c>
      <c r="I4055" s="1091" t="s">
        <v>9064</v>
      </c>
      <c r="J4055" s="996"/>
      <c r="K4055" s="997" t="str">
        <f t="shared" si="986"/>
        <v>Cap.5 Pct.1 Rd.218 Col.3</v>
      </c>
      <c r="L4055" s="1000">
        <f t="shared" si="982"/>
        <v>0</v>
      </c>
      <c r="M4055" s="1000">
        <f t="shared" si="983"/>
        <v>0</v>
      </c>
      <c r="N4055" s="1725" t="s">
        <v>4249</v>
      </c>
      <c r="Z4055" s="1006" t="str">
        <f t="shared" si="985"/>
        <v xml:space="preserve">Cap.5 Pct.1:  Daca cheltuielile cu personalul (Col.2) # 0, atunci Cifra de afaceri (Col.1) # 0 si invers, pentru Rd.(1 la n). </v>
      </c>
      <c r="AA4055" s="2205">
        <f t="shared" si="981"/>
        <v>1</v>
      </c>
      <c r="AB4055" s="3036">
        <v>187</v>
      </c>
    </row>
    <row r="4056" spans="1:28" x14ac:dyDescent="0.25">
      <c r="A4056" s="1708">
        <f t="shared" ca="1" si="984"/>
        <v>0</v>
      </c>
      <c r="B4056" s="1708">
        <f t="shared" si="987"/>
        <v>10187219</v>
      </c>
      <c r="C4056" s="1002">
        <v>187</v>
      </c>
      <c r="D4056" s="1796" t="s">
        <v>446</v>
      </c>
      <c r="E4056" s="994">
        <v>219</v>
      </c>
      <c r="F4056" s="995" t="s">
        <v>3974</v>
      </c>
      <c r="G4056" s="994"/>
      <c r="H4056" s="996" t="s">
        <v>346</v>
      </c>
      <c r="I4056" s="1091" t="s">
        <v>9065</v>
      </c>
      <c r="J4056" s="996"/>
      <c r="K4056" s="997" t="str">
        <f t="shared" si="986"/>
        <v>Cap.5 Pct.1 Rd.219 Col.3</v>
      </c>
      <c r="L4056" s="1000">
        <f t="shared" si="982"/>
        <v>0</v>
      </c>
      <c r="M4056" s="1000">
        <f t="shared" si="983"/>
        <v>0</v>
      </c>
      <c r="N4056" s="1725" t="s">
        <v>4249</v>
      </c>
      <c r="Z4056" s="1006" t="str">
        <f t="shared" si="985"/>
        <v xml:space="preserve">Cap.5 Pct.1:  Daca cheltuielile cu personalul (Col.2) # 0, atunci Cifra de afaceri (Col.1) # 0 si invers, pentru Rd.(1 la n). </v>
      </c>
      <c r="AA4056" s="2205">
        <f t="shared" si="981"/>
        <v>1</v>
      </c>
      <c r="AB4056" s="3036">
        <v>187</v>
      </c>
    </row>
    <row r="4057" spans="1:28" x14ac:dyDescent="0.25">
      <c r="A4057" s="1708">
        <f t="shared" ca="1" si="984"/>
        <v>0</v>
      </c>
      <c r="B4057" s="1708">
        <f t="shared" si="987"/>
        <v>10187220</v>
      </c>
      <c r="C4057" s="1002">
        <v>187</v>
      </c>
      <c r="D4057" s="1796" t="s">
        <v>446</v>
      </c>
      <c r="E4057" s="994">
        <v>220</v>
      </c>
      <c r="F4057" s="995" t="s">
        <v>3974</v>
      </c>
      <c r="G4057" s="994"/>
      <c r="H4057" s="996" t="s">
        <v>346</v>
      </c>
      <c r="I4057" s="1091" t="s">
        <v>9066</v>
      </c>
      <c r="J4057" s="996"/>
      <c r="K4057" s="997" t="str">
        <f t="shared" si="986"/>
        <v>Cap.5 Pct.1 Rd.220 Col.3</v>
      </c>
      <c r="L4057" s="1000">
        <f t="shared" si="982"/>
        <v>0</v>
      </c>
      <c r="M4057" s="1000">
        <f t="shared" si="983"/>
        <v>0</v>
      </c>
      <c r="N4057" s="1725" t="s">
        <v>4249</v>
      </c>
      <c r="Z4057" s="1006" t="str">
        <f t="shared" si="985"/>
        <v xml:space="preserve">Cap.5 Pct.1:  Daca cheltuielile cu personalul (Col.2) # 0, atunci Cifra de afaceri (Col.1) # 0 si invers, pentru Rd.(1 la n). </v>
      </c>
      <c r="AA4057" s="2205">
        <f t="shared" si="981"/>
        <v>1</v>
      </c>
      <c r="AB4057" s="3036">
        <v>187</v>
      </c>
    </row>
    <row r="4058" spans="1:28" x14ac:dyDescent="0.25">
      <c r="A4058" s="1708">
        <f t="shared" ca="1" si="984"/>
        <v>0</v>
      </c>
      <c r="B4058" s="1708">
        <f t="shared" si="987"/>
        <v>10187221</v>
      </c>
      <c r="C4058" s="1002">
        <v>187</v>
      </c>
      <c r="D4058" s="1796" t="s">
        <v>446</v>
      </c>
      <c r="E4058" s="994">
        <v>221</v>
      </c>
      <c r="F4058" s="995" t="s">
        <v>3974</v>
      </c>
      <c r="G4058" s="994"/>
      <c r="H4058" s="996" t="s">
        <v>346</v>
      </c>
      <c r="I4058" s="1091" t="s">
        <v>9067</v>
      </c>
      <c r="J4058" s="996"/>
      <c r="K4058" s="997" t="str">
        <f t="shared" si="986"/>
        <v>Cap.5 Pct.1 Rd.221 Col.3</v>
      </c>
      <c r="L4058" s="1000">
        <f t="shared" si="982"/>
        <v>0</v>
      </c>
      <c r="M4058" s="1000">
        <f t="shared" si="983"/>
        <v>0</v>
      </c>
      <c r="N4058" s="1725" t="s">
        <v>4249</v>
      </c>
      <c r="Z4058" s="1006" t="str">
        <f t="shared" si="985"/>
        <v xml:space="preserve">Cap.5 Pct.1:  Daca cheltuielile cu personalul (Col.2) # 0, atunci Cifra de afaceri (Col.1) # 0 si invers, pentru Rd.(1 la n). </v>
      </c>
      <c r="AA4058" s="2205">
        <f t="shared" si="981"/>
        <v>1</v>
      </c>
      <c r="AB4058" s="3036">
        <v>187</v>
      </c>
    </row>
    <row r="4059" spans="1:28" x14ac:dyDescent="0.25">
      <c r="A4059" s="1708">
        <f t="shared" ca="1" si="984"/>
        <v>0</v>
      </c>
      <c r="B4059" s="1708">
        <f t="shared" si="987"/>
        <v>10187222</v>
      </c>
      <c r="C4059" s="1002">
        <v>187</v>
      </c>
      <c r="D4059" s="1796" t="s">
        <v>446</v>
      </c>
      <c r="E4059" s="994">
        <v>222</v>
      </c>
      <c r="F4059" s="995" t="s">
        <v>3974</v>
      </c>
      <c r="G4059" s="994"/>
      <c r="H4059" s="996" t="s">
        <v>346</v>
      </c>
      <c r="I4059" s="1091" t="s">
        <v>9068</v>
      </c>
      <c r="J4059" s="996"/>
      <c r="K4059" s="997" t="str">
        <f t="shared" si="986"/>
        <v>Cap.5 Pct.1 Rd.222 Col.3</v>
      </c>
      <c r="L4059" s="1000">
        <f t="shared" si="982"/>
        <v>0</v>
      </c>
      <c r="M4059" s="1000">
        <f t="shared" si="983"/>
        <v>0</v>
      </c>
      <c r="N4059" s="1725" t="s">
        <v>4249</v>
      </c>
      <c r="Z4059" s="1006" t="str">
        <f t="shared" si="985"/>
        <v xml:space="preserve">Cap.5 Pct.1:  Daca cheltuielile cu personalul (Col.2) # 0, atunci Cifra de afaceri (Col.1) # 0 si invers, pentru Rd.(1 la n). </v>
      </c>
      <c r="AA4059" s="2205">
        <f t="shared" si="981"/>
        <v>1</v>
      </c>
      <c r="AB4059" s="3036">
        <v>187</v>
      </c>
    </row>
    <row r="4060" spans="1:28" x14ac:dyDescent="0.25">
      <c r="A4060" s="1708">
        <f t="shared" ca="1" si="984"/>
        <v>0</v>
      </c>
      <c r="B4060" s="1708">
        <f t="shared" si="987"/>
        <v>10187223</v>
      </c>
      <c r="C4060" s="1002">
        <v>187</v>
      </c>
      <c r="D4060" s="1796" t="s">
        <v>446</v>
      </c>
      <c r="E4060" s="994">
        <v>223</v>
      </c>
      <c r="F4060" s="995" t="s">
        <v>3974</v>
      </c>
      <c r="G4060" s="994"/>
      <c r="H4060" s="996" t="s">
        <v>346</v>
      </c>
      <c r="I4060" s="1091" t="s">
        <v>9069</v>
      </c>
      <c r="J4060" s="996"/>
      <c r="K4060" s="997" t="str">
        <f t="shared" si="986"/>
        <v>Cap.5 Pct.1 Rd.223 Col.3</v>
      </c>
      <c r="L4060" s="1000">
        <f t="shared" si="982"/>
        <v>0</v>
      </c>
      <c r="M4060" s="1000">
        <f t="shared" si="983"/>
        <v>0</v>
      </c>
      <c r="N4060" s="1725" t="s">
        <v>4249</v>
      </c>
      <c r="Z4060" s="1006" t="str">
        <f t="shared" si="985"/>
        <v xml:space="preserve">Cap.5 Pct.1:  Daca cheltuielile cu personalul (Col.2) # 0, atunci Cifra de afaceri (Col.1) # 0 si invers, pentru Rd.(1 la n). </v>
      </c>
      <c r="AA4060" s="2205">
        <f t="shared" si="981"/>
        <v>1</v>
      </c>
      <c r="AB4060" s="3036">
        <v>187</v>
      </c>
    </row>
    <row r="4061" spans="1:28" x14ac:dyDescent="0.25">
      <c r="A4061" s="1708">
        <f t="shared" ca="1" si="984"/>
        <v>0</v>
      </c>
      <c r="B4061" s="1708">
        <f t="shared" si="987"/>
        <v>10187224</v>
      </c>
      <c r="C4061" s="1002">
        <v>187</v>
      </c>
      <c r="D4061" s="1796" t="s">
        <v>446</v>
      </c>
      <c r="E4061" s="994">
        <v>224</v>
      </c>
      <c r="F4061" s="995" t="s">
        <v>3974</v>
      </c>
      <c r="G4061" s="994"/>
      <c r="H4061" s="996" t="s">
        <v>346</v>
      </c>
      <c r="I4061" s="1091" t="s">
        <v>9070</v>
      </c>
      <c r="J4061" s="996"/>
      <c r="K4061" s="997" t="str">
        <f t="shared" si="986"/>
        <v>Cap.5 Pct.1 Rd.224 Col.3</v>
      </c>
      <c r="L4061" s="1000">
        <f t="shared" si="982"/>
        <v>0</v>
      </c>
      <c r="M4061" s="1000">
        <f t="shared" si="983"/>
        <v>0</v>
      </c>
      <c r="N4061" s="1725" t="s">
        <v>4249</v>
      </c>
      <c r="Z4061" s="1006" t="str">
        <f t="shared" si="985"/>
        <v xml:space="preserve">Cap.5 Pct.1:  Daca cheltuielile cu personalul (Col.2) # 0, atunci Cifra de afaceri (Col.1) # 0 si invers, pentru Rd.(1 la n). </v>
      </c>
      <c r="AA4061" s="2205">
        <f t="shared" si="981"/>
        <v>1</v>
      </c>
      <c r="AB4061" s="3036">
        <v>187</v>
      </c>
    </row>
    <row r="4062" spans="1:28" x14ac:dyDescent="0.25">
      <c r="A4062" s="1708">
        <f t="shared" ca="1" si="984"/>
        <v>0</v>
      </c>
      <c r="B4062" s="1708">
        <f t="shared" si="987"/>
        <v>10187225</v>
      </c>
      <c r="C4062" s="1002">
        <v>187</v>
      </c>
      <c r="D4062" s="1796" t="s">
        <v>446</v>
      </c>
      <c r="E4062" s="994">
        <v>225</v>
      </c>
      <c r="F4062" s="995" t="s">
        <v>3974</v>
      </c>
      <c r="G4062" s="994"/>
      <c r="H4062" s="996" t="s">
        <v>346</v>
      </c>
      <c r="I4062" s="1091" t="s">
        <v>9071</v>
      </c>
      <c r="J4062" s="996"/>
      <c r="K4062" s="997" t="str">
        <f t="shared" si="986"/>
        <v>Cap.5 Pct.1 Rd.225 Col.3</v>
      </c>
      <c r="L4062" s="1000">
        <f t="shared" si="982"/>
        <v>0</v>
      </c>
      <c r="M4062" s="1000">
        <f t="shared" si="983"/>
        <v>0</v>
      </c>
      <c r="N4062" s="1725" t="s">
        <v>4249</v>
      </c>
      <c r="Z4062" s="1006" t="str">
        <f t="shared" si="985"/>
        <v xml:space="preserve">Cap.5 Pct.1:  Daca cheltuielile cu personalul (Col.2) # 0, atunci Cifra de afaceri (Col.1) # 0 si invers, pentru Rd.(1 la n). </v>
      </c>
      <c r="AA4062" s="2205">
        <f t="shared" si="981"/>
        <v>1</v>
      </c>
      <c r="AB4062" s="3036">
        <v>187</v>
      </c>
    </row>
    <row r="4063" spans="1:28" x14ac:dyDescent="0.25">
      <c r="A4063" s="1708">
        <f t="shared" ca="1" si="984"/>
        <v>0</v>
      </c>
      <c r="B4063" s="1708">
        <f t="shared" si="987"/>
        <v>10187226</v>
      </c>
      <c r="C4063" s="1002">
        <v>187</v>
      </c>
      <c r="D4063" s="1796" t="s">
        <v>446</v>
      </c>
      <c r="E4063" s="994">
        <v>226</v>
      </c>
      <c r="F4063" s="995" t="s">
        <v>3974</v>
      </c>
      <c r="G4063" s="994"/>
      <c r="H4063" s="996" t="s">
        <v>346</v>
      </c>
      <c r="I4063" s="1091" t="s">
        <v>9072</v>
      </c>
      <c r="J4063" s="996"/>
      <c r="K4063" s="997" t="str">
        <f t="shared" si="986"/>
        <v>Cap.5 Pct.1 Rd.226 Col.3</v>
      </c>
      <c r="L4063" s="1000">
        <f t="shared" si="982"/>
        <v>0</v>
      </c>
      <c r="M4063" s="1000">
        <f t="shared" si="983"/>
        <v>0</v>
      </c>
      <c r="N4063" s="1725" t="s">
        <v>4249</v>
      </c>
      <c r="Z4063" s="1006" t="str">
        <f t="shared" si="985"/>
        <v xml:space="preserve">Cap.5 Pct.1:  Daca cheltuielile cu personalul (Col.2) # 0, atunci Cifra de afaceri (Col.1) # 0 si invers, pentru Rd.(1 la n). </v>
      </c>
      <c r="AA4063" s="2205">
        <f t="shared" si="981"/>
        <v>1</v>
      </c>
      <c r="AB4063" s="3036">
        <v>187</v>
      </c>
    </row>
    <row r="4064" spans="1:28" x14ac:dyDescent="0.25">
      <c r="A4064" s="1708">
        <f t="shared" ca="1" si="984"/>
        <v>0</v>
      </c>
      <c r="B4064" s="1708">
        <f t="shared" si="987"/>
        <v>10187227</v>
      </c>
      <c r="C4064" s="1002">
        <v>187</v>
      </c>
      <c r="D4064" s="1796" t="s">
        <v>446</v>
      </c>
      <c r="E4064" s="994">
        <v>227</v>
      </c>
      <c r="F4064" s="995" t="s">
        <v>3974</v>
      </c>
      <c r="G4064" s="994"/>
      <c r="H4064" s="996" t="s">
        <v>346</v>
      </c>
      <c r="I4064" s="1091" t="s">
        <v>9073</v>
      </c>
      <c r="J4064" s="996"/>
      <c r="K4064" s="997" t="str">
        <f t="shared" si="986"/>
        <v>Cap.5 Pct.1 Rd.227 Col.3</v>
      </c>
      <c r="L4064" s="1000">
        <f t="shared" si="982"/>
        <v>0</v>
      </c>
      <c r="M4064" s="1000">
        <f t="shared" si="983"/>
        <v>0</v>
      </c>
      <c r="N4064" s="1725" t="s">
        <v>4249</v>
      </c>
      <c r="Z4064" s="1006" t="str">
        <f t="shared" si="985"/>
        <v xml:space="preserve">Cap.5 Pct.1:  Daca cheltuielile cu personalul (Col.2) # 0, atunci Cifra de afaceri (Col.1) # 0 si invers, pentru Rd.(1 la n). </v>
      </c>
      <c r="AA4064" s="2205">
        <f t="shared" si="981"/>
        <v>1</v>
      </c>
      <c r="AB4064" s="3036">
        <v>187</v>
      </c>
    </row>
    <row r="4065" spans="1:28" x14ac:dyDescent="0.25">
      <c r="A4065" s="1708">
        <f t="shared" ca="1" si="984"/>
        <v>0</v>
      </c>
      <c r="B4065" s="1708">
        <f t="shared" si="987"/>
        <v>10187228</v>
      </c>
      <c r="C4065" s="1002">
        <v>187</v>
      </c>
      <c r="D4065" s="1796" t="s">
        <v>446</v>
      </c>
      <c r="E4065" s="994">
        <v>228</v>
      </c>
      <c r="F4065" s="995" t="s">
        <v>3974</v>
      </c>
      <c r="G4065" s="994"/>
      <c r="H4065" s="996" t="s">
        <v>346</v>
      </c>
      <c r="I4065" s="1091" t="s">
        <v>9074</v>
      </c>
      <c r="J4065" s="996"/>
      <c r="K4065" s="997" t="str">
        <f t="shared" si="986"/>
        <v>Cap.5 Pct.1 Rd.228 Col.3</v>
      </c>
      <c r="L4065" s="1000">
        <f t="shared" si="982"/>
        <v>0</v>
      </c>
      <c r="M4065" s="1000">
        <f t="shared" si="983"/>
        <v>0</v>
      </c>
      <c r="N4065" s="1725" t="s">
        <v>4249</v>
      </c>
      <c r="Z4065" s="1006" t="str">
        <f t="shared" si="985"/>
        <v xml:space="preserve">Cap.5 Pct.1:  Daca cheltuielile cu personalul (Col.2) # 0, atunci Cifra de afaceri (Col.1) # 0 si invers, pentru Rd.(1 la n). </v>
      </c>
      <c r="AA4065" s="2205">
        <f t="shared" si="981"/>
        <v>1</v>
      </c>
      <c r="AB4065" s="3036">
        <v>187</v>
      </c>
    </row>
    <row r="4066" spans="1:28" x14ac:dyDescent="0.25">
      <c r="A4066" s="1708">
        <f t="shared" ca="1" si="984"/>
        <v>0</v>
      </c>
      <c r="B4066" s="1708">
        <f t="shared" si="987"/>
        <v>10187229</v>
      </c>
      <c r="C4066" s="1002">
        <v>187</v>
      </c>
      <c r="D4066" s="1796" t="s">
        <v>446</v>
      </c>
      <c r="E4066" s="994">
        <v>229</v>
      </c>
      <c r="F4066" s="995" t="s">
        <v>3974</v>
      </c>
      <c r="G4066" s="994"/>
      <c r="H4066" s="996" t="s">
        <v>346</v>
      </c>
      <c r="I4066" s="1091" t="s">
        <v>9075</v>
      </c>
      <c r="J4066" s="996"/>
      <c r="K4066" s="997" t="str">
        <f t="shared" si="986"/>
        <v>Cap.5 Pct.1 Rd.229 Col.3</v>
      </c>
      <c r="L4066" s="1000">
        <f t="shared" si="982"/>
        <v>0</v>
      </c>
      <c r="M4066" s="1000">
        <f t="shared" si="983"/>
        <v>0</v>
      </c>
      <c r="N4066" s="1725" t="s">
        <v>4249</v>
      </c>
      <c r="Z4066" s="1006" t="str">
        <f t="shared" si="985"/>
        <v xml:space="preserve">Cap.5 Pct.1:  Daca cheltuielile cu personalul (Col.2) # 0, atunci Cifra de afaceri (Col.1) # 0 si invers, pentru Rd.(1 la n). </v>
      </c>
      <c r="AA4066" s="2205">
        <f t="shared" si="981"/>
        <v>1</v>
      </c>
      <c r="AB4066" s="3036">
        <v>187</v>
      </c>
    </row>
    <row r="4067" spans="1:28" x14ac:dyDescent="0.25">
      <c r="A4067" s="1708">
        <f t="shared" ca="1" si="984"/>
        <v>0</v>
      </c>
      <c r="B4067" s="1708">
        <f t="shared" si="987"/>
        <v>10187230</v>
      </c>
      <c r="C4067" s="1002">
        <v>187</v>
      </c>
      <c r="D4067" s="1796" t="s">
        <v>446</v>
      </c>
      <c r="E4067" s="994">
        <v>230</v>
      </c>
      <c r="F4067" s="995" t="s">
        <v>3974</v>
      </c>
      <c r="G4067" s="994"/>
      <c r="H4067" s="996" t="s">
        <v>346</v>
      </c>
      <c r="I4067" s="1091" t="s">
        <v>9076</v>
      </c>
      <c r="J4067" s="996"/>
      <c r="K4067" s="997" t="str">
        <f t="shared" si="986"/>
        <v>Cap.5 Pct.1 Rd.230 Col.3</v>
      </c>
      <c r="L4067" s="1000">
        <f t="shared" si="982"/>
        <v>0</v>
      </c>
      <c r="M4067" s="1000">
        <f t="shared" si="983"/>
        <v>0</v>
      </c>
      <c r="N4067" s="1725" t="s">
        <v>4249</v>
      </c>
      <c r="Z4067" s="1006" t="str">
        <f t="shared" si="985"/>
        <v xml:space="preserve">Cap.5 Pct.1:  Daca cheltuielile cu personalul (Col.2) # 0, atunci Cifra de afaceri (Col.1) # 0 si invers, pentru Rd.(1 la n). </v>
      </c>
      <c r="AA4067" s="2205">
        <f t="shared" si="981"/>
        <v>1</v>
      </c>
      <c r="AB4067" s="3036">
        <v>187</v>
      </c>
    </row>
    <row r="4068" spans="1:28" x14ac:dyDescent="0.25">
      <c r="A4068" s="1708">
        <f t="shared" ca="1" si="984"/>
        <v>0</v>
      </c>
      <c r="B4068" s="1708">
        <f t="shared" si="987"/>
        <v>10187231</v>
      </c>
      <c r="C4068" s="1002">
        <v>187</v>
      </c>
      <c r="D4068" s="1796" t="s">
        <v>446</v>
      </c>
      <c r="E4068" s="994">
        <v>231</v>
      </c>
      <c r="F4068" s="995" t="s">
        <v>3974</v>
      </c>
      <c r="G4068" s="994"/>
      <c r="H4068" s="996" t="s">
        <v>346</v>
      </c>
      <c r="I4068" s="1091" t="s">
        <v>9077</v>
      </c>
      <c r="J4068" s="996"/>
      <c r="K4068" s="997" t="str">
        <f t="shared" si="986"/>
        <v>Cap.5 Pct.1 Rd.231 Col.3</v>
      </c>
      <c r="L4068" s="1000">
        <f t="shared" si="982"/>
        <v>0</v>
      </c>
      <c r="M4068" s="1000">
        <f t="shared" si="983"/>
        <v>0</v>
      </c>
      <c r="N4068" s="1725" t="s">
        <v>4249</v>
      </c>
      <c r="Z4068" s="1006" t="str">
        <f t="shared" si="985"/>
        <v xml:space="preserve">Cap.5 Pct.1:  Daca cheltuielile cu personalul (Col.2) # 0, atunci Cifra de afaceri (Col.1) # 0 si invers, pentru Rd.(1 la n). </v>
      </c>
      <c r="AA4068" s="2205">
        <f t="shared" si="981"/>
        <v>1</v>
      </c>
      <c r="AB4068" s="3036">
        <v>187</v>
      </c>
    </row>
    <row r="4069" spans="1:28" x14ac:dyDescent="0.25">
      <c r="A4069" s="1708">
        <f t="shared" ca="1" si="984"/>
        <v>0</v>
      </c>
      <c r="B4069" s="1708">
        <f t="shared" si="987"/>
        <v>10187232</v>
      </c>
      <c r="C4069" s="1002">
        <v>187</v>
      </c>
      <c r="D4069" s="1796" t="s">
        <v>446</v>
      </c>
      <c r="E4069" s="994">
        <v>232</v>
      </c>
      <c r="F4069" s="995" t="s">
        <v>3974</v>
      </c>
      <c r="G4069" s="994"/>
      <c r="H4069" s="996" t="s">
        <v>346</v>
      </c>
      <c r="I4069" s="1091" t="s">
        <v>9078</v>
      </c>
      <c r="J4069" s="996"/>
      <c r="K4069" s="997" t="str">
        <f t="shared" ref="K4069:K4100" si="988">"Cap.5 Pct.1 Rd."&amp;E4069&amp;" Col.3"</f>
        <v>Cap.5 Pct.1 Rd.232 Col.3</v>
      </c>
      <c r="L4069" s="1000">
        <f t="shared" si="982"/>
        <v>0</v>
      </c>
      <c r="M4069" s="1000">
        <f t="shared" si="983"/>
        <v>0</v>
      </c>
      <c r="N4069" s="1725" t="s">
        <v>4249</v>
      </c>
      <c r="Z4069" s="1006" t="str">
        <f t="shared" si="985"/>
        <v xml:space="preserve">Cap.5 Pct.1:  Daca cheltuielile cu personalul (Col.2) # 0, atunci Cifra de afaceri (Col.1) # 0 si invers, pentru Rd.(1 la n). </v>
      </c>
      <c r="AA4069" s="2205">
        <f t="shared" si="981"/>
        <v>1</v>
      </c>
      <c r="AB4069" s="3036">
        <v>187</v>
      </c>
    </row>
    <row r="4070" spans="1:28" x14ac:dyDescent="0.25">
      <c r="A4070" s="1708">
        <f t="shared" ca="1" si="984"/>
        <v>0</v>
      </c>
      <c r="B4070" s="1708">
        <f t="shared" si="987"/>
        <v>10187233</v>
      </c>
      <c r="C4070" s="1002">
        <v>187</v>
      </c>
      <c r="D4070" s="1796" t="s">
        <v>446</v>
      </c>
      <c r="E4070" s="994">
        <v>233</v>
      </c>
      <c r="F4070" s="995" t="s">
        <v>3974</v>
      </c>
      <c r="G4070" s="994"/>
      <c r="H4070" s="996" t="s">
        <v>346</v>
      </c>
      <c r="I4070" s="1091" t="s">
        <v>9079</v>
      </c>
      <c r="J4070" s="996"/>
      <c r="K4070" s="997" t="str">
        <f t="shared" si="988"/>
        <v>Cap.5 Pct.1 Rd.233 Col.3</v>
      </c>
      <c r="L4070" s="1000">
        <f t="shared" si="982"/>
        <v>0</v>
      </c>
      <c r="M4070" s="1000">
        <f t="shared" si="983"/>
        <v>0</v>
      </c>
      <c r="N4070" s="1725" t="s">
        <v>4249</v>
      </c>
      <c r="Z4070" s="1006" t="str">
        <f t="shared" si="985"/>
        <v xml:space="preserve">Cap.5 Pct.1:  Daca cheltuielile cu personalul (Col.2) # 0, atunci Cifra de afaceri (Col.1) # 0 si invers, pentru Rd.(1 la n). </v>
      </c>
      <c r="AA4070" s="2205">
        <f t="shared" si="981"/>
        <v>1</v>
      </c>
      <c r="AB4070" s="3036">
        <v>187</v>
      </c>
    </row>
    <row r="4071" spans="1:28" x14ac:dyDescent="0.25">
      <c r="A4071" s="1708">
        <f t="shared" ca="1" si="984"/>
        <v>0</v>
      </c>
      <c r="B4071" s="1708">
        <f t="shared" si="987"/>
        <v>10187234</v>
      </c>
      <c r="C4071" s="1002">
        <v>187</v>
      </c>
      <c r="D4071" s="1796" t="s">
        <v>446</v>
      </c>
      <c r="E4071" s="994">
        <v>234</v>
      </c>
      <c r="F4071" s="995" t="s">
        <v>3974</v>
      </c>
      <c r="G4071" s="994"/>
      <c r="H4071" s="996" t="s">
        <v>346</v>
      </c>
      <c r="I4071" s="1091" t="s">
        <v>9080</v>
      </c>
      <c r="J4071" s="996"/>
      <c r="K4071" s="997" t="str">
        <f t="shared" si="988"/>
        <v>Cap.5 Pct.1 Rd.234 Col.3</v>
      </c>
      <c r="L4071" s="1000">
        <f t="shared" si="982"/>
        <v>0</v>
      </c>
      <c r="M4071" s="1000">
        <f t="shared" si="983"/>
        <v>0</v>
      </c>
      <c r="N4071" s="1725" t="s">
        <v>4249</v>
      </c>
      <c r="Z4071" s="1006" t="str">
        <f t="shared" si="985"/>
        <v xml:space="preserve">Cap.5 Pct.1:  Daca cheltuielile cu personalul (Col.2) # 0, atunci Cifra de afaceri (Col.1) # 0 si invers, pentru Rd.(1 la n). </v>
      </c>
      <c r="AA4071" s="2205">
        <f t="shared" si="981"/>
        <v>1</v>
      </c>
      <c r="AB4071" s="3036">
        <v>187</v>
      </c>
    </row>
    <row r="4072" spans="1:28" x14ac:dyDescent="0.25">
      <c r="A4072" s="1708">
        <f t="shared" ca="1" si="984"/>
        <v>0</v>
      </c>
      <c r="B4072" s="1708">
        <f t="shared" si="987"/>
        <v>10187235</v>
      </c>
      <c r="C4072" s="1002">
        <v>187</v>
      </c>
      <c r="D4072" s="1796" t="s">
        <v>446</v>
      </c>
      <c r="E4072" s="994">
        <v>235</v>
      </c>
      <c r="F4072" s="995" t="s">
        <v>3974</v>
      </c>
      <c r="G4072" s="994"/>
      <c r="H4072" s="996" t="s">
        <v>346</v>
      </c>
      <c r="I4072" s="1091" t="s">
        <v>9081</v>
      </c>
      <c r="J4072" s="996"/>
      <c r="K4072" s="997" t="str">
        <f t="shared" si="988"/>
        <v>Cap.5 Pct.1 Rd.235 Col.3</v>
      </c>
      <c r="L4072" s="1000">
        <f t="shared" si="982"/>
        <v>0</v>
      </c>
      <c r="M4072" s="1000">
        <f t="shared" si="983"/>
        <v>0</v>
      </c>
      <c r="N4072" s="1725" t="s">
        <v>4249</v>
      </c>
      <c r="Z4072" s="1006" t="str">
        <f t="shared" si="985"/>
        <v xml:space="preserve">Cap.5 Pct.1:  Daca cheltuielile cu personalul (Col.2) # 0, atunci Cifra de afaceri (Col.1) # 0 si invers, pentru Rd.(1 la n). </v>
      </c>
      <c r="AA4072" s="2205">
        <f t="shared" si="981"/>
        <v>1</v>
      </c>
      <c r="AB4072" s="3036">
        <v>187</v>
      </c>
    </row>
    <row r="4073" spans="1:28" x14ac:dyDescent="0.25">
      <c r="A4073" s="1708">
        <f t="shared" ca="1" si="984"/>
        <v>0</v>
      </c>
      <c r="B4073" s="1708">
        <f t="shared" si="987"/>
        <v>10187236</v>
      </c>
      <c r="C4073" s="1002">
        <v>187</v>
      </c>
      <c r="D4073" s="1796" t="s">
        <v>446</v>
      </c>
      <c r="E4073" s="994">
        <v>236</v>
      </c>
      <c r="F4073" s="995" t="s">
        <v>3974</v>
      </c>
      <c r="G4073" s="994"/>
      <c r="H4073" s="996" t="s">
        <v>346</v>
      </c>
      <c r="I4073" s="1091" t="s">
        <v>9082</v>
      </c>
      <c r="J4073" s="996"/>
      <c r="K4073" s="997" t="str">
        <f t="shared" si="988"/>
        <v>Cap.5 Pct.1 Rd.236 Col.3</v>
      </c>
      <c r="L4073" s="1000">
        <f t="shared" si="982"/>
        <v>0</v>
      </c>
      <c r="M4073" s="1000">
        <f t="shared" si="983"/>
        <v>0</v>
      </c>
      <c r="N4073" s="1725" t="s">
        <v>4249</v>
      </c>
      <c r="Z4073" s="1006" t="str">
        <f t="shared" si="985"/>
        <v xml:space="preserve">Cap.5 Pct.1:  Daca cheltuielile cu personalul (Col.2) # 0, atunci Cifra de afaceri (Col.1) # 0 si invers, pentru Rd.(1 la n). </v>
      </c>
      <c r="AA4073" s="2205">
        <f t="shared" si="981"/>
        <v>1</v>
      </c>
      <c r="AB4073" s="3036">
        <v>187</v>
      </c>
    </row>
    <row r="4074" spans="1:28" x14ac:dyDescent="0.25">
      <c r="A4074" s="1708">
        <f t="shared" ca="1" si="984"/>
        <v>0</v>
      </c>
      <c r="B4074" s="1708">
        <f t="shared" si="987"/>
        <v>10187237</v>
      </c>
      <c r="C4074" s="1002">
        <v>187</v>
      </c>
      <c r="D4074" s="1796" t="s">
        <v>446</v>
      </c>
      <c r="E4074" s="994">
        <v>237</v>
      </c>
      <c r="F4074" s="995" t="s">
        <v>3974</v>
      </c>
      <c r="G4074" s="994"/>
      <c r="H4074" s="996" t="s">
        <v>346</v>
      </c>
      <c r="I4074" s="1091" t="s">
        <v>9083</v>
      </c>
      <c r="J4074" s="996"/>
      <c r="K4074" s="997" t="str">
        <f t="shared" si="988"/>
        <v>Cap.5 Pct.1 Rd.237 Col.3</v>
      </c>
      <c r="L4074" s="1000">
        <f t="shared" si="982"/>
        <v>0</v>
      </c>
      <c r="M4074" s="1000">
        <f t="shared" si="983"/>
        <v>0</v>
      </c>
      <c r="N4074" s="1725" t="s">
        <v>4249</v>
      </c>
      <c r="Z4074" s="1006" t="str">
        <f t="shared" si="985"/>
        <v xml:space="preserve">Cap.5 Pct.1:  Daca cheltuielile cu personalul (Col.2) # 0, atunci Cifra de afaceri (Col.1) # 0 si invers, pentru Rd.(1 la n). </v>
      </c>
      <c r="AA4074" s="2205">
        <f t="shared" si="981"/>
        <v>1</v>
      </c>
      <c r="AB4074" s="3036">
        <v>187</v>
      </c>
    </row>
    <row r="4075" spans="1:28" x14ac:dyDescent="0.25">
      <c r="A4075" s="1708">
        <f t="shared" ca="1" si="984"/>
        <v>0</v>
      </c>
      <c r="B4075" s="1708">
        <f t="shared" si="987"/>
        <v>10187238</v>
      </c>
      <c r="C4075" s="1002">
        <v>187</v>
      </c>
      <c r="D4075" s="1796" t="s">
        <v>446</v>
      </c>
      <c r="E4075" s="994">
        <v>238</v>
      </c>
      <c r="F4075" s="995" t="s">
        <v>3974</v>
      </c>
      <c r="G4075" s="994"/>
      <c r="H4075" s="996" t="s">
        <v>346</v>
      </c>
      <c r="I4075" s="1091" t="s">
        <v>9084</v>
      </c>
      <c r="J4075" s="996"/>
      <c r="K4075" s="997" t="str">
        <f t="shared" si="988"/>
        <v>Cap.5 Pct.1 Rd.238 Col.3</v>
      </c>
      <c r="L4075" s="1000">
        <f t="shared" si="982"/>
        <v>0</v>
      </c>
      <c r="M4075" s="1000">
        <f t="shared" si="983"/>
        <v>0</v>
      </c>
      <c r="N4075" s="1725" t="s">
        <v>4249</v>
      </c>
      <c r="Z4075" s="1006" t="str">
        <f t="shared" si="985"/>
        <v xml:space="preserve">Cap.5 Pct.1:  Daca cheltuielile cu personalul (Col.2) # 0, atunci Cifra de afaceri (Col.1) # 0 si invers, pentru Rd.(1 la n). </v>
      </c>
      <c r="AA4075" s="2205">
        <f t="shared" si="981"/>
        <v>1</v>
      </c>
      <c r="AB4075" s="3036">
        <v>187</v>
      </c>
    </row>
    <row r="4076" spans="1:28" x14ac:dyDescent="0.25">
      <c r="A4076" s="1708">
        <f t="shared" ca="1" si="984"/>
        <v>0</v>
      </c>
      <c r="B4076" s="1708">
        <f t="shared" si="987"/>
        <v>10187239</v>
      </c>
      <c r="C4076" s="1002">
        <v>187</v>
      </c>
      <c r="D4076" s="1796" t="s">
        <v>446</v>
      </c>
      <c r="E4076" s="994">
        <v>239</v>
      </c>
      <c r="F4076" s="995" t="s">
        <v>3974</v>
      </c>
      <c r="G4076" s="994"/>
      <c r="H4076" s="996" t="s">
        <v>346</v>
      </c>
      <c r="I4076" s="1091" t="s">
        <v>9085</v>
      </c>
      <c r="J4076" s="996"/>
      <c r="K4076" s="997" t="str">
        <f t="shared" si="988"/>
        <v>Cap.5 Pct.1 Rd.239 Col.3</v>
      </c>
      <c r="L4076" s="1000">
        <f t="shared" si="982"/>
        <v>0</v>
      </c>
      <c r="M4076" s="1000">
        <f t="shared" si="983"/>
        <v>0</v>
      </c>
      <c r="N4076" s="1725" t="s">
        <v>4249</v>
      </c>
      <c r="Z4076" s="1006" t="str">
        <f t="shared" si="985"/>
        <v xml:space="preserve">Cap.5 Pct.1:  Daca cheltuielile cu personalul (Col.2) # 0, atunci Cifra de afaceri (Col.1) # 0 si invers, pentru Rd.(1 la n). </v>
      </c>
      <c r="AA4076" s="2205">
        <f t="shared" si="981"/>
        <v>1</v>
      </c>
      <c r="AB4076" s="3036">
        <v>187</v>
      </c>
    </row>
    <row r="4077" spans="1:28" x14ac:dyDescent="0.25">
      <c r="A4077" s="1708">
        <f t="shared" ca="1" si="984"/>
        <v>0</v>
      </c>
      <c r="B4077" s="1708">
        <f t="shared" si="987"/>
        <v>10187240</v>
      </c>
      <c r="C4077" s="1002">
        <v>187</v>
      </c>
      <c r="D4077" s="1796" t="s">
        <v>446</v>
      </c>
      <c r="E4077" s="994">
        <v>240</v>
      </c>
      <c r="F4077" s="995" t="s">
        <v>3974</v>
      </c>
      <c r="G4077" s="994"/>
      <c r="H4077" s="996" t="s">
        <v>346</v>
      </c>
      <c r="I4077" s="1091" t="s">
        <v>9086</v>
      </c>
      <c r="J4077" s="996"/>
      <c r="K4077" s="997" t="str">
        <f t="shared" si="988"/>
        <v>Cap.5 Pct.1 Rd.240 Col.3</v>
      </c>
      <c r="L4077" s="1000">
        <f t="shared" si="982"/>
        <v>0</v>
      </c>
      <c r="M4077" s="1000">
        <f t="shared" si="983"/>
        <v>0</v>
      </c>
      <c r="N4077" s="1725" t="s">
        <v>4249</v>
      </c>
      <c r="Z4077" s="1006" t="str">
        <f t="shared" si="985"/>
        <v xml:space="preserve">Cap.5 Pct.1:  Daca cheltuielile cu personalul (Col.2) # 0, atunci Cifra de afaceri (Col.1) # 0 si invers, pentru Rd.(1 la n). </v>
      </c>
      <c r="AA4077" s="2205">
        <f t="shared" si="981"/>
        <v>1</v>
      </c>
      <c r="AB4077" s="3036">
        <v>187</v>
      </c>
    </row>
    <row r="4078" spans="1:28" x14ac:dyDescent="0.25">
      <c r="A4078" s="1708">
        <f t="shared" ca="1" si="984"/>
        <v>0</v>
      </c>
      <c r="B4078" s="1708">
        <f t="shared" si="987"/>
        <v>10187241</v>
      </c>
      <c r="C4078" s="1002">
        <v>187</v>
      </c>
      <c r="D4078" s="1796" t="s">
        <v>446</v>
      </c>
      <c r="E4078" s="994">
        <v>241</v>
      </c>
      <c r="F4078" s="995" t="s">
        <v>3974</v>
      </c>
      <c r="G4078" s="994"/>
      <c r="H4078" s="996" t="s">
        <v>346</v>
      </c>
      <c r="I4078" s="1091" t="s">
        <v>9087</v>
      </c>
      <c r="J4078" s="996"/>
      <c r="K4078" s="997" t="str">
        <f t="shared" si="988"/>
        <v>Cap.5 Pct.1 Rd.241 Col.3</v>
      </c>
      <c r="L4078" s="1000">
        <f t="shared" si="982"/>
        <v>0</v>
      </c>
      <c r="M4078" s="1000">
        <f t="shared" si="983"/>
        <v>0</v>
      </c>
      <c r="N4078" s="1725" t="s">
        <v>4249</v>
      </c>
      <c r="Z4078" s="1006" t="str">
        <f t="shared" si="985"/>
        <v xml:space="preserve">Cap.5 Pct.1:  Daca cheltuielile cu personalul (Col.2) # 0, atunci Cifra de afaceri (Col.1) # 0 si invers, pentru Rd.(1 la n). </v>
      </c>
      <c r="AA4078" s="2205">
        <f t="shared" si="981"/>
        <v>1</v>
      </c>
      <c r="AB4078" s="3036">
        <v>187</v>
      </c>
    </row>
    <row r="4079" spans="1:28" x14ac:dyDescent="0.25">
      <c r="A4079" s="1708">
        <f t="shared" ca="1" si="984"/>
        <v>0</v>
      </c>
      <c r="B4079" s="1708">
        <f t="shared" si="987"/>
        <v>10187242</v>
      </c>
      <c r="C4079" s="1002">
        <v>187</v>
      </c>
      <c r="D4079" s="1796" t="s">
        <v>446</v>
      </c>
      <c r="E4079" s="994">
        <v>242</v>
      </c>
      <c r="F4079" s="995" t="s">
        <v>3974</v>
      </c>
      <c r="G4079" s="994"/>
      <c r="H4079" s="996" t="s">
        <v>346</v>
      </c>
      <c r="I4079" s="1091" t="s">
        <v>9088</v>
      </c>
      <c r="J4079" s="996"/>
      <c r="K4079" s="997" t="str">
        <f t="shared" si="988"/>
        <v>Cap.5 Pct.1 Rd.242 Col.3</v>
      </c>
      <c r="L4079" s="1000">
        <f t="shared" si="982"/>
        <v>0</v>
      </c>
      <c r="M4079" s="1000">
        <f t="shared" si="983"/>
        <v>0</v>
      </c>
      <c r="N4079" s="1725" t="s">
        <v>4249</v>
      </c>
      <c r="Z4079" s="1006" t="str">
        <f t="shared" si="985"/>
        <v xml:space="preserve">Cap.5 Pct.1:  Daca cheltuielile cu personalul (Col.2) # 0, atunci Cifra de afaceri (Col.1) # 0 si invers, pentru Rd.(1 la n). </v>
      </c>
      <c r="AA4079" s="2205">
        <f t="shared" si="981"/>
        <v>1</v>
      </c>
      <c r="AB4079" s="3036">
        <v>187</v>
      </c>
    </row>
    <row r="4080" spans="1:28" x14ac:dyDescent="0.25">
      <c r="A4080" s="1708">
        <f t="shared" ca="1" si="984"/>
        <v>0</v>
      </c>
      <c r="B4080" s="1708">
        <f t="shared" si="987"/>
        <v>10187243</v>
      </c>
      <c r="C4080" s="1002">
        <v>187</v>
      </c>
      <c r="D4080" s="1796" t="s">
        <v>446</v>
      </c>
      <c r="E4080" s="994">
        <v>243</v>
      </c>
      <c r="F4080" s="995" t="s">
        <v>3974</v>
      </c>
      <c r="G4080" s="994"/>
      <c r="H4080" s="996" t="s">
        <v>346</v>
      </c>
      <c r="I4080" s="1091" t="s">
        <v>9089</v>
      </c>
      <c r="J4080" s="996"/>
      <c r="K4080" s="997" t="str">
        <f t="shared" si="988"/>
        <v>Cap.5 Pct.1 Rd.243 Col.3</v>
      </c>
      <c r="L4080" s="1000">
        <f t="shared" si="982"/>
        <v>0</v>
      </c>
      <c r="M4080" s="1000">
        <f t="shared" si="983"/>
        <v>0</v>
      </c>
      <c r="N4080" s="1725" t="s">
        <v>4249</v>
      </c>
      <c r="Z4080" s="1006" t="str">
        <f t="shared" si="985"/>
        <v xml:space="preserve">Cap.5 Pct.1:  Daca cheltuielile cu personalul (Col.2) # 0, atunci Cifra de afaceri (Col.1) # 0 si invers, pentru Rd.(1 la n). </v>
      </c>
      <c r="AA4080" s="2205">
        <f t="shared" si="981"/>
        <v>1</v>
      </c>
      <c r="AB4080" s="3036">
        <v>187</v>
      </c>
    </row>
    <row r="4081" spans="1:28" x14ac:dyDescent="0.25">
      <c r="A4081" s="1708">
        <f t="shared" ca="1" si="984"/>
        <v>0</v>
      </c>
      <c r="B4081" s="1708">
        <f t="shared" si="987"/>
        <v>10187244</v>
      </c>
      <c r="C4081" s="1002">
        <v>187</v>
      </c>
      <c r="D4081" s="1796" t="s">
        <v>446</v>
      </c>
      <c r="E4081" s="994">
        <v>244</v>
      </c>
      <c r="F4081" s="995" t="s">
        <v>3974</v>
      </c>
      <c r="G4081" s="994"/>
      <c r="H4081" s="996" t="s">
        <v>346</v>
      </c>
      <c r="I4081" s="1091" t="s">
        <v>9090</v>
      </c>
      <c r="J4081" s="996"/>
      <c r="K4081" s="997" t="str">
        <f t="shared" si="988"/>
        <v>Cap.5 Pct.1 Rd.244 Col.3</v>
      </c>
      <c r="L4081" s="1000">
        <f t="shared" si="982"/>
        <v>0</v>
      </c>
      <c r="M4081" s="1000">
        <f t="shared" si="983"/>
        <v>0</v>
      </c>
      <c r="N4081" s="1725" t="s">
        <v>4249</v>
      </c>
      <c r="Z4081" s="1006" t="str">
        <f t="shared" si="985"/>
        <v xml:space="preserve">Cap.5 Pct.1:  Daca cheltuielile cu personalul (Col.2) # 0, atunci Cifra de afaceri (Col.1) # 0 si invers, pentru Rd.(1 la n). </v>
      </c>
      <c r="AA4081" s="2205">
        <f t="shared" si="981"/>
        <v>1</v>
      </c>
      <c r="AB4081" s="3036">
        <v>187</v>
      </c>
    </row>
    <row r="4082" spans="1:28" x14ac:dyDescent="0.25">
      <c r="A4082" s="1708">
        <f t="shared" ca="1" si="984"/>
        <v>0</v>
      </c>
      <c r="B4082" s="1708">
        <f t="shared" si="987"/>
        <v>10187245</v>
      </c>
      <c r="C4082" s="1002">
        <v>187</v>
      </c>
      <c r="D4082" s="1796" t="s">
        <v>446</v>
      </c>
      <c r="E4082" s="994">
        <v>245</v>
      </c>
      <c r="F4082" s="995" t="s">
        <v>3974</v>
      </c>
      <c r="G4082" s="994"/>
      <c r="H4082" s="996" t="s">
        <v>346</v>
      </c>
      <c r="I4082" s="1091" t="s">
        <v>9091</v>
      </c>
      <c r="J4082" s="996"/>
      <c r="K4082" s="997" t="str">
        <f t="shared" si="988"/>
        <v>Cap.5 Pct.1 Rd.245 Col.3</v>
      </c>
      <c r="L4082" s="1000">
        <f t="shared" si="982"/>
        <v>0</v>
      </c>
      <c r="M4082" s="1000">
        <f t="shared" si="983"/>
        <v>0</v>
      </c>
      <c r="N4082" s="1725" t="s">
        <v>4249</v>
      </c>
      <c r="Z4082" s="1006" t="str">
        <f t="shared" si="985"/>
        <v xml:space="preserve">Cap.5 Pct.1:  Daca cheltuielile cu personalul (Col.2) # 0, atunci Cifra de afaceri (Col.1) # 0 si invers, pentru Rd.(1 la n). </v>
      </c>
      <c r="AA4082" s="2205">
        <f t="shared" si="981"/>
        <v>1</v>
      </c>
      <c r="AB4082" s="3036">
        <v>187</v>
      </c>
    </row>
    <row r="4083" spans="1:28" x14ac:dyDescent="0.25">
      <c r="A4083" s="1708">
        <f t="shared" ca="1" si="984"/>
        <v>0</v>
      </c>
      <c r="B4083" s="1708">
        <f t="shared" si="987"/>
        <v>10187246</v>
      </c>
      <c r="C4083" s="1002">
        <v>187</v>
      </c>
      <c r="D4083" s="1796" t="s">
        <v>446</v>
      </c>
      <c r="E4083" s="994">
        <v>246</v>
      </c>
      <c r="F4083" s="995" t="s">
        <v>3974</v>
      </c>
      <c r="G4083" s="994"/>
      <c r="H4083" s="996" t="s">
        <v>346</v>
      </c>
      <c r="I4083" s="1091" t="s">
        <v>9092</v>
      </c>
      <c r="J4083" s="996"/>
      <c r="K4083" s="997" t="str">
        <f t="shared" si="988"/>
        <v>Cap.5 Pct.1 Rd.246 Col.3</v>
      </c>
      <c r="L4083" s="1000">
        <f t="shared" si="982"/>
        <v>0</v>
      </c>
      <c r="M4083" s="1000">
        <f t="shared" si="983"/>
        <v>0</v>
      </c>
      <c r="N4083" s="1725" t="s">
        <v>4249</v>
      </c>
      <c r="Z4083" s="1006" t="str">
        <f t="shared" si="985"/>
        <v xml:space="preserve">Cap.5 Pct.1:  Daca cheltuielile cu personalul (Col.2) # 0, atunci Cifra de afaceri (Col.1) # 0 si invers, pentru Rd.(1 la n). </v>
      </c>
      <c r="AA4083" s="2205">
        <f t="shared" si="981"/>
        <v>1</v>
      </c>
      <c r="AB4083" s="3036">
        <v>187</v>
      </c>
    </row>
    <row r="4084" spans="1:28" x14ac:dyDescent="0.25">
      <c r="A4084" s="1708">
        <f t="shared" ca="1" si="984"/>
        <v>0</v>
      </c>
      <c r="B4084" s="1708">
        <f t="shared" si="987"/>
        <v>10187247</v>
      </c>
      <c r="C4084" s="1002">
        <v>187</v>
      </c>
      <c r="D4084" s="1796" t="s">
        <v>446</v>
      </c>
      <c r="E4084" s="994">
        <v>247</v>
      </c>
      <c r="F4084" s="995" t="s">
        <v>3974</v>
      </c>
      <c r="G4084" s="994"/>
      <c r="H4084" s="996" t="s">
        <v>346</v>
      </c>
      <c r="I4084" s="1091" t="s">
        <v>9093</v>
      </c>
      <c r="J4084" s="996"/>
      <c r="K4084" s="997" t="str">
        <f t="shared" si="988"/>
        <v>Cap.5 Pct.1 Rd.247 Col.3</v>
      </c>
      <c r="L4084" s="1000">
        <f t="shared" si="982"/>
        <v>0</v>
      </c>
      <c r="M4084" s="1000">
        <f t="shared" si="983"/>
        <v>0</v>
      </c>
      <c r="N4084" s="1725" t="s">
        <v>4249</v>
      </c>
      <c r="Z4084" s="1006" t="str">
        <f t="shared" si="985"/>
        <v xml:space="preserve">Cap.5 Pct.1:  Daca cheltuielile cu personalul (Col.2) # 0, atunci Cifra de afaceri (Col.1) # 0 si invers, pentru Rd.(1 la n). </v>
      </c>
      <c r="AA4084" s="2205">
        <f t="shared" si="981"/>
        <v>1</v>
      </c>
      <c r="AB4084" s="3036">
        <v>187</v>
      </c>
    </row>
    <row r="4085" spans="1:28" x14ac:dyDescent="0.25">
      <c r="A4085" s="1708">
        <f t="shared" ca="1" si="984"/>
        <v>0</v>
      </c>
      <c r="B4085" s="1708">
        <f t="shared" si="987"/>
        <v>10187248</v>
      </c>
      <c r="C4085" s="1002">
        <v>187</v>
      </c>
      <c r="D4085" s="1796" t="s">
        <v>446</v>
      </c>
      <c r="E4085" s="994">
        <v>248</v>
      </c>
      <c r="F4085" s="995" t="s">
        <v>3974</v>
      </c>
      <c r="G4085" s="994"/>
      <c r="H4085" s="996" t="s">
        <v>346</v>
      </c>
      <c r="I4085" s="1091" t="s">
        <v>9094</v>
      </c>
      <c r="J4085" s="996"/>
      <c r="K4085" s="997" t="str">
        <f t="shared" si="988"/>
        <v>Cap.5 Pct.1 Rd.248 Col.3</v>
      </c>
      <c r="L4085" s="1000">
        <f t="shared" si="982"/>
        <v>0</v>
      </c>
      <c r="M4085" s="1000">
        <f t="shared" si="983"/>
        <v>0</v>
      </c>
      <c r="N4085" s="1725" t="s">
        <v>4249</v>
      </c>
      <c r="Z4085" s="1006" t="str">
        <f t="shared" si="985"/>
        <v xml:space="preserve">Cap.5 Pct.1:  Daca cheltuielile cu personalul (Col.2) # 0, atunci Cifra de afaceri (Col.1) # 0 si invers, pentru Rd.(1 la n). </v>
      </c>
      <c r="AA4085" s="2205">
        <f t="shared" si="981"/>
        <v>1</v>
      </c>
      <c r="AB4085" s="3036">
        <v>187</v>
      </c>
    </row>
    <row r="4086" spans="1:28" x14ac:dyDescent="0.25">
      <c r="A4086" s="1708">
        <f t="shared" ca="1" si="984"/>
        <v>0</v>
      </c>
      <c r="B4086" s="1708">
        <f t="shared" si="987"/>
        <v>10187249</v>
      </c>
      <c r="C4086" s="1002">
        <v>187</v>
      </c>
      <c r="D4086" s="1796" t="s">
        <v>446</v>
      </c>
      <c r="E4086" s="994">
        <v>249</v>
      </c>
      <c r="F4086" s="995" t="s">
        <v>3974</v>
      </c>
      <c r="G4086" s="994"/>
      <c r="H4086" s="996" t="s">
        <v>346</v>
      </c>
      <c r="I4086" s="1091" t="s">
        <v>9095</v>
      </c>
      <c r="J4086" s="996"/>
      <c r="K4086" s="997" t="str">
        <f t="shared" si="988"/>
        <v>Cap.5 Pct.1 Rd.249 Col.3</v>
      </c>
      <c r="L4086" s="1000">
        <f t="shared" si="982"/>
        <v>0</v>
      </c>
      <c r="M4086" s="1000">
        <f t="shared" si="983"/>
        <v>0</v>
      </c>
      <c r="N4086" s="1725" t="s">
        <v>4249</v>
      </c>
      <c r="Z4086" s="1006" t="str">
        <f t="shared" si="985"/>
        <v xml:space="preserve">Cap.5 Pct.1:  Daca cheltuielile cu personalul (Col.2) # 0, atunci Cifra de afaceri (Col.1) # 0 si invers, pentru Rd.(1 la n). </v>
      </c>
      <c r="AA4086" s="2205">
        <f t="shared" si="981"/>
        <v>1</v>
      </c>
      <c r="AB4086" s="3036">
        <v>187</v>
      </c>
    </row>
    <row r="4087" spans="1:28" x14ac:dyDescent="0.25">
      <c r="A4087" s="1708">
        <f t="shared" ca="1" si="984"/>
        <v>0</v>
      </c>
      <c r="B4087" s="1708">
        <f t="shared" si="987"/>
        <v>10187250</v>
      </c>
      <c r="C4087" s="1002">
        <v>187</v>
      </c>
      <c r="D4087" s="1796" t="s">
        <v>446</v>
      </c>
      <c r="E4087" s="994">
        <v>250</v>
      </c>
      <c r="F4087" s="995" t="s">
        <v>3974</v>
      </c>
      <c r="G4087" s="994"/>
      <c r="H4087" s="996" t="s">
        <v>346</v>
      </c>
      <c r="I4087" s="1091" t="s">
        <v>9096</v>
      </c>
      <c r="J4087" s="996"/>
      <c r="K4087" s="997" t="str">
        <f t="shared" si="988"/>
        <v>Cap.5 Pct.1 Rd.250 Col.3</v>
      </c>
      <c r="L4087" s="1000">
        <f t="shared" si="982"/>
        <v>0</v>
      </c>
      <c r="M4087" s="1000">
        <f t="shared" si="983"/>
        <v>0</v>
      </c>
      <c r="N4087" s="1725" t="s">
        <v>4249</v>
      </c>
      <c r="Z4087" s="1006" t="str">
        <f t="shared" si="985"/>
        <v xml:space="preserve">Cap.5 Pct.1:  Daca cheltuielile cu personalul (Col.2) # 0, atunci Cifra de afaceri (Col.1) # 0 si invers, pentru Rd.(1 la n). </v>
      </c>
      <c r="AA4087" s="2205">
        <f t="shared" si="981"/>
        <v>1</v>
      </c>
      <c r="AB4087" s="3036">
        <v>187</v>
      </c>
    </row>
    <row r="4088" spans="1:28" x14ac:dyDescent="0.25">
      <c r="A4088" s="1708">
        <f t="shared" ca="1" si="984"/>
        <v>0</v>
      </c>
      <c r="B4088" s="1708">
        <f t="shared" si="987"/>
        <v>10187251</v>
      </c>
      <c r="C4088" s="1002">
        <v>187</v>
      </c>
      <c r="D4088" s="1796" t="s">
        <v>446</v>
      </c>
      <c r="E4088" s="994">
        <v>251</v>
      </c>
      <c r="F4088" s="995" t="s">
        <v>3974</v>
      </c>
      <c r="G4088" s="994"/>
      <c r="H4088" s="996" t="s">
        <v>346</v>
      </c>
      <c r="I4088" s="1091" t="s">
        <v>9097</v>
      </c>
      <c r="J4088" s="996"/>
      <c r="K4088" s="997" t="str">
        <f t="shared" si="988"/>
        <v>Cap.5 Pct.1 Rd.251 Col.3</v>
      </c>
      <c r="L4088" s="1000">
        <f t="shared" si="982"/>
        <v>0</v>
      </c>
      <c r="M4088" s="1000">
        <f t="shared" si="983"/>
        <v>0</v>
      </c>
      <c r="N4088" s="1725" t="s">
        <v>4249</v>
      </c>
      <c r="Z4088" s="1006" t="str">
        <f t="shared" si="985"/>
        <v xml:space="preserve">Cap.5 Pct.1:  Daca cheltuielile cu personalul (Col.2) # 0, atunci Cifra de afaceri (Col.1) # 0 si invers, pentru Rd.(1 la n). </v>
      </c>
      <c r="AA4088" s="2205">
        <f t="shared" si="981"/>
        <v>1</v>
      </c>
      <c r="AB4088" s="3036">
        <v>187</v>
      </c>
    </row>
    <row r="4089" spans="1:28" x14ac:dyDescent="0.25">
      <c r="A4089" s="1708">
        <f t="shared" ca="1" si="984"/>
        <v>0</v>
      </c>
      <c r="B4089" s="1708">
        <f t="shared" si="987"/>
        <v>10187252</v>
      </c>
      <c r="C4089" s="1002">
        <v>187</v>
      </c>
      <c r="D4089" s="1796" t="s">
        <v>446</v>
      </c>
      <c r="E4089" s="994">
        <v>252</v>
      </c>
      <c r="F4089" s="995" t="s">
        <v>3974</v>
      </c>
      <c r="G4089" s="994"/>
      <c r="H4089" s="996" t="s">
        <v>346</v>
      </c>
      <c r="I4089" s="1091" t="s">
        <v>9098</v>
      </c>
      <c r="J4089" s="996"/>
      <c r="K4089" s="997" t="str">
        <f t="shared" si="988"/>
        <v>Cap.5 Pct.1 Rd.252 Col.3</v>
      </c>
      <c r="L4089" s="1000">
        <f t="shared" si="982"/>
        <v>0</v>
      </c>
      <c r="M4089" s="1000">
        <f t="shared" si="983"/>
        <v>0</v>
      </c>
      <c r="N4089" s="1725" t="s">
        <v>4249</v>
      </c>
      <c r="Z4089" s="1006" t="str">
        <f t="shared" si="985"/>
        <v xml:space="preserve">Cap.5 Pct.1:  Daca cheltuielile cu personalul (Col.2) # 0, atunci Cifra de afaceri (Col.1) # 0 si invers, pentru Rd.(1 la n). </v>
      </c>
      <c r="AA4089" s="2205">
        <f t="shared" si="981"/>
        <v>1</v>
      </c>
      <c r="AB4089" s="3036">
        <v>187</v>
      </c>
    </row>
    <row r="4090" spans="1:28" x14ac:dyDescent="0.25">
      <c r="A4090" s="1708">
        <f t="shared" ca="1" si="984"/>
        <v>0</v>
      </c>
      <c r="B4090" s="1708">
        <f t="shared" si="987"/>
        <v>10187253</v>
      </c>
      <c r="C4090" s="1002">
        <v>187</v>
      </c>
      <c r="D4090" s="1796" t="s">
        <v>446</v>
      </c>
      <c r="E4090" s="994">
        <v>253</v>
      </c>
      <c r="F4090" s="995" t="s">
        <v>3974</v>
      </c>
      <c r="G4090" s="994"/>
      <c r="H4090" s="996" t="s">
        <v>346</v>
      </c>
      <c r="I4090" s="1091" t="s">
        <v>9099</v>
      </c>
      <c r="J4090" s="996"/>
      <c r="K4090" s="997" t="str">
        <f t="shared" si="988"/>
        <v>Cap.5 Pct.1 Rd.253 Col.3</v>
      </c>
      <c r="L4090" s="1000">
        <f t="shared" si="982"/>
        <v>0</v>
      </c>
      <c r="M4090" s="1000">
        <f t="shared" si="983"/>
        <v>0</v>
      </c>
      <c r="N4090" s="1725" t="s">
        <v>4249</v>
      </c>
      <c r="Z4090" s="1006" t="str">
        <f t="shared" si="985"/>
        <v xml:space="preserve">Cap.5 Pct.1:  Daca cheltuielile cu personalul (Col.2) # 0, atunci Cifra de afaceri (Col.1) # 0 si invers, pentru Rd.(1 la n). </v>
      </c>
      <c r="AA4090" s="2205">
        <f t="shared" si="981"/>
        <v>1</v>
      </c>
      <c r="AB4090" s="3036">
        <v>187</v>
      </c>
    </row>
    <row r="4091" spans="1:28" x14ac:dyDescent="0.25">
      <c r="A4091" s="1708">
        <f t="shared" ca="1" si="984"/>
        <v>0</v>
      </c>
      <c r="B4091" s="1708">
        <f t="shared" si="987"/>
        <v>10187254</v>
      </c>
      <c r="C4091" s="1002">
        <v>187</v>
      </c>
      <c r="D4091" s="1796" t="s">
        <v>446</v>
      </c>
      <c r="E4091" s="994">
        <v>254</v>
      </c>
      <c r="F4091" s="995" t="s">
        <v>3974</v>
      </c>
      <c r="G4091" s="994"/>
      <c r="H4091" s="996" t="s">
        <v>346</v>
      </c>
      <c r="I4091" s="1091" t="s">
        <v>9100</v>
      </c>
      <c r="J4091" s="996"/>
      <c r="K4091" s="997" t="str">
        <f t="shared" si="988"/>
        <v>Cap.5 Pct.1 Rd.254 Col.3</v>
      </c>
      <c r="L4091" s="1000">
        <f t="shared" si="982"/>
        <v>0</v>
      </c>
      <c r="M4091" s="1000">
        <f t="shared" si="983"/>
        <v>0</v>
      </c>
      <c r="N4091" s="1725" t="s">
        <v>4249</v>
      </c>
      <c r="Z4091" s="1006" t="str">
        <f t="shared" si="985"/>
        <v xml:space="preserve">Cap.5 Pct.1:  Daca cheltuielile cu personalul (Col.2) # 0, atunci Cifra de afaceri (Col.1) # 0 si invers, pentru Rd.(1 la n). </v>
      </c>
      <c r="AA4091" s="2205">
        <f t="shared" ref="AA4091:AA4154" si="989">COUNTIF(B:B,B4091)</f>
        <v>1</v>
      </c>
      <c r="AB4091" s="3036">
        <v>187</v>
      </c>
    </row>
    <row r="4092" spans="1:28" x14ac:dyDescent="0.25">
      <c r="A4092" s="1708">
        <f t="shared" ca="1" si="984"/>
        <v>0</v>
      </c>
      <c r="B4092" s="1708">
        <f t="shared" si="987"/>
        <v>10187255</v>
      </c>
      <c r="C4092" s="1002">
        <v>187</v>
      </c>
      <c r="D4092" s="1796" t="s">
        <v>446</v>
      </c>
      <c r="E4092" s="994">
        <v>255</v>
      </c>
      <c r="F4092" s="995" t="s">
        <v>3974</v>
      </c>
      <c r="G4092" s="994"/>
      <c r="H4092" s="996" t="s">
        <v>346</v>
      </c>
      <c r="I4092" s="1091" t="s">
        <v>9101</v>
      </c>
      <c r="J4092" s="996"/>
      <c r="K4092" s="997" t="str">
        <f t="shared" si="988"/>
        <v>Cap.5 Pct.1 Rd.255 Col.3</v>
      </c>
      <c r="L4092" s="1000">
        <f t="shared" si="982"/>
        <v>0</v>
      </c>
      <c r="M4092" s="1000">
        <f t="shared" si="983"/>
        <v>0</v>
      </c>
      <c r="N4092" s="1725" t="s">
        <v>4249</v>
      </c>
      <c r="Z4092" s="1006" t="str">
        <f t="shared" si="985"/>
        <v xml:space="preserve">Cap.5 Pct.1:  Daca cheltuielile cu personalul (Col.2) # 0, atunci Cifra de afaceri (Col.1) # 0 si invers, pentru Rd.(1 la n). </v>
      </c>
      <c r="AA4092" s="2205">
        <f t="shared" si="989"/>
        <v>1</v>
      </c>
      <c r="AB4092" s="3036">
        <v>187</v>
      </c>
    </row>
    <row r="4093" spans="1:28" x14ac:dyDescent="0.25">
      <c r="A4093" s="1708">
        <f t="shared" ca="1" si="984"/>
        <v>0</v>
      </c>
      <c r="B4093" s="1708">
        <f t="shared" si="987"/>
        <v>10187256</v>
      </c>
      <c r="C4093" s="1002">
        <v>187</v>
      </c>
      <c r="D4093" s="1796" t="s">
        <v>446</v>
      </c>
      <c r="E4093" s="994">
        <v>256</v>
      </c>
      <c r="F4093" s="995" t="s">
        <v>3974</v>
      </c>
      <c r="G4093" s="994"/>
      <c r="H4093" s="996" t="s">
        <v>346</v>
      </c>
      <c r="I4093" s="1091" t="s">
        <v>9102</v>
      </c>
      <c r="J4093" s="996"/>
      <c r="K4093" s="997" t="str">
        <f t="shared" si="988"/>
        <v>Cap.5 Pct.1 Rd.256 Col.3</v>
      </c>
      <c r="L4093" s="1000">
        <f t="shared" si="982"/>
        <v>0</v>
      </c>
      <c r="M4093" s="1000">
        <f t="shared" si="983"/>
        <v>0</v>
      </c>
      <c r="N4093" s="1725" t="s">
        <v>4249</v>
      </c>
      <c r="Z4093" s="1006" t="str">
        <f t="shared" si="985"/>
        <v xml:space="preserve">Cap.5 Pct.1:  Daca cheltuielile cu personalul (Col.2) # 0, atunci Cifra de afaceri (Col.1) # 0 si invers, pentru Rd.(1 la n). </v>
      </c>
      <c r="AA4093" s="2205">
        <f t="shared" si="989"/>
        <v>1</v>
      </c>
      <c r="AB4093" s="3036">
        <v>187</v>
      </c>
    </row>
    <row r="4094" spans="1:28" x14ac:dyDescent="0.25">
      <c r="A4094" s="1708">
        <f t="shared" ca="1" si="984"/>
        <v>0</v>
      </c>
      <c r="B4094" s="1708">
        <f t="shared" si="987"/>
        <v>10187257</v>
      </c>
      <c r="C4094" s="1002">
        <v>187</v>
      </c>
      <c r="D4094" s="1796" t="s">
        <v>446</v>
      </c>
      <c r="E4094" s="994">
        <v>257</v>
      </c>
      <c r="F4094" s="995" t="s">
        <v>3974</v>
      </c>
      <c r="G4094" s="994"/>
      <c r="H4094" s="996" t="s">
        <v>346</v>
      </c>
      <c r="I4094" s="1091" t="s">
        <v>9103</v>
      </c>
      <c r="J4094" s="996"/>
      <c r="K4094" s="997" t="str">
        <f t="shared" si="988"/>
        <v>Cap.5 Pct.1 Rd.257 Col.3</v>
      </c>
      <c r="L4094" s="1000">
        <f t="shared" si="982"/>
        <v>0</v>
      </c>
      <c r="M4094" s="1000">
        <f t="shared" si="983"/>
        <v>0</v>
      </c>
      <c r="N4094" s="1725" t="s">
        <v>4249</v>
      </c>
      <c r="Z4094" s="1006" t="str">
        <f t="shared" si="985"/>
        <v xml:space="preserve">Cap.5 Pct.1:  Daca cheltuielile cu personalul (Col.2) # 0, atunci Cifra de afaceri (Col.1) # 0 si invers, pentru Rd.(1 la n). </v>
      </c>
      <c r="AA4094" s="2205">
        <f t="shared" si="989"/>
        <v>1</v>
      </c>
      <c r="AB4094" s="3036">
        <v>187</v>
      </c>
    </row>
    <row r="4095" spans="1:28" x14ac:dyDescent="0.25">
      <c r="A4095" s="1708">
        <f t="shared" ca="1" si="984"/>
        <v>0</v>
      </c>
      <c r="B4095" s="1708">
        <f t="shared" si="987"/>
        <v>10187258</v>
      </c>
      <c r="C4095" s="1002">
        <v>187</v>
      </c>
      <c r="D4095" s="1796" t="s">
        <v>446</v>
      </c>
      <c r="E4095" s="994">
        <v>258</v>
      </c>
      <c r="F4095" s="995" t="s">
        <v>3974</v>
      </c>
      <c r="G4095" s="994"/>
      <c r="H4095" s="996" t="s">
        <v>346</v>
      </c>
      <c r="I4095" s="1091" t="s">
        <v>9104</v>
      </c>
      <c r="J4095" s="996"/>
      <c r="K4095" s="997" t="str">
        <f t="shared" si="988"/>
        <v>Cap.5 Pct.1 Rd.258 Col.3</v>
      </c>
      <c r="L4095" s="1000">
        <f t="shared" ref="L4095:L4137" si="990">BH959</f>
        <v>0</v>
      </c>
      <c r="M4095" s="1000">
        <f t="shared" ref="M4095:M4137" si="991">IF(BK959="",0,BK959)</f>
        <v>0</v>
      </c>
      <c r="N4095" s="1725" t="s">
        <v>4249</v>
      </c>
      <c r="Z4095" s="1006" t="str">
        <f t="shared" si="985"/>
        <v xml:space="preserve">Cap.5 Pct.1:  Daca cheltuielile cu personalul (Col.2) # 0, atunci Cifra de afaceri (Col.1) # 0 si invers, pentru Rd.(1 la n). </v>
      </c>
      <c r="AA4095" s="2205">
        <f t="shared" si="989"/>
        <v>1</v>
      </c>
      <c r="AB4095" s="3036">
        <v>187</v>
      </c>
    </row>
    <row r="4096" spans="1:28" x14ac:dyDescent="0.25">
      <c r="A4096" s="1708">
        <f t="shared" ca="1" si="984"/>
        <v>0</v>
      </c>
      <c r="B4096" s="1708">
        <f t="shared" si="987"/>
        <v>10187259</v>
      </c>
      <c r="C4096" s="1002">
        <v>187</v>
      </c>
      <c r="D4096" s="1796" t="s">
        <v>446</v>
      </c>
      <c r="E4096" s="994">
        <v>259</v>
      </c>
      <c r="F4096" s="995" t="s">
        <v>3974</v>
      </c>
      <c r="G4096" s="994"/>
      <c r="H4096" s="996" t="s">
        <v>346</v>
      </c>
      <c r="I4096" s="1091" t="s">
        <v>9105</v>
      </c>
      <c r="J4096" s="996"/>
      <c r="K4096" s="997" t="str">
        <f t="shared" si="988"/>
        <v>Cap.5 Pct.1 Rd.259 Col.3</v>
      </c>
      <c r="L4096" s="1000">
        <f t="shared" si="990"/>
        <v>0</v>
      </c>
      <c r="M4096" s="1000">
        <f t="shared" si="991"/>
        <v>0</v>
      </c>
      <c r="N4096" s="1725" t="s">
        <v>4249</v>
      </c>
      <c r="Z4096" s="1006" t="str">
        <f t="shared" si="985"/>
        <v xml:space="preserve">Cap.5 Pct.1:  Daca cheltuielile cu personalul (Col.2) # 0, atunci Cifra de afaceri (Col.1) # 0 si invers, pentru Rd.(1 la n). </v>
      </c>
      <c r="AA4096" s="2205">
        <f t="shared" si="989"/>
        <v>1</v>
      </c>
      <c r="AB4096" s="3036">
        <v>187</v>
      </c>
    </row>
    <row r="4097" spans="1:28" x14ac:dyDescent="0.25">
      <c r="A4097" s="1708">
        <f t="shared" ref="A4097:A4160" ca="1" si="992">IF(D4097="DA",IF(ISERROR(N4097),A4096+1,IF(N4097=1,A4096+1,A4096)),A4096)</f>
        <v>0</v>
      </c>
      <c r="B4097" s="1708">
        <f t="shared" si="987"/>
        <v>10187260</v>
      </c>
      <c r="C4097" s="1002">
        <v>187</v>
      </c>
      <c r="D4097" s="1796" t="s">
        <v>446</v>
      </c>
      <c r="E4097" s="994">
        <v>260</v>
      </c>
      <c r="F4097" s="995" t="s">
        <v>3974</v>
      </c>
      <c r="G4097" s="994"/>
      <c r="H4097" s="996" t="s">
        <v>346</v>
      </c>
      <c r="I4097" s="1091" t="s">
        <v>9106</v>
      </c>
      <c r="J4097" s="996"/>
      <c r="K4097" s="997" t="str">
        <f t="shared" si="988"/>
        <v>Cap.5 Pct.1 Rd.260 Col.3</v>
      </c>
      <c r="L4097" s="1000">
        <f t="shared" si="990"/>
        <v>0</v>
      </c>
      <c r="M4097" s="1000">
        <f t="shared" si="991"/>
        <v>0</v>
      </c>
      <c r="N4097" s="1725" t="s">
        <v>4249</v>
      </c>
      <c r="Z4097" s="1006" t="str">
        <f t="shared" ref="Z4097:Z4136" si="993">Z4096</f>
        <v xml:space="preserve">Cap.5 Pct.1:  Daca cheltuielile cu personalul (Col.2) # 0, atunci Cifra de afaceri (Col.1) # 0 si invers, pentru Rd.(1 la n). </v>
      </c>
      <c r="AA4097" s="2205">
        <f t="shared" si="989"/>
        <v>1</v>
      </c>
      <c r="AB4097" s="3036">
        <v>187</v>
      </c>
    </row>
    <row r="4098" spans="1:28" x14ac:dyDescent="0.25">
      <c r="A4098" s="1708">
        <f t="shared" ca="1" si="992"/>
        <v>0</v>
      </c>
      <c r="B4098" s="1708">
        <f t="shared" si="987"/>
        <v>10187261</v>
      </c>
      <c r="C4098" s="1002">
        <v>187</v>
      </c>
      <c r="D4098" s="1796" t="s">
        <v>446</v>
      </c>
      <c r="E4098" s="994">
        <v>261</v>
      </c>
      <c r="F4098" s="995" t="s">
        <v>3974</v>
      </c>
      <c r="G4098" s="994"/>
      <c r="H4098" s="996" t="s">
        <v>346</v>
      </c>
      <c r="I4098" s="1091" t="s">
        <v>9107</v>
      </c>
      <c r="J4098" s="996"/>
      <c r="K4098" s="997" t="str">
        <f t="shared" si="988"/>
        <v>Cap.5 Pct.1 Rd.261 Col.3</v>
      </c>
      <c r="L4098" s="1000">
        <f t="shared" si="990"/>
        <v>0</v>
      </c>
      <c r="M4098" s="1000">
        <f t="shared" si="991"/>
        <v>0</v>
      </c>
      <c r="N4098" s="1725" t="s">
        <v>4249</v>
      </c>
      <c r="Z4098" s="1006" t="str">
        <f t="shared" si="993"/>
        <v xml:space="preserve">Cap.5 Pct.1:  Daca cheltuielile cu personalul (Col.2) # 0, atunci Cifra de afaceri (Col.1) # 0 si invers, pentru Rd.(1 la n). </v>
      </c>
      <c r="AA4098" s="2205">
        <f t="shared" si="989"/>
        <v>1</v>
      </c>
      <c r="AB4098" s="3036">
        <v>187</v>
      </c>
    </row>
    <row r="4099" spans="1:28" x14ac:dyDescent="0.25">
      <c r="A4099" s="1708">
        <f t="shared" ca="1" si="992"/>
        <v>0</v>
      </c>
      <c r="B4099" s="1708">
        <f t="shared" si="987"/>
        <v>10187262</v>
      </c>
      <c r="C4099" s="1002">
        <v>187</v>
      </c>
      <c r="D4099" s="1796" t="s">
        <v>446</v>
      </c>
      <c r="E4099" s="994">
        <v>262</v>
      </c>
      <c r="F4099" s="995" t="s">
        <v>3974</v>
      </c>
      <c r="G4099" s="994"/>
      <c r="H4099" s="996" t="s">
        <v>346</v>
      </c>
      <c r="I4099" s="1091" t="s">
        <v>9108</v>
      </c>
      <c r="J4099" s="996"/>
      <c r="K4099" s="997" t="str">
        <f t="shared" si="988"/>
        <v>Cap.5 Pct.1 Rd.262 Col.3</v>
      </c>
      <c r="L4099" s="1000">
        <f t="shared" si="990"/>
        <v>0</v>
      </c>
      <c r="M4099" s="1000">
        <f t="shared" si="991"/>
        <v>0</v>
      </c>
      <c r="N4099" s="1725" t="s">
        <v>4249</v>
      </c>
      <c r="Z4099" s="1006" t="str">
        <f t="shared" si="993"/>
        <v xml:space="preserve">Cap.5 Pct.1:  Daca cheltuielile cu personalul (Col.2) # 0, atunci Cifra de afaceri (Col.1) # 0 si invers, pentru Rd.(1 la n). </v>
      </c>
      <c r="AA4099" s="2205">
        <f t="shared" si="989"/>
        <v>1</v>
      </c>
      <c r="AB4099" s="3036">
        <v>187</v>
      </c>
    </row>
    <row r="4100" spans="1:28" x14ac:dyDescent="0.25">
      <c r="A4100" s="1708">
        <f t="shared" ca="1" si="992"/>
        <v>0</v>
      </c>
      <c r="B4100" s="1708">
        <f t="shared" si="987"/>
        <v>10187263</v>
      </c>
      <c r="C4100" s="1002">
        <v>187</v>
      </c>
      <c r="D4100" s="1796" t="s">
        <v>446</v>
      </c>
      <c r="E4100" s="994">
        <v>263</v>
      </c>
      <c r="F4100" s="995" t="s">
        <v>3974</v>
      </c>
      <c r="G4100" s="994"/>
      <c r="H4100" s="996" t="s">
        <v>346</v>
      </c>
      <c r="I4100" s="1091" t="s">
        <v>9109</v>
      </c>
      <c r="J4100" s="996"/>
      <c r="K4100" s="997" t="str">
        <f t="shared" si="988"/>
        <v>Cap.5 Pct.1 Rd.263 Col.3</v>
      </c>
      <c r="L4100" s="1000">
        <f t="shared" si="990"/>
        <v>0</v>
      </c>
      <c r="M4100" s="1000">
        <f t="shared" si="991"/>
        <v>0</v>
      </c>
      <c r="N4100" s="1725" t="s">
        <v>4249</v>
      </c>
      <c r="Z4100" s="1006" t="str">
        <f t="shared" si="993"/>
        <v xml:space="preserve">Cap.5 Pct.1:  Daca cheltuielile cu personalul (Col.2) # 0, atunci Cifra de afaceri (Col.1) # 0 si invers, pentru Rd.(1 la n). </v>
      </c>
      <c r="AA4100" s="2205">
        <f t="shared" si="989"/>
        <v>1</v>
      </c>
      <c r="AB4100" s="3036">
        <v>187</v>
      </c>
    </row>
    <row r="4101" spans="1:28" x14ac:dyDescent="0.25">
      <c r="A4101" s="1708">
        <f t="shared" ca="1" si="992"/>
        <v>0</v>
      </c>
      <c r="B4101" s="1708">
        <f t="shared" si="987"/>
        <v>10187264</v>
      </c>
      <c r="C4101" s="1002">
        <v>187</v>
      </c>
      <c r="D4101" s="1796" t="s">
        <v>446</v>
      </c>
      <c r="E4101" s="994">
        <v>264</v>
      </c>
      <c r="F4101" s="995" t="s">
        <v>3974</v>
      </c>
      <c r="G4101" s="994"/>
      <c r="H4101" s="996" t="s">
        <v>346</v>
      </c>
      <c r="I4101" s="1091" t="s">
        <v>9110</v>
      </c>
      <c r="J4101" s="996"/>
      <c r="K4101" s="997" t="str">
        <f t="shared" ref="K4101:K4137" si="994">"Cap.5 Pct.1 Rd."&amp;E4101&amp;" Col.3"</f>
        <v>Cap.5 Pct.1 Rd.264 Col.3</v>
      </c>
      <c r="L4101" s="1000">
        <f t="shared" si="990"/>
        <v>0</v>
      </c>
      <c r="M4101" s="1000">
        <f t="shared" si="991"/>
        <v>0</v>
      </c>
      <c r="N4101" s="1725" t="s">
        <v>4249</v>
      </c>
      <c r="Z4101" s="1006" t="str">
        <f t="shared" si="993"/>
        <v xml:space="preserve">Cap.5 Pct.1:  Daca cheltuielile cu personalul (Col.2) # 0, atunci Cifra de afaceri (Col.1) # 0 si invers, pentru Rd.(1 la n). </v>
      </c>
      <c r="AA4101" s="2205">
        <f t="shared" si="989"/>
        <v>1</v>
      </c>
      <c r="AB4101" s="3036">
        <v>187</v>
      </c>
    </row>
    <row r="4102" spans="1:28" x14ac:dyDescent="0.25">
      <c r="A4102" s="1708">
        <f t="shared" ca="1" si="992"/>
        <v>0</v>
      </c>
      <c r="B4102" s="1708">
        <f t="shared" si="987"/>
        <v>10187265</v>
      </c>
      <c r="C4102" s="1002">
        <v>187</v>
      </c>
      <c r="D4102" s="1796" t="s">
        <v>446</v>
      </c>
      <c r="E4102" s="994">
        <v>265</v>
      </c>
      <c r="F4102" s="995" t="s">
        <v>3974</v>
      </c>
      <c r="G4102" s="994"/>
      <c r="H4102" s="996" t="s">
        <v>346</v>
      </c>
      <c r="I4102" s="1091" t="s">
        <v>9111</v>
      </c>
      <c r="J4102" s="996"/>
      <c r="K4102" s="997" t="str">
        <f t="shared" si="994"/>
        <v>Cap.5 Pct.1 Rd.265 Col.3</v>
      </c>
      <c r="L4102" s="1000">
        <f t="shared" si="990"/>
        <v>0</v>
      </c>
      <c r="M4102" s="1000">
        <f t="shared" si="991"/>
        <v>0</v>
      </c>
      <c r="N4102" s="1725" t="s">
        <v>4249</v>
      </c>
      <c r="Z4102" s="1006" t="str">
        <f t="shared" si="993"/>
        <v xml:space="preserve">Cap.5 Pct.1:  Daca cheltuielile cu personalul (Col.2) # 0, atunci Cifra de afaceri (Col.1) # 0 si invers, pentru Rd.(1 la n). </v>
      </c>
      <c r="AA4102" s="2205">
        <f t="shared" si="989"/>
        <v>1</v>
      </c>
      <c r="AB4102" s="3036">
        <v>187</v>
      </c>
    </row>
    <row r="4103" spans="1:28" x14ac:dyDescent="0.25">
      <c r="A4103" s="1708">
        <f t="shared" ca="1" si="992"/>
        <v>0</v>
      </c>
      <c r="B4103" s="1708">
        <f t="shared" si="987"/>
        <v>10187266</v>
      </c>
      <c r="C4103" s="1002">
        <v>187</v>
      </c>
      <c r="D4103" s="1796" t="s">
        <v>446</v>
      </c>
      <c r="E4103" s="994">
        <v>266</v>
      </c>
      <c r="F4103" s="995" t="s">
        <v>3974</v>
      </c>
      <c r="G4103" s="994"/>
      <c r="H4103" s="996" t="s">
        <v>346</v>
      </c>
      <c r="I4103" s="1091" t="s">
        <v>9112</v>
      </c>
      <c r="J4103" s="996"/>
      <c r="K4103" s="997" t="str">
        <f t="shared" si="994"/>
        <v>Cap.5 Pct.1 Rd.266 Col.3</v>
      </c>
      <c r="L4103" s="1000">
        <f t="shared" si="990"/>
        <v>0</v>
      </c>
      <c r="M4103" s="1000">
        <f t="shared" si="991"/>
        <v>0</v>
      </c>
      <c r="N4103" s="1725" t="s">
        <v>4249</v>
      </c>
      <c r="Z4103" s="1006" t="str">
        <f t="shared" si="993"/>
        <v xml:space="preserve">Cap.5 Pct.1:  Daca cheltuielile cu personalul (Col.2) # 0, atunci Cifra de afaceri (Col.1) # 0 si invers, pentru Rd.(1 la n). </v>
      </c>
      <c r="AA4103" s="2205">
        <f t="shared" si="989"/>
        <v>1</v>
      </c>
      <c r="AB4103" s="3036">
        <v>187</v>
      </c>
    </row>
    <row r="4104" spans="1:28" x14ac:dyDescent="0.25">
      <c r="A4104" s="1708">
        <f t="shared" ca="1" si="992"/>
        <v>0</v>
      </c>
      <c r="B4104" s="1708">
        <f t="shared" si="987"/>
        <v>10187267</v>
      </c>
      <c r="C4104" s="1002">
        <v>187</v>
      </c>
      <c r="D4104" s="1796" t="s">
        <v>446</v>
      </c>
      <c r="E4104" s="994">
        <v>267</v>
      </c>
      <c r="F4104" s="995" t="s">
        <v>3974</v>
      </c>
      <c r="G4104" s="994"/>
      <c r="H4104" s="996" t="s">
        <v>346</v>
      </c>
      <c r="I4104" s="1091" t="s">
        <v>9113</v>
      </c>
      <c r="J4104" s="996"/>
      <c r="K4104" s="997" t="str">
        <f t="shared" si="994"/>
        <v>Cap.5 Pct.1 Rd.267 Col.3</v>
      </c>
      <c r="L4104" s="1000">
        <f t="shared" si="990"/>
        <v>0</v>
      </c>
      <c r="M4104" s="1000">
        <f t="shared" si="991"/>
        <v>0</v>
      </c>
      <c r="N4104" s="1725" t="s">
        <v>4249</v>
      </c>
      <c r="Z4104" s="1006" t="str">
        <f t="shared" si="993"/>
        <v xml:space="preserve">Cap.5 Pct.1:  Daca cheltuielile cu personalul (Col.2) # 0, atunci Cifra de afaceri (Col.1) # 0 si invers, pentru Rd.(1 la n). </v>
      </c>
      <c r="AA4104" s="2205">
        <f t="shared" si="989"/>
        <v>1</v>
      </c>
      <c r="AB4104" s="3036">
        <v>187</v>
      </c>
    </row>
    <row r="4105" spans="1:28" x14ac:dyDescent="0.25">
      <c r="A4105" s="1708">
        <f t="shared" ca="1" si="992"/>
        <v>0</v>
      </c>
      <c r="B4105" s="1708">
        <f t="shared" si="987"/>
        <v>10187268</v>
      </c>
      <c r="C4105" s="1002">
        <v>187</v>
      </c>
      <c r="D4105" s="1796" t="s">
        <v>446</v>
      </c>
      <c r="E4105" s="994">
        <v>268</v>
      </c>
      <c r="F4105" s="995" t="s">
        <v>3974</v>
      </c>
      <c r="G4105" s="994"/>
      <c r="H4105" s="996" t="s">
        <v>346</v>
      </c>
      <c r="I4105" s="1091" t="s">
        <v>9114</v>
      </c>
      <c r="J4105" s="996"/>
      <c r="K4105" s="997" t="str">
        <f t="shared" si="994"/>
        <v>Cap.5 Pct.1 Rd.268 Col.3</v>
      </c>
      <c r="L4105" s="1000">
        <f t="shared" si="990"/>
        <v>0</v>
      </c>
      <c r="M4105" s="1000">
        <f t="shared" si="991"/>
        <v>0</v>
      </c>
      <c r="N4105" s="1725" t="s">
        <v>4249</v>
      </c>
      <c r="Z4105" s="1006" t="str">
        <f t="shared" si="993"/>
        <v xml:space="preserve">Cap.5 Pct.1:  Daca cheltuielile cu personalul (Col.2) # 0, atunci Cifra de afaceri (Col.1) # 0 si invers, pentru Rd.(1 la n). </v>
      </c>
      <c r="AA4105" s="2205">
        <f t="shared" si="989"/>
        <v>1</v>
      </c>
      <c r="AB4105" s="3036">
        <v>187</v>
      </c>
    </row>
    <row r="4106" spans="1:28" x14ac:dyDescent="0.25">
      <c r="A4106" s="1708">
        <f t="shared" ca="1" si="992"/>
        <v>0</v>
      </c>
      <c r="B4106" s="1708">
        <f t="shared" si="987"/>
        <v>10187269</v>
      </c>
      <c r="C4106" s="1002">
        <v>187</v>
      </c>
      <c r="D4106" s="1796" t="s">
        <v>446</v>
      </c>
      <c r="E4106" s="994">
        <v>269</v>
      </c>
      <c r="F4106" s="995" t="s">
        <v>3974</v>
      </c>
      <c r="G4106" s="994"/>
      <c r="H4106" s="996" t="s">
        <v>346</v>
      </c>
      <c r="I4106" s="1091" t="s">
        <v>9115</v>
      </c>
      <c r="J4106" s="996"/>
      <c r="K4106" s="997" t="str">
        <f t="shared" si="994"/>
        <v>Cap.5 Pct.1 Rd.269 Col.3</v>
      </c>
      <c r="L4106" s="1000">
        <f t="shared" si="990"/>
        <v>0</v>
      </c>
      <c r="M4106" s="1000">
        <f t="shared" si="991"/>
        <v>0</v>
      </c>
      <c r="N4106" s="1725" t="s">
        <v>4249</v>
      </c>
      <c r="Z4106" s="1006" t="str">
        <f t="shared" si="993"/>
        <v xml:space="preserve">Cap.5 Pct.1:  Daca cheltuielile cu personalul (Col.2) # 0, atunci Cifra de afaceri (Col.1) # 0 si invers, pentru Rd.(1 la n). </v>
      </c>
      <c r="AA4106" s="2205">
        <f t="shared" si="989"/>
        <v>1</v>
      </c>
      <c r="AB4106" s="3036">
        <v>187</v>
      </c>
    </row>
    <row r="4107" spans="1:28" x14ac:dyDescent="0.25">
      <c r="A4107" s="1708">
        <f t="shared" ca="1" si="992"/>
        <v>0</v>
      </c>
      <c r="B4107" s="1708">
        <f t="shared" ref="B4107:B4170" si="995">VALUE("1"&amp;TEXT(C4107,"0000")&amp;TEXT(E4107,"000"))</f>
        <v>10187270</v>
      </c>
      <c r="C4107" s="1002">
        <v>187</v>
      </c>
      <c r="D4107" s="1796" t="s">
        <v>446</v>
      </c>
      <c r="E4107" s="994">
        <v>270</v>
      </c>
      <c r="F4107" s="995" t="s">
        <v>3974</v>
      </c>
      <c r="G4107" s="994"/>
      <c r="H4107" s="996" t="s">
        <v>346</v>
      </c>
      <c r="I4107" s="1091" t="s">
        <v>9116</v>
      </c>
      <c r="J4107" s="996"/>
      <c r="K4107" s="997" t="str">
        <f t="shared" si="994"/>
        <v>Cap.5 Pct.1 Rd.270 Col.3</v>
      </c>
      <c r="L4107" s="1000">
        <f t="shared" si="990"/>
        <v>0</v>
      </c>
      <c r="M4107" s="1000">
        <f t="shared" si="991"/>
        <v>0</v>
      </c>
      <c r="N4107" s="1725" t="s">
        <v>4249</v>
      </c>
      <c r="Z4107" s="1006" t="str">
        <f t="shared" si="993"/>
        <v xml:space="preserve">Cap.5 Pct.1:  Daca cheltuielile cu personalul (Col.2) # 0, atunci Cifra de afaceri (Col.1) # 0 si invers, pentru Rd.(1 la n). </v>
      </c>
      <c r="AA4107" s="2205">
        <f t="shared" si="989"/>
        <v>1</v>
      </c>
      <c r="AB4107" s="3036">
        <v>187</v>
      </c>
    </row>
    <row r="4108" spans="1:28" x14ac:dyDescent="0.25">
      <c r="A4108" s="1708">
        <f t="shared" ca="1" si="992"/>
        <v>0</v>
      </c>
      <c r="B4108" s="1708">
        <f t="shared" si="995"/>
        <v>10187271</v>
      </c>
      <c r="C4108" s="1002">
        <v>187</v>
      </c>
      <c r="D4108" s="1796" t="s">
        <v>446</v>
      </c>
      <c r="E4108" s="994">
        <v>271</v>
      </c>
      <c r="F4108" s="995" t="s">
        <v>3974</v>
      </c>
      <c r="G4108" s="994"/>
      <c r="H4108" s="996" t="s">
        <v>346</v>
      </c>
      <c r="I4108" s="1091" t="s">
        <v>9117</v>
      </c>
      <c r="J4108" s="996"/>
      <c r="K4108" s="997" t="str">
        <f t="shared" si="994"/>
        <v>Cap.5 Pct.1 Rd.271 Col.3</v>
      </c>
      <c r="L4108" s="1000">
        <f t="shared" si="990"/>
        <v>0</v>
      </c>
      <c r="M4108" s="1000">
        <f t="shared" si="991"/>
        <v>0</v>
      </c>
      <c r="N4108" s="1725" t="s">
        <v>4249</v>
      </c>
      <c r="Z4108" s="1006" t="str">
        <f t="shared" si="993"/>
        <v xml:space="preserve">Cap.5 Pct.1:  Daca cheltuielile cu personalul (Col.2) # 0, atunci Cifra de afaceri (Col.1) # 0 si invers, pentru Rd.(1 la n). </v>
      </c>
      <c r="AA4108" s="2205">
        <f t="shared" si="989"/>
        <v>1</v>
      </c>
      <c r="AB4108" s="3036">
        <v>187</v>
      </c>
    </row>
    <row r="4109" spans="1:28" x14ac:dyDescent="0.25">
      <c r="A4109" s="1708">
        <f t="shared" ca="1" si="992"/>
        <v>0</v>
      </c>
      <c r="B4109" s="1708">
        <f t="shared" si="995"/>
        <v>10187272</v>
      </c>
      <c r="C4109" s="1002">
        <v>187</v>
      </c>
      <c r="D4109" s="1796" t="s">
        <v>446</v>
      </c>
      <c r="E4109" s="994">
        <v>272</v>
      </c>
      <c r="F4109" s="995" t="s">
        <v>3974</v>
      </c>
      <c r="G4109" s="994"/>
      <c r="H4109" s="996" t="s">
        <v>346</v>
      </c>
      <c r="I4109" s="1091" t="s">
        <v>9118</v>
      </c>
      <c r="J4109" s="996"/>
      <c r="K4109" s="997" t="str">
        <f t="shared" si="994"/>
        <v>Cap.5 Pct.1 Rd.272 Col.3</v>
      </c>
      <c r="L4109" s="1000">
        <f t="shared" si="990"/>
        <v>0</v>
      </c>
      <c r="M4109" s="1000">
        <f t="shared" si="991"/>
        <v>0</v>
      </c>
      <c r="N4109" s="1725" t="s">
        <v>4249</v>
      </c>
      <c r="Z4109" s="1006" t="str">
        <f t="shared" si="993"/>
        <v xml:space="preserve">Cap.5 Pct.1:  Daca cheltuielile cu personalul (Col.2) # 0, atunci Cifra de afaceri (Col.1) # 0 si invers, pentru Rd.(1 la n). </v>
      </c>
      <c r="AA4109" s="2205">
        <f t="shared" si="989"/>
        <v>1</v>
      </c>
      <c r="AB4109" s="3036">
        <v>187</v>
      </c>
    </row>
    <row r="4110" spans="1:28" x14ac:dyDescent="0.25">
      <c r="A4110" s="1708">
        <f t="shared" ca="1" si="992"/>
        <v>0</v>
      </c>
      <c r="B4110" s="1708">
        <f t="shared" si="995"/>
        <v>10187273</v>
      </c>
      <c r="C4110" s="1002">
        <v>187</v>
      </c>
      <c r="D4110" s="1796" t="s">
        <v>446</v>
      </c>
      <c r="E4110" s="994">
        <v>273</v>
      </c>
      <c r="F4110" s="995" t="s">
        <v>3974</v>
      </c>
      <c r="G4110" s="994"/>
      <c r="H4110" s="996" t="s">
        <v>346</v>
      </c>
      <c r="I4110" s="1091" t="s">
        <v>9119</v>
      </c>
      <c r="J4110" s="996"/>
      <c r="K4110" s="997" t="str">
        <f t="shared" si="994"/>
        <v>Cap.5 Pct.1 Rd.273 Col.3</v>
      </c>
      <c r="L4110" s="1000">
        <f t="shared" si="990"/>
        <v>0</v>
      </c>
      <c r="M4110" s="1000">
        <f t="shared" si="991"/>
        <v>0</v>
      </c>
      <c r="N4110" s="1725" t="s">
        <v>4249</v>
      </c>
      <c r="Z4110" s="1006" t="str">
        <f t="shared" si="993"/>
        <v xml:space="preserve">Cap.5 Pct.1:  Daca cheltuielile cu personalul (Col.2) # 0, atunci Cifra de afaceri (Col.1) # 0 si invers, pentru Rd.(1 la n). </v>
      </c>
      <c r="AA4110" s="2205">
        <f t="shared" si="989"/>
        <v>1</v>
      </c>
      <c r="AB4110" s="3036">
        <v>187</v>
      </c>
    </row>
    <row r="4111" spans="1:28" x14ac:dyDescent="0.25">
      <c r="A4111" s="1708">
        <f t="shared" ca="1" si="992"/>
        <v>0</v>
      </c>
      <c r="B4111" s="1708">
        <f t="shared" si="995"/>
        <v>10187274</v>
      </c>
      <c r="C4111" s="1002">
        <v>187</v>
      </c>
      <c r="D4111" s="1796" t="s">
        <v>446</v>
      </c>
      <c r="E4111" s="994">
        <v>274</v>
      </c>
      <c r="F4111" s="995" t="s">
        <v>3974</v>
      </c>
      <c r="G4111" s="994"/>
      <c r="H4111" s="996" t="s">
        <v>346</v>
      </c>
      <c r="I4111" s="1091" t="s">
        <v>9120</v>
      </c>
      <c r="J4111" s="996"/>
      <c r="K4111" s="997" t="str">
        <f t="shared" si="994"/>
        <v>Cap.5 Pct.1 Rd.274 Col.3</v>
      </c>
      <c r="L4111" s="1000">
        <f t="shared" si="990"/>
        <v>0</v>
      </c>
      <c r="M4111" s="1000">
        <f t="shared" si="991"/>
        <v>0</v>
      </c>
      <c r="N4111" s="1725" t="s">
        <v>4249</v>
      </c>
      <c r="Z4111" s="1006" t="str">
        <f t="shared" si="993"/>
        <v xml:space="preserve">Cap.5 Pct.1:  Daca cheltuielile cu personalul (Col.2) # 0, atunci Cifra de afaceri (Col.1) # 0 si invers, pentru Rd.(1 la n). </v>
      </c>
      <c r="AA4111" s="2205">
        <f t="shared" si="989"/>
        <v>1</v>
      </c>
      <c r="AB4111" s="3036">
        <v>187</v>
      </c>
    </row>
    <row r="4112" spans="1:28" x14ac:dyDescent="0.25">
      <c r="A4112" s="1708">
        <f t="shared" ca="1" si="992"/>
        <v>0</v>
      </c>
      <c r="B4112" s="1708">
        <f t="shared" si="995"/>
        <v>10187275</v>
      </c>
      <c r="C4112" s="1002">
        <v>187</v>
      </c>
      <c r="D4112" s="1796" t="s">
        <v>446</v>
      </c>
      <c r="E4112" s="994">
        <v>275</v>
      </c>
      <c r="F4112" s="995" t="s">
        <v>3974</v>
      </c>
      <c r="G4112" s="994"/>
      <c r="H4112" s="996" t="s">
        <v>346</v>
      </c>
      <c r="I4112" s="1091" t="s">
        <v>9121</v>
      </c>
      <c r="J4112" s="996"/>
      <c r="K4112" s="997" t="str">
        <f t="shared" si="994"/>
        <v>Cap.5 Pct.1 Rd.275 Col.3</v>
      </c>
      <c r="L4112" s="1000">
        <f t="shared" si="990"/>
        <v>0</v>
      </c>
      <c r="M4112" s="1000">
        <f t="shared" si="991"/>
        <v>0</v>
      </c>
      <c r="N4112" s="1725" t="s">
        <v>4249</v>
      </c>
      <c r="Z4112" s="1006" t="str">
        <f t="shared" si="993"/>
        <v xml:space="preserve">Cap.5 Pct.1:  Daca cheltuielile cu personalul (Col.2) # 0, atunci Cifra de afaceri (Col.1) # 0 si invers, pentru Rd.(1 la n). </v>
      </c>
      <c r="AA4112" s="2205">
        <f t="shared" si="989"/>
        <v>1</v>
      </c>
      <c r="AB4112" s="3036">
        <v>187</v>
      </c>
    </row>
    <row r="4113" spans="1:28" x14ac:dyDescent="0.25">
      <c r="A4113" s="1708">
        <f t="shared" ca="1" si="992"/>
        <v>0</v>
      </c>
      <c r="B4113" s="1708">
        <f t="shared" si="995"/>
        <v>10187276</v>
      </c>
      <c r="C4113" s="1002">
        <v>187</v>
      </c>
      <c r="D4113" s="1796" t="s">
        <v>446</v>
      </c>
      <c r="E4113" s="994">
        <v>276</v>
      </c>
      <c r="F4113" s="995" t="s">
        <v>3974</v>
      </c>
      <c r="G4113" s="994"/>
      <c r="H4113" s="996" t="s">
        <v>346</v>
      </c>
      <c r="I4113" s="1091" t="s">
        <v>9122</v>
      </c>
      <c r="J4113" s="996"/>
      <c r="K4113" s="997" t="str">
        <f t="shared" si="994"/>
        <v>Cap.5 Pct.1 Rd.276 Col.3</v>
      </c>
      <c r="L4113" s="1000">
        <f t="shared" si="990"/>
        <v>0</v>
      </c>
      <c r="M4113" s="1000">
        <f t="shared" si="991"/>
        <v>0</v>
      </c>
      <c r="N4113" s="1725" t="s">
        <v>4249</v>
      </c>
      <c r="Z4113" s="1006" t="str">
        <f t="shared" si="993"/>
        <v xml:space="preserve">Cap.5 Pct.1:  Daca cheltuielile cu personalul (Col.2) # 0, atunci Cifra de afaceri (Col.1) # 0 si invers, pentru Rd.(1 la n). </v>
      </c>
      <c r="AA4113" s="2205">
        <f t="shared" si="989"/>
        <v>1</v>
      </c>
      <c r="AB4113" s="3036">
        <v>187</v>
      </c>
    </row>
    <row r="4114" spans="1:28" x14ac:dyDescent="0.25">
      <c r="A4114" s="1708">
        <f t="shared" ca="1" si="992"/>
        <v>0</v>
      </c>
      <c r="B4114" s="1708">
        <f t="shared" si="995"/>
        <v>10187277</v>
      </c>
      <c r="C4114" s="1002">
        <v>187</v>
      </c>
      <c r="D4114" s="1796" t="s">
        <v>446</v>
      </c>
      <c r="E4114" s="994">
        <v>277</v>
      </c>
      <c r="F4114" s="995" t="s">
        <v>3974</v>
      </c>
      <c r="G4114" s="994"/>
      <c r="H4114" s="996" t="s">
        <v>346</v>
      </c>
      <c r="I4114" s="1091" t="s">
        <v>9123</v>
      </c>
      <c r="J4114" s="996"/>
      <c r="K4114" s="997" t="str">
        <f t="shared" si="994"/>
        <v>Cap.5 Pct.1 Rd.277 Col.3</v>
      </c>
      <c r="L4114" s="1000">
        <f t="shared" si="990"/>
        <v>0</v>
      </c>
      <c r="M4114" s="1000">
        <f t="shared" si="991"/>
        <v>0</v>
      </c>
      <c r="N4114" s="1725" t="s">
        <v>4249</v>
      </c>
      <c r="Z4114" s="1006" t="str">
        <f t="shared" si="993"/>
        <v xml:space="preserve">Cap.5 Pct.1:  Daca cheltuielile cu personalul (Col.2) # 0, atunci Cifra de afaceri (Col.1) # 0 si invers, pentru Rd.(1 la n). </v>
      </c>
      <c r="AA4114" s="2205">
        <f t="shared" si="989"/>
        <v>1</v>
      </c>
      <c r="AB4114" s="3036">
        <v>187</v>
      </c>
    </row>
    <row r="4115" spans="1:28" x14ac:dyDescent="0.25">
      <c r="A4115" s="1708">
        <f t="shared" ca="1" si="992"/>
        <v>0</v>
      </c>
      <c r="B4115" s="1708">
        <f t="shared" si="995"/>
        <v>10187278</v>
      </c>
      <c r="C4115" s="1002">
        <v>187</v>
      </c>
      <c r="D4115" s="1796" t="s">
        <v>446</v>
      </c>
      <c r="E4115" s="994">
        <v>278</v>
      </c>
      <c r="F4115" s="995" t="s">
        <v>3974</v>
      </c>
      <c r="G4115" s="994"/>
      <c r="H4115" s="996" t="s">
        <v>346</v>
      </c>
      <c r="I4115" s="1091" t="s">
        <v>9124</v>
      </c>
      <c r="J4115" s="996"/>
      <c r="K4115" s="997" t="str">
        <f t="shared" si="994"/>
        <v>Cap.5 Pct.1 Rd.278 Col.3</v>
      </c>
      <c r="L4115" s="1000">
        <f t="shared" si="990"/>
        <v>0</v>
      </c>
      <c r="M4115" s="1000">
        <f t="shared" si="991"/>
        <v>0</v>
      </c>
      <c r="N4115" s="1725" t="s">
        <v>4249</v>
      </c>
      <c r="Z4115" s="1006" t="str">
        <f t="shared" si="993"/>
        <v xml:space="preserve">Cap.5 Pct.1:  Daca cheltuielile cu personalul (Col.2) # 0, atunci Cifra de afaceri (Col.1) # 0 si invers, pentru Rd.(1 la n). </v>
      </c>
      <c r="AA4115" s="2205">
        <f t="shared" si="989"/>
        <v>1</v>
      </c>
      <c r="AB4115" s="3036">
        <v>187</v>
      </c>
    </row>
    <row r="4116" spans="1:28" x14ac:dyDescent="0.25">
      <c r="A4116" s="1708">
        <f t="shared" ca="1" si="992"/>
        <v>0</v>
      </c>
      <c r="B4116" s="1708">
        <f t="shared" si="995"/>
        <v>10187279</v>
      </c>
      <c r="C4116" s="1002">
        <v>187</v>
      </c>
      <c r="D4116" s="1796" t="s">
        <v>446</v>
      </c>
      <c r="E4116" s="994">
        <v>279</v>
      </c>
      <c r="F4116" s="995" t="s">
        <v>3974</v>
      </c>
      <c r="G4116" s="994"/>
      <c r="H4116" s="996" t="s">
        <v>346</v>
      </c>
      <c r="I4116" s="1091" t="s">
        <v>9125</v>
      </c>
      <c r="J4116" s="996"/>
      <c r="K4116" s="997" t="str">
        <f t="shared" si="994"/>
        <v>Cap.5 Pct.1 Rd.279 Col.3</v>
      </c>
      <c r="L4116" s="1000">
        <f t="shared" si="990"/>
        <v>0</v>
      </c>
      <c r="M4116" s="1000">
        <f t="shared" si="991"/>
        <v>0</v>
      </c>
      <c r="N4116" s="1725" t="s">
        <v>4249</v>
      </c>
      <c r="Z4116" s="1006" t="str">
        <f t="shared" si="993"/>
        <v xml:space="preserve">Cap.5 Pct.1:  Daca cheltuielile cu personalul (Col.2) # 0, atunci Cifra de afaceri (Col.1) # 0 si invers, pentru Rd.(1 la n). </v>
      </c>
      <c r="AA4116" s="2205">
        <f t="shared" si="989"/>
        <v>1</v>
      </c>
      <c r="AB4116" s="3036">
        <v>187</v>
      </c>
    </row>
    <row r="4117" spans="1:28" x14ac:dyDescent="0.25">
      <c r="A4117" s="1708">
        <f t="shared" ca="1" si="992"/>
        <v>0</v>
      </c>
      <c r="B4117" s="1708">
        <f t="shared" si="995"/>
        <v>10187280</v>
      </c>
      <c r="C4117" s="1002">
        <v>187</v>
      </c>
      <c r="D4117" s="1796" t="s">
        <v>446</v>
      </c>
      <c r="E4117" s="994">
        <v>280</v>
      </c>
      <c r="F4117" s="995" t="s">
        <v>3974</v>
      </c>
      <c r="G4117" s="994"/>
      <c r="H4117" s="996" t="s">
        <v>346</v>
      </c>
      <c r="I4117" s="1091" t="s">
        <v>9126</v>
      </c>
      <c r="J4117" s="996"/>
      <c r="K4117" s="997" t="str">
        <f t="shared" si="994"/>
        <v>Cap.5 Pct.1 Rd.280 Col.3</v>
      </c>
      <c r="L4117" s="1000">
        <f t="shared" si="990"/>
        <v>0</v>
      </c>
      <c r="M4117" s="1000">
        <f t="shared" si="991"/>
        <v>0</v>
      </c>
      <c r="N4117" s="1725" t="s">
        <v>4249</v>
      </c>
      <c r="Z4117" s="1006" t="str">
        <f t="shared" si="993"/>
        <v xml:space="preserve">Cap.5 Pct.1:  Daca cheltuielile cu personalul (Col.2) # 0, atunci Cifra de afaceri (Col.1) # 0 si invers, pentru Rd.(1 la n). </v>
      </c>
      <c r="AA4117" s="2205">
        <f t="shared" si="989"/>
        <v>1</v>
      </c>
      <c r="AB4117" s="3036">
        <v>187</v>
      </c>
    </row>
    <row r="4118" spans="1:28" x14ac:dyDescent="0.25">
      <c r="A4118" s="1708">
        <f t="shared" ca="1" si="992"/>
        <v>0</v>
      </c>
      <c r="B4118" s="1708">
        <f t="shared" si="995"/>
        <v>10187281</v>
      </c>
      <c r="C4118" s="1002">
        <v>187</v>
      </c>
      <c r="D4118" s="1796" t="s">
        <v>446</v>
      </c>
      <c r="E4118" s="994">
        <v>281</v>
      </c>
      <c r="F4118" s="995" t="s">
        <v>3974</v>
      </c>
      <c r="G4118" s="994"/>
      <c r="H4118" s="996" t="s">
        <v>346</v>
      </c>
      <c r="I4118" s="1091" t="s">
        <v>9127</v>
      </c>
      <c r="J4118" s="996"/>
      <c r="K4118" s="997" t="str">
        <f t="shared" si="994"/>
        <v>Cap.5 Pct.1 Rd.281 Col.3</v>
      </c>
      <c r="L4118" s="1000">
        <f t="shared" si="990"/>
        <v>0</v>
      </c>
      <c r="M4118" s="1000">
        <f t="shared" si="991"/>
        <v>0</v>
      </c>
      <c r="N4118" s="1725" t="s">
        <v>4249</v>
      </c>
      <c r="Z4118" s="1006" t="str">
        <f t="shared" si="993"/>
        <v xml:space="preserve">Cap.5 Pct.1:  Daca cheltuielile cu personalul (Col.2) # 0, atunci Cifra de afaceri (Col.1) # 0 si invers, pentru Rd.(1 la n). </v>
      </c>
      <c r="AA4118" s="2205">
        <f t="shared" si="989"/>
        <v>1</v>
      </c>
      <c r="AB4118" s="3036">
        <v>187</v>
      </c>
    </row>
    <row r="4119" spans="1:28" x14ac:dyDescent="0.25">
      <c r="A4119" s="1708">
        <f t="shared" ca="1" si="992"/>
        <v>0</v>
      </c>
      <c r="B4119" s="1708">
        <f t="shared" si="995"/>
        <v>10187282</v>
      </c>
      <c r="C4119" s="1002">
        <v>187</v>
      </c>
      <c r="D4119" s="1796" t="s">
        <v>446</v>
      </c>
      <c r="E4119" s="994">
        <v>282</v>
      </c>
      <c r="F4119" s="995" t="s">
        <v>3974</v>
      </c>
      <c r="G4119" s="994"/>
      <c r="H4119" s="996" t="s">
        <v>346</v>
      </c>
      <c r="I4119" s="1091" t="s">
        <v>9128</v>
      </c>
      <c r="J4119" s="996"/>
      <c r="K4119" s="997" t="str">
        <f t="shared" si="994"/>
        <v>Cap.5 Pct.1 Rd.282 Col.3</v>
      </c>
      <c r="L4119" s="1000">
        <f t="shared" si="990"/>
        <v>0</v>
      </c>
      <c r="M4119" s="1000">
        <f t="shared" si="991"/>
        <v>0</v>
      </c>
      <c r="N4119" s="1725" t="s">
        <v>4249</v>
      </c>
      <c r="Z4119" s="1006" t="str">
        <f t="shared" si="993"/>
        <v xml:space="preserve">Cap.5 Pct.1:  Daca cheltuielile cu personalul (Col.2) # 0, atunci Cifra de afaceri (Col.1) # 0 si invers, pentru Rd.(1 la n). </v>
      </c>
      <c r="AA4119" s="2205">
        <f t="shared" si="989"/>
        <v>1</v>
      </c>
      <c r="AB4119" s="3036">
        <v>187</v>
      </c>
    </row>
    <row r="4120" spans="1:28" x14ac:dyDescent="0.25">
      <c r="A4120" s="1708">
        <f t="shared" ca="1" si="992"/>
        <v>0</v>
      </c>
      <c r="B4120" s="1708">
        <f t="shared" si="995"/>
        <v>10187283</v>
      </c>
      <c r="C4120" s="1002">
        <v>187</v>
      </c>
      <c r="D4120" s="1796" t="s">
        <v>446</v>
      </c>
      <c r="E4120" s="994">
        <v>283</v>
      </c>
      <c r="F4120" s="995" t="s">
        <v>3974</v>
      </c>
      <c r="G4120" s="994"/>
      <c r="H4120" s="996" t="s">
        <v>346</v>
      </c>
      <c r="I4120" s="1091" t="s">
        <v>9129</v>
      </c>
      <c r="J4120" s="996"/>
      <c r="K4120" s="997" t="str">
        <f t="shared" si="994"/>
        <v>Cap.5 Pct.1 Rd.283 Col.3</v>
      </c>
      <c r="L4120" s="1000">
        <f t="shared" si="990"/>
        <v>0</v>
      </c>
      <c r="M4120" s="1000">
        <f t="shared" si="991"/>
        <v>0</v>
      </c>
      <c r="N4120" s="1725" t="s">
        <v>4249</v>
      </c>
      <c r="Z4120" s="1006" t="str">
        <f t="shared" si="993"/>
        <v xml:space="preserve">Cap.5 Pct.1:  Daca cheltuielile cu personalul (Col.2) # 0, atunci Cifra de afaceri (Col.1) # 0 si invers, pentru Rd.(1 la n). </v>
      </c>
      <c r="AA4120" s="2205">
        <f t="shared" si="989"/>
        <v>1</v>
      </c>
      <c r="AB4120" s="3036">
        <v>187</v>
      </c>
    </row>
    <row r="4121" spans="1:28" x14ac:dyDescent="0.25">
      <c r="A4121" s="1708">
        <f t="shared" ca="1" si="992"/>
        <v>0</v>
      </c>
      <c r="B4121" s="1708">
        <f t="shared" si="995"/>
        <v>10187284</v>
      </c>
      <c r="C4121" s="1002">
        <v>187</v>
      </c>
      <c r="D4121" s="1796" t="s">
        <v>446</v>
      </c>
      <c r="E4121" s="994">
        <v>284</v>
      </c>
      <c r="F4121" s="995" t="s">
        <v>3974</v>
      </c>
      <c r="G4121" s="994"/>
      <c r="H4121" s="996" t="s">
        <v>346</v>
      </c>
      <c r="I4121" s="1091" t="s">
        <v>9130</v>
      </c>
      <c r="J4121" s="996"/>
      <c r="K4121" s="997" t="str">
        <f t="shared" si="994"/>
        <v>Cap.5 Pct.1 Rd.284 Col.3</v>
      </c>
      <c r="L4121" s="1000">
        <f t="shared" si="990"/>
        <v>0</v>
      </c>
      <c r="M4121" s="1000">
        <f t="shared" si="991"/>
        <v>0</v>
      </c>
      <c r="N4121" s="1725" t="s">
        <v>4249</v>
      </c>
      <c r="Z4121" s="1006" t="str">
        <f t="shared" si="993"/>
        <v xml:space="preserve">Cap.5 Pct.1:  Daca cheltuielile cu personalul (Col.2) # 0, atunci Cifra de afaceri (Col.1) # 0 si invers, pentru Rd.(1 la n). </v>
      </c>
      <c r="AA4121" s="2205">
        <f t="shared" si="989"/>
        <v>1</v>
      </c>
      <c r="AB4121" s="3036">
        <v>187</v>
      </c>
    </row>
    <row r="4122" spans="1:28" x14ac:dyDescent="0.25">
      <c r="A4122" s="1708">
        <f t="shared" ca="1" si="992"/>
        <v>0</v>
      </c>
      <c r="B4122" s="1708">
        <f t="shared" si="995"/>
        <v>10187285</v>
      </c>
      <c r="C4122" s="1002">
        <v>187</v>
      </c>
      <c r="D4122" s="1796" t="s">
        <v>446</v>
      </c>
      <c r="E4122" s="994">
        <v>285</v>
      </c>
      <c r="F4122" s="995" t="s">
        <v>3974</v>
      </c>
      <c r="G4122" s="994"/>
      <c r="H4122" s="996" t="s">
        <v>346</v>
      </c>
      <c r="I4122" s="1091" t="s">
        <v>9131</v>
      </c>
      <c r="J4122" s="996"/>
      <c r="K4122" s="997" t="str">
        <f t="shared" si="994"/>
        <v>Cap.5 Pct.1 Rd.285 Col.3</v>
      </c>
      <c r="L4122" s="1000">
        <f t="shared" si="990"/>
        <v>0</v>
      </c>
      <c r="M4122" s="1000">
        <f t="shared" si="991"/>
        <v>0</v>
      </c>
      <c r="N4122" s="1725" t="s">
        <v>4249</v>
      </c>
      <c r="Z4122" s="1006" t="str">
        <f t="shared" si="993"/>
        <v xml:space="preserve">Cap.5 Pct.1:  Daca cheltuielile cu personalul (Col.2) # 0, atunci Cifra de afaceri (Col.1) # 0 si invers, pentru Rd.(1 la n). </v>
      </c>
      <c r="AA4122" s="2205">
        <f t="shared" si="989"/>
        <v>1</v>
      </c>
      <c r="AB4122" s="3036">
        <v>187</v>
      </c>
    </row>
    <row r="4123" spans="1:28" x14ac:dyDescent="0.25">
      <c r="A4123" s="1708">
        <f t="shared" ca="1" si="992"/>
        <v>0</v>
      </c>
      <c r="B4123" s="1708">
        <f t="shared" si="995"/>
        <v>10187286</v>
      </c>
      <c r="C4123" s="1002">
        <v>187</v>
      </c>
      <c r="D4123" s="1796" t="s">
        <v>446</v>
      </c>
      <c r="E4123" s="994">
        <v>286</v>
      </c>
      <c r="F4123" s="995" t="s">
        <v>3974</v>
      </c>
      <c r="G4123" s="994"/>
      <c r="H4123" s="996" t="s">
        <v>346</v>
      </c>
      <c r="I4123" s="1091" t="s">
        <v>9132</v>
      </c>
      <c r="J4123" s="996"/>
      <c r="K4123" s="997" t="str">
        <f t="shared" si="994"/>
        <v>Cap.5 Pct.1 Rd.286 Col.3</v>
      </c>
      <c r="L4123" s="1000">
        <f t="shared" si="990"/>
        <v>0</v>
      </c>
      <c r="M4123" s="1000">
        <f t="shared" si="991"/>
        <v>0</v>
      </c>
      <c r="N4123" s="1725" t="s">
        <v>4249</v>
      </c>
      <c r="Z4123" s="1006" t="str">
        <f t="shared" si="993"/>
        <v xml:space="preserve">Cap.5 Pct.1:  Daca cheltuielile cu personalul (Col.2) # 0, atunci Cifra de afaceri (Col.1) # 0 si invers, pentru Rd.(1 la n). </v>
      </c>
      <c r="AA4123" s="2205">
        <f t="shared" si="989"/>
        <v>1</v>
      </c>
      <c r="AB4123" s="3036">
        <v>187</v>
      </c>
    </row>
    <row r="4124" spans="1:28" x14ac:dyDescent="0.25">
      <c r="A4124" s="1708">
        <f t="shared" ca="1" si="992"/>
        <v>0</v>
      </c>
      <c r="B4124" s="1708">
        <f t="shared" si="995"/>
        <v>10187287</v>
      </c>
      <c r="C4124" s="1002">
        <v>187</v>
      </c>
      <c r="D4124" s="1796" t="s">
        <v>446</v>
      </c>
      <c r="E4124" s="994">
        <v>287</v>
      </c>
      <c r="F4124" s="995" t="s">
        <v>3974</v>
      </c>
      <c r="G4124" s="994"/>
      <c r="H4124" s="996" t="s">
        <v>346</v>
      </c>
      <c r="I4124" s="1091" t="s">
        <v>9133</v>
      </c>
      <c r="J4124" s="996"/>
      <c r="K4124" s="997" t="str">
        <f t="shared" si="994"/>
        <v>Cap.5 Pct.1 Rd.287 Col.3</v>
      </c>
      <c r="L4124" s="1000">
        <f t="shared" si="990"/>
        <v>0</v>
      </c>
      <c r="M4124" s="1000">
        <f t="shared" si="991"/>
        <v>0</v>
      </c>
      <c r="N4124" s="1725" t="s">
        <v>4249</v>
      </c>
      <c r="Z4124" s="1006" t="str">
        <f t="shared" si="993"/>
        <v xml:space="preserve">Cap.5 Pct.1:  Daca cheltuielile cu personalul (Col.2) # 0, atunci Cifra de afaceri (Col.1) # 0 si invers, pentru Rd.(1 la n). </v>
      </c>
      <c r="AA4124" s="2205">
        <f t="shared" si="989"/>
        <v>1</v>
      </c>
      <c r="AB4124" s="3036">
        <v>187</v>
      </c>
    </row>
    <row r="4125" spans="1:28" x14ac:dyDescent="0.25">
      <c r="A4125" s="1708">
        <f t="shared" ca="1" si="992"/>
        <v>0</v>
      </c>
      <c r="B4125" s="1708">
        <f t="shared" si="995"/>
        <v>10187288</v>
      </c>
      <c r="C4125" s="1002">
        <v>187</v>
      </c>
      <c r="D4125" s="1796" t="s">
        <v>446</v>
      </c>
      <c r="E4125" s="994">
        <v>288</v>
      </c>
      <c r="F4125" s="995" t="s">
        <v>3974</v>
      </c>
      <c r="G4125" s="994"/>
      <c r="H4125" s="996" t="s">
        <v>346</v>
      </c>
      <c r="I4125" s="1091" t="s">
        <v>9134</v>
      </c>
      <c r="J4125" s="996"/>
      <c r="K4125" s="997" t="str">
        <f t="shared" si="994"/>
        <v>Cap.5 Pct.1 Rd.288 Col.3</v>
      </c>
      <c r="L4125" s="1000">
        <f t="shared" si="990"/>
        <v>0</v>
      </c>
      <c r="M4125" s="1000">
        <f t="shared" si="991"/>
        <v>0</v>
      </c>
      <c r="N4125" s="1725" t="s">
        <v>4249</v>
      </c>
      <c r="Z4125" s="1006" t="str">
        <f t="shared" si="993"/>
        <v xml:space="preserve">Cap.5 Pct.1:  Daca cheltuielile cu personalul (Col.2) # 0, atunci Cifra de afaceri (Col.1) # 0 si invers, pentru Rd.(1 la n). </v>
      </c>
      <c r="AA4125" s="2205">
        <f t="shared" si="989"/>
        <v>1</v>
      </c>
      <c r="AB4125" s="3036">
        <v>187</v>
      </c>
    </row>
    <row r="4126" spans="1:28" x14ac:dyDescent="0.25">
      <c r="A4126" s="1708">
        <f t="shared" ca="1" si="992"/>
        <v>0</v>
      </c>
      <c r="B4126" s="1708">
        <f t="shared" si="995"/>
        <v>10187289</v>
      </c>
      <c r="C4126" s="1002">
        <v>187</v>
      </c>
      <c r="D4126" s="1796" t="s">
        <v>446</v>
      </c>
      <c r="E4126" s="994">
        <v>289</v>
      </c>
      <c r="F4126" s="995" t="s">
        <v>3974</v>
      </c>
      <c r="G4126" s="994"/>
      <c r="H4126" s="996" t="s">
        <v>346</v>
      </c>
      <c r="I4126" s="1091" t="s">
        <v>9135</v>
      </c>
      <c r="J4126" s="996"/>
      <c r="K4126" s="997" t="str">
        <f t="shared" si="994"/>
        <v>Cap.5 Pct.1 Rd.289 Col.3</v>
      </c>
      <c r="L4126" s="1000">
        <f t="shared" si="990"/>
        <v>0</v>
      </c>
      <c r="M4126" s="1000">
        <f t="shared" si="991"/>
        <v>0</v>
      </c>
      <c r="N4126" s="1725" t="s">
        <v>4249</v>
      </c>
      <c r="Z4126" s="1006" t="str">
        <f t="shared" si="993"/>
        <v xml:space="preserve">Cap.5 Pct.1:  Daca cheltuielile cu personalul (Col.2) # 0, atunci Cifra de afaceri (Col.1) # 0 si invers, pentru Rd.(1 la n). </v>
      </c>
      <c r="AA4126" s="2205">
        <f t="shared" si="989"/>
        <v>1</v>
      </c>
      <c r="AB4126" s="3036">
        <v>187</v>
      </c>
    </row>
    <row r="4127" spans="1:28" x14ac:dyDescent="0.25">
      <c r="A4127" s="1708">
        <f t="shared" ca="1" si="992"/>
        <v>0</v>
      </c>
      <c r="B4127" s="1708">
        <f t="shared" si="995"/>
        <v>10187290</v>
      </c>
      <c r="C4127" s="1002">
        <v>187</v>
      </c>
      <c r="D4127" s="1796" t="s">
        <v>446</v>
      </c>
      <c r="E4127" s="994">
        <v>290</v>
      </c>
      <c r="F4127" s="995" t="s">
        <v>3974</v>
      </c>
      <c r="G4127" s="994"/>
      <c r="H4127" s="996" t="s">
        <v>346</v>
      </c>
      <c r="I4127" s="1091" t="s">
        <v>9136</v>
      </c>
      <c r="J4127" s="996"/>
      <c r="K4127" s="997" t="str">
        <f t="shared" si="994"/>
        <v>Cap.5 Pct.1 Rd.290 Col.3</v>
      </c>
      <c r="L4127" s="1000">
        <f t="shared" si="990"/>
        <v>0</v>
      </c>
      <c r="M4127" s="1000">
        <f t="shared" si="991"/>
        <v>0</v>
      </c>
      <c r="N4127" s="1725" t="s">
        <v>4249</v>
      </c>
      <c r="Z4127" s="1006" t="str">
        <f t="shared" si="993"/>
        <v xml:space="preserve">Cap.5 Pct.1:  Daca cheltuielile cu personalul (Col.2) # 0, atunci Cifra de afaceri (Col.1) # 0 si invers, pentru Rd.(1 la n). </v>
      </c>
      <c r="AA4127" s="2205">
        <f t="shared" si="989"/>
        <v>1</v>
      </c>
      <c r="AB4127" s="3036">
        <v>187</v>
      </c>
    </row>
    <row r="4128" spans="1:28" x14ac:dyDescent="0.25">
      <c r="A4128" s="1708">
        <f t="shared" ca="1" si="992"/>
        <v>0</v>
      </c>
      <c r="B4128" s="1708">
        <f t="shared" si="995"/>
        <v>10187291</v>
      </c>
      <c r="C4128" s="1002">
        <v>187</v>
      </c>
      <c r="D4128" s="1796" t="s">
        <v>446</v>
      </c>
      <c r="E4128" s="994">
        <v>291</v>
      </c>
      <c r="F4128" s="995" t="s">
        <v>3974</v>
      </c>
      <c r="G4128" s="994"/>
      <c r="H4128" s="996" t="s">
        <v>346</v>
      </c>
      <c r="I4128" s="1091" t="s">
        <v>9137</v>
      </c>
      <c r="J4128" s="996"/>
      <c r="K4128" s="997" t="str">
        <f t="shared" si="994"/>
        <v>Cap.5 Pct.1 Rd.291 Col.3</v>
      </c>
      <c r="L4128" s="1000">
        <f t="shared" si="990"/>
        <v>0</v>
      </c>
      <c r="M4128" s="1000">
        <f t="shared" si="991"/>
        <v>0</v>
      </c>
      <c r="N4128" s="1725" t="s">
        <v>4249</v>
      </c>
      <c r="Z4128" s="1006" t="str">
        <f t="shared" si="993"/>
        <v xml:space="preserve">Cap.5 Pct.1:  Daca cheltuielile cu personalul (Col.2) # 0, atunci Cifra de afaceri (Col.1) # 0 si invers, pentru Rd.(1 la n). </v>
      </c>
      <c r="AA4128" s="2205">
        <f t="shared" si="989"/>
        <v>1</v>
      </c>
      <c r="AB4128" s="3036">
        <v>187</v>
      </c>
    </row>
    <row r="4129" spans="1:28" x14ac:dyDescent="0.25">
      <c r="A4129" s="1708">
        <f t="shared" ca="1" si="992"/>
        <v>0</v>
      </c>
      <c r="B4129" s="1708">
        <f t="shared" si="995"/>
        <v>10187292</v>
      </c>
      <c r="C4129" s="1002">
        <v>187</v>
      </c>
      <c r="D4129" s="1796" t="s">
        <v>446</v>
      </c>
      <c r="E4129" s="994">
        <v>292</v>
      </c>
      <c r="F4129" s="995" t="s">
        <v>3974</v>
      </c>
      <c r="G4129" s="994"/>
      <c r="H4129" s="996" t="s">
        <v>346</v>
      </c>
      <c r="I4129" s="1091" t="s">
        <v>9138</v>
      </c>
      <c r="J4129" s="996"/>
      <c r="K4129" s="997" t="str">
        <f t="shared" si="994"/>
        <v>Cap.5 Pct.1 Rd.292 Col.3</v>
      </c>
      <c r="L4129" s="1000">
        <f t="shared" si="990"/>
        <v>0</v>
      </c>
      <c r="M4129" s="1000">
        <f t="shared" si="991"/>
        <v>0</v>
      </c>
      <c r="N4129" s="1725" t="s">
        <v>4249</v>
      </c>
      <c r="Z4129" s="1006" t="str">
        <f t="shared" si="993"/>
        <v xml:space="preserve">Cap.5 Pct.1:  Daca cheltuielile cu personalul (Col.2) # 0, atunci Cifra de afaceri (Col.1) # 0 si invers, pentru Rd.(1 la n). </v>
      </c>
      <c r="AA4129" s="2205">
        <f t="shared" si="989"/>
        <v>1</v>
      </c>
      <c r="AB4129" s="3036">
        <v>187</v>
      </c>
    </row>
    <row r="4130" spans="1:28" x14ac:dyDescent="0.25">
      <c r="A4130" s="1708">
        <f t="shared" ca="1" si="992"/>
        <v>0</v>
      </c>
      <c r="B4130" s="1708">
        <f t="shared" si="995"/>
        <v>10187293</v>
      </c>
      <c r="C4130" s="1002">
        <v>187</v>
      </c>
      <c r="D4130" s="1796" t="s">
        <v>446</v>
      </c>
      <c r="E4130" s="994">
        <v>293</v>
      </c>
      <c r="F4130" s="995" t="s">
        <v>3974</v>
      </c>
      <c r="G4130" s="994"/>
      <c r="H4130" s="996" t="s">
        <v>346</v>
      </c>
      <c r="I4130" s="1091" t="s">
        <v>9139</v>
      </c>
      <c r="J4130" s="996"/>
      <c r="K4130" s="997" t="str">
        <f t="shared" si="994"/>
        <v>Cap.5 Pct.1 Rd.293 Col.3</v>
      </c>
      <c r="L4130" s="1000">
        <f t="shared" si="990"/>
        <v>0</v>
      </c>
      <c r="M4130" s="1000">
        <f t="shared" si="991"/>
        <v>0</v>
      </c>
      <c r="N4130" s="1725" t="s">
        <v>4249</v>
      </c>
      <c r="Z4130" s="1006" t="str">
        <f t="shared" si="993"/>
        <v xml:space="preserve">Cap.5 Pct.1:  Daca cheltuielile cu personalul (Col.2) # 0, atunci Cifra de afaceri (Col.1) # 0 si invers, pentru Rd.(1 la n). </v>
      </c>
      <c r="AA4130" s="2205">
        <f t="shared" si="989"/>
        <v>1</v>
      </c>
      <c r="AB4130" s="3036">
        <v>187</v>
      </c>
    </row>
    <row r="4131" spans="1:28" x14ac:dyDescent="0.25">
      <c r="A4131" s="1708">
        <f t="shared" ca="1" si="992"/>
        <v>0</v>
      </c>
      <c r="B4131" s="1708">
        <f t="shared" si="995"/>
        <v>10187294</v>
      </c>
      <c r="C4131" s="1002">
        <v>187</v>
      </c>
      <c r="D4131" s="1796" t="s">
        <v>446</v>
      </c>
      <c r="E4131" s="994">
        <v>294</v>
      </c>
      <c r="F4131" s="995" t="s">
        <v>3974</v>
      </c>
      <c r="G4131" s="994"/>
      <c r="H4131" s="996" t="s">
        <v>346</v>
      </c>
      <c r="I4131" s="1091" t="s">
        <v>9140</v>
      </c>
      <c r="J4131" s="996"/>
      <c r="K4131" s="997" t="str">
        <f t="shared" si="994"/>
        <v>Cap.5 Pct.1 Rd.294 Col.3</v>
      </c>
      <c r="L4131" s="1000">
        <f t="shared" si="990"/>
        <v>0</v>
      </c>
      <c r="M4131" s="1000">
        <f t="shared" si="991"/>
        <v>0</v>
      </c>
      <c r="N4131" s="1725" t="s">
        <v>4249</v>
      </c>
      <c r="Z4131" s="1006" t="str">
        <f t="shared" si="993"/>
        <v xml:space="preserve">Cap.5 Pct.1:  Daca cheltuielile cu personalul (Col.2) # 0, atunci Cifra de afaceri (Col.1) # 0 si invers, pentru Rd.(1 la n). </v>
      </c>
      <c r="AA4131" s="2205">
        <f t="shared" si="989"/>
        <v>1</v>
      </c>
      <c r="AB4131" s="3036">
        <v>187</v>
      </c>
    </row>
    <row r="4132" spans="1:28" x14ac:dyDescent="0.25">
      <c r="A4132" s="1708">
        <f t="shared" ca="1" si="992"/>
        <v>0</v>
      </c>
      <c r="B4132" s="1708">
        <f t="shared" si="995"/>
        <v>10187295</v>
      </c>
      <c r="C4132" s="1002">
        <v>187</v>
      </c>
      <c r="D4132" s="1796" t="s">
        <v>446</v>
      </c>
      <c r="E4132" s="994">
        <v>295</v>
      </c>
      <c r="F4132" s="995" t="s">
        <v>3974</v>
      </c>
      <c r="G4132" s="994"/>
      <c r="H4132" s="996" t="s">
        <v>346</v>
      </c>
      <c r="I4132" s="1091" t="s">
        <v>9141</v>
      </c>
      <c r="J4132" s="996"/>
      <c r="K4132" s="997" t="str">
        <f t="shared" si="994"/>
        <v>Cap.5 Pct.1 Rd.295 Col.3</v>
      </c>
      <c r="L4132" s="1000">
        <f t="shared" si="990"/>
        <v>0</v>
      </c>
      <c r="M4132" s="1000">
        <f t="shared" si="991"/>
        <v>0</v>
      </c>
      <c r="N4132" s="1725" t="s">
        <v>4249</v>
      </c>
      <c r="Z4132" s="1006" t="str">
        <f t="shared" si="993"/>
        <v xml:space="preserve">Cap.5 Pct.1:  Daca cheltuielile cu personalul (Col.2) # 0, atunci Cifra de afaceri (Col.1) # 0 si invers, pentru Rd.(1 la n). </v>
      </c>
      <c r="AA4132" s="2205">
        <f t="shared" si="989"/>
        <v>1</v>
      </c>
      <c r="AB4132" s="3036">
        <v>187</v>
      </c>
    </row>
    <row r="4133" spans="1:28" x14ac:dyDescent="0.25">
      <c r="A4133" s="1708">
        <f t="shared" ca="1" si="992"/>
        <v>0</v>
      </c>
      <c r="B4133" s="1708">
        <f t="shared" si="995"/>
        <v>10187296</v>
      </c>
      <c r="C4133" s="1002">
        <v>187</v>
      </c>
      <c r="D4133" s="1796" t="s">
        <v>446</v>
      </c>
      <c r="E4133" s="994">
        <v>296</v>
      </c>
      <c r="F4133" s="995" t="s">
        <v>3974</v>
      </c>
      <c r="G4133" s="994"/>
      <c r="H4133" s="996" t="s">
        <v>346</v>
      </c>
      <c r="I4133" s="1091" t="s">
        <v>9142</v>
      </c>
      <c r="J4133" s="996"/>
      <c r="K4133" s="997" t="str">
        <f t="shared" si="994"/>
        <v>Cap.5 Pct.1 Rd.296 Col.3</v>
      </c>
      <c r="L4133" s="1000">
        <f t="shared" si="990"/>
        <v>0</v>
      </c>
      <c r="M4133" s="1000">
        <f t="shared" si="991"/>
        <v>0</v>
      </c>
      <c r="N4133" s="1725" t="s">
        <v>4249</v>
      </c>
      <c r="Z4133" s="1006" t="str">
        <f t="shared" si="993"/>
        <v xml:space="preserve">Cap.5 Pct.1:  Daca cheltuielile cu personalul (Col.2) # 0, atunci Cifra de afaceri (Col.1) # 0 si invers, pentru Rd.(1 la n). </v>
      </c>
      <c r="AA4133" s="2205">
        <f t="shared" si="989"/>
        <v>1</v>
      </c>
      <c r="AB4133" s="3036">
        <v>187</v>
      </c>
    </row>
    <row r="4134" spans="1:28" x14ac:dyDescent="0.25">
      <c r="A4134" s="1708">
        <f t="shared" ca="1" si="992"/>
        <v>0</v>
      </c>
      <c r="B4134" s="1708">
        <f t="shared" si="995"/>
        <v>10187297</v>
      </c>
      <c r="C4134" s="1002">
        <v>187</v>
      </c>
      <c r="D4134" s="1796" t="s">
        <v>446</v>
      </c>
      <c r="E4134" s="994">
        <v>297</v>
      </c>
      <c r="F4134" s="995" t="s">
        <v>3974</v>
      </c>
      <c r="G4134" s="994"/>
      <c r="H4134" s="996" t="s">
        <v>346</v>
      </c>
      <c r="I4134" s="1091" t="s">
        <v>9143</v>
      </c>
      <c r="J4134" s="996"/>
      <c r="K4134" s="997" t="str">
        <f t="shared" si="994"/>
        <v>Cap.5 Pct.1 Rd.297 Col.3</v>
      </c>
      <c r="L4134" s="1000">
        <f t="shared" si="990"/>
        <v>0</v>
      </c>
      <c r="M4134" s="1000">
        <f t="shared" si="991"/>
        <v>0</v>
      </c>
      <c r="N4134" s="1725" t="s">
        <v>4249</v>
      </c>
      <c r="Z4134" s="1006" t="str">
        <f t="shared" si="993"/>
        <v xml:space="preserve">Cap.5 Pct.1:  Daca cheltuielile cu personalul (Col.2) # 0, atunci Cifra de afaceri (Col.1) # 0 si invers, pentru Rd.(1 la n). </v>
      </c>
      <c r="AA4134" s="2205">
        <f t="shared" si="989"/>
        <v>1</v>
      </c>
      <c r="AB4134" s="3036">
        <v>187</v>
      </c>
    </row>
    <row r="4135" spans="1:28" x14ac:dyDescent="0.25">
      <c r="A4135" s="1708">
        <f t="shared" ca="1" si="992"/>
        <v>0</v>
      </c>
      <c r="B4135" s="1708">
        <f t="shared" si="995"/>
        <v>10187298</v>
      </c>
      <c r="C4135" s="1002">
        <v>187</v>
      </c>
      <c r="D4135" s="1796" t="s">
        <v>446</v>
      </c>
      <c r="E4135" s="994">
        <v>298</v>
      </c>
      <c r="F4135" s="995" t="s">
        <v>3974</v>
      </c>
      <c r="G4135" s="994"/>
      <c r="H4135" s="996" t="s">
        <v>346</v>
      </c>
      <c r="I4135" s="1091" t="s">
        <v>9144</v>
      </c>
      <c r="J4135" s="996"/>
      <c r="K4135" s="997" t="str">
        <f t="shared" si="994"/>
        <v>Cap.5 Pct.1 Rd.298 Col.3</v>
      </c>
      <c r="L4135" s="1000">
        <f t="shared" si="990"/>
        <v>0</v>
      </c>
      <c r="M4135" s="1000">
        <f t="shared" si="991"/>
        <v>0</v>
      </c>
      <c r="N4135" s="1725" t="s">
        <v>4249</v>
      </c>
      <c r="Z4135" s="1006" t="str">
        <f t="shared" si="993"/>
        <v xml:space="preserve">Cap.5 Pct.1:  Daca cheltuielile cu personalul (Col.2) # 0, atunci Cifra de afaceri (Col.1) # 0 si invers, pentru Rd.(1 la n). </v>
      </c>
      <c r="AA4135" s="2205">
        <f t="shared" si="989"/>
        <v>1</v>
      </c>
      <c r="AB4135" s="3036">
        <v>187</v>
      </c>
    </row>
    <row r="4136" spans="1:28" x14ac:dyDescent="0.25">
      <c r="A4136" s="1708">
        <f t="shared" ca="1" si="992"/>
        <v>0</v>
      </c>
      <c r="B4136" s="1708">
        <f t="shared" si="995"/>
        <v>10187299</v>
      </c>
      <c r="C4136" s="1002">
        <v>187</v>
      </c>
      <c r="D4136" s="1796" t="s">
        <v>446</v>
      </c>
      <c r="E4136" s="994">
        <v>299</v>
      </c>
      <c r="F4136" s="995" t="s">
        <v>3974</v>
      </c>
      <c r="G4136" s="994"/>
      <c r="H4136" s="996" t="s">
        <v>346</v>
      </c>
      <c r="I4136" s="1091" t="s">
        <v>9145</v>
      </c>
      <c r="J4136" s="996"/>
      <c r="K4136" s="997" t="str">
        <f t="shared" si="994"/>
        <v>Cap.5 Pct.1 Rd.299 Col.3</v>
      </c>
      <c r="L4136" s="1000">
        <f t="shared" si="990"/>
        <v>0</v>
      </c>
      <c r="M4136" s="1000">
        <f t="shared" si="991"/>
        <v>0</v>
      </c>
      <c r="N4136" s="1725" t="s">
        <v>4249</v>
      </c>
      <c r="Z4136" s="1006" t="str">
        <f t="shared" si="993"/>
        <v xml:space="preserve">Cap.5 Pct.1:  Daca cheltuielile cu personalul (Col.2) # 0, atunci Cifra de afaceri (Col.1) # 0 si invers, pentru Rd.(1 la n). </v>
      </c>
      <c r="AA4136" s="2205">
        <f t="shared" si="989"/>
        <v>1</v>
      </c>
      <c r="AB4136" s="3036">
        <v>187</v>
      </c>
    </row>
    <row r="4137" spans="1:28" x14ac:dyDescent="0.25">
      <c r="A4137" s="1714">
        <f t="shared" ca="1" si="992"/>
        <v>0</v>
      </c>
      <c r="B4137" s="1714">
        <f t="shared" si="995"/>
        <v>10187300</v>
      </c>
      <c r="C4137" s="1007">
        <v>187</v>
      </c>
      <c r="D4137" s="1799" t="s">
        <v>446</v>
      </c>
      <c r="E4137" s="1061">
        <v>300</v>
      </c>
      <c r="F4137" s="1062" t="s">
        <v>3974</v>
      </c>
      <c r="G4137" s="1061"/>
      <c r="H4137" s="1063" t="s">
        <v>346</v>
      </c>
      <c r="I4137" s="1095" t="s">
        <v>9146</v>
      </c>
      <c r="J4137" s="1063"/>
      <c r="K4137" s="1010" t="str">
        <f t="shared" si="994"/>
        <v>Cap.5 Pct.1 Rd.300 Col.3</v>
      </c>
      <c r="L4137" s="1065">
        <f t="shared" si="990"/>
        <v>0</v>
      </c>
      <c r="M4137" s="1065">
        <f t="shared" si="991"/>
        <v>0</v>
      </c>
      <c r="N4137" s="1727" t="s">
        <v>4249</v>
      </c>
      <c r="O4137" s="1012"/>
      <c r="P4137" s="1012"/>
      <c r="Q4137" s="1012"/>
      <c r="R4137" s="1012"/>
      <c r="S4137" s="1012"/>
      <c r="T4137" s="1012"/>
      <c r="U4137" s="1012"/>
      <c r="V4137" s="1012"/>
      <c r="W4137" s="1012"/>
      <c r="X4137" s="1012"/>
      <c r="Y4137" s="1013"/>
      <c r="Z4137" s="1013" t="str">
        <f>Z4136</f>
        <v xml:space="preserve">Cap.5 Pct.1:  Daca cheltuielile cu personalul (Col.2) # 0, atunci Cifra de afaceri (Col.1) # 0 si invers, pentru Rd.(1 la n). </v>
      </c>
      <c r="AA4137" s="2205">
        <f t="shared" si="989"/>
        <v>1</v>
      </c>
      <c r="AB4137" s="3036">
        <v>187</v>
      </c>
    </row>
    <row r="4138" spans="1:28" x14ac:dyDescent="0.25">
      <c r="A4138" s="1708">
        <f t="shared" ca="1" si="992"/>
        <v>0</v>
      </c>
      <c r="B4138" s="1708">
        <f t="shared" si="995"/>
        <v>10156001</v>
      </c>
      <c r="C4138" s="994">
        <v>156</v>
      </c>
      <c r="D4138" s="1796" t="s">
        <v>447</v>
      </c>
      <c r="E4138" s="994">
        <v>1</v>
      </c>
      <c r="F4138" s="995" t="s">
        <v>3974</v>
      </c>
      <c r="G4138" s="994" t="s">
        <v>1102</v>
      </c>
      <c r="H4138" s="996" t="s">
        <v>345</v>
      </c>
      <c r="I4138" s="1091" t="s">
        <v>6343</v>
      </c>
      <c r="J4138" s="996"/>
      <c r="K4138" s="999" t="s">
        <v>6344</v>
      </c>
      <c r="L4138" s="1000">
        <f t="shared" ref="L4138:L4201" si="996">IF(BM702="",0,BM702)</f>
        <v>0</v>
      </c>
      <c r="M4138" s="1000">
        <f t="shared" ref="M4138:M4201" si="997">IF(BN702="",0,BN702)</f>
        <v>0</v>
      </c>
      <c r="N4138" s="1724">
        <f>IF(L4138&gt;=M4138,0,1)</f>
        <v>0</v>
      </c>
      <c r="O4138" s="1000"/>
      <c r="P4138" s="1000"/>
      <c r="Q4138" s="1000"/>
      <c r="R4138" s="1000"/>
      <c r="S4138" s="1000"/>
      <c r="T4138" s="1000"/>
      <c r="U4138" s="1000"/>
      <c r="V4138" s="1000"/>
      <c r="W4138" s="1000"/>
      <c r="X4138" s="1000"/>
      <c r="Y4138" s="1001"/>
      <c r="Z4138" s="1343" t="s">
        <v>10950</v>
      </c>
      <c r="AA4138" s="2205">
        <f t="shared" si="989"/>
        <v>1</v>
      </c>
      <c r="AB4138" s="3036">
        <v>156</v>
      </c>
    </row>
    <row r="4139" spans="1:28" x14ac:dyDescent="0.25">
      <c r="A4139" s="1708">
        <f t="shared" ca="1" si="992"/>
        <v>0</v>
      </c>
      <c r="B4139" s="1708">
        <f t="shared" si="995"/>
        <v>10156002</v>
      </c>
      <c r="C4139" s="994">
        <v>156</v>
      </c>
      <c r="D4139" s="1796" t="s">
        <v>447</v>
      </c>
      <c r="E4139" s="994">
        <v>2</v>
      </c>
      <c r="F4139" s="995" t="s">
        <v>3974</v>
      </c>
      <c r="G4139" s="994"/>
      <c r="H4139" s="996" t="s">
        <v>345</v>
      </c>
      <c r="I4139" s="1091" t="s">
        <v>6741</v>
      </c>
      <c r="J4139" s="996"/>
      <c r="K4139" s="999" t="s">
        <v>8114</v>
      </c>
      <c r="L4139" s="1000">
        <f t="shared" si="996"/>
        <v>0</v>
      </c>
      <c r="M4139" s="1000">
        <f t="shared" si="997"/>
        <v>0</v>
      </c>
      <c r="N4139" s="1724">
        <f t="shared" ref="N4139:N4201" si="998">IF(L4139&gt;=M4139,0,1)</f>
        <v>0</v>
      </c>
      <c r="O4139" s="1000"/>
      <c r="P4139" s="1000"/>
      <c r="Q4139" s="1000"/>
      <c r="R4139" s="1000"/>
      <c r="S4139" s="1000"/>
      <c r="T4139" s="1000"/>
      <c r="U4139" s="1000"/>
      <c r="V4139" s="1000"/>
      <c r="W4139" s="1000"/>
      <c r="X4139" s="1000"/>
      <c r="Y4139" s="1001"/>
      <c r="Z4139" s="1001" t="str">
        <f>Z4138</f>
        <v xml:space="preserve">Cap.5 Pct.1: Valoarea investitiei brute (Col.5) &gt;= Valoarea investitiei nete (Col.6), pentru Rd.(2 la n) </v>
      </c>
      <c r="AA4139" s="2205">
        <f t="shared" si="989"/>
        <v>1</v>
      </c>
      <c r="AB4139" s="3036">
        <v>156</v>
      </c>
    </row>
    <row r="4140" spans="1:28" x14ac:dyDescent="0.25">
      <c r="A4140" s="1708">
        <f t="shared" ca="1" si="992"/>
        <v>0</v>
      </c>
      <c r="B4140" s="1708">
        <f t="shared" si="995"/>
        <v>10156003</v>
      </c>
      <c r="C4140" s="994">
        <v>156</v>
      </c>
      <c r="D4140" s="1796" t="s">
        <v>447</v>
      </c>
      <c r="E4140" s="994">
        <v>3</v>
      </c>
      <c r="F4140" s="995" t="s">
        <v>3974</v>
      </c>
      <c r="G4140" s="994"/>
      <c r="H4140" s="996" t="s">
        <v>345</v>
      </c>
      <c r="I4140" s="1091" t="s">
        <v>6742</v>
      </c>
      <c r="J4140" s="996"/>
      <c r="K4140" s="999" t="s">
        <v>8115</v>
      </c>
      <c r="L4140" s="1000">
        <f t="shared" si="996"/>
        <v>0</v>
      </c>
      <c r="M4140" s="1000">
        <f t="shared" si="997"/>
        <v>0</v>
      </c>
      <c r="N4140" s="1724">
        <f t="shared" si="998"/>
        <v>0</v>
      </c>
      <c r="O4140" s="1000"/>
      <c r="P4140" s="1000"/>
      <c r="Q4140" s="1000"/>
      <c r="R4140" s="1000"/>
      <c r="S4140" s="1000"/>
      <c r="T4140" s="1000"/>
      <c r="U4140" s="1000"/>
      <c r="V4140" s="1000"/>
      <c r="W4140" s="1000"/>
      <c r="X4140" s="1000"/>
      <c r="Y4140" s="1001"/>
      <c r="Z4140" s="1001" t="str">
        <f t="shared" ref="Z4140:Z4203" si="999">Z4139</f>
        <v xml:space="preserve">Cap.5 Pct.1: Valoarea investitiei brute (Col.5) &gt;= Valoarea investitiei nete (Col.6), pentru Rd.(2 la n) </v>
      </c>
      <c r="AA4140" s="2205">
        <f t="shared" si="989"/>
        <v>1</v>
      </c>
      <c r="AB4140" s="3036">
        <v>156</v>
      </c>
    </row>
    <row r="4141" spans="1:28" x14ac:dyDescent="0.25">
      <c r="A4141" s="1708">
        <f t="shared" ca="1" si="992"/>
        <v>0</v>
      </c>
      <c r="B4141" s="1708">
        <f t="shared" si="995"/>
        <v>10156004</v>
      </c>
      <c r="C4141" s="994">
        <v>156</v>
      </c>
      <c r="D4141" s="1796" t="s">
        <v>447</v>
      </c>
      <c r="E4141" s="994">
        <v>4</v>
      </c>
      <c r="F4141" s="995" t="s">
        <v>3974</v>
      </c>
      <c r="G4141" s="994"/>
      <c r="H4141" s="996" t="s">
        <v>345</v>
      </c>
      <c r="I4141" s="1091" t="s">
        <v>6743</v>
      </c>
      <c r="J4141" s="996"/>
      <c r="K4141" s="999" t="s">
        <v>8116</v>
      </c>
      <c r="L4141" s="1000">
        <f t="shared" si="996"/>
        <v>0</v>
      </c>
      <c r="M4141" s="1000">
        <f t="shared" si="997"/>
        <v>0</v>
      </c>
      <c r="N4141" s="1724">
        <f t="shared" si="998"/>
        <v>0</v>
      </c>
      <c r="O4141" s="1000"/>
      <c r="P4141" s="1000"/>
      <c r="Q4141" s="1000"/>
      <c r="R4141" s="1000"/>
      <c r="S4141" s="1000"/>
      <c r="T4141" s="1000"/>
      <c r="U4141" s="1000"/>
      <c r="V4141" s="1000"/>
      <c r="W4141" s="1000"/>
      <c r="X4141" s="1000"/>
      <c r="Y4141" s="1001"/>
      <c r="Z4141" s="1001" t="str">
        <f t="shared" si="999"/>
        <v xml:space="preserve">Cap.5 Pct.1: Valoarea investitiei brute (Col.5) &gt;= Valoarea investitiei nete (Col.6), pentru Rd.(2 la n) </v>
      </c>
      <c r="AA4141" s="2205">
        <f t="shared" si="989"/>
        <v>1</v>
      </c>
      <c r="AB4141" s="3036">
        <v>156</v>
      </c>
    </row>
    <row r="4142" spans="1:28" x14ac:dyDescent="0.25">
      <c r="A4142" s="1708">
        <f t="shared" ca="1" si="992"/>
        <v>0</v>
      </c>
      <c r="B4142" s="1708">
        <f t="shared" si="995"/>
        <v>10156005</v>
      </c>
      <c r="C4142" s="994">
        <v>156</v>
      </c>
      <c r="D4142" s="1796" t="s">
        <v>447</v>
      </c>
      <c r="E4142" s="994">
        <v>5</v>
      </c>
      <c r="F4142" s="995" t="s">
        <v>3974</v>
      </c>
      <c r="G4142" s="994"/>
      <c r="H4142" s="996" t="s">
        <v>345</v>
      </c>
      <c r="I4142" s="1091" t="s">
        <v>6744</v>
      </c>
      <c r="J4142" s="996"/>
      <c r="K4142" s="999" t="s">
        <v>8117</v>
      </c>
      <c r="L4142" s="1000">
        <f t="shared" si="996"/>
        <v>0</v>
      </c>
      <c r="M4142" s="1000">
        <f t="shared" si="997"/>
        <v>0</v>
      </c>
      <c r="N4142" s="1724">
        <f t="shared" si="998"/>
        <v>0</v>
      </c>
      <c r="O4142" s="1000"/>
      <c r="P4142" s="1000"/>
      <c r="Q4142" s="1000"/>
      <c r="R4142" s="1000"/>
      <c r="S4142" s="1000"/>
      <c r="T4142" s="1000"/>
      <c r="U4142" s="1000"/>
      <c r="V4142" s="1000"/>
      <c r="W4142" s="1000"/>
      <c r="X4142" s="1000"/>
      <c r="Y4142" s="1001"/>
      <c r="Z4142" s="1001" t="str">
        <f t="shared" si="999"/>
        <v xml:space="preserve">Cap.5 Pct.1: Valoarea investitiei brute (Col.5) &gt;= Valoarea investitiei nete (Col.6), pentru Rd.(2 la n) </v>
      </c>
      <c r="AA4142" s="2205">
        <f t="shared" si="989"/>
        <v>1</v>
      </c>
      <c r="AB4142" s="3036">
        <v>156</v>
      </c>
    </row>
    <row r="4143" spans="1:28" x14ac:dyDescent="0.25">
      <c r="A4143" s="1708">
        <f t="shared" ca="1" si="992"/>
        <v>0</v>
      </c>
      <c r="B4143" s="1708">
        <f t="shared" si="995"/>
        <v>10156006</v>
      </c>
      <c r="C4143" s="994">
        <v>156</v>
      </c>
      <c r="D4143" s="1796" t="s">
        <v>447</v>
      </c>
      <c r="E4143" s="994">
        <v>6</v>
      </c>
      <c r="F4143" s="995" t="s">
        <v>3974</v>
      </c>
      <c r="G4143" s="994"/>
      <c r="H4143" s="996" t="s">
        <v>345</v>
      </c>
      <c r="I4143" s="1091" t="s">
        <v>6745</v>
      </c>
      <c r="J4143" s="996"/>
      <c r="K4143" s="999" t="s">
        <v>8118</v>
      </c>
      <c r="L4143" s="1000">
        <f t="shared" si="996"/>
        <v>0</v>
      </c>
      <c r="M4143" s="1000">
        <f t="shared" si="997"/>
        <v>0</v>
      </c>
      <c r="N4143" s="1724">
        <f t="shared" si="998"/>
        <v>0</v>
      </c>
      <c r="O4143" s="1000"/>
      <c r="P4143" s="1000"/>
      <c r="Q4143" s="1000"/>
      <c r="R4143" s="1000"/>
      <c r="S4143" s="1000"/>
      <c r="T4143" s="1000"/>
      <c r="U4143" s="1000"/>
      <c r="V4143" s="1000"/>
      <c r="W4143" s="1000"/>
      <c r="X4143" s="1000"/>
      <c r="Y4143" s="1001"/>
      <c r="Z4143" s="1001" t="str">
        <f t="shared" si="999"/>
        <v xml:space="preserve">Cap.5 Pct.1: Valoarea investitiei brute (Col.5) &gt;= Valoarea investitiei nete (Col.6), pentru Rd.(2 la n) </v>
      </c>
      <c r="AA4143" s="2205">
        <f t="shared" si="989"/>
        <v>1</v>
      </c>
      <c r="AB4143" s="3036">
        <v>156</v>
      </c>
    </row>
    <row r="4144" spans="1:28" x14ac:dyDescent="0.25">
      <c r="A4144" s="1708">
        <f t="shared" ca="1" si="992"/>
        <v>0</v>
      </c>
      <c r="B4144" s="1708">
        <f t="shared" si="995"/>
        <v>10156007</v>
      </c>
      <c r="C4144" s="994">
        <v>156</v>
      </c>
      <c r="D4144" s="1796" t="s">
        <v>447</v>
      </c>
      <c r="E4144" s="994">
        <v>7</v>
      </c>
      <c r="F4144" s="995" t="s">
        <v>3974</v>
      </c>
      <c r="G4144" s="994"/>
      <c r="H4144" s="996" t="s">
        <v>345</v>
      </c>
      <c r="I4144" s="1091" t="s">
        <v>6746</v>
      </c>
      <c r="J4144" s="996"/>
      <c r="K4144" s="999" t="s">
        <v>8119</v>
      </c>
      <c r="L4144" s="1000">
        <f t="shared" si="996"/>
        <v>0</v>
      </c>
      <c r="M4144" s="1000">
        <f t="shared" si="997"/>
        <v>0</v>
      </c>
      <c r="N4144" s="1724">
        <f t="shared" si="998"/>
        <v>0</v>
      </c>
      <c r="O4144" s="1000"/>
      <c r="P4144" s="1000"/>
      <c r="Q4144" s="1000"/>
      <c r="R4144" s="1000"/>
      <c r="S4144" s="1000"/>
      <c r="T4144" s="1000"/>
      <c r="U4144" s="1000"/>
      <c r="V4144" s="1000"/>
      <c r="W4144" s="1000"/>
      <c r="X4144" s="1000"/>
      <c r="Y4144" s="1001"/>
      <c r="Z4144" s="1001" t="str">
        <f t="shared" si="999"/>
        <v xml:space="preserve">Cap.5 Pct.1: Valoarea investitiei brute (Col.5) &gt;= Valoarea investitiei nete (Col.6), pentru Rd.(2 la n) </v>
      </c>
      <c r="AA4144" s="2205">
        <f t="shared" si="989"/>
        <v>1</v>
      </c>
      <c r="AB4144" s="3036">
        <v>156</v>
      </c>
    </row>
    <row r="4145" spans="1:28" x14ac:dyDescent="0.25">
      <c r="A4145" s="1708">
        <f t="shared" ca="1" si="992"/>
        <v>0</v>
      </c>
      <c r="B4145" s="1708">
        <f t="shared" si="995"/>
        <v>10156008</v>
      </c>
      <c r="C4145" s="994">
        <v>156</v>
      </c>
      <c r="D4145" s="1796" t="s">
        <v>447</v>
      </c>
      <c r="E4145" s="994">
        <v>8</v>
      </c>
      <c r="F4145" s="995" t="s">
        <v>3974</v>
      </c>
      <c r="G4145" s="994"/>
      <c r="H4145" s="996" t="s">
        <v>345</v>
      </c>
      <c r="I4145" s="1091" t="s">
        <v>6747</v>
      </c>
      <c r="J4145" s="996"/>
      <c r="K4145" s="999" t="s">
        <v>8120</v>
      </c>
      <c r="L4145" s="1000">
        <f t="shared" si="996"/>
        <v>0</v>
      </c>
      <c r="M4145" s="1000">
        <f t="shared" si="997"/>
        <v>0</v>
      </c>
      <c r="N4145" s="1724">
        <f t="shared" si="998"/>
        <v>0</v>
      </c>
      <c r="O4145" s="1000"/>
      <c r="P4145" s="1000"/>
      <c r="Q4145" s="1000"/>
      <c r="R4145" s="1000"/>
      <c r="S4145" s="1000"/>
      <c r="T4145" s="1000"/>
      <c r="U4145" s="1000"/>
      <c r="V4145" s="1000"/>
      <c r="W4145" s="1000"/>
      <c r="X4145" s="1000"/>
      <c r="Y4145" s="1001"/>
      <c r="Z4145" s="1001" t="str">
        <f t="shared" si="999"/>
        <v xml:space="preserve">Cap.5 Pct.1: Valoarea investitiei brute (Col.5) &gt;= Valoarea investitiei nete (Col.6), pentru Rd.(2 la n) </v>
      </c>
      <c r="AA4145" s="2205">
        <f t="shared" si="989"/>
        <v>1</v>
      </c>
      <c r="AB4145" s="3036">
        <v>156</v>
      </c>
    </row>
    <row r="4146" spans="1:28" x14ac:dyDescent="0.25">
      <c r="A4146" s="1708">
        <f t="shared" ca="1" si="992"/>
        <v>0</v>
      </c>
      <c r="B4146" s="1708">
        <f t="shared" si="995"/>
        <v>10156009</v>
      </c>
      <c r="C4146" s="994">
        <v>156</v>
      </c>
      <c r="D4146" s="1796" t="s">
        <v>447</v>
      </c>
      <c r="E4146" s="994">
        <v>9</v>
      </c>
      <c r="F4146" s="995" t="s">
        <v>3974</v>
      </c>
      <c r="G4146" s="994"/>
      <c r="H4146" s="996" t="s">
        <v>345</v>
      </c>
      <c r="I4146" s="1091" t="s">
        <v>6748</v>
      </c>
      <c r="J4146" s="996"/>
      <c r="K4146" s="999" t="s">
        <v>8121</v>
      </c>
      <c r="L4146" s="1000">
        <f t="shared" si="996"/>
        <v>0</v>
      </c>
      <c r="M4146" s="1000">
        <f t="shared" si="997"/>
        <v>0</v>
      </c>
      <c r="N4146" s="1724">
        <f t="shared" si="998"/>
        <v>0</v>
      </c>
      <c r="O4146" s="1000"/>
      <c r="P4146" s="1000"/>
      <c r="Q4146" s="1000"/>
      <c r="R4146" s="1000"/>
      <c r="S4146" s="1000"/>
      <c r="T4146" s="1000"/>
      <c r="U4146" s="1000"/>
      <c r="V4146" s="1000"/>
      <c r="W4146" s="1000"/>
      <c r="X4146" s="1000"/>
      <c r="Y4146" s="1001"/>
      <c r="Z4146" s="1001" t="str">
        <f t="shared" si="999"/>
        <v xml:space="preserve">Cap.5 Pct.1: Valoarea investitiei brute (Col.5) &gt;= Valoarea investitiei nete (Col.6), pentru Rd.(2 la n) </v>
      </c>
      <c r="AA4146" s="2205">
        <f t="shared" si="989"/>
        <v>1</v>
      </c>
      <c r="AB4146" s="3036">
        <v>156</v>
      </c>
    </row>
    <row r="4147" spans="1:28" x14ac:dyDescent="0.25">
      <c r="A4147" s="1708">
        <f t="shared" ca="1" si="992"/>
        <v>0</v>
      </c>
      <c r="B4147" s="1708">
        <f t="shared" si="995"/>
        <v>10156010</v>
      </c>
      <c r="C4147" s="994">
        <v>156</v>
      </c>
      <c r="D4147" s="1796" t="s">
        <v>447</v>
      </c>
      <c r="E4147" s="994">
        <v>10</v>
      </c>
      <c r="F4147" s="995" t="s">
        <v>3974</v>
      </c>
      <c r="G4147" s="994"/>
      <c r="H4147" s="996" t="s">
        <v>345</v>
      </c>
      <c r="I4147" s="1091" t="s">
        <v>6749</v>
      </c>
      <c r="J4147" s="996"/>
      <c r="K4147" s="999" t="s">
        <v>8122</v>
      </c>
      <c r="L4147" s="1000">
        <f t="shared" si="996"/>
        <v>0</v>
      </c>
      <c r="M4147" s="1000">
        <f t="shared" si="997"/>
        <v>0</v>
      </c>
      <c r="N4147" s="1724">
        <f t="shared" si="998"/>
        <v>0</v>
      </c>
      <c r="O4147" s="1000"/>
      <c r="P4147" s="1000"/>
      <c r="Q4147" s="1000"/>
      <c r="R4147" s="1000"/>
      <c r="S4147" s="1000"/>
      <c r="T4147" s="1000"/>
      <c r="U4147" s="1000"/>
      <c r="V4147" s="1000"/>
      <c r="W4147" s="1000"/>
      <c r="X4147" s="1000"/>
      <c r="Y4147" s="1001"/>
      <c r="Z4147" s="1001" t="str">
        <f t="shared" si="999"/>
        <v xml:space="preserve">Cap.5 Pct.1: Valoarea investitiei brute (Col.5) &gt;= Valoarea investitiei nete (Col.6), pentru Rd.(2 la n) </v>
      </c>
      <c r="AA4147" s="2205">
        <f t="shared" si="989"/>
        <v>1</v>
      </c>
      <c r="AB4147" s="3036">
        <v>156</v>
      </c>
    </row>
    <row r="4148" spans="1:28" x14ac:dyDescent="0.25">
      <c r="A4148" s="1708">
        <f t="shared" ca="1" si="992"/>
        <v>0</v>
      </c>
      <c r="B4148" s="1708">
        <f t="shared" si="995"/>
        <v>10156011</v>
      </c>
      <c r="C4148" s="994">
        <v>156</v>
      </c>
      <c r="D4148" s="1796" t="s">
        <v>447</v>
      </c>
      <c r="E4148" s="994">
        <v>11</v>
      </c>
      <c r="F4148" s="995" t="s">
        <v>3974</v>
      </c>
      <c r="G4148" s="994"/>
      <c r="H4148" s="996" t="s">
        <v>345</v>
      </c>
      <c r="I4148" s="1091" t="s">
        <v>6750</v>
      </c>
      <c r="J4148" s="996"/>
      <c r="K4148" s="999" t="s">
        <v>8123</v>
      </c>
      <c r="L4148" s="1000">
        <f t="shared" si="996"/>
        <v>0</v>
      </c>
      <c r="M4148" s="1000">
        <f t="shared" si="997"/>
        <v>0</v>
      </c>
      <c r="N4148" s="1724">
        <f t="shared" si="998"/>
        <v>0</v>
      </c>
      <c r="O4148" s="1000"/>
      <c r="P4148" s="1000"/>
      <c r="Q4148" s="1000"/>
      <c r="R4148" s="1000"/>
      <c r="S4148" s="1000"/>
      <c r="T4148" s="1000"/>
      <c r="U4148" s="1000"/>
      <c r="V4148" s="1000"/>
      <c r="W4148" s="1000"/>
      <c r="X4148" s="1000"/>
      <c r="Y4148" s="1001"/>
      <c r="Z4148" s="1001" t="str">
        <f t="shared" si="999"/>
        <v xml:space="preserve">Cap.5 Pct.1: Valoarea investitiei brute (Col.5) &gt;= Valoarea investitiei nete (Col.6), pentru Rd.(2 la n) </v>
      </c>
      <c r="AA4148" s="2205">
        <f t="shared" si="989"/>
        <v>1</v>
      </c>
      <c r="AB4148" s="3036">
        <v>156</v>
      </c>
    </row>
    <row r="4149" spans="1:28" x14ac:dyDescent="0.25">
      <c r="A4149" s="1708">
        <f t="shared" ca="1" si="992"/>
        <v>0</v>
      </c>
      <c r="B4149" s="1708">
        <f t="shared" si="995"/>
        <v>10156012</v>
      </c>
      <c r="C4149" s="994">
        <v>156</v>
      </c>
      <c r="D4149" s="1796" t="s">
        <v>447</v>
      </c>
      <c r="E4149" s="994">
        <v>12</v>
      </c>
      <c r="F4149" s="995" t="s">
        <v>3974</v>
      </c>
      <c r="G4149" s="994"/>
      <c r="H4149" s="996" t="s">
        <v>345</v>
      </c>
      <c r="I4149" s="1091" t="s">
        <v>6751</v>
      </c>
      <c r="J4149" s="996"/>
      <c r="K4149" s="999" t="s">
        <v>8124</v>
      </c>
      <c r="L4149" s="1000">
        <f t="shared" si="996"/>
        <v>0</v>
      </c>
      <c r="M4149" s="1000">
        <f t="shared" si="997"/>
        <v>0</v>
      </c>
      <c r="N4149" s="1724">
        <f t="shared" si="998"/>
        <v>0</v>
      </c>
      <c r="O4149" s="1000"/>
      <c r="P4149" s="1000"/>
      <c r="Q4149" s="1000"/>
      <c r="R4149" s="1000"/>
      <c r="S4149" s="1000"/>
      <c r="T4149" s="1000"/>
      <c r="U4149" s="1000"/>
      <c r="V4149" s="1000"/>
      <c r="W4149" s="1000"/>
      <c r="X4149" s="1000"/>
      <c r="Y4149" s="1001"/>
      <c r="Z4149" s="1001" t="str">
        <f t="shared" si="999"/>
        <v xml:space="preserve">Cap.5 Pct.1: Valoarea investitiei brute (Col.5) &gt;= Valoarea investitiei nete (Col.6), pentru Rd.(2 la n) </v>
      </c>
      <c r="AA4149" s="2205">
        <f t="shared" si="989"/>
        <v>1</v>
      </c>
      <c r="AB4149" s="3036">
        <v>156</v>
      </c>
    </row>
    <row r="4150" spans="1:28" x14ac:dyDescent="0.25">
      <c r="A4150" s="1708">
        <f t="shared" ca="1" si="992"/>
        <v>0</v>
      </c>
      <c r="B4150" s="1708">
        <f t="shared" si="995"/>
        <v>10156013</v>
      </c>
      <c r="C4150" s="994">
        <v>156</v>
      </c>
      <c r="D4150" s="1796" t="s">
        <v>447</v>
      </c>
      <c r="E4150" s="994">
        <v>13</v>
      </c>
      <c r="F4150" s="995" t="s">
        <v>3974</v>
      </c>
      <c r="G4150" s="994"/>
      <c r="H4150" s="996" t="s">
        <v>345</v>
      </c>
      <c r="I4150" s="1091" t="s">
        <v>6752</v>
      </c>
      <c r="J4150" s="996"/>
      <c r="K4150" s="999" t="s">
        <v>8125</v>
      </c>
      <c r="L4150" s="1000">
        <f t="shared" si="996"/>
        <v>0</v>
      </c>
      <c r="M4150" s="1000">
        <f t="shared" si="997"/>
        <v>0</v>
      </c>
      <c r="N4150" s="1724">
        <f t="shared" si="998"/>
        <v>0</v>
      </c>
      <c r="O4150" s="1000"/>
      <c r="P4150" s="1000"/>
      <c r="Q4150" s="1000"/>
      <c r="R4150" s="1000"/>
      <c r="S4150" s="1000"/>
      <c r="T4150" s="1000"/>
      <c r="U4150" s="1000"/>
      <c r="V4150" s="1000"/>
      <c r="W4150" s="1000"/>
      <c r="X4150" s="1000"/>
      <c r="Y4150" s="1001"/>
      <c r="Z4150" s="1001" t="str">
        <f t="shared" si="999"/>
        <v xml:space="preserve">Cap.5 Pct.1: Valoarea investitiei brute (Col.5) &gt;= Valoarea investitiei nete (Col.6), pentru Rd.(2 la n) </v>
      </c>
      <c r="AA4150" s="2205">
        <f t="shared" si="989"/>
        <v>1</v>
      </c>
      <c r="AB4150" s="3036">
        <v>156</v>
      </c>
    </row>
    <row r="4151" spans="1:28" x14ac:dyDescent="0.25">
      <c r="A4151" s="1708">
        <f t="shared" ca="1" si="992"/>
        <v>0</v>
      </c>
      <c r="B4151" s="1708">
        <f t="shared" si="995"/>
        <v>10156014</v>
      </c>
      <c r="C4151" s="994">
        <v>156</v>
      </c>
      <c r="D4151" s="1796" t="s">
        <v>447</v>
      </c>
      <c r="E4151" s="994">
        <v>14</v>
      </c>
      <c r="F4151" s="995" t="s">
        <v>3974</v>
      </c>
      <c r="G4151" s="994"/>
      <c r="H4151" s="996" t="s">
        <v>345</v>
      </c>
      <c r="I4151" s="1091" t="s">
        <v>6753</v>
      </c>
      <c r="J4151" s="996"/>
      <c r="K4151" s="999" t="s">
        <v>8126</v>
      </c>
      <c r="L4151" s="1000">
        <f t="shared" si="996"/>
        <v>0</v>
      </c>
      <c r="M4151" s="1000">
        <f t="shared" si="997"/>
        <v>0</v>
      </c>
      <c r="N4151" s="1724">
        <f t="shared" si="998"/>
        <v>0</v>
      </c>
      <c r="O4151" s="1000"/>
      <c r="P4151" s="1000"/>
      <c r="Q4151" s="1000"/>
      <c r="R4151" s="1000"/>
      <c r="S4151" s="1000"/>
      <c r="T4151" s="1000"/>
      <c r="U4151" s="1000"/>
      <c r="V4151" s="1000"/>
      <c r="W4151" s="1000"/>
      <c r="X4151" s="1000"/>
      <c r="Y4151" s="1001"/>
      <c r="Z4151" s="1001" t="str">
        <f t="shared" si="999"/>
        <v xml:space="preserve">Cap.5 Pct.1: Valoarea investitiei brute (Col.5) &gt;= Valoarea investitiei nete (Col.6), pentru Rd.(2 la n) </v>
      </c>
      <c r="AA4151" s="2205">
        <f t="shared" si="989"/>
        <v>1</v>
      </c>
      <c r="AB4151" s="3036">
        <v>156</v>
      </c>
    </row>
    <row r="4152" spans="1:28" x14ac:dyDescent="0.25">
      <c r="A4152" s="1708">
        <f t="shared" ca="1" si="992"/>
        <v>0</v>
      </c>
      <c r="B4152" s="1708">
        <f t="shared" si="995"/>
        <v>10156015</v>
      </c>
      <c r="C4152" s="994">
        <v>156</v>
      </c>
      <c r="D4152" s="1796" t="s">
        <v>447</v>
      </c>
      <c r="E4152" s="994">
        <v>15</v>
      </c>
      <c r="F4152" s="995" t="s">
        <v>3974</v>
      </c>
      <c r="G4152" s="994"/>
      <c r="H4152" s="996" t="s">
        <v>345</v>
      </c>
      <c r="I4152" s="1091" t="s">
        <v>6754</v>
      </c>
      <c r="J4152" s="996"/>
      <c r="K4152" s="999" t="s">
        <v>8127</v>
      </c>
      <c r="L4152" s="1000">
        <f t="shared" si="996"/>
        <v>0</v>
      </c>
      <c r="M4152" s="1000">
        <f t="shared" si="997"/>
        <v>0</v>
      </c>
      <c r="N4152" s="1724">
        <f t="shared" si="998"/>
        <v>0</v>
      </c>
      <c r="O4152" s="1000"/>
      <c r="P4152" s="1000"/>
      <c r="Q4152" s="1000"/>
      <c r="R4152" s="1000"/>
      <c r="S4152" s="1000"/>
      <c r="T4152" s="1000"/>
      <c r="U4152" s="1000"/>
      <c r="V4152" s="1000"/>
      <c r="W4152" s="1000"/>
      <c r="X4152" s="1000"/>
      <c r="Y4152" s="1001"/>
      <c r="Z4152" s="1001" t="str">
        <f t="shared" si="999"/>
        <v xml:space="preserve">Cap.5 Pct.1: Valoarea investitiei brute (Col.5) &gt;= Valoarea investitiei nete (Col.6), pentru Rd.(2 la n) </v>
      </c>
      <c r="AA4152" s="2205">
        <f t="shared" si="989"/>
        <v>1</v>
      </c>
      <c r="AB4152" s="3036">
        <v>156</v>
      </c>
    </row>
    <row r="4153" spans="1:28" x14ac:dyDescent="0.25">
      <c r="A4153" s="1708">
        <f t="shared" ca="1" si="992"/>
        <v>0</v>
      </c>
      <c r="B4153" s="1708">
        <f t="shared" si="995"/>
        <v>10156016</v>
      </c>
      <c r="C4153" s="994">
        <v>156</v>
      </c>
      <c r="D4153" s="1796" t="s">
        <v>447</v>
      </c>
      <c r="E4153" s="994">
        <v>16</v>
      </c>
      <c r="F4153" s="995" t="s">
        <v>3974</v>
      </c>
      <c r="G4153" s="994"/>
      <c r="H4153" s="996" t="s">
        <v>345</v>
      </c>
      <c r="I4153" s="1091" t="s">
        <v>6755</v>
      </c>
      <c r="J4153" s="996"/>
      <c r="K4153" s="999" t="s">
        <v>8128</v>
      </c>
      <c r="L4153" s="1000">
        <f t="shared" si="996"/>
        <v>0</v>
      </c>
      <c r="M4153" s="1000">
        <f t="shared" si="997"/>
        <v>0</v>
      </c>
      <c r="N4153" s="1724">
        <f t="shared" si="998"/>
        <v>0</v>
      </c>
      <c r="O4153" s="1000"/>
      <c r="P4153" s="1000"/>
      <c r="Q4153" s="1000"/>
      <c r="R4153" s="1000"/>
      <c r="S4153" s="1000"/>
      <c r="T4153" s="1000"/>
      <c r="U4153" s="1000"/>
      <c r="V4153" s="1000"/>
      <c r="W4153" s="1000"/>
      <c r="X4153" s="1000"/>
      <c r="Y4153" s="1001"/>
      <c r="Z4153" s="1001" t="str">
        <f t="shared" si="999"/>
        <v xml:space="preserve">Cap.5 Pct.1: Valoarea investitiei brute (Col.5) &gt;= Valoarea investitiei nete (Col.6), pentru Rd.(2 la n) </v>
      </c>
      <c r="AA4153" s="2205">
        <f t="shared" si="989"/>
        <v>1</v>
      </c>
      <c r="AB4153" s="3036">
        <v>156</v>
      </c>
    </row>
    <row r="4154" spans="1:28" x14ac:dyDescent="0.25">
      <c r="A4154" s="1708">
        <f t="shared" ca="1" si="992"/>
        <v>0</v>
      </c>
      <c r="B4154" s="1708">
        <f t="shared" si="995"/>
        <v>10156017</v>
      </c>
      <c r="C4154" s="994">
        <v>156</v>
      </c>
      <c r="D4154" s="1796" t="s">
        <v>447</v>
      </c>
      <c r="E4154" s="994">
        <v>17</v>
      </c>
      <c r="F4154" s="995" t="s">
        <v>3974</v>
      </c>
      <c r="G4154" s="994"/>
      <c r="H4154" s="996" t="s">
        <v>345</v>
      </c>
      <c r="I4154" s="1091" t="s">
        <v>6756</v>
      </c>
      <c r="J4154" s="996"/>
      <c r="K4154" s="999" t="s">
        <v>8129</v>
      </c>
      <c r="L4154" s="1000">
        <f t="shared" si="996"/>
        <v>0</v>
      </c>
      <c r="M4154" s="1000">
        <f t="shared" si="997"/>
        <v>0</v>
      </c>
      <c r="N4154" s="1724">
        <f t="shared" si="998"/>
        <v>0</v>
      </c>
      <c r="O4154" s="1000"/>
      <c r="P4154" s="1000"/>
      <c r="Q4154" s="1000"/>
      <c r="R4154" s="1000"/>
      <c r="S4154" s="1000"/>
      <c r="T4154" s="1000"/>
      <c r="U4154" s="1000"/>
      <c r="V4154" s="1000"/>
      <c r="W4154" s="1000"/>
      <c r="X4154" s="1000"/>
      <c r="Y4154" s="1001"/>
      <c r="Z4154" s="1001" t="str">
        <f t="shared" si="999"/>
        <v xml:space="preserve">Cap.5 Pct.1: Valoarea investitiei brute (Col.5) &gt;= Valoarea investitiei nete (Col.6), pentru Rd.(2 la n) </v>
      </c>
      <c r="AA4154" s="2205">
        <f t="shared" si="989"/>
        <v>1</v>
      </c>
      <c r="AB4154" s="3036">
        <v>156</v>
      </c>
    </row>
    <row r="4155" spans="1:28" x14ac:dyDescent="0.25">
      <c r="A4155" s="1708">
        <f t="shared" ca="1" si="992"/>
        <v>0</v>
      </c>
      <c r="B4155" s="1708">
        <f t="shared" si="995"/>
        <v>10156018</v>
      </c>
      <c r="C4155" s="994">
        <v>156</v>
      </c>
      <c r="D4155" s="1796" t="s">
        <v>447</v>
      </c>
      <c r="E4155" s="994">
        <v>18</v>
      </c>
      <c r="F4155" s="995" t="s">
        <v>3974</v>
      </c>
      <c r="G4155" s="994"/>
      <c r="H4155" s="996" t="s">
        <v>345</v>
      </c>
      <c r="I4155" s="1091" t="s">
        <v>6757</v>
      </c>
      <c r="J4155" s="996"/>
      <c r="K4155" s="999" t="s">
        <v>8130</v>
      </c>
      <c r="L4155" s="1000">
        <f t="shared" si="996"/>
        <v>0</v>
      </c>
      <c r="M4155" s="1000">
        <f t="shared" si="997"/>
        <v>0</v>
      </c>
      <c r="N4155" s="1724">
        <f t="shared" si="998"/>
        <v>0</v>
      </c>
      <c r="O4155" s="1000"/>
      <c r="P4155" s="1000"/>
      <c r="Q4155" s="1000"/>
      <c r="R4155" s="1000"/>
      <c r="S4155" s="1000"/>
      <c r="T4155" s="1000"/>
      <c r="U4155" s="1000"/>
      <c r="V4155" s="1000"/>
      <c r="W4155" s="1000"/>
      <c r="X4155" s="1000"/>
      <c r="Y4155" s="1001"/>
      <c r="Z4155" s="1001" t="str">
        <f t="shared" si="999"/>
        <v xml:space="preserve">Cap.5 Pct.1: Valoarea investitiei brute (Col.5) &gt;= Valoarea investitiei nete (Col.6), pentru Rd.(2 la n) </v>
      </c>
      <c r="AA4155" s="2205">
        <f t="shared" ref="AA4155:AA4218" si="1000">COUNTIF(B:B,B4155)</f>
        <v>1</v>
      </c>
      <c r="AB4155" s="3036">
        <v>156</v>
      </c>
    </row>
    <row r="4156" spans="1:28" x14ac:dyDescent="0.25">
      <c r="A4156" s="1708">
        <f t="shared" ca="1" si="992"/>
        <v>0</v>
      </c>
      <c r="B4156" s="1708">
        <f t="shared" si="995"/>
        <v>10156019</v>
      </c>
      <c r="C4156" s="994">
        <v>156</v>
      </c>
      <c r="D4156" s="1796" t="s">
        <v>447</v>
      </c>
      <c r="E4156" s="994">
        <v>19</v>
      </c>
      <c r="F4156" s="995" t="s">
        <v>3974</v>
      </c>
      <c r="G4156" s="994"/>
      <c r="H4156" s="996" t="s">
        <v>345</v>
      </c>
      <c r="I4156" s="1091" t="s">
        <v>6758</v>
      </c>
      <c r="J4156" s="996"/>
      <c r="K4156" s="999" t="s">
        <v>8131</v>
      </c>
      <c r="L4156" s="1000">
        <f t="shared" si="996"/>
        <v>0</v>
      </c>
      <c r="M4156" s="1000">
        <f t="shared" si="997"/>
        <v>0</v>
      </c>
      <c r="N4156" s="1724">
        <f t="shared" si="998"/>
        <v>0</v>
      </c>
      <c r="O4156" s="1000"/>
      <c r="P4156" s="1000"/>
      <c r="Q4156" s="1000"/>
      <c r="R4156" s="1000"/>
      <c r="S4156" s="1000"/>
      <c r="T4156" s="1000"/>
      <c r="U4156" s="1000"/>
      <c r="V4156" s="1000"/>
      <c r="W4156" s="1000"/>
      <c r="X4156" s="1000"/>
      <c r="Y4156" s="1001"/>
      <c r="Z4156" s="1001" t="str">
        <f t="shared" si="999"/>
        <v xml:space="preserve">Cap.5 Pct.1: Valoarea investitiei brute (Col.5) &gt;= Valoarea investitiei nete (Col.6), pentru Rd.(2 la n) </v>
      </c>
      <c r="AA4156" s="2205">
        <f t="shared" si="1000"/>
        <v>1</v>
      </c>
      <c r="AB4156" s="3036">
        <v>156</v>
      </c>
    </row>
    <row r="4157" spans="1:28" x14ac:dyDescent="0.25">
      <c r="A4157" s="1708">
        <f t="shared" ca="1" si="992"/>
        <v>0</v>
      </c>
      <c r="B4157" s="1708">
        <f t="shared" si="995"/>
        <v>10156020</v>
      </c>
      <c r="C4157" s="994">
        <v>156</v>
      </c>
      <c r="D4157" s="1796" t="s">
        <v>447</v>
      </c>
      <c r="E4157" s="994">
        <v>20</v>
      </c>
      <c r="F4157" s="995" t="s">
        <v>3974</v>
      </c>
      <c r="G4157" s="994"/>
      <c r="H4157" s="996" t="s">
        <v>345</v>
      </c>
      <c r="I4157" s="1091" t="s">
        <v>6759</v>
      </c>
      <c r="J4157" s="996"/>
      <c r="K4157" s="999" t="s">
        <v>8132</v>
      </c>
      <c r="L4157" s="1000">
        <f t="shared" si="996"/>
        <v>0</v>
      </c>
      <c r="M4157" s="1000">
        <f t="shared" si="997"/>
        <v>0</v>
      </c>
      <c r="N4157" s="1724">
        <f t="shared" si="998"/>
        <v>0</v>
      </c>
      <c r="O4157" s="1000"/>
      <c r="P4157" s="1000"/>
      <c r="Q4157" s="1000"/>
      <c r="R4157" s="1000"/>
      <c r="S4157" s="1000"/>
      <c r="T4157" s="1000"/>
      <c r="U4157" s="1000"/>
      <c r="V4157" s="1000"/>
      <c r="W4157" s="1000"/>
      <c r="X4157" s="1000"/>
      <c r="Y4157" s="1001"/>
      <c r="Z4157" s="1001" t="str">
        <f t="shared" si="999"/>
        <v xml:space="preserve">Cap.5 Pct.1: Valoarea investitiei brute (Col.5) &gt;= Valoarea investitiei nete (Col.6), pentru Rd.(2 la n) </v>
      </c>
      <c r="AA4157" s="2205">
        <f t="shared" si="1000"/>
        <v>1</v>
      </c>
      <c r="AB4157" s="3036">
        <v>156</v>
      </c>
    </row>
    <row r="4158" spans="1:28" x14ac:dyDescent="0.25">
      <c r="A4158" s="1708">
        <f t="shared" ca="1" si="992"/>
        <v>0</v>
      </c>
      <c r="B4158" s="1708">
        <f t="shared" si="995"/>
        <v>10156021</v>
      </c>
      <c r="C4158" s="994">
        <v>156</v>
      </c>
      <c r="D4158" s="1796" t="s">
        <v>447</v>
      </c>
      <c r="E4158" s="994">
        <v>21</v>
      </c>
      <c r="F4158" s="995" t="s">
        <v>3974</v>
      </c>
      <c r="G4158" s="994"/>
      <c r="H4158" s="996" t="s">
        <v>345</v>
      </c>
      <c r="I4158" s="1091" t="s">
        <v>6760</v>
      </c>
      <c r="J4158" s="996"/>
      <c r="K4158" s="999" t="s">
        <v>8133</v>
      </c>
      <c r="L4158" s="1000">
        <f t="shared" si="996"/>
        <v>0</v>
      </c>
      <c r="M4158" s="1000">
        <f t="shared" si="997"/>
        <v>0</v>
      </c>
      <c r="N4158" s="1724">
        <f t="shared" si="998"/>
        <v>0</v>
      </c>
      <c r="O4158" s="1000"/>
      <c r="P4158" s="1000"/>
      <c r="Q4158" s="1000"/>
      <c r="R4158" s="1000"/>
      <c r="S4158" s="1000"/>
      <c r="T4158" s="1000"/>
      <c r="U4158" s="1000"/>
      <c r="V4158" s="1000"/>
      <c r="W4158" s="1000"/>
      <c r="X4158" s="1000"/>
      <c r="Y4158" s="1001"/>
      <c r="Z4158" s="1001" t="str">
        <f t="shared" si="999"/>
        <v xml:space="preserve">Cap.5 Pct.1: Valoarea investitiei brute (Col.5) &gt;= Valoarea investitiei nete (Col.6), pentru Rd.(2 la n) </v>
      </c>
      <c r="AA4158" s="2205">
        <f t="shared" si="1000"/>
        <v>1</v>
      </c>
      <c r="AB4158" s="3036">
        <v>156</v>
      </c>
    </row>
    <row r="4159" spans="1:28" x14ac:dyDescent="0.25">
      <c r="A4159" s="1708">
        <f t="shared" ca="1" si="992"/>
        <v>0</v>
      </c>
      <c r="B4159" s="1708">
        <f t="shared" si="995"/>
        <v>10156022</v>
      </c>
      <c r="C4159" s="994">
        <v>156</v>
      </c>
      <c r="D4159" s="1796" t="s">
        <v>447</v>
      </c>
      <c r="E4159" s="994">
        <v>22</v>
      </c>
      <c r="F4159" s="995" t="s">
        <v>3974</v>
      </c>
      <c r="G4159" s="994"/>
      <c r="H4159" s="996" t="s">
        <v>345</v>
      </c>
      <c r="I4159" s="1091" t="s">
        <v>6761</v>
      </c>
      <c r="J4159" s="996"/>
      <c r="K4159" s="999" t="s">
        <v>8134</v>
      </c>
      <c r="L4159" s="1000">
        <f t="shared" si="996"/>
        <v>0</v>
      </c>
      <c r="M4159" s="1000">
        <f t="shared" si="997"/>
        <v>0</v>
      </c>
      <c r="N4159" s="1724">
        <f t="shared" si="998"/>
        <v>0</v>
      </c>
      <c r="O4159" s="1000"/>
      <c r="P4159" s="1000"/>
      <c r="Q4159" s="1000"/>
      <c r="R4159" s="1000"/>
      <c r="S4159" s="1000"/>
      <c r="T4159" s="1000"/>
      <c r="U4159" s="1000"/>
      <c r="V4159" s="1000"/>
      <c r="W4159" s="1000"/>
      <c r="X4159" s="1000"/>
      <c r="Y4159" s="1001"/>
      <c r="Z4159" s="1001" t="str">
        <f t="shared" si="999"/>
        <v xml:space="preserve">Cap.5 Pct.1: Valoarea investitiei brute (Col.5) &gt;= Valoarea investitiei nete (Col.6), pentru Rd.(2 la n) </v>
      </c>
      <c r="AA4159" s="2205">
        <f t="shared" si="1000"/>
        <v>1</v>
      </c>
      <c r="AB4159" s="3036">
        <v>156</v>
      </c>
    </row>
    <row r="4160" spans="1:28" x14ac:dyDescent="0.25">
      <c r="A4160" s="1708">
        <f t="shared" ca="1" si="992"/>
        <v>0</v>
      </c>
      <c r="B4160" s="1708">
        <f t="shared" si="995"/>
        <v>10156023</v>
      </c>
      <c r="C4160" s="994">
        <v>156</v>
      </c>
      <c r="D4160" s="1796" t="s">
        <v>447</v>
      </c>
      <c r="E4160" s="994">
        <v>23</v>
      </c>
      <c r="F4160" s="995" t="s">
        <v>3974</v>
      </c>
      <c r="G4160" s="994"/>
      <c r="H4160" s="996" t="s">
        <v>345</v>
      </c>
      <c r="I4160" s="1091" t="s">
        <v>6762</v>
      </c>
      <c r="J4160" s="996"/>
      <c r="K4160" s="999" t="s">
        <v>8135</v>
      </c>
      <c r="L4160" s="1000">
        <f t="shared" si="996"/>
        <v>0</v>
      </c>
      <c r="M4160" s="1000">
        <f t="shared" si="997"/>
        <v>0</v>
      </c>
      <c r="N4160" s="1724">
        <f t="shared" si="998"/>
        <v>0</v>
      </c>
      <c r="O4160" s="1000"/>
      <c r="P4160" s="1000"/>
      <c r="Q4160" s="1000"/>
      <c r="R4160" s="1000"/>
      <c r="S4160" s="1000"/>
      <c r="T4160" s="1000"/>
      <c r="U4160" s="1000"/>
      <c r="V4160" s="1000"/>
      <c r="W4160" s="1000"/>
      <c r="X4160" s="1000"/>
      <c r="Y4160" s="1001"/>
      <c r="Z4160" s="1001" t="str">
        <f t="shared" si="999"/>
        <v xml:space="preserve">Cap.5 Pct.1: Valoarea investitiei brute (Col.5) &gt;= Valoarea investitiei nete (Col.6), pentru Rd.(2 la n) </v>
      </c>
      <c r="AA4160" s="2205">
        <f t="shared" si="1000"/>
        <v>1</v>
      </c>
      <c r="AB4160" s="3036">
        <v>156</v>
      </c>
    </row>
    <row r="4161" spans="1:28" x14ac:dyDescent="0.25">
      <c r="A4161" s="1708">
        <f t="shared" ref="A4161:A4224" ca="1" si="1001">IF(D4161="DA",IF(ISERROR(N4161),A4160+1,IF(N4161=1,A4160+1,A4160)),A4160)</f>
        <v>0</v>
      </c>
      <c r="B4161" s="1708">
        <f t="shared" si="995"/>
        <v>10156024</v>
      </c>
      <c r="C4161" s="994">
        <v>156</v>
      </c>
      <c r="D4161" s="1796" t="s">
        <v>447</v>
      </c>
      <c r="E4161" s="994">
        <v>24</v>
      </c>
      <c r="F4161" s="995" t="s">
        <v>3974</v>
      </c>
      <c r="G4161" s="994"/>
      <c r="H4161" s="996" t="s">
        <v>345</v>
      </c>
      <c r="I4161" s="1091" t="s">
        <v>6763</v>
      </c>
      <c r="J4161" s="996"/>
      <c r="K4161" s="999" t="s">
        <v>8136</v>
      </c>
      <c r="L4161" s="1000">
        <f t="shared" si="996"/>
        <v>0</v>
      </c>
      <c r="M4161" s="1000">
        <f t="shared" si="997"/>
        <v>0</v>
      </c>
      <c r="N4161" s="1724">
        <f t="shared" si="998"/>
        <v>0</v>
      </c>
      <c r="O4161" s="1000"/>
      <c r="P4161" s="1000"/>
      <c r="Q4161" s="1000"/>
      <c r="R4161" s="1000"/>
      <c r="S4161" s="1000"/>
      <c r="T4161" s="1000"/>
      <c r="U4161" s="1000"/>
      <c r="V4161" s="1000"/>
      <c r="W4161" s="1000"/>
      <c r="X4161" s="1000"/>
      <c r="Y4161" s="1001"/>
      <c r="Z4161" s="1001" t="str">
        <f t="shared" si="999"/>
        <v xml:space="preserve">Cap.5 Pct.1: Valoarea investitiei brute (Col.5) &gt;= Valoarea investitiei nete (Col.6), pentru Rd.(2 la n) </v>
      </c>
      <c r="AA4161" s="2205">
        <f t="shared" si="1000"/>
        <v>1</v>
      </c>
      <c r="AB4161" s="3036">
        <v>156</v>
      </c>
    </row>
    <row r="4162" spans="1:28" x14ac:dyDescent="0.25">
      <c r="A4162" s="1708">
        <f t="shared" ca="1" si="1001"/>
        <v>0</v>
      </c>
      <c r="B4162" s="1708">
        <f t="shared" si="995"/>
        <v>10156025</v>
      </c>
      <c r="C4162" s="994">
        <v>156</v>
      </c>
      <c r="D4162" s="1796" t="s">
        <v>447</v>
      </c>
      <c r="E4162" s="994">
        <v>25</v>
      </c>
      <c r="F4162" s="995" t="s">
        <v>3974</v>
      </c>
      <c r="G4162" s="994"/>
      <c r="H4162" s="996" t="s">
        <v>345</v>
      </c>
      <c r="I4162" s="1091" t="s">
        <v>6764</v>
      </c>
      <c r="J4162" s="996"/>
      <c r="K4162" s="999" t="s">
        <v>8137</v>
      </c>
      <c r="L4162" s="1000">
        <f t="shared" si="996"/>
        <v>0</v>
      </c>
      <c r="M4162" s="1000">
        <f t="shared" si="997"/>
        <v>0</v>
      </c>
      <c r="N4162" s="1724">
        <f t="shared" si="998"/>
        <v>0</v>
      </c>
      <c r="O4162" s="1000"/>
      <c r="P4162" s="1000"/>
      <c r="Q4162" s="1000"/>
      <c r="R4162" s="1000"/>
      <c r="S4162" s="1000"/>
      <c r="T4162" s="1000"/>
      <c r="U4162" s="1000"/>
      <c r="V4162" s="1000"/>
      <c r="W4162" s="1000"/>
      <c r="X4162" s="1000"/>
      <c r="Y4162" s="1001"/>
      <c r="Z4162" s="1001" t="str">
        <f t="shared" si="999"/>
        <v xml:space="preserve">Cap.5 Pct.1: Valoarea investitiei brute (Col.5) &gt;= Valoarea investitiei nete (Col.6), pentru Rd.(2 la n) </v>
      </c>
      <c r="AA4162" s="2205">
        <f t="shared" si="1000"/>
        <v>1</v>
      </c>
      <c r="AB4162" s="3036">
        <v>156</v>
      </c>
    </row>
    <row r="4163" spans="1:28" x14ac:dyDescent="0.25">
      <c r="A4163" s="1708">
        <f t="shared" ca="1" si="1001"/>
        <v>0</v>
      </c>
      <c r="B4163" s="1708">
        <f t="shared" si="995"/>
        <v>10156026</v>
      </c>
      <c r="C4163" s="994">
        <v>156</v>
      </c>
      <c r="D4163" s="1796" t="s">
        <v>447</v>
      </c>
      <c r="E4163" s="994">
        <v>26</v>
      </c>
      <c r="F4163" s="995" t="s">
        <v>3974</v>
      </c>
      <c r="G4163" s="994"/>
      <c r="H4163" s="996" t="s">
        <v>345</v>
      </c>
      <c r="I4163" s="1091" t="s">
        <v>6765</v>
      </c>
      <c r="J4163" s="996"/>
      <c r="K4163" s="999" t="s">
        <v>8138</v>
      </c>
      <c r="L4163" s="1000">
        <f t="shared" si="996"/>
        <v>0</v>
      </c>
      <c r="M4163" s="1000">
        <f t="shared" si="997"/>
        <v>0</v>
      </c>
      <c r="N4163" s="1724">
        <f t="shared" si="998"/>
        <v>0</v>
      </c>
      <c r="O4163" s="1000"/>
      <c r="P4163" s="1000"/>
      <c r="Q4163" s="1000"/>
      <c r="R4163" s="1000"/>
      <c r="S4163" s="1000"/>
      <c r="T4163" s="1000"/>
      <c r="U4163" s="1000"/>
      <c r="V4163" s="1000"/>
      <c r="W4163" s="1000"/>
      <c r="X4163" s="1000"/>
      <c r="Y4163" s="1001"/>
      <c r="Z4163" s="1001" t="str">
        <f t="shared" si="999"/>
        <v xml:space="preserve">Cap.5 Pct.1: Valoarea investitiei brute (Col.5) &gt;= Valoarea investitiei nete (Col.6), pentru Rd.(2 la n) </v>
      </c>
      <c r="AA4163" s="2205">
        <f t="shared" si="1000"/>
        <v>1</v>
      </c>
      <c r="AB4163" s="3036">
        <v>156</v>
      </c>
    </row>
    <row r="4164" spans="1:28" x14ac:dyDescent="0.25">
      <c r="A4164" s="1708">
        <f t="shared" ca="1" si="1001"/>
        <v>0</v>
      </c>
      <c r="B4164" s="1708">
        <f t="shared" si="995"/>
        <v>10156027</v>
      </c>
      <c r="C4164" s="994">
        <v>156</v>
      </c>
      <c r="D4164" s="1796" t="s">
        <v>447</v>
      </c>
      <c r="E4164" s="994">
        <v>27</v>
      </c>
      <c r="F4164" s="995" t="s">
        <v>3974</v>
      </c>
      <c r="G4164" s="994"/>
      <c r="H4164" s="996" t="s">
        <v>345</v>
      </c>
      <c r="I4164" s="1091" t="s">
        <v>6766</v>
      </c>
      <c r="J4164" s="996"/>
      <c r="K4164" s="999" t="s">
        <v>8139</v>
      </c>
      <c r="L4164" s="1000">
        <f t="shared" si="996"/>
        <v>0</v>
      </c>
      <c r="M4164" s="1000">
        <f t="shared" si="997"/>
        <v>0</v>
      </c>
      <c r="N4164" s="1724">
        <f t="shared" si="998"/>
        <v>0</v>
      </c>
      <c r="O4164" s="1000"/>
      <c r="P4164" s="1000"/>
      <c r="Q4164" s="1000"/>
      <c r="R4164" s="1000"/>
      <c r="S4164" s="1000"/>
      <c r="T4164" s="1000"/>
      <c r="U4164" s="1000"/>
      <c r="V4164" s="1000"/>
      <c r="W4164" s="1000"/>
      <c r="X4164" s="1000"/>
      <c r="Y4164" s="1001"/>
      <c r="Z4164" s="1001" t="str">
        <f t="shared" si="999"/>
        <v xml:space="preserve">Cap.5 Pct.1: Valoarea investitiei brute (Col.5) &gt;= Valoarea investitiei nete (Col.6), pentru Rd.(2 la n) </v>
      </c>
      <c r="AA4164" s="2205">
        <f t="shared" si="1000"/>
        <v>1</v>
      </c>
      <c r="AB4164" s="3036">
        <v>156</v>
      </c>
    </row>
    <row r="4165" spans="1:28" x14ac:dyDescent="0.25">
      <c r="A4165" s="1708">
        <f t="shared" ca="1" si="1001"/>
        <v>0</v>
      </c>
      <c r="B4165" s="1708">
        <f t="shared" si="995"/>
        <v>10156028</v>
      </c>
      <c r="C4165" s="994">
        <v>156</v>
      </c>
      <c r="D4165" s="1796" t="s">
        <v>447</v>
      </c>
      <c r="E4165" s="994">
        <v>28</v>
      </c>
      <c r="F4165" s="995" t="s">
        <v>3974</v>
      </c>
      <c r="G4165" s="994"/>
      <c r="H4165" s="996" t="s">
        <v>345</v>
      </c>
      <c r="I4165" s="1091" t="s">
        <v>6767</v>
      </c>
      <c r="J4165" s="996"/>
      <c r="K4165" s="999" t="s">
        <v>8140</v>
      </c>
      <c r="L4165" s="1000">
        <f t="shared" si="996"/>
        <v>0</v>
      </c>
      <c r="M4165" s="1000">
        <f t="shared" si="997"/>
        <v>0</v>
      </c>
      <c r="N4165" s="1724">
        <f t="shared" si="998"/>
        <v>0</v>
      </c>
      <c r="O4165" s="1000"/>
      <c r="P4165" s="1000"/>
      <c r="Q4165" s="1000"/>
      <c r="R4165" s="1000"/>
      <c r="S4165" s="1000"/>
      <c r="T4165" s="1000"/>
      <c r="U4165" s="1000"/>
      <c r="V4165" s="1000"/>
      <c r="W4165" s="1000"/>
      <c r="X4165" s="1000"/>
      <c r="Y4165" s="1001"/>
      <c r="Z4165" s="1001" t="str">
        <f t="shared" si="999"/>
        <v xml:space="preserve">Cap.5 Pct.1: Valoarea investitiei brute (Col.5) &gt;= Valoarea investitiei nete (Col.6), pentru Rd.(2 la n) </v>
      </c>
      <c r="AA4165" s="2205">
        <f t="shared" si="1000"/>
        <v>1</v>
      </c>
      <c r="AB4165" s="3036">
        <v>156</v>
      </c>
    </row>
    <row r="4166" spans="1:28" x14ac:dyDescent="0.25">
      <c r="A4166" s="1708">
        <f t="shared" ca="1" si="1001"/>
        <v>0</v>
      </c>
      <c r="B4166" s="1708">
        <f t="shared" si="995"/>
        <v>10156029</v>
      </c>
      <c r="C4166" s="994">
        <v>156</v>
      </c>
      <c r="D4166" s="1796" t="s">
        <v>447</v>
      </c>
      <c r="E4166" s="994">
        <v>29</v>
      </c>
      <c r="F4166" s="995" t="s">
        <v>3974</v>
      </c>
      <c r="G4166" s="994"/>
      <c r="H4166" s="996" t="s">
        <v>345</v>
      </c>
      <c r="I4166" s="1091" t="s">
        <v>6768</v>
      </c>
      <c r="J4166" s="996"/>
      <c r="K4166" s="999" t="s">
        <v>8141</v>
      </c>
      <c r="L4166" s="1000">
        <f t="shared" si="996"/>
        <v>0</v>
      </c>
      <c r="M4166" s="1000">
        <f t="shared" si="997"/>
        <v>0</v>
      </c>
      <c r="N4166" s="1724">
        <f t="shared" si="998"/>
        <v>0</v>
      </c>
      <c r="O4166" s="1000"/>
      <c r="P4166" s="1000"/>
      <c r="Q4166" s="1000"/>
      <c r="R4166" s="1000"/>
      <c r="S4166" s="1000"/>
      <c r="T4166" s="1000"/>
      <c r="U4166" s="1000"/>
      <c r="V4166" s="1000"/>
      <c r="W4166" s="1000"/>
      <c r="X4166" s="1000"/>
      <c r="Y4166" s="1001"/>
      <c r="Z4166" s="1001" t="str">
        <f t="shared" si="999"/>
        <v xml:space="preserve">Cap.5 Pct.1: Valoarea investitiei brute (Col.5) &gt;= Valoarea investitiei nete (Col.6), pentru Rd.(2 la n) </v>
      </c>
      <c r="AA4166" s="2205">
        <f t="shared" si="1000"/>
        <v>1</v>
      </c>
      <c r="AB4166" s="3036">
        <v>156</v>
      </c>
    </row>
    <row r="4167" spans="1:28" x14ac:dyDescent="0.25">
      <c r="A4167" s="1708">
        <f t="shared" ca="1" si="1001"/>
        <v>0</v>
      </c>
      <c r="B4167" s="1708">
        <f t="shared" si="995"/>
        <v>10156030</v>
      </c>
      <c r="C4167" s="994">
        <v>156</v>
      </c>
      <c r="D4167" s="1796" t="s">
        <v>447</v>
      </c>
      <c r="E4167" s="994">
        <v>30</v>
      </c>
      <c r="F4167" s="995" t="s">
        <v>3974</v>
      </c>
      <c r="G4167" s="994"/>
      <c r="H4167" s="996" t="s">
        <v>345</v>
      </c>
      <c r="I4167" s="1091" t="s">
        <v>6769</v>
      </c>
      <c r="J4167" s="996"/>
      <c r="K4167" s="999" t="s">
        <v>8142</v>
      </c>
      <c r="L4167" s="1000">
        <f t="shared" si="996"/>
        <v>0</v>
      </c>
      <c r="M4167" s="1000">
        <f t="shared" si="997"/>
        <v>0</v>
      </c>
      <c r="N4167" s="1724">
        <f t="shared" si="998"/>
        <v>0</v>
      </c>
      <c r="O4167" s="1000"/>
      <c r="P4167" s="1000"/>
      <c r="Q4167" s="1000"/>
      <c r="R4167" s="1000"/>
      <c r="S4167" s="1000"/>
      <c r="T4167" s="1000"/>
      <c r="U4167" s="1000"/>
      <c r="V4167" s="1000"/>
      <c r="W4167" s="1000"/>
      <c r="X4167" s="1000"/>
      <c r="Y4167" s="1001"/>
      <c r="Z4167" s="1001" t="str">
        <f t="shared" si="999"/>
        <v xml:space="preserve">Cap.5 Pct.1: Valoarea investitiei brute (Col.5) &gt;= Valoarea investitiei nete (Col.6), pentru Rd.(2 la n) </v>
      </c>
      <c r="AA4167" s="2205">
        <f t="shared" si="1000"/>
        <v>1</v>
      </c>
      <c r="AB4167" s="3036">
        <v>156</v>
      </c>
    </row>
    <row r="4168" spans="1:28" x14ac:dyDescent="0.25">
      <c r="A4168" s="1708">
        <f t="shared" ca="1" si="1001"/>
        <v>0</v>
      </c>
      <c r="B4168" s="1708">
        <f t="shared" si="995"/>
        <v>10156031</v>
      </c>
      <c r="C4168" s="994">
        <v>156</v>
      </c>
      <c r="D4168" s="1796" t="s">
        <v>447</v>
      </c>
      <c r="E4168" s="994">
        <v>31</v>
      </c>
      <c r="F4168" s="995" t="s">
        <v>3974</v>
      </c>
      <c r="G4168" s="994"/>
      <c r="H4168" s="996" t="s">
        <v>345</v>
      </c>
      <c r="I4168" s="1091" t="s">
        <v>6770</v>
      </c>
      <c r="J4168" s="996"/>
      <c r="K4168" s="999" t="s">
        <v>8143</v>
      </c>
      <c r="L4168" s="1000">
        <f t="shared" si="996"/>
        <v>0</v>
      </c>
      <c r="M4168" s="1000">
        <f t="shared" si="997"/>
        <v>0</v>
      </c>
      <c r="N4168" s="1724">
        <f t="shared" si="998"/>
        <v>0</v>
      </c>
      <c r="O4168" s="1000"/>
      <c r="P4168" s="1000"/>
      <c r="Q4168" s="1000"/>
      <c r="R4168" s="1000"/>
      <c r="S4168" s="1000"/>
      <c r="T4168" s="1000"/>
      <c r="U4168" s="1000"/>
      <c r="V4168" s="1000"/>
      <c r="W4168" s="1000"/>
      <c r="X4168" s="1000"/>
      <c r="Y4168" s="1001"/>
      <c r="Z4168" s="1001" t="str">
        <f t="shared" si="999"/>
        <v xml:space="preserve">Cap.5 Pct.1: Valoarea investitiei brute (Col.5) &gt;= Valoarea investitiei nete (Col.6), pentru Rd.(2 la n) </v>
      </c>
      <c r="AA4168" s="2205">
        <f t="shared" si="1000"/>
        <v>1</v>
      </c>
      <c r="AB4168" s="3036">
        <v>156</v>
      </c>
    </row>
    <row r="4169" spans="1:28" x14ac:dyDescent="0.25">
      <c r="A4169" s="1708">
        <f t="shared" ca="1" si="1001"/>
        <v>0</v>
      </c>
      <c r="B4169" s="1708">
        <f t="shared" si="995"/>
        <v>10156032</v>
      </c>
      <c r="C4169" s="994">
        <v>156</v>
      </c>
      <c r="D4169" s="1796" t="s">
        <v>447</v>
      </c>
      <c r="E4169" s="994">
        <v>32</v>
      </c>
      <c r="F4169" s="995" t="s">
        <v>3974</v>
      </c>
      <c r="G4169" s="994"/>
      <c r="H4169" s="996" t="s">
        <v>345</v>
      </c>
      <c r="I4169" s="1091" t="s">
        <v>6771</v>
      </c>
      <c r="J4169" s="996"/>
      <c r="K4169" s="999" t="s">
        <v>8144</v>
      </c>
      <c r="L4169" s="1000">
        <f t="shared" si="996"/>
        <v>0</v>
      </c>
      <c r="M4169" s="1000">
        <f t="shared" si="997"/>
        <v>0</v>
      </c>
      <c r="N4169" s="1724">
        <f t="shared" si="998"/>
        <v>0</v>
      </c>
      <c r="O4169" s="1000"/>
      <c r="P4169" s="1000"/>
      <c r="Q4169" s="1000"/>
      <c r="R4169" s="1000"/>
      <c r="S4169" s="1000"/>
      <c r="T4169" s="1000"/>
      <c r="U4169" s="1000"/>
      <c r="V4169" s="1000"/>
      <c r="W4169" s="1000"/>
      <c r="X4169" s="1000"/>
      <c r="Y4169" s="1001"/>
      <c r="Z4169" s="1001" t="str">
        <f t="shared" si="999"/>
        <v xml:space="preserve">Cap.5 Pct.1: Valoarea investitiei brute (Col.5) &gt;= Valoarea investitiei nete (Col.6), pentru Rd.(2 la n) </v>
      </c>
      <c r="AA4169" s="2205">
        <f t="shared" si="1000"/>
        <v>1</v>
      </c>
      <c r="AB4169" s="3036">
        <v>156</v>
      </c>
    </row>
    <row r="4170" spans="1:28" x14ac:dyDescent="0.25">
      <c r="A4170" s="1708">
        <f t="shared" ca="1" si="1001"/>
        <v>0</v>
      </c>
      <c r="B4170" s="1708">
        <f t="shared" si="995"/>
        <v>10156033</v>
      </c>
      <c r="C4170" s="994">
        <v>156</v>
      </c>
      <c r="D4170" s="1796" t="s">
        <v>447</v>
      </c>
      <c r="E4170" s="994">
        <v>33</v>
      </c>
      <c r="F4170" s="995" t="s">
        <v>3974</v>
      </c>
      <c r="G4170" s="994"/>
      <c r="H4170" s="996" t="s">
        <v>345</v>
      </c>
      <c r="I4170" s="1091" t="s">
        <v>6772</v>
      </c>
      <c r="J4170" s="996"/>
      <c r="K4170" s="999" t="s">
        <v>8145</v>
      </c>
      <c r="L4170" s="1000">
        <f t="shared" si="996"/>
        <v>0</v>
      </c>
      <c r="M4170" s="1000">
        <f t="shared" si="997"/>
        <v>0</v>
      </c>
      <c r="N4170" s="1724">
        <f t="shared" si="998"/>
        <v>0</v>
      </c>
      <c r="O4170" s="1000"/>
      <c r="P4170" s="1000"/>
      <c r="Q4170" s="1000"/>
      <c r="R4170" s="1000"/>
      <c r="S4170" s="1000"/>
      <c r="T4170" s="1000"/>
      <c r="U4170" s="1000"/>
      <c r="V4170" s="1000"/>
      <c r="W4170" s="1000"/>
      <c r="X4170" s="1000"/>
      <c r="Y4170" s="1001"/>
      <c r="Z4170" s="1001" t="str">
        <f t="shared" si="999"/>
        <v xml:space="preserve">Cap.5 Pct.1: Valoarea investitiei brute (Col.5) &gt;= Valoarea investitiei nete (Col.6), pentru Rd.(2 la n) </v>
      </c>
      <c r="AA4170" s="2205">
        <f t="shared" si="1000"/>
        <v>1</v>
      </c>
      <c r="AB4170" s="3036">
        <v>156</v>
      </c>
    </row>
    <row r="4171" spans="1:28" x14ac:dyDescent="0.25">
      <c r="A4171" s="1708">
        <f t="shared" ca="1" si="1001"/>
        <v>0</v>
      </c>
      <c r="B4171" s="1708">
        <f t="shared" ref="B4171:B4234" si="1002">VALUE("1"&amp;TEXT(C4171,"0000")&amp;TEXT(E4171,"000"))</f>
        <v>10156034</v>
      </c>
      <c r="C4171" s="994">
        <v>156</v>
      </c>
      <c r="D4171" s="1796" t="s">
        <v>447</v>
      </c>
      <c r="E4171" s="994">
        <v>34</v>
      </c>
      <c r="F4171" s="995" t="s">
        <v>3974</v>
      </c>
      <c r="G4171" s="994"/>
      <c r="H4171" s="996" t="s">
        <v>345</v>
      </c>
      <c r="I4171" s="1091" t="s">
        <v>6773</v>
      </c>
      <c r="J4171" s="996"/>
      <c r="K4171" s="999" t="s">
        <v>8146</v>
      </c>
      <c r="L4171" s="1000">
        <f t="shared" si="996"/>
        <v>0</v>
      </c>
      <c r="M4171" s="1000">
        <f t="shared" si="997"/>
        <v>0</v>
      </c>
      <c r="N4171" s="1724">
        <f t="shared" si="998"/>
        <v>0</v>
      </c>
      <c r="O4171" s="1000"/>
      <c r="P4171" s="1000"/>
      <c r="Q4171" s="1000"/>
      <c r="R4171" s="1000"/>
      <c r="S4171" s="1000"/>
      <c r="T4171" s="1000"/>
      <c r="U4171" s="1000"/>
      <c r="V4171" s="1000"/>
      <c r="W4171" s="1000"/>
      <c r="X4171" s="1000"/>
      <c r="Y4171" s="1001"/>
      <c r="Z4171" s="1001" t="str">
        <f t="shared" si="999"/>
        <v xml:space="preserve">Cap.5 Pct.1: Valoarea investitiei brute (Col.5) &gt;= Valoarea investitiei nete (Col.6), pentru Rd.(2 la n) </v>
      </c>
      <c r="AA4171" s="2205">
        <f t="shared" si="1000"/>
        <v>1</v>
      </c>
      <c r="AB4171" s="3036">
        <v>156</v>
      </c>
    </row>
    <row r="4172" spans="1:28" x14ac:dyDescent="0.25">
      <c r="A4172" s="1708">
        <f t="shared" ca="1" si="1001"/>
        <v>0</v>
      </c>
      <c r="B4172" s="1708">
        <f t="shared" si="1002"/>
        <v>10156035</v>
      </c>
      <c r="C4172" s="994">
        <v>156</v>
      </c>
      <c r="D4172" s="1796" t="s">
        <v>447</v>
      </c>
      <c r="E4172" s="994">
        <v>35</v>
      </c>
      <c r="F4172" s="995" t="s">
        <v>3974</v>
      </c>
      <c r="G4172" s="994"/>
      <c r="H4172" s="996" t="s">
        <v>345</v>
      </c>
      <c r="I4172" s="1091" t="s">
        <v>6774</v>
      </c>
      <c r="J4172" s="996"/>
      <c r="K4172" s="999" t="s">
        <v>8147</v>
      </c>
      <c r="L4172" s="1000">
        <f t="shared" si="996"/>
        <v>0</v>
      </c>
      <c r="M4172" s="1000">
        <f t="shared" si="997"/>
        <v>0</v>
      </c>
      <c r="N4172" s="1724">
        <f t="shared" si="998"/>
        <v>0</v>
      </c>
      <c r="O4172" s="1000"/>
      <c r="P4172" s="1000"/>
      <c r="Q4172" s="1000"/>
      <c r="R4172" s="1000"/>
      <c r="S4172" s="1000"/>
      <c r="T4172" s="1000"/>
      <c r="U4172" s="1000"/>
      <c r="V4172" s="1000"/>
      <c r="W4172" s="1000"/>
      <c r="X4172" s="1000"/>
      <c r="Y4172" s="1001"/>
      <c r="Z4172" s="1001" t="str">
        <f t="shared" si="999"/>
        <v xml:space="preserve">Cap.5 Pct.1: Valoarea investitiei brute (Col.5) &gt;= Valoarea investitiei nete (Col.6), pentru Rd.(2 la n) </v>
      </c>
      <c r="AA4172" s="2205">
        <f t="shared" si="1000"/>
        <v>1</v>
      </c>
      <c r="AB4172" s="3036">
        <v>156</v>
      </c>
    </row>
    <row r="4173" spans="1:28" x14ac:dyDescent="0.25">
      <c r="A4173" s="1708">
        <f t="shared" ca="1" si="1001"/>
        <v>0</v>
      </c>
      <c r="B4173" s="1708">
        <f t="shared" si="1002"/>
        <v>10156036</v>
      </c>
      <c r="C4173" s="994">
        <v>156</v>
      </c>
      <c r="D4173" s="1796" t="s">
        <v>447</v>
      </c>
      <c r="E4173" s="994">
        <v>36</v>
      </c>
      <c r="F4173" s="995" t="s">
        <v>3974</v>
      </c>
      <c r="G4173" s="994"/>
      <c r="H4173" s="996" t="s">
        <v>345</v>
      </c>
      <c r="I4173" s="1091" t="s">
        <v>6775</v>
      </c>
      <c r="J4173" s="996"/>
      <c r="K4173" s="999" t="s">
        <v>8148</v>
      </c>
      <c r="L4173" s="1000">
        <f t="shared" si="996"/>
        <v>0</v>
      </c>
      <c r="M4173" s="1000">
        <f t="shared" si="997"/>
        <v>0</v>
      </c>
      <c r="N4173" s="1724">
        <f t="shared" si="998"/>
        <v>0</v>
      </c>
      <c r="O4173" s="1000"/>
      <c r="P4173" s="1000"/>
      <c r="Q4173" s="1000"/>
      <c r="R4173" s="1000"/>
      <c r="S4173" s="1000"/>
      <c r="T4173" s="1000"/>
      <c r="U4173" s="1000"/>
      <c r="V4173" s="1000"/>
      <c r="W4173" s="1000"/>
      <c r="X4173" s="1000"/>
      <c r="Y4173" s="1001"/>
      <c r="Z4173" s="1001" t="str">
        <f t="shared" si="999"/>
        <v xml:space="preserve">Cap.5 Pct.1: Valoarea investitiei brute (Col.5) &gt;= Valoarea investitiei nete (Col.6), pentru Rd.(2 la n) </v>
      </c>
      <c r="AA4173" s="2205">
        <f t="shared" si="1000"/>
        <v>1</v>
      </c>
      <c r="AB4173" s="3036">
        <v>156</v>
      </c>
    </row>
    <row r="4174" spans="1:28" x14ac:dyDescent="0.25">
      <c r="A4174" s="1708">
        <f t="shared" ca="1" si="1001"/>
        <v>0</v>
      </c>
      <c r="B4174" s="1708">
        <f t="shared" si="1002"/>
        <v>10156037</v>
      </c>
      <c r="C4174" s="994">
        <v>156</v>
      </c>
      <c r="D4174" s="1796" t="s">
        <v>447</v>
      </c>
      <c r="E4174" s="994">
        <v>37</v>
      </c>
      <c r="F4174" s="995" t="s">
        <v>3974</v>
      </c>
      <c r="G4174" s="994"/>
      <c r="H4174" s="996" t="s">
        <v>345</v>
      </c>
      <c r="I4174" s="1091" t="s">
        <v>6776</v>
      </c>
      <c r="J4174" s="996"/>
      <c r="K4174" s="999" t="s">
        <v>8149</v>
      </c>
      <c r="L4174" s="1000">
        <f t="shared" si="996"/>
        <v>0</v>
      </c>
      <c r="M4174" s="1000">
        <f t="shared" si="997"/>
        <v>0</v>
      </c>
      <c r="N4174" s="1724">
        <f t="shared" si="998"/>
        <v>0</v>
      </c>
      <c r="O4174" s="1000"/>
      <c r="P4174" s="1000"/>
      <c r="Q4174" s="1000"/>
      <c r="R4174" s="1000"/>
      <c r="S4174" s="1000"/>
      <c r="T4174" s="1000"/>
      <c r="U4174" s="1000"/>
      <c r="V4174" s="1000"/>
      <c r="W4174" s="1000"/>
      <c r="X4174" s="1000"/>
      <c r="Y4174" s="1001"/>
      <c r="Z4174" s="1001" t="str">
        <f t="shared" si="999"/>
        <v xml:space="preserve">Cap.5 Pct.1: Valoarea investitiei brute (Col.5) &gt;= Valoarea investitiei nete (Col.6), pentru Rd.(2 la n) </v>
      </c>
      <c r="AA4174" s="2205">
        <f t="shared" si="1000"/>
        <v>1</v>
      </c>
      <c r="AB4174" s="3036">
        <v>156</v>
      </c>
    </row>
    <row r="4175" spans="1:28" x14ac:dyDescent="0.25">
      <c r="A4175" s="1708">
        <f t="shared" ca="1" si="1001"/>
        <v>0</v>
      </c>
      <c r="B4175" s="1708">
        <f t="shared" si="1002"/>
        <v>10156038</v>
      </c>
      <c r="C4175" s="994">
        <v>156</v>
      </c>
      <c r="D4175" s="1796" t="s">
        <v>447</v>
      </c>
      <c r="E4175" s="994">
        <v>38</v>
      </c>
      <c r="F4175" s="995" t="s">
        <v>3974</v>
      </c>
      <c r="G4175" s="994"/>
      <c r="H4175" s="996" t="s">
        <v>345</v>
      </c>
      <c r="I4175" s="1091" t="s">
        <v>6777</v>
      </c>
      <c r="J4175" s="996"/>
      <c r="K4175" s="999" t="s">
        <v>8150</v>
      </c>
      <c r="L4175" s="1000">
        <f t="shared" si="996"/>
        <v>0</v>
      </c>
      <c r="M4175" s="1000">
        <f t="shared" si="997"/>
        <v>0</v>
      </c>
      <c r="N4175" s="1724">
        <f t="shared" si="998"/>
        <v>0</v>
      </c>
      <c r="O4175" s="1000"/>
      <c r="P4175" s="1000"/>
      <c r="Q4175" s="1000"/>
      <c r="R4175" s="1000"/>
      <c r="S4175" s="1000"/>
      <c r="T4175" s="1000"/>
      <c r="U4175" s="1000"/>
      <c r="V4175" s="1000"/>
      <c r="W4175" s="1000"/>
      <c r="X4175" s="1000"/>
      <c r="Y4175" s="1001"/>
      <c r="Z4175" s="1001" t="str">
        <f t="shared" si="999"/>
        <v xml:space="preserve">Cap.5 Pct.1: Valoarea investitiei brute (Col.5) &gt;= Valoarea investitiei nete (Col.6), pentru Rd.(2 la n) </v>
      </c>
      <c r="AA4175" s="2205">
        <f t="shared" si="1000"/>
        <v>1</v>
      </c>
      <c r="AB4175" s="3036">
        <v>156</v>
      </c>
    </row>
    <row r="4176" spans="1:28" x14ac:dyDescent="0.25">
      <c r="A4176" s="1708">
        <f t="shared" ca="1" si="1001"/>
        <v>0</v>
      </c>
      <c r="B4176" s="1708">
        <f t="shared" si="1002"/>
        <v>10156039</v>
      </c>
      <c r="C4176" s="994">
        <v>156</v>
      </c>
      <c r="D4176" s="1796" t="s">
        <v>447</v>
      </c>
      <c r="E4176" s="994">
        <v>39</v>
      </c>
      <c r="F4176" s="995" t="s">
        <v>3974</v>
      </c>
      <c r="G4176" s="994"/>
      <c r="H4176" s="996" t="s">
        <v>345</v>
      </c>
      <c r="I4176" s="1091" t="s">
        <v>6778</v>
      </c>
      <c r="J4176" s="996"/>
      <c r="K4176" s="999" t="s">
        <v>8151</v>
      </c>
      <c r="L4176" s="1000">
        <f t="shared" si="996"/>
        <v>0</v>
      </c>
      <c r="M4176" s="1000">
        <f t="shared" si="997"/>
        <v>0</v>
      </c>
      <c r="N4176" s="1724">
        <f t="shared" si="998"/>
        <v>0</v>
      </c>
      <c r="O4176" s="1000"/>
      <c r="P4176" s="1000"/>
      <c r="Q4176" s="1000"/>
      <c r="R4176" s="1000"/>
      <c r="S4176" s="1000"/>
      <c r="T4176" s="1000"/>
      <c r="U4176" s="1000"/>
      <c r="V4176" s="1000"/>
      <c r="W4176" s="1000"/>
      <c r="X4176" s="1000"/>
      <c r="Y4176" s="1001"/>
      <c r="Z4176" s="1001" t="str">
        <f t="shared" si="999"/>
        <v xml:space="preserve">Cap.5 Pct.1: Valoarea investitiei brute (Col.5) &gt;= Valoarea investitiei nete (Col.6), pentru Rd.(2 la n) </v>
      </c>
      <c r="AA4176" s="2205">
        <f t="shared" si="1000"/>
        <v>1</v>
      </c>
      <c r="AB4176" s="3036">
        <v>156</v>
      </c>
    </row>
    <row r="4177" spans="1:28" x14ac:dyDescent="0.25">
      <c r="A4177" s="1708">
        <f t="shared" ca="1" si="1001"/>
        <v>0</v>
      </c>
      <c r="B4177" s="1708">
        <f t="shared" si="1002"/>
        <v>10156040</v>
      </c>
      <c r="C4177" s="994">
        <v>156</v>
      </c>
      <c r="D4177" s="1796" t="s">
        <v>447</v>
      </c>
      <c r="E4177" s="994">
        <v>40</v>
      </c>
      <c r="F4177" s="995" t="s">
        <v>3974</v>
      </c>
      <c r="G4177" s="994"/>
      <c r="H4177" s="996" t="s">
        <v>345</v>
      </c>
      <c r="I4177" s="1091" t="s">
        <v>6779</v>
      </c>
      <c r="J4177" s="996"/>
      <c r="K4177" s="999" t="s">
        <v>8152</v>
      </c>
      <c r="L4177" s="1000">
        <f t="shared" si="996"/>
        <v>0</v>
      </c>
      <c r="M4177" s="1000">
        <f t="shared" si="997"/>
        <v>0</v>
      </c>
      <c r="N4177" s="1724">
        <f t="shared" si="998"/>
        <v>0</v>
      </c>
      <c r="O4177" s="1000"/>
      <c r="P4177" s="1000"/>
      <c r="Q4177" s="1000"/>
      <c r="R4177" s="1000"/>
      <c r="S4177" s="1000"/>
      <c r="T4177" s="1000"/>
      <c r="U4177" s="1000"/>
      <c r="V4177" s="1000"/>
      <c r="W4177" s="1000"/>
      <c r="X4177" s="1000"/>
      <c r="Y4177" s="1001"/>
      <c r="Z4177" s="1001" t="str">
        <f t="shared" si="999"/>
        <v xml:space="preserve">Cap.5 Pct.1: Valoarea investitiei brute (Col.5) &gt;= Valoarea investitiei nete (Col.6), pentru Rd.(2 la n) </v>
      </c>
      <c r="AA4177" s="2205">
        <f t="shared" si="1000"/>
        <v>1</v>
      </c>
      <c r="AB4177" s="3036">
        <v>156</v>
      </c>
    </row>
    <row r="4178" spans="1:28" x14ac:dyDescent="0.25">
      <c r="A4178" s="1708">
        <f t="shared" ca="1" si="1001"/>
        <v>0</v>
      </c>
      <c r="B4178" s="1708">
        <f t="shared" si="1002"/>
        <v>10156041</v>
      </c>
      <c r="C4178" s="994">
        <v>156</v>
      </c>
      <c r="D4178" s="1796" t="s">
        <v>447</v>
      </c>
      <c r="E4178" s="994">
        <v>41</v>
      </c>
      <c r="F4178" s="995" t="s">
        <v>3974</v>
      </c>
      <c r="G4178" s="994"/>
      <c r="H4178" s="996" t="s">
        <v>345</v>
      </c>
      <c r="I4178" s="1091" t="s">
        <v>6780</v>
      </c>
      <c r="J4178" s="996"/>
      <c r="K4178" s="999" t="s">
        <v>8153</v>
      </c>
      <c r="L4178" s="1000">
        <f t="shared" si="996"/>
        <v>0</v>
      </c>
      <c r="M4178" s="1000">
        <f t="shared" si="997"/>
        <v>0</v>
      </c>
      <c r="N4178" s="1724">
        <f t="shared" si="998"/>
        <v>0</v>
      </c>
      <c r="O4178" s="1000"/>
      <c r="P4178" s="1000"/>
      <c r="Q4178" s="1000"/>
      <c r="R4178" s="1000"/>
      <c r="S4178" s="1000"/>
      <c r="T4178" s="1000"/>
      <c r="U4178" s="1000"/>
      <c r="V4178" s="1000"/>
      <c r="W4178" s="1000"/>
      <c r="X4178" s="1000"/>
      <c r="Y4178" s="1001"/>
      <c r="Z4178" s="1001" t="str">
        <f t="shared" si="999"/>
        <v xml:space="preserve">Cap.5 Pct.1: Valoarea investitiei brute (Col.5) &gt;= Valoarea investitiei nete (Col.6), pentru Rd.(2 la n) </v>
      </c>
      <c r="AA4178" s="2205">
        <f t="shared" si="1000"/>
        <v>1</v>
      </c>
      <c r="AB4178" s="3036">
        <v>156</v>
      </c>
    </row>
    <row r="4179" spans="1:28" x14ac:dyDescent="0.25">
      <c r="A4179" s="1708">
        <f t="shared" ca="1" si="1001"/>
        <v>0</v>
      </c>
      <c r="B4179" s="1708">
        <f t="shared" si="1002"/>
        <v>10156042</v>
      </c>
      <c r="C4179" s="994">
        <v>156</v>
      </c>
      <c r="D4179" s="1796" t="s">
        <v>447</v>
      </c>
      <c r="E4179" s="994">
        <v>42</v>
      </c>
      <c r="F4179" s="995" t="s">
        <v>3974</v>
      </c>
      <c r="G4179" s="994"/>
      <c r="H4179" s="996" t="s">
        <v>345</v>
      </c>
      <c r="I4179" s="1091" t="s">
        <v>6781</v>
      </c>
      <c r="J4179" s="996"/>
      <c r="K4179" s="999" t="s">
        <v>8154</v>
      </c>
      <c r="L4179" s="1000">
        <f t="shared" si="996"/>
        <v>0</v>
      </c>
      <c r="M4179" s="1000">
        <f t="shared" si="997"/>
        <v>0</v>
      </c>
      <c r="N4179" s="1724">
        <f t="shared" si="998"/>
        <v>0</v>
      </c>
      <c r="O4179" s="1000"/>
      <c r="P4179" s="1000"/>
      <c r="Q4179" s="1000"/>
      <c r="R4179" s="1000"/>
      <c r="S4179" s="1000"/>
      <c r="T4179" s="1000"/>
      <c r="U4179" s="1000"/>
      <c r="V4179" s="1000"/>
      <c r="W4179" s="1000"/>
      <c r="X4179" s="1000"/>
      <c r="Y4179" s="1001"/>
      <c r="Z4179" s="1001" t="str">
        <f t="shared" si="999"/>
        <v xml:space="preserve">Cap.5 Pct.1: Valoarea investitiei brute (Col.5) &gt;= Valoarea investitiei nete (Col.6), pentru Rd.(2 la n) </v>
      </c>
      <c r="AA4179" s="2205">
        <f t="shared" si="1000"/>
        <v>1</v>
      </c>
      <c r="AB4179" s="3036">
        <v>156</v>
      </c>
    </row>
    <row r="4180" spans="1:28" x14ac:dyDescent="0.25">
      <c r="A4180" s="1708">
        <f t="shared" ca="1" si="1001"/>
        <v>0</v>
      </c>
      <c r="B4180" s="1708">
        <f t="shared" si="1002"/>
        <v>10156043</v>
      </c>
      <c r="C4180" s="994">
        <v>156</v>
      </c>
      <c r="D4180" s="1796" t="s">
        <v>447</v>
      </c>
      <c r="E4180" s="994">
        <v>43</v>
      </c>
      <c r="F4180" s="995" t="s">
        <v>3974</v>
      </c>
      <c r="G4180" s="994"/>
      <c r="H4180" s="996" t="s">
        <v>345</v>
      </c>
      <c r="I4180" s="1091" t="s">
        <v>6782</v>
      </c>
      <c r="J4180" s="996"/>
      <c r="K4180" s="999" t="s">
        <v>8155</v>
      </c>
      <c r="L4180" s="1000">
        <f t="shared" si="996"/>
        <v>0</v>
      </c>
      <c r="M4180" s="1000">
        <f t="shared" si="997"/>
        <v>0</v>
      </c>
      <c r="N4180" s="1724">
        <f t="shared" si="998"/>
        <v>0</v>
      </c>
      <c r="O4180" s="1000"/>
      <c r="P4180" s="1000"/>
      <c r="Q4180" s="1000"/>
      <c r="R4180" s="1000"/>
      <c r="S4180" s="1000"/>
      <c r="T4180" s="1000"/>
      <c r="U4180" s="1000"/>
      <c r="V4180" s="1000"/>
      <c r="W4180" s="1000"/>
      <c r="X4180" s="1000"/>
      <c r="Y4180" s="1001"/>
      <c r="Z4180" s="1001" t="str">
        <f t="shared" si="999"/>
        <v xml:space="preserve">Cap.5 Pct.1: Valoarea investitiei brute (Col.5) &gt;= Valoarea investitiei nete (Col.6), pentru Rd.(2 la n) </v>
      </c>
      <c r="AA4180" s="2205">
        <f t="shared" si="1000"/>
        <v>1</v>
      </c>
      <c r="AB4180" s="3036">
        <v>156</v>
      </c>
    </row>
    <row r="4181" spans="1:28" x14ac:dyDescent="0.25">
      <c r="A4181" s="1708">
        <f t="shared" ca="1" si="1001"/>
        <v>0</v>
      </c>
      <c r="B4181" s="1708">
        <f t="shared" si="1002"/>
        <v>10156044</v>
      </c>
      <c r="C4181" s="994">
        <v>156</v>
      </c>
      <c r="D4181" s="1796" t="s">
        <v>447</v>
      </c>
      <c r="E4181" s="994">
        <v>44</v>
      </c>
      <c r="F4181" s="995" t="s">
        <v>3974</v>
      </c>
      <c r="G4181" s="994"/>
      <c r="H4181" s="996" t="s">
        <v>345</v>
      </c>
      <c r="I4181" s="1091" t="s">
        <v>6783</v>
      </c>
      <c r="J4181" s="996"/>
      <c r="K4181" s="999" t="s">
        <v>8156</v>
      </c>
      <c r="L4181" s="1000">
        <f t="shared" si="996"/>
        <v>0</v>
      </c>
      <c r="M4181" s="1000">
        <f t="shared" si="997"/>
        <v>0</v>
      </c>
      <c r="N4181" s="1724">
        <f t="shared" si="998"/>
        <v>0</v>
      </c>
      <c r="O4181" s="1000"/>
      <c r="P4181" s="1000"/>
      <c r="Q4181" s="1000"/>
      <c r="R4181" s="1000"/>
      <c r="S4181" s="1000"/>
      <c r="T4181" s="1000"/>
      <c r="U4181" s="1000"/>
      <c r="V4181" s="1000"/>
      <c r="W4181" s="1000"/>
      <c r="X4181" s="1000"/>
      <c r="Y4181" s="1001"/>
      <c r="Z4181" s="1001" t="str">
        <f t="shared" si="999"/>
        <v xml:space="preserve">Cap.5 Pct.1: Valoarea investitiei brute (Col.5) &gt;= Valoarea investitiei nete (Col.6), pentru Rd.(2 la n) </v>
      </c>
      <c r="AA4181" s="2205">
        <f t="shared" si="1000"/>
        <v>1</v>
      </c>
      <c r="AB4181" s="3036">
        <v>156</v>
      </c>
    </row>
    <row r="4182" spans="1:28" x14ac:dyDescent="0.25">
      <c r="A4182" s="1708">
        <f t="shared" ca="1" si="1001"/>
        <v>0</v>
      </c>
      <c r="B4182" s="1708">
        <f t="shared" si="1002"/>
        <v>10156045</v>
      </c>
      <c r="C4182" s="994">
        <v>156</v>
      </c>
      <c r="D4182" s="1796" t="s">
        <v>447</v>
      </c>
      <c r="E4182" s="994">
        <v>45</v>
      </c>
      <c r="F4182" s="995" t="s">
        <v>3974</v>
      </c>
      <c r="G4182" s="994"/>
      <c r="H4182" s="996" t="s">
        <v>345</v>
      </c>
      <c r="I4182" s="1091" t="s">
        <v>6784</v>
      </c>
      <c r="J4182" s="996"/>
      <c r="K4182" s="999" t="s">
        <v>8157</v>
      </c>
      <c r="L4182" s="1000">
        <f t="shared" si="996"/>
        <v>0</v>
      </c>
      <c r="M4182" s="1000">
        <f t="shared" si="997"/>
        <v>0</v>
      </c>
      <c r="N4182" s="1724">
        <f t="shared" si="998"/>
        <v>0</v>
      </c>
      <c r="O4182" s="1000"/>
      <c r="P4182" s="1000"/>
      <c r="Q4182" s="1000"/>
      <c r="R4182" s="1000"/>
      <c r="S4182" s="1000"/>
      <c r="T4182" s="1000"/>
      <c r="U4182" s="1000"/>
      <c r="V4182" s="1000"/>
      <c r="W4182" s="1000"/>
      <c r="X4182" s="1000"/>
      <c r="Y4182" s="1001"/>
      <c r="Z4182" s="1001" t="str">
        <f t="shared" si="999"/>
        <v xml:space="preserve">Cap.5 Pct.1: Valoarea investitiei brute (Col.5) &gt;= Valoarea investitiei nete (Col.6), pentru Rd.(2 la n) </v>
      </c>
      <c r="AA4182" s="2205">
        <f t="shared" si="1000"/>
        <v>1</v>
      </c>
      <c r="AB4182" s="3036">
        <v>156</v>
      </c>
    </row>
    <row r="4183" spans="1:28" x14ac:dyDescent="0.25">
      <c r="A4183" s="1708">
        <f t="shared" ca="1" si="1001"/>
        <v>0</v>
      </c>
      <c r="B4183" s="1708">
        <f t="shared" si="1002"/>
        <v>10156046</v>
      </c>
      <c r="C4183" s="994">
        <v>156</v>
      </c>
      <c r="D4183" s="1796" t="s">
        <v>447</v>
      </c>
      <c r="E4183" s="994">
        <v>46</v>
      </c>
      <c r="F4183" s="995" t="s">
        <v>3974</v>
      </c>
      <c r="G4183" s="994"/>
      <c r="H4183" s="996" t="s">
        <v>345</v>
      </c>
      <c r="I4183" s="1091" t="s">
        <v>6785</v>
      </c>
      <c r="J4183" s="996"/>
      <c r="K4183" s="999" t="s">
        <v>8158</v>
      </c>
      <c r="L4183" s="1000">
        <f t="shared" si="996"/>
        <v>0</v>
      </c>
      <c r="M4183" s="1000">
        <f t="shared" si="997"/>
        <v>0</v>
      </c>
      <c r="N4183" s="1724">
        <f t="shared" si="998"/>
        <v>0</v>
      </c>
      <c r="O4183" s="1000"/>
      <c r="P4183" s="1000"/>
      <c r="Q4183" s="1000"/>
      <c r="R4183" s="1000"/>
      <c r="S4183" s="1000"/>
      <c r="T4183" s="1000"/>
      <c r="U4183" s="1000"/>
      <c r="V4183" s="1000"/>
      <c r="W4183" s="1000"/>
      <c r="X4183" s="1000"/>
      <c r="Y4183" s="1001"/>
      <c r="Z4183" s="1001" t="str">
        <f t="shared" si="999"/>
        <v xml:space="preserve">Cap.5 Pct.1: Valoarea investitiei brute (Col.5) &gt;= Valoarea investitiei nete (Col.6), pentru Rd.(2 la n) </v>
      </c>
      <c r="AA4183" s="2205">
        <f t="shared" si="1000"/>
        <v>1</v>
      </c>
      <c r="AB4183" s="3036">
        <v>156</v>
      </c>
    </row>
    <row r="4184" spans="1:28" x14ac:dyDescent="0.25">
      <c r="A4184" s="1708">
        <f t="shared" ca="1" si="1001"/>
        <v>0</v>
      </c>
      <c r="B4184" s="1708">
        <f t="shared" si="1002"/>
        <v>10156047</v>
      </c>
      <c r="C4184" s="994">
        <v>156</v>
      </c>
      <c r="D4184" s="1796" t="s">
        <v>447</v>
      </c>
      <c r="E4184" s="994">
        <v>47</v>
      </c>
      <c r="F4184" s="995" t="s">
        <v>3974</v>
      </c>
      <c r="G4184" s="994"/>
      <c r="H4184" s="996" t="s">
        <v>345</v>
      </c>
      <c r="I4184" s="1091" t="s">
        <v>6786</v>
      </c>
      <c r="J4184" s="996"/>
      <c r="K4184" s="999" t="s">
        <v>8159</v>
      </c>
      <c r="L4184" s="1000">
        <f t="shared" si="996"/>
        <v>0</v>
      </c>
      <c r="M4184" s="1000">
        <f t="shared" si="997"/>
        <v>0</v>
      </c>
      <c r="N4184" s="1724">
        <f t="shared" si="998"/>
        <v>0</v>
      </c>
      <c r="O4184" s="1000"/>
      <c r="P4184" s="1000"/>
      <c r="Q4184" s="1000"/>
      <c r="R4184" s="1000"/>
      <c r="S4184" s="1000"/>
      <c r="T4184" s="1000"/>
      <c r="U4184" s="1000"/>
      <c r="V4184" s="1000"/>
      <c r="W4184" s="1000"/>
      <c r="X4184" s="1000"/>
      <c r="Y4184" s="1001"/>
      <c r="Z4184" s="1001" t="str">
        <f t="shared" si="999"/>
        <v xml:space="preserve">Cap.5 Pct.1: Valoarea investitiei brute (Col.5) &gt;= Valoarea investitiei nete (Col.6), pentru Rd.(2 la n) </v>
      </c>
      <c r="AA4184" s="2205">
        <f t="shared" si="1000"/>
        <v>1</v>
      </c>
      <c r="AB4184" s="3036">
        <v>156</v>
      </c>
    </row>
    <row r="4185" spans="1:28" x14ac:dyDescent="0.25">
      <c r="A4185" s="1708">
        <f t="shared" ca="1" si="1001"/>
        <v>0</v>
      </c>
      <c r="B4185" s="1708">
        <f t="shared" si="1002"/>
        <v>10156048</v>
      </c>
      <c r="C4185" s="994">
        <v>156</v>
      </c>
      <c r="D4185" s="1796" t="s">
        <v>447</v>
      </c>
      <c r="E4185" s="994">
        <v>48</v>
      </c>
      <c r="F4185" s="995" t="s">
        <v>3974</v>
      </c>
      <c r="G4185" s="994"/>
      <c r="H4185" s="996" t="s">
        <v>345</v>
      </c>
      <c r="I4185" s="1091" t="s">
        <v>6787</v>
      </c>
      <c r="J4185" s="996"/>
      <c r="K4185" s="999" t="s">
        <v>8160</v>
      </c>
      <c r="L4185" s="1000">
        <f t="shared" si="996"/>
        <v>0</v>
      </c>
      <c r="M4185" s="1000">
        <f t="shared" si="997"/>
        <v>0</v>
      </c>
      <c r="N4185" s="1724">
        <f t="shared" si="998"/>
        <v>0</v>
      </c>
      <c r="O4185" s="1000"/>
      <c r="P4185" s="1000"/>
      <c r="Q4185" s="1000"/>
      <c r="R4185" s="1000"/>
      <c r="S4185" s="1000"/>
      <c r="T4185" s="1000"/>
      <c r="U4185" s="1000"/>
      <c r="V4185" s="1000"/>
      <c r="W4185" s="1000"/>
      <c r="X4185" s="1000"/>
      <c r="Y4185" s="1001"/>
      <c r="Z4185" s="1001" t="str">
        <f t="shared" si="999"/>
        <v xml:space="preserve">Cap.5 Pct.1: Valoarea investitiei brute (Col.5) &gt;= Valoarea investitiei nete (Col.6), pentru Rd.(2 la n) </v>
      </c>
      <c r="AA4185" s="2205">
        <f t="shared" si="1000"/>
        <v>1</v>
      </c>
      <c r="AB4185" s="3036">
        <v>156</v>
      </c>
    </row>
    <row r="4186" spans="1:28" x14ac:dyDescent="0.25">
      <c r="A4186" s="1708">
        <f t="shared" ca="1" si="1001"/>
        <v>0</v>
      </c>
      <c r="B4186" s="1708">
        <f t="shared" si="1002"/>
        <v>10156049</v>
      </c>
      <c r="C4186" s="994">
        <v>156</v>
      </c>
      <c r="D4186" s="1796" t="s">
        <v>447</v>
      </c>
      <c r="E4186" s="994">
        <v>49</v>
      </c>
      <c r="F4186" s="995" t="s">
        <v>3974</v>
      </c>
      <c r="G4186" s="994"/>
      <c r="H4186" s="996" t="s">
        <v>345</v>
      </c>
      <c r="I4186" s="1091" t="s">
        <v>6788</v>
      </c>
      <c r="J4186" s="996"/>
      <c r="K4186" s="999" t="s">
        <v>8161</v>
      </c>
      <c r="L4186" s="1000">
        <f t="shared" si="996"/>
        <v>0</v>
      </c>
      <c r="M4186" s="1000">
        <f t="shared" si="997"/>
        <v>0</v>
      </c>
      <c r="N4186" s="1724">
        <f t="shared" si="998"/>
        <v>0</v>
      </c>
      <c r="O4186" s="1000"/>
      <c r="P4186" s="1000"/>
      <c r="Q4186" s="1000"/>
      <c r="R4186" s="1000"/>
      <c r="S4186" s="1000"/>
      <c r="T4186" s="1000"/>
      <c r="U4186" s="1000"/>
      <c r="V4186" s="1000"/>
      <c r="W4186" s="1000"/>
      <c r="X4186" s="1000"/>
      <c r="Y4186" s="1001"/>
      <c r="Z4186" s="1001" t="str">
        <f t="shared" si="999"/>
        <v xml:space="preserve">Cap.5 Pct.1: Valoarea investitiei brute (Col.5) &gt;= Valoarea investitiei nete (Col.6), pentru Rd.(2 la n) </v>
      </c>
      <c r="AA4186" s="2205">
        <f t="shared" si="1000"/>
        <v>1</v>
      </c>
      <c r="AB4186" s="3036">
        <v>156</v>
      </c>
    </row>
    <row r="4187" spans="1:28" x14ac:dyDescent="0.25">
      <c r="A4187" s="1708">
        <f t="shared" ca="1" si="1001"/>
        <v>0</v>
      </c>
      <c r="B4187" s="1708">
        <f t="shared" si="1002"/>
        <v>10156050</v>
      </c>
      <c r="C4187" s="994">
        <v>156</v>
      </c>
      <c r="D4187" s="1796" t="s">
        <v>447</v>
      </c>
      <c r="E4187" s="994">
        <v>50</v>
      </c>
      <c r="F4187" s="995" t="s">
        <v>3974</v>
      </c>
      <c r="G4187" s="994"/>
      <c r="H4187" s="996" t="s">
        <v>345</v>
      </c>
      <c r="I4187" s="1091" t="s">
        <v>6789</v>
      </c>
      <c r="J4187" s="996"/>
      <c r="K4187" s="999" t="s">
        <v>8162</v>
      </c>
      <c r="L4187" s="1000">
        <f t="shared" si="996"/>
        <v>0</v>
      </c>
      <c r="M4187" s="1000">
        <f t="shared" si="997"/>
        <v>0</v>
      </c>
      <c r="N4187" s="1724">
        <f t="shared" si="998"/>
        <v>0</v>
      </c>
      <c r="O4187" s="1000"/>
      <c r="P4187" s="1000"/>
      <c r="Q4187" s="1000"/>
      <c r="R4187" s="1000"/>
      <c r="S4187" s="1000"/>
      <c r="T4187" s="1000"/>
      <c r="U4187" s="1000"/>
      <c r="V4187" s="1000"/>
      <c r="W4187" s="1000"/>
      <c r="X4187" s="1000"/>
      <c r="Y4187" s="1001"/>
      <c r="Z4187" s="1001" t="str">
        <f t="shared" si="999"/>
        <v xml:space="preserve">Cap.5 Pct.1: Valoarea investitiei brute (Col.5) &gt;= Valoarea investitiei nete (Col.6), pentru Rd.(2 la n) </v>
      </c>
      <c r="AA4187" s="2205">
        <f t="shared" si="1000"/>
        <v>1</v>
      </c>
      <c r="AB4187" s="3036">
        <v>156</v>
      </c>
    </row>
    <row r="4188" spans="1:28" x14ac:dyDescent="0.25">
      <c r="A4188" s="1708">
        <f t="shared" ca="1" si="1001"/>
        <v>0</v>
      </c>
      <c r="B4188" s="1708">
        <f t="shared" si="1002"/>
        <v>10156051</v>
      </c>
      <c r="C4188" s="994">
        <v>156</v>
      </c>
      <c r="D4188" s="1796" t="s">
        <v>447</v>
      </c>
      <c r="E4188" s="994">
        <v>51</v>
      </c>
      <c r="F4188" s="995" t="s">
        <v>3974</v>
      </c>
      <c r="G4188" s="994"/>
      <c r="H4188" s="996" t="s">
        <v>345</v>
      </c>
      <c r="I4188" s="1091" t="s">
        <v>6790</v>
      </c>
      <c r="J4188" s="996"/>
      <c r="K4188" s="999" t="s">
        <v>8163</v>
      </c>
      <c r="L4188" s="1000">
        <f t="shared" si="996"/>
        <v>0</v>
      </c>
      <c r="M4188" s="1000">
        <f t="shared" si="997"/>
        <v>0</v>
      </c>
      <c r="N4188" s="1724">
        <f t="shared" si="998"/>
        <v>0</v>
      </c>
      <c r="O4188" s="1000"/>
      <c r="P4188" s="1000"/>
      <c r="Q4188" s="1000"/>
      <c r="R4188" s="1000"/>
      <c r="S4188" s="1000"/>
      <c r="T4188" s="1000"/>
      <c r="U4188" s="1000"/>
      <c r="V4188" s="1000"/>
      <c r="W4188" s="1000"/>
      <c r="X4188" s="1000"/>
      <c r="Y4188" s="1001"/>
      <c r="Z4188" s="1001" t="str">
        <f t="shared" si="999"/>
        <v xml:space="preserve">Cap.5 Pct.1: Valoarea investitiei brute (Col.5) &gt;= Valoarea investitiei nete (Col.6), pentru Rd.(2 la n) </v>
      </c>
      <c r="AA4188" s="2205">
        <f t="shared" si="1000"/>
        <v>1</v>
      </c>
      <c r="AB4188" s="3036">
        <v>156</v>
      </c>
    </row>
    <row r="4189" spans="1:28" x14ac:dyDescent="0.25">
      <c r="A4189" s="1708">
        <f t="shared" ca="1" si="1001"/>
        <v>0</v>
      </c>
      <c r="B4189" s="1708">
        <f t="shared" si="1002"/>
        <v>10156052</v>
      </c>
      <c r="C4189" s="994">
        <v>156</v>
      </c>
      <c r="D4189" s="1796" t="s">
        <v>447</v>
      </c>
      <c r="E4189" s="994">
        <v>52</v>
      </c>
      <c r="F4189" s="995" t="s">
        <v>3974</v>
      </c>
      <c r="G4189" s="994"/>
      <c r="H4189" s="996" t="s">
        <v>345</v>
      </c>
      <c r="I4189" s="1091" t="s">
        <v>6791</v>
      </c>
      <c r="J4189" s="996"/>
      <c r="K4189" s="999" t="s">
        <v>8164</v>
      </c>
      <c r="L4189" s="1000">
        <f t="shared" si="996"/>
        <v>0</v>
      </c>
      <c r="M4189" s="1000">
        <f t="shared" si="997"/>
        <v>0</v>
      </c>
      <c r="N4189" s="1724">
        <f t="shared" si="998"/>
        <v>0</v>
      </c>
      <c r="O4189" s="1000"/>
      <c r="P4189" s="1000"/>
      <c r="Q4189" s="1000"/>
      <c r="R4189" s="1000"/>
      <c r="S4189" s="1000"/>
      <c r="T4189" s="1000"/>
      <c r="U4189" s="1000"/>
      <c r="V4189" s="1000"/>
      <c r="W4189" s="1000"/>
      <c r="X4189" s="1000"/>
      <c r="Y4189" s="1001"/>
      <c r="Z4189" s="1001" t="str">
        <f t="shared" si="999"/>
        <v xml:space="preserve">Cap.5 Pct.1: Valoarea investitiei brute (Col.5) &gt;= Valoarea investitiei nete (Col.6), pentru Rd.(2 la n) </v>
      </c>
      <c r="AA4189" s="2205">
        <f t="shared" si="1000"/>
        <v>1</v>
      </c>
      <c r="AB4189" s="3036">
        <v>156</v>
      </c>
    </row>
    <row r="4190" spans="1:28" x14ac:dyDescent="0.25">
      <c r="A4190" s="1708">
        <f t="shared" ca="1" si="1001"/>
        <v>0</v>
      </c>
      <c r="B4190" s="1708">
        <f t="shared" si="1002"/>
        <v>10156053</v>
      </c>
      <c r="C4190" s="994">
        <v>156</v>
      </c>
      <c r="D4190" s="1796" t="s">
        <v>447</v>
      </c>
      <c r="E4190" s="994">
        <v>53</v>
      </c>
      <c r="F4190" s="995" t="s">
        <v>3974</v>
      </c>
      <c r="G4190" s="994"/>
      <c r="H4190" s="996" t="s">
        <v>345</v>
      </c>
      <c r="I4190" s="1091" t="s">
        <v>6792</v>
      </c>
      <c r="J4190" s="996"/>
      <c r="K4190" s="999" t="s">
        <v>8165</v>
      </c>
      <c r="L4190" s="1000">
        <f t="shared" si="996"/>
        <v>0</v>
      </c>
      <c r="M4190" s="1000">
        <f t="shared" si="997"/>
        <v>0</v>
      </c>
      <c r="N4190" s="1724">
        <f t="shared" si="998"/>
        <v>0</v>
      </c>
      <c r="O4190" s="1000"/>
      <c r="P4190" s="1000"/>
      <c r="Q4190" s="1000"/>
      <c r="R4190" s="1000"/>
      <c r="S4190" s="1000"/>
      <c r="T4190" s="1000"/>
      <c r="U4190" s="1000"/>
      <c r="V4190" s="1000"/>
      <c r="W4190" s="1000"/>
      <c r="X4190" s="1000"/>
      <c r="Y4190" s="1001"/>
      <c r="Z4190" s="1001" t="str">
        <f t="shared" si="999"/>
        <v xml:space="preserve">Cap.5 Pct.1: Valoarea investitiei brute (Col.5) &gt;= Valoarea investitiei nete (Col.6), pentru Rd.(2 la n) </v>
      </c>
      <c r="AA4190" s="2205">
        <f t="shared" si="1000"/>
        <v>1</v>
      </c>
      <c r="AB4190" s="3036">
        <v>156</v>
      </c>
    </row>
    <row r="4191" spans="1:28" x14ac:dyDescent="0.25">
      <c r="A4191" s="1708">
        <f t="shared" ca="1" si="1001"/>
        <v>0</v>
      </c>
      <c r="B4191" s="1708">
        <f t="shared" si="1002"/>
        <v>10156054</v>
      </c>
      <c r="C4191" s="994">
        <v>156</v>
      </c>
      <c r="D4191" s="1796" t="s">
        <v>447</v>
      </c>
      <c r="E4191" s="994">
        <v>54</v>
      </c>
      <c r="F4191" s="995" t="s">
        <v>3974</v>
      </c>
      <c r="G4191" s="994"/>
      <c r="H4191" s="996" t="s">
        <v>345</v>
      </c>
      <c r="I4191" s="1091" t="s">
        <v>6793</v>
      </c>
      <c r="J4191" s="996"/>
      <c r="K4191" s="999" t="s">
        <v>8166</v>
      </c>
      <c r="L4191" s="1000">
        <f t="shared" si="996"/>
        <v>0</v>
      </c>
      <c r="M4191" s="1000">
        <f t="shared" si="997"/>
        <v>0</v>
      </c>
      <c r="N4191" s="1724">
        <f t="shared" si="998"/>
        <v>0</v>
      </c>
      <c r="O4191" s="1000"/>
      <c r="P4191" s="1000"/>
      <c r="Q4191" s="1000"/>
      <c r="R4191" s="1000"/>
      <c r="S4191" s="1000"/>
      <c r="T4191" s="1000"/>
      <c r="U4191" s="1000"/>
      <c r="V4191" s="1000"/>
      <c r="W4191" s="1000"/>
      <c r="X4191" s="1000"/>
      <c r="Y4191" s="1001"/>
      <c r="Z4191" s="1001" t="str">
        <f t="shared" si="999"/>
        <v xml:space="preserve">Cap.5 Pct.1: Valoarea investitiei brute (Col.5) &gt;= Valoarea investitiei nete (Col.6), pentru Rd.(2 la n) </v>
      </c>
      <c r="AA4191" s="2205">
        <f t="shared" si="1000"/>
        <v>1</v>
      </c>
      <c r="AB4191" s="3036">
        <v>156</v>
      </c>
    </row>
    <row r="4192" spans="1:28" x14ac:dyDescent="0.25">
      <c r="A4192" s="1708">
        <f t="shared" ca="1" si="1001"/>
        <v>0</v>
      </c>
      <c r="B4192" s="1708">
        <f t="shared" si="1002"/>
        <v>10156055</v>
      </c>
      <c r="C4192" s="994">
        <v>156</v>
      </c>
      <c r="D4192" s="1796" t="s">
        <v>447</v>
      </c>
      <c r="E4192" s="994">
        <v>55</v>
      </c>
      <c r="F4192" s="995" t="s">
        <v>3974</v>
      </c>
      <c r="G4192" s="994"/>
      <c r="H4192" s="996" t="s">
        <v>345</v>
      </c>
      <c r="I4192" s="1091" t="s">
        <v>6794</v>
      </c>
      <c r="J4192" s="996"/>
      <c r="K4192" s="999" t="s">
        <v>8167</v>
      </c>
      <c r="L4192" s="1000">
        <f t="shared" si="996"/>
        <v>0</v>
      </c>
      <c r="M4192" s="1000">
        <f t="shared" si="997"/>
        <v>0</v>
      </c>
      <c r="N4192" s="1724">
        <f t="shared" si="998"/>
        <v>0</v>
      </c>
      <c r="O4192" s="1000"/>
      <c r="P4192" s="1000"/>
      <c r="Q4192" s="1000"/>
      <c r="R4192" s="1000"/>
      <c r="S4192" s="1000"/>
      <c r="T4192" s="1000"/>
      <c r="U4192" s="1000"/>
      <c r="V4192" s="1000"/>
      <c r="W4192" s="1000"/>
      <c r="X4192" s="1000"/>
      <c r="Y4192" s="1001"/>
      <c r="Z4192" s="1001" t="str">
        <f t="shared" si="999"/>
        <v xml:space="preserve">Cap.5 Pct.1: Valoarea investitiei brute (Col.5) &gt;= Valoarea investitiei nete (Col.6), pentru Rd.(2 la n) </v>
      </c>
      <c r="AA4192" s="2205">
        <f t="shared" si="1000"/>
        <v>1</v>
      </c>
      <c r="AB4192" s="3036">
        <v>156</v>
      </c>
    </row>
    <row r="4193" spans="1:28" x14ac:dyDescent="0.25">
      <c r="A4193" s="1708">
        <f t="shared" ca="1" si="1001"/>
        <v>0</v>
      </c>
      <c r="B4193" s="1708">
        <f t="shared" si="1002"/>
        <v>10156056</v>
      </c>
      <c r="C4193" s="994">
        <v>156</v>
      </c>
      <c r="D4193" s="1796" t="s">
        <v>447</v>
      </c>
      <c r="E4193" s="994">
        <v>56</v>
      </c>
      <c r="F4193" s="995" t="s">
        <v>3974</v>
      </c>
      <c r="G4193" s="994"/>
      <c r="H4193" s="996" t="s">
        <v>345</v>
      </c>
      <c r="I4193" s="1091" t="s">
        <v>6795</v>
      </c>
      <c r="J4193" s="996"/>
      <c r="K4193" s="999" t="s">
        <v>8168</v>
      </c>
      <c r="L4193" s="1000">
        <f t="shared" si="996"/>
        <v>0</v>
      </c>
      <c r="M4193" s="1000">
        <f t="shared" si="997"/>
        <v>0</v>
      </c>
      <c r="N4193" s="1724">
        <f t="shared" si="998"/>
        <v>0</v>
      </c>
      <c r="O4193" s="1000"/>
      <c r="P4193" s="1000"/>
      <c r="Q4193" s="1000"/>
      <c r="R4193" s="1000"/>
      <c r="S4193" s="1000"/>
      <c r="T4193" s="1000"/>
      <c r="U4193" s="1000"/>
      <c r="V4193" s="1000"/>
      <c r="W4193" s="1000"/>
      <c r="X4193" s="1000"/>
      <c r="Y4193" s="1001"/>
      <c r="Z4193" s="1001" t="str">
        <f t="shared" si="999"/>
        <v xml:space="preserve">Cap.5 Pct.1: Valoarea investitiei brute (Col.5) &gt;= Valoarea investitiei nete (Col.6), pentru Rd.(2 la n) </v>
      </c>
      <c r="AA4193" s="2205">
        <f t="shared" si="1000"/>
        <v>1</v>
      </c>
      <c r="AB4193" s="3036">
        <v>156</v>
      </c>
    </row>
    <row r="4194" spans="1:28" x14ac:dyDescent="0.25">
      <c r="A4194" s="1708">
        <f t="shared" ca="1" si="1001"/>
        <v>0</v>
      </c>
      <c r="B4194" s="1708">
        <f t="shared" si="1002"/>
        <v>10156057</v>
      </c>
      <c r="C4194" s="994">
        <v>156</v>
      </c>
      <c r="D4194" s="1796" t="s">
        <v>447</v>
      </c>
      <c r="E4194" s="994">
        <v>57</v>
      </c>
      <c r="F4194" s="995" t="s">
        <v>3974</v>
      </c>
      <c r="G4194" s="994"/>
      <c r="H4194" s="996" t="s">
        <v>345</v>
      </c>
      <c r="I4194" s="1091" t="s">
        <v>6796</v>
      </c>
      <c r="J4194" s="996"/>
      <c r="K4194" s="999" t="s">
        <v>8169</v>
      </c>
      <c r="L4194" s="1000">
        <f t="shared" si="996"/>
        <v>0</v>
      </c>
      <c r="M4194" s="1000">
        <f t="shared" si="997"/>
        <v>0</v>
      </c>
      <c r="N4194" s="1724">
        <f t="shared" si="998"/>
        <v>0</v>
      </c>
      <c r="O4194" s="1000"/>
      <c r="P4194" s="1000"/>
      <c r="Q4194" s="1000"/>
      <c r="R4194" s="1000"/>
      <c r="S4194" s="1000"/>
      <c r="T4194" s="1000"/>
      <c r="U4194" s="1000"/>
      <c r="V4194" s="1000"/>
      <c r="W4194" s="1000"/>
      <c r="X4194" s="1000"/>
      <c r="Y4194" s="1001"/>
      <c r="Z4194" s="1001" t="str">
        <f t="shared" si="999"/>
        <v xml:space="preserve">Cap.5 Pct.1: Valoarea investitiei brute (Col.5) &gt;= Valoarea investitiei nete (Col.6), pentru Rd.(2 la n) </v>
      </c>
      <c r="AA4194" s="2205">
        <f t="shared" si="1000"/>
        <v>1</v>
      </c>
      <c r="AB4194" s="3036">
        <v>156</v>
      </c>
    </row>
    <row r="4195" spans="1:28" x14ac:dyDescent="0.25">
      <c r="A4195" s="1708">
        <f t="shared" ca="1" si="1001"/>
        <v>0</v>
      </c>
      <c r="B4195" s="1708">
        <f t="shared" si="1002"/>
        <v>10156058</v>
      </c>
      <c r="C4195" s="994">
        <v>156</v>
      </c>
      <c r="D4195" s="1796" t="s">
        <v>447</v>
      </c>
      <c r="E4195" s="994">
        <v>58</v>
      </c>
      <c r="F4195" s="995" t="s">
        <v>3974</v>
      </c>
      <c r="G4195" s="994"/>
      <c r="H4195" s="996" t="s">
        <v>345</v>
      </c>
      <c r="I4195" s="1091" t="s">
        <v>6797</v>
      </c>
      <c r="J4195" s="996"/>
      <c r="K4195" s="999" t="s">
        <v>8170</v>
      </c>
      <c r="L4195" s="1000">
        <f t="shared" si="996"/>
        <v>0</v>
      </c>
      <c r="M4195" s="1000">
        <f t="shared" si="997"/>
        <v>0</v>
      </c>
      <c r="N4195" s="1724">
        <f t="shared" si="998"/>
        <v>0</v>
      </c>
      <c r="O4195" s="1000"/>
      <c r="P4195" s="1000"/>
      <c r="Q4195" s="1000"/>
      <c r="R4195" s="1000"/>
      <c r="S4195" s="1000"/>
      <c r="T4195" s="1000"/>
      <c r="U4195" s="1000"/>
      <c r="V4195" s="1000"/>
      <c r="W4195" s="1000"/>
      <c r="X4195" s="1000"/>
      <c r="Y4195" s="1001"/>
      <c r="Z4195" s="1001" t="str">
        <f t="shared" si="999"/>
        <v xml:space="preserve">Cap.5 Pct.1: Valoarea investitiei brute (Col.5) &gt;= Valoarea investitiei nete (Col.6), pentru Rd.(2 la n) </v>
      </c>
      <c r="AA4195" s="2205">
        <f t="shared" si="1000"/>
        <v>1</v>
      </c>
      <c r="AB4195" s="3036">
        <v>156</v>
      </c>
    </row>
    <row r="4196" spans="1:28" x14ac:dyDescent="0.25">
      <c r="A4196" s="1708">
        <f t="shared" ca="1" si="1001"/>
        <v>0</v>
      </c>
      <c r="B4196" s="1708">
        <f t="shared" si="1002"/>
        <v>10156059</v>
      </c>
      <c r="C4196" s="994">
        <v>156</v>
      </c>
      <c r="D4196" s="1796" t="s">
        <v>447</v>
      </c>
      <c r="E4196" s="994">
        <v>59</v>
      </c>
      <c r="F4196" s="995" t="s">
        <v>3974</v>
      </c>
      <c r="G4196" s="994"/>
      <c r="H4196" s="996" t="s">
        <v>345</v>
      </c>
      <c r="I4196" s="1091" t="s">
        <v>6798</v>
      </c>
      <c r="J4196" s="996"/>
      <c r="K4196" s="999" t="s">
        <v>8171</v>
      </c>
      <c r="L4196" s="1000">
        <f t="shared" si="996"/>
        <v>0</v>
      </c>
      <c r="M4196" s="1000">
        <f t="shared" si="997"/>
        <v>0</v>
      </c>
      <c r="N4196" s="1724">
        <f t="shared" si="998"/>
        <v>0</v>
      </c>
      <c r="O4196" s="1000"/>
      <c r="P4196" s="1000"/>
      <c r="Q4196" s="1000"/>
      <c r="R4196" s="1000"/>
      <c r="S4196" s="1000"/>
      <c r="T4196" s="1000"/>
      <c r="U4196" s="1000"/>
      <c r="V4196" s="1000"/>
      <c r="W4196" s="1000"/>
      <c r="X4196" s="1000"/>
      <c r="Y4196" s="1001"/>
      <c r="Z4196" s="1001" t="str">
        <f t="shared" si="999"/>
        <v xml:space="preserve">Cap.5 Pct.1: Valoarea investitiei brute (Col.5) &gt;= Valoarea investitiei nete (Col.6), pentru Rd.(2 la n) </v>
      </c>
      <c r="AA4196" s="2205">
        <f t="shared" si="1000"/>
        <v>1</v>
      </c>
      <c r="AB4196" s="3036">
        <v>156</v>
      </c>
    </row>
    <row r="4197" spans="1:28" x14ac:dyDescent="0.25">
      <c r="A4197" s="1708">
        <f t="shared" ca="1" si="1001"/>
        <v>0</v>
      </c>
      <c r="B4197" s="1708">
        <f t="shared" si="1002"/>
        <v>10156060</v>
      </c>
      <c r="C4197" s="994">
        <v>156</v>
      </c>
      <c r="D4197" s="1796" t="s">
        <v>447</v>
      </c>
      <c r="E4197" s="994">
        <v>60</v>
      </c>
      <c r="F4197" s="995" t="s">
        <v>3974</v>
      </c>
      <c r="G4197" s="994"/>
      <c r="H4197" s="996" t="s">
        <v>345</v>
      </c>
      <c r="I4197" s="1091" t="s">
        <v>6799</v>
      </c>
      <c r="J4197" s="996"/>
      <c r="K4197" s="999" t="s">
        <v>8172</v>
      </c>
      <c r="L4197" s="1000">
        <f t="shared" si="996"/>
        <v>0</v>
      </c>
      <c r="M4197" s="1000">
        <f t="shared" si="997"/>
        <v>0</v>
      </c>
      <c r="N4197" s="1724">
        <f t="shared" si="998"/>
        <v>0</v>
      </c>
      <c r="O4197" s="1000"/>
      <c r="P4197" s="1000"/>
      <c r="Q4197" s="1000"/>
      <c r="R4197" s="1000"/>
      <c r="S4197" s="1000"/>
      <c r="T4197" s="1000"/>
      <c r="U4197" s="1000"/>
      <c r="V4197" s="1000"/>
      <c r="W4197" s="1000"/>
      <c r="X4197" s="1000"/>
      <c r="Y4197" s="1001"/>
      <c r="Z4197" s="1001" t="str">
        <f t="shared" si="999"/>
        <v xml:space="preserve">Cap.5 Pct.1: Valoarea investitiei brute (Col.5) &gt;= Valoarea investitiei nete (Col.6), pentru Rd.(2 la n) </v>
      </c>
      <c r="AA4197" s="2205">
        <f t="shared" si="1000"/>
        <v>1</v>
      </c>
      <c r="AB4197" s="3036">
        <v>156</v>
      </c>
    </row>
    <row r="4198" spans="1:28" x14ac:dyDescent="0.25">
      <c r="A4198" s="1708">
        <f t="shared" ca="1" si="1001"/>
        <v>0</v>
      </c>
      <c r="B4198" s="1708">
        <f t="shared" si="1002"/>
        <v>10156061</v>
      </c>
      <c r="C4198" s="994">
        <v>156</v>
      </c>
      <c r="D4198" s="1796" t="s">
        <v>447</v>
      </c>
      <c r="E4198" s="994">
        <v>61</v>
      </c>
      <c r="F4198" s="995" t="s">
        <v>3974</v>
      </c>
      <c r="G4198" s="994"/>
      <c r="H4198" s="996" t="s">
        <v>345</v>
      </c>
      <c r="I4198" s="1091" t="s">
        <v>6800</v>
      </c>
      <c r="J4198" s="996"/>
      <c r="K4198" s="999" t="s">
        <v>8173</v>
      </c>
      <c r="L4198" s="1000">
        <f t="shared" si="996"/>
        <v>0</v>
      </c>
      <c r="M4198" s="1000">
        <f t="shared" si="997"/>
        <v>0</v>
      </c>
      <c r="N4198" s="1724">
        <f t="shared" si="998"/>
        <v>0</v>
      </c>
      <c r="O4198" s="1000"/>
      <c r="P4198" s="1000"/>
      <c r="Q4198" s="1000"/>
      <c r="R4198" s="1000"/>
      <c r="S4198" s="1000"/>
      <c r="T4198" s="1000"/>
      <c r="U4198" s="1000"/>
      <c r="V4198" s="1000"/>
      <c r="W4198" s="1000"/>
      <c r="X4198" s="1000"/>
      <c r="Y4198" s="1001"/>
      <c r="Z4198" s="1001" t="str">
        <f t="shared" si="999"/>
        <v xml:space="preserve">Cap.5 Pct.1: Valoarea investitiei brute (Col.5) &gt;= Valoarea investitiei nete (Col.6), pentru Rd.(2 la n) </v>
      </c>
      <c r="AA4198" s="2205">
        <f t="shared" si="1000"/>
        <v>1</v>
      </c>
      <c r="AB4198" s="3036">
        <v>156</v>
      </c>
    </row>
    <row r="4199" spans="1:28" x14ac:dyDescent="0.25">
      <c r="A4199" s="1708">
        <f t="shared" ca="1" si="1001"/>
        <v>0</v>
      </c>
      <c r="B4199" s="1708">
        <f t="shared" si="1002"/>
        <v>10156062</v>
      </c>
      <c r="C4199" s="994">
        <v>156</v>
      </c>
      <c r="D4199" s="1796" t="s">
        <v>447</v>
      </c>
      <c r="E4199" s="994">
        <v>62</v>
      </c>
      <c r="F4199" s="995" t="s">
        <v>3974</v>
      </c>
      <c r="G4199" s="994"/>
      <c r="H4199" s="996" t="s">
        <v>345</v>
      </c>
      <c r="I4199" s="1091" t="s">
        <v>6801</v>
      </c>
      <c r="J4199" s="996"/>
      <c r="K4199" s="999" t="s">
        <v>8174</v>
      </c>
      <c r="L4199" s="1000">
        <f t="shared" si="996"/>
        <v>0</v>
      </c>
      <c r="M4199" s="1000">
        <f t="shared" si="997"/>
        <v>0</v>
      </c>
      <c r="N4199" s="1724">
        <f t="shared" si="998"/>
        <v>0</v>
      </c>
      <c r="O4199" s="1000"/>
      <c r="P4199" s="1000"/>
      <c r="Q4199" s="1000"/>
      <c r="R4199" s="1000"/>
      <c r="S4199" s="1000"/>
      <c r="T4199" s="1000"/>
      <c r="U4199" s="1000"/>
      <c r="V4199" s="1000"/>
      <c r="W4199" s="1000"/>
      <c r="X4199" s="1000"/>
      <c r="Y4199" s="1001"/>
      <c r="Z4199" s="1001" t="str">
        <f t="shared" si="999"/>
        <v xml:space="preserve">Cap.5 Pct.1: Valoarea investitiei brute (Col.5) &gt;= Valoarea investitiei nete (Col.6), pentru Rd.(2 la n) </v>
      </c>
      <c r="AA4199" s="2205">
        <f t="shared" si="1000"/>
        <v>1</v>
      </c>
      <c r="AB4199" s="3036">
        <v>156</v>
      </c>
    </row>
    <row r="4200" spans="1:28" x14ac:dyDescent="0.25">
      <c r="A4200" s="1708">
        <f t="shared" ca="1" si="1001"/>
        <v>0</v>
      </c>
      <c r="B4200" s="1708">
        <f t="shared" si="1002"/>
        <v>10156063</v>
      </c>
      <c r="C4200" s="994">
        <v>156</v>
      </c>
      <c r="D4200" s="1796" t="s">
        <v>447</v>
      </c>
      <c r="E4200" s="994">
        <v>63</v>
      </c>
      <c r="F4200" s="995" t="s">
        <v>3974</v>
      </c>
      <c r="G4200" s="994"/>
      <c r="H4200" s="996" t="s">
        <v>345</v>
      </c>
      <c r="I4200" s="1091" t="s">
        <v>6802</v>
      </c>
      <c r="J4200" s="996"/>
      <c r="K4200" s="999" t="s">
        <v>8175</v>
      </c>
      <c r="L4200" s="1000">
        <f t="shared" si="996"/>
        <v>0</v>
      </c>
      <c r="M4200" s="1000">
        <f t="shared" si="997"/>
        <v>0</v>
      </c>
      <c r="N4200" s="1724">
        <f t="shared" si="998"/>
        <v>0</v>
      </c>
      <c r="O4200" s="1000"/>
      <c r="P4200" s="1000"/>
      <c r="Q4200" s="1000"/>
      <c r="R4200" s="1000"/>
      <c r="S4200" s="1000"/>
      <c r="T4200" s="1000"/>
      <c r="U4200" s="1000"/>
      <c r="V4200" s="1000"/>
      <c r="W4200" s="1000"/>
      <c r="X4200" s="1000"/>
      <c r="Y4200" s="1001"/>
      <c r="Z4200" s="1001" t="str">
        <f t="shared" si="999"/>
        <v xml:space="preserve">Cap.5 Pct.1: Valoarea investitiei brute (Col.5) &gt;= Valoarea investitiei nete (Col.6), pentru Rd.(2 la n) </v>
      </c>
      <c r="AA4200" s="2205">
        <f t="shared" si="1000"/>
        <v>1</v>
      </c>
      <c r="AB4200" s="3036">
        <v>156</v>
      </c>
    </row>
    <row r="4201" spans="1:28" x14ac:dyDescent="0.25">
      <c r="A4201" s="1708">
        <f t="shared" ca="1" si="1001"/>
        <v>0</v>
      </c>
      <c r="B4201" s="1708">
        <f t="shared" si="1002"/>
        <v>10156064</v>
      </c>
      <c r="C4201" s="994">
        <v>156</v>
      </c>
      <c r="D4201" s="1796" t="s">
        <v>447</v>
      </c>
      <c r="E4201" s="994">
        <v>64</v>
      </c>
      <c r="F4201" s="995" t="s">
        <v>3974</v>
      </c>
      <c r="G4201" s="994"/>
      <c r="H4201" s="996" t="s">
        <v>345</v>
      </c>
      <c r="I4201" s="1091" t="s">
        <v>6803</v>
      </c>
      <c r="J4201" s="996"/>
      <c r="K4201" s="999" t="s">
        <v>8176</v>
      </c>
      <c r="L4201" s="1000">
        <f t="shared" si="996"/>
        <v>0</v>
      </c>
      <c r="M4201" s="1000">
        <f t="shared" si="997"/>
        <v>0</v>
      </c>
      <c r="N4201" s="1724">
        <f t="shared" si="998"/>
        <v>0</v>
      </c>
      <c r="O4201" s="1000"/>
      <c r="P4201" s="1000"/>
      <c r="Q4201" s="1000"/>
      <c r="R4201" s="1000"/>
      <c r="S4201" s="1000"/>
      <c r="T4201" s="1000"/>
      <c r="U4201" s="1000"/>
      <c r="V4201" s="1000"/>
      <c r="W4201" s="1000"/>
      <c r="X4201" s="1000"/>
      <c r="Y4201" s="1001"/>
      <c r="Z4201" s="1001" t="str">
        <f t="shared" si="999"/>
        <v xml:space="preserve">Cap.5 Pct.1: Valoarea investitiei brute (Col.5) &gt;= Valoarea investitiei nete (Col.6), pentru Rd.(2 la n) </v>
      </c>
      <c r="AA4201" s="2205">
        <f t="shared" si="1000"/>
        <v>1</v>
      </c>
      <c r="AB4201" s="3036">
        <v>156</v>
      </c>
    </row>
    <row r="4202" spans="1:28" x14ac:dyDescent="0.25">
      <c r="A4202" s="1708">
        <f t="shared" ca="1" si="1001"/>
        <v>0</v>
      </c>
      <c r="B4202" s="1708">
        <f t="shared" si="1002"/>
        <v>10156065</v>
      </c>
      <c r="C4202" s="994">
        <v>156</v>
      </c>
      <c r="D4202" s="1796" t="s">
        <v>447</v>
      </c>
      <c r="E4202" s="994">
        <v>65</v>
      </c>
      <c r="F4202" s="995" t="s">
        <v>3974</v>
      </c>
      <c r="G4202" s="994"/>
      <c r="H4202" s="996" t="s">
        <v>345</v>
      </c>
      <c r="I4202" s="1091" t="s">
        <v>6804</v>
      </c>
      <c r="J4202" s="996"/>
      <c r="K4202" s="999" t="s">
        <v>8177</v>
      </c>
      <c r="L4202" s="1000">
        <f t="shared" ref="L4202:L4265" si="1003">IF(BM766="",0,BM766)</f>
        <v>0</v>
      </c>
      <c r="M4202" s="1000">
        <f t="shared" ref="M4202:M4265" si="1004">IF(BN766="",0,BN766)</f>
        <v>0</v>
      </c>
      <c r="N4202" s="1724">
        <f t="shared" ref="N4202:N4265" si="1005">IF(L4202&gt;=M4202,0,1)</f>
        <v>0</v>
      </c>
      <c r="O4202" s="1000"/>
      <c r="P4202" s="1000"/>
      <c r="Q4202" s="1000"/>
      <c r="R4202" s="1000"/>
      <c r="S4202" s="1000"/>
      <c r="T4202" s="1000"/>
      <c r="U4202" s="1000"/>
      <c r="V4202" s="1000"/>
      <c r="W4202" s="1000"/>
      <c r="X4202" s="1000"/>
      <c r="Y4202" s="1001"/>
      <c r="Z4202" s="1001" t="str">
        <f t="shared" si="999"/>
        <v xml:space="preserve">Cap.5 Pct.1: Valoarea investitiei brute (Col.5) &gt;= Valoarea investitiei nete (Col.6), pentru Rd.(2 la n) </v>
      </c>
      <c r="AA4202" s="2205">
        <f t="shared" si="1000"/>
        <v>1</v>
      </c>
      <c r="AB4202" s="3036">
        <v>156</v>
      </c>
    </row>
    <row r="4203" spans="1:28" x14ac:dyDescent="0.25">
      <c r="A4203" s="1708">
        <f t="shared" ca="1" si="1001"/>
        <v>0</v>
      </c>
      <c r="B4203" s="1708">
        <f t="shared" si="1002"/>
        <v>10156066</v>
      </c>
      <c r="C4203" s="994">
        <v>156</v>
      </c>
      <c r="D4203" s="1796" t="s">
        <v>447</v>
      </c>
      <c r="E4203" s="994">
        <v>66</v>
      </c>
      <c r="F4203" s="995" t="s">
        <v>3974</v>
      </c>
      <c r="G4203" s="994"/>
      <c r="H4203" s="996" t="s">
        <v>345</v>
      </c>
      <c r="I4203" s="1091" t="s">
        <v>6805</v>
      </c>
      <c r="J4203" s="996"/>
      <c r="K4203" s="999" t="s">
        <v>8178</v>
      </c>
      <c r="L4203" s="1000">
        <f t="shared" si="1003"/>
        <v>0</v>
      </c>
      <c r="M4203" s="1000">
        <f t="shared" si="1004"/>
        <v>0</v>
      </c>
      <c r="N4203" s="1724">
        <f t="shared" si="1005"/>
        <v>0</v>
      </c>
      <c r="O4203" s="1000"/>
      <c r="P4203" s="1000"/>
      <c r="Q4203" s="1000"/>
      <c r="R4203" s="1000"/>
      <c r="S4203" s="1000"/>
      <c r="T4203" s="1000"/>
      <c r="U4203" s="1000"/>
      <c r="V4203" s="1000"/>
      <c r="W4203" s="1000"/>
      <c r="X4203" s="1000"/>
      <c r="Y4203" s="1001"/>
      <c r="Z4203" s="1001" t="str">
        <f t="shared" si="999"/>
        <v xml:space="preserve">Cap.5 Pct.1: Valoarea investitiei brute (Col.5) &gt;= Valoarea investitiei nete (Col.6), pentru Rd.(2 la n) </v>
      </c>
      <c r="AA4203" s="2205">
        <f t="shared" si="1000"/>
        <v>1</v>
      </c>
      <c r="AB4203" s="3036">
        <v>156</v>
      </c>
    </row>
    <row r="4204" spans="1:28" x14ac:dyDescent="0.25">
      <c r="A4204" s="1708">
        <f t="shared" ca="1" si="1001"/>
        <v>0</v>
      </c>
      <c r="B4204" s="1708">
        <f t="shared" si="1002"/>
        <v>10156067</v>
      </c>
      <c r="C4204" s="994">
        <v>156</v>
      </c>
      <c r="D4204" s="1796" t="s">
        <v>447</v>
      </c>
      <c r="E4204" s="994">
        <v>67</v>
      </c>
      <c r="F4204" s="995" t="s">
        <v>3974</v>
      </c>
      <c r="G4204" s="994"/>
      <c r="H4204" s="996" t="s">
        <v>345</v>
      </c>
      <c r="I4204" s="1091" t="s">
        <v>6806</v>
      </c>
      <c r="J4204" s="996"/>
      <c r="K4204" s="999" t="s">
        <v>8179</v>
      </c>
      <c r="L4204" s="1000">
        <f t="shared" si="1003"/>
        <v>0</v>
      </c>
      <c r="M4204" s="1000">
        <f t="shared" si="1004"/>
        <v>0</v>
      </c>
      <c r="N4204" s="1724">
        <f t="shared" si="1005"/>
        <v>0</v>
      </c>
      <c r="O4204" s="1000"/>
      <c r="P4204" s="1000"/>
      <c r="Q4204" s="1000"/>
      <c r="R4204" s="1000"/>
      <c r="S4204" s="1000"/>
      <c r="T4204" s="1000"/>
      <c r="U4204" s="1000"/>
      <c r="V4204" s="1000"/>
      <c r="W4204" s="1000"/>
      <c r="X4204" s="1000"/>
      <c r="Y4204" s="1001"/>
      <c r="Z4204" s="1001" t="str">
        <f t="shared" ref="Z4204:Z4267" si="1006">Z4203</f>
        <v xml:space="preserve">Cap.5 Pct.1: Valoarea investitiei brute (Col.5) &gt;= Valoarea investitiei nete (Col.6), pentru Rd.(2 la n) </v>
      </c>
      <c r="AA4204" s="2205">
        <f t="shared" si="1000"/>
        <v>1</v>
      </c>
      <c r="AB4204" s="3036">
        <v>156</v>
      </c>
    </row>
    <row r="4205" spans="1:28" x14ac:dyDescent="0.25">
      <c r="A4205" s="1708">
        <f t="shared" ca="1" si="1001"/>
        <v>0</v>
      </c>
      <c r="B4205" s="1708">
        <f t="shared" si="1002"/>
        <v>10156068</v>
      </c>
      <c r="C4205" s="994">
        <v>156</v>
      </c>
      <c r="D4205" s="1796" t="s">
        <v>447</v>
      </c>
      <c r="E4205" s="994">
        <v>68</v>
      </c>
      <c r="F4205" s="995" t="s">
        <v>3974</v>
      </c>
      <c r="G4205" s="994"/>
      <c r="H4205" s="996" t="s">
        <v>345</v>
      </c>
      <c r="I4205" s="1091" t="s">
        <v>6807</v>
      </c>
      <c r="J4205" s="996"/>
      <c r="K4205" s="999" t="s">
        <v>8180</v>
      </c>
      <c r="L4205" s="1000">
        <f t="shared" si="1003"/>
        <v>0</v>
      </c>
      <c r="M4205" s="1000">
        <f t="shared" si="1004"/>
        <v>0</v>
      </c>
      <c r="N4205" s="1724">
        <f t="shared" si="1005"/>
        <v>0</v>
      </c>
      <c r="O4205" s="1000"/>
      <c r="P4205" s="1000"/>
      <c r="Q4205" s="1000"/>
      <c r="R4205" s="1000"/>
      <c r="S4205" s="1000"/>
      <c r="T4205" s="1000"/>
      <c r="U4205" s="1000"/>
      <c r="V4205" s="1000"/>
      <c r="W4205" s="1000"/>
      <c r="X4205" s="1000"/>
      <c r="Y4205" s="1001"/>
      <c r="Z4205" s="1001" t="str">
        <f t="shared" si="1006"/>
        <v xml:space="preserve">Cap.5 Pct.1: Valoarea investitiei brute (Col.5) &gt;= Valoarea investitiei nete (Col.6), pentru Rd.(2 la n) </v>
      </c>
      <c r="AA4205" s="2205">
        <f t="shared" si="1000"/>
        <v>1</v>
      </c>
      <c r="AB4205" s="3036">
        <v>156</v>
      </c>
    </row>
    <row r="4206" spans="1:28" x14ac:dyDescent="0.25">
      <c r="A4206" s="1708">
        <f t="shared" ca="1" si="1001"/>
        <v>0</v>
      </c>
      <c r="B4206" s="1708">
        <f t="shared" si="1002"/>
        <v>10156069</v>
      </c>
      <c r="C4206" s="994">
        <v>156</v>
      </c>
      <c r="D4206" s="1796" t="s">
        <v>447</v>
      </c>
      <c r="E4206" s="994">
        <v>69</v>
      </c>
      <c r="F4206" s="995" t="s">
        <v>3974</v>
      </c>
      <c r="G4206" s="994"/>
      <c r="H4206" s="996" t="s">
        <v>345</v>
      </c>
      <c r="I4206" s="1091" t="s">
        <v>6808</v>
      </c>
      <c r="J4206" s="996"/>
      <c r="K4206" s="999" t="s">
        <v>8181</v>
      </c>
      <c r="L4206" s="1000">
        <f t="shared" si="1003"/>
        <v>0</v>
      </c>
      <c r="M4206" s="1000">
        <f t="shared" si="1004"/>
        <v>0</v>
      </c>
      <c r="N4206" s="1724">
        <f t="shared" si="1005"/>
        <v>0</v>
      </c>
      <c r="O4206" s="1000"/>
      <c r="P4206" s="1000"/>
      <c r="Q4206" s="1000"/>
      <c r="R4206" s="1000"/>
      <c r="S4206" s="1000"/>
      <c r="T4206" s="1000"/>
      <c r="U4206" s="1000"/>
      <c r="V4206" s="1000"/>
      <c r="W4206" s="1000"/>
      <c r="X4206" s="1000"/>
      <c r="Y4206" s="1001"/>
      <c r="Z4206" s="1001" t="str">
        <f t="shared" si="1006"/>
        <v xml:space="preserve">Cap.5 Pct.1: Valoarea investitiei brute (Col.5) &gt;= Valoarea investitiei nete (Col.6), pentru Rd.(2 la n) </v>
      </c>
      <c r="AA4206" s="2205">
        <f t="shared" si="1000"/>
        <v>1</v>
      </c>
      <c r="AB4206" s="3036">
        <v>156</v>
      </c>
    </row>
    <row r="4207" spans="1:28" x14ac:dyDescent="0.25">
      <c r="A4207" s="1708">
        <f t="shared" ca="1" si="1001"/>
        <v>0</v>
      </c>
      <c r="B4207" s="1708">
        <f t="shared" si="1002"/>
        <v>10156070</v>
      </c>
      <c r="C4207" s="994">
        <v>156</v>
      </c>
      <c r="D4207" s="1796" t="s">
        <v>447</v>
      </c>
      <c r="E4207" s="994">
        <v>70</v>
      </c>
      <c r="F4207" s="995" t="s">
        <v>3974</v>
      </c>
      <c r="G4207" s="994"/>
      <c r="H4207" s="996" t="s">
        <v>345</v>
      </c>
      <c r="I4207" s="1091" t="s">
        <v>6809</v>
      </c>
      <c r="J4207" s="996"/>
      <c r="K4207" s="999" t="s">
        <v>8182</v>
      </c>
      <c r="L4207" s="1000">
        <f t="shared" si="1003"/>
        <v>0</v>
      </c>
      <c r="M4207" s="1000">
        <f t="shared" si="1004"/>
        <v>0</v>
      </c>
      <c r="N4207" s="1724">
        <f t="shared" si="1005"/>
        <v>0</v>
      </c>
      <c r="O4207" s="1000"/>
      <c r="P4207" s="1000"/>
      <c r="Q4207" s="1000"/>
      <c r="R4207" s="1000"/>
      <c r="S4207" s="1000"/>
      <c r="T4207" s="1000"/>
      <c r="U4207" s="1000"/>
      <c r="V4207" s="1000"/>
      <c r="W4207" s="1000"/>
      <c r="X4207" s="1000"/>
      <c r="Y4207" s="1001"/>
      <c r="Z4207" s="1001" t="str">
        <f t="shared" si="1006"/>
        <v xml:space="preserve">Cap.5 Pct.1: Valoarea investitiei brute (Col.5) &gt;= Valoarea investitiei nete (Col.6), pentru Rd.(2 la n) </v>
      </c>
      <c r="AA4207" s="2205">
        <f t="shared" si="1000"/>
        <v>1</v>
      </c>
      <c r="AB4207" s="3036">
        <v>156</v>
      </c>
    </row>
    <row r="4208" spans="1:28" x14ac:dyDescent="0.25">
      <c r="A4208" s="1708">
        <f t="shared" ca="1" si="1001"/>
        <v>0</v>
      </c>
      <c r="B4208" s="1708">
        <f t="shared" si="1002"/>
        <v>10156071</v>
      </c>
      <c r="C4208" s="994">
        <v>156</v>
      </c>
      <c r="D4208" s="1796" t="s">
        <v>447</v>
      </c>
      <c r="E4208" s="994">
        <v>71</v>
      </c>
      <c r="F4208" s="995" t="s">
        <v>3974</v>
      </c>
      <c r="G4208" s="994"/>
      <c r="H4208" s="996" t="s">
        <v>345</v>
      </c>
      <c r="I4208" s="1091" t="s">
        <v>6810</v>
      </c>
      <c r="J4208" s="996"/>
      <c r="K4208" s="999" t="s">
        <v>8183</v>
      </c>
      <c r="L4208" s="1000">
        <f t="shared" si="1003"/>
        <v>0</v>
      </c>
      <c r="M4208" s="1000">
        <f t="shared" si="1004"/>
        <v>0</v>
      </c>
      <c r="N4208" s="1724">
        <f t="shared" si="1005"/>
        <v>0</v>
      </c>
      <c r="O4208" s="1000"/>
      <c r="P4208" s="1000"/>
      <c r="Q4208" s="1000"/>
      <c r="R4208" s="1000"/>
      <c r="S4208" s="1000"/>
      <c r="T4208" s="1000"/>
      <c r="U4208" s="1000"/>
      <c r="V4208" s="1000"/>
      <c r="W4208" s="1000"/>
      <c r="X4208" s="1000"/>
      <c r="Y4208" s="1001"/>
      <c r="Z4208" s="1001" t="str">
        <f t="shared" si="1006"/>
        <v xml:space="preserve">Cap.5 Pct.1: Valoarea investitiei brute (Col.5) &gt;= Valoarea investitiei nete (Col.6), pentru Rd.(2 la n) </v>
      </c>
      <c r="AA4208" s="2205">
        <f t="shared" si="1000"/>
        <v>1</v>
      </c>
      <c r="AB4208" s="3036">
        <v>156</v>
      </c>
    </row>
    <row r="4209" spans="1:28" x14ac:dyDescent="0.25">
      <c r="A4209" s="1708">
        <f t="shared" ca="1" si="1001"/>
        <v>0</v>
      </c>
      <c r="B4209" s="1708">
        <f t="shared" si="1002"/>
        <v>10156072</v>
      </c>
      <c r="C4209" s="994">
        <v>156</v>
      </c>
      <c r="D4209" s="1796" t="s">
        <v>447</v>
      </c>
      <c r="E4209" s="994">
        <v>72</v>
      </c>
      <c r="F4209" s="995" t="s">
        <v>3974</v>
      </c>
      <c r="G4209" s="994"/>
      <c r="H4209" s="996" t="s">
        <v>345</v>
      </c>
      <c r="I4209" s="1091" t="s">
        <v>6811</v>
      </c>
      <c r="J4209" s="996"/>
      <c r="K4209" s="999" t="s">
        <v>8184</v>
      </c>
      <c r="L4209" s="1000">
        <f t="shared" si="1003"/>
        <v>0</v>
      </c>
      <c r="M4209" s="1000">
        <f t="shared" si="1004"/>
        <v>0</v>
      </c>
      <c r="N4209" s="1724">
        <f t="shared" si="1005"/>
        <v>0</v>
      </c>
      <c r="O4209" s="1000"/>
      <c r="P4209" s="1000"/>
      <c r="Q4209" s="1000"/>
      <c r="R4209" s="1000"/>
      <c r="S4209" s="1000"/>
      <c r="T4209" s="1000"/>
      <c r="U4209" s="1000"/>
      <c r="V4209" s="1000"/>
      <c r="W4209" s="1000"/>
      <c r="X4209" s="1000"/>
      <c r="Y4209" s="1001"/>
      <c r="Z4209" s="1001" t="str">
        <f t="shared" si="1006"/>
        <v xml:space="preserve">Cap.5 Pct.1: Valoarea investitiei brute (Col.5) &gt;= Valoarea investitiei nete (Col.6), pentru Rd.(2 la n) </v>
      </c>
      <c r="AA4209" s="2205">
        <f t="shared" si="1000"/>
        <v>1</v>
      </c>
      <c r="AB4209" s="3036">
        <v>156</v>
      </c>
    </row>
    <row r="4210" spans="1:28" x14ac:dyDescent="0.25">
      <c r="A4210" s="1708">
        <f t="shared" ca="1" si="1001"/>
        <v>0</v>
      </c>
      <c r="B4210" s="1708">
        <f t="shared" si="1002"/>
        <v>10156073</v>
      </c>
      <c r="C4210" s="994">
        <v>156</v>
      </c>
      <c r="D4210" s="1796" t="s">
        <v>447</v>
      </c>
      <c r="E4210" s="994">
        <v>73</v>
      </c>
      <c r="F4210" s="995" t="s">
        <v>3974</v>
      </c>
      <c r="G4210" s="994"/>
      <c r="H4210" s="996" t="s">
        <v>345</v>
      </c>
      <c r="I4210" s="1091" t="s">
        <v>6812</v>
      </c>
      <c r="J4210" s="996"/>
      <c r="K4210" s="999" t="s">
        <v>8185</v>
      </c>
      <c r="L4210" s="1000">
        <f t="shared" si="1003"/>
        <v>0</v>
      </c>
      <c r="M4210" s="1000">
        <f t="shared" si="1004"/>
        <v>0</v>
      </c>
      <c r="N4210" s="1724">
        <f t="shared" si="1005"/>
        <v>0</v>
      </c>
      <c r="O4210" s="1000"/>
      <c r="P4210" s="1000"/>
      <c r="Q4210" s="1000"/>
      <c r="R4210" s="1000"/>
      <c r="S4210" s="1000"/>
      <c r="T4210" s="1000"/>
      <c r="U4210" s="1000"/>
      <c r="V4210" s="1000"/>
      <c r="W4210" s="1000"/>
      <c r="X4210" s="1000"/>
      <c r="Y4210" s="1001"/>
      <c r="Z4210" s="1001" t="str">
        <f t="shared" si="1006"/>
        <v xml:space="preserve">Cap.5 Pct.1: Valoarea investitiei brute (Col.5) &gt;= Valoarea investitiei nete (Col.6), pentru Rd.(2 la n) </v>
      </c>
      <c r="AA4210" s="2205">
        <f t="shared" si="1000"/>
        <v>1</v>
      </c>
      <c r="AB4210" s="3036">
        <v>156</v>
      </c>
    </row>
    <row r="4211" spans="1:28" x14ac:dyDescent="0.25">
      <c r="A4211" s="1708">
        <f t="shared" ca="1" si="1001"/>
        <v>0</v>
      </c>
      <c r="B4211" s="1708">
        <f t="shared" si="1002"/>
        <v>10156074</v>
      </c>
      <c r="C4211" s="994">
        <v>156</v>
      </c>
      <c r="D4211" s="1796" t="s">
        <v>447</v>
      </c>
      <c r="E4211" s="994">
        <v>74</v>
      </c>
      <c r="F4211" s="995" t="s">
        <v>3974</v>
      </c>
      <c r="G4211" s="994"/>
      <c r="H4211" s="996" t="s">
        <v>345</v>
      </c>
      <c r="I4211" s="1091" t="s">
        <v>6813</v>
      </c>
      <c r="J4211" s="996"/>
      <c r="K4211" s="999" t="s">
        <v>8186</v>
      </c>
      <c r="L4211" s="1000">
        <f t="shared" si="1003"/>
        <v>0</v>
      </c>
      <c r="M4211" s="1000">
        <f t="shared" si="1004"/>
        <v>0</v>
      </c>
      <c r="N4211" s="1724">
        <f t="shared" si="1005"/>
        <v>0</v>
      </c>
      <c r="O4211" s="1000"/>
      <c r="P4211" s="1000"/>
      <c r="Q4211" s="1000"/>
      <c r="R4211" s="1000"/>
      <c r="S4211" s="1000"/>
      <c r="T4211" s="1000"/>
      <c r="U4211" s="1000"/>
      <c r="V4211" s="1000"/>
      <c r="W4211" s="1000"/>
      <c r="X4211" s="1000"/>
      <c r="Y4211" s="1001"/>
      <c r="Z4211" s="1001" t="str">
        <f t="shared" si="1006"/>
        <v xml:space="preserve">Cap.5 Pct.1: Valoarea investitiei brute (Col.5) &gt;= Valoarea investitiei nete (Col.6), pentru Rd.(2 la n) </v>
      </c>
      <c r="AA4211" s="2205">
        <f t="shared" si="1000"/>
        <v>1</v>
      </c>
      <c r="AB4211" s="3036">
        <v>156</v>
      </c>
    </row>
    <row r="4212" spans="1:28" x14ac:dyDescent="0.25">
      <c r="A4212" s="1708">
        <f t="shared" ca="1" si="1001"/>
        <v>0</v>
      </c>
      <c r="B4212" s="1708">
        <f t="shared" si="1002"/>
        <v>10156075</v>
      </c>
      <c r="C4212" s="994">
        <v>156</v>
      </c>
      <c r="D4212" s="1796" t="s">
        <v>447</v>
      </c>
      <c r="E4212" s="994">
        <v>75</v>
      </c>
      <c r="F4212" s="995" t="s">
        <v>3974</v>
      </c>
      <c r="G4212" s="994"/>
      <c r="H4212" s="996" t="s">
        <v>345</v>
      </c>
      <c r="I4212" s="1091" t="s">
        <v>6814</v>
      </c>
      <c r="J4212" s="996"/>
      <c r="K4212" s="999" t="s">
        <v>8187</v>
      </c>
      <c r="L4212" s="1000">
        <f t="shared" si="1003"/>
        <v>0</v>
      </c>
      <c r="M4212" s="1000">
        <f t="shared" si="1004"/>
        <v>0</v>
      </c>
      <c r="N4212" s="1724">
        <f t="shared" si="1005"/>
        <v>0</v>
      </c>
      <c r="O4212" s="1000"/>
      <c r="P4212" s="1000"/>
      <c r="Q4212" s="1000"/>
      <c r="R4212" s="1000"/>
      <c r="S4212" s="1000"/>
      <c r="T4212" s="1000"/>
      <c r="U4212" s="1000"/>
      <c r="V4212" s="1000"/>
      <c r="W4212" s="1000"/>
      <c r="X4212" s="1000"/>
      <c r="Y4212" s="1001"/>
      <c r="Z4212" s="1001" t="str">
        <f t="shared" si="1006"/>
        <v xml:space="preserve">Cap.5 Pct.1: Valoarea investitiei brute (Col.5) &gt;= Valoarea investitiei nete (Col.6), pentru Rd.(2 la n) </v>
      </c>
      <c r="AA4212" s="2205">
        <f t="shared" si="1000"/>
        <v>1</v>
      </c>
      <c r="AB4212" s="3036">
        <v>156</v>
      </c>
    </row>
    <row r="4213" spans="1:28" x14ac:dyDescent="0.25">
      <c r="A4213" s="1708">
        <f t="shared" ca="1" si="1001"/>
        <v>0</v>
      </c>
      <c r="B4213" s="1708">
        <f t="shared" si="1002"/>
        <v>10156076</v>
      </c>
      <c r="C4213" s="994">
        <v>156</v>
      </c>
      <c r="D4213" s="1796" t="s">
        <v>447</v>
      </c>
      <c r="E4213" s="994">
        <v>76</v>
      </c>
      <c r="F4213" s="995" t="s">
        <v>3974</v>
      </c>
      <c r="G4213" s="994"/>
      <c r="H4213" s="996" t="s">
        <v>345</v>
      </c>
      <c r="I4213" s="1091" t="s">
        <v>6815</v>
      </c>
      <c r="J4213" s="996"/>
      <c r="K4213" s="999" t="s">
        <v>8188</v>
      </c>
      <c r="L4213" s="1000">
        <f t="shared" si="1003"/>
        <v>0</v>
      </c>
      <c r="M4213" s="1000">
        <f t="shared" si="1004"/>
        <v>0</v>
      </c>
      <c r="N4213" s="1724">
        <f t="shared" si="1005"/>
        <v>0</v>
      </c>
      <c r="O4213" s="1000"/>
      <c r="P4213" s="1000"/>
      <c r="Q4213" s="1000"/>
      <c r="R4213" s="1000"/>
      <c r="S4213" s="1000"/>
      <c r="T4213" s="1000"/>
      <c r="U4213" s="1000"/>
      <c r="V4213" s="1000"/>
      <c r="W4213" s="1000"/>
      <c r="X4213" s="1000"/>
      <c r="Y4213" s="1001"/>
      <c r="Z4213" s="1001" t="str">
        <f t="shared" si="1006"/>
        <v xml:space="preserve">Cap.5 Pct.1: Valoarea investitiei brute (Col.5) &gt;= Valoarea investitiei nete (Col.6), pentru Rd.(2 la n) </v>
      </c>
      <c r="AA4213" s="2205">
        <f t="shared" si="1000"/>
        <v>1</v>
      </c>
      <c r="AB4213" s="3036">
        <v>156</v>
      </c>
    </row>
    <row r="4214" spans="1:28" x14ac:dyDescent="0.25">
      <c r="A4214" s="1708">
        <f t="shared" ca="1" si="1001"/>
        <v>0</v>
      </c>
      <c r="B4214" s="1708">
        <f t="shared" si="1002"/>
        <v>10156077</v>
      </c>
      <c r="C4214" s="994">
        <v>156</v>
      </c>
      <c r="D4214" s="1796" t="s">
        <v>447</v>
      </c>
      <c r="E4214" s="994">
        <v>77</v>
      </c>
      <c r="F4214" s="995" t="s">
        <v>3974</v>
      </c>
      <c r="G4214" s="994"/>
      <c r="H4214" s="996" t="s">
        <v>345</v>
      </c>
      <c r="I4214" s="1091" t="s">
        <v>6816</v>
      </c>
      <c r="J4214" s="996"/>
      <c r="K4214" s="999" t="s">
        <v>8189</v>
      </c>
      <c r="L4214" s="1000">
        <f t="shared" si="1003"/>
        <v>0</v>
      </c>
      <c r="M4214" s="1000">
        <f t="shared" si="1004"/>
        <v>0</v>
      </c>
      <c r="N4214" s="1724">
        <f t="shared" si="1005"/>
        <v>0</v>
      </c>
      <c r="O4214" s="1000"/>
      <c r="P4214" s="1000"/>
      <c r="Q4214" s="1000"/>
      <c r="R4214" s="1000"/>
      <c r="S4214" s="1000"/>
      <c r="T4214" s="1000"/>
      <c r="U4214" s="1000"/>
      <c r="V4214" s="1000"/>
      <c r="W4214" s="1000"/>
      <c r="X4214" s="1000"/>
      <c r="Y4214" s="1001"/>
      <c r="Z4214" s="1001" t="str">
        <f t="shared" si="1006"/>
        <v xml:space="preserve">Cap.5 Pct.1: Valoarea investitiei brute (Col.5) &gt;= Valoarea investitiei nete (Col.6), pentru Rd.(2 la n) </v>
      </c>
      <c r="AA4214" s="2205">
        <f t="shared" si="1000"/>
        <v>1</v>
      </c>
      <c r="AB4214" s="3036">
        <v>156</v>
      </c>
    </row>
    <row r="4215" spans="1:28" x14ac:dyDescent="0.25">
      <c r="A4215" s="1708">
        <f t="shared" ca="1" si="1001"/>
        <v>0</v>
      </c>
      <c r="B4215" s="1708">
        <f t="shared" si="1002"/>
        <v>10156078</v>
      </c>
      <c r="C4215" s="994">
        <v>156</v>
      </c>
      <c r="D4215" s="1796" t="s">
        <v>447</v>
      </c>
      <c r="E4215" s="994">
        <v>78</v>
      </c>
      <c r="F4215" s="995" t="s">
        <v>3974</v>
      </c>
      <c r="G4215" s="994"/>
      <c r="H4215" s="996" t="s">
        <v>345</v>
      </c>
      <c r="I4215" s="1091" t="s">
        <v>6817</v>
      </c>
      <c r="J4215" s="996"/>
      <c r="K4215" s="999" t="s">
        <v>8190</v>
      </c>
      <c r="L4215" s="1000">
        <f t="shared" si="1003"/>
        <v>0</v>
      </c>
      <c r="M4215" s="1000">
        <f t="shared" si="1004"/>
        <v>0</v>
      </c>
      <c r="N4215" s="1724">
        <f t="shared" si="1005"/>
        <v>0</v>
      </c>
      <c r="O4215" s="1000"/>
      <c r="P4215" s="1000"/>
      <c r="Q4215" s="1000"/>
      <c r="R4215" s="1000"/>
      <c r="S4215" s="1000"/>
      <c r="T4215" s="1000"/>
      <c r="U4215" s="1000"/>
      <c r="V4215" s="1000"/>
      <c r="W4215" s="1000"/>
      <c r="X4215" s="1000"/>
      <c r="Y4215" s="1001"/>
      <c r="Z4215" s="1001" t="str">
        <f t="shared" si="1006"/>
        <v xml:space="preserve">Cap.5 Pct.1: Valoarea investitiei brute (Col.5) &gt;= Valoarea investitiei nete (Col.6), pentru Rd.(2 la n) </v>
      </c>
      <c r="AA4215" s="2205">
        <f t="shared" si="1000"/>
        <v>1</v>
      </c>
      <c r="AB4215" s="3036">
        <v>156</v>
      </c>
    </row>
    <row r="4216" spans="1:28" x14ac:dyDescent="0.25">
      <c r="A4216" s="1708">
        <f t="shared" ca="1" si="1001"/>
        <v>0</v>
      </c>
      <c r="B4216" s="1708">
        <f t="shared" si="1002"/>
        <v>10156079</v>
      </c>
      <c r="C4216" s="994">
        <v>156</v>
      </c>
      <c r="D4216" s="1796" t="s">
        <v>447</v>
      </c>
      <c r="E4216" s="994">
        <v>79</v>
      </c>
      <c r="F4216" s="995" t="s">
        <v>3974</v>
      </c>
      <c r="G4216" s="994"/>
      <c r="H4216" s="996" t="s">
        <v>345</v>
      </c>
      <c r="I4216" s="1091" t="s">
        <v>6818</v>
      </c>
      <c r="J4216" s="996"/>
      <c r="K4216" s="999" t="s">
        <v>8191</v>
      </c>
      <c r="L4216" s="1000">
        <f t="shared" si="1003"/>
        <v>0</v>
      </c>
      <c r="M4216" s="1000">
        <f t="shared" si="1004"/>
        <v>0</v>
      </c>
      <c r="N4216" s="1724">
        <f t="shared" si="1005"/>
        <v>0</v>
      </c>
      <c r="O4216" s="1000"/>
      <c r="P4216" s="1000"/>
      <c r="Q4216" s="1000"/>
      <c r="R4216" s="1000"/>
      <c r="S4216" s="1000"/>
      <c r="T4216" s="1000"/>
      <c r="U4216" s="1000"/>
      <c r="V4216" s="1000"/>
      <c r="W4216" s="1000"/>
      <c r="X4216" s="1000"/>
      <c r="Y4216" s="1001"/>
      <c r="Z4216" s="1001" t="str">
        <f t="shared" si="1006"/>
        <v xml:space="preserve">Cap.5 Pct.1: Valoarea investitiei brute (Col.5) &gt;= Valoarea investitiei nete (Col.6), pentru Rd.(2 la n) </v>
      </c>
      <c r="AA4216" s="2205">
        <f t="shared" si="1000"/>
        <v>1</v>
      </c>
      <c r="AB4216" s="3036">
        <v>156</v>
      </c>
    </row>
    <row r="4217" spans="1:28" x14ac:dyDescent="0.25">
      <c r="A4217" s="1708">
        <f t="shared" ca="1" si="1001"/>
        <v>0</v>
      </c>
      <c r="B4217" s="1708">
        <f t="shared" si="1002"/>
        <v>10156080</v>
      </c>
      <c r="C4217" s="994">
        <v>156</v>
      </c>
      <c r="D4217" s="1796" t="s">
        <v>447</v>
      </c>
      <c r="E4217" s="994">
        <v>80</v>
      </c>
      <c r="F4217" s="995" t="s">
        <v>3974</v>
      </c>
      <c r="G4217" s="994"/>
      <c r="H4217" s="996" t="s">
        <v>345</v>
      </c>
      <c r="I4217" s="1091" t="s">
        <v>6819</v>
      </c>
      <c r="J4217" s="996"/>
      <c r="K4217" s="999" t="s">
        <v>8192</v>
      </c>
      <c r="L4217" s="1000">
        <f t="shared" si="1003"/>
        <v>0</v>
      </c>
      <c r="M4217" s="1000">
        <f t="shared" si="1004"/>
        <v>0</v>
      </c>
      <c r="N4217" s="1724">
        <f t="shared" si="1005"/>
        <v>0</v>
      </c>
      <c r="O4217" s="1000"/>
      <c r="P4217" s="1000"/>
      <c r="Q4217" s="1000"/>
      <c r="R4217" s="1000"/>
      <c r="S4217" s="1000"/>
      <c r="T4217" s="1000"/>
      <c r="U4217" s="1000"/>
      <c r="V4217" s="1000"/>
      <c r="W4217" s="1000"/>
      <c r="X4217" s="1000"/>
      <c r="Y4217" s="1001"/>
      <c r="Z4217" s="1001" t="str">
        <f t="shared" si="1006"/>
        <v xml:space="preserve">Cap.5 Pct.1: Valoarea investitiei brute (Col.5) &gt;= Valoarea investitiei nete (Col.6), pentru Rd.(2 la n) </v>
      </c>
      <c r="AA4217" s="2205">
        <f t="shared" si="1000"/>
        <v>1</v>
      </c>
      <c r="AB4217" s="3036">
        <v>156</v>
      </c>
    </row>
    <row r="4218" spans="1:28" x14ac:dyDescent="0.25">
      <c r="A4218" s="1708">
        <f t="shared" ca="1" si="1001"/>
        <v>0</v>
      </c>
      <c r="B4218" s="1708">
        <f t="shared" si="1002"/>
        <v>10156081</v>
      </c>
      <c r="C4218" s="994">
        <v>156</v>
      </c>
      <c r="D4218" s="1796" t="s">
        <v>447</v>
      </c>
      <c r="E4218" s="994">
        <v>81</v>
      </c>
      <c r="F4218" s="995" t="s">
        <v>3974</v>
      </c>
      <c r="G4218" s="994"/>
      <c r="H4218" s="996" t="s">
        <v>345</v>
      </c>
      <c r="I4218" s="1091" t="s">
        <v>6820</v>
      </c>
      <c r="J4218" s="996"/>
      <c r="K4218" s="999" t="s">
        <v>8193</v>
      </c>
      <c r="L4218" s="1000">
        <f t="shared" si="1003"/>
        <v>0</v>
      </c>
      <c r="M4218" s="1000">
        <f t="shared" si="1004"/>
        <v>0</v>
      </c>
      <c r="N4218" s="1724">
        <f t="shared" si="1005"/>
        <v>0</v>
      </c>
      <c r="O4218" s="1000"/>
      <c r="P4218" s="1000"/>
      <c r="Q4218" s="1000"/>
      <c r="R4218" s="1000"/>
      <c r="S4218" s="1000"/>
      <c r="T4218" s="1000"/>
      <c r="U4218" s="1000"/>
      <c r="V4218" s="1000"/>
      <c r="W4218" s="1000"/>
      <c r="X4218" s="1000"/>
      <c r="Y4218" s="1001"/>
      <c r="Z4218" s="1001" t="str">
        <f t="shared" si="1006"/>
        <v xml:space="preserve">Cap.5 Pct.1: Valoarea investitiei brute (Col.5) &gt;= Valoarea investitiei nete (Col.6), pentru Rd.(2 la n) </v>
      </c>
      <c r="AA4218" s="2205">
        <f t="shared" si="1000"/>
        <v>1</v>
      </c>
      <c r="AB4218" s="3036">
        <v>156</v>
      </c>
    </row>
    <row r="4219" spans="1:28" x14ac:dyDescent="0.25">
      <c r="A4219" s="1708">
        <f t="shared" ca="1" si="1001"/>
        <v>0</v>
      </c>
      <c r="B4219" s="1708">
        <f t="shared" si="1002"/>
        <v>10156082</v>
      </c>
      <c r="C4219" s="994">
        <v>156</v>
      </c>
      <c r="D4219" s="1796" t="s">
        <v>447</v>
      </c>
      <c r="E4219" s="994">
        <v>82</v>
      </c>
      <c r="F4219" s="995" t="s">
        <v>3974</v>
      </c>
      <c r="G4219" s="994"/>
      <c r="H4219" s="996" t="s">
        <v>345</v>
      </c>
      <c r="I4219" s="1091" t="s">
        <v>6821</v>
      </c>
      <c r="J4219" s="996"/>
      <c r="K4219" s="999" t="s">
        <v>8194</v>
      </c>
      <c r="L4219" s="1000">
        <f t="shared" si="1003"/>
        <v>0</v>
      </c>
      <c r="M4219" s="1000">
        <f t="shared" si="1004"/>
        <v>0</v>
      </c>
      <c r="N4219" s="1724">
        <f t="shared" si="1005"/>
        <v>0</v>
      </c>
      <c r="O4219" s="1000"/>
      <c r="P4219" s="1000"/>
      <c r="Q4219" s="1000"/>
      <c r="R4219" s="1000"/>
      <c r="S4219" s="1000"/>
      <c r="T4219" s="1000"/>
      <c r="U4219" s="1000"/>
      <c r="V4219" s="1000"/>
      <c r="W4219" s="1000"/>
      <c r="X4219" s="1000"/>
      <c r="Y4219" s="1001"/>
      <c r="Z4219" s="1001" t="str">
        <f t="shared" si="1006"/>
        <v xml:space="preserve">Cap.5 Pct.1: Valoarea investitiei brute (Col.5) &gt;= Valoarea investitiei nete (Col.6), pentru Rd.(2 la n) </v>
      </c>
      <c r="AA4219" s="2205">
        <f t="shared" ref="AA4219:AA4282" si="1007">COUNTIF(B:B,B4219)</f>
        <v>1</v>
      </c>
      <c r="AB4219" s="3036">
        <v>156</v>
      </c>
    </row>
    <row r="4220" spans="1:28" x14ac:dyDescent="0.25">
      <c r="A4220" s="1708">
        <f t="shared" ca="1" si="1001"/>
        <v>0</v>
      </c>
      <c r="B4220" s="1708">
        <f t="shared" si="1002"/>
        <v>10156083</v>
      </c>
      <c r="C4220" s="994">
        <v>156</v>
      </c>
      <c r="D4220" s="1796" t="s">
        <v>447</v>
      </c>
      <c r="E4220" s="994">
        <v>83</v>
      </c>
      <c r="F4220" s="995" t="s">
        <v>3974</v>
      </c>
      <c r="G4220" s="994"/>
      <c r="H4220" s="996" t="s">
        <v>345</v>
      </c>
      <c r="I4220" s="1091" t="s">
        <v>6822</v>
      </c>
      <c r="J4220" s="996"/>
      <c r="K4220" s="999" t="s">
        <v>8195</v>
      </c>
      <c r="L4220" s="1000">
        <f t="shared" si="1003"/>
        <v>0</v>
      </c>
      <c r="M4220" s="1000">
        <f t="shared" si="1004"/>
        <v>0</v>
      </c>
      <c r="N4220" s="1724">
        <f t="shared" si="1005"/>
        <v>0</v>
      </c>
      <c r="O4220" s="1000"/>
      <c r="P4220" s="1000"/>
      <c r="Q4220" s="1000"/>
      <c r="R4220" s="1000"/>
      <c r="S4220" s="1000"/>
      <c r="T4220" s="1000"/>
      <c r="U4220" s="1000"/>
      <c r="V4220" s="1000"/>
      <c r="W4220" s="1000"/>
      <c r="X4220" s="1000"/>
      <c r="Y4220" s="1001"/>
      <c r="Z4220" s="1001" t="str">
        <f t="shared" si="1006"/>
        <v xml:space="preserve">Cap.5 Pct.1: Valoarea investitiei brute (Col.5) &gt;= Valoarea investitiei nete (Col.6), pentru Rd.(2 la n) </v>
      </c>
      <c r="AA4220" s="2205">
        <f t="shared" si="1007"/>
        <v>1</v>
      </c>
      <c r="AB4220" s="3036">
        <v>156</v>
      </c>
    </row>
    <row r="4221" spans="1:28" x14ac:dyDescent="0.25">
      <c r="A4221" s="1708">
        <f t="shared" ca="1" si="1001"/>
        <v>0</v>
      </c>
      <c r="B4221" s="1708">
        <f t="shared" si="1002"/>
        <v>10156084</v>
      </c>
      <c r="C4221" s="994">
        <v>156</v>
      </c>
      <c r="D4221" s="1796" t="s">
        <v>447</v>
      </c>
      <c r="E4221" s="994">
        <v>84</v>
      </c>
      <c r="F4221" s="995" t="s">
        <v>3974</v>
      </c>
      <c r="G4221" s="994"/>
      <c r="H4221" s="996" t="s">
        <v>345</v>
      </c>
      <c r="I4221" s="1091" t="s">
        <v>6823</v>
      </c>
      <c r="J4221" s="996"/>
      <c r="K4221" s="999" t="s">
        <v>8196</v>
      </c>
      <c r="L4221" s="1000">
        <f t="shared" si="1003"/>
        <v>0</v>
      </c>
      <c r="M4221" s="1000">
        <f t="shared" si="1004"/>
        <v>0</v>
      </c>
      <c r="N4221" s="1724">
        <f t="shared" si="1005"/>
        <v>0</v>
      </c>
      <c r="O4221" s="1000"/>
      <c r="P4221" s="1000"/>
      <c r="Q4221" s="1000"/>
      <c r="R4221" s="1000"/>
      <c r="S4221" s="1000"/>
      <c r="T4221" s="1000"/>
      <c r="U4221" s="1000"/>
      <c r="V4221" s="1000"/>
      <c r="W4221" s="1000"/>
      <c r="X4221" s="1000"/>
      <c r="Y4221" s="1001"/>
      <c r="Z4221" s="1001" t="str">
        <f t="shared" si="1006"/>
        <v xml:space="preserve">Cap.5 Pct.1: Valoarea investitiei brute (Col.5) &gt;= Valoarea investitiei nete (Col.6), pentru Rd.(2 la n) </v>
      </c>
      <c r="AA4221" s="2205">
        <f t="shared" si="1007"/>
        <v>1</v>
      </c>
      <c r="AB4221" s="3036">
        <v>156</v>
      </c>
    </row>
    <row r="4222" spans="1:28" x14ac:dyDescent="0.25">
      <c r="A4222" s="1708">
        <f t="shared" ca="1" si="1001"/>
        <v>0</v>
      </c>
      <c r="B4222" s="1708">
        <f t="shared" si="1002"/>
        <v>10156085</v>
      </c>
      <c r="C4222" s="994">
        <v>156</v>
      </c>
      <c r="D4222" s="1796" t="s">
        <v>447</v>
      </c>
      <c r="E4222" s="994">
        <v>85</v>
      </c>
      <c r="F4222" s="995" t="s">
        <v>3974</v>
      </c>
      <c r="G4222" s="994"/>
      <c r="H4222" s="996" t="s">
        <v>345</v>
      </c>
      <c r="I4222" s="1091" t="s">
        <v>6824</v>
      </c>
      <c r="J4222" s="996"/>
      <c r="K4222" s="999" t="s">
        <v>8197</v>
      </c>
      <c r="L4222" s="1000">
        <f t="shared" si="1003"/>
        <v>0</v>
      </c>
      <c r="M4222" s="1000">
        <f t="shared" si="1004"/>
        <v>0</v>
      </c>
      <c r="N4222" s="1724">
        <f t="shared" si="1005"/>
        <v>0</v>
      </c>
      <c r="O4222" s="1000"/>
      <c r="P4222" s="1000"/>
      <c r="Q4222" s="1000"/>
      <c r="R4222" s="1000"/>
      <c r="S4222" s="1000"/>
      <c r="T4222" s="1000"/>
      <c r="U4222" s="1000"/>
      <c r="V4222" s="1000"/>
      <c r="W4222" s="1000"/>
      <c r="X4222" s="1000"/>
      <c r="Y4222" s="1001"/>
      <c r="Z4222" s="1001" t="str">
        <f t="shared" si="1006"/>
        <v xml:space="preserve">Cap.5 Pct.1: Valoarea investitiei brute (Col.5) &gt;= Valoarea investitiei nete (Col.6), pentru Rd.(2 la n) </v>
      </c>
      <c r="AA4222" s="2205">
        <f t="shared" si="1007"/>
        <v>1</v>
      </c>
      <c r="AB4222" s="3036">
        <v>156</v>
      </c>
    </row>
    <row r="4223" spans="1:28" x14ac:dyDescent="0.25">
      <c r="A4223" s="1708">
        <f t="shared" ca="1" si="1001"/>
        <v>0</v>
      </c>
      <c r="B4223" s="1708">
        <f t="shared" si="1002"/>
        <v>10156086</v>
      </c>
      <c r="C4223" s="994">
        <v>156</v>
      </c>
      <c r="D4223" s="1796" t="s">
        <v>447</v>
      </c>
      <c r="E4223" s="994">
        <v>86</v>
      </c>
      <c r="F4223" s="995" t="s">
        <v>3974</v>
      </c>
      <c r="G4223" s="994"/>
      <c r="H4223" s="996" t="s">
        <v>345</v>
      </c>
      <c r="I4223" s="1091" t="s">
        <v>6825</v>
      </c>
      <c r="J4223" s="996"/>
      <c r="K4223" s="999" t="s">
        <v>8198</v>
      </c>
      <c r="L4223" s="1000">
        <f t="shared" si="1003"/>
        <v>0</v>
      </c>
      <c r="M4223" s="1000">
        <f t="shared" si="1004"/>
        <v>0</v>
      </c>
      <c r="N4223" s="1724">
        <f t="shared" si="1005"/>
        <v>0</v>
      </c>
      <c r="O4223" s="1000"/>
      <c r="P4223" s="1000"/>
      <c r="Q4223" s="1000"/>
      <c r="R4223" s="1000"/>
      <c r="S4223" s="1000"/>
      <c r="T4223" s="1000"/>
      <c r="U4223" s="1000"/>
      <c r="V4223" s="1000"/>
      <c r="W4223" s="1000"/>
      <c r="X4223" s="1000"/>
      <c r="Y4223" s="1001"/>
      <c r="Z4223" s="1001" t="str">
        <f t="shared" si="1006"/>
        <v xml:space="preserve">Cap.5 Pct.1: Valoarea investitiei brute (Col.5) &gt;= Valoarea investitiei nete (Col.6), pentru Rd.(2 la n) </v>
      </c>
      <c r="AA4223" s="2205">
        <f t="shared" si="1007"/>
        <v>1</v>
      </c>
      <c r="AB4223" s="3036">
        <v>156</v>
      </c>
    </row>
    <row r="4224" spans="1:28" x14ac:dyDescent="0.25">
      <c r="A4224" s="1708">
        <f t="shared" ca="1" si="1001"/>
        <v>0</v>
      </c>
      <c r="B4224" s="1708">
        <f t="shared" si="1002"/>
        <v>10156087</v>
      </c>
      <c r="C4224" s="994">
        <v>156</v>
      </c>
      <c r="D4224" s="1796" t="s">
        <v>447</v>
      </c>
      <c r="E4224" s="994">
        <v>87</v>
      </c>
      <c r="F4224" s="995" t="s">
        <v>3974</v>
      </c>
      <c r="G4224" s="994"/>
      <c r="H4224" s="996" t="s">
        <v>345</v>
      </c>
      <c r="I4224" s="1091" t="s">
        <v>6826</v>
      </c>
      <c r="J4224" s="996"/>
      <c r="K4224" s="999" t="s">
        <v>8199</v>
      </c>
      <c r="L4224" s="1000">
        <f t="shared" si="1003"/>
        <v>0</v>
      </c>
      <c r="M4224" s="1000">
        <f t="shared" si="1004"/>
        <v>0</v>
      </c>
      <c r="N4224" s="1724">
        <f t="shared" si="1005"/>
        <v>0</v>
      </c>
      <c r="O4224" s="1000"/>
      <c r="P4224" s="1000"/>
      <c r="Q4224" s="1000"/>
      <c r="R4224" s="1000"/>
      <c r="S4224" s="1000"/>
      <c r="T4224" s="1000"/>
      <c r="U4224" s="1000"/>
      <c r="V4224" s="1000"/>
      <c r="W4224" s="1000"/>
      <c r="X4224" s="1000"/>
      <c r="Y4224" s="1001"/>
      <c r="Z4224" s="1001" t="str">
        <f t="shared" si="1006"/>
        <v xml:space="preserve">Cap.5 Pct.1: Valoarea investitiei brute (Col.5) &gt;= Valoarea investitiei nete (Col.6), pentru Rd.(2 la n) </v>
      </c>
      <c r="AA4224" s="2205">
        <f t="shared" si="1007"/>
        <v>1</v>
      </c>
      <c r="AB4224" s="3036">
        <v>156</v>
      </c>
    </row>
    <row r="4225" spans="1:28" x14ac:dyDescent="0.25">
      <c r="A4225" s="1708">
        <f t="shared" ref="A4225:A4288" ca="1" si="1008">IF(D4225="DA",IF(ISERROR(N4225),A4224+1,IF(N4225=1,A4224+1,A4224)),A4224)</f>
        <v>0</v>
      </c>
      <c r="B4225" s="1708">
        <f t="shared" si="1002"/>
        <v>10156088</v>
      </c>
      <c r="C4225" s="994">
        <v>156</v>
      </c>
      <c r="D4225" s="1796" t="s">
        <v>447</v>
      </c>
      <c r="E4225" s="994">
        <v>88</v>
      </c>
      <c r="F4225" s="995" t="s">
        <v>3974</v>
      </c>
      <c r="G4225" s="994"/>
      <c r="H4225" s="996" t="s">
        <v>345</v>
      </c>
      <c r="I4225" s="1091" t="s">
        <v>6827</v>
      </c>
      <c r="J4225" s="996"/>
      <c r="K4225" s="999" t="s">
        <v>8200</v>
      </c>
      <c r="L4225" s="1000">
        <f t="shared" si="1003"/>
        <v>0</v>
      </c>
      <c r="M4225" s="1000">
        <f t="shared" si="1004"/>
        <v>0</v>
      </c>
      <c r="N4225" s="1724">
        <f t="shared" si="1005"/>
        <v>0</v>
      </c>
      <c r="O4225" s="1000"/>
      <c r="P4225" s="1000"/>
      <c r="Q4225" s="1000"/>
      <c r="R4225" s="1000"/>
      <c r="S4225" s="1000"/>
      <c r="T4225" s="1000"/>
      <c r="U4225" s="1000"/>
      <c r="V4225" s="1000"/>
      <c r="W4225" s="1000"/>
      <c r="X4225" s="1000"/>
      <c r="Y4225" s="1001"/>
      <c r="Z4225" s="1001" t="str">
        <f t="shared" si="1006"/>
        <v xml:space="preserve">Cap.5 Pct.1: Valoarea investitiei brute (Col.5) &gt;= Valoarea investitiei nete (Col.6), pentru Rd.(2 la n) </v>
      </c>
      <c r="AA4225" s="2205">
        <f t="shared" si="1007"/>
        <v>1</v>
      </c>
      <c r="AB4225" s="3036">
        <v>156</v>
      </c>
    </row>
    <row r="4226" spans="1:28" x14ac:dyDescent="0.25">
      <c r="A4226" s="1708">
        <f t="shared" ca="1" si="1008"/>
        <v>0</v>
      </c>
      <c r="B4226" s="1708">
        <f t="shared" si="1002"/>
        <v>10156089</v>
      </c>
      <c r="C4226" s="994">
        <v>156</v>
      </c>
      <c r="D4226" s="1796" t="s">
        <v>447</v>
      </c>
      <c r="E4226" s="994">
        <v>89</v>
      </c>
      <c r="F4226" s="995" t="s">
        <v>3974</v>
      </c>
      <c r="G4226" s="994"/>
      <c r="H4226" s="996" t="s">
        <v>345</v>
      </c>
      <c r="I4226" s="1091" t="s">
        <v>6828</v>
      </c>
      <c r="J4226" s="996"/>
      <c r="K4226" s="999" t="s">
        <v>8201</v>
      </c>
      <c r="L4226" s="1000">
        <f t="shared" si="1003"/>
        <v>0</v>
      </c>
      <c r="M4226" s="1000">
        <f t="shared" si="1004"/>
        <v>0</v>
      </c>
      <c r="N4226" s="1724">
        <f t="shared" si="1005"/>
        <v>0</v>
      </c>
      <c r="O4226" s="1000"/>
      <c r="P4226" s="1000"/>
      <c r="Q4226" s="1000"/>
      <c r="R4226" s="1000"/>
      <c r="S4226" s="1000"/>
      <c r="T4226" s="1000"/>
      <c r="U4226" s="1000"/>
      <c r="V4226" s="1000"/>
      <c r="W4226" s="1000"/>
      <c r="X4226" s="1000"/>
      <c r="Y4226" s="1001"/>
      <c r="Z4226" s="1001" t="str">
        <f t="shared" si="1006"/>
        <v xml:space="preserve">Cap.5 Pct.1: Valoarea investitiei brute (Col.5) &gt;= Valoarea investitiei nete (Col.6), pentru Rd.(2 la n) </v>
      </c>
      <c r="AA4226" s="2205">
        <f t="shared" si="1007"/>
        <v>1</v>
      </c>
      <c r="AB4226" s="3036">
        <v>156</v>
      </c>
    </row>
    <row r="4227" spans="1:28" x14ac:dyDescent="0.25">
      <c r="A4227" s="1708">
        <f t="shared" ca="1" si="1008"/>
        <v>0</v>
      </c>
      <c r="B4227" s="1708">
        <f t="shared" si="1002"/>
        <v>10156090</v>
      </c>
      <c r="C4227" s="994">
        <v>156</v>
      </c>
      <c r="D4227" s="1796" t="s">
        <v>447</v>
      </c>
      <c r="E4227" s="994">
        <v>90</v>
      </c>
      <c r="F4227" s="995" t="s">
        <v>3974</v>
      </c>
      <c r="G4227" s="994"/>
      <c r="H4227" s="996" t="s">
        <v>345</v>
      </c>
      <c r="I4227" s="1091" t="s">
        <v>6829</v>
      </c>
      <c r="J4227" s="996"/>
      <c r="K4227" s="999" t="s">
        <v>8202</v>
      </c>
      <c r="L4227" s="1000">
        <f t="shared" si="1003"/>
        <v>0</v>
      </c>
      <c r="M4227" s="1000">
        <f t="shared" si="1004"/>
        <v>0</v>
      </c>
      <c r="N4227" s="1724">
        <f t="shared" si="1005"/>
        <v>0</v>
      </c>
      <c r="O4227" s="1000"/>
      <c r="P4227" s="1000"/>
      <c r="Q4227" s="1000"/>
      <c r="R4227" s="1000"/>
      <c r="S4227" s="1000"/>
      <c r="T4227" s="1000"/>
      <c r="U4227" s="1000"/>
      <c r="V4227" s="1000"/>
      <c r="W4227" s="1000"/>
      <c r="X4227" s="1000"/>
      <c r="Y4227" s="1001"/>
      <c r="Z4227" s="1001" t="str">
        <f t="shared" si="1006"/>
        <v xml:space="preserve">Cap.5 Pct.1: Valoarea investitiei brute (Col.5) &gt;= Valoarea investitiei nete (Col.6), pentru Rd.(2 la n) </v>
      </c>
      <c r="AA4227" s="2205">
        <f t="shared" si="1007"/>
        <v>1</v>
      </c>
      <c r="AB4227" s="3036">
        <v>156</v>
      </c>
    </row>
    <row r="4228" spans="1:28" x14ac:dyDescent="0.25">
      <c r="A4228" s="1708">
        <f t="shared" ca="1" si="1008"/>
        <v>0</v>
      </c>
      <c r="B4228" s="1708">
        <f t="shared" si="1002"/>
        <v>10156091</v>
      </c>
      <c r="C4228" s="994">
        <v>156</v>
      </c>
      <c r="D4228" s="1796" t="s">
        <v>447</v>
      </c>
      <c r="E4228" s="994">
        <v>91</v>
      </c>
      <c r="F4228" s="995" t="s">
        <v>3974</v>
      </c>
      <c r="G4228" s="994"/>
      <c r="H4228" s="996" t="s">
        <v>345</v>
      </c>
      <c r="I4228" s="1091" t="s">
        <v>6830</v>
      </c>
      <c r="J4228" s="996"/>
      <c r="K4228" s="999" t="s">
        <v>8203</v>
      </c>
      <c r="L4228" s="1000">
        <f t="shared" si="1003"/>
        <v>0</v>
      </c>
      <c r="M4228" s="1000">
        <f t="shared" si="1004"/>
        <v>0</v>
      </c>
      <c r="N4228" s="1724">
        <f t="shared" si="1005"/>
        <v>0</v>
      </c>
      <c r="O4228" s="1000"/>
      <c r="P4228" s="1000"/>
      <c r="Q4228" s="1000"/>
      <c r="R4228" s="1000"/>
      <c r="S4228" s="1000"/>
      <c r="T4228" s="1000"/>
      <c r="U4228" s="1000"/>
      <c r="V4228" s="1000"/>
      <c r="W4228" s="1000"/>
      <c r="X4228" s="1000"/>
      <c r="Y4228" s="1001"/>
      <c r="Z4228" s="1001" t="str">
        <f t="shared" si="1006"/>
        <v xml:space="preserve">Cap.5 Pct.1: Valoarea investitiei brute (Col.5) &gt;= Valoarea investitiei nete (Col.6), pentru Rd.(2 la n) </v>
      </c>
      <c r="AA4228" s="2205">
        <f t="shared" si="1007"/>
        <v>1</v>
      </c>
      <c r="AB4228" s="3036">
        <v>156</v>
      </c>
    </row>
    <row r="4229" spans="1:28" x14ac:dyDescent="0.25">
      <c r="A4229" s="1708">
        <f t="shared" ca="1" si="1008"/>
        <v>0</v>
      </c>
      <c r="B4229" s="1708">
        <f t="shared" si="1002"/>
        <v>10156092</v>
      </c>
      <c r="C4229" s="994">
        <v>156</v>
      </c>
      <c r="D4229" s="1796" t="s">
        <v>447</v>
      </c>
      <c r="E4229" s="994">
        <v>92</v>
      </c>
      <c r="F4229" s="995" t="s">
        <v>3974</v>
      </c>
      <c r="G4229" s="994"/>
      <c r="H4229" s="996" t="s">
        <v>345</v>
      </c>
      <c r="I4229" s="1091" t="s">
        <v>6831</v>
      </c>
      <c r="J4229" s="996"/>
      <c r="K4229" s="999" t="s">
        <v>8204</v>
      </c>
      <c r="L4229" s="1000">
        <f t="shared" si="1003"/>
        <v>0</v>
      </c>
      <c r="M4229" s="1000">
        <f t="shared" si="1004"/>
        <v>0</v>
      </c>
      <c r="N4229" s="1724">
        <f t="shared" si="1005"/>
        <v>0</v>
      </c>
      <c r="O4229" s="1000"/>
      <c r="P4229" s="1000"/>
      <c r="Q4229" s="1000"/>
      <c r="R4229" s="1000"/>
      <c r="S4229" s="1000"/>
      <c r="T4229" s="1000"/>
      <c r="U4229" s="1000"/>
      <c r="V4229" s="1000"/>
      <c r="W4229" s="1000"/>
      <c r="X4229" s="1000"/>
      <c r="Y4229" s="1001"/>
      <c r="Z4229" s="1001" t="str">
        <f t="shared" si="1006"/>
        <v xml:space="preserve">Cap.5 Pct.1: Valoarea investitiei brute (Col.5) &gt;= Valoarea investitiei nete (Col.6), pentru Rd.(2 la n) </v>
      </c>
      <c r="AA4229" s="2205">
        <f t="shared" si="1007"/>
        <v>1</v>
      </c>
      <c r="AB4229" s="3036">
        <v>156</v>
      </c>
    </row>
    <row r="4230" spans="1:28" x14ac:dyDescent="0.25">
      <c r="A4230" s="1708">
        <f t="shared" ca="1" si="1008"/>
        <v>0</v>
      </c>
      <c r="B4230" s="1708">
        <f t="shared" si="1002"/>
        <v>10156093</v>
      </c>
      <c r="C4230" s="994">
        <v>156</v>
      </c>
      <c r="D4230" s="1796" t="s">
        <v>447</v>
      </c>
      <c r="E4230" s="994">
        <v>93</v>
      </c>
      <c r="F4230" s="995" t="s">
        <v>3974</v>
      </c>
      <c r="G4230" s="994"/>
      <c r="H4230" s="996" t="s">
        <v>345</v>
      </c>
      <c r="I4230" s="1091" t="s">
        <v>6832</v>
      </c>
      <c r="J4230" s="996"/>
      <c r="K4230" s="999" t="s">
        <v>8205</v>
      </c>
      <c r="L4230" s="1000">
        <f t="shared" si="1003"/>
        <v>0</v>
      </c>
      <c r="M4230" s="1000">
        <f t="shared" si="1004"/>
        <v>0</v>
      </c>
      <c r="N4230" s="1724">
        <f t="shared" si="1005"/>
        <v>0</v>
      </c>
      <c r="O4230" s="1000"/>
      <c r="P4230" s="1000"/>
      <c r="Q4230" s="1000"/>
      <c r="R4230" s="1000"/>
      <c r="S4230" s="1000"/>
      <c r="T4230" s="1000"/>
      <c r="U4230" s="1000"/>
      <c r="V4230" s="1000"/>
      <c r="W4230" s="1000"/>
      <c r="X4230" s="1000"/>
      <c r="Y4230" s="1001"/>
      <c r="Z4230" s="1001" t="str">
        <f t="shared" si="1006"/>
        <v xml:space="preserve">Cap.5 Pct.1: Valoarea investitiei brute (Col.5) &gt;= Valoarea investitiei nete (Col.6), pentru Rd.(2 la n) </v>
      </c>
      <c r="AA4230" s="2205">
        <f t="shared" si="1007"/>
        <v>1</v>
      </c>
      <c r="AB4230" s="3036">
        <v>156</v>
      </c>
    </row>
    <row r="4231" spans="1:28" x14ac:dyDescent="0.25">
      <c r="A4231" s="1708">
        <f t="shared" ca="1" si="1008"/>
        <v>0</v>
      </c>
      <c r="B4231" s="1708">
        <f t="shared" si="1002"/>
        <v>10156094</v>
      </c>
      <c r="C4231" s="994">
        <v>156</v>
      </c>
      <c r="D4231" s="1796" t="s">
        <v>447</v>
      </c>
      <c r="E4231" s="994">
        <v>94</v>
      </c>
      <c r="F4231" s="995" t="s">
        <v>3974</v>
      </c>
      <c r="G4231" s="994"/>
      <c r="H4231" s="996" t="s">
        <v>345</v>
      </c>
      <c r="I4231" s="1091" t="s">
        <v>6833</v>
      </c>
      <c r="J4231" s="996"/>
      <c r="K4231" s="999" t="s">
        <v>8206</v>
      </c>
      <c r="L4231" s="1000">
        <f t="shared" si="1003"/>
        <v>0</v>
      </c>
      <c r="M4231" s="1000">
        <f t="shared" si="1004"/>
        <v>0</v>
      </c>
      <c r="N4231" s="1724">
        <f t="shared" si="1005"/>
        <v>0</v>
      </c>
      <c r="O4231" s="1000"/>
      <c r="P4231" s="1000"/>
      <c r="Q4231" s="1000"/>
      <c r="R4231" s="1000"/>
      <c r="S4231" s="1000"/>
      <c r="T4231" s="1000"/>
      <c r="U4231" s="1000"/>
      <c r="V4231" s="1000"/>
      <c r="W4231" s="1000"/>
      <c r="X4231" s="1000"/>
      <c r="Y4231" s="1001"/>
      <c r="Z4231" s="1001" t="str">
        <f t="shared" si="1006"/>
        <v xml:space="preserve">Cap.5 Pct.1: Valoarea investitiei brute (Col.5) &gt;= Valoarea investitiei nete (Col.6), pentru Rd.(2 la n) </v>
      </c>
      <c r="AA4231" s="2205">
        <f t="shared" si="1007"/>
        <v>1</v>
      </c>
      <c r="AB4231" s="3036">
        <v>156</v>
      </c>
    </row>
    <row r="4232" spans="1:28" x14ac:dyDescent="0.25">
      <c r="A4232" s="1708">
        <f t="shared" ca="1" si="1008"/>
        <v>0</v>
      </c>
      <c r="B4232" s="1708">
        <f t="shared" si="1002"/>
        <v>10156095</v>
      </c>
      <c r="C4232" s="994">
        <v>156</v>
      </c>
      <c r="D4232" s="1796" t="s">
        <v>447</v>
      </c>
      <c r="E4232" s="994">
        <v>95</v>
      </c>
      <c r="F4232" s="995" t="s">
        <v>3974</v>
      </c>
      <c r="G4232" s="994"/>
      <c r="H4232" s="996" t="s">
        <v>345</v>
      </c>
      <c r="I4232" s="1091" t="s">
        <v>6834</v>
      </c>
      <c r="J4232" s="996"/>
      <c r="K4232" s="999" t="s">
        <v>8207</v>
      </c>
      <c r="L4232" s="1000">
        <f t="shared" si="1003"/>
        <v>0</v>
      </c>
      <c r="M4232" s="1000">
        <f t="shared" si="1004"/>
        <v>0</v>
      </c>
      <c r="N4232" s="1724">
        <f t="shared" si="1005"/>
        <v>0</v>
      </c>
      <c r="O4232" s="1000"/>
      <c r="P4232" s="1000"/>
      <c r="Q4232" s="1000"/>
      <c r="R4232" s="1000"/>
      <c r="S4232" s="1000"/>
      <c r="T4232" s="1000"/>
      <c r="U4232" s="1000"/>
      <c r="V4232" s="1000"/>
      <c r="W4232" s="1000"/>
      <c r="X4232" s="1000"/>
      <c r="Y4232" s="1001"/>
      <c r="Z4232" s="1001" t="str">
        <f t="shared" si="1006"/>
        <v xml:space="preserve">Cap.5 Pct.1: Valoarea investitiei brute (Col.5) &gt;= Valoarea investitiei nete (Col.6), pentru Rd.(2 la n) </v>
      </c>
      <c r="AA4232" s="2205">
        <f t="shared" si="1007"/>
        <v>1</v>
      </c>
      <c r="AB4232" s="3036">
        <v>156</v>
      </c>
    </row>
    <row r="4233" spans="1:28" x14ac:dyDescent="0.25">
      <c r="A4233" s="1708">
        <f t="shared" ca="1" si="1008"/>
        <v>0</v>
      </c>
      <c r="B4233" s="1708">
        <f t="shared" si="1002"/>
        <v>10156096</v>
      </c>
      <c r="C4233" s="994">
        <v>156</v>
      </c>
      <c r="D4233" s="1796" t="s">
        <v>447</v>
      </c>
      <c r="E4233" s="994">
        <v>96</v>
      </c>
      <c r="F4233" s="995" t="s">
        <v>3974</v>
      </c>
      <c r="G4233" s="994"/>
      <c r="H4233" s="996" t="s">
        <v>345</v>
      </c>
      <c r="I4233" s="1091" t="s">
        <v>6835</v>
      </c>
      <c r="J4233" s="996"/>
      <c r="K4233" s="999" t="s">
        <v>8208</v>
      </c>
      <c r="L4233" s="1000">
        <f t="shared" si="1003"/>
        <v>0</v>
      </c>
      <c r="M4233" s="1000">
        <f t="shared" si="1004"/>
        <v>0</v>
      </c>
      <c r="N4233" s="1724">
        <f t="shared" si="1005"/>
        <v>0</v>
      </c>
      <c r="O4233" s="1000"/>
      <c r="P4233" s="1000"/>
      <c r="Q4233" s="1000"/>
      <c r="R4233" s="1000"/>
      <c r="S4233" s="1000"/>
      <c r="T4233" s="1000"/>
      <c r="U4233" s="1000"/>
      <c r="V4233" s="1000"/>
      <c r="W4233" s="1000"/>
      <c r="X4233" s="1000"/>
      <c r="Y4233" s="1001"/>
      <c r="Z4233" s="1001" t="str">
        <f t="shared" si="1006"/>
        <v xml:space="preserve">Cap.5 Pct.1: Valoarea investitiei brute (Col.5) &gt;= Valoarea investitiei nete (Col.6), pentru Rd.(2 la n) </v>
      </c>
      <c r="AA4233" s="2205">
        <f t="shared" si="1007"/>
        <v>1</v>
      </c>
      <c r="AB4233" s="3036">
        <v>156</v>
      </c>
    </row>
    <row r="4234" spans="1:28" x14ac:dyDescent="0.25">
      <c r="A4234" s="1708">
        <f t="shared" ca="1" si="1008"/>
        <v>0</v>
      </c>
      <c r="B4234" s="1708">
        <f t="shared" si="1002"/>
        <v>10156097</v>
      </c>
      <c r="C4234" s="994">
        <v>156</v>
      </c>
      <c r="D4234" s="1796" t="s">
        <v>447</v>
      </c>
      <c r="E4234" s="994">
        <v>97</v>
      </c>
      <c r="F4234" s="995" t="s">
        <v>3974</v>
      </c>
      <c r="G4234" s="994"/>
      <c r="H4234" s="996" t="s">
        <v>345</v>
      </c>
      <c r="I4234" s="1091" t="s">
        <v>6836</v>
      </c>
      <c r="J4234" s="996"/>
      <c r="K4234" s="999" t="s">
        <v>8209</v>
      </c>
      <c r="L4234" s="1000">
        <f t="shared" si="1003"/>
        <v>0</v>
      </c>
      <c r="M4234" s="1000">
        <f t="shared" si="1004"/>
        <v>0</v>
      </c>
      <c r="N4234" s="1724">
        <f t="shared" si="1005"/>
        <v>0</v>
      </c>
      <c r="O4234" s="1000"/>
      <c r="P4234" s="1000"/>
      <c r="Q4234" s="1000"/>
      <c r="R4234" s="1000"/>
      <c r="S4234" s="1000"/>
      <c r="T4234" s="1000"/>
      <c r="U4234" s="1000"/>
      <c r="V4234" s="1000"/>
      <c r="W4234" s="1000"/>
      <c r="X4234" s="1000"/>
      <c r="Y4234" s="1001"/>
      <c r="Z4234" s="1001" t="str">
        <f t="shared" si="1006"/>
        <v xml:space="preserve">Cap.5 Pct.1: Valoarea investitiei brute (Col.5) &gt;= Valoarea investitiei nete (Col.6), pentru Rd.(2 la n) </v>
      </c>
      <c r="AA4234" s="2205">
        <f t="shared" si="1007"/>
        <v>1</v>
      </c>
      <c r="AB4234" s="3036">
        <v>156</v>
      </c>
    </row>
    <row r="4235" spans="1:28" x14ac:dyDescent="0.25">
      <c r="A4235" s="1708">
        <f t="shared" ca="1" si="1008"/>
        <v>0</v>
      </c>
      <c r="B4235" s="1708">
        <f t="shared" ref="B4235:B4298" si="1009">VALUE("1"&amp;TEXT(C4235,"0000")&amp;TEXT(E4235,"000"))</f>
        <v>10156098</v>
      </c>
      <c r="C4235" s="994">
        <v>156</v>
      </c>
      <c r="D4235" s="1796" t="s">
        <v>447</v>
      </c>
      <c r="E4235" s="994">
        <v>98</v>
      </c>
      <c r="F4235" s="995" t="s">
        <v>3974</v>
      </c>
      <c r="G4235" s="994"/>
      <c r="H4235" s="996" t="s">
        <v>345</v>
      </c>
      <c r="I4235" s="1091" t="s">
        <v>6837</v>
      </c>
      <c r="J4235" s="996"/>
      <c r="K4235" s="999" t="s">
        <v>8210</v>
      </c>
      <c r="L4235" s="1000">
        <f t="shared" si="1003"/>
        <v>0</v>
      </c>
      <c r="M4235" s="1000">
        <f t="shared" si="1004"/>
        <v>0</v>
      </c>
      <c r="N4235" s="1724">
        <f t="shared" si="1005"/>
        <v>0</v>
      </c>
      <c r="O4235" s="1000"/>
      <c r="P4235" s="1000"/>
      <c r="Q4235" s="1000"/>
      <c r="R4235" s="1000"/>
      <c r="S4235" s="1000"/>
      <c r="T4235" s="1000"/>
      <c r="U4235" s="1000"/>
      <c r="V4235" s="1000"/>
      <c r="W4235" s="1000"/>
      <c r="X4235" s="1000"/>
      <c r="Y4235" s="1001"/>
      <c r="Z4235" s="1001" t="str">
        <f t="shared" si="1006"/>
        <v xml:space="preserve">Cap.5 Pct.1: Valoarea investitiei brute (Col.5) &gt;= Valoarea investitiei nete (Col.6), pentru Rd.(2 la n) </v>
      </c>
      <c r="AA4235" s="2205">
        <f t="shared" si="1007"/>
        <v>1</v>
      </c>
      <c r="AB4235" s="3036">
        <v>156</v>
      </c>
    </row>
    <row r="4236" spans="1:28" x14ac:dyDescent="0.25">
      <c r="A4236" s="1708">
        <f t="shared" ca="1" si="1008"/>
        <v>0</v>
      </c>
      <c r="B4236" s="1708">
        <f t="shared" si="1009"/>
        <v>10156099</v>
      </c>
      <c r="C4236" s="994">
        <v>156</v>
      </c>
      <c r="D4236" s="1796" t="s">
        <v>447</v>
      </c>
      <c r="E4236" s="994">
        <v>99</v>
      </c>
      <c r="F4236" s="995" t="s">
        <v>3974</v>
      </c>
      <c r="G4236" s="994"/>
      <c r="H4236" s="996" t="s">
        <v>345</v>
      </c>
      <c r="I4236" s="1091" t="s">
        <v>6838</v>
      </c>
      <c r="J4236" s="996"/>
      <c r="K4236" s="999" t="s">
        <v>8211</v>
      </c>
      <c r="L4236" s="1000">
        <f t="shared" si="1003"/>
        <v>0</v>
      </c>
      <c r="M4236" s="1000">
        <f t="shared" si="1004"/>
        <v>0</v>
      </c>
      <c r="N4236" s="1724">
        <f t="shared" si="1005"/>
        <v>0</v>
      </c>
      <c r="O4236" s="1000"/>
      <c r="P4236" s="1000"/>
      <c r="Q4236" s="1000"/>
      <c r="R4236" s="1000"/>
      <c r="S4236" s="1000"/>
      <c r="T4236" s="1000"/>
      <c r="U4236" s="1000"/>
      <c r="V4236" s="1000"/>
      <c r="W4236" s="1000"/>
      <c r="X4236" s="1000"/>
      <c r="Y4236" s="1001"/>
      <c r="Z4236" s="1001" t="str">
        <f t="shared" si="1006"/>
        <v xml:space="preserve">Cap.5 Pct.1: Valoarea investitiei brute (Col.5) &gt;= Valoarea investitiei nete (Col.6), pentru Rd.(2 la n) </v>
      </c>
      <c r="AA4236" s="2205">
        <f t="shared" si="1007"/>
        <v>1</v>
      </c>
      <c r="AB4236" s="3036">
        <v>156</v>
      </c>
    </row>
    <row r="4237" spans="1:28" x14ac:dyDescent="0.25">
      <c r="A4237" s="1708">
        <f t="shared" ca="1" si="1008"/>
        <v>0</v>
      </c>
      <c r="B4237" s="1708">
        <f t="shared" si="1009"/>
        <v>10156100</v>
      </c>
      <c r="C4237" s="994">
        <v>156</v>
      </c>
      <c r="D4237" s="1796" t="s">
        <v>447</v>
      </c>
      <c r="E4237" s="994">
        <v>100</v>
      </c>
      <c r="F4237" s="995" t="s">
        <v>3974</v>
      </c>
      <c r="G4237" s="994"/>
      <c r="H4237" s="996" t="s">
        <v>345</v>
      </c>
      <c r="I4237" s="1091" t="s">
        <v>6839</v>
      </c>
      <c r="J4237" s="996"/>
      <c r="K4237" s="999" t="s">
        <v>8212</v>
      </c>
      <c r="L4237" s="1000">
        <f t="shared" si="1003"/>
        <v>0</v>
      </c>
      <c r="M4237" s="1000">
        <f t="shared" si="1004"/>
        <v>0</v>
      </c>
      <c r="N4237" s="1724">
        <f t="shared" si="1005"/>
        <v>0</v>
      </c>
      <c r="O4237" s="1000"/>
      <c r="P4237" s="1000"/>
      <c r="Q4237" s="1000"/>
      <c r="R4237" s="1000"/>
      <c r="S4237" s="1000"/>
      <c r="T4237" s="1000"/>
      <c r="U4237" s="1000"/>
      <c r="V4237" s="1000"/>
      <c r="W4237" s="1000"/>
      <c r="X4237" s="1000"/>
      <c r="Y4237" s="1001"/>
      <c r="Z4237" s="1001" t="str">
        <f t="shared" si="1006"/>
        <v xml:space="preserve">Cap.5 Pct.1: Valoarea investitiei brute (Col.5) &gt;= Valoarea investitiei nete (Col.6), pentru Rd.(2 la n) </v>
      </c>
      <c r="AA4237" s="2205">
        <f t="shared" si="1007"/>
        <v>1</v>
      </c>
      <c r="AB4237" s="3036">
        <v>156</v>
      </c>
    </row>
    <row r="4238" spans="1:28" x14ac:dyDescent="0.25">
      <c r="A4238" s="1708">
        <f t="shared" ca="1" si="1008"/>
        <v>0</v>
      </c>
      <c r="B4238" s="1708">
        <f t="shared" si="1009"/>
        <v>10156101</v>
      </c>
      <c r="C4238" s="994">
        <v>156</v>
      </c>
      <c r="D4238" s="1796" t="s">
        <v>447</v>
      </c>
      <c r="E4238" s="994">
        <v>101</v>
      </c>
      <c r="F4238" s="995" t="s">
        <v>3974</v>
      </c>
      <c r="G4238" s="994"/>
      <c r="H4238" s="996" t="s">
        <v>345</v>
      </c>
      <c r="I4238" s="1091" t="s">
        <v>6840</v>
      </c>
      <c r="J4238" s="996"/>
      <c r="K4238" s="999" t="s">
        <v>8213</v>
      </c>
      <c r="L4238" s="1000">
        <f t="shared" si="1003"/>
        <v>0</v>
      </c>
      <c r="M4238" s="1000">
        <f t="shared" si="1004"/>
        <v>0</v>
      </c>
      <c r="N4238" s="1724">
        <f t="shared" si="1005"/>
        <v>0</v>
      </c>
      <c r="O4238" s="1000"/>
      <c r="P4238" s="1000"/>
      <c r="Q4238" s="1000"/>
      <c r="R4238" s="1000"/>
      <c r="S4238" s="1000"/>
      <c r="T4238" s="1000"/>
      <c r="U4238" s="1000"/>
      <c r="V4238" s="1000"/>
      <c r="W4238" s="1000"/>
      <c r="X4238" s="1000"/>
      <c r="Y4238" s="1001"/>
      <c r="Z4238" s="1001" t="str">
        <f t="shared" si="1006"/>
        <v xml:space="preserve">Cap.5 Pct.1: Valoarea investitiei brute (Col.5) &gt;= Valoarea investitiei nete (Col.6), pentru Rd.(2 la n) </v>
      </c>
      <c r="AA4238" s="2205">
        <f t="shared" si="1007"/>
        <v>1</v>
      </c>
      <c r="AB4238" s="3036">
        <v>156</v>
      </c>
    </row>
    <row r="4239" spans="1:28" x14ac:dyDescent="0.25">
      <c r="A4239" s="1708">
        <f t="shared" ca="1" si="1008"/>
        <v>0</v>
      </c>
      <c r="B4239" s="1708">
        <f t="shared" si="1009"/>
        <v>10156102</v>
      </c>
      <c r="C4239" s="994">
        <v>156</v>
      </c>
      <c r="D4239" s="1796" t="s">
        <v>447</v>
      </c>
      <c r="E4239" s="994">
        <v>102</v>
      </c>
      <c r="F4239" s="995" t="s">
        <v>3974</v>
      </c>
      <c r="G4239" s="994"/>
      <c r="H4239" s="996" t="s">
        <v>345</v>
      </c>
      <c r="I4239" s="1091" t="s">
        <v>6841</v>
      </c>
      <c r="J4239" s="996"/>
      <c r="K4239" s="999" t="s">
        <v>8214</v>
      </c>
      <c r="L4239" s="1000">
        <f t="shared" si="1003"/>
        <v>0</v>
      </c>
      <c r="M4239" s="1000">
        <f t="shared" si="1004"/>
        <v>0</v>
      </c>
      <c r="N4239" s="1724">
        <f t="shared" si="1005"/>
        <v>0</v>
      </c>
      <c r="O4239" s="1000"/>
      <c r="P4239" s="1000"/>
      <c r="Q4239" s="1000"/>
      <c r="R4239" s="1000"/>
      <c r="S4239" s="1000"/>
      <c r="T4239" s="1000"/>
      <c r="U4239" s="1000"/>
      <c r="V4239" s="1000"/>
      <c r="W4239" s="1000"/>
      <c r="X4239" s="1000"/>
      <c r="Y4239" s="1001"/>
      <c r="Z4239" s="1001" t="str">
        <f t="shared" si="1006"/>
        <v xml:space="preserve">Cap.5 Pct.1: Valoarea investitiei brute (Col.5) &gt;= Valoarea investitiei nete (Col.6), pentru Rd.(2 la n) </v>
      </c>
      <c r="AA4239" s="2205">
        <f t="shared" si="1007"/>
        <v>1</v>
      </c>
      <c r="AB4239" s="3036">
        <v>156</v>
      </c>
    </row>
    <row r="4240" spans="1:28" x14ac:dyDescent="0.25">
      <c r="A4240" s="1708">
        <f t="shared" ca="1" si="1008"/>
        <v>0</v>
      </c>
      <c r="B4240" s="1708">
        <f t="shared" si="1009"/>
        <v>10156103</v>
      </c>
      <c r="C4240" s="994">
        <v>156</v>
      </c>
      <c r="D4240" s="1796" t="s">
        <v>447</v>
      </c>
      <c r="E4240" s="994">
        <v>103</v>
      </c>
      <c r="F4240" s="995" t="s">
        <v>3974</v>
      </c>
      <c r="G4240" s="994"/>
      <c r="H4240" s="996" t="s">
        <v>345</v>
      </c>
      <c r="I4240" s="1091" t="s">
        <v>6842</v>
      </c>
      <c r="J4240" s="996"/>
      <c r="K4240" s="999" t="s">
        <v>8215</v>
      </c>
      <c r="L4240" s="1000">
        <f t="shared" si="1003"/>
        <v>0</v>
      </c>
      <c r="M4240" s="1000">
        <f t="shared" si="1004"/>
        <v>0</v>
      </c>
      <c r="N4240" s="1724">
        <f t="shared" si="1005"/>
        <v>0</v>
      </c>
      <c r="O4240" s="1000"/>
      <c r="P4240" s="1000"/>
      <c r="Q4240" s="1000"/>
      <c r="R4240" s="1000"/>
      <c r="S4240" s="1000"/>
      <c r="T4240" s="1000"/>
      <c r="U4240" s="1000"/>
      <c r="V4240" s="1000"/>
      <c r="W4240" s="1000"/>
      <c r="X4240" s="1000"/>
      <c r="Y4240" s="1001"/>
      <c r="Z4240" s="1001" t="str">
        <f t="shared" si="1006"/>
        <v xml:space="preserve">Cap.5 Pct.1: Valoarea investitiei brute (Col.5) &gt;= Valoarea investitiei nete (Col.6), pentru Rd.(2 la n) </v>
      </c>
      <c r="AA4240" s="2205">
        <f t="shared" si="1007"/>
        <v>1</v>
      </c>
      <c r="AB4240" s="3036">
        <v>156</v>
      </c>
    </row>
    <row r="4241" spans="1:28" x14ac:dyDescent="0.25">
      <c r="A4241" s="1708">
        <f t="shared" ca="1" si="1008"/>
        <v>0</v>
      </c>
      <c r="B4241" s="1708">
        <f t="shared" si="1009"/>
        <v>10156104</v>
      </c>
      <c r="C4241" s="994">
        <v>156</v>
      </c>
      <c r="D4241" s="1796" t="s">
        <v>447</v>
      </c>
      <c r="E4241" s="994">
        <v>104</v>
      </c>
      <c r="F4241" s="995" t="s">
        <v>3974</v>
      </c>
      <c r="G4241" s="994"/>
      <c r="H4241" s="996" t="s">
        <v>345</v>
      </c>
      <c r="I4241" s="1091" t="s">
        <v>6843</v>
      </c>
      <c r="J4241" s="996"/>
      <c r="K4241" s="999" t="s">
        <v>8216</v>
      </c>
      <c r="L4241" s="1000">
        <f t="shared" si="1003"/>
        <v>0</v>
      </c>
      <c r="M4241" s="1000">
        <f t="shared" si="1004"/>
        <v>0</v>
      </c>
      <c r="N4241" s="1724">
        <f t="shared" si="1005"/>
        <v>0</v>
      </c>
      <c r="O4241" s="1000"/>
      <c r="P4241" s="1000"/>
      <c r="Q4241" s="1000"/>
      <c r="R4241" s="1000"/>
      <c r="S4241" s="1000"/>
      <c r="T4241" s="1000"/>
      <c r="U4241" s="1000"/>
      <c r="V4241" s="1000"/>
      <c r="W4241" s="1000"/>
      <c r="X4241" s="1000"/>
      <c r="Y4241" s="1001"/>
      <c r="Z4241" s="1001" t="str">
        <f t="shared" si="1006"/>
        <v xml:space="preserve">Cap.5 Pct.1: Valoarea investitiei brute (Col.5) &gt;= Valoarea investitiei nete (Col.6), pentru Rd.(2 la n) </v>
      </c>
      <c r="AA4241" s="2205">
        <f t="shared" si="1007"/>
        <v>1</v>
      </c>
      <c r="AB4241" s="3036">
        <v>156</v>
      </c>
    </row>
    <row r="4242" spans="1:28" x14ac:dyDescent="0.25">
      <c r="A4242" s="1708">
        <f t="shared" ca="1" si="1008"/>
        <v>0</v>
      </c>
      <c r="B4242" s="1708">
        <f t="shared" si="1009"/>
        <v>10156105</v>
      </c>
      <c r="C4242" s="994">
        <v>156</v>
      </c>
      <c r="D4242" s="1796" t="s">
        <v>447</v>
      </c>
      <c r="E4242" s="994">
        <v>105</v>
      </c>
      <c r="F4242" s="995" t="s">
        <v>3974</v>
      </c>
      <c r="G4242" s="994"/>
      <c r="H4242" s="996" t="s">
        <v>345</v>
      </c>
      <c r="I4242" s="1091" t="s">
        <v>6844</v>
      </c>
      <c r="J4242" s="996"/>
      <c r="K4242" s="999" t="s">
        <v>8217</v>
      </c>
      <c r="L4242" s="1000">
        <f t="shared" si="1003"/>
        <v>0</v>
      </c>
      <c r="M4242" s="1000">
        <f t="shared" si="1004"/>
        <v>0</v>
      </c>
      <c r="N4242" s="1724">
        <f t="shared" si="1005"/>
        <v>0</v>
      </c>
      <c r="O4242" s="1000"/>
      <c r="P4242" s="1000"/>
      <c r="Q4242" s="1000"/>
      <c r="R4242" s="1000"/>
      <c r="S4242" s="1000"/>
      <c r="T4242" s="1000"/>
      <c r="U4242" s="1000"/>
      <c r="V4242" s="1000"/>
      <c r="W4242" s="1000"/>
      <c r="X4242" s="1000"/>
      <c r="Y4242" s="1001"/>
      <c r="Z4242" s="1001" t="str">
        <f t="shared" si="1006"/>
        <v xml:space="preserve">Cap.5 Pct.1: Valoarea investitiei brute (Col.5) &gt;= Valoarea investitiei nete (Col.6), pentru Rd.(2 la n) </v>
      </c>
      <c r="AA4242" s="2205">
        <f t="shared" si="1007"/>
        <v>1</v>
      </c>
      <c r="AB4242" s="3036">
        <v>156</v>
      </c>
    </row>
    <row r="4243" spans="1:28" x14ac:dyDescent="0.25">
      <c r="A4243" s="1708">
        <f t="shared" ca="1" si="1008"/>
        <v>0</v>
      </c>
      <c r="B4243" s="1708">
        <f t="shared" si="1009"/>
        <v>10156106</v>
      </c>
      <c r="C4243" s="994">
        <v>156</v>
      </c>
      <c r="D4243" s="1796" t="s">
        <v>447</v>
      </c>
      <c r="E4243" s="994">
        <v>106</v>
      </c>
      <c r="F4243" s="995" t="s">
        <v>3974</v>
      </c>
      <c r="G4243" s="994"/>
      <c r="H4243" s="996" t="s">
        <v>345</v>
      </c>
      <c r="I4243" s="1091" t="s">
        <v>6845</v>
      </c>
      <c r="J4243" s="996"/>
      <c r="K4243" s="999" t="s">
        <v>8218</v>
      </c>
      <c r="L4243" s="1000">
        <f t="shared" si="1003"/>
        <v>0</v>
      </c>
      <c r="M4243" s="1000">
        <f t="shared" si="1004"/>
        <v>0</v>
      </c>
      <c r="N4243" s="1724">
        <f t="shared" si="1005"/>
        <v>0</v>
      </c>
      <c r="O4243" s="1000"/>
      <c r="P4243" s="1000"/>
      <c r="Q4243" s="1000"/>
      <c r="R4243" s="1000"/>
      <c r="S4243" s="1000"/>
      <c r="T4243" s="1000"/>
      <c r="U4243" s="1000"/>
      <c r="V4243" s="1000"/>
      <c r="W4243" s="1000"/>
      <c r="X4243" s="1000"/>
      <c r="Y4243" s="1001"/>
      <c r="Z4243" s="1001" t="str">
        <f t="shared" si="1006"/>
        <v xml:space="preserve">Cap.5 Pct.1: Valoarea investitiei brute (Col.5) &gt;= Valoarea investitiei nete (Col.6), pentru Rd.(2 la n) </v>
      </c>
      <c r="AA4243" s="2205">
        <f t="shared" si="1007"/>
        <v>1</v>
      </c>
      <c r="AB4243" s="3036">
        <v>156</v>
      </c>
    </row>
    <row r="4244" spans="1:28" x14ac:dyDescent="0.25">
      <c r="A4244" s="1708">
        <f t="shared" ca="1" si="1008"/>
        <v>0</v>
      </c>
      <c r="B4244" s="1708">
        <f t="shared" si="1009"/>
        <v>10156107</v>
      </c>
      <c r="C4244" s="994">
        <v>156</v>
      </c>
      <c r="D4244" s="1796" t="s">
        <v>447</v>
      </c>
      <c r="E4244" s="994">
        <v>107</v>
      </c>
      <c r="F4244" s="995" t="s">
        <v>3974</v>
      </c>
      <c r="G4244" s="994"/>
      <c r="H4244" s="996" t="s">
        <v>345</v>
      </c>
      <c r="I4244" s="1091" t="s">
        <v>6846</v>
      </c>
      <c r="J4244" s="996"/>
      <c r="K4244" s="999" t="s">
        <v>8219</v>
      </c>
      <c r="L4244" s="1000">
        <f t="shared" si="1003"/>
        <v>0</v>
      </c>
      <c r="M4244" s="1000">
        <f t="shared" si="1004"/>
        <v>0</v>
      </c>
      <c r="N4244" s="1724">
        <f t="shared" si="1005"/>
        <v>0</v>
      </c>
      <c r="O4244" s="1000"/>
      <c r="P4244" s="1000"/>
      <c r="Q4244" s="1000"/>
      <c r="R4244" s="1000"/>
      <c r="S4244" s="1000"/>
      <c r="T4244" s="1000"/>
      <c r="U4244" s="1000"/>
      <c r="V4244" s="1000"/>
      <c r="W4244" s="1000"/>
      <c r="X4244" s="1000"/>
      <c r="Y4244" s="1001"/>
      <c r="Z4244" s="1001" t="str">
        <f t="shared" si="1006"/>
        <v xml:space="preserve">Cap.5 Pct.1: Valoarea investitiei brute (Col.5) &gt;= Valoarea investitiei nete (Col.6), pentru Rd.(2 la n) </v>
      </c>
      <c r="AA4244" s="2205">
        <f t="shared" si="1007"/>
        <v>1</v>
      </c>
      <c r="AB4244" s="3036">
        <v>156</v>
      </c>
    </row>
    <row r="4245" spans="1:28" x14ac:dyDescent="0.25">
      <c r="A4245" s="1708">
        <f t="shared" ca="1" si="1008"/>
        <v>0</v>
      </c>
      <c r="B4245" s="1708">
        <f t="shared" si="1009"/>
        <v>10156108</v>
      </c>
      <c r="C4245" s="994">
        <v>156</v>
      </c>
      <c r="D4245" s="1796" t="s">
        <v>447</v>
      </c>
      <c r="E4245" s="994">
        <v>108</v>
      </c>
      <c r="F4245" s="995" t="s">
        <v>3974</v>
      </c>
      <c r="G4245" s="994"/>
      <c r="H4245" s="996" t="s">
        <v>345</v>
      </c>
      <c r="I4245" s="1091" t="s">
        <v>6847</v>
      </c>
      <c r="J4245" s="996"/>
      <c r="K4245" s="999" t="s">
        <v>8220</v>
      </c>
      <c r="L4245" s="1000">
        <f t="shared" si="1003"/>
        <v>0</v>
      </c>
      <c r="M4245" s="1000">
        <f t="shared" si="1004"/>
        <v>0</v>
      </c>
      <c r="N4245" s="1724">
        <f t="shared" si="1005"/>
        <v>0</v>
      </c>
      <c r="O4245" s="1000"/>
      <c r="P4245" s="1000"/>
      <c r="Q4245" s="1000"/>
      <c r="R4245" s="1000"/>
      <c r="S4245" s="1000"/>
      <c r="T4245" s="1000"/>
      <c r="U4245" s="1000"/>
      <c r="V4245" s="1000"/>
      <c r="W4245" s="1000"/>
      <c r="X4245" s="1000"/>
      <c r="Y4245" s="1001"/>
      <c r="Z4245" s="1001" t="str">
        <f t="shared" si="1006"/>
        <v xml:space="preserve">Cap.5 Pct.1: Valoarea investitiei brute (Col.5) &gt;= Valoarea investitiei nete (Col.6), pentru Rd.(2 la n) </v>
      </c>
      <c r="AA4245" s="2205">
        <f t="shared" si="1007"/>
        <v>1</v>
      </c>
      <c r="AB4245" s="3036">
        <v>156</v>
      </c>
    </row>
    <row r="4246" spans="1:28" x14ac:dyDescent="0.25">
      <c r="A4246" s="1708">
        <f t="shared" ca="1" si="1008"/>
        <v>0</v>
      </c>
      <c r="B4246" s="1708">
        <f t="shared" si="1009"/>
        <v>10156109</v>
      </c>
      <c r="C4246" s="994">
        <v>156</v>
      </c>
      <c r="D4246" s="1796" t="s">
        <v>447</v>
      </c>
      <c r="E4246" s="994">
        <v>109</v>
      </c>
      <c r="F4246" s="995" t="s">
        <v>3974</v>
      </c>
      <c r="G4246" s="994"/>
      <c r="H4246" s="996" t="s">
        <v>345</v>
      </c>
      <c r="I4246" s="1091" t="s">
        <v>6848</v>
      </c>
      <c r="J4246" s="996"/>
      <c r="K4246" s="999" t="s">
        <v>8221</v>
      </c>
      <c r="L4246" s="1000">
        <f t="shared" si="1003"/>
        <v>0</v>
      </c>
      <c r="M4246" s="1000">
        <f t="shared" si="1004"/>
        <v>0</v>
      </c>
      <c r="N4246" s="1724">
        <f t="shared" si="1005"/>
        <v>0</v>
      </c>
      <c r="O4246" s="1000"/>
      <c r="P4246" s="1000"/>
      <c r="Q4246" s="1000"/>
      <c r="R4246" s="1000"/>
      <c r="S4246" s="1000"/>
      <c r="T4246" s="1000"/>
      <c r="U4246" s="1000"/>
      <c r="V4246" s="1000"/>
      <c r="W4246" s="1000"/>
      <c r="X4246" s="1000"/>
      <c r="Y4246" s="1001"/>
      <c r="Z4246" s="1001" t="str">
        <f t="shared" si="1006"/>
        <v xml:space="preserve">Cap.5 Pct.1: Valoarea investitiei brute (Col.5) &gt;= Valoarea investitiei nete (Col.6), pentru Rd.(2 la n) </v>
      </c>
      <c r="AA4246" s="2205">
        <f t="shared" si="1007"/>
        <v>1</v>
      </c>
      <c r="AB4246" s="3036">
        <v>156</v>
      </c>
    </row>
    <row r="4247" spans="1:28" x14ac:dyDescent="0.25">
      <c r="A4247" s="1708">
        <f t="shared" ca="1" si="1008"/>
        <v>0</v>
      </c>
      <c r="B4247" s="1708">
        <f t="shared" si="1009"/>
        <v>10156110</v>
      </c>
      <c r="C4247" s="994">
        <v>156</v>
      </c>
      <c r="D4247" s="1796" t="s">
        <v>447</v>
      </c>
      <c r="E4247" s="994">
        <v>110</v>
      </c>
      <c r="F4247" s="995" t="s">
        <v>3974</v>
      </c>
      <c r="G4247" s="994"/>
      <c r="H4247" s="996" t="s">
        <v>345</v>
      </c>
      <c r="I4247" s="1091" t="s">
        <v>6849</v>
      </c>
      <c r="J4247" s="996"/>
      <c r="K4247" s="999" t="s">
        <v>8222</v>
      </c>
      <c r="L4247" s="1000">
        <f t="shared" si="1003"/>
        <v>0</v>
      </c>
      <c r="M4247" s="1000">
        <f t="shared" si="1004"/>
        <v>0</v>
      </c>
      <c r="N4247" s="1724">
        <f t="shared" si="1005"/>
        <v>0</v>
      </c>
      <c r="O4247" s="1000"/>
      <c r="P4247" s="1000"/>
      <c r="Q4247" s="1000"/>
      <c r="R4247" s="1000"/>
      <c r="S4247" s="1000"/>
      <c r="T4247" s="1000"/>
      <c r="U4247" s="1000"/>
      <c r="V4247" s="1000"/>
      <c r="W4247" s="1000"/>
      <c r="X4247" s="1000"/>
      <c r="Y4247" s="1001"/>
      <c r="Z4247" s="1001" t="str">
        <f t="shared" si="1006"/>
        <v xml:space="preserve">Cap.5 Pct.1: Valoarea investitiei brute (Col.5) &gt;= Valoarea investitiei nete (Col.6), pentru Rd.(2 la n) </v>
      </c>
      <c r="AA4247" s="2205">
        <f t="shared" si="1007"/>
        <v>1</v>
      </c>
      <c r="AB4247" s="3036">
        <v>156</v>
      </c>
    </row>
    <row r="4248" spans="1:28" x14ac:dyDescent="0.25">
      <c r="A4248" s="1708">
        <f t="shared" ca="1" si="1008"/>
        <v>0</v>
      </c>
      <c r="B4248" s="1708">
        <f t="shared" si="1009"/>
        <v>10156111</v>
      </c>
      <c r="C4248" s="994">
        <v>156</v>
      </c>
      <c r="D4248" s="1796" t="s">
        <v>447</v>
      </c>
      <c r="E4248" s="994">
        <v>111</v>
      </c>
      <c r="F4248" s="995" t="s">
        <v>3974</v>
      </c>
      <c r="G4248" s="994"/>
      <c r="H4248" s="996" t="s">
        <v>345</v>
      </c>
      <c r="I4248" s="1091" t="s">
        <v>6850</v>
      </c>
      <c r="J4248" s="996"/>
      <c r="K4248" s="999" t="s">
        <v>8223</v>
      </c>
      <c r="L4248" s="1000">
        <f t="shared" si="1003"/>
        <v>0</v>
      </c>
      <c r="M4248" s="1000">
        <f t="shared" si="1004"/>
        <v>0</v>
      </c>
      <c r="N4248" s="1724">
        <f t="shared" si="1005"/>
        <v>0</v>
      </c>
      <c r="O4248" s="1000"/>
      <c r="P4248" s="1000"/>
      <c r="Q4248" s="1000"/>
      <c r="R4248" s="1000"/>
      <c r="S4248" s="1000"/>
      <c r="T4248" s="1000"/>
      <c r="U4248" s="1000"/>
      <c r="V4248" s="1000"/>
      <c r="W4248" s="1000"/>
      <c r="X4248" s="1000"/>
      <c r="Y4248" s="1001"/>
      <c r="Z4248" s="1001" t="str">
        <f t="shared" si="1006"/>
        <v xml:space="preserve">Cap.5 Pct.1: Valoarea investitiei brute (Col.5) &gt;= Valoarea investitiei nete (Col.6), pentru Rd.(2 la n) </v>
      </c>
      <c r="AA4248" s="2205">
        <f t="shared" si="1007"/>
        <v>1</v>
      </c>
      <c r="AB4248" s="3036">
        <v>156</v>
      </c>
    </row>
    <row r="4249" spans="1:28" x14ac:dyDescent="0.25">
      <c r="A4249" s="1708">
        <f t="shared" ca="1" si="1008"/>
        <v>0</v>
      </c>
      <c r="B4249" s="1708">
        <f t="shared" si="1009"/>
        <v>10156112</v>
      </c>
      <c r="C4249" s="994">
        <v>156</v>
      </c>
      <c r="D4249" s="1796" t="s">
        <v>447</v>
      </c>
      <c r="E4249" s="994">
        <v>112</v>
      </c>
      <c r="F4249" s="995" t="s">
        <v>3974</v>
      </c>
      <c r="G4249" s="994"/>
      <c r="H4249" s="996" t="s">
        <v>345</v>
      </c>
      <c r="I4249" s="1091" t="s">
        <v>6851</v>
      </c>
      <c r="J4249" s="996"/>
      <c r="K4249" s="999" t="s">
        <v>8224</v>
      </c>
      <c r="L4249" s="1000">
        <f t="shared" si="1003"/>
        <v>0</v>
      </c>
      <c r="M4249" s="1000">
        <f t="shared" si="1004"/>
        <v>0</v>
      </c>
      <c r="N4249" s="1724">
        <f t="shared" si="1005"/>
        <v>0</v>
      </c>
      <c r="O4249" s="1000"/>
      <c r="P4249" s="1000"/>
      <c r="Q4249" s="1000"/>
      <c r="R4249" s="1000"/>
      <c r="S4249" s="1000"/>
      <c r="T4249" s="1000"/>
      <c r="U4249" s="1000"/>
      <c r="V4249" s="1000"/>
      <c r="W4249" s="1000"/>
      <c r="X4249" s="1000"/>
      <c r="Y4249" s="1001"/>
      <c r="Z4249" s="1001" t="str">
        <f t="shared" si="1006"/>
        <v xml:space="preserve">Cap.5 Pct.1: Valoarea investitiei brute (Col.5) &gt;= Valoarea investitiei nete (Col.6), pentru Rd.(2 la n) </v>
      </c>
      <c r="AA4249" s="2205">
        <f t="shared" si="1007"/>
        <v>1</v>
      </c>
      <c r="AB4249" s="3036">
        <v>156</v>
      </c>
    </row>
    <row r="4250" spans="1:28" x14ac:dyDescent="0.25">
      <c r="A4250" s="1708">
        <f t="shared" ca="1" si="1008"/>
        <v>0</v>
      </c>
      <c r="B4250" s="1708">
        <f t="shared" si="1009"/>
        <v>10156113</v>
      </c>
      <c r="C4250" s="994">
        <v>156</v>
      </c>
      <c r="D4250" s="1796" t="s">
        <v>447</v>
      </c>
      <c r="E4250" s="994">
        <v>113</v>
      </c>
      <c r="F4250" s="995" t="s">
        <v>3974</v>
      </c>
      <c r="G4250" s="994"/>
      <c r="H4250" s="996" t="s">
        <v>345</v>
      </c>
      <c r="I4250" s="1091" t="s">
        <v>6852</v>
      </c>
      <c r="J4250" s="996"/>
      <c r="K4250" s="999" t="s">
        <v>8225</v>
      </c>
      <c r="L4250" s="1000">
        <f t="shared" si="1003"/>
        <v>0</v>
      </c>
      <c r="M4250" s="1000">
        <f t="shared" si="1004"/>
        <v>0</v>
      </c>
      <c r="N4250" s="1724">
        <f t="shared" si="1005"/>
        <v>0</v>
      </c>
      <c r="O4250" s="1000"/>
      <c r="P4250" s="1000"/>
      <c r="Q4250" s="1000"/>
      <c r="R4250" s="1000"/>
      <c r="S4250" s="1000"/>
      <c r="T4250" s="1000"/>
      <c r="U4250" s="1000"/>
      <c r="V4250" s="1000"/>
      <c r="W4250" s="1000"/>
      <c r="X4250" s="1000"/>
      <c r="Y4250" s="1001"/>
      <c r="Z4250" s="1001" t="str">
        <f t="shared" si="1006"/>
        <v xml:space="preserve">Cap.5 Pct.1: Valoarea investitiei brute (Col.5) &gt;= Valoarea investitiei nete (Col.6), pentru Rd.(2 la n) </v>
      </c>
      <c r="AA4250" s="2205">
        <f t="shared" si="1007"/>
        <v>1</v>
      </c>
      <c r="AB4250" s="3036">
        <v>156</v>
      </c>
    </row>
    <row r="4251" spans="1:28" x14ac:dyDescent="0.25">
      <c r="A4251" s="1708">
        <f t="shared" ca="1" si="1008"/>
        <v>0</v>
      </c>
      <c r="B4251" s="1708">
        <f t="shared" si="1009"/>
        <v>10156114</v>
      </c>
      <c r="C4251" s="994">
        <v>156</v>
      </c>
      <c r="D4251" s="1796" t="s">
        <v>447</v>
      </c>
      <c r="E4251" s="994">
        <v>114</v>
      </c>
      <c r="F4251" s="995" t="s">
        <v>3974</v>
      </c>
      <c r="G4251" s="994"/>
      <c r="H4251" s="996" t="s">
        <v>345</v>
      </c>
      <c r="I4251" s="1091" t="s">
        <v>6853</v>
      </c>
      <c r="J4251" s="996"/>
      <c r="K4251" s="999" t="s">
        <v>8226</v>
      </c>
      <c r="L4251" s="1000">
        <f t="shared" si="1003"/>
        <v>0</v>
      </c>
      <c r="M4251" s="1000">
        <f t="shared" si="1004"/>
        <v>0</v>
      </c>
      <c r="N4251" s="1724">
        <f t="shared" si="1005"/>
        <v>0</v>
      </c>
      <c r="O4251" s="1000"/>
      <c r="P4251" s="1000"/>
      <c r="Q4251" s="1000"/>
      <c r="R4251" s="1000"/>
      <c r="S4251" s="1000"/>
      <c r="T4251" s="1000"/>
      <c r="U4251" s="1000"/>
      <c r="V4251" s="1000"/>
      <c r="W4251" s="1000"/>
      <c r="X4251" s="1000"/>
      <c r="Y4251" s="1001"/>
      <c r="Z4251" s="1001" t="str">
        <f t="shared" si="1006"/>
        <v xml:space="preserve">Cap.5 Pct.1: Valoarea investitiei brute (Col.5) &gt;= Valoarea investitiei nete (Col.6), pentru Rd.(2 la n) </v>
      </c>
      <c r="AA4251" s="2205">
        <f t="shared" si="1007"/>
        <v>1</v>
      </c>
      <c r="AB4251" s="3036">
        <v>156</v>
      </c>
    </row>
    <row r="4252" spans="1:28" x14ac:dyDescent="0.25">
      <c r="A4252" s="1708">
        <f t="shared" ca="1" si="1008"/>
        <v>0</v>
      </c>
      <c r="B4252" s="1708">
        <f t="shared" si="1009"/>
        <v>10156115</v>
      </c>
      <c r="C4252" s="994">
        <v>156</v>
      </c>
      <c r="D4252" s="1796" t="s">
        <v>447</v>
      </c>
      <c r="E4252" s="994">
        <v>115</v>
      </c>
      <c r="F4252" s="995" t="s">
        <v>3974</v>
      </c>
      <c r="G4252" s="994"/>
      <c r="H4252" s="996" t="s">
        <v>345</v>
      </c>
      <c r="I4252" s="1091" t="s">
        <v>6854</v>
      </c>
      <c r="J4252" s="996"/>
      <c r="K4252" s="999" t="s">
        <v>8227</v>
      </c>
      <c r="L4252" s="1000">
        <f t="shared" si="1003"/>
        <v>0</v>
      </c>
      <c r="M4252" s="1000">
        <f t="shared" si="1004"/>
        <v>0</v>
      </c>
      <c r="N4252" s="1724">
        <f t="shared" si="1005"/>
        <v>0</v>
      </c>
      <c r="O4252" s="1000"/>
      <c r="P4252" s="1000"/>
      <c r="Q4252" s="1000"/>
      <c r="R4252" s="1000"/>
      <c r="S4252" s="1000"/>
      <c r="T4252" s="1000"/>
      <c r="U4252" s="1000"/>
      <c r="V4252" s="1000"/>
      <c r="W4252" s="1000"/>
      <c r="X4252" s="1000"/>
      <c r="Y4252" s="1001"/>
      <c r="Z4252" s="1001" t="str">
        <f t="shared" si="1006"/>
        <v xml:space="preserve">Cap.5 Pct.1: Valoarea investitiei brute (Col.5) &gt;= Valoarea investitiei nete (Col.6), pentru Rd.(2 la n) </v>
      </c>
      <c r="AA4252" s="2205">
        <f t="shared" si="1007"/>
        <v>1</v>
      </c>
      <c r="AB4252" s="3036">
        <v>156</v>
      </c>
    </row>
    <row r="4253" spans="1:28" x14ac:dyDescent="0.25">
      <c r="A4253" s="1708">
        <f t="shared" ca="1" si="1008"/>
        <v>0</v>
      </c>
      <c r="B4253" s="1708">
        <f t="shared" si="1009"/>
        <v>10156116</v>
      </c>
      <c r="C4253" s="994">
        <v>156</v>
      </c>
      <c r="D4253" s="1796" t="s">
        <v>447</v>
      </c>
      <c r="E4253" s="994">
        <v>116</v>
      </c>
      <c r="F4253" s="995" t="s">
        <v>3974</v>
      </c>
      <c r="G4253" s="994"/>
      <c r="H4253" s="996" t="s">
        <v>345</v>
      </c>
      <c r="I4253" s="1091" t="s">
        <v>6855</v>
      </c>
      <c r="J4253" s="996"/>
      <c r="K4253" s="999" t="s">
        <v>8228</v>
      </c>
      <c r="L4253" s="1000">
        <f t="shared" si="1003"/>
        <v>0</v>
      </c>
      <c r="M4253" s="1000">
        <f t="shared" si="1004"/>
        <v>0</v>
      </c>
      <c r="N4253" s="1724">
        <f t="shared" si="1005"/>
        <v>0</v>
      </c>
      <c r="O4253" s="1000"/>
      <c r="P4253" s="1000"/>
      <c r="Q4253" s="1000"/>
      <c r="R4253" s="1000"/>
      <c r="S4253" s="1000"/>
      <c r="T4253" s="1000"/>
      <c r="U4253" s="1000"/>
      <c r="V4253" s="1000"/>
      <c r="W4253" s="1000"/>
      <c r="X4253" s="1000"/>
      <c r="Y4253" s="1001"/>
      <c r="Z4253" s="1001" t="str">
        <f t="shared" si="1006"/>
        <v xml:space="preserve">Cap.5 Pct.1: Valoarea investitiei brute (Col.5) &gt;= Valoarea investitiei nete (Col.6), pentru Rd.(2 la n) </v>
      </c>
      <c r="AA4253" s="2205">
        <f t="shared" si="1007"/>
        <v>1</v>
      </c>
      <c r="AB4253" s="3036">
        <v>156</v>
      </c>
    </row>
    <row r="4254" spans="1:28" x14ac:dyDescent="0.25">
      <c r="A4254" s="1708">
        <f t="shared" ca="1" si="1008"/>
        <v>0</v>
      </c>
      <c r="B4254" s="1708">
        <f t="shared" si="1009"/>
        <v>10156117</v>
      </c>
      <c r="C4254" s="994">
        <v>156</v>
      </c>
      <c r="D4254" s="1796" t="s">
        <v>447</v>
      </c>
      <c r="E4254" s="994">
        <v>117</v>
      </c>
      <c r="F4254" s="995" t="s">
        <v>3974</v>
      </c>
      <c r="G4254" s="994"/>
      <c r="H4254" s="996" t="s">
        <v>345</v>
      </c>
      <c r="I4254" s="1091" t="s">
        <v>6856</v>
      </c>
      <c r="J4254" s="996"/>
      <c r="K4254" s="999" t="s">
        <v>8229</v>
      </c>
      <c r="L4254" s="1000">
        <f t="shared" si="1003"/>
        <v>0</v>
      </c>
      <c r="M4254" s="1000">
        <f t="shared" si="1004"/>
        <v>0</v>
      </c>
      <c r="N4254" s="1724">
        <f t="shared" si="1005"/>
        <v>0</v>
      </c>
      <c r="O4254" s="1000"/>
      <c r="P4254" s="1000"/>
      <c r="Q4254" s="1000"/>
      <c r="R4254" s="1000"/>
      <c r="S4254" s="1000"/>
      <c r="T4254" s="1000"/>
      <c r="U4254" s="1000"/>
      <c r="V4254" s="1000"/>
      <c r="W4254" s="1000"/>
      <c r="X4254" s="1000"/>
      <c r="Y4254" s="1001"/>
      <c r="Z4254" s="1001" t="str">
        <f t="shared" si="1006"/>
        <v xml:space="preserve">Cap.5 Pct.1: Valoarea investitiei brute (Col.5) &gt;= Valoarea investitiei nete (Col.6), pentru Rd.(2 la n) </v>
      </c>
      <c r="AA4254" s="2205">
        <f t="shared" si="1007"/>
        <v>1</v>
      </c>
      <c r="AB4254" s="3036">
        <v>156</v>
      </c>
    </row>
    <row r="4255" spans="1:28" x14ac:dyDescent="0.25">
      <c r="A4255" s="1708">
        <f t="shared" ca="1" si="1008"/>
        <v>0</v>
      </c>
      <c r="B4255" s="1708">
        <f t="shared" si="1009"/>
        <v>10156118</v>
      </c>
      <c r="C4255" s="994">
        <v>156</v>
      </c>
      <c r="D4255" s="1796" t="s">
        <v>447</v>
      </c>
      <c r="E4255" s="994">
        <v>118</v>
      </c>
      <c r="F4255" s="995" t="s">
        <v>3974</v>
      </c>
      <c r="G4255" s="994"/>
      <c r="H4255" s="996" t="s">
        <v>345</v>
      </c>
      <c r="I4255" s="1091" t="s">
        <v>6857</v>
      </c>
      <c r="J4255" s="996"/>
      <c r="K4255" s="999" t="s">
        <v>8230</v>
      </c>
      <c r="L4255" s="1000">
        <f t="shared" si="1003"/>
        <v>0</v>
      </c>
      <c r="M4255" s="1000">
        <f t="shared" si="1004"/>
        <v>0</v>
      </c>
      <c r="N4255" s="1724">
        <f t="shared" si="1005"/>
        <v>0</v>
      </c>
      <c r="O4255" s="1000"/>
      <c r="P4255" s="1000"/>
      <c r="Q4255" s="1000"/>
      <c r="R4255" s="1000"/>
      <c r="S4255" s="1000"/>
      <c r="T4255" s="1000"/>
      <c r="U4255" s="1000"/>
      <c r="V4255" s="1000"/>
      <c r="W4255" s="1000"/>
      <c r="X4255" s="1000"/>
      <c r="Y4255" s="1001"/>
      <c r="Z4255" s="1001" t="str">
        <f t="shared" si="1006"/>
        <v xml:space="preserve">Cap.5 Pct.1: Valoarea investitiei brute (Col.5) &gt;= Valoarea investitiei nete (Col.6), pentru Rd.(2 la n) </v>
      </c>
      <c r="AA4255" s="2205">
        <f t="shared" si="1007"/>
        <v>1</v>
      </c>
      <c r="AB4255" s="3036">
        <v>156</v>
      </c>
    </row>
    <row r="4256" spans="1:28" x14ac:dyDescent="0.25">
      <c r="A4256" s="1708">
        <f t="shared" ca="1" si="1008"/>
        <v>0</v>
      </c>
      <c r="B4256" s="1708">
        <f t="shared" si="1009"/>
        <v>10156119</v>
      </c>
      <c r="C4256" s="994">
        <v>156</v>
      </c>
      <c r="D4256" s="1796" t="s">
        <v>447</v>
      </c>
      <c r="E4256" s="994">
        <v>119</v>
      </c>
      <c r="F4256" s="995" t="s">
        <v>3974</v>
      </c>
      <c r="G4256" s="994"/>
      <c r="H4256" s="996" t="s">
        <v>345</v>
      </c>
      <c r="I4256" s="1091" t="s">
        <v>6858</v>
      </c>
      <c r="J4256" s="996"/>
      <c r="K4256" s="999" t="s">
        <v>8231</v>
      </c>
      <c r="L4256" s="1000">
        <f t="shared" si="1003"/>
        <v>0</v>
      </c>
      <c r="M4256" s="1000">
        <f t="shared" si="1004"/>
        <v>0</v>
      </c>
      <c r="N4256" s="1724">
        <f t="shared" si="1005"/>
        <v>0</v>
      </c>
      <c r="O4256" s="1000"/>
      <c r="P4256" s="1000"/>
      <c r="Q4256" s="1000"/>
      <c r="R4256" s="1000"/>
      <c r="S4256" s="1000"/>
      <c r="T4256" s="1000"/>
      <c r="U4256" s="1000"/>
      <c r="V4256" s="1000"/>
      <c r="W4256" s="1000"/>
      <c r="X4256" s="1000"/>
      <c r="Y4256" s="1001"/>
      <c r="Z4256" s="1001" t="str">
        <f t="shared" si="1006"/>
        <v xml:space="preserve">Cap.5 Pct.1: Valoarea investitiei brute (Col.5) &gt;= Valoarea investitiei nete (Col.6), pentru Rd.(2 la n) </v>
      </c>
      <c r="AA4256" s="2205">
        <f t="shared" si="1007"/>
        <v>1</v>
      </c>
      <c r="AB4256" s="3036">
        <v>156</v>
      </c>
    </row>
    <row r="4257" spans="1:28" x14ac:dyDescent="0.25">
      <c r="A4257" s="1708">
        <f t="shared" ca="1" si="1008"/>
        <v>0</v>
      </c>
      <c r="B4257" s="1708">
        <f t="shared" si="1009"/>
        <v>10156120</v>
      </c>
      <c r="C4257" s="994">
        <v>156</v>
      </c>
      <c r="D4257" s="1796" t="s">
        <v>447</v>
      </c>
      <c r="E4257" s="994">
        <v>120</v>
      </c>
      <c r="F4257" s="995" t="s">
        <v>3974</v>
      </c>
      <c r="G4257" s="994"/>
      <c r="H4257" s="996" t="s">
        <v>345</v>
      </c>
      <c r="I4257" s="1091" t="s">
        <v>6859</v>
      </c>
      <c r="J4257" s="996"/>
      <c r="K4257" s="999" t="s">
        <v>8232</v>
      </c>
      <c r="L4257" s="1000">
        <f t="shared" si="1003"/>
        <v>0</v>
      </c>
      <c r="M4257" s="1000">
        <f t="shared" si="1004"/>
        <v>0</v>
      </c>
      <c r="N4257" s="1724">
        <f t="shared" si="1005"/>
        <v>0</v>
      </c>
      <c r="O4257" s="1000"/>
      <c r="P4257" s="1000"/>
      <c r="Q4257" s="1000"/>
      <c r="R4257" s="1000"/>
      <c r="S4257" s="1000"/>
      <c r="T4257" s="1000"/>
      <c r="U4257" s="1000"/>
      <c r="V4257" s="1000"/>
      <c r="W4257" s="1000"/>
      <c r="X4257" s="1000"/>
      <c r="Y4257" s="1001"/>
      <c r="Z4257" s="1001" t="str">
        <f t="shared" si="1006"/>
        <v xml:space="preserve">Cap.5 Pct.1: Valoarea investitiei brute (Col.5) &gt;= Valoarea investitiei nete (Col.6), pentru Rd.(2 la n) </v>
      </c>
      <c r="AA4257" s="2205">
        <f t="shared" si="1007"/>
        <v>1</v>
      </c>
      <c r="AB4257" s="3036">
        <v>156</v>
      </c>
    </row>
    <row r="4258" spans="1:28" x14ac:dyDescent="0.25">
      <c r="A4258" s="1708">
        <f t="shared" ca="1" si="1008"/>
        <v>0</v>
      </c>
      <c r="B4258" s="1708">
        <f t="shared" si="1009"/>
        <v>10156121</v>
      </c>
      <c r="C4258" s="994">
        <v>156</v>
      </c>
      <c r="D4258" s="1796" t="s">
        <v>447</v>
      </c>
      <c r="E4258" s="994">
        <v>121</v>
      </c>
      <c r="F4258" s="995" t="s">
        <v>3974</v>
      </c>
      <c r="G4258" s="994"/>
      <c r="H4258" s="996" t="s">
        <v>345</v>
      </c>
      <c r="I4258" s="1091" t="s">
        <v>6860</v>
      </c>
      <c r="J4258" s="996"/>
      <c r="K4258" s="999" t="s">
        <v>8233</v>
      </c>
      <c r="L4258" s="1000">
        <f t="shared" si="1003"/>
        <v>0</v>
      </c>
      <c r="M4258" s="1000">
        <f t="shared" si="1004"/>
        <v>0</v>
      </c>
      <c r="N4258" s="1724">
        <f t="shared" si="1005"/>
        <v>0</v>
      </c>
      <c r="O4258" s="1000"/>
      <c r="P4258" s="1000"/>
      <c r="Q4258" s="1000"/>
      <c r="R4258" s="1000"/>
      <c r="S4258" s="1000"/>
      <c r="T4258" s="1000"/>
      <c r="U4258" s="1000"/>
      <c r="V4258" s="1000"/>
      <c r="W4258" s="1000"/>
      <c r="X4258" s="1000"/>
      <c r="Y4258" s="1001"/>
      <c r="Z4258" s="1001" t="str">
        <f t="shared" si="1006"/>
        <v xml:space="preserve">Cap.5 Pct.1: Valoarea investitiei brute (Col.5) &gt;= Valoarea investitiei nete (Col.6), pentru Rd.(2 la n) </v>
      </c>
      <c r="AA4258" s="2205">
        <f t="shared" si="1007"/>
        <v>1</v>
      </c>
      <c r="AB4258" s="3036">
        <v>156</v>
      </c>
    </row>
    <row r="4259" spans="1:28" x14ac:dyDescent="0.25">
      <c r="A4259" s="1708">
        <f t="shared" ca="1" si="1008"/>
        <v>0</v>
      </c>
      <c r="B4259" s="1708">
        <f t="shared" si="1009"/>
        <v>10156122</v>
      </c>
      <c r="C4259" s="994">
        <v>156</v>
      </c>
      <c r="D4259" s="1796" t="s">
        <v>447</v>
      </c>
      <c r="E4259" s="994">
        <v>122</v>
      </c>
      <c r="F4259" s="995" t="s">
        <v>3974</v>
      </c>
      <c r="G4259" s="994"/>
      <c r="H4259" s="996" t="s">
        <v>345</v>
      </c>
      <c r="I4259" s="1091" t="s">
        <v>6861</v>
      </c>
      <c r="J4259" s="996"/>
      <c r="K4259" s="999" t="s">
        <v>8234</v>
      </c>
      <c r="L4259" s="1000">
        <f t="shared" si="1003"/>
        <v>0</v>
      </c>
      <c r="M4259" s="1000">
        <f t="shared" si="1004"/>
        <v>0</v>
      </c>
      <c r="N4259" s="1724">
        <f t="shared" si="1005"/>
        <v>0</v>
      </c>
      <c r="O4259" s="1000"/>
      <c r="P4259" s="1000"/>
      <c r="Q4259" s="1000"/>
      <c r="R4259" s="1000"/>
      <c r="S4259" s="1000"/>
      <c r="T4259" s="1000"/>
      <c r="U4259" s="1000"/>
      <c r="V4259" s="1000"/>
      <c r="W4259" s="1000"/>
      <c r="X4259" s="1000"/>
      <c r="Y4259" s="1001"/>
      <c r="Z4259" s="1001" t="str">
        <f t="shared" si="1006"/>
        <v xml:space="preserve">Cap.5 Pct.1: Valoarea investitiei brute (Col.5) &gt;= Valoarea investitiei nete (Col.6), pentru Rd.(2 la n) </v>
      </c>
      <c r="AA4259" s="2205">
        <f t="shared" si="1007"/>
        <v>1</v>
      </c>
      <c r="AB4259" s="3036">
        <v>156</v>
      </c>
    </row>
    <row r="4260" spans="1:28" x14ac:dyDescent="0.25">
      <c r="A4260" s="1708">
        <f t="shared" ca="1" si="1008"/>
        <v>0</v>
      </c>
      <c r="B4260" s="1708">
        <f t="shared" si="1009"/>
        <v>10156123</v>
      </c>
      <c r="C4260" s="994">
        <v>156</v>
      </c>
      <c r="D4260" s="1796" t="s">
        <v>447</v>
      </c>
      <c r="E4260" s="994">
        <v>123</v>
      </c>
      <c r="F4260" s="995" t="s">
        <v>3974</v>
      </c>
      <c r="G4260" s="994"/>
      <c r="H4260" s="996" t="s">
        <v>345</v>
      </c>
      <c r="I4260" s="1091" t="s">
        <v>6862</v>
      </c>
      <c r="J4260" s="996"/>
      <c r="K4260" s="999" t="s">
        <v>8235</v>
      </c>
      <c r="L4260" s="1000">
        <f t="shared" si="1003"/>
        <v>0</v>
      </c>
      <c r="M4260" s="1000">
        <f t="shared" si="1004"/>
        <v>0</v>
      </c>
      <c r="N4260" s="1724">
        <f t="shared" si="1005"/>
        <v>0</v>
      </c>
      <c r="O4260" s="1000"/>
      <c r="P4260" s="1000"/>
      <c r="Q4260" s="1000"/>
      <c r="R4260" s="1000"/>
      <c r="S4260" s="1000"/>
      <c r="T4260" s="1000"/>
      <c r="U4260" s="1000"/>
      <c r="V4260" s="1000"/>
      <c r="W4260" s="1000"/>
      <c r="X4260" s="1000"/>
      <c r="Y4260" s="1001"/>
      <c r="Z4260" s="1001" t="str">
        <f t="shared" si="1006"/>
        <v xml:space="preserve">Cap.5 Pct.1: Valoarea investitiei brute (Col.5) &gt;= Valoarea investitiei nete (Col.6), pentru Rd.(2 la n) </v>
      </c>
      <c r="AA4260" s="2205">
        <f t="shared" si="1007"/>
        <v>1</v>
      </c>
      <c r="AB4260" s="3036">
        <v>156</v>
      </c>
    </row>
    <row r="4261" spans="1:28" x14ac:dyDescent="0.25">
      <c r="A4261" s="1708">
        <f t="shared" ca="1" si="1008"/>
        <v>0</v>
      </c>
      <c r="B4261" s="1708">
        <f t="shared" si="1009"/>
        <v>10156124</v>
      </c>
      <c r="C4261" s="994">
        <v>156</v>
      </c>
      <c r="D4261" s="1796" t="s">
        <v>447</v>
      </c>
      <c r="E4261" s="994">
        <v>124</v>
      </c>
      <c r="F4261" s="995" t="s">
        <v>3974</v>
      </c>
      <c r="G4261" s="994"/>
      <c r="H4261" s="996" t="s">
        <v>345</v>
      </c>
      <c r="I4261" s="1091" t="s">
        <v>6863</v>
      </c>
      <c r="J4261" s="996"/>
      <c r="K4261" s="999" t="s">
        <v>8236</v>
      </c>
      <c r="L4261" s="1000">
        <f t="shared" si="1003"/>
        <v>0</v>
      </c>
      <c r="M4261" s="1000">
        <f t="shared" si="1004"/>
        <v>0</v>
      </c>
      <c r="N4261" s="1724">
        <f t="shared" si="1005"/>
        <v>0</v>
      </c>
      <c r="O4261" s="1000"/>
      <c r="P4261" s="1000"/>
      <c r="Q4261" s="1000"/>
      <c r="R4261" s="1000"/>
      <c r="S4261" s="1000"/>
      <c r="T4261" s="1000"/>
      <c r="U4261" s="1000"/>
      <c r="V4261" s="1000"/>
      <c r="W4261" s="1000"/>
      <c r="X4261" s="1000"/>
      <c r="Y4261" s="1001"/>
      <c r="Z4261" s="1001" t="str">
        <f t="shared" si="1006"/>
        <v xml:space="preserve">Cap.5 Pct.1: Valoarea investitiei brute (Col.5) &gt;= Valoarea investitiei nete (Col.6), pentru Rd.(2 la n) </v>
      </c>
      <c r="AA4261" s="2205">
        <f t="shared" si="1007"/>
        <v>1</v>
      </c>
      <c r="AB4261" s="3036">
        <v>156</v>
      </c>
    </row>
    <row r="4262" spans="1:28" x14ac:dyDescent="0.25">
      <c r="A4262" s="1708">
        <f t="shared" ca="1" si="1008"/>
        <v>0</v>
      </c>
      <c r="B4262" s="1708">
        <f t="shared" si="1009"/>
        <v>10156125</v>
      </c>
      <c r="C4262" s="994">
        <v>156</v>
      </c>
      <c r="D4262" s="1796" t="s">
        <v>447</v>
      </c>
      <c r="E4262" s="994">
        <v>125</v>
      </c>
      <c r="F4262" s="995" t="s">
        <v>3974</v>
      </c>
      <c r="G4262" s="994"/>
      <c r="H4262" s="996" t="s">
        <v>345</v>
      </c>
      <c r="I4262" s="1091" t="s">
        <v>6864</v>
      </c>
      <c r="J4262" s="996"/>
      <c r="K4262" s="999" t="s">
        <v>8237</v>
      </c>
      <c r="L4262" s="1000">
        <f t="shared" si="1003"/>
        <v>0</v>
      </c>
      <c r="M4262" s="1000">
        <f t="shared" si="1004"/>
        <v>0</v>
      </c>
      <c r="N4262" s="1724">
        <f t="shared" si="1005"/>
        <v>0</v>
      </c>
      <c r="O4262" s="1000"/>
      <c r="P4262" s="1000"/>
      <c r="Q4262" s="1000"/>
      <c r="R4262" s="1000"/>
      <c r="S4262" s="1000"/>
      <c r="T4262" s="1000"/>
      <c r="U4262" s="1000"/>
      <c r="V4262" s="1000"/>
      <c r="W4262" s="1000"/>
      <c r="X4262" s="1000"/>
      <c r="Y4262" s="1001"/>
      <c r="Z4262" s="1001" t="str">
        <f t="shared" si="1006"/>
        <v xml:space="preserve">Cap.5 Pct.1: Valoarea investitiei brute (Col.5) &gt;= Valoarea investitiei nete (Col.6), pentru Rd.(2 la n) </v>
      </c>
      <c r="AA4262" s="2205">
        <f t="shared" si="1007"/>
        <v>1</v>
      </c>
      <c r="AB4262" s="3036">
        <v>156</v>
      </c>
    </row>
    <row r="4263" spans="1:28" x14ac:dyDescent="0.25">
      <c r="A4263" s="1708">
        <f t="shared" ca="1" si="1008"/>
        <v>0</v>
      </c>
      <c r="B4263" s="1708">
        <f t="shared" si="1009"/>
        <v>10156126</v>
      </c>
      <c r="C4263" s="994">
        <v>156</v>
      </c>
      <c r="D4263" s="1796" t="s">
        <v>447</v>
      </c>
      <c r="E4263" s="994">
        <v>126</v>
      </c>
      <c r="F4263" s="995" t="s">
        <v>3974</v>
      </c>
      <c r="G4263" s="994"/>
      <c r="H4263" s="996" t="s">
        <v>345</v>
      </c>
      <c r="I4263" s="1091" t="s">
        <v>6865</v>
      </c>
      <c r="J4263" s="996"/>
      <c r="K4263" s="999" t="s">
        <v>8238</v>
      </c>
      <c r="L4263" s="1000">
        <f t="shared" si="1003"/>
        <v>0</v>
      </c>
      <c r="M4263" s="1000">
        <f t="shared" si="1004"/>
        <v>0</v>
      </c>
      <c r="N4263" s="1724">
        <f t="shared" si="1005"/>
        <v>0</v>
      </c>
      <c r="O4263" s="1000"/>
      <c r="P4263" s="1000"/>
      <c r="Q4263" s="1000"/>
      <c r="R4263" s="1000"/>
      <c r="S4263" s="1000"/>
      <c r="T4263" s="1000"/>
      <c r="U4263" s="1000"/>
      <c r="V4263" s="1000"/>
      <c r="W4263" s="1000"/>
      <c r="X4263" s="1000"/>
      <c r="Y4263" s="1001"/>
      <c r="Z4263" s="1001" t="str">
        <f t="shared" si="1006"/>
        <v xml:space="preserve">Cap.5 Pct.1: Valoarea investitiei brute (Col.5) &gt;= Valoarea investitiei nete (Col.6), pentru Rd.(2 la n) </v>
      </c>
      <c r="AA4263" s="2205">
        <f t="shared" si="1007"/>
        <v>1</v>
      </c>
      <c r="AB4263" s="3036">
        <v>156</v>
      </c>
    </row>
    <row r="4264" spans="1:28" x14ac:dyDescent="0.25">
      <c r="A4264" s="1708">
        <f t="shared" ca="1" si="1008"/>
        <v>0</v>
      </c>
      <c r="B4264" s="1708">
        <f t="shared" si="1009"/>
        <v>10156127</v>
      </c>
      <c r="C4264" s="994">
        <v>156</v>
      </c>
      <c r="D4264" s="1796" t="s">
        <v>447</v>
      </c>
      <c r="E4264" s="994">
        <v>127</v>
      </c>
      <c r="F4264" s="995" t="s">
        <v>3974</v>
      </c>
      <c r="G4264" s="994"/>
      <c r="H4264" s="996" t="s">
        <v>345</v>
      </c>
      <c r="I4264" s="1091" t="s">
        <v>6866</v>
      </c>
      <c r="J4264" s="996"/>
      <c r="K4264" s="999" t="s">
        <v>8239</v>
      </c>
      <c r="L4264" s="1000">
        <f t="shared" si="1003"/>
        <v>0</v>
      </c>
      <c r="M4264" s="1000">
        <f t="shared" si="1004"/>
        <v>0</v>
      </c>
      <c r="N4264" s="1724">
        <f t="shared" si="1005"/>
        <v>0</v>
      </c>
      <c r="O4264" s="1000"/>
      <c r="P4264" s="1000"/>
      <c r="Q4264" s="1000"/>
      <c r="R4264" s="1000"/>
      <c r="S4264" s="1000"/>
      <c r="T4264" s="1000"/>
      <c r="U4264" s="1000"/>
      <c r="V4264" s="1000"/>
      <c r="W4264" s="1000"/>
      <c r="X4264" s="1000"/>
      <c r="Y4264" s="1001"/>
      <c r="Z4264" s="1001" t="str">
        <f t="shared" si="1006"/>
        <v xml:space="preserve">Cap.5 Pct.1: Valoarea investitiei brute (Col.5) &gt;= Valoarea investitiei nete (Col.6), pentru Rd.(2 la n) </v>
      </c>
      <c r="AA4264" s="2205">
        <f t="shared" si="1007"/>
        <v>1</v>
      </c>
      <c r="AB4264" s="3036">
        <v>156</v>
      </c>
    </row>
    <row r="4265" spans="1:28" x14ac:dyDescent="0.25">
      <c r="A4265" s="1708">
        <f t="shared" ca="1" si="1008"/>
        <v>0</v>
      </c>
      <c r="B4265" s="1708">
        <f t="shared" si="1009"/>
        <v>10156128</v>
      </c>
      <c r="C4265" s="994">
        <v>156</v>
      </c>
      <c r="D4265" s="1796" t="s">
        <v>447</v>
      </c>
      <c r="E4265" s="994">
        <v>128</v>
      </c>
      <c r="F4265" s="995" t="s">
        <v>3974</v>
      </c>
      <c r="G4265" s="994"/>
      <c r="H4265" s="996" t="s">
        <v>345</v>
      </c>
      <c r="I4265" s="1091" t="s">
        <v>6867</v>
      </c>
      <c r="J4265" s="996"/>
      <c r="K4265" s="999" t="s">
        <v>8240</v>
      </c>
      <c r="L4265" s="1000">
        <f t="shared" si="1003"/>
        <v>0</v>
      </c>
      <c r="M4265" s="1000">
        <f t="shared" si="1004"/>
        <v>0</v>
      </c>
      <c r="N4265" s="1724">
        <f t="shared" si="1005"/>
        <v>0</v>
      </c>
      <c r="O4265" s="1000"/>
      <c r="P4265" s="1000"/>
      <c r="Q4265" s="1000"/>
      <c r="R4265" s="1000"/>
      <c r="S4265" s="1000"/>
      <c r="T4265" s="1000"/>
      <c r="U4265" s="1000"/>
      <c r="V4265" s="1000"/>
      <c r="W4265" s="1000"/>
      <c r="X4265" s="1000"/>
      <c r="Y4265" s="1001"/>
      <c r="Z4265" s="1001" t="str">
        <f t="shared" si="1006"/>
        <v xml:space="preserve">Cap.5 Pct.1: Valoarea investitiei brute (Col.5) &gt;= Valoarea investitiei nete (Col.6), pentru Rd.(2 la n) </v>
      </c>
      <c r="AA4265" s="2205">
        <f t="shared" si="1007"/>
        <v>1</v>
      </c>
      <c r="AB4265" s="3036">
        <v>156</v>
      </c>
    </row>
    <row r="4266" spans="1:28" x14ac:dyDescent="0.25">
      <c r="A4266" s="1708">
        <f t="shared" ca="1" si="1008"/>
        <v>0</v>
      </c>
      <c r="B4266" s="1708">
        <f t="shared" si="1009"/>
        <v>10156129</v>
      </c>
      <c r="C4266" s="994">
        <v>156</v>
      </c>
      <c r="D4266" s="1796" t="s">
        <v>447</v>
      </c>
      <c r="E4266" s="994">
        <v>129</v>
      </c>
      <c r="F4266" s="995" t="s">
        <v>3974</v>
      </c>
      <c r="G4266" s="994"/>
      <c r="H4266" s="996" t="s">
        <v>345</v>
      </c>
      <c r="I4266" s="1091" t="s">
        <v>6868</v>
      </c>
      <c r="J4266" s="996"/>
      <c r="K4266" s="999" t="s">
        <v>8241</v>
      </c>
      <c r="L4266" s="1000">
        <f t="shared" ref="L4266:L4329" si="1010">IF(BM830="",0,BM830)</f>
        <v>0</v>
      </c>
      <c r="M4266" s="1000">
        <f t="shared" ref="M4266:M4329" si="1011">IF(BN830="",0,BN830)</f>
        <v>0</v>
      </c>
      <c r="N4266" s="1724">
        <f t="shared" ref="N4266:N4329" si="1012">IF(L4266&gt;=M4266,0,1)</f>
        <v>0</v>
      </c>
      <c r="O4266" s="1000"/>
      <c r="P4266" s="1000"/>
      <c r="Q4266" s="1000"/>
      <c r="R4266" s="1000"/>
      <c r="S4266" s="1000"/>
      <c r="T4266" s="1000"/>
      <c r="U4266" s="1000"/>
      <c r="V4266" s="1000"/>
      <c r="W4266" s="1000"/>
      <c r="X4266" s="1000"/>
      <c r="Y4266" s="1001"/>
      <c r="Z4266" s="1001" t="str">
        <f t="shared" si="1006"/>
        <v xml:space="preserve">Cap.5 Pct.1: Valoarea investitiei brute (Col.5) &gt;= Valoarea investitiei nete (Col.6), pentru Rd.(2 la n) </v>
      </c>
      <c r="AA4266" s="2205">
        <f t="shared" si="1007"/>
        <v>1</v>
      </c>
      <c r="AB4266" s="3036">
        <v>156</v>
      </c>
    </row>
    <row r="4267" spans="1:28" x14ac:dyDescent="0.25">
      <c r="A4267" s="1708">
        <f t="shared" ca="1" si="1008"/>
        <v>0</v>
      </c>
      <c r="B4267" s="1708">
        <f t="shared" si="1009"/>
        <v>10156130</v>
      </c>
      <c r="C4267" s="994">
        <v>156</v>
      </c>
      <c r="D4267" s="1796" t="s">
        <v>447</v>
      </c>
      <c r="E4267" s="994">
        <v>130</v>
      </c>
      <c r="F4267" s="995" t="s">
        <v>3974</v>
      </c>
      <c r="G4267" s="994"/>
      <c r="H4267" s="996" t="s">
        <v>345</v>
      </c>
      <c r="I4267" s="1091" t="s">
        <v>6869</v>
      </c>
      <c r="J4267" s="996"/>
      <c r="K4267" s="999" t="s">
        <v>8242</v>
      </c>
      <c r="L4267" s="1000">
        <f t="shared" si="1010"/>
        <v>0</v>
      </c>
      <c r="M4267" s="1000">
        <f t="shared" si="1011"/>
        <v>0</v>
      </c>
      <c r="N4267" s="1724">
        <f t="shared" si="1012"/>
        <v>0</v>
      </c>
      <c r="O4267" s="1000"/>
      <c r="P4267" s="1000"/>
      <c r="Q4267" s="1000"/>
      <c r="R4267" s="1000"/>
      <c r="S4267" s="1000"/>
      <c r="T4267" s="1000"/>
      <c r="U4267" s="1000"/>
      <c r="V4267" s="1000"/>
      <c r="W4267" s="1000"/>
      <c r="X4267" s="1000"/>
      <c r="Y4267" s="1001"/>
      <c r="Z4267" s="1001" t="str">
        <f t="shared" si="1006"/>
        <v xml:space="preserve">Cap.5 Pct.1: Valoarea investitiei brute (Col.5) &gt;= Valoarea investitiei nete (Col.6), pentru Rd.(2 la n) </v>
      </c>
      <c r="AA4267" s="2205">
        <f t="shared" si="1007"/>
        <v>1</v>
      </c>
      <c r="AB4267" s="3036">
        <v>156</v>
      </c>
    </row>
    <row r="4268" spans="1:28" x14ac:dyDescent="0.25">
      <c r="A4268" s="1708">
        <f t="shared" ca="1" si="1008"/>
        <v>0</v>
      </c>
      <c r="B4268" s="1708">
        <f t="shared" si="1009"/>
        <v>10156131</v>
      </c>
      <c r="C4268" s="994">
        <v>156</v>
      </c>
      <c r="D4268" s="1796" t="s">
        <v>447</v>
      </c>
      <c r="E4268" s="994">
        <v>131</v>
      </c>
      <c r="F4268" s="995" t="s">
        <v>3974</v>
      </c>
      <c r="G4268" s="994"/>
      <c r="H4268" s="996" t="s">
        <v>345</v>
      </c>
      <c r="I4268" s="1091" t="s">
        <v>6870</v>
      </c>
      <c r="J4268" s="996"/>
      <c r="K4268" s="999" t="s">
        <v>8243</v>
      </c>
      <c r="L4268" s="1000">
        <f t="shared" si="1010"/>
        <v>0</v>
      </c>
      <c r="M4268" s="1000">
        <f t="shared" si="1011"/>
        <v>0</v>
      </c>
      <c r="N4268" s="1724">
        <f t="shared" si="1012"/>
        <v>0</v>
      </c>
      <c r="O4268" s="1000"/>
      <c r="P4268" s="1000"/>
      <c r="Q4268" s="1000"/>
      <c r="R4268" s="1000"/>
      <c r="S4268" s="1000"/>
      <c r="T4268" s="1000"/>
      <c r="U4268" s="1000"/>
      <c r="V4268" s="1000"/>
      <c r="W4268" s="1000"/>
      <c r="X4268" s="1000"/>
      <c r="Y4268" s="1001"/>
      <c r="Z4268" s="1001" t="str">
        <f t="shared" ref="Z4268:Z4331" si="1013">Z4267</f>
        <v xml:space="preserve">Cap.5 Pct.1: Valoarea investitiei brute (Col.5) &gt;= Valoarea investitiei nete (Col.6), pentru Rd.(2 la n) </v>
      </c>
      <c r="AA4268" s="2205">
        <f t="shared" si="1007"/>
        <v>1</v>
      </c>
      <c r="AB4268" s="3036">
        <v>156</v>
      </c>
    </row>
    <row r="4269" spans="1:28" x14ac:dyDescent="0.25">
      <c r="A4269" s="1708">
        <f t="shared" ca="1" si="1008"/>
        <v>0</v>
      </c>
      <c r="B4269" s="1708">
        <f t="shared" si="1009"/>
        <v>10156132</v>
      </c>
      <c r="C4269" s="994">
        <v>156</v>
      </c>
      <c r="D4269" s="1796" t="s">
        <v>447</v>
      </c>
      <c r="E4269" s="994">
        <v>132</v>
      </c>
      <c r="F4269" s="995" t="s">
        <v>3974</v>
      </c>
      <c r="G4269" s="994"/>
      <c r="H4269" s="996" t="s">
        <v>345</v>
      </c>
      <c r="I4269" s="1091" t="s">
        <v>6871</v>
      </c>
      <c r="J4269" s="996"/>
      <c r="K4269" s="999" t="s">
        <v>8244</v>
      </c>
      <c r="L4269" s="1000">
        <f t="shared" si="1010"/>
        <v>0</v>
      </c>
      <c r="M4269" s="1000">
        <f t="shared" si="1011"/>
        <v>0</v>
      </c>
      <c r="N4269" s="1724">
        <f t="shared" si="1012"/>
        <v>0</v>
      </c>
      <c r="O4269" s="1000"/>
      <c r="P4269" s="1000"/>
      <c r="Q4269" s="1000"/>
      <c r="R4269" s="1000"/>
      <c r="S4269" s="1000"/>
      <c r="T4269" s="1000"/>
      <c r="U4269" s="1000"/>
      <c r="V4269" s="1000"/>
      <c r="W4269" s="1000"/>
      <c r="X4269" s="1000"/>
      <c r="Y4269" s="1001"/>
      <c r="Z4269" s="1001" t="str">
        <f t="shared" si="1013"/>
        <v xml:space="preserve">Cap.5 Pct.1: Valoarea investitiei brute (Col.5) &gt;= Valoarea investitiei nete (Col.6), pentru Rd.(2 la n) </v>
      </c>
      <c r="AA4269" s="2205">
        <f t="shared" si="1007"/>
        <v>1</v>
      </c>
      <c r="AB4269" s="3036">
        <v>156</v>
      </c>
    </row>
    <row r="4270" spans="1:28" x14ac:dyDescent="0.25">
      <c r="A4270" s="1708">
        <f t="shared" ca="1" si="1008"/>
        <v>0</v>
      </c>
      <c r="B4270" s="1708">
        <f t="shared" si="1009"/>
        <v>10156133</v>
      </c>
      <c r="C4270" s="994">
        <v>156</v>
      </c>
      <c r="D4270" s="1796" t="s">
        <v>447</v>
      </c>
      <c r="E4270" s="994">
        <v>133</v>
      </c>
      <c r="F4270" s="995" t="s">
        <v>3974</v>
      </c>
      <c r="G4270" s="994"/>
      <c r="H4270" s="996" t="s">
        <v>345</v>
      </c>
      <c r="I4270" s="1091" t="s">
        <v>6872</v>
      </c>
      <c r="J4270" s="996"/>
      <c r="K4270" s="999" t="s">
        <v>8245</v>
      </c>
      <c r="L4270" s="1000">
        <f t="shared" si="1010"/>
        <v>0</v>
      </c>
      <c r="M4270" s="1000">
        <f t="shared" si="1011"/>
        <v>0</v>
      </c>
      <c r="N4270" s="1724">
        <f t="shared" si="1012"/>
        <v>0</v>
      </c>
      <c r="O4270" s="1000"/>
      <c r="P4270" s="1000"/>
      <c r="Q4270" s="1000"/>
      <c r="R4270" s="1000"/>
      <c r="S4270" s="1000"/>
      <c r="T4270" s="1000"/>
      <c r="U4270" s="1000"/>
      <c r="V4270" s="1000"/>
      <c r="W4270" s="1000"/>
      <c r="X4270" s="1000"/>
      <c r="Y4270" s="1001"/>
      <c r="Z4270" s="1001" t="str">
        <f t="shared" si="1013"/>
        <v xml:space="preserve">Cap.5 Pct.1: Valoarea investitiei brute (Col.5) &gt;= Valoarea investitiei nete (Col.6), pentru Rd.(2 la n) </v>
      </c>
      <c r="AA4270" s="2205">
        <f t="shared" si="1007"/>
        <v>1</v>
      </c>
      <c r="AB4270" s="3036">
        <v>156</v>
      </c>
    </row>
    <row r="4271" spans="1:28" x14ac:dyDescent="0.25">
      <c r="A4271" s="1708">
        <f t="shared" ca="1" si="1008"/>
        <v>0</v>
      </c>
      <c r="B4271" s="1708">
        <f t="shared" si="1009"/>
        <v>10156134</v>
      </c>
      <c r="C4271" s="994">
        <v>156</v>
      </c>
      <c r="D4271" s="1796" t="s">
        <v>447</v>
      </c>
      <c r="E4271" s="994">
        <v>134</v>
      </c>
      <c r="F4271" s="995" t="s">
        <v>3974</v>
      </c>
      <c r="G4271" s="994"/>
      <c r="H4271" s="996" t="s">
        <v>345</v>
      </c>
      <c r="I4271" s="1091" t="s">
        <v>6873</v>
      </c>
      <c r="J4271" s="996"/>
      <c r="K4271" s="999" t="s">
        <v>8246</v>
      </c>
      <c r="L4271" s="1000">
        <f t="shared" si="1010"/>
        <v>0</v>
      </c>
      <c r="M4271" s="1000">
        <f t="shared" si="1011"/>
        <v>0</v>
      </c>
      <c r="N4271" s="1724">
        <f t="shared" si="1012"/>
        <v>0</v>
      </c>
      <c r="O4271" s="1000"/>
      <c r="P4271" s="1000"/>
      <c r="Q4271" s="1000"/>
      <c r="R4271" s="1000"/>
      <c r="S4271" s="1000"/>
      <c r="T4271" s="1000"/>
      <c r="U4271" s="1000"/>
      <c r="V4271" s="1000"/>
      <c r="W4271" s="1000"/>
      <c r="X4271" s="1000"/>
      <c r="Y4271" s="1001"/>
      <c r="Z4271" s="1001" t="str">
        <f t="shared" si="1013"/>
        <v xml:space="preserve">Cap.5 Pct.1: Valoarea investitiei brute (Col.5) &gt;= Valoarea investitiei nete (Col.6), pentru Rd.(2 la n) </v>
      </c>
      <c r="AA4271" s="2205">
        <f t="shared" si="1007"/>
        <v>1</v>
      </c>
      <c r="AB4271" s="3036">
        <v>156</v>
      </c>
    </row>
    <row r="4272" spans="1:28" x14ac:dyDescent="0.25">
      <c r="A4272" s="1708">
        <f t="shared" ca="1" si="1008"/>
        <v>0</v>
      </c>
      <c r="B4272" s="1708">
        <f t="shared" si="1009"/>
        <v>10156135</v>
      </c>
      <c r="C4272" s="994">
        <v>156</v>
      </c>
      <c r="D4272" s="1796" t="s">
        <v>447</v>
      </c>
      <c r="E4272" s="994">
        <v>135</v>
      </c>
      <c r="F4272" s="995" t="s">
        <v>3974</v>
      </c>
      <c r="G4272" s="994"/>
      <c r="H4272" s="996" t="s">
        <v>345</v>
      </c>
      <c r="I4272" s="1091" t="s">
        <v>6874</v>
      </c>
      <c r="J4272" s="996"/>
      <c r="K4272" s="999" t="s">
        <v>8247</v>
      </c>
      <c r="L4272" s="1000">
        <f t="shared" si="1010"/>
        <v>0</v>
      </c>
      <c r="M4272" s="1000">
        <f t="shared" si="1011"/>
        <v>0</v>
      </c>
      <c r="N4272" s="1724">
        <f t="shared" si="1012"/>
        <v>0</v>
      </c>
      <c r="O4272" s="1000"/>
      <c r="P4272" s="1000"/>
      <c r="Q4272" s="1000"/>
      <c r="R4272" s="1000"/>
      <c r="S4272" s="1000"/>
      <c r="T4272" s="1000"/>
      <c r="U4272" s="1000"/>
      <c r="V4272" s="1000"/>
      <c r="W4272" s="1000"/>
      <c r="X4272" s="1000"/>
      <c r="Y4272" s="1001"/>
      <c r="Z4272" s="1001" t="str">
        <f t="shared" si="1013"/>
        <v xml:space="preserve">Cap.5 Pct.1: Valoarea investitiei brute (Col.5) &gt;= Valoarea investitiei nete (Col.6), pentru Rd.(2 la n) </v>
      </c>
      <c r="AA4272" s="2205">
        <f t="shared" si="1007"/>
        <v>1</v>
      </c>
      <c r="AB4272" s="3036">
        <v>156</v>
      </c>
    </row>
    <row r="4273" spans="1:28" x14ac:dyDescent="0.25">
      <c r="A4273" s="1708">
        <f t="shared" ca="1" si="1008"/>
        <v>0</v>
      </c>
      <c r="B4273" s="1708">
        <f t="shared" si="1009"/>
        <v>10156136</v>
      </c>
      <c r="C4273" s="994">
        <v>156</v>
      </c>
      <c r="D4273" s="1796" t="s">
        <v>447</v>
      </c>
      <c r="E4273" s="994">
        <v>136</v>
      </c>
      <c r="F4273" s="995" t="s">
        <v>3974</v>
      </c>
      <c r="G4273" s="994"/>
      <c r="H4273" s="996" t="s">
        <v>345</v>
      </c>
      <c r="I4273" s="1091" t="s">
        <v>6875</v>
      </c>
      <c r="J4273" s="996"/>
      <c r="K4273" s="999" t="s">
        <v>8248</v>
      </c>
      <c r="L4273" s="1000">
        <f t="shared" si="1010"/>
        <v>0</v>
      </c>
      <c r="M4273" s="1000">
        <f t="shared" si="1011"/>
        <v>0</v>
      </c>
      <c r="N4273" s="1724">
        <f t="shared" si="1012"/>
        <v>0</v>
      </c>
      <c r="O4273" s="1000"/>
      <c r="P4273" s="1000"/>
      <c r="Q4273" s="1000"/>
      <c r="R4273" s="1000"/>
      <c r="S4273" s="1000"/>
      <c r="T4273" s="1000"/>
      <c r="U4273" s="1000"/>
      <c r="V4273" s="1000"/>
      <c r="W4273" s="1000"/>
      <c r="X4273" s="1000"/>
      <c r="Y4273" s="1001"/>
      <c r="Z4273" s="1001" t="str">
        <f t="shared" si="1013"/>
        <v xml:space="preserve">Cap.5 Pct.1: Valoarea investitiei brute (Col.5) &gt;= Valoarea investitiei nete (Col.6), pentru Rd.(2 la n) </v>
      </c>
      <c r="AA4273" s="2205">
        <f t="shared" si="1007"/>
        <v>1</v>
      </c>
      <c r="AB4273" s="3036">
        <v>156</v>
      </c>
    </row>
    <row r="4274" spans="1:28" x14ac:dyDescent="0.25">
      <c r="A4274" s="1708">
        <f t="shared" ca="1" si="1008"/>
        <v>0</v>
      </c>
      <c r="B4274" s="1708">
        <f t="shared" si="1009"/>
        <v>10156137</v>
      </c>
      <c r="C4274" s="994">
        <v>156</v>
      </c>
      <c r="D4274" s="1796" t="s">
        <v>447</v>
      </c>
      <c r="E4274" s="994">
        <v>137</v>
      </c>
      <c r="F4274" s="995" t="s">
        <v>3974</v>
      </c>
      <c r="G4274" s="994"/>
      <c r="H4274" s="996" t="s">
        <v>345</v>
      </c>
      <c r="I4274" s="1091" t="s">
        <v>6876</v>
      </c>
      <c r="J4274" s="996"/>
      <c r="K4274" s="999" t="s">
        <v>8249</v>
      </c>
      <c r="L4274" s="1000">
        <f t="shared" si="1010"/>
        <v>0</v>
      </c>
      <c r="M4274" s="1000">
        <f t="shared" si="1011"/>
        <v>0</v>
      </c>
      <c r="N4274" s="1724">
        <f t="shared" si="1012"/>
        <v>0</v>
      </c>
      <c r="O4274" s="1000"/>
      <c r="P4274" s="1000"/>
      <c r="Q4274" s="1000"/>
      <c r="R4274" s="1000"/>
      <c r="S4274" s="1000"/>
      <c r="T4274" s="1000"/>
      <c r="U4274" s="1000"/>
      <c r="V4274" s="1000"/>
      <c r="W4274" s="1000"/>
      <c r="X4274" s="1000"/>
      <c r="Y4274" s="1001"/>
      <c r="Z4274" s="1001" t="str">
        <f t="shared" si="1013"/>
        <v xml:space="preserve">Cap.5 Pct.1: Valoarea investitiei brute (Col.5) &gt;= Valoarea investitiei nete (Col.6), pentru Rd.(2 la n) </v>
      </c>
      <c r="AA4274" s="2205">
        <f t="shared" si="1007"/>
        <v>1</v>
      </c>
      <c r="AB4274" s="3036">
        <v>156</v>
      </c>
    </row>
    <row r="4275" spans="1:28" x14ac:dyDescent="0.25">
      <c r="A4275" s="1708">
        <f t="shared" ca="1" si="1008"/>
        <v>0</v>
      </c>
      <c r="B4275" s="1708">
        <f t="shared" si="1009"/>
        <v>10156138</v>
      </c>
      <c r="C4275" s="994">
        <v>156</v>
      </c>
      <c r="D4275" s="1796" t="s">
        <v>447</v>
      </c>
      <c r="E4275" s="994">
        <v>138</v>
      </c>
      <c r="F4275" s="995" t="s">
        <v>3974</v>
      </c>
      <c r="G4275" s="994"/>
      <c r="H4275" s="996" t="s">
        <v>345</v>
      </c>
      <c r="I4275" s="1091" t="s">
        <v>6877</v>
      </c>
      <c r="J4275" s="996"/>
      <c r="K4275" s="999" t="s">
        <v>8250</v>
      </c>
      <c r="L4275" s="1000">
        <f t="shared" si="1010"/>
        <v>0</v>
      </c>
      <c r="M4275" s="1000">
        <f t="shared" si="1011"/>
        <v>0</v>
      </c>
      <c r="N4275" s="1724">
        <f t="shared" si="1012"/>
        <v>0</v>
      </c>
      <c r="O4275" s="1000"/>
      <c r="P4275" s="1000"/>
      <c r="Q4275" s="1000"/>
      <c r="R4275" s="1000"/>
      <c r="S4275" s="1000"/>
      <c r="T4275" s="1000"/>
      <c r="U4275" s="1000"/>
      <c r="V4275" s="1000"/>
      <c r="W4275" s="1000"/>
      <c r="X4275" s="1000"/>
      <c r="Y4275" s="1001"/>
      <c r="Z4275" s="1001" t="str">
        <f t="shared" si="1013"/>
        <v xml:space="preserve">Cap.5 Pct.1: Valoarea investitiei brute (Col.5) &gt;= Valoarea investitiei nete (Col.6), pentru Rd.(2 la n) </v>
      </c>
      <c r="AA4275" s="2205">
        <f t="shared" si="1007"/>
        <v>1</v>
      </c>
      <c r="AB4275" s="3036">
        <v>156</v>
      </c>
    </row>
    <row r="4276" spans="1:28" x14ac:dyDescent="0.25">
      <c r="A4276" s="1708">
        <f t="shared" ca="1" si="1008"/>
        <v>0</v>
      </c>
      <c r="B4276" s="1708">
        <f t="shared" si="1009"/>
        <v>10156139</v>
      </c>
      <c r="C4276" s="994">
        <v>156</v>
      </c>
      <c r="D4276" s="1796" t="s">
        <v>447</v>
      </c>
      <c r="E4276" s="994">
        <v>139</v>
      </c>
      <c r="F4276" s="995" t="s">
        <v>3974</v>
      </c>
      <c r="G4276" s="994"/>
      <c r="H4276" s="996" t="s">
        <v>345</v>
      </c>
      <c r="I4276" s="1091" t="s">
        <v>6878</v>
      </c>
      <c r="J4276" s="996"/>
      <c r="K4276" s="999" t="s">
        <v>8251</v>
      </c>
      <c r="L4276" s="1000">
        <f t="shared" si="1010"/>
        <v>0</v>
      </c>
      <c r="M4276" s="1000">
        <f t="shared" si="1011"/>
        <v>0</v>
      </c>
      <c r="N4276" s="1724">
        <f t="shared" si="1012"/>
        <v>0</v>
      </c>
      <c r="O4276" s="1000"/>
      <c r="P4276" s="1000"/>
      <c r="Q4276" s="1000"/>
      <c r="R4276" s="1000"/>
      <c r="S4276" s="1000"/>
      <c r="T4276" s="1000"/>
      <c r="U4276" s="1000"/>
      <c r="V4276" s="1000"/>
      <c r="W4276" s="1000"/>
      <c r="X4276" s="1000"/>
      <c r="Y4276" s="1001"/>
      <c r="Z4276" s="1001" t="str">
        <f t="shared" si="1013"/>
        <v xml:space="preserve">Cap.5 Pct.1: Valoarea investitiei brute (Col.5) &gt;= Valoarea investitiei nete (Col.6), pentru Rd.(2 la n) </v>
      </c>
      <c r="AA4276" s="2205">
        <f t="shared" si="1007"/>
        <v>1</v>
      </c>
      <c r="AB4276" s="3036">
        <v>156</v>
      </c>
    </row>
    <row r="4277" spans="1:28" x14ac:dyDescent="0.25">
      <c r="A4277" s="1708">
        <f t="shared" ca="1" si="1008"/>
        <v>0</v>
      </c>
      <c r="B4277" s="1708">
        <f t="shared" si="1009"/>
        <v>10156140</v>
      </c>
      <c r="C4277" s="994">
        <v>156</v>
      </c>
      <c r="D4277" s="1796" t="s">
        <v>447</v>
      </c>
      <c r="E4277" s="994">
        <v>140</v>
      </c>
      <c r="F4277" s="995" t="s">
        <v>3974</v>
      </c>
      <c r="G4277" s="994"/>
      <c r="H4277" s="996" t="s">
        <v>345</v>
      </c>
      <c r="I4277" s="1091" t="s">
        <v>6879</v>
      </c>
      <c r="J4277" s="996"/>
      <c r="K4277" s="999" t="s">
        <v>8252</v>
      </c>
      <c r="L4277" s="1000">
        <f t="shared" si="1010"/>
        <v>0</v>
      </c>
      <c r="M4277" s="1000">
        <f t="shared" si="1011"/>
        <v>0</v>
      </c>
      <c r="N4277" s="1724">
        <f t="shared" si="1012"/>
        <v>0</v>
      </c>
      <c r="O4277" s="1000"/>
      <c r="P4277" s="1000"/>
      <c r="Q4277" s="1000"/>
      <c r="R4277" s="1000"/>
      <c r="S4277" s="1000"/>
      <c r="T4277" s="1000"/>
      <c r="U4277" s="1000"/>
      <c r="V4277" s="1000"/>
      <c r="W4277" s="1000"/>
      <c r="X4277" s="1000"/>
      <c r="Y4277" s="1001"/>
      <c r="Z4277" s="1001" t="str">
        <f t="shared" si="1013"/>
        <v xml:space="preserve">Cap.5 Pct.1: Valoarea investitiei brute (Col.5) &gt;= Valoarea investitiei nete (Col.6), pentru Rd.(2 la n) </v>
      </c>
      <c r="AA4277" s="2205">
        <f t="shared" si="1007"/>
        <v>1</v>
      </c>
      <c r="AB4277" s="3036">
        <v>156</v>
      </c>
    </row>
    <row r="4278" spans="1:28" x14ac:dyDescent="0.25">
      <c r="A4278" s="1708">
        <f t="shared" ca="1" si="1008"/>
        <v>0</v>
      </c>
      <c r="B4278" s="1708">
        <f t="shared" si="1009"/>
        <v>10156141</v>
      </c>
      <c r="C4278" s="994">
        <v>156</v>
      </c>
      <c r="D4278" s="1796" t="s">
        <v>447</v>
      </c>
      <c r="E4278" s="994">
        <v>141</v>
      </c>
      <c r="F4278" s="995" t="s">
        <v>3974</v>
      </c>
      <c r="G4278" s="994"/>
      <c r="H4278" s="996" t="s">
        <v>345</v>
      </c>
      <c r="I4278" s="1091" t="s">
        <v>6880</v>
      </c>
      <c r="J4278" s="996"/>
      <c r="K4278" s="999" t="s">
        <v>8253</v>
      </c>
      <c r="L4278" s="1000">
        <f t="shared" si="1010"/>
        <v>0</v>
      </c>
      <c r="M4278" s="1000">
        <f t="shared" si="1011"/>
        <v>0</v>
      </c>
      <c r="N4278" s="1724">
        <f t="shared" si="1012"/>
        <v>0</v>
      </c>
      <c r="O4278" s="1000"/>
      <c r="P4278" s="1000"/>
      <c r="Q4278" s="1000"/>
      <c r="R4278" s="1000"/>
      <c r="S4278" s="1000"/>
      <c r="T4278" s="1000"/>
      <c r="U4278" s="1000"/>
      <c r="V4278" s="1000"/>
      <c r="W4278" s="1000"/>
      <c r="X4278" s="1000"/>
      <c r="Y4278" s="1001"/>
      <c r="Z4278" s="1001" t="str">
        <f t="shared" si="1013"/>
        <v xml:space="preserve">Cap.5 Pct.1: Valoarea investitiei brute (Col.5) &gt;= Valoarea investitiei nete (Col.6), pentru Rd.(2 la n) </v>
      </c>
      <c r="AA4278" s="2205">
        <f t="shared" si="1007"/>
        <v>1</v>
      </c>
      <c r="AB4278" s="3036">
        <v>156</v>
      </c>
    </row>
    <row r="4279" spans="1:28" x14ac:dyDescent="0.25">
      <c r="A4279" s="1708">
        <f t="shared" ca="1" si="1008"/>
        <v>0</v>
      </c>
      <c r="B4279" s="1708">
        <f t="shared" si="1009"/>
        <v>10156142</v>
      </c>
      <c r="C4279" s="994">
        <v>156</v>
      </c>
      <c r="D4279" s="1796" t="s">
        <v>447</v>
      </c>
      <c r="E4279" s="994">
        <v>142</v>
      </c>
      <c r="F4279" s="995" t="s">
        <v>3974</v>
      </c>
      <c r="G4279" s="994"/>
      <c r="H4279" s="996" t="s">
        <v>345</v>
      </c>
      <c r="I4279" s="1091" t="s">
        <v>6881</v>
      </c>
      <c r="J4279" s="996"/>
      <c r="K4279" s="999" t="s">
        <v>8254</v>
      </c>
      <c r="L4279" s="1000">
        <f t="shared" si="1010"/>
        <v>0</v>
      </c>
      <c r="M4279" s="1000">
        <f t="shared" si="1011"/>
        <v>0</v>
      </c>
      <c r="N4279" s="1724">
        <f t="shared" si="1012"/>
        <v>0</v>
      </c>
      <c r="O4279" s="1000"/>
      <c r="P4279" s="1000"/>
      <c r="Q4279" s="1000"/>
      <c r="R4279" s="1000"/>
      <c r="S4279" s="1000"/>
      <c r="T4279" s="1000"/>
      <c r="U4279" s="1000"/>
      <c r="V4279" s="1000"/>
      <c r="W4279" s="1000"/>
      <c r="X4279" s="1000"/>
      <c r="Y4279" s="1001"/>
      <c r="Z4279" s="1001" t="str">
        <f t="shared" si="1013"/>
        <v xml:space="preserve">Cap.5 Pct.1: Valoarea investitiei brute (Col.5) &gt;= Valoarea investitiei nete (Col.6), pentru Rd.(2 la n) </v>
      </c>
      <c r="AA4279" s="2205">
        <f t="shared" si="1007"/>
        <v>1</v>
      </c>
      <c r="AB4279" s="3036">
        <v>156</v>
      </c>
    </row>
    <row r="4280" spans="1:28" x14ac:dyDescent="0.25">
      <c r="A4280" s="1708">
        <f t="shared" ca="1" si="1008"/>
        <v>0</v>
      </c>
      <c r="B4280" s="1708">
        <f t="shared" si="1009"/>
        <v>10156143</v>
      </c>
      <c r="C4280" s="994">
        <v>156</v>
      </c>
      <c r="D4280" s="1796" t="s">
        <v>447</v>
      </c>
      <c r="E4280" s="994">
        <v>143</v>
      </c>
      <c r="F4280" s="995" t="s">
        <v>3974</v>
      </c>
      <c r="G4280" s="994"/>
      <c r="H4280" s="996" t="s">
        <v>345</v>
      </c>
      <c r="I4280" s="1091" t="s">
        <v>6882</v>
      </c>
      <c r="J4280" s="996"/>
      <c r="K4280" s="999" t="s">
        <v>8255</v>
      </c>
      <c r="L4280" s="1000">
        <f t="shared" si="1010"/>
        <v>0</v>
      </c>
      <c r="M4280" s="1000">
        <f t="shared" si="1011"/>
        <v>0</v>
      </c>
      <c r="N4280" s="1724">
        <f t="shared" si="1012"/>
        <v>0</v>
      </c>
      <c r="O4280" s="1000"/>
      <c r="P4280" s="1000"/>
      <c r="Q4280" s="1000"/>
      <c r="R4280" s="1000"/>
      <c r="S4280" s="1000"/>
      <c r="T4280" s="1000"/>
      <c r="U4280" s="1000"/>
      <c r="V4280" s="1000"/>
      <c r="W4280" s="1000"/>
      <c r="X4280" s="1000"/>
      <c r="Y4280" s="1001"/>
      <c r="Z4280" s="1001" t="str">
        <f t="shared" si="1013"/>
        <v xml:space="preserve">Cap.5 Pct.1: Valoarea investitiei brute (Col.5) &gt;= Valoarea investitiei nete (Col.6), pentru Rd.(2 la n) </v>
      </c>
      <c r="AA4280" s="2205">
        <f t="shared" si="1007"/>
        <v>1</v>
      </c>
      <c r="AB4280" s="3036">
        <v>156</v>
      </c>
    </row>
    <row r="4281" spans="1:28" x14ac:dyDescent="0.25">
      <c r="A4281" s="1708">
        <f t="shared" ca="1" si="1008"/>
        <v>0</v>
      </c>
      <c r="B4281" s="1708">
        <f t="shared" si="1009"/>
        <v>10156144</v>
      </c>
      <c r="C4281" s="994">
        <v>156</v>
      </c>
      <c r="D4281" s="1796" t="s">
        <v>447</v>
      </c>
      <c r="E4281" s="994">
        <v>144</v>
      </c>
      <c r="F4281" s="995" t="s">
        <v>3974</v>
      </c>
      <c r="G4281" s="994"/>
      <c r="H4281" s="996" t="s">
        <v>345</v>
      </c>
      <c r="I4281" s="1091" t="s">
        <v>6883</v>
      </c>
      <c r="J4281" s="996"/>
      <c r="K4281" s="999" t="s">
        <v>8256</v>
      </c>
      <c r="L4281" s="1000">
        <f t="shared" si="1010"/>
        <v>0</v>
      </c>
      <c r="M4281" s="1000">
        <f t="shared" si="1011"/>
        <v>0</v>
      </c>
      <c r="N4281" s="1724">
        <f t="shared" si="1012"/>
        <v>0</v>
      </c>
      <c r="O4281" s="1000"/>
      <c r="P4281" s="1000"/>
      <c r="Q4281" s="1000"/>
      <c r="R4281" s="1000"/>
      <c r="S4281" s="1000"/>
      <c r="T4281" s="1000"/>
      <c r="U4281" s="1000"/>
      <c r="V4281" s="1000"/>
      <c r="W4281" s="1000"/>
      <c r="X4281" s="1000"/>
      <c r="Y4281" s="1001"/>
      <c r="Z4281" s="1001" t="str">
        <f t="shared" si="1013"/>
        <v xml:space="preserve">Cap.5 Pct.1: Valoarea investitiei brute (Col.5) &gt;= Valoarea investitiei nete (Col.6), pentru Rd.(2 la n) </v>
      </c>
      <c r="AA4281" s="2205">
        <f t="shared" si="1007"/>
        <v>1</v>
      </c>
      <c r="AB4281" s="3036">
        <v>156</v>
      </c>
    </row>
    <row r="4282" spans="1:28" x14ac:dyDescent="0.25">
      <c r="A4282" s="1708">
        <f t="shared" ca="1" si="1008"/>
        <v>0</v>
      </c>
      <c r="B4282" s="1708">
        <f t="shared" si="1009"/>
        <v>10156145</v>
      </c>
      <c r="C4282" s="994">
        <v>156</v>
      </c>
      <c r="D4282" s="1796" t="s">
        <v>447</v>
      </c>
      <c r="E4282" s="994">
        <v>145</v>
      </c>
      <c r="F4282" s="995" t="s">
        <v>3974</v>
      </c>
      <c r="G4282" s="994"/>
      <c r="H4282" s="996" t="s">
        <v>345</v>
      </c>
      <c r="I4282" s="1091" t="s">
        <v>6884</v>
      </c>
      <c r="J4282" s="996"/>
      <c r="K4282" s="999" t="s">
        <v>8257</v>
      </c>
      <c r="L4282" s="1000">
        <f t="shared" si="1010"/>
        <v>0</v>
      </c>
      <c r="M4282" s="1000">
        <f t="shared" si="1011"/>
        <v>0</v>
      </c>
      <c r="N4282" s="1724">
        <f t="shared" si="1012"/>
        <v>0</v>
      </c>
      <c r="O4282" s="1000"/>
      <c r="P4282" s="1000"/>
      <c r="Q4282" s="1000"/>
      <c r="R4282" s="1000"/>
      <c r="S4282" s="1000"/>
      <c r="T4282" s="1000"/>
      <c r="U4282" s="1000"/>
      <c r="V4282" s="1000"/>
      <c r="W4282" s="1000"/>
      <c r="X4282" s="1000"/>
      <c r="Y4282" s="1001"/>
      <c r="Z4282" s="1001" t="str">
        <f t="shared" si="1013"/>
        <v xml:space="preserve">Cap.5 Pct.1: Valoarea investitiei brute (Col.5) &gt;= Valoarea investitiei nete (Col.6), pentru Rd.(2 la n) </v>
      </c>
      <c r="AA4282" s="2205">
        <f t="shared" si="1007"/>
        <v>1</v>
      </c>
      <c r="AB4282" s="3036">
        <v>156</v>
      </c>
    </row>
    <row r="4283" spans="1:28" x14ac:dyDescent="0.25">
      <c r="A4283" s="1708">
        <f t="shared" ca="1" si="1008"/>
        <v>0</v>
      </c>
      <c r="B4283" s="1708">
        <f t="shared" si="1009"/>
        <v>10156146</v>
      </c>
      <c r="C4283" s="994">
        <v>156</v>
      </c>
      <c r="D4283" s="1796" t="s">
        <v>447</v>
      </c>
      <c r="E4283" s="994">
        <v>146</v>
      </c>
      <c r="F4283" s="995" t="s">
        <v>3974</v>
      </c>
      <c r="G4283" s="994"/>
      <c r="H4283" s="996" t="s">
        <v>345</v>
      </c>
      <c r="I4283" s="1091" t="s">
        <v>6885</v>
      </c>
      <c r="J4283" s="996"/>
      <c r="K4283" s="999" t="s">
        <v>8258</v>
      </c>
      <c r="L4283" s="1000">
        <f t="shared" si="1010"/>
        <v>0</v>
      </c>
      <c r="M4283" s="1000">
        <f t="shared" si="1011"/>
        <v>0</v>
      </c>
      <c r="N4283" s="1724">
        <f t="shared" si="1012"/>
        <v>0</v>
      </c>
      <c r="O4283" s="1000"/>
      <c r="P4283" s="1000"/>
      <c r="Q4283" s="1000"/>
      <c r="R4283" s="1000"/>
      <c r="S4283" s="1000"/>
      <c r="T4283" s="1000"/>
      <c r="U4283" s="1000"/>
      <c r="V4283" s="1000"/>
      <c r="W4283" s="1000"/>
      <c r="X4283" s="1000"/>
      <c r="Y4283" s="1001"/>
      <c r="Z4283" s="1001" t="str">
        <f t="shared" si="1013"/>
        <v xml:space="preserve">Cap.5 Pct.1: Valoarea investitiei brute (Col.5) &gt;= Valoarea investitiei nete (Col.6), pentru Rd.(2 la n) </v>
      </c>
      <c r="AA4283" s="2205">
        <f t="shared" ref="AA4283:AA4346" si="1014">COUNTIF(B:B,B4283)</f>
        <v>1</v>
      </c>
      <c r="AB4283" s="3036">
        <v>156</v>
      </c>
    </row>
    <row r="4284" spans="1:28" x14ac:dyDescent="0.25">
      <c r="A4284" s="1708">
        <f t="shared" ca="1" si="1008"/>
        <v>0</v>
      </c>
      <c r="B4284" s="1708">
        <f t="shared" si="1009"/>
        <v>10156147</v>
      </c>
      <c r="C4284" s="994">
        <v>156</v>
      </c>
      <c r="D4284" s="1796" t="s">
        <v>447</v>
      </c>
      <c r="E4284" s="994">
        <v>147</v>
      </c>
      <c r="F4284" s="995" t="s">
        <v>3974</v>
      </c>
      <c r="G4284" s="994"/>
      <c r="H4284" s="996" t="s">
        <v>345</v>
      </c>
      <c r="I4284" s="1091" t="s">
        <v>6886</v>
      </c>
      <c r="J4284" s="996"/>
      <c r="K4284" s="999" t="s">
        <v>8259</v>
      </c>
      <c r="L4284" s="1000">
        <f t="shared" si="1010"/>
        <v>0</v>
      </c>
      <c r="M4284" s="1000">
        <f t="shared" si="1011"/>
        <v>0</v>
      </c>
      <c r="N4284" s="1724">
        <f t="shared" si="1012"/>
        <v>0</v>
      </c>
      <c r="O4284" s="1000"/>
      <c r="P4284" s="1000"/>
      <c r="Q4284" s="1000"/>
      <c r="R4284" s="1000"/>
      <c r="S4284" s="1000"/>
      <c r="T4284" s="1000"/>
      <c r="U4284" s="1000"/>
      <c r="V4284" s="1000"/>
      <c r="W4284" s="1000"/>
      <c r="X4284" s="1000"/>
      <c r="Y4284" s="1001"/>
      <c r="Z4284" s="1001" t="str">
        <f t="shared" si="1013"/>
        <v xml:space="preserve">Cap.5 Pct.1: Valoarea investitiei brute (Col.5) &gt;= Valoarea investitiei nete (Col.6), pentru Rd.(2 la n) </v>
      </c>
      <c r="AA4284" s="2205">
        <f t="shared" si="1014"/>
        <v>1</v>
      </c>
      <c r="AB4284" s="3036">
        <v>156</v>
      </c>
    </row>
    <row r="4285" spans="1:28" x14ac:dyDescent="0.25">
      <c r="A4285" s="1708">
        <f t="shared" ca="1" si="1008"/>
        <v>0</v>
      </c>
      <c r="B4285" s="1708">
        <f t="shared" si="1009"/>
        <v>10156148</v>
      </c>
      <c r="C4285" s="994">
        <v>156</v>
      </c>
      <c r="D4285" s="1796" t="s">
        <v>447</v>
      </c>
      <c r="E4285" s="994">
        <v>148</v>
      </c>
      <c r="F4285" s="995" t="s">
        <v>3974</v>
      </c>
      <c r="G4285" s="994"/>
      <c r="H4285" s="996" t="s">
        <v>345</v>
      </c>
      <c r="I4285" s="1091" t="s">
        <v>6887</v>
      </c>
      <c r="J4285" s="996"/>
      <c r="K4285" s="999" t="s">
        <v>8260</v>
      </c>
      <c r="L4285" s="1000">
        <f t="shared" si="1010"/>
        <v>0</v>
      </c>
      <c r="M4285" s="1000">
        <f t="shared" si="1011"/>
        <v>0</v>
      </c>
      <c r="N4285" s="1724">
        <f t="shared" si="1012"/>
        <v>0</v>
      </c>
      <c r="O4285" s="1000"/>
      <c r="P4285" s="1000"/>
      <c r="Q4285" s="1000"/>
      <c r="R4285" s="1000"/>
      <c r="S4285" s="1000"/>
      <c r="T4285" s="1000"/>
      <c r="U4285" s="1000"/>
      <c r="V4285" s="1000"/>
      <c r="W4285" s="1000"/>
      <c r="X4285" s="1000"/>
      <c r="Y4285" s="1001"/>
      <c r="Z4285" s="1001" t="str">
        <f t="shared" si="1013"/>
        <v xml:space="preserve">Cap.5 Pct.1: Valoarea investitiei brute (Col.5) &gt;= Valoarea investitiei nete (Col.6), pentru Rd.(2 la n) </v>
      </c>
      <c r="AA4285" s="2205">
        <f t="shared" si="1014"/>
        <v>1</v>
      </c>
      <c r="AB4285" s="3036">
        <v>156</v>
      </c>
    </row>
    <row r="4286" spans="1:28" x14ac:dyDescent="0.25">
      <c r="A4286" s="1708">
        <f t="shared" ca="1" si="1008"/>
        <v>0</v>
      </c>
      <c r="B4286" s="1708">
        <f t="shared" si="1009"/>
        <v>10156149</v>
      </c>
      <c r="C4286" s="994">
        <v>156</v>
      </c>
      <c r="D4286" s="1796" t="s">
        <v>447</v>
      </c>
      <c r="E4286" s="994">
        <v>149</v>
      </c>
      <c r="F4286" s="995" t="s">
        <v>3974</v>
      </c>
      <c r="G4286" s="994"/>
      <c r="H4286" s="996" t="s">
        <v>345</v>
      </c>
      <c r="I4286" s="1091" t="s">
        <v>6888</v>
      </c>
      <c r="J4286" s="996"/>
      <c r="K4286" s="999" t="s">
        <v>8261</v>
      </c>
      <c r="L4286" s="1000">
        <f t="shared" si="1010"/>
        <v>0</v>
      </c>
      <c r="M4286" s="1000">
        <f t="shared" si="1011"/>
        <v>0</v>
      </c>
      <c r="N4286" s="1724">
        <f t="shared" si="1012"/>
        <v>0</v>
      </c>
      <c r="O4286" s="1000"/>
      <c r="P4286" s="1000"/>
      <c r="Q4286" s="1000"/>
      <c r="R4286" s="1000"/>
      <c r="S4286" s="1000"/>
      <c r="T4286" s="1000"/>
      <c r="U4286" s="1000"/>
      <c r="V4286" s="1000"/>
      <c r="W4286" s="1000"/>
      <c r="X4286" s="1000"/>
      <c r="Y4286" s="1001"/>
      <c r="Z4286" s="1001" t="str">
        <f t="shared" si="1013"/>
        <v xml:space="preserve">Cap.5 Pct.1: Valoarea investitiei brute (Col.5) &gt;= Valoarea investitiei nete (Col.6), pentru Rd.(2 la n) </v>
      </c>
      <c r="AA4286" s="2205">
        <f t="shared" si="1014"/>
        <v>1</v>
      </c>
      <c r="AB4286" s="3036">
        <v>156</v>
      </c>
    </row>
    <row r="4287" spans="1:28" x14ac:dyDescent="0.25">
      <c r="A4287" s="1708">
        <f t="shared" ca="1" si="1008"/>
        <v>0</v>
      </c>
      <c r="B4287" s="1708">
        <f t="shared" si="1009"/>
        <v>10156150</v>
      </c>
      <c r="C4287" s="994">
        <v>156</v>
      </c>
      <c r="D4287" s="1796" t="s">
        <v>447</v>
      </c>
      <c r="E4287" s="994">
        <v>150</v>
      </c>
      <c r="F4287" s="995" t="s">
        <v>3974</v>
      </c>
      <c r="G4287" s="994"/>
      <c r="H4287" s="996" t="s">
        <v>345</v>
      </c>
      <c r="I4287" s="1091" t="s">
        <v>6889</v>
      </c>
      <c r="J4287" s="996"/>
      <c r="K4287" s="999" t="s">
        <v>8262</v>
      </c>
      <c r="L4287" s="1000">
        <f t="shared" si="1010"/>
        <v>0</v>
      </c>
      <c r="M4287" s="1000">
        <f t="shared" si="1011"/>
        <v>0</v>
      </c>
      <c r="N4287" s="1724">
        <f t="shared" si="1012"/>
        <v>0</v>
      </c>
      <c r="O4287" s="1000"/>
      <c r="P4287" s="1000"/>
      <c r="Q4287" s="1000"/>
      <c r="R4287" s="1000"/>
      <c r="S4287" s="1000"/>
      <c r="T4287" s="1000"/>
      <c r="U4287" s="1000"/>
      <c r="V4287" s="1000"/>
      <c r="W4287" s="1000"/>
      <c r="X4287" s="1000"/>
      <c r="Y4287" s="1001"/>
      <c r="Z4287" s="1001" t="str">
        <f t="shared" si="1013"/>
        <v xml:space="preserve">Cap.5 Pct.1: Valoarea investitiei brute (Col.5) &gt;= Valoarea investitiei nete (Col.6), pentru Rd.(2 la n) </v>
      </c>
      <c r="AA4287" s="2205">
        <f t="shared" si="1014"/>
        <v>1</v>
      </c>
      <c r="AB4287" s="3036">
        <v>156</v>
      </c>
    </row>
    <row r="4288" spans="1:28" x14ac:dyDescent="0.25">
      <c r="A4288" s="1708">
        <f t="shared" ca="1" si="1008"/>
        <v>0</v>
      </c>
      <c r="B4288" s="1708">
        <f t="shared" si="1009"/>
        <v>10156151</v>
      </c>
      <c r="C4288" s="994">
        <v>156</v>
      </c>
      <c r="D4288" s="1796" t="s">
        <v>447</v>
      </c>
      <c r="E4288" s="994">
        <v>151</v>
      </c>
      <c r="F4288" s="995" t="s">
        <v>3974</v>
      </c>
      <c r="G4288" s="994"/>
      <c r="H4288" s="996" t="s">
        <v>345</v>
      </c>
      <c r="I4288" s="1091" t="s">
        <v>6890</v>
      </c>
      <c r="J4288" s="996"/>
      <c r="K4288" s="999" t="s">
        <v>8263</v>
      </c>
      <c r="L4288" s="1000">
        <f t="shared" si="1010"/>
        <v>0</v>
      </c>
      <c r="M4288" s="1000">
        <f t="shared" si="1011"/>
        <v>0</v>
      </c>
      <c r="N4288" s="1724">
        <f t="shared" si="1012"/>
        <v>0</v>
      </c>
      <c r="O4288" s="1000"/>
      <c r="P4288" s="1000"/>
      <c r="Q4288" s="1000"/>
      <c r="R4288" s="1000"/>
      <c r="S4288" s="1000"/>
      <c r="T4288" s="1000"/>
      <c r="U4288" s="1000"/>
      <c r="V4288" s="1000"/>
      <c r="W4288" s="1000"/>
      <c r="X4288" s="1000"/>
      <c r="Y4288" s="1001"/>
      <c r="Z4288" s="1001" t="str">
        <f t="shared" si="1013"/>
        <v xml:space="preserve">Cap.5 Pct.1: Valoarea investitiei brute (Col.5) &gt;= Valoarea investitiei nete (Col.6), pentru Rd.(2 la n) </v>
      </c>
      <c r="AA4288" s="2205">
        <f t="shared" si="1014"/>
        <v>1</v>
      </c>
      <c r="AB4288" s="3036">
        <v>156</v>
      </c>
    </row>
    <row r="4289" spans="1:28" x14ac:dyDescent="0.25">
      <c r="A4289" s="1708">
        <f t="shared" ref="A4289:A4352" ca="1" si="1015">IF(D4289="DA",IF(ISERROR(N4289),A4288+1,IF(N4289=1,A4288+1,A4288)),A4288)</f>
        <v>0</v>
      </c>
      <c r="B4289" s="1708">
        <f t="shared" si="1009"/>
        <v>10156152</v>
      </c>
      <c r="C4289" s="994">
        <v>156</v>
      </c>
      <c r="D4289" s="1796" t="s">
        <v>447</v>
      </c>
      <c r="E4289" s="994">
        <v>152</v>
      </c>
      <c r="F4289" s="995" t="s">
        <v>3974</v>
      </c>
      <c r="G4289" s="994"/>
      <c r="H4289" s="996" t="s">
        <v>345</v>
      </c>
      <c r="I4289" s="1091" t="s">
        <v>6891</v>
      </c>
      <c r="J4289" s="996"/>
      <c r="K4289" s="999" t="s">
        <v>8264</v>
      </c>
      <c r="L4289" s="1000">
        <f t="shared" si="1010"/>
        <v>0</v>
      </c>
      <c r="M4289" s="1000">
        <f t="shared" si="1011"/>
        <v>0</v>
      </c>
      <c r="N4289" s="1724">
        <f t="shared" si="1012"/>
        <v>0</v>
      </c>
      <c r="O4289" s="1000"/>
      <c r="P4289" s="1000"/>
      <c r="Q4289" s="1000"/>
      <c r="R4289" s="1000"/>
      <c r="S4289" s="1000"/>
      <c r="T4289" s="1000"/>
      <c r="U4289" s="1000"/>
      <c r="V4289" s="1000"/>
      <c r="W4289" s="1000"/>
      <c r="X4289" s="1000"/>
      <c r="Y4289" s="1001"/>
      <c r="Z4289" s="1001" t="str">
        <f t="shared" si="1013"/>
        <v xml:space="preserve">Cap.5 Pct.1: Valoarea investitiei brute (Col.5) &gt;= Valoarea investitiei nete (Col.6), pentru Rd.(2 la n) </v>
      </c>
      <c r="AA4289" s="2205">
        <f t="shared" si="1014"/>
        <v>1</v>
      </c>
      <c r="AB4289" s="3036">
        <v>156</v>
      </c>
    </row>
    <row r="4290" spans="1:28" x14ac:dyDescent="0.25">
      <c r="A4290" s="1708">
        <f t="shared" ca="1" si="1015"/>
        <v>0</v>
      </c>
      <c r="B4290" s="1708">
        <f t="shared" si="1009"/>
        <v>10156153</v>
      </c>
      <c r="C4290" s="994">
        <v>156</v>
      </c>
      <c r="D4290" s="1796" t="s">
        <v>447</v>
      </c>
      <c r="E4290" s="994">
        <v>153</v>
      </c>
      <c r="F4290" s="995" t="s">
        <v>3974</v>
      </c>
      <c r="G4290" s="994"/>
      <c r="H4290" s="996" t="s">
        <v>345</v>
      </c>
      <c r="I4290" s="1091" t="s">
        <v>6892</v>
      </c>
      <c r="J4290" s="996"/>
      <c r="K4290" s="999" t="s">
        <v>8265</v>
      </c>
      <c r="L4290" s="1000">
        <f t="shared" si="1010"/>
        <v>0</v>
      </c>
      <c r="M4290" s="1000">
        <f t="shared" si="1011"/>
        <v>0</v>
      </c>
      <c r="N4290" s="1724">
        <f t="shared" si="1012"/>
        <v>0</v>
      </c>
      <c r="O4290" s="1000"/>
      <c r="P4290" s="1000"/>
      <c r="Q4290" s="1000"/>
      <c r="R4290" s="1000"/>
      <c r="S4290" s="1000"/>
      <c r="T4290" s="1000"/>
      <c r="U4290" s="1000"/>
      <c r="V4290" s="1000"/>
      <c r="W4290" s="1000"/>
      <c r="X4290" s="1000"/>
      <c r="Y4290" s="1001"/>
      <c r="Z4290" s="1001" t="str">
        <f t="shared" si="1013"/>
        <v xml:space="preserve">Cap.5 Pct.1: Valoarea investitiei brute (Col.5) &gt;= Valoarea investitiei nete (Col.6), pentru Rd.(2 la n) </v>
      </c>
      <c r="AA4290" s="2205">
        <f t="shared" si="1014"/>
        <v>1</v>
      </c>
      <c r="AB4290" s="3036">
        <v>156</v>
      </c>
    </row>
    <row r="4291" spans="1:28" x14ac:dyDescent="0.25">
      <c r="A4291" s="1708">
        <f t="shared" ca="1" si="1015"/>
        <v>0</v>
      </c>
      <c r="B4291" s="1708">
        <f t="shared" si="1009"/>
        <v>10156154</v>
      </c>
      <c r="C4291" s="994">
        <v>156</v>
      </c>
      <c r="D4291" s="1796" t="s">
        <v>447</v>
      </c>
      <c r="E4291" s="994">
        <v>154</v>
      </c>
      <c r="F4291" s="995" t="s">
        <v>3974</v>
      </c>
      <c r="G4291" s="994"/>
      <c r="H4291" s="996" t="s">
        <v>345</v>
      </c>
      <c r="I4291" s="1091" t="s">
        <v>6893</v>
      </c>
      <c r="J4291" s="996"/>
      <c r="K4291" s="999" t="s">
        <v>8266</v>
      </c>
      <c r="L4291" s="1000">
        <f t="shared" si="1010"/>
        <v>0</v>
      </c>
      <c r="M4291" s="1000">
        <f t="shared" si="1011"/>
        <v>0</v>
      </c>
      <c r="N4291" s="1724">
        <f t="shared" si="1012"/>
        <v>0</v>
      </c>
      <c r="O4291" s="1000"/>
      <c r="P4291" s="1000"/>
      <c r="Q4291" s="1000"/>
      <c r="R4291" s="1000"/>
      <c r="S4291" s="1000"/>
      <c r="T4291" s="1000"/>
      <c r="U4291" s="1000"/>
      <c r="V4291" s="1000"/>
      <c r="W4291" s="1000"/>
      <c r="X4291" s="1000"/>
      <c r="Y4291" s="1001"/>
      <c r="Z4291" s="1001" t="str">
        <f t="shared" si="1013"/>
        <v xml:space="preserve">Cap.5 Pct.1: Valoarea investitiei brute (Col.5) &gt;= Valoarea investitiei nete (Col.6), pentru Rd.(2 la n) </v>
      </c>
      <c r="AA4291" s="2205">
        <f t="shared" si="1014"/>
        <v>1</v>
      </c>
      <c r="AB4291" s="3036">
        <v>156</v>
      </c>
    </row>
    <row r="4292" spans="1:28" x14ac:dyDescent="0.25">
      <c r="A4292" s="1708">
        <f t="shared" ca="1" si="1015"/>
        <v>0</v>
      </c>
      <c r="B4292" s="1708">
        <f t="shared" si="1009"/>
        <v>10156155</v>
      </c>
      <c r="C4292" s="994">
        <v>156</v>
      </c>
      <c r="D4292" s="1796" t="s">
        <v>447</v>
      </c>
      <c r="E4292" s="994">
        <v>155</v>
      </c>
      <c r="F4292" s="995" t="s">
        <v>3974</v>
      </c>
      <c r="G4292" s="994"/>
      <c r="H4292" s="996" t="s">
        <v>345</v>
      </c>
      <c r="I4292" s="1091" t="s">
        <v>6894</v>
      </c>
      <c r="J4292" s="996"/>
      <c r="K4292" s="999" t="s">
        <v>8267</v>
      </c>
      <c r="L4292" s="1000">
        <f t="shared" si="1010"/>
        <v>0</v>
      </c>
      <c r="M4292" s="1000">
        <f t="shared" si="1011"/>
        <v>0</v>
      </c>
      <c r="N4292" s="1724">
        <f t="shared" si="1012"/>
        <v>0</v>
      </c>
      <c r="O4292" s="1000"/>
      <c r="P4292" s="1000"/>
      <c r="Q4292" s="1000"/>
      <c r="R4292" s="1000"/>
      <c r="S4292" s="1000"/>
      <c r="T4292" s="1000"/>
      <c r="U4292" s="1000"/>
      <c r="V4292" s="1000"/>
      <c r="W4292" s="1000"/>
      <c r="X4292" s="1000"/>
      <c r="Y4292" s="1001"/>
      <c r="Z4292" s="1001" t="str">
        <f t="shared" si="1013"/>
        <v xml:space="preserve">Cap.5 Pct.1: Valoarea investitiei brute (Col.5) &gt;= Valoarea investitiei nete (Col.6), pentru Rd.(2 la n) </v>
      </c>
      <c r="AA4292" s="2205">
        <f t="shared" si="1014"/>
        <v>1</v>
      </c>
      <c r="AB4292" s="3036">
        <v>156</v>
      </c>
    </row>
    <row r="4293" spans="1:28" x14ac:dyDescent="0.25">
      <c r="A4293" s="1708">
        <f t="shared" ca="1" si="1015"/>
        <v>0</v>
      </c>
      <c r="B4293" s="1708">
        <f t="shared" si="1009"/>
        <v>10156156</v>
      </c>
      <c r="C4293" s="994">
        <v>156</v>
      </c>
      <c r="D4293" s="1796" t="s">
        <v>447</v>
      </c>
      <c r="E4293" s="994">
        <v>156</v>
      </c>
      <c r="F4293" s="995" t="s">
        <v>3974</v>
      </c>
      <c r="G4293" s="994"/>
      <c r="H4293" s="996" t="s">
        <v>345</v>
      </c>
      <c r="I4293" s="1091" t="s">
        <v>6895</v>
      </c>
      <c r="J4293" s="996"/>
      <c r="K4293" s="999" t="s">
        <v>8268</v>
      </c>
      <c r="L4293" s="1000">
        <f t="shared" si="1010"/>
        <v>0</v>
      </c>
      <c r="M4293" s="1000">
        <f t="shared" si="1011"/>
        <v>0</v>
      </c>
      <c r="N4293" s="1724">
        <f t="shared" si="1012"/>
        <v>0</v>
      </c>
      <c r="O4293" s="1000"/>
      <c r="P4293" s="1000"/>
      <c r="Q4293" s="1000"/>
      <c r="R4293" s="1000"/>
      <c r="S4293" s="1000"/>
      <c r="T4293" s="1000"/>
      <c r="U4293" s="1000"/>
      <c r="V4293" s="1000"/>
      <c r="W4293" s="1000"/>
      <c r="X4293" s="1000"/>
      <c r="Y4293" s="1001"/>
      <c r="Z4293" s="1001" t="str">
        <f t="shared" si="1013"/>
        <v xml:space="preserve">Cap.5 Pct.1: Valoarea investitiei brute (Col.5) &gt;= Valoarea investitiei nete (Col.6), pentru Rd.(2 la n) </v>
      </c>
      <c r="AA4293" s="2205">
        <f t="shared" si="1014"/>
        <v>1</v>
      </c>
      <c r="AB4293" s="3036">
        <v>156</v>
      </c>
    </row>
    <row r="4294" spans="1:28" x14ac:dyDescent="0.25">
      <c r="A4294" s="1708">
        <f t="shared" ca="1" si="1015"/>
        <v>0</v>
      </c>
      <c r="B4294" s="1708">
        <f t="shared" si="1009"/>
        <v>10156157</v>
      </c>
      <c r="C4294" s="994">
        <v>156</v>
      </c>
      <c r="D4294" s="1796" t="s">
        <v>447</v>
      </c>
      <c r="E4294" s="994">
        <v>157</v>
      </c>
      <c r="F4294" s="995" t="s">
        <v>3974</v>
      </c>
      <c r="G4294" s="994"/>
      <c r="H4294" s="996" t="s">
        <v>345</v>
      </c>
      <c r="I4294" s="1091" t="s">
        <v>6896</v>
      </c>
      <c r="J4294" s="996"/>
      <c r="K4294" s="999" t="s">
        <v>8269</v>
      </c>
      <c r="L4294" s="1000">
        <f t="shared" si="1010"/>
        <v>0</v>
      </c>
      <c r="M4294" s="1000">
        <f t="shared" si="1011"/>
        <v>0</v>
      </c>
      <c r="N4294" s="1724">
        <f t="shared" si="1012"/>
        <v>0</v>
      </c>
      <c r="O4294" s="1000"/>
      <c r="P4294" s="1000"/>
      <c r="Q4294" s="1000"/>
      <c r="R4294" s="1000"/>
      <c r="S4294" s="1000"/>
      <c r="T4294" s="1000"/>
      <c r="U4294" s="1000"/>
      <c r="V4294" s="1000"/>
      <c r="W4294" s="1000"/>
      <c r="X4294" s="1000"/>
      <c r="Y4294" s="1001"/>
      <c r="Z4294" s="1001" t="str">
        <f t="shared" si="1013"/>
        <v xml:space="preserve">Cap.5 Pct.1: Valoarea investitiei brute (Col.5) &gt;= Valoarea investitiei nete (Col.6), pentru Rd.(2 la n) </v>
      </c>
      <c r="AA4294" s="2205">
        <f t="shared" si="1014"/>
        <v>1</v>
      </c>
      <c r="AB4294" s="3036">
        <v>156</v>
      </c>
    </row>
    <row r="4295" spans="1:28" x14ac:dyDescent="0.25">
      <c r="A4295" s="1708">
        <f t="shared" ca="1" si="1015"/>
        <v>0</v>
      </c>
      <c r="B4295" s="1708">
        <f t="shared" si="1009"/>
        <v>10156158</v>
      </c>
      <c r="C4295" s="994">
        <v>156</v>
      </c>
      <c r="D4295" s="1796" t="s">
        <v>447</v>
      </c>
      <c r="E4295" s="994">
        <v>158</v>
      </c>
      <c r="F4295" s="995" t="s">
        <v>3974</v>
      </c>
      <c r="G4295" s="994"/>
      <c r="H4295" s="996" t="s">
        <v>345</v>
      </c>
      <c r="I4295" s="1091" t="s">
        <v>6897</v>
      </c>
      <c r="J4295" s="996"/>
      <c r="K4295" s="999" t="s">
        <v>8270</v>
      </c>
      <c r="L4295" s="1000">
        <f t="shared" si="1010"/>
        <v>0</v>
      </c>
      <c r="M4295" s="1000">
        <f t="shared" si="1011"/>
        <v>0</v>
      </c>
      <c r="N4295" s="1724">
        <f t="shared" si="1012"/>
        <v>0</v>
      </c>
      <c r="O4295" s="1000"/>
      <c r="P4295" s="1000"/>
      <c r="Q4295" s="1000"/>
      <c r="R4295" s="1000"/>
      <c r="S4295" s="1000"/>
      <c r="T4295" s="1000"/>
      <c r="U4295" s="1000"/>
      <c r="V4295" s="1000"/>
      <c r="W4295" s="1000"/>
      <c r="X4295" s="1000"/>
      <c r="Y4295" s="1001"/>
      <c r="Z4295" s="1001" t="str">
        <f t="shared" si="1013"/>
        <v xml:space="preserve">Cap.5 Pct.1: Valoarea investitiei brute (Col.5) &gt;= Valoarea investitiei nete (Col.6), pentru Rd.(2 la n) </v>
      </c>
      <c r="AA4295" s="2205">
        <f t="shared" si="1014"/>
        <v>1</v>
      </c>
      <c r="AB4295" s="3036">
        <v>156</v>
      </c>
    </row>
    <row r="4296" spans="1:28" x14ac:dyDescent="0.25">
      <c r="A4296" s="1708">
        <f t="shared" ca="1" si="1015"/>
        <v>0</v>
      </c>
      <c r="B4296" s="1708">
        <f t="shared" si="1009"/>
        <v>10156159</v>
      </c>
      <c r="C4296" s="994">
        <v>156</v>
      </c>
      <c r="D4296" s="1796" t="s">
        <v>447</v>
      </c>
      <c r="E4296" s="994">
        <v>159</v>
      </c>
      <c r="F4296" s="995" t="s">
        <v>3974</v>
      </c>
      <c r="G4296" s="994"/>
      <c r="H4296" s="996" t="s">
        <v>345</v>
      </c>
      <c r="I4296" s="1091" t="s">
        <v>6898</v>
      </c>
      <c r="J4296" s="996"/>
      <c r="K4296" s="999" t="s">
        <v>8271</v>
      </c>
      <c r="L4296" s="1000">
        <f t="shared" si="1010"/>
        <v>0</v>
      </c>
      <c r="M4296" s="1000">
        <f t="shared" si="1011"/>
        <v>0</v>
      </c>
      <c r="N4296" s="1724">
        <f t="shared" si="1012"/>
        <v>0</v>
      </c>
      <c r="O4296" s="1000"/>
      <c r="P4296" s="1000"/>
      <c r="Q4296" s="1000"/>
      <c r="R4296" s="1000"/>
      <c r="S4296" s="1000"/>
      <c r="T4296" s="1000"/>
      <c r="U4296" s="1000"/>
      <c r="V4296" s="1000"/>
      <c r="W4296" s="1000"/>
      <c r="X4296" s="1000"/>
      <c r="Y4296" s="1001"/>
      <c r="Z4296" s="1001" t="str">
        <f t="shared" si="1013"/>
        <v xml:space="preserve">Cap.5 Pct.1: Valoarea investitiei brute (Col.5) &gt;= Valoarea investitiei nete (Col.6), pentru Rd.(2 la n) </v>
      </c>
      <c r="AA4296" s="2205">
        <f t="shared" si="1014"/>
        <v>1</v>
      </c>
      <c r="AB4296" s="3036">
        <v>156</v>
      </c>
    </row>
    <row r="4297" spans="1:28" x14ac:dyDescent="0.25">
      <c r="A4297" s="1708">
        <f t="shared" ca="1" si="1015"/>
        <v>0</v>
      </c>
      <c r="B4297" s="1708">
        <f t="shared" si="1009"/>
        <v>10156160</v>
      </c>
      <c r="C4297" s="994">
        <v>156</v>
      </c>
      <c r="D4297" s="1796" t="s">
        <v>447</v>
      </c>
      <c r="E4297" s="994">
        <v>160</v>
      </c>
      <c r="F4297" s="995" t="s">
        <v>3974</v>
      </c>
      <c r="G4297" s="994"/>
      <c r="H4297" s="996" t="s">
        <v>345</v>
      </c>
      <c r="I4297" s="1091" t="s">
        <v>6899</v>
      </c>
      <c r="J4297" s="996"/>
      <c r="K4297" s="999" t="s">
        <v>8272</v>
      </c>
      <c r="L4297" s="1000">
        <f t="shared" si="1010"/>
        <v>0</v>
      </c>
      <c r="M4297" s="1000">
        <f t="shared" si="1011"/>
        <v>0</v>
      </c>
      <c r="N4297" s="1724">
        <f t="shared" si="1012"/>
        <v>0</v>
      </c>
      <c r="O4297" s="1000"/>
      <c r="P4297" s="1000"/>
      <c r="Q4297" s="1000"/>
      <c r="R4297" s="1000"/>
      <c r="S4297" s="1000"/>
      <c r="T4297" s="1000"/>
      <c r="U4297" s="1000"/>
      <c r="V4297" s="1000"/>
      <c r="W4297" s="1000"/>
      <c r="X4297" s="1000"/>
      <c r="Y4297" s="1001"/>
      <c r="Z4297" s="1001" t="str">
        <f t="shared" si="1013"/>
        <v xml:space="preserve">Cap.5 Pct.1: Valoarea investitiei brute (Col.5) &gt;= Valoarea investitiei nete (Col.6), pentru Rd.(2 la n) </v>
      </c>
      <c r="AA4297" s="2205">
        <f t="shared" si="1014"/>
        <v>1</v>
      </c>
      <c r="AB4297" s="3036">
        <v>156</v>
      </c>
    </row>
    <row r="4298" spans="1:28" x14ac:dyDescent="0.25">
      <c r="A4298" s="1708">
        <f t="shared" ca="1" si="1015"/>
        <v>0</v>
      </c>
      <c r="B4298" s="1708">
        <f t="shared" si="1009"/>
        <v>10156161</v>
      </c>
      <c r="C4298" s="994">
        <v>156</v>
      </c>
      <c r="D4298" s="1796" t="s">
        <v>447</v>
      </c>
      <c r="E4298" s="994">
        <v>161</v>
      </c>
      <c r="F4298" s="995" t="s">
        <v>3974</v>
      </c>
      <c r="G4298" s="994"/>
      <c r="H4298" s="996" t="s">
        <v>345</v>
      </c>
      <c r="I4298" s="1091" t="s">
        <v>6900</v>
      </c>
      <c r="J4298" s="996"/>
      <c r="K4298" s="999" t="s">
        <v>8273</v>
      </c>
      <c r="L4298" s="1000">
        <f t="shared" si="1010"/>
        <v>0</v>
      </c>
      <c r="M4298" s="1000">
        <f t="shared" si="1011"/>
        <v>0</v>
      </c>
      <c r="N4298" s="1724">
        <f t="shared" si="1012"/>
        <v>0</v>
      </c>
      <c r="O4298" s="1000"/>
      <c r="P4298" s="1000"/>
      <c r="Q4298" s="1000"/>
      <c r="R4298" s="1000"/>
      <c r="S4298" s="1000"/>
      <c r="T4298" s="1000"/>
      <c r="U4298" s="1000"/>
      <c r="V4298" s="1000"/>
      <c r="W4298" s="1000"/>
      <c r="X4298" s="1000"/>
      <c r="Y4298" s="1001"/>
      <c r="Z4298" s="1001" t="str">
        <f t="shared" si="1013"/>
        <v xml:space="preserve">Cap.5 Pct.1: Valoarea investitiei brute (Col.5) &gt;= Valoarea investitiei nete (Col.6), pentru Rd.(2 la n) </v>
      </c>
      <c r="AA4298" s="2205">
        <f t="shared" si="1014"/>
        <v>1</v>
      </c>
      <c r="AB4298" s="3036">
        <v>156</v>
      </c>
    </row>
    <row r="4299" spans="1:28" x14ac:dyDescent="0.25">
      <c r="A4299" s="1708">
        <f t="shared" ca="1" si="1015"/>
        <v>0</v>
      </c>
      <c r="B4299" s="1708">
        <f t="shared" ref="B4299:B4362" si="1016">VALUE("1"&amp;TEXT(C4299,"0000")&amp;TEXT(E4299,"000"))</f>
        <v>10156162</v>
      </c>
      <c r="C4299" s="994">
        <v>156</v>
      </c>
      <c r="D4299" s="1796" t="s">
        <v>447</v>
      </c>
      <c r="E4299" s="994">
        <v>162</v>
      </c>
      <c r="F4299" s="995" t="s">
        <v>3974</v>
      </c>
      <c r="G4299" s="994"/>
      <c r="H4299" s="996" t="s">
        <v>345</v>
      </c>
      <c r="I4299" s="1091" t="s">
        <v>6901</v>
      </c>
      <c r="J4299" s="996"/>
      <c r="K4299" s="999" t="s">
        <v>8274</v>
      </c>
      <c r="L4299" s="1000">
        <f t="shared" si="1010"/>
        <v>0</v>
      </c>
      <c r="M4299" s="1000">
        <f t="shared" si="1011"/>
        <v>0</v>
      </c>
      <c r="N4299" s="1724">
        <f t="shared" si="1012"/>
        <v>0</v>
      </c>
      <c r="O4299" s="1000"/>
      <c r="P4299" s="1000"/>
      <c r="Q4299" s="1000"/>
      <c r="R4299" s="1000"/>
      <c r="S4299" s="1000"/>
      <c r="T4299" s="1000"/>
      <c r="U4299" s="1000"/>
      <c r="V4299" s="1000"/>
      <c r="W4299" s="1000"/>
      <c r="X4299" s="1000"/>
      <c r="Y4299" s="1001"/>
      <c r="Z4299" s="1001" t="str">
        <f t="shared" si="1013"/>
        <v xml:space="preserve">Cap.5 Pct.1: Valoarea investitiei brute (Col.5) &gt;= Valoarea investitiei nete (Col.6), pentru Rd.(2 la n) </v>
      </c>
      <c r="AA4299" s="2205">
        <f t="shared" si="1014"/>
        <v>1</v>
      </c>
      <c r="AB4299" s="3036">
        <v>156</v>
      </c>
    </row>
    <row r="4300" spans="1:28" x14ac:dyDescent="0.25">
      <c r="A4300" s="1708">
        <f t="shared" ca="1" si="1015"/>
        <v>0</v>
      </c>
      <c r="B4300" s="1708">
        <f t="shared" si="1016"/>
        <v>10156163</v>
      </c>
      <c r="C4300" s="994">
        <v>156</v>
      </c>
      <c r="D4300" s="1796" t="s">
        <v>447</v>
      </c>
      <c r="E4300" s="994">
        <v>163</v>
      </c>
      <c r="F4300" s="995" t="s">
        <v>3974</v>
      </c>
      <c r="G4300" s="994"/>
      <c r="H4300" s="996" t="s">
        <v>345</v>
      </c>
      <c r="I4300" s="1091" t="s">
        <v>6902</v>
      </c>
      <c r="J4300" s="996"/>
      <c r="K4300" s="999" t="s">
        <v>8275</v>
      </c>
      <c r="L4300" s="1000">
        <f t="shared" si="1010"/>
        <v>0</v>
      </c>
      <c r="M4300" s="1000">
        <f t="shared" si="1011"/>
        <v>0</v>
      </c>
      <c r="N4300" s="1724">
        <f t="shared" si="1012"/>
        <v>0</v>
      </c>
      <c r="O4300" s="1000"/>
      <c r="P4300" s="1000"/>
      <c r="Q4300" s="1000"/>
      <c r="R4300" s="1000"/>
      <c r="S4300" s="1000"/>
      <c r="T4300" s="1000"/>
      <c r="U4300" s="1000"/>
      <c r="V4300" s="1000"/>
      <c r="W4300" s="1000"/>
      <c r="X4300" s="1000"/>
      <c r="Y4300" s="1001"/>
      <c r="Z4300" s="1001" t="str">
        <f t="shared" si="1013"/>
        <v xml:space="preserve">Cap.5 Pct.1: Valoarea investitiei brute (Col.5) &gt;= Valoarea investitiei nete (Col.6), pentru Rd.(2 la n) </v>
      </c>
      <c r="AA4300" s="2205">
        <f t="shared" si="1014"/>
        <v>1</v>
      </c>
      <c r="AB4300" s="3036">
        <v>156</v>
      </c>
    </row>
    <row r="4301" spans="1:28" x14ac:dyDescent="0.25">
      <c r="A4301" s="1708">
        <f t="shared" ca="1" si="1015"/>
        <v>0</v>
      </c>
      <c r="B4301" s="1708">
        <f t="shared" si="1016"/>
        <v>10156164</v>
      </c>
      <c r="C4301" s="994">
        <v>156</v>
      </c>
      <c r="D4301" s="1796" t="s">
        <v>447</v>
      </c>
      <c r="E4301" s="994">
        <v>164</v>
      </c>
      <c r="F4301" s="995" t="s">
        <v>3974</v>
      </c>
      <c r="G4301" s="994"/>
      <c r="H4301" s="996" t="s">
        <v>345</v>
      </c>
      <c r="I4301" s="1091" t="s">
        <v>6903</v>
      </c>
      <c r="J4301" s="996"/>
      <c r="K4301" s="999" t="s">
        <v>8276</v>
      </c>
      <c r="L4301" s="1000">
        <f t="shared" si="1010"/>
        <v>0</v>
      </c>
      <c r="M4301" s="1000">
        <f t="shared" si="1011"/>
        <v>0</v>
      </c>
      <c r="N4301" s="1724">
        <f t="shared" si="1012"/>
        <v>0</v>
      </c>
      <c r="O4301" s="1000"/>
      <c r="P4301" s="1000"/>
      <c r="Q4301" s="1000"/>
      <c r="R4301" s="1000"/>
      <c r="S4301" s="1000"/>
      <c r="T4301" s="1000"/>
      <c r="U4301" s="1000"/>
      <c r="V4301" s="1000"/>
      <c r="W4301" s="1000"/>
      <c r="X4301" s="1000"/>
      <c r="Y4301" s="1001"/>
      <c r="Z4301" s="1001" t="str">
        <f t="shared" si="1013"/>
        <v xml:space="preserve">Cap.5 Pct.1: Valoarea investitiei brute (Col.5) &gt;= Valoarea investitiei nete (Col.6), pentru Rd.(2 la n) </v>
      </c>
      <c r="AA4301" s="2205">
        <f t="shared" si="1014"/>
        <v>1</v>
      </c>
      <c r="AB4301" s="3036">
        <v>156</v>
      </c>
    </row>
    <row r="4302" spans="1:28" x14ac:dyDescent="0.25">
      <c r="A4302" s="1708">
        <f t="shared" ca="1" si="1015"/>
        <v>0</v>
      </c>
      <c r="B4302" s="1708">
        <f t="shared" si="1016"/>
        <v>10156165</v>
      </c>
      <c r="C4302" s="994">
        <v>156</v>
      </c>
      <c r="D4302" s="1796" t="s">
        <v>447</v>
      </c>
      <c r="E4302" s="994">
        <v>165</v>
      </c>
      <c r="F4302" s="995" t="s">
        <v>3974</v>
      </c>
      <c r="G4302" s="994"/>
      <c r="H4302" s="996" t="s">
        <v>345</v>
      </c>
      <c r="I4302" s="1091" t="s">
        <v>6904</v>
      </c>
      <c r="J4302" s="996"/>
      <c r="K4302" s="999" t="s">
        <v>8277</v>
      </c>
      <c r="L4302" s="1000">
        <f t="shared" si="1010"/>
        <v>0</v>
      </c>
      <c r="M4302" s="1000">
        <f t="shared" si="1011"/>
        <v>0</v>
      </c>
      <c r="N4302" s="1724">
        <f t="shared" si="1012"/>
        <v>0</v>
      </c>
      <c r="O4302" s="1000"/>
      <c r="P4302" s="1000"/>
      <c r="Q4302" s="1000"/>
      <c r="R4302" s="1000"/>
      <c r="S4302" s="1000"/>
      <c r="T4302" s="1000"/>
      <c r="U4302" s="1000"/>
      <c r="V4302" s="1000"/>
      <c r="W4302" s="1000"/>
      <c r="X4302" s="1000"/>
      <c r="Y4302" s="1001"/>
      <c r="Z4302" s="1001" t="str">
        <f t="shared" si="1013"/>
        <v xml:space="preserve">Cap.5 Pct.1: Valoarea investitiei brute (Col.5) &gt;= Valoarea investitiei nete (Col.6), pentru Rd.(2 la n) </v>
      </c>
      <c r="AA4302" s="2205">
        <f t="shared" si="1014"/>
        <v>1</v>
      </c>
      <c r="AB4302" s="3036">
        <v>156</v>
      </c>
    </row>
    <row r="4303" spans="1:28" x14ac:dyDescent="0.25">
      <c r="A4303" s="1708">
        <f t="shared" ca="1" si="1015"/>
        <v>0</v>
      </c>
      <c r="B4303" s="1708">
        <f t="shared" si="1016"/>
        <v>10156166</v>
      </c>
      <c r="C4303" s="994">
        <v>156</v>
      </c>
      <c r="D4303" s="1796" t="s">
        <v>447</v>
      </c>
      <c r="E4303" s="994">
        <v>166</v>
      </c>
      <c r="F4303" s="995" t="s">
        <v>3974</v>
      </c>
      <c r="G4303" s="994"/>
      <c r="H4303" s="996" t="s">
        <v>345</v>
      </c>
      <c r="I4303" s="1091" t="s">
        <v>6905</v>
      </c>
      <c r="J4303" s="996"/>
      <c r="K4303" s="999" t="s">
        <v>8278</v>
      </c>
      <c r="L4303" s="1000">
        <f t="shared" si="1010"/>
        <v>0</v>
      </c>
      <c r="M4303" s="1000">
        <f t="shared" si="1011"/>
        <v>0</v>
      </c>
      <c r="N4303" s="1724">
        <f t="shared" si="1012"/>
        <v>0</v>
      </c>
      <c r="O4303" s="1000"/>
      <c r="P4303" s="1000"/>
      <c r="Q4303" s="1000"/>
      <c r="R4303" s="1000"/>
      <c r="S4303" s="1000"/>
      <c r="T4303" s="1000"/>
      <c r="U4303" s="1000"/>
      <c r="V4303" s="1000"/>
      <c r="W4303" s="1000"/>
      <c r="X4303" s="1000"/>
      <c r="Y4303" s="1001"/>
      <c r="Z4303" s="1001" t="str">
        <f t="shared" si="1013"/>
        <v xml:space="preserve">Cap.5 Pct.1: Valoarea investitiei brute (Col.5) &gt;= Valoarea investitiei nete (Col.6), pentru Rd.(2 la n) </v>
      </c>
      <c r="AA4303" s="2205">
        <f t="shared" si="1014"/>
        <v>1</v>
      </c>
      <c r="AB4303" s="3036">
        <v>156</v>
      </c>
    </row>
    <row r="4304" spans="1:28" x14ac:dyDescent="0.25">
      <c r="A4304" s="1708">
        <f t="shared" ca="1" si="1015"/>
        <v>0</v>
      </c>
      <c r="B4304" s="1708">
        <f t="shared" si="1016"/>
        <v>10156167</v>
      </c>
      <c r="C4304" s="994">
        <v>156</v>
      </c>
      <c r="D4304" s="1796" t="s">
        <v>447</v>
      </c>
      <c r="E4304" s="994">
        <v>167</v>
      </c>
      <c r="F4304" s="995" t="s">
        <v>3974</v>
      </c>
      <c r="G4304" s="994"/>
      <c r="H4304" s="996" t="s">
        <v>345</v>
      </c>
      <c r="I4304" s="1091" t="s">
        <v>6906</v>
      </c>
      <c r="J4304" s="996"/>
      <c r="K4304" s="999" t="s">
        <v>8279</v>
      </c>
      <c r="L4304" s="1000">
        <f t="shared" si="1010"/>
        <v>0</v>
      </c>
      <c r="M4304" s="1000">
        <f t="shared" si="1011"/>
        <v>0</v>
      </c>
      <c r="N4304" s="1724">
        <f t="shared" si="1012"/>
        <v>0</v>
      </c>
      <c r="O4304" s="1000"/>
      <c r="P4304" s="1000"/>
      <c r="Q4304" s="1000"/>
      <c r="R4304" s="1000"/>
      <c r="S4304" s="1000"/>
      <c r="T4304" s="1000"/>
      <c r="U4304" s="1000"/>
      <c r="V4304" s="1000"/>
      <c r="W4304" s="1000"/>
      <c r="X4304" s="1000"/>
      <c r="Y4304" s="1001"/>
      <c r="Z4304" s="1001" t="str">
        <f t="shared" si="1013"/>
        <v xml:space="preserve">Cap.5 Pct.1: Valoarea investitiei brute (Col.5) &gt;= Valoarea investitiei nete (Col.6), pentru Rd.(2 la n) </v>
      </c>
      <c r="AA4304" s="2205">
        <f t="shared" si="1014"/>
        <v>1</v>
      </c>
      <c r="AB4304" s="3036">
        <v>156</v>
      </c>
    </row>
    <row r="4305" spans="1:28" x14ac:dyDescent="0.25">
      <c r="A4305" s="1708">
        <f t="shared" ca="1" si="1015"/>
        <v>0</v>
      </c>
      <c r="B4305" s="1708">
        <f t="shared" si="1016"/>
        <v>10156168</v>
      </c>
      <c r="C4305" s="994">
        <v>156</v>
      </c>
      <c r="D4305" s="1796" t="s">
        <v>447</v>
      </c>
      <c r="E4305" s="994">
        <v>168</v>
      </c>
      <c r="F4305" s="995" t="s">
        <v>3974</v>
      </c>
      <c r="G4305" s="994"/>
      <c r="H4305" s="996" t="s">
        <v>345</v>
      </c>
      <c r="I4305" s="1091" t="s">
        <v>6907</v>
      </c>
      <c r="J4305" s="996"/>
      <c r="K4305" s="999" t="s">
        <v>8280</v>
      </c>
      <c r="L4305" s="1000">
        <f t="shared" si="1010"/>
        <v>0</v>
      </c>
      <c r="M4305" s="1000">
        <f t="shared" si="1011"/>
        <v>0</v>
      </c>
      <c r="N4305" s="1724">
        <f t="shared" si="1012"/>
        <v>0</v>
      </c>
      <c r="O4305" s="1000"/>
      <c r="P4305" s="1000"/>
      <c r="Q4305" s="1000"/>
      <c r="R4305" s="1000"/>
      <c r="S4305" s="1000"/>
      <c r="T4305" s="1000"/>
      <c r="U4305" s="1000"/>
      <c r="V4305" s="1000"/>
      <c r="W4305" s="1000"/>
      <c r="X4305" s="1000"/>
      <c r="Y4305" s="1001"/>
      <c r="Z4305" s="1001" t="str">
        <f t="shared" si="1013"/>
        <v xml:space="preserve">Cap.5 Pct.1: Valoarea investitiei brute (Col.5) &gt;= Valoarea investitiei nete (Col.6), pentru Rd.(2 la n) </v>
      </c>
      <c r="AA4305" s="2205">
        <f t="shared" si="1014"/>
        <v>1</v>
      </c>
      <c r="AB4305" s="3036">
        <v>156</v>
      </c>
    </row>
    <row r="4306" spans="1:28" x14ac:dyDescent="0.25">
      <c r="A4306" s="1708">
        <f t="shared" ca="1" si="1015"/>
        <v>0</v>
      </c>
      <c r="B4306" s="1708">
        <f t="shared" si="1016"/>
        <v>10156169</v>
      </c>
      <c r="C4306" s="994">
        <v>156</v>
      </c>
      <c r="D4306" s="1796" t="s">
        <v>447</v>
      </c>
      <c r="E4306" s="994">
        <v>169</v>
      </c>
      <c r="F4306" s="995" t="s">
        <v>3974</v>
      </c>
      <c r="G4306" s="994"/>
      <c r="H4306" s="996" t="s">
        <v>345</v>
      </c>
      <c r="I4306" s="1091" t="s">
        <v>6908</v>
      </c>
      <c r="J4306" s="996"/>
      <c r="K4306" s="999" t="s">
        <v>8281</v>
      </c>
      <c r="L4306" s="1000">
        <f t="shared" si="1010"/>
        <v>0</v>
      </c>
      <c r="M4306" s="1000">
        <f t="shared" si="1011"/>
        <v>0</v>
      </c>
      <c r="N4306" s="1724">
        <f t="shared" si="1012"/>
        <v>0</v>
      </c>
      <c r="O4306" s="1000"/>
      <c r="P4306" s="1000"/>
      <c r="Q4306" s="1000"/>
      <c r="R4306" s="1000"/>
      <c r="S4306" s="1000"/>
      <c r="T4306" s="1000"/>
      <c r="U4306" s="1000"/>
      <c r="V4306" s="1000"/>
      <c r="W4306" s="1000"/>
      <c r="X4306" s="1000"/>
      <c r="Y4306" s="1001"/>
      <c r="Z4306" s="1001" t="str">
        <f t="shared" si="1013"/>
        <v xml:space="preserve">Cap.5 Pct.1: Valoarea investitiei brute (Col.5) &gt;= Valoarea investitiei nete (Col.6), pentru Rd.(2 la n) </v>
      </c>
      <c r="AA4306" s="2205">
        <f t="shared" si="1014"/>
        <v>1</v>
      </c>
      <c r="AB4306" s="3036">
        <v>156</v>
      </c>
    </row>
    <row r="4307" spans="1:28" x14ac:dyDescent="0.25">
      <c r="A4307" s="1708">
        <f t="shared" ca="1" si="1015"/>
        <v>0</v>
      </c>
      <c r="B4307" s="1708">
        <f t="shared" si="1016"/>
        <v>10156170</v>
      </c>
      <c r="C4307" s="994">
        <v>156</v>
      </c>
      <c r="D4307" s="1796" t="s">
        <v>447</v>
      </c>
      <c r="E4307" s="994">
        <v>170</v>
      </c>
      <c r="F4307" s="995" t="s">
        <v>3974</v>
      </c>
      <c r="G4307" s="994"/>
      <c r="H4307" s="996" t="s">
        <v>345</v>
      </c>
      <c r="I4307" s="1091" t="s">
        <v>6909</v>
      </c>
      <c r="J4307" s="996"/>
      <c r="K4307" s="999" t="s">
        <v>8282</v>
      </c>
      <c r="L4307" s="1000">
        <f t="shared" si="1010"/>
        <v>0</v>
      </c>
      <c r="M4307" s="1000">
        <f t="shared" si="1011"/>
        <v>0</v>
      </c>
      <c r="N4307" s="1724">
        <f t="shared" si="1012"/>
        <v>0</v>
      </c>
      <c r="O4307" s="1000"/>
      <c r="P4307" s="1000"/>
      <c r="Q4307" s="1000"/>
      <c r="R4307" s="1000"/>
      <c r="S4307" s="1000"/>
      <c r="T4307" s="1000"/>
      <c r="U4307" s="1000"/>
      <c r="V4307" s="1000"/>
      <c r="W4307" s="1000"/>
      <c r="X4307" s="1000"/>
      <c r="Y4307" s="1001"/>
      <c r="Z4307" s="1001" t="str">
        <f t="shared" si="1013"/>
        <v xml:space="preserve">Cap.5 Pct.1: Valoarea investitiei brute (Col.5) &gt;= Valoarea investitiei nete (Col.6), pentru Rd.(2 la n) </v>
      </c>
      <c r="AA4307" s="2205">
        <f t="shared" si="1014"/>
        <v>1</v>
      </c>
      <c r="AB4307" s="3036">
        <v>156</v>
      </c>
    </row>
    <row r="4308" spans="1:28" x14ac:dyDescent="0.25">
      <c r="A4308" s="1708">
        <f t="shared" ca="1" si="1015"/>
        <v>0</v>
      </c>
      <c r="B4308" s="1708">
        <f t="shared" si="1016"/>
        <v>10156171</v>
      </c>
      <c r="C4308" s="994">
        <v>156</v>
      </c>
      <c r="D4308" s="1796" t="s">
        <v>447</v>
      </c>
      <c r="E4308" s="994">
        <v>171</v>
      </c>
      <c r="F4308" s="995" t="s">
        <v>3974</v>
      </c>
      <c r="G4308" s="994"/>
      <c r="H4308" s="996" t="s">
        <v>345</v>
      </c>
      <c r="I4308" s="1091" t="s">
        <v>6910</v>
      </c>
      <c r="J4308" s="996"/>
      <c r="K4308" s="999" t="s">
        <v>8283</v>
      </c>
      <c r="L4308" s="1000">
        <f t="shared" si="1010"/>
        <v>0</v>
      </c>
      <c r="M4308" s="1000">
        <f t="shared" si="1011"/>
        <v>0</v>
      </c>
      <c r="N4308" s="1724">
        <f t="shared" si="1012"/>
        <v>0</v>
      </c>
      <c r="O4308" s="1000"/>
      <c r="P4308" s="1000"/>
      <c r="Q4308" s="1000"/>
      <c r="R4308" s="1000"/>
      <c r="S4308" s="1000"/>
      <c r="T4308" s="1000"/>
      <c r="U4308" s="1000"/>
      <c r="V4308" s="1000"/>
      <c r="W4308" s="1000"/>
      <c r="X4308" s="1000"/>
      <c r="Y4308" s="1001"/>
      <c r="Z4308" s="1001" t="str">
        <f t="shared" si="1013"/>
        <v xml:space="preserve">Cap.5 Pct.1: Valoarea investitiei brute (Col.5) &gt;= Valoarea investitiei nete (Col.6), pentru Rd.(2 la n) </v>
      </c>
      <c r="AA4308" s="2205">
        <f t="shared" si="1014"/>
        <v>1</v>
      </c>
      <c r="AB4308" s="3036">
        <v>156</v>
      </c>
    </row>
    <row r="4309" spans="1:28" x14ac:dyDescent="0.25">
      <c r="A4309" s="1708">
        <f t="shared" ca="1" si="1015"/>
        <v>0</v>
      </c>
      <c r="B4309" s="1708">
        <f t="shared" si="1016"/>
        <v>10156172</v>
      </c>
      <c r="C4309" s="994">
        <v>156</v>
      </c>
      <c r="D4309" s="1796" t="s">
        <v>447</v>
      </c>
      <c r="E4309" s="994">
        <v>172</v>
      </c>
      <c r="F4309" s="995" t="s">
        <v>3974</v>
      </c>
      <c r="G4309" s="994"/>
      <c r="H4309" s="996" t="s">
        <v>345</v>
      </c>
      <c r="I4309" s="1091" t="s">
        <v>6911</v>
      </c>
      <c r="J4309" s="996"/>
      <c r="K4309" s="999" t="s">
        <v>8284</v>
      </c>
      <c r="L4309" s="1000">
        <f t="shared" si="1010"/>
        <v>0</v>
      </c>
      <c r="M4309" s="1000">
        <f t="shared" si="1011"/>
        <v>0</v>
      </c>
      <c r="N4309" s="1724">
        <f t="shared" si="1012"/>
        <v>0</v>
      </c>
      <c r="O4309" s="1000"/>
      <c r="P4309" s="1000"/>
      <c r="Q4309" s="1000"/>
      <c r="R4309" s="1000"/>
      <c r="S4309" s="1000"/>
      <c r="T4309" s="1000"/>
      <c r="U4309" s="1000"/>
      <c r="V4309" s="1000"/>
      <c r="W4309" s="1000"/>
      <c r="X4309" s="1000"/>
      <c r="Y4309" s="1001"/>
      <c r="Z4309" s="1001" t="str">
        <f t="shared" si="1013"/>
        <v xml:space="preserve">Cap.5 Pct.1: Valoarea investitiei brute (Col.5) &gt;= Valoarea investitiei nete (Col.6), pentru Rd.(2 la n) </v>
      </c>
      <c r="AA4309" s="2205">
        <f t="shared" si="1014"/>
        <v>1</v>
      </c>
      <c r="AB4309" s="3036">
        <v>156</v>
      </c>
    </row>
    <row r="4310" spans="1:28" x14ac:dyDescent="0.25">
      <c r="A4310" s="1708">
        <f t="shared" ca="1" si="1015"/>
        <v>0</v>
      </c>
      <c r="B4310" s="1708">
        <f t="shared" si="1016"/>
        <v>10156173</v>
      </c>
      <c r="C4310" s="994">
        <v>156</v>
      </c>
      <c r="D4310" s="1796" t="s">
        <v>447</v>
      </c>
      <c r="E4310" s="994">
        <v>173</v>
      </c>
      <c r="F4310" s="995" t="s">
        <v>3974</v>
      </c>
      <c r="G4310" s="994"/>
      <c r="H4310" s="996" t="s">
        <v>345</v>
      </c>
      <c r="I4310" s="1091" t="s">
        <v>6912</v>
      </c>
      <c r="J4310" s="996"/>
      <c r="K4310" s="999" t="s">
        <v>8285</v>
      </c>
      <c r="L4310" s="1000">
        <f t="shared" si="1010"/>
        <v>0</v>
      </c>
      <c r="M4310" s="1000">
        <f t="shared" si="1011"/>
        <v>0</v>
      </c>
      <c r="N4310" s="1724">
        <f t="shared" si="1012"/>
        <v>0</v>
      </c>
      <c r="O4310" s="1000"/>
      <c r="P4310" s="1000"/>
      <c r="Q4310" s="1000"/>
      <c r="R4310" s="1000"/>
      <c r="S4310" s="1000"/>
      <c r="T4310" s="1000"/>
      <c r="U4310" s="1000"/>
      <c r="V4310" s="1000"/>
      <c r="W4310" s="1000"/>
      <c r="X4310" s="1000"/>
      <c r="Y4310" s="1001"/>
      <c r="Z4310" s="1001" t="str">
        <f t="shared" si="1013"/>
        <v xml:space="preserve">Cap.5 Pct.1: Valoarea investitiei brute (Col.5) &gt;= Valoarea investitiei nete (Col.6), pentru Rd.(2 la n) </v>
      </c>
      <c r="AA4310" s="2205">
        <f t="shared" si="1014"/>
        <v>1</v>
      </c>
      <c r="AB4310" s="3036">
        <v>156</v>
      </c>
    </row>
    <row r="4311" spans="1:28" x14ac:dyDescent="0.25">
      <c r="A4311" s="1708">
        <f t="shared" ca="1" si="1015"/>
        <v>0</v>
      </c>
      <c r="B4311" s="1708">
        <f t="shared" si="1016"/>
        <v>10156174</v>
      </c>
      <c r="C4311" s="994">
        <v>156</v>
      </c>
      <c r="D4311" s="1796" t="s">
        <v>447</v>
      </c>
      <c r="E4311" s="994">
        <v>174</v>
      </c>
      <c r="F4311" s="995" t="s">
        <v>3974</v>
      </c>
      <c r="G4311" s="994"/>
      <c r="H4311" s="996" t="s">
        <v>345</v>
      </c>
      <c r="I4311" s="1091" t="s">
        <v>6913</v>
      </c>
      <c r="J4311" s="996"/>
      <c r="K4311" s="999" t="s">
        <v>8286</v>
      </c>
      <c r="L4311" s="1000">
        <f t="shared" si="1010"/>
        <v>0</v>
      </c>
      <c r="M4311" s="1000">
        <f t="shared" si="1011"/>
        <v>0</v>
      </c>
      <c r="N4311" s="1724">
        <f t="shared" si="1012"/>
        <v>0</v>
      </c>
      <c r="O4311" s="1000"/>
      <c r="P4311" s="1000"/>
      <c r="Q4311" s="1000"/>
      <c r="R4311" s="1000"/>
      <c r="S4311" s="1000"/>
      <c r="T4311" s="1000"/>
      <c r="U4311" s="1000"/>
      <c r="V4311" s="1000"/>
      <c r="W4311" s="1000"/>
      <c r="X4311" s="1000"/>
      <c r="Y4311" s="1001"/>
      <c r="Z4311" s="1001" t="str">
        <f t="shared" si="1013"/>
        <v xml:space="preserve">Cap.5 Pct.1: Valoarea investitiei brute (Col.5) &gt;= Valoarea investitiei nete (Col.6), pentru Rd.(2 la n) </v>
      </c>
      <c r="AA4311" s="2205">
        <f t="shared" si="1014"/>
        <v>1</v>
      </c>
      <c r="AB4311" s="3036">
        <v>156</v>
      </c>
    </row>
    <row r="4312" spans="1:28" x14ac:dyDescent="0.25">
      <c r="A4312" s="1708">
        <f t="shared" ca="1" si="1015"/>
        <v>0</v>
      </c>
      <c r="B4312" s="1708">
        <f t="shared" si="1016"/>
        <v>10156175</v>
      </c>
      <c r="C4312" s="994">
        <v>156</v>
      </c>
      <c r="D4312" s="1796" t="s">
        <v>447</v>
      </c>
      <c r="E4312" s="994">
        <v>175</v>
      </c>
      <c r="F4312" s="995" t="s">
        <v>3974</v>
      </c>
      <c r="G4312" s="994"/>
      <c r="H4312" s="996" t="s">
        <v>345</v>
      </c>
      <c r="I4312" s="1091" t="s">
        <v>6914</v>
      </c>
      <c r="J4312" s="996"/>
      <c r="K4312" s="999" t="s">
        <v>8287</v>
      </c>
      <c r="L4312" s="1000">
        <f t="shared" si="1010"/>
        <v>0</v>
      </c>
      <c r="M4312" s="1000">
        <f t="shared" si="1011"/>
        <v>0</v>
      </c>
      <c r="N4312" s="1724">
        <f t="shared" si="1012"/>
        <v>0</v>
      </c>
      <c r="O4312" s="1000"/>
      <c r="P4312" s="1000"/>
      <c r="Q4312" s="1000"/>
      <c r="R4312" s="1000"/>
      <c r="S4312" s="1000"/>
      <c r="T4312" s="1000"/>
      <c r="U4312" s="1000"/>
      <c r="V4312" s="1000"/>
      <c r="W4312" s="1000"/>
      <c r="X4312" s="1000"/>
      <c r="Y4312" s="1001"/>
      <c r="Z4312" s="1001" t="str">
        <f t="shared" si="1013"/>
        <v xml:space="preserve">Cap.5 Pct.1: Valoarea investitiei brute (Col.5) &gt;= Valoarea investitiei nete (Col.6), pentru Rd.(2 la n) </v>
      </c>
      <c r="AA4312" s="2205">
        <f t="shared" si="1014"/>
        <v>1</v>
      </c>
      <c r="AB4312" s="3036">
        <v>156</v>
      </c>
    </row>
    <row r="4313" spans="1:28" x14ac:dyDescent="0.25">
      <c r="A4313" s="1708">
        <f t="shared" ca="1" si="1015"/>
        <v>0</v>
      </c>
      <c r="B4313" s="1708">
        <f t="shared" si="1016"/>
        <v>10156176</v>
      </c>
      <c r="C4313" s="994">
        <v>156</v>
      </c>
      <c r="D4313" s="1796" t="s">
        <v>447</v>
      </c>
      <c r="E4313" s="994">
        <v>176</v>
      </c>
      <c r="F4313" s="995" t="s">
        <v>3974</v>
      </c>
      <c r="G4313" s="994"/>
      <c r="H4313" s="996" t="s">
        <v>345</v>
      </c>
      <c r="I4313" s="1091" t="s">
        <v>6915</v>
      </c>
      <c r="J4313" s="996"/>
      <c r="K4313" s="999" t="s">
        <v>8288</v>
      </c>
      <c r="L4313" s="1000">
        <f t="shared" si="1010"/>
        <v>0</v>
      </c>
      <c r="M4313" s="1000">
        <f t="shared" si="1011"/>
        <v>0</v>
      </c>
      <c r="N4313" s="1724">
        <f t="shared" si="1012"/>
        <v>0</v>
      </c>
      <c r="O4313" s="1000"/>
      <c r="P4313" s="1000"/>
      <c r="Q4313" s="1000"/>
      <c r="R4313" s="1000"/>
      <c r="S4313" s="1000"/>
      <c r="T4313" s="1000"/>
      <c r="U4313" s="1000"/>
      <c r="V4313" s="1000"/>
      <c r="W4313" s="1000"/>
      <c r="X4313" s="1000"/>
      <c r="Y4313" s="1001"/>
      <c r="Z4313" s="1001" t="str">
        <f t="shared" si="1013"/>
        <v xml:space="preserve">Cap.5 Pct.1: Valoarea investitiei brute (Col.5) &gt;= Valoarea investitiei nete (Col.6), pentru Rd.(2 la n) </v>
      </c>
      <c r="AA4313" s="2205">
        <f t="shared" si="1014"/>
        <v>1</v>
      </c>
      <c r="AB4313" s="3036">
        <v>156</v>
      </c>
    </row>
    <row r="4314" spans="1:28" x14ac:dyDescent="0.25">
      <c r="A4314" s="1708">
        <f t="shared" ca="1" si="1015"/>
        <v>0</v>
      </c>
      <c r="B4314" s="1708">
        <f t="shared" si="1016"/>
        <v>10156177</v>
      </c>
      <c r="C4314" s="994">
        <v>156</v>
      </c>
      <c r="D4314" s="1796" t="s">
        <v>447</v>
      </c>
      <c r="E4314" s="994">
        <v>177</v>
      </c>
      <c r="F4314" s="995" t="s">
        <v>3974</v>
      </c>
      <c r="G4314" s="994"/>
      <c r="H4314" s="996" t="s">
        <v>345</v>
      </c>
      <c r="I4314" s="1091" t="s">
        <v>6916</v>
      </c>
      <c r="J4314" s="996"/>
      <c r="K4314" s="999" t="s">
        <v>8289</v>
      </c>
      <c r="L4314" s="1000">
        <f t="shared" si="1010"/>
        <v>0</v>
      </c>
      <c r="M4314" s="1000">
        <f t="shared" si="1011"/>
        <v>0</v>
      </c>
      <c r="N4314" s="1724">
        <f t="shared" si="1012"/>
        <v>0</v>
      </c>
      <c r="O4314" s="1000"/>
      <c r="P4314" s="1000"/>
      <c r="Q4314" s="1000"/>
      <c r="R4314" s="1000"/>
      <c r="S4314" s="1000"/>
      <c r="T4314" s="1000"/>
      <c r="U4314" s="1000"/>
      <c r="V4314" s="1000"/>
      <c r="W4314" s="1000"/>
      <c r="X4314" s="1000"/>
      <c r="Y4314" s="1001"/>
      <c r="Z4314" s="1001" t="str">
        <f t="shared" si="1013"/>
        <v xml:space="preserve">Cap.5 Pct.1: Valoarea investitiei brute (Col.5) &gt;= Valoarea investitiei nete (Col.6), pentru Rd.(2 la n) </v>
      </c>
      <c r="AA4314" s="2205">
        <f t="shared" si="1014"/>
        <v>1</v>
      </c>
      <c r="AB4314" s="3036">
        <v>156</v>
      </c>
    </row>
    <row r="4315" spans="1:28" x14ac:dyDescent="0.25">
      <c r="A4315" s="1708">
        <f t="shared" ca="1" si="1015"/>
        <v>0</v>
      </c>
      <c r="B4315" s="1708">
        <f t="shared" si="1016"/>
        <v>10156178</v>
      </c>
      <c r="C4315" s="994">
        <v>156</v>
      </c>
      <c r="D4315" s="1796" t="s">
        <v>447</v>
      </c>
      <c r="E4315" s="994">
        <v>178</v>
      </c>
      <c r="F4315" s="995" t="s">
        <v>3974</v>
      </c>
      <c r="G4315" s="994"/>
      <c r="H4315" s="996" t="s">
        <v>345</v>
      </c>
      <c r="I4315" s="1091" t="s">
        <v>6917</v>
      </c>
      <c r="J4315" s="996"/>
      <c r="K4315" s="999" t="s">
        <v>8290</v>
      </c>
      <c r="L4315" s="1000">
        <f t="shared" si="1010"/>
        <v>0</v>
      </c>
      <c r="M4315" s="1000">
        <f t="shared" si="1011"/>
        <v>0</v>
      </c>
      <c r="N4315" s="1724">
        <f t="shared" si="1012"/>
        <v>0</v>
      </c>
      <c r="O4315" s="1000"/>
      <c r="P4315" s="1000"/>
      <c r="Q4315" s="1000"/>
      <c r="R4315" s="1000"/>
      <c r="S4315" s="1000"/>
      <c r="T4315" s="1000"/>
      <c r="U4315" s="1000"/>
      <c r="V4315" s="1000"/>
      <c r="W4315" s="1000"/>
      <c r="X4315" s="1000"/>
      <c r="Y4315" s="1001"/>
      <c r="Z4315" s="1001" t="str">
        <f t="shared" si="1013"/>
        <v xml:space="preserve">Cap.5 Pct.1: Valoarea investitiei brute (Col.5) &gt;= Valoarea investitiei nete (Col.6), pentru Rd.(2 la n) </v>
      </c>
      <c r="AA4315" s="2205">
        <f t="shared" si="1014"/>
        <v>1</v>
      </c>
      <c r="AB4315" s="3036">
        <v>156</v>
      </c>
    </row>
    <row r="4316" spans="1:28" x14ac:dyDescent="0.25">
      <c r="A4316" s="1708">
        <f t="shared" ca="1" si="1015"/>
        <v>0</v>
      </c>
      <c r="B4316" s="1708">
        <f t="shared" si="1016"/>
        <v>10156179</v>
      </c>
      <c r="C4316" s="994">
        <v>156</v>
      </c>
      <c r="D4316" s="1796" t="s">
        <v>447</v>
      </c>
      <c r="E4316" s="994">
        <v>179</v>
      </c>
      <c r="F4316" s="995" t="s">
        <v>3974</v>
      </c>
      <c r="G4316" s="994"/>
      <c r="H4316" s="996" t="s">
        <v>345</v>
      </c>
      <c r="I4316" s="1091" t="s">
        <v>6918</v>
      </c>
      <c r="J4316" s="996"/>
      <c r="K4316" s="999" t="s">
        <v>8291</v>
      </c>
      <c r="L4316" s="1000">
        <f t="shared" si="1010"/>
        <v>0</v>
      </c>
      <c r="M4316" s="1000">
        <f t="shared" si="1011"/>
        <v>0</v>
      </c>
      <c r="N4316" s="1724">
        <f t="shared" si="1012"/>
        <v>0</v>
      </c>
      <c r="O4316" s="1000"/>
      <c r="P4316" s="1000"/>
      <c r="Q4316" s="1000"/>
      <c r="R4316" s="1000"/>
      <c r="S4316" s="1000"/>
      <c r="T4316" s="1000"/>
      <c r="U4316" s="1000"/>
      <c r="V4316" s="1000"/>
      <c r="W4316" s="1000"/>
      <c r="X4316" s="1000"/>
      <c r="Y4316" s="1001"/>
      <c r="Z4316" s="1001" t="str">
        <f t="shared" si="1013"/>
        <v xml:space="preserve">Cap.5 Pct.1: Valoarea investitiei brute (Col.5) &gt;= Valoarea investitiei nete (Col.6), pentru Rd.(2 la n) </v>
      </c>
      <c r="AA4316" s="2205">
        <f t="shared" si="1014"/>
        <v>1</v>
      </c>
      <c r="AB4316" s="3036">
        <v>156</v>
      </c>
    </row>
    <row r="4317" spans="1:28" x14ac:dyDescent="0.25">
      <c r="A4317" s="1708">
        <f t="shared" ca="1" si="1015"/>
        <v>0</v>
      </c>
      <c r="B4317" s="1708">
        <f t="shared" si="1016"/>
        <v>10156180</v>
      </c>
      <c r="C4317" s="994">
        <v>156</v>
      </c>
      <c r="D4317" s="1796" t="s">
        <v>447</v>
      </c>
      <c r="E4317" s="994">
        <v>180</v>
      </c>
      <c r="F4317" s="995" t="s">
        <v>3974</v>
      </c>
      <c r="G4317" s="994"/>
      <c r="H4317" s="996" t="s">
        <v>345</v>
      </c>
      <c r="I4317" s="1091" t="s">
        <v>6919</v>
      </c>
      <c r="J4317" s="996"/>
      <c r="K4317" s="999" t="s">
        <v>8292</v>
      </c>
      <c r="L4317" s="1000">
        <f t="shared" si="1010"/>
        <v>0</v>
      </c>
      <c r="M4317" s="1000">
        <f t="shared" si="1011"/>
        <v>0</v>
      </c>
      <c r="N4317" s="1724">
        <f t="shared" si="1012"/>
        <v>0</v>
      </c>
      <c r="O4317" s="1000"/>
      <c r="P4317" s="1000"/>
      <c r="Q4317" s="1000"/>
      <c r="R4317" s="1000"/>
      <c r="S4317" s="1000"/>
      <c r="T4317" s="1000"/>
      <c r="U4317" s="1000"/>
      <c r="V4317" s="1000"/>
      <c r="W4317" s="1000"/>
      <c r="X4317" s="1000"/>
      <c r="Y4317" s="1001"/>
      <c r="Z4317" s="1001" t="str">
        <f t="shared" si="1013"/>
        <v xml:space="preserve">Cap.5 Pct.1: Valoarea investitiei brute (Col.5) &gt;= Valoarea investitiei nete (Col.6), pentru Rd.(2 la n) </v>
      </c>
      <c r="AA4317" s="2205">
        <f t="shared" si="1014"/>
        <v>1</v>
      </c>
      <c r="AB4317" s="3036">
        <v>156</v>
      </c>
    </row>
    <row r="4318" spans="1:28" x14ac:dyDescent="0.25">
      <c r="A4318" s="1708">
        <f t="shared" ca="1" si="1015"/>
        <v>0</v>
      </c>
      <c r="B4318" s="1708">
        <f t="shared" si="1016"/>
        <v>10156181</v>
      </c>
      <c r="C4318" s="994">
        <v>156</v>
      </c>
      <c r="D4318" s="1796" t="s">
        <v>447</v>
      </c>
      <c r="E4318" s="994">
        <v>181</v>
      </c>
      <c r="F4318" s="995" t="s">
        <v>3974</v>
      </c>
      <c r="G4318" s="994"/>
      <c r="H4318" s="996" t="s">
        <v>345</v>
      </c>
      <c r="I4318" s="1091" t="s">
        <v>6920</v>
      </c>
      <c r="J4318" s="996"/>
      <c r="K4318" s="999" t="s">
        <v>8293</v>
      </c>
      <c r="L4318" s="1000">
        <f t="shared" si="1010"/>
        <v>0</v>
      </c>
      <c r="M4318" s="1000">
        <f t="shared" si="1011"/>
        <v>0</v>
      </c>
      <c r="N4318" s="1724">
        <f t="shared" si="1012"/>
        <v>0</v>
      </c>
      <c r="O4318" s="1000"/>
      <c r="P4318" s="1000"/>
      <c r="Q4318" s="1000"/>
      <c r="R4318" s="1000"/>
      <c r="S4318" s="1000"/>
      <c r="T4318" s="1000"/>
      <c r="U4318" s="1000"/>
      <c r="V4318" s="1000"/>
      <c r="W4318" s="1000"/>
      <c r="X4318" s="1000"/>
      <c r="Y4318" s="1001"/>
      <c r="Z4318" s="1001" t="str">
        <f t="shared" si="1013"/>
        <v xml:space="preserve">Cap.5 Pct.1: Valoarea investitiei brute (Col.5) &gt;= Valoarea investitiei nete (Col.6), pentru Rd.(2 la n) </v>
      </c>
      <c r="AA4318" s="2205">
        <f t="shared" si="1014"/>
        <v>1</v>
      </c>
      <c r="AB4318" s="3036">
        <v>156</v>
      </c>
    </row>
    <row r="4319" spans="1:28" x14ac:dyDescent="0.25">
      <c r="A4319" s="1708">
        <f t="shared" ca="1" si="1015"/>
        <v>0</v>
      </c>
      <c r="B4319" s="1708">
        <f t="shared" si="1016"/>
        <v>10156182</v>
      </c>
      <c r="C4319" s="994">
        <v>156</v>
      </c>
      <c r="D4319" s="1796" t="s">
        <v>447</v>
      </c>
      <c r="E4319" s="994">
        <v>182</v>
      </c>
      <c r="F4319" s="995" t="s">
        <v>3974</v>
      </c>
      <c r="G4319" s="994"/>
      <c r="H4319" s="996" t="s">
        <v>345</v>
      </c>
      <c r="I4319" s="1091" t="s">
        <v>6921</v>
      </c>
      <c r="J4319" s="996"/>
      <c r="K4319" s="999" t="s">
        <v>8294</v>
      </c>
      <c r="L4319" s="1000">
        <f t="shared" si="1010"/>
        <v>0</v>
      </c>
      <c r="M4319" s="1000">
        <f t="shared" si="1011"/>
        <v>0</v>
      </c>
      <c r="N4319" s="1724">
        <f t="shared" si="1012"/>
        <v>0</v>
      </c>
      <c r="O4319" s="1000"/>
      <c r="P4319" s="1000"/>
      <c r="Q4319" s="1000"/>
      <c r="R4319" s="1000"/>
      <c r="S4319" s="1000"/>
      <c r="T4319" s="1000"/>
      <c r="U4319" s="1000"/>
      <c r="V4319" s="1000"/>
      <c r="W4319" s="1000"/>
      <c r="X4319" s="1000"/>
      <c r="Y4319" s="1001"/>
      <c r="Z4319" s="1001" t="str">
        <f t="shared" si="1013"/>
        <v xml:space="preserve">Cap.5 Pct.1: Valoarea investitiei brute (Col.5) &gt;= Valoarea investitiei nete (Col.6), pentru Rd.(2 la n) </v>
      </c>
      <c r="AA4319" s="2205">
        <f t="shared" si="1014"/>
        <v>1</v>
      </c>
      <c r="AB4319" s="3036">
        <v>156</v>
      </c>
    </row>
    <row r="4320" spans="1:28" x14ac:dyDescent="0.25">
      <c r="A4320" s="1708">
        <f t="shared" ca="1" si="1015"/>
        <v>0</v>
      </c>
      <c r="B4320" s="1708">
        <f t="shared" si="1016"/>
        <v>10156183</v>
      </c>
      <c r="C4320" s="994">
        <v>156</v>
      </c>
      <c r="D4320" s="1796" t="s">
        <v>447</v>
      </c>
      <c r="E4320" s="994">
        <v>183</v>
      </c>
      <c r="F4320" s="995" t="s">
        <v>3974</v>
      </c>
      <c r="G4320" s="994"/>
      <c r="H4320" s="996" t="s">
        <v>345</v>
      </c>
      <c r="I4320" s="1091" t="s">
        <v>6922</v>
      </c>
      <c r="J4320" s="996"/>
      <c r="K4320" s="999" t="s">
        <v>8295</v>
      </c>
      <c r="L4320" s="1000">
        <f t="shared" si="1010"/>
        <v>0</v>
      </c>
      <c r="M4320" s="1000">
        <f t="shared" si="1011"/>
        <v>0</v>
      </c>
      <c r="N4320" s="1724">
        <f t="shared" si="1012"/>
        <v>0</v>
      </c>
      <c r="O4320" s="1000"/>
      <c r="P4320" s="1000"/>
      <c r="Q4320" s="1000"/>
      <c r="R4320" s="1000"/>
      <c r="S4320" s="1000"/>
      <c r="T4320" s="1000"/>
      <c r="U4320" s="1000"/>
      <c r="V4320" s="1000"/>
      <c r="W4320" s="1000"/>
      <c r="X4320" s="1000"/>
      <c r="Y4320" s="1001"/>
      <c r="Z4320" s="1001" t="str">
        <f t="shared" si="1013"/>
        <v xml:space="preserve">Cap.5 Pct.1: Valoarea investitiei brute (Col.5) &gt;= Valoarea investitiei nete (Col.6), pentru Rd.(2 la n) </v>
      </c>
      <c r="AA4320" s="2205">
        <f t="shared" si="1014"/>
        <v>1</v>
      </c>
      <c r="AB4320" s="3036">
        <v>156</v>
      </c>
    </row>
    <row r="4321" spans="1:28" x14ac:dyDescent="0.25">
      <c r="A4321" s="1708">
        <f t="shared" ca="1" si="1015"/>
        <v>0</v>
      </c>
      <c r="B4321" s="1708">
        <f t="shared" si="1016"/>
        <v>10156184</v>
      </c>
      <c r="C4321" s="994">
        <v>156</v>
      </c>
      <c r="D4321" s="1796" t="s">
        <v>447</v>
      </c>
      <c r="E4321" s="994">
        <v>184</v>
      </c>
      <c r="F4321" s="995" t="s">
        <v>3974</v>
      </c>
      <c r="G4321" s="994"/>
      <c r="H4321" s="996" t="s">
        <v>345</v>
      </c>
      <c r="I4321" s="1091" t="s">
        <v>6923</v>
      </c>
      <c r="J4321" s="996"/>
      <c r="K4321" s="999" t="s">
        <v>8296</v>
      </c>
      <c r="L4321" s="1000">
        <f t="shared" si="1010"/>
        <v>0</v>
      </c>
      <c r="M4321" s="1000">
        <f t="shared" si="1011"/>
        <v>0</v>
      </c>
      <c r="N4321" s="1724">
        <f t="shared" si="1012"/>
        <v>0</v>
      </c>
      <c r="O4321" s="1000"/>
      <c r="P4321" s="1000"/>
      <c r="Q4321" s="1000"/>
      <c r="R4321" s="1000"/>
      <c r="S4321" s="1000"/>
      <c r="T4321" s="1000"/>
      <c r="U4321" s="1000"/>
      <c r="V4321" s="1000"/>
      <c r="W4321" s="1000"/>
      <c r="X4321" s="1000"/>
      <c r="Y4321" s="1001"/>
      <c r="Z4321" s="1001" t="str">
        <f t="shared" si="1013"/>
        <v xml:space="preserve">Cap.5 Pct.1: Valoarea investitiei brute (Col.5) &gt;= Valoarea investitiei nete (Col.6), pentru Rd.(2 la n) </v>
      </c>
      <c r="AA4321" s="2205">
        <f t="shared" si="1014"/>
        <v>1</v>
      </c>
      <c r="AB4321" s="3036">
        <v>156</v>
      </c>
    </row>
    <row r="4322" spans="1:28" x14ac:dyDescent="0.25">
      <c r="A4322" s="1708">
        <f t="shared" ca="1" si="1015"/>
        <v>0</v>
      </c>
      <c r="B4322" s="1708">
        <f t="shared" si="1016"/>
        <v>10156185</v>
      </c>
      <c r="C4322" s="994">
        <v>156</v>
      </c>
      <c r="D4322" s="1796" t="s">
        <v>447</v>
      </c>
      <c r="E4322" s="994">
        <v>185</v>
      </c>
      <c r="F4322" s="995" t="s">
        <v>3974</v>
      </c>
      <c r="G4322" s="994"/>
      <c r="H4322" s="996" t="s">
        <v>345</v>
      </c>
      <c r="I4322" s="1091" t="s">
        <v>6924</v>
      </c>
      <c r="J4322" s="996"/>
      <c r="K4322" s="999" t="s">
        <v>8297</v>
      </c>
      <c r="L4322" s="1000">
        <f t="shared" si="1010"/>
        <v>0</v>
      </c>
      <c r="M4322" s="1000">
        <f t="shared" si="1011"/>
        <v>0</v>
      </c>
      <c r="N4322" s="1724">
        <f t="shared" si="1012"/>
        <v>0</v>
      </c>
      <c r="O4322" s="1000"/>
      <c r="P4322" s="1000"/>
      <c r="Q4322" s="1000"/>
      <c r="R4322" s="1000"/>
      <c r="S4322" s="1000"/>
      <c r="T4322" s="1000"/>
      <c r="U4322" s="1000"/>
      <c r="V4322" s="1000"/>
      <c r="W4322" s="1000"/>
      <c r="X4322" s="1000"/>
      <c r="Y4322" s="1001"/>
      <c r="Z4322" s="1001" t="str">
        <f t="shared" si="1013"/>
        <v xml:space="preserve">Cap.5 Pct.1: Valoarea investitiei brute (Col.5) &gt;= Valoarea investitiei nete (Col.6), pentru Rd.(2 la n) </v>
      </c>
      <c r="AA4322" s="2205">
        <f t="shared" si="1014"/>
        <v>1</v>
      </c>
      <c r="AB4322" s="3036">
        <v>156</v>
      </c>
    </row>
    <row r="4323" spans="1:28" x14ac:dyDescent="0.25">
      <c r="A4323" s="1708">
        <f t="shared" ca="1" si="1015"/>
        <v>0</v>
      </c>
      <c r="B4323" s="1708">
        <f t="shared" si="1016"/>
        <v>10156186</v>
      </c>
      <c r="C4323" s="994">
        <v>156</v>
      </c>
      <c r="D4323" s="1796" t="s">
        <v>447</v>
      </c>
      <c r="E4323" s="994">
        <v>186</v>
      </c>
      <c r="F4323" s="995" t="s">
        <v>3974</v>
      </c>
      <c r="G4323" s="994"/>
      <c r="H4323" s="996" t="s">
        <v>345</v>
      </c>
      <c r="I4323" s="1091" t="s">
        <v>6925</v>
      </c>
      <c r="J4323" s="996"/>
      <c r="K4323" s="999" t="s">
        <v>8298</v>
      </c>
      <c r="L4323" s="1000">
        <f t="shared" si="1010"/>
        <v>0</v>
      </c>
      <c r="M4323" s="1000">
        <f t="shared" si="1011"/>
        <v>0</v>
      </c>
      <c r="N4323" s="1724">
        <f t="shared" si="1012"/>
        <v>0</v>
      </c>
      <c r="O4323" s="1000"/>
      <c r="P4323" s="1000"/>
      <c r="Q4323" s="1000"/>
      <c r="R4323" s="1000"/>
      <c r="S4323" s="1000"/>
      <c r="T4323" s="1000"/>
      <c r="U4323" s="1000"/>
      <c r="V4323" s="1000"/>
      <c r="W4323" s="1000"/>
      <c r="X4323" s="1000"/>
      <c r="Y4323" s="1001"/>
      <c r="Z4323" s="1001" t="str">
        <f t="shared" si="1013"/>
        <v xml:space="preserve">Cap.5 Pct.1: Valoarea investitiei brute (Col.5) &gt;= Valoarea investitiei nete (Col.6), pentru Rd.(2 la n) </v>
      </c>
      <c r="AA4323" s="2205">
        <f t="shared" si="1014"/>
        <v>1</v>
      </c>
      <c r="AB4323" s="3036">
        <v>156</v>
      </c>
    </row>
    <row r="4324" spans="1:28" x14ac:dyDescent="0.25">
      <c r="A4324" s="1708">
        <f t="shared" ca="1" si="1015"/>
        <v>0</v>
      </c>
      <c r="B4324" s="1708">
        <f t="shared" si="1016"/>
        <v>10156187</v>
      </c>
      <c r="C4324" s="994">
        <v>156</v>
      </c>
      <c r="D4324" s="1796" t="s">
        <v>447</v>
      </c>
      <c r="E4324" s="994">
        <v>187</v>
      </c>
      <c r="F4324" s="995" t="s">
        <v>3974</v>
      </c>
      <c r="G4324" s="994"/>
      <c r="H4324" s="996" t="s">
        <v>345</v>
      </c>
      <c r="I4324" s="1091" t="s">
        <v>6926</v>
      </c>
      <c r="J4324" s="996"/>
      <c r="K4324" s="999" t="s">
        <v>8299</v>
      </c>
      <c r="L4324" s="1000">
        <f t="shared" si="1010"/>
        <v>0</v>
      </c>
      <c r="M4324" s="1000">
        <f t="shared" si="1011"/>
        <v>0</v>
      </c>
      <c r="N4324" s="1724">
        <f t="shared" si="1012"/>
        <v>0</v>
      </c>
      <c r="O4324" s="1000"/>
      <c r="P4324" s="1000"/>
      <c r="Q4324" s="1000"/>
      <c r="R4324" s="1000"/>
      <c r="S4324" s="1000"/>
      <c r="T4324" s="1000"/>
      <c r="U4324" s="1000"/>
      <c r="V4324" s="1000"/>
      <c r="W4324" s="1000"/>
      <c r="X4324" s="1000"/>
      <c r="Y4324" s="1001"/>
      <c r="Z4324" s="1001" t="str">
        <f t="shared" si="1013"/>
        <v xml:space="preserve">Cap.5 Pct.1: Valoarea investitiei brute (Col.5) &gt;= Valoarea investitiei nete (Col.6), pentru Rd.(2 la n) </v>
      </c>
      <c r="AA4324" s="2205">
        <f t="shared" si="1014"/>
        <v>1</v>
      </c>
      <c r="AB4324" s="3036">
        <v>156</v>
      </c>
    </row>
    <row r="4325" spans="1:28" x14ac:dyDescent="0.25">
      <c r="A4325" s="1708">
        <f t="shared" ca="1" si="1015"/>
        <v>0</v>
      </c>
      <c r="B4325" s="1708">
        <f t="shared" si="1016"/>
        <v>10156188</v>
      </c>
      <c r="C4325" s="994">
        <v>156</v>
      </c>
      <c r="D4325" s="1796" t="s">
        <v>447</v>
      </c>
      <c r="E4325" s="994">
        <v>188</v>
      </c>
      <c r="F4325" s="995" t="s">
        <v>3974</v>
      </c>
      <c r="G4325" s="994"/>
      <c r="H4325" s="996" t="s">
        <v>345</v>
      </c>
      <c r="I4325" s="1091" t="s">
        <v>6927</v>
      </c>
      <c r="J4325" s="996"/>
      <c r="K4325" s="999" t="s">
        <v>8300</v>
      </c>
      <c r="L4325" s="1000">
        <f t="shared" si="1010"/>
        <v>0</v>
      </c>
      <c r="M4325" s="1000">
        <f t="shared" si="1011"/>
        <v>0</v>
      </c>
      <c r="N4325" s="1724">
        <f t="shared" si="1012"/>
        <v>0</v>
      </c>
      <c r="O4325" s="1000"/>
      <c r="P4325" s="1000"/>
      <c r="Q4325" s="1000"/>
      <c r="R4325" s="1000"/>
      <c r="S4325" s="1000"/>
      <c r="T4325" s="1000"/>
      <c r="U4325" s="1000"/>
      <c r="V4325" s="1000"/>
      <c r="W4325" s="1000"/>
      <c r="X4325" s="1000"/>
      <c r="Y4325" s="1001"/>
      <c r="Z4325" s="1001" t="str">
        <f t="shared" si="1013"/>
        <v xml:space="preserve">Cap.5 Pct.1: Valoarea investitiei brute (Col.5) &gt;= Valoarea investitiei nete (Col.6), pentru Rd.(2 la n) </v>
      </c>
      <c r="AA4325" s="2205">
        <f t="shared" si="1014"/>
        <v>1</v>
      </c>
      <c r="AB4325" s="3036">
        <v>156</v>
      </c>
    </row>
    <row r="4326" spans="1:28" x14ac:dyDescent="0.25">
      <c r="A4326" s="1708">
        <f t="shared" ca="1" si="1015"/>
        <v>0</v>
      </c>
      <c r="B4326" s="1708">
        <f t="shared" si="1016"/>
        <v>10156189</v>
      </c>
      <c r="C4326" s="994">
        <v>156</v>
      </c>
      <c r="D4326" s="1796" t="s">
        <v>447</v>
      </c>
      <c r="E4326" s="994">
        <v>189</v>
      </c>
      <c r="F4326" s="995" t="s">
        <v>3974</v>
      </c>
      <c r="G4326" s="994"/>
      <c r="H4326" s="996" t="s">
        <v>345</v>
      </c>
      <c r="I4326" s="1091" t="s">
        <v>6928</v>
      </c>
      <c r="J4326" s="996"/>
      <c r="K4326" s="999" t="s">
        <v>8301</v>
      </c>
      <c r="L4326" s="1000">
        <f t="shared" si="1010"/>
        <v>0</v>
      </c>
      <c r="M4326" s="1000">
        <f t="shared" si="1011"/>
        <v>0</v>
      </c>
      <c r="N4326" s="1724">
        <f t="shared" si="1012"/>
        <v>0</v>
      </c>
      <c r="O4326" s="1000"/>
      <c r="P4326" s="1000"/>
      <c r="Q4326" s="1000"/>
      <c r="R4326" s="1000"/>
      <c r="S4326" s="1000"/>
      <c r="T4326" s="1000"/>
      <c r="U4326" s="1000"/>
      <c r="V4326" s="1000"/>
      <c r="W4326" s="1000"/>
      <c r="X4326" s="1000"/>
      <c r="Y4326" s="1001"/>
      <c r="Z4326" s="1001" t="str">
        <f t="shared" si="1013"/>
        <v xml:space="preserve">Cap.5 Pct.1: Valoarea investitiei brute (Col.5) &gt;= Valoarea investitiei nete (Col.6), pentru Rd.(2 la n) </v>
      </c>
      <c r="AA4326" s="2205">
        <f t="shared" si="1014"/>
        <v>1</v>
      </c>
      <c r="AB4326" s="3036">
        <v>156</v>
      </c>
    </row>
    <row r="4327" spans="1:28" x14ac:dyDescent="0.25">
      <c r="A4327" s="1708">
        <f t="shared" ca="1" si="1015"/>
        <v>0</v>
      </c>
      <c r="B4327" s="1708">
        <f t="shared" si="1016"/>
        <v>10156190</v>
      </c>
      <c r="C4327" s="994">
        <v>156</v>
      </c>
      <c r="D4327" s="1796" t="s">
        <v>447</v>
      </c>
      <c r="E4327" s="994">
        <v>190</v>
      </c>
      <c r="F4327" s="995" t="s">
        <v>3974</v>
      </c>
      <c r="G4327" s="994"/>
      <c r="H4327" s="996" t="s">
        <v>345</v>
      </c>
      <c r="I4327" s="1091" t="s">
        <v>6929</v>
      </c>
      <c r="J4327" s="996"/>
      <c r="K4327" s="999" t="s">
        <v>8302</v>
      </c>
      <c r="L4327" s="1000">
        <f t="shared" si="1010"/>
        <v>0</v>
      </c>
      <c r="M4327" s="1000">
        <f t="shared" si="1011"/>
        <v>0</v>
      </c>
      <c r="N4327" s="1724">
        <f t="shared" si="1012"/>
        <v>0</v>
      </c>
      <c r="O4327" s="1000"/>
      <c r="P4327" s="1000"/>
      <c r="Q4327" s="1000"/>
      <c r="R4327" s="1000"/>
      <c r="S4327" s="1000"/>
      <c r="T4327" s="1000"/>
      <c r="U4327" s="1000"/>
      <c r="V4327" s="1000"/>
      <c r="W4327" s="1000"/>
      <c r="X4327" s="1000"/>
      <c r="Y4327" s="1001"/>
      <c r="Z4327" s="1001" t="str">
        <f t="shared" si="1013"/>
        <v xml:space="preserve">Cap.5 Pct.1: Valoarea investitiei brute (Col.5) &gt;= Valoarea investitiei nete (Col.6), pentru Rd.(2 la n) </v>
      </c>
      <c r="AA4327" s="2205">
        <f t="shared" si="1014"/>
        <v>1</v>
      </c>
      <c r="AB4327" s="3036">
        <v>156</v>
      </c>
    </row>
    <row r="4328" spans="1:28" x14ac:dyDescent="0.25">
      <c r="A4328" s="1708">
        <f t="shared" ca="1" si="1015"/>
        <v>0</v>
      </c>
      <c r="B4328" s="1708">
        <f t="shared" si="1016"/>
        <v>10156191</v>
      </c>
      <c r="C4328" s="994">
        <v>156</v>
      </c>
      <c r="D4328" s="1796" t="s">
        <v>447</v>
      </c>
      <c r="E4328" s="994">
        <v>191</v>
      </c>
      <c r="F4328" s="995" t="s">
        <v>3974</v>
      </c>
      <c r="G4328" s="994"/>
      <c r="H4328" s="996" t="s">
        <v>345</v>
      </c>
      <c r="I4328" s="1091" t="s">
        <v>6930</v>
      </c>
      <c r="J4328" s="996"/>
      <c r="K4328" s="999" t="s">
        <v>8303</v>
      </c>
      <c r="L4328" s="1000">
        <f t="shared" si="1010"/>
        <v>0</v>
      </c>
      <c r="M4328" s="1000">
        <f t="shared" si="1011"/>
        <v>0</v>
      </c>
      <c r="N4328" s="1724">
        <f t="shared" si="1012"/>
        <v>0</v>
      </c>
      <c r="O4328" s="1000"/>
      <c r="P4328" s="1000"/>
      <c r="Q4328" s="1000"/>
      <c r="R4328" s="1000"/>
      <c r="S4328" s="1000"/>
      <c r="T4328" s="1000"/>
      <c r="U4328" s="1000"/>
      <c r="V4328" s="1000"/>
      <c r="W4328" s="1000"/>
      <c r="X4328" s="1000"/>
      <c r="Y4328" s="1001"/>
      <c r="Z4328" s="1001" t="str">
        <f t="shared" si="1013"/>
        <v xml:space="preserve">Cap.5 Pct.1: Valoarea investitiei brute (Col.5) &gt;= Valoarea investitiei nete (Col.6), pentru Rd.(2 la n) </v>
      </c>
      <c r="AA4328" s="2205">
        <f t="shared" si="1014"/>
        <v>1</v>
      </c>
      <c r="AB4328" s="3036">
        <v>156</v>
      </c>
    </row>
    <row r="4329" spans="1:28" x14ac:dyDescent="0.25">
      <c r="A4329" s="1708">
        <f t="shared" ca="1" si="1015"/>
        <v>0</v>
      </c>
      <c r="B4329" s="1708">
        <f t="shared" si="1016"/>
        <v>10156192</v>
      </c>
      <c r="C4329" s="994">
        <v>156</v>
      </c>
      <c r="D4329" s="1796" t="s">
        <v>447</v>
      </c>
      <c r="E4329" s="994">
        <v>192</v>
      </c>
      <c r="F4329" s="995" t="s">
        <v>3974</v>
      </c>
      <c r="G4329" s="994"/>
      <c r="H4329" s="996" t="s">
        <v>345</v>
      </c>
      <c r="I4329" s="1091" t="s">
        <v>6931</v>
      </c>
      <c r="J4329" s="996"/>
      <c r="K4329" s="999" t="s">
        <v>8304</v>
      </c>
      <c r="L4329" s="1000">
        <f t="shared" si="1010"/>
        <v>0</v>
      </c>
      <c r="M4329" s="1000">
        <f t="shared" si="1011"/>
        <v>0</v>
      </c>
      <c r="N4329" s="1724">
        <f t="shared" si="1012"/>
        <v>0</v>
      </c>
      <c r="O4329" s="1000"/>
      <c r="P4329" s="1000"/>
      <c r="Q4329" s="1000"/>
      <c r="R4329" s="1000"/>
      <c r="S4329" s="1000"/>
      <c r="T4329" s="1000"/>
      <c r="U4329" s="1000"/>
      <c r="V4329" s="1000"/>
      <c r="W4329" s="1000"/>
      <c r="X4329" s="1000"/>
      <c r="Y4329" s="1001"/>
      <c r="Z4329" s="1001" t="str">
        <f t="shared" si="1013"/>
        <v xml:space="preserve">Cap.5 Pct.1: Valoarea investitiei brute (Col.5) &gt;= Valoarea investitiei nete (Col.6), pentru Rd.(2 la n) </v>
      </c>
      <c r="AA4329" s="2205">
        <f t="shared" si="1014"/>
        <v>1</v>
      </c>
      <c r="AB4329" s="3036">
        <v>156</v>
      </c>
    </row>
    <row r="4330" spans="1:28" x14ac:dyDescent="0.25">
      <c r="A4330" s="1708">
        <f t="shared" ca="1" si="1015"/>
        <v>0</v>
      </c>
      <c r="B4330" s="1708">
        <f t="shared" si="1016"/>
        <v>10156193</v>
      </c>
      <c r="C4330" s="994">
        <v>156</v>
      </c>
      <c r="D4330" s="1796" t="s">
        <v>447</v>
      </c>
      <c r="E4330" s="994">
        <v>193</v>
      </c>
      <c r="F4330" s="995" t="s">
        <v>3974</v>
      </c>
      <c r="G4330" s="994"/>
      <c r="H4330" s="996" t="s">
        <v>345</v>
      </c>
      <c r="I4330" s="1091" t="s">
        <v>6932</v>
      </c>
      <c r="J4330" s="996"/>
      <c r="K4330" s="999" t="s">
        <v>8305</v>
      </c>
      <c r="L4330" s="1000">
        <f t="shared" ref="L4330:L4393" si="1017">IF(BM894="",0,BM894)</f>
        <v>0</v>
      </c>
      <c r="M4330" s="1000">
        <f t="shared" ref="M4330:M4393" si="1018">IF(BN894="",0,BN894)</f>
        <v>0</v>
      </c>
      <c r="N4330" s="1724">
        <f t="shared" ref="N4330:N4393" si="1019">IF(L4330&gt;=M4330,0,1)</f>
        <v>0</v>
      </c>
      <c r="O4330" s="1000"/>
      <c r="P4330" s="1000"/>
      <c r="Q4330" s="1000"/>
      <c r="R4330" s="1000"/>
      <c r="S4330" s="1000"/>
      <c r="T4330" s="1000"/>
      <c r="U4330" s="1000"/>
      <c r="V4330" s="1000"/>
      <c r="W4330" s="1000"/>
      <c r="X4330" s="1000"/>
      <c r="Y4330" s="1001"/>
      <c r="Z4330" s="1001" t="str">
        <f t="shared" si="1013"/>
        <v xml:space="preserve">Cap.5 Pct.1: Valoarea investitiei brute (Col.5) &gt;= Valoarea investitiei nete (Col.6), pentru Rd.(2 la n) </v>
      </c>
      <c r="AA4330" s="2205">
        <f t="shared" si="1014"/>
        <v>1</v>
      </c>
      <c r="AB4330" s="3036">
        <v>156</v>
      </c>
    </row>
    <row r="4331" spans="1:28" x14ac:dyDescent="0.25">
      <c r="A4331" s="1708">
        <f t="shared" ca="1" si="1015"/>
        <v>0</v>
      </c>
      <c r="B4331" s="1708">
        <f t="shared" si="1016"/>
        <v>10156194</v>
      </c>
      <c r="C4331" s="994">
        <v>156</v>
      </c>
      <c r="D4331" s="1796" t="s">
        <v>447</v>
      </c>
      <c r="E4331" s="994">
        <v>194</v>
      </c>
      <c r="F4331" s="995" t="s">
        <v>3974</v>
      </c>
      <c r="G4331" s="994"/>
      <c r="H4331" s="996" t="s">
        <v>345</v>
      </c>
      <c r="I4331" s="1091" t="s">
        <v>6933</v>
      </c>
      <c r="J4331" s="996"/>
      <c r="K4331" s="999" t="s">
        <v>8306</v>
      </c>
      <c r="L4331" s="1000">
        <f t="shared" si="1017"/>
        <v>0</v>
      </c>
      <c r="M4331" s="1000">
        <f t="shared" si="1018"/>
        <v>0</v>
      </c>
      <c r="N4331" s="1724">
        <f t="shared" si="1019"/>
        <v>0</v>
      </c>
      <c r="O4331" s="1000"/>
      <c r="P4331" s="1000"/>
      <c r="Q4331" s="1000"/>
      <c r="R4331" s="1000"/>
      <c r="S4331" s="1000"/>
      <c r="T4331" s="1000"/>
      <c r="U4331" s="1000"/>
      <c r="V4331" s="1000"/>
      <c r="W4331" s="1000"/>
      <c r="X4331" s="1000"/>
      <c r="Y4331" s="1001"/>
      <c r="Z4331" s="1001" t="str">
        <f t="shared" si="1013"/>
        <v xml:space="preserve">Cap.5 Pct.1: Valoarea investitiei brute (Col.5) &gt;= Valoarea investitiei nete (Col.6), pentru Rd.(2 la n) </v>
      </c>
      <c r="AA4331" s="2205">
        <f t="shared" si="1014"/>
        <v>1</v>
      </c>
      <c r="AB4331" s="3036">
        <v>156</v>
      </c>
    </row>
    <row r="4332" spans="1:28" x14ac:dyDescent="0.25">
      <c r="A4332" s="1708">
        <f t="shared" ca="1" si="1015"/>
        <v>0</v>
      </c>
      <c r="B4332" s="1708">
        <f t="shared" si="1016"/>
        <v>10156195</v>
      </c>
      <c r="C4332" s="994">
        <v>156</v>
      </c>
      <c r="D4332" s="1796" t="s">
        <v>447</v>
      </c>
      <c r="E4332" s="994">
        <v>195</v>
      </c>
      <c r="F4332" s="995" t="s">
        <v>3974</v>
      </c>
      <c r="G4332" s="994"/>
      <c r="H4332" s="996" t="s">
        <v>345</v>
      </c>
      <c r="I4332" s="1091" t="s">
        <v>6934</v>
      </c>
      <c r="J4332" s="996"/>
      <c r="K4332" s="999" t="s">
        <v>8307</v>
      </c>
      <c r="L4332" s="1000">
        <f t="shared" si="1017"/>
        <v>0</v>
      </c>
      <c r="M4332" s="1000">
        <f t="shared" si="1018"/>
        <v>0</v>
      </c>
      <c r="N4332" s="1724">
        <f t="shared" si="1019"/>
        <v>0</v>
      </c>
      <c r="O4332" s="1000"/>
      <c r="P4332" s="1000"/>
      <c r="Q4332" s="1000"/>
      <c r="R4332" s="1000"/>
      <c r="S4332" s="1000"/>
      <c r="T4332" s="1000"/>
      <c r="U4332" s="1000"/>
      <c r="V4332" s="1000"/>
      <c r="W4332" s="1000"/>
      <c r="X4332" s="1000"/>
      <c r="Y4332" s="1001"/>
      <c r="Z4332" s="1001" t="str">
        <f t="shared" ref="Z4332:Z4395" si="1020">Z4331</f>
        <v xml:space="preserve">Cap.5 Pct.1: Valoarea investitiei brute (Col.5) &gt;= Valoarea investitiei nete (Col.6), pentru Rd.(2 la n) </v>
      </c>
      <c r="AA4332" s="2205">
        <f t="shared" si="1014"/>
        <v>1</v>
      </c>
      <c r="AB4332" s="3036">
        <v>156</v>
      </c>
    </row>
    <row r="4333" spans="1:28" x14ac:dyDescent="0.25">
      <c r="A4333" s="1708">
        <f t="shared" ca="1" si="1015"/>
        <v>0</v>
      </c>
      <c r="B4333" s="1708">
        <f t="shared" si="1016"/>
        <v>10156196</v>
      </c>
      <c r="C4333" s="994">
        <v>156</v>
      </c>
      <c r="D4333" s="1796" t="s">
        <v>447</v>
      </c>
      <c r="E4333" s="994">
        <v>196</v>
      </c>
      <c r="F4333" s="995" t="s">
        <v>3974</v>
      </c>
      <c r="G4333" s="994"/>
      <c r="H4333" s="996" t="s">
        <v>345</v>
      </c>
      <c r="I4333" s="1091" t="s">
        <v>6935</v>
      </c>
      <c r="J4333" s="996"/>
      <c r="K4333" s="999" t="s">
        <v>8308</v>
      </c>
      <c r="L4333" s="1000">
        <f t="shared" si="1017"/>
        <v>0</v>
      </c>
      <c r="M4333" s="1000">
        <f t="shared" si="1018"/>
        <v>0</v>
      </c>
      <c r="N4333" s="1724">
        <f t="shared" si="1019"/>
        <v>0</v>
      </c>
      <c r="O4333" s="1000"/>
      <c r="P4333" s="1000"/>
      <c r="Q4333" s="1000"/>
      <c r="R4333" s="1000"/>
      <c r="S4333" s="1000"/>
      <c r="T4333" s="1000"/>
      <c r="U4333" s="1000"/>
      <c r="V4333" s="1000"/>
      <c r="W4333" s="1000"/>
      <c r="X4333" s="1000"/>
      <c r="Y4333" s="1001"/>
      <c r="Z4333" s="1001" t="str">
        <f t="shared" si="1020"/>
        <v xml:space="preserve">Cap.5 Pct.1: Valoarea investitiei brute (Col.5) &gt;= Valoarea investitiei nete (Col.6), pentru Rd.(2 la n) </v>
      </c>
      <c r="AA4333" s="2205">
        <f t="shared" si="1014"/>
        <v>1</v>
      </c>
      <c r="AB4333" s="3036">
        <v>156</v>
      </c>
    </row>
    <row r="4334" spans="1:28" x14ac:dyDescent="0.25">
      <c r="A4334" s="1708">
        <f t="shared" ca="1" si="1015"/>
        <v>0</v>
      </c>
      <c r="B4334" s="1708">
        <f t="shared" si="1016"/>
        <v>10156197</v>
      </c>
      <c r="C4334" s="994">
        <v>156</v>
      </c>
      <c r="D4334" s="1796" t="s">
        <v>447</v>
      </c>
      <c r="E4334" s="994">
        <v>197</v>
      </c>
      <c r="F4334" s="995" t="s">
        <v>3974</v>
      </c>
      <c r="G4334" s="994"/>
      <c r="H4334" s="996" t="s">
        <v>345</v>
      </c>
      <c r="I4334" s="1091" t="s">
        <v>6936</v>
      </c>
      <c r="J4334" s="996"/>
      <c r="K4334" s="999" t="s">
        <v>8309</v>
      </c>
      <c r="L4334" s="1000">
        <f t="shared" si="1017"/>
        <v>0</v>
      </c>
      <c r="M4334" s="1000">
        <f t="shared" si="1018"/>
        <v>0</v>
      </c>
      <c r="N4334" s="1724">
        <f t="shared" si="1019"/>
        <v>0</v>
      </c>
      <c r="O4334" s="1000"/>
      <c r="P4334" s="1000"/>
      <c r="Q4334" s="1000"/>
      <c r="R4334" s="1000"/>
      <c r="S4334" s="1000"/>
      <c r="T4334" s="1000"/>
      <c r="U4334" s="1000"/>
      <c r="V4334" s="1000"/>
      <c r="W4334" s="1000"/>
      <c r="X4334" s="1000"/>
      <c r="Y4334" s="1001"/>
      <c r="Z4334" s="1001" t="str">
        <f t="shared" si="1020"/>
        <v xml:space="preserve">Cap.5 Pct.1: Valoarea investitiei brute (Col.5) &gt;= Valoarea investitiei nete (Col.6), pentru Rd.(2 la n) </v>
      </c>
      <c r="AA4334" s="2205">
        <f t="shared" si="1014"/>
        <v>1</v>
      </c>
      <c r="AB4334" s="3036">
        <v>156</v>
      </c>
    </row>
    <row r="4335" spans="1:28" x14ac:dyDescent="0.25">
      <c r="A4335" s="1708">
        <f t="shared" ca="1" si="1015"/>
        <v>0</v>
      </c>
      <c r="B4335" s="1708">
        <f t="shared" si="1016"/>
        <v>10156198</v>
      </c>
      <c r="C4335" s="994">
        <v>156</v>
      </c>
      <c r="D4335" s="1796" t="s">
        <v>447</v>
      </c>
      <c r="E4335" s="994">
        <v>198</v>
      </c>
      <c r="F4335" s="995" t="s">
        <v>3974</v>
      </c>
      <c r="G4335" s="994"/>
      <c r="H4335" s="996" t="s">
        <v>345</v>
      </c>
      <c r="I4335" s="1091" t="s">
        <v>6937</v>
      </c>
      <c r="J4335" s="996"/>
      <c r="K4335" s="999" t="s">
        <v>8310</v>
      </c>
      <c r="L4335" s="1000">
        <f t="shared" si="1017"/>
        <v>0</v>
      </c>
      <c r="M4335" s="1000">
        <f t="shared" si="1018"/>
        <v>0</v>
      </c>
      <c r="N4335" s="1724">
        <f t="shared" si="1019"/>
        <v>0</v>
      </c>
      <c r="O4335" s="1000"/>
      <c r="P4335" s="1000"/>
      <c r="Q4335" s="1000"/>
      <c r="R4335" s="1000"/>
      <c r="S4335" s="1000"/>
      <c r="T4335" s="1000"/>
      <c r="U4335" s="1000"/>
      <c r="V4335" s="1000"/>
      <c r="W4335" s="1000"/>
      <c r="X4335" s="1000"/>
      <c r="Y4335" s="1001"/>
      <c r="Z4335" s="1001" t="str">
        <f t="shared" si="1020"/>
        <v xml:space="preserve">Cap.5 Pct.1: Valoarea investitiei brute (Col.5) &gt;= Valoarea investitiei nete (Col.6), pentru Rd.(2 la n) </v>
      </c>
      <c r="AA4335" s="2205">
        <f t="shared" si="1014"/>
        <v>1</v>
      </c>
      <c r="AB4335" s="3036">
        <v>156</v>
      </c>
    </row>
    <row r="4336" spans="1:28" x14ac:dyDescent="0.25">
      <c r="A4336" s="1708">
        <f t="shared" ca="1" si="1015"/>
        <v>0</v>
      </c>
      <c r="B4336" s="1708">
        <f t="shared" si="1016"/>
        <v>10156199</v>
      </c>
      <c r="C4336" s="994">
        <v>156</v>
      </c>
      <c r="D4336" s="1796" t="s">
        <v>447</v>
      </c>
      <c r="E4336" s="994">
        <v>199</v>
      </c>
      <c r="F4336" s="995" t="s">
        <v>3974</v>
      </c>
      <c r="G4336" s="994"/>
      <c r="H4336" s="996" t="s">
        <v>345</v>
      </c>
      <c r="I4336" s="1091" t="s">
        <v>6938</v>
      </c>
      <c r="J4336" s="996"/>
      <c r="K4336" s="999" t="s">
        <v>8311</v>
      </c>
      <c r="L4336" s="1000">
        <f t="shared" si="1017"/>
        <v>0</v>
      </c>
      <c r="M4336" s="1000">
        <f t="shared" si="1018"/>
        <v>0</v>
      </c>
      <c r="N4336" s="1724">
        <f t="shared" si="1019"/>
        <v>0</v>
      </c>
      <c r="O4336" s="1000"/>
      <c r="P4336" s="1000"/>
      <c r="Q4336" s="1000"/>
      <c r="R4336" s="1000"/>
      <c r="S4336" s="1000"/>
      <c r="T4336" s="1000"/>
      <c r="U4336" s="1000"/>
      <c r="V4336" s="1000"/>
      <c r="W4336" s="1000"/>
      <c r="X4336" s="1000"/>
      <c r="Y4336" s="1001"/>
      <c r="Z4336" s="1001" t="str">
        <f t="shared" si="1020"/>
        <v xml:space="preserve">Cap.5 Pct.1: Valoarea investitiei brute (Col.5) &gt;= Valoarea investitiei nete (Col.6), pentru Rd.(2 la n) </v>
      </c>
      <c r="AA4336" s="2205">
        <f t="shared" si="1014"/>
        <v>1</v>
      </c>
      <c r="AB4336" s="3036">
        <v>156</v>
      </c>
    </row>
    <row r="4337" spans="1:28" x14ac:dyDescent="0.25">
      <c r="A4337" s="1708">
        <f t="shared" ca="1" si="1015"/>
        <v>0</v>
      </c>
      <c r="B4337" s="1708">
        <f t="shared" si="1016"/>
        <v>10156200</v>
      </c>
      <c r="C4337" s="994">
        <v>156</v>
      </c>
      <c r="D4337" s="1796" t="s">
        <v>447</v>
      </c>
      <c r="E4337" s="994">
        <v>200</v>
      </c>
      <c r="F4337" s="995" t="s">
        <v>3974</v>
      </c>
      <c r="G4337" s="994"/>
      <c r="H4337" s="996" t="s">
        <v>345</v>
      </c>
      <c r="I4337" s="1091" t="s">
        <v>9147</v>
      </c>
      <c r="J4337" s="996"/>
      <c r="K4337" s="999" t="str">
        <f t="shared" ref="K4337:K4368" si="1021">"Cap.5 Pct.1 Rd."&amp;E4337&amp;" Col.6"</f>
        <v>Cap.5 Pct.1 Rd.200 Col.6</v>
      </c>
      <c r="L4337" s="1000">
        <f t="shared" si="1017"/>
        <v>0</v>
      </c>
      <c r="M4337" s="1000">
        <f t="shared" si="1018"/>
        <v>0</v>
      </c>
      <c r="N4337" s="1724">
        <f t="shared" si="1019"/>
        <v>0</v>
      </c>
      <c r="O4337" s="1000"/>
      <c r="P4337" s="1000"/>
      <c r="Q4337" s="1000"/>
      <c r="R4337" s="1000"/>
      <c r="S4337" s="1000"/>
      <c r="T4337" s="1000"/>
      <c r="U4337" s="1000"/>
      <c r="V4337" s="1000"/>
      <c r="W4337" s="1000"/>
      <c r="X4337" s="1000"/>
      <c r="Y4337" s="1001"/>
      <c r="Z4337" s="1001" t="str">
        <f t="shared" si="1020"/>
        <v xml:space="preserve">Cap.5 Pct.1: Valoarea investitiei brute (Col.5) &gt;= Valoarea investitiei nete (Col.6), pentru Rd.(2 la n) </v>
      </c>
      <c r="AA4337" s="2205">
        <f t="shared" si="1014"/>
        <v>1</v>
      </c>
      <c r="AB4337" s="3036">
        <v>156</v>
      </c>
    </row>
    <row r="4338" spans="1:28" x14ac:dyDescent="0.25">
      <c r="A4338" s="1708">
        <f t="shared" ca="1" si="1015"/>
        <v>0</v>
      </c>
      <c r="B4338" s="1708">
        <f t="shared" si="1016"/>
        <v>10156201</v>
      </c>
      <c r="C4338" s="994">
        <v>156</v>
      </c>
      <c r="D4338" s="1796" t="s">
        <v>447</v>
      </c>
      <c r="E4338" s="994">
        <v>201</v>
      </c>
      <c r="F4338" s="995" t="s">
        <v>3974</v>
      </c>
      <c r="G4338" s="994"/>
      <c r="H4338" s="996" t="s">
        <v>345</v>
      </c>
      <c r="I4338" s="1091" t="s">
        <v>9148</v>
      </c>
      <c r="J4338" s="996"/>
      <c r="K4338" s="999" t="str">
        <f t="shared" si="1021"/>
        <v>Cap.5 Pct.1 Rd.201 Col.6</v>
      </c>
      <c r="L4338" s="1000">
        <f t="shared" si="1017"/>
        <v>0</v>
      </c>
      <c r="M4338" s="1000">
        <f t="shared" si="1018"/>
        <v>0</v>
      </c>
      <c r="N4338" s="1724">
        <f t="shared" si="1019"/>
        <v>0</v>
      </c>
      <c r="O4338" s="1000"/>
      <c r="P4338" s="1000"/>
      <c r="Q4338" s="1000"/>
      <c r="R4338" s="1000"/>
      <c r="S4338" s="1000"/>
      <c r="T4338" s="1000"/>
      <c r="U4338" s="1000"/>
      <c r="V4338" s="1000"/>
      <c r="W4338" s="1000"/>
      <c r="X4338" s="1000"/>
      <c r="Y4338" s="1001"/>
      <c r="Z4338" s="1001" t="str">
        <f t="shared" si="1020"/>
        <v xml:space="preserve">Cap.5 Pct.1: Valoarea investitiei brute (Col.5) &gt;= Valoarea investitiei nete (Col.6), pentru Rd.(2 la n) </v>
      </c>
      <c r="AA4338" s="2205">
        <f t="shared" si="1014"/>
        <v>1</v>
      </c>
      <c r="AB4338" s="3036">
        <v>156</v>
      </c>
    </row>
    <row r="4339" spans="1:28" x14ac:dyDescent="0.25">
      <c r="A4339" s="1708">
        <f t="shared" ca="1" si="1015"/>
        <v>0</v>
      </c>
      <c r="B4339" s="1708">
        <f t="shared" si="1016"/>
        <v>10156202</v>
      </c>
      <c r="C4339" s="994">
        <v>156</v>
      </c>
      <c r="D4339" s="1796" t="s">
        <v>447</v>
      </c>
      <c r="E4339" s="994">
        <v>202</v>
      </c>
      <c r="F4339" s="995" t="s">
        <v>3974</v>
      </c>
      <c r="G4339" s="994"/>
      <c r="H4339" s="996" t="s">
        <v>345</v>
      </c>
      <c r="I4339" s="1091" t="s">
        <v>9149</v>
      </c>
      <c r="J4339" s="996"/>
      <c r="K4339" s="999" t="str">
        <f t="shared" si="1021"/>
        <v>Cap.5 Pct.1 Rd.202 Col.6</v>
      </c>
      <c r="L4339" s="1000">
        <f t="shared" si="1017"/>
        <v>0</v>
      </c>
      <c r="M4339" s="1000">
        <f t="shared" si="1018"/>
        <v>0</v>
      </c>
      <c r="N4339" s="1724">
        <f t="shared" si="1019"/>
        <v>0</v>
      </c>
      <c r="O4339" s="1000"/>
      <c r="P4339" s="1000"/>
      <c r="Q4339" s="1000"/>
      <c r="R4339" s="1000"/>
      <c r="S4339" s="1000"/>
      <c r="T4339" s="1000"/>
      <c r="U4339" s="1000"/>
      <c r="V4339" s="1000"/>
      <c r="W4339" s="1000"/>
      <c r="X4339" s="1000"/>
      <c r="Y4339" s="1001"/>
      <c r="Z4339" s="1001" t="str">
        <f t="shared" si="1020"/>
        <v xml:space="preserve">Cap.5 Pct.1: Valoarea investitiei brute (Col.5) &gt;= Valoarea investitiei nete (Col.6), pentru Rd.(2 la n) </v>
      </c>
      <c r="AA4339" s="2205">
        <f t="shared" si="1014"/>
        <v>1</v>
      </c>
      <c r="AB4339" s="3036">
        <v>156</v>
      </c>
    </row>
    <row r="4340" spans="1:28" x14ac:dyDescent="0.25">
      <c r="A4340" s="1708">
        <f t="shared" ca="1" si="1015"/>
        <v>0</v>
      </c>
      <c r="B4340" s="1708">
        <f t="shared" si="1016"/>
        <v>10156203</v>
      </c>
      <c r="C4340" s="994">
        <v>156</v>
      </c>
      <c r="D4340" s="1796" t="s">
        <v>447</v>
      </c>
      <c r="E4340" s="994">
        <v>203</v>
      </c>
      <c r="F4340" s="995" t="s">
        <v>3974</v>
      </c>
      <c r="G4340" s="994"/>
      <c r="H4340" s="996" t="s">
        <v>345</v>
      </c>
      <c r="I4340" s="1091" t="s">
        <v>9150</v>
      </c>
      <c r="J4340" s="996"/>
      <c r="K4340" s="999" t="str">
        <f t="shared" si="1021"/>
        <v>Cap.5 Pct.1 Rd.203 Col.6</v>
      </c>
      <c r="L4340" s="1000">
        <f t="shared" si="1017"/>
        <v>0</v>
      </c>
      <c r="M4340" s="1000">
        <f t="shared" si="1018"/>
        <v>0</v>
      </c>
      <c r="N4340" s="1724">
        <f t="shared" si="1019"/>
        <v>0</v>
      </c>
      <c r="O4340" s="1000"/>
      <c r="P4340" s="1000"/>
      <c r="Q4340" s="1000"/>
      <c r="R4340" s="1000"/>
      <c r="S4340" s="1000"/>
      <c r="T4340" s="1000"/>
      <c r="U4340" s="1000"/>
      <c r="V4340" s="1000"/>
      <c r="W4340" s="1000"/>
      <c r="X4340" s="1000"/>
      <c r="Y4340" s="1001"/>
      <c r="Z4340" s="1001" t="str">
        <f t="shared" si="1020"/>
        <v xml:space="preserve">Cap.5 Pct.1: Valoarea investitiei brute (Col.5) &gt;= Valoarea investitiei nete (Col.6), pentru Rd.(2 la n) </v>
      </c>
      <c r="AA4340" s="2205">
        <f t="shared" si="1014"/>
        <v>1</v>
      </c>
      <c r="AB4340" s="3036">
        <v>156</v>
      </c>
    </row>
    <row r="4341" spans="1:28" x14ac:dyDescent="0.25">
      <c r="A4341" s="1708">
        <f t="shared" ca="1" si="1015"/>
        <v>0</v>
      </c>
      <c r="B4341" s="1708">
        <f t="shared" si="1016"/>
        <v>10156204</v>
      </c>
      <c r="C4341" s="994">
        <v>156</v>
      </c>
      <c r="D4341" s="1796" t="s">
        <v>447</v>
      </c>
      <c r="E4341" s="994">
        <v>204</v>
      </c>
      <c r="F4341" s="995" t="s">
        <v>3974</v>
      </c>
      <c r="G4341" s="994"/>
      <c r="H4341" s="996" t="s">
        <v>345</v>
      </c>
      <c r="I4341" s="1091" t="s">
        <v>9151</v>
      </c>
      <c r="J4341" s="996"/>
      <c r="K4341" s="999" t="str">
        <f t="shared" si="1021"/>
        <v>Cap.5 Pct.1 Rd.204 Col.6</v>
      </c>
      <c r="L4341" s="1000">
        <f t="shared" si="1017"/>
        <v>0</v>
      </c>
      <c r="M4341" s="1000">
        <f t="shared" si="1018"/>
        <v>0</v>
      </c>
      <c r="N4341" s="1724">
        <f t="shared" si="1019"/>
        <v>0</v>
      </c>
      <c r="O4341" s="1000"/>
      <c r="P4341" s="1000"/>
      <c r="Q4341" s="1000"/>
      <c r="R4341" s="1000"/>
      <c r="S4341" s="1000"/>
      <c r="T4341" s="1000"/>
      <c r="U4341" s="1000"/>
      <c r="V4341" s="1000"/>
      <c r="W4341" s="1000"/>
      <c r="X4341" s="1000"/>
      <c r="Y4341" s="1001"/>
      <c r="Z4341" s="1001" t="str">
        <f t="shared" si="1020"/>
        <v xml:space="preserve">Cap.5 Pct.1: Valoarea investitiei brute (Col.5) &gt;= Valoarea investitiei nete (Col.6), pentru Rd.(2 la n) </v>
      </c>
      <c r="AA4341" s="2205">
        <f t="shared" si="1014"/>
        <v>1</v>
      </c>
      <c r="AB4341" s="3036">
        <v>156</v>
      </c>
    </row>
    <row r="4342" spans="1:28" x14ac:dyDescent="0.25">
      <c r="A4342" s="1708">
        <f t="shared" ca="1" si="1015"/>
        <v>0</v>
      </c>
      <c r="B4342" s="1708">
        <f t="shared" si="1016"/>
        <v>10156205</v>
      </c>
      <c r="C4342" s="994">
        <v>156</v>
      </c>
      <c r="D4342" s="1796" t="s">
        <v>447</v>
      </c>
      <c r="E4342" s="994">
        <v>205</v>
      </c>
      <c r="F4342" s="995" t="s">
        <v>3974</v>
      </c>
      <c r="G4342" s="994"/>
      <c r="H4342" s="996" t="s">
        <v>345</v>
      </c>
      <c r="I4342" s="1091" t="s">
        <v>9152</v>
      </c>
      <c r="J4342" s="996"/>
      <c r="K4342" s="999" t="str">
        <f t="shared" si="1021"/>
        <v>Cap.5 Pct.1 Rd.205 Col.6</v>
      </c>
      <c r="L4342" s="1000">
        <f t="shared" si="1017"/>
        <v>0</v>
      </c>
      <c r="M4342" s="1000">
        <f t="shared" si="1018"/>
        <v>0</v>
      </c>
      <c r="N4342" s="1724">
        <f t="shared" si="1019"/>
        <v>0</v>
      </c>
      <c r="O4342" s="1000"/>
      <c r="P4342" s="1000"/>
      <c r="Q4342" s="1000"/>
      <c r="R4342" s="1000"/>
      <c r="S4342" s="1000"/>
      <c r="T4342" s="1000"/>
      <c r="U4342" s="1000"/>
      <c r="V4342" s="1000"/>
      <c r="W4342" s="1000"/>
      <c r="X4342" s="1000"/>
      <c r="Y4342" s="1001"/>
      <c r="Z4342" s="1001" t="str">
        <f t="shared" si="1020"/>
        <v xml:space="preserve">Cap.5 Pct.1: Valoarea investitiei brute (Col.5) &gt;= Valoarea investitiei nete (Col.6), pentru Rd.(2 la n) </v>
      </c>
      <c r="AA4342" s="2205">
        <f t="shared" si="1014"/>
        <v>1</v>
      </c>
      <c r="AB4342" s="3036">
        <v>156</v>
      </c>
    </row>
    <row r="4343" spans="1:28" x14ac:dyDescent="0.25">
      <c r="A4343" s="1708">
        <f t="shared" ca="1" si="1015"/>
        <v>0</v>
      </c>
      <c r="B4343" s="1708">
        <f t="shared" si="1016"/>
        <v>10156206</v>
      </c>
      <c r="C4343" s="994">
        <v>156</v>
      </c>
      <c r="D4343" s="1796" t="s">
        <v>447</v>
      </c>
      <c r="E4343" s="994">
        <v>206</v>
      </c>
      <c r="F4343" s="995" t="s">
        <v>3974</v>
      </c>
      <c r="G4343" s="994"/>
      <c r="H4343" s="996" t="s">
        <v>345</v>
      </c>
      <c r="I4343" s="1091" t="s">
        <v>9153</v>
      </c>
      <c r="J4343" s="996"/>
      <c r="K4343" s="999" t="str">
        <f t="shared" si="1021"/>
        <v>Cap.5 Pct.1 Rd.206 Col.6</v>
      </c>
      <c r="L4343" s="1000">
        <f t="shared" si="1017"/>
        <v>0</v>
      </c>
      <c r="M4343" s="1000">
        <f t="shared" si="1018"/>
        <v>0</v>
      </c>
      <c r="N4343" s="1724">
        <f t="shared" si="1019"/>
        <v>0</v>
      </c>
      <c r="O4343" s="1000"/>
      <c r="P4343" s="1000"/>
      <c r="Q4343" s="1000"/>
      <c r="R4343" s="1000"/>
      <c r="S4343" s="1000"/>
      <c r="T4343" s="1000"/>
      <c r="U4343" s="1000"/>
      <c r="V4343" s="1000"/>
      <c r="W4343" s="1000"/>
      <c r="X4343" s="1000"/>
      <c r="Y4343" s="1001"/>
      <c r="Z4343" s="1001" t="str">
        <f t="shared" si="1020"/>
        <v xml:space="preserve">Cap.5 Pct.1: Valoarea investitiei brute (Col.5) &gt;= Valoarea investitiei nete (Col.6), pentru Rd.(2 la n) </v>
      </c>
      <c r="AA4343" s="2205">
        <f t="shared" si="1014"/>
        <v>1</v>
      </c>
      <c r="AB4343" s="3036">
        <v>156</v>
      </c>
    </row>
    <row r="4344" spans="1:28" x14ac:dyDescent="0.25">
      <c r="A4344" s="1708">
        <f t="shared" ca="1" si="1015"/>
        <v>0</v>
      </c>
      <c r="B4344" s="1708">
        <f t="shared" si="1016"/>
        <v>10156207</v>
      </c>
      <c r="C4344" s="994">
        <v>156</v>
      </c>
      <c r="D4344" s="1796" t="s">
        <v>447</v>
      </c>
      <c r="E4344" s="994">
        <v>207</v>
      </c>
      <c r="F4344" s="995" t="s">
        <v>3974</v>
      </c>
      <c r="G4344" s="994"/>
      <c r="H4344" s="996" t="s">
        <v>345</v>
      </c>
      <c r="I4344" s="1091" t="s">
        <v>9154</v>
      </c>
      <c r="J4344" s="996"/>
      <c r="K4344" s="999" t="str">
        <f t="shared" si="1021"/>
        <v>Cap.5 Pct.1 Rd.207 Col.6</v>
      </c>
      <c r="L4344" s="1000">
        <f t="shared" si="1017"/>
        <v>0</v>
      </c>
      <c r="M4344" s="1000">
        <f t="shared" si="1018"/>
        <v>0</v>
      </c>
      <c r="N4344" s="1724">
        <f t="shared" si="1019"/>
        <v>0</v>
      </c>
      <c r="O4344" s="1000"/>
      <c r="P4344" s="1000"/>
      <c r="Q4344" s="1000"/>
      <c r="R4344" s="1000"/>
      <c r="S4344" s="1000"/>
      <c r="T4344" s="1000"/>
      <c r="U4344" s="1000"/>
      <c r="V4344" s="1000"/>
      <c r="W4344" s="1000"/>
      <c r="X4344" s="1000"/>
      <c r="Y4344" s="1001"/>
      <c r="Z4344" s="1001" t="str">
        <f t="shared" si="1020"/>
        <v xml:space="preserve">Cap.5 Pct.1: Valoarea investitiei brute (Col.5) &gt;= Valoarea investitiei nete (Col.6), pentru Rd.(2 la n) </v>
      </c>
      <c r="AA4344" s="2205">
        <f t="shared" si="1014"/>
        <v>1</v>
      </c>
      <c r="AB4344" s="3036">
        <v>156</v>
      </c>
    </row>
    <row r="4345" spans="1:28" x14ac:dyDescent="0.25">
      <c r="A4345" s="1708">
        <f t="shared" ca="1" si="1015"/>
        <v>0</v>
      </c>
      <c r="B4345" s="1708">
        <f t="shared" si="1016"/>
        <v>10156208</v>
      </c>
      <c r="C4345" s="994">
        <v>156</v>
      </c>
      <c r="D4345" s="1796" t="s">
        <v>447</v>
      </c>
      <c r="E4345" s="994">
        <v>208</v>
      </c>
      <c r="F4345" s="995" t="s">
        <v>3974</v>
      </c>
      <c r="G4345" s="994"/>
      <c r="H4345" s="996" t="s">
        <v>345</v>
      </c>
      <c r="I4345" s="1091" t="s">
        <v>9155</v>
      </c>
      <c r="J4345" s="996"/>
      <c r="K4345" s="999" t="str">
        <f t="shared" si="1021"/>
        <v>Cap.5 Pct.1 Rd.208 Col.6</v>
      </c>
      <c r="L4345" s="1000">
        <f t="shared" si="1017"/>
        <v>0</v>
      </c>
      <c r="M4345" s="1000">
        <f t="shared" si="1018"/>
        <v>0</v>
      </c>
      <c r="N4345" s="1724">
        <f t="shared" si="1019"/>
        <v>0</v>
      </c>
      <c r="O4345" s="1000"/>
      <c r="P4345" s="1000"/>
      <c r="Q4345" s="1000"/>
      <c r="R4345" s="1000"/>
      <c r="S4345" s="1000"/>
      <c r="T4345" s="1000"/>
      <c r="U4345" s="1000"/>
      <c r="V4345" s="1000"/>
      <c r="W4345" s="1000"/>
      <c r="X4345" s="1000"/>
      <c r="Y4345" s="1001"/>
      <c r="Z4345" s="1001" t="str">
        <f t="shared" si="1020"/>
        <v xml:space="preserve">Cap.5 Pct.1: Valoarea investitiei brute (Col.5) &gt;= Valoarea investitiei nete (Col.6), pentru Rd.(2 la n) </v>
      </c>
      <c r="AA4345" s="2205">
        <f t="shared" si="1014"/>
        <v>1</v>
      </c>
      <c r="AB4345" s="3036">
        <v>156</v>
      </c>
    </row>
    <row r="4346" spans="1:28" x14ac:dyDescent="0.25">
      <c r="A4346" s="1708">
        <f t="shared" ca="1" si="1015"/>
        <v>0</v>
      </c>
      <c r="B4346" s="1708">
        <f t="shared" si="1016"/>
        <v>10156209</v>
      </c>
      <c r="C4346" s="994">
        <v>156</v>
      </c>
      <c r="D4346" s="1796" t="s">
        <v>447</v>
      </c>
      <c r="E4346" s="994">
        <v>209</v>
      </c>
      <c r="F4346" s="995" t="s">
        <v>3974</v>
      </c>
      <c r="G4346" s="994"/>
      <c r="H4346" s="996" t="s">
        <v>345</v>
      </c>
      <c r="I4346" s="1091" t="s">
        <v>9156</v>
      </c>
      <c r="J4346" s="996"/>
      <c r="K4346" s="999" t="str">
        <f t="shared" si="1021"/>
        <v>Cap.5 Pct.1 Rd.209 Col.6</v>
      </c>
      <c r="L4346" s="1000">
        <f t="shared" si="1017"/>
        <v>0</v>
      </c>
      <c r="M4346" s="1000">
        <f t="shared" si="1018"/>
        <v>0</v>
      </c>
      <c r="N4346" s="1724">
        <f t="shared" si="1019"/>
        <v>0</v>
      </c>
      <c r="O4346" s="1000"/>
      <c r="P4346" s="1000"/>
      <c r="Q4346" s="1000"/>
      <c r="R4346" s="1000"/>
      <c r="S4346" s="1000"/>
      <c r="T4346" s="1000"/>
      <c r="U4346" s="1000"/>
      <c r="V4346" s="1000"/>
      <c r="W4346" s="1000"/>
      <c r="X4346" s="1000"/>
      <c r="Y4346" s="1001"/>
      <c r="Z4346" s="1001" t="str">
        <f t="shared" si="1020"/>
        <v xml:space="preserve">Cap.5 Pct.1: Valoarea investitiei brute (Col.5) &gt;= Valoarea investitiei nete (Col.6), pentru Rd.(2 la n) </v>
      </c>
      <c r="AA4346" s="2205">
        <f t="shared" si="1014"/>
        <v>1</v>
      </c>
      <c r="AB4346" s="3036">
        <v>156</v>
      </c>
    </row>
    <row r="4347" spans="1:28" x14ac:dyDescent="0.25">
      <c r="A4347" s="1708">
        <f t="shared" ca="1" si="1015"/>
        <v>0</v>
      </c>
      <c r="B4347" s="1708">
        <f t="shared" si="1016"/>
        <v>10156210</v>
      </c>
      <c r="C4347" s="994">
        <v>156</v>
      </c>
      <c r="D4347" s="1796" t="s">
        <v>447</v>
      </c>
      <c r="E4347" s="994">
        <v>210</v>
      </c>
      <c r="F4347" s="995" t="s">
        <v>3974</v>
      </c>
      <c r="G4347" s="994"/>
      <c r="H4347" s="996" t="s">
        <v>345</v>
      </c>
      <c r="I4347" s="1091" t="s">
        <v>9157</v>
      </c>
      <c r="J4347" s="996"/>
      <c r="K4347" s="999" t="str">
        <f t="shared" si="1021"/>
        <v>Cap.5 Pct.1 Rd.210 Col.6</v>
      </c>
      <c r="L4347" s="1000">
        <f t="shared" si="1017"/>
        <v>0</v>
      </c>
      <c r="M4347" s="1000">
        <f t="shared" si="1018"/>
        <v>0</v>
      </c>
      <c r="N4347" s="1724">
        <f t="shared" si="1019"/>
        <v>0</v>
      </c>
      <c r="O4347" s="1000"/>
      <c r="P4347" s="1000"/>
      <c r="Q4347" s="1000"/>
      <c r="R4347" s="1000"/>
      <c r="S4347" s="1000"/>
      <c r="T4347" s="1000"/>
      <c r="U4347" s="1000"/>
      <c r="V4347" s="1000"/>
      <c r="W4347" s="1000"/>
      <c r="X4347" s="1000"/>
      <c r="Y4347" s="1001"/>
      <c r="Z4347" s="1001" t="str">
        <f t="shared" si="1020"/>
        <v xml:space="preserve">Cap.5 Pct.1: Valoarea investitiei brute (Col.5) &gt;= Valoarea investitiei nete (Col.6), pentru Rd.(2 la n) </v>
      </c>
      <c r="AA4347" s="2205">
        <f t="shared" ref="AA4347:AA4410" si="1022">COUNTIF(B:B,B4347)</f>
        <v>1</v>
      </c>
      <c r="AB4347" s="3036">
        <v>156</v>
      </c>
    </row>
    <row r="4348" spans="1:28" x14ac:dyDescent="0.25">
      <c r="A4348" s="1708">
        <f t="shared" ca="1" si="1015"/>
        <v>0</v>
      </c>
      <c r="B4348" s="1708">
        <f t="shared" si="1016"/>
        <v>10156211</v>
      </c>
      <c r="C4348" s="994">
        <v>156</v>
      </c>
      <c r="D4348" s="1796" t="s">
        <v>447</v>
      </c>
      <c r="E4348" s="994">
        <v>211</v>
      </c>
      <c r="F4348" s="995" t="s">
        <v>3974</v>
      </c>
      <c r="G4348" s="994"/>
      <c r="H4348" s="996" t="s">
        <v>345</v>
      </c>
      <c r="I4348" s="1091" t="s">
        <v>9158</v>
      </c>
      <c r="J4348" s="996"/>
      <c r="K4348" s="999" t="str">
        <f t="shared" si="1021"/>
        <v>Cap.5 Pct.1 Rd.211 Col.6</v>
      </c>
      <c r="L4348" s="1000">
        <f t="shared" si="1017"/>
        <v>0</v>
      </c>
      <c r="M4348" s="1000">
        <f t="shared" si="1018"/>
        <v>0</v>
      </c>
      <c r="N4348" s="1724">
        <f t="shared" si="1019"/>
        <v>0</v>
      </c>
      <c r="O4348" s="1000"/>
      <c r="P4348" s="1000"/>
      <c r="Q4348" s="1000"/>
      <c r="R4348" s="1000"/>
      <c r="S4348" s="1000"/>
      <c r="T4348" s="1000"/>
      <c r="U4348" s="1000"/>
      <c r="V4348" s="1000"/>
      <c r="W4348" s="1000"/>
      <c r="X4348" s="1000"/>
      <c r="Y4348" s="1001"/>
      <c r="Z4348" s="1001" t="str">
        <f t="shared" si="1020"/>
        <v xml:space="preserve">Cap.5 Pct.1: Valoarea investitiei brute (Col.5) &gt;= Valoarea investitiei nete (Col.6), pentru Rd.(2 la n) </v>
      </c>
      <c r="AA4348" s="2205">
        <f t="shared" si="1022"/>
        <v>1</v>
      </c>
      <c r="AB4348" s="3036">
        <v>156</v>
      </c>
    </row>
    <row r="4349" spans="1:28" x14ac:dyDescent="0.25">
      <c r="A4349" s="1708">
        <f t="shared" ca="1" si="1015"/>
        <v>0</v>
      </c>
      <c r="B4349" s="1708">
        <f t="shared" si="1016"/>
        <v>10156212</v>
      </c>
      <c r="C4349" s="994">
        <v>156</v>
      </c>
      <c r="D4349" s="1796" t="s">
        <v>447</v>
      </c>
      <c r="E4349" s="994">
        <v>212</v>
      </c>
      <c r="F4349" s="995" t="s">
        <v>3974</v>
      </c>
      <c r="G4349" s="994"/>
      <c r="H4349" s="996" t="s">
        <v>345</v>
      </c>
      <c r="I4349" s="1091" t="s">
        <v>9159</v>
      </c>
      <c r="J4349" s="996"/>
      <c r="K4349" s="999" t="str">
        <f t="shared" si="1021"/>
        <v>Cap.5 Pct.1 Rd.212 Col.6</v>
      </c>
      <c r="L4349" s="1000">
        <f t="shared" si="1017"/>
        <v>0</v>
      </c>
      <c r="M4349" s="1000">
        <f t="shared" si="1018"/>
        <v>0</v>
      </c>
      <c r="N4349" s="1724">
        <f t="shared" si="1019"/>
        <v>0</v>
      </c>
      <c r="O4349" s="1000"/>
      <c r="P4349" s="1000"/>
      <c r="Q4349" s="1000"/>
      <c r="R4349" s="1000"/>
      <c r="S4349" s="1000"/>
      <c r="T4349" s="1000"/>
      <c r="U4349" s="1000"/>
      <c r="V4349" s="1000"/>
      <c r="W4349" s="1000"/>
      <c r="X4349" s="1000"/>
      <c r="Y4349" s="1001"/>
      <c r="Z4349" s="1001" t="str">
        <f t="shared" si="1020"/>
        <v xml:space="preserve">Cap.5 Pct.1: Valoarea investitiei brute (Col.5) &gt;= Valoarea investitiei nete (Col.6), pentru Rd.(2 la n) </v>
      </c>
      <c r="AA4349" s="2205">
        <f t="shared" si="1022"/>
        <v>1</v>
      </c>
      <c r="AB4349" s="3036">
        <v>156</v>
      </c>
    </row>
    <row r="4350" spans="1:28" x14ac:dyDescent="0.25">
      <c r="A4350" s="1708">
        <f t="shared" ca="1" si="1015"/>
        <v>0</v>
      </c>
      <c r="B4350" s="1708">
        <f t="shared" si="1016"/>
        <v>10156213</v>
      </c>
      <c r="C4350" s="994">
        <v>156</v>
      </c>
      <c r="D4350" s="1796" t="s">
        <v>447</v>
      </c>
      <c r="E4350" s="994">
        <v>213</v>
      </c>
      <c r="F4350" s="995" t="s">
        <v>3974</v>
      </c>
      <c r="G4350" s="994"/>
      <c r="H4350" s="996" t="s">
        <v>345</v>
      </c>
      <c r="I4350" s="1091" t="s">
        <v>9160</v>
      </c>
      <c r="J4350" s="996"/>
      <c r="K4350" s="999" t="str">
        <f t="shared" si="1021"/>
        <v>Cap.5 Pct.1 Rd.213 Col.6</v>
      </c>
      <c r="L4350" s="1000">
        <f t="shared" si="1017"/>
        <v>0</v>
      </c>
      <c r="M4350" s="1000">
        <f t="shared" si="1018"/>
        <v>0</v>
      </c>
      <c r="N4350" s="1724">
        <f t="shared" si="1019"/>
        <v>0</v>
      </c>
      <c r="O4350" s="1000"/>
      <c r="P4350" s="1000"/>
      <c r="Q4350" s="1000"/>
      <c r="R4350" s="1000"/>
      <c r="S4350" s="1000"/>
      <c r="T4350" s="1000"/>
      <c r="U4350" s="1000"/>
      <c r="V4350" s="1000"/>
      <c r="W4350" s="1000"/>
      <c r="X4350" s="1000"/>
      <c r="Y4350" s="1001"/>
      <c r="Z4350" s="1001" t="str">
        <f t="shared" si="1020"/>
        <v xml:space="preserve">Cap.5 Pct.1: Valoarea investitiei brute (Col.5) &gt;= Valoarea investitiei nete (Col.6), pentru Rd.(2 la n) </v>
      </c>
      <c r="AA4350" s="2205">
        <f t="shared" si="1022"/>
        <v>1</v>
      </c>
      <c r="AB4350" s="3036">
        <v>156</v>
      </c>
    </row>
    <row r="4351" spans="1:28" x14ac:dyDescent="0.25">
      <c r="A4351" s="1708">
        <f t="shared" ca="1" si="1015"/>
        <v>0</v>
      </c>
      <c r="B4351" s="1708">
        <f t="shared" si="1016"/>
        <v>10156214</v>
      </c>
      <c r="C4351" s="994">
        <v>156</v>
      </c>
      <c r="D4351" s="1796" t="s">
        <v>447</v>
      </c>
      <c r="E4351" s="994">
        <v>214</v>
      </c>
      <c r="F4351" s="995" t="s">
        <v>3974</v>
      </c>
      <c r="G4351" s="994"/>
      <c r="H4351" s="996" t="s">
        <v>345</v>
      </c>
      <c r="I4351" s="1091" t="s">
        <v>9161</v>
      </c>
      <c r="J4351" s="996"/>
      <c r="K4351" s="999" t="str">
        <f t="shared" si="1021"/>
        <v>Cap.5 Pct.1 Rd.214 Col.6</v>
      </c>
      <c r="L4351" s="1000">
        <f t="shared" si="1017"/>
        <v>0</v>
      </c>
      <c r="M4351" s="1000">
        <f t="shared" si="1018"/>
        <v>0</v>
      </c>
      <c r="N4351" s="1724">
        <f t="shared" si="1019"/>
        <v>0</v>
      </c>
      <c r="O4351" s="1000"/>
      <c r="P4351" s="1000"/>
      <c r="Q4351" s="1000"/>
      <c r="R4351" s="1000"/>
      <c r="S4351" s="1000"/>
      <c r="T4351" s="1000"/>
      <c r="U4351" s="1000"/>
      <c r="V4351" s="1000"/>
      <c r="W4351" s="1000"/>
      <c r="X4351" s="1000"/>
      <c r="Y4351" s="1001"/>
      <c r="Z4351" s="1001" t="str">
        <f t="shared" si="1020"/>
        <v xml:space="preserve">Cap.5 Pct.1: Valoarea investitiei brute (Col.5) &gt;= Valoarea investitiei nete (Col.6), pentru Rd.(2 la n) </v>
      </c>
      <c r="AA4351" s="2205">
        <f t="shared" si="1022"/>
        <v>1</v>
      </c>
      <c r="AB4351" s="3036">
        <v>156</v>
      </c>
    </row>
    <row r="4352" spans="1:28" x14ac:dyDescent="0.25">
      <c r="A4352" s="1708">
        <f t="shared" ca="1" si="1015"/>
        <v>0</v>
      </c>
      <c r="B4352" s="1708">
        <f t="shared" si="1016"/>
        <v>10156215</v>
      </c>
      <c r="C4352" s="994">
        <v>156</v>
      </c>
      <c r="D4352" s="1796" t="s">
        <v>447</v>
      </c>
      <c r="E4352" s="994">
        <v>215</v>
      </c>
      <c r="F4352" s="995" t="s">
        <v>3974</v>
      </c>
      <c r="G4352" s="994"/>
      <c r="H4352" s="996" t="s">
        <v>345</v>
      </c>
      <c r="I4352" s="1091" t="s">
        <v>9162</v>
      </c>
      <c r="J4352" s="996"/>
      <c r="K4352" s="999" t="str">
        <f t="shared" si="1021"/>
        <v>Cap.5 Pct.1 Rd.215 Col.6</v>
      </c>
      <c r="L4352" s="1000">
        <f t="shared" si="1017"/>
        <v>0</v>
      </c>
      <c r="M4352" s="1000">
        <f t="shared" si="1018"/>
        <v>0</v>
      </c>
      <c r="N4352" s="1724">
        <f t="shared" si="1019"/>
        <v>0</v>
      </c>
      <c r="O4352" s="1000"/>
      <c r="P4352" s="1000"/>
      <c r="Q4352" s="1000"/>
      <c r="R4352" s="1000"/>
      <c r="S4352" s="1000"/>
      <c r="T4352" s="1000"/>
      <c r="U4352" s="1000"/>
      <c r="V4352" s="1000"/>
      <c r="W4352" s="1000"/>
      <c r="X4352" s="1000"/>
      <c r="Y4352" s="1001"/>
      <c r="Z4352" s="1001" t="str">
        <f t="shared" si="1020"/>
        <v xml:space="preserve">Cap.5 Pct.1: Valoarea investitiei brute (Col.5) &gt;= Valoarea investitiei nete (Col.6), pentru Rd.(2 la n) </v>
      </c>
      <c r="AA4352" s="2205">
        <f t="shared" si="1022"/>
        <v>1</v>
      </c>
      <c r="AB4352" s="3036">
        <v>156</v>
      </c>
    </row>
    <row r="4353" spans="1:28" x14ac:dyDescent="0.25">
      <c r="A4353" s="1708">
        <f t="shared" ref="A4353:A4416" ca="1" si="1023">IF(D4353="DA",IF(ISERROR(N4353),A4352+1,IF(N4353=1,A4352+1,A4352)),A4352)</f>
        <v>0</v>
      </c>
      <c r="B4353" s="1708">
        <f t="shared" si="1016"/>
        <v>10156216</v>
      </c>
      <c r="C4353" s="994">
        <v>156</v>
      </c>
      <c r="D4353" s="1796" t="s">
        <v>447</v>
      </c>
      <c r="E4353" s="994">
        <v>216</v>
      </c>
      <c r="F4353" s="995" t="s">
        <v>3974</v>
      </c>
      <c r="G4353" s="994"/>
      <c r="H4353" s="996" t="s">
        <v>345</v>
      </c>
      <c r="I4353" s="1091" t="s">
        <v>9163</v>
      </c>
      <c r="J4353" s="996"/>
      <c r="K4353" s="999" t="str">
        <f t="shared" si="1021"/>
        <v>Cap.5 Pct.1 Rd.216 Col.6</v>
      </c>
      <c r="L4353" s="1000">
        <f t="shared" si="1017"/>
        <v>0</v>
      </c>
      <c r="M4353" s="1000">
        <f t="shared" si="1018"/>
        <v>0</v>
      </c>
      <c r="N4353" s="1724">
        <f t="shared" si="1019"/>
        <v>0</v>
      </c>
      <c r="O4353" s="1000"/>
      <c r="P4353" s="1000"/>
      <c r="Q4353" s="1000"/>
      <c r="R4353" s="1000"/>
      <c r="S4353" s="1000"/>
      <c r="T4353" s="1000"/>
      <c r="U4353" s="1000"/>
      <c r="V4353" s="1000"/>
      <c r="W4353" s="1000"/>
      <c r="X4353" s="1000"/>
      <c r="Y4353" s="1001"/>
      <c r="Z4353" s="1001" t="str">
        <f t="shared" si="1020"/>
        <v xml:space="preserve">Cap.5 Pct.1: Valoarea investitiei brute (Col.5) &gt;= Valoarea investitiei nete (Col.6), pentru Rd.(2 la n) </v>
      </c>
      <c r="AA4353" s="2205">
        <f t="shared" si="1022"/>
        <v>1</v>
      </c>
      <c r="AB4353" s="3036">
        <v>156</v>
      </c>
    </row>
    <row r="4354" spans="1:28" x14ac:dyDescent="0.25">
      <c r="A4354" s="1708">
        <f t="shared" ca="1" si="1023"/>
        <v>0</v>
      </c>
      <c r="B4354" s="1708">
        <f t="shared" si="1016"/>
        <v>10156217</v>
      </c>
      <c r="C4354" s="994">
        <v>156</v>
      </c>
      <c r="D4354" s="1796" t="s">
        <v>447</v>
      </c>
      <c r="E4354" s="994">
        <v>217</v>
      </c>
      <c r="F4354" s="995" t="s">
        <v>3974</v>
      </c>
      <c r="G4354" s="994"/>
      <c r="H4354" s="996" t="s">
        <v>345</v>
      </c>
      <c r="I4354" s="1091" t="s">
        <v>9164</v>
      </c>
      <c r="J4354" s="996"/>
      <c r="K4354" s="999" t="str">
        <f t="shared" si="1021"/>
        <v>Cap.5 Pct.1 Rd.217 Col.6</v>
      </c>
      <c r="L4354" s="1000">
        <f t="shared" si="1017"/>
        <v>0</v>
      </c>
      <c r="M4354" s="1000">
        <f t="shared" si="1018"/>
        <v>0</v>
      </c>
      <c r="N4354" s="1724">
        <f t="shared" si="1019"/>
        <v>0</v>
      </c>
      <c r="O4354" s="1000"/>
      <c r="P4354" s="1000"/>
      <c r="Q4354" s="1000"/>
      <c r="R4354" s="1000"/>
      <c r="S4354" s="1000"/>
      <c r="T4354" s="1000"/>
      <c r="U4354" s="1000"/>
      <c r="V4354" s="1000"/>
      <c r="W4354" s="1000"/>
      <c r="X4354" s="1000"/>
      <c r="Y4354" s="1001"/>
      <c r="Z4354" s="1001" t="str">
        <f t="shared" si="1020"/>
        <v xml:space="preserve">Cap.5 Pct.1: Valoarea investitiei brute (Col.5) &gt;= Valoarea investitiei nete (Col.6), pentru Rd.(2 la n) </v>
      </c>
      <c r="AA4354" s="2205">
        <f t="shared" si="1022"/>
        <v>1</v>
      </c>
      <c r="AB4354" s="3036">
        <v>156</v>
      </c>
    </row>
    <row r="4355" spans="1:28" x14ac:dyDescent="0.25">
      <c r="A4355" s="1708">
        <f t="shared" ca="1" si="1023"/>
        <v>0</v>
      </c>
      <c r="B4355" s="1708">
        <f t="shared" si="1016"/>
        <v>10156218</v>
      </c>
      <c r="C4355" s="994">
        <v>156</v>
      </c>
      <c r="D4355" s="1796" t="s">
        <v>447</v>
      </c>
      <c r="E4355" s="994">
        <v>218</v>
      </c>
      <c r="F4355" s="995" t="s">
        <v>3974</v>
      </c>
      <c r="G4355" s="994"/>
      <c r="H4355" s="996" t="s">
        <v>345</v>
      </c>
      <c r="I4355" s="1091" t="s">
        <v>9165</v>
      </c>
      <c r="J4355" s="996"/>
      <c r="K4355" s="999" t="str">
        <f t="shared" si="1021"/>
        <v>Cap.5 Pct.1 Rd.218 Col.6</v>
      </c>
      <c r="L4355" s="1000">
        <f t="shared" si="1017"/>
        <v>0</v>
      </c>
      <c r="M4355" s="1000">
        <f t="shared" si="1018"/>
        <v>0</v>
      </c>
      <c r="N4355" s="1724">
        <f t="shared" si="1019"/>
        <v>0</v>
      </c>
      <c r="O4355" s="1000"/>
      <c r="P4355" s="1000"/>
      <c r="Q4355" s="1000"/>
      <c r="R4355" s="1000"/>
      <c r="S4355" s="1000"/>
      <c r="T4355" s="1000"/>
      <c r="U4355" s="1000"/>
      <c r="V4355" s="1000"/>
      <c r="W4355" s="1000"/>
      <c r="X4355" s="1000"/>
      <c r="Y4355" s="1001"/>
      <c r="Z4355" s="1001" t="str">
        <f t="shared" si="1020"/>
        <v xml:space="preserve">Cap.5 Pct.1: Valoarea investitiei brute (Col.5) &gt;= Valoarea investitiei nete (Col.6), pentru Rd.(2 la n) </v>
      </c>
      <c r="AA4355" s="2205">
        <f t="shared" si="1022"/>
        <v>1</v>
      </c>
      <c r="AB4355" s="3036">
        <v>156</v>
      </c>
    </row>
    <row r="4356" spans="1:28" x14ac:dyDescent="0.25">
      <c r="A4356" s="1708">
        <f t="shared" ca="1" si="1023"/>
        <v>0</v>
      </c>
      <c r="B4356" s="1708">
        <f t="shared" si="1016"/>
        <v>10156219</v>
      </c>
      <c r="C4356" s="994">
        <v>156</v>
      </c>
      <c r="D4356" s="1796" t="s">
        <v>447</v>
      </c>
      <c r="E4356" s="994">
        <v>219</v>
      </c>
      <c r="F4356" s="995" t="s">
        <v>3974</v>
      </c>
      <c r="G4356" s="994"/>
      <c r="H4356" s="996" t="s">
        <v>345</v>
      </c>
      <c r="I4356" s="1091" t="s">
        <v>9166</v>
      </c>
      <c r="J4356" s="996"/>
      <c r="K4356" s="999" t="str">
        <f t="shared" si="1021"/>
        <v>Cap.5 Pct.1 Rd.219 Col.6</v>
      </c>
      <c r="L4356" s="1000">
        <f t="shared" si="1017"/>
        <v>0</v>
      </c>
      <c r="M4356" s="1000">
        <f t="shared" si="1018"/>
        <v>0</v>
      </c>
      <c r="N4356" s="1724">
        <f t="shared" si="1019"/>
        <v>0</v>
      </c>
      <c r="O4356" s="1000"/>
      <c r="P4356" s="1000"/>
      <c r="Q4356" s="1000"/>
      <c r="R4356" s="1000"/>
      <c r="S4356" s="1000"/>
      <c r="T4356" s="1000"/>
      <c r="U4356" s="1000"/>
      <c r="V4356" s="1000"/>
      <c r="W4356" s="1000"/>
      <c r="X4356" s="1000"/>
      <c r="Y4356" s="1001"/>
      <c r="Z4356" s="1001" t="str">
        <f t="shared" si="1020"/>
        <v xml:space="preserve">Cap.5 Pct.1: Valoarea investitiei brute (Col.5) &gt;= Valoarea investitiei nete (Col.6), pentru Rd.(2 la n) </v>
      </c>
      <c r="AA4356" s="2205">
        <f t="shared" si="1022"/>
        <v>1</v>
      </c>
      <c r="AB4356" s="3036">
        <v>156</v>
      </c>
    </row>
    <row r="4357" spans="1:28" x14ac:dyDescent="0.25">
      <c r="A4357" s="1708">
        <f t="shared" ca="1" si="1023"/>
        <v>0</v>
      </c>
      <c r="B4357" s="1708">
        <f t="shared" si="1016"/>
        <v>10156220</v>
      </c>
      <c r="C4357" s="994">
        <v>156</v>
      </c>
      <c r="D4357" s="1796" t="s">
        <v>447</v>
      </c>
      <c r="E4357" s="994">
        <v>220</v>
      </c>
      <c r="F4357" s="995" t="s">
        <v>3974</v>
      </c>
      <c r="G4357" s="994"/>
      <c r="H4357" s="996" t="s">
        <v>345</v>
      </c>
      <c r="I4357" s="1091" t="s">
        <v>9167</v>
      </c>
      <c r="J4357" s="996"/>
      <c r="K4357" s="999" t="str">
        <f t="shared" si="1021"/>
        <v>Cap.5 Pct.1 Rd.220 Col.6</v>
      </c>
      <c r="L4357" s="1000">
        <f t="shared" si="1017"/>
        <v>0</v>
      </c>
      <c r="M4357" s="1000">
        <f t="shared" si="1018"/>
        <v>0</v>
      </c>
      <c r="N4357" s="1724">
        <f t="shared" si="1019"/>
        <v>0</v>
      </c>
      <c r="O4357" s="1000"/>
      <c r="P4357" s="1000"/>
      <c r="Q4357" s="1000"/>
      <c r="R4357" s="1000"/>
      <c r="S4357" s="1000"/>
      <c r="T4357" s="1000"/>
      <c r="U4357" s="1000"/>
      <c r="V4357" s="1000"/>
      <c r="W4357" s="1000"/>
      <c r="X4357" s="1000"/>
      <c r="Y4357" s="1001"/>
      <c r="Z4357" s="1001" t="str">
        <f t="shared" si="1020"/>
        <v xml:space="preserve">Cap.5 Pct.1: Valoarea investitiei brute (Col.5) &gt;= Valoarea investitiei nete (Col.6), pentru Rd.(2 la n) </v>
      </c>
      <c r="AA4357" s="2205">
        <f t="shared" si="1022"/>
        <v>1</v>
      </c>
      <c r="AB4357" s="3036">
        <v>156</v>
      </c>
    </row>
    <row r="4358" spans="1:28" x14ac:dyDescent="0.25">
      <c r="A4358" s="1708">
        <f t="shared" ca="1" si="1023"/>
        <v>0</v>
      </c>
      <c r="B4358" s="1708">
        <f t="shared" si="1016"/>
        <v>10156221</v>
      </c>
      <c r="C4358" s="994">
        <v>156</v>
      </c>
      <c r="D4358" s="1796" t="s">
        <v>447</v>
      </c>
      <c r="E4358" s="994">
        <v>221</v>
      </c>
      <c r="F4358" s="995" t="s">
        <v>3974</v>
      </c>
      <c r="G4358" s="994"/>
      <c r="H4358" s="996" t="s">
        <v>345</v>
      </c>
      <c r="I4358" s="1091" t="s">
        <v>9168</v>
      </c>
      <c r="J4358" s="996"/>
      <c r="K4358" s="999" t="str">
        <f t="shared" si="1021"/>
        <v>Cap.5 Pct.1 Rd.221 Col.6</v>
      </c>
      <c r="L4358" s="1000">
        <f t="shared" si="1017"/>
        <v>0</v>
      </c>
      <c r="M4358" s="1000">
        <f t="shared" si="1018"/>
        <v>0</v>
      </c>
      <c r="N4358" s="1724">
        <f t="shared" si="1019"/>
        <v>0</v>
      </c>
      <c r="O4358" s="1000"/>
      <c r="P4358" s="1000"/>
      <c r="Q4358" s="1000"/>
      <c r="R4358" s="1000"/>
      <c r="S4358" s="1000"/>
      <c r="T4358" s="1000"/>
      <c r="U4358" s="1000"/>
      <c r="V4358" s="1000"/>
      <c r="W4358" s="1000"/>
      <c r="X4358" s="1000"/>
      <c r="Y4358" s="1001"/>
      <c r="Z4358" s="1001" t="str">
        <f t="shared" si="1020"/>
        <v xml:space="preserve">Cap.5 Pct.1: Valoarea investitiei brute (Col.5) &gt;= Valoarea investitiei nete (Col.6), pentru Rd.(2 la n) </v>
      </c>
      <c r="AA4358" s="2205">
        <f t="shared" si="1022"/>
        <v>1</v>
      </c>
      <c r="AB4358" s="3036">
        <v>156</v>
      </c>
    </row>
    <row r="4359" spans="1:28" x14ac:dyDescent="0.25">
      <c r="A4359" s="1708">
        <f t="shared" ca="1" si="1023"/>
        <v>0</v>
      </c>
      <c r="B4359" s="1708">
        <f t="shared" si="1016"/>
        <v>10156222</v>
      </c>
      <c r="C4359" s="994">
        <v>156</v>
      </c>
      <c r="D4359" s="1796" t="s">
        <v>447</v>
      </c>
      <c r="E4359" s="994">
        <v>222</v>
      </c>
      <c r="F4359" s="995" t="s">
        <v>3974</v>
      </c>
      <c r="G4359" s="994"/>
      <c r="H4359" s="996" t="s">
        <v>345</v>
      </c>
      <c r="I4359" s="1091" t="s">
        <v>9169</v>
      </c>
      <c r="J4359" s="996"/>
      <c r="K4359" s="999" t="str">
        <f t="shared" si="1021"/>
        <v>Cap.5 Pct.1 Rd.222 Col.6</v>
      </c>
      <c r="L4359" s="1000">
        <f t="shared" si="1017"/>
        <v>0</v>
      </c>
      <c r="M4359" s="1000">
        <f t="shared" si="1018"/>
        <v>0</v>
      </c>
      <c r="N4359" s="1724">
        <f t="shared" si="1019"/>
        <v>0</v>
      </c>
      <c r="O4359" s="1000"/>
      <c r="P4359" s="1000"/>
      <c r="Q4359" s="1000"/>
      <c r="R4359" s="1000"/>
      <c r="S4359" s="1000"/>
      <c r="T4359" s="1000"/>
      <c r="U4359" s="1000"/>
      <c r="V4359" s="1000"/>
      <c r="W4359" s="1000"/>
      <c r="X4359" s="1000"/>
      <c r="Y4359" s="1001"/>
      <c r="Z4359" s="1001" t="str">
        <f t="shared" si="1020"/>
        <v xml:space="preserve">Cap.5 Pct.1: Valoarea investitiei brute (Col.5) &gt;= Valoarea investitiei nete (Col.6), pentru Rd.(2 la n) </v>
      </c>
      <c r="AA4359" s="2205">
        <f t="shared" si="1022"/>
        <v>1</v>
      </c>
      <c r="AB4359" s="3036">
        <v>156</v>
      </c>
    </row>
    <row r="4360" spans="1:28" x14ac:dyDescent="0.25">
      <c r="A4360" s="1708">
        <f t="shared" ca="1" si="1023"/>
        <v>0</v>
      </c>
      <c r="B4360" s="1708">
        <f t="shared" si="1016"/>
        <v>10156223</v>
      </c>
      <c r="C4360" s="994">
        <v>156</v>
      </c>
      <c r="D4360" s="1796" t="s">
        <v>447</v>
      </c>
      <c r="E4360" s="994">
        <v>223</v>
      </c>
      <c r="F4360" s="995" t="s">
        <v>3974</v>
      </c>
      <c r="G4360" s="994"/>
      <c r="H4360" s="996" t="s">
        <v>345</v>
      </c>
      <c r="I4360" s="1091" t="s">
        <v>9170</v>
      </c>
      <c r="J4360" s="996"/>
      <c r="K4360" s="999" t="str">
        <f t="shared" si="1021"/>
        <v>Cap.5 Pct.1 Rd.223 Col.6</v>
      </c>
      <c r="L4360" s="1000">
        <f t="shared" si="1017"/>
        <v>0</v>
      </c>
      <c r="M4360" s="1000">
        <f t="shared" si="1018"/>
        <v>0</v>
      </c>
      <c r="N4360" s="1724">
        <f t="shared" si="1019"/>
        <v>0</v>
      </c>
      <c r="O4360" s="1000"/>
      <c r="P4360" s="1000"/>
      <c r="Q4360" s="1000"/>
      <c r="R4360" s="1000"/>
      <c r="S4360" s="1000"/>
      <c r="T4360" s="1000"/>
      <c r="U4360" s="1000"/>
      <c r="V4360" s="1000"/>
      <c r="W4360" s="1000"/>
      <c r="X4360" s="1000"/>
      <c r="Y4360" s="1001"/>
      <c r="Z4360" s="1001" t="str">
        <f t="shared" si="1020"/>
        <v xml:space="preserve">Cap.5 Pct.1: Valoarea investitiei brute (Col.5) &gt;= Valoarea investitiei nete (Col.6), pentru Rd.(2 la n) </v>
      </c>
      <c r="AA4360" s="2205">
        <f t="shared" si="1022"/>
        <v>1</v>
      </c>
      <c r="AB4360" s="3036">
        <v>156</v>
      </c>
    </row>
    <row r="4361" spans="1:28" x14ac:dyDescent="0.25">
      <c r="A4361" s="1708">
        <f t="shared" ca="1" si="1023"/>
        <v>0</v>
      </c>
      <c r="B4361" s="1708">
        <f t="shared" si="1016"/>
        <v>10156224</v>
      </c>
      <c r="C4361" s="994">
        <v>156</v>
      </c>
      <c r="D4361" s="1796" t="s">
        <v>447</v>
      </c>
      <c r="E4361" s="994">
        <v>224</v>
      </c>
      <c r="F4361" s="995" t="s">
        <v>3974</v>
      </c>
      <c r="G4361" s="994"/>
      <c r="H4361" s="996" t="s">
        <v>345</v>
      </c>
      <c r="I4361" s="1091" t="s">
        <v>9171</v>
      </c>
      <c r="J4361" s="996"/>
      <c r="K4361" s="999" t="str">
        <f t="shared" si="1021"/>
        <v>Cap.5 Pct.1 Rd.224 Col.6</v>
      </c>
      <c r="L4361" s="1000">
        <f t="shared" si="1017"/>
        <v>0</v>
      </c>
      <c r="M4361" s="1000">
        <f t="shared" si="1018"/>
        <v>0</v>
      </c>
      <c r="N4361" s="1724">
        <f t="shared" si="1019"/>
        <v>0</v>
      </c>
      <c r="O4361" s="1000"/>
      <c r="P4361" s="1000"/>
      <c r="Q4361" s="1000"/>
      <c r="R4361" s="1000"/>
      <c r="S4361" s="1000"/>
      <c r="T4361" s="1000"/>
      <c r="U4361" s="1000"/>
      <c r="V4361" s="1000"/>
      <c r="W4361" s="1000"/>
      <c r="X4361" s="1000"/>
      <c r="Y4361" s="1001"/>
      <c r="Z4361" s="1001" t="str">
        <f t="shared" si="1020"/>
        <v xml:space="preserve">Cap.5 Pct.1: Valoarea investitiei brute (Col.5) &gt;= Valoarea investitiei nete (Col.6), pentru Rd.(2 la n) </v>
      </c>
      <c r="AA4361" s="2205">
        <f t="shared" si="1022"/>
        <v>1</v>
      </c>
      <c r="AB4361" s="3036">
        <v>156</v>
      </c>
    </row>
    <row r="4362" spans="1:28" x14ac:dyDescent="0.25">
      <c r="A4362" s="1708">
        <f t="shared" ca="1" si="1023"/>
        <v>0</v>
      </c>
      <c r="B4362" s="1708">
        <f t="shared" si="1016"/>
        <v>10156225</v>
      </c>
      <c r="C4362" s="994">
        <v>156</v>
      </c>
      <c r="D4362" s="1796" t="s">
        <v>447</v>
      </c>
      <c r="E4362" s="994">
        <v>225</v>
      </c>
      <c r="F4362" s="995" t="s">
        <v>3974</v>
      </c>
      <c r="G4362" s="994"/>
      <c r="H4362" s="996" t="s">
        <v>345</v>
      </c>
      <c r="I4362" s="1091" t="s">
        <v>9172</v>
      </c>
      <c r="J4362" s="996"/>
      <c r="K4362" s="999" t="str">
        <f t="shared" si="1021"/>
        <v>Cap.5 Pct.1 Rd.225 Col.6</v>
      </c>
      <c r="L4362" s="1000">
        <f t="shared" si="1017"/>
        <v>0</v>
      </c>
      <c r="M4362" s="1000">
        <f t="shared" si="1018"/>
        <v>0</v>
      </c>
      <c r="N4362" s="1724">
        <f t="shared" si="1019"/>
        <v>0</v>
      </c>
      <c r="O4362" s="1000"/>
      <c r="P4362" s="1000"/>
      <c r="Q4362" s="1000"/>
      <c r="R4362" s="1000"/>
      <c r="S4362" s="1000"/>
      <c r="T4362" s="1000"/>
      <c r="U4362" s="1000"/>
      <c r="V4362" s="1000"/>
      <c r="W4362" s="1000"/>
      <c r="X4362" s="1000"/>
      <c r="Y4362" s="1001"/>
      <c r="Z4362" s="1001" t="str">
        <f t="shared" si="1020"/>
        <v xml:space="preserve">Cap.5 Pct.1: Valoarea investitiei brute (Col.5) &gt;= Valoarea investitiei nete (Col.6), pentru Rd.(2 la n) </v>
      </c>
      <c r="AA4362" s="2205">
        <f t="shared" si="1022"/>
        <v>1</v>
      </c>
      <c r="AB4362" s="3036">
        <v>156</v>
      </c>
    </row>
    <row r="4363" spans="1:28" x14ac:dyDescent="0.25">
      <c r="A4363" s="1708">
        <f t="shared" ca="1" si="1023"/>
        <v>0</v>
      </c>
      <c r="B4363" s="1708">
        <f t="shared" ref="B4363:B4426" si="1024">VALUE("1"&amp;TEXT(C4363,"0000")&amp;TEXT(E4363,"000"))</f>
        <v>10156226</v>
      </c>
      <c r="C4363" s="994">
        <v>156</v>
      </c>
      <c r="D4363" s="1796" t="s">
        <v>447</v>
      </c>
      <c r="E4363" s="994">
        <v>226</v>
      </c>
      <c r="F4363" s="995" t="s">
        <v>3974</v>
      </c>
      <c r="G4363" s="994"/>
      <c r="H4363" s="996" t="s">
        <v>345</v>
      </c>
      <c r="I4363" s="1091" t="s">
        <v>9173</v>
      </c>
      <c r="J4363" s="996"/>
      <c r="K4363" s="999" t="str">
        <f t="shared" si="1021"/>
        <v>Cap.5 Pct.1 Rd.226 Col.6</v>
      </c>
      <c r="L4363" s="1000">
        <f t="shared" si="1017"/>
        <v>0</v>
      </c>
      <c r="M4363" s="1000">
        <f t="shared" si="1018"/>
        <v>0</v>
      </c>
      <c r="N4363" s="1724">
        <f t="shared" si="1019"/>
        <v>0</v>
      </c>
      <c r="O4363" s="1000"/>
      <c r="P4363" s="1000"/>
      <c r="Q4363" s="1000"/>
      <c r="R4363" s="1000"/>
      <c r="S4363" s="1000"/>
      <c r="T4363" s="1000"/>
      <c r="U4363" s="1000"/>
      <c r="V4363" s="1000"/>
      <c r="W4363" s="1000"/>
      <c r="X4363" s="1000"/>
      <c r="Y4363" s="1001"/>
      <c r="Z4363" s="1001" t="str">
        <f t="shared" si="1020"/>
        <v xml:space="preserve">Cap.5 Pct.1: Valoarea investitiei brute (Col.5) &gt;= Valoarea investitiei nete (Col.6), pentru Rd.(2 la n) </v>
      </c>
      <c r="AA4363" s="2205">
        <f t="shared" si="1022"/>
        <v>1</v>
      </c>
      <c r="AB4363" s="3036">
        <v>156</v>
      </c>
    </row>
    <row r="4364" spans="1:28" x14ac:dyDescent="0.25">
      <c r="A4364" s="1708">
        <f t="shared" ca="1" si="1023"/>
        <v>0</v>
      </c>
      <c r="B4364" s="1708">
        <f t="shared" si="1024"/>
        <v>10156227</v>
      </c>
      <c r="C4364" s="994">
        <v>156</v>
      </c>
      <c r="D4364" s="1796" t="s">
        <v>447</v>
      </c>
      <c r="E4364" s="994">
        <v>227</v>
      </c>
      <c r="F4364" s="995" t="s">
        <v>3974</v>
      </c>
      <c r="G4364" s="994"/>
      <c r="H4364" s="996" t="s">
        <v>345</v>
      </c>
      <c r="I4364" s="1091" t="s">
        <v>9174</v>
      </c>
      <c r="J4364" s="996"/>
      <c r="K4364" s="999" t="str">
        <f t="shared" si="1021"/>
        <v>Cap.5 Pct.1 Rd.227 Col.6</v>
      </c>
      <c r="L4364" s="1000">
        <f t="shared" si="1017"/>
        <v>0</v>
      </c>
      <c r="M4364" s="1000">
        <f t="shared" si="1018"/>
        <v>0</v>
      </c>
      <c r="N4364" s="1724">
        <f t="shared" si="1019"/>
        <v>0</v>
      </c>
      <c r="O4364" s="1000"/>
      <c r="P4364" s="1000"/>
      <c r="Q4364" s="1000"/>
      <c r="R4364" s="1000"/>
      <c r="S4364" s="1000"/>
      <c r="T4364" s="1000"/>
      <c r="U4364" s="1000"/>
      <c r="V4364" s="1000"/>
      <c r="W4364" s="1000"/>
      <c r="X4364" s="1000"/>
      <c r="Y4364" s="1001"/>
      <c r="Z4364" s="1001" t="str">
        <f t="shared" si="1020"/>
        <v xml:space="preserve">Cap.5 Pct.1: Valoarea investitiei brute (Col.5) &gt;= Valoarea investitiei nete (Col.6), pentru Rd.(2 la n) </v>
      </c>
      <c r="AA4364" s="2205">
        <f t="shared" si="1022"/>
        <v>1</v>
      </c>
      <c r="AB4364" s="3036">
        <v>156</v>
      </c>
    </row>
    <row r="4365" spans="1:28" x14ac:dyDescent="0.25">
      <c r="A4365" s="1708">
        <f t="shared" ca="1" si="1023"/>
        <v>0</v>
      </c>
      <c r="B4365" s="1708">
        <f t="shared" si="1024"/>
        <v>10156228</v>
      </c>
      <c r="C4365" s="994">
        <v>156</v>
      </c>
      <c r="D4365" s="1796" t="s">
        <v>447</v>
      </c>
      <c r="E4365" s="994">
        <v>228</v>
      </c>
      <c r="F4365" s="995" t="s">
        <v>3974</v>
      </c>
      <c r="G4365" s="994"/>
      <c r="H4365" s="996" t="s">
        <v>345</v>
      </c>
      <c r="I4365" s="1091" t="s">
        <v>9175</v>
      </c>
      <c r="J4365" s="996"/>
      <c r="K4365" s="999" t="str">
        <f t="shared" si="1021"/>
        <v>Cap.5 Pct.1 Rd.228 Col.6</v>
      </c>
      <c r="L4365" s="1000">
        <f t="shared" si="1017"/>
        <v>0</v>
      </c>
      <c r="M4365" s="1000">
        <f t="shared" si="1018"/>
        <v>0</v>
      </c>
      <c r="N4365" s="1724">
        <f t="shared" si="1019"/>
        <v>0</v>
      </c>
      <c r="O4365" s="1000"/>
      <c r="P4365" s="1000"/>
      <c r="Q4365" s="1000"/>
      <c r="R4365" s="1000"/>
      <c r="S4365" s="1000"/>
      <c r="T4365" s="1000"/>
      <c r="U4365" s="1000"/>
      <c r="V4365" s="1000"/>
      <c r="W4365" s="1000"/>
      <c r="X4365" s="1000"/>
      <c r="Y4365" s="1001"/>
      <c r="Z4365" s="1001" t="str">
        <f t="shared" si="1020"/>
        <v xml:space="preserve">Cap.5 Pct.1: Valoarea investitiei brute (Col.5) &gt;= Valoarea investitiei nete (Col.6), pentru Rd.(2 la n) </v>
      </c>
      <c r="AA4365" s="2205">
        <f t="shared" si="1022"/>
        <v>1</v>
      </c>
      <c r="AB4365" s="3036">
        <v>156</v>
      </c>
    </row>
    <row r="4366" spans="1:28" x14ac:dyDescent="0.25">
      <c r="A4366" s="1708">
        <f t="shared" ca="1" si="1023"/>
        <v>0</v>
      </c>
      <c r="B4366" s="1708">
        <f t="shared" si="1024"/>
        <v>10156229</v>
      </c>
      <c r="C4366" s="994">
        <v>156</v>
      </c>
      <c r="D4366" s="1796" t="s">
        <v>447</v>
      </c>
      <c r="E4366" s="994">
        <v>229</v>
      </c>
      <c r="F4366" s="995" t="s">
        <v>3974</v>
      </c>
      <c r="G4366" s="994"/>
      <c r="H4366" s="996" t="s">
        <v>345</v>
      </c>
      <c r="I4366" s="1091" t="s">
        <v>9176</v>
      </c>
      <c r="J4366" s="996"/>
      <c r="K4366" s="999" t="str">
        <f t="shared" si="1021"/>
        <v>Cap.5 Pct.1 Rd.229 Col.6</v>
      </c>
      <c r="L4366" s="1000">
        <f t="shared" si="1017"/>
        <v>0</v>
      </c>
      <c r="M4366" s="1000">
        <f t="shared" si="1018"/>
        <v>0</v>
      </c>
      <c r="N4366" s="1724">
        <f t="shared" si="1019"/>
        <v>0</v>
      </c>
      <c r="O4366" s="1000"/>
      <c r="P4366" s="1000"/>
      <c r="Q4366" s="1000"/>
      <c r="R4366" s="1000"/>
      <c r="S4366" s="1000"/>
      <c r="T4366" s="1000"/>
      <c r="U4366" s="1000"/>
      <c r="V4366" s="1000"/>
      <c r="W4366" s="1000"/>
      <c r="X4366" s="1000"/>
      <c r="Y4366" s="1001"/>
      <c r="Z4366" s="1001" t="str">
        <f t="shared" si="1020"/>
        <v xml:space="preserve">Cap.5 Pct.1: Valoarea investitiei brute (Col.5) &gt;= Valoarea investitiei nete (Col.6), pentru Rd.(2 la n) </v>
      </c>
      <c r="AA4366" s="2205">
        <f t="shared" si="1022"/>
        <v>1</v>
      </c>
      <c r="AB4366" s="3036">
        <v>156</v>
      </c>
    </row>
    <row r="4367" spans="1:28" x14ac:dyDescent="0.25">
      <c r="A4367" s="1708">
        <f t="shared" ca="1" si="1023"/>
        <v>0</v>
      </c>
      <c r="B4367" s="1708">
        <f t="shared" si="1024"/>
        <v>10156230</v>
      </c>
      <c r="C4367" s="994">
        <v>156</v>
      </c>
      <c r="D4367" s="1796" t="s">
        <v>447</v>
      </c>
      <c r="E4367" s="994">
        <v>230</v>
      </c>
      <c r="F4367" s="995" t="s">
        <v>3974</v>
      </c>
      <c r="G4367" s="994"/>
      <c r="H4367" s="996" t="s">
        <v>345</v>
      </c>
      <c r="I4367" s="1091" t="s">
        <v>9177</v>
      </c>
      <c r="J4367" s="996"/>
      <c r="K4367" s="999" t="str">
        <f t="shared" si="1021"/>
        <v>Cap.5 Pct.1 Rd.230 Col.6</v>
      </c>
      <c r="L4367" s="1000">
        <f t="shared" si="1017"/>
        <v>0</v>
      </c>
      <c r="M4367" s="1000">
        <f t="shared" si="1018"/>
        <v>0</v>
      </c>
      <c r="N4367" s="1724">
        <f t="shared" si="1019"/>
        <v>0</v>
      </c>
      <c r="O4367" s="1000"/>
      <c r="P4367" s="1000"/>
      <c r="Q4367" s="1000"/>
      <c r="R4367" s="1000"/>
      <c r="S4367" s="1000"/>
      <c r="T4367" s="1000"/>
      <c r="U4367" s="1000"/>
      <c r="V4367" s="1000"/>
      <c r="W4367" s="1000"/>
      <c r="X4367" s="1000"/>
      <c r="Y4367" s="1001"/>
      <c r="Z4367" s="1001" t="str">
        <f t="shared" si="1020"/>
        <v xml:space="preserve">Cap.5 Pct.1: Valoarea investitiei brute (Col.5) &gt;= Valoarea investitiei nete (Col.6), pentru Rd.(2 la n) </v>
      </c>
      <c r="AA4367" s="2205">
        <f t="shared" si="1022"/>
        <v>1</v>
      </c>
      <c r="AB4367" s="3036">
        <v>156</v>
      </c>
    </row>
    <row r="4368" spans="1:28" x14ac:dyDescent="0.25">
      <c r="A4368" s="1708">
        <f t="shared" ca="1" si="1023"/>
        <v>0</v>
      </c>
      <c r="B4368" s="1708">
        <f t="shared" si="1024"/>
        <v>10156231</v>
      </c>
      <c r="C4368" s="994">
        <v>156</v>
      </c>
      <c r="D4368" s="1796" t="s">
        <v>447</v>
      </c>
      <c r="E4368" s="994">
        <v>231</v>
      </c>
      <c r="F4368" s="995" t="s">
        <v>3974</v>
      </c>
      <c r="G4368" s="994"/>
      <c r="H4368" s="996" t="s">
        <v>345</v>
      </c>
      <c r="I4368" s="1091" t="s">
        <v>9178</v>
      </c>
      <c r="J4368" s="996"/>
      <c r="K4368" s="999" t="str">
        <f t="shared" si="1021"/>
        <v>Cap.5 Pct.1 Rd.231 Col.6</v>
      </c>
      <c r="L4368" s="1000">
        <f t="shared" si="1017"/>
        <v>0</v>
      </c>
      <c r="M4368" s="1000">
        <f t="shared" si="1018"/>
        <v>0</v>
      </c>
      <c r="N4368" s="1724">
        <f t="shared" si="1019"/>
        <v>0</v>
      </c>
      <c r="O4368" s="1000"/>
      <c r="P4368" s="1000"/>
      <c r="Q4368" s="1000"/>
      <c r="R4368" s="1000"/>
      <c r="S4368" s="1000"/>
      <c r="T4368" s="1000"/>
      <c r="U4368" s="1000"/>
      <c r="V4368" s="1000"/>
      <c r="W4368" s="1000"/>
      <c r="X4368" s="1000"/>
      <c r="Y4368" s="1001"/>
      <c r="Z4368" s="1001" t="str">
        <f t="shared" si="1020"/>
        <v xml:space="preserve">Cap.5 Pct.1: Valoarea investitiei brute (Col.5) &gt;= Valoarea investitiei nete (Col.6), pentru Rd.(2 la n) </v>
      </c>
      <c r="AA4368" s="2205">
        <f t="shared" si="1022"/>
        <v>1</v>
      </c>
      <c r="AB4368" s="3036">
        <v>156</v>
      </c>
    </row>
    <row r="4369" spans="1:28" x14ac:dyDescent="0.25">
      <c r="A4369" s="1708">
        <f t="shared" ca="1" si="1023"/>
        <v>0</v>
      </c>
      <c r="B4369" s="1708">
        <f t="shared" si="1024"/>
        <v>10156232</v>
      </c>
      <c r="C4369" s="994">
        <v>156</v>
      </c>
      <c r="D4369" s="1796" t="s">
        <v>447</v>
      </c>
      <c r="E4369" s="994">
        <v>232</v>
      </c>
      <c r="F4369" s="995" t="s">
        <v>3974</v>
      </c>
      <c r="G4369" s="994"/>
      <c r="H4369" s="996" t="s">
        <v>345</v>
      </c>
      <c r="I4369" s="1091" t="s">
        <v>9179</v>
      </c>
      <c r="J4369" s="996"/>
      <c r="K4369" s="999" t="str">
        <f t="shared" ref="K4369:K4400" si="1025">"Cap.5 Pct.1 Rd."&amp;E4369&amp;" Col.6"</f>
        <v>Cap.5 Pct.1 Rd.232 Col.6</v>
      </c>
      <c r="L4369" s="1000">
        <f t="shared" si="1017"/>
        <v>0</v>
      </c>
      <c r="M4369" s="1000">
        <f t="shared" si="1018"/>
        <v>0</v>
      </c>
      <c r="N4369" s="1724">
        <f t="shared" si="1019"/>
        <v>0</v>
      </c>
      <c r="O4369" s="1000"/>
      <c r="P4369" s="1000"/>
      <c r="Q4369" s="1000"/>
      <c r="R4369" s="1000"/>
      <c r="S4369" s="1000"/>
      <c r="T4369" s="1000"/>
      <c r="U4369" s="1000"/>
      <c r="V4369" s="1000"/>
      <c r="W4369" s="1000"/>
      <c r="X4369" s="1000"/>
      <c r="Y4369" s="1001"/>
      <c r="Z4369" s="1001" t="str">
        <f t="shared" si="1020"/>
        <v xml:space="preserve">Cap.5 Pct.1: Valoarea investitiei brute (Col.5) &gt;= Valoarea investitiei nete (Col.6), pentru Rd.(2 la n) </v>
      </c>
      <c r="AA4369" s="2205">
        <f t="shared" si="1022"/>
        <v>1</v>
      </c>
      <c r="AB4369" s="3036">
        <v>156</v>
      </c>
    </row>
    <row r="4370" spans="1:28" x14ac:dyDescent="0.25">
      <c r="A4370" s="1708">
        <f t="shared" ca="1" si="1023"/>
        <v>0</v>
      </c>
      <c r="B4370" s="1708">
        <f t="shared" si="1024"/>
        <v>10156233</v>
      </c>
      <c r="C4370" s="994">
        <v>156</v>
      </c>
      <c r="D4370" s="1796" t="s">
        <v>447</v>
      </c>
      <c r="E4370" s="994">
        <v>233</v>
      </c>
      <c r="F4370" s="995" t="s">
        <v>3974</v>
      </c>
      <c r="G4370" s="994"/>
      <c r="H4370" s="996" t="s">
        <v>345</v>
      </c>
      <c r="I4370" s="1091" t="s">
        <v>9180</v>
      </c>
      <c r="J4370" s="996"/>
      <c r="K4370" s="999" t="str">
        <f t="shared" si="1025"/>
        <v>Cap.5 Pct.1 Rd.233 Col.6</v>
      </c>
      <c r="L4370" s="1000">
        <f t="shared" si="1017"/>
        <v>0</v>
      </c>
      <c r="M4370" s="1000">
        <f t="shared" si="1018"/>
        <v>0</v>
      </c>
      <c r="N4370" s="1724">
        <f t="shared" si="1019"/>
        <v>0</v>
      </c>
      <c r="O4370" s="1000"/>
      <c r="P4370" s="1000"/>
      <c r="Q4370" s="1000"/>
      <c r="R4370" s="1000"/>
      <c r="S4370" s="1000"/>
      <c r="T4370" s="1000"/>
      <c r="U4370" s="1000"/>
      <c r="V4370" s="1000"/>
      <c r="W4370" s="1000"/>
      <c r="X4370" s="1000"/>
      <c r="Y4370" s="1001"/>
      <c r="Z4370" s="1001" t="str">
        <f t="shared" si="1020"/>
        <v xml:space="preserve">Cap.5 Pct.1: Valoarea investitiei brute (Col.5) &gt;= Valoarea investitiei nete (Col.6), pentru Rd.(2 la n) </v>
      </c>
      <c r="AA4370" s="2205">
        <f t="shared" si="1022"/>
        <v>1</v>
      </c>
      <c r="AB4370" s="3036">
        <v>156</v>
      </c>
    </row>
    <row r="4371" spans="1:28" x14ac:dyDescent="0.25">
      <c r="A4371" s="1708">
        <f t="shared" ca="1" si="1023"/>
        <v>0</v>
      </c>
      <c r="B4371" s="1708">
        <f t="shared" si="1024"/>
        <v>10156234</v>
      </c>
      <c r="C4371" s="994">
        <v>156</v>
      </c>
      <c r="D4371" s="1796" t="s">
        <v>447</v>
      </c>
      <c r="E4371" s="994">
        <v>234</v>
      </c>
      <c r="F4371" s="995" t="s">
        <v>3974</v>
      </c>
      <c r="G4371" s="994"/>
      <c r="H4371" s="996" t="s">
        <v>345</v>
      </c>
      <c r="I4371" s="1091" t="s">
        <v>9181</v>
      </c>
      <c r="J4371" s="996"/>
      <c r="K4371" s="999" t="str">
        <f t="shared" si="1025"/>
        <v>Cap.5 Pct.1 Rd.234 Col.6</v>
      </c>
      <c r="L4371" s="1000">
        <f t="shared" si="1017"/>
        <v>0</v>
      </c>
      <c r="M4371" s="1000">
        <f t="shared" si="1018"/>
        <v>0</v>
      </c>
      <c r="N4371" s="1724">
        <f t="shared" si="1019"/>
        <v>0</v>
      </c>
      <c r="O4371" s="1000"/>
      <c r="P4371" s="1000"/>
      <c r="Q4371" s="1000"/>
      <c r="R4371" s="1000"/>
      <c r="S4371" s="1000"/>
      <c r="T4371" s="1000"/>
      <c r="U4371" s="1000"/>
      <c r="V4371" s="1000"/>
      <c r="W4371" s="1000"/>
      <c r="X4371" s="1000"/>
      <c r="Y4371" s="1001"/>
      <c r="Z4371" s="1001" t="str">
        <f t="shared" si="1020"/>
        <v xml:space="preserve">Cap.5 Pct.1: Valoarea investitiei brute (Col.5) &gt;= Valoarea investitiei nete (Col.6), pentru Rd.(2 la n) </v>
      </c>
      <c r="AA4371" s="2205">
        <f t="shared" si="1022"/>
        <v>1</v>
      </c>
      <c r="AB4371" s="3036">
        <v>156</v>
      </c>
    </row>
    <row r="4372" spans="1:28" x14ac:dyDescent="0.25">
      <c r="A4372" s="1708">
        <f t="shared" ca="1" si="1023"/>
        <v>0</v>
      </c>
      <c r="B4372" s="1708">
        <f t="shared" si="1024"/>
        <v>10156235</v>
      </c>
      <c r="C4372" s="994">
        <v>156</v>
      </c>
      <c r="D4372" s="1796" t="s">
        <v>447</v>
      </c>
      <c r="E4372" s="994">
        <v>235</v>
      </c>
      <c r="F4372" s="995" t="s">
        <v>3974</v>
      </c>
      <c r="G4372" s="994"/>
      <c r="H4372" s="996" t="s">
        <v>345</v>
      </c>
      <c r="I4372" s="1091" t="s">
        <v>9182</v>
      </c>
      <c r="J4372" s="996"/>
      <c r="K4372" s="999" t="str">
        <f t="shared" si="1025"/>
        <v>Cap.5 Pct.1 Rd.235 Col.6</v>
      </c>
      <c r="L4372" s="1000">
        <f t="shared" si="1017"/>
        <v>0</v>
      </c>
      <c r="M4372" s="1000">
        <f t="shared" si="1018"/>
        <v>0</v>
      </c>
      <c r="N4372" s="1724">
        <f t="shared" si="1019"/>
        <v>0</v>
      </c>
      <c r="O4372" s="1000"/>
      <c r="P4372" s="1000"/>
      <c r="Q4372" s="1000"/>
      <c r="R4372" s="1000"/>
      <c r="S4372" s="1000"/>
      <c r="T4372" s="1000"/>
      <c r="U4372" s="1000"/>
      <c r="V4372" s="1000"/>
      <c r="W4372" s="1000"/>
      <c r="X4372" s="1000"/>
      <c r="Y4372" s="1001"/>
      <c r="Z4372" s="1001" t="str">
        <f t="shared" si="1020"/>
        <v xml:space="preserve">Cap.5 Pct.1: Valoarea investitiei brute (Col.5) &gt;= Valoarea investitiei nete (Col.6), pentru Rd.(2 la n) </v>
      </c>
      <c r="AA4372" s="2205">
        <f t="shared" si="1022"/>
        <v>1</v>
      </c>
      <c r="AB4372" s="3036">
        <v>156</v>
      </c>
    </row>
    <row r="4373" spans="1:28" x14ac:dyDescent="0.25">
      <c r="A4373" s="1708">
        <f t="shared" ca="1" si="1023"/>
        <v>0</v>
      </c>
      <c r="B4373" s="1708">
        <f t="shared" si="1024"/>
        <v>10156236</v>
      </c>
      <c r="C4373" s="994">
        <v>156</v>
      </c>
      <c r="D4373" s="1796" t="s">
        <v>447</v>
      </c>
      <c r="E4373" s="994">
        <v>236</v>
      </c>
      <c r="F4373" s="995" t="s">
        <v>3974</v>
      </c>
      <c r="G4373" s="994"/>
      <c r="H4373" s="996" t="s">
        <v>345</v>
      </c>
      <c r="I4373" s="1091" t="s">
        <v>9183</v>
      </c>
      <c r="J4373" s="996"/>
      <c r="K4373" s="999" t="str">
        <f t="shared" si="1025"/>
        <v>Cap.5 Pct.1 Rd.236 Col.6</v>
      </c>
      <c r="L4373" s="1000">
        <f t="shared" si="1017"/>
        <v>0</v>
      </c>
      <c r="M4373" s="1000">
        <f t="shared" si="1018"/>
        <v>0</v>
      </c>
      <c r="N4373" s="1724">
        <f t="shared" si="1019"/>
        <v>0</v>
      </c>
      <c r="O4373" s="1000"/>
      <c r="P4373" s="1000"/>
      <c r="Q4373" s="1000"/>
      <c r="R4373" s="1000"/>
      <c r="S4373" s="1000"/>
      <c r="T4373" s="1000"/>
      <c r="U4373" s="1000"/>
      <c r="V4373" s="1000"/>
      <c r="W4373" s="1000"/>
      <c r="X4373" s="1000"/>
      <c r="Y4373" s="1001"/>
      <c r="Z4373" s="1001" t="str">
        <f t="shared" si="1020"/>
        <v xml:space="preserve">Cap.5 Pct.1: Valoarea investitiei brute (Col.5) &gt;= Valoarea investitiei nete (Col.6), pentru Rd.(2 la n) </v>
      </c>
      <c r="AA4373" s="2205">
        <f t="shared" si="1022"/>
        <v>1</v>
      </c>
      <c r="AB4373" s="3036">
        <v>156</v>
      </c>
    </row>
    <row r="4374" spans="1:28" x14ac:dyDescent="0.25">
      <c r="A4374" s="1708">
        <f t="shared" ca="1" si="1023"/>
        <v>0</v>
      </c>
      <c r="B4374" s="1708">
        <f t="shared" si="1024"/>
        <v>10156237</v>
      </c>
      <c r="C4374" s="994">
        <v>156</v>
      </c>
      <c r="D4374" s="1796" t="s">
        <v>447</v>
      </c>
      <c r="E4374" s="994">
        <v>237</v>
      </c>
      <c r="F4374" s="995" t="s">
        <v>3974</v>
      </c>
      <c r="G4374" s="994"/>
      <c r="H4374" s="996" t="s">
        <v>345</v>
      </c>
      <c r="I4374" s="1091" t="s">
        <v>9184</v>
      </c>
      <c r="J4374" s="996"/>
      <c r="K4374" s="999" t="str">
        <f t="shared" si="1025"/>
        <v>Cap.5 Pct.1 Rd.237 Col.6</v>
      </c>
      <c r="L4374" s="1000">
        <f t="shared" si="1017"/>
        <v>0</v>
      </c>
      <c r="M4374" s="1000">
        <f t="shared" si="1018"/>
        <v>0</v>
      </c>
      <c r="N4374" s="1724">
        <f t="shared" si="1019"/>
        <v>0</v>
      </c>
      <c r="O4374" s="1000"/>
      <c r="P4374" s="1000"/>
      <c r="Q4374" s="1000"/>
      <c r="R4374" s="1000"/>
      <c r="S4374" s="1000"/>
      <c r="T4374" s="1000"/>
      <c r="U4374" s="1000"/>
      <c r="V4374" s="1000"/>
      <c r="W4374" s="1000"/>
      <c r="X4374" s="1000"/>
      <c r="Y4374" s="1001"/>
      <c r="Z4374" s="1001" t="str">
        <f t="shared" si="1020"/>
        <v xml:space="preserve">Cap.5 Pct.1: Valoarea investitiei brute (Col.5) &gt;= Valoarea investitiei nete (Col.6), pentru Rd.(2 la n) </v>
      </c>
      <c r="AA4374" s="2205">
        <f t="shared" si="1022"/>
        <v>1</v>
      </c>
      <c r="AB4374" s="3036">
        <v>156</v>
      </c>
    </row>
    <row r="4375" spans="1:28" x14ac:dyDescent="0.25">
      <c r="A4375" s="1708">
        <f t="shared" ca="1" si="1023"/>
        <v>0</v>
      </c>
      <c r="B4375" s="1708">
        <f t="shared" si="1024"/>
        <v>10156238</v>
      </c>
      <c r="C4375" s="994">
        <v>156</v>
      </c>
      <c r="D4375" s="1796" t="s">
        <v>447</v>
      </c>
      <c r="E4375" s="994">
        <v>238</v>
      </c>
      <c r="F4375" s="995" t="s">
        <v>3974</v>
      </c>
      <c r="G4375" s="994"/>
      <c r="H4375" s="996" t="s">
        <v>345</v>
      </c>
      <c r="I4375" s="1091" t="s">
        <v>9185</v>
      </c>
      <c r="J4375" s="996"/>
      <c r="K4375" s="999" t="str">
        <f t="shared" si="1025"/>
        <v>Cap.5 Pct.1 Rd.238 Col.6</v>
      </c>
      <c r="L4375" s="1000">
        <f t="shared" si="1017"/>
        <v>0</v>
      </c>
      <c r="M4375" s="1000">
        <f t="shared" si="1018"/>
        <v>0</v>
      </c>
      <c r="N4375" s="1724">
        <f t="shared" si="1019"/>
        <v>0</v>
      </c>
      <c r="O4375" s="1000"/>
      <c r="P4375" s="1000"/>
      <c r="Q4375" s="1000"/>
      <c r="R4375" s="1000"/>
      <c r="S4375" s="1000"/>
      <c r="T4375" s="1000"/>
      <c r="U4375" s="1000"/>
      <c r="V4375" s="1000"/>
      <c r="W4375" s="1000"/>
      <c r="X4375" s="1000"/>
      <c r="Y4375" s="1001"/>
      <c r="Z4375" s="1001" t="str">
        <f t="shared" si="1020"/>
        <v xml:space="preserve">Cap.5 Pct.1: Valoarea investitiei brute (Col.5) &gt;= Valoarea investitiei nete (Col.6), pentru Rd.(2 la n) </v>
      </c>
      <c r="AA4375" s="2205">
        <f t="shared" si="1022"/>
        <v>1</v>
      </c>
      <c r="AB4375" s="3036">
        <v>156</v>
      </c>
    </row>
    <row r="4376" spans="1:28" x14ac:dyDescent="0.25">
      <c r="A4376" s="1708">
        <f t="shared" ca="1" si="1023"/>
        <v>0</v>
      </c>
      <c r="B4376" s="1708">
        <f t="shared" si="1024"/>
        <v>10156239</v>
      </c>
      <c r="C4376" s="994">
        <v>156</v>
      </c>
      <c r="D4376" s="1796" t="s">
        <v>447</v>
      </c>
      <c r="E4376" s="994">
        <v>239</v>
      </c>
      <c r="F4376" s="995" t="s">
        <v>3974</v>
      </c>
      <c r="G4376" s="994"/>
      <c r="H4376" s="996" t="s">
        <v>345</v>
      </c>
      <c r="I4376" s="1091" t="s">
        <v>9186</v>
      </c>
      <c r="J4376" s="996"/>
      <c r="K4376" s="999" t="str">
        <f t="shared" si="1025"/>
        <v>Cap.5 Pct.1 Rd.239 Col.6</v>
      </c>
      <c r="L4376" s="1000">
        <f t="shared" si="1017"/>
        <v>0</v>
      </c>
      <c r="M4376" s="1000">
        <f t="shared" si="1018"/>
        <v>0</v>
      </c>
      <c r="N4376" s="1724">
        <f t="shared" si="1019"/>
        <v>0</v>
      </c>
      <c r="O4376" s="1000"/>
      <c r="P4376" s="1000"/>
      <c r="Q4376" s="1000"/>
      <c r="R4376" s="1000"/>
      <c r="S4376" s="1000"/>
      <c r="T4376" s="1000"/>
      <c r="U4376" s="1000"/>
      <c r="V4376" s="1000"/>
      <c r="W4376" s="1000"/>
      <c r="X4376" s="1000"/>
      <c r="Y4376" s="1001"/>
      <c r="Z4376" s="1001" t="str">
        <f t="shared" si="1020"/>
        <v xml:space="preserve">Cap.5 Pct.1: Valoarea investitiei brute (Col.5) &gt;= Valoarea investitiei nete (Col.6), pentru Rd.(2 la n) </v>
      </c>
      <c r="AA4376" s="2205">
        <f t="shared" si="1022"/>
        <v>1</v>
      </c>
      <c r="AB4376" s="3036">
        <v>156</v>
      </c>
    </row>
    <row r="4377" spans="1:28" x14ac:dyDescent="0.25">
      <c r="A4377" s="1708">
        <f t="shared" ca="1" si="1023"/>
        <v>0</v>
      </c>
      <c r="B4377" s="1708">
        <f t="shared" si="1024"/>
        <v>10156240</v>
      </c>
      <c r="C4377" s="994">
        <v>156</v>
      </c>
      <c r="D4377" s="1796" t="s">
        <v>447</v>
      </c>
      <c r="E4377" s="994">
        <v>240</v>
      </c>
      <c r="F4377" s="995" t="s">
        <v>3974</v>
      </c>
      <c r="G4377" s="994"/>
      <c r="H4377" s="996" t="s">
        <v>345</v>
      </c>
      <c r="I4377" s="1091" t="s">
        <v>9187</v>
      </c>
      <c r="J4377" s="996"/>
      <c r="K4377" s="999" t="str">
        <f t="shared" si="1025"/>
        <v>Cap.5 Pct.1 Rd.240 Col.6</v>
      </c>
      <c r="L4377" s="1000">
        <f t="shared" si="1017"/>
        <v>0</v>
      </c>
      <c r="M4377" s="1000">
        <f t="shared" si="1018"/>
        <v>0</v>
      </c>
      <c r="N4377" s="1724">
        <f t="shared" si="1019"/>
        <v>0</v>
      </c>
      <c r="O4377" s="1000"/>
      <c r="P4377" s="1000"/>
      <c r="Q4377" s="1000"/>
      <c r="R4377" s="1000"/>
      <c r="S4377" s="1000"/>
      <c r="T4377" s="1000"/>
      <c r="U4377" s="1000"/>
      <c r="V4377" s="1000"/>
      <c r="W4377" s="1000"/>
      <c r="X4377" s="1000"/>
      <c r="Y4377" s="1001"/>
      <c r="Z4377" s="1001" t="str">
        <f t="shared" si="1020"/>
        <v xml:space="preserve">Cap.5 Pct.1: Valoarea investitiei brute (Col.5) &gt;= Valoarea investitiei nete (Col.6), pentru Rd.(2 la n) </v>
      </c>
      <c r="AA4377" s="2205">
        <f t="shared" si="1022"/>
        <v>1</v>
      </c>
      <c r="AB4377" s="3036">
        <v>156</v>
      </c>
    </row>
    <row r="4378" spans="1:28" x14ac:dyDescent="0.25">
      <c r="A4378" s="1708">
        <f t="shared" ca="1" si="1023"/>
        <v>0</v>
      </c>
      <c r="B4378" s="1708">
        <f t="shared" si="1024"/>
        <v>10156241</v>
      </c>
      <c r="C4378" s="994">
        <v>156</v>
      </c>
      <c r="D4378" s="1796" t="s">
        <v>447</v>
      </c>
      <c r="E4378" s="994">
        <v>241</v>
      </c>
      <c r="F4378" s="995" t="s">
        <v>3974</v>
      </c>
      <c r="G4378" s="994"/>
      <c r="H4378" s="996" t="s">
        <v>345</v>
      </c>
      <c r="I4378" s="1091" t="s">
        <v>9188</v>
      </c>
      <c r="J4378" s="996"/>
      <c r="K4378" s="999" t="str">
        <f t="shared" si="1025"/>
        <v>Cap.5 Pct.1 Rd.241 Col.6</v>
      </c>
      <c r="L4378" s="1000">
        <f t="shared" si="1017"/>
        <v>0</v>
      </c>
      <c r="M4378" s="1000">
        <f t="shared" si="1018"/>
        <v>0</v>
      </c>
      <c r="N4378" s="1724">
        <f t="shared" si="1019"/>
        <v>0</v>
      </c>
      <c r="O4378" s="1000"/>
      <c r="P4378" s="1000"/>
      <c r="Q4378" s="1000"/>
      <c r="R4378" s="1000"/>
      <c r="S4378" s="1000"/>
      <c r="T4378" s="1000"/>
      <c r="U4378" s="1000"/>
      <c r="V4378" s="1000"/>
      <c r="W4378" s="1000"/>
      <c r="X4378" s="1000"/>
      <c r="Y4378" s="1001"/>
      <c r="Z4378" s="1001" t="str">
        <f t="shared" si="1020"/>
        <v xml:space="preserve">Cap.5 Pct.1: Valoarea investitiei brute (Col.5) &gt;= Valoarea investitiei nete (Col.6), pentru Rd.(2 la n) </v>
      </c>
      <c r="AA4378" s="2205">
        <f t="shared" si="1022"/>
        <v>1</v>
      </c>
      <c r="AB4378" s="3036">
        <v>156</v>
      </c>
    </row>
    <row r="4379" spans="1:28" x14ac:dyDescent="0.25">
      <c r="A4379" s="1708">
        <f t="shared" ca="1" si="1023"/>
        <v>0</v>
      </c>
      <c r="B4379" s="1708">
        <f t="shared" si="1024"/>
        <v>10156242</v>
      </c>
      <c r="C4379" s="994">
        <v>156</v>
      </c>
      <c r="D4379" s="1796" t="s">
        <v>447</v>
      </c>
      <c r="E4379" s="994">
        <v>242</v>
      </c>
      <c r="F4379" s="995" t="s">
        <v>3974</v>
      </c>
      <c r="G4379" s="994"/>
      <c r="H4379" s="996" t="s">
        <v>345</v>
      </c>
      <c r="I4379" s="1091" t="s">
        <v>9189</v>
      </c>
      <c r="J4379" s="996"/>
      <c r="K4379" s="999" t="str">
        <f t="shared" si="1025"/>
        <v>Cap.5 Pct.1 Rd.242 Col.6</v>
      </c>
      <c r="L4379" s="1000">
        <f t="shared" si="1017"/>
        <v>0</v>
      </c>
      <c r="M4379" s="1000">
        <f t="shared" si="1018"/>
        <v>0</v>
      </c>
      <c r="N4379" s="1724">
        <f t="shared" si="1019"/>
        <v>0</v>
      </c>
      <c r="O4379" s="1000"/>
      <c r="P4379" s="1000"/>
      <c r="Q4379" s="1000"/>
      <c r="R4379" s="1000"/>
      <c r="S4379" s="1000"/>
      <c r="T4379" s="1000"/>
      <c r="U4379" s="1000"/>
      <c r="V4379" s="1000"/>
      <c r="W4379" s="1000"/>
      <c r="X4379" s="1000"/>
      <c r="Y4379" s="1001"/>
      <c r="Z4379" s="1001" t="str">
        <f t="shared" si="1020"/>
        <v xml:space="preserve">Cap.5 Pct.1: Valoarea investitiei brute (Col.5) &gt;= Valoarea investitiei nete (Col.6), pentru Rd.(2 la n) </v>
      </c>
      <c r="AA4379" s="2205">
        <f t="shared" si="1022"/>
        <v>1</v>
      </c>
      <c r="AB4379" s="3036">
        <v>156</v>
      </c>
    </row>
    <row r="4380" spans="1:28" x14ac:dyDescent="0.25">
      <c r="A4380" s="1708">
        <f t="shared" ca="1" si="1023"/>
        <v>0</v>
      </c>
      <c r="B4380" s="1708">
        <f t="shared" si="1024"/>
        <v>10156243</v>
      </c>
      <c r="C4380" s="994">
        <v>156</v>
      </c>
      <c r="D4380" s="1796" t="s">
        <v>447</v>
      </c>
      <c r="E4380" s="994">
        <v>243</v>
      </c>
      <c r="F4380" s="995" t="s">
        <v>3974</v>
      </c>
      <c r="G4380" s="994"/>
      <c r="H4380" s="996" t="s">
        <v>345</v>
      </c>
      <c r="I4380" s="1091" t="s">
        <v>9190</v>
      </c>
      <c r="J4380" s="996"/>
      <c r="K4380" s="999" t="str">
        <f t="shared" si="1025"/>
        <v>Cap.5 Pct.1 Rd.243 Col.6</v>
      </c>
      <c r="L4380" s="1000">
        <f t="shared" si="1017"/>
        <v>0</v>
      </c>
      <c r="M4380" s="1000">
        <f t="shared" si="1018"/>
        <v>0</v>
      </c>
      <c r="N4380" s="1724">
        <f t="shared" si="1019"/>
        <v>0</v>
      </c>
      <c r="O4380" s="1000"/>
      <c r="P4380" s="1000"/>
      <c r="Q4380" s="1000"/>
      <c r="R4380" s="1000"/>
      <c r="S4380" s="1000"/>
      <c r="T4380" s="1000"/>
      <c r="U4380" s="1000"/>
      <c r="V4380" s="1000"/>
      <c r="W4380" s="1000"/>
      <c r="X4380" s="1000"/>
      <c r="Y4380" s="1001"/>
      <c r="Z4380" s="1001" t="str">
        <f t="shared" si="1020"/>
        <v xml:space="preserve">Cap.5 Pct.1: Valoarea investitiei brute (Col.5) &gt;= Valoarea investitiei nete (Col.6), pentru Rd.(2 la n) </v>
      </c>
      <c r="AA4380" s="2205">
        <f t="shared" si="1022"/>
        <v>1</v>
      </c>
      <c r="AB4380" s="3036">
        <v>156</v>
      </c>
    </row>
    <row r="4381" spans="1:28" x14ac:dyDescent="0.25">
      <c r="A4381" s="1708">
        <f t="shared" ca="1" si="1023"/>
        <v>0</v>
      </c>
      <c r="B4381" s="1708">
        <f t="shared" si="1024"/>
        <v>10156244</v>
      </c>
      <c r="C4381" s="994">
        <v>156</v>
      </c>
      <c r="D4381" s="1796" t="s">
        <v>447</v>
      </c>
      <c r="E4381" s="994">
        <v>244</v>
      </c>
      <c r="F4381" s="995" t="s">
        <v>3974</v>
      </c>
      <c r="G4381" s="994"/>
      <c r="H4381" s="996" t="s">
        <v>345</v>
      </c>
      <c r="I4381" s="1091" t="s">
        <v>9191</v>
      </c>
      <c r="J4381" s="996"/>
      <c r="K4381" s="999" t="str">
        <f t="shared" si="1025"/>
        <v>Cap.5 Pct.1 Rd.244 Col.6</v>
      </c>
      <c r="L4381" s="1000">
        <f t="shared" si="1017"/>
        <v>0</v>
      </c>
      <c r="M4381" s="1000">
        <f t="shared" si="1018"/>
        <v>0</v>
      </c>
      <c r="N4381" s="1724">
        <f t="shared" si="1019"/>
        <v>0</v>
      </c>
      <c r="O4381" s="1000"/>
      <c r="P4381" s="1000"/>
      <c r="Q4381" s="1000"/>
      <c r="R4381" s="1000"/>
      <c r="S4381" s="1000"/>
      <c r="T4381" s="1000"/>
      <c r="U4381" s="1000"/>
      <c r="V4381" s="1000"/>
      <c r="W4381" s="1000"/>
      <c r="X4381" s="1000"/>
      <c r="Y4381" s="1001"/>
      <c r="Z4381" s="1001" t="str">
        <f t="shared" si="1020"/>
        <v xml:space="preserve">Cap.5 Pct.1: Valoarea investitiei brute (Col.5) &gt;= Valoarea investitiei nete (Col.6), pentru Rd.(2 la n) </v>
      </c>
      <c r="AA4381" s="2205">
        <f t="shared" si="1022"/>
        <v>1</v>
      </c>
      <c r="AB4381" s="3036">
        <v>156</v>
      </c>
    </row>
    <row r="4382" spans="1:28" x14ac:dyDescent="0.25">
      <c r="A4382" s="1708">
        <f t="shared" ca="1" si="1023"/>
        <v>0</v>
      </c>
      <c r="B4382" s="1708">
        <f t="shared" si="1024"/>
        <v>10156245</v>
      </c>
      <c r="C4382" s="994">
        <v>156</v>
      </c>
      <c r="D4382" s="1796" t="s">
        <v>447</v>
      </c>
      <c r="E4382" s="994">
        <v>245</v>
      </c>
      <c r="F4382" s="995" t="s">
        <v>3974</v>
      </c>
      <c r="G4382" s="994"/>
      <c r="H4382" s="996" t="s">
        <v>345</v>
      </c>
      <c r="I4382" s="1091" t="s">
        <v>9192</v>
      </c>
      <c r="J4382" s="996"/>
      <c r="K4382" s="999" t="str">
        <f t="shared" si="1025"/>
        <v>Cap.5 Pct.1 Rd.245 Col.6</v>
      </c>
      <c r="L4382" s="1000">
        <f t="shared" si="1017"/>
        <v>0</v>
      </c>
      <c r="M4382" s="1000">
        <f t="shared" si="1018"/>
        <v>0</v>
      </c>
      <c r="N4382" s="1724">
        <f t="shared" si="1019"/>
        <v>0</v>
      </c>
      <c r="O4382" s="1000"/>
      <c r="P4382" s="1000"/>
      <c r="Q4382" s="1000"/>
      <c r="R4382" s="1000"/>
      <c r="S4382" s="1000"/>
      <c r="T4382" s="1000"/>
      <c r="U4382" s="1000"/>
      <c r="V4382" s="1000"/>
      <c r="W4382" s="1000"/>
      <c r="X4382" s="1000"/>
      <c r="Y4382" s="1001"/>
      <c r="Z4382" s="1001" t="str">
        <f t="shared" si="1020"/>
        <v xml:space="preserve">Cap.5 Pct.1: Valoarea investitiei brute (Col.5) &gt;= Valoarea investitiei nete (Col.6), pentru Rd.(2 la n) </v>
      </c>
      <c r="AA4382" s="2205">
        <f t="shared" si="1022"/>
        <v>1</v>
      </c>
      <c r="AB4382" s="3036">
        <v>156</v>
      </c>
    </row>
    <row r="4383" spans="1:28" x14ac:dyDescent="0.25">
      <c r="A4383" s="1708">
        <f t="shared" ca="1" si="1023"/>
        <v>0</v>
      </c>
      <c r="B4383" s="1708">
        <f t="shared" si="1024"/>
        <v>10156246</v>
      </c>
      <c r="C4383" s="994">
        <v>156</v>
      </c>
      <c r="D4383" s="1796" t="s">
        <v>447</v>
      </c>
      <c r="E4383" s="994">
        <v>246</v>
      </c>
      <c r="F4383" s="995" t="s">
        <v>3974</v>
      </c>
      <c r="G4383" s="994"/>
      <c r="H4383" s="996" t="s">
        <v>345</v>
      </c>
      <c r="I4383" s="1091" t="s">
        <v>9193</v>
      </c>
      <c r="J4383" s="996"/>
      <c r="K4383" s="999" t="str">
        <f t="shared" si="1025"/>
        <v>Cap.5 Pct.1 Rd.246 Col.6</v>
      </c>
      <c r="L4383" s="1000">
        <f t="shared" si="1017"/>
        <v>0</v>
      </c>
      <c r="M4383" s="1000">
        <f t="shared" si="1018"/>
        <v>0</v>
      </c>
      <c r="N4383" s="1724">
        <f t="shared" si="1019"/>
        <v>0</v>
      </c>
      <c r="O4383" s="1000"/>
      <c r="P4383" s="1000"/>
      <c r="Q4383" s="1000"/>
      <c r="R4383" s="1000"/>
      <c r="S4383" s="1000"/>
      <c r="T4383" s="1000"/>
      <c r="U4383" s="1000"/>
      <c r="V4383" s="1000"/>
      <c r="W4383" s="1000"/>
      <c r="X4383" s="1000"/>
      <c r="Y4383" s="1001"/>
      <c r="Z4383" s="1001" t="str">
        <f t="shared" si="1020"/>
        <v xml:space="preserve">Cap.5 Pct.1: Valoarea investitiei brute (Col.5) &gt;= Valoarea investitiei nete (Col.6), pentru Rd.(2 la n) </v>
      </c>
      <c r="AA4383" s="2205">
        <f t="shared" si="1022"/>
        <v>1</v>
      </c>
      <c r="AB4383" s="3036">
        <v>156</v>
      </c>
    </row>
    <row r="4384" spans="1:28" x14ac:dyDescent="0.25">
      <c r="A4384" s="1708">
        <f t="shared" ca="1" si="1023"/>
        <v>0</v>
      </c>
      <c r="B4384" s="1708">
        <f t="shared" si="1024"/>
        <v>10156247</v>
      </c>
      <c r="C4384" s="994">
        <v>156</v>
      </c>
      <c r="D4384" s="1796" t="s">
        <v>447</v>
      </c>
      <c r="E4384" s="994">
        <v>247</v>
      </c>
      <c r="F4384" s="995" t="s">
        <v>3974</v>
      </c>
      <c r="G4384" s="994"/>
      <c r="H4384" s="996" t="s">
        <v>345</v>
      </c>
      <c r="I4384" s="1091" t="s">
        <v>9194</v>
      </c>
      <c r="J4384" s="996"/>
      <c r="K4384" s="999" t="str">
        <f t="shared" si="1025"/>
        <v>Cap.5 Pct.1 Rd.247 Col.6</v>
      </c>
      <c r="L4384" s="1000">
        <f t="shared" si="1017"/>
        <v>0</v>
      </c>
      <c r="M4384" s="1000">
        <f t="shared" si="1018"/>
        <v>0</v>
      </c>
      <c r="N4384" s="1724">
        <f t="shared" si="1019"/>
        <v>0</v>
      </c>
      <c r="O4384" s="1000"/>
      <c r="P4384" s="1000"/>
      <c r="Q4384" s="1000"/>
      <c r="R4384" s="1000"/>
      <c r="S4384" s="1000"/>
      <c r="T4384" s="1000"/>
      <c r="U4384" s="1000"/>
      <c r="V4384" s="1000"/>
      <c r="W4384" s="1000"/>
      <c r="X4384" s="1000"/>
      <c r="Y4384" s="1001"/>
      <c r="Z4384" s="1001" t="str">
        <f t="shared" si="1020"/>
        <v xml:space="preserve">Cap.5 Pct.1: Valoarea investitiei brute (Col.5) &gt;= Valoarea investitiei nete (Col.6), pentru Rd.(2 la n) </v>
      </c>
      <c r="AA4384" s="2205">
        <f t="shared" si="1022"/>
        <v>1</v>
      </c>
      <c r="AB4384" s="3036">
        <v>156</v>
      </c>
    </row>
    <row r="4385" spans="1:28" x14ac:dyDescent="0.25">
      <c r="A4385" s="1708">
        <f t="shared" ca="1" si="1023"/>
        <v>0</v>
      </c>
      <c r="B4385" s="1708">
        <f t="shared" si="1024"/>
        <v>10156248</v>
      </c>
      <c r="C4385" s="994">
        <v>156</v>
      </c>
      <c r="D4385" s="1796" t="s">
        <v>447</v>
      </c>
      <c r="E4385" s="994">
        <v>248</v>
      </c>
      <c r="F4385" s="995" t="s">
        <v>3974</v>
      </c>
      <c r="G4385" s="994"/>
      <c r="H4385" s="996" t="s">
        <v>345</v>
      </c>
      <c r="I4385" s="1091" t="s">
        <v>9195</v>
      </c>
      <c r="J4385" s="996"/>
      <c r="K4385" s="999" t="str">
        <f t="shared" si="1025"/>
        <v>Cap.5 Pct.1 Rd.248 Col.6</v>
      </c>
      <c r="L4385" s="1000">
        <f t="shared" si="1017"/>
        <v>0</v>
      </c>
      <c r="M4385" s="1000">
        <f t="shared" si="1018"/>
        <v>0</v>
      </c>
      <c r="N4385" s="1724">
        <f t="shared" si="1019"/>
        <v>0</v>
      </c>
      <c r="O4385" s="1000"/>
      <c r="P4385" s="1000"/>
      <c r="Q4385" s="1000"/>
      <c r="R4385" s="1000"/>
      <c r="S4385" s="1000"/>
      <c r="T4385" s="1000"/>
      <c r="U4385" s="1000"/>
      <c r="V4385" s="1000"/>
      <c r="W4385" s="1000"/>
      <c r="X4385" s="1000"/>
      <c r="Y4385" s="1001"/>
      <c r="Z4385" s="1001" t="str">
        <f t="shared" si="1020"/>
        <v xml:space="preserve">Cap.5 Pct.1: Valoarea investitiei brute (Col.5) &gt;= Valoarea investitiei nete (Col.6), pentru Rd.(2 la n) </v>
      </c>
      <c r="AA4385" s="2205">
        <f t="shared" si="1022"/>
        <v>1</v>
      </c>
      <c r="AB4385" s="3036">
        <v>156</v>
      </c>
    </row>
    <row r="4386" spans="1:28" x14ac:dyDescent="0.25">
      <c r="A4386" s="1708">
        <f t="shared" ca="1" si="1023"/>
        <v>0</v>
      </c>
      <c r="B4386" s="1708">
        <f t="shared" si="1024"/>
        <v>10156249</v>
      </c>
      <c r="C4386" s="994">
        <v>156</v>
      </c>
      <c r="D4386" s="1796" t="s">
        <v>447</v>
      </c>
      <c r="E4386" s="994">
        <v>249</v>
      </c>
      <c r="F4386" s="995" t="s">
        <v>3974</v>
      </c>
      <c r="G4386" s="994"/>
      <c r="H4386" s="996" t="s">
        <v>345</v>
      </c>
      <c r="I4386" s="1091" t="s">
        <v>9196</v>
      </c>
      <c r="J4386" s="996"/>
      <c r="K4386" s="999" t="str">
        <f t="shared" si="1025"/>
        <v>Cap.5 Pct.1 Rd.249 Col.6</v>
      </c>
      <c r="L4386" s="1000">
        <f t="shared" si="1017"/>
        <v>0</v>
      </c>
      <c r="M4386" s="1000">
        <f t="shared" si="1018"/>
        <v>0</v>
      </c>
      <c r="N4386" s="1724">
        <f t="shared" si="1019"/>
        <v>0</v>
      </c>
      <c r="O4386" s="1000"/>
      <c r="P4386" s="1000"/>
      <c r="Q4386" s="1000"/>
      <c r="R4386" s="1000"/>
      <c r="S4386" s="1000"/>
      <c r="T4386" s="1000"/>
      <c r="U4386" s="1000"/>
      <c r="V4386" s="1000"/>
      <c r="W4386" s="1000"/>
      <c r="X4386" s="1000"/>
      <c r="Y4386" s="1001"/>
      <c r="Z4386" s="1001" t="str">
        <f t="shared" si="1020"/>
        <v xml:space="preserve">Cap.5 Pct.1: Valoarea investitiei brute (Col.5) &gt;= Valoarea investitiei nete (Col.6), pentru Rd.(2 la n) </v>
      </c>
      <c r="AA4386" s="2205">
        <f t="shared" si="1022"/>
        <v>1</v>
      </c>
      <c r="AB4386" s="3036">
        <v>156</v>
      </c>
    </row>
    <row r="4387" spans="1:28" x14ac:dyDescent="0.25">
      <c r="A4387" s="1708">
        <f t="shared" ca="1" si="1023"/>
        <v>0</v>
      </c>
      <c r="B4387" s="1708">
        <f t="shared" si="1024"/>
        <v>10156250</v>
      </c>
      <c r="C4387" s="994">
        <v>156</v>
      </c>
      <c r="D4387" s="1796" t="s">
        <v>447</v>
      </c>
      <c r="E4387" s="994">
        <v>250</v>
      </c>
      <c r="F4387" s="995" t="s">
        <v>3974</v>
      </c>
      <c r="G4387" s="994"/>
      <c r="H4387" s="996" t="s">
        <v>345</v>
      </c>
      <c r="I4387" s="1091" t="s">
        <v>9197</v>
      </c>
      <c r="J4387" s="996"/>
      <c r="K4387" s="999" t="str">
        <f t="shared" si="1025"/>
        <v>Cap.5 Pct.1 Rd.250 Col.6</v>
      </c>
      <c r="L4387" s="1000">
        <f t="shared" si="1017"/>
        <v>0</v>
      </c>
      <c r="M4387" s="1000">
        <f t="shared" si="1018"/>
        <v>0</v>
      </c>
      <c r="N4387" s="1724">
        <f t="shared" si="1019"/>
        <v>0</v>
      </c>
      <c r="O4387" s="1000"/>
      <c r="P4387" s="1000"/>
      <c r="Q4387" s="1000"/>
      <c r="R4387" s="1000"/>
      <c r="S4387" s="1000"/>
      <c r="T4387" s="1000"/>
      <c r="U4387" s="1000"/>
      <c r="V4387" s="1000"/>
      <c r="W4387" s="1000"/>
      <c r="X4387" s="1000"/>
      <c r="Y4387" s="1001"/>
      <c r="Z4387" s="1001" t="str">
        <f t="shared" si="1020"/>
        <v xml:space="preserve">Cap.5 Pct.1: Valoarea investitiei brute (Col.5) &gt;= Valoarea investitiei nete (Col.6), pentru Rd.(2 la n) </v>
      </c>
      <c r="AA4387" s="2205">
        <f t="shared" si="1022"/>
        <v>1</v>
      </c>
      <c r="AB4387" s="3036">
        <v>156</v>
      </c>
    </row>
    <row r="4388" spans="1:28" x14ac:dyDescent="0.25">
      <c r="A4388" s="1708">
        <f t="shared" ca="1" si="1023"/>
        <v>0</v>
      </c>
      <c r="B4388" s="1708">
        <f t="shared" si="1024"/>
        <v>10156251</v>
      </c>
      <c r="C4388" s="994">
        <v>156</v>
      </c>
      <c r="D4388" s="1796" t="s">
        <v>447</v>
      </c>
      <c r="E4388" s="994">
        <v>251</v>
      </c>
      <c r="F4388" s="995" t="s">
        <v>3974</v>
      </c>
      <c r="G4388" s="994"/>
      <c r="H4388" s="996" t="s">
        <v>345</v>
      </c>
      <c r="I4388" s="1091" t="s">
        <v>9198</v>
      </c>
      <c r="J4388" s="996"/>
      <c r="K4388" s="999" t="str">
        <f t="shared" si="1025"/>
        <v>Cap.5 Pct.1 Rd.251 Col.6</v>
      </c>
      <c r="L4388" s="1000">
        <f t="shared" si="1017"/>
        <v>0</v>
      </c>
      <c r="M4388" s="1000">
        <f t="shared" si="1018"/>
        <v>0</v>
      </c>
      <c r="N4388" s="1724">
        <f t="shared" si="1019"/>
        <v>0</v>
      </c>
      <c r="O4388" s="1000"/>
      <c r="P4388" s="1000"/>
      <c r="Q4388" s="1000"/>
      <c r="R4388" s="1000"/>
      <c r="S4388" s="1000"/>
      <c r="T4388" s="1000"/>
      <c r="U4388" s="1000"/>
      <c r="V4388" s="1000"/>
      <c r="W4388" s="1000"/>
      <c r="X4388" s="1000"/>
      <c r="Y4388" s="1001"/>
      <c r="Z4388" s="1001" t="str">
        <f t="shared" si="1020"/>
        <v xml:space="preserve">Cap.5 Pct.1: Valoarea investitiei brute (Col.5) &gt;= Valoarea investitiei nete (Col.6), pentru Rd.(2 la n) </v>
      </c>
      <c r="AA4388" s="2205">
        <f t="shared" si="1022"/>
        <v>1</v>
      </c>
      <c r="AB4388" s="3036">
        <v>156</v>
      </c>
    </row>
    <row r="4389" spans="1:28" x14ac:dyDescent="0.25">
      <c r="A4389" s="1708">
        <f t="shared" ca="1" si="1023"/>
        <v>0</v>
      </c>
      <c r="B4389" s="1708">
        <f t="shared" si="1024"/>
        <v>10156252</v>
      </c>
      <c r="C4389" s="994">
        <v>156</v>
      </c>
      <c r="D4389" s="1796" t="s">
        <v>447</v>
      </c>
      <c r="E4389" s="994">
        <v>252</v>
      </c>
      <c r="F4389" s="995" t="s">
        <v>3974</v>
      </c>
      <c r="G4389" s="994"/>
      <c r="H4389" s="996" t="s">
        <v>345</v>
      </c>
      <c r="I4389" s="1091" t="s">
        <v>9199</v>
      </c>
      <c r="J4389" s="996"/>
      <c r="K4389" s="999" t="str">
        <f t="shared" si="1025"/>
        <v>Cap.5 Pct.1 Rd.252 Col.6</v>
      </c>
      <c r="L4389" s="1000">
        <f t="shared" si="1017"/>
        <v>0</v>
      </c>
      <c r="M4389" s="1000">
        <f t="shared" si="1018"/>
        <v>0</v>
      </c>
      <c r="N4389" s="1724">
        <f t="shared" si="1019"/>
        <v>0</v>
      </c>
      <c r="O4389" s="1000"/>
      <c r="P4389" s="1000"/>
      <c r="Q4389" s="1000"/>
      <c r="R4389" s="1000"/>
      <c r="S4389" s="1000"/>
      <c r="T4389" s="1000"/>
      <c r="U4389" s="1000"/>
      <c r="V4389" s="1000"/>
      <c r="W4389" s="1000"/>
      <c r="X4389" s="1000"/>
      <c r="Y4389" s="1001"/>
      <c r="Z4389" s="1001" t="str">
        <f t="shared" si="1020"/>
        <v xml:space="preserve">Cap.5 Pct.1: Valoarea investitiei brute (Col.5) &gt;= Valoarea investitiei nete (Col.6), pentru Rd.(2 la n) </v>
      </c>
      <c r="AA4389" s="2205">
        <f t="shared" si="1022"/>
        <v>1</v>
      </c>
      <c r="AB4389" s="3036">
        <v>156</v>
      </c>
    </row>
    <row r="4390" spans="1:28" x14ac:dyDescent="0.25">
      <c r="A4390" s="1708">
        <f t="shared" ca="1" si="1023"/>
        <v>0</v>
      </c>
      <c r="B4390" s="1708">
        <f t="shared" si="1024"/>
        <v>10156253</v>
      </c>
      <c r="C4390" s="994">
        <v>156</v>
      </c>
      <c r="D4390" s="1796" t="s">
        <v>447</v>
      </c>
      <c r="E4390" s="994">
        <v>253</v>
      </c>
      <c r="F4390" s="995" t="s">
        <v>3974</v>
      </c>
      <c r="G4390" s="994"/>
      <c r="H4390" s="996" t="s">
        <v>345</v>
      </c>
      <c r="I4390" s="1091" t="s">
        <v>9200</v>
      </c>
      <c r="J4390" s="996"/>
      <c r="K4390" s="999" t="str">
        <f t="shared" si="1025"/>
        <v>Cap.5 Pct.1 Rd.253 Col.6</v>
      </c>
      <c r="L4390" s="1000">
        <f t="shared" si="1017"/>
        <v>0</v>
      </c>
      <c r="M4390" s="1000">
        <f t="shared" si="1018"/>
        <v>0</v>
      </c>
      <c r="N4390" s="1724">
        <f t="shared" si="1019"/>
        <v>0</v>
      </c>
      <c r="O4390" s="1000"/>
      <c r="P4390" s="1000"/>
      <c r="Q4390" s="1000"/>
      <c r="R4390" s="1000"/>
      <c r="S4390" s="1000"/>
      <c r="T4390" s="1000"/>
      <c r="U4390" s="1000"/>
      <c r="V4390" s="1000"/>
      <c r="W4390" s="1000"/>
      <c r="X4390" s="1000"/>
      <c r="Y4390" s="1001"/>
      <c r="Z4390" s="1001" t="str">
        <f t="shared" si="1020"/>
        <v xml:space="preserve">Cap.5 Pct.1: Valoarea investitiei brute (Col.5) &gt;= Valoarea investitiei nete (Col.6), pentru Rd.(2 la n) </v>
      </c>
      <c r="AA4390" s="2205">
        <f t="shared" si="1022"/>
        <v>1</v>
      </c>
      <c r="AB4390" s="3036">
        <v>156</v>
      </c>
    </row>
    <row r="4391" spans="1:28" x14ac:dyDescent="0.25">
      <c r="A4391" s="1708">
        <f t="shared" ca="1" si="1023"/>
        <v>0</v>
      </c>
      <c r="B4391" s="1708">
        <f t="shared" si="1024"/>
        <v>10156254</v>
      </c>
      <c r="C4391" s="994">
        <v>156</v>
      </c>
      <c r="D4391" s="1796" t="s">
        <v>447</v>
      </c>
      <c r="E4391" s="994">
        <v>254</v>
      </c>
      <c r="F4391" s="995" t="s">
        <v>3974</v>
      </c>
      <c r="G4391" s="994"/>
      <c r="H4391" s="996" t="s">
        <v>345</v>
      </c>
      <c r="I4391" s="1091" t="s">
        <v>9201</v>
      </c>
      <c r="J4391" s="996"/>
      <c r="K4391" s="999" t="str">
        <f t="shared" si="1025"/>
        <v>Cap.5 Pct.1 Rd.254 Col.6</v>
      </c>
      <c r="L4391" s="1000">
        <f t="shared" si="1017"/>
        <v>0</v>
      </c>
      <c r="M4391" s="1000">
        <f t="shared" si="1018"/>
        <v>0</v>
      </c>
      <c r="N4391" s="1724">
        <f t="shared" si="1019"/>
        <v>0</v>
      </c>
      <c r="O4391" s="1000"/>
      <c r="P4391" s="1000"/>
      <c r="Q4391" s="1000"/>
      <c r="R4391" s="1000"/>
      <c r="S4391" s="1000"/>
      <c r="T4391" s="1000"/>
      <c r="U4391" s="1000"/>
      <c r="V4391" s="1000"/>
      <c r="W4391" s="1000"/>
      <c r="X4391" s="1000"/>
      <c r="Y4391" s="1001"/>
      <c r="Z4391" s="1001" t="str">
        <f t="shared" si="1020"/>
        <v xml:space="preserve">Cap.5 Pct.1: Valoarea investitiei brute (Col.5) &gt;= Valoarea investitiei nete (Col.6), pentru Rd.(2 la n) </v>
      </c>
      <c r="AA4391" s="2205">
        <f t="shared" si="1022"/>
        <v>1</v>
      </c>
      <c r="AB4391" s="3036">
        <v>156</v>
      </c>
    </row>
    <row r="4392" spans="1:28" x14ac:dyDescent="0.25">
      <c r="A4392" s="1708">
        <f t="shared" ca="1" si="1023"/>
        <v>0</v>
      </c>
      <c r="B4392" s="1708">
        <f t="shared" si="1024"/>
        <v>10156255</v>
      </c>
      <c r="C4392" s="994">
        <v>156</v>
      </c>
      <c r="D4392" s="1796" t="s">
        <v>447</v>
      </c>
      <c r="E4392" s="994">
        <v>255</v>
      </c>
      <c r="F4392" s="995" t="s">
        <v>3974</v>
      </c>
      <c r="G4392" s="994"/>
      <c r="H4392" s="996" t="s">
        <v>345</v>
      </c>
      <c r="I4392" s="1091" t="s">
        <v>9202</v>
      </c>
      <c r="J4392" s="996"/>
      <c r="K4392" s="999" t="str">
        <f t="shared" si="1025"/>
        <v>Cap.5 Pct.1 Rd.255 Col.6</v>
      </c>
      <c r="L4392" s="1000">
        <f t="shared" si="1017"/>
        <v>0</v>
      </c>
      <c r="M4392" s="1000">
        <f t="shared" si="1018"/>
        <v>0</v>
      </c>
      <c r="N4392" s="1724">
        <f t="shared" si="1019"/>
        <v>0</v>
      </c>
      <c r="O4392" s="1000"/>
      <c r="P4392" s="1000"/>
      <c r="Q4392" s="1000"/>
      <c r="R4392" s="1000"/>
      <c r="S4392" s="1000"/>
      <c r="T4392" s="1000"/>
      <c r="U4392" s="1000"/>
      <c r="V4392" s="1000"/>
      <c r="W4392" s="1000"/>
      <c r="X4392" s="1000"/>
      <c r="Y4392" s="1001"/>
      <c r="Z4392" s="1001" t="str">
        <f t="shared" si="1020"/>
        <v xml:space="preserve">Cap.5 Pct.1: Valoarea investitiei brute (Col.5) &gt;= Valoarea investitiei nete (Col.6), pentru Rd.(2 la n) </v>
      </c>
      <c r="AA4392" s="2205">
        <f t="shared" si="1022"/>
        <v>1</v>
      </c>
      <c r="AB4392" s="3036">
        <v>156</v>
      </c>
    </row>
    <row r="4393" spans="1:28" x14ac:dyDescent="0.25">
      <c r="A4393" s="1708">
        <f t="shared" ca="1" si="1023"/>
        <v>0</v>
      </c>
      <c r="B4393" s="1708">
        <f t="shared" si="1024"/>
        <v>10156256</v>
      </c>
      <c r="C4393" s="994">
        <v>156</v>
      </c>
      <c r="D4393" s="1796" t="s">
        <v>447</v>
      </c>
      <c r="E4393" s="994">
        <v>256</v>
      </c>
      <c r="F4393" s="995" t="s">
        <v>3974</v>
      </c>
      <c r="G4393" s="994"/>
      <c r="H4393" s="996" t="s">
        <v>345</v>
      </c>
      <c r="I4393" s="1091" t="s">
        <v>9203</v>
      </c>
      <c r="J4393" s="996"/>
      <c r="K4393" s="999" t="str">
        <f t="shared" si="1025"/>
        <v>Cap.5 Pct.1 Rd.256 Col.6</v>
      </c>
      <c r="L4393" s="1000">
        <f t="shared" si="1017"/>
        <v>0</v>
      </c>
      <c r="M4393" s="1000">
        <f t="shared" si="1018"/>
        <v>0</v>
      </c>
      <c r="N4393" s="1724">
        <f t="shared" si="1019"/>
        <v>0</v>
      </c>
      <c r="O4393" s="1000"/>
      <c r="P4393" s="1000"/>
      <c r="Q4393" s="1000"/>
      <c r="R4393" s="1000"/>
      <c r="S4393" s="1000"/>
      <c r="T4393" s="1000"/>
      <c r="U4393" s="1000"/>
      <c r="V4393" s="1000"/>
      <c r="W4393" s="1000"/>
      <c r="X4393" s="1000"/>
      <c r="Y4393" s="1001"/>
      <c r="Z4393" s="1001" t="str">
        <f t="shared" si="1020"/>
        <v xml:space="preserve">Cap.5 Pct.1: Valoarea investitiei brute (Col.5) &gt;= Valoarea investitiei nete (Col.6), pentru Rd.(2 la n) </v>
      </c>
      <c r="AA4393" s="2205">
        <f t="shared" si="1022"/>
        <v>1</v>
      </c>
      <c r="AB4393" s="3036">
        <v>156</v>
      </c>
    </row>
    <row r="4394" spans="1:28" x14ac:dyDescent="0.25">
      <c r="A4394" s="1708">
        <f t="shared" ca="1" si="1023"/>
        <v>0</v>
      </c>
      <c r="B4394" s="1708">
        <f t="shared" si="1024"/>
        <v>10156257</v>
      </c>
      <c r="C4394" s="994">
        <v>156</v>
      </c>
      <c r="D4394" s="1796" t="s">
        <v>447</v>
      </c>
      <c r="E4394" s="994">
        <v>257</v>
      </c>
      <c r="F4394" s="995" t="s">
        <v>3974</v>
      </c>
      <c r="G4394" s="994"/>
      <c r="H4394" s="996" t="s">
        <v>345</v>
      </c>
      <c r="I4394" s="1091" t="s">
        <v>9204</v>
      </c>
      <c r="J4394" s="996"/>
      <c r="K4394" s="999" t="str">
        <f t="shared" si="1025"/>
        <v>Cap.5 Pct.1 Rd.257 Col.6</v>
      </c>
      <c r="L4394" s="1000">
        <f t="shared" ref="L4394:L4437" si="1026">IF(BM958="",0,BM958)</f>
        <v>0</v>
      </c>
      <c r="M4394" s="1000">
        <f t="shared" ref="M4394:M4437" si="1027">IF(BN958="",0,BN958)</f>
        <v>0</v>
      </c>
      <c r="N4394" s="1724">
        <f t="shared" ref="N4394:N4437" si="1028">IF(L4394&gt;=M4394,0,1)</f>
        <v>0</v>
      </c>
      <c r="O4394" s="1000"/>
      <c r="P4394" s="1000"/>
      <c r="Q4394" s="1000"/>
      <c r="R4394" s="1000"/>
      <c r="S4394" s="1000"/>
      <c r="T4394" s="1000"/>
      <c r="U4394" s="1000"/>
      <c r="V4394" s="1000"/>
      <c r="W4394" s="1000"/>
      <c r="X4394" s="1000"/>
      <c r="Y4394" s="1001"/>
      <c r="Z4394" s="1001" t="str">
        <f t="shared" si="1020"/>
        <v xml:space="preserve">Cap.5 Pct.1: Valoarea investitiei brute (Col.5) &gt;= Valoarea investitiei nete (Col.6), pentru Rd.(2 la n) </v>
      </c>
      <c r="AA4394" s="2205">
        <f t="shared" si="1022"/>
        <v>1</v>
      </c>
      <c r="AB4394" s="3036">
        <v>156</v>
      </c>
    </row>
    <row r="4395" spans="1:28" x14ac:dyDescent="0.25">
      <c r="A4395" s="1708">
        <f t="shared" ca="1" si="1023"/>
        <v>0</v>
      </c>
      <c r="B4395" s="1708">
        <f t="shared" si="1024"/>
        <v>10156258</v>
      </c>
      <c r="C4395" s="994">
        <v>156</v>
      </c>
      <c r="D4395" s="1796" t="s">
        <v>447</v>
      </c>
      <c r="E4395" s="994">
        <v>258</v>
      </c>
      <c r="F4395" s="995" t="s">
        <v>3974</v>
      </c>
      <c r="G4395" s="994"/>
      <c r="H4395" s="996" t="s">
        <v>345</v>
      </c>
      <c r="I4395" s="1091" t="s">
        <v>9205</v>
      </c>
      <c r="J4395" s="996"/>
      <c r="K4395" s="999" t="str">
        <f t="shared" si="1025"/>
        <v>Cap.5 Pct.1 Rd.258 Col.6</v>
      </c>
      <c r="L4395" s="1000">
        <f t="shared" si="1026"/>
        <v>0</v>
      </c>
      <c r="M4395" s="1000">
        <f t="shared" si="1027"/>
        <v>0</v>
      </c>
      <c r="N4395" s="1724">
        <f t="shared" si="1028"/>
        <v>0</v>
      </c>
      <c r="O4395" s="1000"/>
      <c r="P4395" s="1000"/>
      <c r="Q4395" s="1000"/>
      <c r="R4395" s="1000"/>
      <c r="S4395" s="1000"/>
      <c r="T4395" s="1000"/>
      <c r="U4395" s="1000"/>
      <c r="V4395" s="1000"/>
      <c r="W4395" s="1000"/>
      <c r="X4395" s="1000"/>
      <c r="Y4395" s="1001"/>
      <c r="Z4395" s="1001" t="str">
        <f t="shared" si="1020"/>
        <v xml:space="preserve">Cap.5 Pct.1: Valoarea investitiei brute (Col.5) &gt;= Valoarea investitiei nete (Col.6), pentru Rd.(2 la n) </v>
      </c>
      <c r="AA4395" s="2205">
        <f t="shared" si="1022"/>
        <v>1</v>
      </c>
      <c r="AB4395" s="3036">
        <v>156</v>
      </c>
    </row>
    <row r="4396" spans="1:28" x14ac:dyDescent="0.25">
      <c r="A4396" s="1708">
        <f t="shared" ca="1" si="1023"/>
        <v>0</v>
      </c>
      <c r="B4396" s="1708">
        <f t="shared" si="1024"/>
        <v>10156259</v>
      </c>
      <c r="C4396" s="994">
        <v>156</v>
      </c>
      <c r="D4396" s="1796" t="s">
        <v>447</v>
      </c>
      <c r="E4396" s="994">
        <v>259</v>
      </c>
      <c r="F4396" s="995" t="s">
        <v>3974</v>
      </c>
      <c r="G4396" s="994"/>
      <c r="H4396" s="996" t="s">
        <v>345</v>
      </c>
      <c r="I4396" s="1091" t="s">
        <v>9206</v>
      </c>
      <c r="J4396" s="996"/>
      <c r="K4396" s="999" t="str">
        <f t="shared" si="1025"/>
        <v>Cap.5 Pct.1 Rd.259 Col.6</v>
      </c>
      <c r="L4396" s="1000">
        <f t="shared" si="1026"/>
        <v>0</v>
      </c>
      <c r="M4396" s="1000">
        <f t="shared" si="1027"/>
        <v>0</v>
      </c>
      <c r="N4396" s="1724">
        <f t="shared" si="1028"/>
        <v>0</v>
      </c>
      <c r="O4396" s="1000"/>
      <c r="P4396" s="1000"/>
      <c r="Q4396" s="1000"/>
      <c r="R4396" s="1000"/>
      <c r="S4396" s="1000"/>
      <c r="T4396" s="1000"/>
      <c r="U4396" s="1000"/>
      <c r="V4396" s="1000"/>
      <c r="W4396" s="1000"/>
      <c r="X4396" s="1000"/>
      <c r="Y4396" s="1001"/>
      <c r="Z4396" s="1001" t="str">
        <f t="shared" ref="Z4396:Z4436" si="1029">Z4395</f>
        <v xml:space="preserve">Cap.5 Pct.1: Valoarea investitiei brute (Col.5) &gt;= Valoarea investitiei nete (Col.6), pentru Rd.(2 la n) </v>
      </c>
      <c r="AA4396" s="2205">
        <f t="shared" si="1022"/>
        <v>1</v>
      </c>
      <c r="AB4396" s="3036">
        <v>156</v>
      </c>
    </row>
    <row r="4397" spans="1:28" x14ac:dyDescent="0.25">
      <c r="A4397" s="1708">
        <f t="shared" ca="1" si="1023"/>
        <v>0</v>
      </c>
      <c r="B4397" s="1708">
        <f t="shared" si="1024"/>
        <v>10156260</v>
      </c>
      <c r="C4397" s="994">
        <v>156</v>
      </c>
      <c r="D4397" s="1796" t="s">
        <v>447</v>
      </c>
      <c r="E4397" s="994">
        <v>260</v>
      </c>
      <c r="F4397" s="995" t="s">
        <v>3974</v>
      </c>
      <c r="G4397" s="994"/>
      <c r="H4397" s="996" t="s">
        <v>345</v>
      </c>
      <c r="I4397" s="1091" t="s">
        <v>9207</v>
      </c>
      <c r="J4397" s="996"/>
      <c r="K4397" s="999" t="str">
        <f t="shared" si="1025"/>
        <v>Cap.5 Pct.1 Rd.260 Col.6</v>
      </c>
      <c r="L4397" s="1000">
        <f t="shared" si="1026"/>
        <v>0</v>
      </c>
      <c r="M4397" s="1000">
        <f t="shared" si="1027"/>
        <v>0</v>
      </c>
      <c r="N4397" s="1724">
        <f t="shared" si="1028"/>
        <v>0</v>
      </c>
      <c r="O4397" s="1000"/>
      <c r="P4397" s="1000"/>
      <c r="Q4397" s="1000"/>
      <c r="R4397" s="1000"/>
      <c r="S4397" s="1000"/>
      <c r="T4397" s="1000"/>
      <c r="U4397" s="1000"/>
      <c r="V4397" s="1000"/>
      <c r="W4397" s="1000"/>
      <c r="X4397" s="1000"/>
      <c r="Y4397" s="1001"/>
      <c r="Z4397" s="1001" t="str">
        <f t="shared" si="1029"/>
        <v xml:space="preserve">Cap.5 Pct.1: Valoarea investitiei brute (Col.5) &gt;= Valoarea investitiei nete (Col.6), pentru Rd.(2 la n) </v>
      </c>
      <c r="AA4397" s="2205">
        <f t="shared" si="1022"/>
        <v>1</v>
      </c>
      <c r="AB4397" s="3036">
        <v>156</v>
      </c>
    </row>
    <row r="4398" spans="1:28" x14ac:dyDescent="0.25">
      <c r="A4398" s="1708">
        <f t="shared" ca="1" si="1023"/>
        <v>0</v>
      </c>
      <c r="B4398" s="1708">
        <f t="shared" si="1024"/>
        <v>10156261</v>
      </c>
      <c r="C4398" s="994">
        <v>156</v>
      </c>
      <c r="D4398" s="1796" t="s">
        <v>447</v>
      </c>
      <c r="E4398" s="994">
        <v>261</v>
      </c>
      <c r="F4398" s="995" t="s">
        <v>3974</v>
      </c>
      <c r="G4398" s="994"/>
      <c r="H4398" s="996" t="s">
        <v>345</v>
      </c>
      <c r="I4398" s="1091" t="s">
        <v>9208</v>
      </c>
      <c r="J4398" s="996"/>
      <c r="K4398" s="999" t="str">
        <f t="shared" si="1025"/>
        <v>Cap.5 Pct.1 Rd.261 Col.6</v>
      </c>
      <c r="L4398" s="1000">
        <f t="shared" si="1026"/>
        <v>0</v>
      </c>
      <c r="M4398" s="1000">
        <f t="shared" si="1027"/>
        <v>0</v>
      </c>
      <c r="N4398" s="1724">
        <f t="shared" si="1028"/>
        <v>0</v>
      </c>
      <c r="O4398" s="1000"/>
      <c r="P4398" s="1000"/>
      <c r="Q4398" s="1000"/>
      <c r="R4398" s="1000"/>
      <c r="S4398" s="1000"/>
      <c r="T4398" s="1000"/>
      <c r="U4398" s="1000"/>
      <c r="V4398" s="1000"/>
      <c r="W4398" s="1000"/>
      <c r="X4398" s="1000"/>
      <c r="Y4398" s="1001"/>
      <c r="Z4398" s="1001" t="str">
        <f t="shared" si="1029"/>
        <v xml:space="preserve">Cap.5 Pct.1: Valoarea investitiei brute (Col.5) &gt;= Valoarea investitiei nete (Col.6), pentru Rd.(2 la n) </v>
      </c>
      <c r="AA4398" s="2205">
        <f t="shared" si="1022"/>
        <v>1</v>
      </c>
      <c r="AB4398" s="3036">
        <v>156</v>
      </c>
    </row>
    <row r="4399" spans="1:28" x14ac:dyDescent="0.25">
      <c r="A4399" s="1708">
        <f t="shared" ca="1" si="1023"/>
        <v>0</v>
      </c>
      <c r="B4399" s="1708">
        <f t="shared" si="1024"/>
        <v>10156262</v>
      </c>
      <c r="C4399" s="994">
        <v>156</v>
      </c>
      <c r="D4399" s="1796" t="s">
        <v>447</v>
      </c>
      <c r="E4399" s="994">
        <v>262</v>
      </c>
      <c r="F4399" s="995" t="s">
        <v>3974</v>
      </c>
      <c r="G4399" s="994"/>
      <c r="H4399" s="996" t="s">
        <v>345</v>
      </c>
      <c r="I4399" s="1091" t="s">
        <v>9209</v>
      </c>
      <c r="J4399" s="996"/>
      <c r="K4399" s="999" t="str">
        <f t="shared" si="1025"/>
        <v>Cap.5 Pct.1 Rd.262 Col.6</v>
      </c>
      <c r="L4399" s="1000">
        <f t="shared" si="1026"/>
        <v>0</v>
      </c>
      <c r="M4399" s="1000">
        <f t="shared" si="1027"/>
        <v>0</v>
      </c>
      <c r="N4399" s="1724">
        <f t="shared" si="1028"/>
        <v>0</v>
      </c>
      <c r="O4399" s="1000"/>
      <c r="P4399" s="1000"/>
      <c r="Q4399" s="1000"/>
      <c r="R4399" s="1000"/>
      <c r="S4399" s="1000"/>
      <c r="T4399" s="1000"/>
      <c r="U4399" s="1000"/>
      <c r="V4399" s="1000"/>
      <c r="W4399" s="1000"/>
      <c r="X4399" s="1000"/>
      <c r="Y4399" s="1001"/>
      <c r="Z4399" s="1001" t="str">
        <f t="shared" si="1029"/>
        <v xml:space="preserve">Cap.5 Pct.1: Valoarea investitiei brute (Col.5) &gt;= Valoarea investitiei nete (Col.6), pentru Rd.(2 la n) </v>
      </c>
      <c r="AA4399" s="2205">
        <f t="shared" si="1022"/>
        <v>1</v>
      </c>
      <c r="AB4399" s="3036">
        <v>156</v>
      </c>
    </row>
    <row r="4400" spans="1:28" x14ac:dyDescent="0.25">
      <c r="A4400" s="1708">
        <f t="shared" ca="1" si="1023"/>
        <v>0</v>
      </c>
      <c r="B4400" s="1708">
        <f t="shared" si="1024"/>
        <v>10156263</v>
      </c>
      <c r="C4400" s="994">
        <v>156</v>
      </c>
      <c r="D4400" s="1796" t="s">
        <v>447</v>
      </c>
      <c r="E4400" s="994">
        <v>263</v>
      </c>
      <c r="F4400" s="995" t="s">
        <v>3974</v>
      </c>
      <c r="G4400" s="994"/>
      <c r="H4400" s="996" t="s">
        <v>345</v>
      </c>
      <c r="I4400" s="1091" t="s">
        <v>9210</v>
      </c>
      <c r="J4400" s="996"/>
      <c r="K4400" s="999" t="str">
        <f t="shared" si="1025"/>
        <v>Cap.5 Pct.1 Rd.263 Col.6</v>
      </c>
      <c r="L4400" s="1000">
        <f t="shared" si="1026"/>
        <v>0</v>
      </c>
      <c r="M4400" s="1000">
        <f t="shared" si="1027"/>
        <v>0</v>
      </c>
      <c r="N4400" s="1724">
        <f t="shared" si="1028"/>
        <v>0</v>
      </c>
      <c r="O4400" s="1000"/>
      <c r="P4400" s="1000"/>
      <c r="Q4400" s="1000"/>
      <c r="R4400" s="1000"/>
      <c r="S4400" s="1000"/>
      <c r="T4400" s="1000"/>
      <c r="U4400" s="1000"/>
      <c r="V4400" s="1000"/>
      <c r="W4400" s="1000"/>
      <c r="X4400" s="1000"/>
      <c r="Y4400" s="1001"/>
      <c r="Z4400" s="1001" t="str">
        <f t="shared" si="1029"/>
        <v xml:space="preserve">Cap.5 Pct.1: Valoarea investitiei brute (Col.5) &gt;= Valoarea investitiei nete (Col.6), pentru Rd.(2 la n) </v>
      </c>
      <c r="AA4400" s="2205">
        <f t="shared" si="1022"/>
        <v>1</v>
      </c>
      <c r="AB4400" s="3036">
        <v>156</v>
      </c>
    </row>
    <row r="4401" spans="1:28" x14ac:dyDescent="0.25">
      <c r="A4401" s="1708">
        <f t="shared" ca="1" si="1023"/>
        <v>0</v>
      </c>
      <c r="B4401" s="1708">
        <f t="shared" si="1024"/>
        <v>10156264</v>
      </c>
      <c r="C4401" s="994">
        <v>156</v>
      </c>
      <c r="D4401" s="1796" t="s">
        <v>447</v>
      </c>
      <c r="E4401" s="994">
        <v>264</v>
      </c>
      <c r="F4401" s="995" t="s">
        <v>3974</v>
      </c>
      <c r="G4401" s="994"/>
      <c r="H4401" s="996" t="s">
        <v>345</v>
      </c>
      <c r="I4401" s="1091" t="s">
        <v>9211</v>
      </c>
      <c r="J4401" s="996"/>
      <c r="K4401" s="999" t="str">
        <f t="shared" ref="K4401:K4437" si="1030">"Cap.5 Pct.1 Rd."&amp;E4401&amp;" Col.6"</f>
        <v>Cap.5 Pct.1 Rd.264 Col.6</v>
      </c>
      <c r="L4401" s="1000">
        <f t="shared" si="1026"/>
        <v>0</v>
      </c>
      <c r="M4401" s="1000">
        <f t="shared" si="1027"/>
        <v>0</v>
      </c>
      <c r="N4401" s="1724">
        <f t="shared" si="1028"/>
        <v>0</v>
      </c>
      <c r="O4401" s="1000"/>
      <c r="P4401" s="1000"/>
      <c r="Q4401" s="1000"/>
      <c r="R4401" s="1000"/>
      <c r="S4401" s="1000"/>
      <c r="T4401" s="1000"/>
      <c r="U4401" s="1000"/>
      <c r="V4401" s="1000"/>
      <c r="W4401" s="1000"/>
      <c r="X4401" s="1000"/>
      <c r="Y4401" s="1001"/>
      <c r="Z4401" s="1001" t="str">
        <f t="shared" si="1029"/>
        <v xml:space="preserve">Cap.5 Pct.1: Valoarea investitiei brute (Col.5) &gt;= Valoarea investitiei nete (Col.6), pentru Rd.(2 la n) </v>
      </c>
      <c r="AA4401" s="2205">
        <f t="shared" si="1022"/>
        <v>1</v>
      </c>
      <c r="AB4401" s="3036">
        <v>156</v>
      </c>
    </row>
    <row r="4402" spans="1:28" x14ac:dyDescent="0.25">
      <c r="A4402" s="1708">
        <f t="shared" ca="1" si="1023"/>
        <v>0</v>
      </c>
      <c r="B4402" s="1708">
        <f t="shared" si="1024"/>
        <v>10156265</v>
      </c>
      <c r="C4402" s="994">
        <v>156</v>
      </c>
      <c r="D4402" s="1796" t="s">
        <v>447</v>
      </c>
      <c r="E4402" s="994">
        <v>265</v>
      </c>
      <c r="F4402" s="995" t="s">
        <v>3974</v>
      </c>
      <c r="G4402" s="994"/>
      <c r="H4402" s="996" t="s">
        <v>345</v>
      </c>
      <c r="I4402" s="1091" t="s">
        <v>9212</v>
      </c>
      <c r="J4402" s="996"/>
      <c r="K4402" s="999" t="str">
        <f t="shared" si="1030"/>
        <v>Cap.5 Pct.1 Rd.265 Col.6</v>
      </c>
      <c r="L4402" s="1000">
        <f t="shared" si="1026"/>
        <v>0</v>
      </c>
      <c r="M4402" s="1000">
        <f t="shared" si="1027"/>
        <v>0</v>
      </c>
      <c r="N4402" s="1724">
        <f t="shared" si="1028"/>
        <v>0</v>
      </c>
      <c r="O4402" s="1000"/>
      <c r="P4402" s="1000"/>
      <c r="Q4402" s="1000"/>
      <c r="R4402" s="1000"/>
      <c r="S4402" s="1000"/>
      <c r="T4402" s="1000"/>
      <c r="U4402" s="1000"/>
      <c r="V4402" s="1000"/>
      <c r="W4402" s="1000"/>
      <c r="X4402" s="1000"/>
      <c r="Y4402" s="1001"/>
      <c r="Z4402" s="1001" t="str">
        <f t="shared" si="1029"/>
        <v xml:space="preserve">Cap.5 Pct.1: Valoarea investitiei brute (Col.5) &gt;= Valoarea investitiei nete (Col.6), pentru Rd.(2 la n) </v>
      </c>
      <c r="AA4402" s="2205">
        <f t="shared" si="1022"/>
        <v>1</v>
      </c>
      <c r="AB4402" s="3036">
        <v>156</v>
      </c>
    </row>
    <row r="4403" spans="1:28" x14ac:dyDescent="0.25">
      <c r="A4403" s="1708">
        <f t="shared" ca="1" si="1023"/>
        <v>0</v>
      </c>
      <c r="B4403" s="1708">
        <f t="shared" si="1024"/>
        <v>10156266</v>
      </c>
      <c r="C4403" s="994">
        <v>156</v>
      </c>
      <c r="D4403" s="1796" t="s">
        <v>447</v>
      </c>
      <c r="E4403" s="994">
        <v>266</v>
      </c>
      <c r="F4403" s="995" t="s">
        <v>3974</v>
      </c>
      <c r="G4403" s="994"/>
      <c r="H4403" s="996" t="s">
        <v>345</v>
      </c>
      <c r="I4403" s="1091" t="s">
        <v>9213</v>
      </c>
      <c r="J4403" s="996"/>
      <c r="K4403" s="999" t="str">
        <f t="shared" si="1030"/>
        <v>Cap.5 Pct.1 Rd.266 Col.6</v>
      </c>
      <c r="L4403" s="1000">
        <f t="shared" si="1026"/>
        <v>0</v>
      </c>
      <c r="M4403" s="1000">
        <f t="shared" si="1027"/>
        <v>0</v>
      </c>
      <c r="N4403" s="1724">
        <f t="shared" si="1028"/>
        <v>0</v>
      </c>
      <c r="O4403" s="1000"/>
      <c r="P4403" s="1000"/>
      <c r="Q4403" s="1000"/>
      <c r="R4403" s="1000"/>
      <c r="S4403" s="1000"/>
      <c r="T4403" s="1000"/>
      <c r="U4403" s="1000"/>
      <c r="V4403" s="1000"/>
      <c r="W4403" s="1000"/>
      <c r="X4403" s="1000"/>
      <c r="Y4403" s="1001"/>
      <c r="Z4403" s="1001" t="str">
        <f t="shared" si="1029"/>
        <v xml:space="preserve">Cap.5 Pct.1: Valoarea investitiei brute (Col.5) &gt;= Valoarea investitiei nete (Col.6), pentru Rd.(2 la n) </v>
      </c>
      <c r="AA4403" s="2205">
        <f t="shared" si="1022"/>
        <v>1</v>
      </c>
      <c r="AB4403" s="3036">
        <v>156</v>
      </c>
    </row>
    <row r="4404" spans="1:28" x14ac:dyDescent="0.25">
      <c r="A4404" s="1708">
        <f t="shared" ca="1" si="1023"/>
        <v>0</v>
      </c>
      <c r="B4404" s="1708">
        <f t="shared" si="1024"/>
        <v>10156267</v>
      </c>
      <c r="C4404" s="994">
        <v>156</v>
      </c>
      <c r="D4404" s="1796" t="s">
        <v>447</v>
      </c>
      <c r="E4404" s="994">
        <v>267</v>
      </c>
      <c r="F4404" s="995" t="s">
        <v>3974</v>
      </c>
      <c r="G4404" s="994"/>
      <c r="H4404" s="996" t="s">
        <v>345</v>
      </c>
      <c r="I4404" s="1091" t="s">
        <v>9214</v>
      </c>
      <c r="J4404" s="996"/>
      <c r="K4404" s="999" t="str">
        <f t="shared" si="1030"/>
        <v>Cap.5 Pct.1 Rd.267 Col.6</v>
      </c>
      <c r="L4404" s="1000">
        <f t="shared" si="1026"/>
        <v>0</v>
      </c>
      <c r="M4404" s="1000">
        <f t="shared" si="1027"/>
        <v>0</v>
      </c>
      <c r="N4404" s="1724">
        <f t="shared" si="1028"/>
        <v>0</v>
      </c>
      <c r="O4404" s="1000"/>
      <c r="P4404" s="1000"/>
      <c r="Q4404" s="1000"/>
      <c r="R4404" s="1000"/>
      <c r="S4404" s="1000"/>
      <c r="T4404" s="1000"/>
      <c r="U4404" s="1000"/>
      <c r="V4404" s="1000"/>
      <c r="W4404" s="1000"/>
      <c r="X4404" s="1000"/>
      <c r="Y4404" s="1001"/>
      <c r="Z4404" s="1001" t="str">
        <f t="shared" si="1029"/>
        <v xml:space="preserve">Cap.5 Pct.1: Valoarea investitiei brute (Col.5) &gt;= Valoarea investitiei nete (Col.6), pentru Rd.(2 la n) </v>
      </c>
      <c r="AA4404" s="2205">
        <f t="shared" si="1022"/>
        <v>1</v>
      </c>
      <c r="AB4404" s="3036">
        <v>156</v>
      </c>
    </row>
    <row r="4405" spans="1:28" x14ac:dyDescent="0.25">
      <c r="A4405" s="1708">
        <f t="shared" ca="1" si="1023"/>
        <v>0</v>
      </c>
      <c r="B4405" s="1708">
        <f t="shared" si="1024"/>
        <v>10156268</v>
      </c>
      <c r="C4405" s="994">
        <v>156</v>
      </c>
      <c r="D4405" s="1796" t="s">
        <v>447</v>
      </c>
      <c r="E4405" s="994">
        <v>268</v>
      </c>
      <c r="F4405" s="995" t="s">
        <v>3974</v>
      </c>
      <c r="G4405" s="994"/>
      <c r="H4405" s="996" t="s">
        <v>345</v>
      </c>
      <c r="I4405" s="1091" t="s">
        <v>9215</v>
      </c>
      <c r="J4405" s="996"/>
      <c r="K4405" s="999" t="str">
        <f t="shared" si="1030"/>
        <v>Cap.5 Pct.1 Rd.268 Col.6</v>
      </c>
      <c r="L4405" s="1000">
        <f t="shared" si="1026"/>
        <v>0</v>
      </c>
      <c r="M4405" s="1000">
        <f t="shared" si="1027"/>
        <v>0</v>
      </c>
      <c r="N4405" s="1724">
        <f t="shared" si="1028"/>
        <v>0</v>
      </c>
      <c r="O4405" s="1000"/>
      <c r="P4405" s="1000"/>
      <c r="Q4405" s="1000"/>
      <c r="R4405" s="1000"/>
      <c r="S4405" s="1000"/>
      <c r="T4405" s="1000"/>
      <c r="U4405" s="1000"/>
      <c r="V4405" s="1000"/>
      <c r="W4405" s="1000"/>
      <c r="X4405" s="1000"/>
      <c r="Y4405" s="1001"/>
      <c r="Z4405" s="1001" t="str">
        <f t="shared" si="1029"/>
        <v xml:space="preserve">Cap.5 Pct.1: Valoarea investitiei brute (Col.5) &gt;= Valoarea investitiei nete (Col.6), pentru Rd.(2 la n) </v>
      </c>
      <c r="AA4405" s="2205">
        <f t="shared" si="1022"/>
        <v>1</v>
      </c>
      <c r="AB4405" s="3036">
        <v>156</v>
      </c>
    </row>
    <row r="4406" spans="1:28" x14ac:dyDescent="0.25">
      <c r="A4406" s="1708">
        <f t="shared" ca="1" si="1023"/>
        <v>0</v>
      </c>
      <c r="B4406" s="1708">
        <f t="shared" si="1024"/>
        <v>10156269</v>
      </c>
      <c r="C4406" s="994">
        <v>156</v>
      </c>
      <c r="D4406" s="1796" t="s">
        <v>447</v>
      </c>
      <c r="E4406" s="994">
        <v>269</v>
      </c>
      <c r="F4406" s="995" t="s">
        <v>3974</v>
      </c>
      <c r="G4406" s="994"/>
      <c r="H4406" s="996" t="s">
        <v>345</v>
      </c>
      <c r="I4406" s="1091" t="s">
        <v>9216</v>
      </c>
      <c r="J4406" s="996"/>
      <c r="K4406" s="999" t="str">
        <f t="shared" si="1030"/>
        <v>Cap.5 Pct.1 Rd.269 Col.6</v>
      </c>
      <c r="L4406" s="1000">
        <f t="shared" si="1026"/>
        <v>0</v>
      </c>
      <c r="M4406" s="1000">
        <f t="shared" si="1027"/>
        <v>0</v>
      </c>
      <c r="N4406" s="1724">
        <f t="shared" si="1028"/>
        <v>0</v>
      </c>
      <c r="O4406" s="1000"/>
      <c r="P4406" s="1000"/>
      <c r="Q4406" s="1000"/>
      <c r="R4406" s="1000"/>
      <c r="S4406" s="1000"/>
      <c r="T4406" s="1000"/>
      <c r="U4406" s="1000"/>
      <c r="V4406" s="1000"/>
      <c r="W4406" s="1000"/>
      <c r="X4406" s="1000"/>
      <c r="Y4406" s="1001"/>
      <c r="Z4406" s="1001" t="str">
        <f t="shared" si="1029"/>
        <v xml:space="preserve">Cap.5 Pct.1: Valoarea investitiei brute (Col.5) &gt;= Valoarea investitiei nete (Col.6), pentru Rd.(2 la n) </v>
      </c>
      <c r="AA4406" s="2205">
        <f t="shared" si="1022"/>
        <v>1</v>
      </c>
      <c r="AB4406" s="3036">
        <v>156</v>
      </c>
    </row>
    <row r="4407" spans="1:28" x14ac:dyDescent="0.25">
      <c r="A4407" s="1708">
        <f t="shared" ca="1" si="1023"/>
        <v>0</v>
      </c>
      <c r="B4407" s="1708">
        <f t="shared" si="1024"/>
        <v>10156270</v>
      </c>
      <c r="C4407" s="994">
        <v>156</v>
      </c>
      <c r="D4407" s="1796" t="s">
        <v>447</v>
      </c>
      <c r="E4407" s="994">
        <v>270</v>
      </c>
      <c r="F4407" s="995" t="s">
        <v>3974</v>
      </c>
      <c r="G4407" s="994"/>
      <c r="H4407" s="996" t="s">
        <v>345</v>
      </c>
      <c r="I4407" s="1091" t="s">
        <v>9217</v>
      </c>
      <c r="J4407" s="996"/>
      <c r="K4407" s="999" t="str">
        <f t="shared" si="1030"/>
        <v>Cap.5 Pct.1 Rd.270 Col.6</v>
      </c>
      <c r="L4407" s="1000">
        <f t="shared" si="1026"/>
        <v>0</v>
      </c>
      <c r="M4407" s="1000">
        <f t="shared" si="1027"/>
        <v>0</v>
      </c>
      <c r="N4407" s="1724">
        <f t="shared" si="1028"/>
        <v>0</v>
      </c>
      <c r="O4407" s="1000"/>
      <c r="P4407" s="1000"/>
      <c r="Q4407" s="1000"/>
      <c r="R4407" s="1000"/>
      <c r="S4407" s="1000"/>
      <c r="T4407" s="1000"/>
      <c r="U4407" s="1000"/>
      <c r="V4407" s="1000"/>
      <c r="W4407" s="1000"/>
      <c r="X4407" s="1000"/>
      <c r="Y4407" s="1001"/>
      <c r="Z4407" s="1001" t="str">
        <f t="shared" si="1029"/>
        <v xml:space="preserve">Cap.5 Pct.1: Valoarea investitiei brute (Col.5) &gt;= Valoarea investitiei nete (Col.6), pentru Rd.(2 la n) </v>
      </c>
      <c r="AA4407" s="2205">
        <f t="shared" si="1022"/>
        <v>1</v>
      </c>
      <c r="AB4407" s="3036">
        <v>156</v>
      </c>
    </row>
    <row r="4408" spans="1:28" x14ac:dyDescent="0.25">
      <c r="A4408" s="1708">
        <f t="shared" ca="1" si="1023"/>
        <v>0</v>
      </c>
      <c r="B4408" s="1708">
        <f t="shared" si="1024"/>
        <v>10156271</v>
      </c>
      <c r="C4408" s="994">
        <v>156</v>
      </c>
      <c r="D4408" s="1796" t="s">
        <v>447</v>
      </c>
      <c r="E4408" s="994">
        <v>271</v>
      </c>
      <c r="F4408" s="995" t="s">
        <v>3974</v>
      </c>
      <c r="G4408" s="994"/>
      <c r="H4408" s="996" t="s">
        <v>345</v>
      </c>
      <c r="I4408" s="1091" t="s">
        <v>9218</v>
      </c>
      <c r="J4408" s="996"/>
      <c r="K4408" s="999" t="str">
        <f t="shared" si="1030"/>
        <v>Cap.5 Pct.1 Rd.271 Col.6</v>
      </c>
      <c r="L4408" s="1000">
        <f t="shared" si="1026"/>
        <v>0</v>
      </c>
      <c r="M4408" s="1000">
        <f t="shared" si="1027"/>
        <v>0</v>
      </c>
      <c r="N4408" s="1724">
        <f t="shared" si="1028"/>
        <v>0</v>
      </c>
      <c r="O4408" s="1000"/>
      <c r="P4408" s="1000"/>
      <c r="Q4408" s="1000"/>
      <c r="R4408" s="1000"/>
      <c r="S4408" s="1000"/>
      <c r="T4408" s="1000"/>
      <c r="U4408" s="1000"/>
      <c r="V4408" s="1000"/>
      <c r="W4408" s="1000"/>
      <c r="X4408" s="1000"/>
      <c r="Y4408" s="1001"/>
      <c r="Z4408" s="1001" t="str">
        <f t="shared" si="1029"/>
        <v xml:space="preserve">Cap.5 Pct.1: Valoarea investitiei brute (Col.5) &gt;= Valoarea investitiei nete (Col.6), pentru Rd.(2 la n) </v>
      </c>
      <c r="AA4408" s="2205">
        <f t="shared" si="1022"/>
        <v>1</v>
      </c>
      <c r="AB4408" s="3036">
        <v>156</v>
      </c>
    </row>
    <row r="4409" spans="1:28" x14ac:dyDescent="0.25">
      <c r="A4409" s="1708">
        <f t="shared" ca="1" si="1023"/>
        <v>0</v>
      </c>
      <c r="B4409" s="1708">
        <f t="shared" si="1024"/>
        <v>10156272</v>
      </c>
      <c r="C4409" s="994">
        <v>156</v>
      </c>
      <c r="D4409" s="1796" t="s">
        <v>447</v>
      </c>
      <c r="E4409" s="994">
        <v>272</v>
      </c>
      <c r="F4409" s="995" t="s">
        <v>3974</v>
      </c>
      <c r="G4409" s="994"/>
      <c r="H4409" s="996" t="s">
        <v>345</v>
      </c>
      <c r="I4409" s="1091" t="s">
        <v>9219</v>
      </c>
      <c r="J4409" s="996"/>
      <c r="K4409" s="999" t="str">
        <f t="shared" si="1030"/>
        <v>Cap.5 Pct.1 Rd.272 Col.6</v>
      </c>
      <c r="L4409" s="1000">
        <f t="shared" si="1026"/>
        <v>0</v>
      </c>
      <c r="M4409" s="1000">
        <f t="shared" si="1027"/>
        <v>0</v>
      </c>
      <c r="N4409" s="1724">
        <f t="shared" si="1028"/>
        <v>0</v>
      </c>
      <c r="O4409" s="1000"/>
      <c r="P4409" s="1000"/>
      <c r="Q4409" s="1000"/>
      <c r="R4409" s="1000"/>
      <c r="S4409" s="1000"/>
      <c r="T4409" s="1000"/>
      <c r="U4409" s="1000"/>
      <c r="V4409" s="1000"/>
      <c r="W4409" s="1000"/>
      <c r="X4409" s="1000"/>
      <c r="Y4409" s="1001"/>
      <c r="Z4409" s="1001" t="str">
        <f t="shared" si="1029"/>
        <v xml:space="preserve">Cap.5 Pct.1: Valoarea investitiei brute (Col.5) &gt;= Valoarea investitiei nete (Col.6), pentru Rd.(2 la n) </v>
      </c>
      <c r="AA4409" s="2205">
        <f t="shared" si="1022"/>
        <v>1</v>
      </c>
      <c r="AB4409" s="3036">
        <v>156</v>
      </c>
    </row>
    <row r="4410" spans="1:28" x14ac:dyDescent="0.25">
      <c r="A4410" s="1708">
        <f t="shared" ca="1" si="1023"/>
        <v>0</v>
      </c>
      <c r="B4410" s="1708">
        <f t="shared" si="1024"/>
        <v>10156273</v>
      </c>
      <c r="C4410" s="994">
        <v>156</v>
      </c>
      <c r="D4410" s="1796" t="s">
        <v>447</v>
      </c>
      <c r="E4410" s="994">
        <v>273</v>
      </c>
      <c r="F4410" s="995" t="s">
        <v>3974</v>
      </c>
      <c r="G4410" s="994"/>
      <c r="H4410" s="996" t="s">
        <v>345</v>
      </c>
      <c r="I4410" s="1091" t="s">
        <v>9220</v>
      </c>
      <c r="J4410" s="996"/>
      <c r="K4410" s="999" t="str">
        <f t="shared" si="1030"/>
        <v>Cap.5 Pct.1 Rd.273 Col.6</v>
      </c>
      <c r="L4410" s="1000">
        <f t="shared" si="1026"/>
        <v>0</v>
      </c>
      <c r="M4410" s="1000">
        <f t="shared" si="1027"/>
        <v>0</v>
      </c>
      <c r="N4410" s="1724">
        <f t="shared" si="1028"/>
        <v>0</v>
      </c>
      <c r="O4410" s="1000"/>
      <c r="P4410" s="1000"/>
      <c r="Q4410" s="1000"/>
      <c r="R4410" s="1000"/>
      <c r="S4410" s="1000"/>
      <c r="T4410" s="1000"/>
      <c r="U4410" s="1000"/>
      <c r="V4410" s="1000"/>
      <c r="W4410" s="1000"/>
      <c r="X4410" s="1000"/>
      <c r="Y4410" s="1001"/>
      <c r="Z4410" s="1001" t="str">
        <f t="shared" si="1029"/>
        <v xml:space="preserve">Cap.5 Pct.1: Valoarea investitiei brute (Col.5) &gt;= Valoarea investitiei nete (Col.6), pentru Rd.(2 la n) </v>
      </c>
      <c r="AA4410" s="2205">
        <f t="shared" si="1022"/>
        <v>1</v>
      </c>
      <c r="AB4410" s="3036">
        <v>156</v>
      </c>
    </row>
    <row r="4411" spans="1:28" x14ac:dyDescent="0.25">
      <c r="A4411" s="1708">
        <f t="shared" ca="1" si="1023"/>
        <v>0</v>
      </c>
      <c r="B4411" s="1708">
        <f t="shared" si="1024"/>
        <v>10156274</v>
      </c>
      <c r="C4411" s="994">
        <v>156</v>
      </c>
      <c r="D4411" s="1796" t="s">
        <v>447</v>
      </c>
      <c r="E4411" s="994">
        <v>274</v>
      </c>
      <c r="F4411" s="995" t="s">
        <v>3974</v>
      </c>
      <c r="G4411" s="994"/>
      <c r="H4411" s="996" t="s">
        <v>345</v>
      </c>
      <c r="I4411" s="1091" t="s">
        <v>9221</v>
      </c>
      <c r="J4411" s="996"/>
      <c r="K4411" s="999" t="str">
        <f t="shared" si="1030"/>
        <v>Cap.5 Pct.1 Rd.274 Col.6</v>
      </c>
      <c r="L4411" s="1000">
        <f t="shared" si="1026"/>
        <v>0</v>
      </c>
      <c r="M4411" s="1000">
        <f t="shared" si="1027"/>
        <v>0</v>
      </c>
      <c r="N4411" s="1724">
        <f t="shared" si="1028"/>
        <v>0</v>
      </c>
      <c r="O4411" s="1000"/>
      <c r="P4411" s="1000"/>
      <c r="Q4411" s="1000"/>
      <c r="R4411" s="1000"/>
      <c r="S4411" s="1000"/>
      <c r="T4411" s="1000"/>
      <c r="U4411" s="1000"/>
      <c r="V4411" s="1000"/>
      <c r="W4411" s="1000"/>
      <c r="X4411" s="1000"/>
      <c r="Y4411" s="1001"/>
      <c r="Z4411" s="1001" t="str">
        <f t="shared" si="1029"/>
        <v xml:space="preserve">Cap.5 Pct.1: Valoarea investitiei brute (Col.5) &gt;= Valoarea investitiei nete (Col.6), pentru Rd.(2 la n) </v>
      </c>
      <c r="AA4411" s="2205">
        <f t="shared" ref="AA4411:AA4474" si="1031">COUNTIF(B:B,B4411)</f>
        <v>1</v>
      </c>
      <c r="AB4411" s="3036">
        <v>156</v>
      </c>
    </row>
    <row r="4412" spans="1:28" x14ac:dyDescent="0.25">
      <c r="A4412" s="1708">
        <f t="shared" ca="1" si="1023"/>
        <v>0</v>
      </c>
      <c r="B4412" s="1708">
        <f t="shared" si="1024"/>
        <v>10156275</v>
      </c>
      <c r="C4412" s="994">
        <v>156</v>
      </c>
      <c r="D4412" s="1796" t="s">
        <v>447</v>
      </c>
      <c r="E4412" s="994">
        <v>275</v>
      </c>
      <c r="F4412" s="995" t="s">
        <v>3974</v>
      </c>
      <c r="G4412" s="994"/>
      <c r="H4412" s="996" t="s">
        <v>345</v>
      </c>
      <c r="I4412" s="1091" t="s">
        <v>9222</v>
      </c>
      <c r="J4412" s="996"/>
      <c r="K4412" s="999" t="str">
        <f t="shared" si="1030"/>
        <v>Cap.5 Pct.1 Rd.275 Col.6</v>
      </c>
      <c r="L4412" s="1000">
        <f t="shared" si="1026"/>
        <v>0</v>
      </c>
      <c r="M4412" s="1000">
        <f t="shared" si="1027"/>
        <v>0</v>
      </c>
      <c r="N4412" s="1724">
        <f t="shared" si="1028"/>
        <v>0</v>
      </c>
      <c r="O4412" s="1000"/>
      <c r="P4412" s="1000"/>
      <c r="Q4412" s="1000"/>
      <c r="R4412" s="1000"/>
      <c r="S4412" s="1000"/>
      <c r="T4412" s="1000"/>
      <c r="U4412" s="1000"/>
      <c r="V4412" s="1000"/>
      <c r="W4412" s="1000"/>
      <c r="X4412" s="1000"/>
      <c r="Y4412" s="1001"/>
      <c r="Z4412" s="1001" t="str">
        <f t="shared" si="1029"/>
        <v xml:space="preserve">Cap.5 Pct.1: Valoarea investitiei brute (Col.5) &gt;= Valoarea investitiei nete (Col.6), pentru Rd.(2 la n) </v>
      </c>
      <c r="AA4412" s="2205">
        <f t="shared" si="1031"/>
        <v>1</v>
      </c>
      <c r="AB4412" s="3036">
        <v>156</v>
      </c>
    </row>
    <row r="4413" spans="1:28" x14ac:dyDescent="0.25">
      <c r="A4413" s="1708">
        <f t="shared" ca="1" si="1023"/>
        <v>0</v>
      </c>
      <c r="B4413" s="1708">
        <f t="shared" si="1024"/>
        <v>10156276</v>
      </c>
      <c r="C4413" s="994">
        <v>156</v>
      </c>
      <c r="D4413" s="1796" t="s">
        <v>447</v>
      </c>
      <c r="E4413" s="994">
        <v>276</v>
      </c>
      <c r="F4413" s="995" t="s">
        <v>3974</v>
      </c>
      <c r="G4413" s="994"/>
      <c r="H4413" s="996" t="s">
        <v>345</v>
      </c>
      <c r="I4413" s="1091" t="s">
        <v>9223</v>
      </c>
      <c r="J4413" s="996"/>
      <c r="K4413" s="999" t="str">
        <f t="shared" si="1030"/>
        <v>Cap.5 Pct.1 Rd.276 Col.6</v>
      </c>
      <c r="L4413" s="1000">
        <f t="shared" si="1026"/>
        <v>0</v>
      </c>
      <c r="M4413" s="1000">
        <f t="shared" si="1027"/>
        <v>0</v>
      </c>
      <c r="N4413" s="1724">
        <f t="shared" si="1028"/>
        <v>0</v>
      </c>
      <c r="O4413" s="1000"/>
      <c r="P4413" s="1000"/>
      <c r="Q4413" s="1000"/>
      <c r="R4413" s="1000"/>
      <c r="S4413" s="1000"/>
      <c r="T4413" s="1000"/>
      <c r="U4413" s="1000"/>
      <c r="V4413" s="1000"/>
      <c r="W4413" s="1000"/>
      <c r="X4413" s="1000"/>
      <c r="Y4413" s="1001"/>
      <c r="Z4413" s="1001" t="str">
        <f t="shared" si="1029"/>
        <v xml:space="preserve">Cap.5 Pct.1: Valoarea investitiei brute (Col.5) &gt;= Valoarea investitiei nete (Col.6), pentru Rd.(2 la n) </v>
      </c>
      <c r="AA4413" s="2205">
        <f t="shared" si="1031"/>
        <v>1</v>
      </c>
      <c r="AB4413" s="3036">
        <v>156</v>
      </c>
    </row>
    <row r="4414" spans="1:28" x14ac:dyDescent="0.25">
      <c r="A4414" s="1708">
        <f t="shared" ca="1" si="1023"/>
        <v>0</v>
      </c>
      <c r="B4414" s="1708">
        <f t="shared" si="1024"/>
        <v>10156277</v>
      </c>
      <c r="C4414" s="994">
        <v>156</v>
      </c>
      <c r="D4414" s="1796" t="s">
        <v>447</v>
      </c>
      <c r="E4414" s="994">
        <v>277</v>
      </c>
      <c r="F4414" s="995" t="s">
        <v>3974</v>
      </c>
      <c r="G4414" s="994"/>
      <c r="H4414" s="996" t="s">
        <v>345</v>
      </c>
      <c r="I4414" s="1091" t="s">
        <v>9224</v>
      </c>
      <c r="J4414" s="996"/>
      <c r="K4414" s="999" t="str">
        <f t="shared" si="1030"/>
        <v>Cap.5 Pct.1 Rd.277 Col.6</v>
      </c>
      <c r="L4414" s="1000">
        <f t="shared" si="1026"/>
        <v>0</v>
      </c>
      <c r="M4414" s="1000">
        <f t="shared" si="1027"/>
        <v>0</v>
      </c>
      <c r="N4414" s="1724">
        <f t="shared" si="1028"/>
        <v>0</v>
      </c>
      <c r="O4414" s="1000"/>
      <c r="P4414" s="1000"/>
      <c r="Q4414" s="1000"/>
      <c r="R4414" s="1000"/>
      <c r="S4414" s="1000"/>
      <c r="T4414" s="1000"/>
      <c r="U4414" s="1000"/>
      <c r="V4414" s="1000"/>
      <c r="W4414" s="1000"/>
      <c r="X4414" s="1000"/>
      <c r="Y4414" s="1001"/>
      <c r="Z4414" s="1001" t="str">
        <f t="shared" si="1029"/>
        <v xml:space="preserve">Cap.5 Pct.1: Valoarea investitiei brute (Col.5) &gt;= Valoarea investitiei nete (Col.6), pentru Rd.(2 la n) </v>
      </c>
      <c r="AA4414" s="2205">
        <f t="shared" si="1031"/>
        <v>1</v>
      </c>
      <c r="AB4414" s="3036">
        <v>156</v>
      </c>
    </row>
    <row r="4415" spans="1:28" x14ac:dyDescent="0.25">
      <c r="A4415" s="1708">
        <f t="shared" ca="1" si="1023"/>
        <v>0</v>
      </c>
      <c r="B4415" s="1708">
        <f t="shared" si="1024"/>
        <v>10156278</v>
      </c>
      <c r="C4415" s="994">
        <v>156</v>
      </c>
      <c r="D4415" s="1796" t="s">
        <v>447</v>
      </c>
      <c r="E4415" s="994">
        <v>278</v>
      </c>
      <c r="F4415" s="995" t="s">
        <v>3974</v>
      </c>
      <c r="G4415" s="994"/>
      <c r="H4415" s="996" t="s">
        <v>345</v>
      </c>
      <c r="I4415" s="1091" t="s">
        <v>9225</v>
      </c>
      <c r="J4415" s="996"/>
      <c r="K4415" s="999" t="str">
        <f t="shared" si="1030"/>
        <v>Cap.5 Pct.1 Rd.278 Col.6</v>
      </c>
      <c r="L4415" s="1000">
        <f t="shared" si="1026"/>
        <v>0</v>
      </c>
      <c r="M4415" s="1000">
        <f t="shared" si="1027"/>
        <v>0</v>
      </c>
      <c r="N4415" s="1724">
        <f t="shared" si="1028"/>
        <v>0</v>
      </c>
      <c r="O4415" s="1000"/>
      <c r="P4415" s="1000"/>
      <c r="Q4415" s="1000"/>
      <c r="R4415" s="1000"/>
      <c r="S4415" s="1000"/>
      <c r="T4415" s="1000"/>
      <c r="U4415" s="1000"/>
      <c r="V4415" s="1000"/>
      <c r="W4415" s="1000"/>
      <c r="X4415" s="1000"/>
      <c r="Y4415" s="1001"/>
      <c r="Z4415" s="1001" t="str">
        <f t="shared" si="1029"/>
        <v xml:space="preserve">Cap.5 Pct.1: Valoarea investitiei brute (Col.5) &gt;= Valoarea investitiei nete (Col.6), pentru Rd.(2 la n) </v>
      </c>
      <c r="AA4415" s="2205">
        <f t="shared" si="1031"/>
        <v>1</v>
      </c>
      <c r="AB4415" s="3036">
        <v>156</v>
      </c>
    </row>
    <row r="4416" spans="1:28" x14ac:dyDescent="0.25">
      <c r="A4416" s="1708">
        <f t="shared" ca="1" si="1023"/>
        <v>0</v>
      </c>
      <c r="B4416" s="1708">
        <f t="shared" si="1024"/>
        <v>10156279</v>
      </c>
      <c r="C4416" s="994">
        <v>156</v>
      </c>
      <c r="D4416" s="1796" t="s">
        <v>447</v>
      </c>
      <c r="E4416" s="994">
        <v>279</v>
      </c>
      <c r="F4416" s="995" t="s">
        <v>3974</v>
      </c>
      <c r="G4416" s="994"/>
      <c r="H4416" s="996" t="s">
        <v>345</v>
      </c>
      <c r="I4416" s="1091" t="s">
        <v>9226</v>
      </c>
      <c r="J4416" s="996"/>
      <c r="K4416" s="999" t="str">
        <f t="shared" si="1030"/>
        <v>Cap.5 Pct.1 Rd.279 Col.6</v>
      </c>
      <c r="L4416" s="1000">
        <f t="shared" si="1026"/>
        <v>0</v>
      </c>
      <c r="M4416" s="1000">
        <f t="shared" si="1027"/>
        <v>0</v>
      </c>
      <c r="N4416" s="1724">
        <f t="shared" si="1028"/>
        <v>0</v>
      </c>
      <c r="O4416" s="1000"/>
      <c r="P4416" s="1000"/>
      <c r="Q4416" s="1000"/>
      <c r="R4416" s="1000"/>
      <c r="S4416" s="1000"/>
      <c r="T4416" s="1000"/>
      <c r="U4416" s="1000"/>
      <c r="V4416" s="1000"/>
      <c r="W4416" s="1000"/>
      <c r="X4416" s="1000"/>
      <c r="Y4416" s="1001"/>
      <c r="Z4416" s="1001" t="str">
        <f t="shared" si="1029"/>
        <v xml:space="preserve">Cap.5 Pct.1: Valoarea investitiei brute (Col.5) &gt;= Valoarea investitiei nete (Col.6), pentru Rd.(2 la n) </v>
      </c>
      <c r="AA4416" s="2205">
        <f t="shared" si="1031"/>
        <v>1</v>
      </c>
      <c r="AB4416" s="3036">
        <v>156</v>
      </c>
    </row>
    <row r="4417" spans="1:28" x14ac:dyDescent="0.25">
      <c r="A4417" s="1708">
        <f t="shared" ref="A4417:A4480" ca="1" si="1032">IF(D4417="DA",IF(ISERROR(N4417),A4416+1,IF(N4417=1,A4416+1,A4416)),A4416)</f>
        <v>0</v>
      </c>
      <c r="B4417" s="1708">
        <f t="shared" si="1024"/>
        <v>10156280</v>
      </c>
      <c r="C4417" s="994">
        <v>156</v>
      </c>
      <c r="D4417" s="1796" t="s">
        <v>447</v>
      </c>
      <c r="E4417" s="994">
        <v>280</v>
      </c>
      <c r="F4417" s="995" t="s">
        <v>3974</v>
      </c>
      <c r="G4417" s="994"/>
      <c r="H4417" s="996" t="s">
        <v>345</v>
      </c>
      <c r="I4417" s="1091" t="s">
        <v>9227</v>
      </c>
      <c r="J4417" s="996"/>
      <c r="K4417" s="999" t="str">
        <f t="shared" si="1030"/>
        <v>Cap.5 Pct.1 Rd.280 Col.6</v>
      </c>
      <c r="L4417" s="1000">
        <f t="shared" si="1026"/>
        <v>0</v>
      </c>
      <c r="M4417" s="1000">
        <f t="shared" si="1027"/>
        <v>0</v>
      </c>
      <c r="N4417" s="1724">
        <f t="shared" si="1028"/>
        <v>0</v>
      </c>
      <c r="O4417" s="1000"/>
      <c r="P4417" s="1000"/>
      <c r="Q4417" s="1000"/>
      <c r="R4417" s="1000"/>
      <c r="S4417" s="1000"/>
      <c r="T4417" s="1000"/>
      <c r="U4417" s="1000"/>
      <c r="V4417" s="1000"/>
      <c r="W4417" s="1000"/>
      <c r="X4417" s="1000"/>
      <c r="Y4417" s="1001"/>
      <c r="Z4417" s="1001" t="str">
        <f t="shared" si="1029"/>
        <v xml:space="preserve">Cap.5 Pct.1: Valoarea investitiei brute (Col.5) &gt;= Valoarea investitiei nete (Col.6), pentru Rd.(2 la n) </v>
      </c>
      <c r="AA4417" s="2205">
        <f t="shared" si="1031"/>
        <v>1</v>
      </c>
      <c r="AB4417" s="3036">
        <v>156</v>
      </c>
    </row>
    <row r="4418" spans="1:28" x14ac:dyDescent="0.25">
      <c r="A4418" s="1708">
        <f t="shared" ca="1" si="1032"/>
        <v>0</v>
      </c>
      <c r="B4418" s="1708">
        <f t="shared" si="1024"/>
        <v>10156281</v>
      </c>
      <c r="C4418" s="994">
        <v>156</v>
      </c>
      <c r="D4418" s="1796" t="s">
        <v>447</v>
      </c>
      <c r="E4418" s="994">
        <v>281</v>
      </c>
      <c r="F4418" s="995" t="s">
        <v>3974</v>
      </c>
      <c r="G4418" s="994"/>
      <c r="H4418" s="996" t="s">
        <v>345</v>
      </c>
      <c r="I4418" s="1091" t="s">
        <v>9228</v>
      </c>
      <c r="J4418" s="996"/>
      <c r="K4418" s="999" t="str">
        <f t="shared" si="1030"/>
        <v>Cap.5 Pct.1 Rd.281 Col.6</v>
      </c>
      <c r="L4418" s="1000">
        <f t="shared" si="1026"/>
        <v>0</v>
      </c>
      <c r="M4418" s="1000">
        <f t="shared" si="1027"/>
        <v>0</v>
      </c>
      <c r="N4418" s="1724">
        <f t="shared" si="1028"/>
        <v>0</v>
      </c>
      <c r="O4418" s="1000"/>
      <c r="P4418" s="1000"/>
      <c r="Q4418" s="1000"/>
      <c r="R4418" s="1000"/>
      <c r="S4418" s="1000"/>
      <c r="T4418" s="1000"/>
      <c r="U4418" s="1000"/>
      <c r="V4418" s="1000"/>
      <c r="W4418" s="1000"/>
      <c r="X4418" s="1000"/>
      <c r="Y4418" s="1001"/>
      <c r="Z4418" s="1001" t="str">
        <f t="shared" si="1029"/>
        <v xml:space="preserve">Cap.5 Pct.1: Valoarea investitiei brute (Col.5) &gt;= Valoarea investitiei nete (Col.6), pentru Rd.(2 la n) </v>
      </c>
      <c r="AA4418" s="2205">
        <f t="shared" si="1031"/>
        <v>1</v>
      </c>
      <c r="AB4418" s="3036">
        <v>156</v>
      </c>
    </row>
    <row r="4419" spans="1:28" x14ac:dyDescent="0.25">
      <c r="A4419" s="1708">
        <f t="shared" ca="1" si="1032"/>
        <v>0</v>
      </c>
      <c r="B4419" s="1708">
        <f t="shared" si="1024"/>
        <v>10156282</v>
      </c>
      <c r="C4419" s="994">
        <v>156</v>
      </c>
      <c r="D4419" s="1796" t="s">
        <v>447</v>
      </c>
      <c r="E4419" s="994">
        <v>282</v>
      </c>
      <c r="F4419" s="995" t="s">
        <v>3974</v>
      </c>
      <c r="G4419" s="994"/>
      <c r="H4419" s="996" t="s">
        <v>345</v>
      </c>
      <c r="I4419" s="1091" t="s">
        <v>9229</v>
      </c>
      <c r="J4419" s="996"/>
      <c r="K4419" s="999" t="str">
        <f t="shared" si="1030"/>
        <v>Cap.5 Pct.1 Rd.282 Col.6</v>
      </c>
      <c r="L4419" s="1000">
        <f t="shared" si="1026"/>
        <v>0</v>
      </c>
      <c r="M4419" s="1000">
        <f t="shared" si="1027"/>
        <v>0</v>
      </c>
      <c r="N4419" s="1724">
        <f t="shared" si="1028"/>
        <v>0</v>
      </c>
      <c r="O4419" s="1000"/>
      <c r="P4419" s="1000"/>
      <c r="Q4419" s="1000"/>
      <c r="R4419" s="1000"/>
      <c r="S4419" s="1000"/>
      <c r="T4419" s="1000"/>
      <c r="U4419" s="1000"/>
      <c r="V4419" s="1000"/>
      <c r="W4419" s="1000"/>
      <c r="X4419" s="1000"/>
      <c r="Y4419" s="1001"/>
      <c r="Z4419" s="1001" t="str">
        <f t="shared" si="1029"/>
        <v xml:space="preserve">Cap.5 Pct.1: Valoarea investitiei brute (Col.5) &gt;= Valoarea investitiei nete (Col.6), pentru Rd.(2 la n) </v>
      </c>
      <c r="AA4419" s="2205">
        <f t="shared" si="1031"/>
        <v>1</v>
      </c>
      <c r="AB4419" s="3036">
        <v>156</v>
      </c>
    </row>
    <row r="4420" spans="1:28" x14ac:dyDescent="0.25">
      <c r="A4420" s="1708">
        <f t="shared" ca="1" si="1032"/>
        <v>0</v>
      </c>
      <c r="B4420" s="1708">
        <f t="shared" si="1024"/>
        <v>10156283</v>
      </c>
      <c r="C4420" s="994">
        <v>156</v>
      </c>
      <c r="D4420" s="1796" t="s">
        <v>447</v>
      </c>
      <c r="E4420" s="994">
        <v>283</v>
      </c>
      <c r="F4420" s="995" t="s">
        <v>3974</v>
      </c>
      <c r="G4420" s="994"/>
      <c r="H4420" s="996" t="s">
        <v>345</v>
      </c>
      <c r="I4420" s="1091" t="s">
        <v>9230</v>
      </c>
      <c r="J4420" s="996"/>
      <c r="K4420" s="999" t="str">
        <f t="shared" si="1030"/>
        <v>Cap.5 Pct.1 Rd.283 Col.6</v>
      </c>
      <c r="L4420" s="1000">
        <f t="shared" si="1026"/>
        <v>0</v>
      </c>
      <c r="M4420" s="1000">
        <f t="shared" si="1027"/>
        <v>0</v>
      </c>
      <c r="N4420" s="1724">
        <f t="shared" si="1028"/>
        <v>0</v>
      </c>
      <c r="O4420" s="1000"/>
      <c r="P4420" s="1000"/>
      <c r="Q4420" s="1000"/>
      <c r="R4420" s="1000"/>
      <c r="S4420" s="1000"/>
      <c r="T4420" s="1000"/>
      <c r="U4420" s="1000"/>
      <c r="V4420" s="1000"/>
      <c r="W4420" s="1000"/>
      <c r="X4420" s="1000"/>
      <c r="Y4420" s="1001"/>
      <c r="Z4420" s="1001" t="str">
        <f t="shared" si="1029"/>
        <v xml:space="preserve">Cap.5 Pct.1: Valoarea investitiei brute (Col.5) &gt;= Valoarea investitiei nete (Col.6), pentru Rd.(2 la n) </v>
      </c>
      <c r="AA4420" s="2205">
        <f t="shared" si="1031"/>
        <v>1</v>
      </c>
      <c r="AB4420" s="3036">
        <v>156</v>
      </c>
    </row>
    <row r="4421" spans="1:28" x14ac:dyDescent="0.25">
      <c r="A4421" s="1708">
        <f t="shared" ca="1" si="1032"/>
        <v>0</v>
      </c>
      <c r="B4421" s="1708">
        <f t="shared" si="1024"/>
        <v>10156284</v>
      </c>
      <c r="C4421" s="994">
        <v>156</v>
      </c>
      <c r="D4421" s="1796" t="s">
        <v>447</v>
      </c>
      <c r="E4421" s="994">
        <v>284</v>
      </c>
      <c r="F4421" s="995" t="s">
        <v>3974</v>
      </c>
      <c r="G4421" s="994"/>
      <c r="H4421" s="996" t="s">
        <v>345</v>
      </c>
      <c r="I4421" s="1091" t="s">
        <v>9231</v>
      </c>
      <c r="J4421" s="996"/>
      <c r="K4421" s="999" t="str">
        <f t="shared" si="1030"/>
        <v>Cap.5 Pct.1 Rd.284 Col.6</v>
      </c>
      <c r="L4421" s="1000">
        <f t="shared" si="1026"/>
        <v>0</v>
      </c>
      <c r="M4421" s="1000">
        <f t="shared" si="1027"/>
        <v>0</v>
      </c>
      <c r="N4421" s="1724">
        <f t="shared" si="1028"/>
        <v>0</v>
      </c>
      <c r="O4421" s="1000"/>
      <c r="P4421" s="1000"/>
      <c r="Q4421" s="1000"/>
      <c r="R4421" s="1000"/>
      <c r="S4421" s="1000"/>
      <c r="T4421" s="1000"/>
      <c r="U4421" s="1000"/>
      <c r="V4421" s="1000"/>
      <c r="W4421" s="1000"/>
      <c r="X4421" s="1000"/>
      <c r="Y4421" s="1001"/>
      <c r="Z4421" s="1001" t="str">
        <f t="shared" si="1029"/>
        <v xml:space="preserve">Cap.5 Pct.1: Valoarea investitiei brute (Col.5) &gt;= Valoarea investitiei nete (Col.6), pentru Rd.(2 la n) </v>
      </c>
      <c r="AA4421" s="2205">
        <f t="shared" si="1031"/>
        <v>1</v>
      </c>
      <c r="AB4421" s="3036">
        <v>156</v>
      </c>
    </row>
    <row r="4422" spans="1:28" x14ac:dyDescent="0.25">
      <c r="A4422" s="1708">
        <f t="shared" ca="1" si="1032"/>
        <v>0</v>
      </c>
      <c r="B4422" s="1708">
        <f t="shared" si="1024"/>
        <v>10156285</v>
      </c>
      <c r="C4422" s="994">
        <v>156</v>
      </c>
      <c r="D4422" s="1796" t="s">
        <v>447</v>
      </c>
      <c r="E4422" s="994">
        <v>285</v>
      </c>
      <c r="F4422" s="995" t="s">
        <v>3974</v>
      </c>
      <c r="G4422" s="994"/>
      <c r="H4422" s="996" t="s">
        <v>345</v>
      </c>
      <c r="I4422" s="1091" t="s">
        <v>9232</v>
      </c>
      <c r="J4422" s="996"/>
      <c r="K4422" s="999" t="str">
        <f t="shared" si="1030"/>
        <v>Cap.5 Pct.1 Rd.285 Col.6</v>
      </c>
      <c r="L4422" s="1000">
        <f t="shared" si="1026"/>
        <v>0</v>
      </c>
      <c r="M4422" s="1000">
        <f t="shared" si="1027"/>
        <v>0</v>
      </c>
      <c r="N4422" s="1724">
        <f t="shared" si="1028"/>
        <v>0</v>
      </c>
      <c r="O4422" s="1000"/>
      <c r="P4422" s="1000"/>
      <c r="Q4422" s="1000"/>
      <c r="R4422" s="1000"/>
      <c r="S4422" s="1000"/>
      <c r="T4422" s="1000"/>
      <c r="U4422" s="1000"/>
      <c r="V4422" s="1000"/>
      <c r="W4422" s="1000"/>
      <c r="X4422" s="1000"/>
      <c r="Y4422" s="1001"/>
      <c r="Z4422" s="1001" t="str">
        <f t="shared" si="1029"/>
        <v xml:space="preserve">Cap.5 Pct.1: Valoarea investitiei brute (Col.5) &gt;= Valoarea investitiei nete (Col.6), pentru Rd.(2 la n) </v>
      </c>
      <c r="AA4422" s="2205">
        <f t="shared" si="1031"/>
        <v>1</v>
      </c>
      <c r="AB4422" s="3036">
        <v>156</v>
      </c>
    </row>
    <row r="4423" spans="1:28" x14ac:dyDescent="0.25">
      <c r="A4423" s="1708">
        <f t="shared" ca="1" si="1032"/>
        <v>0</v>
      </c>
      <c r="B4423" s="1708">
        <f t="shared" si="1024"/>
        <v>10156286</v>
      </c>
      <c r="C4423" s="994">
        <v>156</v>
      </c>
      <c r="D4423" s="1796" t="s">
        <v>447</v>
      </c>
      <c r="E4423" s="994">
        <v>286</v>
      </c>
      <c r="F4423" s="995" t="s">
        <v>3974</v>
      </c>
      <c r="G4423" s="994"/>
      <c r="H4423" s="996" t="s">
        <v>345</v>
      </c>
      <c r="I4423" s="1091" t="s">
        <v>9233</v>
      </c>
      <c r="J4423" s="996"/>
      <c r="K4423" s="999" t="str">
        <f t="shared" si="1030"/>
        <v>Cap.5 Pct.1 Rd.286 Col.6</v>
      </c>
      <c r="L4423" s="1000">
        <f t="shared" si="1026"/>
        <v>0</v>
      </c>
      <c r="M4423" s="1000">
        <f t="shared" si="1027"/>
        <v>0</v>
      </c>
      <c r="N4423" s="1724">
        <f t="shared" si="1028"/>
        <v>0</v>
      </c>
      <c r="O4423" s="1000"/>
      <c r="P4423" s="1000"/>
      <c r="Q4423" s="1000"/>
      <c r="R4423" s="1000"/>
      <c r="S4423" s="1000"/>
      <c r="T4423" s="1000"/>
      <c r="U4423" s="1000"/>
      <c r="V4423" s="1000"/>
      <c r="W4423" s="1000"/>
      <c r="X4423" s="1000"/>
      <c r="Y4423" s="1001"/>
      <c r="Z4423" s="1001" t="str">
        <f t="shared" si="1029"/>
        <v xml:space="preserve">Cap.5 Pct.1: Valoarea investitiei brute (Col.5) &gt;= Valoarea investitiei nete (Col.6), pentru Rd.(2 la n) </v>
      </c>
      <c r="AA4423" s="2205">
        <f t="shared" si="1031"/>
        <v>1</v>
      </c>
      <c r="AB4423" s="3036">
        <v>156</v>
      </c>
    </row>
    <row r="4424" spans="1:28" x14ac:dyDescent="0.25">
      <c r="A4424" s="1708">
        <f t="shared" ca="1" si="1032"/>
        <v>0</v>
      </c>
      <c r="B4424" s="1708">
        <f t="shared" si="1024"/>
        <v>10156287</v>
      </c>
      <c r="C4424" s="994">
        <v>156</v>
      </c>
      <c r="D4424" s="1796" t="s">
        <v>447</v>
      </c>
      <c r="E4424" s="994">
        <v>287</v>
      </c>
      <c r="F4424" s="995" t="s">
        <v>3974</v>
      </c>
      <c r="G4424" s="994"/>
      <c r="H4424" s="996" t="s">
        <v>345</v>
      </c>
      <c r="I4424" s="1091" t="s">
        <v>9234</v>
      </c>
      <c r="J4424" s="996"/>
      <c r="K4424" s="999" t="str">
        <f t="shared" si="1030"/>
        <v>Cap.5 Pct.1 Rd.287 Col.6</v>
      </c>
      <c r="L4424" s="1000">
        <f t="shared" si="1026"/>
        <v>0</v>
      </c>
      <c r="M4424" s="1000">
        <f t="shared" si="1027"/>
        <v>0</v>
      </c>
      <c r="N4424" s="1724">
        <f t="shared" si="1028"/>
        <v>0</v>
      </c>
      <c r="O4424" s="1000"/>
      <c r="P4424" s="1000"/>
      <c r="Q4424" s="1000"/>
      <c r="R4424" s="1000"/>
      <c r="S4424" s="1000"/>
      <c r="T4424" s="1000"/>
      <c r="U4424" s="1000"/>
      <c r="V4424" s="1000"/>
      <c r="W4424" s="1000"/>
      <c r="X4424" s="1000"/>
      <c r="Y4424" s="1001"/>
      <c r="Z4424" s="1001" t="str">
        <f t="shared" si="1029"/>
        <v xml:space="preserve">Cap.5 Pct.1: Valoarea investitiei brute (Col.5) &gt;= Valoarea investitiei nete (Col.6), pentru Rd.(2 la n) </v>
      </c>
      <c r="AA4424" s="2205">
        <f t="shared" si="1031"/>
        <v>1</v>
      </c>
      <c r="AB4424" s="3036">
        <v>156</v>
      </c>
    </row>
    <row r="4425" spans="1:28" x14ac:dyDescent="0.25">
      <c r="A4425" s="1708">
        <f t="shared" ca="1" si="1032"/>
        <v>0</v>
      </c>
      <c r="B4425" s="1708">
        <f t="shared" si="1024"/>
        <v>10156288</v>
      </c>
      <c r="C4425" s="994">
        <v>156</v>
      </c>
      <c r="D4425" s="1796" t="s">
        <v>447</v>
      </c>
      <c r="E4425" s="994">
        <v>288</v>
      </c>
      <c r="F4425" s="995" t="s">
        <v>3974</v>
      </c>
      <c r="G4425" s="994"/>
      <c r="H4425" s="996" t="s">
        <v>345</v>
      </c>
      <c r="I4425" s="1091" t="s">
        <v>9235</v>
      </c>
      <c r="J4425" s="996"/>
      <c r="K4425" s="999" t="str">
        <f t="shared" si="1030"/>
        <v>Cap.5 Pct.1 Rd.288 Col.6</v>
      </c>
      <c r="L4425" s="1000">
        <f t="shared" si="1026"/>
        <v>0</v>
      </c>
      <c r="M4425" s="1000">
        <f t="shared" si="1027"/>
        <v>0</v>
      </c>
      <c r="N4425" s="1724">
        <f t="shared" si="1028"/>
        <v>0</v>
      </c>
      <c r="O4425" s="1000"/>
      <c r="P4425" s="1000"/>
      <c r="Q4425" s="1000"/>
      <c r="R4425" s="1000"/>
      <c r="S4425" s="1000"/>
      <c r="T4425" s="1000"/>
      <c r="U4425" s="1000"/>
      <c r="V4425" s="1000"/>
      <c r="W4425" s="1000"/>
      <c r="X4425" s="1000"/>
      <c r="Y4425" s="1001"/>
      <c r="Z4425" s="1001" t="str">
        <f t="shared" si="1029"/>
        <v xml:space="preserve">Cap.5 Pct.1: Valoarea investitiei brute (Col.5) &gt;= Valoarea investitiei nete (Col.6), pentru Rd.(2 la n) </v>
      </c>
      <c r="AA4425" s="2205">
        <f t="shared" si="1031"/>
        <v>1</v>
      </c>
      <c r="AB4425" s="3036">
        <v>156</v>
      </c>
    </row>
    <row r="4426" spans="1:28" x14ac:dyDescent="0.25">
      <c r="A4426" s="1708">
        <f t="shared" ca="1" si="1032"/>
        <v>0</v>
      </c>
      <c r="B4426" s="1708">
        <f t="shared" si="1024"/>
        <v>10156289</v>
      </c>
      <c r="C4426" s="994">
        <v>156</v>
      </c>
      <c r="D4426" s="1796" t="s">
        <v>447</v>
      </c>
      <c r="E4426" s="994">
        <v>289</v>
      </c>
      <c r="F4426" s="995" t="s">
        <v>3974</v>
      </c>
      <c r="G4426" s="994"/>
      <c r="H4426" s="996" t="s">
        <v>345</v>
      </c>
      <c r="I4426" s="1091" t="s">
        <v>9236</v>
      </c>
      <c r="J4426" s="996"/>
      <c r="K4426" s="999" t="str">
        <f t="shared" si="1030"/>
        <v>Cap.5 Pct.1 Rd.289 Col.6</v>
      </c>
      <c r="L4426" s="1000">
        <f t="shared" si="1026"/>
        <v>0</v>
      </c>
      <c r="M4426" s="1000">
        <f t="shared" si="1027"/>
        <v>0</v>
      </c>
      <c r="N4426" s="1724">
        <f t="shared" si="1028"/>
        <v>0</v>
      </c>
      <c r="O4426" s="1000"/>
      <c r="P4426" s="1000"/>
      <c r="Q4426" s="1000"/>
      <c r="R4426" s="1000"/>
      <c r="S4426" s="1000"/>
      <c r="T4426" s="1000"/>
      <c r="U4426" s="1000"/>
      <c r="V4426" s="1000"/>
      <c r="W4426" s="1000"/>
      <c r="X4426" s="1000"/>
      <c r="Y4426" s="1001"/>
      <c r="Z4426" s="1001" t="str">
        <f t="shared" si="1029"/>
        <v xml:space="preserve">Cap.5 Pct.1: Valoarea investitiei brute (Col.5) &gt;= Valoarea investitiei nete (Col.6), pentru Rd.(2 la n) </v>
      </c>
      <c r="AA4426" s="2205">
        <f t="shared" si="1031"/>
        <v>1</v>
      </c>
      <c r="AB4426" s="3036">
        <v>156</v>
      </c>
    </row>
    <row r="4427" spans="1:28" x14ac:dyDescent="0.25">
      <c r="A4427" s="1708">
        <f t="shared" ca="1" si="1032"/>
        <v>0</v>
      </c>
      <c r="B4427" s="1708">
        <f t="shared" ref="B4427:B4490" si="1033">VALUE("1"&amp;TEXT(C4427,"0000")&amp;TEXT(E4427,"000"))</f>
        <v>10156290</v>
      </c>
      <c r="C4427" s="994">
        <v>156</v>
      </c>
      <c r="D4427" s="1796" t="s">
        <v>447</v>
      </c>
      <c r="E4427" s="994">
        <v>290</v>
      </c>
      <c r="F4427" s="995" t="s">
        <v>3974</v>
      </c>
      <c r="G4427" s="994"/>
      <c r="H4427" s="996" t="s">
        <v>345</v>
      </c>
      <c r="I4427" s="1091" t="s">
        <v>9237</v>
      </c>
      <c r="J4427" s="996"/>
      <c r="K4427" s="999" t="str">
        <f t="shared" si="1030"/>
        <v>Cap.5 Pct.1 Rd.290 Col.6</v>
      </c>
      <c r="L4427" s="1000">
        <f t="shared" si="1026"/>
        <v>0</v>
      </c>
      <c r="M4427" s="1000">
        <f t="shared" si="1027"/>
        <v>0</v>
      </c>
      <c r="N4427" s="1724">
        <f t="shared" si="1028"/>
        <v>0</v>
      </c>
      <c r="O4427" s="1000"/>
      <c r="P4427" s="1000"/>
      <c r="Q4427" s="1000"/>
      <c r="R4427" s="1000"/>
      <c r="S4427" s="1000"/>
      <c r="T4427" s="1000"/>
      <c r="U4427" s="1000"/>
      <c r="V4427" s="1000"/>
      <c r="W4427" s="1000"/>
      <c r="X4427" s="1000"/>
      <c r="Y4427" s="1001"/>
      <c r="Z4427" s="1001" t="str">
        <f t="shared" si="1029"/>
        <v xml:space="preserve">Cap.5 Pct.1: Valoarea investitiei brute (Col.5) &gt;= Valoarea investitiei nete (Col.6), pentru Rd.(2 la n) </v>
      </c>
      <c r="AA4427" s="2205">
        <f t="shared" si="1031"/>
        <v>1</v>
      </c>
      <c r="AB4427" s="3036">
        <v>156</v>
      </c>
    </row>
    <row r="4428" spans="1:28" x14ac:dyDescent="0.25">
      <c r="A4428" s="1708">
        <f t="shared" ca="1" si="1032"/>
        <v>0</v>
      </c>
      <c r="B4428" s="1708">
        <f t="shared" si="1033"/>
        <v>10156291</v>
      </c>
      <c r="C4428" s="994">
        <v>156</v>
      </c>
      <c r="D4428" s="1796" t="s">
        <v>447</v>
      </c>
      <c r="E4428" s="994">
        <v>291</v>
      </c>
      <c r="F4428" s="995" t="s">
        <v>3974</v>
      </c>
      <c r="G4428" s="994"/>
      <c r="H4428" s="996" t="s">
        <v>345</v>
      </c>
      <c r="I4428" s="1091" t="s">
        <v>9238</v>
      </c>
      <c r="J4428" s="996"/>
      <c r="K4428" s="999" t="str">
        <f t="shared" si="1030"/>
        <v>Cap.5 Pct.1 Rd.291 Col.6</v>
      </c>
      <c r="L4428" s="1000">
        <f t="shared" si="1026"/>
        <v>0</v>
      </c>
      <c r="M4428" s="1000">
        <f t="shared" si="1027"/>
        <v>0</v>
      </c>
      <c r="N4428" s="1724">
        <f t="shared" si="1028"/>
        <v>0</v>
      </c>
      <c r="O4428" s="1000"/>
      <c r="P4428" s="1000"/>
      <c r="Q4428" s="1000"/>
      <c r="R4428" s="1000"/>
      <c r="S4428" s="1000"/>
      <c r="T4428" s="1000"/>
      <c r="U4428" s="1000"/>
      <c r="V4428" s="1000"/>
      <c r="W4428" s="1000"/>
      <c r="X4428" s="1000"/>
      <c r="Y4428" s="1001"/>
      <c r="Z4428" s="1001" t="str">
        <f t="shared" si="1029"/>
        <v xml:space="preserve">Cap.5 Pct.1: Valoarea investitiei brute (Col.5) &gt;= Valoarea investitiei nete (Col.6), pentru Rd.(2 la n) </v>
      </c>
      <c r="AA4428" s="2205">
        <f t="shared" si="1031"/>
        <v>1</v>
      </c>
      <c r="AB4428" s="3036">
        <v>156</v>
      </c>
    </row>
    <row r="4429" spans="1:28" x14ac:dyDescent="0.25">
      <c r="A4429" s="1708">
        <f t="shared" ca="1" si="1032"/>
        <v>0</v>
      </c>
      <c r="B4429" s="1708">
        <f t="shared" si="1033"/>
        <v>10156292</v>
      </c>
      <c r="C4429" s="994">
        <v>156</v>
      </c>
      <c r="D4429" s="1796" t="s">
        <v>447</v>
      </c>
      <c r="E4429" s="994">
        <v>292</v>
      </c>
      <c r="F4429" s="995" t="s">
        <v>3974</v>
      </c>
      <c r="G4429" s="994"/>
      <c r="H4429" s="996" t="s">
        <v>345</v>
      </c>
      <c r="I4429" s="1091" t="s">
        <v>9239</v>
      </c>
      <c r="J4429" s="996"/>
      <c r="K4429" s="999" t="str">
        <f t="shared" si="1030"/>
        <v>Cap.5 Pct.1 Rd.292 Col.6</v>
      </c>
      <c r="L4429" s="1000">
        <f t="shared" si="1026"/>
        <v>0</v>
      </c>
      <c r="M4429" s="1000">
        <f t="shared" si="1027"/>
        <v>0</v>
      </c>
      <c r="N4429" s="1724">
        <f t="shared" si="1028"/>
        <v>0</v>
      </c>
      <c r="O4429" s="1000"/>
      <c r="P4429" s="1000"/>
      <c r="Q4429" s="1000"/>
      <c r="R4429" s="1000"/>
      <c r="S4429" s="1000"/>
      <c r="T4429" s="1000"/>
      <c r="U4429" s="1000"/>
      <c r="V4429" s="1000"/>
      <c r="W4429" s="1000"/>
      <c r="X4429" s="1000"/>
      <c r="Y4429" s="1001"/>
      <c r="Z4429" s="1001" t="str">
        <f t="shared" si="1029"/>
        <v xml:space="preserve">Cap.5 Pct.1: Valoarea investitiei brute (Col.5) &gt;= Valoarea investitiei nete (Col.6), pentru Rd.(2 la n) </v>
      </c>
      <c r="AA4429" s="2205">
        <f t="shared" si="1031"/>
        <v>1</v>
      </c>
      <c r="AB4429" s="3036">
        <v>156</v>
      </c>
    </row>
    <row r="4430" spans="1:28" x14ac:dyDescent="0.25">
      <c r="A4430" s="1708">
        <f t="shared" ca="1" si="1032"/>
        <v>0</v>
      </c>
      <c r="B4430" s="1708">
        <f t="shared" si="1033"/>
        <v>10156293</v>
      </c>
      <c r="C4430" s="994">
        <v>156</v>
      </c>
      <c r="D4430" s="1796" t="s">
        <v>447</v>
      </c>
      <c r="E4430" s="994">
        <v>293</v>
      </c>
      <c r="F4430" s="995" t="s">
        <v>3974</v>
      </c>
      <c r="G4430" s="994"/>
      <c r="H4430" s="996" t="s">
        <v>345</v>
      </c>
      <c r="I4430" s="1091" t="s">
        <v>9240</v>
      </c>
      <c r="J4430" s="996"/>
      <c r="K4430" s="999" t="str">
        <f t="shared" si="1030"/>
        <v>Cap.5 Pct.1 Rd.293 Col.6</v>
      </c>
      <c r="L4430" s="1000">
        <f t="shared" si="1026"/>
        <v>0</v>
      </c>
      <c r="M4430" s="1000">
        <f t="shared" si="1027"/>
        <v>0</v>
      </c>
      <c r="N4430" s="1724">
        <f t="shared" si="1028"/>
        <v>0</v>
      </c>
      <c r="O4430" s="1000"/>
      <c r="P4430" s="1000"/>
      <c r="Q4430" s="1000"/>
      <c r="R4430" s="1000"/>
      <c r="S4430" s="1000"/>
      <c r="T4430" s="1000"/>
      <c r="U4430" s="1000"/>
      <c r="V4430" s="1000"/>
      <c r="W4430" s="1000"/>
      <c r="X4430" s="1000"/>
      <c r="Y4430" s="1001"/>
      <c r="Z4430" s="1001" t="str">
        <f t="shared" si="1029"/>
        <v xml:space="preserve">Cap.5 Pct.1: Valoarea investitiei brute (Col.5) &gt;= Valoarea investitiei nete (Col.6), pentru Rd.(2 la n) </v>
      </c>
      <c r="AA4430" s="2205">
        <f t="shared" si="1031"/>
        <v>1</v>
      </c>
      <c r="AB4430" s="3036">
        <v>156</v>
      </c>
    </row>
    <row r="4431" spans="1:28" x14ac:dyDescent="0.25">
      <c r="A4431" s="1708">
        <f t="shared" ca="1" si="1032"/>
        <v>0</v>
      </c>
      <c r="B4431" s="1708">
        <f t="shared" si="1033"/>
        <v>10156294</v>
      </c>
      <c r="C4431" s="994">
        <v>156</v>
      </c>
      <c r="D4431" s="1796" t="s">
        <v>447</v>
      </c>
      <c r="E4431" s="994">
        <v>294</v>
      </c>
      <c r="F4431" s="995" t="s">
        <v>3974</v>
      </c>
      <c r="G4431" s="994"/>
      <c r="H4431" s="996" t="s">
        <v>345</v>
      </c>
      <c r="I4431" s="1091" t="s">
        <v>9241</v>
      </c>
      <c r="J4431" s="996"/>
      <c r="K4431" s="999" t="str">
        <f t="shared" si="1030"/>
        <v>Cap.5 Pct.1 Rd.294 Col.6</v>
      </c>
      <c r="L4431" s="1000">
        <f t="shared" si="1026"/>
        <v>0</v>
      </c>
      <c r="M4431" s="1000">
        <f t="shared" si="1027"/>
        <v>0</v>
      </c>
      <c r="N4431" s="1724">
        <f t="shared" si="1028"/>
        <v>0</v>
      </c>
      <c r="O4431" s="1000"/>
      <c r="P4431" s="1000"/>
      <c r="Q4431" s="1000"/>
      <c r="R4431" s="1000"/>
      <c r="S4431" s="1000"/>
      <c r="T4431" s="1000"/>
      <c r="U4431" s="1000"/>
      <c r="V4431" s="1000"/>
      <c r="W4431" s="1000"/>
      <c r="X4431" s="1000"/>
      <c r="Y4431" s="1001"/>
      <c r="Z4431" s="1001" t="str">
        <f t="shared" si="1029"/>
        <v xml:space="preserve">Cap.5 Pct.1: Valoarea investitiei brute (Col.5) &gt;= Valoarea investitiei nete (Col.6), pentru Rd.(2 la n) </v>
      </c>
      <c r="AA4431" s="2205">
        <f t="shared" si="1031"/>
        <v>1</v>
      </c>
      <c r="AB4431" s="3036">
        <v>156</v>
      </c>
    </row>
    <row r="4432" spans="1:28" x14ac:dyDescent="0.25">
      <c r="A4432" s="1708">
        <f t="shared" ca="1" si="1032"/>
        <v>0</v>
      </c>
      <c r="B4432" s="1708">
        <f t="shared" si="1033"/>
        <v>10156295</v>
      </c>
      <c r="C4432" s="994">
        <v>156</v>
      </c>
      <c r="D4432" s="1796" t="s">
        <v>447</v>
      </c>
      <c r="E4432" s="994">
        <v>295</v>
      </c>
      <c r="F4432" s="995" t="s">
        <v>3974</v>
      </c>
      <c r="G4432" s="994"/>
      <c r="H4432" s="996" t="s">
        <v>345</v>
      </c>
      <c r="I4432" s="1091" t="s">
        <v>9242</v>
      </c>
      <c r="J4432" s="996"/>
      <c r="K4432" s="999" t="str">
        <f t="shared" si="1030"/>
        <v>Cap.5 Pct.1 Rd.295 Col.6</v>
      </c>
      <c r="L4432" s="1000">
        <f t="shared" si="1026"/>
        <v>0</v>
      </c>
      <c r="M4432" s="1000">
        <f t="shared" si="1027"/>
        <v>0</v>
      </c>
      <c r="N4432" s="1724">
        <f t="shared" si="1028"/>
        <v>0</v>
      </c>
      <c r="O4432" s="1000"/>
      <c r="P4432" s="1000"/>
      <c r="Q4432" s="1000"/>
      <c r="R4432" s="1000"/>
      <c r="S4432" s="1000"/>
      <c r="T4432" s="1000"/>
      <c r="U4432" s="1000"/>
      <c r="V4432" s="1000"/>
      <c r="W4432" s="1000"/>
      <c r="X4432" s="1000"/>
      <c r="Y4432" s="1001"/>
      <c r="Z4432" s="1001" t="str">
        <f t="shared" si="1029"/>
        <v xml:space="preserve">Cap.5 Pct.1: Valoarea investitiei brute (Col.5) &gt;= Valoarea investitiei nete (Col.6), pentru Rd.(2 la n) </v>
      </c>
      <c r="AA4432" s="2205">
        <f t="shared" si="1031"/>
        <v>1</v>
      </c>
      <c r="AB4432" s="3036">
        <v>156</v>
      </c>
    </row>
    <row r="4433" spans="1:28" x14ac:dyDescent="0.25">
      <c r="A4433" s="1708">
        <f t="shared" ca="1" si="1032"/>
        <v>0</v>
      </c>
      <c r="B4433" s="1708">
        <f t="shared" si="1033"/>
        <v>10156296</v>
      </c>
      <c r="C4433" s="994">
        <v>156</v>
      </c>
      <c r="D4433" s="1796" t="s">
        <v>447</v>
      </c>
      <c r="E4433" s="994">
        <v>296</v>
      </c>
      <c r="F4433" s="995" t="s">
        <v>3974</v>
      </c>
      <c r="G4433" s="994"/>
      <c r="H4433" s="996" t="s">
        <v>345</v>
      </c>
      <c r="I4433" s="1091" t="s">
        <v>9243</v>
      </c>
      <c r="J4433" s="996"/>
      <c r="K4433" s="999" t="str">
        <f t="shared" si="1030"/>
        <v>Cap.5 Pct.1 Rd.296 Col.6</v>
      </c>
      <c r="L4433" s="1000">
        <f t="shared" si="1026"/>
        <v>0</v>
      </c>
      <c r="M4433" s="1000">
        <f t="shared" si="1027"/>
        <v>0</v>
      </c>
      <c r="N4433" s="1724">
        <f t="shared" si="1028"/>
        <v>0</v>
      </c>
      <c r="O4433" s="1000"/>
      <c r="P4433" s="1000"/>
      <c r="Q4433" s="1000"/>
      <c r="R4433" s="1000"/>
      <c r="S4433" s="1000"/>
      <c r="T4433" s="1000"/>
      <c r="U4433" s="1000"/>
      <c r="V4433" s="1000"/>
      <c r="W4433" s="1000"/>
      <c r="X4433" s="1000"/>
      <c r="Y4433" s="1001"/>
      <c r="Z4433" s="1001" t="str">
        <f t="shared" si="1029"/>
        <v xml:space="preserve">Cap.5 Pct.1: Valoarea investitiei brute (Col.5) &gt;= Valoarea investitiei nete (Col.6), pentru Rd.(2 la n) </v>
      </c>
      <c r="AA4433" s="2205">
        <f t="shared" si="1031"/>
        <v>1</v>
      </c>
      <c r="AB4433" s="3036">
        <v>156</v>
      </c>
    </row>
    <row r="4434" spans="1:28" x14ac:dyDescent="0.25">
      <c r="A4434" s="1708">
        <f t="shared" ca="1" si="1032"/>
        <v>0</v>
      </c>
      <c r="B4434" s="1708">
        <f t="shared" si="1033"/>
        <v>10156297</v>
      </c>
      <c r="C4434" s="994">
        <v>156</v>
      </c>
      <c r="D4434" s="1796" t="s">
        <v>447</v>
      </c>
      <c r="E4434" s="994">
        <v>297</v>
      </c>
      <c r="F4434" s="995" t="s">
        <v>3974</v>
      </c>
      <c r="G4434" s="994"/>
      <c r="H4434" s="996" t="s">
        <v>345</v>
      </c>
      <c r="I4434" s="1091" t="s">
        <v>9244</v>
      </c>
      <c r="J4434" s="996"/>
      <c r="K4434" s="999" t="str">
        <f t="shared" si="1030"/>
        <v>Cap.5 Pct.1 Rd.297 Col.6</v>
      </c>
      <c r="L4434" s="1000">
        <f t="shared" si="1026"/>
        <v>0</v>
      </c>
      <c r="M4434" s="1000">
        <f t="shared" si="1027"/>
        <v>0</v>
      </c>
      <c r="N4434" s="1724">
        <f t="shared" si="1028"/>
        <v>0</v>
      </c>
      <c r="O4434" s="1000"/>
      <c r="P4434" s="1000"/>
      <c r="Q4434" s="1000"/>
      <c r="R4434" s="1000"/>
      <c r="S4434" s="1000"/>
      <c r="T4434" s="1000"/>
      <c r="U4434" s="1000"/>
      <c r="V4434" s="1000"/>
      <c r="W4434" s="1000"/>
      <c r="X4434" s="1000"/>
      <c r="Y4434" s="1001"/>
      <c r="Z4434" s="1001" t="str">
        <f t="shared" si="1029"/>
        <v xml:space="preserve">Cap.5 Pct.1: Valoarea investitiei brute (Col.5) &gt;= Valoarea investitiei nete (Col.6), pentru Rd.(2 la n) </v>
      </c>
      <c r="AA4434" s="2205">
        <f t="shared" si="1031"/>
        <v>1</v>
      </c>
      <c r="AB4434" s="3036">
        <v>156</v>
      </c>
    </row>
    <row r="4435" spans="1:28" x14ac:dyDescent="0.25">
      <c r="A4435" s="1708">
        <f t="shared" ca="1" si="1032"/>
        <v>0</v>
      </c>
      <c r="B4435" s="1708">
        <f t="shared" si="1033"/>
        <v>10156298</v>
      </c>
      <c r="C4435" s="994">
        <v>156</v>
      </c>
      <c r="D4435" s="1796" t="s">
        <v>447</v>
      </c>
      <c r="E4435" s="994">
        <v>298</v>
      </c>
      <c r="F4435" s="995" t="s">
        <v>3974</v>
      </c>
      <c r="G4435" s="994"/>
      <c r="H4435" s="996" t="s">
        <v>345</v>
      </c>
      <c r="I4435" s="1091" t="s">
        <v>9245</v>
      </c>
      <c r="J4435" s="996"/>
      <c r="K4435" s="999" t="str">
        <f t="shared" si="1030"/>
        <v>Cap.5 Pct.1 Rd.298 Col.6</v>
      </c>
      <c r="L4435" s="1000">
        <f t="shared" si="1026"/>
        <v>0</v>
      </c>
      <c r="M4435" s="1000">
        <f t="shared" si="1027"/>
        <v>0</v>
      </c>
      <c r="N4435" s="1724">
        <f t="shared" si="1028"/>
        <v>0</v>
      </c>
      <c r="O4435" s="1000"/>
      <c r="P4435" s="1000"/>
      <c r="Q4435" s="1000"/>
      <c r="R4435" s="1000"/>
      <c r="S4435" s="1000"/>
      <c r="T4435" s="1000"/>
      <c r="U4435" s="1000"/>
      <c r="V4435" s="1000"/>
      <c r="W4435" s="1000"/>
      <c r="X4435" s="1000"/>
      <c r="Y4435" s="1001"/>
      <c r="Z4435" s="1001" t="str">
        <f t="shared" si="1029"/>
        <v xml:space="preserve">Cap.5 Pct.1: Valoarea investitiei brute (Col.5) &gt;= Valoarea investitiei nete (Col.6), pentru Rd.(2 la n) </v>
      </c>
      <c r="AA4435" s="2205">
        <f t="shared" si="1031"/>
        <v>1</v>
      </c>
      <c r="AB4435" s="3036">
        <v>156</v>
      </c>
    </row>
    <row r="4436" spans="1:28" x14ac:dyDescent="0.25">
      <c r="A4436" s="1708">
        <f t="shared" ca="1" si="1032"/>
        <v>0</v>
      </c>
      <c r="B4436" s="1708">
        <f t="shared" si="1033"/>
        <v>10156299</v>
      </c>
      <c r="C4436" s="994">
        <v>156</v>
      </c>
      <c r="D4436" s="1796" t="s">
        <v>447</v>
      </c>
      <c r="E4436" s="994">
        <v>299</v>
      </c>
      <c r="F4436" s="995" t="s">
        <v>3974</v>
      </c>
      <c r="G4436" s="994"/>
      <c r="H4436" s="996" t="s">
        <v>345</v>
      </c>
      <c r="I4436" s="1091" t="s">
        <v>9246</v>
      </c>
      <c r="J4436" s="996"/>
      <c r="K4436" s="999" t="str">
        <f t="shared" si="1030"/>
        <v>Cap.5 Pct.1 Rd.299 Col.6</v>
      </c>
      <c r="L4436" s="1000">
        <f t="shared" si="1026"/>
        <v>0</v>
      </c>
      <c r="M4436" s="1000">
        <f t="shared" si="1027"/>
        <v>0</v>
      </c>
      <c r="N4436" s="1724">
        <f t="shared" si="1028"/>
        <v>0</v>
      </c>
      <c r="O4436" s="1000"/>
      <c r="P4436" s="1000"/>
      <c r="Q4436" s="1000"/>
      <c r="R4436" s="1000"/>
      <c r="S4436" s="1000"/>
      <c r="T4436" s="1000"/>
      <c r="U4436" s="1000"/>
      <c r="V4436" s="1000"/>
      <c r="W4436" s="1000"/>
      <c r="X4436" s="1000"/>
      <c r="Y4436" s="1001"/>
      <c r="Z4436" s="1001" t="str">
        <f t="shared" si="1029"/>
        <v xml:space="preserve">Cap.5 Pct.1: Valoarea investitiei brute (Col.5) &gt;= Valoarea investitiei nete (Col.6), pentru Rd.(2 la n) </v>
      </c>
      <c r="AA4436" s="2205">
        <f t="shared" si="1031"/>
        <v>1</v>
      </c>
      <c r="AB4436" s="3036">
        <v>156</v>
      </c>
    </row>
    <row r="4437" spans="1:28" x14ac:dyDescent="0.25">
      <c r="A4437" s="1710">
        <f t="shared" ca="1" si="1032"/>
        <v>0</v>
      </c>
      <c r="B4437" s="1710">
        <f t="shared" si="1033"/>
        <v>10156300</v>
      </c>
      <c r="C4437" s="1007">
        <v>156</v>
      </c>
      <c r="D4437" s="1798" t="s">
        <v>447</v>
      </c>
      <c r="E4437" s="1007">
        <v>300</v>
      </c>
      <c r="F4437" s="1062" t="s">
        <v>3974</v>
      </c>
      <c r="G4437" s="1061"/>
      <c r="H4437" s="1063" t="s">
        <v>345</v>
      </c>
      <c r="I4437" s="1095" t="s">
        <v>9247</v>
      </c>
      <c r="J4437" s="1063"/>
      <c r="K4437" s="1064" t="str">
        <f t="shared" si="1030"/>
        <v>Cap.5 Pct.1 Rd.300 Col.6</v>
      </c>
      <c r="L4437" s="1012">
        <f t="shared" si="1026"/>
        <v>0</v>
      </c>
      <c r="M4437" s="1012">
        <f t="shared" si="1027"/>
        <v>0</v>
      </c>
      <c r="N4437" s="1730">
        <f t="shared" si="1028"/>
        <v>0</v>
      </c>
      <c r="O4437" s="1065"/>
      <c r="P4437" s="1065"/>
      <c r="Q4437" s="1065"/>
      <c r="R4437" s="1065"/>
      <c r="S4437" s="1065"/>
      <c r="T4437" s="1065"/>
      <c r="U4437" s="1065"/>
      <c r="V4437" s="1065"/>
      <c r="W4437" s="1065"/>
      <c r="X4437" s="1065"/>
      <c r="Y4437" s="1066"/>
      <c r="Z4437" s="1066" t="str">
        <f>Z4436</f>
        <v xml:space="preserve">Cap.5 Pct.1: Valoarea investitiei brute (Col.5) &gt;= Valoarea investitiei nete (Col.6), pentru Rd.(2 la n) </v>
      </c>
      <c r="AA4437" s="2205">
        <f t="shared" si="1031"/>
        <v>1</v>
      </c>
      <c r="AB4437" s="3036">
        <v>156</v>
      </c>
    </row>
    <row r="4438" spans="1:28" x14ac:dyDescent="0.25">
      <c r="A4438" s="1708">
        <f t="shared" ca="1" si="1032"/>
        <v>0</v>
      </c>
      <c r="B4438" s="1708">
        <f t="shared" si="1033"/>
        <v>10178002</v>
      </c>
      <c r="C4438" s="994">
        <v>178</v>
      </c>
      <c r="D4438" s="1796" t="s">
        <v>447</v>
      </c>
      <c r="E4438" s="994">
        <v>2</v>
      </c>
      <c r="F4438" s="995" t="s">
        <v>3974</v>
      </c>
      <c r="G4438" s="994" t="s">
        <v>9301</v>
      </c>
      <c r="H4438" s="996" t="s">
        <v>346</v>
      </c>
      <c r="I4438" s="1091" t="str">
        <f t="shared" ref="I4438:I4501" si="1034">"Cap.5 Pct.1 Rd."&amp;E4438&amp;" col.D"</f>
        <v>Cap.5 Pct.1 Rd.2 col.D</v>
      </c>
      <c r="J4438" s="996"/>
      <c r="K4438" s="999" t="str">
        <f t="shared" ref="K4438:K4501" si="1035">"Cap.5 Pct.1 Rd."&amp;E4438&amp;" col.3"</f>
        <v>Cap.5 Pct.1 Rd.2 col.3</v>
      </c>
      <c r="L4438" s="1000">
        <f t="shared" ref="L4438:L4501" si="1036">IF(BH703="",0,BH703)</f>
        <v>0</v>
      </c>
      <c r="M4438" s="1000">
        <f t="shared" ref="M4438:M4501" si="1037">IF(BK703="",0,BK703)</f>
        <v>0</v>
      </c>
      <c r="N4438" s="1724">
        <f>IF(OR(AND(L4438=0,M4438=0),AND(L4438&gt;0,M4438&gt;0)),0,1)</f>
        <v>0</v>
      </c>
      <c r="O4438" s="1000"/>
      <c r="P4438" s="1000"/>
      <c r="Q4438" s="1000"/>
      <c r="R4438" s="1000"/>
      <c r="S4438" s="1000"/>
      <c r="T4438" s="1000"/>
      <c r="U4438" s="1000"/>
      <c r="V4438" s="1000"/>
      <c r="W4438" s="1000"/>
      <c r="X4438" s="1000"/>
      <c r="Y4438" s="1001"/>
      <c r="Z4438" s="1343" t="s">
        <v>11002</v>
      </c>
      <c r="AA4438" s="2205">
        <f t="shared" si="1031"/>
        <v>1</v>
      </c>
      <c r="AB4438" s="3036">
        <v>178</v>
      </c>
    </row>
    <row r="4439" spans="1:28" x14ac:dyDescent="0.25">
      <c r="A4439" s="1708">
        <f t="shared" ca="1" si="1032"/>
        <v>0</v>
      </c>
      <c r="B4439" s="1708">
        <f t="shared" si="1033"/>
        <v>10178003</v>
      </c>
      <c r="C4439" s="994">
        <v>178</v>
      </c>
      <c r="D4439" s="1796" t="s">
        <v>447</v>
      </c>
      <c r="E4439" s="994">
        <v>3</v>
      </c>
      <c r="F4439" s="995" t="s">
        <v>3974</v>
      </c>
      <c r="G4439" s="994"/>
      <c r="H4439" s="996" t="s">
        <v>346</v>
      </c>
      <c r="I4439" s="1091" t="str">
        <f t="shared" si="1034"/>
        <v>Cap.5 Pct.1 Rd.3 col.D</v>
      </c>
      <c r="J4439" s="996"/>
      <c r="K4439" s="999" t="str">
        <f t="shared" si="1035"/>
        <v>Cap.5 Pct.1 Rd.3 col.3</v>
      </c>
      <c r="L4439" s="1000">
        <f t="shared" si="1036"/>
        <v>0</v>
      </c>
      <c r="M4439" s="1000">
        <f t="shared" si="1037"/>
        <v>0</v>
      </c>
      <c r="N4439" s="1724">
        <f t="shared" ref="N4439:N4502" si="1038">IF(OR(AND(L4439=0,M4439=0),AND(L4439&gt;0,M4439&gt;0)),0,1)</f>
        <v>0</v>
      </c>
      <c r="O4439" s="1000"/>
      <c r="P4439" s="1000"/>
      <c r="Q4439" s="1000"/>
      <c r="R4439" s="1000"/>
      <c r="S4439" s="1000"/>
      <c r="T4439" s="1000"/>
      <c r="U4439" s="1000"/>
      <c r="V4439" s="1000"/>
      <c r="W4439" s="1000"/>
      <c r="X4439" s="1000"/>
      <c r="Y4439" s="1001"/>
      <c r="Z4439" s="1001" t="str">
        <f>Z4438</f>
        <v xml:space="preserve">Cap.5 Pct.1:  Daca Codul CAEN (Col.D) &gt; 0, atunci Nr. mediu de salariati (Col.3) &gt; 0, pentru Rd.(2 la n). </v>
      </c>
      <c r="AA4439" s="2205">
        <f t="shared" si="1031"/>
        <v>1</v>
      </c>
      <c r="AB4439" s="3036">
        <v>178</v>
      </c>
    </row>
    <row r="4440" spans="1:28" x14ac:dyDescent="0.25">
      <c r="A4440" s="1708">
        <f t="shared" ca="1" si="1032"/>
        <v>0</v>
      </c>
      <c r="B4440" s="1708">
        <f t="shared" si="1033"/>
        <v>10178004</v>
      </c>
      <c r="C4440" s="994">
        <v>178</v>
      </c>
      <c r="D4440" s="1796" t="s">
        <v>447</v>
      </c>
      <c r="E4440" s="994">
        <v>4</v>
      </c>
      <c r="F4440" s="995" t="s">
        <v>3974</v>
      </c>
      <c r="G4440" s="994"/>
      <c r="H4440" s="996" t="s">
        <v>346</v>
      </c>
      <c r="I4440" s="1091" t="str">
        <f t="shared" si="1034"/>
        <v>Cap.5 Pct.1 Rd.4 col.D</v>
      </c>
      <c r="J4440" s="996"/>
      <c r="K4440" s="999" t="str">
        <f t="shared" si="1035"/>
        <v>Cap.5 Pct.1 Rd.4 col.3</v>
      </c>
      <c r="L4440" s="1000">
        <f t="shared" si="1036"/>
        <v>0</v>
      </c>
      <c r="M4440" s="1000">
        <f t="shared" si="1037"/>
        <v>0</v>
      </c>
      <c r="N4440" s="1724">
        <f t="shared" si="1038"/>
        <v>0</v>
      </c>
      <c r="O4440" s="1000"/>
      <c r="P4440" s="1000"/>
      <c r="Q4440" s="1000"/>
      <c r="R4440" s="1000"/>
      <c r="S4440" s="1000"/>
      <c r="T4440" s="1000"/>
      <c r="U4440" s="1000"/>
      <c r="V4440" s="1000"/>
      <c r="W4440" s="1000"/>
      <c r="X4440" s="1000"/>
      <c r="Y4440" s="1001"/>
      <c r="Z4440" s="1001" t="str">
        <f t="shared" ref="Z4440:Z4503" si="1039">Z4439</f>
        <v xml:space="preserve">Cap.5 Pct.1:  Daca Codul CAEN (Col.D) &gt; 0, atunci Nr. mediu de salariati (Col.3) &gt; 0, pentru Rd.(2 la n). </v>
      </c>
      <c r="AA4440" s="2205">
        <f t="shared" si="1031"/>
        <v>1</v>
      </c>
      <c r="AB4440" s="3036">
        <v>178</v>
      </c>
    </row>
    <row r="4441" spans="1:28" x14ac:dyDescent="0.25">
      <c r="A4441" s="1708">
        <f t="shared" ca="1" si="1032"/>
        <v>0</v>
      </c>
      <c r="B4441" s="1708">
        <f t="shared" si="1033"/>
        <v>10178005</v>
      </c>
      <c r="C4441" s="994">
        <v>178</v>
      </c>
      <c r="D4441" s="1796" t="s">
        <v>447</v>
      </c>
      <c r="E4441" s="994">
        <v>5</v>
      </c>
      <c r="F4441" s="995" t="s">
        <v>3974</v>
      </c>
      <c r="G4441" s="994"/>
      <c r="H4441" s="996" t="s">
        <v>346</v>
      </c>
      <c r="I4441" s="1091" t="str">
        <f t="shared" si="1034"/>
        <v>Cap.5 Pct.1 Rd.5 col.D</v>
      </c>
      <c r="J4441" s="996"/>
      <c r="K4441" s="999" t="str">
        <f t="shared" si="1035"/>
        <v>Cap.5 Pct.1 Rd.5 col.3</v>
      </c>
      <c r="L4441" s="1000">
        <f t="shared" si="1036"/>
        <v>0</v>
      </c>
      <c r="M4441" s="1000">
        <f t="shared" si="1037"/>
        <v>0</v>
      </c>
      <c r="N4441" s="1724">
        <f t="shared" si="1038"/>
        <v>0</v>
      </c>
      <c r="O4441" s="1000"/>
      <c r="P4441" s="1000"/>
      <c r="Q4441" s="1000"/>
      <c r="R4441" s="1000"/>
      <c r="S4441" s="1000"/>
      <c r="T4441" s="1000"/>
      <c r="U4441" s="1000"/>
      <c r="V4441" s="1000"/>
      <c r="W4441" s="1000"/>
      <c r="X4441" s="1000"/>
      <c r="Y4441" s="1001"/>
      <c r="Z4441" s="1001" t="str">
        <f t="shared" si="1039"/>
        <v xml:space="preserve">Cap.5 Pct.1:  Daca Codul CAEN (Col.D) &gt; 0, atunci Nr. mediu de salariati (Col.3) &gt; 0, pentru Rd.(2 la n). </v>
      </c>
      <c r="AA4441" s="2205">
        <f t="shared" si="1031"/>
        <v>1</v>
      </c>
      <c r="AB4441" s="3036">
        <v>178</v>
      </c>
    </row>
    <row r="4442" spans="1:28" x14ac:dyDescent="0.25">
      <c r="A4442" s="1708">
        <f t="shared" ca="1" si="1032"/>
        <v>0</v>
      </c>
      <c r="B4442" s="1708">
        <f t="shared" si="1033"/>
        <v>10178006</v>
      </c>
      <c r="C4442" s="994">
        <v>178</v>
      </c>
      <c r="D4442" s="1796" t="s">
        <v>447</v>
      </c>
      <c r="E4442" s="994">
        <v>6</v>
      </c>
      <c r="F4442" s="995" t="s">
        <v>3974</v>
      </c>
      <c r="G4442" s="994"/>
      <c r="H4442" s="996" t="s">
        <v>346</v>
      </c>
      <c r="I4442" s="1091" t="str">
        <f t="shared" si="1034"/>
        <v>Cap.5 Pct.1 Rd.6 col.D</v>
      </c>
      <c r="J4442" s="996"/>
      <c r="K4442" s="999" t="str">
        <f t="shared" si="1035"/>
        <v>Cap.5 Pct.1 Rd.6 col.3</v>
      </c>
      <c r="L4442" s="1000">
        <f t="shared" si="1036"/>
        <v>0</v>
      </c>
      <c r="M4442" s="1000">
        <f t="shared" si="1037"/>
        <v>0</v>
      </c>
      <c r="N4442" s="1724">
        <f t="shared" si="1038"/>
        <v>0</v>
      </c>
      <c r="O4442" s="1000"/>
      <c r="P4442" s="1000"/>
      <c r="Q4442" s="1000"/>
      <c r="R4442" s="1000"/>
      <c r="S4442" s="1000"/>
      <c r="T4442" s="1000"/>
      <c r="U4442" s="1000"/>
      <c r="V4442" s="1000"/>
      <c r="W4442" s="1000"/>
      <c r="X4442" s="1000"/>
      <c r="Y4442" s="1001"/>
      <c r="Z4442" s="1001" t="str">
        <f t="shared" si="1039"/>
        <v xml:space="preserve">Cap.5 Pct.1:  Daca Codul CAEN (Col.D) &gt; 0, atunci Nr. mediu de salariati (Col.3) &gt; 0, pentru Rd.(2 la n). </v>
      </c>
      <c r="AA4442" s="2205">
        <f t="shared" si="1031"/>
        <v>1</v>
      </c>
      <c r="AB4442" s="3036">
        <v>178</v>
      </c>
    </row>
    <row r="4443" spans="1:28" x14ac:dyDescent="0.25">
      <c r="A4443" s="1708">
        <f t="shared" ca="1" si="1032"/>
        <v>0</v>
      </c>
      <c r="B4443" s="1708">
        <f t="shared" si="1033"/>
        <v>10178007</v>
      </c>
      <c r="C4443" s="994">
        <v>178</v>
      </c>
      <c r="D4443" s="1796" t="s">
        <v>447</v>
      </c>
      <c r="E4443" s="994">
        <v>7</v>
      </c>
      <c r="F4443" s="995" t="s">
        <v>3974</v>
      </c>
      <c r="G4443" s="994"/>
      <c r="H4443" s="996" t="s">
        <v>346</v>
      </c>
      <c r="I4443" s="1091" t="str">
        <f t="shared" si="1034"/>
        <v>Cap.5 Pct.1 Rd.7 col.D</v>
      </c>
      <c r="J4443" s="996"/>
      <c r="K4443" s="999" t="str">
        <f t="shared" si="1035"/>
        <v>Cap.5 Pct.1 Rd.7 col.3</v>
      </c>
      <c r="L4443" s="1000">
        <f t="shared" si="1036"/>
        <v>0</v>
      </c>
      <c r="M4443" s="1000">
        <f t="shared" si="1037"/>
        <v>0</v>
      </c>
      <c r="N4443" s="1724">
        <f t="shared" si="1038"/>
        <v>0</v>
      </c>
      <c r="O4443" s="1000"/>
      <c r="P4443" s="1000"/>
      <c r="Q4443" s="1000"/>
      <c r="R4443" s="1000"/>
      <c r="S4443" s="1000"/>
      <c r="T4443" s="1000"/>
      <c r="U4443" s="1000"/>
      <c r="V4443" s="1000"/>
      <c r="W4443" s="1000"/>
      <c r="X4443" s="1000"/>
      <c r="Y4443" s="1001"/>
      <c r="Z4443" s="1001" t="str">
        <f t="shared" si="1039"/>
        <v xml:space="preserve">Cap.5 Pct.1:  Daca Codul CAEN (Col.D) &gt; 0, atunci Nr. mediu de salariati (Col.3) &gt; 0, pentru Rd.(2 la n). </v>
      </c>
      <c r="AA4443" s="2205">
        <f t="shared" si="1031"/>
        <v>1</v>
      </c>
      <c r="AB4443" s="3036">
        <v>178</v>
      </c>
    </row>
    <row r="4444" spans="1:28" x14ac:dyDescent="0.25">
      <c r="A4444" s="1708">
        <f t="shared" ca="1" si="1032"/>
        <v>0</v>
      </c>
      <c r="B4444" s="1708">
        <f t="shared" si="1033"/>
        <v>10178008</v>
      </c>
      <c r="C4444" s="994">
        <v>178</v>
      </c>
      <c r="D4444" s="1796" t="s">
        <v>447</v>
      </c>
      <c r="E4444" s="994">
        <v>8</v>
      </c>
      <c r="F4444" s="995" t="s">
        <v>3974</v>
      </c>
      <c r="G4444" s="994"/>
      <c r="H4444" s="996" t="s">
        <v>346</v>
      </c>
      <c r="I4444" s="1091" t="str">
        <f t="shared" si="1034"/>
        <v>Cap.5 Pct.1 Rd.8 col.D</v>
      </c>
      <c r="J4444" s="996"/>
      <c r="K4444" s="999" t="str">
        <f t="shared" si="1035"/>
        <v>Cap.5 Pct.1 Rd.8 col.3</v>
      </c>
      <c r="L4444" s="1000">
        <f t="shared" si="1036"/>
        <v>0</v>
      </c>
      <c r="M4444" s="1000">
        <f t="shared" si="1037"/>
        <v>0</v>
      </c>
      <c r="N4444" s="1724">
        <f t="shared" si="1038"/>
        <v>0</v>
      </c>
      <c r="O4444" s="1000"/>
      <c r="P4444" s="1000"/>
      <c r="Q4444" s="1000"/>
      <c r="R4444" s="1000"/>
      <c r="S4444" s="1000"/>
      <c r="T4444" s="1000"/>
      <c r="U4444" s="1000"/>
      <c r="V4444" s="1000"/>
      <c r="W4444" s="1000"/>
      <c r="X4444" s="1000"/>
      <c r="Y4444" s="1001"/>
      <c r="Z4444" s="1001" t="str">
        <f t="shared" si="1039"/>
        <v xml:space="preserve">Cap.5 Pct.1:  Daca Codul CAEN (Col.D) &gt; 0, atunci Nr. mediu de salariati (Col.3) &gt; 0, pentru Rd.(2 la n). </v>
      </c>
      <c r="AA4444" s="2205">
        <f t="shared" si="1031"/>
        <v>1</v>
      </c>
      <c r="AB4444" s="3036">
        <v>178</v>
      </c>
    </row>
    <row r="4445" spans="1:28" x14ac:dyDescent="0.25">
      <c r="A4445" s="1708">
        <f t="shared" ca="1" si="1032"/>
        <v>0</v>
      </c>
      <c r="B4445" s="1708">
        <f t="shared" si="1033"/>
        <v>10178009</v>
      </c>
      <c r="C4445" s="994">
        <v>178</v>
      </c>
      <c r="D4445" s="1796" t="s">
        <v>447</v>
      </c>
      <c r="E4445" s="994">
        <v>9</v>
      </c>
      <c r="F4445" s="995" t="s">
        <v>3974</v>
      </c>
      <c r="G4445" s="994"/>
      <c r="H4445" s="996" t="s">
        <v>346</v>
      </c>
      <c r="I4445" s="1091" t="str">
        <f t="shared" si="1034"/>
        <v>Cap.5 Pct.1 Rd.9 col.D</v>
      </c>
      <c r="J4445" s="996"/>
      <c r="K4445" s="999" t="str">
        <f t="shared" si="1035"/>
        <v>Cap.5 Pct.1 Rd.9 col.3</v>
      </c>
      <c r="L4445" s="1000">
        <f t="shared" si="1036"/>
        <v>0</v>
      </c>
      <c r="M4445" s="1000">
        <f t="shared" si="1037"/>
        <v>0</v>
      </c>
      <c r="N4445" s="1724">
        <f t="shared" si="1038"/>
        <v>0</v>
      </c>
      <c r="O4445" s="1000"/>
      <c r="P4445" s="1000"/>
      <c r="Q4445" s="1000"/>
      <c r="R4445" s="1000"/>
      <c r="S4445" s="1000"/>
      <c r="T4445" s="1000"/>
      <c r="U4445" s="1000"/>
      <c r="V4445" s="1000"/>
      <c r="W4445" s="1000"/>
      <c r="X4445" s="1000"/>
      <c r="Y4445" s="1001"/>
      <c r="Z4445" s="1001" t="str">
        <f t="shared" si="1039"/>
        <v xml:space="preserve">Cap.5 Pct.1:  Daca Codul CAEN (Col.D) &gt; 0, atunci Nr. mediu de salariati (Col.3) &gt; 0, pentru Rd.(2 la n). </v>
      </c>
      <c r="AA4445" s="2205">
        <f t="shared" si="1031"/>
        <v>1</v>
      </c>
      <c r="AB4445" s="3036">
        <v>178</v>
      </c>
    </row>
    <row r="4446" spans="1:28" x14ac:dyDescent="0.25">
      <c r="A4446" s="1708">
        <f t="shared" ca="1" si="1032"/>
        <v>0</v>
      </c>
      <c r="B4446" s="1708">
        <f t="shared" si="1033"/>
        <v>10178010</v>
      </c>
      <c r="C4446" s="994">
        <v>178</v>
      </c>
      <c r="D4446" s="1796" t="s">
        <v>447</v>
      </c>
      <c r="E4446" s="994">
        <v>10</v>
      </c>
      <c r="F4446" s="995" t="s">
        <v>3974</v>
      </c>
      <c r="G4446" s="994"/>
      <c r="H4446" s="996" t="s">
        <v>346</v>
      </c>
      <c r="I4446" s="1091" t="str">
        <f t="shared" si="1034"/>
        <v>Cap.5 Pct.1 Rd.10 col.D</v>
      </c>
      <c r="J4446" s="996"/>
      <c r="K4446" s="999" t="str">
        <f t="shared" si="1035"/>
        <v>Cap.5 Pct.1 Rd.10 col.3</v>
      </c>
      <c r="L4446" s="1000">
        <f t="shared" si="1036"/>
        <v>0</v>
      </c>
      <c r="M4446" s="1000">
        <f t="shared" si="1037"/>
        <v>0</v>
      </c>
      <c r="N4446" s="1724">
        <f t="shared" si="1038"/>
        <v>0</v>
      </c>
      <c r="O4446" s="1000"/>
      <c r="P4446" s="1000"/>
      <c r="Q4446" s="1000"/>
      <c r="R4446" s="1000"/>
      <c r="S4446" s="1000"/>
      <c r="T4446" s="1000"/>
      <c r="U4446" s="1000"/>
      <c r="V4446" s="1000"/>
      <c r="W4446" s="1000"/>
      <c r="X4446" s="1000"/>
      <c r="Y4446" s="1001"/>
      <c r="Z4446" s="1001" t="str">
        <f t="shared" si="1039"/>
        <v xml:space="preserve">Cap.5 Pct.1:  Daca Codul CAEN (Col.D) &gt; 0, atunci Nr. mediu de salariati (Col.3) &gt; 0, pentru Rd.(2 la n). </v>
      </c>
      <c r="AA4446" s="2205">
        <f t="shared" si="1031"/>
        <v>1</v>
      </c>
      <c r="AB4446" s="3036">
        <v>178</v>
      </c>
    </row>
    <row r="4447" spans="1:28" x14ac:dyDescent="0.25">
      <c r="A4447" s="1708">
        <f t="shared" ca="1" si="1032"/>
        <v>0</v>
      </c>
      <c r="B4447" s="1708">
        <f t="shared" si="1033"/>
        <v>10178011</v>
      </c>
      <c r="C4447" s="994">
        <v>178</v>
      </c>
      <c r="D4447" s="1796" t="s">
        <v>447</v>
      </c>
      <c r="E4447" s="994">
        <v>11</v>
      </c>
      <c r="F4447" s="995" t="s">
        <v>3974</v>
      </c>
      <c r="G4447" s="994"/>
      <c r="H4447" s="996" t="s">
        <v>346</v>
      </c>
      <c r="I4447" s="1091" t="str">
        <f t="shared" si="1034"/>
        <v>Cap.5 Pct.1 Rd.11 col.D</v>
      </c>
      <c r="J4447" s="996"/>
      <c r="K4447" s="999" t="str">
        <f t="shared" si="1035"/>
        <v>Cap.5 Pct.1 Rd.11 col.3</v>
      </c>
      <c r="L4447" s="1000">
        <f t="shared" si="1036"/>
        <v>0</v>
      </c>
      <c r="M4447" s="1000">
        <f t="shared" si="1037"/>
        <v>0</v>
      </c>
      <c r="N4447" s="1724">
        <f t="shared" si="1038"/>
        <v>0</v>
      </c>
      <c r="O4447" s="1000"/>
      <c r="P4447" s="1000"/>
      <c r="Q4447" s="1000"/>
      <c r="R4447" s="1000"/>
      <c r="S4447" s="1000"/>
      <c r="T4447" s="1000"/>
      <c r="U4447" s="1000"/>
      <c r="V4447" s="1000"/>
      <c r="W4447" s="1000"/>
      <c r="X4447" s="1000"/>
      <c r="Y4447" s="1001"/>
      <c r="Z4447" s="1001" t="str">
        <f t="shared" si="1039"/>
        <v xml:space="preserve">Cap.5 Pct.1:  Daca Codul CAEN (Col.D) &gt; 0, atunci Nr. mediu de salariati (Col.3) &gt; 0, pentru Rd.(2 la n). </v>
      </c>
      <c r="AA4447" s="2205">
        <f t="shared" si="1031"/>
        <v>1</v>
      </c>
      <c r="AB4447" s="3036">
        <v>178</v>
      </c>
    </row>
    <row r="4448" spans="1:28" x14ac:dyDescent="0.25">
      <c r="A4448" s="1708">
        <f t="shared" ca="1" si="1032"/>
        <v>0</v>
      </c>
      <c r="B4448" s="1708">
        <f t="shared" si="1033"/>
        <v>10178012</v>
      </c>
      <c r="C4448" s="994">
        <v>178</v>
      </c>
      <c r="D4448" s="1796" t="s">
        <v>447</v>
      </c>
      <c r="E4448" s="994">
        <v>12</v>
      </c>
      <c r="F4448" s="995" t="s">
        <v>3974</v>
      </c>
      <c r="G4448" s="994"/>
      <c r="H4448" s="996" t="s">
        <v>346</v>
      </c>
      <c r="I4448" s="1091" t="str">
        <f t="shared" si="1034"/>
        <v>Cap.5 Pct.1 Rd.12 col.D</v>
      </c>
      <c r="J4448" s="996"/>
      <c r="K4448" s="999" t="str">
        <f t="shared" si="1035"/>
        <v>Cap.5 Pct.1 Rd.12 col.3</v>
      </c>
      <c r="L4448" s="1000">
        <f t="shared" si="1036"/>
        <v>0</v>
      </c>
      <c r="M4448" s="1000">
        <f t="shared" si="1037"/>
        <v>0</v>
      </c>
      <c r="N4448" s="1724">
        <f t="shared" si="1038"/>
        <v>0</v>
      </c>
      <c r="O4448" s="1000"/>
      <c r="P4448" s="1000"/>
      <c r="Q4448" s="1000"/>
      <c r="R4448" s="1000"/>
      <c r="S4448" s="1000"/>
      <c r="T4448" s="1000"/>
      <c r="U4448" s="1000"/>
      <c r="V4448" s="1000"/>
      <c r="W4448" s="1000"/>
      <c r="X4448" s="1000"/>
      <c r="Y4448" s="1001"/>
      <c r="Z4448" s="1001" t="str">
        <f t="shared" si="1039"/>
        <v xml:space="preserve">Cap.5 Pct.1:  Daca Codul CAEN (Col.D) &gt; 0, atunci Nr. mediu de salariati (Col.3) &gt; 0, pentru Rd.(2 la n). </v>
      </c>
      <c r="AA4448" s="2205">
        <f t="shared" si="1031"/>
        <v>1</v>
      </c>
      <c r="AB4448" s="3036">
        <v>178</v>
      </c>
    </row>
    <row r="4449" spans="1:28" x14ac:dyDescent="0.25">
      <c r="A4449" s="1708">
        <f t="shared" ca="1" si="1032"/>
        <v>0</v>
      </c>
      <c r="B4449" s="1708">
        <f t="shared" si="1033"/>
        <v>10178013</v>
      </c>
      <c r="C4449" s="994">
        <v>178</v>
      </c>
      <c r="D4449" s="1796" t="s">
        <v>447</v>
      </c>
      <c r="E4449" s="994">
        <v>13</v>
      </c>
      <c r="F4449" s="995" t="s">
        <v>3974</v>
      </c>
      <c r="G4449" s="994"/>
      <c r="H4449" s="996" t="s">
        <v>346</v>
      </c>
      <c r="I4449" s="1091" t="str">
        <f t="shared" si="1034"/>
        <v>Cap.5 Pct.1 Rd.13 col.D</v>
      </c>
      <c r="J4449" s="996"/>
      <c r="K4449" s="999" t="str">
        <f t="shared" si="1035"/>
        <v>Cap.5 Pct.1 Rd.13 col.3</v>
      </c>
      <c r="L4449" s="1000">
        <f t="shared" si="1036"/>
        <v>0</v>
      </c>
      <c r="M4449" s="1000">
        <f t="shared" si="1037"/>
        <v>0</v>
      </c>
      <c r="N4449" s="1724">
        <f t="shared" si="1038"/>
        <v>0</v>
      </c>
      <c r="O4449" s="1000"/>
      <c r="P4449" s="1000"/>
      <c r="Q4449" s="1000"/>
      <c r="R4449" s="1000"/>
      <c r="S4449" s="1000"/>
      <c r="T4449" s="1000"/>
      <c r="U4449" s="1000"/>
      <c r="V4449" s="1000"/>
      <c r="W4449" s="1000"/>
      <c r="X4449" s="1000"/>
      <c r="Y4449" s="1001"/>
      <c r="Z4449" s="1001" t="str">
        <f t="shared" si="1039"/>
        <v xml:space="preserve">Cap.5 Pct.1:  Daca Codul CAEN (Col.D) &gt; 0, atunci Nr. mediu de salariati (Col.3) &gt; 0, pentru Rd.(2 la n). </v>
      </c>
      <c r="AA4449" s="2205">
        <f t="shared" si="1031"/>
        <v>1</v>
      </c>
      <c r="AB4449" s="3036">
        <v>178</v>
      </c>
    </row>
    <row r="4450" spans="1:28" x14ac:dyDescent="0.25">
      <c r="A4450" s="1708">
        <f t="shared" ca="1" si="1032"/>
        <v>0</v>
      </c>
      <c r="B4450" s="1708">
        <f t="shared" si="1033"/>
        <v>10178014</v>
      </c>
      <c r="C4450" s="994">
        <v>178</v>
      </c>
      <c r="D4450" s="1796" t="s">
        <v>447</v>
      </c>
      <c r="E4450" s="994">
        <v>14</v>
      </c>
      <c r="F4450" s="995" t="s">
        <v>3974</v>
      </c>
      <c r="G4450" s="994"/>
      <c r="H4450" s="996" t="s">
        <v>346</v>
      </c>
      <c r="I4450" s="1091" t="str">
        <f t="shared" si="1034"/>
        <v>Cap.5 Pct.1 Rd.14 col.D</v>
      </c>
      <c r="J4450" s="996"/>
      <c r="K4450" s="999" t="str">
        <f t="shared" si="1035"/>
        <v>Cap.5 Pct.1 Rd.14 col.3</v>
      </c>
      <c r="L4450" s="1000">
        <f t="shared" si="1036"/>
        <v>0</v>
      </c>
      <c r="M4450" s="1000">
        <f t="shared" si="1037"/>
        <v>0</v>
      </c>
      <c r="N4450" s="1724">
        <f t="shared" si="1038"/>
        <v>0</v>
      </c>
      <c r="O4450" s="1000"/>
      <c r="P4450" s="1000"/>
      <c r="Q4450" s="1000"/>
      <c r="R4450" s="1000"/>
      <c r="S4450" s="1000"/>
      <c r="T4450" s="1000"/>
      <c r="U4450" s="1000"/>
      <c r="V4450" s="1000"/>
      <c r="W4450" s="1000"/>
      <c r="X4450" s="1000"/>
      <c r="Y4450" s="1001"/>
      <c r="Z4450" s="1001" t="str">
        <f t="shared" si="1039"/>
        <v xml:space="preserve">Cap.5 Pct.1:  Daca Codul CAEN (Col.D) &gt; 0, atunci Nr. mediu de salariati (Col.3) &gt; 0, pentru Rd.(2 la n). </v>
      </c>
      <c r="AA4450" s="2205">
        <f t="shared" si="1031"/>
        <v>1</v>
      </c>
      <c r="AB4450" s="3036">
        <v>178</v>
      </c>
    </row>
    <row r="4451" spans="1:28" x14ac:dyDescent="0.25">
      <c r="A4451" s="1708">
        <f t="shared" ca="1" si="1032"/>
        <v>0</v>
      </c>
      <c r="B4451" s="1708">
        <f t="shared" si="1033"/>
        <v>10178015</v>
      </c>
      <c r="C4451" s="994">
        <v>178</v>
      </c>
      <c r="D4451" s="1796" t="s">
        <v>447</v>
      </c>
      <c r="E4451" s="994">
        <v>15</v>
      </c>
      <c r="F4451" s="995" t="s">
        <v>3974</v>
      </c>
      <c r="G4451" s="994"/>
      <c r="H4451" s="996" t="s">
        <v>346</v>
      </c>
      <c r="I4451" s="1091" t="str">
        <f t="shared" si="1034"/>
        <v>Cap.5 Pct.1 Rd.15 col.D</v>
      </c>
      <c r="J4451" s="996"/>
      <c r="K4451" s="999" t="str">
        <f t="shared" si="1035"/>
        <v>Cap.5 Pct.1 Rd.15 col.3</v>
      </c>
      <c r="L4451" s="1000">
        <f t="shared" si="1036"/>
        <v>0</v>
      </c>
      <c r="M4451" s="1000">
        <f t="shared" si="1037"/>
        <v>0</v>
      </c>
      <c r="N4451" s="1724">
        <f t="shared" si="1038"/>
        <v>0</v>
      </c>
      <c r="O4451" s="1000"/>
      <c r="P4451" s="1000"/>
      <c r="Q4451" s="1000"/>
      <c r="R4451" s="1000"/>
      <c r="S4451" s="1000"/>
      <c r="T4451" s="1000"/>
      <c r="U4451" s="1000"/>
      <c r="V4451" s="1000"/>
      <c r="W4451" s="1000"/>
      <c r="X4451" s="1000"/>
      <c r="Y4451" s="1001"/>
      <c r="Z4451" s="1001" t="str">
        <f t="shared" si="1039"/>
        <v xml:space="preserve">Cap.5 Pct.1:  Daca Codul CAEN (Col.D) &gt; 0, atunci Nr. mediu de salariati (Col.3) &gt; 0, pentru Rd.(2 la n). </v>
      </c>
      <c r="AA4451" s="2205">
        <f t="shared" si="1031"/>
        <v>1</v>
      </c>
      <c r="AB4451" s="3036">
        <v>178</v>
      </c>
    </row>
    <row r="4452" spans="1:28" x14ac:dyDescent="0.25">
      <c r="A4452" s="1708">
        <f t="shared" ca="1" si="1032"/>
        <v>0</v>
      </c>
      <c r="B4452" s="1708">
        <f t="shared" si="1033"/>
        <v>10178016</v>
      </c>
      <c r="C4452" s="994">
        <v>178</v>
      </c>
      <c r="D4452" s="1796" t="s">
        <v>447</v>
      </c>
      <c r="E4452" s="994">
        <v>16</v>
      </c>
      <c r="F4452" s="995" t="s">
        <v>3974</v>
      </c>
      <c r="G4452" s="994"/>
      <c r="H4452" s="996" t="s">
        <v>346</v>
      </c>
      <c r="I4452" s="1091" t="str">
        <f t="shared" si="1034"/>
        <v>Cap.5 Pct.1 Rd.16 col.D</v>
      </c>
      <c r="J4452" s="996"/>
      <c r="K4452" s="999" t="str">
        <f t="shared" si="1035"/>
        <v>Cap.5 Pct.1 Rd.16 col.3</v>
      </c>
      <c r="L4452" s="1000">
        <f t="shared" si="1036"/>
        <v>0</v>
      </c>
      <c r="M4452" s="1000">
        <f t="shared" si="1037"/>
        <v>0</v>
      </c>
      <c r="N4452" s="1724">
        <f t="shared" si="1038"/>
        <v>0</v>
      </c>
      <c r="O4452" s="1000"/>
      <c r="P4452" s="1000"/>
      <c r="Q4452" s="1000"/>
      <c r="R4452" s="1000"/>
      <c r="S4452" s="1000"/>
      <c r="T4452" s="1000"/>
      <c r="U4452" s="1000"/>
      <c r="V4452" s="1000"/>
      <c r="W4452" s="1000"/>
      <c r="X4452" s="1000"/>
      <c r="Y4452" s="1001"/>
      <c r="Z4452" s="1001" t="str">
        <f t="shared" si="1039"/>
        <v xml:space="preserve">Cap.5 Pct.1:  Daca Codul CAEN (Col.D) &gt; 0, atunci Nr. mediu de salariati (Col.3) &gt; 0, pentru Rd.(2 la n). </v>
      </c>
      <c r="AA4452" s="2205">
        <f t="shared" si="1031"/>
        <v>1</v>
      </c>
      <c r="AB4452" s="3036">
        <v>178</v>
      </c>
    </row>
    <row r="4453" spans="1:28" x14ac:dyDescent="0.25">
      <c r="A4453" s="1708">
        <f t="shared" ca="1" si="1032"/>
        <v>0</v>
      </c>
      <c r="B4453" s="1708">
        <f t="shared" si="1033"/>
        <v>10178017</v>
      </c>
      <c r="C4453" s="994">
        <v>178</v>
      </c>
      <c r="D4453" s="1796" t="s">
        <v>447</v>
      </c>
      <c r="E4453" s="994">
        <v>17</v>
      </c>
      <c r="F4453" s="995" t="s">
        <v>3974</v>
      </c>
      <c r="G4453" s="994"/>
      <c r="H4453" s="996" t="s">
        <v>346</v>
      </c>
      <c r="I4453" s="1091" t="str">
        <f t="shared" si="1034"/>
        <v>Cap.5 Pct.1 Rd.17 col.D</v>
      </c>
      <c r="J4453" s="996"/>
      <c r="K4453" s="999" t="str">
        <f t="shared" si="1035"/>
        <v>Cap.5 Pct.1 Rd.17 col.3</v>
      </c>
      <c r="L4453" s="1000">
        <f t="shared" si="1036"/>
        <v>0</v>
      </c>
      <c r="M4453" s="1000">
        <f t="shared" si="1037"/>
        <v>0</v>
      </c>
      <c r="N4453" s="1724">
        <f t="shared" si="1038"/>
        <v>0</v>
      </c>
      <c r="O4453" s="1000"/>
      <c r="P4453" s="1000"/>
      <c r="Q4453" s="1000"/>
      <c r="R4453" s="1000"/>
      <c r="S4453" s="1000"/>
      <c r="T4453" s="1000"/>
      <c r="U4453" s="1000"/>
      <c r="V4453" s="1000"/>
      <c r="W4453" s="1000"/>
      <c r="X4453" s="1000"/>
      <c r="Y4453" s="1001"/>
      <c r="Z4453" s="1001" t="str">
        <f t="shared" si="1039"/>
        <v xml:space="preserve">Cap.5 Pct.1:  Daca Codul CAEN (Col.D) &gt; 0, atunci Nr. mediu de salariati (Col.3) &gt; 0, pentru Rd.(2 la n). </v>
      </c>
      <c r="AA4453" s="2205">
        <f t="shared" si="1031"/>
        <v>1</v>
      </c>
      <c r="AB4453" s="3036">
        <v>178</v>
      </c>
    </row>
    <row r="4454" spans="1:28" x14ac:dyDescent="0.25">
      <c r="A4454" s="1708">
        <f t="shared" ca="1" si="1032"/>
        <v>0</v>
      </c>
      <c r="B4454" s="1708">
        <f t="shared" si="1033"/>
        <v>10178018</v>
      </c>
      <c r="C4454" s="994">
        <v>178</v>
      </c>
      <c r="D4454" s="1796" t="s">
        <v>447</v>
      </c>
      <c r="E4454" s="994">
        <v>18</v>
      </c>
      <c r="F4454" s="995" t="s">
        <v>3974</v>
      </c>
      <c r="G4454" s="994"/>
      <c r="H4454" s="996" t="s">
        <v>346</v>
      </c>
      <c r="I4454" s="1091" t="str">
        <f t="shared" si="1034"/>
        <v>Cap.5 Pct.1 Rd.18 col.D</v>
      </c>
      <c r="J4454" s="996"/>
      <c r="K4454" s="999" t="str">
        <f t="shared" si="1035"/>
        <v>Cap.5 Pct.1 Rd.18 col.3</v>
      </c>
      <c r="L4454" s="1000">
        <f t="shared" si="1036"/>
        <v>0</v>
      </c>
      <c r="M4454" s="1000">
        <f t="shared" si="1037"/>
        <v>0</v>
      </c>
      <c r="N4454" s="1724">
        <f t="shared" si="1038"/>
        <v>0</v>
      </c>
      <c r="O4454" s="1000"/>
      <c r="P4454" s="1000"/>
      <c r="Q4454" s="1000"/>
      <c r="R4454" s="1000"/>
      <c r="S4454" s="1000"/>
      <c r="T4454" s="1000"/>
      <c r="U4454" s="1000"/>
      <c r="V4454" s="1000"/>
      <c r="W4454" s="1000"/>
      <c r="X4454" s="1000"/>
      <c r="Y4454" s="1001"/>
      <c r="Z4454" s="1001" t="str">
        <f t="shared" si="1039"/>
        <v xml:space="preserve">Cap.5 Pct.1:  Daca Codul CAEN (Col.D) &gt; 0, atunci Nr. mediu de salariati (Col.3) &gt; 0, pentru Rd.(2 la n). </v>
      </c>
      <c r="AA4454" s="2205">
        <f t="shared" si="1031"/>
        <v>1</v>
      </c>
      <c r="AB4454" s="3036">
        <v>178</v>
      </c>
    </row>
    <row r="4455" spans="1:28" x14ac:dyDescent="0.25">
      <c r="A4455" s="1708">
        <f t="shared" ca="1" si="1032"/>
        <v>0</v>
      </c>
      <c r="B4455" s="1708">
        <f t="shared" si="1033"/>
        <v>10178019</v>
      </c>
      <c r="C4455" s="994">
        <v>178</v>
      </c>
      <c r="D4455" s="1796" t="s">
        <v>447</v>
      </c>
      <c r="E4455" s="994">
        <v>19</v>
      </c>
      <c r="F4455" s="995" t="s">
        <v>3974</v>
      </c>
      <c r="G4455" s="994"/>
      <c r="H4455" s="996" t="s">
        <v>346</v>
      </c>
      <c r="I4455" s="1091" t="str">
        <f t="shared" si="1034"/>
        <v>Cap.5 Pct.1 Rd.19 col.D</v>
      </c>
      <c r="J4455" s="996"/>
      <c r="K4455" s="999" t="str">
        <f t="shared" si="1035"/>
        <v>Cap.5 Pct.1 Rd.19 col.3</v>
      </c>
      <c r="L4455" s="1000">
        <f t="shared" si="1036"/>
        <v>0</v>
      </c>
      <c r="M4455" s="1000">
        <f t="shared" si="1037"/>
        <v>0</v>
      </c>
      <c r="N4455" s="1724">
        <f t="shared" si="1038"/>
        <v>0</v>
      </c>
      <c r="O4455" s="1000"/>
      <c r="P4455" s="1000"/>
      <c r="Q4455" s="1000"/>
      <c r="R4455" s="1000"/>
      <c r="S4455" s="1000"/>
      <c r="T4455" s="1000"/>
      <c r="U4455" s="1000"/>
      <c r="V4455" s="1000"/>
      <c r="W4455" s="1000"/>
      <c r="X4455" s="1000"/>
      <c r="Y4455" s="1001"/>
      <c r="Z4455" s="1001" t="str">
        <f t="shared" si="1039"/>
        <v xml:space="preserve">Cap.5 Pct.1:  Daca Codul CAEN (Col.D) &gt; 0, atunci Nr. mediu de salariati (Col.3) &gt; 0, pentru Rd.(2 la n). </v>
      </c>
      <c r="AA4455" s="2205">
        <f t="shared" si="1031"/>
        <v>1</v>
      </c>
      <c r="AB4455" s="3036">
        <v>178</v>
      </c>
    </row>
    <row r="4456" spans="1:28" x14ac:dyDescent="0.25">
      <c r="A4456" s="1708">
        <f t="shared" ca="1" si="1032"/>
        <v>0</v>
      </c>
      <c r="B4456" s="1708">
        <f t="shared" si="1033"/>
        <v>10178020</v>
      </c>
      <c r="C4456" s="994">
        <v>178</v>
      </c>
      <c r="D4456" s="1796" t="s">
        <v>447</v>
      </c>
      <c r="E4456" s="994">
        <v>20</v>
      </c>
      <c r="F4456" s="995" t="s">
        <v>3974</v>
      </c>
      <c r="G4456" s="994"/>
      <c r="H4456" s="996" t="s">
        <v>346</v>
      </c>
      <c r="I4456" s="1091" t="str">
        <f t="shared" si="1034"/>
        <v>Cap.5 Pct.1 Rd.20 col.D</v>
      </c>
      <c r="J4456" s="996"/>
      <c r="K4456" s="999" t="str">
        <f t="shared" si="1035"/>
        <v>Cap.5 Pct.1 Rd.20 col.3</v>
      </c>
      <c r="L4456" s="1000">
        <f t="shared" si="1036"/>
        <v>0</v>
      </c>
      <c r="M4456" s="1000">
        <f t="shared" si="1037"/>
        <v>0</v>
      </c>
      <c r="N4456" s="1724">
        <f t="shared" si="1038"/>
        <v>0</v>
      </c>
      <c r="O4456" s="1000"/>
      <c r="P4456" s="1000"/>
      <c r="Q4456" s="1000"/>
      <c r="R4456" s="1000"/>
      <c r="S4456" s="1000"/>
      <c r="T4456" s="1000"/>
      <c r="U4456" s="1000"/>
      <c r="V4456" s="1000"/>
      <c r="W4456" s="1000"/>
      <c r="X4456" s="1000"/>
      <c r="Y4456" s="1001"/>
      <c r="Z4456" s="1001" t="str">
        <f t="shared" si="1039"/>
        <v xml:space="preserve">Cap.5 Pct.1:  Daca Codul CAEN (Col.D) &gt; 0, atunci Nr. mediu de salariati (Col.3) &gt; 0, pentru Rd.(2 la n). </v>
      </c>
      <c r="AA4456" s="2205">
        <f t="shared" si="1031"/>
        <v>1</v>
      </c>
      <c r="AB4456" s="3036">
        <v>178</v>
      </c>
    </row>
    <row r="4457" spans="1:28" x14ac:dyDescent="0.25">
      <c r="A4457" s="1708">
        <f t="shared" ca="1" si="1032"/>
        <v>0</v>
      </c>
      <c r="B4457" s="1708">
        <f t="shared" si="1033"/>
        <v>10178021</v>
      </c>
      <c r="C4457" s="994">
        <v>178</v>
      </c>
      <c r="D4457" s="1796" t="s">
        <v>447</v>
      </c>
      <c r="E4457" s="994">
        <v>21</v>
      </c>
      <c r="F4457" s="995" t="s">
        <v>3974</v>
      </c>
      <c r="G4457" s="994"/>
      <c r="H4457" s="996" t="s">
        <v>346</v>
      </c>
      <c r="I4457" s="1091" t="str">
        <f t="shared" si="1034"/>
        <v>Cap.5 Pct.1 Rd.21 col.D</v>
      </c>
      <c r="J4457" s="996"/>
      <c r="K4457" s="999" t="str">
        <f t="shared" si="1035"/>
        <v>Cap.5 Pct.1 Rd.21 col.3</v>
      </c>
      <c r="L4457" s="1000">
        <f t="shared" si="1036"/>
        <v>0</v>
      </c>
      <c r="M4457" s="1000">
        <f t="shared" si="1037"/>
        <v>0</v>
      </c>
      <c r="N4457" s="1724">
        <f t="shared" si="1038"/>
        <v>0</v>
      </c>
      <c r="O4457" s="1000"/>
      <c r="P4457" s="1000"/>
      <c r="Q4457" s="1000"/>
      <c r="R4457" s="1000"/>
      <c r="S4457" s="1000"/>
      <c r="T4457" s="1000"/>
      <c r="U4457" s="1000"/>
      <c r="V4457" s="1000"/>
      <c r="W4457" s="1000"/>
      <c r="X4457" s="1000"/>
      <c r="Y4457" s="1001"/>
      <c r="Z4457" s="1001" t="str">
        <f t="shared" si="1039"/>
        <v xml:space="preserve">Cap.5 Pct.1:  Daca Codul CAEN (Col.D) &gt; 0, atunci Nr. mediu de salariati (Col.3) &gt; 0, pentru Rd.(2 la n). </v>
      </c>
      <c r="AA4457" s="2205">
        <f t="shared" si="1031"/>
        <v>1</v>
      </c>
      <c r="AB4457" s="3036">
        <v>178</v>
      </c>
    </row>
    <row r="4458" spans="1:28" x14ac:dyDescent="0.25">
      <c r="A4458" s="1708">
        <f t="shared" ca="1" si="1032"/>
        <v>0</v>
      </c>
      <c r="B4458" s="1708">
        <f t="shared" si="1033"/>
        <v>10178022</v>
      </c>
      <c r="C4458" s="994">
        <v>178</v>
      </c>
      <c r="D4458" s="1796" t="s">
        <v>447</v>
      </c>
      <c r="E4458" s="994">
        <v>22</v>
      </c>
      <c r="F4458" s="995" t="s">
        <v>3974</v>
      </c>
      <c r="G4458" s="994"/>
      <c r="H4458" s="996" t="s">
        <v>346</v>
      </c>
      <c r="I4458" s="1091" t="str">
        <f t="shared" si="1034"/>
        <v>Cap.5 Pct.1 Rd.22 col.D</v>
      </c>
      <c r="J4458" s="996"/>
      <c r="K4458" s="999" t="str">
        <f t="shared" si="1035"/>
        <v>Cap.5 Pct.1 Rd.22 col.3</v>
      </c>
      <c r="L4458" s="1000">
        <f t="shared" si="1036"/>
        <v>0</v>
      </c>
      <c r="M4458" s="1000">
        <f t="shared" si="1037"/>
        <v>0</v>
      </c>
      <c r="N4458" s="1724">
        <f t="shared" si="1038"/>
        <v>0</v>
      </c>
      <c r="O4458" s="1000"/>
      <c r="P4458" s="1000"/>
      <c r="Q4458" s="1000"/>
      <c r="R4458" s="1000"/>
      <c r="S4458" s="1000"/>
      <c r="T4458" s="1000"/>
      <c r="U4458" s="1000"/>
      <c r="V4458" s="1000"/>
      <c r="W4458" s="1000"/>
      <c r="X4458" s="1000"/>
      <c r="Y4458" s="1001"/>
      <c r="Z4458" s="1001" t="str">
        <f t="shared" si="1039"/>
        <v xml:space="preserve">Cap.5 Pct.1:  Daca Codul CAEN (Col.D) &gt; 0, atunci Nr. mediu de salariati (Col.3) &gt; 0, pentru Rd.(2 la n). </v>
      </c>
      <c r="AA4458" s="2205">
        <f t="shared" si="1031"/>
        <v>1</v>
      </c>
      <c r="AB4458" s="3036">
        <v>178</v>
      </c>
    </row>
    <row r="4459" spans="1:28" x14ac:dyDescent="0.25">
      <c r="A4459" s="1708">
        <f t="shared" ca="1" si="1032"/>
        <v>0</v>
      </c>
      <c r="B4459" s="1708">
        <f t="shared" si="1033"/>
        <v>10178023</v>
      </c>
      <c r="C4459" s="994">
        <v>178</v>
      </c>
      <c r="D4459" s="1796" t="s">
        <v>447</v>
      </c>
      <c r="E4459" s="994">
        <v>23</v>
      </c>
      <c r="F4459" s="995" t="s">
        <v>3974</v>
      </c>
      <c r="G4459" s="994"/>
      <c r="H4459" s="996" t="s">
        <v>346</v>
      </c>
      <c r="I4459" s="1091" t="str">
        <f t="shared" si="1034"/>
        <v>Cap.5 Pct.1 Rd.23 col.D</v>
      </c>
      <c r="J4459" s="996"/>
      <c r="K4459" s="999" t="str">
        <f t="shared" si="1035"/>
        <v>Cap.5 Pct.1 Rd.23 col.3</v>
      </c>
      <c r="L4459" s="1000">
        <f t="shared" si="1036"/>
        <v>0</v>
      </c>
      <c r="M4459" s="1000">
        <f t="shared" si="1037"/>
        <v>0</v>
      </c>
      <c r="N4459" s="1724">
        <f t="shared" si="1038"/>
        <v>0</v>
      </c>
      <c r="O4459" s="1000"/>
      <c r="P4459" s="1000"/>
      <c r="Q4459" s="1000"/>
      <c r="R4459" s="1000"/>
      <c r="S4459" s="1000"/>
      <c r="T4459" s="1000"/>
      <c r="U4459" s="1000"/>
      <c r="V4459" s="1000"/>
      <c r="W4459" s="1000"/>
      <c r="X4459" s="1000"/>
      <c r="Y4459" s="1001"/>
      <c r="Z4459" s="1001" t="str">
        <f t="shared" si="1039"/>
        <v xml:space="preserve">Cap.5 Pct.1:  Daca Codul CAEN (Col.D) &gt; 0, atunci Nr. mediu de salariati (Col.3) &gt; 0, pentru Rd.(2 la n). </v>
      </c>
      <c r="AA4459" s="2205">
        <f t="shared" si="1031"/>
        <v>1</v>
      </c>
      <c r="AB4459" s="3036">
        <v>178</v>
      </c>
    </row>
    <row r="4460" spans="1:28" x14ac:dyDescent="0.25">
      <c r="A4460" s="1708">
        <f t="shared" ca="1" si="1032"/>
        <v>0</v>
      </c>
      <c r="B4460" s="1708">
        <f t="shared" si="1033"/>
        <v>10178024</v>
      </c>
      <c r="C4460" s="994">
        <v>178</v>
      </c>
      <c r="D4460" s="1796" t="s">
        <v>447</v>
      </c>
      <c r="E4460" s="994">
        <v>24</v>
      </c>
      <c r="F4460" s="995" t="s">
        <v>3974</v>
      </c>
      <c r="G4460" s="994"/>
      <c r="H4460" s="996" t="s">
        <v>346</v>
      </c>
      <c r="I4460" s="1091" t="str">
        <f t="shared" si="1034"/>
        <v>Cap.5 Pct.1 Rd.24 col.D</v>
      </c>
      <c r="J4460" s="996"/>
      <c r="K4460" s="999" t="str">
        <f t="shared" si="1035"/>
        <v>Cap.5 Pct.1 Rd.24 col.3</v>
      </c>
      <c r="L4460" s="1000">
        <f t="shared" si="1036"/>
        <v>0</v>
      </c>
      <c r="M4460" s="1000">
        <f t="shared" si="1037"/>
        <v>0</v>
      </c>
      <c r="N4460" s="1724">
        <f t="shared" si="1038"/>
        <v>0</v>
      </c>
      <c r="O4460" s="1000"/>
      <c r="P4460" s="1000"/>
      <c r="Q4460" s="1000"/>
      <c r="R4460" s="1000"/>
      <c r="S4460" s="1000"/>
      <c r="T4460" s="1000"/>
      <c r="U4460" s="1000"/>
      <c r="V4460" s="1000"/>
      <c r="W4460" s="1000"/>
      <c r="X4460" s="1000"/>
      <c r="Y4460" s="1001"/>
      <c r="Z4460" s="1001" t="str">
        <f t="shared" si="1039"/>
        <v xml:space="preserve">Cap.5 Pct.1:  Daca Codul CAEN (Col.D) &gt; 0, atunci Nr. mediu de salariati (Col.3) &gt; 0, pentru Rd.(2 la n). </v>
      </c>
      <c r="AA4460" s="2205">
        <f t="shared" si="1031"/>
        <v>1</v>
      </c>
      <c r="AB4460" s="3036">
        <v>178</v>
      </c>
    </row>
    <row r="4461" spans="1:28" x14ac:dyDescent="0.25">
      <c r="A4461" s="1708">
        <f t="shared" ca="1" si="1032"/>
        <v>0</v>
      </c>
      <c r="B4461" s="1708">
        <f t="shared" si="1033"/>
        <v>10178025</v>
      </c>
      <c r="C4461" s="994">
        <v>178</v>
      </c>
      <c r="D4461" s="1796" t="s">
        <v>447</v>
      </c>
      <c r="E4461" s="994">
        <v>25</v>
      </c>
      <c r="F4461" s="995" t="s">
        <v>3974</v>
      </c>
      <c r="G4461" s="994"/>
      <c r="H4461" s="996" t="s">
        <v>346</v>
      </c>
      <c r="I4461" s="1091" t="str">
        <f t="shared" si="1034"/>
        <v>Cap.5 Pct.1 Rd.25 col.D</v>
      </c>
      <c r="J4461" s="996"/>
      <c r="K4461" s="999" t="str">
        <f t="shared" si="1035"/>
        <v>Cap.5 Pct.1 Rd.25 col.3</v>
      </c>
      <c r="L4461" s="1000">
        <f t="shared" si="1036"/>
        <v>0</v>
      </c>
      <c r="M4461" s="1000">
        <f t="shared" si="1037"/>
        <v>0</v>
      </c>
      <c r="N4461" s="1724">
        <f t="shared" si="1038"/>
        <v>0</v>
      </c>
      <c r="O4461" s="1000"/>
      <c r="P4461" s="1000"/>
      <c r="Q4461" s="1000"/>
      <c r="R4461" s="1000"/>
      <c r="S4461" s="1000"/>
      <c r="T4461" s="1000"/>
      <c r="U4461" s="1000"/>
      <c r="V4461" s="1000"/>
      <c r="W4461" s="1000"/>
      <c r="X4461" s="1000"/>
      <c r="Y4461" s="1001"/>
      <c r="Z4461" s="1001" t="str">
        <f t="shared" si="1039"/>
        <v xml:space="preserve">Cap.5 Pct.1:  Daca Codul CAEN (Col.D) &gt; 0, atunci Nr. mediu de salariati (Col.3) &gt; 0, pentru Rd.(2 la n). </v>
      </c>
      <c r="AA4461" s="2205">
        <f t="shared" si="1031"/>
        <v>1</v>
      </c>
      <c r="AB4461" s="3036">
        <v>178</v>
      </c>
    </row>
    <row r="4462" spans="1:28" x14ac:dyDescent="0.25">
      <c r="A4462" s="1708">
        <f t="shared" ca="1" si="1032"/>
        <v>0</v>
      </c>
      <c r="B4462" s="1708">
        <f t="shared" si="1033"/>
        <v>10178026</v>
      </c>
      <c r="C4462" s="994">
        <v>178</v>
      </c>
      <c r="D4462" s="1796" t="s">
        <v>447</v>
      </c>
      <c r="E4462" s="994">
        <v>26</v>
      </c>
      <c r="F4462" s="995" t="s">
        <v>3974</v>
      </c>
      <c r="G4462" s="994"/>
      <c r="H4462" s="996" t="s">
        <v>346</v>
      </c>
      <c r="I4462" s="1091" t="str">
        <f t="shared" si="1034"/>
        <v>Cap.5 Pct.1 Rd.26 col.D</v>
      </c>
      <c r="J4462" s="996"/>
      <c r="K4462" s="999" t="str">
        <f t="shared" si="1035"/>
        <v>Cap.5 Pct.1 Rd.26 col.3</v>
      </c>
      <c r="L4462" s="1000">
        <f t="shared" si="1036"/>
        <v>0</v>
      </c>
      <c r="M4462" s="1000">
        <f t="shared" si="1037"/>
        <v>0</v>
      </c>
      <c r="N4462" s="1724">
        <f t="shared" si="1038"/>
        <v>0</v>
      </c>
      <c r="O4462" s="1000"/>
      <c r="P4462" s="1000"/>
      <c r="Q4462" s="1000"/>
      <c r="R4462" s="1000"/>
      <c r="S4462" s="1000"/>
      <c r="T4462" s="1000"/>
      <c r="U4462" s="1000"/>
      <c r="V4462" s="1000"/>
      <c r="W4462" s="1000"/>
      <c r="X4462" s="1000"/>
      <c r="Y4462" s="1001"/>
      <c r="Z4462" s="1001" t="str">
        <f t="shared" si="1039"/>
        <v xml:space="preserve">Cap.5 Pct.1:  Daca Codul CAEN (Col.D) &gt; 0, atunci Nr. mediu de salariati (Col.3) &gt; 0, pentru Rd.(2 la n). </v>
      </c>
      <c r="AA4462" s="2205">
        <f t="shared" si="1031"/>
        <v>1</v>
      </c>
      <c r="AB4462" s="3036">
        <v>178</v>
      </c>
    </row>
    <row r="4463" spans="1:28" x14ac:dyDescent="0.25">
      <c r="A4463" s="1708">
        <f t="shared" ca="1" si="1032"/>
        <v>0</v>
      </c>
      <c r="B4463" s="1708">
        <f t="shared" si="1033"/>
        <v>10178027</v>
      </c>
      <c r="C4463" s="994">
        <v>178</v>
      </c>
      <c r="D4463" s="1796" t="s">
        <v>447</v>
      </c>
      <c r="E4463" s="994">
        <v>27</v>
      </c>
      <c r="F4463" s="995" t="s">
        <v>3974</v>
      </c>
      <c r="G4463" s="994"/>
      <c r="H4463" s="996" t="s">
        <v>346</v>
      </c>
      <c r="I4463" s="1091" t="str">
        <f t="shared" si="1034"/>
        <v>Cap.5 Pct.1 Rd.27 col.D</v>
      </c>
      <c r="J4463" s="996"/>
      <c r="K4463" s="999" t="str">
        <f t="shared" si="1035"/>
        <v>Cap.5 Pct.1 Rd.27 col.3</v>
      </c>
      <c r="L4463" s="1000">
        <f t="shared" si="1036"/>
        <v>0</v>
      </c>
      <c r="M4463" s="1000">
        <f t="shared" si="1037"/>
        <v>0</v>
      </c>
      <c r="N4463" s="1724">
        <f t="shared" si="1038"/>
        <v>0</v>
      </c>
      <c r="O4463" s="1000"/>
      <c r="P4463" s="1000"/>
      <c r="Q4463" s="1000"/>
      <c r="R4463" s="1000"/>
      <c r="S4463" s="1000"/>
      <c r="T4463" s="1000"/>
      <c r="U4463" s="1000"/>
      <c r="V4463" s="1000"/>
      <c r="W4463" s="1000"/>
      <c r="X4463" s="1000"/>
      <c r="Y4463" s="1001"/>
      <c r="Z4463" s="1001" t="str">
        <f t="shared" si="1039"/>
        <v xml:space="preserve">Cap.5 Pct.1:  Daca Codul CAEN (Col.D) &gt; 0, atunci Nr. mediu de salariati (Col.3) &gt; 0, pentru Rd.(2 la n). </v>
      </c>
      <c r="AA4463" s="2205">
        <f t="shared" si="1031"/>
        <v>1</v>
      </c>
      <c r="AB4463" s="3036">
        <v>178</v>
      </c>
    </row>
    <row r="4464" spans="1:28" x14ac:dyDescent="0.25">
      <c r="A4464" s="1708">
        <f t="shared" ca="1" si="1032"/>
        <v>0</v>
      </c>
      <c r="B4464" s="1708">
        <f t="shared" si="1033"/>
        <v>10178028</v>
      </c>
      <c r="C4464" s="994">
        <v>178</v>
      </c>
      <c r="D4464" s="1796" t="s">
        <v>447</v>
      </c>
      <c r="E4464" s="994">
        <v>28</v>
      </c>
      <c r="F4464" s="995" t="s">
        <v>3974</v>
      </c>
      <c r="G4464" s="994"/>
      <c r="H4464" s="996" t="s">
        <v>346</v>
      </c>
      <c r="I4464" s="1091" t="str">
        <f t="shared" si="1034"/>
        <v>Cap.5 Pct.1 Rd.28 col.D</v>
      </c>
      <c r="J4464" s="996"/>
      <c r="K4464" s="999" t="str">
        <f t="shared" si="1035"/>
        <v>Cap.5 Pct.1 Rd.28 col.3</v>
      </c>
      <c r="L4464" s="1000">
        <f t="shared" si="1036"/>
        <v>0</v>
      </c>
      <c r="M4464" s="1000">
        <f t="shared" si="1037"/>
        <v>0</v>
      </c>
      <c r="N4464" s="1724">
        <f t="shared" si="1038"/>
        <v>0</v>
      </c>
      <c r="O4464" s="1000"/>
      <c r="P4464" s="1000"/>
      <c r="Q4464" s="1000"/>
      <c r="R4464" s="1000"/>
      <c r="S4464" s="1000"/>
      <c r="T4464" s="1000"/>
      <c r="U4464" s="1000"/>
      <c r="V4464" s="1000"/>
      <c r="W4464" s="1000"/>
      <c r="X4464" s="1000"/>
      <c r="Y4464" s="1001"/>
      <c r="Z4464" s="1001" t="str">
        <f t="shared" si="1039"/>
        <v xml:space="preserve">Cap.5 Pct.1:  Daca Codul CAEN (Col.D) &gt; 0, atunci Nr. mediu de salariati (Col.3) &gt; 0, pentru Rd.(2 la n). </v>
      </c>
      <c r="AA4464" s="2205">
        <f t="shared" si="1031"/>
        <v>1</v>
      </c>
      <c r="AB4464" s="3036">
        <v>178</v>
      </c>
    </row>
    <row r="4465" spans="1:28" x14ac:dyDescent="0.25">
      <c r="A4465" s="1708">
        <f t="shared" ca="1" si="1032"/>
        <v>0</v>
      </c>
      <c r="B4465" s="1708">
        <f t="shared" si="1033"/>
        <v>10178029</v>
      </c>
      <c r="C4465" s="994">
        <v>178</v>
      </c>
      <c r="D4465" s="1796" t="s">
        <v>447</v>
      </c>
      <c r="E4465" s="994">
        <v>29</v>
      </c>
      <c r="F4465" s="995" t="s">
        <v>3974</v>
      </c>
      <c r="G4465" s="994"/>
      <c r="H4465" s="996" t="s">
        <v>346</v>
      </c>
      <c r="I4465" s="1091" t="str">
        <f t="shared" si="1034"/>
        <v>Cap.5 Pct.1 Rd.29 col.D</v>
      </c>
      <c r="J4465" s="996"/>
      <c r="K4465" s="999" t="str">
        <f t="shared" si="1035"/>
        <v>Cap.5 Pct.1 Rd.29 col.3</v>
      </c>
      <c r="L4465" s="1000">
        <f t="shared" si="1036"/>
        <v>0</v>
      </c>
      <c r="M4465" s="1000">
        <f t="shared" si="1037"/>
        <v>0</v>
      </c>
      <c r="N4465" s="1724">
        <f t="shared" si="1038"/>
        <v>0</v>
      </c>
      <c r="O4465" s="1000"/>
      <c r="P4465" s="1000"/>
      <c r="Q4465" s="1000"/>
      <c r="R4465" s="1000"/>
      <c r="S4465" s="1000"/>
      <c r="T4465" s="1000"/>
      <c r="U4465" s="1000"/>
      <c r="V4465" s="1000"/>
      <c r="W4465" s="1000"/>
      <c r="X4465" s="1000"/>
      <c r="Y4465" s="1001"/>
      <c r="Z4465" s="1001" t="str">
        <f t="shared" si="1039"/>
        <v xml:space="preserve">Cap.5 Pct.1:  Daca Codul CAEN (Col.D) &gt; 0, atunci Nr. mediu de salariati (Col.3) &gt; 0, pentru Rd.(2 la n). </v>
      </c>
      <c r="AA4465" s="2205">
        <f t="shared" si="1031"/>
        <v>1</v>
      </c>
      <c r="AB4465" s="3036">
        <v>178</v>
      </c>
    </row>
    <row r="4466" spans="1:28" x14ac:dyDescent="0.25">
      <c r="A4466" s="1708">
        <f t="shared" ca="1" si="1032"/>
        <v>0</v>
      </c>
      <c r="B4466" s="1708">
        <f t="shared" si="1033"/>
        <v>10178030</v>
      </c>
      <c r="C4466" s="994">
        <v>178</v>
      </c>
      <c r="D4466" s="1796" t="s">
        <v>447</v>
      </c>
      <c r="E4466" s="994">
        <v>30</v>
      </c>
      <c r="F4466" s="995" t="s">
        <v>3974</v>
      </c>
      <c r="G4466" s="994"/>
      <c r="H4466" s="996" t="s">
        <v>346</v>
      </c>
      <c r="I4466" s="1091" t="str">
        <f t="shared" si="1034"/>
        <v>Cap.5 Pct.1 Rd.30 col.D</v>
      </c>
      <c r="J4466" s="996"/>
      <c r="K4466" s="999" t="str">
        <f t="shared" si="1035"/>
        <v>Cap.5 Pct.1 Rd.30 col.3</v>
      </c>
      <c r="L4466" s="1000">
        <f t="shared" si="1036"/>
        <v>0</v>
      </c>
      <c r="M4466" s="1000">
        <f t="shared" si="1037"/>
        <v>0</v>
      </c>
      <c r="N4466" s="1724">
        <f t="shared" si="1038"/>
        <v>0</v>
      </c>
      <c r="O4466" s="1000"/>
      <c r="P4466" s="1000"/>
      <c r="Q4466" s="1000"/>
      <c r="R4466" s="1000"/>
      <c r="S4466" s="1000"/>
      <c r="T4466" s="1000"/>
      <c r="U4466" s="1000"/>
      <c r="V4466" s="1000"/>
      <c r="W4466" s="1000"/>
      <c r="X4466" s="1000"/>
      <c r="Y4466" s="1001"/>
      <c r="Z4466" s="1001" t="str">
        <f t="shared" si="1039"/>
        <v xml:space="preserve">Cap.5 Pct.1:  Daca Codul CAEN (Col.D) &gt; 0, atunci Nr. mediu de salariati (Col.3) &gt; 0, pentru Rd.(2 la n). </v>
      </c>
      <c r="AA4466" s="2205">
        <f t="shared" si="1031"/>
        <v>1</v>
      </c>
      <c r="AB4466" s="3036">
        <v>178</v>
      </c>
    </row>
    <row r="4467" spans="1:28" x14ac:dyDescent="0.25">
      <c r="A4467" s="1708">
        <f t="shared" ca="1" si="1032"/>
        <v>0</v>
      </c>
      <c r="B4467" s="1708">
        <f t="shared" si="1033"/>
        <v>10178031</v>
      </c>
      <c r="C4467" s="994">
        <v>178</v>
      </c>
      <c r="D4467" s="1796" t="s">
        <v>447</v>
      </c>
      <c r="E4467" s="994">
        <v>31</v>
      </c>
      <c r="F4467" s="995" t="s">
        <v>3974</v>
      </c>
      <c r="G4467" s="994"/>
      <c r="H4467" s="996" t="s">
        <v>346</v>
      </c>
      <c r="I4467" s="1091" t="str">
        <f t="shared" si="1034"/>
        <v>Cap.5 Pct.1 Rd.31 col.D</v>
      </c>
      <c r="J4467" s="996"/>
      <c r="K4467" s="999" t="str">
        <f t="shared" si="1035"/>
        <v>Cap.5 Pct.1 Rd.31 col.3</v>
      </c>
      <c r="L4467" s="1000">
        <f t="shared" si="1036"/>
        <v>0</v>
      </c>
      <c r="M4467" s="1000">
        <f t="shared" si="1037"/>
        <v>0</v>
      </c>
      <c r="N4467" s="1724">
        <f t="shared" si="1038"/>
        <v>0</v>
      </c>
      <c r="O4467" s="1000"/>
      <c r="P4467" s="1000"/>
      <c r="Q4467" s="1000"/>
      <c r="R4467" s="1000"/>
      <c r="S4467" s="1000"/>
      <c r="T4467" s="1000"/>
      <c r="U4467" s="1000"/>
      <c r="V4467" s="1000"/>
      <c r="W4467" s="1000"/>
      <c r="X4467" s="1000"/>
      <c r="Y4467" s="1001"/>
      <c r="Z4467" s="1001" t="str">
        <f t="shared" si="1039"/>
        <v xml:space="preserve">Cap.5 Pct.1:  Daca Codul CAEN (Col.D) &gt; 0, atunci Nr. mediu de salariati (Col.3) &gt; 0, pentru Rd.(2 la n). </v>
      </c>
      <c r="AA4467" s="2205">
        <f t="shared" si="1031"/>
        <v>1</v>
      </c>
      <c r="AB4467" s="3036">
        <v>178</v>
      </c>
    </row>
    <row r="4468" spans="1:28" x14ac:dyDescent="0.25">
      <c r="A4468" s="1708">
        <f t="shared" ca="1" si="1032"/>
        <v>0</v>
      </c>
      <c r="B4468" s="1708">
        <f t="shared" si="1033"/>
        <v>10178032</v>
      </c>
      <c r="C4468" s="994">
        <v>178</v>
      </c>
      <c r="D4468" s="1796" t="s">
        <v>447</v>
      </c>
      <c r="E4468" s="994">
        <v>32</v>
      </c>
      <c r="F4468" s="995" t="s">
        <v>3974</v>
      </c>
      <c r="G4468" s="994"/>
      <c r="H4468" s="996" t="s">
        <v>346</v>
      </c>
      <c r="I4468" s="1091" t="str">
        <f t="shared" si="1034"/>
        <v>Cap.5 Pct.1 Rd.32 col.D</v>
      </c>
      <c r="J4468" s="996"/>
      <c r="K4468" s="999" t="str">
        <f t="shared" si="1035"/>
        <v>Cap.5 Pct.1 Rd.32 col.3</v>
      </c>
      <c r="L4468" s="1000">
        <f t="shared" si="1036"/>
        <v>0</v>
      </c>
      <c r="M4468" s="1000">
        <f t="shared" si="1037"/>
        <v>0</v>
      </c>
      <c r="N4468" s="1724">
        <f t="shared" si="1038"/>
        <v>0</v>
      </c>
      <c r="O4468" s="1000"/>
      <c r="P4468" s="1000"/>
      <c r="Q4468" s="1000"/>
      <c r="R4468" s="1000"/>
      <c r="S4468" s="1000"/>
      <c r="T4468" s="1000"/>
      <c r="U4468" s="1000"/>
      <c r="V4468" s="1000"/>
      <c r="W4468" s="1000"/>
      <c r="X4468" s="1000"/>
      <c r="Y4468" s="1001"/>
      <c r="Z4468" s="1001" t="str">
        <f t="shared" si="1039"/>
        <v xml:space="preserve">Cap.5 Pct.1:  Daca Codul CAEN (Col.D) &gt; 0, atunci Nr. mediu de salariati (Col.3) &gt; 0, pentru Rd.(2 la n). </v>
      </c>
      <c r="AA4468" s="2205">
        <f t="shared" si="1031"/>
        <v>1</v>
      </c>
      <c r="AB4468" s="3036">
        <v>178</v>
      </c>
    </row>
    <row r="4469" spans="1:28" x14ac:dyDescent="0.25">
      <c r="A4469" s="1708">
        <f t="shared" ca="1" si="1032"/>
        <v>0</v>
      </c>
      <c r="B4469" s="1708">
        <f t="shared" si="1033"/>
        <v>10178033</v>
      </c>
      <c r="C4469" s="994">
        <v>178</v>
      </c>
      <c r="D4469" s="1796" t="s">
        <v>447</v>
      </c>
      <c r="E4469" s="994">
        <v>33</v>
      </c>
      <c r="F4469" s="995" t="s">
        <v>3974</v>
      </c>
      <c r="G4469" s="994"/>
      <c r="H4469" s="996" t="s">
        <v>346</v>
      </c>
      <c r="I4469" s="1091" t="str">
        <f t="shared" si="1034"/>
        <v>Cap.5 Pct.1 Rd.33 col.D</v>
      </c>
      <c r="J4469" s="996"/>
      <c r="K4469" s="999" t="str">
        <f t="shared" si="1035"/>
        <v>Cap.5 Pct.1 Rd.33 col.3</v>
      </c>
      <c r="L4469" s="1000">
        <f t="shared" si="1036"/>
        <v>0</v>
      </c>
      <c r="M4469" s="1000">
        <f t="shared" si="1037"/>
        <v>0</v>
      </c>
      <c r="N4469" s="1724">
        <f t="shared" si="1038"/>
        <v>0</v>
      </c>
      <c r="O4469" s="1000"/>
      <c r="P4469" s="1000"/>
      <c r="Q4469" s="1000"/>
      <c r="R4469" s="1000"/>
      <c r="S4469" s="1000"/>
      <c r="T4469" s="1000"/>
      <c r="U4469" s="1000"/>
      <c r="V4469" s="1000"/>
      <c r="W4469" s="1000"/>
      <c r="X4469" s="1000"/>
      <c r="Y4469" s="1001"/>
      <c r="Z4469" s="1001" t="str">
        <f t="shared" si="1039"/>
        <v xml:space="preserve">Cap.5 Pct.1:  Daca Codul CAEN (Col.D) &gt; 0, atunci Nr. mediu de salariati (Col.3) &gt; 0, pentru Rd.(2 la n). </v>
      </c>
      <c r="AA4469" s="2205">
        <f t="shared" si="1031"/>
        <v>1</v>
      </c>
      <c r="AB4469" s="3036">
        <v>178</v>
      </c>
    </row>
    <row r="4470" spans="1:28" x14ac:dyDescent="0.25">
      <c r="A4470" s="1708">
        <f t="shared" ca="1" si="1032"/>
        <v>0</v>
      </c>
      <c r="B4470" s="1708">
        <f t="shared" si="1033"/>
        <v>10178034</v>
      </c>
      <c r="C4470" s="994">
        <v>178</v>
      </c>
      <c r="D4470" s="1796" t="s">
        <v>447</v>
      </c>
      <c r="E4470" s="994">
        <v>34</v>
      </c>
      <c r="F4470" s="995" t="s">
        <v>3974</v>
      </c>
      <c r="G4470" s="994"/>
      <c r="H4470" s="996" t="s">
        <v>346</v>
      </c>
      <c r="I4470" s="1091" t="str">
        <f t="shared" si="1034"/>
        <v>Cap.5 Pct.1 Rd.34 col.D</v>
      </c>
      <c r="J4470" s="996"/>
      <c r="K4470" s="999" t="str">
        <f t="shared" si="1035"/>
        <v>Cap.5 Pct.1 Rd.34 col.3</v>
      </c>
      <c r="L4470" s="1000">
        <f t="shared" si="1036"/>
        <v>0</v>
      </c>
      <c r="M4470" s="1000">
        <f t="shared" si="1037"/>
        <v>0</v>
      </c>
      <c r="N4470" s="1724">
        <f t="shared" si="1038"/>
        <v>0</v>
      </c>
      <c r="O4470" s="1000"/>
      <c r="P4470" s="1000"/>
      <c r="Q4470" s="1000"/>
      <c r="R4470" s="1000"/>
      <c r="S4470" s="1000"/>
      <c r="T4470" s="1000"/>
      <c r="U4470" s="1000"/>
      <c r="V4470" s="1000"/>
      <c r="W4470" s="1000"/>
      <c r="X4470" s="1000"/>
      <c r="Y4470" s="1001"/>
      <c r="Z4470" s="1001" t="str">
        <f t="shared" si="1039"/>
        <v xml:space="preserve">Cap.5 Pct.1:  Daca Codul CAEN (Col.D) &gt; 0, atunci Nr. mediu de salariati (Col.3) &gt; 0, pentru Rd.(2 la n). </v>
      </c>
      <c r="AA4470" s="2205">
        <f t="shared" si="1031"/>
        <v>1</v>
      </c>
      <c r="AB4470" s="3036">
        <v>178</v>
      </c>
    </row>
    <row r="4471" spans="1:28" x14ac:dyDescent="0.25">
      <c r="A4471" s="1708">
        <f t="shared" ca="1" si="1032"/>
        <v>0</v>
      </c>
      <c r="B4471" s="1708">
        <f t="shared" si="1033"/>
        <v>10178035</v>
      </c>
      <c r="C4471" s="994">
        <v>178</v>
      </c>
      <c r="D4471" s="1796" t="s">
        <v>447</v>
      </c>
      <c r="E4471" s="994">
        <v>35</v>
      </c>
      <c r="F4471" s="995" t="s">
        <v>3974</v>
      </c>
      <c r="G4471" s="994"/>
      <c r="H4471" s="996" t="s">
        <v>346</v>
      </c>
      <c r="I4471" s="1091" t="str">
        <f t="shared" si="1034"/>
        <v>Cap.5 Pct.1 Rd.35 col.D</v>
      </c>
      <c r="J4471" s="996"/>
      <c r="K4471" s="999" t="str">
        <f t="shared" si="1035"/>
        <v>Cap.5 Pct.1 Rd.35 col.3</v>
      </c>
      <c r="L4471" s="1000">
        <f t="shared" si="1036"/>
        <v>0</v>
      </c>
      <c r="M4471" s="1000">
        <f t="shared" si="1037"/>
        <v>0</v>
      </c>
      <c r="N4471" s="1724">
        <f t="shared" si="1038"/>
        <v>0</v>
      </c>
      <c r="O4471" s="1000"/>
      <c r="P4471" s="1000"/>
      <c r="Q4471" s="1000"/>
      <c r="R4471" s="1000"/>
      <c r="S4471" s="1000"/>
      <c r="T4471" s="1000"/>
      <c r="U4471" s="1000"/>
      <c r="V4471" s="1000"/>
      <c r="W4471" s="1000"/>
      <c r="X4471" s="1000"/>
      <c r="Y4471" s="1001"/>
      <c r="Z4471" s="1001" t="str">
        <f t="shared" si="1039"/>
        <v xml:space="preserve">Cap.5 Pct.1:  Daca Codul CAEN (Col.D) &gt; 0, atunci Nr. mediu de salariati (Col.3) &gt; 0, pentru Rd.(2 la n). </v>
      </c>
      <c r="AA4471" s="2205">
        <f t="shared" si="1031"/>
        <v>1</v>
      </c>
      <c r="AB4471" s="3036">
        <v>178</v>
      </c>
    </row>
    <row r="4472" spans="1:28" x14ac:dyDescent="0.25">
      <c r="A4472" s="1708">
        <f t="shared" ca="1" si="1032"/>
        <v>0</v>
      </c>
      <c r="B4472" s="1708">
        <f t="shared" si="1033"/>
        <v>10178036</v>
      </c>
      <c r="C4472" s="994">
        <v>178</v>
      </c>
      <c r="D4472" s="1796" t="s">
        <v>447</v>
      </c>
      <c r="E4472" s="994">
        <v>36</v>
      </c>
      <c r="F4472" s="995" t="s">
        <v>3974</v>
      </c>
      <c r="G4472" s="994"/>
      <c r="H4472" s="996" t="s">
        <v>346</v>
      </c>
      <c r="I4472" s="1091" t="str">
        <f t="shared" si="1034"/>
        <v>Cap.5 Pct.1 Rd.36 col.D</v>
      </c>
      <c r="J4472" s="996"/>
      <c r="K4472" s="999" t="str">
        <f t="shared" si="1035"/>
        <v>Cap.5 Pct.1 Rd.36 col.3</v>
      </c>
      <c r="L4472" s="1000">
        <f t="shared" si="1036"/>
        <v>0</v>
      </c>
      <c r="M4472" s="1000">
        <f t="shared" si="1037"/>
        <v>0</v>
      </c>
      <c r="N4472" s="1724">
        <f t="shared" si="1038"/>
        <v>0</v>
      </c>
      <c r="O4472" s="1000"/>
      <c r="P4472" s="1000"/>
      <c r="Q4472" s="1000"/>
      <c r="R4472" s="1000"/>
      <c r="S4472" s="1000"/>
      <c r="T4472" s="1000"/>
      <c r="U4472" s="1000"/>
      <c r="V4472" s="1000"/>
      <c r="W4472" s="1000"/>
      <c r="X4472" s="1000"/>
      <c r="Y4472" s="1001"/>
      <c r="Z4472" s="1001" t="str">
        <f t="shared" si="1039"/>
        <v xml:space="preserve">Cap.5 Pct.1:  Daca Codul CAEN (Col.D) &gt; 0, atunci Nr. mediu de salariati (Col.3) &gt; 0, pentru Rd.(2 la n). </v>
      </c>
      <c r="AA4472" s="2205">
        <f t="shared" si="1031"/>
        <v>1</v>
      </c>
      <c r="AB4472" s="3036">
        <v>178</v>
      </c>
    </row>
    <row r="4473" spans="1:28" x14ac:dyDescent="0.25">
      <c r="A4473" s="1708">
        <f t="shared" ca="1" si="1032"/>
        <v>0</v>
      </c>
      <c r="B4473" s="1708">
        <f t="shared" si="1033"/>
        <v>10178037</v>
      </c>
      <c r="C4473" s="994">
        <v>178</v>
      </c>
      <c r="D4473" s="1796" t="s">
        <v>447</v>
      </c>
      <c r="E4473" s="994">
        <v>37</v>
      </c>
      <c r="F4473" s="995" t="s">
        <v>3974</v>
      </c>
      <c r="G4473" s="994"/>
      <c r="H4473" s="996" t="s">
        <v>346</v>
      </c>
      <c r="I4473" s="1091" t="str">
        <f t="shared" si="1034"/>
        <v>Cap.5 Pct.1 Rd.37 col.D</v>
      </c>
      <c r="J4473" s="996"/>
      <c r="K4473" s="999" t="str">
        <f t="shared" si="1035"/>
        <v>Cap.5 Pct.1 Rd.37 col.3</v>
      </c>
      <c r="L4473" s="1000">
        <f t="shared" si="1036"/>
        <v>0</v>
      </c>
      <c r="M4473" s="1000">
        <f t="shared" si="1037"/>
        <v>0</v>
      </c>
      <c r="N4473" s="1724">
        <f t="shared" si="1038"/>
        <v>0</v>
      </c>
      <c r="O4473" s="1000"/>
      <c r="P4473" s="1000"/>
      <c r="Q4473" s="1000"/>
      <c r="R4473" s="1000"/>
      <c r="S4473" s="1000"/>
      <c r="T4473" s="1000"/>
      <c r="U4473" s="1000"/>
      <c r="V4473" s="1000"/>
      <c r="W4473" s="1000"/>
      <c r="X4473" s="1000"/>
      <c r="Y4473" s="1001"/>
      <c r="Z4473" s="1001" t="str">
        <f t="shared" si="1039"/>
        <v xml:space="preserve">Cap.5 Pct.1:  Daca Codul CAEN (Col.D) &gt; 0, atunci Nr. mediu de salariati (Col.3) &gt; 0, pentru Rd.(2 la n). </v>
      </c>
      <c r="AA4473" s="2205">
        <f t="shared" si="1031"/>
        <v>1</v>
      </c>
      <c r="AB4473" s="3036">
        <v>178</v>
      </c>
    </row>
    <row r="4474" spans="1:28" x14ac:dyDescent="0.25">
      <c r="A4474" s="1708">
        <f t="shared" ca="1" si="1032"/>
        <v>0</v>
      </c>
      <c r="B4474" s="1708">
        <f t="shared" si="1033"/>
        <v>10178038</v>
      </c>
      <c r="C4474" s="994">
        <v>178</v>
      </c>
      <c r="D4474" s="1796" t="s">
        <v>447</v>
      </c>
      <c r="E4474" s="994">
        <v>38</v>
      </c>
      <c r="F4474" s="995" t="s">
        <v>3974</v>
      </c>
      <c r="G4474" s="994"/>
      <c r="H4474" s="996" t="s">
        <v>346</v>
      </c>
      <c r="I4474" s="1091" t="str">
        <f t="shared" si="1034"/>
        <v>Cap.5 Pct.1 Rd.38 col.D</v>
      </c>
      <c r="J4474" s="996"/>
      <c r="K4474" s="999" t="str">
        <f t="shared" si="1035"/>
        <v>Cap.5 Pct.1 Rd.38 col.3</v>
      </c>
      <c r="L4474" s="1000">
        <f t="shared" si="1036"/>
        <v>0</v>
      </c>
      <c r="M4474" s="1000">
        <f t="shared" si="1037"/>
        <v>0</v>
      </c>
      <c r="N4474" s="1724">
        <f t="shared" si="1038"/>
        <v>0</v>
      </c>
      <c r="O4474" s="1000"/>
      <c r="P4474" s="1000"/>
      <c r="Q4474" s="1000"/>
      <c r="R4474" s="1000"/>
      <c r="S4474" s="1000"/>
      <c r="T4474" s="1000"/>
      <c r="U4474" s="1000"/>
      <c r="V4474" s="1000"/>
      <c r="W4474" s="1000"/>
      <c r="X4474" s="1000"/>
      <c r="Y4474" s="1001"/>
      <c r="Z4474" s="1001" t="str">
        <f t="shared" si="1039"/>
        <v xml:space="preserve">Cap.5 Pct.1:  Daca Codul CAEN (Col.D) &gt; 0, atunci Nr. mediu de salariati (Col.3) &gt; 0, pentru Rd.(2 la n). </v>
      </c>
      <c r="AA4474" s="2205">
        <f t="shared" si="1031"/>
        <v>1</v>
      </c>
      <c r="AB4474" s="3036">
        <v>178</v>
      </c>
    </row>
    <row r="4475" spans="1:28" x14ac:dyDescent="0.25">
      <c r="A4475" s="1708">
        <f t="shared" ca="1" si="1032"/>
        <v>0</v>
      </c>
      <c r="B4475" s="1708">
        <f t="shared" si="1033"/>
        <v>10178039</v>
      </c>
      <c r="C4475" s="994">
        <v>178</v>
      </c>
      <c r="D4475" s="1796" t="s">
        <v>447</v>
      </c>
      <c r="E4475" s="994">
        <v>39</v>
      </c>
      <c r="F4475" s="995" t="s">
        <v>3974</v>
      </c>
      <c r="G4475" s="994"/>
      <c r="H4475" s="996" t="s">
        <v>346</v>
      </c>
      <c r="I4475" s="1091" t="str">
        <f t="shared" si="1034"/>
        <v>Cap.5 Pct.1 Rd.39 col.D</v>
      </c>
      <c r="J4475" s="996"/>
      <c r="K4475" s="999" t="str">
        <f t="shared" si="1035"/>
        <v>Cap.5 Pct.1 Rd.39 col.3</v>
      </c>
      <c r="L4475" s="1000">
        <f t="shared" si="1036"/>
        <v>0</v>
      </c>
      <c r="M4475" s="1000">
        <f t="shared" si="1037"/>
        <v>0</v>
      </c>
      <c r="N4475" s="1724">
        <f t="shared" si="1038"/>
        <v>0</v>
      </c>
      <c r="O4475" s="1000"/>
      <c r="P4475" s="1000"/>
      <c r="Q4475" s="1000"/>
      <c r="R4475" s="1000"/>
      <c r="S4475" s="1000"/>
      <c r="T4475" s="1000"/>
      <c r="U4475" s="1000"/>
      <c r="V4475" s="1000"/>
      <c r="W4475" s="1000"/>
      <c r="X4475" s="1000"/>
      <c r="Y4475" s="1001"/>
      <c r="Z4475" s="1001" t="str">
        <f t="shared" si="1039"/>
        <v xml:space="preserve">Cap.5 Pct.1:  Daca Codul CAEN (Col.D) &gt; 0, atunci Nr. mediu de salariati (Col.3) &gt; 0, pentru Rd.(2 la n). </v>
      </c>
      <c r="AA4475" s="2205">
        <f t="shared" ref="AA4475:AA4538" si="1040">COUNTIF(B:B,B4475)</f>
        <v>1</v>
      </c>
      <c r="AB4475" s="3036">
        <v>178</v>
      </c>
    </row>
    <row r="4476" spans="1:28" x14ac:dyDescent="0.25">
      <c r="A4476" s="1708">
        <f t="shared" ca="1" si="1032"/>
        <v>0</v>
      </c>
      <c r="B4476" s="1708">
        <f t="shared" si="1033"/>
        <v>10178040</v>
      </c>
      <c r="C4476" s="994">
        <v>178</v>
      </c>
      <c r="D4476" s="1796" t="s">
        <v>447</v>
      </c>
      <c r="E4476" s="994">
        <v>40</v>
      </c>
      <c r="F4476" s="995" t="s">
        <v>3974</v>
      </c>
      <c r="G4476" s="994"/>
      <c r="H4476" s="996" t="s">
        <v>346</v>
      </c>
      <c r="I4476" s="1091" t="str">
        <f t="shared" si="1034"/>
        <v>Cap.5 Pct.1 Rd.40 col.D</v>
      </c>
      <c r="J4476" s="996"/>
      <c r="K4476" s="999" t="str">
        <f t="shared" si="1035"/>
        <v>Cap.5 Pct.1 Rd.40 col.3</v>
      </c>
      <c r="L4476" s="1000">
        <f t="shared" si="1036"/>
        <v>0</v>
      </c>
      <c r="M4476" s="1000">
        <f t="shared" si="1037"/>
        <v>0</v>
      </c>
      <c r="N4476" s="1724">
        <f t="shared" si="1038"/>
        <v>0</v>
      </c>
      <c r="O4476" s="1000"/>
      <c r="P4476" s="1000"/>
      <c r="Q4476" s="1000"/>
      <c r="R4476" s="1000"/>
      <c r="S4476" s="1000"/>
      <c r="T4476" s="1000"/>
      <c r="U4476" s="1000"/>
      <c r="V4476" s="1000"/>
      <c r="W4476" s="1000"/>
      <c r="X4476" s="1000"/>
      <c r="Y4476" s="1001"/>
      <c r="Z4476" s="1001" t="str">
        <f t="shared" si="1039"/>
        <v xml:space="preserve">Cap.5 Pct.1:  Daca Codul CAEN (Col.D) &gt; 0, atunci Nr. mediu de salariati (Col.3) &gt; 0, pentru Rd.(2 la n). </v>
      </c>
      <c r="AA4476" s="2205">
        <f t="shared" si="1040"/>
        <v>1</v>
      </c>
      <c r="AB4476" s="3036">
        <v>178</v>
      </c>
    </row>
    <row r="4477" spans="1:28" x14ac:dyDescent="0.25">
      <c r="A4477" s="1708">
        <f t="shared" ca="1" si="1032"/>
        <v>0</v>
      </c>
      <c r="B4477" s="1708">
        <f t="shared" si="1033"/>
        <v>10178041</v>
      </c>
      <c r="C4477" s="994">
        <v>178</v>
      </c>
      <c r="D4477" s="1796" t="s">
        <v>447</v>
      </c>
      <c r="E4477" s="994">
        <v>41</v>
      </c>
      <c r="F4477" s="995" t="s">
        <v>3974</v>
      </c>
      <c r="G4477" s="994"/>
      <c r="H4477" s="996" t="s">
        <v>346</v>
      </c>
      <c r="I4477" s="1091" t="str">
        <f t="shared" si="1034"/>
        <v>Cap.5 Pct.1 Rd.41 col.D</v>
      </c>
      <c r="J4477" s="996"/>
      <c r="K4477" s="999" t="str">
        <f t="shared" si="1035"/>
        <v>Cap.5 Pct.1 Rd.41 col.3</v>
      </c>
      <c r="L4477" s="1000">
        <f t="shared" si="1036"/>
        <v>0</v>
      </c>
      <c r="M4477" s="1000">
        <f t="shared" si="1037"/>
        <v>0</v>
      </c>
      <c r="N4477" s="1724">
        <f t="shared" si="1038"/>
        <v>0</v>
      </c>
      <c r="O4477" s="1000"/>
      <c r="P4477" s="1000"/>
      <c r="Q4477" s="1000"/>
      <c r="R4477" s="1000"/>
      <c r="S4477" s="1000"/>
      <c r="T4477" s="1000"/>
      <c r="U4477" s="1000"/>
      <c r="V4477" s="1000"/>
      <c r="W4477" s="1000"/>
      <c r="X4477" s="1000"/>
      <c r="Y4477" s="1001"/>
      <c r="Z4477" s="1001" t="str">
        <f t="shared" si="1039"/>
        <v xml:space="preserve">Cap.5 Pct.1:  Daca Codul CAEN (Col.D) &gt; 0, atunci Nr. mediu de salariati (Col.3) &gt; 0, pentru Rd.(2 la n). </v>
      </c>
      <c r="AA4477" s="2205">
        <f t="shared" si="1040"/>
        <v>1</v>
      </c>
      <c r="AB4477" s="3036">
        <v>178</v>
      </c>
    </row>
    <row r="4478" spans="1:28" x14ac:dyDescent="0.25">
      <c r="A4478" s="1708">
        <f t="shared" ca="1" si="1032"/>
        <v>0</v>
      </c>
      <c r="B4478" s="1708">
        <f t="shared" si="1033"/>
        <v>10178042</v>
      </c>
      <c r="C4478" s="994">
        <v>178</v>
      </c>
      <c r="D4478" s="1796" t="s">
        <v>447</v>
      </c>
      <c r="E4478" s="994">
        <v>42</v>
      </c>
      <c r="F4478" s="995" t="s">
        <v>3974</v>
      </c>
      <c r="G4478" s="994"/>
      <c r="H4478" s="996" t="s">
        <v>346</v>
      </c>
      <c r="I4478" s="1091" t="str">
        <f t="shared" si="1034"/>
        <v>Cap.5 Pct.1 Rd.42 col.D</v>
      </c>
      <c r="J4478" s="996"/>
      <c r="K4478" s="999" t="str">
        <f t="shared" si="1035"/>
        <v>Cap.5 Pct.1 Rd.42 col.3</v>
      </c>
      <c r="L4478" s="1000">
        <f t="shared" si="1036"/>
        <v>0</v>
      </c>
      <c r="M4478" s="1000">
        <f t="shared" si="1037"/>
        <v>0</v>
      </c>
      <c r="N4478" s="1724">
        <f t="shared" si="1038"/>
        <v>0</v>
      </c>
      <c r="O4478" s="1000"/>
      <c r="P4478" s="1000"/>
      <c r="Q4478" s="1000"/>
      <c r="R4478" s="1000"/>
      <c r="S4478" s="1000"/>
      <c r="T4478" s="1000"/>
      <c r="U4478" s="1000"/>
      <c r="V4478" s="1000"/>
      <c r="W4478" s="1000"/>
      <c r="X4478" s="1000"/>
      <c r="Y4478" s="1001"/>
      <c r="Z4478" s="1001" t="str">
        <f t="shared" si="1039"/>
        <v xml:space="preserve">Cap.5 Pct.1:  Daca Codul CAEN (Col.D) &gt; 0, atunci Nr. mediu de salariati (Col.3) &gt; 0, pentru Rd.(2 la n). </v>
      </c>
      <c r="AA4478" s="2205">
        <f t="shared" si="1040"/>
        <v>1</v>
      </c>
      <c r="AB4478" s="3036">
        <v>178</v>
      </c>
    </row>
    <row r="4479" spans="1:28" x14ac:dyDescent="0.25">
      <c r="A4479" s="1708">
        <f t="shared" ca="1" si="1032"/>
        <v>0</v>
      </c>
      <c r="B4479" s="1708">
        <f t="shared" si="1033"/>
        <v>10178043</v>
      </c>
      <c r="C4479" s="994">
        <v>178</v>
      </c>
      <c r="D4479" s="1796" t="s">
        <v>447</v>
      </c>
      <c r="E4479" s="994">
        <v>43</v>
      </c>
      <c r="F4479" s="995" t="s">
        <v>3974</v>
      </c>
      <c r="G4479" s="994"/>
      <c r="H4479" s="996" t="s">
        <v>346</v>
      </c>
      <c r="I4479" s="1091" t="str">
        <f t="shared" si="1034"/>
        <v>Cap.5 Pct.1 Rd.43 col.D</v>
      </c>
      <c r="J4479" s="996"/>
      <c r="K4479" s="999" t="str">
        <f t="shared" si="1035"/>
        <v>Cap.5 Pct.1 Rd.43 col.3</v>
      </c>
      <c r="L4479" s="1000">
        <f t="shared" si="1036"/>
        <v>0</v>
      </c>
      <c r="M4479" s="1000">
        <f t="shared" si="1037"/>
        <v>0</v>
      </c>
      <c r="N4479" s="1724">
        <f t="shared" si="1038"/>
        <v>0</v>
      </c>
      <c r="O4479" s="1000"/>
      <c r="P4479" s="1000"/>
      <c r="Q4479" s="1000"/>
      <c r="R4479" s="1000"/>
      <c r="S4479" s="1000"/>
      <c r="T4479" s="1000"/>
      <c r="U4479" s="1000"/>
      <c r="V4479" s="1000"/>
      <c r="W4479" s="1000"/>
      <c r="X4479" s="1000"/>
      <c r="Y4479" s="1001"/>
      <c r="Z4479" s="1001" t="str">
        <f t="shared" si="1039"/>
        <v xml:space="preserve">Cap.5 Pct.1:  Daca Codul CAEN (Col.D) &gt; 0, atunci Nr. mediu de salariati (Col.3) &gt; 0, pentru Rd.(2 la n). </v>
      </c>
      <c r="AA4479" s="2205">
        <f t="shared" si="1040"/>
        <v>1</v>
      </c>
      <c r="AB4479" s="3036">
        <v>178</v>
      </c>
    </row>
    <row r="4480" spans="1:28" x14ac:dyDescent="0.25">
      <c r="A4480" s="1708">
        <f t="shared" ca="1" si="1032"/>
        <v>0</v>
      </c>
      <c r="B4480" s="1708">
        <f t="shared" si="1033"/>
        <v>10178044</v>
      </c>
      <c r="C4480" s="994">
        <v>178</v>
      </c>
      <c r="D4480" s="1796" t="s">
        <v>447</v>
      </c>
      <c r="E4480" s="994">
        <v>44</v>
      </c>
      <c r="F4480" s="995" t="s">
        <v>3974</v>
      </c>
      <c r="G4480" s="994"/>
      <c r="H4480" s="996" t="s">
        <v>346</v>
      </c>
      <c r="I4480" s="1091" t="str">
        <f t="shared" si="1034"/>
        <v>Cap.5 Pct.1 Rd.44 col.D</v>
      </c>
      <c r="J4480" s="996"/>
      <c r="K4480" s="999" t="str">
        <f t="shared" si="1035"/>
        <v>Cap.5 Pct.1 Rd.44 col.3</v>
      </c>
      <c r="L4480" s="1000">
        <f t="shared" si="1036"/>
        <v>0</v>
      </c>
      <c r="M4480" s="1000">
        <f t="shared" si="1037"/>
        <v>0</v>
      </c>
      <c r="N4480" s="1724">
        <f t="shared" si="1038"/>
        <v>0</v>
      </c>
      <c r="O4480" s="1000"/>
      <c r="P4480" s="1000"/>
      <c r="Q4480" s="1000"/>
      <c r="R4480" s="1000"/>
      <c r="S4480" s="1000"/>
      <c r="T4480" s="1000"/>
      <c r="U4480" s="1000"/>
      <c r="V4480" s="1000"/>
      <c r="W4480" s="1000"/>
      <c r="X4480" s="1000"/>
      <c r="Y4480" s="1001"/>
      <c r="Z4480" s="1001" t="str">
        <f t="shared" si="1039"/>
        <v xml:space="preserve">Cap.5 Pct.1:  Daca Codul CAEN (Col.D) &gt; 0, atunci Nr. mediu de salariati (Col.3) &gt; 0, pentru Rd.(2 la n). </v>
      </c>
      <c r="AA4480" s="2205">
        <f t="shared" si="1040"/>
        <v>1</v>
      </c>
      <c r="AB4480" s="3036">
        <v>178</v>
      </c>
    </row>
    <row r="4481" spans="1:28" x14ac:dyDescent="0.25">
      <c r="A4481" s="1708">
        <f t="shared" ref="A4481:A4544" ca="1" si="1041">IF(D4481="DA",IF(ISERROR(N4481),A4480+1,IF(N4481=1,A4480+1,A4480)),A4480)</f>
        <v>0</v>
      </c>
      <c r="B4481" s="1708">
        <f t="shared" si="1033"/>
        <v>10178045</v>
      </c>
      <c r="C4481" s="994">
        <v>178</v>
      </c>
      <c r="D4481" s="1796" t="s">
        <v>447</v>
      </c>
      <c r="E4481" s="994">
        <v>45</v>
      </c>
      <c r="F4481" s="995" t="s">
        <v>3974</v>
      </c>
      <c r="G4481" s="994"/>
      <c r="H4481" s="996" t="s">
        <v>346</v>
      </c>
      <c r="I4481" s="1091" t="str">
        <f t="shared" si="1034"/>
        <v>Cap.5 Pct.1 Rd.45 col.D</v>
      </c>
      <c r="J4481" s="996"/>
      <c r="K4481" s="999" t="str">
        <f t="shared" si="1035"/>
        <v>Cap.5 Pct.1 Rd.45 col.3</v>
      </c>
      <c r="L4481" s="1000">
        <f t="shared" si="1036"/>
        <v>0</v>
      </c>
      <c r="M4481" s="1000">
        <f t="shared" si="1037"/>
        <v>0</v>
      </c>
      <c r="N4481" s="1724">
        <f t="shared" si="1038"/>
        <v>0</v>
      </c>
      <c r="O4481" s="1000"/>
      <c r="P4481" s="1000"/>
      <c r="Q4481" s="1000"/>
      <c r="R4481" s="1000"/>
      <c r="S4481" s="1000"/>
      <c r="T4481" s="1000"/>
      <c r="U4481" s="1000"/>
      <c r="V4481" s="1000"/>
      <c r="W4481" s="1000"/>
      <c r="X4481" s="1000"/>
      <c r="Y4481" s="1001"/>
      <c r="Z4481" s="1001" t="str">
        <f t="shared" si="1039"/>
        <v xml:space="preserve">Cap.5 Pct.1:  Daca Codul CAEN (Col.D) &gt; 0, atunci Nr. mediu de salariati (Col.3) &gt; 0, pentru Rd.(2 la n). </v>
      </c>
      <c r="AA4481" s="2205">
        <f t="shared" si="1040"/>
        <v>1</v>
      </c>
      <c r="AB4481" s="3036">
        <v>178</v>
      </c>
    </row>
    <row r="4482" spans="1:28" x14ac:dyDescent="0.25">
      <c r="A4482" s="1708">
        <f t="shared" ca="1" si="1041"/>
        <v>0</v>
      </c>
      <c r="B4482" s="1708">
        <f t="shared" si="1033"/>
        <v>10178046</v>
      </c>
      <c r="C4482" s="994">
        <v>178</v>
      </c>
      <c r="D4482" s="1796" t="s">
        <v>447</v>
      </c>
      <c r="E4482" s="994">
        <v>46</v>
      </c>
      <c r="F4482" s="995" t="s">
        <v>3974</v>
      </c>
      <c r="G4482" s="994"/>
      <c r="H4482" s="996" t="s">
        <v>346</v>
      </c>
      <c r="I4482" s="1091" t="str">
        <f t="shared" si="1034"/>
        <v>Cap.5 Pct.1 Rd.46 col.D</v>
      </c>
      <c r="J4482" s="996"/>
      <c r="K4482" s="999" t="str">
        <f t="shared" si="1035"/>
        <v>Cap.5 Pct.1 Rd.46 col.3</v>
      </c>
      <c r="L4482" s="1000">
        <f t="shared" si="1036"/>
        <v>0</v>
      </c>
      <c r="M4482" s="1000">
        <f t="shared" si="1037"/>
        <v>0</v>
      </c>
      <c r="N4482" s="1724">
        <f t="shared" si="1038"/>
        <v>0</v>
      </c>
      <c r="O4482" s="1000"/>
      <c r="P4482" s="1000"/>
      <c r="Q4482" s="1000"/>
      <c r="R4482" s="1000"/>
      <c r="S4482" s="1000"/>
      <c r="T4482" s="1000"/>
      <c r="U4482" s="1000"/>
      <c r="V4482" s="1000"/>
      <c r="W4482" s="1000"/>
      <c r="X4482" s="1000"/>
      <c r="Y4482" s="1001"/>
      <c r="Z4482" s="1001" t="str">
        <f t="shared" si="1039"/>
        <v xml:space="preserve">Cap.5 Pct.1:  Daca Codul CAEN (Col.D) &gt; 0, atunci Nr. mediu de salariati (Col.3) &gt; 0, pentru Rd.(2 la n). </v>
      </c>
      <c r="AA4482" s="2205">
        <f t="shared" si="1040"/>
        <v>1</v>
      </c>
      <c r="AB4482" s="3036">
        <v>178</v>
      </c>
    </row>
    <row r="4483" spans="1:28" x14ac:dyDescent="0.25">
      <c r="A4483" s="1708">
        <f t="shared" ca="1" si="1041"/>
        <v>0</v>
      </c>
      <c r="B4483" s="1708">
        <f t="shared" si="1033"/>
        <v>10178047</v>
      </c>
      <c r="C4483" s="994">
        <v>178</v>
      </c>
      <c r="D4483" s="1796" t="s">
        <v>447</v>
      </c>
      <c r="E4483" s="994">
        <v>47</v>
      </c>
      <c r="F4483" s="995" t="s">
        <v>3974</v>
      </c>
      <c r="G4483" s="994"/>
      <c r="H4483" s="996" t="s">
        <v>346</v>
      </c>
      <c r="I4483" s="1091" t="str">
        <f t="shared" si="1034"/>
        <v>Cap.5 Pct.1 Rd.47 col.D</v>
      </c>
      <c r="J4483" s="996"/>
      <c r="K4483" s="999" t="str">
        <f t="shared" si="1035"/>
        <v>Cap.5 Pct.1 Rd.47 col.3</v>
      </c>
      <c r="L4483" s="1000">
        <f t="shared" si="1036"/>
        <v>0</v>
      </c>
      <c r="M4483" s="1000">
        <f t="shared" si="1037"/>
        <v>0</v>
      </c>
      <c r="N4483" s="1724">
        <f t="shared" si="1038"/>
        <v>0</v>
      </c>
      <c r="O4483" s="1000"/>
      <c r="P4483" s="1000"/>
      <c r="Q4483" s="1000"/>
      <c r="R4483" s="1000"/>
      <c r="S4483" s="1000"/>
      <c r="T4483" s="1000"/>
      <c r="U4483" s="1000"/>
      <c r="V4483" s="1000"/>
      <c r="W4483" s="1000"/>
      <c r="X4483" s="1000"/>
      <c r="Y4483" s="1001"/>
      <c r="Z4483" s="1001" t="str">
        <f t="shared" si="1039"/>
        <v xml:space="preserve">Cap.5 Pct.1:  Daca Codul CAEN (Col.D) &gt; 0, atunci Nr. mediu de salariati (Col.3) &gt; 0, pentru Rd.(2 la n). </v>
      </c>
      <c r="AA4483" s="2205">
        <f t="shared" si="1040"/>
        <v>1</v>
      </c>
      <c r="AB4483" s="3036">
        <v>178</v>
      </c>
    </row>
    <row r="4484" spans="1:28" x14ac:dyDescent="0.25">
      <c r="A4484" s="1708">
        <f t="shared" ca="1" si="1041"/>
        <v>0</v>
      </c>
      <c r="B4484" s="1708">
        <f t="shared" si="1033"/>
        <v>10178048</v>
      </c>
      <c r="C4484" s="994">
        <v>178</v>
      </c>
      <c r="D4484" s="1796" t="s">
        <v>447</v>
      </c>
      <c r="E4484" s="994">
        <v>48</v>
      </c>
      <c r="F4484" s="995" t="s">
        <v>3974</v>
      </c>
      <c r="G4484" s="994"/>
      <c r="H4484" s="996" t="s">
        <v>346</v>
      </c>
      <c r="I4484" s="1091" t="str">
        <f t="shared" si="1034"/>
        <v>Cap.5 Pct.1 Rd.48 col.D</v>
      </c>
      <c r="J4484" s="996"/>
      <c r="K4484" s="999" t="str">
        <f t="shared" si="1035"/>
        <v>Cap.5 Pct.1 Rd.48 col.3</v>
      </c>
      <c r="L4484" s="1000">
        <f t="shared" si="1036"/>
        <v>0</v>
      </c>
      <c r="M4484" s="1000">
        <f t="shared" si="1037"/>
        <v>0</v>
      </c>
      <c r="N4484" s="1724">
        <f t="shared" si="1038"/>
        <v>0</v>
      </c>
      <c r="O4484" s="1000"/>
      <c r="P4484" s="1000"/>
      <c r="Q4484" s="1000"/>
      <c r="R4484" s="1000"/>
      <c r="S4484" s="1000"/>
      <c r="T4484" s="1000"/>
      <c r="U4484" s="1000"/>
      <c r="V4484" s="1000"/>
      <c r="W4484" s="1000"/>
      <c r="X4484" s="1000"/>
      <c r="Y4484" s="1001"/>
      <c r="Z4484" s="1001" t="str">
        <f t="shared" si="1039"/>
        <v xml:space="preserve">Cap.5 Pct.1:  Daca Codul CAEN (Col.D) &gt; 0, atunci Nr. mediu de salariati (Col.3) &gt; 0, pentru Rd.(2 la n). </v>
      </c>
      <c r="AA4484" s="2205">
        <f t="shared" si="1040"/>
        <v>1</v>
      </c>
      <c r="AB4484" s="3036">
        <v>178</v>
      </c>
    </row>
    <row r="4485" spans="1:28" x14ac:dyDescent="0.25">
      <c r="A4485" s="1708">
        <f t="shared" ca="1" si="1041"/>
        <v>0</v>
      </c>
      <c r="B4485" s="1708">
        <f t="shared" si="1033"/>
        <v>10178049</v>
      </c>
      <c r="C4485" s="994">
        <v>178</v>
      </c>
      <c r="D4485" s="1796" t="s">
        <v>447</v>
      </c>
      <c r="E4485" s="994">
        <v>49</v>
      </c>
      <c r="F4485" s="995" t="s">
        <v>3974</v>
      </c>
      <c r="G4485" s="994"/>
      <c r="H4485" s="996" t="s">
        <v>346</v>
      </c>
      <c r="I4485" s="1091" t="str">
        <f t="shared" si="1034"/>
        <v>Cap.5 Pct.1 Rd.49 col.D</v>
      </c>
      <c r="J4485" s="996"/>
      <c r="K4485" s="999" t="str">
        <f t="shared" si="1035"/>
        <v>Cap.5 Pct.1 Rd.49 col.3</v>
      </c>
      <c r="L4485" s="1000">
        <f t="shared" si="1036"/>
        <v>0</v>
      </c>
      <c r="M4485" s="1000">
        <f t="shared" si="1037"/>
        <v>0</v>
      </c>
      <c r="N4485" s="1724">
        <f t="shared" si="1038"/>
        <v>0</v>
      </c>
      <c r="O4485" s="1000"/>
      <c r="P4485" s="1000"/>
      <c r="Q4485" s="1000"/>
      <c r="R4485" s="1000"/>
      <c r="S4485" s="1000"/>
      <c r="T4485" s="1000"/>
      <c r="U4485" s="1000"/>
      <c r="V4485" s="1000"/>
      <c r="W4485" s="1000"/>
      <c r="X4485" s="1000"/>
      <c r="Y4485" s="1001"/>
      <c r="Z4485" s="1001" t="str">
        <f t="shared" si="1039"/>
        <v xml:space="preserve">Cap.5 Pct.1:  Daca Codul CAEN (Col.D) &gt; 0, atunci Nr. mediu de salariati (Col.3) &gt; 0, pentru Rd.(2 la n). </v>
      </c>
      <c r="AA4485" s="2205">
        <f t="shared" si="1040"/>
        <v>1</v>
      </c>
      <c r="AB4485" s="3036">
        <v>178</v>
      </c>
    </row>
    <row r="4486" spans="1:28" x14ac:dyDescent="0.25">
      <c r="A4486" s="1708">
        <f t="shared" ca="1" si="1041"/>
        <v>0</v>
      </c>
      <c r="B4486" s="1708">
        <f t="shared" si="1033"/>
        <v>10178050</v>
      </c>
      <c r="C4486" s="994">
        <v>178</v>
      </c>
      <c r="D4486" s="1796" t="s">
        <v>447</v>
      </c>
      <c r="E4486" s="994">
        <v>50</v>
      </c>
      <c r="F4486" s="995" t="s">
        <v>3974</v>
      </c>
      <c r="G4486" s="994"/>
      <c r="H4486" s="996" t="s">
        <v>346</v>
      </c>
      <c r="I4486" s="1091" t="str">
        <f t="shared" si="1034"/>
        <v>Cap.5 Pct.1 Rd.50 col.D</v>
      </c>
      <c r="J4486" s="996"/>
      <c r="K4486" s="999" t="str">
        <f t="shared" si="1035"/>
        <v>Cap.5 Pct.1 Rd.50 col.3</v>
      </c>
      <c r="L4486" s="1000">
        <f t="shared" si="1036"/>
        <v>0</v>
      </c>
      <c r="M4486" s="1000">
        <f t="shared" si="1037"/>
        <v>0</v>
      </c>
      <c r="N4486" s="1724">
        <f t="shared" si="1038"/>
        <v>0</v>
      </c>
      <c r="O4486" s="1000"/>
      <c r="P4486" s="1000"/>
      <c r="Q4486" s="1000"/>
      <c r="R4486" s="1000"/>
      <c r="S4486" s="1000"/>
      <c r="T4486" s="1000"/>
      <c r="U4486" s="1000"/>
      <c r="V4486" s="1000"/>
      <c r="W4486" s="1000"/>
      <c r="X4486" s="1000"/>
      <c r="Y4486" s="1001"/>
      <c r="Z4486" s="1001" t="str">
        <f t="shared" si="1039"/>
        <v xml:space="preserve">Cap.5 Pct.1:  Daca Codul CAEN (Col.D) &gt; 0, atunci Nr. mediu de salariati (Col.3) &gt; 0, pentru Rd.(2 la n). </v>
      </c>
      <c r="AA4486" s="2205">
        <f t="shared" si="1040"/>
        <v>1</v>
      </c>
      <c r="AB4486" s="3036">
        <v>178</v>
      </c>
    </row>
    <row r="4487" spans="1:28" x14ac:dyDescent="0.25">
      <c r="A4487" s="1708">
        <f t="shared" ca="1" si="1041"/>
        <v>0</v>
      </c>
      <c r="B4487" s="1708">
        <f t="shared" si="1033"/>
        <v>10178051</v>
      </c>
      <c r="C4487" s="994">
        <v>178</v>
      </c>
      <c r="D4487" s="1796" t="s">
        <v>447</v>
      </c>
      <c r="E4487" s="994">
        <v>51</v>
      </c>
      <c r="F4487" s="995" t="s">
        <v>3974</v>
      </c>
      <c r="G4487" s="994"/>
      <c r="H4487" s="996" t="s">
        <v>346</v>
      </c>
      <c r="I4487" s="1091" t="str">
        <f t="shared" si="1034"/>
        <v>Cap.5 Pct.1 Rd.51 col.D</v>
      </c>
      <c r="J4487" s="996"/>
      <c r="K4487" s="999" t="str">
        <f t="shared" si="1035"/>
        <v>Cap.5 Pct.1 Rd.51 col.3</v>
      </c>
      <c r="L4487" s="1000">
        <f t="shared" si="1036"/>
        <v>0</v>
      </c>
      <c r="M4487" s="1000">
        <f t="shared" si="1037"/>
        <v>0</v>
      </c>
      <c r="N4487" s="1724">
        <f t="shared" si="1038"/>
        <v>0</v>
      </c>
      <c r="O4487" s="1000"/>
      <c r="P4487" s="1000"/>
      <c r="Q4487" s="1000"/>
      <c r="R4487" s="1000"/>
      <c r="S4487" s="1000"/>
      <c r="T4487" s="1000"/>
      <c r="U4487" s="1000"/>
      <c r="V4487" s="1000"/>
      <c r="W4487" s="1000"/>
      <c r="X4487" s="1000"/>
      <c r="Y4487" s="1001"/>
      <c r="Z4487" s="1001" t="str">
        <f t="shared" si="1039"/>
        <v xml:space="preserve">Cap.5 Pct.1:  Daca Codul CAEN (Col.D) &gt; 0, atunci Nr. mediu de salariati (Col.3) &gt; 0, pentru Rd.(2 la n). </v>
      </c>
      <c r="AA4487" s="2205">
        <f t="shared" si="1040"/>
        <v>1</v>
      </c>
      <c r="AB4487" s="3036">
        <v>178</v>
      </c>
    </row>
    <row r="4488" spans="1:28" x14ac:dyDescent="0.25">
      <c r="A4488" s="1708">
        <f t="shared" ca="1" si="1041"/>
        <v>0</v>
      </c>
      <c r="B4488" s="1708">
        <f t="shared" si="1033"/>
        <v>10178052</v>
      </c>
      <c r="C4488" s="994">
        <v>178</v>
      </c>
      <c r="D4488" s="1796" t="s">
        <v>447</v>
      </c>
      <c r="E4488" s="994">
        <v>52</v>
      </c>
      <c r="F4488" s="995" t="s">
        <v>3974</v>
      </c>
      <c r="G4488" s="994"/>
      <c r="H4488" s="996" t="s">
        <v>346</v>
      </c>
      <c r="I4488" s="1091" t="str">
        <f t="shared" si="1034"/>
        <v>Cap.5 Pct.1 Rd.52 col.D</v>
      </c>
      <c r="J4488" s="996"/>
      <c r="K4488" s="999" t="str">
        <f t="shared" si="1035"/>
        <v>Cap.5 Pct.1 Rd.52 col.3</v>
      </c>
      <c r="L4488" s="1000">
        <f t="shared" si="1036"/>
        <v>0</v>
      </c>
      <c r="M4488" s="1000">
        <f t="shared" si="1037"/>
        <v>0</v>
      </c>
      <c r="N4488" s="1724">
        <f t="shared" si="1038"/>
        <v>0</v>
      </c>
      <c r="O4488" s="1000"/>
      <c r="P4488" s="1000"/>
      <c r="Q4488" s="1000"/>
      <c r="R4488" s="1000"/>
      <c r="S4488" s="1000"/>
      <c r="T4488" s="1000"/>
      <c r="U4488" s="1000"/>
      <c r="V4488" s="1000"/>
      <c r="W4488" s="1000"/>
      <c r="X4488" s="1000"/>
      <c r="Y4488" s="1001"/>
      <c r="Z4488" s="1001" t="str">
        <f t="shared" si="1039"/>
        <v xml:space="preserve">Cap.5 Pct.1:  Daca Codul CAEN (Col.D) &gt; 0, atunci Nr. mediu de salariati (Col.3) &gt; 0, pentru Rd.(2 la n). </v>
      </c>
      <c r="AA4488" s="2205">
        <f t="shared" si="1040"/>
        <v>1</v>
      </c>
      <c r="AB4488" s="3036">
        <v>178</v>
      </c>
    </row>
    <row r="4489" spans="1:28" x14ac:dyDescent="0.25">
      <c r="A4489" s="1708">
        <f t="shared" ca="1" si="1041"/>
        <v>0</v>
      </c>
      <c r="B4489" s="1708">
        <f t="shared" si="1033"/>
        <v>10178053</v>
      </c>
      <c r="C4489" s="994">
        <v>178</v>
      </c>
      <c r="D4489" s="1796" t="s">
        <v>447</v>
      </c>
      <c r="E4489" s="994">
        <v>53</v>
      </c>
      <c r="F4489" s="995" t="s">
        <v>3974</v>
      </c>
      <c r="G4489" s="994"/>
      <c r="H4489" s="996" t="s">
        <v>346</v>
      </c>
      <c r="I4489" s="1091" t="str">
        <f t="shared" si="1034"/>
        <v>Cap.5 Pct.1 Rd.53 col.D</v>
      </c>
      <c r="J4489" s="996"/>
      <c r="K4489" s="999" t="str">
        <f t="shared" si="1035"/>
        <v>Cap.5 Pct.1 Rd.53 col.3</v>
      </c>
      <c r="L4489" s="1000">
        <f t="shared" si="1036"/>
        <v>0</v>
      </c>
      <c r="M4489" s="1000">
        <f t="shared" si="1037"/>
        <v>0</v>
      </c>
      <c r="N4489" s="1724">
        <f t="shared" si="1038"/>
        <v>0</v>
      </c>
      <c r="O4489" s="1000"/>
      <c r="P4489" s="1000"/>
      <c r="Q4489" s="1000"/>
      <c r="R4489" s="1000"/>
      <c r="S4489" s="1000"/>
      <c r="T4489" s="1000"/>
      <c r="U4489" s="1000"/>
      <c r="V4489" s="1000"/>
      <c r="W4489" s="1000"/>
      <c r="X4489" s="1000"/>
      <c r="Y4489" s="1001"/>
      <c r="Z4489" s="1001" t="str">
        <f t="shared" si="1039"/>
        <v xml:space="preserve">Cap.5 Pct.1:  Daca Codul CAEN (Col.D) &gt; 0, atunci Nr. mediu de salariati (Col.3) &gt; 0, pentru Rd.(2 la n). </v>
      </c>
      <c r="AA4489" s="2205">
        <f t="shared" si="1040"/>
        <v>1</v>
      </c>
      <c r="AB4489" s="3036">
        <v>178</v>
      </c>
    </row>
    <row r="4490" spans="1:28" x14ac:dyDescent="0.25">
      <c r="A4490" s="1708">
        <f t="shared" ca="1" si="1041"/>
        <v>0</v>
      </c>
      <c r="B4490" s="1708">
        <f t="shared" si="1033"/>
        <v>10178054</v>
      </c>
      <c r="C4490" s="994">
        <v>178</v>
      </c>
      <c r="D4490" s="1796" t="s">
        <v>447</v>
      </c>
      <c r="E4490" s="994">
        <v>54</v>
      </c>
      <c r="F4490" s="995" t="s">
        <v>3974</v>
      </c>
      <c r="G4490" s="994"/>
      <c r="H4490" s="996" t="s">
        <v>346</v>
      </c>
      <c r="I4490" s="1091" t="str">
        <f t="shared" si="1034"/>
        <v>Cap.5 Pct.1 Rd.54 col.D</v>
      </c>
      <c r="J4490" s="996"/>
      <c r="K4490" s="999" t="str">
        <f t="shared" si="1035"/>
        <v>Cap.5 Pct.1 Rd.54 col.3</v>
      </c>
      <c r="L4490" s="1000">
        <f t="shared" si="1036"/>
        <v>0</v>
      </c>
      <c r="M4490" s="1000">
        <f t="shared" si="1037"/>
        <v>0</v>
      </c>
      <c r="N4490" s="1724">
        <f t="shared" si="1038"/>
        <v>0</v>
      </c>
      <c r="O4490" s="1000"/>
      <c r="P4490" s="1000"/>
      <c r="Q4490" s="1000"/>
      <c r="R4490" s="1000"/>
      <c r="S4490" s="1000"/>
      <c r="T4490" s="1000"/>
      <c r="U4490" s="1000"/>
      <c r="V4490" s="1000"/>
      <c r="W4490" s="1000"/>
      <c r="X4490" s="1000"/>
      <c r="Y4490" s="1001"/>
      <c r="Z4490" s="1001" t="str">
        <f t="shared" si="1039"/>
        <v xml:space="preserve">Cap.5 Pct.1:  Daca Codul CAEN (Col.D) &gt; 0, atunci Nr. mediu de salariati (Col.3) &gt; 0, pentru Rd.(2 la n). </v>
      </c>
      <c r="AA4490" s="2205">
        <f t="shared" si="1040"/>
        <v>1</v>
      </c>
      <c r="AB4490" s="3036">
        <v>178</v>
      </c>
    </row>
    <row r="4491" spans="1:28" x14ac:dyDescent="0.25">
      <c r="A4491" s="1708">
        <f t="shared" ca="1" si="1041"/>
        <v>0</v>
      </c>
      <c r="B4491" s="1708">
        <f t="shared" ref="B4491:B4554" si="1042">VALUE("1"&amp;TEXT(C4491,"0000")&amp;TEXT(E4491,"000"))</f>
        <v>10178055</v>
      </c>
      <c r="C4491" s="994">
        <v>178</v>
      </c>
      <c r="D4491" s="1796" t="s">
        <v>447</v>
      </c>
      <c r="E4491" s="994">
        <v>55</v>
      </c>
      <c r="F4491" s="995" t="s">
        <v>3974</v>
      </c>
      <c r="G4491" s="994"/>
      <c r="H4491" s="996" t="s">
        <v>346</v>
      </c>
      <c r="I4491" s="1091" t="str">
        <f t="shared" si="1034"/>
        <v>Cap.5 Pct.1 Rd.55 col.D</v>
      </c>
      <c r="J4491" s="996"/>
      <c r="K4491" s="999" t="str">
        <f t="shared" si="1035"/>
        <v>Cap.5 Pct.1 Rd.55 col.3</v>
      </c>
      <c r="L4491" s="1000">
        <f t="shared" si="1036"/>
        <v>0</v>
      </c>
      <c r="M4491" s="1000">
        <f t="shared" si="1037"/>
        <v>0</v>
      </c>
      <c r="N4491" s="1724">
        <f t="shared" si="1038"/>
        <v>0</v>
      </c>
      <c r="O4491" s="1000"/>
      <c r="P4491" s="1000"/>
      <c r="Q4491" s="1000"/>
      <c r="R4491" s="1000"/>
      <c r="S4491" s="1000"/>
      <c r="T4491" s="1000"/>
      <c r="U4491" s="1000"/>
      <c r="V4491" s="1000"/>
      <c r="W4491" s="1000"/>
      <c r="X4491" s="1000"/>
      <c r="Y4491" s="1001"/>
      <c r="Z4491" s="1001" t="str">
        <f t="shared" si="1039"/>
        <v xml:space="preserve">Cap.5 Pct.1:  Daca Codul CAEN (Col.D) &gt; 0, atunci Nr. mediu de salariati (Col.3) &gt; 0, pentru Rd.(2 la n). </v>
      </c>
      <c r="AA4491" s="2205">
        <f t="shared" si="1040"/>
        <v>1</v>
      </c>
      <c r="AB4491" s="3036">
        <v>178</v>
      </c>
    </row>
    <row r="4492" spans="1:28" x14ac:dyDescent="0.25">
      <c r="A4492" s="1708">
        <f t="shared" ca="1" si="1041"/>
        <v>0</v>
      </c>
      <c r="B4492" s="1708">
        <f t="shared" si="1042"/>
        <v>10178056</v>
      </c>
      <c r="C4492" s="994">
        <v>178</v>
      </c>
      <c r="D4492" s="1796" t="s">
        <v>447</v>
      </c>
      <c r="E4492" s="994">
        <v>56</v>
      </c>
      <c r="F4492" s="995" t="s">
        <v>3974</v>
      </c>
      <c r="G4492" s="994"/>
      <c r="H4492" s="996" t="s">
        <v>346</v>
      </c>
      <c r="I4492" s="1091" t="str">
        <f t="shared" si="1034"/>
        <v>Cap.5 Pct.1 Rd.56 col.D</v>
      </c>
      <c r="J4492" s="996"/>
      <c r="K4492" s="999" t="str">
        <f t="shared" si="1035"/>
        <v>Cap.5 Pct.1 Rd.56 col.3</v>
      </c>
      <c r="L4492" s="1000">
        <f t="shared" si="1036"/>
        <v>0</v>
      </c>
      <c r="M4492" s="1000">
        <f t="shared" si="1037"/>
        <v>0</v>
      </c>
      <c r="N4492" s="1724">
        <f t="shared" si="1038"/>
        <v>0</v>
      </c>
      <c r="O4492" s="1000"/>
      <c r="P4492" s="1000"/>
      <c r="Q4492" s="1000"/>
      <c r="R4492" s="1000"/>
      <c r="S4492" s="1000"/>
      <c r="T4492" s="1000"/>
      <c r="U4492" s="1000"/>
      <c r="V4492" s="1000"/>
      <c r="W4492" s="1000"/>
      <c r="X4492" s="1000"/>
      <c r="Y4492" s="1001"/>
      <c r="Z4492" s="1001" t="str">
        <f t="shared" si="1039"/>
        <v xml:space="preserve">Cap.5 Pct.1:  Daca Codul CAEN (Col.D) &gt; 0, atunci Nr. mediu de salariati (Col.3) &gt; 0, pentru Rd.(2 la n). </v>
      </c>
      <c r="AA4492" s="2205">
        <f t="shared" si="1040"/>
        <v>1</v>
      </c>
      <c r="AB4492" s="3036">
        <v>178</v>
      </c>
    </row>
    <row r="4493" spans="1:28" x14ac:dyDescent="0.25">
      <c r="A4493" s="1708">
        <f t="shared" ca="1" si="1041"/>
        <v>0</v>
      </c>
      <c r="B4493" s="1708">
        <f t="shared" si="1042"/>
        <v>10178057</v>
      </c>
      <c r="C4493" s="994">
        <v>178</v>
      </c>
      <c r="D4493" s="1796" t="s">
        <v>447</v>
      </c>
      <c r="E4493" s="994">
        <v>57</v>
      </c>
      <c r="F4493" s="995" t="s">
        <v>3974</v>
      </c>
      <c r="G4493" s="994"/>
      <c r="H4493" s="996" t="s">
        <v>346</v>
      </c>
      <c r="I4493" s="1091" t="str">
        <f t="shared" si="1034"/>
        <v>Cap.5 Pct.1 Rd.57 col.D</v>
      </c>
      <c r="J4493" s="996"/>
      <c r="K4493" s="999" t="str">
        <f t="shared" si="1035"/>
        <v>Cap.5 Pct.1 Rd.57 col.3</v>
      </c>
      <c r="L4493" s="1000">
        <f t="shared" si="1036"/>
        <v>0</v>
      </c>
      <c r="M4493" s="1000">
        <f t="shared" si="1037"/>
        <v>0</v>
      </c>
      <c r="N4493" s="1724">
        <f t="shared" si="1038"/>
        <v>0</v>
      </c>
      <c r="O4493" s="1000"/>
      <c r="P4493" s="1000"/>
      <c r="Q4493" s="1000"/>
      <c r="R4493" s="1000"/>
      <c r="S4493" s="1000"/>
      <c r="T4493" s="1000"/>
      <c r="U4493" s="1000"/>
      <c r="V4493" s="1000"/>
      <c r="W4493" s="1000"/>
      <c r="X4493" s="1000"/>
      <c r="Y4493" s="1001"/>
      <c r="Z4493" s="1001" t="str">
        <f t="shared" si="1039"/>
        <v xml:space="preserve">Cap.5 Pct.1:  Daca Codul CAEN (Col.D) &gt; 0, atunci Nr. mediu de salariati (Col.3) &gt; 0, pentru Rd.(2 la n). </v>
      </c>
      <c r="AA4493" s="2205">
        <f t="shared" si="1040"/>
        <v>1</v>
      </c>
      <c r="AB4493" s="3036">
        <v>178</v>
      </c>
    </row>
    <row r="4494" spans="1:28" x14ac:dyDescent="0.25">
      <c r="A4494" s="1708">
        <f t="shared" ca="1" si="1041"/>
        <v>0</v>
      </c>
      <c r="B4494" s="1708">
        <f t="shared" si="1042"/>
        <v>10178058</v>
      </c>
      <c r="C4494" s="994">
        <v>178</v>
      </c>
      <c r="D4494" s="1796" t="s">
        <v>447</v>
      </c>
      <c r="E4494" s="994">
        <v>58</v>
      </c>
      <c r="F4494" s="995" t="s">
        <v>3974</v>
      </c>
      <c r="G4494" s="994"/>
      <c r="H4494" s="996" t="s">
        <v>346</v>
      </c>
      <c r="I4494" s="1091" t="str">
        <f t="shared" si="1034"/>
        <v>Cap.5 Pct.1 Rd.58 col.D</v>
      </c>
      <c r="J4494" s="996"/>
      <c r="K4494" s="999" t="str">
        <f t="shared" si="1035"/>
        <v>Cap.5 Pct.1 Rd.58 col.3</v>
      </c>
      <c r="L4494" s="1000">
        <f t="shared" si="1036"/>
        <v>0</v>
      </c>
      <c r="M4494" s="1000">
        <f t="shared" si="1037"/>
        <v>0</v>
      </c>
      <c r="N4494" s="1724">
        <f t="shared" si="1038"/>
        <v>0</v>
      </c>
      <c r="O4494" s="1000"/>
      <c r="P4494" s="1000"/>
      <c r="Q4494" s="1000"/>
      <c r="R4494" s="1000"/>
      <c r="S4494" s="1000"/>
      <c r="T4494" s="1000"/>
      <c r="U4494" s="1000"/>
      <c r="V4494" s="1000"/>
      <c r="W4494" s="1000"/>
      <c r="X4494" s="1000"/>
      <c r="Y4494" s="1001"/>
      <c r="Z4494" s="1001" t="str">
        <f t="shared" si="1039"/>
        <v xml:space="preserve">Cap.5 Pct.1:  Daca Codul CAEN (Col.D) &gt; 0, atunci Nr. mediu de salariati (Col.3) &gt; 0, pentru Rd.(2 la n). </v>
      </c>
      <c r="AA4494" s="2205">
        <f t="shared" si="1040"/>
        <v>1</v>
      </c>
      <c r="AB4494" s="3036">
        <v>178</v>
      </c>
    </row>
    <row r="4495" spans="1:28" x14ac:dyDescent="0.25">
      <c r="A4495" s="1708">
        <f t="shared" ca="1" si="1041"/>
        <v>0</v>
      </c>
      <c r="B4495" s="1708">
        <f t="shared" si="1042"/>
        <v>10178059</v>
      </c>
      <c r="C4495" s="994">
        <v>178</v>
      </c>
      <c r="D4495" s="1796" t="s">
        <v>447</v>
      </c>
      <c r="E4495" s="994">
        <v>59</v>
      </c>
      <c r="F4495" s="995" t="s">
        <v>3974</v>
      </c>
      <c r="G4495" s="994"/>
      <c r="H4495" s="996" t="s">
        <v>346</v>
      </c>
      <c r="I4495" s="1091" t="str">
        <f t="shared" si="1034"/>
        <v>Cap.5 Pct.1 Rd.59 col.D</v>
      </c>
      <c r="J4495" s="996"/>
      <c r="K4495" s="999" t="str">
        <f t="shared" si="1035"/>
        <v>Cap.5 Pct.1 Rd.59 col.3</v>
      </c>
      <c r="L4495" s="1000">
        <f t="shared" si="1036"/>
        <v>0</v>
      </c>
      <c r="M4495" s="1000">
        <f t="shared" si="1037"/>
        <v>0</v>
      </c>
      <c r="N4495" s="1724">
        <f t="shared" si="1038"/>
        <v>0</v>
      </c>
      <c r="O4495" s="1000"/>
      <c r="P4495" s="1000"/>
      <c r="Q4495" s="1000"/>
      <c r="R4495" s="1000"/>
      <c r="S4495" s="1000"/>
      <c r="T4495" s="1000"/>
      <c r="U4495" s="1000"/>
      <c r="V4495" s="1000"/>
      <c r="W4495" s="1000"/>
      <c r="X4495" s="1000"/>
      <c r="Y4495" s="1001"/>
      <c r="Z4495" s="1001" t="str">
        <f t="shared" si="1039"/>
        <v xml:space="preserve">Cap.5 Pct.1:  Daca Codul CAEN (Col.D) &gt; 0, atunci Nr. mediu de salariati (Col.3) &gt; 0, pentru Rd.(2 la n). </v>
      </c>
      <c r="AA4495" s="2205">
        <f t="shared" si="1040"/>
        <v>1</v>
      </c>
      <c r="AB4495" s="3036">
        <v>178</v>
      </c>
    </row>
    <row r="4496" spans="1:28" x14ac:dyDescent="0.25">
      <c r="A4496" s="1708">
        <f t="shared" ca="1" si="1041"/>
        <v>0</v>
      </c>
      <c r="B4496" s="1708">
        <f t="shared" si="1042"/>
        <v>10178060</v>
      </c>
      <c r="C4496" s="994">
        <v>178</v>
      </c>
      <c r="D4496" s="1796" t="s">
        <v>447</v>
      </c>
      <c r="E4496" s="994">
        <v>60</v>
      </c>
      <c r="F4496" s="995" t="s">
        <v>3974</v>
      </c>
      <c r="G4496" s="994"/>
      <c r="H4496" s="996" t="s">
        <v>346</v>
      </c>
      <c r="I4496" s="1091" t="str">
        <f t="shared" si="1034"/>
        <v>Cap.5 Pct.1 Rd.60 col.D</v>
      </c>
      <c r="J4496" s="996"/>
      <c r="K4496" s="999" t="str">
        <f t="shared" si="1035"/>
        <v>Cap.5 Pct.1 Rd.60 col.3</v>
      </c>
      <c r="L4496" s="1000">
        <f t="shared" si="1036"/>
        <v>0</v>
      </c>
      <c r="M4496" s="1000">
        <f t="shared" si="1037"/>
        <v>0</v>
      </c>
      <c r="N4496" s="1724">
        <f t="shared" si="1038"/>
        <v>0</v>
      </c>
      <c r="O4496" s="1000"/>
      <c r="P4496" s="1000"/>
      <c r="Q4496" s="1000"/>
      <c r="R4496" s="1000"/>
      <c r="S4496" s="1000"/>
      <c r="T4496" s="1000"/>
      <c r="U4496" s="1000"/>
      <c r="V4496" s="1000"/>
      <c r="W4496" s="1000"/>
      <c r="X4496" s="1000"/>
      <c r="Y4496" s="1001"/>
      <c r="Z4496" s="1001" t="str">
        <f t="shared" si="1039"/>
        <v xml:space="preserve">Cap.5 Pct.1:  Daca Codul CAEN (Col.D) &gt; 0, atunci Nr. mediu de salariati (Col.3) &gt; 0, pentru Rd.(2 la n). </v>
      </c>
      <c r="AA4496" s="2205">
        <f t="shared" si="1040"/>
        <v>1</v>
      </c>
      <c r="AB4496" s="3036">
        <v>178</v>
      </c>
    </row>
    <row r="4497" spans="1:28" x14ac:dyDescent="0.25">
      <c r="A4497" s="1708">
        <f t="shared" ca="1" si="1041"/>
        <v>0</v>
      </c>
      <c r="B4497" s="1708">
        <f t="shared" si="1042"/>
        <v>10178061</v>
      </c>
      <c r="C4497" s="994">
        <v>178</v>
      </c>
      <c r="D4497" s="1796" t="s">
        <v>447</v>
      </c>
      <c r="E4497" s="994">
        <v>61</v>
      </c>
      <c r="F4497" s="995" t="s">
        <v>3974</v>
      </c>
      <c r="G4497" s="994"/>
      <c r="H4497" s="996" t="s">
        <v>346</v>
      </c>
      <c r="I4497" s="1091" t="str">
        <f t="shared" si="1034"/>
        <v>Cap.5 Pct.1 Rd.61 col.D</v>
      </c>
      <c r="J4497" s="996"/>
      <c r="K4497" s="999" t="str">
        <f t="shared" si="1035"/>
        <v>Cap.5 Pct.1 Rd.61 col.3</v>
      </c>
      <c r="L4497" s="1000">
        <f t="shared" si="1036"/>
        <v>0</v>
      </c>
      <c r="M4497" s="1000">
        <f t="shared" si="1037"/>
        <v>0</v>
      </c>
      <c r="N4497" s="1724">
        <f t="shared" si="1038"/>
        <v>0</v>
      </c>
      <c r="O4497" s="1000"/>
      <c r="P4497" s="1000"/>
      <c r="Q4497" s="1000"/>
      <c r="R4497" s="1000"/>
      <c r="S4497" s="1000"/>
      <c r="T4497" s="1000"/>
      <c r="U4497" s="1000"/>
      <c r="V4497" s="1000"/>
      <c r="W4497" s="1000"/>
      <c r="X4497" s="1000"/>
      <c r="Y4497" s="1001"/>
      <c r="Z4497" s="1001" t="str">
        <f t="shared" si="1039"/>
        <v xml:space="preserve">Cap.5 Pct.1:  Daca Codul CAEN (Col.D) &gt; 0, atunci Nr. mediu de salariati (Col.3) &gt; 0, pentru Rd.(2 la n). </v>
      </c>
      <c r="AA4497" s="2205">
        <f t="shared" si="1040"/>
        <v>1</v>
      </c>
      <c r="AB4497" s="3036">
        <v>178</v>
      </c>
    </row>
    <row r="4498" spans="1:28" x14ac:dyDescent="0.25">
      <c r="A4498" s="1708">
        <f t="shared" ca="1" si="1041"/>
        <v>0</v>
      </c>
      <c r="B4498" s="1708">
        <f t="shared" si="1042"/>
        <v>10178062</v>
      </c>
      <c r="C4498" s="994">
        <v>178</v>
      </c>
      <c r="D4498" s="1796" t="s">
        <v>447</v>
      </c>
      <c r="E4498" s="994">
        <v>62</v>
      </c>
      <c r="F4498" s="995" t="s">
        <v>3974</v>
      </c>
      <c r="G4498" s="994"/>
      <c r="H4498" s="996" t="s">
        <v>346</v>
      </c>
      <c r="I4498" s="1091" t="str">
        <f t="shared" si="1034"/>
        <v>Cap.5 Pct.1 Rd.62 col.D</v>
      </c>
      <c r="J4498" s="996"/>
      <c r="K4498" s="999" t="str">
        <f t="shared" si="1035"/>
        <v>Cap.5 Pct.1 Rd.62 col.3</v>
      </c>
      <c r="L4498" s="1000">
        <f t="shared" si="1036"/>
        <v>0</v>
      </c>
      <c r="M4498" s="1000">
        <f t="shared" si="1037"/>
        <v>0</v>
      </c>
      <c r="N4498" s="1724">
        <f t="shared" si="1038"/>
        <v>0</v>
      </c>
      <c r="O4498" s="1000"/>
      <c r="P4498" s="1000"/>
      <c r="Q4498" s="1000"/>
      <c r="R4498" s="1000"/>
      <c r="S4498" s="1000"/>
      <c r="T4498" s="1000"/>
      <c r="U4498" s="1000"/>
      <c r="V4498" s="1000"/>
      <c r="W4498" s="1000"/>
      <c r="X4498" s="1000"/>
      <c r="Y4498" s="1001"/>
      <c r="Z4498" s="1001" t="str">
        <f t="shared" si="1039"/>
        <v xml:space="preserve">Cap.5 Pct.1:  Daca Codul CAEN (Col.D) &gt; 0, atunci Nr. mediu de salariati (Col.3) &gt; 0, pentru Rd.(2 la n). </v>
      </c>
      <c r="AA4498" s="2205">
        <f t="shared" si="1040"/>
        <v>1</v>
      </c>
      <c r="AB4498" s="3036">
        <v>178</v>
      </c>
    </row>
    <row r="4499" spans="1:28" x14ac:dyDescent="0.25">
      <c r="A4499" s="1708">
        <f t="shared" ca="1" si="1041"/>
        <v>0</v>
      </c>
      <c r="B4499" s="1708">
        <f t="shared" si="1042"/>
        <v>10178063</v>
      </c>
      <c r="C4499" s="994">
        <v>178</v>
      </c>
      <c r="D4499" s="1796" t="s">
        <v>447</v>
      </c>
      <c r="E4499" s="994">
        <v>63</v>
      </c>
      <c r="F4499" s="995" t="s">
        <v>3974</v>
      </c>
      <c r="G4499" s="994"/>
      <c r="H4499" s="996" t="s">
        <v>346</v>
      </c>
      <c r="I4499" s="1091" t="str">
        <f t="shared" si="1034"/>
        <v>Cap.5 Pct.1 Rd.63 col.D</v>
      </c>
      <c r="J4499" s="996"/>
      <c r="K4499" s="999" t="str">
        <f t="shared" si="1035"/>
        <v>Cap.5 Pct.1 Rd.63 col.3</v>
      </c>
      <c r="L4499" s="1000">
        <f t="shared" si="1036"/>
        <v>0</v>
      </c>
      <c r="M4499" s="1000">
        <f t="shared" si="1037"/>
        <v>0</v>
      </c>
      <c r="N4499" s="1724">
        <f t="shared" si="1038"/>
        <v>0</v>
      </c>
      <c r="O4499" s="1000"/>
      <c r="P4499" s="1000"/>
      <c r="Q4499" s="1000"/>
      <c r="R4499" s="1000"/>
      <c r="S4499" s="1000"/>
      <c r="T4499" s="1000"/>
      <c r="U4499" s="1000"/>
      <c r="V4499" s="1000"/>
      <c r="W4499" s="1000"/>
      <c r="X4499" s="1000"/>
      <c r="Y4499" s="1001"/>
      <c r="Z4499" s="1001" t="str">
        <f t="shared" si="1039"/>
        <v xml:space="preserve">Cap.5 Pct.1:  Daca Codul CAEN (Col.D) &gt; 0, atunci Nr. mediu de salariati (Col.3) &gt; 0, pentru Rd.(2 la n). </v>
      </c>
      <c r="AA4499" s="2205">
        <f t="shared" si="1040"/>
        <v>1</v>
      </c>
      <c r="AB4499" s="3036">
        <v>178</v>
      </c>
    </row>
    <row r="4500" spans="1:28" x14ac:dyDescent="0.25">
      <c r="A4500" s="1708">
        <f t="shared" ca="1" si="1041"/>
        <v>0</v>
      </c>
      <c r="B4500" s="1708">
        <f t="shared" si="1042"/>
        <v>10178064</v>
      </c>
      <c r="C4500" s="994">
        <v>178</v>
      </c>
      <c r="D4500" s="1796" t="s">
        <v>447</v>
      </c>
      <c r="E4500" s="994">
        <v>64</v>
      </c>
      <c r="F4500" s="995" t="s">
        <v>3974</v>
      </c>
      <c r="G4500" s="994"/>
      <c r="H4500" s="996" t="s">
        <v>346</v>
      </c>
      <c r="I4500" s="1091" t="str">
        <f t="shared" si="1034"/>
        <v>Cap.5 Pct.1 Rd.64 col.D</v>
      </c>
      <c r="J4500" s="996"/>
      <c r="K4500" s="999" t="str">
        <f t="shared" si="1035"/>
        <v>Cap.5 Pct.1 Rd.64 col.3</v>
      </c>
      <c r="L4500" s="1000">
        <f t="shared" si="1036"/>
        <v>0</v>
      </c>
      <c r="M4500" s="1000">
        <f t="shared" si="1037"/>
        <v>0</v>
      </c>
      <c r="N4500" s="1724">
        <f t="shared" si="1038"/>
        <v>0</v>
      </c>
      <c r="O4500" s="1000"/>
      <c r="P4500" s="1000"/>
      <c r="Q4500" s="1000"/>
      <c r="R4500" s="1000"/>
      <c r="S4500" s="1000"/>
      <c r="T4500" s="1000"/>
      <c r="U4500" s="1000"/>
      <c r="V4500" s="1000"/>
      <c r="W4500" s="1000"/>
      <c r="X4500" s="1000"/>
      <c r="Y4500" s="1001"/>
      <c r="Z4500" s="1001" t="str">
        <f t="shared" si="1039"/>
        <v xml:space="preserve">Cap.5 Pct.1:  Daca Codul CAEN (Col.D) &gt; 0, atunci Nr. mediu de salariati (Col.3) &gt; 0, pentru Rd.(2 la n). </v>
      </c>
      <c r="AA4500" s="2205">
        <f t="shared" si="1040"/>
        <v>1</v>
      </c>
      <c r="AB4500" s="3036">
        <v>178</v>
      </c>
    </row>
    <row r="4501" spans="1:28" x14ac:dyDescent="0.25">
      <c r="A4501" s="1708">
        <f t="shared" ca="1" si="1041"/>
        <v>0</v>
      </c>
      <c r="B4501" s="1708">
        <f t="shared" si="1042"/>
        <v>10178065</v>
      </c>
      <c r="C4501" s="994">
        <v>178</v>
      </c>
      <c r="D4501" s="1796" t="s">
        <v>447</v>
      </c>
      <c r="E4501" s="994">
        <v>65</v>
      </c>
      <c r="F4501" s="995" t="s">
        <v>3974</v>
      </c>
      <c r="G4501" s="994"/>
      <c r="H4501" s="996" t="s">
        <v>346</v>
      </c>
      <c r="I4501" s="1091" t="str">
        <f t="shared" si="1034"/>
        <v>Cap.5 Pct.1 Rd.65 col.D</v>
      </c>
      <c r="J4501" s="996"/>
      <c r="K4501" s="999" t="str">
        <f t="shared" si="1035"/>
        <v>Cap.5 Pct.1 Rd.65 col.3</v>
      </c>
      <c r="L4501" s="1000">
        <f t="shared" si="1036"/>
        <v>0</v>
      </c>
      <c r="M4501" s="1000">
        <f t="shared" si="1037"/>
        <v>0</v>
      </c>
      <c r="N4501" s="1724">
        <f t="shared" si="1038"/>
        <v>0</v>
      </c>
      <c r="O4501" s="1000"/>
      <c r="P4501" s="1000"/>
      <c r="Q4501" s="1000"/>
      <c r="R4501" s="1000"/>
      <c r="S4501" s="1000"/>
      <c r="T4501" s="1000"/>
      <c r="U4501" s="1000"/>
      <c r="V4501" s="1000"/>
      <c r="W4501" s="1000"/>
      <c r="X4501" s="1000"/>
      <c r="Y4501" s="1001"/>
      <c r="Z4501" s="1001" t="str">
        <f t="shared" si="1039"/>
        <v xml:space="preserve">Cap.5 Pct.1:  Daca Codul CAEN (Col.D) &gt; 0, atunci Nr. mediu de salariati (Col.3) &gt; 0, pentru Rd.(2 la n). </v>
      </c>
      <c r="AA4501" s="2205">
        <f t="shared" si="1040"/>
        <v>1</v>
      </c>
      <c r="AB4501" s="3036">
        <v>178</v>
      </c>
    </row>
    <row r="4502" spans="1:28" x14ac:dyDescent="0.25">
      <c r="A4502" s="1708">
        <f t="shared" ca="1" si="1041"/>
        <v>0</v>
      </c>
      <c r="B4502" s="1708">
        <f t="shared" si="1042"/>
        <v>10178066</v>
      </c>
      <c r="C4502" s="994">
        <v>178</v>
      </c>
      <c r="D4502" s="1796" t="s">
        <v>447</v>
      </c>
      <c r="E4502" s="994">
        <v>66</v>
      </c>
      <c r="F4502" s="995" t="s">
        <v>3974</v>
      </c>
      <c r="G4502" s="994"/>
      <c r="H4502" s="996" t="s">
        <v>346</v>
      </c>
      <c r="I4502" s="1091" t="str">
        <f t="shared" ref="I4502:I4565" si="1043">"Cap.5 Pct.1 Rd."&amp;E4502&amp;" col.D"</f>
        <v>Cap.5 Pct.1 Rd.66 col.D</v>
      </c>
      <c r="J4502" s="996"/>
      <c r="K4502" s="999" t="str">
        <f t="shared" ref="K4502:K4565" si="1044">"Cap.5 Pct.1 Rd."&amp;E4502&amp;" col.3"</f>
        <v>Cap.5 Pct.1 Rd.66 col.3</v>
      </c>
      <c r="L4502" s="1000">
        <f t="shared" ref="L4502:L4565" si="1045">IF(BH767="",0,BH767)</f>
        <v>0</v>
      </c>
      <c r="M4502" s="1000">
        <f t="shared" ref="M4502:M4565" si="1046">IF(BK767="",0,BK767)</f>
        <v>0</v>
      </c>
      <c r="N4502" s="1724">
        <f t="shared" si="1038"/>
        <v>0</v>
      </c>
      <c r="O4502" s="1000"/>
      <c r="P4502" s="1000"/>
      <c r="Q4502" s="1000"/>
      <c r="R4502" s="1000"/>
      <c r="S4502" s="1000"/>
      <c r="T4502" s="1000"/>
      <c r="U4502" s="1000"/>
      <c r="V4502" s="1000"/>
      <c r="W4502" s="1000"/>
      <c r="X4502" s="1000"/>
      <c r="Y4502" s="1001"/>
      <c r="Z4502" s="1001" t="str">
        <f t="shared" si="1039"/>
        <v xml:space="preserve">Cap.5 Pct.1:  Daca Codul CAEN (Col.D) &gt; 0, atunci Nr. mediu de salariati (Col.3) &gt; 0, pentru Rd.(2 la n). </v>
      </c>
      <c r="AA4502" s="2205">
        <f t="shared" si="1040"/>
        <v>1</v>
      </c>
      <c r="AB4502" s="3036">
        <v>178</v>
      </c>
    </row>
    <row r="4503" spans="1:28" x14ac:dyDescent="0.25">
      <c r="A4503" s="1708">
        <f t="shared" ca="1" si="1041"/>
        <v>0</v>
      </c>
      <c r="B4503" s="1708">
        <f t="shared" si="1042"/>
        <v>10178067</v>
      </c>
      <c r="C4503" s="994">
        <v>178</v>
      </c>
      <c r="D4503" s="1796" t="s">
        <v>447</v>
      </c>
      <c r="E4503" s="994">
        <v>67</v>
      </c>
      <c r="F4503" s="995" t="s">
        <v>3974</v>
      </c>
      <c r="G4503" s="994"/>
      <c r="H4503" s="996" t="s">
        <v>346</v>
      </c>
      <c r="I4503" s="1091" t="str">
        <f t="shared" si="1043"/>
        <v>Cap.5 Pct.1 Rd.67 col.D</v>
      </c>
      <c r="J4503" s="996"/>
      <c r="K4503" s="999" t="str">
        <f t="shared" si="1044"/>
        <v>Cap.5 Pct.1 Rd.67 col.3</v>
      </c>
      <c r="L4503" s="1000">
        <f t="shared" si="1045"/>
        <v>0</v>
      </c>
      <c r="M4503" s="1000">
        <f t="shared" si="1046"/>
        <v>0</v>
      </c>
      <c r="N4503" s="1724">
        <f t="shared" ref="N4503:N4566" si="1047">IF(OR(AND(L4503=0,M4503=0),AND(L4503&gt;0,M4503&gt;0)),0,1)</f>
        <v>0</v>
      </c>
      <c r="O4503" s="1000"/>
      <c r="P4503" s="1000"/>
      <c r="Q4503" s="1000"/>
      <c r="R4503" s="1000"/>
      <c r="S4503" s="1000"/>
      <c r="T4503" s="1000"/>
      <c r="U4503" s="1000"/>
      <c r="V4503" s="1000"/>
      <c r="W4503" s="1000"/>
      <c r="X4503" s="1000"/>
      <c r="Y4503" s="1001"/>
      <c r="Z4503" s="1001" t="str">
        <f t="shared" si="1039"/>
        <v xml:space="preserve">Cap.5 Pct.1:  Daca Codul CAEN (Col.D) &gt; 0, atunci Nr. mediu de salariati (Col.3) &gt; 0, pentru Rd.(2 la n). </v>
      </c>
      <c r="AA4503" s="2205">
        <f t="shared" si="1040"/>
        <v>1</v>
      </c>
      <c r="AB4503" s="3036">
        <v>178</v>
      </c>
    </row>
    <row r="4504" spans="1:28" x14ac:dyDescent="0.25">
      <c r="A4504" s="1708">
        <f t="shared" ca="1" si="1041"/>
        <v>0</v>
      </c>
      <c r="B4504" s="1708">
        <f t="shared" si="1042"/>
        <v>10178068</v>
      </c>
      <c r="C4504" s="994">
        <v>178</v>
      </c>
      <c r="D4504" s="1796" t="s">
        <v>447</v>
      </c>
      <c r="E4504" s="994">
        <v>68</v>
      </c>
      <c r="F4504" s="995" t="s">
        <v>3974</v>
      </c>
      <c r="G4504" s="994"/>
      <c r="H4504" s="996" t="s">
        <v>346</v>
      </c>
      <c r="I4504" s="1091" t="str">
        <f t="shared" si="1043"/>
        <v>Cap.5 Pct.1 Rd.68 col.D</v>
      </c>
      <c r="J4504" s="996"/>
      <c r="K4504" s="999" t="str">
        <f t="shared" si="1044"/>
        <v>Cap.5 Pct.1 Rd.68 col.3</v>
      </c>
      <c r="L4504" s="1000">
        <f t="shared" si="1045"/>
        <v>0</v>
      </c>
      <c r="M4504" s="1000">
        <f t="shared" si="1046"/>
        <v>0</v>
      </c>
      <c r="N4504" s="1724">
        <f t="shared" si="1047"/>
        <v>0</v>
      </c>
      <c r="O4504" s="1000"/>
      <c r="P4504" s="1000"/>
      <c r="Q4504" s="1000"/>
      <c r="R4504" s="1000"/>
      <c r="S4504" s="1000"/>
      <c r="T4504" s="1000"/>
      <c r="U4504" s="1000"/>
      <c r="V4504" s="1000"/>
      <c r="W4504" s="1000"/>
      <c r="X4504" s="1000"/>
      <c r="Y4504" s="1001"/>
      <c r="Z4504" s="1001" t="str">
        <f t="shared" ref="Z4504:Z4567" si="1048">Z4503</f>
        <v xml:space="preserve">Cap.5 Pct.1:  Daca Codul CAEN (Col.D) &gt; 0, atunci Nr. mediu de salariati (Col.3) &gt; 0, pentru Rd.(2 la n). </v>
      </c>
      <c r="AA4504" s="2205">
        <f t="shared" si="1040"/>
        <v>1</v>
      </c>
      <c r="AB4504" s="3036">
        <v>178</v>
      </c>
    </row>
    <row r="4505" spans="1:28" x14ac:dyDescent="0.25">
      <c r="A4505" s="1708">
        <f t="shared" ca="1" si="1041"/>
        <v>0</v>
      </c>
      <c r="B4505" s="1708">
        <f t="shared" si="1042"/>
        <v>10178069</v>
      </c>
      <c r="C4505" s="994">
        <v>178</v>
      </c>
      <c r="D4505" s="1796" t="s">
        <v>447</v>
      </c>
      <c r="E4505" s="994">
        <v>69</v>
      </c>
      <c r="F4505" s="995" t="s">
        <v>3974</v>
      </c>
      <c r="G4505" s="994"/>
      <c r="H4505" s="996" t="s">
        <v>346</v>
      </c>
      <c r="I4505" s="1091" t="str">
        <f t="shared" si="1043"/>
        <v>Cap.5 Pct.1 Rd.69 col.D</v>
      </c>
      <c r="J4505" s="996"/>
      <c r="K4505" s="999" t="str">
        <f t="shared" si="1044"/>
        <v>Cap.5 Pct.1 Rd.69 col.3</v>
      </c>
      <c r="L4505" s="1000">
        <f t="shared" si="1045"/>
        <v>0</v>
      </c>
      <c r="M4505" s="1000">
        <f t="shared" si="1046"/>
        <v>0</v>
      </c>
      <c r="N4505" s="1724">
        <f t="shared" si="1047"/>
        <v>0</v>
      </c>
      <c r="O4505" s="1000"/>
      <c r="P4505" s="1000"/>
      <c r="Q4505" s="1000"/>
      <c r="R4505" s="1000"/>
      <c r="S4505" s="1000"/>
      <c r="T4505" s="1000"/>
      <c r="U4505" s="1000"/>
      <c r="V4505" s="1000"/>
      <c r="W4505" s="1000"/>
      <c r="X4505" s="1000"/>
      <c r="Y4505" s="1001"/>
      <c r="Z4505" s="1001" t="str">
        <f t="shared" si="1048"/>
        <v xml:space="preserve">Cap.5 Pct.1:  Daca Codul CAEN (Col.D) &gt; 0, atunci Nr. mediu de salariati (Col.3) &gt; 0, pentru Rd.(2 la n). </v>
      </c>
      <c r="AA4505" s="2205">
        <f t="shared" si="1040"/>
        <v>1</v>
      </c>
      <c r="AB4505" s="3036">
        <v>178</v>
      </c>
    </row>
    <row r="4506" spans="1:28" x14ac:dyDescent="0.25">
      <c r="A4506" s="1708">
        <f t="shared" ca="1" si="1041"/>
        <v>0</v>
      </c>
      <c r="B4506" s="1708">
        <f t="shared" si="1042"/>
        <v>10178070</v>
      </c>
      <c r="C4506" s="994">
        <v>178</v>
      </c>
      <c r="D4506" s="1796" t="s">
        <v>447</v>
      </c>
      <c r="E4506" s="994">
        <v>70</v>
      </c>
      <c r="F4506" s="995" t="s">
        <v>3974</v>
      </c>
      <c r="G4506" s="994"/>
      <c r="H4506" s="996" t="s">
        <v>346</v>
      </c>
      <c r="I4506" s="1091" t="str">
        <f t="shared" si="1043"/>
        <v>Cap.5 Pct.1 Rd.70 col.D</v>
      </c>
      <c r="J4506" s="996"/>
      <c r="K4506" s="999" t="str">
        <f t="shared" si="1044"/>
        <v>Cap.5 Pct.1 Rd.70 col.3</v>
      </c>
      <c r="L4506" s="1000">
        <f t="shared" si="1045"/>
        <v>0</v>
      </c>
      <c r="M4506" s="1000">
        <f t="shared" si="1046"/>
        <v>0</v>
      </c>
      <c r="N4506" s="1724">
        <f t="shared" si="1047"/>
        <v>0</v>
      </c>
      <c r="O4506" s="1000"/>
      <c r="P4506" s="1000"/>
      <c r="Q4506" s="1000"/>
      <c r="R4506" s="1000"/>
      <c r="S4506" s="1000"/>
      <c r="T4506" s="1000"/>
      <c r="U4506" s="1000"/>
      <c r="V4506" s="1000"/>
      <c r="W4506" s="1000"/>
      <c r="X4506" s="1000"/>
      <c r="Y4506" s="1001"/>
      <c r="Z4506" s="1001" t="str">
        <f t="shared" si="1048"/>
        <v xml:space="preserve">Cap.5 Pct.1:  Daca Codul CAEN (Col.D) &gt; 0, atunci Nr. mediu de salariati (Col.3) &gt; 0, pentru Rd.(2 la n). </v>
      </c>
      <c r="AA4506" s="2205">
        <f t="shared" si="1040"/>
        <v>1</v>
      </c>
      <c r="AB4506" s="3036">
        <v>178</v>
      </c>
    </row>
    <row r="4507" spans="1:28" x14ac:dyDescent="0.25">
      <c r="A4507" s="1708">
        <f t="shared" ca="1" si="1041"/>
        <v>0</v>
      </c>
      <c r="B4507" s="1708">
        <f t="shared" si="1042"/>
        <v>10178071</v>
      </c>
      <c r="C4507" s="994">
        <v>178</v>
      </c>
      <c r="D4507" s="1796" t="s">
        <v>447</v>
      </c>
      <c r="E4507" s="994">
        <v>71</v>
      </c>
      <c r="F4507" s="995" t="s">
        <v>3974</v>
      </c>
      <c r="G4507" s="994"/>
      <c r="H4507" s="996" t="s">
        <v>346</v>
      </c>
      <c r="I4507" s="1091" t="str">
        <f t="shared" si="1043"/>
        <v>Cap.5 Pct.1 Rd.71 col.D</v>
      </c>
      <c r="J4507" s="996"/>
      <c r="K4507" s="999" t="str">
        <f t="shared" si="1044"/>
        <v>Cap.5 Pct.1 Rd.71 col.3</v>
      </c>
      <c r="L4507" s="1000">
        <f t="shared" si="1045"/>
        <v>0</v>
      </c>
      <c r="M4507" s="1000">
        <f t="shared" si="1046"/>
        <v>0</v>
      </c>
      <c r="N4507" s="1724">
        <f t="shared" si="1047"/>
        <v>0</v>
      </c>
      <c r="O4507" s="1000"/>
      <c r="P4507" s="1000"/>
      <c r="Q4507" s="1000"/>
      <c r="R4507" s="1000"/>
      <c r="S4507" s="1000"/>
      <c r="T4507" s="1000"/>
      <c r="U4507" s="1000"/>
      <c r="V4507" s="1000"/>
      <c r="W4507" s="1000"/>
      <c r="X4507" s="1000"/>
      <c r="Y4507" s="1001"/>
      <c r="Z4507" s="1001" t="str">
        <f t="shared" si="1048"/>
        <v xml:space="preserve">Cap.5 Pct.1:  Daca Codul CAEN (Col.D) &gt; 0, atunci Nr. mediu de salariati (Col.3) &gt; 0, pentru Rd.(2 la n). </v>
      </c>
      <c r="AA4507" s="2205">
        <f t="shared" si="1040"/>
        <v>1</v>
      </c>
      <c r="AB4507" s="3036">
        <v>178</v>
      </c>
    </row>
    <row r="4508" spans="1:28" x14ac:dyDescent="0.25">
      <c r="A4508" s="1708">
        <f t="shared" ca="1" si="1041"/>
        <v>0</v>
      </c>
      <c r="B4508" s="1708">
        <f t="shared" si="1042"/>
        <v>10178072</v>
      </c>
      <c r="C4508" s="994">
        <v>178</v>
      </c>
      <c r="D4508" s="1796" t="s">
        <v>447</v>
      </c>
      <c r="E4508" s="994">
        <v>72</v>
      </c>
      <c r="F4508" s="995" t="s">
        <v>3974</v>
      </c>
      <c r="G4508" s="994"/>
      <c r="H4508" s="996" t="s">
        <v>346</v>
      </c>
      <c r="I4508" s="1091" t="str">
        <f t="shared" si="1043"/>
        <v>Cap.5 Pct.1 Rd.72 col.D</v>
      </c>
      <c r="J4508" s="996"/>
      <c r="K4508" s="999" t="str">
        <f t="shared" si="1044"/>
        <v>Cap.5 Pct.1 Rd.72 col.3</v>
      </c>
      <c r="L4508" s="1000">
        <f t="shared" si="1045"/>
        <v>0</v>
      </c>
      <c r="M4508" s="1000">
        <f t="shared" si="1046"/>
        <v>0</v>
      </c>
      <c r="N4508" s="1724">
        <f t="shared" si="1047"/>
        <v>0</v>
      </c>
      <c r="O4508" s="1000"/>
      <c r="P4508" s="1000"/>
      <c r="Q4508" s="1000"/>
      <c r="R4508" s="1000"/>
      <c r="S4508" s="1000"/>
      <c r="T4508" s="1000"/>
      <c r="U4508" s="1000"/>
      <c r="V4508" s="1000"/>
      <c r="W4508" s="1000"/>
      <c r="X4508" s="1000"/>
      <c r="Y4508" s="1001"/>
      <c r="Z4508" s="1001" t="str">
        <f t="shared" si="1048"/>
        <v xml:space="preserve">Cap.5 Pct.1:  Daca Codul CAEN (Col.D) &gt; 0, atunci Nr. mediu de salariati (Col.3) &gt; 0, pentru Rd.(2 la n). </v>
      </c>
      <c r="AA4508" s="2205">
        <f t="shared" si="1040"/>
        <v>1</v>
      </c>
      <c r="AB4508" s="3036">
        <v>178</v>
      </c>
    </row>
    <row r="4509" spans="1:28" x14ac:dyDescent="0.25">
      <c r="A4509" s="1708">
        <f t="shared" ca="1" si="1041"/>
        <v>0</v>
      </c>
      <c r="B4509" s="1708">
        <f t="shared" si="1042"/>
        <v>10178073</v>
      </c>
      <c r="C4509" s="994">
        <v>178</v>
      </c>
      <c r="D4509" s="1796" t="s">
        <v>447</v>
      </c>
      <c r="E4509" s="994">
        <v>73</v>
      </c>
      <c r="F4509" s="995" t="s">
        <v>3974</v>
      </c>
      <c r="G4509" s="994"/>
      <c r="H4509" s="996" t="s">
        <v>346</v>
      </c>
      <c r="I4509" s="1091" t="str">
        <f t="shared" si="1043"/>
        <v>Cap.5 Pct.1 Rd.73 col.D</v>
      </c>
      <c r="J4509" s="996"/>
      <c r="K4509" s="999" t="str">
        <f t="shared" si="1044"/>
        <v>Cap.5 Pct.1 Rd.73 col.3</v>
      </c>
      <c r="L4509" s="1000">
        <f t="shared" si="1045"/>
        <v>0</v>
      </c>
      <c r="M4509" s="1000">
        <f t="shared" si="1046"/>
        <v>0</v>
      </c>
      <c r="N4509" s="1724">
        <f t="shared" si="1047"/>
        <v>0</v>
      </c>
      <c r="O4509" s="1000"/>
      <c r="P4509" s="1000"/>
      <c r="Q4509" s="1000"/>
      <c r="R4509" s="1000"/>
      <c r="S4509" s="1000"/>
      <c r="T4509" s="1000"/>
      <c r="U4509" s="1000"/>
      <c r="V4509" s="1000"/>
      <c r="W4509" s="1000"/>
      <c r="X4509" s="1000"/>
      <c r="Y4509" s="1001"/>
      <c r="Z4509" s="1001" t="str">
        <f t="shared" si="1048"/>
        <v xml:space="preserve">Cap.5 Pct.1:  Daca Codul CAEN (Col.D) &gt; 0, atunci Nr. mediu de salariati (Col.3) &gt; 0, pentru Rd.(2 la n). </v>
      </c>
      <c r="AA4509" s="2205">
        <f t="shared" si="1040"/>
        <v>1</v>
      </c>
      <c r="AB4509" s="3036">
        <v>178</v>
      </c>
    </row>
    <row r="4510" spans="1:28" x14ac:dyDescent="0.25">
      <c r="A4510" s="1708">
        <f t="shared" ca="1" si="1041"/>
        <v>0</v>
      </c>
      <c r="B4510" s="1708">
        <f t="shared" si="1042"/>
        <v>10178074</v>
      </c>
      <c r="C4510" s="994">
        <v>178</v>
      </c>
      <c r="D4510" s="1796" t="s">
        <v>447</v>
      </c>
      <c r="E4510" s="994">
        <v>74</v>
      </c>
      <c r="F4510" s="995" t="s">
        <v>3974</v>
      </c>
      <c r="G4510" s="994"/>
      <c r="H4510" s="996" t="s">
        <v>346</v>
      </c>
      <c r="I4510" s="1091" t="str">
        <f t="shared" si="1043"/>
        <v>Cap.5 Pct.1 Rd.74 col.D</v>
      </c>
      <c r="J4510" s="996"/>
      <c r="K4510" s="999" t="str">
        <f t="shared" si="1044"/>
        <v>Cap.5 Pct.1 Rd.74 col.3</v>
      </c>
      <c r="L4510" s="1000">
        <f t="shared" si="1045"/>
        <v>0</v>
      </c>
      <c r="M4510" s="1000">
        <f t="shared" si="1046"/>
        <v>0</v>
      </c>
      <c r="N4510" s="1724">
        <f t="shared" si="1047"/>
        <v>0</v>
      </c>
      <c r="O4510" s="1000"/>
      <c r="P4510" s="1000"/>
      <c r="Q4510" s="1000"/>
      <c r="R4510" s="1000"/>
      <c r="S4510" s="1000"/>
      <c r="T4510" s="1000"/>
      <c r="U4510" s="1000"/>
      <c r="V4510" s="1000"/>
      <c r="W4510" s="1000"/>
      <c r="X4510" s="1000"/>
      <c r="Y4510" s="1001"/>
      <c r="Z4510" s="1001" t="str">
        <f t="shared" si="1048"/>
        <v xml:space="preserve">Cap.5 Pct.1:  Daca Codul CAEN (Col.D) &gt; 0, atunci Nr. mediu de salariati (Col.3) &gt; 0, pentru Rd.(2 la n). </v>
      </c>
      <c r="AA4510" s="2205">
        <f t="shared" si="1040"/>
        <v>1</v>
      </c>
      <c r="AB4510" s="3036">
        <v>178</v>
      </c>
    </row>
    <row r="4511" spans="1:28" x14ac:dyDescent="0.25">
      <c r="A4511" s="1708">
        <f t="shared" ca="1" si="1041"/>
        <v>0</v>
      </c>
      <c r="B4511" s="1708">
        <f t="shared" si="1042"/>
        <v>10178075</v>
      </c>
      <c r="C4511" s="994">
        <v>178</v>
      </c>
      <c r="D4511" s="1796" t="s">
        <v>447</v>
      </c>
      <c r="E4511" s="994">
        <v>75</v>
      </c>
      <c r="F4511" s="995" t="s">
        <v>3974</v>
      </c>
      <c r="G4511" s="994"/>
      <c r="H4511" s="996" t="s">
        <v>346</v>
      </c>
      <c r="I4511" s="1091" t="str">
        <f t="shared" si="1043"/>
        <v>Cap.5 Pct.1 Rd.75 col.D</v>
      </c>
      <c r="J4511" s="996"/>
      <c r="K4511" s="999" t="str">
        <f t="shared" si="1044"/>
        <v>Cap.5 Pct.1 Rd.75 col.3</v>
      </c>
      <c r="L4511" s="1000">
        <f t="shared" si="1045"/>
        <v>0</v>
      </c>
      <c r="M4511" s="1000">
        <f t="shared" si="1046"/>
        <v>0</v>
      </c>
      <c r="N4511" s="1724">
        <f t="shared" si="1047"/>
        <v>0</v>
      </c>
      <c r="O4511" s="1000"/>
      <c r="P4511" s="1000"/>
      <c r="Q4511" s="1000"/>
      <c r="R4511" s="1000"/>
      <c r="S4511" s="1000"/>
      <c r="T4511" s="1000"/>
      <c r="U4511" s="1000"/>
      <c r="V4511" s="1000"/>
      <c r="W4511" s="1000"/>
      <c r="X4511" s="1000"/>
      <c r="Y4511" s="1001"/>
      <c r="Z4511" s="1001" t="str">
        <f t="shared" si="1048"/>
        <v xml:space="preserve">Cap.5 Pct.1:  Daca Codul CAEN (Col.D) &gt; 0, atunci Nr. mediu de salariati (Col.3) &gt; 0, pentru Rd.(2 la n). </v>
      </c>
      <c r="AA4511" s="2205">
        <f t="shared" si="1040"/>
        <v>1</v>
      </c>
      <c r="AB4511" s="3036">
        <v>178</v>
      </c>
    </row>
    <row r="4512" spans="1:28" x14ac:dyDescent="0.25">
      <c r="A4512" s="1708">
        <f t="shared" ca="1" si="1041"/>
        <v>0</v>
      </c>
      <c r="B4512" s="1708">
        <f t="shared" si="1042"/>
        <v>10178076</v>
      </c>
      <c r="C4512" s="994">
        <v>178</v>
      </c>
      <c r="D4512" s="1796" t="s">
        <v>447</v>
      </c>
      <c r="E4512" s="994">
        <v>76</v>
      </c>
      <c r="F4512" s="995" t="s">
        <v>3974</v>
      </c>
      <c r="G4512" s="994"/>
      <c r="H4512" s="996" t="s">
        <v>346</v>
      </c>
      <c r="I4512" s="1091" t="str">
        <f t="shared" si="1043"/>
        <v>Cap.5 Pct.1 Rd.76 col.D</v>
      </c>
      <c r="J4512" s="996"/>
      <c r="K4512" s="999" t="str">
        <f t="shared" si="1044"/>
        <v>Cap.5 Pct.1 Rd.76 col.3</v>
      </c>
      <c r="L4512" s="1000">
        <f t="shared" si="1045"/>
        <v>0</v>
      </c>
      <c r="M4512" s="1000">
        <f t="shared" si="1046"/>
        <v>0</v>
      </c>
      <c r="N4512" s="1724">
        <f t="shared" si="1047"/>
        <v>0</v>
      </c>
      <c r="O4512" s="1000"/>
      <c r="P4512" s="1000"/>
      <c r="Q4512" s="1000"/>
      <c r="R4512" s="1000"/>
      <c r="S4512" s="1000"/>
      <c r="T4512" s="1000"/>
      <c r="U4512" s="1000"/>
      <c r="V4512" s="1000"/>
      <c r="W4512" s="1000"/>
      <c r="X4512" s="1000"/>
      <c r="Y4512" s="1001"/>
      <c r="Z4512" s="1001" t="str">
        <f t="shared" si="1048"/>
        <v xml:space="preserve">Cap.5 Pct.1:  Daca Codul CAEN (Col.D) &gt; 0, atunci Nr. mediu de salariati (Col.3) &gt; 0, pentru Rd.(2 la n). </v>
      </c>
      <c r="AA4512" s="2205">
        <f t="shared" si="1040"/>
        <v>1</v>
      </c>
      <c r="AB4512" s="3036">
        <v>178</v>
      </c>
    </row>
    <row r="4513" spans="1:28" x14ac:dyDescent="0.25">
      <c r="A4513" s="1708">
        <f t="shared" ca="1" si="1041"/>
        <v>0</v>
      </c>
      <c r="B4513" s="1708">
        <f t="shared" si="1042"/>
        <v>10178077</v>
      </c>
      <c r="C4513" s="994">
        <v>178</v>
      </c>
      <c r="D4513" s="1796" t="s">
        <v>447</v>
      </c>
      <c r="E4513" s="994">
        <v>77</v>
      </c>
      <c r="F4513" s="995" t="s">
        <v>3974</v>
      </c>
      <c r="G4513" s="994"/>
      <c r="H4513" s="996" t="s">
        <v>346</v>
      </c>
      <c r="I4513" s="1091" t="str">
        <f t="shared" si="1043"/>
        <v>Cap.5 Pct.1 Rd.77 col.D</v>
      </c>
      <c r="J4513" s="996"/>
      <c r="K4513" s="999" t="str">
        <f t="shared" si="1044"/>
        <v>Cap.5 Pct.1 Rd.77 col.3</v>
      </c>
      <c r="L4513" s="1000">
        <f t="shared" si="1045"/>
        <v>0</v>
      </c>
      <c r="M4513" s="1000">
        <f t="shared" si="1046"/>
        <v>0</v>
      </c>
      <c r="N4513" s="1724">
        <f t="shared" si="1047"/>
        <v>0</v>
      </c>
      <c r="O4513" s="1000"/>
      <c r="P4513" s="1000"/>
      <c r="Q4513" s="1000"/>
      <c r="R4513" s="1000"/>
      <c r="S4513" s="1000"/>
      <c r="T4513" s="1000"/>
      <c r="U4513" s="1000"/>
      <c r="V4513" s="1000"/>
      <c r="W4513" s="1000"/>
      <c r="X4513" s="1000"/>
      <c r="Y4513" s="1001"/>
      <c r="Z4513" s="1001" t="str">
        <f t="shared" si="1048"/>
        <v xml:space="preserve">Cap.5 Pct.1:  Daca Codul CAEN (Col.D) &gt; 0, atunci Nr. mediu de salariati (Col.3) &gt; 0, pentru Rd.(2 la n). </v>
      </c>
      <c r="AA4513" s="2205">
        <f t="shared" si="1040"/>
        <v>1</v>
      </c>
      <c r="AB4513" s="3036">
        <v>178</v>
      </c>
    </row>
    <row r="4514" spans="1:28" x14ac:dyDescent="0.25">
      <c r="A4514" s="1708">
        <f t="shared" ca="1" si="1041"/>
        <v>0</v>
      </c>
      <c r="B4514" s="1708">
        <f t="shared" si="1042"/>
        <v>10178078</v>
      </c>
      <c r="C4514" s="994">
        <v>178</v>
      </c>
      <c r="D4514" s="1796" t="s">
        <v>447</v>
      </c>
      <c r="E4514" s="994">
        <v>78</v>
      </c>
      <c r="F4514" s="995" t="s">
        <v>3974</v>
      </c>
      <c r="G4514" s="994"/>
      <c r="H4514" s="996" t="s">
        <v>346</v>
      </c>
      <c r="I4514" s="1091" t="str">
        <f t="shared" si="1043"/>
        <v>Cap.5 Pct.1 Rd.78 col.D</v>
      </c>
      <c r="J4514" s="996"/>
      <c r="K4514" s="999" t="str">
        <f t="shared" si="1044"/>
        <v>Cap.5 Pct.1 Rd.78 col.3</v>
      </c>
      <c r="L4514" s="1000">
        <f t="shared" si="1045"/>
        <v>0</v>
      </c>
      <c r="M4514" s="1000">
        <f t="shared" si="1046"/>
        <v>0</v>
      </c>
      <c r="N4514" s="1724">
        <f t="shared" si="1047"/>
        <v>0</v>
      </c>
      <c r="O4514" s="1000"/>
      <c r="P4514" s="1000"/>
      <c r="Q4514" s="1000"/>
      <c r="R4514" s="1000"/>
      <c r="S4514" s="1000"/>
      <c r="T4514" s="1000"/>
      <c r="U4514" s="1000"/>
      <c r="V4514" s="1000"/>
      <c r="W4514" s="1000"/>
      <c r="X4514" s="1000"/>
      <c r="Y4514" s="1001"/>
      <c r="Z4514" s="1001" t="str">
        <f t="shared" si="1048"/>
        <v xml:space="preserve">Cap.5 Pct.1:  Daca Codul CAEN (Col.D) &gt; 0, atunci Nr. mediu de salariati (Col.3) &gt; 0, pentru Rd.(2 la n). </v>
      </c>
      <c r="AA4514" s="2205">
        <f t="shared" si="1040"/>
        <v>1</v>
      </c>
      <c r="AB4514" s="3036">
        <v>178</v>
      </c>
    </row>
    <row r="4515" spans="1:28" x14ac:dyDescent="0.25">
      <c r="A4515" s="1708">
        <f t="shared" ca="1" si="1041"/>
        <v>0</v>
      </c>
      <c r="B4515" s="1708">
        <f t="shared" si="1042"/>
        <v>10178079</v>
      </c>
      <c r="C4515" s="994">
        <v>178</v>
      </c>
      <c r="D4515" s="1796" t="s">
        <v>447</v>
      </c>
      <c r="E4515" s="994">
        <v>79</v>
      </c>
      <c r="F4515" s="995" t="s">
        <v>3974</v>
      </c>
      <c r="G4515" s="994"/>
      <c r="H4515" s="996" t="s">
        <v>346</v>
      </c>
      <c r="I4515" s="1091" t="str">
        <f t="shared" si="1043"/>
        <v>Cap.5 Pct.1 Rd.79 col.D</v>
      </c>
      <c r="J4515" s="996"/>
      <c r="K4515" s="999" t="str">
        <f t="shared" si="1044"/>
        <v>Cap.5 Pct.1 Rd.79 col.3</v>
      </c>
      <c r="L4515" s="1000">
        <f t="shared" si="1045"/>
        <v>0</v>
      </c>
      <c r="M4515" s="1000">
        <f t="shared" si="1046"/>
        <v>0</v>
      </c>
      <c r="N4515" s="1724">
        <f t="shared" si="1047"/>
        <v>0</v>
      </c>
      <c r="O4515" s="1000"/>
      <c r="P4515" s="1000"/>
      <c r="Q4515" s="1000"/>
      <c r="R4515" s="1000"/>
      <c r="S4515" s="1000"/>
      <c r="T4515" s="1000"/>
      <c r="U4515" s="1000"/>
      <c r="V4515" s="1000"/>
      <c r="W4515" s="1000"/>
      <c r="X4515" s="1000"/>
      <c r="Y4515" s="1001"/>
      <c r="Z4515" s="1001" t="str">
        <f t="shared" si="1048"/>
        <v xml:space="preserve">Cap.5 Pct.1:  Daca Codul CAEN (Col.D) &gt; 0, atunci Nr. mediu de salariati (Col.3) &gt; 0, pentru Rd.(2 la n). </v>
      </c>
      <c r="AA4515" s="2205">
        <f t="shared" si="1040"/>
        <v>1</v>
      </c>
      <c r="AB4515" s="3036">
        <v>178</v>
      </c>
    </row>
    <row r="4516" spans="1:28" x14ac:dyDescent="0.25">
      <c r="A4516" s="1708">
        <f t="shared" ca="1" si="1041"/>
        <v>0</v>
      </c>
      <c r="B4516" s="1708">
        <f t="shared" si="1042"/>
        <v>10178080</v>
      </c>
      <c r="C4516" s="994">
        <v>178</v>
      </c>
      <c r="D4516" s="1796" t="s">
        <v>447</v>
      </c>
      <c r="E4516" s="994">
        <v>80</v>
      </c>
      <c r="F4516" s="995" t="s">
        <v>3974</v>
      </c>
      <c r="G4516" s="994"/>
      <c r="H4516" s="996" t="s">
        <v>346</v>
      </c>
      <c r="I4516" s="1091" t="str">
        <f t="shared" si="1043"/>
        <v>Cap.5 Pct.1 Rd.80 col.D</v>
      </c>
      <c r="J4516" s="996"/>
      <c r="K4516" s="999" t="str">
        <f t="shared" si="1044"/>
        <v>Cap.5 Pct.1 Rd.80 col.3</v>
      </c>
      <c r="L4516" s="1000">
        <f t="shared" si="1045"/>
        <v>0</v>
      </c>
      <c r="M4516" s="1000">
        <f t="shared" si="1046"/>
        <v>0</v>
      </c>
      <c r="N4516" s="1724">
        <f t="shared" si="1047"/>
        <v>0</v>
      </c>
      <c r="O4516" s="1000"/>
      <c r="P4516" s="1000"/>
      <c r="Q4516" s="1000"/>
      <c r="R4516" s="1000"/>
      <c r="S4516" s="1000"/>
      <c r="T4516" s="1000"/>
      <c r="U4516" s="1000"/>
      <c r="V4516" s="1000"/>
      <c r="W4516" s="1000"/>
      <c r="X4516" s="1000"/>
      <c r="Y4516" s="1001"/>
      <c r="Z4516" s="1001" t="str">
        <f t="shared" si="1048"/>
        <v xml:space="preserve">Cap.5 Pct.1:  Daca Codul CAEN (Col.D) &gt; 0, atunci Nr. mediu de salariati (Col.3) &gt; 0, pentru Rd.(2 la n). </v>
      </c>
      <c r="AA4516" s="2205">
        <f t="shared" si="1040"/>
        <v>1</v>
      </c>
      <c r="AB4516" s="3036">
        <v>178</v>
      </c>
    </row>
    <row r="4517" spans="1:28" x14ac:dyDescent="0.25">
      <c r="A4517" s="1708">
        <f t="shared" ca="1" si="1041"/>
        <v>0</v>
      </c>
      <c r="B4517" s="1708">
        <f t="shared" si="1042"/>
        <v>10178081</v>
      </c>
      <c r="C4517" s="994">
        <v>178</v>
      </c>
      <c r="D4517" s="1796" t="s">
        <v>447</v>
      </c>
      <c r="E4517" s="994">
        <v>81</v>
      </c>
      <c r="F4517" s="995" t="s">
        <v>3974</v>
      </c>
      <c r="G4517" s="994"/>
      <c r="H4517" s="996" t="s">
        <v>346</v>
      </c>
      <c r="I4517" s="1091" t="str">
        <f t="shared" si="1043"/>
        <v>Cap.5 Pct.1 Rd.81 col.D</v>
      </c>
      <c r="J4517" s="996"/>
      <c r="K4517" s="999" t="str">
        <f t="shared" si="1044"/>
        <v>Cap.5 Pct.1 Rd.81 col.3</v>
      </c>
      <c r="L4517" s="1000">
        <f t="shared" si="1045"/>
        <v>0</v>
      </c>
      <c r="M4517" s="1000">
        <f t="shared" si="1046"/>
        <v>0</v>
      </c>
      <c r="N4517" s="1724">
        <f t="shared" si="1047"/>
        <v>0</v>
      </c>
      <c r="O4517" s="1000"/>
      <c r="P4517" s="1000"/>
      <c r="Q4517" s="1000"/>
      <c r="R4517" s="1000"/>
      <c r="S4517" s="1000"/>
      <c r="T4517" s="1000"/>
      <c r="U4517" s="1000"/>
      <c r="V4517" s="1000"/>
      <c r="W4517" s="1000"/>
      <c r="X4517" s="1000"/>
      <c r="Y4517" s="1001"/>
      <c r="Z4517" s="1001" t="str">
        <f t="shared" si="1048"/>
        <v xml:space="preserve">Cap.5 Pct.1:  Daca Codul CAEN (Col.D) &gt; 0, atunci Nr. mediu de salariati (Col.3) &gt; 0, pentru Rd.(2 la n). </v>
      </c>
      <c r="AA4517" s="2205">
        <f t="shared" si="1040"/>
        <v>1</v>
      </c>
      <c r="AB4517" s="3036">
        <v>178</v>
      </c>
    </row>
    <row r="4518" spans="1:28" x14ac:dyDescent="0.25">
      <c r="A4518" s="1708">
        <f t="shared" ca="1" si="1041"/>
        <v>0</v>
      </c>
      <c r="B4518" s="1708">
        <f t="shared" si="1042"/>
        <v>10178082</v>
      </c>
      <c r="C4518" s="994">
        <v>178</v>
      </c>
      <c r="D4518" s="1796" t="s">
        <v>447</v>
      </c>
      <c r="E4518" s="994">
        <v>82</v>
      </c>
      <c r="F4518" s="995" t="s">
        <v>3974</v>
      </c>
      <c r="G4518" s="994"/>
      <c r="H4518" s="996" t="s">
        <v>346</v>
      </c>
      <c r="I4518" s="1091" t="str">
        <f t="shared" si="1043"/>
        <v>Cap.5 Pct.1 Rd.82 col.D</v>
      </c>
      <c r="J4518" s="996"/>
      <c r="K4518" s="999" t="str">
        <f t="shared" si="1044"/>
        <v>Cap.5 Pct.1 Rd.82 col.3</v>
      </c>
      <c r="L4518" s="1000">
        <f t="shared" si="1045"/>
        <v>0</v>
      </c>
      <c r="M4518" s="1000">
        <f t="shared" si="1046"/>
        <v>0</v>
      </c>
      <c r="N4518" s="1724">
        <f t="shared" si="1047"/>
        <v>0</v>
      </c>
      <c r="O4518" s="1000"/>
      <c r="P4518" s="1000"/>
      <c r="Q4518" s="1000"/>
      <c r="R4518" s="1000"/>
      <c r="S4518" s="1000"/>
      <c r="T4518" s="1000"/>
      <c r="U4518" s="1000"/>
      <c r="V4518" s="1000"/>
      <c r="W4518" s="1000"/>
      <c r="X4518" s="1000"/>
      <c r="Y4518" s="1001"/>
      <c r="Z4518" s="1001" t="str">
        <f t="shared" si="1048"/>
        <v xml:space="preserve">Cap.5 Pct.1:  Daca Codul CAEN (Col.D) &gt; 0, atunci Nr. mediu de salariati (Col.3) &gt; 0, pentru Rd.(2 la n). </v>
      </c>
      <c r="AA4518" s="2205">
        <f t="shared" si="1040"/>
        <v>1</v>
      </c>
      <c r="AB4518" s="3036">
        <v>178</v>
      </c>
    </row>
    <row r="4519" spans="1:28" x14ac:dyDescent="0.25">
      <c r="A4519" s="1708">
        <f t="shared" ca="1" si="1041"/>
        <v>0</v>
      </c>
      <c r="B4519" s="1708">
        <f t="shared" si="1042"/>
        <v>10178083</v>
      </c>
      <c r="C4519" s="994">
        <v>178</v>
      </c>
      <c r="D4519" s="1796" t="s">
        <v>447</v>
      </c>
      <c r="E4519" s="994">
        <v>83</v>
      </c>
      <c r="F4519" s="995" t="s">
        <v>3974</v>
      </c>
      <c r="G4519" s="994"/>
      <c r="H4519" s="996" t="s">
        <v>346</v>
      </c>
      <c r="I4519" s="1091" t="str">
        <f t="shared" si="1043"/>
        <v>Cap.5 Pct.1 Rd.83 col.D</v>
      </c>
      <c r="J4519" s="996"/>
      <c r="K4519" s="999" t="str">
        <f t="shared" si="1044"/>
        <v>Cap.5 Pct.1 Rd.83 col.3</v>
      </c>
      <c r="L4519" s="1000">
        <f t="shared" si="1045"/>
        <v>0</v>
      </c>
      <c r="M4519" s="1000">
        <f t="shared" si="1046"/>
        <v>0</v>
      </c>
      <c r="N4519" s="1724">
        <f t="shared" si="1047"/>
        <v>0</v>
      </c>
      <c r="O4519" s="1000"/>
      <c r="P4519" s="1000"/>
      <c r="Q4519" s="1000"/>
      <c r="R4519" s="1000"/>
      <c r="S4519" s="1000"/>
      <c r="T4519" s="1000"/>
      <c r="U4519" s="1000"/>
      <c r="V4519" s="1000"/>
      <c r="W4519" s="1000"/>
      <c r="X4519" s="1000"/>
      <c r="Y4519" s="1001"/>
      <c r="Z4519" s="1001" t="str">
        <f t="shared" si="1048"/>
        <v xml:space="preserve">Cap.5 Pct.1:  Daca Codul CAEN (Col.D) &gt; 0, atunci Nr. mediu de salariati (Col.3) &gt; 0, pentru Rd.(2 la n). </v>
      </c>
      <c r="AA4519" s="2205">
        <f t="shared" si="1040"/>
        <v>1</v>
      </c>
      <c r="AB4519" s="3036">
        <v>178</v>
      </c>
    </row>
    <row r="4520" spans="1:28" x14ac:dyDescent="0.25">
      <c r="A4520" s="1708">
        <f t="shared" ca="1" si="1041"/>
        <v>0</v>
      </c>
      <c r="B4520" s="1708">
        <f t="shared" si="1042"/>
        <v>10178084</v>
      </c>
      <c r="C4520" s="994">
        <v>178</v>
      </c>
      <c r="D4520" s="1796" t="s">
        <v>447</v>
      </c>
      <c r="E4520" s="994">
        <v>84</v>
      </c>
      <c r="F4520" s="995" t="s">
        <v>3974</v>
      </c>
      <c r="G4520" s="994"/>
      <c r="H4520" s="996" t="s">
        <v>346</v>
      </c>
      <c r="I4520" s="1091" t="str">
        <f t="shared" si="1043"/>
        <v>Cap.5 Pct.1 Rd.84 col.D</v>
      </c>
      <c r="J4520" s="996"/>
      <c r="K4520" s="999" t="str">
        <f t="shared" si="1044"/>
        <v>Cap.5 Pct.1 Rd.84 col.3</v>
      </c>
      <c r="L4520" s="1000">
        <f t="shared" si="1045"/>
        <v>0</v>
      </c>
      <c r="M4520" s="1000">
        <f t="shared" si="1046"/>
        <v>0</v>
      </c>
      <c r="N4520" s="1724">
        <f t="shared" si="1047"/>
        <v>0</v>
      </c>
      <c r="O4520" s="1000"/>
      <c r="P4520" s="1000"/>
      <c r="Q4520" s="1000"/>
      <c r="R4520" s="1000"/>
      <c r="S4520" s="1000"/>
      <c r="T4520" s="1000"/>
      <c r="U4520" s="1000"/>
      <c r="V4520" s="1000"/>
      <c r="W4520" s="1000"/>
      <c r="X4520" s="1000"/>
      <c r="Y4520" s="1001"/>
      <c r="Z4520" s="1001" t="str">
        <f t="shared" si="1048"/>
        <v xml:space="preserve">Cap.5 Pct.1:  Daca Codul CAEN (Col.D) &gt; 0, atunci Nr. mediu de salariati (Col.3) &gt; 0, pentru Rd.(2 la n). </v>
      </c>
      <c r="AA4520" s="2205">
        <f t="shared" si="1040"/>
        <v>1</v>
      </c>
      <c r="AB4520" s="3036">
        <v>178</v>
      </c>
    </row>
    <row r="4521" spans="1:28" x14ac:dyDescent="0.25">
      <c r="A4521" s="1708">
        <f t="shared" ca="1" si="1041"/>
        <v>0</v>
      </c>
      <c r="B4521" s="1708">
        <f t="shared" si="1042"/>
        <v>10178085</v>
      </c>
      <c r="C4521" s="994">
        <v>178</v>
      </c>
      <c r="D4521" s="1796" t="s">
        <v>447</v>
      </c>
      <c r="E4521" s="994">
        <v>85</v>
      </c>
      <c r="F4521" s="995" t="s">
        <v>3974</v>
      </c>
      <c r="G4521" s="994"/>
      <c r="H4521" s="996" t="s">
        <v>346</v>
      </c>
      <c r="I4521" s="1091" t="str">
        <f t="shared" si="1043"/>
        <v>Cap.5 Pct.1 Rd.85 col.D</v>
      </c>
      <c r="J4521" s="996"/>
      <c r="K4521" s="999" t="str">
        <f t="shared" si="1044"/>
        <v>Cap.5 Pct.1 Rd.85 col.3</v>
      </c>
      <c r="L4521" s="1000">
        <f t="shared" si="1045"/>
        <v>0</v>
      </c>
      <c r="M4521" s="1000">
        <f t="shared" si="1046"/>
        <v>0</v>
      </c>
      <c r="N4521" s="1724">
        <f t="shared" si="1047"/>
        <v>0</v>
      </c>
      <c r="O4521" s="1000"/>
      <c r="P4521" s="1000"/>
      <c r="Q4521" s="1000"/>
      <c r="R4521" s="1000"/>
      <c r="S4521" s="1000"/>
      <c r="T4521" s="1000"/>
      <c r="U4521" s="1000"/>
      <c r="V4521" s="1000"/>
      <c r="W4521" s="1000"/>
      <c r="X4521" s="1000"/>
      <c r="Y4521" s="1001"/>
      <c r="Z4521" s="1001" t="str">
        <f t="shared" si="1048"/>
        <v xml:space="preserve">Cap.5 Pct.1:  Daca Codul CAEN (Col.D) &gt; 0, atunci Nr. mediu de salariati (Col.3) &gt; 0, pentru Rd.(2 la n). </v>
      </c>
      <c r="AA4521" s="2205">
        <f t="shared" si="1040"/>
        <v>1</v>
      </c>
      <c r="AB4521" s="3036">
        <v>178</v>
      </c>
    </row>
    <row r="4522" spans="1:28" x14ac:dyDescent="0.25">
      <c r="A4522" s="1708">
        <f t="shared" ca="1" si="1041"/>
        <v>0</v>
      </c>
      <c r="B4522" s="1708">
        <f t="shared" si="1042"/>
        <v>10178086</v>
      </c>
      <c r="C4522" s="994">
        <v>178</v>
      </c>
      <c r="D4522" s="1796" t="s">
        <v>447</v>
      </c>
      <c r="E4522" s="994">
        <v>86</v>
      </c>
      <c r="F4522" s="995" t="s">
        <v>3974</v>
      </c>
      <c r="G4522" s="994"/>
      <c r="H4522" s="996" t="s">
        <v>346</v>
      </c>
      <c r="I4522" s="1091" t="str">
        <f t="shared" si="1043"/>
        <v>Cap.5 Pct.1 Rd.86 col.D</v>
      </c>
      <c r="J4522" s="996"/>
      <c r="K4522" s="999" t="str">
        <f t="shared" si="1044"/>
        <v>Cap.5 Pct.1 Rd.86 col.3</v>
      </c>
      <c r="L4522" s="1000">
        <f t="shared" si="1045"/>
        <v>0</v>
      </c>
      <c r="M4522" s="1000">
        <f t="shared" si="1046"/>
        <v>0</v>
      </c>
      <c r="N4522" s="1724">
        <f t="shared" si="1047"/>
        <v>0</v>
      </c>
      <c r="O4522" s="1000"/>
      <c r="P4522" s="1000"/>
      <c r="Q4522" s="1000"/>
      <c r="R4522" s="1000"/>
      <c r="S4522" s="1000"/>
      <c r="T4522" s="1000"/>
      <c r="U4522" s="1000"/>
      <c r="V4522" s="1000"/>
      <c r="W4522" s="1000"/>
      <c r="X4522" s="1000"/>
      <c r="Y4522" s="1001"/>
      <c r="Z4522" s="1001" t="str">
        <f t="shared" si="1048"/>
        <v xml:space="preserve">Cap.5 Pct.1:  Daca Codul CAEN (Col.D) &gt; 0, atunci Nr. mediu de salariati (Col.3) &gt; 0, pentru Rd.(2 la n). </v>
      </c>
      <c r="AA4522" s="2205">
        <f t="shared" si="1040"/>
        <v>1</v>
      </c>
      <c r="AB4522" s="3036">
        <v>178</v>
      </c>
    </row>
    <row r="4523" spans="1:28" x14ac:dyDescent="0.25">
      <c r="A4523" s="1708">
        <f t="shared" ca="1" si="1041"/>
        <v>0</v>
      </c>
      <c r="B4523" s="1708">
        <f t="shared" si="1042"/>
        <v>10178087</v>
      </c>
      <c r="C4523" s="994">
        <v>178</v>
      </c>
      <c r="D4523" s="1796" t="s">
        <v>447</v>
      </c>
      <c r="E4523" s="994">
        <v>87</v>
      </c>
      <c r="F4523" s="995" t="s">
        <v>3974</v>
      </c>
      <c r="G4523" s="994"/>
      <c r="H4523" s="996" t="s">
        <v>346</v>
      </c>
      <c r="I4523" s="1091" t="str">
        <f t="shared" si="1043"/>
        <v>Cap.5 Pct.1 Rd.87 col.D</v>
      </c>
      <c r="J4523" s="996"/>
      <c r="K4523" s="999" t="str">
        <f t="shared" si="1044"/>
        <v>Cap.5 Pct.1 Rd.87 col.3</v>
      </c>
      <c r="L4523" s="1000">
        <f t="shared" si="1045"/>
        <v>0</v>
      </c>
      <c r="M4523" s="1000">
        <f t="shared" si="1046"/>
        <v>0</v>
      </c>
      <c r="N4523" s="1724">
        <f t="shared" si="1047"/>
        <v>0</v>
      </c>
      <c r="O4523" s="1000"/>
      <c r="P4523" s="1000"/>
      <c r="Q4523" s="1000"/>
      <c r="R4523" s="1000"/>
      <c r="S4523" s="1000"/>
      <c r="T4523" s="1000"/>
      <c r="U4523" s="1000"/>
      <c r="V4523" s="1000"/>
      <c r="W4523" s="1000"/>
      <c r="X4523" s="1000"/>
      <c r="Y4523" s="1001"/>
      <c r="Z4523" s="1001" t="str">
        <f t="shared" si="1048"/>
        <v xml:space="preserve">Cap.5 Pct.1:  Daca Codul CAEN (Col.D) &gt; 0, atunci Nr. mediu de salariati (Col.3) &gt; 0, pentru Rd.(2 la n). </v>
      </c>
      <c r="AA4523" s="2205">
        <f t="shared" si="1040"/>
        <v>1</v>
      </c>
      <c r="AB4523" s="3036">
        <v>178</v>
      </c>
    </row>
    <row r="4524" spans="1:28" x14ac:dyDescent="0.25">
      <c r="A4524" s="1708">
        <f t="shared" ca="1" si="1041"/>
        <v>0</v>
      </c>
      <c r="B4524" s="1708">
        <f t="shared" si="1042"/>
        <v>10178088</v>
      </c>
      <c r="C4524" s="994">
        <v>178</v>
      </c>
      <c r="D4524" s="1796" t="s">
        <v>447</v>
      </c>
      <c r="E4524" s="994">
        <v>88</v>
      </c>
      <c r="F4524" s="995" t="s">
        <v>3974</v>
      </c>
      <c r="G4524" s="994"/>
      <c r="H4524" s="996" t="s">
        <v>346</v>
      </c>
      <c r="I4524" s="1091" t="str">
        <f t="shared" si="1043"/>
        <v>Cap.5 Pct.1 Rd.88 col.D</v>
      </c>
      <c r="J4524" s="996"/>
      <c r="K4524" s="999" t="str">
        <f t="shared" si="1044"/>
        <v>Cap.5 Pct.1 Rd.88 col.3</v>
      </c>
      <c r="L4524" s="1000">
        <f t="shared" si="1045"/>
        <v>0</v>
      </c>
      <c r="M4524" s="1000">
        <f t="shared" si="1046"/>
        <v>0</v>
      </c>
      <c r="N4524" s="1724">
        <f t="shared" si="1047"/>
        <v>0</v>
      </c>
      <c r="O4524" s="1000"/>
      <c r="P4524" s="1000"/>
      <c r="Q4524" s="1000"/>
      <c r="R4524" s="1000"/>
      <c r="S4524" s="1000"/>
      <c r="T4524" s="1000"/>
      <c r="U4524" s="1000"/>
      <c r="V4524" s="1000"/>
      <c r="W4524" s="1000"/>
      <c r="X4524" s="1000"/>
      <c r="Y4524" s="1001"/>
      <c r="Z4524" s="1001" t="str">
        <f t="shared" si="1048"/>
        <v xml:space="preserve">Cap.5 Pct.1:  Daca Codul CAEN (Col.D) &gt; 0, atunci Nr. mediu de salariati (Col.3) &gt; 0, pentru Rd.(2 la n). </v>
      </c>
      <c r="AA4524" s="2205">
        <f t="shared" si="1040"/>
        <v>1</v>
      </c>
      <c r="AB4524" s="3036">
        <v>178</v>
      </c>
    </row>
    <row r="4525" spans="1:28" x14ac:dyDescent="0.25">
      <c r="A4525" s="1708">
        <f t="shared" ca="1" si="1041"/>
        <v>0</v>
      </c>
      <c r="B4525" s="1708">
        <f t="shared" si="1042"/>
        <v>10178089</v>
      </c>
      <c r="C4525" s="994">
        <v>178</v>
      </c>
      <c r="D4525" s="1796" t="s">
        <v>447</v>
      </c>
      <c r="E4525" s="994">
        <v>89</v>
      </c>
      <c r="F4525" s="995" t="s">
        <v>3974</v>
      </c>
      <c r="G4525" s="994"/>
      <c r="H4525" s="996" t="s">
        <v>346</v>
      </c>
      <c r="I4525" s="1091" t="str">
        <f t="shared" si="1043"/>
        <v>Cap.5 Pct.1 Rd.89 col.D</v>
      </c>
      <c r="J4525" s="996"/>
      <c r="K4525" s="999" t="str">
        <f t="shared" si="1044"/>
        <v>Cap.5 Pct.1 Rd.89 col.3</v>
      </c>
      <c r="L4525" s="1000">
        <f t="shared" si="1045"/>
        <v>0</v>
      </c>
      <c r="M4525" s="1000">
        <f t="shared" si="1046"/>
        <v>0</v>
      </c>
      <c r="N4525" s="1724">
        <f t="shared" si="1047"/>
        <v>0</v>
      </c>
      <c r="O4525" s="1000"/>
      <c r="P4525" s="1000"/>
      <c r="Q4525" s="1000"/>
      <c r="R4525" s="1000"/>
      <c r="S4525" s="1000"/>
      <c r="T4525" s="1000"/>
      <c r="U4525" s="1000"/>
      <c r="V4525" s="1000"/>
      <c r="W4525" s="1000"/>
      <c r="X4525" s="1000"/>
      <c r="Y4525" s="1001"/>
      <c r="Z4525" s="1001" t="str">
        <f t="shared" si="1048"/>
        <v xml:space="preserve">Cap.5 Pct.1:  Daca Codul CAEN (Col.D) &gt; 0, atunci Nr. mediu de salariati (Col.3) &gt; 0, pentru Rd.(2 la n). </v>
      </c>
      <c r="AA4525" s="2205">
        <f t="shared" si="1040"/>
        <v>1</v>
      </c>
      <c r="AB4525" s="3036">
        <v>178</v>
      </c>
    </row>
    <row r="4526" spans="1:28" x14ac:dyDescent="0.25">
      <c r="A4526" s="1708">
        <f t="shared" ca="1" si="1041"/>
        <v>0</v>
      </c>
      <c r="B4526" s="1708">
        <f t="shared" si="1042"/>
        <v>10178090</v>
      </c>
      <c r="C4526" s="994">
        <v>178</v>
      </c>
      <c r="D4526" s="1796" t="s">
        <v>447</v>
      </c>
      <c r="E4526" s="994">
        <v>90</v>
      </c>
      <c r="F4526" s="995" t="s">
        <v>3974</v>
      </c>
      <c r="G4526" s="994"/>
      <c r="H4526" s="996" t="s">
        <v>346</v>
      </c>
      <c r="I4526" s="1091" t="str">
        <f t="shared" si="1043"/>
        <v>Cap.5 Pct.1 Rd.90 col.D</v>
      </c>
      <c r="J4526" s="996"/>
      <c r="K4526" s="999" t="str">
        <f t="shared" si="1044"/>
        <v>Cap.5 Pct.1 Rd.90 col.3</v>
      </c>
      <c r="L4526" s="1000">
        <f t="shared" si="1045"/>
        <v>0</v>
      </c>
      <c r="M4526" s="1000">
        <f t="shared" si="1046"/>
        <v>0</v>
      </c>
      <c r="N4526" s="1724">
        <f t="shared" si="1047"/>
        <v>0</v>
      </c>
      <c r="O4526" s="1000"/>
      <c r="P4526" s="1000"/>
      <c r="Q4526" s="1000"/>
      <c r="R4526" s="1000"/>
      <c r="S4526" s="1000"/>
      <c r="T4526" s="1000"/>
      <c r="U4526" s="1000"/>
      <c r="V4526" s="1000"/>
      <c r="W4526" s="1000"/>
      <c r="X4526" s="1000"/>
      <c r="Y4526" s="1001"/>
      <c r="Z4526" s="1001" t="str">
        <f t="shared" si="1048"/>
        <v xml:space="preserve">Cap.5 Pct.1:  Daca Codul CAEN (Col.D) &gt; 0, atunci Nr. mediu de salariati (Col.3) &gt; 0, pentru Rd.(2 la n). </v>
      </c>
      <c r="AA4526" s="2205">
        <f t="shared" si="1040"/>
        <v>1</v>
      </c>
      <c r="AB4526" s="3036">
        <v>178</v>
      </c>
    </row>
    <row r="4527" spans="1:28" x14ac:dyDescent="0.25">
      <c r="A4527" s="1708">
        <f t="shared" ca="1" si="1041"/>
        <v>0</v>
      </c>
      <c r="B4527" s="1708">
        <f t="shared" si="1042"/>
        <v>10178091</v>
      </c>
      <c r="C4527" s="994">
        <v>178</v>
      </c>
      <c r="D4527" s="1796" t="s">
        <v>447</v>
      </c>
      <c r="E4527" s="994">
        <v>91</v>
      </c>
      <c r="F4527" s="995" t="s">
        <v>3974</v>
      </c>
      <c r="G4527" s="994"/>
      <c r="H4527" s="996" t="s">
        <v>346</v>
      </c>
      <c r="I4527" s="1091" t="str">
        <f t="shared" si="1043"/>
        <v>Cap.5 Pct.1 Rd.91 col.D</v>
      </c>
      <c r="J4527" s="996"/>
      <c r="K4527" s="999" t="str">
        <f t="shared" si="1044"/>
        <v>Cap.5 Pct.1 Rd.91 col.3</v>
      </c>
      <c r="L4527" s="1000">
        <f t="shared" si="1045"/>
        <v>0</v>
      </c>
      <c r="M4527" s="1000">
        <f t="shared" si="1046"/>
        <v>0</v>
      </c>
      <c r="N4527" s="1724">
        <f t="shared" si="1047"/>
        <v>0</v>
      </c>
      <c r="O4527" s="1000"/>
      <c r="P4527" s="1000"/>
      <c r="Q4527" s="1000"/>
      <c r="R4527" s="1000"/>
      <c r="S4527" s="1000"/>
      <c r="T4527" s="1000"/>
      <c r="U4527" s="1000"/>
      <c r="V4527" s="1000"/>
      <c r="W4527" s="1000"/>
      <c r="X4527" s="1000"/>
      <c r="Y4527" s="1001"/>
      <c r="Z4527" s="1001" t="str">
        <f t="shared" si="1048"/>
        <v xml:space="preserve">Cap.5 Pct.1:  Daca Codul CAEN (Col.D) &gt; 0, atunci Nr. mediu de salariati (Col.3) &gt; 0, pentru Rd.(2 la n). </v>
      </c>
      <c r="AA4527" s="2205">
        <f t="shared" si="1040"/>
        <v>1</v>
      </c>
      <c r="AB4527" s="3036">
        <v>178</v>
      </c>
    </row>
    <row r="4528" spans="1:28" x14ac:dyDescent="0.25">
      <c r="A4528" s="1708">
        <f t="shared" ca="1" si="1041"/>
        <v>0</v>
      </c>
      <c r="B4528" s="1708">
        <f t="shared" si="1042"/>
        <v>10178092</v>
      </c>
      <c r="C4528" s="994">
        <v>178</v>
      </c>
      <c r="D4528" s="1796" t="s">
        <v>447</v>
      </c>
      <c r="E4528" s="994">
        <v>92</v>
      </c>
      <c r="F4528" s="995" t="s">
        <v>3974</v>
      </c>
      <c r="G4528" s="994"/>
      <c r="H4528" s="996" t="s">
        <v>346</v>
      </c>
      <c r="I4528" s="1091" t="str">
        <f t="shared" si="1043"/>
        <v>Cap.5 Pct.1 Rd.92 col.D</v>
      </c>
      <c r="J4528" s="996"/>
      <c r="K4528" s="999" t="str">
        <f t="shared" si="1044"/>
        <v>Cap.5 Pct.1 Rd.92 col.3</v>
      </c>
      <c r="L4528" s="1000">
        <f t="shared" si="1045"/>
        <v>0</v>
      </c>
      <c r="M4528" s="1000">
        <f t="shared" si="1046"/>
        <v>0</v>
      </c>
      <c r="N4528" s="1724">
        <f t="shared" si="1047"/>
        <v>0</v>
      </c>
      <c r="O4528" s="1000"/>
      <c r="P4528" s="1000"/>
      <c r="Q4528" s="1000"/>
      <c r="R4528" s="1000"/>
      <c r="S4528" s="1000"/>
      <c r="T4528" s="1000"/>
      <c r="U4528" s="1000"/>
      <c r="V4528" s="1000"/>
      <c r="W4528" s="1000"/>
      <c r="X4528" s="1000"/>
      <c r="Y4528" s="1001"/>
      <c r="Z4528" s="1001" t="str">
        <f t="shared" si="1048"/>
        <v xml:space="preserve">Cap.5 Pct.1:  Daca Codul CAEN (Col.D) &gt; 0, atunci Nr. mediu de salariati (Col.3) &gt; 0, pentru Rd.(2 la n). </v>
      </c>
      <c r="AA4528" s="2205">
        <f t="shared" si="1040"/>
        <v>1</v>
      </c>
      <c r="AB4528" s="3036">
        <v>178</v>
      </c>
    </row>
    <row r="4529" spans="1:28" x14ac:dyDescent="0.25">
      <c r="A4529" s="1708">
        <f t="shared" ca="1" si="1041"/>
        <v>0</v>
      </c>
      <c r="B4529" s="1708">
        <f t="shared" si="1042"/>
        <v>10178093</v>
      </c>
      <c r="C4529" s="994">
        <v>178</v>
      </c>
      <c r="D4529" s="1796" t="s">
        <v>447</v>
      </c>
      <c r="E4529" s="994">
        <v>93</v>
      </c>
      <c r="F4529" s="995" t="s">
        <v>3974</v>
      </c>
      <c r="G4529" s="994"/>
      <c r="H4529" s="996" t="s">
        <v>346</v>
      </c>
      <c r="I4529" s="1091" t="str">
        <f t="shared" si="1043"/>
        <v>Cap.5 Pct.1 Rd.93 col.D</v>
      </c>
      <c r="J4529" s="996"/>
      <c r="K4529" s="999" t="str">
        <f t="shared" si="1044"/>
        <v>Cap.5 Pct.1 Rd.93 col.3</v>
      </c>
      <c r="L4529" s="1000">
        <f t="shared" si="1045"/>
        <v>0</v>
      </c>
      <c r="M4529" s="1000">
        <f t="shared" si="1046"/>
        <v>0</v>
      </c>
      <c r="N4529" s="1724">
        <f t="shared" si="1047"/>
        <v>0</v>
      </c>
      <c r="O4529" s="1000"/>
      <c r="P4529" s="1000"/>
      <c r="Q4529" s="1000"/>
      <c r="R4529" s="1000"/>
      <c r="S4529" s="1000"/>
      <c r="T4529" s="1000"/>
      <c r="U4529" s="1000"/>
      <c r="V4529" s="1000"/>
      <c r="W4529" s="1000"/>
      <c r="X4529" s="1000"/>
      <c r="Y4529" s="1001"/>
      <c r="Z4529" s="1001" t="str">
        <f t="shared" si="1048"/>
        <v xml:space="preserve">Cap.5 Pct.1:  Daca Codul CAEN (Col.D) &gt; 0, atunci Nr. mediu de salariati (Col.3) &gt; 0, pentru Rd.(2 la n). </v>
      </c>
      <c r="AA4529" s="2205">
        <f t="shared" si="1040"/>
        <v>1</v>
      </c>
      <c r="AB4529" s="3036">
        <v>178</v>
      </c>
    </row>
    <row r="4530" spans="1:28" x14ac:dyDescent="0.25">
      <c r="A4530" s="1708">
        <f t="shared" ca="1" si="1041"/>
        <v>0</v>
      </c>
      <c r="B4530" s="1708">
        <f t="shared" si="1042"/>
        <v>10178094</v>
      </c>
      <c r="C4530" s="994">
        <v>178</v>
      </c>
      <c r="D4530" s="1796" t="s">
        <v>447</v>
      </c>
      <c r="E4530" s="994">
        <v>94</v>
      </c>
      <c r="F4530" s="995" t="s">
        <v>3974</v>
      </c>
      <c r="G4530" s="994"/>
      <c r="H4530" s="996" t="s">
        <v>346</v>
      </c>
      <c r="I4530" s="1091" t="str">
        <f t="shared" si="1043"/>
        <v>Cap.5 Pct.1 Rd.94 col.D</v>
      </c>
      <c r="J4530" s="996"/>
      <c r="K4530" s="999" t="str">
        <f t="shared" si="1044"/>
        <v>Cap.5 Pct.1 Rd.94 col.3</v>
      </c>
      <c r="L4530" s="1000">
        <f t="shared" si="1045"/>
        <v>0</v>
      </c>
      <c r="M4530" s="1000">
        <f t="shared" si="1046"/>
        <v>0</v>
      </c>
      <c r="N4530" s="1724">
        <f t="shared" si="1047"/>
        <v>0</v>
      </c>
      <c r="O4530" s="1000"/>
      <c r="P4530" s="1000"/>
      <c r="Q4530" s="1000"/>
      <c r="R4530" s="1000"/>
      <c r="S4530" s="1000"/>
      <c r="T4530" s="1000"/>
      <c r="U4530" s="1000"/>
      <c r="V4530" s="1000"/>
      <c r="W4530" s="1000"/>
      <c r="X4530" s="1000"/>
      <c r="Y4530" s="1001"/>
      <c r="Z4530" s="1001" t="str">
        <f t="shared" si="1048"/>
        <v xml:space="preserve">Cap.5 Pct.1:  Daca Codul CAEN (Col.D) &gt; 0, atunci Nr. mediu de salariati (Col.3) &gt; 0, pentru Rd.(2 la n). </v>
      </c>
      <c r="AA4530" s="2205">
        <f t="shared" si="1040"/>
        <v>1</v>
      </c>
      <c r="AB4530" s="3036">
        <v>178</v>
      </c>
    </row>
    <row r="4531" spans="1:28" x14ac:dyDescent="0.25">
      <c r="A4531" s="1708">
        <f t="shared" ca="1" si="1041"/>
        <v>0</v>
      </c>
      <c r="B4531" s="1708">
        <f t="shared" si="1042"/>
        <v>10178095</v>
      </c>
      <c r="C4531" s="994">
        <v>178</v>
      </c>
      <c r="D4531" s="1796" t="s">
        <v>447</v>
      </c>
      <c r="E4531" s="994">
        <v>95</v>
      </c>
      <c r="F4531" s="995" t="s">
        <v>3974</v>
      </c>
      <c r="G4531" s="994"/>
      <c r="H4531" s="996" t="s">
        <v>346</v>
      </c>
      <c r="I4531" s="1091" t="str">
        <f t="shared" si="1043"/>
        <v>Cap.5 Pct.1 Rd.95 col.D</v>
      </c>
      <c r="J4531" s="996"/>
      <c r="K4531" s="999" t="str">
        <f t="shared" si="1044"/>
        <v>Cap.5 Pct.1 Rd.95 col.3</v>
      </c>
      <c r="L4531" s="1000">
        <f t="shared" si="1045"/>
        <v>0</v>
      </c>
      <c r="M4531" s="1000">
        <f t="shared" si="1046"/>
        <v>0</v>
      </c>
      <c r="N4531" s="1724">
        <f t="shared" si="1047"/>
        <v>0</v>
      </c>
      <c r="O4531" s="1000"/>
      <c r="P4531" s="1000"/>
      <c r="Q4531" s="1000"/>
      <c r="R4531" s="1000"/>
      <c r="S4531" s="1000"/>
      <c r="T4531" s="1000"/>
      <c r="U4531" s="1000"/>
      <c r="V4531" s="1000"/>
      <c r="W4531" s="1000"/>
      <c r="X4531" s="1000"/>
      <c r="Y4531" s="1001"/>
      <c r="Z4531" s="1001" t="str">
        <f t="shared" si="1048"/>
        <v xml:space="preserve">Cap.5 Pct.1:  Daca Codul CAEN (Col.D) &gt; 0, atunci Nr. mediu de salariati (Col.3) &gt; 0, pentru Rd.(2 la n). </v>
      </c>
      <c r="AA4531" s="2205">
        <f t="shared" si="1040"/>
        <v>1</v>
      </c>
      <c r="AB4531" s="3036">
        <v>178</v>
      </c>
    </row>
    <row r="4532" spans="1:28" x14ac:dyDescent="0.25">
      <c r="A4532" s="1708">
        <f t="shared" ca="1" si="1041"/>
        <v>0</v>
      </c>
      <c r="B4532" s="1708">
        <f t="shared" si="1042"/>
        <v>10178096</v>
      </c>
      <c r="C4532" s="994">
        <v>178</v>
      </c>
      <c r="D4532" s="1796" t="s">
        <v>447</v>
      </c>
      <c r="E4532" s="994">
        <v>96</v>
      </c>
      <c r="F4532" s="995" t="s">
        <v>3974</v>
      </c>
      <c r="G4532" s="994"/>
      <c r="H4532" s="996" t="s">
        <v>346</v>
      </c>
      <c r="I4532" s="1091" t="str">
        <f t="shared" si="1043"/>
        <v>Cap.5 Pct.1 Rd.96 col.D</v>
      </c>
      <c r="J4532" s="996"/>
      <c r="K4532" s="999" t="str">
        <f t="shared" si="1044"/>
        <v>Cap.5 Pct.1 Rd.96 col.3</v>
      </c>
      <c r="L4532" s="1000">
        <f t="shared" si="1045"/>
        <v>0</v>
      </c>
      <c r="M4532" s="1000">
        <f t="shared" si="1046"/>
        <v>0</v>
      </c>
      <c r="N4532" s="1724">
        <f t="shared" si="1047"/>
        <v>0</v>
      </c>
      <c r="O4532" s="1000"/>
      <c r="P4532" s="1000"/>
      <c r="Q4532" s="1000"/>
      <c r="R4532" s="1000"/>
      <c r="S4532" s="1000"/>
      <c r="T4532" s="1000"/>
      <c r="U4532" s="1000"/>
      <c r="V4532" s="1000"/>
      <c r="W4532" s="1000"/>
      <c r="X4532" s="1000"/>
      <c r="Y4532" s="1001"/>
      <c r="Z4532" s="1001" t="str">
        <f t="shared" si="1048"/>
        <v xml:space="preserve">Cap.5 Pct.1:  Daca Codul CAEN (Col.D) &gt; 0, atunci Nr. mediu de salariati (Col.3) &gt; 0, pentru Rd.(2 la n). </v>
      </c>
      <c r="AA4532" s="2205">
        <f t="shared" si="1040"/>
        <v>1</v>
      </c>
      <c r="AB4532" s="3036">
        <v>178</v>
      </c>
    </row>
    <row r="4533" spans="1:28" x14ac:dyDescent="0.25">
      <c r="A4533" s="1708">
        <f t="shared" ca="1" si="1041"/>
        <v>0</v>
      </c>
      <c r="B4533" s="1708">
        <f t="shared" si="1042"/>
        <v>10178097</v>
      </c>
      <c r="C4533" s="994">
        <v>178</v>
      </c>
      <c r="D4533" s="1796" t="s">
        <v>447</v>
      </c>
      <c r="E4533" s="994">
        <v>97</v>
      </c>
      <c r="F4533" s="995" t="s">
        <v>3974</v>
      </c>
      <c r="G4533" s="994"/>
      <c r="H4533" s="996" t="s">
        <v>346</v>
      </c>
      <c r="I4533" s="1091" t="str">
        <f t="shared" si="1043"/>
        <v>Cap.5 Pct.1 Rd.97 col.D</v>
      </c>
      <c r="J4533" s="996"/>
      <c r="K4533" s="999" t="str">
        <f t="shared" si="1044"/>
        <v>Cap.5 Pct.1 Rd.97 col.3</v>
      </c>
      <c r="L4533" s="1000">
        <f t="shared" si="1045"/>
        <v>0</v>
      </c>
      <c r="M4533" s="1000">
        <f t="shared" si="1046"/>
        <v>0</v>
      </c>
      <c r="N4533" s="1724">
        <f t="shared" si="1047"/>
        <v>0</v>
      </c>
      <c r="O4533" s="1000"/>
      <c r="P4533" s="1000"/>
      <c r="Q4533" s="1000"/>
      <c r="R4533" s="1000"/>
      <c r="S4533" s="1000"/>
      <c r="T4533" s="1000"/>
      <c r="U4533" s="1000"/>
      <c r="V4533" s="1000"/>
      <c r="W4533" s="1000"/>
      <c r="X4533" s="1000"/>
      <c r="Y4533" s="1001"/>
      <c r="Z4533" s="1001" t="str">
        <f t="shared" si="1048"/>
        <v xml:space="preserve">Cap.5 Pct.1:  Daca Codul CAEN (Col.D) &gt; 0, atunci Nr. mediu de salariati (Col.3) &gt; 0, pentru Rd.(2 la n). </v>
      </c>
      <c r="AA4533" s="2205">
        <f t="shared" si="1040"/>
        <v>1</v>
      </c>
      <c r="AB4533" s="3036">
        <v>178</v>
      </c>
    </row>
    <row r="4534" spans="1:28" x14ac:dyDescent="0.25">
      <c r="A4534" s="1708">
        <f t="shared" ca="1" si="1041"/>
        <v>0</v>
      </c>
      <c r="B4534" s="1708">
        <f t="shared" si="1042"/>
        <v>10178098</v>
      </c>
      <c r="C4534" s="994">
        <v>178</v>
      </c>
      <c r="D4534" s="1796" t="s">
        <v>447</v>
      </c>
      <c r="E4534" s="994">
        <v>98</v>
      </c>
      <c r="F4534" s="995" t="s">
        <v>3974</v>
      </c>
      <c r="G4534" s="994"/>
      <c r="H4534" s="996" t="s">
        <v>346</v>
      </c>
      <c r="I4534" s="1091" t="str">
        <f t="shared" si="1043"/>
        <v>Cap.5 Pct.1 Rd.98 col.D</v>
      </c>
      <c r="J4534" s="996"/>
      <c r="K4534" s="999" t="str">
        <f t="shared" si="1044"/>
        <v>Cap.5 Pct.1 Rd.98 col.3</v>
      </c>
      <c r="L4534" s="1000">
        <f t="shared" si="1045"/>
        <v>0</v>
      </c>
      <c r="M4534" s="1000">
        <f t="shared" si="1046"/>
        <v>0</v>
      </c>
      <c r="N4534" s="1724">
        <f t="shared" si="1047"/>
        <v>0</v>
      </c>
      <c r="O4534" s="1000"/>
      <c r="P4534" s="1000"/>
      <c r="Q4534" s="1000"/>
      <c r="R4534" s="1000"/>
      <c r="S4534" s="1000"/>
      <c r="T4534" s="1000"/>
      <c r="U4534" s="1000"/>
      <c r="V4534" s="1000"/>
      <c r="W4534" s="1000"/>
      <c r="X4534" s="1000"/>
      <c r="Y4534" s="1001"/>
      <c r="Z4534" s="1001" t="str">
        <f t="shared" si="1048"/>
        <v xml:space="preserve">Cap.5 Pct.1:  Daca Codul CAEN (Col.D) &gt; 0, atunci Nr. mediu de salariati (Col.3) &gt; 0, pentru Rd.(2 la n). </v>
      </c>
      <c r="AA4534" s="2205">
        <f t="shared" si="1040"/>
        <v>1</v>
      </c>
      <c r="AB4534" s="3036">
        <v>178</v>
      </c>
    </row>
    <row r="4535" spans="1:28" x14ac:dyDescent="0.25">
      <c r="A4535" s="1708">
        <f t="shared" ca="1" si="1041"/>
        <v>0</v>
      </c>
      <c r="B4535" s="1708">
        <f t="shared" si="1042"/>
        <v>10178099</v>
      </c>
      <c r="C4535" s="994">
        <v>178</v>
      </c>
      <c r="D4535" s="1796" t="s">
        <v>447</v>
      </c>
      <c r="E4535" s="994">
        <v>99</v>
      </c>
      <c r="F4535" s="995" t="s">
        <v>3974</v>
      </c>
      <c r="G4535" s="994"/>
      <c r="H4535" s="996" t="s">
        <v>346</v>
      </c>
      <c r="I4535" s="1091" t="str">
        <f t="shared" si="1043"/>
        <v>Cap.5 Pct.1 Rd.99 col.D</v>
      </c>
      <c r="J4535" s="996"/>
      <c r="K4535" s="999" t="str">
        <f t="shared" si="1044"/>
        <v>Cap.5 Pct.1 Rd.99 col.3</v>
      </c>
      <c r="L4535" s="1000">
        <f t="shared" si="1045"/>
        <v>0</v>
      </c>
      <c r="M4535" s="1000">
        <f t="shared" si="1046"/>
        <v>0</v>
      </c>
      <c r="N4535" s="1724">
        <f t="shared" si="1047"/>
        <v>0</v>
      </c>
      <c r="O4535" s="1000"/>
      <c r="P4535" s="1000"/>
      <c r="Q4535" s="1000"/>
      <c r="R4535" s="1000"/>
      <c r="S4535" s="1000"/>
      <c r="T4535" s="1000"/>
      <c r="U4535" s="1000"/>
      <c r="V4535" s="1000"/>
      <c r="W4535" s="1000"/>
      <c r="X4535" s="1000"/>
      <c r="Y4535" s="1001"/>
      <c r="Z4535" s="1001" t="str">
        <f t="shared" si="1048"/>
        <v xml:space="preserve">Cap.5 Pct.1:  Daca Codul CAEN (Col.D) &gt; 0, atunci Nr. mediu de salariati (Col.3) &gt; 0, pentru Rd.(2 la n). </v>
      </c>
      <c r="AA4535" s="2205">
        <f t="shared" si="1040"/>
        <v>1</v>
      </c>
      <c r="AB4535" s="3036">
        <v>178</v>
      </c>
    </row>
    <row r="4536" spans="1:28" x14ac:dyDescent="0.25">
      <c r="A4536" s="1708">
        <f t="shared" ca="1" si="1041"/>
        <v>0</v>
      </c>
      <c r="B4536" s="1708">
        <f t="shared" si="1042"/>
        <v>10178100</v>
      </c>
      <c r="C4536" s="994">
        <v>178</v>
      </c>
      <c r="D4536" s="1796" t="s">
        <v>447</v>
      </c>
      <c r="E4536" s="994">
        <v>100</v>
      </c>
      <c r="F4536" s="995" t="s">
        <v>3974</v>
      </c>
      <c r="G4536" s="994"/>
      <c r="H4536" s="996" t="s">
        <v>346</v>
      </c>
      <c r="I4536" s="1091" t="str">
        <f t="shared" si="1043"/>
        <v>Cap.5 Pct.1 Rd.100 col.D</v>
      </c>
      <c r="J4536" s="996"/>
      <c r="K4536" s="999" t="str">
        <f t="shared" si="1044"/>
        <v>Cap.5 Pct.1 Rd.100 col.3</v>
      </c>
      <c r="L4536" s="1000">
        <f t="shared" si="1045"/>
        <v>0</v>
      </c>
      <c r="M4536" s="1000">
        <f t="shared" si="1046"/>
        <v>0</v>
      </c>
      <c r="N4536" s="1724">
        <f t="shared" si="1047"/>
        <v>0</v>
      </c>
      <c r="O4536" s="1000"/>
      <c r="P4536" s="1000"/>
      <c r="Q4536" s="1000"/>
      <c r="R4536" s="1000"/>
      <c r="S4536" s="1000"/>
      <c r="T4536" s="1000"/>
      <c r="U4536" s="1000"/>
      <c r="V4536" s="1000"/>
      <c r="W4536" s="1000"/>
      <c r="X4536" s="1000"/>
      <c r="Y4536" s="1001"/>
      <c r="Z4536" s="1001" t="str">
        <f t="shared" si="1048"/>
        <v xml:space="preserve">Cap.5 Pct.1:  Daca Codul CAEN (Col.D) &gt; 0, atunci Nr. mediu de salariati (Col.3) &gt; 0, pentru Rd.(2 la n). </v>
      </c>
      <c r="AA4536" s="2205">
        <f t="shared" si="1040"/>
        <v>1</v>
      </c>
      <c r="AB4536" s="3036">
        <v>178</v>
      </c>
    </row>
    <row r="4537" spans="1:28" x14ac:dyDescent="0.25">
      <c r="A4537" s="1708">
        <f t="shared" ca="1" si="1041"/>
        <v>0</v>
      </c>
      <c r="B4537" s="1708">
        <f t="shared" si="1042"/>
        <v>10178101</v>
      </c>
      <c r="C4537" s="994">
        <v>178</v>
      </c>
      <c r="D4537" s="1796" t="s">
        <v>447</v>
      </c>
      <c r="E4537" s="994">
        <v>101</v>
      </c>
      <c r="F4537" s="995" t="s">
        <v>3974</v>
      </c>
      <c r="G4537" s="994"/>
      <c r="H4537" s="996" t="s">
        <v>346</v>
      </c>
      <c r="I4537" s="1091" t="str">
        <f t="shared" si="1043"/>
        <v>Cap.5 Pct.1 Rd.101 col.D</v>
      </c>
      <c r="J4537" s="996"/>
      <c r="K4537" s="999" t="str">
        <f t="shared" si="1044"/>
        <v>Cap.5 Pct.1 Rd.101 col.3</v>
      </c>
      <c r="L4537" s="1000">
        <f t="shared" si="1045"/>
        <v>0</v>
      </c>
      <c r="M4537" s="1000">
        <f t="shared" si="1046"/>
        <v>0</v>
      </c>
      <c r="N4537" s="1724">
        <f t="shared" si="1047"/>
        <v>0</v>
      </c>
      <c r="O4537" s="1000"/>
      <c r="P4537" s="1000"/>
      <c r="Q4537" s="1000"/>
      <c r="R4537" s="1000"/>
      <c r="S4537" s="1000"/>
      <c r="T4537" s="1000"/>
      <c r="U4537" s="1000"/>
      <c r="V4537" s="1000"/>
      <c r="W4537" s="1000"/>
      <c r="X4537" s="1000"/>
      <c r="Y4537" s="1001"/>
      <c r="Z4537" s="1001" t="str">
        <f t="shared" si="1048"/>
        <v xml:space="preserve">Cap.5 Pct.1:  Daca Codul CAEN (Col.D) &gt; 0, atunci Nr. mediu de salariati (Col.3) &gt; 0, pentru Rd.(2 la n). </v>
      </c>
      <c r="AA4537" s="2205">
        <f t="shared" si="1040"/>
        <v>1</v>
      </c>
      <c r="AB4537" s="3036">
        <v>178</v>
      </c>
    </row>
    <row r="4538" spans="1:28" x14ac:dyDescent="0.25">
      <c r="A4538" s="1708">
        <f t="shared" ca="1" si="1041"/>
        <v>0</v>
      </c>
      <c r="B4538" s="1708">
        <f t="shared" si="1042"/>
        <v>10178102</v>
      </c>
      <c r="C4538" s="994">
        <v>178</v>
      </c>
      <c r="D4538" s="1796" t="s">
        <v>447</v>
      </c>
      <c r="E4538" s="994">
        <v>102</v>
      </c>
      <c r="F4538" s="995" t="s">
        <v>3974</v>
      </c>
      <c r="G4538" s="994"/>
      <c r="H4538" s="996" t="s">
        <v>346</v>
      </c>
      <c r="I4538" s="1091" t="str">
        <f t="shared" si="1043"/>
        <v>Cap.5 Pct.1 Rd.102 col.D</v>
      </c>
      <c r="J4538" s="996"/>
      <c r="K4538" s="999" t="str">
        <f t="shared" si="1044"/>
        <v>Cap.5 Pct.1 Rd.102 col.3</v>
      </c>
      <c r="L4538" s="1000">
        <f t="shared" si="1045"/>
        <v>0</v>
      </c>
      <c r="M4538" s="1000">
        <f t="shared" si="1046"/>
        <v>0</v>
      </c>
      <c r="N4538" s="1724">
        <f t="shared" si="1047"/>
        <v>0</v>
      </c>
      <c r="O4538" s="1000"/>
      <c r="P4538" s="1000"/>
      <c r="Q4538" s="1000"/>
      <c r="R4538" s="1000"/>
      <c r="S4538" s="1000"/>
      <c r="T4538" s="1000"/>
      <c r="U4538" s="1000"/>
      <c r="V4538" s="1000"/>
      <c r="W4538" s="1000"/>
      <c r="X4538" s="1000"/>
      <c r="Y4538" s="1001"/>
      <c r="Z4538" s="1001" t="str">
        <f t="shared" si="1048"/>
        <v xml:space="preserve">Cap.5 Pct.1:  Daca Codul CAEN (Col.D) &gt; 0, atunci Nr. mediu de salariati (Col.3) &gt; 0, pentru Rd.(2 la n). </v>
      </c>
      <c r="AA4538" s="2205">
        <f t="shared" si="1040"/>
        <v>1</v>
      </c>
      <c r="AB4538" s="3036">
        <v>178</v>
      </c>
    </row>
    <row r="4539" spans="1:28" x14ac:dyDescent="0.25">
      <c r="A4539" s="1708">
        <f t="shared" ca="1" si="1041"/>
        <v>0</v>
      </c>
      <c r="B4539" s="1708">
        <f t="shared" si="1042"/>
        <v>10178103</v>
      </c>
      <c r="C4539" s="994">
        <v>178</v>
      </c>
      <c r="D4539" s="1796" t="s">
        <v>447</v>
      </c>
      <c r="E4539" s="994">
        <v>103</v>
      </c>
      <c r="F4539" s="995" t="s">
        <v>3974</v>
      </c>
      <c r="G4539" s="994"/>
      <c r="H4539" s="996" t="s">
        <v>346</v>
      </c>
      <c r="I4539" s="1091" t="str">
        <f t="shared" si="1043"/>
        <v>Cap.5 Pct.1 Rd.103 col.D</v>
      </c>
      <c r="J4539" s="996"/>
      <c r="K4539" s="999" t="str">
        <f t="shared" si="1044"/>
        <v>Cap.5 Pct.1 Rd.103 col.3</v>
      </c>
      <c r="L4539" s="1000">
        <f t="shared" si="1045"/>
        <v>0</v>
      </c>
      <c r="M4539" s="1000">
        <f t="shared" si="1046"/>
        <v>0</v>
      </c>
      <c r="N4539" s="1724">
        <f t="shared" si="1047"/>
        <v>0</v>
      </c>
      <c r="O4539" s="1000"/>
      <c r="P4539" s="1000"/>
      <c r="Q4539" s="1000"/>
      <c r="R4539" s="1000"/>
      <c r="S4539" s="1000"/>
      <c r="T4539" s="1000"/>
      <c r="U4539" s="1000"/>
      <c r="V4539" s="1000"/>
      <c r="W4539" s="1000"/>
      <c r="X4539" s="1000"/>
      <c r="Y4539" s="1001"/>
      <c r="Z4539" s="1001" t="str">
        <f t="shared" si="1048"/>
        <v xml:space="preserve">Cap.5 Pct.1:  Daca Codul CAEN (Col.D) &gt; 0, atunci Nr. mediu de salariati (Col.3) &gt; 0, pentru Rd.(2 la n). </v>
      </c>
      <c r="AA4539" s="2205">
        <f t="shared" ref="AA4539:AA4602" si="1049">COUNTIF(B:B,B4539)</f>
        <v>1</v>
      </c>
      <c r="AB4539" s="3036">
        <v>178</v>
      </c>
    </row>
    <row r="4540" spans="1:28" x14ac:dyDescent="0.25">
      <c r="A4540" s="1708">
        <f t="shared" ca="1" si="1041"/>
        <v>0</v>
      </c>
      <c r="B4540" s="1708">
        <f t="shared" si="1042"/>
        <v>10178104</v>
      </c>
      <c r="C4540" s="994">
        <v>178</v>
      </c>
      <c r="D4540" s="1796" t="s">
        <v>447</v>
      </c>
      <c r="E4540" s="994">
        <v>104</v>
      </c>
      <c r="F4540" s="995" t="s">
        <v>3974</v>
      </c>
      <c r="G4540" s="994"/>
      <c r="H4540" s="996" t="s">
        <v>346</v>
      </c>
      <c r="I4540" s="1091" t="str">
        <f t="shared" si="1043"/>
        <v>Cap.5 Pct.1 Rd.104 col.D</v>
      </c>
      <c r="J4540" s="996"/>
      <c r="K4540" s="999" t="str">
        <f t="shared" si="1044"/>
        <v>Cap.5 Pct.1 Rd.104 col.3</v>
      </c>
      <c r="L4540" s="1000">
        <f t="shared" si="1045"/>
        <v>0</v>
      </c>
      <c r="M4540" s="1000">
        <f t="shared" si="1046"/>
        <v>0</v>
      </c>
      <c r="N4540" s="1724">
        <f t="shared" si="1047"/>
        <v>0</v>
      </c>
      <c r="O4540" s="1000"/>
      <c r="P4540" s="1000"/>
      <c r="Q4540" s="1000"/>
      <c r="R4540" s="1000"/>
      <c r="S4540" s="1000"/>
      <c r="T4540" s="1000"/>
      <c r="U4540" s="1000"/>
      <c r="V4540" s="1000"/>
      <c r="W4540" s="1000"/>
      <c r="X4540" s="1000"/>
      <c r="Y4540" s="1001"/>
      <c r="Z4540" s="1001" t="str">
        <f t="shared" si="1048"/>
        <v xml:space="preserve">Cap.5 Pct.1:  Daca Codul CAEN (Col.D) &gt; 0, atunci Nr. mediu de salariati (Col.3) &gt; 0, pentru Rd.(2 la n). </v>
      </c>
      <c r="AA4540" s="2205">
        <f t="shared" si="1049"/>
        <v>1</v>
      </c>
      <c r="AB4540" s="3036">
        <v>178</v>
      </c>
    </row>
    <row r="4541" spans="1:28" x14ac:dyDescent="0.25">
      <c r="A4541" s="1708">
        <f t="shared" ca="1" si="1041"/>
        <v>0</v>
      </c>
      <c r="B4541" s="1708">
        <f t="shared" si="1042"/>
        <v>10178105</v>
      </c>
      <c r="C4541" s="994">
        <v>178</v>
      </c>
      <c r="D4541" s="1796" t="s">
        <v>447</v>
      </c>
      <c r="E4541" s="994">
        <v>105</v>
      </c>
      <c r="F4541" s="995" t="s">
        <v>3974</v>
      </c>
      <c r="G4541" s="994"/>
      <c r="H4541" s="996" t="s">
        <v>346</v>
      </c>
      <c r="I4541" s="1091" t="str">
        <f t="shared" si="1043"/>
        <v>Cap.5 Pct.1 Rd.105 col.D</v>
      </c>
      <c r="J4541" s="996"/>
      <c r="K4541" s="999" t="str">
        <f t="shared" si="1044"/>
        <v>Cap.5 Pct.1 Rd.105 col.3</v>
      </c>
      <c r="L4541" s="1000">
        <f t="shared" si="1045"/>
        <v>0</v>
      </c>
      <c r="M4541" s="1000">
        <f t="shared" si="1046"/>
        <v>0</v>
      </c>
      <c r="N4541" s="1724">
        <f t="shared" si="1047"/>
        <v>0</v>
      </c>
      <c r="O4541" s="1000"/>
      <c r="P4541" s="1000"/>
      <c r="Q4541" s="1000"/>
      <c r="R4541" s="1000"/>
      <c r="S4541" s="1000"/>
      <c r="T4541" s="1000"/>
      <c r="U4541" s="1000"/>
      <c r="V4541" s="1000"/>
      <c r="W4541" s="1000"/>
      <c r="X4541" s="1000"/>
      <c r="Y4541" s="1001"/>
      <c r="Z4541" s="1001" t="str">
        <f t="shared" si="1048"/>
        <v xml:space="preserve">Cap.5 Pct.1:  Daca Codul CAEN (Col.D) &gt; 0, atunci Nr. mediu de salariati (Col.3) &gt; 0, pentru Rd.(2 la n). </v>
      </c>
      <c r="AA4541" s="2205">
        <f t="shared" si="1049"/>
        <v>1</v>
      </c>
      <c r="AB4541" s="3036">
        <v>178</v>
      </c>
    </row>
    <row r="4542" spans="1:28" x14ac:dyDescent="0.25">
      <c r="A4542" s="1708">
        <f t="shared" ca="1" si="1041"/>
        <v>0</v>
      </c>
      <c r="B4542" s="1708">
        <f t="shared" si="1042"/>
        <v>10178106</v>
      </c>
      <c r="C4542" s="994">
        <v>178</v>
      </c>
      <c r="D4542" s="1796" t="s">
        <v>447</v>
      </c>
      <c r="E4542" s="994">
        <v>106</v>
      </c>
      <c r="F4542" s="995" t="s">
        <v>3974</v>
      </c>
      <c r="G4542" s="994"/>
      <c r="H4542" s="996" t="s">
        <v>346</v>
      </c>
      <c r="I4542" s="1091" t="str">
        <f t="shared" si="1043"/>
        <v>Cap.5 Pct.1 Rd.106 col.D</v>
      </c>
      <c r="J4542" s="996"/>
      <c r="K4542" s="999" t="str">
        <f t="shared" si="1044"/>
        <v>Cap.5 Pct.1 Rd.106 col.3</v>
      </c>
      <c r="L4542" s="1000">
        <f t="shared" si="1045"/>
        <v>0</v>
      </c>
      <c r="M4542" s="1000">
        <f t="shared" si="1046"/>
        <v>0</v>
      </c>
      <c r="N4542" s="1724">
        <f t="shared" si="1047"/>
        <v>0</v>
      </c>
      <c r="O4542" s="1000"/>
      <c r="P4542" s="1000"/>
      <c r="Q4542" s="1000"/>
      <c r="R4542" s="1000"/>
      <c r="S4542" s="1000"/>
      <c r="T4542" s="1000"/>
      <c r="U4542" s="1000"/>
      <c r="V4542" s="1000"/>
      <c r="W4542" s="1000"/>
      <c r="X4542" s="1000"/>
      <c r="Y4542" s="1001"/>
      <c r="Z4542" s="1001" t="str">
        <f t="shared" si="1048"/>
        <v xml:space="preserve">Cap.5 Pct.1:  Daca Codul CAEN (Col.D) &gt; 0, atunci Nr. mediu de salariati (Col.3) &gt; 0, pentru Rd.(2 la n). </v>
      </c>
      <c r="AA4542" s="2205">
        <f t="shared" si="1049"/>
        <v>1</v>
      </c>
      <c r="AB4542" s="3036">
        <v>178</v>
      </c>
    </row>
    <row r="4543" spans="1:28" x14ac:dyDescent="0.25">
      <c r="A4543" s="1708">
        <f t="shared" ca="1" si="1041"/>
        <v>0</v>
      </c>
      <c r="B4543" s="1708">
        <f t="shared" si="1042"/>
        <v>10178107</v>
      </c>
      <c r="C4543" s="994">
        <v>178</v>
      </c>
      <c r="D4543" s="1796" t="s">
        <v>447</v>
      </c>
      <c r="E4543" s="994">
        <v>107</v>
      </c>
      <c r="F4543" s="995" t="s">
        <v>3974</v>
      </c>
      <c r="G4543" s="994"/>
      <c r="H4543" s="996" t="s">
        <v>346</v>
      </c>
      <c r="I4543" s="1091" t="str">
        <f t="shared" si="1043"/>
        <v>Cap.5 Pct.1 Rd.107 col.D</v>
      </c>
      <c r="J4543" s="996"/>
      <c r="K4543" s="999" t="str">
        <f t="shared" si="1044"/>
        <v>Cap.5 Pct.1 Rd.107 col.3</v>
      </c>
      <c r="L4543" s="1000">
        <f t="shared" si="1045"/>
        <v>0</v>
      </c>
      <c r="M4543" s="1000">
        <f t="shared" si="1046"/>
        <v>0</v>
      </c>
      <c r="N4543" s="1724">
        <f t="shared" si="1047"/>
        <v>0</v>
      </c>
      <c r="O4543" s="1000"/>
      <c r="P4543" s="1000"/>
      <c r="Q4543" s="1000"/>
      <c r="R4543" s="1000"/>
      <c r="S4543" s="1000"/>
      <c r="T4543" s="1000"/>
      <c r="U4543" s="1000"/>
      <c r="V4543" s="1000"/>
      <c r="W4543" s="1000"/>
      <c r="X4543" s="1000"/>
      <c r="Y4543" s="1001"/>
      <c r="Z4543" s="1001" t="str">
        <f t="shared" si="1048"/>
        <v xml:space="preserve">Cap.5 Pct.1:  Daca Codul CAEN (Col.D) &gt; 0, atunci Nr. mediu de salariati (Col.3) &gt; 0, pentru Rd.(2 la n). </v>
      </c>
      <c r="AA4543" s="2205">
        <f t="shared" si="1049"/>
        <v>1</v>
      </c>
      <c r="AB4543" s="3036">
        <v>178</v>
      </c>
    </row>
    <row r="4544" spans="1:28" x14ac:dyDescent="0.25">
      <c r="A4544" s="1708">
        <f t="shared" ca="1" si="1041"/>
        <v>0</v>
      </c>
      <c r="B4544" s="1708">
        <f t="shared" si="1042"/>
        <v>10178108</v>
      </c>
      <c r="C4544" s="994">
        <v>178</v>
      </c>
      <c r="D4544" s="1796" t="s">
        <v>447</v>
      </c>
      <c r="E4544" s="994">
        <v>108</v>
      </c>
      <c r="F4544" s="995" t="s">
        <v>3974</v>
      </c>
      <c r="G4544" s="994"/>
      <c r="H4544" s="996" t="s">
        <v>346</v>
      </c>
      <c r="I4544" s="1091" t="str">
        <f t="shared" si="1043"/>
        <v>Cap.5 Pct.1 Rd.108 col.D</v>
      </c>
      <c r="J4544" s="996"/>
      <c r="K4544" s="999" t="str">
        <f t="shared" si="1044"/>
        <v>Cap.5 Pct.1 Rd.108 col.3</v>
      </c>
      <c r="L4544" s="1000">
        <f t="shared" si="1045"/>
        <v>0</v>
      </c>
      <c r="M4544" s="1000">
        <f t="shared" si="1046"/>
        <v>0</v>
      </c>
      <c r="N4544" s="1724">
        <f t="shared" si="1047"/>
        <v>0</v>
      </c>
      <c r="O4544" s="1000"/>
      <c r="P4544" s="1000"/>
      <c r="Q4544" s="1000"/>
      <c r="R4544" s="1000"/>
      <c r="S4544" s="1000"/>
      <c r="T4544" s="1000"/>
      <c r="U4544" s="1000"/>
      <c r="V4544" s="1000"/>
      <c r="W4544" s="1000"/>
      <c r="X4544" s="1000"/>
      <c r="Y4544" s="1001"/>
      <c r="Z4544" s="1001" t="str">
        <f t="shared" si="1048"/>
        <v xml:space="preserve">Cap.5 Pct.1:  Daca Codul CAEN (Col.D) &gt; 0, atunci Nr. mediu de salariati (Col.3) &gt; 0, pentru Rd.(2 la n). </v>
      </c>
      <c r="AA4544" s="2205">
        <f t="shared" si="1049"/>
        <v>1</v>
      </c>
      <c r="AB4544" s="3036">
        <v>178</v>
      </c>
    </row>
    <row r="4545" spans="1:28" x14ac:dyDescent="0.25">
      <c r="A4545" s="1708">
        <f t="shared" ref="A4545:A4608" ca="1" si="1050">IF(D4545="DA",IF(ISERROR(N4545),A4544+1,IF(N4545=1,A4544+1,A4544)),A4544)</f>
        <v>0</v>
      </c>
      <c r="B4545" s="1708">
        <f t="shared" si="1042"/>
        <v>10178109</v>
      </c>
      <c r="C4545" s="994">
        <v>178</v>
      </c>
      <c r="D4545" s="1796" t="s">
        <v>447</v>
      </c>
      <c r="E4545" s="994">
        <v>109</v>
      </c>
      <c r="F4545" s="995" t="s">
        <v>3974</v>
      </c>
      <c r="G4545" s="994"/>
      <c r="H4545" s="996" t="s">
        <v>346</v>
      </c>
      <c r="I4545" s="1091" t="str">
        <f t="shared" si="1043"/>
        <v>Cap.5 Pct.1 Rd.109 col.D</v>
      </c>
      <c r="J4545" s="996"/>
      <c r="K4545" s="999" t="str">
        <f t="shared" si="1044"/>
        <v>Cap.5 Pct.1 Rd.109 col.3</v>
      </c>
      <c r="L4545" s="1000">
        <f t="shared" si="1045"/>
        <v>0</v>
      </c>
      <c r="M4545" s="1000">
        <f t="shared" si="1046"/>
        <v>0</v>
      </c>
      <c r="N4545" s="1724">
        <f t="shared" si="1047"/>
        <v>0</v>
      </c>
      <c r="O4545" s="1000"/>
      <c r="P4545" s="1000"/>
      <c r="Q4545" s="1000"/>
      <c r="R4545" s="1000"/>
      <c r="S4545" s="1000"/>
      <c r="T4545" s="1000"/>
      <c r="U4545" s="1000"/>
      <c r="V4545" s="1000"/>
      <c r="W4545" s="1000"/>
      <c r="X4545" s="1000"/>
      <c r="Y4545" s="1001"/>
      <c r="Z4545" s="1001" t="str">
        <f t="shared" si="1048"/>
        <v xml:space="preserve">Cap.5 Pct.1:  Daca Codul CAEN (Col.D) &gt; 0, atunci Nr. mediu de salariati (Col.3) &gt; 0, pentru Rd.(2 la n). </v>
      </c>
      <c r="AA4545" s="2205">
        <f t="shared" si="1049"/>
        <v>1</v>
      </c>
      <c r="AB4545" s="3036">
        <v>178</v>
      </c>
    </row>
    <row r="4546" spans="1:28" x14ac:dyDescent="0.25">
      <c r="A4546" s="1708">
        <f t="shared" ca="1" si="1050"/>
        <v>0</v>
      </c>
      <c r="B4546" s="1708">
        <f t="shared" si="1042"/>
        <v>10178110</v>
      </c>
      <c r="C4546" s="994">
        <v>178</v>
      </c>
      <c r="D4546" s="1796" t="s">
        <v>447</v>
      </c>
      <c r="E4546" s="994">
        <v>110</v>
      </c>
      <c r="F4546" s="995" t="s">
        <v>3974</v>
      </c>
      <c r="G4546" s="994"/>
      <c r="H4546" s="996" t="s">
        <v>346</v>
      </c>
      <c r="I4546" s="1091" t="str">
        <f t="shared" si="1043"/>
        <v>Cap.5 Pct.1 Rd.110 col.D</v>
      </c>
      <c r="J4546" s="996"/>
      <c r="K4546" s="999" t="str">
        <f t="shared" si="1044"/>
        <v>Cap.5 Pct.1 Rd.110 col.3</v>
      </c>
      <c r="L4546" s="1000">
        <f t="shared" si="1045"/>
        <v>0</v>
      </c>
      <c r="M4546" s="1000">
        <f t="shared" si="1046"/>
        <v>0</v>
      </c>
      <c r="N4546" s="1724">
        <f t="shared" si="1047"/>
        <v>0</v>
      </c>
      <c r="O4546" s="1000"/>
      <c r="P4546" s="1000"/>
      <c r="Q4546" s="1000"/>
      <c r="R4546" s="1000"/>
      <c r="S4546" s="1000"/>
      <c r="T4546" s="1000"/>
      <c r="U4546" s="1000"/>
      <c r="V4546" s="1000"/>
      <c r="W4546" s="1000"/>
      <c r="X4546" s="1000"/>
      <c r="Y4546" s="1001"/>
      <c r="Z4546" s="1001" t="str">
        <f t="shared" si="1048"/>
        <v xml:space="preserve">Cap.5 Pct.1:  Daca Codul CAEN (Col.D) &gt; 0, atunci Nr. mediu de salariati (Col.3) &gt; 0, pentru Rd.(2 la n). </v>
      </c>
      <c r="AA4546" s="2205">
        <f t="shared" si="1049"/>
        <v>1</v>
      </c>
      <c r="AB4546" s="3036">
        <v>178</v>
      </c>
    </row>
    <row r="4547" spans="1:28" x14ac:dyDescent="0.25">
      <c r="A4547" s="1708">
        <f t="shared" ca="1" si="1050"/>
        <v>0</v>
      </c>
      <c r="B4547" s="1708">
        <f t="shared" si="1042"/>
        <v>10178111</v>
      </c>
      <c r="C4547" s="994">
        <v>178</v>
      </c>
      <c r="D4547" s="1796" t="s">
        <v>447</v>
      </c>
      <c r="E4547" s="994">
        <v>111</v>
      </c>
      <c r="F4547" s="995" t="s">
        <v>3974</v>
      </c>
      <c r="G4547" s="994"/>
      <c r="H4547" s="996" t="s">
        <v>346</v>
      </c>
      <c r="I4547" s="1091" t="str">
        <f t="shared" si="1043"/>
        <v>Cap.5 Pct.1 Rd.111 col.D</v>
      </c>
      <c r="J4547" s="996"/>
      <c r="K4547" s="999" t="str">
        <f t="shared" si="1044"/>
        <v>Cap.5 Pct.1 Rd.111 col.3</v>
      </c>
      <c r="L4547" s="1000">
        <f t="shared" si="1045"/>
        <v>0</v>
      </c>
      <c r="M4547" s="1000">
        <f t="shared" si="1046"/>
        <v>0</v>
      </c>
      <c r="N4547" s="1724">
        <f t="shared" si="1047"/>
        <v>0</v>
      </c>
      <c r="O4547" s="1000"/>
      <c r="P4547" s="1000"/>
      <c r="Q4547" s="1000"/>
      <c r="R4547" s="1000"/>
      <c r="S4547" s="1000"/>
      <c r="T4547" s="1000"/>
      <c r="U4547" s="1000"/>
      <c r="V4547" s="1000"/>
      <c r="W4547" s="1000"/>
      <c r="X4547" s="1000"/>
      <c r="Y4547" s="1001"/>
      <c r="Z4547" s="1001" t="str">
        <f t="shared" si="1048"/>
        <v xml:space="preserve">Cap.5 Pct.1:  Daca Codul CAEN (Col.D) &gt; 0, atunci Nr. mediu de salariati (Col.3) &gt; 0, pentru Rd.(2 la n). </v>
      </c>
      <c r="AA4547" s="2205">
        <f t="shared" si="1049"/>
        <v>1</v>
      </c>
      <c r="AB4547" s="3036">
        <v>178</v>
      </c>
    </row>
    <row r="4548" spans="1:28" x14ac:dyDescent="0.25">
      <c r="A4548" s="1708">
        <f t="shared" ca="1" si="1050"/>
        <v>0</v>
      </c>
      <c r="B4548" s="1708">
        <f t="shared" si="1042"/>
        <v>10178112</v>
      </c>
      <c r="C4548" s="994">
        <v>178</v>
      </c>
      <c r="D4548" s="1796" t="s">
        <v>447</v>
      </c>
      <c r="E4548" s="994">
        <v>112</v>
      </c>
      <c r="F4548" s="995" t="s">
        <v>3974</v>
      </c>
      <c r="G4548" s="994"/>
      <c r="H4548" s="996" t="s">
        <v>346</v>
      </c>
      <c r="I4548" s="1091" t="str">
        <f t="shared" si="1043"/>
        <v>Cap.5 Pct.1 Rd.112 col.D</v>
      </c>
      <c r="J4548" s="996"/>
      <c r="K4548" s="999" t="str">
        <f t="shared" si="1044"/>
        <v>Cap.5 Pct.1 Rd.112 col.3</v>
      </c>
      <c r="L4548" s="1000">
        <f t="shared" si="1045"/>
        <v>0</v>
      </c>
      <c r="M4548" s="1000">
        <f t="shared" si="1046"/>
        <v>0</v>
      </c>
      <c r="N4548" s="1724">
        <f t="shared" si="1047"/>
        <v>0</v>
      </c>
      <c r="O4548" s="1000"/>
      <c r="P4548" s="1000"/>
      <c r="Q4548" s="1000"/>
      <c r="R4548" s="1000"/>
      <c r="S4548" s="1000"/>
      <c r="T4548" s="1000"/>
      <c r="U4548" s="1000"/>
      <c r="V4548" s="1000"/>
      <c r="W4548" s="1000"/>
      <c r="X4548" s="1000"/>
      <c r="Y4548" s="1001"/>
      <c r="Z4548" s="1001" t="str">
        <f t="shared" si="1048"/>
        <v xml:space="preserve">Cap.5 Pct.1:  Daca Codul CAEN (Col.D) &gt; 0, atunci Nr. mediu de salariati (Col.3) &gt; 0, pentru Rd.(2 la n). </v>
      </c>
      <c r="AA4548" s="2205">
        <f t="shared" si="1049"/>
        <v>1</v>
      </c>
      <c r="AB4548" s="3036">
        <v>178</v>
      </c>
    </row>
    <row r="4549" spans="1:28" x14ac:dyDescent="0.25">
      <c r="A4549" s="1708">
        <f t="shared" ca="1" si="1050"/>
        <v>0</v>
      </c>
      <c r="B4549" s="1708">
        <f t="shared" si="1042"/>
        <v>10178113</v>
      </c>
      <c r="C4549" s="994">
        <v>178</v>
      </c>
      <c r="D4549" s="1796" t="s">
        <v>447</v>
      </c>
      <c r="E4549" s="994">
        <v>113</v>
      </c>
      <c r="F4549" s="995" t="s">
        <v>3974</v>
      </c>
      <c r="G4549" s="994"/>
      <c r="H4549" s="996" t="s">
        <v>346</v>
      </c>
      <c r="I4549" s="1091" t="str">
        <f t="shared" si="1043"/>
        <v>Cap.5 Pct.1 Rd.113 col.D</v>
      </c>
      <c r="J4549" s="996"/>
      <c r="K4549" s="999" t="str">
        <f t="shared" si="1044"/>
        <v>Cap.5 Pct.1 Rd.113 col.3</v>
      </c>
      <c r="L4549" s="1000">
        <f t="shared" si="1045"/>
        <v>0</v>
      </c>
      <c r="M4549" s="1000">
        <f t="shared" si="1046"/>
        <v>0</v>
      </c>
      <c r="N4549" s="1724">
        <f t="shared" si="1047"/>
        <v>0</v>
      </c>
      <c r="O4549" s="1000"/>
      <c r="P4549" s="1000"/>
      <c r="Q4549" s="1000"/>
      <c r="R4549" s="1000"/>
      <c r="S4549" s="1000"/>
      <c r="T4549" s="1000"/>
      <c r="U4549" s="1000"/>
      <c r="V4549" s="1000"/>
      <c r="W4549" s="1000"/>
      <c r="X4549" s="1000"/>
      <c r="Y4549" s="1001"/>
      <c r="Z4549" s="1001" t="str">
        <f t="shared" si="1048"/>
        <v xml:space="preserve">Cap.5 Pct.1:  Daca Codul CAEN (Col.D) &gt; 0, atunci Nr. mediu de salariati (Col.3) &gt; 0, pentru Rd.(2 la n). </v>
      </c>
      <c r="AA4549" s="2205">
        <f t="shared" si="1049"/>
        <v>1</v>
      </c>
      <c r="AB4549" s="3036">
        <v>178</v>
      </c>
    </row>
    <row r="4550" spans="1:28" x14ac:dyDescent="0.25">
      <c r="A4550" s="1708">
        <f t="shared" ca="1" si="1050"/>
        <v>0</v>
      </c>
      <c r="B4550" s="1708">
        <f t="shared" si="1042"/>
        <v>10178114</v>
      </c>
      <c r="C4550" s="994">
        <v>178</v>
      </c>
      <c r="D4550" s="1796" t="s">
        <v>447</v>
      </c>
      <c r="E4550" s="994">
        <v>114</v>
      </c>
      <c r="F4550" s="995" t="s">
        <v>3974</v>
      </c>
      <c r="G4550" s="994"/>
      <c r="H4550" s="996" t="s">
        <v>346</v>
      </c>
      <c r="I4550" s="1091" t="str">
        <f t="shared" si="1043"/>
        <v>Cap.5 Pct.1 Rd.114 col.D</v>
      </c>
      <c r="J4550" s="996"/>
      <c r="K4550" s="999" t="str">
        <f t="shared" si="1044"/>
        <v>Cap.5 Pct.1 Rd.114 col.3</v>
      </c>
      <c r="L4550" s="1000">
        <f t="shared" si="1045"/>
        <v>0</v>
      </c>
      <c r="M4550" s="1000">
        <f t="shared" si="1046"/>
        <v>0</v>
      </c>
      <c r="N4550" s="1724">
        <f t="shared" si="1047"/>
        <v>0</v>
      </c>
      <c r="O4550" s="1000"/>
      <c r="P4550" s="1000"/>
      <c r="Q4550" s="1000"/>
      <c r="R4550" s="1000"/>
      <c r="S4550" s="1000"/>
      <c r="T4550" s="1000"/>
      <c r="U4550" s="1000"/>
      <c r="V4550" s="1000"/>
      <c r="W4550" s="1000"/>
      <c r="X4550" s="1000"/>
      <c r="Y4550" s="1001"/>
      <c r="Z4550" s="1001" t="str">
        <f t="shared" si="1048"/>
        <v xml:space="preserve">Cap.5 Pct.1:  Daca Codul CAEN (Col.D) &gt; 0, atunci Nr. mediu de salariati (Col.3) &gt; 0, pentru Rd.(2 la n). </v>
      </c>
      <c r="AA4550" s="2205">
        <f t="shared" si="1049"/>
        <v>1</v>
      </c>
      <c r="AB4550" s="3036">
        <v>178</v>
      </c>
    </row>
    <row r="4551" spans="1:28" x14ac:dyDescent="0.25">
      <c r="A4551" s="1708">
        <f t="shared" ca="1" si="1050"/>
        <v>0</v>
      </c>
      <c r="B4551" s="1708">
        <f t="shared" si="1042"/>
        <v>10178115</v>
      </c>
      <c r="C4551" s="994">
        <v>178</v>
      </c>
      <c r="D4551" s="1796" t="s">
        <v>447</v>
      </c>
      <c r="E4551" s="994">
        <v>115</v>
      </c>
      <c r="F4551" s="995" t="s">
        <v>3974</v>
      </c>
      <c r="G4551" s="994"/>
      <c r="H4551" s="996" t="s">
        <v>346</v>
      </c>
      <c r="I4551" s="1091" t="str">
        <f t="shared" si="1043"/>
        <v>Cap.5 Pct.1 Rd.115 col.D</v>
      </c>
      <c r="J4551" s="996"/>
      <c r="K4551" s="999" t="str">
        <f t="shared" si="1044"/>
        <v>Cap.5 Pct.1 Rd.115 col.3</v>
      </c>
      <c r="L4551" s="1000">
        <f t="shared" si="1045"/>
        <v>0</v>
      </c>
      <c r="M4551" s="1000">
        <f t="shared" si="1046"/>
        <v>0</v>
      </c>
      <c r="N4551" s="1724">
        <f t="shared" si="1047"/>
        <v>0</v>
      </c>
      <c r="O4551" s="1000"/>
      <c r="P4551" s="1000"/>
      <c r="Q4551" s="1000"/>
      <c r="R4551" s="1000"/>
      <c r="S4551" s="1000"/>
      <c r="T4551" s="1000"/>
      <c r="U4551" s="1000"/>
      <c r="V4551" s="1000"/>
      <c r="W4551" s="1000"/>
      <c r="X4551" s="1000"/>
      <c r="Y4551" s="1001"/>
      <c r="Z4551" s="1001" t="str">
        <f t="shared" si="1048"/>
        <v xml:space="preserve">Cap.5 Pct.1:  Daca Codul CAEN (Col.D) &gt; 0, atunci Nr. mediu de salariati (Col.3) &gt; 0, pentru Rd.(2 la n). </v>
      </c>
      <c r="AA4551" s="2205">
        <f t="shared" si="1049"/>
        <v>1</v>
      </c>
      <c r="AB4551" s="3036">
        <v>178</v>
      </c>
    </row>
    <row r="4552" spans="1:28" x14ac:dyDescent="0.25">
      <c r="A4552" s="1708">
        <f t="shared" ca="1" si="1050"/>
        <v>0</v>
      </c>
      <c r="B4552" s="1708">
        <f t="shared" si="1042"/>
        <v>10178116</v>
      </c>
      <c r="C4552" s="994">
        <v>178</v>
      </c>
      <c r="D4552" s="1796" t="s">
        <v>447</v>
      </c>
      <c r="E4552" s="994">
        <v>116</v>
      </c>
      <c r="F4552" s="995" t="s">
        <v>3974</v>
      </c>
      <c r="G4552" s="994"/>
      <c r="H4552" s="996" t="s">
        <v>346</v>
      </c>
      <c r="I4552" s="1091" t="str">
        <f t="shared" si="1043"/>
        <v>Cap.5 Pct.1 Rd.116 col.D</v>
      </c>
      <c r="J4552" s="996"/>
      <c r="K4552" s="999" t="str">
        <f t="shared" si="1044"/>
        <v>Cap.5 Pct.1 Rd.116 col.3</v>
      </c>
      <c r="L4552" s="1000">
        <f t="shared" si="1045"/>
        <v>0</v>
      </c>
      <c r="M4552" s="1000">
        <f t="shared" si="1046"/>
        <v>0</v>
      </c>
      <c r="N4552" s="1724">
        <f t="shared" si="1047"/>
        <v>0</v>
      </c>
      <c r="O4552" s="1000"/>
      <c r="P4552" s="1000"/>
      <c r="Q4552" s="1000"/>
      <c r="R4552" s="1000"/>
      <c r="S4552" s="1000"/>
      <c r="T4552" s="1000"/>
      <c r="U4552" s="1000"/>
      <c r="V4552" s="1000"/>
      <c r="W4552" s="1000"/>
      <c r="X4552" s="1000"/>
      <c r="Y4552" s="1001"/>
      <c r="Z4552" s="1001" t="str">
        <f t="shared" si="1048"/>
        <v xml:space="preserve">Cap.5 Pct.1:  Daca Codul CAEN (Col.D) &gt; 0, atunci Nr. mediu de salariati (Col.3) &gt; 0, pentru Rd.(2 la n). </v>
      </c>
      <c r="AA4552" s="2205">
        <f t="shared" si="1049"/>
        <v>1</v>
      </c>
      <c r="AB4552" s="3036">
        <v>178</v>
      </c>
    </row>
    <row r="4553" spans="1:28" x14ac:dyDescent="0.25">
      <c r="A4553" s="1708">
        <f t="shared" ca="1" si="1050"/>
        <v>0</v>
      </c>
      <c r="B4553" s="1708">
        <f t="shared" si="1042"/>
        <v>10178117</v>
      </c>
      <c r="C4553" s="994">
        <v>178</v>
      </c>
      <c r="D4553" s="1796" t="s">
        <v>447</v>
      </c>
      <c r="E4553" s="994">
        <v>117</v>
      </c>
      <c r="F4553" s="995" t="s">
        <v>3974</v>
      </c>
      <c r="G4553" s="994"/>
      <c r="H4553" s="996" t="s">
        <v>346</v>
      </c>
      <c r="I4553" s="1091" t="str">
        <f t="shared" si="1043"/>
        <v>Cap.5 Pct.1 Rd.117 col.D</v>
      </c>
      <c r="J4553" s="996"/>
      <c r="K4553" s="999" t="str">
        <f t="shared" si="1044"/>
        <v>Cap.5 Pct.1 Rd.117 col.3</v>
      </c>
      <c r="L4553" s="1000">
        <f t="shared" si="1045"/>
        <v>0</v>
      </c>
      <c r="M4553" s="1000">
        <f t="shared" si="1046"/>
        <v>0</v>
      </c>
      <c r="N4553" s="1724">
        <f t="shared" si="1047"/>
        <v>0</v>
      </c>
      <c r="O4553" s="1000"/>
      <c r="P4553" s="1000"/>
      <c r="Q4553" s="1000"/>
      <c r="R4553" s="1000"/>
      <c r="S4553" s="1000"/>
      <c r="T4553" s="1000"/>
      <c r="U4553" s="1000"/>
      <c r="V4553" s="1000"/>
      <c r="W4553" s="1000"/>
      <c r="X4553" s="1000"/>
      <c r="Y4553" s="1001"/>
      <c r="Z4553" s="1001" t="str">
        <f t="shared" si="1048"/>
        <v xml:space="preserve">Cap.5 Pct.1:  Daca Codul CAEN (Col.D) &gt; 0, atunci Nr. mediu de salariati (Col.3) &gt; 0, pentru Rd.(2 la n). </v>
      </c>
      <c r="AA4553" s="2205">
        <f t="shared" si="1049"/>
        <v>1</v>
      </c>
      <c r="AB4553" s="3036">
        <v>178</v>
      </c>
    </row>
    <row r="4554" spans="1:28" x14ac:dyDescent="0.25">
      <c r="A4554" s="1708">
        <f t="shared" ca="1" si="1050"/>
        <v>0</v>
      </c>
      <c r="B4554" s="1708">
        <f t="shared" si="1042"/>
        <v>10178118</v>
      </c>
      <c r="C4554" s="994">
        <v>178</v>
      </c>
      <c r="D4554" s="1796" t="s">
        <v>447</v>
      </c>
      <c r="E4554" s="994">
        <v>118</v>
      </c>
      <c r="F4554" s="995" t="s">
        <v>3974</v>
      </c>
      <c r="G4554" s="994"/>
      <c r="H4554" s="996" t="s">
        <v>346</v>
      </c>
      <c r="I4554" s="1091" t="str">
        <f t="shared" si="1043"/>
        <v>Cap.5 Pct.1 Rd.118 col.D</v>
      </c>
      <c r="J4554" s="996"/>
      <c r="K4554" s="999" t="str">
        <f t="shared" si="1044"/>
        <v>Cap.5 Pct.1 Rd.118 col.3</v>
      </c>
      <c r="L4554" s="1000">
        <f t="shared" si="1045"/>
        <v>0</v>
      </c>
      <c r="M4554" s="1000">
        <f t="shared" si="1046"/>
        <v>0</v>
      </c>
      <c r="N4554" s="1724">
        <f t="shared" si="1047"/>
        <v>0</v>
      </c>
      <c r="O4554" s="1000"/>
      <c r="P4554" s="1000"/>
      <c r="Q4554" s="1000"/>
      <c r="R4554" s="1000"/>
      <c r="S4554" s="1000"/>
      <c r="T4554" s="1000"/>
      <c r="U4554" s="1000"/>
      <c r="V4554" s="1000"/>
      <c r="W4554" s="1000"/>
      <c r="X4554" s="1000"/>
      <c r="Y4554" s="1001"/>
      <c r="Z4554" s="1001" t="str">
        <f t="shared" si="1048"/>
        <v xml:space="preserve">Cap.5 Pct.1:  Daca Codul CAEN (Col.D) &gt; 0, atunci Nr. mediu de salariati (Col.3) &gt; 0, pentru Rd.(2 la n). </v>
      </c>
      <c r="AA4554" s="2205">
        <f t="shared" si="1049"/>
        <v>1</v>
      </c>
      <c r="AB4554" s="3036">
        <v>178</v>
      </c>
    </row>
    <row r="4555" spans="1:28" x14ac:dyDescent="0.25">
      <c r="A4555" s="1708">
        <f t="shared" ca="1" si="1050"/>
        <v>0</v>
      </c>
      <c r="B4555" s="1708">
        <f t="shared" ref="B4555:B4618" si="1051">VALUE("1"&amp;TEXT(C4555,"0000")&amp;TEXT(E4555,"000"))</f>
        <v>10178119</v>
      </c>
      <c r="C4555" s="994">
        <v>178</v>
      </c>
      <c r="D4555" s="1796" t="s">
        <v>447</v>
      </c>
      <c r="E4555" s="994">
        <v>119</v>
      </c>
      <c r="F4555" s="995" t="s">
        <v>3974</v>
      </c>
      <c r="G4555" s="994"/>
      <c r="H4555" s="996" t="s">
        <v>346</v>
      </c>
      <c r="I4555" s="1091" t="str">
        <f t="shared" si="1043"/>
        <v>Cap.5 Pct.1 Rd.119 col.D</v>
      </c>
      <c r="J4555" s="996"/>
      <c r="K4555" s="999" t="str">
        <f t="shared" si="1044"/>
        <v>Cap.5 Pct.1 Rd.119 col.3</v>
      </c>
      <c r="L4555" s="1000">
        <f t="shared" si="1045"/>
        <v>0</v>
      </c>
      <c r="M4555" s="1000">
        <f t="shared" si="1046"/>
        <v>0</v>
      </c>
      <c r="N4555" s="1724">
        <f t="shared" si="1047"/>
        <v>0</v>
      </c>
      <c r="O4555" s="1000"/>
      <c r="P4555" s="1000"/>
      <c r="Q4555" s="1000"/>
      <c r="R4555" s="1000"/>
      <c r="S4555" s="1000"/>
      <c r="T4555" s="1000"/>
      <c r="U4555" s="1000"/>
      <c r="V4555" s="1000"/>
      <c r="W4555" s="1000"/>
      <c r="X4555" s="1000"/>
      <c r="Y4555" s="1001"/>
      <c r="Z4555" s="1001" t="str">
        <f t="shared" si="1048"/>
        <v xml:space="preserve">Cap.5 Pct.1:  Daca Codul CAEN (Col.D) &gt; 0, atunci Nr. mediu de salariati (Col.3) &gt; 0, pentru Rd.(2 la n). </v>
      </c>
      <c r="AA4555" s="2205">
        <f t="shared" si="1049"/>
        <v>1</v>
      </c>
      <c r="AB4555" s="3036">
        <v>178</v>
      </c>
    </row>
    <row r="4556" spans="1:28" x14ac:dyDescent="0.25">
      <c r="A4556" s="1708">
        <f t="shared" ca="1" si="1050"/>
        <v>0</v>
      </c>
      <c r="B4556" s="1708">
        <f t="shared" si="1051"/>
        <v>10178120</v>
      </c>
      <c r="C4556" s="994">
        <v>178</v>
      </c>
      <c r="D4556" s="1796" t="s">
        <v>447</v>
      </c>
      <c r="E4556" s="994">
        <v>120</v>
      </c>
      <c r="F4556" s="995" t="s">
        <v>3974</v>
      </c>
      <c r="G4556" s="994"/>
      <c r="H4556" s="996" t="s">
        <v>346</v>
      </c>
      <c r="I4556" s="1091" t="str">
        <f t="shared" si="1043"/>
        <v>Cap.5 Pct.1 Rd.120 col.D</v>
      </c>
      <c r="J4556" s="996"/>
      <c r="K4556" s="999" t="str">
        <f t="shared" si="1044"/>
        <v>Cap.5 Pct.1 Rd.120 col.3</v>
      </c>
      <c r="L4556" s="1000">
        <f t="shared" si="1045"/>
        <v>0</v>
      </c>
      <c r="M4556" s="1000">
        <f t="shared" si="1046"/>
        <v>0</v>
      </c>
      <c r="N4556" s="1724">
        <f t="shared" si="1047"/>
        <v>0</v>
      </c>
      <c r="O4556" s="1000"/>
      <c r="P4556" s="1000"/>
      <c r="Q4556" s="1000"/>
      <c r="R4556" s="1000"/>
      <c r="S4556" s="1000"/>
      <c r="T4556" s="1000"/>
      <c r="U4556" s="1000"/>
      <c r="V4556" s="1000"/>
      <c r="W4556" s="1000"/>
      <c r="X4556" s="1000"/>
      <c r="Y4556" s="1001"/>
      <c r="Z4556" s="1001" t="str">
        <f t="shared" si="1048"/>
        <v xml:space="preserve">Cap.5 Pct.1:  Daca Codul CAEN (Col.D) &gt; 0, atunci Nr. mediu de salariati (Col.3) &gt; 0, pentru Rd.(2 la n). </v>
      </c>
      <c r="AA4556" s="2205">
        <f t="shared" si="1049"/>
        <v>1</v>
      </c>
      <c r="AB4556" s="3036">
        <v>178</v>
      </c>
    </row>
    <row r="4557" spans="1:28" x14ac:dyDescent="0.25">
      <c r="A4557" s="1708">
        <f t="shared" ca="1" si="1050"/>
        <v>0</v>
      </c>
      <c r="B4557" s="1708">
        <f t="shared" si="1051"/>
        <v>10178121</v>
      </c>
      <c r="C4557" s="994">
        <v>178</v>
      </c>
      <c r="D4557" s="1796" t="s">
        <v>447</v>
      </c>
      <c r="E4557" s="994">
        <v>121</v>
      </c>
      <c r="F4557" s="995" t="s">
        <v>3974</v>
      </c>
      <c r="G4557" s="994"/>
      <c r="H4557" s="996" t="s">
        <v>346</v>
      </c>
      <c r="I4557" s="1091" t="str">
        <f t="shared" si="1043"/>
        <v>Cap.5 Pct.1 Rd.121 col.D</v>
      </c>
      <c r="J4557" s="996"/>
      <c r="K4557" s="999" t="str">
        <f t="shared" si="1044"/>
        <v>Cap.5 Pct.1 Rd.121 col.3</v>
      </c>
      <c r="L4557" s="1000">
        <f t="shared" si="1045"/>
        <v>0</v>
      </c>
      <c r="M4557" s="1000">
        <f t="shared" si="1046"/>
        <v>0</v>
      </c>
      <c r="N4557" s="1724">
        <f t="shared" si="1047"/>
        <v>0</v>
      </c>
      <c r="O4557" s="1000"/>
      <c r="P4557" s="1000"/>
      <c r="Q4557" s="1000"/>
      <c r="R4557" s="1000"/>
      <c r="S4557" s="1000"/>
      <c r="T4557" s="1000"/>
      <c r="U4557" s="1000"/>
      <c r="V4557" s="1000"/>
      <c r="W4557" s="1000"/>
      <c r="X4557" s="1000"/>
      <c r="Y4557" s="1001"/>
      <c r="Z4557" s="1001" t="str">
        <f t="shared" si="1048"/>
        <v xml:space="preserve">Cap.5 Pct.1:  Daca Codul CAEN (Col.D) &gt; 0, atunci Nr. mediu de salariati (Col.3) &gt; 0, pentru Rd.(2 la n). </v>
      </c>
      <c r="AA4557" s="2205">
        <f t="shared" si="1049"/>
        <v>1</v>
      </c>
      <c r="AB4557" s="3036">
        <v>178</v>
      </c>
    </row>
    <row r="4558" spans="1:28" x14ac:dyDescent="0.25">
      <c r="A4558" s="1708">
        <f t="shared" ca="1" si="1050"/>
        <v>0</v>
      </c>
      <c r="B4558" s="1708">
        <f t="shared" si="1051"/>
        <v>10178122</v>
      </c>
      <c r="C4558" s="994">
        <v>178</v>
      </c>
      <c r="D4558" s="1796" t="s">
        <v>447</v>
      </c>
      <c r="E4558" s="994">
        <v>122</v>
      </c>
      <c r="F4558" s="995" t="s">
        <v>3974</v>
      </c>
      <c r="G4558" s="994"/>
      <c r="H4558" s="996" t="s">
        <v>346</v>
      </c>
      <c r="I4558" s="1091" t="str">
        <f t="shared" si="1043"/>
        <v>Cap.5 Pct.1 Rd.122 col.D</v>
      </c>
      <c r="J4558" s="996"/>
      <c r="K4558" s="999" t="str">
        <f t="shared" si="1044"/>
        <v>Cap.5 Pct.1 Rd.122 col.3</v>
      </c>
      <c r="L4558" s="1000">
        <f t="shared" si="1045"/>
        <v>0</v>
      </c>
      <c r="M4558" s="1000">
        <f t="shared" si="1046"/>
        <v>0</v>
      </c>
      <c r="N4558" s="1724">
        <f t="shared" si="1047"/>
        <v>0</v>
      </c>
      <c r="O4558" s="1000"/>
      <c r="P4558" s="1000"/>
      <c r="Q4558" s="1000"/>
      <c r="R4558" s="1000"/>
      <c r="S4558" s="1000"/>
      <c r="T4558" s="1000"/>
      <c r="U4558" s="1000"/>
      <c r="V4558" s="1000"/>
      <c r="W4558" s="1000"/>
      <c r="X4558" s="1000"/>
      <c r="Y4558" s="1001"/>
      <c r="Z4558" s="1001" t="str">
        <f t="shared" si="1048"/>
        <v xml:space="preserve">Cap.5 Pct.1:  Daca Codul CAEN (Col.D) &gt; 0, atunci Nr. mediu de salariati (Col.3) &gt; 0, pentru Rd.(2 la n). </v>
      </c>
      <c r="AA4558" s="2205">
        <f t="shared" si="1049"/>
        <v>1</v>
      </c>
      <c r="AB4558" s="3036">
        <v>178</v>
      </c>
    </row>
    <row r="4559" spans="1:28" x14ac:dyDescent="0.25">
      <c r="A4559" s="1708">
        <f t="shared" ca="1" si="1050"/>
        <v>0</v>
      </c>
      <c r="B4559" s="1708">
        <f t="shared" si="1051"/>
        <v>10178123</v>
      </c>
      <c r="C4559" s="994">
        <v>178</v>
      </c>
      <c r="D4559" s="1796" t="s">
        <v>447</v>
      </c>
      <c r="E4559" s="994">
        <v>123</v>
      </c>
      <c r="F4559" s="995" t="s">
        <v>3974</v>
      </c>
      <c r="G4559" s="994"/>
      <c r="H4559" s="996" t="s">
        <v>346</v>
      </c>
      <c r="I4559" s="1091" t="str">
        <f t="shared" si="1043"/>
        <v>Cap.5 Pct.1 Rd.123 col.D</v>
      </c>
      <c r="J4559" s="996"/>
      <c r="K4559" s="999" t="str">
        <f t="shared" si="1044"/>
        <v>Cap.5 Pct.1 Rd.123 col.3</v>
      </c>
      <c r="L4559" s="1000">
        <f t="shared" si="1045"/>
        <v>0</v>
      </c>
      <c r="M4559" s="1000">
        <f t="shared" si="1046"/>
        <v>0</v>
      </c>
      <c r="N4559" s="1724">
        <f t="shared" si="1047"/>
        <v>0</v>
      </c>
      <c r="O4559" s="1000"/>
      <c r="P4559" s="1000"/>
      <c r="Q4559" s="1000"/>
      <c r="R4559" s="1000"/>
      <c r="S4559" s="1000"/>
      <c r="T4559" s="1000"/>
      <c r="U4559" s="1000"/>
      <c r="V4559" s="1000"/>
      <c r="W4559" s="1000"/>
      <c r="X4559" s="1000"/>
      <c r="Y4559" s="1001"/>
      <c r="Z4559" s="1001" t="str">
        <f t="shared" si="1048"/>
        <v xml:space="preserve">Cap.5 Pct.1:  Daca Codul CAEN (Col.D) &gt; 0, atunci Nr. mediu de salariati (Col.3) &gt; 0, pentru Rd.(2 la n). </v>
      </c>
      <c r="AA4559" s="2205">
        <f t="shared" si="1049"/>
        <v>1</v>
      </c>
      <c r="AB4559" s="3036">
        <v>178</v>
      </c>
    </row>
    <row r="4560" spans="1:28" x14ac:dyDescent="0.25">
      <c r="A4560" s="1708">
        <f t="shared" ca="1" si="1050"/>
        <v>0</v>
      </c>
      <c r="B4560" s="1708">
        <f t="shared" si="1051"/>
        <v>10178124</v>
      </c>
      <c r="C4560" s="994">
        <v>178</v>
      </c>
      <c r="D4560" s="1796" t="s">
        <v>447</v>
      </c>
      <c r="E4560" s="994">
        <v>124</v>
      </c>
      <c r="F4560" s="995" t="s">
        <v>3974</v>
      </c>
      <c r="G4560" s="994"/>
      <c r="H4560" s="996" t="s">
        <v>346</v>
      </c>
      <c r="I4560" s="1091" t="str">
        <f t="shared" si="1043"/>
        <v>Cap.5 Pct.1 Rd.124 col.D</v>
      </c>
      <c r="J4560" s="996"/>
      <c r="K4560" s="999" t="str">
        <f t="shared" si="1044"/>
        <v>Cap.5 Pct.1 Rd.124 col.3</v>
      </c>
      <c r="L4560" s="1000">
        <f t="shared" si="1045"/>
        <v>0</v>
      </c>
      <c r="M4560" s="1000">
        <f t="shared" si="1046"/>
        <v>0</v>
      </c>
      <c r="N4560" s="1724">
        <f t="shared" si="1047"/>
        <v>0</v>
      </c>
      <c r="O4560" s="1000"/>
      <c r="P4560" s="1000"/>
      <c r="Q4560" s="1000"/>
      <c r="R4560" s="1000"/>
      <c r="S4560" s="1000"/>
      <c r="T4560" s="1000"/>
      <c r="U4560" s="1000"/>
      <c r="V4560" s="1000"/>
      <c r="W4560" s="1000"/>
      <c r="X4560" s="1000"/>
      <c r="Y4560" s="1001"/>
      <c r="Z4560" s="1001" t="str">
        <f t="shared" si="1048"/>
        <v xml:space="preserve">Cap.5 Pct.1:  Daca Codul CAEN (Col.D) &gt; 0, atunci Nr. mediu de salariati (Col.3) &gt; 0, pentru Rd.(2 la n). </v>
      </c>
      <c r="AA4560" s="2205">
        <f t="shared" si="1049"/>
        <v>1</v>
      </c>
      <c r="AB4560" s="3036">
        <v>178</v>
      </c>
    </row>
    <row r="4561" spans="1:28" x14ac:dyDescent="0.25">
      <c r="A4561" s="1708">
        <f t="shared" ca="1" si="1050"/>
        <v>0</v>
      </c>
      <c r="B4561" s="1708">
        <f t="shared" si="1051"/>
        <v>10178125</v>
      </c>
      <c r="C4561" s="994">
        <v>178</v>
      </c>
      <c r="D4561" s="1796" t="s">
        <v>447</v>
      </c>
      <c r="E4561" s="994">
        <v>125</v>
      </c>
      <c r="F4561" s="995" t="s">
        <v>3974</v>
      </c>
      <c r="G4561" s="994"/>
      <c r="H4561" s="996" t="s">
        <v>346</v>
      </c>
      <c r="I4561" s="1091" t="str">
        <f t="shared" si="1043"/>
        <v>Cap.5 Pct.1 Rd.125 col.D</v>
      </c>
      <c r="J4561" s="996"/>
      <c r="K4561" s="999" t="str">
        <f t="shared" si="1044"/>
        <v>Cap.5 Pct.1 Rd.125 col.3</v>
      </c>
      <c r="L4561" s="1000">
        <f t="shared" si="1045"/>
        <v>0</v>
      </c>
      <c r="M4561" s="1000">
        <f t="shared" si="1046"/>
        <v>0</v>
      </c>
      <c r="N4561" s="1724">
        <f t="shared" si="1047"/>
        <v>0</v>
      </c>
      <c r="O4561" s="1000"/>
      <c r="P4561" s="1000"/>
      <c r="Q4561" s="1000"/>
      <c r="R4561" s="1000"/>
      <c r="S4561" s="1000"/>
      <c r="T4561" s="1000"/>
      <c r="U4561" s="1000"/>
      <c r="V4561" s="1000"/>
      <c r="W4561" s="1000"/>
      <c r="X4561" s="1000"/>
      <c r="Y4561" s="1001"/>
      <c r="Z4561" s="1001" t="str">
        <f t="shared" si="1048"/>
        <v xml:space="preserve">Cap.5 Pct.1:  Daca Codul CAEN (Col.D) &gt; 0, atunci Nr. mediu de salariati (Col.3) &gt; 0, pentru Rd.(2 la n). </v>
      </c>
      <c r="AA4561" s="2205">
        <f t="shared" si="1049"/>
        <v>1</v>
      </c>
      <c r="AB4561" s="3036">
        <v>178</v>
      </c>
    </row>
    <row r="4562" spans="1:28" x14ac:dyDescent="0.25">
      <c r="A4562" s="1708">
        <f t="shared" ca="1" si="1050"/>
        <v>0</v>
      </c>
      <c r="B4562" s="1708">
        <f t="shared" si="1051"/>
        <v>10178126</v>
      </c>
      <c r="C4562" s="994">
        <v>178</v>
      </c>
      <c r="D4562" s="1796" t="s">
        <v>447</v>
      </c>
      <c r="E4562" s="994">
        <v>126</v>
      </c>
      <c r="F4562" s="995" t="s">
        <v>3974</v>
      </c>
      <c r="G4562" s="994"/>
      <c r="H4562" s="996" t="s">
        <v>346</v>
      </c>
      <c r="I4562" s="1091" t="str">
        <f t="shared" si="1043"/>
        <v>Cap.5 Pct.1 Rd.126 col.D</v>
      </c>
      <c r="J4562" s="996"/>
      <c r="K4562" s="999" t="str">
        <f t="shared" si="1044"/>
        <v>Cap.5 Pct.1 Rd.126 col.3</v>
      </c>
      <c r="L4562" s="1000">
        <f t="shared" si="1045"/>
        <v>0</v>
      </c>
      <c r="M4562" s="1000">
        <f t="shared" si="1046"/>
        <v>0</v>
      </c>
      <c r="N4562" s="1724">
        <f t="shared" si="1047"/>
        <v>0</v>
      </c>
      <c r="O4562" s="1000"/>
      <c r="P4562" s="1000"/>
      <c r="Q4562" s="1000"/>
      <c r="R4562" s="1000"/>
      <c r="S4562" s="1000"/>
      <c r="T4562" s="1000"/>
      <c r="U4562" s="1000"/>
      <c r="V4562" s="1000"/>
      <c r="W4562" s="1000"/>
      <c r="X4562" s="1000"/>
      <c r="Y4562" s="1001"/>
      <c r="Z4562" s="1001" t="str">
        <f t="shared" si="1048"/>
        <v xml:space="preserve">Cap.5 Pct.1:  Daca Codul CAEN (Col.D) &gt; 0, atunci Nr. mediu de salariati (Col.3) &gt; 0, pentru Rd.(2 la n). </v>
      </c>
      <c r="AA4562" s="2205">
        <f t="shared" si="1049"/>
        <v>1</v>
      </c>
      <c r="AB4562" s="3036">
        <v>178</v>
      </c>
    </row>
    <row r="4563" spans="1:28" x14ac:dyDescent="0.25">
      <c r="A4563" s="1708">
        <f t="shared" ca="1" si="1050"/>
        <v>0</v>
      </c>
      <c r="B4563" s="1708">
        <f t="shared" si="1051"/>
        <v>10178127</v>
      </c>
      <c r="C4563" s="994">
        <v>178</v>
      </c>
      <c r="D4563" s="1796" t="s">
        <v>447</v>
      </c>
      <c r="E4563" s="994">
        <v>127</v>
      </c>
      <c r="F4563" s="995" t="s">
        <v>3974</v>
      </c>
      <c r="G4563" s="994"/>
      <c r="H4563" s="996" t="s">
        <v>346</v>
      </c>
      <c r="I4563" s="1091" t="str">
        <f t="shared" si="1043"/>
        <v>Cap.5 Pct.1 Rd.127 col.D</v>
      </c>
      <c r="J4563" s="996"/>
      <c r="K4563" s="999" t="str">
        <f t="shared" si="1044"/>
        <v>Cap.5 Pct.1 Rd.127 col.3</v>
      </c>
      <c r="L4563" s="1000">
        <f t="shared" si="1045"/>
        <v>0</v>
      </c>
      <c r="M4563" s="1000">
        <f t="shared" si="1046"/>
        <v>0</v>
      </c>
      <c r="N4563" s="1724">
        <f t="shared" si="1047"/>
        <v>0</v>
      </c>
      <c r="O4563" s="1000"/>
      <c r="P4563" s="1000"/>
      <c r="Q4563" s="1000"/>
      <c r="R4563" s="1000"/>
      <c r="S4563" s="1000"/>
      <c r="T4563" s="1000"/>
      <c r="U4563" s="1000"/>
      <c r="V4563" s="1000"/>
      <c r="W4563" s="1000"/>
      <c r="X4563" s="1000"/>
      <c r="Y4563" s="1001"/>
      <c r="Z4563" s="1001" t="str">
        <f t="shared" si="1048"/>
        <v xml:space="preserve">Cap.5 Pct.1:  Daca Codul CAEN (Col.D) &gt; 0, atunci Nr. mediu de salariati (Col.3) &gt; 0, pentru Rd.(2 la n). </v>
      </c>
      <c r="AA4563" s="2205">
        <f t="shared" si="1049"/>
        <v>1</v>
      </c>
      <c r="AB4563" s="3036">
        <v>178</v>
      </c>
    </row>
    <row r="4564" spans="1:28" x14ac:dyDescent="0.25">
      <c r="A4564" s="1708">
        <f t="shared" ca="1" si="1050"/>
        <v>0</v>
      </c>
      <c r="B4564" s="1708">
        <f t="shared" si="1051"/>
        <v>10178128</v>
      </c>
      <c r="C4564" s="994">
        <v>178</v>
      </c>
      <c r="D4564" s="1796" t="s">
        <v>447</v>
      </c>
      <c r="E4564" s="994">
        <v>128</v>
      </c>
      <c r="F4564" s="995" t="s">
        <v>3974</v>
      </c>
      <c r="G4564" s="994"/>
      <c r="H4564" s="996" t="s">
        <v>346</v>
      </c>
      <c r="I4564" s="1091" t="str">
        <f t="shared" si="1043"/>
        <v>Cap.5 Pct.1 Rd.128 col.D</v>
      </c>
      <c r="J4564" s="996"/>
      <c r="K4564" s="999" t="str">
        <f t="shared" si="1044"/>
        <v>Cap.5 Pct.1 Rd.128 col.3</v>
      </c>
      <c r="L4564" s="1000">
        <f t="shared" si="1045"/>
        <v>0</v>
      </c>
      <c r="M4564" s="1000">
        <f t="shared" si="1046"/>
        <v>0</v>
      </c>
      <c r="N4564" s="1724">
        <f t="shared" si="1047"/>
        <v>0</v>
      </c>
      <c r="O4564" s="1000"/>
      <c r="P4564" s="1000"/>
      <c r="Q4564" s="1000"/>
      <c r="R4564" s="1000"/>
      <c r="S4564" s="1000"/>
      <c r="T4564" s="1000"/>
      <c r="U4564" s="1000"/>
      <c r="V4564" s="1000"/>
      <c r="W4564" s="1000"/>
      <c r="X4564" s="1000"/>
      <c r="Y4564" s="1001"/>
      <c r="Z4564" s="1001" t="str">
        <f t="shared" si="1048"/>
        <v xml:space="preserve">Cap.5 Pct.1:  Daca Codul CAEN (Col.D) &gt; 0, atunci Nr. mediu de salariati (Col.3) &gt; 0, pentru Rd.(2 la n). </v>
      </c>
      <c r="AA4564" s="2205">
        <f t="shared" si="1049"/>
        <v>1</v>
      </c>
      <c r="AB4564" s="3036">
        <v>178</v>
      </c>
    </row>
    <row r="4565" spans="1:28" x14ac:dyDescent="0.25">
      <c r="A4565" s="1708">
        <f t="shared" ca="1" si="1050"/>
        <v>0</v>
      </c>
      <c r="B4565" s="1708">
        <f t="shared" si="1051"/>
        <v>10178129</v>
      </c>
      <c r="C4565" s="994">
        <v>178</v>
      </c>
      <c r="D4565" s="1796" t="s">
        <v>447</v>
      </c>
      <c r="E4565" s="994">
        <v>129</v>
      </c>
      <c r="F4565" s="995" t="s">
        <v>3974</v>
      </c>
      <c r="G4565" s="994"/>
      <c r="H4565" s="996" t="s">
        <v>346</v>
      </c>
      <c r="I4565" s="1091" t="str">
        <f t="shared" si="1043"/>
        <v>Cap.5 Pct.1 Rd.129 col.D</v>
      </c>
      <c r="J4565" s="996"/>
      <c r="K4565" s="999" t="str">
        <f t="shared" si="1044"/>
        <v>Cap.5 Pct.1 Rd.129 col.3</v>
      </c>
      <c r="L4565" s="1000">
        <f t="shared" si="1045"/>
        <v>0</v>
      </c>
      <c r="M4565" s="1000">
        <f t="shared" si="1046"/>
        <v>0</v>
      </c>
      <c r="N4565" s="1724">
        <f t="shared" si="1047"/>
        <v>0</v>
      </c>
      <c r="O4565" s="1000"/>
      <c r="P4565" s="1000"/>
      <c r="Q4565" s="1000"/>
      <c r="R4565" s="1000"/>
      <c r="S4565" s="1000"/>
      <c r="T4565" s="1000"/>
      <c r="U4565" s="1000"/>
      <c r="V4565" s="1000"/>
      <c r="W4565" s="1000"/>
      <c r="X4565" s="1000"/>
      <c r="Y4565" s="1001"/>
      <c r="Z4565" s="1001" t="str">
        <f t="shared" si="1048"/>
        <v xml:space="preserve">Cap.5 Pct.1:  Daca Codul CAEN (Col.D) &gt; 0, atunci Nr. mediu de salariati (Col.3) &gt; 0, pentru Rd.(2 la n). </v>
      </c>
      <c r="AA4565" s="2205">
        <f t="shared" si="1049"/>
        <v>1</v>
      </c>
      <c r="AB4565" s="3036">
        <v>178</v>
      </c>
    </row>
    <row r="4566" spans="1:28" x14ac:dyDescent="0.25">
      <c r="A4566" s="1708">
        <f t="shared" ca="1" si="1050"/>
        <v>0</v>
      </c>
      <c r="B4566" s="1708">
        <f t="shared" si="1051"/>
        <v>10178130</v>
      </c>
      <c r="C4566" s="994">
        <v>178</v>
      </c>
      <c r="D4566" s="1796" t="s">
        <v>447</v>
      </c>
      <c r="E4566" s="994">
        <v>130</v>
      </c>
      <c r="F4566" s="995" t="s">
        <v>3974</v>
      </c>
      <c r="G4566" s="994"/>
      <c r="H4566" s="996" t="s">
        <v>346</v>
      </c>
      <c r="I4566" s="1091" t="str">
        <f t="shared" ref="I4566:I4629" si="1052">"Cap.5 Pct.1 Rd."&amp;E4566&amp;" col.D"</f>
        <v>Cap.5 Pct.1 Rd.130 col.D</v>
      </c>
      <c r="J4566" s="996"/>
      <c r="K4566" s="999" t="str">
        <f t="shared" ref="K4566:K4629" si="1053">"Cap.5 Pct.1 Rd."&amp;E4566&amp;" col.3"</f>
        <v>Cap.5 Pct.1 Rd.130 col.3</v>
      </c>
      <c r="L4566" s="1000">
        <f t="shared" ref="L4566:L4629" si="1054">IF(BH831="",0,BH831)</f>
        <v>0</v>
      </c>
      <c r="M4566" s="1000">
        <f t="shared" ref="M4566:M4629" si="1055">IF(BK831="",0,BK831)</f>
        <v>0</v>
      </c>
      <c r="N4566" s="1724">
        <f t="shared" si="1047"/>
        <v>0</v>
      </c>
      <c r="O4566" s="1000"/>
      <c r="P4566" s="1000"/>
      <c r="Q4566" s="1000"/>
      <c r="R4566" s="1000"/>
      <c r="S4566" s="1000"/>
      <c r="T4566" s="1000"/>
      <c r="U4566" s="1000"/>
      <c r="V4566" s="1000"/>
      <c r="W4566" s="1000"/>
      <c r="X4566" s="1000"/>
      <c r="Y4566" s="1001"/>
      <c r="Z4566" s="1001" t="str">
        <f t="shared" si="1048"/>
        <v xml:space="preserve">Cap.5 Pct.1:  Daca Codul CAEN (Col.D) &gt; 0, atunci Nr. mediu de salariati (Col.3) &gt; 0, pentru Rd.(2 la n). </v>
      </c>
      <c r="AA4566" s="2205">
        <f t="shared" si="1049"/>
        <v>1</v>
      </c>
      <c r="AB4566" s="3036">
        <v>178</v>
      </c>
    </row>
    <row r="4567" spans="1:28" x14ac:dyDescent="0.25">
      <c r="A4567" s="1708">
        <f t="shared" ca="1" si="1050"/>
        <v>0</v>
      </c>
      <c r="B4567" s="1708">
        <f t="shared" si="1051"/>
        <v>10178131</v>
      </c>
      <c r="C4567" s="994">
        <v>178</v>
      </c>
      <c r="D4567" s="1796" t="s">
        <v>447</v>
      </c>
      <c r="E4567" s="994">
        <v>131</v>
      </c>
      <c r="F4567" s="995" t="s">
        <v>3974</v>
      </c>
      <c r="G4567" s="994"/>
      <c r="H4567" s="996" t="s">
        <v>346</v>
      </c>
      <c r="I4567" s="1091" t="str">
        <f t="shared" si="1052"/>
        <v>Cap.5 Pct.1 Rd.131 col.D</v>
      </c>
      <c r="J4567" s="996"/>
      <c r="K4567" s="999" t="str">
        <f t="shared" si="1053"/>
        <v>Cap.5 Pct.1 Rd.131 col.3</v>
      </c>
      <c r="L4567" s="1000">
        <f t="shared" si="1054"/>
        <v>0</v>
      </c>
      <c r="M4567" s="1000">
        <f t="shared" si="1055"/>
        <v>0</v>
      </c>
      <c r="N4567" s="1724">
        <f t="shared" ref="N4567:N4630" si="1056">IF(OR(AND(L4567=0,M4567=0),AND(L4567&gt;0,M4567&gt;0)),0,1)</f>
        <v>0</v>
      </c>
      <c r="O4567" s="1000"/>
      <c r="P4567" s="1000"/>
      <c r="Q4567" s="1000"/>
      <c r="R4567" s="1000"/>
      <c r="S4567" s="1000"/>
      <c r="T4567" s="1000"/>
      <c r="U4567" s="1000"/>
      <c r="V4567" s="1000"/>
      <c r="W4567" s="1000"/>
      <c r="X4567" s="1000"/>
      <c r="Y4567" s="1001"/>
      <c r="Z4567" s="1001" t="str">
        <f t="shared" si="1048"/>
        <v xml:space="preserve">Cap.5 Pct.1:  Daca Codul CAEN (Col.D) &gt; 0, atunci Nr. mediu de salariati (Col.3) &gt; 0, pentru Rd.(2 la n). </v>
      </c>
      <c r="AA4567" s="2205">
        <f t="shared" si="1049"/>
        <v>1</v>
      </c>
      <c r="AB4567" s="3036">
        <v>178</v>
      </c>
    </row>
    <row r="4568" spans="1:28" x14ac:dyDescent="0.25">
      <c r="A4568" s="1708">
        <f t="shared" ca="1" si="1050"/>
        <v>0</v>
      </c>
      <c r="B4568" s="1708">
        <f t="shared" si="1051"/>
        <v>10178132</v>
      </c>
      <c r="C4568" s="994">
        <v>178</v>
      </c>
      <c r="D4568" s="1796" t="s">
        <v>447</v>
      </c>
      <c r="E4568" s="994">
        <v>132</v>
      </c>
      <c r="F4568" s="995" t="s">
        <v>3974</v>
      </c>
      <c r="G4568" s="994"/>
      <c r="H4568" s="996" t="s">
        <v>346</v>
      </c>
      <c r="I4568" s="1091" t="str">
        <f t="shared" si="1052"/>
        <v>Cap.5 Pct.1 Rd.132 col.D</v>
      </c>
      <c r="J4568" s="996"/>
      <c r="K4568" s="999" t="str">
        <f t="shared" si="1053"/>
        <v>Cap.5 Pct.1 Rd.132 col.3</v>
      </c>
      <c r="L4568" s="1000">
        <f t="shared" si="1054"/>
        <v>0</v>
      </c>
      <c r="M4568" s="1000">
        <f t="shared" si="1055"/>
        <v>0</v>
      </c>
      <c r="N4568" s="1724">
        <f t="shared" si="1056"/>
        <v>0</v>
      </c>
      <c r="O4568" s="1000"/>
      <c r="P4568" s="1000"/>
      <c r="Q4568" s="1000"/>
      <c r="R4568" s="1000"/>
      <c r="S4568" s="1000"/>
      <c r="T4568" s="1000"/>
      <c r="U4568" s="1000"/>
      <c r="V4568" s="1000"/>
      <c r="W4568" s="1000"/>
      <c r="X4568" s="1000"/>
      <c r="Y4568" s="1001"/>
      <c r="Z4568" s="1001" t="str">
        <f t="shared" ref="Z4568:Z4631" si="1057">Z4567</f>
        <v xml:space="preserve">Cap.5 Pct.1:  Daca Codul CAEN (Col.D) &gt; 0, atunci Nr. mediu de salariati (Col.3) &gt; 0, pentru Rd.(2 la n). </v>
      </c>
      <c r="AA4568" s="2205">
        <f t="shared" si="1049"/>
        <v>1</v>
      </c>
      <c r="AB4568" s="3036">
        <v>178</v>
      </c>
    </row>
    <row r="4569" spans="1:28" x14ac:dyDescent="0.25">
      <c r="A4569" s="1708">
        <f t="shared" ca="1" si="1050"/>
        <v>0</v>
      </c>
      <c r="B4569" s="1708">
        <f t="shared" si="1051"/>
        <v>10178133</v>
      </c>
      <c r="C4569" s="994">
        <v>178</v>
      </c>
      <c r="D4569" s="1796" t="s">
        <v>447</v>
      </c>
      <c r="E4569" s="994">
        <v>133</v>
      </c>
      <c r="F4569" s="995" t="s">
        <v>3974</v>
      </c>
      <c r="G4569" s="994"/>
      <c r="H4569" s="996" t="s">
        <v>346</v>
      </c>
      <c r="I4569" s="1091" t="str">
        <f t="shared" si="1052"/>
        <v>Cap.5 Pct.1 Rd.133 col.D</v>
      </c>
      <c r="J4569" s="996"/>
      <c r="K4569" s="999" t="str">
        <f t="shared" si="1053"/>
        <v>Cap.5 Pct.1 Rd.133 col.3</v>
      </c>
      <c r="L4569" s="1000">
        <f t="shared" si="1054"/>
        <v>0</v>
      </c>
      <c r="M4569" s="1000">
        <f t="shared" si="1055"/>
        <v>0</v>
      </c>
      <c r="N4569" s="1724">
        <f t="shared" si="1056"/>
        <v>0</v>
      </c>
      <c r="O4569" s="1000"/>
      <c r="P4569" s="1000"/>
      <c r="Q4569" s="1000"/>
      <c r="R4569" s="1000"/>
      <c r="S4569" s="1000"/>
      <c r="T4569" s="1000"/>
      <c r="U4569" s="1000"/>
      <c r="V4569" s="1000"/>
      <c r="W4569" s="1000"/>
      <c r="X4569" s="1000"/>
      <c r="Y4569" s="1001"/>
      <c r="Z4569" s="1001" t="str">
        <f t="shared" si="1057"/>
        <v xml:space="preserve">Cap.5 Pct.1:  Daca Codul CAEN (Col.D) &gt; 0, atunci Nr. mediu de salariati (Col.3) &gt; 0, pentru Rd.(2 la n). </v>
      </c>
      <c r="AA4569" s="2205">
        <f t="shared" si="1049"/>
        <v>1</v>
      </c>
      <c r="AB4569" s="3036">
        <v>178</v>
      </c>
    </row>
    <row r="4570" spans="1:28" x14ac:dyDescent="0.25">
      <c r="A4570" s="1708">
        <f t="shared" ca="1" si="1050"/>
        <v>0</v>
      </c>
      <c r="B4570" s="1708">
        <f t="shared" si="1051"/>
        <v>10178134</v>
      </c>
      <c r="C4570" s="994">
        <v>178</v>
      </c>
      <c r="D4570" s="1796" t="s">
        <v>447</v>
      </c>
      <c r="E4570" s="994">
        <v>134</v>
      </c>
      <c r="F4570" s="995" t="s">
        <v>3974</v>
      </c>
      <c r="G4570" s="994"/>
      <c r="H4570" s="996" t="s">
        <v>346</v>
      </c>
      <c r="I4570" s="1091" t="str">
        <f t="shared" si="1052"/>
        <v>Cap.5 Pct.1 Rd.134 col.D</v>
      </c>
      <c r="J4570" s="996"/>
      <c r="K4570" s="999" t="str">
        <f t="shared" si="1053"/>
        <v>Cap.5 Pct.1 Rd.134 col.3</v>
      </c>
      <c r="L4570" s="1000">
        <f t="shared" si="1054"/>
        <v>0</v>
      </c>
      <c r="M4570" s="1000">
        <f t="shared" si="1055"/>
        <v>0</v>
      </c>
      <c r="N4570" s="1724">
        <f t="shared" si="1056"/>
        <v>0</v>
      </c>
      <c r="O4570" s="1000"/>
      <c r="P4570" s="1000"/>
      <c r="Q4570" s="1000"/>
      <c r="R4570" s="1000"/>
      <c r="S4570" s="1000"/>
      <c r="T4570" s="1000"/>
      <c r="U4570" s="1000"/>
      <c r="V4570" s="1000"/>
      <c r="W4570" s="1000"/>
      <c r="X4570" s="1000"/>
      <c r="Y4570" s="1001"/>
      <c r="Z4570" s="1001" t="str">
        <f t="shared" si="1057"/>
        <v xml:space="preserve">Cap.5 Pct.1:  Daca Codul CAEN (Col.D) &gt; 0, atunci Nr. mediu de salariati (Col.3) &gt; 0, pentru Rd.(2 la n). </v>
      </c>
      <c r="AA4570" s="2205">
        <f t="shared" si="1049"/>
        <v>1</v>
      </c>
      <c r="AB4570" s="3036">
        <v>178</v>
      </c>
    </row>
    <row r="4571" spans="1:28" x14ac:dyDescent="0.25">
      <c r="A4571" s="1708">
        <f t="shared" ca="1" si="1050"/>
        <v>0</v>
      </c>
      <c r="B4571" s="1708">
        <f t="shared" si="1051"/>
        <v>10178135</v>
      </c>
      <c r="C4571" s="994">
        <v>178</v>
      </c>
      <c r="D4571" s="1796" t="s">
        <v>447</v>
      </c>
      <c r="E4571" s="994">
        <v>135</v>
      </c>
      <c r="F4571" s="995" t="s">
        <v>3974</v>
      </c>
      <c r="G4571" s="994"/>
      <c r="H4571" s="996" t="s">
        <v>346</v>
      </c>
      <c r="I4571" s="1091" t="str">
        <f t="shared" si="1052"/>
        <v>Cap.5 Pct.1 Rd.135 col.D</v>
      </c>
      <c r="J4571" s="996"/>
      <c r="K4571" s="999" t="str">
        <f t="shared" si="1053"/>
        <v>Cap.5 Pct.1 Rd.135 col.3</v>
      </c>
      <c r="L4571" s="1000">
        <f t="shared" si="1054"/>
        <v>0</v>
      </c>
      <c r="M4571" s="1000">
        <f t="shared" si="1055"/>
        <v>0</v>
      </c>
      <c r="N4571" s="1724">
        <f t="shared" si="1056"/>
        <v>0</v>
      </c>
      <c r="O4571" s="1000"/>
      <c r="P4571" s="1000"/>
      <c r="Q4571" s="1000"/>
      <c r="R4571" s="1000"/>
      <c r="S4571" s="1000"/>
      <c r="T4571" s="1000"/>
      <c r="U4571" s="1000"/>
      <c r="V4571" s="1000"/>
      <c r="W4571" s="1000"/>
      <c r="X4571" s="1000"/>
      <c r="Y4571" s="1001"/>
      <c r="Z4571" s="1001" t="str">
        <f t="shared" si="1057"/>
        <v xml:space="preserve">Cap.5 Pct.1:  Daca Codul CAEN (Col.D) &gt; 0, atunci Nr. mediu de salariati (Col.3) &gt; 0, pentru Rd.(2 la n). </v>
      </c>
      <c r="AA4571" s="2205">
        <f t="shared" si="1049"/>
        <v>1</v>
      </c>
      <c r="AB4571" s="3036">
        <v>178</v>
      </c>
    </row>
    <row r="4572" spans="1:28" x14ac:dyDescent="0.25">
      <c r="A4572" s="1708">
        <f t="shared" ca="1" si="1050"/>
        <v>0</v>
      </c>
      <c r="B4572" s="1708">
        <f t="shared" si="1051"/>
        <v>10178136</v>
      </c>
      <c r="C4572" s="994">
        <v>178</v>
      </c>
      <c r="D4572" s="1796" t="s">
        <v>447</v>
      </c>
      <c r="E4572" s="994">
        <v>136</v>
      </c>
      <c r="F4572" s="995" t="s">
        <v>3974</v>
      </c>
      <c r="G4572" s="994"/>
      <c r="H4572" s="996" t="s">
        <v>346</v>
      </c>
      <c r="I4572" s="1091" t="str">
        <f t="shared" si="1052"/>
        <v>Cap.5 Pct.1 Rd.136 col.D</v>
      </c>
      <c r="J4572" s="996"/>
      <c r="K4572" s="999" t="str">
        <f t="shared" si="1053"/>
        <v>Cap.5 Pct.1 Rd.136 col.3</v>
      </c>
      <c r="L4572" s="1000">
        <f t="shared" si="1054"/>
        <v>0</v>
      </c>
      <c r="M4572" s="1000">
        <f t="shared" si="1055"/>
        <v>0</v>
      </c>
      <c r="N4572" s="1724">
        <f t="shared" si="1056"/>
        <v>0</v>
      </c>
      <c r="O4572" s="1000"/>
      <c r="P4572" s="1000"/>
      <c r="Q4572" s="1000"/>
      <c r="R4572" s="1000"/>
      <c r="S4572" s="1000"/>
      <c r="T4572" s="1000"/>
      <c r="U4572" s="1000"/>
      <c r="V4572" s="1000"/>
      <c r="W4572" s="1000"/>
      <c r="X4572" s="1000"/>
      <c r="Y4572" s="1001"/>
      <c r="Z4572" s="1001" t="str">
        <f t="shared" si="1057"/>
        <v xml:space="preserve">Cap.5 Pct.1:  Daca Codul CAEN (Col.D) &gt; 0, atunci Nr. mediu de salariati (Col.3) &gt; 0, pentru Rd.(2 la n). </v>
      </c>
      <c r="AA4572" s="2205">
        <f t="shared" si="1049"/>
        <v>1</v>
      </c>
      <c r="AB4572" s="3036">
        <v>178</v>
      </c>
    </row>
    <row r="4573" spans="1:28" x14ac:dyDescent="0.25">
      <c r="A4573" s="1708">
        <f t="shared" ca="1" si="1050"/>
        <v>0</v>
      </c>
      <c r="B4573" s="1708">
        <f t="shared" si="1051"/>
        <v>10178137</v>
      </c>
      <c r="C4573" s="994">
        <v>178</v>
      </c>
      <c r="D4573" s="1796" t="s">
        <v>447</v>
      </c>
      <c r="E4573" s="994">
        <v>137</v>
      </c>
      <c r="F4573" s="995" t="s">
        <v>3974</v>
      </c>
      <c r="G4573" s="994"/>
      <c r="H4573" s="996" t="s">
        <v>346</v>
      </c>
      <c r="I4573" s="1091" t="str">
        <f t="shared" si="1052"/>
        <v>Cap.5 Pct.1 Rd.137 col.D</v>
      </c>
      <c r="J4573" s="996"/>
      <c r="K4573" s="999" t="str">
        <f t="shared" si="1053"/>
        <v>Cap.5 Pct.1 Rd.137 col.3</v>
      </c>
      <c r="L4573" s="1000">
        <f t="shared" si="1054"/>
        <v>0</v>
      </c>
      <c r="M4573" s="1000">
        <f t="shared" si="1055"/>
        <v>0</v>
      </c>
      <c r="N4573" s="1724">
        <f t="shared" si="1056"/>
        <v>0</v>
      </c>
      <c r="O4573" s="1000"/>
      <c r="P4573" s="1000"/>
      <c r="Q4573" s="1000"/>
      <c r="R4573" s="1000"/>
      <c r="S4573" s="1000"/>
      <c r="T4573" s="1000"/>
      <c r="U4573" s="1000"/>
      <c r="V4573" s="1000"/>
      <c r="W4573" s="1000"/>
      <c r="X4573" s="1000"/>
      <c r="Y4573" s="1001"/>
      <c r="Z4573" s="1001" t="str">
        <f t="shared" si="1057"/>
        <v xml:space="preserve">Cap.5 Pct.1:  Daca Codul CAEN (Col.D) &gt; 0, atunci Nr. mediu de salariati (Col.3) &gt; 0, pentru Rd.(2 la n). </v>
      </c>
      <c r="AA4573" s="2205">
        <f t="shared" si="1049"/>
        <v>1</v>
      </c>
      <c r="AB4573" s="3036">
        <v>178</v>
      </c>
    </row>
    <row r="4574" spans="1:28" x14ac:dyDescent="0.25">
      <c r="A4574" s="1708">
        <f t="shared" ca="1" si="1050"/>
        <v>0</v>
      </c>
      <c r="B4574" s="1708">
        <f t="shared" si="1051"/>
        <v>10178138</v>
      </c>
      <c r="C4574" s="994">
        <v>178</v>
      </c>
      <c r="D4574" s="1796" t="s">
        <v>447</v>
      </c>
      <c r="E4574" s="994">
        <v>138</v>
      </c>
      <c r="F4574" s="995" t="s">
        <v>3974</v>
      </c>
      <c r="G4574" s="994"/>
      <c r="H4574" s="996" t="s">
        <v>346</v>
      </c>
      <c r="I4574" s="1091" t="str">
        <f t="shared" si="1052"/>
        <v>Cap.5 Pct.1 Rd.138 col.D</v>
      </c>
      <c r="J4574" s="996"/>
      <c r="K4574" s="999" t="str">
        <f t="shared" si="1053"/>
        <v>Cap.5 Pct.1 Rd.138 col.3</v>
      </c>
      <c r="L4574" s="1000">
        <f t="shared" si="1054"/>
        <v>0</v>
      </c>
      <c r="M4574" s="1000">
        <f t="shared" si="1055"/>
        <v>0</v>
      </c>
      <c r="N4574" s="1724">
        <f t="shared" si="1056"/>
        <v>0</v>
      </c>
      <c r="O4574" s="1000"/>
      <c r="P4574" s="1000"/>
      <c r="Q4574" s="1000"/>
      <c r="R4574" s="1000"/>
      <c r="S4574" s="1000"/>
      <c r="T4574" s="1000"/>
      <c r="U4574" s="1000"/>
      <c r="V4574" s="1000"/>
      <c r="W4574" s="1000"/>
      <c r="X4574" s="1000"/>
      <c r="Y4574" s="1001"/>
      <c r="Z4574" s="1001" t="str">
        <f t="shared" si="1057"/>
        <v xml:space="preserve">Cap.5 Pct.1:  Daca Codul CAEN (Col.D) &gt; 0, atunci Nr. mediu de salariati (Col.3) &gt; 0, pentru Rd.(2 la n). </v>
      </c>
      <c r="AA4574" s="2205">
        <f t="shared" si="1049"/>
        <v>1</v>
      </c>
      <c r="AB4574" s="3036">
        <v>178</v>
      </c>
    </row>
    <row r="4575" spans="1:28" x14ac:dyDescent="0.25">
      <c r="A4575" s="1708">
        <f t="shared" ca="1" si="1050"/>
        <v>0</v>
      </c>
      <c r="B4575" s="1708">
        <f t="shared" si="1051"/>
        <v>10178139</v>
      </c>
      <c r="C4575" s="994">
        <v>178</v>
      </c>
      <c r="D4575" s="1796" t="s">
        <v>447</v>
      </c>
      <c r="E4575" s="994">
        <v>139</v>
      </c>
      <c r="F4575" s="995" t="s">
        <v>3974</v>
      </c>
      <c r="G4575" s="994"/>
      <c r="H4575" s="996" t="s">
        <v>346</v>
      </c>
      <c r="I4575" s="1091" t="str">
        <f t="shared" si="1052"/>
        <v>Cap.5 Pct.1 Rd.139 col.D</v>
      </c>
      <c r="J4575" s="996"/>
      <c r="K4575" s="999" t="str">
        <f t="shared" si="1053"/>
        <v>Cap.5 Pct.1 Rd.139 col.3</v>
      </c>
      <c r="L4575" s="1000">
        <f t="shared" si="1054"/>
        <v>0</v>
      </c>
      <c r="M4575" s="1000">
        <f t="shared" si="1055"/>
        <v>0</v>
      </c>
      <c r="N4575" s="1724">
        <f t="shared" si="1056"/>
        <v>0</v>
      </c>
      <c r="O4575" s="1000"/>
      <c r="P4575" s="1000"/>
      <c r="Q4575" s="1000"/>
      <c r="R4575" s="1000"/>
      <c r="S4575" s="1000"/>
      <c r="T4575" s="1000"/>
      <c r="U4575" s="1000"/>
      <c r="V4575" s="1000"/>
      <c r="W4575" s="1000"/>
      <c r="X4575" s="1000"/>
      <c r="Y4575" s="1001"/>
      <c r="Z4575" s="1001" t="str">
        <f t="shared" si="1057"/>
        <v xml:space="preserve">Cap.5 Pct.1:  Daca Codul CAEN (Col.D) &gt; 0, atunci Nr. mediu de salariati (Col.3) &gt; 0, pentru Rd.(2 la n). </v>
      </c>
      <c r="AA4575" s="2205">
        <f t="shared" si="1049"/>
        <v>1</v>
      </c>
      <c r="AB4575" s="3036">
        <v>178</v>
      </c>
    </row>
    <row r="4576" spans="1:28" x14ac:dyDescent="0.25">
      <c r="A4576" s="1708">
        <f t="shared" ca="1" si="1050"/>
        <v>0</v>
      </c>
      <c r="B4576" s="1708">
        <f t="shared" si="1051"/>
        <v>10178140</v>
      </c>
      <c r="C4576" s="994">
        <v>178</v>
      </c>
      <c r="D4576" s="1796" t="s">
        <v>447</v>
      </c>
      <c r="E4576" s="994">
        <v>140</v>
      </c>
      <c r="F4576" s="995" t="s">
        <v>3974</v>
      </c>
      <c r="G4576" s="994"/>
      <c r="H4576" s="996" t="s">
        <v>346</v>
      </c>
      <c r="I4576" s="1091" t="str">
        <f t="shared" si="1052"/>
        <v>Cap.5 Pct.1 Rd.140 col.D</v>
      </c>
      <c r="J4576" s="996"/>
      <c r="K4576" s="999" t="str">
        <f t="shared" si="1053"/>
        <v>Cap.5 Pct.1 Rd.140 col.3</v>
      </c>
      <c r="L4576" s="1000">
        <f t="shared" si="1054"/>
        <v>0</v>
      </c>
      <c r="M4576" s="1000">
        <f t="shared" si="1055"/>
        <v>0</v>
      </c>
      <c r="N4576" s="1724">
        <f t="shared" si="1056"/>
        <v>0</v>
      </c>
      <c r="O4576" s="1000"/>
      <c r="P4576" s="1000"/>
      <c r="Q4576" s="1000"/>
      <c r="R4576" s="1000"/>
      <c r="S4576" s="1000"/>
      <c r="T4576" s="1000"/>
      <c r="U4576" s="1000"/>
      <c r="V4576" s="1000"/>
      <c r="W4576" s="1000"/>
      <c r="X4576" s="1000"/>
      <c r="Y4576" s="1001"/>
      <c r="Z4576" s="1001" t="str">
        <f t="shared" si="1057"/>
        <v xml:space="preserve">Cap.5 Pct.1:  Daca Codul CAEN (Col.D) &gt; 0, atunci Nr. mediu de salariati (Col.3) &gt; 0, pentru Rd.(2 la n). </v>
      </c>
      <c r="AA4576" s="2205">
        <f t="shared" si="1049"/>
        <v>1</v>
      </c>
      <c r="AB4576" s="3036">
        <v>178</v>
      </c>
    </row>
    <row r="4577" spans="1:28" x14ac:dyDescent="0.25">
      <c r="A4577" s="1708">
        <f t="shared" ca="1" si="1050"/>
        <v>0</v>
      </c>
      <c r="B4577" s="1708">
        <f t="shared" si="1051"/>
        <v>10178141</v>
      </c>
      <c r="C4577" s="994">
        <v>178</v>
      </c>
      <c r="D4577" s="1796" t="s">
        <v>447</v>
      </c>
      <c r="E4577" s="994">
        <v>141</v>
      </c>
      <c r="F4577" s="995" t="s">
        <v>3974</v>
      </c>
      <c r="G4577" s="994"/>
      <c r="H4577" s="996" t="s">
        <v>346</v>
      </c>
      <c r="I4577" s="1091" t="str">
        <f t="shared" si="1052"/>
        <v>Cap.5 Pct.1 Rd.141 col.D</v>
      </c>
      <c r="J4577" s="996"/>
      <c r="K4577" s="999" t="str">
        <f t="shared" si="1053"/>
        <v>Cap.5 Pct.1 Rd.141 col.3</v>
      </c>
      <c r="L4577" s="1000">
        <f t="shared" si="1054"/>
        <v>0</v>
      </c>
      <c r="M4577" s="1000">
        <f t="shared" si="1055"/>
        <v>0</v>
      </c>
      <c r="N4577" s="1724">
        <f t="shared" si="1056"/>
        <v>0</v>
      </c>
      <c r="O4577" s="1000"/>
      <c r="P4577" s="1000"/>
      <c r="Q4577" s="1000"/>
      <c r="R4577" s="1000"/>
      <c r="S4577" s="1000"/>
      <c r="T4577" s="1000"/>
      <c r="U4577" s="1000"/>
      <c r="V4577" s="1000"/>
      <c r="W4577" s="1000"/>
      <c r="X4577" s="1000"/>
      <c r="Y4577" s="1001"/>
      <c r="Z4577" s="1001" t="str">
        <f t="shared" si="1057"/>
        <v xml:space="preserve">Cap.5 Pct.1:  Daca Codul CAEN (Col.D) &gt; 0, atunci Nr. mediu de salariati (Col.3) &gt; 0, pentru Rd.(2 la n). </v>
      </c>
      <c r="AA4577" s="2205">
        <f t="shared" si="1049"/>
        <v>1</v>
      </c>
      <c r="AB4577" s="3036">
        <v>178</v>
      </c>
    </row>
    <row r="4578" spans="1:28" x14ac:dyDescent="0.25">
      <c r="A4578" s="1708">
        <f t="shared" ca="1" si="1050"/>
        <v>0</v>
      </c>
      <c r="B4578" s="1708">
        <f t="shared" si="1051"/>
        <v>10178142</v>
      </c>
      <c r="C4578" s="994">
        <v>178</v>
      </c>
      <c r="D4578" s="1796" t="s">
        <v>447</v>
      </c>
      <c r="E4578" s="994">
        <v>142</v>
      </c>
      <c r="F4578" s="995" t="s">
        <v>3974</v>
      </c>
      <c r="G4578" s="994"/>
      <c r="H4578" s="996" t="s">
        <v>346</v>
      </c>
      <c r="I4578" s="1091" t="str">
        <f t="shared" si="1052"/>
        <v>Cap.5 Pct.1 Rd.142 col.D</v>
      </c>
      <c r="J4578" s="996"/>
      <c r="K4578" s="999" t="str">
        <f t="shared" si="1053"/>
        <v>Cap.5 Pct.1 Rd.142 col.3</v>
      </c>
      <c r="L4578" s="1000">
        <f t="shared" si="1054"/>
        <v>0</v>
      </c>
      <c r="M4578" s="1000">
        <f t="shared" si="1055"/>
        <v>0</v>
      </c>
      <c r="N4578" s="1724">
        <f t="shared" si="1056"/>
        <v>0</v>
      </c>
      <c r="O4578" s="1000"/>
      <c r="P4578" s="1000"/>
      <c r="Q4578" s="1000"/>
      <c r="R4578" s="1000"/>
      <c r="S4578" s="1000"/>
      <c r="T4578" s="1000"/>
      <c r="U4578" s="1000"/>
      <c r="V4578" s="1000"/>
      <c r="W4578" s="1000"/>
      <c r="X4578" s="1000"/>
      <c r="Y4578" s="1001"/>
      <c r="Z4578" s="1001" t="str">
        <f t="shared" si="1057"/>
        <v xml:space="preserve">Cap.5 Pct.1:  Daca Codul CAEN (Col.D) &gt; 0, atunci Nr. mediu de salariati (Col.3) &gt; 0, pentru Rd.(2 la n). </v>
      </c>
      <c r="AA4578" s="2205">
        <f t="shared" si="1049"/>
        <v>1</v>
      </c>
      <c r="AB4578" s="3036">
        <v>178</v>
      </c>
    </row>
    <row r="4579" spans="1:28" x14ac:dyDescent="0.25">
      <c r="A4579" s="1708">
        <f t="shared" ca="1" si="1050"/>
        <v>0</v>
      </c>
      <c r="B4579" s="1708">
        <f t="shared" si="1051"/>
        <v>10178143</v>
      </c>
      <c r="C4579" s="994">
        <v>178</v>
      </c>
      <c r="D4579" s="1796" t="s">
        <v>447</v>
      </c>
      <c r="E4579" s="994">
        <v>143</v>
      </c>
      <c r="F4579" s="995" t="s">
        <v>3974</v>
      </c>
      <c r="G4579" s="994"/>
      <c r="H4579" s="996" t="s">
        <v>346</v>
      </c>
      <c r="I4579" s="1091" t="str">
        <f t="shared" si="1052"/>
        <v>Cap.5 Pct.1 Rd.143 col.D</v>
      </c>
      <c r="J4579" s="996"/>
      <c r="K4579" s="999" t="str">
        <f t="shared" si="1053"/>
        <v>Cap.5 Pct.1 Rd.143 col.3</v>
      </c>
      <c r="L4579" s="1000">
        <f t="shared" si="1054"/>
        <v>0</v>
      </c>
      <c r="M4579" s="1000">
        <f t="shared" si="1055"/>
        <v>0</v>
      </c>
      <c r="N4579" s="1724">
        <f t="shared" si="1056"/>
        <v>0</v>
      </c>
      <c r="O4579" s="1000"/>
      <c r="P4579" s="1000"/>
      <c r="Q4579" s="1000"/>
      <c r="R4579" s="1000"/>
      <c r="S4579" s="1000"/>
      <c r="T4579" s="1000"/>
      <c r="U4579" s="1000"/>
      <c r="V4579" s="1000"/>
      <c r="W4579" s="1000"/>
      <c r="X4579" s="1000"/>
      <c r="Y4579" s="1001"/>
      <c r="Z4579" s="1001" t="str">
        <f t="shared" si="1057"/>
        <v xml:space="preserve">Cap.5 Pct.1:  Daca Codul CAEN (Col.D) &gt; 0, atunci Nr. mediu de salariati (Col.3) &gt; 0, pentru Rd.(2 la n). </v>
      </c>
      <c r="AA4579" s="2205">
        <f t="shared" si="1049"/>
        <v>1</v>
      </c>
      <c r="AB4579" s="3036">
        <v>178</v>
      </c>
    </row>
    <row r="4580" spans="1:28" x14ac:dyDescent="0.25">
      <c r="A4580" s="1708">
        <f t="shared" ca="1" si="1050"/>
        <v>0</v>
      </c>
      <c r="B4580" s="1708">
        <f t="shared" si="1051"/>
        <v>10178144</v>
      </c>
      <c r="C4580" s="994">
        <v>178</v>
      </c>
      <c r="D4580" s="1796" t="s">
        <v>447</v>
      </c>
      <c r="E4580" s="994">
        <v>144</v>
      </c>
      <c r="F4580" s="995" t="s">
        <v>3974</v>
      </c>
      <c r="G4580" s="994"/>
      <c r="H4580" s="996" t="s">
        <v>346</v>
      </c>
      <c r="I4580" s="1091" t="str">
        <f t="shared" si="1052"/>
        <v>Cap.5 Pct.1 Rd.144 col.D</v>
      </c>
      <c r="J4580" s="996"/>
      <c r="K4580" s="999" t="str">
        <f t="shared" si="1053"/>
        <v>Cap.5 Pct.1 Rd.144 col.3</v>
      </c>
      <c r="L4580" s="1000">
        <f t="shared" si="1054"/>
        <v>0</v>
      </c>
      <c r="M4580" s="1000">
        <f t="shared" si="1055"/>
        <v>0</v>
      </c>
      <c r="N4580" s="1724">
        <f t="shared" si="1056"/>
        <v>0</v>
      </c>
      <c r="O4580" s="1000"/>
      <c r="P4580" s="1000"/>
      <c r="Q4580" s="1000"/>
      <c r="R4580" s="1000"/>
      <c r="S4580" s="1000"/>
      <c r="T4580" s="1000"/>
      <c r="U4580" s="1000"/>
      <c r="V4580" s="1000"/>
      <c r="W4580" s="1000"/>
      <c r="X4580" s="1000"/>
      <c r="Y4580" s="1001"/>
      <c r="Z4580" s="1001" t="str">
        <f t="shared" si="1057"/>
        <v xml:space="preserve">Cap.5 Pct.1:  Daca Codul CAEN (Col.D) &gt; 0, atunci Nr. mediu de salariati (Col.3) &gt; 0, pentru Rd.(2 la n). </v>
      </c>
      <c r="AA4580" s="2205">
        <f t="shared" si="1049"/>
        <v>1</v>
      </c>
      <c r="AB4580" s="3036">
        <v>178</v>
      </c>
    </row>
    <row r="4581" spans="1:28" x14ac:dyDescent="0.25">
      <c r="A4581" s="1708">
        <f t="shared" ca="1" si="1050"/>
        <v>0</v>
      </c>
      <c r="B4581" s="1708">
        <f t="shared" si="1051"/>
        <v>10178145</v>
      </c>
      <c r="C4581" s="994">
        <v>178</v>
      </c>
      <c r="D4581" s="1796" t="s">
        <v>447</v>
      </c>
      <c r="E4581" s="994">
        <v>145</v>
      </c>
      <c r="F4581" s="995" t="s">
        <v>3974</v>
      </c>
      <c r="G4581" s="994"/>
      <c r="H4581" s="996" t="s">
        <v>346</v>
      </c>
      <c r="I4581" s="1091" t="str">
        <f t="shared" si="1052"/>
        <v>Cap.5 Pct.1 Rd.145 col.D</v>
      </c>
      <c r="J4581" s="996"/>
      <c r="K4581" s="999" t="str">
        <f t="shared" si="1053"/>
        <v>Cap.5 Pct.1 Rd.145 col.3</v>
      </c>
      <c r="L4581" s="1000">
        <f t="shared" si="1054"/>
        <v>0</v>
      </c>
      <c r="M4581" s="1000">
        <f t="shared" si="1055"/>
        <v>0</v>
      </c>
      <c r="N4581" s="1724">
        <f t="shared" si="1056"/>
        <v>0</v>
      </c>
      <c r="O4581" s="1000"/>
      <c r="P4581" s="1000"/>
      <c r="Q4581" s="1000"/>
      <c r="R4581" s="1000"/>
      <c r="S4581" s="1000"/>
      <c r="T4581" s="1000"/>
      <c r="U4581" s="1000"/>
      <c r="V4581" s="1000"/>
      <c r="W4581" s="1000"/>
      <c r="X4581" s="1000"/>
      <c r="Y4581" s="1001"/>
      <c r="Z4581" s="1001" t="str">
        <f t="shared" si="1057"/>
        <v xml:space="preserve">Cap.5 Pct.1:  Daca Codul CAEN (Col.D) &gt; 0, atunci Nr. mediu de salariati (Col.3) &gt; 0, pentru Rd.(2 la n). </v>
      </c>
      <c r="AA4581" s="2205">
        <f t="shared" si="1049"/>
        <v>1</v>
      </c>
      <c r="AB4581" s="3036">
        <v>178</v>
      </c>
    </row>
    <row r="4582" spans="1:28" x14ac:dyDescent="0.25">
      <c r="A4582" s="1708">
        <f t="shared" ca="1" si="1050"/>
        <v>0</v>
      </c>
      <c r="B4582" s="1708">
        <f t="shared" si="1051"/>
        <v>10178146</v>
      </c>
      <c r="C4582" s="994">
        <v>178</v>
      </c>
      <c r="D4582" s="1796" t="s">
        <v>447</v>
      </c>
      <c r="E4582" s="994">
        <v>146</v>
      </c>
      <c r="F4582" s="995" t="s">
        <v>3974</v>
      </c>
      <c r="G4582" s="994"/>
      <c r="H4582" s="996" t="s">
        <v>346</v>
      </c>
      <c r="I4582" s="1091" t="str">
        <f t="shared" si="1052"/>
        <v>Cap.5 Pct.1 Rd.146 col.D</v>
      </c>
      <c r="J4582" s="996"/>
      <c r="K4582" s="999" t="str">
        <f t="shared" si="1053"/>
        <v>Cap.5 Pct.1 Rd.146 col.3</v>
      </c>
      <c r="L4582" s="1000">
        <f t="shared" si="1054"/>
        <v>0</v>
      </c>
      <c r="M4582" s="1000">
        <f t="shared" si="1055"/>
        <v>0</v>
      </c>
      <c r="N4582" s="1724">
        <f t="shared" si="1056"/>
        <v>0</v>
      </c>
      <c r="O4582" s="1000"/>
      <c r="P4582" s="1000"/>
      <c r="Q4582" s="1000"/>
      <c r="R4582" s="1000"/>
      <c r="S4582" s="1000"/>
      <c r="T4582" s="1000"/>
      <c r="U4582" s="1000"/>
      <c r="V4582" s="1000"/>
      <c r="W4582" s="1000"/>
      <c r="X4582" s="1000"/>
      <c r="Y4582" s="1001"/>
      <c r="Z4582" s="1001" t="str">
        <f t="shared" si="1057"/>
        <v xml:space="preserve">Cap.5 Pct.1:  Daca Codul CAEN (Col.D) &gt; 0, atunci Nr. mediu de salariati (Col.3) &gt; 0, pentru Rd.(2 la n). </v>
      </c>
      <c r="AA4582" s="2205">
        <f t="shared" si="1049"/>
        <v>1</v>
      </c>
      <c r="AB4582" s="3036">
        <v>178</v>
      </c>
    </row>
    <row r="4583" spans="1:28" x14ac:dyDescent="0.25">
      <c r="A4583" s="1708">
        <f t="shared" ca="1" si="1050"/>
        <v>0</v>
      </c>
      <c r="B4583" s="1708">
        <f t="shared" si="1051"/>
        <v>10178147</v>
      </c>
      <c r="C4583" s="994">
        <v>178</v>
      </c>
      <c r="D4583" s="1796" t="s">
        <v>447</v>
      </c>
      <c r="E4583" s="994">
        <v>147</v>
      </c>
      <c r="F4583" s="995" t="s">
        <v>3974</v>
      </c>
      <c r="G4583" s="994"/>
      <c r="H4583" s="996" t="s">
        <v>346</v>
      </c>
      <c r="I4583" s="1091" t="str">
        <f t="shared" si="1052"/>
        <v>Cap.5 Pct.1 Rd.147 col.D</v>
      </c>
      <c r="J4583" s="996"/>
      <c r="K4583" s="999" t="str">
        <f t="shared" si="1053"/>
        <v>Cap.5 Pct.1 Rd.147 col.3</v>
      </c>
      <c r="L4583" s="1000">
        <f t="shared" si="1054"/>
        <v>0</v>
      </c>
      <c r="M4583" s="1000">
        <f t="shared" si="1055"/>
        <v>0</v>
      </c>
      <c r="N4583" s="1724">
        <f t="shared" si="1056"/>
        <v>0</v>
      </c>
      <c r="O4583" s="1000"/>
      <c r="P4583" s="1000"/>
      <c r="Q4583" s="1000"/>
      <c r="R4583" s="1000"/>
      <c r="S4583" s="1000"/>
      <c r="T4583" s="1000"/>
      <c r="U4583" s="1000"/>
      <c r="V4583" s="1000"/>
      <c r="W4583" s="1000"/>
      <c r="X4583" s="1000"/>
      <c r="Y4583" s="1001"/>
      <c r="Z4583" s="1001" t="str">
        <f t="shared" si="1057"/>
        <v xml:space="preserve">Cap.5 Pct.1:  Daca Codul CAEN (Col.D) &gt; 0, atunci Nr. mediu de salariati (Col.3) &gt; 0, pentru Rd.(2 la n). </v>
      </c>
      <c r="AA4583" s="2205">
        <f t="shared" si="1049"/>
        <v>1</v>
      </c>
      <c r="AB4583" s="3036">
        <v>178</v>
      </c>
    </row>
    <row r="4584" spans="1:28" x14ac:dyDescent="0.25">
      <c r="A4584" s="1708">
        <f t="shared" ca="1" si="1050"/>
        <v>0</v>
      </c>
      <c r="B4584" s="1708">
        <f t="shared" si="1051"/>
        <v>10178148</v>
      </c>
      <c r="C4584" s="994">
        <v>178</v>
      </c>
      <c r="D4584" s="1796" t="s">
        <v>447</v>
      </c>
      <c r="E4584" s="994">
        <v>148</v>
      </c>
      <c r="F4584" s="995" t="s">
        <v>3974</v>
      </c>
      <c r="G4584" s="994"/>
      <c r="H4584" s="996" t="s">
        <v>346</v>
      </c>
      <c r="I4584" s="1091" t="str">
        <f t="shared" si="1052"/>
        <v>Cap.5 Pct.1 Rd.148 col.D</v>
      </c>
      <c r="J4584" s="996"/>
      <c r="K4584" s="999" t="str">
        <f t="shared" si="1053"/>
        <v>Cap.5 Pct.1 Rd.148 col.3</v>
      </c>
      <c r="L4584" s="1000">
        <f t="shared" si="1054"/>
        <v>0</v>
      </c>
      <c r="M4584" s="1000">
        <f t="shared" si="1055"/>
        <v>0</v>
      </c>
      <c r="N4584" s="1724">
        <f t="shared" si="1056"/>
        <v>0</v>
      </c>
      <c r="O4584" s="1000"/>
      <c r="P4584" s="1000"/>
      <c r="Q4584" s="1000"/>
      <c r="R4584" s="1000"/>
      <c r="S4584" s="1000"/>
      <c r="T4584" s="1000"/>
      <c r="U4584" s="1000"/>
      <c r="V4584" s="1000"/>
      <c r="W4584" s="1000"/>
      <c r="X4584" s="1000"/>
      <c r="Y4584" s="1001"/>
      <c r="Z4584" s="1001" t="str">
        <f t="shared" si="1057"/>
        <v xml:space="preserve">Cap.5 Pct.1:  Daca Codul CAEN (Col.D) &gt; 0, atunci Nr. mediu de salariati (Col.3) &gt; 0, pentru Rd.(2 la n). </v>
      </c>
      <c r="AA4584" s="2205">
        <f t="shared" si="1049"/>
        <v>1</v>
      </c>
      <c r="AB4584" s="3036">
        <v>178</v>
      </c>
    </row>
    <row r="4585" spans="1:28" x14ac:dyDescent="0.25">
      <c r="A4585" s="1708">
        <f t="shared" ca="1" si="1050"/>
        <v>0</v>
      </c>
      <c r="B4585" s="1708">
        <f t="shared" si="1051"/>
        <v>10178149</v>
      </c>
      <c r="C4585" s="994">
        <v>178</v>
      </c>
      <c r="D4585" s="1796" t="s">
        <v>447</v>
      </c>
      <c r="E4585" s="994">
        <v>149</v>
      </c>
      <c r="F4585" s="995" t="s">
        <v>3974</v>
      </c>
      <c r="G4585" s="994"/>
      <c r="H4585" s="996" t="s">
        <v>346</v>
      </c>
      <c r="I4585" s="1091" t="str">
        <f t="shared" si="1052"/>
        <v>Cap.5 Pct.1 Rd.149 col.D</v>
      </c>
      <c r="J4585" s="996"/>
      <c r="K4585" s="999" t="str">
        <f t="shared" si="1053"/>
        <v>Cap.5 Pct.1 Rd.149 col.3</v>
      </c>
      <c r="L4585" s="1000">
        <f t="shared" si="1054"/>
        <v>0</v>
      </c>
      <c r="M4585" s="1000">
        <f t="shared" si="1055"/>
        <v>0</v>
      </c>
      <c r="N4585" s="1724">
        <f t="shared" si="1056"/>
        <v>0</v>
      </c>
      <c r="O4585" s="1000"/>
      <c r="P4585" s="1000"/>
      <c r="Q4585" s="1000"/>
      <c r="R4585" s="1000"/>
      <c r="S4585" s="1000"/>
      <c r="T4585" s="1000"/>
      <c r="U4585" s="1000"/>
      <c r="V4585" s="1000"/>
      <c r="W4585" s="1000"/>
      <c r="X4585" s="1000"/>
      <c r="Y4585" s="1001"/>
      <c r="Z4585" s="1001" t="str">
        <f t="shared" si="1057"/>
        <v xml:space="preserve">Cap.5 Pct.1:  Daca Codul CAEN (Col.D) &gt; 0, atunci Nr. mediu de salariati (Col.3) &gt; 0, pentru Rd.(2 la n). </v>
      </c>
      <c r="AA4585" s="2205">
        <f t="shared" si="1049"/>
        <v>1</v>
      </c>
      <c r="AB4585" s="3036">
        <v>178</v>
      </c>
    </row>
    <row r="4586" spans="1:28" x14ac:dyDescent="0.25">
      <c r="A4586" s="1708">
        <f t="shared" ca="1" si="1050"/>
        <v>0</v>
      </c>
      <c r="B4586" s="1708">
        <f t="shared" si="1051"/>
        <v>10178150</v>
      </c>
      <c r="C4586" s="994">
        <v>178</v>
      </c>
      <c r="D4586" s="1796" t="s">
        <v>447</v>
      </c>
      <c r="E4586" s="994">
        <v>150</v>
      </c>
      <c r="F4586" s="995" t="s">
        <v>3974</v>
      </c>
      <c r="G4586" s="994"/>
      <c r="H4586" s="996" t="s">
        <v>346</v>
      </c>
      <c r="I4586" s="1091" t="str">
        <f t="shared" si="1052"/>
        <v>Cap.5 Pct.1 Rd.150 col.D</v>
      </c>
      <c r="J4586" s="996"/>
      <c r="K4586" s="999" t="str">
        <f t="shared" si="1053"/>
        <v>Cap.5 Pct.1 Rd.150 col.3</v>
      </c>
      <c r="L4586" s="1000">
        <f t="shared" si="1054"/>
        <v>0</v>
      </c>
      <c r="M4586" s="1000">
        <f t="shared" si="1055"/>
        <v>0</v>
      </c>
      <c r="N4586" s="1724">
        <f t="shared" si="1056"/>
        <v>0</v>
      </c>
      <c r="O4586" s="1000"/>
      <c r="P4586" s="1000"/>
      <c r="Q4586" s="1000"/>
      <c r="R4586" s="1000"/>
      <c r="S4586" s="1000"/>
      <c r="T4586" s="1000"/>
      <c r="U4586" s="1000"/>
      <c r="V4586" s="1000"/>
      <c r="W4586" s="1000"/>
      <c r="X4586" s="1000"/>
      <c r="Y4586" s="1001"/>
      <c r="Z4586" s="1001" t="str">
        <f t="shared" si="1057"/>
        <v xml:space="preserve">Cap.5 Pct.1:  Daca Codul CAEN (Col.D) &gt; 0, atunci Nr. mediu de salariati (Col.3) &gt; 0, pentru Rd.(2 la n). </v>
      </c>
      <c r="AA4586" s="2205">
        <f t="shared" si="1049"/>
        <v>1</v>
      </c>
      <c r="AB4586" s="3036">
        <v>178</v>
      </c>
    </row>
    <row r="4587" spans="1:28" x14ac:dyDescent="0.25">
      <c r="A4587" s="1708">
        <f t="shared" ca="1" si="1050"/>
        <v>0</v>
      </c>
      <c r="B4587" s="1708">
        <f t="shared" si="1051"/>
        <v>10178151</v>
      </c>
      <c r="C4587" s="994">
        <v>178</v>
      </c>
      <c r="D4587" s="1796" t="s">
        <v>447</v>
      </c>
      <c r="E4587" s="994">
        <v>151</v>
      </c>
      <c r="F4587" s="995" t="s">
        <v>3974</v>
      </c>
      <c r="G4587" s="994"/>
      <c r="H4587" s="996" t="s">
        <v>346</v>
      </c>
      <c r="I4587" s="1091" t="str">
        <f t="shared" si="1052"/>
        <v>Cap.5 Pct.1 Rd.151 col.D</v>
      </c>
      <c r="J4587" s="996"/>
      <c r="K4587" s="999" t="str">
        <f t="shared" si="1053"/>
        <v>Cap.5 Pct.1 Rd.151 col.3</v>
      </c>
      <c r="L4587" s="1000">
        <f t="shared" si="1054"/>
        <v>0</v>
      </c>
      <c r="M4587" s="1000">
        <f t="shared" si="1055"/>
        <v>0</v>
      </c>
      <c r="N4587" s="1724">
        <f t="shared" si="1056"/>
        <v>0</v>
      </c>
      <c r="O4587" s="1000"/>
      <c r="P4587" s="1000"/>
      <c r="Q4587" s="1000"/>
      <c r="R4587" s="1000"/>
      <c r="S4587" s="1000"/>
      <c r="T4587" s="1000"/>
      <c r="U4587" s="1000"/>
      <c r="V4587" s="1000"/>
      <c r="W4587" s="1000"/>
      <c r="X4587" s="1000"/>
      <c r="Y4587" s="1001"/>
      <c r="Z4587" s="1001" t="str">
        <f t="shared" si="1057"/>
        <v xml:space="preserve">Cap.5 Pct.1:  Daca Codul CAEN (Col.D) &gt; 0, atunci Nr. mediu de salariati (Col.3) &gt; 0, pentru Rd.(2 la n). </v>
      </c>
      <c r="AA4587" s="2205">
        <f t="shared" si="1049"/>
        <v>1</v>
      </c>
      <c r="AB4587" s="3036">
        <v>178</v>
      </c>
    </row>
    <row r="4588" spans="1:28" x14ac:dyDescent="0.25">
      <c r="A4588" s="1708">
        <f t="shared" ca="1" si="1050"/>
        <v>0</v>
      </c>
      <c r="B4588" s="1708">
        <f t="shared" si="1051"/>
        <v>10178152</v>
      </c>
      <c r="C4588" s="994">
        <v>178</v>
      </c>
      <c r="D4588" s="1796" t="s">
        <v>447</v>
      </c>
      <c r="E4588" s="994">
        <v>152</v>
      </c>
      <c r="F4588" s="995" t="s">
        <v>3974</v>
      </c>
      <c r="G4588" s="994"/>
      <c r="H4588" s="996" t="s">
        <v>346</v>
      </c>
      <c r="I4588" s="1091" t="str">
        <f t="shared" si="1052"/>
        <v>Cap.5 Pct.1 Rd.152 col.D</v>
      </c>
      <c r="J4588" s="996"/>
      <c r="K4588" s="999" t="str">
        <f t="shared" si="1053"/>
        <v>Cap.5 Pct.1 Rd.152 col.3</v>
      </c>
      <c r="L4588" s="1000">
        <f t="shared" si="1054"/>
        <v>0</v>
      </c>
      <c r="M4588" s="1000">
        <f t="shared" si="1055"/>
        <v>0</v>
      </c>
      <c r="N4588" s="1724">
        <f t="shared" si="1056"/>
        <v>0</v>
      </c>
      <c r="O4588" s="1000"/>
      <c r="P4588" s="1000"/>
      <c r="Q4588" s="1000"/>
      <c r="R4588" s="1000"/>
      <c r="S4588" s="1000"/>
      <c r="T4588" s="1000"/>
      <c r="U4588" s="1000"/>
      <c r="V4588" s="1000"/>
      <c r="W4588" s="1000"/>
      <c r="X4588" s="1000"/>
      <c r="Y4588" s="1001"/>
      <c r="Z4588" s="1001" t="str">
        <f t="shared" si="1057"/>
        <v xml:space="preserve">Cap.5 Pct.1:  Daca Codul CAEN (Col.D) &gt; 0, atunci Nr. mediu de salariati (Col.3) &gt; 0, pentru Rd.(2 la n). </v>
      </c>
      <c r="AA4588" s="2205">
        <f t="shared" si="1049"/>
        <v>1</v>
      </c>
      <c r="AB4588" s="3036">
        <v>178</v>
      </c>
    </row>
    <row r="4589" spans="1:28" x14ac:dyDescent="0.25">
      <c r="A4589" s="1708">
        <f t="shared" ca="1" si="1050"/>
        <v>0</v>
      </c>
      <c r="B4589" s="1708">
        <f t="shared" si="1051"/>
        <v>10178153</v>
      </c>
      <c r="C4589" s="994">
        <v>178</v>
      </c>
      <c r="D4589" s="1796" t="s">
        <v>447</v>
      </c>
      <c r="E4589" s="994">
        <v>153</v>
      </c>
      <c r="F4589" s="995" t="s">
        <v>3974</v>
      </c>
      <c r="G4589" s="994"/>
      <c r="H4589" s="996" t="s">
        <v>346</v>
      </c>
      <c r="I4589" s="1091" t="str">
        <f t="shared" si="1052"/>
        <v>Cap.5 Pct.1 Rd.153 col.D</v>
      </c>
      <c r="J4589" s="996"/>
      <c r="K4589" s="999" t="str">
        <f t="shared" si="1053"/>
        <v>Cap.5 Pct.1 Rd.153 col.3</v>
      </c>
      <c r="L4589" s="1000">
        <f t="shared" si="1054"/>
        <v>0</v>
      </c>
      <c r="M4589" s="1000">
        <f t="shared" si="1055"/>
        <v>0</v>
      </c>
      <c r="N4589" s="1724">
        <f t="shared" si="1056"/>
        <v>0</v>
      </c>
      <c r="O4589" s="1000"/>
      <c r="P4589" s="1000"/>
      <c r="Q4589" s="1000"/>
      <c r="R4589" s="1000"/>
      <c r="S4589" s="1000"/>
      <c r="T4589" s="1000"/>
      <c r="U4589" s="1000"/>
      <c r="V4589" s="1000"/>
      <c r="W4589" s="1000"/>
      <c r="X4589" s="1000"/>
      <c r="Y4589" s="1001"/>
      <c r="Z4589" s="1001" t="str">
        <f t="shared" si="1057"/>
        <v xml:space="preserve">Cap.5 Pct.1:  Daca Codul CAEN (Col.D) &gt; 0, atunci Nr. mediu de salariati (Col.3) &gt; 0, pentru Rd.(2 la n). </v>
      </c>
      <c r="AA4589" s="2205">
        <f t="shared" si="1049"/>
        <v>1</v>
      </c>
      <c r="AB4589" s="3036">
        <v>178</v>
      </c>
    </row>
    <row r="4590" spans="1:28" x14ac:dyDescent="0.25">
      <c r="A4590" s="1708">
        <f t="shared" ca="1" si="1050"/>
        <v>0</v>
      </c>
      <c r="B4590" s="1708">
        <f t="shared" si="1051"/>
        <v>10178154</v>
      </c>
      <c r="C4590" s="994">
        <v>178</v>
      </c>
      <c r="D4590" s="1796" t="s">
        <v>447</v>
      </c>
      <c r="E4590" s="994">
        <v>154</v>
      </c>
      <c r="F4590" s="995" t="s">
        <v>3974</v>
      </c>
      <c r="G4590" s="994"/>
      <c r="H4590" s="996" t="s">
        <v>346</v>
      </c>
      <c r="I4590" s="1091" t="str">
        <f t="shared" si="1052"/>
        <v>Cap.5 Pct.1 Rd.154 col.D</v>
      </c>
      <c r="J4590" s="996"/>
      <c r="K4590" s="999" t="str">
        <f t="shared" si="1053"/>
        <v>Cap.5 Pct.1 Rd.154 col.3</v>
      </c>
      <c r="L4590" s="1000">
        <f t="shared" si="1054"/>
        <v>0</v>
      </c>
      <c r="M4590" s="1000">
        <f t="shared" si="1055"/>
        <v>0</v>
      </c>
      <c r="N4590" s="1724">
        <f t="shared" si="1056"/>
        <v>0</v>
      </c>
      <c r="O4590" s="1000"/>
      <c r="P4590" s="1000"/>
      <c r="Q4590" s="1000"/>
      <c r="R4590" s="1000"/>
      <c r="S4590" s="1000"/>
      <c r="T4590" s="1000"/>
      <c r="U4590" s="1000"/>
      <c r="V4590" s="1000"/>
      <c r="W4590" s="1000"/>
      <c r="X4590" s="1000"/>
      <c r="Y4590" s="1001"/>
      <c r="Z4590" s="1001" t="str">
        <f t="shared" si="1057"/>
        <v xml:space="preserve">Cap.5 Pct.1:  Daca Codul CAEN (Col.D) &gt; 0, atunci Nr. mediu de salariati (Col.3) &gt; 0, pentru Rd.(2 la n). </v>
      </c>
      <c r="AA4590" s="2205">
        <f t="shared" si="1049"/>
        <v>1</v>
      </c>
      <c r="AB4590" s="3036">
        <v>178</v>
      </c>
    </row>
    <row r="4591" spans="1:28" x14ac:dyDescent="0.25">
      <c r="A4591" s="1708">
        <f t="shared" ca="1" si="1050"/>
        <v>0</v>
      </c>
      <c r="B4591" s="1708">
        <f t="shared" si="1051"/>
        <v>10178155</v>
      </c>
      <c r="C4591" s="994">
        <v>178</v>
      </c>
      <c r="D4591" s="1796" t="s">
        <v>447</v>
      </c>
      <c r="E4591" s="994">
        <v>155</v>
      </c>
      <c r="F4591" s="995" t="s">
        <v>3974</v>
      </c>
      <c r="G4591" s="994"/>
      <c r="H4591" s="996" t="s">
        <v>346</v>
      </c>
      <c r="I4591" s="1091" t="str">
        <f t="shared" si="1052"/>
        <v>Cap.5 Pct.1 Rd.155 col.D</v>
      </c>
      <c r="J4591" s="996"/>
      <c r="K4591" s="999" t="str">
        <f t="shared" si="1053"/>
        <v>Cap.5 Pct.1 Rd.155 col.3</v>
      </c>
      <c r="L4591" s="1000">
        <f t="shared" si="1054"/>
        <v>0</v>
      </c>
      <c r="M4591" s="1000">
        <f t="shared" si="1055"/>
        <v>0</v>
      </c>
      <c r="N4591" s="1724">
        <f t="shared" si="1056"/>
        <v>0</v>
      </c>
      <c r="O4591" s="1000"/>
      <c r="P4591" s="1000"/>
      <c r="Q4591" s="1000"/>
      <c r="R4591" s="1000"/>
      <c r="S4591" s="1000"/>
      <c r="T4591" s="1000"/>
      <c r="U4591" s="1000"/>
      <c r="V4591" s="1000"/>
      <c r="W4591" s="1000"/>
      <c r="X4591" s="1000"/>
      <c r="Y4591" s="1001"/>
      <c r="Z4591" s="1001" t="str">
        <f t="shared" si="1057"/>
        <v xml:space="preserve">Cap.5 Pct.1:  Daca Codul CAEN (Col.D) &gt; 0, atunci Nr. mediu de salariati (Col.3) &gt; 0, pentru Rd.(2 la n). </v>
      </c>
      <c r="AA4591" s="2205">
        <f t="shared" si="1049"/>
        <v>1</v>
      </c>
      <c r="AB4591" s="3036">
        <v>178</v>
      </c>
    </row>
    <row r="4592" spans="1:28" x14ac:dyDescent="0.25">
      <c r="A4592" s="1708">
        <f t="shared" ca="1" si="1050"/>
        <v>0</v>
      </c>
      <c r="B4592" s="1708">
        <f t="shared" si="1051"/>
        <v>10178156</v>
      </c>
      <c r="C4592" s="994">
        <v>178</v>
      </c>
      <c r="D4592" s="1796" t="s">
        <v>447</v>
      </c>
      <c r="E4592" s="994">
        <v>156</v>
      </c>
      <c r="F4592" s="995" t="s">
        <v>3974</v>
      </c>
      <c r="G4592" s="994"/>
      <c r="H4592" s="996" t="s">
        <v>346</v>
      </c>
      <c r="I4592" s="1091" t="str">
        <f t="shared" si="1052"/>
        <v>Cap.5 Pct.1 Rd.156 col.D</v>
      </c>
      <c r="J4592" s="996"/>
      <c r="K4592" s="999" t="str">
        <f t="shared" si="1053"/>
        <v>Cap.5 Pct.1 Rd.156 col.3</v>
      </c>
      <c r="L4592" s="1000">
        <f t="shared" si="1054"/>
        <v>0</v>
      </c>
      <c r="M4592" s="1000">
        <f t="shared" si="1055"/>
        <v>0</v>
      </c>
      <c r="N4592" s="1724">
        <f t="shared" si="1056"/>
        <v>0</v>
      </c>
      <c r="O4592" s="1000"/>
      <c r="P4592" s="1000"/>
      <c r="Q4592" s="1000"/>
      <c r="R4592" s="1000"/>
      <c r="S4592" s="1000"/>
      <c r="T4592" s="1000"/>
      <c r="U4592" s="1000"/>
      <c r="V4592" s="1000"/>
      <c r="W4592" s="1000"/>
      <c r="X4592" s="1000"/>
      <c r="Y4592" s="1001"/>
      <c r="Z4592" s="1001" t="str">
        <f t="shared" si="1057"/>
        <v xml:space="preserve">Cap.5 Pct.1:  Daca Codul CAEN (Col.D) &gt; 0, atunci Nr. mediu de salariati (Col.3) &gt; 0, pentru Rd.(2 la n). </v>
      </c>
      <c r="AA4592" s="2205">
        <f t="shared" si="1049"/>
        <v>1</v>
      </c>
      <c r="AB4592" s="3036">
        <v>178</v>
      </c>
    </row>
    <row r="4593" spans="1:28" x14ac:dyDescent="0.25">
      <c r="A4593" s="1708">
        <f t="shared" ca="1" si="1050"/>
        <v>0</v>
      </c>
      <c r="B4593" s="1708">
        <f t="shared" si="1051"/>
        <v>10178157</v>
      </c>
      <c r="C4593" s="994">
        <v>178</v>
      </c>
      <c r="D4593" s="1796" t="s">
        <v>447</v>
      </c>
      <c r="E4593" s="994">
        <v>157</v>
      </c>
      <c r="F4593" s="995" t="s">
        <v>3974</v>
      </c>
      <c r="G4593" s="994"/>
      <c r="H4593" s="996" t="s">
        <v>346</v>
      </c>
      <c r="I4593" s="1091" t="str">
        <f t="shared" si="1052"/>
        <v>Cap.5 Pct.1 Rd.157 col.D</v>
      </c>
      <c r="J4593" s="996"/>
      <c r="K4593" s="999" t="str">
        <f t="shared" si="1053"/>
        <v>Cap.5 Pct.1 Rd.157 col.3</v>
      </c>
      <c r="L4593" s="1000">
        <f t="shared" si="1054"/>
        <v>0</v>
      </c>
      <c r="M4593" s="1000">
        <f t="shared" si="1055"/>
        <v>0</v>
      </c>
      <c r="N4593" s="1724">
        <f t="shared" si="1056"/>
        <v>0</v>
      </c>
      <c r="O4593" s="1000"/>
      <c r="P4593" s="1000"/>
      <c r="Q4593" s="1000"/>
      <c r="R4593" s="1000"/>
      <c r="S4593" s="1000"/>
      <c r="T4593" s="1000"/>
      <c r="U4593" s="1000"/>
      <c r="V4593" s="1000"/>
      <c r="W4593" s="1000"/>
      <c r="X4593" s="1000"/>
      <c r="Y4593" s="1001"/>
      <c r="Z4593" s="1001" t="str">
        <f t="shared" si="1057"/>
        <v xml:space="preserve">Cap.5 Pct.1:  Daca Codul CAEN (Col.D) &gt; 0, atunci Nr. mediu de salariati (Col.3) &gt; 0, pentru Rd.(2 la n). </v>
      </c>
      <c r="AA4593" s="2205">
        <f t="shared" si="1049"/>
        <v>1</v>
      </c>
      <c r="AB4593" s="3036">
        <v>178</v>
      </c>
    </row>
    <row r="4594" spans="1:28" x14ac:dyDescent="0.25">
      <c r="A4594" s="1708">
        <f t="shared" ca="1" si="1050"/>
        <v>0</v>
      </c>
      <c r="B4594" s="1708">
        <f t="shared" si="1051"/>
        <v>10178158</v>
      </c>
      <c r="C4594" s="994">
        <v>178</v>
      </c>
      <c r="D4594" s="1796" t="s">
        <v>447</v>
      </c>
      <c r="E4594" s="994">
        <v>158</v>
      </c>
      <c r="F4594" s="995" t="s">
        <v>3974</v>
      </c>
      <c r="G4594" s="994"/>
      <c r="H4594" s="996" t="s">
        <v>346</v>
      </c>
      <c r="I4594" s="1091" t="str">
        <f t="shared" si="1052"/>
        <v>Cap.5 Pct.1 Rd.158 col.D</v>
      </c>
      <c r="J4594" s="996"/>
      <c r="K4594" s="999" t="str">
        <f t="shared" si="1053"/>
        <v>Cap.5 Pct.1 Rd.158 col.3</v>
      </c>
      <c r="L4594" s="1000">
        <f t="shared" si="1054"/>
        <v>0</v>
      </c>
      <c r="M4594" s="1000">
        <f t="shared" si="1055"/>
        <v>0</v>
      </c>
      <c r="N4594" s="1724">
        <f t="shared" si="1056"/>
        <v>0</v>
      </c>
      <c r="O4594" s="1000"/>
      <c r="P4594" s="1000"/>
      <c r="Q4594" s="1000"/>
      <c r="R4594" s="1000"/>
      <c r="S4594" s="1000"/>
      <c r="T4594" s="1000"/>
      <c r="U4594" s="1000"/>
      <c r="V4594" s="1000"/>
      <c r="W4594" s="1000"/>
      <c r="X4594" s="1000"/>
      <c r="Y4594" s="1001"/>
      <c r="Z4594" s="1001" t="str">
        <f t="shared" si="1057"/>
        <v xml:space="preserve">Cap.5 Pct.1:  Daca Codul CAEN (Col.D) &gt; 0, atunci Nr. mediu de salariati (Col.3) &gt; 0, pentru Rd.(2 la n). </v>
      </c>
      <c r="AA4594" s="2205">
        <f t="shared" si="1049"/>
        <v>1</v>
      </c>
      <c r="AB4594" s="3036">
        <v>178</v>
      </c>
    </row>
    <row r="4595" spans="1:28" x14ac:dyDescent="0.25">
      <c r="A4595" s="1708">
        <f t="shared" ca="1" si="1050"/>
        <v>0</v>
      </c>
      <c r="B4595" s="1708">
        <f t="shared" si="1051"/>
        <v>10178159</v>
      </c>
      <c r="C4595" s="994">
        <v>178</v>
      </c>
      <c r="D4595" s="1796" t="s">
        <v>447</v>
      </c>
      <c r="E4595" s="994">
        <v>159</v>
      </c>
      <c r="F4595" s="995" t="s">
        <v>3974</v>
      </c>
      <c r="G4595" s="994"/>
      <c r="H4595" s="996" t="s">
        <v>346</v>
      </c>
      <c r="I4595" s="1091" t="str">
        <f t="shared" si="1052"/>
        <v>Cap.5 Pct.1 Rd.159 col.D</v>
      </c>
      <c r="J4595" s="996"/>
      <c r="K4595" s="999" t="str">
        <f t="shared" si="1053"/>
        <v>Cap.5 Pct.1 Rd.159 col.3</v>
      </c>
      <c r="L4595" s="1000">
        <f t="shared" si="1054"/>
        <v>0</v>
      </c>
      <c r="M4595" s="1000">
        <f t="shared" si="1055"/>
        <v>0</v>
      </c>
      <c r="N4595" s="1724">
        <f t="shared" si="1056"/>
        <v>0</v>
      </c>
      <c r="O4595" s="1000"/>
      <c r="P4595" s="1000"/>
      <c r="Q4595" s="1000"/>
      <c r="R4595" s="1000"/>
      <c r="S4595" s="1000"/>
      <c r="T4595" s="1000"/>
      <c r="U4595" s="1000"/>
      <c r="V4595" s="1000"/>
      <c r="W4595" s="1000"/>
      <c r="X4595" s="1000"/>
      <c r="Y4595" s="1001"/>
      <c r="Z4595" s="1001" t="str">
        <f t="shared" si="1057"/>
        <v xml:space="preserve">Cap.5 Pct.1:  Daca Codul CAEN (Col.D) &gt; 0, atunci Nr. mediu de salariati (Col.3) &gt; 0, pentru Rd.(2 la n). </v>
      </c>
      <c r="AA4595" s="2205">
        <f t="shared" si="1049"/>
        <v>1</v>
      </c>
      <c r="AB4595" s="3036">
        <v>178</v>
      </c>
    </row>
    <row r="4596" spans="1:28" x14ac:dyDescent="0.25">
      <c r="A4596" s="1708">
        <f t="shared" ca="1" si="1050"/>
        <v>0</v>
      </c>
      <c r="B4596" s="1708">
        <f t="shared" si="1051"/>
        <v>10178160</v>
      </c>
      <c r="C4596" s="994">
        <v>178</v>
      </c>
      <c r="D4596" s="1796" t="s">
        <v>447</v>
      </c>
      <c r="E4596" s="994">
        <v>160</v>
      </c>
      <c r="F4596" s="995" t="s">
        <v>3974</v>
      </c>
      <c r="G4596" s="994"/>
      <c r="H4596" s="996" t="s">
        <v>346</v>
      </c>
      <c r="I4596" s="1091" t="str">
        <f t="shared" si="1052"/>
        <v>Cap.5 Pct.1 Rd.160 col.D</v>
      </c>
      <c r="J4596" s="996"/>
      <c r="K4596" s="999" t="str">
        <f t="shared" si="1053"/>
        <v>Cap.5 Pct.1 Rd.160 col.3</v>
      </c>
      <c r="L4596" s="1000">
        <f t="shared" si="1054"/>
        <v>0</v>
      </c>
      <c r="M4596" s="1000">
        <f t="shared" si="1055"/>
        <v>0</v>
      </c>
      <c r="N4596" s="1724">
        <f t="shared" si="1056"/>
        <v>0</v>
      </c>
      <c r="O4596" s="1000"/>
      <c r="P4596" s="1000"/>
      <c r="Q4596" s="1000"/>
      <c r="R4596" s="1000"/>
      <c r="S4596" s="1000"/>
      <c r="T4596" s="1000"/>
      <c r="U4596" s="1000"/>
      <c r="V4596" s="1000"/>
      <c r="W4596" s="1000"/>
      <c r="X4596" s="1000"/>
      <c r="Y4596" s="1001"/>
      <c r="Z4596" s="1001" t="str">
        <f t="shared" si="1057"/>
        <v xml:space="preserve">Cap.5 Pct.1:  Daca Codul CAEN (Col.D) &gt; 0, atunci Nr. mediu de salariati (Col.3) &gt; 0, pentru Rd.(2 la n). </v>
      </c>
      <c r="AA4596" s="2205">
        <f t="shared" si="1049"/>
        <v>1</v>
      </c>
      <c r="AB4596" s="3036">
        <v>178</v>
      </c>
    </row>
    <row r="4597" spans="1:28" x14ac:dyDescent="0.25">
      <c r="A4597" s="1708">
        <f t="shared" ca="1" si="1050"/>
        <v>0</v>
      </c>
      <c r="B4597" s="1708">
        <f t="shared" si="1051"/>
        <v>10178161</v>
      </c>
      <c r="C4597" s="994">
        <v>178</v>
      </c>
      <c r="D4597" s="1796" t="s">
        <v>447</v>
      </c>
      <c r="E4597" s="994">
        <v>161</v>
      </c>
      <c r="F4597" s="995" t="s">
        <v>3974</v>
      </c>
      <c r="G4597" s="994"/>
      <c r="H4597" s="996" t="s">
        <v>346</v>
      </c>
      <c r="I4597" s="1091" t="str">
        <f t="shared" si="1052"/>
        <v>Cap.5 Pct.1 Rd.161 col.D</v>
      </c>
      <c r="J4597" s="996"/>
      <c r="K4597" s="999" t="str">
        <f t="shared" si="1053"/>
        <v>Cap.5 Pct.1 Rd.161 col.3</v>
      </c>
      <c r="L4597" s="1000">
        <f t="shared" si="1054"/>
        <v>0</v>
      </c>
      <c r="M4597" s="1000">
        <f t="shared" si="1055"/>
        <v>0</v>
      </c>
      <c r="N4597" s="1724">
        <f t="shared" si="1056"/>
        <v>0</v>
      </c>
      <c r="O4597" s="1000"/>
      <c r="P4597" s="1000"/>
      <c r="Q4597" s="1000"/>
      <c r="R4597" s="1000"/>
      <c r="S4597" s="1000"/>
      <c r="T4597" s="1000"/>
      <c r="U4597" s="1000"/>
      <c r="V4597" s="1000"/>
      <c r="W4597" s="1000"/>
      <c r="X4597" s="1000"/>
      <c r="Y4597" s="1001"/>
      <c r="Z4597" s="1001" t="str">
        <f t="shared" si="1057"/>
        <v xml:space="preserve">Cap.5 Pct.1:  Daca Codul CAEN (Col.D) &gt; 0, atunci Nr. mediu de salariati (Col.3) &gt; 0, pentru Rd.(2 la n). </v>
      </c>
      <c r="AA4597" s="2205">
        <f t="shared" si="1049"/>
        <v>1</v>
      </c>
      <c r="AB4597" s="3036">
        <v>178</v>
      </c>
    </row>
    <row r="4598" spans="1:28" x14ac:dyDescent="0.25">
      <c r="A4598" s="1708">
        <f t="shared" ca="1" si="1050"/>
        <v>0</v>
      </c>
      <c r="B4598" s="1708">
        <f t="shared" si="1051"/>
        <v>10178162</v>
      </c>
      <c r="C4598" s="994">
        <v>178</v>
      </c>
      <c r="D4598" s="1796" t="s">
        <v>447</v>
      </c>
      <c r="E4598" s="994">
        <v>162</v>
      </c>
      <c r="F4598" s="995" t="s">
        <v>3974</v>
      </c>
      <c r="G4598" s="994"/>
      <c r="H4598" s="996" t="s">
        <v>346</v>
      </c>
      <c r="I4598" s="1091" t="str">
        <f t="shared" si="1052"/>
        <v>Cap.5 Pct.1 Rd.162 col.D</v>
      </c>
      <c r="J4598" s="996"/>
      <c r="K4598" s="999" t="str">
        <f t="shared" si="1053"/>
        <v>Cap.5 Pct.1 Rd.162 col.3</v>
      </c>
      <c r="L4598" s="1000">
        <f t="shared" si="1054"/>
        <v>0</v>
      </c>
      <c r="M4598" s="1000">
        <f t="shared" si="1055"/>
        <v>0</v>
      </c>
      <c r="N4598" s="1724">
        <f t="shared" si="1056"/>
        <v>0</v>
      </c>
      <c r="O4598" s="1000"/>
      <c r="P4598" s="1000"/>
      <c r="Q4598" s="1000"/>
      <c r="R4598" s="1000"/>
      <c r="S4598" s="1000"/>
      <c r="T4598" s="1000"/>
      <c r="U4598" s="1000"/>
      <c r="V4598" s="1000"/>
      <c r="W4598" s="1000"/>
      <c r="X4598" s="1000"/>
      <c r="Y4598" s="1001"/>
      <c r="Z4598" s="1001" t="str">
        <f t="shared" si="1057"/>
        <v xml:space="preserve">Cap.5 Pct.1:  Daca Codul CAEN (Col.D) &gt; 0, atunci Nr. mediu de salariati (Col.3) &gt; 0, pentru Rd.(2 la n). </v>
      </c>
      <c r="AA4598" s="2205">
        <f t="shared" si="1049"/>
        <v>1</v>
      </c>
      <c r="AB4598" s="3036">
        <v>178</v>
      </c>
    </row>
    <row r="4599" spans="1:28" x14ac:dyDescent="0.25">
      <c r="A4599" s="1708">
        <f t="shared" ca="1" si="1050"/>
        <v>0</v>
      </c>
      <c r="B4599" s="1708">
        <f t="shared" si="1051"/>
        <v>10178163</v>
      </c>
      <c r="C4599" s="994">
        <v>178</v>
      </c>
      <c r="D4599" s="1796" t="s">
        <v>447</v>
      </c>
      <c r="E4599" s="994">
        <v>163</v>
      </c>
      <c r="F4599" s="995" t="s">
        <v>3974</v>
      </c>
      <c r="G4599" s="994"/>
      <c r="H4599" s="996" t="s">
        <v>346</v>
      </c>
      <c r="I4599" s="1091" t="str">
        <f t="shared" si="1052"/>
        <v>Cap.5 Pct.1 Rd.163 col.D</v>
      </c>
      <c r="J4599" s="996"/>
      <c r="K4599" s="999" t="str">
        <f t="shared" si="1053"/>
        <v>Cap.5 Pct.1 Rd.163 col.3</v>
      </c>
      <c r="L4599" s="1000">
        <f t="shared" si="1054"/>
        <v>0</v>
      </c>
      <c r="M4599" s="1000">
        <f t="shared" si="1055"/>
        <v>0</v>
      </c>
      <c r="N4599" s="1724">
        <f t="shared" si="1056"/>
        <v>0</v>
      </c>
      <c r="O4599" s="1000"/>
      <c r="P4599" s="1000"/>
      <c r="Q4599" s="1000"/>
      <c r="R4599" s="1000"/>
      <c r="S4599" s="1000"/>
      <c r="T4599" s="1000"/>
      <c r="U4599" s="1000"/>
      <c r="V4599" s="1000"/>
      <c r="W4599" s="1000"/>
      <c r="X4599" s="1000"/>
      <c r="Y4599" s="1001"/>
      <c r="Z4599" s="1001" t="str">
        <f t="shared" si="1057"/>
        <v xml:space="preserve">Cap.5 Pct.1:  Daca Codul CAEN (Col.D) &gt; 0, atunci Nr. mediu de salariati (Col.3) &gt; 0, pentru Rd.(2 la n). </v>
      </c>
      <c r="AA4599" s="2205">
        <f t="shared" si="1049"/>
        <v>1</v>
      </c>
      <c r="AB4599" s="3036">
        <v>178</v>
      </c>
    </row>
    <row r="4600" spans="1:28" x14ac:dyDescent="0.25">
      <c r="A4600" s="1708">
        <f t="shared" ca="1" si="1050"/>
        <v>0</v>
      </c>
      <c r="B4600" s="1708">
        <f t="shared" si="1051"/>
        <v>10178164</v>
      </c>
      <c r="C4600" s="994">
        <v>178</v>
      </c>
      <c r="D4600" s="1796" t="s">
        <v>447</v>
      </c>
      <c r="E4600" s="994">
        <v>164</v>
      </c>
      <c r="F4600" s="995" t="s">
        <v>3974</v>
      </c>
      <c r="G4600" s="994"/>
      <c r="H4600" s="996" t="s">
        <v>346</v>
      </c>
      <c r="I4600" s="1091" t="str">
        <f t="shared" si="1052"/>
        <v>Cap.5 Pct.1 Rd.164 col.D</v>
      </c>
      <c r="J4600" s="996"/>
      <c r="K4600" s="999" t="str">
        <f t="shared" si="1053"/>
        <v>Cap.5 Pct.1 Rd.164 col.3</v>
      </c>
      <c r="L4600" s="1000">
        <f t="shared" si="1054"/>
        <v>0</v>
      </c>
      <c r="M4600" s="1000">
        <f t="shared" si="1055"/>
        <v>0</v>
      </c>
      <c r="N4600" s="1724">
        <f t="shared" si="1056"/>
        <v>0</v>
      </c>
      <c r="O4600" s="1000"/>
      <c r="P4600" s="1000"/>
      <c r="Q4600" s="1000"/>
      <c r="R4600" s="1000"/>
      <c r="S4600" s="1000"/>
      <c r="T4600" s="1000"/>
      <c r="U4600" s="1000"/>
      <c r="V4600" s="1000"/>
      <c r="W4600" s="1000"/>
      <c r="X4600" s="1000"/>
      <c r="Y4600" s="1001"/>
      <c r="Z4600" s="1001" t="str">
        <f t="shared" si="1057"/>
        <v xml:space="preserve">Cap.5 Pct.1:  Daca Codul CAEN (Col.D) &gt; 0, atunci Nr. mediu de salariati (Col.3) &gt; 0, pentru Rd.(2 la n). </v>
      </c>
      <c r="AA4600" s="2205">
        <f t="shared" si="1049"/>
        <v>1</v>
      </c>
      <c r="AB4600" s="3036">
        <v>178</v>
      </c>
    </row>
    <row r="4601" spans="1:28" x14ac:dyDescent="0.25">
      <c r="A4601" s="1708">
        <f t="shared" ca="1" si="1050"/>
        <v>0</v>
      </c>
      <c r="B4601" s="1708">
        <f t="shared" si="1051"/>
        <v>10178165</v>
      </c>
      <c r="C4601" s="994">
        <v>178</v>
      </c>
      <c r="D4601" s="1796" t="s">
        <v>447</v>
      </c>
      <c r="E4601" s="994">
        <v>165</v>
      </c>
      <c r="F4601" s="995" t="s">
        <v>3974</v>
      </c>
      <c r="G4601" s="994"/>
      <c r="H4601" s="996" t="s">
        <v>346</v>
      </c>
      <c r="I4601" s="1091" t="str">
        <f t="shared" si="1052"/>
        <v>Cap.5 Pct.1 Rd.165 col.D</v>
      </c>
      <c r="J4601" s="996"/>
      <c r="K4601" s="999" t="str">
        <f t="shared" si="1053"/>
        <v>Cap.5 Pct.1 Rd.165 col.3</v>
      </c>
      <c r="L4601" s="1000">
        <f t="shared" si="1054"/>
        <v>0</v>
      </c>
      <c r="M4601" s="1000">
        <f t="shared" si="1055"/>
        <v>0</v>
      </c>
      <c r="N4601" s="1724">
        <f t="shared" si="1056"/>
        <v>0</v>
      </c>
      <c r="O4601" s="1000"/>
      <c r="P4601" s="1000"/>
      <c r="Q4601" s="1000"/>
      <c r="R4601" s="1000"/>
      <c r="S4601" s="1000"/>
      <c r="T4601" s="1000"/>
      <c r="U4601" s="1000"/>
      <c r="V4601" s="1000"/>
      <c r="W4601" s="1000"/>
      <c r="X4601" s="1000"/>
      <c r="Y4601" s="1001"/>
      <c r="Z4601" s="1001" t="str">
        <f t="shared" si="1057"/>
        <v xml:space="preserve">Cap.5 Pct.1:  Daca Codul CAEN (Col.D) &gt; 0, atunci Nr. mediu de salariati (Col.3) &gt; 0, pentru Rd.(2 la n). </v>
      </c>
      <c r="AA4601" s="2205">
        <f t="shared" si="1049"/>
        <v>1</v>
      </c>
      <c r="AB4601" s="3036">
        <v>178</v>
      </c>
    </row>
    <row r="4602" spans="1:28" x14ac:dyDescent="0.25">
      <c r="A4602" s="1708">
        <f t="shared" ca="1" si="1050"/>
        <v>0</v>
      </c>
      <c r="B4602" s="1708">
        <f t="shared" si="1051"/>
        <v>10178166</v>
      </c>
      <c r="C4602" s="994">
        <v>178</v>
      </c>
      <c r="D4602" s="1796" t="s">
        <v>447</v>
      </c>
      <c r="E4602" s="994">
        <v>166</v>
      </c>
      <c r="F4602" s="995" t="s">
        <v>3974</v>
      </c>
      <c r="G4602" s="994"/>
      <c r="H4602" s="996" t="s">
        <v>346</v>
      </c>
      <c r="I4602" s="1091" t="str">
        <f t="shared" si="1052"/>
        <v>Cap.5 Pct.1 Rd.166 col.D</v>
      </c>
      <c r="J4602" s="996"/>
      <c r="K4602" s="999" t="str">
        <f t="shared" si="1053"/>
        <v>Cap.5 Pct.1 Rd.166 col.3</v>
      </c>
      <c r="L4602" s="1000">
        <f t="shared" si="1054"/>
        <v>0</v>
      </c>
      <c r="M4602" s="1000">
        <f t="shared" si="1055"/>
        <v>0</v>
      </c>
      <c r="N4602" s="1724">
        <f t="shared" si="1056"/>
        <v>0</v>
      </c>
      <c r="O4602" s="1000"/>
      <c r="P4602" s="1000"/>
      <c r="Q4602" s="1000"/>
      <c r="R4602" s="1000"/>
      <c r="S4602" s="1000"/>
      <c r="T4602" s="1000"/>
      <c r="U4602" s="1000"/>
      <c r="V4602" s="1000"/>
      <c r="W4602" s="1000"/>
      <c r="X4602" s="1000"/>
      <c r="Y4602" s="1001"/>
      <c r="Z4602" s="1001" t="str">
        <f t="shared" si="1057"/>
        <v xml:space="preserve">Cap.5 Pct.1:  Daca Codul CAEN (Col.D) &gt; 0, atunci Nr. mediu de salariati (Col.3) &gt; 0, pentru Rd.(2 la n). </v>
      </c>
      <c r="AA4602" s="2205">
        <f t="shared" si="1049"/>
        <v>1</v>
      </c>
      <c r="AB4602" s="3036">
        <v>178</v>
      </c>
    </row>
    <row r="4603" spans="1:28" x14ac:dyDescent="0.25">
      <c r="A4603" s="1708">
        <f t="shared" ca="1" si="1050"/>
        <v>0</v>
      </c>
      <c r="B4603" s="1708">
        <f t="shared" si="1051"/>
        <v>10178167</v>
      </c>
      <c r="C4603" s="994">
        <v>178</v>
      </c>
      <c r="D4603" s="1796" t="s">
        <v>447</v>
      </c>
      <c r="E4603" s="994">
        <v>167</v>
      </c>
      <c r="F4603" s="995" t="s">
        <v>3974</v>
      </c>
      <c r="G4603" s="994"/>
      <c r="H4603" s="996" t="s">
        <v>346</v>
      </c>
      <c r="I4603" s="1091" t="str">
        <f t="shared" si="1052"/>
        <v>Cap.5 Pct.1 Rd.167 col.D</v>
      </c>
      <c r="J4603" s="996"/>
      <c r="K4603" s="999" t="str">
        <f t="shared" si="1053"/>
        <v>Cap.5 Pct.1 Rd.167 col.3</v>
      </c>
      <c r="L4603" s="1000">
        <f t="shared" si="1054"/>
        <v>0</v>
      </c>
      <c r="M4603" s="1000">
        <f t="shared" si="1055"/>
        <v>0</v>
      </c>
      <c r="N4603" s="1724">
        <f t="shared" si="1056"/>
        <v>0</v>
      </c>
      <c r="O4603" s="1000"/>
      <c r="P4603" s="1000"/>
      <c r="Q4603" s="1000"/>
      <c r="R4603" s="1000"/>
      <c r="S4603" s="1000"/>
      <c r="T4603" s="1000"/>
      <c r="U4603" s="1000"/>
      <c r="V4603" s="1000"/>
      <c r="W4603" s="1000"/>
      <c r="X4603" s="1000"/>
      <c r="Y4603" s="1001"/>
      <c r="Z4603" s="1001" t="str">
        <f t="shared" si="1057"/>
        <v xml:space="preserve">Cap.5 Pct.1:  Daca Codul CAEN (Col.D) &gt; 0, atunci Nr. mediu de salariati (Col.3) &gt; 0, pentru Rd.(2 la n). </v>
      </c>
      <c r="AA4603" s="2205">
        <f t="shared" ref="AA4603:AA4666" si="1058">COUNTIF(B:B,B4603)</f>
        <v>1</v>
      </c>
      <c r="AB4603" s="3036">
        <v>178</v>
      </c>
    </row>
    <row r="4604" spans="1:28" x14ac:dyDescent="0.25">
      <c r="A4604" s="1708">
        <f t="shared" ca="1" si="1050"/>
        <v>0</v>
      </c>
      <c r="B4604" s="1708">
        <f t="shared" si="1051"/>
        <v>10178168</v>
      </c>
      <c r="C4604" s="994">
        <v>178</v>
      </c>
      <c r="D4604" s="1796" t="s">
        <v>447</v>
      </c>
      <c r="E4604" s="994">
        <v>168</v>
      </c>
      <c r="F4604" s="995" t="s">
        <v>3974</v>
      </c>
      <c r="G4604" s="994"/>
      <c r="H4604" s="996" t="s">
        <v>346</v>
      </c>
      <c r="I4604" s="1091" t="str">
        <f t="shared" si="1052"/>
        <v>Cap.5 Pct.1 Rd.168 col.D</v>
      </c>
      <c r="J4604" s="996"/>
      <c r="K4604" s="999" t="str">
        <f t="shared" si="1053"/>
        <v>Cap.5 Pct.1 Rd.168 col.3</v>
      </c>
      <c r="L4604" s="1000">
        <f t="shared" si="1054"/>
        <v>0</v>
      </c>
      <c r="M4604" s="1000">
        <f t="shared" si="1055"/>
        <v>0</v>
      </c>
      <c r="N4604" s="1724">
        <f t="shared" si="1056"/>
        <v>0</v>
      </c>
      <c r="O4604" s="1000"/>
      <c r="P4604" s="1000"/>
      <c r="Q4604" s="1000"/>
      <c r="R4604" s="1000"/>
      <c r="S4604" s="1000"/>
      <c r="T4604" s="1000"/>
      <c r="U4604" s="1000"/>
      <c r="V4604" s="1000"/>
      <c r="W4604" s="1000"/>
      <c r="X4604" s="1000"/>
      <c r="Y4604" s="1001"/>
      <c r="Z4604" s="1001" t="str">
        <f t="shared" si="1057"/>
        <v xml:space="preserve">Cap.5 Pct.1:  Daca Codul CAEN (Col.D) &gt; 0, atunci Nr. mediu de salariati (Col.3) &gt; 0, pentru Rd.(2 la n). </v>
      </c>
      <c r="AA4604" s="2205">
        <f t="shared" si="1058"/>
        <v>1</v>
      </c>
      <c r="AB4604" s="3036">
        <v>178</v>
      </c>
    </row>
    <row r="4605" spans="1:28" x14ac:dyDescent="0.25">
      <c r="A4605" s="1708">
        <f t="shared" ca="1" si="1050"/>
        <v>0</v>
      </c>
      <c r="B4605" s="1708">
        <f t="shared" si="1051"/>
        <v>10178169</v>
      </c>
      <c r="C4605" s="994">
        <v>178</v>
      </c>
      <c r="D4605" s="1796" t="s">
        <v>447</v>
      </c>
      <c r="E4605" s="994">
        <v>169</v>
      </c>
      <c r="F4605" s="995" t="s">
        <v>3974</v>
      </c>
      <c r="G4605" s="994"/>
      <c r="H4605" s="996" t="s">
        <v>346</v>
      </c>
      <c r="I4605" s="1091" t="str">
        <f t="shared" si="1052"/>
        <v>Cap.5 Pct.1 Rd.169 col.D</v>
      </c>
      <c r="J4605" s="996"/>
      <c r="K4605" s="999" t="str">
        <f t="shared" si="1053"/>
        <v>Cap.5 Pct.1 Rd.169 col.3</v>
      </c>
      <c r="L4605" s="1000">
        <f t="shared" si="1054"/>
        <v>0</v>
      </c>
      <c r="M4605" s="1000">
        <f t="shared" si="1055"/>
        <v>0</v>
      </c>
      <c r="N4605" s="1724">
        <f t="shared" si="1056"/>
        <v>0</v>
      </c>
      <c r="O4605" s="1000"/>
      <c r="P4605" s="1000"/>
      <c r="Q4605" s="1000"/>
      <c r="R4605" s="1000"/>
      <c r="S4605" s="1000"/>
      <c r="T4605" s="1000"/>
      <c r="U4605" s="1000"/>
      <c r="V4605" s="1000"/>
      <c r="W4605" s="1000"/>
      <c r="X4605" s="1000"/>
      <c r="Y4605" s="1001"/>
      <c r="Z4605" s="1001" t="str">
        <f t="shared" si="1057"/>
        <v xml:space="preserve">Cap.5 Pct.1:  Daca Codul CAEN (Col.D) &gt; 0, atunci Nr. mediu de salariati (Col.3) &gt; 0, pentru Rd.(2 la n). </v>
      </c>
      <c r="AA4605" s="2205">
        <f t="shared" si="1058"/>
        <v>1</v>
      </c>
      <c r="AB4605" s="3036">
        <v>178</v>
      </c>
    </row>
    <row r="4606" spans="1:28" x14ac:dyDescent="0.25">
      <c r="A4606" s="1708">
        <f t="shared" ca="1" si="1050"/>
        <v>0</v>
      </c>
      <c r="B4606" s="1708">
        <f t="shared" si="1051"/>
        <v>10178170</v>
      </c>
      <c r="C4606" s="994">
        <v>178</v>
      </c>
      <c r="D4606" s="1796" t="s">
        <v>447</v>
      </c>
      <c r="E4606" s="994">
        <v>170</v>
      </c>
      <c r="F4606" s="995" t="s">
        <v>3974</v>
      </c>
      <c r="G4606" s="994"/>
      <c r="H4606" s="996" t="s">
        <v>346</v>
      </c>
      <c r="I4606" s="1091" t="str">
        <f t="shared" si="1052"/>
        <v>Cap.5 Pct.1 Rd.170 col.D</v>
      </c>
      <c r="J4606" s="996"/>
      <c r="K4606" s="999" t="str">
        <f t="shared" si="1053"/>
        <v>Cap.5 Pct.1 Rd.170 col.3</v>
      </c>
      <c r="L4606" s="1000">
        <f t="shared" si="1054"/>
        <v>0</v>
      </c>
      <c r="M4606" s="1000">
        <f t="shared" si="1055"/>
        <v>0</v>
      </c>
      <c r="N4606" s="1724">
        <f t="shared" si="1056"/>
        <v>0</v>
      </c>
      <c r="O4606" s="1000"/>
      <c r="P4606" s="1000"/>
      <c r="Q4606" s="1000"/>
      <c r="R4606" s="1000"/>
      <c r="S4606" s="1000"/>
      <c r="T4606" s="1000"/>
      <c r="U4606" s="1000"/>
      <c r="V4606" s="1000"/>
      <c r="W4606" s="1000"/>
      <c r="X4606" s="1000"/>
      <c r="Y4606" s="1001"/>
      <c r="Z4606" s="1001" t="str">
        <f t="shared" si="1057"/>
        <v xml:space="preserve">Cap.5 Pct.1:  Daca Codul CAEN (Col.D) &gt; 0, atunci Nr. mediu de salariati (Col.3) &gt; 0, pentru Rd.(2 la n). </v>
      </c>
      <c r="AA4606" s="2205">
        <f t="shared" si="1058"/>
        <v>1</v>
      </c>
      <c r="AB4606" s="3036">
        <v>178</v>
      </c>
    </row>
    <row r="4607" spans="1:28" x14ac:dyDescent="0.25">
      <c r="A4607" s="1708">
        <f t="shared" ca="1" si="1050"/>
        <v>0</v>
      </c>
      <c r="B4607" s="1708">
        <f t="shared" si="1051"/>
        <v>10178171</v>
      </c>
      <c r="C4607" s="994">
        <v>178</v>
      </c>
      <c r="D4607" s="1796" t="s">
        <v>447</v>
      </c>
      <c r="E4607" s="994">
        <v>171</v>
      </c>
      <c r="F4607" s="995" t="s">
        <v>3974</v>
      </c>
      <c r="G4607" s="994"/>
      <c r="H4607" s="996" t="s">
        <v>346</v>
      </c>
      <c r="I4607" s="1091" t="str">
        <f t="shared" si="1052"/>
        <v>Cap.5 Pct.1 Rd.171 col.D</v>
      </c>
      <c r="J4607" s="996"/>
      <c r="K4607" s="999" t="str">
        <f t="shared" si="1053"/>
        <v>Cap.5 Pct.1 Rd.171 col.3</v>
      </c>
      <c r="L4607" s="1000">
        <f t="shared" si="1054"/>
        <v>0</v>
      </c>
      <c r="M4607" s="1000">
        <f t="shared" si="1055"/>
        <v>0</v>
      </c>
      <c r="N4607" s="1724">
        <f t="shared" si="1056"/>
        <v>0</v>
      </c>
      <c r="O4607" s="1000"/>
      <c r="P4607" s="1000"/>
      <c r="Q4607" s="1000"/>
      <c r="R4607" s="1000"/>
      <c r="S4607" s="1000"/>
      <c r="T4607" s="1000"/>
      <c r="U4607" s="1000"/>
      <c r="V4607" s="1000"/>
      <c r="W4607" s="1000"/>
      <c r="X4607" s="1000"/>
      <c r="Y4607" s="1001"/>
      <c r="Z4607" s="1001" t="str">
        <f t="shared" si="1057"/>
        <v xml:space="preserve">Cap.5 Pct.1:  Daca Codul CAEN (Col.D) &gt; 0, atunci Nr. mediu de salariati (Col.3) &gt; 0, pentru Rd.(2 la n). </v>
      </c>
      <c r="AA4607" s="2205">
        <f t="shared" si="1058"/>
        <v>1</v>
      </c>
      <c r="AB4607" s="3036">
        <v>178</v>
      </c>
    </row>
    <row r="4608" spans="1:28" x14ac:dyDescent="0.25">
      <c r="A4608" s="1708">
        <f t="shared" ca="1" si="1050"/>
        <v>0</v>
      </c>
      <c r="B4608" s="1708">
        <f t="shared" si="1051"/>
        <v>10178172</v>
      </c>
      <c r="C4608" s="994">
        <v>178</v>
      </c>
      <c r="D4608" s="1796" t="s">
        <v>447</v>
      </c>
      <c r="E4608" s="994">
        <v>172</v>
      </c>
      <c r="F4608" s="995" t="s">
        <v>3974</v>
      </c>
      <c r="G4608" s="994"/>
      <c r="H4608" s="996" t="s">
        <v>346</v>
      </c>
      <c r="I4608" s="1091" t="str">
        <f t="shared" si="1052"/>
        <v>Cap.5 Pct.1 Rd.172 col.D</v>
      </c>
      <c r="J4608" s="996"/>
      <c r="K4608" s="999" t="str">
        <f t="shared" si="1053"/>
        <v>Cap.5 Pct.1 Rd.172 col.3</v>
      </c>
      <c r="L4608" s="1000">
        <f t="shared" si="1054"/>
        <v>0</v>
      </c>
      <c r="M4608" s="1000">
        <f t="shared" si="1055"/>
        <v>0</v>
      </c>
      <c r="N4608" s="1724">
        <f t="shared" si="1056"/>
        <v>0</v>
      </c>
      <c r="O4608" s="1000"/>
      <c r="P4608" s="1000"/>
      <c r="Q4608" s="1000"/>
      <c r="R4608" s="1000"/>
      <c r="S4608" s="1000"/>
      <c r="T4608" s="1000"/>
      <c r="U4608" s="1000"/>
      <c r="V4608" s="1000"/>
      <c r="W4608" s="1000"/>
      <c r="X4608" s="1000"/>
      <c r="Y4608" s="1001"/>
      <c r="Z4608" s="1001" t="str">
        <f t="shared" si="1057"/>
        <v xml:space="preserve">Cap.5 Pct.1:  Daca Codul CAEN (Col.D) &gt; 0, atunci Nr. mediu de salariati (Col.3) &gt; 0, pentru Rd.(2 la n). </v>
      </c>
      <c r="AA4608" s="2205">
        <f t="shared" si="1058"/>
        <v>1</v>
      </c>
      <c r="AB4608" s="3036">
        <v>178</v>
      </c>
    </row>
    <row r="4609" spans="1:28" x14ac:dyDescent="0.25">
      <c r="A4609" s="1708">
        <f t="shared" ref="A4609:A4672" ca="1" si="1059">IF(D4609="DA",IF(ISERROR(N4609),A4608+1,IF(N4609=1,A4608+1,A4608)),A4608)</f>
        <v>0</v>
      </c>
      <c r="B4609" s="1708">
        <f t="shared" si="1051"/>
        <v>10178173</v>
      </c>
      <c r="C4609" s="994">
        <v>178</v>
      </c>
      <c r="D4609" s="1796" t="s">
        <v>447</v>
      </c>
      <c r="E4609" s="994">
        <v>173</v>
      </c>
      <c r="F4609" s="995" t="s">
        <v>3974</v>
      </c>
      <c r="G4609" s="994"/>
      <c r="H4609" s="996" t="s">
        <v>346</v>
      </c>
      <c r="I4609" s="1091" t="str">
        <f t="shared" si="1052"/>
        <v>Cap.5 Pct.1 Rd.173 col.D</v>
      </c>
      <c r="J4609" s="996"/>
      <c r="K4609" s="999" t="str">
        <f t="shared" si="1053"/>
        <v>Cap.5 Pct.1 Rd.173 col.3</v>
      </c>
      <c r="L4609" s="1000">
        <f t="shared" si="1054"/>
        <v>0</v>
      </c>
      <c r="M4609" s="1000">
        <f t="shared" si="1055"/>
        <v>0</v>
      </c>
      <c r="N4609" s="1724">
        <f t="shared" si="1056"/>
        <v>0</v>
      </c>
      <c r="O4609" s="1000"/>
      <c r="P4609" s="1000"/>
      <c r="Q4609" s="1000"/>
      <c r="R4609" s="1000"/>
      <c r="S4609" s="1000"/>
      <c r="T4609" s="1000"/>
      <c r="U4609" s="1000"/>
      <c r="V4609" s="1000"/>
      <c r="W4609" s="1000"/>
      <c r="X4609" s="1000"/>
      <c r="Y4609" s="1001"/>
      <c r="Z4609" s="1001" t="str">
        <f t="shared" si="1057"/>
        <v xml:space="preserve">Cap.5 Pct.1:  Daca Codul CAEN (Col.D) &gt; 0, atunci Nr. mediu de salariati (Col.3) &gt; 0, pentru Rd.(2 la n). </v>
      </c>
      <c r="AA4609" s="2205">
        <f t="shared" si="1058"/>
        <v>1</v>
      </c>
      <c r="AB4609" s="3036">
        <v>178</v>
      </c>
    </row>
    <row r="4610" spans="1:28" x14ac:dyDescent="0.25">
      <c r="A4610" s="1708">
        <f t="shared" ca="1" si="1059"/>
        <v>0</v>
      </c>
      <c r="B4610" s="1708">
        <f t="shared" si="1051"/>
        <v>10178174</v>
      </c>
      <c r="C4610" s="994">
        <v>178</v>
      </c>
      <c r="D4610" s="1796" t="s">
        <v>447</v>
      </c>
      <c r="E4610" s="994">
        <v>174</v>
      </c>
      <c r="F4610" s="995" t="s">
        <v>3974</v>
      </c>
      <c r="G4610" s="994"/>
      <c r="H4610" s="996" t="s">
        <v>346</v>
      </c>
      <c r="I4610" s="1091" t="str">
        <f t="shared" si="1052"/>
        <v>Cap.5 Pct.1 Rd.174 col.D</v>
      </c>
      <c r="J4610" s="996"/>
      <c r="K4610" s="999" t="str">
        <f t="shared" si="1053"/>
        <v>Cap.5 Pct.1 Rd.174 col.3</v>
      </c>
      <c r="L4610" s="1000">
        <f t="shared" si="1054"/>
        <v>0</v>
      </c>
      <c r="M4610" s="1000">
        <f t="shared" si="1055"/>
        <v>0</v>
      </c>
      <c r="N4610" s="1724">
        <f t="shared" si="1056"/>
        <v>0</v>
      </c>
      <c r="O4610" s="1000"/>
      <c r="P4610" s="1000"/>
      <c r="Q4610" s="1000"/>
      <c r="R4610" s="1000"/>
      <c r="S4610" s="1000"/>
      <c r="T4610" s="1000"/>
      <c r="U4610" s="1000"/>
      <c r="V4610" s="1000"/>
      <c r="W4610" s="1000"/>
      <c r="X4610" s="1000"/>
      <c r="Y4610" s="1001"/>
      <c r="Z4610" s="1001" t="str">
        <f t="shared" si="1057"/>
        <v xml:space="preserve">Cap.5 Pct.1:  Daca Codul CAEN (Col.D) &gt; 0, atunci Nr. mediu de salariati (Col.3) &gt; 0, pentru Rd.(2 la n). </v>
      </c>
      <c r="AA4610" s="2205">
        <f t="shared" si="1058"/>
        <v>1</v>
      </c>
      <c r="AB4610" s="3036">
        <v>178</v>
      </c>
    </row>
    <row r="4611" spans="1:28" x14ac:dyDescent="0.25">
      <c r="A4611" s="1708">
        <f t="shared" ca="1" si="1059"/>
        <v>0</v>
      </c>
      <c r="B4611" s="1708">
        <f t="shared" si="1051"/>
        <v>10178175</v>
      </c>
      <c r="C4611" s="994">
        <v>178</v>
      </c>
      <c r="D4611" s="1796" t="s">
        <v>447</v>
      </c>
      <c r="E4611" s="994">
        <v>175</v>
      </c>
      <c r="F4611" s="995" t="s">
        <v>3974</v>
      </c>
      <c r="G4611" s="994"/>
      <c r="H4611" s="996" t="s">
        <v>346</v>
      </c>
      <c r="I4611" s="1091" t="str">
        <f t="shared" si="1052"/>
        <v>Cap.5 Pct.1 Rd.175 col.D</v>
      </c>
      <c r="J4611" s="996"/>
      <c r="K4611" s="999" t="str">
        <f t="shared" si="1053"/>
        <v>Cap.5 Pct.1 Rd.175 col.3</v>
      </c>
      <c r="L4611" s="1000">
        <f t="shared" si="1054"/>
        <v>0</v>
      </c>
      <c r="M4611" s="1000">
        <f t="shared" si="1055"/>
        <v>0</v>
      </c>
      <c r="N4611" s="1724">
        <f t="shared" si="1056"/>
        <v>0</v>
      </c>
      <c r="O4611" s="1000"/>
      <c r="P4611" s="1000"/>
      <c r="Q4611" s="1000"/>
      <c r="R4611" s="1000"/>
      <c r="S4611" s="1000"/>
      <c r="T4611" s="1000"/>
      <c r="U4611" s="1000"/>
      <c r="V4611" s="1000"/>
      <c r="W4611" s="1000"/>
      <c r="X4611" s="1000"/>
      <c r="Y4611" s="1001"/>
      <c r="Z4611" s="1001" t="str">
        <f t="shared" si="1057"/>
        <v xml:space="preserve">Cap.5 Pct.1:  Daca Codul CAEN (Col.D) &gt; 0, atunci Nr. mediu de salariati (Col.3) &gt; 0, pentru Rd.(2 la n). </v>
      </c>
      <c r="AA4611" s="2205">
        <f t="shared" si="1058"/>
        <v>1</v>
      </c>
      <c r="AB4611" s="3036">
        <v>178</v>
      </c>
    </row>
    <row r="4612" spans="1:28" x14ac:dyDescent="0.25">
      <c r="A4612" s="1708">
        <f t="shared" ca="1" si="1059"/>
        <v>0</v>
      </c>
      <c r="B4612" s="1708">
        <f t="shared" si="1051"/>
        <v>10178176</v>
      </c>
      <c r="C4612" s="994">
        <v>178</v>
      </c>
      <c r="D4612" s="1796" t="s">
        <v>447</v>
      </c>
      <c r="E4612" s="994">
        <v>176</v>
      </c>
      <c r="F4612" s="995" t="s">
        <v>3974</v>
      </c>
      <c r="G4612" s="994"/>
      <c r="H4612" s="996" t="s">
        <v>346</v>
      </c>
      <c r="I4612" s="1091" t="str">
        <f t="shared" si="1052"/>
        <v>Cap.5 Pct.1 Rd.176 col.D</v>
      </c>
      <c r="J4612" s="996"/>
      <c r="K4612" s="999" t="str">
        <f t="shared" si="1053"/>
        <v>Cap.5 Pct.1 Rd.176 col.3</v>
      </c>
      <c r="L4612" s="1000">
        <f t="shared" si="1054"/>
        <v>0</v>
      </c>
      <c r="M4612" s="1000">
        <f t="shared" si="1055"/>
        <v>0</v>
      </c>
      <c r="N4612" s="1724">
        <f t="shared" si="1056"/>
        <v>0</v>
      </c>
      <c r="O4612" s="1000"/>
      <c r="P4612" s="1000"/>
      <c r="Q4612" s="1000"/>
      <c r="R4612" s="1000"/>
      <c r="S4612" s="1000"/>
      <c r="T4612" s="1000"/>
      <c r="U4612" s="1000"/>
      <c r="V4612" s="1000"/>
      <c r="W4612" s="1000"/>
      <c r="X4612" s="1000"/>
      <c r="Y4612" s="1001"/>
      <c r="Z4612" s="1001" t="str">
        <f t="shared" si="1057"/>
        <v xml:space="preserve">Cap.5 Pct.1:  Daca Codul CAEN (Col.D) &gt; 0, atunci Nr. mediu de salariati (Col.3) &gt; 0, pentru Rd.(2 la n). </v>
      </c>
      <c r="AA4612" s="2205">
        <f t="shared" si="1058"/>
        <v>1</v>
      </c>
      <c r="AB4612" s="3036">
        <v>178</v>
      </c>
    </row>
    <row r="4613" spans="1:28" x14ac:dyDescent="0.25">
      <c r="A4613" s="1708">
        <f t="shared" ca="1" si="1059"/>
        <v>0</v>
      </c>
      <c r="B4613" s="1708">
        <f t="shared" si="1051"/>
        <v>10178177</v>
      </c>
      <c r="C4613" s="994">
        <v>178</v>
      </c>
      <c r="D4613" s="1796" t="s">
        <v>447</v>
      </c>
      <c r="E4613" s="994">
        <v>177</v>
      </c>
      <c r="F4613" s="995" t="s">
        <v>3974</v>
      </c>
      <c r="G4613" s="994"/>
      <c r="H4613" s="996" t="s">
        <v>346</v>
      </c>
      <c r="I4613" s="1091" t="str">
        <f t="shared" si="1052"/>
        <v>Cap.5 Pct.1 Rd.177 col.D</v>
      </c>
      <c r="J4613" s="996"/>
      <c r="K4613" s="999" t="str">
        <f t="shared" si="1053"/>
        <v>Cap.5 Pct.1 Rd.177 col.3</v>
      </c>
      <c r="L4613" s="1000">
        <f t="shared" si="1054"/>
        <v>0</v>
      </c>
      <c r="M4613" s="1000">
        <f t="shared" si="1055"/>
        <v>0</v>
      </c>
      <c r="N4613" s="1724">
        <f t="shared" si="1056"/>
        <v>0</v>
      </c>
      <c r="O4613" s="1000"/>
      <c r="P4613" s="1000"/>
      <c r="Q4613" s="1000"/>
      <c r="R4613" s="1000"/>
      <c r="S4613" s="1000"/>
      <c r="T4613" s="1000"/>
      <c r="U4613" s="1000"/>
      <c r="V4613" s="1000"/>
      <c r="W4613" s="1000"/>
      <c r="X4613" s="1000"/>
      <c r="Y4613" s="1001"/>
      <c r="Z4613" s="1001" t="str">
        <f t="shared" si="1057"/>
        <v xml:space="preserve">Cap.5 Pct.1:  Daca Codul CAEN (Col.D) &gt; 0, atunci Nr. mediu de salariati (Col.3) &gt; 0, pentru Rd.(2 la n). </v>
      </c>
      <c r="AA4613" s="2205">
        <f t="shared" si="1058"/>
        <v>1</v>
      </c>
      <c r="AB4613" s="3036">
        <v>178</v>
      </c>
    </row>
    <row r="4614" spans="1:28" x14ac:dyDescent="0.25">
      <c r="A4614" s="1708">
        <f t="shared" ca="1" si="1059"/>
        <v>0</v>
      </c>
      <c r="B4614" s="1708">
        <f t="shared" si="1051"/>
        <v>10178178</v>
      </c>
      <c r="C4614" s="994">
        <v>178</v>
      </c>
      <c r="D4614" s="1796" t="s">
        <v>447</v>
      </c>
      <c r="E4614" s="994">
        <v>178</v>
      </c>
      <c r="F4614" s="995" t="s">
        <v>3974</v>
      </c>
      <c r="G4614" s="994"/>
      <c r="H4614" s="996" t="s">
        <v>346</v>
      </c>
      <c r="I4614" s="1091" t="str">
        <f t="shared" si="1052"/>
        <v>Cap.5 Pct.1 Rd.178 col.D</v>
      </c>
      <c r="J4614" s="996"/>
      <c r="K4614" s="999" t="str">
        <f t="shared" si="1053"/>
        <v>Cap.5 Pct.1 Rd.178 col.3</v>
      </c>
      <c r="L4614" s="1000">
        <f t="shared" si="1054"/>
        <v>0</v>
      </c>
      <c r="M4614" s="1000">
        <f t="shared" si="1055"/>
        <v>0</v>
      </c>
      <c r="N4614" s="1724">
        <f t="shared" si="1056"/>
        <v>0</v>
      </c>
      <c r="O4614" s="1000"/>
      <c r="P4614" s="1000"/>
      <c r="Q4614" s="1000"/>
      <c r="R4614" s="1000"/>
      <c r="S4614" s="1000"/>
      <c r="T4614" s="1000"/>
      <c r="U4614" s="1000"/>
      <c r="V4614" s="1000"/>
      <c r="W4614" s="1000"/>
      <c r="X4614" s="1000"/>
      <c r="Y4614" s="1001"/>
      <c r="Z4614" s="1001" t="str">
        <f t="shared" si="1057"/>
        <v xml:space="preserve">Cap.5 Pct.1:  Daca Codul CAEN (Col.D) &gt; 0, atunci Nr. mediu de salariati (Col.3) &gt; 0, pentru Rd.(2 la n). </v>
      </c>
      <c r="AA4614" s="2205">
        <f t="shared" si="1058"/>
        <v>1</v>
      </c>
      <c r="AB4614" s="3036">
        <v>178</v>
      </c>
    </row>
    <row r="4615" spans="1:28" x14ac:dyDescent="0.25">
      <c r="A4615" s="1708">
        <f t="shared" ca="1" si="1059"/>
        <v>0</v>
      </c>
      <c r="B4615" s="1708">
        <f t="shared" si="1051"/>
        <v>10178179</v>
      </c>
      <c r="C4615" s="994">
        <v>178</v>
      </c>
      <c r="D4615" s="1796" t="s">
        <v>447</v>
      </c>
      <c r="E4615" s="994">
        <v>179</v>
      </c>
      <c r="F4615" s="995" t="s">
        <v>3974</v>
      </c>
      <c r="G4615" s="994"/>
      <c r="H4615" s="996" t="s">
        <v>346</v>
      </c>
      <c r="I4615" s="1091" t="str">
        <f t="shared" si="1052"/>
        <v>Cap.5 Pct.1 Rd.179 col.D</v>
      </c>
      <c r="J4615" s="996"/>
      <c r="K4615" s="999" t="str">
        <f t="shared" si="1053"/>
        <v>Cap.5 Pct.1 Rd.179 col.3</v>
      </c>
      <c r="L4615" s="1000">
        <f t="shared" si="1054"/>
        <v>0</v>
      </c>
      <c r="M4615" s="1000">
        <f t="shared" si="1055"/>
        <v>0</v>
      </c>
      <c r="N4615" s="1724">
        <f t="shared" si="1056"/>
        <v>0</v>
      </c>
      <c r="O4615" s="1000"/>
      <c r="P4615" s="1000"/>
      <c r="Q4615" s="1000"/>
      <c r="R4615" s="1000"/>
      <c r="S4615" s="1000"/>
      <c r="T4615" s="1000"/>
      <c r="U4615" s="1000"/>
      <c r="V4615" s="1000"/>
      <c r="W4615" s="1000"/>
      <c r="X4615" s="1000"/>
      <c r="Y4615" s="1001"/>
      <c r="Z4615" s="1001" t="str">
        <f t="shared" si="1057"/>
        <v xml:space="preserve">Cap.5 Pct.1:  Daca Codul CAEN (Col.D) &gt; 0, atunci Nr. mediu de salariati (Col.3) &gt; 0, pentru Rd.(2 la n). </v>
      </c>
      <c r="AA4615" s="2205">
        <f t="shared" si="1058"/>
        <v>1</v>
      </c>
      <c r="AB4615" s="3036">
        <v>178</v>
      </c>
    </row>
    <row r="4616" spans="1:28" x14ac:dyDescent="0.25">
      <c r="A4616" s="1708">
        <f t="shared" ca="1" si="1059"/>
        <v>0</v>
      </c>
      <c r="B4616" s="1708">
        <f t="shared" si="1051"/>
        <v>10178180</v>
      </c>
      <c r="C4616" s="994">
        <v>178</v>
      </c>
      <c r="D4616" s="1796" t="s">
        <v>447</v>
      </c>
      <c r="E4616" s="994">
        <v>180</v>
      </c>
      <c r="F4616" s="995" t="s">
        <v>3974</v>
      </c>
      <c r="G4616" s="994"/>
      <c r="H4616" s="996" t="s">
        <v>346</v>
      </c>
      <c r="I4616" s="1091" t="str">
        <f t="shared" si="1052"/>
        <v>Cap.5 Pct.1 Rd.180 col.D</v>
      </c>
      <c r="J4616" s="996"/>
      <c r="K4616" s="999" t="str">
        <f t="shared" si="1053"/>
        <v>Cap.5 Pct.1 Rd.180 col.3</v>
      </c>
      <c r="L4616" s="1000">
        <f t="shared" si="1054"/>
        <v>0</v>
      </c>
      <c r="M4616" s="1000">
        <f t="shared" si="1055"/>
        <v>0</v>
      </c>
      <c r="N4616" s="1724">
        <f t="shared" si="1056"/>
        <v>0</v>
      </c>
      <c r="O4616" s="1000"/>
      <c r="P4616" s="1000"/>
      <c r="Q4616" s="1000"/>
      <c r="R4616" s="1000"/>
      <c r="S4616" s="1000"/>
      <c r="T4616" s="1000"/>
      <c r="U4616" s="1000"/>
      <c r="V4616" s="1000"/>
      <c r="W4616" s="1000"/>
      <c r="X4616" s="1000"/>
      <c r="Y4616" s="1001"/>
      <c r="Z4616" s="1001" t="str">
        <f t="shared" si="1057"/>
        <v xml:space="preserve">Cap.5 Pct.1:  Daca Codul CAEN (Col.D) &gt; 0, atunci Nr. mediu de salariati (Col.3) &gt; 0, pentru Rd.(2 la n). </v>
      </c>
      <c r="AA4616" s="2205">
        <f t="shared" si="1058"/>
        <v>1</v>
      </c>
      <c r="AB4616" s="3036">
        <v>178</v>
      </c>
    </row>
    <row r="4617" spans="1:28" x14ac:dyDescent="0.25">
      <c r="A4617" s="1708">
        <f t="shared" ca="1" si="1059"/>
        <v>0</v>
      </c>
      <c r="B4617" s="1708">
        <f t="shared" si="1051"/>
        <v>10178181</v>
      </c>
      <c r="C4617" s="994">
        <v>178</v>
      </c>
      <c r="D4617" s="1796" t="s">
        <v>447</v>
      </c>
      <c r="E4617" s="994">
        <v>181</v>
      </c>
      <c r="F4617" s="995" t="s">
        <v>3974</v>
      </c>
      <c r="G4617" s="994"/>
      <c r="H4617" s="996" t="s">
        <v>346</v>
      </c>
      <c r="I4617" s="1091" t="str">
        <f t="shared" si="1052"/>
        <v>Cap.5 Pct.1 Rd.181 col.D</v>
      </c>
      <c r="J4617" s="996"/>
      <c r="K4617" s="999" t="str">
        <f t="shared" si="1053"/>
        <v>Cap.5 Pct.1 Rd.181 col.3</v>
      </c>
      <c r="L4617" s="1000">
        <f t="shared" si="1054"/>
        <v>0</v>
      </c>
      <c r="M4617" s="1000">
        <f t="shared" si="1055"/>
        <v>0</v>
      </c>
      <c r="N4617" s="1724">
        <f t="shared" si="1056"/>
        <v>0</v>
      </c>
      <c r="O4617" s="1000"/>
      <c r="P4617" s="1000"/>
      <c r="Q4617" s="1000"/>
      <c r="R4617" s="1000"/>
      <c r="S4617" s="1000"/>
      <c r="T4617" s="1000"/>
      <c r="U4617" s="1000"/>
      <c r="V4617" s="1000"/>
      <c r="W4617" s="1000"/>
      <c r="X4617" s="1000"/>
      <c r="Y4617" s="1001"/>
      <c r="Z4617" s="1001" t="str">
        <f t="shared" si="1057"/>
        <v xml:space="preserve">Cap.5 Pct.1:  Daca Codul CAEN (Col.D) &gt; 0, atunci Nr. mediu de salariati (Col.3) &gt; 0, pentru Rd.(2 la n). </v>
      </c>
      <c r="AA4617" s="2205">
        <f t="shared" si="1058"/>
        <v>1</v>
      </c>
      <c r="AB4617" s="3036">
        <v>178</v>
      </c>
    </row>
    <row r="4618" spans="1:28" x14ac:dyDescent="0.25">
      <c r="A4618" s="1708">
        <f t="shared" ca="1" si="1059"/>
        <v>0</v>
      </c>
      <c r="B4618" s="1708">
        <f t="shared" si="1051"/>
        <v>10178182</v>
      </c>
      <c r="C4618" s="994">
        <v>178</v>
      </c>
      <c r="D4618" s="1796" t="s">
        <v>447</v>
      </c>
      <c r="E4618" s="994">
        <v>182</v>
      </c>
      <c r="F4618" s="995" t="s">
        <v>3974</v>
      </c>
      <c r="G4618" s="994"/>
      <c r="H4618" s="996" t="s">
        <v>346</v>
      </c>
      <c r="I4618" s="1091" t="str">
        <f t="shared" si="1052"/>
        <v>Cap.5 Pct.1 Rd.182 col.D</v>
      </c>
      <c r="J4618" s="996"/>
      <c r="K4618" s="999" t="str">
        <f t="shared" si="1053"/>
        <v>Cap.5 Pct.1 Rd.182 col.3</v>
      </c>
      <c r="L4618" s="1000">
        <f t="shared" si="1054"/>
        <v>0</v>
      </c>
      <c r="M4618" s="1000">
        <f t="shared" si="1055"/>
        <v>0</v>
      </c>
      <c r="N4618" s="1724">
        <f t="shared" si="1056"/>
        <v>0</v>
      </c>
      <c r="O4618" s="1000"/>
      <c r="P4618" s="1000"/>
      <c r="Q4618" s="1000"/>
      <c r="R4618" s="1000"/>
      <c r="S4618" s="1000"/>
      <c r="T4618" s="1000"/>
      <c r="U4618" s="1000"/>
      <c r="V4618" s="1000"/>
      <c r="W4618" s="1000"/>
      <c r="X4618" s="1000"/>
      <c r="Y4618" s="1001"/>
      <c r="Z4618" s="1001" t="str">
        <f t="shared" si="1057"/>
        <v xml:space="preserve">Cap.5 Pct.1:  Daca Codul CAEN (Col.D) &gt; 0, atunci Nr. mediu de salariati (Col.3) &gt; 0, pentru Rd.(2 la n). </v>
      </c>
      <c r="AA4618" s="2205">
        <f t="shared" si="1058"/>
        <v>1</v>
      </c>
      <c r="AB4618" s="3036">
        <v>178</v>
      </c>
    </row>
    <row r="4619" spans="1:28" x14ac:dyDescent="0.25">
      <c r="A4619" s="1708">
        <f t="shared" ca="1" si="1059"/>
        <v>0</v>
      </c>
      <c r="B4619" s="1708">
        <f t="shared" ref="B4619:B4682" si="1060">VALUE("1"&amp;TEXT(C4619,"0000")&amp;TEXT(E4619,"000"))</f>
        <v>10178183</v>
      </c>
      <c r="C4619" s="994">
        <v>178</v>
      </c>
      <c r="D4619" s="1796" t="s">
        <v>447</v>
      </c>
      <c r="E4619" s="994">
        <v>183</v>
      </c>
      <c r="F4619" s="995" t="s">
        <v>3974</v>
      </c>
      <c r="G4619" s="994"/>
      <c r="H4619" s="996" t="s">
        <v>346</v>
      </c>
      <c r="I4619" s="1091" t="str">
        <f t="shared" si="1052"/>
        <v>Cap.5 Pct.1 Rd.183 col.D</v>
      </c>
      <c r="J4619" s="996"/>
      <c r="K4619" s="999" t="str">
        <f t="shared" si="1053"/>
        <v>Cap.5 Pct.1 Rd.183 col.3</v>
      </c>
      <c r="L4619" s="1000">
        <f t="shared" si="1054"/>
        <v>0</v>
      </c>
      <c r="M4619" s="1000">
        <f t="shared" si="1055"/>
        <v>0</v>
      </c>
      <c r="N4619" s="1724">
        <f t="shared" si="1056"/>
        <v>0</v>
      </c>
      <c r="O4619" s="1000"/>
      <c r="P4619" s="1000"/>
      <c r="Q4619" s="1000"/>
      <c r="R4619" s="1000"/>
      <c r="S4619" s="1000"/>
      <c r="T4619" s="1000"/>
      <c r="U4619" s="1000"/>
      <c r="V4619" s="1000"/>
      <c r="W4619" s="1000"/>
      <c r="X4619" s="1000"/>
      <c r="Y4619" s="1001"/>
      <c r="Z4619" s="1001" t="str">
        <f t="shared" si="1057"/>
        <v xml:space="preserve">Cap.5 Pct.1:  Daca Codul CAEN (Col.D) &gt; 0, atunci Nr. mediu de salariati (Col.3) &gt; 0, pentru Rd.(2 la n). </v>
      </c>
      <c r="AA4619" s="2205">
        <f t="shared" si="1058"/>
        <v>1</v>
      </c>
      <c r="AB4619" s="3036">
        <v>178</v>
      </c>
    </row>
    <row r="4620" spans="1:28" x14ac:dyDescent="0.25">
      <c r="A4620" s="1708">
        <f t="shared" ca="1" si="1059"/>
        <v>0</v>
      </c>
      <c r="B4620" s="1708">
        <f t="shared" si="1060"/>
        <v>10178184</v>
      </c>
      <c r="C4620" s="994">
        <v>178</v>
      </c>
      <c r="D4620" s="1796" t="s">
        <v>447</v>
      </c>
      <c r="E4620" s="994">
        <v>184</v>
      </c>
      <c r="F4620" s="995" t="s">
        <v>3974</v>
      </c>
      <c r="G4620" s="994"/>
      <c r="H4620" s="996" t="s">
        <v>346</v>
      </c>
      <c r="I4620" s="1091" t="str">
        <f t="shared" si="1052"/>
        <v>Cap.5 Pct.1 Rd.184 col.D</v>
      </c>
      <c r="J4620" s="996"/>
      <c r="K4620" s="999" t="str">
        <f t="shared" si="1053"/>
        <v>Cap.5 Pct.1 Rd.184 col.3</v>
      </c>
      <c r="L4620" s="1000">
        <f t="shared" si="1054"/>
        <v>0</v>
      </c>
      <c r="M4620" s="1000">
        <f t="shared" si="1055"/>
        <v>0</v>
      </c>
      <c r="N4620" s="1724">
        <f t="shared" si="1056"/>
        <v>0</v>
      </c>
      <c r="O4620" s="1000"/>
      <c r="P4620" s="1000"/>
      <c r="Q4620" s="1000"/>
      <c r="R4620" s="1000"/>
      <c r="S4620" s="1000"/>
      <c r="T4620" s="1000"/>
      <c r="U4620" s="1000"/>
      <c r="V4620" s="1000"/>
      <c r="W4620" s="1000"/>
      <c r="X4620" s="1000"/>
      <c r="Y4620" s="1001"/>
      <c r="Z4620" s="1001" t="str">
        <f t="shared" si="1057"/>
        <v xml:space="preserve">Cap.5 Pct.1:  Daca Codul CAEN (Col.D) &gt; 0, atunci Nr. mediu de salariati (Col.3) &gt; 0, pentru Rd.(2 la n). </v>
      </c>
      <c r="AA4620" s="2205">
        <f t="shared" si="1058"/>
        <v>1</v>
      </c>
      <c r="AB4620" s="3036">
        <v>178</v>
      </c>
    </row>
    <row r="4621" spans="1:28" x14ac:dyDescent="0.25">
      <c r="A4621" s="1708">
        <f t="shared" ca="1" si="1059"/>
        <v>0</v>
      </c>
      <c r="B4621" s="1708">
        <f t="shared" si="1060"/>
        <v>10178185</v>
      </c>
      <c r="C4621" s="994">
        <v>178</v>
      </c>
      <c r="D4621" s="1796" t="s">
        <v>447</v>
      </c>
      <c r="E4621" s="994">
        <v>185</v>
      </c>
      <c r="F4621" s="995" t="s">
        <v>3974</v>
      </c>
      <c r="G4621" s="994"/>
      <c r="H4621" s="996" t="s">
        <v>346</v>
      </c>
      <c r="I4621" s="1091" t="str">
        <f t="shared" si="1052"/>
        <v>Cap.5 Pct.1 Rd.185 col.D</v>
      </c>
      <c r="J4621" s="996"/>
      <c r="K4621" s="999" t="str">
        <f t="shared" si="1053"/>
        <v>Cap.5 Pct.1 Rd.185 col.3</v>
      </c>
      <c r="L4621" s="1000">
        <f t="shared" si="1054"/>
        <v>0</v>
      </c>
      <c r="M4621" s="1000">
        <f t="shared" si="1055"/>
        <v>0</v>
      </c>
      <c r="N4621" s="1724">
        <f t="shared" si="1056"/>
        <v>0</v>
      </c>
      <c r="O4621" s="1000"/>
      <c r="P4621" s="1000"/>
      <c r="Q4621" s="1000"/>
      <c r="R4621" s="1000"/>
      <c r="S4621" s="1000"/>
      <c r="T4621" s="1000"/>
      <c r="U4621" s="1000"/>
      <c r="V4621" s="1000"/>
      <c r="W4621" s="1000"/>
      <c r="X4621" s="1000"/>
      <c r="Y4621" s="1001"/>
      <c r="Z4621" s="1001" t="str">
        <f t="shared" si="1057"/>
        <v xml:space="preserve">Cap.5 Pct.1:  Daca Codul CAEN (Col.D) &gt; 0, atunci Nr. mediu de salariati (Col.3) &gt; 0, pentru Rd.(2 la n). </v>
      </c>
      <c r="AA4621" s="2205">
        <f t="shared" si="1058"/>
        <v>1</v>
      </c>
      <c r="AB4621" s="3036">
        <v>178</v>
      </c>
    </row>
    <row r="4622" spans="1:28" x14ac:dyDescent="0.25">
      <c r="A4622" s="1708">
        <f t="shared" ca="1" si="1059"/>
        <v>0</v>
      </c>
      <c r="B4622" s="1708">
        <f t="shared" si="1060"/>
        <v>10178186</v>
      </c>
      <c r="C4622" s="994">
        <v>178</v>
      </c>
      <c r="D4622" s="1796" t="s">
        <v>447</v>
      </c>
      <c r="E4622" s="994">
        <v>186</v>
      </c>
      <c r="F4622" s="995" t="s">
        <v>3974</v>
      </c>
      <c r="G4622" s="994"/>
      <c r="H4622" s="996" t="s">
        <v>346</v>
      </c>
      <c r="I4622" s="1091" t="str">
        <f t="shared" si="1052"/>
        <v>Cap.5 Pct.1 Rd.186 col.D</v>
      </c>
      <c r="J4622" s="996"/>
      <c r="K4622" s="999" t="str">
        <f t="shared" si="1053"/>
        <v>Cap.5 Pct.1 Rd.186 col.3</v>
      </c>
      <c r="L4622" s="1000">
        <f t="shared" si="1054"/>
        <v>0</v>
      </c>
      <c r="M4622" s="1000">
        <f t="shared" si="1055"/>
        <v>0</v>
      </c>
      <c r="N4622" s="1724">
        <f t="shared" si="1056"/>
        <v>0</v>
      </c>
      <c r="O4622" s="1000"/>
      <c r="P4622" s="1000"/>
      <c r="Q4622" s="1000"/>
      <c r="R4622" s="1000"/>
      <c r="S4622" s="1000"/>
      <c r="T4622" s="1000"/>
      <c r="U4622" s="1000"/>
      <c r="V4622" s="1000"/>
      <c r="W4622" s="1000"/>
      <c r="X4622" s="1000"/>
      <c r="Y4622" s="1001"/>
      <c r="Z4622" s="1001" t="str">
        <f t="shared" si="1057"/>
        <v xml:space="preserve">Cap.5 Pct.1:  Daca Codul CAEN (Col.D) &gt; 0, atunci Nr. mediu de salariati (Col.3) &gt; 0, pentru Rd.(2 la n). </v>
      </c>
      <c r="AA4622" s="2205">
        <f t="shared" si="1058"/>
        <v>1</v>
      </c>
      <c r="AB4622" s="3036">
        <v>178</v>
      </c>
    </row>
    <row r="4623" spans="1:28" x14ac:dyDescent="0.25">
      <c r="A4623" s="1708">
        <f t="shared" ca="1" si="1059"/>
        <v>0</v>
      </c>
      <c r="B4623" s="1708">
        <f t="shared" si="1060"/>
        <v>10178187</v>
      </c>
      <c r="C4623" s="994">
        <v>178</v>
      </c>
      <c r="D4623" s="1796" t="s">
        <v>447</v>
      </c>
      <c r="E4623" s="994">
        <v>187</v>
      </c>
      <c r="F4623" s="995" t="s">
        <v>3974</v>
      </c>
      <c r="G4623" s="994"/>
      <c r="H4623" s="996" t="s">
        <v>346</v>
      </c>
      <c r="I4623" s="1091" t="str">
        <f t="shared" si="1052"/>
        <v>Cap.5 Pct.1 Rd.187 col.D</v>
      </c>
      <c r="J4623" s="996"/>
      <c r="K4623" s="999" t="str">
        <f t="shared" si="1053"/>
        <v>Cap.5 Pct.1 Rd.187 col.3</v>
      </c>
      <c r="L4623" s="1000">
        <f t="shared" si="1054"/>
        <v>0</v>
      </c>
      <c r="M4623" s="1000">
        <f t="shared" si="1055"/>
        <v>0</v>
      </c>
      <c r="N4623" s="1724">
        <f t="shared" si="1056"/>
        <v>0</v>
      </c>
      <c r="O4623" s="1000"/>
      <c r="P4623" s="1000"/>
      <c r="Q4623" s="1000"/>
      <c r="R4623" s="1000"/>
      <c r="S4623" s="1000"/>
      <c r="T4623" s="1000"/>
      <c r="U4623" s="1000"/>
      <c r="V4623" s="1000"/>
      <c r="W4623" s="1000"/>
      <c r="X4623" s="1000"/>
      <c r="Y4623" s="1001"/>
      <c r="Z4623" s="1001" t="str">
        <f t="shared" si="1057"/>
        <v xml:space="preserve">Cap.5 Pct.1:  Daca Codul CAEN (Col.D) &gt; 0, atunci Nr. mediu de salariati (Col.3) &gt; 0, pentru Rd.(2 la n). </v>
      </c>
      <c r="AA4623" s="2205">
        <f t="shared" si="1058"/>
        <v>1</v>
      </c>
      <c r="AB4623" s="3036">
        <v>178</v>
      </c>
    </row>
    <row r="4624" spans="1:28" x14ac:dyDescent="0.25">
      <c r="A4624" s="1708">
        <f t="shared" ca="1" si="1059"/>
        <v>0</v>
      </c>
      <c r="B4624" s="1708">
        <f t="shared" si="1060"/>
        <v>10178188</v>
      </c>
      <c r="C4624" s="994">
        <v>178</v>
      </c>
      <c r="D4624" s="1796" t="s">
        <v>447</v>
      </c>
      <c r="E4624" s="994">
        <v>188</v>
      </c>
      <c r="F4624" s="995" t="s">
        <v>3974</v>
      </c>
      <c r="G4624" s="994"/>
      <c r="H4624" s="996" t="s">
        <v>346</v>
      </c>
      <c r="I4624" s="1091" t="str">
        <f t="shared" si="1052"/>
        <v>Cap.5 Pct.1 Rd.188 col.D</v>
      </c>
      <c r="J4624" s="996"/>
      <c r="K4624" s="999" t="str">
        <f t="shared" si="1053"/>
        <v>Cap.5 Pct.1 Rd.188 col.3</v>
      </c>
      <c r="L4624" s="1000">
        <f t="shared" si="1054"/>
        <v>0</v>
      </c>
      <c r="M4624" s="1000">
        <f t="shared" si="1055"/>
        <v>0</v>
      </c>
      <c r="N4624" s="1724">
        <f t="shared" si="1056"/>
        <v>0</v>
      </c>
      <c r="O4624" s="1000"/>
      <c r="P4624" s="1000"/>
      <c r="Q4624" s="1000"/>
      <c r="R4624" s="1000"/>
      <c r="S4624" s="1000"/>
      <c r="T4624" s="1000"/>
      <c r="U4624" s="1000"/>
      <c r="V4624" s="1000"/>
      <c r="W4624" s="1000"/>
      <c r="X4624" s="1000"/>
      <c r="Y4624" s="1001"/>
      <c r="Z4624" s="1001" t="str">
        <f t="shared" si="1057"/>
        <v xml:space="preserve">Cap.5 Pct.1:  Daca Codul CAEN (Col.D) &gt; 0, atunci Nr. mediu de salariati (Col.3) &gt; 0, pentru Rd.(2 la n). </v>
      </c>
      <c r="AA4624" s="2205">
        <f t="shared" si="1058"/>
        <v>1</v>
      </c>
      <c r="AB4624" s="3036">
        <v>178</v>
      </c>
    </row>
    <row r="4625" spans="1:28" x14ac:dyDescent="0.25">
      <c r="A4625" s="1708">
        <f t="shared" ca="1" si="1059"/>
        <v>0</v>
      </c>
      <c r="B4625" s="1708">
        <f t="shared" si="1060"/>
        <v>10178189</v>
      </c>
      <c r="C4625" s="994">
        <v>178</v>
      </c>
      <c r="D4625" s="1796" t="s">
        <v>447</v>
      </c>
      <c r="E4625" s="994">
        <v>189</v>
      </c>
      <c r="F4625" s="995" t="s">
        <v>3974</v>
      </c>
      <c r="G4625" s="994"/>
      <c r="H4625" s="996" t="s">
        <v>346</v>
      </c>
      <c r="I4625" s="1091" t="str">
        <f t="shared" si="1052"/>
        <v>Cap.5 Pct.1 Rd.189 col.D</v>
      </c>
      <c r="J4625" s="996"/>
      <c r="K4625" s="999" t="str">
        <f t="shared" si="1053"/>
        <v>Cap.5 Pct.1 Rd.189 col.3</v>
      </c>
      <c r="L4625" s="1000">
        <f t="shared" si="1054"/>
        <v>0</v>
      </c>
      <c r="M4625" s="1000">
        <f t="shared" si="1055"/>
        <v>0</v>
      </c>
      <c r="N4625" s="1724">
        <f t="shared" si="1056"/>
        <v>0</v>
      </c>
      <c r="O4625" s="1000"/>
      <c r="P4625" s="1000"/>
      <c r="Q4625" s="1000"/>
      <c r="R4625" s="1000"/>
      <c r="S4625" s="1000"/>
      <c r="T4625" s="1000"/>
      <c r="U4625" s="1000"/>
      <c r="V4625" s="1000"/>
      <c r="W4625" s="1000"/>
      <c r="X4625" s="1000"/>
      <c r="Y4625" s="1001"/>
      <c r="Z4625" s="1001" t="str">
        <f t="shared" si="1057"/>
        <v xml:space="preserve">Cap.5 Pct.1:  Daca Codul CAEN (Col.D) &gt; 0, atunci Nr. mediu de salariati (Col.3) &gt; 0, pentru Rd.(2 la n). </v>
      </c>
      <c r="AA4625" s="2205">
        <f t="shared" si="1058"/>
        <v>1</v>
      </c>
      <c r="AB4625" s="3036">
        <v>178</v>
      </c>
    </row>
    <row r="4626" spans="1:28" x14ac:dyDescent="0.25">
      <c r="A4626" s="1708">
        <f t="shared" ca="1" si="1059"/>
        <v>0</v>
      </c>
      <c r="B4626" s="1708">
        <f t="shared" si="1060"/>
        <v>10178190</v>
      </c>
      <c r="C4626" s="994">
        <v>178</v>
      </c>
      <c r="D4626" s="1796" t="s">
        <v>447</v>
      </c>
      <c r="E4626" s="994">
        <v>190</v>
      </c>
      <c r="F4626" s="995" t="s">
        <v>3974</v>
      </c>
      <c r="G4626" s="994"/>
      <c r="H4626" s="996" t="s">
        <v>346</v>
      </c>
      <c r="I4626" s="1091" t="str">
        <f t="shared" si="1052"/>
        <v>Cap.5 Pct.1 Rd.190 col.D</v>
      </c>
      <c r="J4626" s="996"/>
      <c r="K4626" s="999" t="str">
        <f t="shared" si="1053"/>
        <v>Cap.5 Pct.1 Rd.190 col.3</v>
      </c>
      <c r="L4626" s="1000">
        <f t="shared" si="1054"/>
        <v>0</v>
      </c>
      <c r="M4626" s="1000">
        <f t="shared" si="1055"/>
        <v>0</v>
      </c>
      <c r="N4626" s="1724">
        <f t="shared" si="1056"/>
        <v>0</v>
      </c>
      <c r="O4626" s="1000"/>
      <c r="P4626" s="1000"/>
      <c r="Q4626" s="1000"/>
      <c r="R4626" s="1000"/>
      <c r="S4626" s="1000"/>
      <c r="T4626" s="1000"/>
      <c r="U4626" s="1000"/>
      <c r="V4626" s="1000"/>
      <c r="W4626" s="1000"/>
      <c r="X4626" s="1000"/>
      <c r="Y4626" s="1001"/>
      <c r="Z4626" s="1001" t="str">
        <f t="shared" si="1057"/>
        <v xml:space="preserve">Cap.5 Pct.1:  Daca Codul CAEN (Col.D) &gt; 0, atunci Nr. mediu de salariati (Col.3) &gt; 0, pentru Rd.(2 la n). </v>
      </c>
      <c r="AA4626" s="2205">
        <f t="shared" si="1058"/>
        <v>1</v>
      </c>
      <c r="AB4626" s="3036">
        <v>178</v>
      </c>
    </row>
    <row r="4627" spans="1:28" x14ac:dyDescent="0.25">
      <c r="A4627" s="1708">
        <f t="shared" ca="1" si="1059"/>
        <v>0</v>
      </c>
      <c r="B4627" s="1708">
        <f t="shared" si="1060"/>
        <v>10178191</v>
      </c>
      <c r="C4627" s="994">
        <v>178</v>
      </c>
      <c r="D4627" s="1796" t="s">
        <v>447</v>
      </c>
      <c r="E4627" s="994">
        <v>191</v>
      </c>
      <c r="F4627" s="995" t="s">
        <v>3974</v>
      </c>
      <c r="G4627" s="994"/>
      <c r="H4627" s="996" t="s">
        <v>346</v>
      </c>
      <c r="I4627" s="1091" t="str">
        <f t="shared" si="1052"/>
        <v>Cap.5 Pct.1 Rd.191 col.D</v>
      </c>
      <c r="J4627" s="996"/>
      <c r="K4627" s="999" t="str">
        <f t="shared" si="1053"/>
        <v>Cap.5 Pct.1 Rd.191 col.3</v>
      </c>
      <c r="L4627" s="1000">
        <f t="shared" si="1054"/>
        <v>0</v>
      </c>
      <c r="M4627" s="1000">
        <f t="shared" si="1055"/>
        <v>0</v>
      </c>
      <c r="N4627" s="1724">
        <f t="shared" si="1056"/>
        <v>0</v>
      </c>
      <c r="O4627" s="1000"/>
      <c r="P4627" s="1000"/>
      <c r="Q4627" s="1000"/>
      <c r="R4627" s="1000"/>
      <c r="S4627" s="1000"/>
      <c r="T4627" s="1000"/>
      <c r="U4627" s="1000"/>
      <c r="V4627" s="1000"/>
      <c r="W4627" s="1000"/>
      <c r="X4627" s="1000"/>
      <c r="Y4627" s="1001"/>
      <c r="Z4627" s="1001" t="str">
        <f t="shared" si="1057"/>
        <v xml:space="preserve">Cap.5 Pct.1:  Daca Codul CAEN (Col.D) &gt; 0, atunci Nr. mediu de salariati (Col.3) &gt; 0, pentru Rd.(2 la n). </v>
      </c>
      <c r="AA4627" s="2205">
        <f t="shared" si="1058"/>
        <v>1</v>
      </c>
      <c r="AB4627" s="3036">
        <v>178</v>
      </c>
    </row>
    <row r="4628" spans="1:28" x14ac:dyDescent="0.25">
      <c r="A4628" s="1708">
        <f t="shared" ca="1" si="1059"/>
        <v>0</v>
      </c>
      <c r="B4628" s="1708">
        <f t="shared" si="1060"/>
        <v>10178192</v>
      </c>
      <c r="C4628" s="994">
        <v>178</v>
      </c>
      <c r="D4628" s="1796" t="s">
        <v>447</v>
      </c>
      <c r="E4628" s="994">
        <v>192</v>
      </c>
      <c r="F4628" s="995" t="s">
        <v>3974</v>
      </c>
      <c r="G4628" s="994"/>
      <c r="H4628" s="996" t="s">
        <v>346</v>
      </c>
      <c r="I4628" s="1091" t="str">
        <f t="shared" si="1052"/>
        <v>Cap.5 Pct.1 Rd.192 col.D</v>
      </c>
      <c r="J4628" s="996"/>
      <c r="K4628" s="999" t="str">
        <f t="shared" si="1053"/>
        <v>Cap.5 Pct.1 Rd.192 col.3</v>
      </c>
      <c r="L4628" s="1000">
        <f t="shared" si="1054"/>
        <v>0</v>
      </c>
      <c r="M4628" s="1000">
        <f t="shared" si="1055"/>
        <v>0</v>
      </c>
      <c r="N4628" s="1724">
        <f t="shared" si="1056"/>
        <v>0</v>
      </c>
      <c r="O4628" s="1000"/>
      <c r="P4628" s="1000"/>
      <c r="Q4628" s="1000"/>
      <c r="R4628" s="1000"/>
      <c r="S4628" s="1000"/>
      <c r="T4628" s="1000"/>
      <c r="U4628" s="1000"/>
      <c r="V4628" s="1000"/>
      <c r="W4628" s="1000"/>
      <c r="X4628" s="1000"/>
      <c r="Y4628" s="1001"/>
      <c r="Z4628" s="1001" t="str">
        <f t="shared" si="1057"/>
        <v xml:space="preserve">Cap.5 Pct.1:  Daca Codul CAEN (Col.D) &gt; 0, atunci Nr. mediu de salariati (Col.3) &gt; 0, pentru Rd.(2 la n). </v>
      </c>
      <c r="AA4628" s="2205">
        <f t="shared" si="1058"/>
        <v>1</v>
      </c>
      <c r="AB4628" s="3036">
        <v>178</v>
      </c>
    </row>
    <row r="4629" spans="1:28" x14ac:dyDescent="0.25">
      <c r="A4629" s="1708">
        <f t="shared" ca="1" si="1059"/>
        <v>0</v>
      </c>
      <c r="B4629" s="1708">
        <f t="shared" si="1060"/>
        <v>10178193</v>
      </c>
      <c r="C4629" s="994">
        <v>178</v>
      </c>
      <c r="D4629" s="1796" t="s">
        <v>447</v>
      </c>
      <c r="E4629" s="994">
        <v>193</v>
      </c>
      <c r="F4629" s="995" t="s">
        <v>3974</v>
      </c>
      <c r="G4629" s="994"/>
      <c r="H4629" s="996" t="s">
        <v>346</v>
      </c>
      <c r="I4629" s="1091" t="str">
        <f t="shared" si="1052"/>
        <v>Cap.5 Pct.1 Rd.193 col.D</v>
      </c>
      <c r="J4629" s="996"/>
      <c r="K4629" s="999" t="str">
        <f t="shared" si="1053"/>
        <v>Cap.5 Pct.1 Rd.193 col.3</v>
      </c>
      <c r="L4629" s="1000">
        <f t="shared" si="1054"/>
        <v>0</v>
      </c>
      <c r="M4629" s="1000">
        <f t="shared" si="1055"/>
        <v>0</v>
      </c>
      <c r="N4629" s="1724">
        <f t="shared" si="1056"/>
        <v>0</v>
      </c>
      <c r="O4629" s="1000"/>
      <c r="P4629" s="1000"/>
      <c r="Q4629" s="1000"/>
      <c r="R4629" s="1000"/>
      <c r="S4629" s="1000"/>
      <c r="T4629" s="1000"/>
      <c r="U4629" s="1000"/>
      <c r="V4629" s="1000"/>
      <c r="W4629" s="1000"/>
      <c r="X4629" s="1000"/>
      <c r="Y4629" s="1001"/>
      <c r="Z4629" s="1001" t="str">
        <f t="shared" si="1057"/>
        <v xml:space="preserve">Cap.5 Pct.1:  Daca Codul CAEN (Col.D) &gt; 0, atunci Nr. mediu de salariati (Col.3) &gt; 0, pentru Rd.(2 la n). </v>
      </c>
      <c r="AA4629" s="2205">
        <f t="shared" si="1058"/>
        <v>1</v>
      </c>
      <c r="AB4629" s="3036">
        <v>178</v>
      </c>
    </row>
    <row r="4630" spans="1:28" x14ac:dyDescent="0.25">
      <c r="A4630" s="1708">
        <f t="shared" ca="1" si="1059"/>
        <v>0</v>
      </c>
      <c r="B4630" s="1708">
        <f t="shared" si="1060"/>
        <v>10178194</v>
      </c>
      <c r="C4630" s="994">
        <v>178</v>
      </c>
      <c r="D4630" s="1796" t="s">
        <v>447</v>
      </c>
      <c r="E4630" s="994">
        <v>194</v>
      </c>
      <c r="F4630" s="995" t="s">
        <v>3974</v>
      </c>
      <c r="G4630" s="994"/>
      <c r="H4630" s="996" t="s">
        <v>346</v>
      </c>
      <c r="I4630" s="1091" t="str">
        <f t="shared" ref="I4630:I4693" si="1061">"Cap.5 Pct.1 Rd."&amp;E4630&amp;" col.D"</f>
        <v>Cap.5 Pct.1 Rd.194 col.D</v>
      </c>
      <c r="J4630" s="996"/>
      <c r="K4630" s="999" t="str">
        <f t="shared" ref="K4630:K4693" si="1062">"Cap.5 Pct.1 Rd."&amp;E4630&amp;" col.3"</f>
        <v>Cap.5 Pct.1 Rd.194 col.3</v>
      </c>
      <c r="L4630" s="1000">
        <f t="shared" ref="L4630:L4693" si="1063">IF(BH895="",0,BH895)</f>
        <v>0</v>
      </c>
      <c r="M4630" s="1000">
        <f t="shared" ref="M4630:M4693" si="1064">IF(BK895="",0,BK895)</f>
        <v>0</v>
      </c>
      <c r="N4630" s="1724">
        <f t="shared" si="1056"/>
        <v>0</v>
      </c>
      <c r="O4630" s="1000"/>
      <c r="P4630" s="1000"/>
      <c r="Q4630" s="1000"/>
      <c r="R4630" s="1000"/>
      <c r="S4630" s="1000"/>
      <c r="T4630" s="1000"/>
      <c r="U4630" s="1000"/>
      <c r="V4630" s="1000"/>
      <c r="W4630" s="1000"/>
      <c r="X4630" s="1000"/>
      <c r="Y4630" s="1001"/>
      <c r="Z4630" s="1001" t="str">
        <f t="shared" si="1057"/>
        <v xml:space="preserve">Cap.5 Pct.1:  Daca Codul CAEN (Col.D) &gt; 0, atunci Nr. mediu de salariati (Col.3) &gt; 0, pentru Rd.(2 la n). </v>
      </c>
      <c r="AA4630" s="2205">
        <f t="shared" si="1058"/>
        <v>1</v>
      </c>
      <c r="AB4630" s="3036">
        <v>178</v>
      </c>
    </row>
    <row r="4631" spans="1:28" x14ac:dyDescent="0.25">
      <c r="A4631" s="1708">
        <f t="shared" ca="1" si="1059"/>
        <v>0</v>
      </c>
      <c r="B4631" s="1708">
        <f t="shared" si="1060"/>
        <v>10178195</v>
      </c>
      <c r="C4631" s="994">
        <v>178</v>
      </c>
      <c r="D4631" s="1796" t="s">
        <v>447</v>
      </c>
      <c r="E4631" s="994">
        <v>195</v>
      </c>
      <c r="F4631" s="995" t="s">
        <v>3974</v>
      </c>
      <c r="G4631" s="994"/>
      <c r="H4631" s="996" t="s">
        <v>346</v>
      </c>
      <c r="I4631" s="1091" t="str">
        <f t="shared" si="1061"/>
        <v>Cap.5 Pct.1 Rd.195 col.D</v>
      </c>
      <c r="J4631" s="996"/>
      <c r="K4631" s="999" t="str">
        <f t="shared" si="1062"/>
        <v>Cap.5 Pct.1 Rd.195 col.3</v>
      </c>
      <c r="L4631" s="1000">
        <f t="shared" si="1063"/>
        <v>0</v>
      </c>
      <c r="M4631" s="1000">
        <f t="shared" si="1064"/>
        <v>0</v>
      </c>
      <c r="N4631" s="1724">
        <f t="shared" ref="N4631:N4694" si="1065">IF(OR(AND(L4631=0,M4631=0),AND(L4631&gt;0,M4631&gt;0)),0,1)</f>
        <v>0</v>
      </c>
      <c r="O4631" s="1000"/>
      <c r="P4631" s="1000"/>
      <c r="Q4631" s="1000"/>
      <c r="R4631" s="1000"/>
      <c r="S4631" s="1000"/>
      <c r="T4631" s="1000"/>
      <c r="U4631" s="1000"/>
      <c r="V4631" s="1000"/>
      <c r="W4631" s="1000"/>
      <c r="X4631" s="1000"/>
      <c r="Y4631" s="1001"/>
      <c r="Z4631" s="1001" t="str">
        <f t="shared" si="1057"/>
        <v xml:space="preserve">Cap.5 Pct.1:  Daca Codul CAEN (Col.D) &gt; 0, atunci Nr. mediu de salariati (Col.3) &gt; 0, pentru Rd.(2 la n). </v>
      </c>
      <c r="AA4631" s="2205">
        <f t="shared" si="1058"/>
        <v>1</v>
      </c>
      <c r="AB4631" s="3036">
        <v>178</v>
      </c>
    </row>
    <row r="4632" spans="1:28" x14ac:dyDescent="0.25">
      <c r="A4632" s="1708">
        <f t="shared" ca="1" si="1059"/>
        <v>0</v>
      </c>
      <c r="B4632" s="1708">
        <f t="shared" si="1060"/>
        <v>10178196</v>
      </c>
      <c r="C4632" s="994">
        <v>178</v>
      </c>
      <c r="D4632" s="1796" t="s">
        <v>447</v>
      </c>
      <c r="E4632" s="994">
        <v>196</v>
      </c>
      <c r="F4632" s="995" t="s">
        <v>3974</v>
      </c>
      <c r="G4632" s="994"/>
      <c r="H4632" s="996" t="s">
        <v>346</v>
      </c>
      <c r="I4632" s="1091" t="str">
        <f t="shared" si="1061"/>
        <v>Cap.5 Pct.1 Rd.196 col.D</v>
      </c>
      <c r="J4632" s="996"/>
      <c r="K4632" s="999" t="str">
        <f t="shared" si="1062"/>
        <v>Cap.5 Pct.1 Rd.196 col.3</v>
      </c>
      <c r="L4632" s="1000">
        <f t="shared" si="1063"/>
        <v>0</v>
      </c>
      <c r="M4632" s="1000">
        <f t="shared" si="1064"/>
        <v>0</v>
      </c>
      <c r="N4632" s="1724">
        <f t="shared" si="1065"/>
        <v>0</v>
      </c>
      <c r="O4632" s="1000"/>
      <c r="P4632" s="1000"/>
      <c r="Q4632" s="1000"/>
      <c r="R4632" s="1000"/>
      <c r="S4632" s="1000"/>
      <c r="T4632" s="1000"/>
      <c r="U4632" s="1000"/>
      <c r="V4632" s="1000"/>
      <c r="W4632" s="1000"/>
      <c r="X4632" s="1000"/>
      <c r="Y4632" s="1001"/>
      <c r="Z4632" s="1001" t="str">
        <f t="shared" ref="Z4632:Z4695" si="1066">Z4631</f>
        <v xml:space="preserve">Cap.5 Pct.1:  Daca Codul CAEN (Col.D) &gt; 0, atunci Nr. mediu de salariati (Col.3) &gt; 0, pentru Rd.(2 la n). </v>
      </c>
      <c r="AA4632" s="2205">
        <f t="shared" si="1058"/>
        <v>1</v>
      </c>
      <c r="AB4632" s="3036">
        <v>178</v>
      </c>
    </row>
    <row r="4633" spans="1:28" x14ac:dyDescent="0.25">
      <c r="A4633" s="1708">
        <f t="shared" ca="1" si="1059"/>
        <v>0</v>
      </c>
      <c r="B4633" s="1708">
        <f t="shared" si="1060"/>
        <v>10178197</v>
      </c>
      <c r="C4633" s="994">
        <v>178</v>
      </c>
      <c r="D4633" s="1796" t="s">
        <v>447</v>
      </c>
      <c r="E4633" s="994">
        <v>197</v>
      </c>
      <c r="F4633" s="995" t="s">
        <v>3974</v>
      </c>
      <c r="G4633" s="994"/>
      <c r="H4633" s="996" t="s">
        <v>346</v>
      </c>
      <c r="I4633" s="1091" t="str">
        <f t="shared" si="1061"/>
        <v>Cap.5 Pct.1 Rd.197 col.D</v>
      </c>
      <c r="J4633" s="996"/>
      <c r="K4633" s="999" t="str">
        <f t="shared" si="1062"/>
        <v>Cap.5 Pct.1 Rd.197 col.3</v>
      </c>
      <c r="L4633" s="1000">
        <f t="shared" si="1063"/>
        <v>0</v>
      </c>
      <c r="M4633" s="1000">
        <f t="shared" si="1064"/>
        <v>0</v>
      </c>
      <c r="N4633" s="1724">
        <f t="shared" si="1065"/>
        <v>0</v>
      </c>
      <c r="O4633" s="1000"/>
      <c r="P4633" s="1000"/>
      <c r="Q4633" s="1000"/>
      <c r="R4633" s="1000"/>
      <c r="S4633" s="1000"/>
      <c r="T4633" s="1000"/>
      <c r="U4633" s="1000"/>
      <c r="V4633" s="1000"/>
      <c r="W4633" s="1000"/>
      <c r="X4633" s="1000"/>
      <c r="Y4633" s="1001"/>
      <c r="Z4633" s="1001" t="str">
        <f t="shared" si="1066"/>
        <v xml:space="preserve">Cap.5 Pct.1:  Daca Codul CAEN (Col.D) &gt; 0, atunci Nr. mediu de salariati (Col.3) &gt; 0, pentru Rd.(2 la n). </v>
      </c>
      <c r="AA4633" s="2205">
        <f t="shared" si="1058"/>
        <v>1</v>
      </c>
      <c r="AB4633" s="3036">
        <v>178</v>
      </c>
    </row>
    <row r="4634" spans="1:28" x14ac:dyDescent="0.25">
      <c r="A4634" s="1708">
        <f t="shared" ca="1" si="1059"/>
        <v>0</v>
      </c>
      <c r="B4634" s="1708">
        <f t="shared" si="1060"/>
        <v>10178198</v>
      </c>
      <c r="C4634" s="994">
        <v>178</v>
      </c>
      <c r="D4634" s="1796" t="s">
        <v>447</v>
      </c>
      <c r="E4634" s="994">
        <v>198</v>
      </c>
      <c r="F4634" s="995" t="s">
        <v>3974</v>
      </c>
      <c r="G4634" s="994"/>
      <c r="H4634" s="996" t="s">
        <v>346</v>
      </c>
      <c r="I4634" s="1091" t="str">
        <f t="shared" si="1061"/>
        <v>Cap.5 Pct.1 Rd.198 col.D</v>
      </c>
      <c r="J4634" s="996"/>
      <c r="K4634" s="999" t="str">
        <f t="shared" si="1062"/>
        <v>Cap.5 Pct.1 Rd.198 col.3</v>
      </c>
      <c r="L4634" s="1000">
        <f t="shared" si="1063"/>
        <v>0</v>
      </c>
      <c r="M4634" s="1000">
        <f t="shared" si="1064"/>
        <v>0</v>
      </c>
      <c r="N4634" s="1724">
        <f t="shared" si="1065"/>
        <v>0</v>
      </c>
      <c r="O4634" s="1000"/>
      <c r="P4634" s="1000"/>
      <c r="Q4634" s="1000"/>
      <c r="R4634" s="1000"/>
      <c r="S4634" s="1000"/>
      <c r="T4634" s="1000"/>
      <c r="U4634" s="1000"/>
      <c r="V4634" s="1000"/>
      <c r="W4634" s="1000"/>
      <c r="X4634" s="1000"/>
      <c r="Y4634" s="1001"/>
      <c r="Z4634" s="1001" t="str">
        <f t="shared" si="1066"/>
        <v xml:space="preserve">Cap.5 Pct.1:  Daca Codul CAEN (Col.D) &gt; 0, atunci Nr. mediu de salariati (Col.3) &gt; 0, pentru Rd.(2 la n). </v>
      </c>
      <c r="AA4634" s="2205">
        <f t="shared" si="1058"/>
        <v>1</v>
      </c>
      <c r="AB4634" s="3036">
        <v>178</v>
      </c>
    </row>
    <row r="4635" spans="1:28" x14ac:dyDescent="0.25">
      <c r="A4635" s="1708">
        <f t="shared" ca="1" si="1059"/>
        <v>0</v>
      </c>
      <c r="B4635" s="1708">
        <f t="shared" si="1060"/>
        <v>10178199</v>
      </c>
      <c r="C4635" s="994">
        <v>178</v>
      </c>
      <c r="D4635" s="1796" t="s">
        <v>447</v>
      </c>
      <c r="E4635" s="994">
        <v>199</v>
      </c>
      <c r="F4635" s="995" t="s">
        <v>3974</v>
      </c>
      <c r="G4635" s="994"/>
      <c r="H4635" s="996" t="s">
        <v>346</v>
      </c>
      <c r="I4635" s="1091" t="str">
        <f t="shared" si="1061"/>
        <v>Cap.5 Pct.1 Rd.199 col.D</v>
      </c>
      <c r="J4635" s="996"/>
      <c r="K4635" s="999" t="str">
        <f t="shared" si="1062"/>
        <v>Cap.5 Pct.1 Rd.199 col.3</v>
      </c>
      <c r="L4635" s="1000">
        <f t="shared" si="1063"/>
        <v>0</v>
      </c>
      <c r="M4635" s="1000">
        <f t="shared" si="1064"/>
        <v>0</v>
      </c>
      <c r="N4635" s="1724">
        <f t="shared" si="1065"/>
        <v>0</v>
      </c>
      <c r="O4635" s="1000"/>
      <c r="P4635" s="1000"/>
      <c r="Q4635" s="1000"/>
      <c r="R4635" s="1000"/>
      <c r="S4635" s="1000"/>
      <c r="T4635" s="1000"/>
      <c r="U4635" s="1000"/>
      <c r="V4635" s="1000"/>
      <c r="W4635" s="1000"/>
      <c r="X4635" s="1000"/>
      <c r="Y4635" s="1001"/>
      <c r="Z4635" s="1001" t="str">
        <f t="shared" si="1066"/>
        <v xml:space="preserve">Cap.5 Pct.1:  Daca Codul CAEN (Col.D) &gt; 0, atunci Nr. mediu de salariati (Col.3) &gt; 0, pentru Rd.(2 la n). </v>
      </c>
      <c r="AA4635" s="2205">
        <f t="shared" si="1058"/>
        <v>1</v>
      </c>
      <c r="AB4635" s="3036">
        <v>178</v>
      </c>
    </row>
    <row r="4636" spans="1:28" x14ac:dyDescent="0.25">
      <c r="A4636" s="1708">
        <f t="shared" ca="1" si="1059"/>
        <v>0</v>
      </c>
      <c r="B4636" s="1708">
        <f t="shared" si="1060"/>
        <v>10178200</v>
      </c>
      <c r="C4636" s="994">
        <v>178</v>
      </c>
      <c r="D4636" s="1796" t="s">
        <v>447</v>
      </c>
      <c r="E4636" s="994">
        <v>200</v>
      </c>
      <c r="F4636" s="995" t="s">
        <v>3974</v>
      </c>
      <c r="G4636" s="994"/>
      <c r="H4636" s="996" t="s">
        <v>346</v>
      </c>
      <c r="I4636" s="1091" t="str">
        <f t="shared" si="1061"/>
        <v>Cap.5 Pct.1 Rd.200 col.D</v>
      </c>
      <c r="J4636" s="996"/>
      <c r="K4636" s="999" t="str">
        <f t="shared" si="1062"/>
        <v>Cap.5 Pct.1 Rd.200 col.3</v>
      </c>
      <c r="L4636" s="1000">
        <f t="shared" si="1063"/>
        <v>0</v>
      </c>
      <c r="M4636" s="1000">
        <f t="shared" si="1064"/>
        <v>0</v>
      </c>
      <c r="N4636" s="1724">
        <f t="shared" si="1065"/>
        <v>0</v>
      </c>
      <c r="O4636" s="1000"/>
      <c r="P4636" s="1000"/>
      <c r="Q4636" s="1000"/>
      <c r="R4636" s="1000"/>
      <c r="S4636" s="1000"/>
      <c r="T4636" s="1000"/>
      <c r="U4636" s="1000"/>
      <c r="V4636" s="1000"/>
      <c r="W4636" s="1000"/>
      <c r="X4636" s="1000"/>
      <c r="Y4636" s="1001"/>
      <c r="Z4636" s="1001" t="str">
        <f t="shared" si="1066"/>
        <v xml:space="preserve">Cap.5 Pct.1:  Daca Codul CAEN (Col.D) &gt; 0, atunci Nr. mediu de salariati (Col.3) &gt; 0, pentru Rd.(2 la n). </v>
      </c>
      <c r="AA4636" s="2205">
        <f t="shared" si="1058"/>
        <v>1</v>
      </c>
      <c r="AB4636" s="3036">
        <v>178</v>
      </c>
    </row>
    <row r="4637" spans="1:28" x14ac:dyDescent="0.25">
      <c r="A4637" s="1708">
        <f t="shared" ca="1" si="1059"/>
        <v>0</v>
      </c>
      <c r="B4637" s="1708">
        <f t="shared" si="1060"/>
        <v>10178201</v>
      </c>
      <c r="C4637" s="994">
        <v>178</v>
      </c>
      <c r="D4637" s="1796" t="s">
        <v>447</v>
      </c>
      <c r="E4637" s="994">
        <v>201</v>
      </c>
      <c r="F4637" s="995" t="s">
        <v>3974</v>
      </c>
      <c r="G4637" s="994"/>
      <c r="H4637" s="996" t="s">
        <v>346</v>
      </c>
      <c r="I4637" s="1091" t="str">
        <f t="shared" si="1061"/>
        <v>Cap.5 Pct.1 Rd.201 col.D</v>
      </c>
      <c r="J4637" s="996"/>
      <c r="K4637" s="999" t="str">
        <f t="shared" si="1062"/>
        <v>Cap.5 Pct.1 Rd.201 col.3</v>
      </c>
      <c r="L4637" s="1000">
        <f t="shared" si="1063"/>
        <v>0</v>
      </c>
      <c r="M4637" s="1000">
        <f t="shared" si="1064"/>
        <v>0</v>
      </c>
      <c r="N4637" s="1724">
        <f t="shared" si="1065"/>
        <v>0</v>
      </c>
      <c r="O4637" s="1000"/>
      <c r="P4637" s="1000"/>
      <c r="Q4637" s="1000"/>
      <c r="R4637" s="1000"/>
      <c r="S4637" s="1000"/>
      <c r="T4637" s="1000"/>
      <c r="U4637" s="1000"/>
      <c r="V4637" s="1000"/>
      <c r="W4637" s="1000"/>
      <c r="X4637" s="1000"/>
      <c r="Y4637" s="1001"/>
      <c r="Z4637" s="1001" t="str">
        <f t="shared" si="1066"/>
        <v xml:space="preserve">Cap.5 Pct.1:  Daca Codul CAEN (Col.D) &gt; 0, atunci Nr. mediu de salariati (Col.3) &gt; 0, pentru Rd.(2 la n). </v>
      </c>
      <c r="AA4637" s="2205">
        <f t="shared" si="1058"/>
        <v>1</v>
      </c>
      <c r="AB4637" s="3036">
        <v>178</v>
      </c>
    </row>
    <row r="4638" spans="1:28" x14ac:dyDescent="0.25">
      <c r="A4638" s="1708">
        <f t="shared" ca="1" si="1059"/>
        <v>0</v>
      </c>
      <c r="B4638" s="1708">
        <f t="shared" si="1060"/>
        <v>10178202</v>
      </c>
      <c r="C4638" s="994">
        <v>178</v>
      </c>
      <c r="D4638" s="1796" t="s">
        <v>447</v>
      </c>
      <c r="E4638" s="994">
        <v>202</v>
      </c>
      <c r="F4638" s="995" t="s">
        <v>3974</v>
      </c>
      <c r="G4638" s="994"/>
      <c r="H4638" s="996" t="s">
        <v>346</v>
      </c>
      <c r="I4638" s="1091" t="str">
        <f t="shared" si="1061"/>
        <v>Cap.5 Pct.1 Rd.202 col.D</v>
      </c>
      <c r="J4638" s="996"/>
      <c r="K4638" s="999" t="str">
        <f t="shared" si="1062"/>
        <v>Cap.5 Pct.1 Rd.202 col.3</v>
      </c>
      <c r="L4638" s="1000">
        <f t="shared" si="1063"/>
        <v>0</v>
      </c>
      <c r="M4638" s="1000">
        <f t="shared" si="1064"/>
        <v>0</v>
      </c>
      <c r="N4638" s="1724">
        <f t="shared" si="1065"/>
        <v>0</v>
      </c>
      <c r="O4638" s="1000"/>
      <c r="P4638" s="1000"/>
      <c r="Q4638" s="1000"/>
      <c r="R4638" s="1000"/>
      <c r="S4638" s="1000"/>
      <c r="T4638" s="1000"/>
      <c r="U4638" s="1000"/>
      <c r="V4638" s="1000"/>
      <c r="W4638" s="1000"/>
      <c r="X4638" s="1000"/>
      <c r="Y4638" s="1001"/>
      <c r="Z4638" s="1001" t="str">
        <f t="shared" si="1066"/>
        <v xml:space="preserve">Cap.5 Pct.1:  Daca Codul CAEN (Col.D) &gt; 0, atunci Nr. mediu de salariati (Col.3) &gt; 0, pentru Rd.(2 la n). </v>
      </c>
      <c r="AA4638" s="2205">
        <f t="shared" si="1058"/>
        <v>1</v>
      </c>
      <c r="AB4638" s="3036">
        <v>178</v>
      </c>
    </row>
    <row r="4639" spans="1:28" x14ac:dyDescent="0.25">
      <c r="A4639" s="1708">
        <f t="shared" ca="1" si="1059"/>
        <v>0</v>
      </c>
      <c r="B4639" s="1708">
        <f t="shared" si="1060"/>
        <v>10178203</v>
      </c>
      <c r="C4639" s="994">
        <v>178</v>
      </c>
      <c r="D4639" s="1796" t="s">
        <v>447</v>
      </c>
      <c r="E4639" s="994">
        <v>203</v>
      </c>
      <c r="F4639" s="995" t="s">
        <v>3974</v>
      </c>
      <c r="G4639" s="994"/>
      <c r="H4639" s="996" t="s">
        <v>346</v>
      </c>
      <c r="I4639" s="1091" t="str">
        <f t="shared" si="1061"/>
        <v>Cap.5 Pct.1 Rd.203 col.D</v>
      </c>
      <c r="J4639" s="996"/>
      <c r="K4639" s="999" t="str">
        <f t="shared" si="1062"/>
        <v>Cap.5 Pct.1 Rd.203 col.3</v>
      </c>
      <c r="L4639" s="1000">
        <f t="shared" si="1063"/>
        <v>0</v>
      </c>
      <c r="M4639" s="1000">
        <f t="shared" si="1064"/>
        <v>0</v>
      </c>
      <c r="N4639" s="1724">
        <f t="shared" si="1065"/>
        <v>0</v>
      </c>
      <c r="O4639" s="1000"/>
      <c r="P4639" s="1000"/>
      <c r="Q4639" s="1000"/>
      <c r="R4639" s="1000"/>
      <c r="S4639" s="1000"/>
      <c r="T4639" s="1000"/>
      <c r="U4639" s="1000"/>
      <c r="V4639" s="1000"/>
      <c r="W4639" s="1000"/>
      <c r="X4639" s="1000"/>
      <c r="Y4639" s="1001"/>
      <c r="Z4639" s="1001" t="str">
        <f t="shared" si="1066"/>
        <v xml:space="preserve">Cap.5 Pct.1:  Daca Codul CAEN (Col.D) &gt; 0, atunci Nr. mediu de salariati (Col.3) &gt; 0, pentru Rd.(2 la n). </v>
      </c>
      <c r="AA4639" s="2205">
        <f t="shared" si="1058"/>
        <v>1</v>
      </c>
      <c r="AB4639" s="3036">
        <v>178</v>
      </c>
    </row>
    <row r="4640" spans="1:28" x14ac:dyDescent="0.25">
      <c r="A4640" s="1708">
        <f t="shared" ca="1" si="1059"/>
        <v>0</v>
      </c>
      <c r="B4640" s="1708">
        <f t="shared" si="1060"/>
        <v>10178204</v>
      </c>
      <c r="C4640" s="994">
        <v>178</v>
      </c>
      <c r="D4640" s="1796" t="s">
        <v>447</v>
      </c>
      <c r="E4640" s="994">
        <v>204</v>
      </c>
      <c r="F4640" s="995" t="s">
        <v>3974</v>
      </c>
      <c r="G4640" s="994"/>
      <c r="H4640" s="996" t="s">
        <v>346</v>
      </c>
      <c r="I4640" s="1091" t="str">
        <f t="shared" si="1061"/>
        <v>Cap.5 Pct.1 Rd.204 col.D</v>
      </c>
      <c r="J4640" s="996"/>
      <c r="K4640" s="999" t="str">
        <f t="shared" si="1062"/>
        <v>Cap.5 Pct.1 Rd.204 col.3</v>
      </c>
      <c r="L4640" s="1000">
        <f t="shared" si="1063"/>
        <v>0</v>
      </c>
      <c r="M4640" s="1000">
        <f t="shared" si="1064"/>
        <v>0</v>
      </c>
      <c r="N4640" s="1724">
        <f t="shared" si="1065"/>
        <v>0</v>
      </c>
      <c r="O4640" s="1000"/>
      <c r="P4640" s="1000"/>
      <c r="Q4640" s="1000"/>
      <c r="R4640" s="1000"/>
      <c r="S4640" s="1000"/>
      <c r="T4640" s="1000"/>
      <c r="U4640" s="1000"/>
      <c r="V4640" s="1000"/>
      <c r="W4640" s="1000"/>
      <c r="X4640" s="1000"/>
      <c r="Y4640" s="1001"/>
      <c r="Z4640" s="1001" t="str">
        <f t="shared" si="1066"/>
        <v xml:space="preserve">Cap.5 Pct.1:  Daca Codul CAEN (Col.D) &gt; 0, atunci Nr. mediu de salariati (Col.3) &gt; 0, pentru Rd.(2 la n). </v>
      </c>
      <c r="AA4640" s="2205">
        <f t="shared" si="1058"/>
        <v>1</v>
      </c>
      <c r="AB4640" s="3036">
        <v>178</v>
      </c>
    </row>
    <row r="4641" spans="1:28" x14ac:dyDescent="0.25">
      <c r="A4641" s="1708">
        <f t="shared" ca="1" si="1059"/>
        <v>0</v>
      </c>
      <c r="B4641" s="1708">
        <f t="shared" si="1060"/>
        <v>10178205</v>
      </c>
      <c r="C4641" s="994">
        <v>178</v>
      </c>
      <c r="D4641" s="1796" t="s">
        <v>447</v>
      </c>
      <c r="E4641" s="994">
        <v>205</v>
      </c>
      <c r="F4641" s="995" t="s">
        <v>3974</v>
      </c>
      <c r="G4641" s="994"/>
      <c r="H4641" s="996" t="s">
        <v>346</v>
      </c>
      <c r="I4641" s="1091" t="str">
        <f t="shared" si="1061"/>
        <v>Cap.5 Pct.1 Rd.205 col.D</v>
      </c>
      <c r="J4641" s="996"/>
      <c r="K4641" s="999" t="str">
        <f t="shared" si="1062"/>
        <v>Cap.5 Pct.1 Rd.205 col.3</v>
      </c>
      <c r="L4641" s="1000">
        <f t="shared" si="1063"/>
        <v>0</v>
      </c>
      <c r="M4641" s="1000">
        <f t="shared" si="1064"/>
        <v>0</v>
      </c>
      <c r="N4641" s="1724">
        <f t="shared" si="1065"/>
        <v>0</v>
      </c>
      <c r="O4641" s="1000"/>
      <c r="P4641" s="1000"/>
      <c r="Q4641" s="1000"/>
      <c r="R4641" s="1000"/>
      <c r="S4641" s="1000"/>
      <c r="T4641" s="1000"/>
      <c r="U4641" s="1000"/>
      <c r="V4641" s="1000"/>
      <c r="W4641" s="1000"/>
      <c r="X4641" s="1000"/>
      <c r="Y4641" s="1001"/>
      <c r="Z4641" s="1001" t="str">
        <f t="shared" si="1066"/>
        <v xml:space="preserve">Cap.5 Pct.1:  Daca Codul CAEN (Col.D) &gt; 0, atunci Nr. mediu de salariati (Col.3) &gt; 0, pentru Rd.(2 la n). </v>
      </c>
      <c r="AA4641" s="2205">
        <f t="shared" si="1058"/>
        <v>1</v>
      </c>
      <c r="AB4641" s="3036">
        <v>178</v>
      </c>
    </row>
    <row r="4642" spans="1:28" x14ac:dyDescent="0.25">
      <c r="A4642" s="1708">
        <f t="shared" ca="1" si="1059"/>
        <v>0</v>
      </c>
      <c r="B4642" s="1708">
        <f t="shared" si="1060"/>
        <v>10178206</v>
      </c>
      <c r="C4642" s="994">
        <v>178</v>
      </c>
      <c r="D4642" s="1796" t="s">
        <v>447</v>
      </c>
      <c r="E4642" s="994">
        <v>206</v>
      </c>
      <c r="F4642" s="995" t="s">
        <v>3974</v>
      </c>
      <c r="G4642" s="994"/>
      <c r="H4642" s="996" t="s">
        <v>346</v>
      </c>
      <c r="I4642" s="1091" t="str">
        <f t="shared" si="1061"/>
        <v>Cap.5 Pct.1 Rd.206 col.D</v>
      </c>
      <c r="J4642" s="996"/>
      <c r="K4642" s="999" t="str">
        <f t="shared" si="1062"/>
        <v>Cap.5 Pct.1 Rd.206 col.3</v>
      </c>
      <c r="L4642" s="1000">
        <f t="shared" si="1063"/>
        <v>0</v>
      </c>
      <c r="M4642" s="1000">
        <f t="shared" si="1064"/>
        <v>0</v>
      </c>
      <c r="N4642" s="1724">
        <f t="shared" si="1065"/>
        <v>0</v>
      </c>
      <c r="O4642" s="1000"/>
      <c r="P4642" s="1000"/>
      <c r="Q4642" s="1000"/>
      <c r="R4642" s="1000"/>
      <c r="S4642" s="1000"/>
      <c r="T4642" s="1000"/>
      <c r="U4642" s="1000"/>
      <c r="V4642" s="1000"/>
      <c r="W4642" s="1000"/>
      <c r="X4642" s="1000"/>
      <c r="Y4642" s="1001"/>
      <c r="Z4642" s="1001" t="str">
        <f t="shared" si="1066"/>
        <v xml:space="preserve">Cap.5 Pct.1:  Daca Codul CAEN (Col.D) &gt; 0, atunci Nr. mediu de salariati (Col.3) &gt; 0, pentru Rd.(2 la n). </v>
      </c>
      <c r="AA4642" s="2205">
        <f t="shared" si="1058"/>
        <v>1</v>
      </c>
      <c r="AB4642" s="3036">
        <v>178</v>
      </c>
    </row>
    <row r="4643" spans="1:28" x14ac:dyDescent="0.25">
      <c r="A4643" s="1708">
        <f t="shared" ca="1" si="1059"/>
        <v>0</v>
      </c>
      <c r="B4643" s="1708">
        <f t="shared" si="1060"/>
        <v>10178207</v>
      </c>
      <c r="C4643" s="994">
        <v>178</v>
      </c>
      <c r="D4643" s="1796" t="s">
        <v>447</v>
      </c>
      <c r="E4643" s="994">
        <v>207</v>
      </c>
      <c r="F4643" s="995" t="s">
        <v>3974</v>
      </c>
      <c r="G4643" s="994"/>
      <c r="H4643" s="996" t="s">
        <v>346</v>
      </c>
      <c r="I4643" s="1091" t="str">
        <f t="shared" si="1061"/>
        <v>Cap.5 Pct.1 Rd.207 col.D</v>
      </c>
      <c r="J4643" s="996"/>
      <c r="K4643" s="999" t="str">
        <f t="shared" si="1062"/>
        <v>Cap.5 Pct.1 Rd.207 col.3</v>
      </c>
      <c r="L4643" s="1000">
        <f t="shared" si="1063"/>
        <v>0</v>
      </c>
      <c r="M4643" s="1000">
        <f t="shared" si="1064"/>
        <v>0</v>
      </c>
      <c r="N4643" s="1724">
        <f t="shared" si="1065"/>
        <v>0</v>
      </c>
      <c r="O4643" s="1000"/>
      <c r="P4643" s="1000"/>
      <c r="Q4643" s="1000"/>
      <c r="R4643" s="1000"/>
      <c r="S4643" s="1000"/>
      <c r="T4643" s="1000"/>
      <c r="U4643" s="1000"/>
      <c r="V4643" s="1000"/>
      <c r="W4643" s="1000"/>
      <c r="X4643" s="1000"/>
      <c r="Y4643" s="1001"/>
      <c r="Z4643" s="1001" t="str">
        <f t="shared" si="1066"/>
        <v xml:space="preserve">Cap.5 Pct.1:  Daca Codul CAEN (Col.D) &gt; 0, atunci Nr. mediu de salariati (Col.3) &gt; 0, pentru Rd.(2 la n). </v>
      </c>
      <c r="AA4643" s="2205">
        <f t="shared" si="1058"/>
        <v>1</v>
      </c>
      <c r="AB4643" s="3036">
        <v>178</v>
      </c>
    </row>
    <row r="4644" spans="1:28" x14ac:dyDescent="0.25">
      <c r="A4644" s="1708">
        <f t="shared" ca="1" si="1059"/>
        <v>0</v>
      </c>
      <c r="B4644" s="1708">
        <f t="shared" si="1060"/>
        <v>10178208</v>
      </c>
      <c r="C4644" s="994">
        <v>178</v>
      </c>
      <c r="D4644" s="1796" t="s">
        <v>447</v>
      </c>
      <c r="E4644" s="994">
        <v>208</v>
      </c>
      <c r="F4644" s="995" t="s">
        <v>3974</v>
      </c>
      <c r="G4644" s="994"/>
      <c r="H4644" s="996" t="s">
        <v>346</v>
      </c>
      <c r="I4644" s="1091" t="str">
        <f t="shared" si="1061"/>
        <v>Cap.5 Pct.1 Rd.208 col.D</v>
      </c>
      <c r="J4644" s="996"/>
      <c r="K4644" s="999" t="str">
        <f t="shared" si="1062"/>
        <v>Cap.5 Pct.1 Rd.208 col.3</v>
      </c>
      <c r="L4644" s="1000">
        <f t="shared" si="1063"/>
        <v>0</v>
      </c>
      <c r="M4644" s="1000">
        <f t="shared" si="1064"/>
        <v>0</v>
      </c>
      <c r="N4644" s="1724">
        <f t="shared" si="1065"/>
        <v>0</v>
      </c>
      <c r="O4644" s="1000"/>
      <c r="P4644" s="1000"/>
      <c r="Q4644" s="1000"/>
      <c r="R4644" s="1000"/>
      <c r="S4644" s="1000"/>
      <c r="T4644" s="1000"/>
      <c r="U4644" s="1000"/>
      <c r="V4644" s="1000"/>
      <c r="W4644" s="1000"/>
      <c r="X4644" s="1000"/>
      <c r="Y4644" s="1001"/>
      <c r="Z4644" s="1001" t="str">
        <f t="shared" si="1066"/>
        <v xml:space="preserve">Cap.5 Pct.1:  Daca Codul CAEN (Col.D) &gt; 0, atunci Nr. mediu de salariati (Col.3) &gt; 0, pentru Rd.(2 la n). </v>
      </c>
      <c r="AA4644" s="2205">
        <f t="shared" si="1058"/>
        <v>1</v>
      </c>
      <c r="AB4644" s="3036">
        <v>178</v>
      </c>
    </row>
    <row r="4645" spans="1:28" x14ac:dyDescent="0.25">
      <c r="A4645" s="1708">
        <f t="shared" ca="1" si="1059"/>
        <v>0</v>
      </c>
      <c r="B4645" s="1708">
        <f t="shared" si="1060"/>
        <v>10178209</v>
      </c>
      <c r="C4645" s="994">
        <v>178</v>
      </c>
      <c r="D4645" s="1796" t="s">
        <v>447</v>
      </c>
      <c r="E4645" s="994">
        <v>209</v>
      </c>
      <c r="F4645" s="995" t="s">
        <v>3974</v>
      </c>
      <c r="G4645" s="994"/>
      <c r="H4645" s="996" t="s">
        <v>346</v>
      </c>
      <c r="I4645" s="1091" t="str">
        <f t="shared" si="1061"/>
        <v>Cap.5 Pct.1 Rd.209 col.D</v>
      </c>
      <c r="J4645" s="996"/>
      <c r="K4645" s="999" t="str">
        <f t="shared" si="1062"/>
        <v>Cap.5 Pct.1 Rd.209 col.3</v>
      </c>
      <c r="L4645" s="1000">
        <f t="shared" si="1063"/>
        <v>0</v>
      </c>
      <c r="M4645" s="1000">
        <f t="shared" si="1064"/>
        <v>0</v>
      </c>
      <c r="N4645" s="1724">
        <f t="shared" si="1065"/>
        <v>0</v>
      </c>
      <c r="O4645" s="1000"/>
      <c r="P4645" s="1000"/>
      <c r="Q4645" s="1000"/>
      <c r="R4645" s="1000"/>
      <c r="S4645" s="1000"/>
      <c r="T4645" s="1000"/>
      <c r="U4645" s="1000"/>
      <c r="V4645" s="1000"/>
      <c r="W4645" s="1000"/>
      <c r="X4645" s="1000"/>
      <c r="Y4645" s="1001"/>
      <c r="Z4645" s="1001" t="str">
        <f t="shared" si="1066"/>
        <v xml:space="preserve">Cap.5 Pct.1:  Daca Codul CAEN (Col.D) &gt; 0, atunci Nr. mediu de salariati (Col.3) &gt; 0, pentru Rd.(2 la n). </v>
      </c>
      <c r="AA4645" s="2205">
        <f t="shared" si="1058"/>
        <v>1</v>
      </c>
      <c r="AB4645" s="3036">
        <v>178</v>
      </c>
    </row>
    <row r="4646" spans="1:28" x14ac:dyDescent="0.25">
      <c r="A4646" s="1708">
        <f t="shared" ca="1" si="1059"/>
        <v>0</v>
      </c>
      <c r="B4646" s="1708">
        <f t="shared" si="1060"/>
        <v>10178210</v>
      </c>
      <c r="C4646" s="994">
        <v>178</v>
      </c>
      <c r="D4646" s="1796" t="s">
        <v>447</v>
      </c>
      <c r="E4646" s="994">
        <v>210</v>
      </c>
      <c r="F4646" s="995" t="s">
        <v>3974</v>
      </c>
      <c r="G4646" s="994"/>
      <c r="H4646" s="996" t="s">
        <v>346</v>
      </c>
      <c r="I4646" s="1091" t="str">
        <f t="shared" si="1061"/>
        <v>Cap.5 Pct.1 Rd.210 col.D</v>
      </c>
      <c r="J4646" s="996"/>
      <c r="K4646" s="999" t="str">
        <f t="shared" si="1062"/>
        <v>Cap.5 Pct.1 Rd.210 col.3</v>
      </c>
      <c r="L4646" s="1000">
        <f t="shared" si="1063"/>
        <v>0</v>
      </c>
      <c r="M4646" s="1000">
        <f t="shared" si="1064"/>
        <v>0</v>
      </c>
      <c r="N4646" s="1724">
        <f t="shared" si="1065"/>
        <v>0</v>
      </c>
      <c r="O4646" s="1000"/>
      <c r="P4646" s="1000"/>
      <c r="Q4646" s="1000"/>
      <c r="R4646" s="1000"/>
      <c r="S4646" s="1000"/>
      <c r="T4646" s="1000"/>
      <c r="U4646" s="1000"/>
      <c r="V4646" s="1000"/>
      <c r="W4646" s="1000"/>
      <c r="X4646" s="1000"/>
      <c r="Y4646" s="1001"/>
      <c r="Z4646" s="1001" t="str">
        <f t="shared" si="1066"/>
        <v xml:space="preserve">Cap.5 Pct.1:  Daca Codul CAEN (Col.D) &gt; 0, atunci Nr. mediu de salariati (Col.3) &gt; 0, pentru Rd.(2 la n). </v>
      </c>
      <c r="AA4646" s="2205">
        <f t="shared" si="1058"/>
        <v>1</v>
      </c>
      <c r="AB4646" s="3036">
        <v>178</v>
      </c>
    </row>
    <row r="4647" spans="1:28" x14ac:dyDescent="0.25">
      <c r="A4647" s="1708">
        <f t="shared" ca="1" si="1059"/>
        <v>0</v>
      </c>
      <c r="B4647" s="1708">
        <f t="shared" si="1060"/>
        <v>10178211</v>
      </c>
      <c r="C4647" s="994">
        <v>178</v>
      </c>
      <c r="D4647" s="1796" t="s">
        <v>447</v>
      </c>
      <c r="E4647" s="994">
        <v>211</v>
      </c>
      <c r="F4647" s="995" t="s">
        <v>3974</v>
      </c>
      <c r="G4647" s="994"/>
      <c r="H4647" s="996" t="s">
        <v>346</v>
      </c>
      <c r="I4647" s="1091" t="str">
        <f t="shared" si="1061"/>
        <v>Cap.5 Pct.1 Rd.211 col.D</v>
      </c>
      <c r="J4647" s="996"/>
      <c r="K4647" s="999" t="str">
        <f t="shared" si="1062"/>
        <v>Cap.5 Pct.1 Rd.211 col.3</v>
      </c>
      <c r="L4647" s="1000">
        <f t="shared" si="1063"/>
        <v>0</v>
      </c>
      <c r="M4647" s="1000">
        <f t="shared" si="1064"/>
        <v>0</v>
      </c>
      <c r="N4647" s="1724">
        <f t="shared" si="1065"/>
        <v>0</v>
      </c>
      <c r="O4647" s="1000"/>
      <c r="P4647" s="1000"/>
      <c r="Q4647" s="1000"/>
      <c r="R4647" s="1000"/>
      <c r="S4647" s="1000"/>
      <c r="T4647" s="1000"/>
      <c r="U4647" s="1000"/>
      <c r="V4647" s="1000"/>
      <c r="W4647" s="1000"/>
      <c r="X4647" s="1000"/>
      <c r="Y4647" s="1001"/>
      <c r="Z4647" s="1001" t="str">
        <f t="shared" si="1066"/>
        <v xml:space="preserve">Cap.5 Pct.1:  Daca Codul CAEN (Col.D) &gt; 0, atunci Nr. mediu de salariati (Col.3) &gt; 0, pentru Rd.(2 la n). </v>
      </c>
      <c r="AA4647" s="2205">
        <f t="shared" si="1058"/>
        <v>1</v>
      </c>
      <c r="AB4647" s="3036">
        <v>178</v>
      </c>
    </row>
    <row r="4648" spans="1:28" x14ac:dyDescent="0.25">
      <c r="A4648" s="1708">
        <f t="shared" ca="1" si="1059"/>
        <v>0</v>
      </c>
      <c r="B4648" s="1708">
        <f t="shared" si="1060"/>
        <v>10178212</v>
      </c>
      <c r="C4648" s="994">
        <v>178</v>
      </c>
      <c r="D4648" s="1796" t="s">
        <v>447</v>
      </c>
      <c r="E4648" s="994">
        <v>212</v>
      </c>
      <c r="F4648" s="995" t="s">
        <v>3974</v>
      </c>
      <c r="G4648" s="994"/>
      <c r="H4648" s="996" t="s">
        <v>346</v>
      </c>
      <c r="I4648" s="1091" t="str">
        <f t="shared" si="1061"/>
        <v>Cap.5 Pct.1 Rd.212 col.D</v>
      </c>
      <c r="J4648" s="996"/>
      <c r="K4648" s="999" t="str">
        <f t="shared" si="1062"/>
        <v>Cap.5 Pct.1 Rd.212 col.3</v>
      </c>
      <c r="L4648" s="1000">
        <f t="shared" si="1063"/>
        <v>0</v>
      </c>
      <c r="M4648" s="1000">
        <f t="shared" si="1064"/>
        <v>0</v>
      </c>
      <c r="N4648" s="1724">
        <f t="shared" si="1065"/>
        <v>0</v>
      </c>
      <c r="O4648" s="1000"/>
      <c r="P4648" s="1000"/>
      <c r="Q4648" s="1000"/>
      <c r="R4648" s="1000"/>
      <c r="S4648" s="1000"/>
      <c r="T4648" s="1000"/>
      <c r="U4648" s="1000"/>
      <c r="V4648" s="1000"/>
      <c r="W4648" s="1000"/>
      <c r="X4648" s="1000"/>
      <c r="Y4648" s="1001"/>
      <c r="Z4648" s="1001" t="str">
        <f t="shared" si="1066"/>
        <v xml:space="preserve">Cap.5 Pct.1:  Daca Codul CAEN (Col.D) &gt; 0, atunci Nr. mediu de salariati (Col.3) &gt; 0, pentru Rd.(2 la n). </v>
      </c>
      <c r="AA4648" s="2205">
        <f t="shared" si="1058"/>
        <v>1</v>
      </c>
      <c r="AB4648" s="3036">
        <v>178</v>
      </c>
    </row>
    <row r="4649" spans="1:28" x14ac:dyDescent="0.25">
      <c r="A4649" s="1708">
        <f t="shared" ca="1" si="1059"/>
        <v>0</v>
      </c>
      <c r="B4649" s="1708">
        <f t="shared" si="1060"/>
        <v>10178213</v>
      </c>
      <c r="C4649" s="994">
        <v>178</v>
      </c>
      <c r="D4649" s="1796" t="s">
        <v>447</v>
      </c>
      <c r="E4649" s="994">
        <v>213</v>
      </c>
      <c r="F4649" s="995" t="s">
        <v>3974</v>
      </c>
      <c r="G4649" s="994"/>
      <c r="H4649" s="996" t="s">
        <v>346</v>
      </c>
      <c r="I4649" s="1091" t="str">
        <f t="shared" si="1061"/>
        <v>Cap.5 Pct.1 Rd.213 col.D</v>
      </c>
      <c r="J4649" s="996"/>
      <c r="K4649" s="999" t="str">
        <f t="shared" si="1062"/>
        <v>Cap.5 Pct.1 Rd.213 col.3</v>
      </c>
      <c r="L4649" s="1000">
        <f t="shared" si="1063"/>
        <v>0</v>
      </c>
      <c r="M4649" s="1000">
        <f t="shared" si="1064"/>
        <v>0</v>
      </c>
      <c r="N4649" s="1724">
        <f t="shared" si="1065"/>
        <v>0</v>
      </c>
      <c r="O4649" s="1000"/>
      <c r="P4649" s="1000"/>
      <c r="Q4649" s="1000"/>
      <c r="R4649" s="1000"/>
      <c r="S4649" s="1000"/>
      <c r="T4649" s="1000"/>
      <c r="U4649" s="1000"/>
      <c r="V4649" s="1000"/>
      <c r="W4649" s="1000"/>
      <c r="X4649" s="1000"/>
      <c r="Y4649" s="1001"/>
      <c r="Z4649" s="1001" t="str">
        <f t="shared" si="1066"/>
        <v xml:space="preserve">Cap.5 Pct.1:  Daca Codul CAEN (Col.D) &gt; 0, atunci Nr. mediu de salariati (Col.3) &gt; 0, pentru Rd.(2 la n). </v>
      </c>
      <c r="AA4649" s="2205">
        <f t="shared" si="1058"/>
        <v>1</v>
      </c>
      <c r="AB4649" s="3036">
        <v>178</v>
      </c>
    </row>
    <row r="4650" spans="1:28" x14ac:dyDescent="0.25">
      <c r="A4650" s="1708">
        <f t="shared" ca="1" si="1059"/>
        <v>0</v>
      </c>
      <c r="B4650" s="1708">
        <f t="shared" si="1060"/>
        <v>10178214</v>
      </c>
      <c r="C4650" s="994">
        <v>178</v>
      </c>
      <c r="D4650" s="1796" t="s">
        <v>447</v>
      </c>
      <c r="E4650" s="994">
        <v>214</v>
      </c>
      <c r="F4650" s="995" t="s">
        <v>3974</v>
      </c>
      <c r="G4650" s="994"/>
      <c r="H4650" s="996" t="s">
        <v>346</v>
      </c>
      <c r="I4650" s="1091" t="str">
        <f t="shared" si="1061"/>
        <v>Cap.5 Pct.1 Rd.214 col.D</v>
      </c>
      <c r="J4650" s="996"/>
      <c r="K4650" s="999" t="str">
        <f t="shared" si="1062"/>
        <v>Cap.5 Pct.1 Rd.214 col.3</v>
      </c>
      <c r="L4650" s="1000">
        <f t="shared" si="1063"/>
        <v>0</v>
      </c>
      <c r="M4650" s="1000">
        <f t="shared" si="1064"/>
        <v>0</v>
      </c>
      <c r="N4650" s="1724">
        <f t="shared" si="1065"/>
        <v>0</v>
      </c>
      <c r="O4650" s="1000"/>
      <c r="P4650" s="1000"/>
      <c r="Q4650" s="1000"/>
      <c r="R4650" s="1000"/>
      <c r="S4650" s="1000"/>
      <c r="T4650" s="1000"/>
      <c r="U4650" s="1000"/>
      <c r="V4650" s="1000"/>
      <c r="W4650" s="1000"/>
      <c r="X4650" s="1000"/>
      <c r="Y4650" s="1001"/>
      <c r="Z4650" s="1001" t="str">
        <f t="shared" si="1066"/>
        <v xml:space="preserve">Cap.5 Pct.1:  Daca Codul CAEN (Col.D) &gt; 0, atunci Nr. mediu de salariati (Col.3) &gt; 0, pentru Rd.(2 la n). </v>
      </c>
      <c r="AA4650" s="2205">
        <f t="shared" si="1058"/>
        <v>1</v>
      </c>
      <c r="AB4650" s="3036">
        <v>178</v>
      </c>
    </row>
    <row r="4651" spans="1:28" x14ac:dyDescent="0.25">
      <c r="A4651" s="1708">
        <f t="shared" ca="1" si="1059"/>
        <v>0</v>
      </c>
      <c r="B4651" s="1708">
        <f t="shared" si="1060"/>
        <v>10178215</v>
      </c>
      <c r="C4651" s="994">
        <v>178</v>
      </c>
      <c r="D4651" s="1796" t="s">
        <v>447</v>
      </c>
      <c r="E4651" s="994">
        <v>215</v>
      </c>
      <c r="F4651" s="995" t="s">
        <v>3974</v>
      </c>
      <c r="G4651" s="994"/>
      <c r="H4651" s="996" t="s">
        <v>346</v>
      </c>
      <c r="I4651" s="1091" t="str">
        <f t="shared" si="1061"/>
        <v>Cap.5 Pct.1 Rd.215 col.D</v>
      </c>
      <c r="J4651" s="996"/>
      <c r="K4651" s="999" t="str">
        <f t="shared" si="1062"/>
        <v>Cap.5 Pct.1 Rd.215 col.3</v>
      </c>
      <c r="L4651" s="1000">
        <f t="shared" si="1063"/>
        <v>0</v>
      </c>
      <c r="M4651" s="1000">
        <f t="shared" si="1064"/>
        <v>0</v>
      </c>
      <c r="N4651" s="1724">
        <f t="shared" si="1065"/>
        <v>0</v>
      </c>
      <c r="O4651" s="1000"/>
      <c r="P4651" s="1000"/>
      <c r="Q4651" s="1000"/>
      <c r="R4651" s="1000"/>
      <c r="S4651" s="1000"/>
      <c r="T4651" s="1000"/>
      <c r="U4651" s="1000"/>
      <c r="V4651" s="1000"/>
      <c r="W4651" s="1000"/>
      <c r="X4651" s="1000"/>
      <c r="Y4651" s="1001"/>
      <c r="Z4651" s="1001" t="str">
        <f t="shared" si="1066"/>
        <v xml:space="preserve">Cap.5 Pct.1:  Daca Codul CAEN (Col.D) &gt; 0, atunci Nr. mediu de salariati (Col.3) &gt; 0, pentru Rd.(2 la n). </v>
      </c>
      <c r="AA4651" s="2205">
        <f t="shared" si="1058"/>
        <v>1</v>
      </c>
      <c r="AB4651" s="3036">
        <v>178</v>
      </c>
    </row>
    <row r="4652" spans="1:28" x14ac:dyDescent="0.25">
      <c r="A4652" s="1708">
        <f t="shared" ca="1" si="1059"/>
        <v>0</v>
      </c>
      <c r="B4652" s="1708">
        <f t="shared" si="1060"/>
        <v>10178216</v>
      </c>
      <c r="C4652" s="994">
        <v>178</v>
      </c>
      <c r="D4652" s="1796" t="s">
        <v>447</v>
      </c>
      <c r="E4652" s="994">
        <v>216</v>
      </c>
      <c r="F4652" s="995" t="s">
        <v>3974</v>
      </c>
      <c r="G4652" s="994"/>
      <c r="H4652" s="996" t="s">
        <v>346</v>
      </c>
      <c r="I4652" s="1091" t="str">
        <f t="shared" si="1061"/>
        <v>Cap.5 Pct.1 Rd.216 col.D</v>
      </c>
      <c r="J4652" s="996"/>
      <c r="K4652" s="999" t="str">
        <f t="shared" si="1062"/>
        <v>Cap.5 Pct.1 Rd.216 col.3</v>
      </c>
      <c r="L4652" s="1000">
        <f t="shared" si="1063"/>
        <v>0</v>
      </c>
      <c r="M4652" s="1000">
        <f t="shared" si="1064"/>
        <v>0</v>
      </c>
      <c r="N4652" s="1724">
        <f t="shared" si="1065"/>
        <v>0</v>
      </c>
      <c r="O4652" s="1000"/>
      <c r="P4652" s="1000"/>
      <c r="Q4652" s="1000"/>
      <c r="R4652" s="1000"/>
      <c r="S4652" s="1000"/>
      <c r="T4652" s="1000"/>
      <c r="U4652" s="1000"/>
      <c r="V4652" s="1000"/>
      <c r="W4652" s="1000"/>
      <c r="X4652" s="1000"/>
      <c r="Y4652" s="1001"/>
      <c r="Z4652" s="1001" t="str">
        <f t="shared" si="1066"/>
        <v xml:space="preserve">Cap.5 Pct.1:  Daca Codul CAEN (Col.D) &gt; 0, atunci Nr. mediu de salariati (Col.3) &gt; 0, pentru Rd.(2 la n). </v>
      </c>
      <c r="AA4652" s="2205">
        <f t="shared" si="1058"/>
        <v>1</v>
      </c>
      <c r="AB4652" s="3036">
        <v>178</v>
      </c>
    </row>
    <row r="4653" spans="1:28" x14ac:dyDescent="0.25">
      <c r="A4653" s="1708">
        <f t="shared" ca="1" si="1059"/>
        <v>0</v>
      </c>
      <c r="B4653" s="1708">
        <f t="shared" si="1060"/>
        <v>10178217</v>
      </c>
      <c r="C4653" s="994">
        <v>178</v>
      </c>
      <c r="D4653" s="1796" t="s">
        <v>447</v>
      </c>
      <c r="E4653" s="994">
        <v>217</v>
      </c>
      <c r="F4653" s="995" t="s">
        <v>3974</v>
      </c>
      <c r="G4653" s="994"/>
      <c r="H4653" s="996" t="s">
        <v>346</v>
      </c>
      <c r="I4653" s="1091" t="str">
        <f t="shared" si="1061"/>
        <v>Cap.5 Pct.1 Rd.217 col.D</v>
      </c>
      <c r="J4653" s="996"/>
      <c r="K4653" s="999" t="str">
        <f t="shared" si="1062"/>
        <v>Cap.5 Pct.1 Rd.217 col.3</v>
      </c>
      <c r="L4653" s="1000">
        <f t="shared" si="1063"/>
        <v>0</v>
      </c>
      <c r="M4653" s="1000">
        <f t="shared" si="1064"/>
        <v>0</v>
      </c>
      <c r="N4653" s="1724">
        <f t="shared" si="1065"/>
        <v>0</v>
      </c>
      <c r="O4653" s="1000"/>
      <c r="P4653" s="1000"/>
      <c r="Q4653" s="1000"/>
      <c r="R4653" s="1000"/>
      <c r="S4653" s="1000"/>
      <c r="T4653" s="1000"/>
      <c r="U4653" s="1000"/>
      <c r="V4653" s="1000"/>
      <c r="W4653" s="1000"/>
      <c r="X4653" s="1000"/>
      <c r="Y4653" s="1001"/>
      <c r="Z4653" s="1001" t="str">
        <f t="shared" si="1066"/>
        <v xml:space="preserve">Cap.5 Pct.1:  Daca Codul CAEN (Col.D) &gt; 0, atunci Nr. mediu de salariati (Col.3) &gt; 0, pentru Rd.(2 la n). </v>
      </c>
      <c r="AA4653" s="2205">
        <f t="shared" si="1058"/>
        <v>1</v>
      </c>
      <c r="AB4653" s="3036">
        <v>178</v>
      </c>
    </row>
    <row r="4654" spans="1:28" x14ac:dyDescent="0.25">
      <c r="A4654" s="1708">
        <f t="shared" ca="1" si="1059"/>
        <v>0</v>
      </c>
      <c r="B4654" s="1708">
        <f t="shared" si="1060"/>
        <v>10178218</v>
      </c>
      <c r="C4654" s="994">
        <v>178</v>
      </c>
      <c r="D4654" s="1796" t="s">
        <v>447</v>
      </c>
      <c r="E4654" s="994">
        <v>218</v>
      </c>
      <c r="F4654" s="995" t="s">
        <v>3974</v>
      </c>
      <c r="G4654" s="994"/>
      <c r="H4654" s="996" t="s">
        <v>346</v>
      </c>
      <c r="I4654" s="1091" t="str">
        <f t="shared" si="1061"/>
        <v>Cap.5 Pct.1 Rd.218 col.D</v>
      </c>
      <c r="J4654" s="996"/>
      <c r="K4654" s="999" t="str">
        <f t="shared" si="1062"/>
        <v>Cap.5 Pct.1 Rd.218 col.3</v>
      </c>
      <c r="L4654" s="1000">
        <f t="shared" si="1063"/>
        <v>0</v>
      </c>
      <c r="M4654" s="1000">
        <f t="shared" si="1064"/>
        <v>0</v>
      </c>
      <c r="N4654" s="1724">
        <f t="shared" si="1065"/>
        <v>0</v>
      </c>
      <c r="O4654" s="1000"/>
      <c r="P4654" s="1000"/>
      <c r="Q4654" s="1000"/>
      <c r="R4654" s="1000"/>
      <c r="S4654" s="1000"/>
      <c r="T4654" s="1000"/>
      <c r="U4654" s="1000"/>
      <c r="V4654" s="1000"/>
      <c r="W4654" s="1000"/>
      <c r="X4654" s="1000"/>
      <c r="Y4654" s="1001"/>
      <c r="Z4654" s="1001" t="str">
        <f t="shared" si="1066"/>
        <v xml:space="preserve">Cap.5 Pct.1:  Daca Codul CAEN (Col.D) &gt; 0, atunci Nr. mediu de salariati (Col.3) &gt; 0, pentru Rd.(2 la n). </v>
      </c>
      <c r="AA4654" s="2205">
        <f t="shared" si="1058"/>
        <v>1</v>
      </c>
      <c r="AB4654" s="3036">
        <v>178</v>
      </c>
    </row>
    <row r="4655" spans="1:28" x14ac:dyDescent="0.25">
      <c r="A4655" s="1708">
        <f t="shared" ca="1" si="1059"/>
        <v>0</v>
      </c>
      <c r="B4655" s="1708">
        <f t="shared" si="1060"/>
        <v>10178219</v>
      </c>
      <c r="C4655" s="994">
        <v>178</v>
      </c>
      <c r="D4655" s="1796" t="s">
        <v>447</v>
      </c>
      <c r="E4655" s="994">
        <v>219</v>
      </c>
      <c r="F4655" s="995" t="s">
        <v>3974</v>
      </c>
      <c r="G4655" s="994"/>
      <c r="H4655" s="996" t="s">
        <v>346</v>
      </c>
      <c r="I4655" s="1091" t="str">
        <f t="shared" si="1061"/>
        <v>Cap.5 Pct.1 Rd.219 col.D</v>
      </c>
      <c r="J4655" s="996"/>
      <c r="K4655" s="999" t="str">
        <f t="shared" si="1062"/>
        <v>Cap.5 Pct.1 Rd.219 col.3</v>
      </c>
      <c r="L4655" s="1000">
        <f t="shared" si="1063"/>
        <v>0</v>
      </c>
      <c r="M4655" s="1000">
        <f t="shared" si="1064"/>
        <v>0</v>
      </c>
      <c r="N4655" s="1724">
        <f t="shared" si="1065"/>
        <v>0</v>
      </c>
      <c r="O4655" s="1000"/>
      <c r="P4655" s="1000"/>
      <c r="Q4655" s="1000"/>
      <c r="R4655" s="1000"/>
      <c r="S4655" s="1000"/>
      <c r="T4655" s="1000"/>
      <c r="U4655" s="1000"/>
      <c r="V4655" s="1000"/>
      <c r="W4655" s="1000"/>
      <c r="X4655" s="1000"/>
      <c r="Y4655" s="1001"/>
      <c r="Z4655" s="1001" t="str">
        <f t="shared" si="1066"/>
        <v xml:space="preserve">Cap.5 Pct.1:  Daca Codul CAEN (Col.D) &gt; 0, atunci Nr. mediu de salariati (Col.3) &gt; 0, pentru Rd.(2 la n). </v>
      </c>
      <c r="AA4655" s="2205">
        <f t="shared" si="1058"/>
        <v>1</v>
      </c>
      <c r="AB4655" s="3036">
        <v>178</v>
      </c>
    </row>
    <row r="4656" spans="1:28" x14ac:dyDescent="0.25">
      <c r="A4656" s="1708">
        <f t="shared" ca="1" si="1059"/>
        <v>0</v>
      </c>
      <c r="B4656" s="1708">
        <f t="shared" si="1060"/>
        <v>10178220</v>
      </c>
      <c r="C4656" s="994">
        <v>178</v>
      </c>
      <c r="D4656" s="1796" t="s">
        <v>447</v>
      </c>
      <c r="E4656" s="994">
        <v>220</v>
      </c>
      <c r="F4656" s="995" t="s">
        <v>3974</v>
      </c>
      <c r="G4656" s="994"/>
      <c r="H4656" s="996" t="s">
        <v>346</v>
      </c>
      <c r="I4656" s="1091" t="str">
        <f t="shared" si="1061"/>
        <v>Cap.5 Pct.1 Rd.220 col.D</v>
      </c>
      <c r="J4656" s="996"/>
      <c r="K4656" s="999" t="str">
        <f t="shared" si="1062"/>
        <v>Cap.5 Pct.1 Rd.220 col.3</v>
      </c>
      <c r="L4656" s="1000">
        <f t="shared" si="1063"/>
        <v>0</v>
      </c>
      <c r="M4656" s="1000">
        <f t="shared" si="1064"/>
        <v>0</v>
      </c>
      <c r="N4656" s="1724">
        <f t="shared" si="1065"/>
        <v>0</v>
      </c>
      <c r="O4656" s="1000"/>
      <c r="P4656" s="1000"/>
      <c r="Q4656" s="1000"/>
      <c r="R4656" s="1000"/>
      <c r="S4656" s="1000"/>
      <c r="T4656" s="1000"/>
      <c r="U4656" s="1000"/>
      <c r="V4656" s="1000"/>
      <c r="W4656" s="1000"/>
      <c r="X4656" s="1000"/>
      <c r="Y4656" s="1001"/>
      <c r="Z4656" s="1001" t="str">
        <f t="shared" si="1066"/>
        <v xml:space="preserve">Cap.5 Pct.1:  Daca Codul CAEN (Col.D) &gt; 0, atunci Nr. mediu de salariati (Col.3) &gt; 0, pentru Rd.(2 la n). </v>
      </c>
      <c r="AA4656" s="2205">
        <f t="shared" si="1058"/>
        <v>1</v>
      </c>
      <c r="AB4656" s="3036">
        <v>178</v>
      </c>
    </row>
    <row r="4657" spans="1:28" x14ac:dyDescent="0.25">
      <c r="A4657" s="1708">
        <f t="shared" ca="1" si="1059"/>
        <v>0</v>
      </c>
      <c r="B4657" s="1708">
        <f t="shared" si="1060"/>
        <v>10178221</v>
      </c>
      <c r="C4657" s="994">
        <v>178</v>
      </c>
      <c r="D4657" s="1796" t="s">
        <v>447</v>
      </c>
      <c r="E4657" s="994">
        <v>221</v>
      </c>
      <c r="F4657" s="995" t="s">
        <v>3974</v>
      </c>
      <c r="G4657" s="994"/>
      <c r="H4657" s="996" t="s">
        <v>346</v>
      </c>
      <c r="I4657" s="1091" t="str">
        <f t="shared" si="1061"/>
        <v>Cap.5 Pct.1 Rd.221 col.D</v>
      </c>
      <c r="J4657" s="996"/>
      <c r="K4657" s="999" t="str">
        <f t="shared" si="1062"/>
        <v>Cap.5 Pct.1 Rd.221 col.3</v>
      </c>
      <c r="L4657" s="1000">
        <f t="shared" si="1063"/>
        <v>0</v>
      </c>
      <c r="M4657" s="1000">
        <f t="shared" si="1064"/>
        <v>0</v>
      </c>
      <c r="N4657" s="1724">
        <f t="shared" si="1065"/>
        <v>0</v>
      </c>
      <c r="O4657" s="1000"/>
      <c r="P4657" s="1000"/>
      <c r="Q4657" s="1000"/>
      <c r="R4657" s="1000"/>
      <c r="S4657" s="1000"/>
      <c r="T4657" s="1000"/>
      <c r="U4657" s="1000"/>
      <c r="V4657" s="1000"/>
      <c r="W4657" s="1000"/>
      <c r="X4657" s="1000"/>
      <c r="Y4657" s="1001"/>
      <c r="Z4657" s="1001" t="str">
        <f t="shared" si="1066"/>
        <v xml:space="preserve">Cap.5 Pct.1:  Daca Codul CAEN (Col.D) &gt; 0, atunci Nr. mediu de salariati (Col.3) &gt; 0, pentru Rd.(2 la n). </v>
      </c>
      <c r="AA4657" s="2205">
        <f t="shared" si="1058"/>
        <v>1</v>
      </c>
      <c r="AB4657" s="3036">
        <v>178</v>
      </c>
    </row>
    <row r="4658" spans="1:28" x14ac:dyDescent="0.25">
      <c r="A4658" s="1708">
        <f t="shared" ca="1" si="1059"/>
        <v>0</v>
      </c>
      <c r="B4658" s="1708">
        <f t="shared" si="1060"/>
        <v>10178222</v>
      </c>
      <c r="C4658" s="994">
        <v>178</v>
      </c>
      <c r="D4658" s="1796" t="s">
        <v>447</v>
      </c>
      <c r="E4658" s="994">
        <v>222</v>
      </c>
      <c r="F4658" s="995" t="s">
        <v>3974</v>
      </c>
      <c r="G4658" s="994"/>
      <c r="H4658" s="996" t="s">
        <v>346</v>
      </c>
      <c r="I4658" s="1091" t="str">
        <f t="shared" si="1061"/>
        <v>Cap.5 Pct.1 Rd.222 col.D</v>
      </c>
      <c r="J4658" s="996"/>
      <c r="K4658" s="999" t="str">
        <f t="shared" si="1062"/>
        <v>Cap.5 Pct.1 Rd.222 col.3</v>
      </c>
      <c r="L4658" s="1000">
        <f t="shared" si="1063"/>
        <v>0</v>
      </c>
      <c r="M4658" s="1000">
        <f t="shared" si="1064"/>
        <v>0</v>
      </c>
      <c r="N4658" s="1724">
        <f t="shared" si="1065"/>
        <v>0</v>
      </c>
      <c r="O4658" s="1000"/>
      <c r="P4658" s="1000"/>
      <c r="Q4658" s="1000"/>
      <c r="R4658" s="1000"/>
      <c r="S4658" s="1000"/>
      <c r="T4658" s="1000"/>
      <c r="U4658" s="1000"/>
      <c r="V4658" s="1000"/>
      <c r="W4658" s="1000"/>
      <c r="X4658" s="1000"/>
      <c r="Y4658" s="1001"/>
      <c r="Z4658" s="1001" t="str">
        <f t="shared" si="1066"/>
        <v xml:space="preserve">Cap.5 Pct.1:  Daca Codul CAEN (Col.D) &gt; 0, atunci Nr. mediu de salariati (Col.3) &gt; 0, pentru Rd.(2 la n). </v>
      </c>
      <c r="AA4658" s="2205">
        <f t="shared" si="1058"/>
        <v>1</v>
      </c>
      <c r="AB4658" s="3036">
        <v>178</v>
      </c>
    </row>
    <row r="4659" spans="1:28" x14ac:dyDescent="0.25">
      <c r="A4659" s="1708">
        <f t="shared" ca="1" si="1059"/>
        <v>0</v>
      </c>
      <c r="B4659" s="1708">
        <f t="shared" si="1060"/>
        <v>10178223</v>
      </c>
      <c r="C4659" s="994">
        <v>178</v>
      </c>
      <c r="D4659" s="1796" t="s">
        <v>447</v>
      </c>
      <c r="E4659" s="994">
        <v>223</v>
      </c>
      <c r="F4659" s="995" t="s">
        <v>3974</v>
      </c>
      <c r="G4659" s="994"/>
      <c r="H4659" s="996" t="s">
        <v>346</v>
      </c>
      <c r="I4659" s="1091" t="str">
        <f t="shared" si="1061"/>
        <v>Cap.5 Pct.1 Rd.223 col.D</v>
      </c>
      <c r="J4659" s="996"/>
      <c r="K4659" s="999" t="str">
        <f t="shared" si="1062"/>
        <v>Cap.5 Pct.1 Rd.223 col.3</v>
      </c>
      <c r="L4659" s="1000">
        <f t="shared" si="1063"/>
        <v>0</v>
      </c>
      <c r="M4659" s="1000">
        <f t="shared" si="1064"/>
        <v>0</v>
      </c>
      <c r="N4659" s="1724">
        <f t="shared" si="1065"/>
        <v>0</v>
      </c>
      <c r="O4659" s="1000"/>
      <c r="P4659" s="1000"/>
      <c r="Q4659" s="1000"/>
      <c r="R4659" s="1000"/>
      <c r="S4659" s="1000"/>
      <c r="T4659" s="1000"/>
      <c r="U4659" s="1000"/>
      <c r="V4659" s="1000"/>
      <c r="W4659" s="1000"/>
      <c r="X4659" s="1000"/>
      <c r="Y4659" s="1001"/>
      <c r="Z4659" s="1001" t="str">
        <f t="shared" si="1066"/>
        <v xml:space="preserve">Cap.5 Pct.1:  Daca Codul CAEN (Col.D) &gt; 0, atunci Nr. mediu de salariati (Col.3) &gt; 0, pentru Rd.(2 la n). </v>
      </c>
      <c r="AA4659" s="2205">
        <f t="shared" si="1058"/>
        <v>1</v>
      </c>
      <c r="AB4659" s="3036">
        <v>178</v>
      </c>
    </row>
    <row r="4660" spans="1:28" x14ac:dyDescent="0.25">
      <c r="A4660" s="1708">
        <f t="shared" ca="1" si="1059"/>
        <v>0</v>
      </c>
      <c r="B4660" s="1708">
        <f t="shared" si="1060"/>
        <v>10178224</v>
      </c>
      <c r="C4660" s="994">
        <v>178</v>
      </c>
      <c r="D4660" s="1796" t="s">
        <v>447</v>
      </c>
      <c r="E4660" s="994">
        <v>224</v>
      </c>
      <c r="F4660" s="995" t="s">
        <v>3974</v>
      </c>
      <c r="G4660" s="994"/>
      <c r="H4660" s="996" t="s">
        <v>346</v>
      </c>
      <c r="I4660" s="1091" t="str">
        <f t="shared" si="1061"/>
        <v>Cap.5 Pct.1 Rd.224 col.D</v>
      </c>
      <c r="J4660" s="996"/>
      <c r="K4660" s="999" t="str">
        <f t="shared" si="1062"/>
        <v>Cap.5 Pct.1 Rd.224 col.3</v>
      </c>
      <c r="L4660" s="1000">
        <f t="shared" si="1063"/>
        <v>0</v>
      </c>
      <c r="M4660" s="1000">
        <f t="shared" si="1064"/>
        <v>0</v>
      </c>
      <c r="N4660" s="1724">
        <f t="shared" si="1065"/>
        <v>0</v>
      </c>
      <c r="O4660" s="1000"/>
      <c r="P4660" s="1000"/>
      <c r="Q4660" s="1000"/>
      <c r="R4660" s="1000"/>
      <c r="S4660" s="1000"/>
      <c r="T4660" s="1000"/>
      <c r="U4660" s="1000"/>
      <c r="V4660" s="1000"/>
      <c r="W4660" s="1000"/>
      <c r="X4660" s="1000"/>
      <c r="Y4660" s="1001"/>
      <c r="Z4660" s="1001" t="str">
        <f t="shared" si="1066"/>
        <v xml:space="preserve">Cap.5 Pct.1:  Daca Codul CAEN (Col.D) &gt; 0, atunci Nr. mediu de salariati (Col.3) &gt; 0, pentru Rd.(2 la n). </v>
      </c>
      <c r="AA4660" s="2205">
        <f t="shared" si="1058"/>
        <v>1</v>
      </c>
      <c r="AB4660" s="3036">
        <v>178</v>
      </c>
    </row>
    <row r="4661" spans="1:28" x14ac:dyDescent="0.25">
      <c r="A4661" s="1708">
        <f t="shared" ca="1" si="1059"/>
        <v>0</v>
      </c>
      <c r="B4661" s="1708">
        <f t="shared" si="1060"/>
        <v>10178225</v>
      </c>
      <c r="C4661" s="994">
        <v>178</v>
      </c>
      <c r="D4661" s="1796" t="s">
        <v>447</v>
      </c>
      <c r="E4661" s="994">
        <v>225</v>
      </c>
      <c r="F4661" s="995" t="s">
        <v>3974</v>
      </c>
      <c r="G4661" s="994"/>
      <c r="H4661" s="996" t="s">
        <v>346</v>
      </c>
      <c r="I4661" s="1091" t="str">
        <f t="shared" si="1061"/>
        <v>Cap.5 Pct.1 Rd.225 col.D</v>
      </c>
      <c r="J4661" s="996"/>
      <c r="K4661" s="999" t="str">
        <f t="shared" si="1062"/>
        <v>Cap.5 Pct.1 Rd.225 col.3</v>
      </c>
      <c r="L4661" s="1000">
        <f t="shared" si="1063"/>
        <v>0</v>
      </c>
      <c r="M4661" s="1000">
        <f t="shared" si="1064"/>
        <v>0</v>
      </c>
      <c r="N4661" s="1724">
        <f t="shared" si="1065"/>
        <v>0</v>
      </c>
      <c r="O4661" s="1000"/>
      <c r="P4661" s="1000"/>
      <c r="Q4661" s="1000"/>
      <c r="R4661" s="1000"/>
      <c r="S4661" s="1000"/>
      <c r="T4661" s="1000"/>
      <c r="U4661" s="1000"/>
      <c r="V4661" s="1000"/>
      <c r="W4661" s="1000"/>
      <c r="X4661" s="1000"/>
      <c r="Y4661" s="1001"/>
      <c r="Z4661" s="1001" t="str">
        <f t="shared" si="1066"/>
        <v xml:space="preserve">Cap.5 Pct.1:  Daca Codul CAEN (Col.D) &gt; 0, atunci Nr. mediu de salariati (Col.3) &gt; 0, pentru Rd.(2 la n). </v>
      </c>
      <c r="AA4661" s="2205">
        <f t="shared" si="1058"/>
        <v>1</v>
      </c>
      <c r="AB4661" s="3036">
        <v>178</v>
      </c>
    </row>
    <row r="4662" spans="1:28" x14ac:dyDescent="0.25">
      <c r="A4662" s="1708">
        <f t="shared" ca="1" si="1059"/>
        <v>0</v>
      </c>
      <c r="B4662" s="1708">
        <f t="shared" si="1060"/>
        <v>10178226</v>
      </c>
      <c r="C4662" s="994">
        <v>178</v>
      </c>
      <c r="D4662" s="1796" t="s">
        <v>447</v>
      </c>
      <c r="E4662" s="994">
        <v>226</v>
      </c>
      <c r="F4662" s="995" t="s">
        <v>3974</v>
      </c>
      <c r="G4662" s="994"/>
      <c r="H4662" s="996" t="s">
        <v>346</v>
      </c>
      <c r="I4662" s="1091" t="str">
        <f t="shared" si="1061"/>
        <v>Cap.5 Pct.1 Rd.226 col.D</v>
      </c>
      <c r="J4662" s="996"/>
      <c r="K4662" s="999" t="str">
        <f t="shared" si="1062"/>
        <v>Cap.5 Pct.1 Rd.226 col.3</v>
      </c>
      <c r="L4662" s="1000">
        <f t="shared" si="1063"/>
        <v>0</v>
      </c>
      <c r="M4662" s="1000">
        <f t="shared" si="1064"/>
        <v>0</v>
      </c>
      <c r="N4662" s="1724">
        <f t="shared" si="1065"/>
        <v>0</v>
      </c>
      <c r="O4662" s="1000"/>
      <c r="P4662" s="1000"/>
      <c r="Q4662" s="1000"/>
      <c r="R4662" s="1000"/>
      <c r="S4662" s="1000"/>
      <c r="T4662" s="1000"/>
      <c r="U4662" s="1000"/>
      <c r="V4662" s="1000"/>
      <c r="W4662" s="1000"/>
      <c r="X4662" s="1000"/>
      <c r="Y4662" s="1001"/>
      <c r="Z4662" s="1001" t="str">
        <f t="shared" si="1066"/>
        <v xml:space="preserve">Cap.5 Pct.1:  Daca Codul CAEN (Col.D) &gt; 0, atunci Nr. mediu de salariati (Col.3) &gt; 0, pentru Rd.(2 la n). </v>
      </c>
      <c r="AA4662" s="2205">
        <f t="shared" si="1058"/>
        <v>1</v>
      </c>
      <c r="AB4662" s="3036">
        <v>178</v>
      </c>
    </row>
    <row r="4663" spans="1:28" x14ac:dyDescent="0.25">
      <c r="A4663" s="1708">
        <f t="shared" ca="1" si="1059"/>
        <v>0</v>
      </c>
      <c r="B4663" s="1708">
        <f t="shared" si="1060"/>
        <v>10178227</v>
      </c>
      <c r="C4663" s="994">
        <v>178</v>
      </c>
      <c r="D4663" s="1796" t="s">
        <v>447</v>
      </c>
      <c r="E4663" s="994">
        <v>227</v>
      </c>
      <c r="F4663" s="995" t="s">
        <v>3974</v>
      </c>
      <c r="G4663" s="994"/>
      <c r="H4663" s="996" t="s">
        <v>346</v>
      </c>
      <c r="I4663" s="1091" t="str">
        <f t="shared" si="1061"/>
        <v>Cap.5 Pct.1 Rd.227 col.D</v>
      </c>
      <c r="J4663" s="996"/>
      <c r="K4663" s="999" t="str">
        <f t="shared" si="1062"/>
        <v>Cap.5 Pct.1 Rd.227 col.3</v>
      </c>
      <c r="L4663" s="1000">
        <f t="shared" si="1063"/>
        <v>0</v>
      </c>
      <c r="M4663" s="1000">
        <f t="shared" si="1064"/>
        <v>0</v>
      </c>
      <c r="N4663" s="1724">
        <f t="shared" si="1065"/>
        <v>0</v>
      </c>
      <c r="O4663" s="1000"/>
      <c r="P4663" s="1000"/>
      <c r="Q4663" s="1000"/>
      <c r="R4663" s="1000"/>
      <c r="S4663" s="1000"/>
      <c r="T4663" s="1000"/>
      <c r="U4663" s="1000"/>
      <c r="V4663" s="1000"/>
      <c r="W4663" s="1000"/>
      <c r="X4663" s="1000"/>
      <c r="Y4663" s="1001"/>
      <c r="Z4663" s="1001" t="str">
        <f t="shared" si="1066"/>
        <v xml:space="preserve">Cap.5 Pct.1:  Daca Codul CAEN (Col.D) &gt; 0, atunci Nr. mediu de salariati (Col.3) &gt; 0, pentru Rd.(2 la n). </v>
      </c>
      <c r="AA4663" s="2205">
        <f t="shared" si="1058"/>
        <v>1</v>
      </c>
      <c r="AB4663" s="3036">
        <v>178</v>
      </c>
    </row>
    <row r="4664" spans="1:28" x14ac:dyDescent="0.25">
      <c r="A4664" s="1708">
        <f t="shared" ca="1" si="1059"/>
        <v>0</v>
      </c>
      <c r="B4664" s="1708">
        <f t="shared" si="1060"/>
        <v>10178228</v>
      </c>
      <c r="C4664" s="994">
        <v>178</v>
      </c>
      <c r="D4664" s="1796" t="s">
        <v>447</v>
      </c>
      <c r="E4664" s="994">
        <v>228</v>
      </c>
      <c r="F4664" s="995" t="s">
        <v>3974</v>
      </c>
      <c r="G4664" s="994"/>
      <c r="H4664" s="996" t="s">
        <v>346</v>
      </c>
      <c r="I4664" s="1091" t="str">
        <f t="shared" si="1061"/>
        <v>Cap.5 Pct.1 Rd.228 col.D</v>
      </c>
      <c r="J4664" s="996"/>
      <c r="K4664" s="999" t="str">
        <f t="shared" si="1062"/>
        <v>Cap.5 Pct.1 Rd.228 col.3</v>
      </c>
      <c r="L4664" s="1000">
        <f t="shared" si="1063"/>
        <v>0</v>
      </c>
      <c r="M4664" s="1000">
        <f t="shared" si="1064"/>
        <v>0</v>
      </c>
      <c r="N4664" s="1724">
        <f t="shared" si="1065"/>
        <v>0</v>
      </c>
      <c r="O4664" s="1000"/>
      <c r="P4664" s="1000"/>
      <c r="Q4664" s="1000"/>
      <c r="R4664" s="1000"/>
      <c r="S4664" s="1000"/>
      <c r="T4664" s="1000"/>
      <c r="U4664" s="1000"/>
      <c r="V4664" s="1000"/>
      <c r="W4664" s="1000"/>
      <c r="X4664" s="1000"/>
      <c r="Y4664" s="1001"/>
      <c r="Z4664" s="1001" t="str">
        <f t="shared" si="1066"/>
        <v xml:space="preserve">Cap.5 Pct.1:  Daca Codul CAEN (Col.D) &gt; 0, atunci Nr. mediu de salariati (Col.3) &gt; 0, pentru Rd.(2 la n). </v>
      </c>
      <c r="AA4664" s="2205">
        <f t="shared" si="1058"/>
        <v>1</v>
      </c>
      <c r="AB4664" s="3036">
        <v>178</v>
      </c>
    </row>
    <row r="4665" spans="1:28" x14ac:dyDescent="0.25">
      <c r="A4665" s="1708">
        <f t="shared" ca="1" si="1059"/>
        <v>0</v>
      </c>
      <c r="B4665" s="1708">
        <f t="shared" si="1060"/>
        <v>10178229</v>
      </c>
      <c r="C4665" s="994">
        <v>178</v>
      </c>
      <c r="D4665" s="1796" t="s">
        <v>447</v>
      </c>
      <c r="E4665" s="994">
        <v>229</v>
      </c>
      <c r="F4665" s="995" t="s">
        <v>3974</v>
      </c>
      <c r="G4665" s="994"/>
      <c r="H4665" s="996" t="s">
        <v>346</v>
      </c>
      <c r="I4665" s="1091" t="str">
        <f t="shared" si="1061"/>
        <v>Cap.5 Pct.1 Rd.229 col.D</v>
      </c>
      <c r="J4665" s="996"/>
      <c r="K4665" s="999" t="str">
        <f t="shared" si="1062"/>
        <v>Cap.5 Pct.1 Rd.229 col.3</v>
      </c>
      <c r="L4665" s="1000">
        <f t="shared" si="1063"/>
        <v>0</v>
      </c>
      <c r="M4665" s="1000">
        <f t="shared" si="1064"/>
        <v>0</v>
      </c>
      <c r="N4665" s="1724">
        <f t="shared" si="1065"/>
        <v>0</v>
      </c>
      <c r="O4665" s="1000"/>
      <c r="P4665" s="1000"/>
      <c r="Q4665" s="1000"/>
      <c r="R4665" s="1000"/>
      <c r="S4665" s="1000"/>
      <c r="T4665" s="1000"/>
      <c r="U4665" s="1000"/>
      <c r="V4665" s="1000"/>
      <c r="W4665" s="1000"/>
      <c r="X4665" s="1000"/>
      <c r="Y4665" s="1001"/>
      <c r="Z4665" s="1001" t="str">
        <f t="shared" si="1066"/>
        <v xml:space="preserve">Cap.5 Pct.1:  Daca Codul CAEN (Col.D) &gt; 0, atunci Nr. mediu de salariati (Col.3) &gt; 0, pentru Rd.(2 la n). </v>
      </c>
      <c r="AA4665" s="2205">
        <f t="shared" si="1058"/>
        <v>1</v>
      </c>
      <c r="AB4665" s="3036">
        <v>178</v>
      </c>
    </row>
    <row r="4666" spans="1:28" x14ac:dyDescent="0.25">
      <c r="A4666" s="1708">
        <f t="shared" ca="1" si="1059"/>
        <v>0</v>
      </c>
      <c r="B4666" s="1708">
        <f t="shared" si="1060"/>
        <v>10178230</v>
      </c>
      <c r="C4666" s="994">
        <v>178</v>
      </c>
      <c r="D4666" s="1796" t="s">
        <v>447</v>
      </c>
      <c r="E4666" s="994">
        <v>230</v>
      </c>
      <c r="F4666" s="995" t="s">
        <v>3974</v>
      </c>
      <c r="G4666" s="994"/>
      <c r="H4666" s="996" t="s">
        <v>346</v>
      </c>
      <c r="I4666" s="1091" t="str">
        <f t="shared" si="1061"/>
        <v>Cap.5 Pct.1 Rd.230 col.D</v>
      </c>
      <c r="J4666" s="996"/>
      <c r="K4666" s="999" t="str">
        <f t="shared" si="1062"/>
        <v>Cap.5 Pct.1 Rd.230 col.3</v>
      </c>
      <c r="L4666" s="1000">
        <f t="shared" si="1063"/>
        <v>0</v>
      </c>
      <c r="M4666" s="1000">
        <f t="shared" si="1064"/>
        <v>0</v>
      </c>
      <c r="N4666" s="1724">
        <f t="shared" si="1065"/>
        <v>0</v>
      </c>
      <c r="O4666" s="1000"/>
      <c r="P4666" s="1000"/>
      <c r="Q4666" s="1000"/>
      <c r="R4666" s="1000"/>
      <c r="S4666" s="1000"/>
      <c r="T4666" s="1000"/>
      <c r="U4666" s="1000"/>
      <c r="V4666" s="1000"/>
      <c r="W4666" s="1000"/>
      <c r="X4666" s="1000"/>
      <c r="Y4666" s="1001"/>
      <c r="Z4666" s="1001" t="str">
        <f t="shared" si="1066"/>
        <v xml:space="preserve">Cap.5 Pct.1:  Daca Codul CAEN (Col.D) &gt; 0, atunci Nr. mediu de salariati (Col.3) &gt; 0, pentru Rd.(2 la n). </v>
      </c>
      <c r="AA4666" s="2205">
        <f t="shared" si="1058"/>
        <v>1</v>
      </c>
      <c r="AB4666" s="3036">
        <v>178</v>
      </c>
    </row>
    <row r="4667" spans="1:28" x14ac:dyDescent="0.25">
      <c r="A4667" s="1708">
        <f t="shared" ca="1" si="1059"/>
        <v>0</v>
      </c>
      <c r="B4667" s="1708">
        <f t="shared" si="1060"/>
        <v>10178231</v>
      </c>
      <c r="C4667" s="994">
        <v>178</v>
      </c>
      <c r="D4667" s="1796" t="s">
        <v>447</v>
      </c>
      <c r="E4667" s="994">
        <v>231</v>
      </c>
      <c r="F4667" s="995" t="s">
        <v>3974</v>
      </c>
      <c r="G4667" s="994"/>
      <c r="H4667" s="996" t="s">
        <v>346</v>
      </c>
      <c r="I4667" s="1091" t="str">
        <f t="shared" si="1061"/>
        <v>Cap.5 Pct.1 Rd.231 col.D</v>
      </c>
      <c r="J4667" s="996"/>
      <c r="K4667" s="999" t="str">
        <f t="shared" si="1062"/>
        <v>Cap.5 Pct.1 Rd.231 col.3</v>
      </c>
      <c r="L4667" s="1000">
        <f t="shared" si="1063"/>
        <v>0</v>
      </c>
      <c r="M4667" s="1000">
        <f t="shared" si="1064"/>
        <v>0</v>
      </c>
      <c r="N4667" s="1724">
        <f t="shared" si="1065"/>
        <v>0</v>
      </c>
      <c r="O4667" s="1000"/>
      <c r="P4667" s="1000"/>
      <c r="Q4667" s="1000"/>
      <c r="R4667" s="1000"/>
      <c r="S4667" s="1000"/>
      <c r="T4667" s="1000"/>
      <c r="U4667" s="1000"/>
      <c r="V4667" s="1000"/>
      <c r="W4667" s="1000"/>
      <c r="X4667" s="1000"/>
      <c r="Y4667" s="1001"/>
      <c r="Z4667" s="1001" t="str">
        <f t="shared" si="1066"/>
        <v xml:space="preserve">Cap.5 Pct.1:  Daca Codul CAEN (Col.D) &gt; 0, atunci Nr. mediu de salariati (Col.3) &gt; 0, pentru Rd.(2 la n). </v>
      </c>
      <c r="AA4667" s="2205">
        <f t="shared" ref="AA4667:AA4730" si="1067">COUNTIF(B:B,B4667)</f>
        <v>1</v>
      </c>
      <c r="AB4667" s="3036">
        <v>178</v>
      </c>
    </row>
    <row r="4668" spans="1:28" x14ac:dyDescent="0.25">
      <c r="A4668" s="1708">
        <f t="shared" ca="1" si="1059"/>
        <v>0</v>
      </c>
      <c r="B4668" s="1708">
        <f t="shared" si="1060"/>
        <v>10178232</v>
      </c>
      <c r="C4668" s="994">
        <v>178</v>
      </c>
      <c r="D4668" s="1796" t="s">
        <v>447</v>
      </c>
      <c r="E4668" s="994">
        <v>232</v>
      </c>
      <c r="F4668" s="995" t="s">
        <v>3974</v>
      </c>
      <c r="G4668" s="994"/>
      <c r="H4668" s="996" t="s">
        <v>346</v>
      </c>
      <c r="I4668" s="1091" t="str">
        <f t="shared" si="1061"/>
        <v>Cap.5 Pct.1 Rd.232 col.D</v>
      </c>
      <c r="J4668" s="996"/>
      <c r="K4668" s="999" t="str">
        <f t="shared" si="1062"/>
        <v>Cap.5 Pct.1 Rd.232 col.3</v>
      </c>
      <c r="L4668" s="1000">
        <f t="shared" si="1063"/>
        <v>0</v>
      </c>
      <c r="M4668" s="1000">
        <f t="shared" si="1064"/>
        <v>0</v>
      </c>
      <c r="N4668" s="1724">
        <f t="shared" si="1065"/>
        <v>0</v>
      </c>
      <c r="O4668" s="1000"/>
      <c r="P4668" s="1000"/>
      <c r="Q4668" s="1000"/>
      <c r="R4668" s="1000"/>
      <c r="S4668" s="1000"/>
      <c r="T4668" s="1000"/>
      <c r="U4668" s="1000"/>
      <c r="V4668" s="1000"/>
      <c r="W4668" s="1000"/>
      <c r="X4668" s="1000"/>
      <c r="Y4668" s="1001"/>
      <c r="Z4668" s="1001" t="str">
        <f t="shared" si="1066"/>
        <v xml:space="preserve">Cap.5 Pct.1:  Daca Codul CAEN (Col.D) &gt; 0, atunci Nr. mediu de salariati (Col.3) &gt; 0, pentru Rd.(2 la n). </v>
      </c>
      <c r="AA4668" s="2205">
        <f t="shared" si="1067"/>
        <v>1</v>
      </c>
      <c r="AB4668" s="3036">
        <v>178</v>
      </c>
    </row>
    <row r="4669" spans="1:28" x14ac:dyDescent="0.25">
      <c r="A4669" s="1708">
        <f t="shared" ca="1" si="1059"/>
        <v>0</v>
      </c>
      <c r="B4669" s="1708">
        <f t="shared" si="1060"/>
        <v>10178233</v>
      </c>
      <c r="C4669" s="994">
        <v>178</v>
      </c>
      <c r="D4669" s="1796" t="s">
        <v>447</v>
      </c>
      <c r="E4669" s="994">
        <v>233</v>
      </c>
      <c r="F4669" s="995" t="s">
        <v>3974</v>
      </c>
      <c r="G4669" s="994"/>
      <c r="H4669" s="996" t="s">
        <v>346</v>
      </c>
      <c r="I4669" s="1091" t="str">
        <f t="shared" si="1061"/>
        <v>Cap.5 Pct.1 Rd.233 col.D</v>
      </c>
      <c r="J4669" s="996"/>
      <c r="K4669" s="999" t="str">
        <f t="shared" si="1062"/>
        <v>Cap.5 Pct.1 Rd.233 col.3</v>
      </c>
      <c r="L4669" s="1000">
        <f t="shared" si="1063"/>
        <v>0</v>
      </c>
      <c r="M4669" s="1000">
        <f t="shared" si="1064"/>
        <v>0</v>
      </c>
      <c r="N4669" s="1724">
        <f t="shared" si="1065"/>
        <v>0</v>
      </c>
      <c r="O4669" s="1000"/>
      <c r="P4669" s="1000"/>
      <c r="Q4669" s="1000"/>
      <c r="R4669" s="1000"/>
      <c r="S4669" s="1000"/>
      <c r="T4669" s="1000"/>
      <c r="U4669" s="1000"/>
      <c r="V4669" s="1000"/>
      <c r="W4669" s="1000"/>
      <c r="X4669" s="1000"/>
      <c r="Y4669" s="1001"/>
      <c r="Z4669" s="1001" t="str">
        <f t="shared" si="1066"/>
        <v xml:space="preserve">Cap.5 Pct.1:  Daca Codul CAEN (Col.D) &gt; 0, atunci Nr. mediu de salariati (Col.3) &gt; 0, pentru Rd.(2 la n). </v>
      </c>
      <c r="AA4669" s="2205">
        <f t="shared" si="1067"/>
        <v>1</v>
      </c>
      <c r="AB4669" s="3036">
        <v>178</v>
      </c>
    </row>
    <row r="4670" spans="1:28" x14ac:dyDescent="0.25">
      <c r="A4670" s="1708">
        <f t="shared" ca="1" si="1059"/>
        <v>0</v>
      </c>
      <c r="B4670" s="1708">
        <f t="shared" si="1060"/>
        <v>10178234</v>
      </c>
      <c r="C4670" s="994">
        <v>178</v>
      </c>
      <c r="D4670" s="1796" t="s">
        <v>447</v>
      </c>
      <c r="E4670" s="994">
        <v>234</v>
      </c>
      <c r="F4670" s="995" t="s">
        <v>3974</v>
      </c>
      <c r="G4670" s="994"/>
      <c r="H4670" s="996" t="s">
        <v>346</v>
      </c>
      <c r="I4670" s="1091" t="str">
        <f t="shared" si="1061"/>
        <v>Cap.5 Pct.1 Rd.234 col.D</v>
      </c>
      <c r="J4670" s="996"/>
      <c r="K4670" s="999" t="str">
        <f t="shared" si="1062"/>
        <v>Cap.5 Pct.1 Rd.234 col.3</v>
      </c>
      <c r="L4670" s="1000">
        <f t="shared" si="1063"/>
        <v>0</v>
      </c>
      <c r="M4670" s="1000">
        <f t="shared" si="1064"/>
        <v>0</v>
      </c>
      <c r="N4670" s="1724">
        <f t="shared" si="1065"/>
        <v>0</v>
      </c>
      <c r="O4670" s="1000"/>
      <c r="P4670" s="1000"/>
      <c r="Q4670" s="1000"/>
      <c r="R4670" s="1000"/>
      <c r="S4670" s="1000"/>
      <c r="T4670" s="1000"/>
      <c r="U4670" s="1000"/>
      <c r="V4670" s="1000"/>
      <c r="W4670" s="1000"/>
      <c r="X4670" s="1000"/>
      <c r="Y4670" s="1001"/>
      <c r="Z4670" s="1001" t="str">
        <f t="shared" si="1066"/>
        <v xml:space="preserve">Cap.5 Pct.1:  Daca Codul CAEN (Col.D) &gt; 0, atunci Nr. mediu de salariati (Col.3) &gt; 0, pentru Rd.(2 la n). </v>
      </c>
      <c r="AA4670" s="2205">
        <f t="shared" si="1067"/>
        <v>1</v>
      </c>
      <c r="AB4670" s="3036">
        <v>178</v>
      </c>
    </row>
    <row r="4671" spans="1:28" x14ac:dyDescent="0.25">
      <c r="A4671" s="1708">
        <f t="shared" ca="1" si="1059"/>
        <v>0</v>
      </c>
      <c r="B4671" s="1708">
        <f t="shared" si="1060"/>
        <v>10178235</v>
      </c>
      <c r="C4671" s="994">
        <v>178</v>
      </c>
      <c r="D4671" s="1796" t="s">
        <v>447</v>
      </c>
      <c r="E4671" s="994">
        <v>235</v>
      </c>
      <c r="F4671" s="995" t="s">
        <v>3974</v>
      </c>
      <c r="G4671" s="994"/>
      <c r="H4671" s="996" t="s">
        <v>346</v>
      </c>
      <c r="I4671" s="1091" t="str">
        <f t="shared" si="1061"/>
        <v>Cap.5 Pct.1 Rd.235 col.D</v>
      </c>
      <c r="J4671" s="996"/>
      <c r="K4671" s="999" t="str">
        <f t="shared" si="1062"/>
        <v>Cap.5 Pct.1 Rd.235 col.3</v>
      </c>
      <c r="L4671" s="1000">
        <f t="shared" si="1063"/>
        <v>0</v>
      </c>
      <c r="M4671" s="1000">
        <f t="shared" si="1064"/>
        <v>0</v>
      </c>
      <c r="N4671" s="1724">
        <f t="shared" si="1065"/>
        <v>0</v>
      </c>
      <c r="O4671" s="1000"/>
      <c r="P4671" s="1000"/>
      <c r="Q4671" s="1000"/>
      <c r="R4671" s="1000"/>
      <c r="S4671" s="1000"/>
      <c r="T4671" s="1000"/>
      <c r="U4671" s="1000"/>
      <c r="V4671" s="1000"/>
      <c r="W4671" s="1000"/>
      <c r="X4671" s="1000"/>
      <c r="Y4671" s="1001"/>
      <c r="Z4671" s="1001" t="str">
        <f t="shared" si="1066"/>
        <v xml:space="preserve">Cap.5 Pct.1:  Daca Codul CAEN (Col.D) &gt; 0, atunci Nr. mediu de salariati (Col.3) &gt; 0, pentru Rd.(2 la n). </v>
      </c>
      <c r="AA4671" s="2205">
        <f t="shared" si="1067"/>
        <v>1</v>
      </c>
      <c r="AB4671" s="3036">
        <v>178</v>
      </c>
    </row>
    <row r="4672" spans="1:28" x14ac:dyDescent="0.25">
      <c r="A4672" s="1708">
        <f t="shared" ca="1" si="1059"/>
        <v>0</v>
      </c>
      <c r="B4672" s="1708">
        <f t="shared" si="1060"/>
        <v>10178236</v>
      </c>
      <c r="C4672" s="994">
        <v>178</v>
      </c>
      <c r="D4672" s="1796" t="s">
        <v>447</v>
      </c>
      <c r="E4672" s="994">
        <v>236</v>
      </c>
      <c r="F4672" s="995" t="s">
        <v>3974</v>
      </c>
      <c r="G4672" s="994"/>
      <c r="H4672" s="996" t="s">
        <v>346</v>
      </c>
      <c r="I4672" s="1091" t="str">
        <f t="shared" si="1061"/>
        <v>Cap.5 Pct.1 Rd.236 col.D</v>
      </c>
      <c r="J4672" s="996"/>
      <c r="K4672" s="999" t="str">
        <f t="shared" si="1062"/>
        <v>Cap.5 Pct.1 Rd.236 col.3</v>
      </c>
      <c r="L4672" s="1000">
        <f t="shared" si="1063"/>
        <v>0</v>
      </c>
      <c r="M4672" s="1000">
        <f t="shared" si="1064"/>
        <v>0</v>
      </c>
      <c r="N4672" s="1724">
        <f t="shared" si="1065"/>
        <v>0</v>
      </c>
      <c r="O4672" s="1000"/>
      <c r="P4672" s="1000"/>
      <c r="Q4672" s="1000"/>
      <c r="R4672" s="1000"/>
      <c r="S4672" s="1000"/>
      <c r="T4672" s="1000"/>
      <c r="U4672" s="1000"/>
      <c r="V4672" s="1000"/>
      <c r="W4672" s="1000"/>
      <c r="X4672" s="1000"/>
      <c r="Y4672" s="1001"/>
      <c r="Z4672" s="1001" t="str">
        <f t="shared" si="1066"/>
        <v xml:space="preserve">Cap.5 Pct.1:  Daca Codul CAEN (Col.D) &gt; 0, atunci Nr. mediu de salariati (Col.3) &gt; 0, pentru Rd.(2 la n). </v>
      </c>
      <c r="AA4672" s="2205">
        <f t="shared" si="1067"/>
        <v>1</v>
      </c>
      <c r="AB4672" s="3036">
        <v>178</v>
      </c>
    </row>
    <row r="4673" spans="1:28" x14ac:dyDescent="0.25">
      <c r="A4673" s="1708">
        <f t="shared" ref="A4673:A4732" ca="1" si="1068">IF(D4673="DA",IF(ISERROR(N4673),A4672+1,IF(N4673=1,A4672+1,A4672)),A4672)</f>
        <v>0</v>
      </c>
      <c r="B4673" s="1708">
        <f t="shared" si="1060"/>
        <v>10178237</v>
      </c>
      <c r="C4673" s="994">
        <v>178</v>
      </c>
      <c r="D4673" s="1796" t="s">
        <v>447</v>
      </c>
      <c r="E4673" s="994">
        <v>237</v>
      </c>
      <c r="F4673" s="995" t="s">
        <v>3974</v>
      </c>
      <c r="G4673" s="994"/>
      <c r="H4673" s="996" t="s">
        <v>346</v>
      </c>
      <c r="I4673" s="1091" t="str">
        <f t="shared" si="1061"/>
        <v>Cap.5 Pct.1 Rd.237 col.D</v>
      </c>
      <c r="J4673" s="996"/>
      <c r="K4673" s="999" t="str">
        <f t="shared" si="1062"/>
        <v>Cap.5 Pct.1 Rd.237 col.3</v>
      </c>
      <c r="L4673" s="1000">
        <f t="shared" si="1063"/>
        <v>0</v>
      </c>
      <c r="M4673" s="1000">
        <f t="shared" si="1064"/>
        <v>0</v>
      </c>
      <c r="N4673" s="1724">
        <f t="shared" si="1065"/>
        <v>0</v>
      </c>
      <c r="O4673" s="1000"/>
      <c r="P4673" s="1000"/>
      <c r="Q4673" s="1000"/>
      <c r="R4673" s="1000"/>
      <c r="S4673" s="1000"/>
      <c r="T4673" s="1000"/>
      <c r="U4673" s="1000"/>
      <c r="V4673" s="1000"/>
      <c r="W4673" s="1000"/>
      <c r="X4673" s="1000"/>
      <c r="Y4673" s="1001"/>
      <c r="Z4673" s="1001" t="str">
        <f t="shared" si="1066"/>
        <v xml:space="preserve">Cap.5 Pct.1:  Daca Codul CAEN (Col.D) &gt; 0, atunci Nr. mediu de salariati (Col.3) &gt; 0, pentru Rd.(2 la n). </v>
      </c>
      <c r="AA4673" s="2205">
        <f t="shared" si="1067"/>
        <v>1</v>
      </c>
      <c r="AB4673" s="3036">
        <v>178</v>
      </c>
    </row>
    <row r="4674" spans="1:28" x14ac:dyDescent="0.25">
      <c r="A4674" s="1708">
        <f t="shared" ca="1" si="1068"/>
        <v>0</v>
      </c>
      <c r="B4674" s="1708">
        <f t="shared" si="1060"/>
        <v>10178238</v>
      </c>
      <c r="C4674" s="994">
        <v>178</v>
      </c>
      <c r="D4674" s="1796" t="s">
        <v>447</v>
      </c>
      <c r="E4674" s="994">
        <v>238</v>
      </c>
      <c r="F4674" s="995" t="s">
        <v>3974</v>
      </c>
      <c r="G4674" s="994"/>
      <c r="H4674" s="996" t="s">
        <v>346</v>
      </c>
      <c r="I4674" s="1091" t="str">
        <f t="shared" si="1061"/>
        <v>Cap.5 Pct.1 Rd.238 col.D</v>
      </c>
      <c r="J4674" s="996"/>
      <c r="K4674" s="999" t="str">
        <f t="shared" si="1062"/>
        <v>Cap.5 Pct.1 Rd.238 col.3</v>
      </c>
      <c r="L4674" s="1000">
        <f t="shared" si="1063"/>
        <v>0</v>
      </c>
      <c r="M4674" s="1000">
        <f t="shared" si="1064"/>
        <v>0</v>
      </c>
      <c r="N4674" s="1724">
        <f t="shared" si="1065"/>
        <v>0</v>
      </c>
      <c r="O4674" s="1000"/>
      <c r="P4674" s="1000"/>
      <c r="Q4674" s="1000"/>
      <c r="R4674" s="1000"/>
      <c r="S4674" s="1000"/>
      <c r="T4674" s="1000"/>
      <c r="U4674" s="1000"/>
      <c r="V4674" s="1000"/>
      <c r="W4674" s="1000"/>
      <c r="X4674" s="1000"/>
      <c r="Y4674" s="1001"/>
      <c r="Z4674" s="1001" t="str">
        <f t="shared" si="1066"/>
        <v xml:space="preserve">Cap.5 Pct.1:  Daca Codul CAEN (Col.D) &gt; 0, atunci Nr. mediu de salariati (Col.3) &gt; 0, pentru Rd.(2 la n). </v>
      </c>
      <c r="AA4674" s="2205">
        <f t="shared" si="1067"/>
        <v>1</v>
      </c>
      <c r="AB4674" s="3036">
        <v>178</v>
      </c>
    </row>
    <row r="4675" spans="1:28" x14ac:dyDescent="0.25">
      <c r="A4675" s="1708">
        <f t="shared" ca="1" si="1068"/>
        <v>0</v>
      </c>
      <c r="B4675" s="1708">
        <f t="shared" si="1060"/>
        <v>10178239</v>
      </c>
      <c r="C4675" s="994">
        <v>178</v>
      </c>
      <c r="D4675" s="1796" t="s">
        <v>447</v>
      </c>
      <c r="E4675" s="994">
        <v>239</v>
      </c>
      <c r="F4675" s="995" t="s">
        <v>3974</v>
      </c>
      <c r="G4675" s="994"/>
      <c r="H4675" s="996" t="s">
        <v>346</v>
      </c>
      <c r="I4675" s="1091" t="str">
        <f t="shared" si="1061"/>
        <v>Cap.5 Pct.1 Rd.239 col.D</v>
      </c>
      <c r="J4675" s="996"/>
      <c r="K4675" s="999" t="str">
        <f t="shared" si="1062"/>
        <v>Cap.5 Pct.1 Rd.239 col.3</v>
      </c>
      <c r="L4675" s="1000">
        <f t="shared" si="1063"/>
        <v>0</v>
      </c>
      <c r="M4675" s="1000">
        <f t="shared" si="1064"/>
        <v>0</v>
      </c>
      <c r="N4675" s="1724">
        <f t="shared" si="1065"/>
        <v>0</v>
      </c>
      <c r="O4675" s="1000"/>
      <c r="P4675" s="1000"/>
      <c r="Q4675" s="1000"/>
      <c r="R4675" s="1000"/>
      <c r="S4675" s="1000"/>
      <c r="T4675" s="1000"/>
      <c r="U4675" s="1000"/>
      <c r="V4675" s="1000"/>
      <c r="W4675" s="1000"/>
      <c r="X4675" s="1000"/>
      <c r="Y4675" s="1001"/>
      <c r="Z4675" s="1001" t="str">
        <f t="shared" si="1066"/>
        <v xml:space="preserve">Cap.5 Pct.1:  Daca Codul CAEN (Col.D) &gt; 0, atunci Nr. mediu de salariati (Col.3) &gt; 0, pentru Rd.(2 la n). </v>
      </c>
      <c r="AA4675" s="2205">
        <f t="shared" si="1067"/>
        <v>1</v>
      </c>
      <c r="AB4675" s="3036">
        <v>178</v>
      </c>
    </row>
    <row r="4676" spans="1:28" x14ac:dyDescent="0.25">
      <c r="A4676" s="1708">
        <f t="shared" ca="1" si="1068"/>
        <v>0</v>
      </c>
      <c r="B4676" s="1708">
        <f t="shared" si="1060"/>
        <v>10178240</v>
      </c>
      <c r="C4676" s="994">
        <v>178</v>
      </c>
      <c r="D4676" s="1796" t="s">
        <v>447</v>
      </c>
      <c r="E4676" s="994">
        <v>240</v>
      </c>
      <c r="F4676" s="995" t="s">
        <v>3974</v>
      </c>
      <c r="G4676" s="994"/>
      <c r="H4676" s="996" t="s">
        <v>346</v>
      </c>
      <c r="I4676" s="1091" t="str">
        <f t="shared" si="1061"/>
        <v>Cap.5 Pct.1 Rd.240 col.D</v>
      </c>
      <c r="J4676" s="996"/>
      <c r="K4676" s="999" t="str">
        <f t="shared" si="1062"/>
        <v>Cap.5 Pct.1 Rd.240 col.3</v>
      </c>
      <c r="L4676" s="1000">
        <f t="shared" si="1063"/>
        <v>0</v>
      </c>
      <c r="M4676" s="1000">
        <f t="shared" si="1064"/>
        <v>0</v>
      </c>
      <c r="N4676" s="1724">
        <f t="shared" si="1065"/>
        <v>0</v>
      </c>
      <c r="O4676" s="1000"/>
      <c r="P4676" s="1000"/>
      <c r="Q4676" s="1000"/>
      <c r="R4676" s="1000"/>
      <c r="S4676" s="1000"/>
      <c r="T4676" s="1000"/>
      <c r="U4676" s="1000"/>
      <c r="V4676" s="1000"/>
      <c r="W4676" s="1000"/>
      <c r="X4676" s="1000"/>
      <c r="Y4676" s="1001"/>
      <c r="Z4676" s="1001" t="str">
        <f t="shared" si="1066"/>
        <v xml:space="preserve">Cap.5 Pct.1:  Daca Codul CAEN (Col.D) &gt; 0, atunci Nr. mediu de salariati (Col.3) &gt; 0, pentru Rd.(2 la n). </v>
      </c>
      <c r="AA4676" s="2205">
        <f t="shared" si="1067"/>
        <v>1</v>
      </c>
      <c r="AB4676" s="3036">
        <v>178</v>
      </c>
    </row>
    <row r="4677" spans="1:28" x14ac:dyDescent="0.25">
      <c r="A4677" s="1708">
        <f t="shared" ca="1" si="1068"/>
        <v>0</v>
      </c>
      <c r="B4677" s="1708">
        <f t="shared" si="1060"/>
        <v>10178241</v>
      </c>
      <c r="C4677" s="994">
        <v>178</v>
      </c>
      <c r="D4677" s="1796" t="s">
        <v>447</v>
      </c>
      <c r="E4677" s="994">
        <v>241</v>
      </c>
      <c r="F4677" s="995" t="s">
        <v>3974</v>
      </c>
      <c r="G4677" s="994"/>
      <c r="H4677" s="996" t="s">
        <v>346</v>
      </c>
      <c r="I4677" s="1091" t="str">
        <f t="shared" si="1061"/>
        <v>Cap.5 Pct.1 Rd.241 col.D</v>
      </c>
      <c r="J4677" s="996"/>
      <c r="K4677" s="999" t="str">
        <f t="shared" si="1062"/>
        <v>Cap.5 Pct.1 Rd.241 col.3</v>
      </c>
      <c r="L4677" s="1000">
        <f t="shared" si="1063"/>
        <v>0</v>
      </c>
      <c r="M4677" s="1000">
        <f t="shared" si="1064"/>
        <v>0</v>
      </c>
      <c r="N4677" s="1724">
        <f t="shared" si="1065"/>
        <v>0</v>
      </c>
      <c r="O4677" s="1000"/>
      <c r="P4677" s="1000"/>
      <c r="Q4677" s="1000"/>
      <c r="R4677" s="1000"/>
      <c r="S4677" s="1000"/>
      <c r="T4677" s="1000"/>
      <c r="U4677" s="1000"/>
      <c r="V4677" s="1000"/>
      <c r="W4677" s="1000"/>
      <c r="X4677" s="1000"/>
      <c r="Y4677" s="1001"/>
      <c r="Z4677" s="1001" t="str">
        <f t="shared" si="1066"/>
        <v xml:space="preserve">Cap.5 Pct.1:  Daca Codul CAEN (Col.D) &gt; 0, atunci Nr. mediu de salariati (Col.3) &gt; 0, pentru Rd.(2 la n). </v>
      </c>
      <c r="AA4677" s="2205">
        <f t="shared" si="1067"/>
        <v>1</v>
      </c>
      <c r="AB4677" s="3036">
        <v>178</v>
      </c>
    </row>
    <row r="4678" spans="1:28" x14ac:dyDescent="0.25">
      <c r="A4678" s="1708">
        <f t="shared" ca="1" si="1068"/>
        <v>0</v>
      </c>
      <c r="B4678" s="1708">
        <f t="shared" si="1060"/>
        <v>10178242</v>
      </c>
      <c r="C4678" s="994">
        <v>178</v>
      </c>
      <c r="D4678" s="1796" t="s">
        <v>447</v>
      </c>
      <c r="E4678" s="994">
        <v>242</v>
      </c>
      <c r="F4678" s="995" t="s">
        <v>3974</v>
      </c>
      <c r="G4678" s="994"/>
      <c r="H4678" s="996" t="s">
        <v>346</v>
      </c>
      <c r="I4678" s="1091" t="str">
        <f t="shared" si="1061"/>
        <v>Cap.5 Pct.1 Rd.242 col.D</v>
      </c>
      <c r="J4678" s="996"/>
      <c r="K4678" s="999" t="str">
        <f t="shared" si="1062"/>
        <v>Cap.5 Pct.1 Rd.242 col.3</v>
      </c>
      <c r="L4678" s="1000">
        <f t="shared" si="1063"/>
        <v>0</v>
      </c>
      <c r="M4678" s="1000">
        <f t="shared" si="1064"/>
        <v>0</v>
      </c>
      <c r="N4678" s="1724">
        <f t="shared" si="1065"/>
        <v>0</v>
      </c>
      <c r="O4678" s="1000"/>
      <c r="P4678" s="1000"/>
      <c r="Q4678" s="1000"/>
      <c r="R4678" s="1000"/>
      <c r="S4678" s="1000"/>
      <c r="T4678" s="1000"/>
      <c r="U4678" s="1000"/>
      <c r="V4678" s="1000"/>
      <c r="W4678" s="1000"/>
      <c r="X4678" s="1000"/>
      <c r="Y4678" s="1001"/>
      <c r="Z4678" s="1001" t="str">
        <f t="shared" si="1066"/>
        <v xml:space="preserve">Cap.5 Pct.1:  Daca Codul CAEN (Col.D) &gt; 0, atunci Nr. mediu de salariati (Col.3) &gt; 0, pentru Rd.(2 la n). </v>
      </c>
      <c r="AA4678" s="2205">
        <f t="shared" si="1067"/>
        <v>1</v>
      </c>
      <c r="AB4678" s="3036">
        <v>178</v>
      </c>
    </row>
    <row r="4679" spans="1:28" x14ac:dyDescent="0.25">
      <c r="A4679" s="1708">
        <f t="shared" ca="1" si="1068"/>
        <v>0</v>
      </c>
      <c r="B4679" s="1708">
        <f t="shared" si="1060"/>
        <v>10178243</v>
      </c>
      <c r="C4679" s="994">
        <v>178</v>
      </c>
      <c r="D4679" s="1796" t="s">
        <v>447</v>
      </c>
      <c r="E4679" s="994">
        <v>243</v>
      </c>
      <c r="F4679" s="995" t="s">
        <v>3974</v>
      </c>
      <c r="G4679" s="994"/>
      <c r="H4679" s="996" t="s">
        <v>346</v>
      </c>
      <c r="I4679" s="1091" t="str">
        <f t="shared" si="1061"/>
        <v>Cap.5 Pct.1 Rd.243 col.D</v>
      </c>
      <c r="J4679" s="996"/>
      <c r="K4679" s="999" t="str">
        <f t="shared" si="1062"/>
        <v>Cap.5 Pct.1 Rd.243 col.3</v>
      </c>
      <c r="L4679" s="1000">
        <f t="shared" si="1063"/>
        <v>0</v>
      </c>
      <c r="M4679" s="1000">
        <f t="shared" si="1064"/>
        <v>0</v>
      </c>
      <c r="N4679" s="1724">
        <f t="shared" si="1065"/>
        <v>0</v>
      </c>
      <c r="O4679" s="1000"/>
      <c r="P4679" s="1000"/>
      <c r="Q4679" s="1000"/>
      <c r="R4679" s="1000"/>
      <c r="S4679" s="1000"/>
      <c r="T4679" s="1000"/>
      <c r="U4679" s="1000"/>
      <c r="V4679" s="1000"/>
      <c r="W4679" s="1000"/>
      <c r="X4679" s="1000"/>
      <c r="Y4679" s="1001"/>
      <c r="Z4679" s="1001" t="str">
        <f t="shared" si="1066"/>
        <v xml:space="preserve">Cap.5 Pct.1:  Daca Codul CAEN (Col.D) &gt; 0, atunci Nr. mediu de salariati (Col.3) &gt; 0, pentru Rd.(2 la n). </v>
      </c>
      <c r="AA4679" s="2205">
        <f t="shared" si="1067"/>
        <v>1</v>
      </c>
      <c r="AB4679" s="3036">
        <v>178</v>
      </c>
    </row>
    <row r="4680" spans="1:28" x14ac:dyDescent="0.25">
      <c r="A4680" s="1708">
        <f t="shared" ca="1" si="1068"/>
        <v>0</v>
      </c>
      <c r="B4680" s="1708">
        <f t="shared" si="1060"/>
        <v>10178244</v>
      </c>
      <c r="C4680" s="994">
        <v>178</v>
      </c>
      <c r="D4680" s="1796" t="s">
        <v>447</v>
      </c>
      <c r="E4680" s="994">
        <v>244</v>
      </c>
      <c r="F4680" s="995" t="s">
        <v>3974</v>
      </c>
      <c r="G4680" s="994"/>
      <c r="H4680" s="996" t="s">
        <v>346</v>
      </c>
      <c r="I4680" s="1091" t="str">
        <f t="shared" si="1061"/>
        <v>Cap.5 Pct.1 Rd.244 col.D</v>
      </c>
      <c r="J4680" s="996"/>
      <c r="K4680" s="999" t="str">
        <f t="shared" si="1062"/>
        <v>Cap.5 Pct.1 Rd.244 col.3</v>
      </c>
      <c r="L4680" s="1000">
        <f t="shared" si="1063"/>
        <v>0</v>
      </c>
      <c r="M4680" s="1000">
        <f t="shared" si="1064"/>
        <v>0</v>
      </c>
      <c r="N4680" s="1724">
        <f t="shared" si="1065"/>
        <v>0</v>
      </c>
      <c r="O4680" s="1000"/>
      <c r="P4680" s="1000"/>
      <c r="Q4680" s="1000"/>
      <c r="R4680" s="1000"/>
      <c r="S4680" s="1000"/>
      <c r="T4680" s="1000"/>
      <c r="U4680" s="1000"/>
      <c r="V4680" s="1000"/>
      <c r="W4680" s="1000"/>
      <c r="X4680" s="1000"/>
      <c r="Y4680" s="1001"/>
      <c r="Z4680" s="1001" t="str">
        <f t="shared" si="1066"/>
        <v xml:space="preserve">Cap.5 Pct.1:  Daca Codul CAEN (Col.D) &gt; 0, atunci Nr. mediu de salariati (Col.3) &gt; 0, pentru Rd.(2 la n). </v>
      </c>
      <c r="AA4680" s="2205">
        <f t="shared" si="1067"/>
        <v>1</v>
      </c>
      <c r="AB4680" s="3036">
        <v>178</v>
      </c>
    </row>
    <row r="4681" spans="1:28" x14ac:dyDescent="0.25">
      <c r="A4681" s="1708">
        <f t="shared" ca="1" si="1068"/>
        <v>0</v>
      </c>
      <c r="B4681" s="1708">
        <f t="shared" si="1060"/>
        <v>10178245</v>
      </c>
      <c r="C4681" s="994">
        <v>178</v>
      </c>
      <c r="D4681" s="1796" t="s">
        <v>447</v>
      </c>
      <c r="E4681" s="994">
        <v>245</v>
      </c>
      <c r="F4681" s="995" t="s">
        <v>3974</v>
      </c>
      <c r="G4681" s="994"/>
      <c r="H4681" s="996" t="s">
        <v>346</v>
      </c>
      <c r="I4681" s="1091" t="str">
        <f t="shared" si="1061"/>
        <v>Cap.5 Pct.1 Rd.245 col.D</v>
      </c>
      <c r="J4681" s="996"/>
      <c r="K4681" s="999" t="str">
        <f t="shared" si="1062"/>
        <v>Cap.5 Pct.1 Rd.245 col.3</v>
      </c>
      <c r="L4681" s="1000">
        <f t="shared" si="1063"/>
        <v>0</v>
      </c>
      <c r="M4681" s="1000">
        <f t="shared" si="1064"/>
        <v>0</v>
      </c>
      <c r="N4681" s="1724">
        <f t="shared" si="1065"/>
        <v>0</v>
      </c>
      <c r="O4681" s="1000"/>
      <c r="P4681" s="1000"/>
      <c r="Q4681" s="1000"/>
      <c r="R4681" s="1000"/>
      <c r="S4681" s="1000"/>
      <c r="T4681" s="1000"/>
      <c r="U4681" s="1000"/>
      <c r="V4681" s="1000"/>
      <c r="W4681" s="1000"/>
      <c r="X4681" s="1000"/>
      <c r="Y4681" s="1001"/>
      <c r="Z4681" s="1001" t="str">
        <f t="shared" si="1066"/>
        <v xml:space="preserve">Cap.5 Pct.1:  Daca Codul CAEN (Col.D) &gt; 0, atunci Nr. mediu de salariati (Col.3) &gt; 0, pentru Rd.(2 la n). </v>
      </c>
      <c r="AA4681" s="2205">
        <f t="shared" si="1067"/>
        <v>1</v>
      </c>
      <c r="AB4681" s="3036">
        <v>178</v>
      </c>
    </row>
    <row r="4682" spans="1:28" x14ac:dyDescent="0.25">
      <c r="A4682" s="1708">
        <f t="shared" ca="1" si="1068"/>
        <v>0</v>
      </c>
      <c r="B4682" s="1708">
        <f t="shared" si="1060"/>
        <v>10178246</v>
      </c>
      <c r="C4682" s="994">
        <v>178</v>
      </c>
      <c r="D4682" s="1796" t="s">
        <v>447</v>
      </c>
      <c r="E4682" s="994">
        <v>246</v>
      </c>
      <c r="F4682" s="995" t="s">
        <v>3974</v>
      </c>
      <c r="G4682" s="994"/>
      <c r="H4682" s="996" t="s">
        <v>346</v>
      </c>
      <c r="I4682" s="1091" t="str">
        <f t="shared" si="1061"/>
        <v>Cap.5 Pct.1 Rd.246 col.D</v>
      </c>
      <c r="J4682" s="996"/>
      <c r="K4682" s="999" t="str">
        <f t="shared" si="1062"/>
        <v>Cap.5 Pct.1 Rd.246 col.3</v>
      </c>
      <c r="L4682" s="1000">
        <f t="shared" si="1063"/>
        <v>0</v>
      </c>
      <c r="M4682" s="1000">
        <f t="shared" si="1064"/>
        <v>0</v>
      </c>
      <c r="N4682" s="1724">
        <f t="shared" si="1065"/>
        <v>0</v>
      </c>
      <c r="O4682" s="1000"/>
      <c r="P4682" s="1000"/>
      <c r="Q4682" s="1000"/>
      <c r="R4682" s="1000"/>
      <c r="S4682" s="1000"/>
      <c r="T4682" s="1000"/>
      <c r="U4682" s="1000"/>
      <c r="V4682" s="1000"/>
      <c r="W4682" s="1000"/>
      <c r="X4682" s="1000"/>
      <c r="Y4682" s="1001"/>
      <c r="Z4682" s="1001" t="str">
        <f t="shared" si="1066"/>
        <v xml:space="preserve">Cap.5 Pct.1:  Daca Codul CAEN (Col.D) &gt; 0, atunci Nr. mediu de salariati (Col.3) &gt; 0, pentru Rd.(2 la n). </v>
      </c>
      <c r="AA4682" s="2205">
        <f t="shared" si="1067"/>
        <v>1</v>
      </c>
      <c r="AB4682" s="3036">
        <v>178</v>
      </c>
    </row>
    <row r="4683" spans="1:28" x14ac:dyDescent="0.25">
      <c r="A4683" s="1708">
        <f t="shared" ca="1" si="1068"/>
        <v>0</v>
      </c>
      <c r="B4683" s="1708">
        <f t="shared" ref="B4683:B4732" si="1069">VALUE("1"&amp;TEXT(C4683,"0000")&amp;TEXT(E4683,"000"))</f>
        <v>10178247</v>
      </c>
      <c r="C4683" s="994">
        <v>178</v>
      </c>
      <c r="D4683" s="1796" t="s">
        <v>447</v>
      </c>
      <c r="E4683" s="994">
        <v>247</v>
      </c>
      <c r="F4683" s="995" t="s">
        <v>3974</v>
      </c>
      <c r="G4683" s="994"/>
      <c r="H4683" s="996" t="s">
        <v>346</v>
      </c>
      <c r="I4683" s="1091" t="str">
        <f t="shared" si="1061"/>
        <v>Cap.5 Pct.1 Rd.247 col.D</v>
      </c>
      <c r="J4683" s="996"/>
      <c r="K4683" s="999" t="str">
        <f t="shared" si="1062"/>
        <v>Cap.5 Pct.1 Rd.247 col.3</v>
      </c>
      <c r="L4683" s="1000">
        <f t="shared" si="1063"/>
        <v>0</v>
      </c>
      <c r="M4683" s="1000">
        <f t="shared" si="1064"/>
        <v>0</v>
      </c>
      <c r="N4683" s="1724">
        <f t="shared" si="1065"/>
        <v>0</v>
      </c>
      <c r="O4683" s="1000"/>
      <c r="P4683" s="1000"/>
      <c r="Q4683" s="1000"/>
      <c r="R4683" s="1000"/>
      <c r="S4683" s="1000"/>
      <c r="T4683" s="1000"/>
      <c r="U4683" s="1000"/>
      <c r="V4683" s="1000"/>
      <c r="W4683" s="1000"/>
      <c r="X4683" s="1000"/>
      <c r="Y4683" s="1001"/>
      <c r="Z4683" s="1001" t="str">
        <f t="shared" si="1066"/>
        <v xml:space="preserve">Cap.5 Pct.1:  Daca Codul CAEN (Col.D) &gt; 0, atunci Nr. mediu de salariati (Col.3) &gt; 0, pentru Rd.(2 la n). </v>
      </c>
      <c r="AA4683" s="2205">
        <f t="shared" si="1067"/>
        <v>1</v>
      </c>
      <c r="AB4683" s="3036">
        <v>178</v>
      </c>
    </row>
    <row r="4684" spans="1:28" x14ac:dyDescent="0.25">
      <c r="A4684" s="1708">
        <f t="shared" ca="1" si="1068"/>
        <v>0</v>
      </c>
      <c r="B4684" s="1708">
        <f t="shared" si="1069"/>
        <v>10178248</v>
      </c>
      <c r="C4684" s="994">
        <v>178</v>
      </c>
      <c r="D4684" s="1796" t="s">
        <v>447</v>
      </c>
      <c r="E4684" s="994">
        <v>248</v>
      </c>
      <c r="F4684" s="995" t="s">
        <v>3974</v>
      </c>
      <c r="G4684" s="994"/>
      <c r="H4684" s="996" t="s">
        <v>346</v>
      </c>
      <c r="I4684" s="1091" t="str">
        <f t="shared" si="1061"/>
        <v>Cap.5 Pct.1 Rd.248 col.D</v>
      </c>
      <c r="J4684" s="996"/>
      <c r="K4684" s="999" t="str">
        <f t="shared" si="1062"/>
        <v>Cap.5 Pct.1 Rd.248 col.3</v>
      </c>
      <c r="L4684" s="1000">
        <f t="shared" si="1063"/>
        <v>0</v>
      </c>
      <c r="M4684" s="1000">
        <f t="shared" si="1064"/>
        <v>0</v>
      </c>
      <c r="N4684" s="1724">
        <f t="shared" si="1065"/>
        <v>0</v>
      </c>
      <c r="O4684" s="1000"/>
      <c r="P4684" s="1000"/>
      <c r="Q4684" s="1000"/>
      <c r="R4684" s="1000"/>
      <c r="S4684" s="1000"/>
      <c r="T4684" s="1000"/>
      <c r="U4684" s="1000"/>
      <c r="V4684" s="1000"/>
      <c r="W4684" s="1000"/>
      <c r="X4684" s="1000"/>
      <c r="Y4684" s="1001"/>
      <c r="Z4684" s="1001" t="str">
        <f t="shared" si="1066"/>
        <v xml:space="preserve">Cap.5 Pct.1:  Daca Codul CAEN (Col.D) &gt; 0, atunci Nr. mediu de salariati (Col.3) &gt; 0, pentru Rd.(2 la n). </v>
      </c>
      <c r="AA4684" s="2205">
        <f t="shared" si="1067"/>
        <v>1</v>
      </c>
      <c r="AB4684" s="3036">
        <v>178</v>
      </c>
    </row>
    <row r="4685" spans="1:28" x14ac:dyDescent="0.25">
      <c r="A4685" s="1708">
        <f t="shared" ca="1" si="1068"/>
        <v>0</v>
      </c>
      <c r="B4685" s="1708">
        <f t="shared" si="1069"/>
        <v>10178249</v>
      </c>
      <c r="C4685" s="994">
        <v>178</v>
      </c>
      <c r="D4685" s="1796" t="s">
        <v>447</v>
      </c>
      <c r="E4685" s="994">
        <v>249</v>
      </c>
      <c r="F4685" s="995" t="s">
        <v>3974</v>
      </c>
      <c r="G4685" s="994"/>
      <c r="H4685" s="996" t="s">
        <v>346</v>
      </c>
      <c r="I4685" s="1091" t="str">
        <f t="shared" si="1061"/>
        <v>Cap.5 Pct.1 Rd.249 col.D</v>
      </c>
      <c r="J4685" s="996"/>
      <c r="K4685" s="999" t="str">
        <f t="shared" si="1062"/>
        <v>Cap.5 Pct.1 Rd.249 col.3</v>
      </c>
      <c r="L4685" s="1000">
        <f t="shared" si="1063"/>
        <v>0</v>
      </c>
      <c r="M4685" s="1000">
        <f t="shared" si="1064"/>
        <v>0</v>
      </c>
      <c r="N4685" s="1724">
        <f t="shared" si="1065"/>
        <v>0</v>
      </c>
      <c r="O4685" s="1000"/>
      <c r="P4685" s="1000"/>
      <c r="Q4685" s="1000"/>
      <c r="R4685" s="1000"/>
      <c r="S4685" s="1000"/>
      <c r="T4685" s="1000"/>
      <c r="U4685" s="1000"/>
      <c r="V4685" s="1000"/>
      <c r="W4685" s="1000"/>
      <c r="X4685" s="1000"/>
      <c r="Y4685" s="1001"/>
      <c r="Z4685" s="1001" t="str">
        <f t="shared" si="1066"/>
        <v xml:space="preserve">Cap.5 Pct.1:  Daca Codul CAEN (Col.D) &gt; 0, atunci Nr. mediu de salariati (Col.3) &gt; 0, pentru Rd.(2 la n). </v>
      </c>
      <c r="AA4685" s="2205">
        <f t="shared" si="1067"/>
        <v>1</v>
      </c>
      <c r="AB4685" s="3036">
        <v>178</v>
      </c>
    </row>
    <row r="4686" spans="1:28" x14ac:dyDescent="0.25">
      <c r="A4686" s="1708">
        <f t="shared" ca="1" si="1068"/>
        <v>0</v>
      </c>
      <c r="B4686" s="1708">
        <f t="shared" si="1069"/>
        <v>10178250</v>
      </c>
      <c r="C4686" s="994">
        <v>178</v>
      </c>
      <c r="D4686" s="1796" t="s">
        <v>447</v>
      </c>
      <c r="E4686" s="994">
        <v>250</v>
      </c>
      <c r="F4686" s="995" t="s">
        <v>3974</v>
      </c>
      <c r="G4686" s="994"/>
      <c r="H4686" s="996" t="s">
        <v>346</v>
      </c>
      <c r="I4686" s="1091" t="str">
        <f t="shared" si="1061"/>
        <v>Cap.5 Pct.1 Rd.250 col.D</v>
      </c>
      <c r="J4686" s="996"/>
      <c r="K4686" s="999" t="str">
        <f t="shared" si="1062"/>
        <v>Cap.5 Pct.1 Rd.250 col.3</v>
      </c>
      <c r="L4686" s="1000">
        <f t="shared" si="1063"/>
        <v>0</v>
      </c>
      <c r="M4686" s="1000">
        <f t="shared" si="1064"/>
        <v>0</v>
      </c>
      <c r="N4686" s="1724">
        <f t="shared" si="1065"/>
        <v>0</v>
      </c>
      <c r="O4686" s="1000"/>
      <c r="P4686" s="1000"/>
      <c r="Q4686" s="1000"/>
      <c r="R4686" s="1000"/>
      <c r="S4686" s="1000"/>
      <c r="T4686" s="1000"/>
      <c r="U4686" s="1000"/>
      <c r="V4686" s="1000"/>
      <c r="W4686" s="1000"/>
      <c r="X4686" s="1000"/>
      <c r="Y4686" s="1001"/>
      <c r="Z4686" s="1001" t="str">
        <f t="shared" si="1066"/>
        <v xml:space="preserve">Cap.5 Pct.1:  Daca Codul CAEN (Col.D) &gt; 0, atunci Nr. mediu de salariati (Col.3) &gt; 0, pentru Rd.(2 la n). </v>
      </c>
      <c r="AA4686" s="2205">
        <f t="shared" si="1067"/>
        <v>1</v>
      </c>
      <c r="AB4686" s="3036">
        <v>178</v>
      </c>
    </row>
    <row r="4687" spans="1:28" x14ac:dyDescent="0.25">
      <c r="A4687" s="1708">
        <f t="shared" ca="1" si="1068"/>
        <v>0</v>
      </c>
      <c r="B4687" s="1708">
        <f t="shared" si="1069"/>
        <v>10178251</v>
      </c>
      <c r="C4687" s="994">
        <v>178</v>
      </c>
      <c r="D4687" s="1796" t="s">
        <v>447</v>
      </c>
      <c r="E4687" s="994">
        <v>251</v>
      </c>
      <c r="F4687" s="995" t="s">
        <v>3974</v>
      </c>
      <c r="G4687" s="994"/>
      <c r="H4687" s="996" t="s">
        <v>346</v>
      </c>
      <c r="I4687" s="1091" t="str">
        <f t="shared" si="1061"/>
        <v>Cap.5 Pct.1 Rd.251 col.D</v>
      </c>
      <c r="J4687" s="996"/>
      <c r="K4687" s="999" t="str">
        <f t="shared" si="1062"/>
        <v>Cap.5 Pct.1 Rd.251 col.3</v>
      </c>
      <c r="L4687" s="1000">
        <f t="shared" si="1063"/>
        <v>0</v>
      </c>
      <c r="M4687" s="1000">
        <f t="shared" si="1064"/>
        <v>0</v>
      </c>
      <c r="N4687" s="1724">
        <f t="shared" si="1065"/>
        <v>0</v>
      </c>
      <c r="O4687" s="1000"/>
      <c r="P4687" s="1000"/>
      <c r="Q4687" s="1000"/>
      <c r="R4687" s="1000"/>
      <c r="S4687" s="1000"/>
      <c r="T4687" s="1000"/>
      <c r="U4687" s="1000"/>
      <c r="V4687" s="1000"/>
      <c r="W4687" s="1000"/>
      <c r="X4687" s="1000"/>
      <c r="Y4687" s="1001"/>
      <c r="Z4687" s="1001" t="str">
        <f t="shared" si="1066"/>
        <v xml:space="preserve">Cap.5 Pct.1:  Daca Codul CAEN (Col.D) &gt; 0, atunci Nr. mediu de salariati (Col.3) &gt; 0, pentru Rd.(2 la n). </v>
      </c>
      <c r="AA4687" s="2205">
        <f t="shared" si="1067"/>
        <v>1</v>
      </c>
      <c r="AB4687" s="3036">
        <v>178</v>
      </c>
    </row>
    <row r="4688" spans="1:28" x14ac:dyDescent="0.25">
      <c r="A4688" s="1708">
        <f t="shared" ca="1" si="1068"/>
        <v>0</v>
      </c>
      <c r="B4688" s="1708">
        <f t="shared" si="1069"/>
        <v>10178252</v>
      </c>
      <c r="C4688" s="994">
        <v>178</v>
      </c>
      <c r="D4688" s="1796" t="s">
        <v>447</v>
      </c>
      <c r="E4688" s="994">
        <v>252</v>
      </c>
      <c r="F4688" s="995" t="s">
        <v>3974</v>
      </c>
      <c r="G4688" s="994"/>
      <c r="H4688" s="996" t="s">
        <v>346</v>
      </c>
      <c r="I4688" s="1091" t="str">
        <f t="shared" si="1061"/>
        <v>Cap.5 Pct.1 Rd.252 col.D</v>
      </c>
      <c r="J4688" s="996"/>
      <c r="K4688" s="999" t="str">
        <f t="shared" si="1062"/>
        <v>Cap.5 Pct.1 Rd.252 col.3</v>
      </c>
      <c r="L4688" s="1000">
        <f t="shared" si="1063"/>
        <v>0</v>
      </c>
      <c r="M4688" s="1000">
        <f t="shared" si="1064"/>
        <v>0</v>
      </c>
      <c r="N4688" s="1724">
        <f t="shared" si="1065"/>
        <v>0</v>
      </c>
      <c r="O4688" s="1000"/>
      <c r="P4688" s="1000"/>
      <c r="Q4688" s="1000"/>
      <c r="R4688" s="1000"/>
      <c r="S4688" s="1000"/>
      <c r="T4688" s="1000"/>
      <c r="U4688" s="1000"/>
      <c r="V4688" s="1000"/>
      <c r="W4688" s="1000"/>
      <c r="X4688" s="1000"/>
      <c r="Y4688" s="1001"/>
      <c r="Z4688" s="1001" t="str">
        <f t="shared" si="1066"/>
        <v xml:space="preserve">Cap.5 Pct.1:  Daca Codul CAEN (Col.D) &gt; 0, atunci Nr. mediu de salariati (Col.3) &gt; 0, pentru Rd.(2 la n). </v>
      </c>
      <c r="AA4688" s="2205">
        <f t="shared" si="1067"/>
        <v>1</v>
      </c>
      <c r="AB4688" s="3036">
        <v>178</v>
      </c>
    </row>
    <row r="4689" spans="1:28" x14ac:dyDescent="0.25">
      <c r="A4689" s="1708">
        <f t="shared" ca="1" si="1068"/>
        <v>0</v>
      </c>
      <c r="B4689" s="1708">
        <f t="shared" si="1069"/>
        <v>10178253</v>
      </c>
      <c r="C4689" s="994">
        <v>178</v>
      </c>
      <c r="D4689" s="1796" t="s">
        <v>447</v>
      </c>
      <c r="E4689" s="994">
        <v>253</v>
      </c>
      <c r="F4689" s="995" t="s">
        <v>3974</v>
      </c>
      <c r="G4689" s="994"/>
      <c r="H4689" s="996" t="s">
        <v>346</v>
      </c>
      <c r="I4689" s="1091" t="str">
        <f t="shared" si="1061"/>
        <v>Cap.5 Pct.1 Rd.253 col.D</v>
      </c>
      <c r="J4689" s="996"/>
      <c r="K4689" s="999" t="str">
        <f t="shared" si="1062"/>
        <v>Cap.5 Pct.1 Rd.253 col.3</v>
      </c>
      <c r="L4689" s="1000">
        <f t="shared" si="1063"/>
        <v>0</v>
      </c>
      <c r="M4689" s="1000">
        <f t="shared" si="1064"/>
        <v>0</v>
      </c>
      <c r="N4689" s="1724">
        <f t="shared" si="1065"/>
        <v>0</v>
      </c>
      <c r="O4689" s="1000"/>
      <c r="P4689" s="1000"/>
      <c r="Q4689" s="1000"/>
      <c r="R4689" s="1000"/>
      <c r="S4689" s="1000"/>
      <c r="T4689" s="1000"/>
      <c r="U4689" s="1000"/>
      <c r="V4689" s="1000"/>
      <c r="W4689" s="1000"/>
      <c r="X4689" s="1000"/>
      <c r="Y4689" s="1001"/>
      <c r="Z4689" s="1001" t="str">
        <f t="shared" si="1066"/>
        <v xml:space="preserve">Cap.5 Pct.1:  Daca Codul CAEN (Col.D) &gt; 0, atunci Nr. mediu de salariati (Col.3) &gt; 0, pentru Rd.(2 la n). </v>
      </c>
      <c r="AA4689" s="2205">
        <f t="shared" si="1067"/>
        <v>1</v>
      </c>
      <c r="AB4689" s="3036">
        <v>178</v>
      </c>
    </row>
    <row r="4690" spans="1:28" x14ac:dyDescent="0.25">
      <c r="A4690" s="1708">
        <f t="shared" ca="1" si="1068"/>
        <v>0</v>
      </c>
      <c r="B4690" s="1708">
        <f t="shared" si="1069"/>
        <v>10178254</v>
      </c>
      <c r="C4690" s="994">
        <v>178</v>
      </c>
      <c r="D4690" s="1796" t="s">
        <v>447</v>
      </c>
      <c r="E4690" s="994">
        <v>254</v>
      </c>
      <c r="F4690" s="995" t="s">
        <v>3974</v>
      </c>
      <c r="G4690" s="994"/>
      <c r="H4690" s="996" t="s">
        <v>346</v>
      </c>
      <c r="I4690" s="1091" t="str">
        <f t="shared" si="1061"/>
        <v>Cap.5 Pct.1 Rd.254 col.D</v>
      </c>
      <c r="J4690" s="996"/>
      <c r="K4690" s="999" t="str">
        <f t="shared" si="1062"/>
        <v>Cap.5 Pct.1 Rd.254 col.3</v>
      </c>
      <c r="L4690" s="1000">
        <f t="shared" si="1063"/>
        <v>0</v>
      </c>
      <c r="M4690" s="1000">
        <f t="shared" si="1064"/>
        <v>0</v>
      </c>
      <c r="N4690" s="1724">
        <f t="shared" si="1065"/>
        <v>0</v>
      </c>
      <c r="O4690" s="1000"/>
      <c r="P4690" s="1000"/>
      <c r="Q4690" s="1000"/>
      <c r="R4690" s="1000"/>
      <c r="S4690" s="1000"/>
      <c r="T4690" s="1000"/>
      <c r="U4690" s="1000"/>
      <c r="V4690" s="1000"/>
      <c r="W4690" s="1000"/>
      <c r="X4690" s="1000"/>
      <c r="Y4690" s="1001"/>
      <c r="Z4690" s="1001" t="str">
        <f t="shared" si="1066"/>
        <v xml:space="preserve">Cap.5 Pct.1:  Daca Codul CAEN (Col.D) &gt; 0, atunci Nr. mediu de salariati (Col.3) &gt; 0, pentru Rd.(2 la n). </v>
      </c>
      <c r="AA4690" s="2205">
        <f t="shared" si="1067"/>
        <v>1</v>
      </c>
      <c r="AB4690" s="3036">
        <v>178</v>
      </c>
    </row>
    <row r="4691" spans="1:28" x14ac:dyDescent="0.25">
      <c r="A4691" s="1708">
        <f t="shared" ca="1" si="1068"/>
        <v>0</v>
      </c>
      <c r="B4691" s="1708">
        <f t="shared" si="1069"/>
        <v>10178255</v>
      </c>
      <c r="C4691" s="994">
        <v>178</v>
      </c>
      <c r="D4691" s="1796" t="s">
        <v>447</v>
      </c>
      <c r="E4691" s="994">
        <v>255</v>
      </c>
      <c r="F4691" s="995" t="s">
        <v>3974</v>
      </c>
      <c r="G4691" s="994"/>
      <c r="H4691" s="996" t="s">
        <v>346</v>
      </c>
      <c r="I4691" s="1091" t="str">
        <f t="shared" si="1061"/>
        <v>Cap.5 Pct.1 Rd.255 col.D</v>
      </c>
      <c r="J4691" s="996"/>
      <c r="K4691" s="999" t="str">
        <f t="shared" si="1062"/>
        <v>Cap.5 Pct.1 Rd.255 col.3</v>
      </c>
      <c r="L4691" s="1000">
        <f t="shared" si="1063"/>
        <v>0</v>
      </c>
      <c r="M4691" s="1000">
        <f t="shared" si="1064"/>
        <v>0</v>
      </c>
      <c r="N4691" s="1724">
        <f t="shared" si="1065"/>
        <v>0</v>
      </c>
      <c r="O4691" s="1000"/>
      <c r="P4691" s="1000"/>
      <c r="Q4691" s="1000"/>
      <c r="R4691" s="1000"/>
      <c r="S4691" s="1000"/>
      <c r="T4691" s="1000"/>
      <c r="U4691" s="1000"/>
      <c r="V4691" s="1000"/>
      <c r="W4691" s="1000"/>
      <c r="X4691" s="1000"/>
      <c r="Y4691" s="1001"/>
      <c r="Z4691" s="1001" t="str">
        <f t="shared" si="1066"/>
        <v xml:space="preserve">Cap.5 Pct.1:  Daca Codul CAEN (Col.D) &gt; 0, atunci Nr. mediu de salariati (Col.3) &gt; 0, pentru Rd.(2 la n). </v>
      </c>
      <c r="AA4691" s="2205">
        <f t="shared" si="1067"/>
        <v>1</v>
      </c>
      <c r="AB4691" s="3036">
        <v>178</v>
      </c>
    </row>
    <row r="4692" spans="1:28" x14ac:dyDescent="0.25">
      <c r="A4692" s="1708">
        <f t="shared" ca="1" si="1068"/>
        <v>0</v>
      </c>
      <c r="B4692" s="1708">
        <f t="shared" si="1069"/>
        <v>10178256</v>
      </c>
      <c r="C4692" s="994">
        <v>178</v>
      </c>
      <c r="D4692" s="1796" t="s">
        <v>447</v>
      </c>
      <c r="E4692" s="994">
        <v>256</v>
      </c>
      <c r="F4692" s="995" t="s">
        <v>3974</v>
      </c>
      <c r="G4692" s="994"/>
      <c r="H4692" s="996" t="s">
        <v>346</v>
      </c>
      <c r="I4692" s="1091" t="str">
        <f t="shared" si="1061"/>
        <v>Cap.5 Pct.1 Rd.256 col.D</v>
      </c>
      <c r="J4692" s="996"/>
      <c r="K4692" s="999" t="str">
        <f t="shared" si="1062"/>
        <v>Cap.5 Pct.1 Rd.256 col.3</v>
      </c>
      <c r="L4692" s="1000">
        <f t="shared" si="1063"/>
        <v>0</v>
      </c>
      <c r="M4692" s="1000">
        <f t="shared" si="1064"/>
        <v>0</v>
      </c>
      <c r="N4692" s="1724">
        <f t="shared" si="1065"/>
        <v>0</v>
      </c>
      <c r="O4692" s="1000"/>
      <c r="P4692" s="1000"/>
      <c r="Q4692" s="1000"/>
      <c r="R4692" s="1000"/>
      <c r="S4692" s="1000"/>
      <c r="T4692" s="1000"/>
      <c r="U4692" s="1000"/>
      <c r="V4692" s="1000"/>
      <c r="W4692" s="1000"/>
      <c r="X4692" s="1000"/>
      <c r="Y4692" s="1001"/>
      <c r="Z4692" s="1001" t="str">
        <f t="shared" si="1066"/>
        <v xml:space="preserve">Cap.5 Pct.1:  Daca Codul CAEN (Col.D) &gt; 0, atunci Nr. mediu de salariati (Col.3) &gt; 0, pentru Rd.(2 la n). </v>
      </c>
      <c r="AA4692" s="2205">
        <f t="shared" si="1067"/>
        <v>1</v>
      </c>
      <c r="AB4692" s="3036">
        <v>178</v>
      </c>
    </row>
    <row r="4693" spans="1:28" x14ac:dyDescent="0.25">
      <c r="A4693" s="1708">
        <f t="shared" ca="1" si="1068"/>
        <v>0</v>
      </c>
      <c r="B4693" s="1708">
        <f t="shared" si="1069"/>
        <v>10178257</v>
      </c>
      <c r="C4693" s="994">
        <v>178</v>
      </c>
      <c r="D4693" s="1796" t="s">
        <v>447</v>
      </c>
      <c r="E4693" s="994">
        <v>257</v>
      </c>
      <c r="F4693" s="995" t="s">
        <v>3974</v>
      </c>
      <c r="G4693" s="994"/>
      <c r="H4693" s="996" t="s">
        <v>346</v>
      </c>
      <c r="I4693" s="1091" t="str">
        <f t="shared" si="1061"/>
        <v>Cap.5 Pct.1 Rd.257 col.D</v>
      </c>
      <c r="J4693" s="996"/>
      <c r="K4693" s="999" t="str">
        <f t="shared" si="1062"/>
        <v>Cap.5 Pct.1 Rd.257 col.3</v>
      </c>
      <c r="L4693" s="1000">
        <f t="shared" si="1063"/>
        <v>0</v>
      </c>
      <c r="M4693" s="1000">
        <f t="shared" si="1064"/>
        <v>0</v>
      </c>
      <c r="N4693" s="1724">
        <f t="shared" si="1065"/>
        <v>0</v>
      </c>
      <c r="O4693" s="1000"/>
      <c r="P4693" s="1000"/>
      <c r="Q4693" s="1000"/>
      <c r="R4693" s="1000"/>
      <c r="S4693" s="1000"/>
      <c r="T4693" s="1000"/>
      <c r="U4693" s="1000"/>
      <c r="V4693" s="1000"/>
      <c r="W4693" s="1000"/>
      <c r="X4693" s="1000"/>
      <c r="Y4693" s="1001"/>
      <c r="Z4693" s="1001" t="str">
        <f t="shared" si="1066"/>
        <v xml:space="preserve">Cap.5 Pct.1:  Daca Codul CAEN (Col.D) &gt; 0, atunci Nr. mediu de salariati (Col.3) &gt; 0, pentru Rd.(2 la n). </v>
      </c>
      <c r="AA4693" s="2205">
        <f t="shared" si="1067"/>
        <v>1</v>
      </c>
      <c r="AB4693" s="3036">
        <v>178</v>
      </c>
    </row>
    <row r="4694" spans="1:28" x14ac:dyDescent="0.25">
      <c r="A4694" s="1708">
        <f t="shared" ca="1" si="1068"/>
        <v>0</v>
      </c>
      <c r="B4694" s="1708">
        <f t="shared" si="1069"/>
        <v>10178258</v>
      </c>
      <c r="C4694" s="994">
        <v>178</v>
      </c>
      <c r="D4694" s="1796" t="s">
        <v>447</v>
      </c>
      <c r="E4694" s="994">
        <v>258</v>
      </c>
      <c r="F4694" s="995" t="s">
        <v>3974</v>
      </c>
      <c r="G4694" s="994"/>
      <c r="H4694" s="996" t="s">
        <v>346</v>
      </c>
      <c r="I4694" s="1091" t="str">
        <f t="shared" ref="I4694:I4736" si="1070">"Cap.5 Pct.1 Rd."&amp;E4694&amp;" col.D"</f>
        <v>Cap.5 Pct.1 Rd.258 col.D</v>
      </c>
      <c r="J4694" s="996"/>
      <c r="K4694" s="999" t="str">
        <f t="shared" ref="K4694:K4736" si="1071">"Cap.5 Pct.1 Rd."&amp;E4694&amp;" col.3"</f>
        <v>Cap.5 Pct.1 Rd.258 col.3</v>
      </c>
      <c r="L4694" s="1000">
        <f t="shared" ref="L4694:L4736" si="1072">IF(BH959="",0,BH959)</f>
        <v>0</v>
      </c>
      <c r="M4694" s="1000">
        <f t="shared" ref="M4694:M4736" si="1073">IF(BK959="",0,BK959)</f>
        <v>0</v>
      </c>
      <c r="N4694" s="1724">
        <f t="shared" si="1065"/>
        <v>0</v>
      </c>
      <c r="O4694" s="1000"/>
      <c r="P4694" s="1000"/>
      <c r="Q4694" s="1000"/>
      <c r="R4694" s="1000"/>
      <c r="S4694" s="1000"/>
      <c r="T4694" s="1000"/>
      <c r="U4694" s="1000"/>
      <c r="V4694" s="1000"/>
      <c r="W4694" s="1000"/>
      <c r="X4694" s="1000"/>
      <c r="Y4694" s="1001"/>
      <c r="Z4694" s="1001" t="str">
        <f t="shared" si="1066"/>
        <v xml:space="preserve">Cap.5 Pct.1:  Daca Codul CAEN (Col.D) &gt; 0, atunci Nr. mediu de salariati (Col.3) &gt; 0, pentru Rd.(2 la n). </v>
      </c>
      <c r="AA4694" s="2205">
        <f t="shared" si="1067"/>
        <v>1</v>
      </c>
      <c r="AB4694" s="3036">
        <v>178</v>
      </c>
    </row>
    <row r="4695" spans="1:28" x14ac:dyDescent="0.25">
      <c r="A4695" s="1708">
        <f t="shared" ca="1" si="1068"/>
        <v>0</v>
      </c>
      <c r="B4695" s="1708">
        <f t="shared" si="1069"/>
        <v>10178259</v>
      </c>
      <c r="C4695" s="994">
        <v>178</v>
      </c>
      <c r="D4695" s="1796" t="s">
        <v>447</v>
      </c>
      <c r="E4695" s="994">
        <v>259</v>
      </c>
      <c r="F4695" s="995" t="s">
        <v>3974</v>
      </c>
      <c r="G4695" s="994"/>
      <c r="H4695" s="996" t="s">
        <v>346</v>
      </c>
      <c r="I4695" s="1091" t="str">
        <f t="shared" si="1070"/>
        <v>Cap.5 Pct.1 Rd.259 col.D</v>
      </c>
      <c r="J4695" s="996"/>
      <c r="K4695" s="999" t="str">
        <f t="shared" si="1071"/>
        <v>Cap.5 Pct.1 Rd.259 col.3</v>
      </c>
      <c r="L4695" s="1000">
        <f t="shared" si="1072"/>
        <v>0</v>
      </c>
      <c r="M4695" s="1000">
        <f t="shared" si="1073"/>
        <v>0</v>
      </c>
      <c r="N4695" s="1724">
        <f t="shared" ref="N4695:N4736" si="1074">IF(OR(AND(L4695=0,M4695=0),AND(L4695&gt;0,M4695&gt;0)),0,1)</f>
        <v>0</v>
      </c>
      <c r="O4695" s="1000"/>
      <c r="P4695" s="1000"/>
      <c r="Q4695" s="1000"/>
      <c r="R4695" s="1000"/>
      <c r="S4695" s="1000"/>
      <c r="T4695" s="1000"/>
      <c r="U4695" s="1000"/>
      <c r="V4695" s="1000"/>
      <c r="W4695" s="1000"/>
      <c r="X4695" s="1000"/>
      <c r="Y4695" s="1001"/>
      <c r="Z4695" s="1001" t="str">
        <f t="shared" si="1066"/>
        <v xml:space="preserve">Cap.5 Pct.1:  Daca Codul CAEN (Col.D) &gt; 0, atunci Nr. mediu de salariati (Col.3) &gt; 0, pentru Rd.(2 la n). </v>
      </c>
      <c r="AA4695" s="2205">
        <f t="shared" si="1067"/>
        <v>1</v>
      </c>
      <c r="AB4695" s="3036">
        <v>178</v>
      </c>
    </row>
    <row r="4696" spans="1:28" x14ac:dyDescent="0.25">
      <c r="A4696" s="1708">
        <f t="shared" ca="1" si="1068"/>
        <v>0</v>
      </c>
      <c r="B4696" s="1708">
        <f t="shared" si="1069"/>
        <v>10178260</v>
      </c>
      <c r="C4696" s="994">
        <v>178</v>
      </c>
      <c r="D4696" s="1796" t="s">
        <v>447</v>
      </c>
      <c r="E4696" s="994">
        <v>260</v>
      </c>
      <c r="F4696" s="995" t="s">
        <v>3974</v>
      </c>
      <c r="G4696" s="994"/>
      <c r="H4696" s="996" t="s">
        <v>346</v>
      </c>
      <c r="I4696" s="1091" t="str">
        <f t="shared" si="1070"/>
        <v>Cap.5 Pct.1 Rd.260 col.D</v>
      </c>
      <c r="J4696" s="996"/>
      <c r="K4696" s="999" t="str">
        <f t="shared" si="1071"/>
        <v>Cap.5 Pct.1 Rd.260 col.3</v>
      </c>
      <c r="L4696" s="1000">
        <f t="shared" si="1072"/>
        <v>0</v>
      </c>
      <c r="M4696" s="1000">
        <f t="shared" si="1073"/>
        <v>0</v>
      </c>
      <c r="N4696" s="1724">
        <f t="shared" si="1074"/>
        <v>0</v>
      </c>
      <c r="O4696" s="1000"/>
      <c r="P4696" s="1000"/>
      <c r="Q4696" s="1000"/>
      <c r="R4696" s="1000"/>
      <c r="S4696" s="1000"/>
      <c r="T4696" s="1000"/>
      <c r="U4696" s="1000"/>
      <c r="V4696" s="1000"/>
      <c r="W4696" s="1000"/>
      <c r="X4696" s="1000"/>
      <c r="Y4696" s="1001"/>
      <c r="Z4696" s="1001" t="str">
        <f t="shared" ref="Z4696:Z4735" si="1075">Z4695</f>
        <v xml:space="preserve">Cap.5 Pct.1:  Daca Codul CAEN (Col.D) &gt; 0, atunci Nr. mediu de salariati (Col.3) &gt; 0, pentru Rd.(2 la n). </v>
      </c>
      <c r="AA4696" s="2205">
        <f t="shared" si="1067"/>
        <v>1</v>
      </c>
      <c r="AB4696" s="3036">
        <v>178</v>
      </c>
    </row>
    <row r="4697" spans="1:28" x14ac:dyDescent="0.25">
      <c r="A4697" s="1708">
        <f t="shared" ca="1" si="1068"/>
        <v>0</v>
      </c>
      <c r="B4697" s="1708">
        <f t="shared" si="1069"/>
        <v>10178261</v>
      </c>
      <c r="C4697" s="994">
        <v>178</v>
      </c>
      <c r="D4697" s="1796" t="s">
        <v>447</v>
      </c>
      <c r="E4697" s="994">
        <v>261</v>
      </c>
      <c r="F4697" s="995" t="s">
        <v>3974</v>
      </c>
      <c r="G4697" s="994"/>
      <c r="H4697" s="996" t="s">
        <v>346</v>
      </c>
      <c r="I4697" s="1091" t="str">
        <f t="shared" si="1070"/>
        <v>Cap.5 Pct.1 Rd.261 col.D</v>
      </c>
      <c r="J4697" s="996"/>
      <c r="K4697" s="999" t="str">
        <f t="shared" si="1071"/>
        <v>Cap.5 Pct.1 Rd.261 col.3</v>
      </c>
      <c r="L4697" s="1000">
        <f t="shared" si="1072"/>
        <v>0</v>
      </c>
      <c r="M4697" s="1000">
        <f t="shared" si="1073"/>
        <v>0</v>
      </c>
      <c r="N4697" s="1724">
        <f t="shared" si="1074"/>
        <v>0</v>
      </c>
      <c r="O4697" s="1000"/>
      <c r="P4697" s="1000"/>
      <c r="Q4697" s="1000"/>
      <c r="R4697" s="1000"/>
      <c r="S4697" s="1000"/>
      <c r="T4697" s="1000"/>
      <c r="U4697" s="1000"/>
      <c r="V4697" s="1000"/>
      <c r="W4697" s="1000"/>
      <c r="X4697" s="1000"/>
      <c r="Y4697" s="1001"/>
      <c r="Z4697" s="1001" t="str">
        <f t="shared" si="1075"/>
        <v xml:space="preserve">Cap.5 Pct.1:  Daca Codul CAEN (Col.D) &gt; 0, atunci Nr. mediu de salariati (Col.3) &gt; 0, pentru Rd.(2 la n). </v>
      </c>
      <c r="AA4697" s="2205">
        <f t="shared" si="1067"/>
        <v>1</v>
      </c>
      <c r="AB4697" s="3036">
        <v>178</v>
      </c>
    </row>
    <row r="4698" spans="1:28" x14ac:dyDescent="0.25">
      <c r="A4698" s="1708">
        <f t="shared" ca="1" si="1068"/>
        <v>0</v>
      </c>
      <c r="B4698" s="1708">
        <f t="shared" si="1069"/>
        <v>10178262</v>
      </c>
      <c r="C4698" s="994">
        <v>178</v>
      </c>
      <c r="D4698" s="1796" t="s">
        <v>447</v>
      </c>
      <c r="E4698" s="994">
        <v>262</v>
      </c>
      <c r="F4698" s="995" t="s">
        <v>3974</v>
      </c>
      <c r="G4698" s="994"/>
      <c r="H4698" s="996" t="s">
        <v>346</v>
      </c>
      <c r="I4698" s="1091" t="str">
        <f t="shared" si="1070"/>
        <v>Cap.5 Pct.1 Rd.262 col.D</v>
      </c>
      <c r="J4698" s="996"/>
      <c r="K4698" s="999" t="str">
        <f t="shared" si="1071"/>
        <v>Cap.5 Pct.1 Rd.262 col.3</v>
      </c>
      <c r="L4698" s="1000">
        <f t="shared" si="1072"/>
        <v>0</v>
      </c>
      <c r="M4698" s="1000">
        <f t="shared" si="1073"/>
        <v>0</v>
      </c>
      <c r="N4698" s="1724">
        <f t="shared" si="1074"/>
        <v>0</v>
      </c>
      <c r="O4698" s="1000"/>
      <c r="P4698" s="1000"/>
      <c r="Q4698" s="1000"/>
      <c r="R4698" s="1000"/>
      <c r="S4698" s="1000"/>
      <c r="T4698" s="1000"/>
      <c r="U4698" s="1000"/>
      <c r="V4698" s="1000"/>
      <c r="W4698" s="1000"/>
      <c r="X4698" s="1000"/>
      <c r="Y4698" s="1001"/>
      <c r="Z4698" s="1001" t="str">
        <f t="shared" si="1075"/>
        <v xml:space="preserve">Cap.5 Pct.1:  Daca Codul CAEN (Col.D) &gt; 0, atunci Nr. mediu de salariati (Col.3) &gt; 0, pentru Rd.(2 la n). </v>
      </c>
      <c r="AA4698" s="2205">
        <f t="shared" si="1067"/>
        <v>1</v>
      </c>
      <c r="AB4698" s="3036">
        <v>178</v>
      </c>
    </row>
    <row r="4699" spans="1:28" x14ac:dyDescent="0.25">
      <c r="A4699" s="1708">
        <f t="shared" ca="1" si="1068"/>
        <v>0</v>
      </c>
      <c r="B4699" s="1708">
        <f t="shared" si="1069"/>
        <v>10178263</v>
      </c>
      <c r="C4699" s="994">
        <v>178</v>
      </c>
      <c r="D4699" s="1796" t="s">
        <v>447</v>
      </c>
      <c r="E4699" s="994">
        <v>263</v>
      </c>
      <c r="F4699" s="995" t="s">
        <v>3974</v>
      </c>
      <c r="G4699" s="994"/>
      <c r="H4699" s="996" t="s">
        <v>346</v>
      </c>
      <c r="I4699" s="1091" t="str">
        <f t="shared" si="1070"/>
        <v>Cap.5 Pct.1 Rd.263 col.D</v>
      </c>
      <c r="J4699" s="996"/>
      <c r="K4699" s="999" t="str">
        <f t="shared" si="1071"/>
        <v>Cap.5 Pct.1 Rd.263 col.3</v>
      </c>
      <c r="L4699" s="1000">
        <f t="shared" si="1072"/>
        <v>0</v>
      </c>
      <c r="M4699" s="1000">
        <f t="shared" si="1073"/>
        <v>0</v>
      </c>
      <c r="N4699" s="1724">
        <f t="shared" si="1074"/>
        <v>0</v>
      </c>
      <c r="O4699" s="1000"/>
      <c r="P4699" s="1000"/>
      <c r="Q4699" s="1000"/>
      <c r="R4699" s="1000"/>
      <c r="S4699" s="1000"/>
      <c r="T4699" s="1000"/>
      <c r="U4699" s="1000"/>
      <c r="V4699" s="1000"/>
      <c r="W4699" s="1000"/>
      <c r="X4699" s="1000"/>
      <c r="Y4699" s="1001"/>
      <c r="Z4699" s="1001" t="str">
        <f t="shared" si="1075"/>
        <v xml:space="preserve">Cap.5 Pct.1:  Daca Codul CAEN (Col.D) &gt; 0, atunci Nr. mediu de salariati (Col.3) &gt; 0, pentru Rd.(2 la n). </v>
      </c>
      <c r="AA4699" s="2205">
        <f t="shared" si="1067"/>
        <v>1</v>
      </c>
      <c r="AB4699" s="3036">
        <v>178</v>
      </c>
    </row>
    <row r="4700" spans="1:28" x14ac:dyDescent="0.25">
      <c r="A4700" s="1708">
        <f t="shared" ca="1" si="1068"/>
        <v>0</v>
      </c>
      <c r="B4700" s="1708">
        <f t="shared" si="1069"/>
        <v>10178264</v>
      </c>
      <c r="C4700" s="994">
        <v>178</v>
      </c>
      <c r="D4700" s="1796" t="s">
        <v>447</v>
      </c>
      <c r="E4700" s="994">
        <v>264</v>
      </c>
      <c r="F4700" s="995" t="s">
        <v>3974</v>
      </c>
      <c r="G4700" s="994"/>
      <c r="H4700" s="996" t="s">
        <v>346</v>
      </c>
      <c r="I4700" s="1091" t="str">
        <f t="shared" si="1070"/>
        <v>Cap.5 Pct.1 Rd.264 col.D</v>
      </c>
      <c r="J4700" s="996"/>
      <c r="K4700" s="999" t="str">
        <f t="shared" si="1071"/>
        <v>Cap.5 Pct.1 Rd.264 col.3</v>
      </c>
      <c r="L4700" s="1000">
        <f t="shared" si="1072"/>
        <v>0</v>
      </c>
      <c r="M4700" s="1000">
        <f t="shared" si="1073"/>
        <v>0</v>
      </c>
      <c r="N4700" s="1724">
        <f t="shared" si="1074"/>
        <v>0</v>
      </c>
      <c r="O4700" s="1000"/>
      <c r="P4700" s="1000"/>
      <c r="Q4700" s="1000"/>
      <c r="R4700" s="1000"/>
      <c r="S4700" s="1000"/>
      <c r="T4700" s="1000"/>
      <c r="U4700" s="1000"/>
      <c r="V4700" s="1000"/>
      <c r="W4700" s="1000"/>
      <c r="X4700" s="1000"/>
      <c r="Y4700" s="1001"/>
      <c r="Z4700" s="1001" t="str">
        <f t="shared" si="1075"/>
        <v xml:space="preserve">Cap.5 Pct.1:  Daca Codul CAEN (Col.D) &gt; 0, atunci Nr. mediu de salariati (Col.3) &gt; 0, pentru Rd.(2 la n). </v>
      </c>
      <c r="AA4700" s="2205">
        <f t="shared" si="1067"/>
        <v>1</v>
      </c>
      <c r="AB4700" s="3036">
        <v>178</v>
      </c>
    </row>
    <row r="4701" spans="1:28" x14ac:dyDescent="0.25">
      <c r="A4701" s="1708">
        <f t="shared" ca="1" si="1068"/>
        <v>0</v>
      </c>
      <c r="B4701" s="1708">
        <f t="shared" si="1069"/>
        <v>10178265</v>
      </c>
      <c r="C4701" s="994">
        <v>178</v>
      </c>
      <c r="D4701" s="1796" t="s">
        <v>447</v>
      </c>
      <c r="E4701" s="994">
        <v>265</v>
      </c>
      <c r="F4701" s="995" t="s">
        <v>3974</v>
      </c>
      <c r="G4701" s="994"/>
      <c r="H4701" s="996" t="s">
        <v>346</v>
      </c>
      <c r="I4701" s="1091" t="str">
        <f t="shared" si="1070"/>
        <v>Cap.5 Pct.1 Rd.265 col.D</v>
      </c>
      <c r="J4701" s="996"/>
      <c r="K4701" s="999" t="str">
        <f t="shared" si="1071"/>
        <v>Cap.5 Pct.1 Rd.265 col.3</v>
      </c>
      <c r="L4701" s="1000">
        <f t="shared" si="1072"/>
        <v>0</v>
      </c>
      <c r="M4701" s="1000">
        <f t="shared" si="1073"/>
        <v>0</v>
      </c>
      <c r="N4701" s="1724">
        <f t="shared" si="1074"/>
        <v>0</v>
      </c>
      <c r="O4701" s="1000"/>
      <c r="P4701" s="1000"/>
      <c r="Q4701" s="1000"/>
      <c r="R4701" s="1000"/>
      <c r="S4701" s="1000"/>
      <c r="T4701" s="1000"/>
      <c r="U4701" s="1000"/>
      <c r="V4701" s="1000"/>
      <c r="W4701" s="1000"/>
      <c r="X4701" s="1000"/>
      <c r="Y4701" s="1001"/>
      <c r="Z4701" s="1001" t="str">
        <f t="shared" si="1075"/>
        <v xml:space="preserve">Cap.5 Pct.1:  Daca Codul CAEN (Col.D) &gt; 0, atunci Nr. mediu de salariati (Col.3) &gt; 0, pentru Rd.(2 la n). </v>
      </c>
      <c r="AA4701" s="2205">
        <f t="shared" si="1067"/>
        <v>1</v>
      </c>
      <c r="AB4701" s="3036">
        <v>178</v>
      </c>
    </row>
    <row r="4702" spans="1:28" x14ac:dyDescent="0.25">
      <c r="A4702" s="1708">
        <f t="shared" ca="1" si="1068"/>
        <v>0</v>
      </c>
      <c r="B4702" s="1708">
        <f t="shared" si="1069"/>
        <v>10178266</v>
      </c>
      <c r="C4702" s="994">
        <v>178</v>
      </c>
      <c r="D4702" s="1796" t="s">
        <v>447</v>
      </c>
      <c r="E4702" s="994">
        <v>266</v>
      </c>
      <c r="F4702" s="995" t="s">
        <v>3974</v>
      </c>
      <c r="G4702" s="994"/>
      <c r="H4702" s="996" t="s">
        <v>346</v>
      </c>
      <c r="I4702" s="1091" t="str">
        <f t="shared" si="1070"/>
        <v>Cap.5 Pct.1 Rd.266 col.D</v>
      </c>
      <c r="J4702" s="996"/>
      <c r="K4702" s="999" t="str">
        <f t="shared" si="1071"/>
        <v>Cap.5 Pct.1 Rd.266 col.3</v>
      </c>
      <c r="L4702" s="1000">
        <f t="shared" si="1072"/>
        <v>0</v>
      </c>
      <c r="M4702" s="1000">
        <f t="shared" si="1073"/>
        <v>0</v>
      </c>
      <c r="N4702" s="1724">
        <f t="shared" si="1074"/>
        <v>0</v>
      </c>
      <c r="O4702" s="1000"/>
      <c r="P4702" s="1000"/>
      <c r="Q4702" s="1000"/>
      <c r="R4702" s="1000"/>
      <c r="S4702" s="1000"/>
      <c r="T4702" s="1000"/>
      <c r="U4702" s="1000"/>
      <c r="V4702" s="1000"/>
      <c r="W4702" s="1000"/>
      <c r="X4702" s="1000"/>
      <c r="Y4702" s="1001"/>
      <c r="Z4702" s="1001" t="str">
        <f t="shared" si="1075"/>
        <v xml:space="preserve">Cap.5 Pct.1:  Daca Codul CAEN (Col.D) &gt; 0, atunci Nr. mediu de salariati (Col.3) &gt; 0, pentru Rd.(2 la n). </v>
      </c>
      <c r="AA4702" s="2205">
        <f t="shared" si="1067"/>
        <v>1</v>
      </c>
      <c r="AB4702" s="3036">
        <v>178</v>
      </c>
    </row>
    <row r="4703" spans="1:28" x14ac:dyDescent="0.25">
      <c r="A4703" s="1708">
        <f t="shared" ca="1" si="1068"/>
        <v>0</v>
      </c>
      <c r="B4703" s="1708">
        <f t="shared" si="1069"/>
        <v>10178267</v>
      </c>
      <c r="C4703" s="994">
        <v>178</v>
      </c>
      <c r="D4703" s="1796" t="s">
        <v>447</v>
      </c>
      <c r="E4703" s="994">
        <v>267</v>
      </c>
      <c r="F4703" s="995" t="s">
        <v>3974</v>
      </c>
      <c r="G4703" s="994"/>
      <c r="H4703" s="996" t="s">
        <v>346</v>
      </c>
      <c r="I4703" s="1091" t="str">
        <f t="shared" si="1070"/>
        <v>Cap.5 Pct.1 Rd.267 col.D</v>
      </c>
      <c r="J4703" s="996"/>
      <c r="K4703" s="999" t="str">
        <f t="shared" si="1071"/>
        <v>Cap.5 Pct.1 Rd.267 col.3</v>
      </c>
      <c r="L4703" s="1000">
        <f t="shared" si="1072"/>
        <v>0</v>
      </c>
      <c r="M4703" s="1000">
        <f t="shared" si="1073"/>
        <v>0</v>
      </c>
      <c r="N4703" s="1724">
        <f t="shared" si="1074"/>
        <v>0</v>
      </c>
      <c r="O4703" s="1000"/>
      <c r="P4703" s="1000"/>
      <c r="Q4703" s="1000"/>
      <c r="R4703" s="1000"/>
      <c r="S4703" s="1000"/>
      <c r="T4703" s="1000"/>
      <c r="U4703" s="1000"/>
      <c r="V4703" s="1000"/>
      <c r="W4703" s="1000"/>
      <c r="X4703" s="1000"/>
      <c r="Y4703" s="1001"/>
      <c r="Z4703" s="1001" t="str">
        <f t="shared" si="1075"/>
        <v xml:space="preserve">Cap.5 Pct.1:  Daca Codul CAEN (Col.D) &gt; 0, atunci Nr. mediu de salariati (Col.3) &gt; 0, pentru Rd.(2 la n). </v>
      </c>
      <c r="AA4703" s="2205">
        <f t="shared" si="1067"/>
        <v>1</v>
      </c>
      <c r="AB4703" s="3036">
        <v>178</v>
      </c>
    </row>
    <row r="4704" spans="1:28" x14ac:dyDescent="0.25">
      <c r="A4704" s="1708">
        <f t="shared" ca="1" si="1068"/>
        <v>0</v>
      </c>
      <c r="B4704" s="1708">
        <f t="shared" si="1069"/>
        <v>10178268</v>
      </c>
      <c r="C4704" s="994">
        <v>178</v>
      </c>
      <c r="D4704" s="1796" t="s">
        <v>447</v>
      </c>
      <c r="E4704" s="994">
        <v>268</v>
      </c>
      <c r="F4704" s="995" t="s">
        <v>3974</v>
      </c>
      <c r="G4704" s="994"/>
      <c r="H4704" s="996" t="s">
        <v>346</v>
      </c>
      <c r="I4704" s="1091" t="str">
        <f t="shared" si="1070"/>
        <v>Cap.5 Pct.1 Rd.268 col.D</v>
      </c>
      <c r="J4704" s="996"/>
      <c r="K4704" s="999" t="str">
        <f t="shared" si="1071"/>
        <v>Cap.5 Pct.1 Rd.268 col.3</v>
      </c>
      <c r="L4704" s="1000">
        <f t="shared" si="1072"/>
        <v>0</v>
      </c>
      <c r="M4704" s="1000">
        <f t="shared" si="1073"/>
        <v>0</v>
      </c>
      <c r="N4704" s="1724">
        <f t="shared" si="1074"/>
        <v>0</v>
      </c>
      <c r="O4704" s="1000"/>
      <c r="P4704" s="1000"/>
      <c r="Q4704" s="1000"/>
      <c r="R4704" s="1000"/>
      <c r="S4704" s="1000"/>
      <c r="T4704" s="1000"/>
      <c r="U4704" s="1000"/>
      <c r="V4704" s="1000"/>
      <c r="W4704" s="1000"/>
      <c r="X4704" s="1000"/>
      <c r="Y4704" s="1001"/>
      <c r="Z4704" s="1001" t="str">
        <f t="shared" si="1075"/>
        <v xml:space="preserve">Cap.5 Pct.1:  Daca Codul CAEN (Col.D) &gt; 0, atunci Nr. mediu de salariati (Col.3) &gt; 0, pentru Rd.(2 la n). </v>
      </c>
      <c r="AA4704" s="2205">
        <f t="shared" si="1067"/>
        <v>1</v>
      </c>
      <c r="AB4704" s="3036">
        <v>178</v>
      </c>
    </row>
    <row r="4705" spans="1:28" x14ac:dyDescent="0.25">
      <c r="A4705" s="1708">
        <f t="shared" ca="1" si="1068"/>
        <v>0</v>
      </c>
      <c r="B4705" s="1708">
        <f t="shared" si="1069"/>
        <v>10178269</v>
      </c>
      <c r="C4705" s="994">
        <v>178</v>
      </c>
      <c r="D4705" s="1796" t="s">
        <v>447</v>
      </c>
      <c r="E4705" s="994">
        <v>269</v>
      </c>
      <c r="F4705" s="995" t="s">
        <v>3974</v>
      </c>
      <c r="G4705" s="994"/>
      <c r="H4705" s="996" t="s">
        <v>346</v>
      </c>
      <c r="I4705" s="1091" t="str">
        <f t="shared" si="1070"/>
        <v>Cap.5 Pct.1 Rd.269 col.D</v>
      </c>
      <c r="J4705" s="996"/>
      <c r="K4705" s="999" t="str">
        <f t="shared" si="1071"/>
        <v>Cap.5 Pct.1 Rd.269 col.3</v>
      </c>
      <c r="L4705" s="1000">
        <f t="shared" si="1072"/>
        <v>0</v>
      </c>
      <c r="M4705" s="1000">
        <f t="shared" si="1073"/>
        <v>0</v>
      </c>
      <c r="N4705" s="1724">
        <f t="shared" si="1074"/>
        <v>0</v>
      </c>
      <c r="O4705" s="1000"/>
      <c r="P4705" s="1000"/>
      <c r="Q4705" s="1000"/>
      <c r="R4705" s="1000"/>
      <c r="S4705" s="1000"/>
      <c r="T4705" s="1000"/>
      <c r="U4705" s="1000"/>
      <c r="V4705" s="1000"/>
      <c r="W4705" s="1000"/>
      <c r="X4705" s="1000"/>
      <c r="Y4705" s="1001"/>
      <c r="Z4705" s="1001" t="str">
        <f t="shared" si="1075"/>
        <v xml:space="preserve">Cap.5 Pct.1:  Daca Codul CAEN (Col.D) &gt; 0, atunci Nr. mediu de salariati (Col.3) &gt; 0, pentru Rd.(2 la n). </v>
      </c>
      <c r="AA4705" s="2205">
        <f t="shared" si="1067"/>
        <v>1</v>
      </c>
      <c r="AB4705" s="3036">
        <v>178</v>
      </c>
    </row>
    <row r="4706" spans="1:28" x14ac:dyDescent="0.25">
      <c r="A4706" s="1708">
        <f t="shared" ca="1" si="1068"/>
        <v>0</v>
      </c>
      <c r="B4706" s="1708">
        <f t="shared" si="1069"/>
        <v>10178270</v>
      </c>
      <c r="C4706" s="994">
        <v>178</v>
      </c>
      <c r="D4706" s="1796" t="s">
        <v>447</v>
      </c>
      <c r="E4706" s="994">
        <v>270</v>
      </c>
      <c r="F4706" s="995" t="s">
        <v>3974</v>
      </c>
      <c r="G4706" s="994"/>
      <c r="H4706" s="996" t="s">
        <v>346</v>
      </c>
      <c r="I4706" s="1091" t="str">
        <f t="shared" si="1070"/>
        <v>Cap.5 Pct.1 Rd.270 col.D</v>
      </c>
      <c r="J4706" s="996"/>
      <c r="K4706" s="999" t="str">
        <f t="shared" si="1071"/>
        <v>Cap.5 Pct.1 Rd.270 col.3</v>
      </c>
      <c r="L4706" s="1000">
        <f t="shared" si="1072"/>
        <v>0</v>
      </c>
      <c r="M4706" s="1000">
        <f t="shared" si="1073"/>
        <v>0</v>
      </c>
      <c r="N4706" s="1724">
        <f t="shared" si="1074"/>
        <v>0</v>
      </c>
      <c r="O4706" s="1000"/>
      <c r="P4706" s="1000"/>
      <c r="Q4706" s="1000"/>
      <c r="R4706" s="1000"/>
      <c r="S4706" s="1000"/>
      <c r="T4706" s="1000"/>
      <c r="U4706" s="1000"/>
      <c r="V4706" s="1000"/>
      <c r="W4706" s="1000"/>
      <c r="X4706" s="1000"/>
      <c r="Y4706" s="1001"/>
      <c r="Z4706" s="1001" t="str">
        <f t="shared" si="1075"/>
        <v xml:space="preserve">Cap.5 Pct.1:  Daca Codul CAEN (Col.D) &gt; 0, atunci Nr. mediu de salariati (Col.3) &gt; 0, pentru Rd.(2 la n). </v>
      </c>
      <c r="AA4706" s="2205">
        <f t="shared" si="1067"/>
        <v>1</v>
      </c>
      <c r="AB4706" s="3036">
        <v>178</v>
      </c>
    </row>
    <row r="4707" spans="1:28" x14ac:dyDescent="0.25">
      <c r="A4707" s="1708">
        <f t="shared" ca="1" si="1068"/>
        <v>0</v>
      </c>
      <c r="B4707" s="1708">
        <f t="shared" si="1069"/>
        <v>10178271</v>
      </c>
      <c r="C4707" s="994">
        <v>178</v>
      </c>
      <c r="D4707" s="1796" t="s">
        <v>447</v>
      </c>
      <c r="E4707" s="994">
        <v>271</v>
      </c>
      <c r="F4707" s="995" t="s">
        <v>3974</v>
      </c>
      <c r="G4707" s="994"/>
      <c r="H4707" s="996" t="s">
        <v>346</v>
      </c>
      <c r="I4707" s="1091" t="str">
        <f t="shared" si="1070"/>
        <v>Cap.5 Pct.1 Rd.271 col.D</v>
      </c>
      <c r="J4707" s="996"/>
      <c r="K4707" s="999" t="str">
        <f t="shared" si="1071"/>
        <v>Cap.5 Pct.1 Rd.271 col.3</v>
      </c>
      <c r="L4707" s="1000">
        <f t="shared" si="1072"/>
        <v>0</v>
      </c>
      <c r="M4707" s="1000">
        <f t="shared" si="1073"/>
        <v>0</v>
      </c>
      <c r="N4707" s="1724">
        <f t="shared" si="1074"/>
        <v>0</v>
      </c>
      <c r="O4707" s="1000"/>
      <c r="P4707" s="1000"/>
      <c r="Q4707" s="1000"/>
      <c r="R4707" s="1000"/>
      <c r="S4707" s="1000"/>
      <c r="T4707" s="1000"/>
      <c r="U4707" s="1000"/>
      <c r="V4707" s="1000"/>
      <c r="W4707" s="1000"/>
      <c r="X4707" s="1000"/>
      <c r="Y4707" s="1001"/>
      <c r="Z4707" s="1001" t="str">
        <f t="shared" si="1075"/>
        <v xml:space="preserve">Cap.5 Pct.1:  Daca Codul CAEN (Col.D) &gt; 0, atunci Nr. mediu de salariati (Col.3) &gt; 0, pentru Rd.(2 la n). </v>
      </c>
      <c r="AA4707" s="2205">
        <f t="shared" si="1067"/>
        <v>1</v>
      </c>
      <c r="AB4707" s="3036">
        <v>178</v>
      </c>
    </row>
    <row r="4708" spans="1:28" x14ac:dyDescent="0.25">
      <c r="A4708" s="1708">
        <f t="shared" ca="1" si="1068"/>
        <v>0</v>
      </c>
      <c r="B4708" s="1708">
        <f t="shared" si="1069"/>
        <v>10178272</v>
      </c>
      <c r="C4708" s="994">
        <v>178</v>
      </c>
      <c r="D4708" s="1796" t="s">
        <v>447</v>
      </c>
      <c r="E4708" s="994">
        <v>272</v>
      </c>
      <c r="F4708" s="995" t="s">
        <v>3974</v>
      </c>
      <c r="G4708" s="994"/>
      <c r="H4708" s="996" t="s">
        <v>346</v>
      </c>
      <c r="I4708" s="1091" t="str">
        <f t="shared" si="1070"/>
        <v>Cap.5 Pct.1 Rd.272 col.D</v>
      </c>
      <c r="J4708" s="996"/>
      <c r="K4708" s="999" t="str">
        <f t="shared" si="1071"/>
        <v>Cap.5 Pct.1 Rd.272 col.3</v>
      </c>
      <c r="L4708" s="1000">
        <f t="shared" si="1072"/>
        <v>0</v>
      </c>
      <c r="M4708" s="1000">
        <f t="shared" si="1073"/>
        <v>0</v>
      </c>
      <c r="N4708" s="1724">
        <f t="shared" si="1074"/>
        <v>0</v>
      </c>
      <c r="O4708" s="1000"/>
      <c r="P4708" s="1000"/>
      <c r="Q4708" s="1000"/>
      <c r="R4708" s="1000"/>
      <c r="S4708" s="1000"/>
      <c r="T4708" s="1000"/>
      <c r="U4708" s="1000"/>
      <c r="V4708" s="1000"/>
      <c r="W4708" s="1000"/>
      <c r="X4708" s="1000"/>
      <c r="Y4708" s="1001"/>
      <c r="Z4708" s="1001" t="str">
        <f t="shared" si="1075"/>
        <v xml:space="preserve">Cap.5 Pct.1:  Daca Codul CAEN (Col.D) &gt; 0, atunci Nr. mediu de salariati (Col.3) &gt; 0, pentru Rd.(2 la n). </v>
      </c>
      <c r="AA4708" s="2205">
        <f t="shared" si="1067"/>
        <v>1</v>
      </c>
      <c r="AB4708" s="3036">
        <v>178</v>
      </c>
    </row>
    <row r="4709" spans="1:28" x14ac:dyDescent="0.25">
      <c r="A4709" s="1708">
        <f t="shared" ca="1" si="1068"/>
        <v>0</v>
      </c>
      <c r="B4709" s="1708">
        <f t="shared" si="1069"/>
        <v>10178273</v>
      </c>
      <c r="C4709" s="994">
        <v>178</v>
      </c>
      <c r="D4709" s="1796" t="s">
        <v>447</v>
      </c>
      <c r="E4709" s="994">
        <v>273</v>
      </c>
      <c r="F4709" s="995" t="s">
        <v>3974</v>
      </c>
      <c r="G4709" s="994"/>
      <c r="H4709" s="996" t="s">
        <v>346</v>
      </c>
      <c r="I4709" s="1091" t="str">
        <f t="shared" si="1070"/>
        <v>Cap.5 Pct.1 Rd.273 col.D</v>
      </c>
      <c r="J4709" s="996"/>
      <c r="K4709" s="999" t="str">
        <f t="shared" si="1071"/>
        <v>Cap.5 Pct.1 Rd.273 col.3</v>
      </c>
      <c r="L4709" s="1000">
        <f t="shared" si="1072"/>
        <v>0</v>
      </c>
      <c r="M4709" s="1000">
        <f t="shared" si="1073"/>
        <v>0</v>
      </c>
      <c r="N4709" s="1724">
        <f t="shared" si="1074"/>
        <v>0</v>
      </c>
      <c r="O4709" s="1000"/>
      <c r="P4709" s="1000"/>
      <c r="Q4709" s="1000"/>
      <c r="R4709" s="1000"/>
      <c r="S4709" s="1000"/>
      <c r="T4709" s="1000"/>
      <c r="U4709" s="1000"/>
      <c r="V4709" s="1000"/>
      <c r="W4709" s="1000"/>
      <c r="X4709" s="1000"/>
      <c r="Y4709" s="1001"/>
      <c r="Z4709" s="1001" t="str">
        <f t="shared" si="1075"/>
        <v xml:space="preserve">Cap.5 Pct.1:  Daca Codul CAEN (Col.D) &gt; 0, atunci Nr. mediu de salariati (Col.3) &gt; 0, pentru Rd.(2 la n). </v>
      </c>
      <c r="AA4709" s="2205">
        <f t="shared" si="1067"/>
        <v>1</v>
      </c>
      <c r="AB4709" s="3036">
        <v>178</v>
      </c>
    </row>
    <row r="4710" spans="1:28" x14ac:dyDescent="0.25">
      <c r="A4710" s="1708">
        <f t="shared" ca="1" si="1068"/>
        <v>0</v>
      </c>
      <c r="B4710" s="1708">
        <f t="shared" si="1069"/>
        <v>10178274</v>
      </c>
      <c r="C4710" s="994">
        <v>178</v>
      </c>
      <c r="D4710" s="1796" t="s">
        <v>447</v>
      </c>
      <c r="E4710" s="994">
        <v>274</v>
      </c>
      <c r="F4710" s="995" t="s">
        <v>3974</v>
      </c>
      <c r="G4710" s="994"/>
      <c r="H4710" s="996" t="s">
        <v>346</v>
      </c>
      <c r="I4710" s="1091" t="str">
        <f t="shared" si="1070"/>
        <v>Cap.5 Pct.1 Rd.274 col.D</v>
      </c>
      <c r="J4710" s="996"/>
      <c r="K4710" s="999" t="str">
        <f t="shared" si="1071"/>
        <v>Cap.5 Pct.1 Rd.274 col.3</v>
      </c>
      <c r="L4710" s="1000">
        <f t="shared" si="1072"/>
        <v>0</v>
      </c>
      <c r="M4710" s="1000">
        <f t="shared" si="1073"/>
        <v>0</v>
      </c>
      <c r="N4710" s="1724">
        <f t="shared" si="1074"/>
        <v>0</v>
      </c>
      <c r="O4710" s="1000"/>
      <c r="P4710" s="1000"/>
      <c r="Q4710" s="1000"/>
      <c r="R4710" s="1000"/>
      <c r="S4710" s="1000"/>
      <c r="T4710" s="1000"/>
      <c r="U4710" s="1000"/>
      <c r="V4710" s="1000"/>
      <c r="W4710" s="1000"/>
      <c r="X4710" s="1000"/>
      <c r="Y4710" s="1001"/>
      <c r="Z4710" s="1001" t="str">
        <f t="shared" si="1075"/>
        <v xml:space="preserve">Cap.5 Pct.1:  Daca Codul CAEN (Col.D) &gt; 0, atunci Nr. mediu de salariati (Col.3) &gt; 0, pentru Rd.(2 la n). </v>
      </c>
      <c r="AA4710" s="2205">
        <f t="shared" si="1067"/>
        <v>1</v>
      </c>
      <c r="AB4710" s="3036">
        <v>178</v>
      </c>
    </row>
    <row r="4711" spans="1:28" x14ac:dyDescent="0.25">
      <c r="A4711" s="1708">
        <f t="shared" ca="1" si="1068"/>
        <v>0</v>
      </c>
      <c r="B4711" s="1708">
        <f t="shared" si="1069"/>
        <v>10178275</v>
      </c>
      <c r="C4711" s="994">
        <v>178</v>
      </c>
      <c r="D4711" s="1796" t="s">
        <v>447</v>
      </c>
      <c r="E4711" s="994">
        <v>275</v>
      </c>
      <c r="F4711" s="995" t="s">
        <v>3974</v>
      </c>
      <c r="G4711" s="994"/>
      <c r="H4711" s="996" t="s">
        <v>346</v>
      </c>
      <c r="I4711" s="1091" t="str">
        <f t="shared" si="1070"/>
        <v>Cap.5 Pct.1 Rd.275 col.D</v>
      </c>
      <c r="J4711" s="996"/>
      <c r="K4711" s="999" t="str">
        <f t="shared" si="1071"/>
        <v>Cap.5 Pct.1 Rd.275 col.3</v>
      </c>
      <c r="L4711" s="1000">
        <f t="shared" si="1072"/>
        <v>0</v>
      </c>
      <c r="M4711" s="1000">
        <f t="shared" si="1073"/>
        <v>0</v>
      </c>
      <c r="N4711" s="1724">
        <f t="shared" si="1074"/>
        <v>0</v>
      </c>
      <c r="O4711" s="1000"/>
      <c r="P4711" s="1000"/>
      <c r="Q4711" s="1000"/>
      <c r="R4711" s="1000"/>
      <c r="S4711" s="1000"/>
      <c r="T4711" s="1000"/>
      <c r="U4711" s="1000"/>
      <c r="V4711" s="1000"/>
      <c r="W4711" s="1000"/>
      <c r="X4711" s="1000"/>
      <c r="Y4711" s="1001"/>
      <c r="Z4711" s="1001" t="str">
        <f t="shared" si="1075"/>
        <v xml:space="preserve">Cap.5 Pct.1:  Daca Codul CAEN (Col.D) &gt; 0, atunci Nr. mediu de salariati (Col.3) &gt; 0, pentru Rd.(2 la n). </v>
      </c>
      <c r="AA4711" s="2205">
        <f t="shared" si="1067"/>
        <v>1</v>
      </c>
      <c r="AB4711" s="3036">
        <v>178</v>
      </c>
    </row>
    <row r="4712" spans="1:28" x14ac:dyDescent="0.25">
      <c r="A4712" s="1708">
        <f t="shared" ca="1" si="1068"/>
        <v>0</v>
      </c>
      <c r="B4712" s="1708">
        <f t="shared" si="1069"/>
        <v>10178276</v>
      </c>
      <c r="C4712" s="994">
        <v>178</v>
      </c>
      <c r="D4712" s="1796" t="s">
        <v>447</v>
      </c>
      <c r="E4712" s="994">
        <v>276</v>
      </c>
      <c r="F4712" s="995" t="s">
        <v>3974</v>
      </c>
      <c r="G4712" s="994"/>
      <c r="H4712" s="996" t="s">
        <v>346</v>
      </c>
      <c r="I4712" s="1091" t="str">
        <f t="shared" si="1070"/>
        <v>Cap.5 Pct.1 Rd.276 col.D</v>
      </c>
      <c r="J4712" s="996"/>
      <c r="K4712" s="999" t="str">
        <f t="shared" si="1071"/>
        <v>Cap.5 Pct.1 Rd.276 col.3</v>
      </c>
      <c r="L4712" s="1000">
        <f t="shared" si="1072"/>
        <v>0</v>
      </c>
      <c r="M4712" s="1000">
        <f t="shared" si="1073"/>
        <v>0</v>
      </c>
      <c r="N4712" s="1724">
        <f t="shared" si="1074"/>
        <v>0</v>
      </c>
      <c r="O4712" s="1000"/>
      <c r="P4712" s="1000"/>
      <c r="Q4712" s="1000"/>
      <c r="R4712" s="1000"/>
      <c r="S4712" s="1000"/>
      <c r="T4712" s="1000"/>
      <c r="U4712" s="1000"/>
      <c r="V4712" s="1000"/>
      <c r="W4712" s="1000"/>
      <c r="X4712" s="1000"/>
      <c r="Y4712" s="1001"/>
      <c r="Z4712" s="1001" t="str">
        <f t="shared" si="1075"/>
        <v xml:space="preserve">Cap.5 Pct.1:  Daca Codul CAEN (Col.D) &gt; 0, atunci Nr. mediu de salariati (Col.3) &gt; 0, pentru Rd.(2 la n). </v>
      </c>
      <c r="AA4712" s="2205">
        <f t="shared" si="1067"/>
        <v>1</v>
      </c>
      <c r="AB4712" s="3036">
        <v>178</v>
      </c>
    </row>
    <row r="4713" spans="1:28" x14ac:dyDescent="0.25">
      <c r="A4713" s="1708">
        <f t="shared" ca="1" si="1068"/>
        <v>0</v>
      </c>
      <c r="B4713" s="1708">
        <f t="shared" si="1069"/>
        <v>10178277</v>
      </c>
      <c r="C4713" s="994">
        <v>178</v>
      </c>
      <c r="D4713" s="1796" t="s">
        <v>447</v>
      </c>
      <c r="E4713" s="994">
        <v>277</v>
      </c>
      <c r="F4713" s="995" t="s">
        <v>3974</v>
      </c>
      <c r="G4713" s="994"/>
      <c r="H4713" s="996" t="s">
        <v>346</v>
      </c>
      <c r="I4713" s="1091" t="str">
        <f t="shared" si="1070"/>
        <v>Cap.5 Pct.1 Rd.277 col.D</v>
      </c>
      <c r="J4713" s="996"/>
      <c r="K4713" s="999" t="str">
        <f t="shared" si="1071"/>
        <v>Cap.5 Pct.1 Rd.277 col.3</v>
      </c>
      <c r="L4713" s="1000">
        <f t="shared" si="1072"/>
        <v>0</v>
      </c>
      <c r="M4713" s="1000">
        <f t="shared" si="1073"/>
        <v>0</v>
      </c>
      <c r="N4713" s="1724">
        <f t="shared" si="1074"/>
        <v>0</v>
      </c>
      <c r="O4713" s="1000"/>
      <c r="P4713" s="1000"/>
      <c r="Q4713" s="1000"/>
      <c r="R4713" s="1000"/>
      <c r="S4713" s="1000"/>
      <c r="T4713" s="1000"/>
      <c r="U4713" s="1000"/>
      <c r="V4713" s="1000"/>
      <c r="W4713" s="1000"/>
      <c r="X4713" s="1000"/>
      <c r="Y4713" s="1001"/>
      <c r="Z4713" s="1001" t="str">
        <f t="shared" si="1075"/>
        <v xml:space="preserve">Cap.5 Pct.1:  Daca Codul CAEN (Col.D) &gt; 0, atunci Nr. mediu de salariati (Col.3) &gt; 0, pentru Rd.(2 la n). </v>
      </c>
      <c r="AA4713" s="2205">
        <f t="shared" si="1067"/>
        <v>1</v>
      </c>
      <c r="AB4713" s="3036">
        <v>178</v>
      </c>
    </row>
    <row r="4714" spans="1:28" x14ac:dyDescent="0.25">
      <c r="A4714" s="1708">
        <f t="shared" ca="1" si="1068"/>
        <v>0</v>
      </c>
      <c r="B4714" s="1708">
        <f t="shared" si="1069"/>
        <v>10178278</v>
      </c>
      <c r="C4714" s="994">
        <v>178</v>
      </c>
      <c r="D4714" s="1796" t="s">
        <v>447</v>
      </c>
      <c r="E4714" s="994">
        <v>278</v>
      </c>
      <c r="F4714" s="995" t="s">
        <v>3974</v>
      </c>
      <c r="G4714" s="994"/>
      <c r="H4714" s="996" t="s">
        <v>346</v>
      </c>
      <c r="I4714" s="1091" t="str">
        <f t="shared" si="1070"/>
        <v>Cap.5 Pct.1 Rd.278 col.D</v>
      </c>
      <c r="J4714" s="996"/>
      <c r="K4714" s="999" t="str">
        <f t="shared" si="1071"/>
        <v>Cap.5 Pct.1 Rd.278 col.3</v>
      </c>
      <c r="L4714" s="1000">
        <f t="shared" si="1072"/>
        <v>0</v>
      </c>
      <c r="M4714" s="1000">
        <f t="shared" si="1073"/>
        <v>0</v>
      </c>
      <c r="N4714" s="1724">
        <f t="shared" si="1074"/>
        <v>0</v>
      </c>
      <c r="O4714" s="1000"/>
      <c r="P4714" s="1000"/>
      <c r="Q4714" s="1000"/>
      <c r="R4714" s="1000"/>
      <c r="S4714" s="1000"/>
      <c r="T4714" s="1000"/>
      <c r="U4714" s="1000"/>
      <c r="V4714" s="1000"/>
      <c r="W4714" s="1000"/>
      <c r="X4714" s="1000"/>
      <c r="Y4714" s="1001"/>
      <c r="Z4714" s="1001" t="str">
        <f t="shared" si="1075"/>
        <v xml:space="preserve">Cap.5 Pct.1:  Daca Codul CAEN (Col.D) &gt; 0, atunci Nr. mediu de salariati (Col.3) &gt; 0, pentru Rd.(2 la n). </v>
      </c>
      <c r="AA4714" s="2205">
        <f t="shared" si="1067"/>
        <v>1</v>
      </c>
      <c r="AB4714" s="3036">
        <v>178</v>
      </c>
    </row>
    <row r="4715" spans="1:28" x14ac:dyDescent="0.25">
      <c r="A4715" s="1708">
        <f t="shared" ca="1" si="1068"/>
        <v>0</v>
      </c>
      <c r="B4715" s="1708">
        <f t="shared" si="1069"/>
        <v>10178279</v>
      </c>
      <c r="C4715" s="994">
        <v>178</v>
      </c>
      <c r="D4715" s="1796" t="s">
        <v>447</v>
      </c>
      <c r="E4715" s="994">
        <v>279</v>
      </c>
      <c r="F4715" s="995" t="s">
        <v>3974</v>
      </c>
      <c r="G4715" s="994"/>
      <c r="H4715" s="996" t="s">
        <v>346</v>
      </c>
      <c r="I4715" s="1091" t="str">
        <f t="shared" si="1070"/>
        <v>Cap.5 Pct.1 Rd.279 col.D</v>
      </c>
      <c r="J4715" s="996"/>
      <c r="K4715" s="999" t="str">
        <f t="shared" si="1071"/>
        <v>Cap.5 Pct.1 Rd.279 col.3</v>
      </c>
      <c r="L4715" s="1000">
        <f t="shared" si="1072"/>
        <v>0</v>
      </c>
      <c r="M4715" s="1000">
        <f t="shared" si="1073"/>
        <v>0</v>
      </c>
      <c r="N4715" s="1724">
        <f t="shared" si="1074"/>
        <v>0</v>
      </c>
      <c r="O4715" s="1000"/>
      <c r="P4715" s="1000"/>
      <c r="Q4715" s="1000"/>
      <c r="R4715" s="1000"/>
      <c r="S4715" s="1000"/>
      <c r="T4715" s="1000"/>
      <c r="U4715" s="1000"/>
      <c r="V4715" s="1000"/>
      <c r="W4715" s="1000"/>
      <c r="X4715" s="1000"/>
      <c r="Y4715" s="1001"/>
      <c r="Z4715" s="1001" t="str">
        <f t="shared" si="1075"/>
        <v xml:space="preserve">Cap.5 Pct.1:  Daca Codul CAEN (Col.D) &gt; 0, atunci Nr. mediu de salariati (Col.3) &gt; 0, pentru Rd.(2 la n). </v>
      </c>
      <c r="AA4715" s="2205">
        <f t="shared" si="1067"/>
        <v>1</v>
      </c>
      <c r="AB4715" s="3036">
        <v>178</v>
      </c>
    </row>
    <row r="4716" spans="1:28" x14ac:dyDescent="0.25">
      <c r="A4716" s="1708">
        <f t="shared" ca="1" si="1068"/>
        <v>0</v>
      </c>
      <c r="B4716" s="1708">
        <f t="shared" si="1069"/>
        <v>10178280</v>
      </c>
      <c r="C4716" s="994">
        <v>178</v>
      </c>
      <c r="D4716" s="1796" t="s">
        <v>447</v>
      </c>
      <c r="E4716" s="994">
        <v>280</v>
      </c>
      <c r="F4716" s="995" t="s">
        <v>3974</v>
      </c>
      <c r="G4716" s="994"/>
      <c r="H4716" s="996" t="s">
        <v>346</v>
      </c>
      <c r="I4716" s="1091" t="str">
        <f t="shared" si="1070"/>
        <v>Cap.5 Pct.1 Rd.280 col.D</v>
      </c>
      <c r="J4716" s="996"/>
      <c r="K4716" s="999" t="str">
        <f t="shared" si="1071"/>
        <v>Cap.5 Pct.1 Rd.280 col.3</v>
      </c>
      <c r="L4716" s="1000">
        <f t="shared" si="1072"/>
        <v>0</v>
      </c>
      <c r="M4716" s="1000">
        <f t="shared" si="1073"/>
        <v>0</v>
      </c>
      <c r="N4716" s="1724">
        <f t="shared" si="1074"/>
        <v>0</v>
      </c>
      <c r="O4716" s="1000"/>
      <c r="P4716" s="1000"/>
      <c r="Q4716" s="1000"/>
      <c r="R4716" s="1000"/>
      <c r="S4716" s="1000"/>
      <c r="T4716" s="1000"/>
      <c r="U4716" s="1000"/>
      <c r="V4716" s="1000"/>
      <c r="W4716" s="1000"/>
      <c r="X4716" s="1000"/>
      <c r="Y4716" s="1001"/>
      <c r="Z4716" s="1001" t="str">
        <f t="shared" si="1075"/>
        <v xml:space="preserve">Cap.5 Pct.1:  Daca Codul CAEN (Col.D) &gt; 0, atunci Nr. mediu de salariati (Col.3) &gt; 0, pentru Rd.(2 la n). </v>
      </c>
      <c r="AA4716" s="2205">
        <f t="shared" si="1067"/>
        <v>1</v>
      </c>
      <c r="AB4716" s="3036">
        <v>178</v>
      </c>
    </row>
    <row r="4717" spans="1:28" x14ac:dyDescent="0.25">
      <c r="A4717" s="1708">
        <f t="shared" ca="1" si="1068"/>
        <v>0</v>
      </c>
      <c r="B4717" s="1708">
        <f t="shared" si="1069"/>
        <v>10178281</v>
      </c>
      <c r="C4717" s="994">
        <v>178</v>
      </c>
      <c r="D4717" s="1796" t="s">
        <v>447</v>
      </c>
      <c r="E4717" s="994">
        <v>281</v>
      </c>
      <c r="F4717" s="995" t="s">
        <v>3974</v>
      </c>
      <c r="G4717" s="994"/>
      <c r="H4717" s="996" t="s">
        <v>346</v>
      </c>
      <c r="I4717" s="1091" t="str">
        <f t="shared" si="1070"/>
        <v>Cap.5 Pct.1 Rd.281 col.D</v>
      </c>
      <c r="J4717" s="996"/>
      <c r="K4717" s="999" t="str">
        <f t="shared" si="1071"/>
        <v>Cap.5 Pct.1 Rd.281 col.3</v>
      </c>
      <c r="L4717" s="1000">
        <f t="shared" si="1072"/>
        <v>0</v>
      </c>
      <c r="M4717" s="1000">
        <f t="shared" si="1073"/>
        <v>0</v>
      </c>
      <c r="N4717" s="1724">
        <f t="shared" si="1074"/>
        <v>0</v>
      </c>
      <c r="O4717" s="1000"/>
      <c r="P4717" s="1000"/>
      <c r="Q4717" s="1000"/>
      <c r="R4717" s="1000"/>
      <c r="S4717" s="1000"/>
      <c r="T4717" s="1000"/>
      <c r="U4717" s="1000"/>
      <c r="V4717" s="1000"/>
      <c r="W4717" s="1000"/>
      <c r="X4717" s="1000"/>
      <c r="Y4717" s="1001"/>
      <c r="Z4717" s="1001" t="str">
        <f t="shared" si="1075"/>
        <v xml:space="preserve">Cap.5 Pct.1:  Daca Codul CAEN (Col.D) &gt; 0, atunci Nr. mediu de salariati (Col.3) &gt; 0, pentru Rd.(2 la n). </v>
      </c>
      <c r="AA4717" s="2205">
        <f t="shared" si="1067"/>
        <v>1</v>
      </c>
      <c r="AB4717" s="3036">
        <v>178</v>
      </c>
    </row>
    <row r="4718" spans="1:28" x14ac:dyDescent="0.25">
      <c r="A4718" s="1708">
        <f t="shared" ca="1" si="1068"/>
        <v>0</v>
      </c>
      <c r="B4718" s="1708">
        <f t="shared" si="1069"/>
        <v>10178282</v>
      </c>
      <c r="C4718" s="994">
        <v>178</v>
      </c>
      <c r="D4718" s="1796" t="s">
        <v>447</v>
      </c>
      <c r="E4718" s="994">
        <v>282</v>
      </c>
      <c r="F4718" s="995" t="s">
        <v>3974</v>
      </c>
      <c r="G4718" s="994"/>
      <c r="H4718" s="996" t="s">
        <v>346</v>
      </c>
      <c r="I4718" s="1091" t="str">
        <f t="shared" si="1070"/>
        <v>Cap.5 Pct.1 Rd.282 col.D</v>
      </c>
      <c r="J4718" s="996"/>
      <c r="K4718" s="999" t="str">
        <f t="shared" si="1071"/>
        <v>Cap.5 Pct.1 Rd.282 col.3</v>
      </c>
      <c r="L4718" s="1000">
        <f t="shared" si="1072"/>
        <v>0</v>
      </c>
      <c r="M4718" s="1000">
        <f t="shared" si="1073"/>
        <v>0</v>
      </c>
      <c r="N4718" s="1724">
        <f t="shared" si="1074"/>
        <v>0</v>
      </c>
      <c r="O4718" s="1000"/>
      <c r="P4718" s="1000"/>
      <c r="Q4718" s="1000"/>
      <c r="R4718" s="1000"/>
      <c r="S4718" s="1000"/>
      <c r="T4718" s="1000"/>
      <c r="U4718" s="1000"/>
      <c r="V4718" s="1000"/>
      <c r="W4718" s="1000"/>
      <c r="X4718" s="1000"/>
      <c r="Y4718" s="1001"/>
      <c r="Z4718" s="1001" t="str">
        <f t="shared" si="1075"/>
        <v xml:space="preserve">Cap.5 Pct.1:  Daca Codul CAEN (Col.D) &gt; 0, atunci Nr. mediu de salariati (Col.3) &gt; 0, pentru Rd.(2 la n). </v>
      </c>
      <c r="AA4718" s="2205">
        <f t="shared" si="1067"/>
        <v>1</v>
      </c>
      <c r="AB4718" s="3036">
        <v>178</v>
      </c>
    </row>
    <row r="4719" spans="1:28" x14ac:dyDescent="0.25">
      <c r="A4719" s="1708">
        <f t="shared" ca="1" si="1068"/>
        <v>0</v>
      </c>
      <c r="B4719" s="1708">
        <f t="shared" si="1069"/>
        <v>10178283</v>
      </c>
      <c r="C4719" s="994">
        <v>178</v>
      </c>
      <c r="D4719" s="1796" t="s">
        <v>447</v>
      </c>
      <c r="E4719" s="994">
        <v>283</v>
      </c>
      <c r="F4719" s="995" t="s">
        <v>3974</v>
      </c>
      <c r="G4719" s="994"/>
      <c r="H4719" s="996" t="s">
        <v>346</v>
      </c>
      <c r="I4719" s="1091" t="str">
        <f t="shared" si="1070"/>
        <v>Cap.5 Pct.1 Rd.283 col.D</v>
      </c>
      <c r="J4719" s="996"/>
      <c r="K4719" s="999" t="str">
        <f t="shared" si="1071"/>
        <v>Cap.5 Pct.1 Rd.283 col.3</v>
      </c>
      <c r="L4719" s="1000">
        <f t="shared" si="1072"/>
        <v>0</v>
      </c>
      <c r="M4719" s="1000">
        <f t="shared" si="1073"/>
        <v>0</v>
      </c>
      <c r="N4719" s="1724">
        <f t="shared" si="1074"/>
        <v>0</v>
      </c>
      <c r="O4719" s="1000"/>
      <c r="P4719" s="1000"/>
      <c r="Q4719" s="1000"/>
      <c r="R4719" s="1000"/>
      <c r="S4719" s="1000"/>
      <c r="T4719" s="1000"/>
      <c r="U4719" s="1000"/>
      <c r="V4719" s="1000"/>
      <c r="W4719" s="1000"/>
      <c r="X4719" s="1000"/>
      <c r="Y4719" s="1001"/>
      <c r="Z4719" s="1001" t="str">
        <f t="shared" si="1075"/>
        <v xml:space="preserve">Cap.5 Pct.1:  Daca Codul CAEN (Col.D) &gt; 0, atunci Nr. mediu de salariati (Col.3) &gt; 0, pentru Rd.(2 la n). </v>
      </c>
      <c r="AA4719" s="2205">
        <f t="shared" si="1067"/>
        <v>1</v>
      </c>
      <c r="AB4719" s="3036">
        <v>178</v>
      </c>
    </row>
    <row r="4720" spans="1:28" x14ac:dyDescent="0.25">
      <c r="A4720" s="1708">
        <f t="shared" ca="1" si="1068"/>
        <v>0</v>
      </c>
      <c r="B4720" s="1708">
        <f t="shared" si="1069"/>
        <v>10178284</v>
      </c>
      <c r="C4720" s="994">
        <v>178</v>
      </c>
      <c r="D4720" s="1796" t="s">
        <v>447</v>
      </c>
      <c r="E4720" s="994">
        <v>284</v>
      </c>
      <c r="F4720" s="995" t="s">
        <v>3974</v>
      </c>
      <c r="G4720" s="994"/>
      <c r="H4720" s="996" t="s">
        <v>346</v>
      </c>
      <c r="I4720" s="1091" t="str">
        <f t="shared" si="1070"/>
        <v>Cap.5 Pct.1 Rd.284 col.D</v>
      </c>
      <c r="J4720" s="996"/>
      <c r="K4720" s="999" t="str">
        <f t="shared" si="1071"/>
        <v>Cap.5 Pct.1 Rd.284 col.3</v>
      </c>
      <c r="L4720" s="1000">
        <f t="shared" si="1072"/>
        <v>0</v>
      </c>
      <c r="M4720" s="1000">
        <f t="shared" si="1073"/>
        <v>0</v>
      </c>
      <c r="N4720" s="1724">
        <f t="shared" si="1074"/>
        <v>0</v>
      </c>
      <c r="O4720" s="1000"/>
      <c r="P4720" s="1000"/>
      <c r="Q4720" s="1000"/>
      <c r="R4720" s="1000"/>
      <c r="S4720" s="1000"/>
      <c r="T4720" s="1000"/>
      <c r="U4720" s="1000"/>
      <c r="V4720" s="1000"/>
      <c r="W4720" s="1000"/>
      <c r="X4720" s="1000"/>
      <c r="Y4720" s="1001"/>
      <c r="Z4720" s="1001" t="str">
        <f t="shared" si="1075"/>
        <v xml:space="preserve">Cap.5 Pct.1:  Daca Codul CAEN (Col.D) &gt; 0, atunci Nr. mediu de salariati (Col.3) &gt; 0, pentru Rd.(2 la n). </v>
      </c>
      <c r="AA4720" s="2205">
        <f t="shared" si="1067"/>
        <v>1</v>
      </c>
      <c r="AB4720" s="3036">
        <v>178</v>
      </c>
    </row>
    <row r="4721" spans="1:28" x14ac:dyDescent="0.25">
      <c r="A4721" s="1708">
        <f t="shared" ca="1" si="1068"/>
        <v>0</v>
      </c>
      <c r="B4721" s="1708">
        <f t="shared" si="1069"/>
        <v>10178285</v>
      </c>
      <c r="C4721" s="994">
        <v>178</v>
      </c>
      <c r="D4721" s="1796" t="s">
        <v>447</v>
      </c>
      <c r="E4721" s="994">
        <v>285</v>
      </c>
      <c r="F4721" s="995" t="s">
        <v>3974</v>
      </c>
      <c r="G4721" s="994"/>
      <c r="H4721" s="996" t="s">
        <v>346</v>
      </c>
      <c r="I4721" s="1091" t="str">
        <f t="shared" si="1070"/>
        <v>Cap.5 Pct.1 Rd.285 col.D</v>
      </c>
      <c r="J4721" s="996"/>
      <c r="K4721" s="999" t="str">
        <f t="shared" si="1071"/>
        <v>Cap.5 Pct.1 Rd.285 col.3</v>
      </c>
      <c r="L4721" s="1000">
        <f t="shared" si="1072"/>
        <v>0</v>
      </c>
      <c r="M4721" s="1000">
        <f t="shared" si="1073"/>
        <v>0</v>
      </c>
      <c r="N4721" s="1724">
        <f t="shared" si="1074"/>
        <v>0</v>
      </c>
      <c r="O4721" s="1000"/>
      <c r="P4721" s="1000"/>
      <c r="Q4721" s="1000"/>
      <c r="R4721" s="1000"/>
      <c r="S4721" s="1000"/>
      <c r="T4721" s="1000"/>
      <c r="U4721" s="1000"/>
      <c r="V4721" s="1000"/>
      <c r="W4721" s="1000"/>
      <c r="X4721" s="1000"/>
      <c r="Y4721" s="1001"/>
      <c r="Z4721" s="1001" t="str">
        <f t="shared" si="1075"/>
        <v xml:space="preserve">Cap.5 Pct.1:  Daca Codul CAEN (Col.D) &gt; 0, atunci Nr. mediu de salariati (Col.3) &gt; 0, pentru Rd.(2 la n). </v>
      </c>
      <c r="AA4721" s="2205">
        <f t="shared" si="1067"/>
        <v>1</v>
      </c>
      <c r="AB4721" s="3036">
        <v>178</v>
      </c>
    </row>
    <row r="4722" spans="1:28" x14ac:dyDescent="0.25">
      <c r="A4722" s="1708">
        <f t="shared" ca="1" si="1068"/>
        <v>0</v>
      </c>
      <c r="B4722" s="1708">
        <f t="shared" si="1069"/>
        <v>10178286</v>
      </c>
      <c r="C4722" s="994">
        <v>178</v>
      </c>
      <c r="D4722" s="1796" t="s">
        <v>447</v>
      </c>
      <c r="E4722" s="994">
        <v>286</v>
      </c>
      <c r="F4722" s="995" t="s">
        <v>3974</v>
      </c>
      <c r="G4722" s="994"/>
      <c r="H4722" s="996" t="s">
        <v>346</v>
      </c>
      <c r="I4722" s="1091" t="str">
        <f t="shared" si="1070"/>
        <v>Cap.5 Pct.1 Rd.286 col.D</v>
      </c>
      <c r="J4722" s="996"/>
      <c r="K4722" s="999" t="str">
        <f t="shared" si="1071"/>
        <v>Cap.5 Pct.1 Rd.286 col.3</v>
      </c>
      <c r="L4722" s="1000">
        <f t="shared" si="1072"/>
        <v>0</v>
      </c>
      <c r="M4722" s="1000">
        <f t="shared" si="1073"/>
        <v>0</v>
      </c>
      <c r="N4722" s="1724">
        <f t="shared" si="1074"/>
        <v>0</v>
      </c>
      <c r="O4722" s="1000"/>
      <c r="P4722" s="1000"/>
      <c r="Q4722" s="1000"/>
      <c r="R4722" s="1000"/>
      <c r="S4722" s="1000"/>
      <c r="T4722" s="1000"/>
      <c r="U4722" s="1000"/>
      <c r="V4722" s="1000"/>
      <c r="W4722" s="1000"/>
      <c r="X4722" s="1000"/>
      <c r="Y4722" s="1001"/>
      <c r="Z4722" s="1001" t="str">
        <f t="shared" si="1075"/>
        <v xml:space="preserve">Cap.5 Pct.1:  Daca Codul CAEN (Col.D) &gt; 0, atunci Nr. mediu de salariati (Col.3) &gt; 0, pentru Rd.(2 la n). </v>
      </c>
      <c r="AA4722" s="2205">
        <f t="shared" si="1067"/>
        <v>1</v>
      </c>
      <c r="AB4722" s="3036">
        <v>178</v>
      </c>
    </row>
    <row r="4723" spans="1:28" x14ac:dyDescent="0.25">
      <c r="A4723" s="1708">
        <f t="shared" ca="1" si="1068"/>
        <v>0</v>
      </c>
      <c r="B4723" s="1708">
        <f t="shared" si="1069"/>
        <v>10178287</v>
      </c>
      <c r="C4723" s="994">
        <v>178</v>
      </c>
      <c r="D4723" s="1796" t="s">
        <v>447</v>
      </c>
      <c r="E4723" s="994">
        <v>287</v>
      </c>
      <c r="F4723" s="995" t="s">
        <v>3974</v>
      </c>
      <c r="G4723" s="994"/>
      <c r="H4723" s="996" t="s">
        <v>346</v>
      </c>
      <c r="I4723" s="1091" t="str">
        <f t="shared" si="1070"/>
        <v>Cap.5 Pct.1 Rd.287 col.D</v>
      </c>
      <c r="J4723" s="996"/>
      <c r="K4723" s="999" t="str">
        <f t="shared" si="1071"/>
        <v>Cap.5 Pct.1 Rd.287 col.3</v>
      </c>
      <c r="L4723" s="1000">
        <f t="shared" si="1072"/>
        <v>0</v>
      </c>
      <c r="M4723" s="1000">
        <f t="shared" si="1073"/>
        <v>0</v>
      </c>
      <c r="N4723" s="1724">
        <f t="shared" si="1074"/>
        <v>0</v>
      </c>
      <c r="O4723" s="1000"/>
      <c r="P4723" s="1000"/>
      <c r="Q4723" s="1000"/>
      <c r="R4723" s="1000"/>
      <c r="S4723" s="1000"/>
      <c r="T4723" s="1000"/>
      <c r="U4723" s="1000"/>
      <c r="V4723" s="1000"/>
      <c r="W4723" s="1000"/>
      <c r="X4723" s="1000"/>
      <c r="Y4723" s="1001"/>
      <c r="Z4723" s="1001" t="str">
        <f t="shared" si="1075"/>
        <v xml:space="preserve">Cap.5 Pct.1:  Daca Codul CAEN (Col.D) &gt; 0, atunci Nr. mediu de salariati (Col.3) &gt; 0, pentru Rd.(2 la n). </v>
      </c>
      <c r="AA4723" s="2205">
        <f t="shared" si="1067"/>
        <v>1</v>
      </c>
      <c r="AB4723" s="3036">
        <v>178</v>
      </c>
    </row>
    <row r="4724" spans="1:28" x14ac:dyDescent="0.25">
      <c r="A4724" s="1708">
        <f t="shared" ca="1" si="1068"/>
        <v>0</v>
      </c>
      <c r="B4724" s="1708">
        <f t="shared" si="1069"/>
        <v>10178288</v>
      </c>
      <c r="C4724" s="994">
        <v>178</v>
      </c>
      <c r="D4724" s="1796" t="s">
        <v>447</v>
      </c>
      <c r="E4724" s="994">
        <v>288</v>
      </c>
      <c r="F4724" s="995" t="s">
        <v>3974</v>
      </c>
      <c r="G4724" s="994"/>
      <c r="H4724" s="996" t="s">
        <v>346</v>
      </c>
      <c r="I4724" s="1091" t="str">
        <f t="shared" si="1070"/>
        <v>Cap.5 Pct.1 Rd.288 col.D</v>
      </c>
      <c r="J4724" s="996"/>
      <c r="K4724" s="999" t="str">
        <f t="shared" si="1071"/>
        <v>Cap.5 Pct.1 Rd.288 col.3</v>
      </c>
      <c r="L4724" s="1000">
        <f t="shared" si="1072"/>
        <v>0</v>
      </c>
      <c r="M4724" s="1000">
        <f t="shared" si="1073"/>
        <v>0</v>
      </c>
      <c r="N4724" s="1724">
        <f t="shared" si="1074"/>
        <v>0</v>
      </c>
      <c r="O4724" s="1000"/>
      <c r="P4724" s="1000"/>
      <c r="Q4724" s="1000"/>
      <c r="R4724" s="1000"/>
      <c r="S4724" s="1000"/>
      <c r="T4724" s="1000"/>
      <c r="U4724" s="1000"/>
      <c r="V4724" s="1000"/>
      <c r="W4724" s="1000"/>
      <c r="X4724" s="1000"/>
      <c r="Y4724" s="1001"/>
      <c r="Z4724" s="1001" t="str">
        <f t="shared" si="1075"/>
        <v xml:space="preserve">Cap.5 Pct.1:  Daca Codul CAEN (Col.D) &gt; 0, atunci Nr. mediu de salariati (Col.3) &gt; 0, pentru Rd.(2 la n). </v>
      </c>
      <c r="AA4724" s="2205">
        <f t="shared" si="1067"/>
        <v>1</v>
      </c>
      <c r="AB4724" s="3036">
        <v>178</v>
      </c>
    </row>
    <row r="4725" spans="1:28" x14ac:dyDescent="0.25">
      <c r="A4725" s="1708">
        <f t="shared" ca="1" si="1068"/>
        <v>0</v>
      </c>
      <c r="B4725" s="1708">
        <f t="shared" si="1069"/>
        <v>10178289</v>
      </c>
      <c r="C4725" s="994">
        <v>178</v>
      </c>
      <c r="D4725" s="1796" t="s">
        <v>447</v>
      </c>
      <c r="E4725" s="994">
        <v>289</v>
      </c>
      <c r="F4725" s="995" t="s">
        <v>3974</v>
      </c>
      <c r="G4725" s="994"/>
      <c r="H4725" s="996" t="s">
        <v>346</v>
      </c>
      <c r="I4725" s="1091" t="str">
        <f t="shared" si="1070"/>
        <v>Cap.5 Pct.1 Rd.289 col.D</v>
      </c>
      <c r="J4725" s="996"/>
      <c r="K4725" s="999" t="str">
        <f t="shared" si="1071"/>
        <v>Cap.5 Pct.1 Rd.289 col.3</v>
      </c>
      <c r="L4725" s="1000">
        <f t="shared" si="1072"/>
        <v>0</v>
      </c>
      <c r="M4725" s="1000">
        <f t="shared" si="1073"/>
        <v>0</v>
      </c>
      <c r="N4725" s="1724">
        <f t="shared" si="1074"/>
        <v>0</v>
      </c>
      <c r="O4725" s="1000"/>
      <c r="P4725" s="1000"/>
      <c r="Q4725" s="1000"/>
      <c r="R4725" s="1000"/>
      <c r="S4725" s="1000"/>
      <c r="T4725" s="1000"/>
      <c r="U4725" s="1000"/>
      <c r="V4725" s="1000"/>
      <c r="W4725" s="1000"/>
      <c r="X4725" s="1000"/>
      <c r="Y4725" s="1001"/>
      <c r="Z4725" s="1001" t="str">
        <f t="shared" si="1075"/>
        <v xml:space="preserve">Cap.5 Pct.1:  Daca Codul CAEN (Col.D) &gt; 0, atunci Nr. mediu de salariati (Col.3) &gt; 0, pentru Rd.(2 la n). </v>
      </c>
      <c r="AA4725" s="2205">
        <f t="shared" si="1067"/>
        <v>1</v>
      </c>
      <c r="AB4725" s="3036">
        <v>178</v>
      </c>
    </row>
    <row r="4726" spans="1:28" x14ac:dyDescent="0.25">
      <c r="A4726" s="1708">
        <f t="shared" ca="1" si="1068"/>
        <v>0</v>
      </c>
      <c r="B4726" s="1708">
        <f t="shared" si="1069"/>
        <v>10178290</v>
      </c>
      <c r="C4726" s="994">
        <v>178</v>
      </c>
      <c r="D4726" s="1796" t="s">
        <v>447</v>
      </c>
      <c r="E4726" s="994">
        <v>290</v>
      </c>
      <c r="F4726" s="995" t="s">
        <v>3974</v>
      </c>
      <c r="G4726" s="994"/>
      <c r="H4726" s="996" t="s">
        <v>346</v>
      </c>
      <c r="I4726" s="1091" t="str">
        <f t="shared" si="1070"/>
        <v>Cap.5 Pct.1 Rd.290 col.D</v>
      </c>
      <c r="J4726" s="996"/>
      <c r="K4726" s="999" t="str">
        <f t="shared" si="1071"/>
        <v>Cap.5 Pct.1 Rd.290 col.3</v>
      </c>
      <c r="L4726" s="1000">
        <f t="shared" si="1072"/>
        <v>0</v>
      </c>
      <c r="M4726" s="1000">
        <f t="shared" si="1073"/>
        <v>0</v>
      </c>
      <c r="N4726" s="1724">
        <f t="shared" si="1074"/>
        <v>0</v>
      </c>
      <c r="O4726" s="1000"/>
      <c r="P4726" s="1000"/>
      <c r="Q4726" s="1000"/>
      <c r="R4726" s="1000"/>
      <c r="S4726" s="1000"/>
      <c r="T4726" s="1000"/>
      <c r="U4726" s="1000"/>
      <c r="V4726" s="1000"/>
      <c r="W4726" s="1000"/>
      <c r="X4726" s="1000"/>
      <c r="Y4726" s="1001"/>
      <c r="Z4726" s="1001" t="str">
        <f t="shared" si="1075"/>
        <v xml:space="preserve">Cap.5 Pct.1:  Daca Codul CAEN (Col.D) &gt; 0, atunci Nr. mediu de salariati (Col.3) &gt; 0, pentru Rd.(2 la n). </v>
      </c>
      <c r="AA4726" s="2205">
        <f t="shared" si="1067"/>
        <v>1</v>
      </c>
      <c r="AB4726" s="3036">
        <v>178</v>
      </c>
    </row>
    <row r="4727" spans="1:28" x14ac:dyDescent="0.25">
      <c r="A4727" s="1708">
        <f t="shared" ca="1" si="1068"/>
        <v>0</v>
      </c>
      <c r="B4727" s="1708">
        <f t="shared" si="1069"/>
        <v>10178291</v>
      </c>
      <c r="C4727" s="994">
        <v>178</v>
      </c>
      <c r="D4727" s="1796" t="s">
        <v>447</v>
      </c>
      <c r="E4727" s="994">
        <v>291</v>
      </c>
      <c r="F4727" s="995" t="s">
        <v>3974</v>
      </c>
      <c r="G4727" s="994"/>
      <c r="H4727" s="996" t="s">
        <v>346</v>
      </c>
      <c r="I4727" s="1091" t="str">
        <f t="shared" si="1070"/>
        <v>Cap.5 Pct.1 Rd.291 col.D</v>
      </c>
      <c r="J4727" s="996"/>
      <c r="K4727" s="999" t="str">
        <f t="shared" si="1071"/>
        <v>Cap.5 Pct.1 Rd.291 col.3</v>
      </c>
      <c r="L4727" s="1000">
        <f t="shared" si="1072"/>
        <v>0</v>
      </c>
      <c r="M4727" s="1000">
        <f t="shared" si="1073"/>
        <v>0</v>
      </c>
      <c r="N4727" s="1724">
        <f t="shared" si="1074"/>
        <v>0</v>
      </c>
      <c r="O4727" s="1000"/>
      <c r="P4727" s="1000"/>
      <c r="Q4727" s="1000"/>
      <c r="R4727" s="1000"/>
      <c r="S4727" s="1000"/>
      <c r="T4727" s="1000"/>
      <c r="U4727" s="1000"/>
      <c r="V4727" s="1000"/>
      <c r="W4727" s="1000"/>
      <c r="X4727" s="1000"/>
      <c r="Y4727" s="1001"/>
      <c r="Z4727" s="1001" t="str">
        <f t="shared" si="1075"/>
        <v xml:space="preserve">Cap.5 Pct.1:  Daca Codul CAEN (Col.D) &gt; 0, atunci Nr. mediu de salariati (Col.3) &gt; 0, pentru Rd.(2 la n). </v>
      </c>
      <c r="AA4727" s="2205">
        <f t="shared" si="1067"/>
        <v>1</v>
      </c>
      <c r="AB4727" s="3036">
        <v>178</v>
      </c>
    </row>
    <row r="4728" spans="1:28" x14ac:dyDescent="0.25">
      <c r="A4728" s="1708">
        <f t="shared" ca="1" si="1068"/>
        <v>0</v>
      </c>
      <c r="B4728" s="1708">
        <f t="shared" si="1069"/>
        <v>10178292</v>
      </c>
      <c r="C4728" s="994">
        <v>178</v>
      </c>
      <c r="D4728" s="1796" t="s">
        <v>447</v>
      </c>
      <c r="E4728" s="994">
        <v>292</v>
      </c>
      <c r="F4728" s="995" t="s">
        <v>3974</v>
      </c>
      <c r="G4728" s="994"/>
      <c r="H4728" s="996" t="s">
        <v>346</v>
      </c>
      <c r="I4728" s="1091" t="str">
        <f t="shared" si="1070"/>
        <v>Cap.5 Pct.1 Rd.292 col.D</v>
      </c>
      <c r="J4728" s="996"/>
      <c r="K4728" s="999" t="str">
        <f t="shared" si="1071"/>
        <v>Cap.5 Pct.1 Rd.292 col.3</v>
      </c>
      <c r="L4728" s="1000">
        <f t="shared" si="1072"/>
        <v>0</v>
      </c>
      <c r="M4728" s="1000">
        <f t="shared" si="1073"/>
        <v>0</v>
      </c>
      <c r="N4728" s="1724">
        <f t="shared" si="1074"/>
        <v>0</v>
      </c>
      <c r="O4728" s="1000"/>
      <c r="P4728" s="1000"/>
      <c r="Q4728" s="1000"/>
      <c r="R4728" s="1000"/>
      <c r="S4728" s="1000"/>
      <c r="T4728" s="1000"/>
      <c r="U4728" s="1000"/>
      <c r="V4728" s="1000"/>
      <c r="W4728" s="1000"/>
      <c r="X4728" s="1000"/>
      <c r="Y4728" s="1001"/>
      <c r="Z4728" s="1001" t="str">
        <f t="shared" si="1075"/>
        <v xml:space="preserve">Cap.5 Pct.1:  Daca Codul CAEN (Col.D) &gt; 0, atunci Nr. mediu de salariati (Col.3) &gt; 0, pentru Rd.(2 la n). </v>
      </c>
      <c r="AA4728" s="2205">
        <f t="shared" si="1067"/>
        <v>1</v>
      </c>
      <c r="AB4728" s="3036">
        <v>178</v>
      </c>
    </row>
    <row r="4729" spans="1:28" x14ac:dyDescent="0.25">
      <c r="A4729" s="1708">
        <f t="shared" ca="1" si="1068"/>
        <v>0</v>
      </c>
      <c r="B4729" s="1708">
        <f t="shared" si="1069"/>
        <v>10178293</v>
      </c>
      <c r="C4729" s="994">
        <v>178</v>
      </c>
      <c r="D4729" s="1796" t="s">
        <v>447</v>
      </c>
      <c r="E4729" s="994">
        <v>293</v>
      </c>
      <c r="F4729" s="995" t="s">
        <v>3974</v>
      </c>
      <c r="G4729" s="994"/>
      <c r="H4729" s="996" t="s">
        <v>346</v>
      </c>
      <c r="I4729" s="1091" t="str">
        <f t="shared" si="1070"/>
        <v>Cap.5 Pct.1 Rd.293 col.D</v>
      </c>
      <c r="J4729" s="996"/>
      <c r="K4729" s="999" t="str">
        <f t="shared" si="1071"/>
        <v>Cap.5 Pct.1 Rd.293 col.3</v>
      </c>
      <c r="L4729" s="1000">
        <f t="shared" si="1072"/>
        <v>0</v>
      </c>
      <c r="M4729" s="1000">
        <f t="shared" si="1073"/>
        <v>0</v>
      </c>
      <c r="N4729" s="1724">
        <f t="shared" si="1074"/>
        <v>0</v>
      </c>
      <c r="O4729" s="1000"/>
      <c r="P4729" s="1000"/>
      <c r="Q4729" s="1000"/>
      <c r="R4729" s="1000"/>
      <c r="S4729" s="1000"/>
      <c r="T4729" s="1000"/>
      <c r="U4729" s="1000"/>
      <c r="V4729" s="1000"/>
      <c r="W4729" s="1000"/>
      <c r="X4729" s="1000"/>
      <c r="Y4729" s="1001"/>
      <c r="Z4729" s="1001" t="str">
        <f t="shared" si="1075"/>
        <v xml:space="preserve">Cap.5 Pct.1:  Daca Codul CAEN (Col.D) &gt; 0, atunci Nr. mediu de salariati (Col.3) &gt; 0, pentru Rd.(2 la n). </v>
      </c>
      <c r="AA4729" s="2205">
        <f t="shared" si="1067"/>
        <v>1</v>
      </c>
      <c r="AB4729" s="3036">
        <v>178</v>
      </c>
    </row>
    <row r="4730" spans="1:28" x14ac:dyDescent="0.25">
      <c r="A4730" s="1708">
        <f t="shared" ca="1" si="1068"/>
        <v>0</v>
      </c>
      <c r="B4730" s="1708">
        <f t="shared" si="1069"/>
        <v>10178294</v>
      </c>
      <c r="C4730" s="994">
        <v>178</v>
      </c>
      <c r="D4730" s="1796" t="s">
        <v>447</v>
      </c>
      <c r="E4730" s="994">
        <v>294</v>
      </c>
      <c r="F4730" s="995" t="s">
        <v>3974</v>
      </c>
      <c r="G4730" s="994"/>
      <c r="H4730" s="996" t="s">
        <v>346</v>
      </c>
      <c r="I4730" s="1091" t="str">
        <f t="shared" si="1070"/>
        <v>Cap.5 Pct.1 Rd.294 col.D</v>
      </c>
      <c r="J4730" s="996"/>
      <c r="K4730" s="999" t="str">
        <f t="shared" si="1071"/>
        <v>Cap.5 Pct.1 Rd.294 col.3</v>
      </c>
      <c r="L4730" s="1000">
        <f t="shared" si="1072"/>
        <v>0</v>
      </c>
      <c r="M4730" s="1000">
        <f t="shared" si="1073"/>
        <v>0</v>
      </c>
      <c r="N4730" s="1724">
        <f t="shared" si="1074"/>
        <v>0</v>
      </c>
      <c r="O4730" s="1000"/>
      <c r="P4730" s="1000"/>
      <c r="Q4730" s="1000"/>
      <c r="R4730" s="1000"/>
      <c r="S4730" s="1000"/>
      <c r="T4730" s="1000"/>
      <c r="U4730" s="1000"/>
      <c r="V4730" s="1000"/>
      <c r="W4730" s="1000"/>
      <c r="X4730" s="1000"/>
      <c r="Y4730" s="1001"/>
      <c r="Z4730" s="1001" t="str">
        <f t="shared" si="1075"/>
        <v xml:space="preserve">Cap.5 Pct.1:  Daca Codul CAEN (Col.D) &gt; 0, atunci Nr. mediu de salariati (Col.3) &gt; 0, pentru Rd.(2 la n). </v>
      </c>
      <c r="AA4730" s="2205">
        <f t="shared" si="1067"/>
        <v>1</v>
      </c>
      <c r="AB4730" s="3036">
        <v>178</v>
      </c>
    </row>
    <row r="4731" spans="1:28" x14ac:dyDescent="0.25">
      <c r="A4731" s="1708">
        <f t="shared" ca="1" si="1068"/>
        <v>0</v>
      </c>
      <c r="B4731" s="1708">
        <f t="shared" si="1069"/>
        <v>10178295</v>
      </c>
      <c r="C4731" s="994">
        <v>178</v>
      </c>
      <c r="D4731" s="1796" t="s">
        <v>447</v>
      </c>
      <c r="E4731" s="994">
        <v>295</v>
      </c>
      <c r="F4731" s="995" t="s">
        <v>3974</v>
      </c>
      <c r="G4731" s="994"/>
      <c r="H4731" s="996" t="s">
        <v>346</v>
      </c>
      <c r="I4731" s="1091" t="str">
        <f t="shared" si="1070"/>
        <v>Cap.5 Pct.1 Rd.295 col.D</v>
      </c>
      <c r="J4731" s="996"/>
      <c r="K4731" s="999" t="str">
        <f t="shared" si="1071"/>
        <v>Cap.5 Pct.1 Rd.295 col.3</v>
      </c>
      <c r="L4731" s="1000">
        <f t="shared" si="1072"/>
        <v>0</v>
      </c>
      <c r="M4731" s="1000">
        <f t="shared" si="1073"/>
        <v>0</v>
      </c>
      <c r="N4731" s="1724">
        <f t="shared" si="1074"/>
        <v>0</v>
      </c>
      <c r="O4731" s="1000"/>
      <c r="P4731" s="1000"/>
      <c r="Q4731" s="1000"/>
      <c r="R4731" s="1000"/>
      <c r="S4731" s="1000"/>
      <c r="T4731" s="1000"/>
      <c r="U4731" s="1000"/>
      <c r="V4731" s="1000"/>
      <c r="W4731" s="1000"/>
      <c r="X4731" s="1000"/>
      <c r="Y4731" s="1001"/>
      <c r="Z4731" s="1001" t="str">
        <f t="shared" si="1075"/>
        <v xml:space="preserve">Cap.5 Pct.1:  Daca Codul CAEN (Col.D) &gt; 0, atunci Nr. mediu de salariati (Col.3) &gt; 0, pentru Rd.(2 la n). </v>
      </c>
      <c r="AA4731" s="2205">
        <f t="shared" ref="AA4731:AA4794" si="1076">COUNTIF(B:B,B4731)</f>
        <v>1</v>
      </c>
      <c r="AB4731" s="3036">
        <v>178</v>
      </c>
    </row>
    <row r="4732" spans="1:28" x14ac:dyDescent="0.25">
      <c r="A4732" s="1708">
        <f t="shared" ca="1" si="1068"/>
        <v>0</v>
      </c>
      <c r="B4732" s="1708">
        <f t="shared" si="1069"/>
        <v>10178296</v>
      </c>
      <c r="C4732" s="994">
        <v>178</v>
      </c>
      <c r="D4732" s="1796" t="s">
        <v>447</v>
      </c>
      <c r="E4732" s="994">
        <v>296</v>
      </c>
      <c r="F4732" s="995" t="s">
        <v>3974</v>
      </c>
      <c r="G4732" s="994"/>
      <c r="H4732" s="996" t="s">
        <v>346</v>
      </c>
      <c r="I4732" s="1091" t="str">
        <f t="shared" si="1070"/>
        <v>Cap.5 Pct.1 Rd.296 col.D</v>
      </c>
      <c r="J4732" s="996"/>
      <c r="K4732" s="999" t="str">
        <f t="shared" si="1071"/>
        <v>Cap.5 Pct.1 Rd.296 col.3</v>
      </c>
      <c r="L4732" s="1000">
        <f t="shared" si="1072"/>
        <v>0</v>
      </c>
      <c r="M4732" s="1000">
        <f t="shared" si="1073"/>
        <v>0</v>
      </c>
      <c r="N4732" s="1724">
        <f t="shared" si="1074"/>
        <v>0</v>
      </c>
      <c r="O4732" s="1000"/>
      <c r="P4732" s="1000"/>
      <c r="Q4732" s="1000"/>
      <c r="R4732" s="1000"/>
      <c r="S4732" s="1000"/>
      <c r="T4732" s="1000"/>
      <c r="U4732" s="1000"/>
      <c r="V4732" s="1000"/>
      <c r="W4732" s="1000"/>
      <c r="X4732" s="1000"/>
      <c r="Y4732" s="1001"/>
      <c r="Z4732" s="1001" t="str">
        <f t="shared" si="1075"/>
        <v xml:space="preserve">Cap.5 Pct.1:  Daca Codul CAEN (Col.D) &gt; 0, atunci Nr. mediu de salariati (Col.3) &gt; 0, pentru Rd.(2 la n). </v>
      </c>
      <c r="AA4732" s="2205">
        <f t="shared" si="1076"/>
        <v>1</v>
      </c>
      <c r="AB4732" s="3036">
        <v>178</v>
      </c>
    </row>
    <row r="4733" spans="1:28" x14ac:dyDescent="0.25">
      <c r="A4733" s="1708">
        <f t="shared" ref="A4733:A4971" ca="1" si="1077">IF(D4733="DA",IF(ISERROR(N4733),A4732+1,IF(N4733=1,A4732+1,A4732)),A4732)</f>
        <v>0</v>
      </c>
      <c r="B4733" s="1708">
        <f t="shared" ref="B4733:B4975" si="1078">VALUE("1"&amp;TEXT(C4733,"0000")&amp;TEXT(E4733,"000"))</f>
        <v>10178297</v>
      </c>
      <c r="C4733" s="994">
        <v>178</v>
      </c>
      <c r="D4733" s="1796" t="s">
        <v>447</v>
      </c>
      <c r="E4733" s="994">
        <v>297</v>
      </c>
      <c r="F4733" s="995" t="s">
        <v>3974</v>
      </c>
      <c r="G4733" s="994"/>
      <c r="H4733" s="996" t="s">
        <v>346</v>
      </c>
      <c r="I4733" s="1091" t="str">
        <f t="shared" si="1070"/>
        <v>Cap.5 Pct.1 Rd.297 col.D</v>
      </c>
      <c r="J4733" s="996"/>
      <c r="K4733" s="999" t="str">
        <f t="shared" si="1071"/>
        <v>Cap.5 Pct.1 Rd.297 col.3</v>
      </c>
      <c r="L4733" s="1000">
        <f t="shared" si="1072"/>
        <v>0</v>
      </c>
      <c r="M4733" s="1000">
        <f t="shared" si="1073"/>
        <v>0</v>
      </c>
      <c r="N4733" s="1724">
        <f t="shared" si="1074"/>
        <v>0</v>
      </c>
      <c r="O4733" s="1000"/>
      <c r="P4733" s="1000"/>
      <c r="Q4733" s="1000"/>
      <c r="R4733" s="1000"/>
      <c r="S4733" s="1000"/>
      <c r="T4733" s="1000"/>
      <c r="U4733" s="1000"/>
      <c r="V4733" s="1000"/>
      <c r="W4733" s="1000"/>
      <c r="X4733" s="1000"/>
      <c r="Y4733" s="1001"/>
      <c r="Z4733" s="1001" t="str">
        <f t="shared" si="1075"/>
        <v xml:space="preserve">Cap.5 Pct.1:  Daca Codul CAEN (Col.D) &gt; 0, atunci Nr. mediu de salariati (Col.3) &gt; 0, pentru Rd.(2 la n). </v>
      </c>
      <c r="AA4733" s="2205">
        <f t="shared" si="1076"/>
        <v>1</v>
      </c>
      <c r="AB4733" s="3036">
        <v>178</v>
      </c>
    </row>
    <row r="4734" spans="1:28" x14ac:dyDescent="0.25">
      <c r="A4734" s="1708">
        <f t="shared" ca="1" si="1077"/>
        <v>0</v>
      </c>
      <c r="B4734" s="1708">
        <f t="shared" si="1078"/>
        <v>10178298</v>
      </c>
      <c r="C4734" s="994">
        <v>178</v>
      </c>
      <c r="D4734" s="1796" t="s">
        <v>447</v>
      </c>
      <c r="E4734" s="994">
        <v>298</v>
      </c>
      <c r="F4734" s="995" t="s">
        <v>3974</v>
      </c>
      <c r="G4734" s="994"/>
      <c r="H4734" s="996" t="s">
        <v>346</v>
      </c>
      <c r="I4734" s="1091" t="str">
        <f t="shared" si="1070"/>
        <v>Cap.5 Pct.1 Rd.298 col.D</v>
      </c>
      <c r="J4734" s="996"/>
      <c r="K4734" s="999" t="str">
        <f t="shared" si="1071"/>
        <v>Cap.5 Pct.1 Rd.298 col.3</v>
      </c>
      <c r="L4734" s="1000">
        <f t="shared" si="1072"/>
        <v>0</v>
      </c>
      <c r="M4734" s="1000">
        <f t="shared" si="1073"/>
        <v>0</v>
      </c>
      <c r="N4734" s="1724">
        <f t="shared" si="1074"/>
        <v>0</v>
      </c>
      <c r="O4734" s="1000"/>
      <c r="P4734" s="1000"/>
      <c r="Q4734" s="1000"/>
      <c r="R4734" s="1000"/>
      <c r="S4734" s="1000"/>
      <c r="T4734" s="1000"/>
      <c r="U4734" s="1000"/>
      <c r="V4734" s="1000"/>
      <c r="W4734" s="1000"/>
      <c r="X4734" s="1000"/>
      <c r="Y4734" s="1001"/>
      <c r="Z4734" s="1001" t="str">
        <f t="shared" si="1075"/>
        <v xml:space="preserve">Cap.5 Pct.1:  Daca Codul CAEN (Col.D) &gt; 0, atunci Nr. mediu de salariati (Col.3) &gt; 0, pentru Rd.(2 la n). </v>
      </c>
      <c r="AA4734" s="2205">
        <f t="shared" si="1076"/>
        <v>1</v>
      </c>
      <c r="AB4734" s="3036">
        <v>178</v>
      </c>
    </row>
    <row r="4735" spans="1:28" x14ac:dyDescent="0.25">
      <c r="A4735" s="1708">
        <f t="shared" ca="1" si="1077"/>
        <v>0</v>
      </c>
      <c r="B4735" s="1708">
        <f t="shared" si="1078"/>
        <v>10178299</v>
      </c>
      <c r="C4735" s="994">
        <v>178</v>
      </c>
      <c r="D4735" s="1796" t="s">
        <v>447</v>
      </c>
      <c r="E4735" s="994">
        <v>299</v>
      </c>
      <c r="F4735" s="995" t="s">
        <v>3974</v>
      </c>
      <c r="G4735" s="994"/>
      <c r="H4735" s="996" t="s">
        <v>346</v>
      </c>
      <c r="I4735" s="1091" t="str">
        <f t="shared" si="1070"/>
        <v>Cap.5 Pct.1 Rd.299 col.D</v>
      </c>
      <c r="J4735" s="996"/>
      <c r="K4735" s="999" t="str">
        <f t="shared" si="1071"/>
        <v>Cap.5 Pct.1 Rd.299 col.3</v>
      </c>
      <c r="L4735" s="1000">
        <f t="shared" si="1072"/>
        <v>0</v>
      </c>
      <c r="M4735" s="1000">
        <f t="shared" si="1073"/>
        <v>0</v>
      </c>
      <c r="N4735" s="1724">
        <f t="shared" si="1074"/>
        <v>0</v>
      </c>
      <c r="O4735" s="1000"/>
      <c r="P4735" s="1000"/>
      <c r="Q4735" s="1000"/>
      <c r="R4735" s="1000"/>
      <c r="S4735" s="1000"/>
      <c r="T4735" s="1000"/>
      <c r="U4735" s="1000"/>
      <c r="V4735" s="1000"/>
      <c r="W4735" s="1000"/>
      <c r="X4735" s="1000"/>
      <c r="Y4735" s="1001"/>
      <c r="Z4735" s="1001" t="str">
        <f t="shared" si="1075"/>
        <v xml:space="preserve">Cap.5 Pct.1:  Daca Codul CAEN (Col.D) &gt; 0, atunci Nr. mediu de salariati (Col.3) &gt; 0, pentru Rd.(2 la n). </v>
      </c>
      <c r="AA4735" s="2205">
        <f t="shared" si="1076"/>
        <v>1</v>
      </c>
      <c r="AB4735" s="3036">
        <v>178</v>
      </c>
    </row>
    <row r="4736" spans="1:28" x14ac:dyDescent="0.25">
      <c r="A4736" s="1710">
        <f t="shared" ca="1" si="1077"/>
        <v>0</v>
      </c>
      <c r="B4736" s="1710">
        <f t="shared" si="1078"/>
        <v>10178300</v>
      </c>
      <c r="C4736" s="1061">
        <v>178</v>
      </c>
      <c r="D4736" s="1798" t="s">
        <v>447</v>
      </c>
      <c r="E4736" s="1007">
        <v>300</v>
      </c>
      <c r="F4736" s="1062" t="s">
        <v>3974</v>
      </c>
      <c r="G4736" s="1061"/>
      <c r="H4736" s="1063" t="s">
        <v>346</v>
      </c>
      <c r="I4736" s="1092" t="str">
        <f t="shared" si="1070"/>
        <v>Cap.5 Pct.1 Rd.300 col.D</v>
      </c>
      <c r="J4736" s="1009"/>
      <c r="K4736" s="1010" t="str">
        <f t="shared" si="1071"/>
        <v>Cap.5 Pct.1 Rd.300 col.3</v>
      </c>
      <c r="L4736" s="1065">
        <f t="shared" si="1072"/>
        <v>0</v>
      </c>
      <c r="M4736" s="1065">
        <f t="shared" si="1073"/>
        <v>0</v>
      </c>
      <c r="N4736" s="1727">
        <f t="shared" si="1074"/>
        <v>0</v>
      </c>
      <c r="O4736" s="1065"/>
      <c r="P4736" s="1065"/>
      <c r="Q4736" s="1065"/>
      <c r="R4736" s="1065"/>
      <c r="S4736" s="1065"/>
      <c r="T4736" s="1065"/>
      <c r="U4736" s="1065"/>
      <c r="V4736" s="1065"/>
      <c r="W4736" s="1065"/>
      <c r="X4736" s="1065"/>
      <c r="Y4736" s="1066"/>
      <c r="Z4736" s="1066" t="str">
        <f>Z4735</f>
        <v xml:space="preserve">Cap.5 Pct.1:  Daca Codul CAEN (Col.D) &gt; 0, atunci Nr. mediu de salariati (Col.3) &gt; 0, pentru Rd.(2 la n). </v>
      </c>
      <c r="AA4736" s="2205">
        <f t="shared" si="1076"/>
        <v>1</v>
      </c>
      <c r="AB4736" s="3036">
        <v>178</v>
      </c>
    </row>
    <row r="4737" spans="1:28" x14ac:dyDescent="0.25">
      <c r="A4737" s="1708">
        <f t="shared" ca="1" si="1077"/>
        <v>0</v>
      </c>
      <c r="B4737" s="1708">
        <f t="shared" si="1078"/>
        <v>10271002</v>
      </c>
      <c r="C4737" s="994">
        <v>271</v>
      </c>
      <c r="D4737" s="1796" t="s">
        <v>447</v>
      </c>
      <c r="E4737" s="994">
        <v>2</v>
      </c>
      <c r="F4737" s="995" t="s">
        <v>3974</v>
      </c>
      <c r="G4737" s="994" t="s">
        <v>11804</v>
      </c>
      <c r="H4737" s="996" t="s">
        <v>345</v>
      </c>
      <c r="I4737" s="1091" t="str">
        <f>"Cap.5 Pct.1 Rd."&amp;E4737&amp;" col.B"</f>
        <v>Cap.5 Pct.1 Rd.2 col.B</v>
      </c>
      <c r="J4737" s="996"/>
      <c r="K4737" s="999" t="str">
        <f>"Cap.5 Pct.1 Rd."&amp;E4737&amp;" Suma Col.(1 la 6)"</f>
        <v>Cap.5 Pct.1 Rd.2 Suma Col.(1 la 6)</v>
      </c>
      <c r="L4737" s="1000">
        <f>O4737</f>
        <v>0</v>
      </c>
      <c r="M4737" s="1000">
        <f>P4737</f>
        <v>0</v>
      </c>
      <c r="N4737" s="1724">
        <f>IF(OR(AND(L4737=0,M4737=0),AND(L4737&gt;0,M4737&gt;0)),0,1)</f>
        <v>0</v>
      </c>
      <c r="O4737" s="1000">
        <f>AZ703</f>
        <v>0</v>
      </c>
      <c r="P4737" s="1000">
        <f>SUM(BI703:BN703)</f>
        <v>0</v>
      </c>
      <c r="Q4737" s="1000"/>
      <c r="R4737" s="1000"/>
      <c r="S4737" s="1000"/>
      <c r="T4737" s="1000"/>
      <c r="U4737" s="1000"/>
      <c r="V4737" s="1000"/>
      <c r="W4737" s="1000"/>
      <c r="X4737" s="1000"/>
      <c r="Y4737" s="1001"/>
      <c r="Z4737" s="1343" t="s">
        <v>11805</v>
      </c>
      <c r="AA4737" s="2205">
        <f t="shared" si="1076"/>
        <v>1</v>
      </c>
      <c r="AB4737" s="3036">
        <v>271</v>
      </c>
    </row>
    <row r="4738" spans="1:28" x14ac:dyDescent="0.25">
      <c r="A4738" s="1708">
        <f t="shared" ca="1" si="1077"/>
        <v>0</v>
      </c>
      <c r="B4738" s="1708">
        <f t="shared" si="1078"/>
        <v>10271003</v>
      </c>
      <c r="C4738" s="994">
        <v>271</v>
      </c>
      <c r="D4738" s="1796" t="s">
        <v>447</v>
      </c>
      <c r="E4738" s="994">
        <v>3</v>
      </c>
      <c r="F4738" s="995" t="s">
        <v>3974</v>
      </c>
      <c r="G4738" s="994"/>
      <c r="H4738" s="996" t="s">
        <v>345</v>
      </c>
      <c r="I4738" s="1091" t="str">
        <f t="shared" ref="I4738:I4801" si="1079">"Cap.5 Pct.1 Rd."&amp;E4738&amp;" col.B"</f>
        <v>Cap.5 Pct.1 Rd.3 col.B</v>
      </c>
      <c r="J4738" s="996"/>
      <c r="K4738" s="999" t="str">
        <f t="shared" ref="K4738:K4801" si="1080">"Cap.5 Pct.1 Rd."&amp;E4738&amp;" Suma Col.(1 la 6)"</f>
        <v>Cap.5 Pct.1 Rd.3 Suma Col.(1 la 6)</v>
      </c>
      <c r="L4738" s="1000">
        <f t="shared" ref="L4738:L4801" si="1081">O4738</f>
        <v>0</v>
      </c>
      <c r="M4738" s="1000">
        <f t="shared" ref="M4738:M4801" si="1082">P4738</f>
        <v>0</v>
      </c>
      <c r="N4738" s="1724">
        <f t="shared" ref="N4738:N4801" si="1083">IF(OR(AND(L4738=0,M4738=0),AND(L4738&gt;0,M4738&gt;0)),0,1)</f>
        <v>0</v>
      </c>
      <c r="O4738" s="1000">
        <f t="shared" ref="O4738:O4801" si="1084">AZ704</f>
        <v>0</v>
      </c>
      <c r="P4738" s="1000">
        <f t="shared" ref="P4738:P4801" si="1085">SUM(BI704:BN704)</f>
        <v>0</v>
      </c>
      <c r="Q4738" s="1000"/>
      <c r="R4738" s="1000"/>
      <c r="S4738" s="1000"/>
      <c r="T4738" s="1000"/>
      <c r="U4738" s="1000"/>
      <c r="V4738" s="1000"/>
      <c r="W4738" s="1000"/>
      <c r="X4738" s="1000"/>
      <c r="Y4738" s="1001"/>
      <c r="Z4738" s="1001" t="str">
        <f>Z4737</f>
        <v xml:space="preserve">Cap.5 Pct.1:  Dacă există măcar o valoare pe rând (Suma Col.(1 la 6) &gt; 0), atunci trebuie să existe CUI (Col.B &gt; 0), pentru toate rândurile (Rd.(2 la 300)). Și reciproc. </v>
      </c>
      <c r="AA4738" s="2205">
        <f t="shared" si="1076"/>
        <v>1</v>
      </c>
      <c r="AB4738" s="3036">
        <v>271</v>
      </c>
    </row>
    <row r="4739" spans="1:28" x14ac:dyDescent="0.25">
      <c r="A4739" s="1708">
        <f t="shared" ca="1" si="1077"/>
        <v>0</v>
      </c>
      <c r="B4739" s="1708">
        <f t="shared" si="1078"/>
        <v>10271004</v>
      </c>
      <c r="C4739" s="994">
        <v>271</v>
      </c>
      <c r="D4739" s="1796" t="s">
        <v>447</v>
      </c>
      <c r="E4739" s="994">
        <v>4</v>
      </c>
      <c r="F4739" s="995" t="s">
        <v>3974</v>
      </c>
      <c r="G4739" s="994"/>
      <c r="H4739" s="996" t="s">
        <v>345</v>
      </c>
      <c r="I4739" s="1091" t="str">
        <f t="shared" si="1079"/>
        <v>Cap.5 Pct.1 Rd.4 col.B</v>
      </c>
      <c r="J4739" s="996"/>
      <c r="K4739" s="999" t="str">
        <f t="shared" si="1080"/>
        <v>Cap.5 Pct.1 Rd.4 Suma Col.(1 la 6)</v>
      </c>
      <c r="L4739" s="1000">
        <f t="shared" si="1081"/>
        <v>0</v>
      </c>
      <c r="M4739" s="1000">
        <f t="shared" si="1082"/>
        <v>0</v>
      </c>
      <c r="N4739" s="1724">
        <f t="shared" si="1083"/>
        <v>0</v>
      </c>
      <c r="O4739" s="1000">
        <f t="shared" si="1084"/>
        <v>0</v>
      </c>
      <c r="P4739" s="1000">
        <f t="shared" si="1085"/>
        <v>0</v>
      </c>
      <c r="Q4739" s="1000"/>
      <c r="R4739" s="1000"/>
      <c r="S4739" s="1000"/>
      <c r="T4739" s="1000"/>
      <c r="U4739" s="1000"/>
      <c r="V4739" s="1000"/>
      <c r="W4739" s="1000"/>
      <c r="X4739" s="1000"/>
      <c r="Y4739" s="1001"/>
      <c r="Z4739" s="1001" t="str">
        <f t="shared" ref="Z4739:Z4802" si="1086">Z4738</f>
        <v xml:space="preserve">Cap.5 Pct.1:  Dacă există măcar o valoare pe rând (Suma Col.(1 la 6) &gt; 0), atunci trebuie să existe CUI (Col.B &gt; 0), pentru toate rândurile (Rd.(2 la 300)). Și reciproc. </v>
      </c>
      <c r="AA4739" s="2205">
        <f t="shared" si="1076"/>
        <v>1</v>
      </c>
      <c r="AB4739" s="3036">
        <v>271</v>
      </c>
    </row>
    <row r="4740" spans="1:28" x14ac:dyDescent="0.25">
      <c r="A4740" s="1708">
        <f t="shared" ca="1" si="1077"/>
        <v>0</v>
      </c>
      <c r="B4740" s="1708">
        <f t="shared" si="1078"/>
        <v>10271005</v>
      </c>
      <c r="C4740" s="994">
        <v>271</v>
      </c>
      <c r="D4740" s="1796" t="s">
        <v>447</v>
      </c>
      <c r="E4740" s="994">
        <v>5</v>
      </c>
      <c r="F4740" s="995" t="s">
        <v>3974</v>
      </c>
      <c r="G4740" s="994"/>
      <c r="H4740" s="996" t="s">
        <v>345</v>
      </c>
      <c r="I4740" s="1091" t="str">
        <f t="shared" si="1079"/>
        <v>Cap.5 Pct.1 Rd.5 col.B</v>
      </c>
      <c r="J4740" s="996"/>
      <c r="K4740" s="999" t="str">
        <f t="shared" si="1080"/>
        <v>Cap.5 Pct.1 Rd.5 Suma Col.(1 la 6)</v>
      </c>
      <c r="L4740" s="1000">
        <f t="shared" si="1081"/>
        <v>0</v>
      </c>
      <c r="M4740" s="1000">
        <f t="shared" si="1082"/>
        <v>0</v>
      </c>
      <c r="N4740" s="1724">
        <f t="shared" si="1083"/>
        <v>0</v>
      </c>
      <c r="O4740" s="1000">
        <f t="shared" si="1084"/>
        <v>0</v>
      </c>
      <c r="P4740" s="1000">
        <f t="shared" si="1085"/>
        <v>0</v>
      </c>
      <c r="Q4740" s="1000"/>
      <c r="R4740" s="1000"/>
      <c r="S4740" s="1000"/>
      <c r="T4740" s="1000"/>
      <c r="U4740" s="1000"/>
      <c r="V4740" s="1000"/>
      <c r="W4740" s="1000"/>
      <c r="X4740" s="1000"/>
      <c r="Y4740" s="1001"/>
      <c r="Z4740" s="1001" t="str">
        <f t="shared" si="1086"/>
        <v xml:space="preserve">Cap.5 Pct.1:  Dacă există măcar o valoare pe rând (Suma Col.(1 la 6) &gt; 0), atunci trebuie să existe CUI (Col.B &gt; 0), pentru toate rândurile (Rd.(2 la 300)). Și reciproc. </v>
      </c>
      <c r="AA4740" s="2205">
        <f t="shared" si="1076"/>
        <v>1</v>
      </c>
      <c r="AB4740" s="3036">
        <v>271</v>
      </c>
    </row>
    <row r="4741" spans="1:28" x14ac:dyDescent="0.25">
      <c r="A4741" s="1708">
        <f t="shared" ca="1" si="1077"/>
        <v>0</v>
      </c>
      <c r="B4741" s="1708">
        <f t="shared" si="1078"/>
        <v>10271006</v>
      </c>
      <c r="C4741" s="994">
        <v>271</v>
      </c>
      <c r="D4741" s="1796" t="s">
        <v>447</v>
      </c>
      <c r="E4741" s="994">
        <v>6</v>
      </c>
      <c r="F4741" s="995" t="s">
        <v>3974</v>
      </c>
      <c r="G4741" s="994"/>
      <c r="H4741" s="996" t="s">
        <v>345</v>
      </c>
      <c r="I4741" s="1091" t="str">
        <f t="shared" si="1079"/>
        <v>Cap.5 Pct.1 Rd.6 col.B</v>
      </c>
      <c r="J4741" s="996"/>
      <c r="K4741" s="999" t="str">
        <f t="shared" si="1080"/>
        <v>Cap.5 Pct.1 Rd.6 Suma Col.(1 la 6)</v>
      </c>
      <c r="L4741" s="1000">
        <f t="shared" si="1081"/>
        <v>0</v>
      </c>
      <c r="M4741" s="1000">
        <f t="shared" si="1082"/>
        <v>0</v>
      </c>
      <c r="N4741" s="1724">
        <f t="shared" si="1083"/>
        <v>0</v>
      </c>
      <c r="O4741" s="1000">
        <f t="shared" si="1084"/>
        <v>0</v>
      </c>
      <c r="P4741" s="1000">
        <f t="shared" si="1085"/>
        <v>0</v>
      </c>
      <c r="Q4741" s="1000"/>
      <c r="R4741" s="1000"/>
      <c r="S4741" s="1000"/>
      <c r="T4741" s="1000"/>
      <c r="U4741" s="1000"/>
      <c r="V4741" s="1000"/>
      <c r="W4741" s="1000"/>
      <c r="X4741" s="1000"/>
      <c r="Y4741" s="1001"/>
      <c r="Z4741" s="1001" t="str">
        <f t="shared" si="1086"/>
        <v xml:space="preserve">Cap.5 Pct.1:  Dacă există măcar o valoare pe rând (Suma Col.(1 la 6) &gt; 0), atunci trebuie să existe CUI (Col.B &gt; 0), pentru toate rândurile (Rd.(2 la 300)). Și reciproc. </v>
      </c>
      <c r="AA4741" s="2205">
        <f t="shared" si="1076"/>
        <v>1</v>
      </c>
      <c r="AB4741" s="3036">
        <v>271</v>
      </c>
    </row>
    <row r="4742" spans="1:28" x14ac:dyDescent="0.25">
      <c r="A4742" s="1708">
        <f t="shared" ca="1" si="1077"/>
        <v>0</v>
      </c>
      <c r="B4742" s="1708">
        <f t="shared" si="1078"/>
        <v>10271007</v>
      </c>
      <c r="C4742" s="994">
        <v>271</v>
      </c>
      <c r="D4742" s="1796" t="s">
        <v>447</v>
      </c>
      <c r="E4742" s="994">
        <v>7</v>
      </c>
      <c r="F4742" s="995" t="s">
        <v>3974</v>
      </c>
      <c r="G4742" s="994"/>
      <c r="H4742" s="996" t="s">
        <v>345</v>
      </c>
      <c r="I4742" s="1091" t="str">
        <f t="shared" si="1079"/>
        <v>Cap.5 Pct.1 Rd.7 col.B</v>
      </c>
      <c r="J4742" s="996"/>
      <c r="K4742" s="999" t="str">
        <f t="shared" si="1080"/>
        <v>Cap.5 Pct.1 Rd.7 Suma Col.(1 la 6)</v>
      </c>
      <c r="L4742" s="1000">
        <f t="shared" si="1081"/>
        <v>0</v>
      </c>
      <c r="M4742" s="1000">
        <f t="shared" si="1082"/>
        <v>0</v>
      </c>
      <c r="N4742" s="1724">
        <f t="shared" si="1083"/>
        <v>0</v>
      </c>
      <c r="O4742" s="1000">
        <f t="shared" si="1084"/>
        <v>0</v>
      </c>
      <c r="P4742" s="1000">
        <f t="shared" si="1085"/>
        <v>0</v>
      </c>
      <c r="Q4742" s="1000"/>
      <c r="R4742" s="1000"/>
      <c r="S4742" s="1000"/>
      <c r="T4742" s="1000"/>
      <c r="U4742" s="1000"/>
      <c r="V4742" s="1000"/>
      <c r="W4742" s="1000"/>
      <c r="X4742" s="1000"/>
      <c r="Y4742" s="1001"/>
      <c r="Z4742" s="1001" t="str">
        <f t="shared" si="1086"/>
        <v xml:space="preserve">Cap.5 Pct.1:  Dacă există măcar o valoare pe rând (Suma Col.(1 la 6) &gt; 0), atunci trebuie să existe CUI (Col.B &gt; 0), pentru toate rândurile (Rd.(2 la 300)). Și reciproc. </v>
      </c>
      <c r="AA4742" s="2205">
        <f t="shared" si="1076"/>
        <v>1</v>
      </c>
      <c r="AB4742" s="3036">
        <v>271</v>
      </c>
    </row>
    <row r="4743" spans="1:28" x14ac:dyDescent="0.25">
      <c r="A4743" s="1708">
        <f t="shared" ca="1" si="1077"/>
        <v>0</v>
      </c>
      <c r="B4743" s="1708">
        <f t="shared" si="1078"/>
        <v>10271008</v>
      </c>
      <c r="C4743" s="994">
        <v>271</v>
      </c>
      <c r="D4743" s="1796" t="s">
        <v>447</v>
      </c>
      <c r="E4743" s="994">
        <v>8</v>
      </c>
      <c r="F4743" s="995" t="s">
        <v>3974</v>
      </c>
      <c r="G4743" s="994"/>
      <c r="H4743" s="996" t="s">
        <v>345</v>
      </c>
      <c r="I4743" s="1091" t="str">
        <f t="shared" si="1079"/>
        <v>Cap.5 Pct.1 Rd.8 col.B</v>
      </c>
      <c r="J4743" s="996"/>
      <c r="K4743" s="999" t="str">
        <f t="shared" si="1080"/>
        <v>Cap.5 Pct.1 Rd.8 Suma Col.(1 la 6)</v>
      </c>
      <c r="L4743" s="1000">
        <f t="shared" si="1081"/>
        <v>0</v>
      </c>
      <c r="M4743" s="1000">
        <f t="shared" si="1082"/>
        <v>0</v>
      </c>
      <c r="N4743" s="1724">
        <f t="shared" si="1083"/>
        <v>0</v>
      </c>
      <c r="O4743" s="1000">
        <f t="shared" si="1084"/>
        <v>0</v>
      </c>
      <c r="P4743" s="1000">
        <f t="shared" si="1085"/>
        <v>0</v>
      </c>
      <c r="Q4743" s="1000"/>
      <c r="R4743" s="1000"/>
      <c r="S4743" s="1000"/>
      <c r="T4743" s="1000"/>
      <c r="U4743" s="1000"/>
      <c r="V4743" s="1000"/>
      <c r="W4743" s="1000"/>
      <c r="X4743" s="1000"/>
      <c r="Y4743" s="1001"/>
      <c r="Z4743" s="1001" t="str">
        <f t="shared" si="1086"/>
        <v xml:space="preserve">Cap.5 Pct.1:  Dacă există măcar o valoare pe rând (Suma Col.(1 la 6) &gt; 0), atunci trebuie să existe CUI (Col.B &gt; 0), pentru toate rândurile (Rd.(2 la 300)). Și reciproc. </v>
      </c>
      <c r="AA4743" s="2205">
        <f t="shared" si="1076"/>
        <v>1</v>
      </c>
      <c r="AB4743" s="3036">
        <v>271</v>
      </c>
    </row>
    <row r="4744" spans="1:28" x14ac:dyDescent="0.25">
      <c r="A4744" s="1708">
        <f t="shared" ca="1" si="1077"/>
        <v>0</v>
      </c>
      <c r="B4744" s="1708">
        <f t="shared" si="1078"/>
        <v>10271009</v>
      </c>
      <c r="C4744" s="994">
        <v>271</v>
      </c>
      <c r="D4744" s="1796" t="s">
        <v>447</v>
      </c>
      <c r="E4744" s="994">
        <v>9</v>
      </c>
      <c r="F4744" s="995" t="s">
        <v>3974</v>
      </c>
      <c r="G4744" s="994"/>
      <c r="H4744" s="996" t="s">
        <v>345</v>
      </c>
      <c r="I4744" s="1091" t="str">
        <f t="shared" si="1079"/>
        <v>Cap.5 Pct.1 Rd.9 col.B</v>
      </c>
      <c r="J4744" s="996"/>
      <c r="K4744" s="999" t="str">
        <f t="shared" si="1080"/>
        <v>Cap.5 Pct.1 Rd.9 Suma Col.(1 la 6)</v>
      </c>
      <c r="L4744" s="1000">
        <f t="shared" si="1081"/>
        <v>0</v>
      </c>
      <c r="M4744" s="1000">
        <f t="shared" si="1082"/>
        <v>0</v>
      </c>
      <c r="N4744" s="1724">
        <f t="shared" si="1083"/>
        <v>0</v>
      </c>
      <c r="O4744" s="1000">
        <f t="shared" si="1084"/>
        <v>0</v>
      </c>
      <c r="P4744" s="1000">
        <f t="shared" si="1085"/>
        <v>0</v>
      </c>
      <c r="Q4744" s="1000"/>
      <c r="R4744" s="1000"/>
      <c r="S4744" s="1000"/>
      <c r="T4744" s="1000"/>
      <c r="U4744" s="1000"/>
      <c r="V4744" s="1000"/>
      <c r="W4744" s="1000"/>
      <c r="X4744" s="1000"/>
      <c r="Y4744" s="1001"/>
      <c r="Z4744" s="1001" t="str">
        <f t="shared" si="1086"/>
        <v xml:space="preserve">Cap.5 Pct.1:  Dacă există măcar o valoare pe rând (Suma Col.(1 la 6) &gt; 0), atunci trebuie să existe CUI (Col.B &gt; 0), pentru toate rândurile (Rd.(2 la 300)). Și reciproc. </v>
      </c>
      <c r="AA4744" s="2205">
        <f t="shared" si="1076"/>
        <v>1</v>
      </c>
      <c r="AB4744" s="3036">
        <v>271</v>
      </c>
    </row>
    <row r="4745" spans="1:28" x14ac:dyDescent="0.25">
      <c r="A4745" s="1708">
        <f t="shared" ca="1" si="1077"/>
        <v>0</v>
      </c>
      <c r="B4745" s="1708">
        <f t="shared" si="1078"/>
        <v>10271010</v>
      </c>
      <c r="C4745" s="994">
        <v>271</v>
      </c>
      <c r="D4745" s="1796" t="s">
        <v>447</v>
      </c>
      <c r="E4745" s="994">
        <v>10</v>
      </c>
      <c r="F4745" s="995" t="s">
        <v>3974</v>
      </c>
      <c r="G4745" s="994"/>
      <c r="H4745" s="996" t="s">
        <v>345</v>
      </c>
      <c r="I4745" s="1091" t="str">
        <f t="shared" si="1079"/>
        <v>Cap.5 Pct.1 Rd.10 col.B</v>
      </c>
      <c r="J4745" s="996"/>
      <c r="K4745" s="999" t="str">
        <f t="shared" si="1080"/>
        <v>Cap.5 Pct.1 Rd.10 Suma Col.(1 la 6)</v>
      </c>
      <c r="L4745" s="1000">
        <f t="shared" si="1081"/>
        <v>0</v>
      </c>
      <c r="M4745" s="1000">
        <f t="shared" si="1082"/>
        <v>0</v>
      </c>
      <c r="N4745" s="1724">
        <f t="shared" si="1083"/>
        <v>0</v>
      </c>
      <c r="O4745" s="1000">
        <f t="shared" si="1084"/>
        <v>0</v>
      </c>
      <c r="P4745" s="1000">
        <f t="shared" si="1085"/>
        <v>0</v>
      </c>
      <c r="Q4745" s="1000"/>
      <c r="R4745" s="1000"/>
      <c r="S4745" s="1000"/>
      <c r="T4745" s="1000"/>
      <c r="U4745" s="1000"/>
      <c r="V4745" s="1000"/>
      <c r="W4745" s="1000"/>
      <c r="X4745" s="1000"/>
      <c r="Y4745" s="1001"/>
      <c r="Z4745" s="1001" t="str">
        <f t="shared" si="1086"/>
        <v xml:space="preserve">Cap.5 Pct.1:  Dacă există măcar o valoare pe rând (Suma Col.(1 la 6) &gt; 0), atunci trebuie să existe CUI (Col.B &gt; 0), pentru toate rândurile (Rd.(2 la 300)). Și reciproc. </v>
      </c>
      <c r="AA4745" s="2205">
        <f t="shared" si="1076"/>
        <v>1</v>
      </c>
      <c r="AB4745" s="3036">
        <v>271</v>
      </c>
    </row>
    <row r="4746" spans="1:28" x14ac:dyDescent="0.25">
      <c r="A4746" s="1708">
        <f t="shared" ca="1" si="1077"/>
        <v>0</v>
      </c>
      <c r="B4746" s="1708">
        <f t="shared" si="1078"/>
        <v>10271011</v>
      </c>
      <c r="C4746" s="994">
        <v>271</v>
      </c>
      <c r="D4746" s="1796" t="s">
        <v>447</v>
      </c>
      <c r="E4746" s="994">
        <v>11</v>
      </c>
      <c r="F4746" s="995" t="s">
        <v>3974</v>
      </c>
      <c r="G4746" s="994"/>
      <c r="H4746" s="996" t="s">
        <v>345</v>
      </c>
      <c r="I4746" s="1091" t="str">
        <f t="shared" si="1079"/>
        <v>Cap.5 Pct.1 Rd.11 col.B</v>
      </c>
      <c r="J4746" s="996"/>
      <c r="K4746" s="999" t="str">
        <f t="shared" si="1080"/>
        <v>Cap.5 Pct.1 Rd.11 Suma Col.(1 la 6)</v>
      </c>
      <c r="L4746" s="1000">
        <f t="shared" si="1081"/>
        <v>0</v>
      </c>
      <c r="M4746" s="1000">
        <f t="shared" si="1082"/>
        <v>0</v>
      </c>
      <c r="N4746" s="1724">
        <f t="shared" si="1083"/>
        <v>0</v>
      </c>
      <c r="O4746" s="1000">
        <f t="shared" si="1084"/>
        <v>0</v>
      </c>
      <c r="P4746" s="1000">
        <f t="shared" si="1085"/>
        <v>0</v>
      </c>
      <c r="Q4746" s="1000"/>
      <c r="R4746" s="1000"/>
      <c r="S4746" s="1000"/>
      <c r="T4746" s="1000"/>
      <c r="U4746" s="1000"/>
      <c r="V4746" s="1000"/>
      <c r="W4746" s="1000"/>
      <c r="X4746" s="1000"/>
      <c r="Y4746" s="1001"/>
      <c r="Z4746" s="1001" t="str">
        <f t="shared" si="1086"/>
        <v xml:space="preserve">Cap.5 Pct.1:  Dacă există măcar o valoare pe rând (Suma Col.(1 la 6) &gt; 0), atunci trebuie să existe CUI (Col.B &gt; 0), pentru toate rândurile (Rd.(2 la 300)). Și reciproc. </v>
      </c>
      <c r="AA4746" s="2205">
        <f t="shared" si="1076"/>
        <v>1</v>
      </c>
      <c r="AB4746" s="3036">
        <v>271</v>
      </c>
    </row>
    <row r="4747" spans="1:28" x14ac:dyDescent="0.25">
      <c r="A4747" s="1708">
        <f t="shared" ca="1" si="1077"/>
        <v>0</v>
      </c>
      <c r="B4747" s="1708">
        <f t="shared" si="1078"/>
        <v>10271012</v>
      </c>
      <c r="C4747" s="994">
        <v>271</v>
      </c>
      <c r="D4747" s="1796" t="s">
        <v>447</v>
      </c>
      <c r="E4747" s="994">
        <v>12</v>
      </c>
      <c r="F4747" s="995" t="s">
        <v>3974</v>
      </c>
      <c r="G4747" s="994"/>
      <c r="H4747" s="996" t="s">
        <v>345</v>
      </c>
      <c r="I4747" s="1091" t="str">
        <f t="shared" si="1079"/>
        <v>Cap.5 Pct.1 Rd.12 col.B</v>
      </c>
      <c r="J4747" s="996"/>
      <c r="K4747" s="999" t="str">
        <f t="shared" si="1080"/>
        <v>Cap.5 Pct.1 Rd.12 Suma Col.(1 la 6)</v>
      </c>
      <c r="L4747" s="1000">
        <f t="shared" si="1081"/>
        <v>0</v>
      </c>
      <c r="M4747" s="1000">
        <f t="shared" si="1082"/>
        <v>0</v>
      </c>
      <c r="N4747" s="1724">
        <f t="shared" si="1083"/>
        <v>0</v>
      </c>
      <c r="O4747" s="1000">
        <f t="shared" si="1084"/>
        <v>0</v>
      </c>
      <c r="P4747" s="1000">
        <f t="shared" si="1085"/>
        <v>0</v>
      </c>
      <c r="Q4747" s="1000"/>
      <c r="R4747" s="1000"/>
      <c r="S4747" s="1000"/>
      <c r="T4747" s="1000"/>
      <c r="U4747" s="1000"/>
      <c r="V4747" s="1000"/>
      <c r="W4747" s="1000"/>
      <c r="X4747" s="1000"/>
      <c r="Y4747" s="1001"/>
      <c r="Z4747" s="1001" t="str">
        <f t="shared" si="1086"/>
        <v xml:space="preserve">Cap.5 Pct.1:  Dacă există măcar o valoare pe rând (Suma Col.(1 la 6) &gt; 0), atunci trebuie să existe CUI (Col.B &gt; 0), pentru toate rândurile (Rd.(2 la 300)). Și reciproc. </v>
      </c>
      <c r="AA4747" s="2205">
        <f t="shared" si="1076"/>
        <v>1</v>
      </c>
      <c r="AB4747" s="3036">
        <v>271</v>
      </c>
    </row>
    <row r="4748" spans="1:28" x14ac:dyDescent="0.25">
      <c r="A4748" s="1708">
        <f t="shared" ca="1" si="1077"/>
        <v>0</v>
      </c>
      <c r="B4748" s="1708">
        <f t="shared" si="1078"/>
        <v>10271013</v>
      </c>
      <c r="C4748" s="994">
        <v>271</v>
      </c>
      <c r="D4748" s="1796" t="s">
        <v>447</v>
      </c>
      <c r="E4748" s="994">
        <v>13</v>
      </c>
      <c r="F4748" s="995" t="s">
        <v>3974</v>
      </c>
      <c r="G4748" s="994"/>
      <c r="H4748" s="996" t="s">
        <v>345</v>
      </c>
      <c r="I4748" s="1091" t="str">
        <f t="shared" si="1079"/>
        <v>Cap.5 Pct.1 Rd.13 col.B</v>
      </c>
      <c r="J4748" s="996"/>
      <c r="K4748" s="999" t="str">
        <f t="shared" si="1080"/>
        <v>Cap.5 Pct.1 Rd.13 Suma Col.(1 la 6)</v>
      </c>
      <c r="L4748" s="1000">
        <f t="shared" si="1081"/>
        <v>0</v>
      </c>
      <c r="M4748" s="1000">
        <f t="shared" si="1082"/>
        <v>0</v>
      </c>
      <c r="N4748" s="1724">
        <f t="shared" si="1083"/>
        <v>0</v>
      </c>
      <c r="O4748" s="1000">
        <f t="shared" si="1084"/>
        <v>0</v>
      </c>
      <c r="P4748" s="1000">
        <f t="shared" si="1085"/>
        <v>0</v>
      </c>
      <c r="Q4748" s="1000"/>
      <c r="R4748" s="1000"/>
      <c r="S4748" s="1000"/>
      <c r="T4748" s="1000"/>
      <c r="U4748" s="1000"/>
      <c r="V4748" s="1000"/>
      <c r="W4748" s="1000"/>
      <c r="X4748" s="1000"/>
      <c r="Y4748" s="1001"/>
      <c r="Z4748" s="1001" t="str">
        <f t="shared" si="1086"/>
        <v xml:space="preserve">Cap.5 Pct.1:  Dacă există măcar o valoare pe rând (Suma Col.(1 la 6) &gt; 0), atunci trebuie să existe CUI (Col.B &gt; 0), pentru toate rândurile (Rd.(2 la 300)). Și reciproc. </v>
      </c>
      <c r="AA4748" s="2205">
        <f t="shared" si="1076"/>
        <v>1</v>
      </c>
      <c r="AB4748" s="3036">
        <v>271</v>
      </c>
    </row>
    <row r="4749" spans="1:28" x14ac:dyDescent="0.25">
      <c r="A4749" s="1708">
        <f t="shared" ca="1" si="1077"/>
        <v>0</v>
      </c>
      <c r="B4749" s="1708">
        <f t="shared" si="1078"/>
        <v>10271014</v>
      </c>
      <c r="C4749" s="994">
        <v>271</v>
      </c>
      <c r="D4749" s="1796" t="s">
        <v>447</v>
      </c>
      <c r="E4749" s="994">
        <v>14</v>
      </c>
      <c r="F4749" s="995" t="s">
        <v>3974</v>
      </c>
      <c r="G4749" s="994"/>
      <c r="H4749" s="996" t="s">
        <v>345</v>
      </c>
      <c r="I4749" s="1091" t="str">
        <f t="shared" si="1079"/>
        <v>Cap.5 Pct.1 Rd.14 col.B</v>
      </c>
      <c r="J4749" s="996"/>
      <c r="K4749" s="999" t="str">
        <f t="shared" si="1080"/>
        <v>Cap.5 Pct.1 Rd.14 Suma Col.(1 la 6)</v>
      </c>
      <c r="L4749" s="1000">
        <f t="shared" si="1081"/>
        <v>0</v>
      </c>
      <c r="M4749" s="1000">
        <f t="shared" si="1082"/>
        <v>0</v>
      </c>
      <c r="N4749" s="1724">
        <f t="shared" si="1083"/>
        <v>0</v>
      </c>
      <c r="O4749" s="1000">
        <f t="shared" si="1084"/>
        <v>0</v>
      </c>
      <c r="P4749" s="1000">
        <f t="shared" si="1085"/>
        <v>0</v>
      </c>
      <c r="Q4749" s="1000"/>
      <c r="R4749" s="1000"/>
      <c r="S4749" s="1000"/>
      <c r="T4749" s="1000"/>
      <c r="U4749" s="1000"/>
      <c r="V4749" s="1000"/>
      <c r="W4749" s="1000"/>
      <c r="X4749" s="1000"/>
      <c r="Y4749" s="1001"/>
      <c r="Z4749" s="1001" t="str">
        <f t="shared" si="1086"/>
        <v xml:space="preserve">Cap.5 Pct.1:  Dacă există măcar o valoare pe rând (Suma Col.(1 la 6) &gt; 0), atunci trebuie să existe CUI (Col.B &gt; 0), pentru toate rândurile (Rd.(2 la 300)). Și reciproc. </v>
      </c>
      <c r="AA4749" s="2205">
        <f t="shared" si="1076"/>
        <v>1</v>
      </c>
      <c r="AB4749" s="3036">
        <v>271</v>
      </c>
    </row>
    <row r="4750" spans="1:28" x14ac:dyDescent="0.25">
      <c r="A4750" s="1708">
        <f t="shared" ca="1" si="1077"/>
        <v>0</v>
      </c>
      <c r="B4750" s="1708">
        <f t="shared" si="1078"/>
        <v>10271015</v>
      </c>
      <c r="C4750" s="994">
        <v>271</v>
      </c>
      <c r="D4750" s="1796" t="s">
        <v>447</v>
      </c>
      <c r="E4750" s="994">
        <v>15</v>
      </c>
      <c r="F4750" s="995" t="s">
        <v>3974</v>
      </c>
      <c r="G4750" s="994"/>
      <c r="H4750" s="996" t="s">
        <v>345</v>
      </c>
      <c r="I4750" s="1091" t="str">
        <f t="shared" si="1079"/>
        <v>Cap.5 Pct.1 Rd.15 col.B</v>
      </c>
      <c r="J4750" s="996"/>
      <c r="K4750" s="999" t="str">
        <f t="shared" si="1080"/>
        <v>Cap.5 Pct.1 Rd.15 Suma Col.(1 la 6)</v>
      </c>
      <c r="L4750" s="1000">
        <f t="shared" si="1081"/>
        <v>0</v>
      </c>
      <c r="M4750" s="1000">
        <f t="shared" si="1082"/>
        <v>0</v>
      </c>
      <c r="N4750" s="1724">
        <f t="shared" si="1083"/>
        <v>0</v>
      </c>
      <c r="O4750" s="1000">
        <f t="shared" si="1084"/>
        <v>0</v>
      </c>
      <c r="P4750" s="1000">
        <f t="shared" si="1085"/>
        <v>0</v>
      </c>
      <c r="Q4750" s="1000"/>
      <c r="R4750" s="1000"/>
      <c r="S4750" s="1000"/>
      <c r="T4750" s="1000"/>
      <c r="U4750" s="1000"/>
      <c r="V4750" s="1000"/>
      <c r="W4750" s="1000"/>
      <c r="X4750" s="1000"/>
      <c r="Y4750" s="1001"/>
      <c r="Z4750" s="1001" t="str">
        <f t="shared" si="1086"/>
        <v xml:space="preserve">Cap.5 Pct.1:  Dacă există măcar o valoare pe rând (Suma Col.(1 la 6) &gt; 0), atunci trebuie să existe CUI (Col.B &gt; 0), pentru toate rândurile (Rd.(2 la 300)). Și reciproc. </v>
      </c>
      <c r="AA4750" s="2205">
        <f t="shared" si="1076"/>
        <v>1</v>
      </c>
      <c r="AB4750" s="3036">
        <v>271</v>
      </c>
    </row>
    <row r="4751" spans="1:28" x14ac:dyDescent="0.25">
      <c r="A4751" s="1708">
        <f t="shared" ca="1" si="1077"/>
        <v>0</v>
      </c>
      <c r="B4751" s="1708">
        <f t="shared" si="1078"/>
        <v>10271016</v>
      </c>
      <c r="C4751" s="994">
        <v>271</v>
      </c>
      <c r="D4751" s="1796" t="s">
        <v>447</v>
      </c>
      <c r="E4751" s="994">
        <v>16</v>
      </c>
      <c r="F4751" s="995" t="s">
        <v>3974</v>
      </c>
      <c r="G4751" s="994"/>
      <c r="H4751" s="996" t="s">
        <v>345</v>
      </c>
      <c r="I4751" s="1091" t="str">
        <f t="shared" si="1079"/>
        <v>Cap.5 Pct.1 Rd.16 col.B</v>
      </c>
      <c r="J4751" s="996"/>
      <c r="K4751" s="999" t="str">
        <f t="shared" si="1080"/>
        <v>Cap.5 Pct.1 Rd.16 Suma Col.(1 la 6)</v>
      </c>
      <c r="L4751" s="1000">
        <f t="shared" si="1081"/>
        <v>0</v>
      </c>
      <c r="M4751" s="1000">
        <f t="shared" si="1082"/>
        <v>0</v>
      </c>
      <c r="N4751" s="1724">
        <f t="shared" si="1083"/>
        <v>0</v>
      </c>
      <c r="O4751" s="1000">
        <f t="shared" si="1084"/>
        <v>0</v>
      </c>
      <c r="P4751" s="1000">
        <f t="shared" si="1085"/>
        <v>0</v>
      </c>
      <c r="Q4751" s="1000"/>
      <c r="R4751" s="1000"/>
      <c r="S4751" s="1000"/>
      <c r="T4751" s="1000"/>
      <c r="U4751" s="1000"/>
      <c r="V4751" s="1000"/>
      <c r="W4751" s="1000"/>
      <c r="X4751" s="1000"/>
      <c r="Y4751" s="1001"/>
      <c r="Z4751" s="1001" t="str">
        <f t="shared" si="1086"/>
        <v xml:space="preserve">Cap.5 Pct.1:  Dacă există măcar o valoare pe rând (Suma Col.(1 la 6) &gt; 0), atunci trebuie să existe CUI (Col.B &gt; 0), pentru toate rândurile (Rd.(2 la 300)). Și reciproc. </v>
      </c>
      <c r="AA4751" s="2205">
        <f t="shared" si="1076"/>
        <v>1</v>
      </c>
      <c r="AB4751" s="3036">
        <v>271</v>
      </c>
    </row>
    <row r="4752" spans="1:28" x14ac:dyDescent="0.25">
      <c r="A4752" s="1708">
        <f t="shared" ca="1" si="1077"/>
        <v>0</v>
      </c>
      <c r="B4752" s="1708">
        <f t="shared" si="1078"/>
        <v>10271017</v>
      </c>
      <c r="C4752" s="994">
        <v>271</v>
      </c>
      <c r="D4752" s="1796" t="s">
        <v>447</v>
      </c>
      <c r="E4752" s="994">
        <v>17</v>
      </c>
      <c r="F4752" s="995" t="s">
        <v>3974</v>
      </c>
      <c r="G4752" s="994"/>
      <c r="H4752" s="996" t="s">
        <v>345</v>
      </c>
      <c r="I4752" s="1091" t="str">
        <f t="shared" si="1079"/>
        <v>Cap.5 Pct.1 Rd.17 col.B</v>
      </c>
      <c r="J4752" s="996"/>
      <c r="K4752" s="999" t="str">
        <f t="shared" si="1080"/>
        <v>Cap.5 Pct.1 Rd.17 Suma Col.(1 la 6)</v>
      </c>
      <c r="L4752" s="1000">
        <f t="shared" si="1081"/>
        <v>0</v>
      </c>
      <c r="M4752" s="1000">
        <f t="shared" si="1082"/>
        <v>0</v>
      </c>
      <c r="N4752" s="1724">
        <f t="shared" si="1083"/>
        <v>0</v>
      </c>
      <c r="O4752" s="1000">
        <f t="shared" si="1084"/>
        <v>0</v>
      </c>
      <c r="P4752" s="1000">
        <f t="shared" si="1085"/>
        <v>0</v>
      </c>
      <c r="Q4752" s="1000"/>
      <c r="R4752" s="1000"/>
      <c r="S4752" s="1000"/>
      <c r="T4752" s="1000"/>
      <c r="U4752" s="1000"/>
      <c r="V4752" s="1000"/>
      <c r="W4752" s="1000"/>
      <c r="X4752" s="1000"/>
      <c r="Y4752" s="1001"/>
      <c r="Z4752" s="1001" t="str">
        <f t="shared" si="1086"/>
        <v xml:space="preserve">Cap.5 Pct.1:  Dacă există măcar o valoare pe rând (Suma Col.(1 la 6) &gt; 0), atunci trebuie să existe CUI (Col.B &gt; 0), pentru toate rândurile (Rd.(2 la 300)). Și reciproc. </v>
      </c>
      <c r="AA4752" s="2205">
        <f t="shared" si="1076"/>
        <v>1</v>
      </c>
      <c r="AB4752" s="3036">
        <v>271</v>
      </c>
    </row>
    <row r="4753" spans="1:28" x14ac:dyDescent="0.25">
      <c r="A4753" s="1708">
        <f t="shared" ca="1" si="1077"/>
        <v>0</v>
      </c>
      <c r="B4753" s="1708">
        <f t="shared" si="1078"/>
        <v>10271018</v>
      </c>
      <c r="C4753" s="994">
        <v>271</v>
      </c>
      <c r="D4753" s="1796" t="s">
        <v>447</v>
      </c>
      <c r="E4753" s="994">
        <v>18</v>
      </c>
      <c r="F4753" s="995" t="s">
        <v>3974</v>
      </c>
      <c r="G4753" s="994"/>
      <c r="H4753" s="996" t="s">
        <v>345</v>
      </c>
      <c r="I4753" s="1091" t="str">
        <f t="shared" si="1079"/>
        <v>Cap.5 Pct.1 Rd.18 col.B</v>
      </c>
      <c r="J4753" s="996"/>
      <c r="K4753" s="999" t="str">
        <f t="shared" si="1080"/>
        <v>Cap.5 Pct.1 Rd.18 Suma Col.(1 la 6)</v>
      </c>
      <c r="L4753" s="1000">
        <f t="shared" si="1081"/>
        <v>0</v>
      </c>
      <c r="M4753" s="1000">
        <f t="shared" si="1082"/>
        <v>0</v>
      </c>
      <c r="N4753" s="1724">
        <f t="shared" si="1083"/>
        <v>0</v>
      </c>
      <c r="O4753" s="1000">
        <f t="shared" si="1084"/>
        <v>0</v>
      </c>
      <c r="P4753" s="1000">
        <f t="shared" si="1085"/>
        <v>0</v>
      </c>
      <c r="Q4753" s="1000"/>
      <c r="R4753" s="1000"/>
      <c r="S4753" s="1000"/>
      <c r="T4753" s="1000"/>
      <c r="U4753" s="1000"/>
      <c r="V4753" s="1000"/>
      <c r="W4753" s="1000"/>
      <c r="X4753" s="1000"/>
      <c r="Y4753" s="1001"/>
      <c r="Z4753" s="1001" t="str">
        <f t="shared" si="1086"/>
        <v xml:space="preserve">Cap.5 Pct.1:  Dacă există măcar o valoare pe rând (Suma Col.(1 la 6) &gt; 0), atunci trebuie să existe CUI (Col.B &gt; 0), pentru toate rândurile (Rd.(2 la 300)). Și reciproc. </v>
      </c>
      <c r="AA4753" s="2205">
        <f t="shared" si="1076"/>
        <v>1</v>
      </c>
      <c r="AB4753" s="3036">
        <v>271</v>
      </c>
    </row>
    <row r="4754" spans="1:28" x14ac:dyDescent="0.25">
      <c r="A4754" s="1708">
        <f t="shared" ca="1" si="1077"/>
        <v>0</v>
      </c>
      <c r="B4754" s="1708">
        <f t="shared" si="1078"/>
        <v>10271019</v>
      </c>
      <c r="C4754" s="994">
        <v>271</v>
      </c>
      <c r="D4754" s="1796" t="s">
        <v>447</v>
      </c>
      <c r="E4754" s="994">
        <v>19</v>
      </c>
      <c r="F4754" s="995" t="s">
        <v>3974</v>
      </c>
      <c r="G4754" s="994"/>
      <c r="H4754" s="996" t="s">
        <v>345</v>
      </c>
      <c r="I4754" s="1091" t="str">
        <f t="shared" si="1079"/>
        <v>Cap.5 Pct.1 Rd.19 col.B</v>
      </c>
      <c r="J4754" s="996"/>
      <c r="K4754" s="999" t="str">
        <f t="shared" si="1080"/>
        <v>Cap.5 Pct.1 Rd.19 Suma Col.(1 la 6)</v>
      </c>
      <c r="L4754" s="1000">
        <f t="shared" si="1081"/>
        <v>0</v>
      </c>
      <c r="M4754" s="1000">
        <f t="shared" si="1082"/>
        <v>0</v>
      </c>
      <c r="N4754" s="1724">
        <f t="shared" si="1083"/>
        <v>0</v>
      </c>
      <c r="O4754" s="1000">
        <f t="shared" si="1084"/>
        <v>0</v>
      </c>
      <c r="P4754" s="1000">
        <f t="shared" si="1085"/>
        <v>0</v>
      </c>
      <c r="Q4754" s="1000"/>
      <c r="R4754" s="1000"/>
      <c r="S4754" s="1000"/>
      <c r="T4754" s="1000"/>
      <c r="U4754" s="1000"/>
      <c r="V4754" s="1000"/>
      <c r="W4754" s="1000"/>
      <c r="X4754" s="1000"/>
      <c r="Y4754" s="1001"/>
      <c r="Z4754" s="1001" t="str">
        <f t="shared" si="1086"/>
        <v xml:space="preserve">Cap.5 Pct.1:  Dacă există măcar o valoare pe rând (Suma Col.(1 la 6) &gt; 0), atunci trebuie să existe CUI (Col.B &gt; 0), pentru toate rândurile (Rd.(2 la 300)). Și reciproc. </v>
      </c>
      <c r="AA4754" s="2205">
        <f t="shared" si="1076"/>
        <v>1</v>
      </c>
      <c r="AB4754" s="3036">
        <v>271</v>
      </c>
    </row>
    <row r="4755" spans="1:28" x14ac:dyDescent="0.25">
      <c r="A4755" s="1708">
        <f t="shared" ca="1" si="1077"/>
        <v>0</v>
      </c>
      <c r="B4755" s="1708">
        <f t="shared" si="1078"/>
        <v>10271020</v>
      </c>
      <c r="C4755" s="994">
        <v>271</v>
      </c>
      <c r="D4755" s="1796" t="s">
        <v>447</v>
      </c>
      <c r="E4755" s="994">
        <v>20</v>
      </c>
      <c r="F4755" s="995" t="s">
        <v>3974</v>
      </c>
      <c r="G4755" s="994"/>
      <c r="H4755" s="996" t="s">
        <v>345</v>
      </c>
      <c r="I4755" s="1091" t="str">
        <f t="shared" si="1079"/>
        <v>Cap.5 Pct.1 Rd.20 col.B</v>
      </c>
      <c r="J4755" s="996"/>
      <c r="K4755" s="999" t="str">
        <f t="shared" si="1080"/>
        <v>Cap.5 Pct.1 Rd.20 Suma Col.(1 la 6)</v>
      </c>
      <c r="L4755" s="1000">
        <f t="shared" si="1081"/>
        <v>0</v>
      </c>
      <c r="M4755" s="1000">
        <f t="shared" si="1082"/>
        <v>0</v>
      </c>
      <c r="N4755" s="1724">
        <f t="shared" si="1083"/>
        <v>0</v>
      </c>
      <c r="O4755" s="1000">
        <f t="shared" si="1084"/>
        <v>0</v>
      </c>
      <c r="P4755" s="1000">
        <f t="shared" si="1085"/>
        <v>0</v>
      </c>
      <c r="Q4755" s="1000"/>
      <c r="R4755" s="1000"/>
      <c r="S4755" s="1000"/>
      <c r="T4755" s="1000"/>
      <c r="U4755" s="1000"/>
      <c r="V4755" s="1000"/>
      <c r="W4755" s="1000"/>
      <c r="X4755" s="1000"/>
      <c r="Y4755" s="1001"/>
      <c r="Z4755" s="1001" t="str">
        <f t="shared" si="1086"/>
        <v xml:space="preserve">Cap.5 Pct.1:  Dacă există măcar o valoare pe rând (Suma Col.(1 la 6) &gt; 0), atunci trebuie să existe CUI (Col.B &gt; 0), pentru toate rândurile (Rd.(2 la 300)). Și reciproc. </v>
      </c>
      <c r="AA4755" s="2205">
        <f t="shared" si="1076"/>
        <v>1</v>
      </c>
      <c r="AB4755" s="3036">
        <v>271</v>
      </c>
    </row>
    <row r="4756" spans="1:28" x14ac:dyDescent="0.25">
      <c r="A4756" s="1708">
        <f t="shared" ca="1" si="1077"/>
        <v>0</v>
      </c>
      <c r="B4756" s="1708">
        <f t="shared" si="1078"/>
        <v>10271021</v>
      </c>
      <c r="C4756" s="994">
        <v>271</v>
      </c>
      <c r="D4756" s="1796" t="s">
        <v>447</v>
      </c>
      <c r="E4756" s="994">
        <v>21</v>
      </c>
      <c r="F4756" s="995" t="s">
        <v>3974</v>
      </c>
      <c r="G4756" s="994"/>
      <c r="H4756" s="996" t="s">
        <v>345</v>
      </c>
      <c r="I4756" s="1091" t="str">
        <f t="shared" si="1079"/>
        <v>Cap.5 Pct.1 Rd.21 col.B</v>
      </c>
      <c r="J4756" s="996"/>
      <c r="K4756" s="999" t="str">
        <f t="shared" si="1080"/>
        <v>Cap.5 Pct.1 Rd.21 Suma Col.(1 la 6)</v>
      </c>
      <c r="L4756" s="1000">
        <f t="shared" si="1081"/>
        <v>0</v>
      </c>
      <c r="M4756" s="1000">
        <f t="shared" si="1082"/>
        <v>0</v>
      </c>
      <c r="N4756" s="1724">
        <f t="shared" si="1083"/>
        <v>0</v>
      </c>
      <c r="O4756" s="1000">
        <f t="shared" si="1084"/>
        <v>0</v>
      </c>
      <c r="P4756" s="1000">
        <f t="shared" si="1085"/>
        <v>0</v>
      </c>
      <c r="Q4756" s="1000"/>
      <c r="R4756" s="1000"/>
      <c r="S4756" s="1000"/>
      <c r="T4756" s="1000"/>
      <c r="U4756" s="1000"/>
      <c r="V4756" s="1000"/>
      <c r="W4756" s="1000"/>
      <c r="X4756" s="1000"/>
      <c r="Y4756" s="1001"/>
      <c r="Z4756" s="1001" t="str">
        <f t="shared" si="1086"/>
        <v xml:space="preserve">Cap.5 Pct.1:  Dacă există măcar o valoare pe rând (Suma Col.(1 la 6) &gt; 0), atunci trebuie să existe CUI (Col.B &gt; 0), pentru toate rândurile (Rd.(2 la 300)). Și reciproc. </v>
      </c>
      <c r="AA4756" s="2205">
        <f t="shared" si="1076"/>
        <v>1</v>
      </c>
      <c r="AB4756" s="3036">
        <v>271</v>
      </c>
    </row>
    <row r="4757" spans="1:28" x14ac:dyDescent="0.25">
      <c r="A4757" s="1708">
        <f t="shared" ca="1" si="1077"/>
        <v>0</v>
      </c>
      <c r="B4757" s="1708">
        <f t="shared" si="1078"/>
        <v>10271022</v>
      </c>
      <c r="C4757" s="994">
        <v>271</v>
      </c>
      <c r="D4757" s="1796" t="s">
        <v>447</v>
      </c>
      <c r="E4757" s="994">
        <v>22</v>
      </c>
      <c r="F4757" s="995" t="s">
        <v>3974</v>
      </c>
      <c r="G4757" s="994"/>
      <c r="H4757" s="996" t="s">
        <v>345</v>
      </c>
      <c r="I4757" s="1091" t="str">
        <f t="shared" si="1079"/>
        <v>Cap.5 Pct.1 Rd.22 col.B</v>
      </c>
      <c r="J4757" s="996"/>
      <c r="K4757" s="999" t="str">
        <f t="shared" si="1080"/>
        <v>Cap.5 Pct.1 Rd.22 Suma Col.(1 la 6)</v>
      </c>
      <c r="L4757" s="1000">
        <f t="shared" si="1081"/>
        <v>0</v>
      </c>
      <c r="M4757" s="1000">
        <f t="shared" si="1082"/>
        <v>0</v>
      </c>
      <c r="N4757" s="1724">
        <f t="shared" si="1083"/>
        <v>0</v>
      </c>
      <c r="O4757" s="1000">
        <f t="shared" si="1084"/>
        <v>0</v>
      </c>
      <c r="P4757" s="1000">
        <f t="shared" si="1085"/>
        <v>0</v>
      </c>
      <c r="Q4757" s="1000"/>
      <c r="R4757" s="1000"/>
      <c r="S4757" s="1000"/>
      <c r="T4757" s="1000"/>
      <c r="U4757" s="1000"/>
      <c r="V4757" s="1000"/>
      <c r="W4757" s="1000"/>
      <c r="X4757" s="1000"/>
      <c r="Y4757" s="1001"/>
      <c r="Z4757" s="1001" t="str">
        <f t="shared" si="1086"/>
        <v xml:space="preserve">Cap.5 Pct.1:  Dacă există măcar o valoare pe rând (Suma Col.(1 la 6) &gt; 0), atunci trebuie să existe CUI (Col.B &gt; 0), pentru toate rândurile (Rd.(2 la 300)). Și reciproc. </v>
      </c>
      <c r="AA4757" s="2205">
        <f t="shared" si="1076"/>
        <v>1</v>
      </c>
      <c r="AB4757" s="3036">
        <v>271</v>
      </c>
    </row>
    <row r="4758" spans="1:28" x14ac:dyDescent="0.25">
      <c r="A4758" s="1708">
        <f t="shared" ca="1" si="1077"/>
        <v>0</v>
      </c>
      <c r="B4758" s="1708">
        <f t="shared" si="1078"/>
        <v>10271023</v>
      </c>
      <c r="C4758" s="994">
        <v>271</v>
      </c>
      <c r="D4758" s="1796" t="s">
        <v>447</v>
      </c>
      <c r="E4758" s="994">
        <v>23</v>
      </c>
      <c r="F4758" s="995" t="s">
        <v>3974</v>
      </c>
      <c r="G4758" s="994"/>
      <c r="H4758" s="996" t="s">
        <v>345</v>
      </c>
      <c r="I4758" s="1091" t="str">
        <f t="shared" si="1079"/>
        <v>Cap.5 Pct.1 Rd.23 col.B</v>
      </c>
      <c r="J4758" s="996"/>
      <c r="K4758" s="999" t="str">
        <f t="shared" si="1080"/>
        <v>Cap.5 Pct.1 Rd.23 Suma Col.(1 la 6)</v>
      </c>
      <c r="L4758" s="1000">
        <f t="shared" si="1081"/>
        <v>0</v>
      </c>
      <c r="M4758" s="1000">
        <f t="shared" si="1082"/>
        <v>0</v>
      </c>
      <c r="N4758" s="1724">
        <f t="shared" si="1083"/>
        <v>0</v>
      </c>
      <c r="O4758" s="1000">
        <f t="shared" si="1084"/>
        <v>0</v>
      </c>
      <c r="P4758" s="1000">
        <f t="shared" si="1085"/>
        <v>0</v>
      </c>
      <c r="Q4758" s="1000"/>
      <c r="R4758" s="1000"/>
      <c r="S4758" s="1000"/>
      <c r="T4758" s="1000"/>
      <c r="U4758" s="1000"/>
      <c r="V4758" s="1000"/>
      <c r="W4758" s="1000"/>
      <c r="X4758" s="1000"/>
      <c r="Y4758" s="1001"/>
      <c r="Z4758" s="1001" t="str">
        <f t="shared" si="1086"/>
        <v xml:space="preserve">Cap.5 Pct.1:  Dacă există măcar o valoare pe rând (Suma Col.(1 la 6) &gt; 0), atunci trebuie să existe CUI (Col.B &gt; 0), pentru toate rândurile (Rd.(2 la 300)). Și reciproc. </v>
      </c>
      <c r="AA4758" s="2205">
        <f t="shared" si="1076"/>
        <v>1</v>
      </c>
      <c r="AB4758" s="3036">
        <v>271</v>
      </c>
    </row>
    <row r="4759" spans="1:28" x14ac:dyDescent="0.25">
      <c r="A4759" s="1708">
        <f t="shared" ca="1" si="1077"/>
        <v>0</v>
      </c>
      <c r="B4759" s="1708">
        <f t="shared" si="1078"/>
        <v>10271024</v>
      </c>
      <c r="C4759" s="994">
        <v>271</v>
      </c>
      <c r="D4759" s="1796" t="s">
        <v>447</v>
      </c>
      <c r="E4759" s="994">
        <v>24</v>
      </c>
      <c r="F4759" s="995" t="s">
        <v>3974</v>
      </c>
      <c r="G4759" s="994"/>
      <c r="H4759" s="996" t="s">
        <v>345</v>
      </c>
      <c r="I4759" s="1091" t="str">
        <f t="shared" si="1079"/>
        <v>Cap.5 Pct.1 Rd.24 col.B</v>
      </c>
      <c r="J4759" s="996"/>
      <c r="K4759" s="999" t="str">
        <f t="shared" si="1080"/>
        <v>Cap.5 Pct.1 Rd.24 Suma Col.(1 la 6)</v>
      </c>
      <c r="L4759" s="1000">
        <f t="shared" si="1081"/>
        <v>0</v>
      </c>
      <c r="M4759" s="1000">
        <f t="shared" si="1082"/>
        <v>0</v>
      </c>
      <c r="N4759" s="1724">
        <f t="shared" si="1083"/>
        <v>0</v>
      </c>
      <c r="O4759" s="1000">
        <f t="shared" si="1084"/>
        <v>0</v>
      </c>
      <c r="P4759" s="1000">
        <f t="shared" si="1085"/>
        <v>0</v>
      </c>
      <c r="Q4759" s="1000"/>
      <c r="R4759" s="1000"/>
      <c r="S4759" s="1000"/>
      <c r="T4759" s="1000"/>
      <c r="U4759" s="1000"/>
      <c r="V4759" s="1000"/>
      <c r="W4759" s="1000"/>
      <c r="X4759" s="1000"/>
      <c r="Y4759" s="1001"/>
      <c r="Z4759" s="1001" t="str">
        <f t="shared" si="1086"/>
        <v xml:space="preserve">Cap.5 Pct.1:  Dacă există măcar o valoare pe rând (Suma Col.(1 la 6) &gt; 0), atunci trebuie să existe CUI (Col.B &gt; 0), pentru toate rândurile (Rd.(2 la 300)). Și reciproc. </v>
      </c>
      <c r="AA4759" s="2205">
        <f t="shared" si="1076"/>
        <v>1</v>
      </c>
      <c r="AB4759" s="3036">
        <v>271</v>
      </c>
    </row>
    <row r="4760" spans="1:28" x14ac:dyDescent="0.25">
      <c r="A4760" s="1708">
        <f t="shared" ca="1" si="1077"/>
        <v>0</v>
      </c>
      <c r="B4760" s="1708">
        <f t="shared" si="1078"/>
        <v>10271025</v>
      </c>
      <c r="C4760" s="994">
        <v>271</v>
      </c>
      <c r="D4760" s="1796" t="s">
        <v>447</v>
      </c>
      <c r="E4760" s="994">
        <v>25</v>
      </c>
      <c r="F4760" s="995" t="s">
        <v>3974</v>
      </c>
      <c r="G4760" s="994"/>
      <c r="H4760" s="996" t="s">
        <v>345</v>
      </c>
      <c r="I4760" s="1091" t="str">
        <f t="shared" si="1079"/>
        <v>Cap.5 Pct.1 Rd.25 col.B</v>
      </c>
      <c r="J4760" s="996"/>
      <c r="K4760" s="999" t="str">
        <f t="shared" si="1080"/>
        <v>Cap.5 Pct.1 Rd.25 Suma Col.(1 la 6)</v>
      </c>
      <c r="L4760" s="1000">
        <f t="shared" si="1081"/>
        <v>0</v>
      </c>
      <c r="M4760" s="1000">
        <f t="shared" si="1082"/>
        <v>0</v>
      </c>
      <c r="N4760" s="1724">
        <f t="shared" si="1083"/>
        <v>0</v>
      </c>
      <c r="O4760" s="1000">
        <f t="shared" si="1084"/>
        <v>0</v>
      </c>
      <c r="P4760" s="1000">
        <f t="shared" si="1085"/>
        <v>0</v>
      </c>
      <c r="Q4760" s="1000"/>
      <c r="R4760" s="1000"/>
      <c r="S4760" s="1000"/>
      <c r="T4760" s="1000"/>
      <c r="U4760" s="1000"/>
      <c r="V4760" s="1000"/>
      <c r="W4760" s="1000"/>
      <c r="X4760" s="1000"/>
      <c r="Y4760" s="1001"/>
      <c r="Z4760" s="1001" t="str">
        <f t="shared" si="1086"/>
        <v xml:space="preserve">Cap.5 Pct.1:  Dacă există măcar o valoare pe rând (Suma Col.(1 la 6) &gt; 0), atunci trebuie să existe CUI (Col.B &gt; 0), pentru toate rândurile (Rd.(2 la 300)). Și reciproc. </v>
      </c>
      <c r="AA4760" s="2205">
        <f t="shared" si="1076"/>
        <v>1</v>
      </c>
      <c r="AB4760" s="3036">
        <v>271</v>
      </c>
    </row>
    <row r="4761" spans="1:28" x14ac:dyDescent="0.25">
      <c r="A4761" s="1708">
        <f t="shared" ca="1" si="1077"/>
        <v>0</v>
      </c>
      <c r="B4761" s="1708">
        <f t="shared" si="1078"/>
        <v>10271026</v>
      </c>
      <c r="C4761" s="994">
        <v>271</v>
      </c>
      <c r="D4761" s="1796" t="s">
        <v>447</v>
      </c>
      <c r="E4761" s="994">
        <v>26</v>
      </c>
      <c r="F4761" s="995" t="s">
        <v>3974</v>
      </c>
      <c r="G4761" s="994"/>
      <c r="H4761" s="996" t="s">
        <v>345</v>
      </c>
      <c r="I4761" s="1091" t="str">
        <f t="shared" si="1079"/>
        <v>Cap.5 Pct.1 Rd.26 col.B</v>
      </c>
      <c r="J4761" s="996"/>
      <c r="K4761" s="999" t="str">
        <f t="shared" si="1080"/>
        <v>Cap.5 Pct.1 Rd.26 Suma Col.(1 la 6)</v>
      </c>
      <c r="L4761" s="1000">
        <f t="shared" si="1081"/>
        <v>0</v>
      </c>
      <c r="M4761" s="1000">
        <f t="shared" si="1082"/>
        <v>0</v>
      </c>
      <c r="N4761" s="1724">
        <f t="shared" si="1083"/>
        <v>0</v>
      </c>
      <c r="O4761" s="1000">
        <f t="shared" si="1084"/>
        <v>0</v>
      </c>
      <c r="P4761" s="1000">
        <f t="shared" si="1085"/>
        <v>0</v>
      </c>
      <c r="Q4761" s="1000"/>
      <c r="R4761" s="1000"/>
      <c r="S4761" s="1000"/>
      <c r="T4761" s="1000"/>
      <c r="U4761" s="1000"/>
      <c r="V4761" s="1000"/>
      <c r="W4761" s="1000"/>
      <c r="X4761" s="1000"/>
      <c r="Y4761" s="1001"/>
      <c r="Z4761" s="1001" t="str">
        <f t="shared" si="1086"/>
        <v xml:space="preserve">Cap.5 Pct.1:  Dacă există măcar o valoare pe rând (Suma Col.(1 la 6) &gt; 0), atunci trebuie să existe CUI (Col.B &gt; 0), pentru toate rândurile (Rd.(2 la 300)). Și reciproc. </v>
      </c>
      <c r="AA4761" s="2205">
        <f t="shared" si="1076"/>
        <v>1</v>
      </c>
      <c r="AB4761" s="3036">
        <v>271</v>
      </c>
    </row>
    <row r="4762" spans="1:28" x14ac:dyDescent="0.25">
      <c r="A4762" s="1708">
        <f t="shared" ca="1" si="1077"/>
        <v>0</v>
      </c>
      <c r="B4762" s="1708">
        <f t="shared" si="1078"/>
        <v>10271027</v>
      </c>
      <c r="C4762" s="994">
        <v>271</v>
      </c>
      <c r="D4762" s="1796" t="s">
        <v>447</v>
      </c>
      <c r="E4762" s="994">
        <v>27</v>
      </c>
      <c r="F4762" s="995" t="s">
        <v>3974</v>
      </c>
      <c r="G4762" s="994"/>
      <c r="H4762" s="996" t="s">
        <v>345</v>
      </c>
      <c r="I4762" s="1091" t="str">
        <f t="shared" si="1079"/>
        <v>Cap.5 Pct.1 Rd.27 col.B</v>
      </c>
      <c r="J4762" s="996"/>
      <c r="K4762" s="999" t="str">
        <f t="shared" si="1080"/>
        <v>Cap.5 Pct.1 Rd.27 Suma Col.(1 la 6)</v>
      </c>
      <c r="L4762" s="1000">
        <f t="shared" si="1081"/>
        <v>0</v>
      </c>
      <c r="M4762" s="1000">
        <f t="shared" si="1082"/>
        <v>0</v>
      </c>
      <c r="N4762" s="1724">
        <f t="shared" si="1083"/>
        <v>0</v>
      </c>
      <c r="O4762" s="1000">
        <f t="shared" si="1084"/>
        <v>0</v>
      </c>
      <c r="P4762" s="1000">
        <f t="shared" si="1085"/>
        <v>0</v>
      </c>
      <c r="Q4762" s="1000"/>
      <c r="R4762" s="1000"/>
      <c r="S4762" s="1000"/>
      <c r="T4762" s="1000"/>
      <c r="U4762" s="1000"/>
      <c r="V4762" s="1000"/>
      <c r="W4762" s="1000"/>
      <c r="X4762" s="1000"/>
      <c r="Y4762" s="1001"/>
      <c r="Z4762" s="1001" t="str">
        <f t="shared" si="1086"/>
        <v xml:space="preserve">Cap.5 Pct.1:  Dacă există măcar o valoare pe rând (Suma Col.(1 la 6) &gt; 0), atunci trebuie să existe CUI (Col.B &gt; 0), pentru toate rândurile (Rd.(2 la 300)). Și reciproc. </v>
      </c>
      <c r="AA4762" s="2205">
        <f t="shared" si="1076"/>
        <v>1</v>
      </c>
      <c r="AB4762" s="3036">
        <v>271</v>
      </c>
    </row>
    <row r="4763" spans="1:28" x14ac:dyDescent="0.25">
      <c r="A4763" s="1708">
        <f t="shared" ca="1" si="1077"/>
        <v>0</v>
      </c>
      <c r="B4763" s="1708">
        <f t="shared" si="1078"/>
        <v>10271028</v>
      </c>
      <c r="C4763" s="994">
        <v>271</v>
      </c>
      <c r="D4763" s="1796" t="s">
        <v>447</v>
      </c>
      <c r="E4763" s="994">
        <v>28</v>
      </c>
      <c r="F4763" s="995" t="s">
        <v>3974</v>
      </c>
      <c r="G4763" s="994"/>
      <c r="H4763" s="996" t="s">
        <v>345</v>
      </c>
      <c r="I4763" s="1091" t="str">
        <f t="shared" si="1079"/>
        <v>Cap.5 Pct.1 Rd.28 col.B</v>
      </c>
      <c r="J4763" s="996"/>
      <c r="K4763" s="999" t="str">
        <f t="shared" si="1080"/>
        <v>Cap.5 Pct.1 Rd.28 Suma Col.(1 la 6)</v>
      </c>
      <c r="L4763" s="1000">
        <f t="shared" si="1081"/>
        <v>0</v>
      </c>
      <c r="M4763" s="1000">
        <f t="shared" si="1082"/>
        <v>0</v>
      </c>
      <c r="N4763" s="1724">
        <f t="shared" si="1083"/>
        <v>0</v>
      </c>
      <c r="O4763" s="1000">
        <f t="shared" si="1084"/>
        <v>0</v>
      </c>
      <c r="P4763" s="1000">
        <f t="shared" si="1085"/>
        <v>0</v>
      </c>
      <c r="Q4763" s="1000"/>
      <c r="R4763" s="1000"/>
      <c r="S4763" s="1000"/>
      <c r="T4763" s="1000"/>
      <c r="U4763" s="1000"/>
      <c r="V4763" s="1000"/>
      <c r="W4763" s="1000"/>
      <c r="X4763" s="1000"/>
      <c r="Y4763" s="1001"/>
      <c r="Z4763" s="1001" t="str">
        <f t="shared" si="1086"/>
        <v xml:space="preserve">Cap.5 Pct.1:  Dacă există măcar o valoare pe rând (Suma Col.(1 la 6) &gt; 0), atunci trebuie să existe CUI (Col.B &gt; 0), pentru toate rândurile (Rd.(2 la 300)). Și reciproc. </v>
      </c>
      <c r="AA4763" s="2205">
        <f t="shared" si="1076"/>
        <v>1</v>
      </c>
      <c r="AB4763" s="3036">
        <v>271</v>
      </c>
    </row>
    <row r="4764" spans="1:28" x14ac:dyDescent="0.25">
      <c r="A4764" s="1708">
        <f t="shared" ca="1" si="1077"/>
        <v>0</v>
      </c>
      <c r="B4764" s="1708">
        <f t="shared" si="1078"/>
        <v>10271029</v>
      </c>
      <c r="C4764" s="994">
        <v>271</v>
      </c>
      <c r="D4764" s="1796" t="s">
        <v>447</v>
      </c>
      <c r="E4764" s="994">
        <v>29</v>
      </c>
      <c r="F4764" s="995" t="s">
        <v>3974</v>
      </c>
      <c r="G4764" s="994"/>
      <c r="H4764" s="996" t="s">
        <v>345</v>
      </c>
      <c r="I4764" s="1091" t="str">
        <f t="shared" si="1079"/>
        <v>Cap.5 Pct.1 Rd.29 col.B</v>
      </c>
      <c r="J4764" s="996"/>
      <c r="K4764" s="999" t="str">
        <f t="shared" si="1080"/>
        <v>Cap.5 Pct.1 Rd.29 Suma Col.(1 la 6)</v>
      </c>
      <c r="L4764" s="1000">
        <f t="shared" si="1081"/>
        <v>0</v>
      </c>
      <c r="M4764" s="1000">
        <f t="shared" si="1082"/>
        <v>0</v>
      </c>
      <c r="N4764" s="1724">
        <f t="shared" si="1083"/>
        <v>0</v>
      </c>
      <c r="O4764" s="1000">
        <f t="shared" si="1084"/>
        <v>0</v>
      </c>
      <c r="P4764" s="1000">
        <f t="shared" si="1085"/>
        <v>0</v>
      </c>
      <c r="Q4764" s="1000"/>
      <c r="R4764" s="1000"/>
      <c r="S4764" s="1000"/>
      <c r="T4764" s="1000"/>
      <c r="U4764" s="1000"/>
      <c r="V4764" s="1000"/>
      <c r="W4764" s="1000"/>
      <c r="X4764" s="1000"/>
      <c r="Y4764" s="1001"/>
      <c r="Z4764" s="1001" t="str">
        <f t="shared" si="1086"/>
        <v xml:space="preserve">Cap.5 Pct.1:  Dacă există măcar o valoare pe rând (Suma Col.(1 la 6) &gt; 0), atunci trebuie să existe CUI (Col.B &gt; 0), pentru toate rândurile (Rd.(2 la 300)). Și reciproc. </v>
      </c>
      <c r="AA4764" s="2205">
        <f t="shared" si="1076"/>
        <v>1</v>
      </c>
      <c r="AB4764" s="3036">
        <v>271</v>
      </c>
    </row>
    <row r="4765" spans="1:28" x14ac:dyDescent="0.25">
      <c r="A4765" s="1708">
        <f t="shared" ca="1" si="1077"/>
        <v>0</v>
      </c>
      <c r="B4765" s="1708">
        <f t="shared" si="1078"/>
        <v>10271030</v>
      </c>
      <c r="C4765" s="994">
        <v>271</v>
      </c>
      <c r="D4765" s="1796" t="s">
        <v>447</v>
      </c>
      <c r="E4765" s="994">
        <v>30</v>
      </c>
      <c r="F4765" s="995" t="s">
        <v>3974</v>
      </c>
      <c r="G4765" s="994"/>
      <c r="H4765" s="996" t="s">
        <v>345</v>
      </c>
      <c r="I4765" s="1091" t="str">
        <f t="shared" si="1079"/>
        <v>Cap.5 Pct.1 Rd.30 col.B</v>
      </c>
      <c r="J4765" s="996"/>
      <c r="K4765" s="999" t="str">
        <f t="shared" si="1080"/>
        <v>Cap.5 Pct.1 Rd.30 Suma Col.(1 la 6)</v>
      </c>
      <c r="L4765" s="1000">
        <f t="shared" si="1081"/>
        <v>0</v>
      </c>
      <c r="M4765" s="1000">
        <f t="shared" si="1082"/>
        <v>0</v>
      </c>
      <c r="N4765" s="1724">
        <f t="shared" si="1083"/>
        <v>0</v>
      </c>
      <c r="O4765" s="1000">
        <f t="shared" si="1084"/>
        <v>0</v>
      </c>
      <c r="P4765" s="1000">
        <f t="shared" si="1085"/>
        <v>0</v>
      </c>
      <c r="Q4765" s="1000"/>
      <c r="R4765" s="1000"/>
      <c r="S4765" s="1000"/>
      <c r="T4765" s="1000"/>
      <c r="U4765" s="1000"/>
      <c r="V4765" s="1000"/>
      <c r="W4765" s="1000"/>
      <c r="X4765" s="1000"/>
      <c r="Y4765" s="1001"/>
      <c r="Z4765" s="1001" t="str">
        <f t="shared" si="1086"/>
        <v xml:space="preserve">Cap.5 Pct.1:  Dacă există măcar o valoare pe rând (Suma Col.(1 la 6) &gt; 0), atunci trebuie să existe CUI (Col.B &gt; 0), pentru toate rândurile (Rd.(2 la 300)). Și reciproc. </v>
      </c>
      <c r="AA4765" s="2205">
        <f t="shared" si="1076"/>
        <v>1</v>
      </c>
      <c r="AB4765" s="3036">
        <v>271</v>
      </c>
    </row>
    <row r="4766" spans="1:28" x14ac:dyDescent="0.25">
      <c r="A4766" s="1708">
        <f t="shared" ca="1" si="1077"/>
        <v>0</v>
      </c>
      <c r="B4766" s="1708">
        <f t="shared" si="1078"/>
        <v>10271031</v>
      </c>
      <c r="C4766" s="994">
        <v>271</v>
      </c>
      <c r="D4766" s="1796" t="s">
        <v>447</v>
      </c>
      <c r="E4766" s="994">
        <v>31</v>
      </c>
      <c r="F4766" s="995" t="s">
        <v>3974</v>
      </c>
      <c r="G4766" s="994"/>
      <c r="H4766" s="996" t="s">
        <v>345</v>
      </c>
      <c r="I4766" s="1091" t="str">
        <f t="shared" si="1079"/>
        <v>Cap.5 Pct.1 Rd.31 col.B</v>
      </c>
      <c r="J4766" s="996"/>
      <c r="K4766" s="999" t="str">
        <f t="shared" si="1080"/>
        <v>Cap.5 Pct.1 Rd.31 Suma Col.(1 la 6)</v>
      </c>
      <c r="L4766" s="1000">
        <f t="shared" si="1081"/>
        <v>0</v>
      </c>
      <c r="M4766" s="1000">
        <f t="shared" si="1082"/>
        <v>0</v>
      </c>
      <c r="N4766" s="1724">
        <f t="shared" si="1083"/>
        <v>0</v>
      </c>
      <c r="O4766" s="1000">
        <f t="shared" si="1084"/>
        <v>0</v>
      </c>
      <c r="P4766" s="1000">
        <f t="shared" si="1085"/>
        <v>0</v>
      </c>
      <c r="Q4766" s="1000"/>
      <c r="R4766" s="1000"/>
      <c r="S4766" s="1000"/>
      <c r="T4766" s="1000"/>
      <c r="U4766" s="1000"/>
      <c r="V4766" s="1000"/>
      <c r="W4766" s="1000"/>
      <c r="X4766" s="1000"/>
      <c r="Y4766" s="1001"/>
      <c r="Z4766" s="1001" t="str">
        <f t="shared" si="1086"/>
        <v xml:space="preserve">Cap.5 Pct.1:  Dacă există măcar o valoare pe rând (Suma Col.(1 la 6) &gt; 0), atunci trebuie să existe CUI (Col.B &gt; 0), pentru toate rândurile (Rd.(2 la 300)). Și reciproc. </v>
      </c>
      <c r="AA4766" s="2205">
        <f t="shared" si="1076"/>
        <v>1</v>
      </c>
      <c r="AB4766" s="3036">
        <v>271</v>
      </c>
    </row>
    <row r="4767" spans="1:28" x14ac:dyDescent="0.25">
      <c r="A4767" s="1708">
        <f t="shared" ca="1" si="1077"/>
        <v>0</v>
      </c>
      <c r="B4767" s="1708">
        <f t="shared" si="1078"/>
        <v>10271032</v>
      </c>
      <c r="C4767" s="994">
        <v>271</v>
      </c>
      <c r="D4767" s="1796" t="s">
        <v>447</v>
      </c>
      <c r="E4767" s="994">
        <v>32</v>
      </c>
      <c r="F4767" s="995" t="s">
        <v>3974</v>
      </c>
      <c r="G4767" s="994"/>
      <c r="H4767" s="996" t="s">
        <v>345</v>
      </c>
      <c r="I4767" s="1091" t="str">
        <f t="shared" si="1079"/>
        <v>Cap.5 Pct.1 Rd.32 col.B</v>
      </c>
      <c r="J4767" s="996"/>
      <c r="K4767" s="999" t="str">
        <f t="shared" si="1080"/>
        <v>Cap.5 Pct.1 Rd.32 Suma Col.(1 la 6)</v>
      </c>
      <c r="L4767" s="1000">
        <f t="shared" si="1081"/>
        <v>0</v>
      </c>
      <c r="M4767" s="1000">
        <f t="shared" si="1082"/>
        <v>0</v>
      </c>
      <c r="N4767" s="1724">
        <f t="shared" si="1083"/>
        <v>0</v>
      </c>
      <c r="O4767" s="1000">
        <f t="shared" si="1084"/>
        <v>0</v>
      </c>
      <c r="P4767" s="1000">
        <f t="shared" si="1085"/>
        <v>0</v>
      </c>
      <c r="Q4767" s="1000"/>
      <c r="R4767" s="1000"/>
      <c r="S4767" s="1000"/>
      <c r="T4767" s="1000"/>
      <c r="U4767" s="1000"/>
      <c r="V4767" s="1000"/>
      <c r="W4767" s="1000"/>
      <c r="X4767" s="1000"/>
      <c r="Y4767" s="1001"/>
      <c r="Z4767" s="1001" t="str">
        <f t="shared" si="1086"/>
        <v xml:space="preserve">Cap.5 Pct.1:  Dacă există măcar o valoare pe rând (Suma Col.(1 la 6) &gt; 0), atunci trebuie să existe CUI (Col.B &gt; 0), pentru toate rândurile (Rd.(2 la 300)). Și reciproc. </v>
      </c>
      <c r="AA4767" s="2205">
        <f t="shared" si="1076"/>
        <v>1</v>
      </c>
      <c r="AB4767" s="3036">
        <v>271</v>
      </c>
    </row>
    <row r="4768" spans="1:28" x14ac:dyDescent="0.25">
      <c r="A4768" s="1708">
        <f t="shared" ca="1" si="1077"/>
        <v>0</v>
      </c>
      <c r="B4768" s="1708">
        <f t="shared" si="1078"/>
        <v>10271033</v>
      </c>
      <c r="C4768" s="994">
        <v>271</v>
      </c>
      <c r="D4768" s="1796" t="s">
        <v>447</v>
      </c>
      <c r="E4768" s="994">
        <v>33</v>
      </c>
      <c r="F4768" s="995" t="s">
        <v>3974</v>
      </c>
      <c r="G4768" s="994"/>
      <c r="H4768" s="996" t="s">
        <v>345</v>
      </c>
      <c r="I4768" s="1091" t="str">
        <f t="shared" si="1079"/>
        <v>Cap.5 Pct.1 Rd.33 col.B</v>
      </c>
      <c r="J4768" s="996"/>
      <c r="K4768" s="999" t="str">
        <f t="shared" si="1080"/>
        <v>Cap.5 Pct.1 Rd.33 Suma Col.(1 la 6)</v>
      </c>
      <c r="L4768" s="1000">
        <f t="shared" si="1081"/>
        <v>0</v>
      </c>
      <c r="M4768" s="1000">
        <f t="shared" si="1082"/>
        <v>0</v>
      </c>
      <c r="N4768" s="1724">
        <f t="shared" si="1083"/>
        <v>0</v>
      </c>
      <c r="O4768" s="1000">
        <f t="shared" si="1084"/>
        <v>0</v>
      </c>
      <c r="P4768" s="1000">
        <f t="shared" si="1085"/>
        <v>0</v>
      </c>
      <c r="Q4768" s="1000"/>
      <c r="R4768" s="1000"/>
      <c r="S4768" s="1000"/>
      <c r="T4768" s="1000"/>
      <c r="U4768" s="1000"/>
      <c r="V4768" s="1000"/>
      <c r="W4768" s="1000"/>
      <c r="X4768" s="1000"/>
      <c r="Y4768" s="1001"/>
      <c r="Z4768" s="1001" t="str">
        <f t="shared" si="1086"/>
        <v xml:space="preserve">Cap.5 Pct.1:  Dacă există măcar o valoare pe rând (Suma Col.(1 la 6) &gt; 0), atunci trebuie să existe CUI (Col.B &gt; 0), pentru toate rândurile (Rd.(2 la 300)). Și reciproc. </v>
      </c>
      <c r="AA4768" s="2205">
        <f t="shared" si="1076"/>
        <v>1</v>
      </c>
      <c r="AB4768" s="3036">
        <v>271</v>
      </c>
    </row>
    <row r="4769" spans="1:28" x14ac:dyDescent="0.25">
      <c r="A4769" s="1708">
        <f t="shared" ca="1" si="1077"/>
        <v>0</v>
      </c>
      <c r="B4769" s="1708">
        <f t="shared" si="1078"/>
        <v>10271034</v>
      </c>
      <c r="C4769" s="994">
        <v>271</v>
      </c>
      <c r="D4769" s="1796" t="s">
        <v>447</v>
      </c>
      <c r="E4769" s="994">
        <v>34</v>
      </c>
      <c r="F4769" s="995" t="s">
        <v>3974</v>
      </c>
      <c r="G4769" s="994"/>
      <c r="H4769" s="996" t="s">
        <v>345</v>
      </c>
      <c r="I4769" s="1091" t="str">
        <f t="shared" si="1079"/>
        <v>Cap.5 Pct.1 Rd.34 col.B</v>
      </c>
      <c r="J4769" s="996"/>
      <c r="K4769" s="999" t="str">
        <f t="shared" si="1080"/>
        <v>Cap.5 Pct.1 Rd.34 Suma Col.(1 la 6)</v>
      </c>
      <c r="L4769" s="1000">
        <f t="shared" si="1081"/>
        <v>0</v>
      </c>
      <c r="M4769" s="1000">
        <f t="shared" si="1082"/>
        <v>0</v>
      </c>
      <c r="N4769" s="1724">
        <f t="shared" si="1083"/>
        <v>0</v>
      </c>
      <c r="O4769" s="1000">
        <f t="shared" si="1084"/>
        <v>0</v>
      </c>
      <c r="P4769" s="1000">
        <f t="shared" si="1085"/>
        <v>0</v>
      </c>
      <c r="Q4769" s="1000"/>
      <c r="R4769" s="1000"/>
      <c r="S4769" s="1000"/>
      <c r="T4769" s="1000"/>
      <c r="U4769" s="1000"/>
      <c r="V4769" s="1000"/>
      <c r="W4769" s="1000"/>
      <c r="X4769" s="1000"/>
      <c r="Y4769" s="1001"/>
      <c r="Z4769" s="1001" t="str">
        <f t="shared" si="1086"/>
        <v xml:space="preserve">Cap.5 Pct.1:  Dacă există măcar o valoare pe rând (Suma Col.(1 la 6) &gt; 0), atunci trebuie să existe CUI (Col.B &gt; 0), pentru toate rândurile (Rd.(2 la 300)). Și reciproc. </v>
      </c>
      <c r="AA4769" s="2205">
        <f t="shared" si="1076"/>
        <v>1</v>
      </c>
      <c r="AB4769" s="3036">
        <v>271</v>
      </c>
    </row>
    <row r="4770" spans="1:28" x14ac:dyDescent="0.25">
      <c r="A4770" s="1708">
        <f t="shared" ca="1" si="1077"/>
        <v>0</v>
      </c>
      <c r="B4770" s="1708">
        <f t="shared" si="1078"/>
        <v>10271035</v>
      </c>
      <c r="C4770" s="994">
        <v>271</v>
      </c>
      <c r="D4770" s="1796" t="s">
        <v>447</v>
      </c>
      <c r="E4770" s="994">
        <v>35</v>
      </c>
      <c r="F4770" s="995" t="s">
        <v>3974</v>
      </c>
      <c r="G4770" s="994"/>
      <c r="H4770" s="996" t="s">
        <v>345</v>
      </c>
      <c r="I4770" s="1091" t="str">
        <f t="shared" si="1079"/>
        <v>Cap.5 Pct.1 Rd.35 col.B</v>
      </c>
      <c r="J4770" s="996"/>
      <c r="K4770" s="999" t="str">
        <f t="shared" si="1080"/>
        <v>Cap.5 Pct.1 Rd.35 Suma Col.(1 la 6)</v>
      </c>
      <c r="L4770" s="1000">
        <f t="shared" si="1081"/>
        <v>0</v>
      </c>
      <c r="M4770" s="1000">
        <f t="shared" si="1082"/>
        <v>0</v>
      </c>
      <c r="N4770" s="1724">
        <f t="shared" si="1083"/>
        <v>0</v>
      </c>
      <c r="O4770" s="1000">
        <f t="shared" si="1084"/>
        <v>0</v>
      </c>
      <c r="P4770" s="1000">
        <f t="shared" si="1085"/>
        <v>0</v>
      </c>
      <c r="Q4770" s="1000"/>
      <c r="R4770" s="1000"/>
      <c r="S4770" s="1000"/>
      <c r="T4770" s="1000"/>
      <c r="U4770" s="1000"/>
      <c r="V4770" s="1000"/>
      <c r="W4770" s="1000"/>
      <c r="X4770" s="1000"/>
      <c r="Y4770" s="1001"/>
      <c r="Z4770" s="1001" t="str">
        <f t="shared" si="1086"/>
        <v xml:space="preserve">Cap.5 Pct.1:  Dacă există măcar o valoare pe rând (Suma Col.(1 la 6) &gt; 0), atunci trebuie să existe CUI (Col.B &gt; 0), pentru toate rândurile (Rd.(2 la 300)). Și reciproc. </v>
      </c>
      <c r="AA4770" s="2205">
        <f t="shared" si="1076"/>
        <v>1</v>
      </c>
      <c r="AB4770" s="3036">
        <v>271</v>
      </c>
    </row>
    <row r="4771" spans="1:28" x14ac:dyDescent="0.25">
      <c r="A4771" s="1708">
        <f t="shared" ca="1" si="1077"/>
        <v>0</v>
      </c>
      <c r="B4771" s="1708">
        <f t="shared" si="1078"/>
        <v>10271036</v>
      </c>
      <c r="C4771" s="994">
        <v>271</v>
      </c>
      <c r="D4771" s="1796" t="s">
        <v>447</v>
      </c>
      <c r="E4771" s="994">
        <v>36</v>
      </c>
      <c r="F4771" s="995" t="s">
        <v>3974</v>
      </c>
      <c r="G4771" s="994"/>
      <c r="H4771" s="996" t="s">
        <v>345</v>
      </c>
      <c r="I4771" s="1091" t="str">
        <f t="shared" si="1079"/>
        <v>Cap.5 Pct.1 Rd.36 col.B</v>
      </c>
      <c r="J4771" s="996"/>
      <c r="K4771" s="999" t="str">
        <f t="shared" si="1080"/>
        <v>Cap.5 Pct.1 Rd.36 Suma Col.(1 la 6)</v>
      </c>
      <c r="L4771" s="1000">
        <f t="shared" si="1081"/>
        <v>0</v>
      </c>
      <c r="M4771" s="1000">
        <f t="shared" si="1082"/>
        <v>0</v>
      </c>
      <c r="N4771" s="1724">
        <f t="shared" si="1083"/>
        <v>0</v>
      </c>
      <c r="O4771" s="1000">
        <f t="shared" si="1084"/>
        <v>0</v>
      </c>
      <c r="P4771" s="1000">
        <f t="shared" si="1085"/>
        <v>0</v>
      </c>
      <c r="Q4771" s="1000"/>
      <c r="R4771" s="1000"/>
      <c r="S4771" s="1000"/>
      <c r="T4771" s="1000"/>
      <c r="U4771" s="1000"/>
      <c r="V4771" s="1000"/>
      <c r="W4771" s="1000"/>
      <c r="X4771" s="1000"/>
      <c r="Y4771" s="1001"/>
      <c r="Z4771" s="1001" t="str">
        <f t="shared" si="1086"/>
        <v xml:space="preserve">Cap.5 Pct.1:  Dacă există măcar o valoare pe rând (Suma Col.(1 la 6) &gt; 0), atunci trebuie să existe CUI (Col.B &gt; 0), pentru toate rândurile (Rd.(2 la 300)). Și reciproc. </v>
      </c>
      <c r="AA4771" s="2205">
        <f t="shared" si="1076"/>
        <v>1</v>
      </c>
      <c r="AB4771" s="3036">
        <v>271</v>
      </c>
    </row>
    <row r="4772" spans="1:28" x14ac:dyDescent="0.25">
      <c r="A4772" s="1708">
        <f t="shared" ca="1" si="1077"/>
        <v>0</v>
      </c>
      <c r="B4772" s="1708">
        <f t="shared" si="1078"/>
        <v>10271037</v>
      </c>
      <c r="C4772" s="994">
        <v>271</v>
      </c>
      <c r="D4772" s="1796" t="s">
        <v>447</v>
      </c>
      <c r="E4772" s="994">
        <v>37</v>
      </c>
      <c r="F4772" s="995" t="s">
        <v>3974</v>
      </c>
      <c r="G4772" s="994"/>
      <c r="H4772" s="996" t="s">
        <v>345</v>
      </c>
      <c r="I4772" s="1091" t="str">
        <f t="shared" si="1079"/>
        <v>Cap.5 Pct.1 Rd.37 col.B</v>
      </c>
      <c r="J4772" s="996"/>
      <c r="K4772" s="999" t="str">
        <f t="shared" si="1080"/>
        <v>Cap.5 Pct.1 Rd.37 Suma Col.(1 la 6)</v>
      </c>
      <c r="L4772" s="1000">
        <f t="shared" si="1081"/>
        <v>0</v>
      </c>
      <c r="M4772" s="1000">
        <f t="shared" si="1082"/>
        <v>0</v>
      </c>
      <c r="N4772" s="1724">
        <f t="shared" si="1083"/>
        <v>0</v>
      </c>
      <c r="O4772" s="1000">
        <f t="shared" si="1084"/>
        <v>0</v>
      </c>
      <c r="P4772" s="1000">
        <f t="shared" si="1085"/>
        <v>0</v>
      </c>
      <c r="Q4772" s="1000"/>
      <c r="R4772" s="1000"/>
      <c r="S4772" s="1000"/>
      <c r="T4772" s="1000"/>
      <c r="U4772" s="1000"/>
      <c r="V4772" s="1000"/>
      <c r="W4772" s="1000"/>
      <c r="X4772" s="1000"/>
      <c r="Y4772" s="1001"/>
      <c r="Z4772" s="1001" t="str">
        <f t="shared" si="1086"/>
        <v xml:space="preserve">Cap.5 Pct.1:  Dacă există măcar o valoare pe rând (Suma Col.(1 la 6) &gt; 0), atunci trebuie să existe CUI (Col.B &gt; 0), pentru toate rândurile (Rd.(2 la 300)). Și reciproc. </v>
      </c>
      <c r="AA4772" s="2205">
        <f t="shared" si="1076"/>
        <v>1</v>
      </c>
      <c r="AB4772" s="3036">
        <v>271</v>
      </c>
    </row>
    <row r="4773" spans="1:28" x14ac:dyDescent="0.25">
      <c r="A4773" s="1708">
        <f t="shared" ca="1" si="1077"/>
        <v>0</v>
      </c>
      <c r="B4773" s="1708">
        <f t="shared" si="1078"/>
        <v>10271038</v>
      </c>
      <c r="C4773" s="994">
        <v>271</v>
      </c>
      <c r="D4773" s="1796" t="s">
        <v>447</v>
      </c>
      <c r="E4773" s="994">
        <v>38</v>
      </c>
      <c r="F4773" s="995" t="s">
        <v>3974</v>
      </c>
      <c r="G4773" s="994"/>
      <c r="H4773" s="996" t="s">
        <v>345</v>
      </c>
      <c r="I4773" s="1091" t="str">
        <f t="shared" si="1079"/>
        <v>Cap.5 Pct.1 Rd.38 col.B</v>
      </c>
      <c r="J4773" s="996"/>
      <c r="K4773" s="999" t="str">
        <f t="shared" si="1080"/>
        <v>Cap.5 Pct.1 Rd.38 Suma Col.(1 la 6)</v>
      </c>
      <c r="L4773" s="1000">
        <f t="shared" si="1081"/>
        <v>0</v>
      </c>
      <c r="M4773" s="1000">
        <f t="shared" si="1082"/>
        <v>0</v>
      </c>
      <c r="N4773" s="1724">
        <f t="shared" si="1083"/>
        <v>0</v>
      </c>
      <c r="O4773" s="1000">
        <f t="shared" si="1084"/>
        <v>0</v>
      </c>
      <c r="P4773" s="1000">
        <f t="shared" si="1085"/>
        <v>0</v>
      </c>
      <c r="Q4773" s="1000"/>
      <c r="R4773" s="1000"/>
      <c r="S4773" s="1000"/>
      <c r="T4773" s="1000"/>
      <c r="U4773" s="1000"/>
      <c r="V4773" s="1000"/>
      <c r="W4773" s="1000"/>
      <c r="X4773" s="1000"/>
      <c r="Y4773" s="1001"/>
      <c r="Z4773" s="1001" t="str">
        <f t="shared" si="1086"/>
        <v xml:space="preserve">Cap.5 Pct.1:  Dacă există măcar o valoare pe rând (Suma Col.(1 la 6) &gt; 0), atunci trebuie să existe CUI (Col.B &gt; 0), pentru toate rândurile (Rd.(2 la 300)). Și reciproc. </v>
      </c>
      <c r="AA4773" s="2205">
        <f t="shared" si="1076"/>
        <v>1</v>
      </c>
      <c r="AB4773" s="3036">
        <v>271</v>
      </c>
    </row>
    <row r="4774" spans="1:28" x14ac:dyDescent="0.25">
      <c r="A4774" s="1708">
        <f t="shared" ca="1" si="1077"/>
        <v>0</v>
      </c>
      <c r="B4774" s="1708">
        <f t="shared" si="1078"/>
        <v>10271039</v>
      </c>
      <c r="C4774" s="994">
        <v>271</v>
      </c>
      <c r="D4774" s="1796" t="s">
        <v>447</v>
      </c>
      <c r="E4774" s="994">
        <v>39</v>
      </c>
      <c r="F4774" s="995" t="s">
        <v>3974</v>
      </c>
      <c r="G4774" s="994"/>
      <c r="H4774" s="996" t="s">
        <v>345</v>
      </c>
      <c r="I4774" s="1091" t="str">
        <f t="shared" si="1079"/>
        <v>Cap.5 Pct.1 Rd.39 col.B</v>
      </c>
      <c r="J4774" s="996"/>
      <c r="K4774" s="999" t="str">
        <f t="shared" si="1080"/>
        <v>Cap.5 Pct.1 Rd.39 Suma Col.(1 la 6)</v>
      </c>
      <c r="L4774" s="1000">
        <f t="shared" si="1081"/>
        <v>0</v>
      </c>
      <c r="M4774" s="1000">
        <f t="shared" si="1082"/>
        <v>0</v>
      </c>
      <c r="N4774" s="1724">
        <f t="shared" si="1083"/>
        <v>0</v>
      </c>
      <c r="O4774" s="1000">
        <f t="shared" si="1084"/>
        <v>0</v>
      </c>
      <c r="P4774" s="1000">
        <f t="shared" si="1085"/>
        <v>0</v>
      </c>
      <c r="Q4774" s="1000"/>
      <c r="R4774" s="1000"/>
      <c r="S4774" s="1000"/>
      <c r="T4774" s="1000"/>
      <c r="U4774" s="1000"/>
      <c r="V4774" s="1000"/>
      <c r="W4774" s="1000"/>
      <c r="X4774" s="1000"/>
      <c r="Y4774" s="1001"/>
      <c r="Z4774" s="1001" t="str">
        <f t="shared" si="1086"/>
        <v xml:space="preserve">Cap.5 Pct.1:  Dacă există măcar o valoare pe rând (Suma Col.(1 la 6) &gt; 0), atunci trebuie să existe CUI (Col.B &gt; 0), pentru toate rândurile (Rd.(2 la 300)). Și reciproc. </v>
      </c>
      <c r="AA4774" s="2205">
        <f t="shared" si="1076"/>
        <v>1</v>
      </c>
      <c r="AB4774" s="3036">
        <v>271</v>
      </c>
    </row>
    <row r="4775" spans="1:28" x14ac:dyDescent="0.25">
      <c r="A4775" s="1708">
        <f t="shared" ca="1" si="1077"/>
        <v>0</v>
      </c>
      <c r="B4775" s="1708">
        <f t="shared" si="1078"/>
        <v>10271040</v>
      </c>
      <c r="C4775" s="994">
        <v>271</v>
      </c>
      <c r="D4775" s="1796" t="s">
        <v>447</v>
      </c>
      <c r="E4775" s="994">
        <v>40</v>
      </c>
      <c r="F4775" s="995" t="s">
        <v>3974</v>
      </c>
      <c r="G4775" s="994"/>
      <c r="H4775" s="996" t="s">
        <v>345</v>
      </c>
      <c r="I4775" s="1091" t="str">
        <f t="shared" si="1079"/>
        <v>Cap.5 Pct.1 Rd.40 col.B</v>
      </c>
      <c r="J4775" s="996"/>
      <c r="K4775" s="999" t="str">
        <f t="shared" si="1080"/>
        <v>Cap.5 Pct.1 Rd.40 Suma Col.(1 la 6)</v>
      </c>
      <c r="L4775" s="1000">
        <f t="shared" si="1081"/>
        <v>0</v>
      </c>
      <c r="M4775" s="1000">
        <f t="shared" si="1082"/>
        <v>0</v>
      </c>
      <c r="N4775" s="1724">
        <f t="shared" si="1083"/>
        <v>0</v>
      </c>
      <c r="O4775" s="1000">
        <f t="shared" si="1084"/>
        <v>0</v>
      </c>
      <c r="P4775" s="1000">
        <f t="shared" si="1085"/>
        <v>0</v>
      </c>
      <c r="Q4775" s="1000"/>
      <c r="R4775" s="1000"/>
      <c r="S4775" s="1000"/>
      <c r="T4775" s="1000"/>
      <c r="U4775" s="1000"/>
      <c r="V4775" s="1000"/>
      <c r="W4775" s="1000"/>
      <c r="X4775" s="1000"/>
      <c r="Y4775" s="1001"/>
      <c r="Z4775" s="1001" t="str">
        <f t="shared" si="1086"/>
        <v xml:space="preserve">Cap.5 Pct.1:  Dacă există măcar o valoare pe rând (Suma Col.(1 la 6) &gt; 0), atunci trebuie să existe CUI (Col.B &gt; 0), pentru toate rândurile (Rd.(2 la 300)). Și reciproc. </v>
      </c>
      <c r="AA4775" s="2205">
        <f t="shared" si="1076"/>
        <v>1</v>
      </c>
      <c r="AB4775" s="3036">
        <v>271</v>
      </c>
    </row>
    <row r="4776" spans="1:28" x14ac:dyDescent="0.25">
      <c r="A4776" s="1708">
        <f t="shared" ca="1" si="1077"/>
        <v>0</v>
      </c>
      <c r="B4776" s="1708">
        <f t="shared" si="1078"/>
        <v>10271041</v>
      </c>
      <c r="C4776" s="994">
        <v>271</v>
      </c>
      <c r="D4776" s="1796" t="s">
        <v>447</v>
      </c>
      <c r="E4776" s="994">
        <v>41</v>
      </c>
      <c r="F4776" s="995" t="s">
        <v>3974</v>
      </c>
      <c r="G4776" s="994"/>
      <c r="H4776" s="996" t="s">
        <v>345</v>
      </c>
      <c r="I4776" s="1091" t="str">
        <f t="shared" si="1079"/>
        <v>Cap.5 Pct.1 Rd.41 col.B</v>
      </c>
      <c r="J4776" s="996"/>
      <c r="K4776" s="999" t="str">
        <f t="shared" si="1080"/>
        <v>Cap.5 Pct.1 Rd.41 Suma Col.(1 la 6)</v>
      </c>
      <c r="L4776" s="1000">
        <f t="shared" si="1081"/>
        <v>0</v>
      </c>
      <c r="M4776" s="1000">
        <f t="shared" si="1082"/>
        <v>0</v>
      </c>
      <c r="N4776" s="1724">
        <f t="shared" si="1083"/>
        <v>0</v>
      </c>
      <c r="O4776" s="1000">
        <f t="shared" si="1084"/>
        <v>0</v>
      </c>
      <c r="P4776" s="1000">
        <f t="shared" si="1085"/>
        <v>0</v>
      </c>
      <c r="Q4776" s="1000"/>
      <c r="R4776" s="1000"/>
      <c r="S4776" s="1000"/>
      <c r="T4776" s="1000"/>
      <c r="U4776" s="1000"/>
      <c r="V4776" s="1000"/>
      <c r="W4776" s="1000"/>
      <c r="X4776" s="1000"/>
      <c r="Y4776" s="1001"/>
      <c r="Z4776" s="1001" t="str">
        <f t="shared" si="1086"/>
        <v xml:space="preserve">Cap.5 Pct.1:  Dacă există măcar o valoare pe rând (Suma Col.(1 la 6) &gt; 0), atunci trebuie să existe CUI (Col.B &gt; 0), pentru toate rândurile (Rd.(2 la 300)). Și reciproc. </v>
      </c>
      <c r="AA4776" s="2205">
        <f t="shared" si="1076"/>
        <v>1</v>
      </c>
      <c r="AB4776" s="3036">
        <v>271</v>
      </c>
    </row>
    <row r="4777" spans="1:28" x14ac:dyDescent="0.25">
      <c r="A4777" s="1708">
        <f t="shared" ca="1" si="1077"/>
        <v>0</v>
      </c>
      <c r="B4777" s="1708">
        <f t="shared" si="1078"/>
        <v>10271042</v>
      </c>
      <c r="C4777" s="994">
        <v>271</v>
      </c>
      <c r="D4777" s="1796" t="s">
        <v>447</v>
      </c>
      <c r="E4777" s="994">
        <v>42</v>
      </c>
      <c r="F4777" s="995" t="s">
        <v>3974</v>
      </c>
      <c r="G4777" s="994"/>
      <c r="H4777" s="996" t="s">
        <v>345</v>
      </c>
      <c r="I4777" s="1091" t="str">
        <f t="shared" si="1079"/>
        <v>Cap.5 Pct.1 Rd.42 col.B</v>
      </c>
      <c r="J4777" s="996"/>
      <c r="K4777" s="999" t="str">
        <f t="shared" si="1080"/>
        <v>Cap.5 Pct.1 Rd.42 Suma Col.(1 la 6)</v>
      </c>
      <c r="L4777" s="1000">
        <f t="shared" si="1081"/>
        <v>0</v>
      </c>
      <c r="M4777" s="1000">
        <f t="shared" si="1082"/>
        <v>0</v>
      </c>
      <c r="N4777" s="1724">
        <f t="shared" si="1083"/>
        <v>0</v>
      </c>
      <c r="O4777" s="1000">
        <f t="shared" si="1084"/>
        <v>0</v>
      </c>
      <c r="P4777" s="1000">
        <f t="shared" si="1085"/>
        <v>0</v>
      </c>
      <c r="Q4777" s="1000"/>
      <c r="R4777" s="1000"/>
      <c r="S4777" s="1000"/>
      <c r="T4777" s="1000"/>
      <c r="U4777" s="1000"/>
      <c r="V4777" s="1000"/>
      <c r="W4777" s="1000"/>
      <c r="X4777" s="1000"/>
      <c r="Y4777" s="1001"/>
      <c r="Z4777" s="1001" t="str">
        <f t="shared" si="1086"/>
        <v xml:space="preserve">Cap.5 Pct.1:  Dacă există măcar o valoare pe rând (Suma Col.(1 la 6) &gt; 0), atunci trebuie să existe CUI (Col.B &gt; 0), pentru toate rândurile (Rd.(2 la 300)). Și reciproc. </v>
      </c>
      <c r="AA4777" s="2205">
        <f t="shared" si="1076"/>
        <v>1</v>
      </c>
      <c r="AB4777" s="3036">
        <v>271</v>
      </c>
    </row>
    <row r="4778" spans="1:28" x14ac:dyDescent="0.25">
      <c r="A4778" s="1708">
        <f t="shared" ca="1" si="1077"/>
        <v>0</v>
      </c>
      <c r="B4778" s="1708">
        <f t="shared" si="1078"/>
        <v>10271043</v>
      </c>
      <c r="C4778" s="994">
        <v>271</v>
      </c>
      <c r="D4778" s="1796" t="s">
        <v>447</v>
      </c>
      <c r="E4778" s="994">
        <v>43</v>
      </c>
      <c r="F4778" s="995" t="s">
        <v>3974</v>
      </c>
      <c r="G4778" s="994"/>
      <c r="H4778" s="996" t="s">
        <v>345</v>
      </c>
      <c r="I4778" s="1091" t="str">
        <f t="shared" si="1079"/>
        <v>Cap.5 Pct.1 Rd.43 col.B</v>
      </c>
      <c r="J4778" s="996"/>
      <c r="K4778" s="999" t="str">
        <f t="shared" si="1080"/>
        <v>Cap.5 Pct.1 Rd.43 Suma Col.(1 la 6)</v>
      </c>
      <c r="L4778" s="1000">
        <f t="shared" si="1081"/>
        <v>0</v>
      </c>
      <c r="M4778" s="1000">
        <f t="shared" si="1082"/>
        <v>0</v>
      </c>
      <c r="N4778" s="1724">
        <f t="shared" si="1083"/>
        <v>0</v>
      </c>
      <c r="O4778" s="1000">
        <f t="shared" si="1084"/>
        <v>0</v>
      </c>
      <c r="P4778" s="1000">
        <f t="shared" si="1085"/>
        <v>0</v>
      </c>
      <c r="Q4778" s="1000"/>
      <c r="R4778" s="1000"/>
      <c r="S4778" s="1000"/>
      <c r="T4778" s="1000"/>
      <c r="U4778" s="1000"/>
      <c r="V4778" s="1000"/>
      <c r="W4778" s="1000"/>
      <c r="X4778" s="1000"/>
      <c r="Y4778" s="1001"/>
      <c r="Z4778" s="1001" t="str">
        <f t="shared" si="1086"/>
        <v xml:space="preserve">Cap.5 Pct.1:  Dacă există măcar o valoare pe rând (Suma Col.(1 la 6) &gt; 0), atunci trebuie să existe CUI (Col.B &gt; 0), pentru toate rândurile (Rd.(2 la 300)). Și reciproc. </v>
      </c>
      <c r="AA4778" s="2205">
        <f t="shared" si="1076"/>
        <v>1</v>
      </c>
      <c r="AB4778" s="3036">
        <v>271</v>
      </c>
    </row>
    <row r="4779" spans="1:28" x14ac:dyDescent="0.25">
      <c r="A4779" s="1708">
        <f t="shared" ca="1" si="1077"/>
        <v>0</v>
      </c>
      <c r="B4779" s="1708">
        <f t="shared" si="1078"/>
        <v>10271044</v>
      </c>
      <c r="C4779" s="994">
        <v>271</v>
      </c>
      <c r="D4779" s="1796" t="s">
        <v>447</v>
      </c>
      <c r="E4779" s="994">
        <v>44</v>
      </c>
      <c r="F4779" s="995" t="s">
        <v>3974</v>
      </c>
      <c r="G4779" s="994"/>
      <c r="H4779" s="996" t="s">
        <v>345</v>
      </c>
      <c r="I4779" s="1091" t="str">
        <f t="shared" si="1079"/>
        <v>Cap.5 Pct.1 Rd.44 col.B</v>
      </c>
      <c r="J4779" s="996"/>
      <c r="K4779" s="999" t="str">
        <f t="shared" si="1080"/>
        <v>Cap.5 Pct.1 Rd.44 Suma Col.(1 la 6)</v>
      </c>
      <c r="L4779" s="1000">
        <f t="shared" si="1081"/>
        <v>0</v>
      </c>
      <c r="M4779" s="1000">
        <f t="shared" si="1082"/>
        <v>0</v>
      </c>
      <c r="N4779" s="1724">
        <f t="shared" si="1083"/>
        <v>0</v>
      </c>
      <c r="O4779" s="1000">
        <f t="shared" si="1084"/>
        <v>0</v>
      </c>
      <c r="P4779" s="1000">
        <f t="shared" si="1085"/>
        <v>0</v>
      </c>
      <c r="Q4779" s="1000"/>
      <c r="R4779" s="1000"/>
      <c r="S4779" s="1000"/>
      <c r="T4779" s="1000"/>
      <c r="U4779" s="1000"/>
      <c r="V4779" s="1000"/>
      <c r="W4779" s="1000"/>
      <c r="X4779" s="1000"/>
      <c r="Y4779" s="1001"/>
      <c r="Z4779" s="1001" t="str">
        <f t="shared" si="1086"/>
        <v xml:space="preserve">Cap.5 Pct.1:  Dacă există măcar o valoare pe rând (Suma Col.(1 la 6) &gt; 0), atunci trebuie să existe CUI (Col.B &gt; 0), pentru toate rândurile (Rd.(2 la 300)). Și reciproc. </v>
      </c>
      <c r="AA4779" s="2205">
        <f t="shared" si="1076"/>
        <v>1</v>
      </c>
      <c r="AB4779" s="3036">
        <v>271</v>
      </c>
    </row>
    <row r="4780" spans="1:28" x14ac:dyDescent="0.25">
      <c r="A4780" s="1708">
        <f t="shared" ca="1" si="1077"/>
        <v>0</v>
      </c>
      <c r="B4780" s="1708">
        <f t="shared" si="1078"/>
        <v>10271045</v>
      </c>
      <c r="C4780" s="994">
        <v>271</v>
      </c>
      <c r="D4780" s="1796" t="s">
        <v>447</v>
      </c>
      <c r="E4780" s="994">
        <v>45</v>
      </c>
      <c r="F4780" s="995" t="s">
        <v>3974</v>
      </c>
      <c r="G4780" s="994"/>
      <c r="H4780" s="996" t="s">
        <v>345</v>
      </c>
      <c r="I4780" s="1091" t="str">
        <f t="shared" si="1079"/>
        <v>Cap.5 Pct.1 Rd.45 col.B</v>
      </c>
      <c r="J4780" s="996"/>
      <c r="K4780" s="999" t="str">
        <f t="shared" si="1080"/>
        <v>Cap.5 Pct.1 Rd.45 Suma Col.(1 la 6)</v>
      </c>
      <c r="L4780" s="1000">
        <f t="shared" si="1081"/>
        <v>0</v>
      </c>
      <c r="M4780" s="1000">
        <f t="shared" si="1082"/>
        <v>0</v>
      </c>
      <c r="N4780" s="1724">
        <f t="shared" si="1083"/>
        <v>0</v>
      </c>
      <c r="O4780" s="1000">
        <f t="shared" si="1084"/>
        <v>0</v>
      </c>
      <c r="P4780" s="1000">
        <f t="shared" si="1085"/>
        <v>0</v>
      </c>
      <c r="Q4780" s="1000"/>
      <c r="R4780" s="1000"/>
      <c r="S4780" s="1000"/>
      <c r="T4780" s="1000"/>
      <c r="U4780" s="1000"/>
      <c r="V4780" s="1000"/>
      <c r="W4780" s="1000"/>
      <c r="X4780" s="1000"/>
      <c r="Y4780" s="1001"/>
      <c r="Z4780" s="1001" t="str">
        <f t="shared" si="1086"/>
        <v xml:space="preserve">Cap.5 Pct.1:  Dacă există măcar o valoare pe rând (Suma Col.(1 la 6) &gt; 0), atunci trebuie să existe CUI (Col.B &gt; 0), pentru toate rândurile (Rd.(2 la 300)). Și reciproc. </v>
      </c>
      <c r="AA4780" s="2205">
        <f t="shared" si="1076"/>
        <v>1</v>
      </c>
      <c r="AB4780" s="3036">
        <v>271</v>
      </c>
    </row>
    <row r="4781" spans="1:28" x14ac:dyDescent="0.25">
      <c r="A4781" s="1708">
        <f t="shared" ca="1" si="1077"/>
        <v>0</v>
      </c>
      <c r="B4781" s="1708">
        <f t="shared" si="1078"/>
        <v>10271046</v>
      </c>
      <c r="C4781" s="994">
        <v>271</v>
      </c>
      <c r="D4781" s="1796" t="s">
        <v>447</v>
      </c>
      <c r="E4781" s="994">
        <v>46</v>
      </c>
      <c r="F4781" s="995" t="s">
        <v>3974</v>
      </c>
      <c r="G4781" s="994"/>
      <c r="H4781" s="996" t="s">
        <v>345</v>
      </c>
      <c r="I4781" s="1091" t="str">
        <f t="shared" si="1079"/>
        <v>Cap.5 Pct.1 Rd.46 col.B</v>
      </c>
      <c r="J4781" s="996"/>
      <c r="K4781" s="999" t="str">
        <f t="shared" si="1080"/>
        <v>Cap.5 Pct.1 Rd.46 Suma Col.(1 la 6)</v>
      </c>
      <c r="L4781" s="1000">
        <f t="shared" si="1081"/>
        <v>0</v>
      </c>
      <c r="M4781" s="1000">
        <f t="shared" si="1082"/>
        <v>0</v>
      </c>
      <c r="N4781" s="1724">
        <f t="shared" si="1083"/>
        <v>0</v>
      </c>
      <c r="O4781" s="1000">
        <f t="shared" si="1084"/>
        <v>0</v>
      </c>
      <c r="P4781" s="1000">
        <f t="shared" si="1085"/>
        <v>0</v>
      </c>
      <c r="Q4781" s="1000"/>
      <c r="R4781" s="1000"/>
      <c r="S4781" s="1000"/>
      <c r="T4781" s="1000"/>
      <c r="U4781" s="1000"/>
      <c r="V4781" s="1000"/>
      <c r="W4781" s="1000"/>
      <c r="X4781" s="1000"/>
      <c r="Y4781" s="1001"/>
      <c r="Z4781" s="1001" t="str">
        <f t="shared" si="1086"/>
        <v xml:space="preserve">Cap.5 Pct.1:  Dacă există măcar o valoare pe rând (Suma Col.(1 la 6) &gt; 0), atunci trebuie să existe CUI (Col.B &gt; 0), pentru toate rândurile (Rd.(2 la 300)). Și reciproc. </v>
      </c>
      <c r="AA4781" s="2205">
        <f t="shared" si="1076"/>
        <v>1</v>
      </c>
      <c r="AB4781" s="3036">
        <v>271</v>
      </c>
    </row>
    <row r="4782" spans="1:28" x14ac:dyDescent="0.25">
      <c r="A4782" s="1708">
        <f t="shared" ca="1" si="1077"/>
        <v>0</v>
      </c>
      <c r="B4782" s="1708">
        <f t="shared" si="1078"/>
        <v>10271047</v>
      </c>
      <c r="C4782" s="994">
        <v>271</v>
      </c>
      <c r="D4782" s="1796" t="s">
        <v>447</v>
      </c>
      <c r="E4782" s="994">
        <v>47</v>
      </c>
      <c r="F4782" s="995" t="s">
        <v>3974</v>
      </c>
      <c r="G4782" s="994"/>
      <c r="H4782" s="996" t="s">
        <v>345</v>
      </c>
      <c r="I4782" s="1091" t="str">
        <f t="shared" si="1079"/>
        <v>Cap.5 Pct.1 Rd.47 col.B</v>
      </c>
      <c r="J4782" s="996"/>
      <c r="K4782" s="999" t="str">
        <f t="shared" si="1080"/>
        <v>Cap.5 Pct.1 Rd.47 Suma Col.(1 la 6)</v>
      </c>
      <c r="L4782" s="1000">
        <f t="shared" si="1081"/>
        <v>0</v>
      </c>
      <c r="M4782" s="1000">
        <f t="shared" si="1082"/>
        <v>0</v>
      </c>
      <c r="N4782" s="1724">
        <f t="shared" si="1083"/>
        <v>0</v>
      </c>
      <c r="O4782" s="1000">
        <f t="shared" si="1084"/>
        <v>0</v>
      </c>
      <c r="P4782" s="1000">
        <f t="shared" si="1085"/>
        <v>0</v>
      </c>
      <c r="Q4782" s="1000"/>
      <c r="R4782" s="1000"/>
      <c r="S4782" s="1000"/>
      <c r="T4782" s="1000"/>
      <c r="U4782" s="1000"/>
      <c r="V4782" s="1000"/>
      <c r="W4782" s="1000"/>
      <c r="X4782" s="1000"/>
      <c r="Y4782" s="1001"/>
      <c r="Z4782" s="1001" t="str">
        <f t="shared" si="1086"/>
        <v xml:space="preserve">Cap.5 Pct.1:  Dacă există măcar o valoare pe rând (Suma Col.(1 la 6) &gt; 0), atunci trebuie să existe CUI (Col.B &gt; 0), pentru toate rândurile (Rd.(2 la 300)). Și reciproc. </v>
      </c>
      <c r="AA4782" s="2205">
        <f t="shared" si="1076"/>
        <v>1</v>
      </c>
      <c r="AB4782" s="3036">
        <v>271</v>
      </c>
    </row>
    <row r="4783" spans="1:28" x14ac:dyDescent="0.25">
      <c r="A4783" s="1708">
        <f t="shared" ca="1" si="1077"/>
        <v>0</v>
      </c>
      <c r="B4783" s="1708">
        <f t="shared" si="1078"/>
        <v>10271048</v>
      </c>
      <c r="C4783" s="994">
        <v>271</v>
      </c>
      <c r="D4783" s="1796" t="s">
        <v>447</v>
      </c>
      <c r="E4783" s="994">
        <v>48</v>
      </c>
      <c r="F4783" s="995" t="s">
        <v>3974</v>
      </c>
      <c r="G4783" s="994"/>
      <c r="H4783" s="996" t="s">
        <v>345</v>
      </c>
      <c r="I4783" s="1091" t="str">
        <f t="shared" si="1079"/>
        <v>Cap.5 Pct.1 Rd.48 col.B</v>
      </c>
      <c r="J4783" s="996"/>
      <c r="K4783" s="999" t="str">
        <f t="shared" si="1080"/>
        <v>Cap.5 Pct.1 Rd.48 Suma Col.(1 la 6)</v>
      </c>
      <c r="L4783" s="1000">
        <f t="shared" si="1081"/>
        <v>0</v>
      </c>
      <c r="M4783" s="1000">
        <f t="shared" si="1082"/>
        <v>0</v>
      </c>
      <c r="N4783" s="1724">
        <f t="shared" si="1083"/>
        <v>0</v>
      </c>
      <c r="O4783" s="1000">
        <f t="shared" si="1084"/>
        <v>0</v>
      </c>
      <c r="P4783" s="1000">
        <f t="shared" si="1085"/>
        <v>0</v>
      </c>
      <c r="Q4783" s="1000"/>
      <c r="R4783" s="1000"/>
      <c r="S4783" s="1000"/>
      <c r="T4783" s="1000"/>
      <c r="U4783" s="1000"/>
      <c r="V4783" s="1000"/>
      <c r="W4783" s="1000"/>
      <c r="X4783" s="1000"/>
      <c r="Y4783" s="1001"/>
      <c r="Z4783" s="1001" t="str">
        <f t="shared" si="1086"/>
        <v xml:space="preserve">Cap.5 Pct.1:  Dacă există măcar o valoare pe rând (Suma Col.(1 la 6) &gt; 0), atunci trebuie să existe CUI (Col.B &gt; 0), pentru toate rândurile (Rd.(2 la 300)). Și reciproc. </v>
      </c>
      <c r="AA4783" s="2205">
        <f t="shared" si="1076"/>
        <v>1</v>
      </c>
      <c r="AB4783" s="3036">
        <v>271</v>
      </c>
    </row>
    <row r="4784" spans="1:28" x14ac:dyDescent="0.25">
      <c r="A4784" s="1708">
        <f t="shared" ca="1" si="1077"/>
        <v>0</v>
      </c>
      <c r="B4784" s="1708">
        <f t="shared" si="1078"/>
        <v>10271049</v>
      </c>
      <c r="C4784" s="994">
        <v>271</v>
      </c>
      <c r="D4784" s="1796" t="s">
        <v>447</v>
      </c>
      <c r="E4784" s="994">
        <v>49</v>
      </c>
      <c r="F4784" s="995" t="s">
        <v>3974</v>
      </c>
      <c r="G4784" s="994"/>
      <c r="H4784" s="996" t="s">
        <v>345</v>
      </c>
      <c r="I4784" s="1091" t="str">
        <f t="shared" si="1079"/>
        <v>Cap.5 Pct.1 Rd.49 col.B</v>
      </c>
      <c r="J4784" s="996"/>
      <c r="K4784" s="999" t="str">
        <f t="shared" si="1080"/>
        <v>Cap.5 Pct.1 Rd.49 Suma Col.(1 la 6)</v>
      </c>
      <c r="L4784" s="1000">
        <f t="shared" si="1081"/>
        <v>0</v>
      </c>
      <c r="M4784" s="1000">
        <f t="shared" si="1082"/>
        <v>0</v>
      </c>
      <c r="N4784" s="1724">
        <f t="shared" si="1083"/>
        <v>0</v>
      </c>
      <c r="O4784" s="1000">
        <f t="shared" si="1084"/>
        <v>0</v>
      </c>
      <c r="P4784" s="1000">
        <f t="shared" si="1085"/>
        <v>0</v>
      </c>
      <c r="Q4784" s="1000"/>
      <c r="R4784" s="1000"/>
      <c r="S4784" s="1000"/>
      <c r="T4784" s="1000"/>
      <c r="U4784" s="1000"/>
      <c r="V4784" s="1000"/>
      <c r="W4784" s="1000"/>
      <c r="X4784" s="1000"/>
      <c r="Y4784" s="1001"/>
      <c r="Z4784" s="1001" t="str">
        <f t="shared" si="1086"/>
        <v xml:space="preserve">Cap.5 Pct.1:  Dacă există măcar o valoare pe rând (Suma Col.(1 la 6) &gt; 0), atunci trebuie să existe CUI (Col.B &gt; 0), pentru toate rândurile (Rd.(2 la 300)). Și reciproc. </v>
      </c>
      <c r="AA4784" s="2205">
        <f t="shared" si="1076"/>
        <v>1</v>
      </c>
      <c r="AB4784" s="3036">
        <v>271</v>
      </c>
    </row>
    <row r="4785" spans="1:28" x14ac:dyDescent="0.25">
      <c r="A4785" s="1708">
        <f t="shared" ca="1" si="1077"/>
        <v>0</v>
      </c>
      <c r="B4785" s="1708">
        <f t="shared" si="1078"/>
        <v>10271050</v>
      </c>
      <c r="C4785" s="994">
        <v>271</v>
      </c>
      <c r="D4785" s="1796" t="s">
        <v>447</v>
      </c>
      <c r="E4785" s="994">
        <v>50</v>
      </c>
      <c r="F4785" s="995" t="s">
        <v>3974</v>
      </c>
      <c r="G4785" s="994"/>
      <c r="H4785" s="996" t="s">
        <v>345</v>
      </c>
      <c r="I4785" s="1091" t="str">
        <f t="shared" si="1079"/>
        <v>Cap.5 Pct.1 Rd.50 col.B</v>
      </c>
      <c r="J4785" s="996"/>
      <c r="K4785" s="999" t="str">
        <f t="shared" si="1080"/>
        <v>Cap.5 Pct.1 Rd.50 Suma Col.(1 la 6)</v>
      </c>
      <c r="L4785" s="1000">
        <f t="shared" si="1081"/>
        <v>0</v>
      </c>
      <c r="M4785" s="1000">
        <f t="shared" si="1082"/>
        <v>0</v>
      </c>
      <c r="N4785" s="1724">
        <f t="shared" si="1083"/>
        <v>0</v>
      </c>
      <c r="O4785" s="1000">
        <f t="shared" si="1084"/>
        <v>0</v>
      </c>
      <c r="P4785" s="1000">
        <f t="shared" si="1085"/>
        <v>0</v>
      </c>
      <c r="Q4785" s="1000"/>
      <c r="R4785" s="1000"/>
      <c r="S4785" s="1000"/>
      <c r="T4785" s="1000"/>
      <c r="U4785" s="1000"/>
      <c r="V4785" s="1000"/>
      <c r="W4785" s="1000"/>
      <c r="X4785" s="1000"/>
      <c r="Y4785" s="1001"/>
      <c r="Z4785" s="1001" t="str">
        <f t="shared" si="1086"/>
        <v xml:space="preserve">Cap.5 Pct.1:  Dacă există măcar o valoare pe rând (Suma Col.(1 la 6) &gt; 0), atunci trebuie să existe CUI (Col.B &gt; 0), pentru toate rândurile (Rd.(2 la 300)). Și reciproc. </v>
      </c>
      <c r="AA4785" s="2205">
        <f t="shared" si="1076"/>
        <v>1</v>
      </c>
      <c r="AB4785" s="3036">
        <v>271</v>
      </c>
    </row>
    <row r="4786" spans="1:28" x14ac:dyDescent="0.25">
      <c r="A4786" s="1708">
        <f t="shared" ca="1" si="1077"/>
        <v>0</v>
      </c>
      <c r="B4786" s="1708">
        <f t="shared" si="1078"/>
        <v>10271051</v>
      </c>
      <c r="C4786" s="994">
        <v>271</v>
      </c>
      <c r="D4786" s="1796" t="s">
        <v>447</v>
      </c>
      <c r="E4786" s="994">
        <v>51</v>
      </c>
      <c r="F4786" s="995" t="s">
        <v>3974</v>
      </c>
      <c r="G4786" s="994"/>
      <c r="H4786" s="996" t="s">
        <v>345</v>
      </c>
      <c r="I4786" s="1091" t="str">
        <f t="shared" si="1079"/>
        <v>Cap.5 Pct.1 Rd.51 col.B</v>
      </c>
      <c r="J4786" s="996"/>
      <c r="K4786" s="999" t="str">
        <f t="shared" si="1080"/>
        <v>Cap.5 Pct.1 Rd.51 Suma Col.(1 la 6)</v>
      </c>
      <c r="L4786" s="1000">
        <f t="shared" si="1081"/>
        <v>0</v>
      </c>
      <c r="M4786" s="1000">
        <f t="shared" si="1082"/>
        <v>0</v>
      </c>
      <c r="N4786" s="1724">
        <f t="shared" si="1083"/>
        <v>0</v>
      </c>
      <c r="O4786" s="1000">
        <f t="shared" si="1084"/>
        <v>0</v>
      </c>
      <c r="P4786" s="1000">
        <f t="shared" si="1085"/>
        <v>0</v>
      </c>
      <c r="Q4786" s="1000"/>
      <c r="R4786" s="1000"/>
      <c r="S4786" s="1000"/>
      <c r="T4786" s="1000"/>
      <c r="U4786" s="1000"/>
      <c r="V4786" s="1000"/>
      <c r="W4786" s="1000"/>
      <c r="X4786" s="1000"/>
      <c r="Y4786" s="1001"/>
      <c r="Z4786" s="1001" t="str">
        <f t="shared" si="1086"/>
        <v xml:space="preserve">Cap.5 Pct.1:  Dacă există măcar o valoare pe rând (Suma Col.(1 la 6) &gt; 0), atunci trebuie să existe CUI (Col.B &gt; 0), pentru toate rândurile (Rd.(2 la 300)). Și reciproc. </v>
      </c>
      <c r="AA4786" s="2205">
        <f t="shared" si="1076"/>
        <v>1</v>
      </c>
      <c r="AB4786" s="3036">
        <v>271</v>
      </c>
    </row>
    <row r="4787" spans="1:28" x14ac:dyDescent="0.25">
      <c r="A4787" s="1708">
        <f t="shared" ca="1" si="1077"/>
        <v>0</v>
      </c>
      <c r="B4787" s="1708">
        <f t="shared" si="1078"/>
        <v>10271052</v>
      </c>
      <c r="C4787" s="994">
        <v>271</v>
      </c>
      <c r="D4787" s="1796" t="s">
        <v>447</v>
      </c>
      <c r="E4787" s="994">
        <v>52</v>
      </c>
      <c r="F4787" s="995" t="s">
        <v>3974</v>
      </c>
      <c r="G4787" s="994"/>
      <c r="H4787" s="996" t="s">
        <v>345</v>
      </c>
      <c r="I4787" s="1091" t="str">
        <f t="shared" si="1079"/>
        <v>Cap.5 Pct.1 Rd.52 col.B</v>
      </c>
      <c r="J4787" s="996"/>
      <c r="K4787" s="999" t="str">
        <f t="shared" si="1080"/>
        <v>Cap.5 Pct.1 Rd.52 Suma Col.(1 la 6)</v>
      </c>
      <c r="L4787" s="1000">
        <f t="shared" si="1081"/>
        <v>0</v>
      </c>
      <c r="M4787" s="1000">
        <f t="shared" si="1082"/>
        <v>0</v>
      </c>
      <c r="N4787" s="1724">
        <f t="shared" si="1083"/>
        <v>0</v>
      </c>
      <c r="O4787" s="1000">
        <f t="shared" si="1084"/>
        <v>0</v>
      </c>
      <c r="P4787" s="1000">
        <f t="shared" si="1085"/>
        <v>0</v>
      </c>
      <c r="Q4787" s="1000"/>
      <c r="R4787" s="1000"/>
      <c r="S4787" s="1000"/>
      <c r="T4787" s="1000"/>
      <c r="U4787" s="1000"/>
      <c r="V4787" s="1000"/>
      <c r="W4787" s="1000"/>
      <c r="X4787" s="1000"/>
      <c r="Y4787" s="1001"/>
      <c r="Z4787" s="1001" t="str">
        <f t="shared" si="1086"/>
        <v xml:space="preserve">Cap.5 Pct.1:  Dacă există măcar o valoare pe rând (Suma Col.(1 la 6) &gt; 0), atunci trebuie să existe CUI (Col.B &gt; 0), pentru toate rândurile (Rd.(2 la 300)). Și reciproc. </v>
      </c>
      <c r="AA4787" s="2205">
        <f t="shared" si="1076"/>
        <v>1</v>
      </c>
      <c r="AB4787" s="3036">
        <v>271</v>
      </c>
    </row>
    <row r="4788" spans="1:28" x14ac:dyDescent="0.25">
      <c r="A4788" s="1708">
        <f t="shared" ca="1" si="1077"/>
        <v>0</v>
      </c>
      <c r="B4788" s="1708">
        <f t="shared" si="1078"/>
        <v>10271053</v>
      </c>
      <c r="C4788" s="994">
        <v>271</v>
      </c>
      <c r="D4788" s="1796" t="s">
        <v>447</v>
      </c>
      <c r="E4788" s="994">
        <v>53</v>
      </c>
      <c r="F4788" s="995" t="s">
        <v>3974</v>
      </c>
      <c r="G4788" s="994"/>
      <c r="H4788" s="996" t="s">
        <v>345</v>
      </c>
      <c r="I4788" s="1091" t="str">
        <f t="shared" si="1079"/>
        <v>Cap.5 Pct.1 Rd.53 col.B</v>
      </c>
      <c r="J4788" s="996"/>
      <c r="K4788" s="999" t="str">
        <f t="shared" si="1080"/>
        <v>Cap.5 Pct.1 Rd.53 Suma Col.(1 la 6)</v>
      </c>
      <c r="L4788" s="1000">
        <f t="shared" si="1081"/>
        <v>0</v>
      </c>
      <c r="M4788" s="1000">
        <f t="shared" si="1082"/>
        <v>0</v>
      </c>
      <c r="N4788" s="1724">
        <f t="shared" si="1083"/>
        <v>0</v>
      </c>
      <c r="O4788" s="1000">
        <f t="shared" si="1084"/>
        <v>0</v>
      </c>
      <c r="P4788" s="1000">
        <f t="shared" si="1085"/>
        <v>0</v>
      </c>
      <c r="Q4788" s="1000"/>
      <c r="R4788" s="1000"/>
      <c r="S4788" s="1000"/>
      <c r="T4788" s="1000"/>
      <c r="U4788" s="1000"/>
      <c r="V4788" s="1000"/>
      <c r="W4788" s="1000"/>
      <c r="X4788" s="1000"/>
      <c r="Y4788" s="1001"/>
      <c r="Z4788" s="1001" t="str">
        <f t="shared" si="1086"/>
        <v xml:space="preserve">Cap.5 Pct.1:  Dacă există măcar o valoare pe rând (Suma Col.(1 la 6) &gt; 0), atunci trebuie să existe CUI (Col.B &gt; 0), pentru toate rândurile (Rd.(2 la 300)). Și reciproc. </v>
      </c>
      <c r="AA4788" s="2205">
        <f t="shared" si="1076"/>
        <v>1</v>
      </c>
      <c r="AB4788" s="3036">
        <v>271</v>
      </c>
    </row>
    <row r="4789" spans="1:28" x14ac:dyDescent="0.25">
      <c r="A4789" s="1708">
        <f t="shared" ca="1" si="1077"/>
        <v>0</v>
      </c>
      <c r="B4789" s="1708">
        <f t="shared" si="1078"/>
        <v>10271054</v>
      </c>
      <c r="C4789" s="994">
        <v>271</v>
      </c>
      <c r="D4789" s="1796" t="s">
        <v>447</v>
      </c>
      <c r="E4789" s="994">
        <v>54</v>
      </c>
      <c r="F4789" s="995" t="s">
        <v>3974</v>
      </c>
      <c r="G4789" s="994"/>
      <c r="H4789" s="996" t="s">
        <v>345</v>
      </c>
      <c r="I4789" s="1091" t="str">
        <f t="shared" si="1079"/>
        <v>Cap.5 Pct.1 Rd.54 col.B</v>
      </c>
      <c r="J4789" s="996"/>
      <c r="K4789" s="999" t="str">
        <f t="shared" si="1080"/>
        <v>Cap.5 Pct.1 Rd.54 Suma Col.(1 la 6)</v>
      </c>
      <c r="L4789" s="1000">
        <f t="shared" si="1081"/>
        <v>0</v>
      </c>
      <c r="M4789" s="1000">
        <f t="shared" si="1082"/>
        <v>0</v>
      </c>
      <c r="N4789" s="1724">
        <f t="shared" si="1083"/>
        <v>0</v>
      </c>
      <c r="O4789" s="1000">
        <f t="shared" si="1084"/>
        <v>0</v>
      </c>
      <c r="P4789" s="1000">
        <f t="shared" si="1085"/>
        <v>0</v>
      </c>
      <c r="Q4789" s="1000"/>
      <c r="R4789" s="1000"/>
      <c r="S4789" s="1000"/>
      <c r="T4789" s="1000"/>
      <c r="U4789" s="1000"/>
      <c r="V4789" s="1000"/>
      <c r="W4789" s="1000"/>
      <c r="X4789" s="1000"/>
      <c r="Y4789" s="1001"/>
      <c r="Z4789" s="1001" t="str">
        <f t="shared" si="1086"/>
        <v xml:space="preserve">Cap.5 Pct.1:  Dacă există măcar o valoare pe rând (Suma Col.(1 la 6) &gt; 0), atunci trebuie să existe CUI (Col.B &gt; 0), pentru toate rândurile (Rd.(2 la 300)). Și reciproc. </v>
      </c>
      <c r="AA4789" s="2205">
        <f t="shared" si="1076"/>
        <v>1</v>
      </c>
      <c r="AB4789" s="3036">
        <v>271</v>
      </c>
    </row>
    <row r="4790" spans="1:28" x14ac:dyDescent="0.25">
      <c r="A4790" s="1708">
        <f t="shared" ca="1" si="1077"/>
        <v>0</v>
      </c>
      <c r="B4790" s="1708">
        <f t="shared" si="1078"/>
        <v>10271055</v>
      </c>
      <c r="C4790" s="994">
        <v>271</v>
      </c>
      <c r="D4790" s="1796" t="s">
        <v>447</v>
      </c>
      <c r="E4790" s="994">
        <v>55</v>
      </c>
      <c r="F4790" s="995" t="s">
        <v>3974</v>
      </c>
      <c r="G4790" s="994"/>
      <c r="H4790" s="996" t="s">
        <v>345</v>
      </c>
      <c r="I4790" s="1091" t="str">
        <f t="shared" si="1079"/>
        <v>Cap.5 Pct.1 Rd.55 col.B</v>
      </c>
      <c r="J4790" s="996"/>
      <c r="K4790" s="999" t="str">
        <f t="shared" si="1080"/>
        <v>Cap.5 Pct.1 Rd.55 Suma Col.(1 la 6)</v>
      </c>
      <c r="L4790" s="1000">
        <f t="shared" si="1081"/>
        <v>0</v>
      </c>
      <c r="M4790" s="1000">
        <f t="shared" si="1082"/>
        <v>0</v>
      </c>
      <c r="N4790" s="1724">
        <f t="shared" si="1083"/>
        <v>0</v>
      </c>
      <c r="O4790" s="1000">
        <f t="shared" si="1084"/>
        <v>0</v>
      </c>
      <c r="P4790" s="1000">
        <f t="shared" si="1085"/>
        <v>0</v>
      </c>
      <c r="Q4790" s="1000"/>
      <c r="R4790" s="1000"/>
      <c r="S4790" s="1000"/>
      <c r="T4790" s="1000"/>
      <c r="U4790" s="1000"/>
      <c r="V4790" s="1000"/>
      <c r="W4790" s="1000"/>
      <c r="X4790" s="1000"/>
      <c r="Y4790" s="1001"/>
      <c r="Z4790" s="1001" t="str">
        <f t="shared" si="1086"/>
        <v xml:space="preserve">Cap.5 Pct.1:  Dacă există măcar o valoare pe rând (Suma Col.(1 la 6) &gt; 0), atunci trebuie să existe CUI (Col.B &gt; 0), pentru toate rândurile (Rd.(2 la 300)). Și reciproc. </v>
      </c>
      <c r="AA4790" s="2205">
        <f t="shared" si="1076"/>
        <v>1</v>
      </c>
      <c r="AB4790" s="3036">
        <v>271</v>
      </c>
    </row>
    <row r="4791" spans="1:28" x14ac:dyDescent="0.25">
      <c r="A4791" s="1708">
        <f t="shared" ca="1" si="1077"/>
        <v>0</v>
      </c>
      <c r="B4791" s="1708">
        <f t="shared" si="1078"/>
        <v>10271056</v>
      </c>
      <c r="C4791" s="994">
        <v>271</v>
      </c>
      <c r="D4791" s="1796" t="s">
        <v>447</v>
      </c>
      <c r="E4791" s="994">
        <v>56</v>
      </c>
      <c r="F4791" s="995" t="s">
        <v>3974</v>
      </c>
      <c r="G4791" s="994"/>
      <c r="H4791" s="996" t="s">
        <v>345</v>
      </c>
      <c r="I4791" s="1091" t="str">
        <f t="shared" si="1079"/>
        <v>Cap.5 Pct.1 Rd.56 col.B</v>
      </c>
      <c r="J4791" s="996"/>
      <c r="K4791" s="999" t="str">
        <f t="shared" si="1080"/>
        <v>Cap.5 Pct.1 Rd.56 Suma Col.(1 la 6)</v>
      </c>
      <c r="L4791" s="1000">
        <f t="shared" si="1081"/>
        <v>0</v>
      </c>
      <c r="M4791" s="1000">
        <f t="shared" si="1082"/>
        <v>0</v>
      </c>
      <c r="N4791" s="1724">
        <f t="shared" si="1083"/>
        <v>0</v>
      </c>
      <c r="O4791" s="1000">
        <f t="shared" si="1084"/>
        <v>0</v>
      </c>
      <c r="P4791" s="1000">
        <f t="shared" si="1085"/>
        <v>0</v>
      </c>
      <c r="Q4791" s="1000"/>
      <c r="R4791" s="1000"/>
      <c r="S4791" s="1000"/>
      <c r="T4791" s="1000"/>
      <c r="U4791" s="1000"/>
      <c r="V4791" s="1000"/>
      <c r="W4791" s="1000"/>
      <c r="X4791" s="1000"/>
      <c r="Y4791" s="1001"/>
      <c r="Z4791" s="1001" t="str">
        <f t="shared" si="1086"/>
        <v xml:space="preserve">Cap.5 Pct.1:  Dacă există măcar o valoare pe rând (Suma Col.(1 la 6) &gt; 0), atunci trebuie să existe CUI (Col.B &gt; 0), pentru toate rândurile (Rd.(2 la 300)). Și reciproc. </v>
      </c>
      <c r="AA4791" s="2205">
        <f t="shared" si="1076"/>
        <v>1</v>
      </c>
      <c r="AB4791" s="3036">
        <v>271</v>
      </c>
    </row>
    <row r="4792" spans="1:28" x14ac:dyDescent="0.25">
      <c r="A4792" s="1708">
        <f t="shared" ca="1" si="1077"/>
        <v>0</v>
      </c>
      <c r="B4792" s="1708">
        <f t="shared" si="1078"/>
        <v>10271057</v>
      </c>
      <c r="C4792" s="994">
        <v>271</v>
      </c>
      <c r="D4792" s="1796" t="s">
        <v>447</v>
      </c>
      <c r="E4792" s="994">
        <v>57</v>
      </c>
      <c r="F4792" s="995" t="s">
        <v>3974</v>
      </c>
      <c r="G4792" s="994"/>
      <c r="H4792" s="996" t="s">
        <v>345</v>
      </c>
      <c r="I4792" s="1091" t="str">
        <f t="shared" si="1079"/>
        <v>Cap.5 Pct.1 Rd.57 col.B</v>
      </c>
      <c r="J4792" s="996"/>
      <c r="K4792" s="999" t="str">
        <f t="shared" si="1080"/>
        <v>Cap.5 Pct.1 Rd.57 Suma Col.(1 la 6)</v>
      </c>
      <c r="L4792" s="1000">
        <f t="shared" si="1081"/>
        <v>0</v>
      </c>
      <c r="M4792" s="1000">
        <f t="shared" si="1082"/>
        <v>0</v>
      </c>
      <c r="N4792" s="1724">
        <f t="shared" si="1083"/>
        <v>0</v>
      </c>
      <c r="O4792" s="1000">
        <f t="shared" si="1084"/>
        <v>0</v>
      </c>
      <c r="P4792" s="1000">
        <f t="shared" si="1085"/>
        <v>0</v>
      </c>
      <c r="Q4792" s="1000"/>
      <c r="R4792" s="1000"/>
      <c r="S4792" s="1000"/>
      <c r="T4792" s="1000"/>
      <c r="U4792" s="1000"/>
      <c r="V4792" s="1000"/>
      <c r="W4792" s="1000"/>
      <c r="X4792" s="1000"/>
      <c r="Y4792" s="1001"/>
      <c r="Z4792" s="1001" t="str">
        <f t="shared" si="1086"/>
        <v xml:space="preserve">Cap.5 Pct.1:  Dacă există măcar o valoare pe rând (Suma Col.(1 la 6) &gt; 0), atunci trebuie să existe CUI (Col.B &gt; 0), pentru toate rândurile (Rd.(2 la 300)). Și reciproc. </v>
      </c>
      <c r="AA4792" s="2205">
        <f t="shared" si="1076"/>
        <v>1</v>
      </c>
      <c r="AB4792" s="3036">
        <v>271</v>
      </c>
    </row>
    <row r="4793" spans="1:28" x14ac:dyDescent="0.25">
      <c r="A4793" s="1708">
        <f t="shared" ca="1" si="1077"/>
        <v>0</v>
      </c>
      <c r="B4793" s="1708">
        <f t="shared" si="1078"/>
        <v>10271058</v>
      </c>
      <c r="C4793" s="994">
        <v>271</v>
      </c>
      <c r="D4793" s="1796" t="s">
        <v>447</v>
      </c>
      <c r="E4793" s="994">
        <v>58</v>
      </c>
      <c r="F4793" s="995" t="s">
        <v>3974</v>
      </c>
      <c r="G4793" s="994"/>
      <c r="H4793" s="996" t="s">
        <v>345</v>
      </c>
      <c r="I4793" s="1091" t="str">
        <f t="shared" si="1079"/>
        <v>Cap.5 Pct.1 Rd.58 col.B</v>
      </c>
      <c r="J4793" s="996"/>
      <c r="K4793" s="999" t="str">
        <f t="shared" si="1080"/>
        <v>Cap.5 Pct.1 Rd.58 Suma Col.(1 la 6)</v>
      </c>
      <c r="L4793" s="1000">
        <f t="shared" si="1081"/>
        <v>0</v>
      </c>
      <c r="M4793" s="1000">
        <f t="shared" si="1082"/>
        <v>0</v>
      </c>
      <c r="N4793" s="1724">
        <f t="shared" si="1083"/>
        <v>0</v>
      </c>
      <c r="O4793" s="1000">
        <f t="shared" si="1084"/>
        <v>0</v>
      </c>
      <c r="P4793" s="1000">
        <f t="shared" si="1085"/>
        <v>0</v>
      </c>
      <c r="Q4793" s="1000"/>
      <c r="R4793" s="1000"/>
      <c r="S4793" s="1000"/>
      <c r="T4793" s="1000"/>
      <c r="U4793" s="1000"/>
      <c r="V4793" s="1000"/>
      <c r="W4793" s="1000"/>
      <c r="X4793" s="1000"/>
      <c r="Y4793" s="1001"/>
      <c r="Z4793" s="1001" t="str">
        <f t="shared" si="1086"/>
        <v xml:space="preserve">Cap.5 Pct.1:  Dacă există măcar o valoare pe rând (Suma Col.(1 la 6) &gt; 0), atunci trebuie să existe CUI (Col.B &gt; 0), pentru toate rândurile (Rd.(2 la 300)). Și reciproc. </v>
      </c>
      <c r="AA4793" s="2205">
        <f t="shared" si="1076"/>
        <v>1</v>
      </c>
      <c r="AB4793" s="3036">
        <v>271</v>
      </c>
    </row>
    <row r="4794" spans="1:28" x14ac:dyDescent="0.25">
      <c r="A4794" s="1708">
        <f t="shared" ca="1" si="1077"/>
        <v>0</v>
      </c>
      <c r="B4794" s="1708">
        <f t="shared" si="1078"/>
        <v>10271059</v>
      </c>
      <c r="C4794" s="994">
        <v>271</v>
      </c>
      <c r="D4794" s="1796" t="s">
        <v>447</v>
      </c>
      <c r="E4794" s="994">
        <v>59</v>
      </c>
      <c r="F4794" s="995" t="s">
        <v>3974</v>
      </c>
      <c r="G4794" s="994"/>
      <c r="H4794" s="996" t="s">
        <v>345</v>
      </c>
      <c r="I4794" s="1091" t="str">
        <f t="shared" si="1079"/>
        <v>Cap.5 Pct.1 Rd.59 col.B</v>
      </c>
      <c r="J4794" s="996"/>
      <c r="K4794" s="999" t="str">
        <f t="shared" si="1080"/>
        <v>Cap.5 Pct.1 Rd.59 Suma Col.(1 la 6)</v>
      </c>
      <c r="L4794" s="1000">
        <f t="shared" si="1081"/>
        <v>0</v>
      </c>
      <c r="M4794" s="1000">
        <f t="shared" si="1082"/>
        <v>0</v>
      </c>
      <c r="N4794" s="1724">
        <f t="shared" si="1083"/>
        <v>0</v>
      </c>
      <c r="O4794" s="1000">
        <f t="shared" si="1084"/>
        <v>0</v>
      </c>
      <c r="P4794" s="1000">
        <f t="shared" si="1085"/>
        <v>0</v>
      </c>
      <c r="Q4794" s="1000"/>
      <c r="R4794" s="1000"/>
      <c r="S4794" s="1000"/>
      <c r="T4794" s="1000"/>
      <c r="U4794" s="1000"/>
      <c r="V4794" s="1000"/>
      <c r="W4794" s="1000"/>
      <c r="X4794" s="1000"/>
      <c r="Y4794" s="1001"/>
      <c r="Z4794" s="1001" t="str">
        <f t="shared" si="1086"/>
        <v xml:space="preserve">Cap.5 Pct.1:  Dacă există măcar o valoare pe rând (Suma Col.(1 la 6) &gt; 0), atunci trebuie să existe CUI (Col.B &gt; 0), pentru toate rândurile (Rd.(2 la 300)). Și reciproc. </v>
      </c>
      <c r="AA4794" s="2205">
        <f t="shared" si="1076"/>
        <v>1</v>
      </c>
      <c r="AB4794" s="3036">
        <v>271</v>
      </c>
    </row>
    <row r="4795" spans="1:28" x14ac:dyDescent="0.25">
      <c r="A4795" s="1708">
        <f t="shared" ca="1" si="1077"/>
        <v>0</v>
      </c>
      <c r="B4795" s="1708">
        <f t="shared" si="1078"/>
        <v>10271060</v>
      </c>
      <c r="C4795" s="994">
        <v>271</v>
      </c>
      <c r="D4795" s="1796" t="s">
        <v>447</v>
      </c>
      <c r="E4795" s="994">
        <v>60</v>
      </c>
      <c r="F4795" s="995" t="s">
        <v>3974</v>
      </c>
      <c r="G4795" s="994"/>
      <c r="H4795" s="996" t="s">
        <v>345</v>
      </c>
      <c r="I4795" s="1091" t="str">
        <f t="shared" si="1079"/>
        <v>Cap.5 Pct.1 Rd.60 col.B</v>
      </c>
      <c r="J4795" s="996"/>
      <c r="K4795" s="999" t="str">
        <f t="shared" si="1080"/>
        <v>Cap.5 Pct.1 Rd.60 Suma Col.(1 la 6)</v>
      </c>
      <c r="L4795" s="1000">
        <f t="shared" si="1081"/>
        <v>0</v>
      </c>
      <c r="M4795" s="1000">
        <f t="shared" si="1082"/>
        <v>0</v>
      </c>
      <c r="N4795" s="1724">
        <f t="shared" si="1083"/>
        <v>0</v>
      </c>
      <c r="O4795" s="1000">
        <f t="shared" si="1084"/>
        <v>0</v>
      </c>
      <c r="P4795" s="1000">
        <f t="shared" si="1085"/>
        <v>0</v>
      </c>
      <c r="Q4795" s="1000"/>
      <c r="R4795" s="1000"/>
      <c r="S4795" s="1000"/>
      <c r="T4795" s="1000"/>
      <c r="U4795" s="1000"/>
      <c r="V4795" s="1000"/>
      <c r="W4795" s="1000"/>
      <c r="X4795" s="1000"/>
      <c r="Y4795" s="1001"/>
      <c r="Z4795" s="1001" t="str">
        <f t="shared" si="1086"/>
        <v xml:space="preserve">Cap.5 Pct.1:  Dacă există măcar o valoare pe rând (Suma Col.(1 la 6) &gt; 0), atunci trebuie să existe CUI (Col.B &gt; 0), pentru toate rândurile (Rd.(2 la 300)). Și reciproc. </v>
      </c>
      <c r="AA4795" s="2205">
        <f t="shared" ref="AA4795:AA4858" si="1087">COUNTIF(B:B,B4795)</f>
        <v>1</v>
      </c>
      <c r="AB4795" s="3036">
        <v>271</v>
      </c>
    </row>
    <row r="4796" spans="1:28" x14ac:dyDescent="0.25">
      <c r="A4796" s="1708">
        <f t="shared" ca="1" si="1077"/>
        <v>0</v>
      </c>
      <c r="B4796" s="1708">
        <f t="shared" si="1078"/>
        <v>10271061</v>
      </c>
      <c r="C4796" s="994">
        <v>271</v>
      </c>
      <c r="D4796" s="1796" t="s">
        <v>447</v>
      </c>
      <c r="E4796" s="994">
        <v>61</v>
      </c>
      <c r="F4796" s="995" t="s">
        <v>3974</v>
      </c>
      <c r="G4796" s="994"/>
      <c r="H4796" s="996" t="s">
        <v>345</v>
      </c>
      <c r="I4796" s="1091" t="str">
        <f t="shared" si="1079"/>
        <v>Cap.5 Pct.1 Rd.61 col.B</v>
      </c>
      <c r="J4796" s="996"/>
      <c r="K4796" s="999" t="str">
        <f t="shared" si="1080"/>
        <v>Cap.5 Pct.1 Rd.61 Suma Col.(1 la 6)</v>
      </c>
      <c r="L4796" s="1000">
        <f t="shared" si="1081"/>
        <v>0</v>
      </c>
      <c r="M4796" s="1000">
        <f t="shared" si="1082"/>
        <v>0</v>
      </c>
      <c r="N4796" s="1724">
        <f t="shared" si="1083"/>
        <v>0</v>
      </c>
      <c r="O4796" s="1000">
        <f t="shared" si="1084"/>
        <v>0</v>
      </c>
      <c r="P4796" s="1000">
        <f t="shared" si="1085"/>
        <v>0</v>
      </c>
      <c r="Q4796" s="1000"/>
      <c r="R4796" s="1000"/>
      <c r="S4796" s="1000"/>
      <c r="T4796" s="1000"/>
      <c r="U4796" s="1000"/>
      <c r="V4796" s="1000"/>
      <c r="W4796" s="1000"/>
      <c r="X4796" s="1000"/>
      <c r="Y4796" s="1001"/>
      <c r="Z4796" s="1001" t="str">
        <f t="shared" si="1086"/>
        <v xml:space="preserve">Cap.5 Pct.1:  Dacă există măcar o valoare pe rând (Suma Col.(1 la 6) &gt; 0), atunci trebuie să existe CUI (Col.B &gt; 0), pentru toate rândurile (Rd.(2 la 300)). Și reciproc. </v>
      </c>
      <c r="AA4796" s="2205">
        <f t="shared" si="1087"/>
        <v>1</v>
      </c>
      <c r="AB4796" s="3036">
        <v>271</v>
      </c>
    </row>
    <row r="4797" spans="1:28" x14ac:dyDescent="0.25">
      <c r="A4797" s="1708">
        <f t="shared" ca="1" si="1077"/>
        <v>0</v>
      </c>
      <c r="B4797" s="1708">
        <f t="shared" si="1078"/>
        <v>10271062</v>
      </c>
      <c r="C4797" s="994">
        <v>271</v>
      </c>
      <c r="D4797" s="1796" t="s">
        <v>447</v>
      </c>
      <c r="E4797" s="994">
        <v>62</v>
      </c>
      <c r="F4797" s="995" t="s">
        <v>3974</v>
      </c>
      <c r="G4797" s="994"/>
      <c r="H4797" s="996" t="s">
        <v>345</v>
      </c>
      <c r="I4797" s="1091" t="str">
        <f t="shared" si="1079"/>
        <v>Cap.5 Pct.1 Rd.62 col.B</v>
      </c>
      <c r="J4797" s="996"/>
      <c r="K4797" s="999" t="str">
        <f t="shared" si="1080"/>
        <v>Cap.5 Pct.1 Rd.62 Suma Col.(1 la 6)</v>
      </c>
      <c r="L4797" s="1000">
        <f t="shared" si="1081"/>
        <v>0</v>
      </c>
      <c r="M4797" s="1000">
        <f t="shared" si="1082"/>
        <v>0</v>
      </c>
      <c r="N4797" s="1724">
        <f t="shared" si="1083"/>
        <v>0</v>
      </c>
      <c r="O4797" s="1000">
        <f t="shared" si="1084"/>
        <v>0</v>
      </c>
      <c r="P4797" s="1000">
        <f t="shared" si="1085"/>
        <v>0</v>
      </c>
      <c r="Q4797" s="1000"/>
      <c r="R4797" s="1000"/>
      <c r="S4797" s="1000"/>
      <c r="T4797" s="1000"/>
      <c r="U4797" s="1000"/>
      <c r="V4797" s="1000"/>
      <c r="W4797" s="1000"/>
      <c r="X4797" s="1000"/>
      <c r="Y4797" s="1001"/>
      <c r="Z4797" s="1001" t="str">
        <f t="shared" si="1086"/>
        <v xml:space="preserve">Cap.5 Pct.1:  Dacă există măcar o valoare pe rând (Suma Col.(1 la 6) &gt; 0), atunci trebuie să existe CUI (Col.B &gt; 0), pentru toate rândurile (Rd.(2 la 300)). Și reciproc. </v>
      </c>
      <c r="AA4797" s="2205">
        <f t="shared" si="1087"/>
        <v>1</v>
      </c>
      <c r="AB4797" s="3036">
        <v>271</v>
      </c>
    </row>
    <row r="4798" spans="1:28" x14ac:dyDescent="0.25">
      <c r="A4798" s="1708">
        <f t="shared" ca="1" si="1077"/>
        <v>0</v>
      </c>
      <c r="B4798" s="1708">
        <f t="shared" si="1078"/>
        <v>10271063</v>
      </c>
      <c r="C4798" s="994">
        <v>271</v>
      </c>
      <c r="D4798" s="1796" t="s">
        <v>447</v>
      </c>
      <c r="E4798" s="994">
        <v>63</v>
      </c>
      <c r="F4798" s="995" t="s">
        <v>3974</v>
      </c>
      <c r="G4798" s="994"/>
      <c r="H4798" s="996" t="s">
        <v>345</v>
      </c>
      <c r="I4798" s="1091" t="str">
        <f t="shared" si="1079"/>
        <v>Cap.5 Pct.1 Rd.63 col.B</v>
      </c>
      <c r="J4798" s="996"/>
      <c r="K4798" s="999" t="str">
        <f t="shared" si="1080"/>
        <v>Cap.5 Pct.1 Rd.63 Suma Col.(1 la 6)</v>
      </c>
      <c r="L4798" s="1000">
        <f t="shared" si="1081"/>
        <v>0</v>
      </c>
      <c r="M4798" s="1000">
        <f t="shared" si="1082"/>
        <v>0</v>
      </c>
      <c r="N4798" s="1724">
        <f t="shared" si="1083"/>
        <v>0</v>
      </c>
      <c r="O4798" s="1000">
        <f t="shared" si="1084"/>
        <v>0</v>
      </c>
      <c r="P4798" s="1000">
        <f t="shared" si="1085"/>
        <v>0</v>
      </c>
      <c r="Q4798" s="1000"/>
      <c r="R4798" s="1000"/>
      <c r="S4798" s="1000"/>
      <c r="T4798" s="1000"/>
      <c r="U4798" s="1000"/>
      <c r="V4798" s="1000"/>
      <c r="W4798" s="1000"/>
      <c r="X4798" s="1000"/>
      <c r="Y4798" s="1001"/>
      <c r="Z4798" s="1001" t="str">
        <f t="shared" si="1086"/>
        <v xml:space="preserve">Cap.5 Pct.1:  Dacă există măcar o valoare pe rând (Suma Col.(1 la 6) &gt; 0), atunci trebuie să existe CUI (Col.B &gt; 0), pentru toate rândurile (Rd.(2 la 300)). Și reciproc. </v>
      </c>
      <c r="AA4798" s="2205">
        <f t="shared" si="1087"/>
        <v>1</v>
      </c>
      <c r="AB4798" s="3036">
        <v>271</v>
      </c>
    </row>
    <row r="4799" spans="1:28" x14ac:dyDescent="0.25">
      <c r="A4799" s="1708">
        <f t="shared" ca="1" si="1077"/>
        <v>0</v>
      </c>
      <c r="B4799" s="1708">
        <f t="shared" si="1078"/>
        <v>10271064</v>
      </c>
      <c r="C4799" s="994">
        <v>271</v>
      </c>
      <c r="D4799" s="1796" t="s">
        <v>447</v>
      </c>
      <c r="E4799" s="994">
        <v>64</v>
      </c>
      <c r="F4799" s="995" t="s">
        <v>3974</v>
      </c>
      <c r="G4799" s="994"/>
      <c r="H4799" s="996" t="s">
        <v>345</v>
      </c>
      <c r="I4799" s="1091" t="str">
        <f t="shared" si="1079"/>
        <v>Cap.5 Pct.1 Rd.64 col.B</v>
      </c>
      <c r="J4799" s="996"/>
      <c r="K4799" s="999" t="str">
        <f t="shared" si="1080"/>
        <v>Cap.5 Pct.1 Rd.64 Suma Col.(1 la 6)</v>
      </c>
      <c r="L4799" s="1000">
        <f t="shared" si="1081"/>
        <v>0</v>
      </c>
      <c r="M4799" s="1000">
        <f t="shared" si="1082"/>
        <v>0</v>
      </c>
      <c r="N4799" s="1724">
        <f t="shared" si="1083"/>
        <v>0</v>
      </c>
      <c r="O4799" s="1000">
        <f t="shared" si="1084"/>
        <v>0</v>
      </c>
      <c r="P4799" s="1000">
        <f t="shared" si="1085"/>
        <v>0</v>
      </c>
      <c r="Q4799" s="1000"/>
      <c r="R4799" s="1000"/>
      <c r="S4799" s="1000"/>
      <c r="T4799" s="1000"/>
      <c r="U4799" s="1000"/>
      <c r="V4799" s="1000"/>
      <c r="W4799" s="1000"/>
      <c r="X4799" s="1000"/>
      <c r="Y4799" s="1001"/>
      <c r="Z4799" s="1001" t="str">
        <f t="shared" si="1086"/>
        <v xml:space="preserve">Cap.5 Pct.1:  Dacă există măcar o valoare pe rând (Suma Col.(1 la 6) &gt; 0), atunci trebuie să existe CUI (Col.B &gt; 0), pentru toate rândurile (Rd.(2 la 300)). Și reciproc. </v>
      </c>
      <c r="AA4799" s="2205">
        <f t="shared" si="1087"/>
        <v>1</v>
      </c>
      <c r="AB4799" s="3036">
        <v>271</v>
      </c>
    </row>
    <row r="4800" spans="1:28" x14ac:dyDescent="0.25">
      <c r="A4800" s="1708">
        <f t="shared" ca="1" si="1077"/>
        <v>0</v>
      </c>
      <c r="B4800" s="1708">
        <f t="shared" si="1078"/>
        <v>10271065</v>
      </c>
      <c r="C4800" s="994">
        <v>271</v>
      </c>
      <c r="D4800" s="1796" t="s">
        <v>447</v>
      </c>
      <c r="E4800" s="994">
        <v>65</v>
      </c>
      <c r="F4800" s="995" t="s">
        <v>3974</v>
      </c>
      <c r="G4800" s="994"/>
      <c r="H4800" s="996" t="s">
        <v>345</v>
      </c>
      <c r="I4800" s="1091" t="str">
        <f t="shared" si="1079"/>
        <v>Cap.5 Pct.1 Rd.65 col.B</v>
      </c>
      <c r="J4800" s="996"/>
      <c r="K4800" s="999" t="str">
        <f t="shared" si="1080"/>
        <v>Cap.5 Pct.1 Rd.65 Suma Col.(1 la 6)</v>
      </c>
      <c r="L4800" s="1000">
        <f t="shared" si="1081"/>
        <v>0</v>
      </c>
      <c r="M4800" s="1000">
        <f t="shared" si="1082"/>
        <v>0</v>
      </c>
      <c r="N4800" s="1724">
        <f t="shared" si="1083"/>
        <v>0</v>
      </c>
      <c r="O4800" s="1000">
        <f t="shared" si="1084"/>
        <v>0</v>
      </c>
      <c r="P4800" s="1000">
        <f t="shared" si="1085"/>
        <v>0</v>
      </c>
      <c r="Q4800" s="1000"/>
      <c r="R4800" s="1000"/>
      <c r="S4800" s="1000"/>
      <c r="T4800" s="1000"/>
      <c r="U4800" s="1000"/>
      <c r="V4800" s="1000"/>
      <c r="W4800" s="1000"/>
      <c r="X4800" s="1000"/>
      <c r="Y4800" s="1001"/>
      <c r="Z4800" s="1001" t="str">
        <f t="shared" si="1086"/>
        <v xml:space="preserve">Cap.5 Pct.1:  Dacă există măcar o valoare pe rând (Suma Col.(1 la 6) &gt; 0), atunci trebuie să existe CUI (Col.B &gt; 0), pentru toate rândurile (Rd.(2 la 300)). Și reciproc. </v>
      </c>
      <c r="AA4800" s="2205">
        <f t="shared" si="1087"/>
        <v>1</v>
      </c>
      <c r="AB4800" s="3036">
        <v>271</v>
      </c>
    </row>
    <row r="4801" spans="1:28" x14ac:dyDescent="0.25">
      <c r="A4801" s="1708">
        <f t="shared" ca="1" si="1077"/>
        <v>0</v>
      </c>
      <c r="B4801" s="1708">
        <f t="shared" si="1078"/>
        <v>10271066</v>
      </c>
      <c r="C4801" s="994">
        <v>271</v>
      </c>
      <c r="D4801" s="1796" t="s">
        <v>447</v>
      </c>
      <c r="E4801" s="994">
        <v>66</v>
      </c>
      <c r="F4801" s="995" t="s">
        <v>3974</v>
      </c>
      <c r="G4801" s="994"/>
      <c r="H4801" s="996" t="s">
        <v>345</v>
      </c>
      <c r="I4801" s="1091" t="str">
        <f t="shared" si="1079"/>
        <v>Cap.5 Pct.1 Rd.66 col.B</v>
      </c>
      <c r="J4801" s="996"/>
      <c r="K4801" s="999" t="str">
        <f t="shared" si="1080"/>
        <v>Cap.5 Pct.1 Rd.66 Suma Col.(1 la 6)</v>
      </c>
      <c r="L4801" s="1000">
        <f t="shared" si="1081"/>
        <v>0</v>
      </c>
      <c r="M4801" s="1000">
        <f t="shared" si="1082"/>
        <v>0</v>
      </c>
      <c r="N4801" s="1724">
        <f t="shared" si="1083"/>
        <v>0</v>
      </c>
      <c r="O4801" s="1000">
        <f t="shared" si="1084"/>
        <v>0</v>
      </c>
      <c r="P4801" s="1000">
        <f t="shared" si="1085"/>
        <v>0</v>
      </c>
      <c r="Q4801" s="1000"/>
      <c r="R4801" s="1000"/>
      <c r="S4801" s="1000"/>
      <c r="T4801" s="1000"/>
      <c r="U4801" s="1000"/>
      <c r="V4801" s="1000"/>
      <c r="W4801" s="1000"/>
      <c r="X4801" s="1000"/>
      <c r="Y4801" s="1001"/>
      <c r="Z4801" s="1001" t="str">
        <f t="shared" si="1086"/>
        <v xml:space="preserve">Cap.5 Pct.1:  Dacă există măcar o valoare pe rând (Suma Col.(1 la 6) &gt; 0), atunci trebuie să existe CUI (Col.B &gt; 0), pentru toate rândurile (Rd.(2 la 300)). Și reciproc. </v>
      </c>
      <c r="AA4801" s="2205">
        <f t="shared" si="1087"/>
        <v>1</v>
      </c>
      <c r="AB4801" s="3036">
        <v>271</v>
      </c>
    </row>
    <row r="4802" spans="1:28" x14ac:dyDescent="0.25">
      <c r="A4802" s="1708">
        <f t="shared" ca="1" si="1077"/>
        <v>0</v>
      </c>
      <c r="B4802" s="1708">
        <f t="shared" si="1078"/>
        <v>10271067</v>
      </c>
      <c r="C4802" s="994">
        <v>271</v>
      </c>
      <c r="D4802" s="1796" t="s">
        <v>447</v>
      </c>
      <c r="E4802" s="994">
        <v>67</v>
      </c>
      <c r="F4802" s="995" t="s">
        <v>3974</v>
      </c>
      <c r="G4802" s="994"/>
      <c r="H4802" s="996" t="s">
        <v>345</v>
      </c>
      <c r="I4802" s="1091" t="str">
        <f t="shared" ref="I4802:I4865" si="1088">"Cap.5 Pct.1 Rd."&amp;E4802&amp;" col.B"</f>
        <v>Cap.5 Pct.1 Rd.67 col.B</v>
      </c>
      <c r="J4802" s="996"/>
      <c r="K4802" s="999" t="str">
        <f t="shared" ref="K4802:K4865" si="1089">"Cap.5 Pct.1 Rd."&amp;E4802&amp;" Suma Col.(1 la 6)"</f>
        <v>Cap.5 Pct.1 Rd.67 Suma Col.(1 la 6)</v>
      </c>
      <c r="L4802" s="1000">
        <f t="shared" ref="L4802:L4865" si="1090">O4802</f>
        <v>0</v>
      </c>
      <c r="M4802" s="1000">
        <f t="shared" ref="M4802:M4865" si="1091">P4802</f>
        <v>0</v>
      </c>
      <c r="N4802" s="1724">
        <f t="shared" ref="N4802:N4865" si="1092">IF(OR(AND(L4802=0,M4802=0),AND(L4802&gt;0,M4802&gt;0)),0,1)</f>
        <v>0</v>
      </c>
      <c r="O4802" s="1000">
        <f t="shared" ref="O4802:O4865" si="1093">AZ768</f>
        <v>0</v>
      </c>
      <c r="P4802" s="1000">
        <f t="shared" ref="P4802:P4865" si="1094">SUM(BI768:BN768)</f>
        <v>0</v>
      </c>
      <c r="Q4802" s="1000"/>
      <c r="R4802" s="1000"/>
      <c r="S4802" s="1000"/>
      <c r="T4802" s="1000"/>
      <c r="U4802" s="1000"/>
      <c r="V4802" s="1000"/>
      <c r="W4802" s="1000"/>
      <c r="X4802" s="1000"/>
      <c r="Y4802" s="1001"/>
      <c r="Z4802" s="1001" t="str">
        <f t="shared" si="1086"/>
        <v xml:space="preserve">Cap.5 Pct.1:  Dacă există măcar o valoare pe rând (Suma Col.(1 la 6) &gt; 0), atunci trebuie să existe CUI (Col.B &gt; 0), pentru toate rândurile (Rd.(2 la 300)). Și reciproc. </v>
      </c>
      <c r="AA4802" s="2205">
        <f t="shared" si="1087"/>
        <v>1</v>
      </c>
      <c r="AB4802" s="3036">
        <v>271</v>
      </c>
    </row>
    <row r="4803" spans="1:28" x14ac:dyDescent="0.25">
      <c r="A4803" s="1708">
        <f t="shared" ca="1" si="1077"/>
        <v>0</v>
      </c>
      <c r="B4803" s="1708">
        <f t="shared" si="1078"/>
        <v>10271068</v>
      </c>
      <c r="C4803" s="994">
        <v>271</v>
      </c>
      <c r="D4803" s="1796" t="s">
        <v>447</v>
      </c>
      <c r="E4803" s="994">
        <v>68</v>
      </c>
      <c r="F4803" s="995" t="s">
        <v>3974</v>
      </c>
      <c r="G4803" s="994"/>
      <c r="H4803" s="996" t="s">
        <v>345</v>
      </c>
      <c r="I4803" s="1091" t="str">
        <f t="shared" si="1088"/>
        <v>Cap.5 Pct.1 Rd.68 col.B</v>
      </c>
      <c r="J4803" s="996"/>
      <c r="K4803" s="999" t="str">
        <f t="shared" si="1089"/>
        <v>Cap.5 Pct.1 Rd.68 Suma Col.(1 la 6)</v>
      </c>
      <c r="L4803" s="1000">
        <f t="shared" si="1090"/>
        <v>0</v>
      </c>
      <c r="M4803" s="1000">
        <f t="shared" si="1091"/>
        <v>0</v>
      </c>
      <c r="N4803" s="1724">
        <f t="shared" si="1092"/>
        <v>0</v>
      </c>
      <c r="O4803" s="1000">
        <f t="shared" si="1093"/>
        <v>0</v>
      </c>
      <c r="P4803" s="1000">
        <f t="shared" si="1094"/>
        <v>0</v>
      </c>
      <c r="Q4803" s="1000"/>
      <c r="R4803" s="1000"/>
      <c r="S4803" s="1000"/>
      <c r="T4803" s="1000"/>
      <c r="U4803" s="1000"/>
      <c r="V4803" s="1000"/>
      <c r="W4803" s="1000"/>
      <c r="X4803" s="1000"/>
      <c r="Y4803" s="1001"/>
      <c r="Z4803" s="1001" t="str">
        <f t="shared" ref="Z4803:Z4866" si="1095">Z4802</f>
        <v xml:space="preserve">Cap.5 Pct.1:  Dacă există măcar o valoare pe rând (Suma Col.(1 la 6) &gt; 0), atunci trebuie să existe CUI (Col.B &gt; 0), pentru toate rândurile (Rd.(2 la 300)). Și reciproc. </v>
      </c>
      <c r="AA4803" s="2205">
        <f t="shared" si="1087"/>
        <v>1</v>
      </c>
      <c r="AB4803" s="3036">
        <v>271</v>
      </c>
    </row>
    <row r="4804" spans="1:28" x14ac:dyDescent="0.25">
      <c r="A4804" s="1708">
        <f t="shared" ca="1" si="1077"/>
        <v>0</v>
      </c>
      <c r="B4804" s="1708">
        <f t="shared" si="1078"/>
        <v>10271069</v>
      </c>
      <c r="C4804" s="994">
        <v>271</v>
      </c>
      <c r="D4804" s="1796" t="s">
        <v>447</v>
      </c>
      <c r="E4804" s="994">
        <v>69</v>
      </c>
      <c r="F4804" s="995" t="s">
        <v>3974</v>
      </c>
      <c r="G4804" s="994"/>
      <c r="H4804" s="996" t="s">
        <v>345</v>
      </c>
      <c r="I4804" s="1091" t="str">
        <f t="shared" si="1088"/>
        <v>Cap.5 Pct.1 Rd.69 col.B</v>
      </c>
      <c r="J4804" s="996"/>
      <c r="K4804" s="999" t="str">
        <f t="shared" si="1089"/>
        <v>Cap.5 Pct.1 Rd.69 Suma Col.(1 la 6)</v>
      </c>
      <c r="L4804" s="1000">
        <f t="shared" si="1090"/>
        <v>0</v>
      </c>
      <c r="M4804" s="1000">
        <f t="shared" si="1091"/>
        <v>0</v>
      </c>
      <c r="N4804" s="1724">
        <f t="shared" si="1092"/>
        <v>0</v>
      </c>
      <c r="O4804" s="1000">
        <f t="shared" si="1093"/>
        <v>0</v>
      </c>
      <c r="P4804" s="1000">
        <f t="shared" si="1094"/>
        <v>0</v>
      </c>
      <c r="Q4804" s="1000"/>
      <c r="R4804" s="1000"/>
      <c r="S4804" s="1000"/>
      <c r="T4804" s="1000"/>
      <c r="U4804" s="1000"/>
      <c r="V4804" s="1000"/>
      <c r="W4804" s="1000"/>
      <c r="X4804" s="1000"/>
      <c r="Y4804" s="1001"/>
      <c r="Z4804" s="1001" t="str">
        <f t="shared" si="1095"/>
        <v xml:space="preserve">Cap.5 Pct.1:  Dacă există măcar o valoare pe rând (Suma Col.(1 la 6) &gt; 0), atunci trebuie să existe CUI (Col.B &gt; 0), pentru toate rândurile (Rd.(2 la 300)). Și reciproc. </v>
      </c>
      <c r="AA4804" s="2205">
        <f t="shared" si="1087"/>
        <v>1</v>
      </c>
      <c r="AB4804" s="3036">
        <v>271</v>
      </c>
    </row>
    <row r="4805" spans="1:28" x14ac:dyDescent="0.25">
      <c r="A4805" s="1708">
        <f t="shared" ca="1" si="1077"/>
        <v>0</v>
      </c>
      <c r="B4805" s="1708">
        <f t="shared" si="1078"/>
        <v>10271070</v>
      </c>
      <c r="C4805" s="994">
        <v>271</v>
      </c>
      <c r="D4805" s="1796" t="s">
        <v>447</v>
      </c>
      <c r="E4805" s="994">
        <v>70</v>
      </c>
      <c r="F4805" s="995" t="s">
        <v>3974</v>
      </c>
      <c r="G4805" s="994"/>
      <c r="H4805" s="996" t="s">
        <v>345</v>
      </c>
      <c r="I4805" s="1091" t="str">
        <f t="shared" si="1088"/>
        <v>Cap.5 Pct.1 Rd.70 col.B</v>
      </c>
      <c r="J4805" s="996"/>
      <c r="K4805" s="999" t="str">
        <f t="shared" si="1089"/>
        <v>Cap.5 Pct.1 Rd.70 Suma Col.(1 la 6)</v>
      </c>
      <c r="L4805" s="1000">
        <f t="shared" si="1090"/>
        <v>0</v>
      </c>
      <c r="M4805" s="1000">
        <f t="shared" si="1091"/>
        <v>0</v>
      </c>
      <c r="N4805" s="1724">
        <f t="shared" si="1092"/>
        <v>0</v>
      </c>
      <c r="O4805" s="1000">
        <f t="shared" si="1093"/>
        <v>0</v>
      </c>
      <c r="P4805" s="1000">
        <f t="shared" si="1094"/>
        <v>0</v>
      </c>
      <c r="Q4805" s="1000"/>
      <c r="R4805" s="1000"/>
      <c r="S4805" s="1000"/>
      <c r="T4805" s="1000"/>
      <c r="U4805" s="1000"/>
      <c r="V4805" s="1000"/>
      <c r="W4805" s="1000"/>
      <c r="X4805" s="1000"/>
      <c r="Y4805" s="1001"/>
      <c r="Z4805" s="1001" t="str">
        <f t="shared" si="1095"/>
        <v xml:space="preserve">Cap.5 Pct.1:  Dacă există măcar o valoare pe rând (Suma Col.(1 la 6) &gt; 0), atunci trebuie să existe CUI (Col.B &gt; 0), pentru toate rândurile (Rd.(2 la 300)). Și reciproc. </v>
      </c>
      <c r="AA4805" s="2205">
        <f t="shared" si="1087"/>
        <v>1</v>
      </c>
      <c r="AB4805" s="3036">
        <v>271</v>
      </c>
    </row>
    <row r="4806" spans="1:28" x14ac:dyDescent="0.25">
      <c r="A4806" s="1708">
        <f t="shared" ca="1" si="1077"/>
        <v>0</v>
      </c>
      <c r="B4806" s="1708">
        <f t="shared" si="1078"/>
        <v>10271071</v>
      </c>
      <c r="C4806" s="994">
        <v>271</v>
      </c>
      <c r="D4806" s="1796" t="s">
        <v>447</v>
      </c>
      <c r="E4806" s="994">
        <v>71</v>
      </c>
      <c r="F4806" s="995" t="s">
        <v>3974</v>
      </c>
      <c r="G4806" s="994"/>
      <c r="H4806" s="996" t="s">
        <v>345</v>
      </c>
      <c r="I4806" s="1091" t="str">
        <f t="shared" si="1088"/>
        <v>Cap.5 Pct.1 Rd.71 col.B</v>
      </c>
      <c r="J4806" s="996"/>
      <c r="K4806" s="999" t="str">
        <f t="shared" si="1089"/>
        <v>Cap.5 Pct.1 Rd.71 Suma Col.(1 la 6)</v>
      </c>
      <c r="L4806" s="1000">
        <f t="shared" si="1090"/>
        <v>0</v>
      </c>
      <c r="M4806" s="1000">
        <f t="shared" si="1091"/>
        <v>0</v>
      </c>
      <c r="N4806" s="1724">
        <f t="shared" si="1092"/>
        <v>0</v>
      </c>
      <c r="O4806" s="1000">
        <f t="shared" si="1093"/>
        <v>0</v>
      </c>
      <c r="P4806" s="1000">
        <f t="shared" si="1094"/>
        <v>0</v>
      </c>
      <c r="Q4806" s="1000"/>
      <c r="R4806" s="1000"/>
      <c r="S4806" s="1000"/>
      <c r="T4806" s="1000"/>
      <c r="U4806" s="1000"/>
      <c r="V4806" s="1000"/>
      <c r="W4806" s="1000"/>
      <c r="X4806" s="1000"/>
      <c r="Y4806" s="1001"/>
      <c r="Z4806" s="1001" t="str">
        <f t="shared" si="1095"/>
        <v xml:space="preserve">Cap.5 Pct.1:  Dacă există măcar o valoare pe rând (Suma Col.(1 la 6) &gt; 0), atunci trebuie să existe CUI (Col.B &gt; 0), pentru toate rândurile (Rd.(2 la 300)). Și reciproc. </v>
      </c>
      <c r="AA4806" s="2205">
        <f t="shared" si="1087"/>
        <v>1</v>
      </c>
      <c r="AB4806" s="3036">
        <v>271</v>
      </c>
    </row>
    <row r="4807" spans="1:28" x14ac:dyDescent="0.25">
      <c r="A4807" s="1708">
        <f t="shared" ca="1" si="1077"/>
        <v>0</v>
      </c>
      <c r="B4807" s="1708">
        <f t="shared" si="1078"/>
        <v>10271072</v>
      </c>
      <c r="C4807" s="994">
        <v>271</v>
      </c>
      <c r="D4807" s="1796" t="s">
        <v>447</v>
      </c>
      <c r="E4807" s="994">
        <v>72</v>
      </c>
      <c r="F4807" s="995" t="s">
        <v>3974</v>
      </c>
      <c r="G4807" s="994"/>
      <c r="H4807" s="996" t="s">
        <v>345</v>
      </c>
      <c r="I4807" s="1091" t="str">
        <f t="shared" si="1088"/>
        <v>Cap.5 Pct.1 Rd.72 col.B</v>
      </c>
      <c r="J4807" s="996"/>
      <c r="K4807" s="999" t="str">
        <f t="shared" si="1089"/>
        <v>Cap.5 Pct.1 Rd.72 Suma Col.(1 la 6)</v>
      </c>
      <c r="L4807" s="1000">
        <f t="shared" si="1090"/>
        <v>0</v>
      </c>
      <c r="M4807" s="1000">
        <f t="shared" si="1091"/>
        <v>0</v>
      </c>
      <c r="N4807" s="1724">
        <f t="shared" si="1092"/>
        <v>0</v>
      </c>
      <c r="O4807" s="1000">
        <f t="shared" si="1093"/>
        <v>0</v>
      </c>
      <c r="P4807" s="1000">
        <f t="shared" si="1094"/>
        <v>0</v>
      </c>
      <c r="Q4807" s="1000"/>
      <c r="R4807" s="1000"/>
      <c r="S4807" s="1000"/>
      <c r="T4807" s="1000"/>
      <c r="U4807" s="1000"/>
      <c r="V4807" s="1000"/>
      <c r="W4807" s="1000"/>
      <c r="X4807" s="1000"/>
      <c r="Y4807" s="1001"/>
      <c r="Z4807" s="1001" t="str">
        <f t="shared" si="1095"/>
        <v xml:space="preserve">Cap.5 Pct.1:  Dacă există măcar o valoare pe rând (Suma Col.(1 la 6) &gt; 0), atunci trebuie să existe CUI (Col.B &gt; 0), pentru toate rândurile (Rd.(2 la 300)). Și reciproc. </v>
      </c>
      <c r="AA4807" s="2205">
        <f t="shared" si="1087"/>
        <v>1</v>
      </c>
      <c r="AB4807" s="3036">
        <v>271</v>
      </c>
    </row>
    <row r="4808" spans="1:28" x14ac:dyDescent="0.25">
      <c r="A4808" s="1708">
        <f t="shared" ca="1" si="1077"/>
        <v>0</v>
      </c>
      <c r="B4808" s="1708">
        <f t="shared" si="1078"/>
        <v>10271073</v>
      </c>
      <c r="C4808" s="994">
        <v>271</v>
      </c>
      <c r="D4808" s="1796" t="s">
        <v>447</v>
      </c>
      <c r="E4808" s="994">
        <v>73</v>
      </c>
      <c r="F4808" s="995" t="s">
        <v>3974</v>
      </c>
      <c r="G4808" s="994"/>
      <c r="H4808" s="996" t="s">
        <v>345</v>
      </c>
      <c r="I4808" s="1091" t="str">
        <f t="shared" si="1088"/>
        <v>Cap.5 Pct.1 Rd.73 col.B</v>
      </c>
      <c r="J4808" s="996"/>
      <c r="K4808" s="999" t="str">
        <f t="shared" si="1089"/>
        <v>Cap.5 Pct.1 Rd.73 Suma Col.(1 la 6)</v>
      </c>
      <c r="L4808" s="1000">
        <f t="shared" si="1090"/>
        <v>0</v>
      </c>
      <c r="M4808" s="1000">
        <f t="shared" si="1091"/>
        <v>0</v>
      </c>
      <c r="N4808" s="1724">
        <f t="shared" si="1092"/>
        <v>0</v>
      </c>
      <c r="O4808" s="1000">
        <f t="shared" si="1093"/>
        <v>0</v>
      </c>
      <c r="P4808" s="1000">
        <f t="shared" si="1094"/>
        <v>0</v>
      </c>
      <c r="Q4808" s="1000"/>
      <c r="R4808" s="1000"/>
      <c r="S4808" s="1000"/>
      <c r="T4808" s="1000"/>
      <c r="U4808" s="1000"/>
      <c r="V4808" s="1000"/>
      <c r="W4808" s="1000"/>
      <c r="X4808" s="1000"/>
      <c r="Y4808" s="1001"/>
      <c r="Z4808" s="1001" t="str">
        <f t="shared" si="1095"/>
        <v xml:space="preserve">Cap.5 Pct.1:  Dacă există măcar o valoare pe rând (Suma Col.(1 la 6) &gt; 0), atunci trebuie să existe CUI (Col.B &gt; 0), pentru toate rândurile (Rd.(2 la 300)). Și reciproc. </v>
      </c>
      <c r="AA4808" s="2205">
        <f t="shared" si="1087"/>
        <v>1</v>
      </c>
      <c r="AB4808" s="3036">
        <v>271</v>
      </c>
    </row>
    <row r="4809" spans="1:28" x14ac:dyDescent="0.25">
      <c r="A4809" s="1708">
        <f t="shared" ca="1" si="1077"/>
        <v>0</v>
      </c>
      <c r="B4809" s="1708">
        <f t="shared" si="1078"/>
        <v>10271074</v>
      </c>
      <c r="C4809" s="994">
        <v>271</v>
      </c>
      <c r="D4809" s="1796" t="s">
        <v>447</v>
      </c>
      <c r="E4809" s="994">
        <v>74</v>
      </c>
      <c r="F4809" s="995" t="s">
        <v>3974</v>
      </c>
      <c r="G4809" s="994"/>
      <c r="H4809" s="996" t="s">
        <v>345</v>
      </c>
      <c r="I4809" s="1091" t="str">
        <f t="shared" si="1088"/>
        <v>Cap.5 Pct.1 Rd.74 col.B</v>
      </c>
      <c r="J4809" s="996"/>
      <c r="K4809" s="999" t="str">
        <f t="shared" si="1089"/>
        <v>Cap.5 Pct.1 Rd.74 Suma Col.(1 la 6)</v>
      </c>
      <c r="L4809" s="1000">
        <f t="shared" si="1090"/>
        <v>0</v>
      </c>
      <c r="M4809" s="1000">
        <f t="shared" si="1091"/>
        <v>0</v>
      </c>
      <c r="N4809" s="1724">
        <f t="shared" si="1092"/>
        <v>0</v>
      </c>
      <c r="O4809" s="1000">
        <f t="shared" si="1093"/>
        <v>0</v>
      </c>
      <c r="P4809" s="1000">
        <f t="shared" si="1094"/>
        <v>0</v>
      </c>
      <c r="Q4809" s="1000"/>
      <c r="R4809" s="1000"/>
      <c r="S4809" s="1000"/>
      <c r="T4809" s="1000"/>
      <c r="U4809" s="1000"/>
      <c r="V4809" s="1000"/>
      <c r="W4809" s="1000"/>
      <c r="X4809" s="1000"/>
      <c r="Y4809" s="1001"/>
      <c r="Z4809" s="1001" t="str">
        <f t="shared" si="1095"/>
        <v xml:space="preserve">Cap.5 Pct.1:  Dacă există măcar o valoare pe rând (Suma Col.(1 la 6) &gt; 0), atunci trebuie să existe CUI (Col.B &gt; 0), pentru toate rândurile (Rd.(2 la 300)). Și reciproc. </v>
      </c>
      <c r="AA4809" s="2205">
        <f t="shared" si="1087"/>
        <v>1</v>
      </c>
      <c r="AB4809" s="3036">
        <v>271</v>
      </c>
    </row>
    <row r="4810" spans="1:28" x14ac:dyDescent="0.25">
      <c r="A4810" s="1708">
        <f t="shared" ca="1" si="1077"/>
        <v>0</v>
      </c>
      <c r="B4810" s="1708">
        <f t="shared" si="1078"/>
        <v>10271075</v>
      </c>
      <c r="C4810" s="994">
        <v>271</v>
      </c>
      <c r="D4810" s="1796" t="s">
        <v>447</v>
      </c>
      <c r="E4810" s="994">
        <v>75</v>
      </c>
      <c r="F4810" s="995" t="s">
        <v>3974</v>
      </c>
      <c r="G4810" s="994"/>
      <c r="H4810" s="996" t="s">
        <v>345</v>
      </c>
      <c r="I4810" s="1091" t="str">
        <f t="shared" si="1088"/>
        <v>Cap.5 Pct.1 Rd.75 col.B</v>
      </c>
      <c r="J4810" s="996"/>
      <c r="K4810" s="999" t="str">
        <f t="shared" si="1089"/>
        <v>Cap.5 Pct.1 Rd.75 Suma Col.(1 la 6)</v>
      </c>
      <c r="L4810" s="1000">
        <f t="shared" si="1090"/>
        <v>0</v>
      </c>
      <c r="M4810" s="1000">
        <f t="shared" si="1091"/>
        <v>0</v>
      </c>
      <c r="N4810" s="1724">
        <f t="shared" si="1092"/>
        <v>0</v>
      </c>
      <c r="O4810" s="1000">
        <f t="shared" si="1093"/>
        <v>0</v>
      </c>
      <c r="P4810" s="1000">
        <f t="shared" si="1094"/>
        <v>0</v>
      </c>
      <c r="Q4810" s="1000"/>
      <c r="R4810" s="1000"/>
      <c r="S4810" s="1000"/>
      <c r="T4810" s="1000"/>
      <c r="U4810" s="1000"/>
      <c r="V4810" s="1000"/>
      <c r="W4810" s="1000"/>
      <c r="X4810" s="1000"/>
      <c r="Y4810" s="1001"/>
      <c r="Z4810" s="1001" t="str">
        <f t="shared" si="1095"/>
        <v xml:space="preserve">Cap.5 Pct.1:  Dacă există măcar o valoare pe rând (Suma Col.(1 la 6) &gt; 0), atunci trebuie să existe CUI (Col.B &gt; 0), pentru toate rândurile (Rd.(2 la 300)). Și reciproc. </v>
      </c>
      <c r="AA4810" s="2205">
        <f t="shared" si="1087"/>
        <v>1</v>
      </c>
      <c r="AB4810" s="3036">
        <v>271</v>
      </c>
    </row>
    <row r="4811" spans="1:28" x14ac:dyDescent="0.25">
      <c r="A4811" s="1708">
        <f t="shared" ca="1" si="1077"/>
        <v>0</v>
      </c>
      <c r="B4811" s="1708">
        <f t="shared" si="1078"/>
        <v>10271076</v>
      </c>
      <c r="C4811" s="994">
        <v>271</v>
      </c>
      <c r="D4811" s="1796" t="s">
        <v>447</v>
      </c>
      <c r="E4811" s="994">
        <v>76</v>
      </c>
      <c r="F4811" s="995" t="s">
        <v>3974</v>
      </c>
      <c r="G4811" s="994"/>
      <c r="H4811" s="996" t="s">
        <v>345</v>
      </c>
      <c r="I4811" s="1091" t="str">
        <f t="shared" si="1088"/>
        <v>Cap.5 Pct.1 Rd.76 col.B</v>
      </c>
      <c r="J4811" s="996"/>
      <c r="K4811" s="999" t="str">
        <f t="shared" si="1089"/>
        <v>Cap.5 Pct.1 Rd.76 Suma Col.(1 la 6)</v>
      </c>
      <c r="L4811" s="1000">
        <f t="shared" si="1090"/>
        <v>0</v>
      </c>
      <c r="M4811" s="1000">
        <f t="shared" si="1091"/>
        <v>0</v>
      </c>
      <c r="N4811" s="1724">
        <f t="shared" si="1092"/>
        <v>0</v>
      </c>
      <c r="O4811" s="1000">
        <f t="shared" si="1093"/>
        <v>0</v>
      </c>
      <c r="P4811" s="1000">
        <f t="shared" si="1094"/>
        <v>0</v>
      </c>
      <c r="Q4811" s="1000"/>
      <c r="R4811" s="1000"/>
      <c r="S4811" s="1000"/>
      <c r="T4811" s="1000"/>
      <c r="U4811" s="1000"/>
      <c r="V4811" s="1000"/>
      <c r="W4811" s="1000"/>
      <c r="X4811" s="1000"/>
      <c r="Y4811" s="1001"/>
      <c r="Z4811" s="1001" t="str">
        <f t="shared" si="1095"/>
        <v xml:space="preserve">Cap.5 Pct.1:  Dacă există măcar o valoare pe rând (Suma Col.(1 la 6) &gt; 0), atunci trebuie să existe CUI (Col.B &gt; 0), pentru toate rândurile (Rd.(2 la 300)). Și reciproc. </v>
      </c>
      <c r="AA4811" s="2205">
        <f t="shared" si="1087"/>
        <v>1</v>
      </c>
      <c r="AB4811" s="3036">
        <v>271</v>
      </c>
    </row>
    <row r="4812" spans="1:28" x14ac:dyDescent="0.25">
      <c r="A4812" s="1708">
        <f t="shared" ca="1" si="1077"/>
        <v>0</v>
      </c>
      <c r="B4812" s="1708">
        <f t="shared" si="1078"/>
        <v>10271077</v>
      </c>
      <c r="C4812" s="994">
        <v>271</v>
      </c>
      <c r="D4812" s="1796" t="s">
        <v>447</v>
      </c>
      <c r="E4812" s="994">
        <v>77</v>
      </c>
      <c r="F4812" s="995" t="s">
        <v>3974</v>
      </c>
      <c r="G4812" s="994"/>
      <c r="H4812" s="996" t="s">
        <v>345</v>
      </c>
      <c r="I4812" s="1091" t="str">
        <f t="shared" si="1088"/>
        <v>Cap.5 Pct.1 Rd.77 col.B</v>
      </c>
      <c r="J4812" s="996"/>
      <c r="K4812" s="999" t="str">
        <f t="shared" si="1089"/>
        <v>Cap.5 Pct.1 Rd.77 Suma Col.(1 la 6)</v>
      </c>
      <c r="L4812" s="1000">
        <f t="shared" si="1090"/>
        <v>0</v>
      </c>
      <c r="M4812" s="1000">
        <f t="shared" si="1091"/>
        <v>0</v>
      </c>
      <c r="N4812" s="1724">
        <f t="shared" si="1092"/>
        <v>0</v>
      </c>
      <c r="O4812" s="1000">
        <f t="shared" si="1093"/>
        <v>0</v>
      </c>
      <c r="P4812" s="1000">
        <f t="shared" si="1094"/>
        <v>0</v>
      </c>
      <c r="Q4812" s="1000"/>
      <c r="R4812" s="1000"/>
      <c r="S4812" s="1000"/>
      <c r="T4812" s="1000"/>
      <c r="U4812" s="1000"/>
      <c r="V4812" s="1000"/>
      <c r="W4812" s="1000"/>
      <c r="X4812" s="1000"/>
      <c r="Y4812" s="1001"/>
      <c r="Z4812" s="1001" t="str">
        <f t="shared" si="1095"/>
        <v xml:space="preserve">Cap.5 Pct.1:  Dacă există măcar o valoare pe rând (Suma Col.(1 la 6) &gt; 0), atunci trebuie să existe CUI (Col.B &gt; 0), pentru toate rândurile (Rd.(2 la 300)). Și reciproc. </v>
      </c>
      <c r="AA4812" s="2205">
        <f t="shared" si="1087"/>
        <v>1</v>
      </c>
      <c r="AB4812" s="3036">
        <v>271</v>
      </c>
    </row>
    <row r="4813" spans="1:28" x14ac:dyDescent="0.25">
      <c r="A4813" s="1708">
        <f t="shared" ca="1" si="1077"/>
        <v>0</v>
      </c>
      <c r="B4813" s="1708">
        <f t="shared" si="1078"/>
        <v>10271078</v>
      </c>
      <c r="C4813" s="994">
        <v>271</v>
      </c>
      <c r="D4813" s="1796" t="s">
        <v>447</v>
      </c>
      <c r="E4813" s="994">
        <v>78</v>
      </c>
      <c r="F4813" s="995" t="s">
        <v>3974</v>
      </c>
      <c r="G4813" s="994"/>
      <c r="H4813" s="996" t="s">
        <v>345</v>
      </c>
      <c r="I4813" s="1091" t="str">
        <f t="shared" si="1088"/>
        <v>Cap.5 Pct.1 Rd.78 col.B</v>
      </c>
      <c r="J4813" s="996"/>
      <c r="K4813" s="999" t="str">
        <f t="shared" si="1089"/>
        <v>Cap.5 Pct.1 Rd.78 Suma Col.(1 la 6)</v>
      </c>
      <c r="L4813" s="1000">
        <f t="shared" si="1090"/>
        <v>0</v>
      </c>
      <c r="M4813" s="1000">
        <f t="shared" si="1091"/>
        <v>0</v>
      </c>
      <c r="N4813" s="1724">
        <f t="shared" si="1092"/>
        <v>0</v>
      </c>
      <c r="O4813" s="1000">
        <f t="shared" si="1093"/>
        <v>0</v>
      </c>
      <c r="P4813" s="1000">
        <f t="shared" si="1094"/>
        <v>0</v>
      </c>
      <c r="Q4813" s="1000"/>
      <c r="R4813" s="1000"/>
      <c r="S4813" s="1000"/>
      <c r="T4813" s="1000"/>
      <c r="U4813" s="1000"/>
      <c r="V4813" s="1000"/>
      <c r="W4813" s="1000"/>
      <c r="X4813" s="1000"/>
      <c r="Y4813" s="1001"/>
      <c r="Z4813" s="1001" t="str">
        <f t="shared" si="1095"/>
        <v xml:space="preserve">Cap.5 Pct.1:  Dacă există măcar o valoare pe rând (Suma Col.(1 la 6) &gt; 0), atunci trebuie să existe CUI (Col.B &gt; 0), pentru toate rândurile (Rd.(2 la 300)). Și reciproc. </v>
      </c>
      <c r="AA4813" s="2205">
        <f t="shared" si="1087"/>
        <v>1</v>
      </c>
      <c r="AB4813" s="3036">
        <v>271</v>
      </c>
    </row>
    <row r="4814" spans="1:28" x14ac:dyDescent="0.25">
      <c r="A4814" s="1708">
        <f t="shared" ca="1" si="1077"/>
        <v>0</v>
      </c>
      <c r="B4814" s="1708">
        <f t="shared" si="1078"/>
        <v>10271079</v>
      </c>
      <c r="C4814" s="994">
        <v>271</v>
      </c>
      <c r="D4814" s="1796" t="s">
        <v>447</v>
      </c>
      <c r="E4814" s="994">
        <v>79</v>
      </c>
      <c r="F4814" s="995" t="s">
        <v>3974</v>
      </c>
      <c r="G4814" s="994"/>
      <c r="H4814" s="996" t="s">
        <v>345</v>
      </c>
      <c r="I4814" s="1091" t="str">
        <f t="shared" si="1088"/>
        <v>Cap.5 Pct.1 Rd.79 col.B</v>
      </c>
      <c r="J4814" s="996"/>
      <c r="K4814" s="999" t="str">
        <f t="shared" si="1089"/>
        <v>Cap.5 Pct.1 Rd.79 Suma Col.(1 la 6)</v>
      </c>
      <c r="L4814" s="1000">
        <f t="shared" si="1090"/>
        <v>0</v>
      </c>
      <c r="M4814" s="1000">
        <f t="shared" si="1091"/>
        <v>0</v>
      </c>
      <c r="N4814" s="1724">
        <f t="shared" si="1092"/>
        <v>0</v>
      </c>
      <c r="O4814" s="1000">
        <f t="shared" si="1093"/>
        <v>0</v>
      </c>
      <c r="P4814" s="1000">
        <f t="shared" si="1094"/>
        <v>0</v>
      </c>
      <c r="Q4814" s="1000"/>
      <c r="R4814" s="1000"/>
      <c r="S4814" s="1000"/>
      <c r="T4814" s="1000"/>
      <c r="U4814" s="1000"/>
      <c r="V4814" s="1000"/>
      <c r="W4814" s="1000"/>
      <c r="X4814" s="1000"/>
      <c r="Y4814" s="1001"/>
      <c r="Z4814" s="1001" t="str">
        <f t="shared" si="1095"/>
        <v xml:space="preserve">Cap.5 Pct.1:  Dacă există măcar o valoare pe rând (Suma Col.(1 la 6) &gt; 0), atunci trebuie să existe CUI (Col.B &gt; 0), pentru toate rândurile (Rd.(2 la 300)). Și reciproc. </v>
      </c>
      <c r="AA4814" s="2205">
        <f t="shared" si="1087"/>
        <v>1</v>
      </c>
      <c r="AB4814" s="3036">
        <v>271</v>
      </c>
    </row>
    <row r="4815" spans="1:28" x14ac:dyDescent="0.25">
      <c r="A4815" s="1708">
        <f t="shared" ca="1" si="1077"/>
        <v>0</v>
      </c>
      <c r="B4815" s="1708">
        <f t="shared" si="1078"/>
        <v>10271080</v>
      </c>
      <c r="C4815" s="994">
        <v>271</v>
      </c>
      <c r="D4815" s="1796" t="s">
        <v>447</v>
      </c>
      <c r="E4815" s="994">
        <v>80</v>
      </c>
      <c r="F4815" s="995" t="s">
        <v>3974</v>
      </c>
      <c r="G4815" s="994"/>
      <c r="H4815" s="996" t="s">
        <v>345</v>
      </c>
      <c r="I4815" s="1091" t="str">
        <f t="shared" si="1088"/>
        <v>Cap.5 Pct.1 Rd.80 col.B</v>
      </c>
      <c r="J4815" s="996"/>
      <c r="K4815" s="999" t="str">
        <f t="shared" si="1089"/>
        <v>Cap.5 Pct.1 Rd.80 Suma Col.(1 la 6)</v>
      </c>
      <c r="L4815" s="1000">
        <f t="shared" si="1090"/>
        <v>0</v>
      </c>
      <c r="M4815" s="1000">
        <f t="shared" si="1091"/>
        <v>0</v>
      </c>
      <c r="N4815" s="1724">
        <f t="shared" si="1092"/>
        <v>0</v>
      </c>
      <c r="O4815" s="1000">
        <f t="shared" si="1093"/>
        <v>0</v>
      </c>
      <c r="P4815" s="1000">
        <f t="shared" si="1094"/>
        <v>0</v>
      </c>
      <c r="Q4815" s="1000"/>
      <c r="R4815" s="1000"/>
      <c r="S4815" s="1000"/>
      <c r="T4815" s="1000"/>
      <c r="U4815" s="1000"/>
      <c r="V4815" s="1000"/>
      <c r="W4815" s="1000"/>
      <c r="X4815" s="1000"/>
      <c r="Y4815" s="1001"/>
      <c r="Z4815" s="1001" t="str">
        <f t="shared" si="1095"/>
        <v xml:space="preserve">Cap.5 Pct.1:  Dacă există măcar o valoare pe rând (Suma Col.(1 la 6) &gt; 0), atunci trebuie să existe CUI (Col.B &gt; 0), pentru toate rândurile (Rd.(2 la 300)). Și reciproc. </v>
      </c>
      <c r="AA4815" s="2205">
        <f t="shared" si="1087"/>
        <v>1</v>
      </c>
      <c r="AB4815" s="3036">
        <v>271</v>
      </c>
    </row>
    <row r="4816" spans="1:28" x14ac:dyDescent="0.25">
      <c r="A4816" s="1708">
        <f t="shared" ca="1" si="1077"/>
        <v>0</v>
      </c>
      <c r="B4816" s="1708">
        <f t="shared" si="1078"/>
        <v>10271081</v>
      </c>
      <c r="C4816" s="994">
        <v>271</v>
      </c>
      <c r="D4816" s="1796" t="s">
        <v>447</v>
      </c>
      <c r="E4816" s="994">
        <v>81</v>
      </c>
      <c r="F4816" s="995" t="s">
        <v>3974</v>
      </c>
      <c r="G4816" s="994"/>
      <c r="H4816" s="996" t="s">
        <v>345</v>
      </c>
      <c r="I4816" s="1091" t="str">
        <f t="shared" si="1088"/>
        <v>Cap.5 Pct.1 Rd.81 col.B</v>
      </c>
      <c r="J4816" s="996"/>
      <c r="K4816" s="999" t="str">
        <f t="shared" si="1089"/>
        <v>Cap.5 Pct.1 Rd.81 Suma Col.(1 la 6)</v>
      </c>
      <c r="L4816" s="1000">
        <f t="shared" si="1090"/>
        <v>0</v>
      </c>
      <c r="M4816" s="1000">
        <f t="shared" si="1091"/>
        <v>0</v>
      </c>
      <c r="N4816" s="1724">
        <f t="shared" si="1092"/>
        <v>0</v>
      </c>
      <c r="O4816" s="1000">
        <f t="shared" si="1093"/>
        <v>0</v>
      </c>
      <c r="P4816" s="1000">
        <f t="shared" si="1094"/>
        <v>0</v>
      </c>
      <c r="Q4816" s="1000"/>
      <c r="R4816" s="1000"/>
      <c r="S4816" s="1000"/>
      <c r="T4816" s="1000"/>
      <c r="U4816" s="1000"/>
      <c r="V4816" s="1000"/>
      <c r="W4816" s="1000"/>
      <c r="X4816" s="1000"/>
      <c r="Y4816" s="1001"/>
      <c r="Z4816" s="1001" t="str">
        <f t="shared" si="1095"/>
        <v xml:space="preserve">Cap.5 Pct.1:  Dacă există măcar o valoare pe rând (Suma Col.(1 la 6) &gt; 0), atunci trebuie să existe CUI (Col.B &gt; 0), pentru toate rândurile (Rd.(2 la 300)). Și reciproc. </v>
      </c>
      <c r="AA4816" s="2205">
        <f t="shared" si="1087"/>
        <v>1</v>
      </c>
      <c r="AB4816" s="3036">
        <v>271</v>
      </c>
    </row>
    <row r="4817" spans="1:28" x14ac:dyDescent="0.25">
      <c r="A4817" s="1708">
        <f t="shared" ca="1" si="1077"/>
        <v>0</v>
      </c>
      <c r="B4817" s="1708">
        <f t="shared" si="1078"/>
        <v>10271082</v>
      </c>
      <c r="C4817" s="994">
        <v>271</v>
      </c>
      <c r="D4817" s="1796" t="s">
        <v>447</v>
      </c>
      <c r="E4817" s="994">
        <v>82</v>
      </c>
      <c r="F4817" s="995" t="s">
        <v>3974</v>
      </c>
      <c r="G4817" s="994"/>
      <c r="H4817" s="996" t="s">
        <v>345</v>
      </c>
      <c r="I4817" s="1091" t="str">
        <f t="shared" si="1088"/>
        <v>Cap.5 Pct.1 Rd.82 col.B</v>
      </c>
      <c r="J4817" s="996"/>
      <c r="K4817" s="999" t="str">
        <f t="shared" si="1089"/>
        <v>Cap.5 Pct.1 Rd.82 Suma Col.(1 la 6)</v>
      </c>
      <c r="L4817" s="1000">
        <f t="shared" si="1090"/>
        <v>0</v>
      </c>
      <c r="M4817" s="1000">
        <f t="shared" si="1091"/>
        <v>0</v>
      </c>
      <c r="N4817" s="1724">
        <f t="shared" si="1092"/>
        <v>0</v>
      </c>
      <c r="O4817" s="1000">
        <f t="shared" si="1093"/>
        <v>0</v>
      </c>
      <c r="P4817" s="1000">
        <f t="shared" si="1094"/>
        <v>0</v>
      </c>
      <c r="Q4817" s="1000"/>
      <c r="R4817" s="1000"/>
      <c r="S4817" s="1000"/>
      <c r="T4817" s="1000"/>
      <c r="U4817" s="1000"/>
      <c r="V4817" s="1000"/>
      <c r="W4817" s="1000"/>
      <c r="X4817" s="1000"/>
      <c r="Y4817" s="1001"/>
      <c r="Z4817" s="1001" t="str">
        <f t="shared" si="1095"/>
        <v xml:space="preserve">Cap.5 Pct.1:  Dacă există măcar o valoare pe rând (Suma Col.(1 la 6) &gt; 0), atunci trebuie să existe CUI (Col.B &gt; 0), pentru toate rândurile (Rd.(2 la 300)). Și reciproc. </v>
      </c>
      <c r="AA4817" s="2205">
        <f t="shared" si="1087"/>
        <v>1</v>
      </c>
      <c r="AB4817" s="3036">
        <v>271</v>
      </c>
    </row>
    <row r="4818" spans="1:28" x14ac:dyDescent="0.25">
      <c r="A4818" s="1708">
        <f t="shared" ca="1" si="1077"/>
        <v>0</v>
      </c>
      <c r="B4818" s="1708">
        <f t="shared" si="1078"/>
        <v>10271083</v>
      </c>
      <c r="C4818" s="994">
        <v>271</v>
      </c>
      <c r="D4818" s="1796" t="s">
        <v>447</v>
      </c>
      <c r="E4818" s="994">
        <v>83</v>
      </c>
      <c r="F4818" s="995" t="s">
        <v>3974</v>
      </c>
      <c r="G4818" s="994"/>
      <c r="H4818" s="996" t="s">
        <v>345</v>
      </c>
      <c r="I4818" s="1091" t="str">
        <f t="shared" si="1088"/>
        <v>Cap.5 Pct.1 Rd.83 col.B</v>
      </c>
      <c r="J4818" s="996"/>
      <c r="K4818" s="999" t="str">
        <f t="shared" si="1089"/>
        <v>Cap.5 Pct.1 Rd.83 Suma Col.(1 la 6)</v>
      </c>
      <c r="L4818" s="1000">
        <f t="shared" si="1090"/>
        <v>0</v>
      </c>
      <c r="M4818" s="1000">
        <f t="shared" si="1091"/>
        <v>0</v>
      </c>
      <c r="N4818" s="1724">
        <f t="shared" si="1092"/>
        <v>0</v>
      </c>
      <c r="O4818" s="1000">
        <f t="shared" si="1093"/>
        <v>0</v>
      </c>
      <c r="P4818" s="1000">
        <f t="shared" si="1094"/>
        <v>0</v>
      </c>
      <c r="Q4818" s="1000"/>
      <c r="R4818" s="1000"/>
      <c r="S4818" s="1000"/>
      <c r="T4818" s="1000"/>
      <c r="U4818" s="1000"/>
      <c r="V4818" s="1000"/>
      <c r="W4818" s="1000"/>
      <c r="X4818" s="1000"/>
      <c r="Y4818" s="1001"/>
      <c r="Z4818" s="1001" t="str">
        <f t="shared" si="1095"/>
        <v xml:space="preserve">Cap.5 Pct.1:  Dacă există măcar o valoare pe rând (Suma Col.(1 la 6) &gt; 0), atunci trebuie să existe CUI (Col.B &gt; 0), pentru toate rândurile (Rd.(2 la 300)). Și reciproc. </v>
      </c>
      <c r="AA4818" s="2205">
        <f t="shared" si="1087"/>
        <v>1</v>
      </c>
      <c r="AB4818" s="3036">
        <v>271</v>
      </c>
    </row>
    <row r="4819" spans="1:28" x14ac:dyDescent="0.25">
      <c r="A4819" s="1708">
        <f t="shared" ca="1" si="1077"/>
        <v>0</v>
      </c>
      <c r="B4819" s="1708">
        <f t="shared" si="1078"/>
        <v>10271084</v>
      </c>
      <c r="C4819" s="994">
        <v>271</v>
      </c>
      <c r="D4819" s="1796" t="s">
        <v>447</v>
      </c>
      <c r="E4819" s="994">
        <v>84</v>
      </c>
      <c r="F4819" s="995" t="s">
        <v>3974</v>
      </c>
      <c r="G4819" s="994"/>
      <c r="H4819" s="996" t="s">
        <v>345</v>
      </c>
      <c r="I4819" s="1091" t="str">
        <f t="shared" si="1088"/>
        <v>Cap.5 Pct.1 Rd.84 col.B</v>
      </c>
      <c r="J4819" s="996"/>
      <c r="K4819" s="999" t="str">
        <f t="shared" si="1089"/>
        <v>Cap.5 Pct.1 Rd.84 Suma Col.(1 la 6)</v>
      </c>
      <c r="L4819" s="1000">
        <f t="shared" si="1090"/>
        <v>0</v>
      </c>
      <c r="M4819" s="1000">
        <f t="shared" si="1091"/>
        <v>0</v>
      </c>
      <c r="N4819" s="1724">
        <f t="shared" si="1092"/>
        <v>0</v>
      </c>
      <c r="O4819" s="1000">
        <f t="shared" si="1093"/>
        <v>0</v>
      </c>
      <c r="P4819" s="1000">
        <f t="shared" si="1094"/>
        <v>0</v>
      </c>
      <c r="Q4819" s="1000"/>
      <c r="R4819" s="1000"/>
      <c r="S4819" s="1000"/>
      <c r="T4819" s="1000"/>
      <c r="U4819" s="1000"/>
      <c r="V4819" s="1000"/>
      <c r="W4819" s="1000"/>
      <c r="X4819" s="1000"/>
      <c r="Y4819" s="1001"/>
      <c r="Z4819" s="1001" t="str">
        <f t="shared" si="1095"/>
        <v xml:space="preserve">Cap.5 Pct.1:  Dacă există măcar o valoare pe rând (Suma Col.(1 la 6) &gt; 0), atunci trebuie să existe CUI (Col.B &gt; 0), pentru toate rândurile (Rd.(2 la 300)). Și reciproc. </v>
      </c>
      <c r="AA4819" s="2205">
        <f t="shared" si="1087"/>
        <v>1</v>
      </c>
      <c r="AB4819" s="3036">
        <v>271</v>
      </c>
    </row>
    <row r="4820" spans="1:28" x14ac:dyDescent="0.25">
      <c r="A4820" s="1708">
        <f t="shared" ca="1" si="1077"/>
        <v>0</v>
      </c>
      <c r="B4820" s="1708">
        <f t="shared" si="1078"/>
        <v>10271085</v>
      </c>
      <c r="C4820" s="994">
        <v>271</v>
      </c>
      <c r="D4820" s="1796" t="s">
        <v>447</v>
      </c>
      <c r="E4820" s="994">
        <v>85</v>
      </c>
      <c r="F4820" s="995" t="s">
        <v>3974</v>
      </c>
      <c r="G4820" s="994"/>
      <c r="H4820" s="996" t="s">
        <v>345</v>
      </c>
      <c r="I4820" s="1091" t="str">
        <f t="shared" si="1088"/>
        <v>Cap.5 Pct.1 Rd.85 col.B</v>
      </c>
      <c r="J4820" s="996"/>
      <c r="K4820" s="999" t="str">
        <f t="shared" si="1089"/>
        <v>Cap.5 Pct.1 Rd.85 Suma Col.(1 la 6)</v>
      </c>
      <c r="L4820" s="1000">
        <f t="shared" si="1090"/>
        <v>0</v>
      </c>
      <c r="M4820" s="1000">
        <f t="shared" si="1091"/>
        <v>0</v>
      </c>
      <c r="N4820" s="1724">
        <f t="shared" si="1092"/>
        <v>0</v>
      </c>
      <c r="O4820" s="1000">
        <f t="shared" si="1093"/>
        <v>0</v>
      </c>
      <c r="P4820" s="1000">
        <f t="shared" si="1094"/>
        <v>0</v>
      </c>
      <c r="Q4820" s="1000"/>
      <c r="R4820" s="1000"/>
      <c r="S4820" s="1000"/>
      <c r="T4820" s="1000"/>
      <c r="U4820" s="1000"/>
      <c r="V4820" s="1000"/>
      <c r="W4820" s="1000"/>
      <c r="X4820" s="1000"/>
      <c r="Y4820" s="1001"/>
      <c r="Z4820" s="1001" t="str">
        <f t="shared" si="1095"/>
        <v xml:space="preserve">Cap.5 Pct.1:  Dacă există măcar o valoare pe rând (Suma Col.(1 la 6) &gt; 0), atunci trebuie să existe CUI (Col.B &gt; 0), pentru toate rândurile (Rd.(2 la 300)). Și reciproc. </v>
      </c>
      <c r="AA4820" s="2205">
        <f t="shared" si="1087"/>
        <v>1</v>
      </c>
      <c r="AB4820" s="3036">
        <v>271</v>
      </c>
    </row>
    <row r="4821" spans="1:28" x14ac:dyDescent="0.25">
      <c r="A4821" s="1708">
        <f t="shared" ca="1" si="1077"/>
        <v>0</v>
      </c>
      <c r="B4821" s="1708">
        <f t="shared" si="1078"/>
        <v>10271086</v>
      </c>
      <c r="C4821" s="994">
        <v>271</v>
      </c>
      <c r="D4821" s="1796" t="s">
        <v>447</v>
      </c>
      <c r="E4821" s="994">
        <v>86</v>
      </c>
      <c r="F4821" s="995" t="s">
        <v>3974</v>
      </c>
      <c r="G4821" s="994"/>
      <c r="H4821" s="996" t="s">
        <v>345</v>
      </c>
      <c r="I4821" s="1091" t="str">
        <f t="shared" si="1088"/>
        <v>Cap.5 Pct.1 Rd.86 col.B</v>
      </c>
      <c r="J4821" s="996"/>
      <c r="K4821" s="999" t="str">
        <f t="shared" si="1089"/>
        <v>Cap.5 Pct.1 Rd.86 Suma Col.(1 la 6)</v>
      </c>
      <c r="L4821" s="1000">
        <f t="shared" si="1090"/>
        <v>0</v>
      </c>
      <c r="M4821" s="1000">
        <f t="shared" si="1091"/>
        <v>0</v>
      </c>
      <c r="N4821" s="1724">
        <f t="shared" si="1092"/>
        <v>0</v>
      </c>
      <c r="O4821" s="1000">
        <f t="shared" si="1093"/>
        <v>0</v>
      </c>
      <c r="P4821" s="1000">
        <f t="shared" si="1094"/>
        <v>0</v>
      </c>
      <c r="Q4821" s="1000"/>
      <c r="R4821" s="1000"/>
      <c r="S4821" s="1000"/>
      <c r="T4821" s="1000"/>
      <c r="U4821" s="1000"/>
      <c r="V4821" s="1000"/>
      <c r="W4821" s="1000"/>
      <c r="X4821" s="1000"/>
      <c r="Y4821" s="1001"/>
      <c r="Z4821" s="1001" t="str">
        <f t="shared" si="1095"/>
        <v xml:space="preserve">Cap.5 Pct.1:  Dacă există măcar o valoare pe rând (Suma Col.(1 la 6) &gt; 0), atunci trebuie să existe CUI (Col.B &gt; 0), pentru toate rândurile (Rd.(2 la 300)). Și reciproc. </v>
      </c>
      <c r="AA4821" s="2205">
        <f t="shared" si="1087"/>
        <v>1</v>
      </c>
      <c r="AB4821" s="3036">
        <v>271</v>
      </c>
    </row>
    <row r="4822" spans="1:28" x14ac:dyDescent="0.25">
      <c r="A4822" s="1708">
        <f t="shared" ca="1" si="1077"/>
        <v>0</v>
      </c>
      <c r="B4822" s="1708">
        <f t="shared" si="1078"/>
        <v>10271087</v>
      </c>
      <c r="C4822" s="994">
        <v>271</v>
      </c>
      <c r="D4822" s="1796" t="s">
        <v>447</v>
      </c>
      <c r="E4822" s="994">
        <v>87</v>
      </c>
      <c r="F4822" s="995" t="s">
        <v>3974</v>
      </c>
      <c r="G4822" s="994"/>
      <c r="H4822" s="996" t="s">
        <v>345</v>
      </c>
      <c r="I4822" s="1091" t="str">
        <f t="shared" si="1088"/>
        <v>Cap.5 Pct.1 Rd.87 col.B</v>
      </c>
      <c r="J4822" s="996"/>
      <c r="K4822" s="999" t="str">
        <f t="shared" si="1089"/>
        <v>Cap.5 Pct.1 Rd.87 Suma Col.(1 la 6)</v>
      </c>
      <c r="L4822" s="1000">
        <f t="shared" si="1090"/>
        <v>0</v>
      </c>
      <c r="M4822" s="1000">
        <f t="shared" si="1091"/>
        <v>0</v>
      </c>
      <c r="N4822" s="1724">
        <f t="shared" si="1092"/>
        <v>0</v>
      </c>
      <c r="O4822" s="1000">
        <f t="shared" si="1093"/>
        <v>0</v>
      </c>
      <c r="P4822" s="1000">
        <f t="shared" si="1094"/>
        <v>0</v>
      </c>
      <c r="Q4822" s="1000"/>
      <c r="R4822" s="1000"/>
      <c r="S4822" s="1000"/>
      <c r="T4822" s="1000"/>
      <c r="U4822" s="1000"/>
      <c r="V4822" s="1000"/>
      <c r="W4822" s="1000"/>
      <c r="X4822" s="1000"/>
      <c r="Y4822" s="1001"/>
      <c r="Z4822" s="1001" t="str">
        <f t="shared" si="1095"/>
        <v xml:space="preserve">Cap.5 Pct.1:  Dacă există măcar o valoare pe rând (Suma Col.(1 la 6) &gt; 0), atunci trebuie să existe CUI (Col.B &gt; 0), pentru toate rândurile (Rd.(2 la 300)). Și reciproc. </v>
      </c>
      <c r="AA4822" s="2205">
        <f t="shared" si="1087"/>
        <v>1</v>
      </c>
      <c r="AB4822" s="3036">
        <v>271</v>
      </c>
    </row>
    <row r="4823" spans="1:28" x14ac:dyDescent="0.25">
      <c r="A4823" s="1708">
        <f t="shared" ca="1" si="1077"/>
        <v>0</v>
      </c>
      <c r="B4823" s="1708">
        <f t="shared" si="1078"/>
        <v>10271088</v>
      </c>
      <c r="C4823" s="994">
        <v>271</v>
      </c>
      <c r="D4823" s="1796" t="s">
        <v>447</v>
      </c>
      <c r="E4823" s="994">
        <v>88</v>
      </c>
      <c r="F4823" s="995" t="s">
        <v>3974</v>
      </c>
      <c r="G4823" s="994"/>
      <c r="H4823" s="996" t="s">
        <v>345</v>
      </c>
      <c r="I4823" s="1091" t="str">
        <f t="shared" si="1088"/>
        <v>Cap.5 Pct.1 Rd.88 col.B</v>
      </c>
      <c r="J4823" s="996"/>
      <c r="K4823" s="999" t="str">
        <f t="shared" si="1089"/>
        <v>Cap.5 Pct.1 Rd.88 Suma Col.(1 la 6)</v>
      </c>
      <c r="L4823" s="1000">
        <f t="shared" si="1090"/>
        <v>0</v>
      </c>
      <c r="M4823" s="1000">
        <f t="shared" si="1091"/>
        <v>0</v>
      </c>
      <c r="N4823" s="1724">
        <f t="shared" si="1092"/>
        <v>0</v>
      </c>
      <c r="O4823" s="1000">
        <f t="shared" si="1093"/>
        <v>0</v>
      </c>
      <c r="P4823" s="1000">
        <f t="shared" si="1094"/>
        <v>0</v>
      </c>
      <c r="Q4823" s="1000"/>
      <c r="R4823" s="1000"/>
      <c r="S4823" s="1000"/>
      <c r="T4823" s="1000"/>
      <c r="U4823" s="1000"/>
      <c r="V4823" s="1000"/>
      <c r="W4823" s="1000"/>
      <c r="X4823" s="1000"/>
      <c r="Y4823" s="1001"/>
      <c r="Z4823" s="1001" t="str">
        <f t="shared" si="1095"/>
        <v xml:space="preserve">Cap.5 Pct.1:  Dacă există măcar o valoare pe rând (Suma Col.(1 la 6) &gt; 0), atunci trebuie să existe CUI (Col.B &gt; 0), pentru toate rândurile (Rd.(2 la 300)). Și reciproc. </v>
      </c>
      <c r="AA4823" s="2205">
        <f t="shared" si="1087"/>
        <v>1</v>
      </c>
      <c r="AB4823" s="3036">
        <v>271</v>
      </c>
    </row>
    <row r="4824" spans="1:28" x14ac:dyDescent="0.25">
      <c r="A4824" s="1708">
        <f t="shared" ca="1" si="1077"/>
        <v>0</v>
      </c>
      <c r="B4824" s="1708">
        <f t="shared" si="1078"/>
        <v>10271089</v>
      </c>
      <c r="C4824" s="994">
        <v>271</v>
      </c>
      <c r="D4824" s="1796" t="s">
        <v>447</v>
      </c>
      <c r="E4824" s="994">
        <v>89</v>
      </c>
      <c r="F4824" s="995" t="s">
        <v>3974</v>
      </c>
      <c r="G4824" s="994"/>
      <c r="H4824" s="996" t="s">
        <v>345</v>
      </c>
      <c r="I4824" s="1091" t="str">
        <f t="shared" si="1088"/>
        <v>Cap.5 Pct.1 Rd.89 col.B</v>
      </c>
      <c r="J4824" s="996"/>
      <c r="K4824" s="999" t="str">
        <f t="shared" si="1089"/>
        <v>Cap.5 Pct.1 Rd.89 Suma Col.(1 la 6)</v>
      </c>
      <c r="L4824" s="1000">
        <f t="shared" si="1090"/>
        <v>0</v>
      </c>
      <c r="M4824" s="1000">
        <f t="shared" si="1091"/>
        <v>0</v>
      </c>
      <c r="N4824" s="1724">
        <f t="shared" si="1092"/>
        <v>0</v>
      </c>
      <c r="O4824" s="1000">
        <f t="shared" si="1093"/>
        <v>0</v>
      </c>
      <c r="P4824" s="1000">
        <f t="shared" si="1094"/>
        <v>0</v>
      </c>
      <c r="Q4824" s="1000"/>
      <c r="R4824" s="1000"/>
      <c r="S4824" s="1000"/>
      <c r="T4824" s="1000"/>
      <c r="U4824" s="1000"/>
      <c r="V4824" s="1000"/>
      <c r="W4824" s="1000"/>
      <c r="X4824" s="1000"/>
      <c r="Y4824" s="1001"/>
      <c r="Z4824" s="1001" t="str">
        <f t="shared" si="1095"/>
        <v xml:space="preserve">Cap.5 Pct.1:  Dacă există măcar o valoare pe rând (Suma Col.(1 la 6) &gt; 0), atunci trebuie să existe CUI (Col.B &gt; 0), pentru toate rândurile (Rd.(2 la 300)). Și reciproc. </v>
      </c>
      <c r="AA4824" s="2205">
        <f t="shared" si="1087"/>
        <v>1</v>
      </c>
      <c r="AB4824" s="3036">
        <v>271</v>
      </c>
    </row>
    <row r="4825" spans="1:28" x14ac:dyDescent="0.25">
      <c r="A4825" s="1708">
        <f t="shared" ca="1" si="1077"/>
        <v>0</v>
      </c>
      <c r="B4825" s="1708">
        <f t="shared" si="1078"/>
        <v>10271090</v>
      </c>
      <c r="C4825" s="994">
        <v>271</v>
      </c>
      <c r="D4825" s="1796" t="s">
        <v>447</v>
      </c>
      <c r="E4825" s="994">
        <v>90</v>
      </c>
      <c r="F4825" s="995" t="s">
        <v>3974</v>
      </c>
      <c r="G4825" s="994"/>
      <c r="H4825" s="996" t="s">
        <v>345</v>
      </c>
      <c r="I4825" s="1091" t="str">
        <f t="shared" si="1088"/>
        <v>Cap.5 Pct.1 Rd.90 col.B</v>
      </c>
      <c r="J4825" s="996"/>
      <c r="K4825" s="999" t="str">
        <f t="shared" si="1089"/>
        <v>Cap.5 Pct.1 Rd.90 Suma Col.(1 la 6)</v>
      </c>
      <c r="L4825" s="1000">
        <f t="shared" si="1090"/>
        <v>0</v>
      </c>
      <c r="M4825" s="1000">
        <f t="shared" si="1091"/>
        <v>0</v>
      </c>
      <c r="N4825" s="1724">
        <f t="shared" si="1092"/>
        <v>0</v>
      </c>
      <c r="O4825" s="1000">
        <f t="shared" si="1093"/>
        <v>0</v>
      </c>
      <c r="P4825" s="1000">
        <f t="shared" si="1094"/>
        <v>0</v>
      </c>
      <c r="Q4825" s="1000"/>
      <c r="R4825" s="1000"/>
      <c r="S4825" s="1000"/>
      <c r="T4825" s="1000"/>
      <c r="U4825" s="1000"/>
      <c r="V4825" s="1000"/>
      <c r="W4825" s="1000"/>
      <c r="X4825" s="1000"/>
      <c r="Y4825" s="1001"/>
      <c r="Z4825" s="1001" t="str">
        <f t="shared" si="1095"/>
        <v xml:space="preserve">Cap.5 Pct.1:  Dacă există măcar o valoare pe rând (Suma Col.(1 la 6) &gt; 0), atunci trebuie să existe CUI (Col.B &gt; 0), pentru toate rândurile (Rd.(2 la 300)). Și reciproc. </v>
      </c>
      <c r="AA4825" s="2205">
        <f t="shared" si="1087"/>
        <v>1</v>
      </c>
      <c r="AB4825" s="3036">
        <v>271</v>
      </c>
    </row>
    <row r="4826" spans="1:28" x14ac:dyDescent="0.25">
      <c r="A4826" s="1708">
        <f t="shared" ca="1" si="1077"/>
        <v>0</v>
      </c>
      <c r="B4826" s="1708">
        <f t="shared" si="1078"/>
        <v>10271091</v>
      </c>
      <c r="C4826" s="994">
        <v>271</v>
      </c>
      <c r="D4826" s="1796" t="s">
        <v>447</v>
      </c>
      <c r="E4826" s="994">
        <v>91</v>
      </c>
      <c r="F4826" s="995" t="s">
        <v>3974</v>
      </c>
      <c r="G4826" s="994"/>
      <c r="H4826" s="996" t="s">
        <v>345</v>
      </c>
      <c r="I4826" s="1091" t="str">
        <f t="shared" si="1088"/>
        <v>Cap.5 Pct.1 Rd.91 col.B</v>
      </c>
      <c r="J4826" s="996"/>
      <c r="K4826" s="999" t="str">
        <f t="shared" si="1089"/>
        <v>Cap.5 Pct.1 Rd.91 Suma Col.(1 la 6)</v>
      </c>
      <c r="L4826" s="1000">
        <f t="shared" si="1090"/>
        <v>0</v>
      </c>
      <c r="M4826" s="1000">
        <f t="shared" si="1091"/>
        <v>0</v>
      </c>
      <c r="N4826" s="1724">
        <f t="shared" si="1092"/>
        <v>0</v>
      </c>
      <c r="O4826" s="1000">
        <f t="shared" si="1093"/>
        <v>0</v>
      </c>
      <c r="P4826" s="1000">
        <f t="shared" si="1094"/>
        <v>0</v>
      </c>
      <c r="Q4826" s="1000"/>
      <c r="R4826" s="1000"/>
      <c r="S4826" s="1000"/>
      <c r="T4826" s="1000"/>
      <c r="U4826" s="1000"/>
      <c r="V4826" s="1000"/>
      <c r="W4826" s="1000"/>
      <c r="X4826" s="1000"/>
      <c r="Y4826" s="1001"/>
      <c r="Z4826" s="1001" t="str">
        <f t="shared" si="1095"/>
        <v xml:space="preserve">Cap.5 Pct.1:  Dacă există măcar o valoare pe rând (Suma Col.(1 la 6) &gt; 0), atunci trebuie să existe CUI (Col.B &gt; 0), pentru toate rândurile (Rd.(2 la 300)). Și reciproc. </v>
      </c>
      <c r="AA4826" s="2205">
        <f t="shared" si="1087"/>
        <v>1</v>
      </c>
      <c r="AB4826" s="3036">
        <v>271</v>
      </c>
    </row>
    <row r="4827" spans="1:28" x14ac:dyDescent="0.25">
      <c r="A4827" s="1708">
        <f t="shared" ca="1" si="1077"/>
        <v>0</v>
      </c>
      <c r="B4827" s="1708">
        <f t="shared" si="1078"/>
        <v>10271092</v>
      </c>
      <c r="C4827" s="994">
        <v>271</v>
      </c>
      <c r="D4827" s="1796" t="s">
        <v>447</v>
      </c>
      <c r="E4827" s="994">
        <v>92</v>
      </c>
      <c r="F4827" s="995" t="s">
        <v>3974</v>
      </c>
      <c r="G4827" s="994"/>
      <c r="H4827" s="996" t="s">
        <v>345</v>
      </c>
      <c r="I4827" s="1091" t="str">
        <f t="shared" si="1088"/>
        <v>Cap.5 Pct.1 Rd.92 col.B</v>
      </c>
      <c r="J4827" s="996"/>
      <c r="K4827" s="999" t="str">
        <f t="shared" si="1089"/>
        <v>Cap.5 Pct.1 Rd.92 Suma Col.(1 la 6)</v>
      </c>
      <c r="L4827" s="1000">
        <f t="shared" si="1090"/>
        <v>0</v>
      </c>
      <c r="M4827" s="1000">
        <f t="shared" si="1091"/>
        <v>0</v>
      </c>
      <c r="N4827" s="1724">
        <f t="shared" si="1092"/>
        <v>0</v>
      </c>
      <c r="O4827" s="1000">
        <f t="shared" si="1093"/>
        <v>0</v>
      </c>
      <c r="P4827" s="1000">
        <f t="shared" si="1094"/>
        <v>0</v>
      </c>
      <c r="Q4827" s="1000"/>
      <c r="R4827" s="1000"/>
      <c r="S4827" s="1000"/>
      <c r="T4827" s="1000"/>
      <c r="U4827" s="1000"/>
      <c r="V4827" s="1000"/>
      <c r="W4827" s="1000"/>
      <c r="X4827" s="1000"/>
      <c r="Y4827" s="1001"/>
      <c r="Z4827" s="1001" t="str">
        <f t="shared" si="1095"/>
        <v xml:space="preserve">Cap.5 Pct.1:  Dacă există măcar o valoare pe rând (Suma Col.(1 la 6) &gt; 0), atunci trebuie să existe CUI (Col.B &gt; 0), pentru toate rândurile (Rd.(2 la 300)). Și reciproc. </v>
      </c>
      <c r="AA4827" s="2205">
        <f t="shared" si="1087"/>
        <v>1</v>
      </c>
      <c r="AB4827" s="3036">
        <v>271</v>
      </c>
    </row>
    <row r="4828" spans="1:28" x14ac:dyDescent="0.25">
      <c r="A4828" s="1708">
        <f t="shared" ca="1" si="1077"/>
        <v>0</v>
      </c>
      <c r="B4828" s="1708">
        <f t="shared" si="1078"/>
        <v>10271093</v>
      </c>
      <c r="C4828" s="994">
        <v>271</v>
      </c>
      <c r="D4828" s="1796" t="s">
        <v>447</v>
      </c>
      <c r="E4828" s="994">
        <v>93</v>
      </c>
      <c r="F4828" s="995" t="s">
        <v>3974</v>
      </c>
      <c r="G4828" s="994"/>
      <c r="H4828" s="996" t="s">
        <v>345</v>
      </c>
      <c r="I4828" s="1091" t="str">
        <f t="shared" si="1088"/>
        <v>Cap.5 Pct.1 Rd.93 col.B</v>
      </c>
      <c r="J4828" s="996"/>
      <c r="K4828" s="999" t="str">
        <f t="shared" si="1089"/>
        <v>Cap.5 Pct.1 Rd.93 Suma Col.(1 la 6)</v>
      </c>
      <c r="L4828" s="1000">
        <f t="shared" si="1090"/>
        <v>0</v>
      </c>
      <c r="M4828" s="1000">
        <f t="shared" si="1091"/>
        <v>0</v>
      </c>
      <c r="N4828" s="1724">
        <f t="shared" si="1092"/>
        <v>0</v>
      </c>
      <c r="O4828" s="1000">
        <f t="shared" si="1093"/>
        <v>0</v>
      </c>
      <c r="P4828" s="1000">
        <f t="shared" si="1094"/>
        <v>0</v>
      </c>
      <c r="Q4828" s="1000"/>
      <c r="R4828" s="1000"/>
      <c r="S4828" s="1000"/>
      <c r="T4828" s="1000"/>
      <c r="U4828" s="1000"/>
      <c r="V4828" s="1000"/>
      <c r="W4828" s="1000"/>
      <c r="X4828" s="1000"/>
      <c r="Y4828" s="1001"/>
      <c r="Z4828" s="1001" t="str">
        <f t="shared" si="1095"/>
        <v xml:space="preserve">Cap.5 Pct.1:  Dacă există măcar o valoare pe rând (Suma Col.(1 la 6) &gt; 0), atunci trebuie să existe CUI (Col.B &gt; 0), pentru toate rândurile (Rd.(2 la 300)). Și reciproc. </v>
      </c>
      <c r="AA4828" s="2205">
        <f t="shared" si="1087"/>
        <v>1</v>
      </c>
      <c r="AB4828" s="3036">
        <v>271</v>
      </c>
    </row>
    <row r="4829" spans="1:28" x14ac:dyDescent="0.25">
      <c r="A4829" s="1708">
        <f t="shared" ca="1" si="1077"/>
        <v>0</v>
      </c>
      <c r="B4829" s="1708">
        <f t="shared" si="1078"/>
        <v>10271094</v>
      </c>
      <c r="C4829" s="994">
        <v>271</v>
      </c>
      <c r="D4829" s="1796" t="s">
        <v>447</v>
      </c>
      <c r="E4829" s="994">
        <v>94</v>
      </c>
      <c r="F4829" s="995" t="s">
        <v>3974</v>
      </c>
      <c r="G4829" s="994"/>
      <c r="H4829" s="996" t="s">
        <v>345</v>
      </c>
      <c r="I4829" s="1091" t="str">
        <f t="shared" si="1088"/>
        <v>Cap.5 Pct.1 Rd.94 col.B</v>
      </c>
      <c r="J4829" s="996"/>
      <c r="K4829" s="999" t="str">
        <f t="shared" si="1089"/>
        <v>Cap.5 Pct.1 Rd.94 Suma Col.(1 la 6)</v>
      </c>
      <c r="L4829" s="1000">
        <f t="shared" si="1090"/>
        <v>0</v>
      </c>
      <c r="M4829" s="1000">
        <f t="shared" si="1091"/>
        <v>0</v>
      </c>
      <c r="N4829" s="1724">
        <f t="shared" si="1092"/>
        <v>0</v>
      </c>
      <c r="O4829" s="1000">
        <f t="shared" si="1093"/>
        <v>0</v>
      </c>
      <c r="P4829" s="1000">
        <f t="shared" si="1094"/>
        <v>0</v>
      </c>
      <c r="Q4829" s="1000"/>
      <c r="R4829" s="1000"/>
      <c r="S4829" s="1000"/>
      <c r="T4829" s="1000"/>
      <c r="U4829" s="1000"/>
      <c r="V4829" s="1000"/>
      <c r="W4829" s="1000"/>
      <c r="X4829" s="1000"/>
      <c r="Y4829" s="1001"/>
      <c r="Z4829" s="1001" t="str">
        <f t="shared" si="1095"/>
        <v xml:space="preserve">Cap.5 Pct.1:  Dacă există măcar o valoare pe rând (Suma Col.(1 la 6) &gt; 0), atunci trebuie să existe CUI (Col.B &gt; 0), pentru toate rândurile (Rd.(2 la 300)). Și reciproc. </v>
      </c>
      <c r="AA4829" s="2205">
        <f t="shared" si="1087"/>
        <v>1</v>
      </c>
      <c r="AB4829" s="3036">
        <v>271</v>
      </c>
    </row>
    <row r="4830" spans="1:28" x14ac:dyDescent="0.25">
      <c r="A4830" s="1708">
        <f t="shared" ca="1" si="1077"/>
        <v>0</v>
      </c>
      <c r="B4830" s="1708">
        <f t="shared" si="1078"/>
        <v>10271095</v>
      </c>
      <c r="C4830" s="994">
        <v>271</v>
      </c>
      <c r="D4830" s="1796" t="s">
        <v>447</v>
      </c>
      <c r="E4830" s="994">
        <v>95</v>
      </c>
      <c r="F4830" s="995" t="s">
        <v>3974</v>
      </c>
      <c r="G4830" s="994"/>
      <c r="H4830" s="996" t="s">
        <v>345</v>
      </c>
      <c r="I4830" s="1091" t="str">
        <f t="shared" si="1088"/>
        <v>Cap.5 Pct.1 Rd.95 col.B</v>
      </c>
      <c r="J4830" s="996"/>
      <c r="K4830" s="999" t="str">
        <f t="shared" si="1089"/>
        <v>Cap.5 Pct.1 Rd.95 Suma Col.(1 la 6)</v>
      </c>
      <c r="L4830" s="1000">
        <f t="shared" si="1090"/>
        <v>0</v>
      </c>
      <c r="M4830" s="1000">
        <f t="shared" si="1091"/>
        <v>0</v>
      </c>
      <c r="N4830" s="1724">
        <f t="shared" si="1092"/>
        <v>0</v>
      </c>
      <c r="O4830" s="1000">
        <f t="shared" si="1093"/>
        <v>0</v>
      </c>
      <c r="P4830" s="1000">
        <f t="shared" si="1094"/>
        <v>0</v>
      </c>
      <c r="Q4830" s="1000"/>
      <c r="R4830" s="1000"/>
      <c r="S4830" s="1000"/>
      <c r="T4830" s="1000"/>
      <c r="U4830" s="1000"/>
      <c r="V4830" s="1000"/>
      <c r="W4830" s="1000"/>
      <c r="X4830" s="1000"/>
      <c r="Y4830" s="1001"/>
      <c r="Z4830" s="1001" t="str">
        <f t="shared" si="1095"/>
        <v xml:space="preserve">Cap.5 Pct.1:  Dacă există măcar o valoare pe rând (Suma Col.(1 la 6) &gt; 0), atunci trebuie să existe CUI (Col.B &gt; 0), pentru toate rândurile (Rd.(2 la 300)). Și reciproc. </v>
      </c>
      <c r="AA4830" s="2205">
        <f t="shared" si="1087"/>
        <v>1</v>
      </c>
      <c r="AB4830" s="3036">
        <v>271</v>
      </c>
    </row>
    <row r="4831" spans="1:28" x14ac:dyDescent="0.25">
      <c r="A4831" s="1708">
        <f t="shared" ca="1" si="1077"/>
        <v>0</v>
      </c>
      <c r="B4831" s="1708">
        <f t="shared" si="1078"/>
        <v>10271096</v>
      </c>
      <c r="C4831" s="994">
        <v>271</v>
      </c>
      <c r="D4831" s="1796" t="s">
        <v>447</v>
      </c>
      <c r="E4831" s="994">
        <v>96</v>
      </c>
      <c r="F4831" s="995" t="s">
        <v>3974</v>
      </c>
      <c r="G4831" s="994"/>
      <c r="H4831" s="996" t="s">
        <v>345</v>
      </c>
      <c r="I4831" s="1091" t="str">
        <f t="shared" si="1088"/>
        <v>Cap.5 Pct.1 Rd.96 col.B</v>
      </c>
      <c r="J4831" s="996"/>
      <c r="K4831" s="999" t="str">
        <f t="shared" si="1089"/>
        <v>Cap.5 Pct.1 Rd.96 Suma Col.(1 la 6)</v>
      </c>
      <c r="L4831" s="1000">
        <f t="shared" si="1090"/>
        <v>0</v>
      </c>
      <c r="M4831" s="1000">
        <f t="shared" si="1091"/>
        <v>0</v>
      </c>
      <c r="N4831" s="1724">
        <f t="shared" si="1092"/>
        <v>0</v>
      </c>
      <c r="O4831" s="1000">
        <f t="shared" si="1093"/>
        <v>0</v>
      </c>
      <c r="P4831" s="1000">
        <f t="shared" si="1094"/>
        <v>0</v>
      </c>
      <c r="Q4831" s="1000"/>
      <c r="R4831" s="1000"/>
      <c r="S4831" s="1000"/>
      <c r="T4831" s="1000"/>
      <c r="U4831" s="1000"/>
      <c r="V4831" s="1000"/>
      <c r="W4831" s="1000"/>
      <c r="X4831" s="1000"/>
      <c r="Y4831" s="1001"/>
      <c r="Z4831" s="1001" t="str">
        <f t="shared" si="1095"/>
        <v xml:space="preserve">Cap.5 Pct.1:  Dacă există măcar o valoare pe rând (Suma Col.(1 la 6) &gt; 0), atunci trebuie să existe CUI (Col.B &gt; 0), pentru toate rândurile (Rd.(2 la 300)). Și reciproc. </v>
      </c>
      <c r="AA4831" s="2205">
        <f t="shared" si="1087"/>
        <v>1</v>
      </c>
      <c r="AB4831" s="3036">
        <v>271</v>
      </c>
    </row>
    <row r="4832" spans="1:28" x14ac:dyDescent="0.25">
      <c r="A4832" s="1708">
        <f t="shared" ca="1" si="1077"/>
        <v>0</v>
      </c>
      <c r="B4832" s="1708">
        <f t="shared" si="1078"/>
        <v>10271097</v>
      </c>
      <c r="C4832" s="994">
        <v>271</v>
      </c>
      <c r="D4832" s="1796" t="s">
        <v>447</v>
      </c>
      <c r="E4832" s="994">
        <v>97</v>
      </c>
      <c r="F4832" s="995" t="s">
        <v>3974</v>
      </c>
      <c r="G4832" s="994"/>
      <c r="H4832" s="996" t="s">
        <v>345</v>
      </c>
      <c r="I4832" s="1091" t="str">
        <f t="shared" si="1088"/>
        <v>Cap.5 Pct.1 Rd.97 col.B</v>
      </c>
      <c r="J4832" s="996"/>
      <c r="K4832" s="999" t="str">
        <f t="shared" si="1089"/>
        <v>Cap.5 Pct.1 Rd.97 Suma Col.(1 la 6)</v>
      </c>
      <c r="L4832" s="1000">
        <f t="shared" si="1090"/>
        <v>0</v>
      </c>
      <c r="M4832" s="1000">
        <f t="shared" si="1091"/>
        <v>0</v>
      </c>
      <c r="N4832" s="1724">
        <f t="shared" si="1092"/>
        <v>0</v>
      </c>
      <c r="O4832" s="1000">
        <f t="shared" si="1093"/>
        <v>0</v>
      </c>
      <c r="P4832" s="1000">
        <f t="shared" si="1094"/>
        <v>0</v>
      </c>
      <c r="Q4832" s="1000"/>
      <c r="R4832" s="1000"/>
      <c r="S4832" s="1000"/>
      <c r="T4832" s="1000"/>
      <c r="U4832" s="1000"/>
      <c r="V4832" s="1000"/>
      <c r="W4832" s="1000"/>
      <c r="X4832" s="1000"/>
      <c r="Y4832" s="1001"/>
      <c r="Z4832" s="1001" t="str">
        <f t="shared" si="1095"/>
        <v xml:space="preserve">Cap.5 Pct.1:  Dacă există măcar o valoare pe rând (Suma Col.(1 la 6) &gt; 0), atunci trebuie să existe CUI (Col.B &gt; 0), pentru toate rândurile (Rd.(2 la 300)). Și reciproc. </v>
      </c>
      <c r="AA4832" s="2205">
        <f t="shared" si="1087"/>
        <v>1</v>
      </c>
      <c r="AB4832" s="3036">
        <v>271</v>
      </c>
    </row>
    <row r="4833" spans="1:28" x14ac:dyDescent="0.25">
      <c r="A4833" s="1708">
        <f t="shared" ca="1" si="1077"/>
        <v>0</v>
      </c>
      <c r="B4833" s="1708">
        <f t="shared" si="1078"/>
        <v>10271098</v>
      </c>
      <c r="C4833" s="994">
        <v>271</v>
      </c>
      <c r="D4833" s="1796" t="s">
        <v>447</v>
      </c>
      <c r="E4833" s="994">
        <v>98</v>
      </c>
      <c r="F4833" s="995" t="s">
        <v>3974</v>
      </c>
      <c r="G4833" s="994"/>
      <c r="H4833" s="996" t="s">
        <v>345</v>
      </c>
      <c r="I4833" s="1091" t="str">
        <f t="shared" si="1088"/>
        <v>Cap.5 Pct.1 Rd.98 col.B</v>
      </c>
      <c r="J4833" s="996"/>
      <c r="K4833" s="999" t="str">
        <f t="shared" si="1089"/>
        <v>Cap.5 Pct.1 Rd.98 Suma Col.(1 la 6)</v>
      </c>
      <c r="L4833" s="1000">
        <f t="shared" si="1090"/>
        <v>0</v>
      </c>
      <c r="M4833" s="1000">
        <f t="shared" si="1091"/>
        <v>0</v>
      </c>
      <c r="N4833" s="1724">
        <f t="shared" si="1092"/>
        <v>0</v>
      </c>
      <c r="O4833" s="1000">
        <f t="shared" si="1093"/>
        <v>0</v>
      </c>
      <c r="P4833" s="1000">
        <f t="shared" si="1094"/>
        <v>0</v>
      </c>
      <c r="Q4833" s="1000"/>
      <c r="R4833" s="1000"/>
      <c r="S4833" s="1000"/>
      <c r="T4833" s="1000"/>
      <c r="U4833" s="1000"/>
      <c r="V4833" s="1000"/>
      <c r="W4833" s="1000"/>
      <c r="X4833" s="1000"/>
      <c r="Y4833" s="1001"/>
      <c r="Z4833" s="1001" t="str">
        <f t="shared" si="1095"/>
        <v xml:space="preserve">Cap.5 Pct.1:  Dacă există măcar o valoare pe rând (Suma Col.(1 la 6) &gt; 0), atunci trebuie să existe CUI (Col.B &gt; 0), pentru toate rândurile (Rd.(2 la 300)). Și reciproc. </v>
      </c>
      <c r="AA4833" s="2205">
        <f t="shared" si="1087"/>
        <v>1</v>
      </c>
      <c r="AB4833" s="3036">
        <v>271</v>
      </c>
    </row>
    <row r="4834" spans="1:28" x14ac:dyDescent="0.25">
      <c r="A4834" s="1708">
        <f t="shared" ca="1" si="1077"/>
        <v>0</v>
      </c>
      <c r="B4834" s="1708">
        <f t="shared" si="1078"/>
        <v>10271099</v>
      </c>
      <c r="C4834" s="994">
        <v>271</v>
      </c>
      <c r="D4834" s="1796" t="s">
        <v>447</v>
      </c>
      <c r="E4834" s="994">
        <v>99</v>
      </c>
      <c r="F4834" s="995" t="s">
        <v>3974</v>
      </c>
      <c r="G4834" s="994"/>
      <c r="H4834" s="996" t="s">
        <v>345</v>
      </c>
      <c r="I4834" s="1091" t="str">
        <f t="shared" si="1088"/>
        <v>Cap.5 Pct.1 Rd.99 col.B</v>
      </c>
      <c r="J4834" s="996"/>
      <c r="K4834" s="999" t="str">
        <f t="shared" si="1089"/>
        <v>Cap.5 Pct.1 Rd.99 Suma Col.(1 la 6)</v>
      </c>
      <c r="L4834" s="1000">
        <f t="shared" si="1090"/>
        <v>0</v>
      </c>
      <c r="M4834" s="1000">
        <f t="shared" si="1091"/>
        <v>0</v>
      </c>
      <c r="N4834" s="1724">
        <f t="shared" si="1092"/>
        <v>0</v>
      </c>
      <c r="O4834" s="1000">
        <f t="shared" si="1093"/>
        <v>0</v>
      </c>
      <c r="P4834" s="1000">
        <f t="shared" si="1094"/>
        <v>0</v>
      </c>
      <c r="Q4834" s="1000"/>
      <c r="R4834" s="1000"/>
      <c r="S4834" s="1000"/>
      <c r="T4834" s="1000"/>
      <c r="U4834" s="1000"/>
      <c r="V4834" s="1000"/>
      <c r="W4834" s="1000"/>
      <c r="X4834" s="1000"/>
      <c r="Y4834" s="1001"/>
      <c r="Z4834" s="1001" t="str">
        <f t="shared" si="1095"/>
        <v xml:space="preserve">Cap.5 Pct.1:  Dacă există măcar o valoare pe rând (Suma Col.(1 la 6) &gt; 0), atunci trebuie să existe CUI (Col.B &gt; 0), pentru toate rândurile (Rd.(2 la 300)). Și reciproc. </v>
      </c>
      <c r="AA4834" s="2205">
        <f t="shared" si="1087"/>
        <v>1</v>
      </c>
      <c r="AB4834" s="3036">
        <v>271</v>
      </c>
    </row>
    <row r="4835" spans="1:28" x14ac:dyDescent="0.25">
      <c r="A4835" s="1708">
        <f t="shared" ca="1" si="1077"/>
        <v>0</v>
      </c>
      <c r="B4835" s="1708">
        <f t="shared" si="1078"/>
        <v>10271100</v>
      </c>
      <c r="C4835" s="994">
        <v>271</v>
      </c>
      <c r="D4835" s="1796" t="s">
        <v>447</v>
      </c>
      <c r="E4835" s="994">
        <v>100</v>
      </c>
      <c r="F4835" s="995" t="s">
        <v>3974</v>
      </c>
      <c r="G4835" s="994"/>
      <c r="H4835" s="996" t="s">
        <v>345</v>
      </c>
      <c r="I4835" s="1091" t="str">
        <f t="shared" si="1088"/>
        <v>Cap.5 Pct.1 Rd.100 col.B</v>
      </c>
      <c r="J4835" s="996"/>
      <c r="K4835" s="999" t="str">
        <f t="shared" si="1089"/>
        <v>Cap.5 Pct.1 Rd.100 Suma Col.(1 la 6)</v>
      </c>
      <c r="L4835" s="1000">
        <f t="shared" si="1090"/>
        <v>0</v>
      </c>
      <c r="M4835" s="1000">
        <f t="shared" si="1091"/>
        <v>0</v>
      </c>
      <c r="N4835" s="1724">
        <f t="shared" si="1092"/>
        <v>0</v>
      </c>
      <c r="O4835" s="1000">
        <f t="shared" si="1093"/>
        <v>0</v>
      </c>
      <c r="P4835" s="1000">
        <f t="shared" si="1094"/>
        <v>0</v>
      </c>
      <c r="Q4835" s="1000"/>
      <c r="R4835" s="1000"/>
      <c r="S4835" s="1000"/>
      <c r="T4835" s="1000"/>
      <c r="U4835" s="1000"/>
      <c r="V4835" s="1000"/>
      <c r="W4835" s="1000"/>
      <c r="X4835" s="1000"/>
      <c r="Y4835" s="1001"/>
      <c r="Z4835" s="1001" t="str">
        <f t="shared" si="1095"/>
        <v xml:space="preserve">Cap.5 Pct.1:  Dacă există măcar o valoare pe rând (Suma Col.(1 la 6) &gt; 0), atunci trebuie să existe CUI (Col.B &gt; 0), pentru toate rândurile (Rd.(2 la 300)). Și reciproc. </v>
      </c>
      <c r="AA4835" s="2205">
        <f t="shared" si="1087"/>
        <v>1</v>
      </c>
      <c r="AB4835" s="3036">
        <v>271</v>
      </c>
    </row>
    <row r="4836" spans="1:28" x14ac:dyDescent="0.25">
      <c r="A4836" s="1708">
        <f t="shared" ca="1" si="1077"/>
        <v>0</v>
      </c>
      <c r="B4836" s="1708">
        <f t="shared" si="1078"/>
        <v>10271101</v>
      </c>
      <c r="C4836" s="994">
        <v>271</v>
      </c>
      <c r="D4836" s="1796" t="s">
        <v>447</v>
      </c>
      <c r="E4836" s="994">
        <v>101</v>
      </c>
      <c r="F4836" s="995" t="s">
        <v>3974</v>
      </c>
      <c r="G4836" s="994"/>
      <c r="H4836" s="996" t="s">
        <v>345</v>
      </c>
      <c r="I4836" s="1091" t="str">
        <f t="shared" si="1088"/>
        <v>Cap.5 Pct.1 Rd.101 col.B</v>
      </c>
      <c r="J4836" s="996"/>
      <c r="K4836" s="999" t="str">
        <f t="shared" si="1089"/>
        <v>Cap.5 Pct.1 Rd.101 Suma Col.(1 la 6)</v>
      </c>
      <c r="L4836" s="1000">
        <f t="shared" si="1090"/>
        <v>0</v>
      </c>
      <c r="M4836" s="1000">
        <f t="shared" si="1091"/>
        <v>0</v>
      </c>
      <c r="N4836" s="1724">
        <f t="shared" si="1092"/>
        <v>0</v>
      </c>
      <c r="O4836" s="1000">
        <f t="shared" si="1093"/>
        <v>0</v>
      </c>
      <c r="P4836" s="1000">
        <f t="shared" si="1094"/>
        <v>0</v>
      </c>
      <c r="Q4836" s="1000"/>
      <c r="R4836" s="1000"/>
      <c r="S4836" s="1000"/>
      <c r="T4836" s="1000"/>
      <c r="U4836" s="1000"/>
      <c r="V4836" s="1000"/>
      <c r="W4836" s="1000"/>
      <c r="X4836" s="1000"/>
      <c r="Y4836" s="1001"/>
      <c r="Z4836" s="1001" t="str">
        <f t="shared" si="1095"/>
        <v xml:space="preserve">Cap.5 Pct.1:  Dacă există măcar o valoare pe rând (Suma Col.(1 la 6) &gt; 0), atunci trebuie să existe CUI (Col.B &gt; 0), pentru toate rândurile (Rd.(2 la 300)). Și reciproc. </v>
      </c>
      <c r="AA4836" s="2205">
        <f t="shared" si="1087"/>
        <v>1</v>
      </c>
      <c r="AB4836" s="3036">
        <v>271</v>
      </c>
    </row>
    <row r="4837" spans="1:28" x14ac:dyDescent="0.25">
      <c r="A4837" s="1708">
        <f t="shared" ca="1" si="1077"/>
        <v>0</v>
      </c>
      <c r="B4837" s="1708">
        <f t="shared" si="1078"/>
        <v>10271102</v>
      </c>
      <c r="C4837" s="994">
        <v>271</v>
      </c>
      <c r="D4837" s="1796" t="s">
        <v>447</v>
      </c>
      <c r="E4837" s="994">
        <v>102</v>
      </c>
      <c r="F4837" s="995" t="s">
        <v>3974</v>
      </c>
      <c r="G4837" s="994"/>
      <c r="H4837" s="996" t="s">
        <v>345</v>
      </c>
      <c r="I4837" s="1091" t="str">
        <f t="shared" si="1088"/>
        <v>Cap.5 Pct.1 Rd.102 col.B</v>
      </c>
      <c r="J4837" s="996"/>
      <c r="K4837" s="999" t="str">
        <f t="shared" si="1089"/>
        <v>Cap.5 Pct.1 Rd.102 Suma Col.(1 la 6)</v>
      </c>
      <c r="L4837" s="1000">
        <f t="shared" si="1090"/>
        <v>0</v>
      </c>
      <c r="M4837" s="1000">
        <f t="shared" si="1091"/>
        <v>0</v>
      </c>
      <c r="N4837" s="1724">
        <f t="shared" si="1092"/>
        <v>0</v>
      </c>
      <c r="O4837" s="1000">
        <f t="shared" si="1093"/>
        <v>0</v>
      </c>
      <c r="P4837" s="1000">
        <f t="shared" si="1094"/>
        <v>0</v>
      </c>
      <c r="Q4837" s="1000"/>
      <c r="R4837" s="1000"/>
      <c r="S4837" s="1000"/>
      <c r="T4837" s="1000"/>
      <c r="U4837" s="1000"/>
      <c r="V4837" s="1000"/>
      <c r="W4837" s="1000"/>
      <c r="X4837" s="1000"/>
      <c r="Y4837" s="1001"/>
      <c r="Z4837" s="1001" t="str">
        <f t="shared" si="1095"/>
        <v xml:space="preserve">Cap.5 Pct.1:  Dacă există măcar o valoare pe rând (Suma Col.(1 la 6) &gt; 0), atunci trebuie să existe CUI (Col.B &gt; 0), pentru toate rândurile (Rd.(2 la 300)). Și reciproc. </v>
      </c>
      <c r="AA4837" s="2205">
        <f t="shared" si="1087"/>
        <v>1</v>
      </c>
      <c r="AB4837" s="3036">
        <v>271</v>
      </c>
    </row>
    <row r="4838" spans="1:28" x14ac:dyDescent="0.25">
      <c r="A4838" s="1708">
        <f t="shared" ca="1" si="1077"/>
        <v>0</v>
      </c>
      <c r="B4838" s="1708">
        <f t="shared" si="1078"/>
        <v>10271103</v>
      </c>
      <c r="C4838" s="994">
        <v>271</v>
      </c>
      <c r="D4838" s="1796" t="s">
        <v>447</v>
      </c>
      <c r="E4838" s="994">
        <v>103</v>
      </c>
      <c r="F4838" s="995" t="s">
        <v>3974</v>
      </c>
      <c r="G4838" s="994"/>
      <c r="H4838" s="996" t="s">
        <v>345</v>
      </c>
      <c r="I4838" s="1091" t="str">
        <f t="shared" si="1088"/>
        <v>Cap.5 Pct.1 Rd.103 col.B</v>
      </c>
      <c r="J4838" s="996"/>
      <c r="K4838" s="999" t="str">
        <f t="shared" si="1089"/>
        <v>Cap.5 Pct.1 Rd.103 Suma Col.(1 la 6)</v>
      </c>
      <c r="L4838" s="1000">
        <f t="shared" si="1090"/>
        <v>0</v>
      </c>
      <c r="M4838" s="1000">
        <f t="shared" si="1091"/>
        <v>0</v>
      </c>
      <c r="N4838" s="1724">
        <f t="shared" si="1092"/>
        <v>0</v>
      </c>
      <c r="O4838" s="1000">
        <f t="shared" si="1093"/>
        <v>0</v>
      </c>
      <c r="P4838" s="1000">
        <f t="shared" si="1094"/>
        <v>0</v>
      </c>
      <c r="Q4838" s="1000"/>
      <c r="R4838" s="1000"/>
      <c r="S4838" s="1000"/>
      <c r="T4838" s="1000"/>
      <c r="U4838" s="1000"/>
      <c r="V4838" s="1000"/>
      <c r="W4838" s="1000"/>
      <c r="X4838" s="1000"/>
      <c r="Y4838" s="1001"/>
      <c r="Z4838" s="1001" t="str">
        <f t="shared" si="1095"/>
        <v xml:space="preserve">Cap.5 Pct.1:  Dacă există măcar o valoare pe rând (Suma Col.(1 la 6) &gt; 0), atunci trebuie să existe CUI (Col.B &gt; 0), pentru toate rândurile (Rd.(2 la 300)). Și reciproc. </v>
      </c>
      <c r="AA4838" s="2205">
        <f t="shared" si="1087"/>
        <v>1</v>
      </c>
      <c r="AB4838" s="3036">
        <v>271</v>
      </c>
    </row>
    <row r="4839" spans="1:28" x14ac:dyDescent="0.25">
      <c r="A4839" s="1708">
        <f t="shared" ca="1" si="1077"/>
        <v>0</v>
      </c>
      <c r="B4839" s="1708">
        <f t="shared" si="1078"/>
        <v>10271104</v>
      </c>
      <c r="C4839" s="994">
        <v>271</v>
      </c>
      <c r="D4839" s="1796" t="s">
        <v>447</v>
      </c>
      <c r="E4839" s="994">
        <v>104</v>
      </c>
      <c r="F4839" s="995" t="s">
        <v>3974</v>
      </c>
      <c r="G4839" s="994"/>
      <c r="H4839" s="996" t="s">
        <v>345</v>
      </c>
      <c r="I4839" s="1091" t="str">
        <f t="shared" si="1088"/>
        <v>Cap.5 Pct.1 Rd.104 col.B</v>
      </c>
      <c r="J4839" s="996"/>
      <c r="K4839" s="999" t="str">
        <f t="shared" si="1089"/>
        <v>Cap.5 Pct.1 Rd.104 Suma Col.(1 la 6)</v>
      </c>
      <c r="L4839" s="1000">
        <f t="shared" si="1090"/>
        <v>0</v>
      </c>
      <c r="M4839" s="1000">
        <f t="shared" si="1091"/>
        <v>0</v>
      </c>
      <c r="N4839" s="1724">
        <f t="shared" si="1092"/>
        <v>0</v>
      </c>
      <c r="O4839" s="1000">
        <f t="shared" si="1093"/>
        <v>0</v>
      </c>
      <c r="P4839" s="1000">
        <f t="shared" si="1094"/>
        <v>0</v>
      </c>
      <c r="Q4839" s="1000"/>
      <c r="R4839" s="1000"/>
      <c r="S4839" s="1000"/>
      <c r="T4839" s="1000"/>
      <c r="U4839" s="1000"/>
      <c r="V4839" s="1000"/>
      <c r="W4839" s="1000"/>
      <c r="X4839" s="1000"/>
      <c r="Y4839" s="1001"/>
      <c r="Z4839" s="1001" t="str">
        <f t="shared" si="1095"/>
        <v xml:space="preserve">Cap.5 Pct.1:  Dacă există măcar o valoare pe rând (Suma Col.(1 la 6) &gt; 0), atunci trebuie să existe CUI (Col.B &gt; 0), pentru toate rândurile (Rd.(2 la 300)). Și reciproc. </v>
      </c>
      <c r="AA4839" s="2205">
        <f t="shared" si="1087"/>
        <v>1</v>
      </c>
      <c r="AB4839" s="3036">
        <v>271</v>
      </c>
    </row>
    <row r="4840" spans="1:28" x14ac:dyDescent="0.25">
      <c r="A4840" s="1708">
        <f t="shared" ca="1" si="1077"/>
        <v>0</v>
      </c>
      <c r="B4840" s="1708">
        <f t="shared" si="1078"/>
        <v>10271105</v>
      </c>
      <c r="C4840" s="994">
        <v>271</v>
      </c>
      <c r="D4840" s="1796" t="s">
        <v>447</v>
      </c>
      <c r="E4840" s="994">
        <v>105</v>
      </c>
      <c r="F4840" s="995" t="s">
        <v>3974</v>
      </c>
      <c r="G4840" s="994"/>
      <c r="H4840" s="996" t="s">
        <v>345</v>
      </c>
      <c r="I4840" s="1091" t="str">
        <f t="shared" si="1088"/>
        <v>Cap.5 Pct.1 Rd.105 col.B</v>
      </c>
      <c r="J4840" s="996"/>
      <c r="K4840" s="999" t="str">
        <f t="shared" si="1089"/>
        <v>Cap.5 Pct.1 Rd.105 Suma Col.(1 la 6)</v>
      </c>
      <c r="L4840" s="1000">
        <f t="shared" si="1090"/>
        <v>0</v>
      </c>
      <c r="M4840" s="1000">
        <f t="shared" si="1091"/>
        <v>0</v>
      </c>
      <c r="N4840" s="1724">
        <f t="shared" si="1092"/>
        <v>0</v>
      </c>
      <c r="O4840" s="1000">
        <f t="shared" si="1093"/>
        <v>0</v>
      </c>
      <c r="P4840" s="1000">
        <f t="shared" si="1094"/>
        <v>0</v>
      </c>
      <c r="Q4840" s="1000"/>
      <c r="R4840" s="1000"/>
      <c r="S4840" s="1000"/>
      <c r="T4840" s="1000"/>
      <c r="U4840" s="1000"/>
      <c r="V4840" s="1000"/>
      <c r="W4840" s="1000"/>
      <c r="X4840" s="1000"/>
      <c r="Y4840" s="1001"/>
      <c r="Z4840" s="1001" t="str">
        <f t="shared" si="1095"/>
        <v xml:space="preserve">Cap.5 Pct.1:  Dacă există măcar o valoare pe rând (Suma Col.(1 la 6) &gt; 0), atunci trebuie să existe CUI (Col.B &gt; 0), pentru toate rândurile (Rd.(2 la 300)). Și reciproc. </v>
      </c>
      <c r="AA4840" s="2205">
        <f t="shared" si="1087"/>
        <v>1</v>
      </c>
      <c r="AB4840" s="3036">
        <v>271</v>
      </c>
    </row>
    <row r="4841" spans="1:28" x14ac:dyDescent="0.25">
      <c r="A4841" s="1708">
        <f t="shared" ca="1" si="1077"/>
        <v>0</v>
      </c>
      <c r="B4841" s="1708">
        <f t="shared" si="1078"/>
        <v>10271106</v>
      </c>
      <c r="C4841" s="994">
        <v>271</v>
      </c>
      <c r="D4841" s="1796" t="s">
        <v>447</v>
      </c>
      <c r="E4841" s="994">
        <v>106</v>
      </c>
      <c r="F4841" s="995" t="s">
        <v>3974</v>
      </c>
      <c r="G4841" s="994"/>
      <c r="H4841" s="996" t="s">
        <v>345</v>
      </c>
      <c r="I4841" s="1091" t="str">
        <f t="shared" si="1088"/>
        <v>Cap.5 Pct.1 Rd.106 col.B</v>
      </c>
      <c r="J4841" s="996"/>
      <c r="K4841" s="999" t="str">
        <f t="shared" si="1089"/>
        <v>Cap.5 Pct.1 Rd.106 Suma Col.(1 la 6)</v>
      </c>
      <c r="L4841" s="1000">
        <f t="shared" si="1090"/>
        <v>0</v>
      </c>
      <c r="M4841" s="1000">
        <f t="shared" si="1091"/>
        <v>0</v>
      </c>
      <c r="N4841" s="1724">
        <f t="shared" si="1092"/>
        <v>0</v>
      </c>
      <c r="O4841" s="1000">
        <f t="shared" si="1093"/>
        <v>0</v>
      </c>
      <c r="P4841" s="1000">
        <f t="shared" si="1094"/>
        <v>0</v>
      </c>
      <c r="Q4841" s="1000"/>
      <c r="R4841" s="1000"/>
      <c r="S4841" s="1000"/>
      <c r="T4841" s="1000"/>
      <c r="U4841" s="1000"/>
      <c r="V4841" s="1000"/>
      <c r="W4841" s="1000"/>
      <c r="X4841" s="1000"/>
      <c r="Y4841" s="1001"/>
      <c r="Z4841" s="1001" t="str">
        <f t="shared" si="1095"/>
        <v xml:space="preserve">Cap.5 Pct.1:  Dacă există măcar o valoare pe rând (Suma Col.(1 la 6) &gt; 0), atunci trebuie să existe CUI (Col.B &gt; 0), pentru toate rândurile (Rd.(2 la 300)). Și reciproc. </v>
      </c>
      <c r="AA4841" s="2205">
        <f t="shared" si="1087"/>
        <v>1</v>
      </c>
      <c r="AB4841" s="3036">
        <v>271</v>
      </c>
    </row>
    <row r="4842" spans="1:28" x14ac:dyDescent="0.25">
      <c r="A4842" s="1708">
        <f t="shared" ca="1" si="1077"/>
        <v>0</v>
      </c>
      <c r="B4842" s="1708">
        <f t="shared" si="1078"/>
        <v>10271107</v>
      </c>
      <c r="C4842" s="994">
        <v>271</v>
      </c>
      <c r="D4842" s="1796" t="s">
        <v>447</v>
      </c>
      <c r="E4842" s="994">
        <v>107</v>
      </c>
      <c r="F4842" s="995" t="s">
        <v>3974</v>
      </c>
      <c r="G4842" s="994"/>
      <c r="H4842" s="996" t="s">
        <v>345</v>
      </c>
      <c r="I4842" s="1091" t="str">
        <f t="shared" si="1088"/>
        <v>Cap.5 Pct.1 Rd.107 col.B</v>
      </c>
      <c r="J4842" s="996"/>
      <c r="K4842" s="999" t="str">
        <f t="shared" si="1089"/>
        <v>Cap.5 Pct.1 Rd.107 Suma Col.(1 la 6)</v>
      </c>
      <c r="L4842" s="1000">
        <f t="shared" si="1090"/>
        <v>0</v>
      </c>
      <c r="M4842" s="1000">
        <f t="shared" si="1091"/>
        <v>0</v>
      </c>
      <c r="N4842" s="1724">
        <f t="shared" si="1092"/>
        <v>0</v>
      </c>
      <c r="O4842" s="1000">
        <f t="shared" si="1093"/>
        <v>0</v>
      </c>
      <c r="P4842" s="1000">
        <f t="shared" si="1094"/>
        <v>0</v>
      </c>
      <c r="Q4842" s="1000"/>
      <c r="R4842" s="1000"/>
      <c r="S4842" s="1000"/>
      <c r="T4842" s="1000"/>
      <c r="U4842" s="1000"/>
      <c r="V4842" s="1000"/>
      <c r="W4842" s="1000"/>
      <c r="X4842" s="1000"/>
      <c r="Y4842" s="1001"/>
      <c r="Z4842" s="1001" t="str">
        <f t="shared" si="1095"/>
        <v xml:space="preserve">Cap.5 Pct.1:  Dacă există măcar o valoare pe rând (Suma Col.(1 la 6) &gt; 0), atunci trebuie să existe CUI (Col.B &gt; 0), pentru toate rândurile (Rd.(2 la 300)). Și reciproc. </v>
      </c>
      <c r="AA4842" s="2205">
        <f t="shared" si="1087"/>
        <v>1</v>
      </c>
      <c r="AB4842" s="3036">
        <v>271</v>
      </c>
    </row>
    <row r="4843" spans="1:28" x14ac:dyDescent="0.25">
      <c r="A4843" s="1708">
        <f t="shared" ca="1" si="1077"/>
        <v>0</v>
      </c>
      <c r="B4843" s="1708">
        <f t="shared" si="1078"/>
        <v>10271108</v>
      </c>
      <c r="C4843" s="994">
        <v>271</v>
      </c>
      <c r="D4843" s="1796" t="s">
        <v>447</v>
      </c>
      <c r="E4843" s="994">
        <v>108</v>
      </c>
      <c r="F4843" s="995" t="s">
        <v>3974</v>
      </c>
      <c r="G4843" s="994"/>
      <c r="H4843" s="996" t="s">
        <v>345</v>
      </c>
      <c r="I4843" s="1091" t="str">
        <f t="shared" si="1088"/>
        <v>Cap.5 Pct.1 Rd.108 col.B</v>
      </c>
      <c r="J4843" s="996"/>
      <c r="K4843" s="999" t="str">
        <f t="shared" si="1089"/>
        <v>Cap.5 Pct.1 Rd.108 Suma Col.(1 la 6)</v>
      </c>
      <c r="L4843" s="1000">
        <f t="shared" si="1090"/>
        <v>0</v>
      </c>
      <c r="M4843" s="1000">
        <f t="shared" si="1091"/>
        <v>0</v>
      </c>
      <c r="N4843" s="1724">
        <f t="shared" si="1092"/>
        <v>0</v>
      </c>
      <c r="O4843" s="1000">
        <f t="shared" si="1093"/>
        <v>0</v>
      </c>
      <c r="P4843" s="1000">
        <f t="shared" si="1094"/>
        <v>0</v>
      </c>
      <c r="Q4843" s="1000"/>
      <c r="R4843" s="1000"/>
      <c r="S4843" s="1000"/>
      <c r="T4843" s="1000"/>
      <c r="U4843" s="1000"/>
      <c r="V4843" s="1000"/>
      <c r="W4843" s="1000"/>
      <c r="X4843" s="1000"/>
      <c r="Y4843" s="1001"/>
      <c r="Z4843" s="1001" t="str">
        <f t="shared" si="1095"/>
        <v xml:space="preserve">Cap.5 Pct.1:  Dacă există măcar o valoare pe rând (Suma Col.(1 la 6) &gt; 0), atunci trebuie să existe CUI (Col.B &gt; 0), pentru toate rândurile (Rd.(2 la 300)). Și reciproc. </v>
      </c>
      <c r="AA4843" s="2205">
        <f t="shared" si="1087"/>
        <v>1</v>
      </c>
      <c r="AB4843" s="3036">
        <v>271</v>
      </c>
    </row>
    <row r="4844" spans="1:28" x14ac:dyDescent="0.25">
      <c r="A4844" s="1708">
        <f t="shared" ca="1" si="1077"/>
        <v>0</v>
      </c>
      <c r="B4844" s="1708">
        <f t="shared" si="1078"/>
        <v>10271109</v>
      </c>
      <c r="C4844" s="994">
        <v>271</v>
      </c>
      <c r="D4844" s="1796" t="s">
        <v>447</v>
      </c>
      <c r="E4844" s="994">
        <v>109</v>
      </c>
      <c r="F4844" s="995" t="s">
        <v>3974</v>
      </c>
      <c r="G4844" s="994"/>
      <c r="H4844" s="996" t="s">
        <v>345</v>
      </c>
      <c r="I4844" s="1091" t="str">
        <f t="shared" si="1088"/>
        <v>Cap.5 Pct.1 Rd.109 col.B</v>
      </c>
      <c r="J4844" s="996"/>
      <c r="K4844" s="999" t="str">
        <f t="shared" si="1089"/>
        <v>Cap.5 Pct.1 Rd.109 Suma Col.(1 la 6)</v>
      </c>
      <c r="L4844" s="1000">
        <f t="shared" si="1090"/>
        <v>0</v>
      </c>
      <c r="M4844" s="1000">
        <f t="shared" si="1091"/>
        <v>0</v>
      </c>
      <c r="N4844" s="1724">
        <f t="shared" si="1092"/>
        <v>0</v>
      </c>
      <c r="O4844" s="1000">
        <f t="shared" si="1093"/>
        <v>0</v>
      </c>
      <c r="P4844" s="1000">
        <f t="shared" si="1094"/>
        <v>0</v>
      </c>
      <c r="Q4844" s="1000"/>
      <c r="R4844" s="1000"/>
      <c r="S4844" s="1000"/>
      <c r="T4844" s="1000"/>
      <c r="U4844" s="1000"/>
      <c r="V4844" s="1000"/>
      <c r="W4844" s="1000"/>
      <c r="X4844" s="1000"/>
      <c r="Y4844" s="1001"/>
      <c r="Z4844" s="1001" t="str">
        <f t="shared" si="1095"/>
        <v xml:space="preserve">Cap.5 Pct.1:  Dacă există măcar o valoare pe rând (Suma Col.(1 la 6) &gt; 0), atunci trebuie să existe CUI (Col.B &gt; 0), pentru toate rândurile (Rd.(2 la 300)). Și reciproc. </v>
      </c>
      <c r="AA4844" s="2205">
        <f t="shared" si="1087"/>
        <v>1</v>
      </c>
      <c r="AB4844" s="3036">
        <v>271</v>
      </c>
    </row>
    <row r="4845" spans="1:28" x14ac:dyDescent="0.25">
      <c r="A4845" s="1708">
        <f t="shared" ca="1" si="1077"/>
        <v>0</v>
      </c>
      <c r="B4845" s="1708">
        <f t="shared" si="1078"/>
        <v>10271110</v>
      </c>
      <c r="C4845" s="994">
        <v>271</v>
      </c>
      <c r="D4845" s="1796" t="s">
        <v>447</v>
      </c>
      <c r="E4845" s="994">
        <v>110</v>
      </c>
      <c r="F4845" s="995" t="s">
        <v>3974</v>
      </c>
      <c r="G4845" s="994"/>
      <c r="H4845" s="996" t="s">
        <v>345</v>
      </c>
      <c r="I4845" s="1091" t="str">
        <f t="shared" si="1088"/>
        <v>Cap.5 Pct.1 Rd.110 col.B</v>
      </c>
      <c r="J4845" s="996"/>
      <c r="K4845" s="999" t="str">
        <f t="shared" si="1089"/>
        <v>Cap.5 Pct.1 Rd.110 Suma Col.(1 la 6)</v>
      </c>
      <c r="L4845" s="1000">
        <f t="shared" si="1090"/>
        <v>0</v>
      </c>
      <c r="M4845" s="1000">
        <f t="shared" si="1091"/>
        <v>0</v>
      </c>
      <c r="N4845" s="1724">
        <f t="shared" si="1092"/>
        <v>0</v>
      </c>
      <c r="O4845" s="1000">
        <f t="shared" si="1093"/>
        <v>0</v>
      </c>
      <c r="P4845" s="1000">
        <f t="shared" si="1094"/>
        <v>0</v>
      </c>
      <c r="Q4845" s="1000"/>
      <c r="R4845" s="1000"/>
      <c r="S4845" s="1000"/>
      <c r="T4845" s="1000"/>
      <c r="U4845" s="1000"/>
      <c r="V4845" s="1000"/>
      <c r="W4845" s="1000"/>
      <c r="X4845" s="1000"/>
      <c r="Y4845" s="1001"/>
      <c r="Z4845" s="1001" t="str">
        <f t="shared" si="1095"/>
        <v xml:space="preserve">Cap.5 Pct.1:  Dacă există măcar o valoare pe rând (Suma Col.(1 la 6) &gt; 0), atunci trebuie să existe CUI (Col.B &gt; 0), pentru toate rândurile (Rd.(2 la 300)). Și reciproc. </v>
      </c>
      <c r="AA4845" s="2205">
        <f t="shared" si="1087"/>
        <v>1</v>
      </c>
      <c r="AB4845" s="3036">
        <v>271</v>
      </c>
    </row>
    <row r="4846" spans="1:28" x14ac:dyDescent="0.25">
      <c r="A4846" s="1708">
        <f t="shared" ca="1" si="1077"/>
        <v>0</v>
      </c>
      <c r="B4846" s="1708">
        <f t="shared" si="1078"/>
        <v>10271111</v>
      </c>
      <c r="C4846" s="994">
        <v>271</v>
      </c>
      <c r="D4846" s="1796" t="s">
        <v>447</v>
      </c>
      <c r="E4846" s="994">
        <v>111</v>
      </c>
      <c r="F4846" s="995" t="s">
        <v>3974</v>
      </c>
      <c r="G4846" s="994"/>
      <c r="H4846" s="996" t="s">
        <v>345</v>
      </c>
      <c r="I4846" s="1091" t="str">
        <f t="shared" si="1088"/>
        <v>Cap.5 Pct.1 Rd.111 col.B</v>
      </c>
      <c r="J4846" s="996"/>
      <c r="K4846" s="999" t="str">
        <f t="shared" si="1089"/>
        <v>Cap.5 Pct.1 Rd.111 Suma Col.(1 la 6)</v>
      </c>
      <c r="L4846" s="1000">
        <f t="shared" si="1090"/>
        <v>0</v>
      </c>
      <c r="M4846" s="1000">
        <f t="shared" si="1091"/>
        <v>0</v>
      </c>
      <c r="N4846" s="1724">
        <f t="shared" si="1092"/>
        <v>0</v>
      </c>
      <c r="O4846" s="1000">
        <f t="shared" si="1093"/>
        <v>0</v>
      </c>
      <c r="P4846" s="1000">
        <f t="shared" si="1094"/>
        <v>0</v>
      </c>
      <c r="Q4846" s="1000"/>
      <c r="R4846" s="1000"/>
      <c r="S4846" s="1000"/>
      <c r="T4846" s="1000"/>
      <c r="U4846" s="1000"/>
      <c r="V4846" s="1000"/>
      <c r="W4846" s="1000"/>
      <c r="X4846" s="1000"/>
      <c r="Y4846" s="1001"/>
      <c r="Z4846" s="1001" t="str">
        <f t="shared" si="1095"/>
        <v xml:space="preserve">Cap.5 Pct.1:  Dacă există măcar o valoare pe rând (Suma Col.(1 la 6) &gt; 0), atunci trebuie să existe CUI (Col.B &gt; 0), pentru toate rândurile (Rd.(2 la 300)). Și reciproc. </v>
      </c>
      <c r="AA4846" s="2205">
        <f t="shared" si="1087"/>
        <v>1</v>
      </c>
      <c r="AB4846" s="3036">
        <v>271</v>
      </c>
    </row>
    <row r="4847" spans="1:28" x14ac:dyDescent="0.25">
      <c r="A4847" s="1708">
        <f t="shared" ca="1" si="1077"/>
        <v>0</v>
      </c>
      <c r="B4847" s="1708">
        <f t="shared" si="1078"/>
        <v>10271112</v>
      </c>
      <c r="C4847" s="994">
        <v>271</v>
      </c>
      <c r="D4847" s="1796" t="s">
        <v>447</v>
      </c>
      <c r="E4847" s="994">
        <v>112</v>
      </c>
      <c r="F4847" s="995" t="s">
        <v>3974</v>
      </c>
      <c r="G4847" s="994"/>
      <c r="H4847" s="996" t="s">
        <v>345</v>
      </c>
      <c r="I4847" s="1091" t="str">
        <f t="shared" si="1088"/>
        <v>Cap.5 Pct.1 Rd.112 col.B</v>
      </c>
      <c r="J4847" s="996"/>
      <c r="K4847" s="999" t="str">
        <f t="shared" si="1089"/>
        <v>Cap.5 Pct.1 Rd.112 Suma Col.(1 la 6)</v>
      </c>
      <c r="L4847" s="1000">
        <f t="shared" si="1090"/>
        <v>0</v>
      </c>
      <c r="M4847" s="1000">
        <f t="shared" si="1091"/>
        <v>0</v>
      </c>
      <c r="N4847" s="1724">
        <f t="shared" si="1092"/>
        <v>0</v>
      </c>
      <c r="O4847" s="1000">
        <f t="shared" si="1093"/>
        <v>0</v>
      </c>
      <c r="P4847" s="1000">
        <f t="shared" si="1094"/>
        <v>0</v>
      </c>
      <c r="Q4847" s="1000"/>
      <c r="R4847" s="1000"/>
      <c r="S4847" s="1000"/>
      <c r="T4847" s="1000"/>
      <c r="U4847" s="1000"/>
      <c r="V4847" s="1000"/>
      <c r="W4847" s="1000"/>
      <c r="X4847" s="1000"/>
      <c r="Y4847" s="1001"/>
      <c r="Z4847" s="1001" t="str">
        <f t="shared" si="1095"/>
        <v xml:space="preserve">Cap.5 Pct.1:  Dacă există măcar o valoare pe rând (Suma Col.(1 la 6) &gt; 0), atunci trebuie să existe CUI (Col.B &gt; 0), pentru toate rândurile (Rd.(2 la 300)). Și reciproc. </v>
      </c>
      <c r="AA4847" s="2205">
        <f t="shared" si="1087"/>
        <v>1</v>
      </c>
      <c r="AB4847" s="3036">
        <v>271</v>
      </c>
    </row>
    <row r="4848" spans="1:28" x14ac:dyDescent="0.25">
      <c r="A4848" s="1708">
        <f t="shared" ca="1" si="1077"/>
        <v>0</v>
      </c>
      <c r="B4848" s="1708">
        <f t="shared" si="1078"/>
        <v>10271113</v>
      </c>
      <c r="C4848" s="994">
        <v>271</v>
      </c>
      <c r="D4848" s="1796" t="s">
        <v>447</v>
      </c>
      <c r="E4848" s="994">
        <v>113</v>
      </c>
      <c r="F4848" s="995" t="s">
        <v>3974</v>
      </c>
      <c r="G4848" s="994"/>
      <c r="H4848" s="996" t="s">
        <v>345</v>
      </c>
      <c r="I4848" s="1091" t="str">
        <f t="shared" si="1088"/>
        <v>Cap.5 Pct.1 Rd.113 col.B</v>
      </c>
      <c r="J4848" s="996"/>
      <c r="K4848" s="999" t="str">
        <f t="shared" si="1089"/>
        <v>Cap.5 Pct.1 Rd.113 Suma Col.(1 la 6)</v>
      </c>
      <c r="L4848" s="1000">
        <f t="shared" si="1090"/>
        <v>0</v>
      </c>
      <c r="M4848" s="1000">
        <f t="shared" si="1091"/>
        <v>0</v>
      </c>
      <c r="N4848" s="1724">
        <f t="shared" si="1092"/>
        <v>0</v>
      </c>
      <c r="O4848" s="1000">
        <f t="shared" si="1093"/>
        <v>0</v>
      </c>
      <c r="P4848" s="1000">
        <f t="shared" si="1094"/>
        <v>0</v>
      </c>
      <c r="Q4848" s="1000"/>
      <c r="R4848" s="1000"/>
      <c r="S4848" s="1000"/>
      <c r="T4848" s="1000"/>
      <c r="U4848" s="1000"/>
      <c r="V4848" s="1000"/>
      <c r="W4848" s="1000"/>
      <c r="X4848" s="1000"/>
      <c r="Y4848" s="1001"/>
      <c r="Z4848" s="1001" t="str">
        <f t="shared" si="1095"/>
        <v xml:space="preserve">Cap.5 Pct.1:  Dacă există măcar o valoare pe rând (Suma Col.(1 la 6) &gt; 0), atunci trebuie să existe CUI (Col.B &gt; 0), pentru toate rândurile (Rd.(2 la 300)). Și reciproc. </v>
      </c>
      <c r="AA4848" s="2205">
        <f t="shared" si="1087"/>
        <v>1</v>
      </c>
      <c r="AB4848" s="3036">
        <v>271</v>
      </c>
    </row>
    <row r="4849" spans="1:28" x14ac:dyDescent="0.25">
      <c r="A4849" s="1708">
        <f t="shared" ca="1" si="1077"/>
        <v>0</v>
      </c>
      <c r="B4849" s="1708">
        <f t="shared" si="1078"/>
        <v>10271114</v>
      </c>
      <c r="C4849" s="994">
        <v>271</v>
      </c>
      <c r="D4849" s="1796" t="s">
        <v>447</v>
      </c>
      <c r="E4849" s="994">
        <v>114</v>
      </c>
      <c r="F4849" s="995" t="s">
        <v>3974</v>
      </c>
      <c r="G4849" s="994"/>
      <c r="H4849" s="996" t="s">
        <v>345</v>
      </c>
      <c r="I4849" s="1091" t="str">
        <f t="shared" si="1088"/>
        <v>Cap.5 Pct.1 Rd.114 col.B</v>
      </c>
      <c r="J4849" s="996"/>
      <c r="K4849" s="999" t="str">
        <f t="shared" si="1089"/>
        <v>Cap.5 Pct.1 Rd.114 Suma Col.(1 la 6)</v>
      </c>
      <c r="L4849" s="1000">
        <f t="shared" si="1090"/>
        <v>0</v>
      </c>
      <c r="M4849" s="1000">
        <f t="shared" si="1091"/>
        <v>0</v>
      </c>
      <c r="N4849" s="1724">
        <f t="shared" si="1092"/>
        <v>0</v>
      </c>
      <c r="O4849" s="1000">
        <f t="shared" si="1093"/>
        <v>0</v>
      </c>
      <c r="P4849" s="1000">
        <f t="shared" si="1094"/>
        <v>0</v>
      </c>
      <c r="Q4849" s="1000"/>
      <c r="R4849" s="1000"/>
      <c r="S4849" s="1000"/>
      <c r="T4849" s="1000"/>
      <c r="U4849" s="1000"/>
      <c r="V4849" s="1000"/>
      <c r="W4849" s="1000"/>
      <c r="X4849" s="1000"/>
      <c r="Y4849" s="1001"/>
      <c r="Z4849" s="1001" t="str">
        <f t="shared" si="1095"/>
        <v xml:space="preserve">Cap.5 Pct.1:  Dacă există măcar o valoare pe rând (Suma Col.(1 la 6) &gt; 0), atunci trebuie să existe CUI (Col.B &gt; 0), pentru toate rândurile (Rd.(2 la 300)). Și reciproc. </v>
      </c>
      <c r="AA4849" s="2205">
        <f t="shared" si="1087"/>
        <v>1</v>
      </c>
      <c r="AB4849" s="3036">
        <v>271</v>
      </c>
    </row>
    <row r="4850" spans="1:28" x14ac:dyDescent="0.25">
      <c r="A4850" s="1708">
        <f t="shared" ca="1" si="1077"/>
        <v>0</v>
      </c>
      <c r="B4850" s="1708">
        <f t="shared" si="1078"/>
        <v>10271115</v>
      </c>
      <c r="C4850" s="994">
        <v>271</v>
      </c>
      <c r="D4850" s="1796" t="s">
        <v>447</v>
      </c>
      <c r="E4850" s="994">
        <v>115</v>
      </c>
      <c r="F4850" s="995" t="s">
        <v>3974</v>
      </c>
      <c r="G4850" s="994"/>
      <c r="H4850" s="996" t="s">
        <v>345</v>
      </c>
      <c r="I4850" s="1091" t="str">
        <f t="shared" si="1088"/>
        <v>Cap.5 Pct.1 Rd.115 col.B</v>
      </c>
      <c r="J4850" s="996"/>
      <c r="K4850" s="999" t="str">
        <f t="shared" si="1089"/>
        <v>Cap.5 Pct.1 Rd.115 Suma Col.(1 la 6)</v>
      </c>
      <c r="L4850" s="1000">
        <f t="shared" si="1090"/>
        <v>0</v>
      </c>
      <c r="M4850" s="1000">
        <f t="shared" si="1091"/>
        <v>0</v>
      </c>
      <c r="N4850" s="1724">
        <f t="shared" si="1092"/>
        <v>0</v>
      </c>
      <c r="O4850" s="1000">
        <f t="shared" si="1093"/>
        <v>0</v>
      </c>
      <c r="P4850" s="1000">
        <f t="shared" si="1094"/>
        <v>0</v>
      </c>
      <c r="Q4850" s="1000"/>
      <c r="R4850" s="1000"/>
      <c r="S4850" s="1000"/>
      <c r="T4850" s="1000"/>
      <c r="U4850" s="1000"/>
      <c r="V4850" s="1000"/>
      <c r="W4850" s="1000"/>
      <c r="X4850" s="1000"/>
      <c r="Y4850" s="1001"/>
      <c r="Z4850" s="1001" t="str">
        <f t="shared" si="1095"/>
        <v xml:space="preserve">Cap.5 Pct.1:  Dacă există măcar o valoare pe rând (Suma Col.(1 la 6) &gt; 0), atunci trebuie să existe CUI (Col.B &gt; 0), pentru toate rândurile (Rd.(2 la 300)). Și reciproc. </v>
      </c>
      <c r="AA4850" s="2205">
        <f t="shared" si="1087"/>
        <v>1</v>
      </c>
      <c r="AB4850" s="3036">
        <v>271</v>
      </c>
    </row>
    <row r="4851" spans="1:28" x14ac:dyDescent="0.25">
      <c r="A4851" s="1708">
        <f t="shared" ca="1" si="1077"/>
        <v>0</v>
      </c>
      <c r="B4851" s="1708">
        <f t="shared" si="1078"/>
        <v>10271116</v>
      </c>
      <c r="C4851" s="994">
        <v>271</v>
      </c>
      <c r="D4851" s="1796" t="s">
        <v>447</v>
      </c>
      <c r="E4851" s="994">
        <v>116</v>
      </c>
      <c r="F4851" s="995" t="s">
        <v>3974</v>
      </c>
      <c r="G4851" s="994"/>
      <c r="H4851" s="996" t="s">
        <v>345</v>
      </c>
      <c r="I4851" s="1091" t="str">
        <f t="shared" si="1088"/>
        <v>Cap.5 Pct.1 Rd.116 col.B</v>
      </c>
      <c r="J4851" s="996"/>
      <c r="K4851" s="999" t="str">
        <f t="shared" si="1089"/>
        <v>Cap.5 Pct.1 Rd.116 Suma Col.(1 la 6)</v>
      </c>
      <c r="L4851" s="1000">
        <f t="shared" si="1090"/>
        <v>0</v>
      </c>
      <c r="M4851" s="1000">
        <f t="shared" si="1091"/>
        <v>0</v>
      </c>
      <c r="N4851" s="1724">
        <f t="shared" si="1092"/>
        <v>0</v>
      </c>
      <c r="O4851" s="1000">
        <f t="shared" si="1093"/>
        <v>0</v>
      </c>
      <c r="P4851" s="1000">
        <f t="shared" si="1094"/>
        <v>0</v>
      </c>
      <c r="Q4851" s="1000"/>
      <c r="R4851" s="1000"/>
      <c r="S4851" s="1000"/>
      <c r="T4851" s="1000"/>
      <c r="U4851" s="1000"/>
      <c r="V4851" s="1000"/>
      <c r="W4851" s="1000"/>
      <c r="X4851" s="1000"/>
      <c r="Y4851" s="1001"/>
      <c r="Z4851" s="1001" t="str">
        <f t="shared" si="1095"/>
        <v xml:space="preserve">Cap.5 Pct.1:  Dacă există măcar o valoare pe rând (Suma Col.(1 la 6) &gt; 0), atunci trebuie să existe CUI (Col.B &gt; 0), pentru toate rândurile (Rd.(2 la 300)). Și reciproc. </v>
      </c>
      <c r="AA4851" s="2205">
        <f t="shared" si="1087"/>
        <v>1</v>
      </c>
      <c r="AB4851" s="3036">
        <v>271</v>
      </c>
    </row>
    <row r="4852" spans="1:28" x14ac:dyDescent="0.25">
      <c r="A4852" s="1708">
        <f t="shared" ca="1" si="1077"/>
        <v>0</v>
      </c>
      <c r="B4852" s="1708">
        <f t="shared" si="1078"/>
        <v>10271117</v>
      </c>
      <c r="C4852" s="994">
        <v>271</v>
      </c>
      <c r="D4852" s="1796" t="s">
        <v>447</v>
      </c>
      <c r="E4852" s="994">
        <v>117</v>
      </c>
      <c r="F4852" s="995" t="s">
        <v>3974</v>
      </c>
      <c r="G4852" s="994"/>
      <c r="H4852" s="996" t="s">
        <v>345</v>
      </c>
      <c r="I4852" s="1091" t="str">
        <f t="shared" si="1088"/>
        <v>Cap.5 Pct.1 Rd.117 col.B</v>
      </c>
      <c r="J4852" s="996"/>
      <c r="K4852" s="999" t="str">
        <f t="shared" si="1089"/>
        <v>Cap.5 Pct.1 Rd.117 Suma Col.(1 la 6)</v>
      </c>
      <c r="L4852" s="1000">
        <f t="shared" si="1090"/>
        <v>0</v>
      </c>
      <c r="M4852" s="1000">
        <f t="shared" si="1091"/>
        <v>0</v>
      </c>
      <c r="N4852" s="1724">
        <f t="shared" si="1092"/>
        <v>0</v>
      </c>
      <c r="O4852" s="1000">
        <f t="shared" si="1093"/>
        <v>0</v>
      </c>
      <c r="P4852" s="1000">
        <f t="shared" si="1094"/>
        <v>0</v>
      </c>
      <c r="Q4852" s="1000"/>
      <c r="R4852" s="1000"/>
      <c r="S4852" s="1000"/>
      <c r="T4852" s="1000"/>
      <c r="U4852" s="1000"/>
      <c r="V4852" s="1000"/>
      <c r="W4852" s="1000"/>
      <c r="X4852" s="1000"/>
      <c r="Y4852" s="1001"/>
      <c r="Z4852" s="1001" t="str">
        <f t="shared" si="1095"/>
        <v xml:space="preserve">Cap.5 Pct.1:  Dacă există măcar o valoare pe rând (Suma Col.(1 la 6) &gt; 0), atunci trebuie să existe CUI (Col.B &gt; 0), pentru toate rândurile (Rd.(2 la 300)). Și reciproc. </v>
      </c>
      <c r="AA4852" s="2205">
        <f t="shared" si="1087"/>
        <v>1</v>
      </c>
      <c r="AB4852" s="3036">
        <v>271</v>
      </c>
    </row>
    <row r="4853" spans="1:28" x14ac:dyDescent="0.25">
      <c r="A4853" s="1708">
        <f t="shared" ca="1" si="1077"/>
        <v>0</v>
      </c>
      <c r="B4853" s="1708">
        <f t="shared" si="1078"/>
        <v>10271118</v>
      </c>
      <c r="C4853" s="994">
        <v>271</v>
      </c>
      <c r="D4853" s="1796" t="s">
        <v>447</v>
      </c>
      <c r="E4853" s="994">
        <v>118</v>
      </c>
      <c r="F4853" s="995" t="s">
        <v>3974</v>
      </c>
      <c r="G4853" s="994"/>
      <c r="H4853" s="996" t="s">
        <v>345</v>
      </c>
      <c r="I4853" s="1091" t="str">
        <f t="shared" si="1088"/>
        <v>Cap.5 Pct.1 Rd.118 col.B</v>
      </c>
      <c r="J4853" s="996"/>
      <c r="K4853" s="999" t="str">
        <f t="shared" si="1089"/>
        <v>Cap.5 Pct.1 Rd.118 Suma Col.(1 la 6)</v>
      </c>
      <c r="L4853" s="1000">
        <f t="shared" si="1090"/>
        <v>0</v>
      </c>
      <c r="M4853" s="1000">
        <f t="shared" si="1091"/>
        <v>0</v>
      </c>
      <c r="N4853" s="1724">
        <f t="shared" si="1092"/>
        <v>0</v>
      </c>
      <c r="O4853" s="1000">
        <f t="shared" si="1093"/>
        <v>0</v>
      </c>
      <c r="P4853" s="1000">
        <f t="shared" si="1094"/>
        <v>0</v>
      </c>
      <c r="Q4853" s="1000"/>
      <c r="R4853" s="1000"/>
      <c r="S4853" s="1000"/>
      <c r="T4853" s="1000"/>
      <c r="U4853" s="1000"/>
      <c r="V4853" s="1000"/>
      <c r="W4853" s="1000"/>
      <c r="X4853" s="1000"/>
      <c r="Y4853" s="1001"/>
      <c r="Z4853" s="1001" t="str">
        <f t="shared" si="1095"/>
        <v xml:space="preserve">Cap.5 Pct.1:  Dacă există măcar o valoare pe rând (Suma Col.(1 la 6) &gt; 0), atunci trebuie să existe CUI (Col.B &gt; 0), pentru toate rândurile (Rd.(2 la 300)). Și reciproc. </v>
      </c>
      <c r="AA4853" s="2205">
        <f t="shared" si="1087"/>
        <v>1</v>
      </c>
      <c r="AB4853" s="3036">
        <v>271</v>
      </c>
    </row>
    <row r="4854" spans="1:28" x14ac:dyDescent="0.25">
      <c r="A4854" s="1708">
        <f t="shared" ca="1" si="1077"/>
        <v>0</v>
      </c>
      <c r="B4854" s="1708">
        <f t="shared" si="1078"/>
        <v>10271119</v>
      </c>
      <c r="C4854" s="994">
        <v>271</v>
      </c>
      <c r="D4854" s="1796" t="s">
        <v>447</v>
      </c>
      <c r="E4854" s="994">
        <v>119</v>
      </c>
      <c r="F4854" s="995" t="s">
        <v>3974</v>
      </c>
      <c r="G4854" s="994"/>
      <c r="H4854" s="996" t="s">
        <v>345</v>
      </c>
      <c r="I4854" s="1091" t="str">
        <f t="shared" si="1088"/>
        <v>Cap.5 Pct.1 Rd.119 col.B</v>
      </c>
      <c r="J4854" s="996"/>
      <c r="K4854" s="999" t="str">
        <f t="shared" si="1089"/>
        <v>Cap.5 Pct.1 Rd.119 Suma Col.(1 la 6)</v>
      </c>
      <c r="L4854" s="1000">
        <f t="shared" si="1090"/>
        <v>0</v>
      </c>
      <c r="M4854" s="1000">
        <f t="shared" si="1091"/>
        <v>0</v>
      </c>
      <c r="N4854" s="1724">
        <f t="shared" si="1092"/>
        <v>0</v>
      </c>
      <c r="O4854" s="1000">
        <f t="shared" si="1093"/>
        <v>0</v>
      </c>
      <c r="P4854" s="1000">
        <f t="shared" si="1094"/>
        <v>0</v>
      </c>
      <c r="Q4854" s="1000"/>
      <c r="R4854" s="1000"/>
      <c r="S4854" s="1000"/>
      <c r="T4854" s="1000"/>
      <c r="U4854" s="1000"/>
      <c r="V4854" s="1000"/>
      <c r="W4854" s="1000"/>
      <c r="X4854" s="1000"/>
      <c r="Y4854" s="1001"/>
      <c r="Z4854" s="1001" t="str">
        <f t="shared" si="1095"/>
        <v xml:space="preserve">Cap.5 Pct.1:  Dacă există măcar o valoare pe rând (Suma Col.(1 la 6) &gt; 0), atunci trebuie să existe CUI (Col.B &gt; 0), pentru toate rândurile (Rd.(2 la 300)). Și reciproc. </v>
      </c>
      <c r="AA4854" s="2205">
        <f t="shared" si="1087"/>
        <v>1</v>
      </c>
      <c r="AB4854" s="3036">
        <v>271</v>
      </c>
    </row>
    <row r="4855" spans="1:28" x14ac:dyDescent="0.25">
      <c r="A4855" s="1708">
        <f t="shared" ca="1" si="1077"/>
        <v>0</v>
      </c>
      <c r="B4855" s="1708">
        <f t="shared" si="1078"/>
        <v>10271120</v>
      </c>
      <c r="C4855" s="994">
        <v>271</v>
      </c>
      <c r="D4855" s="1796" t="s">
        <v>447</v>
      </c>
      <c r="E4855" s="994">
        <v>120</v>
      </c>
      <c r="F4855" s="995" t="s">
        <v>3974</v>
      </c>
      <c r="G4855" s="994"/>
      <c r="H4855" s="996" t="s">
        <v>345</v>
      </c>
      <c r="I4855" s="1091" t="str">
        <f t="shared" si="1088"/>
        <v>Cap.5 Pct.1 Rd.120 col.B</v>
      </c>
      <c r="J4855" s="996"/>
      <c r="K4855" s="999" t="str">
        <f t="shared" si="1089"/>
        <v>Cap.5 Pct.1 Rd.120 Suma Col.(1 la 6)</v>
      </c>
      <c r="L4855" s="1000">
        <f t="shared" si="1090"/>
        <v>0</v>
      </c>
      <c r="M4855" s="1000">
        <f t="shared" si="1091"/>
        <v>0</v>
      </c>
      <c r="N4855" s="1724">
        <f t="shared" si="1092"/>
        <v>0</v>
      </c>
      <c r="O4855" s="1000">
        <f t="shared" si="1093"/>
        <v>0</v>
      </c>
      <c r="P4855" s="1000">
        <f t="shared" si="1094"/>
        <v>0</v>
      </c>
      <c r="Q4855" s="1000"/>
      <c r="R4855" s="1000"/>
      <c r="S4855" s="1000"/>
      <c r="T4855" s="1000"/>
      <c r="U4855" s="1000"/>
      <c r="V4855" s="1000"/>
      <c r="W4855" s="1000"/>
      <c r="X4855" s="1000"/>
      <c r="Y4855" s="1001"/>
      <c r="Z4855" s="1001" t="str">
        <f t="shared" si="1095"/>
        <v xml:space="preserve">Cap.5 Pct.1:  Dacă există măcar o valoare pe rând (Suma Col.(1 la 6) &gt; 0), atunci trebuie să existe CUI (Col.B &gt; 0), pentru toate rândurile (Rd.(2 la 300)). Și reciproc. </v>
      </c>
      <c r="AA4855" s="2205">
        <f t="shared" si="1087"/>
        <v>1</v>
      </c>
      <c r="AB4855" s="3036">
        <v>271</v>
      </c>
    </row>
    <row r="4856" spans="1:28" x14ac:dyDescent="0.25">
      <c r="A4856" s="1708">
        <f t="shared" ca="1" si="1077"/>
        <v>0</v>
      </c>
      <c r="B4856" s="1708">
        <f t="shared" si="1078"/>
        <v>10271121</v>
      </c>
      <c r="C4856" s="994">
        <v>271</v>
      </c>
      <c r="D4856" s="1796" t="s">
        <v>447</v>
      </c>
      <c r="E4856" s="994">
        <v>121</v>
      </c>
      <c r="F4856" s="995" t="s">
        <v>3974</v>
      </c>
      <c r="G4856" s="994"/>
      <c r="H4856" s="996" t="s">
        <v>345</v>
      </c>
      <c r="I4856" s="1091" t="str">
        <f t="shared" si="1088"/>
        <v>Cap.5 Pct.1 Rd.121 col.B</v>
      </c>
      <c r="J4856" s="996"/>
      <c r="K4856" s="999" t="str">
        <f t="shared" si="1089"/>
        <v>Cap.5 Pct.1 Rd.121 Suma Col.(1 la 6)</v>
      </c>
      <c r="L4856" s="1000">
        <f t="shared" si="1090"/>
        <v>0</v>
      </c>
      <c r="M4856" s="1000">
        <f t="shared" si="1091"/>
        <v>0</v>
      </c>
      <c r="N4856" s="1724">
        <f t="shared" si="1092"/>
        <v>0</v>
      </c>
      <c r="O4856" s="1000">
        <f t="shared" si="1093"/>
        <v>0</v>
      </c>
      <c r="P4856" s="1000">
        <f t="shared" si="1094"/>
        <v>0</v>
      </c>
      <c r="Q4856" s="1000"/>
      <c r="R4856" s="1000"/>
      <c r="S4856" s="1000"/>
      <c r="T4856" s="1000"/>
      <c r="U4856" s="1000"/>
      <c r="V4856" s="1000"/>
      <c r="W4856" s="1000"/>
      <c r="X4856" s="1000"/>
      <c r="Y4856" s="1001"/>
      <c r="Z4856" s="1001" t="str">
        <f t="shared" si="1095"/>
        <v xml:space="preserve">Cap.5 Pct.1:  Dacă există măcar o valoare pe rând (Suma Col.(1 la 6) &gt; 0), atunci trebuie să existe CUI (Col.B &gt; 0), pentru toate rândurile (Rd.(2 la 300)). Și reciproc. </v>
      </c>
      <c r="AA4856" s="2205">
        <f t="shared" si="1087"/>
        <v>1</v>
      </c>
      <c r="AB4856" s="3036">
        <v>271</v>
      </c>
    </row>
    <row r="4857" spans="1:28" x14ac:dyDescent="0.25">
      <c r="A4857" s="1708">
        <f t="shared" ca="1" si="1077"/>
        <v>0</v>
      </c>
      <c r="B4857" s="1708">
        <f t="shared" si="1078"/>
        <v>10271122</v>
      </c>
      <c r="C4857" s="994">
        <v>271</v>
      </c>
      <c r="D4857" s="1796" t="s">
        <v>447</v>
      </c>
      <c r="E4857" s="994">
        <v>122</v>
      </c>
      <c r="F4857" s="995" t="s">
        <v>3974</v>
      </c>
      <c r="G4857" s="994"/>
      <c r="H4857" s="996" t="s">
        <v>345</v>
      </c>
      <c r="I4857" s="1091" t="str">
        <f t="shared" si="1088"/>
        <v>Cap.5 Pct.1 Rd.122 col.B</v>
      </c>
      <c r="J4857" s="996"/>
      <c r="K4857" s="999" t="str">
        <f t="shared" si="1089"/>
        <v>Cap.5 Pct.1 Rd.122 Suma Col.(1 la 6)</v>
      </c>
      <c r="L4857" s="1000">
        <f t="shared" si="1090"/>
        <v>0</v>
      </c>
      <c r="M4857" s="1000">
        <f t="shared" si="1091"/>
        <v>0</v>
      </c>
      <c r="N4857" s="1724">
        <f t="shared" si="1092"/>
        <v>0</v>
      </c>
      <c r="O4857" s="1000">
        <f t="shared" si="1093"/>
        <v>0</v>
      </c>
      <c r="P4857" s="1000">
        <f t="shared" si="1094"/>
        <v>0</v>
      </c>
      <c r="Q4857" s="1000"/>
      <c r="R4857" s="1000"/>
      <c r="S4857" s="1000"/>
      <c r="T4857" s="1000"/>
      <c r="U4857" s="1000"/>
      <c r="V4857" s="1000"/>
      <c r="W4857" s="1000"/>
      <c r="X4857" s="1000"/>
      <c r="Y4857" s="1001"/>
      <c r="Z4857" s="1001" t="str">
        <f t="shared" si="1095"/>
        <v xml:space="preserve">Cap.5 Pct.1:  Dacă există măcar o valoare pe rând (Suma Col.(1 la 6) &gt; 0), atunci trebuie să existe CUI (Col.B &gt; 0), pentru toate rândurile (Rd.(2 la 300)). Și reciproc. </v>
      </c>
      <c r="AA4857" s="2205">
        <f t="shared" si="1087"/>
        <v>1</v>
      </c>
      <c r="AB4857" s="3036">
        <v>271</v>
      </c>
    </row>
    <row r="4858" spans="1:28" x14ac:dyDescent="0.25">
      <c r="A4858" s="1708">
        <f t="shared" ca="1" si="1077"/>
        <v>0</v>
      </c>
      <c r="B4858" s="1708">
        <f t="shared" si="1078"/>
        <v>10271123</v>
      </c>
      <c r="C4858" s="994">
        <v>271</v>
      </c>
      <c r="D4858" s="1796" t="s">
        <v>447</v>
      </c>
      <c r="E4858" s="994">
        <v>123</v>
      </c>
      <c r="F4858" s="995" t="s">
        <v>3974</v>
      </c>
      <c r="G4858" s="994"/>
      <c r="H4858" s="996" t="s">
        <v>345</v>
      </c>
      <c r="I4858" s="1091" t="str">
        <f t="shared" si="1088"/>
        <v>Cap.5 Pct.1 Rd.123 col.B</v>
      </c>
      <c r="J4858" s="996"/>
      <c r="K4858" s="999" t="str">
        <f t="shared" si="1089"/>
        <v>Cap.5 Pct.1 Rd.123 Suma Col.(1 la 6)</v>
      </c>
      <c r="L4858" s="1000">
        <f t="shared" si="1090"/>
        <v>0</v>
      </c>
      <c r="M4858" s="1000">
        <f t="shared" si="1091"/>
        <v>0</v>
      </c>
      <c r="N4858" s="1724">
        <f t="shared" si="1092"/>
        <v>0</v>
      </c>
      <c r="O4858" s="1000">
        <f t="shared" si="1093"/>
        <v>0</v>
      </c>
      <c r="P4858" s="1000">
        <f t="shared" si="1094"/>
        <v>0</v>
      </c>
      <c r="Q4858" s="1000"/>
      <c r="R4858" s="1000"/>
      <c r="S4858" s="1000"/>
      <c r="T4858" s="1000"/>
      <c r="U4858" s="1000"/>
      <c r="V4858" s="1000"/>
      <c r="W4858" s="1000"/>
      <c r="X4858" s="1000"/>
      <c r="Y4858" s="1001"/>
      <c r="Z4858" s="1001" t="str">
        <f t="shared" si="1095"/>
        <v xml:space="preserve">Cap.5 Pct.1:  Dacă există măcar o valoare pe rând (Suma Col.(1 la 6) &gt; 0), atunci trebuie să existe CUI (Col.B &gt; 0), pentru toate rândurile (Rd.(2 la 300)). Și reciproc. </v>
      </c>
      <c r="AA4858" s="2205">
        <f t="shared" si="1087"/>
        <v>1</v>
      </c>
      <c r="AB4858" s="3036">
        <v>271</v>
      </c>
    </row>
    <row r="4859" spans="1:28" x14ac:dyDescent="0.25">
      <c r="A4859" s="1708">
        <f t="shared" ca="1" si="1077"/>
        <v>0</v>
      </c>
      <c r="B4859" s="1708">
        <f t="shared" si="1078"/>
        <v>10271124</v>
      </c>
      <c r="C4859" s="994">
        <v>271</v>
      </c>
      <c r="D4859" s="1796" t="s">
        <v>447</v>
      </c>
      <c r="E4859" s="994">
        <v>124</v>
      </c>
      <c r="F4859" s="995" t="s">
        <v>3974</v>
      </c>
      <c r="G4859" s="994"/>
      <c r="H4859" s="996" t="s">
        <v>345</v>
      </c>
      <c r="I4859" s="1091" t="str">
        <f t="shared" si="1088"/>
        <v>Cap.5 Pct.1 Rd.124 col.B</v>
      </c>
      <c r="J4859" s="996"/>
      <c r="K4859" s="999" t="str">
        <f t="shared" si="1089"/>
        <v>Cap.5 Pct.1 Rd.124 Suma Col.(1 la 6)</v>
      </c>
      <c r="L4859" s="1000">
        <f t="shared" si="1090"/>
        <v>0</v>
      </c>
      <c r="M4859" s="1000">
        <f t="shared" si="1091"/>
        <v>0</v>
      </c>
      <c r="N4859" s="1724">
        <f t="shared" si="1092"/>
        <v>0</v>
      </c>
      <c r="O4859" s="1000">
        <f t="shared" si="1093"/>
        <v>0</v>
      </c>
      <c r="P4859" s="1000">
        <f t="shared" si="1094"/>
        <v>0</v>
      </c>
      <c r="Q4859" s="1000"/>
      <c r="R4859" s="1000"/>
      <c r="S4859" s="1000"/>
      <c r="T4859" s="1000"/>
      <c r="U4859" s="1000"/>
      <c r="V4859" s="1000"/>
      <c r="W4859" s="1000"/>
      <c r="X4859" s="1000"/>
      <c r="Y4859" s="1001"/>
      <c r="Z4859" s="1001" t="str">
        <f t="shared" si="1095"/>
        <v xml:space="preserve">Cap.5 Pct.1:  Dacă există măcar o valoare pe rând (Suma Col.(1 la 6) &gt; 0), atunci trebuie să existe CUI (Col.B &gt; 0), pentru toate rândurile (Rd.(2 la 300)). Și reciproc. </v>
      </c>
      <c r="AA4859" s="2205">
        <f t="shared" ref="AA4859:AA4922" si="1096">COUNTIF(B:B,B4859)</f>
        <v>1</v>
      </c>
      <c r="AB4859" s="3036">
        <v>271</v>
      </c>
    </row>
    <row r="4860" spans="1:28" x14ac:dyDescent="0.25">
      <c r="A4860" s="1708">
        <f t="shared" ca="1" si="1077"/>
        <v>0</v>
      </c>
      <c r="B4860" s="1708">
        <f t="shared" si="1078"/>
        <v>10271125</v>
      </c>
      <c r="C4860" s="994">
        <v>271</v>
      </c>
      <c r="D4860" s="1796" t="s">
        <v>447</v>
      </c>
      <c r="E4860" s="994">
        <v>125</v>
      </c>
      <c r="F4860" s="995" t="s">
        <v>3974</v>
      </c>
      <c r="G4860" s="994"/>
      <c r="H4860" s="996" t="s">
        <v>345</v>
      </c>
      <c r="I4860" s="1091" t="str">
        <f t="shared" si="1088"/>
        <v>Cap.5 Pct.1 Rd.125 col.B</v>
      </c>
      <c r="J4860" s="996"/>
      <c r="K4860" s="999" t="str">
        <f t="shared" si="1089"/>
        <v>Cap.5 Pct.1 Rd.125 Suma Col.(1 la 6)</v>
      </c>
      <c r="L4860" s="1000">
        <f t="shared" si="1090"/>
        <v>0</v>
      </c>
      <c r="M4860" s="1000">
        <f t="shared" si="1091"/>
        <v>0</v>
      </c>
      <c r="N4860" s="1724">
        <f t="shared" si="1092"/>
        <v>0</v>
      </c>
      <c r="O4860" s="1000">
        <f t="shared" si="1093"/>
        <v>0</v>
      </c>
      <c r="P4860" s="1000">
        <f t="shared" si="1094"/>
        <v>0</v>
      </c>
      <c r="Q4860" s="1000"/>
      <c r="R4860" s="1000"/>
      <c r="S4860" s="1000"/>
      <c r="T4860" s="1000"/>
      <c r="U4860" s="1000"/>
      <c r="V4860" s="1000"/>
      <c r="W4860" s="1000"/>
      <c r="X4860" s="1000"/>
      <c r="Y4860" s="1001"/>
      <c r="Z4860" s="1001" t="str">
        <f t="shared" si="1095"/>
        <v xml:space="preserve">Cap.5 Pct.1:  Dacă există măcar o valoare pe rând (Suma Col.(1 la 6) &gt; 0), atunci trebuie să existe CUI (Col.B &gt; 0), pentru toate rândurile (Rd.(2 la 300)). Și reciproc. </v>
      </c>
      <c r="AA4860" s="2205">
        <f t="shared" si="1096"/>
        <v>1</v>
      </c>
      <c r="AB4860" s="3036">
        <v>271</v>
      </c>
    </row>
    <row r="4861" spans="1:28" x14ac:dyDescent="0.25">
      <c r="A4861" s="1708">
        <f t="shared" ca="1" si="1077"/>
        <v>0</v>
      </c>
      <c r="B4861" s="1708">
        <f t="shared" si="1078"/>
        <v>10271126</v>
      </c>
      <c r="C4861" s="994">
        <v>271</v>
      </c>
      <c r="D4861" s="1796" t="s">
        <v>447</v>
      </c>
      <c r="E4861" s="994">
        <v>126</v>
      </c>
      <c r="F4861" s="995" t="s">
        <v>3974</v>
      </c>
      <c r="G4861" s="994"/>
      <c r="H4861" s="996" t="s">
        <v>345</v>
      </c>
      <c r="I4861" s="1091" t="str">
        <f t="shared" si="1088"/>
        <v>Cap.5 Pct.1 Rd.126 col.B</v>
      </c>
      <c r="J4861" s="996"/>
      <c r="K4861" s="999" t="str">
        <f t="shared" si="1089"/>
        <v>Cap.5 Pct.1 Rd.126 Suma Col.(1 la 6)</v>
      </c>
      <c r="L4861" s="1000">
        <f t="shared" si="1090"/>
        <v>0</v>
      </c>
      <c r="M4861" s="1000">
        <f t="shared" si="1091"/>
        <v>0</v>
      </c>
      <c r="N4861" s="1724">
        <f t="shared" si="1092"/>
        <v>0</v>
      </c>
      <c r="O4861" s="1000">
        <f t="shared" si="1093"/>
        <v>0</v>
      </c>
      <c r="P4861" s="1000">
        <f t="shared" si="1094"/>
        <v>0</v>
      </c>
      <c r="Q4861" s="1000"/>
      <c r="R4861" s="1000"/>
      <c r="S4861" s="1000"/>
      <c r="T4861" s="1000"/>
      <c r="U4861" s="1000"/>
      <c r="V4861" s="1000"/>
      <c r="W4861" s="1000"/>
      <c r="X4861" s="1000"/>
      <c r="Y4861" s="1001"/>
      <c r="Z4861" s="1001" t="str">
        <f t="shared" si="1095"/>
        <v xml:space="preserve">Cap.5 Pct.1:  Dacă există măcar o valoare pe rând (Suma Col.(1 la 6) &gt; 0), atunci trebuie să existe CUI (Col.B &gt; 0), pentru toate rândurile (Rd.(2 la 300)). Și reciproc. </v>
      </c>
      <c r="AA4861" s="2205">
        <f t="shared" si="1096"/>
        <v>1</v>
      </c>
      <c r="AB4861" s="3036">
        <v>271</v>
      </c>
    </row>
    <row r="4862" spans="1:28" x14ac:dyDescent="0.25">
      <c r="A4862" s="1708">
        <f t="shared" ca="1" si="1077"/>
        <v>0</v>
      </c>
      <c r="B4862" s="1708">
        <f t="shared" si="1078"/>
        <v>10271127</v>
      </c>
      <c r="C4862" s="994">
        <v>271</v>
      </c>
      <c r="D4862" s="1796" t="s">
        <v>447</v>
      </c>
      <c r="E4862" s="994">
        <v>127</v>
      </c>
      <c r="F4862" s="995" t="s">
        <v>3974</v>
      </c>
      <c r="G4862" s="994"/>
      <c r="H4862" s="996" t="s">
        <v>345</v>
      </c>
      <c r="I4862" s="1091" t="str">
        <f t="shared" si="1088"/>
        <v>Cap.5 Pct.1 Rd.127 col.B</v>
      </c>
      <c r="J4862" s="996"/>
      <c r="K4862" s="999" t="str">
        <f t="shared" si="1089"/>
        <v>Cap.5 Pct.1 Rd.127 Suma Col.(1 la 6)</v>
      </c>
      <c r="L4862" s="1000">
        <f t="shared" si="1090"/>
        <v>0</v>
      </c>
      <c r="M4862" s="1000">
        <f t="shared" si="1091"/>
        <v>0</v>
      </c>
      <c r="N4862" s="1724">
        <f t="shared" si="1092"/>
        <v>0</v>
      </c>
      <c r="O4862" s="1000">
        <f t="shared" si="1093"/>
        <v>0</v>
      </c>
      <c r="P4862" s="1000">
        <f t="shared" si="1094"/>
        <v>0</v>
      </c>
      <c r="Q4862" s="1000"/>
      <c r="R4862" s="1000"/>
      <c r="S4862" s="1000"/>
      <c r="T4862" s="1000"/>
      <c r="U4862" s="1000"/>
      <c r="V4862" s="1000"/>
      <c r="W4862" s="1000"/>
      <c r="X4862" s="1000"/>
      <c r="Y4862" s="1001"/>
      <c r="Z4862" s="1001" t="str">
        <f t="shared" si="1095"/>
        <v xml:space="preserve">Cap.5 Pct.1:  Dacă există măcar o valoare pe rând (Suma Col.(1 la 6) &gt; 0), atunci trebuie să existe CUI (Col.B &gt; 0), pentru toate rândurile (Rd.(2 la 300)). Și reciproc. </v>
      </c>
      <c r="AA4862" s="2205">
        <f t="shared" si="1096"/>
        <v>1</v>
      </c>
      <c r="AB4862" s="3036">
        <v>271</v>
      </c>
    </row>
    <row r="4863" spans="1:28" x14ac:dyDescent="0.25">
      <c r="A4863" s="1708">
        <f t="shared" ca="1" si="1077"/>
        <v>0</v>
      </c>
      <c r="B4863" s="1708">
        <f t="shared" si="1078"/>
        <v>10271128</v>
      </c>
      <c r="C4863" s="994">
        <v>271</v>
      </c>
      <c r="D4863" s="1796" t="s">
        <v>447</v>
      </c>
      <c r="E4863" s="994">
        <v>128</v>
      </c>
      <c r="F4863" s="995" t="s">
        <v>3974</v>
      </c>
      <c r="G4863" s="994"/>
      <c r="H4863" s="996" t="s">
        <v>345</v>
      </c>
      <c r="I4863" s="1091" t="str">
        <f t="shared" si="1088"/>
        <v>Cap.5 Pct.1 Rd.128 col.B</v>
      </c>
      <c r="J4863" s="996"/>
      <c r="K4863" s="999" t="str">
        <f t="shared" si="1089"/>
        <v>Cap.5 Pct.1 Rd.128 Suma Col.(1 la 6)</v>
      </c>
      <c r="L4863" s="1000">
        <f t="shared" si="1090"/>
        <v>0</v>
      </c>
      <c r="M4863" s="1000">
        <f t="shared" si="1091"/>
        <v>0</v>
      </c>
      <c r="N4863" s="1724">
        <f t="shared" si="1092"/>
        <v>0</v>
      </c>
      <c r="O4863" s="1000">
        <f t="shared" si="1093"/>
        <v>0</v>
      </c>
      <c r="P4863" s="1000">
        <f t="shared" si="1094"/>
        <v>0</v>
      </c>
      <c r="Q4863" s="1000"/>
      <c r="R4863" s="1000"/>
      <c r="S4863" s="1000"/>
      <c r="T4863" s="1000"/>
      <c r="U4863" s="1000"/>
      <c r="V4863" s="1000"/>
      <c r="W4863" s="1000"/>
      <c r="X4863" s="1000"/>
      <c r="Y4863" s="1001"/>
      <c r="Z4863" s="1001" t="str">
        <f t="shared" si="1095"/>
        <v xml:space="preserve">Cap.5 Pct.1:  Dacă există măcar o valoare pe rând (Suma Col.(1 la 6) &gt; 0), atunci trebuie să existe CUI (Col.B &gt; 0), pentru toate rândurile (Rd.(2 la 300)). Și reciproc. </v>
      </c>
      <c r="AA4863" s="2205">
        <f t="shared" si="1096"/>
        <v>1</v>
      </c>
      <c r="AB4863" s="3036">
        <v>271</v>
      </c>
    </row>
    <row r="4864" spans="1:28" x14ac:dyDescent="0.25">
      <c r="A4864" s="1708">
        <f t="shared" ca="1" si="1077"/>
        <v>0</v>
      </c>
      <c r="B4864" s="1708">
        <f t="shared" si="1078"/>
        <v>10271129</v>
      </c>
      <c r="C4864" s="994">
        <v>271</v>
      </c>
      <c r="D4864" s="1796" t="s">
        <v>447</v>
      </c>
      <c r="E4864" s="994">
        <v>129</v>
      </c>
      <c r="F4864" s="995" t="s">
        <v>3974</v>
      </c>
      <c r="G4864" s="994"/>
      <c r="H4864" s="996" t="s">
        <v>345</v>
      </c>
      <c r="I4864" s="1091" t="str">
        <f t="shared" si="1088"/>
        <v>Cap.5 Pct.1 Rd.129 col.B</v>
      </c>
      <c r="J4864" s="996"/>
      <c r="K4864" s="999" t="str">
        <f t="shared" si="1089"/>
        <v>Cap.5 Pct.1 Rd.129 Suma Col.(1 la 6)</v>
      </c>
      <c r="L4864" s="1000">
        <f t="shared" si="1090"/>
        <v>0</v>
      </c>
      <c r="M4864" s="1000">
        <f t="shared" si="1091"/>
        <v>0</v>
      </c>
      <c r="N4864" s="1724">
        <f t="shared" si="1092"/>
        <v>0</v>
      </c>
      <c r="O4864" s="1000">
        <f t="shared" si="1093"/>
        <v>0</v>
      </c>
      <c r="P4864" s="1000">
        <f t="shared" si="1094"/>
        <v>0</v>
      </c>
      <c r="Q4864" s="1000"/>
      <c r="R4864" s="1000"/>
      <c r="S4864" s="1000"/>
      <c r="T4864" s="1000"/>
      <c r="U4864" s="1000"/>
      <c r="V4864" s="1000"/>
      <c r="W4864" s="1000"/>
      <c r="X4864" s="1000"/>
      <c r="Y4864" s="1001"/>
      <c r="Z4864" s="1001" t="str">
        <f t="shared" si="1095"/>
        <v xml:space="preserve">Cap.5 Pct.1:  Dacă există măcar o valoare pe rând (Suma Col.(1 la 6) &gt; 0), atunci trebuie să existe CUI (Col.B &gt; 0), pentru toate rândurile (Rd.(2 la 300)). Și reciproc. </v>
      </c>
      <c r="AA4864" s="2205">
        <f t="shared" si="1096"/>
        <v>1</v>
      </c>
      <c r="AB4864" s="3036">
        <v>271</v>
      </c>
    </row>
    <row r="4865" spans="1:28" x14ac:dyDescent="0.25">
      <c r="A4865" s="1708">
        <f t="shared" ca="1" si="1077"/>
        <v>0</v>
      </c>
      <c r="B4865" s="1708">
        <f t="shared" si="1078"/>
        <v>10271130</v>
      </c>
      <c r="C4865" s="994">
        <v>271</v>
      </c>
      <c r="D4865" s="1796" t="s">
        <v>447</v>
      </c>
      <c r="E4865" s="994">
        <v>130</v>
      </c>
      <c r="F4865" s="995" t="s">
        <v>3974</v>
      </c>
      <c r="G4865" s="994"/>
      <c r="H4865" s="996" t="s">
        <v>345</v>
      </c>
      <c r="I4865" s="1091" t="str">
        <f t="shared" si="1088"/>
        <v>Cap.5 Pct.1 Rd.130 col.B</v>
      </c>
      <c r="J4865" s="996"/>
      <c r="K4865" s="999" t="str">
        <f t="shared" si="1089"/>
        <v>Cap.5 Pct.1 Rd.130 Suma Col.(1 la 6)</v>
      </c>
      <c r="L4865" s="1000">
        <f t="shared" si="1090"/>
        <v>0</v>
      </c>
      <c r="M4865" s="1000">
        <f t="shared" si="1091"/>
        <v>0</v>
      </c>
      <c r="N4865" s="1724">
        <f t="shared" si="1092"/>
        <v>0</v>
      </c>
      <c r="O4865" s="1000">
        <f t="shared" si="1093"/>
        <v>0</v>
      </c>
      <c r="P4865" s="1000">
        <f t="shared" si="1094"/>
        <v>0</v>
      </c>
      <c r="Q4865" s="1000"/>
      <c r="R4865" s="1000"/>
      <c r="S4865" s="1000"/>
      <c r="T4865" s="1000"/>
      <c r="U4865" s="1000"/>
      <c r="V4865" s="1000"/>
      <c r="W4865" s="1000"/>
      <c r="X4865" s="1000"/>
      <c r="Y4865" s="1001"/>
      <c r="Z4865" s="1001" t="str">
        <f t="shared" si="1095"/>
        <v xml:space="preserve">Cap.5 Pct.1:  Dacă există măcar o valoare pe rând (Suma Col.(1 la 6) &gt; 0), atunci trebuie să existe CUI (Col.B &gt; 0), pentru toate rândurile (Rd.(2 la 300)). Și reciproc. </v>
      </c>
      <c r="AA4865" s="2205">
        <f t="shared" si="1096"/>
        <v>1</v>
      </c>
      <c r="AB4865" s="3036">
        <v>271</v>
      </c>
    </row>
    <row r="4866" spans="1:28" x14ac:dyDescent="0.25">
      <c r="A4866" s="1708">
        <f t="shared" ca="1" si="1077"/>
        <v>0</v>
      </c>
      <c r="B4866" s="1708">
        <f t="shared" si="1078"/>
        <v>10271131</v>
      </c>
      <c r="C4866" s="994">
        <v>271</v>
      </c>
      <c r="D4866" s="1796" t="s">
        <v>447</v>
      </c>
      <c r="E4866" s="994">
        <v>131</v>
      </c>
      <c r="F4866" s="995" t="s">
        <v>3974</v>
      </c>
      <c r="G4866" s="994"/>
      <c r="H4866" s="996" t="s">
        <v>345</v>
      </c>
      <c r="I4866" s="1091" t="str">
        <f t="shared" ref="I4866:I4929" si="1097">"Cap.5 Pct.1 Rd."&amp;E4866&amp;" col.B"</f>
        <v>Cap.5 Pct.1 Rd.131 col.B</v>
      </c>
      <c r="J4866" s="996"/>
      <c r="K4866" s="999" t="str">
        <f t="shared" ref="K4866:K4929" si="1098">"Cap.5 Pct.1 Rd."&amp;E4866&amp;" Suma Col.(1 la 6)"</f>
        <v>Cap.5 Pct.1 Rd.131 Suma Col.(1 la 6)</v>
      </c>
      <c r="L4866" s="1000">
        <f t="shared" ref="L4866:L4929" si="1099">O4866</f>
        <v>0</v>
      </c>
      <c r="M4866" s="1000">
        <f t="shared" ref="M4866:M4929" si="1100">P4866</f>
        <v>0</v>
      </c>
      <c r="N4866" s="1724">
        <f t="shared" ref="N4866:N4929" si="1101">IF(OR(AND(L4866=0,M4866=0),AND(L4866&gt;0,M4866&gt;0)),0,1)</f>
        <v>0</v>
      </c>
      <c r="O4866" s="1000">
        <f t="shared" ref="O4866:O4929" si="1102">AZ832</f>
        <v>0</v>
      </c>
      <c r="P4866" s="1000">
        <f t="shared" ref="P4866:P4929" si="1103">SUM(BI832:BN832)</f>
        <v>0</v>
      </c>
      <c r="Q4866" s="1000"/>
      <c r="R4866" s="1000"/>
      <c r="S4866" s="1000"/>
      <c r="T4866" s="1000"/>
      <c r="U4866" s="1000"/>
      <c r="V4866" s="1000"/>
      <c r="W4866" s="1000"/>
      <c r="X4866" s="1000"/>
      <c r="Y4866" s="1001"/>
      <c r="Z4866" s="1001" t="str">
        <f t="shared" si="1095"/>
        <v xml:space="preserve">Cap.5 Pct.1:  Dacă există măcar o valoare pe rând (Suma Col.(1 la 6) &gt; 0), atunci trebuie să existe CUI (Col.B &gt; 0), pentru toate rândurile (Rd.(2 la 300)). Și reciproc. </v>
      </c>
      <c r="AA4866" s="2205">
        <f t="shared" si="1096"/>
        <v>1</v>
      </c>
      <c r="AB4866" s="3036">
        <v>271</v>
      </c>
    </row>
    <row r="4867" spans="1:28" x14ac:dyDescent="0.25">
      <c r="A4867" s="1708">
        <f t="shared" ca="1" si="1077"/>
        <v>0</v>
      </c>
      <c r="B4867" s="1708">
        <f t="shared" si="1078"/>
        <v>10271132</v>
      </c>
      <c r="C4867" s="994">
        <v>271</v>
      </c>
      <c r="D4867" s="1796" t="s">
        <v>447</v>
      </c>
      <c r="E4867" s="994">
        <v>132</v>
      </c>
      <c r="F4867" s="995" t="s">
        <v>3974</v>
      </c>
      <c r="G4867" s="994"/>
      <c r="H4867" s="996" t="s">
        <v>345</v>
      </c>
      <c r="I4867" s="1091" t="str">
        <f t="shared" si="1097"/>
        <v>Cap.5 Pct.1 Rd.132 col.B</v>
      </c>
      <c r="J4867" s="996"/>
      <c r="K4867" s="999" t="str">
        <f t="shared" si="1098"/>
        <v>Cap.5 Pct.1 Rd.132 Suma Col.(1 la 6)</v>
      </c>
      <c r="L4867" s="1000">
        <f t="shared" si="1099"/>
        <v>0</v>
      </c>
      <c r="M4867" s="1000">
        <f t="shared" si="1100"/>
        <v>0</v>
      </c>
      <c r="N4867" s="1724">
        <f t="shared" si="1101"/>
        <v>0</v>
      </c>
      <c r="O4867" s="1000">
        <f t="shared" si="1102"/>
        <v>0</v>
      </c>
      <c r="P4867" s="1000">
        <f t="shared" si="1103"/>
        <v>0</v>
      </c>
      <c r="Q4867" s="1000"/>
      <c r="R4867" s="1000"/>
      <c r="S4867" s="1000"/>
      <c r="T4867" s="1000"/>
      <c r="U4867" s="1000"/>
      <c r="V4867" s="1000"/>
      <c r="W4867" s="1000"/>
      <c r="X4867" s="1000"/>
      <c r="Y4867" s="1001"/>
      <c r="Z4867" s="1001" t="str">
        <f t="shared" ref="Z4867:Z4930" si="1104">Z4866</f>
        <v xml:space="preserve">Cap.5 Pct.1:  Dacă există măcar o valoare pe rând (Suma Col.(1 la 6) &gt; 0), atunci trebuie să existe CUI (Col.B &gt; 0), pentru toate rândurile (Rd.(2 la 300)). Și reciproc. </v>
      </c>
      <c r="AA4867" s="2205">
        <f t="shared" si="1096"/>
        <v>1</v>
      </c>
      <c r="AB4867" s="3036">
        <v>271</v>
      </c>
    </row>
    <row r="4868" spans="1:28" x14ac:dyDescent="0.25">
      <c r="A4868" s="1708">
        <f t="shared" ca="1" si="1077"/>
        <v>0</v>
      </c>
      <c r="B4868" s="1708">
        <f t="shared" si="1078"/>
        <v>10271133</v>
      </c>
      <c r="C4868" s="994">
        <v>271</v>
      </c>
      <c r="D4868" s="1796" t="s">
        <v>447</v>
      </c>
      <c r="E4868" s="994">
        <v>133</v>
      </c>
      <c r="F4868" s="995" t="s">
        <v>3974</v>
      </c>
      <c r="G4868" s="994"/>
      <c r="H4868" s="996" t="s">
        <v>345</v>
      </c>
      <c r="I4868" s="1091" t="str">
        <f t="shared" si="1097"/>
        <v>Cap.5 Pct.1 Rd.133 col.B</v>
      </c>
      <c r="J4868" s="996"/>
      <c r="K4868" s="999" t="str">
        <f t="shared" si="1098"/>
        <v>Cap.5 Pct.1 Rd.133 Suma Col.(1 la 6)</v>
      </c>
      <c r="L4868" s="1000">
        <f t="shared" si="1099"/>
        <v>0</v>
      </c>
      <c r="M4868" s="1000">
        <f t="shared" si="1100"/>
        <v>0</v>
      </c>
      <c r="N4868" s="1724">
        <f t="shared" si="1101"/>
        <v>0</v>
      </c>
      <c r="O4868" s="1000">
        <f t="shared" si="1102"/>
        <v>0</v>
      </c>
      <c r="P4868" s="1000">
        <f t="shared" si="1103"/>
        <v>0</v>
      </c>
      <c r="Q4868" s="1000"/>
      <c r="R4868" s="1000"/>
      <c r="S4868" s="1000"/>
      <c r="T4868" s="1000"/>
      <c r="U4868" s="1000"/>
      <c r="V4868" s="1000"/>
      <c r="W4868" s="1000"/>
      <c r="X4868" s="1000"/>
      <c r="Y4868" s="1001"/>
      <c r="Z4868" s="1001" t="str">
        <f t="shared" si="1104"/>
        <v xml:space="preserve">Cap.5 Pct.1:  Dacă există măcar o valoare pe rând (Suma Col.(1 la 6) &gt; 0), atunci trebuie să existe CUI (Col.B &gt; 0), pentru toate rândurile (Rd.(2 la 300)). Și reciproc. </v>
      </c>
      <c r="AA4868" s="2205">
        <f t="shared" si="1096"/>
        <v>1</v>
      </c>
      <c r="AB4868" s="3036">
        <v>271</v>
      </c>
    </row>
    <row r="4869" spans="1:28" x14ac:dyDescent="0.25">
      <c r="A4869" s="1708">
        <f t="shared" ca="1" si="1077"/>
        <v>0</v>
      </c>
      <c r="B4869" s="1708">
        <f t="shared" si="1078"/>
        <v>10271134</v>
      </c>
      <c r="C4869" s="994">
        <v>271</v>
      </c>
      <c r="D4869" s="1796" t="s">
        <v>447</v>
      </c>
      <c r="E4869" s="994">
        <v>134</v>
      </c>
      <c r="F4869" s="995" t="s">
        <v>3974</v>
      </c>
      <c r="G4869" s="994"/>
      <c r="H4869" s="996" t="s">
        <v>345</v>
      </c>
      <c r="I4869" s="1091" t="str">
        <f t="shared" si="1097"/>
        <v>Cap.5 Pct.1 Rd.134 col.B</v>
      </c>
      <c r="J4869" s="996"/>
      <c r="K4869" s="999" t="str">
        <f t="shared" si="1098"/>
        <v>Cap.5 Pct.1 Rd.134 Suma Col.(1 la 6)</v>
      </c>
      <c r="L4869" s="1000">
        <f t="shared" si="1099"/>
        <v>0</v>
      </c>
      <c r="M4869" s="1000">
        <f t="shared" si="1100"/>
        <v>0</v>
      </c>
      <c r="N4869" s="1724">
        <f t="shared" si="1101"/>
        <v>0</v>
      </c>
      <c r="O4869" s="1000">
        <f t="shared" si="1102"/>
        <v>0</v>
      </c>
      <c r="P4869" s="1000">
        <f t="shared" si="1103"/>
        <v>0</v>
      </c>
      <c r="Q4869" s="1000"/>
      <c r="R4869" s="1000"/>
      <c r="S4869" s="1000"/>
      <c r="T4869" s="1000"/>
      <c r="U4869" s="1000"/>
      <c r="V4869" s="1000"/>
      <c r="W4869" s="1000"/>
      <c r="X4869" s="1000"/>
      <c r="Y4869" s="1001"/>
      <c r="Z4869" s="1001" t="str">
        <f t="shared" si="1104"/>
        <v xml:space="preserve">Cap.5 Pct.1:  Dacă există măcar o valoare pe rând (Suma Col.(1 la 6) &gt; 0), atunci trebuie să existe CUI (Col.B &gt; 0), pentru toate rândurile (Rd.(2 la 300)). Și reciproc. </v>
      </c>
      <c r="AA4869" s="2205">
        <f t="shared" si="1096"/>
        <v>1</v>
      </c>
      <c r="AB4869" s="3036">
        <v>271</v>
      </c>
    </row>
    <row r="4870" spans="1:28" x14ac:dyDescent="0.25">
      <c r="A4870" s="1708">
        <f t="shared" ca="1" si="1077"/>
        <v>0</v>
      </c>
      <c r="B4870" s="1708">
        <f t="shared" si="1078"/>
        <v>10271135</v>
      </c>
      <c r="C4870" s="994">
        <v>271</v>
      </c>
      <c r="D4870" s="1796" t="s">
        <v>447</v>
      </c>
      <c r="E4870" s="994">
        <v>135</v>
      </c>
      <c r="F4870" s="995" t="s">
        <v>3974</v>
      </c>
      <c r="G4870" s="994"/>
      <c r="H4870" s="996" t="s">
        <v>345</v>
      </c>
      <c r="I4870" s="1091" t="str">
        <f t="shared" si="1097"/>
        <v>Cap.5 Pct.1 Rd.135 col.B</v>
      </c>
      <c r="J4870" s="996"/>
      <c r="K4870" s="999" t="str">
        <f t="shared" si="1098"/>
        <v>Cap.5 Pct.1 Rd.135 Suma Col.(1 la 6)</v>
      </c>
      <c r="L4870" s="1000">
        <f t="shared" si="1099"/>
        <v>0</v>
      </c>
      <c r="M4870" s="1000">
        <f t="shared" si="1100"/>
        <v>0</v>
      </c>
      <c r="N4870" s="1724">
        <f t="shared" si="1101"/>
        <v>0</v>
      </c>
      <c r="O4870" s="1000">
        <f t="shared" si="1102"/>
        <v>0</v>
      </c>
      <c r="P4870" s="1000">
        <f t="shared" si="1103"/>
        <v>0</v>
      </c>
      <c r="Q4870" s="1000"/>
      <c r="R4870" s="1000"/>
      <c r="S4870" s="1000"/>
      <c r="T4870" s="1000"/>
      <c r="U4870" s="1000"/>
      <c r="V4870" s="1000"/>
      <c r="W4870" s="1000"/>
      <c r="X4870" s="1000"/>
      <c r="Y4870" s="1001"/>
      <c r="Z4870" s="1001" t="str">
        <f t="shared" si="1104"/>
        <v xml:space="preserve">Cap.5 Pct.1:  Dacă există măcar o valoare pe rând (Suma Col.(1 la 6) &gt; 0), atunci trebuie să existe CUI (Col.B &gt; 0), pentru toate rândurile (Rd.(2 la 300)). Și reciproc. </v>
      </c>
      <c r="AA4870" s="2205">
        <f t="shared" si="1096"/>
        <v>1</v>
      </c>
      <c r="AB4870" s="3036">
        <v>271</v>
      </c>
    </row>
    <row r="4871" spans="1:28" x14ac:dyDescent="0.25">
      <c r="A4871" s="1708">
        <f t="shared" ca="1" si="1077"/>
        <v>0</v>
      </c>
      <c r="B4871" s="1708">
        <f t="shared" si="1078"/>
        <v>10271136</v>
      </c>
      <c r="C4871" s="994">
        <v>271</v>
      </c>
      <c r="D4871" s="1796" t="s">
        <v>447</v>
      </c>
      <c r="E4871" s="994">
        <v>136</v>
      </c>
      <c r="F4871" s="995" t="s">
        <v>3974</v>
      </c>
      <c r="G4871" s="994"/>
      <c r="H4871" s="996" t="s">
        <v>345</v>
      </c>
      <c r="I4871" s="1091" t="str">
        <f t="shared" si="1097"/>
        <v>Cap.5 Pct.1 Rd.136 col.B</v>
      </c>
      <c r="J4871" s="996"/>
      <c r="K4871" s="999" t="str">
        <f t="shared" si="1098"/>
        <v>Cap.5 Pct.1 Rd.136 Suma Col.(1 la 6)</v>
      </c>
      <c r="L4871" s="1000">
        <f t="shared" si="1099"/>
        <v>0</v>
      </c>
      <c r="M4871" s="1000">
        <f t="shared" si="1100"/>
        <v>0</v>
      </c>
      <c r="N4871" s="1724">
        <f t="shared" si="1101"/>
        <v>0</v>
      </c>
      <c r="O4871" s="1000">
        <f t="shared" si="1102"/>
        <v>0</v>
      </c>
      <c r="P4871" s="1000">
        <f t="shared" si="1103"/>
        <v>0</v>
      </c>
      <c r="Q4871" s="1000"/>
      <c r="R4871" s="1000"/>
      <c r="S4871" s="1000"/>
      <c r="T4871" s="1000"/>
      <c r="U4871" s="1000"/>
      <c r="V4871" s="1000"/>
      <c r="W4871" s="1000"/>
      <c r="X4871" s="1000"/>
      <c r="Y4871" s="1001"/>
      <c r="Z4871" s="1001" t="str">
        <f t="shared" si="1104"/>
        <v xml:space="preserve">Cap.5 Pct.1:  Dacă există măcar o valoare pe rând (Suma Col.(1 la 6) &gt; 0), atunci trebuie să existe CUI (Col.B &gt; 0), pentru toate rândurile (Rd.(2 la 300)). Și reciproc. </v>
      </c>
      <c r="AA4871" s="2205">
        <f t="shared" si="1096"/>
        <v>1</v>
      </c>
      <c r="AB4871" s="3036">
        <v>271</v>
      </c>
    </row>
    <row r="4872" spans="1:28" x14ac:dyDescent="0.25">
      <c r="A4872" s="1708">
        <f t="shared" ca="1" si="1077"/>
        <v>0</v>
      </c>
      <c r="B4872" s="1708">
        <f t="shared" si="1078"/>
        <v>10271137</v>
      </c>
      <c r="C4872" s="994">
        <v>271</v>
      </c>
      <c r="D4872" s="1796" t="s">
        <v>447</v>
      </c>
      <c r="E4872" s="994">
        <v>137</v>
      </c>
      <c r="F4872" s="995" t="s">
        <v>3974</v>
      </c>
      <c r="G4872" s="994"/>
      <c r="H4872" s="996" t="s">
        <v>345</v>
      </c>
      <c r="I4872" s="1091" t="str">
        <f t="shared" si="1097"/>
        <v>Cap.5 Pct.1 Rd.137 col.B</v>
      </c>
      <c r="J4872" s="996"/>
      <c r="K4872" s="999" t="str">
        <f t="shared" si="1098"/>
        <v>Cap.5 Pct.1 Rd.137 Suma Col.(1 la 6)</v>
      </c>
      <c r="L4872" s="1000">
        <f t="shared" si="1099"/>
        <v>0</v>
      </c>
      <c r="M4872" s="1000">
        <f t="shared" si="1100"/>
        <v>0</v>
      </c>
      <c r="N4872" s="1724">
        <f t="shared" si="1101"/>
        <v>0</v>
      </c>
      <c r="O4872" s="1000">
        <f t="shared" si="1102"/>
        <v>0</v>
      </c>
      <c r="P4872" s="1000">
        <f t="shared" si="1103"/>
        <v>0</v>
      </c>
      <c r="Q4872" s="1000"/>
      <c r="R4872" s="1000"/>
      <c r="S4872" s="1000"/>
      <c r="T4872" s="1000"/>
      <c r="U4872" s="1000"/>
      <c r="V4872" s="1000"/>
      <c r="W4872" s="1000"/>
      <c r="X4872" s="1000"/>
      <c r="Y4872" s="1001"/>
      <c r="Z4872" s="1001" t="str">
        <f t="shared" si="1104"/>
        <v xml:space="preserve">Cap.5 Pct.1:  Dacă există măcar o valoare pe rând (Suma Col.(1 la 6) &gt; 0), atunci trebuie să existe CUI (Col.B &gt; 0), pentru toate rândurile (Rd.(2 la 300)). Și reciproc. </v>
      </c>
      <c r="AA4872" s="2205">
        <f t="shared" si="1096"/>
        <v>1</v>
      </c>
      <c r="AB4872" s="3036">
        <v>271</v>
      </c>
    </row>
    <row r="4873" spans="1:28" x14ac:dyDescent="0.25">
      <c r="A4873" s="1708">
        <f t="shared" ca="1" si="1077"/>
        <v>0</v>
      </c>
      <c r="B4873" s="1708">
        <f t="shared" si="1078"/>
        <v>10271138</v>
      </c>
      <c r="C4873" s="994">
        <v>271</v>
      </c>
      <c r="D4873" s="1796" t="s">
        <v>447</v>
      </c>
      <c r="E4873" s="994">
        <v>138</v>
      </c>
      <c r="F4873" s="995" t="s">
        <v>3974</v>
      </c>
      <c r="G4873" s="994"/>
      <c r="H4873" s="996" t="s">
        <v>345</v>
      </c>
      <c r="I4873" s="1091" t="str">
        <f t="shared" si="1097"/>
        <v>Cap.5 Pct.1 Rd.138 col.B</v>
      </c>
      <c r="J4873" s="996"/>
      <c r="K4873" s="999" t="str">
        <f t="shared" si="1098"/>
        <v>Cap.5 Pct.1 Rd.138 Suma Col.(1 la 6)</v>
      </c>
      <c r="L4873" s="1000">
        <f t="shared" si="1099"/>
        <v>0</v>
      </c>
      <c r="M4873" s="1000">
        <f t="shared" si="1100"/>
        <v>0</v>
      </c>
      <c r="N4873" s="1724">
        <f t="shared" si="1101"/>
        <v>0</v>
      </c>
      <c r="O4873" s="1000">
        <f t="shared" si="1102"/>
        <v>0</v>
      </c>
      <c r="P4873" s="1000">
        <f t="shared" si="1103"/>
        <v>0</v>
      </c>
      <c r="Q4873" s="1000"/>
      <c r="R4873" s="1000"/>
      <c r="S4873" s="1000"/>
      <c r="T4873" s="1000"/>
      <c r="U4873" s="1000"/>
      <c r="V4873" s="1000"/>
      <c r="W4873" s="1000"/>
      <c r="X4873" s="1000"/>
      <c r="Y4873" s="1001"/>
      <c r="Z4873" s="1001" t="str">
        <f t="shared" si="1104"/>
        <v xml:space="preserve">Cap.5 Pct.1:  Dacă există măcar o valoare pe rând (Suma Col.(1 la 6) &gt; 0), atunci trebuie să existe CUI (Col.B &gt; 0), pentru toate rândurile (Rd.(2 la 300)). Și reciproc. </v>
      </c>
      <c r="AA4873" s="2205">
        <f t="shared" si="1096"/>
        <v>1</v>
      </c>
      <c r="AB4873" s="3036">
        <v>271</v>
      </c>
    </row>
    <row r="4874" spans="1:28" x14ac:dyDescent="0.25">
      <c r="A4874" s="1708">
        <f t="shared" ca="1" si="1077"/>
        <v>0</v>
      </c>
      <c r="B4874" s="1708">
        <f t="shared" si="1078"/>
        <v>10271139</v>
      </c>
      <c r="C4874" s="994">
        <v>271</v>
      </c>
      <c r="D4874" s="1796" t="s">
        <v>447</v>
      </c>
      <c r="E4874" s="994">
        <v>139</v>
      </c>
      <c r="F4874" s="995" t="s">
        <v>3974</v>
      </c>
      <c r="G4874" s="994"/>
      <c r="H4874" s="996" t="s">
        <v>345</v>
      </c>
      <c r="I4874" s="1091" t="str">
        <f t="shared" si="1097"/>
        <v>Cap.5 Pct.1 Rd.139 col.B</v>
      </c>
      <c r="J4874" s="996"/>
      <c r="K4874" s="999" t="str">
        <f t="shared" si="1098"/>
        <v>Cap.5 Pct.1 Rd.139 Suma Col.(1 la 6)</v>
      </c>
      <c r="L4874" s="1000">
        <f t="shared" si="1099"/>
        <v>0</v>
      </c>
      <c r="M4874" s="1000">
        <f t="shared" si="1100"/>
        <v>0</v>
      </c>
      <c r="N4874" s="1724">
        <f t="shared" si="1101"/>
        <v>0</v>
      </c>
      <c r="O4874" s="1000">
        <f t="shared" si="1102"/>
        <v>0</v>
      </c>
      <c r="P4874" s="1000">
        <f t="shared" si="1103"/>
        <v>0</v>
      </c>
      <c r="Q4874" s="1000"/>
      <c r="R4874" s="1000"/>
      <c r="S4874" s="1000"/>
      <c r="T4874" s="1000"/>
      <c r="U4874" s="1000"/>
      <c r="V4874" s="1000"/>
      <c r="W4874" s="1000"/>
      <c r="X4874" s="1000"/>
      <c r="Y4874" s="1001"/>
      <c r="Z4874" s="1001" t="str">
        <f t="shared" si="1104"/>
        <v xml:space="preserve">Cap.5 Pct.1:  Dacă există măcar o valoare pe rând (Suma Col.(1 la 6) &gt; 0), atunci trebuie să existe CUI (Col.B &gt; 0), pentru toate rândurile (Rd.(2 la 300)). Și reciproc. </v>
      </c>
      <c r="AA4874" s="2205">
        <f t="shared" si="1096"/>
        <v>1</v>
      </c>
      <c r="AB4874" s="3036">
        <v>271</v>
      </c>
    </row>
    <row r="4875" spans="1:28" x14ac:dyDescent="0.25">
      <c r="A4875" s="1708">
        <f t="shared" ca="1" si="1077"/>
        <v>0</v>
      </c>
      <c r="B4875" s="1708">
        <f t="shared" si="1078"/>
        <v>10271140</v>
      </c>
      <c r="C4875" s="994">
        <v>271</v>
      </c>
      <c r="D4875" s="1796" t="s">
        <v>447</v>
      </c>
      <c r="E4875" s="994">
        <v>140</v>
      </c>
      <c r="F4875" s="995" t="s">
        <v>3974</v>
      </c>
      <c r="G4875" s="994"/>
      <c r="H4875" s="996" t="s">
        <v>345</v>
      </c>
      <c r="I4875" s="1091" t="str">
        <f t="shared" si="1097"/>
        <v>Cap.5 Pct.1 Rd.140 col.B</v>
      </c>
      <c r="J4875" s="996"/>
      <c r="K4875" s="999" t="str">
        <f t="shared" si="1098"/>
        <v>Cap.5 Pct.1 Rd.140 Suma Col.(1 la 6)</v>
      </c>
      <c r="L4875" s="1000">
        <f t="shared" si="1099"/>
        <v>0</v>
      </c>
      <c r="M4875" s="1000">
        <f t="shared" si="1100"/>
        <v>0</v>
      </c>
      <c r="N4875" s="1724">
        <f t="shared" si="1101"/>
        <v>0</v>
      </c>
      <c r="O4875" s="1000">
        <f t="shared" si="1102"/>
        <v>0</v>
      </c>
      <c r="P4875" s="1000">
        <f t="shared" si="1103"/>
        <v>0</v>
      </c>
      <c r="Q4875" s="1000"/>
      <c r="R4875" s="1000"/>
      <c r="S4875" s="1000"/>
      <c r="T4875" s="1000"/>
      <c r="U4875" s="1000"/>
      <c r="V4875" s="1000"/>
      <c r="W4875" s="1000"/>
      <c r="X4875" s="1000"/>
      <c r="Y4875" s="1001"/>
      <c r="Z4875" s="1001" t="str">
        <f t="shared" si="1104"/>
        <v xml:space="preserve">Cap.5 Pct.1:  Dacă există măcar o valoare pe rând (Suma Col.(1 la 6) &gt; 0), atunci trebuie să existe CUI (Col.B &gt; 0), pentru toate rândurile (Rd.(2 la 300)). Și reciproc. </v>
      </c>
      <c r="AA4875" s="2205">
        <f t="shared" si="1096"/>
        <v>1</v>
      </c>
      <c r="AB4875" s="3036">
        <v>271</v>
      </c>
    </row>
    <row r="4876" spans="1:28" x14ac:dyDescent="0.25">
      <c r="A4876" s="1708">
        <f t="shared" ca="1" si="1077"/>
        <v>0</v>
      </c>
      <c r="B4876" s="1708">
        <f t="shared" si="1078"/>
        <v>10271141</v>
      </c>
      <c r="C4876" s="994">
        <v>271</v>
      </c>
      <c r="D4876" s="1796" t="s">
        <v>447</v>
      </c>
      <c r="E4876" s="994">
        <v>141</v>
      </c>
      <c r="F4876" s="995" t="s">
        <v>3974</v>
      </c>
      <c r="G4876" s="994"/>
      <c r="H4876" s="996" t="s">
        <v>345</v>
      </c>
      <c r="I4876" s="1091" t="str">
        <f t="shared" si="1097"/>
        <v>Cap.5 Pct.1 Rd.141 col.B</v>
      </c>
      <c r="J4876" s="996"/>
      <c r="K4876" s="999" t="str">
        <f t="shared" si="1098"/>
        <v>Cap.5 Pct.1 Rd.141 Suma Col.(1 la 6)</v>
      </c>
      <c r="L4876" s="1000">
        <f t="shared" si="1099"/>
        <v>0</v>
      </c>
      <c r="M4876" s="1000">
        <f t="shared" si="1100"/>
        <v>0</v>
      </c>
      <c r="N4876" s="1724">
        <f t="shared" si="1101"/>
        <v>0</v>
      </c>
      <c r="O4876" s="1000">
        <f t="shared" si="1102"/>
        <v>0</v>
      </c>
      <c r="P4876" s="1000">
        <f t="shared" si="1103"/>
        <v>0</v>
      </c>
      <c r="Q4876" s="1000"/>
      <c r="R4876" s="1000"/>
      <c r="S4876" s="1000"/>
      <c r="T4876" s="1000"/>
      <c r="U4876" s="1000"/>
      <c r="V4876" s="1000"/>
      <c r="W4876" s="1000"/>
      <c r="X4876" s="1000"/>
      <c r="Y4876" s="1001"/>
      <c r="Z4876" s="1001" t="str">
        <f t="shared" si="1104"/>
        <v xml:space="preserve">Cap.5 Pct.1:  Dacă există măcar o valoare pe rând (Suma Col.(1 la 6) &gt; 0), atunci trebuie să existe CUI (Col.B &gt; 0), pentru toate rândurile (Rd.(2 la 300)). Și reciproc. </v>
      </c>
      <c r="AA4876" s="2205">
        <f t="shared" si="1096"/>
        <v>1</v>
      </c>
      <c r="AB4876" s="3036">
        <v>271</v>
      </c>
    </row>
    <row r="4877" spans="1:28" x14ac:dyDescent="0.25">
      <c r="A4877" s="1708">
        <f t="shared" ca="1" si="1077"/>
        <v>0</v>
      </c>
      <c r="B4877" s="1708">
        <f t="shared" si="1078"/>
        <v>10271142</v>
      </c>
      <c r="C4877" s="994">
        <v>271</v>
      </c>
      <c r="D4877" s="1796" t="s">
        <v>447</v>
      </c>
      <c r="E4877" s="994">
        <v>142</v>
      </c>
      <c r="F4877" s="995" t="s">
        <v>3974</v>
      </c>
      <c r="G4877" s="994"/>
      <c r="H4877" s="996" t="s">
        <v>345</v>
      </c>
      <c r="I4877" s="1091" t="str">
        <f t="shared" si="1097"/>
        <v>Cap.5 Pct.1 Rd.142 col.B</v>
      </c>
      <c r="J4877" s="996"/>
      <c r="K4877" s="999" t="str">
        <f t="shared" si="1098"/>
        <v>Cap.5 Pct.1 Rd.142 Suma Col.(1 la 6)</v>
      </c>
      <c r="L4877" s="1000">
        <f t="shared" si="1099"/>
        <v>0</v>
      </c>
      <c r="M4877" s="1000">
        <f t="shared" si="1100"/>
        <v>0</v>
      </c>
      <c r="N4877" s="1724">
        <f t="shared" si="1101"/>
        <v>0</v>
      </c>
      <c r="O4877" s="1000">
        <f t="shared" si="1102"/>
        <v>0</v>
      </c>
      <c r="P4877" s="1000">
        <f t="shared" si="1103"/>
        <v>0</v>
      </c>
      <c r="Q4877" s="1000"/>
      <c r="R4877" s="1000"/>
      <c r="S4877" s="1000"/>
      <c r="T4877" s="1000"/>
      <c r="U4877" s="1000"/>
      <c r="V4877" s="1000"/>
      <c r="W4877" s="1000"/>
      <c r="X4877" s="1000"/>
      <c r="Y4877" s="1001"/>
      <c r="Z4877" s="1001" t="str">
        <f t="shared" si="1104"/>
        <v xml:space="preserve">Cap.5 Pct.1:  Dacă există măcar o valoare pe rând (Suma Col.(1 la 6) &gt; 0), atunci trebuie să existe CUI (Col.B &gt; 0), pentru toate rândurile (Rd.(2 la 300)). Și reciproc. </v>
      </c>
      <c r="AA4877" s="2205">
        <f t="shared" si="1096"/>
        <v>1</v>
      </c>
      <c r="AB4877" s="3036">
        <v>271</v>
      </c>
    </row>
    <row r="4878" spans="1:28" x14ac:dyDescent="0.25">
      <c r="A4878" s="1708">
        <f t="shared" ca="1" si="1077"/>
        <v>0</v>
      </c>
      <c r="B4878" s="1708">
        <f t="shared" si="1078"/>
        <v>10271143</v>
      </c>
      <c r="C4878" s="994">
        <v>271</v>
      </c>
      <c r="D4878" s="1796" t="s">
        <v>447</v>
      </c>
      <c r="E4878" s="994">
        <v>143</v>
      </c>
      <c r="F4878" s="995" t="s">
        <v>3974</v>
      </c>
      <c r="G4878" s="994"/>
      <c r="H4878" s="996" t="s">
        <v>345</v>
      </c>
      <c r="I4878" s="1091" t="str">
        <f t="shared" si="1097"/>
        <v>Cap.5 Pct.1 Rd.143 col.B</v>
      </c>
      <c r="J4878" s="996"/>
      <c r="K4878" s="999" t="str">
        <f t="shared" si="1098"/>
        <v>Cap.5 Pct.1 Rd.143 Suma Col.(1 la 6)</v>
      </c>
      <c r="L4878" s="1000">
        <f t="shared" si="1099"/>
        <v>0</v>
      </c>
      <c r="M4878" s="1000">
        <f t="shared" si="1100"/>
        <v>0</v>
      </c>
      <c r="N4878" s="1724">
        <f t="shared" si="1101"/>
        <v>0</v>
      </c>
      <c r="O4878" s="1000">
        <f t="shared" si="1102"/>
        <v>0</v>
      </c>
      <c r="P4878" s="1000">
        <f t="shared" si="1103"/>
        <v>0</v>
      </c>
      <c r="Q4878" s="1000"/>
      <c r="R4878" s="1000"/>
      <c r="S4878" s="1000"/>
      <c r="T4878" s="1000"/>
      <c r="U4878" s="1000"/>
      <c r="V4878" s="1000"/>
      <c r="W4878" s="1000"/>
      <c r="X4878" s="1000"/>
      <c r="Y4878" s="1001"/>
      <c r="Z4878" s="1001" t="str">
        <f t="shared" si="1104"/>
        <v xml:space="preserve">Cap.5 Pct.1:  Dacă există măcar o valoare pe rând (Suma Col.(1 la 6) &gt; 0), atunci trebuie să existe CUI (Col.B &gt; 0), pentru toate rândurile (Rd.(2 la 300)). Și reciproc. </v>
      </c>
      <c r="AA4878" s="2205">
        <f t="shared" si="1096"/>
        <v>1</v>
      </c>
      <c r="AB4878" s="3036">
        <v>271</v>
      </c>
    </row>
    <row r="4879" spans="1:28" x14ac:dyDescent="0.25">
      <c r="A4879" s="1708">
        <f t="shared" ca="1" si="1077"/>
        <v>0</v>
      </c>
      <c r="B4879" s="1708">
        <f t="shared" si="1078"/>
        <v>10271144</v>
      </c>
      <c r="C4879" s="994">
        <v>271</v>
      </c>
      <c r="D4879" s="1796" t="s">
        <v>447</v>
      </c>
      <c r="E4879" s="994">
        <v>144</v>
      </c>
      <c r="F4879" s="995" t="s">
        <v>3974</v>
      </c>
      <c r="G4879" s="994"/>
      <c r="H4879" s="996" t="s">
        <v>345</v>
      </c>
      <c r="I4879" s="1091" t="str">
        <f t="shared" si="1097"/>
        <v>Cap.5 Pct.1 Rd.144 col.B</v>
      </c>
      <c r="J4879" s="996"/>
      <c r="K4879" s="999" t="str">
        <f t="shared" si="1098"/>
        <v>Cap.5 Pct.1 Rd.144 Suma Col.(1 la 6)</v>
      </c>
      <c r="L4879" s="1000">
        <f t="shared" si="1099"/>
        <v>0</v>
      </c>
      <c r="M4879" s="1000">
        <f t="shared" si="1100"/>
        <v>0</v>
      </c>
      <c r="N4879" s="1724">
        <f t="shared" si="1101"/>
        <v>0</v>
      </c>
      <c r="O4879" s="1000">
        <f t="shared" si="1102"/>
        <v>0</v>
      </c>
      <c r="P4879" s="1000">
        <f t="shared" si="1103"/>
        <v>0</v>
      </c>
      <c r="Q4879" s="1000"/>
      <c r="R4879" s="1000"/>
      <c r="S4879" s="1000"/>
      <c r="T4879" s="1000"/>
      <c r="U4879" s="1000"/>
      <c r="V4879" s="1000"/>
      <c r="W4879" s="1000"/>
      <c r="X4879" s="1000"/>
      <c r="Y4879" s="1001"/>
      <c r="Z4879" s="1001" t="str">
        <f t="shared" si="1104"/>
        <v xml:space="preserve">Cap.5 Pct.1:  Dacă există măcar o valoare pe rând (Suma Col.(1 la 6) &gt; 0), atunci trebuie să existe CUI (Col.B &gt; 0), pentru toate rândurile (Rd.(2 la 300)). Și reciproc. </v>
      </c>
      <c r="AA4879" s="2205">
        <f t="shared" si="1096"/>
        <v>1</v>
      </c>
      <c r="AB4879" s="3036">
        <v>271</v>
      </c>
    </row>
    <row r="4880" spans="1:28" x14ac:dyDescent="0.25">
      <c r="A4880" s="1708">
        <f t="shared" ca="1" si="1077"/>
        <v>0</v>
      </c>
      <c r="B4880" s="1708">
        <f t="shared" si="1078"/>
        <v>10271145</v>
      </c>
      <c r="C4880" s="994">
        <v>271</v>
      </c>
      <c r="D4880" s="1796" t="s">
        <v>447</v>
      </c>
      <c r="E4880" s="994">
        <v>145</v>
      </c>
      <c r="F4880" s="995" t="s">
        <v>3974</v>
      </c>
      <c r="G4880" s="994"/>
      <c r="H4880" s="996" t="s">
        <v>345</v>
      </c>
      <c r="I4880" s="1091" t="str">
        <f t="shared" si="1097"/>
        <v>Cap.5 Pct.1 Rd.145 col.B</v>
      </c>
      <c r="J4880" s="996"/>
      <c r="K4880" s="999" t="str">
        <f t="shared" si="1098"/>
        <v>Cap.5 Pct.1 Rd.145 Suma Col.(1 la 6)</v>
      </c>
      <c r="L4880" s="1000">
        <f t="shared" si="1099"/>
        <v>0</v>
      </c>
      <c r="M4880" s="1000">
        <f t="shared" si="1100"/>
        <v>0</v>
      </c>
      <c r="N4880" s="1724">
        <f t="shared" si="1101"/>
        <v>0</v>
      </c>
      <c r="O4880" s="1000">
        <f t="shared" si="1102"/>
        <v>0</v>
      </c>
      <c r="P4880" s="1000">
        <f t="shared" si="1103"/>
        <v>0</v>
      </c>
      <c r="Q4880" s="1000"/>
      <c r="R4880" s="1000"/>
      <c r="S4880" s="1000"/>
      <c r="T4880" s="1000"/>
      <c r="U4880" s="1000"/>
      <c r="V4880" s="1000"/>
      <c r="W4880" s="1000"/>
      <c r="X4880" s="1000"/>
      <c r="Y4880" s="1001"/>
      <c r="Z4880" s="1001" t="str">
        <f t="shared" si="1104"/>
        <v xml:space="preserve">Cap.5 Pct.1:  Dacă există măcar o valoare pe rând (Suma Col.(1 la 6) &gt; 0), atunci trebuie să existe CUI (Col.B &gt; 0), pentru toate rândurile (Rd.(2 la 300)). Și reciproc. </v>
      </c>
      <c r="AA4880" s="2205">
        <f t="shared" si="1096"/>
        <v>1</v>
      </c>
      <c r="AB4880" s="3036">
        <v>271</v>
      </c>
    </row>
    <row r="4881" spans="1:28" x14ac:dyDescent="0.25">
      <c r="A4881" s="1708">
        <f t="shared" ca="1" si="1077"/>
        <v>0</v>
      </c>
      <c r="B4881" s="1708">
        <f t="shared" si="1078"/>
        <v>10271146</v>
      </c>
      <c r="C4881" s="994">
        <v>271</v>
      </c>
      <c r="D4881" s="1796" t="s">
        <v>447</v>
      </c>
      <c r="E4881" s="994">
        <v>146</v>
      </c>
      <c r="F4881" s="995" t="s">
        <v>3974</v>
      </c>
      <c r="G4881" s="994"/>
      <c r="H4881" s="996" t="s">
        <v>345</v>
      </c>
      <c r="I4881" s="1091" t="str">
        <f t="shared" si="1097"/>
        <v>Cap.5 Pct.1 Rd.146 col.B</v>
      </c>
      <c r="J4881" s="996"/>
      <c r="K4881" s="999" t="str">
        <f t="shared" si="1098"/>
        <v>Cap.5 Pct.1 Rd.146 Suma Col.(1 la 6)</v>
      </c>
      <c r="L4881" s="1000">
        <f t="shared" si="1099"/>
        <v>0</v>
      </c>
      <c r="M4881" s="1000">
        <f t="shared" si="1100"/>
        <v>0</v>
      </c>
      <c r="N4881" s="1724">
        <f t="shared" si="1101"/>
        <v>0</v>
      </c>
      <c r="O4881" s="1000">
        <f t="shared" si="1102"/>
        <v>0</v>
      </c>
      <c r="P4881" s="1000">
        <f t="shared" si="1103"/>
        <v>0</v>
      </c>
      <c r="Q4881" s="1000"/>
      <c r="R4881" s="1000"/>
      <c r="S4881" s="1000"/>
      <c r="T4881" s="1000"/>
      <c r="U4881" s="1000"/>
      <c r="V4881" s="1000"/>
      <c r="W4881" s="1000"/>
      <c r="X4881" s="1000"/>
      <c r="Y4881" s="1001"/>
      <c r="Z4881" s="1001" t="str">
        <f t="shared" si="1104"/>
        <v xml:space="preserve">Cap.5 Pct.1:  Dacă există măcar o valoare pe rând (Suma Col.(1 la 6) &gt; 0), atunci trebuie să existe CUI (Col.B &gt; 0), pentru toate rândurile (Rd.(2 la 300)). Și reciproc. </v>
      </c>
      <c r="AA4881" s="2205">
        <f t="shared" si="1096"/>
        <v>1</v>
      </c>
      <c r="AB4881" s="3036">
        <v>271</v>
      </c>
    </row>
    <row r="4882" spans="1:28" x14ac:dyDescent="0.25">
      <c r="A4882" s="1708">
        <f t="shared" ca="1" si="1077"/>
        <v>0</v>
      </c>
      <c r="B4882" s="1708">
        <f t="shared" si="1078"/>
        <v>10271147</v>
      </c>
      <c r="C4882" s="994">
        <v>271</v>
      </c>
      <c r="D4882" s="1796" t="s">
        <v>447</v>
      </c>
      <c r="E4882" s="994">
        <v>147</v>
      </c>
      <c r="F4882" s="995" t="s">
        <v>3974</v>
      </c>
      <c r="G4882" s="994"/>
      <c r="H4882" s="996" t="s">
        <v>345</v>
      </c>
      <c r="I4882" s="1091" t="str">
        <f t="shared" si="1097"/>
        <v>Cap.5 Pct.1 Rd.147 col.B</v>
      </c>
      <c r="J4882" s="996"/>
      <c r="K4882" s="999" t="str">
        <f t="shared" si="1098"/>
        <v>Cap.5 Pct.1 Rd.147 Suma Col.(1 la 6)</v>
      </c>
      <c r="L4882" s="1000">
        <f t="shared" si="1099"/>
        <v>0</v>
      </c>
      <c r="M4882" s="1000">
        <f t="shared" si="1100"/>
        <v>0</v>
      </c>
      <c r="N4882" s="1724">
        <f t="shared" si="1101"/>
        <v>0</v>
      </c>
      <c r="O4882" s="1000">
        <f t="shared" si="1102"/>
        <v>0</v>
      </c>
      <c r="P4882" s="1000">
        <f t="shared" si="1103"/>
        <v>0</v>
      </c>
      <c r="Q4882" s="1000"/>
      <c r="R4882" s="1000"/>
      <c r="S4882" s="1000"/>
      <c r="T4882" s="1000"/>
      <c r="U4882" s="1000"/>
      <c r="V4882" s="1000"/>
      <c r="W4882" s="1000"/>
      <c r="X4882" s="1000"/>
      <c r="Y4882" s="1001"/>
      <c r="Z4882" s="1001" t="str">
        <f t="shared" si="1104"/>
        <v xml:space="preserve">Cap.5 Pct.1:  Dacă există măcar o valoare pe rând (Suma Col.(1 la 6) &gt; 0), atunci trebuie să existe CUI (Col.B &gt; 0), pentru toate rândurile (Rd.(2 la 300)). Și reciproc. </v>
      </c>
      <c r="AA4882" s="2205">
        <f t="shared" si="1096"/>
        <v>1</v>
      </c>
      <c r="AB4882" s="3036">
        <v>271</v>
      </c>
    </row>
    <row r="4883" spans="1:28" x14ac:dyDescent="0.25">
      <c r="A4883" s="1708">
        <f t="shared" ca="1" si="1077"/>
        <v>0</v>
      </c>
      <c r="B4883" s="1708">
        <f t="shared" si="1078"/>
        <v>10271148</v>
      </c>
      <c r="C4883" s="994">
        <v>271</v>
      </c>
      <c r="D4883" s="1796" t="s">
        <v>447</v>
      </c>
      <c r="E4883" s="994">
        <v>148</v>
      </c>
      <c r="F4883" s="995" t="s">
        <v>3974</v>
      </c>
      <c r="G4883" s="994"/>
      <c r="H4883" s="996" t="s">
        <v>345</v>
      </c>
      <c r="I4883" s="1091" t="str">
        <f t="shared" si="1097"/>
        <v>Cap.5 Pct.1 Rd.148 col.B</v>
      </c>
      <c r="J4883" s="996"/>
      <c r="K4883" s="999" t="str">
        <f t="shared" si="1098"/>
        <v>Cap.5 Pct.1 Rd.148 Suma Col.(1 la 6)</v>
      </c>
      <c r="L4883" s="1000">
        <f t="shared" si="1099"/>
        <v>0</v>
      </c>
      <c r="M4883" s="1000">
        <f t="shared" si="1100"/>
        <v>0</v>
      </c>
      <c r="N4883" s="1724">
        <f t="shared" si="1101"/>
        <v>0</v>
      </c>
      <c r="O4883" s="1000">
        <f t="shared" si="1102"/>
        <v>0</v>
      </c>
      <c r="P4883" s="1000">
        <f t="shared" si="1103"/>
        <v>0</v>
      </c>
      <c r="Q4883" s="1000"/>
      <c r="R4883" s="1000"/>
      <c r="S4883" s="1000"/>
      <c r="T4883" s="1000"/>
      <c r="U4883" s="1000"/>
      <c r="V4883" s="1000"/>
      <c r="W4883" s="1000"/>
      <c r="X4883" s="1000"/>
      <c r="Y4883" s="1001"/>
      <c r="Z4883" s="1001" t="str">
        <f t="shared" si="1104"/>
        <v xml:space="preserve">Cap.5 Pct.1:  Dacă există măcar o valoare pe rând (Suma Col.(1 la 6) &gt; 0), atunci trebuie să existe CUI (Col.B &gt; 0), pentru toate rândurile (Rd.(2 la 300)). Și reciproc. </v>
      </c>
      <c r="AA4883" s="2205">
        <f t="shared" si="1096"/>
        <v>1</v>
      </c>
      <c r="AB4883" s="3036">
        <v>271</v>
      </c>
    </row>
    <row r="4884" spans="1:28" x14ac:dyDescent="0.25">
      <c r="A4884" s="1708">
        <f t="shared" ca="1" si="1077"/>
        <v>0</v>
      </c>
      <c r="B4884" s="1708">
        <f t="shared" si="1078"/>
        <v>10271149</v>
      </c>
      <c r="C4884" s="994">
        <v>271</v>
      </c>
      <c r="D4884" s="1796" t="s">
        <v>447</v>
      </c>
      <c r="E4884" s="994">
        <v>149</v>
      </c>
      <c r="F4884" s="995" t="s">
        <v>3974</v>
      </c>
      <c r="G4884" s="994"/>
      <c r="H4884" s="996" t="s">
        <v>345</v>
      </c>
      <c r="I4884" s="1091" t="str">
        <f t="shared" si="1097"/>
        <v>Cap.5 Pct.1 Rd.149 col.B</v>
      </c>
      <c r="J4884" s="996"/>
      <c r="K4884" s="999" t="str">
        <f t="shared" si="1098"/>
        <v>Cap.5 Pct.1 Rd.149 Suma Col.(1 la 6)</v>
      </c>
      <c r="L4884" s="1000">
        <f t="shared" si="1099"/>
        <v>0</v>
      </c>
      <c r="M4884" s="1000">
        <f t="shared" si="1100"/>
        <v>0</v>
      </c>
      <c r="N4884" s="1724">
        <f t="shared" si="1101"/>
        <v>0</v>
      </c>
      <c r="O4884" s="1000">
        <f t="shared" si="1102"/>
        <v>0</v>
      </c>
      <c r="P4884" s="1000">
        <f t="shared" si="1103"/>
        <v>0</v>
      </c>
      <c r="Q4884" s="1000"/>
      <c r="R4884" s="1000"/>
      <c r="S4884" s="1000"/>
      <c r="T4884" s="1000"/>
      <c r="U4884" s="1000"/>
      <c r="V4884" s="1000"/>
      <c r="W4884" s="1000"/>
      <c r="X4884" s="1000"/>
      <c r="Y4884" s="1001"/>
      <c r="Z4884" s="1001" t="str">
        <f t="shared" si="1104"/>
        <v xml:space="preserve">Cap.5 Pct.1:  Dacă există măcar o valoare pe rând (Suma Col.(1 la 6) &gt; 0), atunci trebuie să existe CUI (Col.B &gt; 0), pentru toate rândurile (Rd.(2 la 300)). Și reciproc. </v>
      </c>
      <c r="AA4884" s="2205">
        <f t="shared" si="1096"/>
        <v>1</v>
      </c>
      <c r="AB4884" s="3036">
        <v>271</v>
      </c>
    </row>
    <row r="4885" spans="1:28" x14ac:dyDescent="0.25">
      <c r="A4885" s="1708">
        <f t="shared" ca="1" si="1077"/>
        <v>0</v>
      </c>
      <c r="B4885" s="1708">
        <f t="shared" si="1078"/>
        <v>10271150</v>
      </c>
      <c r="C4885" s="994">
        <v>271</v>
      </c>
      <c r="D4885" s="1796" t="s">
        <v>447</v>
      </c>
      <c r="E4885" s="994">
        <v>150</v>
      </c>
      <c r="F4885" s="995" t="s">
        <v>3974</v>
      </c>
      <c r="G4885" s="994"/>
      <c r="H4885" s="996" t="s">
        <v>345</v>
      </c>
      <c r="I4885" s="1091" t="str">
        <f t="shared" si="1097"/>
        <v>Cap.5 Pct.1 Rd.150 col.B</v>
      </c>
      <c r="J4885" s="996"/>
      <c r="K4885" s="999" t="str">
        <f t="shared" si="1098"/>
        <v>Cap.5 Pct.1 Rd.150 Suma Col.(1 la 6)</v>
      </c>
      <c r="L4885" s="1000">
        <f t="shared" si="1099"/>
        <v>0</v>
      </c>
      <c r="M4885" s="1000">
        <f t="shared" si="1100"/>
        <v>0</v>
      </c>
      <c r="N4885" s="1724">
        <f t="shared" si="1101"/>
        <v>0</v>
      </c>
      <c r="O4885" s="1000">
        <f t="shared" si="1102"/>
        <v>0</v>
      </c>
      <c r="P4885" s="1000">
        <f t="shared" si="1103"/>
        <v>0</v>
      </c>
      <c r="Q4885" s="1000"/>
      <c r="R4885" s="1000"/>
      <c r="S4885" s="1000"/>
      <c r="T4885" s="1000"/>
      <c r="U4885" s="1000"/>
      <c r="V4885" s="1000"/>
      <c r="W4885" s="1000"/>
      <c r="X4885" s="1000"/>
      <c r="Y4885" s="1001"/>
      <c r="Z4885" s="1001" t="str">
        <f t="shared" si="1104"/>
        <v xml:space="preserve">Cap.5 Pct.1:  Dacă există măcar o valoare pe rând (Suma Col.(1 la 6) &gt; 0), atunci trebuie să existe CUI (Col.B &gt; 0), pentru toate rândurile (Rd.(2 la 300)). Și reciproc. </v>
      </c>
      <c r="AA4885" s="2205">
        <f t="shared" si="1096"/>
        <v>1</v>
      </c>
      <c r="AB4885" s="3036">
        <v>271</v>
      </c>
    </row>
    <row r="4886" spans="1:28" x14ac:dyDescent="0.25">
      <c r="A4886" s="1708">
        <f t="shared" ca="1" si="1077"/>
        <v>0</v>
      </c>
      <c r="B4886" s="1708">
        <f t="shared" si="1078"/>
        <v>10271151</v>
      </c>
      <c r="C4886" s="994">
        <v>271</v>
      </c>
      <c r="D4886" s="1796" t="s">
        <v>447</v>
      </c>
      <c r="E4886" s="994">
        <v>151</v>
      </c>
      <c r="F4886" s="995" t="s">
        <v>3974</v>
      </c>
      <c r="G4886" s="994"/>
      <c r="H4886" s="996" t="s">
        <v>345</v>
      </c>
      <c r="I4886" s="1091" t="str">
        <f t="shared" si="1097"/>
        <v>Cap.5 Pct.1 Rd.151 col.B</v>
      </c>
      <c r="J4886" s="996"/>
      <c r="K4886" s="999" t="str">
        <f t="shared" si="1098"/>
        <v>Cap.5 Pct.1 Rd.151 Suma Col.(1 la 6)</v>
      </c>
      <c r="L4886" s="1000">
        <f t="shared" si="1099"/>
        <v>0</v>
      </c>
      <c r="M4886" s="1000">
        <f t="shared" si="1100"/>
        <v>0</v>
      </c>
      <c r="N4886" s="1724">
        <f t="shared" si="1101"/>
        <v>0</v>
      </c>
      <c r="O4886" s="1000">
        <f t="shared" si="1102"/>
        <v>0</v>
      </c>
      <c r="P4886" s="1000">
        <f t="shared" si="1103"/>
        <v>0</v>
      </c>
      <c r="Q4886" s="1000"/>
      <c r="R4886" s="1000"/>
      <c r="S4886" s="1000"/>
      <c r="T4886" s="1000"/>
      <c r="U4886" s="1000"/>
      <c r="V4886" s="1000"/>
      <c r="W4886" s="1000"/>
      <c r="X4886" s="1000"/>
      <c r="Y4886" s="1001"/>
      <c r="Z4886" s="1001" t="str">
        <f t="shared" si="1104"/>
        <v xml:space="preserve">Cap.5 Pct.1:  Dacă există măcar o valoare pe rând (Suma Col.(1 la 6) &gt; 0), atunci trebuie să existe CUI (Col.B &gt; 0), pentru toate rândurile (Rd.(2 la 300)). Și reciproc. </v>
      </c>
      <c r="AA4886" s="2205">
        <f t="shared" si="1096"/>
        <v>1</v>
      </c>
      <c r="AB4886" s="3036">
        <v>271</v>
      </c>
    </row>
    <row r="4887" spans="1:28" x14ac:dyDescent="0.25">
      <c r="A4887" s="1708">
        <f t="shared" ca="1" si="1077"/>
        <v>0</v>
      </c>
      <c r="B4887" s="1708">
        <f t="shared" si="1078"/>
        <v>10271152</v>
      </c>
      <c r="C4887" s="994">
        <v>271</v>
      </c>
      <c r="D4887" s="1796" t="s">
        <v>447</v>
      </c>
      <c r="E4887" s="994">
        <v>152</v>
      </c>
      <c r="F4887" s="995" t="s">
        <v>3974</v>
      </c>
      <c r="G4887" s="994"/>
      <c r="H4887" s="996" t="s">
        <v>345</v>
      </c>
      <c r="I4887" s="1091" t="str">
        <f t="shared" si="1097"/>
        <v>Cap.5 Pct.1 Rd.152 col.B</v>
      </c>
      <c r="J4887" s="996"/>
      <c r="K4887" s="999" t="str">
        <f t="shared" si="1098"/>
        <v>Cap.5 Pct.1 Rd.152 Suma Col.(1 la 6)</v>
      </c>
      <c r="L4887" s="1000">
        <f t="shared" si="1099"/>
        <v>0</v>
      </c>
      <c r="M4887" s="1000">
        <f t="shared" si="1100"/>
        <v>0</v>
      </c>
      <c r="N4887" s="1724">
        <f t="shared" si="1101"/>
        <v>0</v>
      </c>
      <c r="O4887" s="1000">
        <f t="shared" si="1102"/>
        <v>0</v>
      </c>
      <c r="P4887" s="1000">
        <f t="shared" si="1103"/>
        <v>0</v>
      </c>
      <c r="Q4887" s="1000"/>
      <c r="R4887" s="1000"/>
      <c r="S4887" s="1000"/>
      <c r="T4887" s="1000"/>
      <c r="U4887" s="1000"/>
      <c r="V4887" s="1000"/>
      <c r="W4887" s="1000"/>
      <c r="X4887" s="1000"/>
      <c r="Y4887" s="1001"/>
      <c r="Z4887" s="1001" t="str">
        <f t="shared" si="1104"/>
        <v xml:space="preserve">Cap.5 Pct.1:  Dacă există măcar o valoare pe rând (Suma Col.(1 la 6) &gt; 0), atunci trebuie să existe CUI (Col.B &gt; 0), pentru toate rândurile (Rd.(2 la 300)). Și reciproc. </v>
      </c>
      <c r="AA4887" s="2205">
        <f t="shared" si="1096"/>
        <v>1</v>
      </c>
      <c r="AB4887" s="3036">
        <v>271</v>
      </c>
    </row>
    <row r="4888" spans="1:28" x14ac:dyDescent="0.25">
      <c r="A4888" s="1708">
        <f t="shared" ca="1" si="1077"/>
        <v>0</v>
      </c>
      <c r="B4888" s="1708">
        <f t="shared" si="1078"/>
        <v>10271153</v>
      </c>
      <c r="C4888" s="994">
        <v>271</v>
      </c>
      <c r="D4888" s="1796" t="s">
        <v>447</v>
      </c>
      <c r="E4888" s="994">
        <v>153</v>
      </c>
      <c r="F4888" s="995" t="s">
        <v>3974</v>
      </c>
      <c r="G4888" s="994"/>
      <c r="H4888" s="996" t="s">
        <v>345</v>
      </c>
      <c r="I4888" s="1091" t="str">
        <f t="shared" si="1097"/>
        <v>Cap.5 Pct.1 Rd.153 col.B</v>
      </c>
      <c r="J4888" s="996"/>
      <c r="K4888" s="999" t="str">
        <f t="shared" si="1098"/>
        <v>Cap.5 Pct.1 Rd.153 Suma Col.(1 la 6)</v>
      </c>
      <c r="L4888" s="1000">
        <f t="shared" si="1099"/>
        <v>0</v>
      </c>
      <c r="M4888" s="1000">
        <f t="shared" si="1100"/>
        <v>0</v>
      </c>
      <c r="N4888" s="1724">
        <f t="shared" si="1101"/>
        <v>0</v>
      </c>
      <c r="O4888" s="1000">
        <f t="shared" si="1102"/>
        <v>0</v>
      </c>
      <c r="P4888" s="1000">
        <f t="shared" si="1103"/>
        <v>0</v>
      </c>
      <c r="Q4888" s="1000"/>
      <c r="R4888" s="1000"/>
      <c r="S4888" s="1000"/>
      <c r="T4888" s="1000"/>
      <c r="U4888" s="1000"/>
      <c r="V4888" s="1000"/>
      <c r="W4888" s="1000"/>
      <c r="X4888" s="1000"/>
      <c r="Y4888" s="1001"/>
      <c r="Z4888" s="1001" t="str">
        <f t="shared" si="1104"/>
        <v xml:space="preserve">Cap.5 Pct.1:  Dacă există măcar o valoare pe rând (Suma Col.(1 la 6) &gt; 0), atunci trebuie să existe CUI (Col.B &gt; 0), pentru toate rândurile (Rd.(2 la 300)). Și reciproc. </v>
      </c>
      <c r="AA4888" s="2205">
        <f t="shared" si="1096"/>
        <v>1</v>
      </c>
      <c r="AB4888" s="3036">
        <v>271</v>
      </c>
    </row>
    <row r="4889" spans="1:28" x14ac:dyDescent="0.25">
      <c r="A4889" s="1708">
        <f t="shared" ca="1" si="1077"/>
        <v>0</v>
      </c>
      <c r="B4889" s="1708">
        <f t="shared" si="1078"/>
        <v>10271154</v>
      </c>
      <c r="C4889" s="994">
        <v>271</v>
      </c>
      <c r="D4889" s="1796" t="s">
        <v>447</v>
      </c>
      <c r="E4889" s="994">
        <v>154</v>
      </c>
      <c r="F4889" s="995" t="s">
        <v>3974</v>
      </c>
      <c r="G4889" s="994"/>
      <c r="H4889" s="996" t="s">
        <v>345</v>
      </c>
      <c r="I4889" s="1091" t="str">
        <f t="shared" si="1097"/>
        <v>Cap.5 Pct.1 Rd.154 col.B</v>
      </c>
      <c r="J4889" s="996"/>
      <c r="K4889" s="999" t="str">
        <f t="shared" si="1098"/>
        <v>Cap.5 Pct.1 Rd.154 Suma Col.(1 la 6)</v>
      </c>
      <c r="L4889" s="1000">
        <f t="shared" si="1099"/>
        <v>0</v>
      </c>
      <c r="M4889" s="1000">
        <f t="shared" si="1100"/>
        <v>0</v>
      </c>
      <c r="N4889" s="1724">
        <f t="shared" si="1101"/>
        <v>0</v>
      </c>
      <c r="O4889" s="1000">
        <f t="shared" si="1102"/>
        <v>0</v>
      </c>
      <c r="P4889" s="1000">
        <f t="shared" si="1103"/>
        <v>0</v>
      </c>
      <c r="Q4889" s="1000"/>
      <c r="R4889" s="1000"/>
      <c r="S4889" s="1000"/>
      <c r="T4889" s="1000"/>
      <c r="U4889" s="1000"/>
      <c r="V4889" s="1000"/>
      <c r="W4889" s="1000"/>
      <c r="X4889" s="1000"/>
      <c r="Y4889" s="1001"/>
      <c r="Z4889" s="1001" t="str">
        <f t="shared" si="1104"/>
        <v xml:space="preserve">Cap.5 Pct.1:  Dacă există măcar o valoare pe rând (Suma Col.(1 la 6) &gt; 0), atunci trebuie să existe CUI (Col.B &gt; 0), pentru toate rândurile (Rd.(2 la 300)). Și reciproc. </v>
      </c>
      <c r="AA4889" s="2205">
        <f t="shared" si="1096"/>
        <v>1</v>
      </c>
      <c r="AB4889" s="3036">
        <v>271</v>
      </c>
    </row>
    <row r="4890" spans="1:28" x14ac:dyDescent="0.25">
      <c r="A4890" s="1708">
        <f t="shared" ca="1" si="1077"/>
        <v>0</v>
      </c>
      <c r="B4890" s="1708">
        <f t="shared" si="1078"/>
        <v>10271155</v>
      </c>
      <c r="C4890" s="994">
        <v>271</v>
      </c>
      <c r="D4890" s="1796" t="s">
        <v>447</v>
      </c>
      <c r="E4890" s="994">
        <v>155</v>
      </c>
      <c r="F4890" s="995" t="s">
        <v>3974</v>
      </c>
      <c r="G4890" s="994"/>
      <c r="H4890" s="996" t="s">
        <v>345</v>
      </c>
      <c r="I4890" s="1091" t="str">
        <f t="shared" si="1097"/>
        <v>Cap.5 Pct.1 Rd.155 col.B</v>
      </c>
      <c r="J4890" s="996"/>
      <c r="K4890" s="999" t="str">
        <f t="shared" si="1098"/>
        <v>Cap.5 Pct.1 Rd.155 Suma Col.(1 la 6)</v>
      </c>
      <c r="L4890" s="1000">
        <f t="shared" si="1099"/>
        <v>0</v>
      </c>
      <c r="M4890" s="1000">
        <f t="shared" si="1100"/>
        <v>0</v>
      </c>
      <c r="N4890" s="1724">
        <f t="shared" si="1101"/>
        <v>0</v>
      </c>
      <c r="O4890" s="1000">
        <f t="shared" si="1102"/>
        <v>0</v>
      </c>
      <c r="P4890" s="1000">
        <f t="shared" si="1103"/>
        <v>0</v>
      </c>
      <c r="Q4890" s="1000"/>
      <c r="R4890" s="1000"/>
      <c r="S4890" s="1000"/>
      <c r="T4890" s="1000"/>
      <c r="U4890" s="1000"/>
      <c r="V4890" s="1000"/>
      <c r="W4890" s="1000"/>
      <c r="X4890" s="1000"/>
      <c r="Y4890" s="1001"/>
      <c r="Z4890" s="1001" t="str">
        <f t="shared" si="1104"/>
        <v xml:space="preserve">Cap.5 Pct.1:  Dacă există măcar o valoare pe rând (Suma Col.(1 la 6) &gt; 0), atunci trebuie să existe CUI (Col.B &gt; 0), pentru toate rândurile (Rd.(2 la 300)). Și reciproc. </v>
      </c>
      <c r="AA4890" s="2205">
        <f t="shared" si="1096"/>
        <v>1</v>
      </c>
      <c r="AB4890" s="3036">
        <v>271</v>
      </c>
    </row>
    <row r="4891" spans="1:28" x14ac:dyDescent="0.25">
      <c r="A4891" s="1708">
        <f t="shared" ca="1" si="1077"/>
        <v>0</v>
      </c>
      <c r="B4891" s="1708">
        <f t="shared" si="1078"/>
        <v>10271156</v>
      </c>
      <c r="C4891" s="994">
        <v>271</v>
      </c>
      <c r="D4891" s="1796" t="s">
        <v>447</v>
      </c>
      <c r="E4891" s="994">
        <v>156</v>
      </c>
      <c r="F4891" s="995" t="s">
        <v>3974</v>
      </c>
      <c r="G4891" s="994"/>
      <c r="H4891" s="996" t="s">
        <v>345</v>
      </c>
      <c r="I4891" s="1091" t="str">
        <f t="shared" si="1097"/>
        <v>Cap.5 Pct.1 Rd.156 col.B</v>
      </c>
      <c r="J4891" s="996"/>
      <c r="K4891" s="999" t="str">
        <f t="shared" si="1098"/>
        <v>Cap.5 Pct.1 Rd.156 Suma Col.(1 la 6)</v>
      </c>
      <c r="L4891" s="1000">
        <f t="shared" si="1099"/>
        <v>0</v>
      </c>
      <c r="M4891" s="1000">
        <f t="shared" si="1100"/>
        <v>0</v>
      </c>
      <c r="N4891" s="1724">
        <f t="shared" si="1101"/>
        <v>0</v>
      </c>
      <c r="O4891" s="1000">
        <f t="shared" si="1102"/>
        <v>0</v>
      </c>
      <c r="P4891" s="1000">
        <f t="shared" si="1103"/>
        <v>0</v>
      </c>
      <c r="Q4891" s="1000"/>
      <c r="R4891" s="1000"/>
      <c r="S4891" s="1000"/>
      <c r="T4891" s="1000"/>
      <c r="U4891" s="1000"/>
      <c r="V4891" s="1000"/>
      <c r="W4891" s="1000"/>
      <c r="X4891" s="1000"/>
      <c r="Y4891" s="1001"/>
      <c r="Z4891" s="1001" t="str">
        <f t="shared" si="1104"/>
        <v xml:space="preserve">Cap.5 Pct.1:  Dacă există măcar o valoare pe rând (Suma Col.(1 la 6) &gt; 0), atunci trebuie să existe CUI (Col.B &gt; 0), pentru toate rândurile (Rd.(2 la 300)). Și reciproc. </v>
      </c>
      <c r="AA4891" s="2205">
        <f t="shared" si="1096"/>
        <v>1</v>
      </c>
      <c r="AB4891" s="3036">
        <v>271</v>
      </c>
    </row>
    <row r="4892" spans="1:28" x14ac:dyDescent="0.25">
      <c r="A4892" s="1708">
        <f t="shared" ca="1" si="1077"/>
        <v>0</v>
      </c>
      <c r="B4892" s="1708">
        <f t="shared" si="1078"/>
        <v>10271157</v>
      </c>
      <c r="C4892" s="994">
        <v>271</v>
      </c>
      <c r="D4892" s="1796" t="s">
        <v>447</v>
      </c>
      <c r="E4892" s="994">
        <v>157</v>
      </c>
      <c r="F4892" s="995" t="s">
        <v>3974</v>
      </c>
      <c r="G4892" s="994"/>
      <c r="H4892" s="996" t="s">
        <v>345</v>
      </c>
      <c r="I4892" s="1091" t="str">
        <f t="shared" si="1097"/>
        <v>Cap.5 Pct.1 Rd.157 col.B</v>
      </c>
      <c r="J4892" s="996"/>
      <c r="K4892" s="999" t="str">
        <f t="shared" si="1098"/>
        <v>Cap.5 Pct.1 Rd.157 Suma Col.(1 la 6)</v>
      </c>
      <c r="L4892" s="1000">
        <f t="shared" si="1099"/>
        <v>0</v>
      </c>
      <c r="M4892" s="1000">
        <f t="shared" si="1100"/>
        <v>0</v>
      </c>
      <c r="N4892" s="1724">
        <f t="shared" si="1101"/>
        <v>0</v>
      </c>
      <c r="O4892" s="1000">
        <f t="shared" si="1102"/>
        <v>0</v>
      </c>
      <c r="P4892" s="1000">
        <f t="shared" si="1103"/>
        <v>0</v>
      </c>
      <c r="Q4892" s="1000"/>
      <c r="R4892" s="1000"/>
      <c r="S4892" s="1000"/>
      <c r="T4892" s="1000"/>
      <c r="U4892" s="1000"/>
      <c r="V4892" s="1000"/>
      <c r="W4892" s="1000"/>
      <c r="X4892" s="1000"/>
      <c r="Y4892" s="1001"/>
      <c r="Z4892" s="1001" t="str">
        <f t="shared" si="1104"/>
        <v xml:space="preserve">Cap.5 Pct.1:  Dacă există măcar o valoare pe rând (Suma Col.(1 la 6) &gt; 0), atunci trebuie să existe CUI (Col.B &gt; 0), pentru toate rândurile (Rd.(2 la 300)). Și reciproc. </v>
      </c>
      <c r="AA4892" s="2205">
        <f t="shared" si="1096"/>
        <v>1</v>
      </c>
      <c r="AB4892" s="3036">
        <v>271</v>
      </c>
    </row>
    <row r="4893" spans="1:28" x14ac:dyDescent="0.25">
      <c r="A4893" s="1708">
        <f t="shared" ca="1" si="1077"/>
        <v>0</v>
      </c>
      <c r="B4893" s="1708">
        <f t="shared" si="1078"/>
        <v>10271158</v>
      </c>
      <c r="C4893" s="994">
        <v>271</v>
      </c>
      <c r="D4893" s="1796" t="s">
        <v>447</v>
      </c>
      <c r="E4893" s="994">
        <v>158</v>
      </c>
      <c r="F4893" s="995" t="s">
        <v>3974</v>
      </c>
      <c r="G4893" s="994"/>
      <c r="H4893" s="996" t="s">
        <v>345</v>
      </c>
      <c r="I4893" s="1091" t="str">
        <f t="shared" si="1097"/>
        <v>Cap.5 Pct.1 Rd.158 col.B</v>
      </c>
      <c r="J4893" s="996"/>
      <c r="K4893" s="999" t="str">
        <f t="shared" si="1098"/>
        <v>Cap.5 Pct.1 Rd.158 Suma Col.(1 la 6)</v>
      </c>
      <c r="L4893" s="1000">
        <f t="shared" si="1099"/>
        <v>0</v>
      </c>
      <c r="M4893" s="1000">
        <f t="shared" si="1100"/>
        <v>0</v>
      </c>
      <c r="N4893" s="1724">
        <f t="shared" si="1101"/>
        <v>0</v>
      </c>
      <c r="O4893" s="1000">
        <f t="shared" si="1102"/>
        <v>0</v>
      </c>
      <c r="P4893" s="1000">
        <f t="shared" si="1103"/>
        <v>0</v>
      </c>
      <c r="Q4893" s="1000"/>
      <c r="R4893" s="1000"/>
      <c r="S4893" s="1000"/>
      <c r="T4893" s="1000"/>
      <c r="U4893" s="1000"/>
      <c r="V4893" s="1000"/>
      <c r="W4893" s="1000"/>
      <c r="X4893" s="1000"/>
      <c r="Y4893" s="1001"/>
      <c r="Z4893" s="1001" t="str">
        <f t="shared" si="1104"/>
        <v xml:space="preserve">Cap.5 Pct.1:  Dacă există măcar o valoare pe rând (Suma Col.(1 la 6) &gt; 0), atunci trebuie să existe CUI (Col.B &gt; 0), pentru toate rândurile (Rd.(2 la 300)). Și reciproc. </v>
      </c>
      <c r="AA4893" s="2205">
        <f t="shared" si="1096"/>
        <v>1</v>
      </c>
      <c r="AB4893" s="3036">
        <v>271</v>
      </c>
    </row>
    <row r="4894" spans="1:28" x14ac:dyDescent="0.25">
      <c r="A4894" s="1708">
        <f t="shared" ca="1" si="1077"/>
        <v>0</v>
      </c>
      <c r="B4894" s="1708">
        <f t="shared" si="1078"/>
        <v>10271159</v>
      </c>
      <c r="C4894" s="994">
        <v>271</v>
      </c>
      <c r="D4894" s="1796" t="s">
        <v>447</v>
      </c>
      <c r="E4894" s="994">
        <v>159</v>
      </c>
      <c r="F4894" s="995" t="s">
        <v>3974</v>
      </c>
      <c r="G4894" s="994"/>
      <c r="H4894" s="996" t="s">
        <v>345</v>
      </c>
      <c r="I4894" s="1091" t="str">
        <f t="shared" si="1097"/>
        <v>Cap.5 Pct.1 Rd.159 col.B</v>
      </c>
      <c r="J4894" s="996"/>
      <c r="K4894" s="999" t="str">
        <f t="shared" si="1098"/>
        <v>Cap.5 Pct.1 Rd.159 Suma Col.(1 la 6)</v>
      </c>
      <c r="L4894" s="1000">
        <f t="shared" si="1099"/>
        <v>0</v>
      </c>
      <c r="M4894" s="1000">
        <f t="shared" si="1100"/>
        <v>0</v>
      </c>
      <c r="N4894" s="1724">
        <f t="shared" si="1101"/>
        <v>0</v>
      </c>
      <c r="O4894" s="1000">
        <f t="shared" si="1102"/>
        <v>0</v>
      </c>
      <c r="P4894" s="1000">
        <f t="shared" si="1103"/>
        <v>0</v>
      </c>
      <c r="Q4894" s="1000"/>
      <c r="R4894" s="1000"/>
      <c r="S4894" s="1000"/>
      <c r="T4894" s="1000"/>
      <c r="U4894" s="1000"/>
      <c r="V4894" s="1000"/>
      <c r="W4894" s="1000"/>
      <c r="X4894" s="1000"/>
      <c r="Y4894" s="1001"/>
      <c r="Z4894" s="1001" t="str">
        <f t="shared" si="1104"/>
        <v xml:space="preserve">Cap.5 Pct.1:  Dacă există măcar o valoare pe rând (Suma Col.(1 la 6) &gt; 0), atunci trebuie să existe CUI (Col.B &gt; 0), pentru toate rândurile (Rd.(2 la 300)). Și reciproc. </v>
      </c>
      <c r="AA4894" s="2205">
        <f t="shared" si="1096"/>
        <v>1</v>
      </c>
      <c r="AB4894" s="3036">
        <v>271</v>
      </c>
    </row>
    <row r="4895" spans="1:28" x14ac:dyDescent="0.25">
      <c r="A4895" s="1708">
        <f t="shared" ca="1" si="1077"/>
        <v>0</v>
      </c>
      <c r="B4895" s="1708">
        <f t="shared" si="1078"/>
        <v>10271160</v>
      </c>
      <c r="C4895" s="994">
        <v>271</v>
      </c>
      <c r="D4895" s="1796" t="s">
        <v>447</v>
      </c>
      <c r="E4895" s="994">
        <v>160</v>
      </c>
      <c r="F4895" s="995" t="s">
        <v>3974</v>
      </c>
      <c r="G4895" s="994"/>
      <c r="H4895" s="996" t="s">
        <v>345</v>
      </c>
      <c r="I4895" s="1091" t="str">
        <f t="shared" si="1097"/>
        <v>Cap.5 Pct.1 Rd.160 col.B</v>
      </c>
      <c r="J4895" s="996"/>
      <c r="K4895" s="999" t="str">
        <f t="shared" si="1098"/>
        <v>Cap.5 Pct.1 Rd.160 Suma Col.(1 la 6)</v>
      </c>
      <c r="L4895" s="1000">
        <f t="shared" si="1099"/>
        <v>0</v>
      </c>
      <c r="M4895" s="1000">
        <f t="shared" si="1100"/>
        <v>0</v>
      </c>
      <c r="N4895" s="1724">
        <f t="shared" si="1101"/>
        <v>0</v>
      </c>
      <c r="O4895" s="1000">
        <f t="shared" si="1102"/>
        <v>0</v>
      </c>
      <c r="P4895" s="1000">
        <f t="shared" si="1103"/>
        <v>0</v>
      </c>
      <c r="Q4895" s="1000"/>
      <c r="R4895" s="1000"/>
      <c r="S4895" s="1000"/>
      <c r="T4895" s="1000"/>
      <c r="U4895" s="1000"/>
      <c r="V4895" s="1000"/>
      <c r="W4895" s="1000"/>
      <c r="X4895" s="1000"/>
      <c r="Y4895" s="1001"/>
      <c r="Z4895" s="1001" t="str">
        <f t="shared" si="1104"/>
        <v xml:space="preserve">Cap.5 Pct.1:  Dacă există măcar o valoare pe rând (Suma Col.(1 la 6) &gt; 0), atunci trebuie să existe CUI (Col.B &gt; 0), pentru toate rândurile (Rd.(2 la 300)). Și reciproc. </v>
      </c>
      <c r="AA4895" s="2205">
        <f t="shared" si="1096"/>
        <v>1</v>
      </c>
      <c r="AB4895" s="3036">
        <v>271</v>
      </c>
    </row>
    <row r="4896" spans="1:28" x14ac:dyDescent="0.25">
      <c r="A4896" s="1708">
        <f t="shared" ca="1" si="1077"/>
        <v>0</v>
      </c>
      <c r="B4896" s="1708">
        <f t="shared" si="1078"/>
        <v>10271161</v>
      </c>
      <c r="C4896" s="994">
        <v>271</v>
      </c>
      <c r="D4896" s="1796" t="s">
        <v>447</v>
      </c>
      <c r="E4896" s="994">
        <v>161</v>
      </c>
      <c r="F4896" s="995" t="s">
        <v>3974</v>
      </c>
      <c r="G4896" s="994"/>
      <c r="H4896" s="996" t="s">
        <v>345</v>
      </c>
      <c r="I4896" s="1091" t="str">
        <f t="shared" si="1097"/>
        <v>Cap.5 Pct.1 Rd.161 col.B</v>
      </c>
      <c r="J4896" s="996"/>
      <c r="K4896" s="999" t="str">
        <f t="shared" si="1098"/>
        <v>Cap.5 Pct.1 Rd.161 Suma Col.(1 la 6)</v>
      </c>
      <c r="L4896" s="1000">
        <f t="shared" si="1099"/>
        <v>0</v>
      </c>
      <c r="M4896" s="1000">
        <f t="shared" si="1100"/>
        <v>0</v>
      </c>
      <c r="N4896" s="1724">
        <f t="shared" si="1101"/>
        <v>0</v>
      </c>
      <c r="O4896" s="1000">
        <f t="shared" si="1102"/>
        <v>0</v>
      </c>
      <c r="P4896" s="1000">
        <f t="shared" si="1103"/>
        <v>0</v>
      </c>
      <c r="Q4896" s="1000"/>
      <c r="R4896" s="1000"/>
      <c r="S4896" s="1000"/>
      <c r="T4896" s="1000"/>
      <c r="U4896" s="1000"/>
      <c r="V4896" s="1000"/>
      <c r="W4896" s="1000"/>
      <c r="X4896" s="1000"/>
      <c r="Y4896" s="1001"/>
      <c r="Z4896" s="1001" t="str">
        <f t="shared" si="1104"/>
        <v xml:space="preserve">Cap.5 Pct.1:  Dacă există măcar o valoare pe rând (Suma Col.(1 la 6) &gt; 0), atunci trebuie să existe CUI (Col.B &gt; 0), pentru toate rândurile (Rd.(2 la 300)). Și reciproc. </v>
      </c>
      <c r="AA4896" s="2205">
        <f t="shared" si="1096"/>
        <v>1</v>
      </c>
      <c r="AB4896" s="3036">
        <v>271</v>
      </c>
    </row>
    <row r="4897" spans="1:28" x14ac:dyDescent="0.25">
      <c r="A4897" s="1708">
        <f t="shared" ca="1" si="1077"/>
        <v>0</v>
      </c>
      <c r="B4897" s="1708">
        <f t="shared" si="1078"/>
        <v>10271162</v>
      </c>
      <c r="C4897" s="994">
        <v>271</v>
      </c>
      <c r="D4897" s="1796" t="s">
        <v>447</v>
      </c>
      <c r="E4897" s="994">
        <v>162</v>
      </c>
      <c r="F4897" s="995" t="s">
        <v>3974</v>
      </c>
      <c r="G4897" s="994"/>
      <c r="H4897" s="996" t="s">
        <v>345</v>
      </c>
      <c r="I4897" s="1091" t="str">
        <f t="shared" si="1097"/>
        <v>Cap.5 Pct.1 Rd.162 col.B</v>
      </c>
      <c r="J4897" s="996"/>
      <c r="K4897" s="999" t="str">
        <f t="shared" si="1098"/>
        <v>Cap.5 Pct.1 Rd.162 Suma Col.(1 la 6)</v>
      </c>
      <c r="L4897" s="1000">
        <f t="shared" si="1099"/>
        <v>0</v>
      </c>
      <c r="M4897" s="1000">
        <f t="shared" si="1100"/>
        <v>0</v>
      </c>
      <c r="N4897" s="1724">
        <f t="shared" si="1101"/>
        <v>0</v>
      </c>
      <c r="O4897" s="1000">
        <f t="shared" si="1102"/>
        <v>0</v>
      </c>
      <c r="P4897" s="1000">
        <f t="shared" si="1103"/>
        <v>0</v>
      </c>
      <c r="Q4897" s="1000"/>
      <c r="R4897" s="1000"/>
      <c r="S4897" s="1000"/>
      <c r="T4897" s="1000"/>
      <c r="U4897" s="1000"/>
      <c r="V4897" s="1000"/>
      <c r="W4897" s="1000"/>
      <c r="X4897" s="1000"/>
      <c r="Y4897" s="1001"/>
      <c r="Z4897" s="1001" t="str">
        <f t="shared" si="1104"/>
        <v xml:space="preserve">Cap.5 Pct.1:  Dacă există măcar o valoare pe rând (Suma Col.(1 la 6) &gt; 0), atunci trebuie să existe CUI (Col.B &gt; 0), pentru toate rândurile (Rd.(2 la 300)). Și reciproc. </v>
      </c>
      <c r="AA4897" s="2205">
        <f t="shared" si="1096"/>
        <v>1</v>
      </c>
      <c r="AB4897" s="3036">
        <v>271</v>
      </c>
    </row>
    <row r="4898" spans="1:28" x14ac:dyDescent="0.25">
      <c r="A4898" s="1708">
        <f t="shared" ca="1" si="1077"/>
        <v>0</v>
      </c>
      <c r="B4898" s="1708">
        <f t="shared" si="1078"/>
        <v>10271163</v>
      </c>
      <c r="C4898" s="994">
        <v>271</v>
      </c>
      <c r="D4898" s="1796" t="s">
        <v>447</v>
      </c>
      <c r="E4898" s="994">
        <v>163</v>
      </c>
      <c r="F4898" s="995" t="s">
        <v>3974</v>
      </c>
      <c r="G4898" s="994"/>
      <c r="H4898" s="996" t="s">
        <v>345</v>
      </c>
      <c r="I4898" s="1091" t="str">
        <f t="shared" si="1097"/>
        <v>Cap.5 Pct.1 Rd.163 col.B</v>
      </c>
      <c r="J4898" s="996"/>
      <c r="K4898" s="999" t="str">
        <f t="shared" si="1098"/>
        <v>Cap.5 Pct.1 Rd.163 Suma Col.(1 la 6)</v>
      </c>
      <c r="L4898" s="1000">
        <f t="shared" si="1099"/>
        <v>0</v>
      </c>
      <c r="M4898" s="1000">
        <f t="shared" si="1100"/>
        <v>0</v>
      </c>
      <c r="N4898" s="1724">
        <f t="shared" si="1101"/>
        <v>0</v>
      </c>
      <c r="O4898" s="1000">
        <f t="shared" si="1102"/>
        <v>0</v>
      </c>
      <c r="P4898" s="1000">
        <f t="shared" si="1103"/>
        <v>0</v>
      </c>
      <c r="Q4898" s="1000"/>
      <c r="R4898" s="1000"/>
      <c r="S4898" s="1000"/>
      <c r="T4898" s="1000"/>
      <c r="U4898" s="1000"/>
      <c r="V4898" s="1000"/>
      <c r="W4898" s="1000"/>
      <c r="X4898" s="1000"/>
      <c r="Y4898" s="1001"/>
      <c r="Z4898" s="1001" t="str">
        <f t="shared" si="1104"/>
        <v xml:space="preserve">Cap.5 Pct.1:  Dacă există măcar o valoare pe rând (Suma Col.(1 la 6) &gt; 0), atunci trebuie să existe CUI (Col.B &gt; 0), pentru toate rândurile (Rd.(2 la 300)). Și reciproc. </v>
      </c>
      <c r="AA4898" s="2205">
        <f t="shared" si="1096"/>
        <v>1</v>
      </c>
      <c r="AB4898" s="3036">
        <v>271</v>
      </c>
    </row>
    <row r="4899" spans="1:28" x14ac:dyDescent="0.25">
      <c r="A4899" s="1708">
        <f t="shared" ca="1" si="1077"/>
        <v>0</v>
      </c>
      <c r="B4899" s="1708">
        <f t="shared" si="1078"/>
        <v>10271164</v>
      </c>
      <c r="C4899" s="994">
        <v>271</v>
      </c>
      <c r="D4899" s="1796" t="s">
        <v>447</v>
      </c>
      <c r="E4899" s="994">
        <v>164</v>
      </c>
      <c r="F4899" s="995" t="s">
        <v>3974</v>
      </c>
      <c r="G4899" s="994"/>
      <c r="H4899" s="996" t="s">
        <v>345</v>
      </c>
      <c r="I4899" s="1091" t="str">
        <f t="shared" si="1097"/>
        <v>Cap.5 Pct.1 Rd.164 col.B</v>
      </c>
      <c r="J4899" s="996"/>
      <c r="K4899" s="999" t="str">
        <f t="shared" si="1098"/>
        <v>Cap.5 Pct.1 Rd.164 Suma Col.(1 la 6)</v>
      </c>
      <c r="L4899" s="1000">
        <f t="shared" si="1099"/>
        <v>0</v>
      </c>
      <c r="M4899" s="1000">
        <f t="shared" si="1100"/>
        <v>0</v>
      </c>
      <c r="N4899" s="1724">
        <f t="shared" si="1101"/>
        <v>0</v>
      </c>
      <c r="O4899" s="1000">
        <f t="shared" si="1102"/>
        <v>0</v>
      </c>
      <c r="P4899" s="1000">
        <f t="shared" si="1103"/>
        <v>0</v>
      </c>
      <c r="Q4899" s="1000"/>
      <c r="R4899" s="1000"/>
      <c r="S4899" s="1000"/>
      <c r="T4899" s="1000"/>
      <c r="U4899" s="1000"/>
      <c r="V4899" s="1000"/>
      <c r="W4899" s="1000"/>
      <c r="X4899" s="1000"/>
      <c r="Y4899" s="1001"/>
      <c r="Z4899" s="1001" t="str">
        <f t="shared" si="1104"/>
        <v xml:space="preserve">Cap.5 Pct.1:  Dacă există măcar o valoare pe rând (Suma Col.(1 la 6) &gt; 0), atunci trebuie să existe CUI (Col.B &gt; 0), pentru toate rândurile (Rd.(2 la 300)). Și reciproc. </v>
      </c>
      <c r="AA4899" s="2205">
        <f t="shared" si="1096"/>
        <v>1</v>
      </c>
      <c r="AB4899" s="3036">
        <v>271</v>
      </c>
    </row>
    <row r="4900" spans="1:28" x14ac:dyDescent="0.25">
      <c r="A4900" s="1708">
        <f t="shared" ca="1" si="1077"/>
        <v>0</v>
      </c>
      <c r="B4900" s="1708">
        <f t="shared" si="1078"/>
        <v>10271165</v>
      </c>
      <c r="C4900" s="994">
        <v>271</v>
      </c>
      <c r="D4900" s="1796" t="s">
        <v>447</v>
      </c>
      <c r="E4900" s="994">
        <v>165</v>
      </c>
      <c r="F4900" s="995" t="s">
        <v>3974</v>
      </c>
      <c r="G4900" s="994"/>
      <c r="H4900" s="996" t="s">
        <v>345</v>
      </c>
      <c r="I4900" s="1091" t="str">
        <f t="shared" si="1097"/>
        <v>Cap.5 Pct.1 Rd.165 col.B</v>
      </c>
      <c r="J4900" s="996"/>
      <c r="K4900" s="999" t="str">
        <f t="shared" si="1098"/>
        <v>Cap.5 Pct.1 Rd.165 Suma Col.(1 la 6)</v>
      </c>
      <c r="L4900" s="1000">
        <f t="shared" si="1099"/>
        <v>0</v>
      </c>
      <c r="M4900" s="1000">
        <f t="shared" si="1100"/>
        <v>0</v>
      </c>
      <c r="N4900" s="1724">
        <f t="shared" si="1101"/>
        <v>0</v>
      </c>
      <c r="O4900" s="1000">
        <f t="shared" si="1102"/>
        <v>0</v>
      </c>
      <c r="P4900" s="1000">
        <f t="shared" si="1103"/>
        <v>0</v>
      </c>
      <c r="Q4900" s="1000"/>
      <c r="R4900" s="1000"/>
      <c r="S4900" s="1000"/>
      <c r="T4900" s="1000"/>
      <c r="U4900" s="1000"/>
      <c r="V4900" s="1000"/>
      <c r="W4900" s="1000"/>
      <c r="X4900" s="1000"/>
      <c r="Y4900" s="1001"/>
      <c r="Z4900" s="1001" t="str">
        <f t="shared" si="1104"/>
        <v xml:space="preserve">Cap.5 Pct.1:  Dacă există măcar o valoare pe rând (Suma Col.(1 la 6) &gt; 0), atunci trebuie să existe CUI (Col.B &gt; 0), pentru toate rândurile (Rd.(2 la 300)). Și reciproc. </v>
      </c>
      <c r="AA4900" s="2205">
        <f t="shared" si="1096"/>
        <v>1</v>
      </c>
      <c r="AB4900" s="3036">
        <v>271</v>
      </c>
    </row>
    <row r="4901" spans="1:28" x14ac:dyDescent="0.25">
      <c r="A4901" s="1708">
        <f t="shared" ca="1" si="1077"/>
        <v>0</v>
      </c>
      <c r="B4901" s="1708">
        <f t="shared" si="1078"/>
        <v>10271166</v>
      </c>
      <c r="C4901" s="994">
        <v>271</v>
      </c>
      <c r="D4901" s="1796" t="s">
        <v>447</v>
      </c>
      <c r="E4901" s="994">
        <v>166</v>
      </c>
      <c r="F4901" s="995" t="s">
        <v>3974</v>
      </c>
      <c r="G4901" s="994"/>
      <c r="H4901" s="996" t="s">
        <v>345</v>
      </c>
      <c r="I4901" s="1091" t="str">
        <f t="shared" si="1097"/>
        <v>Cap.5 Pct.1 Rd.166 col.B</v>
      </c>
      <c r="J4901" s="996"/>
      <c r="K4901" s="999" t="str">
        <f t="shared" si="1098"/>
        <v>Cap.5 Pct.1 Rd.166 Suma Col.(1 la 6)</v>
      </c>
      <c r="L4901" s="1000">
        <f t="shared" si="1099"/>
        <v>0</v>
      </c>
      <c r="M4901" s="1000">
        <f t="shared" si="1100"/>
        <v>0</v>
      </c>
      <c r="N4901" s="1724">
        <f t="shared" si="1101"/>
        <v>0</v>
      </c>
      <c r="O4901" s="1000">
        <f t="shared" si="1102"/>
        <v>0</v>
      </c>
      <c r="P4901" s="1000">
        <f t="shared" si="1103"/>
        <v>0</v>
      </c>
      <c r="Q4901" s="1000"/>
      <c r="R4901" s="1000"/>
      <c r="S4901" s="1000"/>
      <c r="T4901" s="1000"/>
      <c r="U4901" s="1000"/>
      <c r="V4901" s="1000"/>
      <c r="W4901" s="1000"/>
      <c r="X4901" s="1000"/>
      <c r="Y4901" s="1001"/>
      <c r="Z4901" s="1001" t="str">
        <f t="shared" si="1104"/>
        <v xml:space="preserve">Cap.5 Pct.1:  Dacă există măcar o valoare pe rând (Suma Col.(1 la 6) &gt; 0), atunci trebuie să existe CUI (Col.B &gt; 0), pentru toate rândurile (Rd.(2 la 300)). Și reciproc. </v>
      </c>
      <c r="AA4901" s="2205">
        <f t="shared" si="1096"/>
        <v>1</v>
      </c>
      <c r="AB4901" s="3036">
        <v>271</v>
      </c>
    </row>
    <row r="4902" spans="1:28" x14ac:dyDescent="0.25">
      <c r="A4902" s="1708">
        <f t="shared" ca="1" si="1077"/>
        <v>0</v>
      </c>
      <c r="B4902" s="1708">
        <f t="shared" si="1078"/>
        <v>10271167</v>
      </c>
      <c r="C4902" s="994">
        <v>271</v>
      </c>
      <c r="D4902" s="1796" t="s">
        <v>447</v>
      </c>
      <c r="E4902" s="994">
        <v>167</v>
      </c>
      <c r="F4902" s="995" t="s">
        <v>3974</v>
      </c>
      <c r="G4902" s="994"/>
      <c r="H4902" s="996" t="s">
        <v>345</v>
      </c>
      <c r="I4902" s="1091" t="str">
        <f t="shared" si="1097"/>
        <v>Cap.5 Pct.1 Rd.167 col.B</v>
      </c>
      <c r="J4902" s="996"/>
      <c r="K4902" s="999" t="str">
        <f t="shared" si="1098"/>
        <v>Cap.5 Pct.1 Rd.167 Suma Col.(1 la 6)</v>
      </c>
      <c r="L4902" s="1000">
        <f t="shared" si="1099"/>
        <v>0</v>
      </c>
      <c r="M4902" s="1000">
        <f t="shared" si="1100"/>
        <v>0</v>
      </c>
      <c r="N4902" s="1724">
        <f t="shared" si="1101"/>
        <v>0</v>
      </c>
      <c r="O4902" s="1000">
        <f t="shared" si="1102"/>
        <v>0</v>
      </c>
      <c r="P4902" s="1000">
        <f t="shared" si="1103"/>
        <v>0</v>
      </c>
      <c r="Q4902" s="1000"/>
      <c r="R4902" s="1000"/>
      <c r="S4902" s="1000"/>
      <c r="T4902" s="1000"/>
      <c r="U4902" s="1000"/>
      <c r="V4902" s="1000"/>
      <c r="W4902" s="1000"/>
      <c r="X4902" s="1000"/>
      <c r="Y4902" s="1001"/>
      <c r="Z4902" s="1001" t="str">
        <f t="shared" si="1104"/>
        <v xml:space="preserve">Cap.5 Pct.1:  Dacă există măcar o valoare pe rând (Suma Col.(1 la 6) &gt; 0), atunci trebuie să existe CUI (Col.B &gt; 0), pentru toate rândurile (Rd.(2 la 300)). Și reciproc. </v>
      </c>
      <c r="AA4902" s="2205">
        <f t="shared" si="1096"/>
        <v>1</v>
      </c>
      <c r="AB4902" s="3036">
        <v>271</v>
      </c>
    </row>
    <row r="4903" spans="1:28" x14ac:dyDescent="0.25">
      <c r="A4903" s="1708">
        <f t="shared" ca="1" si="1077"/>
        <v>0</v>
      </c>
      <c r="B4903" s="1708">
        <f t="shared" si="1078"/>
        <v>10271168</v>
      </c>
      <c r="C4903" s="994">
        <v>271</v>
      </c>
      <c r="D4903" s="1796" t="s">
        <v>447</v>
      </c>
      <c r="E4903" s="994">
        <v>168</v>
      </c>
      <c r="F4903" s="995" t="s">
        <v>3974</v>
      </c>
      <c r="G4903" s="994"/>
      <c r="H4903" s="996" t="s">
        <v>345</v>
      </c>
      <c r="I4903" s="1091" t="str">
        <f t="shared" si="1097"/>
        <v>Cap.5 Pct.1 Rd.168 col.B</v>
      </c>
      <c r="J4903" s="996"/>
      <c r="K4903" s="999" t="str">
        <f t="shared" si="1098"/>
        <v>Cap.5 Pct.1 Rd.168 Suma Col.(1 la 6)</v>
      </c>
      <c r="L4903" s="1000">
        <f t="shared" si="1099"/>
        <v>0</v>
      </c>
      <c r="M4903" s="1000">
        <f t="shared" si="1100"/>
        <v>0</v>
      </c>
      <c r="N4903" s="1724">
        <f t="shared" si="1101"/>
        <v>0</v>
      </c>
      <c r="O4903" s="1000">
        <f t="shared" si="1102"/>
        <v>0</v>
      </c>
      <c r="P4903" s="1000">
        <f t="shared" si="1103"/>
        <v>0</v>
      </c>
      <c r="Q4903" s="1000"/>
      <c r="R4903" s="1000"/>
      <c r="S4903" s="1000"/>
      <c r="T4903" s="1000"/>
      <c r="U4903" s="1000"/>
      <c r="V4903" s="1000"/>
      <c r="W4903" s="1000"/>
      <c r="X4903" s="1000"/>
      <c r="Y4903" s="1001"/>
      <c r="Z4903" s="1001" t="str">
        <f t="shared" si="1104"/>
        <v xml:space="preserve">Cap.5 Pct.1:  Dacă există măcar o valoare pe rând (Suma Col.(1 la 6) &gt; 0), atunci trebuie să existe CUI (Col.B &gt; 0), pentru toate rândurile (Rd.(2 la 300)). Și reciproc. </v>
      </c>
      <c r="AA4903" s="2205">
        <f t="shared" si="1096"/>
        <v>1</v>
      </c>
      <c r="AB4903" s="3036">
        <v>271</v>
      </c>
    </row>
    <row r="4904" spans="1:28" x14ac:dyDescent="0.25">
      <c r="A4904" s="1708">
        <f t="shared" ca="1" si="1077"/>
        <v>0</v>
      </c>
      <c r="B4904" s="1708">
        <f t="shared" si="1078"/>
        <v>10271169</v>
      </c>
      <c r="C4904" s="994">
        <v>271</v>
      </c>
      <c r="D4904" s="1796" t="s">
        <v>447</v>
      </c>
      <c r="E4904" s="994">
        <v>169</v>
      </c>
      <c r="F4904" s="995" t="s">
        <v>3974</v>
      </c>
      <c r="G4904" s="994"/>
      <c r="H4904" s="996" t="s">
        <v>345</v>
      </c>
      <c r="I4904" s="1091" t="str">
        <f t="shared" si="1097"/>
        <v>Cap.5 Pct.1 Rd.169 col.B</v>
      </c>
      <c r="J4904" s="996"/>
      <c r="K4904" s="999" t="str">
        <f t="shared" si="1098"/>
        <v>Cap.5 Pct.1 Rd.169 Suma Col.(1 la 6)</v>
      </c>
      <c r="L4904" s="1000">
        <f t="shared" si="1099"/>
        <v>0</v>
      </c>
      <c r="M4904" s="1000">
        <f t="shared" si="1100"/>
        <v>0</v>
      </c>
      <c r="N4904" s="1724">
        <f t="shared" si="1101"/>
        <v>0</v>
      </c>
      <c r="O4904" s="1000">
        <f t="shared" si="1102"/>
        <v>0</v>
      </c>
      <c r="P4904" s="1000">
        <f t="shared" si="1103"/>
        <v>0</v>
      </c>
      <c r="Q4904" s="1000"/>
      <c r="R4904" s="1000"/>
      <c r="S4904" s="1000"/>
      <c r="T4904" s="1000"/>
      <c r="U4904" s="1000"/>
      <c r="V4904" s="1000"/>
      <c r="W4904" s="1000"/>
      <c r="X4904" s="1000"/>
      <c r="Y4904" s="1001"/>
      <c r="Z4904" s="1001" t="str">
        <f t="shared" si="1104"/>
        <v xml:space="preserve">Cap.5 Pct.1:  Dacă există măcar o valoare pe rând (Suma Col.(1 la 6) &gt; 0), atunci trebuie să existe CUI (Col.B &gt; 0), pentru toate rândurile (Rd.(2 la 300)). Și reciproc. </v>
      </c>
      <c r="AA4904" s="2205">
        <f t="shared" si="1096"/>
        <v>1</v>
      </c>
      <c r="AB4904" s="3036">
        <v>271</v>
      </c>
    </row>
    <row r="4905" spans="1:28" x14ac:dyDescent="0.25">
      <c r="A4905" s="1708">
        <f t="shared" ca="1" si="1077"/>
        <v>0</v>
      </c>
      <c r="B4905" s="1708">
        <f t="shared" si="1078"/>
        <v>10271170</v>
      </c>
      <c r="C4905" s="994">
        <v>271</v>
      </c>
      <c r="D4905" s="1796" t="s">
        <v>447</v>
      </c>
      <c r="E4905" s="994">
        <v>170</v>
      </c>
      <c r="F4905" s="995" t="s">
        <v>3974</v>
      </c>
      <c r="G4905" s="994"/>
      <c r="H4905" s="996" t="s">
        <v>345</v>
      </c>
      <c r="I4905" s="1091" t="str">
        <f t="shared" si="1097"/>
        <v>Cap.5 Pct.1 Rd.170 col.B</v>
      </c>
      <c r="J4905" s="996"/>
      <c r="K4905" s="999" t="str">
        <f t="shared" si="1098"/>
        <v>Cap.5 Pct.1 Rd.170 Suma Col.(1 la 6)</v>
      </c>
      <c r="L4905" s="1000">
        <f t="shared" si="1099"/>
        <v>0</v>
      </c>
      <c r="M4905" s="1000">
        <f t="shared" si="1100"/>
        <v>0</v>
      </c>
      <c r="N4905" s="1724">
        <f t="shared" si="1101"/>
        <v>0</v>
      </c>
      <c r="O4905" s="1000">
        <f t="shared" si="1102"/>
        <v>0</v>
      </c>
      <c r="P4905" s="1000">
        <f t="shared" si="1103"/>
        <v>0</v>
      </c>
      <c r="Q4905" s="1000"/>
      <c r="R4905" s="1000"/>
      <c r="S4905" s="1000"/>
      <c r="T4905" s="1000"/>
      <c r="U4905" s="1000"/>
      <c r="V4905" s="1000"/>
      <c r="W4905" s="1000"/>
      <c r="X4905" s="1000"/>
      <c r="Y4905" s="1001"/>
      <c r="Z4905" s="1001" t="str">
        <f t="shared" si="1104"/>
        <v xml:space="preserve">Cap.5 Pct.1:  Dacă există măcar o valoare pe rând (Suma Col.(1 la 6) &gt; 0), atunci trebuie să existe CUI (Col.B &gt; 0), pentru toate rândurile (Rd.(2 la 300)). Și reciproc. </v>
      </c>
      <c r="AA4905" s="2205">
        <f t="shared" si="1096"/>
        <v>1</v>
      </c>
      <c r="AB4905" s="3036">
        <v>271</v>
      </c>
    </row>
    <row r="4906" spans="1:28" x14ac:dyDescent="0.25">
      <c r="A4906" s="1708">
        <f t="shared" ca="1" si="1077"/>
        <v>0</v>
      </c>
      <c r="B4906" s="1708">
        <f t="shared" si="1078"/>
        <v>10271171</v>
      </c>
      <c r="C4906" s="994">
        <v>271</v>
      </c>
      <c r="D4906" s="1796" t="s">
        <v>447</v>
      </c>
      <c r="E4906" s="994">
        <v>171</v>
      </c>
      <c r="F4906" s="995" t="s">
        <v>3974</v>
      </c>
      <c r="G4906" s="994"/>
      <c r="H4906" s="996" t="s">
        <v>345</v>
      </c>
      <c r="I4906" s="1091" t="str">
        <f t="shared" si="1097"/>
        <v>Cap.5 Pct.1 Rd.171 col.B</v>
      </c>
      <c r="J4906" s="996"/>
      <c r="K4906" s="999" t="str">
        <f t="shared" si="1098"/>
        <v>Cap.5 Pct.1 Rd.171 Suma Col.(1 la 6)</v>
      </c>
      <c r="L4906" s="1000">
        <f t="shared" si="1099"/>
        <v>0</v>
      </c>
      <c r="M4906" s="1000">
        <f t="shared" si="1100"/>
        <v>0</v>
      </c>
      <c r="N4906" s="1724">
        <f t="shared" si="1101"/>
        <v>0</v>
      </c>
      <c r="O4906" s="1000">
        <f t="shared" si="1102"/>
        <v>0</v>
      </c>
      <c r="P4906" s="1000">
        <f t="shared" si="1103"/>
        <v>0</v>
      </c>
      <c r="Q4906" s="1000"/>
      <c r="R4906" s="1000"/>
      <c r="S4906" s="1000"/>
      <c r="T4906" s="1000"/>
      <c r="U4906" s="1000"/>
      <c r="V4906" s="1000"/>
      <c r="W4906" s="1000"/>
      <c r="X4906" s="1000"/>
      <c r="Y4906" s="1001"/>
      <c r="Z4906" s="1001" t="str">
        <f t="shared" si="1104"/>
        <v xml:space="preserve">Cap.5 Pct.1:  Dacă există măcar o valoare pe rând (Suma Col.(1 la 6) &gt; 0), atunci trebuie să existe CUI (Col.B &gt; 0), pentru toate rândurile (Rd.(2 la 300)). Și reciproc. </v>
      </c>
      <c r="AA4906" s="2205">
        <f t="shared" si="1096"/>
        <v>1</v>
      </c>
      <c r="AB4906" s="3036">
        <v>271</v>
      </c>
    </row>
    <row r="4907" spans="1:28" x14ac:dyDescent="0.25">
      <c r="A4907" s="1708">
        <f t="shared" ca="1" si="1077"/>
        <v>0</v>
      </c>
      <c r="B4907" s="1708">
        <f t="shared" si="1078"/>
        <v>10271172</v>
      </c>
      <c r="C4907" s="994">
        <v>271</v>
      </c>
      <c r="D4907" s="1796" t="s">
        <v>447</v>
      </c>
      <c r="E4907" s="994">
        <v>172</v>
      </c>
      <c r="F4907" s="995" t="s">
        <v>3974</v>
      </c>
      <c r="G4907" s="994"/>
      <c r="H4907" s="996" t="s">
        <v>345</v>
      </c>
      <c r="I4907" s="1091" t="str">
        <f t="shared" si="1097"/>
        <v>Cap.5 Pct.1 Rd.172 col.B</v>
      </c>
      <c r="J4907" s="996"/>
      <c r="K4907" s="999" t="str">
        <f t="shared" si="1098"/>
        <v>Cap.5 Pct.1 Rd.172 Suma Col.(1 la 6)</v>
      </c>
      <c r="L4907" s="1000">
        <f t="shared" si="1099"/>
        <v>0</v>
      </c>
      <c r="M4907" s="1000">
        <f t="shared" si="1100"/>
        <v>0</v>
      </c>
      <c r="N4907" s="1724">
        <f t="shared" si="1101"/>
        <v>0</v>
      </c>
      <c r="O4907" s="1000">
        <f t="shared" si="1102"/>
        <v>0</v>
      </c>
      <c r="P4907" s="1000">
        <f t="shared" si="1103"/>
        <v>0</v>
      </c>
      <c r="Q4907" s="1000"/>
      <c r="R4907" s="1000"/>
      <c r="S4907" s="1000"/>
      <c r="T4907" s="1000"/>
      <c r="U4907" s="1000"/>
      <c r="V4907" s="1000"/>
      <c r="W4907" s="1000"/>
      <c r="X4907" s="1000"/>
      <c r="Y4907" s="1001"/>
      <c r="Z4907" s="1001" t="str">
        <f t="shared" si="1104"/>
        <v xml:space="preserve">Cap.5 Pct.1:  Dacă există măcar o valoare pe rând (Suma Col.(1 la 6) &gt; 0), atunci trebuie să existe CUI (Col.B &gt; 0), pentru toate rândurile (Rd.(2 la 300)). Și reciproc. </v>
      </c>
      <c r="AA4907" s="2205">
        <f t="shared" si="1096"/>
        <v>1</v>
      </c>
      <c r="AB4907" s="3036">
        <v>271</v>
      </c>
    </row>
    <row r="4908" spans="1:28" x14ac:dyDescent="0.25">
      <c r="A4908" s="1708">
        <f t="shared" ca="1" si="1077"/>
        <v>0</v>
      </c>
      <c r="B4908" s="1708">
        <f t="shared" si="1078"/>
        <v>10271173</v>
      </c>
      <c r="C4908" s="994">
        <v>271</v>
      </c>
      <c r="D4908" s="1796" t="s">
        <v>447</v>
      </c>
      <c r="E4908" s="994">
        <v>173</v>
      </c>
      <c r="F4908" s="995" t="s">
        <v>3974</v>
      </c>
      <c r="G4908" s="994"/>
      <c r="H4908" s="996" t="s">
        <v>345</v>
      </c>
      <c r="I4908" s="1091" t="str">
        <f t="shared" si="1097"/>
        <v>Cap.5 Pct.1 Rd.173 col.B</v>
      </c>
      <c r="J4908" s="996"/>
      <c r="K4908" s="999" t="str">
        <f t="shared" si="1098"/>
        <v>Cap.5 Pct.1 Rd.173 Suma Col.(1 la 6)</v>
      </c>
      <c r="L4908" s="1000">
        <f t="shared" si="1099"/>
        <v>0</v>
      </c>
      <c r="M4908" s="1000">
        <f t="shared" si="1100"/>
        <v>0</v>
      </c>
      <c r="N4908" s="1724">
        <f t="shared" si="1101"/>
        <v>0</v>
      </c>
      <c r="O4908" s="1000">
        <f t="shared" si="1102"/>
        <v>0</v>
      </c>
      <c r="P4908" s="1000">
        <f t="shared" si="1103"/>
        <v>0</v>
      </c>
      <c r="Q4908" s="1000"/>
      <c r="R4908" s="1000"/>
      <c r="S4908" s="1000"/>
      <c r="T4908" s="1000"/>
      <c r="U4908" s="1000"/>
      <c r="V4908" s="1000"/>
      <c r="W4908" s="1000"/>
      <c r="X4908" s="1000"/>
      <c r="Y4908" s="1001"/>
      <c r="Z4908" s="1001" t="str">
        <f t="shared" si="1104"/>
        <v xml:space="preserve">Cap.5 Pct.1:  Dacă există măcar o valoare pe rând (Suma Col.(1 la 6) &gt; 0), atunci trebuie să existe CUI (Col.B &gt; 0), pentru toate rândurile (Rd.(2 la 300)). Și reciproc. </v>
      </c>
      <c r="AA4908" s="2205">
        <f t="shared" si="1096"/>
        <v>1</v>
      </c>
      <c r="AB4908" s="3036">
        <v>271</v>
      </c>
    </row>
    <row r="4909" spans="1:28" x14ac:dyDescent="0.25">
      <c r="A4909" s="1708">
        <f t="shared" ca="1" si="1077"/>
        <v>0</v>
      </c>
      <c r="B4909" s="1708">
        <f t="shared" si="1078"/>
        <v>10271174</v>
      </c>
      <c r="C4909" s="994">
        <v>271</v>
      </c>
      <c r="D4909" s="1796" t="s">
        <v>447</v>
      </c>
      <c r="E4909" s="994">
        <v>174</v>
      </c>
      <c r="F4909" s="995" t="s">
        <v>3974</v>
      </c>
      <c r="G4909" s="994"/>
      <c r="H4909" s="996" t="s">
        <v>345</v>
      </c>
      <c r="I4909" s="1091" t="str">
        <f t="shared" si="1097"/>
        <v>Cap.5 Pct.1 Rd.174 col.B</v>
      </c>
      <c r="J4909" s="996"/>
      <c r="K4909" s="999" t="str">
        <f t="shared" si="1098"/>
        <v>Cap.5 Pct.1 Rd.174 Suma Col.(1 la 6)</v>
      </c>
      <c r="L4909" s="1000">
        <f t="shared" si="1099"/>
        <v>0</v>
      </c>
      <c r="M4909" s="1000">
        <f t="shared" si="1100"/>
        <v>0</v>
      </c>
      <c r="N4909" s="1724">
        <f t="shared" si="1101"/>
        <v>0</v>
      </c>
      <c r="O4909" s="1000">
        <f t="shared" si="1102"/>
        <v>0</v>
      </c>
      <c r="P4909" s="1000">
        <f t="shared" si="1103"/>
        <v>0</v>
      </c>
      <c r="Q4909" s="1000"/>
      <c r="R4909" s="1000"/>
      <c r="S4909" s="1000"/>
      <c r="T4909" s="1000"/>
      <c r="U4909" s="1000"/>
      <c r="V4909" s="1000"/>
      <c r="W4909" s="1000"/>
      <c r="X4909" s="1000"/>
      <c r="Y4909" s="1001"/>
      <c r="Z4909" s="1001" t="str">
        <f t="shared" si="1104"/>
        <v xml:space="preserve">Cap.5 Pct.1:  Dacă există măcar o valoare pe rând (Suma Col.(1 la 6) &gt; 0), atunci trebuie să existe CUI (Col.B &gt; 0), pentru toate rândurile (Rd.(2 la 300)). Și reciproc. </v>
      </c>
      <c r="AA4909" s="2205">
        <f t="shared" si="1096"/>
        <v>1</v>
      </c>
      <c r="AB4909" s="3036">
        <v>271</v>
      </c>
    </row>
    <row r="4910" spans="1:28" x14ac:dyDescent="0.25">
      <c r="A4910" s="1708">
        <f t="shared" ca="1" si="1077"/>
        <v>0</v>
      </c>
      <c r="B4910" s="1708">
        <f t="shared" si="1078"/>
        <v>10271175</v>
      </c>
      <c r="C4910" s="994">
        <v>271</v>
      </c>
      <c r="D4910" s="1796" t="s">
        <v>447</v>
      </c>
      <c r="E4910" s="994">
        <v>175</v>
      </c>
      <c r="F4910" s="995" t="s">
        <v>3974</v>
      </c>
      <c r="G4910" s="994"/>
      <c r="H4910" s="996" t="s">
        <v>345</v>
      </c>
      <c r="I4910" s="1091" t="str">
        <f t="shared" si="1097"/>
        <v>Cap.5 Pct.1 Rd.175 col.B</v>
      </c>
      <c r="J4910" s="996"/>
      <c r="K4910" s="999" t="str">
        <f t="shared" si="1098"/>
        <v>Cap.5 Pct.1 Rd.175 Suma Col.(1 la 6)</v>
      </c>
      <c r="L4910" s="1000">
        <f t="shared" si="1099"/>
        <v>0</v>
      </c>
      <c r="M4910" s="1000">
        <f t="shared" si="1100"/>
        <v>0</v>
      </c>
      <c r="N4910" s="1724">
        <f t="shared" si="1101"/>
        <v>0</v>
      </c>
      <c r="O4910" s="1000">
        <f t="shared" si="1102"/>
        <v>0</v>
      </c>
      <c r="P4910" s="1000">
        <f t="shared" si="1103"/>
        <v>0</v>
      </c>
      <c r="Q4910" s="1000"/>
      <c r="R4910" s="1000"/>
      <c r="S4910" s="1000"/>
      <c r="T4910" s="1000"/>
      <c r="U4910" s="1000"/>
      <c r="V4910" s="1000"/>
      <c r="W4910" s="1000"/>
      <c r="X4910" s="1000"/>
      <c r="Y4910" s="1001"/>
      <c r="Z4910" s="1001" t="str">
        <f t="shared" si="1104"/>
        <v xml:space="preserve">Cap.5 Pct.1:  Dacă există măcar o valoare pe rând (Suma Col.(1 la 6) &gt; 0), atunci trebuie să existe CUI (Col.B &gt; 0), pentru toate rândurile (Rd.(2 la 300)). Și reciproc. </v>
      </c>
      <c r="AA4910" s="2205">
        <f t="shared" si="1096"/>
        <v>1</v>
      </c>
      <c r="AB4910" s="3036">
        <v>271</v>
      </c>
    </row>
    <row r="4911" spans="1:28" x14ac:dyDescent="0.25">
      <c r="A4911" s="1708">
        <f t="shared" ca="1" si="1077"/>
        <v>0</v>
      </c>
      <c r="B4911" s="1708">
        <f t="shared" si="1078"/>
        <v>10271176</v>
      </c>
      <c r="C4911" s="994">
        <v>271</v>
      </c>
      <c r="D4911" s="1796" t="s">
        <v>447</v>
      </c>
      <c r="E4911" s="994">
        <v>176</v>
      </c>
      <c r="F4911" s="995" t="s">
        <v>3974</v>
      </c>
      <c r="G4911" s="994"/>
      <c r="H4911" s="996" t="s">
        <v>345</v>
      </c>
      <c r="I4911" s="1091" t="str">
        <f t="shared" si="1097"/>
        <v>Cap.5 Pct.1 Rd.176 col.B</v>
      </c>
      <c r="J4911" s="996"/>
      <c r="K4911" s="999" t="str">
        <f t="shared" si="1098"/>
        <v>Cap.5 Pct.1 Rd.176 Suma Col.(1 la 6)</v>
      </c>
      <c r="L4911" s="1000">
        <f t="shared" si="1099"/>
        <v>0</v>
      </c>
      <c r="M4911" s="1000">
        <f t="shared" si="1100"/>
        <v>0</v>
      </c>
      <c r="N4911" s="1724">
        <f t="shared" si="1101"/>
        <v>0</v>
      </c>
      <c r="O4911" s="1000">
        <f t="shared" si="1102"/>
        <v>0</v>
      </c>
      <c r="P4911" s="1000">
        <f t="shared" si="1103"/>
        <v>0</v>
      </c>
      <c r="Q4911" s="1000"/>
      <c r="R4911" s="1000"/>
      <c r="S4911" s="1000"/>
      <c r="T4911" s="1000"/>
      <c r="U4911" s="1000"/>
      <c r="V4911" s="1000"/>
      <c r="W4911" s="1000"/>
      <c r="X4911" s="1000"/>
      <c r="Y4911" s="1001"/>
      <c r="Z4911" s="1001" t="str">
        <f t="shared" si="1104"/>
        <v xml:space="preserve">Cap.5 Pct.1:  Dacă există măcar o valoare pe rând (Suma Col.(1 la 6) &gt; 0), atunci trebuie să existe CUI (Col.B &gt; 0), pentru toate rândurile (Rd.(2 la 300)). Și reciproc. </v>
      </c>
      <c r="AA4911" s="2205">
        <f t="shared" si="1096"/>
        <v>1</v>
      </c>
      <c r="AB4911" s="3036">
        <v>271</v>
      </c>
    </row>
    <row r="4912" spans="1:28" x14ac:dyDescent="0.25">
      <c r="A4912" s="1708">
        <f t="shared" ca="1" si="1077"/>
        <v>0</v>
      </c>
      <c r="B4912" s="1708">
        <f t="shared" si="1078"/>
        <v>10271177</v>
      </c>
      <c r="C4912" s="994">
        <v>271</v>
      </c>
      <c r="D4912" s="1796" t="s">
        <v>447</v>
      </c>
      <c r="E4912" s="994">
        <v>177</v>
      </c>
      <c r="F4912" s="995" t="s">
        <v>3974</v>
      </c>
      <c r="G4912" s="994"/>
      <c r="H4912" s="996" t="s">
        <v>345</v>
      </c>
      <c r="I4912" s="1091" t="str">
        <f t="shared" si="1097"/>
        <v>Cap.5 Pct.1 Rd.177 col.B</v>
      </c>
      <c r="J4912" s="996"/>
      <c r="K4912" s="999" t="str">
        <f t="shared" si="1098"/>
        <v>Cap.5 Pct.1 Rd.177 Suma Col.(1 la 6)</v>
      </c>
      <c r="L4912" s="1000">
        <f t="shared" si="1099"/>
        <v>0</v>
      </c>
      <c r="M4912" s="1000">
        <f t="shared" si="1100"/>
        <v>0</v>
      </c>
      <c r="N4912" s="1724">
        <f t="shared" si="1101"/>
        <v>0</v>
      </c>
      <c r="O4912" s="1000">
        <f t="shared" si="1102"/>
        <v>0</v>
      </c>
      <c r="P4912" s="1000">
        <f t="shared" si="1103"/>
        <v>0</v>
      </c>
      <c r="Q4912" s="1000"/>
      <c r="R4912" s="1000"/>
      <c r="S4912" s="1000"/>
      <c r="T4912" s="1000"/>
      <c r="U4912" s="1000"/>
      <c r="V4912" s="1000"/>
      <c r="W4912" s="1000"/>
      <c r="X4912" s="1000"/>
      <c r="Y4912" s="1001"/>
      <c r="Z4912" s="1001" t="str">
        <f t="shared" si="1104"/>
        <v xml:space="preserve">Cap.5 Pct.1:  Dacă există măcar o valoare pe rând (Suma Col.(1 la 6) &gt; 0), atunci trebuie să existe CUI (Col.B &gt; 0), pentru toate rândurile (Rd.(2 la 300)). Și reciproc. </v>
      </c>
      <c r="AA4912" s="2205">
        <f t="shared" si="1096"/>
        <v>1</v>
      </c>
      <c r="AB4912" s="3036">
        <v>271</v>
      </c>
    </row>
    <row r="4913" spans="1:28" x14ac:dyDescent="0.25">
      <c r="A4913" s="1708">
        <f t="shared" ca="1" si="1077"/>
        <v>0</v>
      </c>
      <c r="B4913" s="1708">
        <f t="shared" si="1078"/>
        <v>10271178</v>
      </c>
      <c r="C4913" s="994">
        <v>271</v>
      </c>
      <c r="D4913" s="1796" t="s">
        <v>447</v>
      </c>
      <c r="E4913" s="994">
        <v>178</v>
      </c>
      <c r="F4913" s="995" t="s">
        <v>3974</v>
      </c>
      <c r="G4913" s="994"/>
      <c r="H4913" s="996" t="s">
        <v>345</v>
      </c>
      <c r="I4913" s="1091" t="str">
        <f t="shared" si="1097"/>
        <v>Cap.5 Pct.1 Rd.178 col.B</v>
      </c>
      <c r="J4913" s="996"/>
      <c r="K4913" s="999" t="str">
        <f t="shared" si="1098"/>
        <v>Cap.5 Pct.1 Rd.178 Suma Col.(1 la 6)</v>
      </c>
      <c r="L4913" s="1000">
        <f t="shared" si="1099"/>
        <v>0</v>
      </c>
      <c r="M4913" s="1000">
        <f t="shared" si="1100"/>
        <v>0</v>
      </c>
      <c r="N4913" s="1724">
        <f t="shared" si="1101"/>
        <v>0</v>
      </c>
      <c r="O4913" s="1000">
        <f t="shared" si="1102"/>
        <v>0</v>
      </c>
      <c r="P4913" s="1000">
        <f t="shared" si="1103"/>
        <v>0</v>
      </c>
      <c r="Q4913" s="1000"/>
      <c r="R4913" s="1000"/>
      <c r="S4913" s="1000"/>
      <c r="T4913" s="1000"/>
      <c r="U4913" s="1000"/>
      <c r="V4913" s="1000"/>
      <c r="W4913" s="1000"/>
      <c r="X4913" s="1000"/>
      <c r="Y4913" s="1001"/>
      <c r="Z4913" s="1001" t="str">
        <f t="shared" si="1104"/>
        <v xml:space="preserve">Cap.5 Pct.1:  Dacă există măcar o valoare pe rând (Suma Col.(1 la 6) &gt; 0), atunci trebuie să existe CUI (Col.B &gt; 0), pentru toate rândurile (Rd.(2 la 300)). Și reciproc. </v>
      </c>
      <c r="AA4913" s="2205">
        <f t="shared" si="1096"/>
        <v>1</v>
      </c>
      <c r="AB4913" s="3036">
        <v>271</v>
      </c>
    </row>
    <row r="4914" spans="1:28" x14ac:dyDescent="0.25">
      <c r="A4914" s="1708">
        <f t="shared" ca="1" si="1077"/>
        <v>0</v>
      </c>
      <c r="B4914" s="1708">
        <f t="shared" si="1078"/>
        <v>10271179</v>
      </c>
      <c r="C4914" s="994">
        <v>271</v>
      </c>
      <c r="D4914" s="1796" t="s">
        <v>447</v>
      </c>
      <c r="E4914" s="994">
        <v>179</v>
      </c>
      <c r="F4914" s="995" t="s">
        <v>3974</v>
      </c>
      <c r="G4914" s="994"/>
      <c r="H4914" s="996" t="s">
        <v>345</v>
      </c>
      <c r="I4914" s="1091" t="str">
        <f t="shared" si="1097"/>
        <v>Cap.5 Pct.1 Rd.179 col.B</v>
      </c>
      <c r="J4914" s="996"/>
      <c r="K4914" s="999" t="str">
        <f t="shared" si="1098"/>
        <v>Cap.5 Pct.1 Rd.179 Suma Col.(1 la 6)</v>
      </c>
      <c r="L4914" s="1000">
        <f t="shared" si="1099"/>
        <v>0</v>
      </c>
      <c r="M4914" s="1000">
        <f t="shared" si="1100"/>
        <v>0</v>
      </c>
      <c r="N4914" s="1724">
        <f t="shared" si="1101"/>
        <v>0</v>
      </c>
      <c r="O4914" s="1000">
        <f t="shared" si="1102"/>
        <v>0</v>
      </c>
      <c r="P4914" s="1000">
        <f t="shared" si="1103"/>
        <v>0</v>
      </c>
      <c r="Q4914" s="1000"/>
      <c r="R4914" s="1000"/>
      <c r="S4914" s="1000"/>
      <c r="T4914" s="1000"/>
      <c r="U4914" s="1000"/>
      <c r="V4914" s="1000"/>
      <c r="W4914" s="1000"/>
      <c r="X4914" s="1000"/>
      <c r="Y4914" s="1001"/>
      <c r="Z4914" s="1001" t="str">
        <f t="shared" si="1104"/>
        <v xml:space="preserve">Cap.5 Pct.1:  Dacă există măcar o valoare pe rând (Suma Col.(1 la 6) &gt; 0), atunci trebuie să existe CUI (Col.B &gt; 0), pentru toate rândurile (Rd.(2 la 300)). Și reciproc. </v>
      </c>
      <c r="AA4914" s="2205">
        <f t="shared" si="1096"/>
        <v>1</v>
      </c>
      <c r="AB4914" s="3036">
        <v>271</v>
      </c>
    </row>
    <row r="4915" spans="1:28" x14ac:dyDescent="0.25">
      <c r="A4915" s="1708">
        <f t="shared" ca="1" si="1077"/>
        <v>0</v>
      </c>
      <c r="B4915" s="1708">
        <f t="shared" si="1078"/>
        <v>10271180</v>
      </c>
      <c r="C4915" s="994">
        <v>271</v>
      </c>
      <c r="D4915" s="1796" t="s">
        <v>447</v>
      </c>
      <c r="E4915" s="994">
        <v>180</v>
      </c>
      <c r="F4915" s="995" t="s">
        <v>3974</v>
      </c>
      <c r="G4915" s="994"/>
      <c r="H4915" s="996" t="s">
        <v>345</v>
      </c>
      <c r="I4915" s="1091" t="str">
        <f t="shared" si="1097"/>
        <v>Cap.5 Pct.1 Rd.180 col.B</v>
      </c>
      <c r="J4915" s="996"/>
      <c r="K4915" s="999" t="str">
        <f t="shared" si="1098"/>
        <v>Cap.5 Pct.1 Rd.180 Suma Col.(1 la 6)</v>
      </c>
      <c r="L4915" s="1000">
        <f t="shared" si="1099"/>
        <v>0</v>
      </c>
      <c r="M4915" s="1000">
        <f t="shared" si="1100"/>
        <v>0</v>
      </c>
      <c r="N4915" s="1724">
        <f t="shared" si="1101"/>
        <v>0</v>
      </c>
      <c r="O4915" s="1000">
        <f t="shared" si="1102"/>
        <v>0</v>
      </c>
      <c r="P4915" s="1000">
        <f t="shared" si="1103"/>
        <v>0</v>
      </c>
      <c r="Q4915" s="1000"/>
      <c r="R4915" s="1000"/>
      <c r="S4915" s="1000"/>
      <c r="T4915" s="1000"/>
      <c r="U4915" s="1000"/>
      <c r="V4915" s="1000"/>
      <c r="W4915" s="1000"/>
      <c r="X4915" s="1000"/>
      <c r="Y4915" s="1001"/>
      <c r="Z4915" s="1001" t="str">
        <f t="shared" si="1104"/>
        <v xml:space="preserve">Cap.5 Pct.1:  Dacă există măcar o valoare pe rând (Suma Col.(1 la 6) &gt; 0), atunci trebuie să existe CUI (Col.B &gt; 0), pentru toate rândurile (Rd.(2 la 300)). Și reciproc. </v>
      </c>
      <c r="AA4915" s="2205">
        <f t="shared" si="1096"/>
        <v>1</v>
      </c>
      <c r="AB4915" s="3036">
        <v>271</v>
      </c>
    </row>
    <row r="4916" spans="1:28" x14ac:dyDescent="0.25">
      <c r="A4916" s="1708">
        <f t="shared" ca="1" si="1077"/>
        <v>0</v>
      </c>
      <c r="B4916" s="1708">
        <f t="shared" si="1078"/>
        <v>10271181</v>
      </c>
      <c r="C4916" s="994">
        <v>271</v>
      </c>
      <c r="D4916" s="1796" t="s">
        <v>447</v>
      </c>
      <c r="E4916" s="994">
        <v>181</v>
      </c>
      <c r="F4916" s="995" t="s">
        <v>3974</v>
      </c>
      <c r="G4916" s="994"/>
      <c r="H4916" s="996" t="s">
        <v>345</v>
      </c>
      <c r="I4916" s="1091" t="str">
        <f t="shared" si="1097"/>
        <v>Cap.5 Pct.1 Rd.181 col.B</v>
      </c>
      <c r="J4916" s="996"/>
      <c r="K4916" s="999" t="str">
        <f t="shared" si="1098"/>
        <v>Cap.5 Pct.1 Rd.181 Suma Col.(1 la 6)</v>
      </c>
      <c r="L4916" s="1000">
        <f t="shared" si="1099"/>
        <v>0</v>
      </c>
      <c r="M4916" s="1000">
        <f t="shared" si="1100"/>
        <v>0</v>
      </c>
      <c r="N4916" s="1724">
        <f t="shared" si="1101"/>
        <v>0</v>
      </c>
      <c r="O4916" s="1000">
        <f t="shared" si="1102"/>
        <v>0</v>
      </c>
      <c r="P4916" s="1000">
        <f t="shared" si="1103"/>
        <v>0</v>
      </c>
      <c r="Q4916" s="1000"/>
      <c r="R4916" s="1000"/>
      <c r="S4916" s="1000"/>
      <c r="T4916" s="1000"/>
      <c r="U4916" s="1000"/>
      <c r="V4916" s="1000"/>
      <c r="W4916" s="1000"/>
      <c r="X4916" s="1000"/>
      <c r="Y4916" s="1001"/>
      <c r="Z4916" s="1001" t="str">
        <f t="shared" si="1104"/>
        <v xml:space="preserve">Cap.5 Pct.1:  Dacă există măcar o valoare pe rând (Suma Col.(1 la 6) &gt; 0), atunci trebuie să existe CUI (Col.B &gt; 0), pentru toate rândurile (Rd.(2 la 300)). Și reciproc. </v>
      </c>
      <c r="AA4916" s="2205">
        <f t="shared" si="1096"/>
        <v>1</v>
      </c>
      <c r="AB4916" s="3036">
        <v>271</v>
      </c>
    </row>
    <row r="4917" spans="1:28" x14ac:dyDescent="0.25">
      <c r="A4917" s="1708">
        <f t="shared" ca="1" si="1077"/>
        <v>0</v>
      </c>
      <c r="B4917" s="1708">
        <f t="shared" si="1078"/>
        <v>10271182</v>
      </c>
      <c r="C4917" s="994">
        <v>271</v>
      </c>
      <c r="D4917" s="1796" t="s">
        <v>447</v>
      </c>
      <c r="E4917" s="994">
        <v>182</v>
      </c>
      <c r="F4917" s="995" t="s">
        <v>3974</v>
      </c>
      <c r="G4917" s="994"/>
      <c r="H4917" s="996" t="s">
        <v>345</v>
      </c>
      <c r="I4917" s="1091" t="str">
        <f t="shared" si="1097"/>
        <v>Cap.5 Pct.1 Rd.182 col.B</v>
      </c>
      <c r="J4917" s="996"/>
      <c r="K4917" s="999" t="str">
        <f t="shared" si="1098"/>
        <v>Cap.5 Pct.1 Rd.182 Suma Col.(1 la 6)</v>
      </c>
      <c r="L4917" s="1000">
        <f t="shared" si="1099"/>
        <v>0</v>
      </c>
      <c r="M4917" s="1000">
        <f t="shared" si="1100"/>
        <v>0</v>
      </c>
      <c r="N4917" s="1724">
        <f t="shared" si="1101"/>
        <v>0</v>
      </c>
      <c r="O4917" s="1000">
        <f t="shared" si="1102"/>
        <v>0</v>
      </c>
      <c r="P4917" s="1000">
        <f t="shared" si="1103"/>
        <v>0</v>
      </c>
      <c r="Q4917" s="1000"/>
      <c r="R4917" s="1000"/>
      <c r="S4917" s="1000"/>
      <c r="T4917" s="1000"/>
      <c r="U4917" s="1000"/>
      <c r="V4917" s="1000"/>
      <c r="W4917" s="1000"/>
      <c r="X4917" s="1000"/>
      <c r="Y4917" s="1001"/>
      <c r="Z4917" s="1001" t="str">
        <f t="shared" si="1104"/>
        <v xml:space="preserve">Cap.5 Pct.1:  Dacă există măcar o valoare pe rând (Suma Col.(1 la 6) &gt; 0), atunci trebuie să existe CUI (Col.B &gt; 0), pentru toate rândurile (Rd.(2 la 300)). Și reciproc. </v>
      </c>
      <c r="AA4917" s="2205">
        <f t="shared" si="1096"/>
        <v>1</v>
      </c>
      <c r="AB4917" s="3036">
        <v>271</v>
      </c>
    </row>
    <row r="4918" spans="1:28" x14ac:dyDescent="0.25">
      <c r="A4918" s="1708">
        <f t="shared" ca="1" si="1077"/>
        <v>0</v>
      </c>
      <c r="B4918" s="1708">
        <f t="shared" si="1078"/>
        <v>10271183</v>
      </c>
      <c r="C4918" s="994">
        <v>271</v>
      </c>
      <c r="D4918" s="1796" t="s">
        <v>447</v>
      </c>
      <c r="E4918" s="994">
        <v>183</v>
      </c>
      <c r="F4918" s="995" t="s">
        <v>3974</v>
      </c>
      <c r="G4918" s="994"/>
      <c r="H4918" s="996" t="s">
        <v>345</v>
      </c>
      <c r="I4918" s="1091" t="str">
        <f t="shared" si="1097"/>
        <v>Cap.5 Pct.1 Rd.183 col.B</v>
      </c>
      <c r="J4918" s="996"/>
      <c r="K4918" s="999" t="str">
        <f t="shared" si="1098"/>
        <v>Cap.5 Pct.1 Rd.183 Suma Col.(1 la 6)</v>
      </c>
      <c r="L4918" s="1000">
        <f t="shared" si="1099"/>
        <v>0</v>
      </c>
      <c r="M4918" s="1000">
        <f t="shared" si="1100"/>
        <v>0</v>
      </c>
      <c r="N4918" s="1724">
        <f t="shared" si="1101"/>
        <v>0</v>
      </c>
      <c r="O4918" s="1000">
        <f t="shared" si="1102"/>
        <v>0</v>
      </c>
      <c r="P4918" s="1000">
        <f t="shared" si="1103"/>
        <v>0</v>
      </c>
      <c r="Q4918" s="1000"/>
      <c r="R4918" s="1000"/>
      <c r="S4918" s="1000"/>
      <c r="T4918" s="1000"/>
      <c r="U4918" s="1000"/>
      <c r="V4918" s="1000"/>
      <c r="W4918" s="1000"/>
      <c r="X4918" s="1000"/>
      <c r="Y4918" s="1001"/>
      <c r="Z4918" s="1001" t="str">
        <f t="shared" si="1104"/>
        <v xml:space="preserve">Cap.5 Pct.1:  Dacă există măcar o valoare pe rând (Suma Col.(1 la 6) &gt; 0), atunci trebuie să existe CUI (Col.B &gt; 0), pentru toate rândurile (Rd.(2 la 300)). Și reciproc. </v>
      </c>
      <c r="AA4918" s="2205">
        <f t="shared" si="1096"/>
        <v>1</v>
      </c>
      <c r="AB4918" s="3036">
        <v>271</v>
      </c>
    </row>
    <row r="4919" spans="1:28" x14ac:dyDescent="0.25">
      <c r="A4919" s="1708">
        <f t="shared" ca="1" si="1077"/>
        <v>0</v>
      </c>
      <c r="B4919" s="1708">
        <f t="shared" si="1078"/>
        <v>10271184</v>
      </c>
      <c r="C4919" s="994">
        <v>271</v>
      </c>
      <c r="D4919" s="1796" t="s">
        <v>447</v>
      </c>
      <c r="E4919" s="994">
        <v>184</v>
      </c>
      <c r="F4919" s="995" t="s">
        <v>3974</v>
      </c>
      <c r="G4919" s="994"/>
      <c r="H4919" s="996" t="s">
        <v>345</v>
      </c>
      <c r="I4919" s="1091" t="str">
        <f t="shared" si="1097"/>
        <v>Cap.5 Pct.1 Rd.184 col.B</v>
      </c>
      <c r="J4919" s="996"/>
      <c r="K4919" s="999" t="str">
        <f t="shared" si="1098"/>
        <v>Cap.5 Pct.1 Rd.184 Suma Col.(1 la 6)</v>
      </c>
      <c r="L4919" s="1000">
        <f t="shared" si="1099"/>
        <v>0</v>
      </c>
      <c r="M4919" s="1000">
        <f t="shared" si="1100"/>
        <v>0</v>
      </c>
      <c r="N4919" s="1724">
        <f t="shared" si="1101"/>
        <v>0</v>
      </c>
      <c r="O4919" s="1000">
        <f t="shared" si="1102"/>
        <v>0</v>
      </c>
      <c r="P4919" s="1000">
        <f t="shared" si="1103"/>
        <v>0</v>
      </c>
      <c r="Q4919" s="1000"/>
      <c r="R4919" s="1000"/>
      <c r="S4919" s="1000"/>
      <c r="T4919" s="1000"/>
      <c r="U4919" s="1000"/>
      <c r="V4919" s="1000"/>
      <c r="W4919" s="1000"/>
      <c r="X4919" s="1000"/>
      <c r="Y4919" s="1001"/>
      <c r="Z4919" s="1001" t="str">
        <f t="shared" si="1104"/>
        <v xml:space="preserve">Cap.5 Pct.1:  Dacă există măcar o valoare pe rând (Suma Col.(1 la 6) &gt; 0), atunci trebuie să existe CUI (Col.B &gt; 0), pentru toate rândurile (Rd.(2 la 300)). Și reciproc. </v>
      </c>
      <c r="AA4919" s="2205">
        <f t="shared" si="1096"/>
        <v>1</v>
      </c>
      <c r="AB4919" s="3036">
        <v>271</v>
      </c>
    </row>
    <row r="4920" spans="1:28" x14ac:dyDescent="0.25">
      <c r="A4920" s="1708">
        <f t="shared" ca="1" si="1077"/>
        <v>0</v>
      </c>
      <c r="B4920" s="1708">
        <f t="shared" si="1078"/>
        <v>10271185</v>
      </c>
      <c r="C4920" s="994">
        <v>271</v>
      </c>
      <c r="D4920" s="1796" t="s">
        <v>447</v>
      </c>
      <c r="E4920" s="994">
        <v>185</v>
      </c>
      <c r="F4920" s="995" t="s">
        <v>3974</v>
      </c>
      <c r="G4920" s="994"/>
      <c r="H4920" s="996" t="s">
        <v>345</v>
      </c>
      <c r="I4920" s="1091" t="str">
        <f t="shared" si="1097"/>
        <v>Cap.5 Pct.1 Rd.185 col.B</v>
      </c>
      <c r="J4920" s="996"/>
      <c r="K4920" s="999" t="str">
        <f t="shared" si="1098"/>
        <v>Cap.5 Pct.1 Rd.185 Suma Col.(1 la 6)</v>
      </c>
      <c r="L4920" s="1000">
        <f t="shared" si="1099"/>
        <v>0</v>
      </c>
      <c r="M4920" s="1000">
        <f t="shared" si="1100"/>
        <v>0</v>
      </c>
      <c r="N4920" s="1724">
        <f t="shared" si="1101"/>
        <v>0</v>
      </c>
      <c r="O4920" s="1000">
        <f t="shared" si="1102"/>
        <v>0</v>
      </c>
      <c r="P4920" s="1000">
        <f t="shared" si="1103"/>
        <v>0</v>
      </c>
      <c r="Q4920" s="1000"/>
      <c r="R4920" s="1000"/>
      <c r="S4920" s="1000"/>
      <c r="T4920" s="1000"/>
      <c r="U4920" s="1000"/>
      <c r="V4920" s="1000"/>
      <c r="W4920" s="1000"/>
      <c r="X4920" s="1000"/>
      <c r="Y4920" s="1001"/>
      <c r="Z4920" s="1001" t="str">
        <f t="shared" si="1104"/>
        <v xml:space="preserve">Cap.5 Pct.1:  Dacă există măcar o valoare pe rând (Suma Col.(1 la 6) &gt; 0), atunci trebuie să existe CUI (Col.B &gt; 0), pentru toate rândurile (Rd.(2 la 300)). Și reciproc. </v>
      </c>
      <c r="AA4920" s="2205">
        <f t="shared" si="1096"/>
        <v>1</v>
      </c>
      <c r="AB4920" s="3036">
        <v>271</v>
      </c>
    </row>
    <row r="4921" spans="1:28" x14ac:dyDescent="0.25">
      <c r="A4921" s="1708">
        <f t="shared" ca="1" si="1077"/>
        <v>0</v>
      </c>
      <c r="B4921" s="1708">
        <f t="shared" si="1078"/>
        <v>10271186</v>
      </c>
      <c r="C4921" s="994">
        <v>271</v>
      </c>
      <c r="D4921" s="1796" t="s">
        <v>447</v>
      </c>
      <c r="E4921" s="994">
        <v>186</v>
      </c>
      <c r="F4921" s="995" t="s">
        <v>3974</v>
      </c>
      <c r="G4921" s="994"/>
      <c r="H4921" s="996" t="s">
        <v>345</v>
      </c>
      <c r="I4921" s="1091" t="str">
        <f t="shared" si="1097"/>
        <v>Cap.5 Pct.1 Rd.186 col.B</v>
      </c>
      <c r="J4921" s="996"/>
      <c r="K4921" s="999" t="str">
        <f t="shared" si="1098"/>
        <v>Cap.5 Pct.1 Rd.186 Suma Col.(1 la 6)</v>
      </c>
      <c r="L4921" s="1000">
        <f t="shared" si="1099"/>
        <v>0</v>
      </c>
      <c r="M4921" s="1000">
        <f t="shared" si="1100"/>
        <v>0</v>
      </c>
      <c r="N4921" s="1724">
        <f t="shared" si="1101"/>
        <v>0</v>
      </c>
      <c r="O4921" s="1000">
        <f t="shared" si="1102"/>
        <v>0</v>
      </c>
      <c r="P4921" s="1000">
        <f t="shared" si="1103"/>
        <v>0</v>
      </c>
      <c r="Q4921" s="1000"/>
      <c r="R4921" s="1000"/>
      <c r="S4921" s="1000"/>
      <c r="T4921" s="1000"/>
      <c r="U4921" s="1000"/>
      <c r="V4921" s="1000"/>
      <c r="W4921" s="1000"/>
      <c r="X4921" s="1000"/>
      <c r="Y4921" s="1001"/>
      <c r="Z4921" s="1001" t="str">
        <f t="shared" si="1104"/>
        <v xml:space="preserve">Cap.5 Pct.1:  Dacă există măcar o valoare pe rând (Suma Col.(1 la 6) &gt; 0), atunci trebuie să existe CUI (Col.B &gt; 0), pentru toate rândurile (Rd.(2 la 300)). Și reciproc. </v>
      </c>
      <c r="AA4921" s="2205">
        <f t="shared" si="1096"/>
        <v>1</v>
      </c>
      <c r="AB4921" s="3036">
        <v>271</v>
      </c>
    </row>
    <row r="4922" spans="1:28" x14ac:dyDescent="0.25">
      <c r="A4922" s="1708">
        <f t="shared" ca="1" si="1077"/>
        <v>0</v>
      </c>
      <c r="B4922" s="1708">
        <f t="shared" si="1078"/>
        <v>10271187</v>
      </c>
      <c r="C4922" s="994">
        <v>271</v>
      </c>
      <c r="D4922" s="1796" t="s">
        <v>447</v>
      </c>
      <c r="E4922" s="994">
        <v>187</v>
      </c>
      <c r="F4922" s="995" t="s">
        <v>3974</v>
      </c>
      <c r="G4922" s="994"/>
      <c r="H4922" s="996" t="s">
        <v>345</v>
      </c>
      <c r="I4922" s="1091" t="str">
        <f t="shared" si="1097"/>
        <v>Cap.5 Pct.1 Rd.187 col.B</v>
      </c>
      <c r="J4922" s="996"/>
      <c r="K4922" s="999" t="str">
        <f t="shared" si="1098"/>
        <v>Cap.5 Pct.1 Rd.187 Suma Col.(1 la 6)</v>
      </c>
      <c r="L4922" s="1000">
        <f t="shared" si="1099"/>
        <v>0</v>
      </c>
      <c r="M4922" s="1000">
        <f t="shared" si="1100"/>
        <v>0</v>
      </c>
      <c r="N4922" s="1724">
        <f t="shared" si="1101"/>
        <v>0</v>
      </c>
      <c r="O4922" s="1000">
        <f t="shared" si="1102"/>
        <v>0</v>
      </c>
      <c r="P4922" s="1000">
        <f t="shared" si="1103"/>
        <v>0</v>
      </c>
      <c r="Q4922" s="1000"/>
      <c r="R4922" s="1000"/>
      <c r="S4922" s="1000"/>
      <c r="T4922" s="1000"/>
      <c r="U4922" s="1000"/>
      <c r="V4922" s="1000"/>
      <c r="W4922" s="1000"/>
      <c r="X4922" s="1000"/>
      <c r="Y4922" s="1001"/>
      <c r="Z4922" s="1001" t="str">
        <f t="shared" si="1104"/>
        <v xml:space="preserve">Cap.5 Pct.1:  Dacă există măcar o valoare pe rând (Suma Col.(1 la 6) &gt; 0), atunci trebuie să existe CUI (Col.B &gt; 0), pentru toate rândurile (Rd.(2 la 300)). Și reciproc. </v>
      </c>
      <c r="AA4922" s="2205">
        <f t="shared" si="1096"/>
        <v>1</v>
      </c>
      <c r="AB4922" s="3036">
        <v>271</v>
      </c>
    </row>
    <row r="4923" spans="1:28" x14ac:dyDescent="0.25">
      <c r="A4923" s="1708">
        <f t="shared" ca="1" si="1077"/>
        <v>0</v>
      </c>
      <c r="B4923" s="1708">
        <f t="shared" si="1078"/>
        <v>10271188</v>
      </c>
      <c r="C4923" s="994">
        <v>271</v>
      </c>
      <c r="D4923" s="1796" t="s">
        <v>447</v>
      </c>
      <c r="E4923" s="994">
        <v>188</v>
      </c>
      <c r="F4923" s="995" t="s">
        <v>3974</v>
      </c>
      <c r="G4923" s="994"/>
      <c r="H4923" s="996" t="s">
        <v>345</v>
      </c>
      <c r="I4923" s="1091" t="str">
        <f t="shared" si="1097"/>
        <v>Cap.5 Pct.1 Rd.188 col.B</v>
      </c>
      <c r="J4923" s="996"/>
      <c r="K4923" s="999" t="str">
        <f t="shared" si="1098"/>
        <v>Cap.5 Pct.1 Rd.188 Suma Col.(1 la 6)</v>
      </c>
      <c r="L4923" s="1000">
        <f t="shared" si="1099"/>
        <v>0</v>
      </c>
      <c r="M4923" s="1000">
        <f t="shared" si="1100"/>
        <v>0</v>
      </c>
      <c r="N4923" s="1724">
        <f t="shared" si="1101"/>
        <v>0</v>
      </c>
      <c r="O4923" s="1000">
        <f t="shared" si="1102"/>
        <v>0</v>
      </c>
      <c r="P4923" s="1000">
        <f t="shared" si="1103"/>
        <v>0</v>
      </c>
      <c r="Q4923" s="1000"/>
      <c r="R4923" s="1000"/>
      <c r="S4923" s="1000"/>
      <c r="T4923" s="1000"/>
      <c r="U4923" s="1000"/>
      <c r="V4923" s="1000"/>
      <c r="W4923" s="1000"/>
      <c r="X4923" s="1000"/>
      <c r="Y4923" s="1001"/>
      <c r="Z4923" s="1001" t="str">
        <f t="shared" si="1104"/>
        <v xml:space="preserve">Cap.5 Pct.1:  Dacă există măcar o valoare pe rând (Suma Col.(1 la 6) &gt; 0), atunci trebuie să existe CUI (Col.B &gt; 0), pentru toate rândurile (Rd.(2 la 300)). Și reciproc. </v>
      </c>
      <c r="AA4923" s="2205">
        <f t="shared" ref="AA4923:AA4986" si="1105">COUNTIF(B:B,B4923)</f>
        <v>1</v>
      </c>
      <c r="AB4923" s="3036">
        <v>271</v>
      </c>
    </row>
    <row r="4924" spans="1:28" x14ac:dyDescent="0.25">
      <c r="A4924" s="1708">
        <f t="shared" ca="1" si="1077"/>
        <v>0</v>
      </c>
      <c r="B4924" s="1708">
        <f t="shared" si="1078"/>
        <v>10271189</v>
      </c>
      <c r="C4924" s="994">
        <v>271</v>
      </c>
      <c r="D4924" s="1796" t="s">
        <v>447</v>
      </c>
      <c r="E4924" s="994">
        <v>189</v>
      </c>
      <c r="F4924" s="995" t="s">
        <v>3974</v>
      </c>
      <c r="G4924" s="994"/>
      <c r="H4924" s="996" t="s">
        <v>345</v>
      </c>
      <c r="I4924" s="1091" t="str">
        <f t="shared" si="1097"/>
        <v>Cap.5 Pct.1 Rd.189 col.B</v>
      </c>
      <c r="J4924" s="996"/>
      <c r="K4924" s="999" t="str">
        <f t="shared" si="1098"/>
        <v>Cap.5 Pct.1 Rd.189 Suma Col.(1 la 6)</v>
      </c>
      <c r="L4924" s="1000">
        <f t="shared" si="1099"/>
        <v>0</v>
      </c>
      <c r="M4924" s="1000">
        <f t="shared" si="1100"/>
        <v>0</v>
      </c>
      <c r="N4924" s="1724">
        <f t="shared" si="1101"/>
        <v>0</v>
      </c>
      <c r="O4924" s="1000">
        <f t="shared" si="1102"/>
        <v>0</v>
      </c>
      <c r="P4924" s="1000">
        <f t="shared" si="1103"/>
        <v>0</v>
      </c>
      <c r="Q4924" s="1000"/>
      <c r="R4924" s="1000"/>
      <c r="S4924" s="1000"/>
      <c r="T4924" s="1000"/>
      <c r="U4924" s="1000"/>
      <c r="V4924" s="1000"/>
      <c r="W4924" s="1000"/>
      <c r="X4924" s="1000"/>
      <c r="Y4924" s="1001"/>
      <c r="Z4924" s="1001" t="str">
        <f t="shared" si="1104"/>
        <v xml:space="preserve">Cap.5 Pct.1:  Dacă există măcar o valoare pe rând (Suma Col.(1 la 6) &gt; 0), atunci trebuie să existe CUI (Col.B &gt; 0), pentru toate rândurile (Rd.(2 la 300)). Și reciproc. </v>
      </c>
      <c r="AA4924" s="2205">
        <f t="shared" si="1105"/>
        <v>1</v>
      </c>
      <c r="AB4924" s="3036">
        <v>271</v>
      </c>
    </row>
    <row r="4925" spans="1:28" x14ac:dyDescent="0.25">
      <c r="A4925" s="1708">
        <f t="shared" ca="1" si="1077"/>
        <v>0</v>
      </c>
      <c r="B4925" s="1708">
        <f t="shared" si="1078"/>
        <v>10271190</v>
      </c>
      <c r="C4925" s="994">
        <v>271</v>
      </c>
      <c r="D4925" s="1796" t="s">
        <v>447</v>
      </c>
      <c r="E4925" s="994">
        <v>190</v>
      </c>
      <c r="F4925" s="995" t="s">
        <v>3974</v>
      </c>
      <c r="G4925" s="994"/>
      <c r="H4925" s="996" t="s">
        <v>345</v>
      </c>
      <c r="I4925" s="1091" t="str">
        <f t="shared" si="1097"/>
        <v>Cap.5 Pct.1 Rd.190 col.B</v>
      </c>
      <c r="J4925" s="996"/>
      <c r="K4925" s="999" t="str">
        <f t="shared" si="1098"/>
        <v>Cap.5 Pct.1 Rd.190 Suma Col.(1 la 6)</v>
      </c>
      <c r="L4925" s="1000">
        <f t="shared" si="1099"/>
        <v>0</v>
      </c>
      <c r="M4925" s="1000">
        <f t="shared" si="1100"/>
        <v>0</v>
      </c>
      <c r="N4925" s="1724">
        <f t="shared" si="1101"/>
        <v>0</v>
      </c>
      <c r="O4925" s="1000">
        <f t="shared" si="1102"/>
        <v>0</v>
      </c>
      <c r="P4925" s="1000">
        <f t="shared" si="1103"/>
        <v>0</v>
      </c>
      <c r="Q4925" s="1000"/>
      <c r="R4925" s="1000"/>
      <c r="S4925" s="1000"/>
      <c r="T4925" s="1000"/>
      <c r="U4925" s="1000"/>
      <c r="V4925" s="1000"/>
      <c r="W4925" s="1000"/>
      <c r="X4925" s="1000"/>
      <c r="Y4925" s="1001"/>
      <c r="Z4925" s="1001" t="str">
        <f t="shared" si="1104"/>
        <v xml:space="preserve">Cap.5 Pct.1:  Dacă există măcar o valoare pe rând (Suma Col.(1 la 6) &gt; 0), atunci trebuie să existe CUI (Col.B &gt; 0), pentru toate rândurile (Rd.(2 la 300)). Și reciproc. </v>
      </c>
      <c r="AA4925" s="2205">
        <f t="shared" si="1105"/>
        <v>1</v>
      </c>
      <c r="AB4925" s="3036">
        <v>271</v>
      </c>
    </row>
    <row r="4926" spans="1:28" x14ac:dyDescent="0.25">
      <c r="A4926" s="1708">
        <f t="shared" ca="1" si="1077"/>
        <v>0</v>
      </c>
      <c r="B4926" s="1708">
        <f t="shared" si="1078"/>
        <v>10271191</v>
      </c>
      <c r="C4926" s="994">
        <v>271</v>
      </c>
      <c r="D4926" s="1796" t="s">
        <v>447</v>
      </c>
      <c r="E4926" s="994">
        <v>191</v>
      </c>
      <c r="F4926" s="995" t="s">
        <v>3974</v>
      </c>
      <c r="G4926" s="994"/>
      <c r="H4926" s="996" t="s">
        <v>345</v>
      </c>
      <c r="I4926" s="1091" t="str">
        <f t="shared" si="1097"/>
        <v>Cap.5 Pct.1 Rd.191 col.B</v>
      </c>
      <c r="J4926" s="996"/>
      <c r="K4926" s="999" t="str">
        <f t="shared" si="1098"/>
        <v>Cap.5 Pct.1 Rd.191 Suma Col.(1 la 6)</v>
      </c>
      <c r="L4926" s="1000">
        <f t="shared" si="1099"/>
        <v>0</v>
      </c>
      <c r="M4926" s="1000">
        <f t="shared" si="1100"/>
        <v>0</v>
      </c>
      <c r="N4926" s="1724">
        <f t="shared" si="1101"/>
        <v>0</v>
      </c>
      <c r="O4926" s="1000">
        <f t="shared" si="1102"/>
        <v>0</v>
      </c>
      <c r="P4926" s="1000">
        <f t="shared" si="1103"/>
        <v>0</v>
      </c>
      <c r="Q4926" s="1000"/>
      <c r="R4926" s="1000"/>
      <c r="S4926" s="1000"/>
      <c r="T4926" s="1000"/>
      <c r="U4926" s="1000"/>
      <c r="V4926" s="1000"/>
      <c r="W4926" s="1000"/>
      <c r="X4926" s="1000"/>
      <c r="Y4926" s="1001"/>
      <c r="Z4926" s="1001" t="str">
        <f t="shared" si="1104"/>
        <v xml:space="preserve">Cap.5 Pct.1:  Dacă există măcar o valoare pe rând (Suma Col.(1 la 6) &gt; 0), atunci trebuie să existe CUI (Col.B &gt; 0), pentru toate rândurile (Rd.(2 la 300)). Și reciproc. </v>
      </c>
      <c r="AA4926" s="2205">
        <f t="shared" si="1105"/>
        <v>1</v>
      </c>
      <c r="AB4926" s="3036">
        <v>271</v>
      </c>
    </row>
    <row r="4927" spans="1:28" x14ac:dyDescent="0.25">
      <c r="A4927" s="1708">
        <f t="shared" ca="1" si="1077"/>
        <v>0</v>
      </c>
      <c r="B4927" s="1708">
        <f t="shared" si="1078"/>
        <v>10271192</v>
      </c>
      <c r="C4927" s="994">
        <v>271</v>
      </c>
      <c r="D4927" s="1796" t="s">
        <v>447</v>
      </c>
      <c r="E4927" s="994">
        <v>192</v>
      </c>
      <c r="F4927" s="995" t="s">
        <v>3974</v>
      </c>
      <c r="G4927" s="994"/>
      <c r="H4927" s="996" t="s">
        <v>345</v>
      </c>
      <c r="I4927" s="1091" t="str">
        <f t="shared" si="1097"/>
        <v>Cap.5 Pct.1 Rd.192 col.B</v>
      </c>
      <c r="J4927" s="996"/>
      <c r="K4927" s="999" t="str">
        <f t="shared" si="1098"/>
        <v>Cap.5 Pct.1 Rd.192 Suma Col.(1 la 6)</v>
      </c>
      <c r="L4927" s="1000">
        <f t="shared" si="1099"/>
        <v>0</v>
      </c>
      <c r="M4927" s="1000">
        <f t="shared" si="1100"/>
        <v>0</v>
      </c>
      <c r="N4927" s="1724">
        <f t="shared" si="1101"/>
        <v>0</v>
      </c>
      <c r="O4927" s="1000">
        <f t="shared" si="1102"/>
        <v>0</v>
      </c>
      <c r="P4927" s="1000">
        <f t="shared" si="1103"/>
        <v>0</v>
      </c>
      <c r="Q4927" s="1000"/>
      <c r="R4927" s="1000"/>
      <c r="S4927" s="1000"/>
      <c r="T4927" s="1000"/>
      <c r="U4927" s="1000"/>
      <c r="V4927" s="1000"/>
      <c r="W4927" s="1000"/>
      <c r="X4927" s="1000"/>
      <c r="Y4927" s="1001"/>
      <c r="Z4927" s="1001" t="str">
        <f t="shared" si="1104"/>
        <v xml:space="preserve">Cap.5 Pct.1:  Dacă există măcar o valoare pe rând (Suma Col.(1 la 6) &gt; 0), atunci trebuie să existe CUI (Col.B &gt; 0), pentru toate rândurile (Rd.(2 la 300)). Și reciproc. </v>
      </c>
      <c r="AA4927" s="2205">
        <f t="shared" si="1105"/>
        <v>1</v>
      </c>
      <c r="AB4927" s="3036">
        <v>271</v>
      </c>
    </row>
    <row r="4928" spans="1:28" x14ac:dyDescent="0.25">
      <c r="A4928" s="1708">
        <f t="shared" ca="1" si="1077"/>
        <v>0</v>
      </c>
      <c r="B4928" s="1708">
        <f t="shared" si="1078"/>
        <v>10271193</v>
      </c>
      <c r="C4928" s="994">
        <v>271</v>
      </c>
      <c r="D4928" s="1796" t="s">
        <v>447</v>
      </c>
      <c r="E4928" s="994">
        <v>193</v>
      </c>
      <c r="F4928" s="995" t="s">
        <v>3974</v>
      </c>
      <c r="G4928" s="994"/>
      <c r="H4928" s="996" t="s">
        <v>345</v>
      </c>
      <c r="I4928" s="1091" t="str">
        <f t="shared" si="1097"/>
        <v>Cap.5 Pct.1 Rd.193 col.B</v>
      </c>
      <c r="J4928" s="996"/>
      <c r="K4928" s="999" t="str">
        <f t="shared" si="1098"/>
        <v>Cap.5 Pct.1 Rd.193 Suma Col.(1 la 6)</v>
      </c>
      <c r="L4928" s="1000">
        <f t="shared" si="1099"/>
        <v>0</v>
      </c>
      <c r="M4928" s="1000">
        <f t="shared" si="1100"/>
        <v>0</v>
      </c>
      <c r="N4928" s="1724">
        <f t="shared" si="1101"/>
        <v>0</v>
      </c>
      <c r="O4928" s="1000">
        <f t="shared" si="1102"/>
        <v>0</v>
      </c>
      <c r="P4928" s="1000">
        <f t="shared" si="1103"/>
        <v>0</v>
      </c>
      <c r="Q4928" s="1000"/>
      <c r="R4928" s="1000"/>
      <c r="S4928" s="1000"/>
      <c r="T4928" s="1000"/>
      <c r="U4928" s="1000"/>
      <c r="V4928" s="1000"/>
      <c r="W4928" s="1000"/>
      <c r="X4928" s="1000"/>
      <c r="Y4928" s="1001"/>
      <c r="Z4928" s="1001" t="str">
        <f t="shared" si="1104"/>
        <v xml:space="preserve">Cap.5 Pct.1:  Dacă există măcar o valoare pe rând (Suma Col.(1 la 6) &gt; 0), atunci trebuie să existe CUI (Col.B &gt; 0), pentru toate rândurile (Rd.(2 la 300)). Și reciproc. </v>
      </c>
      <c r="AA4928" s="2205">
        <f t="shared" si="1105"/>
        <v>1</v>
      </c>
      <c r="AB4928" s="3036">
        <v>271</v>
      </c>
    </row>
    <row r="4929" spans="1:28" x14ac:dyDescent="0.25">
      <c r="A4929" s="1708">
        <f t="shared" ca="1" si="1077"/>
        <v>0</v>
      </c>
      <c r="B4929" s="1708">
        <f t="shared" si="1078"/>
        <v>10271194</v>
      </c>
      <c r="C4929" s="994">
        <v>271</v>
      </c>
      <c r="D4929" s="1796" t="s">
        <v>447</v>
      </c>
      <c r="E4929" s="994">
        <v>194</v>
      </c>
      <c r="F4929" s="995" t="s">
        <v>3974</v>
      </c>
      <c r="G4929" s="994"/>
      <c r="H4929" s="996" t="s">
        <v>345</v>
      </c>
      <c r="I4929" s="1091" t="str">
        <f t="shared" si="1097"/>
        <v>Cap.5 Pct.1 Rd.194 col.B</v>
      </c>
      <c r="J4929" s="996"/>
      <c r="K4929" s="999" t="str">
        <f t="shared" si="1098"/>
        <v>Cap.5 Pct.1 Rd.194 Suma Col.(1 la 6)</v>
      </c>
      <c r="L4929" s="1000">
        <f t="shared" si="1099"/>
        <v>0</v>
      </c>
      <c r="M4929" s="1000">
        <f t="shared" si="1100"/>
        <v>0</v>
      </c>
      <c r="N4929" s="1724">
        <f t="shared" si="1101"/>
        <v>0</v>
      </c>
      <c r="O4929" s="1000">
        <f t="shared" si="1102"/>
        <v>0</v>
      </c>
      <c r="P4929" s="1000">
        <f t="shared" si="1103"/>
        <v>0</v>
      </c>
      <c r="Q4929" s="1000"/>
      <c r="R4929" s="1000"/>
      <c r="S4929" s="1000"/>
      <c r="T4929" s="1000"/>
      <c r="U4929" s="1000"/>
      <c r="V4929" s="1000"/>
      <c r="W4929" s="1000"/>
      <c r="X4929" s="1000"/>
      <c r="Y4929" s="1001"/>
      <c r="Z4929" s="1001" t="str">
        <f t="shared" si="1104"/>
        <v xml:space="preserve">Cap.5 Pct.1:  Dacă există măcar o valoare pe rând (Suma Col.(1 la 6) &gt; 0), atunci trebuie să existe CUI (Col.B &gt; 0), pentru toate rândurile (Rd.(2 la 300)). Și reciproc. </v>
      </c>
      <c r="AA4929" s="2205">
        <f t="shared" si="1105"/>
        <v>1</v>
      </c>
      <c r="AB4929" s="3036">
        <v>271</v>
      </c>
    </row>
    <row r="4930" spans="1:28" x14ac:dyDescent="0.25">
      <c r="A4930" s="1708">
        <f t="shared" ca="1" si="1077"/>
        <v>0</v>
      </c>
      <c r="B4930" s="1708">
        <f t="shared" si="1078"/>
        <v>10271195</v>
      </c>
      <c r="C4930" s="994">
        <v>271</v>
      </c>
      <c r="D4930" s="1796" t="s">
        <v>447</v>
      </c>
      <c r="E4930" s="994">
        <v>195</v>
      </c>
      <c r="F4930" s="995" t="s">
        <v>3974</v>
      </c>
      <c r="G4930" s="994"/>
      <c r="H4930" s="996" t="s">
        <v>345</v>
      </c>
      <c r="I4930" s="1091" t="str">
        <f t="shared" ref="I4930:I4993" si="1106">"Cap.5 Pct.1 Rd."&amp;E4930&amp;" col.B"</f>
        <v>Cap.5 Pct.1 Rd.195 col.B</v>
      </c>
      <c r="J4930" s="996"/>
      <c r="K4930" s="999" t="str">
        <f t="shared" ref="K4930:K4993" si="1107">"Cap.5 Pct.1 Rd."&amp;E4930&amp;" Suma Col.(1 la 6)"</f>
        <v>Cap.5 Pct.1 Rd.195 Suma Col.(1 la 6)</v>
      </c>
      <c r="L4930" s="1000">
        <f t="shared" ref="L4930:L4993" si="1108">O4930</f>
        <v>0</v>
      </c>
      <c r="M4930" s="1000">
        <f t="shared" ref="M4930:M4993" si="1109">P4930</f>
        <v>0</v>
      </c>
      <c r="N4930" s="1724">
        <f t="shared" ref="N4930:N4993" si="1110">IF(OR(AND(L4930=0,M4930=0),AND(L4930&gt;0,M4930&gt;0)),0,1)</f>
        <v>0</v>
      </c>
      <c r="O4930" s="1000">
        <f t="shared" ref="O4930:O4993" si="1111">AZ896</f>
        <v>0</v>
      </c>
      <c r="P4930" s="1000">
        <f t="shared" ref="P4930:P4993" si="1112">SUM(BI896:BN896)</f>
        <v>0</v>
      </c>
      <c r="Q4930" s="1000"/>
      <c r="R4930" s="1000"/>
      <c r="S4930" s="1000"/>
      <c r="T4930" s="1000"/>
      <c r="U4930" s="1000"/>
      <c r="V4930" s="1000"/>
      <c r="W4930" s="1000"/>
      <c r="X4930" s="1000"/>
      <c r="Y4930" s="1001"/>
      <c r="Z4930" s="1001" t="str">
        <f t="shared" si="1104"/>
        <v xml:space="preserve">Cap.5 Pct.1:  Dacă există măcar o valoare pe rând (Suma Col.(1 la 6) &gt; 0), atunci trebuie să existe CUI (Col.B &gt; 0), pentru toate rândurile (Rd.(2 la 300)). Și reciproc. </v>
      </c>
      <c r="AA4930" s="2205">
        <f t="shared" si="1105"/>
        <v>1</v>
      </c>
      <c r="AB4930" s="3036">
        <v>271</v>
      </c>
    </row>
    <row r="4931" spans="1:28" x14ac:dyDescent="0.25">
      <c r="A4931" s="1708">
        <f t="shared" ca="1" si="1077"/>
        <v>0</v>
      </c>
      <c r="B4931" s="1708">
        <f t="shared" si="1078"/>
        <v>10271196</v>
      </c>
      <c r="C4931" s="994">
        <v>271</v>
      </c>
      <c r="D4931" s="1796" t="s">
        <v>447</v>
      </c>
      <c r="E4931" s="994">
        <v>196</v>
      </c>
      <c r="F4931" s="995" t="s">
        <v>3974</v>
      </c>
      <c r="G4931" s="994"/>
      <c r="H4931" s="996" t="s">
        <v>345</v>
      </c>
      <c r="I4931" s="1091" t="str">
        <f t="shared" si="1106"/>
        <v>Cap.5 Pct.1 Rd.196 col.B</v>
      </c>
      <c r="J4931" s="996"/>
      <c r="K4931" s="999" t="str">
        <f t="shared" si="1107"/>
        <v>Cap.5 Pct.1 Rd.196 Suma Col.(1 la 6)</v>
      </c>
      <c r="L4931" s="1000">
        <f t="shared" si="1108"/>
        <v>0</v>
      </c>
      <c r="M4931" s="1000">
        <f t="shared" si="1109"/>
        <v>0</v>
      </c>
      <c r="N4931" s="1724">
        <f t="shared" si="1110"/>
        <v>0</v>
      </c>
      <c r="O4931" s="1000">
        <f t="shared" si="1111"/>
        <v>0</v>
      </c>
      <c r="P4931" s="1000">
        <f t="shared" si="1112"/>
        <v>0</v>
      </c>
      <c r="Q4931" s="1000"/>
      <c r="R4931" s="1000"/>
      <c r="S4931" s="1000"/>
      <c r="T4931" s="1000"/>
      <c r="U4931" s="1000"/>
      <c r="V4931" s="1000"/>
      <c r="W4931" s="1000"/>
      <c r="X4931" s="1000"/>
      <c r="Y4931" s="1001"/>
      <c r="Z4931" s="1001" t="str">
        <f t="shared" ref="Z4931:Z4994" si="1113">Z4930</f>
        <v xml:space="preserve">Cap.5 Pct.1:  Dacă există măcar o valoare pe rând (Suma Col.(1 la 6) &gt; 0), atunci trebuie să existe CUI (Col.B &gt; 0), pentru toate rândurile (Rd.(2 la 300)). Și reciproc. </v>
      </c>
      <c r="AA4931" s="2205">
        <f t="shared" si="1105"/>
        <v>1</v>
      </c>
      <c r="AB4931" s="3036">
        <v>271</v>
      </c>
    </row>
    <row r="4932" spans="1:28" x14ac:dyDescent="0.25">
      <c r="A4932" s="1708">
        <f t="shared" ca="1" si="1077"/>
        <v>0</v>
      </c>
      <c r="B4932" s="1708">
        <f t="shared" si="1078"/>
        <v>10271197</v>
      </c>
      <c r="C4932" s="994">
        <v>271</v>
      </c>
      <c r="D4932" s="1796" t="s">
        <v>447</v>
      </c>
      <c r="E4932" s="994">
        <v>197</v>
      </c>
      <c r="F4932" s="995" t="s">
        <v>3974</v>
      </c>
      <c r="G4932" s="994"/>
      <c r="H4932" s="996" t="s">
        <v>345</v>
      </c>
      <c r="I4932" s="1091" t="str">
        <f t="shared" si="1106"/>
        <v>Cap.5 Pct.1 Rd.197 col.B</v>
      </c>
      <c r="J4932" s="996"/>
      <c r="K4932" s="999" t="str">
        <f t="shared" si="1107"/>
        <v>Cap.5 Pct.1 Rd.197 Suma Col.(1 la 6)</v>
      </c>
      <c r="L4932" s="1000">
        <f t="shared" si="1108"/>
        <v>0</v>
      </c>
      <c r="M4932" s="1000">
        <f t="shared" si="1109"/>
        <v>0</v>
      </c>
      <c r="N4932" s="1724">
        <f t="shared" si="1110"/>
        <v>0</v>
      </c>
      <c r="O4932" s="1000">
        <f t="shared" si="1111"/>
        <v>0</v>
      </c>
      <c r="P4932" s="1000">
        <f t="shared" si="1112"/>
        <v>0</v>
      </c>
      <c r="Q4932" s="1000"/>
      <c r="R4932" s="1000"/>
      <c r="S4932" s="1000"/>
      <c r="T4932" s="1000"/>
      <c r="U4932" s="1000"/>
      <c r="V4932" s="1000"/>
      <c r="W4932" s="1000"/>
      <c r="X4932" s="1000"/>
      <c r="Y4932" s="1001"/>
      <c r="Z4932" s="1001" t="str">
        <f t="shared" si="1113"/>
        <v xml:space="preserve">Cap.5 Pct.1:  Dacă există măcar o valoare pe rând (Suma Col.(1 la 6) &gt; 0), atunci trebuie să existe CUI (Col.B &gt; 0), pentru toate rândurile (Rd.(2 la 300)). Și reciproc. </v>
      </c>
      <c r="AA4932" s="2205">
        <f t="shared" si="1105"/>
        <v>1</v>
      </c>
      <c r="AB4932" s="3036">
        <v>271</v>
      </c>
    </row>
    <row r="4933" spans="1:28" x14ac:dyDescent="0.25">
      <c r="A4933" s="1708">
        <f t="shared" ca="1" si="1077"/>
        <v>0</v>
      </c>
      <c r="B4933" s="1708">
        <f t="shared" si="1078"/>
        <v>10271198</v>
      </c>
      <c r="C4933" s="994">
        <v>271</v>
      </c>
      <c r="D4933" s="1796" t="s">
        <v>447</v>
      </c>
      <c r="E4933" s="994">
        <v>198</v>
      </c>
      <c r="F4933" s="995" t="s">
        <v>3974</v>
      </c>
      <c r="G4933" s="994"/>
      <c r="H4933" s="996" t="s">
        <v>345</v>
      </c>
      <c r="I4933" s="1091" t="str">
        <f t="shared" si="1106"/>
        <v>Cap.5 Pct.1 Rd.198 col.B</v>
      </c>
      <c r="J4933" s="996"/>
      <c r="K4933" s="999" t="str">
        <f t="shared" si="1107"/>
        <v>Cap.5 Pct.1 Rd.198 Suma Col.(1 la 6)</v>
      </c>
      <c r="L4933" s="1000">
        <f t="shared" si="1108"/>
        <v>0</v>
      </c>
      <c r="M4933" s="1000">
        <f t="shared" si="1109"/>
        <v>0</v>
      </c>
      <c r="N4933" s="1724">
        <f t="shared" si="1110"/>
        <v>0</v>
      </c>
      <c r="O4933" s="1000">
        <f t="shared" si="1111"/>
        <v>0</v>
      </c>
      <c r="P4933" s="1000">
        <f t="shared" si="1112"/>
        <v>0</v>
      </c>
      <c r="Q4933" s="1000"/>
      <c r="R4933" s="1000"/>
      <c r="S4933" s="1000"/>
      <c r="T4933" s="1000"/>
      <c r="U4933" s="1000"/>
      <c r="V4933" s="1000"/>
      <c r="W4933" s="1000"/>
      <c r="X4933" s="1000"/>
      <c r="Y4933" s="1001"/>
      <c r="Z4933" s="1001" t="str">
        <f t="shared" si="1113"/>
        <v xml:space="preserve">Cap.5 Pct.1:  Dacă există măcar o valoare pe rând (Suma Col.(1 la 6) &gt; 0), atunci trebuie să existe CUI (Col.B &gt; 0), pentru toate rândurile (Rd.(2 la 300)). Și reciproc. </v>
      </c>
      <c r="AA4933" s="2205">
        <f t="shared" si="1105"/>
        <v>1</v>
      </c>
      <c r="AB4933" s="3036">
        <v>271</v>
      </c>
    </row>
    <row r="4934" spans="1:28" x14ac:dyDescent="0.25">
      <c r="A4934" s="1708">
        <f t="shared" ca="1" si="1077"/>
        <v>0</v>
      </c>
      <c r="B4934" s="1708">
        <f t="shared" si="1078"/>
        <v>10271199</v>
      </c>
      <c r="C4934" s="994">
        <v>271</v>
      </c>
      <c r="D4934" s="1796" t="s">
        <v>447</v>
      </c>
      <c r="E4934" s="994">
        <v>199</v>
      </c>
      <c r="F4934" s="995" t="s">
        <v>3974</v>
      </c>
      <c r="G4934" s="994"/>
      <c r="H4934" s="996" t="s">
        <v>345</v>
      </c>
      <c r="I4934" s="1091" t="str">
        <f t="shared" si="1106"/>
        <v>Cap.5 Pct.1 Rd.199 col.B</v>
      </c>
      <c r="J4934" s="996"/>
      <c r="K4934" s="999" t="str">
        <f t="shared" si="1107"/>
        <v>Cap.5 Pct.1 Rd.199 Suma Col.(1 la 6)</v>
      </c>
      <c r="L4934" s="1000">
        <f t="shared" si="1108"/>
        <v>0</v>
      </c>
      <c r="M4934" s="1000">
        <f t="shared" si="1109"/>
        <v>0</v>
      </c>
      <c r="N4934" s="1724">
        <f t="shared" si="1110"/>
        <v>0</v>
      </c>
      <c r="O4934" s="1000">
        <f t="shared" si="1111"/>
        <v>0</v>
      </c>
      <c r="P4934" s="1000">
        <f t="shared" si="1112"/>
        <v>0</v>
      </c>
      <c r="Q4934" s="1000"/>
      <c r="R4934" s="1000"/>
      <c r="S4934" s="1000"/>
      <c r="T4934" s="1000"/>
      <c r="U4934" s="1000"/>
      <c r="V4934" s="1000"/>
      <c r="W4934" s="1000"/>
      <c r="X4934" s="1000"/>
      <c r="Y4934" s="1001"/>
      <c r="Z4934" s="1001" t="str">
        <f t="shared" si="1113"/>
        <v xml:space="preserve">Cap.5 Pct.1:  Dacă există măcar o valoare pe rând (Suma Col.(1 la 6) &gt; 0), atunci trebuie să existe CUI (Col.B &gt; 0), pentru toate rândurile (Rd.(2 la 300)). Și reciproc. </v>
      </c>
      <c r="AA4934" s="2205">
        <f t="shared" si="1105"/>
        <v>1</v>
      </c>
      <c r="AB4934" s="3036">
        <v>271</v>
      </c>
    </row>
    <row r="4935" spans="1:28" x14ac:dyDescent="0.25">
      <c r="A4935" s="1708">
        <f t="shared" ca="1" si="1077"/>
        <v>0</v>
      </c>
      <c r="B4935" s="1708">
        <f t="shared" si="1078"/>
        <v>10271200</v>
      </c>
      <c r="C4935" s="994">
        <v>271</v>
      </c>
      <c r="D4935" s="1796" t="s">
        <v>447</v>
      </c>
      <c r="E4935" s="994">
        <v>200</v>
      </c>
      <c r="F4935" s="995" t="s">
        <v>3974</v>
      </c>
      <c r="G4935" s="994"/>
      <c r="H4935" s="996" t="s">
        <v>345</v>
      </c>
      <c r="I4935" s="1091" t="str">
        <f t="shared" si="1106"/>
        <v>Cap.5 Pct.1 Rd.200 col.B</v>
      </c>
      <c r="J4935" s="996"/>
      <c r="K4935" s="999" t="str">
        <f t="shared" si="1107"/>
        <v>Cap.5 Pct.1 Rd.200 Suma Col.(1 la 6)</v>
      </c>
      <c r="L4935" s="1000">
        <f t="shared" si="1108"/>
        <v>0</v>
      </c>
      <c r="M4935" s="1000">
        <f t="shared" si="1109"/>
        <v>0</v>
      </c>
      <c r="N4935" s="1724">
        <f t="shared" si="1110"/>
        <v>0</v>
      </c>
      <c r="O4935" s="1000">
        <f t="shared" si="1111"/>
        <v>0</v>
      </c>
      <c r="P4935" s="1000">
        <f t="shared" si="1112"/>
        <v>0</v>
      </c>
      <c r="Q4935" s="1000"/>
      <c r="R4935" s="1000"/>
      <c r="S4935" s="1000"/>
      <c r="T4935" s="1000"/>
      <c r="U4935" s="1000"/>
      <c r="V4935" s="1000"/>
      <c r="W4935" s="1000"/>
      <c r="X4935" s="1000"/>
      <c r="Y4935" s="1001"/>
      <c r="Z4935" s="1001" t="str">
        <f t="shared" si="1113"/>
        <v xml:space="preserve">Cap.5 Pct.1:  Dacă există măcar o valoare pe rând (Suma Col.(1 la 6) &gt; 0), atunci trebuie să existe CUI (Col.B &gt; 0), pentru toate rândurile (Rd.(2 la 300)). Și reciproc. </v>
      </c>
      <c r="AA4935" s="2205">
        <f t="shared" si="1105"/>
        <v>1</v>
      </c>
      <c r="AB4935" s="3036">
        <v>271</v>
      </c>
    </row>
    <row r="4936" spans="1:28" x14ac:dyDescent="0.25">
      <c r="A4936" s="1708">
        <f t="shared" ca="1" si="1077"/>
        <v>0</v>
      </c>
      <c r="B4936" s="1708">
        <f t="shared" si="1078"/>
        <v>10271201</v>
      </c>
      <c r="C4936" s="994">
        <v>271</v>
      </c>
      <c r="D4936" s="1796" t="s">
        <v>447</v>
      </c>
      <c r="E4936" s="994">
        <v>201</v>
      </c>
      <c r="F4936" s="995" t="s">
        <v>3974</v>
      </c>
      <c r="G4936" s="994"/>
      <c r="H4936" s="996" t="s">
        <v>345</v>
      </c>
      <c r="I4936" s="1091" t="str">
        <f t="shared" si="1106"/>
        <v>Cap.5 Pct.1 Rd.201 col.B</v>
      </c>
      <c r="J4936" s="996"/>
      <c r="K4936" s="999" t="str">
        <f t="shared" si="1107"/>
        <v>Cap.5 Pct.1 Rd.201 Suma Col.(1 la 6)</v>
      </c>
      <c r="L4936" s="1000">
        <f t="shared" si="1108"/>
        <v>0</v>
      </c>
      <c r="M4936" s="1000">
        <f t="shared" si="1109"/>
        <v>0</v>
      </c>
      <c r="N4936" s="1724">
        <f t="shared" si="1110"/>
        <v>0</v>
      </c>
      <c r="O4936" s="1000">
        <f t="shared" si="1111"/>
        <v>0</v>
      </c>
      <c r="P4936" s="1000">
        <f t="shared" si="1112"/>
        <v>0</v>
      </c>
      <c r="Q4936" s="1000"/>
      <c r="R4936" s="1000"/>
      <c r="S4936" s="1000"/>
      <c r="T4936" s="1000"/>
      <c r="U4936" s="1000"/>
      <c r="V4936" s="1000"/>
      <c r="W4936" s="1000"/>
      <c r="X4936" s="1000"/>
      <c r="Y4936" s="1001"/>
      <c r="Z4936" s="1001" t="str">
        <f t="shared" si="1113"/>
        <v xml:space="preserve">Cap.5 Pct.1:  Dacă există măcar o valoare pe rând (Suma Col.(1 la 6) &gt; 0), atunci trebuie să existe CUI (Col.B &gt; 0), pentru toate rândurile (Rd.(2 la 300)). Și reciproc. </v>
      </c>
      <c r="AA4936" s="2205">
        <f t="shared" si="1105"/>
        <v>1</v>
      </c>
      <c r="AB4936" s="3036">
        <v>271</v>
      </c>
    </row>
    <row r="4937" spans="1:28" x14ac:dyDescent="0.25">
      <c r="A4937" s="1708">
        <f t="shared" ca="1" si="1077"/>
        <v>0</v>
      </c>
      <c r="B4937" s="1708">
        <f t="shared" si="1078"/>
        <v>10271202</v>
      </c>
      <c r="C4937" s="994">
        <v>271</v>
      </c>
      <c r="D4937" s="1796" t="s">
        <v>447</v>
      </c>
      <c r="E4937" s="994">
        <v>202</v>
      </c>
      <c r="F4937" s="995" t="s">
        <v>3974</v>
      </c>
      <c r="G4937" s="994"/>
      <c r="H4937" s="996" t="s">
        <v>345</v>
      </c>
      <c r="I4937" s="1091" t="str">
        <f t="shared" si="1106"/>
        <v>Cap.5 Pct.1 Rd.202 col.B</v>
      </c>
      <c r="J4937" s="996"/>
      <c r="K4937" s="999" t="str">
        <f t="shared" si="1107"/>
        <v>Cap.5 Pct.1 Rd.202 Suma Col.(1 la 6)</v>
      </c>
      <c r="L4937" s="1000">
        <f t="shared" si="1108"/>
        <v>0</v>
      </c>
      <c r="M4937" s="1000">
        <f t="shared" si="1109"/>
        <v>0</v>
      </c>
      <c r="N4937" s="1724">
        <f t="shared" si="1110"/>
        <v>0</v>
      </c>
      <c r="O4937" s="1000">
        <f t="shared" si="1111"/>
        <v>0</v>
      </c>
      <c r="P4937" s="1000">
        <f t="shared" si="1112"/>
        <v>0</v>
      </c>
      <c r="Q4937" s="1000"/>
      <c r="R4937" s="1000"/>
      <c r="S4937" s="1000"/>
      <c r="T4937" s="1000"/>
      <c r="U4937" s="1000"/>
      <c r="V4937" s="1000"/>
      <c r="W4937" s="1000"/>
      <c r="X4937" s="1000"/>
      <c r="Y4937" s="1001"/>
      <c r="Z4937" s="1001" t="str">
        <f t="shared" si="1113"/>
        <v xml:space="preserve">Cap.5 Pct.1:  Dacă există măcar o valoare pe rând (Suma Col.(1 la 6) &gt; 0), atunci trebuie să existe CUI (Col.B &gt; 0), pentru toate rândurile (Rd.(2 la 300)). Și reciproc. </v>
      </c>
      <c r="AA4937" s="2205">
        <f t="shared" si="1105"/>
        <v>1</v>
      </c>
      <c r="AB4937" s="3036">
        <v>271</v>
      </c>
    </row>
    <row r="4938" spans="1:28" x14ac:dyDescent="0.25">
      <c r="A4938" s="1708">
        <f t="shared" ca="1" si="1077"/>
        <v>0</v>
      </c>
      <c r="B4938" s="1708">
        <f t="shared" si="1078"/>
        <v>10271203</v>
      </c>
      <c r="C4938" s="994">
        <v>271</v>
      </c>
      <c r="D4938" s="1796" t="s">
        <v>447</v>
      </c>
      <c r="E4938" s="994">
        <v>203</v>
      </c>
      <c r="F4938" s="995" t="s">
        <v>3974</v>
      </c>
      <c r="G4938" s="994"/>
      <c r="H4938" s="996" t="s">
        <v>345</v>
      </c>
      <c r="I4938" s="1091" t="str">
        <f t="shared" si="1106"/>
        <v>Cap.5 Pct.1 Rd.203 col.B</v>
      </c>
      <c r="J4938" s="996"/>
      <c r="K4938" s="999" t="str">
        <f t="shared" si="1107"/>
        <v>Cap.5 Pct.1 Rd.203 Suma Col.(1 la 6)</v>
      </c>
      <c r="L4938" s="1000">
        <f t="shared" si="1108"/>
        <v>0</v>
      </c>
      <c r="M4938" s="1000">
        <f t="shared" si="1109"/>
        <v>0</v>
      </c>
      <c r="N4938" s="1724">
        <f t="shared" si="1110"/>
        <v>0</v>
      </c>
      <c r="O4938" s="1000">
        <f t="shared" si="1111"/>
        <v>0</v>
      </c>
      <c r="P4938" s="1000">
        <f t="shared" si="1112"/>
        <v>0</v>
      </c>
      <c r="Q4938" s="1000"/>
      <c r="R4938" s="1000"/>
      <c r="S4938" s="1000"/>
      <c r="T4938" s="1000"/>
      <c r="U4938" s="1000"/>
      <c r="V4938" s="1000"/>
      <c r="W4938" s="1000"/>
      <c r="X4938" s="1000"/>
      <c r="Y4938" s="1001"/>
      <c r="Z4938" s="1001" t="str">
        <f t="shared" si="1113"/>
        <v xml:space="preserve">Cap.5 Pct.1:  Dacă există măcar o valoare pe rând (Suma Col.(1 la 6) &gt; 0), atunci trebuie să existe CUI (Col.B &gt; 0), pentru toate rândurile (Rd.(2 la 300)). Și reciproc. </v>
      </c>
      <c r="AA4938" s="2205">
        <f t="shared" si="1105"/>
        <v>1</v>
      </c>
      <c r="AB4938" s="3036">
        <v>271</v>
      </c>
    </row>
    <row r="4939" spans="1:28" x14ac:dyDescent="0.25">
      <c r="A4939" s="1708">
        <f t="shared" ca="1" si="1077"/>
        <v>0</v>
      </c>
      <c r="B4939" s="1708">
        <f t="shared" si="1078"/>
        <v>10271204</v>
      </c>
      <c r="C4939" s="994">
        <v>271</v>
      </c>
      <c r="D4939" s="1796" t="s">
        <v>447</v>
      </c>
      <c r="E4939" s="994">
        <v>204</v>
      </c>
      <c r="F4939" s="995" t="s">
        <v>3974</v>
      </c>
      <c r="G4939" s="994"/>
      <c r="H4939" s="996" t="s">
        <v>345</v>
      </c>
      <c r="I4939" s="1091" t="str">
        <f t="shared" si="1106"/>
        <v>Cap.5 Pct.1 Rd.204 col.B</v>
      </c>
      <c r="J4939" s="996"/>
      <c r="K4939" s="999" t="str">
        <f t="shared" si="1107"/>
        <v>Cap.5 Pct.1 Rd.204 Suma Col.(1 la 6)</v>
      </c>
      <c r="L4939" s="1000">
        <f t="shared" si="1108"/>
        <v>0</v>
      </c>
      <c r="M4939" s="1000">
        <f t="shared" si="1109"/>
        <v>0</v>
      </c>
      <c r="N4939" s="1724">
        <f t="shared" si="1110"/>
        <v>0</v>
      </c>
      <c r="O4939" s="1000">
        <f t="shared" si="1111"/>
        <v>0</v>
      </c>
      <c r="P4939" s="1000">
        <f t="shared" si="1112"/>
        <v>0</v>
      </c>
      <c r="Q4939" s="1000"/>
      <c r="R4939" s="1000"/>
      <c r="S4939" s="1000"/>
      <c r="T4939" s="1000"/>
      <c r="U4939" s="1000"/>
      <c r="V4939" s="1000"/>
      <c r="W4939" s="1000"/>
      <c r="X4939" s="1000"/>
      <c r="Y4939" s="1001"/>
      <c r="Z4939" s="1001" t="str">
        <f t="shared" si="1113"/>
        <v xml:space="preserve">Cap.5 Pct.1:  Dacă există măcar o valoare pe rând (Suma Col.(1 la 6) &gt; 0), atunci trebuie să existe CUI (Col.B &gt; 0), pentru toate rândurile (Rd.(2 la 300)). Și reciproc. </v>
      </c>
      <c r="AA4939" s="2205">
        <f t="shared" si="1105"/>
        <v>1</v>
      </c>
      <c r="AB4939" s="3036">
        <v>271</v>
      </c>
    </row>
    <row r="4940" spans="1:28" x14ac:dyDescent="0.25">
      <c r="A4940" s="1708">
        <f t="shared" ca="1" si="1077"/>
        <v>0</v>
      </c>
      <c r="B4940" s="1708">
        <f t="shared" si="1078"/>
        <v>10271205</v>
      </c>
      <c r="C4940" s="994">
        <v>271</v>
      </c>
      <c r="D4940" s="1796" t="s">
        <v>447</v>
      </c>
      <c r="E4940" s="994">
        <v>205</v>
      </c>
      <c r="F4940" s="995" t="s">
        <v>3974</v>
      </c>
      <c r="G4940" s="994"/>
      <c r="H4940" s="996" t="s">
        <v>345</v>
      </c>
      <c r="I4940" s="1091" t="str">
        <f t="shared" si="1106"/>
        <v>Cap.5 Pct.1 Rd.205 col.B</v>
      </c>
      <c r="J4940" s="996"/>
      <c r="K4940" s="999" t="str">
        <f t="shared" si="1107"/>
        <v>Cap.5 Pct.1 Rd.205 Suma Col.(1 la 6)</v>
      </c>
      <c r="L4940" s="1000">
        <f t="shared" si="1108"/>
        <v>0</v>
      </c>
      <c r="M4940" s="1000">
        <f t="shared" si="1109"/>
        <v>0</v>
      </c>
      <c r="N4940" s="1724">
        <f t="shared" si="1110"/>
        <v>0</v>
      </c>
      <c r="O4940" s="1000">
        <f t="shared" si="1111"/>
        <v>0</v>
      </c>
      <c r="P4940" s="1000">
        <f t="shared" si="1112"/>
        <v>0</v>
      </c>
      <c r="Q4940" s="1000"/>
      <c r="R4940" s="1000"/>
      <c r="S4940" s="1000"/>
      <c r="T4940" s="1000"/>
      <c r="U4940" s="1000"/>
      <c r="V4940" s="1000"/>
      <c r="W4940" s="1000"/>
      <c r="X4940" s="1000"/>
      <c r="Y4940" s="1001"/>
      <c r="Z4940" s="1001" t="str">
        <f t="shared" si="1113"/>
        <v xml:space="preserve">Cap.5 Pct.1:  Dacă există măcar o valoare pe rând (Suma Col.(1 la 6) &gt; 0), atunci trebuie să existe CUI (Col.B &gt; 0), pentru toate rândurile (Rd.(2 la 300)). Și reciproc. </v>
      </c>
      <c r="AA4940" s="2205">
        <f t="shared" si="1105"/>
        <v>1</v>
      </c>
      <c r="AB4940" s="3036">
        <v>271</v>
      </c>
    </row>
    <row r="4941" spans="1:28" x14ac:dyDescent="0.25">
      <c r="A4941" s="1708">
        <f t="shared" ca="1" si="1077"/>
        <v>0</v>
      </c>
      <c r="B4941" s="1708">
        <f t="shared" si="1078"/>
        <v>10271206</v>
      </c>
      <c r="C4941" s="994">
        <v>271</v>
      </c>
      <c r="D4941" s="1796" t="s">
        <v>447</v>
      </c>
      <c r="E4941" s="994">
        <v>206</v>
      </c>
      <c r="F4941" s="995" t="s">
        <v>3974</v>
      </c>
      <c r="G4941" s="994"/>
      <c r="H4941" s="996" t="s">
        <v>345</v>
      </c>
      <c r="I4941" s="1091" t="str">
        <f t="shared" si="1106"/>
        <v>Cap.5 Pct.1 Rd.206 col.B</v>
      </c>
      <c r="J4941" s="996"/>
      <c r="K4941" s="999" t="str">
        <f t="shared" si="1107"/>
        <v>Cap.5 Pct.1 Rd.206 Suma Col.(1 la 6)</v>
      </c>
      <c r="L4941" s="1000">
        <f t="shared" si="1108"/>
        <v>0</v>
      </c>
      <c r="M4941" s="1000">
        <f t="shared" si="1109"/>
        <v>0</v>
      </c>
      <c r="N4941" s="1724">
        <f t="shared" si="1110"/>
        <v>0</v>
      </c>
      <c r="O4941" s="1000">
        <f t="shared" si="1111"/>
        <v>0</v>
      </c>
      <c r="P4941" s="1000">
        <f t="shared" si="1112"/>
        <v>0</v>
      </c>
      <c r="Q4941" s="1000"/>
      <c r="R4941" s="1000"/>
      <c r="S4941" s="1000"/>
      <c r="T4941" s="1000"/>
      <c r="U4941" s="1000"/>
      <c r="V4941" s="1000"/>
      <c r="W4941" s="1000"/>
      <c r="X4941" s="1000"/>
      <c r="Y4941" s="1001"/>
      <c r="Z4941" s="1001" t="str">
        <f t="shared" si="1113"/>
        <v xml:space="preserve">Cap.5 Pct.1:  Dacă există măcar o valoare pe rând (Suma Col.(1 la 6) &gt; 0), atunci trebuie să existe CUI (Col.B &gt; 0), pentru toate rândurile (Rd.(2 la 300)). Și reciproc. </v>
      </c>
      <c r="AA4941" s="2205">
        <f t="shared" si="1105"/>
        <v>1</v>
      </c>
      <c r="AB4941" s="3036">
        <v>271</v>
      </c>
    </row>
    <row r="4942" spans="1:28" x14ac:dyDescent="0.25">
      <c r="A4942" s="1708">
        <f t="shared" ca="1" si="1077"/>
        <v>0</v>
      </c>
      <c r="B4942" s="1708">
        <f t="shared" si="1078"/>
        <v>10271207</v>
      </c>
      <c r="C4942" s="994">
        <v>271</v>
      </c>
      <c r="D4942" s="1796" t="s">
        <v>447</v>
      </c>
      <c r="E4942" s="994">
        <v>207</v>
      </c>
      <c r="F4942" s="995" t="s">
        <v>3974</v>
      </c>
      <c r="G4942" s="994"/>
      <c r="H4942" s="996" t="s">
        <v>345</v>
      </c>
      <c r="I4942" s="1091" t="str">
        <f t="shared" si="1106"/>
        <v>Cap.5 Pct.1 Rd.207 col.B</v>
      </c>
      <c r="J4942" s="996"/>
      <c r="K4942" s="999" t="str">
        <f t="shared" si="1107"/>
        <v>Cap.5 Pct.1 Rd.207 Suma Col.(1 la 6)</v>
      </c>
      <c r="L4942" s="1000">
        <f t="shared" si="1108"/>
        <v>0</v>
      </c>
      <c r="M4942" s="1000">
        <f t="shared" si="1109"/>
        <v>0</v>
      </c>
      <c r="N4942" s="1724">
        <f t="shared" si="1110"/>
        <v>0</v>
      </c>
      <c r="O4942" s="1000">
        <f t="shared" si="1111"/>
        <v>0</v>
      </c>
      <c r="P4942" s="1000">
        <f t="shared" si="1112"/>
        <v>0</v>
      </c>
      <c r="Q4942" s="1000"/>
      <c r="R4942" s="1000"/>
      <c r="S4942" s="1000"/>
      <c r="T4942" s="1000"/>
      <c r="U4942" s="1000"/>
      <c r="V4942" s="1000"/>
      <c r="W4942" s="1000"/>
      <c r="X4942" s="1000"/>
      <c r="Y4942" s="1001"/>
      <c r="Z4942" s="1001" t="str">
        <f t="shared" si="1113"/>
        <v xml:space="preserve">Cap.5 Pct.1:  Dacă există măcar o valoare pe rând (Suma Col.(1 la 6) &gt; 0), atunci trebuie să existe CUI (Col.B &gt; 0), pentru toate rândurile (Rd.(2 la 300)). Și reciproc. </v>
      </c>
      <c r="AA4942" s="2205">
        <f t="shared" si="1105"/>
        <v>1</v>
      </c>
      <c r="AB4942" s="3036">
        <v>271</v>
      </c>
    </row>
    <row r="4943" spans="1:28" x14ac:dyDescent="0.25">
      <c r="A4943" s="1708">
        <f t="shared" ca="1" si="1077"/>
        <v>0</v>
      </c>
      <c r="B4943" s="1708">
        <f t="shared" si="1078"/>
        <v>10271208</v>
      </c>
      <c r="C4943" s="994">
        <v>271</v>
      </c>
      <c r="D4943" s="1796" t="s">
        <v>447</v>
      </c>
      <c r="E4943" s="994">
        <v>208</v>
      </c>
      <c r="F4943" s="995" t="s">
        <v>3974</v>
      </c>
      <c r="G4943" s="994"/>
      <c r="H4943" s="996" t="s">
        <v>345</v>
      </c>
      <c r="I4943" s="1091" t="str">
        <f t="shared" si="1106"/>
        <v>Cap.5 Pct.1 Rd.208 col.B</v>
      </c>
      <c r="J4943" s="996"/>
      <c r="K4943" s="999" t="str">
        <f t="shared" si="1107"/>
        <v>Cap.5 Pct.1 Rd.208 Suma Col.(1 la 6)</v>
      </c>
      <c r="L4943" s="1000">
        <f t="shared" si="1108"/>
        <v>0</v>
      </c>
      <c r="M4943" s="1000">
        <f t="shared" si="1109"/>
        <v>0</v>
      </c>
      <c r="N4943" s="1724">
        <f t="shared" si="1110"/>
        <v>0</v>
      </c>
      <c r="O4943" s="1000">
        <f t="shared" si="1111"/>
        <v>0</v>
      </c>
      <c r="P4943" s="1000">
        <f t="shared" si="1112"/>
        <v>0</v>
      </c>
      <c r="Q4943" s="1000"/>
      <c r="R4943" s="1000"/>
      <c r="S4943" s="1000"/>
      <c r="T4943" s="1000"/>
      <c r="U4943" s="1000"/>
      <c r="V4943" s="1000"/>
      <c r="W4943" s="1000"/>
      <c r="X4943" s="1000"/>
      <c r="Y4943" s="1001"/>
      <c r="Z4943" s="1001" t="str">
        <f t="shared" si="1113"/>
        <v xml:space="preserve">Cap.5 Pct.1:  Dacă există măcar o valoare pe rând (Suma Col.(1 la 6) &gt; 0), atunci trebuie să existe CUI (Col.B &gt; 0), pentru toate rândurile (Rd.(2 la 300)). Și reciproc. </v>
      </c>
      <c r="AA4943" s="2205">
        <f t="shared" si="1105"/>
        <v>1</v>
      </c>
      <c r="AB4943" s="3036">
        <v>271</v>
      </c>
    </row>
    <row r="4944" spans="1:28" x14ac:dyDescent="0.25">
      <c r="A4944" s="1708">
        <f t="shared" ca="1" si="1077"/>
        <v>0</v>
      </c>
      <c r="B4944" s="1708">
        <f t="shared" si="1078"/>
        <v>10271209</v>
      </c>
      <c r="C4944" s="994">
        <v>271</v>
      </c>
      <c r="D4944" s="1796" t="s">
        <v>447</v>
      </c>
      <c r="E4944" s="994">
        <v>209</v>
      </c>
      <c r="F4944" s="995" t="s">
        <v>3974</v>
      </c>
      <c r="G4944" s="994"/>
      <c r="H4944" s="996" t="s">
        <v>345</v>
      </c>
      <c r="I4944" s="1091" t="str">
        <f t="shared" si="1106"/>
        <v>Cap.5 Pct.1 Rd.209 col.B</v>
      </c>
      <c r="J4944" s="996"/>
      <c r="K4944" s="999" t="str">
        <f t="shared" si="1107"/>
        <v>Cap.5 Pct.1 Rd.209 Suma Col.(1 la 6)</v>
      </c>
      <c r="L4944" s="1000">
        <f t="shared" si="1108"/>
        <v>0</v>
      </c>
      <c r="M4944" s="1000">
        <f t="shared" si="1109"/>
        <v>0</v>
      </c>
      <c r="N4944" s="1724">
        <f t="shared" si="1110"/>
        <v>0</v>
      </c>
      <c r="O4944" s="1000">
        <f t="shared" si="1111"/>
        <v>0</v>
      </c>
      <c r="P4944" s="1000">
        <f t="shared" si="1112"/>
        <v>0</v>
      </c>
      <c r="Q4944" s="1000"/>
      <c r="R4944" s="1000"/>
      <c r="S4944" s="1000"/>
      <c r="T4944" s="1000"/>
      <c r="U4944" s="1000"/>
      <c r="V4944" s="1000"/>
      <c r="W4944" s="1000"/>
      <c r="X4944" s="1000"/>
      <c r="Y4944" s="1001"/>
      <c r="Z4944" s="1001" t="str">
        <f t="shared" si="1113"/>
        <v xml:space="preserve">Cap.5 Pct.1:  Dacă există măcar o valoare pe rând (Suma Col.(1 la 6) &gt; 0), atunci trebuie să existe CUI (Col.B &gt; 0), pentru toate rândurile (Rd.(2 la 300)). Și reciproc. </v>
      </c>
      <c r="AA4944" s="2205">
        <f t="shared" si="1105"/>
        <v>1</v>
      </c>
      <c r="AB4944" s="3036">
        <v>271</v>
      </c>
    </row>
    <row r="4945" spans="1:28" x14ac:dyDescent="0.25">
      <c r="A4945" s="1708">
        <f t="shared" ca="1" si="1077"/>
        <v>0</v>
      </c>
      <c r="B4945" s="1708">
        <f t="shared" si="1078"/>
        <v>10271210</v>
      </c>
      <c r="C4945" s="994">
        <v>271</v>
      </c>
      <c r="D4945" s="1796" t="s">
        <v>447</v>
      </c>
      <c r="E4945" s="994">
        <v>210</v>
      </c>
      <c r="F4945" s="995" t="s">
        <v>3974</v>
      </c>
      <c r="G4945" s="994"/>
      <c r="H4945" s="996" t="s">
        <v>345</v>
      </c>
      <c r="I4945" s="1091" t="str">
        <f t="shared" si="1106"/>
        <v>Cap.5 Pct.1 Rd.210 col.B</v>
      </c>
      <c r="J4945" s="996"/>
      <c r="K4945" s="999" t="str">
        <f t="shared" si="1107"/>
        <v>Cap.5 Pct.1 Rd.210 Suma Col.(1 la 6)</v>
      </c>
      <c r="L4945" s="1000">
        <f t="shared" si="1108"/>
        <v>0</v>
      </c>
      <c r="M4945" s="1000">
        <f t="shared" si="1109"/>
        <v>0</v>
      </c>
      <c r="N4945" s="1724">
        <f t="shared" si="1110"/>
        <v>0</v>
      </c>
      <c r="O4945" s="1000">
        <f t="shared" si="1111"/>
        <v>0</v>
      </c>
      <c r="P4945" s="1000">
        <f t="shared" si="1112"/>
        <v>0</v>
      </c>
      <c r="Q4945" s="1000"/>
      <c r="R4945" s="1000"/>
      <c r="S4945" s="1000"/>
      <c r="T4945" s="1000"/>
      <c r="U4945" s="1000"/>
      <c r="V4945" s="1000"/>
      <c r="W4945" s="1000"/>
      <c r="X4945" s="1000"/>
      <c r="Y4945" s="1001"/>
      <c r="Z4945" s="1001" t="str">
        <f t="shared" si="1113"/>
        <v xml:space="preserve">Cap.5 Pct.1:  Dacă există măcar o valoare pe rând (Suma Col.(1 la 6) &gt; 0), atunci trebuie să existe CUI (Col.B &gt; 0), pentru toate rândurile (Rd.(2 la 300)). Și reciproc. </v>
      </c>
      <c r="AA4945" s="2205">
        <f t="shared" si="1105"/>
        <v>1</v>
      </c>
      <c r="AB4945" s="3036">
        <v>271</v>
      </c>
    </row>
    <row r="4946" spans="1:28" x14ac:dyDescent="0.25">
      <c r="A4946" s="1708">
        <f t="shared" ca="1" si="1077"/>
        <v>0</v>
      </c>
      <c r="B4946" s="1708">
        <f t="shared" si="1078"/>
        <v>10271211</v>
      </c>
      <c r="C4946" s="994">
        <v>271</v>
      </c>
      <c r="D4946" s="1796" t="s">
        <v>447</v>
      </c>
      <c r="E4946" s="994">
        <v>211</v>
      </c>
      <c r="F4946" s="995" t="s">
        <v>3974</v>
      </c>
      <c r="G4946" s="994"/>
      <c r="H4946" s="996" t="s">
        <v>345</v>
      </c>
      <c r="I4946" s="1091" t="str">
        <f t="shared" si="1106"/>
        <v>Cap.5 Pct.1 Rd.211 col.B</v>
      </c>
      <c r="J4946" s="996"/>
      <c r="K4946" s="999" t="str">
        <f t="shared" si="1107"/>
        <v>Cap.5 Pct.1 Rd.211 Suma Col.(1 la 6)</v>
      </c>
      <c r="L4946" s="1000">
        <f t="shared" si="1108"/>
        <v>0</v>
      </c>
      <c r="M4946" s="1000">
        <f t="shared" si="1109"/>
        <v>0</v>
      </c>
      <c r="N4946" s="1724">
        <f t="shared" si="1110"/>
        <v>0</v>
      </c>
      <c r="O4946" s="1000">
        <f t="shared" si="1111"/>
        <v>0</v>
      </c>
      <c r="P4946" s="1000">
        <f t="shared" si="1112"/>
        <v>0</v>
      </c>
      <c r="Q4946" s="1000"/>
      <c r="R4946" s="1000"/>
      <c r="S4946" s="1000"/>
      <c r="T4946" s="1000"/>
      <c r="U4946" s="1000"/>
      <c r="V4946" s="1000"/>
      <c r="W4946" s="1000"/>
      <c r="X4946" s="1000"/>
      <c r="Y4946" s="1001"/>
      <c r="Z4946" s="1001" t="str">
        <f t="shared" si="1113"/>
        <v xml:space="preserve">Cap.5 Pct.1:  Dacă există măcar o valoare pe rând (Suma Col.(1 la 6) &gt; 0), atunci trebuie să existe CUI (Col.B &gt; 0), pentru toate rândurile (Rd.(2 la 300)). Și reciproc. </v>
      </c>
      <c r="AA4946" s="2205">
        <f t="shared" si="1105"/>
        <v>1</v>
      </c>
      <c r="AB4946" s="3036">
        <v>271</v>
      </c>
    </row>
    <row r="4947" spans="1:28" x14ac:dyDescent="0.25">
      <c r="A4947" s="1708">
        <f t="shared" ca="1" si="1077"/>
        <v>0</v>
      </c>
      <c r="B4947" s="1708">
        <f t="shared" si="1078"/>
        <v>10271212</v>
      </c>
      <c r="C4947" s="994">
        <v>271</v>
      </c>
      <c r="D4947" s="1796" t="s">
        <v>447</v>
      </c>
      <c r="E4947" s="994">
        <v>212</v>
      </c>
      <c r="F4947" s="995" t="s">
        <v>3974</v>
      </c>
      <c r="G4947" s="994"/>
      <c r="H4947" s="996" t="s">
        <v>345</v>
      </c>
      <c r="I4947" s="1091" t="str">
        <f t="shared" si="1106"/>
        <v>Cap.5 Pct.1 Rd.212 col.B</v>
      </c>
      <c r="J4947" s="996"/>
      <c r="K4947" s="999" t="str">
        <f t="shared" si="1107"/>
        <v>Cap.5 Pct.1 Rd.212 Suma Col.(1 la 6)</v>
      </c>
      <c r="L4947" s="1000">
        <f t="shared" si="1108"/>
        <v>0</v>
      </c>
      <c r="M4947" s="1000">
        <f t="shared" si="1109"/>
        <v>0</v>
      </c>
      <c r="N4947" s="1724">
        <f t="shared" si="1110"/>
        <v>0</v>
      </c>
      <c r="O4947" s="1000">
        <f t="shared" si="1111"/>
        <v>0</v>
      </c>
      <c r="P4947" s="1000">
        <f t="shared" si="1112"/>
        <v>0</v>
      </c>
      <c r="Q4947" s="1000"/>
      <c r="R4947" s="1000"/>
      <c r="S4947" s="1000"/>
      <c r="T4947" s="1000"/>
      <c r="U4947" s="1000"/>
      <c r="V4947" s="1000"/>
      <c r="W4947" s="1000"/>
      <c r="X4947" s="1000"/>
      <c r="Y4947" s="1001"/>
      <c r="Z4947" s="1001" t="str">
        <f t="shared" si="1113"/>
        <v xml:space="preserve">Cap.5 Pct.1:  Dacă există măcar o valoare pe rând (Suma Col.(1 la 6) &gt; 0), atunci trebuie să existe CUI (Col.B &gt; 0), pentru toate rândurile (Rd.(2 la 300)). Și reciproc. </v>
      </c>
      <c r="AA4947" s="2205">
        <f t="shared" si="1105"/>
        <v>1</v>
      </c>
      <c r="AB4947" s="3036">
        <v>271</v>
      </c>
    </row>
    <row r="4948" spans="1:28" x14ac:dyDescent="0.25">
      <c r="A4948" s="1708">
        <f t="shared" ca="1" si="1077"/>
        <v>0</v>
      </c>
      <c r="B4948" s="1708">
        <f t="shared" si="1078"/>
        <v>10271213</v>
      </c>
      <c r="C4948" s="994">
        <v>271</v>
      </c>
      <c r="D4948" s="1796" t="s">
        <v>447</v>
      </c>
      <c r="E4948" s="994">
        <v>213</v>
      </c>
      <c r="F4948" s="995" t="s">
        <v>3974</v>
      </c>
      <c r="G4948" s="994"/>
      <c r="H4948" s="996" t="s">
        <v>345</v>
      </c>
      <c r="I4948" s="1091" t="str">
        <f t="shared" si="1106"/>
        <v>Cap.5 Pct.1 Rd.213 col.B</v>
      </c>
      <c r="J4948" s="996"/>
      <c r="K4948" s="999" t="str">
        <f t="shared" si="1107"/>
        <v>Cap.5 Pct.1 Rd.213 Suma Col.(1 la 6)</v>
      </c>
      <c r="L4948" s="1000">
        <f t="shared" si="1108"/>
        <v>0</v>
      </c>
      <c r="M4948" s="1000">
        <f t="shared" si="1109"/>
        <v>0</v>
      </c>
      <c r="N4948" s="1724">
        <f t="shared" si="1110"/>
        <v>0</v>
      </c>
      <c r="O4948" s="1000">
        <f t="shared" si="1111"/>
        <v>0</v>
      </c>
      <c r="P4948" s="1000">
        <f t="shared" si="1112"/>
        <v>0</v>
      </c>
      <c r="Q4948" s="1000"/>
      <c r="R4948" s="1000"/>
      <c r="S4948" s="1000"/>
      <c r="T4948" s="1000"/>
      <c r="U4948" s="1000"/>
      <c r="V4948" s="1000"/>
      <c r="W4948" s="1000"/>
      <c r="X4948" s="1000"/>
      <c r="Y4948" s="1001"/>
      <c r="Z4948" s="1001" t="str">
        <f t="shared" si="1113"/>
        <v xml:space="preserve">Cap.5 Pct.1:  Dacă există măcar o valoare pe rând (Suma Col.(1 la 6) &gt; 0), atunci trebuie să existe CUI (Col.B &gt; 0), pentru toate rândurile (Rd.(2 la 300)). Și reciproc. </v>
      </c>
      <c r="AA4948" s="2205">
        <f t="shared" si="1105"/>
        <v>1</v>
      </c>
      <c r="AB4948" s="3036">
        <v>271</v>
      </c>
    </row>
    <row r="4949" spans="1:28" x14ac:dyDescent="0.25">
      <c r="A4949" s="1708">
        <f t="shared" ca="1" si="1077"/>
        <v>0</v>
      </c>
      <c r="B4949" s="1708">
        <f t="shared" si="1078"/>
        <v>10271214</v>
      </c>
      <c r="C4949" s="994">
        <v>271</v>
      </c>
      <c r="D4949" s="1796" t="s">
        <v>447</v>
      </c>
      <c r="E4949" s="994">
        <v>214</v>
      </c>
      <c r="F4949" s="995" t="s">
        <v>3974</v>
      </c>
      <c r="G4949" s="994"/>
      <c r="H4949" s="996" t="s">
        <v>345</v>
      </c>
      <c r="I4949" s="1091" t="str">
        <f t="shared" si="1106"/>
        <v>Cap.5 Pct.1 Rd.214 col.B</v>
      </c>
      <c r="J4949" s="996"/>
      <c r="K4949" s="999" t="str">
        <f t="shared" si="1107"/>
        <v>Cap.5 Pct.1 Rd.214 Suma Col.(1 la 6)</v>
      </c>
      <c r="L4949" s="1000">
        <f t="shared" si="1108"/>
        <v>0</v>
      </c>
      <c r="M4949" s="1000">
        <f t="shared" si="1109"/>
        <v>0</v>
      </c>
      <c r="N4949" s="1724">
        <f t="shared" si="1110"/>
        <v>0</v>
      </c>
      <c r="O4949" s="1000">
        <f t="shared" si="1111"/>
        <v>0</v>
      </c>
      <c r="P4949" s="1000">
        <f t="shared" si="1112"/>
        <v>0</v>
      </c>
      <c r="Q4949" s="1000"/>
      <c r="R4949" s="1000"/>
      <c r="S4949" s="1000"/>
      <c r="T4949" s="1000"/>
      <c r="U4949" s="1000"/>
      <c r="V4949" s="1000"/>
      <c r="W4949" s="1000"/>
      <c r="X4949" s="1000"/>
      <c r="Y4949" s="1001"/>
      <c r="Z4949" s="1001" t="str">
        <f t="shared" si="1113"/>
        <v xml:space="preserve">Cap.5 Pct.1:  Dacă există măcar o valoare pe rând (Suma Col.(1 la 6) &gt; 0), atunci trebuie să existe CUI (Col.B &gt; 0), pentru toate rândurile (Rd.(2 la 300)). Și reciproc. </v>
      </c>
      <c r="AA4949" s="2205">
        <f t="shared" si="1105"/>
        <v>1</v>
      </c>
      <c r="AB4949" s="3036">
        <v>271</v>
      </c>
    </row>
    <row r="4950" spans="1:28" x14ac:dyDescent="0.25">
      <c r="A4950" s="1708">
        <f t="shared" ca="1" si="1077"/>
        <v>0</v>
      </c>
      <c r="B4950" s="1708">
        <f t="shared" si="1078"/>
        <v>10271215</v>
      </c>
      <c r="C4950" s="994">
        <v>271</v>
      </c>
      <c r="D4950" s="1796" t="s">
        <v>447</v>
      </c>
      <c r="E4950" s="994">
        <v>215</v>
      </c>
      <c r="F4950" s="995" t="s">
        <v>3974</v>
      </c>
      <c r="G4950" s="994"/>
      <c r="H4950" s="996" t="s">
        <v>345</v>
      </c>
      <c r="I4950" s="1091" t="str">
        <f t="shared" si="1106"/>
        <v>Cap.5 Pct.1 Rd.215 col.B</v>
      </c>
      <c r="J4950" s="996"/>
      <c r="K4950" s="999" t="str">
        <f t="shared" si="1107"/>
        <v>Cap.5 Pct.1 Rd.215 Suma Col.(1 la 6)</v>
      </c>
      <c r="L4950" s="1000">
        <f t="shared" si="1108"/>
        <v>0</v>
      </c>
      <c r="M4950" s="1000">
        <f t="shared" si="1109"/>
        <v>0</v>
      </c>
      <c r="N4950" s="1724">
        <f t="shared" si="1110"/>
        <v>0</v>
      </c>
      <c r="O4950" s="1000">
        <f t="shared" si="1111"/>
        <v>0</v>
      </c>
      <c r="P4950" s="1000">
        <f t="shared" si="1112"/>
        <v>0</v>
      </c>
      <c r="Q4950" s="1000"/>
      <c r="R4950" s="1000"/>
      <c r="S4950" s="1000"/>
      <c r="T4950" s="1000"/>
      <c r="U4950" s="1000"/>
      <c r="V4950" s="1000"/>
      <c r="W4950" s="1000"/>
      <c r="X4950" s="1000"/>
      <c r="Y4950" s="1001"/>
      <c r="Z4950" s="1001" t="str">
        <f t="shared" si="1113"/>
        <v xml:space="preserve">Cap.5 Pct.1:  Dacă există măcar o valoare pe rând (Suma Col.(1 la 6) &gt; 0), atunci trebuie să existe CUI (Col.B &gt; 0), pentru toate rândurile (Rd.(2 la 300)). Și reciproc. </v>
      </c>
      <c r="AA4950" s="2205">
        <f t="shared" si="1105"/>
        <v>1</v>
      </c>
      <c r="AB4950" s="3036">
        <v>271</v>
      </c>
    </row>
    <row r="4951" spans="1:28" x14ac:dyDescent="0.25">
      <c r="A4951" s="1708">
        <f t="shared" ca="1" si="1077"/>
        <v>0</v>
      </c>
      <c r="B4951" s="1708">
        <f t="shared" si="1078"/>
        <v>10271216</v>
      </c>
      <c r="C4951" s="994">
        <v>271</v>
      </c>
      <c r="D4951" s="1796" t="s">
        <v>447</v>
      </c>
      <c r="E4951" s="994">
        <v>216</v>
      </c>
      <c r="F4951" s="995" t="s">
        <v>3974</v>
      </c>
      <c r="G4951" s="994"/>
      <c r="H4951" s="996" t="s">
        <v>345</v>
      </c>
      <c r="I4951" s="1091" t="str">
        <f t="shared" si="1106"/>
        <v>Cap.5 Pct.1 Rd.216 col.B</v>
      </c>
      <c r="J4951" s="996"/>
      <c r="K4951" s="999" t="str">
        <f t="shared" si="1107"/>
        <v>Cap.5 Pct.1 Rd.216 Suma Col.(1 la 6)</v>
      </c>
      <c r="L4951" s="1000">
        <f t="shared" si="1108"/>
        <v>0</v>
      </c>
      <c r="M4951" s="1000">
        <f t="shared" si="1109"/>
        <v>0</v>
      </c>
      <c r="N4951" s="1724">
        <f t="shared" si="1110"/>
        <v>0</v>
      </c>
      <c r="O4951" s="1000">
        <f t="shared" si="1111"/>
        <v>0</v>
      </c>
      <c r="P4951" s="1000">
        <f t="shared" si="1112"/>
        <v>0</v>
      </c>
      <c r="Q4951" s="1000"/>
      <c r="R4951" s="1000"/>
      <c r="S4951" s="1000"/>
      <c r="T4951" s="1000"/>
      <c r="U4951" s="1000"/>
      <c r="V4951" s="1000"/>
      <c r="W4951" s="1000"/>
      <c r="X4951" s="1000"/>
      <c r="Y4951" s="1001"/>
      <c r="Z4951" s="1001" t="str">
        <f t="shared" si="1113"/>
        <v xml:space="preserve">Cap.5 Pct.1:  Dacă există măcar o valoare pe rând (Suma Col.(1 la 6) &gt; 0), atunci trebuie să existe CUI (Col.B &gt; 0), pentru toate rândurile (Rd.(2 la 300)). Și reciproc. </v>
      </c>
      <c r="AA4951" s="2205">
        <f t="shared" si="1105"/>
        <v>1</v>
      </c>
      <c r="AB4951" s="3036">
        <v>271</v>
      </c>
    </row>
    <row r="4952" spans="1:28" x14ac:dyDescent="0.25">
      <c r="A4952" s="1708">
        <f t="shared" ca="1" si="1077"/>
        <v>0</v>
      </c>
      <c r="B4952" s="1708">
        <f t="shared" si="1078"/>
        <v>10271217</v>
      </c>
      <c r="C4952" s="994">
        <v>271</v>
      </c>
      <c r="D4952" s="1796" t="s">
        <v>447</v>
      </c>
      <c r="E4952" s="994">
        <v>217</v>
      </c>
      <c r="F4952" s="995" t="s">
        <v>3974</v>
      </c>
      <c r="G4952" s="994"/>
      <c r="H4952" s="996" t="s">
        <v>345</v>
      </c>
      <c r="I4952" s="1091" t="str">
        <f t="shared" si="1106"/>
        <v>Cap.5 Pct.1 Rd.217 col.B</v>
      </c>
      <c r="J4952" s="996"/>
      <c r="K4952" s="999" t="str">
        <f t="shared" si="1107"/>
        <v>Cap.5 Pct.1 Rd.217 Suma Col.(1 la 6)</v>
      </c>
      <c r="L4952" s="1000">
        <f t="shared" si="1108"/>
        <v>0</v>
      </c>
      <c r="M4952" s="1000">
        <f t="shared" si="1109"/>
        <v>0</v>
      </c>
      <c r="N4952" s="1724">
        <f t="shared" si="1110"/>
        <v>0</v>
      </c>
      <c r="O4952" s="1000">
        <f t="shared" si="1111"/>
        <v>0</v>
      </c>
      <c r="P4952" s="1000">
        <f t="shared" si="1112"/>
        <v>0</v>
      </c>
      <c r="Q4952" s="1000"/>
      <c r="R4952" s="1000"/>
      <c r="S4952" s="1000"/>
      <c r="T4952" s="1000"/>
      <c r="U4952" s="1000"/>
      <c r="V4952" s="1000"/>
      <c r="W4952" s="1000"/>
      <c r="X4952" s="1000"/>
      <c r="Y4952" s="1001"/>
      <c r="Z4952" s="1001" t="str">
        <f t="shared" si="1113"/>
        <v xml:space="preserve">Cap.5 Pct.1:  Dacă există măcar o valoare pe rând (Suma Col.(1 la 6) &gt; 0), atunci trebuie să existe CUI (Col.B &gt; 0), pentru toate rândurile (Rd.(2 la 300)). Și reciproc. </v>
      </c>
      <c r="AA4952" s="2205">
        <f t="shared" si="1105"/>
        <v>1</v>
      </c>
      <c r="AB4952" s="3036">
        <v>271</v>
      </c>
    </row>
    <row r="4953" spans="1:28" x14ac:dyDescent="0.25">
      <c r="A4953" s="1708">
        <f t="shared" ca="1" si="1077"/>
        <v>0</v>
      </c>
      <c r="B4953" s="1708">
        <f t="shared" si="1078"/>
        <v>10271218</v>
      </c>
      <c r="C4953" s="994">
        <v>271</v>
      </c>
      <c r="D4953" s="1796" t="s">
        <v>447</v>
      </c>
      <c r="E4953" s="994">
        <v>218</v>
      </c>
      <c r="F4953" s="995" t="s">
        <v>3974</v>
      </c>
      <c r="G4953" s="994"/>
      <c r="H4953" s="996" t="s">
        <v>345</v>
      </c>
      <c r="I4953" s="1091" t="str">
        <f t="shared" si="1106"/>
        <v>Cap.5 Pct.1 Rd.218 col.B</v>
      </c>
      <c r="J4953" s="996"/>
      <c r="K4953" s="999" t="str">
        <f t="shared" si="1107"/>
        <v>Cap.5 Pct.1 Rd.218 Suma Col.(1 la 6)</v>
      </c>
      <c r="L4953" s="1000">
        <f t="shared" si="1108"/>
        <v>0</v>
      </c>
      <c r="M4953" s="1000">
        <f t="shared" si="1109"/>
        <v>0</v>
      </c>
      <c r="N4953" s="1724">
        <f t="shared" si="1110"/>
        <v>0</v>
      </c>
      <c r="O4953" s="1000">
        <f t="shared" si="1111"/>
        <v>0</v>
      </c>
      <c r="P4953" s="1000">
        <f t="shared" si="1112"/>
        <v>0</v>
      </c>
      <c r="Q4953" s="1000"/>
      <c r="R4953" s="1000"/>
      <c r="S4953" s="1000"/>
      <c r="T4953" s="1000"/>
      <c r="U4953" s="1000"/>
      <c r="V4953" s="1000"/>
      <c r="W4953" s="1000"/>
      <c r="X4953" s="1000"/>
      <c r="Y4953" s="1001"/>
      <c r="Z4953" s="1001" t="str">
        <f t="shared" si="1113"/>
        <v xml:space="preserve">Cap.5 Pct.1:  Dacă există măcar o valoare pe rând (Suma Col.(1 la 6) &gt; 0), atunci trebuie să existe CUI (Col.B &gt; 0), pentru toate rândurile (Rd.(2 la 300)). Și reciproc. </v>
      </c>
      <c r="AA4953" s="2205">
        <f t="shared" si="1105"/>
        <v>1</v>
      </c>
      <c r="AB4953" s="3036">
        <v>271</v>
      </c>
    </row>
    <row r="4954" spans="1:28" x14ac:dyDescent="0.25">
      <c r="A4954" s="1708">
        <f t="shared" ca="1" si="1077"/>
        <v>0</v>
      </c>
      <c r="B4954" s="1708">
        <f t="shared" si="1078"/>
        <v>10271219</v>
      </c>
      <c r="C4954" s="994">
        <v>271</v>
      </c>
      <c r="D4954" s="1796" t="s">
        <v>447</v>
      </c>
      <c r="E4954" s="994">
        <v>219</v>
      </c>
      <c r="F4954" s="995" t="s">
        <v>3974</v>
      </c>
      <c r="G4954" s="994"/>
      <c r="H4954" s="996" t="s">
        <v>345</v>
      </c>
      <c r="I4954" s="1091" t="str">
        <f t="shared" si="1106"/>
        <v>Cap.5 Pct.1 Rd.219 col.B</v>
      </c>
      <c r="J4954" s="996"/>
      <c r="K4954" s="999" t="str">
        <f t="shared" si="1107"/>
        <v>Cap.5 Pct.1 Rd.219 Suma Col.(1 la 6)</v>
      </c>
      <c r="L4954" s="1000">
        <f t="shared" si="1108"/>
        <v>0</v>
      </c>
      <c r="M4954" s="1000">
        <f t="shared" si="1109"/>
        <v>0</v>
      </c>
      <c r="N4954" s="1724">
        <f t="shared" si="1110"/>
        <v>0</v>
      </c>
      <c r="O4954" s="1000">
        <f t="shared" si="1111"/>
        <v>0</v>
      </c>
      <c r="P4954" s="1000">
        <f t="shared" si="1112"/>
        <v>0</v>
      </c>
      <c r="Q4954" s="1000"/>
      <c r="R4954" s="1000"/>
      <c r="S4954" s="1000"/>
      <c r="T4954" s="1000"/>
      <c r="U4954" s="1000"/>
      <c r="V4954" s="1000"/>
      <c r="W4954" s="1000"/>
      <c r="X4954" s="1000"/>
      <c r="Y4954" s="1001"/>
      <c r="Z4954" s="1001" t="str">
        <f t="shared" si="1113"/>
        <v xml:space="preserve">Cap.5 Pct.1:  Dacă există măcar o valoare pe rând (Suma Col.(1 la 6) &gt; 0), atunci trebuie să existe CUI (Col.B &gt; 0), pentru toate rândurile (Rd.(2 la 300)). Și reciproc. </v>
      </c>
      <c r="AA4954" s="2205">
        <f t="shared" si="1105"/>
        <v>1</v>
      </c>
      <c r="AB4954" s="3036">
        <v>271</v>
      </c>
    </row>
    <row r="4955" spans="1:28" x14ac:dyDescent="0.25">
      <c r="A4955" s="1708">
        <f t="shared" ca="1" si="1077"/>
        <v>0</v>
      </c>
      <c r="B4955" s="1708">
        <f t="shared" si="1078"/>
        <v>10271220</v>
      </c>
      <c r="C4955" s="994">
        <v>271</v>
      </c>
      <c r="D4955" s="1796" t="s">
        <v>447</v>
      </c>
      <c r="E4955" s="994">
        <v>220</v>
      </c>
      <c r="F4955" s="995" t="s">
        <v>3974</v>
      </c>
      <c r="G4955" s="994"/>
      <c r="H4955" s="996" t="s">
        <v>345</v>
      </c>
      <c r="I4955" s="1091" t="str">
        <f t="shared" si="1106"/>
        <v>Cap.5 Pct.1 Rd.220 col.B</v>
      </c>
      <c r="J4955" s="996"/>
      <c r="K4955" s="999" t="str">
        <f t="shared" si="1107"/>
        <v>Cap.5 Pct.1 Rd.220 Suma Col.(1 la 6)</v>
      </c>
      <c r="L4955" s="1000">
        <f t="shared" si="1108"/>
        <v>0</v>
      </c>
      <c r="M4955" s="1000">
        <f t="shared" si="1109"/>
        <v>0</v>
      </c>
      <c r="N4955" s="1724">
        <f t="shared" si="1110"/>
        <v>0</v>
      </c>
      <c r="O4955" s="1000">
        <f t="shared" si="1111"/>
        <v>0</v>
      </c>
      <c r="P4955" s="1000">
        <f t="shared" si="1112"/>
        <v>0</v>
      </c>
      <c r="Q4955" s="1000"/>
      <c r="R4955" s="1000"/>
      <c r="S4955" s="1000"/>
      <c r="T4955" s="1000"/>
      <c r="U4955" s="1000"/>
      <c r="V4955" s="1000"/>
      <c r="W4955" s="1000"/>
      <c r="X4955" s="1000"/>
      <c r="Y4955" s="1001"/>
      <c r="Z4955" s="1001" t="str">
        <f t="shared" si="1113"/>
        <v xml:space="preserve">Cap.5 Pct.1:  Dacă există măcar o valoare pe rând (Suma Col.(1 la 6) &gt; 0), atunci trebuie să existe CUI (Col.B &gt; 0), pentru toate rândurile (Rd.(2 la 300)). Și reciproc. </v>
      </c>
      <c r="AA4955" s="2205">
        <f t="shared" si="1105"/>
        <v>1</v>
      </c>
      <c r="AB4955" s="3036">
        <v>271</v>
      </c>
    </row>
    <row r="4956" spans="1:28" x14ac:dyDescent="0.25">
      <c r="A4956" s="1708">
        <f t="shared" ca="1" si="1077"/>
        <v>0</v>
      </c>
      <c r="B4956" s="1708">
        <f t="shared" si="1078"/>
        <v>10271221</v>
      </c>
      <c r="C4956" s="994">
        <v>271</v>
      </c>
      <c r="D4956" s="1796" t="s">
        <v>447</v>
      </c>
      <c r="E4956" s="994">
        <v>221</v>
      </c>
      <c r="F4956" s="995" t="s">
        <v>3974</v>
      </c>
      <c r="G4956" s="994"/>
      <c r="H4956" s="996" t="s">
        <v>345</v>
      </c>
      <c r="I4956" s="1091" t="str">
        <f t="shared" si="1106"/>
        <v>Cap.5 Pct.1 Rd.221 col.B</v>
      </c>
      <c r="J4956" s="996"/>
      <c r="K4956" s="999" t="str">
        <f t="shared" si="1107"/>
        <v>Cap.5 Pct.1 Rd.221 Suma Col.(1 la 6)</v>
      </c>
      <c r="L4956" s="1000">
        <f t="shared" si="1108"/>
        <v>0</v>
      </c>
      <c r="M4956" s="1000">
        <f t="shared" si="1109"/>
        <v>0</v>
      </c>
      <c r="N4956" s="1724">
        <f t="shared" si="1110"/>
        <v>0</v>
      </c>
      <c r="O4956" s="1000">
        <f t="shared" si="1111"/>
        <v>0</v>
      </c>
      <c r="P4956" s="1000">
        <f t="shared" si="1112"/>
        <v>0</v>
      </c>
      <c r="Q4956" s="1000"/>
      <c r="R4956" s="1000"/>
      <c r="S4956" s="1000"/>
      <c r="T4956" s="1000"/>
      <c r="U4956" s="1000"/>
      <c r="V4956" s="1000"/>
      <c r="W4956" s="1000"/>
      <c r="X4956" s="1000"/>
      <c r="Y4956" s="1001"/>
      <c r="Z4956" s="1001" t="str">
        <f t="shared" si="1113"/>
        <v xml:space="preserve">Cap.5 Pct.1:  Dacă există măcar o valoare pe rând (Suma Col.(1 la 6) &gt; 0), atunci trebuie să existe CUI (Col.B &gt; 0), pentru toate rândurile (Rd.(2 la 300)). Și reciproc. </v>
      </c>
      <c r="AA4956" s="2205">
        <f t="shared" si="1105"/>
        <v>1</v>
      </c>
      <c r="AB4956" s="3036">
        <v>271</v>
      </c>
    </row>
    <row r="4957" spans="1:28" x14ac:dyDescent="0.25">
      <c r="A4957" s="1708">
        <f t="shared" ca="1" si="1077"/>
        <v>0</v>
      </c>
      <c r="B4957" s="1708">
        <f t="shared" si="1078"/>
        <v>10271222</v>
      </c>
      <c r="C4957" s="994">
        <v>271</v>
      </c>
      <c r="D4957" s="1796" t="s">
        <v>447</v>
      </c>
      <c r="E4957" s="994">
        <v>222</v>
      </c>
      <c r="F4957" s="995" t="s">
        <v>3974</v>
      </c>
      <c r="G4957" s="994"/>
      <c r="H4957" s="996" t="s">
        <v>345</v>
      </c>
      <c r="I4957" s="1091" t="str">
        <f t="shared" si="1106"/>
        <v>Cap.5 Pct.1 Rd.222 col.B</v>
      </c>
      <c r="J4957" s="996"/>
      <c r="K4957" s="999" t="str">
        <f t="shared" si="1107"/>
        <v>Cap.5 Pct.1 Rd.222 Suma Col.(1 la 6)</v>
      </c>
      <c r="L4957" s="1000">
        <f t="shared" si="1108"/>
        <v>0</v>
      </c>
      <c r="M4957" s="1000">
        <f t="shared" si="1109"/>
        <v>0</v>
      </c>
      <c r="N4957" s="1724">
        <f t="shared" si="1110"/>
        <v>0</v>
      </c>
      <c r="O4957" s="1000">
        <f t="shared" si="1111"/>
        <v>0</v>
      </c>
      <c r="P4957" s="1000">
        <f t="shared" si="1112"/>
        <v>0</v>
      </c>
      <c r="Q4957" s="1000"/>
      <c r="R4957" s="1000"/>
      <c r="S4957" s="1000"/>
      <c r="T4957" s="1000"/>
      <c r="U4957" s="1000"/>
      <c r="V4957" s="1000"/>
      <c r="W4957" s="1000"/>
      <c r="X4957" s="1000"/>
      <c r="Y4957" s="1001"/>
      <c r="Z4957" s="1001" t="str">
        <f t="shared" si="1113"/>
        <v xml:space="preserve">Cap.5 Pct.1:  Dacă există măcar o valoare pe rând (Suma Col.(1 la 6) &gt; 0), atunci trebuie să existe CUI (Col.B &gt; 0), pentru toate rândurile (Rd.(2 la 300)). Și reciproc. </v>
      </c>
      <c r="AA4957" s="2205">
        <f t="shared" si="1105"/>
        <v>1</v>
      </c>
      <c r="AB4957" s="3036">
        <v>271</v>
      </c>
    </row>
    <row r="4958" spans="1:28" x14ac:dyDescent="0.25">
      <c r="A4958" s="1708">
        <f t="shared" ca="1" si="1077"/>
        <v>0</v>
      </c>
      <c r="B4958" s="1708">
        <f t="shared" si="1078"/>
        <v>10271223</v>
      </c>
      <c r="C4958" s="994">
        <v>271</v>
      </c>
      <c r="D4958" s="1796" t="s">
        <v>447</v>
      </c>
      <c r="E4958" s="994">
        <v>223</v>
      </c>
      <c r="F4958" s="995" t="s">
        <v>3974</v>
      </c>
      <c r="G4958" s="994"/>
      <c r="H4958" s="996" t="s">
        <v>345</v>
      </c>
      <c r="I4958" s="1091" t="str">
        <f t="shared" si="1106"/>
        <v>Cap.5 Pct.1 Rd.223 col.B</v>
      </c>
      <c r="J4958" s="996"/>
      <c r="K4958" s="999" t="str">
        <f t="shared" si="1107"/>
        <v>Cap.5 Pct.1 Rd.223 Suma Col.(1 la 6)</v>
      </c>
      <c r="L4958" s="1000">
        <f t="shared" si="1108"/>
        <v>0</v>
      </c>
      <c r="M4958" s="1000">
        <f t="shared" si="1109"/>
        <v>0</v>
      </c>
      <c r="N4958" s="1724">
        <f t="shared" si="1110"/>
        <v>0</v>
      </c>
      <c r="O4958" s="1000">
        <f t="shared" si="1111"/>
        <v>0</v>
      </c>
      <c r="P4958" s="1000">
        <f t="shared" si="1112"/>
        <v>0</v>
      </c>
      <c r="Q4958" s="1000"/>
      <c r="R4958" s="1000"/>
      <c r="S4958" s="1000"/>
      <c r="T4958" s="1000"/>
      <c r="U4958" s="1000"/>
      <c r="V4958" s="1000"/>
      <c r="W4958" s="1000"/>
      <c r="X4958" s="1000"/>
      <c r="Y4958" s="1001"/>
      <c r="Z4958" s="1001" t="str">
        <f t="shared" si="1113"/>
        <v xml:space="preserve">Cap.5 Pct.1:  Dacă există măcar o valoare pe rând (Suma Col.(1 la 6) &gt; 0), atunci trebuie să existe CUI (Col.B &gt; 0), pentru toate rândurile (Rd.(2 la 300)). Și reciproc. </v>
      </c>
      <c r="AA4958" s="2205">
        <f t="shared" si="1105"/>
        <v>1</v>
      </c>
      <c r="AB4958" s="3036">
        <v>271</v>
      </c>
    </row>
    <row r="4959" spans="1:28" x14ac:dyDescent="0.25">
      <c r="A4959" s="1708">
        <f t="shared" ca="1" si="1077"/>
        <v>0</v>
      </c>
      <c r="B4959" s="1708">
        <f t="shared" si="1078"/>
        <v>10271224</v>
      </c>
      <c r="C4959" s="994">
        <v>271</v>
      </c>
      <c r="D4959" s="1796" t="s">
        <v>447</v>
      </c>
      <c r="E4959" s="994">
        <v>224</v>
      </c>
      <c r="F4959" s="995" t="s">
        <v>3974</v>
      </c>
      <c r="G4959" s="994"/>
      <c r="H4959" s="996" t="s">
        <v>345</v>
      </c>
      <c r="I4959" s="1091" t="str">
        <f t="shared" si="1106"/>
        <v>Cap.5 Pct.1 Rd.224 col.B</v>
      </c>
      <c r="J4959" s="996"/>
      <c r="K4959" s="999" t="str">
        <f t="shared" si="1107"/>
        <v>Cap.5 Pct.1 Rd.224 Suma Col.(1 la 6)</v>
      </c>
      <c r="L4959" s="1000">
        <f t="shared" si="1108"/>
        <v>0</v>
      </c>
      <c r="M4959" s="1000">
        <f t="shared" si="1109"/>
        <v>0</v>
      </c>
      <c r="N4959" s="1724">
        <f t="shared" si="1110"/>
        <v>0</v>
      </c>
      <c r="O4959" s="1000">
        <f t="shared" si="1111"/>
        <v>0</v>
      </c>
      <c r="P4959" s="1000">
        <f t="shared" si="1112"/>
        <v>0</v>
      </c>
      <c r="Q4959" s="1000"/>
      <c r="R4959" s="1000"/>
      <c r="S4959" s="1000"/>
      <c r="T4959" s="1000"/>
      <c r="U4959" s="1000"/>
      <c r="V4959" s="1000"/>
      <c r="W4959" s="1000"/>
      <c r="X4959" s="1000"/>
      <c r="Y4959" s="1001"/>
      <c r="Z4959" s="1001" t="str">
        <f t="shared" si="1113"/>
        <v xml:space="preserve">Cap.5 Pct.1:  Dacă există măcar o valoare pe rând (Suma Col.(1 la 6) &gt; 0), atunci trebuie să existe CUI (Col.B &gt; 0), pentru toate rândurile (Rd.(2 la 300)). Și reciproc. </v>
      </c>
      <c r="AA4959" s="2205">
        <f t="shared" si="1105"/>
        <v>1</v>
      </c>
      <c r="AB4959" s="3036">
        <v>271</v>
      </c>
    </row>
    <row r="4960" spans="1:28" x14ac:dyDescent="0.25">
      <c r="A4960" s="1708">
        <f t="shared" ca="1" si="1077"/>
        <v>0</v>
      </c>
      <c r="B4960" s="1708">
        <f t="shared" si="1078"/>
        <v>10271225</v>
      </c>
      <c r="C4960" s="994">
        <v>271</v>
      </c>
      <c r="D4960" s="1796" t="s">
        <v>447</v>
      </c>
      <c r="E4960" s="994">
        <v>225</v>
      </c>
      <c r="F4960" s="995" t="s">
        <v>3974</v>
      </c>
      <c r="G4960" s="994"/>
      <c r="H4960" s="996" t="s">
        <v>345</v>
      </c>
      <c r="I4960" s="1091" t="str">
        <f t="shared" si="1106"/>
        <v>Cap.5 Pct.1 Rd.225 col.B</v>
      </c>
      <c r="J4960" s="996"/>
      <c r="K4960" s="999" t="str">
        <f t="shared" si="1107"/>
        <v>Cap.5 Pct.1 Rd.225 Suma Col.(1 la 6)</v>
      </c>
      <c r="L4960" s="1000">
        <f t="shared" si="1108"/>
        <v>0</v>
      </c>
      <c r="M4960" s="1000">
        <f t="shared" si="1109"/>
        <v>0</v>
      </c>
      <c r="N4960" s="1724">
        <f t="shared" si="1110"/>
        <v>0</v>
      </c>
      <c r="O4960" s="1000">
        <f t="shared" si="1111"/>
        <v>0</v>
      </c>
      <c r="P4960" s="1000">
        <f t="shared" si="1112"/>
        <v>0</v>
      </c>
      <c r="Q4960" s="1000"/>
      <c r="R4960" s="1000"/>
      <c r="S4960" s="1000"/>
      <c r="T4960" s="1000"/>
      <c r="U4960" s="1000"/>
      <c r="V4960" s="1000"/>
      <c r="W4960" s="1000"/>
      <c r="X4960" s="1000"/>
      <c r="Y4960" s="1001"/>
      <c r="Z4960" s="1001" t="str">
        <f t="shared" si="1113"/>
        <v xml:space="preserve">Cap.5 Pct.1:  Dacă există măcar o valoare pe rând (Suma Col.(1 la 6) &gt; 0), atunci trebuie să existe CUI (Col.B &gt; 0), pentru toate rândurile (Rd.(2 la 300)). Și reciproc. </v>
      </c>
      <c r="AA4960" s="2205">
        <f t="shared" si="1105"/>
        <v>1</v>
      </c>
      <c r="AB4960" s="3036">
        <v>271</v>
      </c>
    </row>
    <row r="4961" spans="1:28" x14ac:dyDescent="0.25">
      <c r="A4961" s="1708">
        <f t="shared" ca="1" si="1077"/>
        <v>0</v>
      </c>
      <c r="B4961" s="1708">
        <f t="shared" si="1078"/>
        <v>10271226</v>
      </c>
      <c r="C4961" s="994">
        <v>271</v>
      </c>
      <c r="D4961" s="1796" t="s">
        <v>447</v>
      </c>
      <c r="E4961" s="994">
        <v>226</v>
      </c>
      <c r="F4961" s="995" t="s">
        <v>3974</v>
      </c>
      <c r="G4961" s="994"/>
      <c r="H4961" s="996" t="s">
        <v>345</v>
      </c>
      <c r="I4961" s="1091" t="str">
        <f t="shared" si="1106"/>
        <v>Cap.5 Pct.1 Rd.226 col.B</v>
      </c>
      <c r="J4961" s="996"/>
      <c r="K4961" s="999" t="str">
        <f t="shared" si="1107"/>
        <v>Cap.5 Pct.1 Rd.226 Suma Col.(1 la 6)</v>
      </c>
      <c r="L4961" s="1000">
        <f t="shared" si="1108"/>
        <v>0</v>
      </c>
      <c r="M4961" s="1000">
        <f t="shared" si="1109"/>
        <v>0</v>
      </c>
      <c r="N4961" s="1724">
        <f t="shared" si="1110"/>
        <v>0</v>
      </c>
      <c r="O4961" s="1000">
        <f t="shared" si="1111"/>
        <v>0</v>
      </c>
      <c r="P4961" s="1000">
        <f t="shared" si="1112"/>
        <v>0</v>
      </c>
      <c r="Q4961" s="1000"/>
      <c r="R4961" s="1000"/>
      <c r="S4961" s="1000"/>
      <c r="T4961" s="1000"/>
      <c r="U4961" s="1000"/>
      <c r="V4961" s="1000"/>
      <c r="W4961" s="1000"/>
      <c r="X4961" s="1000"/>
      <c r="Y4961" s="1001"/>
      <c r="Z4961" s="1001" t="str">
        <f t="shared" si="1113"/>
        <v xml:space="preserve">Cap.5 Pct.1:  Dacă există măcar o valoare pe rând (Suma Col.(1 la 6) &gt; 0), atunci trebuie să existe CUI (Col.B &gt; 0), pentru toate rândurile (Rd.(2 la 300)). Și reciproc. </v>
      </c>
      <c r="AA4961" s="2205">
        <f t="shared" si="1105"/>
        <v>1</v>
      </c>
      <c r="AB4961" s="3036">
        <v>271</v>
      </c>
    </row>
    <row r="4962" spans="1:28" x14ac:dyDescent="0.25">
      <c r="A4962" s="1708">
        <f t="shared" ca="1" si="1077"/>
        <v>0</v>
      </c>
      <c r="B4962" s="1708">
        <f t="shared" si="1078"/>
        <v>10271227</v>
      </c>
      <c r="C4962" s="994">
        <v>271</v>
      </c>
      <c r="D4962" s="1796" t="s">
        <v>447</v>
      </c>
      <c r="E4962" s="994">
        <v>227</v>
      </c>
      <c r="F4962" s="995" t="s">
        <v>3974</v>
      </c>
      <c r="G4962" s="994"/>
      <c r="H4962" s="996" t="s">
        <v>345</v>
      </c>
      <c r="I4962" s="1091" t="str">
        <f t="shared" si="1106"/>
        <v>Cap.5 Pct.1 Rd.227 col.B</v>
      </c>
      <c r="J4962" s="996"/>
      <c r="K4962" s="999" t="str">
        <f t="shared" si="1107"/>
        <v>Cap.5 Pct.1 Rd.227 Suma Col.(1 la 6)</v>
      </c>
      <c r="L4962" s="1000">
        <f t="shared" si="1108"/>
        <v>0</v>
      </c>
      <c r="M4962" s="1000">
        <f t="shared" si="1109"/>
        <v>0</v>
      </c>
      <c r="N4962" s="1724">
        <f t="shared" si="1110"/>
        <v>0</v>
      </c>
      <c r="O4962" s="1000">
        <f t="shared" si="1111"/>
        <v>0</v>
      </c>
      <c r="P4962" s="1000">
        <f t="shared" si="1112"/>
        <v>0</v>
      </c>
      <c r="Q4962" s="1000"/>
      <c r="R4962" s="1000"/>
      <c r="S4962" s="1000"/>
      <c r="T4962" s="1000"/>
      <c r="U4962" s="1000"/>
      <c r="V4962" s="1000"/>
      <c r="W4962" s="1000"/>
      <c r="X4962" s="1000"/>
      <c r="Y4962" s="1001"/>
      <c r="Z4962" s="1001" t="str">
        <f t="shared" si="1113"/>
        <v xml:space="preserve">Cap.5 Pct.1:  Dacă există măcar o valoare pe rând (Suma Col.(1 la 6) &gt; 0), atunci trebuie să existe CUI (Col.B &gt; 0), pentru toate rândurile (Rd.(2 la 300)). Și reciproc. </v>
      </c>
      <c r="AA4962" s="2205">
        <f t="shared" si="1105"/>
        <v>1</v>
      </c>
      <c r="AB4962" s="3036">
        <v>271</v>
      </c>
    </row>
    <row r="4963" spans="1:28" x14ac:dyDescent="0.25">
      <c r="A4963" s="1708">
        <f t="shared" ca="1" si="1077"/>
        <v>0</v>
      </c>
      <c r="B4963" s="1708">
        <f t="shared" si="1078"/>
        <v>10271228</v>
      </c>
      <c r="C4963" s="994">
        <v>271</v>
      </c>
      <c r="D4963" s="1796" t="s">
        <v>447</v>
      </c>
      <c r="E4963" s="994">
        <v>228</v>
      </c>
      <c r="F4963" s="995" t="s">
        <v>3974</v>
      </c>
      <c r="G4963" s="994"/>
      <c r="H4963" s="996" t="s">
        <v>345</v>
      </c>
      <c r="I4963" s="1091" t="str">
        <f t="shared" si="1106"/>
        <v>Cap.5 Pct.1 Rd.228 col.B</v>
      </c>
      <c r="J4963" s="996"/>
      <c r="K4963" s="999" t="str">
        <f t="shared" si="1107"/>
        <v>Cap.5 Pct.1 Rd.228 Suma Col.(1 la 6)</v>
      </c>
      <c r="L4963" s="1000">
        <f t="shared" si="1108"/>
        <v>0</v>
      </c>
      <c r="M4963" s="1000">
        <f t="shared" si="1109"/>
        <v>0</v>
      </c>
      <c r="N4963" s="1724">
        <f t="shared" si="1110"/>
        <v>0</v>
      </c>
      <c r="O4963" s="1000">
        <f t="shared" si="1111"/>
        <v>0</v>
      </c>
      <c r="P4963" s="1000">
        <f t="shared" si="1112"/>
        <v>0</v>
      </c>
      <c r="Q4963" s="1000"/>
      <c r="R4963" s="1000"/>
      <c r="S4963" s="1000"/>
      <c r="T4963" s="1000"/>
      <c r="U4963" s="1000"/>
      <c r="V4963" s="1000"/>
      <c r="W4963" s="1000"/>
      <c r="X4963" s="1000"/>
      <c r="Y4963" s="1001"/>
      <c r="Z4963" s="1001" t="str">
        <f t="shared" si="1113"/>
        <v xml:space="preserve">Cap.5 Pct.1:  Dacă există măcar o valoare pe rând (Suma Col.(1 la 6) &gt; 0), atunci trebuie să existe CUI (Col.B &gt; 0), pentru toate rândurile (Rd.(2 la 300)). Și reciproc. </v>
      </c>
      <c r="AA4963" s="2205">
        <f t="shared" si="1105"/>
        <v>1</v>
      </c>
      <c r="AB4963" s="3036">
        <v>271</v>
      </c>
    </row>
    <row r="4964" spans="1:28" x14ac:dyDescent="0.25">
      <c r="A4964" s="1708">
        <f t="shared" ca="1" si="1077"/>
        <v>0</v>
      </c>
      <c r="B4964" s="1708">
        <f t="shared" si="1078"/>
        <v>10271229</v>
      </c>
      <c r="C4964" s="994">
        <v>271</v>
      </c>
      <c r="D4964" s="1796" t="s">
        <v>447</v>
      </c>
      <c r="E4964" s="994">
        <v>229</v>
      </c>
      <c r="F4964" s="995" t="s">
        <v>3974</v>
      </c>
      <c r="G4964" s="994"/>
      <c r="H4964" s="996" t="s">
        <v>345</v>
      </c>
      <c r="I4964" s="1091" t="str">
        <f t="shared" si="1106"/>
        <v>Cap.5 Pct.1 Rd.229 col.B</v>
      </c>
      <c r="J4964" s="996"/>
      <c r="K4964" s="999" t="str">
        <f t="shared" si="1107"/>
        <v>Cap.5 Pct.1 Rd.229 Suma Col.(1 la 6)</v>
      </c>
      <c r="L4964" s="1000">
        <f t="shared" si="1108"/>
        <v>0</v>
      </c>
      <c r="M4964" s="1000">
        <f t="shared" si="1109"/>
        <v>0</v>
      </c>
      <c r="N4964" s="1724">
        <f t="shared" si="1110"/>
        <v>0</v>
      </c>
      <c r="O4964" s="1000">
        <f t="shared" si="1111"/>
        <v>0</v>
      </c>
      <c r="P4964" s="1000">
        <f t="shared" si="1112"/>
        <v>0</v>
      </c>
      <c r="Q4964" s="1000"/>
      <c r="R4964" s="1000"/>
      <c r="S4964" s="1000"/>
      <c r="T4964" s="1000"/>
      <c r="U4964" s="1000"/>
      <c r="V4964" s="1000"/>
      <c r="W4964" s="1000"/>
      <c r="X4964" s="1000"/>
      <c r="Y4964" s="1001"/>
      <c r="Z4964" s="1001" t="str">
        <f t="shared" si="1113"/>
        <v xml:space="preserve">Cap.5 Pct.1:  Dacă există măcar o valoare pe rând (Suma Col.(1 la 6) &gt; 0), atunci trebuie să existe CUI (Col.B &gt; 0), pentru toate rândurile (Rd.(2 la 300)). Și reciproc. </v>
      </c>
      <c r="AA4964" s="2205">
        <f t="shared" si="1105"/>
        <v>1</v>
      </c>
      <c r="AB4964" s="3036">
        <v>271</v>
      </c>
    </row>
    <row r="4965" spans="1:28" x14ac:dyDescent="0.25">
      <c r="A4965" s="1708">
        <f t="shared" ca="1" si="1077"/>
        <v>0</v>
      </c>
      <c r="B4965" s="1708">
        <f t="shared" si="1078"/>
        <v>10271230</v>
      </c>
      <c r="C4965" s="994">
        <v>271</v>
      </c>
      <c r="D4965" s="1796" t="s">
        <v>447</v>
      </c>
      <c r="E4965" s="994">
        <v>230</v>
      </c>
      <c r="F4965" s="995" t="s">
        <v>3974</v>
      </c>
      <c r="G4965" s="994"/>
      <c r="H4965" s="996" t="s">
        <v>345</v>
      </c>
      <c r="I4965" s="1091" t="str">
        <f t="shared" si="1106"/>
        <v>Cap.5 Pct.1 Rd.230 col.B</v>
      </c>
      <c r="J4965" s="996"/>
      <c r="K4965" s="999" t="str">
        <f t="shared" si="1107"/>
        <v>Cap.5 Pct.1 Rd.230 Suma Col.(1 la 6)</v>
      </c>
      <c r="L4965" s="1000">
        <f t="shared" si="1108"/>
        <v>0</v>
      </c>
      <c r="M4965" s="1000">
        <f t="shared" si="1109"/>
        <v>0</v>
      </c>
      <c r="N4965" s="1724">
        <f t="shared" si="1110"/>
        <v>0</v>
      </c>
      <c r="O4965" s="1000">
        <f t="shared" si="1111"/>
        <v>0</v>
      </c>
      <c r="P4965" s="1000">
        <f t="shared" si="1112"/>
        <v>0</v>
      </c>
      <c r="Q4965" s="1000"/>
      <c r="R4965" s="1000"/>
      <c r="S4965" s="1000"/>
      <c r="T4965" s="1000"/>
      <c r="U4965" s="1000"/>
      <c r="V4965" s="1000"/>
      <c r="W4965" s="1000"/>
      <c r="X4965" s="1000"/>
      <c r="Y4965" s="1001"/>
      <c r="Z4965" s="1001" t="str">
        <f t="shared" si="1113"/>
        <v xml:space="preserve">Cap.5 Pct.1:  Dacă există măcar o valoare pe rând (Suma Col.(1 la 6) &gt; 0), atunci trebuie să existe CUI (Col.B &gt; 0), pentru toate rândurile (Rd.(2 la 300)). Și reciproc. </v>
      </c>
      <c r="AA4965" s="2205">
        <f t="shared" si="1105"/>
        <v>1</v>
      </c>
      <c r="AB4965" s="3036">
        <v>271</v>
      </c>
    </row>
    <row r="4966" spans="1:28" x14ac:dyDescent="0.25">
      <c r="A4966" s="1708">
        <f t="shared" ca="1" si="1077"/>
        <v>0</v>
      </c>
      <c r="B4966" s="1708">
        <f t="shared" si="1078"/>
        <v>10271231</v>
      </c>
      <c r="C4966" s="994">
        <v>271</v>
      </c>
      <c r="D4966" s="1796" t="s">
        <v>447</v>
      </c>
      <c r="E4966" s="994">
        <v>231</v>
      </c>
      <c r="F4966" s="995" t="s">
        <v>3974</v>
      </c>
      <c r="G4966" s="994"/>
      <c r="H4966" s="996" t="s">
        <v>345</v>
      </c>
      <c r="I4966" s="1091" t="str">
        <f t="shared" si="1106"/>
        <v>Cap.5 Pct.1 Rd.231 col.B</v>
      </c>
      <c r="J4966" s="996"/>
      <c r="K4966" s="999" t="str">
        <f t="shared" si="1107"/>
        <v>Cap.5 Pct.1 Rd.231 Suma Col.(1 la 6)</v>
      </c>
      <c r="L4966" s="1000">
        <f t="shared" si="1108"/>
        <v>0</v>
      </c>
      <c r="M4966" s="1000">
        <f t="shared" si="1109"/>
        <v>0</v>
      </c>
      <c r="N4966" s="1724">
        <f t="shared" si="1110"/>
        <v>0</v>
      </c>
      <c r="O4966" s="1000">
        <f t="shared" si="1111"/>
        <v>0</v>
      </c>
      <c r="P4966" s="1000">
        <f t="shared" si="1112"/>
        <v>0</v>
      </c>
      <c r="Q4966" s="1000"/>
      <c r="R4966" s="1000"/>
      <c r="S4966" s="1000"/>
      <c r="T4966" s="1000"/>
      <c r="U4966" s="1000"/>
      <c r="V4966" s="1000"/>
      <c r="W4966" s="1000"/>
      <c r="X4966" s="1000"/>
      <c r="Y4966" s="1001"/>
      <c r="Z4966" s="1001" t="str">
        <f t="shared" si="1113"/>
        <v xml:space="preserve">Cap.5 Pct.1:  Dacă există măcar o valoare pe rând (Suma Col.(1 la 6) &gt; 0), atunci trebuie să existe CUI (Col.B &gt; 0), pentru toate rândurile (Rd.(2 la 300)). Și reciproc. </v>
      </c>
      <c r="AA4966" s="2205">
        <f t="shared" si="1105"/>
        <v>1</v>
      </c>
      <c r="AB4966" s="3036">
        <v>271</v>
      </c>
    </row>
    <row r="4967" spans="1:28" x14ac:dyDescent="0.25">
      <c r="A4967" s="1708">
        <f t="shared" ca="1" si="1077"/>
        <v>0</v>
      </c>
      <c r="B4967" s="1708">
        <f t="shared" si="1078"/>
        <v>10271232</v>
      </c>
      <c r="C4967" s="994">
        <v>271</v>
      </c>
      <c r="D4967" s="1796" t="s">
        <v>447</v>
      </c>
      <c r="E4967" s="994">
        <v>232</v>
      </c>
      <c r="F4967" s="995" t="s">
        <v>3974</v>
      </c>
      <c r="G4967" s="994"/>
      <c r="H4967" s="996" t="s">
        <v>345</v>
      </c>
      <c r="I4967" s="1091" t="str">
        <f t="shared" si="1106"/>
        <v>Cap.5 Pct.1 Rd.232 col.B</v>
      </c>
      <c r="J4967" s="996"/>
      <c r="K4967" s="999" t="str">
        <f t="shared" si="1107"/>
        <v>Cap.5 Pct.1 Rd.232 Suma Col.(1 la 6)</v>
      </c>
      <c r="L4967" s="1000">
        <f t="shared" si="1108"/>
        <v>0</v>
      </c>
      <c r="M4967" s="1000">
        <f t="shared" si="1109"/>
        <v>0</v>
      </c>
      <c r="N4967" s="1724">
        <f t="shared" si="1110"/>
        <v>0</v>
      </c>
      <c r="O4967" s="1000">
        <f t="shared" si="1111"/>
        <v>0</v>
      </c>
      <c r="P4967" s="1000">
        <f t="shared" si="1112"/>
        <v>0</v>
      </c>
      <c r="Q4967" s="1000"/>
      <c r="R4967" s="1000"/>
      <c r="S4967" s="1000"/>
      <c r="T4967" s="1000"/>
      <c r="U4967" s="1000"/>
      <c r="V4967" s="1000"/>
      <c r="W4967" s="1000"/>
      <c r="X4967" s="1000"/>
      <c r="Y4967" s="1001"/>
      <c r="Z4967" s="1001" t="str">
        <f t="shared" si="1113"/>
        <v xml:space="preserve">Cap.5 Pct.1:  Dacă există măcar o valoare pe rând (Suma Col.(1 la 6) &gt; 0), atunci trebuie să existe CUI (Col.B &gt; 0), pentru toate rândurile (Rd.(2 la 300)). Și reciproc. </v>
      </c>
      <c r="AA4967" s="2205">
        <f t="shared" si="1105"/>
        <v>1</v>
      </c>
      <c r="AB4967" s="3036">
        <v>271</v>
      </c>
    </row>
    <row r="4968" spans="1:28" x14ac:dyDescent="0.25">
      <c r="A4968" s="1708">
        <f t="shared" ca="1" si="1077"/>
        <v>0</v>
      </c>
      <c r="B4968" s="1708">
        <f t="shared" si="1078"/>
        <v>10271233</v>
      </c>
      <c r="C4968" s="994">
        <v>271</v>
      </c>
      <c r="D4968" s="1796" t="s">
        <v>447</v>
      </c>
      <c r="E4968" s="994">
        <v>233</v>
      </c>
      <c r="F4968" s="995" t="s">
        <v>3974</v>
      </c>
      <c r="G4968" s="994"/>
      <c r="H4968" s="996" t="s">
        <v>345</v>
      </c>
      <c r="I4968" s="1091" t="str">
        <f t="shared" si="1106"/>
        <v>Cap.5 Pct.1 Rd.233 col.B</v>
      </c>
      <c r="J4968" s="996"/>
      <c r="K4968" s="999" t="str">
        <f t="shared" si="1107"/>
        <v>Cap.5 Pct.1 Rd.233 Suma Col.(1 la 6)</v>
      </c>
      <c r="L4968" s="1000">
        <f t="shared" si="1108"/>
        <v>0</v>
      </c>
      <c r="M4968" s="1000">
        <f t="shared" si="1109"/>
        <v>0</v>
      </c>
      <c r="N4968" s="1724">
        <f t="shared" si="1110"/>
        <v>0</v>
      </c>
      <c r="O4968" s="1000">
        <f t="shared" si="1111"/>
        <v>0</v>
      </c>
      <c r="P4968" s="1000">
        <f t="shared" si="1112"/>
        <v>0</v>
      </c>
      <c r="Q4968" s="1000"/>
      <c r="R4968" s="1000"/>
      <c r="S4968" s="1000"/>
      <c r="T4968" s="1000"/>
      <c r="U4968" s="1000"/>
      <c r="V4968" s="1000"/>
      <c r="W4968" s="1000"/>
      <c r="X4968" s="1000"/>
      <c r="Y4968" s="1001"/>
      <c r="Z4968" s="1001" t="str">
        <f t="shared" si="1113"/>
        <v xml:space="preserve">Cap.5 Pct.1:  Dacă există măcar o valoare pe rând (Suma Col.(1 la 6) &gt; 0), atunci trebuie să existe CUI (Col.B &gt; 0), pentru toate rândurile (Rd.(2 la 300)). Și reciproc. </v>
      </c>
      <c r="AA4968" s="2205">
        <f t="shared" si="1105"/>
        <v>1</v>
      </c>
      <c r="AB4968" s="3036">
        <v>271</v>
      </c>
    </row>
    <row r="4969" spans="1:28" x14ac:dyDescent="0.25">
      <c r="A4969" s="1708">
        <f t="shared" ca="1" si="1077"/>
        <v>0</v>
      </c>
      <c r="B4969" s="1708">
        <f t="shared" si="1078"/>
        <v>10271234</v>
      </c>
      <c r="C4969" s="994">
        <v>271</v>
      </c>
      <c r="D4969" s="1796" t="s">
        <v>447</v>
      </c>
      <c r="E4969" s="994">
        <v>234</v>
      </c>
      <c r="F4969" s="995" t="s">
        <v>3974</v>
      </c>
      <c r="G4969" s="994"/>
      <c r="H4969" s="996" t="s">
        <v>345</v>
      </c>
      <c r="I4969" s="1091" t="str">
        <f t="shared" si="1106"/>
        <v>Cap.5 Pct.1 Rd.234 col.B</v>
      </c>
      <c r="J4969" s="996"/>
      <c r="K4969" s="999" t="str">
        <f t="shared" si="1107"/>
        <v>Cap.5 Pct.1 Rd.234 Suma Col.(1 la 6)</v>
      </c>
      <c r="L4969" s="1000">
        <f t="shared" si="1108"/>
        <v>0</v>
      </c>
      <c r="M4969" s="1000">
        <f t="shared" si="1109"/>
        <v>0</v>
      </c>
      <c r="N4969" s="1724">
        <f t="shared" si="1110"/>
        <v>0</v>
      </c>
      <c r="O4969" s="1000">
        <f t="shared" si="1111"/>
        <v>0</v>
      </c>
      <c r="P4969" s="1000">
        <f t="shared" si="1112"/>
        <v>0</v>
      </c>
      <c r="Q4969" s="1000"/>
      <c r="R4969" s="1000"/>
      <c r="S4969" s="1000"/>
      <c r="T4969" s="1000"/>
      <c r="U4969" s="1000"/>
      <c r="V4969" s="1000"/>
      <c r="W4969" s="1000"/>
      <c r="X4969" s="1000"/>
      <c r="Y4969" s="1001"/>
      <c r="Z4969" s="1001" t="str">
        <f t="shared" si="1113"/>
        <v xml:space="preserve">Cap.5 Pct.1:  Dacă există măcar o valoare pe rând (Suma Col.(1 la 6) &gt; 0), atunci trebuie să existe CUI (Col.B &gt; 0), pentru toate rândurile (Rd.(2 la 300)). Și reciproc. </v>
      </c>
      <c r="AA4969" s="2205">
        <f t="shared" si="1105"/>
        <v>1</v>
      </c>
      <c r="AB4969" s="3036">
        <v>271</v>
      </c>
    </row>
    <row r="4970" spans="1:28" x14ac:dyDescent="0.25">
      <c r="A4970" s="1708">
        <f t="shared" ca="1" si="1077"/>
        <v>0</v>
      </c>
      <c r="B4970" s="1708">
        <f t="shared" si="1078"/>
        <v>10271235</v>
      </c>
      <c r="C4970" s="994">
        <v>271</v>
      </c>
      <c r="D4970" s="1796" t="s">
        <v>447</v>
      </c>
      <c r="E4970" s="994">
        <v>235</v>
      </c>
      <c r="F4970" s="995" t="s">
        <v>3974</v>
      </c>
      <c r="G4970" s="994"/>
      <c r="H4970" s="996" t="s">
        <v>345</v>
      </c>
      <c r="I4970" s="1091" t="str">
        <f t="shared" si="1106"/>
        <v>Cap.5 Pct.1 Rd.235 col.B</v>
      </c>
      <c r="J4970" s="996"/>
      <c r="K4970" s="999" t="str">
        <f t="shared" si="1107"/>
        <v>Cap.5 Pct.1 Rd.235 Suma Col.(1 la 6)</v>
      </c>
      <c r="L4970" s="1000">
        <f t="shared" si="1108"/>
        <v>0</v>
      </c>
      <c r="M4970" s="1000">
        <f t="shared" si="1109"/>
        <v>0</v>
      </c>
      <c r="N4970" s="1724">
        <f t="shared" si="1110"/>
        <v>0</v>
      </c>
      <c r="O4970" s="1000">
        <f t="shared" si="1111"/>
        <v>0</v>
      </c>
      <c r="P4970" s="1000">
        <f t="shared" si="1112"/>
        <v>0</v>
      </c>
      <c r="Q4970" s="1000"/>
      <c r="R4970" s="1000"/>
      <c r="S4970" s="1000"/>
      <c r="T4970" s="1000"/>
      <c r="U4970" s="1000"/>
      <c r="V4970" s="1000"/>
      <c r="W4970" s="1000"/>
      <c r="X4970" s="1000"/>
      <c r="Y4970" s="1001"/>
      <c r="Z4970" s="1001" t="str">
        <f t="shared" si="1113"/>
        <v xml:space="preserve">Cap.5 Pct.1:  Dacă există măcar o valoare pe rând (Suma Col.(1 la 6) &gt; 0), atunci trebuie să existe CUI (Col.B &gt; 0), pentru toate rândurile (Rd.(2 la 300)). Și reciproc. </v>
      </c>
      <c r="AA4970" s="2205">
        <f t="shared" si="1105"/>
        <v>1</v>
      </c>
      <c r="AB4970" s="3036">
        <v>271</v>
      </c>
    </row>
    <row r="4971" spans="1:28" x14ac:dyDescent="0.25">
      <c r="A4971" s="1708">
        <f t="shared" ca="1" si="1077"/>
        <v>0</v>
      </c>
      <c r="B4971" s="1708">
        <f t="shared" si="1078"/>
        <v>10271236</v>
      </c>
      <c r="C4971" s="994">
        <v>271</v>
      </c>
      <c r="D4971" s="1796" t="s">
        <v>447</v>
      </c>
      <c r="E4971" s="994">
        <v>236</v>
      </c>
      <c r="F4971" s="995" t="s">
        <v>3974</v>
      </c>
      <c r="G4971" s="994"/>
      <c r="H4971" s="996" t="s">
        <v>345</v>
      </c>
      <c r="I4971" s="1091" t="str">
        <f t="shared" si="1106"/>
        <v>Cap.5 Pct.1 Rd.236 col.B</v>
      </c>
      <c r="J4971" s="996"/>
      <c r="K4971" s="999" t="str">
        <f t="shared" si="1107"/>
        <v>Cap.5 Pct.1 Rd.236 Suma Col.(1 la 6)</v>
      </c>
      <c r="L4971" s="1000">
        <f t="shared" si="1108"/>
        <v>0</v>
      </c>
      <c r="M4971" s="1000">
        <f t="shared" si="1109"/>
        <v>0</v>
      </c>
      <c r="N4971" s="1724">
        <f t="shared" si="1110"/>
        <v>0</v>
      </c>
      <c r="O4971" s="1000">
        <f t="shared" si="1111"/>
        <v>0</v>
      </c>
      <c r="P4971" s="1000">
        <f t="shared" si="1112"/>
        <v>0</v>
      </c>
      <c r="Q4971" s="1000"/>
      <c r="R4971" s="1000"/>
      <c r="S4971" s="1000"/>
      <c r="T4971" s="1000"/>
      <c r="U4971" s="1000"/>
      <c r="V4971" s="1000"/>
      <c r="W4971" s="1000"/>
      <c r="X4971" s="1000"/>
      <c r="Y4971" s="1001"/>
      <c r="Z4971" s="1001" t="str">
        <f t="shared" si="1113"/>
        <v xml:space="preserve">Cap.5 Pct.1:  Dacă există măcar o valoare pe rând (Suma Col.(1 la 6) &gt; 0), atunci trebuie să existe CUI (Col.B &gt; 0), pentru toate rândurile (Rd.(2 la 300)). Și reciproc. </v>
      </c>
      <c r="AA4971" s="2205">
        <f t="shared" si="1105"/>
        <v>1</v>
      </c>
      <c r="AB4971" s="3036">
        <v>271</v>
      </c>
    </row>
    <row r="4972" spans="1:28" x14ac:dyDescent="0.25">
      <c r="A4972" s="1708">
        <f t="shared" ref="A4972:A5032" ca="1" si="1114">IF(D4972="DA",IF(ISERROR(N4972),A4971+1,IF(N4972=1,A4971+1,A4971)),A4971)</f>
        <v>0</v>
      </c>
      <c r="B4972" s="1708">
        <f t="shared" si="1078"/>
        <v>10271237</v>
      </c>
      <c r="C4972" s="994">
        <v>271</v>
      </c>
      <c r="D4972" s="1796" t="s">
        <v>447</v>
      </c>
      <c r="E4972" s="994">
        <v>237</v>
      </c>
      <c r="F4972" s="995" t="s">
        <v>3974</v>
      </c>
      <c r="G4972" s="994"/>
      <c r="H4972" s="996" t="s">
        <v>345</v>
      </c>
      <c r="I4972" s="1091" t="str">
        <f t="shared" si="1106"/>
        <v>Cap.5 Pct.1 Rd.237 col.B</v>
      </c>
      <c r="J4972" s="996"/>
      <c r="K4972" s="999" t="str">
        <f t="shared" si="1107"/>
        <v>Cap.5 Pct.1 Rd.237 Suma Col.(1 la 6)</v>
      </c>
      <c r="L4972" s="1000">
        <f t="shared" si="1108"/>
        <v>0</v>
      </c>
      <c r="M4972" s="1000">
        <f t="shared" si="1109"/>
        <v>0</v>
      </c>
      <c r="N4972" s="1724">
        <f t="shared" si="1110"/>
        <v>0</v>
      </c>
      <c r="O4972" s="1000">
        <f t="shared" si="1111"/>
        <v>0</v>
      </c>
      <c r="P4972" s="1000">
        <f t="shared" si="1112"/>
        <v>0</v>
      </c>
      <c r="Q4972" s="1000"/>
      <c r="R4972" s="1000"/>
      <c r="S4972" s="1000"/>
      <c r="T4972" s="1000"/>
      <c r="U4972" s="1000"/>
      <c r="V4972" s="1000"/>
      <c r="W4972" s="1000"/>
      <c r="X4972" s="1000"/>
      <c r="Y4972" s="1001"/>
      <c r="Z4972" s="1001" t="str">
        <f t="shared" si="1113"/>
        <v xml:space="preserve">Cap.5 Pct.1:  Dacă există măcar o valoare pe rând (Suma Col.(1 la 6) &gt; 0), atunci trebuie să existe CUI (Col.B &gt; 0), pentru toate rândurile (Rd.(2 la 300)). Și reciproc. </v>
      </c>
      <c r="AA4972" s="2205">
        <f t="shared" si="1105"/>
        <v>1</v>
      </c>
      <c r="AB4972" s="3036">
        <v>271</v>
      </c>
    </row>
    <row r="4973" spans="1:28" x14ac:dyDescent="0.25">
      <c r="A4973" s="1708">
        <f t="shared" ca="1" si="1114"/>
        <v>0</v>
      </c>
      <c r="B4973" s="1708">
        <f t="shared" si="1078"/>
        <v>10271238</v>
      </c>
      <c r="C4973" s="994">
        <v>271</v>
      </c>
      <c r="D4973" s="1796" t="s">
        <v>447</v>
      </c>
      <c r="E4973" s="994">
        <v>238</v>
      </c>
      <c r="F4973" s="995" t="s">
        <v>3974</v>
      </c>
      <c r="G4973" s="994"/>
      <c r="H4973" s="996" t="s">
        <v>345</v>
      </c>
      <c r="I4973" s="1091" t="str">
        <f t="shared" si="1106"/>
        <v>Cap.5 Pct.1 Rd.238 col.B</v>
      </c>
      <c r="J4973" s="996"/>
      <c r="K4973" s="999" t="str">
        <f t="shared" si="1107"/>
        <v>Cap.5 Pct.1 Rd.238 Suma Col.(1 la 6)</v>
      </c>
      <c r="L4973" s="1000">
        <f t="shared" si="1108"/>
        <v>0</v>
      </c>
      <c r="M4973" s="1000">
        <f t="shared" si="1109"/>
        <v>0</v>
      </c>
      <c r="N4973" s="1724">
        <f t="shared" si="1110"/>
        <v>0</v>
      </c>
      <c r="O4973" s="1000">
        <f t="shared" si="1111"/>
        <v>0</v>
      </c>
      <c r="P4973" s="1000">
        <f t="shared" si="1112"/>
        <v>0</v>
      </c>
      <c r="Q4973" s="1000"/>
      <c r="R4973" s="1000"/>
      <c r="S4973" s="1000"/>
      <c r="T4973" s="1000"/>
      <c r="U4973" s="1000"/>
      <c r="V4973" s="1000"/>
      <c r="W4973" s="1000"/>
      <c r="X4973" s="1000"/>
      <c r="Y4973" s="1001"/>
      <c r="Z4973" s="1001" t="str">
        <f t="shared" si="1113"/>
        <v xml:space="preserve">Cap.5 Pct.1:  Dacă există măcar o valoare pe rând (Suma Col.(1 la 6) &gt; 0), atunci trebuie să existe CUI (Col.B &gt; 0), pentru toate rândurile (Rd.(2 la 300)). Și reciproc. </v>
      </c>
      <c r="AA4973" s="2205">
        <f t="shared" si="1105"/>
        <v>1</v>
      </c>
      <c r="AB4973" s="3036">
        <v>271</v>
      </c>
    </row>
    <row r="4974" spans="1:28" x14ac:dyDescent="0.25">
      <c r="A4974" s="1708">
        <f t="shared" ca="1" si="1114"/>
        <v>0</v>
      </c>
      <c r="B4974" s="1708">
        <f t="shared" si="1078"/>
        <v>10271239</v>
      </c>
      <c r="C4974" s="994">
        <v>271</v>
      </c>
      <c r="D4974" s="1796" t="s">
        <v>447</v>
      </c>
      <c r="E4974" s="994">
        <v>239</v>
      </c>
      <c r="F4974" s="995" t="s">
        <v>3974</v>
      </c>
      <c r="G4974" s="994"/>
      <c r="H4974" s="996" t="s">
        <v>345</v>
      </c>
      <c r="I4974" s="1091" t="str">
        <f t="shared" si="1106"/>
        <v>Cap.5 Pct.1 Rd.239 col.B</v>
      </c>
      <c r="J4974" s="996"/>
      <c r="K4974" s="999" t="str">
        <f t="shared" si="1107"/>
        <v>Cap.5 Pct.1 Rd.239 Suma Col.(1 la 6)</v>
      </c>
      <c r="L4974" s="1000">
        <f t="shared" si="1108"/>
        <v>0</v>
      </c>
      <c r="M4974" s="1000">
        <f t="shared" si="1109"/>
        <v>0</v>
      </c>
      <c r="N4974" s="1724">
        <f t="shared" si="1110"/>
        <v>0</v>
      </c>
      <c r="O4974" s="1000">
        <f t="shared" si="1111"/>
        <v>0</v>
      </c>
      <c r="P4974" s="1000">
        <f t="shared" si="1112"/>
        <v>0</v>
      </c>
      <c r="Q4974" s="1000"/>
      <c r="R4974" s="1000"/>
      <c r="S4974" s="1000"/>
      <c r="T4974" s="1000"/>
      <c r="U4974" s="1000"/>
      <c r="V4974" s="1000"/>
      <c r="W4974" s="1000"/>
      <c r="X4974" s="1000"/>
      <c r="Y4974" s="1001"/>
      <c r="Z4974" s="1001" t="str">
        <f t="shared" si="1113"/>
        <v xml:space="preserve">Cap.5 Pct.1:  Dacă există măcar o valoare pe rând (Suma Col.(1 la 6) &gt; 0), atunci trebuie să existe CUI (Col.B &gt; 0), pentru toate rândurile (Rd.(2 la 300)). Și reciproc. </v>
      </c>
      <c r="AA4974" s="2205">
        <f t="shared" si="1105"/>
        <v>1</v>
      </c>
      <c r="AB4974" s="3036">
        <v>271</v>
      </c>
    </row>
    <row r="4975" spans="1:28" x14ac:dyDescent="0.25">
      <c r="A4975" s="1708">
        <f t="shared" ca="1" si="1114"/>
        <v>0</v>
      </c>
      <c r="B4975" s="1708">
        <f t="shared" si="1078"/>
        <v>10271240</v>
      </c>
      <c r="C4975" s="994">
        <v>271</v>
      </c>
      <c r="D4975" s="1796" t="s">
        <v>447</v>
      </c>
      <c r="E4975" s="994">
        <v>240</v>
      </c>
      <c r="F4975" s="995" t="s">
        <v>3974</v>
      </c>
      <c r="G4975" s="994"/>
      <c r="H4975" s="996" t="s">
        <v>345</v>
      </c>
      <c r="I4975" s="1091" t="str">
        <f t="shared" si="1106"/>
        <v>Cap.5 Pct.1 Rd.240 col.B</v>
      </c>
      <c r="J4975" s="996"/>
      <c r="K4975" s="999" t="str">
        <f t="shared" si="1107"/>
        <v>Cap.5 Pct.1 Rd.240 Suma Col.(1 la 6)</v>
      </c>
      <c r="L4975" s="1000">
        <f t="shared" si="1108"/>
        <v>0</v>
      </c>
      <c r="M4975" s="1000">
        <f t="shared" si="1109"/>
        <v>0</v>
      </c>
      <c r="N4975" s="1724">
        <f t="shared" si="1110"/>
        <v>0</v>
      </c>
      <c r="O4975" s="1000">
        <f t="shared" si="1111"/>
        <v>0</v>
      </c>
      <c r="P4975" s="1000">
        <f t="shared" si="1112"/>
        <v>0</v>
      </c>
      <c r="Q4975" s="1000"/>
      <c r="R4975" s="1000"/>
      <c r="S4975" s="1000"/>
      <c r="T4975" s="1000"/>
      <c r="U4975" s="1000"/>
      <c r="V4975" s="1000"/>
      <c r="W4975" s="1000"/>
      <c r="X4975" s="1000"/>
      <c r="Y4975" s="1001"/>
      <c r="Z4975" s="1001" t="str">
        <f t="shared" si="1113"/>
        <v xml:space="preserve">Cap.5 Pct.1:  Dacă există măcar o valoare pe rând (Suma Col.(1 la 6) &gt; 0), atunci trebuie să existe CUI (Col.B &gt; 0), pentru toate rândurile (Rd.(2 la 300)). Și reciproc. </v>
      </c>
      <c r="AA4975" s="2205">
        <f t="shared" si="1105"/>
        <v>1</v>
      </c>
      <c r="AB4975" s="3036">
        <v>271</v>
      </c>
    </row>
    <row r="4976" spans="1:28" x14ac:dyDescent="0.25">
      <c r="A4976" s="1708">
        <f t="shared" ca="1" si="1114"/>
        <v>0</v>
      </c>
      <c r="B4976" s="1708">
        <f t="shared" ref="B4976:B5032" si="1115">VALUE("1"&amp;TEXT(C4976,"0000")&amp;TEXT(E4976,"000"))</f>
        <v>10271241</v>
      </c>
      <c r="C4976" s="994">
        <v>271</v>
      </c>
      <c r="D4976" s="1796" t="s">
        <v>447</v>
      </c>
      <c r="E4976" s="994">
        <v>241</v>
      </c>
      <c r="F4976" s="995" t="s">
        <v>3974</v>
      </c>
      <c r="G4976" s="994"/>
      <c r="H4976" s="996" t="s">
        <v>345</v>
      </c>
      <c r="I4976" s="1091" t="str">
        <f t="shared" si="1106"/>
        <v>Cap.5 Pct.1 Rd.241 col.B</v>
      </c>
      <c r="J4976" s="996"/>
      <c r="K4976" s="999" t="str">
        <f t="shared" si="1107"/>
        <v>Cap.5 Pct.1 Rd.241 Suma Col.(1 la 6)</v>
      </c>
      <c r="L4976" s="1000">
        <f t="shared" si="1108"/>
        <v>0</v>
      </c>
      <c r="M4976" s="1000">
        <f t="shared" si="1109"/>
        <v>0</v>
      </c>
      <c r="N4976" s="1724">
        <f t="shared" si="1110"/>
        <v>0</v>
      </c>
      <c r="O4976" s="1000">
        <f t="shared" si="1111"/>
        <v>0</v>
      </c>
      <c r="P4976" s="1000">
        <f t="shared" si="1112"/>
        <v>0</v>
      </c>
      <c r="Q4976" s="1000"/>
      <c r="R4976" s="1000"/>
      <c r="S4976" s="1000"/>
      <c r="T4976" s="1000"/>
      <c r="U4976" s="1000"/>
      <c r="V4976" s="1000"/>
      <c r="W4976" s="1000"/>
      <c r="X4976" s="1000"/>
      <c r="Y4976" s="1001"/>
      <c r="Z4976" s="1001" t="str">
        <f t="shared" si="1113"/>
        <v xml:space="preserve">Cap.5 Pct.1:  Dacă există măcar o valoare pe rând (Suma Col.(1 la 6) &gt; 0), atunci trebuie să existe CUI (Col.B &gt; 0), pentru toate rândurile (Rd.(2 la 300)). Și reciproc. </v>
      </c>
      <c r="AA4976" s="2205">
        <f t="shared" si="1105"/>
        <v>1</v>
      </c>
      <c r="AB4976" s="3036">
        <v>271</v>
      </c>
    </row>
    <row r="4977" spans="1:28" x14ac:dyDescent="0.25">
      <c r="A4977" s="1708">
        <f t="shared" ca="1" si="1114"/>
        <v>0</v>
      </c>
      <c r="B4977" s="1708">
        <f t="shared" si="1115"/>
        <v>10271242</v>
      </c>
      <c r="C4977" s="994">
        <v>271</v>
      </c>
      <c r="D4977" s="1796" t="s">
        <v>447</v>
      </c>
      <c r="E4977" s="994">
        <v>242</v>
      </c>
      <c r="F4977" s="995" t="s">
        <v>3974</v>
      </c>
      <c r="G4977" s="994"/>
      <c r="H4977" s="996" t="s">
        <v>345</v>
      </c>
      <c r="I4977" s="1091" t="str">
        <f t="shared" si="1106"/>
        <v>Cap.5 Pct.1 Rd.242 col.B</v>
      </c>
      <c r="J4977" s="996"/>
      <c r="K4977" s="999" t="str">
        <f t="shared" si="1107"/>
        <v>Cap.5 Pct.1 Rd.242 Suma Col.(1 la 6)</v>
      </c>
      <c r="L4977" s="1000">
        <f t="shared" si="1108"/>
        <v>0</v>
      </c>
      <c r="M4977" s="1000">
        <f t="shared" si="1109"/>
        <v>0</v>
      </c>
      <c r="N4977" s="1724">
        <f t="shared" si="1110"/>
        <v>0</v>
      </c>
      <c r="O4977" s="1000">
        <f t="shared" si="1111"/>
        <v>0</v>
      </c>
      <c r="P4977" s="1000">
        <f t="shared" si="1112"/>
        <v>0</v>
      </c>
      <c r="Q4977" s="1000"/>
      <c r="R4977" s="1000"/>
      <c r="S4977" s="1000"/>
      <c r="T4977" s="1000"/>
      <c r="U4977" s="1000"/>
      <c r="V4977" s="1000"/>
      <c r="W4977" s="1000"/>
      <c r="X4977" s="1000"/>
      <c r="Y4977" s="1001"/>
      <c r="Z4977" s="1001" t="str">
        <f t="shared" si="1113"/>
        <v xml:space="preserve">Cap.5 Pct.1:  Dacă există măcar o valoare pe rând (Suma Col.(1 la 6) &gt; 0), atunci trebuie să existe CUI (Col.B &gt; 0), pentru toate rândurile (Rd.(2 la 300)). Și reciproc. </v>
      </c>
      <c r="AA4977" s="2205">
        <f t="shared" si="1105"/>
        <v>1</v>
      </c>
      <c r="AB4977" s="3036">
        <v>271</v>
      </c>
    </row>
    <row r="4978" spans="1:28" x14ac:dyDescent="0.25">
      <c r="A4978" s="1708">
        <f t="shared" ca="1" si="1114"/>
        <v>0</v>
      </c>
      <c r="B4978" s="1708">
        <f t="shared" si="1115"/>
        <v>10271243</v>
      </c>
      <c r="C4978" s="994">
        <v>271</v>
      </c>
      <c r="D4978" s="1796" t="s">
        <v>447</v>
      </c>
      <c r="E4978" s="994">
        <v>243</v>
      </c>
      <c r="F4978" s="995" t="s">
        <v>3974</v>
      </c>
      <c r="G4978" s="994"/>
      <c r="H4978" s="996" t="s">
        <v>345</v>
      </c>
      <c r="I4978" s="1091" t="str">
        <f t="shared" si="1106"/>
        <v>Cap.5 Pct.1 Rd.243 col.B</v>
      </c>
      <c r="J4978" s="996"/>
      <c r="K4978" s="999" t="str">
        <f t="shared" si="1107"/>
        <v>Cap.5 Pct.1 Rd.243 Suma Col.(1 la 6)</v>
      </c>
      <c r="L4978" s="1000">
        <f t="shared" si="1108"/>
        <v>0</v>
      </c>
      <c r="M4978" s="1000">
        <f t="shared" si="1109"/>
        <v>0</v>
      </c>
      <c r="N4978" s="1724">
        <f t="shared" si="1110"/>
        <v>0</v>
      </c>
      <c r="O4978" s="1000">
        <f t="shared" si="1111"/>
        <v>0</v>
      </c>
      <c r="P4978" s="1000">
        <f t="shared" si="1112"/>
        <v>0</v>
      </c>
      <c r="Q4978" s="1000"/>
      <c r="R4978" s="1000"/>
      <c r="S4978" s="1000"/>
      <c r="T4978" s="1000"/>
      <c r="U4978" s="1000"/>
      <c r="V4978" s="1000"/>
      <c r="W4978" s="1000"/>
      <c r="X4978" s="1000"/>
      <c r="Y4978" s="1001"/>
      <c r="Z4978" s="1001" t="str">
        <f t="shared" si="1113"/>
        <v xml:space="preserve">Cap.5 Pct.1:  Dacă există măcar o valoare pe rând (Suma Col.(1 la 6) &gt; 0), atunci trebuie să existe CUI (Col.B &gt; 0), pentru toate rândurile (Rd.(2 la 300)). Și reciproc. </v>
      </c>
      <c r="AA4978" s="2205">
        <f t="shared" si="1105"/>
        <v>1</v>
      </c>
      <c r="AB4978" s="3036">
        <v>271</v>
      </c>
    </row>
    <row r="4979" spans="1:28" x14ac:dyDescent="0.25">
      <c r="A4979" s="1708">
        <f t="shared" ca="1" si="1114"/>
        <v>0</v>
      </c>
      <c r="B4979" s="1708">
        <f t="shared" si="1115"/>
        <v>10271244</v>
      </c>
      <c r="C4979" s="994">
        <v>271</v>
      </c>
      <c r="D4979" s="1796" t="s">
        <v>447</v>
      </c>
      <c r="E4979" s="994">
        <v>244</v>
      </c>
      <c r="F4979" s="995" t="s">
        <v>3974</v>
      </c>
      <c r="G4979" s="994"/>
      <c r="H4979" s="996" t="s">
        <v>345</v>
      </c>
      <c r="I4979" s="1091" t="str">
        <f t="shared" si="1106"/>
        <v>Cap.5 Pct.1 Rd.244 col.B</v>
      </c>
      <c r="J4979" s="996"/>
      <c r="K4979" s="999" t="str">
        <f t="shared" si="1107"/>
        <v>Cap.5 Pct.1 Rd.244 Suma Col.(1 la 6)</v>
      </c>
      <c r="L4979" s="1000">
        <f t="shared" si="1108"/>
        <v>0</v>
      </c>
      <c r="M4979" s="1000">
        <f t="shared" si="1109"/>
        <v>0</v>
      </c>
      <c r="N4979" s="1724">
        <f t="shared" si="1110"/>
        <v>0</v>
      </c>
      <c r="O4979" s="1000">
        <f t="shared" si="1111"/>
        <v>0</v>
      </c>
      <c r="P4979" s="1000">
        <f t="shared" si="1112"/>
        <v>0</v>
      </c>
      <c r="Q4979" s="1000"/>
      <c r="R4979" s="1000"/>
      <c r="S4979" s="1000"/>
      <c r="T4979" s="1000"/>
      <c r="U4979" s="1000"/>
      <c r="V4979" s="1000"/>
      <c r="W4979" s="1000"/>
      <c r="X4979" s="1000"/>
      <c r="Y4979" s="1001"/>
      <c r="Z4979" s="1001" t="str">
        <f t="shared" si="1113"/>
        <v xml:space="preserve">Cap.5 Pct.1:  Dacă există măcar o valoare pe rând (Suma Col.(1 la 6) &gt; 0), atunci trebuie să existe CUI (Col.B &gt; 0), pentru toate rândurile (Rd.(2 la 300)). Și reciproc. </v>
      </c>
      <c r="AA4979" s="2205">
        <f t="shared" si="1105"/>
        <v>1</v>
      </c>
      <c r="AB4979" s="3036">
        <v>271</v>
      </c>
    </row>
    <row r="4980" spans="1:28" x14ac:dyDescent="0.25">
      <c r="A4980" s="1708">
        <f t="shared" ca="1" si="1114"/>
        <v>0</v>
      </c>
      <c r="B4980" s="1708">
        <f t="shared" si="1115"/>
        <v>10271245</v>
      </c>
      <c r="C4980" s="994">
        <v>271</v>
      </c>
      <c r="D4980" s="1796" t="s">
        <v>447</v>
      </c>
      <c r="E4980" s="994">
        <v>245</v>
      </c>
      <c r="F4980" s="995" t="s">
        <v>3974</v>
      </c>
      <c r="G4980" s="994"/>
      <c r="H4980" s="996" t="s">
        <v>345</v>
      </c>
      <c r="I4980" s="1091" t="str">
        <f t="shared" si="1106"/>
        <v>Cap.5 Pct.1 Rd.245 col.B</v>
      </c>
      <c r="J4980" s="996"/>
      <c r="K4980" s="999" t="str">
        <f t="shared" si="1107"/>
        <v>Cap.5 Pct.1 Rd.245 Suma Col.(1 la 6)</v>
      </c>
      <c r="L4980" s="1000">
        <f t="shared" si="1108"/>
        <v>0</v>
      </c>
      <c r="M4980" s="1000">
        <f t="shared" si="1109"/>
        <v>0</v>
      </c>
      <c r="N4980" s="1724">
        <f t="shared" si="1110"/>
        <v>0</v>
      </c>
      <c r="O4980" s="1000">
        <f t="shared" si="1111"/>
        <v>0</v>
      </c>
      <c r="P4980" s="1000">
        <f t="shared" si="1112"/>
        <v>0</v>
      </c>
      <c r="Q4980" s="1000"/>
      <c r="R4980" s="1000"/>
      <c r="S4980" s="1000"/>
      <c r="T4980" s="1000"/>
      <c r="U4980" s="1000"/>
      <c r="V4980" s="1000"/>
      <c r="W4980" s="1000"/>
      <c r="X4980" s="1000"/>
      <c r="Y4980" s="1001"/>
      <c r="Z4980" s="1001" t="str">
        <f t="shared" si="1113"/>
        <v xml:space="preserve">Cap.5 Pct.1:  Dacă există măcar o valoare pe rând (Suma Col.(1 la 6) &gt; 0), atunci trebuie să existe CUI (Col.B &gt; 0), pentru toate rândurile (Rd.(2 la 300)). Și reciproc. </v>
      </c>
      <c r="AA4980" s="2205">
        <f t="shared" si="1105"/>
        <v>1</v>
      </c>
      <c r="AB4980" s="3036">
        <v>271</v>
      </c>
    </row>
    <row r="4981" spans="1:28" x14ac:dyDescent="0.25">
      <c r="A4981" s="1708">
        <f t="shared" ca="1" si="1114"/>
        <v>0</v>
      </c>
      <c r="B4981" s="1708">
        <f t="shared" si="1115"/>
        <v>10271246</v>
      </c>
      <c r="C4981" s="994">
        <v>271</v>
      </c>
      <c r="D4981" s="1796" t="s">
        <v>447</v>
      </c>
      <c r="E4981" s="994">
        <v>246</v>
      </c>
      <c r="F4981" s="995" t="s">
        <v>3974</v>
      </c>
      <c r="G4981" s="994"/>
      <c r="H4981" s="996" t="s">
        <v>345</v>
      </c>
      <c r="I4981" s="1091" t="str">
        <f t="shared" si="1106"/>
        <v>Cap.5 Pct.1 Rd.246 col.B</v>
      </c>
      <c r="J4981" s="996"/>
      <c r="K4981" s="999" t="str">
        <f t="shared" si="1107"/>
        <v>Cap.5 Pct.1 Rd.246 Suma Col.(1 la 6)</v>
      </c>
      <c r="L4981" s="1000">
        <f t="shared" si="1108"/>
        <v>0</v>
      </c>
      <c r="M4981" s="1000">
        <f t="shared" si="1109"/>
        <v>0</v>
      </c>
      <c r="N4981" s="1724">
        <f t="shared" si="1110"/>
        <v>0</v>
      </c>
      <c r="O4981" s="1000">
        <f t="shared" si="1111"/>
        <v>0</v>
      </c>
      <c r="P4981" s="1000">
        <f t="shared" si="1112"/>
        <v>0</v>
      </c>
      <c r="Q4981" s="1000"/>
      <c r="R4981" s="1000"/>
      <c r="S4981" s="1000"/>
      <c r="T4981" s="1000"/>
      <c r="U4981" s="1000"/>
      <c r="V4981" s="1000"/>
      <c r="W4981" s="1000"/>
      <c r="X4981" s="1000"/>
      <c r="Y4981" s="1001"/>
      <c r="Z4981" s="1001" t="str">
        <f t="shared" si="1113"/>
        <v xml:space="preserve">Cap.5 Pct.1:  Dacă există măcar o valoare pe rând (Suma Col.(1 la 6) &gt; 0), atunci trebuie să existe CUI (Col.B &gt; 0), pentru toate rândurile (Rd.(2 la 300)). Și reciproc. </v>
      </c>
      <c r="AA4981" s="2205">
        <f t="shared" si="1105"/>
        <v>1</v>
      </c>
      <c r="AB4981" s="3036">
        <v>271</v>
      </c>
    </row>
    <row r="4982" spans="1:28" x14ac:dyDescent="0.25">
      <c r="A4982" s="1708">
        <f t="shared" ca="1" si="1114"/>
        <v>0</v>
      </c>
      <c r="B4982" s="1708">
        <f t="shared" si="1115"/>
        <v>10271247</v>
      </c>
      <c r="C4982" s="994">
        <v>271</v>
      </c>
      <c r="D4982" s="1796" t="s">
        <v>447</v>
      </c>
      <c r="E4982" s="994">
        <v>247</v>
      </c>
      <c r="F4982" s="995" t="s">
        <v>3974</v>
      </c>
      <c r="G4982" s="994"/>
      <c r="H4982" s="996" t="s">
        <v>345</v>
      </c>
      <c r="I4982" s="1091" t="str">
        <f t="shared" si="1106"/>
        <v>Cap.5 Pct.1 Rd.247 col.B</v>
      </c>
      <c r="J4982" s="996"/>
      <c r="K4982" s="999" t="str">
        <f t="shared" si="1107"/>
        <v>Cap.5 Pct.1 Rd.247 Suma Col.(1 la 6)</v>
      </c>
      <c r="L4982" s="1000">
        <f t="shared" si="1108"/>
        <v>0</v>
      </c>
      <c r="M4982" s="1000">
        <f t="shared" si="1109"/>
        <v>0</v>
      </c>
      <c r="N4982" s="1724">
        <f t="shared" si="1110"/>
        <v>0</v>
      </c>
      <c r="O4982" s="1000">
        <f t="shared" si="1111"/>
        <v>0</v>
      </c>
      <c r="P4982" s="1000">
        <f t="shared" si="1112"/>
        <v>0</v>
      </c>
      <c r="Q4982" s="1000"/>
      <c r="R4982" s="1000"/>
      <c r="S4982" s="1000"/>
      <c r="T4982" s="1000"/>
      <c r="U4982" s="1000"/>
      <c r="V4982" s="1000"/>
      <c r="W4982" s="1000"/>
      <c r="X4982" s="1000"/>
      <c r="Y4982" s="1001"/>
      <c r="Z4982" s="1001" t="str">
        <f t="shared" si="1113"/>
        <v xml:space="preserve">Cap.5 Pct.1:  Dacă există măcar o valoare pe rând (Suma Col.(1 la 6) &gt; 0), atunci trebuie să existe CUI (Col.B &gt; 0), pentru toate rândurile (Rd.(2 la 300)). Și reciproc. </v>
      </c>
      <c r="AA4982" s="2205">
        <f t="shared" si="1105"/>
        <v>1</v>
      </c>
      <c r="AB4982" s="3036">
        <v>271</v>
      </c>
    </row>
    <row r="4983" spans="1:28" x14ac:dyDescent="0.25">
      <c r="A4983" s="1708">
        <f t="shared" ca="1" si="1114"/>
        <v>0</v>
      </c>
      <c r="B4983" s="1708">
        <f t="shared" si="1115"/>
        <v>10271248</v>
      </c>
      <c r="C4983" s="994">
        <v>271</v>
      </c>
      <c r="D4983" s="1796" t="s">
        <v>447</v>
      </c>
      <c r="E4983" s="994">
        <v>248</v>
      </c>
      <c r="F4983" s="995" t="s">
        <v>3974</v>
      </c>
      <c r="G4983" s="994"/>
      <c r="H4983" s="996" t="s">
        <v>345</v>
      </c>
      <c r="I4983" s="1091" t="str">
        <f t="shared" si="1106"/>
        <v>Cap.5 Pct.1 Rd.248 col.B</v>
      </c>
      <c r="J4983" s="996"/>
      <c r="K4983" s="999" t="str">
        <f t="shared" si="1107"/>
        <v>Cap.5 Pct.1 Rd.248 Suma Col.(1 la 6)</v>
      </c>
      <c r="L4983" s="1000">
        <f t="shared" si="1108"/>
        <v>0</v>
      </c>
      <c r="M4983" s="1000">
        <f t="shared" si="1109"/>
        <v>0</v>
      </c>
      <c r="N4983" s="1724">
        <f t="shared" si="1110"/>
        <v>0</v>
      </c>
      <c r="O4983" s="1000">
        <f t="shared" si="1111"/>
        <v>0</v>
      </c>
      <c r="P4983" s="1000">
        <f t="shared" si="1112"/>
        <v>0</v>
      </c>
      <c r="Q4983" s="1000"/>
      <c r="R4983" s="1000"/>
      <c r="S4983" s="1000"/>
      <c r="T4983" s="1000"/>
      <c r="U4983" s="1000"/>
      <c r="V4983" s="1000"/>
      <c r="W4983" s="1000"/>
      <c r="X4983" s="1000"/>
      <c r="Y4983" s="1001"/>
      <c r="Z4983" s="1001" t="str">
        <f t="shared" si="1113"/>
        <v xml:space="preserve">Cap.5 Pct.1:  Dacă există măcar o valoare pe rând (Suma Col.(1 la 6) &gt; 0), atunci trebuie să existe CUI (Col.B &gt; 0), pentru toate rândurile (Rd.(2 la 300)). Și reciproc. </v>
      </c>
      <c r="AA4983" s="2205">
        <f t="shared" si="1105"/>
        <v>1</v>
      </c>
      <c r="AB4983" s="3036">
        <v>271</v>
      </c>
    </row>
    <row r="4984" spans="1:28" x14ac:dyDescent="0.25">
      <c r="A4984" s="1708">
        <f t="shared" ca="1" si="1114"/>
        <v>0</v>
      </c>
      <c r="B4984" s="1708">
        <f t="shared" si="1115"/>
        <v>10271249</v>
      </c>
      <c r="C4984" s="994">
        <v>271</v>
      </c>
      <c r="D4984" s="1796" t="s">
        <v>447</v>
      </c>
      <c r="E4984" s="994">
        <v>249</v>
      </c>
      <c r="F4984" s="995" t="s">
        <v>3974</v>
      </c>
      <c r="G4984" s="994"/>
      <c r="H4984" s="996" t="s">
        <v>345</v>
      </c>
      <c r="I4984" s="1091" t="str">
        <f t="shared" si="1106"/>
        <v>Cap.5 Pct.1 Rd.249 col.B</v>
      </c>
      <c r="J4984" s="996"/>
      <c r="K4984" s="999" t="str">
        <f t="shared" si="1107"/>
        <v>Cap.5 Pct.1 Rd.249 Suma Col.(1 la 6)</v>
      </c>
      <c r="L4984" s="1000">
        <f t="shared" si="1108"/>
        <v>0</v>
      </c>
      <c r="M4984" s="1000">
        <f t="shared" si="1109"/>
        <v>0</v>
      </c>
      <c r="N4984" s="1724">
        <f t="shared" si="1110"/>
        <v>0</v>
      </c>
      <c r="O4984" s="1000">
        <f t="shared" si="1111"/>
        <v>0</v>
      </c>
      <c r="P4984" s="1000">
        <f t="shared" si="1112"/>
        <v>0</v>
      </c>
      <c r="Q4984" s="1000"/>
      <c r="R4984" s="1000"/>
      <c r="S4984" s="1000"/>
      <c r="T4984" s="1000"/>
      <c r="U4984" s="1000"/>
      <c r="V4984" s="1000"/>
      <c r="W4984" s="1000"/>
      <c r="X4984" s="1000"/>
      <c r="Y4984" s="1001"/>
      <c r="Z4984" s="1001" t="str">
        <f t="shared" si="1113"/>
        <v xml:space="preserve">Cap.5 Pct.1:  Dacă există măcar o valoare pe rând (Suma Col.(1 la 6) &gt; 0), atunci trebuie să existe CUI (Col.B &gt; 0), pentru toate rândurile (Rd.(2 la 300)). Și reciproc. </v>
      </c>
      <c r="AA4984" s="2205">
        <f t="shared" si="1105"/>
        <v>1</v>
      </c>
      <c r="AB4984" s="3036">
        <v>271</v>
      </c>
    </row>
    <row r="4985" spans="1:28" x14ac:dyDescent="0.25">
      <c r="A4985" s="1708">
        <f t="shared" ca="1" si="1114"/>
        <v>0</v>
      </c>
      <c r="B4985" s="1708">
        <f t="shared" si="1115"/>
        <v>10271250</v>
      </c>
      <c r="C4985" s="994">
        <v>271</v>
      </c>
      <c r="D4985" s="1796" t="s">
        <v>447</v>
      </c>
      <c r="E4985" s="994">
        <v>250</v>
      </c>
      <c r="F4985" s="995" t="s">
        <v>3974</v>
      </c>
      <c r="G4985" s="994"/>
      <c r="H4985" s="996" t="s">
        <v>345</v>
      </c>
      <c r="I4985" s="1091" t="str">
        <f t="shared" si="1106"/>
        <v>Cap.5 Pct.1 Rd.250 col.B</v>
      </c>
      <c r="J4985" s="996"/>
      <c r="K4985" s="999" t="str">
        <f t="shared" si="1107"/>
        <v>Cap.5 Pct.1 Rd.250 Suma Col.(1 la 6)</v>
      </c>
      <c r="L4985" s="1000">
        <f t="shared" si="1108"/>
        <v>0</v>
      </c>
      <c r="M4985" s="1000">
        <f t="shared" si="1109"/>
        <v>0</v>
      </c>
      <c r="N4985" s="1724">
        <f t="shared" si="1110"/>
        <v>0</v>
      </c>
      <c r="O4985" s="1000">
        <f t="shared" si="1111"/>
        <v>0</v>
      </c>
      <c r="P4985" s="1000">
        <f t="shared" si="1112"/>
        <v>0</v>
      </c>
      <c r="Q4985" s="1000"/>
      <c r="R4985" s="1000"/>
      <c r="S4985" s="1000"/>
      <c r="T4985" s="1000"/>
      <c r="U4985" s="1000"/>
      <c r="V4985" s="1000"/>
      <c r="W4985" s="1000"/>
      <c r="X4985" s="1000"/>
      <c r="Y4985" s="1001"/>
      <c r="Z4985" s="1001" t="str">
        <f t="shared" si="1113"/>
        <v xml:space="preserve">Cap.5 Pct.1:  Dacă există măcar o valoare pe rând (Suma Col.(1 la 6) &gt; 0), atunci trebuie să existe CUI (Col.B &gt; 0), pentru toate rândurile (Rd.(2 la 300)). Și reciproc. </v>
      </c>
      <c r="AA4985" s="2205">
        <f t="shared" si="1105"/>
        <v>1</v>
      </c>
      <c r="AB4985" s="3036">
        <v>271</v>
      </c>
    </row>
    <row r="4986" spans="1:28" x14ac:dyDescent="0.25">
      <c r="A4986" s="1708">
        <f t="shared" ca="1" si="1114"/>
        <v>0</v>
      </c>
      <c r="B4986" s="1708">
        <f t="shared" si="1115"/>
        <v>10271251</v>
      </c>
      <c r="C4986" s="994">
        <v>271</v>
      </c>
      <c r="D4986" s="1796" t="s">
        <v>447</v>
      </c>
      <c r="E4986" s="994">
        <v>251</v>
      </c>
      <c r="F4986" s="995" t="s">
        <v>3974</v>
      </c>
      <c r="G4986" s="994"/>
      <c r="H4986" s="996" t="s">
        <v>345</v>
      </c>
      <c r="I4986" s="1091" t="str">
        <f t="shared" si="1106"/>
        <v>Cap.5 Pct.1 Rd.251 col.B</v>
      </c>
      <c r="J4986" s="996"/>
      <c r="K4986" s="999" t="str">
        <f t="shared" si="1107"/>
        <v>Cap.5 Pct.1 Rd.251 Suma Col.(1 la 6)</v>
      </c>
      <c r="L4986" s="1000">
        <f t="shared" si="1108"/>
        <v>0</v>
      </c>
      <c r="M4986" s="1000">
        <f t="shared" si="1109"/>
        <v>0</v>
      </c>
      <c r="N4986" s="1724">
        <f t="shared" si="1110"/>
        <v>0</v>
      </c>
      <c r="O4986" s="1000">
        <f t="shared" si="1111"/>
        <v>0</v>
      </c>
      <c r="P4986" s="1000">
        <f t="shared" si="1112"/>
        <v>0</v>
      </c>
      <c r="Q4986" s="1000"/>
      <c r="R4986" s="1000"/>
      <c r="S4986" s="1000"/>
      <c r="T4986" s="1000"/>
      <c r="U4986" s="1000"/>
      <c r="V4986" s="1000"/>
      <c r="W4986" s="1000"/>
      <c r="X4986" s="1000"/>
      <c r="Y4986" s="1001"/>
      <c r="Z4986" s="1001" t="str">
        <f t="shared" si="1113"/>
        <v xml:space="preserve">Cap.5 Pct.1:  Dacă există măcar o valoare pe rând (Suma Col.(1 la 6) &gt; 0), atunci trebuie să existe CUI (Col.B &gt; 0), pentru toate rândurile (Rd.(2 la 300)). Și reciproc. </v>
      </c>
      <c r="AA4986" s="2205">
        <f t="shared" si="1105"/>
        <v>1</v>
      </c>
      <c r="AB4986" s="3036">
        <v>271</v>
      </c>
    </row>
    <row r="4987" spans="1:28" x14ac:dyDescent="0.25">
      <c r="A4987" s="1708">
        <f t="shared" ca="1" si="1114"/>
        <v>0</v>
      </c>
      <c r="B4987" s="1708">
        <f t="shared" si="1115"/>
        <v>10271252</v>
      </c>
      <c r="C4987" s="994">
        <v>271</v>
      </c>
      <c r="D4987" s="1796" t="s">
        <v>447</v>
      </c>
      <c r="E4987" s="994">
        <v>252</v>
      </c>
      <c r="F4987" s="995" t="s">
        <v>3974</v>
      </c>
      <c r="G4987" s="994"/>
      <c r="H4987" s="996" t="s">
        <v>345</v>
      </c>
      <c r="I4987" s="1091" t="str">
        <f t="shared" si="1106"/>
        <v>Cap.5 Pct.1 Rd.252 col.B</v>
      </c>
      <c r="J4987" s="996"/>
      <c r="K4987" s="999" t="str">
        <f t="shared" si="1107"/>
        <v>Cap.5 Pct.1 Rd.252 Suma Col.(1 la 6)</v>
      </c>
      <c r="L4987" s="1000">
        <f t="shared" si="1108"/>
        <v>0</v>
      </c>
      <c r="M4987" s="1000">
        <f t="shared" si="1109"/>
        <v>0</v>
      </c>
      <c r="N4987" s="1724">
        <f t="shared" si="1110"/>
        <v>0</v>
      </c>
      <c r="O4987" s="1000">
        <f t="shared" si="1111"/>
        <v>0</v>
      </c>
      <c r="P4987" s="1000">
        <f t="shared" si="1112"/>
        <v>0</v>
      </c>
      <c r="Q4987" s="1000"/>
      <c r="R4987" s="1000"/>
      <c r="S4987" s="1000"/>
      <c r="T4987" s="1000"/>
      <c r="U4987" s="1000"/>
      <c r="V4987" s="1000"/>
      <c r="W4987" s="1000"/>
      <c r="X4987" s="1000"/>
      <c r="Y4987" s="1001"/>
      <c r="Z4987" s="1001" t="str">
        <f t="shared" si="1113"/>
        <v xml:space="preserve">Cap.5 Pct.1:  Dacă există măcar o valoare pe rând (Suma Col.(1 la 6) &gt; 0), atunci trebuie să existe CUI (Col.B &gt; 0), pentru toate rândurile (Rd.(2 la 300)). Și reciproc. </v>
      </c>
      <c r="AA4987" s="2205">
        <f t="shared" ref="AA4987:AA5050" si="1116">COUNTIF(B:B,B4987)</f>
        <v>1</v>
      </c>
      <c r="AB4987" s="3036">
        <v>271</v>
      </c>
    </row>
    <row r="4988" spans="1:28" x14ac:dyDescent="0.25">
      <c r="A4988" s="1708">
        <f t="shared" ca="1" si="1114"/>
        <v>0</v>
      </c>
      <c r="B4988" s="1708">
        <f t="shared" si="1115"/>
        <v>10271253</v>
      </c>
      <c r="C4988" s="994">
        <v>271</v>
      </c>
      <c r="D4988" s="1796" t="s">
        <v>447</v>
      </c>
      <c r="E4988" s="994">
        <v>253</v>
      </c>
      <c r="F4988" s="995" t="s">
        <v>3974</v>
      </c>
      <c r="G4988" s="994"/>
      <c r="H4988" s="996" t="s">
        <v>345</v>
      </c>
      <c r="I4988" s="1091" t="str">
        <f t="shared" si="1106"/>
        <v>Cap.5 Pct.1 Rd.253 col.B</v>
      </c>
      <c r="J4988" s="996"/>
      <c r="K4988" s="999" t="str">
        <f t="shared" si="1107"/>
        <v>Cap.5 Pct.1 Rd.253 Suma Col.(1 la 6)</v>
      </c>
      <c r="L4988" s="1000">
        <f t="shared" si="1108"/>
        <v>0</v>
      </c>
      <c r="M4988" s="1000">
        <f t="shared" si="1109"/>
        <v>0</v>
      </c>
      <c r="N4988" s="1724">
        <f t="shared" si="1110"/>
        <v>0</v>
      </c>
      <c r="O4988" s="1000">
        <f t="shared" si="1111"/>
        <v>0</v>
      </c>
      <c r="P4988" s="1000">
        <f t="shared" si="1112"/>
        <v>0</v>
      </c>
      <c r="Q4988" s="1000"/>
      <c r="R4988" s="1000"/>
      <c r="S4988" s="1000"/>
      <c r="T4988" s="1000"/>
      <c r="U4988" s="1000"/>
      <c r="V4988" s="1000"/>
      <c r="W4988" s="1000"/>
      <c r="X4988" s="1000"/>
      <c r="Y4988" s="1001"/>
      <c r="Z4988" s="1001" t="str">
        <f t="shared" si="1113"/>
        <v xml:space="preserve">Cap.5 Pct.1:  Dacă există măcar o valoare pe rând (Suma Col.(1 la 6) &gt; 0), atunci trebuie să existe CUI (Col.B &gt; 0), pentru toate rândurile (Rd.(2 la 300)). Și reciproc. </v>
      </c>
      <c r="AA4988" s="2205">
        <f t="shared" si="1116"/>
        <v>1</v>
      </c>
      <c r="AB4988" s="3036">
        <v>271</v>
      </c>
    </row>
    <row r="4989" spans="1:28" x14ac:dyDescent="0.25">
      <c r="A4989" s="1708">
        <f t="shared" ca="1" si="1114"/>
        <v>0</v>
      </c>
      <c r="B4989" s="1708">
        <f t="shared" si="1115"/>
        <v>10271254</v>
      </c>
      <c r="C4989" s="994">
        <v>271</v>
      </c>
      <c r="D4989" s="1796" t="s">
        <v>447</v>
      </c>
      <c r="E4989" s="994">
        <v>254</v>
      </c>
      <c r="F4989" s="995" t="s">
        <v>3974</v>
      </c>
      <c r="G4989" s="994"/>
      <c r="H4989" s="996" t="s">
        <v>345</v>
      </c>
      <c r="I4989" s="1091" t="str">
        <f t="shared" si="1106"/>
        <v>Cap.5 Pct.1 Rd.254 col.B</v>
      </c>
      <c r="J4989" s="996"/>
      <c r="K4989" s="999" t="str">
        <f t="shared" si="1107"/>
        <v>Cap.5 Pct.1 Rd.254 Suma Col.(1 la 6)</v>
      </c>
      <c r="L4989" s="1000">
        <f t="shared" si="1108"/>
        <v>0</v>
      </c>
      <c r="M4989" s="1000">
        <f t="shared" si="1109"/>
        <v>0</v>
      </c>
      <c r="N4989" s="1724">
        <f t="shared" si="1110"/>
        <v>0</v>
      </c>
      <c r="O4989" s="1000">
        <f t="shared" si="1111"/>
        <v>0</v>
      </c>
      <c r="P4989" s="1000">
        <f t="shared" si="1112"/>
        <v>0</v>
      </c>
      <c r="Q4989" s="1000"/>
      <c r="R4989" s="1000"/>
      <c r="S4989" s="1000"/>
      <c r="T4989" s="1000"/>
      <c r="U4989" s="1000"/>
      <c r="V4989" s="1000"/>
      <c r="W4989" s="1000"/>
      <c r="X4989" s="1000"/>
      <c r="Y4989" s="1001"/>
      <c r="Z4989" s="1001" t="str">
        <f t="shared" si="1113"/>
        <v xml:space="preserve">Cap.5 Pct.1:  Dacă există măcar o valoare pe rând (Suma Col.(1 la 6) &gt; 0), atunci trebuie să existe CUI (Col.B &gt; 0), pentru toate rândurile (Rd.(2 la 300)). Și reciproc. </v>
      </c>
      <c r="AA4989" s="2205">
        <f t="shared" si="1116"/>
        <v>1</v>
      </c>
      <c r="AB4989" s="3036">
        <v>271</v>
      </c>
    </row>
    <row r="4990" spans="1:28" x14ac:dyDescent="0.25">
      <c r="A4990" s="1708">
        <f t="shared" ca="1" si="1114"/>
        <v>0</v>
      </c>
      <c r="B4990" s="1708">
        <f t="shared" si="1115"/>
        <v>10271255</v>
      </c>
      <c r="C4990" s="994">
        <v>271</v>
      </c>
      <c r="D4990" s="1796" t="s">
        <v>447</v>
      </c>
      <c r="E4990" s="994">
        <v>255</v>
      </c>
      <c r="F4990" s="995" t="s">
        <v>3974</v>
      </c>
      <c r="G4990" s="994"/>
      <c r="H4990" s="996" t="s">
        <v>345</v>
      </c>
      <c r="I4990" s="1091" t="str">
        <f t="shared" si="1106"/>
        <v>Cap.5 Pct.1 Rd.255 col.B</v>
      </c>
      <c r="J4990" s="996"/>
      <c r="K4990" s="999" t="str">
        <f t="shared" si="1107"/>
        <v>Cap.5 Pct.1 Rd.255 Suma Col.(1 la 6)</v>
      </c>
      <c r="L4990" s="1000">
        <f t="shared" si="1108"/>
        <v>0</v>
      </c>
      <c r="M4990" s="1000">
        <f t="shared" si="1109"/>
        <v>0</v>
      </c>
      <c r="N4990" s="1724">
        <f t="shared" si="1110"/>
        <v>0</v>
      </c>
      <c r="O4990" s="1000">
        <f t="shared" si="1111"/>
        <v>0</v>
      </c>
      <c r="P4990" s="1000">
        <f t="shared" si="1112"/>
        <v>0</v>
      </c>
      <c r="Q4990" s="1000"/>
      <c r="R4990" s="1000"/>
      <c r="S4990" s="1000"/>
      <c r="T4990" s="1000"/>
      <c r="U4990" s="1000"/>
      <c r="V4990" s="1000"/>
      <c r="W4990" s="1000"/>
      <c r="X4990" s="1000"/>
      <c r="Y4990" s="1001"/>
      <c r="Z4990" s="1001" t="str">
        <f t="shared" si="1113"/>
        <v xml:space="preserve">Cap.5 Pct.1:  Dacă există măcar o valoare pe rând (Suma Col.(1 la 6) &gt; 0), atunci trebuie să existe CUI (Col.B &gt; 0), pentru toate rândurile (Rd.(2 la 300)). Și reciproc. </v>
      </c>
      <c r="AA4990" s="2205">
        <f t="shared" si="1116"/>
        <v>1</v>
      </c>
      <c r="AB4990" s="3036">
        <v>271</v>
      </c>
    </row>
    <row r="4991" spans="1:28" x14ac:dyDescent="0.25">
      <c r="A4991" s="1708">
        <f t="shared" ca="1" si="1114"/>
        <v>0</v>
      </c>
      <c r="B4991" s="1708">
        <f t="shared" si="1115"/>
        <v>10271256</v>
      </c>
      <c r="C4991" s="994">
        <v>271</v>
      </c>
      <c r="D4991" s="1796" t="s">
        <v>447</v>
      </c>
      <c r="E4991" s="994">
        <v>256</v>
      </c>
      <c r="F4991" s="995" t="s">
        <v>3974</v>
      </c>
      <c r="G4991" s="994"/>
      <c r="H4991" s="996" t="s">
        <v>345</v>
      </c>
      <c r="I4991" s="1091" t="str">
        <f t="shared" si="1106"/>
        <v>Cap.5 Pct.1 Rd.256 col.B</v>
      </c>
      <c r="J4991" s="996"/>
      <c r="K4991" s="999" t="str">
        <f t="shared" si="1107"/>
        <v>Cap.5 Pct.1 Rd.256 Suma Col.(1 la 6)</v>
      </c>
      <c r="L4991" s="1000">
        <f t="shared" si="1108"/>
        <v>0</v>
      </c>
      <c r="M4991" s="1000">
        <f t="shared" si="1109"/>
        <v>0</v>
      </c>
      <c r="N4991" s="1724">
        <f t="shared" si="1110"/>
        <v>0</v>
      </c>
      <c r="O4991" s="1000">
        <f t="shared" si="1111"/>
        <v>0</v>
      </c>
      <c r="P4991" s="1000">
        <f t="shared" si="1112"/>
        <v>0</v>
      </c>
      <c r="Q4991" s="1000"/>
      <c r="R4991" s="1000"/>
      <c r="S4991" s="1000"/>
      <c r="T4991" s="1000"/>
      <c r="U4991" s="1000"/>
      <c r="V4991" s="1000"/>
      <c r="W4991" s="1000"/>
      <c r="X4991" s="1000"/>
      <c r="Y4991" s="1001"/>
      <c r="Z4991" s="1001" t="str">
        <f t="shared" si="1113"/>
        <v xml:space="preserve">Cap.5 Pct.1:  Dacă există măcar o valoare pe rând (Suma Col.(1 la 6) &gt; 0), atunci trebuie să existe CUI (Col.B &gt; 0), pentru toate rândurile (Rd.(2 la 300)). Și reciproc. </v>
      </c>
      <c r="AA4991" s="2205">
        <f t="shared" si="1116"/>
        <v>1</v>
      </c>
      <c r="AB4991" s="3036">
        <v>271</v>
      </c>
    </row>
    <row r="4992" spans="1:28" x14ac:dyDescent="0.25">
      <c r="A4992" s="1708">
        <f t="shared" ca="1" si="1114"/>
        <v>0</v>
      </c>
      <c r="B4992" s="1708">
        <f t="shared" si="1115"/>
        <v>10271257</v>
      </c>
      <c r="C4992" s="994">
        <v>271</v>
      </c>
      <c r="D4992" s="1796" t="s">
        <v>447</v>
      </c>
      <c r="E4992" s="994">
        <v>257</v>
      </c>
      <c r="F4992" s="995" t="s">
        <v>3974</v>
      </c>
      <c r="G4992" s="994"/>
      <c r="H4992" s="996" t="s">
        <v>345</v>
      </c>
      <c r="I4992" s="1091" t="str">
        <f t="shared" si="1106"/>
        <v>Cap.5 Pct.1 Rd.257 col.B</v>
      </c>
      <c r="J4992" s="996"/>
      <c r="K4992" s="999" t="str">
        <f t="shared" si="1107"/>
        <v>Cap.5 Pct.1 Rd.257 Suma Col.(1 la 6)</v>
      </c>
      <c r="L4992" s="1000">
        <f t="shared" si="1108"/>
        <v>0</v>
      </c>
      <c r="M4992" s="1000">
        <f t="shared" si="1109"/>
        <v>0</v>
      </c>
      <c r="N4992" s="1724">
        <f t="shared" si="1110"/>
        <v>0</v>
      </c>
      <c r="O4992" s="1000">
        <f t="shared" si="1111"/>
        <v>0</v>
      </c>
      <c r="P4992" s="1000">
        <f t="shared" si="1112"/>
        <v>0</v>
      </c>
      <c r="Q4992" s="1000"/>
      <c r="R4992" s="1000"/>
      <c r="S4992" s="1000"/>
      <c r="T4992" s="1000"/>
      <c r="U4992" s="1000"/>
      <c r="V4992" s="1000"/>
      <c r="W4992" s="1000"/>
      <c r="X4992" s="1000"/>
      <c r="Y4992" s="1001"/>
      <c r="Z4992" s="1001" t="str">
        <f t="shared" si="1113"/>
        <v xml:space="preserve">Cap.5 Pct.1:  Dacă există măcar o valoare pe rând (Suma Col.(1 la 6) &gt; 0), atunci trebuie să existe CUI (Col.B &gt; 0), pentru toate rândurile (Rd.(2 la 300)). Și reciproc. </v>
      </c>
      <c r="AA4992" s="2205">
        <f t="shared" si="1116"/>
        <v>1</v>
      </c>
      <c r="AB4992" s="3036">
        <v>271</v>
      </c>
    </row>
    <row r="4993" spans="1:28" x14ac:dyDescent="0.25">
      <c r="A4993" s="1708">
        <f t="shared" ca="1" si="1114"/>
        <v>0</v>
      </c>
      <c r="B4993" s="1708">
        <f t="shared" si="1115"/>
        <v>10271258</v>
      </c>
      <c r="C4993" s="994">
        <v>271</v>
      </c>
      <c r="D4993" s="1796" t="s">
        <v>447</v>
      </c>
      <c r="E4993" s="994">
        <v>258</v>
      </c>
      <c r="F4993" s="995" t="s">
        <v>3974</v>
      </c>
      <c r="G4993" s="994"/>
      <c r="H4993" s="996" t="s">
        <v>345</v>
      </c>
      <c r="I4993" s="1091" t="str">
        <f t="shared" si="1106"/>
        <v>Cap.5 Pct.1 Rd.258 col.B</v>
      </c>
      <c r="J4993" s="996"/>
      <c r="K4993" s="999" t="str">
        <f t="shared" si="1107"/>
        <v>Cap.5 Pct.1 Rd.258 Suma Col.(1 la 6)</v>
      </c>
      <c r="L4993" s="1000">
        <f t="shared" si="1108"/>
        <v>0</v>
      </c>
      <c r="M4993" s="1000">
        <f t="shared" si="1109"/>
        <v>0</v>
      </c>
      <c r="N4993" s="1724">
        <f t="shared" si="1110"/>
        <v>0</v>
      </c>
      <c r="O4993" s="1000">
        <f t="shared" si="1111"/>
        <v>0</v>
      </c>
      <c r="P4993" s="1000">
        <f t="shared" si="1112"/>
        <v>0</v>
      </c>
      <c r="Q4993" s="1000"/>
      <c r="R4993" s="1000"/>
      <c r="S4993" s="1000"/>
      <c r="T4993" s="1000"/>
      <c r="U4993" s="1000"/>
      <c r="V4993" s="1000"/>
      <c r="W4993" s="1000"/>
      <c r="X4993" s="1000"/>
      <c r="Y4993" s="1001"/>
      <c r="Z4993" s="1001" t="str">
        <f t="shared" si="1113"/>
        <v xml:space="preserve">Cap.5 Pct.1:  Dacă există măcar o valoare pe rând (Suma Col.(1 la 6) &gt; 0), atunci trebuie să existe CUI (Col.B &gt; 0), pentru toate rândurile (Rd.(2 la 300)). Și reciproc. </v>
      </c>
      <c r="AA4993" s="2205">
        <f t="shared" si="1116"/>
        <v>1</v>
      </c>
      <c r="AB4993" s="3036">
        <v>271</v>
      </c>
    </row>
    <row r="4994" spans="1:28" x14ac:dyDescent="0.25">
      <c r="A4994" s="1708">
        <f t="shared" ca="1" si="1114"/>
        <v>0</v>
      </c>
      <c r="B4994" s="1708">
        <f t="shared" si="1115"/>
        <v>10271259</v>
      </c>
      <c r="C4994" s="994">
        <v>271</v>
      </c>
      <c r="D4994" s="1796" t="s">
        <v>447</v>
      </c>
      <c r="E4994" s="994">
        <v>259</v>
      </c>
      <c r="F4994" s="995" t="s">
        <v>3974</v>
      </c>
      <c r="G4994" s="994"/>
      <c r="H4994" s="996" t="s">
        <v>345</v>
      </c>
      <c r="I4994" s="1091" t="str">
        <f t="shared" ref="I4994:I5035" si="1117">"Cap.5 Pct.1 Rd."&amp;E4994&amp;" col.B"</f>
        <v>Cap.5 Pct.1 Rd.259 col.B</v>
      </c>
      <c r="J4994" s="996"/>
      <c r="K4994" s="999" t="str">
        <f t="shared" ref="K4994:K5035" si="1118">"Cap.5 Pct.1 Rd."&amp;E4994&amp;" Suma Col.(1 la 6)"</f>
        <v>Cap.5 Pct.1 Rd.259 Suma Col.(1 la 6)</v>
      </c>
      <c r="L4994" s="1000">
        <f t="shared" ref="L4994:L5035" si="1119">O4994</f>
        <v>0</v>
      </c>
      <c r="M4994" s="1000">
        <f t="shared" ref="M4994:M5035" si="1120">P4994</f>
        <v>0</v>
      </c>
      <c r="N4994" s="1724">
        <f t="shared" ref="N4994:N5035" si="1121">IF(OR(AND(L4994=0,M4994=0),AND(L4994&gt;0,M4994&gt;0)),0,1)</f>
        <v>0</v>
      </c>
      <c r="O4994" s="1000">
        <f t="shared" ref="O4994:O5035" si="1122">AZ960</f>
        <v>0</v>
      </c>
      <c r="P4994" s="1000">
        <f t="shared" ref="P4994:P5035" si="1123">SUM(BI960:BN960)</f>
        <v>0</v>
      </c>
      <c r="Q4994" s="1000"/>
      <c r="R4994" s="1000"/>
      <c r="S4994" s="1000"/>
      <c r="T4994" s="1000"/>
      <c r="U4994" s="1000"/>
      <c r="V4994" s="1000"/>
      <c r="W4994" s="1000"/>
      <c r="X4994" s="1000"/>
      <c r="Y4994" s="1001"/>
      <c r="Z4994" s="1001" t="str">
        <f t="shared" si="1113"/>
        <v xml:space="preserve">Cap.5 Pct.1:  Dacă există măcar o valoare pe rând (Suma Col.(1 la 6) &gt; 0), atunci trebuie să existe CUI (Col.B &gt; 0), pentru toate rândurile (Rd.(2 la 300)). Și reciproc. </v>
      </c>
      <c r="AA4994" s="2205">
        <f t="shared" si="1116"/>
        <v>1</v>
      </c>
      <c r="AB4994" s="3036">
        <v>271</v>
      </c>
    </row>
    <row r="4995" spans="1:28" x14ac:dyDescent="0.25">
      <c r="A4995" s="1708">
        <f t="shared" ca="1" si="1114"/>
        <v>0</v>
      </c>
      <c r="B4995" s="1708">
        <f t="shared" si="1115"/>
        <v>10271260</v>
      </c>
      <c r="C4995" s="994">
        <v>271</v>
      </c>
      <c r="D4995" s="1796" t="s">
        <v>447</v>
      </c>
      <c r="E4995" s="994">
        <v>260</v>
      </c>
      <c r="F4995" s="995" t="s">
        <v>3974</v>
      </c>
      <c r="G4995" s="994"/>
      <c r="H4995" s="996" t="s">
        <v>345</v>
      </c>
      <c r="I4995" s="1091" t="str">
        <f t="shared" si="1117"/>
        <v>Cap.5 Pct.1 Rd.260 col.B</v>
      </c>
      <c r="J4995" s="996"/>
      <c r="K4995" s="999" t="str">
        <f t="shared" si="1118"/>
        <v>Cap.5 Pct.1 Rd.260 Suma Col.(1 la 6)</v>
      </c>
      <c r="L4995" s="1000">
        <f t="shared" si="1119"/>
        <v>0</v>
      </c>
      <c r="M4995" s="1000">
        <f t="shared" si="1120"/>
        <v>0</v>
      </c>
      <c r="N4995" s="1724">
        <f t="shared" si="1121"/>
        <v>0</v>
      </c>
      <c r="O4995" s="1000">
        <f t="shared" si="1122"/>
        <v>0</v>
      </c>
      <c r="P4995" s="1000">
        <f t="shared" si="1123"/>
        <v>0</v>
      </c>
      <c r="Q4995" s="1000"/>
      <c r="R4995" s="1000"/>
      <c r="S4995" s="1000"/>
      <c r="T4995" s="1000"/>
      <c r="U4995" s="1000"/>
      <c r="V4995" s="1000"/>
      <c r="W4995" s="1000"/>
      <c r="X4995" s="1000"/>
      <c r="Y4995" s="1001"/>
      <c r="Z4995" s="1001" t="str">
        <f t="shared" ref="Z4995:Z5034" si="1124">Z4994</f>
        <v xml:space="preserve">Cap.5 Pct.1:  Dacă există măcar o valoare pe rând (Suma Col.(1 la 6) &gt; 0), atunci trebuie să existe CUI (Col.B &gt; 0), pentru toate rândurile (Rd.(2 la 300)). Și reciproc. </v>
      </c>
      <c r="AA4995" s="2205">
        <f t="shared" si="1116"/>
        <v>1</v>
      </c>
      <c r="AB4995" s="3036">
        <v>271</v>
      </c>
    </row>
    <row r="4996" spans="1:28" x14ac:dyDescent="0.25">
      <c r="A4996" s="1708">
        <f t="shared" ca="1" si="1114"/>
        <v>0</v>
      </c>
      <c r="B4996" s="1708">
        <f t="shared" si="1115"/>
        <v>10271261</v>
      </c>
      <c r="C4996" s="994">
        <v>271</v>
      </c>
      <c r="D4996" s="1796" t="s">
        <v>447</v>
      </c>
      <c r="E4996" s="994">
        <v>261</v>
      </c>
      <c r="F4996" s="995" t="s">
        <v>3974</v>
      </c>
      <c r="G4996" s="994"/>
      <c r="H4996" s="996" t="s">
        <v>345</v>
      </c>
      <c r="I4996" s="1091" t="str">
        <f t="shared" si="1117"/>
        <v>Cap.5 Pct.1 Rd.261 col.B</v>
      </c>
      <c r="J4996" s="996"/>
      <c r="K4996" s="999" t="str">
        <f t="shared" si="1118"/>
        <v>Cap.5 Pct.1 Rd.261 Suma Col.(1 la 6)</v>
      </c>
      <c r="L4996" s="1000">
        <f t="shared" si="1119"/>
        <v>0</v>
      </c>
      <c r="M4996" s="1000">
        <f t="shared" si="1120"/>
        <v>0</v>
      </c>
      <c r="N4996" s="1724">
        <f t="shared" si="1121"/>
        <v>0</v>
      </c>
      <c r="O4996" s="1000">
        <f t="shared" si="1122"/>
        <v>0</v>
      </c>
      <c r="P4996" s="1000">
        <f t="shared" si="1123"/>
        <v>0</v>
      </c>
      <c r="Q4996" s="1000"/>
      <c r="R4996" s="1000"/>
      <c r="S4996" s="1000"/>
      <c r="T4996" s="1000"/>
      <c r="U4996" s="1000"/>
      <c r="V4996" s="1000"/>
      <c r="W4996" s="1000"/>
      <c r="X4996" s="1000"/>
      <c r="Y4996" s="1001"/>
      <c r="Z4996" s="1001" t="str">
        <f t="shared" si="1124"/>
        <v xml:space="preserve">Cap.5 Pct.1:  Dacă există măcar o valoare pe rând (Suma Col.(1 la 6) &gt; 0), atunci trebuie să existe CUI (Col.B &gt; 0), pentru toate rândurile (Rd.(2 la 300)). Și reciproc. </v>
      </c>
      <c r="AA4996" s="2205">
        <f t="shared" si="1116"/>
        <v>1</v>
      </c>
      <c r="AB4996" s="3036">
        <v>271</v>
      </c>
    </row>
    <row r="4997" spans="1:28" x14ac:dyDescent="0.25">
      <c r="A4997" s="1708">
        <f t="shared" ca="1" si="1114"/>
        <v>0</v>
      </c>
      <c r="B4997" s="1708">
        <f t="shared" si="1115"/>
        <v>10271262</v>
      </c>
      <c r="C4997" s="994">
        <v>271</v>
      </c>
      <c r="D4997" s="1796" t="s">
        <v>447</v>
      </c>
      <c r="E4997" s="994">
        <v>262</v>
      </c>
      <c r="F4997" s="995" t="s">
        <v>3974</v>
      </c>
      <c r="G4997" s="994"/>
      <c r="H4997" s="996" t="s">
        <v>345</v>
      </c>
      <c r="I4997" s="1091" t="str">
        <f t="shared" si="1117"/>
        <v>Cap.5 Pct.1 Rd.262 col.B</v>
      </c>
      <c r="J4997" s="996"/>
      <c r="K4997" s="999" t="str">
        <f t="shared" si="1118"/>
        <v>Cap.5 Pct.1 Rd.262 Suma Col.(1 la 6)</v>
      </c>
      <c r="L4997" s="1000">
        <f t="shared" si="1119"/>
        <v>0</v>
      </c>
      <c r="M4997" s="1000">
        <f t="shared" si="1120"/>
        <v>0</v>
      </c>
      <c r="N4997" s="1724">
        <f t="shared" si="1121"/>
        <v>0</v>
      </c>
      <c r="O4997" s="1000">
        <f t="shared" si="1122"/>
        <v>0</v>
      </c>
      <c r="P4997" s="1000">
        <f t="shared" si="1123"/>
        <v>0</v>
      </c>
      <c r="Q4997" s="1000"/>
      <c r="R4997" s="1000"/>
      <c r="S4997" s="1000"/>
      <c r="T4997" s="1000"/>
      <c r="U4997" s="1000"/>
      <c r="V4997" s="1000"/>
      <c r="W4997" s="1000"/>
      <c r="X4997" s="1000"/>
      <c r="Y4997" s="1001"/>
      <c r="Z4997" s="1001" t="str">
        <f t="shared" si="1124"/>
        <v xml:space="preserve">Cap.5 Pct.1:  Dacă există măcar o valoare pe rând (Suma Col.(1 la 6) &gt; 0), atunci trebuie să existe CUI (Col.B &gt; 0), pentru toate rândurile (Rd.(2 la 300)). Și reciproc. </v>
      </c>
      <c r="AA4997" s="2205">
        <f t="shared" si="1116"/>
        <v>1</v>
      </c>
      <c r="AB4997" s="3036">
        <v>271</v>
      </c>
    </row>
    <row r="4998" spans="1:28" x14ac:dyDescent="0.25">
      <c r="A4998" s="1708">
        <f t="shared" ca="1" si="1114"/>
        <v>0</v>
      </c>
      <c r="B4998" s="1708">
        <f t="shared" si="1115"/>
        <v>10271263</v>
      </c>
      <c r="C4998" s="994">
        <v>271</v>
      </c>
      <c r="D4998" s="1796" t="s">
        <v>447</v>
      </c>
      <c r="E4998" s="994">
        <v>263</v>
      </c>
      <c r="F4998" s="995" t="s">
        <v>3974</v>
      </c>
      <c r="G4998" s="994"/>
      <c r="H4998" s="996" t="s">
        <v>345</v>
      </c>
      <c r="I4998" s="1091" t="str">
        <f t="shared" si="1117"/>
        <v>Cap.5 Pct.1 Rd.263 col.B</v>
      </c>
      <c r="J4998" s="996"/>
      <c r="K4998" s="999" t="str">
        <f t="shared" si="1118"/>
        <v>Cap.5 Pct.1 Rd.263 Suma Col.(1 la 6)</v>
      </c>
      <c r="L4998" s="1000">
        <f t="shared" si="1119"/>
        <v>0</v>
      </c>
      <c r="M4998" s="1000">
        <f t="shared" si="1120"/>
        <v>0</v>
      </c>
      <c r="N4998" s="1724">
        <f t="shared" si="1121"/>
        <v>0</v>
      </c>
      <c r="O4998" s="1000">
        <f t="shared" si="1122"/>
        <v>0</v>
      </c>
      <c r="P4998" s="1000">
        <f t="shared" si="1123"/>
        <v>0</v>
      </c>
      <c r="Q4998" s="1000"/>
      <c r="R4998" s="1000"/>
      <c r="S4998" s="1000"/>
      <c r="T4998" s="1000"/>
      <c r="U4998" s="1000"/>
      <c r="V4998" s="1000"/>
      <c r="W4998" s="1000"/>
      <c r="X4998" s="1000"/>
      <c r="Y4998" s="1001"/>
      <c r="Z4998" s="1001" t="str">
        <f t="shared" si="1124"/>
        <v xml:space="preserve">Cap.5 Pct.1:  Dacă există măcar o valoare pe rând (Suma Col.(1 la 6) &gt; 0), atunci trebuie să existe CUI (Col.B &gt; 0), pentru toate rândurile (Rd.(2 la 300)). Și reciproc. </v>
      </c>
      <c r="AA4998" s="2205">
        <f t="shared" si="1116"/>
        <v>1</v>
      </c>
      <c r="AB4998" s="3036">
        <v>271</v>
      </c>
    </row>
    <row r="4999" spans="1:28" x14ac:dyDescent="0.25">
      <c r="A4999" s="1708">
        <f t="shared" ca="1" si="1114"/>
        <v>0</v>
      </c>
      <c r="B4999" s="1708">
        <f t="shared" si="1115"/>
        <v>10271264</v>
      </c>
      <c r="C4999" s="994">
        <v>271</v>
      </c>
      <c r="D4999" s="1796" t="s">
        <v>447</v>
      </c>
      <c r="E4999" s="994">
        <v>264</v>
      </c>
      <c r="F4999" s="995" t="s">
        <v>3974</v>
      </c>
      <c r="G4999" s="994"/>
      <c r="H4999" s="996" t="s">
        <v>345</v>
      </c>
      <c r="I4999" s="1091" t="str">
        <f t="shared" si="1117"/>
        <v>Cap.5 Pct.1 Rd.264 col.B</v>
      </c>
      <c r="J4999" s="996"/>
      <c r="K4999" s="999" t="str">
        <f t="shared" si="1118"/>
        <v>Cap.5 Pct.1 Rd.264 Suma Col.(1 la 6)</v>
      </c>
      <c r="L4999" s="1000">
        <f t="shared" si="1119"/>
        <v>0</v>
      </c>
      <c r="M4999" s="1000">
        <f t="shared" si="1120"/>
        <v>0</v>
      </c>
      <c r="N4999" s="1724">
        <f t="shared" si="1121"/>
        <v>0</v>
      </c>
      <c r="O4999" s="1000">
        <f t="shared" si="1122"/>
        <v>0</v>
      </c>
      <c r="P4999" s="1000">
        <f t="shared" si="1123"/>
        <v>0</v>
      </c>
      <c r="Q4999" s="1000"/>
      <c r="R4999" s="1000"/>
      <c r="S4999" s="1000"/>
      <c r="T4999" s="1000"/>
      <c r="U4999" s="1000"/>
      <c r="V4999" s="1000"/>
      <c r="W4999" s="1000"/>
      <c r="X4999" s="1000"/>
      <c r="Y4999" s="1001"/>
      <c r="Z4999" s="1001" t="str">
        <f t="shared" si="1124"/>
        <v xml:space="preserve">Cap.5 Pct.1:  Dacă există măcar o valoare pe rând (Suma Col.(1 la 6) &gt; 0), atunci trebuie să existe CUI (Col.B &gt; 0), pentru toate rândurile (Rd.(2 la 300)). Și reciproc. </v>
      </c>
      <c r="AA4999" s="2205">
        <f t="shared" si="1116"/>
        <v>1</v>
      </c>
      <c r="AB4999" s="3036">
        <v>271</v>
      </c>
    </row>
    <row r="5000" spans="1:28" x14ac:dyDescent="0.25">
      <c r="A5000" s="1708">
        <f t="shared" ca="1" si="1114"/>
        <v>0</v>
      </c>
      <c r="B5000" s="1708">
        <f t="shared" si="1115"/>
        <v>10271265</v>
      </c>
      <c r="C5000" s="994">
        <v>271</v>
      </c>
      <c r="D5000" s="1796" t="s">
        <v>447</v>
      </c>
      <c r="E5000" s="994">
        <v>265</v>
      </c>
      <c r="F5000" s="995" t="s">
        <v>3974</v>
      </c>
      <c r="G5000" s="994"/>
      <c r="H5000" s="996" t="s">
        <v>345</v>
      </c>
      <c r="I5000" s="1091" t="str">
        <f t="shared" si="1117"/>
        <v>Cap.5 Pct.1 Rd.265 col.B</v>
      </c>
      <c r="J5000" s="996"/>
      <c r="K5000" s="999" t="str">
        <f t="shared" si="1118"/>
        <v>Cap.5 Pct.1 Rd.265 Suma Col.(1 la 6)</v>
      </c>
      <c r="L5000" s="1000">
        <f t="shared" si="1119"/>
        <v>0</v>
      </c>
      <c r="M5000" s="1000">
        <f t="shared" si="1120"/>
        <v>0</v>
      </c>
      <c r="N5000" s="1724">
        <f t="shared" si="1121"/>
        <v>0</v>
      </c>
      <c r="O5000" s="1000">
        <f t="shared" si="1122"/>
        <v>0</v>
      </c>
      <c r="P5000" s="1000">
        <f t="shared" si="1123"/>
        <v>0</v>
      </c>
      <c r="Q5000" s="1000"/>
      <c r="R5000" s="1000"/>
      <c r="S5000" s="1000"/>
      <c r="T5000" s="1000"/>
      <c r="U5000" s="1000"/>
      <c r="V5000" s="1000"/>
      <c r="W5000" s="1000"/>
      <c r="X5000" s="1000"/>
      <c r="Y5000" s="1001"/>
      <c r="Z5000" s="1001" t="str">
        <f t="shared" si="1124"/>
        <v xml:space="preserve">Cap.5 Pct.1:  Dacă există măcar o valoare pe rând (Suma Col.(1 la 6) &gt; 0), atunci trebuie să existe CUI (Col.B &gt; 0), pentru toate rândurile (Rd.(2 la 300)). Și reciproc. </v>
      </c>
      <c r="AA5000" s="2205">
        <f t="shared" si="1116"/>
        <v>1</v>
      </c>
      <c r="AB5000" s="3036">
        <v>271</v>
      </c>
    </row>
    <row r="5001" spans="1:28" x14ac:dyDescent="0.25">
      <c r="A5001" s="1708">
        <f t="shared" ca="1" si="1114"/>
        <v>0</v>
      </c>
      <c r="B5001" s="1708">
        <f t="shared" si="1115"/>
        <v>10271266</v>
      </c>
      <c r="C5001" s="994">
        <v>271</v>
      </c>
      <c r="D5001" s="1796" t="s">
        <v>447</v>
      </c>
      <c r="E5001" s="994">
        <v>266</v>
      </c>
      <c r="F5001" s="995" t="s">
        <v>3974</v>
      </c>
      <c r="G5001" s="994"/>
      <c r="H5001" s="996" t="s">
        <v>345</v>
      </c>
      <c r="I5001" s="1091" t="str">
        <f t="shared" si="1117"/>
        <v>Cap.5 Pct.1 Rd.266 col.B</v>
      </c>
      <c r="J5001" s="996"/>
      <c r="K5001" s="999" t="str">
        <f t="shared" si="1118"/>
        <v>Cap.5 Pct.1 Rd.266 Suma Col.(1 la 6)</v>
      </c>
      <c r="L5001" s="1000">
        <f t="shared" si="1119"/>
        <v>0</v>
      </c>
      <c r="M5001" s="1000">
        <f t="shared" si="1120"/>
        <v>0</v>
      </c>
      <c r="N5001" s="1724">
        <f t="shared" si="1121"/>
        <v>0</v>
      </c>
      <c r="O5001" s="1000">
        <f t="shared" si="1122"/>
        <v>0</v>
      </c>
      <c r="P5001" s="1000">
        <f t="shared" si="1123"/>
        <v>0</v>
      </c>
      <c r="Q5001" s="1000"/>
      <c r="R5001" s="1000"/>
      <c r="S5001" s="1000"/>
      <c r="T5001" s="1000"/>
      <c r="U5001" s="1000"/>
      <c r="V5001" s="1000"/>
      <c r="W5001" s="1000"/>
      <c r="X5001" s="1000"/>
      <c r="Y5001" s="1001"/>
      <c r="Z5001" s="1001" t="str">
        <f t="shared" si="1124"/>
        <v xml:space="preserve">Cap.5 Pct.1:  Dacă există măcar o valoare pe rând (Suma Col.(1 la 6) &gt; 0), atunci trebuie să existe CUI (Col.B &gt; 0), pentru toate rândurile (Rd.(2 la 300)). Și reciproc. </v>
      </c>
      <c r="AA5001" s="2205">
        <f t="shared" si="1116"/>
        <v>1</v>
      </c>
      <c r="AB5001" s="3036">
        <v>271</v>
      </c>
    </row>
    <row r="5002" spans="1:28" x14ac:dyDescent="0.25">
      <c r="A5002" s="1708">
        <f t="shared" ca="1" si="1114"/>
        <v>0</v>
      </c>
      <c r="B5002" s="1708">
        <f t="shared" si="1115"/>
        <v>10271267</v>
      </c>
      <c r="C5002" s="994">
        <v>271</v>
      </c>
      <c r="D5002" s="1796" t="s">
        <v>447</v>
      </c>
      <c r="E5002" s="994">
        <v>267</v>
      </c>
      <c r="F5002" s="995" t="s">
        <v>3974</v>
      </c>
      <c r="G5002" s="994"/>
      <c r="H5002" s="996" t="s">
        <v>345</v>
      </c>
      <c r="I5002" s="1091" t="str">
        <f t="shared" si="1117"/>
        <v>Cap.5 Pct.1 Rd.267 col.B</v>
      </c>
      <c r="J5002" s="996"/>
      <c r="K5002" s="999" t="str">
        <f t="shared" si="1118"/>
        <v>Cap.5 Pct.1 Rd.267 Suma Col.(1 la 6)</v>
      </c>
      <c r="L5002" s="1000">
        <f t="shared" si="1119"/>
        <v>0</v>
      </c>
      <c r="M5002" s="1000">
        <f t="shared" si="1120"/>
        <v>0</v>
      </c>
      <c r="N5002" s="1724">
        <f t="shared" si="1121"/>
        <v>0</v>
      </c>
      <c r="O5002" s="1000">
        <f t="shared" si="1122"/>
        <v>0</v>
      </c>
      <c r="P5002" s="1000">
        <f t="shared" si="1123"/>
        <v>0</v>
      </c>
      <c r="Q5002" s="1000"/>
      <c r="R5002" s="1000"/>
      <c r="S5002" s="1000"/>
      <c r="T5002" s="1000"/>
      <c r="U5002" s="1000"/>
      <c r="V5002" s="1000"/>
      <c r="W5002" s="1000"/>
      <c r="X5002" s="1000"/>
      <c r="Y5002" s="1001"/>
      <c r="Z5002" s="1001" t="str">
        <f t="shared" si="1124"/>
        <v xml:space="preserve">Cap.5 Pct.1:  Dacă există măcar o valoare pe rând (Suma Col.(1 la 6) &gt; 0), atunci trebuie să existe CUI (Col.B &gt; 0), pentru toate rândurile (Rd.(2 la 300)). Și reciproc. </v>
      </c>
      <c r="AA5002" s="2205">
        <f t="shared" si="1116"/>
        <v>1</v>
      </c>
      <c r="AB5002" s="3036">
        <v>271</v>
      </c>
    </row>
    <row r="5003" spans="1:28" x14ac:dyDescent="0.25">
      <c r="A5003" s="1708">
        <f t="shared" ca="1" si="1114"/>
        <v>0</v>
      </c>
      <c r="B5003" s="1708">
        <f t="shared" si="1115"/>
        <v>10271268</v>
      </c>
      <c r="C5003" s="994">
        <v>271</v>
      </c>
      <c r="D5003" s="1796" t="s">
        <v>447</v>
      </c>
      <c r="E5003" s="994">
        <v>268</v>
      </c>
      <c r="F5003" s="995" t="s">
        <v>3974</v>
      </c>
      <c r="G5003" s="994"/>
      <c r="H5003" s="996" t="s">
        <v>345</v>
      </c>
      <c r="I5003" s="1091" t="str">
        <f t="shared" si="1117"/>
        <v>Cap.5 Pct.1 Rd.268 col.B</v>
      </c>
      <c r="J5003" s="996"/>
      <c r="K5003" s="999" t="str">
        <f t="shared" si="1118"/>
        <v>Cap.5 Pct.1 Rd.268 Suma Col.(1 la 6)</v>
      </c>
      <c r="L5003" s="1000">
        <f t="shared" si="1119"/>
        <v>0</v>
      </c>
      <c r="M5003" s="1000">
        <f t="shared" si="1120"/>
        <v>0</v>
      </c>
      <c r="N5003" s="1724">
        <f t="shared" si="1121"/>
        <v>0</v>
      </c>
      <c r="O5003" s="1000">
        <f t="shared" si="1122"/>
        <v>0</v>
      </c>
      <c r="P5003" s="1000">
        <f t="shared" si="1123"/>
        <v>0</v>
      </c>
      <c r="Q5003" s="1000"/>
      <c r="R5003" s="1000"/>
      <c r="S5003" s="1000"/>
      <c r="T5003" s="1000"/>
      <c r="U5003" s="1000"/>
      <c r="V5003" s="1000"/>
      <c r="W5003" s="1000"/>
      <c r="X5003" s="1000"/>
      <c r="Y5003" s="1001"/>
      <c r="Z5003" s="1001" t="str">
        <f t="shared" si="1124"/>
        <v xml:space="preserve">Cap.5 Pct.1:  Dacă există măcar o valoare pe rând (Suma Col.(1 la 6) &gt; 0), atunci trebuie să existe CUI (Col.B &gt; 0), pentru toate rândurile (Rd.(2 la 300)). Și reciproc. </v>
      </c>
      <c r="AA5003" s="2205">
        <f t="shared" si="1116"/>
        <v>1</v>
      </c>
      <c r="AB5003" s="3036">
        <v>271</v>
      </c>
    </row>
    <row r="5004" spans="1:28" x14ac:dyDescent="0.25">
      <c r="A5004" s="1708">
        <f t="shared" ca="1" si="1114"/>
        <v>0</v>
      </c>
      <c r="B5004" s="1708">
        <f t="shared" si="1115"/>
        <v>10271269</v>
      </c>
      <c r="C5004" s="994">
        <v>271</v>
      </c>
      <c r="D5004" s="1796" t="s">
        <v>447</v>
      </c>
      <c r="E5004" s="994">
        <v>269</v>
      </c>
      <c r="F5004" s="995" t="s">
        <v>3974</v>
      </c>
      <c r="G5004" s="994"/>
      <c r="H5004" s="996" t="s">
        <v>345</v>
      </c>
      <c r="I5004" s="1091" t="str">
        <f t="shared" si="1117"/>
        <v>Cap.5 Pct.1 Rd.269 col.B</v>
      </c>
      <c r="J5004" s="996"/>
      <c r="K5004" s="999" t="str">
        <f t="shared" si="1118"/>
        <v>Cap.5 Pct.1 Rd.269 Suma Col.(1 la 6)</v>
      </c>
      <c r="L5004" s="1000">
        <f t="shared" si="1119"/>
        <v>0</v>
      </c>
      <c r="M5004" s="1000">
        <f t="shared" si="1120"/>
        <v>0</v>
      </c>
      <c r="N5004" s="1724">
        <f t="shared" si="1121"/>
        <v>0</v>
      </c>
      <c r="O5004" s="1000">
        <f t="shared" si="1122"/>
        <v>0</v>
      </c>
      <c r="P5004" s="1000">
        <f t="shared" si="1123"/>
        <v>0</v>
      </c>
      <c r="Q5004" s="1000"/>
      <c r="R5004" s="1000"/>
      <c r="S5004" s="1000"/>
      <c r="T5004" s="1000"/>
      <c r="U5004" s="1000"/>
      <c r="V5004" s="1000"/>
      <c r="W5004" s="1000"/>
      <c r="X5004" s="1000"/>
      <c r="Y5004" s="1001"/>
      <c r="Z5004" s="1001" t="str">
        <f t="shared" si="1124"/>
        <v xml:space="preserve">Cap.5 Pct.1:  Dacă există măcar o valoare pe rând (Suma Col.(1 la 6) &gt; 0), atunci trebuie să existe CUI (Col.B &gt; 0), pentru toate rândurile (Rd.(2 la 300)). Și reciproc. </v>
      </c>
      <c r="AA5004" s="2205">
        <f t="shared" si="1116"/>
        <v>1</v>
      </c>
      <c r="AB5004" s="3036">
        <v>271</v>
      </c>
    </row>
    <row r="5005" spans="1:28" x14ac:dyDescent="0.25">
      <c r="A5005" s="1708">
        <f t="shared" ca="1" si="1114"/>
        <v>0</v>
      </c>
      <c r="B5005" s="1708">
        <f t="shared" si="1115"/>
        <v>10271270</v>
      </c>
      <c r="C5005" s="994">
        <v>271</v>
      </c>
      <c r="D5005" s="1796" t="s">
        <v>447</v>
      </c>
      <c r="E5005" s="994">
        <v>270</v>
      </c>
      <c r="F5005" s="995" t="s">
        <v>3974</v>
      </c>
      <c r="G5005" s="994"/>
      <c r="H5005" s="996" t="s">
        <v>345</v>
      </c>
      <c r="I5005" s="1091" t="str">
        <f t="shared" si="1117"/>
        <v>Cap.5 Pct.1 Rd.270 col.B</v>
      </c>
      <c r="J5005" s="996"/>
      <c r="K5005" s="999" t="str">
        <f t="shared" si="1118"/>
        <v>Cap.5 Pct.1 Rd.270 Suma Col.(1 la 6)</v>
      </c>
      <c r="L5005" s="1000">
        <f t="shared" si="1119"/>
        <v>0</v>
      </c>
      <c r="M5005" s="1000">
        <f t="shared" si="1120"/>
        <v>0</v>
      </c>
      <c r="N5005" s="1724">
        <f t="shared" si="1121"/>
        <v>0</v>
      </c>
      <c r="O5005" s="1000">
        <f t="shared" si="1122"/>
        <v>0</v>
      </c>
      <c r="P5005" s="1000">
        <f t="shared" si="1123"/>
        <v>0</v>
      </c>
      <c r="Q5005" s="1000"/>
      <c r="R5005" s="1000"/>
      <c r="S5005" s="1000"/>
      <c r="T5005" s="1000"/>
      <c r="U5005" s="1000"/>
      <c r="V5005" s="1000"/>
      <c r="W5005" s="1000"/>
      <c r="X5005" s="1000"/>
      <c r="Y5005" s="1001"/>
      <c r="Z5005" s="1001" t="str">
        <f t="shared" si="1124"/>
        <v xml:space="preserve">Cap.5 Pct.1:  Dacă există măcar o valoare pe rând (Suma Col.(1 la 6) &gt; 0), atunci trebuie să existe CUI (Col.B &gt; 0), pentru toate rândurile (Rd.(2 la 300)). Și reciproc. </v>
      </c>
      <c r="AA5005" s="2205">
        <f t="shared" si="1116"/>
        <v>1</v>
      </c>
      <c r="AB5005" s="3036">
        <v>271</v>
      </c>
    </row>
    <row r="5006" spans="1:28" x14ac:dyDescent="0.25">
      <c r="A5006" s="1708">
        <f t="shared" ca="1" si="1114"/>
        <v>0</v>
      </c>
      <c r="B5006" s="1708">
        <f t="shared" si="1115"/>
        <v>10271271</v>
      </c>
      <c r="C5006" s="994">
        <v>271</v>
      </c>
      <c r="D5006" s="1796" t="s">
        <v>447</v>
      </c>
      <c r="E5006" s="994">
        <v>271</v>
      </c>
      <c r="F5006" s="995" t="s">
        <v>3974</v>
      </c>
      <c r="G5006" s="994"/>
      <c r="H5006" s="996" t="s">
        <v>345</v>
      </c>
      <c r="I5006" s="1091" t="str">
        <f t="shared" si="1117"/>
        <v>Cap.5 Pct.1 Rd.271 col.B</v>
      </c>
      <c r="J5006" s="996"/>
      <c r="K5006" s="999" t="str">
        <f t="shared" si="1118"/>
        <v>Cap.5 Pct.1 Rd.271 Suma Col.(1 la 6)</v>
      </c>
      <c r="L5006" s="1000">
        <f t="shared" si="1119"/>
        <v>0</v>
      </c>
      <c r="M5006" s="1000">
        <f t="shared" si="1120"/>
        <v>0</v>
      </c>
      <c r="N5006" s="1724">
        <f t="shared" si="1121"/>
        <v>0</v>
      </c>
      <c r="O5006" s="1000">
        <f t="shared" si="1122"/>
        <v>0</v>
      </c>
      <c r="P5006" s="1000">
        <f t="shared" si="1123"/>
        <v>0</v>
      </c>
      <c r="Q5006" s="1000"/>
      <c r="R5006" s="1000"/>
      <c r="S5006" s="1000"/>
      <c r="T5006" s="1000"/>
      <c r="U5006" s="1000"/>
      <c r="V5006" s="1000"/>
      <c r="W5006" s="1000"/>
      <c r="X5006" s="1000"/>
      <c r="Y5006" s="1001"/>
      <c r="Z5006" s="1001" t="str">
        <f t="shared" si="1124"/>
        <v xml:space="preserve">Cap.5 Pct.1:  Dacă există măcar o valoare pe rând (Suma Col.(1 la 6) &gt; 0), atunci trebuie să existe CUI (Col.B &gt; 0), pentru toate rândurile (Rd.(2 la 300)). Și reciproc. </v>
      </c>
      <c r="AA5006" s="2205">
        <f t="shared" si="1116"/>
        <v>1</v>
      </c>
      <c r="AB5006" s="3036">
        <v>271</v>
      </c>
    </row>
    <row r="5007" spans="1:28" x14ac:dyDescent="0.25">
      <c r="A5007" s="1708">
        <f t="shared" ca="1" si="1114"/>
        <v>0</v>
      </c>
      <c r="B5007" s="1708">
        <f t="shared" si="1115"/>
        <v>10271272</v>
      </c>
      <c r="C5007" s="994">
        <v>271</v>
      </c>
      <c r="D5007" s="1796" t="s">
        <v>447</v>
      </c>
      <c r="E5007" s="994">
        <v>272</v>
      </c>
      <c r="F5007" s="995" t="s">
        <v>3974</v>
      </c>
      <c r="G5007" s="994"/>
      <c r="H5007" s="996" t="s">
        <v>345</v>
      </c>
      <c r="I5007" s="1091" t="str">
        <f t="shared" si="1117"/>
        <v>Cap.5 Pct.1 Rd.272 col.B</v>
      </c>
      <c r="J5007" s="996"/>
      <c r="K5007" s="999" t="str">
        <f t="shared" si="1118"/>
        <v>Cap.5 Pct.1 Rd.272 Suma Col.(1 la 6)</v>
      </c>
      <c r="L5007" s="1000">
        <f t="shared" si="1119"/>
        <v>0</v>
      </c>
      <c r="M5007" s="1000">
        <f t="shared" si="1120"/>
        <v>0</v>
      </c>
      <c r="N5007" s="1724">
        <f t="shared" si="1121"/>
        <v>0</v>
      </c>
      <c r="O5007" s="1000">
        <f t="shared" si="1122"/>
        <v>0</v>
      </c>
      <c r="P5007" s="1000">
        <f t="shared" si="1123"/>
        <v>0</v>
      </c>
      <c r="Q5007" s="1000"/>
      <c r="R5007" s="1000"/>
      <c r="S5007" s="1000"/>
      <c r="T5007" s="1000"/>
      <c r="U5007" s="1000"/>
      <c r="V5007" s="1000"/>
      <c r="W5007" s="1000"/>
      <c r="X5007" s="1000"/>
      <c r="Y5007" s="1001"/>
      <c r="Z5007" s="1001" t="str">
        <f t="shared" si="1124"/>
        <v xml:space="preserve">Cap.5 Pct.1:  Dacă există măcar o valoare pe rând (Suma Col.(1 la 6) &gt; 0), atunci trebuie să existe CUI (Col.B &gt; 0), pentru toate rândurile (Rd.(2 la 300)). Și reciproc. </v>
      </c>
      <c r="AA5007" s="2205">
        <f t="shared" si="1116"/>
        <v>1</v>
      </c>
      <c r="AB5007" s="3036">
        <v>271</v>
      </c>
    </row>
    <row r="5008" spans="1:28" x14ac:dyDescent="0.25">
      <c r="A5008" s="1708">
        <f t="shared" ca="1" si="1114"/>
        <v>0</v>
      </c>
      <c r="B5008" s="1708">
        <f t="shared" si="1115"/>
        <v>10271273</v>
      </c>
      <c r="C5008" s="994">
        <v>271</v>
      </c>
      <c r="D5008" s="1796" t="s">
        <v>447</v>
      </c>
      <c r="E5008" s="994">
        <v>273</v>
      </c>
      <c r="F5008" s="995" t="s">
        <v>3974</v>
      </c>
      <c r="G5008" s="994"/>
      <c r="H5008" s="996" t="s">
        <v>345</v>
      </c>
      <c r="I5008" s="1091" t="str">
        <f t="shared" si="1117"/>
        <v>Cap.5 Pct.1 Rd.273 col.B</v>
      </c>
      <c r="J5008" s="996"/>
      <c r="K5008" s="999" t="str">
        <f t="shared" si="1118"/>
        <v>Cap.5 Pct.1 Rd.273 Suma Col.(1 la 6)</v>
      </c>
      <c r="L5008" s="1000">
        <f t="shared" si="1119"/>
        <v>0</v>
      </c>
      <c r="M5008" s="1000">
        <f t="shared" si="1120"/>
        <v>0</v>
      </c>
      <c r="N5008" s="1724">
        <f t="shared" si="1121"/>
        <v>0</v>
      </c>
      <c r="O5008" s="1000">
        <f t="shared" si="1122"/>
        <v>0</v>
      </c>
      <c r="P5008" s="1000">
        <f t="shared" si="1123"/>
        <v>0</v>
      </c>
      <c r="Q5008" s="1000"/>
      <c r="R5008" s="1000"/>
      <c r="S5008" s="1000"/>
      <c r="T5008" s="1000"/>
      <c r="U5008" s="1000"/>
      <c r="V5008" s="1000"/>
      <c r="W5008" s="1000"/>
      <c r="X5008" s="1000"/>
      <c r="Y5008" s="1001"/>
      <c r="Z5008" s="1001" t="str">
        <f t="shared" si="1124"/>
        <v xml:space="preserve">Cap.5 Pct.1:  Dacă există măcar o valoare pe rând (Suma Col.(1 la 6) &gt; 0), atunci trebuie să existe CUI (Col.B &gt; 0), pentru toate rândurile (Rd.(2 la 300)). Și reciproc. </v>
      </c>
      <c r="AA5008" s="2205">
        <f t="shared" si="1116"/>
        <v>1</v>
      </c>
      <c r="AB5008" s="3036">
        <v>271</v>
      </c>
    </row>
    <row r="5009" spans="1:28" x14ac:dyDescent="0.25">
      <c r="A5009" s="1708">
        <f t="shared" ca="1" si="1114"/>
        <v>0</v>
      </c>
      <c r="B5009" s="1708">
        <f t="shared" si="1115"/>
        <v>10271274</v>
      </c>
      <c r="C5009" s="994">
        <v>271</v>
      </c>
      <c r="D5009" s="1796" t="s">
        <v>447</v>
      </c>
      <c r="E5009" s="994">
        <v>274</v>
      </c>
      <c r="F5009" s="995" t="s">
        <v>3974</v>
      </c>
      <c r="G5009" s="994"/>
      <c r="H5009" s="996" t="s">
        <v>345</v>
      </c>
      <c r="I5009" s="1091" t="str">
        <f t="shared" si="1117"/>
        <v>Cap.5 Pct.1 Rd.274 col.B</v>
      </c>
      <c r="J5009" s="996"/>
      <c r="K5009" s="999" t="str">
        <f t="shared" si="1118"/>
        <v>Cap.5 Pct.1 Rd.274 Suma Col.(1 la 6)</v>
      </c>
      <c r="L5009" s="1000">
        <f t="shared" si="1119"/>
        <v>0</v>
      </c>
      <c r="M5009" s="1000">
        <f t="shared" si="1120"/>
        <v>0</v>
      </c>
      <c r="N5009" s="1724">
        <f t="shared" si="1121"/>
        <v>0</v>
      </c>
      <c r="O5009" s="1000">
        <f t="shared" si="1122"/>
        <v>0</v>
      </c>
      <c r="P5009" s="1000">
        <f t="shared" si="1123"/>
        <v>0</v>
      </c>
      <c r="Q5009" s="1000"/>
      <c r="R5009" s="1000"/>
      <c r="S5009" s="1000"/>
      <c r="T5009" s="1000"/>
      <c r="U5009" s="1000"/>
      <c r="V5009" s="1000"/>
      <c r="W5009" s="1000"/>
      <c r="X5009" s="1000"/>
      <c r="Y5009" s="1001"/>
      <c r="Z5009" s="1001" t="str">
        <f t="shared" si="1124"/>
        <v xml:space="preserve">Cap.5 Pct.1:  Dacă există măcar o valoare pe rând (Suma Col.(1 la 6) &gt; 0), atunci trebuie să existe CUI (Col.B &gt; 0), pentru toate rândurile (Rd.(2 la 300)). Și reciproc. </v>
      </c>
      <c r="AA5009" s="2205">
        <f t="shared" si="1116"/>
        <v>1</v>
      </c>
      <c r="AB5009" s="3036">
        <v>271</v>
      </c>
    </row>
    <row r="5010" spans="1:28" x14ac:dyDescent="0.25">
      <c r="A5010" s="1708">
        <f t="shared" ca="1" si="1114"/>
        <v>0</v>
      </c>
      <c r="B5010" s="1708">
        <f t="shared" si="1115"/>
        <v>10271275</v>
      </c>
      <c r="C5010" s="994">
        <v>271</v>
      </c>
      <c r="D5010" s="1796" t="s">
        <v>447</v>
      </c>
      <c r="E5010" s="994">
        <v>275</v>
      </c>
      <c r="F5010" s="995" t="s">
        <v>3974</v>
      </c>
      <c r="G5010" s="994"/>
      <c r="H5010" s="996" t="s">
        <v>345</v>
      </c>
      <c r="I5010" s="1091" t="str">
        <f t="shared" si="1117"/>
        <v>Cap.5 Pct.1 Rd.275 col.B</v>
      </c>
      <c r="J5010" s="996"/>
      <c r="K5010" s="999" t="str">
        <f t="shared" si="1118"/>
        <v>Cap.5 Pct.1 Rd.275 Suma Col.(1 la 6)</v>
      </c>
      <c r="L5010" s="1000">
        <f t="shared" si="1119"/>
        <v>0</v>
      </c>
      <c r="M5010" s="1000">
        <f t="shared" si="1120"/>
        <v>0</v>
      </c>
      <c r="N5010" s="1724">
        <f t="shared" si="1121"/>
        <v>0</v>
      </c>
      <c r="O5010" s="1000">
        <f t="shared" si="1122"/>
        <v>0</v>
      </c>
      <c r="P5010" s="1000">
        <f t="shared" si="1123"/>
        <v>0</v>
      </c>
      <c r="Q5010" s="1000"/>
      <c r="R5010" s="1000"/>
      <c r="S5010" s="1000"/>
      <c r="T5010" s="1000"/>
      <c r="U5010" s="1000"/>
      <c r="V5010" s="1000"/>
      <c r="W5010" s="1000"/>
      <c r="X5010" s="1000"/>
      <c r="Y5010" s="1001"/>
      <c r="Z5010" s="1001" t="str">
        <f t="shared" si="1124"/>
        <v xml:space="preserve">Cap.5 Pct.1:  Dacă există măcar o valoare pe rând (Suma Col.(1 la 6) &gt; 0), atunci trebuie să existe CUI (Col.B &gt; 0), pentru toate rândurile (Rd.(2 la 300)). Și reciproc. </v>
      </c>
      <c r="AA5010" s="2205">
        <f t="shared" si="1116"/>
        <v>1</v>
      </c>
      <c r="AB5010" s="3036">
        <v>271</v>
      </c>
    </row>
    <row r="5011" spans="1:28" x14ac:dyDescent="0.25">
      <c r="A5011" s="1708">
        <f t="shared" ca="1" si="1114"/>
        <v>0</v>
      </c>
      <c r="B5011" s="1708">
        <f t="shared" si="1115"/>
        <v>10271276</v>
      </c>
      <c r="C5011" s="994">
        <v>271</v>
      </c>
      <c r="D5011" s="1796" t="s">
        <v>447</v>
      </c>
      <c r="E5011" s="994">
        <v>276</v>
      </c>
      <c r="F5011" s="995" t="s">
        <v>3974</v>
      </c>
      <c r="G5011" s="994"/>
      <c r="H5011" s="996" t="s">
        <v>345</v>
      </c>
      <c r="I5011" s="1091" t="str">
        <f t="shared" si="1117"/>
        <v>Cap.5 Pct.1 Rd.276 col.B</v>
      </c>
      <c r="J5011" s="996"/>
      <c r="K5011" s="999" t="str">
        <f t="shared" si="1118"/>
        <v>Cap.5 Pct.1 Rd.276 Suma Col.(1 la 6)</v>
      </c>
      <c r="L5011" s="1000">
        <f t="shared" si="1119"/>
        <v>0</v>
      </c>
      <c r="M5011" s="1000">
        <f t="shared" si="1120"/>
        <v>0</v>
      </c>
      <c r="N5011" s="1724">
        <f t="shared" si="1121"/>
        <v>0</v>
      </c>
      <c r="O5011" s="1000">
        <f t="shared" si="1122"/>
        <v>0</v>
      </c>
      <c r="P5011" s="1000">
        <f t="shared" si="1123"/>
        <v>0</v>
      </c>
      <c r="Q5011" s="1000"/>
      <c r="R5011" s="1000"/>
      <c r="S5011" s="1000"/>
      <c r="T5011" s="1000"/>
      <c r="U5011" s="1000"/>
      <c r="V5011" s="1000"/>
      <c r="W5011" s="1000"/>
      <c r="X5011" s="1000"/>
      <c r="Y5011" s="1001"/>
      <c r="Z5011" s="1001" t="str">
        <f t="shared" si="1124"/>
        <v xml:space="preserve">Cap.5 Pct.1:  Dacă există măcar o valoare pe rând (Suma Col.(1 la 6) &gt; 0), atunci trebuie să existe CUI (Col.B &gt; 0), pentru toate rândurile (Rd.(2 la 300)). Și reciproc. </v>
      </c>
      <c r="AA5011" s="2205">
        <f t="shared" si="1116"/>
        <v>1</v>
      </c>
      <c r="AB5011" s="3036">
        <v>271</v>
      </c>
    </row>
    <row r="5012" spans="1:28" x14ac:dyDescent="0.25">
      <c r="A5012" s="1708">
        <f t="shared" ca="1" si="1114"/>
        <v>0</v>
      </c>
      <c r="B5012" s="1708">
        <f t="shared" si="1115"/>
        <v>10271277</v>
      </c>
      <c r="C5012" s="994">
        <v>271</v>
      </c>
      <c r="D5012" s="1796" t="s">
        <v>447</v>
      </c>
      <c r="E5012" s="994">
        <v>277</v>
      </c>
      <c r="F5012" s="995" t="s">
        <v>3974</v>
      </c>
      <c r="G5012" s="994"/>
      <c r="H5012" s="996" t="s">
        <v>345</v>
      </c>
      <c r="I5012" s="1091" t="str">
        <f t="shared" si="1117"/>
        <v>Cap.5 Pct.1 Rd.277 col.B</v>
      </c>
      <c r="J5012" s="996"/>
      <c r="K5012" s="999" t="str">
        <f t="shared" si="1118"/>
        <v>Cap.5 Pct.1 Rd.277 Suma Col.(1 la 6)</v>
      </c>
      <c r="L5012" s="1000">
        <f t="shared" si="1119"/>
        <v>0</v>
      </c>
      <c r="M5012" s="1000">
        <f t="shared" si="1120"/>
        <v>0</v>
      </c>
      <c r="N5012" s="1724">
        <f t="shared" si="1121"/>
        <v>0</v>
      </c>
      <c r="O5012" s="1000">
        <f t="shared" si="1122"/>
        <v>0</v>
      </c>
      <c r="P5012" s="1000">
        <f t="shared" si="1123"/>
        <v>0</v>
      </c>
      <c r="Q5012" s="1000"/>
      <c r="R5012" s="1000"/>
      <c r="S5012" s="1000"/>
      <c r="T5012" s="1000"/>
      <c r="U5012" s="1000"/>
      <c r="V5012" s="1000"/>
      <c r="W5012" s="1000"/>
      <c r="X5012" s="1000"/>
      <c r="Y5012" s="1001"/>
      <c r="Z5012" s="1001" t="str">
        <f t="shared" si="1124"/>
        <v xml:space="preserve">Cap.5 Pct.1:  Dacă există măcar o valoare pe rând (Suma Col.(1 la 6) &gt; 0), atunci trebuie să existe CUI (Col.B &gt; 0), pentru toate rândurile (Rd.(2 la 300)). Și reciproc. </v>
      </c>
      <c r="AA5012" s="2205">
        <f t="shared" si="1116"/>
        <v>1</v>
      </c>
      <c r="AB5012" s="3036">
        <v>271</v>
      </c>
    </row>
    <row r="5013" spans="1:28" x14ac:dyDescent="0.25">
      <c r="A5013" s="1708">
        <f t="shared" ca="1" si="1114"/>
        <v>0</v>
      </c>
      <c r="B5013" s="1708">
        <f t="shared" si="1115"/>
        <v>10271278</v>
      </c>
      <c r="C5013" s="994">
        <v>271</v>
      </c>
      <c r="D5013" s="1796" t="s">
        <v>447</v>
      </c>
      <c r="E5013" s="994">
        <v>278</v>
      </c>
      <c r="F5013" s="995" t="s">
        <v>3974</v>
      </c>
      <c r="G5013" s="994"/>
      <c r="H5013" s="996" t="s">
        <v>345</v>
      </c>
      <c r="I5013" s="1091" t="str">
        <f t="shared" si="1117"/>
        <v>Cap.5 Pct.1 Rd.278 col.B</v>
      </c>
      <c r="J5013" s="996"/>
      <c r="K5013" s="999" t="str">
        <f t="shared" si="1118"/>
        <v>Cap.5 Pct.1 Rd.278 Suma Col.(1 la 6)</v>
      </c>
      <c r="L5013" s="1000">
        <f t="shared" si="1119"/>
        <v>0</v>
      </c>
      <c r="M5013" s="1000">
        <f t="shared" si="1120"/>
        <v>0</v>
      </c>
      <c r="N5013" s="1724">
        <f t="shared" si="1121"/>
        <v>0</v>
      </c>
      <c r="O5013" s="1000">
        <f t="shared" si="1122"/>
        <v>0</v>
      </c>
      <c r="P5013" s="1000">
        <f t="shared" si="1123"/>
        <v>0</v>
      </c>
      <c r="Q5013" s="1000"/>
      <c r="R5013" s="1000"/>
      <c r="S5013" s="1000"/>
      <c r="T5013" s="1000"/>
      <c r="U5013" s="1000"/>
      <c r="V5013" s="1000"/>
      <c r="W5013" s="1000"/>
      <c r="X5013" s="1000"/>
      <c r="Y5013" s="1001"/>
      <c r="Z5013" s="1001" t="str">
        <f t="shared" si="1124"/>
        <v xml:space="preserve">Cap.5 Pct.1:  Dacă există măcar o valoare pe rând (Suma Col.(1 la 6) &gt; 0), atunci trebuie să existe CUI (Col.B &gt; 0), pentru toate rândurile (Rd.(2 la 300)). Și reciproc. </v>
      </c>
      <c r="AA5013" s="2205">
        <f t="shared" si="1116"/>
        <v>1</v>
      </c>
      <c r="AB5013" s="3036">
        <v>271</v>
      </c>
    </row>
    <row r="5014" spans="1:28" x14ac:dyDescent="0.25">
      <c r="A5014" s="1708">
        <f t="shared" ca="1" si="1114"/>
        <v>0</v>
      </c>
      <c r="B5014" s="1708">
        <f t="shared" si="1115"/>
        <v>10271279</v>
      </c>
      <c r="C5014" s="994">
        <v>271</v>
      </c>
      <c r="D5014" s="1796" t="s">
        <v>447</v>
      </c>
      <c r="E5014" s="994">
        <v>279</v>
      </c>
      <c r="F5014" s="995" t="s">
        <v>3974</v>
      </c>
      <c r="G5014" s="994"/>
      <c r="H5014" s="996" t="s">
        <v>345</v>
      </c>
      <c r="I5014" s="1091" t="str">
        <f t="shared" si="1117"/>
        <v>Cap.5 Pct.1 Rd.279 col.B</v>
      </c>
      <c r="J5014" s="996"/>
      <c r="K5014" s="999" t="str">
        <f t="shared" si="1118"/>
        <v>Cap.5 Pct.1 Rd.279 Suma Col.(1 la 6)</v>
      </c>
      <c r="L5014" s="1000">
        <f t="shared" si="1119"/>
        <v>0</v>
      </c>
      <c r="M5014" s="1000">
        <f t="shared" si="1120"/>
        <v>0</v>
      </c>
      <c r="N5014" s="1724">
        <f t="shared" si="1121"/>
        <v>0</v>
      </c>
      <c r="O5014" s="1000">
        <f t="shared" si="1122"/>
        <v>0</v>
      </c>
      <c r="P5014" s="1000">
        <f t="shared" si="1123"/>
        <v>0</v>
      </c>
      <c r="Q5014" s="1000"/>
      <c r="R5014" s="1000"/>
      <c r="S5014" s="1000"/>
      <c r="T5014" s="1000"/>
      <c r="U5014" s="1000"/>
      <c r="V5014" s="1000"/>
      <c r="W5014" s="1000"/>
      <c r="X5014" s="1000"/>
      <c r="Y5014" s="1001"/>
      <c r="Z5014" s="1001" t="str">
        <f t="shared" si="1124"/>
        <v xml:space="preserve">Cap.5 Pct.1:  Dacă există măcar o valoare pe rând (Suma Col.(1 la 6) &gt; 0), atunci trebuie să existe CUI (Col.B &gt; 0), pentru toate rândurile (Rd.(2 la 300)). Și reciproc. </v>
      </c>
      <c r="AA5014" s="2205">
        <f t="shared" si="1116"/>
        <v>1</v>
      </c>
      <c r="AB5014" s="3036">
        <v>271</v>
      </c>
    </row>
    <row r="5015" spans="1:28" x14ac:dyDescent="0.25">
      <c r="A5015" s="1708">
        <f t="shared" ca="1" si="1114"/>
        <v>0</v>
      </c>
      <c r="B5015" s="1708">
        <f t="shared" si="1115"/>
        <v>10271280</v>
      </c>
      <c r="C5015" s="994">
        <v>271</v>
      </c>
      <c r="D5015" s="1796" t="s">
        <v>447</v>
      </c>
      <c r="E5015" s="994">
        <v>280</v>
      </c>
      <c r="F5015" s="995" t="s">
        <v>3974</v>
      </c>
      <c r="G5015" s="994"/>
      <c r="H5015" s="996" t="s">
        <v>345</v>
      </c>
      <c r="I5015" s="1091" t="str">
        <f t="shared" si="1117"/>
        <v>Cap.5 Pct.1 Rd.280 col.B</v>
      </c>
      <c r="J5015" s="996"/>
      <c r="K5015" s="999" t="str">
        <f t="shared" si="1118"/>
        <v>Cap.5 Pct.1 Rd.280 Suma Col.(1 la 6)</v>
      </c>
      <c r="L5015" s="1000">
        <f t="shared" si="1119"/>
        <v>0</v>
      </c>
      <c r="M5015" s="1000">
        <f t="shared" si="1120"/>
        <v>0</v>
      </c>
      <c r="N5015" s="1724">
        <f t="shared" si="1121"/>
        <v>0</v>
      </c>
      <c r="O5015" s="1000">
        <f t="shared" si="1122"/>
        <v>0</v>
      </c>
      <c r="P5015" s="1000">
        <f t="shared" si="1123"/>
        <v>0</v>
      </c>
      <c r="Q5015" s="1000"/>
      <c r="R5015" s="1000"/>
      <c r="S5015" s="1000"/>
      <c r="T5015" s="1000"/>
      <c r="U5015" s="1000"/>
      <c r="V5015" s="1000"/>
      <c r="W5015" s="1000"/>
      <c r="X5015" s="1000"/>
      <c r="Y5015" s="1001"/>
      <c r="Z5015" s="1001" t="str">
        <f t="shared" si="1124"/>
        <v xml:space="preserve">Cap.5 Pct.1:  Dacă există măcar o valoare pe rând (Suma Col.(1 la 6) &gt; 0), atunci trebuie să existe CUI (Col.B &gt; 0), pentru toate rândurile (Rd.(2 la 300)). Și reciproc. </v>
      </c>
      <c r="AA5015" s="2205">
        <f t="shared" si="1116"/>
        <v>1</v>
      </c>
      <c r="AB5015" s="3036">
        <v>271</v>
      </c>
    </row>
    <row r="5016" spans="1:28" x14ac:dyDescent="0.25">
      <c r="A5016" s="1708">
        <f t="shared" ca="1" si="1114"/>
        <v>0</v>
      </c>
      <c r="B5016" s="1708">
        <f t="shared" si="1115"/>
        <v>10271281</v>
      </c>
      <c r="C5016" s="994">
        <v>271</v>
      </c>
      <c r="D5016" s="1796" t="s">
        <v>447</v>
      </c>
      <c r="E5016" s="994">
        <v>281</v>
      </c>
      <c r="F5016" s="995" t="s">
        <v>3974</v>
      </c>
      <c r="G5016" s="994"/>
      <c r="H5016" s="996" t="s">
        <v>345</v>
      </c>
      <c r="I5016" s="1091" t="str">
        <f t="shared" si="1117"/>
        <v>Cap.5 Pct.1 Rd.281 col.B</v>
      </c>
      <c r="J5016" s="996"/>
      <c r="K5016" s="999" t="str">
        <f t="shared" si="1118"/>
        <v>Cap.5 Pct.1 Rd.281 Suma Col.(1 la 6)</v>
      </c>
      <c r="L5016" s="1000">
        <f t="shared" si="1119"/>
        <v>0</v>
      </c>
      <c r="M5016" s="1000">
        <f t="shared" si="1120"/>
        <v>0</v>
      </c>
      <c r="N5016" s="1724">
        <f t="shared" si="1121"/>
        <v>0</v>
      </c>
      <c r="O5016" s="1000">
        <f t="shared" si="1122"/>
        <v>0</v>
      </c>
      <c r="P5016" s="1000">
        <f t="shared" si="1123"/>
        <v>0</v>
      </c>
      <c r="Q5016" s="1000"/>
      <c r="R5016" s="1000"/>
      <c r="S5016" s="1000"/>
      <c r="T5016" s="1000"/>
      <c r="U5016" s="1000"/>
      <c r="V5016" s="1000"/>
      <c r="W5016" s="1000"/>
      <c r="X5016" s="1000"/>
      <c r="Y5016" s="1001"/>
      <c r="Z5016" s="1001" t="str">
        <f t="shared" si="1124"/>
        <v xml:space="preserve">Cap.5 Pct.1:  Dacă există măcar o valoare pe rând (Suma Col.(1 la 6) &gt; 0), atunci trebuie să existe CUI (Col.B &gt; 0), pentru toate rândurile (Rd.(2 la 300)). Și reciproc. </v>
      </c>
      <c r="AA5016" s="2205">
        <f t="shared" si="1116"/>
        <v>1</v>
      </c>
      <c r="AB5016" s="3036">
        <v>271</v>
      </c>
    </row>
    <row r="5017" spans="1:28" x14ac:dyDescent="0.25">
      <c r="A5017" s="1708">
        <f t="shared" ca="1" si="1114"/>
        <v>0</v>
      </c>
      <c r="B5017" s="1708">
        <f t="shared" si="1115"/>
        <v>10271282</v>
      </c>
      <c r="C5017" s="994">
        <v>271</v>
      </c>
      <c r="D5017" s="1796" t="s">
        <v>447</v>
      </c>
      <c r="E5017" s="994">
        <v>282</v>
      </c>
      <c r="F5017" s="995" t="s">
        <v>3974</v>
      </c>
      <c r="G5017" s="994"/>
      <c r="H5017" s="996" t="s">
        <v>345</v>
      </c>
      <c r="I5017" s="1091" t="str">
        <f t="shared" si="1117"/>
        <v>Cap.5 Pct.1 Rd.282 col.B</v>
      </c>
      <c r="J5017" s="996"/>
      <c r="K5017" s="999" t="str">
        <f t="shared" si="1118"/>
        <v>Cap.5 Pct.1 Rd.282 Suma Col.(1 la 6)</v>
      </c>
      <c r="L5017" s="1000">
        <f t="shared" si="1119"/>
        <v>0</v>
      </c>
      <c r="M5017" s="1000">
        <f t="shared" si="1120"/>
        <v>0</v>
      </c>
      <c r="N5017" s="1724">
        <f t="shared" si="1121"/>
        <v>0</v>
      </c>
      <c r="O5017" s="1000">
        <f t="shared" si="1122"/>
        <v>0</v>
      </c>
      <c r="P5017" s="1000">
        <f t="shared" si="1123"/>
        <v>0</v>
      </c>
      <c r="Q5017" s="1000"/>
      <c r="R5017" s="1000"/>
      <c r="S5017" s="1000"/>
      <c r="T5017" s="1000"/>
      <c r="U5017" s="1000"/>
      <c r="V5017" s="1000"/>
      <c r="W5017" s="1000"/>
      <c r="X5017" s="1000"/>
      <c r="Y5017" s="1001"/>
      <c r="Z5017" s="1001" t="str">
        <f t="shared" si="1124"/>
        <v xml:space="preserve">Cap.5 Pct.1:  Dacă există măcar o valoare pe rând (Suma Col.(1 la 6) &gt; 0), atunci trebuie să existe CUI (Col.B &gt; 0), pentru toate rândurile (Rd.(2 la 300)). Și reciproc. </v>
      </c>
      <c r="AA5017" s="2205">
        <f t="shared" si="1116"/>
        <v>1</v>
      </c>
      <c r="AB5017" s="3036">
        <v>271</v>
      </c>
    </row>
    <row r="5018" spans="1:28" x14ac:dyDescent="0.25">
      <c r="A5018" s="1708">
        <f t="shared" ca="1" si="1114"/>
        <v>0</v>
      </c>
      <c r="B5018" s="1708">
        <f t="shared" si="1115"/>
        <v>10271283</v>
      </c>
      <c r="C5018" s="994">
        <v>271</v>
      </c>
      <c r="D5018" s="1796" t="s">
        <v>447</v>
      </c>
      <c r="E5018" s="994">
        <v>283</v>
      </c>
      <c r="F5018" s="995" t="s">
        <v>3974</v>
      </c>
      <c r="G5018" s="994"/>
      <c r="H5018" s="996" t="s">
        <v>345</v>
      </c>
      <c r="I5018" s="1091" t="str">
        <f t="shared" si="1117"/>
        <v>Cap.5 Pct.1 Rd.283 col.B</v>
      </c>
      <c r="J5018" s="996"/>
      <c r="K5018" s="999" t="str">
        <f t="shared" si="1118"/>
        <v>Cap.5 Pct.1 Rd.283 Suma Col.(1 la 6)</v>
      </c>
      <c r="L5018" s="1000">
        <f t="shared" si="1119"/>
        <v>0</v>
      </c>
      <c r="M5018" s="1000">
        <f t="shared" si="1120"/>
        <v>0</v>
      </c>
      <c r="N5018" s="1724">
        <f t="shared" si="1121"/>
        <v>0</v>
      </c>
      <c r="O5018" s="1000">
        <f t="shared" si="1122"/>
        <v>0</v>
      </c>
      <c r="P5018" s="1000">
        <f t="shared" si="1123"/>
        <v>0</v>
      </c>
      <c r="Q5018" s="1000"/>
      <c r="R5018" s="1000"/>
      <c r="S5018" s="1000"/>
      <c r="T5018" s="1000"/>
      <c r="U5018" s="1000"/>
      <c r="V5018" s="1000"/>
      <c r="W5018" s="1000"/>
      <c r="X5018" s="1000"/>
      <c r="Y5018" s="1001"/>
      <c r="Z5018" s="1001" t="str">
        <f t="shared" si="1124"/>
        <v xml:space="preserve">Cap.5 Pct.1:  Dacă există măcar o valoare pe rând (Suma Col.(1 la 6) &gt; 0), atunci trebuie să existe CUI (Col.B &gt; 0), pentru toate rândurile (Rd.(2 la 300)). Și reciproc. </v>
      </c>
      <c r="AA5018" s="2205">
        <f t="shared" si="1116"/>
        <v>1</v>
      </c>
      <c r="AB5018" s="3036">
        <v>271</v>
      </c>
    </row>
    <row r="5019" spans="1:28" x14ac:dyDescent="0.25">
      <c r="A5019" s="1708">
        <f t="shared" ca="1" si="1114"/>
        <v>0</v>
      </c>
      <c r="B5019" s="1708">
        <f t="shared" si="1115"/>
        <v>10271284</v>
      </c>
      <c r="C5019" s="994">
        <v>271</v>
      </c>
      <c r="D5019" s="1796" t="s">
        <v>447</v>
      </c>
      <c r="E5019" s="994">
        <v>284</v>
      </c>
      <c r="F5019" s="995" t="s">
        <v>3974</v>
      </c>
      <c r="G5019" s="994"/>
      <c r="H5019" s="996" t="s">
        <v>345</v>
      </c>
      <c r="I5019" s="1091" t="str">
        <f t="shared" si="1117"/>
        <v>Cap.5 Pct.1 Rd.284 col.B</v>
      </c>
      <c r="J5019" s="996"/>
      <c r="K5019" s="999" t="str">
        <f t="shared" si="1118"/>
        <v>Cap.5 Pct.1 Rd.284 Suma Col.(1 la 6)</v>
      </c>
      <c r="L5019" s="1000">
        <f t="shared" si="1119"/>
        <v>0</v>
      </c>
      <c r="M5019" s="1000">
        <f t="shared" si="1120"/>
        <v>0</v>
      </c>
      <c r="N5019" s="1724">
        <f t="shared" si="1121"/>
        <v>0</v>
      </c>
      <c r="O5019" s="1000">
        <f t="shared" si="1122"/>
        <v>0</v>
      </c>
      <c r="P5019" s="1000">
        <f t="shared" si="1123"/>
        <v>0</v>
      </c>
      <c r="Q5019" s="1000"/>
      <c r="R5019" s="1000"/>
      <c r="S5019" s="1000"/>
      <c r="T5019" s="1000"/>
      <c r="U5019" s="1000"/>
      <c r="V5019" s="1000"/>
      <c r="W5019" s="1000"/>
      <c r="X5019" s="1000"/>
      <c r="Y5019" s="1001"/>
      <c r="Z5019" s="1001" t="str">
        <f t="shared" si="1124"/>
        <v xml:space="preserve">Cap.5 Pct.1:  Dacă există măcar o valoare pe rând (Suma Col.(1 la 6) &gt; 0), atunci trebuie să existe CUI (Col.B &gt; 0), pentru toate rândurile (Rd.(2 la 300)). Și reciproc. </v>
      </c>
      <c r="AA5019" s="2205">
        <f t="shared" si="1116"/>
        <v>1</v>
      </c>
      <c r="AB5019" s="3036">
        <v>271</v>
      </c>
    </row>
    <row r="5020" spans="1:28" x14ac:dyDescent="0.25">
      <c r="A5020" s="1708">
        <f t="shared" ca="1" si="1114"/>
        <v>0</v>
      </c>
      <c r="B5020" s="1708">
        <f t="shared" si="1115"/>
        <v>10271285</v>
      </c>
      <c r="C5020" s="994">
        <v>271</v>
      </c>
      <c r="D5020" s="1796" t="s">
        <v>447</v>
      </c>
      <c r="E5020" s="994">
        <v>285</v>
      </c>
      <c r="F5020" s="995" t="s">
        <v>3974</v>
      </c>
      <c r="G5020" s="994"/>
      <c r="H5020" s="996" t="s">
        <v>345</v>
      </c>
      <c r="I5020" s="1091" t="str">
        <f t="shared" si="1117"/>
        <v>Cap.5 Pct.1 Rd.285 col.B</v>
      </c>
      <c r="J5020" s="996"/>
      <c r="K5020" s="999" t="str">
        <f t="shared" si="1118"/>
        <v>Cap.5 Pct.1 Rd.285 Suma Col.(1 la 6)</v>
      </c>
      <c r="L5020" s="1000">
        <f t="shared" si="1119"/>
        <v>0</v>
      </c>
      <c r="M5020" s="1000">
        <f t="shared" si="1120"/>
        <v>0</v>
      </c>
      <c r="N5020" s="1724">
        <f t="shared" si="1121"/>
        <v>0</v>
      </c>
      <c r="O5020" s="1000">
        <f t="shared" si="1122"/>
        <v>0</v>
      </c>
      <c r="P5020" s="1000">
        <f t="shared" si="1123"/>
        <v>0</v>
      </c>
      <c r="Q5020" s="1000"/>
      <c r="R5020" s="1000"/>
      <c r="S5020" s="1000"/>
      <c r="T5020" s="1000"/>
      <c r="U5020" s="1000"/>
      <c r="V5020" s="1000"/>
      <c r="W5020" s="1000"/>
      <c r="X5020" s="1000"/>
      <c r="Y5020" s="1001"/>
      <c r="Z5020" s="1001" t="str">
        <f t="shared" si="1124"/>
        <v xml:space="preserve">Cap.5 Pct.1:  Dacă există măcar o valoare pe rând (Suma Col.(1 la 6) &gt; 0), atunci trebuie să existe CUI (Col.B &gt; 0), pentru toate rândurile (Rd.(2 la 300)). Și reciproc. </v>
      </c>
      <c r="AA5020" s="2205">
        <f t="shared" si="1116"/>
        <v>1</v>
      </c>
      <c r="AB5020" s="3036">
        <v>271</v>
      </c>
    </row>
    <row r="5021" spans="1:28" x14ac:dyDescent="0.25">
      <c r="A5021" s="1708">
        <f t="shared" ca="1" si="1114"/>
        <v>0</v>
      </c>
      <c r="B5021" s="1708">
        <f t="shared" si="1115"/>
        <v>10271286</v>
      </c>
      <c r="C5021" s="994">
        <v>271</v>
      </c>
      <c r="D5021" s="1796" t="s">
        <v>447</v>
      </c>
      <c r="E5021" s="994">
        <v>286</v>
      </c>
      <c r="F5021" s="995" t="s">
        <v>3974</v>
      </c>
      <c r="G5021" s="994"/>
      <c r="H5021" s="996" t="s">
        <v>345</v>
      </c>
      <c r="I5021" s="1091" t="str">
        <f t="shared" si="1117"/>
        <v>Cap.5 Pct.1 Rd.286 col.B</v>
      </c>
      <c r="J5021" s="996"/>
      <c r="K5021" s="999" t="str">
        <f t="shared" si="1118"/>
        <v>Cap.5 Pct.1 Rd.286 Suma Col.(1 la 6)</v>
      </c>
      <c r="L5021" s="1000">
        <f t="shared" si="1119"/>
        <v>0</v>
      </c>
      <c r="M5021" s="1000">
        <f t="shared" si="1120"/>
        <v>0</v>
      </c>
      <c r="N5021" s="1724">
        <f t="shared" si="1121"/>
        <v>0</v>
      </c>
      <c r="O5021" s="1000">
        <f t="shared" si="1122"/>
        <v>0</v>
      </c>
      <c r="P5021" s="1000">
        <f t="shared" si="1123"/>
        <v>0</v>
      </c>
      <c r="Q5021" s="1000"/>
      <c r="R5021" s="1000"/>
      <c r="S5021" s="1000"/>
      <c r="T5021" s="1000"/>
      <c r="U5021" s="1000"/>
      <c r="V5021" s="1000"/>
      <c r="W5021" s="1000"/>
      <c r="X5021" s="1000"/>
      <c r="Y5021" s="1001"/>
      <c r="Z5021" s="1001" t="str">
        <f t="shared" si="1124"/>
        <v xml:space="preserve">Cap.5 Pct.1:  Dacă există măcar o valoare pe rând (Suma Col.(1 la 6) &gt; 0), atunci trebuie să existe CUI (Col.B &gt; 0), pentru toate rândurile (Rd.(2 la 300)). Și reciproc. </v>
      </c>
      <c r="AA5021" s="2205">
        <f t="shared" si="1116"/>
        <v>1</v>
      </c>
      <c r="AB5021" s="3036">
        <v>271</v>
      </c>
    </row>
    <row r="5022" spans="1:28" x14ac:dyDescent="0.25">
      <c r="A5022" s="1708">
        <f t="shared" ca="1" si="1114"/>
        <v>0</v>
      </c>
      <c r="B5022" s="1708">
        <f t="shared" si="1115"/>
        <v>10271287</v>
      </c>
      <c r="C5022" s="994">
        <v>271</v>
      </c>
      <c r="D5022" s="1796" t="s">
        <v>447</v>
      </c>
      <c r="E5022" s="994">
        <v>287</v>
      </c>
      <c r="F5022" s="995" t="s">
        <v>3974</v>
      </c>
      <c r="G5022" s="994"/>
      <c r="H5022" s="996" t="s">
        <v>345</v>
      </c>
      <c r="I5022" s="1091" t="str">
        <f t="shared" si="1117"/>
        <v>Cap.5 Pct.1 Rd.287 col.B</v>
      </c>
      <c r="J5022" s="996"/>
      <c r="K5022" s="999" t="str">
        <f t="shared" si="1118"/>
        <v>Cap.5 Pct.1 Rd.287 Suma Col.(1 la 6)</v>
      </c>
      <c r="L5022" s="1000">
        <f t="shared" si="1119"/>
        <v>0</v>
      </c>
      <c r="M5022" s="1000">
        <f t="shared" si="1120"/>
        <v>0</v>
      </c>
      <c r="N5022" s="1724">
        <f t="shared" si="1121"/>
        <v>0</v>
      </c>
      <c r="O5022" s="1000">
        <f t="shared" si="1122"/>
        <v>0</v>
      </c>
      <c r="P5022" s="1000">
        <f t="shared" si="1123"/>
        <v>0</v>
      </c>
      <c r="Q5022" s="1000"/>
      <c r="R5022" s="1000"/>
      <c r="S5022" s="1000"/>
      <c r="T5022" s="1000"/>
      <c r="U5022" s="1000"/>
      <c r="V5022" s="1000"/>
      <c r="W5022" s="1000"/>
      <c r="X5022" s="1000"/>
      <c r="Y5022" s="1001"/>
      <c r="Z5022" s="1001" t="str">
        <f t="shared" si="1124"/>
        <v xml:space="preserve">Cap.5 Pct.1:  Dacă există măcar o valoare pe rând (Suma Col.(1 la 6) &gt; 0), atunci trebuie să existe CUI (Col.B &gt; 0), pentru toate rândurile (Rd.(2 la 300)). Și reciproc. </v>
      </c>
      <c r="AA5022" s="2205">
        <f t="shared" si="1116"/>
        <v>1</v>
      </c>
      <c r="AB5022" s="3036">
        <v>271</v>
      </c>
    </row>
    <row r="5023" spans="1:28" x14ac:dyDescent="0.25">
      <c r="A5023" s="1708">
        <f t="shared" ca="1" si="1114"/>
        <v>0</v>
      </c>
      <c r="B5023" s="1708">
        <f t="shared" si="1115"/>
        <v>10271288</v>
      </c>
      <c r="C5023" s="994">
        <v>271</v>
      </c>
      <c r="D5023" s="1796" t="s">
        <v>447</v>
      </c>
      <c r="E5023" s="994">
        <v>288</v>
      </c>
      <c r="F5023" s="995" t="s">
        <v>3974</v>
      </c>
      <c r="G5023" s="994"/>
      <c r="H5023" s="996" t="s">
        <v>345</v>
      </c>
      <c r="I5023" s="1091" t="str">
        <f t="shared" si="1117"/>
        <v>Cap.5 Pct.1 Rd.288 col.B</v>
      </c>
      <c r="J5023" s="996"/>
      <c r="K5023" s="999" t="str">
        <f t="shared" si="1118"/>
        <v>Cap.5 Pct.1 Rd.288 Suma Col.(1 la 6)</v>
      </c>
      <c r="L5023" s="1000">
        <f t="shared" si="1119"/>
        <v>0</v>
      </c>
      <c r="M5023" s="1000">
        <f t="shared" si="1120"/>
        <v>0</v>
      </c>
      <c r="N5023" s="1724">
        <f t="shared" si="1121"/>
        <v>0</v>
      </c>
      <c r="O5023" s="1000">
        <f t="shared" si="1122"/>
        <v>0</v>
      </c>
      <c r="P5023" s="1000">
        <f t="shared" si="1123"/>
        <v>0</v>
      </c>
      <c r="Q5023" s="1000"/>
      <c r="R5023" s="1000"/>
      <c r="S5023" s="1000"/>
      <c r="T5023" s="1000"/>
      <c r="U5023" s="1000"/>
      <c r="V5023" s="1000"/>
      <c r="W5023" s="1000"/>
      <c r="X5023" s="1000"/>
      <c r="Y5023" s="1001"/>
      <c r="Z5023" s="1001" t="str">
        <f t="shared" si="1124"/>
        <v xml:space="preserve">Cap.5 Pct.1:  Dacă există măcar o valoare pe rând (Suma Col.(1 la 6) &gt; 0), atunci trebuie să existe CUI (Col.B &gt; 0), pentru toate rândurile (Rd.(2 la 300)). Și reciproc. </v>
      </c>
      <c r="AA5023" s="2205">
        <f t="shared" si="1116"/>
        <v>1</v>
      </c>
      <c r="AB5023" s="3036">
        <v>271</v>
      </c>
    </row>
    <row r="5024" spans="1:28" x14ac:dyDescent="0.25">
      <c r="A5024" s="1708">
        <f t="shared" ca="1" si="1114"/>
        <v>0</v>
      </c>
      <c r="B5024" s="1708">
        <f t="shared" si="1115"/>
        <v>10271289</v>
      </c>
      <c r="C5024" s="994">
        <v>271</v>
      </c>
      <c r="D5024" s="1796" t="s">
        <v>447</v>
      </c>
      <c r="E5024" s="994">
        <v>289</v>
      </c>
      <c r="F5024" s="995" t="s">
        <v>3974</v>
      </c>
      <c r="G5024" s="994"/>
      <c r="H5024" s="996" t="s">
        <v>345</v>
      </c>
      <c r="I5024" s="1091" t="str">
        <f t="shared" si="1117"/>
        <v>Cap.5 Pct.1 Rd.289 col.B</v>
      </c>
      <c r="J5024" s="996"/>
      <c r="K5024" s="999" t="str">
        <f t="shared" si="1118"/>
        <v>Cap.5 Pct.1 Rd.289 Suma Col.(1 la 6)</v>
      </c>
      <c r="L5024" s="1000">
        <f t="shared" si="1119"/>
        <v>0</v>
      </c>
      <c r="M5024" s="1000">
        <f t="shared" si="1120"/>
        <v>0</v>
      </c>
      <c r="N5024" s="1724">
        <f t="shared" si="1121"/>
        <v>0</v>
      </c>
      <c r="O5024" s="1000">
        <f t="shared" si="1122"/>
        <v>0</v>
      </c>
      <c r="P5024" s="1000">
        <f t="shared" si="1123"/>
        <v>0</v>
      </c>
      <c r="Q5024" s="1000"/>
      <c r="R5024" s="1000"/>
      <c r="S5024" s="1000"/>
      <c r="T5024" s="1000"/>
      <c r="U5024" s="1000"/>
      <c r="V5024" s="1000"/>
      <c r="W5024" s="1000"/>
      <c r="X5024" s="1000"/>
      <c r="Y5024" s="1001"/>
      <c r="Z5024" s="1001" t="str">
        <f t="shared" si="1124"/>
        <v xml:space="preserve">Cap.5 Pct.1:  Dacă există măcar o valoare pe rând (Suma Col.(1 la 6) &gt; 0), atunci trebuie să existe CUI (Col.B &gt; 0), pentru toate rândurile (Rd.(2 la 300)). Și reciproc. </v>
      </c>
      <c r="AA5024" s="2205">
        <f t="shared" si="1116"/>
        <v>1</v>
      </c>
      <c r="AB5024" s="3036">
        <v>271</v>
      </c>
    </row>
    <row r="5025" spans="1:28" x14ac:dyDescent="0.25">
      <c r="A5025" s="1708">
        <f t="shared" ca="1" si="1114"/>
        <v>0</v>
      </c>
      <c r="B5025" s="1708">
        <f t="shared" si="1115"/>
        <v>10271290</v>
      </c>
      <c r="C5025" s="994">
        <v>271</v>
      </c>
      <c r="D5025" s="1796" t="s">
        <v>447</v>
      </c>
      <c r="E5025" s="994">
        <v>290</v>
      </c>
      <c r="F5025" s="995" t="s">
        <v>3974</v>
      </c>
      <c r="G5025" s="994"/>
      <c r="H5025" s="996" t="s">
        <v>345</v>
      </c>
      <c r="I5025" s="1091" t="str">
        <f t="shared" si="1117"/>
        <v>Cap.5 Pct.1 Rd.290 col.B</v>
      </c>
      <c r="J5025" s="996"/>
      <c r="K5025" s="999" t="str">
        <f t="shared" si="1118"/>
        <v>Cap.5 Pct.1 Rd.290 Suma Col.(1 la 6)</v>
      </c>
      <c r="L5025" s="1000">
        <f t="shared" si="1119"/>
        <v>0</v>
      </c>
      <c r="M5025" s="1000">
        <f t="shared" si="1120"/>
        <v>0</v>
      </c>
      <c r="N5025" s="1724">
        <f t="shared" si="1121"/>
        <v>0</v>
      </c>
      <c r="O5025" s="1000">
        <f t="shared" si="1122"/>
        <v>0</v>
      </c>
      <c r="P5025" s="1000">
        <f t="shared" si="1123"/>
        <v>0</v>
      </c>
      <c r="Q5025" s="1000"/>
      <c r="R5025" s="1000"/>
      <c r="S5025" s="1000"/>
      <c r="T5025" s="1000"/>
      <c r="U5025" s="1000"/>
      <c r="V5025" s="1000"/>
      <c r="W5025" s="1000"/>
      <c r="X5025" s="1000"/>
      <c r="Y5025" s="1001"/>
      <c r="Z5025" s="1001" t="str">
        <f t="shared" si="1124"/>
        <v xml:space="preserve">Cap.5 Pct.1:  Dacă există măcar o valoare pe rând (Suma Col.(1 la 6) &gt; 0), atunci trebuie să existe CUI (Col.B &gt; 0), pentru toate rândurile (Rd.(2 la 300)). Și reciproc. </v>
      </c>
      <c r="AA5025" s="2205">
        <f t="shared" si="1116"/>
        <v>1</v>
      </c>
      <c r="AB5025" s="3036">
        <v>271</v>
      </c>
    </row>
    <row r="5026" spans="1:28" x14ac:dyDescent="0.25">
      <c r="A5026" s="1708">
        <f t="shared" ca="1" si="1114"/>
        <v>0</v>
      </c>
      <c r="B5026" s="1708">
        <f t="shared" si="1115"/>
        <v>10271291</v>
      </c>
      <c r="C5026" s="994">
        <v>271</v>
      </c>
      <c r="D5026" s="1796" t="s">
        <v>447</v>
      </c>
      <c r="E5026" s="994">
        <v>291</v>
      </c>
      <c r="F5026" s="995" t="s">
        <v>3974</v>
      </c>
      <c r="G5026" s="994"/>
      <c r="H5026" s="996" t="s">
        <v>345</v>
      </c>
      <c r="I5026" s="1091" t="str">
        <f t="shared" si="1117"/>
        <v>Cap.5 Pct.1 Rd.291 col.B</v>
      </c>
      <c r="J5026" s="996"/>
      <c r="K5026" s="999" t="str">
        <f t="shared" si="1118"/>
        <v>Cap.5 Pct.1 Rd.291 Suma Col.(1 la 6)</v>
      </c>
      <c r="L5026" s="1000">
        <f t="shared" si="1119"/>
        <v>0</v>
      </c>
      <c r="M5026" s="1000">
        <f t="shared" si="1120"/>
        <v>0</v>
      </c>
      <c r="N5026" s="1724">
        <f t="shared" si="1121"/>
        <v>0</v>
      </c>
      <c r="O5026" s="1000">
        <f t="shared" si="1122"/>
        <v>0</v>
      </c>
      <c r="P5026" s="1000">
        <f t="shared" si="1123"/>
        <v>0</v>
      </c>
      <c r="Q5026" s="1000"/>
      <c r="R5026" s="1000"/>
      <c r="S5026" s="1000"/>
      <c r="T5026" s="1000"/>
      <c r="U5026" s="1000"/>
      <c r="V5026" s="1000"/>
      <c r="W5026" s="1000"/>
      <c r="X5026" s="1000"/>
      <c r="Y5026" s="1001"/>
      <c r="Z5026" s="1001" t="str">
        <f t="shared" si="1124"/>
        <v xml:space="preserve">Cap.5 Pct.1:  Dacă există măcar o valoare pe rând (Suma Col.(1 la 6) &gt; 0), atunci trebuie să existe CUI (Col.B &gt; 0), pentru toate rândurile (Rd.(2 la 300)). Și reciproc. </v>
      </c>
      <c r="AA5026" s="2205">
        <f t="shared" si="1116"/>
        <v>1</v>
      </c>
      <c r="AB5026" s="3036">
        <v>271</v>
      </c>
    </row>
    <row r="5027" spans="1:28" x14ac:dyDescent="0.25">
      <c r="A5027" s="1708">
        <f t="shared" ca="1" si="1114"/>
        <v>0</v>
      </c>
      <c r="B5027" s="1708">
        <f t="shared" si="1115"/>
        <v>10271292</v>
      </c>
      <c r="C5027" s="994">
        <v>271</v>
      </c>
      <c r="D5027" s="1796" t="s">
        <v>447</v>
      </c>
      <c r="E5027" s="994">
        <v>292</v>
      </c>
      <c r="F5027" s="995" t="s">
        <v>3974</v>
      </c>
      <c r="G5027" s="994"/>
      <c r="H5027" s="996" t="s">
        <v>345</v>
      </c>
      <c r="I5027" s="1091" t="str">
        <f t="shared" si="1117"/>
        <v>Cap.5 Pct.1 Rd.292 col.B</v>
      </c>
      <c r="J5027" s="996"/>
      <c r="K5027" s="999" t="str">
        <f t="shared" si="1118"/>
        <v>Cap.5 Pct.1 Rd.292 Suma Col.(1 la 6)</v>
      </c>
      <c r="L5027" s="1000">
        <f t="shared" si="1119"/>
        <v>0</v>
      </c>
      <c r="M5027" s="1000">
        <f t="shared" si="1120"/>
        <v>0</v>
      </c>
      <c r="N5027" s="1724">
        <f t="shared" si="1121"/>
        <v>0</v>
      </c>
      <c r="O5027" s="1000">
        <f t="shared" si="1122"/>
        <v>0</v>
      </c>
      <c r="P5027" s="1000">
        <f t="shared" si="1123"/>
        <v>0</v>
      </c>
      <c r="Q5027" s="1000"/>
      <c r="R5027" s="1000"/>
      <c r="S5027" s="1000"/>
      <c r="T5027" s="1000"/>
      <c r="U5027" s="1000"/>
      <c r="V5027" s="1000"/>
      <c r="W5027" s="1000"/>
      <c r="X5027" s="1000"/>
      <c r="Y5027" s="1001"/>
      <c r="Z5027" s="1001" t="str">
        <f t="shared" si="1124"/>
        <v xml:space="preserve">Cap.5 Pct.1:  Dacă există măcar o valoare pe rând (Suma Col.(1 la 6) &gt; 0), atunci trebuie să existe CUI (Col.B &gt; 0), pentru toate rândurile (Rd.(2 la 300)). Și reciproc. </v>
      </c>
      <c r="AA5027" s="2205">
        <f t="shared" si="1116"/>
        <v>1</v>
      </c>
      <c r="AB5027" s="3036">
        <v>271</v>
      </c>
    </row>
    <row r="5028" spans="1:28" x14ac:dyDescent="0.25">
      <c r="A5028" s="1708">
        <f t="shared" ca="1" si="1114"/>
        <v>0</v>
      </c>
      <c r="B5028" s="1708">
        <f t="shared" si="1115"/>
        <v>10271293</v>
      </c>
      <c r="C5028" s="994">
        <v>271</v>
      </c>
      <c r="D5028" s="1796" t="s">
        <v>447</v>
      </c>
      <c r="E5028" s="994">
        <v>293</v>
      </c>
      <c r="F5028" s="995" t="s">
        <v>3974</v>
      </c>
      <c r="G5028" s="994"/>
      <c r="H5028" s="996" t="s">
        <v>345</v>
      </c>
      <c r="I5028" s="1091" t="str">
        <f t="shared" si="1117"/>
        <v>Cap.5 Pct.1 Rd.293 col.B</v>
      </c>
      <c r="J5028" s="996"/>
      <c r="K5028" s="999" t="str">
        <f t="shared" si="1118"/>
        <v>Cap.5 Pct.1 Rd.293 Suma Col.(1 la 6)</v>
      </c>
      <c r="L5028" s="1000">
        <f t="shared" si="1119"/>
        <v>0</v>
      </c>
      <c r="M5028" s="1000">
        <f t="shared" si="1120"/>
        <v>0</v>
      </c>
      <c r="N5028" s="1724">
        <f t="shared" si="1121"/>
        <v>0</v>
      </c>
      <c r="O5028" s="1000">
        <f t="shared" si="1122"/>
        <v>0</v>
      </c>
      <c r="P5028" s="1000">
        <f t="shared" si="1123"/>
        <v>0</v>
      </c>
      <c r="Q5028" s="1000"/>
      <c r="R5028" s="1000"/>
      <c r="S5028" s="1000"/>
      <c r="T5028" s="1000"/>
      <c r="U5028" s="1000"/>
      <c r="V5028" s="1000"/>
      <c r="W5028" s="1000"/>
      <c r="X5028" s="1000"/>
      <c r="Y5028" s="1001"/>
      <c r="Z5028" s="1001" t="str">
        <f t="shared" si="1124"/>
        <v xml:space="preserve">Cap.5 Pct.1:  Dacă există măcar o valoare pe rând (Suma Col.(1 la 6) &gt; 0), atunci trebuie să existe CUI (Col.B &gt; 0), pentru toate rândurile (Rd.(2 la 300)). Și reciproc. </v>
      </c>
      <c r="AA5028" s="2205">
        <f t="shared" si="1116"/>
        <v>1</v>
      </c>
      <c r="AB5028" s="3036">
        <v>271</v>
      </c>
    </row>
    <row r="5029" spans="1:28" x14ac:dyDescent="0.25">
      <c r="A5029" s="1708">
        <f t="shared" ca="1" si="1114"/>
        <v>0</v>
      </c>
      <c r="B5029" s="1708">
        <f t="shared" si="1115"/>
        <v>10271294</v>
      </c>
      <c r="C5029" s="994">
        <v>271</v>
      </c>
      <c r="D5029" s="1796" t="s">
        <v>447</v>
      </c>
      <c r="E5029" s="994">
        <v>294</v>
      </c>
      <c r="F5029" s="995" t="s">
        <v>3974</v>
      </c>
      <c r="G5029" s="994"/>
      <c r="H5029" s="996" t="s">
        <v>345</v>
      </c>
      <c r="I5029" s="1091" t="str">
        <f t="shared" si="1117"/>
        <v>Cap.5 Pct.1 Rd.294 col.B</v>
      </c>
      <c r="J5029" s="996"/>
      <c r="K5029" s="999" t="str">
        <f t="shared" si="1118"/>
        <v>Cap.5 Pct.1 Rd.294 Suma Col.(1 la 6)</v>
      </c>
      <c r="L5029" s="1000">
        <f t="shared" si="1119"/>
        <v>0</v>
      </c>
      <c r="M5029" s="1000">
        <f t="shared" si="1120"/>
        <v>0</v>
      </c>
      <c r="N5029" s="1724">
        <f t="shared" si="1121"/>
        <v>0</v>
      </c>
      <c r="O5029" s="1000">
        <f t="shared" si="1122"/>
        <v>0</v>
      </c>
      <c r="P5029" s="1000">
        <f t="shared" si="1123"/>
        <v>0</v>
      </c>
      <c r="Q5029" s="1000"/>
      <c r="R5029" s="1000"/>
      <c r="S5029" s="1000"/>
      <c r="T5029" s="1000"/>
      <c r="U5029" s="1000"/>
      <c r="V5029" s="1000"/>
      <c r="W5029" s="1000"/>
      <c r="X5029" s="1000"/>
      <c r="Y5029" s="1001"/>
      <c r="Z5029" s="1001" t="str">
        <f t="shared" si="1124"/>
        <v xml:space="preserve">Cap.5 Pct.1:  Dacă există măcar o valoare pe rând (Suma Col.(1 la 6) &gt; 0), atunci trebuie să existe CUI (Col.B &gt; 0), pentru toate rândurile (Rd.(2 la 300)). Și reciproc. </v>
      </c>
      <c r="AA5029" s="2205">
        <f t="shared" si="1116"/>
        <v>1</v>
      </c>
      <c r="AB5029" s="3036">
        <v>271</v>
      </c>
    </row>
    <row r="5030" spans="1:28" x14ac:dyDescent="0.25">
      <c r="A5030" s="1708">
        <f t="shared" ca="1" si="1114"/>
        <v>0</v>
      </c>
      <c r="B5030" s="1708">
        <f t="shared" si="1115"/>
        <v>10271295</v>
      </c>
      <c r="C5030" s="994">
        <v>271</v>
      </c>
      <c r="D5030" s="1796" t="s">
        <v>447</v>
      </c>
      <c r="E5030" s="994">
        <v>295</v>
      </c>
      <c r="F5030" s="995" t="s">
        <v>3974</v>
      </c>
      <c r="G5030" s="994"/>
      <c r="H5030" s="996" t="s">
        <v>345</v>
      </c>
      <c r="I5030" s="1091" t="str">
        <f t="shared" si="1117"/>
        <v>Cap.5 Pct.1 Rd.295 col.B</v>
      </c>
      <c r="J5030" s="996"/>
      <c r="K5030" s="999" t="str">
        <f t="shared" si="1118"/>
        <v>Cap.5 Pct.1 Rd.295 Suma Col.(1 la 6)</v>
      </c>
      <c r="L5030" s="1000">
        <f t="shared" si="1119"/>
        <v>0</v>
      </c>
      <c r="M5030" s="1000">
        <f t="shared" si="1120"/>
        <v>0</v>
      </c>
      <c r="N5030" s="1724">
        <f t="shared" si="1121"/>
        <v>0</v>
      </c>
      <c r="O5030" s="1000">
        <f t="shared" si="1122"/>
        <v>0</v>
      </c>
      <c r="P5030" s="1000">
        <f t="shared" si="1123"/>
        <v>0</v>
      </c>
      <c r="Q5030" s="1000"/>
      <c r="R5030" s="1000"/>
      <c r="S5030" s="1000"/>
      <c r="T5030" s="1000"/>
      <c r="U5030" s="1000"/>
      <c r="V5030" s="1000"/>
      <c r="W5030" s="1000"/>
      <c r="X5030" s="1000"/>
      <c r="Y5030" s="1001"/>
      <c r="Z5030" s="1001" t="str">
        <f t="shared" si="1124"/>
        <v xml:space="preserve">Cap.5 Pct.1:  Dacă există măcar o valoare pe rând (Suma Col.(1 la 6) &gt; 0), atunci trebuie să existe CUI (Col.B &gt; 0), pentru toate rândurile (Rd.(2 la 300)). Și reciproc. </v>
      </c>
      <c r="AA5030" s="2205">
        <f t="shared" si="1116"/>
        <v>1</v>
      </c>
      <c r="AB5030" s="3036">
        <v>271</v>
      </c>
    </row>
    <row r="5031" spans="1:28" x14ac:dyDescent="0.25">
      <c r="A5031" s="1708">
        <f t="shared" ca="1" si="1114"/>
        <v>0</v>
      </c>
      <c r="B5031" s="1708">
        <f t="shared" si="1115"/>
        <v>10271296</v>
      </c>
      <c r="C5031" s="994">
        <v>271</v>
      </c>
      <c r="D5031" s="1796" t="s">
        <v>447</v>
      </c>
      <c r="E5031" s="994">
        <v>296</v>
      </c>
      <c r="F5031" s="995" t="s">
        <v>3974</v>
      </c>
      <c r="G5031" s="994"/>
      <c r="H5031" s="996" t="s">
        <v>345</v>
      </c>
      <c r="I5031" s="1091" t="str">
        <f t="shared" si="1117"/>
        <v>Cap.5 Pct.1 Rd.296 col.B</v>
      </c>
      <c r="J5031" s="996"/>
      <c r="K5031" s="999" t="str">
        <f t="shared" si="1118"/>
        <v>Cap.5 Pct.1 Rd.296 Suma Col.(1 la 6)</v>
      </c>
      <c r="L5031" s="1000">
        <f t="shared" si="1119"/>
        <v>0</v>
      </c>
      <c r="M5031" s="1000">
        <f t="shared" si="1120"/>
        <v>0</v>
      </c>
      <c r="N5031" s="1724">
        <f t="shared" si="1121"/>
        <v>0</v>
      </c>
      <c r="O5031" s="1000">
        <f t="shared" si="1122"/>
        <v>0</v>
      </c>
      <c r="P5031" s="1000">
        <f t="shared" si="1123"/>
        <v>0</v>
      </c>
      <c r="Q5031" s="1000"/>
      <c r="R5031" s="1000"/>
      <c r="S5031" s="1000"/>
      <c r="T5031" s="1000"/>
      <c r="U5031" s="1000"/>
      <c r="V5031" s="1000"/>
      <c r="W5031" s="1000"/>
      <c r="X5031" s="1000"/>
      <c r="Y5031" s="1001"/>
      <c r="Z5031" s="1001" t="str">
        <f t="shared" si="1124"/>
        <v xml:space="preserve">Cap.5 Pct.1:  Dacă există măcar o valoare pe rând (Suma Col.(1 la 6) &gt; 0), atunci trebuie să existe CUI (Col.B &gt; 0), pentru toate rândurile (Rd.(2 la 300)). Și reciproc. </v>
      </c>
      <c r="AA5031" s="2205">
        <f t="shared" si="1116"/>
        <v>1</v>
      </c>
      <c r="AB5031" s="3036">
        <v>271</v>
      </c>
    </row>
    <row r="5032" spans="1:28" x14ac:dyDescent="0.25">
      <c r="A5032" s="1708">
        <f t="shared" ca="1" si="1114"/>
        <v>0</v>
      </c>
      <c r="B5032" s="1708">
        <f t="shared" si="1115"/>
        <v>10271297</v>
      </c>
      <c r="C5032" s="994">
        <v>271</v>
      </c>
      <c r="D5032" s="1796" t="s">
        <v>447</v>
      </c>
      <c r="E5032" s="994">
        <v>297</v>
      </c>
      <c r="F5032" s="995" t="s">
        <v>3974</v>
      </c>
      <c r="G5032" s="994"/>
      <c r="H5032" s="996" t="s">
        <v>345</v>
      </c>
      <c r="I5032" s="1091" t="str">
        <f t="shared" si="1117"/>
        <v>Cap.5 Pct.1 Rd.297 col.B</v>
      </c>
      <c r="J5032" s="996"/>
      <c r="K5032" s="999" t="str">
        <f t="shared" si="1118"/>
        <v>Cap.5 Pct.1 Rd.297 Suma Col.(1 la 6)</v>
      </c>
      <c r="L5032" s="1000">
        <f t="shared" si="1119"/>
        <v>0</v>
      </c>
      <c r="M5032" s="1000">
        <f t="shared" si="1120"/>
        <v>0</v>
      </c>
      <c r="N5032" s="1724">
        <f t="shared" si="1121"/>
        <v>0</v>
      </c>
      <c r="O5032" s="1000">
        <f t="shared" si="1122"/>
        <v>0</v>
      </c>
      <c r="P5032" s="1000">
        <f t="shared" si="1123"/>
        <v>0</v>
      </c>
      <c r="Q5032" s="1000"/>
      <c r="R5032" s="1000"/>
      <c r="S5032" s="1000"/>
      <c r="T5032" s="1000"/>
      <c r="U5032" s="1000"/>
      <c r="V5032" s="1000"/>
      <c r="W5032" s="1000"/>
      <c r="X5032" s="1000"/>
      <c r="Y5032" s="1001"/>
      <c r="Z5032" s="1001" t="str">
        <f t="shared" si="1124"/>
        <v xml:space="preserve">Cap.5 Pct.1:  Dacă există măcar o valoare pe rând (Suma Col.(1 la 6) &gt; 0), atunci trebuie să existe CUI (Col.B &gt; 0), pentru toate rândurile (Rd.(2 la 300)). Și reciproc. </v>
      </c>
      <c r="AA5032" s="2205">
        <f t="shared" si="1116"/>
        <v>1</v>
      </c>
      <c r="AB5032" s="3036">
        <v>271</v>
      </c>
    </row>
    <row r="5033" spans="1:28" x14ac:dyDescent="0.25">
      <c r="A5033" s="1708">
        <f t="shared" ref="A5033:A5285" ca="1" si="1125">IF(D5033="DA",IF(ISERROR(N5033),A5032+1,IF(N5033=1,A5032+1,A5032)),A5032)</f>
        <v>0</v>
      </c>
      <c r="B5033" s="1708">
        <f t="shared" ref="B5033:B5284" si="1126">VALUE("1"&amp;TEXT(C5033,"0000")&amp;TEXT(E5033,"000"))</f>
        <v>10271298</v>
      </c>
      <c r="C5033" s="994">
        <v>271</v>
      </c>
      <c r="D5033" s="1796" t="s">
        <v>447</v>
      </c>
      <c r="E5033" s="994">
        <v>298</v>
      </c>
      <c r="F5033" s="995" t="s">
        <v>3974</v>
      </c>
      <c r="G5033" s="994"/>
      <c r="H5033" s="996" t="s">
        <v>345</v>
      </c>
      <c r="I5033" s="1091" t="str">
        <f t="shared" si="1117"/>
        <v>Cap.5 Pct.1 Rd.298 col.B</v>
      </c>
      <c r="J5033" s="996"/>
      <c r="K5033" s="999" t="str">
        <f t="shared" si="1118"/>
        <v>Cap.5 Pct.1 Rd.298 Suma Col.(1 la 6)</v>
      </c>
      <c r="L5033" s="1000">
        <f t="shared" si="1119"/>
        <v>0</v>
      </c>
      <c r="M5033" s="1000">
        <f t="shared" si="1120"/>
        <v>0</v>
      </c>
      <c r="N5033" s="1724">
        <f t="shared" si="1121"/>
        <v>0</v>
      </c>
      <c r="O5033" s="1000">
        <f t="shared" si="1122"/>
        <v>0</v>
      </c>
      <c r="P5033" s="1000">
        <f t="shared" si="1123"/>
        <v>0</v>
      </c>
      <c r="Q5033" s="1000"/>
      <c r="R5033" s="1000"/>
      <c r="S5033" s="1000"/>
      <c r="T5033" s="1000"/>
      <c r="U5033" s="1000"/>
      <c r="V5033" s="1000"/>
      <c r="W5033" s="1000"/>
      <c r="X5033" s="1000"/>
      <c r="Y5033" s="1001"/>
      <c r="Z5033" s="1001" t="str">
        <f t="shared" si="1124"/>
        <v xml:space="preserve">Cap.5 Pct.1:  Dacă există măcar o valoare pe rând (Suma Col.(1 la 6) &gt; 0), atunci trebuie să existe CUI (Col.B &gt; 0), pentru toate rândurile (Rd.(2 la 300)). Și reciproc. </v>
      </c>
      <c r="AA5033" s="2205">
        <f t="shared" si="1116"/>
        <v>1</v>
      </c>
      <c r="AB5033" s="3036">
        <v>271</v>
      </c>
    </row>
    <row r="5034" spans="1:28" x14ac:dyDescent="0.25">
      <c r="A5034" s="1708">
        <f t="shared" ca="1" si="1125"/>
        <v>0</v>
      </c>
      <c r="B5034" s="1708">
        <f t="shared" si="1126"/>
        <v>10271299</v>
      </c>
      <c r="C5034" s="994">
        <v>271</v>
      </c>
      <c r="D5034" s="1796" t="s">
        <v>447</v>
      </c>
      <c r="E5034" s="994">
        <v>299</v>
      </c>
      <c r="F5034" s="995" t="s">
        <v>3974</v>
      </c>
      <c r="G5034" s="994"/>
      <c r="H5034" s="996" t="s">
        <v>345</v>
      </c>
      <c r="I5034" s="1091" t="str">
        <f t="shared" si="1117"/>
        <v>Cap.5 Pct.1 Rd.299 col.B</v>
      </c>
      <c r="J5034" s="996"/>
      <c r="K5034" s="999" t="str">
        <f t="shared" si="1118"/>
        <v>Cap.5 Pct.1 Rd.299 Suma Col.(1 la 6)</v>
      </c>
      <c r="L5034" s="1000">
        <f t="shared" si="1119"/>
        <v>0</v>
      </c>
      <c r="M5034" s="1000">
        <f t="shared" si="1120"/>
        <v>0</v>
      </c>
      <c r="N5034" s="1724">
        <f t="shared" si="1121"/>
        <v>0</v>
      </c>
      <c r="O5034" s="1000">
        <f t="shared" si="1122"/>
        <v>0</v>
      </c>
      <c r="P5034" s="1000">
        <f t="shared" si="1123"/>
        <v>0</v>
      </c>
      <c r="Q5034" s="1000"/>
      <c r="R5034" s="1000"/>
      <c r="S5034" s="1000"/>
      <c r="T5034" s="1000"/>
      <c r="U5034" s="1000"/>
      <c r="V5034" s="1000"/>
      <c r="W5034" s="1000"/>
      <c r="X5034" s="1000"/>
      <c r="Y5034" s="1001"/>
      <c r="Z5034" s="1001" t="str">
        <f t="shared" si="1124"/>
        <v xml:space="preserve">Cap.5 Pct.1:  Dacă există măcar o valoare pe rând (Suma Col.(1 la 6) &gt; 0), atunci trebuie să existe CUI (Col.B &gt; 0), pentru toate rândurile (Rd.(2 la 300)). Și reciproc. </v>
      </c>
      <c r="AA5034" s="2205">
        <f t="shared" si="1116"/>
        <v>1</v>
      </c>
      <c r="AB5034" s="3036">
        <v>271</v>
      </c>
    </row>
    <row r="5035" spans="1:28" x14ac:dyDescent="0.25">
      <c r="A5035" s="1710">
        <f t="shared" ca="1" si="1125"/>
        <v>0</v>
      </c>
      <c r="B5035" s="1710">
        <f t="shared" si="1126"/>
        <v>10271300</v>
      </c>
      <c r="C5035" s="1061">
        <v>271</v>
      </c>
      <c r="D5035" s="1798" t="s">
        <v>447</v>
      </c>
      <c r="E5035" s="1007">
        <v>300</v>
      </c>
      <c r="F5035" s="1062" t="s">
        <v>3974</v>
      </c>
      <c r="G5035" s="1061"/>
      <c r="H5035" s="1009" t="s">
        <v>345</v>
      </c>
      <c r="I5035" s="1092" t="str">
        <f t="shared" si="1117"/>
        <v>Cap.5 Pct.1 Rd.300 col.B</v>
      </c>
      <c r="J5035" s="1009"/>
      <c r="K5035" s="1010" t="str">
        <f t="shared" si="1118"/>
        <v>Cap.5 Pct.1 Rd.300 Suma Col.(1 la 6)</v>
      </c>
      <c r="L5035" s="1012">
        <f t="shared" si="1119"/>
        <v>0</v>
      </c>
      <c r="M5035" s="1012">
        <f t="shared" si="1120"/>
        <v>0</v>
      </c>
      <c r="N5035" s="1727">
        <f t="shared" si="1121"/>
        <v>0</v>
      </c>
      <c r="O5035" s="1012">
        <f t="shared" si="1122"/>
        <v>0</v>
      </c>
      <c r="P5035" s="1012">
        <f t="shared" si="1123"/>
        <v>0</v>
      </c>
      <c r="Q5035" s="1065"/>
      <c r="R5035" s="1065"/>
      <c r="S5035" s="1065"/>
      <c r="T5035" s="1065"/>
      <c r="U5035" s="1065"/>
      <c r="V5035" s="1065"/>
      <c r="W5035" s="1065"/>
      <c r="X5035" s="1065"/>
      <c r="Y5035" s="1066"/>
      <c r="Z5035" s="1066" t="str">
        <f>Z5034</f>
        <v xml:space="preserve">Cap.5 Pct.1:  Dacă există măcar o valoare pe rând (Suma Col.(1 la 6) &gt; 0), atunci trebuie să existe CUI (Col.B &gt; 0), pentru toate rândurile (Rd.(2 la 300)). Și reciproc. </v>
      </c>
      <c r="AA5035" s="2205">
        <f t="shared" si="1116"/>
        <v>1</v>
      </c>
      <c r="AB5035" s="3036">
        <v>271</v>
      </c>
    </row>
    <row r="5036" spans="1:28" x14ac:dyDescent="0.25">
      <c r="A5036" s="1708">
        <f t="shared" ca="1" si="1125"/>
        <v>0</v>
      </c>
      <c r="B5036" s="1708">
        <f t="shared" si="1126"/>
        <v>10272002</v>
      </c>
      <c r="C5036" s="994">
        <v>272</v>
      </c>
      <c r="D5036" s="1796" t="s">
        <v>447</v>
      </c>
      <c r="E5036" s="994">
        <v>2</v>
      </c>
      <c r="F5036" s="995" t="s">
        <v>3974</v>
      </c>
      <c r="G5036" s="994" t="s">
        <v>11806</v>
      </c>
      <c r="H5036" s="996" t="s">
        <v>345</v>
      </c>
      <c r="I5036" s="1091" t="str">
        <f>"Cap.5 Pct.1 Rd."&amp;E5036&amp;" col.D"</f>
        <v>Cap.5 Pct.1 Rd.2 col.D</v>
      </c>
      <c r="J5036" s="996"/>
      <c r="K5036" s="999" t="str">
        <f>"Cap.5 Pct.1 Rd."&amp;E5036&amp;" Suma Col.(1 la 6)"</f>
        <v>Cap.5 Pct.1 Rd.2 Suma Col.(1 la 6)</v>
      </c>
      <c r="L5036" s="1000">
        <f>O5036</f>
        <v>0</v>
      </c>
      <c r="M5036" s="1000">
        <f>P5036</f>
        <v>0</v>
      </c>
      <c r="N5036" s="1724">
        <f>IF(OR(AND(L5036=0,M5036=0),AND(L5036&gt;0,M5036&gt;0)),0,1)</f>
        <v>0</v>
      </c>
      <c r="O5036" s="1000">
        <f>BH703</f>
        <v>0</v>
      </c>
      <c r="P5036" s="1000">
        <f>SUM(BI703:BN703)</f>
        <v>0</v>
      </c>
      <c r="Q5036" s="1000"/>
      <c r="R5036" s="1000"/>
      <c r="S5036" s="1000"/>
      <c r="T5036" s="1000"/>
      <c r="U5036" s="1000"/>
      <c r="V5036" s="1000"/>
      <c r="W5036" s="1000"/>
      <c r="X5036" s="1000"/>
      <c r="Y5036" s="1001"/>
      <c r="Z5036" s="1343" t="s">
        <v>11807</v>
      </c>
      <c r="AA5036" s="2205">
        <f t="shared" si="1116"/>
        <v>1</v>
      </c>
      <c r="AB5036" s="3036">
        <v>271</v>
      </c>
    </row>
    <row r="5037" spans="1:28" x14ac:dyDescent="0.25">
      <c r="A5037" s="1708">
        <f t="shared" ca="1" si="1125"/>
        <v>0</v>
      </c>
      <c r="B5037" s="1708">
        <f t="shared" si="1126"/>
        <v>10272003</v>
      </c>
      <c r="C5037" s="994">
        <v>272</v>
      </c>
      <c r="D5037" s="1796" t="s">
        <v>447</v>
      </c>
      <c r="E5037" s="994">
        <v>3</v>
      </c>
      <c r="F5037" s="995" t="s">
        <v>3974</v>
      </c>
      <c r="G5037" s="994"/>
      <c r="H5037" s="996" t="s">
        <v>345</v>
      </c>
      <c r="I5037" s="1091" t="str">
        <f t="shared" ref="I5037:I5100" si="1127">"Cap.5 Pct.1 Rd."&amp;E5037&amp;" col.D"</f>
        <v>Cap.5 Pct.1 Rd.3 col.D</v>
      </c>
      <c r="J5037" s="996"/>
      <c r="K5037" s="999" t="str">
        <f t="shared" ref="K5037:K5100" si="1128">"Cap.5 Pct.1 Rd."&amp;E5037&amp;" Suma Col.(1 la 6)"</f>
        <v>Cap.5 Pct.1 Rd.3 Suma Col.(1 la 6)</v>
      </c>
      <c r="L5037" s="1000">
        <f t="shared" ref="L5037:L5100" si="1129">O5037</f>
        <v>0</v>
      </c>
      <c r="M5037" s="1000">
        <f t="shared" ref="M5037:M5100" si="1130">P5037</f>
        <v>0</v>
      </c>
      <c r="N5037" s="1724">
        <f t="shared" ref="N5037:N5100" si="1131">IF(OR(AND(L5037=0,M5037=0),AND(L5037&gt;0,M5037&gt;0)),0,1)</f>
        <v>0</v>
      </c>
      <c r="O5037" s="1000">
        <f t="shared" ref="O5037:O5100" si="1132">BH704</f>
        <v>0</v>
      </c>
      <c r="P5037" s="1000">
        <f t="shared" ref="P5037:P5100" si="1133">SUM(BI704:BN704)</f>
        <v>0</v>
      </c>
      <c r="Q5037" s="1000"/>
      <c r="R5037" s="1000"/>
      <c r="S5037" s="1000"/>
      <c r="T5037" s="1000"/>
      <c r="U5037" s="1000"/>
      <c r="V5037" s="1000"/>
      <c r="W5037" s="1000"/>
      <c r="X5037" s="1000"/>
      <c r="Y5037" s="1001"/>
      <c r="Z5037" s="1001" t="str">
        <f>Z5036</f>
        <v xml:space="preserve">Cap.5 Pct.1:  Dacă există măcar o valoare pe rând (Suma Col.(1 la 6) &gt; 0), atunci trebuie să existe CAEN (Col.D &gt; 0), pentru toate rândurile (Rd.(2 la 300)). Și reciproc. </v>
      </c>
      <c r="AA5037" s="2205">
        <f t="shared" si="1116"/>
        <v>1</v>
      </c>
      <c r="AB5037" s="3036">
        <v>271</v>
      </c>
    </row>
    <row r="5038" spans="1:28" x14ac:dyDescent="0.25">
      <c r="A5038" s="1708">
        <f t="shared" ca="1" si="1125"/>
        <v>0</v>
      </c>
      <c r="B5038" s="1708">
        <f t="shared" si="1126"/>
        <v>10272004</v>
      </c>
      <c r="C5038" s="994">
        <v>272</v>
      </c>
      <c r="D5038" s="1796" t="s">
        <v>447</v>
      </c>
      <c r="E5038" s="994">
        <v>4</v>
      </c>
      <c r="F5038" s="995" t="s">
        <v>3974</v>
      </c>
      <c r="G5038" s="994"/>
      <c r="H5038" s="996" t="s">
        <v>345</v>
      </c>
      <c r="I5038" s="1091" t="str">
        <f t="shared" si="1127"/>
        <v>Cap.5 Pct.1 Rd.4 col.D</v>
      </c>
      <c r="J5038" s="996"/>
      <c r="K5038" s="999" t="str">
        <f t="shared" si="1128"/>
        <v>Cap.5 Pct.1 Rd.4 Suma Col.(1 la 6)</v>
      </c>
      <c r="L5038" s="1000">
        <f t="shared" si="1129"/>
        <v>0</v>
      </c>
      <c r="M5038" s="1000">
        <f t="shared" si="1130"/>
        <v>0</v>
      </c>
      <c r="N5038" s="1724">
        <f t="shared" si="1131"/>
        <v>0</v>
      </c>
      <c r="O5038" s="1000">
        <f t="shared" si="1132"/>
        <v>0</v>
      </c>
      <c r="P5038" s="1000">
        <f t="shared" si="1133"/>
        <v>0</v>
      </c>
      <c r="Q5038" s="1000"/>
      <c r="R5038" s="1000"/>
      <c r="S5038" s="1000"/>
      <c r="T5038" s="1000"/>
      <c r="U5038" s="1000"/>
      <c r="V5038" s="1000"/>
      <c r="W5038" s="1000"/>
      <c r="X5038" s="1000"/>
      <c r="Y5038" s="1001"/>
      <c r="Z5038" s="1001" t="str">
        <f t="shared" ref="Z5038:Z5101" si="1134">Z5037</f>
        <v xml:space="preserve">Cap.5 Pct.1:  Dacă există măcar o valoare pe rând (Suma Col.(1 la 6) &gt; 0), atunci trebuie să existe CAEN (Col.D &gt; 0), pentru toate rândurile (Rd.(2 la 300)). Și reciproc. </v>
      </c>
      <c r="AA5038" s="2205">
        <f t="shared" si="1116"/>
        <v>1</v>
      </c>
      <c r="AB5038" s="3036">
        <v>271</v>
      </c>
    </row>
    <row r="5039" spans="1:28" x14ac:dyDescent="0.25">
      <c r="A5039" s="1708">
        <f t="shared" ca="1" si="1125"/>
        <v>0</v>
      </c>
      <c r="B5039" s="1708">
        <f t="shared" si="1126"/>
        <v>10272005</v>
      </c>
      <c r="C5039" s="994">
        <v>272</v>
      </c>
      <c r="D5039" s="1796" t="s">
        <v>447</v>
      </c>
      <c r="E5039" s="994">
        <v>5</v>
      </c>
      <c r="F5039" s="995" t="s">
        <v>3974</v>
      </c>
      <c r="G5039" s="994"/>
      <c r="H5039" s="996" t="s">
        <v>345</v>
      </c>
      <c r="I5039" s="1091" t="str">
        <f t="shared" si="1127"/>
        <v>Cap.5 Pct.1 Rd.5 col.D</v>
      </c>
      <c r="J5039" s="996"/>
      <c r="K5039" s="999" t="str">
        <f t="shared" si="1128"/>
        <v>Cap.5 Pct.1 Rd.5 Suma Col.(1 la 6)</v>
      </c>
      <c r="L5039" s="1000">
        <f t="shared" si="1129"/>
        <v>0</v>
      </c>
      <c r="M5039" s="1000">
        <f t="shared" si="1130"/>
        <v>0</v>
      </c>
      <c r="N5039" s="1724">
        <f t="shared" si="1131"/>
        <v>0</v>
      </c>
      <c r="O5039" s="1000">
        <f t="shared" si="1132"/>
        <v>0</v>
      </c>
      <c r="P5039" s="1000">
        <f t="shared" si="1133"/>
        <v>0</v>
      </c>
      <c r="Q5039" s="1000"/>
      <c r="R5039" s="1000"/>
      <c r="S5039" s="1000"/>
      <c r="T5039" s="1000"/>
      <c r="U5039" s="1000"/>
      <c r="V5039" s="1000"/>
      <c r="W5039" s="1000"/>
      <c r="X5039" s="1000"/>
      <c r="Y5039" s="1001"/>
      <c r="Z5039" s="1001" t="str">
        <f t="shared" si="1134"/>
        <v xml:space="preserve">Cap.5 Pct.1:  Dacă există măcar o valoare pe rând (Suma Col.(1 la 6) &gt; 0), atunci trebuie să existe CAEN (Col.D &gt; 0), pentru toate rândurile (Rd.(2 la 300)). Și reciproc. </v>
      </c>
      <c r="AA5039" s="2205">
        <f t="shared" si="1116"/>
        <v>1</v>
      </c>
      <c r="AB5039" s="3036">
        <v>271</v>
      </c>
    </row>
    <row r="5040" spans="1:28" x14ac:dyDescent="0.25">
      <c r="A5040" s="1708">
        <f t="shared" ca="1" si="1125"/>
        <v>0</v>
      </c>
      <c r="B5040" s="1708">
        <f t="shared" si="1126"/>
        <v>10272006</v>
      </c>
      <c r="C5040" s="994">
        <v>272</v>
      </c>
      <c r="D5040" s="1796" t="s">
        <v>447</v>
      </c>
      <c r="E5040" s="994">
        <v>6</v>
      </c>
      <c r="F5040" s="995" t="s">
        <v>3974</v>
      </c>
      <c r="G5040" s="994"/>
      <c r="H5040" s="996" t="s">
        <v>345</v>
      </c>
      <c r="I5040" s="1091" t="str">
        <f t="shared" si="1127"/>
        <v>Cap.5 Pct.1 Rd.6 col.D</v>
      </c>
      <c r="J5040" s="996"/>
      <c r="K5040" s="999" t="str">
        <f t="shared" si="1128"/>
        <v>Cap.5 Pct.1 Rd.6 Suma Col.(1 la 6)</v>
      </c>
      <c r="L5040" s="1000">
        <f t="shared" si="1129"/>
        <v>0</v>
      </c>
      <c r="M5040" s="1000">
        <f t="shared" si="1130"/>
        <v>0</v>
      </c>
      <c r="N5040" s="1724">
        <f t="shared" si="1131"/>
        <v>0</v>
      </c>
      <c r="O5040" s="1000">
        <f t="shared" si="1132"/>
        <v>0</v>
      </c>
      <c r="P5040" s="1000">
        <f t="shared" si="1133"/>
        <v>0</v>
      </c>
      <c r="Q5040" s="1000"/>
      <c r="R5040" s="1000"/>
      <c r="S5040" s="1000"/>
      <c r="T5040" s="1000"/>
      <c r="U5040" s="1000"/>
      <c r="V5040" s="1000"/>
      <c r="W5040" s="1000"/>
      <c r="X5040" s="1000"/>
      <c r="Y5040" s="1001"/>
      <c r="Z5040" s="1001" t="str">
        <f t="shared" si="1134"/>
        <v xml:space="preserve">Cap.5 Pct.1:  Dacă există măcar o valoare pe rând (Suma Col.(1 la 6) &gt; 0), atunci trebuie să existe CAEN (Col.D &gt; 0), pentru toate rândurile (Rd.(2 la 300)). Și reciproc. </v>
      </c>
      <c r="AA5040" s="2205">
        <f t="shared" si="1116"/>
        <v>1</v>
      </c>
      <c r="AB5040" s="3036">
        <v>271</v>
      </c>
    </row>
    <row r="5041" spans="1:28" x14ac:dyDescent="0.25">
      <c r="A5041" s="1708">
        <f t="shared" ca="1" si="1125"/>
        <v>0</v>
      </c>
      <c r="B5041" s="1708">
        <f t="shared" si="1126"/>
        <v>10272007</v>
      </c>
      <c r="C5041" s="994">
        <v>272</v>
      </c>
      <c r="D5041" s="1796" t="s">
        <v>447</v>
      </c>
      <c r="E5041" s="994">
        <v>7</v>
      </c>
      <c r="F5041" s="995" t="s">
        <v>3974</v>
      </c>
      <c r="G5041" s="994"/>
      <c r="H5041" s="996" t="s">
        <v>345</v>
      </c>
      <c r="I5041" s="1091" t="str">
        <f t="shared" si="1127"/>
        <v>Cap.5 Pct.1 Rd.7 col.D</v>
      </c>
      <c r="J5041" s="996"/>
      <c r="K5041" s="999" t="str">
        <f t="shared" si="1128"/>
        <v>Cap.5 Pct.1 Rd.7 Suma Col.(1 la 6)</v>
      </c>
      <c r="L5041" s="1000">
        <f t="shared" si="1129"/>
        <v>0</v>
      </c>
      <c r="M5041" s="1000">
        <f t="shared" si="1130"/>
        <v>0</v>
      </c>
      <c r="N5041" s="1724">
        <f t="shared" si="1131"/>
        <v>0</v>
      </c>
      <c r="O5041" s="1000">
        <f t="shared" si="1132"/>
        <v>0</v>
      </c>
      <c r="P5041" s="1000">
        <f t="shared" si="1133"/>
        <v>0</v>
      </c>
      <c r="Q5041" s="1000"/>
      <c r="R5041" s="1000"/>
      <c r="S5041" s="1000"/>
      <c r="T5041" s="1000"/>
      <c r="U5041" s="1000"/>
      <c r="V5041" s="1000"/>
      <c r="W5041" s="1000"/>
      <c r="X5041" s="1000"/>
      <c r="Y5041" s="1001"/>
      <c r="Z5041" s="1001" t="str">
        <f t="shared" si="1134"/>
        <v xml:space="preserve">Cap.5 Pct.1:  Dacă există măcar o valoare pe rând (Suma Col.(1 la 6) &gt; 0), atunci trebuie să existe CAEN (Col.D &gt; 0), pentru toate rândurile (Rd.(2 la 300)). Și reciproc. </v>
      </c>
      <c r="AA5041" s="2205">
        <f t="shared" si="1116"/>
        <v>1</v>
      </c>
      <c r="AB5041" s="3036">
        <v>271</v>
      </c>
    </row>
    <row r="5042" spans="1:28" x14ac:dyDescent="0.25">
      <c r="A5042" s="1708">
        <f t="shared" ca="1" si="1125"/>
        <v>0</v>
      </c>
      <c r="B5042" s="1708">
        <f t="shared" si="1126"/>
        <v>10272008</v>
      </c>
      <c r="C5042" s="994">
        <v>272</v>
      </c>
      <c r="D5042" s="1796" t="s">
        <v>447</v>
      </c>
      <c r="E5042" s="994">
        <v>8</v>
      </c>
      <c r="F5042" s="995" t="s">
        <v>3974</v>
      </c>
      <c r="G5042" s="994"/>
      <c r="H5042" s="996" t="s">
        <v>345</v>
      </c>
      <c r="I5042" s="1091" t="str">
        <f t="shared" si="1127"/>
        <v>Cap.5 Pct.1 Rd.8 col.D</v>
      </c>
      <c r="J5042" s="996"/>
      <c r="K5042" s="999" t="str">
        <f t="shared" si="1128"/>
        <v>Cap.5 Pct.1 Rd.8 Suma Col.(1 la 6)</v>
      </c>
      <c r="L5042" s="1000">
        <f t="shared" si="1129"/>
        <v>0</v>
      </c>
      <c r="M5042" s="1000">
        <f t="shared" si="1130"/>
        <v>0</v>
      </c>
      <c r="N5042" s="1724">
        <f t="shared" si="1131"/>
        <v>0</v>
      </c>
      <c r="O5042" s="1000">
        <f t="shared" si="1132"/>
        <v>0</v>
      </c>
      <c r="P5042" s="1000">
        <f t="shared" si="1133"/>
        <v>0</v>
      </c>
      <c r="Q5042" s="1000"/>
      <c r="R5042" s="1000"/>
      <c r="S5042" s="1000"/>
      <c r="T5042" s="1000"/>
      <c r="U5042" s="1000"/>
      <c r="V5042" s="1000"/>
      <c r="W5042" s="1000"/>
      <c r="X5042" s="1000"/>
      <c r="Y5042" s="1001"/>
      <c r="Z5042" s="1001" t="str">
        <f t="shared" si="1134"/>
        <v xml:space="preserve">Cap.5 Pct.1:  Dacă există măcar o valoare pe rând (Suma Col.(1 la 6) &gt; 0), atunci trebuie să existe CAEN (Col.D &gt; 0), pentru toate rândurile (Rd.(2 la 300)). Și reciproc. </v>
      </c>
      <c r="AA5042" s="2205">
        <f t="shared" si="1116"/>
        <v>1</v>
      </c>
      <c r="AB5042" s="3036">
        <v>271</v>
      </c>
    </row>
    <row r="5043" spans="1:28" x14ac:dyDescent="0.25">
      <c r="A5043" s="1708">
        <f t="shared" ca="1" si="1125"/>
        <v>0</v>
      </c>
      <c r="B5043" s="1708">
        <f t="shared" si="1126"/>
        <v>10272009</v>
      </c>
      <c r="C5043" s="994">
        <v>272</v>
      </c>
      <c r="D5043" s="1796" t="s">
        <v>447</v>
      </c>
      <c r="E5043" s="994">
        <v>9</v>
      </c>
      <c r="F5043" s="995" t="s">
        <v>3974</v>
      </c>
      <c r="G5043" s="994"/>
      <c r="H5043" s="996" t="s">
        <v>345</v>
      </c>
      <c r="I5043" s="1091" t="str">
        <f t="shared" si="1127"/>
        <v>Cap.5 Pct.1 Rd.9 col.D</v>
      </c>
      <c r="J5043" s="996"/>
      <c r="K5043" s="999" t="str">
        <f t="shared" si="1128"/>
        <v>Cap.5 Pct.1 Rd.9 Suma Col.(1 la 6)</v>
      </c>
      <c r="L5043" s="1000">
        <f t="shared" si="1129"/>
        <v>0</v>
      </c>
      <c r="M5043" s="1000">
        <f t="shared" si="1130"/>
        <v>0</v>
      </c>
      <c r="N5043" s="1724">
        <f t="shared" si="1131"/>
        <v>0</v>
      </c>
      <c r="O5043" s="1000">
        <f t="shared" si="1132"/>
        <v>0</v>
      </c>
      <c r="P5043" s="1000">
        <f t="shared" si="1133"/>
        <v>0</v>
      </c>
      <c r="Q5043" s="1000"/>
      <c r="R5043" s="1000"/>
      <c r="S5043" s="1000"/>
      <c r="T5043" s="1000"/>
      <c r="U5043" s="1000"/>
      <c r="V5043" s="1000"/>
      <c r="W5043" s="1000"/>
      <c r="X5043" s="1000"/>
      <c r="Y5043" s="1001"/>
      <c r="Z5043" s="1001" t="str">
        <f t="shared" si="1134"/>
        <v xml:space="preserve">Cap.5 Pct.1:  Dacă există măcar o valoare pe rând (Suma Col.(1 la 6) &gt; 0), atunci trebuie să existe CAEN (Col.D &gt; 0), pentru toate rândurile (Rd.(2 la 300)). Și reciproc. </v>
      </c>
      <c r="AA5043" s="2205">
        <f t="shared" si="1116"/>
        <v>1</v>
      </c>
      <c r="AB5043" s="3036">
        <v>271</v>
      </c>
    </row>
    <row r="5044" spans="1:28" x14ac:dyDescent="0.25">
      <c r="A5044" s="1708">
        <f t="shared" ca="1" si="1125"/>
        <v>0</v>
      </c>
      <c r="B5044" s="1708">
        <f t="shared" si="1126"/>
        <v>10272010</v>
      </c>
      <c r="C5044" s="994">
        <v>272</v>
      </c>
      <c r="D5044" s="1796" t="s">
        <v>447</v>
      </c>
      <c r="E5044" s="994">
        <v>10</v>
      </c>
      <c r="F5044" s="995" t="s">
        <v>3974</v>
      </c>
      <c r="G5044" s="994"/>
      <c r="H5044" s="996" t="s">
        <v>345</v>
      </c>
      <c r="I5044" s="1091" t="str">
        <f t="shared" si="1127"/>
        <v>Cap.5 Pct.1 Rd.10 col.D</v>
      </c>
      <c r="J5044" s="996"/>
      <c r="K5044" s="999" t="str">
        <f t="shared" si="1128"/>
        <v>Cap.5 Pct.1 Rd.10 Suma Col.(1 la 6)</v>
      </c>
      <c r="L5044" s="1000">
        <f t="shared" si="1129"/>
        <v>0</v>
      </c>
      <c r="M5044" s="1000">
        <f t="shared" si="1130"/>
        <v>0</v>
      </c>
      <c r="N5044" s="1724">
        <f t="shared" si="1131"/>
        <v>0</v>
      </c>
      <c r="O5044" s="1000">
        <f t="shared" si="1132"/>
        <v>0</v>
      </c>
      <c r="P5044" s="1000">
        <f t="shared" si="1133"/>
        <v>0</v>
      </c>
      <c r="Q5044" s="1000"/>
      <c r="R5044" s="1000"/>
      <c r="S5044" s="1000"/>
      <c r="T5044" s="1000"/>
      <c r="U5044" s="1000"/>
      <c r="V5044" s="1000"/>
      <c r="W5044" s="1000"/>
      <c r="X5044" s="1000"/>
      <c r="Y5044" s="1001"/>
      <c r="Z5044" s="1001" t="str">
        <f t="shared" si="1134"/>
        <v xml:space="preserve">Cap.5 Pct.1:  Dacă există măcar o valoare pe rând (Suma Col.(1 la 6) &gt; 0), atunci trebuie să existe CAEN (Col.D &gt; 0), pentru toate rândurile (Rd.(2 la 300)). Și reciproc. </v>
      </c>
      <c r="AA5044" s="2205">
        <f t="shared" si="1116"/>
        <v>1</v>
      </c>
      <c r="AB5044" s="3036">
        <v>271</v>
      </c>
    </row>
    <row r="5045" spans="1:28" x14ac:dyDescent="0.25">
      <c r="A5045" s="1708">
        <f t="shared" ca="1" si="1125"/>
        <v>0</v>
      </c>
      <c r="B5045" s="1708">
        <f t="shared" si="1126"/>
        <v>10272011</v>
      </c>
      <c r="C5045" s="994">
        <v>272</v>
      </c>
      <c r="D5045" s="1796" t="s">
        <v>447</v>
      </c>
      <c r="E5045" s="994">
        <v>11</v>
      </c>
      <c r="F5045" s="995" t="s">
        <v>3974</v>
      </c>
      <c r="G5045" s="994"/>
      <c r="H5045" s="996" t="s">
        <v>345</v>
      </c>
      <c r="I5045" s="1091" t="str">
        <f t="shared" si="1127"/>
        <v>Cap.5 Pct.1 Rd.11 col.D</v>
      </c>
      <c r="J5045" s="996"/>
      <c r="K5045" s="999" t="str">
        <f t="shared" si="1128"/>
        <v>Cap.5 Pct.1 Rd.11 Suma Col.(1 la 6)</v>
      </c>
      <c r="L5045" s="1000">
        <f t="shared" si="1129"/>
        <v>0</v>
      </c>
      <c r="M5045" s="1000">
        <f t="shared" si="1130"/>
        <v>0</v>
      </c>
      <c r="N5045" s="1724">
        <f t="shared" si="1131"/>
        <v>0</v>
      </c>
      <c r="O5045" s="1000">
        <f t="shared" si="1132"/>
        <v>0</v>
      </c>
      <c r="P5045" s="1000">
        <f t="shared" si="1133"/>
        <v>0</v>
      </c>
      <c r="Q5045" s="1000"/>
      <c r="R5045" s="1000"/>
      <c r="S5045" s="1000"/>
      <c r="T5045" s="1000"/>
      <c r="U5045" s="1000"/>
      <c r="V5045" s="1000"/>
      <c r="W5045" s="1000"/>
      <c r="X5045" s="1000"/>
      <c r="Y5045" s="1001"/>
      <c r="Z5045" s="1001" t="str">
        <f t="shared" si="1134"/>
        <v xml:space="preserve">Cap.5 Pct.1:  Dacă există măcar o valoare pe rând (Suma Col.(1 la 6) &gt; 0), atunci trebuie să existe CAEN (Col.D &gt; 0), pentru toate rândurile (Rd.(2 la 300)). Și reciproc. </v>
      </c>
      <c r="AA5045" s="2205">
        <f t="shared" si="1116"/>
        <v>1</v>
      </c>
      <c r="AB5045" s="3036">
        <v>271</v>
      </c>
    </row>
    <row r="5046" spans="1:28" x14ac:dyDescent="0.25">
      <c r="A5046" s="1708">
        <f t="shared" ca="1" si="1125"/>
        <v>0</v>
      </c>
      <c r="B5046" s="1708">
        <f t="shared" si="1126"/>
        <v>10272012</v>
      </c>
      <c r="C5046" s="994">
        <v>272</v>
      </c>
      <c r="D5046" s="1796" t="s">
        <v>447</v>
      </c>
      <c r="E5046" s="994">
        <v>12</v>
      </c>
      <c r="F5046" s="995" t="s">
        <v>3974</v>
      </c>
      <c r="G5046" s="994"/>
      <c r="H5046" s="996" t="s">
        <v>345</v>
      </c>
      <c r="I5046" s="1091" t="str">
        <f t="shared" si="1127"/>
        <v>Cap.5 Pct.1 Rd.12 col.D</v>
      </c>
      <c r="J5046" s="996"/>
      <c r="K5046" s="999" t="str">
        <f t="shared" si="1128"/>
        <v>Cap.5 Pct.1 Rd.12 Suma Col.(1 la 6)</v>
      </c>
      <c r="L5046" s="1000">
        <f t="shared" si="1129"/>
        <v>0</v>
      </c>
      <c r="M5046" s="1000">
        <f t="shared" si="1130"/>
        <v>0</v>
      </c>
      <c r="N5046" s="1724">
        <f t="shared" si="1131"/>
        <v>0</v>
      </c>
      <c r="O5046" s="1000">
        <f t="shared" si="1132"/>
        <v>0</v>
      </c>
      <c r="P5046" s="1000">
        <f t="shared" si="1133"/>
        <v>0</v>
      </c>
      <c r="Q5046" s="1000"/>
      <c r="R5046" s="1000"/>
      <c r="S5046" s="1000"/>
      <c r="T5046" s="1000"/>
      <c r="U5046" s="1000"/>
      <c r="V5046" s="1000"/>
      <c r="W5046" s="1000"/>
      <c r="X5046" s="1000"/>
      <c r="Y5046" s="1001"/>
      <c r="Z5046" s="1001" t="str">
        <f t="shared" si="1134"/>
        <v xml:space="preserve">Cap.5 Pct.1:  Dacă există măcar o valoare pe rând (Suma Col.(1 la 6) &gt; 0), atunci trebuie să existe CAEN (Col.D &gt; 0), pentru toate rândurile (Rd.(2 la 300)). Și reciproc. </v>
      </c>
      <c r="AA5046" s="2205">
        <f t="shared" si="1116"/>
        <v>1</v>
      </c>
      <c r="AB5046" s="3036">
        <v>271</v>
      </c>
    </row>
    <row r="5047" spans="1:28" x14ac:dyDescent="0.25">
      <c r="A5047" s="1708">
        <f t="shared" ca="1" si="1125"/>
        <v>0</v>
      </c>
      <c r="B5047" s="1708">
        <f t="shared" si="1126"/>
        <v>10272013</v>
      </c>
      <c r="C5047" s="994">
        <v>272</v>
      </c>
      <c r="D5047" s="1796" t="s">
        <v>447</v>
      </c>
      <c r="E5047" s="994">
        <v>13</v>
      </c>
      <c r="F5047" s="995" t="s">
        <v>3974</v>
      </c>
      <c r="G5047" s="994"/>
      <c r="H5047" s="996" t="s">
        <v>345</v>
      </c>
      <c r="I5047" s="1091" t="str">
        <f t="shared" si="1127"/>
        <v>Cap.5 Pct.1 Rd.13 col.D</v>
      </c>
      <c r="J5047" s="996"/>
      <c r="K5047" s="999" t="str">
        <f t="shared" si="1128"/>
        <v>Cap.5 Pct.1 Rd.13 Suma Col.(1 la 6)</v>
      </c>
      <c r="L5047" s="1000">
        <f t="shared" si="1129"/>
        <v>0</v>
      </c>
      <c r="M5047" s="1000">
        <f t="shared" si="1130"/>
        <v>0</v>
      </c>
      <c r="N5047" s="1724">
        <f t="shared" si="1131"/>
        <v>0</v>
      </c>
      <c r="O5047" s="1000">
        <f t="shared" si="1132"/>
        <v>0</v>
      </c>
      <c r="P5047" s="1000">
        <f t="shared" si="1133"/>
        <v>0</v>
      </c>
      <c r="Q5047" s="1000"/>
      <c r="R5047" s="1000"/>
      <c r="S5047" s="1000"/>
      <c r="T5047" s="1000"/>
      <c r="U5047" s="1000"/>
      <c r="V5047" s="1000"/>
      <c r="W5047" s="1000"/>
      <c r="X5047" s="1000"/>
      <c r="Y5047" s="1001"/>
      <c r="Z5047" s="1001" t="str">
        <f t="shared" si="1134"/>
        <v xml:space="preserve">Cap.5 Pct.1:  Dacă există măcar o valoare pe rând (Suma Col.(1 la 6) &gt; 0), atunci trebuie să existe CAEN (Col.D &gt; 0), pentru toate rândurile (Rd.(2 la 300)). Și reciproc. </v>
      </c>
      <c r="AA5047" s="2205">
        <f t="shared" si="1116"/>
        <v>1</v>
      </c>
      <c r="AB5047" s="3036">
        <v>271</v>
      </c>
    </row>
    <row r="5048" spans="1:28" x14ac:dyDescent="0.25">
      <c r="A5048" s="1708">
        <f t="shared" ca="1" si="1125"/>
        <v>0</v>
      </c>
      <c r="B5048" s="1708">
        <f t="shared" si="1126"/>
        <v>10272014</v>
      </c>
      <c r="C5048" s="994">
        <v>272</v>
      </c>
      <c r="D5048" s="1796" t="s">
        <v>447</v>
      </c>
      <c r="E5048" s="994">
        <v>14</v>
      </c>
      <c r="F5048" s="995" t="s">
        <v>3974</v>
      </c>
      <c r="G5048" s="994"/>
      <c r="H5048" s="996" t="s">
        <v>345</v>
      </c>
      <c r="I5048" s="1091" t="str">
        <f t="shared" si="1127"/>
        <v>Cap.5 Pct.1 Rd.14 col.D</v>
      </c>
      <c r="J5048" s="996"/>
      <c r="K5048" s="999" t="str">
        <f t="shared" si="1128"/>
        <v>Cap.5 Pct.1 Rd.14 Suma Col.(1 la 6)</v>
      </c>
      <c r="L5048" s="1000">
        <f t="shared" si="1129"/>
        <v>0</v>
      </c>
      <c r="M5048" s="1000">
        <f t="shared" si="1130"/>
        <v>0</v>
      </c>
      <c r="N5048" s="1724">
        <f t="shared" si="1131"/>
        <v>0</v>
      </c>
      <c r="O5048" s="1000">
        <f t="shared" si="1132"/>
        <v>0</v>
      </c>
      <c r="P5048" s="1000">
        <f t="shared" si="1133"/>
        <v>0</v>
      </c>
      <c r="Q5048" s="1000"/>
      <c r="R5048" s="1000"/>
      <c r="S5048" s="1000"/>
      <c r="T5048" s="1000"/>
      <c r="U5048" s="1000"/>
      <c r="V5048" s="1000"/>
      <c r="W5048" s="1000"/>
      <c r="X5048" s="1000"/>
      <c r="Y5048" s="1001"/>
      <c r="Z5048" s="1001" t="str">
        <f t="shared" si="1134"/>
        <v xml:space="preserve">Cap.5 Pct.1:  Dacă există măcar o valoare pe rând (Suma Col.(1 la 6) &gt; 0), atunci trebuie să existe CAEN (Col.D &gt; 0), pentru toate rândurile (Rd.(2 la 300)). Și reciproc. </v>
      </c>
      <c r="AA5048" s="2205">
        <f t="shared" si="1116"/>
        <v>1</v>
      </c>
      <c r="AB5048" s="3036">
        <v>271</v>
      </c>
    </row>
    <row r="5049" spans="1:28" x14ac:dyDescent="0.25">
      <c r="A5049" s="1708">
        <f t="shared" ca="1" si="1125"/>
        <v>0</v>
      </c>
      <c r="B5049" s="1708">
        <f t="shared" si="1126"/>
        <v>10272015</v>
      </c>
      <c r="C5049" s="994">
        <v>272</v>
      </c>
      <c r="D5049" s="1796" t="s">
        <v>447</v>
      </c>
      <c r="E5049" s="994">
        <v>15</v>
      </c>
      <c r="F5049" s="995" t="s">
        <v>3974</v>
      </c>
      <c r="G5049" s="994"/>
      <c r="H5049" s="996" t="s">
        <v>345</v>
      </c>
      <c r="I5049" s="1091" t="str">
        <f t="shared" si="1127"/>
        <v>Cap.5 Pct.1 Rd.15 col.D</v>
      </c>
      <c r="J5049" s="996"/>
      <c r="K5049" s="999" t="str">
        <f t="shared" si="1128"/>
        <v>Cap.5 Pct.1 Rd.15 Suma Col.(1 la 6)</v>
      </c>
      <c r="L5049" s="1000">
        <f t="shared" si="1129"/>
        <v>0</v>
      </c>
      <c r="M5049" s="1000">
        <f t="shared" si="1130"/>
        <v>0</v>
      </c>
      <c r="N5049" s="1724">
        <f t="shared" si="1131"/>
        <v>0</v>
      </c>
      <c r="O5049" s="1000">
        <f t="shared" si="1132"/>
        <v>0</v>
      </c>
      <c r="P5049" s="1000">
        <f t="shared" si="1133"/>
        <v>0</v>
      </c>
      <c r="Q5049" s="1000"/>
      <c r="R5049" s="1000"/>
      <c r="S5049" s="1000"/>
      <c r="T5049" s="1000"/>
      <c r="U5049" s="1000"/>
      <c r="V5049" s="1000"/>
      <c r="W5049" s="1000"/>
      <c r="X5049" s="1000"/>
      <c r="Y5049" s="1001"/>
      <c r="Z5049" s="1001" t="str">
        <f t="shared" si="1134"/>
        <v xml:space="preserve">Cap.5 Pct.1:  Dacă există măcar o valoare pe rând (Suma Col.(1 la 6) &gt; 0), atunci trebuie să existe CAEN (Col.D &gt; 0), pentru toate rândurile (Rd.(2 la 300)). Și reciproc. </v>
      </c>
      <c r="AA5049" s="2205">
        <f t="shared" si="1116"/>
        <v>1</v>
      </c>
      <c r="AB5049" s="3036">
        <v>271</v>
      </c>
    </row>
    <row r="5050" spans="1:28" x14ac:dyDescent="0.25">
      <c r="A5050" s="1708">
        <f t="shared" ca="1" si="1125"/>
        <v>0</v>
      </c>
      <c r="B5050" s="1708">
        <f t="shared" si="1126"/>
        <v>10272016</v>
      </c>
      <c r="C5050" s="994">
        <v>272</v>
      </c>
      <c r="D5050" s="1796" t="s">
        <v>447</v>
      </c>
      <c r="E5050" s="994">
        <v>16</v>
      </c>
      <c r="F5050" s="995" t="s">
        <v>3974</v>
      </c>
      <c r="G5050" s="994"/>
      <c r="H5050" s="996" t="s">
        <v>345</v>
      </c>
      <c r="I5050" s="1091" t="str">
        <f t="shared" si="1127"/>
        <v>Cap.5 Pct.1 Rd.16 col.D</v>
      </c>
      <c r="J5050" s="996"/>
      <c r="K5050" s="999" t="str">
        <f t="shared" si="1128"/>
        <v>Cap.5 Pct.1 Rd.16 Suma Col.(1 la 6)</v>
      </c>
      <c r="L5050" s="1000">
        <f t="shared" si="1129"/>
        <v>0</v>
      </c>
      <c r="M5050" s="1000">
        <f t="shared" si="1130"/>
        <v>0</v>
      </c>
      <c r="N5050" s="1724">
        <f t="shared" si="1131"/>
        <v>0</v>
      </c>
      <c r="O5050" s="1000">
        <f t="shared" si="1132"/>
        <v>0</v>
      </c>
      <c r="P5050" s="1000">
        <f t="shared" si="1133"/>
        <v>0</v>
      </c>
      <c r="Q5050" s="1000"/>
      <c r="R5050" s="1000"/>
      <c r="S5050" s="1000"/>
      <c r="T5050" s="1000"/>
      <c r="U5050" s="1000"/>
      <c r="V5050" s="1000"/>
      <c r="W5050" s="1000"/>
      <c r="X5050" s="1000"/>
      <c r="Y5050" s="1001"/>
      <c r="Z5050" s="1001" t="str">
        <f t="shared" si="1134"/>
        <v xml:space="preserve">Cap.5 Pct.1:  Dacă există măcar o valoare pe rând (Suma Col.(1 la 6) &gt; 0), atunci trebuie să existe CAEN (Col.D &gt; 0), pentru toate rândurile (Rd.(2 la 300)). Și reciproc. </v>
      </c>
      <c r="AA5050" s="2205">
        <f t="shared" si="1116"/>
        <v>1</v>
      </c>
      <c r="AB5050" s="3036">
        <v>271</v>
      </c>
    </row>
    <row r="5051" spans="1:28" x14ac:dyDescent="0.25">
      <c r="A5051" s="1708">
        <f t="shared" ca="1" si="1125"/>
        <v>0</v>
      </c>
      <c r="B5051" s="1708">
        <f t="shared" si="1126"/>
        <v>10272017</v>
      </c>
      <c r="C5051" s="994">
        <v>272</v>
      </c>
      <c r="D5051" s="1796" t="s">
        <v>447</v>
      </c>
      <c r="E5051" s="994">
        <v>17</v>
      </c>
      <c r="F5051" s="995" t="s">
        <v>3974</v>
      </c>
      <c r="G5051" s="994"/>
      <c r="H5051" s="996" t="s">
        <v>345</v>
      </c>
      <c r="I5051" s="1091" t="str">
        <f t="shared" si="1127"/>
        <v>Cap.5 Pct.1 Rd.17 col.D</v>
      </c>
      <c r="J5051" s="996"/>
      <c r="K5051" s="999" t="str">
        <f t="shared" si="1128"/>
        <v>Cap.5 Pct.1 Rd.17 Suma Col.(1 la 6)</v>
      </c>
      <c r="L5051" s="1000">
        <f t="shared" si="1129"/>
        <v>0</v>
      </c>
      <c r="M5051" s="1000">
        <f t="shared" si="1130"/>
        <v>0</v>
      </c>
      <c r="N5051" s="1724">
        <f t="shared" si="1131"/>
        <v>0</v>
      </c>
      <c r="O5051" s="1000">
        <f t="shared" si="1132"/>
        <v>0</v>
      </c>
      <c r="P5051" s="1000">
        <f t="shared" si="1133"/>
        <v>0</v>
      </c>
      <c r="Q5051" s="1000"/>
      <c r="R5051" s="1000"/>
      <c r="S5051" s="1000"/>
      <c r="T5051" s="1000"/>
      <c r="U5051" s="1000"/>
      <c r="V5051" s="1000"/>
      <c r="W5051" s="1000"/>
      <c r="X5051" s="1000"/>
      <c r="Y5051" s="1001"/>
      <c r="Z5051" s="1001" t="str">
        <f t="shared" si="1134"/>
        <v xml:space="preserve">Cap.5 Pct.1:  Dacă există măcar o valoare pe rând (Suma Col.(1 la 6) &gt; 0), atunci trebuie să existe CAEN (Col.D &gt; 0), pentru toate rândurile (Rd.(2 la 300)). Și reciproc. </v>
      </c>
      <c r="AA5051" s="2205">
        <f t="shared" ref="AA5051:AA5114" si="1135">COUNTIF(B:B,B5051)</f>
        <v>1</v>
      </c>
      <c r="AB5051" s="3036">
        <v>271</v>
      </c>
    </row>
    <row r="5052" spans="1:28" x14ac:dyDescent="0.25">
      <c r="A5052" s="1708">
        <f t="shared" ca="1" si="1125"/>
        <v>0</v>
      </c>
      <c r="B5052" s="1708">
        <f t="shared" si="1126"/>
        <v>10272018</v>
      </c>
      <c r="C5052" s="994">
        <v>272</v>
      </c>
      <c r="D5052" s="1796" t="s">
        <v>447</v>
      </c>
      <c r="E5052" s="994">
        <v>18</v>
      </c>
      <c r="F5052" s="995" t="s">
        <v>3974</v>
      </c>
      <c r="G5052" s="994"/>
      <c r="H5052" s="996" t="s">
        <v>345</v>
      </c>
      <c r="I5052" s="1091" t="str">
        <f t="shared" si="1127"/>
        <v>Cap.5 Pct.1 Rd.18 col.D</v>
      </c>
      <c r="J5052" s="996"/>
      <c r="K5052" s="999" t="str">
        <f t="shared" si="1128"/>
        <v>Cap.5 Pct.1 Rd.18 Suma Col.(1 la 6)</v>
      </c>
      <c r="L5052" s="1000">
        <f t="shared" si="1129"/>
        <v>0</v>
      </c>
      <c r="M5052" s="1000">
        <f t="shared" si="1130"/>
        <v>0</v>
      </c>
      <c r="N5052" s="1724">
        <f t="shared" si="1131"/>
        <v>0</v>
      </c>
      <c r="O5052" s="1000">
        <f t="shared" si="1132"/>
        <v>0</v>
      </c>
      <c r="P5052" s="1000">
        <f t="shared" si="1133"/>
        <v>0</v>
      </c>
      <c r="Q5052" s="1000"/>
      <c r="R5052" s="1000"/>
      <c r="S5052" s="1000"/>
      <c r="T5052" s="1000"/>
      <c r="U5052" s="1000"/>
      <c r="V5052" s="1000"/>
      <c r="W5052" s="1000"/>
      <c r="X5052" s="1000"/>
      <c r="Y5052" s="1001"/>
      <c r="Z5052" s="1001" t="str">
        <f t="shared" si="1134"/>
        <v xml:space="preserve">Cap.5 Pct.1:  Dacă există măcar o valoare pe rând (Suma Col.(1 la 6) &gt; 0), atunci trebuie să existe CAEN (Col.D &gt; 0), pentru toate rândurile (Rd.(2 la 300)). Și reciproc. </v>
      </c>
      <c r="AA5052" s="2205">
        <f t="shared" si="1135"/>
        <v>1</v>
      </c>
      <c r="AB5052" s="3036">
        <v>271</v>
      </c>
    </row>
    <row r="5053" spans="1:28" x14ac:dyDescent="0.25">
      <c r="A5053" s="1708">
        <f t="shared" ca="1" si="1125"/>
        <v>0</v>
      </c>
      <c r="B5053" s="1708">
        <f t="shared" si="1126"/>
        <v>10272019</v>
      </c>
      <c r="C5053" s="994">
        <v>272</v>
      </c>
      <c r="D5053" s="1796" t="s">
        <v>447</v>
      </c>
      <c r="E5053" s="994">
        <v>19</v>
      </c>
      <c r="F5053" s="995" t="s">
        <v>3974</v>
      </c>
      <c r="G5053" s="994"/>
      <c r="H5053" s="996" t="s">
        <v>345</v>
      </c>
      <c r="I5053" s="1091" t="str">
        <f t="shared" si="1127"/>
        <v>Cap.5 Pct.1 Rd.19 col.D</v>
      </c>
      <c r="J5053" s="996"/>
      <c r="K5053" s="999" t="str">
        <f t="shared" si="1128"/>
        <v>Cap.5 Pct.1 Rd.19 Suma Col.(1 la 6)</v>
      </c>
      <c r="L5053" s="1000">
        <f t="shared" si="1129"/>
        <v>0</v>
      </c>
      <c r="M5053" s="1000">
        <f t="shared" si="1130"/>
        <v>0</v>
      </c>
      <c r="N5053" s="1724">
        <f t="shared" si="1131"/>
        <v>0</v>
      </c>
      <c r="O5053" s="1000">
        <f t="shared" si="1132"/>
        <v>0</v>
      </c>
      <c r="P5053" s="1000">
        <f t="shared" si="1133"/>
        <v>0</v>
      </c>
      <c r="Q5053" s="1000"/>
      <c r="R5053" s="1000"/>
      <c r="S5053" s="1000"/>
      <c r="T5053" s="1000"/>
      <c r="U5053" s="1000"/>
      <c r="V5053" s="1000"/>
      <c r="W5053" s="1000"/>
      <c r="X5053" s="1000"/>
      <c r="Y5053" s="1001"/>
      <c r="Z5053" s="1001" t="str">
        <f t="shared" si="1134"/>
        <v xml:space="preserve">Cap.5 Pct.1:  Dacă există măcar o valoare pe rând (Suma Col.(1 la 6) &gt; 0), atunci trebuie să existe CAEN (Col.D &gt; 0), pentru toate rândurile (Rd.(2 la 300)). Și reciproc. </v>
      </c>
      <c r="AA5053" s="2205">
        <f t="shared" si="1135"/>
        <v>1</v>
      </c>
      <c r="AB5053" s="3036">
        <v>271</v>
      </c>
    </row>
    <row r="5054" spans="1:28" x14ac:dyDescent="0.25">
      <c r="A5054" s="1708">
        <f t="shared" ca="1" si="1125"/>
        <v>0</v>
      </c>
      <c r="B5054" s="1708">
        <f t="shared" si="1126"/>
        <v>10272020</v>
      </c>
      <c r="C5054" s="994">
        <v>272</v>
      </c>
      <c r="D5054" s="1796" t="s">
        <v>447</v>
      </c>
      <c r="E5054" s="994">
        <v>20</v>
      </c>
      <c r="F5054" s="995" t="s">
        <v>3974</v>
      </c>
      <c r="G5054" s="994"/>
      <c r="H5054" s="996" t="s">
        <v>345</v>
      </c>
      <c r="I5054" s="1091" t="str">
        <f t="shared" si="1127"/>
        <v>Cap.5 Pct.1 Rd.20 col.D</v>
      </c>
      <c r="J5054" s="996"/>
      <c r="K5054" s="999" t="str">
        <f t="shared" si="1128"/>
        <v>Cap.5 Pct.1 Rd.20 Suma Col.(1 la 6)</v>
      </c>
      <c r="L5054" s="1000">
        <f t="shared" si="1129"/>
        <v>0</v>
      </c>
      <c r="M5054" s="1000">
        <f t="shared" si="1130"/>
        <v>0</v>
      </c>
      <c r="N5054" s="1724">
        <f t="shared" si="1131"/>
        <v>0</v>
      </c>
      <c r="O5054" s="1000">
        <f t="shared" si="1132"/>
        <v>0</v>
      </c>
      <c r="P5054" s="1000">
        <f t="shared" si="1133"/>
        <v>0</v>
      </c>
      <c r="Q5054" s="1000"/>
      <c r="R5054" s="1000"/>
      <c r="S5054" s="1000"/>
      <c r="T5054" s="1000"/>
      <c r="U5054" s="1000"/>
      <c r="V5054" s="1000"/>
      <c r="W5054" s="1000"/>
      <c r="X5054" s="1000"/>
      <c r="Y5054" s="1001"/>
      <c r="Z5054" s="1001" t="str">
        <f t="shared" si="1134"/>
        <v xml:space="preserve">Cap.5 Pct.1:  Dacă există măcar o valoare pe rând (Suma Col.(1 la 6) &gt; 0), atunci trebuie să existe CAEN (Col.D &gt; 0), pentru toate rândurile (Rd.(2 la 300)). Și reciproc. </v>
      </c>
      <c r="AA5054" s="2205">
        <f t="shared" si="1135"/>
        <v>1</v>
      </c>
      <c r="AB5054" s="3036">
        <v>271</v>
      </c>
    </row>
    <row r="5055" spans="1:28" x14ac:dyDescent="0.25">
      <c r="A5055" s="1708">
        <f t="shared" ca="1" si="1125"/>
        <v>0</v>
      </c>
      <c r="B5055" s="1708">
        <f t="shared" si="1126"/>
        <v>10272021</v>
      </c>
      <c r="C5055" s="994">
        <v>272</v>
      </c>
      <c r="D5055" s="1796" t="s">
        <v>447</v>
      </c>
      <c r="E5055" s="994">
        <v>21</v>
      </c>
      <c r="F5055" s="995" t="s">
        <v>3974</v>
      </c>
      <c r="G5055" s="994"/>
      <c r="H5055" s="996" t="s">
        <v>345</v>
      </c>
      <c r="I5055" s="1091" t="str">
        <f t="shared" si="1127"/>
        <v>Cap.5 Pct.1 Rd.21 col.D</v>
      </c>
      <c r="J5055" s="996"/>
      <c r="K5055" s="999" t="str">
        <f t="shared" si="1128"/>
        <v>Cap.5 Pct.1 Rd.21 Suma Col.(1 la 6)</v>
      </c>
      <c r="L5055" s="1000">
        <f t="shared" si="1129"/>
        <v>0</v>
      </c>
      <c r="M5055" s="1000">
        <f t="shared" si="1130"/>
        <v>0</v>
      </c>
      <c r="N5055" s="1724">
        <f t="shared" si="1131"/>
        <v>0</v>
      </c>
      <c r="O5055" s="1000">
        <f t="shared" si="1132"/>
        <v>0</v>
      </c>
      <c r="P5055" s="1000">
        <f t="shared" si="1133"/>
        <v>0</v>
      </c>
      <c r="Q5055" s="1000"/>
      <c r="R5055" s="1000"/>
      <c r="S5055" s="1000"/>
      <c r="T5055" s="1000"/>
      <c r="U5055" s="1000"/>
      <c r="V5055" s="1000"/>
      <c r="W5055" s="1000"/>
      <c r="X5055" s="1000"/>
      <c r="Y5055" s="1001"/>
      <c r="Z5055" s="1001" t="str">
        <f t="shared" si="1134"/>
        <v xml:space="preserve">Cap.5 Pct.1:  Dacă există măcar o valoare pe rând (Suma Col.(1 la 6) &gt; 0), atunci trebuie să existe CAEN (Col.D &gt; 0), pentru toate rândurile (Rd.(2 la 300)). Și reciproc. </v>
      </c>
      <c r="AA5055" s="2205">
        <f t="shared" si="1135"/>
        <v>1</v>
      </c>
      <c r="AB5055" s="3036">
        <v>271</v>
      </c>
    </row>
    <row r="5056" spans="1:28" x14ac:dyDescent="0.25">
      <c r="A5056" s="1708">
        <f t="shared" ca="1" si="1125"/>
        <v>0</v>
      </c>
      <c r="B5056" s="1708">
        <f t="shared" si="1126"/>
        <v>10272022</v>
      </c>
      <c r="C5056" s="994">
        <v>272</v>
      </c>
      <c r="D5056" s="1796" t="s">
        <v>447</v>
      </c>
      <c r="E5056" s="994">
        <v>22</v>
      </c>
      <c r="F5056" s="995" t="s">
        <v>3974</v>
      </c>
      <c r="G5056" s="994"/>
      <c r="H5056" s="996" t="s">
        <v>345</v>
      </c>
      <c r="I5056" s="1091" t="str">
        <f t="shared" si="1127"/>
        <v>Cap.5 Pct.1 Rd.22 col.D</v>
      </c>
      <c r="J5056" s="996"/>
      <c r="K5056" s="999" t="str">
        <f t="shared" si="1128"/>
        <v>Cap.5 Pct.1 Rd.22 Suma Col.(1 la 6)</v>
      </c>
      <c r="L5056" s="1000">
        <f t="shared" si="1129"/>
        <v>0</v>
      </c>
      <c r="M5056" s="1000">
        <f t="shared" si="1130"/>
        <v>0</v>
      </c>
      <c r="N5056" s="1724">
        <f t="shared" si="1131"/>
        <v>0</v>
      </c>
      <c r="O5056" s="1000">
        <f t="shared" si="1132"/>
        <v>0</v>
      </c>
      <c r="P5056" s="1000">
        <f t="shared" si="1133"/>
        <v>0</v>
      </c>
      <c r="Q5056" s="1000"/>
      <c r="R5056" s="1000"/>
      <c r="S5056" s="1000"/>
      <c r="T5056" s="1000"/>
      <c r="U5056" s="1000"/>
      <c r="V5056" s="1000"/>
      <c r="W5056" s="1000"/>
      <c r="X5056" s="1000"/>
      <c r="Y5056" s="1001"/>
      <c r="Z5056" s="1001" t="str">
        <f t="shared" si="1134"/>
        <v xml:space="preserve">Cap.5 Pct.1:  Dacă există măcar o valoare pe rând (Suma Col.(1 la 6) &gt; 0), atunci trebuie să existe CAEN (Col.D &gt; 0), pentru toate rândurile (Rd.(2 la 300)). Și reciproc. </v>
      </c>
      <c r="AA5056" s="2205">
        <f t="shared" si="1135"/>
        <v>1</v>
      </c>
      <c r="AB5056" s="3036">
        <v>271</v>
      </c>
    </row>
    <row r="5057" spans="1:28" x14ac:dyDescent="0.25">
      <c r="A5057" s="1708">
        <f t="shared" ca="1" si="1125"/>
        <v>0</v>
      </c>
      <c r="B5057" s="1708">
        <f t="shared" si="1126"/>
        <v>10272023</v>
      </c>
      <c r="C5057" s="994">
        <v>272</v>
      </c>
      <c r="D5057" s="1796" t="s">
        <v>447</v>
      </c>
      <c r="E5057" s="994">
        <v>23</v>
      </c>
      <c r="F5057" s="995" t="s">
        <v>3974</v>
      </c>
      <c r="G5057" s="994"/>
      <c r="H5057" s="996" t="s">
        <v>345</v>
      </c>
      <c r="I5057" s="1091" t="str">
        <f t="shared" si="1127"/>
        <v>Cap.5 Pct.1 Rd.23 col.D</v>
      </c>
      <c r="J5057" s="996"/>
      <c r="K5057" s="999" t="str">
        <f t="shared" si="1128"/>
        <v>Cap.5 Pct.1 Rd.23 Suma Col.(1 la 6)</v>
      </c>
      <c r="L5057" s="1000">
        <f t="shared" si="1129"/>
        <v>0</v>
      </c>
      <c r="M5057" s="1000">
        <f t="shared" si="1130"/>
        <v>0</v>
      </c>
      <c r="N5057" s="1724">
        <f t="shared" si="1131"/>
        <v>0</v>
      </c>
      <c r="O5057" s="1000">
        <f t="shared" si="1132"/>
        <v>0</v>
      </c>
      <c r="P5057" s="1000">
        <f t="shared" si="1133"/>
        <v>0</v>
      </c>
      <c r="Q5057" s="1000"/>
      <c r="R5057" s="1000"/>
      <c r="S5057" s="1000"/>
      <c r="T5057" s="1000"/>
      <c r="U5057" s="1000"/>
      <c r="V5057" s="1000"/>
      <c r="W5057" s="1000"/>
      <c r="X5057" s="1000"/>
      <c r="Y5057" s="1001"/>
      <c r="Z5057" s="1001" t="str">
        <f t="shared" si="1134"/>
        <v xml:space="preserve">Cap.5 Pct.1:  Dacă există măcar o valoare pe rând (Suma Col.(1 la 6) &gt; 0), atunci trebuie să existe CAEN (Col.D &gt; 0), pentru toate rândurile (Rd.(2 la 300)). Și reciproc. </v>
      </c>
      <c r="AA5057" s="2205">
        <f t="shared" si="1135"/>
        <v>1</v>
      </c>
      <c r="AB5057" s="3036">
        <v>271</v>
      </c>
    </row>
    <row r="5058" spans="1:28" x14ac:dyDescent="0.25">
      <c r="A5058" s="1708">
        <f t="shared" ca="1" si="1125"/>
        <v>0</v>
      </c>
      <c r="B5058" s="1708">
        <f t="shared" si="1126"/>
        <v>10272024</v>
      </c>
      <c r="C5058" s="994">
        <v>272</v>
      </c>
      <c r="D5058" s="1796" t="s">
        <v>447</v>
      </c>
      <c r="E5058" s="994">
        <v>24</v>
      </c>
      <c r="F5058" s="995" t="s">
        <v>3974</v>
      </c>
      <c r="G5058" s="994"/>
      <c r="H5058" s="996" t="s">
        <v>345</v>
      </c>
      <c r="I5058" s="1091" t="str">
        <f t="shared" si="1127"/>
        <v>Cap.5 Pct.1 Rd.24 col.D</v>
      </c>
      <c r="J5058" s="996"/>
      <c r="K5058" s="999" t="str">
        <f t="shared" si="1128"/>
        <v>Cap.5 Pct.1 Rd.24 Suma Col.(1 la 6)</v>
      </c>
      <c r="L5058" s="1000">
        <f t="shared" si="1129"/>
        <v>0</v>
      </c>
      <c r="M5058" s="1000">
        <f t="shared" si="1130"/>
        <v>0</v>
      </c>
      <c r="N5058" s="1724">
        <f t="shared" si="1131"/>
        <v>0</v>
      </c>
      <c r="O5058" s="1000">
        <f t="shared" si="1132"/>
        <v>0</v>
      </c>
      <c r="P5058" s="1000">
        <f t="shared" si="1133"/>
        <v>0</v>
      </c>
      <c r="Q5058" s="1000"/>
      <c r="R5058" s="1000"/>
      <c r="S5058" s="1000"/>
      <c r="T5058" s="1000"/>
      <c r="U5058" s="1000"/>
      <c r="V5058" s="1000"/>
      <c r="W5058" s="1000"/>
      <c r="X5058" s="1000"/>
      <c r="Y5058" s="1001"/>
      <c r="Z5058" s="1001" t="str">
        <f t="shared" si="1134"/>
        <v xml:space="preserve">Cap.5 Pct.1:  Dacă există măcar o valoare pe rând (Suma Col.(1 la 6) &gt; 0), atunci trebuie să existe CAEN (Col.D &gt; 0), pentru toate rândurile (Rd.(2 la 300)). Și reciproc. </v>
      </c>
      <c r="AA5058" s="2205">
        <f t="shared" si="1135"/>
        <v>1</v>
      </c>
      <c r="AB5058" s="3036">
        <v>271</v>
      </c>
    </row>
    <row r="5059" spans="1:28" x14ac:dyDescent="0.25">
      <c r="A5059" s="1708">
        <f t="shared" ca="1" si="1125"/>
        <v>0</v>
      </c>
      <c r="B5059" s="1708">
        <f t="shared" si="1126"/>
        <v>10272025</v>
      </c>
      <c r="C5059" s="994">
        <v>272</v>
      </c>
      <c r="D5059" s="1796" t="s">
        <v>447</v>
      </c>
      <c r="E5059" s="994">
        <v>25</v>
      </c>
      <c r="F5059" s="995" t="s">
        <v>3974</v>
      </c>
      <c r="G5059" s="994"/>
      <c r="H5059" s="996" t="s">
        <v>345</v>
      </c>
      <c r="I5059" s="1091" t="str">
        <f t="shared" si="1127"/>
        <v>Cap.5 Pct.1 Rd.25 col.D</v>
      </c>
      <c r="J5059" s="996"/>
      <c r="K5059" s="999" t="str">
        <f t="shared" si="1128"/>
        <v>Cap.5 Pct.1 Rd.25 Suma Col.(1 la 6)</v>
      </c>
      <c r="L5059" s="1000">
        <f t="shared" si="1129"/>
        <v>0</v>
      </c>
      <c r="M5059" s="1000">
        <f t="shared" si="1130"/>
        <v>0</v>
      </c>
      <c r="N5059" s="1724">
        <f t="shared" si="1131"/>
        <v>0</v>
      </c>
      <c r="O5059" s="1000">
        <f t="shared" si="1132"/>
        <v>0</v>
      </c>
      <c r="P5059" s="1000">
        <f t="shared" si="1133"/>
        <v>0</v>
      </c>
      <c r="Q5059" s="1000"/>
      <c r="R5059" s="1000"/>
      <c r="S5059" s="1000"/>
      <c r="T5059" s="1000"/>
      <c r="U5059" s="1000"/>
      <c r="V5059" s="1000"/>
      <c r="W5059" s="1000"/>
      <c r="X5059" s="1000"/>
      <c r="Y5059" s="1001"/>
      <c r="Z5059" s="1001" t="str">
        <f t="shared" si="1134"/>
        <v xml:space="preserve">Cap.5 Pct.1:  Dacă există măcar o valoare pe rând (Suma Col.(1 la 6) &gt; 0), atunci trebuie să existe CAEN (Col.D &gt; 0), pentru toate rândurile (Rd.(2 la 300)). Și reciproc. </v>
      </c>
      <c r="AA5059" s="2205">
        <f t="shared" si="1135"/>
        <v>1</v>
      </c>
      <c r="AB5059" s="3036">
        <v>271</v>
      </c>
    </row>
    <row r="5060" spans="1:28" x14ac:dyDescent="0.25">
      <c r="A5060" s="1708">
        <f t="shared" ca="1" si="1125"/>
        <v>0</v>
      </c>
      <c r="B5060" s="1708">
        <f t="shared" si="1126"/>
        <v>10272026</v>
      </c>
      <c r="C5060" s="994">
        <v>272</v>
      </c>
      <c r="D5060" s="1796" t="s">
        <v>447</v>
      </c>
      <c r="E5060" s="994">
        <v>26</v>
      </c>
      <c r="F5060" s="995" t="s">
        <v>3974</v>
      </c>
      <c r="G5060" s="994"/>
      <c r="H5060" s="996" t="s">
        <v>345</v>
      </c>
      <c r="I5060" s="1091" t="str">
        <f t="shared" si="1127"/>
        <v>Cap.5 Pct.1 Rd.26 col.D</v>
      </c>
      <c r="J5060" s="996"/>
      <c r="K5060" s="999" t="str">
        <f t="shared" si="1128"/>
        <v>Cap.5 Pct.1 Rd.26 Suma Col.(1 la 6)</v>
      </c>
      <c r="L5060" s="1000">
        <f t="shared" si="1129"/>
        <v>0</v>
      </c>
      <c r="M5060" s="1000">
        <f t="shared" si="1130"/>
        <v>0</v>
      </c>
      <c r="N5060" s="1724">
        <f t="shared" si="1131"/>
        <v>0</v>
      </c>
      <c r="O5060" s="1000">
        <f t="shared" si="1132"/>
        <v>0</v>
      </c>
      <c r="P5060" s="1000">
        <f t="shared" si="1133"/>
        <v>0</v>
      </c>
      <c r="Q5060" s="1000"/>
      <c r="R5060" s="1000"/>
      <c r="S5060" s="1000"/>
      <c r="T5060" s="1000"/>
      <c r="U5060" s="1000"/>
      <c r="V5060" s="1000"/>
      <c r="W5060" s="1000"/>
      <c r="X5060" s="1000"/>
      <c r="Y5060" s="1001"/>
      <c r="Z5060" s="1001" t="str">
        <f t="shared" si="1134"/>
        <v xml:space="preserve">Cap.5 Pct.1:  Dacă există măcar o valoare pe rând (Suma Col.(1 la 6) &gt; 0), atunci trebuie să existe CAEN (Col.D &gt; 0), pentru toate rândurile (Rd.(2 la 300)). Și reciproc. </v>
      </c>
      <c r="AA5060" s="2205">
        <f t="shared" si="1135"/>
        <v>1</v>
      </c>
      <c r="AB5060" s="3036">
        <v>271</v>
      </c>
    </row>
    <row r="5061" spans="1:28" x14ac:dyDescent="0.25">
      <c r="A5061" s="1708">
        <f t="shared" ca="1" si="1125"/>
        <v>0</v>
      </c>
      <c r="B5061" s="1708">
        <f t="shared" si="1126"/>
        <v>10272027</v>
      </c>
      <c r="C5061" s="994">
        <v>272</v>
      </c>
      <c r="D5061" s="1796" t="s">
        <v>447</v>
      </c>
      <c r="E5061" s="994">
        <v>27</v>
      </c>
      <c r="F5061" s="995" t="s">
        <v>3974</v>
      </c>
      <c r="G5061" s="994"/>
      <c r="H5061" s="996" t="s">
        <v>345</v>
      </c>
      <c r="I5061" s="1091" t="str">
        <f t="shared" si="1127"/>
        <v>Cap.5 Pct.1 Rd.27 col.D</v>
      </c>
      <c r="J5061" s="996"/>
      <c r="K5061" s="999" t="str">
        <f t="shared" si="1128"/>
        <v>Cap.5 Pct.1 Rd.27 Suma Col.(1 la 6)</v>
      </c>
      <c r="L5061" s="1000">
        <f t="shared" si="1129"/>
        <v>0</v>
      </c>
      <c r="M5061" s="1000">
        <f t="shared" si="1130"/>
        <v>0</v>
      </c>
      <c r="N5061" s="1724">
        <f t="shared" si="1131"/>
        <v>0</v>
      </c>
      <c r="O5061" s="1000">
        <f t="shared" si="1132"/>
        <v>0</v>
      </c>
      <c r="P5061" s="1000">
        <f t="shared" si="1133"/>
        <v>0</v>
      </c>
      <c r="Q5061" s="1000"/>
      <c r="R5061" s="1000"/>
      <c r="S5061" s="1000"/>
      <c r="T5061" s="1000"/>
      <c r="U5061" s="1000"/>
      <c r="V5061" s="1000"/>
      <c r="W5061" s="1000"/>
      <c r="X5061" s="1000"/>
      <c r="Y5061" s="1001"/>
      <c r="Z5061" s="1001" t="str">
        <f t="shared" si="1134"/>
        <v xml:space="preserve">Cap.5 Pct.1:  Dacă există măcar o valoare pe rând (Suma Col.(1 la 6) &gt; 0), atunci trebuie să existe CAEN (Col.D &gt; 0), pentru toate rândurile (Rd.(2 la 300)). Și reciproc. </v>
      </c>
      <c r="AA5061" s="2205">
        <f t="shared" si="1135"/>
        <v>1</v>
      </c>
      <c r="AB5061" s="3036">
        <v>271</v>
      </c>
    </row>
    <row r="5062" spans="1:28" x14ac:dyDescent="0.25">
      <c r="A5062" s="1708">
        <f t="shared" ca="1" si="1125"/>
        <v>0</v>
      </c>
      <c r="B5062" s="1708">
        <f t="shared" si="1126"/>
        <v>10272028</v>
      </c>
      <c r="C5062" s="994">
        <v>272</v>
      </c>
      <c r="D5062" s="1796" t="s">
        <v>447</v>
      </c>
      <c r="E5062" s="994">
        <v>28</v>
      </c>
      <c r="F5062" s="995" t="s">
        <v>3974</v>
      </c>
      <c r="G5062" s="994"/>
      <c r="H5062" s="996" t="s">
        <v>345</v>
      </c>
      <c r="I5062" s="1091" t="str">
        <f t="shared" si="1127"/>
        <v>Cap.5 Pct.1 Rd.28 col.D</v>
      </c>
      <c r="J5062" s="996"/>
      <c r="K5062" s="999" t="str">
        <f t="shared" si="1128"/>
        <v>Cap.5 Pct.1 Rd.28 Suma Col.(1 la 6)</v>
      </c>
      <c r="L5062" s="1000">
        <f t="shared" si="1129"/>
        <v>0</v>
      </c>
      <c r="M5062" s="1000">
        <f t="shared" si="1130"/>
        <v>0</v>
      </c>
      <c r="N5062" s="1724">
        <f t="shared" si="1131"/>
        <v>0</v>
      </c>
      <c r="O5062" s="1000">
        <f t="shared" si="1132"/>
        <v>0</v>
      </c>
      <c r="P5062" s="1000">
        <f t="shared" si="1133"/>
        <v>0</v>
      </c>
      <c r="Q5062" s="1000"/>
      <c r="R5062" s="1000"/>
      <c r="S5062" s="1000"/>
      <c r="T5062" s="1000"/>
      <c r="U5062" s="1000"/>
      <c r="V5062" s="1000"/>
      <c r="W5062" s="1000"/>
      <c r="X5062" s="1000"/>
      <c r="Y5062" s="1001"/>
      <c r="Z5062" s="1001" t="str">
        <f t="shared" si="1134"/>
        <v xml:space="preserve">Cap.5 Pct.1:  Dacă există măcar o valoare pe rând (Suma Col.(1 la 6) &gt; 0), atunci trebuie să existe CAEN (Col.D &gt; 0), pentru toate rândurile (Rd.(2 la 300)). Și reciproc. </v>
      </c>
      <c r="AA5062" s="2205">
        <f t="shared" si="1135"/>
        <v>1</v>
      </c>
      <c r="AB5062" s="3036">
        <v>271</v>
      </c>
    </row>
    <row r="5063" spans="1:28" x14ac:dyDescent="0.25">
      <c r="A5063" s="1708">
        <f t="shared" ca="1" si="1125"/>
        <v>0</v>
      </c>
      <c r="B5063" s="1708">
        <f t="shared" si="1126"/>
        <v>10272029</v>
      </c>
      <c r="C5063" s="994">
        <v>272</v>
      </c>
      <c r="D5063" s="1796" t="s">
        <v>447</v>
      </c>
      <c r="E5063" s="994">
        <v>29</v>
      </c>
      <c r="F5063" s="995" t="s">
        <v>3974</v>
      </c>
      <c r="G5063" s="994"/>
      <c r="H5063" s="996" t="s">
        <v>345</v>
      </c>
      <c r="I5063" s="1091" t="str">
        <f t="shared" si="1127"/>
        <v>Cap.5 Pct.1 Rd.29 col.D</v>
      </c>
      <c r="J5063" s="996"/>
      <c r="K5063" s="999" t="str">
        <f t="shared" si="1128"/>
        <v>Cap.5 Pct.1 Rd.29 Suma Col.(1 la 6)</v>
      </c>
      <c r="L5063" s="1000">
        <f t="shared" si="1129"/>
        <v>0</v>
      </c>
      <c r="M5063" s="1000">
        <f t="shared" si="1130"/>
        <v>0</v>
      </c>
      <c r="N5063" s="1724">
        <f t="shared" si="1131"/>
        <v>0</v>
      </c>
      <c r="O5063" s="1000">
        <f t="shared" si="1132"/>
        <v>0</v>
      </c>
      <c r="P5063" s="1000">
        <f t="shared" si="1133"/>
        <v>0</v>
      </c>
      <c r="Q5063" s="1000"/>
      <c r="R5063" s="1000"/>
      <c r="S5063" s="1000"/>
      <c r="T5063" s="1000"/>
      <c r="U5063" s="1000"/>
      <c r="V5063" s="1000"/>
      <c r="W5063" s="1000"/>
      <c r="X5063" s="1000"/>
      <c r="Y5063" s="1001"/>
      <c r="Z5063" s="1001" t="str">
        <f t="shared" si="1134"/>
        <v xml:space="preserve">Cap.5 Pct.1:  Dacă există măcar o valoare pe rând (Suma Col.(1 la 6) &gt; 0), atunci trebuie să existe CAEN (Col.D &gt; 0), pentru toate rândurile (Rd.(2 la 300)). Și reciproc. </v>
      </c>
      <c r="AA5063" s="2205">
        <f t="shared" si="1135"/>
        <v>1</v>
      </c>
      <c r="AB5063" s="3036">
        <v>271</v>
      </c>
    </row>
    <row r="5064" spans="1:28" x14ac:dyDescent="0.25">
      <c r="A5064" s="1708">
        <f t="shared" ca="1" si="1125"/>
        <v>0</v>
      </c>
      <c r="B5064" s="1708">
        <f t="shared" si="1126"/>
        <v>10272030</v>
      </c>
      <c r="C5064" s="994">
        <v>272</v>
      </c>
      <c r="D5064" s="1796" t="s">
        <v>447</v>
      </c>
      <c r="E5064" s="994">
        <v>30</v>
      </c>
      <c r="F5064" s="995" t="s">
        <v>3974</v>
      </c>
      <c r="G5064" s="994"/>
      <c r="H5064" s="996" t="s">
        <v>345</v>
      </c>
      <c r="I5064" s="1091" t="str">
        <f t="shared" si="1127"/>
        <v>Cap.5 Pct.1 Rd.30 col.D</v>
      </c>
      <c r="J5064" s="996"/>
      <c r="K5064" s="999" t="str">
        <f t="shared" si="1128"/>
        <v>Cap.5 Pct.1 Rd.30 Suma Col.(1 la 6)</v>
      </c>
      <c r="L5064" s="1000">
        <f t="shared" si="1129"/>
        <v>0</v>
      </c>
      <c r="M5064" s="1000">
        <f t="shared" si="1130"/>
        <v>0</v>
      </c>
      <c r="N5064" s="1724">
        <f t="shared" si="1131"/>
        <v>0</v>
      </c>
      <c r="O5064" s="1000">
        <f t="shared" si="1132"/>
        <v>0</v>
      </c>
      <c r="P5064" s="1000">
        <f t="shared" si="1133"/>
        <v>0</v>
      </c>
      <c r="Q5064" s="1000"/>
      <c r="R5064" s="1000"/>
      <c r="S5064" s="1000"/>
      <c r="T5064" s="1000"/>
      <c r="U5064" s="1000"/>
      <c r="V5064" s="1000"/>
      <c r="W5064" s="1000"/>
      <c r="X5064" s="1000"/>
      <c r="Y5064" s="1001"/>
      <c r="Z5064" s="1001" t="str">
        <f t="shared" si="1134"/>
        <v xml:space="preserve">Cap.5 Pct.1:  Dacă există măcar o valoare pe rând (Suma Col.(1 la 6) &gt; 0), atunci trebuie să existe CAEN (Col.D &gt; 0), pentru toate rândurile (Rd.(2 la 300)). Și reciproc. </v>
      </c>
      <c r="AA5064" s="2205">
        <f t="shared" si="1135"/>
        <v>1</v>
      </c>
      <c r="AB5064" s="3036">
        <v>271</v>
      </c>
    </row>
    <row r="5065" spans="1:28" x14ac:dyDescent="0.25">
      <c r="A5065" s="1708">
        <f t="shared" ca="1" si="1125"/>
        <v>0</v>
      </c>
      <c r="B5065" s="1708">
        <f t="shared" si="1126"/>
        <v>10272031</v>
      </c>
      <c r="C5065" s="994">
        <v>272</v>
      </c>
      <c r="D5065" s="1796" t="s">
        <v>447</v>
      </c>
      <c r="E5065" s="994">
        <v>31</v>
      </c>
      <c r="F5065" s="995" t="s">
        <v>3974</v>
      </c>
      <c r="G5065" s="994"/>
      <c r="H5065" s="996" t="s">
        <v>345</v>
      </c>
      <c r="I5065" s="1091" t="str">
        <f t="shared" si="1127"/>
        <v>Cap.5 Pct.1 Rd.31 col.D</v>
      </c>
      <c r="J5065" s="996"/>
      <c r="K5065" s="999" t="str">
        <f t="shared" si="1128"/>
        <v>Cap.5 Pct.1 Rd.31 Suma Col.(1 la 6)</v>
      </c>
      <c r="L5065" s="1000">
        <f t="shared" si="1129"/>
        <v>0</v>
      </c>
      <c r="M5065" s="1000">
        <f t="shared" si="1130"/>
        <v>0</v>
      </c>
      <c r="N5065" s="1724">
        <f t="shared" si="1131"/>
        <v>0</v>
      </c>
      <c r="O5065" s="1000">
        <f t="shared" si="1132"/>
        <v>0</v>
      </c>
      <c r="P5065" s="1000">
        <f t="shared" si="1133"/>
        <v>0</v>
      </c>
      <c r="Q5065" s="1000"/>
      <c r="R5065" s="1000"/>
      <c r="S5065" s="1000"/>
      <c r="T5065" s="1000"/>
      <c r="U5065" s="1000"/>
      <c r="V5065" s="1000"/>
      <c r="W5065" s="1000"/>
      <c r="X5065" s="1000"/>
      <c r="Y5065" s="1001"/>
      <c r="Z5065" s="1001" t="str">
        <f t="shared" si="1134"/>
        <v xml:space="preserve">Cap.5 Pct.1:  Dacă există măcar o valoare pe rând (Suma Col.(1 la 6) &gt; 0), atunci trebuie să existe CAEN (Col.D &gt; 0), pentru toate rândurile (Rd.(2 la 300)). Și reciproc. </v>
      </c>
      <c r="AA5065" s="2205">
        <f t="shared" si="1135"/>
        <v>1</v>
      </c>
      <c r="AB5065" s="3036">
        <v>271</v>
      </c>
    </row>
    <row r="5066" spans="1:28" x14ac:dyDescent="0.25">
      <c r="A5066" s="1708">
        <f t="shared" ca="1" si="1125"/>
        <v>0</v>
      </c>
      <c r="B5066" s="1708">
        <f t="shared" si="1126"/>
        <v>10272032</v>
      </c>
      <c r="C5066" s="994">
        <v>272</v>
      </c>
      <c r="D5066" s="1796" t="s">
        <v>447</v>
      </c>
      <c r="E5066" s="994">
        <v>32</v>
      </c>
      <c r="F5066" s="995" t="s">
        <v>3974</v>
      </c>
      <c r="G5066" s="994"/>
      <c r="H5066" s="996" t="s">
        <v>345</v>
      </c>
      <c r="I5066" s="1091" t="str">
        <f t="shared" si="1127"/>
        <v>Cap.5 Pct.1 Rd.32 col.D</v>
      </c>
      <c r="J5066" s="996"/>
      <c r="K5066" s="999" t="str">
        <f t="shared" si="1128"/>
        <v>Cap.5 Pct.1 Rd.32 Suma Col.(1 la 6)</v>
      </c>
      <c r="L5066" s="1000">
        <f t="shared" si="1129"/>
        <v>0</v>
      </c>
      <c r="M5066" s="1000">
        <f t="shared" si="1130"/>
        <v>0</v>
      </c>
      <c r="N5066" s="1724">
        <f t="shared" si="1131"/>
        <v>0</v>
      </c>
      <c r="O5066" s="1000">
        <f t="shared" si="1132"/>
        <v>0</v>
      </c>
      <c r="P5066" s="1000">
        <f t="shared" si="1133"/>
        <v>0</v>
      </c>
      <c r="Q5066" s="1000"/>
      <c r="R5066" s="1000"/>
      <c r="S5066" s="1000"/>
      <c r="T5066" s="1000"/>
      <c r="U5066" s="1000"/>
      <c r="V5066" s="1000"/>
      <c r="W5066" s="1000"/>
      <c r="X5066" s="1000"/>
      <c r="Y5066" s="1001"/>
      <c r="Z5066" s="1001" t="str">
        <f t="shared" si="1134"/>
        <v xml:space="preserve">Cap.5 Pct.1:  Dacă există măcar o valoare pe rând (Suma Col.(1 la 6) &gt; 0), atunci trebuie să existe CAEN (Col.D &gt; 0), pentru toate rândurile (Rd.(2 la 300)). Și reciproc. </v>
      </c>
      <c r="AA5066" s="2205">
        <f t="shared" si="1135"/>
        <v>1</v>
      </c>
      <c r="AB5066" s="3036">
        <v>271</v>
      </c>
    </row>
    <row r="5067" spans="1:28" x14ac:dyDescent="0.25">
      <c r="A5067" s="1708">
        <f t="shared" ca="1" si="1125"/>
        <v>0</v>
      </c>
      <c r="B5067" s="1708">
        <f t="shared" si="1126"/>
        <v>10272033</v>
      </c>
      <c r="C5067" s="994">
        <v>272</v>
      </c>
      <c r="D5067" s="1796" t="s">
        <v>447</v>
      </c>
      <c r="E5067" s="994">
        <v>33</v>
      </c>
      <c r="F5067" s="995" t="s">
        <v>3974</v>
      </c>
      <c r="G5067" s="994"/>
      <c r="H5067" s="996" t="s">
        <v>345</v>
      </c>
      <c r="I5067" s="1091" t="str">
        <f t="shared" si="1127"/>
        <v>Cap.5 Pct.1 Rd.33 col.D</v>
      </c>
      <c r="J5067" s="996"/>
      <c r="K5067" s="999" t="str">
        <f t="shared" si="1128"/>
        <v>Cap.5 Pct.1 Rd.33 Suma Col.(1 la 6)</v>
      </c>
      <c r="L5067" s="1000">
        <f t="shared" si="1129"/>
        <v>0</v>
      </c>
      <c r="M5067" s="1000">
        <f t="shared" si="1130"/>
        <v>0</v>
      </c>
      <c r="N5067" s="1724">
        <f t="shared" si="1131"/>
        <v>0</v>
      </c>
      <c r="O5067" s="1000">
        <f t="shared" si="1132"/>
        <v>0</v>
      </c>
      <c r="P5067" s="1000">
        <f t="shared" si="1133"/>
        <v>0</v>
      </c>
      <c r="Q5067" s="1000"/>
      <c r="R5067" s="1000"/>
      <c r="S5067" s="1000"/>
      <c r="T5067" s="1000"/>
      <c r="U5067" s="1000"/>
      <c r="V5067" s="1000"/>
      <c r="W5067" s="1000"/>
      <c r="X5067" s="1000"/>
      <c r="Y5067" s="1001"/>
      <c r="Z5067" s="1001" t="str">
        <f t="shared" si="1134"/>
        <v xml:space="preserve">Cap.5 Pct.1:  Dacă există măcar o valoare pe rând (Suma Col.(1 la 6) &gt; 0), atunci trebuie să existe CAEN (Col.D &gt; 0), pentru toate rândurile (Rd.(2 la 300)). Și reciproc. </v>
      </c>
      <c r="AA5067" s="2205">
        <f t="shared" si="1135"/>
        <v>1</v>
      </c>
      <c r="AB5067" s="3036">
        <v>271</v>
      </c>
    </row>
    <row r="5068" spans="1:28" x14ac:dyDescent="0.25">
      <c r="A5068" s="1708">
        <f t="shared" ca="1" si="1125"/>
        <v>0</v>
      </c>
      <c r="B5068" s="1708">
        <f t="shared" si="1126"/>
        <v>10272034</v>
      </c>
      <c r="C5068" s="994">
        <v>272</v>
      </c>
      <c r="D5068" s="1796" t="s">
        <v>447</v>
      </c>
      <c r="E5068" s="994">
        <v>34</v>
      </c>
      <c r="F5068" s="995" t="s">
        <v>3974</v>
      </c>
      <c r="G5068" s="994"/>
      <c r="H5068" s="996" t="s">
        <v>345</v>
      </c>
      <c r="I5068" s="1091" t="str">
        <f t="shared" si="1127"/>
        <v>Cap.5 Pct.1 Rd.34 col.D</v>
      </c>
      <c r="J5068" s="996"/>
      <c r="K5068" s="999" t="str">
        <f t="shared" si="1128"/>
        <v>Cap.5 Pct.1 Rd.34 Suma Col.(1 la 6)</v>
      </c>
      <c r="L5068" s="1000">
        <f t="shared" si="1129"/>
        <v>0</v>
      </c>
      <c r="M5068" s="1000">
        <f t="shared" si="1130"/>
        <v>0</v>
      </c>
      <c r="N5068" s="1724">
        <f t="shared" si="1131"/>
        <v>0</v>
      </c>
      <c r="O5068" s="1000">
        <f t="shared" si="1132"/>
        <v>0</v>
      </c>
      <c r="P5068" s="1000">
        <f t="shared" si="1133"/>
        <v>0</v>
      </c>
      <c r="Q5068" s="1000"/>
      <c r="R5068" s="1000"/>
      <c r="S5068" s="1000"/>
      <c r="T5068" s="1000"/>
      <c r="U5068" s="1000"/>
      <c r="V5068" s="1000"/>
      <c r="W5068" s="1000"/>
      <c r="X5068" s="1000"/>
      <c r="Y5068" s="1001"/>
      <c r="Z5068" s="1001" t="str">
        <f t="shared" si="1134"/>
        <v xml:space="preserve">Cap.5 Pct.1:  Dacă există măcar o valoare pe rând (Suma Col.(1 la 6) &gt; 0), atunci trebuie să existe CAEN (Col.D &gt; 0), pentru toate rândurile (Rd.(2 la 300)). Și reciproc. </v>
      </c>
      <c r="AA5068" s="2205">
        <f t="shared" si="1135"/>
        <v>1</v>
      </c>
      <c r="AB5068" s="3036">
        <v>271</v>
      </c>
    </row>
    <row r="5069" spans="1:28" x14ac:dyDescent="0.25">
      <c r="A5069" s="1708">
        <f t="shared" ca="1" si="1125"/>
        <v>0</v>
      </c>
      <c r="B5069" s="1708">
        <f t="shared" si="1126"/>
        <v>10272035</v>
      </c>
      <c r="C5069" s="994">
        <v>272</v>
      </c>
      <c r="D5069" s="1796" t="s">
        <v>447</v>
      </c>
      <c r="E5069" s="994">
        <v>35</v>
      </c>
      <c r="F5069" s="995" t="s">
        <v>3974</v>
      </c>
      <c r="G5069" s="994"/>
      <c r="H5069" s="996" t="s">
        <v>345</v>
      </c>
      <c r="I5069" s="1091" t="str">
        <f t="shared" si="1127"/>
        <v>Cap.5 Pct.1 Rd.35 col.D</v>
      </c>
      <c r="J5069" s="996"/>
      <c r="K5069" s="999" t="str">
        <f t="shared" si="1128"/>
        <v>Cap.5 Pct.1 Rd.35 Suma Col.(1 la 6)</v>
      </c>
      <c r="L5069" s="1000">
        <f t="shared" si="1129"/>
        <v>0</v>
      </c>
      <c r="M5069" s="1000">
        <f t="shared" si="1130"/>
        <v>0</v>
      </c>
      <c r="N5069" s="1724">
        <f t="shared" si="1131"/>
        <v>0</v>
      </c>
      <c r="O5069" s="1000">
        <f t="shared" si="1132"/>
        <v>0</v>
      </c>
      <c r="P5069" s="1000">
        <f t="shared" si="1133"/>
        <v>0</v>
      </c>
      <c r="Q5069" s="1000"/>
      <c r="R5069" s="1000"/>
      <c r="S5069" s="1000"/>
      <c r="T5069" s="1000"/>
      <c r="U5069" s="1000"/>
      <c r="V5069" s="1000"/>
      <c r="W5069" s="1000"/>
      <c r="X5069" s="1000"/>
      <c r="Y5069" s="1001"/>
      <c r="Z5069" s="1001" t="str">
        <f t="shared" si="1134"/>
        <v xml:space="preserve">Cap.5 Pct.1:  Dacă există măcar o valoare pe rând (Suma Col.(1 la 6) &gt; 0), atunci trebuie să existe CAEN (Col.D &gt; 0), pentru toate rândurile (Rd.(2 la 300)). Și reciproc. </v>
      </c>
      <c r="AA5069" s="2205">
        <f t="shared" si="1135"/>
        <v>1</v>
      </c>
      <c r="AB5069" s="3036">
        <v>271</v>
      </c>
    </row>
    <row r="5070" spans="1:28" x14ac:dyDescent="0.25">
      <c r="A5070" s="1708">
        <f t="shared" ca="1" si="1125"/>
        <v>0</v>
      </c>
      <c r="B5070" s="1708">
        <f t="shared" si="1126"/>
        <v>10272036</v>
      </c>
      <c r="C5070" s="994">
        <v>272</v>
      </c>
      <c r="D5070" s="1796" t="s">
        <v>447</v>
      </c>
      <c r="E5070" s="994">
        <v>36</v>
      </c>
      <c r="F5070" s="995" t="s">
        <v>3974</v>
      </c>
      <c r="G5070" s="994"/>
      <c r="H5070" s="996" t="s">
        <v>345</v>
      </c>
      <c r="I5070" s="1091" t="str">
        <f t="shared" si="1127"/>
        <v>Cap.5 Pct.1 Rd.36 col.D</v>
      </c>
      <c r="J5070" s="996"/>
      <c r="K5070" s="999" t="str">
        <f t="shared" si="1128"/>
        <v>Cap.5 Pct.1 Rd.36 Suma Col.(1 la 6)</v>
      </c>
      <c r="L5070" s="1000">
        <f t="shared" si="1129"/>
        <v>0</v>
      </c>
      <c r="M5070" s="1000">
        <f t="shared" si="1130"/>
        <v>0</v>
      </c>
      <c r="N5070" s="1724">
        <f t="shared" si="1131"/>
        <v>0</v>
      </c>
      <c r="O5070" s="1000">
        <f t="shared" si="1132"/>
        <v>0</v>
      </c>
      <c r="P5070" s="1000">
        <f t="shared" si="1133"/>
        <v>0</v>
      </c>
      <c r="Q5070" s="1000"/>
      <c r="R5070" s="1000"/>
      <c r="S5070" s="1000"/>
      <c r="T5070" s="1000"/>
      <c r="U5070" s="1000"/>
      <c r="V5070" s="1000"/>
      <c r="W5070" s="1000"/>
      <c r="X5070" s="1000"/>
      <c r="Y5070" s="1001"/>
      <c r="Z5070" s="1001" t="str">
        <f t="shared" si="1134"/>
        <v xml:space="preserve">Cap.5 Pct.1:  Dacă există măcar o valoare pe rând (Suma Col.(1 la 6) &gt; 0), atunci trebuie să existe CAEN (Col.D &gt; 0), pentru toate rândurile (Rd.(2 la 300)). Și reciproc. </v>
      </c>
      <c r="AA5070" s="2205">
        <f t="shared" si="1135"/>
        <v>1</v>
      </c>
      <c r="AB5070" s="3036">
        <v>271</v>
      </c>
    </row>
    <row r="5071" spans="1:28" x14ac:dyDescent="0.25">
      <c r="A5071" s="1708">
        <f t="shared" ca="1" si="1125"/>
        <v>0</v>
      </c>
      <c r="B5071" s="1708">
        <f t="shared" si="1126"/>
        <v>10272037</v>
      </c>
      <c r="C5071" s="994">
        <v>272</v>
      </c>
      <c r="D5071" s="1796" t="s">
        <v>447</v>
      </c>
      <c r="E5071" s="994">
        <v>37</v>
      </c>
      <c r="F5071" s="995" t="s">
        <v>3974</v>
      </c>
      <c r="G5071" s="994"/>
      <c r="H5071" s="996" t="s">
        <v>345</v>
      </c>
      <c r="I5071" s="1091" t="str">
        <f t="shared" si="1127"/>
        <v>Cap.5 Pct.1 Rd.37 col.D</v>
      </c>
      <c r="J5071" s="996"/>
      <c r="K5071" s="999" t="str">
        <f t="shared" si="1128"/>
        <v>Cap.5 Pct.1 Rd.37 Suma Col.(1 la 6)</v>
      </c>
      <c r="L5071" s="1000">
        <f t="shared" si="1129"/>
        <v>0</v>
      </c>
      <c r="M5071" s="1000">
        <f t="shared" si="1130"/>
        <v>0</v>
      </c>
      <c r="N5071" s="1724">
        <f t="shared" si="1131"/>
        <v>0</v>
      </c>
      <c r="O5071" s="1000">
        <f t="shared" si="1132"/>
        <v>0</v>
      </c>
      <c r="P5071" s="1000">
        <f t="shared" si="1133"/>
        <v>0</v>
      </c>
      <c r="Q5071" s="1000"/>
      <c r="R5071" s="1000"/>
      <c r="S5071" s="1000"/>
      <c r="T5071" s="1000"/>
      <c r="U5071" s="1000"/>
      <c r="V5071" s="1000"/>
      <c r="W5071" s="1000"/>
      <c r="X5071" s="1000"/>
      <c r="Y5071" s="1001"/>
      <c r="Z5071" s="1001" t="str">
        <f t="shared" si="1134"/>
        <v xml:space="preserve">Cap.5 Pct.1:  Dacă există măcar o valoare pe rând (Suma Col.(1 la 6) &gt; 0), atunci trebuie să existe CAEN (Col.D &gt; 0), pentru toate rândurile (Rd.(2 la 300)). Și reciproc. </v>
      </c>
      <c r="AA5071" s="2205">
        <f t="shared" si="1135"/>
        <v>1</v>
      </c>
      <c r="AB5071" s="3036">
        <v>271</v>
      </c>
    </row>
    <row r="5072" spans="1:28" x14ac:dyDescent="0.25">
      <c r="A5072" s="1708">
        <f t="shared" ca="1" si="1125"/>
        <v>0</v>
      </c>
      <c r="B5072" s="1708">
        <f t="shared" si="1126"/>
        <v>10272038</v>
      </c>
      <c r="C5072" s="994">
        <v>272</v>
      </c>
      <c r="D5072" s="1796" t="s">
        <v>447</v>
      </c>
      <c r="E5072" s="994">
        <v>38</v>
      </c>
      <c r="F5072" s="995" t="s">
        <v>3974</v>
      </c>
      <c r="G5072" s="994"/>
      <c r="H5072" s="996" t="s">
        <v>345</v>
      </c>
      <c r="I5072" s="1091" t="str">
        <f t="shared" si="1127"/>
        <v>Cap.5 Pct.1 Rd.38 col.D</v>
      </c>
      <c r="J5072" s="996"/>
      <c r="K5072" s="999" t="str">
        <f t="shared" si="1128"/>
        <v>Cap.5 Pct.1 Rd.38 Suma Col.(1 la 6)</v>
      </c>
      <c r="L5072" s="1000">
        <f t="shared" si="1129"/>
        <v>0</v>
      </c>
      <c r="M5072" s="1000">
        <f t="shared" si="1130"/>
        <v>0</v>
      </c>
      <c r="N5072" s="1724">
        <f t="shared" si="1131"/>
        <v>0</v>
      </c>
      <c r="O5072" s="1000">
        <f t="shared" si="1132"/>
        <v>0</v>
      </c>
      <c r="P5072" s="1000">
        <f t="shared" si="1133"/>
        <v>0</v>
      </c>
      <c r="Q5072" s="1000"/>
      <c r="R5072" s="1000"/>
      <c r="S5072" s="1000"/>
      <c r="T5072" s="1000"/>
      <c r="U5072" s="1000"/>
      <c r="V5072" s="1000"/>
      <c r="W5072" s="1000"/>
      <c r="X5072" s="1000"/>
      <c r="Y5072" s="1001"/>
      <c r="Z5072" s="1001" t="str">
        <f t="shared" si="1134"/>
        <v xml:space="preserve">Cap.5 Pct.1:  Dacă există măcar o valoare pe rând (Suma Col.(1 la 6) &gt; 0), atunci trebuie să existe CAEN (Col.D &gt; 0), pentru toate rândurile (Rd.(2 la 300)). Și reciproc. </v>
      </c>
      <c r="AA5072" s="2205">
        <f t="shared" si="1135"/>
        <v>1</v>
      </c>
      <c r="AB5072" s="3036">
        <v>271</v>
      </c>
    </row>
    <row r="5073" spans="1:28" x14ac:dyDescent="0.25">
      <c r="A5073" s="1708">
        <f t="shared" ca="1" si="1125"/>
        <v>0</v>
      </c>
      <c r="B5073" s="1708">
        <f t="shared" si="1126"/>
        <v>10272039</v>
      </c>
      <c r="C5073" s="994">
        <v>272</v>
      </c>
      <c r="D5073" s="1796" t="s">
        <v>447</v>
      </c>
      <c r="E5073" s="994">
        <v>39</v>
      </c>
      <c r="F5073" s="995" t="s">
        <v>3974</v>
      </c>
      <c r="G5073" s="994"/>
      <c r="H5073" s="996" t="s">
        <v>345</v>
      </c>
      <c r="I5073" s="1091" t="str">
        <f t="shared" si="1127"/>
        <v>Cap.5 Pct.1 Rd.39 col.D</v>
      </c>
      <c r="J5073" s="996"/>
      <c r="K5073" s="999" t="str">
        <f t="shared" si="1128"/>
        <v>Cap.5 Pct.1 Rd.39 Suma Col.(1 la 6)</v>
      </c>
      <c r="L5073" s="1000">
        <f t="shared" si="1129"/>
        <v>0</v>
      </c>
      <c r="M5073" s="1000">
        <f t="shared" si="1130"/>
        <v>0</v>
      </c>
      <c r="N5073" s="1724">
        <f t="shared" si="1131"/>
        <v>0</v>
      </c>
      <c r="O5073" s="1000">
        <f t="shared" si="1132"/>
        <v>0</v>
      </c>
      <c r="P5073" s="1000">
        <f t="shared" si="1133"/>
        <v>0</v>
      </c>
      <c r="Q5073" s="1000"/>
      <c r="R5073" s="1000"/>
      <c r="S5073" s="1000"/>
      <c r="T5073" s="1000"/>
      <c r="U5073" s="1000"/>
      <c r="V5073" s="1000"/>
      <c r="W5073" s="1000"/>
      <c r="X5073" s="1000"/>
      <c r="Y5073" s="1001"/>
      <c r="Z5073" s="1001" t="str">
        <f t="shared" si="1134"/>
        <v xml:space="preserve">Cap.5 Pct.1:  Dacă există măcar o valoare pe rând (Suma Col.(1 la 6) &gt; 0), atunci trebuie să existe CAEN (Col.D &gt; 0), pentru toate rândurile (Rd.(2 la 300)). Și reciproc. </v>
      </c>
      <c r="AA5073" s="2205">
        <f t="shared" si="1135"/>
        <v>1</v>
      </c>
      <c r="AB5073" s="3036">
        <v>271</v>
      </c>
    </row>
    <row r="5074" spans="1:28" x14ac:dyDescent="0.25">
      <c r="A5074" s="1708">
        <f t="shared" ca="1" si="1125"/>
        <v>0</v>
      </c>
      <c r="B5074" s="1708">
        <f t="shared" si="1126"/>
        <v>10272040</v>
      </c>
      <c r="C5074" s="994">
        <v>272</v>
      </c>
      <c r="D5074" s="1796" t="s">
        <v>447</v>
      </c>
      <c r="E5074" s="994">
        <v>40</v>
      </c>
      <c r="F5074" s="995" t="s">
        <v>3974</v>
      </c>
      <c r="G5074" s="994"/>
      <c r="H5074" s="996" t="s">
        <v>345</v>
      </c>
      <c r="I5074" s="1091" t="str">
        <f t="shared" si="1127"/>
        <v>Cap.5 Pct.1 Rd.40 col.D</v>
      </c>
      <c r="J5074" s="996"/>
      <c r="K5074" s="999" t="str">
        <f t="shared" si="1128"/>
        <v>Cap.5 Pct.1 Rd.40 Suma Col.(1 la 6)</v>
      </c>
      <c r="L5074" s="1000">
        <f t="shared" si="1129"/>
        <v>0</v>
      </c>
      <c r="M5074" s="1000">
        <f t="shared" si="1130"/>
        <v>0</v>
      </c>
      <c r="N5074" s="1724">
        <f t="shared" si="1131"/>
        <v>0</v>
      </c>
      <c r="O5074" s="1000">
        <f t="shared" si="1132"/>
        <v>0</v>
      </c>
      <c r="P5074" s="1000">
        <f t="shared" si="1133"/>
        <v>0</v>
      </c>
      <c r="Q5074" s="1000"/>
      <c r="R5074" s="1000"/>
      <c r="S5074" s="1000"/>
      <c r="T5074" s="1000"/>
      <c r="U5074" s="1000"/>
      <c r="V5074" s="1000"/>
      <c r="W5074" s="1000"/>
      <c r="X5074" s="1000"/>
      <c r="Y5074" s="1001"/>
      <c r="Z5074" s="1001" t="str">
        <f t="shared" si="1134"/>
        <v xml:space="preserve">Cap.5 Pct.1:  Dacă există măcar o valoare pe rând (Suma Col.(1 la 6) &gt; 0), atunci trebuie să existe CAEN (Col.D &gt; 0), pentru toate rândurile (Rd.(2 la 300)). Și reciproc. </v>
      </c>
      <c r="AA5074" s="2205">
        <f t="shared" si="1135"/>
        <v>1</v>
      </c>
      <c r="AB5074" s="3036">
        <v>271</v>
      </c>
    </row>
    <row r="5075" spans="1:28" x14ac:dyDescent="0.25">
      <c r="A5075" s="1708">
        <f t="shared" ca="1" si="1125"/>
        <v>0</v>
      </c>
      <c r="B5075" s="1708">
        <f t="shared" si="1126"/>
        <v>10272041</v>
      </c>
      <c r="C5075" s="994">
        <v>272</v>
      </c>
      <c r="D5075" s="1796" t="s">
        <v>447</v>
      </c>
      <c r="E5075" s="994">
        <v>41</v>
      </c>
      <c r="F5075" s="995" t="s">
        <v>3974</v>
      </c>
      <c r="G5075" s="994"/>
      <c r="H5075" s="996" t="s">
        <v>345</v>
      </c>
      <c r="I5075" s="1091" t="str">
        <f t="shared" si="1127"/>
        <v>Cap.5 Pct.1 Rd.41 col.D</v>
      </c>
      <c r="J5075" s="996"/>
      <c r="K5075" s="999" t="str">
        <f t="shared" si="1128"/>
        <v>Cap.5 Pct.1 Rd.41 Suma Col.(1 la 6)</v>
      </c>
      <c r="L5075" s="1000">
        <f t="shared" si="1129"/>
        <v>0</v>
      </c>
      <c r="M5075" s="1000">
        <f t="shared" si="1130"/>
        <v>0</v>
      </c>
      <c r="N5075" s="1724">
        <f t="shared" si="1131"/>
        <v>0</v>
      </c>
      <c r="O5075" s="1000">
        <f t="shared" si="1132"/>
        <v>0</v>
      </c>
      <c r="P5075" s="1000">
        <f t="shared" si="1133"/>
        <v>0</v>
      </c>
      <c r="Q5075" s="1000"/>
      <c r="R5075" s="1000"/>
      <c r="S5075" s="1000"/>
      <c r="T5075" s="1000"/>
      <c r="U5075" s="1000"/>
      <c r="V5075" s="1000"/>
      <c r="W5075" s="1000"/>
      <c r="X5075" s="1000"/>
      <c r="Y5075" s="1001"/>
      <c r="Z5075" s="1001" t="str">
        <f t="shared" si="1134"/>
        <v xml:space="preserve">Cap.5 Pct.1:  Dacă există măcar o valoare pe rând (Suma Col.(1 la 6) &gt; 0), atunci trebuie să existe CAEN (Col.D &gt; 0), pentru toate rândurile (Rd.(2 la 300)). Și reciproc. </v>
      </c>
      <c r="AA5075" s="2205">
        <f t="shared" si="1135"/>
        <v>1</v>
      </c>
      <c r="AB5075" s="3036">
        <v>271</v>
      </c>
    </row>
    <row r="5076" spans="1:28" x14ac:dyDescent="0.25">
      <c r="A5076" s="1708">
        <f t="shared" ca="1" si="1125"/>
        <v>0</v>
      </c>
      <c r="B5076" s="1708">
        <f t="shared" si="1126"/>
        <v>10272042</v>
      </c>
      <c r="C5076" s="994">
        <v>272</v>
      </c>
      <c r="D5076" s="1796" t="s">
        <v>447</v>
      </c>
      <c r="E5076" s="994">
        <v>42</v>
      </c>
      <c r="F5076" s="995" t="s">
        <v>3974</v>
      </c>
      <c r="G5076" s="994"/>
      <c r="H5076" s="996" t="s">
        <v>345</v>
      </c>
      <c r="I5076" s="1091" t="str">
        <f t="shared" si="1127"/>
        <v>Cap.5 Pct.1 Rd.42 col.D</v>
      </c>
      <c r="J5076" s="996"/>
      <c r="K5076" s="999" t="str">
        <f t="shared" si="1128"/>
        <v>Cap.5 Pct.1 Rd.42 Suma Col.(1 la 6)</v>
      </c>
      <c r="L5076" s="1000">
        <f t="shared" si="1129"/>
        <v>0</v>
      </c>
      <c r="M5076" s="1000">
        <f t="shared" si="1130"/>
        <v>0</v>
      </c>
      <c r="N5076" s="1724">
        <f t="shared" si="1131"/>
        <v>0</v>
      </c>
      <c r="O5076" s="1000">
        <f t="shared" si="1132"/>
        <v>0</v>
      </c>
      <c r="P5076" s="1000">
        <f t="shared" si="1133"/>
        <v>0</v>
      </c>
      <c r="Q5076" s="1000"/>
      <c r="R5076" s="1000"/>
      <c r="S5076" s="1000"/>
      <c r="T5076" s="1000"/>
      <c r="U5076" s="1000"/>
      <c r="V5076" s="1000"/>
      <c r="W5076" s="1000"/>
      <c r="X5076" s="1000"/>
      <c r="Y5076" s="1001"/>
      <c r="Z5076" s="1001" t="str">
        <f t="shared" si="1134"/>
        <v xml:space="preserve">Cap.5 Pct.1:  Dacă există măcar o valoare pe rând (Suma Col.(1 la 6) &gt; 0), atunci trebuie să existe CAEN (Col.D &gt; 0), pentru toate rândurile (Rd.(2 la 300)). Și reciproc. </v>
      </c>
      <c r="AA5076" s="2205">
        <f t="shared" si="1135"/>
        <v>1</v>
      </c>
      <c r="AB5076" s="3036">
        <v>271</v>
      </c>
    </row>
    <row r="5077" spans="1:28" x14ac:dyDescent="0.25">
      <c r="A5077" s="1708">
        <f t="shared" ca="1" si="1125"/>
        <v>0</v>
      </c>
      <c r="B5077" s="1708">
        <f t="shared" si="1126"/>
        <v>10272043</v>
      </c>
      <c r="C5077" s="994">
        <v>272</v>
      </c>
      <c r="D5077" s="1796" t="s">
        <v>447</v>
      </c>
      <c r="E5077" s="994">
        <v>43</v>
      </c>
      <c r="F5077" s="995" t="s">
        <v>3974</v>
      </c>
      <c r="G5077" s="994"/>
      <c r="H5077" s="996" t="s">
        <v>345</v>
      </c>
      <c r="I5077" s="1091" t="str">
        <f t="shared" si="1127"/>
        <v>Cap.5 Pct.1 Rd.43 col.D</v>
      </c>
      <c r="J5077" s="996"/>
      <c r="K5077" s="999" t="str">
        <f t="shared" si="1128"/>
        <v>Cap.5 Pct.1 Rd.43 Suma Col.(1 la 6)</v>
      </c>
      <c r="L5077" s="1000">
        <f t="shared" si="1129"/>
        <v>0</v>
      </c>
      <c r="M5077" s="1000">
        <f t="shared" si="1130"/>
        <v>0</v>
      </c>
      <c r="N5077" s="1724">
        <f t="shared" si="1131"/>
        <v>0</v>
      </c>
      <c r="O5077" s="1000">
        <f t="shared" si="1132"/>
        <v>0</v>
      </c>
      <c r="P5077" s="1000">
        <f t="shared" si="1133"/>
        <v>0</v>
      </c>
      <c r="Q5077" s="1000"/>
      <c r="R5077" s="1000"/>
      <c r="S5077" s="1000"/>
      <c r="T5077" s="1000"/>
      <c r="U5077" s="1000"/>
      <c r="V5077" s="1000"/>
      <c r="W5077" s="1000"/>
      <c r="X5077" s="1000"/>
      <c r="Y5077" s="1001"/>
      <c r="Z5077" s="1001" t="str">
        <f t="shared" si="1134"/>
        <v xml:space="preserve">Cap.5 Pct.1:  Dacă există măcar o valoare pe rând (Suma Col.(1 la 6) &gt; 0), atunci trebuie să existe CAEN (Col.D &gt; 0), pentru toate rândurile (Rd.(2 la 300)). Și reciproc. </v>
      </c>
      <c r="AA5077" s="2205">
        <f t="shared" si="1135"/>
        <v>1</v>
      </c>
      <c r="AB5077" s="3036">
        <v>271</v>
      </c>
    </row>
    <row r="5078" spans="1:28" x14ac:dyDescent="0.25">
      <c r="A5078" s="1708">
        <f t="shared" ca="1" si="1125"/>
        <v>0</v>
      </c>
      <c r="B5078" s="1708">
        <f t="shared" si="1126"/>
        <v>10272044</v>
      </c>
      <c r="C5078" s="994">
        <v>272</v>
      </c>
      <c r="D5078" s="1796" t="s">
        <v>447</v>
      </c>
      <c r="E5078" s="994">
        <v>44</v>
      </c>
      <c r="F5078" s="995" t="s">
        <v>3974</v>
      </c>
      <c r="G5078" s="994"/>
      <c r="H5078" s="996" t="s">
        <v>345</v>
      </c>
      <c r="I5078" s="1091" t="str">
        <f t="shared" si="1127"/>
        <v>Cap.5 Pct.1 Rd.44 col.D</v>
      </c>
      <c r="J5078" s="996"/>
      <c r="K5078" s="999" t="str">
        <f t="shared" si="1128"/>
        <v>Cap.5 Pct.1 Rd.44 Suma Col.(1 la 6)</v>
      </c>
      <c r="L5078" s="1000">
        <f t="shared" si="1129"/>
        <v>0</v>
      </c>
      <c r="M5078" s="1000">
        <f t="shared" si="1130"/>
        <v>0</v>
      </c>
      <c r="N5078" s="1724">
        <f t="shared" si="1131"/>
        <v>0</v>
      </c>
      <c r="O5078" s="1000">
        <f t="shared" si="1132"/>
        <v>0</v>
      </c>
      <c r="P5078" s="1000">
        <f t="shared" si="1133"/>
        <v>0</v>
      </c>
      <c r="Q5078" s="1000"/>
      <c r="R5078" s="1000"/>
      <c r="S5078" s="1000"/>
      <c r="T5078" s="1000"/>
      <c r="U5078" s="1000"/>
      <c r="V5078" s="1000"/>
      <c r="W5078" s="1000"/>
      <c r="X5078" s="1000"/>
      <c r="Y5078" s="1001"/>
      <c r="Z5078" s="1001" t="str">
        <f t="shared" si="1134"/>
        <v xml:space="preserve">Cap.5 Pct.1:  Dacă există măcar o valoare pe rând (Suma Col.(1 la 6) &gt; 0), atunci trebuie să existe CAEN (Col.D &gt; 0), pentru toate rândurile (Rd.(2 la 300)). Și reciproc. </v>
      </c>
      <c r="AA5078" s="2205">
        <f t="shared" si="1135"/>
        <v>1</v>
      </c>
      <c r="AB5078" s="3036">
        <v>271</v>
      </c>
    </row>
    <row r="5079" spans="1:28" x14ac:dyDescent="0.25">
      <c r="A5079" s="1708">
        <f t="shared" ca="1" si="1125"/>
        <v>0</v>
      </c>
      <c r="B5079" s="1708">
        <f t="shared" si="1126"/>
        <v>10272045</v>
      </c>
      <c r="C5079" s="994">
        <v>272</v>
      </c>
      <c r="D5079" s="1796" t="s">
        <v>447</v>
      </c>
      <c r="E5079" s="994">
        <v>45</v>
      </c>
      <c r="F5079" s="995" t="s">
        <v>3974</v>
      </c>
      <c r="G5079" s="994"/>
      <c r="H5079" s="996" t="s">
        <v>345</v>
      </c>
      <c r="I5079" s="1091" t="str">
        <f t="shared" si="1127"/>
        <v>Cap.5 Pct.1 Rd.45 col.D</v>
      </c>
      <c r="J5079" s="996"/>
      <c r="K5079" s="999" t="str">
        <f t="shared" si="1128"/>
        <v>Cap.5 Pct.1 Rd.45 Suma Col.(1 la 6)</v>
      </c>
      <c r="L5079" s="1000">
        <f t="shared" si="1129"/>
        <v>0</v>
      </c>
      <c r="M5079" s="1000">
        <f t="shared" si="1130"/>
        <v>0</v>
      </c>
      <c r="N5079" s="1724">
        <f t="shared" si="1131"/>
        <v>0</v>
      </c>
      <c r="O5079" s="1000">
        <f t="shared" si="1132"/>
        <v>0</v>
      </c>
      <c r="P5079" s="1000">
        <f t="shared" si="1133"/>
        <v>0</v>
      </c>
      <c r="Q5079" s="1000"/>
      <c r="R5079" s="1000"/>
      <c r="S5079" s="1000"/>
      <c r="T5079" s="1000"/>
      <c r="U5079" s="1000"/>
      <c r="V5079" s="1000"/>
      <c r="W5079" s="1000"/>
      <c r="X5079" s="1000"/>
      <c r="Y5079" s="1001"/>
      <c r="Z5079" s="1001" t="str">
        <f t="shared" si="1134"/>
        <v xml:space="preserve">Cap.5 Pct.1:  Dacă există măcar o valoare pe rând (Suma Col.(1 la 6) &gt; 0), atunci trebuie să existe CAEN (Col.D &gt; 0), pentru toate rândurile (Rd.(2 la 300)). Și reciproc. </v>
      </c>
      <c r="AA5079" s="2205">
        <f t="shared" si="1135"/>
        <v>1</v>
      </c>
      <c r="AB5079" s="3036">
        <v>271</v>
      </c>
    </row>
    <row r="5080" spans="1:28" x14ac:dyDescent="0.25">
      <c r="A5080" s="1708">
        <f t="shared" ca="1" si="1125"/>
        <v>0</v>
      </c>
      <c r="B5080" s="1708">
        <f t="shared" si="1126"/>
        <v>10272046</v>
      </c>
      <c r="C5080" s="994">
        <v>272</v>
      </c>
      <c r="D5080" s="1796" t="s">
        <v>447</v>
      </c>
      <c r="E5080" s="994">
        <v>46</v>
      </c>
      <c r="F5080" s="995" t="s">
        <v>3974</v>
      </c>
      <c r="G5080" s="994"/>
      <c r="H5080" s="996" t="s">
        <v>345</v>
      </c>
      <c r="I5080" s="1091" t="str">
        <f t="shared" si="1127"/>
        <v>Cap.5 Pct.1 Rd.46 col.D</v>
      </c>
      <c r="J5080" s="996"/>
      <c r="K5080" s="999" t="str">
        <f t="shared" si="1128"/>
        <v>Cap.5 Pct.1 Rd.46 Suma Col.(1 la 6)</v>
      </c>
      <c r="L5080" s="1000">
        <f t="shared" si="1129"/>
        <v>0</v>
      </c>
      <c r="M5080" s="1000">
        <f t="shared" si="1130"/>
        <v>0</v>
      </c>
      <c r="N5080" s="1724">
        <f t="shared" si="1131"/>
        <v>0</v>
      </c>
      <c r="O5080" s="1000">
        <f t="shared" si="1132"/>
        <v>0</v>
      </c>
      <c r="P5080" s="1000">
        <f t="shared" si="1133"/>
        <v>0</v>
      </c>
      <c r="Q5080" s="1000"/>
      <c r="R5080" s="1000"/>
      <c r="S5080" s="1000"/>
      <c r="T5080" s="1000"/>
      <c r="U5080" s="1000"/>
      <c r="V5080" s="1000"/>
      <c r="W5080" s="1000"/>
      <c r="X5080" s="1000"/>
      <c r="Y5080" s="1001"/>
      <c r="Z5080" s="1001" t="str">
        <f t="shared" si="1134"/>
        <v xml:space="preserve">Cap.5 Pct.1:  Dacă există măcar o valoare pe rând (Suma Col.(1 la 6) &gt; 0), atunci trebuie să existe CAEN (Col.D &gt; 0), pentru toate rândurile (Rd.(2 la 300)). Și reciproc. </v>
      </c>
      <c r="AA5080" s="2205">
        <f t="shared" si="1135"/>
        <v>1</v>
      </c>
      <c r="AB5080" s="3036">
        <v>271</v>
      </c>
    </row>
    <row r="5081" spans="1:28" x14ac:dyDescent="0.25">
      <c r="A5081" s="1708">
        <f t="shared" ca="1" si="1125"/>
        <v>0</v>
      </c>
      <c r="B5081" s="1708">
        <f t="shared" si="1126"/>
        <v>10272047</v>
      </c>
      <c r="C5081" s="994">
        <v>272</v>
      </c>
      <c r="D5081" s="1796" t="s">
        <v>447</v>
      </c>
      <c r="E5081" s="994">
        <v>47</v>
      </c>
      <c r="F5081" s="995" t="s">
        <v>3974</v>
      </c>
      <c r="G5081" s="994"/>
      <c r="H5081" s="996" t="s">
        <v>345</v>
      </c>
      <c r="I5081" s="1091" t="str">
        <f t="shared" si="1127"/>
        <v>Cap.5 Pct.1 Rd.47 col.D</v>
      </c>
      <c r="J5081" s="996"/>
      <c r="K5081" s="999" t="str">
        <f t="shared" si="1128"/>
        <v>Cap.5 Pct.1 Rd.47 Suma Col.(1 la 6)</v>
      </c>
      <c r="L5081" s="1000">
        <f t="shared" si="1129"/>
        <v>0</v>
      </c>
      <c r="M5081" s="1000">
        <f t="shared" si="1130"/>
        <v>0</v>
      </c>
      <c r="N5081" s="1724">
        <f t="shared" si="1131"/>
        <v>0</v>
      </c>
      <c r="O5081" s="1000">
        <f t="shared" si="1132"/>
        <v>0</v>
      </c>
      <c r="P5081" s="1000">
        <f t="shared" si="1133"/>
        <v>0</v>
      </c>
      <c r="Q5081" s="1000"/>
      <c r="R5081" s="1000"/>
      <c r="S5081" s="1000"/>
      <c r="T5081" s="1000"/>
      <c r="U5081" s="1000"/>
      <c r="V5081" s="1000"/>
      <c r="W5081" s="1000"/>
      <c r="X5081" s="1000"/>
      <c r="Y5081" s="1001"/>
      <c r="Z5081" s="1001" t="str">
        <f t="shared" si="1134"/>
        <v xml:space="preserve">Cap.5 Pct.1:  Dacă există măcar o valoare pe rând (Suma Col.(1 la 6) &gt; 0), atunci trebuie să existe CAEN (Col.D &gt; 0), pentru toate rândurile (Rd.(2 la 300)). Și reciproc. </v>
      </c>
      <c r="AA5081" s="2205">
        <f t="shared" si="1135"/>
        <v>1</v>
      </c>
      <c r="AB5081" s="3036">
        <v>271</v>
      </c>
    </row>
    <row r="5082" spans="1:28" x14ac:dyDescent="0.25">
      <c r="A5082" s="1708">
        <f t="shared" ca="1" si="1125"/>
        <v>0</v>
      </c>
      <c r="B5082" s="1708">
        <f t="shared" si="1126"/>
        <v>10272048</v>
      </c>
      <c r="C5082" s="994">
        <v>272</v>
      </c>
      <c r="D5082" s="1796" t="s">
        <v>447</v>
      </c>
      <c r="E5082" s="994">
        <v>48</v>
      </c>
      <c r="F5082" s="995" t="s">
        <v>3974</v>
      </c>
      <c r="G5082" s="994"/>
      <c r="H5082" s="996" t="s">
        <v>345</v>
      </c>
      <c r="I5082" s="1091" t="str">
        <f t="shared" si="1127"/>
        <v>Cap.5 Pct.1 Rd.48 col.D</v>
      </c>
      <c r="J5082" s="996"/>
      <c r="K5082" s="999" t="str">
        <f t="shared" si="1128"/>
        <v>Cap.5 Pct.1 Rd.48 Suma Col.(1 la 6)</v>
      </c>
      <c r="L5082" s="1000">
        <f t="shared" si="1129"/>
        <v>0</v>
      </c>
      <c r="M5082" s="1000">
        <f t="shared" si="1130"/>
        <v>0</v>
      </c>
      <c r="N5082" s="1724">
        <f t="shared" si="1131"/>
        <v>0</v>
      </c>
      <c r="O5082" s="1000">
        <f t="shared" si="1132"/>
        <v>0</v>
      </c>
      <c r="P5082" s="1000">
        <f t="shared" si="1133"/>
        <v>0</v>
      </c>
      <c r="Q5082" s="1000"/>
      <c r="R5082" s="1000"/>
      <c r="S5082" s="1000"/>
      <c r="T5082" s="1000"/>
      <c r="U5082" s="1000"/>
      <c r="V5082" s="1000"/>
      <c r="W5082" s="1000"/>
      <c r="X5082" s="1000"/>
      <c r="Y5082" s="1001"/>
      <c r="Z5082" s="1001" t="str">
        <f t="shared" si="1134"/>
        <v xml:space="preserve">Cap.5 Pct.1:  Dacă există măcar o valoare pe rând (Suma Col.(1 la 6) &gt; 0), atunci trebuie să existe CAEN (Col.D &gt; 0), pentru toate rândurile (Rd.(2 la 300)). Și reciproc. </v>
      </c>
      <c r="AA5082" s="2205">
        <f t="shared" si="1135"/>
        <v>1</v>
      </c>
      <c r="AB5082" s="3036">
        <v>271</v>
      </c>
    </row>
    <row r="5083" spans="1:28" x14ac:dyDescent="0.25">
      <c r="A5083" s="1708">
        <f t="shared" ca="1" si="1125"/>
        <v>0</v>
      </c>
      <c r="B5083" s="1708">
        <f t="shared" si="1126"/>
        <v>10272049</v>
      </c>
      <c r="C5083" s="994">
        <v>272</v>
      </c>
      <c r="D5083" s="1796" t="s">
        <v>447</v>
      </c>
      <c r="E5083" s="994">
        <v>49</v>
      </c>
      <c r="F5083" s="995" t="s">
        <v>3974</v>
      </c>
      <c r="G5083" s="994"/>
      <c r="H5083" s="996" t="s">
        <v>345</v>
      </c>
      <c r="I5083" s="1091" t="str">
        <f t="shared" si="1127"/>
        <v>Cap.5 Pct.1 Rd.49 col.D</v>
      </c>
      <c r="J5083" s="996"/>
      <c r="K5083" s="999" t="str">
        <f t="shared" si="1128"/>
        <v>Cap.5 Pct.1 Rd.49 Suma Col.(1 la 6)</v>
      </c>
      <c r="L5083" s="1000">
        <f t="shared" si="1129"/>
        <v>0</v>
      </c>
      <c r="M5083" s="1000">
        <f t="shared" si="1130"/>
        <v>0</v>
      </c>
      <c r="N5083" s="1724">
        <f t="shared" si="1131"/>
        <v>0</v>
      </c>
      <c r="O5083" s="1000">
        <f t="shared" si="1132"/>
        <v>0</v>
      </c>
      <c r="P5083" s="1000">
        <f t="shared" si="1133"/>
        <v>0</v>
      </c>
      <c r="Q5083" s="1000"/>
      <c r="R5083" s="1000"/>
      <c r="S5083" s="1000"/>
      <c r="T5083" s="1000"/>
      <c r="U5083" s="1000"/>
      <c r="V5083" s="1000"/>
      <c r="W5083" s="1000"/>
      <c r="X5083" s="1000"/>
      <c r="Y5083" s="1001"/>
      <c r="Z5083" s="1001" t="str">
        <f t="shared" si="1134"/>
        <v xml:space="preserve">Cap.5 Pct.1:  Dacă există măcar o valoare pe rând (Suma Col.(1 la 6) &gt; 0), atunci trebuie să existe CAEN (Col.D &gt; 0), pentru toate rândurile (Rd.(2 la 300)). Și reciproc. </v>
      </c>
      <c r="AA5083" s="2205">
        <f t="shared" si="1135"/>
        <v>1</v>
      </c>
      <c r="AB5083" s="3036">
        <v>271</v>
      </c>
    </row>
    <row r="5084" spans="1:28" x14ac:dyDescent="0.25">
      <c r="A5084" s="1708">
        <f t="shared" ca="1" si="1125"/>
        <v>0</v>
      </c>
      <c r="B5084" s="1708">
        <f t="shared" si="1126"/>
        <v>10272050</v>
      </c>
      <c r="C5084" s="994">
        <v>272</v>
      </c>
      <c r="D5084" s="1796" t="s">
        <v>447</v>
      </c>
      <c r="E5084" s="994">
        <v>50</v>
      </c>
      <c r="F5084" s="995" t="s">
        <v>3974</v>
      </c>
      <c r="G5084" s="994"/>
      <c r="H5084" s="996" t="s">
        <v>345</v>
      </c>
      <c r="I5084" s="1091" t="str">
        <f t="shared" si="1127"/>
        <v>Cap.5 Pct.1 Rd.50 col.D</v>
      </c>
      <c r="J5084" s="996"/>
      <c r="K5084" s="999" t="str">
        <f t="shared" si="1128"/>
        <v>Cap.5 Pct.1 Rd.50 Suma Col.(1 la 6)</v>
      </c>
      <c r="L5084" s="1000">
        <f t="shared" si="1129"/>
        <v>0</v>
      </c>
      <c r="M5084" s="1000">
        <f t="shared" si="1130"/>
        <v>0</v>
      </c>
      <c r="N5084" s="1724">
        <f t="shared" si="1131"/>
        <v>0</v>
      </c>
      <c r="O5084" s="1000">
        <f t="shared" si="1132"/>
        <v>0</v>
      </c>
      <c r="P5084" s="1000">
        <f t="shared" si="1133"/>
        <v>0</v>
      </c>
      <c r="Q5084" s="1000"/>
      <c r="R5084" s="1000"/>
      <c r="S5084" s="1000"/>
      <c r="T5084" s="1000"/>
      <c r="U5084" s="1000"/>
      <c r="V5084" s="1000"/>
      <c r="W5084" s="1000"/>
      <c r="X5084" s="1000"/>
      <c r="Y5084" s="1001"/>
      <c r="Z5084" s="1001" t="str">
        <f t="shared" si="1134"/>
        <v xml:space="preserve">Cap.5 Pct.1:  Dacă există măcar o valoare pe rând (Suma Col.(1 la 6) &gt; 0), atunci trebuie să existe CAEN (Col.D &gt; 0), pentru toate rândurile (Rd.(2 la 300)). Și reciproc. </v>
      </c>
      <c r="AA5084" s="2205">
        <f t="shared" si="1135"/>
        <v>1</v>
      </c>
      <c r="AB5084" s="3036">
        <v>271</v>
      </c>
    </row>
    <row r="5085" spans="1:28" x14ac:dyDescent="0.25">
      <c r="A5085" s="1708">
        <f t="shared" ca="1" si="1125"/>
        <v>0</v>
      </c>
      <c r="B5085" s="1708">
        <f t="shared" si="1126"/>
        <v>10272051</v>
      </c>
      <c r="C5085" s="994">
        <v>272</v>
      </c>
      <c r="D5085" s="1796" t="s">
        <v>447</v>
      </c>
      <c r="E5085" s="994">
        <v>51</v>
      </c>
      <c r="F5085" s="995" t="s">
        <v>3974</v>
      </c>
      <c r="G5085" s="994"/>
      <c r="H5085" s="996" t="s">
        <v>345</v>
      </c>
      <c r="I5085" s="1091" t="str">
        <f t="shared" si="1127"/>
        <v>Cap.5 Pct.1 Rd.51 col.D</v>
      </c>
      <c r="J5085" s="996"/>
      <c r="K5085" s="999" t="str">
        <f t="shared" si="1128"/>
        <v>Cap.5 Pct.1 Rd.51 Suma Col.(1 la 6)</v>
      </c>
      <c r="L5085" s="1000">
        <f t="shared" si="1129"/>
        <v>0</v>
      </c>
      <c r="M5085" s="1000">
        <f t="shared" si="1130"/>
        <v>0</v>
      </c>
      <c r="N5085" s="1724">
        <f t="shared" si="1131"/>
        <v>0</v>
      </c>
      <c r="O5085" s="1000">
        <f t="shared" si="1132"/>
        <v>0</v>
      </c>
      <c r="P5085" s="1000">
        <f t="shared" si="1133"/>
        <v>0</v>
      </c>
      <c r="Q5085" s="1000"/>
      <c r="R5085" s="1000"/>
      <c r="S5085" s="1000"/>
      <c r="T5085" s="1000"/>
      <c r="U5085" s="1000"/>
      <c r="V5085" s="1000"/>
      <c r="W5085" s="1000"/>
      <c r="X5085" s="1000"/>
      <c r="Y5085" s="1001"/>
      <c r="Z5085" s="1001" t="str">
        <f t="shared" si="1134"/>
        <v xml:space="preserve">Cap.5 Pct.1:  Dacă există măcar o valoare pe rând (Suma Col.(1 la 6) &gt; 0), atunci trebuie să existe CAEN (Col.D &gt; 0), pentru toate rândurile (Rd.(2 la 300)). Și reciproc. </v>
      </c>
      <c r="AA5085" s="2205">
        <f t="shared" si="1135"/>
        <v>1</v>
      </c>
      <c r="AB5085" s="3036">
        <v>271</v>
      </c>
    </row>
    <row r="5086" spans="1:28" x14ac:dyDescent="0.25">
      <c r="A5086" s="1708">
        <f t="shared" ca="1" si="1125"/>
        <v>0</v>
      </c>
      <c r="B5086" s="1708">
        <f t="shared" si="1126"/>
        <v>10272052</v>
      </c>
      <c r="C5086" s="994">
        <v>272</v>
      </c>
      <c r="D5086" s="1796" t="s">
        <v>447</v>
      </c>
      <c r="E5086" s="994">
        <v>52</v>
      </c>
      <c r="F5086" s="995" t="s">
        <v>3974</v>
      </c>
      <c r="G5086" s="994"/>
      <c r="H5086" s="996" t="s">
        <v>345</v>
      </c>
      <c r="I5086" s="1091" t="str">
        <f t="shared" si="1127"/>
        <v>Cap.5 Pct.1 Rd.52 col.D</v>
      </c>
      <c r="J5086" s="996"/>
      <c r="K5086" s="999" t="str">
        <f t="shared" si="1128"/>
        <v>Cap.5 Pct.1 Rd.52 Suma Col.(1 la 6)</v>
      </c>
      <c r="L5086" s="1000">
        <f t="shared" si="1129"/>
        <v>0</v>
      </c>
      <c r="M5086" s="1000">
        <f t="shared" si="1130"/>
        <v>0</v>
      </c>
      <c r="N5086" s="1724">
        <f t="shared" si="1131"/>
        <v>0</v>
      </c>
      <c r="O5086" s="1000">
        <f t="shared" si="1132"/>
        <v>0</v>
      </c>
      <c r="P5086" s="1000">
        <f t="shared" si="1133"/>
        <v>0</v>
      </c>
      <c r="Q5086" s="1000"/>
      <c r="R5086" s="1000"/>
      <c r="S5086" s="1000"/>
      <c r="T5086" s="1000"/>
      <c r="U5086" s="1000"/>
      <c r="V5086" s="1000"/>
      <c r="W5086" s="1000"/>
      <c r="X5086" s="1000"/>
      <c r="Y5086" s="1001"/>
      <c r="Z5086" s="1001" t="str">
        <f t="shared" si="1134"/>
        <v xml:space="preserve">Cap.5 Pct.1:  Dacă există măcar o valoare pe rând (Suma Col.(1 la 6) &gt; 0), atunci trebuie să existe CAEN (Col.D &gt; 0), pentru toate rândurile (Rd.(2 la 300)). Și reciproc. </v>
      </c>
      <c r="AA5086" s="2205">
        <f t="shared" si="1135"/>
        <v>1</v>
      </c>
      <c r="AB5086" s="3036">
        <v>271</v>
      </c>
    </row>
    <row r="5087" spans="1:28" x14ac:dyDescent="0.25">
      <c r="A5087" s="1708">
        <f t="shared" ca="1" si="1125"/>
        <v>0</v>
      </c>
      <c r="B5087" s="1708">
        <f t="shared" si="1126"/>
        <v>10272053</v>
      </c>
      <c r="C5087" s="994">
        <v>272</v>
      </c>
      <c r="D5087" s="1796" t="s">
        <v>447</v>
      </c>
      <c r="E5087" s="994">
        <v>53</v>
      </c>
      <c r="F5087" s="995" t="s">
        <v>3974</v>
      </c>
      <c r="G5087" s="994"/>
      <c r="H5087" s="996" t="s">
        <v>345</v>
      </c>
      <c r="I5087" s="1091" t="str">
        <f t="shared" si="1127"/>
        <v>Cap.5 Pct.1 Rd.53 col.D</v>
      </c>
      <c r="J5087" s="996"/>
      <c r="K5087" s="999" t="str">
        <f t="shared" si="1128"/>
        <v>Cap.5 Pct.1 Rd.53 Suma Col.(1 la 6)</v>
      </c>
      <c r="L5087" s="1000">
        <f t="shared" si="1129"/>
        <v>0</v>
      </c>
      <c r="M5087" s="1000">
        <f t="shared" si="1130"/>
        <v>0</v>
      </c>
      <c r="N5087" s="1724">
        <f t="shared" si="1131"/>
        <v>0</v>
      </c>
      <c r="O5087" s="1000">
        <f t="shared" si="1132"/>
        <v>0</v>
      </c>
      <c r="P5087" s="1000">
        <f t="shared" si="1133"/>
        <v>0</v>
      </c>
      <c r="Q5087" s="1000"/>
      <c r="R5087" s="1000"/>
      <c r="S5087" s="1000"/>
      <c r="T5087" s="1000"/>
      <c r="U5087" s="1000"/>
      <c r="V5087" s="1000"/>
      <c r="W5087" s="1000"/>
      <c r="X5087" s="1000"/>
      <c r="Y5087" s="1001"/>
      <c r="Z5087" s="1001" t="str">
        <f t="shared" si="1134"/>
        <v xml:space="preserve">Cap.5 Pct.1:  Dacă există măcar o valoare pe rând (Suma Col.(1 la 6) &gt; 0), atunci trebuie să existe CAEN (Col.D &gt; 0), pentru toate rândurile (Rd.(2 la 300)). Și reciproc. </v>
      </c>
      <c r="AA5087" s="2205">
        <f t="shared" si="1135"/>
        <v>1</v>
      </c>
      <c r="AB5087" s="3036">
        <v>271</v>
      </c>
    </row>
    <row r="5088" spans="1:28" x14ac:dyDescent="0.25">
      <c r="A5088" s="1708">
        <f t="shared" ca="1" si="1125"/>
        <v>0</v>
      </c>
      <c r="B5088" s="1708">
        <f t="shared" si="1126"/>
        <v>10272054</v>
      </c>
      <c r="C5088" s="994">
        <v>272</v>
      </c>
      <c r="D5088" s="1796" t="s">
        <v>447</v>
      </c>
      <c r="E5088" s="994">
        <v>54</v>
      </c>
      <c r="F5088" s="995" t="s">
        <v>3974</v>
      </c>
      <c r="G5088" s="994"/>
      <c r="H5088" s="996" t="s">
        <v>345</v>
      </c>
      <c r="I5088" s="1091" t="str">
        <f t="shared" si="1127"/>
        <v>Cap.5 Pct.1 Rd.54 col.D</v>
      </c>
      <c r="J5088" s="996"/>
      <c r="K5088" s="999" t="str">
        <f t="shared" si="1128"/>
        <v>Cap.5 Pct.1 Rd.54 Suma Col.(1 la 6)</v>
      </c>
      <c r="L5088" s="1000">
        <f t="shared" si="1129"/>
        <v>0</v>
      </c>
      <c r="M5088" s="1000">
        <f t="shared" si="1130"/>
        <v>0</v>
      </c>
      <c r="N5088" s="1724">
        <f t="shared" si="1131"/>
        <v>0</v>
      </c>
      <c r="O5088" s="1000">
        <f t="shared" si="1132"/>
        <v>0</v>
      </c>
      <c r="P5088" s="1000">
        <f t="shared" si="1133"/>
        <v>0</v>
      </c>
      <c r="Q5088" s="1000"/>
      <c r="R5088" s="1000"/>
      <c r="S5088" s="1000"/>
      <c r="T5088" s="1000"/>
      <c r="U5088" s="1000"/>
      <c r="V5088" s="1000"/>
      <c r="W5088" s="1000"/>
      <c r="X5088" s="1000"/>
      <c r="Y5088" s="1001"/>
      <c r="Z5088" s="1001" t="str">
        <f t="shared" si="1134"/>
        <v xml:space="preserve">Cap.5 Pct.1:  Dacă există măcar o valoare pe rând (Suma Col.(1 la 6) &gt; 0), atunci trebuie să existe CAEN (Col.D &gt; 0), pentru toate rândurile (Rd.(2 la 300)). Și reciproc. </v>
      </c>
      <c r="AA5088" s="2205">
        <f t="shared" si="1135"/>
        <v>1</v>
      </c>
      <c r="AB5088" s="3036">
        <v>271</v>
      </c>
    </row>
    <row r="5089" spans="1:28" x14ac:dyDescent="0.25">
      <c r="A5089" s="1708">
        <f t="shared" ca="1" si="1125"/>
        <v>0</v>
      </c>
      <c r="B5089" s="1708">
        <f t="shared" si="1126"/>
        <v>10272055</v>
      </c>
      <c r="C5089" s="994">
        <v>272</v>
      </c>
      <c r="D5089" s="1796" t="s">
        <v>447</v>
      </c>
      <c r="E5089" s="994">
        <v>55</v>
      </c>
      <c r="F5089" s="995" t="s">
        <v>3974</v>
      </c>
      <c r="G5089" s="994"/>
      <c r="H5089" s="996" t="s">
        <v>345</v>
      </c>
      <c r="I5089" s="1091" t="str">
        <f t="shared" si="1127"/>
        <v>Cap.5 Pct.1 Rd.55 col.D</v>
      </c>
      <c r="J5089" s="996"/>
      <c r="K5089" s="999" t="str">
        <f t="shared" si="1128"/>
        <v>Cap.5 Pct.1 Rd.55 Suma Col.(1 la 6)</v>
      </c>
      <c r="L5089" s="1000">
        <f t="shared" si="1129"/>
        <v>0</v>
      </c>
      <c r="M5089" s="1000">
        <f t="shared" si="1130"/>
        <v>0</v>
      </c>
      <c r="N5089" s="1724">
        <f t="shared" si="1131"/>
        <v>0</v>
      </c>
      <c r="O5089" s="1000">
        <f t="shared" si="1132"/>
        <v>0</v>
      </c>
      <c r="P5089" s="1000">
        <f t="shared" si="1133"/>
        <v>0</v>
      </c>
      <c r="Q5089" s="1000"/>
      <c r="R5089" s="1000"/>
      <c r="S5089" s="1000"/>
      <c r="T5089" s="1000"/>
      <c r="U5089" s="1000"/>
      <c r="V5089" s="1000"/>
      <c r="W5089" s="1000"/>
      <c r="X5089" s="1000"/>
      <c r="Y5089" s="1001"/>
      <c r="Z5089" s="1001" t="str">
        <f t="shared" si="1134"/>
        <v xml:space="preserve">Cap.5 Pct.1:  Dacă există măcar o valoare pe rând (Suma Col.(1 la 6) &gt; 0), atunci trebuie să existe CAEN (Col.D &gt; 0), pentru toate rândurile (Rd.(2 la 300)). Și reciproc. </v>
      </c>
      <c r="AA5089" s="2205">
        <f t="shared" si="1135"/>
        <v>1</v>
      </c>
      <c r="AB5089" s="3036">
        <v>271</v>
      </c>
    </row>
    <row r="5090" spans="1:28" x14ac:dyDescent="0.25">
      <c r="A5090" s="1708">
        <f t="shared" ca="1" si="1125"/>
        <v>0</v>
      </c>
      <c r="B5090" s="1708">
        <f t="shared" si="1126"/>
        <v>10272056</v>
      </c>
      <c r="C5090" s="994">
        <v>272</v>
      </c>
      <c r="D5090" s="1796" t="s">
        <v>447</v>
      </c>
      <c r="E5090" s="994">
        <v>56</v>
      </c>
      <c r="F5090" s="995" t="s">
        <v>3974</v>
      </c>
      <c r="G5090" s="994"/>
      <c r="H5090" s="996" t="s">
        <v>345</v>
      </c>
      <c r="I5090" s="1091" t="str">
        <f t="shared" si="1127"/>
        <v>Cap.5 Pct.1 Rd.56 col.D</v>
      </c>
      <c r="J5090" s="996"/>
      <c r="K5090" s="999" t="str">
        <f t="shared" si="1128"/>
        <v>Cap.5 Pct.1 Rd.56 Suma Col.(1 la 6)</v>
      </c>
      <c r="L5090" s="1000">
        <f t="shared" si="1129"/>
        <v>0</v>
      </c>
      <c r="M5090" s="1000">
        <f t="shared" si="1130"/>
        <v>0</v>
      </c>
      <c r="N5090" s="1724">
        <f t="shared" si="1131"/>
        <v>0</v>
      </c>
      <c r="O5090" s="1000">
        <f t="shared" si="1132"/>
        <v>0</v>
      </c>
      <c r="P5090" s="1000">
        <f t="shared" si="1133"/>
        <v>0</v>
      </c>
      <c r="Q5090" s="1000"/>
      <c r="R5090" s="1000"/>
      <c r="S5090" s="1000"/>
      <c r="T5090" s="1000"/>
      <c r="U5090" s="1000"/>
      <c r="V5090" s="1000"/>
      <c r="W5090" s="1000"/>
      <c r="X5090" s="1000"/>
      <c r="Y5090" s="1001"/>
      <c r="Z5090" s="1001" t="str">
        <f t="shared" si="1134"/>
        <v xml:space="preserve">Cap.5 Pct.1:  Dacă există măcar o valoare pe rând (Suma Col.(1 la 6) &gt; 0), atunci trebuie să existe CAEN (Col.D &gt; 0), pentru toate rândurile (Rd.(2 la 300)). Și reciproc. </v>
      </c>
      <c r="AA5090" s="2205">
        <f t="shared" si="1135"/>
        <v>1</v>
      </c>
      <c r="AB5090" s="3036">
        <v>271</v>
      </c>
    </row>
    <row r="5091" spans="1:28" x14ac:dyDescent="0.25">
      <c r="A5091" s="1708">
        <f t="shared" ca="1" si="1125"/>
        <v>0</v>
      </c>
      <c r="B5091" s="1708">
        <f t="shared" si="1126"/>
        <v>10272057</v>
      </c>
      <c r="C5091" s="994">
        <v>272</v>
      </c>
      <c r="D5091" s="1796" t="s">
        <v>447</v>
      </c>
      <c r="E5091" s="994">
        <v>57</v>
      </c>
      <c r="F5091" s="995" t="s">
        <v>3974</v>
      </c>
      <c r="G5091" s="994"/>
      <c r="H5091" s="996" t="s">
        <v>345</v>
      </c>
      <c r="I5091" s="1091" t="str">
        <f t="shared" si="1127"/>
        <v>Cap.5 Pct.1 Rd.57 col.D</v>
      </c>
      <c r="J5091" s="996"/>
      <c r="K5091" s="999" t="str">
        <f t="shared" si="1128"/>
        <v>Cap.5 Pct.1 Rd.57 Suma Col.(1 la 6)</v>
      </c>
      <c r="L5091" s="1000">
        <f t="shared" si="1129"/>
        <v>0</v>
      </c>
      <c r="M5091" s="1000">
        <f t="shared" si="1130"/>
        <v>0</v>
      </c>
      <c r="N5091" s="1724">
        <f t="shared" si="1131"/>
        <v>0</v>
      </c>
      <c r="O5091" s="1000">
        <f t="shared" si="1132"/>
        <v>0</v>
      </c>
      <c r="P5091" s="1000">
        <f t="shared" si="1133"/>
        <v>0</v>
      </c>
      <c r="Q5091" s="1000"/>
      <c r="R5091" s="1000"/>
      <c r="S5091" s="1000"/>
      <c r="T5091" s="1000"/>
      <c r="U5091" s="1000"/>
      <c r="V5091" s="1000"/>
      <c r="W5091" s="1000"/>
      <c r="X5091" s="1000"/>
      <c r="Y5091" s="1001"/>
      <c r="Z5091" s="1001" t="str">
        <f t="shared" si="1134"/>
        <v xml:space="preserve">Cap.5 Pct.1:  Dacă există măcar o valoare pe rând (Suma Col.(1 la 6) &gt; 0), atunci trebuie să existe CAEN (Col.D &gt; 0), pentru toate rândurile (Rd.(2 la 300)). Și reciproc. </v>
      </c>
      <c r="AA5091" s="2205">
        <f t="shared" si="1135"/>
        <v>1</v>
      </c>
      <c r="AB5091" s="3036">
        <v>271</v>
      </c>
    </row>
    <row r="5092" spans="1:28" x14ac:dyDescent="0.25">
      <c r="A5092" s="1708">
        <f t="shared" ca="1" si="1125"/>
        <v>0</v>
      </c>
      <c r="B5092" s="1708">
        <f t="shared" si="1126"/>
        <v>10272058</v>
      </c>
      <c r="C5092" s="994">
        <v>272</v>
      </c>
      <c r="D5092" s="1796" t="s">
        <v>447</v>
      </c>
      <c r="E5092" s="994">
        <v>58</v>
      </c>
      <c r="F5092" s="995" t="s">
        <v>3974</v>
      </c>
      <c r="G5092" s="994"/>
      <c r="H5092" s="996" t="s">
        <v>345</v>
      </c>
      <c r="I5092" s="1091" t="str">
        <f t="shared" si="1127"/>
        <v>Cap.5 Pct.1 Rd.58 col.D</v>
      </c>
      <c r="J5092" s="996"/>
      <c r="K5092" s="999" t="str">
        <f t="shared" si="1128"/>
        <v>Cap.5 Pct.1 Rd.58 Suma Col.(1 la 6)</v>
      </c>
      <c r="L5092" s="1000">
        <f t="shared" si="1129"/>
        <v>0</v>
      </c>
      <c r="M5092" s="1000">
        <f t="shared" si="1130"/>
        <v>0</v>
      </c>
      <c r="N5092" s="1724">
        <f t="shared" si="1131"/>
        <v>0</v>
      </c>
      <c r="O5092" s="1000">
        <f t="shared" si="1132"/>
        <v>0</v>
      </c>
      <c r="P5092" s="1000">
        <f t="shared" si="1133"/>
        <v>0</v>
      </c>
      <c r="Q5092" s="1000"/>
      <c r="R5092" s="1000"/>
      <c r="S5092" s="1000"/>
      <c r="T5092" s="1000"/>
      <c r="U5092" s="1000"/>
      <c r="V5092" s="1000"/>
      <c r="W5092" s="1000"/>
      <c r="X5092" s="1000"/>
      <c r="Y5092" s="1001"/>
      <c r="Z5092" s="1001" t="str">
        <f t="shared" si="1134"/>
        <v xml:space="preserve">Cap.5 Pct.1:  Dacă există măcar o valoare pe rând (Suma Col.(1 la 6) &gt; 0), atunci trebuie să existe CAEN (Col.D &gt; 0), pentru toate rândurile (Rd.(2 la 300)). Și reciproc. </v>
      </c>
      <c r="AA5092" s="2205">
        <f t="shared" si="1135"/>
        <v>1</v>
      </c>
      <c r="AB5092" s="3036">
        <v>271</v>
      </c>
    </row>
    <row r="5093" spans="1:28" x14ac:dyDescent="0.25">
      <c r="A5093" s="1708">
        <f t="shared" ca="1" si="1125"/>
        <v>0</v>
      </c>
      <c r="B5093" s="1708">
        <f t="shared" si="1126"/>
        <v>10272059</v>
      </c>
      <c r="C5093" s="994">
        <v>272</v>
      </c>
      <c r="D5093" s="1796" t="s">
        <v>447</v>
      </c>
      <c r="E5093" s="994">
        <v>59</v>
      </c>
      <c r="F5093" s="995" t="s">
        <v>3974</v>
      </c>
      <c r="G5093" s="994"/>
      <c r="H5093" s="996" t="s">
        <v>345</v>
      </c>
      <c r="I5093" s="1091" t="str">
        <f t="shared" si="1127"/>
        <v>Cap.5 Pct.1 Rd.59 col.D</v>
      </c>
      <c r="J5093" s="996"/>
      <c r="K5093" s="999" t="str">
        <f t="shared" si="1128"/>
        <v>Cap.5 Pct.1 Rd.59 Suma Col.(1 la 6)</v>
      </c>
      <c r="L5093" s="1000">
        <f t="shared" si="1129"/>
        <v>0</v>
      </c>
      <c r="M5093" s="1000">
        <f t="shared" si="1130"/>
        <v>0</v>
      </c>
      <c r="N5093" s="1724">
        <f t="shared" si="1131"/>
        <v>0</v>
      </c>
      <c r="O5093" s="1000">
        <f t="shared" si="1132"/>
        <v>0</v>
      </c>
      <c r="P5093" s="1000">
        <f t="shared" si="1133"/>
        <v>0</v>
      </c>
      <c r="Q5093" s="1000"/>
      <c r="R5093" s="1000"/>
      <c r="S5093" s="1000"/>
      <c r="T5093" s="1000"/>
      <c r="U5093" s="1000"/>
      <c r="V5093" s="1000"/>
      <c r="W5093" s="1000"/>
      <c r="X5093" s="1000"/>
      <c r="Y5093" s="1001"/>
      <c r="Z5093" s="1001" t="str">
        <f t="shared" si="1134"/>
        <v xml:space="preserve">Cap.5 Pct.1:  Dacă există măcar o valoare pe rând (Suma Col.(1 la 6) &gt; 0), atunci trebuie să existe CAEN (Col.D &gt; 0), pentru toate rândurile (Rd.(2 la 300)). Și reciproc. </v>
      </c>
      <c r="AA5093" s="2205">
        <f t="shared" si="1135"/>
        <v>1</v>
      </c>
      <c r="AB5093" s="3036">
        <v>271</v>
      </c>
    </row>
    <row r="5094" spans="1:28" x14ac:dyDescent="0.25">
      <c r="A5094" s="1708">
        <f t="shared" ca="1" si="1125"/>
        <v>0</v>
      </c>
      <c r="B5094" s="1708">
        <f t="shared" si="1126"/>
        <v>10272060</v>
      </c>
      <c r="C5094" s="994">
        <v>272</v>
      </c>
      <c r="D5094" s="1796" t="s">
        <v>447</v>
      </c>
      <c r="E5094" s="994">
        <v>60</v>
      </c>
      <c r="F5094" s="995" t="s">
        <v>3974</v>
      </c>
      <c r="G5094" s="994"/>
      <c r="H5094" s="996" t="s">
        <v>345</v>
      </c>
      <c r="I5094" s="1091" t="str">
        <f t="shared" si="1127"/>
        <v>Cap.5 Pct.1 Rd.60 col.D</v>
      </c>
      <c r="J5094" s="996"/>
      <c r="K5094" s="999" t="str">
        <f t="shared" si="1128"/>
        <v>Cap.5 Pct.1 Rd.60 Suma Col.(1 la 6)</v>
      </c>
      <c r="L5094" s="1000">
        <f t="shared" si="1129"/>
        <v>0</v>
      </c>
      <c r="M5094" s="1000">
        <f t="shared" si="1130"/>
        <v>0</v>
      </c>
      <c r="N5094" s="1724">
        <f t="shared" si="1131"/>
        <v>0</v>
      </c>
      <c r="O5094" s="1000">
        <f t="shared" si="1132"/>
        <v>0</v>
      </c>
      <c r="P5094" s="1000">
        <f t="shared" si="1133"/>
        <v>0</v>
      </c>
      <c r="Q5094" s="1000"/>
      <c r="R5094" s="1000"/>
      <c r="S5094" s="1000"/>
      <c r="T5094" s="1000"/>
      <c r="U5094" s="1000"/>
      <c r="V5094" s="1000"/>
      <c r="W5094" s="1000"/>
      <c r="X5094" s="1000"/>
      <c r="Y5094" s="1001"/>
      <c r="Z5094" s="1001" t="str">
        <f t="shared" si="1134"/>
        <v xml:space="preserve">Cap.5 Pct.1:  Dacă există măcar o valoare pe rând (Suma Col.(1 la 6) &gt; 0), atunci trebuie să existe CAEN (Col.D &gt; 0), pentru toate rândurile (Rd.(2 la 300)). Și reciproc. </v>
      </c>
      <c r="AA5094" s="2205">
        <f t="shared" si="1135"/>
        <v>1</v>
      </c>
      <c r="AB5094" s="3036">
        <v>271</v>
      </c>
    </row>
    <row r="5095" spans="1:28" x14ac:dyDescent="0.25">
      <c r="A5095" s="1708">
        <f t="shared" ca="1" si="1125"/>
        <v>0</v>
      </c>
      <c r="B5095" s="1708">
        <f t="shared" si="1126"/>
        <v>10272061</v>
      </c>
      <c r="C5095" s="994">
        <v>272</v>
      </c>
      <c r="D5095" s="1796" t="s">
        <v>447</v>
      </c>
      <c r="E5095" s="994">
        <v>61</v>
      </c>
      <c r="F5095" s="995" t="s">
        <v>3974</v>
      </c>
      <c r="G5095" s="994"/>
      <c r="H5095" s="996" t="s">
        <v>345</v>
      </c>
      <c r="I5095" s="1091" t="str">
        <f t="shared" si="1127"/>
        <v>Cap.5 Pct.1 Rd.61 col.D</v>
      </c>
      <c r="J5095" s="996"/>
      <c r="K5095" s="999" t="str">
        <f t="shared" si="1128"/>
        <v>Cap.5 Pct.1 Rd.61 Suma Col.(1 la 6)</v>
      </c>
      <c r="L5095" s="1000">
        <f t="shared" si="1129"/>
        <v>0</v>
      </c>
      <c r="M5095" s="1000">
        <f t="shared" si="1130"/>
        <v>0</v>
      </c>
      <c r="N5095" s="1724">
        <f t="shared" si="1131"/>
        <v>0</v>
      </c>
      <c r="O5095" s="1000">
        <f t="shared" si="1132"/>
        <v>0</v>
      </c>
      <c r="P5095" s="1000">
        <f t="shared" si="1133"/>
        <v>0</v>
      </c>
      <c r="Q5095" s="1000"/>
      <c r="R5095" s="1000"/>
      <c r="S5095" s="1000"/>
      <c r="T5095" s="1000"/>
      <c r="U5095" s="1000"/>
      <c r="V5095" s="1000"/>
      <c r="W5095" s="1000"/>
      <c r="X5095" s="1000"/>
      <c r="Y5095" s="1001"/>
      <c r="Z5095" s="1001" t="str">
        <f t="shared" si="1134"/>
        <v xml:space="preserve">Cap.5 Pct.1:  Dacă există măcar o valoare pe rând (Suma Col.(1 la 6) &gt; 0), atunci trebuie să existe CAEN (Col.D &gt; 0), pentru toate rândurile (Rd.(2 la 300)). Și reciproc. </v>
      </c>
      <c r="AA5095" s="2205">
        <f t="shared" si="1135"/>
        <v>1</v>
      </c>
      <c r="AB5095" s="3036">
        <v>271</v>
      </c>
    </row>
    <row r="5096" spans="1:28" x14ac:dyDescent="0.25">
      <c r="A5096" s="1708">
        <f t="shared" ca="1" si="1125"/>
        <v>0</v>
      </c>
      <c r="B5096" s="1708">
        <f t="shared" si="1126"/>
        <v>10272062</v>
      </c>
      <c r="C5096" s="994">
        <v>272</v>
      </c>
      <c r="D5096" s="1796" t="s">
        <v>447</v>
      </c>
      <c r="E5096" s="994">
        <v>62</v>
      </c>
      <c r="F5096" s="995" t="s">
        <v>3974</v>
      </c>
      <c r="G5096" s="994"/>
      <c r="H5096" s="996" t="s">
        <v>345</v>
      </c>
      <c r="I5096" s="1091" t="str">
        <f t="shared" si="1127"/>
        <v>Cap.5 Pct.1 Rd.62 col.D</v>
      </c>
      <c r="J5096" s="996"/>
      <c r="K5096" s="999" t="str">
        <f t="shared" si="1128"/>
        <v>Cap.5 Pct.1 Rd.62 Suma Col.(1 la 6)</v>
      </c>
      <c r="L5096" s="1000">
        <f t="shared" si="1129"/>
        <v>0</v>
      </c>
      <c r="M5096" s="1000">
        <f t="shared" si="1130"/>
        <v>0</v>
      </c>
      <c r="N5096" s="1724">
        <f t="shared" si="1131"/>
        <v>0</v>
      </c>
      <c r="O5096" s="1000">
        <f t="shared" si="1132"/>
        <v>0</v>
      </c>
      <c r="P5096" s="1000">
        <f t="shared" si="1133"/>
        <v>0</v>
      </c>
      <c r="Q5096" s="1000"/>
      <c r="R5096" s="1000"/>
      <c r="S5096" s="1000"/>
      <c r="T5096" s="1000"/>
      <c r="U5096" s="1000"/>
      <c r="V5096" s="1000"/>
      <c r="W5096" s="1000"/>
      <c r="X5096" s="1000"/>
      <c r="Y5096" s="1001"/>
      <c r="Z5096" s="1001" t="str">
        <f t="shared" si="1134"/>
        <v xml:space="preserve">Cap.5 Pct.1:  Dacă există măcar o valoare pe rând (Suma Col.(1 la 6) &gt; 0), atunci trebuie să existe CAEN (Col.D &gt; 0), pentru toate rândurile (Rd.(2 la 300)). Și reciproc. </v>
      </c>
      <c r="AA5096" s="2205">
        <f t="shared" si="1135"/>
        <v>1</v>
      </c>
      <c r="AB5096" s="3036">
        <v>271</v>
      </c>
    </row>
    <row r="5097" spans="1:28" x14ac:dyDescent="0.25">
      <c r="A5097" s="1708">
        <f t="shared" ca="1" si="1125"/>
        <v>0</v>
      </c>
      <c r="B5097" s="1708">
        <f t="shared" si="1126"/>
        <v>10272063</v>
      </c>
      <c r="C5097" s="994">
        <v>272</v>
      </c>
      <c r="D5097" s="1796" t="s">
        <v>447</v>
      </c>
      <c r="E5097" s="994">
        <v>63</v>
      </c>
      <c r="F5097" s="995" t="s">
        <v>3974</v>
      </c>
      <c r="G5097" s="994"/>
      <c r="H5097" s="996" t="s">
        <v>345</v>
      </c>
      <c r="I5097" s="1091" t="str">
        <f t="shared" si="1127"/>
        <v>Cap.5 Pct.1 Rd.63 col.D</v>
      </c>
      <c r="J5097" s="996"/>
      <c r="K5097" s="999" t="str">
        <f t="shared" si="1128"/>
        <v>Cap.5 Pct.1 Rd.63 Suma Col.(1 la 6)</v>
      </c>
      <c r="L5097" s="1000">
        <f t="shared" si="1129"/>
        <v>0</v>
      </c>
      <c r="M5097" s="1000">
        <f t="shared" si="1130"/>
        <v>0</v>
      </c>
      <c r="N5097" s="1724">
        <f t="shared" si="1131"/>
        <v>0</v>
      </c>
      <c r="O5097" s="1000">
        <f t="shared" si="1132"/>
        <v>0</v>
      </c>
      <c r="P5097" s="1000">
        <f t="shared" si="1133"/>
        <v>0</v>
      </c>
      <c r="Q5097" s="1000"/>
      <c r="R5097" s="1000"/>
      <c r="S5097" s="1000"/>
      <c r="T5097" s="1000"/>
      <c r="U5097" s="1000"/>
      <c r="V5097" s="1000"/>
      <c r="W5097" s="1000"/>
      <c r="X5097" s="1000"/>
      <c r="Y5097" s="1001"/>
      <c r="Z5097" s="1001" t="str">
        <f t="shared" si="1134"/>
        <v xml:space="preserve">Cap.5 Pct.1:  Dacă există măcar o valoare pe rând (Suma Col.(1 la 6) &gt; 0), atunci trebuie să existe CAEN (Col.D &gt; 0), pentru toate rândurile (Rd.(2 la 300)). Și reciproc. </v>
      </c>
      <c r="AA5097" s="2205">
        <f t="shared" si="1135"/>
        <v>1</v>
      </c>
      <c r="AB5097" s="3036">
        <v>271</v>
      </c>
    </row>
    <row r="5098" spans="1:28" x14ac:dyDescent="0.25">
      <c r="A5098" s="1708">
        <f t="shared" ca="1" si="1125"/>
        <v>0</v>
      </c>
      <c r="B5098" s="1708">
        <f t="shared" si="1126"/>
        <v>10272064</v>
      </c>
      <c r="C5098" s="994">
        <v>272</v>
      </c>
      <c r="D5098" s="1796" t="s">
        <v>447</v>
      </c>
      <c r="E5098" s="994">
        <v>64</v>
      </c>
      <c r="F5098" s="995" t="s">
        <v>3974</v>
      </c>
      <c r="G5098" s="994"/>
      <c r="H5098" s="996" t="s">
        <v>345</v>
      </c>
      <c r="I5098" s="1091" t="str">
        <f t="shared" si="1127"/>
        <v>Cap.5 Pct.1 Rd.64 col.D</v>
      </c>
      <c r="J5098" s="996"/>
      <c r="K5098" s="999" t="str">
        <f t="shared" si="1128"/>
        <v>Cap.5 Pct.1 Rd.64 Suma Col.(1 la 6)</v>
      </c>
      <c r="L5098" s="1000">
        <f t="shared" si="1129"/>
        <v>0</v>
      </c>
      <c r="M5098" s="1000">
        <f t="shared" si="1130"/>
        <v>0</v>
      </c>
      <c r="N5098" s="1724">
        <f t="shared" si="1131"/>
        <v>0</v>
      </c>
      <c r="O5098" s="1000">
        <f t="shared" si="1132"/>
        <v>0</v>
      </c>
      <c r="P5098" s="1000">
        <f t="shared" si="1133"/>
        <v>0</v>
      </c>
      <c r="Q5098" s="1000"/>
      <c r="R5098" s="1000"/>
      <c r="S5098" s="1000"/>
      <c r="T5098" s="1000"/>
      <c r="U5098" s="1000"/>
      <c r="V5098" s="1000"/>
      <c r="W5098" s="1000"/>
      <c r="X5098" s="1000"/>
      <c r="Y5098" s="1001"/>
      <c r="Z5098" s="1001" t="str">
        <f t="shared" si="1134"/>
        <v xml:space="preserve">Cap.5 Pct.1:  Dacă există măcar o valoare pe rând (Suma Col.(1 la 6) &gt; 0), atunci trebuie să existe CAEN (Col.D &gt; 0), pentru toate rândurile (Rd.(2 la 300)). Și reciproc. </v>
      </c>
      <c r="AA5098" s="2205">
        <f t="shared" si="1135"/>
        <v>1</v>
      </c>
      <c r="AB5098" s="3036">
        <v>271</v>
      </c>
    </row>
    <row r="5099" spans="1:28" x14ac:dyDescent="0.25">
      <c r="A5099" s="1708">
        <f t="shared" ca="1" si="1125"/>
        <v>0</v>
      </c>
      <c r="B5099" s="1708">
        <f t="shared" si="1126"/>
        <v>10272065</v>
      </c>
      <c r="C5099" s="994">
        <v>272</v>
      </c>
      <c r="D5099" s="1796" t="s">
        <v>447</v>
      </c>
      <c r="E5099" s="994">
        <v>65</v>
      </c>
      <c r="F5099" s="995" t="s">
        <v>3974</v>
      </c>
      <c r="G5099" s="994"/>
      <c r="H5099" s="996" t="s">
        <v>345</v>
      </c>
      <c r="I5099" s="1091" t="str">
        <f t="shared" si="1127"/>
        <v>Cap.5 Pct.1 Rd.65 col.D</v>
      </c>
      <c r="J5099" s="996"/>
      <c r="K5099" s="999" t="str">
        <f t="shared" si="1128"/>
        <v>Cap.5 Pct.1 Rd.65 Suma Col.(1 la 6)</v>
      </c>
      <c r="L5099" s="1000">
        <f t="shared" si="1129"/>
        <v>0</v>
      </c>
      <c r="M5099" s="1000">
        <f t="shared" si="1130"/>
        <v>0</v>
      </c>
      <c r="N5099" s="1724">
        <f t="shared" si="1131"/>
        <v>0</v>
      </c>
      <c r="O5099" s="1000">
        <f t="shared" si="1132"/>
        <v>0</v>
      </c>
      <c r="P5099" s="1000">
        <f t="shared" si="1133"/>
        <v>0</v>
      </c>
      <c r="Q5099" s="1000"/>
      <c r="R5099" s="1000"/>
      <c r="S5099" s="1000"/>
      <c r="T5099" s="1000"/>
      <c r="U5099" s="1000"/>
      <c r="V5099" s="1000"/>
      <c r="W5099" s="1000"/>
      <c r="X5099" s="1000"/>
      <c r="Y5099" s="1001"/>
      <c r="Z5099" s="1001" t="str">
        <f t="shared" si="1134"/>
        <v xml:space="preserve">Cap.5 Pct.1:  Dacă există măcar o valoare pe rând (Suma Col.(1 la 6) &gt; 0), atunci trebuie să existe CAEN (Col.D &gt; 0), pentru toate rândurile (Rd.(2 la 300)). Și reciproc. </v>
      </c>
      <c r="AA5099" s="2205">
        <f t="shared" si="1135"/>
        <v>1</v>
      </c>
      <c r="AB5099" s="3036">
        <v>271</v>
      </c>
    </row>
    <row r="5100" spans="1:28" x14ac:dyDescent="0.25">
      <c r="A5100" s="1708">
        <f t="shared" ca="1" si="1125"/>
        <v>0</v>
      </c>
      <c r="B5100" s="1708">
        <f t="shared" si="1126"/>
        <v>10272066</v>
      </c>
      <c r="C5100" s="994">
        <v>272</v>
      </c>
      <c r="D5100" s="1796" t="s">
        <v>447</v>
      </c>
      <c r="E5100" s="994">
        <v>66</v>
      </c>
      <c r="F5100" s="995" t="s">
        <v>3974</v>
      </c>
      <c r="G5100" s="994"/>
      <c r="H5100" s="996" t="s">
        <v>345</v>
      </c>
      <c r="I5100" s="1091" t="str">
        <f t="shared" si="1127"/>
        <v>Cap.5 Pct.1 Rd.66 col.D</v>
      </c>
      <c r="J5100" s="996"/>
      <c r="K5100" s="999" t="str">
        <f t="shared" si="1128"/>
        <v>Cap.5 Pct.1 Rd.66 Suma Col.(1 la 6)</v>
      </c>
      <c r="L5100" s="1000">
        <f t="shared" si="1129"/>
        <v>0</v>
      </c>
      <c r="M5100" s="1000">
        <f t="shared" si="1130"/>
        <v>0</v>
      </c>
      <c r="N5100" s="1724">
        <f t="shared" si="1131"/>
        <v>0</v>
      </c>
      <c r="O5100" s="1000">
        <f t="shared" si="1132"/>
        <v>0</v>
      </c>
      <c r="P5100" s="1000">
        <f t="shared" si="1133"/>
        <v>0</v>
      </c>
      <c r="Q5100" s="1000"/>
      <c r="R5100" s="1000"/>
      <c r="S5100" s="1000"/>
      <c r="T5100" s="1000"/>
      <c r="U5100" s="1000"/>
      <c r="V5100" s="1000"/>
      <c r="W5100" s="1000"/>
      <c r="X5100" s="1000"/>
      <c r="Y5100" s="1001"/>
      <c r="Z5100" s="1001" t="str">
        <f t="shared" si="1134"/>
        <v xml:space="preserve">Cap.5 Pct.1:  Dacă există măcar o valoare pe rând (Suma Col.(1 la 6) &gt; 0), atunci trebuie să existe CAEN (Col.D &gt; 0), pentru toate rândurile (Rd.(2 la 300)). Și reciproc. </v>
      </c>
      <c r="AA5100" s="2205">
        <f t="shared" si="1135"/>
        <v>1</v>
      </c>
      <c r="AB5100" s="3036">
        <v>271</v>
      </c>
    </row>
    <row r="5101" spans="1:28" x14ac:dyDescent="0.25">
      <c r="A5101" s="1708">
        <f t="shared" ca="1" si="1125"/>
        <v>0</v>
      </c>
      <c r="B5101" s="1708">
        <f t="shared" si="1126"/>
        <v>10272067</v>
      </c>
      <c r="C5101" s="994">
        <v>272</v>
      </c>
      <c r="D5101" s="1796" t="s">
        <v>447</v>
      </c>
      <c r="E5101" s="994">
        <v>67</v>
      </c>
      <c r="F5101" s="995" t="s">
        <v>3974</v>
      </c>
      <c r="G5101" s="994"/>
      <c r="H5101" s="996" t="s">
        <v>345</v>
      </c>
      <c r="I5101" s="1091" t="str">
        <f t="shared" ref="I5101:I5164" si="1136">"Cap.5 Pct.1 Rd."&amp;E5101&amp;" col.D"</f>
        <v>Cap.5 Pct.1 Rd.67 col.D</v>
      </c>
      <c r="J5101" s="996"/>
      <c r="K5101" s="999" t="str">
        <f t="shared" ref="K5101:K5164" si="1137">"Cap.5 Pct.1 Rd."&amp;E5101&amp;" Suma Col.(1 la 6)"</f>
        <v>Cap.5 Pct.1 Rd.67 Suma Col.(1 la 6)</v>
      </c>
      <c r="L5101" s="1000">
        <f t="shared" ref="L5101:L5164" si="1138">O5101</f>
        <v>0</v>
      </c>
      <c r="M5101" s="1000">
        <f t="shared" ref="M5101:M5164" si="1139">P5101</f>
        <v>0</v>
      </c>
      <c r="N5101" s="1724">
        <f t="shared" ref="N5101:N5164" si="1140">IF(OR(AND(L5101=0,M5101=0),AND(L5101&gt;0,M5101&gt;0)),0,1)</f>
        <v>0</v>
      </c>
      <c r="O5101" s="1000">
        <f t="shared" ref="O5101:O5164" si="1141">BH768</f>
        <v>0</v>
      </c>
      <c r="P5101" s="1000">
        <f t="shared" ref="P5101:P5164" si="1142">SUM(BI768:BN768)</f>
        <v>0</v>
      </c>
      <c r="Q5101" s="1000"/>
      <c r="R5101" s="1000"/>
      <c r="S5101" s="1000"/>
      <c r="T5101" s="1000"/>
      <c r="U5101" s="1000"/>
      <c r="V5101" s="1000"/>
      <c r="W5101" s="1000"/>
      <c r="X5101" s="1000"/>
      <c r="Y5101" s="1001"/>
      <c r="Z5101" s="1001" t="str">
        <f t="shared" si="1134"/>
        <v xml:space="preserve">Cap.5 Pct.1:  Dacă există măcar o valoare pe rând (Suma Col.(1 la 6) &gt; 0), atunci trebuie să existe CAEN (Col.D &gt; 0), pentru toate rândurile (Rd.(2 la 300)). Și reciproc. </v>
      </c>
      <c r="AA5101" s="2205">
        <f t="shared" si="1135"/>
        <v>1</v>
      </c>
      <c r="AB5101" s="3036">
        <v>271</v>
      </c>
    </row>
    <row r="5102" spans="1:28" x14ac:dyDescent="0.25">
      <c r="A5102" s="1708">
        <f t="shared" ca="1" si="1125"/>
        <v>0</v>
      </c>
      <c r="B5102" s="1708">
        <f t="shared" si="1126"/>
        <v>10272068</v>
      </c>
      <c r="C5102" s="994">
        <v>272</v>
      </c>
      <c r="D5102" s="1796" t="s">
        <v>447</v>
      </c>
      <c r="E5102" s="994">
        <v>68</v>
      </c>
      <c r="F5102" s="995" t="s">
        <v>3974</v>
      </c>
      <c r="G5102" s="994"/>
      <c r="H5102" s="996" t="s">
        <v>345</v>
      </c>
      <c r="I5102" s="1091" t="str">
        <f t="shared" si="1136"/>
        <v>Cap.5 Pct.1 Rd.68 col.D</v>
      </c>
      <c r="J5102" s="996"/>
      <c r="K5102" s="999" t="str">
        <f t="shared" si="1137"/>
        <v>Cap.5 Pct.1 Rd.68 Suma Col.(1 la 6)</v>
      </c>
      <c r="L5102" s="1000">
        <f t="shared" si="1138"/>
        <v>0</v>
      </c>
      <c r="M5102" s="1000">
        <f t="shared" si="1139"/>
        <v>0</v>
      </c>
      <c r="N5102" s="1724">
        <f t="shared" si="1140"/>
        <v>0</v>
      </c>
      <c r="O5102" s="1000">
        <f t="shared" si="1141"/>
        <v>0</v>
      </c>
      <c r="P5102" s="1000">
        <f t="shared" si="1142"/>
        <v>0</v>
      </c>
      <c r="Q5102" s="1000"/>
      <c r="R5102" s="1000"/>
      <c r="S5102" s="1000"/>
      <c r="T5102" s="1000"/>
      <c r="U5102" s="1000"/>
      <c r="V5102" s="1000"/>
      <c r="W5102" s="1000"/>
      <c r="X5102" s="1000"/>
      <c r="Y5102" s="1001"/>
      <c r="Z5102" s="1001" t="str">
        <f t="shared" ref="Z5102:Z5165" si="1143">Z5101</f>
        <v xml:space="preserve">Cap.5 Pct.1:  Dacă există măcar o valoare pe rând (Suma Col.(1 la 6) &gt; 0), atunci trebuie să existe CAEN (Col.D &gt; 0), pentru toate rândurile (Rd.(2 la 300)). Și reciproc. </v>
      </c>
      <c r="AA5102" s="2205">
        <f t="shared" si="1135"/>
        <v>1</v>
      </c>
      <c r="AB5102" s="3036">
        <v>271</v>
      </c>
    </row>
    <row r="5103" spans="1:28" x14ac:dyDescent="0.25">
      <c r="A5103" s="1708">
        <f t="shared" ca="1" si="1125"/>
        <v>0</v>
      </c>
      <c r="B5103" s="1708">
        <f t="shared" si="1126"/>
        <v>10272069</v>
      </c>
      <c r="C5103" s="994">
        <v>272</v>
      </c>
      <c r="D5103" s="1796" t="s">
        <v>447</v>
      </c>
      <c r="E5103" s="994">
        <v>69</v>
      </c>
      <c r="F5103" s="995" t="s">
        <v>3974</v>
      </c>
      <c r="G5103" s="994"/>
      <c r="H5103" s="996" t="s">
        <v>345</v>
      </c>
      <c r="I5103" s="1091" t="str">
        <f t="shared" si="1136"/>
        <v>Cap.5 Pct.1 Rd.69 col.D</v>
      </c>
      <c r="J5103" s="996"/>
      <c r="K5103" s="999" t="str">
        <f t="shared" si="1137"/>
        <v>Cap.5 Pct.1 Rd.69 Suma Col.(1 la 6)</v>
      </c>
      <c r="L5103" s="1000">
        <f t="shared" si="1138"/>
        <v>0</v>
      </c>
      <c r="M5103" s="1000">
        <f t="shared" si="1139"/>
        <v>0</v>
      </c>
      <c r="N5103" s="1724">
        <f t="shared" si="1140"/>
        <v>0</v>
      </c>
      <c r="O5103" s="1000">
        <f t="shared" si="1141"/>
        <v>0</v>
      </c>
      <c r="P5103" s="1000">
        <f t="shared" si="1142"/>
        <v>0</v>
      </c>
      <c r="Q5103" s="1000"/>
      <c r="R5103" s="1000"/>
      <c r="S5103" s="1000"/>
      <c r="T5103" s="1000"/>
      <c r="U5103" s="1000"/>
      <c r="V5103" s="1000"/>
      <c r="W5103" s="1000"/>
      <c r="X5103" s="1000"/>
      <c r="Y5103" s="1001"/>
      <c r="Z5103" s="1001" t="str">
        <f t="shared" si="1143"/>
        <v xml:space="preserve">Cap.5 Pct.1:  Dacă există măcar o valoare pe rând (Suma Col.(1 la 6) &gt; 0), atunci trebuie să existe CAEN (Col.D &gt; 0), pentru toate rândurile (Rd.(2 la 300)). Și reciproc. </v>
      </c>
      <c r="AA5103" s="2205">
        <f t="shared" si="1135"/>
        <v>1</v>
      </c>
      <c r="AB5103" s="3036">
        <v>271</v>
      </c>
    </row>
    <row r="5104" spans="1:28" x14ac:dyDescent="0.25">
      <c r="A5104" s="1708">
        <f t="shared" ca="1" si="1125"/>
        <v>0</v>
      </c>
      <c r="B5104" s="1708">
        <f t="shared" si="1126"/>
        <v>10272070</v>
      </c>
      <c r="C5104" s="994">
        <v>272</v>
      </c>
      <c r="D5104" s="1796" t="s">
        <v>447</v>
      </c>
      <c r="E5104" s="994">
        <v>70</v>
      </c>
      <c r="F5104" s="995" t="s">
        <v>3974</v>
      </c>
      <c r="G5104" s="994"/>
      <c r="H5104" s="996" t="s">
        <v>345</v>
      </c>
      <c r="I5104" s="1091" t="str">
        <f t="shared" si="1136"/>
        <v>Cap.5 Pct.1 Rd.70 col.D</v>
      </c>
      <c r="J5104" s="996"/>
      <c r="K5104" s="999" t="str">
        <f t="shared" si="1137"/>
        <v>Cap.5 Pct.1 Rd.70 Suma Col.(1 la 6)</v>
      </c>
      <c r="L5104" s="1000">
        <f t="shared" si="1138"/>
        <v>0</v>
      </c>
      <c r="M5104" s="1000">
        <f t="shared" si="1139"/>
        <v>0</v>
      </c>
      <c r="N5104" s="1724">
        <f t="shared" si="1140"/>
        <v>0</v>
      </c>
      <c r="O5104" s="1000">
        <f t="shared" si="1141"/>
        <v>0</v>
      </c>
      <c r="P5104" s="1000">
        <f t="shared" si="1142"/>
        <v>0</v>
      </c>
      <c r="Q5104" s="1000"/>
      <c r="R5104" s="1000"/>
      <c r="S5104" s="1000"/>
      <c r="T5104" s="1000"/>
      <c r="U5104" s="1000"/>
      <c r="V5104" s="1000"/>
      <c r="W5104" s="1000"/>
      <c r="X5104" s="1000"/>
      <c r="Y5104" s="1001"/>
      <c r="Z5104" s="1001" t="str">
        <f t="shared" si="1143"/>
        <v xml:space="preserve">Cap.5 Pct.1:  Dacă există măcar o valoare pe rând (Suma Col.(1 la 6) &gt; 0), atunci trebuie să existe CAEN (Col.D &gt; 0), pentru toate rândurile (Rd.(2 la 300)). Și reciproc. </v>
      </c>
      <c r="AA5104" s="2205">
        <f t="shared" si="1135"/>
        <v>1</v>
      </c>
      <c r="AB5104" s="3036">
        <v>271</v>
      </c>
    </row>
    <row r="5105" spans="1:28" x14ac:dyDescent="0.25">
      <c r="A5105" s="1708">
        <f t="shared" ca="1" si="1125"/>
        <v>0</v>
      </c>
      <c r="B5105" s="1708">
        <f t="shared" si="1126"/>
        <v>10272071</v>
      </c>
      <c r="C5105" s="994">
        <v>272</v>
      </c>
      <c r="D5105" s="1796" t="s">
        <v>447</v>
      </c>
      <c r="E5105" s="994">
        <v>71</v>
      </c>
      <c r="F5105" s="995" t="s">
        <v>3974</v>
      </c>
      <c r="G5105" s="994"/>
      <c r="H5105" s="996" t="s">
        <v>345</v>
      </c>
      <c r="I5105" s="1091" t="str">
        <f t="shared" si="1136"/>
        <v>Cap.5 Pct.1 Rd.71 col.D</v>
      </c>
      <c r="J5105" s="996"/>
      <c r="K5105" s="999" t="str">
        <f t="shared" si="1137"/>
        <v>Cap.5 Pct.1 Rd.71 Suma Col.(1 la 6)</v>
      </c>
      <c r="L5105" s="1000">
        <f t="shared" si="1138"/>
        <v>0</v>
      </c>
      <c r="M5105" s="1000">
        <f t="shared" si="1139"/>
        <v>0</v>
      </c>
      <c r="N5105" s="1724">
        <f t="shared" si="1140"/>
        <v>0</v>
      </c>
      <c r="O5105" s="1000">
        <f t="shared" si="1141"/>
        <v>0</v>
      </c>
      <c r="P5105" s="1000">
        <f t="shared" si="1142"/>
        <v>0</v>
      </c>
      <c r="Q5105" s="1000"/>
      <c r="R5105" s="1000"/>
      <c r="S5105" s="1000"/>
      <c r="T5105" s="1000"/>
      <c r="U5105" s="1000"/>
      <c r="V5105" s="1000"/>
      <c r="W5105" s="1000"/>
      <c r="X5105" s="1000"/>
      <c r="Y5105" s="1001"/>
      <c r="Z5105" s="1001" t="str">
        <f t="shared" si="1143"/>
        <v xml:space="preserve">Cap.5 Pct.1:  Dacă există măcar o valoare pe rând (Suma Col.(1 la 6) &gt; 0), atunci trebuie să existe CAEN (Col.D &gt; 0), pentru toate rândurile (Rd.(2 la 300)). Și reciproc. </v>
      </c>
      <c r="AA5105" s="2205">
        <f t="shared" si="1135"/>
        <v>1</v>
      </c>
      <c r="AB5105" s="3036">
        <v>271</v>
      </c>
    </row>
    <row r="5106" spans="1:28" x14ac:dyDescent="0.25">
      <c r="A5106" s="1708">
        <f t="shared" ca="1" si="1125"/>
        <v>0</v>
      </c>
      <c r="B5106" s="1708">
        <f t="shared" si="1126"/>
        <v>10272072</v>
      </c>
      <c r="C5106" s="994">
        <v>272</v>
      </c>
      <c r="D5106" s="1796" t="s">
        <v>447</v>
      </c>
      <c r="E5106" s="994">
        <v>72</v>
      </c>
      <c r="F5106" s="995" t="s">
        <v>3974</v>
      </c>
      <c r="G5106" s="994"/>
      <c r="H5106" s="996" t="s">
        <v>345</v>
      </c>
      <c r="I5106" s="1091" t="str">
        <f t="shared" si="1136"/>
        <v>Cap.5 Pct.1 Rd.72 col.D</v>
      </c>
      <c r="J5106" s="996"/>
      <c r="K5106" s="999" t="str">
        <f t="shared" si="1137"/>
        <v>Cap.5 Pct.1 Rd.72 Suma Col.(1 la 6)</v>
      </c>
      <c r="L5106" s="1000">
        <f t="shared" si="1138"/>
        <v>0</v>
      </c>
      <c r="M5106" s="1000">
        <f t="shared" si="1139"/>
        <v>0</v>
      </c>
      <c r="N5106" s="1724">
        <f t="shared" si="1140"/>
        <v>0</v>
      </c>
      <c r="O5106" s="1000">
        <f t="shared" si="1141"/>
        <v>0</v>
      </c>
      <c r="P5106" s="1000">
        <f t="shared" si="1142"/>
        <v>0</v>
      </c>
      <c r="Q5106" s="1000"/>
      <c r="R5106" s="1000"/>
      <c r="S5106" s="1000"/>
      <c r="T5106" s="1000"/>
      <c r="U5106" s="1000"/>
      <c r="V5106" s="1000"/>
      <c r="W5106" s="1000"/>
      <c r="X5106" s="1000"/>
      <c r="Y5106" s="1001"/>
      <c r="Z5106" s="1001" t="str">
        <f t="shared" si="1143"/>
        <v xml:space="preserve">Cap.5 Pct.1:  Dacă există măcar o valoare pe rând (Suma Col.(1 la 6) &gt; 0), atunci trebuie să existe CAEN (Col.D &gt; 0), pentru toate rândurile (Rd.(2 la 300)). Și reciproc. </v>
      </c>
      <c r="AA5106" s="2205">
        <f t="shared" si="1135"/>
        <v>1</v>
      </c>
      <c r="AB5106" s="3036">
        <v>271</v>
      </c>
    </row>
    <row r="5107" spans="1:28" x14ac:dyDescent="0.25">
      <c r="A5107" s="1708">
        <f t="shared" ca="1" si="1125"/>
        <v>0</v>
      </c>
      <c r="B5107" s="1708">
        <f t="shared" si="1126"/>
        <v>10272073</v>
      </c>
      <c r="C5107" s="994">
        <v>272</v>
      </c>
      <c r="D5107" s="1796" t="s">
        <v>447</v>
      </c>
      <c r="E5107" s="994">
        <v>73</v>
      </c>
      <c r="F5107" s="995" t="s">
        <v>3974</v>
      </c>
      <c r="G5107" s="994"/>
      <c r="H5107" s="996" t="s">
        <v>345</v>
      </c>
      <c r="I5107" s="1091" t="str">
        <f t="shared" si="1136"/>
        <v>Cap.5 Pct.1 Rd.73 col.D</v>
      </c>
      <c r="J5107" s="996"/>
      <c r="K5107" s="999" t="str">
        <f t="shared" si="1137"/>
        <v>Cap.5 Pct.1 Rd.73 Suma Col.(1 la 6)</v>
      </c>
      <c r="L5107" s="1000">
        <f t="shared" si="1138"/>
        <v>0</v>
      </c>
      <c r="M5107" s="1000">
        <f t="shared" si="1139"/>
        <v>0</v>
      </c>
      <c r="N5107" s="1724">
        <f t="shared" si="1140"/>
        <v>0</v>
      </c>
      <c r="O5107" s="1000">
        <f t="shared" si="1141"/>
        <v>0</v>
      </c>
      <c r="P5107" s="1000">
        <f t="shared" si="1142"/>
        <v>0</v>
      </c>
      <c r="Q5107" s="1000"/>
      <c r="R5107" s="1000"/>
      <c r="S5107" s="1000"/>
      <c r="T5107" s="1000"/>
      <c r="U5107" s="1000"/>
      <c r="V5107" s="1000"/>
      <c r="W5107" s="1000"/>
      <c r="X5107" s="1000"/>
      <c r="Y5107" s="1001"/>
      <c r="Z5107" s="1001" t="str">
        <f t="shared" si="1143"/>
        <v xml:space="preserve">Cap.5 Pct.1:  Dacă există măcar o valoare pe rând (Suma Col.(1 la 6) &gt; 0), atunci trebuie să existe CAEN (Col.D &gt; 0), pentru toate rândurile (Rd.(2 la 300)). Și reciproc. </v>
      </c>
      <c r="AA5107" s="2205">
        <f t="shared" si="1135"/>
        <v>1</v>
      </c>
      <c r="AB5107" s="3036">
        <v>271</v>
      </c>
    </row>
    <row r="5108" spans="1:28" x14ac:dyDescent="0.25">
      <c r="A5108" s="1708">
        <f t="shared" ca="1" si="1125"/>
        <v>0</v>
      </c>
      <c r="B5108" s="1708">
        <f t="shared" si="1126"/>
        <v>10272074</v>
      </c>
      <c r="C5108" s="994">
        <v>272</v>
      </c>
      <c r="D5108" s="1796" t="s">
        <v>447</v>
      </c>
      <c r="E5108" s="994">
        <v>74</v>
      </c>
      <c r="F5108" s="995" t="s">
        <v>3974</v>
      </c>
      <c r="G5108" s="994"/>
      <c r="H5108" s="996" t="s">
        <v>345</v>
      </c>
      <c r="I5108" s="1091" t="str">
        <f t="shared" si="1136"/>
        <v>Cap.5 Pct.1 Rd.74 col.D</v>
      </c>
      <c r="J5108" s="996"/>
      <c r="K5108" s="999" t="str">
        <f t="shared" si="1137"/>
        <v>Cap.5 Pct.1 Rd.74 Suma Col.(1 la 6)</v>
      </c>
      <c r="L5108" s="1000">
        <f t="shared" si="1138"/>
        <v>0</v>
      </c>
      <c r="M5108" s="1000">
        <f t="shared" si="1139"/>
        <v>0</v>
      </c>
      <c r="N5108" s="1724">
        <f t="shared" si="1140"/>
        <v>0</v>
      </c>
      <c r="O5108" s="1000">
        <f t="shared" si="1141"/>
        <v>0</v>
      </c>
      <c r="P5108" s="1000">
        <f t="shared" si="1142"/>
        <v>0</v>
      </c>
      <c r="Q5108" s="1000"/>
      <c r="R5108" s="1000"/>
      <c r="S5108" s="1000"/>
      <c r="T5108" s="1000"/>
      <c r="U5108" s="1000"/>
      <c r="V5108" s="1000"/>
      <c r="W5108" s="1000"/>
      <c r="X5108" s="1000"/>
      <c r="Y5108" s="1001"/>
      <c r="Z5108" s="1001" t="str">
        <f t="shared" si="1143"/>
        <v xml:space="preserve">Cap.5 Pct.1:  Dacă există măcar o valoare pe rând (Suma Col.(1 la 6) &gt; 0), atunci trebuie să existe CAEN (Col.D &gt; 0), pentru toate rândurile (Rd.(2 la 300)). Și reciproc. </v>
      </c>
      <c r="AA5108" s="2205">
        <f t="shared" si="1135"/>
        <v>1</v>
      </c>
      <c r="AB5108" s="3036">
        <v>271</v>
      </c>
    </row>
    <row r="5109" spans="1:28" x14ac:dyDescent="0.25">
      <c r="A5109" s="1708">
        <f t="shared" ca="1" si="1125"/>
        <v>0</v>
      </c>
      <c r="B5109" s="1708">
        <f t="shared" si="1126"/>
        <v>10272075</v>
      </c>
      <c r="C5109" s="994">
        <v>272</v>
      </c>
      <c r="D5109" s="1796" t="s">
        <v>447</v>
      </c>
      <c r="E5109" s="994">
        <v>75</v>
      </c>
      <c r="F5109" s="995" t="s">
        <v>3974</v>
      </c>
      <c r="G5109" s="994"/>
      <c r="H5109" s="996" t="s">
        <v>345</v>
      </c>
      <c r="I5109" s="1091" t="str">
        <f t="shared" si="1136"/>
        <v>Cap.5 Pct.1 Rd.75 col.D</v>
      </c>
      <c r="J5109" s="996"/>
      <c r="K5109" s="999" t="str">
        <f t="shared" si="1137"/>
        <v>Cap.5 Pct.1 Rd.75 Suma Col.(1 la 6)</v>
      </c>
      <c r="L5109" s="1000">
        <f t="shared" si="1138"/>
        <v>0</v>
      </c>
      <c r="M5109" s="1000">
        <f t="shared" si="1139"/>
        <v>0</v>
      </c>
      <c r="N5109" s="1724">
        <f t="shared" si="1140"/>
        <v>0</v>
      </c>
      <c r="O5109" s="1000">
        <f t="shared" si="1141"/>
        <v>0</v>
      </c>
      <c r="P5109" s="1000">
        <f t="shared" si="1142"/>
        <v>0</v>
      </c>
      <c r="Q5109" s="1000"/>
      <c r="R5109" s="1000"/>
      <c r="S5109" s="1000"/>
      <c r="T5109" s="1000"/>
      <c r="U5109" s="1000"/>
      <c r="V5109" s="1000"/>
      <c r="W5109" s="1000"/>
      <c r="X5109" s="1000"/>
      <c r="Y5109" s="1001"/>
      <c r="Z5109" s="1001" t="str">
        <f t="shared" si="1143"/>
        <v xml:space="preserve">Cap.5 Pct.1:  Dacă există măcar o valoare pe rând (Suma Col.(1 la 6) &gt; 0), atunci trebuie să existe CAEN (Col.D &gt; 0), pentru toate rândurile (Rd.(2 la 300)). Și reciproc. </v>
      </c>
      <c r="AA5109" s="2205">
        <f t="shared" si="1135"/>
        <v>1</v>
      </c>
      <c r="AB5109" s="3036">
        <v>271</v>
      </c>
    </row>
    <row r="5110" spans="1:28" x14ac:dyDescent="0.25">
      <c r="A5110" s="1708">
        <f t="shared" ca="1" si="1125"/>
        <v>0</v>
      </c>
      <c r="B5110" s="1708">
        <f t="shared" si="1126"/>
        <v>10272076</v>
      </c>
      <c r="C5110" s="994">
        <v>272</v>
      </c>
      <c r="D5110" s="1796" t="s">
        <v>447</v>
      </c>
      <c r="E5110" s="994">
        <v>76</v>
      </c>
      <c r="F5110" s="995" t="s">
        <v>3974</v>
      </c>
      <c r="G5110" s="994"/>
      <c r="H5110" s="996" t="s">
        <v>345</v>
      </c>
      <c r="I5110" s="1091" t="str">
        <f t="shared" si="1136"/>
        <v>Cap.5 Pct.1 Rd.76 col.D</v>
      </c>
      <c r="J5110" s="996"/>
      <c r="K5110" s="999" t="str">
        <f t="shared" si="1137"/>
        <v>Cap.5 Pct.1 Rd.76 Suma Col.(1 la 6)</v>
      </c>
      <c r="L5110" s="1000">
        <f t="shared" si="1138"/>
        <v>0</v>
      </c>
      <c r="M5110" s="1000">
        <f t="shared" si="1139"/>
        <v>0</v>
      </c>
      <c r="N5110" s="1724">
        <f t="shared" si="1140"/>
        <v>0</v>
      </c>
      <c r="O5110" s="1000">
        <f t="shared" si="1141"/>
        <v>0</v>
      </c>
      <c r="P5110" s="1000">
        <f t="shared" si="1142"/>
        <v>0</v>
      </c>
      <c r="Q5110" s="1000"/>
      <c r="R5110" s="1000"/>
      <c r="S5110" s="1000"/>
      <c r="T5110" s="1000"/>
      <c r="U5110" s="1000"/>
      <c r="V5110" s="1000"/>
      <c r="W5110" s="1000"/>
      <c r="X5110" s="1000"/>
      <c r="Y5110" s="1001"/>
      <c r="Z5110" s="1001" t="str">
        <f t="shared" si="1143"/>
        <v xml:space="preserve">Cap.5 Pct.1:  Dacă există măcar o valoare pe rând (Suma Col.(1 la 6) &gt; 0), atunci trebuie să existe CAEN (Col.D &gt; 0), pentru toate rândurile (Rd.(2 la 300)). Și reciproc. </v>
      </c>
      <c r="AA5110" s="2205">
        <f t="shared" si="1135"/>
        <v>1</v>
      </c>
      <c r="AB5110" s="3036">
        <v>271</v>
      </c>
    </row>
    <row r="5111" spans="1:28" x14ac:dyDescent="0.25">
      <c r="A5111" s="1708">
        <f t="shared" ca="1" si="1125"/>
        <v>0</v>
      </c>
      <c r="B5111" s="1708">
        <f t="shared" si="1126"/>
        <v>10272077</v>
      </c>
      <c r="C5111" s="994">
        <v>272</v>
      </c>
      <c r="D5111" s="1796" t="s">
        <v>447</v>
      </c>
      <c r="E5111" s="994">
        <v>77</v>
      </c>
      <c r="F5111" s="995" t="s">
        <v>3974</v>
      </c>
      <c r="G5111" s="994"/>
      <c r="H5111" s="996" t="s">
        <v>345</v>
      </c>
      <c r="I5111" s="1091" t="str">
        <f t="shared" si="1136"/>
        <v>Cap.5 Pct.1 Rd.77 col.D</v>
      </c>
      <c r="J5111" s="996"/>
      <c r="K5111" s="999" t="str">
        <f t="shared" si="1137"/>
        <v>Cap.5 Pct.1 Rd.77 Suma Col.(1 la 6)</v>
      </c>
      <c r="L5111" s="1000">
        <f t="shared" si="1138"/>
        <v>0</v>
      </c>
      <c r="M5111" s="1000">
        <f t="shared" si="1139"/>
        <v>0</v>
      </c>
      <c r="N5111" s="1724">
        <f t="shared" si="1140"/>
        <v>0</v>
      </c>
      <c r="O5111" s="1000">
        <f t="shared" si="1141"/>
        <v>0</v>
      </c>
      <c r="P5111" s="1000">
        <f t="shared" si="1142"/>
        <v>0</v>
      </c>
      <c r="Q5111" s="1000"/>
      <c r="R5111" s="1000"/>
      <c r="S5111" s="1000"/>
      <c r="T5111" s="1000"/>
      <c r="U5111" s="1000"/>
      <c r="V5111" s="1000"/>
      <c r="W5111" s="1000"/>
      <c r="X5111" s="1000"/>
      <c r="Y5111" s="1001"/>
      <c r="Z5111" s="1001" t="str">
        <f t="shared" si="1143"/>
        <v xml:space="preserve">Cap.5 Pct.1:  Dacă există măcar o valoare pe rând (Suma Col.(1 la 6) &gt; 0), atunci trebuie să existe CAEN (Col.D &gt; 0), pentru toate rândurile (Rd.(2 la 300)). Și reciproc. </v>
      </c>
      <c r="AA5111" s="2205">
        <f t="shared" si="1135"/>
        <v>1</v>
      </c>
      <c r="AB5111" s="3036">
        <v>271</v>
      </c>
    </row>
    <row r="5112" spans="1:28" x14ac:dyDescent="0.25">
      <c r="A5112" s="1708">
        <f t="shared" ca="1" si="1125"/>
        <v>0</v>
      </c>
      <c r="B5112" s="1708">
        <f t="shared" si="1126"/>
        <v>10272078</v>
      </c>
      <c r="C5112" s="994">
        <v>272</v>
      </c>
      <c r="D5112" s="1796" t="s">
        <v>447</v>
      </c>
      <c r="E5112" s="994">
        <v>78</v>
      </c>
      <c r="F5112" s="995" t="s">
        <v>3974</v>
      </c>
      <c r="G5112" s="994"/>
      <c r="H5112" s="996" t="s">
        <v>345</v>
      </c>
      <c r="I5112" s="1091" t="str">
        <f t="shared" si="1136"/>
        <v>Cap.5 Pct.1 Rd.78 col.D</v>
      </c>
      <c r="J5112" s="996"/>
      <c r="K5112" s="999" t="str">
        <f t="shared" si="1137"/>
        <v>Cap.5 Pct.1 Rd.78 Suma Col.(1 la 6)</v>
      </c>
      <c r="L5112" s="1000">
        <f t="shared" si="1138"/>
        <v>0</v>
      </c>
      <c r="M5112" s="1000">
        <f t="shared" si="1139"/>
        <v>0</v>
      </c>
      <c r="N5112" s="1724">
        <f t="shared" si="1140"/>
        <v>0</v>
      </c>
      <c r="O5112" s="1000">
        <f t="shared" si="1141"/>
        <v>0</v>
      </c>
      <c r="P5112" s="1000">
        <f t="shared" si="1142"/>
        <v>0</v>
      </c>
      <c r="Q5112" s="1000"/>
      <c r="R5112" s="1000"/>
      <c r="S5112" s="1000"/>
      <c r="T5112" s="1000"/>
      <c r="U5112" s="1000"/>
      <c r="V5112" s="1000"/>
      <c r="W5112" s="1000"/>
      <c r="X5112" s="1000"/>
      <c r="Y5112" s="1001"/>
      <c r="Z5112" s="1001" t="str">
        <f t="shared" si="1143"/>
        <v xml:space="preserve">Cap.5 Pct.1:  Dacă există măcar o valoare pe rând (Suma Col.(1 la 6) &gt; 0), atunci trebuie să existe CAEN (Col.D &gt; 0), pentru toate rândurile (Rd.(2 la 300)). Și reciproc. </v>
      </c>
      <c r="AA5112" s="2205">
        <f t="shared" si="1135"/>
        <v>1</v>
      </c>
      <c r="AB5112" s="3036">
        <v>271</v>
      </c>
    </row>
    <row r="5113" spans="1:28" x14ac:dyDescent="0.25">
      <c r="A5113" s="1708">
        <f t="shared" ca="1" si="1125"/>
        <v>0</v>
      </c>
      <c r="B5113" s="1708">
        <f t="shared" si="1126"/>
        <v>10272079</v>
      </c>
      <c r="C5113" s="994">
        <v>272</v>
      </c>
      <c r="D5113" s="1796" t="s">
        <v>447</v>
      </c>
      <c r="E5113" s="994">
        <v>79</v>
      </c>
      <c r="F5113" s="995" t="s">
        <v>3974</v>
      </c>
      <c r="G5113" s="994"/>
      <c r="H5113" s="996" t="s">
        <v>345</v>
      </c>
      <c r="I5113" s="1091" t="str">
        <f t="shared" si="1136"/>
        <v>Cap.5 Pct.1 Rd.79 col.D</v>
      </c>
      <c r="J5113" s="996"/>
      <c r="K5113" s="999" t="str">
        <f t="shared" si="1137"/>
        <v>Cap.5 Pct.1 Rd.79 Suma Col.(1 la 6)</v>
      </c>
      <c r="L5113" s="1000">
        <f t="shared" si="1138"/>
        <v>0</v>
      </c>
      <c r="M5113" s="1000">
        <f t="shared" si="1139"/>
        <v>0</v>
      </c>
      <c r="N5113" s="1724">
        <f t="shared" si="1140"/>
        <v>0</v>
      </c>
      <c r="O5113" s="1000">
        <f t="shared" si="1141"/>
        <v>0</v>
      </c>
      <c r="P5113" s="1000">
        <f t="shared" si="1142"/>
        <v>0</v>
      </c>
      <c r="Q5113" s="1000"/>
      <c r="R5113" s="1000"/>
      <c r="S5113" s="1000"/>
      <c r="T5113" s="1000"/>
      <c r="U5113" s="1000"/>
      <c r="V5113" s="1000"/>
      <c r="W5113" s="1000"/>
      <c r="X5113" s="1000"/>
      <c r="Y5113" s="1001"/>
      <c r="Z5113" s="1001" t="str">
        <f t="shared" si="1143"/>
        <v xml:space="preserve">Cap.5 Pct.1:  Dacă există măcar o valoare pe rând (Suma Col.(1 la 6) &gt; 0), atunci trebuie să existe CAEN (Col.D &gt; 0), pentru toate rândurile (Rd.(2 la 300)). Și reciproc. </v>
      </c>
      <c r="AA5113" s="2205">
        <f t="shared" si="1135"/>
        <v>1</v>
      </c>
      <c r="AB5113" s="3036">
        <v>271</v>
      </c>
    </row>
    <row r="5114" spans="1:28" x14ac:dyDescent="0.25">
      <c r="A5114" s="1708">
        <f t="shared" ca="1" si="1125"/>
        <v>0</v>
      </c>
      <c r="B5114" s="1708">
        <f t="shared" si="1126"/>
        <v>10272080</v>
      </c>
      <c r="C5114" s="994">
        <v>272</v>
      </c>
      <c r="D5114" s="1796" t="s">
        <v>447</v>
      </c>
      <c r="E5114" s="994">
        <v>80</v>
      </c>
      <c r="F5114" s="995" t="s">
        <v>3974</v>
      </c>
      <c r="G5114" s="994"/>
      <c r="H5114" s="996" t="s">
        <v>345</v>
      </c>
      <c r="I5114" s="1091" t="str">
        <f t="shared" si="1136"/>
        <v>Cap.5 Pct.1 Rd.80 col.D</v>
      </c>
      <c r="J5114" s="996"/>
      <c r="K5114" s="999" t="str">
        <f t="shared" si="1137"/>
        <v>Cap.5 Pct.1 Rd.80 Suma Col.(1 la 6)</v>
      </c>
      <c r="L5114" s="1000">
        <f t="shared" si="1138"/>
        <v>0</v>
      </c>
      <c r="M5114" s="1000">
        <f t="shared" si="1139"/>
        <v>0</v>
      </c>
      <c r="N5114" s="1724">
        <f t="shared" si="1140"/>
        <v>0</v>
      </c>
      <c r="O5114" s="1000">
        <f t="shared" si="1141"/>
        <v>0</v>
      </c>
      <c r="P5114" s="1000">
        <f t="shared" si="1142"/>
        <v>0</v>
      </c>
      <c r="Q5114" s="1000"/>
      <c r="R5114" s="1000"/>
      <c r="S5114" s="1000"/>
      <c r="T5114" s="1000"/>
      <c r="U5114" s="1000"/>
      <c r="V5114" s="1000"/>
      <c r="W5114" s="1000"/>
      <c r="X5114" s="1000"/>
      <c r="Y5114" s="1001"/>
      <c r="Z5114" s="1001" t="str">
        <f t="shared" si="1143"/>
        <v xml:space="preserve">Cap.5 Pct.1:  Dacă există măcar o valoare pe rând (Suma Col.(1 la 6) &gt; 0), atunci trebuie să existe CAEN (Col.D &gt; 0), pentru toate rândurile (Rd.(2 la 300)). Și reciproc. </v>
      </c>
      <c r="AA5114" s="2205">
        <f t="shared" si="1135"/>
        <v>1</v>
      </c>
      <c r="AB5114" s="3036">
        <v>271</v>
      </c>
    </row>
    <row r="5115" spans="1:28" x14ac:dyDescent="0.25">
      <c r="A5115" s="1708">
        <f t="shared" ca="1" si="1125"/>
        <v>0</v>
      </c>
      <c r="B5115" s="1708">
        <f t="shared" si="1126"/>
        <v>10272081</v>
      </c>
      <c r="C5115" s="994">
        <v>272</v>
      </c>
      <c r="D5115" s="1796" t="s">
        <v>447</v>
      </c>
      <c r="E5115" s="994">
        <v>81</v>
      </c>
      <c r="F5115" s="995" t="s">
        <v>3974</v>
      </c>
      <c r="G5115" s="994"/>
      <c r="H5115" s="996" t="s">
        <v>345</v>
      </c>
      <c r="I5115" s="1091" t="str">
        <f t="shared" si="1136"/>
        <v>Cap.5 Pct.1 Rd.81 col.D</v>
      </c>
      <c r="J5115" s="996"/>
      <c r="K5115" s="999" t="str">
        <f t="shared" si="1137"/>
        <v>Cap.5 Pct.1 Rd.81 Suma Col.(1 la 6)</v>
      </c>
      <c r="L5115" s="1000">
        <f t="shared" si="1138"/>
        <v>0</v>
      </c>
      <c r="M5115" s="1000">
        <f t="shared" si="1139"/>
        <v>0</v>
      </c>
      <c r="N5115" s="1724">
        <f t="shared" si="1140"/>
        <v>0</v>
      </c>
      <c r="O5115" s="1000">
        <f t="shared" si="1141"/>
        <v>0</v>
      </c>
      <c r="P5115" s="1000">
        <f t="shared" si="1142"/>
        <v>0</v>
      </c>
      <c r="Q5115" s="1000"/>
      <c r="R5115" s="1000"/>
      <c r="S5115" s="1000"/>
      <c r="T5115" s="1000"/>
      <c r="U5115" s="1000"/>
      <c r="V5115" s="1000"/>
      <c r="W5115" s="1000"/>
      <c r="X5115" s="1000"/>
      <c r="Y5115" s="1001"/>
      <c r="Z5115" s="1001" t="str">
        <f t="shared" si="1143"/>
        <v xml:space="preserve">Cap.5 Pct.1:  Dacă există măcar o valoare pe rând (Suma Col.(1 la 6) &gt; 0), atunci trebuie să existe CAEN (Col.D &gt; 0), pentru toate rândurile (Rd.(2 la 300)). Și reciproc. </v>
      </c>
      <c r="AA5115" s="2205">
        <f t="shared" ref="AA5115:AA5178" si="1144">COUNTIF(B:B,B5115)</f>
        <v>1</v>
      </c>
      <c r="AB5115" s="3036">
        <v>271</v>
      </c>
    </row>
    <row r="5116" spans="1:28" x14ac:dyDescent="0.25">
      <c r="A5116" s="1708">
        <f t="shared" ca="1" si="1125"/>
        <v>0</v>
      </c>
      <c r="B5116" s="1708">
        <f t="shared" si="1126"/>
        <v>10272082</v>
      </c>
      <c r="C5116" s="994">
        <v>272</v>
      </c>
      <c r="D5116" s="1796" t="s">
        <v>447</v>
      </c>
      <c r="E5116" s="994">
        <v>82</v>
      </c>
      <c r="F5116" s="995" t="s">
        <v>3974</v>
      </c>
      <c r="G5116" s="994"/>
      <c r="H5116" s="996" t="s">
        <v>345</v>
      </c>
      <c r="I5116" s="1091" t="str">
        <f t="shared" si="1136"/>
        <v>Cap.5 Pct.1 Rd.82 col.D</v>
      </c>
      <c r="J5116" s="996"/>
      <c r="K5116" s="999" t="str">
        <f t="shared" si="1137"/>
        <v>Cap.5 Pct.1 Rd.82 Suma Col.(1 la 6)</v>
      </c>
      <c r="L5116" s="1000">
        <f t="shared" si="1138"/>
        <v>0</v>
      </c>
      <c r="M5116" s="1000">
        <f t="shared" si="1139"/>
        <v>0</v>
      </c>
      <c r="N5116" s="1724">
        <f t="shared" si="1140"/>
        <v>0</v>
      </c>
      <c r="O5116" s="1000">
        <f t="shared" si="1141"/>
        <v>0</v>
      </c>
      <c r="P5116" s="1000">
        <f t="shared" si="1142"/>
        <v>0</v>
      </c>
      <c r="Q5116" s="1000"/>
      <c r="R5116" s="1000"/>
      <c r="S5116" s="1000"/>
      <c r="T5116" s="1000"/>
      <c r="U5116" s="1000"/>
      <c r="V5116" s="1000"/>
      <c r="W5116" s="1000"/>
      <c r="X5116" s="1000"/>
      <c r="Y5116" s="1001"/>
      <c r="Z5116" s="1001" t="str">
        <f t="shared" si="1143"/>
        <v xml:space="preserve">Cap.5 Pct.1:  Dacă există măcar o valoare pe rând (Suma Col.(1 la 6) &gt; 0), atunci trebuie să existe CAEN (Col.D &gt; 0), pentru toate rândurile (Rd.(2 la 300)). Și reciproc. </v>
      </c>
      <c r="AA5116" s="2205">
        <f t="shared" si="1144"/>
        <v>1</v>
      </c>
      <c r="AB5116" s="3036">
        <v>271</v>
      </c>
    </row>
    <row r="5117" spans="1:28" x14ac:dyDescent="0.25">
      <c r="A5117" s="1708">
        <f t="shared" ca="1" si="1125"/>
        <v>0</v>
      </c>
      <c r="B5117" s="1708">
        <f t="shared" si="1126"/>
        <v>10272083</v>
      </c>
      <c r="C5117" s="994">
        <v>272</v>
      </c>
      <c r="D5117" s="1796" t="s">
        <v>447</v>
      </c>
      <c r="E5117" s="994">
        <v>83</v>
      </c>
      <c r="F5117" s="995" t="s">
        <v>3974</v>
      </c>
      <c r="G5117" s="994"/>
      <c r="H5117" s="996" t="s">
        <v>345</v>
      </c>
      <c r="I5117" s="1091" t="str">
        <f t="shared" si="1136"/>
        <v>Cap.5 Pct.1 Rd.83 col.D</v>
      </c>
      <c r="J5117" s="996"/>
      <c r="K5117" s="999" t="str">
        <f t="shared" si="1137"/>
        <v>Cap.5 Pct.1 Rd.83 Suma Col.(1 la 6)</v>
      </c>
      <c r="L5117" s="1000">
        <f t="shared" si="1138"/>
        <v>0</v>
      </c>
      <c r="M5117" s="1000">
        <f t="shared" si="1139"/>
        <v>0</v>
      </c>
      <c r="N5117" s="1724">
        <f t="shared" si="1140"/>
        <v>0</v>
      </c>
      <c r="O5117" s="1000">
        <f t="shared" si="1141"/>
        <v>0</v>
      </c>
      <c r="P5117" s="1000">
        <f t="shared" si="1142"/>
        <v>0</v>
      </c>
      <c r="Q5117" s="1000"/>
      <c r="R5117" s="1000"/>
      <c r="S5117" s="1000"/>
      <c r="T5117" s="1000"/>
      <c r="U5117" s="1000"/>
      <c r="V5117" s="1000"/>
      <c r="W5117" s="1000"/>
      <c r="X5117" s="1000"/>
      <c r="Y5117" s="1001"/>
      <c r="Z5117" s="1001" t="str">
        <f t="shared" si="1143"/>
        <v xml:space="preserve">Cap.5 Pct.1:  Dacă există măcar o valoare pe rând (Suma Col.(1 la 6) &gt; 0), atunci trebuie să existe CAEN (Col.D &gt; 0), pentru toate rândurile (Rd.(2 la 300)). Și reciproc. </v>
      </c>
      <c r="AA5117" s="2205">
        <f t="shared" si="1144"/>
        <v>1</v>
      </c>
      <c r="AB5117" s="3036">
        <v>271</v>
      </c>
    </row>
    <row r="5118" spans="1:28" x14ac:dyDescent="0.25">
      <c r="A5118" s="1708">
        <f t="shared" ca="1" si="1125"/>
        <v>0</v>
      </c>
      <c r="B5118" s="1708">
        <f t="shared" si="1126"/>
        <v>10272084</v>
      </c>
      <c r="C5118" s="994">
        <v>272</v>
      </c>
      <c r="D5118" s="1796" t="s">
        <v>447</v>
      </c>
      <c r="E5118" s="994">
        <v>84</v>
      </c>
      <c r="F5118" s="995" t="s">
        <v>3974</v>
      </c>
      <c r="G5118" s="994"/>
      <c r="H5118" s="996" t="s">
        <v>345</v>
      </c>
      <c r="I5118" s="1091" t="str">
        <f t="shared" si="1136"/>
        <v>Cap.5 Pct.1 Rd.84 col.D</v>
      </c>
      <c r="J5118" s="996"/>
      <c r="K5118" s="999" t="str">
        <f t="shared" si="1137"/>
        <v>Cap.5 Pct.1 Rd.84 Suma Col.(1 la 6)</v>
      </c>
      <c r="L5118" s="1000">
        <f t="shared" si="1138"/>
        <v>0</v>
      </c>
      <c r="M5118" s="1000">
        <f t="shared" si="1139"/>
        <v>0</v>
      </c>
      <c r="N5118" s="1724">
        <f t="shared" si="1140"/>
        <v>0</v>
      </c>
      <c r="O5118" s="1000">
        <f t="shared" si="1141"/>
        <v>0</v>
      </c>
      <c r="P5118" s="1000">
        <f t="shared" si="1142"/>
        <v>0</v>
      </c>
      <c r="Q5118" s="1000"/>
      <c r="R5118" s="1000"/>
      <c r="S5118" s="1000"/>
      <c r="T5118" s="1000"/>
      <c r="U5118" s="1000"/>
      <c r="V5118" s="1000"/>
      <c r="W5118" s="1000"/>
      <c r="X5118" s="1000"/>
      <c r="Y5118" s="1001"/>
      <c r="Z5118" s="1001" t="str">
        <f t="shared" si="1143"/>
        <v xml:space="preserve">Cap.5 Pct.1:  Dacă există măcar o valoare pe rând (Suma Col.(1 la 6) &gt; 0), atunci trebuie să existe CAEN (Col.D &gt; 0), pentru toate rândurile (Rd.(2 la 300)). Și reciproc. </v>
      </c>
      <c r="AA5118" s="2205">
        <f t="shared" si="1144"/>
        <v>1</v>
      </c>
      <c r="AB5118" s="3036">
        <v>271</v>
      </c>
    </row>
    <row r="5119" spans="1:28" x14ac:dyDescent="0.25">
      <c r="A5119" s="1708">
        <f t="shared" ca="1" si="1125"/>
        <v>0</v>
      </c>
      <c r="B5119" s="1708">
        <f t="shared" si="1126"/>
        <v>10272085</v>
      </c>
      <c r="C5119" s="994">
        <v>272</v>
      </c>
      <c r="D5119" s="1796" t="s">
        <v>447</v>
      </c>
      <c r="E5119" s="994">
        <v>85</v>
      </c>
      <c r="F5119" s="995" t="s">
        <v>3974</v>
      </c>
      <c r="G5119" s="994"/>
      <c r="H5119" s="996" t="s">
        <v>345</v>
      </c>
      <c r="I5119" s="1091" t="str">
        <f t="shared" si="1136"/>
        <v>Cap.5 Pct.1 Rd.85 col.D</v>
      </c>
      <c r="J5119" s="996"/>
      <c r="K5119" s="999" t="str">
        <f t="shared" si="1137"/>
        <v>Cap.5 Pct.1 Rd.85 Suma Col.(1 la 6)</v>
      </c>
      <c r="L5119" s="1000">
        <f t="shared" si="1138"/>
        <v>0</v>
      </c>
      <c r="M5119" s="1000">
        <f t="shared" si="1139"/>
        <v>0</v>
      </c>
      <c r="N5119" s="1724">
        <f t="shared" si="1140"/>
        <v>0</v>
      </c>
      <c r="O5119" s="1000">
        <f t="shared" si="1141"/>
        <v>0</v>
      </c>
      <c r="P5119" s="1000">
        <f t="shared" si="1142"/>
        <v>0</v>
      </c>
      <c r="Q5119" s="1000"/>
      <c r="R5119" s="1000"/>
      <c r="S5119" s="1000"/>
      <c r="T5119" s="1000"/>
      <c r="U5119" s="1000"/>
      <c r="V5119" s="1000"/>
      <c r="W5119" s="1000"/>
      <c r="X5119" s="1000"/>
      <c r="Y5119" s="1001"/>
      <c r="Z5119" s="1001" t="str">
        <f t="shared" si="1143"/>
        <v xml:space="preserve">Cap.5 Pct.1:  Dacă există măcar o valoare pe rând (Suma Col.(1 la 6) &gt; 0), atunci trebuie să existe CAEN (Col.D &gt; 0), pentru toate rândurile (Rd.(2 la 300)). Și reciproc. </v>
      </c>
      <c r="AA5119" s="2205">
        <f t="shared" si="1144"/>
        <v>1</v>
      </c>
      <c r="AB5119" s="3036">
        <v>271</v>
      </c>
    </row>
    <row r="5120" spans="1:28" x14ac:dyDescent="0.25">
      <c r="A5120" s="1708">
        <f t="shared" ca="1" si="1125"/>
        <v>0</v>
      </c>
      <c r="B5120" s="1708">
        <f t="shared" si="1126"/>
        <v>10272086</v>
      </c>
      <c r="C5120" s="994">
        <v>272</v>
      </c>
      <c r="D5120" s="1796" t="s">
        <v>447</v>
      </c>
      <c r="E5120" s="994">
        <v>86</v>
      </c>
      <c r="F5120" s="995" t="s">
        <v>3974</v>
      </c>
      <c r="G5120" s="994"/>
      <c r="H5120" s="996" t="s">
        <v>345</v>
      </c>
      <c r="I5120" s="1091" t="str">
        <f t="shared" si="1136"/>
        <v>Cap.5 Pct.1 Rd.86 col.D</v>
      </c>
      <c r="J5120" s="996"/>
      <c r="K5120" s="999" t="str">
        <f t="shared" si="1137"/>
        <v>Cap.5 Pct.1 Rd.86 Suma Col.(1 la 6)</v>
      </c>
      <c r="L5120" s="1000">
        <f t="shared" si="1138"/>
        <v>0</v>
      </c>
      <c r="M5120" s="1000">
        <f t="shared" si="1139"/>
        <v>0</v>
      </c>
      <c r="N5120" s="1724">
        <f t="shared" si="1140"/>
        <v>0</v>
      </c>
      <c r="O5120" s="1000">
        <f t="shared" si="1141"/>
        <v>0</v>
      </c>
      <c r="P5120" s="1000">
        <f t="shared" si="1142"/>
        <v>0</v>
      </c>
      <c r="Q5120" s="1000"/>
      <c r="R5120" s="1000"/>
      <c r="S5120" s="1000"/>
      <c r="T5120" s="1000"/>
      <c r="U5120" s="1000"/>
      <c r="V5120" s="1000"/>
      <c r="W5120" s="1000"/>
      <c r="X5120" s="1000"/>
      <c r="Y5120" s="1001"/>
      <c r="Z5120" s="1001" t="str">
        <f t="shared" si="1143"/>
        <v xml:space="preserve">Cap.5 Pct.1:  Dacă există măcar o valoare pe rând (Suma Col.(1 la 6) &gt; 0), atunci trebuie să existe CAEN (Col.D &gt; 0), pentru toate rândurile (Rd.(2 la 300)). Și reciproc. </v>
      </c>
      <c r="AA5120" s="2205">
        <f t="shared" si="1144"/>
        <v>1</v>
      </c>
      <c r="AB5120" s="3036">
        <v>271</v>
      </c>
    </row>
    <row r="5121" spans="1:28" x14ac:dyDescent="0.25">
      <c r="A5121" s="1708">
        <f t="shared" ca="1" si="1125"/>
        <v>0</v>
      </c>
      <c r="B5121" s="1708">
        <f t="shared" si="1126"/>
        <v>10272087</v>
      </c>
      <c r="C5121" s="994">
        <v>272</v>
      </c>
      <c r="D5121" s="1796" t="s">
        <v>447</v>
      </c>
      <c r="E5121" s="994">
        <v>87</v>
      </c>
      <c r="F5121" s="995" t="s">
        <v>3974</v>
      </c>
      <c r="G5121" s="994"/>
      <c r="H5121" s="996" t="s">
        <v>345</v>
      </c>
      <c r="I5121" s="1091" t="str">
        <f t="shared" si="1136"/>
        <v>Cap.5 Pct.1 Rd.87 col.D</v>
      </c>
      <c r="J5121" s="996"/>
      <c r="K5121" s="999" t="str">
        <f t="shared" si="1137"/>
        <v>Cap.5 Pct.1 Rd.87 Suma Col.(1 la 6)</v>
      </c>
      <c r="L5121" s="1000">
        <f t="shared" si="1138"/>
        <v>0</v>
      </c>
      <c r="M5121" s="1000">
        <f t="shared" si="1139"/>
        <v>0</v>
      </c>
      <c r="N5121" s="1724">
        <f t="shared" si="1140"/>
        <v>0</v>
      </c>
      <c r="O5121" s="1000">
        <f t="shared" si="1141"/>
        <v>0</v>
      </c>
      <c r="P5121" s="1000">
        <f t="shared" si="1142"/>
        <v>0</v>
      </c>
      <c r="Q5121" s="1000"/>
      <c r="R5121" s="1000"/>
      <c r="S5121" s="1000"/>
      <c r="T5121" s="1000"/>
      <c r="U5121" s="1000"/>
      <c r="V5121" s="1000"/>
      <c r="W5121" s="1000"/>
      <c r="X5121" s="1000"/>
      <c r="Y5121" s="1001"/>
      <c r="Z5121" s="1001" t="str">
        <f t="shared" si="1143"/>
        <v xml:space="preserve">Cap.5 Pct.1:  Dacă există măcar o valoare pe rând (Suma Col.(1 la 6) &gt; 0), atunci trebuie să existe CAEN (Col.D &gt; 0), pentru toate rândurile (Rd.(2 la 300)). Și reciproc. </v>
      </c>
      <c r="AA5121" s="2205">
        <f t="shared" si="1144"/>
        <v>1</v>
      </c>
      <c r="AB5121" s="3036">
        <v>271</v>
      </c>
    </row>
    <row r="5122" spans="1:28" x14ac:dyDescent="0.25">
      <c r="A5122" s="1708">
        <f t="shared" ca="1" si="1125"/>
        <v>0</v>
      </c>
      <c r="B5122" s="1708">
        <f t="shared" si="1126"/>
        <v>10272088</v>
      </c>
      <c r="C5122" s="994">
        <v>272</v>
      </c>
      <c r="D5122" s="1796" t="s">
        <v>447</v>
      </c>
      <c r="E5122" s="994">
        <v>88</v>
      </c>
      <c r="F5122" s="995" t="s">
        <v>3974</v>
      </c>
      <c r="G5122" s="994"/>
      <c r="H5122" s="996" t="s">
        <v>345</v>
      </c>
      <c r="I5122" s="1091" t="str">
        <f t="shared" si="1136"/>
        <v>Cap.5 Pct.1 Rd.88 col.D</v>
      </c>
      <c r="J5122" s="996"/>
      <c r="K5122" s="999" t="str">
        <f t="shared" si="1137"/>
        <v>Cap.5 Pct.1 Rd.88 Suma Col.(1 la 6)</v>
      </c>
      <c r="L5122" s="1000">
        <f t="shared" si="1138"/>
        <v>0</v>
      </c>
      <c r="M5122" s="1000">
        <f t="shared" si="1139"/>
        <v>0</v>
      </c>
      <c r="N5122" s="1724">
        <f t="shared" si="1140"/>
        <v>0</v>
      </c>
      <c r="O5122" s="1000">
        <f t="shared" si="1141"/>
        <v>0</v>
      </c>
      <c r="P5122" s="1000">
        <f t="shared" si="1142"/>
        <v>0</v>
      </c>
      <c r="Q5122" s="1000"/>
      <c r="R5122" s="1000"/>
      <c r="S5122" s="1000"/>
      <c r="T5122" s="1000"/>
      <c r="U5122" s="1000"/>
      <c r="V5122" s="1000"/>
      <c r="W5122" s="1000"/>
      <c r="X5122" s="1000"/>
      <c r="Y5122" s="1001"/>
      <c r="Z5122" s="1001" t="str">
        <f t="shared" si="1143"/>
        <v xml:space="preserve">Cap.5 Pct.1:  Dacă există măcar o valoare pe rând (Suma Col.(1 la 6) &gt; 0), atunci trebuie să existe CAEN (Col.D &gt; 0), pentru toate rândurile (Rd.(2 la 300)). Și reciproc. </v>
      </c>
      <c r="AA5122" s="2205">
        <f t="shared" si="1144"/>
        <v>1</v>
      </c>
      <c r="AB5122" s="3036">
        <v>271</v>
      </c>
    </row>
    <row r="5123" spans="1:28" x14ac:dyDescent="0.25">
      <c r="A5123" s="1708">
        <f t="shared" ca="1" si="1125"/>
        <v>0</v>
      </c>
      <c r="B5123" s="1708">
        <f t="shared" si="1126"/>
        <v>10272089</v>
      </c>
      <c r="C5123" s="994">
        <v>272</v>
      </c>
      <c r="D5123" s="1796" t="s">
        <v>447</v>
      </c>
      <c r="E5123" s="994">
        <v>89</v>
      </c>
      <c r="F5123" s="995" t="s">
        <v>3974</v>
      </c>
      <c r="G5123" s="994"/>
      <c r="H5123" s="996" t="s">
        <v>345</v>
      </c>
      <c r="I5123" s="1091" t="str">
        <f t="shared" si="1136"/>
        <v>Cap.5 Pct.1 Rd.89 col.D</v>
      </c>
      <c r="J5123" s="996"/>
      <c r="K5123" s="999" t="str">
        <f t="shared" si="1137"/>
        <v>Cap.5 Pct.1 Rd.89 Suma Col.(1 la 6)</v>
      </c>
      <c r="L5123" s="1000">
        <f t="shared" si="1138"/>
        <v>0</v>
      </c>
      <c r="M5123" s="1000">
        <f t="shared" si="1139"/>
        <v>0</v>
      </c>
      <c r="N5123" s="1724">
        <f t="shared" si="1140"/>
        <v>0</v>
      </c>
      <c r="O5123" s="1000">
        <f t="shared" si="1141"/>
        <v>0</v>
      </c>
      <c r="P5123" s="1000">
        <f t="shared" si="1142"/>
        <v>0</v>
      </c>
      <c r="Q5123" s="1000"/>
      <c r="R5123" s="1000"/>
      <c r="S5123" s="1000"/>
      <c r="T5123" s="1000"/>
      <c r="U5123" s="1000"/>
      <c r="V5123" s="1000"/>
      <c r="W5123" s="1000"/>
      <c r="X5123" s="1000"/>
      <c r="Y5123" s="1001"/>
      <c r="Z5123" s="1001" t="str">
        <f t="shared" si="1143"/>
        <v xml:space="preserve">Cap.5 Pct.1:  Dacă există măcar o valoare pe rând (Suma Col.(1 la 6) &gt; 0), atunci trebuie să existe CAEN (Col.D &gt; 0), pentru toate rândurile (Rd.(2 la 300)). Și reciproc. </v>
      </c>
      <c r="AA5123" s="2205">
        <f t="shared" si="1144"/>
        <v>1</v>
      </c>
      <c r="AB5123" s="3036">
        <v>271</v>
      </c>
    </row>
    <row r="5124" spans="1:28" x14ac:dyDescent="0.25">
      <c r="A5124" s="1708">
        <f t="shared" ca="1" si="1125"/>
        <v>0</v>
      </c>
      <c r="B5124" s="1708">
        <f t="shared" si="1126"/>
        <v>10272090</v>
      </c>
      <c r="C5124" s="994">
        <v>272</v>
      </c>
      <c r="D5124" s="1796" t="s">
        <v>447</v>
      </c>
      <c r="E5124" s="994">
        <v>90</v>
      </c>
      <c r="F5124" s="995" t="s">
        <v>3974</v>
      </c>
      <c r="G5124" s="994"/>
      <c r="H5124" s="996" t="s">
        <v>345</v>
      </c>
      <c r="I5124" s="1091" t="str">
        <f t="shared" si="1136"/>
        <v>Cap.5 Pct.1 Rd.90 col.D</v>
      </c>
      <c r="J5124" s="996"/>
      <c r="K5124" s="999" t="str">
        <f t="shared" si="1137"/>
        <v>Cap.5 Pct.1 Rd.90 Suma Col.(1 la 6)</v>
      </c>
      <c r="L5124" s="1000">
        <f t="shared" si="1138"/>
        <v>0</v>
      </c>
      <c r="M5124" s="1000">
        <f t="shared" si="1139"/>
        <v>0</v>
      </c>
      <c r="N5124" s="1724">
        <f t="shared" si="1140"/>
        <v>0</v>
      </c>
      <c r="O5124" s="1000">
        <f t="shared" si="1141"/>
        <v>0</v>
      </c>
      <c r="P5124" s="1000">
        <f t="shared" si="1142"/>
        <v>0</v>
      </c>
      <c r="Q5124" s="1000"/>
      <c r="R5124" s="1000"/>
      <c r="S5124" s="1000"/>
      <c r="T5124" s="1000"/>
      <c r="U5124" s="1000"/>
      <c r="V5124" s="1000"/>
      <c r="W5124" s="1000"/>
      <c r="X5124" s="1000"/>
      <c r="Y5124" s="1001"/>
      <c r="Z5124" s="1001" t="str">
        <f t="shared" si="1143"/>
        <v xml:space="preserve">Cap.5 Pct.1:  Dacă există măcar o valoare pe rând (Suma Col.(1 la 6) &gt; 0), atunci trebuie să existe CAEN (Col.D &gt; 0), pentru toate rândurile (Rd.(2 la 300)). Și reciproc. </v>
      </c>
      <c r="AA5124" s="2205">
        <f t="shared" si="1144"/>
        <v>1</v>
      </c>
      <c r="AB5124" s="3036">
        <v>271</v>
      </c>
    </row>
    <row r="5125" spans="1:28" x14ac:dyDescent="0.25">
      <c r="A5125" s="1708">
        <f t="shared" ca="1" si="1125"/>
        <v>0</v>
      </c>
      <c r="B5125" s="1708">
        <f t="shared" si="1126"/>
        <v>10272091</v>
      </c>
      <c r="C5125" s="994">
        <v>272</v>
      </c>
      <c r="D5125" s="1796" t="s">
        <v>447</v>
      </c>
      <c r="E5125" s="994">
        <v>91</v>
      </c>
      <c r="F5125" s="995" t="s">
        <v>3974</v>
      </c>
      <c r="G5125" s="994"/>
      <c r="H5125" s="996" t="s">
        <v>345</v>
      </c>
      <c r="I5125" s="1091" t="str">
        <f t="shared" si="1136"/>
        <v>Cap.5 Pct.1 Rd.91 col.D</v>
      </c>
      <c r="J5125" s="996"/>
      <c r="K5125" s="999" t="str">
        <f t="shared" si="1137"/>
        <v>Cap.5 Pct.1 Rd.91 Suma Col.(1 la 6)</v>
      </c>
      <c r="L5125" s="1000">
        <f t="shared" si="1138"/>
        <v>0</v>
      </c>
      <c r="M5125" s="1000">
        <f t="shared" si="1139"/>
        <v>0</v>
      </c>
      <c r="N5125" s="1724">
        <f t="shared" si="1140"/>
        <v>0</v>
      </c>
      <c r="O5125" s="1000">
        <f t="shared" si="1141"/>
        <v>0</v>
      </c>
      <c r="P5125" s="1000">
        <f t="shared" si="1142"/>
        <v>0</v>
      </c>
      <c r="Q5125" s="1000"/>
      <c r="R5125" s="1000"/>
      <c r="S5125" s="1000"/>
      <c r="T5125" s="1000"/>
      <c r="U5125" s="1000"/>
      <c r="V5125" s="1000"/>
      <c r="W5125" s="1000"/>
      <c r="X5125" s="1000"/>
      <c r="Y5125" s="1001"/>
      <c r="Z5125" s="1001" t="str">
        <f t="shared" si="1143"/>
        <v xml:space="preserve">Cap.5 Pct.1:  Dacă există măcar o valoare pe rând (Suma Col.(1 la 6) &gt; 0), atunci trebuie să existe CAEN (Col.D &gt; 0), pentru toate rândurile (Rd.(2 la 300)). Și reciproc. </v>
      </c>
      <c r="AA5125" s="2205">
        <f t="shared" si="1144"/>
        <v>1</v>
      </c>
      <c r="AB5125" s="3036">
        <v>271</v>
      </c>
    </row>
    <row r="5126" spans="1:28" x14ac:dyDescent="0.25">
      <c r="A5126" s="1708">
        <f t="shared" ca="1" si="1125"/>
        <v>0</v>
      </c>
      <c r="B5126" s="1708">
        <f t="shared" si="1126"/>
        <v>10272092</v>
      </c>
      <c r="C5126" s="994">
        <v>272</v>
      </c>
      <c r="D5126" s="1796" t="s">
        <v>447</v>
      </c>
      <c r="E5126" s="994">
        <v>92</v>
      </c>
      <c r="F5126" s="995" t="s">
        <v>3974</v>
      </c>
      <c r="G5126" s="994"/>
      <c r="H5126" s="996" t="s">
        <v>345</v>
      </c>
      <c r="I5126" s="1091" t="str">
        <f t="shared" si="1136"/>
        <v>Cap.5 Pct.1 Rd.92 col.D</v>
      </c>
      <c r="J5126" s="996"/>
      <c r="K5126" s="999" t="str">
        <f t="shared" si="1137"/>
        <v>Cap.5 Pct.1 Rd.92 Suma Col.(1 la 6)</v>
      </c>
      <c r="L5126" s="1000">
        <f t="shared" si="1138"/>
        <v>0</v>
      </c>
      <c r="M5126" s="1000">
        <f t="shared" si="1139"/>
        <v>0</v>
      </c>
      <c r="N5126" s="1724">
        <f t="shared" si="1140"/>
        <v>0</v>
      </c>
      <c r="O5126" s="1000">
        <f t="shared" si="1141"/>
        <v>0</v>
      </c>
      <c r="P5126" s="1000">
        <f t="shared" si="1142"/>
        <v>0</v>
      </c>
      <c r="Q5126" s="1000"/>
      <c r="R5126" s="1000"/>
      <c r="S5126" s="1000"/>
      <c r="T5126" s="1000"/>
      <c r="U5126" s="1000"/>
      <c r="V5126" s="1000"/>
      <c r="W5126" s="1000"/>
      <c r="X5126" s="1000"/>
      <c r="Y5126" s="1001"/>
      <c r="Z5126" s="1001" t="str">
        <f t="shared" si="1143"/>
        <v xml:space="preserve">Cap.5 Pct.1:  Dacă există măcar o valoare pe rând (Suma Col.(1 la 6) &gt; 0), atunci trebuie să existe CAEN (Col.D &gt; 0), pentru toate rândurile (Rd.(2 la 300)). Și reciproc. </v>
      </c>
      <c r="AA5126" s="2205">
        <f t="shared" si="1144"/>
        <v>1</v>
      </c>
      <c r="AB5126" s="3036">
        <v>271</v>
      </c>
    </row>
    <row r="5127" spans="1:28" x14ac:dyDescent="0.25">
      <c r="A5127" s="1708">
        <f t="shared" ca="1" si="1125"/>
        <v>0</v>
      </c>
      <c r="B5127" s="1708">
        <f t="shared" si="1126"/>
        <v>10272093</v>
      </c>
      <c r="C5127" s="994">
        <v>272</v>
      </c>
      <c r="D5127" s="1796" t="s">
        <v>447</v>
      </c>
      <c r="E5127" s="994">
        <v>93</v>
      </c>
      <c r="F5127" s="995" t="s">
        <v>3974</v>
      </c>
      <c r="G5127" s="994"/>
      <c r="H5127" s="996" t="s">
        <v>345</v>
      </c>
      <c r="I5127" s="1091" t="str">
        <f t="shared" si="1136"/>
        <v>Cap.5 Pct.1 Rd.93 col.D</v>
      </c>
      <c r="J5127" s="996"/>
      <c r="K5127" s="999" t="str">
        <f t="shared" si="1137"/>
        <v>Cap.5 Pct.1 Rd.93 Suma Col.(1 la 6)</v>
      </c>
      <c r="L5127" s="1000">
        <f t="shared" si="1138"/>
        <v>0</v>
      </c>
      <c r="M5127" s="1000">
        <f t="shared" si="1139"/>
        <v>0</v>
      </c>
      <c r="N5127" s="1724">
        <f t="shared" si="1140"/>
        <v>0</v>
      </c>
      <c r="O5127" s="1000">
        <f t="shared" si="1141"/>
        <v>0</v>
      </c>
      <c r="P5127" s="1000">
        <f t="shared" si="1142"/>
        <v>0</v>
      </c>
      <c r="Q5127" s="1000"/>
      <c r="R5127" s="1000"/>
      <c r="S5127" s="1000"/>
      <c r="T5127" s="1000"/>
      <c r="U5127" s="1000"/>
      <c r="V5127" s="1000"/>
      <c r="W5127" s="1000"/>
      <c r="X5127" s="1000"/>
      <c r="Y5127" s="1001"/>
      <c r="Z5127" s="1001" t="str">
        <f t="shared" si="1143"/>
        <v xml:space="preserve">Cap.5 Pct.1:  Dacă există măcar o valoare pe rând (Suma Col.(1 la 6) &gt; 0), atunci trebuie să existe CAEN (Col.D &gt; 0), pentru toate rândurile (Rd.(2 la 300)). Și reciproc. </v>
      </c>
      <c r="AA5127" s="2205">
        <f t="shared" si="1144"/>
        <v>1</v>
      </c>
      <c r="AB5127" s="3036">
        <v>271</v>
      </c>
    </row>
    <row r="5128" spans="1:28" x14ac:dyDescent="0.25">
      <c r="A5128" s="1708">
        <f t="shared" ca="1" si="1125"/>
        <v>0</v>
      </c>
      <c r="B5128" s="1708">
        <f t="shared" si="1126"/>
        <v>10272094</v>
      </c>
      <c r="C5128" s="994">
        <v>272</v>
      </c>
      <c r="D5128" s="1796" t="s">
        <v>447</v>
      </c>
      <c r="E5128" s="994">
        <v>94</v>
      </c>
      <c r="F5128" s="995" t="s">
        <v>3974</v>
      </c>
      <c r="G5128" s="994"/>
      <c r="H5128" s="996" t="s">
        <v>345</v>
      </c>
      <c r="I5128" s="1091" t="str">
        <f t="shared" si="1136"/>
        <v>Cap.5 Pct.1 Rd.94 col.D</v>
      </c>
      <c r="J5128" s="996"/>
      <c r="K5128" s="999" t="str">
        <f t="shared" si="1137"/>
        <v>Cap.5 Pct.1 Rd.94 Suma Col.(1 la 6)</v>
      </c>
      <c r="L5128" s="1000">
        <f t="shared" si="1138"/>
        <v>0</v>
      </c>
      <c r="M5128" s="1000">
        <f t="shared" si="1139"/>
        <v>0</v>
      </c>
      <c r="N5128" s="1724">
        <f t="shared" si="1140"/>
        <v>0</v>
      </c>
      <c r="O5128" s="1000">
        <f t="shared" si="1141"/>
        <v>0</v>
      </c>
      <c r="P5128" s="1000">
        <f t="shared" si="1142"/>
        <v>0</v>
      </c>
      <c r="Q5128" s="1000"/>
      <c r="R5128" s="1000"/>
      <c r="S5128" s="1000"/>
      <c r="T5128" s="1000"/>
      <c r="U5128" s="1000"/>
      <c r="V5128" s="1000"/>
      <c r="W5128" s="1000"/>
      <c r="X5128" s="1000"/>
      <c r="Y5128" s="1001"/>
      <c r="Z5128" s="1001" t="str">
        <f t="shared" si="1143"/>
        <v xml:space="preserve">Cap.5 Pct.1:  Dacă există măcar o valoare pe rând (Suma Col.(1 la 6) &gt; 0), atunci trebuie să existe CAEN (Col.D &gt; 0), pentru toate rândurile (Rd.(2 la 300)). Și reciproc. </v>
      </c>
      <c r="AA5128" s="2205">
        <f t="shared" si="1144"/>
        <v>1</v>
      </c>
      <c r="AB5128" s="3036">
        <v>271</v>
      </c>
    </row>
    <row r="5129" spans="1:28" x14ac:dyDescent="0.25">
      <c r="A5129" s="1708">
        <f t="shared" ca="1" si="1125"/>
        <v>0</v>
      </c>
      <c r="B5129" s="1708">
        <f t="shared" si="1126"/>
        <v>10272095</v>
      </c>
      <c r="C5129" s="994">
        <v>272</v>
      </c>
      <c r="D5129" s="1796" t="s">
        <v>447</v>
      </c>
      <c r="E5129" s="994">
        <v>95</v>
      </c>
      <c r="F5129" s="995" t="s">
        <v>3974</v>
      </c>
      <c r="G5129" s="994"/>
      <c r="H5129" s="996" t="s">
        <v>345</v>
      </c>
      <c r="I5129" s="1091" t="str">
        <f t="shared" si="1136"/>
        <v>Cap.5 Pct.1 Rd.95 col.D</v>
      </c>
      <c r="J5129" s="996"/>
      <c r="K5129" s="999" t="str">
        <f t="shared" si="1137"/>
        <v>Cap.5 Pct.1 Rd.95 Suma Col.(1 la 6)</v>
      </c>
      <c r="L5129" s="1000">
        <f t="shared" si="1138"/>
        <v>0</v>
      </c>
      <c r="M5129" s="1000">
        <f t="shared" si="1139"/>
        <v>0</v>
      </c>
      <c r="N5129" s="1724">
        <f t="shared" si="1140"/>
        <v>0</v>
      </c>
      <c r="O5129" s="1000">
        <f t="shared" si="1141"/>
        <v>0</v>
      </c>
      <c r="P5129" s="1000">
        <f t="shared" si="1142"/>
        <v>0</v>
      </c>
      <c r="Q5129" s="1000"/>
      <c r="R5129" s="1000"/>
      <c r="S5129" s="1000"/>
      <c r="T5129" s="1000"/>
      <c r="U5129" s="1000"/>
      <c r="V5129" s="1000"/>
      <c r="W5129" s="1000"/>
      <c r="X5129" s="1000"/>
      <c r="Y5129" s="1001"/>
      <c r="Z5129" s="1001" t="str">
        <f t="shared" si="1143"/>
        <v xml:space="preserve">Cap.5 Pct.1:  Dacă există măcar o valoare pe rând (Suma Col.(1 la 6) &gt; 0), atunci trebuie să existe CAEN (Col.D &gt; 0), pentru toate rândurile (Rd.(2 la 300)). Și reciproc. </v>
      </c>
      <c r="AA5129" s="2205">
        <f t="shared" si="1144"/>
        <v>1</v>
      </c>
      <c r="AB5129" s="3036">
        <v>271</v>
      </c>
    </row>
    <row r="5130" spans="1:28" x14ac:dyDescent="0.25">
      <c r="A5130" s="1708">
        <f t="shared" ca="1" si="1125"/>
        <v>0</v>
      </c>
      <c r="B5130" s="1708">
        <f t="shared" si="1126"/>
        <v>10272096</v>
      </c>
      <c r="C5130" s="994">
        <v>272</v>
      </c>
      <c r="D5130" s="1796" t="s">
        <v>447</v>
      </c>
      <c r="E5130" s="994">
        <v>96</v>
      </c>
      <c r="F5130" s="995" t="s">
        <v>3974</v>
      </c>
      <c r="G5130" s="994"/>
      <c r="H5130" s="996" t="s">
        <v>345</v>
      </c>
      <c r="I5130" s="1091" t="str">
        <f t="shared" si="1136"/>
        <v>Cap.5 Pct.1 Rd.96 col.D</v>
      </c>
      <c r="J5130" s="996"/>
      <c r="K5130" s="999" t="str">
        <f t="shared" si="1137"/>
        <v>Cap.5 Pct.1 Rd.96 Suma Col.(1 la 6)</v>
      </c>
      <c r="L5130" s="1000">
        <f t="shared" si="1138"/>
        <v>0</v>
      </c>
      <c r="M5130" s="1000">
        <f t="shared" si="1139"/>
        <v>0</v>
      </c>
      <c r="N5130" s="1724">
        <f t="shared" si="1140"/>
        <v>0</v>
      </c>
      <c r="O5130" s="1000">
        <f t="shared" si="1141"/>
        <v>0</v>
      </c>
      <c r="P5130" s="1000">
        <f t="shared" si="1142"/>
        <v>0</v>
      </c>
      <c r="Q5130" s="1000"/>
      <c r="R5130" s="1000"/>
      <c r="S5130" s="1000"/>
      <c r="T5130" s="1000"/>
      <c r="U5130" s="1000"/>
      <c r="V5130" s="1000"/>
      <c r="W5130" s="1000"/>
      <c r="X5130" s="1000"/>
      <c r="Y5130" s="1001"/>
      <c r="Z5130" s="1001" t="str">
        <f t="shared" si="1143"/>
        <v xml:space="preserve">Cap.5 Pct.1:  Dacă există măcar o valoare pe rând (Suma Col.(1 la 6) &gt; 0), atunci trebuie să existe CAEN (Col.D &gt; 0), pentru toate rândurile (Rd.(2 la 300)). Și reciproc. </v>
      </c>
      <c r="AA5130" s="2205">
        <f t="shared" si="1144"/>
        <v>1</v>
      </c>
      <c r="AB5130" s="3036">
        <v>271</v>
      </c>
    </row>
    <row r="5131" spans="1:28" x14ac:dyDescent="0.25">
      <c r="A5131" s="1708">
        <f t="shared" ca="1" si="1125"/>
        <v>0</v>
      </c>
      <c r="B5131" s="1708">
        <f t="shared" si="1126"/>
        <v>10272097</v>
      </c>
      <c r="C5131" s="994">
        <v>272</v>
      </c>
      <c r="D5131" s="1796" t="s">
        <v>447</v>
      </c>
      <c r="E5131" s="994">
        <v>97</v>
      </c>
      <c r="F5131" s="995" t="s">
        <v>3974</v>
      </c>
      <c r="G5131" s="994"/>
      <c r="H5131" s="996" t="s">
        <v>345</v>
      </c>
      <c r="I5131" s="1091" t="str">
        <f t="shared" si="1136"/>
        <v>Cap.5 Pct.1 Rd.97 col.D</v>
      </c>
      <c r="J5131" s="996"/>
      <c r="K5131" s="999" t="str">
        <f t="shared" si="1137"/>
        <v>Cap.5 Pct.1 Rd.97 Suma Col.(1 la 6)</v>
      </c>
      <c r="L5131" s="1000">
        <f t="shared" si="1138"/>
        <v>0</v>
      </c>
      <c r="M5131" s="1000">
        <f t="shared" si="1139"/>
        <v>0</v>
      </c>
      <c r="N5131" s="1724">
        <f t="shared" si="1140"/>
        <v>0</v>
      </c>
      <c r="O5131" s="1000">
        <f t="shared" si="1141"/>
        <v>0</v>
      </c>
      <c r="P5131" s="1000">
        <f t="shared" si="1142"/>
        <v>0</v>
      </c>
      <c r="Q5131" s="1000"/>
      <c r="R5131" s="1000"/>
      <c r="S5131" s="1000"/>
      <c r="T5131" s="1000"/>
      <c r="U5131" s="1000"/>
      <c r="V5131" s="1000"/>
      <c r="W5131" s="1000"/>
      <c r="X5131" s="1000"/>
      <c r="Y5131" s="1001"/>
      <c r="Z5131" s="1001" t="str">
        <f t="shared" si="1143"/>
        <v xml:space="preserve">Cap.5 Pct.1:  Dacă există măcar o valoare pe rând (Suma Col.(1 la 6) &gt; 0), atunci trebuie să existe CAEN (Col.D &gt; 0), pentru toate rândurile (Rd.(2 la 300)). Și reciproc. </v>
      </c>
      <c r="AA5131" s="2205">
        <f t="shared" si="1144"/>
        <v>1</v>
      </c>
      <c r="AB5131" s="3036">
        <v>271</v>
      </c>
    </row>
    <row r="5132" spans="1:28" x14ac:dyDescent="0.25">
      <c r="A5132" s="1708">
        <f t="shared" ca="1" si="1125"/>
        <v>0</v>
      </c>
      <c r="B5132" s="1708">
        <f t="shared" si="1126"/>
        <v>10272098</v>
      </c>
      <c r="C5132" s="994">
        <v>272</v>
      </c>
      <c r="D5132" s="1796" t="s">
        <v>447</v>
      </c>
      <c r="E5132" s="994">
        <v>98</v>
      </c>
      <c r="F5132" s="995" t="s">
        <v>3974</v>
      </c>
      <c r="G5132" s="994"/>
      <c r="H5132" s="996" t="s">
        <v>345</v>
      </c>
      <c r="I5132" s="1091" t="str">
        <f t="shared" si="1136"/>
        <v>Cap.5 Pct.1 Rd.98 col.D</v>
      </c>
      <c r="J5132" s="996"/>
      <c r="K5132" s="999" t="str">
        <f t="shared" si="1137"/>
        <v>Cap.5 Pct.1 Rd.98 Suma Col.(1 la 6)</v>
      </c>
      <c r="L5132" s="1000">
        <f t="shared" si="1138"/>
        <v>0</v>
      </c>
      <c r="M5132" s="1000">
        <f t="shared" si="1139"/>
        <v>0</v>
      </c>
      <c r="N5132" s="1724">
        <f t="shared" si="1140"/>
        <v>0</v>
      </c>
      <c r="O5132" s="1000">
        <f t="shared" si="1141"/>
        <v>0</v>
      </c>
      <c r="P5132" s="1000">
        <f t="shared" si="1142"/>
        <v>0</v>
      </c>
      <c r="Q5132" s="1000"/>
      <c r="R5132" s="1000"/>
      <c r="S5132" s="1000"/>
      <c r="T5132" s="1000"/>
      <c r="U5132" s="1000"/>
      <c r="V5132" s="1000"/>
      <c r="W5132" s="1000"/>
      <c r="X5132" s="1000"/>
      <c r="Y5132" s="1001"/>
      <c r="Z5132" s="1001" t="str">
        <f t="shared" si="1143"/>
        <v xml:space="preserve">Cap.5 Pct.1:  Dacă există măcar o valoare pe rând (Suma Col.(1 la 6) &gt; 0), atunci trebuie să existe CAEN (Col.D &gt; 0), pentru toate rândurile (Rd.(2 la 300)). Și reciproc. </v>
      </c>
      <c r="AA5132" s="2205">
        <f t="shared" si="1144"/>
        <v>1</v>
      </c>
      <c r="AB5132" s="3036">
        <v>271</v>
      </c>
    </row>
    <row r="5133" spans="1:28" x14ac:dyDescent="0.25">
      <c r="A5133" s="1708">
        <f t="shared" ca="1" si="1125"/>
        <v>0</v>
      </c>
      <c r="B5133" s="1708">
        <f t="shared" si="1126"/>
        <v>10272099</v>
      </c>
      <c r="C5133" s="994">
        <v>272</v>
      </c>
      <c r="D5133" s="1796" t="s">
        <v>447</v>
      </c>
      <c r="E5133" s="994">
        <v>99</v>
      </c>
      <c r="F5133" s="995" t="s">
        <v>3974</v>
      </c>
      <c r="G5133" s="994"/>
      <c r="H5133" s="996" t="s">
        <v>345</v>
      </c>
      <c r="I5133" s="1091" t="str">
        <f t="shared" si="1136"/>
        <v>Cap.5 Pct.1 Rd.99 col.D</v>
      </c>
      <c r="J5133" s="996"/>
      <c r="K5133" s="999" t="str">
        <f t="shared" si="1137"/>
        <v>Cap.5 Pct.1 Rd.99 Suma Col.(1 la 6)</v>
      </c>
      <c r="L5133" s="1000">
        <f t="shared" si="1138"/>
        <v>0</v>
      </c>
      <c r="M5133" s="1000">
        <f t="shared" si="1139"/>
        <v>0</v>
      </c>
      <c r="N5133" s="1724">
        <f t="shared" si="1140"/>
        <v>0</v>
      </c>
      <c r="O5133" s="1000">
        <f t="shared" si="1141"/>
        <v>0</v>
      </c>
      <c r="P5133" s="1000">
        <f t="shared" si="1142"/>
        <v>0</v>
      </c>
      <c r="Q5133" s="1000"/>
      <c r="R5133" s="1000"/>
      <c r="S5133" s="1000"/>
      <c r="T5133" s="1000"/>
      <c r="U5133" s="1000"/>
      <c r="V5133" s="1000"/>
      <c r="W5133" s="1000"/>
      <c r="X5133" s="1000"/>
      <c r="Y5133" s="1001"/>
      <c r="Z5133" s="1001" t="str">
        <f t="shared" si="1143"/>
        <v xml:space="preserve">Cap.5 Pct.1:  Dacă există măcar o valoare pe rând (Suma Col.(1 la 6) &gt; 0), atunci trebuie să existe CAEN (Col.D &gt; 0), pentru toate rândurile (Rd.(2 la 300)). Și reciproc. </v>
      </c>
      <c r="AA5133" s="2205">
        <f t="shared" si="1144"/>
        <v>1</v>
      </c>
      <c r="AB5133" s="3036">
        <v>271</v>
      </c>
    </row>
    <row r="5134" spans="1:28" x14ac:dyDescent="0.25">
      <c r="A5134" s="1708">
        <f t="shared" ca="1" si="1125"/>
        <v>0</v>
      </c>
      <c r="B5134" s="1708">
        <f t="shared" si="1126"/>
        <v>10272100</v>
      </c>
      <c r="C5134" s="994">
        <v>272</v>
      </c>
      <c r="D5134" s="1796" t="s">
        <v>447</v>
      </c>
      <c r="E5134" s="994">
        <v>100</v>
      </c>
      <c r="F5134" s="995" t="s">
        <v>3974</v>
      </c>
      <c r="G5134" s="994"/>
      <c r="H5134" s="996" t="s">
        <v>345</v>
      </c>
      <c r="I5134" s="1091" t="str">
        <f t="shared" si="1136"/>
        <v>Cap.5 Pct.1 Rd.100 col.D</v>
      </c>
      <c r="J5134" s="996"/>
      <c r="K5134" s="999" t="str">
        <f t="shared" si="1137"/>
        <v>Cap.5 Pct.1 Rd.100 Suma Col.(1 la 6)</v>
      </c>
      <c r="L5134" s="1000">
        <f t="shared" si="1138"/>
        <v>0</v>
      </c>
      <c r="M5134" s="1000">
        <f t="shared" si="1139"/>
        <v>0</v>
      </c>
      <c r="N5134" s="1724">
        <f t="shared" si="1140"/>
        <v>0</v>
      </c>
      <c r="O5134" s="1000">
        <f t="shared" si="1141"/>
        <v>0</v>
      </c>
      <c r="P5134" s="1000">
        <f t="shared" si="1142"/>
        <v>0</v>
      </c>
      <c r="Q5134" s="1000"/>
      <c r="R5134" s="1000"/>
      <c r="S5134" s="1000"/>
      <c r="T5134" s="1000"/>
      <c r="U5134" s="1000"/>
      <c r="V5134" s="1000"/>
      <c r="W5134" s="1000"/>
      <c r="X5134" s="1000"/>
      <c r="Y5134" s="1001"/>
      <c r="Z5134" s="1001" t="str">
        <f t="shared" si="1143"/>
        <v xml:space="preserve">Cap.5 Pct.1:  Dacă există măcar o valoare pe rând (Suma Col.(1 la 6) &gt; 0), atunci trebuie să existe CAEN (Col.D &gt; 0), pentru toate rândurile (Rd.(2 la 300)). Și reciproc. </v>
      </c>
      <c r="AA5134" s="2205">
        <f t="shared" si="1144"/>
        <v>1</v>
      </c>
      <c r="AB5134" s="3036">
        <v>271</v>
      </c>
    </row>
    <row r="5135" spans="1:28" x14ac:dyDescent="0.25">
      <c r="A5135" s="1708">
        <f t="shared" ca="1" si="1125"/>
        <v>0</v>
      </c>
      <c r="B5135" s="1708">
        <f t="shared" si="1126"/>
        <v>10272101</v>
      </c>
      <c r="C5135" s="994">
        <v>272</v>
      </c>
      <c r="D5135" s="1796" t="s">
        <v>447</v>
      </c>
      <c r="E5135" s="994">
        <v>101</v>
      </c>
      <c r="F5135" s="995" t="s">
        <v>3974</v>
      </c>
      <c r="G5135" s="994"/>
      <c r="H5135" s="996" t="s">
        <v>345</v>
      </c>
      <c r="I5135" s="1091" t="str">
        <f t="shared" si="1136"/>
        <v>Cap.5 Pct.1 Rd.101 col.D</v>
      </c>
      <c r="J5135" s="996"/>
      <c r="K5135" s="999" t="str">
        <f t="shared" si="1137"/>
        <v>Cap.5 Pct.1 Rd.101 Suma Col.(1 la 6)</v>
      </c>
      <c r="L5135" s="1000">
        <f t="shared" si="1138"/>
        <v>0</v>
      </c>
      <c r="M5135" s="1000">
        <f t="shared" si="1139"/>
        <v>0</v>
      </c>
      <c r="N5135" s="1724">
        <f t="shared" si="1140"/>
        <v>0</v>
      </c>
      <c r="O5135" s="1000">
        <f t="shared" si="1141"/>
        <v>0</v>
      </c>
      <c r="P5135" s="1000">
        <f t="shared" si="1142"/>
        <v>0</v>
      </c>
      <c r="Q5135" s="1000"/>
      <c r="R5135" s="1000"/>
      <c r="S5135" s="1000"/>
      <c r="T5135" s="1000"/>
      <c r="U5135" s="1000"/>
      <c r="V5135" s="1000"/>
      <c r="W5135" s="1000"/>
      <c r="X5135" s="1000"/>
      <c r="Y5135" s="1001"/>
      <c r="Z5135" s="1001" t="str">
        <f t="shared" si="1143"/>
        <v xml:space="preserve">Cap.5 Pct.1:  Dacă există măcar o valoare pe rând (Suma Col.(1 la 6) &gt; 0), atunci trebuie să existe CAEN (Col.D &gt; 0), pentru toate rândurile (Rd.(2 la 300)). Și reciproc. </v>
      </c>
      <c r="AA5135" s="2205">
        <f t="shared" si="1144"/>
        <v>1</v>
      </c>
      <c r="AB5135" s="3036">
        <v>271</v>
      </c>
    </row>
    <row r="5136" spans="1:28" x14ac:dyDescent="0.25">
      <c r="A5136" s="1708">
        <f t="shared" ca="1" si="1125"/>
        <v>0</v>
      </c>
      <c r="B5136" s="1708">
        <f t="shared" si="1126"/>
        <v>10272102</v>
      </c>
      <c r="C5136" s="994">
        <v>272</v>
      </c>
      <c r="D5136" s="1796" t="s">
        <v>447</v>
      </c>
      <c r="E5136" s="994">
        <v>102</v>
      </c>
      <c r="F5136" s="995" t="s">
        <v>3974</v>
      </c>
      <c r="G5136" s="994"/>
      <c r="H5136" s="996" t="s">
        <v>345</v>
      </c>
      <c r="I5136" s="1091" t="str">
        <f t="shared" si="1136"/>
        <v>Cap.5 Pct.1 Rd.102 col.D</v>
      </c>
      <c r="J5136" s="996"/>
      <c r="K5136" s="999" t="str">
        <f t="shared" si="1137"/>
        <v>Cap.5 Pct.1 Rd.102 Suma Col.(1 la 6)</v>
      </c>
      <c r="L5136" s="1000">
        <f t="shared" si="1138"/>
        <v>0</v>
      </c>
      <c r="M5136" s="1000">
        <f t="shared" si="1139"/>
        <v>0</v>
      </c>
      <c r="N5136" s="1724">
        <f t="shared" si="1140"/>
        <v>0</v>
      </c>
      <c r="O5136" s="1000">
        <f t="shared" si="1141"/>
        <v>0</v>
      </c>
      <c r="P5136" s="1000">
        <f t="shared" si="1142"/>
        <v>0</v>
      </c>
      <c r="Q5136" s="1000"/>
      <c r="R5136" s="1000"/>
      <c r="S5136" s="1000"/>
      <c r="T5136" s="1000"/>
      <c r="U5136" s="1000"/>
      <c r="V5136" s="1000"/>
      <c r="W5136" s="1000"/>
      <c r="X5136" s="1000"/>
      <c r="Y5136" s="1001"/>
      <c r="Z5136" s="1001" t="str">
        <f t="shared" si="1143"/>
        <v xml:space="preserve">Cap.5 Pct.1:  Dacă există măcar o valoare pe rând (Suma Col.(1 la 6) &gt; 0), atunci trebuie să existe CAEN (Col.D &gt; 0), pentru toate rândurile (Rd.(2 la 300)). Și reciproc. </v>
      </c>
      <c r="AA5136" s="2205">
        <f t="shared" si="1144"/>
        <v>1</v>
      </c>
      <c r="AB5136" s="3036">
        <v>271</v>
      </c>
    </row>
    <row r="5137" spans="1:28" x14ac:dyDescent="0.25">
      <c r="A5137" s="1708">
        <f t="shared" ca="1" si="1125"/>
        <v>0</v>
      </c>
      <c r="B5137" s="1708">
        <f t="shared" si="1126"/>
        <v>10272103</v>
      </c>
      <c r="C5137" s="994">
        <v>272</v>
      </c>
      <c r="D5137" s="1796" t="s">
        <v>447</v>
      </c>
      <c r="E5137" s="994">
        <v>103</v>
      </c>
      <c r="F5137" s="995" t="s">
        <v>3974</v>
      </c>
      <c r="G5137" s="994"/>
      <c r="H5137" s="996" t="s">
        <v>345</v>
      </c>
      <c r="I5137" s="1091" t="str">
        <f t="shared" si="1136"/>
        <v>Cap.5 Pct.1 Rd.103 col.D</v>
      </c>
      <c r="J5137" s="996"/>
      <c r="K5137" s="999" t="str">
        <f t="shared" si="1137"/>
        <v>Cap.5 Pct.1 Rd.103 Suma Col.(1 la 6)</v>
      </c>
      <c r="L5137" s="1000">
        <f t="shared" si="1138"/>
        <v>0</v>
      </c>
      <c r="M5137" s="1000">
        <f t="shared" si="1139"/>
        <v>0</v>
      </c>
      <c r="N5137" s="1724">
        <f t="shared" si="1140"/>
        <v>0</v>
      </c>
      <c r="O5137" s="1000">
        <f t="shared" si="1141"/>
        <v>0</v>
      </c>
      <c r="P5137" s="1000">
        <f t="shared" si="1142"/>
        <v>0</v>
      </c>
      <c r="Q5137" s="1000"/>
      <c r="R5137" s="1000"/>
      <c r="S5137" s="1000"/>
      <c r="T5137" s="1000"/>
      <c r="U5137" s="1000"/>
      <c r="V5137" s="1000"/>
      <c r="W5137" s="1000"/>
      <c r="X5137" s="1000"/>
      <c r="Y5137" s="1001"/>
      <c r="Z5137" s="1001" t="str">
        <f t="shared" si="1143"/>
        <v xml:space="preserve">Cap.5 Pct.1:  Dacă există măcar o valoare pe rând (Suma Col.(1 la 6) &gt; 0), atunci trebuie să existe CAEN (Col.D &gt; 0), pentru toate rândurile (Rd.(2 la 300)). Și reciproc. </v>
      </c>
      <c r="AA5137" s="2205">
        <f t="shared" si="1144"/>
        <v>1</v>
      </c>
      <c r="AB5137" s="3036">
        <v>271</v>
      </c>
    </row>
    <row r="5138" spans="1:28" x14ac:dyDescent="0.25">
      <c r="A5138" s="1708">
        <f t="shared" ca="1" si="1125"/>
        <v>0</v>
      </c>
      <c r="B5138" s="1708">
        <f t="shared" si="1126"/>
        <v>10272104</v>
      </c>
      <c r="C5138" s="994">
        <v>272</v>
      </c>
      <c r="D5138" s="1796" t="s">
        <v>447</v>
      </c>
      <c r="E5138" s="994">
        <v>104</v>
      </c>
      <c r="F5138" s="995" t="s">
        <v>3974</v>
      </c>
      <c r="G5138" s="994"/>
      <c r="H5138" s="996" t="s">
        <v>345</v>
      </c>
      <c r="I5138" s="1091" t="str">
        <f t="shared" si="1136"/>
        <v>Cap.5 Pct.1 Rd.104 col.D</v>
      </c>
      <c r="J5138" s="996"/>
      <c r="K5138" s="999" t="str">
        <f t="shared" si="1137"/>
        <v>Cap.5 Pct.1 Rd.104 Suma Col.(1 la 6)</v>
      </c>
      <c r="L5138" s="1000">
        <f t="shared" si="1138"/>
        <v>0</v>
      </c>
      <c r="M5138" s="1000">
        <f t="shared" si="1139"/>
        <v>0</v>
      </c>
      <c r="N5138" s="1724">
        <f t="shared" si="1140"/>
        <v>0</v>
      </c>
      <c r="O5138" s="1000">
        <f t="shared" si="1141"/>
        <v>0</v>
      </c>
      <c r="P5138" s="1000">
        <f t="shared" si="1142"/>
        <v>0</v>
      </c>
      <c r="Q5138" s="1000"/>
      <c r="R5138" s="1000"/>
      <c r="S5138" s="1000"/>
      <c r="T5138" s="1000"/>
      <c r="U5138" s="1000"/>
      <c r="V5138" s="1000"/>
      <c r="W5138" s="1000"/>
      <c r="X5138" s="1000"/>
      <c r="Y5138" s="1001"/>
      <c r="Z5138" s="1001" t="str">
        <f t="shared" si="1143"/>
        <v xml:space="preserve">Cap.5 Pct.1:  Dacă există măcar o valoare pe rând (Suma Col.(1 la 6) &gt; 0), atunci trebuie să existe CAEN (Col.D &gt; 0), pentru toate rândurile (Rd.(2 la 300)). Și reciproc. </v>
      </c>
      <c r="AA5138" s="2205">
        <f t="shared" si="1144"/>
        <v>1</v>
      </c>
      <c r="AB5138" s="3036">
        <v>271</v>
      </c>
    </row>
    <row r="5139" spans="1:28" x14ac:dyDescent="0.25">
      <c r="A5139" s="1708">
        <f t="shared" ca="1" si="1125"/>
        <v>0</v>
      </c>
      <c r="B5139" s="1708">
        <f t="shared" si="1126"/>
        <v>10272105</v>
      </c>
      <c r="C5139" s="994">
        <v>272</v>
      </c>
      <c r="D5139" s="1796" t="s">
        <v>447</v>
      </c>
      <c r="E5139" s="994">
        <v>105</v>
      </c>
      <c r="F5139" s="995" t="s">
        <v>3974</v>
      </c>
      <c r="G5139" s="994"/>
      <c r="H5139" s="996" t="s">
        <v>345</v>
      </c>
      <c r="I5139" s="1091" t="str">
        <f t="shared" si="1136"/>
        <v>Cap.5 Pct.1 Rd.105 col.D</v>
      </c>
      <c r="J5139" s="996"/>
      <c r="K5139" s="999" t="str">
        <f t="shared" si="1137"/>
        <v>Cap.5 Pct.1 Rd.105 Suma Col.(1 la 6)</v>
      </c>
      <c r="L5139" s="1000">
        <f t="shared" si="1138"/>
        <v>0</v>
      </c>
      <c r="M5139" s="1000">
        <f t="shared" si="1139"/>
        <v>0</v>
      </c>
      <c r="N5139" s="1724">
        <f t="shared" si="1140"/>
        <v>0</v>
      </c>
      <c r="O5139" s="1000">
        <f t="shared" si="1141"/>
        <v>0</v>
      </c>
      <c r="P5139" s="1000">
        <f t="shared" si="1142"/>
        <v>0</v>
      </c>
      <c r="Q5139" s="1000"/>
      <c r="R5139" s="1000"/>
      <c r="S5139" s="1000"/>
      <c r="T5139" s="1000"/>
      <c r="U5139" s="1000"/>
      <c r="V5139" s="1000"/>
      <c r="W5139" s="1000"/>
      <c r="X5139" s="1000"/>
      <c r="Y5139" s="1001"/>
      <c r="Z5139" s="1001" t="str">
        <f t="shared" si="1143"/>
        <v xml:space="preserve">Cap.5 Pct.1:  Dacă există măcar o valoare pe rând (Suma Col.(1 la 6) &gt; 0), atunci trebuie să existe CAEN (Col.D &gt; 0), pentru toate rândurile (Rd.(2 la 300)). Și reciproc. </v>
      </c>
      <c r="AA5139" s="2205">
        <f t="shared" si="1144"/>
        <v>1</v>
      </c>
      <c r="AB5139" s="3036">
        <v>271</v>
      </c>
    </row>
    <row r="5140" spans="1:28" x14ac:dyDescent="0.25">
      <c r="A5140" s="1708">
        <f t="shared" ca="1" si="1125"/>
        <v>0</v>
      </c>
      <c r="B5140" s="1708">
        <f t="shared" si="1126"/>
        <v>10272106</v>
      </c>
      <c r="C5140" s="994">
        <v>272</v>
      </c>
      <c r="D5140" s="1796" t="s">
        <v>447</v>
      </c>
      <c r="E5140" s="994">
        <v>106</v>
      </c>
      <c r="F5140" s="995" t="s">
        <v>3974</v>
      </c>
      <c r="G5140" s="994"/>
      <c r="H5140" s="996" t="s">
        <v>345</v>
      </c>
      <c r="I5140" s="1091" t="str">
        <f t="shared" si="1136"/>
        <v>Cap.5 Pct.1 Rd.106 col.D</v>
      </c>
      <c r="J5140" s="996"/>
      <c r="K5140" s="999" t="str">
        <f t="shared" si="1137"/>
        <v>Cap.5 Pct.1 Rd.106 Suma Col.(1 la 6)</v>
      </c>
      <c r="L5140" s="1000">
        <f t="shared" si="1138"/>
        <v>0</v>
      </c>
      <c r="M5140" s="1000">
        <f t="shared" si="1139"/>
        <v>0</v>
      </c>
      <c r="N5140" s="1724">
        <f t="shared" si="1140"/>
        <v>0</v>
      </c>
      <c r="O5140" s="1000">
        <f t="shared" si="1141"/>
        <v>0</v>
      </c>
      <c r="P5140" s="1000">
        <f t="shared" si="1142"/>
        <v>0</v>
      </c>
      <c r="Q5140" s="1000"/>
      <c r="R5140" s="1000"/>
      <c r="S5140" s="1000"/>
      <c r="T5140" s="1000"/>
      <c r="U5140" s="1000"/>
      <c r="V5140" s="1000"/>
      <c r="W5140" s="1000"/>
      <c r="X5140" s="1000"/>
      <c r="Y5140" s="1001"/>
      <c r="Z5140" s="1001" t="str">
        <f t="shared" si="1143"/>
        <v xml:space="preserve">Cap.5 Pct.1:  Dacă există măcar o valoare pe rând (Suma Col.(1 la 6) &gt; 0), atunci trebuie să existe CAEN (Col.D &gt; 0), pentru toate rândurile (Rd.(2 la 300)). Și reciproc. </v>
      </c>
      <c r="AA5140" s="2205">
        <f t="shared" si="1144"/>
        <v>1</v>
      </c>
      <c r="AB5140" s="3036">
        <v>271</v>
      </c>
    </row>
    <row r="5141" spans="1:28" x14ac:dyDescent="0.25">
      <c r="A5141" s="1708">
        <f t="shared" ca="1" si="1125"/>
        <v>0</v>
      </c>
      <c r="B5141" s="1708">
        <f t="shared" si="1126"/>
        <v>10272107</v>
      </c>
      <c r="C5141" s="994">
        <v>272</v>
      </c>
      <c r="D5141" s="1796" t="s">
        <v>447</v>
      </c>
      <c r="E5141" s="994">
        <v>107</v>
      </c>
      <c r="F5141" s="995" t="s">
        <v>3974</v>
      </c>
      <c r="G5141" s="994"/>
      <c r="H5141" s="996" t="s">
        <v>345</v>
      </c>
      <c r="I5141" s="1091" t="str">
        <f t="shared" si="1136"/>
        <v>Cap.5 Pct.1 Rd.107 col.D</v>
      </c>
      <c r="J5141" s="996"/>
      <c r="K5141" s="999" t="str">
        <f t="shared" si="1137"/>
        <v>Cap.5 Pct.1 Rd.107 Suma Col.(1 la 6)</v>
      </c>
      <c r="L5141" s="1000">
        <f t="shared" si="1138"/>
        <v>0</v>
      </c>
      <c r="M5141" s="1000">
        <f t="shared" si="1139"/>
        <v>0</v>
      </c>
      <c r="N5141" s="1724">
        <f t="shared" si="1140"/>
        <v>0</v>
      </c>
      <c r="O5141" s="1000">
        <f t="shared" si="1141"/>
        <v>0</v>
      </c>
      <c r="P5141" s="1000">
        <f t="shared" si="1142"/>
        <v>0</v>
      </c>
      <c r="Q5141" s="1000"/>
      <c r="R5141" s="1000"/>
      <c r="S5141" s="1000"/>
      <c r="T5141" s="1000"/>
      <c r="U5141" s="1000"/>
      <c r="V5141" s="1000"/>
      <c r="W5141" s="1000"/>
      <c r="X5141" s="1000"/>
      <c r="Y5141" s="1001"/>
      <c r="Z5141" s="1001" t="str">
        <f t="shared" si="1143"/>
        <v xml:space="preserve">Cap.5 Pct.1:  Dacă există măcar o valoare pe rând (Suma Col.(1 la 6) &gt; 0), atunci trebuie să existe CAEN (Col.D &gt; 0), pentru toate rândurile (Rd.(2 la 300)). Și reciproc. </v>
      </c>
      <c r="AA5141" s="2205">
        <f t="shared" si="1144"/>
        <v>1</v>
      </c>
      <c r="AB5141" s="3036">
        <v>271</v>
      </c>
    </row>
    <row r="5142" spans="1:28" x14ac:dyDescent="0.25">
      <c r="A5142" s="1708">
        <f t="shared" ca="1" si="1125"/>
        <v>0</v>
      </c>
      <c r="B5142" s="1708">
        <f t="shared" si="1126"/>
        <v>10272108</v>
      </c>
      <c r="C5142" s="994">
        <v>272</v>
      </c>
      <c r="D5142" s="1796" t="s">
        <v>447</v>
      </c>
      <c r="E5142" s="994">
        <v>108</v>
      </c>
      <c r="F5142" s="995" t="s">
        <v>3974</v>
      </c>
      <c r="G5142" s="994"/>
      <c r="H5142" s="996" t="s">
        <v>345</v>
      </c>
      <c r="I5142" s="1091" t="str">
        <f t="shared" si="1136"/>
        <v>Cap.5 Pct.1 Rd.108 col.D</v>
      </c>
      <c r="J5142" s="996"/>
      <c r="K5142" s="999" t="str">
        <f t="shared" si="1137"/>
        <v>Cap.5 Pct.1 Rd.108 Suma Col.(1 la 6)</v>
      </c>
      <c r="L5142" s="1000">
        <f t="shared" si="1138"/>
        <v>0</v>
      </c>
      <c r="M5142" s="1000">
        <f t="shared" si="1139"/>
        <v>0</v>
      </c>
      <c r="N5142" s="1724">
        <f t="shared" si="1140"/>
        <v>0</v>
      </c>
      <c r="O5142" s="1000">
        <f t="shared" si="1141"/>
        <v>0</v>
      </c>
      <c r="P5142" s="1000">
        <f t="shared" si="1142"/>
        <v>0</v>
      </c>
      <c r="Q5142" s="1000"/>
      <c r="R5142" s="1000"/>
      <c r="S5142" s="1000"/>
      <c r="T5142" s="1000"/>
      <c r="U5142" s="1000"/>
      <c r="V5142" s="1000"/>
      <c r="W5142" s="1000"/>
      <c r="X5142" s="1000"/>
      <c r="Y5142" s="1001"/>
      <c r="Z5142" s="1001" t="str">
        <f t="shared" si="1143"/>
        <v xml:space="preserve">Cap.5 Pct.1:  Dacă există măcar o valoare pe rând (Suma Col.(1 la 6) &gt; 0), atunci trebuie să existe CAEN (Col.D &gt; 0), pentru toate rândurile (Rd.(2 la 300)). Și reciproc. </v>
      </c>
      <c r="AA5142" s="2205">
        <f t="shared" si="1144"/>
        <v>1</v>
      </c>
      <c r="AB5142" s="3036">
        <v>271</v>
      </c>
    </row>
    <row r="5143" spans="1:28" x14ac:dyDescent="0.25">
      <c r="A5143" s="1708">
        <f t="shared" ca="1" si="1125"/>
        <v>0</v>
      </c>
      <c r="B5143" s="1708">
        <f t="shared" si="1126"/>
        <v>10272109</v>
      </c>
      <c r="C5143" s="994">
        <v>272</v>
      </c>
      <c r="D5143" s="1796" t="s">
        <v>447</v>
      </c>
      <c r="E5143" s="994">
        <v>109</v>
      </c>
      <c r="F5143" s="995" t="s">
        <v>3974</v>
      </c>
      <c r="G5143" s="994"/>
      <c r="H5143" s="996" t="s">
        <v>345</v>
      </c>
      <c r="I5143" s="1091" t="str">
        <f t="shared" si="1136"/>
        <v>Cap.5 Pct.1 Rd.109 col.D</v>
      </c>
      <c r="J5143" s="996"/>
      <c r="K5143" s="999" t="str">
        <f t="shared" si="1137"/>
        <v>Cap.5 Pct.1 Rd.109 Suma Col.(1 la 6)</v>
      </c>
      <c r="L5143" s="1000">
        <f t="shared" si="1138"/>
        <v>0</v>
      </c>
      <c r="M5143" s="1000">
        <f t="shared" si="1139"/>
        <v>0</v>
      </c>
      <c r="N5143" s="1724">
        <f t="shared" si="1140"/>
        <v>0</v>
      </c>
      <c r="O5143" s="1000">
        <f t="shared" si="1141"/>
        <v>0</v>
      </c>
      <c r="P5143" s="1000">
        <f t="shared" si="1142"/>
        <v>0</v>
      </c>
      <c r="Q5143" s="1000"/>
      <c r="R5143" s="1000"/>
      <c r="S5143" s="1000"/>
      <c r="T5143" s="1000"/>
      <c r="U5143" s="1000"/>
      <c r="V5143" s="1000"/>
      <c r="W5143" s="1000"/>
      <c r="X5143" s="1000"/>
      <c r="Y5143" s="1001"/>
      <c r="Z5143" s="1001" t="str">
        <f t="shared" si="1143"/>
        <v xml:space="preserve">Cap.5 Pct.1:  Dacă există măcar o valoare pe rând (Suma Col.(1 la 6) &gt; 0), atunci trebuie să existe CAEN (Col.D &gt; 0), pentru toate rândurile (Rd.(2 la 300)). Și reciproc. </v>
      </c>
      <c r="AA5143" s="2205">
        <f t="shared" si="1144"/>
        <v>1</v>
      </c>
      <c r="AB5143" s="3036">
        <v>271</v>
      </c>
    </row>
    <row r="5144" spans="1:28" x14ac:dyDescent="0.25">
      <c r="A5144" s="1708">
        <f t="shared" ca="1" si="1125"/>
        <v>0</v>
      </c>
      <c r="B5144" s="1708">
        <f t="shared" si="1126"/>
        <v>10272110</v>
      </c>
      <c r="C5144" s="994">
        <v>272</v>
      </c>
      <c r="D5144" s="1796" t="s">
        <v>447</v>
      </c>
      <c r="E5144" s="994">
        <v>110</v>
      </c>
      <c r="F5144" s="995" t="s">
        <v>3974</v>
      </c>
      <c r="G5144" s="994"/>
      <c r="H5144" s="996" t="s">
        <v>345</v>
      </c>
      <c r="I5144" s="1091" t="str">
        <f t="shared" si="1136"/>
        <v>Cap.5 Pct.1 Rd.110 col.D</v>
      </c>
      <c r="J5144" s="996"/>
      <c r="K5144" s="999" t="str">
        <f t="shared" si="1137"/>
        <v>Cap.5 Pct.1 Rd.110 Suma Col.(1 la 6)</v>
      </c>
      <c r="L5144" s="1000">
        <f t="shared" si="1138"/>
        <v>0</v>
      </c>
      <c r="M5144" s="1000">
        <f t="shared" si="1139"/>
        <v>0</v>
      </c>
      <c r="N5144" s="1724">
        <f t="shared" si="1140"/>
        <v>0</v>
      </c>
      <c r="O5144" s="1000">
        <f t="shared" si="1141"/>
        <v>0</v>
      </c>
      <c r="P5144" s="1000">
        <f t="shared" si="1142"/>
        <v>0</v>
      </c>
      <c r="Q5144" s="1000"/>
      <c r="R5144" s="1000"/>
      <c r="S5144" s="1000"/>
      <c r="T5144" s="1000"/>
      <c r="U5144" s="1000"/>
      <c r="V5144" s="1000"/>
      <c r="W5144" s="1000"/>
      <c r="X5144" s="1000"/>
      <c r="Y5144" s="1001"/>
      <c r="Z5144" s="1001" t="str">
        <f t="shared" si="1143"/>
        <v xml:space="preserve">Cap.5 Pct.1:  Dacă există măcar o valoare pe rând (Suma Col.(1 la 6) &gt; 0), atunci trebuie să existe CAEN (Col.D &gt; 0), pentru toate rândurile (Rd.(2 la 300)). Și reciproc. </v>
      </c>
      <c r="AA5144" s="2205">
        <f t="shared" si="1144"/>
        <v>1</v>
      </c>
      <c r="AB5144" s="3036">
        <v>271</v>
      </c>
    </row>
    <row r="5145" spans="1:28" x14ac:dyDescent="0.25">
      <c r="A5145" s="1708">
        <f t="shared" ca="1" si="1125"/>
        <v>0</v>
      </c>
      <c r="B5145" s="1708">
        <f t="shared" si="1126"/>
        <v>10272111</v>
      </c>
      <c r="C5145" s="994">
        <v>272</v>
      </c>
      <c r="D5145" s="1796" t="s">
        <v>447</v>
      </c>
      <c r="E5145" s="994">
        <v>111</v>
      </c>
      <c r="F5145" s="995" t="s">
        <v>3974</v>
      </c>
      <c r="G5145" s="994"/>
      <c r="H5145" s="996" t="s">
        <v>345</v>
      </c>
      <c r="I5145" s="1091" t="str">
        <f t="shared" si="1136"/>
        <v>Cap.5 Pct.1 Rd.111 col.D</v>
      </c>
      <c r="J5145" s="996"/>
      <c r="K5145" s="999" t="str">
        <f t="shared" si="1137"/>
        <v>Cap.5 Pct.1 Rd.111 Suma Col.(1 la 6)</v>
      </c>
      <c r="L5145" s="1000">
        <f t="shared" si="1138"/>
        <v>0</v>
      </c>
      <c r="M5145" s="1000">
        <f t="shared" si="1139"/>
        <v>0</v>
      </c>
      <c r="N5145" s="1724">
        <f t="shared" si="1140"/>
        <v>0</v>
      </c>
      <c r="O5145" s="1000">
        <f t="shared" si="1141"/>
        <v>0</v>
      </c>
      <c r="P5145" s="1000">
        <f t="shared" si="1142"/>
        <v>0</v>
      </c>
      <c r="Q5145" s="1000"/>
      <c r="R5145" s="1000"/>
      <c r="S5145" s="1000"/>
      <c r="T5145" s="1000"/>
      <c r="U5145" s="1000"/>
      <c r="V5145" s="1000"/>
      <c r="W5145" s="1000"/>
      <c r="X5145" s="1000"/>
      <c r="Y5145" s="1001"/>
      <c r="Z5145" s="1001" t="str">
        <f t="shared" si="1143"/>
        <v xml:space="preserve">Cap.5 Pct.1:  Dacă există măcar o valoare pe rând (Suma Col.(1 la 6) &gt; 0), atunci trebuie să existe CAEN (Col.D &gt; 0), pentru toate rândurile (Rd.(2 la 300)). Și reciproc. </v>
      </c>
      <c r="AA5145" s="2205">
        <f t="shared" si="1144"/>
        <v>1</v>
      </c>
      <c r="AB5145" s="3036">
        <v>271</v>
      </c>
    </row>
    <row r="5146" spans="1:28" x14ac:dyDescent="0.25">
      <c r="A5146" s="1708">
        <f t="shared" ca="1" si="1125"/>
        <v>0</v>
      </c>
      <c r="B5146" s="1708">
        <f t="shared" si="1126"/>
        <v>10272112</v>
      </c>
      <c r="C5146" s="994">
        <v>272</v>
      </c>
      <c r="D5146" s="1796" t="s">
        <v>447</v>
      </c>
      <c r="E5146" s="994">
        <v>112</v>
      </c>
      <c r="F5146" s="995" t="s">
        <v>3974</v>
      </c>
      <c r="G5146" s="994"/>
      <c r="H5146" s="996" t="s">
        <v>345</v>
      </c>
      <c r="I5146" s="1091" t="str">
        <f t="shared" si="1136"/>
        <v>Cap.5 Pct.1 Rd.112 col.D</v>
      </c>
      <c r="J5146" s="996"/>
      <c r="K5146" s="999" t="str">
        <f t="shared" si="1137"/>
        <v>Cap.5 Pct.1 Rd.112 Suma Col.(1 la 6)</v>
      </c>
      <c r="L5146" s="1000">
        <f t="shared" si="1138"/>
        <v>0</v>
      </c>
      <c r="M5146" s="1000">
        <f t="shared" si="1139"/>
        <v>0</v>
      </c>
      <c r="N5146" s="1724">
        <f t="shared" si="1140"/>
        <v>0</v>
      </c>
      <c r="O5146" s="1000">
        <f t="shared" si="1141"/>
        <v>0</v>
      </c>
      <c r="P5146" s="1000">
        <f t="shared" si="1142"/>
        <v>0</v>
      </c>
      <c r="Q5146" s="1000"/>
      <c r="R5146" s="1000"/>
      <c r="S5146" s="1000"/>
      <c r="T5146" s="1000"/>
      <c r="U5146" s="1000"/>
      <c r="V5146" s="1000"/>
      <c r="W5146" s="1000"/>
      <c r="X5146" s="1000"/>
      <c r="Y5146" s="1001"/>
      <c r="Z5146" s="1001" t="str">
        <f t="shared" si="1143"/>
        <v xml:space="preserve">Cap.5 Pct.1:  Dacă există măcar o valoare pe rând (Suma Col.(1 la 6) &gt; 0), atunci trebuie să existe CAEN (Col.D &gt; 0), pentru toate rândurile (Rd.(2 la 300)). Și reciproc. </v>
      </c>
      <c r="AA5146" s="2205">
        <f t="shared" si="1144"/>
        <v>1</v>
      </c>
      <c r="AB5146" s="3036">
        <v>271</v>
      </c>
    </row>
    <row r="5147" spans="1:28" x14ac:dyDescent="0.25">
      <c r="A5147" s="1708">
        <f t="shared" ca="1" si="1125"/>
        <v>0</v>
      </c>
      <c r="B5147" s="1708">
        <f t="shared" si="1126"/>
        <v>10272113</v>
      </c>
      <c r="C5147" s="994">
        <v>272</v>
      </c>
      <c r="D5147" s="1796" t="s">
        <v>447</v>
      </c>
      <c r="E5147" s="994">
        <v>113</v>
      </c>
      <c r="F5147" s="995" t="s">
        <v>3974</v>
      </c>
      <c r="G5147" s="994"/>
      <c r="H5147" s="996" t="s">
        <v>345</v>
      </c>
      <c r="I5147" s="1091" t="str">
        <f t="shared" si="1136"/>
        <v>Cap.5 Pct.1 Rd.113 col.D</v>
      </c>
      <c r="J5147" s="996"/>
      <c r="K5147" s="999" t="str">
        <f t="shared" si="1137"/>
        <v>Cap.5 Pct.1 Rd.113 Suma Col.(1 la 6)</v>
      </c>
      <c r="L5147" s="1000">
        <f t="shared" si="1138"/>
        <v>0</v>
      </c>
      <c r="M5147" s="1000">
        <f t="shared" si="1139"/>
        <v>0</v>
      </c>
      <c r="N5147" s="1724">
        <f t="shared" si="1140"/>
        <v>0</v>
      </c>
      <c r="O5147" s="1000">
        <f t="shared" si="1141"/>
        <v>0</v>
      </c>
      <c r="P5147" s="1000">
        <f t="shared" si="1142"/>
        <v>0</v>
      </c>
      <c r="Q5147" s="1000"/>
      <c r="R5147" s="1000"/>
      <c r="S5147" s="1000"/>
      <c r="T5147" s="1000"/>
      <c r="U5147" s="1000"/>
      <c r="V5147" s="1000"/>
      <c r="W5147" s="1000"/>
      <c r="X5147" s="1000"/>
      <c r="Y5147" s="1001"/>
      <c r="Z5147" s="1001" t="str">
        <f t="shared" si="1143"/>
        <v xml:space="preserve">Cap.5 Pct.1:  Dacă există măcar o valoare pe rând (Suma Col.(1 la 6) &gt; 0), atunci trebuie să existe CAEN (Col.D &gt; 0), pentru toate rândurile (Rd.(2 la 300)). Și reciproc. </v>
      </c>
      <c r="AA5147" s="2205">
        <f t="shared" si="1144"/>
        <v>1</v>
      </c>
      <c r="AB5147" s="3036">
        <v>271</v>
      </c>
    </row>
    <row r="5148" spans="1:28" x14ac:dyDescent="0.25">
      <c r="A5148" s="1708">
        <f t="shared" ca="1" si="1125"/>
        <v>0</v>
      </c>
      <c r="B5148" s="1708">
        <f t="shared" si="1126"/>
        <v>10272114</v>
      </c>
      <c r="C5148" s="994">
        <v>272</v>
      </c>
      <c r="D5148" s="1796" t="s">
        <v>447</v>
      </c>
      <c r="E5148" s="994">
        <v>114</v>
      </c>
      <c r="F5148" s="995" t="s">
        <v>3974</v>
      </c>
      <c r="G5148" s="994"/>
      <c r="H5148" s="996" t="s">
        <v>345</v>
      </c>
      <c r="I5148" s="1091" t="str">
        <f t="shared" si="1136"/>
        <v>Cap.5 Pct.1 Rd.114 col.D</v>
      </c>
      <c r="J5148" s="996"/>
      <c r="K5148" s="999" t="str">
        <f t="shared" si="1137"/>
        <v>Cap.5 Pct.1 Rd.114 Suma Col.(1 la 6)</v>
      </c>
      <c r="L5148" s="1000">
        <f t="shared" si="1138"/>
        <v>0</v>
      </c>
      <c r="M5148" s="1000">
        <f t="shared" si="1139"/>
        <v>0</v>
      </c>
      <c r="N5148" s="1724">
        <f t="shared" si="1140"/>
        <v>0</v>
      </c>
      <c r="O5148" s="1000">
        <f t="shared" si="1141"/>
        <v>0</v>
      </c>
      <c r="P5148" s="1000">
        <f t="shared" si="1142"/>
        <v>0</v>
      </c>
      <c r="Q5148" s="1000"/>
      <c r="R5148" s="1000"/>
      <c r="S5148" s="1000"/>
      <c r="T5148" s="1000"/>
      <c r="U5148" s="1000"/>
      <c r="V5148" s="1000"/>
      <c r="W5148" s="1000"/>
      <c r="X5148" s="1000"/>
      <c r="Y5148" s="1001"/>
      <c r="Z5148" s="1001" t="str">
        <f t="shared" si="1143"/>
        <v xml:space="preserve">Cap.5 Pct.1:  Dacă există măcar o valoare pe rând (Suma Col.(1 la 6) &gt; 0), atunci trebuie să existe CAEN (Col.D &gt; 0), pentru toate rândurile (Rd.(2 la 300)). Și reciproc. </v>
      </c>
      <c r="AA5148" s="2205">
        <f t="shared" si="1144"/>
        <v>1</v>
      </c>
      <c r="AB5148" s="3036">
        <v>271</v>
      </c>
    </row>
    <row r="5149" spans="1:28" x14ac:dyDescent="0.25">
      <c r="A5149" s="1708">
        <f t="shared" ca="1" si="1125"/>
        <v>0</v>
      </c>
      <c r="B5149" s="1708">
        <f t="shared" si="1126"/>
        <v>10272115</v>
      </c>
      <c r="C5149" s="994">
        <v>272</v>
      </c>
      <c r="D5149" s="1796" t="s">
        <v>447</v>
      </c>
      <c r="E5149" s="994">
        <v>115</v>
      </c>
      <c r="F5149" s="995" t="s">
        <v>3974</v>
      </c>
      <c r="G5149" s="994"/>
      <c r="H5149" s="996" t="s">
        <v>345</v>
      </c>
      <c r="I5149" s="1091" t="str">
        <f t="shared" si="1136"/>
        <v>Cap.5 Pct.1 Rd.115 col.D</v>
      </c>
      <c r="J5149" s="996"/>
      <c r="K5149" s="999" t="str">
        <f t="shared" si="1137"/>
        <v>Cap.5 Pct.1 Rd.115 Suma Col.(1 la 6)</v>
      </c>
      <c r="L5149" s="1000">
        <f t="shared" si="1138"/>
        <v>0</v>
      </c>
      <c r="M5149" s="1000">
        <f t="shared" si="1139"/>
        <v>0</v>
      </c>
      <c r="N5149" s="1724">
        <f t="shared" si="1140"/>
        <v>0</v>
      </c>
      <c r="O5149" s="1000">
        <f t="shared" si="1141"/>
        <v>0</v>
      </c>
      <c r="P5149" s="1000">
        <f t="shared" si="1142"/>
        <v>0</v>
      </c>
      <c r="Q5149" s="1000"/>
      <c r="R5149" s="1000"/>
      <c r="S5149" s="1000"/>
      <c r="T5149" s="1000"/>
      <c r="U5149" s="1000"/>
      <c r="V5149" s="1000"/>
      <c r="W5149" s="1000"/>
      <c r="X5149" s="1000"/>
      <c r="Y5149" s="1001"/>
      <c r="Z5149" s="1001" t="str">
        <f t="shared" si="1143"/>
        <v xml:space="preserve">Cap.5 Pct.1:  Dacă există măcar o valoare pe rând (Suma Col.(1 la 6) &gt; 0), atunci trebuie să existe CAEN (Col.D &gt; 0), pentru toate rândurile (Rd.(2 la 300)). Și reciproc. </v>
      </c>
      <c r="AA5149" s="2205">
        <f t="shared" si="1144"/>
        <v>1</v>
      </c>
      <c r="AB5149" s="3036">
        <v>271</v>
      </c>
    </row>
    <row r="5150" spans="1:28" x14ac:dyDescent="0.25">
      <c r="A5150" s="1708">
        <f t="shared" ca="1" si="1125"/>
        <v>0</v>
      </c>
      <c r="B5150" s="1708">
        <f t="shared" si="1126"/>
        <v>10272116</v>
      </c>
      <c r="C5150" s="994">
        <v>272</v>
      </c>
      <c r="D5150" s="1796" t="s">
        <v>447</v>
      </c>
      <c r="E5150" s="994">
        <v>116</v>
      </c>
      <c r="F5150" s="995" t="s">
        <v>3974</v>
      </c>
      <c r="G5150" s="994"/>
      <c r="H5150" s="996" t="s">
        <v>345</v>
      </c>
      <c r="I5150" s="1091" t="str">
        <f t="shared" si="1136"/>
        <v>Cap.5 Pct.1 Rd.116 col.D</v>
      </c>
      <c r="J5150" s="996"/>
      <c r="K5150" s="999" t="str">
        <f t="shared" si="1137"/>
        <v>Cap.5 Pct.1 Rd.116 Suma Col.(1 la 6)</v>
      </c>
      <c r="L5150" s="1000">
        <f t="shared" si="1138"/>
        <v>0</v>
      </c>
      <c r="M5150" s="1000">
        <f t="shared" si="1139"/>
        <v>0</v>
      </c>
      <c r="N5150" s="1724">
        <f t="shared" si="1140"/>
        <v>0</v>
      </c>
      <c r="O5150" s="1000">
        <f t="shared" si="1141"/>
        <v>0</v>
      </c>
      <c r="P5150" s="1000">
        <f t="shared" si="1142"/>
        <v>0</v>
      </c>
      <c r="Q5150" s="1000"/>
      <c r="R5150" s="1000"/>
      <c r="S5150" s="1000"/>
      <c r="T5150" s="1000"/>
      <c r="U5150" s="1000"/>
      <c r="V5150" s="1000"/>
      <c r="W5150" s="1000"/>
      <c r="X5150" s="1000"/>
      <c r="Y5150" s="1001"/>
      <c r="Z5150" s="1001" t="str">
        <f t="shared" si="1143"/>
        <v xml:space="preserve">Cap.5 Pct.1:  Dacă există măcar o valoare pe rând (Suma Col.(1 la 6) &gt; 0), atunci trebuie să existe CAEN (Col.D &gt; 0), pentru toate rândurile (Rd.(2 la 300)). Și reciproc. </v>
      </c>
      <c r="AA5150" s="2205">
        <f t="shared" si="1144"/>
        <v>1</v>
      </c>
      <c r="AB5150" s="3036">
        <v>271</v>
      </c>
    </row>
    <row r="5151" spans="1:28" x14ac:dyDescent="0.25">
      <c r="A5151" s="1708">
        <f t="shared" ca="1" si="1125"/>
        <v>0</v>
      </c>
      <c r="B5151" s="1708">
        <f t="shared" si="1126"/>
        <v>10272117</v>
      </c>
      <c r="C5151" s="994">
        <v>272</v>
      </c>
      <c r="D5151" s="1796" t="s">
        <v>447</v>
      </c>
      <c r="E5151" s="994">
        <v>117</v>
      </c>
      <c r="F5151" s="995" t="s">
        <v>3974</v>
      </c>
      <c r="G5151" s="994"/>
      <c r="H5151" s="996" t="s">
        <v>345</v>
      </c>
      <c r="I5151" s="1091" t="str">
        <f t="shared" si="1136"/>
        <v>Cap.5 Pct.1 Rd.117 col.D</v>
      </c>
      <c r="J5151" s="996"/>
      <c r="K5151" s="999" t="str">
        <f t="shared" si="1137"/>
        <v>Cap.5 Pct.1 Rd.117 Suma Col.(1 la 6)</v>
      </c>
      <c r="L5151" s="1000">
        <f t="shared" si="1138"/>
        <v>0</v>
      </c>
      <c r="M5151" s="1000">
        <f t="shared" si="1139"/>
        <v>0</v>
      </c>
      <c r="N5151" s="1724">
        <f t="shared" si="1140"/>
        <v>0</v>
      </c>
      <c r="O5151" s="1000">
        <f t="shared" si="1141"/>
        <v>0</v>
      </c>
      <c r="P5151" s="1000">
        <f t="shared" si="1142"/>
        <v>0</v>
      </c>
      <c r="Q5151" s="1000"/>
      <c r="R5151" s="1000"/>
      <c r="S5151" s="1000"/>
      <c r="T5151" s="1000"/>
      <c r="U5151" s="1000"/>
      <c r="V5151" s="1000"/>
      <c r="W5151" s="1000"/>
      <c r="X5151" s="1000"/>
      <c r="Y5151" s="1001"/>
      <c r="Z5151" s="1001" t="str">
        <f t="shared" si="1143"/>
        <v xml:space="preserve">Cap.5 Pct.1:  Dacă există măcar o valoare pe rând (Suma Col.(1 la 6) &gt; 0), atunci trebuie să existe CAEN (Col.D &gt; 0), pentru toate rândurile (Rd.(2 la 300)). Și reciproc. </v>
      </c>
      <c r="AA5151" s="2205">
        <f t="shared" si="1144"/>
        <v>1</v>
      </c>
      <c r="AB5151" s="3036">
        <v>271</v>
      </c>
    </row>
    <row r="5152" spans="1:28" x14ac:dyDescent="0.25">
      <c r="A5152" s="1708">
        <f t="shared" ca="1" si="1125"/>
        <v>0</v>
      </c>
      <c r="B5152" s="1708">
        <f t="shared" si="1126"/>
        <v>10272118</v>
      </c>
      <c r="C5152" s="994">
        <v>272</v>
      </c>
      <c r="D5152" s="1796" t="s">
        <v>447</v>
      </c>
      <c r="E5152" s="994">
        <v>118</v>
      </c>
      <c r="F5152" s="995" t="s">
        <v>3974</v>
      </c>
      <c r="G5152" s="994"/>
      <c r="H5152" s="996" t="s">
        <v>345</v>
      </c>
      <c r="I5152" s="1091" t="str">
        <f t="shared" si="1136"/>
        <v>Cap.5 Pct.1 Rd.118 col.D</v>
      </c>
      <c r="J5152" s="996"/>
      <c r="K5152" s="999" t="str">
        <f t="shared" si="1137"/>
        <v>Cap.5 Pct.1 Rd.118 Suma Col.(1 la 6)</v>
      </c>
      <c r="L5152" s="1000">
        <f t="shared" si="1138"/>
        <v>0</v>
      </c>
      <c r="M5152" s="1000">
        <f t="shared" si="1139"/>
        <v>0</v>
      </c>
      <c r="N5152" s="1724">
        <f t="shared" si="1140"/>
        <v>0</v>
      </c>
      <c r="O5152" s="1000">
        <f t="shared" si="1141"/>
        <v>0</v>
      </c>
      <c r="P5152" s="1000">
        <f t="shared" si="1142"/>
        <v>0</v>
      </c>
      <c r="Q5152" s="1000"/>
      <c r="R5152" s="1000"/>
      <c r="S5152" s="1000"/>
      <c r="T5152" s="1000"/>
      <c r="U5152" s="1000"/>
      <c r="V5152" s="1000"/>
      <c r="W5152" s="1000"/>
      <c r="X5152" s="1000"/>
      <c r="Y5152" s="1001"/>
      <c r="Z5152" s="1001" t="str">
        <f t="shared" si="1143"/>
        <v xml:space="preserve">Cap.5 Pct.1:  Dacă există măcar o valoare pe rând (Suma Col.(1 la 6) &gt; 0), atunci trebuie să existe CAEN (Col.D &gt; 0), pentru toate rândurile (Rd.(2 la 300)). Și reciproc. </v>
      </c>
      <c r="AA5152" s="2205">
        <f t="shared" si="1144"/>
        <v>1</v>
      </c>
      <c r="AB5152" s="3036">
        <v>271</v>
      </c>
    </row>
    <row r="5153" spans="1:28" x14ac:dyDescent="0.25">
      <c r="A5153" s="1708">
        <f t="shared" ca="1" si="1125"/>
        <v>0</v>
      </c>
      <c r="B5153" s="1708">
        <f t="shared" si="1126"/>
        <v>10272119</v>
      </c>
      <c r="C5153" s="994">
        <v>272</v>
      </c>
      <c r="D5153" s="1796" t="s">
        <v>447</v>
      </c>
      <c r="E5153" s="994">
        <v>119</v>
      </c>
      <c r="F5153" s="995" t="s">
        <v>3974</v>
      </c>
      <c r="G5153" s="994"/>
      <c r="H5153" s="996" t="s">
        <v>345</v>
      </c>
      <c r="I5153" s="1091" t="str">
        <f t="shared" si="1136"/>
        <v>Cap.5 Pct.1 Rd.119 col.D</v>
      </c>
      <c r="J5153" s="996"/>
      <c r="K5153" s="999" t="str">
        <f t="shared" si="1137"/>
        <v>Cap.5 Pct.1 Rd.119 Suma Col.(1 la 6)</v>
      </c>
      <c r="L5153" s="1000">
        <f t="shared" si="1138"/>
        <v>0</v>
      </c>
      <c r="M5153" s="1000">
        <f t="shared" si="1139"/>
        <v>0</v>
      </c>
      <c r="N5153" s="1724">
        <f t="shared" si="1140"/>
        <v>0</v>
      </c>
      <c r="O5153" s="1000">
        <f t="shared" si="1141"/>
        <v>0</v>
      </c>
      <c r="P5153" s="1000">
        <f t="shared" si="1142"/>
        <v>0</v>
      </c>
      <c r="Q5153" s="1000"/>
      <c r="R5153" s="1000"/>
      <c r="S5153" s="1000"/>
      <c r="T5153" s="1000"/>
      <c r="U5153" s="1000"/>
      <c r="V5153" s="1000"/>
      <c r="W5153" s="1000"/>
      <c r="X5153" s="1000"/>
      <c r="Y5153" s="1001"/>
      <c r="Z5153" s="1001" t="str">
        <f t="shared" si="1143"/>
        <v xml:space="preserve">Cap.5 Pct.1:  Dacă există măcar o valoare pe rând (Suma Col.(1 la 6) &gt; 0), atunci trebuie să existe CAEN (Col.D &gt; 0), pentru toate rândurile (Rd.(2 la 300)). Și reciproc. </v>
      </c>
      <c r="AA5153" s="2205">
        <f t="shared" si="1144"/>
        <v>1</v>
      </c>
      <c r="AB5153" s="3036">
        <v>271</v>
      </c>
    </row>
    <row r="5154" spans="1:28" x14ac:dyDescent="0.25">
      <c r="A5154" s="1708">
        <f t="shared" ca="1" si="1125"/>
        <v>0</v>
      </c>
      <c r="B5154" s="1708">
        <f t="shared" si="1126"/>
        <v>10272120</v>
      </c>
      <c r="C5154" s="994">
        <v>272</v>
      </c>
      <c r="D5154" s="1796" t="s">
        <v>447</v>
      </c>
      <c r="E5154" s="994">
        <v>120</v>
      </c>
      <c r="F5154" s="995" t="s">
        <v>3974</v>
      </c>
      <c r="G5154" s="994"/>
      <c r="H5154" s="996" t="s">
        <v>345</v>
      </c>
      <c r="I5154" s="1091" t="str">
        <f t="shared" si="1136"/>
        <v>Cap.5 Pct.1 Rd.120 col.D</v>
      </c>
      <c r="J5154" s="996"/>
      <c r="K5154" s="999" t="str">
        <f t="shared" si="1137"/>
        <v>Cap.5 Pct.1 Rd.120 Suma Col.(1 la 6)</v>
      </c>
      <c r="L5154" s="1000">
        <f t="shared" si="1138"/>
        <v>0</v>
      </c>
      <c r="M5154" s="1000">
        <f t="shared" si="1139"/>
        <v>0</v>
      </c>
      <c r="N5154" s="1724">
        <f t="shared" si="1140"/>
        <v>0</v>
      </c>
      <c r="O5154" s="1000">
        <f t="shared" si="1141"/>
        <v>0</v>
      </c>
      <c r="P5154" s="1000">
        <f t="shared" si="1142"/>
        <v>0</v>
      </c>
      <c r="Q5154" s="1000"/>
      <c r="R5154" s="1000"/>
      <c r="S5154" s="1000"/>
      <c r="T5154" s="1000"/>
      <c r="U5154" s="1000"/>
      <c r="V5154" s="1000"/>
      <c r="W5154" s="1000"/>
      <c r="X5154" s="1000"/>
      <c r="Y5154" s="1001"/>
      <c r="Z5154" s="1001" t="str">
        <f t="shared" si="1143"/>
        <v xml:space="preserve">Cap.5 Pct.1:  Dacă există măcar o valoare pe rând (Suma Col.(1 la 6) &gt; 0), atunci trebuie să existe CAEN (Col.D &gt; 0), pentru toate rândurile (Rd.(2 la 300)). Și reciproc. </v>
      </c>
      <c r="AA5154" s="2205">
        <f t="shared" si="1144"/>
        <v>1</v>
      </c>
      <c r="AB5154" s="3036">
        <v>271</v>
      </c>
    </row>
    <row r="5155" spans="1:28" x14ac:dyDescent="0.25">
      <c r="A5155" s="1708">
        <f t="shared" ca="1" si="1125"/>
        <v>0</v>
      </c>
      <c r="B5155" s="1708">
        <f t="shared" si="1126"/>
        <v>10272121</v>
      </c>
      <c r="C5155" s="994">
        <v>272</v>
      </c>
      <c r="D5155" s="1796" t="s">
        <v>447</v>
      </c>
      <c r="E5155" s="994">
        <v>121</v>
      </c>
      <c r="F5155" s="995" t="s">
        <v>3974</v>
      </c>
      <c r="G5155" s="994"/>
      <c r="H5155" s="996" t="s">
        <v>345</v>
      </c>
      <c r="I5155" s="1091" t="str">
        <f t="shared" si="1136"/>
        <v>Cap.5 Pct.1 Rd.121 col.D</v>
      </c>
      <c r="J5155" s="996"/>
      <c r="K5155" s="999" t="str">
        <f t="shared" si="1137"/>
        <v>Cap.5 Pct.1 Rd.121 Suma Col.(1 la 6)</v>
      </c>
      <c r="L5155" s="1000">
        <f t="shared" si="1138"/>
        <v>0</v>
      </c>
      <c r="M5155" s="1000">
        <f t="shared" si="1139"/>
        <v>0</v>
      </c>
      <c r="N5155" s="1724">
        <f t="shared" si="1140"/>
        <v>0</v>
      </c>
      <c r="O5155" s="1000">
        <f t="shared" si="1141"/>
        <v>0</v>
      </c>
      <c r="P5155" s="1000">
        <f t="shared" si="1142"/>
        <v>0</v>
      </c>
      <c r="Q5155" s="1000"/>
      <c r="R5155" s="1000"/>
      <c r="S5155" s="1000"/>
      <c r="T5155" s="1000"/>
      <c r="U5155" s="1000"/>
      <c r="V5155" s="1000"/>
      <c r="W5155" s="1000"/>
      <c r="X5155" s="1000"/>
      <c r="Y5155" s="1001"/>
      <c r="Z5155" s="1001" t="str">
        <f t="shared" si="1143"/>
        <v xml:space="preserve">Cap.5 Pct.1:  Dacă există măcar o valoare pe rând (Suma Col.(1 la 6) &gt; 0), atunci trebuie să existe CAEN (Col.D &gt; 0), pentru toate rândurile (Rd.(2 la 300)). Și reciproc. </v>
      </c>
      <c r="AA5155" s="2205">
        <f t="shared" si="1144"/>
        <v>1</v>
      </c>
      <c r="AB5155" s="3036">
        <v>271</v>
      </c>
    </row>
    <row r="5156" spans="1:28" x14ac:dyDescent="0.25">
      <c r="A5156" s="1708">
        <f t="shared" ca="1" si="1125"/>
        <v>0</v>
      </c>
      <c r="B5156" s="1708">
        <f t="shared" si="1126"/>
        <v>10272122</v>
      </c>
      <c r="C5156" s="994">
        <v>272</v>
      </c>
      <c r="D5156" s="1796" t="s">
        <v>447</v>
      </c>
      <c r="E5156" s="994">
        <v>122</v>
      </c>
      <c r="F5156" s="995" t="s">
        <v>3974</v>
      </c>
      <c r="G5156" s="994"/>
      <c r="H5156" s="996" t="s">
        <v>345</v>
      </c>
      <c r="I5156" s="1091" t="str">
        <f t="shared" si="1136"/>
        <v>Cap.5 Pct.1 Rd.122 col.D</v>
      </c>
      <c r="J5156" s="996"/>
      <c r="K5156" s="999" t="str">
        <f t="shared" si="1137"/>
        <v>Cap.5 Pct.1 Rd.122 Suma Col.(1 la 6)</v>
      </c>
      <c r="L5156" s="1000">
        <f t="shared" si="1138"/>
        <v>0</v>
      </c>
      <c r="M5156" s="1000">
        <f t="shared" si="1139"/>
        <v>0</v>
      </c>
      <c r="N5156" s="1724">
        <f t="shared" si="1140"/>
        <v>0</v>
      </c>
      <c r="O5156" s="1000">
        <f t="shared" si="1141"/>
        <v>0</v>
      </c>
      <c r="P5156" s="1000">
        <f t="shared" si="1142"/>
        <v>0</v>
      </c>
      <c r="Q5156" s="1000"/>
      <c r="R5156" s="1000"/>
      <c r="S5156" s="1000"/>
      <c r="T5156" s="1000"/>
      <c r="U5156" s="1000"/>
      <c r="V5156" s="1000"/>
      <c r="W5156" s="1000"/>
      <c r="X5156" s="1000"/>
      <c r="Y5156" s="1001"/>
      <c r="Z5156" s="1001" t="str">
        <f t="shared" si="1143"/>
        <v xml:space="preserve">Cap.5 Pct.1:  Dacă există măcar o valoare pe rând (Suma Col.(1 la 6) &gt; 0), atunci trebuie să existe CAEN (Col.D &gt; 0), pentru toate rândurile (Rd.(2 la 300)). Și reciproc. </v>
      </c>
      <c r="AA5156" s="2205">
        <f t="shared" si="1144"/>
        <v>1</v>
      </c>
      <c r="AB5156" s="3036">
        <v>271</v>
      </c>
    </row>
    <row r="5157" spans="1:28" x14ac:dyDescent="0.25">
      <c r="A5157" s="1708">
        <f t="shared" ca="1" si="1125"/>
        <v>0</v>
      </c>
      <c r="B5157" s="1708">
        <f t="shared" si="1126"/>
        <v>10272123</v>
      </c>
      <c r="C5157" s="994">
        <v>272</v>
      </c>
      <c r="D5157" s="1796" t="s">
        <v>447</v>
      </c>
      <c r="E5157" s="994">
        <v>123</v>
      </c>
      <c r="F5157" s="995" t="s">
        <v>3974</v>
      </c>
      <c r="G5157" s="994"/>
      <c r="H5157" s="996" t="s">
        <v>345</v>
      </c>
      <c r="I5157" s="1091" t="str">
        <f t="shared" si="1136"/>
        <v>Cap.5 Pct.1 Rd.123 col.D</v>
      </c>
      <c r="J5157" s="996"/>
      <c r="K5157" s="999" t="str">
        <f t="shared" si="1137"/>
        <v>Cap.5 Pct.1 Rd.123 Suma Col.(1 la 6)</v>
      </c>
      <c r="L5157" s="1000">
        <f t="shared" si="1138"/>
        <v>0</v>
      </c>
      <c r="M5157" s="1000">
        <f t="shared" si="1139"/>
        <v>0</v>
      </c>
      <c r="N5157" s="1724">
        <f t="shared" si="1140"/>
        <v>0</v>
      </c>
      <c r="O5157" s="1000">
        <f t="shared" si="1141"/>
        <v>0</v>
      </c>
      <c r="P5157" s="1000">
        <f t="shared" si="1142"/>
        <v>0</v>
      </c>
      <c r="Q5157" s="1000"/>
      <c r="R5157" s="1000"/>
      <c r="S5157" s="1000"/>
      <c r="T5157" s="1000"/>
      <c r="U5157" s="1000"/>
      <c r="V5157" s="1000"/>
      <c r="W5157" s="1000"/>
      <c r="X5157" s="1000"/>
      <c r="Y5157" s="1001"/>
      <c r="Z5157" s="1001" t="str">
        <f t="shared" si="1143"/>
        <v xml:space="preserve">Cap.5 Pct.1:  Dacă există măcar o valoare pe rând (Suma Col.(1 la 6) &gt; 0), atunci trebuie să existe CAEN (Col.D &gt; 0), pentru toate rândurile (Rd.(2 la 300)). Și reciproc. </v>
      </c>
      <c r="AA5157" s="2205">
        <f t="shared" si="1144"/>
        <v>1</v>
      </c>
      <c r="AB5157" s="3036">
        <v>271</v>
      </c>
    </row>
    <row r="5158" spans="1:28" x14ac:dyDescent="0.25">
      <c r="A5158" s="1708">
        <f t="shared" ca="1" si="1125"/>
        <v>0</v>
      </c>
      <c r="B5158" s="1708">
        <f t="shared" si="1126"/>
        <v>10272124</v>
      </c>
      <c r="C5158" s="994">
        <v>272</v>
      </c>
      <c r="D5158" s="1796" t="s">
        <v>447</v>
      </c>
      <c r="E5158" s="994">
        <v>124</v>
      </c>
      <c r="F5158" s="995" t="s">
        <v>3974</v>
      </c>
      <c r="G5158" s="994"/>
      <c r="H5158" s="996" t="s">
        <v>345</v>
      </c>
      <c r="I5158" s="1091" t="str">
        <f t="shared" si="1136"/>
        <v>Cap.5 Pct.1 Rd.124 col.D</v>
      </c>
      <c r="J5158" s="996"/>
      <c r="K5158" s="999" t="str">
        <f t="shared" si="1137"/>
        <v>Cap.5 Pct.1 Rd.124 Suma Col.(1 la 6)</v>
      </c>
      <c r="L5158" s="1000">
        <f t="shared" si="1138"/>
        <v>0</v>
      </c>
      <c r="M5158" s="1000">
        <f t="shared" si="1139"/>
        <v>0</v>
      </c>
      <c r="N5158" s="1724">
        <f t="shared" si="1140"/>
        <v>0</v>
      </c>
      <c r="O5158" s="1000">
        <f t="shared" si="1141"/>
        <v>0</v>
      </c>
      <c r="P5158" s="1000">
        <f t="shared" si="1142"/>
        <v>0</v>
      </c>
      <c r="Q5158" s="1000"/>
      <c r="R5158" s="1000"/>
      <c r="S5158" s="1000"/>
      <c r="T5158" s="1000"/>
      <c r="U5158" s="1000"/>
      <c r="V5158" s="1000"/>
      <c r="W5158" s="1000"/>
      <c r="X5158" s="1000"/>
      <c r="Y5158" s="1001"/>
      <c r="Z5158" s="1001" t="str">
        <f t="shared" si="1143"/>
        <v xml:space="preserve">Cap.5 Pct.1:  Dacă există măcar o valoare pe rând (Suma Col.(1 la 6) &gt; 0), atunci trebuie să existe CAEN (Col.D &gt; 0), pentru toate rândurile (Rd.(2 la 300)). Și reciproc. </v>
      </c>
      <c r="AA5158" s="2205">
        <f t="shared" si="1144"/>
        <v>1</v>
      </c>
      <c r="AB5158" s="3036">
        <v>271</v>
      </c>
    </row>
    <row r="5159" spans="1:28" x14ac:dyDescent="0.25">
      <c r="A5159" s="1708">
        <f t="shared" ca="1" si="1125"/>
        <v>0</v>
      </c>
      <c r="B5159" s="1708">
        <f t="shared" si="1126"/>
        <v>10272125</v>
      </c>
      <c r="C5159" s="994">
        <v>272</v>
      </c>
      <c r="D5159" s="1796" t="s">
        <v>447</v>
      </c>
      <c r="E5159" s="994">
        <v>125</v>
      </c>
      <c r="F5159" s="995" t="s">
        <v>3974</v>
      </c>
      <c r="G5159" s="994"/>
      <c r="H5159" s="996" t="s">
        <v>345</v>
      </c>
      <c r="I5159" s="1091" t="str">
        <f t="shared" si="1136"/>
        <v>Cap.5 Pct.1 Rd.125 col.D</v>
      </c>
      <c r="J5159" s="996"/>
      <c r="K5159" s="999" t="str">
        <f t="shared" si="1137"/>
        <v>Cap.5 Pct.1 Rd.125 Suma Col.(1 la 6)</v>
      </c>
      <c r="L5159" s="1000">
        <f t="shared" si="1138"/>
        <v>0</v>
      </c>
      <c r="M5159" s="1000">
        <f t="shared" si="1139"/>
        <v>0</v>
      </c>
      <c r="N5159" s="1724">
        <f t="shared" si="1140"/>
        <v>0</v>
      </c>
      <c r="O5159" s="1000">
        <f t="shared" si="1141"/>
        <v>0</v>
      </c>
      <c r="P5159" s="1000">
        <f t="shared" si="1142"/>
        <v>0</v>
      </c>
      <c r="Q5159" s="1000"/>
      <c r="R5159" s="1000"/>
      <c r="S5159" s="1000"/>
      <c r="T5159" s="1000"/>
      <c r="U5159" s="1000"/>
      <c r="V5159" s="1000"/>
      <c r="W5159" s="1000"/>
      <c r="X5159" s="1000"/>
      <c r="Y5159" s="1001"/>
      <c r="Z5159" s="1001" t="str">
        <f t="shared" si="1143"/>
        <v xml:space="preserve">Cap.5 Pct.1:  Dacă există măcar o valoare pe rând (Suma Col.(1 la 6) &gt; 0), atunci trebuie să existe CAEN (Col.D &gt; 0), pentru toate rândurile (Rd.(2 la 300)). Și reciproc. </v>
      </c>
      <c r="AA5159" s="2205">
        <f t="shared" si="1144"/>
        <v>1</v>
      </c>
      <c r="AB5159" s="3036">
        <v>271</v>
      </c>
    </row>
    <row r="5160" spans="1:28" x14ac:dyDescent="0.25">
      <c r="A5160" s="1708">
        <f t="shared" ca="1" si="1125"/>
        <v>0</v>
      </c>
      <c r="B5160" s="1708">
        <f t="shared" si="1126"/>
        <v>10272126</v>
      </c>
      <c r="C5160" s="994">
        <v>272</v>
      </c>
      <c r="D5160" s="1796" t="s">
        <v>447</v>
      </c>
      <c r="E5160" s="994">
        <v>126</v>
      </c>
      <c r="F5160" s="995" t="s">
        <v>3974</v>
      </c>
      <c r="G5160" s="994"/>
      <c r="H5160" s="996" t="s">
        <v>345</v>
      </c>
      <c r="I5160" s="1091" t="str">
        <f t="shared" si="1136"/>
        <v>Cap.5 Pct.1 Rd.126 col.D</v>
      </c>
      <c r="J5160" s="996"/>
      <c r="K5160" s="999" t="str">
        <f t="shared" si="1137"/>
        <v>Cap.5 Pct.1 Rd.126 Suma Col.(1 la 6)</v>
      </c>
      <c r="L5160" s="1000">
        <f t="shared" si="1138"/>
        <v>0</v>
      </c>
      <c r="M5160" s="1000">
        <f t="shared" si="1139"/>
        <v>0</v>
      </c>
      <c r="N5160" s="1724">
        <f t="shared" si="1140"/>
        <v>0</v>
      </c>
      <c r="O5160" s="1000">
        <f t="shared" si="1141"/>
        <v>0</v>
      </c>
      <c r="P5160" s="1000">
        <f t="shared" si="1142"/>
        <v>0</v>
      </c>
      <c r="Q5160" s="1000"/>
      <c r="R5160" s="1000"/>
      <c r="S5160" s="1000"/>
      <c r="T5160" s="1000"/>
      <c r="U5160" s="1000"/>
      <c r="V5160" s="1000"/>
      <c r="W5160" s="1000"/>
      <c r="X5160" s="1000"/>
      <c r="Y5160" s="1001"/>
      <c r="Z5160" s="1001" t="str">
        <f t="shared" si="1143"/>
        <v xml:space="preserve">Cap.5 Pct.1:  Dacă există măcar o valoare pe rând (Suma Col.(1 la 6) &gt; 0), atunci trebuie să existe CAEN (Col.D &gt; 0), pentru toate rândurile (Rd.(2 la 300)). Și reciproc. </v>
      </c>
      <c r="AA5160" s="2205">
        <f t="shared" si="1144"/>
        <v>1</v>
      </c>
      <c r="AB5160" s="3036">
        <v>271</v>
      </c>
    </row>
    <row r="5161" spans="1:28" x14ac:dyDescent="0.25">
      <c r="A5161" s="1708">
        <f t="shared" ca="1" si="1125"/>
        <v>0</v>
      </c>
      <c r="B5161" s="1708">
        <f t="shared" si="1126"/>
        <v>10272127</v>
      </c>
      <c r="C5161" s="994">
        <v>272</v>
      </c>
      <c r="D5161" s="1796" t="s">
        <v>447</v>
      </c>
      <c r="E5161" s="994">
        <v>127</v>
      </c>
      <c r="F5161" s="995" t="s">
        <v>3974</v>
      </c>
      <c r="G5161" s="994"/>
      <c r="H5161" s="996" t="s">
        <v>345</v>
      </c>
      <c r="I5161" s="1091" t="str">
        <f t="shared" si="1136"/>
        <v>Cap.5 Pct.1 Rd.127 col.D</v>
      </c>
      <c r="J5161" s="996"/>
      <c r="K5161" s="999" t="str">
        <f t="shared" si="1137"/>
        <v>Cap.5 Pct.1 Rd.127 Suma Col.(1 la 6)</v>
      </c>
      <c r="L5161" s="1000">
        <f t="shared" si="1138"/>
        <v>0</v>
      </c>
      <c r="M5161" s="1000">
        <f t="shared" si="1139"/>
        <v>0</v>
      </c>
      <c r="N5161" s="1724">
        <f t="shared" si="1140"/>
        <v>0</v>
      </c>
      <c r="O5161" s="1000">
        <f t="shared" si="1141"/>
        <v>0</v>
      </c>
      <c r="P5161" s="1000">
        <f t="shared" si="1142"/>
        <v>0</v>
      </c>
      <c r="Q5161" s="1000"/>
      <c r="R5161" s="1000"/>
      <c r="S5161" s="1000"/>
      <c r="T5161" s="1000"/>
      <c r="U5161" s="1000"/>
      <c r="V5161" s="1000"/>
      <c r="W5161" s="1000"/>
      <c r="X5161" s="1000"/>
      <c r="Y5161" s="1001"/>
      <c r="Z5161" s="1001" t="str">
        <f t="shared" si="1143"/>
        <v xml:space="preserve">Cap.5 Pct.1:  Dacă există măcar o valoare pe rând (Suma Col.(1 la 6) &gt; 0), atunci trebuie să existe CAEN (Col.D &gt; 0), pentru toate rândurile (Rd.(2 la 300)). Și reciproc. </v>
      </c>
      <c r="AA5161" s="2205">
        <f t="shared" si="1144"/>
        <v>1</v>
      </c>
      <c r="AB5161" s="3036">
        <v>271</v>
      </c>
    </row>
    <row r="5162" spans="1:28" x14ac:dyDescent="0.25">
      <c r="A5162" s="1708">
        <f t="shared" ca="1" si="1125"/>
        <v>0</v>
      </c>
      <c r="B5162" s="1708">
        <f t="shared" si="1126"/>
        <v>10272128</v>
      </c>
      <c r="C5162" s="994">
        <v>272</v>
      </c>
      <c r="D5162" s="1796" t="s">
        <v>447</v>
      </c>
      <c r="E5162" s="994">
        <v>128</v>
      </c>
      <c r="F5162" s="995" t="s">
        <v>3974</v>
      </c>
      <c r="G5162" s="994"/>
      <c r="H5162" s="996" t="s">
        <v>345</v>
      </c>
      <c r="I5162" s="1091" t="str">
        <f t="shared" si="1136"/>
        <v>Cap.5 Pct.1 Rd.128 col.D</v>
      </c>
      <c r="J5162" s="996"/>
      <c r="K5162" s="999" t="str">
        <f t="shared" si="1137"/>
        <v>Cap.5 Pct.1 Rd.128 Suma Col.(1 la 6)</v>
      </c>
      <c r="L5162" s="1000">
        <f t="shared" si="1138"/>
        <v>0</v>
      </c>
      <c r="M5162" s="1000">
        <f t="shared" si="1139"/>
        <v>0</v>
      </c>
      <c r="N5162" s="1724">
        <f t="shared" si="1140"/>
        <v>0</v>
      </c>
      <c r="O5162" s="1000">
        <f t="shared" si="1141"/>
        <v>0</v>
      </c>
      <c r="P5162" s="1000">
        <f t="shared" si="1142"/>
        <v>0</v>
      </c>
      <c r="Q5162" s="1000"/>
      <c r="R5162" s="1000"/>
      <c r="S5162" s="1000"/>
      <c r="T5162" s="1000"/>
      <c r="U5162" s="1000"/>
      <c r="V5162" s="1000"/>
      <c r="W5162" s="1000"/>
      <c r="X5162" s="1000"/>
      <c r="Y5162" s="1001"/>
      <c r="Z5162" s="1001" t="str">
        <f t="shared" si="1143"/>
        <v xml:space="preserve">Cap.5 Pct.1:  Dacă există măcar o valoare pe rând (Suma Col.(1 la 6) &gt; 0), atunci trebuie să existe CAEN (Col.D &gt; 0), pentru toate rândurile (Rd.(2 la 300)). Și reciproc. </v>
      </c>
      <c r="AA5162" s="2205">
        <f t="shared" si="1144"/>
        <v>1</v>
      </c>
      <c r="AB5162" s="3036">
        <v>271</v>
      </c>
    </row>
    <row r="5163" spans="1:28" x14ac:dyDescent="0.25">
      <c r="A5163" s="1708">
        <f t="shared" ca="1" si="1125"/>
        <v>0</v>
      </c>
      <c r="B5163" s="1708">
        <f t="shared" si="1126"/>
        <v>10272129</v>
      </c>
      <c r="C5163" s="994">
        <v>272</v>
      </c>
      <c r="D5163" s="1796" t="s">
        <v>447</v>
      </c>
      <c r="E5163" s="994">
        <v>129</v>
      </c>
      <c r="F5163" s="995" t="s">
        <v>3974</v>
      </c>
      <c r="G5163" s="994"/>
      <c r="H5163" s="996" t="s">
        <v>345</v>
      </c>
      <c r="I5163" s="1091" t="str">
        <f t="shared" si="1136"/>
        <v>Cap.5 Pct.1 Rd.129 col.D</v>
      </c>
      <c r="J5163" s="996"/>
      <c r="K5163" s="999" t="str">
        <f t="shared" si="1137"/>
        <v>Cap.5 Pct.1 Rd.129 Suma Col.(1 la 6)</v>
      </c>
      <c r="L5163" s="1000">
        <f t="shared" si="1138"/>
        <v>0</v>
      </c>
      <c r="M5163" s="1000">
        <f t="shared" si="1139"/>
        <v>0</v>
      </c>
      <c r="N5163" s="1724">
        <f t="shared" si="1140"/>
        <v>0</v>
      </c>
      <c r="O5163" s="1000">
        <f t="shared" si="1141"/>
        <v>0</v>
      </c>
      <c r="P5163" s="1000">
        <f t="shared" si="1142"/>
        <v>0</v>
      </c>
      <c r="Q5163" s="1000"/>
      <c r="R5163" s="1000"/>
      <c r="S5163" s="1000"/>
      <c r="T5163" s="1000"/>
      <c r="U5163" s="1000"/>
      <c r="V5163" s="1000"/>
      <c r="W5163" s="1000"/>
      <c r="X5163" s="1000"/>
      <c r="Y5163" s="1001"/>
      <c r="Z5163" s="1001" t="str">
        <f t="shared" si="1143"/>
        <v xml:space="preserve">Cap.5 Pct.1:  Dacă există măcar o valoare pe rând (Suma Col.(1 la 6) &gt; 0), atunci trebuie să existe CAEN (Col.D &gt; 0), pentru toate rândurile (Rd.(2 la 300)). Și reciproc. </v>
      </c>
      <c r="AA5163" s="2205">
        <f t="shared" si="1144"/>
        <v>1</v>
      </c>
      <c r="AB5163" s="3036">
        <v>271</v>
      </c>
    </row>
    <row r="5164" spans="1:28" x14ac:dyDescent="0.25">
      <c r="A5164" s="1708">
        <f t="shared" ca="1" si="1125"/>
        <v>0</v>
      </c>
      <c r="B5164" s="1708">
        <f t="shared" si="1126"/>
        <v>10272130</v>
      </c>
      <c r="C5164" s="994">
        <v>272</v>
      </c>
      <c r="D5164" s="1796" t="s">
        <v>447</v>
      </c>
      <c r="E5164" s="994">
        <v>130</v>
      </c>
      <c r="F5164" s="995" t="s">
        <v>3974</v>
      </c>
      <c r="G5164" s="994"/>
      <c r="H5164" s="996" t="s">
        <v>345</v>
      </c>
      <c r="I5164" s="1091" t="str">
        <f t="shared" si="1136"/>
        <v>Cap.5 Pct.1 Rd.130 col.D</v>
      </c>
      <c r="J5164" s="996"/>
      <c r="K5164" s="999" t="str">
        <f t="shared" si="1137"/>
        <v>Cap.5 Pct.1 Rd.130 Suma Col.(1 la 6)</v>
      </c>
      <c r="L5164" s="1000">
        <f t="shared" si="1138"/>
        <v>0</v>
      </c>
      <c r="M5164" s="1000">
        <f t="shared" si="1139"/>
        <v>0</v>
      </c>
      <c r="N5164" s="1724">
        <f t="shared" si="1140"/>
        <v>0</v>
      </c>
      <c r="O5164" s="1000">
        <f t="shared" si="1141"/>
        <v>0</v>
      </c>
      <c r="P5164" s="1000">
        <f t="shared" si="1142"/>
        <v>0</v>
      </c>
      <c r="Q5164" s="1000"/>
      <c r="R5164" s="1000"/>
      <c r="S5164" s="1000"/>
      <c r="T5164" s="1000"/>
      <c r="U5164" s="1000"/>
      <c r="V5164" s="1000"/>
      <c r="W5164" s="1000"/>
      <c r="X5164" s="1000"/>
      <c r="Y5164" s="1001"/>
      <c r="Z5164" s="1001" t="str">
        <f t="shared" si="1143"/>
        <v xml:space="preserve">Cap.5 Pct.1:  Dacă există măcar o valoare pe rând (Suma Col.(1 la 6) &gt; 0), atunci trebuie să existe CAEN (Col.D &gt; 0), pentru toate rândurile (Rd.(2 la 300)). Și reciproc. </v>
      </c>
      <c r="AA5164" s="2205">
        <f t="shared" si="1144"/>
        <v>1</v>
      </c>
      <c r="AB5164" s="3036">
        <v>271</v>
      </c>
    </row>
    <row r="5165" spans="1:28" x14ac:dyDescent="0.25">
      <c r="A5165" s="1708">
        <f t="shared" ca="1" si="1125"/>
        <v>0</v>
      </c>
      <c r="B5165" s="1708">
        <f t="shared" si="1126"/>
        <v>10272131</v>
      </c>
      <c r="C5165" s="994">
        <v>272</v>
      </c>
      <c r="D5165" s="1796" t="s">
        <v>447</v>
      </c>
      <c r="E5165" s="994">
        <v>131</v>
      </c>
      <c r="F5165" s="995" t="s">
        <v>3974</v>
      </c>
      <c r="G5165" s="994"/>
      <c r="H5165" s="996" t="s">
        <v>345</v>
      </c>
      <c r="I5165" s="1091" t="str">
        <f t="shared" ref="I5165:I5228" si="1145">"Cap.5 Pct.1 Rd."&amp;E5165&amp;" col.D"</f>
        <v>Cap.5 Pct.1 Rd.131 col.D</v>
      </c>
      <c r="J5165" s="996"/>
      <c r="K5165" s="999" t="str">
        <f t="shared" ref="K5165:K5228" si="1146">"Cap.5 Pct.1 Rd."&amp;E5165&amp;" Suma Col.(1 la 6)"</f>
        <v>Cap.5 Pct.1 Rd.131 Suma Col.(1 la 6)</v>
      </c>
      <c r="L5165" s="1000">
        <f t="shared" ref="L5165:L5228" si="1147">O5165</f>
        <v>0</v>
      </c>
      <c r="M5165" s="1000">
        <f t="shared" ref="M5165:M5228" si="1148">P5165</f>
        <v>0</v>
      </c>
      <c r="N5165" s="1724">
        <f t="shared" ref="N5165:N5228" si="1149">IF(OR(AND(L5165=0,M5165=0),AND(L5165&gt;0,M5165&gt;0)),0,1)</f>
        <v>0</v>
      </c>
      <c r="O5165" s="1000">
        <f t="shared" ref="O5165:O5228" si="1150">BH832</f>
        <v>0</v>
      </c>
      <c r="P5165" s="1000">
        <f t="shared" ref="P5165:P5228" si="1151">SUM(BI832:BN832)</f>
        <v>0</v>
      </c>
      <c r="Q5165" s="1000"/>
      <c r="R5165" s="1000"/>
      <c r="S5165" s="1000"/>
      <c r="T5165" s="1000"/>
      <c r="U5165" s="1000"/>
      <c r="V5165" s="1000"/>
      <c r="W5165" s="1000"/>
      <c r="X5165" s="1000"/>
      <c r="Y5165" s="1001"/>
      <c r="Z5165" s="1001" t="str">
        <f t="shared" si="1143"/>
        <v xml:space="preserve">Cap.5 Pct.1:  Dacă există măcar o valoare pe rând (Suma Col.(1 la 6) &gt; 0), atunci trebuie să existe CAEN (Col.D &gt; 0), pentru toate rândurile (Rd.(2 la 300)). Și reciproc. </v>
      </c>
      <c r="AA5165" s="2205">
        <f t="shared" si="1144"/>
        <v>1</v>
      </c>
      <c r="AB5165" s="3036">
        <v>271</v>
      </c>
    </row>
    <row r="5166" spans="1:28" x14ac:dyDescent="0.25">
      <c r="A5166" s="1708">
        <f t="shared" ca="1" si="1125"/>
        <v>0</v>
      </c>
      <c r="B5166" s="1708">
        <f t="shared" si="1126"/>
        <v>10272132</v>
      </c>
      <c r="C5166" s="994">
        <v>272</v>
      </c>
      <c r="D5166" s="1796" t="s">
        <v>447</v>
      </c>
      <c r="E5166" s="994">
        <v>132</v>
      </c>
      <c r="F5166" s="995" t="s">
        <v>3974</v>
      </c>
      <c r="G5166" s="994"/>
      <c r="H5166" s="996" t="s">
        <v>345</v>
      </c>
      <c r="I5166" s="1091" t="str">
        <f t="shared" si="1145"/>
        <v>Cap.5 Pct.1 Rd.132 col.D</v>
      </c>
      <c r="J5166" s="996"/>
      <c r="K5166" s="999" t="str">
        <f t="shared" si="1146"/>
        <v>Cap.5 Pct.1 Rd.132 Suma Col.(1 la 6)</v>
      </c>
      <c r="L5166" s="1000">
        <f t="shared" si="1147"/>
        <v>0</v>
      </c>
      <c r="M5166" s="1000">
        <f t="shared" si="1148"/>
        <v>0</v>
      </c>
      <c r="N5166" s="1724">
        <f t="shared" si="1149"/>
        <v>0</v>
      </c>
      <c r="O5166" s="1000">
        <f t="shared" si="1150"/>
        <v>0</v>
      </c>
      <c r="P5166" s="1000">
        <f t="shared" si="1151"/>
        <v>0</v>
      </c>
      <c r="Q5166" s="1000"/>
      <c r="R5166" s="1000"/>
      <c r="S5166" s="1000"/>
      <c r="T5166" s="1000"/>
      <c r="U5166" s="1000"/>
      <c r="V5166" s="1000"/>
      <c r="W5166" s="1000"/>
      <c r="X5166" s="1000"/>
      <c r="Y5166" s="1001"/>
      <c r="Z5166" s="1001" t="str">
        <f t="shared" ref="Z5166:Z5229" si="1152">Z5165</f>
        <v xml:space="preserve">Cap.5 Pct.1:  Dacă există măcar o valoare pe rând (Suma Col.(1 la 6) &gt; 0), atunci trebuie să existe CAEN (Col.D &gt; 0), pentru toate rândurile (Rd.(2 la 300)). Și reciproc. </v>
      </c>
      <c r="AA5166" s="2205">
        <f t="shared" si="1144"/>
        <v>1</v>
      </c>
      <c r="AB5166" s="3036">
        <v>271</v>
      </c>
    </row>
    <row r="5167" spans="1:28" x14ac:dyDescent="0.25">
      <c r="A5167" s="1708">
        <f t="shared" ca="1" si="1125"/>
        <v>0</v>
      </c>
      <c r="B5167" s="1708">
        <f t="shared" si="1126"/>
        <v>10272133</v>
      </c>
      <c r="C5167" s="994">
        <v>272</v>
      </c>
      <c r="D5167" s="1796" t="s">
        <v>447</v>
      </c>
      <c r="E5167" s="994">
        <v>133</v>
      </c>
      <c r="F5167" s="995" t="s">
        <v>3974</v>
      </c>
      <c r="G5167" s="994"/>
      <c r="H5167" s="996" t="s">
        <v>345</v>
      </c>
      <c r="I5167" s="1091" t="str">
        <f t="shared" si="1145"/>
        <v>Cap.5 Pct.1 Rd.133 col.D</v>
      </c>
      <c r="J5167" s="996"/>
      <c r="K5167" s="999" t="str">
        <f t="shared" si="1146"/>
        <v>Cap.5 Pct.1 Rd.133 Suma Col.(1 la 6)</v>
      </c>
      <c r="L5167" s="1000">
        <f t="shared" si="1147"/>
        <v>0</v>
      </c>
      <c r="M5167" s="1000">
        <f t="shared" si="1148"/>
        <v>0</v>
      </c>
      <c r="N5167" s="1724">
        <f t="shared" si="1149"/>
        <v>0</v>
      </c>
      <c r="O5167" s="1000">
        <f t="shared" si="1150"/>
        <v>0</v>
      </c>
      <c r="P5167" s="1000">
        <f t="shared" si="1151"/>
        <v>0</v>
      </c>
      <c r="Q5167" s="1000"/>
      <c r="R5167" s="1000"/>
      <c r="S5167" s="1000"/>
      <c r="T5167" s="1000"/>
      <c r="U5167" s="1000"/>
      <c r="V5167" s="1000"/>
      <c r="W5167" s="1000"/>
      <c r="X5167" s="1000"/>
      <c r="Y5167" s="1001"/>
      <c r="Z5167" s="1001" t="str">
        <f t="shared" si="1152"/>
        <v xml:space="preserve">Cap.5 Pct.1:  Dacă există măcar o valoare pe rând (Suma Col.(1 la 6) &gt; 0), atunci trebuie să existe CAEN (Col.D &gt; 0), pentru toate rândurile (Rd.(2 la 300)). Și reciproc. </v>
      </c>
      <c r="AA5167" s="2205">
        <f t="shared" si="1144"/>
        <v>1</v>
      </c>
      <c r="AB5167" s="3036">
        <v>271</v>
      </c>
    </row>
    <row r="5168" spans="1:28" x14ac:dyDescent="0.25">
      <c r="A5168" s="1708">
        <f t="shared" ca="1" si="1125"/>
        <v>0</v>
      </c>
      <c r="B5168" s="1708">
        <f t="shared" si="1126"/>
        <v>10272134</v>
      </c>
      <c r="C5168" s="994">
        <v>272</v>
      </c>
      <c r="D5168" s="1796" t="s">
        <v>447</v>
      </c>
      <c r="E5168" s="994">
        <v>134</v>
      </c>
      <c r="F5168" s="995" t="s">
        <v>3974</v>
      </c>
      <c r="G5168" s="994"/>
      <c r="H5168" s="996" t="s">
        <v>345</v>
      </c>
      <c r="I5168" s="1091" t="str">
        <f t="shared" si="1145"/>
        <v>Cap.5 Pct.1 Rd.134 col.D</v>
      </c>
      <c r="J5168" s="996"/>
      <c r="K5168" s="999" t="str">
        <f t="shared" si="1146"/>
        <v>Cap.5 Pct.1 Rd.134 Suma Col.(1 la 6)</v>
      </c>
      <c r="L5168" s="1000">
        <f t="shared" si="1147"/>
        <v>0</v>
      </c>
      <c r="M5168" s="1000">
        <f t="shared" si="1148"/>
        <v>0</v>
      </c>
      <c r="N5168" s="1724">
        <f t="shared" si="1149"/>
        <v>0</v>
      </c>
      <c r="O5168" s="1000">
        <f t="shared" si="1150"/>
        <v>0</v>
      </c>
      <c r="P5168" s="1000">
        <f t="shared" si="1151"/>
        <v>0</v>
      </c>
      <c r="Q5168" s="1000"/>
      <c r="R5168" s="1000"/>
      <c r="S5168" s="1000"/>
      <c r="T5168" s="1000"/>
      <c r="U5168" s="1000"/>
      <c r="V5168" s="1000"/>
      <c r="W5168" s="1000"/>
      <c r="X5168" s="1000"/>
      <c r="Y5168" s="1001"/>
      <c r="Z5168" s="1001" t="str">
        <f t="shared" si="1152"/>
        <v xml:space="preserve">Cap.5 Pct.1:  Dacă există măcar o valoare pe rând (Suma Col.(1 la 6) &gt; 0), atunci trebuie să existe CAEN (Col.D &gt; 0), pentru toate rândurile (Rd.(2 la 300)). Și reciproc. </v>
      </c>
      <c r="AA5168" s="2205">
        <f t="shared" si="1144"/>
        <v>1</v>
      </c>
      <c r="AB5168" s="3036">
        <v>271</v>
      </c>
    </row>
    <row r="5169" spans="1:28" x14ac:dyDescent="0.25">
      <c r="A5169" s="1708">
        <f t="shared" ca="1" si="1125"/>
        <v>0</v>
      </c>
      <c r="B5169" s="1708">
        <f t="shared" si="1126"/>
        <v>10272135</v>
      </c>
      <c r="C5169" s="994">
        <v>272</v>
      </c>
      <c r="D5169" s="1796" t="s">
        <v>447</v>
      </c>
      <c r="E5169" s="994">
        <v>135</v>
      </c>
      <c r="F5169" s="995" t="s">
        <v>3974</v>
      </c>
      <c r="G5169" s="994"/>
      <c r="H5169" s="996" t="s">
        <v>345</v>
      </c>
      <c r="I5169" s="1091" t="str">
        <f t="shared" si="1145"/>
        <v>Cap.5 Pct.1 Rd.135 col.D</v>
      </c>
      <c r="J5169" s="996"/>
      <c r="K5169" s="999" t="str">
        <f t="shared" si="1146"/>
        <v>Cap.5 Pct.1 Rd.135 Suma Col.(1 la 6)</v>
      </c>
      <c r="L5169" s="1000">
        <f t="shared" si="1147"/>
        <v>0</v>
      </c>
      <c r="M5169" s="1000">
        <f t="shared" si="1148"/>
        <v>0</v>
      </c>
      <c r="N5169" s="1724">
        <f t="shared" si="1149"/>
        <v>0</v>
      </c>
      <c r="O5169" s="1000">
        <f t="shared" si="1150"/>
        <v>0</v>
      </c>
      <c r="P5169" s="1000">
        <f t="shared" si="1151"/>
        <v>0</v>
      </c>
      <c r="Q5169" s="1000"/>
      <c r="R5169" s="1000"/>
      <c r="S5169" s="1000"/>
      <c r="T5169" s="1000"/>
      <c r="U5169" s="1000"/>
      <c r="V5169" s="1000"/>
      <c r="W5169" s="1000"/>
      <c r="X5169" s="1000"/>
      <c r="Y5169" s="1001"/>
      <c r="Z5169" s="1001" t="str">
        <f t="shared" si="1152"/>
        <v xml:space="preserve">Cap.5 Pct.1:  Dacă există măcar o valoare pe rând (Suma Col.(1 la 6) &gt; 0), atunci trebuie să existe CAEN (Col.D &gt; 0), pentru toate rândurile (Rd.(2 la 300)). Și reciproc. </v>
      </c>
      <c r="AA5169" s="2205">
        <f t="shared" si="1144"/>
        <v>1</v>
      </c>
      <c r="AB5169" s="3036">
        <v>271</v>
      </c>
    </row>
    <row r="5170" spans="1:28" x14ac:dyDescent="0.25">
      <c r="A5170" s="1708">
        <f t="shared" ca="1" si="1125"/>
        <v>0</v>
      </c>
      <c r="B5170" s="1708">
        <f t="shared" si="1126"/>
        <v>10272136</v>
      </c>
      <c r="C5170" s="994">
        <v>272</v>
      </c>
      <c r="D5170" s="1796" t="s">
        <v>447</v>
      </c>
      <c r="E5170" s="994">
        <v>136</v>
      </c>
      <c r="F5170" s="995" t="s">
        <v>3974</v>
      </c>
      <c r="G5170" s="994"/>
      <c r="H5170" s="996" t="s">
        <v>345</v>
      </c>
      <c r="I5170" s="1091" t="str">
        <f t="shared" si="1145"/>
        <v>Cap.5 Pct.1 Rd.136 col.D</v>
      </c>
      <c r="J5170" s="996"/>
      <c r="K5170" s="999" t="str">
        <f t="shared" si="1146"/>
        <v>Cap.5 Pct.1 Rd.136 Suma Col.(1 la 6)</v>
      </c>
      <c r="L5170" s="1000">
        <f t="shared" si="1147"/>
        <v>0</v>
      </c>
      <c r="M5170" s="1000">
        <f t="shared" si="1148"/>
        <v>0</v>
      </c>
      <c r="N5170" s="1724">
        <f t="shared" si="1149"/>
        <v>0</v>
      </c>
      <c r="O5170" s="1000">
        <f t="shared" si="1150"/>
        <v>0</v>
      </c>
      <c r="P5170" s="1000">
        <f t="shared" si="1151"/>
        <v>0</v>
      </c>
      <c r="Q5170" s="1000"/>
      <c r="R5170" s="1000"/>
      <c r="S5170" s="1000"/>
      <c r="T5170" s="1000"/>
      <c r="U5170" s="1000"/>
      <c r="V5170" s="1000"/>
      <c r="W5170" s="1000"/>
      <c r="X5170" s="1000"/>
      <c r="Y5170" s="1001"/>
      <c r="Z5170" s="1001" t="str">
        <f t="shared" si="1152"/>
        <v xml:space="preserve">Cap.5 Pct.1:  Dacă există măcar o valoare pe rând (Suma Col.(1 la 6) &gt; 0), atunci trebuie să existe CAEN (Col.D &gt; 0), pentru toate rândurile (Rd.(2 la 300)). Și reciproc. </v>
      </c>
      <c r="AA5170" s="2205">
        <f t="shared" si="1144"/>
        <v>1</v>
      </c>
      <c r="AB5170" s="3036">
        <v>271</v>
      </c>
    </row>
    <row r="5171" spans="1:28" x14ac:dyDescent="0.25">
      <c r="A5171" s="1708">
        <f t="shared" ca="1" si="1125"/>
        <v>0</v>
      </c>
      <c r="B5171" s="1708">
        <f t="shared" si="1126"/>
        <v>10272137</v>
      </c>
      <c r="C5171" s="994">
        <v>272</v>
      </c>
      <c r="D5171" s="1796" t="s">
        <v>447</v>
      </c>
      <c r="E5171" s="994">
        <v>137</v>
      </c>
      <c r="F5171" s="995" t="s">
        <v>3974</v>
      </c>
      <c r="G5171" s="994"/>
      <c r="H5171" s="996" t="s">
        <v>345</v>
      </c>
      <c r="I5171" s="1091" t="str">
        <f t="shared" si="1145"/>
        <v>Cap.5 Pct.1 Rd.137 col.D</v>
      </c>
      <c r="J5171" s="996"/>
      <c r="K5171" s="999" t="str">
        <f t="shared" si="1146"/>
        <v>Cap.5 Pct.1 Rd.137 Suma Col.(1 la 6)</v>
      </c>
      <c r="L5171" s="1000">
        <f t="shared" si="1147"/>
        <v>0</v>
      </c>
      <c r="M5171" s="1000">
        <f t="shared" si="1148"/>
        <v>0</v>
      </c>
      <c r="N5171" s="1724">
        <f t="shared" si="1149"/>
        <v>0</v>
      </c>
      <c r="O5171" s="1000">
        <f t="shared" si="1150"/>
        <v>0</v>
      </c>
      <c r="P5171" s="1000">
        <f t="shared" si="1151"/>
        <v>0</v>
      </c>
      <c r="Q5171" s="1000"/>
      <c r="R5171" s="1000"/>
      <c r="S5171" s="1000"/>
      <c r="T5171" s="1000"/>
      <c r="U5171" s="1000"/>
      <c r="V5171" s="1000"/>
      <c r="W5171" s="1000"/>
      <c r="X5171" s="1000"/>
      <c r="Y5171" s="1001"/>
      <c r="Z5171" s="1001" t="str">
        <f t="shared" si="1152"/>
        <v xml:space="preserve">Cap.5 Pct.1:  Dacă există măcar o valoare pe rând (Suma Col.(1 la 6) &gt; 0), atunci trebuie să existe CAEN (Col.D &gt; 0), pentru toate rândurile (Rd.(2 la 300)). Și reciproc. </v>
      </c>
      <c r="AA5171" s="2205">
        <f t="shared" si="1144"/>
        <v>1</v>
      </c>
      <c r="AB5171" s="3036">
        <v>271</v>
      </c>
    </row>
    <row r="5172" spans="1:28" x14ac:dyDescent="0.25">
      <c r="A5172" s="1708">
        <f t="shared" ca="1" si="1125"/>
        <v>0</v>
      </c>
      <c r="B5172" s="1708">
        <f t="shared" si="1126"/>
        <v>10272138</v>
      </c>
      <c r="C5172" s="994">
        <v>272</v>
      </c>
      <c r="D5172" s="1796" t="s">
        <v>447</v>
      </c>
      <c r="E5172" s="994">
        <v>138</v>
      </c>
      <c r="F5172" s="995" t="s">
        <v>3974</v>
      </c>
      <c r="G5172" s="994"/>
      <c r="H5172" s="996" t="s">
        <v>345</v>
      </c>
      <c r="I5172" s="1091" t="str">
        <f t="shared" si="1145"/>
        <v>Cap.5 Pct.1 Rd.138 col.D</v>
      </c>
      <c r="J5172" s="996"/>
      <c r="K5172" s="999" t="str">
        <f t="shared" si="1146"/>
        <v>Cap.5 Pct.1 Rd.138 Suma Col.(1 la 6)</v>
      </c>
      <c r="L5172" s="1000">
        <f t="shared" si="1147"/>
        <v>0</v>
      </c>
      <c r="M5172" s="1000">
        <f t="shared" si="1148"/>
        <v>0</v>
      </c>
      <c r="N5172" s="1724">
        <f t="shared" si="1149"/>
        <v>0</v>
      </c>
      <c r="O5172" s="1000">
        <f t="shared" si="1150"/>
        <v>0</v>
      </c>
      <c r="P5172" s="1000">
        <f t="shared" si="1151"/>
        <v>0</v>
      </c>
      <c r="Q5172" s="1000"/>
      <c r="R5172" s="1000"/>
      <c r="S5172" s="1000"/>
      <c r="T5172" s="1000"/>
      <c r="U5172" s="1000"/>
      <c r="V5172" s="1000"/>
      <c r="W5172" s="1000"/>
      <c r="X5172" s="1000"/>
      <c r="Y5172" s="1001"/>
      <c r="Z5172" s="1001" t="str">
        <f t="shared" si="1152"/>
        <v xml:space="preserve">Cap.5 Pct.1:  Dacă există măcar o valoare pe rând (Suma Col.(1 la 6) &gt; 0), atunci trebuie să existe CAEN (Col.D &gt; 0), pentru toate rândurile (Rd.(2 la 300)). Și reciproc. </v>
      </c>
      <c r="AA5172" s="2205">
        <f t="shared" si="1144"/>
        <v>1</v>
      </c>
      <c r="AB5172" s="3036">
        <v>271</v>
      </c>
    </row>
    <row r="5173" spans="1:28" x14ac:dyDescent="0.25">
      <c r="A5173" s="1708">
        <f t="shared" ca="1" si="1125"/>
        <v>0</v>
      </c>
      <c r="B5173" s="1708">
        <f t="shared" si="1126"/>
        <v>10272139</v>
      </c>
      <c r="C5173" s="994">
        <v>272</v>
      </c>
      <c r="D5173" s="1796" t="s">
        <v>447</v>
      </c>
      <c r="E5173" s="994">
        <v>139</v>
      </c>
      <c r="F5173" s="995" t="s">
        <v>3974</v>
      </c>
      <c r="G5173" s="994"/>
      <c r="H5173" s="996" t="s">
        <v>345</v>
      </c>
      <c r="I5173" s="1091" t="str">
        <f t="shared" si="1145"/>
        <v>Cap.5 Pct.1 Rd.139 col.D</v>
      </c>
      <c r="J5173" s="996"/>
      <c r="K5173" s="999" t="str">
        <f t="shared" si="1146"/>
        <v>Cap.5 Pct.1 Rd.139 Suma Col.(1 la 6)</v>
      </c>
      <c r="L5173" s="1000">
        <f t="shared" si="1147"/>
        <v>0</v>
      </c>
      <c r="M5173" s="1000">
        <f t="shared" si="1148"/>
        <v>0</v>
      </c>
      <c r="N5173" s="1724">
        <f t="shared" si="1149"/>
        <v>0</v>
      </c>
      <c r="O5173" s="1000">
        <f t="shared" si="1150"/>
        <v>0</v>
      </c>
      <c r="P5173" s="1000">
        <f t="shared" si="1151"/>
        <v>0</v>
      </c>
      <c r="Q5173" s="1000"/>
      <c r="R5173" s="1000"/>
      <c r="S5173" s="1000"/>
      <c r="T5173" s="1000"/>
      <c r="U5173" s="1000"/>
      <c r="V5173" s="1000"/>
      <c r="W5173" s="1000"/>
      <c r="X5173" s="1000"/>
      <c r="Y5173" s="1001"/>
      <c r="Z5173" s="1001" t="str">
        <f t="shared" si="1152"/>
        <v xml:space="preserve">Cap.5 Pct.1:  Dacă există măcar o valoare pe rând (Suma Col.(1 la 6) &gt; 0), atunci trebuie să existe CAEN (Col.D &gt; 0), pentru toate rândurile (Rd.(2 la 300)). Și reciproc. </v>
      </c>
      <c r="AA5173" s="2205">
        <f t="shared" si="1144"/>
        <v>1</v>
      </c>
      <c r="AB5173" s="3036">
        <v>271</v>
      </c>
    </row>
    <row r="5174" spans="1:28" x14ac:dyDescent="0.25">
      <c r="A5174" s="1708">
        <f t="shared" ca="1" si="1125"/>
        <v>0</v>
      </c>
      <c r="B5174" s="1708">
        <f t="shared" si="1126"/>
        <v>10272140</v>
      </c>
      <c r="C5174" s="994">
        <v>272</v>
      </c>
      <c r="D5174" s="1796" t="s">
        <v>447</v>
      </c>
      <c r="E5174" s="994">
        <v>140</v>
      </c>
      <c r="F5174" s="995" t="s">
        <v>3974</v>
      </c>
      <c r="G5174" s="994"/>
      <c r="H5174" s="996" t="s">
        <v>345</v>
      </c>
      <c r="I5174" s="1091" t="str">
        <f t="shared" si="1145"/>
        <v>Cap.5 Pct.1 Rd.140 col.D</v>
      </c>
      <c r="J5174" s="996"/>
      <c r="K5174" s="999" t="str">
        <f t="shared" si="1146"/>
        <v>Cap.5 Pct.1 Rd.140 Suma Col.(1 la 6)</v>
      </c>
      <c r="L5174" s="1000">
        <f t="shared" si="1147"/>
        <v>0</v>
      </c>
      <c r="M5174" s="1000">
        <f t="shared" si="1148"/>
        <v>0</v>
      </c>
      <c r="N5174" s="1724">
        <f t="shared" si="1149"/>
        <v>0</v>
      </c>
      <c r="O5174" s="1000">
        <f t="shared" si="1150"/>
        <v>0</v>
      </c>
      <c r="P5174" s="1000">
        <f t="shared" si="1151"/>
        <v>0</v>
      </c>
      <c r="Q5174" s="1000"/>
      <c r="R5174" s="1000"/>
      <c r="S5174" s="1000"/>
      <c r="T5174" s="1000"/>
      <c r="U5174" s="1000"/>
      <c r="V5174" s="1000"/>
      <c r="W5174" s="1000"/>
      <c r="X5174" s="1000"/>
      <c r="Y5174" s="1001"/>
      <c r="Z5174" s="1001" t="str">
        <f t="shared" si="1152"/>
        <v xml:space="preserve">Cap.5 Pct.1:  Dacă există măcar o valoare pe rând (Suma Col.(1 la 6) &gt; 0), atunci trebuie să existe CAEN (Col.D &gt; 0), pentru toate rândurile (Rd.(2 la 300)). Și reciproc. </v>
      </c>
      <c r="AA5174" s="2205">
        <f t="shared" si="1144"/>
        <v>1</v>
      </c>
      <c r="AB5174" s="3036">
        <v>271</v>
      </c>
    </row>
    <row r="5175" spans="1:28" x14ac:dyDescent="0.25">
      <c r="A5175" s="1708">
        <f t="shared" ca="1" si="1125"/>
        <v>0</v>
      </c>
      <c r="B5175" s="1708">
        <f t="shared" si="1126"/>
        <v>10272141</v>
      </c>
      <c r="C5175" s="994">
        <v>272</v>
      </c>
      <c r="D5175" s="1796" t="s">
        <v>447</v>
      </c>
      <c r="E5175" s="994">
        <v>141</v>
      </c>
      <c r="F5175" s="995" t="s">
        <v>3974</v>
      </c>
      <c r="G5175" s="994"/>
      <c r="H5175" s="996" t="s">
        <v>345</v>
      </c>
      <c r="I5175" s="1091" t="str">
        <f t="shared" si="1145"/>
        <v>Cap.5 Pct.1 Rd.141 col.D</v>
      </c>
      <c r="J5175" s="996"/>
      <c r="K5175" s="999" t="str">
        <f t="shared" si="1146"/>
        <v>Cap.5 Pct.1 Rd.141 Suma Col.(1 la 6)</v>
      </c>
      <c r="L5175" s="1000">
        <f t="shared" si="1147"/>
        <v>0</v>
      </c>
      <c r="M5175" s="1000">
        <f t="shared" si="1148"/>
        <v>0</v>
      </c>
      <c r="N5175" s="1724">
        <f t="shared" si="1149"/>
        <v>0</v>
      </c>
      <c r="O5175" s="1000">
        <f t="shared" si="1150"/>
        <v>0</v>
      </c>
      <c r="P5175" s="1000">
        <f t="shared" si="1151"/>
        <v>0</v>
      </c>
      <c r="Q5175" s="1000"/>
      <c r="R5175" s="1000"/>
      <c r="S5175" s="1000"/>
      <c r="T5175" s="1000"/>
      <c r="U5175" s="1000"/>
      <c r="V5175" s="1000"/>
      <c r="W5175" s="1000"/>
      <c r="X5175" s="1000"/>
      <c r="Y5175" s="1001"/>
      <c r="Z5175" s="1001" t="str">
        <f t="shared" si="1152"/>
        <v xml:space="preserve">Cap.5 Pct.1:  Dacă există măcar o valoare pe rând (Suma Col.(1 la 6) &gt; 0), atunci trebuie să existe CAEN (Col.D &gt; 0), pentru toate rândurile (Rd.(2 la 300)). Și reciproc. </v>
      </c>
      <c r="AA5175" s="2205">
        <f t="shared" si="1144"/>
        <v>1</v>
      </c>
      <c r="AB5175" s="3036">
        <v>271</v>
      </c>
    </row>
    <row r="5176" spans="1:28" x14ac:dyDescent="0.25">
      <c r="A5176" s="1708">
        <f t="shared" ca="1" si="1125"/>
        <v>0</v>
      </c>
      <c r="B5176" s="1708">
        <f t="shared" si="1126"/>
        <v>10272142</v>
      </c>
      <c r="C5176" s="994">
        <v>272</v>
      </c>
      <c r="D5176" s="1796" t="s">
        <v>447</v>
      </c>
      <c r="E5176" s="994">
        <v>142</v>
      </c>
      <c r="F5176" s="995" t="s">
        <v>3974</v>
      </c>
      <c r="G5176" s="994"/>
      <c r="H5176" s="996" t="s">
        <v>345</v>
      </c>
      <c r="I5176" s="1091" t="str">
        <f t="shared" si="1145"/>
        <v>Cap.5 Pct.1 Rd.142 col.D</v>
      </c>
      <c r="J5176" s="996"/>
      <c r="K5176" s="999" t="str">
        <f t="shared" si="1146"/>
        <v>Cap.5 Pct.1 Rd.142 Suma Col.(1 la 6)</v>
      </c>
      <c r="L5176" s="1000">
        <f t="shared" si="1147"/>
        <v>0</v>
      </c>
      <c r="M5176" s="1000">
        <f t="shared" si="1148"/>
        <v>0</v>
      </c>
      <c r="N5176" s="1724">
        <f t="shared" si="1149"/>
        <v>0</v>
      </c>
      <c r="O5176" s="1000">
        <f t="shared" si="1150"/>
        <v>0</v>
      </c>
      <c r="P5176" s="1000">
        <f t="shared" si="1151"/>
        <v>0</v>
      </c>
      <c r="Q5176" s="1000"/>
      <c r="R5176" s="1000"/>
      <c r="S5176" s="1000"/>
      <c r="T5176" s="1000"/>
      <c r="U5176" s="1000"/>
      <c r="V5176" s="1000"/>
      <c r="W5176" s="1000"/>
      <c r="X5176" s="1000"/>
      <c r="Y5176" s="1001"/>
      <c r="Z5176" s="1001" t="str">
        <f t="shared" si="1152"/>
        <v xml:space="preserve">Cap.5 Pct.1:  Dacă există măcar o valoare pe rând (Suma Col.(1 la 6) &gt; 0), atunci trebuie să existe CAEN (Col.D &gt; 0), pentru toate rândurile (Rd.(2 la 300)). Și reciproc. </v>
      </c>
      <c r="AA5176" s="2205">
        <f t="shared" si="1144"/>
        <v>1</v>
      </c>
      <c r="AB5176" s="3036">
        <v>271</v>
      </c>
    </row>
    <row r="5177" spans="1:28" x14ac:dyDescent="0.25">
      <c r="A5177" s="1708">
        <f t="shared" ca="1" si="1125"/>
        <v>0</v>
      </c>
      <c r="B5177" s="1708">
        <f t="shared" si="1126"/>
        <v>10272143</v>
      </c>
      <c r="C5177" s="994">
        <v>272</v>
      </c>
      <c r="D5177" s="1796" t="s">
        <v>447</v>
      </c>
      <c r="E5177" s="994">
        <v>143</v>
      </c>
      <c r="F5177" s="995" t="s">
        <v>3974</v>
      </c>
      <c r="G5177" s="994"/>
      <c r="H5177" s="996" t="s">
        <v>345</v>
      </c>
      <c r="I5177" s="1091" t="str">
        <f t="shared" si="1145"/>
        <v>Cap.5 Pct.1 Rd.143 col.D</v>
      </c>
      <c r="J5177" s="996"/>
      <c r="K5177" s="999" t="str">
        <f t="shared" si="1146"/>
        <v>Cap.5 Pct.1 Rd.143 Suma Col.(1 la 6)</v>
      </c>
      <c r="L5177" s="1000">
        <f t="shared" si="1147"/>
        <v>0</v>
      </c>
      <c r="M5177" s="1000">
        <f t="shared" si="1148"/>
        <v>0</v>
      </c>
      <c r="N5177" s="1724">
        <f t="shared" si="1149"/>
        <v>0</v>
      </c>
      <c r="O5177" s="1000">
        <f t="shared" si="1150"/>
        <v>0</v>
      </c>
      <c r="P5177" s="1000">
        <f t="shared" si="1151"/>
        <v>0</v>
      </c>
      <c r="Q5177" s="1000"/>
      <c r="R5177" s="1000"/>
      <c r="S5177" s="1000"/>
      <c r="T5177" s="1000"/>
      <c r="U5177" s="1000"/>
      <c r="V5177" s="1000"/>
      <c r="W5177" s="1000"/>
      <c r="X5177" s="1000"/>
      <c r="Y5177" s="1001"/>
      <c r="Z5177" s="1001" t="str">
        <f t="shared" si="1152"/>
        <v xml:space="preserve">Cap.5 Pct.1:  Dacă există măcar o valoare pe rând (Suma Col.(1 la 6) &gt; 0), atunci trebuie să existe CAEN (Col.D &gt; 0), pentru toate rândurile (Rd.(2 la 300)). Și reciproc. </v>
      </c>
      <c r="AA5177" s="2205">
        <f t="shared" si="1144"/>
        <v>1</v>
      </c>
      <c r="AB5177" s="3036">
        <v>271</v>
      </c>
    </row>
    <row r="5178" spans="1:28" x14ac:dyDescent="0.25">
      <c r="A5178" s="1708">
        <f t="shared" ca="1" si="1125"/>
        <v>0</v>
      </c>
      <c r="B5178" s="1708">
        <f t="shared" si="1126"/>
        <v>10272144</v>
      </c>
      <c r="C5178" s="994">
        <v>272</v>
      </c>
      <c r="D5178" s="1796" t="s">
        <v>447</v>
      </c>
      <c r="E5178" s="994">
        <v>144</v>
      </c>
      <c r="F5178" s="995" t="s">
        <v>3974</v>
      </c>
      <c r="G5178" s="994"/>
      <c r="H5178" s="996" t="s">
        <v>345</v>
      </c>
      <c r="I5178" s="1091" t="str">
        <f t="shared" si="1145"/>
        <v>Cap.5 Pct.1 Rd.144 col.D</v>
      </c>
      <c r="J5178" s="996"/>
      <c r="K5178" s="999" t="str">
        <f t="shared" si="1146"/>
        <v>Cap.5 Pct.1 Rd.144 Suma Col.(1 la 6)</v>
      </c>
      <c r="L5178" s="1000">
        <f t="shared" si="1147"/>
        <v>0</v>
      </c>
      <c r="M5178" s="1000">
        <f t="shared" si="1148"/>
        <v>0</v>
      </c>
      <c r="N5178" s="1724">
        <f t="shared" si="1149"/>
        <v>0</v>
      </c>
      <c r="O5178" s="1000">
        <f t="shared" si="1150"/>
        <v>0</v>
      </c>
      <c r="P5178" s="1000">
        <f t="shared" si="1151"/>
        <v>0</v>
      </c>
      <c r="Q5178" s="1000"/>
      <c r="R5178" s="1000"/>
      <c r="S5178" s="1000"/>
      <c r="T5178" s="1000"/>
      <c r="U5178" s="1000"/>
      <c r="V5178" s="1000"/>
      <c r="W5178" s="1000"/>
      <c r="X5178" s="1000"/>
      <c r="Y5178" s="1001"/>
      <c r="Z5178" s="1001" t="str">
        <f t="shared" si="1152"/>
        <v xml:space="preserve">Cap.5 Pct.1:  Dacă există măcar o valoare pe rând (Suma Col.(1 la 6) &gt; 0), atunci trebuie să existe CAEN (Col.D &gt; 0), pentru toate rândurile (Rd.(2 la 300)). Și reciproc. </v>
      </c>
      <c r="AA5178" s="2205">
        <f t="shared" si="1144"/>
        <v>1</v>
      </c>
      <c r="AB5178" s="3036">
        <v>271</v>
      </c>
    </row>
    <row r="5179" spans="1:28" x14ac:dyDescent="0.25">
      <c r="A5179" s="1708">
        <f t="shared" ca="1" si="1125"/>
        <v>0</v>
      </c>
      <c r="B5179" s="1708">
        <f t="shared" si="1126"/>
        <v>10272145</v>
      </c>
      <c r="C5179" s="994">
        <v>272</v>
      </c>
      <c r="D5179" s="1796" t="s">
        <v>447</v>
      </c>
      <c r="E5179" s="994">
        <v>145</v>
      </c>
      <c r="F5179" s="995" t="s">
        <v>3974</v>
      </c>
      <c r="G5179" s="994"/>
      <c r="H5179" s="996" t="s">
        <v>345</v>
      </c>
      <c r="I5179" s="1091" t="str">
        <f t="shared" si="1145"/>
        <v>Cap.5 Pct.1 Rd.145 col.D</v>
      </c>
      <c r="J5179" s="996"/>
      <c r="K5179" s="999" t="str">
        <f t="shared" si="1146"/>
        <v>Cap.5 Pct.1 Rd.145 Suma Col.(1 la 6)</v>
      </c>
      <c r="L5179" s="1000">
        <f t="shared" si="1147"/>
        <v>0</v>
      </c>
      <c r="M5179" s="1000">
        <f t="shared" si="1148"/>
        <v>0</v>
      </c>
      <c r="N5179" s="1724">
        <f t="shared" si="1149"/>
        <v>0</v>
      </c>
      <c r="O5179" s="1000">
        <f t="shared" si="1150"/>
        <v>0</v>
      </c>
      <c r="P5179" s="1000">
        <f t="shared" si="1151"/>
        <v>0</v>
      </c>
      <c r="Q5179" s="1000"/>
      <c r="R5179" s="1000"/>
      <c r="S5179" s="1000"/>
      <c r="T5179" s="1000"/>
      <c r="U5179" s="1000"/>
      <c r="V5179" s="1000"/>
      <c r="W5179" s="1000"/>
      <c r="X5179" s="1000"/>
      <c r="Y5179" s="1001"/>
      <c r="Z5179" s="1001" t="str">
        <f t="shared" si="1152"/>
        <v xml:space="preserve">Cap.5 Pct.1:  Dacă există măcar o valoare pe rând (Suma Col.(1 la 6) &gt; 0), atunci trebuie să existe CAEN (Col.D &gt; 0), pentru toate rândurile (Rd.(2 la 300)). Și reciproc. </v>
      </c>
      <c r="AA5179" s="2205">
        <f t="shared" ref="AA5179:AA5242" si="1153">COUNTIF(B:B,B5179)</f>
        <v>1</v>
      </c>
      <c r="AB5179" s="3036">
        <v>271</v>
      </c>
    </row>
    <row r="5180" spans="1:28" x14ac:dyDescent="0.25">
      <c r="A5180" s="1708">
        <f t="shared" ca="1" si="1125"/>
        <v>0</v>
      </c>
      <c r="B5180" s="1708">
        <f t="shared" si="1126"/>
        <v>10272146</v>
      </c>
      <c r="C5180" s="994">
        <v>272</v>
      </c>
      <c r="D5180" s="1796" t="s">
        <v>447</v>
      </c>
      <c r="E5180" s="994">
        <v>146</v>
      </c>
      <c r="F5180" s="995" t="s">
        <v>3974</v>
      </c>
      <c r="G5180" s="994"/>
      <c r="H5180" s="996" t="s">
        <v>345</v>
      </c>
      <c r="I5180" s="1091" t="str">
        <f t="shared" si="1145"/>
        <v>Cap.5 Pct.1 Rd.146 col.D</v>
      </c>
      <c r="J5180" s="996"/>
      <c r="K5180" s="999" t="str">
        <f t="shared" si="1146"/>
        <v>Cap.5 Pct.1 Rd.146 Suma Col.(1 la 6)</v>
      </c>
      <c r="L5180" s="1000">
        <f t="shared" si="1147"/>
        <v>0</v>
      </c>
      <c r="M5180" s="1000">
        <f t="shared" si="1148"/>
        <v>0</v>
      </c>
      <c r="N5180" s="1724">
        <f t="shared" si="1149"/>
        <v>0</v>
      </c>
      <c r="O5180" s="1000">
        <f t="shared" si="1150"/>
        <v>0</v>
      </c>
      <c r="P5180" s="1000">
        <f t="shared" si="1151"/>
        <v>0</v>
      </c>
      <c r="Q5180" s="1000"/>
      <c r="R5180" s="1000"/>
      <c r="S5180" s="1000"/>
      <c r="T5180" s="1000"/>
      <c r="U5180" s="1000"/>
      <c r="V5180" s="1000"/>
      <c r="W5180" s="1000"/>
      <c r="X5180" s="1000"/>
      <c r="Y5180" s="1001"/>
      <c r="Z5180" s="1001" t="str">
        <f t="shared" si="1152"/>
        <v xml:space="preserve">Cap.5 Pct.1:  Dacă există măcar o valoare pe rând (Suma Col.(1 la 6) &gt; 0), atunci trebuie să existe CAEN (Col.D &gt; 0), pentru toate rândurile (Rd.(2 la 300)). Și reciproc. </v>
      </c>
      <c r="AA5180" s="2205">
        <f t="shared" si="1153"/>
        <v>1</v>
      </c>
      <c r="AB5180" s="3036">
        <v>271</v>
      </c>
    </row>
    <row r="5181" spans="1:28" x14ac:dyDescent="0.25">
      <c r="A5181" s="1708">
        <f t="shared" ca="1" si="1125"/>
        <v>0</v>
      </c>
      <c r="B5181" s="1708">
        <f t="shared" si="1126"/>
        <v>10272147</v>
      </c>
      <c r="C5181" s="994">
        <v>272</v>
      </c>
      <c r="D5181" s="1796" t="s">
        <v>447</v>
      </c>
      <c r="E5181" s="994">
        <v>147</v>
      </c>
      <c r="F5181" s="995" t="s">
        <v>3974</v>
      </c>
      <c r="G5181" s="994"/>
      <c r="H5181" s="996" t="s">
        <v>345</v>
      </c>
      <c r="I5181" s="1091" t="str">
        <f t="shared" si="1145"/>
        <v>Cap.5 Pct.1 Rd.147 col.D</v>
      </c>
      <c r="J5181" s="996"/>
      <c r="K5181" s="999" t="str">
        <f t="shared" si="1146"/>
        <v>Cap.5 Pct.1 Rd.147 Suma Col.(1 la 6)</v>
      </c>
      <c r="L5181" s="1000">
        <f t="shared" si="1147"/>
        <v>0</v>
      </c>
      <c r="M5181" s="1000">
        <f t="shared" si="1148"/>
        <v>0</v>
      </c>
      <c r="N5181" s="1724">
        <f t="shared" si="1149"/>
        <v>0</v>
      </c>
      <c r="O5181" s="1000">
        <f t="shared" si="1150"/>
        <v>0</v>
      </c>
      <c r="P5181" s="1000">
        <f t="shared" si="1151"/>
        <v>0</v>
      </c>
      <c r="Q5181" s="1000"/>
      <c r="R5181" s="1000"/>
      <c r="S5181" s="1000"/>
      <c r="T5181" s="1000"/>
      <c r="U5181" s="1000"/>
      <c r="V5181" s="1000"/>
      <c r="W5181" s="1000"/>
      <c r="X5181" s="1000"/>
      <c r="Y5181" s="1001"/>
      <c r="Z5181" s="1001" t="str">
        <f t="shared" si="1152"/>
        <v xml:space="preserve">Cap.5 Pct.1:  Dacă există măcar o valoare pe rând (Suma Col.(1 la 6) &gt; 0), atunci trebuie să existe CAEN (Col.D &gt; 0), pentru toate rândurile (Rd.(2 la 300)). Și reciproc. </v>
      </c>
      <c r="AA5181" s="2205">
        <f t="shared" si="1153"/>
        <v>1</v>
      </c>
      <c r="AB5181" s="3036">
        <v>271</v>
      </c>
    </row>
    <row r="5182" spans="1:28" x14ac:dyDescent="0.25">
      <c r="A5182" s="1708">
        <f t="shared" ca="1" si="1125"/>
        <v>0</v>
      </c>
      <c r="B5182" s="1708">
        <f t="shared" si="1126"/>
        <v>10272148</v>
      </c>
      <c r="C5182" s="994">
        <v>272</v>
      </c>
      <c r="D5182" s="1796" t="s">
        <v>447</v>
      </c>
      <c r="E5182" s="994">
        <v>148</v>
      </c>
      <c r="F5182" s="995" t="s">
        <v>3974</v>
      </c>
      <c r="G5182" s="994"/>
      <c r="H5182" s="996" t="s">
        <v>345</v>
      </c>
      <c r="I5182" s="1091" t="str">
        <f t="shared" si="1145"/>
        <v>Cap.5 Pct.1 Rd.148 col.D</v>
      </c>
      <c r="J5182" s="996"/>
      <c r="K5182" s="999" t="str">
        <f t="shared" si="1146"/>
        <v>Cap.5 Pct.1 Rd.148 Suma Col.(1 la 6)</v>
      </c>
      <c r="L5182" s="1000">
        <f t="shared" si="1147"/>
        <v>0</v>
      </c>
      <c r="M5182" s="1000">
        <f t="shared" si="1148"/>
        <v>0</v>
      </c>
      <c r="N5182" s="1724">
        <f t="shared" si="1149"/>
        <v>0</v>
      </c>
      <c r="O5182" s="1000">
        <f t="shared" si="1150"/>
        <v>0</v>
      </c>
      <c r="P5182" s="1000">
        <f t="shared" si="1151"/>
        <v>0</v>
      </c>
      <c r="Q5182" s="1000"/>
      <c r="R5182" s="1000"/>
      <c r="S5182" s="1000"/>
      <c r="T5182" s="1000"/>
      <c r="U5182" s="1000"/>
      <c r="V5182" s="1000"/>
      <c r="W5182" s="1000"/>
      <c r="X5182" s="1000"/>
      <c r="Y5182" s="1001"/>
      <c r="Z5182" s="1001" t="str">
        <f t="shared" si="1152"/>
        <v xml:space="preserve">Cap.5 Pct.1:  Dacă există măcar o valoare pe rând (Suma Col.(1 la 6) &gt; 0), atunci trebuie să existe CAEN (Col.D &gt; 0), pentru toate rândurile (Rd.(2 la 300)). Și reciproc. </v>
      </c>
      <c r="AA5182" s="2205">
        <f t="shared" si="1153"/>
        <v>1</v>
      </c>
      <c r="AB5182" s="3036">
        <v>271</v>
      </c>
    </row>
    <row r="5183" spans="1:28" x14ac:dyDescent="0.25">
      <c r="A5183" s="1708">
        <f t="shared" ca="1" si="1125"/>
        <v>0</v>
      </c>
      <c r="B5183" s="1708">
        <f t="shared" si="1126"/>
        <v>10272149</v>
      </c>
      <c r="C5183" s="994">
        <v>272</v>
      </c>
      <c r="D5183" s="1796" t="s">
        <v>447</v>
      </c>
      <c r="E5183" s="994">
        <v>149</v>
      </c>
      <c r="F5183" s="995" t="s">
        <v>3974</v>
      </c>
      <c r="G5183" s="994"/>
      <c r="H5183" s="996" t="s">
        <v>345</v>
      </c>
      <c r="I5183" s="1091" t="str">
        <f t="shared" si="1145"/>
        <v>Cap.5 Pct.1 Rd.149 col.D</v>
      </c>
      <c r="J5183" s="996"/>
      <c r="K5183" s="999" t="str">
        <f t="shared" si="1146"/>
        <v>Cap.5 Pct.1 Rd.149 Suma Col.(1 la 6)</v>
      </c>
      <c r="L5183" s="1000">
        <f t="shared" si="1147"/>
        <v>0</v>
      </c>
      <c r="M5183" s="1000">
        <f t="shared" si="1148"/>
        <v>0</v>
      </c>
      <c r="N5183" s="1724">
        <f t="shared" si="1149"/>
        <v>0</v>
      </c>
      <c r="O5183" s="1000">
        <f t="shared" si="1150"/>
        <v>0</v>
      </c>
      <c r="P5183" s="1000">
        <f t="shared" si="1151"/>
        <v>0</v>
      </c>
      <c r="Q5183" s="1000"/>
      <c r="R5183" s="1000"/>
      <c r="S5183" s="1000"/>
      <c r="T5183" s="1000"/>
      <c r="U5183" s="1000"/>
      <c r="V5183" s="1000"/>
      <c r="W5183" s="1000"/>
      <c r="X5183" s="1000"/>
      <c r="Y5183" s="1001"/>
      <c r="Z5183" s="1001" t="str">
        <f t="shared" si="1152"/>
        <v xml:space="preserve">Cap.5 Pct.1:  Dacă există măcar o valoare pe rând (Suma Col.(1 la 6) &gt; 0), atunci trebuie să existe CAEN (Col.D &gt; 0), pentru toate rândurile (Rd.(2 la 300)). Și reciproc. </v>
      </c>
      <c r="AA5183" s="2205">
        <f t="shared" si="1153"/>
        <v>1</v>
      </c>
      <c r="AB5183" s="3036">
        <v>271</v>
      </c>
    </row>
    <row r="5184" spans="1:28" x14ac:dyDescent="0.25">
      <c r="A5184" s="1708">
        <f t="shared" ca="1" si="1125"/>
        <v>0</v>
      </c>
      <c r="B5184" s="1708">
        <f t="shared" si="1126"/>
        <v>10272150</v>
      </c>
      <c r="C5184" s="994">
        <v>272</v>
      </c>
      <c r="D5184" s="1796" t="s">
        <v>447</v>
      </c>
      <c r="E5184" s="994">
        <v>150</v>
      </c>
      <c r="F5184" s="995" t="s">
        <v>3974</v>
      </c>
      <c r="G5184" s="994"/>
      <c r="H5184" s="996" t="s">
        <v>345</v>
      </c>
      <c r="I5184" s="1091" t="str">
        <f t="shared" si="1145"/>
        <v>Cap.5 Pct.1 Rd.150 col.D</v>
      </c>
      <c r="J5184" s="996"/>
      <c r="K5184" s="999" t="str">
        <f t="shared" si="1146"/>
        <v>Cap.5 Pct.1 Rd.150 Suma Col.(1 la 6)</v>
      </c>
      <c r="L5184" s="1000">
        <f t="shared" si="1147"/>
        <v>0</v>
      </c>
      <c r="M5184" s="1000">
        <f t="shared" si="1148"/>
        <v>0</v>
      </c>
      <c r="N5184" s="1724">
        <f t="shared" si="1149"/>
        <v>0</v>
      </c>
      <c r="O5184" s="1000">
        <f t="shared" si="1150"/>
        <v>0</v>
      </c>
      <c r="P5184" s="1000">
        <f t="shared" si="1151"/>
        <v>0</v>
      </c>
      <c r="Q5184" s="1000"/>
      <c r="R5184" s="1000"/>
      <c r="S5184" s="1000"/>
      <c r="T5184" s="1000"/>
      <c r="U5184" s="1000"/>
      <c r="V5184" s="1000"/>
      <c r="W5184" s="1000"/>
      <c r="X5184" s="1000"/>
      <c r="Y5184" s="1001"/>
      <c r="Z5184" s="1001" t="str">
        <f t="shared" si="1152"/>
        <v xml:space="preserve">Cap.5 Pct.1:  Dacă există măcar o valoare pe rând (Suma Col.(1 la 6) &gt; 0), atunci trebuie să existe CAEN (Col.D &gt; 0), pentru toate rândurile (Rd.(2 la 300)). Și reciproc. </v>
      </c>
      <c r="AA5184" s="2205">
        <f t="shared" si="1153"/>
        <v>1</v>
      </c>
      <c r="AB5184" s="3036">
        <v>271</v>
      </c>
    </row>
    <row r="5185" spans="1:28" x14ac:dyDescent="0.25">
      <c r="A5185" s="1708">
        <f t="shared" ca="1" si="1125"/>
        <v>0</v>
      </c>
      <c r="B5185" s="1708">
        <f t="shared" si="1126"/>
        <v>10272151</v>
      </c>
      <c r="C5185" s="994">
        <v>272</v>
      </c>
      <c r="D5185" s="1796" t="s">
        <v>447</v>
      </c>
      <c r="E5185" s="994">
        <v>151</v>
      </c>
      <c r="F5185" s="995" t="s">
        <v>3974</v>
      </c>
      <c r="G5185" s="994"/>
      <c r="H5185" s="996" t="s">
        <v>345</v>
      </c>
      <c r="I5185" s="1091" t="str">
        <f t="shared" si="1145"/>
        <v>Cap.5 Pct.1 Rd.151 col.D</v>
      </c>
      <c r="J5185" s="996"/>
      <c r="K5185" s="999" t="str">
        <f t="shared" si="1146"/>
        <v>Cap.5 Pct.1 Rd.151 Suma Col.(1 la 6)</v>
      </c>
      <c r="L5185" s="1000">
        <f t="shared" si="1147"/>
        <v>0</v>
      </c>
      <c r="M5185" s="1000">
        <f t="shared" si="1148"/>
        <v>0</v>
      </c>
      <c r="N5185" s="1724">
        <f t="shared" si="1149"/>
        <v>0</v>
      </c>
      <c r="O5185" s="1000">
        <f t="shared" si="1150"/>
        <v>0</v>
      </c>
      <c r="P5185" s="1000">
        <f t="shared" si="1151"/>
        <v>0</v>
      </c>
      <c r="Q5185" s="1000"/>
      <c r="R5185" s="1000"/>
      <c r="S5185" s="1000"/>
      <c r="T5185" s="1000"/>
      <c r="U5185" s="1000"/>
      <c r="V5185" s="1000"/>
      <c r="W5185" s="1000"/>
      <c r="X5185" s="1000"/>
      <c r="Y5185" s="1001"/>
      <c r="Z5185" s="1001" t="str">
        <f t="shared" si="1152"/>
        <v xml:space="preserve">Cap.5 Pct.1:  Dacă există măcar o valoare pe rând (Suma Col.(1 la 6) &gt; 0), atunci trebuie să existe CAEN (Col.D &gt; 0), pentru toate rândurile (Rd.(2 la 300)). Și reciproc. </v>
      </c>
      <c r="AA5185" s="2205">
        <f t="shared" si="1153"/>
        <v>1</v>
      </c>
      <c r="AB5185" s="3036">
        <v>271</v>
      </c>
    </row>
    <row r="5186" spans="1:28" x14ac:dyDescent="0.25">
      <c r="A5186" s="1708">
        <f t="shared" ca="1" si="1125"/>
        <v>0</v>
      </c>
      <c r="B5186" s="1708">
        <f t="shared" si="1126"/>
        <v>10272152</v>
      </c>
      <c r="C5186" s="994">
        <v>272</v>
      </c>
      <c r="D5186" s="1796" t="s">
        <v>447</v>
      </c>
      <c r="E5186" s="994">
        <v>152</v>
      </c>
      <c r="F5186" s="995" t="s">
        <v>3974</v>
      </c>
      <c r="G5186" s="994"/>
      <c r="H5186" s="996" t="s">
        <v>345</v>
      </c>
      <c r="I5186" s="1091" t="str">
        <f t="shared" si="1145"/>
        <v>Cap.5 Pct.1 Rd.152 col.D</v>
      </c>
      <c r="J5186" s="996"/>
      <c r="K5186" s="999" t="str">
        <f t="shared" si="1146"/>
        <v>Cap.5 Pct.1 Rd.152 Suma Col.(1 la 6)</v>
      </c>
      <c r="L5186" s="1000">
        <f t="shared" si="1147"/>
        <v>0</v>
      </c>
      <c r="M5186" s="1000">
        <f t="shared" si="1148"/>
        <v>0</v>
      </c>
      <c r="N5186" s="1724">
        <f t="shared" si="1149"/>
        <v>0</v>
      </c>
      <c r="O5186" s="1000">
        <f t="shared" si="1150"/>
        <v>0</v>
      </c>
      <c r="P5186" s="1000">
        <f t="shared" si="1151"/>
        <v>0</v>
      </c>
      <c r="Q5186" s="1000"/>
      <c r="R5186" s="1000"/>
      <c r="S5186" s="1000"/>
      <c r="T5186" s="1000"/>
      <c r="U5186" s="1000"/>
      <c r="V5186" s="1000"/>
      <c r="W5186" s="1000"/>
      <c r="X5186" s="1000"/>
      <c r="Y5186" s="1001"/>
      <c r="Z5186" s="1001" t="str">
        <f t="shared" si="1152"/>
        <v xml:space="preserve">Cap.5 Pct.1:  Dacă există măcar o valoare pe rând (Suma Col.(1 la 6) &gt; 0), atunci trebuie să existe CAEN (Col.D &gt; 0), pentru toate rândurile (Rd.(2 la 300)). Și reciproc. </v>
      </c>
      <c r="AA5186" s="2205">
        <f t="shared" si="1153"/>
        <v>1</v>
      </c>
      <c r="AB5186" s="3036">
        <v>271</v>
      </c>
    </row>
    <row r="5187" spans="1:28" x14ac:dyDescent="0.25">
      <c r="A5187" s="1708">
        <f t="shared" ca="1" si="1125"/>
        <v>0</v>
      </c>
      <c r="B5187" s="1708">
        <f t="shared" si="1126"/>
        <v>10272153</v>
      </c>
      <c r="C5187" s="994">
        <v>272</v>
      </c>
      <c r="D5187" s="1796" t="s">
        <v>447</v>
      </c>
      <c r="E5187" s="994">
        <v>153</v>
      </c>
      <c r="F5187" s="995" t="s">
        <v>3974</v>
      </c>
      <c r="G5187" s="994"/>
      <c r="H5187" s="996" t="s">
        <v>345</v>
      </c>
      <c r="I5187" s="1091" t="str">
        <f t="shared" si="1145"/>
        <v>Cap.5 Pct.1 Rd.153 col.D</v>
      </c>
      <c r="J5187" s="996"/>
      <c r="K5187" s="999" t="str">
        <f t="shared" si="1146"/>
        <v>Cap.5 Pct.1 Rd.153 Suma Col.(1 la 6)</v>
      </c>
      <c r="L5187" s="1000">
        <f t="shared" si="1147"/>
        <v>0</v>
      </c>
      <c r="M5187" s="1000">
        <f t="shared" si="1148"/>
        <v>0</v>
      </c>
      <c r="N5187" s="1724">
        <f t="shared" si="1149"/>
        <v>0</v>
      </c>
      <c r="O5187" s="1000">
        <f t="shared" si="1150"/>
        <v>0</v>
      </c>
      <c r="P5187" s="1000">
        <f t="shared" si="1151"/>
        <v>0</v>
      </c>
      <c r="Q5187" s="1000"/>
      <c r="R5187" s="1000"/>
      <c r="S5187" s="1000"/>
      <c r="T5187" s="1000"/>
      <c r="U5187" s="1000"/>
      <c r="V5187" s="1000"/>
      <c r="W5187" s="1000"/>
      <c r="X5187" s="1000"/>
      <c r="Y5187" s="1001"/>
      <c r="Z5187" s="1001" t="str">
        <f t="shared" si="1152"/>
        <v xml:space="preserve">Cap.5 Pct.1:  Dacă există măcar o valoare pe rând (Suma Col.(1 la 6) &gt; 0), atunci trebuie să existe CAEN (Col.D &gt; 0), pentru toate rândurile (Rd.(2 la 300)). Și reciproc. </v>
      </c>
      <c r="AA5187" s="2205">
        <f t="shared" si="1153"/>
        <v>1</v>
      </c>
      <c r="AB5187" s="3036">
        <v>271</v>
      </c>
    </row>
    <row r="5188" spans="1:28" x14ac:dyDescent="0.25">
      <c r="A5188" s="1708">
        <f t="shared" ca="1" si="1125"/>
        <v>0</v>
      </c>
      <c r="B5188" s="1708">
        <f t="shared" si="1126"/>
        <v>10272154</v>
      </c>
      <c r="C5188" s="994">
        <v>272</v>
      </c>
      <c r="D5188" s="1796" t="s">
        <v>447</v>
      </c>
      <c r="E5188" s="994">
        <v>154</v>
      </c>
      <c r="F5188" s="995" t="s">
        <v>3974</v>
      </c>
      <c r="G5188" s="994"/>
      <c r="H5188" s="996" t="s">
        <v>345</v>
      </c>
      <c r="I5188" s="1091" t="str">
        <f t="shared" si="1145"/>
        <v>Cap.5 Pct.1 Rd.154 col.D</v>
      </c>
      <c r="J5188" s="996"/>
      <c r="K5188" s="999" t="str">
        <f t="shared" si="1146"/>
        <v>Cap.5 Pct.1 Rd.154 Suma Col.(1 la 6)</v>
      </c>
      <c r="L5188" s="1000">
        <f t="shared" si="1147"/>
        <v>0</v>
      </c>
      <c r="M5188" s="1000">
        <f t="shared" si="1148"/>
        <v>0</v>
      </c>
      <c r="N5188" s="1724">
        <f t="shared" si="1149"/>
        <v>0</v>
      </c>
      <c r="O5188" s="1000">
        <f t="shared" si="1150"/>
        <v>0</v>
      </c>
      <c r="P5188" s="1000">
        <f t="shared" si="1151"/>
        <v>0</v>
      </c>
      <c r="Q5188" s="1000"/>
      <c r="R5188" s="1000"/>
      <c r="S5188" s="1000"/>
      <c r="T5188" s="1000"/>
      <c r="U5188" s="1000"/>
      <c r="V5188" s="1000"/>
      <c r="W5188" s="1000"/>
      <c r="X5188" s="1000"/>
      <c r="Y5188" s="1001"/>
      <c r="Z5188" s="1001" t="str">
        <f t="shared" si="1152"/>
        <v xml:space="preserve">Cap.5 Pct.1:  Dacă există măcar o valoare pe rând (Suma Col.(1 la 6) &gt; 0), atunci trebuie să existe CAEN (Col.D &gt; 0), pentru toate rândurile (Rd.(2 la 300)). Și reciproc. </v>
      </c>
      <c r="AA5188" s="2205">
        <f t="shared" si="1153"/>
        <v>1</v>
      </c>
      <c r="AB5188" s="3036">
        <v>271</v>
      </c>
    </row>
    <row r="5189" spans="1:28" x14ac:dyDescent="0.25">
      <c r="A5189" s="1708">
        <f t="shared" ca="1" si="1125"/>
        <v>0</v>
      </c>
      <c r="B5189" s="1708">
        <f t="shared" si="1126"/>
        <v>10272155</v>
      </c>
      <c r="C5189" s="994">
        <v>272</v>
      </c>
      <c r="D5189" s="1796" t="s">
        <v>447</v>
      </c>
      <c r="E5189" s="994">
        <v>155</v>
      </c>
      <c r="F5189" s="995" t="s">
        <v>3974</v>
      </c>
      <c r="G5189" s="994"/>
      <c r="H5189" s="996" t="s">
        <v>345</v>
      </c>
      <c r="I5189" s="1091" t="str">
        <f t="shared" si="1145"/>
        <v>Cap.5 Pct.1 Rd.155 col.D</v>
      </c>
      <c r="J5189" s="996"/>
      <c r="K5189" s="999" t="str">
        <f t="shared" si="1146"/>
        <v>Cap.5 Pct.1 Rd.155 Suma Col.(1 la 6)</v>
      </c>
      <c r="L5189" s="1000">
        <f t="shared" si="1147"/>
        <v>0</v>
      </c>
      <c r="M5189" s="1000">
        <f t="shared" si="1148"/>
        <v>0</v>
      </c>
      <c r="N5189" s="1724">
        <f t="shared" si="1149"/>
        <v>0</v>
      </c>
      <c r="O5189" s="1000">
        <f t="shared" si="1150"/>
        <v>0</v>
      </c>
      <c r="P5189" s="1000">
        <f t="shared" si="1151"/>
        <v>0</v>
      </c>
      <c r="Q5189" s="1000"/>
      <c r="R5189" s="1000"/>
      <c r="S5189" s="1000"/>
      <c r="T5189" s="1000"/>
      <c r="U5189" s="1000"/>
      <c r="V5189" s="1000"/>
      <c r="W5189" s="1000"/>
      <c r="X5189" s="1000"/>
      <c r="Y5189" s="1001"/>
      <c r="Z5189" s="1001" t="str">
        <f t="shared" si="1152"/>
        <v xml:space="preserve">Cap.5 Pct.1:  Dacă există măcar o valoare pe rând (Suma Col.(1 la 6) &gt; 0), atunci trebuie să existe CAEN (Col.D &gt; 0), pentru toate rândurile (Rd.(2 la 300)). Și reciproc. </v>
      </c>
      <c r="AA5189" s="2205">
        <f t="shared" si="1153"/>
        <v>1</v>
      </c>
      <c r="AB5189" s="3036">
        <v>271</v>
      </c>
    </row>
    <row r="5190" spans="1:28" x14ac:dyDescent="0.25">
      <c r="A5190" s="1708">
        <f t="shared" ca="1" si="1125"/>
        <v>0</v>
      </c>
      <c r="B5190" s="1708">
        <f t="shared" si="1126"/>
        <v>10272156</v>
      </c>
      <c r="C5190" s="994">
        <v>272</v>
      </c>
      <c r="D5190" s="1796" t="s">
        <v>447</v>
      </c>
      <c r="E5190" s="994">
        <v>156</v>
      </c>
      <c r="F5190" s="995" t="s">
        <v>3974</v>
      </c>
      <c r="G5190" s="994"/>
      <c r="H5190" s="996" t="s">
        <v>345</v>
      </c>
      <c r="I5190" s="1091" t="str">
        <f t="shared" si="1145"/>
        <v>Cap.5 Pct.1 Rd.156 col.D</v>
      </c>
      <c r="J5190" s="996"/>
      <c r="K5190" s="999" t="str">
        <f t="shared" si="1146"/>
        <v>Cap.5 Pct.1 Rd.156 Suma Col.(1 la 6)</v>
      </c>
      <c r="L5190" s="1000">
        <f t="shared" si="1147"/>
        <v>0</v>
      </c>
      <c r="M5190" s="1000">
        <f t="shared" si="1148"/>
        <v>0</v>
      </c>
      <c r="N5190" s="1724">
        <f t="shared" si="1149"/>
        <v>0</v>
      </c>
      <c r="O5190" s="1000">
        <f t="shared" si="1150"/>
        <v>0</v>
      </c>
      <c r="P5190" s="1000">
        <f t="shared" si="1151"/>
        <v>0</v>
      </c>
      <c r="Q5190" s="1000"/>
      <c r="R5190" s="1000"/>
      <c r="S5190" s="1000"/>
      <c r="T5190" s="1000"/>
      <c r="U5190" s="1000"/>
      <c r="V5190" s="1000"/>
      <c r="W5190" s="1000"/>
      <c r="X5190" s="1000"/>
      <c r="Y5190" s="1001"/>
      <c r="Z5190" s="1001" t="str">
        <f t="shared" si="1152"/>
        <v xml:space="preserve">Cap.5 Pct.1:  Dacă există măcar o valoare pe rând (Suma Col.(1 la 6) &gt; 0), atunci trebuie să existe CAEN (Col.D &gt; 0), pentru toate rândurile (Rd.(2 la 300)). Și reciproc. </v>
      </c>
      <c r="AA5190" s="2205">
        <f t="shared" si="1153"/>
        <v>1</v>
      </c>
      <c r="AB5190" s="3036">
        <v>271</v>
      </c>
    </row>
    <row r="5191" spans="1:28" x14ac:dyDescent="0.25">
      <c r="A5191" s="1708">
        <f t="shared" ca="1" si="1125"/>
        <v>0</v>
      </c>
      <c r="B5191" s="1708">
        <f t="shared" si="1126"/>
        <v>10272157</v>
      </c>
      <c r="C5191" s="994">
        <v>272</v>
      </c>
      <c r="D5191" s="1796" t="s">
        <v>447</v>
      </c>
      <c r="E5191" s="994">
        <v>157</v>
      </c>
      <c r="F5191" s="995" t="s">
        <v>3974</v>
      </c>
      <c r="G5191" s="994"/>
      <c r="H5191" s="996" t="s">
        <v>345</v>
      </c>
      <c r="I5191" s="1091" t="str">
        <f t="shared" si="1145"/>
        <v>Cap.5 Pct.1 Rd.157 col.D</v>
      </c>
      <c r="J5191" s="996"/>
      <c r="K5191" s="999" t="str">
        <f t="shared" si="1146"/>
        <v>Cap.5 Pct.1 Rd.157 Suma Col.(1 la 6)</v>
      </c>
      <c r="L5191" s="1000">
        <f t="shared" si="1147"/>
        <v>0</v>
      </c>
      <c r="M5191" s="1000">
        <f t="shared" si="1148"/>
        <v>0</v>
      </c>
      <c r="N5191" s="1724">
        <f t="shared" si="1149"/>
        <v>0</v>
      </c>
      <c r="O5191" s="1000">
        <f t="shared" si="1150"/>
        <v>0</v>
      </c>
      <c r="P5191" s="1000">
        <f t="shared" si="1151"/>
        <v>0</v>
      </c>
      <c r="Q5191" s="1000"/>
      <c r="R5191" s="1000"/>
      <c r="S5191" s="1000"/>
      <c r="T5191" s="1000"/>
      <c r="U5191" s="1000"/>
      <c r="V5191" s="1000"/>
      <c r="W5191" s="1000"/>
      <c r="X5191" s="1000"/>
      <c r="Y5191" s="1001"/>
      <c r="Z5191" s="1001" t="str">
        <f t="shared" si="1152"/>
        <v xml:space="preserve">Cap.5 Pct.1:  Dacă există măcar o valoare pe rând (Suma Col.(1 la 6) &gt; 0), atunci trebuie să existe CAEN (Col.D &gt; 0), pentru toate rândurile (Rd.(2 la 300)). Și reciproc. </v>
      </c>
      <c r="AA5191" s="2205">
        <f t="shared" si="1153"/>
        <v>1</v>
      </c>
      <c r="AB5191" s="3036">
        <v>271</v>
      </c>
    </row>
    <row r="5192" spans="1:28" x14ac:dyDescent="0.25">
      <c r="A5192" s="1708">
        <f t="shared" ca="1" si="1125"/>
        <v>0</v>
      </c>
      <c r="B5192" s="1708">
        <f t="shared" si="1126"/>
        <v>10272158</v>
      </c>
      <c r="C5192" s="994">
        <v>272</v>
      </c>
      <c r="D5192" s="1796" t="s">
        <v>447</v>
      </c>
      <c r="E5192" s="994">
        <v>158</v>
      </c>
      <c r="F5192" s="995" t="s">
        <v>3974</v>
      </c>
      <c r="G5192" s="994"/>
      <c r="H5192" s="996" t="s">
        <v>345</v>
      </c>
      <c r="I5192" s="1091" t="str">
        <f t="shared" si="1145"/>
        <v>Cap.5 Pct.1 Rd.158 col.D</v>
      </c>
      <c r="J5192" s="996"/>
      <c r="K5192" s="999" t="str">
        <f t="shared" si="1146"/>
        <v>Cap.5 Pct.1 Rd.158 Suma Col.(1 la 6)</v>
      </c>
      <c r="L5192" s="1000">
        <f t="shared" si="1147"/>
        <v>0</v>
      </c>
      <c r="M5192" s="1000">
        <f t="shared" si="1148"/>
        <v>0</v>
      </c>
      <c r="N5192" s="1724">
        <f t="shared" si="1149"/>
        <v>0</v>
      </c>
      <c r="O5192" s="1000">
        <f t="shared" si="1150"/>
        <v>0</v>
      </c>
      <c r="P5192" s="1000">
        <f t="shared" si="1151"/>
        <v>0</v>
      </c>
      <c r="Q5192" s="1000"/>
      <c r="R5192" s="1000"/>
      <c r="S5192" s="1000"/>
      <c r="T5192" s="1000"/>
      <c r="U5192" s="1000"/>
      <c r="V5192" s="1000"/>
      <c r="W5192" s="1000"/>
      <c r="X5192" s="1000"/>
      <c r="Y5192" s="1001"/>
      <c r="Z5192" s="1001" t="str">
        <f t="shared" si="1152"/>
        <v xml:space="preserve">Cap.5 Pct.1:  Dacă există măcar o valoare pe rând (Suma Col.(1 la 6) &gt; 0), atunci trebuie să existe CAEN (Col.D &gt; 0), pentru toate rândurile (Rd.(2 la 300)). Și reciproc. </v>
      </c>
      <c r="AA5192" s="2205">
        <f t="shared" si="1153"/>
        <v>1</v>
      </c>
      <c r="AB5192" s="3036">
        <v>271</v>
      </c>
    </row>
    <row r="5193" spans="1:28" x14ac:dyDescent="0.25">
      <c r="A5193" s="1708">
        <f t="shared" ca="1" si="1125"/>
        <v>0</v>
      </c>
      <c r="B5193" s="1708">
        <f t="shared" si="1126"/>
        <v>10272159</v>
      </c>
      <c r="C5193" s="994">
        <v>272</v>
      </c>
      <c r="D5193" s="1796" t="s">
        <v>447</v>
      </c>
      <c r="E5193" s="994">
        <v>159</v>
      </c>
      <c r="F5193" s="995" t="s">
        <v>3974</v>
      </c>
      <c r="G5193" s="994"/>
      <c r="H5193" s="996" t="s">
        <v>345</v>
      </c>
      <c r="I5193" s="1091" t="str">
        <f t="shared" si="1145"/>
        <v>Cap.5 Pct.1 Rd.159 col.D</v>
      </c>
      <c r="J5193" s="996"/>
      <c r="K5193" s="999" t="str">
        <f t="shared" si="1146"/>
        <v>Cap.5 Pct.1 Rd.159 Suma Col.(1 la 6)</v>
      </c>
      <c r="L5193" s="1000">
        <f t="shared" si="1147"/>
        <v>0</v>
      </c>
      <c r="M5193" s="1000">
        <f t="shared" si="1148"/>
        <v>0</v>
      </c>
      <c r="N5193" s="1724">
        <f t="shared" si="1149"/>
        <v>0</v>
      </c>
      <c r="O5193" s="1000">
        <f t="shared" si="1150"/>
        <v>0</v>
      </c>
      <c r="P5193" s="1000">
        <f t="shared" si="1151"/>
        <v>0</v>
      </c>
      <c r="Q5193" s="1000"/>
      <c r="R5193" s="1000"/>
      <c r="S5193" s="1000"/>
      <c r="T5193" s="1000"/>
      <c r="U5193" s="1000"/>
      <c r="V5193" s="1000"/>
      <c r="W5193" s="1000"/>
      <c r="X5193" s="1000"/>
      <c r="Y5193" s="1001"/>
      <c r="Z5193" s="1001" t="str">
        <f t="shared" si="1152"/>
        <v xml:space="preserve">Cap.5 Pct.1:  Dacă există măcar o valoare pe rând (Suma Col.(1 la 6) &gt; 0), atunci trebuie să existe CAEN (Col.D &gt; 0), pentru toate rândurile (Rd.(2 la 300)). Și reciproc. </v>
      </c>
      <c r="AA5193" s="2205">
        <f t="shared" si="1153"/>
        <v>1</v>
      </c>
      <c r="AB5193" s="3036">
        <v>271</v>
      </c>
    </row>
    <row r="5194" spans="1:28" x14ac:dyDescent="0.25">
      <c r="A5194" s="1708">
        <f t="shared" ca="1" si="1125"/>
        <v>0</v>
      </c>
      <c r="B5194" s="1708">
        <f t="shared" si="1126"/>
        <v>10272160</v>
      </c>
      <c r="C5194" s="994">
        <v>272</v>
      </c>
      <c r="D5194" s="1796" t="s">
        <v>447</v>
      </c>
      <c r="E5194" s="994">
        <v>160</v>
      </c>
      <c r="F5194" s="995" t="s">
        <v>3974</v>
      </c>
      <c r="G5194" s="994"/>
      <c r="H5194" s="996" t="s">
        <v>345</v>
      </c>
      <c r="I5194" s="1091" t="str">
        <f t="shared" si="1145"/>
        <v>Cap.5 Pct.1 Rd.160 col.D</v>
      </c>
      <c r="J5194" s="996"/>
      <c r="K5194" s="999" t="str">
        <f t="shared" si="1146"/>
        <v>Cap.5 Pct.1 Rd.160 Suma Col.(1 la 6)</v>
      </c>
      <c r="L5194" s="1000">
        <f t="shared" si="1147"/>
        <v>0</v>
      </c>
      <c r="M5194" s="1000">
        <f t="shared" si="1148"/>
        <v>0</v>
      </c>
      <c r="N5194" s="1724">
        <f t="shared" si="1149"/>
        <v>0</v>
      </c>
      <c r="O5194" s="1000">
        <f t="shared" si="1150"/>
        <v>0</v>
      </c>
      <c r="P5194" s="1000">
        <f t="shared" si="1151"/>
        <v>0</v>
      </c>
      <c r="Q5194" s="1000"/>
      <c r="R5194" s="1000"/>
      <c r="S5194" s="1000"/>
      <c r="T5194" s="1000"/>
      <c r="U5194" s="1000"/>
      <c r="V5194" s="1000"/>
      <c r="W5194" s="1000"/>
      <c r="X5194" s="1000"/>
      <c r="Y5194" s="1001"/>
      <c r="Z5194" s="1001" t="str">
        <f t="shared" si="1152"/>
        <v xml:space="preserve">Cap.5 Pct.1:  Dacă există măcar o valoare pe rând (Suma Col.(1 la 6) &gt; 0), atunci trebuie să existe CAEN (Col.D &gt; 0), pentru toate rândurile (Rd.(2 la 300)). Și reciproc. </v>
      </c>
      <c r="AA5194" s="2205">
        <f t="shared" si="1153"/>
        <v>1</v>
      </c>
      <c r="AB5194" s="3036">
        <v>271</v>
      </c>
    </row>
    <row r="5195" spans="1:28" x14ac:dyDescent="0.25">
      <c r="A5195" s="1708">
        <f t="shared" ca="1" si="1125"/>
        <v>0</v>
      </c>
      <c r="B5195" s="1708">
        <f t="shared" si="1126"/>
        <v>10272161</v>
      </c>
      <c r="C5195" s="994">
        <v>272</v>
      </c>
      <c r="D5195" s="1796" t="s">
        <v>447</v>
      </c>
      <c r="E5195" s="994">
        <v>161</v>
      </c>
      <c r="F5195" s="995" t="s">
        <v>3974</v>
      </c>
      <c r="G5195" s="994"/>
      <c r="H5195" s="996" t="s">
        <v>345</v>
      </c>
      <c r="I5195" s="1091" t="str">
        <f t="shared" si="1145"/>
        <v>Cap.5 Pct.1 Rd.161 col.D</v>
      </c>
      <c r="J5195" s="996"/>
      <c r="K5195" s="999" t="str">
        <f t="shared" si="1146"/>
        <v>Cap.5 Pct.1 Rd.161 Suma Col.(1 la 6)</v>
      </c>
      <c r="L5195" s="1000">
        <f t="shared" si="1147"/>
        <v>0</v>
      </c>
      <c r="M5195" s="1000">
        <f t="shared" si="1148"/>
        <v>0</v>
      </c>
      <c r="N5195" s="1724">
        <f t="shared" si="1149"/>
        <v>0</v>
      </c>
      <c r="O5195" s="1000">
        <f t="shared" si="1150"/>
        <v>0</v>
      </c>
      <c r="P5195" s="1000">
        <f t="shared" si="1151"/>
        <v>0</v>
      </c>
      <c r="Q5195" s="1000"/>
      <c r="R5195" s="1000"/>
      <c r="S5195" s="1000"/>
      <c r="T5195" s="1000"/>
      <c r="U5195" s="1000"/>
      <c r="V5195" s="1000"/>
      <c r="W5195" s="1000"/>
      <c r="X5195" s="1000"/>
      <c r="Y5195" s="1001"/>
      <c r="Z5195" s="1001" t="str">
        <f t="shared" si="1152"/>
        <v xml:space="preserve">Cap.5 Pct.1:  Dacă există măcar o valoare pe rând (Suma Col.(1 la 6) &gt; 0), atunci trebuie să existe CAEN (Col.D &gt; 0), pentru toate rândurile (Rd.(2 la 300)). Și reciproc. </v>
      </c>
      <c r="AA5195" s="2205">
        <f t="shared" si="1153"/>
        <v>1</v>
      </c>
      <c r="AB5195" s="3036">
        <v>271</v>
      </c>
    </row>
    <row r="5196" spans="1:28" x14ac:dyDescent="0.25">
      <c r="A5196" s="1708">
        <f t="shared" ca="1" si="1125"/>
        <v>0</v>
      </c>
      <c r="B5196" s="1708">
        <f t="shared" si="1126"/>
        <v>10272162</v>
      </c>
      <c r="C5196" s="994">
        <v>272</v>
      </c>
      <c r="D5196" s="1796" t="s">
        <v>447</v>
      </c>
      <c r="E5196" s="994">
        <v>162</v>
      </c>
      <c r="F5196" s="995" t="s">
        <v>3974</v>
      </c>
      <c r="G5196" s="994"/>
      <c r="H5196" s="996" t="s">
        <v>345</v>
      </c>
      <c r="I5196" s="1091" t="str">
        <f t="shared" si="1145"/>
        <v>Cap.5 Pct.1 Rd.162 col.D</v>
      </c>
      <c r="J5196" s="996"/>
      <c r="K5196" s="999" t="str">
        <f t="shared" si="1146"/>
        <v>Cap.5 Pct.1 Rd.162 Suma Col.(1 la 6)</v>
      </c>
      <c r="L5196" s="1000">
        <f t="shared" si="1147"/>
        <v>0</v>
      </c>
      <c r="M5196" s="1000">
        <f t="shared" si="1148"/>
        <v>0</v>
      </c>
      <c r="N5196" s="1724">
        <f t="shared" si="1149"/>
        <v>0</v>
      </c>
      <c r="O5196" s="1000">
        <f t="shared" si="1150"/>
        <v>0</v>
      </c>
      <c r="P5196" s="1000">
        <f t="shared" si="1151"/>
        <v>0</v>
      </c>
      <c r="Q5196" s="1000"/>
      <c r="R5196" s="1000"/>
      <c r="S5196" s="1000"/>
      <c r="T5196" s="1000"/>
      <c r="U5196" s="1000"/>
      <c r="V5196" s="1000"/>
      <c r="W5196" s="1000"/>
      <c r="X5196" s="1000"/>
      <c r="Y5196" s="1001"/>
      <c r="Z5196" s="1001" t="str">
        <f t="shared" si="1152"/>
        <v xml:space="preserve">Cap.5 Pct.1:  Dacă există măcar o valoare pe rând (Suma Col.(1 la 6) &gt; 0), atunci trebuie să existe CAEN (Col.D &gt; 0), pentru toate rândurile (Rd.(2 la 300)). Și reciproc. </v>
      </c>
      <c r="AA5196" s="2205">
        <f t="shared" si="1153"/>
        <v>1</v>
      </c>
      <c r="AB5196" s="3036">
        <v>271</v>
      </c>
    </row>
    <row r="5197" spans="1:28" x14ac:dyDescent="0.25">
      <c r="A5197" s="1708">
        <f t="shared" ca="1" si="1125"/>
        <v>0</v>
      </c>
      <c r="B5197" s="1708">
        <f t="shared" si="1126"/>
        <v>10272163</v>
      </c>
      <c r="C5197" s="994">
        <v>272</v>
      </c>
      <c r="D5197" s="1796" t="s">
        <v>447</v>
      </c>
      <c r="E5197" s="994">
        <v>163</v>
      </c>
      <c r="F5197" s="995" t="s">
        <v>3974</v>
      </c>
      <c r="G5197" s="994"/>
      <c r="H5197" s="996" t="s">
        <v>345</v>
      </c>
      <c r="I5197" s="1091" t="str">
        <f t="shared" si="1145"/>
        <v>Cap.5 Pct.1 Rd.163 col.D</v>
      </c>
      <c r="J5197" s="996"/>
      <c r="K5197" s="999" t="str">
        <f t="shared" si="1146"/>
        <v>Cap.5 Pct.1 Rd.163 Suma Col.(1 la 6)</v>
      </c>
      <c r="L5197" s="1000">
        <f t="shared" si="1147"/>
        <v>0</v>
      </c>
      <c r="M5197" s="1000">
        <f t="shared" si="1148"/>
        <v>0</v>
      </c>
      <c r="N5197" s="1724">
        <f t="shared" si="1149"/>
        <v>0</v>
      </c>
      <c r="O5197" s="1000">
        <f t="shared" si="1150"/>
        <v>0</v>
      </c>
      <c r="P5197" s="1000">
        <f t="shared" si="1151"/>
        <v>0</v>
      </c>
      <c r="Q5197" s="1000"/>
      <c r="R5197" s="1000"/>
      <c r="S5197" s="1000"/>
      <c r="T5197" s="1000"/>
      <c r="U5197" s="1000"/>
      <c r="V5197" s="1000"/>
      <c r="W5197" s="1000"/>
      <c r="X5197" s="1000"/>
      <c r="Y5197" s="1001"/>
      <c r="Z5197" s="1001" t="str">
        <f t="shared" si="1152"/>
        <v xml:space="preserve">Cap.5 Pct.1:  Dacă există măcar o valoare pe rând (Suma Col.(1 la 6) &gt; 0), atunci trebuie să existe CAEN (Col.D &gt; 0), pentru toate rândurile (Rd.(2 la 300)). Și reciproc. </v>
      </c>
      <c r="AA5197" s="2205">
        <f t="shared" si="1153"/>
        <v>1</v>
      </c>
      <c r="AB5197" s="3036">
        <v>271</v>
      </c>
    </row>
    <row r="5198" spans="1:28" x14ac:dyDescent="0.25">
      <c r="A5198" s="1708">
        <f t="shared" ca="1" si="1125"/>
        <v>0</v>
      </c>
      <c r="B5198" s="1708">
        <f t="shared" si="1126"/>
        <v>10272164</v>
      </c>
      <c r="C5198" s="994">
        <v>272</v>
      </c>
      <c r="D5198" s="1796" t="s">
        <v>447</v>
      </c>
      <c r="E5198" s="994">
        <v>164</v>
      </c>
      <c r="F5198" s="995" t="s">
        <v>3974</v>
      </c>
      <c r="G5198" s="994"/>
      <c r="H5198" s="996" t="s">
        <v>345</v>
      </c>
      <c r="I5198" s="1091" t="str">
        <f t="shared" si="1145"/>
        <v>Cap.5 Pct.1 Rd.164 col.D</v>
      </c>
      <c r="J5198" s="996"/>
      <c r="K5198" s="999" t="str">
        <f t="shared" si="1146"/>
        <v>Cap.5 Pct.1 Rd.164 Suma Col.(1 la 6)</v>
      </c>
      <c r="L5198" s="1000">
        <f t="shared" si="1147"/>
        <v>0</v>
      </c>
      <c r="M5198" s="1000">
        <f t="shared" si="1148"/>
        <v>0</v>
      </c>
      <c r="N5198" s="1724">
        <f t="shared" si="1149"/>
        <v>0</v>
      </c>
      <c r="O5198" s="1000">
        <f t="shared" si="1150"/>
        <v>0</v>
      </c>
      <c r="P5198" s="1000">
        <f t="shared" si="1151"/>
        <v>0</v>
      </c>
      <c r="Q5198" s="1000"/>
      <c r="R5198" s="1000"/>
      <c r="S5198" s="1000"/>
      <c r="T5198" s="1000"/>
      <c r="U5198" s="1000"/>
      <c r="V5198" s="1000"/>
      <c r="W5198" s="1000"/>
      <c r="X5198" s="1000"/>
      <c r="Y5198" s="1001"/>
      <c r="Z5198" s="1001" t="str">
        <f t="shared" si="1152"/>
        <v xml:space="preserve">Cap.5 Pct.1:  Dacă există măcar o valoare pe rând (Suma Col.(1 la 6) &gt; 0), atunci trebuie să existe CAEN (Col.D &gt; 0), pentru toate rândurile (Rd.(2 la 300)). Și reciproc. </v>
      </c>
      <c r="AA5198" s="2205">
        <f t="shared" si="1153"/>
        <v>1</v>
      </c>
      <c r="AB5198" s="3036">
        <v>271</v>
      </c>
    </row>
    <row r="5199" spans="1:28" x14ac:dyDescent="0.25">
      <c r="A5199" s="1708">
        <f t="shared" ca="1" si="1125"/>
        <v>0</v>
      </c>
      <c r="B5199" s="1708">
        <f t="shared" si="1126"/>
        <v>10272165</v>
      </c>
      <c r="C5199" s="994">
        <v>272</v>
      </c>
      <c r="D5199" s="1796" t="s">
        <v>447</v>
      </c>
      <c r="E5199" s="994">
        <v>165</v>
      </c>
      <c r="F5199" s="995" t="s">
        <v>3974</v>
      </c>
      <c r="G5199" s="994"/>
      <c r="H5199" s="996" t="s">
        <v>345</v>
      </c>
      <c r="I5199" s="1091" t="str">
        <f t="shared" si="1145"/>
        <v>Cap.5 Pct.1 Rd.165 col.D</v>
      </c>
      <c r="J5199" s="996"/>
      <c r="K5199" s="999" t="str">
        <f t="shared" si="1146"/>
        <v>Cap.5 Pct.1 Rd.165 Suma Col.(1 la 6)</v>
      </c>
      <c r="L5199" s="1000">
        <f t="shared" si="1147"/>
        <v>0</v>
      </c>
      <c r="M5199" s="1000">
        <f t="shared" si="1148"/>
        <v>0</v>
      </c>
      <c r="N5199" s="1724">
        <f t="shared" si="1149"/>
        <v>0</v>
      </c>
      <c r="O5199" s="1000">
        <f t="shared" si="1150"/>
        <v>0</v>
      </c>
      <c r="P5199" s="1000">
        <f t="shared" si="1151"/>
        <v>0</v>
      </c>
      <c r="Q5199" s="1000"/>
      <c r="R5199" s="1000"/>
      <c r="S5199" s="1000"/>
      <c r="T5199" s="1000"/>
      <c r="U5199" s="1000"/>
      <c r="V5199" s="1000"/>
      <c r="W5199" s="1000"/>
      <c r="X5199" s="1000"/>
      <c r="Y5199" s="1001"/>
      <c r="Z5199" s="1001" t="str">
        <f t="shared" si="1152"/>
        <v xml:space="preserve">Cap.5 Pct.1:  Dacă există măcar o valoare pe rând (Suma Col.(1 la 6) &gt; 0), atunci trebuie să existe CAEN (Col.D &gt; 0), pentru toate rândurile (Rd.(2 la 300)). Și reciproc. </v>
      </c>
      <c r="AA5199" s="2205">
        <f t="shared" si="1153"/>
        <v>1</v>
      </c>
      <c r="AB5199" s="3036">
        <v>271</v>
      </c>
    </row>
    <row r="5200" spans="1:28" x14ac:dyDescent="0.25">
      <c r="A5200" s="1708">
        <f t="shared" ca="1" si="1125"/>
        <v>0</v>
      </c>
      <c r="B5200" s="1708">
        <f t="shared" si="1126"/>
        <v>10272166</v>
      </c>
      <c r="C5200" s="994">
        <v>272</v>
      </c>
      <c r="D5200" s="1796" t="s">
        <v>447</v>
      </c>
      <c r="E5200" s="994">
        <v>166</v>
      </c>
      <c r="F5200" s="995" t="s">
        <v>3974</v>
      </c>
      <c r="G5200" s="994"/>
      <c r="H5200" s="996" t="s">
        <v>345</v>
      </c>
      <c r="I5200" s="1091" t="str">
        <f t="shared" si="1145"/>
        <v>Cap.5 Pct.1 Rd.166 col.D</v>
      </c>
      <c r="J5200" s="996"/>
      <c r="K5200" s="999" t="str">
        <f t="shared" si="1146"/>
        <v>Cap.5 Pct.1 Rd.166 Suma Col.(1 la 6)</v>
      </c>
      <c r="L5200" s="1000">
        <f t="shared" si="1147"/>
        <v>0</v>
      </c>
      <c r="M5200" s="1000">
        <f t="shared" si="1148"/>
        <v>0</v>
      </c>
      <c r="N5200" s="1724">
        <f t="shared" si="1149"/>
        <v>0</v>
      </c>
      <c r="O5200" s="1000">
        <f t="shared" si="1150"/>
        <v>0</v>
      </c>
      <c r="P5200" s="1000">
        <f t="shared" si="1151"/>
        <v>0</v>
      </c>
      <c r="Q5200" s="1000"/>
      <c r="R5200" s="1000"/>
      <c r="S5200" s="1000"/>
      <c r="T5200" s="1000"/>
      <c r="U5200" s="1000"/>
      <c r="V5200" s="1000"/>
      <c r="W5200" s="1000"/>
      <c r="X5200" s="1000"/>
      <c r="Y5200" s="1001"/>
      <c r="Z5200" s="1001" t="str">
        <f t="shared" si="1152"/>
        <v xml:space="preserve">Cap.5 Pct.1:  Dacă există măcar o valoare pe rând (Suma Col.(1 la 6) &gt; 0), atunci trebuie să existe CAEN (Col.D &gt; 0), pentru toate rândurile (Rd.(2 la 300)). Și reciproc. </v>
      </c>
      <c r="AA5200" s="2205">
        <f t="shared" si="1153"/>
        <v>1</v>
      </c>
      <c r="AB5200" s="3036">
        <v>271</v>
      </c>
    </row>
    <row r="5201" spans="1:28" x14ac:dyDescent="0.25">
      <c r="A5201" s="1708">
        <f t="shared" ca="1" si="1125"/>
        <v>0</v>
      </c>
      <c r="B5201" s="1708">
        <f t="shared" si="1126"/>
        <v>10272167</v>
      </c>
      <c r="C5201" s="994">
        <v>272</v>
      </c>
      <c r="D5201" s="1796" t="s">
        <v>447</v>
      </c>
      <c r="E5201" s="994">
        <v>167</v>
      </c>
      <c r="F5201" s="995" t="s">
        <v>3974</v>
      </c>
      <c r="G5201" s="994"/>
      <c r="H5201" s="996" t="s">
        <v>345</v>
      </c>
      <c r="I5201" s="1091" t="str">
        <f t="shared" si="1145"/>
        <v>Cap.5 Pct.1 Rd.167 col.D</v>
      </c>
      <c r="J5201" s="996"/>
      <c r="K5201" s="999" t="str">
        <f t="shared" si="1146"/>
        <v>Cap.5 Pct.1 Rd.167 Suma Col.(1 la 6)</v>
      </c>
      <c r="L5201" s="1000">
        <f t="shared" si="1147"/>
        <v>0</v>
      </c>
      <c r="M5201" s="1000">
        <f t="shared" si="1148"/>
        <v>0</v>
      </c>
      <c r="N5201" s="1724">
        <f t="shared" si="1149"/>
        <v>0</v>
      </c>
      <c r="O5201" s="1000">
        <f t="shared" si="1150"/>
        <v>0</v>
      </c>
      <c r="P5201" s="1000">
        <f t="shared" si="1151"/>
        <v>0</v>
      </c>
      <c r="Q5201" s="1000"/>
      <c r="R5201" s="1000"/>
      <c r="S5201" s="1000"/>
      <c r="T5201" s="1000"/>
      <c r="U5201" s="1000"/>
      <c r="V5201" s="1000"/>
      <c r="W5201" s="1000"/>
      <c r="X5201" s="1000"/>
      <c r="Y5201" s="1001"/>
      <c r="Z5201" s="1001" t="str">
        <f t="shared" si="1152"/>
        <v xml:space="preserve">Cap.5 Pct.1:  Dacă există măcar o valoare pe rând (Suma Col.(1 la 6) &gt; 0), atunci trebuie să existe CAEN (Col.D &gt; 0), pentru toate rândurile (Rd.(2 la 300)). Și reciproc. </v>
      </c>
      <c r="AA5201" s="2205">
        <f t="shared" si="1153"/>
        <v>1</v>
      </c>
      <c r="AB5201" s="3036">
        <v>271</v>
      </c>
    </row>
    <row r="5202" spans="1:28" x14ac:dyDescent="0.25">
      <c r="A5202" s="1708">
        <f t="shared" ca="1" si="1125"/>
        <v>0</v>
      </c>
      <c r="B5202" s="1708">
        <f t="shared" si="1126"/>
        <v>10272168</v>
      </c>
      <c r="C5202" s="994">
        <v>272</v>
      </c>
      <c r="D5202" s="1796" t="s">
        <v>447</v>
      </c>
      <c r="E5202" s="994">
        <v>168</v>
      </c>
      <c r="F5202" s="995" t="s">
        <v>3974</v>
      </c>
      <c r="G5202" s="994"/>
      <c r="H5202" s="996" t="s">
        <v>345</v>
      </c>
      <c r="I5202" s="1091" t="str">
        <f t="shared" si="1145"/>
        <v>Cap.5 Pct.1 Rd.168 col.D</v>
      </c>
      <c r="J5202" s="996"/>
      <c r="K5202" s="999" t="str">
        <f t="shared" si="1146"/>
        <v>Cap.5 Pct.1 Rd.168 Suma Col.(1 la 6)</v>
      </c>
      <c r="L5202" s="1000">
        <f t="shared" si="1147"/>
        <v>0</v>
      </c>
      <c r="M5202" s="1000">
        <f t="shared" si="1148"/>
        <v>0</v>
      </c>
      <c r="N5202" s="1724">
        <f t="shared" si="1149"/>
        <v>0</v>
      </c>
      <c r="O5202" s="1000">
        <f t="shared" si="1150"/>
        <v>0</v>
      </c>
      <c r="P5202" s="1000">
        <f t="shared" si="1151"/>
        <v>0</v>
      </c>
      <c r="Q5202" s="1000"/>
      <c r="R5202" s="1000"/>
      <c r="S5202" s="1000"/>
      <c r="T5202" s="1000"/>
      <c r="U5202" s="1000"/>
      <c r="V5202" s="1000"/>
      <c r="W5202" s="1000"/>
      <c r="X5202" s="1000"/>
      <c r="Y5202" s="1001"/>
      <c r="Z5202" s="1001" t="str">
        <f t="shared" si="1152"/>
        <v xml:space="preserve">Cap.5 Pct.1:  Dacă există măcar o valoare pe rând (Suma Col.(1 la 6) &gt; 0), atunci trebuie să existe CAEN (Col.D &gt; 0), pentru toate rândurile (Rd.(2 la 300)). Și reciproc. </v>
      </c>
      <c r="AA5202" s="2205">
        <f t="shared" si="1153"/>
        <v>1</v>
      </c>
      <c r="AB5202" s="3036">
        <v>271</v>
      </c>
    </row>
    <row r="5203" spans="1:28" x14ac:dyDescent="0.25">
      <c r="A5203" s="1708">
        <f t="shared" ca="1" si="1125"/>
        <v>0</v>
      </c>
      <c r="B5203" s="1708">
        <f t="shared" si="1126"/>
        <v>10272169</v>
      </c>
      <c r="C5203" s="994">
        <v>272</v>
      </c>
      <c r="D5203" s="1796" t="s">
        <v>447</v>
      </c>
      <c r="E5203" s="994">
        <v>169</v>
      </c>
      <c r="F5203" s="995" t="s">
        <v>3974</v>
      </c>
      <c r="G5203" s="994"/>
      <c r="H5203" s="996" t="s">
        <v>345</v>
      </c>
      <c r="I5203" s="1091" t="str">
        <f t="shared" si="1145"/>
        <v>Cap.5 Pct.1 Rd.169 col.D</v>
      </c>
      <c r="J5203" s="996"/>
      <c r="K5203" s="999" t="str">
        <f t="shared" si="1146"/>
        <v>Cap.5 Pct.1 Rd.169 Suma Col.(1 la 6)</v>
      </c>
      <c r="L5203" s="1000">
        <f t="shared" si="1147"/>
        <v>0</v>
      </c>
      <c r="M5203" s="1000">
        <f t="shared" si="1148"/>
        <v>0</v>
      </c>
      <c r="N5203" s="1724">
        <f t="shared" si="1149"/>
        <v>0</v>
      </c>
      <c r="O5203" s="1000">
        <f t="shared" si="1150"/>
        <v>0</v>
      </c>
      <c r="P5203" s="1000">
        <f t="shared" si="1151"/>
        <v>0</v>
      </c>
      <c r="Q5203" s="1000"/>
      <c r="R5203" s="1000"/>
      <c r="S5203" s="1000"/>
      <c r="T5203" s="1000"/>
      <c r="U5203" s="1000"/>
      <c r="V5203" s="1000"/>
      <c r="W5203" s="1000"/>
      <c r="X5203" s="1000"/>
      <c r="Y5203" s="1001"/>
      <c r="Z5203" s="1001" t="str">
        <f t="shared" si="1152"/>
        <v xml:space="preserve">Cap.5 Pct.1:  Dacă există măcar o valoare pe rând (Suma Col.(1 la 6) &gt; 0), atunci trebuie să existe CAEN (Col.D &gt; 0), pentru toate rândurile (Rd.(2 la 300)). Și reciproc. </v>
      </c>
      <c r="AA5203" s="2205">
        <f t="shared" si="1153"/>
        <v>1</v>
      </c>
      <c r="AB5203" s="3036">
        <v>271</v>
      </c>
    </row>
    <row r="5204" spans="1:28" x14ac:dyDescent="0.25">
      <c r="A5204" s="1708">
        <f t="shared" ca="1" si="1125"/>
        <v>0</v>
      </c>
      <c r="B5204" s="1708">
        <f t="shared" si="1126"/>
        <v>10272170</v>
      </c>
      <c r="C5204" s="994">
        <v>272</v>
      </c>
      <c r="D5204" s="1796" t="s">
        <v>447</v>
      </c>
      <c r="E5204" s="994">
        <v>170</v>
      </c>
      <c r="F5204" s="995" t="s">
        <v>3974</v>
      </c>
      <c r="G5204" s="994"/>
      <c r="H5204" s="996" t="s">
        <v>345</v>
      </c>
      <c r="I5204" s="1091" t="str">
        <f t="shared" si="1145"/>
        <v>Cap.5 Pct.1 Rd.170 col.D</v>
      </c>
      <c r="J5204" s="996"/>
      <c r="K5204" s="999" t="str">
        <f t="shared" si="1146"/>
        <v>Cap.5 Pct.1 Rd.170 Suma Col.(1 la 6)</v>
      </c>
      <c r="L5204" s="1000">
        <f t="shared" si="1147"/>
        <v>0</v>
      </c>
      <c r="M5204" s="1000">
        <f t="shared" si="1148"/>
        <v>0</v>
      </c>
      <c r="N5204" s="1724">
        <f t="shared" si="1149"/>
        <v>0</v>
      </c>
      <c r="O5204" s="1000">
        <f t="shared" si="1150"/>
        <v>0</v>
      </c>
      <c r="P5204" s="1000">
        <f t="shared" si="1151"/>
        <v>0</v>
      </c>
      <c r="Q5204" s="1000"/>
      <c r="R5204" s="1000"/>
      <c r="S5204" s="1000"/>
      <c r="T5204" s="1000"/>
      <c r="U5204" s="1000"/>
      <c r="V5204" s="1000"/>
      <c r="W5204" s="1000"/>
      <c r="X5204" s="1000"/>
      <c r="Y5204" s="1001"/>
      <c r="Z5204" s="1001" t="str">
        <f t="shared" si="1152"/>
        <v xml:space="preserve">Cap.5 Pct.1:  Dacă există măcar o valoare pe rând (Suma Col.(1 la 6) &gt; 0), atunci trebuie să existe CAEN (Col.D &gt; 0), pentru toate rândurile (Rd.(2 la 300)). Și reciproc. </v>
      </c>
      <c r="AA5204" s="2205">
        <f t="shared" si="1153"/>
        <v>1</v>
      </c>
      <c r="AB5204" s="3036">
        <v>271</v>
      </c>
    </row>
    <row r="5205" spans="1:28" x14ac:dyDescent="0.25">
      <c r="A5205" s="1708">
        <f t="shared" ca="1" si="1125"/>
        <v>0</v>
      </c>
      <c r="B5205" s="1708">
        <f t="shared" si="1126"/>
        <v>10272171</v>
      </c>
      <c r="C5205" s="994">
        <v>272</v>
      </c>
      <c r="D5205" s="1796" t="s">
        <v>447</v>
      </c>
      <c r="E5205" s="994">
        <v>171</v>
      </c>
      <c r="F5205" s="995" t="s">
        <v>3974</v>
      </c>
      <c r="G5205" s="994"/>
      <c r="H5205" s="996" t="s">
        <v>345</v>
      </c>
      <c r="I5205" s="1091" t="str">
        <f t="shared" si="1145"/>
        <v>Cap.5 Pct.1 Rd.171 col.D</v>
      </c>
      <c r="J5205" s="996"/>
      <c r="K5205" s="999" t="str">
        <f t="shared" si="1146"/>
        <v>Cap.5 Pct.1 Rd.171 Suma Col.(1 la 6)</v>
      </c>
      <c r="L5205" s="1000">
        <f t="shared" si="1147"/>
        <v>0</v>
      </c>
      <c r="M5205" s="1000">
        <f t="shared" si="1148"/>
        <v>0</v>
      </c>
      <c r="N5205" s="1724">
        <f t="shared" si="1149"/>
        <v>0</v>
      </c>
      <c r="O5205" s="1000">
        <f t="shared" si="1150"/>
        <v>0</v>
      </c>
      <c r="P5205" s="1000">
        <f t="shared" si="1151"/>
        <v>0</v>
      </c>
      <c r="Q5205" s="1000"/>
      <c r="R5205" s="1000"/>
      <c r="S5205" s="1000"/>
      <c r="T5205" s="1000"/>
      <c r="U5205" s="1000"/>
      <c r="V5205" s="1000"/>
      <c r="W5205" s="1000"/>
      <c r="X5205" s="1000"/>
      <c r="Y5205" s="1001"/>
      <c r="Z5205" s="1001" t="str">
        <f t="shared" si="1152"/>
        <v xml:space="preserve">Cap.5 Pct.1:  Dacă există măcar o valoare pe rând (Suma Col.(1 la 6) &gt; 0), atunci trebuie să existe CAEN (Col.D &gt; 0), pentru toate rândurile (Rd.(2 la 300)). Și reciproc. </v>
      </c>
      <c r="AA5205" s="2205">
        <f t="shared" si="1153"/>
        <v>1</v>
      </c>
      <c r="AB5205" s="3036">
        <v>271</v>
      </c>
    </row>
    <row r="5206" spans="1:28" x14ac:dyDescent="0.25">
      <c r="A5206" s="1708">
        <f t="shared" ca="1" si="1125"/>
        <v>0</v>
      </c>
      <c r="B5206" s="1708">
        <f t="shared" si="1126"/>
        <v>10272172</v>
      </c>
      <c r="C5206" s="994">
        <v>272</v>
      </c>
      <c r="D5206" s="1796" t="s">
        <v>447</v>
      </c>
      <c r="E5206" s="994">
        <v>172</v>
      </c>
      <c r="F5206" s="995" t="s">
        <v>3974</v>
      </c>
      <c r="G5206" s="994"/>
      <c r="H5206" s="996" t="s">
        <v>345</v>
      </c>
      <c r="I5206" s="1091" t="str">
        <f t="shared" si="1145"/>
        <v>Cap.5 Pct.1 Rd.172 col.D</v>
      </c>
      <c r="J5206" s="996"/>
      <c r="K5206" s="999" t="str">
        <f t="shared" si="1146"/>
        <v>Cap.5 Pct.1 Rd.172 Suma Col.(1 la 6)</v>
      </c>
      <c r="L5206" s="1000">
        <f t="shared" si="1147"/>
        <v>0</v>
      </c>
      <c r="M5206" s="1000">
        <f t="shared" si="1148"/>
        <v>0</v>
      </c>
      <c r="N5206" s="1724">
        <f t="shared" si="1149"/>
        <v>0</v>
      </c>
      <c r="O5206" s="1000">
        <f t="shared" si="1150"/>
        <v>0</v>
      </c>
      <c r="P5206" s="1000">
        <f t="shared" si="1151"/>
        <v>0</v>
      </c>
      <c r="Q5206" s="1000"/>
      <c r="R5206" s="1000"/>
      <c r="S5206" s="1000"/>
      <c r="T5206" s="1000"/>
      <c r="U5206" s="1000"/>
      <c r="V5206" s="1000"/>
      <c r="W5206" s="1000"/>
      <c r="X5206" s="1000"/>
      <c r="Y5206" s="1001"/>
      <c r="Z5206" s="1001" t="str">
        <f t="shared" si="1152"/>
        <v xml:space="preserve">Cap.5 Pct.1:  Dacă există măcar o valoare pe rând (Suma Col.(1 la 6) &gt; 0), atunci trebuie să existe CAEN (Col.D &gt; 0), pentru toate rândurile (Rd.(2 la 300)). Și reciproc. </v>
      </c>
      <c r="AA5206" s="2205">
        <f t="shared" si="1153"/>
        <v>1</v>
      </c>
      <c r="AB5206" s="3036">
        <v>271</v>
      </c>
    </row>
    <row r="5207" spans="1:28" x14ac:dyDescent="0.25">
      <c r="A5207" s="1708">
        <f t="shared" ca="1" si="1125"/>
        <v>0</v>
      </c>
      <c r="B5207" s="1708">
        <f t="shared" si="1126"/>
        <v>10272173</v>
      </c>
      <c r="C5207" s="994">
        <v>272</v>
      </c>
      <c r="D5207" s="1796" t="s">
        <v>447</v>
      </c>
      <c r="E5207" s="994">
        <v>173</v>
      </c>
      <c r="F5207" s="995" t="s">
        <v>3974</v>
      </c>
      <c r="G5207" s="994"/>
      <c r="H5207" s="996" t="s">
        <v>345</v>
      </c>
      <c r="I5207" s="1091" t="str">
        <f t="shared" si="1145"/>
        <v>Cap.5 Pct.1 Rd.173 col.D</v>
      </c>
      <c r="J5207" s="996"/>
      <c r="K5207" s="999" t="str">
        <f t="shared" si="1146"/>
        <v>Cap.5 Pct.1 Rd.173 Suma Col.(1 la 6)</v>
      </c>
      <c r="L5207" s="1000">
        <f t="shared" si="1147"/>
        <v>0</v>
      </c>
      <c r="M5207" s="1000">
        <f t="shared" si="1148"/>
        <v>0</v>
      </c>
      <c r="N5207" s="1724">
        <f t="shared" si="1149"/>
        <v>0</v>
      </c>
      <c r="O5207" s="1000">
        <f t="shared" si="1150"/>
        <v>0</v>
      </c>
      <c r="P5207" s="1000">
        <f t="shared" si="1151"/>
        <v>0</v>
      </c>
      <c r="Q5207" s="1000"/>
      <c r="R5207" s="1000"/>
      <c r="S5207" s="1000"/>
      <c r="T5207" s="1000"/>
      <c r="U5207" s="1000"/>
      <c r="V5207" s="1000"/>
      <c r="W5207" s="1000"/>
      <c r="X5207" s="1000"/>
      <c r="Y5207" s="1001"/>
      <c r="Z5207" s="1001" t="str">
        <f t="shared" si="1152"/>
        <v xml:space="preserve">Cap.5 Pct.1:  Dacă există măcar o valoare pe rând (Suma Col.(1 la 6) &gt; 0), atunci trebuie să existe CAEN (Col.D &gt; 0), pentru toate rândurile (Rd.(2 la 300)). Și reciproc. </v>
      </c>
      <c r="AA5207" s="2205">
        <f t="shared" si="1153"/>
        <v>1</v>
      </c>
      <c r="AB5207" s="3036">
        <v>271</v>
      </c>
    </row>
    <row r="5208" spans="1:28" x14ac:dyDescent="0.25">
      <c r="A5208" s="1708">
        <f t="shared" ca="1" si="1125"/>
        <v>0</v>
      </c>
      <c r="B5208" s="1708">
        <f t="shared" si="1126"/>
        <v>10272174</v>
      </c>
      <c r="C5208" s="994">
        <v>272</v>
      </c>
      <c r="D5208" s="1796" t="s">
        <v>447</v>
      </c>
      <c r="E5208" s="994">
        <v>174</v>
      </c>
      <c r="F5208" s="995" t="s">
        <v>3974</v>
      </c>
      <c r="G5208" s="994"/>
      <c r="H5208" s="996" t="s">
        <v>345</v>
      </c>
      <c r="I5208" s="1091" t="str">
        <f t="shared" si="1145"/>
        <v>Cap.5 Pct.1 Rd.174 col.D</v>
      </c>
      <c r="J5208" s="996"/>
      <c r="K5208" s="999" t="str">
        <f t="shared" si="1146"/>
        <v>Cap.5 Pct.1 Rd.174 Suma Col.(1 la 6)</v>
      </c>
      <c r="L5208" s="1000">
        <f t="shared" si="1147"/>
        <v>0</v>
      </c>
      <c r="M5208" s="1000">
        <f t="shared" si="1148"/>
        <v>0</v>
      </c>
      <c r="N5208" s="1724">
        <f t="shared" si="1149"/>
        <v>0</v>
      </c>
      <c r="O5208" s="1000">
        <f t="shared" si="1150"/>
        <v>0</v>
      </c>
      <c r="P5208" s="1000">
        <f t="shared" si="1151"/>
        <v>0</v>
      </c>
      <c r="Q5208" s="1000"/>
      <c r="R5208" s="1000"/>
      <c r="S5208" s="1000"/>
      <c r="T5208" s="1000"/>
      <c r="U5208" s="1000"/>
      <c r="V5208" s="1000"/>
      <c r="W5208" s="1000"/>
      <c r="X5208" s="1000"/>
      <c r="Y5208" s="1001"/>
      <c r="Z5208" s="1001" t="str">
        <f t="shared" si="1152"/>
        <v xml:space="preserve">Cap.5 Pct.1:  Dacă există măcar o valoare pe rând (Suma Col.(1 la 6) &gt; 0), atunci trebuie să existe CAEN (Col.D &gt; 0), pentru toate rândurile (Rd.(2 la 300)). Și reciproc. </v>
      </c>
      <c r="AA5208" s="2205">
        <f t="shared" si="1153"/>
        <v>1</v>
      </c>
      <c r="AB5208" s="3036">
        <v>271</v>
      </c>
    </row>
    <row r="5209" spans="1:28" x14ac:dyDescent="0.25">
      <c r="A5209" s="1708">
        <f t="shared" ca="1" si="1125"/>
        <v>0</v>
      </c>
      <c r="B5209" s="1708">
        <f t="shared" si="1126"/>
        <v>10272175</v>
      </c>
      <c r="C5209" s="994">
        <v>272</v>
      </c>
      <c r="D5209" s="1796" t="s">
        <v>447</v>
      </c>
      <c r="E5209" s="994">
        <v>175</v>
      </c>
      <c r="F5209" s="995" t="s">
        <v>3974</v>
      </c>
      <c r="G5209" s="994"/>
      <c r="H5209" s="996" t="s">
        <v>345</v>
      </c>
      <c r="I5209" s="1091" t="str">
        <f t="shared" si="1145"/>
        <v>Cap.5 Pct.1 Rd.175 col.D</v>
      </c>
      <c r="J5209" s="996"/>
      <c r="K5209" s="999" t="str">
        <f t="shared" si="1146"/>
        <v>Cap.5 Pct.1 Rd.175 Suma Col.(1 la 6)</v>
      </c>
      <c r="L5209" s="1000">
        <f t="shared" si="1147"/>
        <v>0</v>
      </c>
      <c r="M5209" s="1000">
        <f t="shared" si="1148"/>
        <v>0</v>
      </c>
      <c r="N5209" s="1724">
        <f t="shared" si="1149"/>
        <v>0</v>
      </c>
      <c r="O5209" s="1000">
        <f t="shared" si="1150"/>
        <v>0</v>
      </c>
      <c r="P5209" s="1000">
        <f t="shared" si="1151"/>
        <v>0</v>
      </c>
      <c r="Q5209" s="1000"/>
      <c r="R5209" s="1000"/>
      <c r="S5209" s="1000"/>
      <c r="T5209" s="1000"/>
      <c r="U5209" s="1000"/>
      <c r="V5209" s="1000"/>
      <c r="W5209" s="1000"/>
      <c r="X5209" s="1000"/>
      <c r="Y5209" s="1001"/>
      <c r="Z5209" s="1001" t="str">
        <f t="shared" si="1152"/>
        <v xml:space="preserve">Cap.5 Pct.1:  Dacă există măcar o valoare pe rând (Suma Col.(1 la 6) &gt; 0), atunci trebuie să existe CAEN (Col.D &gt; 0), pentru toate rândurile (Rd.(2 la 300)). Și reciproc. </v>
      </c>
      <c r="AA5209" s="2205">
        <f t="shared" si="1153"/>
        <v>1</v>
      </c>
      <c r="AB5209" s="3036">
        <v>271</v>
      </c>
    </row>
    <row r="5210" spans="1:28" x14ac:dyDescent="0.25">
      <c r="A5210" s="1708">
        <f t="shared" ca="1" si="1125"/>
        <v>0</v>
      </c>
      <c r="B5210" s="1708">
        <f t="shared" si="1126"/>
        <v>10272176</v>
      </c>
      <c r="C5210" s="994">
        <v>272</v>
      </c>
      <c r="D5210" s="1796" t="s">
        <v>447</v>
      </c>
      <c r="E5210" s="994">
        <v>176</v>
      </c>
      <c r="F5210" s="995" t="s">
        <v>3974</v>
      </c>
      <c r="G5210" s="994"/>
      <c r="H5210" s="996" t="s">
        <v>345</v>
      </c>
      <c r="I5210" s="1091" t="str">
        <f t="shared" si="1145"/>
        <v>Cap.5 Pct.1 Rd.176 col.D</v>
      </c>
      <c r="J5210" s="996"/>
      <c r="K5210" s="999" t="str">
        <f t="shared" si="1146"/>
        <v>Cap.5 Pct.1 Rd.176 Suma Col.(1 la 6)</v>
      </c>
      <c r="L5210" s="1000">
        <f t="shared" si="1147"/>
        <v>0</v>
      </c>
      <c r="M5210" s="1000">
        <f t="shared" si="1148"/>
        <v>0</v>
      </c>
      <c r="N5210" s="1724">
        <f t="shared" si="1149"/>
        <v>0</v>
      </c>
      <c r="O5210" s="1000">
        <f t="shared" si="1150"/>
        <v>0</v>
      </c>
      <c r="P5210" s="1000">
        <f t="shared" si="1151"/>
        <v>0</v>
      </c>
      <c r="Q5210" s="1000"/>
      <c r="R5210" s="1000"/>
      <c r="S5210" s="1000"/>
      <c r="T5210" s="1000"/>
      <c r="U5210" s="1000"/>
      <c r="V5210" s="1000"/>
      <c r="W5210" s="1000"/>
      <c r="X5210" s="1000"/>
      <c r="Y5210" s="1001"/>
      <c r="Z5210" s="1001" t="str">
        <f t="shared" si="1152"/>
        <v xml:space="preserve">Cap.5 Pct.1:  Dacă există măcar o valoare pe rând (Suma Col.(1 la 6) &gt; 0), atunci trebuie să existe CAEN (Col.D &gt; 0), pentru toate rândurile (Rd.(2 la 300)). Și reciproc. </v>
      </c>
      <c r="AA5210" s="2205">
        <f t="shared" si="1153"/>
        <v>1</v>
      </c>
      <c r="AB5210" s="3036">
        <v>271</v>
      </c>
    </row>
    <row r="5211" spans="1:28" x14ac:dyDescent="0.25">
      <c r="A5211" s="1708">
        <f t="shared" ca="1" si="1125"/>
        <v>0</v>
      </c>
      <c r="B5211" s="1708">
        <f t="shared" si="1126"/>
        <v>10272177</v>
      </c>
      <c r="C5211" s="994">
        <v>272</v>
      </c>
      <c r="D5211" s="1796" t="s">
        <v>447</v>
      </c>
      <c r="E5211" s="994">
        <v>177</v>
      </c>
      <c r="F5211" s="995" t="s">
        <v>3974</v>
      </c>
      <c r="G5211" s="994"/>
      <c r="H5211" s="996" t="s">
        <v>345</v>
      </c>
      <c r="I5211" s="1091" t="str">
        <f t="shared" si="1145"/>
        <v>Cap.5 Pct.1 Rd.177 col.D</v>
      </c>
      <c r="J5211" s="996"/>
      <c r="K5211" s="999" t="str">
        <f t="shared" si="1146"/>
        <v>Cap.5 Pct.1 Rd.177 Suma Col.(1 la 6)</v>
      </c>
      <c r="L5211" s="1000">
        <f t="shared" si="1147"/>
        <v>0</v>
      </c>
      <c r="M5211" s="1000">
        <f t="shared" si="1148"/>
        <v>0</v>
      </c>
      <c r="N5211" s="1724">
        <f t="shared" si="1149"/>
        <v>0</v>
      </c>
      <c r="O5211" s="1000">
        <f t="shared" si="1150"/>
        <v>0</v>
      </c>
      <c r="P5211" s="1000">
        <f t="shared" si="1151"/>
        <v>0</v>
      </c>
      <c r="Q5211" s="1000"/>
      <c r="R5211" s="1000"/>
      <c r="S5211" s="1000"/>
      <c r="T5211" s="1000"/>
      <c r="U5211" s="1000"/>
      <c r="V5211" s="1000"/>
      <c r="W5211" s="1000"/>
      <c r="X5211" s="1000"/>
      <c r="Y5211" s="1001"/>
      <c r="Z5211" s="1001" t="str">
        <f t="shared" si="1152"/>
        <v xml:space="preserve">Cap.5 Pct.1:  Dacă există măcar o valoare pe rând (Suma Col.(1 la 6) &gt; 0), atunci trebuie să existe CAEN (Col.D &gt; 0), pentru toate rândurile (Rd.(2 la 300)). Și reciproc. </v>
      </c>
      <c r="AA5211" s="2205">
        <f t="shared" si="1153"/>
        <v>1</v>
      </c>
      <c r="AB5211" s="3036">
        <v>271</v>
      </c>
    </row>
    <row r="5212" spans="1:28" x14ac:dyDescent="0.25">
      <c r="A5212" s="1708">
        <f t="shared" ca="1" si="1125"/>
        <v>0</v>
      </c>
      <c r="B5212" s="1708">
        <f t="shared" si="1126"/>
        <v>10272178</v>
      </c>
      <c r="C5212" s="994">
        <v>272</v>
      </c>
      <c r="D5212" s="1796" t="s">
        <v>447</v>
      </c>
      <c r="E5212" s="994">
        <v>178</v>
      </c>
      <c r="F5212" s="995" t="s">
        <v>3974</v>
      </c>
      <c r="G5212" s="994"/>
      <c r="H5212" s="996" t="s">
        <v>345</v>
      </c>
      <c r="I5212" s="1091" t="str">
        <f t="shared" si="1145"/>
        <v>Cap.5 Pct.1 Rd.178 col.D</v>
      </c>
      <c r="J5212" s="996"/>
      <c r="K5212" s="999" t="str">
        <f t="shared" si="1146"/>
        <v>Cap.5 Pct.1 Rd.178 Suma Col.(1 la 6)</v>
      </c>
      <c r="L5212" s="1000">
        <f t="shared" si="1147"/>
        <v>0</v>
      </c>
      <c r="M5212" s="1000">
        <f t="shared" si="1148"/>
        <v>0</v>
      </c>
      <c r="N5212" s="1724">
        <f t="shared" si="1149"/>
        <v>0</v>
      </c>
      <c r="O5212" s="1000">
        <f t="shared" si="1150"/>
        <v>0</v>
      </c>
      <c r="P5212" s="1000">
        <f t="shared" si="1151"/>
        <v>0</v>
      </c>
      <c r="Q5212" s="1000"/>
      <c r="R5212" s="1000"/>
      <c r="S5212" s="1000"/>
      <c r="T5212" s="1000"/>
      <c r="U5212" s="1000"/>
      <c r="V5212" s="1000"/>
      <c r="W5212" s="1000"/>
      <c r="X5212" s="1000"/>
      <c r="Y5212" s="1001"/>
      <c r="Z5212" s="1001" t="str">
        <f t="shared" si="1152"/>
        <v xml:space="preserve">Cap.5 Pct.1:  Dacă există măcar o valoare pe rând (Suma Col.(1 la 6) &gt; 0), atunci trebuie să existe CAEN (Col.D &gt; 0), pentru toate rândurile (Rd.(2 la 300)). Și reciproc. </v>
      </c>
      <c r="AA5212" s="2205">
        <f t="shared" si="1153"/>
        <v>1</v>
      </c>
      <c r="AB5212" s="3036">
        <v>271</v>
      </c>
    </row>
    <row r="5213" spans="1:28" x14ac:dyDescent="0.25">
      <c r="A5213" s="1708">
        <f t="shared" ca="1" si="1125"/>
        <v>0</v>
      </c>
      <c r="B5213" s="1708">
        <f t="shared" si="1126"/>
        <v>10272179</v>
      </c>
      <c r="C5213" s="994">
        <v>272</v>
      </c>
      <c r="D5213" s="1796" t="s">
        <v>447</v>
      </c>
      <c r="E5213" s="994">
        <v>179</v>
      </c>
      <c r="F5213" s="995" t="s">
        <v>3974</v>
      </c>
      <c r="G5213" s="994"/>
      <c r="H5213" s="996" t="s">
        <v>345</v>
      </c>
      <c r="I5213" s="1091" t="str">
        <f t="shared" si="1145"/>
        <v>Cap.5 Pct.1 Rd.179 col.D</v>
      </c>
      <c r="J5213" s="996"/>
      <c r="K5213" s="999" t="str">
        <f t="shared" si="1146"/>
        <v>Cap.5 Pct.1 Rd.179 Suma Col.(1 la 6)</v>
      </c>
      <c r="L5213" s="1000">
        <f t="shared" si="1147"/>
        <v>0</v>
      </c>
      <c r="M5213" s="1000">
        <f t="shared" si="1148"/>
        <v>0</v>
      </c>
      <c r="N5213" s="1724">
        <f t="shared" si="1149"/>
        <v>0</v>
      </c>
      <c r="O5213" s="1000">
        <f t="shared" si="1150"/>
        <v>0</v>
      </c>
      <c r="P5213" s="1000">
        <f t="shared" si="1151"/>
        <v>0</v>
      </c>
      <c r="Q5213" s="1000"/>
      <c r="R5213" s="1000"/>
      <c r="S5213" s="1000"/>
      <c r="T5213" s="1000"/>
      <c r="U5213" s="1000"/>
      <c r="V5213" s="1000"/>
      <c r="W5213" s="1000"/>
      <c r="X5213" s="1000"/>
      <c r="Y5213" s="1001"/>
      <c r="Z5213" s="1001" t="str">
        <f t="shared" si="1152"/>
        <v xml:space="preserve">Cap.5 Pct.1:  Dacă există măcar o valoare pe rând (Suma Col.(1 la 6) &gt; 0), atunci trebuie să existe CAEN (Col.D &gt; 0), pentru toate rândurile (Rd.(2 la 300)). Și reciproc. </v>
      </c>
      <c r="AA5213" s="2205">
        <f t="shared" si="1153"/>
        <v>1</v>
      </c>
      <c r="AB5213" s="3036">
        <v>271</v>
      </c>
    </row>
    <row r="5214" spans="1:28" x14ac:dyDescent="0.25">
      <c r="A5214" s="1708">
        <f t="shared" ca="1" si="1125"/>
        <v>0</v>
      </c>
      <c r="B5214" s="1708">
        <f t="shared" si="1126"/>
        <v>10272180</v>
      </c>
      <c r="C5214" s="994">
        <v>272</v>
      </c>
      <c r="D5214" s="1796" t="s">
        <v>447</v>
      </c>
      <c r="E5214" s="994">
        <v>180</v>
      </c>
      <c r="F5214" s="995" t="s">
        <v>3974</v>
      </c>
      <c r="G5214" s="994"/>
      <c r="H5214" s="996" t="s">
        <v>345</v>
      </c>
      <c r="I5214" s="1091" t="str">
        <f t="shared" si="1145"/>
        <v>Cap.5 Pct.1 Rd.180 col.D</v>
      </c>
      <c r="J5214" s="996"/>
      <c r="K5214" s="999" t="str">
        <f t="shared" si="1146"/>
        <v>Cap.5 Pct.1 Rd.180 Suma Col.(1 la 6)</v>
      </c>
      <c r="L5214" s="1000">
        <f t="shared" si="1147"/>
        <v>0</v>
      </c>
      <c r="M5214" s="1000">
        <f t="shared" si="1148"/>
        <v>0</v>
      </c>
      <c r="N5214" s="1724">
        <f t="shared" si="1149"/>
        <v>0</v>
      </c>
      <c r="O5214" s="1000">
        <f t="shared" si="1150"/>
        <v>0</v>
      </c>
      <c r="P5214" s="1000">
        <f t="shared" si="1151"/>
        <v>0</v>
      </c>
      <c r="Q5214" s="1000"/>
      <c r="R5214" s="1000"/>
      <c r="S5214" s="1000"/>
      <c r="T5214" s="1000"/>
      <c r="U5214" s="1000"/>
      <c r="V5214" s="1000"/>
      <c r="W5214" s="1000"/>
      <c r="X5214" s="1000"/>
      <c r="Y5214" s="1001"/>
      <c r="Z5214" s="1001" t="str">
        <f t="shared" si="1152"/>
        <v xml:space="preserve">Cap.5 Pct.1:  Dacă există măcar o valoare pe rând (Suma Col.(1 la 6) &gt; 0), atunci trebuie să existe CAEN (Col.D &gt; 0), pentru toate rândurile (Rd.(2 la 300)). Și reciproc. </v>
      </c>
      <c r="AA5214" s="2205">
        <f t="shared" si="1153"/>
        <v>1</v>
      </c>
      <c r="AB5214" s="3036">
        <v>271</v>
      </c>
    </row>
    <row r="5215" spans="1:28" x14ac:dyDescent="0.25">
      <c r="A5215" s="1708">
        <f t="shared" ca="1" si="1125"/>
        <v>0</v>
      </c>
      <c r="B5215" s="1708">
        <f t="shared" si="1126"/>
        <v>10272181</v>
      </c>
      <c r="C5215" s="994">
        <v>272</v>
      </c>
      <c r="D5215" s="1796" t="s">
        <v>447</v>
      </c>
      <c r="E5215" s="994">
        <v>181</v>
      </c>
      <c r="F5215" s="995" t="s">
        <v>3974</v>
      </c>
      <c r="G5215" s="994"/>
      <c r="H5215" s="996" t="s">
        <v>345</v>
      </c>
      <c r="I5215" s="1091" t="str">
        <f t="shared" si="1145"/>
        <v>Cap.5 Pct.1 Rd.181 col.D</v>
      </c>
      <c r="J5215" s="996"/>
      <c r="K5215" s="999" t="str">
        <f t="shared" si="1146"/>
        <v>Cap.5 Pct.1 Rd.181 Suma Col.(1 la 6)</v>
      </c>
      <c r="L5215" s="1000">
        <f t="shared" si="1147"/>
        <v>0</v>
      </c>
      <c r="M5215" s="1000">
        <f t="shared" si="1148"/>
        <v>0</v>
      </c>
      <c r="N5215" s="1724">
        <f t="shared" si="1149"/>
        <v>0</v>
      </c>
      <c r="O5215" s="1000">
        <f t="shared" si="1150"/>
        <v>0</v>
      </c>
      <c r="P5215" s="1000">
        <f t="shared" si="1151"/>
        <v>0</v>
      </c>
      <c r="Q5215" s="1000"/>
      <c r="R5215" s="1000"/>
      <c r="S5215" s="1000"/>
      <c r="T5215" s="1000"/>
      <c r="U5215" s="1000"/>
      <c r="V5215" s="1000"/>
      <c r="W5215" s="1000"/>
      <c r="X5215" s="1000"/>
      <c r="Y5215" s="1001"/>
      <c r="Z5215" s="1001" t="str">
        <f t="shared" si="1152"/>
        <v xml:space="preserve">Cap.5 Pct.1:  Dacă există măcar o valoare pe rând (Suma Col.(1 la 6) &gt; 0), atunci trebuie să existe CAEN (Col.D &gt; 0), pentru toate rândurile (Rd.(2 la 300)). Și reciproc. </v>
      </c>
      <c r="AA5215" s="2205">
        <f t="shared" si="1153"/>
        <v>1</v>
      </c>
      <c r="AB5215" s="3036">
        <v>271</v>
      </c>
    </row>
    <row r="5216" spans="1:28" x14ac:dyDescent="0.25">
      <c r="A5216" s="1708">
        <f t="shared" ca="1" si="1125"/>
        <v>0</v>
      </c>
      <c r="B5216" s="1708">
        <f t="shared" si="1126"/>
        <v>10272182</v>
      </c>
      <c r="C5216" s="994">
        <v>272</v>
      </c>
      <c r="D5216" s="1796" t="s">
        <v>447</v>
      </c>
      <c r="E5216" s="994">
        <v>182</v>
      </c>
      <c r="F5216" s="995" t="s">
        <v>3974</v>
      </c>
      <c r="G5216" s="994"/>
      <c r="H5216" s="996" t="s">
        <v>345</v>
      </c>
      <c r="I5216" s="1091" t="str">
        <f t="shared" si="1145"/>
        <v>Cap.5 Pct.1 Rd.182 col.D</v>
      </c>
      <c r="J5216" s="996"/>
      <c r="K5216" s="999" t="str">
        <f t="shared" si="1146"/>
        <v>Cap.5 Pct.1 Rd.182 Suma Col.(1 la 6)</v>
      </c>
      <c r="L5216" s="1000">
        <f t="shared" si="1147"/>
        <v>0</v>
      </c>
      <c r="M5216" s="1000">
        <f t="shared" si="1148"/>
        <v>0</v>
      </c>
      <c r="N5216" s="1724">
        <f t="shared" si="1149"/>
        <v>0</v>
      </c>
      <c r="O5216" s="1000">
        <f t="shared" si="1150"/>
        <v>0</v>
      </c>
      <c r="P5216" s="1000">
        <f t="shared" si="1151"/>
        <v>0</v>
      </c>
      <c r="Q5216" s="1000"/>
      <c r="R5216" s="1000"/>
      <c r="S5216" s="1000"/>
      <c r="T5216" s="1000"/>
      <c r="U5216" s="1000"/>
      <c r="V5216" s="1000"/>
      <c r="W5216" s="1000"/>
      <c r="X5216" s="1000"/>
      <c r="Y5216" s="1001"/>
      <c r="Z5216" s="1001" t="str">
        <f t="shared" si="1152"/>
        <v xml:space="preserve">Cap.5 Pct.1:  Dacă există măcar o valoare pe rând (Suma Col.(1 la 6) &gt; 0), atunci trebuie să existe CAEN (Col.D &gt; 0), pentru toate rândurile (Rd.(2 la 300)). Și reciproc. </v>
      </c>
      <c r="AA5216" s="2205">
        <f t="shared" si="1153"/>
        <v>1</v>
      </c>
      <c r="AB5216" s="3036">
        <v>271</v>
      </c>
    </row>
    <row r="5217" spans="1:28" x14ac:dyDescent="0.25">
      <c r="A5217" s="1708">
        <f t="shared" ca="1" si="1125"/>
        <v>0</v>
      </c>
      <c r="B5217" s="1708">
        <f t="shared" si="1126"/>
        <v>10272183</v>
      </c>
      <c r="C5217" s="994">
        <v>272</v>
      </c>
      <c r="D5217" s="1796" t="s">
        <v>447</v>
      </c>
      <c r="E5217" s="994">
        <v>183</v>
      </c>
      <c r="F5217" s="995" t="s">
        <v>3974</v>
      </c>
      <c r="G5217" s="994"/>
      <c r="H5217" s="996" t="s">
        <v>345</v>
      </c>
      <c r="I5217" s="1091" t="str">
        <f t="shared" si="1145"/>
        <v>Cap.5 Pct.1 Rd.183 col.D</v>
      </c>
      <c r="J5217" s="996"/>
      <c r="K5217" s="999" t="str">
        <f t="shared" si="1146"/>
        <v>Cap.5 Pct.1 Rd.183 Suma Col.(1 la 6)</v>
      </c>
      <c r="L5217" s="1000">
        <f t="shared" si="1147"/>
        <v>0</v>
      </c>
      <c r="M5217" s="1000">
        <f t="shared" si="1148"/>
        <v>0</v>
      </c>
      <c r="N5217" s="1724">
        <f t="shared" si="1149"/>
        <v>0</v>
      </c>
      <c r="O5217" s="1000">
        <f t="shared" si="1150"/>
        <v>0</v>
      </c>
      <c r="P5217" s="1000">
        <f t="shared" si="1151"/>
        <v>0</v>
      </c>
      <c r="Q5217" s="1000"/>
      <c r="R5217" s="1000"/>
      <c r="S5217" s="1000"/>
      <c r="T5217" s="1000"/>
      <c r="U5217" s="1000"/>
      <c r="V5217" s="1000"/>
      <c r="W5217" s="1000"/>
      <c r="X5217" s="1000"/>
      <c r="Y5217" s="1001"/>
      <c r="Z5217" s="1001" t="str">
        <f t="shared" si="1152"/>
        <v xml:space="preserve">Cap.5 Pct.1:  Dacă există măcar o valoare pe rând (Suma Col.(1 la 6) &gt; 0), atunci trebuie să existe CAEN (Col.D &gt; 0), pentru toate rândurile (Rd.(2 la 300)). Și reciproc. </v>
      </c>
      <c r="AA5217" s="2205">
        <f t="shared" si="1153"/>
        <v>1</v>
      </c>
      <c r="AB5217" s="3036">
        <v>271</v>
      </c>
    </row>
    <row r="5218" spans="1:28" x14ac:dyDescent="0.25">
      <c r="A5218" s="1708">
        <f t="shared" ca="1" si="1125"/>
        <v>0</v>
      </c>
      <c r="B5218" s="1708">
        <f t="shared" si="1126"/>
        <v>10272184</v>
      </c>
      <c r="C5218" s="994">
        <v>272</v>
      </c>
      <c r="D5218" s="1796" t="s">
        <v>447</v>
      </c>
      <c r="E5218" s="994">
        <v>184</v>
      </c>
      <c r="F5218" s="995" t="s">
        <v>3974</v>
      </c>
      <c r="G5218" s="994"/>
      <c r="H5218" s="996" t="s">
        <v>345</v>
      </c>
      <c r="I5218" s="1091" t="str">
        <f t="shared" si="1145"/>
        <v>Cap.5 Pct.1 Rd.184 col.D</v>
      </c>
      <c r="J5218" s="996"/>
      <c r="K5218" s="999" t="str">
        <f t="shared" si="1146"/>
        <v>Cap.5 Pct.1 Rd.184 Suma Col.(1 la 6)</v>
      </c>
      <c r="L5218" s="1000">
        <f t="shared" si="1147"/>
        <v>0</v>
      </c>
      <c r="M5218" s="1000">
        <f t="shared" si="1148"/>
        <v>0</v>
      </c>
      <c r="N5218" s="1724">
        <f t="shared" si="1149"/>
        <v>0</v>
      </c>
      <c r="O5218" s="1000">
        <f t="shared" si="1150"/>
        <v>0</v>
      </c>
      <c r="P5218" s="1000">
        <f t="shared" si="1151"/>
        <v>0</v>
      </c>
      <c r="Q5218" s="1000"/>
      <c r="R5218" s="1000"/>
      <c r="S5218" s="1000"/>
      <c r="T5218" s="1000"/>
      <c r="U5218" s="1000"/>
      <c r="V5218" s="1000"/>
      <c r="W5218" s="1000"/>
      <c r="X5218" s="1000"/>
      <c r="Y5218" s="1001"/>
      <c r="Z5218" s="1001" t="str">
        <f t="shared" si="1152"/>
        <v xml:space="preserve">Cap.5 Pct.1:  Dacă există măcar o valoare pe rând (Suma Col.(1 la 6) &gt; 0), atunci trebuie să existe CAEN (Col.D &gt; 0), pentru toate rândurile (Rd.(2 la 300)). Și reciproc. </v>
      </c>
      <c r="AA5218" s="2205">
        <f t="shared" si="1153"/>
        <v>1</v>
      </c>
      <c r="AB5218" s="3036">
        <v>271</v>
      </c>
    </row>
    <row r="5219" spans="1:28" x14ac:dyDescent="0.25">
      <c r="A5219" s="1708">
        <f t="shared" ca="1" si="1125"/>
        <v>0</v>
      </c>
      <c r="B5219" s="1708">
        <f t="shared" si="1126"/>
        <v>10272185</v>
      </c>
      <c r="C5219" s="994">
        <v>272</v>
      </c>
      <c r="D5219" s="1796" t="s">
        <v>447</v>
      </c>
      <c r="E5219" s="994">
        <v>185</v>
      </c>
      <c r="F5219" s="995" t="s">
        <v>3974</v>
      </c>
      <c r="G5219" s="994"/>
      <c r="H5219" s="996" t="s">
        <v>345</v>
      </c>
      <c r="I5219" s="1091" t="str">
        <f t="shared" si="1145"/>
        <v>Cap.5 Pct.1 Rd.185 col.D</v>
      </c>
      <c r="J5219" s="996"/>
      <c r="K5219" s="999" t="str">
        <f t="shared" si="1146"/>
        <v>Cap.5 Pct.1 Rd.185 Suma Col.(1 la 6)</v>
      </c>
      <c r="L5219" s="1000">
        <f t="shared" si="1147"/>
        <v>0</v>
      </c>
      <c r="M5219" s="1000">
        <f t="shared" si="1148"/>
        <v>0</v>
      </c>
      <c r="N5219" s="1724">
        <f t="shared" si="1149"/>
        <v>0</v>
      </c>
      <c r="O5219" s="1000">
        <f t="shared" si="1150"/>
        <v>0</v>
      </c>
      <c r="P5219" s="1000">
        <f t="shared" si="1151"/>
        <v>0</v>
      </c>
      <c r="Q5219" s="1000"/>
      <c r="R5219" s="1000"/>
      <c r="S5219" s="1000"/>
      <c r="T5219" s="1000"/>
      <c r="U5219" s="1000"/>
      <c r="V5219" s="1000"/>
      <c r="W5219" s="1000"/>
      <c r="X5219" s="1000"/>
      <c r="Y5219" s="1001"/>
      <c r="Z5219" s="1001" t="str">
        <f t="shared" si="1152"/>
        <v xml:space="preserve">Cap.5 Pct.1:  Dacă există măcar o valoare pe rând (Suma Col.(1 la 6) &gt; 0), atunci trebuie să existe CAEN (Col.D &gt; 0), pentru toate rândurile (Rd.(2 la 300)). Și reciproc. </v>
      </c>
      <c r="AA5219" s="2205">
        <f t="shared" si="1153"/>
        <v>1</v>
      </c>
      <c r="AB5219" s="3036">
        <v>271</v>
      </c>
    </row>
    <row r="5220" spans="1:28" x14ac:dyDescent="0.25">
      <c r="A5220" s="1708">
        <f t="shared" ca="1" si="1125"/>
        <v>0</v>
      </c>
      <c r="B5220" s="1708">
        <f t="shared" si="1126"/>
        <v>10272186</v>
      </c>
      <c r="C5220" s="994">
        <v>272</v>
      </c>
      <c r="D5220" s="1796" t="s">
        <v>447</v>
      </c>
      <c r="E5220" s="994">
        <v>186</v>
      </c>
      <c r="F5220" s="995" t="s">
        <v>3974</v>
      </c>
      <c r="G5220" s="994"/>
      <c r="H5220" s="996" t="s">
        <v>345</v>
      </c>
      <c r="I5220" s="1091" t="str">
        <f t="shared" si="1145"/>
        <v>Cap.5 Pct.1 Rd.186 col.D</v>
      </c>
      <c r="J5220" s="996"/>
      <c r="K5220" s="999" t="str">
        <f t="shared" si="1146"/>
        <v>Cap.5 Pct.1 Rd.186 Suma Col.(1 la 6)</v>
      </c>
      <c r="L5220" s="1000">
        <f t="shared" si="1147"/>
        <v>0</v>
      </c>
      <c r="M5220" s="1000">
        <f t="shared" si="1148"/>
        <v>0</v>
      </c>
      <c r="N5220" s="1724">
        <f t="shared" si="1149"/>
        <v>0</v>
      </c>
      <c r="O5220" s="1000">
        <f t="shared" si="1150"/>
        <v>0</v>
      </c>
      <c r="P5220" s="1000">
        <f t="shared" si="1151"/>
        <v>0</v>
      </c>
      <c r="Q5220" s="1000"/>
      <c r="R5220" s="1000"/>
      <c r="S5220" s="1000"/>
      <c r="T5220" s="1000"/>
      <c r="U5220" s="1000"/>
      <c r="V5220" s="1000"/>
      <c r="W5220" s="1000"/>
      <c r="X5220" s="1000"/>
      <c r="Y5220" s="1001"/>
      <c r="Z5220" s="1001" t="str">
        <f t="shared" si="1152"/>
        <v xml:space="preserve">Cap.5 Pct.1:  Dacă există măcar o valoare pe rând (Suma Col.(1 la 6) &gt; 0), atunci trebuie să existe CAEN (Col.D &gt; 0), pentru toate rândurile (Rd.(2 la 300)). Și reciproc. </v>
      </c>
      <c r="AA5220" s="2205">
        <f t="shared" si="1153"/>
        <v>1</v>
      </c>
      <c r="AB5220" s="3036">
        <v>271</v>
      </c>
    </row>
    <row r="5221" spans="1:28" x14ac:dyDescent="0.25">
      <c r="A5221" s="1708">
        <f t="shared" ca="1" si="1125"/>
        <v>0</v>
      </c>
      <c r="B5221" s="1708">
        <f t="shared" si="1126"/>
        <v>10272187</v>
      </c>
      <c r="C5221" s="994">
        <v>272</v>
      </c>
      <c r="D5221" s="1796" t="s">
        <v>447</v>
      </c>
      <c r="E5221" s="994">
        <v>187</v>
      </c>
      <c r="F5221" s="995" t="s">
        <v>3974</v>
      </c>
      <c r="G5221" s="994"/>
      <c r="H5221" s="996" t="s">
        <v>345</v>
      </c>
      <c r="I5221" s="1091" t="str">
        <f t="shared" si="1145"/>
        <v>Cap.5 Pct.1 Rd.187 col.D</v>
      </c>
      <c r="J5221" s="996"/>
      <c r="K5221" s="999" t="str">
        <f t="shared" si="1146"/>
        <v>Cap.5 Pct.1 Rd.187 Suma Col.(1 la 6)</v>
      </c>
      <c r="L5221" s="1000">
        <f t="shared" si="1147"/>
        <v>0</v>
      </c>
      <c r="M5221" s="1000">
        <f t="shared" si="1148"/>
        <v>0</v>
      </c>
      <c r="N5221" s="1724">
        <f t="shared" si="1149"/>
        <v>0</v>
      </c>
      <c r="O5221" s="1000">
        <f t="shared" si="1150"/>
        <v>0</v>
      </c>
      <c r="P5221" s="1000">
        <f t="shared" si="1151"/>
        <v>0</v>
      </c>
      <c r="Q5221" s="1000"/>
      <c r="R5221" s="1000"/>
      <c r="S5221" s="1000"/>
      <c r="T5221" s="1000"/>
      <c r="U5221" s="1000"/>
      <c r="V5221" s="1000"/>
      <c r="W5221" s="1000"/>
      <c r="X5221" s="1000"/>
      <c r="Y5221" s="1001"/>
      <c r="Z5221" s="1001" t="str">
        <f t="shared" si="1152"/>
        <v xml:space="preserve">Cap.5 Pct.1:  Dacă există măcar o valoare pe rând (Suma Col.(1 la 6) &gt; 0), atunci trebuie să existe CAEN (Col.D &gt; 0), pentru toate rândurile (Rd.(2 la 300)). Și reciproc. </v>
      </c>
      <c r="AA5221" s="2205">
        <f t="shared" si="1153"/>
        <v>1</v>
      </c>
      <c r="AB5221" s="3036">
        <v>271</v>
      </c>
    </row>
    <row r="5222" spans="1:28" x14ac:dyDescent="0.25">
      <c r="A5222" s="1708">
        <f t="shared" ca="1" si="1125"/>
        <v>0</v>
      </c>
      <c r="B5222" s="1708">
        <f t="shared" si="1126"/>
        <v>10272188</v>
      </c>
      <c r="C5222" s="994">
        <v>272</v>
      </c>
      <c r="D5222" s="1796" t="s">
        <v>447</v>
      </c>
      <c r="E5222" s="994">
        <v>188</v>
      </c>
      <c r="F5222" s="995" t="s">
        <v>3974</v>
      </c>
      <c r="G5222" s="994"/>
      <c r="H5222" s="996" t="s">
        <v>345</v>
      </c>
      <c r="I5222" s="1091" t="str">
        <f t="shared" si="1145"/>
        <v>Cap.5 Pct.1 Rd.188 col.D</v>
      </c>
      <c r="J5222" s="996"/>
      <c r="K5222" s="999" t="str">
        <f t="shared" si="1146"/>
        <v>Cap.5 Pct.1 Rd.188 Suma Col.(1 la 6)</v>
      </c>
      <c r="L5222" s="1000">
        <f t="shared" si="1147"/>
        <v>0</v>
      </c>
      <c r="M5222" s="1000">
        <f t="shared" si="1148"/>
        <v>0</v>
      </c>
      <c r="N5222" s="1724">
        <f t="shared" si="1149"/>
        <v>0</v>
      </c>
      <c r="O5222" s="1000">
        <f t="shared" si="1150"/>
        <v>0</v>
      </c>
      <c r="P5222" s="1000">
        <f t="shared" si="1151"/>
        <v>0</v>
      </c>
      <c r="Q5222" s="1000"/>
      <c r="R5222" s="1000"/>
      <c r="S5222" s="1000"/>
      <c r="T5222" s="1000"/>
      <c r="U5222" s="1000"/>
      <c r="V5222" s="1000"/>
      <c r="W5222" s="1000"/>
      <c r="X5222" s="1000"/>
      <c r="Y5222" s="1001"/>
      <c r="Z5222" s="1001" t="str">
        <f t="shared" si="1152"/>
        <v xml:space="preserve">Cap.5 Pct.1:  Dacă există măcar o valoare pe rând (Suma Col.(1 la 6) &gt; 0), atunci trebuie să existe CAEN (Col.D &gt; 0), pentru toate rândurile (Rd.(2 la 300)). Și reciproc. </v>
      </c>
      <c r="AA5222" s="2205">
        <f t="shared" si="1153"/>
        <v>1</v>
      </c>
      <c r="AB5222" s="3036">
        <v>271</v>
      </c>
    </row>
    <row r="5223" spans="1:28" x14ac:dyDescent="0.25">
      <c r="A5223" s="1708">
        <f t="shared" ca="1" si="1125"/>
        <v>0</v>
      </c>
      <c r="B5223" s="1708">
        <f t="shared" si="1126"/>
        <v>10272189</v>
      </c>
      <c r="C5223" s="994">
        <v>272</v>
      </c>
      <c r="D5223" s="1796" t="s">
        <v>447</v>
      </c>
      <c r="E5223" s="994">
        <v>189</v>
      </c>
      <c r="F5223" s="995" t="s">
        <v>3974</v>
      </c>
      <c r="G5223" s="994"/>
      <c r="H5223" s="996" t="s">
        <v>345</v>
      </c>
      <c r="I5223" s="1091" t="str">
        <f t="shared" si="1145"/>
        <v>Cap.5 Pct.1 Rd.189 col.D</v>
      </c>
      <c r="J5223" s="996"/>
      <c r="K5223" s="999" t="str">
        <f t="shared" si="1146"/>
        <v>Cap.5 Pct.1 Rd.189 Suma Col.(1 la 6)</v>
      </c>
      <c r="L5223" s="1000">
        <f t="shared" si="1147"/>
        <v>0</v>
      </c>
      <c r="M5223" s="1000">
        <f t="shared" si="1148"/>
        <v>0</v>
      </c>
      <c r="N5223" s="1724">
        <f t="shared" si="1149"/>
        <v>0</v>
      </c>
      <c r="O5223" s="1000">
        <f t="shared" si="1150"/>
        <v>0</v>
      </c>
      <c r="P5223" s="1000">
        <f t="shared" si="1151"/>
        <v>0</v>
      </c>
      <c r="Q5223" s="1000"/>
      <c r="R5223" s="1000"/>
      <c r="S5223" s="1000"/>
      <c r="T5223" s="1000"/>
      <c r="U5223" s="1000"/>
      <c r="V5223" s="1000"/>
      <c r="W5223" s="1000"/>
      <c r="X5223" s="1000"/>
      <c r="Y5223" s="1001"/>
      <c r="Z5223" s="1001" t="str">
        <f t="shared" si="1152"/>
        <v xml:space="preserve">Cap.5 Pct.1:  Dacă există măcar o valoare pe rând (Suma Col.(1 la 6) &gt; 0), atunci trebuie să existe CAEN (Col.D &gt; 0), pentru toate rândurile (Rd.(2 la 300)). Și reciproc. </v>
      </c>
      <c r="AA5223" s="2205">
        <f t="shared" si="1153"/>
        <v>1</v>
      </c>
      <c r="AB5223" s="3036">
        <v>271</v>
      </c>
    </row>
    <row r="5224" spans="1:28" x14ac:dyDescent="0.25">
      <c r="A5224" s="1708">
        <f t="shared" ca="1" si="1125"/>
        <v>0</v>
      </c>
      <c r="B5224" s="1708">
        <f t="shared" si="1126"/>
        <v>10272190</v>
      </c>
      <c r="C5224" s="994">
        <v>272</v>
      </c>
      <c r="D5224" s="1796" t="s">
        <v>447</v>
      </c>
      <c r="E5224" s="994">
        <v>190</v>
      </c>
      <c r="F5224" s="995" t="s">
        <v>3974</v>
      </c>
      <c r="G5224" s="994"/>
      <c r="H5224" s="996" t="s">
        <v>345</v>
      </c>
      <c r="I5224" s="1091" t="str">
        <f t="shared" si="1145"/>
        <v>Cap.5 Pct.1 Rd.190 col.D</v>
      </c>
      <c r="J5224" s="996"/>
      <c r="K5224" s="999" t="str">
        <f t="shared" si="1146"/>
        <v>Cap.5 Pct.1 Rd.190 Suma Col.(1 la 6)</v>
      </c>
      <c r="L5224" s="1000">
        <f t="shared" si="1147"/>
        <v>0</v>
      </c>
      <c r="M5224" s="1000">
        <f t="shared" si="1148"/>
        <v>0</v>
      </c>
      <c r="N5224" s="1724">
        <f t="shared" si="1149"/>
        <v>0</v>
      </c>
      <c r="O5224" s="1000">
        <f t="shared" si="1150"/>
        <v>0</v>
      </c>
      <c r="P5224" s="1000">
        <f t="shared" si="1151"/>
        <v>0</v>
      </c>
      <c r="Q5224" s="1000"/>
      <c r="R5224" s="1000"/>
      <c r="S5224" s="1000"/>
      <c r="T5224" s="1000"/>
      <c r="U5224" s="1000"/>
      <c r="V5224" s="1000"/>
      <c r="W5224" s="1000"/>
      <c r="X5224" s="1000"/>
      <c r="Y5224" s="1001"/>
      <c r="Z5224" s="1001" t="str">
        <f t="shared" si="1152"/>
        <v xml:space="preserve">Cap.5 Pct.1:  Dacă există măcar o valoare pe rând (Suma Col.(1 la 6) &gt; 0), atunci trebuie să existe CAEN (Col.D &gt; 0), pentru toate rândurile (Rd.(2 la 300)). Și reciproc. </v>
      </c>
      <c r="AA5224" s="2205">
        <f t="shared" si="1153"/>
        <v>1</v>
      </c>
      <c r="AB5224" s="3036">
        <v>271</v>
      </c>
    </row>
    <row r="5225" spans="1:28" x14ac:dyDescent="0.25">
      <c r="A5225" s="1708">
        <f t="shared" ca="1" si="1125"/>
        <v>0</v>
      </c>
      <c r="B5225" s="1708">
        <f t="shared" si="1126"/>
        <v>10272191</v>
      </c>
      <c r="C5225" s="994">
        <v>272</v>
      </c>
      <c r="D5225" s="1796" t="s">
        <v>447</v>
      </c>
      <c r="E5225" s="994">
        <v>191</v>
      </c>
      <c r="F5225" s="995" t="s">
        <v>3974</v>
      </c>
      <c r="G5225" s="994"/>
      <c r="H5225" s="996" t="s">
        <v>345</v>
      </c>
      <c r="I5225" s="1091" t="str">
        <f t="shared" si="1145"/>
        <v>Cap.5 Pct.1 Rd.191 col.D</v>
      </c>
      <c r="J5225" s="996"/>
      <c r="K5225" s="999" t="str">
        <f t="shared" si="1146"/>
        <v>Cap.5 Pct.1 Rd.191 Suma Col.(1 la 6)</v>
      </c>
      <c r="L5225" s="1000">
        <f t="shared" si="1147"/>
        <v>0</v>
      </c>
      <c r="M5225" s="1000">
        <f t="shared" si="1148"/>
        <v>0</v>
      </c>
      <c r="N5225" s="1724">
        <f t="shared" si="1149"/>
        <v>0</v>
      </c>
      <c r="O5225" s="1000">
        <f t="shared" si="1150"/>
        <v>0</v>
      </c>
      <c r="P5225" s="1000">
        <f t="shared" si="1151"/>
        <v>0</v>
      </c>
      <c r="Q5225" s="1000"/>
      <c r="R5225" s="1000"/>
      <c r="S5225" s="1000"/>
      <c r="T5225" s="1000"/>
      <c r="U5225" s="1000"/>
      <c r="V5225" s="1000"/>
      <c r="W5225" s="1000"/>
      <c r="X5225" s="1000"/>
      <c r="Y5225" s="1001"/>
      <c r="Z5225" s="1001" t="str">
        <f t="shared" si="1152"/>
        <v xml:space="preserve">Cap.5 Pct.1:  Dacă există măcar o valoare pe rând (Suma Col.(1 la 6) &gt; 0), atunci trebuie să existe CAEN (Col.D &gt; 0), pentru toate rândurile (Rd.(2 la 300)). Și reciproc. </v>
      </c>
      <c r="AA5225" s="2205">
        <f t="shared" si="1153"/>
        <v>1</v>
      </c>
      <c r="AB5225" s="3036">
        <v>271</v>
      </c>
    </row>
    <row r="5226" spans="1:28" x14ac:dyDescent="0.25">
      <c r="A5226" s="1708">
        <f t="shared" ca="1" si="1125"/>
        <v>0</v>
      </c>
      <c r="B5226" s="1708">
        <f t="shared" si="1126"/>
        <v>10272192</v>
      </c>
      <c r="C5226" s="994">
        <v>272</v>
      </c>
      <c r="D5226" s="1796" t="s">
        <v>447</v>
      </c>
      <c r="E5226" s="994">
        <v>192</v>
      </c>
      <c r="F5226" s="995" t="s">
        <v>3974</v>
      </c>
      <c r="G5226" s="994"/>
      <c r="H5226" s="996" t="s">
        <v>345</v>
      </c>
      <c r="I5226" s="1091" t="str">
        <f t="shared" si="1145"/>
        <v>Cap.5 Pct.1 Rd.192 col.D</v>
      </c>
      <c r="J5226" s="996"/>
      <c r="K5226" s="999" t="str">
        <f t="shared" si="1146"/>
        <v>Cap.5 Pct.1 Rd.192 Suma Col.(1 la 6)</v>
      </c>
      <c r="L5226" s="1000">
        <f t="shared" si="1147"/>
        <v>0</v>
      </c>
      <c r="M5226" s="1000">
        <f t="shared" si="1148"/>
        <v>0</v>
      </c>
      <c r="N5226" s="1724">
        <f t="shared" si="1149"/>
        <v>0</v>
      </c>
      <c r="O5226" s="1000">
        <f t="shared" si="1150"/>
        <v>0</v>
      </c>
      <c r="P5226" s="1000">
        <f t="shared" si="1151"/>
        <v>0</v>
      </c>
      <c r="Q5226" s="1000"/>
      <c r="R5226" s="1000"/>
      <c r="S5226" s="1000"/>
      <c r="T5226" s="1000"/>
      <c r="U5226" s="1000"/>
      <c r="V5226" s="1000"/>
      <c r="W5226" s="1000"/>
      <c r="X5226" s="1000"/>
      <c r="Y5226" s="1001"/>
      <c r="Z5226" s="1001" t="str">
        <f t="shared" si="1152"/>
        <v xml:space="preserve">Cap.5 Pct.1:  Dacă există măcar o valoare pe rând (Suma Col.(1 la 6) &gt; 0), atunci trebuie să existe CAEN (Col.D &gt; 0), pentru toate rândurile (Rd.(2 la 300)). Și reciproc. </v>
      </c>
      <c r="AA5226" s="2205">
        <f t="shared" si="1153"/>
        <v>1</v>
      </c>
      <c r="AB5226" s="3036">
        <v>271</v>
      </c>
    </row>
    <row r="5227" spans="1:28" x14ac:dyDescent="0.25">
      <c r="A5227" s="1708">
        <f t="shared" ca="1" si="1125"/>
        <v>0</v>
      </c>
      <c r="B5227" s="1708">
        <f t="shared" si="1126"/>
        <v>10272193</v>
      </c>
      <c r="C5227" s="994">
        <v>272</v>
      </c>
      <c r="D5227" s="1796" t="s">
        <v>447</v>
      </c>
      <c r="E5227" s="994">
        <v>193</v>
      </c>
      <c r="F5227" s="995" t="s">
        <v>3974</v>
      </c>
      <c r="G5227" s="994"/>
      <c r="H5227" s="996" t="s">
        <v>345</v>
      </c>
      <c r="I5227" s="1091" t="str">
        <f t="shared" si="1145"/>
        <v>Cap.5 Pct.1 Rd.193 col.D</v>
      </c>
      <c r="J5227" s="996"/>
      <c r="K5227" s="999" t="str">
        <f t="shared" si="1146"/>
        <v>Cap.5 Pct.1 Rd.193 Suma Col.(1 la 6)</v>
      </c>
      <c r="L5227" s="1000">
        <f t="shared" si="1147"/>
        <v>0</v>
      </c>
      <c r="M5227" s="1000">
        <f t="shared" si="1148"/>
        <v>0</v>
      </c>
      <c r="N5227" s="1724">
        <f t="shared" si="1149"/>
        <v>0</v>
      </c>
      <c r="O5227" s="1000">
        <f t="shared" si="1150"/>
        <v>0</v>
      </c>
      <c r="P5227" s="1000">
        <f t="shared" si="1151"/>
        <v>0</v>
      </c>
      <c r="Q5227" s="1000"/>
      <c r="R5227" s="1000"/>
      <c r="S5227" s="1000"/>
      <c r="T5227" s="1000"/>
      <c r="U5227" s="1000"/>
      <c r="V5227" s="1000"/>
      <c r="W5227" s="1000"/>
      <c r="X5227" s="1000"/>
      <c r="Y5227" s="1001"/>
      <c r="Z5227" s="1001" t="str">
        <f t="shared" si="1152"/>
        <v xml:space="preserve">Cap.5 Pct.1:  Dacă există măcar o valoare pe rând (Suma Col.(1 la 6) &gt; 0), atunci trebuie să existe CAEN (Col.D &gt; 0), pentru toate rândurile (Rd.(2 la 300)). Și reciproc. </v>
      </c>
      <c r="AA5227" s="2205">
        <f t="shared" si="1153"/>
        <v>1</v>
      </c>
      <c r="AB5227" s="3036">
        <v>271</v>
      </c>
    </row>
    <row r="5228" spans="1:28" x14ac:dyDescent="0.25">
      <c r="A5228" s="1708">
        <f t="shared" ca="1" si="1125"/>
        <v>0</v>
      </c>
      <c r="B5228" s="1708">
        <f t="shared" si="1126"/>
        <v>10272194</v>
      </c>
      <c r="C5228" s="994">
        <v>272</v>
      </c>
      <c r="D5228" s="1796" t="s">
        <v>447</v>
      </c>
      <c r="E5228" s="994">
        <v>194</v>
      </c>
      <c r="F5228" s="995" t="s">
        <v>3974</v>
      </c>
      <c r="G5228" s="994"/>
      <c r="H5228" s="996" t="s">
        <v>345</v>
      </c>
      <c r="I5228" s="1091" t="str">
        <f t="shared" si="1145"/>
        <v>Cap.5 Pct.1 Rd.194 col.D</v>
      </c>
      <c r="J5228" s="996"/>
      <c r="K5228" s="999" t="str">
        <f t="shared" si="1146"/>
        <v>Cap.5 Pct.1 Rd.194 Suma Col.(1 la 6)</v>
      </c>
      <c r="L5228" s="1000">
        <f t="shared" si="1147"/>
        <v>0</v>
      </c>
      <c r="M5228" s="1000">
        <f t="shared" si="1148"/>
        <v>0</v>
      </c>
      <c r="N5228" s="1724">
        <f t="shared" si="1149"/>
        <v>0</v>
      </c>
      <c r="O5228" s="1000">
        <f t="shared" si="1150"/>
        <v>0</v>
      </c>
      <c r="P5228" s="1000">
        <f t="shared" si="1151"/>
        <v>0</v>
      </c>
      <c r="Q5228" s="1000"/>
      <c r="R5228" s="1000"/>
      <c r="S5228" s="1000"/>
      <c r="T5228" s="1000"/>
      <c r="U5228" s="1000"/>
      <c r="V5228" s="1000"/>
      <c r="W5228" s="1000"/>
      <c r="X5228" s="1000"/>
      <c r="Y5228" s="1001"/>
      <c r="Z5228" s="1001" t="str">
        <f t="shared" si="1152"/>
        <v xml:space="preserve">Cap.5 Pct.1:  Dacă există măcar o valoare pe rând (Suma Col.(1 la 6) &gt; 0), atunci trebuie să existe CAEN (Col.D &gt; 0), pentru toate rândurile (Rd.(2 la 300)). Și reciproc. </v>
      </c>
      <c r="AA5228" s="2205">
        <f t="shared" si="1153"/>
        <v>1</v>
      </c>
      <c r="AB5228" s="3036">
        <v>271</v>
      </c>
    </row>
    <row r="5229" spans="1:28" x14ac:dyDescent="0.25">
      <c r="A5229" s="1708">
        <f t="shared" ca="1" si="1125"/>
        <v>0</v>
      </c>
      <c r="B5229" s="1708">
        <f t="shared" si="1126"/>
        <v>10272195</v>
      </c>
      <c r="C5229" s="994">
        <v>272</v>
      </c>
      <c r="D5229" s="1796" t="s">
        <v>447</v>
      </c>
      <c r="E5229" s="994">
        <v>195</v>
      </c>
      <c r="F5229" s="995" t="s">
        <v>3974</v>
      </c>
      <c r="G5229" s="994"/>
      <c r="H5229" s="996" t="s">
        <v>345</v>
      </c>
      <c r="I5229" s="1091" t="str">
        <f t="shared" ref="I5229:I5292" si="1154">"Cap.5 Pct.1 Rd."&amp;E5229&amp;" col.D"</f>
        <v>Cap.5 Pct.1 Rd.195 col.D</v>
      </c>
      <c r="J5229" s="996"/>
      <c r="K5229" s="999" t="str">
        <f t="shared" ref="K5229:K5292" si="1155">"Cap.5 Pct.1 Rd."&amp;E5229&amp;" Suma Col.(1 la 6)"</f>
        <v>Cap.5 Pct.1 Rd.195 Suma Col.(1 la 6)</v>
      </c>
      <c r="L5229" s="1000">
        <f t="shared" ref="L5229:L5292" si="1156">O5229</f>
        <v>0</v>
      </c>
      <c r="M5229" s="1000">
        <f t="shared" ref="M5229:M5292" si="1157">P5229</f>
        <v>0</v>
      </c>
      <c r="N5229" s="1724">
        <f t="shared" ref="N5229:N5292" si="1158">IF(OR(AND(L5229=0,M5229=0),AND(L5229&gt;0,M5229&gt;0)),0,1)</f>
        <v>0</v>
      </c>
      <c r="O5229" s="1000">
        <f t="shared" ref="O5229:O5292" si="1159">BH896</f>
        <v>0</v>
      </c>
      <c r="P5229" s="1000">
        <f t="shared" ref="P5229:P5292" si="1160">SUM(BI896:BN896)</f>
        <v>0</v>
      </c>
      <c r="Q5229" s="1000"/>
      <c r="R5229" s="1000"/>
      <c r="S5229" s="1000"/>
      <c r="T5229" s="1000"/>
      <c r="U5229" s="1000"/>
      <c r="V5229" s="1000"/>
      <c r="W5229" s="1000"/>
      <c r="X5229" s="1000"/>
      <c r="Y5229" s="1001"/>
      <c r="Z5229" s="1001" t="str">
        <f t="shared" si="1152"/>
        <v xml:space="preserve">Cap.5 Pct.1:  Dacă există măcar o valoare pe rând (Suma Col.(1 la 6) &gt; 0), atunci trebuie să existe CAEN (Col.D &gt; 0), pentru toate rândurile (Rd.(2 la 300)). Și reciproc. </v>
      </c>
      <c r="AA5229" s="2205">
        <f t="shared" si="1153"/>
        <v>1</v>
      </c>
      <c r="AB5229" s="3036">
        <v>271</v>
      </c>
    </row>
    <row r="5230" spans="1:28" x14ac:dyDescent="0.25">
      <c r="A5230" s="1708">
        <f t="shared" ca="1" si="1125"/>
        <v>0</v>
      </c>
      <c r="B5230" s="1708">
        <f t="shared" si="1126"/>
        <v>10272196</v>
      </c>
      <c r="C5230" s="994">
        <v>272</v>
      </c>
      <c r="D5230" s="1796" t="s">
        <v>447</v>
      </c>
      <c r="E5230" s="994">
        <v>196</v>
      </c>
      <c r="F5230" s="995" t="s">
        <v>3974</v>
      </c>
      <c r="G5230" s="994"/>
      <c r="H5230" s="996" t="s">
        <v>345</v>
      </c>
      <c r="I5230" s="1091" t="str">
        <f t="shared" si="1154"/>
        <v>Cap.5 Pct.1 Rd.196 col.D</v>
      </c>
      <c r="J5230" s="996"/>
      <c r="K5230" s="999" t="str">
        <f t="shared" si="1155"/>
        <v>Cap.5 Pct.1 Rd.196 Suma Col.(1 la 6)</v>
      </c>
      <c r="L5230" s="1000">
        <f t="shared" si="1156"/>
        <v>0</v>
      </c>
      <c r="M5230" s="1000">
        <f t="shared" si="1157"/>
        <v>0</v>
      </c>
      <c r="N5230" s="1724">
        <f t="shared" si="1158"/>
        <v>0</v>
      </c>
      <c r="O5230" s="1000">
        <f t="shared" si="1159"/>
        <v>0</v>
      </c>
      <c r="P5230" s="1000">
        <f t="shared" si="1160"/>
        <v>0</v>
      </c>
      <c r="Q5230" s="1000"/>
      <c r="R5230" s="1000"/>
      <c r="S5230" s="1000"/>
      <c r="T5230" s="1000"/>
      <c r="U5230" s="1000"/>
      <c r="V5230" s="1000"/>
      <c r="W5230" s="1000"/>
      <c r="X5230" s="1000"/>
      <c r="Y5230" s="1001"/>
      <c r="Z5230" s="1001" t="str">
        <f t="shared" ref="Z5230:Z5293" si="1161">Z5229</f>
        <v xml:space="preserve">Cap.5 Pct.1:  Dacă există măcar o valoare pe rând (Suma Col.(1 la 6) &gt; 0), atunci trebuie să existe CAEN (Col.D &gt; 0), pentru toate rândurile (Rd.(2 la 300)). Și reciproc. </v>
      </c>
      <c r="AA5230" s="2205">
        <f t="shared" si="1153"/>
        <v>1</v>
      </c>
      <c r="AB5230" s="3036">
        <v>271</v>
      </c>
    </row>
    <row r="5231" spans="1:28" x14ac:dyDescent="0.25">
      <c r="A5231" s="1708">
        <f t="shared" ca="1" si="1125"/>
        <v>0</v>
      </c>
      <c r="B5231" s="1708">
        <f t="shared" si="1126"/>
        <v>10272197</v>
      </c>
      <c r="C5231" s="994">
        <v>272</v>
      </c>
      <c r="D5231" s="1796" t="s">
        <v>447</v>
      </c>
      <c r="E5231" s="994">
        <v>197</v>
      </c>
      <c r="F5231" s="995" t="s">
        <v>3974</v>
      </c>
      <c r="G5231" s="994"/>
      <c r="H5231" s="996" t="s">
        <v>345</v>
      </c>
      <c r="I5231" s="1091" t="str">
        <f t="shared" si="1154"/>
        <v>Cap.5 Pct.1 Rd.197 col.D</v>
      </c>
      <c r="J5231" s="996"/>
      <c r="K5231" s="999" t="str">
        <f t="shared" si="1155"/>
        <v>Cap.5 Pct.1 Rd.197 Suma Col.(1 la 6)</v>
      </c>
      <c r="L5231" s="1000">
        <f t="shared" si="1156"/>
        <v>0</v>
      </c>
      <c r="M5231" s="1000">
        <f t="shared" si="1157"/>
        <v>0</v>
      </c>
      <c r="N5231" s="1724">
        <f t="shared" si="1158"/>
        <v>0</v>
      </c>
      <c r="O5231" s="1000">
        <f t="shared" si="1159"/>
        <v>0</v>
      </c>
      <c r="P5231" s="1000">
        <f t="shared" si="1160"/>
        <v>0</v>
      </c>
      <c r="Q5231" s="1000"/>
      <c r="R5231" s="1000"/>
      <c r="S5231" s="1000"/>
      <c r="T5231" s="1000"/>
      <c r="U5231" s="1000"/>
      <c r="V5231" s="1000"/>
      <c r="W5231" s="1000"/>
      <c r="X5231" s="1000"/>
      <c r="Y5231" s="1001"/>
      <c r="Z5231" s="1001" t="str">
        <f t="shared" si="1161"/>
        <v xml:space="preserve">Cap.5 Pct.1:  Dacă există măcar o valoare pe rând (Suma Col.(1 la 6) &gt; 0), atunci trebuie să existe CAEN (Col.D &gt; 0), pentru toate rândurile (Rd.(2 la 300)). Și reciproc. </v>
      </c>
      <c r="AA5231" s="2205">
        <f t="shared" si="1153"/>
        <v>1</v>
      </c>
      <c r="AB5231" s="3036">
        <v>271</v>
      </c>
    </row>
    <row r="5232" spans="1:28" x14ac:dyDescent="0.25">
      <c r="A5232" s="1708">
        <f t="shared" ca="1" si="1125"/>
        <v>0</v>
      </c>
      <c r="B5232" s="1708">
        <f t="shared" si="1126"/>
        <v>10272198</v>
      </c>
      <c r="C5232" s="994">
        <v>272</v>
      </c>
      <c r="D5232" s="1796" t="s">
        <v>447</v>
      </c>
      <c r="E5232" s="994">
        <v>198</v>
      </c>
      <c r="F5232" s="995" t="s">
        <v>3974</v>
      </c>
      <c r="G5232" s="994"/>
      <c r="H5232" s="996" t="s">
        <v>345</v>
      </c>
      <c r="I5232" s="1091" t="str">
        <f t="shared" si="1154"/>
        <v>Cap.5 Pct.1 Rd.198 col.D</v>
      </c>
      <c r="J5232" s="996"/>
      <c r="K5232" s="999" t="str">
        <f t="shared" si="1155"/>
        <v>Cap.5 Pct.1 Rd.198 Suma Col.(1 la 6)</v>
      </c>
      <c r="L5232" s="1000">
        <f t="shared" si="1156"/>
        <v>0</v>
      </c>
      <c r="M5232" s="1000">
        <f t="shared" si="1157"/>
        <v>0</v>
      </c>
      <c r="N5232" s="1724">
        <f t="shared" si="1158"/>
        <v>0</v>
      </c>
      <c r="O5232" s="1000">
        <f t="shared" si="1159"/>
        <v>0</v>
      </c>
      <c r="P5232" s="1000">
        <f t="shared" si="1160"/>
        <v>0</v>
      </c>
      <c r="Q5232" s="1000"/>
      <c r="R5232" s="1000"/>
      <c r="S5232" s="1000"/>
      <c r="T5232" s="1000"/>
      <c r="U5232" s="1000"/>
      <c r="V5232" s="1000"/>
      <c r="W5232" s="1000"/>
      <c r="X5232" s="1000"/>
      <c r="Y5232" s="1001"/>
      <c r="Z5232" s="1001" t="str">
        <f t="shared" si="1161"/>
        <v xml:space="preserve">Cap.5 Pct.1:  Dacă există măcar o valoare pe rând (Suma Col.(1 la 6) &gt; 0), atunci trebuie să existe CAEN (Col.D &gt; 0), pentru toate rândurile (Rd.(2 la 300)). Și reciproc. </v>
      </c>
      <c r="AA5232" s="2205">
        <f t="shared" si="1153"/>
        <v>1</v>
      </c>
      <c r="AB5232" s="3036">
        <v>271</v>
      </c>
    </row>
    <row r="5233" spans="1:28" x14ac:dyDescent="0.25">
      <c r="A5233" s="1708">
        <f t="shared" ca="1" si="1125"/>
        <v>0</v>
      </c>
      <c r="B5233" s="1708">
        <f t="shared" si="1126"/>
        <v>10272199</v>
      </c>
      <c r="C5233" s="994">
        <v>272</v>
      </c>
      <c r="D5233" s="1796" t="s">
        <v>447</v>
      </c>
      <c r="E5233" s="994">
        <v>199</v>
      </c>
      <c r="F5233" s="995" t="s">
        <v>3974</v>
      </c>
      <c r="G5233" s="994"/>
      <c r="H5233" s="996" t="s">
        <v>345</v>
      </c>
      <c r="I5233" s="1091" t="str">
        <f t="shared" si="1154"/>
        <v>Cap.5 Pct.1 Rd.199 col.D</v>
      </c>
      <c r="J5233" s="996"/>
      <c r="K5233" s="999" t="str">
        <f t="shared" si="1155"/>
        <v>Cap.5 Pct.1 Rd.199 Suma Col.(1 la 6)</v>
      </c>
      <c r="L5233" s="1000">
        <f t="shared" si="1156"/>
        <v>0</v>
      </c>
      <c r="M5233" s="1000">
        <f t="shared" si="1157"/>
        <v>0</v>
      </c>
      <c r="N5233" s="1724">
        <f t="shared" si="1158"/>
        <v>0</v>
      </c>
      <c r="O5233" s="1000">
        <f t="shared" si="1159"/>
        <v>0</v>
      </c>
      <c r="P5233" s="1000">
        <f t="shared" si="1160"/>
        <v>0</v>
      </c>
      <c r="Q5233" s="1000"/>
      <c r="R5233" s="1000"/>
      <c r="S5233" s="1000"/>
      <c r="T5233" s="1000"/>
      <c r="U5233" s="1000"/>
      <c r="V5233" s="1000"/>
      <c r="W5233" s="1000"/>
      <c r="X5233" s="1000"/>
      <c r="Y5233" s="1001"/>
      <c r="Z5233" s="1001" t="str">
        <f t="shared" si="1161"/>
        <v xml:space="preserve">Cap.5 Pct.1:  Dacă există măcar o valoare pe rând (Suma Col.(1 la 6) &gt; 0), atunci trebuie să existe CAEN (Col.D &gt; 0), pentru toate rândurile (Rd.(2 la 300)). Și reciproc. </v>
      </c>
      <c r="AA5233" s="2205">
        <f t="shared" si="1153"/>
        <v>1</v>
      </c>
      <c r="AB5233" s="3036">
        <v>271</v>
      </c>
    </row>
    <row r="5234" spans="1:28" x14ac:dyDescent="0.25">
      <c r="A5234" s="1708">
        <f t="shared" ca="1" si="1125"/>
        <v>0</v>
      </c>
      <c r="B5234" s="1708">
        <f t="shared" si="1126"/>
        <v>10272200</v>
      </c>
      <c r="C5234" s="994">
        <v>272</v>
      </c>
      <c r="D5234" s="1796" t="s">
        <v>447</v>
      </c>
      <c r="E5234" s="994">
        <v>200</v>
      </c>
      <c r="F5234" s="995" t="s">
        <v>3974</v>
      </c>
      <c r="G5234" s="994"/>
      <c r="H5234" s="996" t="s">
        <v>345</v>
      </c>
      <c r="I5234" s="1091" t="str">
        <f t="shared" si="1154"/>
        <v>Cap.5 Pct.1 Rd.200 col.D</v>
      </c>
      <c r="J5234" s="996"/>
      <c r="K5234" s="999" t="str">
        <f t="shared" si="1155"/>
        <v>Cap.5 Pct.1 Rd.200 Suma Col.(1 la 6)</v>
      </c>
      <c r="L5234" s="1000">
        <f t="shared" si="1156"/>
        <v>0</v>
      </c>
      <c r="M5234" s="1000">
        <f t="shared" si="1157"/>
        <v>0</v>
      </c>
      <c r="N5234" s="1724">
        <f t="shared" si="1158"/>
        <v>0</v>
      </c>
      <c r="O5234" s="1000">
        <f t="shared" si="1159"/>
        <v>0</v>
      </c>
      <c r="P5234" s="1000">
        <f t="shared" si="1160"/>
        <v>0</v>
      </c>
      <c r="Q5234" s="1000"/>
      <c r="R5234" s="1000"/>
      <c r="S5234" s="1000"/>
      <c r="T5234" s="1000"/>
      <c r="U5234" s="1000"/>
      <c r="V5234" s="1000"/>
      <c r="W5234" s="1000"/>
      <c r="X5234" s="1000"/>
      <c r="Y5234" s="1001"/>
      <c r="Z5234" s="1001" t="str">
        <f t="shared" si="1161"/>
        <v xml:space="preserve">Cap.5 Pct.1:  Dacă există măcar o valoare pe rând (Suma Col.(1 la 6) &gt; 0), atunci trebuie să existe CAEN (Col.D &gt; 0), pentru toate rândurile (Rd.(2 la 300)). Și reciproc. </v>
      </c>
      <c r="AA5234" s="2205">
        <f t="shared" si="1153"/>
        <v>1</v>
      </c>
      <c r="AB5234" s="3036">
        <v>271</v>
      </c>
    </row>
    <row r="5235" spans="1:28" x14ac:dyDescent="0.25">
      <c r="A5235" s="1708">
        <f t="shared" ca="1" si="1125"/>
        <v>0</v>
      </c>
      <c r="B5235" s="1708">
        <f t="shared" si="1126"/>
        <v>10272201</v>
      </c>
      <c r="C5235" s="994">
        <v>272</v>
      </c>
      <c r="D5235" s="1796" t="s">
        <v>447</v>
      </c>
      <c r="E5235" s="994">
        <v>201</v>
      </c>
      <c r="F5235" s="995" t="s">
        <v>3974</v>
      </c>
      <c r="G5235" s="994"/>
      <c r="H5235" s="996" t="s">
        <v>345</v>
      </c>
      <c r="I5235" s="1091" t="str">
        <f t="shared" si="1154"/>
        <v>Cap.5 Pct.1 Rd.201 col.D</v>
      </c>
      <c r="J5235" s="996"/>
      <c r="K5235" s="999" t="str">
        <f t="shared" si="1155"/>
        <v>Cap.5 Pct.1 Rd.201 Suma Col.(1 la 6)</v>
      </c>
      <c r="L5235" s="1000">
        <f t="shared" si="1156"/>
        <v>0</v>
      </c>
      <c r="M5235" s="1000">
        <f t="shared" si="1157"/>
        <v>0</v>
      </c>
      <c r="N5235" s="1724">
        <f t="shared" si="1158"/>
        <v>0</v>
      </c>
      <c r="O5235" s="1000">
        <f t="shared" si="1159"/>
        <v>0</v>
      </c>
      <c r="P5235" s="1000">
        <f t="shared" si="1160"/>
        <v>0</v>
      </c>
      <c r="Q5235" s="1000"/>
      <c r="R5235" s="1000"/>
      <c r="S5235" s="1000"/>
      <c r="T5235" s="1000"/>
      <c r="U5235" s="1000"/>
      <c r="V5235" s="1000"/>
      <c r="W5235" s="1000"/>
      <c r="X5235" s="1000"/>
      <c r="Y5235" s="1001"/>
      <c r="Z5235" s="1001" t="str">
        <f t="shared" si="1161"/>
        <v xml:space="preserve">Cap.5 Pct.1:  Dacă există măcar o valoare pe rând (Suma Col.(1 la 6) &gt; 0), atunci trebuie să existe CAEN (Col.D &gt; 0), pentru toate rândurile (Rd.(2 la 300)). Și reciproc. </v>
      </c>
      <c r="AA5235" s="2205">
        <f t="shared" si="1153"/>
        <v>1</v>
      </c>
      <c r="AB5235" s="3036">
        <v>271</v>
      </c>
    </row>
    <row r="5236" spans="1:28" x14ac:dyDescent="0.25">
      <c r="A5236" s="1708">
        <f t="shared" ca="1" si="1125"/>
        <v>0</v>
      </c>
      <c r="B5236" s="1708">
        <f t="shared" si="1126"/>
        <v>10272202</v>
      </c>
      <c r="C5236" s="994">
        <v>272</v>
      </c>
      <c r="D5236" s="1796" t="s">
        <v>447</v>
      </c>
      <c r="E5236" s="994">
        <v>202</v>
      </c>
      <c r="F5236" s="995" t="s">
        <v>3974</v>
      </c>
      <c r="G5236" s="994"/>
      <c r="H5236" s="996" t="s">
        <v>345</v>
      </c>
      <c r="I5236" s="1091" t="str">
        <f t="shared" si="1154"/>
        <v>Cap.5 Pct.1 Rd.202 col.D</v>
      </c>
      <c r="J5236" s="996"/>
      <c r="K5236" s="999" t="str">
        <f t="shared" si="1155"/>
        <v>Cap.5 Pct.1 Rd.202 Suma Col.(1 la 6)</v>
      </c>
      <c r="L5236" s="1000">
        <f t="shared" si="1156"/>
        <v>0</v>
      </c>
      <c r="M5236" s="1000">
        <f t="shared" si="1157"/>
        <v>0</v>
      </c>
      <c r="N5236" s="1724">
        <f t="shared" si="1158"/>
        <v>0</v>
      </c>
      <c r="O5236" s="1000">
        <f t="shared" si="1159"/>
        <v>0</v>
      </c>
      <c r="P5236" s="1000">
        <f t="shared" si="1160"/>
        <v>0</v>
      </c>
      <c r="Q5236" s="1000"/>
      <c r="R5236" s="1000"/>
      <c r="S5236" s="1000"/>
      <c r="T5236" s="1000"/>
      <c r="U5236" s="1000"/>
      <c r="V5236" s="1000"/>
      <c r="W5236" s="1000"/>
      <c r="X5236" s="1000"/>
      <c r="Y5236" s="1001"/>
      <c r="Z5236" s="1001" t="str">
        <f t="shared" si="1161"/>
        <v xml:space="preserve">Cap.5 Pct.1:  Dacă există măcar o valoare pe rând (Suma Col.(1 la 6) &gt; 0), atunci trebuie să existe CAEN (Col.D &gt; 0), pentru toate rândurile (Rd.(2 la 300)). Și reciproc. </v>
      </c>
      <c r="AA5236" s="2205">
        <f t="shared" si="1153"/>
        <v>1</v>
      </c>
      <c r="AB5236" s="3036">
        <v>271</v>
      </c>
    </row>
    <row r="5237" spans="1:28" x14ac:dyDescent="0.25">
      <c r="A5237" s="1708">
        <f t="shared" ca="1" si="1125"/>
        <v>0</v>
      </c>
      <c r="B5237" s="1708">
        <f t="shared" si="1126"/>
        <v>10272203</v>
      </c>
      <c r="C5237" s="994">
        <v>272</v>
      </c>
      <c r="D5237" s="1796" t="s">
        <v>447</v>
      </c>
      <c r="E5237" s="994">
        <v>203</v>
      </c>
      <c r="F5237" s="995" t="s">
        <v>3974</v>
      </c>
      <c r="G5237" s="994"/>
      <c r="H5237" s="996" t="s">
        <v>345</v>
      </c>
      <c r="I5237" s="1091" t="str">
        <f t="shared" si="1154"/>
        <v>Cap.5 Pct.1 Rd.203 col.D</v>
      </c>
      <c r="J5237" s="996"/>
      <c r="K5237" s="999" t="str">
        <f t="shared" si="1155"/>
        <v>Cap.5 Pct.1 Rd.203 Suma Col.(1 la 6)</v>
      </c>
      <c r="L5237" s="1000">
        <f t="shared" si="1156"/>
        <v>0</v>
      </c>
      <c r="M5237" s="1000">
        <f t="shared" si="1157"/>
        <v>0</v>
      </c>
      <c r="N5237" s="1724">
        <f t="shared" si="1158"/>
        <v>0</v>
      </c>
      <c r="O5237" s="1000">
        <f t="shared" si="1159"/>
        <v>0</v>
      </c>
      <c r="P5237" s="1000">
        <f t="shared" si="1160"/>
        <v>0</v>
      </c>
      <c r="Q5237" s="1000"/>
      <c r="R5237" s="1000"/>
      <c r="S5237" s="1000"/>
      <c r="T5237" s="1000"/>
      <c r="U5237" s="1000"/>
      <c r="V5237" s="1000"/>
      <c r="W5237" s="1000"/>
      <c r="X5237" s="1000"/>
      <c r="Y5237" s="1001"/>
      <c r="Z5237" s="1001" t="str">
        <f t="shared" si="1161"/>
        <v xml:space="preserve">Cap.5 Pct.1:  Dacă există măcar o valoare pe rând (Suma Col.(1 la 6) &gt; 0), atunci trebuie să existe CAEN (Col.D &gt; 0), pentru toate rândurile (Rd.(2 la 300)). Și reciproc. </v>
      </c>
      <c r="AA5237" s="2205">
        <f t="shared" si="1153"/>
        <v>1</v>
      </c>
      <c r="AB5237" s="3036">
        <v>271</v>
      </c>
    </row>
    <row r="5238" spans="1:28" x14ac:dyDescent="0.25">
      <c r="A5238" s="1708">
        <f t="shared" ca="1" si="1125"/>
        <v>0</v>
      </c>
      <c r="B5238" s="1708">
        <f t="shared" si="1126"/>
        <v>10272204</v>
      </c>
      <c r="C5238" s="994">
        <v>272</v>
      </c>
      <c r="D5238" s="1796" t="s">
        <v>447</v>
      </c>
      <c r="E5238" s="994">
        <v>204</v>
      </c>
      <c r="F5238" s="995" t="s">
        <v>3974</v>
      </c>
      <c r="G5238" s="994"/>
      <c r="H5238" s="996" t="s">
        <v>345</v>
      </c>
      <c r="I5238" s="1091" t="str">
        <f t="shared" si="1154"/>
        <v>Cap.5 Pct.1 Rd.204 col.D</v>
      </c>
      <c r="J5238" s="996"/>
      <c r="K5238" s="999" t="str">
        <f t="shared" si="1155"/>
        <v>Cap.5 Pct.1 Rd.204 Suma Col.(1 la 6)</v>
      </c>
      <c r="L5238" s="1000">
        <f t="shared" si="1156"/>
        <v>0</v>
      </c>
      <c r="M5238" s="1000">
        <f t="shared" si="1157"/>
        <v>0</v>
      </c>
      <c r="N5238" s="1724">
        <f t="shared" si="1158"/>
        <v>0</v>
      </c>
      <c r="O5238" s="1000">
        <f t="shared" si="1159"/>
        <v>0</v>
      </c>
      <c r="P5238" s="1000">
        <f t="shared" si="1160"/>
        <v>0</v>
      </c>
      <c r="Q5238" s="1000"/>
      <c r="R5238" s="1000"/>
      <c r="S5238" s="1000"/>
      <c r="T5238" s="1000"/>
      <c r="U5238" s="1000"/>
      <c r="V5238" s="1000"/>
      <c r="W5238" s="1000"/>
      <c r="X5238" s="1000"/>
      <c r="Y5238" s="1001"/>
      <c r="Z5238" s="1001" t="str">
        <f t="shared" si="1161"/>
        <v xml:space="preserve">Cap.5 Pct.1:  Dacă există măcar o valoare pe rând (Suma Col.(1 la 6) &gt; 0), atunci trebuie să existe CAEN (Col.D &gt; 0), pentru toate rândurile (Rd.(2 la 300)). Și reciproc. </v>
      </c>
      <c r="AA5238" s="2205">
        <f t="shared" si="1153"/>
        <v>1</v>
      </c>
      <c r="AB5238" s="3036">
        <v>271</v>
      </c>
    </row>
    <row r="5239" spans="1:28" x14ac:dyDescent="0.25">
      <c r="A5239" s="1708">
        <f t="shared" ca="1" si="1125"/>
        <v>0</v>
      </c>
      <c r="B5239" s="1708">
        <f t="shared" si="1126"/>
        <v>10272205</v>
      </c>
      <c r="C5239" s="994">
        <v>272</v>
      </c>
      <c r="D5239" s="1796" t="s">
        <v>447</v>
      </c>
      <c r="E5239" s="994">
        <v>205</v>
      </c>
      <c r="F5239" s="995" t="s">
        <v>3974</v>
      </c>
      <c r="G5239" s="994"/>
      <c r="H5239" s="996" t="s">
        <v>345</v>
      </c>
      <c r="I5239" s="1091" t="str">
        <f t="shared" si="1154"/>
        <v>Cap.5 Pct.1 Rd.205 col.D</v>
      </c>
      <c r="J5239" s="996"/>
      <c r="K5239" s="999" t="str">
        <f t="shared" si="1155"/>
        <v>Cap.5 Pct.1 Rd.205 Suma Col.(1 la 6)</v>
      </c>
      <c r="L5239" s="1000">
        <f t="shared" si="1156"/>
        <v>0</v>
      </c>
      <c r="M5239" s="1000">
        <f t="shared" si="1157"/>
        <v>0</v>
      </c>
      <c r="N5239" s="1724">
        <f t="shared" si="1158"/>
        <v>0</v>
      </c>
      <c r="O5239" s="1000">
        <f t="shared" si="1159"/>
        <v>0</v>
      </c>
      <c r="P5239" s="1000">
        <f t="shared" si="1160"/>
        <v>0</v>
      </c>
      <c r="Q5239" s="1000"/>
      <c r="R5239" s="1000"/>
      <c r="S5239" s="1000"/>
      <c r="T5239" s="1000"/>
      <c r="U5239" s="1000"/>
      <c r="V5239" s="1000"/>
      <c r="W5239" s="1000"/>
      <c r="X5239" s="1000"/>
      <c r="Y5239" s="1001"/>
      <c r="Z5239" s="1001" t="str">
        <f t="shared" si="1161"/>
        <v xml:space="preserve">Cap.5 Pct.1:  Dacă există măcar o valoare pe rând (Suma Col.(1 la 6) &gt; 0), atunci trebuie să existe CAEN (Col.D &gt; 0), pentru toate rândurile (Rd.(2 la 300)). Și reciproc. </v>
      </c>
      <c r="AA5239" s="2205">
        <f t="shared" si="1153"/>
        <v>1</v>
      </c>
      <c r="AB5239" s="3036">
        <v>271</v>
      </c>
    </row>
    <row r="5240" spans="1:28" x14ac:dyDescent="0.25">
      <c r="A5240" s="1708">
        <f t="shared" ca="1" si="1125"/>
        <v>0</v>
      </c>
      <c r="B5240" s="1708">
        <f t="shared" si="1126"/>
        <v>10272206</v>
      </c>
      <c r="C5240" s="994">
        <v>272</v>
      </c>
      <c r="D5240" s="1796" t="s">
        <v>447</v>
      </c>
      <c r="E5240" s="994">
        <v>206</v>
      </c>
      <c r="F5240" s="995" t="s">
        <v>3974</v>
      </c>
      <c r="G5240" s="994"/>
      <c r="H5240" s="996" t="s">
        <v>345</v>
      </c>
      <c r="I5240" s="1091" t="str">
        <f t="shared" si="1154"/>
        <v>Cap.5 Pct.1 Rd.206 col.D</v>
      </c>
      <c r="J5240" s="996"/>
      <c r="K5240" s="999" t="str">
        <f t="shared" si="1155"/>
        <v>Cap.5 Pct.1 Rd.206 Suma Col.(1 la 6)</v>
      </c>
      <c r="L5240" s="1000">
        <f t="shared" si="1156"/>
        <v>0</v>
      </c>
      <c r="M5240" s="1000">
        <f t="shared" si="1157"/>
        <v>0</v>
      </c>
      <c r="N5240" s="1724">
        <f t="shared" si="1158"/>
        <v>0</v>
      </c>
      <c r="O5240" s="1000">
        <f t="shared" si="1159"/>
        <v>0</v>
      </c>
      <c r="P5240" s="1000">
        <f t="shared" si="1160"/>
        <v>0</v>
      </c>
      <c r="Q5240" s="1000"/>
      <c r="R5240" s="1000"/>
      <c r="S5240" s="1000"/>
      <c r="T5240" s="1000"/>
      <c r="U5240" s="1000"/>
      <c r="V5240" s="1000"/>
      <c r="W5240" s="1000"/>
      <c r="X5240" s="1000"/>
      <c r="Y5240" s="1001"/>
      <c r="Z5240" s="1001" t="str">
        <f t="shared" si="1161"/>
        <v xml:space="preserve">Cap.5 Pct.1:  Dacă există măcar o valoare pe rând (Suma Col.(1 la 6) &gt; 0), atunci trebuie să existe CAEN (Col.D &gt; 0), pentru toate rândurile (Rd.(2 la 300)). Și reciproc. </v>
      </c>
      <c r="AA5240" s="2205">
        <f t="shared" si="1153"/>
        <v>1</v>
      </c>
      <c r="AB5240" s="3036">
        <v>271</v>
      </c>
    </row>
    <row r="5241" spans="1:28" x14ac:dyDescent="0.25">
      <c r="A5241" s="1708">
        <f t="shared" ca="1" si="1125"/>
        <v>0</v>
      </c>
      <c r="B5241" s="1708">
        <f t="shared" si="1126"/>
        <v>10272207</v>
      </c>
      <c r="C5241" s="994">
        <v>272</v>
      </c>
      <c r="D5241" s="1796" t="s">
        <v>447</v>
      </c>
      <c r="E5241" s="994">
        <v>207</v>
      </c>
      <c r="F5241" s="995" t="s">
        <v>3974</v>
      </c>
      <c r="G5241" s="994"/>
      <c r="H5241" s="996" t="s">
        <v>345</v>
      </c>
      <c r="I5241" s="1091" t="str">
        <f t="shared" si="1154"/>
        <v>Cap.5 Pct.1 Rd.207 col.D</v>
      </c>
      <c r="J5241" s="996"/>
      <c r="K5241" s="999" t="str">
        <f t="shared" si="1155"/>
        <v>Cap.5 Pct.1 Rd.207 Suma Col.(1 la 6)</v>
      </c>
      <c r="L5241" s="1000">
        <f t="shared" si="1156"/>
        <v>0</v>
      </c>
      <c r="M5241" s="1000">
        <f t="shared" si="1157"/>
        <v>0</v>
      </c>
      <c r="N5241" s="1724">
        <f t="shared" si="1158"/>
        <v>0</v>
      </c>
      <c r="O5241" s="1000">
        <f t="shared" si="1159"/>
        <v>0</v>
      </c>
      <c r="P5241" s="1000">
        <f t="shared" si="1160"/>
        <v>0</v>
      </c>
      <c r="Q5241" s="1000"/>
      <c r="R5241" s="1000"/>
      <c r="S5241" s="1000"/>
      <c r="T5241" s="1000"/>
      <c r="U5241" s="1000"/>
      <c r="V5241" s="1000"/>
      <c r="W5241" s="1000"/>
      <c r="X5241" s="1000"/>
      <c r="Y5241" s="1001"/>
      <c r="Z5241" s="1001" t="str">
        <f t="shared" si="1161"/>
        <v xml:space="preserve">Cap.5 Pct.1:  Dacă există măcar o valoare pe rând (Suma Col.(1 la 6) &gt; 0), atunci trebuie să existe CAEN (Col.D &gt; 0), pentru toate rândurile (Rd.(2 la 300)). Și reciproc. </v>
      </c>
      <c r="AA5241" s="2205">
        <f t="shared" si="1153"/>
        <v>1</v>
      </c>
      <c r="AB5241" s="3036">
        <v>271</v>
      </c>
    </row>
    <row r="5242" spans="1:28" x14ac:dyDescent="0.25">
      <c r="A5242" s="1708">
        <f t="shared" ca="1" si="1125"/>
        <v>0</v>
      </c>
      <c r="B5242" s="1708">
        <f t="shared" si="1126"/>
        <v>10272208</v>
      </c>
      <c r="C5242" s="994">
        <v>272</v>
      </c>
      <c r="D5242" s="1796" t="s">
        <v>447</v>
      </c>
      <c r="E5242" s="994">
        <v>208</v>
      </c>
      <c r="F5242" s="995" t="s">
        <v>3974</v>
      </c>
      <c r="G5242" s="994"/>
      <c r="H5242" s="996" t="s">
        <v>345</v>
      </c>
      <c r="I5242" s="1091" t="str">
        <f t="shared" si="1154"/>
        <v>Cap.5 Pct.1 Rd.208 col.D</v>
      </c>
      <c r="J5242" s="996"/>
      <c r="K5242" s="999" t="str">
        <f t="shared" si="1155"/>
        <v>Cap.5 Pct.1 Rd.208 Suma Col.(1 la 6)</v>
      </c>
      <c r="L5242" s="1000">
        <f t="shared" si="1156"/>
        <v>0</v>
      </c>
      <c r="M5242" s="1000">
        <f t="shared" si="1157"/>
        <v>0</v>
      </c>
      <c r="N5242" s="1724">
        <f t="shared" si="1158"/>
        <v>0</v>
      </c>
      <c r="O5242" s="1000">
        <f t="shared" si="1159"/>
        <v>0</v>
      </c>
      <c r="P5242" s="1000">
        <f t="shared" si="1160"/>
        <v>0</v>
      </c>
      <c r="Q5242" s="1000"/>
      <c r="R5242" s="1000"/>
      <c r="S5242" s="1000"/>
      <c r="T5242" s="1000"/>
      <c r="U5242" s="1000"/>
      <c r="V5242" s="1000"/>
      <c r="W5242" s="1000"/>
      <c r="X5242" s="1000"/>
      <c r="Y5242" s="1001"/>
      <c r="Z5242" s="1001" t="str">
        <f t="shared" si="1161"/>
        <v xml:space="preserve">Cap.5 Pct.1:  Dacă există măcar o valoare pe rând (Suma Col.(1 la 6) &gt; 0), atunci trebuie să existe CAEN (Col.D &gt; 0), pentru toate rândurile (Rd.(2 la 300)). Și reciproc. </v>
      </c>
      <c r="AA5242" s="2205">
        <f t="shared" si="1153"/>
        <v>1</v>
      </c>
      <c r="AB5242" s="3036">
        <v>271</v>
      </c>
    </row>
    <row r="5243" spans="1:28" x14ac:dyDescent="0.25">
      <c r="A5243" s="1708">
        <f t="shared" ca="1" si="1125"/>
        <v>0</v>
      </c>
      <c r="B5243" s="1708">
        <f t="shared" si="1126"/>
        <v>10272209</v>
      </c>
      <c r="C5243" s="994">
        <v>272</v>
      </c>
      <c r="D5243" s="1796" t="s">
        <v>447</v>
      </c>
      <c r="E5243" s="994">
        <v>209</v>
      </c>
      <c r="F5243" s="995" t="s">
        <v>3974</v>
      </c>
      <c r="G5243" s="994"/>
      <c r="H5243" s="996" t="s">
        <v>345</v>
      </c>
      <c r="I5243" s="1091" t="str">
        <f t="shared" si="1154"/>
        <v>Cap.5 Pct.1 Rd.209 col.D</v>
      </c>
      <c r="J5243" s="996"/>
      <c r="K5243" s="999" t="str">
        <f t="shared" si="1155"/>
        <v>Cap.5 Pct.1 Rd.209 Suma Col.(1 la 6)</v>
      </c>
      <c r="L5243" s="1000">
        <f t="shared" si="1156"/>
        <v>0</v>
      </c>
      <c r="M5243" s="1000">
        <f t="shared" si="1157"/>
        <v>0</v>
      </c>
      <c r="N5243" s="1724">
        <f t="shared" si="1158"/>
        <v>0</v>
      </c>
      <c r="O5243" s="1000">
        <f t="shared" si="1159"/>
        <v>0</v>
      </c>
      <c r="P5243" s="1000">
        <f t="shared" si="1160"/>
        <v>0</v>
      </c>
      <c r="Q5243" s="1000"/>
      <c r="R5243" s="1000"/>
      <c r="S5243" s="1000"/>
      <c r="T5243" s="1000"/>
      <c r="U5243" s="1000"/>
      <c r="V5243" s="1000"/>
      <c r="W5243" s="1000"/>
      <c r="X5243" s="1000"/>
      <c r="Y5243" s="1001"/>
      <c r="Z5243" s="1001" t="str">
        <f t="shared" si="1161"/>
        <v xml:space="preserve">Cap.5 Pct.1:  Dacă există măcar o valoare pe rând (Suma Col.(1 la 6) &gt; 0), atunci trebuie să existe CAEN (Col.D &gt; 0), pentru toate rândurile (Rd.(2 la 300)). Și reciproc. </v>
      </c>
      <c r="AA5243" s="2205">
        <f t="shared" ref="AA5243:AA5306" si="1162">COUNTIF(B:B,B5243)</f>
        <v>1</v>
      </c>
      <c r="AB5243" s="3036">
        <v>271</v>
      </c>
    </row>
    <row r="5244" spans="1:28" x14ac:dyDescent="0.25">
      <c r="A5244" s="1708">
        <f t="shared" ca="1" si="1125"/>
        <v>0</v>
      </c>
      <c r="B5244" s="1708">
        <f t="shared" si="1126"/>
        <v>10272210</v>
      </c>
      <c r="C5244" s="994">
        <v>272</v>
      </c>
      <c r="D5244" s="1796" t="s">
        <v>447</v>
      </c>
      <c r="E5244" s="994">
        <v>210</v>
      </c>
      <c r="F5244" s="995" t="s">
        <v>3974</v>
      </c>
      <c r="G5244" s="994"/>
      <c r="H5244" s="996" t="s">
        <v>345</v>
      </c>
      <c r="I5244" s="1091" t="str">
        <f t="shared" si="1154"/>
        <v>Cap.5 Pct.1 Rd.210 col.D</v>
      </c>
      <c r="J5244" s="996"/>
      <c r="K5244" s="999" t="str">
        <f t="shared" si="1155"/>
        <v>Cap.5 Pct.1 Rd.210 Suma Col.(1 la 6)</v>
      </c>
      <c r="L5244" s="1000">
        <f t="shared" si="1156"/>
        <v>0</v>
      </c>
      <c r="M5244" s="1000">
        <f t="shared" si="1157"/>
        <v>0</v>
      </c>
      <c r="N5244" s="1724">
        <f t="shared" si="1158"/>
        <v>0</v>
      </c>
      <c r="O5244" s="1000">
        <f t="shared" si="1159"/>
        <v>0</v>
      </c>
      <c r="P5244" s="1000">
        <f t="shared" si="1160"/>
        <v>0</v>
      </c>
      <c r="Q5244" s="1000"/>
      <c r="R5244" s="1000"/>
      <c r="S5244" s="1000"/>
      <c r="T5244" s="1000"/>
      <c r="U5244" s="1000"/>
      <c r="V5244" s="1000"/>
      <c r="W5244" s="1000"/>
      <c r="X5244" s="1000"/>
      <c r="Y5244" s="1001"/>
      <c r="Z5244" s="1001" t="str">
        <f t="shared" si="1161"/>
        <v xml:space="preserve">Cap.5 Pct.1:  Dacă există măcar o valoare pe rând (Suma Col.(1 la 6) &gt; 0), atunci trebuie să existe CAEN (Col.D &gt; 0), pentru toate rândurile (Rd.(2 la 300)). Și reciproc. </v>
      </c>
      <c r="AA5244" s="2205">
        <f t="shared" si="1162"/>
        <v>1</v>
      </c>
      <c r="AB5244" s="3036">
        <v>271</v>
      </c>
    </row>
    <row r="5245" spans="1:28" x14ac:dyDescent="0.25">
      <c r="A5245" s="1708">
        <f t="shared" ca="1" si="1125"/>
        <v>0</v>
      </c>
      <c r="B5245" s="1708">
        <f t="shared" si="1126"/>
        <v>10272211</v>
      </c>
      <c r="C5245" s="994">
        <v>272</v>
      </c>
      <c r="D5245" s="1796" t="s">
        <v>447</v>
      </c>
      <c r="E5245" s="994">
        <v>211</v>
      </c>
      <c r="F5245" s="995" t="s">
        <v>3974</v>
      </c>
      <c r="G5245" s="994"/>
      <c r="H5245" s="996" t="s">
        <v>345</v>
      </c>
      <c r="I5245" s="1091" t="str">
        <f t="shared" si="1154"/>
        <v>Cap.5 Pct.1 Rd.211 col.D</v>
      </c>
      <c r="J5245" s="996"/>
      <c r="K5245" s="999" t="str">
        <f t="shared" si="1155"/>
        <v>Cap.5 Pct.1 Rd.211 Suma Col.(1 la 6)</v>
      </c>
      <c r="L5245" s="1000">
        <f t="shared" si="1156"/>
        <v>0</v>
      </c>
      <c r="M5245" s="1000">
        <f t="shared" si="1157"/>
        <v>0</v>
      </c>
      <c r="N5245" s="1724">
        <f t="shared" si="1158"/>
        <v>0</v>
      </c>
      <c r="O5245" s="1000">
        <f t="shared" si="1159"/>
        <v>0</v>
      </c>
      <c r="P5245" s="1000">
        <f t="shared" si="1160"/>
        <v>0</v>
      </c>
      <c r="Q5245" s="1000"/>
      <c r="R5245" s="1000"/>
      <c r="S5245" s="1000"/>
      <c r="T5245" s="1000"/>
      <c r="U5245" s="1000"/>
      <c r="V5245" s="1000"/>
      <c r="W5245" s="1000"/>
      <c r="X5245" s="1000"/>
      <c r="Y5245" s="1001"/>
      <c r="Z5245" s="1001" t="str">
        <f t="shared" si="1161"/>
        <v xml:space="preserve">Cap.5 Pct.1:  Dacă există măcar o valoare pe rând (Suma Col.(1 la 6) &gt; 0), atunci trebuie să existe CAEN (Col.D &gt; 0), pentru toate rândurile (Rd.(2 la 300)). Și reciproc. </v>
      </c>
      <c r="AA5245" s="2205">
        <f t="shared" si="1162"/>
        <v>1</v>
      </c>
      <c r="AB5245" s="3036">
        <v>271</v>
      </c>
    </row>
    <row r="5246" spans="1:28" x14ac:dyDescent="0.25">
      <c r="A5246" s="1708">
        <f t="shared" ca="1" si="1125"/>
        <v>0</v>
      </c>
      <c r="B5246" s="1708">
        <f t="shared" si="1126"/>
        <v>10272212</v>
      </c>
      <c r="C5246" s="994">
        <v>272</v>
      </c>
      <c r="D5246" s="1796" t="s">
        <v>447</v>
      </c>
      <c r="E5246" s="994">
        <v>212</v>
      </c>
      <c r="F5246" s="995" t="s">
        <v>3974</v>
      </c>
      <c r="G5246" s="994"/>
      <c r="H5246" s="996" t="s">
        <v>345</v>
      </c>
      <c r="I5246" s="1091" t="str">
        <f t="shared" si="1154"/>
        <v>Cap.5 Pct.1 Rd.212 col.D</v>
      </c>
      <c r="J5246" s="996"/>
      <c r="K5246" s="999" t="str">
        <f t="shared" si="1155"/>
        <v>Cap.5 Pct.1 Rd.212 Suma Col.(1 la 6)</v>
      </c>
      <c r="L5246" s="1000">
        <f t="shared" si="1156"/>
        <v>0</v>
      </c>
      <c r="M5246" s="1000">
        <f t="shared" si="1157"/>
        <v>0</v>
      </c>
      <c r="N5246" s="1724">
        <f t="shared" si="1158"/>
        <v>0</v>
      </c>
      <c r="O5246" s="1000">
        <f t="shared" si="1159"/>
        <v>0</v>
      </c>
      <c r="P5246" s="1000">
        <f t="shared" si="1160"/>
        <v>0</v>
      </c>
      <c r="Q5246" s="1000"/>
      <c r="R5246" s="1000"/>
      <c r="S5246" s="1000"/>
      <c r="T5246" s="1000"/>
      <c r="U5246" s="1000"/>
      <c r="V5246" s="1000"/>
      <c r="W5246" s="1000"/>
      <c r="X5246" s="1000"/>
      <c r="Y5246" s="1001"/>
      <c r="Z5246" s="1001" t="str">
        <f t="shared" si="1161"/>
        <v xml:space="preserve">Cap.5 Pct.1:  Dacă există măcar o valoare pe rând (Suma Col.(1 la 6) &gt; 0), atunci trebuie să existe CAEN (Col.D &gt; 0), pentru toate rândurile (Rd.(2 la 300)). Și reciproc. </v>
      </c>
      <c r="AA5246" s="2205">
        <f t="shared" si="1162"/>
        <v>1</v>
      </c>
      <c r="AB5246" s="3036">
        <v>271</v>
      </c>
    </row>
    <row r="5247" spans="1:28" x14ac:dyDescent="0.25">
      <c r="A5247" s="1708">
        <f t="shared" ca="1" si="1125"/>
        <v>0</v>
      </c>
      <c r="B5247" s="1708">
        <f t="shared" si="1126"/>
        <v>10272213</v>
      </c>
      <c r="C5247" s="994">
        <v>272</v>
      </c>
      <c r="D5247" s="1796" t="s">
        <v>447</v>
      </c>
      <c r="E5247" s="994">
        <v>213</v>
      </c>
      <c r="F5247" s="995" t="s">
        <v>3974</v>
      </c>
      <c r="G5247" s="994"/>
      <c r="H5247" s="996" t="s">
        <v>345</v>
      </c>
      <c r="I5247" s="1091" t="str">
        <f t="shared" si="1154"/>
        <v>Cap.5 Pct.1 Rd.213 col.D</v>
      </c>
      <c r="J5247" s="996"/>
      <c r="K5247" s="999" t="str">
        <f t="shared" si="1155"/>
        <v>Cap.5 Pct.1 Rd.213 Suma Col.(1 la 6)</v>
      </c>
      <c r="L5247" s="1000">
        <f t="shared" si="1156"/>
        <v>0</v>
      </c>
      <c r="M5247" s="1000">
        <f t="shared" si="1157"/>
        <v>0</v>
      </c>
      <c r="N5247" s="1724">
        <f t="shared" si="1158"/>
        <v>0</v>
      </c>
      <c r="O5247" s="1000">
        <f t="shared" si="1159"/>
        <v>0</v>
      </c>
      <c r="P5247" s="1000">
        <f t="shared" si="1160"/>
        <v>0</v>
      </c>
      <c r="Q5247" s="1000"/>
      <c r="R5247" s="1000"/>
      <c r="S5247" s="1000"/>
      <c r="T5247" s="1000"/>
      <c r="U5247" s="1000"/>
      <c r="V5247" s="1000"/>
      <c r="W5247" s="1000"/>
      <c r="X5247" s="1000"/>
      <c r="Y5247" s="1001"/>
      <c r="Z5247" s="1001" t="str">
        <f t="shared" si="1161"/>
        <v xml:space="preserve">Cap.5 Pct.1:  Dacă există măcar o valoare pe rând (Suma Col.(1 la 6) &gt; 0), atunci trebuie să existe CAEN (Col.D &gt; 0), pentru toate rândurile (Rd.(2 la 300)). Și reciproc. </v>
      </c>
      <c r="AA5247" s="2205">
        <f t="shared" si="1162"/>
        <v>1</v>
      </c>
      <c r="AB5247" s="3036">
        <v>271</v>
      </c>
    </row>
    <row r="5248" spans="1:28" x14ac:dyDescent="0.25">
      <c r="A5248" s="1708">
        <f t="shared" ca="1" si="1125"/>
        <v>0</v>
      </c>
      <c r="B5248" s="1708">
        <f t="shared" si="1126"/>
        <v>10272214</v>
      </c>
      <c r="C5248" s="994">
        <v>272</v>
      </c>
      <c r="D5248" s="1796" t="s">
        <v>447</v>
      </c>
      <c r="E5248" s="994">
        <v>214</v>
      </c>
      <c r="F5248" s="995" t="s">
        <v>3974</v>
      </c>
      <c r="G5248" s="994"/>
      <c r="H5248" s="996" t="s">
        <v>345</v>
      </c>
      <c r="I5248" s="1091" t="str">
        <f t="shared" si="1154"/>
        <v>Cap.5 Pct.1 Rd.214 col.D</v>
      </c>
      <c r="J5248" s="996"/>
      <c r="K5248" s="999" t="str">
        <f t="shared" si="1155"/>
        <v>Cap.5 Pct.1 Rd.214 Suma Col.(1 la 6)</v>
      </c>
      <c r="L5248" s="1000">
        <f t="shared" si="1156"/>
        <v>0</v>
      </c>
      <c r="M5248" s="1000">
        <f t="shared" si="1157"/>
        <v>0</v>
      </c>
      <c r="N5248" s="1724">
        <f t="shared" si="1158"/>
        <v>0</v>
      </c>
      <c r="O5248" s="1000">
        <f t="shared" si="1159"/>
        <v>0</v>
      </c>
      <c r="P5248" s="1000">
        <f t="shared" si="1160"/>
        <v>0</v>
      </c>
      <c r="Q5248" s="1000"/>
      <c r="R5248" s="1000"/>
      <c r="S5248" s="1000"/>
      <c r="T5248" s="1000"/>
      <c r="U5248" s="1000"/>
      <c r="V5248" s="1000"/>
      <c r="W5248" s="1000"/>
      <c r="X5248" s="1000"/>
      <c r="Y5248" s="1001"/>
      <c r="Z5248" s="1001" t="str">
        <f t="shared" si="1161"/>
        <v xml:space="preserve">Cap.5 Pct.1:  Dacă există măcar o valoare pe rând (Suma Col.(1 la 6) &gt; 0), atunci trebuie să existe CAEN (Col.D &gt; 0), pentru toate rândurile (Rd.(2 la 300)). Și reciproc. </v>
      </c>
      <c r="AA5248" s="2205">
        <f t="shared" si="1162"/>
        <v>1</v>
      </c>
      <c r="AB5248" s="3036">
        <v>271</v>
      </c>
    </row>
    <row r="5249" spans="1:28" x14ac:dyDescent="0.25">
      <c r="A5249" s="1708">
        <f t="shared" ca="1" si="1125"/>
        <v>0</v>
      </c>
      <c r="B5249" s="1708">
        <f t="shared" si="1126"/>
        <v>10272215</v>
      </c>
      <c r="C5249" s="994">
        <v>272</v>
      </c>
      <c r="D5249" s="1796" t="s">
        <v>447</v>
      </c>
      <c r="E5249" s="994">
        <v>215</v>
      </c>
      <c r="F5249" s="995" t="s">
        <v>3974</v>
      </c>
      <c r="G5249" s="994"/>
      <c r="H5249" s="996" t="s">
        <v>345</v>
      </c>
      <c r="I5249" s="1091" t="str">
        <f t="shared" si="1154"/>
        <v>Cap.5 Pct.1 Rd.215 col.D</v>
      </c>
      <c r="J5249" s="996"/>
      <c r="K5249" s="999" t="str">
        <f t="shared" si="1155"/>
        <v>Cap.5 Pct.1 Rd.215 Suma Col.(1 la 6)</v>
      </c>
      <c r="L5249" s="1000">
        <f t="shared" si="1156"/>
        <v>0</v>
      </c>
      <c r="M5249" s="1000">
        <f t="shared" si="1157"/>
        <v>0</v>
      </c>
      <c r="N5249" s="1724">
        <f t="shared" si="1158"/>
        <v>0</v>
      </c>
      <c r="O5249" s="1000">
        <f t="shared" si="1159"/>
        <v>0</v>
      </c>
      <c r="P5249" s="1000">
        <f t="shared" si="1160"/>
        <v>0</v>
      </c>
      <c r="Q5249" s="1000"/>
      <c r="R5249" s="1000"/>
      <c r="S5249" s="1000"/>
      <c r="T5249" s="1000"/>
      <c r="U5249" s="1000"/>
      <c r="V5249" s="1000"/>
      <c r="W5249" s="1000"/>
      <c r="X5249" s="1000"/>
      <c r="Y5249" s="1001"/>
      <c r="Z5249" s="1001" t="str">
        <f t="shared" si="1161"/>
        <v xml:space="preserve">Cap.5 Pct.1:  Dacă există măcar o valoare pe rând (Suma Col.(1 la 6) &gt; 0), atunci trebuie să existe CAEN (Col.D &gt; 0), pentru toate rândurile (Rd.(2 la 300)). Și reciproc. </v>
      </c>
      <c r="AA5249" s="2205">
        <f t="shared" si="1162"/>
        <v>1</v>
      </c>
      <c r="AB5249" s="3036">
        <v>271</v>
      </c>
    </row>
    <row r="5250" spans="1:28" x14ac:dyDescent="0.25">
      <c r="A5250" s="1708">
        <f t="shared" ca="1" si="1125"/>
        <v>0</v>
      </c>
      <c r="B5250" s="1708">
        <f t="shared" si="1126"/>
        <v>10272216</v>
      </c>
      <c r="C5250" s="994">
        <v>272</v>
      </c>
      <c r="D5250" s="1796" t="s">
        <v>447</v>
      </c>
      <c r="E5250" s="994">
        <v>216</v>
      </c>
      <c r="F5250" s="995" t="s">
        <v>3974</v>
      </c>
      <c r="G5250" s="994"/>
      <c r="H5250" s="996" t="s">
        <v>345</v>
      </c>
      <c r="I5250" s="1091" t="str">
        <f t="shared" si="1154"/>
        <v>Cap.5 Pct.1 Rd.216 col.D</v>
      </c>
      <c r="J5250" s="996"/>
      <c r="K5250" s="999" t="str">
        <f t="shared" si="1155"/>
        <v>Cap.5 Pct.1 Rd.216 Suma Col.(1 la 6)</v>
      </c>
      <c r="L5250" s="1000">
        <f t="shared" si="1156"/>
        <v>0</v>
      </c>
      <c r="M5250" s="1000">
        <f t="shared" si="1157"/>
        <v>0</v>
      </c>
      <c r="N5250" s="1724">
        <f t="shared" si="1158"/>
        <v>0</v>
      </c>
      <c r="O5250" s="1000">
        <f t="shared" si="1159"/>
        <v>0</v>
      </c>
      <c r="P5250" s="1000">
        <f t="shared" si="1160"/>
        <v>0</v>
      </c>
      <c r="Q5250" s="1000"/>
      <c r="R5250" s="1000"/>
      <c r="S5250" s="1000"/>
      <c r="T5250" s="1000"/>
      <c r="U5250" s="1000"/>
      <c r="V5250" s="1000"/>
      <c r="W5250" s="1000"/>
      <c r="X5250" s="1000"/>
      <c r="Y5250" s="1001"/>
      <c r="Z5250" s="1001" t="str">
        <f t="shared" si="1161"/>
        <v xml:space="preserve">Cap.5 Pct.1:  Dacă există măcar o valoare pe rând (Suma Col.(1 la 6) &gt; 0), atunci trebuie să existe CAEN (Col.D &gt; 0), pentru toate rândurile (Rd.(2 la 300)). Și reciproc. </v>
      </c>
      <c r="AA5250" s="2205">
        <f t="shared" si="1162"/>
        <v>1</v>
      </c>
      <c r="AB5250" s="3036">
        <v>271</v>
      </c>
    </row>
    <row r="5251" spans="1:28" x14ac:dyDescent="0.25">
      <c r="A5251" s="1708">
        <f t="shared" ca="1" si="1125"/>
        <v>0</v>
      </c>
      <c r="B5251" s="1708">
        <f t="shared" si="1126"/>
        <v>10272217</v>
      </c>
      <c r="C5251" s="994">
        <v>272</v>
      </c>
      <c r="D5251" s="1796" t="s">
        <v>447</v>
      </c>
      <c r="E5251" s="994">
        <v>217</v>
      </c>
      <c r="F5251" s="995" t="s">
        <v>3974</v>
      </c>
      <c r="G5251" s="994"/>
      <c r="H5251" s="996" t="s">
        <v>345</v>
      </c>
      <c r="I5251" s="1091" t="str">
        <f t="shared" si="1154"/>
        <v>Cap.5 Pct.1 Rd.217 col.D</v>
      </c>
      <c r="J5251" s="996"/>
      <c r="K5251" s="999" t="str">
        <f t="shared" si="1155"/>
        <v>Cap.5 Pct.1 Rd.217 Suma Col.(1 la 6)</v>
      </c>
      <c r="L5251" s="1000">
        <f t="shared" si="1156"/>
        <v>0</v>
      </c>
      <c r="M5251" s="1000">
        <f t="shared" si="1157"/>
        <v>0</v>
      </c>
      <c r="N5251" s="1724">
        <f t="shared" si="1158"/>
        <v>0</v>
      </c>
      <c r="O5251" s="1000">
        <f t="shared" si="1159"/>
        <v>0</v>
      </c>
      <c r="P5251" s="1000">
        <f t="shared" si="1160"/>
        <v>0</v>
      </c>
      <c r="Q5251" s="1000"/>
      <c r="R5251" s="1000"/>
      <c r="S5251" s="1000"/>
      <c r="T5251" s="1000"/>
      <c r="U5251" s="1000"/>
      <c r="V5251" s="1000"/>
      <c r="W5251" s="1000"/>
      <c r="X5251" s="1000"/>
      <c r="Y5251" s="1001"/>
      <c r="Z5251" s="1001" t="str">
        <f t="shared" si="1161"/>
        <v xml:space="preserve">Cap.5 Pct.1:  Dacă există măcar o valoare pe rând (Suma Col.(1 la 6) &gt; 0), atunci trebuie să existe CAEN (Col.D &gt; 0), pentru toate rândurile (Rd.(2 la 300)). Și reciproc. </v>
      </c>
      <c r="AA5251" s="2205">
        <f t="shared" si="1162"/>
        <v>1</v>
      </c>
      <c r="AB5251" s="3036">
        <v>271</v>
      </c>
    </row>
    <row r="5252" spans="1:28" x14ac:dyDescent="0.25">
      <c r="A5252" s="1708">
        <f t="shared" ca="1" si="1125"/>
        <v>0</v>
      </c>
      <c r="B5252" s="1708">
        <f t="shared" si="1126"/>
        <v>10272218</v>
      </c>
      <c r="C5252" s="994">
        <v>272</v>
      </c>
      <c r="D5252" s="1796" t="s">
        <v>447</v>
      </c>
      <c r="E5252" s="994">
        <v>218</v>
      </c>
      <c r="F5252" s="995" t="s">
        <v>3974</v>
      </c>
      <c r="G5252" s="994"/>
      <c r="H5252" s="996" t="s">
        <v>345</v>
      </c>
      <c r="I5252" s="1091" t="str">
        <f t="shared" si="1154"/>
        <v>Cap.5 Pct.1 Rd.218 col.D</v>
      </c>
      <c r="J5252" s="996"/>
      <c r="K5252" s="999" t="str">
        <f t="shared" si="1155"/>
        <v>Cap.5 Pct.1 Rd.218 Suma Col.(1 la 6)</v>
      </c>
      <c r="L5252" s="1000">
        <f t="shared" si="1156"/>
        <v>0</v>
      </c>
      <c r="M5252" s="1000">
        <f t="shared" si="1157"/>
        <v>0</v>
      </c>
      <c r="N5252" s="1724">
        <f t="shared" si="1158"/>
        <v>0</v>
      </c>
      <c r="O5252" s="1000">
        <f t="shared" si="1159"/>
        <v>0</v>
      </c>
      <c r="P5252" s="1000">
        <f t="shared" si="1160"/>
        <v>0</v>
      </c>
      <c r="Q5252" s="1000"/>
      <c r="R5252" s="1000"/>
      <c r="S5252" s="1000"/>
      <c r="T5252" s="1000"/>
      <c r="U5252" s="1000"/>
      <c r="V5252" s="1000"/>
      <c r="W5252" s="1000"/>
      <c r="X5252" s="1000"/>
      <c r="Y5252" s="1001"/>
      <c r="Z5252" s="1001" t="str">
        <f t="shared" si="1161"/>
        <v xml:space="preserve">Cap.5 Pct.1:  Dacă există măcar o valoare pe rând (Suma Col.(1 la 6) &gt; 0), atunci trebuie să existe CAEN (Col.D &gt; 0), pentru toate rândurile (Rd.(2 la 300)). Și reciproc. </v>
      </c>
      <c r="AA5252" s="2205">
        <f t="shared" si="1162"/>
        <v>1</v>
      </c>
      <c r="AB5252" s="3036">
        <v>271</v>
      </c>
    </row>
    <row r="5253" spans="1:28" x14ac:dyDescent="0.25">
      <c r="A5253" s="1708">
        <f t="shared" ca="1" si="1125"/>
        <v>0</v>
      </c>
      <c r="B5253" s="1708">
        <f t="shared" si="1126"/>
        <v>10272219</v>
      </c>
      <c r="C5253" s="994">
        <v>272</v>
      </c>
      <c r="D5253" s="1796" t="s">
        <v>447</v>
      </c>
      <c r="E5253" s="994">
        <v>219</v>
      </c>
      <c r="F5253" s="995" t="s">
        <v>3974</v>
      </c>
      <c r="G5253" s="994"/>
      <c r="H5253" s="996" t="s">
        <v>345</v>
      </c>
      <c r="I5253" s="1091" t="str">
        <f t="shared" si="1154"/>
        <v>Cap.5 Pct.1 Rd.219 col.D</v>
      </c>
      <c r="J5253" s="996"/>
      <c r="K5253" s="999" t="str">
        <f t="shared" si="1155"/>
        <v>Cap.5 Pct.1 Rd.219 Suma Col.(1 la 6)</v>
      </c>
      <c r="L5253" s="1000">
        <f t="shared" si="1156"/>
        <v>0</v>
      </c>
      <c r="M5253" s="1000">
        <f t="shared" si="1157"/>
        <v>0</v>
      </c>
      <c r="N5253" s="1724">
        <f t="shared" si="1158"/>
        <v>0</v>
      </c>
      <c r="O5253" s="1000">
        <f t="shared" si="1159"/>
        <v>0</v>
      </c>
      <c r="P5253" s="1000">
        <f t="shared" si="1160"/>
        <v>0</v>
      </c>
      <c r="Q5253" s="1000"/>
      <c r="R5253" s="1000"/>
      <c r="S5253" s="1000"/>
      <c r="T5253" s="1000"/>
      <c r="U5253" s="1000"/>
      <c r="V5253" s="1000"/>
      <c r="W5253" s="1000"/>
      <c r="X5253" s="1000"/>
      <c r="Y5253" s="1001"/>
      <c r="Z5253" s="1001" t="str">
        <f t="shared" si="1161"/>
        <v xml:space="preserve">Cap.5 Pct.1:  Dacă există măcar o valoare pe rând (Suma Col.(1 la 6) &gt; 0), atunci trebuie să existe CAEN (Col.D &gt; 0), pentru toate rândurile (Rd.(2 la 300)). Și reciproc. </v>
      </c>
      <c r="AA5253" s="2205">
        <f t="shared" si="1162"/>
        <v>1</v>
      </c>
      <c r="AB5253" s="3036">
        <v>271</v>
      </c>
    </row>
    <row r="5254" spans="1:28" x14ac:dyDescent="0.25">
      <c r="A5254" s="1708">
        <f t="shared" ca="1" si="1125"/>
        <v>0</v>
      </c>
      <c r="B5254" s="1708">
        <f t="shared" si="1126"/>
        <v>10272220</v>
      </c>
      <c r="C5254" s="994">
        <v>272</v>
      </c>
      <c r="D5254" s="1796" t="s">
        <v>447</v>
      </c>
      <c r="E5254" s="994">
        <v>220</v>
      </c>
      <c r="F5254" s="995" t="s">
        <v>3974</v>
      </c>
      <c r="G5254" s="994"/>
      <c r="H5254" s="996" t="s">
        <v>345</v>
      </c>
      <c r="I5254" s="1091" t="str">
        <f t="shared" si="1154"/>
        <v>Cap.5 Pct.1 Rd.220 col.D</v>
      </c>
      <c r="J5254" s="996"/>
      <c r="K5254" s="999" t="str">
        <f t="shared" si="1155"/>
        <v>Cap.5 Pct.1 Rd.220 Suma Col.(1 la 6)</v>
      </c>
      <c r="L5254" s="1000">
        <f t="shared" si="1156"/>
        <v>0</v>
      </c>
      <c r="M5254" s="1000">
        <f t="shared" si="1157"/>
        <v>0</v>
      </c>
      <c r="N5254" s="1724">
        <f t="shared" si="1158"/>
        <v>0</v>
      </c>
      <c r="O5254" s="1000">
        <f t="shared" si="1159"/>
        <v>0</v>
      </c>
      <c r="P5254" s="1000">
        <f t="shared" si="1160"/>
        <v>0</v>
      </c>
      <c r="Q5254" s="1000"/>
      <c r="R5254" s="1000"/>
      <c r="S5254" s="1000"/>
      <c r="T5254" s="1000"/>
      <c r="U5254" s="1000"/>
      <c r="V5254" s="1000"/>
      <c r="W5254" s="1000"/>
      <c r="X5254" s="1000"/>
      <c r="Y5254" s="1001"/>
      <c r="Z5254" s="1001" t="str">
        <f t="shared" si="1161"/>
        <v xml:space="preserve">Cap.5 Pct.1:  Dacă există măcar o valoare pe rând (Suma Col.(1 la 6) &gt; 0), atunci trebuie să existe CAEN (Col.D &gt; 0), pentru toate rândurile (Rd.(2 la 300)). Și reciproc. </v>
      </c>
      <c r="AA5254" s="2205">
        <f t="shared" si="1162"/>
        <v>1</v>
      </c>
      <c r="AB5254" s="3036">
        <v>271</v>
      </c>
    </row>
    <row r="5255" spans="1:28" x14ac:dyDescent="0.25">
      <c r="A5255" s="1708">
        <f t="shared" ca="1" si="1125"/>
        <v>0</v>
      </c>
      <c r="B5255" s="1708">
        <f t="shared" si="1126"/>
        <v>10272221</v>
      </c>
      <c r="C5255" s="994">
        <v>272</v>
      </c>
      <c r="D5255" s="1796" t="s">
        <v>447</v>
      </c>
      <c r="E5255" s="994">
        <v>221</v>
      </c>
      <c r="F5255" s="995" t="s">
        <v>3974</v>
      </c>
      <c r="G5255" s="994"/>
      <c r="H5255" s="996" t="s">
        <v>345</v>
      </c>
      <c r="I5255" s="1091" t="str">
        <f t="shared" si="1154"/>
        <v>Cap.5 Pct.1 Rd.221 col.D</v>
      </c>
      <c r="J5255" s="996"/>
      <c r="K5255" s="999" t="str">
        <f t="shared" si="1155"/>
        <v>Cap.5 Pct.1 Rd.221 Suma Col.(1 la 6)</v>
      </c>
      <c r="L5255" s="1000">
        <f t="shared" si="1156"/>
        <v>0</v>
      </c>
      <c r="M5255" s="1000">
        <f t="shared" si="1157"/>
        <v>0</v>
      </c>
      <c r="N5255" s="1724">
        <f t="shared" si="1158"/>
        <v>0</v>
      </c>
      <c r="O5255" s="1000">
        <f t="shared" si="1159"/>
        <v>0</v>
      </c>
      <c r="P5255" s="1000">
        <f t="shared" si="1160"/>
        <v>0</v>
      </c>
      <c r="Q5255" s="1000"/>
      <c r="R5255" s="1000"/>
      <c r="S5255" s="1000"/>
      <c r="T5255" s="1000"/>
      <c r="U5255" s="1000"/>
      <c r="V5255" s="1000"/>
      <c r="W5255" s="1000"/>
      <c r="X5255" s="1000"/>
      <c r="Y5255" s="1001"/>
      <c r="Z5255" s="1001" t="str">
        <f t="shared" si="1161"/>
        <v xml:space="preserve">Cap.5 Pct.1:  Dacă există măcar o valoare pe rând (Suma Col.(1 la 6) &gt; 0), atunci trebuie să existe CAEN (Col.D &gt; 0), pentru toate rândurile (Rd.(2 la 300)). Și reciproc. </v>
      </c>
      <c r="AA5255" s="2205">
        <f t="shared" si="1162"/>
        <v>1</v>
      </c>
      <c r="AB5255" s="3036">
        <v>271</v>
      </c>
    </row>
    <row r="5256" spans="1:28" x14ac:dyDescent="0.25">
      <c r="A5256" s="1708">
        <f t="shared" ca="1" si="1125"/>
        <v>0</v>
      </c>
      <c r="B5256" s="1708">
        <f t="shared" si="1126"/>
        <v>10272222</v>
      </c>
      <c r="C5256" s="994">
        <v>272</v>
      </c>
      <c r="D5256" s="1796" t="s">
        <v>447</v>
      </c>
      <c r="E5256" s="994">
        <v>222</v>
      </c>
      <c r="F5256" s="995" t="s">
        <v>3974</v>
      </c>
      <c r="G5256" s="994"/>
      <c r="H5256" s="996" t="s">
        <v>345</v>
      </c>
      <c r="I5256" s="1091" t="str">
        <f t="shared" si="1154"/>
        <v>Cap.5 Pct.1 Rd.222 col.D</v>
      </c>
      <c r="J5256" s="996"/>
      <c r="K5256" s="999" t="str">
        <f t="shared" si="1155"/>
        <v>Cap.5 Pct.1 Rd.222 Suma Col.(1 la 6)</v>
      </c>
      <c r="L5256" s="1000">
        <f t="shared" si="1156"/>
        <v>0</v>
      </c>
      <c r="M5256" s="1000">
        <f t="shared" si="1157"/>
        <v>0</v>
      </c>
      <c r="N5256" s="1724">
        <f t="shared" si="1158"/>
        <v>0</v>
      </c>
      <c r="O5256" s="1000">
        <f t="shared" si="1159"/>
        <v>0</v>
      </c>
      <c r="P5256" s="1000">
        <f t="shared" si="1160"/>
        <v>0</v>
      </c>
      <c r="Q5256" s="1000"/>
      <c r="R5256" s="1000"/>
      <c r="S5256" s="1000"/>
      <c r="T5256" s="1000"/>
      <c r="U5256" s="1000"/>
      <c r="V5256" s="1000"/>
      <c r="W5256" s="1000"/>
      <c r="X5256" s="1000"/>
      <c r="Y5256" s="1001"/>
      <c r="Z5256" s="1001" t="str">
        <f t="shared" si="1161"/>
        <v xml:space="preserve">Cap.5 Pct.1:  Dacă există măcar o valoare pe rând (Suma Col.(1 la 6) &gt; 0), atunci trebuie să existe CAEN (Col.D &gt; 0), pentru toate rândurile (Rd.(2 la 300)). Și reciproc. </v>
      </c>
      <c r="AA5256" s="2205">
        <f t="shared" si="1162"/>
        <v>1</v>
      </c>
      <c r="AB5256" s="3036">
        <v>271</v>
      </c>
    </row>
    <row r="5257" spans="1:28" x14ac:dyDescent="0.25">
      <c r="A5257" s="1708">
        <f t="shared" ca="1" si="1125"/>
        <v>0</v>
      </c>
      <c r="B5257" s="1708">
        <f t="shared" si="1126"/>
        <v>10272223</v>
      </c>
      <c r="C5257" s="994">
        <v>272</v>
      </c>
      <c r="D5257" s="1796" t="s">
        <v>447</v>
      </c>
      <c r="E5257" s="994">
        <v>223</v>
      </c>
      <c r="F5257" s="995" t="s">
        <v>3974</v>
      </c>
      <c r="G5257" s="994"/>
      <c r="H5257" s="996" t="s">
        <v>345</v>
      </c>
      <c r="I5257" s="1091" t="str">
        <f t="shared" si="1154"/>
        <v>Cap.5 Pct.1 Rd.223 col.D</v>
      </c>
      <c r="J5257" s="996"/>
      <c r="K5257" s="999" t="str">
        <f t="shared" si="1155"/>
        <v>Cap.5 Pct.1 Rd.223 Suma Col.(1 la 6)</v>
      </c>
      <c r="L5257" s="1000">
        <f t="shared" si="1156"/>
        <v>0</v>
      </c>
      <c r="M5257" s="1000">
        <f t="shared" si="1157"/>
        <v>0</v>
      </c>
      <c r="N5257" s="1724">
        <f t="shared" si="1158"/>
        <v>0</v>
      </c>
      <c r="O5257" s="1000">
        <f t="shared" si="1159"/>
        <v>0</v>
      </c>
      <c r="P5257" s="1000">
        <f t="shared" si="1160"/>
        <v>0</v>
      </c>
      <c r="Q5257" s="1000"/>
      <c r="R5257" s="1000"/>
      <c r="S5257" s="1000"/>
      <c r="T5257" s="1000"/>
      <c r="U5257" s="1000"/>
      <c r="V5257" s="1000"/>
      <c r="W5257" s="1000"/>
      <c r="X5257" s="1000"/>
      <c r="Y5257" s="1001"/>
      <c r="Z5257" s="1001" t="str">
        <f t="shared" si="1161"/>
        <v xml:space="preserve">Cap.5 Pct.1:  Dacă există măcar o valoare pe rând (Suma Col.(1 la 6) &gt; 0), atunci trebuie să existe CAEN (Col.D &gt; 0), pentru toate rândurile (Rd.(2 la 300)). Și reciproc. </v>
      </c>
      <c r="AA5257" s="2205">
        <f t="shared" si="1162"/>
        <v>1</v>
      </c>
      <c r="AB5257" s="3036">
        <v>271</v>
      </c>
    </row>
    <row r="5258" spans="1:28" x14ac:dyDescent="0.25">
      <c r="A5258" s="1708">
        <f t="shared" ca="1" si="1125"/>
        <v>0</v>
      </c>
      <c r="B5258" s="1708">
        <f t="shared" si="1126"/>
        <v>10272224</v>
      </c>
      <c r="C5258" s="994">
        <v>272</v>
      </c>
      <c r="D5258" s="1796" t="s">
        <v>447</v>
      </c>
      <c r="E5258" s="994">
        <v>224</v>
      </c>
      <c r="F5258" s="995" t="s">
        <v>3974</v>
      </c>
      <c r="G5258" s="994"/>
      <c r="H5258" s="996" t="s">
        <v>345</v>
      </c>
      <c r="I5258" s="1091" t="str">
        <f t="shared" si="1154"/>
        <v>Cap.5 Pct.1 Rd.224 col.D</v>
      </c>
      <c r="J5258" s="996"/>
      <c r="K5258" s="999" t="str">
        <f t="shared" si="1155"/>
        <v>Cap.5 Pct.1 Rd.224 Suma Col.(1 la 6)</v>
      </c>
      <c r="L5258" s="1000">
        <f t="shared" si="1156"/>
        <v>0</v>
      </c>
      <c r="M5258" s="1000">
        <f t="shared" si="1157"/>
        <v>0</v>
      </c>
      <c r="N5258" s="1724">
        <f t="shared" si="1158"/>
        <v>0</v>
      </c>
      <c r="O5258" s="1000">
        <f t="shared" si="1159"/>
        <v>0</v>
      </c>
      <c r="P5258" s="1000">
        <f t="shared" si="1160"/>
        <v>0</v>
      </c>
      <c r="Q5258" s="1000"/>
      <c r="R5258" s="1000"/>
      <c r="S5258" s="1000"/>
      <c r="T5258" s="1000"/>
      <c r="U5258" s="1000"/>
      <c r="V5258" s="1000"/>
      <c r="W5258" s="1000"/>
      <c r="X5258" s="1000"/>
      <c r="Y5258" s="1001"/>
      <c r="Z5258" s="1001" t="str">
        <f t="shared" si="1161"/>
        <v xml:space="preserve">Cap.5 Pct.1:  Dacă există măcar o valoare pe rând (Suma Col.(1 la 6) &gt; 0), atunci trebuie să existe CAEN (Col.D &gt; 0), pentru toate rândurile (Rd.(2 la 300)). Și reciproc. </v>
      </c>
      <c r="AA5258" s="2205">
        <f t="shared" si="1162"/>
        <v>1</v>
      </c>
      <c r="AB5258" s="3036">
        <v>271</v>
      </c>
    </row>
    <row r="5259" spans="1:28" x14ac:dyDescent="0.25">
      <c r="A5259" s="1708">
        <f t="shared" ca="1" si="1125"/>
        <v>0</v>
      </c>
      <c r="B5259" s="1708">
        <f t="shared" si="1126"/>
        <v>10272225</v>
      </c>
      <c r="C5259" s="994">
        <v>272</v>
      </c>
      <c r="D5259" s="1796" t="s">
        <v>447</v>
      </c>
      <c r="E5259" s="994">
        <v>225</v>
      </c>
      <c r="F5259" s="995" t="s">
        <v>3974</v>
      </c>
      <c r="G5259" s="994"/>
      <c r="H5259" s="996" t="s">
        <v>345</v>
      </c>
      <c r="I5259" s="1091" t="str">
        <f t="shared" si="1154"/>
        <v>Cap.5 Pct.1 Rd.225 col.D</v>
      </c>
      <c r="J5259" s="996"/>
      <c r="K5259" s="999" t="str">
        <f t="shared" si="1155"/>
        <v>Cap.5 Pct.1 Rd.225 Suma Col.(1 la 6)</v>
      </c>
      <c r="L5259" s="1000">
        <f t="shared" si="1156"/>
        <v>0</v>
      </c>
      <c r="M5259" s="1000">
        <f t="shared" si="1157"/>
        <v>0</v>
      </c>
      <c r="N5259" s="1724">
        <f t="shared" si="1158"/>
        <v>0</v>
      </c>
      <c r="O5259" s="1000">
        <f t="shared" si="1159"/>
        <v>0</v>
      </c>
      <c r="P5259" s="1000">
        <f t="shared" si="1160"/>
        <v>0</v>
      </c>
      <c r="Q5259" s="1000"/>
      <c r="R5259" s="1000"/>
      <c r="S5259" s="1000"/>
      <c r="T5259" s="1000"/>
      <c r="U5259" s="1000"/>
      <c r="V5259" s="1000"/>
      <c r="W5259" s="1000"/>
      <c r="X5259" s="1000"/>
      <c r="Y5259" s="1001"/>
      <c r="Z5259" s="1001" t="str">
        <f t="shared" si="1161"/>
        <v xml:space="preserve">Cap.5 Pct.1:  Dacă există măcar o valoare pe rând (Suma Col.(1 la 6) &gt; 0), atunci trebuie să existe CAEN (Col.D &gt; 0), pentru toate rândurile (Rd.(2 la 300)). Și reciproc. </v>
      </c>
      <c r="AA5259" s="2205">
        <f t="shared" si="1162"/>
        <v>1</v>
      </c>
      <c r="AB5259" s="3036">
        <v>271</v>
      </c>
    </row>
    <row r="5260" spans="1:28" x14ac:dyDescent="0.25">
      <c r="A5260" s="1708">
        <f t="shared" ca="1" si="1125"/>
        <v>0</v>
      </c>
      <c r="B5260" s="1708">
        <f t="shared" si="1126"/>
        <v>10272226</v>
      </c>
      <c r="C5260" s="994">
        <v>272</v>
      </c>
      <c r="D5260" s="1796" t="s">
        <v>447</v>
      </c>
      <c r="E5260" s="994">
        <v>226</v>
      </c>
      <c r="F5260" s="995" t="s">
        <v>3974</v>
      </c>
      <c r="G5260" s="994"/>
      <c r="H5260" s="996" t="s">
        <v>345</v>
      </c>
      <c r="I5260" s="1091" t="str">
        <f t="shared" si="1154"/>
        <v>Cap.5 Pct.1 Rd.226 col.D</v>
      </c>
      <c r="J5260" s="996"/>
      <c r="K5260" s="999" t="str">
        <f t="shared" si="1155"/>
        <v>Cap.5 Pct.1 Rd.226 Suma Col.(1 la 6)</v>
      </c>
      <c r="L5260" s="1000">
        <f t="shared" si="1156"/>
        <v>0</v>
      </c>
      <c r="M5260" s="1000">
        <f t="shared" si="1157"/>
        <v>0</v>
      </c>
      <c r="N5260" s="1724">
        <f t="shared" si="1158"/>
        <v>0</v>
      </c>
      <c r="O5260" s="1000">
        <f t="shared" si="1159"/>
        <v>0</v>
      </c>
      <c r="P5260" s="1000">
        <f t="shared" si="1160"/>
        <v>0</v>
      </c>
      <c r="Q5260" s="1000"/>
      <c r="R5260" s="1000"/>
      <c r="S5260" s="1000"/>
      <c r="T5260" s="1000"/>
      <c r="U5260" s="1000"/>
      <c r="V5260" s="1000"/>
      <c r="W5260" s="1000"/>
      <c r="X5260" s="1000"/>
      <c r="Y5260" s="1001"/>
      <c r="Z5260" s="1001" t="str">
        <f t="shared" si="1161"/>
        <v xml:space="preserve">Cap.5 Pct.1:  Dacă există măcar o valoare pe rând (Suma Col.(1 la 6) &gt; 0), atunci trebuie să existe CAEN (Col.D &gt; 0), pentru toate rândurile (Rd.(2 la 300)). Și reciproc. </v>
      </c>
      <c r="AA5260" s="2205">
        <f t="shared" si="1162"/>
        <v>1</v>
      </c>
      <c r="AB5260" s="3036">
        <v>271</v>
      </c>
    </row>
    <row r="5261" spans="1:28" x14ac:dyDescent="0.25">
      <c r="A5261" s="1708">
        <f t="shared" ca="1" si="1125"/>
        <v>0</v>
      </c>
      <c r="B5261" s="1708">
        <f t="shared" si="1126"/>
        <v>10272227</v>
      </c>
      <c r="C5261" s="994">
        <v>272</v>
      </c>
      <c r="D5261" s="1796" t="s">
        <v>447</v>
      </c>
      <c r="E5261" s="994">
        <v>227</v>
      </c>
      <c r="F5261" s="995" t="s">
        <v>3974</v>
      </c>
      <c r="G5261" s="994"/>
      <c r="H5261" s="996" t="s">
        <v>345</v>
      </c>
      <c r="I5261" s="1091" t="str">
        <f t="shared" si="1154"/>
        <v>Cap.5 Pct.1 Rd.227 col.D</v>
      </c>
      <c r="J5261" s="996"/>
      <c r="K5261" s="999" t="str">
        <f t="shared" si="1155"/>
        <v>Cap.5 Pct.1 Rd.227 Suma Col.(1 la 6)</v>
      </c>
      <c r="L5261" s="1000">
        <f t="shared" si="1156"/>
        <v>0</v>
      </c>
      <c r="M5261" s="1000">
        <f t="shared" si="1157"/>
        <v>0</v>
      </c>
      <c r="N5261" s="1724">
        <f t="shared" si="1158"/>
        <v>0</v>
      </c>
      <c r="O5261" s="1000">
        <f t="shared" si="1159"/>
        <v>0</v>
      </c>
      <c r="P5261" s="1000">
        <f t="shared" si="1160"/>
        <v>0</v>
      </c>
      <c r="Q5261" s="1000"/>
      <c r="R5261" s="1000"/>
      <c r="S5261" s="1000"/>
      <c r="T5261" s="1000"/>
      <c r="U5261" s="1000"/>
      <c r="V5261" s="1000"/>
      <c r="W5261" s="1000"/>
      <c r="X5261" s="1000"/>
      <c r="Y5261" s="1001"/>
      <c r="Z5261" s="1001" t="str">
        <f t="shared" si="1161"/>
        <v xml:space="preserve">Cap.5 Pct.1:  Dacă există măcar o valoare pe rând (Suma Col.(1 la 6) &gt; 0), atunci trebuie să existe CAEN (Col.D &gt; 0), pentru toate rândurile (Rd.(2 la 300)). Și reciproc. </v>
      </c>
      <c r="AA5261" s="2205">
        <f t="shared" si="1162"/>
        <v>1</v>
      </c>
      <c r="AB5261" s="3036">
        <v>271</v>
      </c>
    </row>
    <row r="5262" spans="1:28" x14ac:dyDescent="0.25">
      <c r="A5262" s="1708">
        <f t="shared" ca="1" si="1125"/>
        <v>0</v>
      </c>
      <c r="B5262" s="1708">
        <f t="shared" si="1126"/>
        <v>10272228</v>
      </c>
      <c r="C5262" s="994">
        <v>272</v>
      </c>
      <c r="D5262" s="1796" t="s">
        <v>447</v>
      </c>
      <c r="E5262" s="994">
        <v>228</v>
      </c>
      <c r="F5262" s="995" t="s">
        <v>3974</v>
      </c>
      <c r="G5262" s="994"/>
      <c r="H5262" s="996" t="s">
        <v>345</v>
      </c>
      <c r="I5262" s="1091" t="str">
        <f t="shared" si="1154"/>
        <v>Cap.5 Pct.1 Rd.228 col.D</v>
      </c>
      <c r="J5262" s="996"/>
      <c r="K5262" s="999" t="str">
        <f t="shared" si="1155"/>
        <v>Cap.5 Pct.1 Rd.228 Suma Col.(1 la 6)</v>
      </c>
      <c r="L5262" s="1000">
        <f t="shared" si="1156"/>
        <v>0</v>
      </c>
      <c r="M5262" s="1000">
        <f t="shared" si="1157"/>
        <v>0</v>
      </c>
      <c r="N5262" s="1724">
        <f t="shared" si="1158"/>
        <v>0</v>
      </c>
      <c r="O5262" s="1000">
        <f t="shared" si="1159"/>
        <v>0</v>
      </c>
      <c r="P5262" s="1000">
        <f t="shared" si="1160"/>
        <v>0</v>
      </c>
      <c r="Q5262" s="1000"/>
      <c r="R5262" s="1000"/>
      <c r="S5262" s="1000"/>
      <c r="T5262" s="1000"/>
      <c r="U5262" s="1000"/>
      <c r="V5262" s="1000"/>
      <c r="W5262" s="1000"/>
      <c r="X5262" s="1000"/>
      <c r="Y5262" s="1001"/>
      <c r="Z5262" s="1001" t="str">
        <f t="shared" si="1161"/>
        <v xml:space="preserve">Cap.5 Pct.1:  Dacă există măcar o valoare pe rând (Suma Col.(1 la 6) &gt; 0), atunci trebuie să existe CAEN (Col.D &gt; 0), pentru toate rândurile (Rd.(2 la 300)). Și reciproc. </v>
      </c>
      <c r="AA5262" s="2205">
        <f t="shared" si="1162"/>
        <v>1</v>
      </c>
      <c r="AB5262" s="3036">
        <v>271</v>
      </c>
    </row>
    <row r="5263" spans="1:28" x14ac:dyDescent="0.25">
      <c r="A5263" s="1708">
        <f t="shared" ca="1" si="1125"/>
        <v>0</v>
      </c>
      <c r="B5263" s="1708">
        <f t="shared" si="1126"/>
        <v>10272229</v>
      </c>
      <c r="C5263" s="994">
        <v>272</v>
      </c>
      <c r="D5263" s="1796" t="s">
        <v>447</v>
      </c>
      <c r="E5263" s="994">
        <v>229</v>
      </c>
      <c r="F5263" s="995" t="s">
        <v>3974</v>
      </c>
      <c r="G5263" s="994"/>
      <c r="H5263" s="996" t="s">
        <v>345</v>
      </c>
      <c r="I5263" s="1091" t="str">
        <f t="shared" si="1154"/>
        <v>Cap.5 Pct.1 Rd.229 col.D</v>
      </c>
      <c r="J5263" s="996"/>
      <c r="K5263" s="999" t="str">
        <f t="shared" si="1155"/>
        <v>Cap.5 Pct.1 Rd.229 Suma Col.(1 la 6)</v>
      </c>
      <c r="L5263" s="1000">
        <f t="shared" si="1156"/>
        <v>0</v>
      </c>
      <c r="M5263" s="1000">
        <f t="shared" si="1157"/>
        <v>0</v>
      </c>
      <c r="N5263" s="1724">
        <f t="shared" si="1158"/>
        <v>0</v>
      </c>
      <c r="O5263" s="1000">
        <f t="shared" si="1159"/>
        <v>0</v>
      </c>
      <c r="P5263" s="1000">
        <f t="shared" si="1160"/>
        <v>0</v>
      </c>
      <c r="Q5263" s="1000"/>
      <c r="R5263" s="1000"/>
      <c r="S5263" s="1000"/>
      <c r="T5263" s="1000"/>
      <c r="U5263" s="1000"/>
      <c r="V5263" s="1000"/>
      <c r="W5263" s="1000"/>
      <c r="X5263" s="1000"/>
      <c r="Y5263" s="1001"/>
      <c r="Z5263" s="1001" t="str">
        <f t="shared" si="1161"/>
        <v xml:space="preserve">Cap.5 Pct.1:  Dacă există măcar o valoare pe rând (Suma Col.(1 la 6) &gt; 0), atunci trebuie să existe CAEN (Col.D &gt; 0), pentru toate rândurile (Rd.(2 la 300)). Și reciproc. </v>
      </c>
      <c r="AA5263" s="2205">
        <f t="shared" si="1162"/>
        <v>1</v>
      </c>
      <c r="AB5263" s="3036">
        <v>271</v>
      </c>
    </row>
    <row r="5264" spans="1:28" x14ac:dyDescent="0.25">
      <c r="A5264" s="1708">
        <f t="shared" ca="1" si="1125"/>
        <v>0</v>
      </c>
      <c r="B5264" s="1708">
        <f t="shared" si="1126"/>
        <v>10272230</v>
      </c>
      <c r="C5264" s="994">
        <v>272</v>
      </c>
      <c r="D5264" s="1796" t="s">
        <v>447</v>
      </c>
      <c r="E5264" s="994">
        <v>230</v>
      </c>
      <c r="F5264" s="995" t="s">
        <v>3974</v>
      </c>
      <c r="G5264" s="994"/>
      <c r="H5264" s="996" t="s">
        <v>345</v>
      </c>
      <c r="I5264" s="1091" t="str">
        <f t="shared" si="1154"/>
        <v>Cap.5 Pct.1 Rd.230 col.D</v>
      </c>
      <c r="J5264" s="996"/>
      <c r="K5264" s="999" t="str">
        <f t="shared" si="1155"/>
        <v>Cap.5 Pct.1 Rd.230 Suma Col.(1 la 6)</v>
      </c>
      <c r="L5264" s="1000">
        <f t="shared" si="1156"/>
        <v>0</v>
      </c>
      <c r="M5264" s="1000">
        <f t="shared" si="1157"/>
        <v>0</v>
      </c>
      <c r="N5264" s="1724">
        <f t="shared" si="1158"/>
        <v>0</v>
      </c>
      <c r="O5264" s="1000">
        <f t="shared" si="1159"/>
        <v>0</v>
      </c>
      <c r="P5264" s="1000">
        <f t="shared" si="1160"/>
        <v>0</v>
      </c>
      <c r="Q5264" s="1000"/>
      <c r="R5264" s="1000"/>
      <c r="S5264" s="1000"/>
      <c r="T5264" s="1000"/>
      <c r="U5264" s="1000"/>
      <c r="V5264" s="1000"/>
      <c r="W5264" s="1000"/>
      <c r="X5264" s="1000"/>
      <c r="Y5264" s="1001"/>
      <c r="Z5264" s="1001" t="str">
        <f t="shared" si="1161"/>
        <v xml:space="preserve">Cap.5 Pct.1:  Dacă există măcar o valoare pe rând (Suma Col.(1 la 6) &gt; 0), atunci trebuie să existe CAEN (Col.D &gt; 0), pentru toate rândurile (Rd.(2 la 300)). Și reciproc. </v>
      </c>
      <c r="AA5264" s="2205">
        <f t="shared" si="1162"/>
        <v>1</v>
      </c>
      <c r="AB5264" s="3036">
        <v>271</v>
      </c>
    </row>
    <row r="5265" spans="1:28" x14ac:dyDescent="0.25">
      <c r="A5265" s="1708">
        <f t="shared" ca="1" si="1125"/>
        <v>0</v>
      </c>
      <c r="B5265" s="1708">
        <f t="shared" si="1126"/>
        <v>10272231</v>
      </c>
      <c r="C5265" s="994">
        <v>272</v>
      </c>
      <c r="D5265" s="1796" t="s">
        <v>447</v>
      </c>
      <c r="E5265" s="994">
        <v>231</v>
      </c>
      <c r="F5265" s="995" t="s">
        <v>3974</v>
      </c>
      <c r="G5265" s="994"/>
      <c r="H5265" s="996" t="s">
        <v>345</v>
      </c>
      <c r="I5265" s="1091" t="str">
        <f t="shared" si="1154"/>
        <v>Cap.5 Pct.1 Rd.231 col.D</v>
      </c>
      <c r="J5265" s="996"/>
      <c r="K5265" s="999" t="str">
        <f t="shared" si="1155"/>
        <v>Cap.5 Pct.1 Rd.231 Suma Col.(1 la 6)</v>
      </c>
      <c r="L5265" s="1000">
        <f t="shared" si="1156"/>
        <v>0</v>
      </c>
      <c r="M5265" s="1000">
        <f t="shared" si="1157"/>
        <v>0</v>
      </c>
      <c r="N5265" s="1724">
        <f t="shared" si="1158"/>
        <v>0</v>
      </c>
      <c r="O5265" s="1000">
        <f t="shared" si="1159"/>
        <v>0</v>
      </c>
      <c r="P5265" s="1000">
        <f t="shared" si="1160"/>
        <v>0</v>
      </c>
      <c r="Q5265" s="1000"/>
      <c r="R5265" s="1000"/>
      <c r="S5265" s="1000"/>
      <c r="T5265" s="1000"/>
      <c r="U5265" s="1000"/>
      <c r="V5265" s="1000"/>
      <c r="W5265" s="1000"/>
      <c r="X5265" s="1000"/>
      <c r="Y5265" s="1001"/>
      <c r="Z5265" s="1001" t="str">
        <f t="shared" si="1161"/>
        <v xml:space="preserve">Cap.5 Pct.1:  Dacă există măcar o valoare pe rând (Suma Col.(1 la 6) &gt; 0), atunci trebuie să existe CAEN (Col.D &gt; 0), pentru toate rândurile (Rd.(2 la 300)). Și reciproc. </v>
      </c>
      <c r="AA5265" s="2205">
        <f t="shared" si="1162"/>
        <v>1</v>
      </c>
      <c r="AB5265" s="3036">
        <v>271</v>
      </c>
    </row>
    <row r="5266" spans="1:28" x14ac:dyDescent="0.25">
      <c r="A5266" s="1708">
        <f t="shared" ca="1" si="1125"/>
        <v>0</v>
      </c>
      <c r="B5266" s="1708">
        <f t="shared" si="1126"/>
        <v>10272232</v>
      </c>
      <c r="C5266" s="994">
        <v>272</v>
      </c>
      <c r="D5266" s="1796" t="s">
        <v>447</v>
      </c>
      <c r="E5266" s="994">
        <v>232</v>
      </c>
      <c r="F5266" s="995" t="s">
        <v>3974</v>
      </c>
      <c r="G5266" s="994"/>
      <c r="H5266" s="996" t="s">
        <v>345</v>
      </c>
      <c r="I5266" s="1091" t="str">
        <f t="shared" si="1154"/>
        <v>Cap.5 Pct.1 Rd.232 col.D</v>
      </c>
      <c r="J5266" s="996"/>
      <c r="K5266" s="999" t="str">
        <f t="shared" si="1155"/>
        <v>Cap.5 Pct.1 Rd.232 Suma Col.(1 la 6)</v>
      </c>
      <c r="L5266" s="1000">
        <f t="shared" si="1156"/>
        <v>0</v>
      </c>
      <c r="M5266" s="1000">
        <f t="shared" si="1157"/>
        <v>0</v>
      </c>
      <c r="N5266" s="1724">
        <f t="shared" si="1158"/>
        <v>0</v>
      </c>
      <c r="O5266" s="1000">
        <f t="shared" si="1159"/>
        <v>0</v>
      </c>
      <c r="P5266" s="1000">
        <f t="shared" si="1160"/>
        <v>0</v>
      </c>
      <c r="Q5266" s="1000"/>
      <c r="R5266" s="1000"/>
      <c r="S5266" s="1000"/>
      <c r="T5266" s="1000"/>
      <c r="U5266" s="1000"/>
      <c r="V5266" s="1000"/>
      <c r="W5266" s="1000"/>
      <c r="X5266" s="1000"/>
      <c r="Y5266" s="1001"/>
      <c r="Z5266" s="1001" t="str">
        <f t="shared" si="1161"/>
        <v xml:space="preserve">Cap.5 Pct.1:  Dacă există măcar o valoare pe rând (Suma Col.(1 la 6) &gt; 0), atunci trebuie să existe CAEN (Col.D &gt; 0), pentru toate rândurile (Rd.(2 la 300)). Și reciproc. </v>
      </c>
      <c r="AA5266" s="2205">
        <f t="shared" si="1162"/>
        <v>1</v>
      </c>
      <c r="AB5266" s="3036">
        <v>271</v>
      </c>
    </row>
    <row r="5267" spans="1:28" x14ac:dyDescent="0.25">
      <c r="A5267" s="1708">
        <f t="shared" ca="1" si="1125"/>
        <v>0</v>
      </c>
      <c r="B5267" s="1708">
        <f t="shared" si="1126"/>
        <v>10272233</v>
      </c>
      <c r="C5267" s="994">
        <v>272</v>
      </c>
      <c r="D5267" s="1796" t="s">
        <v>447</v>
      </c>
      <c r="E5267" s="994">
        <v>233</v>
      </c>
      <c r="F5267" s="995" t="s">
        <v>3974</v>
      </c>
      <c r="G5267" s="994"/>
      <c r="H5267" s="996" t="s">
        <v>345</v>
      </c>
      <c r="I5267" s="1091" t="str">
        <f t="shared" si="1154"/>
        <v>Cap.5 Pct.1 Rd.233 col.D</v>
      </c>
      <c r="J5267" s="996"/>
      <c r="K5267" s="999" t="str">
        <f t="shared" si="1155"/>
        <v>Cap.5 Pct.1 Rd.233 Suma Col.(1 la 6)</v>
      </c>
      <c r="L5267" s="1000">
        <f t="shared" si="1156"/>
        <v>0</v>
      </c>
      <c r="M5267" s="1000">
        <f t="shared" si="1157"/>
        <v>0</v>
      </c>
      <c r="N5267" s="1724">
        <f t="shared" si="1158"/>
        <v>0</v>
      </c>
      <c r="O5267" s="1000">
        <f t="shared" si="1159"/>
        <v>0</v>
      </c>
      <c r="P5267" s="1000">
        <f t="shared" si="1160"/>
        <v>0</v>
      </c>
      <c r="Q5267" s="1000"/>
      <c r="R5267" s="1000"/>
      <c r="S5267" s="1000"/>
      <c r="T5267" s="1000"/>
      <c r="U5267" s="1000"/>
      <c r="V5267" s="1000"/>
      <c r="W5267" s="1000"/>
      <c r="X5267" s="1000"/>
      <c r="Y5267" s="1001"/>
      <c r="Z5267" s="1001" t="str">
        <f t="shared" si="1161"/>
        <v xml:space="preserve">Cap.5 Pct.1:  Dacă există măcar o valoare pe rând (Suma Col.(1 la 6) &gt; 0), atunci trebuie să existe CAEN (Col.D &gt; 0), pentru toate rândurile (Rd.(2 la 300)). Și reciproc. </v>
      </c>
      <c r="AA5267" s="2205">
        <f t="shared" si="1162"/>
        <v>1</v>
      </c>
      <c r="AB5267" s="3036">
        <v>271</v>
      </c>
    </row>
    <row r="5268" spans="1:28" x14ac:dyDescent="0.25">
      <c r="A5268" s="1708">
        <f t="shared" ca="1" si="1125"/>
        <v>0</v>
      </c>
      <c r="B5268" s="1708">
        <f t="shared" si="1126"/>
        <v>10272234</v>
      </c>
      <c r="C5268" s="994">
        <v>272</v>
      </c>
      <c r="D5268" s="1796" t="s">
        <v>447</v>
      </c>
      <c r="E5268" s="994">
        <v>234</v>
      </c>
      <c r="F5268" s="995" t="s">
        <v>3974</v>
      </c>
      <c r="G5268" s="994"/>
      <c r="H5268" s="996" t="s">
        <v>345</v>
      </c>
      <c r="I5268" s="1091" t="str">
        <f t="shared" si="1154"/>
        <v>Cap.5 Pct.1 Rd.234 col.D</v>
      </c>
      <c r="J5268" s="996"/>
      <c r="K5268" s="999" t="str">
        <f t="shared" si="1155"/>
        <v>Cap.5 Pct.1 Rd.234 Suma Col.(1 la 6)</v>
      </c>
      <c r="L5268" s="1000">
        <f t="shared" si="1156"/>
        <v>0</v>
      </c>
      <c r="M5268" s="1000">
        <f t="shared" si="1157"/>
        <v>0</v>
      </c>
      <c r="N5268" s="1724">
        <f t="shared" si="1158"/>
        <v>0</v>
      </c>
      <c r="O5268" s="1000">
        <f t="shared" si="1159"/>
        <v>0</v>
      </c>
      <c r="P5268" s="1000">
        <f t="shared" si="1160"/>
        <v>0</v>
      </c>
      <c r="Q5268" s="1000"/>
      <c r="R5268" s="1000"/>
      <c r="S5268" s="1000"/>
      <c r="T5268" s="1000"/>
      <c r="U5268" s="1000"/>
      <c r="V5268" s="1000"/>
      <c r="W5268" s="1000"/>
      <c r="X5268" s="1000"/>
      <c r="Y5268" s="1001"/>
      <c r="Z5268" s="1001" t="str">
        <f t="shared" si="1161"/>
        <v xml:space="preserve">Cap.5 Pct.1:  Dacă există măcar o valoare pe rând (Suma Col.(1 la 6) &gt; 0), atunci trebuie să existe CAEN (Col.D &gt; 0), pentru toate rândurile (Rd.(2 la 300)). Și reciproc. </v>
      </c>
      <c r="AA5268" s="2205">
        <f t="shared" si="1162"/>
        <v>1</v>
      </c>
      <c r="AB5268" s="3036">
        <v>271</v>
      </c>
    </row>
    <row r="5269" spans="1:28" x14ac:dyDescent="0.25">
      <c r="A5269" s="1708">
        <f t="shared" ca="1" si="1125"/>
        <v>0</v>
      </c>
      <c r="B5269" s="1708">
        <f t="shared" si="1126"/>
        <v>10272235</v>
      </c>
      <c r="C5269" s="994">
        <v>272</v>
      </c>
      <c r="D5269" s="1796" t="s">
        <v>447</v>
      </c>
      <c r="E5269" s="994">
        <v>235</v>
      </c>
      <c r="F5269" s="995" t="s">
        <v>3974</v>
      </c>
      <c r="G5269" s="994"/>
      <c r="H5269" s="996" t="s">
        <v>345</v>
      </c>
      <c r="I5269" s="1091" t="str">
        <f t="shared" si="1154"/>
        <v>Cap.5 Pct.1 Rd.235 col.D</v>
      </c>
      <c r="J5269" s="996"/>
      <c r="K5269" s="999" t="str">
        <f t="shared" si="1155"/>
        <v>Cap.5 Pct.1 Rd.235 Suma Col.(1 la 6)</v>
      </c>
      <c r="L5269" s="1000">
        <f t="shared" si="1156"/>
        <v>0</v>
      </c>
      <c r="M5269" s="1000">
        <f t="shared" si="1157"/>
        <v>0</v>
      </c>
      <c r="N5269" s="1724">
        <f t="shared" si="1158"/>
        <v>0</v>
      </c>
      <c r="O5269" s="1000">
        <f t="shared" si="1159"/>
        <v>0</v>
      </c>
      <c r="P5269" s="1000">
        <f t="shared" si="1160"/>
        <v>0</v>
      </c>
      <c r="Q5269" s="1000"/>
      <c r="R5269" s="1000"/>
      <c r="S5269" s="1000"/>
      <c r="T5269" s="1000"/>
      <c r="U5269" s="1000"/>
      <c r="V5269" s="1000"/>
      <c r="W5269" s="1000"/>
      <c r="X5269" s="1000"/>
      <c r="Y5269" s="1001"/>
      <c r="Z5269" s="1001" t="str">
        <f t="shared" si="1161"/>
        <v xml:space="preserve">Cap.5 Pct.1:  Dacă există măcar o valoare pe rând (Suma Col.(1 la 6) &gt; 0), atunci trebuie să existe CAEN (Col.D &gt; 0), pentru toate rândurile (Rd.(2 la 300)). Și reciproc. </v>
      </c>
      <c r="AA5269" s="2205">
        <f t="shared" si="1162"/>
        <v>1</v>
      </c>
      <c r="AB5269" s="3036">
        <v>271</v>
      </c>
    </row>
    <row r="5270" spans="1:28" x14ac:dyDescent="0.25">
      <c r="A5270" s="1708">
        <f t="shared" ca="1" si="1125"/>
        <v>0</v>
      </c>
      <c r="B5270" s="1708">
        <f t="shared" si="1126"/>
        <v>10272236</v>
      </c>
      <c r="C5270" s="994">
        <v>272</v>
      </c>
      <c r="D5270" s="1796" t="s">
        <v>447</v>
      </c>
      <c r="E5270" s="994">
        <v>236</v>
      </c>
      <c r="F5270" s="995" t="s">
        <v>3974</v>
      </c>
      <c r="G5270" s="994"/>
      <c r="H5270" s="996" t="s">
        <v>345</v>
      </c>
      <c r="I5270" s="1091" t="str">
        <f t="shared" si="1154"/>
        <v>Cap.5 Pct.1 Rd.236 col.D</v>
      </c>
      <c r="J5270" s="996"/>
      <c r="K5270" s="999" t="str">
        <f t="shared" si="1155"/>
        <v>Cap.5 Pct.1 Rd.236 Suma Col.(1 la 6)</v>
      </c>
      <c r="L5270" s="1000">
        <f t="shared" si="1156"/>
        <v>0</v>
      </c>
      <c r="M5270" s="1000">
        <f t="shared" si="1157"/>
        <v>0</v>
      </c>
      <c r="N5270" s="1724">
        <f t="shared" si="1158"/>
        <v>0</v>
      </c>
      <c r="O5270" s="1000">
        <f t="shared" si="1159"/>
        <v>0</v>
      </c>
      <c r="P5270" s="1000">
        <f t="shared" si="1160"/>
        <v>0</v>
      </c>
      <c r="Q5270" s="1000"/>
      <c r="R5270" s="1000"/>
      <c r="S5270" s="1000"/>
      <c r="T5270" s="1000"/>
      <c r="U5270" s="1000"/>
      <c r="V5270" s="1000"/>
      <c r="W5270" s="1000"/>
      <c r="X5270" s="1000"/>
      <c r="Y5270" s="1001"/>
      <c r="Z5270" s="1001" t="str">
        <f t="shared" si="1161"/>
        <v xml:space="preserve">Cap.5 Pct.1:  Dacă există măcar o valoare pe rând (Suma Col.(1 la 6) &gt; 0), atunci trebuie să existe CAEN (Col.D &gt; 0), pentru toate rândurile (Rd.(2 la 300)). Și reciproc. </v>
      </c>
      <c r="AA5270" s="2205">
        <f t="shared" si="1162"/>
        <v>1</v>
      </c>
      <c r="AB5270" s="3036">
        <v>271</v>
      </c>
    </row>
    <row r="5271" spans="1:28" x14ac:dyDescent="0.25">
      <c r="A5271" s="1708">
        <f t="shared" ca="1" si="1125"/>
        <v>0</v>
      </c>
      <c r="B5271" s="1708">
        <f t="shared" si="1126"/>
        <v>10272237</v>
      </c>
      <c r="C5271" s="994">
        <v>272</v>
      </c>
      <c r="D5271" s="1796" t="s">
        <v>447</v>
      </c>
      <c r="E5271" s="994">
        <v>237</v>
      </c>
      <c r="F5271" s="995" t="s">
        <v>3974</v>
      </c>
      <c r="G5271" s="994"/>
      <c r="H5271" s="996" t="s">
        <v>345</v>
      </c>
      <c r="I5271" s="1091" t="str">
        <f t="shared" si="1154"/>
        <v>Cap.5 Pct.1 Rd.237 col.D</v>
      </c>
      <c r="J5271" s="996"/>
      <c r="K5271" s="999" t="str">
        <f t="shared" si="1155"/>
        <v>Cap.5 Pct.1 Rd.237 Suma Col.(1 la 6)</v>
      </c>
      <c r="L5271" s="1000">
        <f t="shared" si="1156"/>
        <v>0</v>
      </c>
      <c r="M5271" s="1000">
        <f t="shared" si="1157"/>
        <v>0</v>
      </c>
      <c r="N5271" s="1724">
        <f t="shared" si="1158"/>
        <v>0</v>
      </c>
      <c r="O5271" s="1000">
        <f t="shared" si="1159"/>
        <v>0</v>
      </c>
      <c r="P5271" s="1000">
        <f t="shared" si="1160"/>
        <v>0</v>
      </c>
      <c r="Q5271" s="1000"/>
      <c r="R5271" s="1000"/>
      <c r="S5271" s="1000"/>
      <c r="T5271" s="1000"/>
      <c r="U5271" s="1000"/>
      <c r="V5271" s="1000"/>
      <c r="W5271" s="1000"/>
      <c r="X5271" s="1000"/>
      <c r="Y5271" s="1001"/>
      <c r="Z5271" s="1001" t="str">
        <f t="shared" si="1161"/>
        <v xml:space="preserve">Cap.5 Pct.1:  Dacă există măcar o valoare pe rând (Suma Col.(1 la 6) &gt; 0), atunci trebuie să existe CAEN (Col.D &gt; 0), pentru toate rândurile (Rd.(2 la 300)). Și reciproc. </v>
      </c>
      <c r="AA5271" s="2205">
        <f t="shared" si="1162"/>
        <v>1</v>
      </c>
      <c r="AB5271" s="3036">
        <v>271</v>
      </c>
    </row>
    <row r="5272" spans="1:28" x14ac:dyDescent="0.25">
      <c r="A5272" s="1708">
        <f t="shared" ca="1" si="1125"/>
        <v>0</v>
      </c>
      <c r="B5272" s="1708">
        <f t="shared" si="1126"/>
        <v>10272238</v>
      </c>
      <c r="C5272" s="994">
        <v>272</v>
      </c>
      <c r="D5272" s="1796" t="s">
        <v>447</v>
      </c>
      <c r="E5272" s="994">
        <v>238</v>
      </c>
      <c r="F5272" s="995" t="s">
        <v>3974</v>
      </c>
      <c r="G5272" s="994"/>
      <c r="H5272" s="996" t="s">
        <v>345</v>
      </c>
      <c r="I5272" s="1091" t="str">
        <f t="shared" si="1154"/>
        <v>Cap.5 Pct.1 Rd.238 col.D</v>
      </c>
      <c r="J5272" s="996"/>
      <c r="K5272" s="999" t="str">
        <f t="shared" si="1155"/>
        <v>Cap.5 Pct.1 Rd.238 Suma Col.(1 la 6)</v>
      </c>
      <c r="L5272" s="1000">
        <f t="shared" si="1156"/>
        <v>0</v>
      </c>
      <c r="M5272" s="1000">
        <f t="shared" si="1157"/>
        <v>0</v>
      </c>
      <c r="N5272" s="1724">
        <f t="shared" si="1158"/>
        <v>0</v>
      </c>
      <c r="O5272" s="1000">
        <f t="shared" si="1159"/>
        <v>0</v>
      </c>
      <c r="P5272" s="1000">
        <f t="shared" si="1160"/>
        <v>0</v>
      </c>
      <c r="Q5272" s="1000"/>
      <c r="R5272" s="1000"/>
      <c r="S5272" s="1000"/>
      <c r="T5272" s="1000"/>
      <c r="U5272" s="1000"/>
      <c r="V5272" s="1000"/>
      <c r="W5272" s="1000"/>
      <c r="X5272" s="1000"/>
      <c r="Y5272" s="1001"/>
      <c r="Z5272" s="1001" t="str">
        <f t="shared" si="1161"/>
        <v xml:space="preserve">Cap.5 Pct.1:  Dacă există măcar o valoare pe rând (Suma Col.(1 la 6) &gt; 0), atunci trebuie să existe CAEN (Col.D &gt; 0), pentru toate rândurile (Rd.(2 la 300)). Și reciproc. </v>
      </c>
      <c r="AA5272" s="2205">
        <f t="shared" si="1162"/>
        <v>1</v>
      </c>
      <c r="AB5272" s="3036">
        <v>271</v>
      </c>
    </row>
    <row r="5273" spans="1:28" x14ac:dyDescent="0.25">
      <c r="A5273" s="1708">
        <f t="shared" ca="1" si="1125"/>
        <v>0</v>
      </c>
      <c r="B5273" s="1708">
        <f t="shared" si="1126"/>
        <v>10272239</v>
      </c>
      <c r="C5273" s="994">
        <v>272</v>
      </c>
      <c r="D5273" s="1796" t="s">
        <v>447</v>
      </c>
      <c r="E5273" s="994">
        <v>239</v>
      </c>
      <c r="F5273" s="995" t="s">
        <v>3974</v>
      </c>
      <c r="G5273" s="994"/>
      <c r="H5273" s="996" t="s">
        <v>345</v>
      </c>
      <c r="I5273" s="1091" t="str">
        <f t="shared" si="1154"/>
        <v>Cap.5 Pct.1 Rd.239 col.D</v>
      </c>
      <c r="J5273" s="996"/>
      <c r="K5273" s="999" t="str">
        <f t="shared" si="1155"/>
        <v>Cap.5 Pct.1 Rd.239 Suma Col.(1 la 6)</v>
      </c>
      <c r="L5273" s="1000">
        <f t="shared" si="1156"/>
        <v>0</v>
      </c>
      <c r="M5273" s="1000">
        <f t="shared" si="1157"/>
        <v>0</v>
      </c>
      <c r="N5273" s="1724">
        <f t="shared" si="1158"/>
        <v>0</v>
      </c>
      <c r="O5273" s="1000">
        <f t="shared" si="1159"/>
        <v>0</v>
      </c>
      <c r="P5273" s="1000">
        <f t="shared" si="1160"/>
        <v>0</v>
      </c>
      <c r="Q5273" s="1000"/>
      <c r="R5273" s="1000"/>
      <c r="S5273" s="1000"/>
      <c r="T5273" s="1000"/>
      <c r="U5273" s="1000"/>
      <c r="V5273" s="1000"/>
      <c r="W5273" s="1000"/>
      <c r="X5273" s="1000"/>
      <c r="Y5273" s="1001"/>
      <c r="Z5273" s="1001" t="str">
        <f t="shared" si="1161"/>
        <v xml:space="preserve">Cap.5 Pct.1:  Dacă există măcar o valoare pe rând (Suma Col.(1 la 6) &gt; 0), atunci trebuie să existe CAEN (Col.D &gt; 0), pentru toate rândurile (Rd.(2 la 300)). Și reciproc. </v>
      </c>
      <c r="AA5273" s="2205">
        <f t="shared" si="1162"/>
        <v>1</v>
      </c>
      <c r="AB5273" s="3036">
        <v>271</v>
      </c>
    </row>
    <row r="5274" spans="1:28" x14ac:dyDescent="0.25">
      <c r="A5274" s="1708">
        <f t="shared" ca="1" si="1125"/>
        <v>0</v>
      </c>
      <c r="B5274" s="1708">
        <f t="shared" si="1126"/>
        <v>10272240</v>
      </c>
      <c r="C5274" s="994">
        <v>272</v>
      </c>
      <c r="D5274" s="1796" t="s">
        <v>447</v>
      </c>
      <c r="E5274" s="994">
        <v>240</v>
      </c>
      <c r="F5274" s="995" t="s">
        <v>3974</v>
      </c>
      <c r="G5274" s="994"/>
      <c r="H5274" s="996" t="s">
        <v>345</v>
      </c>
      <c r="I5274" s="1091" t="str">
        <f t="shared" si="1154"/>
        <v>Cap.5 Pct.1 Rd.240 col.D</v>
      </c>
      <c r="J5274" s="996"/>
      <c r="K5274" s="999" t="str">
        <f t="shared" si="1155"/>
        <v>Cap.5 Pct.1 Rd.240 Suma Col.(1 la 6)</v>
      </c>
      <c r="L5274" s="1000">
        <f t="shared" si="1156"/>
        <v>0</v>
      </c>
      <c r="M5274" s="1000">
        <f t="shared" si="1157"/>
        <v>0</v>
      </c>
      <c r="N5274" s="1724">
        <f t="shared" si="1158"/>
        <v>0</v>
      </c>
      <c r="O5274" s="1000">
        <f t="shared" si="1159"/>
        <v>0</v>
      </c>
      <c r="P5274" s="1000">
        <f t="shared" si="1160"/>
        <v>0</v>
      </c>
      <c r="Q5274" s="1000"/>
      <c r="R5274" s="1000"/>
      <c r="S5274" s="1000"/>
      <c r="T5274" s="1000"/>
      <c r="U5274" s="1000"/>
      <c r="V5274" s="1000"/>
      <c r="W5274" s="1000"/>
      <c r="X5274" s="1000"/>
      <c r="Y5274" s="1001"/>
      <c r="Z5274" s="1001" t="str">
        <f t="shared" si="1161"/>
        <v xml:space="preserve">Cap.5 Pct.1:  Dacă există măcar o valoare pe rând (Suma Col.(1 la 6) &gt; 0), atunci trebuie să existe CAEN (Col.D &gt; 0), pentru toate rândurile (Rd.(2 la 300)). Și reciproc. </v>
      </c>
      <c r="AA5274" s="2205">
        <f t="shared" si="1162"/>
        <v>1</v>
      </c>
      <c r="AB5274" s="3036">
        <v>271</v>
      </c>
    </row>
    <row r="5275" spans="1:28" x14ac:dyDescent="0.25">
      <c r="A5275" s="1708">
        <f t="shared" ca="1" si="1125"/>
        <v>0</v>
      </c>
      <c r="B5275" s="1708">
        <f t="shared" si="1126"/>
        <v>10272241</v>
      </c>
      <c r="C5275" s="994">
        <v>272</v>
      </c>
      <c r="D5275" s="1796" t="s">
        <v>447</v>
      </c>
      <c r="E5275" s="994">
        <v>241</v>
      </c>
      <c r="F5275" s="995" t="s">
        <v>3974</v>
      </c>
      <c r="G5275" s="994"/>
      <c r="H5275" s="996" t="s">
        <v>345</v>
      </c>
      <c r="I5275" s="1091" t="str">
        <f t="shared" si="1154"/>
        <v>Cap.5 Pct.1 Rd.241 col.D</v>
      </c>
      <c r="J5275" s="996"/>
      <c r="K5275" s="999" t="str">
        <f t="shared" si="1155"/>
        <v>Cap.5 Pct.1 Rd.241 Suma Col.(1 la 6)</v>
      </c>
      <c r="L5275" s="1000">
        <f t="shared" si="1156"/>
        <v>0</v>
      </c>
      <c r="M5275" s="1000">
        <f t="shared" si="1157"/>
        <v>0</v>
      </c>
      <c r="N5275" s="1724">
        <f t="shared" si="1158"/>
        <v>0</v>
      </c>
      <c r="O5275" s="1000">
        <f t="shared" si="1159"/>
        <v>0</v>
      </c>
      <c r="P5275" s="1000">
        <f t="shared" si="1160"/>
        <v>0</v>
      </c>
      <c r="Q5275" s="1000"/>
      <c r="R5275" s="1000"/>
      <c r="S5275" s="1000"/>
      <c r="T5275" s="1000"/>
      <c r="U5275" s="1000"/>
      <c r="V5275" s="1000"/>
      <c r="W5275" s="1000"/>
      <c r="X5275" s="1000"/>
      <c r="Y5275" s="1001"/>
      <c r="Z5275" s="1001" t="str">
        <f t="shared" si="1161"/>
        <v xml:space="preserve">Cap.5 Pct.1:  Dacă există măcar o valoare pe rând (Suma Col.(1 la 6) &gt; 0), atunci trebuie să existe CAEN (Col.D &gt; 0), pentru toate rândurile (Rd.(2 la 300)). Și reciproc. </v>
      </c>
      <c r="AA5275" s="2205">
        <f t="shared" si="1162"/>
        <v>1</v>
      </c>
      <c r="AB5275" s="3036">
        <v>271</v>
      </c>
    </row>
    <row r="5276" spans="1:28" x14ac:dyDescent="0.25">
      <c r="A5276" s="1708">
        <f t="shared" ca="1" si="1125"/>
        <v>0</v>
      </c>
      <c r="B5276" s="1708">
        <f t="shared" si="1126"/>
        <v>10272242</v>
      </c>
      <c r="C5276" s="994">
        <v>272</v>
      </c>
      <c r="D5276" s="1796" t="s">
        <v>447</v>
      </c>
      <c r="E5276" s="994">
        <v>242</v>
      </c>
      <c r="F5276" s="995" t="s">
        <v>3974</v>
      </c>
      <c r="G5276" s="994"/>
      <c r="H5276" s="996" t="s">
        <v>345</v>
      </c>
      <c r="I5276" s="1091" t="str">
        <f t="shared" si="1154"/>
        <v>Cap.5 Pct.1 Rd.242 col.D</v>
      </c>
      <c r="J5276" s="996"/>
      <c r="K5276" s="999" t="str">
        <f t="shared" si="1155"/>
        <v>Cap.5 Pct.1 Rd.242 Suma Col.(1 la 6)</v>
      </c>
      <c r="L5276" s="1000">
        <f t="shared" si="1156"/>
        <v>0</v>
      </c>
      <c r="M5276" s="1000">
        <f t="shared" si="1157"/>
        <v>0</v>
      </c>
      <c r="N5276" s="1724">
        <f t="shared" si="1158"/>
        <v>0</v>
      </c>
      <c r="O5276" s="1000">
        <f t="shared" si="1159"/>
        <v>0</v>
      </c>
      <c r="P5276" s="1000">
        <f t="shared" si="1160"/>
        <v>0</v>
      </c>
      <c r="Q5276" s="1000"/>
      <c r="R5276" s="1000"/>
      <c r="S5276" s="1000"/>
      <c r="T5276" s="1000"/>
      <c r="U5276" s="1000"/>
      <c r="V5276" s="1000"/>
      <c r="W5276" s="1000"/>
      <c r="X5276" s="1000"/>
      <c r="Y5276" s="1001"/>
      <c r="Z5276" s="1001" t="str">
        <f t="shared" si="1161"/>
        <v xml:space="preserve">Cap.5 Pct.1:  Dacă există măcar o valoare pe rând (Suma Col.(1 la 6) &gt; 0), atunci trebuie să existe CAEN (Col.D &gt; 0), pentru toate rândurile (Rd.(2 la 300)). Și reciproc. </v>
      </c>
      <c r="AA5276" s="2205">
        <f t="shared" si="1162"/>
        <v>1</v>
      </c>
      <c r="AB5276" s="3036">
        <v>271</v>
      </c>
    </row>
    <row r="5277" spans="1:28" x14ac:dyDescent="0.25">
      <c r="A5277" s="1708">
        <f t="shared" ca="1" si="1125"/>
        <v>0</v>
      </c>
      <c r="B5277" s="1708">
        <f t="shared" si="1126"/>
        <v>10272243</v>
      </c>
      <c r="C5277" s="994">
        <v>272</v>
      </c>
      <c r="D5277" s="1796" t="s">
        <v>447</v>
      </c>
      <c r="E5277" s="994">
        <v>243</v>
      </c>
      <c r="F5277" s="995" t="s">
        <v>3974</v>
      </c>
      <c r="G5277" s="994"/>
      <c r="H5277" s="996" t="s">
        <v>345</v>
      </c>
      <c r="I5277" s="1091" t="str">
        <f t="shared" si="1154"/>
        <v>Cap.5 Pct.1 Rd.243 col.D</v>
      </c>
      <c r="J5277" s="996"/>
      <c r="K5277" s="999" t="str">
        <f t="shared" si="1155"/>
        <v>Cap.5 Pct.1 Rd.243 Suma Col.(1 la 6)</v>
      </c>
      <c r="L5277" s="1000">
        <f t="shared" si="1156"/>
        <v>0</v>
      </c>
      <c r="M5277" s="1000">
        <f t="shared" si="1157"/>
        <v>0</v>
      </c>
      <c r="N5277" s="1724">
        <f t="shared" si="1158"/>
        <v>0</v>
      </c>
      <c r="O5277" s="1000">
        <f t="shared" si="1159"/>
        <v>0</v>
      </c>
      <c r="P5277" s="1000">
        <f t="shared" si="1160"/>
        <v>0</v>
      </c>
      <c r="Q5277" s="1000"/>
      <c r="R5277" s="1000"/>
      <c r="S5277" s="1000"/>
      <c r="T5277" s="1000"/>
      <c r="U5277" s="1000"/>
      <c r="V5277" s="1000"/>
      <c r="W5277" s="1000"/>
      <c r="X5277" s="1000"/>
      <c r="Y5277" s="1001"/>
      <c r="Z5277" s="1001" t="str">
        <f t="shared" si="1161"/>
        <v xml:space="preserve">Cap.5 Pct.1:  Dacă există măcar o valoare pe rând (Suma Col.(1 la 6) &gt; 0), atunci trebuie să existe CAEN (Col.D &gt; 0), pentru toate rândurile (Rd.(2 la 300)). Și reciproc. </v>
      </c>
      <c r="AA5277" s="2205">
        <f t="shared" si="1162"/>
        <v>1</v>
      </c>
      <c r="AB5277" s="3036">
        <v>271</v>
      </c>
    </row>
    <row r="5278" spans="1:28" x14ac:dyDescent="0.25">
      <c r="A5278" s="1708">
        <f t="shared" ca="1" si="1125"/>
        <v>0</v>
      </c>
      <c r="B5278" s="1708">
        <f t="shared" si="1126"/>
        <v>10272244</v>
      </c>
      <c r="C5278" s="994">
        <v>272</v>
      </c>
      <c r="D5278" s="1796" t="s">
        <v>447</v>
      </c>
      <c r="E5278" s="994">
        <v>244</v>
      </c>
      <c r="F5278" s="995" t="s">
        <v>3974</v>
      </c>
      <c r="G5278" s="994"/>
      <c r="H5278" s="996" t="s">
        <v>345</v>
      </c>
      <c r="I5278" s="1091" t="str">
        <f t="shared" si="1154"/>
        <v>Cap.5 Pct.1 Rd.244 col.D</v>
      </c>
      <c r="J5278" s="996"/>
      <c r="K5278" s="999" t="str">
        <f t="shared" si="1155"/>
        <v>Cap.5 Pct.1 Rd.244 Suma Col.(1 la 6)</v>
      </c>
      <c r="L5278" s="1000">
        <f t="shared" si="1156"/>
        <v>0</v>
      </c>
      <c r="M5278" s="1000">
        <f t="shared" si="1157"/>
        <v>0</v>
      </c>
      <c r="N5278" s="1724">
        <f t="shared" si="1158"/>
        <v>0</v>
      </c>
      <c r="O5278" s="1000">
        <f t="shared" si="1159"/>
        <v>0</v>
      </c>
      <c r="P5278" s="1000">
        <f t="shared" si="1160"/>
        <v>0</v>
      </c>
      <c r="Q5278" s="1000"/>
      <c r="R5278" s="1000"/>
      <c r="S5278" s="1000"/>
      <c r="T5278" s="1000"/>
      <c r="U5278" s="1000"/>
      <c r="V5278" s="1000"/>
      <c r="W5278" s="1000"/>
      <c r="X5278" s="1000"/>
      <c r="Y5278" s="1001"/>
      <c r="Z5278" s="1001" t="str">
        <f t="shared" si="1161"/>
        <v xml:space="preserve">Cap.5 Pct.1:  Dacă există măcar o valoare pe rând (Suma Col.(1 la 6) &gt; 0), atunci trebuie să existe CAEN (Col.D &gt; 0), pentru toate rândurile (Rd.(2 la 300)). Și reciproc. </v>
      </c>
      <c r="AA5278" s="2205">
        <f t="shared" si="1162"/>
        <v>1</v>
      </c>
      <c r="AB5278" s="3036">
        <v>271</v>
      </c>
    </row>
    <row r="5279" spans="1:28" x14ac:dyDescent="0.25">
      <c r="A5279" s="1708">
        <f t="shared" ca="1" si="1125"/>
        <v>0</v>
      </c>
      <c r="B5279" s="1708">
        <f t="shared" si="1126"/>
        <v>10272245</v>
      </c>
      <c r="C5279" s="994">
        <v>272</v>
      </c>
      <c r="D5279" s="1796" t="s">
        <v>447</v>
      </c>
      <c r="E5279" s="994">
        <v>245</v>
      </c>
      <c r="F5279" s="995" t="s">
        <v>3974</v>
      </c>
      <c r="G5279" s="994"/>
      <c r="H5279" s="996" t="s">
        <v>345</v>
      </c>
      <c r="I5279" s="1091" t="str">
        <f t="shared" si="1154"/>
        <v>Cap.5 Pct.1 Rd.245 col.D</v>
      </c>
      <c r="J5279" s="996"/>
      <c r="K5279" s="999" t="str">
        <f t="shared" si="1155"/>
        <v>Cap.5 Pct.1 Rd.245 Suma Col.(1 la 6)</v>
      </c>
      <c r="L5279" s="1000">
        <f t="shared" si="1156"/>
        <v>0</v>
      </c>
      <c r="M5279" s="1000">
        <f t="shared" si="1157"/>
        <v>0</v>
      </c>
      <c r="N5279" s="1724">
        <f t="shared" si="1158"/>
        <v>0</v>
      </c>
      <c r="O5279" s="1000">
        <f t="shared" si="1159"/>
        <v>0</v>
      </c>
      <c r="P5279" s="1000">
        <f t="shared" si="1160"/>
        <v>0</v>
      </c>
      <c r="Q5279" s="1000"/>
      <c r="R5279" s="1000"/>
      <c r="S5279" s="1000"/>
      <c r="T5279" s="1000"/>
      <c r="U5279" s="1000"/>
      <c r="V5279" s="1000"/>
      <c r="W5279" s="1000"/>
      <c r="X5279" s="1000"/>
      <c r="Y5279" s="1001"/>
      <c r="Z5279" s="1001" t="str">
        <f t="shared" si="1161"/>
        <v xml:space="preserve">Cap.5 Pct.1:  Dacă există măcar o valoare pe rând (Suma Col.(1 la 6) &gt; 0), atunci trebuie să existe CAEN (Col.D &gt; 0), pentru toate rândurile (Rd.(2 la 300)). Și reciproc. </v>
      </c>
      <c r="AA5279" s="2205">
        <f t="shared" si="1162"/>
        <v>1</v>
      </c>
      <c r="AB5279" s="3036">
        <v>271</v>
      </c>
    </row>
    <row r="5280" spans="1:28" x14ac:dyDescent="0.25">
      <c r="A5280" s="1708">
        <f t="shared" ca="1" si="1125"/>
        <v>0</v>
      </c>
      <c r="B5280" s="1708">
        <f t="shared" si="1126"/>
        <v>10272246</v>
      </c>
      <c r="C5280" s="994">
        <v>272</v>
      </c>
      <c r="D5280" s="1796" t="s">
        <v>447</v>
      </c>
      <c r="E5280" s="994">
        <v>246</v>
      </c>
      <c r="F5280" s="995" t="s">
        <v>3974</v>
      </c>
      <c r="G5280" s="994"/>
      <c r="H5280" s="996" t="s">
        <v>345</v>
      </c>
      <c r="I5280" s="1091" t="str">
        <f t="shared" si="1154"/>
        <v>Cap.5 Pct.1 Rd.246 col.D</v>
      </c>
      <c r="J5280" s="996"/>
      <c r="K5280" s="999" t="str">
        <f t="shared" si="1155"/>
        <v>Cap.5 Pct.1 Rd.246 Suma Col.(1 la 6)</v>
      </c>
      <c r="L5280" s="1000">
        <f t="shared" si="1156"/>
        <v>0</v>
      </c>
      <c r="M5280" s="1000">
        <f t="shared" si="1157"/>
        <v>0</v>
      </c>
      <c r="N5280" s="1724">
        <f t="shared" si="1158"/>
        <v>0</v>
      </c>
      <c r="O5280" s="1000">
        <f t="shared" si="1159"/>
        <v>0</v>
      </c>
      <c r="P5280" s="1000">
        <f t="shared" si="1160"/>
        <v>0</v>
      </c>
      <c r="Q5280" s="1000"/>
      <c r="R5280" s="1000"/>
      <c r="S5280" s="1000"/>
      <c r="T5280" s="1000"/>
      <c r="U5280" s="1000"/>
      <c r="V5280" s="1000"/>
      <c r="W5280" s="1000"/>
      <c r="X5280" s="1000"/>
      <c r="Y5280" s="1001"/>
      <c r="Z5280" s="1001" t="str">
        <f t="shared" si="1161"/>
        <v xml:space="preserve">Cap.5 Pct.1:  Dacă există măcar o valoare pe rând (Suma Col.(1 la 6) &gt; 0), atunci trebuie să existe CAEN (Col.D &gt; 0), pentru toate rândurile (Rd.(2 la 300)). Și reciproc. </v>
      </c>
      <c r="AA5280" s="2205">
        <f t="shared" si="1162"/>
        <v>1</v>
      </c>
      <c r="AB5280" s="3036">
        <v>271</v>
      </c>
    </row>
    <row r="5281" spans="1:28" x14ac:dyDescent="0.25">
      <c r="A5281" s="1708">
        <f t="shared" ca="1" si="1125"/>
        <v>0</v>
      </c>
      <c r="B5281" s="1708">
        <f t="shared" si="1126"/>
        <v>10272247</v>
      </c>
      <c r="C5281" s="994">
        <v>272</v>
      </c>
      <c r="D5281" s="1796" t="s">
        <v>447</v>
      </c>
      <c r="E5281" s="994">
        <v>247</v>
      </c>
      <c r="F5281" s="995" t="s">
        <v>3974</v>
      </c>
      <c r="G5281" s="994"/>
      <c r="H5281" s="996" t="s">
        <v>345</v>
      </c>
      <c r="I5281" s="1091" t="str">
        <f t="shared" si="1154"/>
        <v>Cap.5 Pct.1 Rd.247 col.D</v>
      </c>
      <c r="J5281" s="996"/>
      <c r="K5281" s="999" t="str">
        <f t="shared" si="1155"/>
        <v>Cap.5 Pct.1 Rd.247 Suma Col.(1 la 6)</v>
      </c>
      <c r="L5281" s="1000">
        <f t="shared" si="1156"/>
        <v>0</v>
      </c>
      <c r="M5281" s="1000">
        <f t="shared" si="1157"/>
        <v>0</v>
      </c>
      <c r="N5281" s="1724">
        <f t="shared" si="1158"/>
        <v>0</v>
      </c>
      <c r="O5281" s="1000">
        <f t="shared" si="1159"/>
        <v>0</v>
      </c>
      <c r="P5281" s="1000">
        <f t="shared" si="1160"/>
        <v>0</v>
      </c>
      <c r="Q5281" s="1000"/>
      <c r="R5281" s="1000"/>
      <c r="S5281" s="1000"/>
      <c r="T5281" s="1000"/>
      <c r="U5281" s="1000"/>
      <c r="V5281" s="1000"/>
      <c r="W5281" s="1000"/>
      <c r="X5281" s="1000"/>
      <c r="Y5281" s="1001"/>
      <c r="Z5281" s="1001" t="str">
        <f t="shared" si="1161"/>
        <v xml:space="preserve">Cap.5 Pct.1:  Dacă există măcar o valoare pe rând (Suma Col.(1 la 6) &gt; 0), atunci trebuie să existe CAEN (Col.D &gt; 0), pentru toate rândurile (Rd.(2 la 300)). Și reciproc. </v>
      </c>
      <c r="AA5281" s="2205">
        <f t="shared" si="1162"/>
        <v>1</v>
      </c>
      <c r="AB5281" s="3036">
        <v>271</v>
      </c>
    </row>
    <row r="5282" spans="1:28" x14ac:dyDescent="0.25">
      <c r="A5282" s="1708">
        <f t="shared" ca="1" si="1125"/>
        <v>0</v>
      </c>
      <c r="B5282" s="1708">
        <f t="shared" si="1126"/>
        <v>10272248</v>
      </c>
      <c r="C5282" s="994">
        <v>272</v>
      </c>
      <c r="D5282" s="1796" t="s">
        <v>447</v>
      </c>
      <c r="E5282" s="994">
        <v>248</v>
      </c>
      <c r="F5282" s="995" t="s">
        <v>3974</v>
      </c>
      <c r="G5282" s="994"/>
      <c r="H5282" s="996" t="s">
        <v>345</v>
      </c>
      <c r="I5282" s="1091" t="str">
        <f t="shared" si="1154"/>
        <v>Cap.5 Pct.1 Rd.248 col.D</v>
      </c>
      <c r="J5282" s="996"/>
      <c r="K5282" s="999" t="str">
        <f t="shared" si="1155"/>
        <v>Cap.5 Pct.1 Rd.248 Suma Col.(1 la 6)</v>
      </c>
      <c r="L5282" s="1000">
        <f t="shared" si="1156"/>
        <v>0</v>
      </c>
      <c r="M5282" s="1000">
        <f t="shared" si="1157"/>
        <v>0</v>
      </c>
      <c r="N5282" s="1724">
        <f t="shared" si="1158"/>
        <v>0</v>
      </c>
      <c r="O5282" s="1000">
        <f t="shared" si="1159"/>
        <v>0</v>
      </c>
      <c r="P5282" s="1000">
        <f t="shared" si="1160"/>
        <v>0</v>
      </c>
      <c r="Q5282" s="1000"/>
      <c r="R5282" s="1000"/>
      <c r="S5282" s="1000"/>
      <c r="T5282" s="1000"/>
      <c r="U5282" s="1000"/>
      <c r="V5282" s="1000"/>
      <c r="W5282" s="1000"/>
      <c r="X5282" s="1000"/>
      <c r="Y5282" s="1001"/>
      <c r="Z5282" s="1001" t="str">
        <f t="shared" si="1161"/>
        <v xml:space="preserve">Cap.5 Pct.1:  Dacă există măcar o valoare pe rând (Suma Col.(1 la 6) &gt; 0), atunci trebuie să existe CAEN (Col.D &gt; 0), pentru toate rândurile (Rd.(2 la 300)). Și reciproc. </v>
      </c>
      <c r="AA5282" s="2205">
        <f t="shared" si="1162"/>
        <v>1</v>
      </c>
      <c r="AB5282" s="3036">
        <v>271</v>
      </c>
    </row>
    <row r="5283" spans="1:28" x14ac:dyDescent="0.25">
      <c r="A5283" s="1708">
        <f t="shared" ca="1" si="1125"/>
        <v>0</v>
      </c>
      <c r="B5283" s="1708">
        <f t="shared" si="1126"/>
        <v>10272249</v>
      </c>
      <c r="C5283" s="994">
        <v>272</v>
      </c>
      <c r="D5283" s="1796" t="s">
        <v>447</v>
      </c>
      <c r="E5283" s="994">
        <v>249</v>
      </c>
      <c r="F5283" s="995" t="s">
        <v>3974</v>
      </c>
      <c r="G5283" s="994"/>
      <c r="H5283" s="996" t="s">
        <v>345</v>
      </c>
      <c r="I5283" s="1091" t="str">
        <f t="shared" si="1154"/>
        <v>Cap.5 Pct.1 Rd.249 col.D</v>
      </c>
      <c r="J5283" s="996"/>
      <c r="K5283" s="999" t="str">
        <f t="shared" si="1155"/>
        <v>Cap.5 Pct.1 Rd.249 Suma Col.(1 la 6)</v>
      </c>
      <c r="L5283" s="1000">
        <f t="shared" si="1156"/>
        <v>0</v>
      </c>
      <c r="M5283" s="1000">
        <f t="shared" si="1157"/>
        <v>0</v>
      </c>
      <c r="N5283" s="1724">
        <f t="shared" si="1158"/>
        <v>0</v>
      </c>
      <c r="O5283" s="1000">
        <f t="shared" si="1159"/>
        <v>0</v>
      </c>
      <c r="P5283" s="1000">
        <f t="shared" si="1160"/>
        <v>0</v>
      </c>
      <c r="Q5283" s="1000"/>
      <c r="R5283" s="1000"/>
      <c r="S5283" s="1000"/>
      <c r="T5283" s="1000"/>
      <c r="U5283" s="1000"/>
      <c r="V5283" s="1000"/>
      <c r="W5283" s="1000"/>
      <c r="X5283" s="1000"/>
      <c r="Y5283" s="1001"/>
      <c r="Z5283" s="1001" t="str">
        <f t="shared" si="1161"/>
        <v xml:space="preserve">Cap.5 Pct.1:  Dacă există măcar o valoare pe rând (Suma Col.(1 la 6) &gt; 0), atunci trebuie să existe CAEN (Col.D &gt; 0), pentru toate rândurile (Rd.(2 la 300)). Și reciproc. </v>
      </c>
      <c r="AA5283" s="2205">
        <f t="shared" si="1162"/>
        <v>1</v>
      </c>
      <c r="AB5283" s="3036">
        <v>271</v>
      </c>
    </row>
    <row r="5284" spans="1:28" x14ac:dyDescent="0.25">
      <c r="A5284" s="1708">
        <f t="shared" ca="1" si="1125"/>
        <v>0</v>
      </c>
      <c r="B5284" s="1708">
        <f t="shared" si="1126"/>
        <v>10272250</v>
      </c>
      <c r="C5284" s="994">
        <v>272</v>
      </c>
      <c r="D5284" s="1796" t="s">
        <v>447</v>
      </c>
      <c r="E5284" s="994">
        <v>250</v>
      </c>
      <c r="F5284" s="995" t="s">
        <v>3974</v>
      </c>
      <c r="G5284" s="994"/>
      <c r="H5284" s="996" t="s">
        <v>345</v>
      </c>
      <c r="I5284" s="1091" t="str">
        <f t="shared" si="1154"/>
        <v>Cap.5 Pct.1 Rd.250 col.D</v>
      </c>
      <c r="J5284" s="996"/>
      <c r="K5284" s="999" t="str">
        <f t="shared" si="1155"/>
        <v>Cap.5 Pct.1 Rd.250 Suma Col.(1 la 6)</v>
      </c>
      <c r="L5284" s="1000">
        <f t="shared" si="1156"/>
        <v>0</v>
      </c>
      <c r="M5284" s="1000">
        <f t="shared" si="1157"/>
        <v>0</v>
      </c>
      <c r="N5284" s="1724">
        <f t="shared" si="1158"/>
        <v>0</v>
      </c>
      <c r="O5284" s="1000">
        <f t="shared" si="1159"/>
        <v>0</v>
      </c>
      <c r="P5284" s="1000">
        <f t="shared" si="1160"/>
        <v>0</v>
      </c>
      <c r="Q5284" s="1000"/>
      <c r="R5284" s="1000"/>
      <c r="S5284" s="1000"/>
      <c r="T5284" s="1000"/>
      <c r="U5284" s="1000"/>
      <c r="V5284" s="1000"/>
      <c r="W5284" s="1000"/>
      <c r="X5284" s="1000"/>
      <c r="Y5284" s="1001"/>
      <c r="Z5284" s="1001" t="str">
        <f t="shared" si="1161"/>
        <v xml:space="preserve">Cap.5 Pct.1:  Dacă există măcar o valoare pe rând (Suma Col.(1 la 6) &gt; 0), atunci trebuie să existe CAEN (Col.D &gt; 0), pentru toate rândurile (Rd.(2 la 300)). Și reciproc. </v>
      </c>
      <c r="AA5284" s="2205">
        <f t="shared" si="1162"/>
        <v>1</v>
      </c>
      <c r="AB5284" s="3036">
        <v>271</v>
      </c>
    </row>
    <row r="5285" spans="1:28" x14ac:dyDescent="0.25">
      <c r="A5285" s="1708">
        <f t="shared" ca="1" si="1125"/>
        <v>0</v>
      </c>
      <c r="B5285" s="1708">
        <f t="shared" ref="B5285:B5330" si="1163">VALUE("1"&amp;TEXT(C5285,"0000")&amp;TEXT(E5285,"000"))</f>
        <v>10272251</v>
      </c>
      <c r="C5285" s="994">
        <v>272</v>
      </c>
      <c r="D5285" s="1796" t="s">
        <v>447</v>
      </c>
      <c r="E5285" s="994">
        <v>251</v>
      </c>
      <c r="F5285" s="995" t="s">
        <v>3974</v>
      </c>
      <c r="G5285" s="994"/>
      <c r="H5285" s="996" t="s">
        <v>345</v>
      </c>
      <c r="I5285" s="1091" t="str">
        <f t="shared" si="1154"/>
        <v>Cap.5 Pct.1 Rd.251 col.D</v>
      </c>
      <c r="J5285" s="996"/>
      <c r="K5285" s="999" t="str">
        <f t="shared" si="1155"/>
        <v>Cap.5 Pct.1 Rd.251 Suma Col.(1 la 6)</v>
      </c>
      <c r="L5285" s="1000">
        <f t="shared" si="1156"/>
        <v>0</v>
      </c>
      <c r="M5285" s="1000">
        <f t="shared" si="1157"/>
        <v>0</v>
      </c>
      <c r="N5285" s="1724">
        <f t="shared" si="1158"/>
        <v>0</v>
      </c>
      <c r="O5285" s="1000">
        <f t="shared" si="1159"/>
        <v>0</v>
      </c>
      <c r="P5285" s="1000">
        <f t="shared" si="1160"/>
        <v>0</v>
      </c>
      <c r="Q5285" s="1000"/>
      <c r="R5285" s="1000"/>
      <c r="S5285" s="1000"/>
      <c r="T5285" s="1000"/>
      <c r="U5285" s="1000"/>
      <c r="V5285" s="1000"/>
      <c r="W5285" s="1000"/>
      <c r="X5285" s="1000"/>
      <c r="Y5285" s="1001"/>
      <c r="Z5285" s="1001" t="str">
        <f t="shared" si="1161"/>
        <v xml:space="preserve">Cap.5 Pct.1:  Dacă există măcar o valoare pe rând (Suma Col.(1 la 6) &gt; 0), atunci trebuie să existe CAEN (Col.D &gt; 0), pentru toate rândurile (Rd.(2 la 300)). Și reciproc. </v>
      </c>
      <c r="AA5285" s="2205">
        <f t="shared" si="1162"/>
        <v>1</v>
      </c>
      <c r="AB5285" s="3036">
        <v>271</v>
      </c>
    </row>
    <row r="5286" spans="1:28" x14ac:dyDescent="0.25">
      <c r="A5286" s="1708">
        <f t="shared" ref="A5286:A5330" ca="1" si="1164">IF(D5286="DA",IF(ISERROR(N5286),A5285+1,IF(N5286=1,A5285+1,A5285)),A5285)</f>
        <v>0</v>
      </c>
      <c r="B5286" s="1708">
        <f t="shared" si="1163"/>
        <v>10272252</v>
      </c>
      <c r="C5286" s="994">
        <v>272</v>
      </c>
      <c r="D5286" s="1796" t="s">
        <v>447</v>
      </c>
      <c r="E5286" s="994">
        <v>252</v>
      </c>
      <c r="F5286" s="995" t="s">
        <v>3974</v>
      </c>
      <c r="G5286" s="994"/>
      <c r="H5286" s="996" t="s">
        <v>345</v>
      </c>
      <c r="I5286" s="1091" t="str">
        <f t="shared" si="1154"/>
        <v>Cap.5 Pct.1 Rd.252 col.D</v>
      </c>
      <c r="J5286" s="996"/>
      <c r="K5286" s="999" t="str">
        <f t="shared" si="1155"/>
        <v>Cap.5 Pct.1 Rd.252 Suma Col.(1 la 6)</v>
      </c>
      <c r="L5286" s="1000">
        <f t="shared" si="1156"/>
        <v>0</v>
      </c>
      <c r="M5286" s="1000">
        <f t="shared" si="1157"/>
        <v>0</v>
      </c>
      <c r="N5286" s="1724">
        <f t="shared" si="1158"/>
        <v>0</v>
      </c>
      <c r="O5286" s="1000">
        <f t="shared" si="1159"/>
        <v>0</v>
      </c>
      <c r="P5286" s="1000">
        <f t="shared" si="1160"/>
        <v>0</v>
      </c>
      <c r="Q5286" s="1000"/>
      <c r="R5286" s="1000"/>
      <c r="S5286" s="1000"/>
      <c r="T5286" s="1000"/>
      <c r="U5286" s="1000"/>
      <c r="V5286" s="1000"/>
      <c r="W5286" s="1000"/>
      <c r="X5286" s="1000"/>
      <c r="Y5286" s="1001"/>
      <c r="Z5286" s="1001" t="str">
        <f t="shared" si="1161"/>
        <v xml:space="preserve">Cap.5 Pct.1:  Dacă există măcar o valoare pe rând (Suma Col.(1 la 6) &gt; 0), atunci trebuie să existe CAEN (Col.D &gt; 0), pentru toate rândurile (Rd.(2 la 300)). Și reciproc. </v>
      </c>
      <c r="AA5286" s="2205">
        <f t="shared" si="1162"/>
        <v>1</v>
      </c>
      <c r="AB5286" s="3036">
        <v>271</v>
      </c>
    </row>
    <row r="5287" spans="1:28" x14ac:dyDescent="0.25">
      <c r="A5287" s="1708">
        <f t="shared" ca="1" si="1164"/>
        <v>0</v>
      </c>
      <c r="B5287" s="1708">
        <f t="shared" si="1163"/>
        <v>10272253</v>
      </c>
      <c r="C5287" s="994">
        <v>272</v>
      </c>
      <c r="D5287" s="1796" t="s">
        <v>447</v>
      </c>
      <c r="E5287" s="994">
        <v>253</v>
      </c>
      <c r="F5287" s="995" t="s">
        <v>3974</v>
      </c>
      <c r="G5287" s="994"/>
      <c r="H5287" s="996" t="s">
        <v>345</v>
      </c>
      <c r="I5287" s="1091" t="str">
        <f t="shared" si="1154"/>
        <v>Cap.5 Pct.1 Rd.253 col.D</v>
      </c>
      <c r="J5287" s="996"/>
      <c r="K5287" s="999" t="str">
        <f t="shared" si="1155"/>
        <v>Cap.5 Pct.1 Rd.253 Suma Col.(1 la 6)</v>
      </c>
      <c r="L5287" s="1000">
        <f t="shared" si="1156"/>
        <v>0</v>
      </c>
      <c r="M5287" s="1000">
        <f t="shared" si="1157"/>
        <v>0</v>
      </c>
      <c r="N5287" s="1724">
        <f t="shared" si="1158"/>
        <v>0</v>
      </c>
      <c r="O5287" s="1000">
        <f t="shared" si="1159"/>
        <v>0</v>
      </c>
      <c r="P5287" s="1000">
        <f t="shared" si="1160"/>
        <v>0</v>
      </c>
      <c r="Q5287" s="1000"/>
      <c r="R5287" s="1000"/>
      <c r="S5287" s="1000"/>
      <c r="T5287" s="1000"/>
      <c r="U5287" s="1000"/>
      <c r="V5287" s="1000"/>
      <c r="W5287" s="1000"/>
      <c r="X5287" s="1000"/>
      <c r="Y5287" s="1001"/>
      <c r="Z5287" s="1001" t="str">
        <f t="shared" si="1161"/>
        <v xml:space="preserve">Cap.5 Pct.1:  Dacă există măcar o valoare pe rând (Suma Col.(1 la 6) &gt; 0), atunci trebuie să existe CAEN (Col.D &gt; 0), pentru toate rândurile (Rd.(2 la 300)). Și reciproc. </v>
      </c>
      <c r="AA5287" s="2205">
        <f t="shared" si="1162"/>
        <v>1</v>
      </c>
      <c r="AB5287" s="3036">
        <v>271</v>
      </c>
    </row>
    <row r="5288" spans="1:28" x14ac:dyDescent="0.25">
      <c r="A5288" s="1708">
        <f t="shared" ca="1" si="1164"/>
        <v>0</v>
      </c>
      <c r="B5288" s="1708">
        <f t="shared" si="1163"/>
        <v>10272254</v>
      </c>
      <c r="C5288" s="994">
        <v>272</v>
      </c>
      <c r="D5288" s="1796" t="s">
        <v>447</v>
      </c>
      <c r="E5288" s="994">
        <v>254</v>
      </c>
      <c r="F5288" s="995" t="s">
        <v>3974</v>
      </c>
      <c r="G5288" s="994"/>
      <c r="H5288" s="996" t="s">
        <v>345</v>
      </c>
      <c r="I5288" s="1091" t="str">
        <f t="shared" si="1154"/>
        <v>Cap.5 Pct.1 Rd.254 col.D</v>
      </c>
      <c r="J5288" s="996"/>
      <c r="K5288" s="999" t="str">
        <f t="shared" si="1155"/>
        <v>Cap.5 Pct.1 Rd.254 Suma Col.(1 la 6)</v>
      </c>
      <c r="L5288" s="1000">
        <f t="shared" si="1156"/>
        <v>0</v>
      </c>
      <c r="M5288" s="1000">
        <f t="shared" si="1157"/>
        <v>0</v>
      </c>
      <c r="N5288" s="1724">
        <f t="shared" si="1158"/>
        <v>0</v>
      </c>
      <c r="O5288" s="1000">
        <f t="shared" si="1159"/>
        <v>0</v>
      </c>
      <c r="P5288" s="1000">
        <f t="shared" si="1160"/>
        <v>0</v>
      </c>
      <c r="Q5288" s="1000"/>
      <c r="R5288" s="1000"/>
      <c r="S5288" s="1000"/>
      <c r="T5288" s="1000"/>
      <c r="U5288" s="1000"/>
      <c r="V5288" s="1000"/>
      <c r="W5288" s="1000"/>
      <c r="X5288" s="1000"/>
      <c r="Y5288" s="1001"/>
      <c r="Z5288" s="1001" t="str">
        <f t="shared" si="1161"/>
        <v xml:space="preserve">Cap.5 Pct.1:  Dacă există măcar o valoare pe rând (Suma Col.(1 la 6) &gt; 0), atunci trebuie să existe CAEN (Col.D &gt; 0), pentru toate rândurile (Rd.(2 la 300)). Și reciproc. </v>
      </c>
      <c r="AA5288" s="2205">
        <f t="shared" si="1162"/>
        <v>1</v>
      </c>
      <c r="AB5288" s="3036">
        <v>271</v>
      </c>
    </row>
    <row r="5289" spans="1:28" x14ac:dyDescent="0.25">
      <c r="A5289" s="1708">
        <f t="shared" ca="1" si="1164"/>
        <v>0</v>
      </c>
      <c r="B5289" s="1708">
        <f t="shared" si="1163"/>
        <v>10272255</v>
      </c>
      <c r="C5289" s="994">
        <v>272</v>
      </c>
      <c r="D5289" s="1796" t="s">
        <v>447</v>
      </c>
      <c r="E5289" s="994">
        <v>255</v>
      </c>
      <c r="F5289" s="995" t="s">
        <v>3974</v>
      </c>
      <c r="G5289" s="994"/>
      <c r="H5289" s="996" t="s">
        <v>345</v>
      </c>
      <c r="I5289" s="1091" t="str">
        <f t="shared" si="1154"/>
        <v>Cap.5 Pct.1 Rd.255 col.D</v>
      </c>
      <c r="J5289" s="996"/>
      <c r="K5289" s="999" t="str">
        <f t="shared" si="1155"/>
        <v>Cap.5 Pct.1 Rd.255 Suma Col.(1 la 6)</v>
      </c>
      <c r="L5289" s="1000">
        <f t="shared" si="1156"/>
        <v>0</v>
      </c>
      <c r="M5289" s="1000">
        <f t="shared" si="1157"/>
        <v>0</v>
      </c>
      <c r="N5289" s="1724">
        <f t="shared" si="1158"/>
        <v>0</v>
      </c>
      <c r="O5289" s="1000">
        <f t="shared" si="1159"/>
        <v>0</v>
      </c>
      <c r="P5289" s="1000">
        <f t="shared" si="1160"/>
        <v>0</v>
      </c>
      <c r="Q5289" s="1000"/>
      <c r="R5289" s="1000"/>
      <c r="S5289" s="1000"/>
      <c r="T5289" s="1000"/>
      <c r="U5289" s="1000"/>
      <c r="V5289" s="1000"/>
      <c r="W5289" s="1000"/>
      <c r="X5289" s="1000"/>
      <c r="Y5289" s="1001"/>
      <c r="Z5289" s="1001" t="str">
        <f t="shared" si="1161"/>
        <v xml:space="preserve">Cap.5 Pct.1:  Dacă există măcar o valoare pe rând (Suma Col.(1 la 6) &gt; 0), atunci trebuie să existe CAEN (Col.D &gt; 0), pentru toate rândurile (Rd.(2 la 300)). Și reciproc. </v>
      </c>
      <c r="AA5289" s="2205">
        <f t="shared" si="1162"/>
        <v>1</v>
      </c>
      <c r="AB5289" s="3036">
        <v>271</v>
      </c>
    </row>
    <row r="5290" spans="1:28" x14ac:dyDescent="0.25">
      <c r="A5290" s="1708">
        <f t="shared" ca="1" si="1164"/>
        <v>0</v>
      </c>
      <c r="B5290" s="1708">
        <f t="shared" si="1163"/>
        <v>10272256</v>
      </c>
      <c r="C5290" s="994">
        <v>272</v>
      </c>
      <c r="D5290" s="1796" t="s">
        <v>447</v>
      </c>
      <c r="E5290" s="994">
        <v>256</v>
      </c>
      <c r="F5290" s="995" t="s">
        <v>3974</v>
      </c>
      <c r="G5290" s="994"/>
      <c r="H5290" s="996" t="s">
        <v>345</v>
      </c>
      <c r="I5290" s="1091" t="str">
        <f t="shared" si="1154"/>
        <v>Cap.5 Pct.1 Rd.256 col.D</v>
      </c>
      <c r="J5290" s="996"/>
      <c r="K5290" s="999" t="str">
        <f t="shared" si="1155"/>
        <v>Cap.5 Pct.1 Rd.256 Suma Col.(1 la 6)</v>
      </c>
      <c r="L5290" s="1000">
        <f t="shared" si="1156"/>
        <v>0</v>
      </c>
      <c r="M5290" s="1000">
        <f t="shared" si="1157"/>
        <v>0</v>
      </c>
      <c r="N5290" s="1724">
        <f t="shared" si="1158"/>
        <v>0</v>
      </c>
      <c r="O5290" s="1000">
        <f t="shared" si="1159"/>
        <v>0</v>
      </c>
      <c r="P5290" s="1000">
        <f t="shared" si="1160"/>
        <v>0</v>
      </c>
      <c r="Q5290" s="1000"/>
      <c r="R5290" s="1000"/>
      <c r="S5290" s="1000"/>
      <c r="T5290" s="1000"/>
      <c r="U5290" s="1000"/>
      <c r="V5290" s="1000"/>
      <c r="W5290" s="1000"/>
      <c r="X5290" s="1000"/>
      <c r="Y5290" s="1001"/>
      <c r="Z5290" s="1001" t="str">
        <f t="shared" si="1161"/>
        <v xml:space="preserve">Cap.5 Pct.1:  Dacă există măcar o valoare pe rând (Suma Col.(1 la 6) &gt; 0), atunci trebuie să existe CAEN (Col.D &gt; 0), pentru toate rândurile (Rd.(2 la 300)). Și reciproc. </v>
      </c>
      <c r="AA5290" s="2205">
        <f t="shared" si="1162"/>
        <v>1</v>
      </c>
      <c r="AB5290" s="3036">
        <v>271</v>
      </c>
    </row>
    <row r="5291" spans="1:28" x14ac:dyDescent="0.25">
      <c r="A5291" s="1708">
        <f t="shared" ca="1" si="1164"/>
        <v>0</v>
      </c>
      <c r="B5291" s="1708">
        <f t="shared" si="1163"/>
        <v>10272257</v>
      </c>
      <c r="C5291" s="994">
        <v>272</v>
      </c>
      <c r="D5291" s="1796" t="s">
        <v>447</v>
      </c>
      <c r="E5291" s="994">
        <v>257</v>
      </c>
      <c r="F5291" s="995" t="s">
        <v>3974</v>
      </c>
      <c r="G5291" s="994"/>
      <c r="H5291" s="996" t="s">
        <v>345</v>
      </c>
      <c r="I5291" s="1091" t="str">
        <f t="shared" si="1154"/>
        <v>Cap.5 Pct.1 Rd.257 col.D</v>
      </c>
      <c r="J5291" s="996"/>
      <c r="K5291" s="999" t="str">
        <f t="shared" si="1155"/>
        <v>Cap.5 Pct.1 Rd.257 Suma Col.(1 la 6)</v>
      </c>
      <c r="L5291" s="1000">
        <f t="shared" si="1156"/>
        <v>0</v>
      </c>
      <c r="M5291" s="1000">
        <f t="shared" si="1157"/>
        <v>0</v>
      </c>
      <c r="N5291" s="1724">
        <f t="shared" si="1158"/>
        <v>0</v>
      </c>
      <c r="O5291" s="1000">
        <f t="shared" si="1159"/>
        <v>0</v>
      </c>
      <c r="P5291" s="1000">
        <f t="shared" si="1160"/>
        <v>0</v>
      </c>
      <c r="Q5291" s="1000"/>
      <c r="R5291" s="1000"/>
      <c r="S5291" s="1000"/>
      <c r="T5291" s="1000"/>
      <c r="U5291" s="1000"/>
      <c r="V5291" s="1000"/>
      <c r="W5291" s="1000"/>
      <c r="X5291" s="1000"/>
      <c r="Y5291" s="1001"/>
      <c r="Z5291" s="1001" t="str">
        <f t="shared" si="1161"/>
        <v xml:space="preserve">Cap.5 Pct.1:  Dacă există măcar o valoare pe rând (Suma Col.(1 la 6) &gt; 0), atunci trebuie să existe CAEN (Col.D &gt; 0), pentru toate rândurile (Rd.(2 la 300)). Și reciproc. </v>
      </c>
      <c r="AA5291" s="2205">
        <f t="shared" si="1162"/>
        <v>1</v>
      </c>
      <c r="AB5291" s="3036">
        <v>271</v>
      </c>
    </row>
    <row r="5292" spans="1:28" x14ac:dyDescent="0.25">
      <c r="A5292" s="1708">
        <f t="shared" ca="1" si="1164"/>
        <v>0</v>
      </c>
      <c r="B5292" s="1708">
        <f t="shared" si="1163"/>
        <v>10272258</v>
      </c>
      <c r="C5292" s="994">
        <v>272</v>
      </c>
      <c r="D5292" s="1796" t="s">
        <v>447</v>
      </c>
      <c r="E5292" s="994">
        <v>258</v>
      </c>
      <c r="F5292" s="995" t="s">
        <v>3974</v>
      </c>
      <c r="G5292" s="994"/>
      <c r="H5292" s="996" t="s">
        <v>345</v>
      </c>
      <c r="I5292" s="1091" t="str">
        <f t="shared" si="1154"/>
        <v>Cap.5 Pct.1 Rd.258 col.D</v>
      </c>
      <c r="J5292" s="996"/>
      <c r="K5292" s="999" t="str">
        <f t="shared" si="1155"/>
        <v>Cap.5 Pct.1 Rd.258 Suma Col.(1 la 6)</v>
      </c>
      <c r="L5292" s="1000">
        <f t="shared" si="1156"/>
        <v>0</v>
      </c>
      <c r="M5292" s="1000">
        <f t="shared" si="1157"/>
        <v>0</v>
      </c>
      <c r="N5292" s="1724">
        <f t="shared" si="1158"/>
        <v>0</v>
      </c>
      <c r="O5292" s="1000">
        <f t="shared" si="1159"/>
        <v>0</v>
      </c>
      <c r="P5292" s="1000">
        <f t="shared" si="1160"/>
        <v>0</v>
      </c>
      <c r="Q5292" s="1000"/>
      <c r="R5292" s="1000"/>
      <c r="S5292" s="1000"/>
      <c r="T5292" s="1000"/>
      <c r="U5292" s="1000"/>
      <c r="V5292" s="1000"/>
      <c r="W5292" s="1000"/>
      <c r="X5292" s="1000"/>
      <c r="Y5292" s="1001"/>
      <c r="Z5292" s="1001" t="str">
        <f t="shared" si="1161"/>
        <v xml:space="preserve">Cap.5 Pct.1:  Dacă există măcar o valoare pe rând (Suma Col.(1 la 6) &gt; 0), atunci trebuie să existe CAEN (Col.D &gt; 0), pentru toate rândurile (Rd.(2 la 300)). Și reciproc. </v>
      </c>
      <c r="AA5292" s="2205">
        <f t="shared" si="1162"/>
        <v>1</v>
      </c>
      <c r="AB5292" s="3036">
        <v>271</v>
      </c>
    </row>
    <row r="5293" spans="1:28" x14ac:dyDescent="0.25">
      <c r="A5293" s="1708">
        <f t="shared" ca="1" si="1164"/>
        <v>0</v>
      </c>
      <c r="B5293" s="1708">
        <f t="shared" si="1163"/>
        <v>10272259</v>
      </c>
      <c r="C5293" s="994">
        <v>272</v>
      </c>
      <c r="D5293" s="1796" t="s">
        <v>447</v>
      </c>
      <c r="E5293" s="994">
        <v>259</v>
      </c>
      <c r="F5293" s="995" t="s">
        <v>3974</v>
      </c>
      <c r="G5293" s="994"/>
      <c r="H5293" s="996" t="s">
        <v>345</v>
      </c>
      <c r="I5293" s="1091" t="str">
        <f t="shared" ref="I5293:I5334" si="1165">"Cap.5 Pct.1 Rd."&amp;E5293&amp;" col.D"</f>
        <v>Cap.5 Pct.1 Rd.259 col.D</v>
      </c>
      <c r="J5293" s="996"/>
      <c r="K5293" s="999" t="str">
        <f t="shared" ref="K5293:K5334" si="1166">"Cap.5 Pct.1 Rd."&amp;E5293&amp;" Suma Col.(1 la 6)"</f>
        <v>Cap.5 Pct.1 Rd.259 Suma Col.(1 la 6)</v>
      </c>
      <c r="L5293" s="1000">
        <f t="shared" ref="L5293:L5334" si="1167">O5293</f>
        <v>0</v>
      </c>
      <c r="M5293" s="1000">
        <f t="shared" ref="M5293:M5334" si="1168">P5293</f>
        <v>0</v>
      </c>
      <c r="N5293" s="1724">
        <f t="shared" ref="N5293:N5334" si="1169">IF(OR(AND(L5293=0,M5293=0),AND(L5293&gt;0,M5293&gt;0)),0,1)</f>
        <v>0</v>
      </c>
      <c r="O5293" s="1000">
        <f t="shared" ref="O5293:O5334" si="1170">BH960</f>
        <v>0</v>
      </c>
      <c r="P5293" s="1000">
        <f t="shared" ref="P5293:P5334" si="1171">SUM(BI960:BN960)</f>
        <v>0</v>
      </c>
      <c r="Q5293" s="1000"/>
      <c r="R5293" s="1000"/>
      <c r="S5293" s="1000"/>
      <c r="T5293" s="1000"/>
      <c r="U5293" s="1000"/>
      <c r="V5293" s="1000"/>
      <c r="W5293" s="1000"/>
      <c r="X5293" s="1000"/>
      <c r="Y5293" s="1001"/>
      <c r="Z5293" s="1001" t="str">
        <f t="shared" si="1161"/>
        <v xml:space="preserve">Cap.5 Pct.1:  Dacă există măcar o valoare pe rând (Suma Col.(1 la 6) &gt; 0), atunci trebuie să existe CAEN (Col.D &gt; 0), pentru toate rândurile (Rd.(2 la 300)). Și reciproc. </v>
      </c>
      <c r="AA5293" s="2205">
        <f t="shared" si="1162"/>
        <v>1</v>
      </c>
      <c r="AB5293" s="3036">
        <v>271</v>
      </c>
    </row>
    <row r="5294" spans="1:28" x14ac:dyDescent="0.25">
      <c r="A5294" s="1708">
        <f t="shared" ca="1" si="1164"/>
        <v>0</v>
      </c>
      <c r="B5294" s="1708">
        <f t="shared" si="1163"/>
        <v>10272260</v>
      </c>
      <c r="C5294" s="994">
        <v>272</v>
      </c>
      <c r="D5294" s="1796" t="s">
        <v>447</v>
      </c>
      <c r="E5294" s="994">
        <v>260</v>
      </c>
      <c r="F5294" s="995" t="s">
        <v>3974</v>
      </c>
      <c r="G5294" s="994"/>
      <c r="H5294" s="996" t="s">
        <v>345</v>
      </c>
      <c r="I5294" s="1091" t="str">
        <f t="shared" si="1165"/>
        <v>Cap.5 Pct.1 Rd.260 col.D</v>
      </c>
      <c r="J5294" s="996"/>
      <c r="K5294" s="999" t="str">
        <f t="shared" si="1166"/>
        <v>Cap.5 Pct.1 Rd.260 Suma Col.(1 la 6)</v>
      </c>
      <c r="L5294" s="1000">
        <f t="shared" si="1167"/>
        <v>0</v>
      </c>
      <c r="M5294" s="1000">
        <f t="shared" si="1168"/>
        <v>0</v>
      </c>
      <c r="N5294" s="1724">
        <f t="shared" si="1169"/>
        <v>0</v>
      </c>
      <c r="O5294" s="1000">
        <f t="shared" si="1170"/>
        <v>0</v>
      </c>
      <c r="P5294" s="1000">
        <f t="shared" si="1171"/>
        <v>0</v>
      </c>
      <c r="Q5294" s="1000"/>
      <c r="R5294" s="1000"/>
      <c r="S5294" s="1000"/>
      <c r="T5294" s="1000"/>
      <c r="U5294" s="1000"/>
      <c r="V5294" s="1000"/>
      <c r="W5294" s="1000"/>
      <c r="X5294" s="1000"/>
      <c r="Y5294" s="1001"/>
      <c r="Z5294" s="1001" t="str">
        <f t="shared" ref="Z5294:Z5333" si="1172">Z5293</f>
        <v xml:space="preserve">Cap.5 Pct.1:  Dacă există măcar o valoare pe rând (Suma Col.(1 la 6) &gt; 0), atunci trebuie să existe CAEN (Col.D &gt; 0), pentru toate rândurile (Rd.(2 la 300)). Și reciproc. </v>
      </c>
      <c r="AA5294" s="2205">
        <f t="shared" si="1162"/>
        <v>1</v>
      </c>
      <c r="AB5294" s="3036">
        <v>271</v>
      </c>
    </row>
    <row r="5295" spans="1:28" x14ac:dyDescent="0.25">
      <c r="A5295" s="1708">
        <f t="shared" ca="1" si="1164"/>
        <v>0</v>
      </c>
      <c r="B5295" s="1708">
        <f t="shared" si="1163"/>
        <v>10272261</v>
      </c>
      <c r="C5295" s="994">
        <v>272</v>
      </c>
      <c r="D5295" s="1796" t="s">
        <v>447</v>
      </c>
      <c r="E5295" s="994">
        <v>261</v>
      </c>
      <c r="F5295" s="995" t="s">
        <v>3974</v>
      </c>
      <c r="G5295" s="994"/>
      <c r="H5295" s="996" t="s">
        <v>345</v>
      </c>
      <c r="I5295" s="1091" t="str">
        <f t="shared" si="1165"/>
        <v>Cap.5 Pct.1 Rd.261 col.D</v>
      </c>
      <c r="J5295" s="996"/>
      <c r="K5295" s="999" t="str">
        <f t="shared" si="1166"/>
        <v>Cap.5 Pct.1 Rd.261 Suma Col.(1 la 6)</v>
      </c>
      <c r="L5295" s="1000">
        <f t="shared" si="1167"/>
        <v>0</v>
      </c>
      <c r="M5295" s="1000">
        <f t="shared" si="1168"/>
        <v>0</v>
      </c>
      <c r="N5295" s="1724">
        <f t="shared" si="1169"/>
        <v>0</v>
      </c>
      <c r="O5295" s="1000">
        <f t="shared" si="1170"/>
        <v>0</v>
      </c>
      <c r="P5295" s="1000">
        <f t="shared" si="1171"/>
        <v>0</v>
      </c>
      <c r="Q5295" s="1000"/>
      <c r="R5295" s="1000"/>
      <c r="S5295" s="1000"/>
      <c r="T5295" s="1000"/>
      <c r="U5295" s="1000"/>
      <c r="V5295" s="1000"/>
      <c r="W5295" s="1000"/>
      <c r="X5295" s="1000"/>
      <c r="Y5295" s="1001"/>
      <c r="Z5295" s="1001" t="str">
        <f t="shared" si="1172"/>
        <v xml:space="preserve">Cap.5 Pct.1:  Dacă există măcar o valoare pe rând (Suma Col.(1 la 6) &gt; 0), atunci trebuie să existe CAEN (Col.D &gt; 0), pentru toate rândurile (Rd.(2 la 300)). Și reciproc. </v>
      </c>
      <c r="AA5295" s="2205">
        <f t="shared" si="1162"/>
        <v>1</v>
      </c>
      <c r="AB5295" s="3036">
        <v>271</v>
      </c>
    </row>
    <row r="5296" spans="1:28" x14ac:dyDescent="0.25">
      <c r="A5296" s="1708">
        <f t="shared" ca="1" si="1164"/>
        <v>0</v>
      </c>
      <c r="B5296" s="1708">
        <f t="shared" si="1163"/>
        <v>10272262</v>
      </c>
      <c r="C5296" s="994">
        <v>272</v>
      </c>
      <c r="D5296" s="1796" t="s">
        <v>447</v>
      </c>
      <c r="E5296" s="994">
        <v>262</v>
      </c>
      <c r="F5296" s="995" t="s">
        <v>3974</v>
      </c>
      <c r="G5296" s="994"/>
      <c r="H5296" s="996" t="s">
        <v>345</v>
      </c>
      <c r="I5296" s="1091" t="str">
        <f t="shared" si="1165"/>
        <v>Cap.5 Pct.1 Rd.262 col.D</v>
      </c>
      <c r="J5296" s="996"/>
      <c r="K5296" s="999" t="str">
        <f t="shared" si="1166"/>
        <v>Cap.5 Pct.1 Rd.262 Suma Col.(1 la 6)</v>
      </c>
      <c r="L5296" s="1000">
        <f t="shared" si="1167"/>
        <v>0</v>
      </c>
      <c r="M5296" s="1000">
        <f t="shared" si="1168"/>
        <v>0</v>
      </c>
      <c r="N5296" s="1724">
        <f t="shared" si="1169"/>
        <v>0</v>
      </c>
      <c r="O5296" s="1000">
        <f t="shared" si="1170"/>
        <v>0</v>
      </c>
      <c r="P5296" s="1000">
        <f t="shared" si="1171"/>
        <v>0</v>
      </c>
      <c r="Q5296" s="1000"/>
      <c r="R5296" s="1000"/>
      <c r="S5296" s="1000"/>
      <c r="T5296" s="1000"/>
      <c r="U5296" s="1000"/>
      <c r="V5296" s="1000"/>
      <c r="W5296" s="1000"/>
      <c r="X5296" s="1000"/>
      <c r="Y5296" s="1001"/>
      <c r="Z5296" s="1001" t="str">
        <f t="shared" si="1172"/>
        <v xml:space="preserve">Cap.5 Pct.1:  Dacă există măcar o valoare pe rând (Suma Col.(1 la 6) &gt; 0), atunci trebuie să existe CAEN (Col.D &gt; 0), pentru toate rândurile (Rd.(2 la 300)). Și reciproc. </v>
      </c>
      <c r="AA5296" s="2205">
        <f t="shared" si="1162"/>
        <v>1</v>
      </c>
      <c r="AB5296" s="3036">
        <v>271</v>
      </c>
    </row>
    <row r="5297" spans="1:28" x14ac:dyDescent="0.25">
      <c r="A5297" s="1708">
        <f t="shared" ca="1" si="1164"/>
        <v>0</v>
      </c>
      <c r="B5297" s="1708">
        <f t="shared" si="1163"/>
        <v>10272263</v>
      </c>
      <c r="C5297" s="994">
        <v>272</v>
      </c>
      <c r="D5297" s="1796" t="s">
        <v>447</v>
      </c>
      <c r="E5297" s="994">
        <v>263</v>
      </c>
      <c r="F5297" s="995" t="s">
        <v>3974</v>
      </c>
      <c r="G5297" s="994"/>
      <c r="H5297" s="996" t="s">
        <v>345</v>
      </c>
      <c r="I5297" s="1091" t="str">
        <f t="shared" si="1165"/>
        <v>Cap.5 Pct.1 Rd.263 col.D</v>
      </c>
      <c r="J5297" s="996"/>
      <c r="K5297" s="999" t="str">
        <f t="shared" si="1166"/>
        <v>Cap.5 Pct.1 Rd.263 Suma Col.(1 la 6)</v>
      </c>
      <c r="L5297" s="1000">
        <f t="shared" si="1167"/>
        <v>0</v>
      </c>
      <c r="M5297" s="1000">
        <f t="shared" si="1168"/>
        <v>0</v>
      </c>
      <c r="N5297" s="1724">
        <f t="shared" si="1169"/>
        <v>0</v>
      </c>
      <c r="O5297" s="1000">
        <f t="shared" si="1170"/>
        <v>0</v>
      </c>
      <c r="P5297" s="1000">
        <f t="shared" si="1171"/>
        <v>0</v>
      </c>
      <c r="Q5297" s="1000"/>
      <c r="R5297" s="1000"/>
      <c r="S5297" s="1000"/>
      <c r="T5297" s="1000"/>
      <c r="U5297" s="1000"/>
      <c r="V5297" s="1000"/>
      <c r="W5297" s="1000"/>
      <c r="X5297" s="1000"/>
      <c r="Y5297" s="1001"/>
      <c r="Z5297" s="1001" t="str">
        <f t="shared" si="1172"/>
        <v xml:space="preserve">Cap.5 Pct.1:  Dacă există măcar o valoare pe rând (Suma Col.(1 la 6) &gt; 0), atunci trebuie să existe CAEN (Col.D &gt; 0), pentru toate rândurile (Rd.(2 la 300)). Și reciproc. </v>
      </c>
      <c r="AA5297" s="2205">
        <f t="shared" si="1162"/>
        <v>1</v>
      </c>
      <c r="AB5297" s="3036">
        <v>271</v>
      </c>
    </row>
    <row r="5298" spans="1:28" x14ac:dyDescent="0.25">
      <c r="A5298" s="1708">
        <f t="shared" ca="1" si="1164"/>
        <v>0</v>
      </c>
      <c r="B5298" s="1708">
        <f t="shared" si="1163"/>
        <v>10272264</v>
      </c>
      <c r="C5298" s="994">
        <v>272</v>
      </c>
      <c r="D5298" s="1796" t="s">
        <v>447</v>
      </c>
      <c r="E5298" s="994">
        <v>264</v>
      </c>
      <c r="F5298" s="995" t="s">
        <v>3974</v>
      </c>
      <c r="G5298" s="994"/>
      <c r="H5298" s="996" t="s">
        <v>345</v>
      </c>
      <c r="I5298" s="1091" t="str">
        <f t="shared" si="1165"/>
        <v>Cap.5 Pct.1 Rd.264 col.D</v>
      </c>
      <c r="J5298" s="996"/>
      <c r="K5298" s="999" t="str">
        <f t="shared" si="1166"/>
        <v>Cap.5 Pct.1 Rd.264 Suma Col.(1 la 6)</v>
      </c>
      <c r="L5298" s="1000">
        <f t="shared" si="1167"/>
        <v>0</v>
      </c>
      <c r="M5298" s="1000">
        <f t="shared" si="1168"/>
        <v>0</v>
      </c>
      <c r="N5298" s="1724">
        <f t="shared" si="1169"/>
        <v>0</v>
      </c>
      <c r="O5298" s="1000">
        <f t="shared" si="1170"/>
        <v>0</v>
      </c>
      <c r="P5298" s="1000">
        <f t="shared" si="1171"/>
        <v>0</v>
      </c>
      <c r="Q5298" s="1000"/>
      <c r="R5298" s="1000"/>
      <c r="S5298" s="1000"/>
      <c r="T5298" s="1000"/>
      <c r="U5298" s="1000"/>
      <c r="V5298" s="1000"/>
      <c r="W5298" s="1000"/>
      <c r="X5298" s="1000"/>
      <c r="Y5298" s="1001"/>
      <c r="Z5298" s="1001" t="str">
        <f t="shared" si="1172"/>
        <v xml:space="preserve">Cap.5 Pct.1:  Dacă există măcar o valoare pe rând (Suma Col.(1 la 6) &gt; 0), atunci trebuie să existe CAEN (Col.D &gt; 0), pentru toate rândurile (Rd.(2 la 300)). Și reciproc. </v>
      </c>
      <c r="AA5298" s="2205">
        <f t="shared" si="1162"/>
        <v>1</v>
      </c>
      <c r="AB5298" s="3036">
        <v>271</v>
      </c>
    </row>
    <row r="5299" spans="1:28" x14ac:dyDescent="0.25">
      <c r="A5299" s="1708">
        <f t="shared" ca="1" si="1164"/>
        <v>0</v>
      </c>
      <c r="B5299" s="1708">
        <f t="shared" si="1163"/>
        <v>10272265</v>
      </c>
      <c r="C5299" s="994">
        <v>272</v>
      </c>
      <c r="D5299" s="1796" t="s">
        <v>447</v>
      </c>
      <c r="E5299" s="994">
        <v>265</v>
      </c>
      <c r="F5299" s="995" t="s">
        <v>3974</v>
      </c>
      <c r="G5299" s="994"/>
      <c r="H5299" s="996" t="s">
        <v>345</v>
      </c>
      <c r="I5299" s="1091" t="str">
        <f t="shared" si="1165"/>
        <v>Cap.5 Pct.1 Rd.265 col.D</v>
      </c>
      <c r="J5299" s="996"/>
      <c r="K5299" s="999" t="str">
        <f t="shared" si="1166"/>
        <v>Cap.5 Pct.1 Rd.265 Suma Col.(1 la 6)</v>
      </c>
      <c r="L5299" s="1000">
        <f t="shared" si="1167"/>
        <v>0</v>
      </c>
      <c r="M5299" s="1000">
        <f t="shared" si="1168"/>
        <v>0</v>
      </c>
      <c r="N5299" s="1724">
        <f t="shared" si="1169"/>
        <v>0</v>
      </c>
      <c r="O5299" s="1000">
        <f t="shared" si="1170"/>
        <v>0</v>
      </c>
      <c r="P5299" s="1000">
        <f t="shared" si="1171"/>
        <v>0</v>
      </c>
      <c r="Q5299" s="1000"/>
      <c r="R5299" s="1000"/>
      <c r="S5299" s="1000"/>
      <c r="T5299" s="1000"/>
      <c r="U5299" s="1000"/>
      <c r="V5299" s="1000"/>
      <c r="W5299" s="1000"/>
      <c r="X5299" s="1000"/>
      <c r="Y5299" s="1001"/>
      <c r="Z5299" s="1001" t="str">
        <f t="shared" si="1172"/>
        <v xml:space="preserve">Cap.5 Pct.1:  Dacă există măcar o valoare pe rând (Suma Col.(1 la 6) &gt; 0), atunci trebuie să existe CAEN (Col.D &gt; 0), pentru toate rândurile (Rd.(2 la 300)). Și reciproc. </v>
      </c>
      <c r="AA5299" s="2205">
        <f t="shared" si="1162"/>
        <v>1</v>
      </c>
      <c r="AB5299" s="3036">
        <v>271</v>
      </c>
    </row>
    <row r="5300" spans="1:28" x14ac:dyDescent="0.25">
      <c r="A5300" s="1708">
        <f t="shared" ca="1" si="1164"/>
        <v>0</v>
      </c>
      <c r="B5300" s="1708">
        <f t="shared" si="1163"/>
        <v>10272266</v>
      </c>
      <c r="C5300" s="994">
        <v>272</v>
      </c>
      <c r="D5300" s="1796" t="s">
        <v>447</v>
      </c>
      <c r="E5300" s="994">
        <v>266</v>
      </c>
      <c r="F5300" s="995" t="s">
        <v>3974</v>
      </c>
      <c r="G5300" s="994"/>
      <c r="H5300" s="996" t="s">
        <v>345</v>
      </c>
      <c r="I5300" s="1091" t="str">
        <f t="shared" si="1165"/>
        <v>Cap.5 Pct.1 Rd.266 col.D</v>
      </c>
      <c r="J5300" s="996"/>
      <c r="K5300" s="999" t="str">
        <f t="shared" si="1166"/>
        <v>Cap.5 Pct.1 Rd.266 Suma Col.(1 la 6)</v>
      </c>
      <c r="L5300" s="1000">
        <f t="shared" si="1167"/>
        <v>0</v>
      </c>
      <c r="M5300" s="1000">
        <f t="shared" si="1168"/>
        <v>0</v>
      </c>
      <c r="N5300" s="1724">
        <f t="shared" si="1169"/>
        <v>0</v>
      </c>
      <c r="O5300" s="1000">
        <f t="shared" si="1170"/>
        <v>0</v>
      </c>
      <c r="P5300" s="1000">
        <f t="shared" si="1171"/>
        <v>0</v>
      </c>
      <c r="Q5300" s="1000"/>
      <c r="R5300" s="1000"/>
      <c r="S5300" s="1000"/>
      <c r="T5300" s="1000"/>
      <c r="U5300" s="1000"/>
      <c r="V5300" s="1000"/>
      <c r="W5300" s="1000"/>
      <c r="X5300" s="1000"/>
      <c r="Y5300" s="1001"/>
      <c r="Z5300" s="1001" t="str">
        <f t="shared" si="1172"/>
        <v xml:space="preserve">Cap.5 Pct.1:  Dacă există măcar o valoare pe rând (Suma Col.(1 la 6) &gt; 0), atunci trebuie să existe CAEN (Col.D &gt; 0), pentru toate rândurile (Rd.(2 la 300)). Și reciproc. </v>
      </c>
      <c r="AA5300" s="2205">
        <f t="shared" si="1162"/>
        <v>1</v>
      </c>
      <c r="AB5300" s="3036">
        <v>271</v>
      </c>
    </row>
    <row r="5301" spans="1:28" x14ac:dyDescent="0.25">
      <c r="A5301" s="1708">
        <f t="shared" ca="1" si="1164"/>
        <v>0</v>
      </c>
      <c r="B5301" s="1708">
        <f t="shared" si="1163"/>
        <v>10272267</v>
      </c>
      <c r="C5301" s="994">
        <v>272</v>
      </c>
      <c r="D5301" s="1796" t="s">
        <v>447</v>
      </c>
      <c r="E5301" s="994">
        <v>267</v>
      </c>
      <c r="F5301" s="995" t="s">
        <v>3974</v>
      </c>
      <c r="G5301" s="994"/>
      <c r="H5301" s="996" t="s">
        <v>345</v>
      </c>
      <c r="I5301" s="1091" t="str">
        <f t="shared" si="1165"/>
        <v>Cap.5 Pct.1 Rd.267 col.D</v>
      </c>
      <c r="J5301" s="996"/>
      <c r="K5301" s="999" t="str">
        <f t="shared" si="1166"/>
        <v>Cap.5 Pct.1 Rd.267 Suma Col.(1 la 6)</v>
      </c>
      <c r="L5301" s="1000">
        <f t="shared" si="1167"/>
        <v>0</v>
      </c>
      <c r="M5301" s="1000">
        <f t="shared" si="1168"/>
        <v>0</v>
      </c>
      <c r="N5301" s="1724">
        <f t="shared" si="1169"/>
        <v>0</v>
      </c>
      <c r="O5301" s="1000">
        <f t="shared" si="1170"/>
        <v>0</v>
      </c>
      <c r="P5301" s="1000">
        <f t="shared" si="1171"/>
        <v>0</v>
      </c>
      <c r="Q5301" s="1000"/>
      <c r="R5301" s="1000"/>
      <c r="S5301" s="1000"/>
      <c r="T5301" s="1000"/>
      <c r="U5301" s="1000"/>
      <c r="V5301" s="1000"/>
      <c r="W5301" s="1000"/>
      <c r="X5301" s="1000"/>
      <c r="Y5301" s="1001"/>
      <c r="Z5301" s="1001" t="str">
        <f t="shared" si="1172"/>
        <v xml:space="preserve">Cap.5 Pct.1:  Dacă există măcar o valoare pe rând (Suma Col.(1 la 6) &gt; 0), atunci trebuie să existe CAEN (Col.D &gt; 0), pentru toate rândurile (Rd.(2 la 300)). Și reciproc. </v>
      </c>
      <c r="AA5301" s="2205">
        <f t="shared" si="1162"/>
        <v>1</v>
      </c>
      <c r="AB5301" s="3036">
        <v>271</v>
      </c>
    </row>
    <row r="5302" spans="1:28" x14ac:dyDescent="0.25">
      <c r="A5302" s="1708">
        <f t="shared" ca="1" si="1164"/>
        <v>0</v>
      </c>
      <c r="B5302" s="1708">
        <f t="shared" si="1163"/>
        <v>10272268</v>
      </c>
      <c r="C5302" s="994">
        <v>272</v>
      </c>
      <c r="D5302" s="1796" t="s">
        <v>447</v>
      </c>
      <c r="E5302" s="994">
        <v>268</v>
      </c>
      <c r="F5302" s="995" t="s">
        <v>3974</v>
      </c>
      <c r="G5302" s="994"/>
      <c r="H5302" s="996" t="s">
        <v>345</v>
      </c>
      <c r="I5302" s="1091" t="str">
        <f t="shared" si="1165"/>
        <v>Cap.5 Pct.1 Rd.268 col.D</v>
      </c>
      <c r="J5302" s="996"/>
      <c r="K5302" s="999" t="str">
        <f t="shared" si="1166"/>
        <v>Cap.5 Pct.1 Rd.268 Suma Col.(1 la 6)</v>
      </c>
      <c r="L5302" s="1000">
        <f t="shared" si="1167"/>
        <v>0</v>
      </c>
      <c r="M5302" s="1000">
        <f t="shared" si="1168"/>
        <v>0</v>
      </c>
      <c r="N5302" s="1724">
        <f t="shared" si="1169"/>
        <v>0</v>
      </c>
      <c r="O5302" s="1000">
        <f t="shared" si="1170"/>
        <v>0</v>
      </c>
      <c r="P5302" s="1000">
        <f t="shared" si="1171"/>
        <v>0</v>
      </c>
      <c r="Q5302" s="1000"/>
      <c r="R5302" s="1000"/>
      <c r="S5302" s="1000"/>
      <c r="T5302" s="1000"/>
      <c r="U5302" s="1000"/>
      <c r="V5302" s="1000"/>
      <c r="W5302" s="1000"/>
      <c r="X5302" s="1000"/>
      <c r="Y5302" s="1001"/>
      <c r="Z5302" s="1001" t="str">
        <f t="shared" si="1172"/>
        <v xml:space="preserve">Cap.5 Pct.1:  Dacă există măcar o valoare pe rând (Suma Col.(1 la 6) &gt; 0), atunci trebuie să existe CAEN (Col.D &gt; 0), pentru toate rândurile (Rd.(2 la 300)). Și reciproc. </v>
      </c>
      <c r="AA5302" s="2205">
        <f t="shared" si="1162"/>
        <v>1</v>
      </c>
      <c r="AB5302" s="3036">
        <v>271</v>
      </c>
    </row>
    <row r="5303" spans="1:28" x14ac:dyDescent="0.25">
      <c r="A5303" s="1708">
        <f t="shared" ca="1" si="1164"/>
        <v>0</v>
      </c>
      <c r="B5303" s="1708">
        <f t="shared" si="1163"/>
        <v>10272269</v>
      </c>
      <c r="C5303" s="994">
        <v>272</v>
      </c>
      <c r="D5303" s="1796" t="s">
        <v>447</v>
      </c>
      <c r="E5303" s="994">
        <v>269</v>
      </c>
      <c r="F5303" s="995" t="s">
        <v>3974</v>
      </c>
      <c r="G5303" s="994"/>
      <c r="H5303" s="996" t="s">
        <v>345</v>
      </c>
      <c r="I5303" s="1091" t="str">
        <f t="shared" si="1165"/>
        <v>Cap.5 Pct.1 Rd.269 col.D</v>
      </c>
      <c r="J5303" s="996"/>
      <c r="K5303" s="999" t="str">
        <f t="shared" si="1166"/>
        <v>Cap.5 Pct.1 Rd.269 Suma Col.(1 la 6)</v>
      </c>
      <c r="L5303" s="1000">
        <f t="shared" si="1167"/>
        <v>0</v>
      </c>
      <c r="M5303" s="1000">
        <f t="shared" si="1168"/>
        <v>0</v>
      </c>
      <c r="N5303" s="1724">
        <f t="shared" si="1169"/>
        <v>0</v>
      </c>
      <c r="O5303" s="1000">
        <f t="shared" si="1170"/>
        <v>0</v>
      </c>
      <c r="P5303" s="1000">
        <f t="shared" si="1171"/>
        <v>0</v>
      </c>
      <c r="Q5303" s="1000"/>
      <c r="R5303" s="1000"/>
      <c r="S5303" s="1000"/>
      <c r="T5303" s="1000"/>
      <c r="U5303" s="1000"/>
      <c r="V5303" s="1000"/>
      <c r="W5303" s="1000"/>
      <c r="X5303" s="1000"/>
      <c r="Y5303" s="1001"/>
      <c r="Z5303" s="1001" t="str">
        <f t="shared" si="1172"/>
        <v xml:space="preserve">Cap.5 Pct.1:  Dacă există măcar o valoare pe rând (Suma Col.(1 la 6) &gt; 0), atunci trebuie să existe CAEN (Col.D &gt; 0), pentru toate rândurile (Rd.(2 la 300)). Și reciproc. </v>
      </c>
      <c r="AA5303" s="2205">
        <f t="shared" si="1162"/>
        <v>1</v>
      </c>
      <c r="AB5303" s="3036">
        <v>271</v>
      </c>
    </row>
    <row r="5304" spans="1:28" x14ac:dyDescent="0.25">
      <c r="A5304" s="1708">
        <f t="shared" ca="1" si="1164"/>
        <v>0</v>
      </c>
      <c r="B5304" s="1708">
        <f t="shared" si="1163"/>
        <v>10272270</v>
      </c>
      <c r="C5304" s="994">
        <v>272</v>
      </c>
      <c r="D5304" s="1796" t="s">
        <v>447</v>
      </c>
      <c r="E5304" s="994">
        <v>270</v>
      </c>
      <c r="F5304" s="995" t="s">
        <v>3974</v>
      </c>
      <c r="G5304" s="994"/>
      <c r="H5304" s="996" t="s">
        <v>345</v>
      </c>
      <c r="I5304" s="1091" t="str">
        <f t="shared" si="1165"/>
        <v>Cap.5 Pct.1 Rd.270 col.D</v>
      </c>
      <c r="J5304" s="996"/>
      <c r="K5304" s="999" t="str">
        <f t="shared" si="1166"/>
        <v>Cap.5 Pct.1 Rd.270 Suma Col.(1 la 6)</v>
      </c>
      <c r="L5304" s="1000">
        <f t="shared" si="1167"/>
        <v>0</v>
      </c>
      <c r="M5304" s="1000">
        <f t="shared" si="1168"/>
        <v>0</v>
      </c>
      <c r="N5304" s="1724">
        <f t="shared" si="1169"/>
        <v>0</v>
      </c>
      <c r="O5304" s="1000">
        <f t="shared" si="1170"/>
        <v>0</v>
      </c>
      <c r="P5304" s="1000">
        <f t="shared" si="1171"/>
        <v>0</v>
      </c>
      <c r="Q5304" s="1000"/>
      <c r="R5304" s="1000"/>
      <c r="S5304" s="1000"/>
      <c r="T5304" s="1000"/>
      <c r="U5304" s="1000"/>
      <c r="V5304" s="1000"/>
      <c r="W5304" s="1000"/>
      <c r="X5304" s="1000"/>
      <c r="Y5304" s="1001"/>
      <c r="Z5304" s="1001" t="str">
        <f t="shared" si="1172"/>
        <v xml:space="preserve">Cap.5 Pct.1:  Dacă există măcar o valoare pe rând (Suma Col.(1 la 6) &gt; 0), atunci trebuie să existe CAEN (Col.D &gt; 0), pentru toate rândurile (Rd.(2 la 300)). Și reciproc. </v>
      </c>
      <c r="AA5304" s="2205">
        <f t="shared" si="1162"/>
        <v>1</v>
      </c>
      <c r="AB5304" s="3036">
        <v>271</v>
      </c>
    </row>
    <row r="5305" spans="1:28" x14ac:dyDescent="0.25">
      <c r="A5305" s="1708">
        <f t="shared" ca="1" si="1164"/>
        <v>0</v>
      </c>
      <c r="B5305" s="1708">
        <f t="shared" si="1163"/>
        <v>10272271</v>
      </c>
      <c r="C5305" s="994">
        <v>272</v>
      </c>
      <c r="D5305" s="1796" t="s">
        <v>447</v>
      </c>
      <c r="E5305" s="994">
        <v>271</v>
      </c>
      <c r="F5305" s="995" t="s">
        <v>3974</v>
      </c>
      <c r="G5305" s="994"/>
      <c r="H5305" s="996" t="s">
        <v>345</v>
      </c>
      <c r="I5305" s="1091" t="str">
        <f t="shared" si="1165"/>
        <v>Cap.5 Pct.1 Rd.271 col.D</v>
      </c>
      <c r="J5305" s="996"/>
      <c r="K5305" s="999" t="str">
        <f t="shared" si="1166"/>
        <v>Cap.5 Pct.1 Rd.271 Suma Col.(1 la 6)</v>
      </c>
      <c r="L5305" s="1000">
        <f t="shared" si="1167"/>
        <v>0</v>
      </c>
      <c r="M5305" s="1000">
        <f t="shared" si="1168"/>
        <v>0</v>
      </c>
      <c r="N5305" s="1724">
        <f t="shared" si="1169"/>
        <v>0</v>
      </c>
      <c r="O5305" s="1000">
        <f t="shared" si="1170"/>
        <v>0</v>
      </c>
      <c r="P5305" s="1000">
        <f t="shared" si="1171"/>
        <v>0</v>
      </c>
      <c r="Q5305" s="1000"/>
      <c r="R5305" s="1000"/>
      <c r="S5305" s="1000"/>
      <c r="T5305" s="1000"/>
      <c r="U5305" s="1000"/>
      <c r="V5305" s="1000"/>
      <c r="W5305" s="1000"/>
      <c r="X5305" s="1000"/>
      <c r="Y5305" s="1001"/>
      <c r="Z5305" s="1001" t="str">
        <f t="shared" si="1172"/>
        <v xml:space="preserve">Cap.5 Pct.1:  Dacă există măcar o valoare pe rând (Suma Col.(1 la 6) &gt; 0), atunci trebuie să existe CAEN (Col.D &gt; 0), pentru toate rândurile (Rd.(2 la 300)). Și reciproc. </v>
      </c>
      <c r="AA5305" s="2205">
        <f t="shared" si="1162"/>
        <v>1</v>
      </c>
      <c r="AB5305" s="3036">
        <v>271</v>
      </c>
    </row>
    <row r="5306" spans="1:28" x14ac:dyDescent="0.25">
      <c r="A5306" s="1708">
        <f t="shared" ca="1" si="1164"/>
        <v>0</v>
      </c>
      <c r="B5306" s="1708">
        <f t="shared" si="1163"/>
        <v>10272272</v>
      </c>
      <c r="C5306" s="994">
        <v>272</v>
      </c>
      <c r="D5306" s="1796" t="s">
        <v>447</v>
      </c>
      <c r="E5306" s="994">
        <v>272</v>
      </c>
      <c r="F5306" s="995" t="s">
        <v>3974</v>
      </c>
      <c r="G5306" s="994"/>
      <c r="H5306" s="996" t="s">
        <v>345</v>
      </c>
      <c r="I5306" s="1091" t="str">
        <f t="shared" si="1165"/>
        <v>Cap.5 Pct.1 Rd.272 col.D</v>
      </c>
      <c r="J5306" s="996"/>
      <c r="K5306" s="999" t="str">
        <f t="shared" si="1166"/>
        <v>Cap.5 Pct.1 Rd.272 Suma Col.(1 la 6)</v>
      </c>
      <c r="L5306" s="1000">
        <f t="shared" si="1167"/>
        <v>0</v>
      </c>
      <c r="M5306" s="1000">
        <f t="shared" si="1168"/>
        <v>0</v>
      </c>
      <c r="N5306" s="1724">
        <f t="shared" si="1169"/>
        <v>0</v>
      </c>
      <c r="O5306" s="1000">
        <f t="shared" si="1170"/>
        <v>0</v>
      </c>
      <c r="P5306" s="1000">
        <f t="shared" si="1171"/>
        <v>0</v>
      </c>
      <c r="Q5306" s="1000"/>
      <c r="R5306" s="1000"/>
      <c r="S5306" s="1000"/>
      <c r="T5306" s="1000"/>
      <c r="U5306" s="1000"/>
      <c r="V5306" s="1000"/>
      <c r="W5306" s="1000"/>
      <c r="X5306" s="1000"/>
      <c r="Y5306" s="1001"/>
      <c r="Z5306" s="1001" t="str">
        <f t="shared" si="1172"/>
        <v xml:space="preserve">Cap.5 Pct.1:  Dacă există măcar o valoare pe rând (Suma Col.(1 la 6) &gt; 0), atunci trebuie să existe CAEN (Col.D &gt; 0), pentru toate rândurile (Rd.(2 la 300)). Și reciproc. </v>
      </c>
      <c r="AA5306" s="2205">
        <f t="shared" si="1162"/>
        <v>1</v>
      </c>
      <c r="AB5306" s="3036">
        <v>271</v>
      </c>
    </row>
    <row r="5307" spans="1:28" x14ac:dyDescent="0.25">
      <c r="A5307" s="1708">
        <f t="shared" ca="1" si="1164"/>
        <v>0</v>
      </c>
      <c r="B5307" s="1708">
        <f t="shared" si="1163"/>
        <v>10272273</v>
      </c>
      <c r="C5307" s="994">
        <v>272</v>
      </c>
      <c r="D5307" s="1796" t="s">
        <v>447</v>
      </c>
      <c r="E5307" s="994">
        <v>273</v>
      </c>
      <c r="F5307" s="995" t="s">
        <v>3974</v>
      </c>
      <c r="G5307" s="994"/>
      <c r="H5307" s="996" t="s">
        <v>345</v>
      </c>
      <c r="I5307" s="1091" t="str">
        <f t="shared" si="1165"/>
        <v>Cap.5 Pct.1 Rd.273 col.D</v>
      </c>
      <c r="J5307" s="996"/>
      <c r="K5307" s="999" t="str">
        <f t="shared" si="1166"/>
        <v>Cap.5 Pct.1 Rd.273 Suma Col.(1 la 6)</v>
      </c>
      <c r="L5307" s="1000">
        <f t="shared" si="1167"/>
        <v>0</v>
      </c>
      <c r="M5307" s="1000">
        <f t="shared" si="1168"/>
        <v>0</v>
      </c>
      <c r="N5307" s="1724">
        <f t="shared" si="1169"/>
        <v>0</v>
      </c>
      <c r="O5307" s="1000">
        <f t="shared" si="1170"/>
        <v>0</v>
      </c>
      <c r="P5307" s="1000">
        <f t="shared" si="1171"/>
        <v>0</v>
      </c>
      <c r="Q5307" s="1000"/>
      <c r="R5307" s="1000"/>
      <c r="S5307" s="1000"/>
      <c r="T5307" s="1000"/>
      <c r="U5307" s="1000"/>
      <c r="V5307" s="1000"/>
      <c r="W5307" s="1000"/>
      <c r="X5307" s="1000"/>
      <c r="Y5307" s="1001"/>
      <c r="Z5307" s="1001" t="str">
        <f t="shared" si="1172"/>
        <v xml:space="preserve">Cap.5 Pct.1:  Dacă există măcar o valoare pe rând (Suma Col.(1 la 6) &gt; 0), atunci trebuie să existe CAEN (Col.D &gt; 0), pentru toate rândurile (Rd.(2 la 300)). Și reciproc. </v>
      </c>
      <c r="AA5307" s="2205">
        <f t="shared" ref="AA5307:AA5370" si="1173">COUNTIF(B:B,B5307)</f>
        <v>1</v>
      </c>
      <c r="AB5307" s="3036">
        <v>271</v>
      </c>
    </row>
    <row r="5308" spans="1:28" x14ac:dyDescent="0.25">
      <c r="A5308" s="1708">
        <f t="shared" ca="1" si="1164"/>
        <v>0</v>
      </c>
      <c r="B5308" s="1708">
        <f t="shared" si="1163"/>
        <v>10272274</v>
      </c>
      <c r="C5308" s="994">
        <v>272</v>
      </c>
      <c r="D5308" s="1796" t="s">
        <v>447</v>
      </c>
      <c r="E5308" s="994">
        <v>274</v>
      </c>
      <c r="F5308" s="995" t="s">
        <v>3974</v>
      </c>
      <c r="G5308" s="994"/>
      <c r="H5308" s="996" t="s">
        <v>345</v>
      </c>
      <c r="I5308" s="1091" t="str">
        <f t="shared" si="1165"/>
        <v>Cap.5 Pct.1 Rd.274 col.D</v>
      </c>
      <c r="J5308" s="996"/>
      <c r="K5308" s="999" t="str">
        <f t="shared" si="1166"/>
        <v>Cap.5 Pct.1 Rd.274 Suma Col.(1 la 6)</v>
      </c>
      <c r="L5308" s="1000">
        <f t="shared" si="1167"/>
        <v>0</v>
      </c>
      <c r="M5308" s="1000">
        <f t="shared" si="1168"/>
        <v>0</v>
      </c>
      <c r="N5308" s="1724">
        <f t="shared" si="1169"/>
        <v>0</v>
      </c>
      <c r="O5308" s="1000">
        <f t="shared" si="1170"/>
        <v>0</v>
      </c>
      <c r="P5308" s="1000">
        <f t="shared" si="1171"/>
        <v>0</v>
      </c>
      <c r="Q5308" s="1000"/>
      <c r="R5308" s="1000"/>
      <c r="S5308" s="1000"/>
      <c r="T5308" s="1000"/>
      <c r="U5308" s="1000"/>
      <c r="V5308" s="1000"/>
      <c r="W5308" s="1000"/>
      <c r="X5308" s="1000"/>
      <c r="Y5308" s="1001"/>
      <c r="Z5308" s="1001" t="str">
        <f t="shared" si="1172"/>
        <v xml:space="preserve">Cap.5 Pct.1:  Dacă există măcar o valoare pe rând (Suma Col.(1 la 6) &gt; 0), atunci trebuie să existe CAEN (Col.D &gt; 0), pentru toate rândurile (Rd.(2 la 300)). Și reciproc. </v>
      </c>
      <c r="AA5308" s="2205">
        <f t="shared" si="1173"/>
        <v>1</v>
      </c>
      <c r="AB5308" s="3036">
        <v>271</v>
      </c>
    </row>
    <row r="5309" spans="1:28" x14ac:dyDescent="0.25">
      <c r="A5309" s="1708">
        <f t="shared" ca="1" si="1164"/>
        <v>0</v>
      </c>
      <c r="B5309" s="1708">
        <f t="shared" si="1163"/>
        <v>10272275</v>
      </c>
      <c r="C5309" s="994">
        <v>272</v>
      </c>
      <c r="D5309" s="1796" t="s">
        <v>447</v>
      </c>
      <c r="E5309" s="994">
        <v>275</v>
      </c>
      <c r="F5309" s="995" t="s">
        <v>3974</v>
      </c>
      <c r="G5309" s="994"/>
      <c r="H5309" s="996" t="s">
        <v>345</v>
      </c>
      <c r="I5309" s="1091" t="str">
        <f t="shared" si="1165"/>
        <v>Cap.5 Pct.1 Rd.275 col.D</v>
      </c>
      <c r="J5309" s="996"/>
      <c r="K5309" s="999" t="str">
        <f t="shared" si="1166"/>
        <v>Cap.5 Pct.1 Rd.275 Suma Col.(1 la 6)</v>
      </c>
      <c r="L5309" s="1000">
        <f t="shared" si="1167"/>
        <v>0</v>
      </c>
      <c r="M5309" s="1000">
        <f t="shared" si="1168"/>
        <v>0</v>
      </c>
      <c r="N5309" s="1724">
        <f t="shared" si="1169"/>
        <v>0</v>
      </c>
      <c r="O5309" s="1000">
        <f t="shared" si="1170"/>
        <v>0</v>
      </c>
      <c r="P5309" s="1000">
        <f t="shared" si="1171"/>
        <v>0</v>
      </c>
      <c r="Q5309" s="1000"/>
      <c r="R5309" s="1000"/>
      <c r="S5309" s="1000"/>
      <c r="T5309" s="1000"/>
      <c r="U5309" s="1000"/>
      <c r="V5309" s="1000"/>
      <c r="W5309" s="1000"/>
      <c r="X5309" s="1000"/>
      <c r="Y5309" s="1001"/>
      <c r="Z5309" s="1001" t="str">
        <f t="shared" si="1172"/>
        <v xml:space="preserve">Cap.5 Pct.1:  Dacă există măcar o valoare pe rând (Suma Col.(1 la 6) &gt; 0), atunci trebuie să existe CAEN (Col.D &gt; 0), pentru toate rândurile (Rd.(2 la 300)). Și reciproc. </v>
      </c>
      <c r="AA5309" s="2205">
        <f t="shared" si="1173"/>
        <v>1</v>
      </c>
      <c r="AB5309" s="3036">
        <v>271</v>
      </c>
    </row>
    <row r="5310" spans="1:28" x14ac:dyDescent="0.25">
      <c r="A5310" s="1708">
        <f t="shared" ca="1" si="1164"/>
        <v>0</v>
      </c>
      <c r="B5310" s="1708">
        <f t="shared" si="1163"/>
        <v>10272276</v>
      </c>
      <c r="C5310" s="994">
        <v>272</v>
      </c>
      <c r="D5310" s="1796" t="s">
        <v>447</v>
      </c>
      <c r="E5310" s="994">
        <v>276</v>
      </c>
      <c r="F5310" s="995" t="s">
        <v>3974</v>
      </c>
      <c r="G5310" s="994"/>
      <c r="H5310" s="996" t="s">
        <v>345</v>
      </c>
      <c r="I5310" s="1091" t="str">
        <f t="shared" si="1165"/>
        <v>Cap.5 Pct.1 Rd.276 col.D</v>
      </c>
      <c r="J5310" s="996"/>
      <c r="K5310" s="999" t="str">
        <f t="shared" si="1166"/>
        <v>Cap.5 Pct.1 Rd.276 Suma Col.(1 la 6)</v>
      </c>
      <c r="L5310" s="1000">
        <f t="shared" si="1167"/>
        <v>0</v>
      </c>
      <c r="M5310" s="1000">
        <f t="shared" si="1168"/>
        <v>0</v>
      </c>
      <c r="N5310" s="1724">
        <f t="shared" si="1169"/>
        <v>0</v>
      </c>
      <c r="O5310" s="1000">
        <f t="shared" si="1170"/>
        <v>0</v>
      </c>
      <c r="P5310" s="1000">
        <f t="shared" si="1171"/>
        <v>0</v>
      </c>
      <c r="Q5310" s="1000"/>
      <c r="R5310" s="1000"/>
      <c r="S5310" s="1000"/>
      <c r="T5310" s="1000"/>
      <c r="U5310" s="1000"/>
      <c r="V5310" s="1000"/>
      <c r="W5310" s="1000"/>
      <c r="X5310" s="1000"/>
      <c r="Y5310" s="1001"/>
      <c r="Z5310" s="1001" t="str">
        <f t="shared" si="1172"/>
        <v xml:space="preserve">Cap.5 Pct.1:  Dacă există măcar o valoare pe rând (Suma Col.(1 la 6) &gt; 0), atunci trebuie să existe CAEN (Col.D &gt; 0), pentru toate rândurile (Rd.(2 la 300)). Și reciproc. </v>
      </c>
      <c r="AA5310" s="2205">
        <f t="shared" si="1173"/>
        <v>1</v>
      </c>
      <c r="AB5310" s="3036">
        <v>271</v>
      </c>
    </row>
    <row r="5311" spans="1:28" x14ac:dyDescent="0.25">
      <c r="A5311" s="1708">
        <f t="shared" ca="1" si="1164"/>
        <v>0</v>
      </c>
      <c r="B5311" s="1708">
        <f t="shared" si="1163"/>
        <v>10272277</v>
      </c>
      <c r="C5311" s="994">
        <v>272</v>
      </c>
      <c r="D5311" s="1796" t="s">
        <v>447</v>
      </c>
      <c r="E5311" s="994">
        <v>277</v>
      </c>
      <c r="F5311" s="995" t="s">
        <v>3974</v>
      </c>
      <c r="G5311" s="994"/>
      <c r="H5311" s="996" t="s">
        <v>345</v>
      </c>
      <c r="I5311" s="1091" t="str">
        <f t="shared" si="1165"/>
        <v>Cap.5 Pct.1 Rd.277 col.D</v>
      </c>
      <c r="J5311" s="996"/>
      <c r="K5311" s="999" t="str">
        <f t="shared" si="1166"/>
        <v>Cap.5 Pct.1 Rd.277 Suma Col.(1 la 6)</v>
      </c>
      <c r="L5311" s="1000">
        <f t="shared" si="1167"/>
        <v>0</v>
      </c>
      <c r="M5311" s="1000">
        <f t="shared" si="1168"/>
        <v>0</v>
      </c>
      <c r="N5311" s="1724">
        <f t="shared" si="1169"/>
        <v>0</v>
      </c>
      <c r="O5311" s="1000">
        <f t="shared" si="1170"/>
        <v>0</v>
      </c>
      <c r="P5311" s="1000">
        <f t="shared" si="1171"/>
        <v>0</v>
      </c>
      <c r="Q5311" s="1000"/>
      <c r="R5311" s="1000"/>
      <c r="S5311" s="1000"/>
      <c r="T5311" s="1000"/>
      <c r="U5311" s="1000"/>
      <c r="V5311" s="1000"/>
      <c r="W5311" s="1000"/>
      <c r="X5311" s="1000"/>
      <c r="Y5311" s="1001"/>
      <c r="Z5311" s="1001" t="str">
        <f t="shared" si="1172"/>
        <v xml:space="preserve">Cap.5 Pct.1:  Dacă există măcar o valoare pe rând (Suma Col.(1 la 6) &gt; 0), atunci trebuie să existe CAEN (Col.D &gt; 0), pentru toate rândurile (Rd.(2 la 300)). Și reciproc. </v>
      </c>
      <c r="AA5311" s="2205">
        <f t="shared" si="1173"/>
        <v>1</v>
      </c>
      <c r="AB5311" s="3036">
        <v>271</v>
      </c>
    </row>
    <row r="5312" spans="1:28" x14ac:dyDescent="0.25">
      <c r="A5312" s="1708">
        <f t="shared" ca="1" si="1164"/>
        <v>0</v>
      </c>
      <c r="B5312" s="1708">
        <f t="shared" si="1163"/>
        <v>10272278</v>
      </c>
      <c r="C5312" s="994">
        <v>272</v>
      </c>
      <c r="D5312" s="1796" t="s">
        <v>447</v>
      </c>
      <c r="E5312" s="994">
        <v>278</v>
      </c>
      <c r="F5312" s="995" t="s">
        <v>3974</v>
      </c>
      <c r="G5312" s="994"/>
      <c r="H5312" s="996" t="s">
        <v>345</v>
      </c>
      <c r="I5312" s="1091" t="str">
        <f t="shared" si="1165"/>
        <v>Cap.5 Pct.1 Rd.278 col.D</v>
      </c>
      <c r="J5312" s="996"/>
      <c r="K5312" s="999" t="str">
        <f t="shared" si="1166"/>
        <v>Cap.5 Pct.1 Rd.278 Suma Col.(1 la 6)</v>
      </c>
      <c r="L5312" s="1000">
        <f t="shared" si="1167"/>
        <v>0</v>
      </c>
      <c r="M5312" s="1000">
        <f t="shared" si="1168"/>
        <v>0</v>
      </c>
      <c r="N5312" s="1724">
        <f t="shared" si="1169"/>
        <v>0</v>
      </c>
      <c r="O5312" s="1000">
        <f t="shared" si="1170"/>
        <v>0</v>
      </c>
      <c r="P5312" s="1000">
        <f t="shared" si="1171"/>
        <v>0</v>
      </c>
      <c r="Q5312" s="1000"/>
      <c r="R5312" s="1000"/>
      <c r="S5312" s="1000"/>
      <c r="T5312" s="1000"/>
      <c r="U5312" s="1000"/>
      <c r="V5312" s="1000"/>
      <c r="W5312" s="1000"/>
      <c r="X5312" s="1000"/>
      <c r="Y5312" s="1001"/>
      <c r="Z5312" s="1001" t="str">
        <f t="shared" si="1172"/>
        <v xml:space="preserve">Cap.5 Pct.1:  Dacă există măcar o valoare pe rând (Suma Col.(1 la 6) &gt; 0), atunci trebuie să existe CAEN (Col.D &gt; 0), pentru toate rândurile (Rd.(2 la 300)). Și reciproc. </v>
      </c>
      <c r="AA5312" s="2205">
        <f t="shared" si="1173"/>
        <v>1</v>
      </c>
      <c r="AB5312" s="3036">
        <v>271</v>
      </c>
    </row>
    <row r="5313" spans="1:28" x14ac:dyDescent="0.25">
      <c r="A5313" s="1708">
        <f t="shared" ca="1" si="1164"/>
        <v>0</v>
      </c>
      <c r="B5313" s="1708">
        <f t="shared" si="1163"/>
        <v>10272279</v>
      </c>
      <c r="C5313" s="994">
        <v>272</v>
      </c>
      <c r="D5313" s="1796" t="s">
        <v>447</v>
      </c>
      <c r="E5313" s="994">
        <v>279</v>
      </c>
      <c r="F5313" s="995" t="s">
        <v>3974</v>
      </c>
      <c r="G5313" s="994"/>
      <c r="H5313" s="996" t="s">
        <v>345</v>
      </c>
      <c r="I5313" s="1091" t="str">
        <f t="shared" si="1165"/>
        <v>Cap.5 Pct.1 Rd.279 col.D</v>
      </c>
      <c r="J5313" s="996"/>
      <c r="K5313" s="999" t="str">
        <f t="shared" si="1166"/>
        <v>Cap.5 Pct.1 Rd.279 Suma Col.(1 la 6)</v>
      </c>
      <c r="L5313" s="1000">
        <f t="shared" si="1167"/>
        <v>0</v>
      </c>
      <c r="M5313" s="1000">
        <f t="shared" si="1168"/>
        <v>0</v>
      </c>
      <c r="N5313" s="1724">
        <f t="shared" si="1169"/>
        <v>0</v>
      </c>
      <c r="O5313" s="1000">
        <f t="shared" si="1170"/>
        <v>0</v>
      </c>
      <c r="P5313" s="1000">
        <f t="shared" si="1171"/>
        <v>0</v>
      </c>
      <c r="Q5313" s="1000"/>
      <c r="R5313" s="1000"/>
      <c r="S5313" s="1000"/>
      <c r="T5313" s="1000"/>
      <c r="U5313" s="1000"/>
      <c r="V5313" s="1000"/>
      <c r="W5313" s="1000"/>
      <c r="X5313" s="1000"/>
      <c r="Y5313" s="1001"/>
      <c r="Z5313" s="1001" t="str">
        <f t="shared" si="1172"/>
        <v xml:space="preserve">Cap.5 Pct.1:  Dacă există măcar o valoare pe rând (Suma Col.(1 la 6) &gt; 0), atunci trebuie să existe CAEN (Col.D &gt; 0), pentru toate rândurile (Rd.(2 la 300)). Și reciproc. </v>
      </c>
      <c r="AA5313" s="2205">
        <f t="shared" si="1173"/>
        <v>1</v>
      </c>
      <c r="AB5313" s="3036">
        <v>271</v>
      </c>
    </row>
    <row r="5314" spans="1:28" x14ac:dyDescent="0.25">
      <c r="A5314" s="1708">
        <f t="shared" ca="1" si="1164"/>
        <v>0</v>
      </c>
      <c r="B5314" s="1708">
        <f t="shared" si="1163"/>
        <v>10272280</v>
      </c>
      <c r="C5314" s="994">
        <v>272</v>
      </c>
      <c r="D5314" s="1796" t="s">
        <v>447</v>
      </c>
      <c r="E5314" s="994">
        <v>280</v>
      </c>
      <c r="F5314" s="995" t="s">
        <v>3974</v>
      </c>
      <c r="G5314" s="994"/>
      <c r="H5314" s="996" t="s">
        <v>345</v>
      </c>
      <c r="I5314" s="1091" t="str">
        <f t="shared" si="1165"/>
        <v>Cap.5 Pct.1 Rd.280 col.D</v>
      </c>
      <c r="J5314" s="996"/>
      <c r="K5314" s="999" t="str">
        <f t="shared" si="1166"/>
        <v>Cap.5 Pct.1 Rd.280 Suma Col.(1 la 6)</v>
      </c>
      <c r="L5314" s="1000">
        <f t="shared" si="1167"/>
        <v>0</v>
      </c>
      <c r="M5314" s="1000">
        <f t="shared" si="1168"/>
        <v>0</v>
      </c>
      <c r="N5314" s="1724">
        <f t="shared" si="1169"/>
        <v>0</v>
      </c>
      <c r="O5314" s="1000">
        <f t="shared" si="1170"/>
        <v>0</v>
      </c>
      <c r="P5314" s="1000">
        <f t="shared" si="1171"/>
        <v>0</v>
      </c>
      <c r="Q5314" s="1000"/>
      <c r="R5314" s="1000"/>
      <c r="S5314" s="1000"/>
      <c r="T5314" s="1000"/>
      <c r="U5314" s="1000"/>
      <c r="V5314" s="1000"/>
      <c r="W5314" s="1000"/>
      <c r="X5314" s="1000"/>
      <c r="Y5314" s="1001"/>
      <c r="Z5314" s="1001" t="str">
        <f t="shared" si="1172"/>
        <v xml:space="preserve">Cap.5 Pct.1:  Dacă există măcar o valoare pe rând (Suma Col.(1 la 6) &gt; 0), atunci trebuie să existe CAEN (Col.D &gt; 0), pentru toate rândurile (Rd.(2 la 300)). Și reciproc. </v>
      </c>
      <c r="AA5314" s="2205">
        <f t="shared" si="1173"/>
        <v>1</v>
      </c>
      <c r="AB5314" s="3036">
        <v>271</v>
      </c>
    </row>
    <row r="5315" spans="1:28" x14ac:dyDescent="0.25">
      <c r="A5315" s="1708">
        <f t="shared" ca="1" si="1164"/>
        <v>0</v>
      </c>
      <c r="B5315" s="1708">
        <f t="shared" si="1163"/>
        <v>10272281</v>
      </c>
      <c r="C5315" s="994">
        <v>272</v>
      </c>
      <c r="D5315" s="1796" t="s">
        <v>447</v>
      </c>
      <c r="E5315" s="994">
        <v>281</v>
      </c>
      <c r="F5315" s="995" t="s">
        <v>3974</v>
      </c>
      <c r="G5315" s="994"/>
      <c r="H5315" s="996" t="s">
        <v>345</v>
      </c>
      <c r="I5315" s="1091" t="str">
        <f t="shared" si="1165"/>
        <v>Cap.5 Pct.1 Rd.281 col.D</v>
      </c>
      <c r="J5315" s="996"/>
      <c r="K5315" s="999" t="str">
        <f t="shared" si="1166"/>
        <v>Cap.5 Pct.1 Rd.281 Suma Col.(1 la 6)</v>
      </c>
      <c r="L5315" s="1000">
        <f t="shared" si="1167"/>
        <v>0</v>
      </c>
      <c r="M5315" s="1000">
        <f t="shared" si="1168"/>
        <v>0</v>
      </c>
      <c r="N5315" s="1724">
        <f t="shared" si="1169"/>
        <v>0</v>
      </c>
      <c r="O5315" s="1000">
        <f t="shared" si="1170"/>
        <v>0</v>
      </c>
      <c r="P5315" s="1000">
        <f t="shared" si="1171"/>
        <v>0</v>
      </c>
      <c r="Q5315" s="1000"/>
      <c r="R5315" s="1000"/>
      <c r="S5315" s="1000"/>
      <c r="T5315" s="1000"/>
      <c r="U5315" s="1000"/>
      <c r="V5315" s="1000"/>
      <c r="W5315" s="1000"/>
      <c r="X5315" s="1000"/>
      <c r="Y5315" s="1001"/>
      <c r="Z5315" s="1001" t="str">
        <f t="shared" si="1172"/>
        <v xml:space="preserve">Cap.5 Pct.1:  Dacă există măcar o valoare pe rând (Suma Col.(1 la 6) &gt; 0), atunci trebuie să existe CAEN (Col.D &gt; 0), pentru toate rândurile (Rd.(2 la 300)). Și reciproc. </v>
      </c>
      <c r="AA5315" s="2205">
        <f t="shared" si="1173"/>
        <v>1</v>
      </c>
      <c r="AB5315" s="3036">
        <v>271</v>
      </c>
    </row>
    <row r="5316" spans="1:28" x14ac:dyDescent="0.25">
      <c r="A5316" s="1708">
        <f t="shared" ca="1" si="1164"/>
        <v>0</v>
      </c>
      <c r="B5316" s="1708">
        <f t="shared" si="1163"/>
        <v>10272282</v>
      </c>
      <c r="C5316" s="994">
        <v>272</v>
      </c>
      <c r="D5316" s="1796" t="s">
        <v>447</v>
      </c>
      <c r="E5316" s="994">
        <v>282</v>
      </c>
      <c r="F5316" s="995" t="s">
        <v>3974</v>
      </c>
      <c r="G5316" s="994"/>
      <c r="H5316" s="996" t="s">
        <v>345</v>
      </c>
      <c r="I5316" s="1091" t="str">
        <f t="shared" si="1165"/>
        <v>Cap.5 Pct.1 Rd.282 col.D</v>
      </c>
      <c r="J5316" s="996"/>
      <c r="K5316" s="999" t="str">
        <f t="shared" si="1166"/>
        <v>Cap.5 Pct.1 Rd.282 Suma Col.(1 la 6)</v>
      </c>
      <c r="L5316" s="1000">
        <f t="shared" si="1167"/>
        <v>0</v>
      </c>
      <c r="M5316" s="1000">
        <f t="shared" si="1168"/>
        <v>0</v>
      </c>
      <c r="N5316" s="1724">
        <f t="shared" si="1169"/>
        <v>0</v>
      </c>
      <c r="O5316" s="1000">
        <f t="shared" si="1170"/>
        <v>0</v>
      </c>
      <c r="P5316" s="1000">
        <f t="shared" si="1171"/>
        <v>0</v>
      </c>
      <c r="Q5316" s="1000"/>
      <c r="R5316" s="1000"/>
      <c r="S5316" s="1000"/>
      <c r="T5316" s="1000"/>
      <c r="U5316" s="1000"/>
      <c r="V5316" s="1000"/>
      <c r="W5316" s="1000"/>
      <c r="X5316" s="1000"/>
      <c r="Y5316" s="1001"/>
      <c r="Z5316" s="1001" t="str">
        <f t="shared" si="1172"/>
        <v xml:space="preserve">Cap.5 Pct.1:  Dacă există măcar o valoare pe rând (Suma Col.(1 la 6) &gt; 0), atunci trebuie să existe CAEN (Col.D &gt; 0), pentru toate rândurile (Rd.(2 la 300)). Și reciproc. </v>
      </c>
      <c r="AA5316" s="2205">
        <f t="shared" si="1173"/>
        <v>1</v>
      </c>
      <c r="AB5316" s="3036">
        <v>271</v>
      </c>
    </row>
    <row r="5317" spans="1:28" x14ac:dyDescent="0.25">
      <c r="A5317" s="1708">
        <f t="shared" ca="1" si="1164"/>
        <v>0</v>
      </c>
      <c r="B5317" s="1708">
        <f t="shared" si="1163"/>
        <v>10272283</v>
      </c>
      <c r="C5317" s="994">
        <v>272</v>
      </c>
      <c r="D5317" s="1796" t="s">
        <v>447</v>
      </c>
      <c r="E5317" s="994">
        <v>283</v>
      </c>
      <c r="F5317" s="995" t="s">
        <v>3974</v>
      </c>
      <c r="G5317" s="994"/>
      <c r="H5317" s="996" t="s">
        <v>345</v>
      </c>
      <c r="I5317" s="1091" t="str">
        <f t="shared" si="1165"/>
        <v>Cap.5 Pct.1 Rd.283 col.D</v>
      </c>
      <c r="J5317" s="996"/>
      <c r="K5317" s="999" t="str">
        <f t="shared" si="1166"/>
        <v>Cap.5 Pct.1 Rd.283 Suma Col.(1 la 6)</v>
      </c>
      <c r="L5317" s="1000">
        <f t="shared" si="1167"/>
        <v>0</v>
      </c>
      <c r="M5317" s="1000">
        <f t="shared" si="1168"/>
        <v>0</v>
      </c>
      <c r="N5317" s="1724">
        <f t="shared" si="1169"/>
        <v>0</v>
      </c>
      <c r="O5317" s="1000">
        <f t="shared" si="1170"/>
        <v>0</v>
      </c>
      <c r="P5317" s="1000">
        <f t="shared" si="1171"/>
        <v>0</v>
      </c>
      <c r="Q5317" s="1000"/>
      <c r="R5317" s="1000"/>
      <c r="S5317" s="1000"/>
      <c r="T5317" s="1000"/>
      <c r="U5317" s="1000"/>
      <c r="V5317" s="1000"/>
      <c r="W5317" s="1000"/>
      <c r="X5317" s="1000"/>
      <c r="Y5317" s="1001"/>
      <c r="Z5317" s="1001" t="str">
        <f t="shared" si="1172"/>
        <v xml:space="preserve">Cap.5 Pct.1:  Dacă există măcar o valoare pe rând (Suma Col.(1 la 6) &gt; 0), atunci trebuie să existe CAEN (Col.D &gt; 0), pentru toate rândurile (Rd.(2 la 300)). Și reciproc. </v>
      </c>
      <c r="AA5317" s="2205">
        <f t="shared" si="1173"/>
        <v>1</v>
      </c>
      <c r="AB5317" s="3036">
        <v>271</v>
      </c>
    </row>
    <row r="5318" spans="1:28" x14ac:dyDescent="0.25">
      <c r="A5318" s="1708">
        <f t="shared" ca="1" si="1164"/>
        <v>0</v>
      </c>
      <c r="B5318" s="1708">
        <f t="shared" si="1163"/>
        <v>10272284</v>
      </c>
      <c r="C5318" s="994">
        <v>272</v>
      </c>
      <c r="D5318" s="1796" t="s">
        <v>447</v>
      </c>
      <c r="E5318" s="994">
        <v>284</v>
      </c>
      <c r="F5318" s="995" t="s">
        <v>3974</v>
      </c>
      <c r="G5318" s="994"/>
      <c r="H5318" s="996" t="s">
        <v>345</v>
      </c>
      <c r="I5318" s="1091" t="str">
        <f t="shared" si="1165"/>
        <v>Cap.5 Pct.1 Rd.284 col.D</v>
      </c>
      <c r="J5318" s="996"/>
      <c r="K5318" s="999" t="str">
        <f t="shared" si="1166"/>
        <v>Cap.5 Pct.1 Rd.284 Suma Col.(1 la 6)</v>
      </c>
      <c r="L5318" s="1000">
        <f t="shared" si="1167"/>
        <v>0</v>
      </c>
      <c r="M5318" s="1000">
        <f t="shared" si="1168"/>
        <v>0</v>
      </c>
      <c r="N5318" s="1724">
        <f t="shared" si="1169"/>
        <v>0</v>
      </c>
      <c r="O5318" s="1000">
        <f t="shared" si="1170"/>
        <v>0</v>
      </c>
      <c r="P5318" s="1000">
        <f t="shared" si="1171"/>
        <v>0</v>
      </c>
      <c r="Q5318" s="1000"/>
      <c r="R5318" s="1000"/>
      <c r="S5318" s="1000"/>
      <c r="T5318" s="1000"/>
      <c r="U5318" s="1000"/>
      <c r="V5318" s="1000"/>
      <c r="W5318" s="1000"/>
      <c r="X5318" s="1000"/>
      <c r="Y5318" s="1001"/>
      <c r="Z5318" s="1001" t="str">
        <f t="shared" si="1172"/>
        <v xml:space="preserve">Cap.5 Pct.1:  Dacă există măcar o valoare pe rând (Suma Col.(1 la 6) &gt; 0), atunci trebuie să existe CAEN (Col.D &gt; 0), pentru toate rândurile (Rd.(2 la 300)). Și reciproc. </v>
      </c>
      <c r="AA5318" s="2205">
        <f t="shared" si="1173"/>
        <v>1</v>
      </c>
      <c r="AB5318" s="3036">
        <v>271</v>
      </c>
    </row>
    <row r="5319" spans="1:28" x14ac:dyDescent="0.25">
      <c r="A5319" s="1708">
        <f t="shared" ca="1" si="1164"/>
        <v>0</v>
      </c>
      <c r="B5319" s="1708">
        <f t="shared" si="1163"/>
        <v>10272285</v>
      </c>
      <c r="C5319" s="994">
        <v>272</v>
      </c>
      <c r="D5319" s="1796" t="s">
        <v>447</v>
      </c>
      <c r="E5319" s="994">
        <v>285</v>
      </c>
      <c r="F5319" s="995" t="s">
        <v>3974</v>
      </c>
      <c r="G5319" s="994"/>
      <c r="H5319" s="996" t="s">
        <v>345</v>
      </c>
      <c r="I5319" s="1091" t="str">
        <f t="shared" si="1165"/>
        <v>Cap.5 Pct.1 Rd.285 col.D</v>
      </c>
      <c r="J5319" s="996"/>
      <c r="K5319" s="999" t="str">
        <f t="shared" si="1166"/>
        <v>Cap.5 Pct.1 Rd.285 Suma Col.(1 la 6)</v>
      </c>
      <c r="L5319" s="1000">
        <f t="shared" si="1167"/>
        <v>0</v>
      </c>
      <c r="M5319" s="1000">
        <f t="shared" si="1168"/>
        <v>0</v>
      </c>
      <c r="N5319" s="1724">
        <f t="shared" si="1169"/>
        <v>0</v>
      </c>
      <c r="O5319" s="1000">
        <f t="shared" si="1170"/>
        <v>0</v>
      </c>
      <c r="P5319" s="1000">
        <f t="shared" si="1171"/>
        <v>0</v>
      </c>
      <c r="Q5319" s="1000"/>
      <c r="R5319" s="1000"/>
      <c r="S5319" s="1000"/>
      <c r="T5319" s="1000"/>
      <c r="U5319" s="1000"/>
      <c r="V5319" s="1000"/>
      <c r="W5319" s="1000"/>
      <c r="X5319" s="1000"/>
      <c r="Y5319" s="1001"/>
      <c r="Z5319" s="1001" t="str">
        <f t="shared" si="1172"/>
        <v xml:space="preserve">Cap.5 Pct.1:  Dacă există măcar o valoare pe rând (Suma Col.(1 la 6) &gt; 0), atunci trebuie să existe CAEN (Col.D &gt; 0), pentru toate rândurile (Rd.(2 la 300)). Și reciproc. </v>
      </c>
      <c r="AA5319" s="2205">
        <f t="shared" si="1173"/>
        <v>1</v>
      </c>
      <c r="AB5319" s="3036">
        <v>271</v>
      </c>
    </row>
    <row r="5320" spans="1:28" x14ac:dyDescent="0.25">
      <c r="A5320" s="1708">
        <f t="shared" ca="1" si="1164"/>
        <v>0</v>
      </c>
      <c r="B5320" s="1708">
        <f t="shared" si="1163"/>
        <v>10272286</v>
      </c>
      <c r="C5320" s="994">
        <v>272</v>
      </c>
      <c r="D5320" s="1796" t="s">
        <v>447</v>
      </c>
      <c r="E5320" s="994">
        <v>286</v>
      </c>
      <c r="F5320" s="995" t="s">
        <v>3974</v>
      </c>
      <c r="G5320" s="994"/>
      <c r="H5320" s="996" t="s">
        <v>345</v>
      </c>
      <c r="I5320" s="1091" t="str">
        <f t="shared" si="1165"/>
        <v>Cap.5 Pct.1 Rd.286 col.D</v>
      </c>
      <c r="J5320" s="996"/>
      <c r="K5320" s="999" t="str">
        <f t="shared" si="1166"/>
        <v>Cap.5 Pct.1 Rd.286 Suma Col.(1 la 6)</v>
      </c>
      <c r="L5320" s="1000">
        <f t="shared" si="1167"/>
        <v>0</v>
      </c>
      <c r="M5320" s="1000">
        <f t="shared" si="1168"/>
        <v>0</v>
      </c>
      <c r="N5320" s="1724">
        <f t="shared" si="1169"/>
        <v>0</v>
      </c>
      <c r="O5320" s="1000">
        <f t="shared" si="1170"/>
        <v>0</v>
      </c>
      <c r="P5320" s="1000">
        <f t="shared" si="1171"/>
        <v>0</v>
      </c>
      <c r="Q5320" s="1000"/>
      <c r="R5320" s="1000"/>
      <c r="S5320" s="1000"/>
      <c r="T5320" s="1000"/>
      <c r="U5320" s="1000"/>
      <c r="V5320" s="1000"/>
      <c r="W5320" s="1000"/>
      <c r="X5320" s="1000"/>
      <c r="Y5320" s="1001"/>
      <c r="Z5320" s="1001" t="str">
        <f t="shared" si="1172"/>
        <v xml:space="preserve">Cap.5 Pct.1:  Dacă există măcar o valoare pe rând (Suma Col.(1 la 6) &gt; 0), atunci trebuie să existe CAEN (Col.D &gt; 0), pentru toate rândurile (Rd.(2 la 300)). Și reciproc. </v>
      </c>
      <c r="AA5320" s="2205">
        <f t="shared" si="1173"/>
        <v>1</v>
      </c>
      <c r="AB5320" s="3036">
        <v>271</v>
      </c>
    </row>
    <row r="5321" spans="1:28" x14ac:dyDescent="0.25">
      <c r="A5321" s="1708">
        <f t="shared" ca="1" si="1164"/>
        <v>0</v>
      </c>
      <c r="B5321" s="1708">
        <f t="shared" si="1163"/>
        <v>10272287</v>
      </c>
      <c r="C5321" s="994">
        <v>272</v>
      </c>
      <c r="D5321" s="1796" t="s">
        <v>447</v>
      </c>
      <c r="E5321" s="994">
        <v>287</v>
      </c>
      <c r="F5321" s="995" t="s">
        <v>3974</v>
      </c>
      <c r="G5321" s="994"/>
      <c r="H5321" s="996" t="s">
        <v>345</v>
      </c>
      <c r="I5321" s="1091" t="str">
        <f t="shared" si="1165"/>
        <v>Cap.5 Pct.1 Rd.287 col.D</v>
      </c>
      <c r="J5321" s="996"/>
      <c r="K5321" s="999" t="str">
        <f t="shared" si="1166"/>
        <v>Cap.5 Pct.1 Rd.287 Suma Col.(1 la 6)</v>
      </c>
      <c r="L5321" s="1000">
        <f t="shared" si="1167"/>
        <v>0</v>
      </c>
      <c r="M5321" s="1000">
        <f t="shared" si="1168"/>
        <v>0</v>
      </c>
      <c r="N5321" s="1724">
        <f t="shared" si="1169"/>
        <v>0</v>
      </c>
      <c r="O5321" s="1000">
        <f t="shared" si="1170"/>
        <v>0</v>
      </c>
      <c r="P5321" s="1000">
        <f t="shared" si="1171"/>
        <v>0</v>
      </c>
      <c r="Q5321" s="1000"/>
      <c r="R5321" s="1000"/>
      <c r="S5321" s="1000"/>
      <c r="T5321" s="1000"/>
      <c r="U5321" s="1000"/>
      <c r="V5321" s="1000"/>
      <c r="W5321" s="1000"/>
      <c r="X5321" s="1000"/>
      <c r="Y5321" s="1001"/>
      <c r="Z5321" s="1001" t="str">
        <f t="shared" si="1172"/>
        <v xml:space="preserve">Cap.5 Pct.1:  Dacă există măcar o valoare pe rând (Suma Col.(1 la 6) &gt; 0), atunci trebuie să existe CAEN (Col.D &gt; 0), pentru toate rândurile (Rd.(2 la 300)). Și reciproc. </v>
      </c>
      <c r="AA5321" s="2205">
        <f t="shared" si="1173"/>
        <v>1</v>
      </c>
      <c r="AB5321" s="3036">
        <v>271</v>
      </c>
    </row>
    <row r="5322" spans="1:28" x14ac:dyDescent="0.25">
      <c r="A5322" s="1708">
        <f t="shared" ca="1" si="1164"/>
        <v>0</v>
      </c>
      <c r="B5322" s="1708">
        <f t="shared" si="1163"/>
        <v>10272288</v>
      </c>
      <c r="C5322" s="994">
        <v>272</v>
      </c>
      <c r="D5322" s="1796" t="s">
        <v>447</v>
      </c>
      <c r="E5322" s="994">
        <v>288</v>
      </c>
      <c r="F5322" s="995" t="s">
        <v>3974</v>
      </c>
      <c r="G5322" s="994"/>
      <c r="H5322" s="996" t="s">
        <v>345</v>
      </c>
      <c r="I5322" s="1091" t="str">
        <f t="shared" si="1165"/>
        <v>Cap.5 Pct.1 Rd.288 col.D</v>
      </c>
      <c r="J5322" s="996"/>
      <c r="K5322" s="999" t="str">
        <f t="shared" si="1166"/>
        <v>Cap.5 Pct.1 Rd.288 Suma Col.(1 la 6)</v>
      </c>
      <c r="L5322" s="1000">
        <f t="shared" si="1167"/>
        <v>0</v>
      </c>
      <c r="M5322" s="1000">
        <f t="shared" si="1168"/>
        <v>0</v>
      </c>
      <c r="N5322" s="1724">
        <f t="shared" si="1169"/>
        <v>0</v>
      </c>
      <c r="O5322" s="1000">
        <f t="shared" si="1170"/>
        <v>0</v>
      </c>
      <c r="P5322" s="1000">
        <f t="shared" si="1171"/>
        <v>0</v>
      </c>
      <c r="Q5322" s="1000"/>
      <c r="R5322" s="1000"/>
      <c r="S5322" s="1000"/>
      <c r="T5322" s="1000"/>
      <c r="U5322" s="1000"/>
      <c r="V5322" s="1000"/>
      <c r="W5322" s="1000"/>
      <c r="X5322" s="1000"/>
      <c r="Y5322" s="1001"/>
      <c r="Z5322" s="1001" t="str">
        <f t="shared" si="1172"/>
        <v xml:space="preserve">Cap.5 Pct.1:  Dacă există măcar o valoare pe rând (Suma Col.(1 la 6) &gt; 0), atunci trebuie să existe CAEN (Col.D &gt; 0), pentru toate rândurile (Rd.(2 la 300)). Și reciproc. </v>
      </c>
      <c r="AA5322" s="2205">
        <f t="shared" si="1173"/>
        <v>1</v>
      </c>
      <c r="AB5322" s="3036">
        <v>271</v>
      </c>
    </row>
    <row r="5323" spans="1:28" x14ac:dyDescent="0.25">
      <c r="A5323" s="1708">
        <f t="shared" ca="1" si="1164"/>
        <v>0</v>
      </c>
      <c r="B5323" s="1708">
        <f t="shared" si="1163"/>
        <v>10272289</v>
      </c>
      <c r="C5323" s="994">
        <v>272</v>
      </c>
      <c r="D5323" s="1796" t="s">
        <v>447</v>
      </c>
      <c r="E5323" s="994">
        <v>289</v>
      </c>
      <c r="F5323" s="995" t="s">
        <v>3974</v>
      </c>
      <c r="G5323" s="994"/>
      <c r="H5323" s="996" t="s">
        <v>345</v>
      </c>
      <c r="I5323" s="1091" t="str">
        <f t="shared" si="1165"/>
        <v>Cap.5 Pct.1 Rd.289 col.D</v>
      </c>
      <c r="J5323" s="996"/>
      <c r="K5323" s="999" t="str">
        <f t="shared" si="1166"/>
        <v>Cap.5 Pct.1 Rd.289 Suma Col.(1 la 6)</v>
      </c>
      <c r="L5323" s="1000">
        <f t="shared" si="1167"/>
        <v>0</v>
      </c>
      <c r="M5323" s="1000">
        <f t="shared" si="1168"/>
        <v>0</v>
      </c>
      <c r="N5323" s="1724">
        <f t="shared" si="1169"/>
        <v>0</v>
      </c>
      <c r="O5323" s="1000">
        <f t="shared" si="1170"/>
        <v>0</v>
      </c>
      <c r="P5323" s="1000">
        <f t="shared" si="1171"/>
        <v>0</v>
      </c>
      <c r="Q5323" s="1000"/>
      <c r="R5323" s="1000"/>
      <c r="S5323" s="1000"/>
      <c r="T5323" s="1000"/>
      <c r="U5323" s="1000"/>
      <c r="V5323" s="1000"/>
      <c r="W5323" s="1000"/>
      <c r="X5323" s="1000"/>
      <c r="Y5323" s="1001"/>
      <c r="Z5323" s="1001" t="str">
        <f t="shared" si="1172"/>
        <v xml:space="preserve">Cap.5 Pct.1:  Dacă există măcar o valoare pe rând (Suma Col.(1 la 6) &gt; 0), atunci trebuie să existe CAEN (Col.D &gt; 0), pentru toate rândurile (Rd.(2 la 300)). Și reciproc. </v>
      </c>
      <c r="AA5323" s="2205">
        <f t="shared" si="1173"/>
        <v>1</v>
      </c>
      <c r="AB5323" s="3036">
        <v>271</v>
      </c>
    </row>
    <row r="5324" spans="1:28" x14ac:dyDescent="0.25">
      <c r="A5324" s="1708">
        <f t="shared" ca="1" si="1164"/>
        <v>0</v>
      </c>
      <c r="B5324" s="1708">
        <f t="shared" si="1163"/>
        <v>10272290</v>
      </c>
      <c r="C5324" s="994">
        <v>272</v>
      </c>
      <c r="D5324" s="1796" t="s">
        <v>447</v>
      </c>
      <c r="E5324" s="994">
        <v>290</v>
      </c>
      <c r="F5324" s="995" t="s">
        <v>3974</v>
      </c>
      <c r="G5324" s="994"/>
      <c r="H5324" s="996" t="s">
        <v>345</v>
      </c>
      <c r="I5324" s="1091" t="str">
        <f t="shared" si="1165"/>
        <v>Cap.5 Pct.1 Rd.290 col.D</v>
      </c>
      <c r="J5324" s="996"/>
      <c r="K5324" s="999" t="str">
        <f t="shared" si="1166"/>
        <v>Cap.5 Pct.1 Rd.290 Suma Col.(1 la 6)</v>
      </c>
      <c r="L5324" s="1000">
        <f t="shared" si="1167"/>
        <v>0</v>
      </c>
      <c r="M5324" s="1000">
        <f t="shared" si="1168"/>
        <v>0</v>
      </c>
      <c r="N5324" s="1724">
        <f t="shared" si="1169"/>
        <v>0</v>
      </c>
      <c r="O5324" s="1000">
        <f t="shared" si="1170"/>
        <v>0</v>
      </c>
      <c r="P5324" s="1000">
        <f t="shared" si="1171"/>
        <v>0</v>
      </c>
      <c r="Q5324" s="1000"/>
      <c r="R5324" s="1000"/>
      <c r="S5324" s="1000"/>
      <c r="T5324" s="1000"/>
      <c r="U5324" s="1000"/>
      <c r="V5324" s="1000"/>
      <c r="W5324" s="1000"/>
      <c r="X5324" s="1000"/>
      <c r="Y5324" s="1001"/>
      <c r="Z5324" s="1001" t="str">
        <f t="shared" si="1172"/>
        <v xml:space="preserve">Cap.5 Pct.1:  Dacă există măcar o valoare pe rând (Suma Col.(1 la 6) &gt; 0), atunci trebuie să existe CAEN (Col.D &gt; 0), pentru toate rândurile (Rd.(2 la 300)). Și reciproc. </v>
      </c>
      <c r="AA5324" s="2205">
        <f t="shared" si="1173"/>
        <v>1</v>
      </c>
      <c r="AB5324" s="3036">
        <v>271</v>
      </c>
    </row>
    <row r="5325" spans="1:28" x14ac:dyDescent="0.25">
      <c r="A5325" s="1708">
        <f t="shared" ca="1" si="1164"/>
        <v>0</v>
      </c>
      <c r="B5325" s="1708">
        <f t="shared" si="1163"/>
        <v>10272291</v>
      </c>
      <c r="C5325" s="994">
        <v>272</v>
      </c>
      <c r="D5325" s="1796" t="s">
        <v>447</v>
      </c>
      <c r="E5325" s="994">
        <v>291</v>
      </c>
      <c r="F5325" s="995" t="s">
        <v>3974</v>
      </c>
      <c r="G5325" s="994"/>
      <c r="H5325" s="996" t="s">
        <v>345</v>
      </c>
      <c r="I5325" s="1091" t="str">
        <f t="shared" si="1165"/>
        <v>Cap.5 Pct.1 Rd.291 col.D</v>
      </c>
      <c r="J5325" s="996"/>
      <c r="K5325" s="999" t="str">
        <f t="shared" si="1166"/>
        <v>Cap.5 Pct.1 Rd.291 Suma Col.(1 la 6)</v>
      </c>
      <c r="L5325" s="1000">
        <f t="shared" si="1167"/>
        <v>0</v>
      </c>
      <c r="M5325" s="1000">
        <f t="shared" si="1168"/>
        <v>0</v>
      </c>
      <c r="N5325" s="1724">
        <f t="shared" si="1169"/>
        <v>0</v>
      </c>
      <c r="O5325" s="1000">
        <f t="shared" si="1170"/>
        <v>0</v>
      </c>
      <c r="P5325" s="1000">
        <f t="shared" si="1171"/>
        <v>0</v>
      </c>
      <c r="Q5325" s="1000"/>
      <c r="R5325" s="1000"/>
      <c r="S5325" s="1000"/>
      <c r="T5325" s="1000"/>
      <c r="U5325" s="1000"/>
      <c r="V5325" s="1000"/>
      <c r="W5325" s="1000"/>
      <c r="X5325" s="1000"/>
      <c r="Y5325" s="1001"/>
      <c r="Z5325" s="1001" t="str">
        <f t="shared" si="1172"/>
        <v xml:space="preserve">Cap.5 Pct.1:  Dacă există măcar o valoare pe rând (Suma Col.(1 la 6) &gt; 0), atunci trebuie să existe CAEN (Col.D &gt; 0), pentru toate rândurile (Rd.(2 la 300)). Și reciproc. </v>
      </c>
      <c r="AA5325" s="2205">
        <f t="shared" si="1173"/>
        <v>1</v>
      </c>
      <c r="AB5325" s="3036">
        <v>271</v>
      </c>
    </row>
    <row r="5326" spans="1:28" x14ac:dyDescent="0.25">
      <c r="A5326" s="1708">
        <f t="shared" ca="1" si="1164"/>
        <v>0</v>
      </c>
      <c r="B5326" s="1708">
        <f t="shared" si="1163"/>
        <v>10272292</v>
      </c>
      <c r="C5326" s="994">
        <v>272</v>
      </c>
      <c r="D5326" s="1796" t="s">
        <v>447</v>
      </c>
      <c r="E5326" s="994">
        <v>292</v>
      </c>
      <c r="F5326" s="995" t="s">
        <v>3974</v>
      </c>
      <c r="G5326" s="994"/>
      <c r="H5326" s="996" t="s">
        <v>345</v>
      </c>
      <c r="I5326" s="1091" t="str">
        <f t="shared" si="1165"/>
        <v>Cap.5 Pct.1 Rd.292 col.D</v>
      </c>
      <c r="J5326" s="996"/>
      <c r="K5326" s="999" t="str">
        <f t="shared" si="1166"/>
        <v>Cap.5 Pct.1 Rd.292 Suma Col.(1 la 6)</v>
      </c>
      <c r="L5326" s="1000">
        <f t="shared" si="1167"/>
        <v>0</v>
      </c>
      <c r="M5326" s="1000">
        <f t="shared" si="1168"/>
        <v>0</v>
      </c>
      <c r="N5326" s="1724">
        <f t="shared" si="1169"/>
        <v>0</v>
      </c>
      <c r="O5326" s="1000">
        <f t="shared" si="1170"/>
        <v>0</v>
      </c>
      <c r="P5326" s="1000">
        <f t="shared" si="1171"/>
        <v>0</v>
      </c>
      <c r="Q5326" s="1000"/>
      <c r="R5326" s="1000"/>
      <c r="S5326" s="1000"/>
      <c r="T5326" s="1000"/>
      <c r="U5326" s="1000"/>
      <c r="V5326" s="1000"/>
      <c r="W5326" s="1000"/>
      <c r="X5326" s="1000"/>
      <c r="Y5326" s="1001"/>
      <c r="Z5326" s="1001" t="str">
        <f t="shared" si="1172"/>
        <v xml:space="preserve">Cap.5 Pct.1:  Dacă există măcar o valoare pe rând (Suma Col.(1 la 6) &gt; 0), atunci trebuie să existe CAEN (Col.D &gt; 0), pentru toate rândurile (Rd.(2 la 300)). Și reciproc. </v>
      </c>
      <c r="AA5326" s="2205">
        <f t="shared" si="1173"/>
        <v>1</v>
      </c>
      <c r="AB5326" s="3036">
        <v>271</v>
      </c>
    </row>
    <row r="5327" spans="1:28" x14ac:dyDescent="0.25">
      <c r="A5327" s="1708">
        <f t="shared" ca="1" si="1164"/>
        <v>0</v>
      </c>
      <c r="B5327" s="1708">
        <f t="shared" si="1163"/>
        <v>10272293</v>
      </c>
      <c r="C5327" s="994">
        <v>272</v>
      </c>
      <c r="D5327" s="1796" t="s">
        <v>447</v>
      </c>
      <c r="E5327" s="994">
        <v>293</v>
      </c>
      <c r="F5327" s="995" t="s">
        <v>3974</v>
      </c>
      <c r="G5327" s="994"/>
      <c r="H5327" s="996" t="s">
        <v>345</v>
      </c>
      <c r="I5327" s="1091" t="str">
        <f t="shared" si="1165"/>
        <v>Cap.5 Pct.1 Rd.293 col.D</v>
      </c>
      <c r="J5327" s="996"/>
      <c r="K5327" s="999" t="str">
        <f t="shared" si="1166"/>
        <v>Cap.5 Pct.1 Rd.293 Suma Col.(1 la 6)</v>
      </c>
      <c r="L5327" s="1000">
        <f t="shared" si="1167"/>
        <v>0</v>
      </c>
      <c r="M5327" s="1000">
        <f t="shared" si="1168"/>
        <v>0</v>
      </c>
      <c r="N5327" s="1724">
        <f t="shared" si="1169"/>
        <v>0</v>
      </c>
      <c r="O5327" s="1000">
        <f t="shared" si="1170"/>
        <v>0</v>
      </c>
      <c r="P5327" s="1000">
        <f t="shared" si="1171"/>
        <v>0</v>
      </c>
      <c r="Q5327" s="1000"/>
      <c r="R5327" s="1000"/>
      <c r="S5327" s="1000"/>
      <c r="T5327" s="1000"/>
      <c r="U5327" s="1000"/>
      <c r="V5327" s="1000"/>
      <c r="W5327" s="1000"/>
      <c r="X5327" s="1000"/>
      <c r="Y5327" s="1001"/>
      <c r="Z5327" s="1001" t="str">
        <f t="shared" si="1172"/>
        <v xml:space="preserve">Cap.5 Pct.1:  Dacă există măcar o valoare pe rând (Suma Col.(1 la 6) &gt; 0), atunci trebuie să existe CAEN (Col.D &gt; 0), pentru toate rândurile (Rd.(2 la 300)). Și reciproc. </v>
      </c>
      <c r="AA5327" s="2205">
        <f t="shared" si="1173"/>
        <v>1</v>
      </c>
      <c r="AB5327" s="3036">
        <v>271</v>
      </c>
    </row>
    <row r="5328" spans="1:28" x14ac:dyDescent="0.25">
      <c r="A5328" s="1708">
        <f t="shared" ca="1" si="1164"/>
        <v>0</v>
      </c>
      <c r="B5328" s="1708">
        <f t="shared" si="1163"/>
        <v>10272294</v>
      </c>
      <c r="C5328" s="994">
        <v>272</v>
      </c>
      <c r="D5328" s="1796" t="s">
        <v>447</v>
      </c>
      <c r="E5328" s="994">
        <v>294</v>
      </c>
      <c r="F5328" s="995" t="s">
        <v>3974</v>
      </c>
      <c r="G5328" s="994"/>
      <c r="H5328" s="996" t="s">
        <v>345</v>
      </c>
      <c r="I5328" s="1091" t="str">
        <f t="shared" si="1165"/>
        <v>Cap.5 Pct.1 Rd.294 col.D</v>
      </c>
      <c r="J5328" s="996"/>
      <c r="K5328" s="999" t="str">
        <f t="shared" si="1166"/>
        <v>Cap.5 Pct.1 Rd.294 Suma Col.(1 la 6)</v>
      </c>
      <c r="L5328" s="1000">
        <f t="shared" si="1167"/>
        <v>0</v>
      </c>
      <c r="M5328" s="1000">
        <f t="shared" si="1168"/>
        <v>0</v>
      </c>
      <c r="N5328" s="1724">
        <f t="shared" si="1169"/>
        <v>0</v>
      </c>
      <c r="O5328" s="1000">
        <f t="shared" si="1170"/>
        <v>0</v>
      </c>
      <c r="P5328" s="1000">
        <f t="shared" si="1171"/>
        <v>0</v>
      </c>
      <c r="Q5328" s="1000"/>
      <c r="R5328" s="1000"/>
      <c r="S5328" s="1000"/>
      <c r="T5328" s="1000"/>
      <c r="U5328" s="1000"/>
      <c r="V5328" s="1000"/>
      <c r="W5328" s="1000"/>
      <c r="X5328" s="1000"/>
      <c r="Y5328" s="1001"/>
      <c r="Z5328" s="1001" t="str">
        <f t="shared" si="1172"/>
        <v xml:space="preserve">Cap.5 Pct.1:  Dacă există măcar o valoare pe rând (Suma Col.(1 la 6) &gt; 0), atunci trebuie să existe CAEN (Col.D &gt; 0), pentru toate rândurile (Rd.(2 la 300)). Și reciproc. </v>
      </c>
      <c r="AA5328" s="2205">
        <f t="shared" si="1173"/>
        <v>1</v>
      </c>
      <c r="AB5328" s="3036">
        <v>271</v>
      </c>
    </row>
    <row r="5329" spans="1:29" x14ac:dyDescent="0.25">
      <c r="A5329" s="1708">
        <f t="shared" ca="1" si="1164"/>
        <v>0</v>
      </c>
      <c r="B5329" s="1708">
        <f t="shared" si="1163"/>
        <v>10272295</v>
      </c>
      <c r="C5329" s="994">
        <v>272</v>
      </c>
      <c r="D5329" s="1796" t="s">
        <v>447</v>
      </c>
      <c r="E5329" s="994">
        <v>295</v>
      </c>
      <c r="F5329" s="995" t="s">
        <v>3974</v>
      </c>
      <c r="G5329" s="994"/>
      <c r="H5329" s="996" t="s">
        <v>345</v>
      </c>
      <c r="I5329" s="1091" t="str">
        <f t="shared" si="1165"/>
        <v>Cap.5 Pct.1 Rd.295 col.D</v>
      </c>
      <c r="J5329" s="996"/>
      <c r="K5329" s="999" t="str">
        <f t="shared" si="1166"/>
        <v>Cap.5 Pct.1 Rd.295 Suma Col.(1 la 6)</v>
      </c>
      <c r="L5329" s="1000">
        <f t="shared" si="1167"/>
        <v>0</v>
      </c>
      <c r="M5329" s="1000">
        <f t="shared" si="1168"/>
        <v>0</v>
      </c>
      <c r="N5329" s="1724">
        <f t="shared" si="1169"/>
        <v>0</v>
      </c>
      <c r="O5329" s="1000">
        <f t="shared" si="1170"/>
        <v>0</v>
      </c>
      <c r="P5329" s="1000">
        <f t="shared" si="1171"/>
        <v>0</v>
      </c>
      <c r="Q5329" s="1000"/>
      <c r="R5329" s="1000"/>
      <c r="S5329" s="1000"/>
      <c r="T5329" s="1000"/>
      <c r="U5329" s="1000"/>
      <c r="V5329" s="1000"/>
      <c r="W5329" s="1000"/>
      <c r="X5329" s="1000"/>
      <c r="Y5329" s="1001"/>
      <c r="Z5329" s="1001" t="str">
        <f t="shared" si="1172"/>
        <v xml:space="preserve">Cap.5 Pct.1:  Dacă există măcar o valoare pe rând (Suma Col.(1 la 6) &gt; 0), atunci trebuie să existe CAEN (Col.D &gt; 0), pentru toate rândurile (Rd.(2 la 300)). Și reciproc. </v>
      </c>
      <c r="AA5329" s="2205">
        <f t="shared" si="1173"/>
        <v>1</v>
      </c>
      <c r="AB5329" s="3036">
        <v>271</v>
      </c>
    </row>
    <row r="5330" spans="1:29" x14ac:dyDescent="0.25">
      <c r="A5330" s="1708">
        <f t="shared" ca="1" si="1164"/>
        <v>0</v>
      </c>
      <c r="B5330" s="1708">
        <f t="shared" si="1163"/>
        <v>10272296</v>
      </c>
      <c r="C5330" s="994">
        <v>272</v>
      </c>
      <c r="D5330" s="1796" t="s">
        <v>447</v>
      </c>
      <c r="E5330" s="994">
        <v>296</v>
      </c>
      <c r="F5330" s="995" t="s">
        <v>3974</v>
      </c>
      <c r="G5330" s="994"/>
      <c r="H5330" s="996" t="s">
        <v>345</v>
      </c>
      <c r="I5330" s="1091" t="str">
        <f t="shared" si="1165"/>
        <v>Cap.5 Pct.1 Rd.296 col.D</v>
      </c>
      <c r="J5330" s="996"/>
      <c r="K5330" s="999" t="str">
        <f t="shared" si="1166"/>
        <v>Cap.5 Pct.1 Rd.296 Suma Col.(1 la 6)</v>
      </c>
      <c r="L5330" s="1000">
        <f t="shared" si="1167"/>
        <v>0</v>
      </c>
      <c r="M5330" s="1000">
        <f t="shared" si="1168"/>
        <v>0</v>
      </c>
      <c r="N5330" s="1724">
        <f t="shared" si="1169"/>
        <v>0</v>
      </c>
      <c r="O5330" s="1000">
        <f t="shared" si="1170"/>
        <v>0</v>
      </c>
      <c r="P5330" s="1000">
        <f t="shared" si="1171"/>
        <v>0</v>
      </c>
      <c r="Q5330" s="1000"/>
      <c r="R5330" s="1000"/>
      <c r="S5330" s="1000"/>
      <c r="T5330" s="1000"/>
      <c r="U5330" s="1000"/>
      <c r="V5330" s="1000"/>
      <c r="W5330" s="1000"/>
      <c r="X5330" s="1000"/>
      <c r="Y5330" s="1001"/>
      <c r="Z5330" s="1001" t="str">
        <f t="shared" si="1172"/>
        <v xml:space="preserve">Cap.5 Pct.1:  Dacă există măcar o valoare pe rând (Suma Col.(1 la 6) &gt; 0), atunci trebuie să existe CAEN (Col.D &gt; 0), pentru toate rândurile (Rd.(2 la 300)). Și reciproc. </v>
      </c>
      <c r="AA5330" s="2205">
        <f t="shared" si="1173"/>
        <v>1</v>
      </c>
      <c r="AB5330" s="3036">
        <v>271</v>
      </c>
    </row>
    <row r="5331" spans="1:29" x14ac:dyDescent="0.25">
      <c r="A5331" s="1708">
        <f t="shared" ref="A5331:A5346" ca="1" si="1174">IF(D5331="DA",IF(ISERROR(N5331),A5330+1,IF(N5331=1,A5330+1,A5330)),A5330)</f>
        <v>0</v>
      </c>
      <c r="B5331" s="1708">
        <f t="shared" ref="B5331:B5346" si="1175">VALUE("1"&amp;TEXT(C5331,"0000")&amp;TEXT(E5331,"000"))</f>
        <v>10272297</v>
      </c>
      <c r="C5331" s="994">
        <v>272</v>
      </c>
      <c r="D5331" s="1796" t="s">
        <v>447</v>
      </c>
      <c r="E5331" s="994">
        <v>297</v>
      </c>
      <c r="F5331" s="995" t="s">
        <v>3974</v>
      </c>
      <c r="G5331" s="994"/>
      <c r="H5331" s="996" t="s">
        <v>345</v>
      </c>
      <c r="I5331" s="1091" t="str">
        <f t="shared" si="1165"/>
        <v>Cap.5 Pct.1 Rd.297 col.D</v>
      </c>
      <c r="J5331" s="996"/>
      <c r="K5331" s="999" t="str">
        <f t="shared" si="1166"/>
        <v>Cap.5 Pct.1 Rd.297 Suma Col.(1 la 6)</v>
      </c>
      <c r="L5331" s="1000">
        <f t="shared" si="1167"/>
        <v>0</v>
      </c>
      <c r="M5331" s="1000">
        <f t="shared" si="1168"/>
        <v>0</v>
      </c>
      <c r="N5331" s="1724">
        <f t="shared" si="1169"/>
        <v>0</v>
      </c>
      <c r="O5331" s="1000">
        <f t="shared" si="1170"/>
        <v>0</v>
      </c>
      <c r="P5331" s="1000">
        <f t="shared" si="1171"/>
        <v>0</v>
      </c>
      <c r="Q5331" s="1000"/>
      <c r="R5331" s="1000"/>
      <c r="S5331" s="1000"/>
      <c r="T5331" s="1000"/>
      <c r="U5331" s="1000"/>
      <c r="V5331" s="1000"/>
      <c r="W5331" s="1000"/>
      <c r="X5331" s="1000"/>
      <c r="Y5331" s="1001"/>
      <c r="Z5331" s="1001" t="str">
        <f t="shared" si="1172"/>
        <v xml:space="preserve">Cap.5 Pct.1:  Dacă există măcar o valoare pe rând (Suma Col.(1 la 6) &gt; 0), atunci trebuie să existe CAEN (Col.D &gt; 0), pentru toate rândurile (Rd.(2 la 300)). Și reciproc. </v>
      </c>
      <c r="AA5331" s="2205">
        <f t="shared" si="1173"/>
        <v>1</v>
      </c>
      <c r="AB5331" s="3036">
        <v>271</v>
      </c>
    </row>
    <row r="5332" spans="1:29" x14ac:dyDescent="0.25">
      <c r="A5332" s="1708">
        <f t="shared" ca="1" si="1174"/>
        <v>0</v>
      </c>
      <c r="B5332" s="1708">
        <f t="shared" si="1175"/>
        <v>10272298</v>
      </c>
      <c r="C5332" s="994">
        <v>272</v>
      </c>
      <c r="D5332" s="1796" t="s">
        <v>447</v>
      </c>
      <c r="E5332" s="994">
        <v>298</v>
      </c>
      <c r="F5332" s="995" t="s">
        <v>3974</v>
      </c>
      <c r="G5332" s="994"/>
      <c r="H5332" s="996" t="s">
        <v>345</v>
      </c>
      <c r="I5332" s="1091" t="str">
        <f t="shared" si="1165"/>
        <v>Cap.5 Pct.1 Rd.298 col.D</v>
      </c>
      <c r="J5332" s="996"/>
      <c r="K5332" s="999" t="str">
        <f t="shared" si="1166"/>
        <v>Cap.5 Pct.1 Rd.298 Suma Col.(1 la 6)</v>
      </c>
      <c r="L5332" s="1000">
        <f t="shared" si="1167"/>
        <v>0</v>
      </c>
      <c r="M5332" s="1000">
        <f t="shared" si="1168"/>
        <v>0</v>
      </c>
      <c r="N5332" s="1724">
        <f t="shared" si="1169"/>
        <v>0</v>
      </c>
      <c r="O5332" s="1000">
        <f t="shared" si="1170"/>
        <v>0</v>
      </c>
      <c r="P5332" s="1000">
        <f t="shared" si="1171"/>
        <v>0</v>
      </c>
      <c r="Q5332" s="1000"/>
      <c r="R5332" s="1000"/>
      <c r="S5332" s="1000"/>
      <c r="T5332" s="1000"/>
      <c r="U5332" s="1000"/>
      <c r="V5332" s="1000"/>
      <c r="W5332" s="1000"/>
      <c r="X5332" s="1000"/>
      <c r="Y5332" s="1001"/>
      <c r="Z5332" s="1001" t="str">
        <f t="shared" si="1172"/>
        <v xml:space="preserve">Cap.5 Pct.1:  Dacă există măcar o valoare pe rând (Suma Col.(1 la 6) &gt; 0), atunci trebuie să existe CAEN (Col.D &gt; 0), pentru toate rândurile (Rd.(2 la 300)). Și reciproc. </v>
      </c>
      <c r="AA5332" s="2205">
        <f t="shared" si="1173"/>
        <v>1</v>
      </c>
      <c r="AB5332" s="3036">
        <v>271</v>
      </c>
    </row>
    <row r="5333" spans="1:29" x14ac:dyDescent="0.25">
      <c r="A5333" s="1708">
        <f t="shared" ca="1" si="1174"/>
        <v>0</v>
      </c>
      <c r="B5333" s="1708">
        <f t="shared" si="1175"/>
        <v>10272299</v>
      </c>
      <c r="C5333" s="994">
        <v>272</v>
      </c>
      <c r="D5333" s="1796" t="s">
        <v>447</v>
      </c>
      <c r="E5333" s="994">
        <v>299</v>
      </c>
      <c r="F5333" s="995" t="s">
        <v>3974</v>
      </c>
      <c r="G5333" s="994"/>
      <c r="H5333" s="996" t="s">
        <v>345</v>
      </c>
      <c r="I5333" s="1091" t="str">
        <f t="shared" si="1165"/>
        <v>Cap.5 Pct.1 Rd.299 col.D</v>
      </c>
      <c r="J5333" s="996"/>
      <c r="K5333" s="999" t="str">
        <f t="shared" si="1166"/>
        <v>Cap.5 Pct.1 Rd.299 Suma Col.(1 la 6)</v>
      </c>
      <c r="L5333" s="1000">
        <f t="shared" si="1167"/>
        <v>0</v>
      </c>
      <c r="M5333" s="1000">
        <f t="shared" si="1168"/>
        <v>0</v>
      </c>
      <c r="N5333" s="1724">
        <f t="shared" si="1169"/>
        <v>0</v>
      </c>
      <c r="O5333" s="1000">
        <f t="shared" si="1170"/>
        <v>0</v>
      </c>
      <c r="P5333" s="1000">
        <f t="shared" si="1171"/>
        <v>0</v>
      </c>
      <c r="Q5333" s="1000"/>
      <c r="R5333" s="1000"/>
      <c r="S5333" s="1000"/>
      <c r="T5333" s="1000"/>
      <c r="U5333" s="1000"/>
      <c r="V5333" s="1000"/>
      <c r="W5333" s="1000"/>
      <c r="X5333" s="1000"/>
      <c r="Y5333" s="1001"/>
      <c r="Z5333" s="1001" t="str">
        <f t="shared" si="1172"/>
        <v xml:space="preserve">Cap.5 Pct.1:  Dacă există măcar o valoare pe rând (Suma Col.(1 la 6) &gt; 0), atunci trebuie să existe CAEN (Col.D &gt; 0), pentru toate rândurile (Rd.(2 la 300)). Și reciproc. </v>
      </c>
      <c r="AA5333" s="2205">
        <f t="shared" si="1173"/>
        <v>1</v>
      </c>
      <c r="AB5333" s="3036">
        <v>271</v>
      </c>
    </row>
    <row r="5334" spans="1:29" x14ac:dyDescent="0.25">
      <c r="A5334" s="1710">
        <f t="shared" ca="1" si="1174"/>
        <v>0</v>
      </c>
      <c r="B5334" s="1710">
        <f t="shared" si="1175"/>
        <v>10272300</v>
      </c>
      <c r="C5334" s="1061">
        <v>272</v>
      </c>
      <c r="D5334" s="1798" t="s">
        <v>447</v>
      </c>
      <c r="E5334" s="1007">
        <v>300</v>
      </c>
      <c r="F5334" s="1062" t="s">
        <v>3974</v>
      </c>
      <c r="G5334" s="1061"/>
      <c r="H5334" s="996" t="s">
        <v>345</v>
      </c>
      <c r="I5334" s="1092" t="str">
        <f t="shared" si="1165"/>
        <v>Cap.5 Pct.1 Rd.300 col.D</v>
      </c>
      <c r="J5334" s="996"/>
      <c r="K5334" s="999" t="str">
        <f t="shared" si="1166"/>
        <v>Cap.5 Pct.1 Rd.300 Suma Col.(1 la 6)</v>
      </c>
      <c r="L5334" s="1000">
        <f t="shared" si="1167"/>
        <v>0</v>
      </c>
      <c r="M5334" s="1000">
        <f t="shared" si="1168"/>
        <v>0</v>
      </c>
      <c r="N5334" s="1724">
        <f t="shared" si="1169"/>
        <v>0</v>
      </c>
      <c r="O5334" s="1012">
        <f t="shared" si="1170"/>
        <v>0</v>
      </c>
      <c r="P5334" s="1012">
        <f t="shared" si="1171"/>
        <v>0</v>
      </c>
      <c r="Q5334" s="1065"/>
      <c r="R5334" s="1065"/>
      <c r="S5334" s="1065"/>
      <c r="T5334" s="1065"/>
      <c r="U5334" s="1065"/>
      <c r="V5334" s="1065"/>
      <c r="W5334" s="1065"/>
      <c r="X5334" s="1065"/>
      <c r="Y5334" s="1066"/>
      <c r="Z5334" s="1066" t="str">
        <f>Z5333</f>
        <v xml:space="preserve">Cap.5 Pct.1:  Dacă există măcar o valoare pe rând (Suma Col.(1 la 6) &gt; 0), atunci trebuie să existe CAEN (Col.D &gt; 0), pentru toate rândurile (Rd.(2 la 300)). Și reciproc. </v>
      </c>
      <c r="AA5334" s="2205">
        <f t="shared" si="1173"/>
        <v>1</v>
      </c>
      <c r="AB5334" s="3036">
        <v>271</v>
      </c>
    </row>
    <row r="5335" spans="1:29" x14ac:dyDescent="0.25">
      <c r="A5335" s="1707">
        <f t="shared" ca="1" si="1174"/>
        <v>0</v>
      </c>
      <c r="B5335" s="1707">
        <f t="shared" si="1175"/>
        <v>10183002</v>
      </c>
      <c r="C5335" s="1103">
        <v>183</v>
      </c>
      <c r="D5335" s="1795" t="s">
        <v>447</v>
      </c>
      <c r="E5335" s="1103">
        <v>2</v>
      </c>
      <c r="F5335" s="1104" t="s">
        <v>1099</v>
      </c>
      <c r="G5335" s="1103" t="s">
        <v>9302</v>
      </c>
      <c r="H5335" s="1105" t="s">
        <v>345</v>
      </c>
      <c r="I5335" s="1127" t="s">
        <v>6956</v>
      </c>
      <c r="J5335" s="1105"/>
      <c r="K5335" s="1107" t="s">
        <v>9732</v>
      </c>
      <c r="L5335" s="1108">
        <f>IF(OR(BA22="",BA22=" - "),0,BA22)</f>
        <v>0</v>
      </c>
      <c r="M5335" s="1108" t="str">
        <f>IF(N5335=0,"DA","NU")</f>
        <v>DA</v>
      </c>
      <c r="N5335" s="1732">
        <f>IF(O5335=0,0,1)</f>
        <v>0</v>
      </c>
      <c r="O5335" s="1108">
        <f>IF(OR(L5335="",L5335=0,ISERROR(MATCH(L5335,L5342:L5640,0))=FALSE),0,1)</f>
        <v>0</v>
      </c>
      <c r="P5335" s="1108"/>
      <c r="Q5335" s="1108"/>
      <c r="R5335" s="1108"/>
      <c r="S5335" s="1108"/>
      <c r="T5335" s="1108"/>
      <c r="U5335" s="1108"/>
      <c r="V5335" s="1108"/>
      <c r="W5335" s="1108"/>
      <c r="X5335" s="2110"/>
      <c r="Y5335" s="1109"/>
      <c r="Z5335" s="1359" t="s">
        <v>11003</v>
      </c>
      <c r="AA5335" s="2205">
        <f t="shared" si="1173"/>
        <v>1</v>
      </c>
      <c r="AB5335" s="3036">
        <v>183</v>
      </c>
    </row>
    <row r="5336" spans="1:29" x14ac:dyDescent="0.25">
      <c r="A5336" s="1714">
        <f t="shared" ca="1" si="1174"/>
        <v>0</v>
      </c>
      <c r="B5336" s="1714">
        <f t="shared" si="1175"/>
        <v>10158001</v>
      </c>
      <c r="C5336" s="1061">
        <v>158</v>
      </c>
      <c r="D5336" s="1799" t="s">
        <v>447</v>
      </c>
      <c r="E5336" s="1061">
        <v>1</v>
      </c>
      <c r="F5336" s="1062" t="s">
        <v>1099</v>
      </c>
      <c r="G5336" s="1061" t="s">
        <v>1212</v>
      </c>
      <c r="H5336" s="1063" t="s">
        <v>346</v>
      </c>
      <c r="I5336" s="1095" t="s">
        <v>9698</v>
      </c>
      <c r="J5336" s="1063"/>
      <c r="K5336" s="1064" t="s">
        <v>4083</v>
      </c>
      <c r="L5336" s="1065" t="str">
        <f>IF(OR(BA22="",BA22=" - "),"",BA22)</f>
        <v/>
      </c>
      <c r="M5336" s="1065" t="str">
        <f>IF(ISERROR(VLOOKUP(L5336,AY183:AY211,1,FALSE))=TRUE,"",VLOOKUP(L5336,AY183:AY211,1,FALSE))</f>
        <v/>
      </c>
      <c r="N5336" s="1730">
        <f>IF(L5336=M5336,0,1)</f>
        <v>0</v>
      </c>
      <c r="O5336" s="1065"/>
      <c r="P5336" s="1065"/>
      <c r="Q5336" s="1065"/>
      <c r="R5336" s="1065"/>
      <c r="S5336" s="1065"/>
      <c r="T5336" s="1065"/>
      <c r="U5336" s="1065"/>
      <c r="V5336" s="1065"/>
      <c r="W5336" s="1065"/>
      <c r="X5336" s="1065"/>
      <c r="Y5336" s="1066"/>
      <c r="Z5336" s="1356" t="s">
        <v>11109</v>
      </c>
      <c r="AA5336" s="2205">
        <f t="shared" si="1173"/>
        <v>1</v>
      </c>
      <c r="AB5336" s="3036">
        <v>158</v>
      </c>
      <c r="AC5336" s="2205">
        <f>LEN(Z5335)</f>
        <v>157</v>
      </c>
    </row>
    <row r="5337" spans="1:29" x14ac:dyDescent="0.25">
      <c r="A5337" s="1708">
        <f t="shared" ca="1" si="1174"/>
        <v>0</v>
      </c>
      <c r="B5337" s="1708">
        <f t="shared" si="1175"/>
        <v>10157001</v>
      </c>
      <c r="C5337" s="994">
        <v>157</v>
      </c>
      <c r="D5337" s="1796" t="s">
        <v>447</v>
      </c>
      <c r="E5337" s="994">
        <v>1</v>
      </c>
      <c r="F5337" s="995" t="s">
        <v>1099</v>
      </c>
      <c r="G5337" s="994" t="s">
        <v>1090</v>
      </c>
      <c r="H5337" s="996" t="s">
        <v>346</v>
      </c>
      <c r="I5337" s="1091" t="s">
        <v>6953</v>
      </c>
      <c r="J5337" s="996"/>
      <c r="K5337" s="999" t="s">
        <v>4086</v>
      </c>
      <c r="L5337" s="1000" t="str">
        <f>BA22</f>
        <v/>
      </c>
      <c r="M5337" s="1000" t="str">
        <f>IF(ISERROR(VLOOKUP(L5337,AY183:AY211,1,FALSE))=TRUE,"",VLOOKUP(L5337,AY183:BR211,13,FALSE))</f>
        <v/>
      </c>
      <c r="N5337" s="1724">
        <f>IF(AND(L5337&gt;=510,L5337&lt;=3900,OR(M5337="",M5337=0)),1,0)</f>
        <v>0</v>
      </c>
      <c r="O5337" s="1000" t="b">
        <f>AND(L5337&gt;=510,L5337&lt;=3900)</f>
        <v>0</v>
      </c>
      <c r="P5337" s="1000"/>
      <c r="Q5337" s="1000"/>
      <c r="R5337" s="1000"/>
      <c r="S5337" s="1000"/>
      <c r="T5337" s="1000"/>
      <c r="U5337" s="1000"/>
      <c r="V5337" s="1000"/>
      <c r="W5337" s="1000"/>
      <c r="X5337" s="1000"/>
      <c r="Y5337" s="1001"/>
      <c r="Z5337" s="1343" t="s">
        <v>11110</v>
      </c>
      <c r="AA5337" s="2205">
        <f t="shared" si="1173"/>
        <v>1</v>
      </c>
      <c r="AB5337" s="3036">
        <v>157</v>
      </c>
      <c r="AC5337" s="2205">
        <f t="shared" ref="AC5337:AC5343" si="1176">LEN(Z5336)</f>
        <v>153</v>
      </c>
    </row>
    <row r="5338" spans="1:29" x14ac:dyDescent="0.25">
      <c r="A5338" s="1710">
        <f t="shared" ca="1" si="1174"/>
        <v>0</v>
      </c>
      <c r="B5338" s="1710">
        <f t="shared" si="1175"/>
        <v>10157002</v>
      </c>
      <c r="C5338" s="1007">
        <v>157</v>
      </c>
      <c r="D5338" s="1798" t="s">
        <v>447</v>
      </c>
      <c r="E5338" s="1007">
        <v>2</v>
      </c>
      <c r="F5338" s="1008" t="s">
        <v>1099</v>
      </c>
      <c r="G5338" s="1007" t="s">
        <v>1211</v>
      </c>
      <c r="H5338" s="1009" t="s">
        <v>346</v>
      </c>
      <c r="I5338" s="1092" t="s">
        <v>6953</v>
      </c>
      <c r="J5338" s="1009"/>
      <c r="K5338" s="1010" t="s">
        <v>4086</v>
      </c>
      <c r="L5338" s="1012" t="str">
        <f>BA22</f>
        <v/>
      </c>
      <c r="M5338" s="1012" t="str">
        <f>IF(ISERROR(VLOOKUP(L5338,AY183:AY211,1,FALSE))=TRUE,"",VLOOKUP(L5338,AY183:BR211,13,FALSE))</f>
        <v/>
      </c>
      <c r="N5338" s="1724">
        <f>IF(AND(L5338&gt;=4110,L5338&lt;=4399,OR(M5338="",M5338=0)),1,0)</f>
        <v>0</v>
      </c>
      <c r="O5338" s="1000" t="b">
        <f>AND(L5338&gt;=4110,L5338&lt;=4399)</f>
        <v>0</v>
      </c>
      <c r="P5338" s="1012"/>
      <c r="Q5338" s="1012"/>
      <c r="R5338" s="1012"/>
      <c r="S5338" s="1012"/>
      <c r="T5338" s="1012"/>
      <c r="U5338" s="1012"/>
      <c r="V5338" s="1012"/>
      <c r="W5338" s="1012"/>
      <c r="X5338" s="1012"/>
      <c r="Y5338" s="1013"/>
      <c r="Z5338" s="1344" t="s">
        <v>11111</v>
      </c>
      <c r="AA5338" s="2205">
        <f t="shared" si="1173"/>
        <v>1</v>
      </c>
      <c r="AB5338" s="3036">
        <v>157</v>
      </c>
      <c r="AC5338" s="2205">
        <f>LEN(Z5337)</f>
        <v>252</v>
      </c>
    </row>
    <row r="5339" spans="1:29" x14ac:dyDescent="0.25">
      <c r="A5339" s="1706">
        <f t="shared" ca="1" si="1174"/>
        <v>0</v>
      </c>
      <c r="B5339" s="1706">
        <f t="shared" si="1175"/>
        <v>10159001</v>
      </c>
      <c r="C5339" s="987">
        <v>159</v>
      </c>
      <c r="D5339" s="1794" t="s">
        <v>447</v>
      </c>
      <c r="E5339" s="987">
        <v>1</v>
      </c>
      <c r="F5339" s="988" t="s">
        <v>1099</v>
      </c>
      <c r="G5339" s="987" t="s">
        <v>9726</v>
      </c>
      <c r="H5339" s="989" t="s">
        <v>345</v>
      </c>
      <c r="I5339" s="1093" t="s">
        <v>9727</v>
      </c>
      <c r="J5339" s="989"/>
      <c r="K5339" s="990" t="s">
        <v>4084</v>
      </c>
      <c r="L5339" s="992" t="str">
        <f>BA22</f>
        <v/>
      </c>
      <c r="M5339" s="992">
        <f>IF(BA440="",0,BA440)</f>
        <v>0</v>
      </c>
      <c r="N5339" s="1722">
        <f>IF(OR(O5339&lt;&gt;"CONS",AND(O5339="CONS",M5339&gt;=0),AND(O5339="CONS",P5339=0,M5339=0)),0,1)</f>
        <v>0</v>
      </c>
      <c r="O5339" s="992" t="str">
        <f>IF(OR(L5339="",L5339=" - "),"",VLOOKUP(L5339,Anexa!D:F,3,FALSE))</f>
        <v/>
      </c>
      <c r="P5339" s="992">
        <f>IF(BA59="",0,BA59)</f>
        <v>0</v>
      </c>
      <c r="Q5339" s="992"/>
      <c r="R5339" s="992"/>
      <c r="S5339" s="992"/>
      <c r="T5339" s="992"/>
      <c r="U5339" s="992"/>
      <c r="V5339" s="992"/>
      <c r="W5339" s="992"/>
      <c r="X5339" s="2110"/>
      <c r="Y5339" s="993"/>
      <c r="Z5339" s="1342" t="s">
        <v>11004</v>
      </c>
      <c r="AA5339" s="2205">
        <f t="shared" si="1173"/>
        <v>1</v>
      </c>
      <c r="AB5339" s="3036">
        <v>159</v>
      </c>
      <c r="AC5339" s="2205">
        <f>LEN(Z5338)</f>
        <v>254</v>
      </c>
    </row>
    <row r="5340" spans="1:29" ht="15" customHeight="1" x14ac:dyDescent="0.25">
      <c r="A5340" s="1707">
        <f t="shared" ca="1" si="1174"/>
        <v>0</v>
      </c>
      <c r="B5340" s="1707">
        <f t="shared" si="1175"/>
        <v>10207001</v>
      </c>
      <c r="C5340" s="1103">
        <v>207</v>
      </c>
      <c r="D5340" s="1795" t="s">
        <v>447</v>
      </c>
      <c r="E5340" s="1103">
        <v>1</v>
      </c>
      <c r="F5340" s="1104" t="s">
        <v>1099</v>
      </c>
      <c r="G5340" s="1103" t="s">
        <v>9725</v>
      </c>
      <c r="H5340" s="1105" t="s">
        <v>346</v>
      </c>
      <c r="I5340" s="1127" t="s">
        <v>9729</v>
      </c>
      <c r="J5340" s="1105"/>
      <c r="K5340" s="1107" t="s">
        <v>9728</v>
      </c>
      <c r="L5340" s="1108" t="str">
        <f>IF(OR(P5340=1,Q5340&gt;0),"DA","NU")</f>
        <v>NU</v>
      </c>
      <c r="M5340" s="1108">
        <f>R5340+S5340</f>
        <v>0</v>
      </c>
      <c r="N5340" s="1732">
        <f>IF(OR((P5340+Q5340)&gt;0,AND((P5340+Q5340)=0,R5340=0,S5340=0)),0,1)</f>
        <v>0</v>
      </c>
      <c r="O5340" s="1108" t="str">
        <f>BA22</f>
        <v/>
      </c>
      <c r="P5340" s="1108">
        <f>IF(AND(O1145&gt;=4110,O1145&lt;=4399),1,0)</f>
        <v>0</v>
      </c>
      <c r="Q5340" s="1108">
        <f>SUM(P142:P170)</f>
        <v>0</v>
      </c>
      <c r="R5340" s="1108">
        <f>IF(BA440="",0,BA440)</f>
        <v>0</v>
      </c>
      <c r="S5340" s="1108">
        <f>IF(BA484="",0,BA484)</f>
        <v>0</v>
      </c>
      <c r="T5340" s="1108"/>
      <c r="U5340" s="1108"/>
      <c r="V5340" s="1108"/>
      <c r="W5340" s="1108"/>
      <c r="X5340" s="2110"/>
      <c r="Y5340" s="1109"/>
      <c r="Z5340" s="2173" t="s">
        <v>11005</v>
      </c>
      <c r="AA5340" s="2205">
        <f t="shared" si="1173"/>
        <v>1</v>
      </c>
      <c r="AB5340" s="3036">
        <v>207</v>
      </c>
      <c r="AC5340" s="2205">
        <f t="shared" si="1176"/>
        <v>179</v>
      </c>
    </row>
    <row r="5341" spans="1:29" x14ac:dyDescent="0.25">
      <c r="A5341" s="1706">
        <f t="shared" ca="1" si="1174"/>
        <v>0</v>
      </c>
      <c r="B5341" s="1706">
        <f t="shared" si="1175"/>
        <v>10402001</v>
      </c>
      <c r="C5341" s="987">
        <v>402</v>
      </c>
      <c r="D5341" s="1794" t="s">
        <v>447</v>
      </c>
      <c r="E5341" s="987">
        <v>1</v>
      </c>
      <c r="F5341" s="988" t="s">
        <v>1099</v>
      </c>
      <c r="G5341" s="987" t="s">
        <v>4990</v>
      </c>
      <c r="H5341" s="989" t="s">
        <v>345</v>
      </c>
      <c r="I5341" s="990" t="s">
        <v>4991</v>
      </c>
      <c r="J5341" s="989"/>
      <c r="K5341" s="990" t="s">
        <v>4221</v>
      </c>
      <c r="L5341" s="992">
        <f>Q5341</f>
        <v>0</v>
      </c>
      <c r="M5341" s="992">
        <f>IF(BA521="",0,BA521)</f>
        <v>0</v>
      </c>
      <c r="N5341" s="1722">
        <f>IF(OR(AND(O5341&gt;0,SUM(P5341:R5341)&gt;0,M5341=0),AND(O5341=0,SUM(P5341:R5341)=0,M5341&gt;0)),1,0)</f>
        <v>0</v>
      </c>
      <c r="O5341" s="992">
        <f>SUM(O172:O200)</f>
        <v>0</v>
      </c>
      <c r="P5341" s="992">
        <f>SUM(P172:P200)</f>
        <v>0</v>
      </c>
      <c r="Q5341" s="992">
        <f>SUM(Q172:Q200)</f>
        <v>0</v>
      </c>
      <c r="R5341" s="992">
        <f>SUM(R172:R200)</f>
        <v>0</v>
      </c>
      <c r="S5341" s="992"/>
      <c r="T5341" s="992"/>
      <c r="U5341" s="992"/>
      <c r="V5341" s="992"/>
      <c r="W5341" s="992"/>
      <c r="X5341" s="2110"/>
      <c r="Y5341" s="993"/>
      <c r="Z5341" s="1342" t="s">
        <v>11112</v>
      </c>
      <c r="AA5341" s="2205">
        <f t="shared" si="1173"/>
        <v>1</v>
      </c>
      <c r="AB5341" s="3036">
        <v>402</v>
      </c>
      <c r="AC5341" s="2205">
        <f t="shared" ref="AC5341" si="1177">LEN(Z5340)</f>
        <v>276</v>
      </c>
    </row>
    <row r="5342" spans="1:29" x14ac:dyDescent="0.25">
      <c r="A5342" s="1708">
        <f t="shared" ca="1" si="1174"/>
        <v>0</v>
      </c>
      <c r="B5342" s="1708">
        <f t="shared" si="1175"/>
        <v>10358002</v>
      </c>
      <c r="C5342" s="994">
        <v>358</v>
      </c>
      <c r="D5342" s="1796" t="s">
        <v>447</v>
      </c>
      <c r="E5342" s="994">
        <v>2</v>
      </c>
      <c r="F5342" s="995" t="s">
        <v>1099</v>
      </c>
      <c r="G5342" s="994" t="s">
        <v>1213</v>
      </c>
      <c r="H5342" s="996" t="s">
        <v>346</v>
      </c>
      <c r="I5342" s="1091" t="s">
        <v>6141</v>
      </c>
      <c r="J5342" s="996"/>
      <c r="K5342" s="999" t="s">
        <v>6954</v>
      </c>
      <c r="L5342" s="1000">
        <f t="shared" ref="L5342:L5405" si="1178">BH703</f>
        <v>0</v>
      </c>
      <c r="M5342" s="1000"/>
      <c r="N5342" s="1724">
        <f t="shared" ref="N5342:N5405" si="1179">IF(ISERROR(MATCH(L5342,$AY$183:$AY$211,0))=TRUE,1,0)</f>
        <v>0</v>
      </c>
      <c r="O5342" s="1000"/>
      <c r="P5342" s="1000"/>
      <c r="Q5342" s="1000"/>
      <c r="R5342" s="1000"/>
      <c r="S5342" s="1000"/>
      <c r="T5342" s="1000"/>
      <c r="U5342" s="1000"/>
      <c r="V5342" s="1000"/>
      <c r="W5342" s="1000"/>
      <c r="X5342" s="1000"/>
      <c r="Y5342" s="1001"/>
      <c r="Z5342" s="1343" t="s">
        <v>11113</v>
      </c>
      <c r="AA5342" s="2205">
        <f t="shared" si="1173"/>
        <v>1</v>
      </c>
      <c r="AB5342" s="3036">
        <v>358</v>
      </c>
      <c r="AC5342" s="2205">
        <f t="shared" si="1176"/>
        <v>294</v>
      </c>
    </row>
    <row r="5343" spans="1:29" x14ac:dyDescent="0.25">
      <c r="A5343" s="1708">
        <f t="shared" ca="1" si="1174"/>
        <v>0</v>
      </c>
      <c r="B5343" s="1708">
        <f t="shared" si="1175"/>
        <v>10358003</v>
      </c>
      <c r="C5343" s="994">
        <v>358</v>
      </c>
      <c r="D5343" s="1796" t="s">
        <v>447</v>
      </c>
      <c r="E5343" s="994">
        <v>3</v>
      </c>
      <c r="F5343" s="995" t="s">
        <v>1099</v>
      </c>
      <c r="G5343" s="994"/>
      <c r="H5343" s="996" t="s">
        <v>346</v>
      </c>
      <c r="I5343" s="1091" t="s">
        <v>6142</v>
      </c>
      <c r="J5343" s="996"/>
      <c r="K5343" s="999" t="s">
        <v>6954</v>
      </c>
      <c r="L5343" s="1005">
        <f t="shared" si="1178"/>
        <v>0</v>
      </c>
      <c r="N5343" s="1725">
        <f t="shared" si="1179"/>
        <v>0</v>
      </c>
      <c r="O5343" s="1000"/>
      <c r="P5343" s="1000"/>
      <c r="Q5343" s="1000"/>
      <c r="R5343" s="1000"/>
      <c r="S5343" s="1000"/>
      <c r="T5343" s="1000"/>
      <c r="U5343" s="1000"/>
      <c r="V5343" s="1000"/>
      <c r="W5343" s="1000"/>
      <c r="X5343" s="1000"/>
      <c r="Y5343" s="1001"/>
      <c r="Z5343" s="1001" t="str">
        <f>Z5342</f>
        <v xml:space="preserve">Activitatile subunitatilor [Cod CAEN] (Cap.5 Rd.(2 la n) Col.D) trebuie sa se regaseasca in Repartizarea pe activitati (Cap.2 Pct.7 Rd.(2 la n) Col.B) </v>
      </c>
      <c r="AA5343" s="2205">
        <f t="shared" si="1173"/>
        <v>1</v>
      </c>
      <c r="AB5343" s="3036">
        <v>358</v>
      </c>
      <c r="AC5343" s="2205">
        <f t="shared" si="1176"/>
        <v>151</v>
      </c>
    </row>
    <row r="5344" spans="1:29" x14ac:dyDescent="0.25">
      <c r="A5344" s="1708">
        <f t="shared" ca="1" si="1174"/>
        <v>0</v>
      </c>
      <c r="B5344" s="1708">
        <f t="shared" si="1175"/>
        <v>10358004</v>
      </c>
      <c r="C5344" s="994">
        <v>358</v>
      </c>
      <c r="D5344" s="1796" t="s">
        <v>447</v>
      </c>
      <c r="E5344" s="994">
        <v>4</v>
      </c>
      <c r="F5344" s="995" t="s">
        <v>1099</v>
      </c>
      <c r="G5344" s="994"/>
      <c r="H5344" s="996" t="s">
        <v>346</v>
      </c>
      <c r="I5344" s="1091" t="s">
        <v>6143</v>
      </c>
      <c r="J5344" s="996"/>
      <c r="K5344" s="999" t="s">
        <v>6954</v>
      </c>
      <c r="L5344" s="1000">
        <f t="shared" si="1178"/>
        <v>0</v>
      </c>
      <c r="M5344" s="1000"/>
      <c r="N5344" s="1724">
        <f t="shared" si="1179"/>
        <v>0</v>
      </c>
      <c r="O5344" s="1000"/>
      <c r="P5344" s="1000"/>
      <c r="Q5344" s="1000"/>
      <c r="R5344" s="1000"/>
      <c r="S5344" s="1000"/>
      <c r="T5344" s="1000"/>
      <c r="U5344" s="1000"/>
      <c r="V5344" s="1000"/>
      <c r="W5344" s="1000"/>
      <c r="X5344" s="1000"/>
      <c r="Y5344" s="1001"/>
      <c r="Z5344" s="1001" t="str">
        <f t="shared" ref="Z5344:Z5407" si="1180">Z5343</f>
        <v xml:space="preserve">Activitatile subunitatilor [Cod CAEN] (Cap.5 Rd.(2 la n) Col.D) trebuie sa se regaseasca in Repartizarea pe activitati (Cap.2 Pct.7 Rd.(2 la n) Col.B) </v>
      </c>
      <c r="AA5344" s="2205">
        <f t="shared" si="1173"/>
        <v>1</v>
      </c>
      <c r="AB5344" s="3036">
        <v>358</v>
      </c>
    </row>
    <row r="5345" spans="1:28" x14ac:dyDescent="0.25">
      <c r="A5345" s="1708">
        <f t="shared" ca="1" si="1174"/>
        <v>0</v>
      </c>
      <c r="B5345" s="1708">
        <f t="shared" si="1175"/>
        <v>10358005</v>
      </c>
      <c r="C5345" s="994">
        <v>358</v>
      </c>
      <c r="D5345" s="1796" t="s">
        <v>447</v>
      </c>
      <c r="E5345" s="994">
        <v>5</v>
      </c>
      <c r="F5345" s="995" t="s">
        <v>1099</v>
      </c>
      <c r="G5345" s="994"/>
      <c r="H5345" s="996" t="s">
        <v>346</v>
      </c>
      <c r="I5345" s="1091" t="s">
        <v>6144</v>
      </c>
      <c r="J5345" s="996"/>
      <c r="K5345" s="999" t="s">
        <v>6954</v>
      </c>
      <c r="L5345" s="1000">
        <f t="shared" si="1178"/>
        <v>0</v>
      </c>
      <c r="M5345" s="1000"/>
      <c r="N5345" s="1724">
        <f t="shared" si="1179"/>
        <v>0</v>
      </c>
      <c r="O5345" s="1000"/>
      <c r="P5345" s="1000"/>
      <c r="Q5345" s="1000"/>
      <c r="R5345" s="1000"/>
      <c r="S5345" s="1000"/>
      <c r="T5345" s="1000"/>
      <c r="U5345" s="1000"/>
      <c r="V5345" s="1000"/>
      <c r="W5345" s="1000"/>
      <c r="X5345" s="1000"/>
      <c r="Y5345" s="1001"/>
      <c r="Z5345" s="1001" t="str">
        <f t="shared" si="1180"/>
        <v xml:space="preserve">Activitatile subunitatilor [Cod CAEN] (Cap.5 Rd.(2 la n) Col.D) trebuie sa se regaseasca in Repartizarea pe activitati (Cap.2 Pct.7 Rd.(2 la n) Col.B) </v>
      </c>
      <c r="AA5345" s="2205">
        <f t="shared" si="1173"/>
        <v>1</v>
      </c>
      <c r="AB5345" s="3036">
        <v>358</v>
      </c>
    </row>
    <row r="5346" spans="1:28" x14ac:dyDescent="0.25">
      <c r="A5346" s="1708">
        <f t="shared" ca="1" si="1174"/>
        <v>0</v>
      </c>
      <c r="B5346" s="1708">
        <f t="shared" si="1175"/>
        <v>10358006</v>
      </c>
      <c r="C5346" s="994">
        <v>358</v>
      </c>
      <c r="D5346" s="1796" t="s">
        <v>447</v>
      </c>
      <c r="E5346" s="994">
        <v>6</v>
      </c>
      <c r="F5346" s="995" t="s">
        <v>1099</v>
      </c>
      <c r="G5346" s="994"/>
      <c r="H5346" s="996" t="s">
        <v>346</v>
      </c>
      <c r="I5346" s="1091" t="s">
        <v>6145</v>
      </c>
      <c r="J5346" s="996"/>
      <c r="K5346" s="999" t="s">
        <v>6954</v>
      </c>
      <c r="L5346" s="1000">
        <f t="shared" si="1178"/>
        <v>0</v>
      </c>
      <c r="M5346" s="1000"/>
      <c r="N5346" s="1724">
        <f t="shared" si="1179"/>
        <v>0</v>
      </c>
      <c r="O5346" s="1000"/>
      <c r="P5346" s="1000"/>
      <c r="Q5346" s="1000"/>
      <c r="R5346" s="1000"/>
      <c r="S5346" s="1000"/>
      <c r="T5346" s="1000"/>
      <c r="U5346" s="1000"/>
      <c r="V5346" s="1000"/>
      <c r="W5346" s="1000"/>
      <c r="X5346" s="1000"/>
      <c r="Y5346" s="1001"/>
      <c r="Z5346" s="1001" t="str">
        <f t="shared" si="1180"/>
        <v xml:space="preserve">Activitatile subunitatilor [Cod CAEN] (Cap.5 Rd.(2 la n) Col.D) trebuie sa se regaseasca in Repartizarea pe activitati (Cap.2 Pct.7 Rd.(2 la n) Col.B) </v>
      </c>
      <c r="AA5346" s="2205">
        <f t="shared" si="1173"/>
        <v>1</v>
      </c>
      <c r="AB5346" s="3036">
        <v>358</v>
      </c>
    </row>
    <row r="5347" spans="1:28" x14ac:dyDescent="0.25">
      <c r="A5347" s="1708">
        <f t="shared" ref="A5347:A5398" ca="1" si="1181">IF(D5347="DA",IF(ISERROR(N5347),A5346+1,IF(N5347=1,A5346+1,A5346)),A5346)</f>
        <v>0</v>
      </c>
      <c r="B5347" s="1708">
        <f t="shared" ref="B5347:B5409" si="1182">VALUE("1"&amp;TEXT(C5347,"0000")&amp;TEXT(E5347,"000"))</f>
        <v>10358007</v>
      </c>
      <c r="C5347" s="994">
        <v>358</v>
      </c>
      <c r="D5347" s="1796" t="s">
        <v>447</v>
      </c>
      <c r="E5347" s="994">
        <v>7</v>
      </c>
      <c r="F5347" s="995" t="s">
        <v>1099</v>
      </c>
      <c r="G5347" s="994"/>
      <c r="H5347" s="996" t="s">
        <v>346</v>
      </c>
      <c r="I5347" s="1091" t="s">
        <v>6146</v>
      </c>
      <c r="J5347" s="996"/>
      <c r="K5347" s="999" t="s">
        <v>6954</v>
      </c>
      <c r="L5347" s="1000">
        <f t="shared" si="1178"/>
        <v>0</v>
      </c>
      <c r="M5347" s="1000"/>
      <c r="N5347" s="1724">
        <f t="shared" si="1179"/>
        <v>0</v>
      </c>
      <c r="O5347" s="1000"/>
      <c r="P5347" s="1000"/>
      <c r="Q5347" s="1000"/>
      <c r="R5347" s="1000"/>
      <c r="S5347" s="1000"/>
      <c r="T5347" s="1000"/>
      <c r="U5347" s="1000"/>
      <c r="V5347" s="1000"/>
      <c r="W5347" s="1000"/>
      <c r="X5347" s="1000"/>
      <c r="Y5347" s="1001"/>
      <c r="Z5347" s="1001" t="str">
        <f t="shared" si="1180"/>
        <v xml:space="preserve">Activitatile subunitatilor [Cod CAEN] (Cap.5 Rd.(2 la n) Col.D) trebuie sa se regaseasca in Repartizarea pe activitati (Cap.2 Pct.7 Rd.(2 la n) Col.B) </v>
      </c>
      <c r="AA5347" s="2205">
        <f t="shared" si="1173"/>
        <v>1</v>
      </c>
      <c r="AB5347" s="3036">
        <v>358</v>
      </c>
    </row>
    <row r="5348" spans="1:28" x14ac:dyDescent="0.25">
      <c r="A5348" s="1708">
        <f t="shared" ca="1" si="1181"/>
        <v>0</v>
      </c>
      <c r="B5348" s="1708">
        <f t="shared" si="1182"/>
        <v>10358008</v>
      </c>
      <c r="C5348" s="994">
        <v>358</v>
      </c>
      <c r="D5348" s="1796" t="s">
        <v>447</v>
      </c>
      <c r="E5348" s="994">
        <v>8</v>
      </c>
      <c r="F5348" s="995" t="s">
        <v>1099</v>
      </c>
      <c r="G5348" s="994"/>
      <c r="H5348" s="996" t="s">
        <v>346</v>
      </c>
      <c r="I5348" s="1091" t="s">
        <v>6147</v>
      </c>
      <c r="J5348" s="996"/>
      <c r="K5348" s="999" t="s">
        <v>6954</v>
      </c>
      <c r="L5348" s="1000">
        <f t="shared" si="1178"/>
        <v>0</v>
      </c>
      <c r="M5348" s="1000"/>
      <c r="N5348" s="1724">
        <f t="shared" si="1179"/>
        <v>0</v>
      </c>
      <c r="O5348" s="1000"/>
      <c r="P5348" s="1000"/>
      <c r="Q5348" s="1000"/>
      <c r="R5348" s="1000"/>
      <c r="S5348" s="1000"/>
      <c r="T5348" s="1000"/>
      <c r="U5348" s="1000"/>
      <c r="V5348" s="1000"/>
      <c r="W5348" s="1000"/>
      <c r="X5348" s="1000"/>
      <c r="Y5348" s="1001"/>
      <c r="Z5348" s="1001" t="str">
        <f t="shared" si="1180"/>
        <v xml:space="preserve">Activitatile subunitatilor [Cod CAEN] (Cap.5 Rd.(2 la n) Col.D) trebuie sa se regaseasca in Repartizarea pe activitati (Cap.2 Pct.7 Rd.(2 la n) Col.B) </v>
      </c>
      <c r="AA5348" s="2205">
        <f t="shared" si="1173"/>
        <v>1</v>
      </c>
      <c r="AB5348" s="3036">
        <v>358</v>
      </c>
    </row>
    <row r="5349" spans="1:28" x14ac:dyDescent="0.25">
      <c r="A5349" s="1708">
        <f t="shared" ca="1" si="1181"/>
        <v>0</v>
      </c>
      <c r="B5349" s="1708">
        <f t="shared" si="1182"/>
        <v>10358009</v>
      </c>
      <c r="C5349" s="994">
        <v>358</v>
      </c>
      <c r="D5349" s="1796" t="s">
        <v>447</v>
      </c>
      <c r="E5349" s="994">
        <v>9</v>
      </c>
      <c r="F5349" s="995" t="s">
        <v>1099</v>
      </c>
      <c r="G5349" s="994"/>
      <c r="H5349" s="996" t="s">
        <v>346</v>
      </c>
      <c r="I5349" s="1091" t="s">
        <v>6148</v>
      </c>
      <c r="J5349" s="996"/>
      <c r="K5349" s="999" t="s">
        <v>6954</v>
      </c>
      <c r="L5349" s="1000">
        <f t="shared" si="1178"/>
        <v>0</v>
      </c>
      <c r="M5349" s="1000"/>
      <c r="N5349" s="1724">
        <f t="shared" si="1179"/>
        <v>0</v>
      </c>
      <c r="O5349" s="1000"/>
      <c r="P5349" s="1000"/>
      <c r="Q5349" s="1000"/>
      <c r="R5349" s="1000"/>
      <c r="S5349" s="1000"/>
      <c r="T5349" s="1000"/>
      <c r="U5349" s="1000"/>
      <c r="V5349" s="1000"/>
      <c r="W5349" s="1000"/>
      <c r="X5349" s="1000"/>
      <c r="Y5349" s="1001"/>
      <c r="Z5349" s="1001" t="str">
        <f t="shared" si="1180"/>
        <v xml:space="preserve">Activitatile subunitatilor [Cod CAEN] (Cap.5 Rd.(2 la n) Col.D) trebuie sa se regaseasca in Repartizarea pe activitati (Cap.2 Pct.7 Rd.(2 la n) Col.B) </v>
      </c>
      <c r="AA5349" s="2205">
        <f t="shared" si="1173"/>
        <v>1</v>
      </c>
      <c r="AB5349" s="3036">
        <v>358</v>
      </c>
    </row>
    <row r="5350" spans="1:28" x14ac:dyDescent="0.25">
      <c r="A5350" s="1708">
        <f t="shared" ca="1" si="1181"/>
        <v>0</v>
      </c>
      <c r="B5350" s="1708">
        <f t="shared" si="1182"/>
        <v>10358010</v>
      </c>
      <c r="C5350" s="994">
        <v>358</v>
      </c>
      <c r="D5350" s="1796" t="s">
        <v>447</v>
      </c>
      <c r="E5350" s="994">
        <v>10</v>
      </c>
      <c r="F5350" s="995" t="s">
        <v>1099</v>
      </c>
      <c r="G5350" s="994"/>
      <c r="H5350" s="996" t="s">
        <v>346</v>
      </c>
      <c r="I5350" s="1091" t="s">
        <v>6149</v>
      </c>
      <c r="J5350" s="996"/>
      <c r="K5350" s="999" t="s">
        <v>6954</v>
      </c>
      <c r="L5350" s="1000">
        <f t="shared" si="1178"/>
        <v>0</v>
      </c>
      <c r="M5350" s="1000"/>
      <c r="N5350" s="1724">
        <f t="shared" si="1179"/>
        <v>0</v>
      </c>
      <c r="O5350" s="1000"/>
      <c r="P5350" s="1000"/>
      <c r="Q5350" s="1000"/>
      <c r="R5350" s="1000"/>
      <c r="S5350" s="1000"/>
      <c r="T5350" s="1000"/>
      <c r="U5350" s="1000"/>
      <c r="V5350" s="1000"/>
      <c r="W5350" s="1000"/>
      <c r="X5350" s="1000"/>
      <c r="Y5350" s="1001"/>
      <c r="Z5350" s="1001" t="str">
        <f t="shared" si="1180"/>
        <v xml:space="preserve">Activitatile subunitatilor [Cod CAEN] (Cap.5 Rd.(2 la n) Col.D) trebuie sa se regaseasca in Repartizarea pe activitati (Cap.2 Pct.7 Rd.(2 la n) Col.B) </v>
      </c>
      <c r="AA5350" s="2205">
        <f t="shared" si="1173"/>
        <v>1</v>
      </c>
      <c r="AB5350" s="3036">
        <v>358</v>
      </c>
    </row>
    <row r="5351" spans="1:28" x14ac:dyDescent="0.25">
      <c r="A5351" s="1708">
        <f t="shared" ca="1" si="1181"/>
        <v>0</v>
      </c>
      <c r="B5351" s="1708">
        <f t="shared" si="1182"/>
        <v>10358011</v>
      </c>
      <c r="C5351" s="994">
        <v>358</v>
      </c>
      <c r="D5351" s="1796" t="s">
        <v>447</v>
      </c>
      <c r="E5351" s="994">
        <v>11</v>
      </c>
      <c r="F5351" s="995" t="s">
        <v>1099</v>
      </c>
      <c r="G5351" s="994"/>
      <c r="H5351" s="996" t="s">
        <v>346</v>
      </c>
      <c r="I5351" s="1091" t="s">
        <v>6150</v>
      </c>
      <c r="J5351" s="996"/>
      <c r="K5351" s="999" t="s">
        <v>6954</v>
      </c>
      <c r="L5351" s="1000">
        <f t="shared" si="1178"/>
        <v>0</v>
      </c>
      <c r="M5351" s="1000"/>
      <c r="N5351" s="1724">
        <f t="shared" si="1179"/>
        <v>0</v>
      </c>
      <c r="O5351" s="1000"/>
      <c r="P5351" s="1000"/>
      <c r="Q5351" s="1000"/>
      <c r="R5351" s="1000"/>
      <c r="S5351" s="1000"/>
      <c r="T5351" s="1000"/>
      <c r="U5351" s="1000"/>
      <c r="V5351" s="1000"/>
      <c r="W5351" s="1000"/>
      <c r="X5351" s="1000"/>
      <c r="Y5351" s="1001"/>
      <c r="Z5351" s="1001" t="str">
        <f t="shared" si="1180"/>
        <v xml:space="preserve">Activitatile subunitatilor [Cod CAEN] (Cap.5 Rd.(2 la n) Col.D) trebuie sa se regaseasca in Repartizarea pe activitati (Cap.2 Pct.7 Rd.(2 la n) Col.B) </v>
      </c>
      <c r="AA5351" s="2205">
        <f t="shared" si="1173"/>
        <v>1</v>
      </c>
      <c r="AB5351" s="3036">
        <v>358</v>
      </c>
    </row>
    <row r="5352" spans="1:28" x14ac:dyDescent="0.25">
      <c r="A5352" s="1708">
        <f t="shared" ca="1" si="1181"/>
        <v>0</v>
      </c>
      <c r="B5352" s="1708">
        <f t="shared" si="1182"/>
        <v>10358012</v>
      </c>
      <c r="C5352" s="994">
        <v>358</v>
      </c>
      <c r="D5352" s="1796" t="s">
        <v>447</v>
      </c>
      <c r="E5352" s="994">
        <v>12</v>
      </c>
      <c r="F5352" s="995" t="s">
        <v>1099</v>
      </c>
      <c r="G5352" s="994"/>
      <c r="H5352" s="996" t="s">
        <v>346</v>
      </c>
      <c r="I5352" s="1091" t="s">
        <v>6151</v>
      </c>
      <c r="J5352" s="996"/>
      <c r="K5352" s="999" t="s">
        <v>6954</v>
      </c>
      <c r="L5352" s="1000">
        <f t="shared" si="1178"/>
        <v>0</v>
      </c>
      <c r="M5352" s="1000"/>
      <c r="N5352" s="1724">
        <f t="shared" si="1179"/>
        <v>0</v>
      </c>
      <c r="O5352" s="1000"/>
      <c r="P5352" s="1000"/>
      <c r="Q5352" s="1000"/>
      <c r="R5352" s="1000"/>
      <c r="S5352" s="1000"/>
      <c r="T5352" s="1000"/>
      <c r="U5352" s="1000"/>
      <c r="V5352" s="1000"/>
      <c r="W5352" s="1000"/>
      <c r="X5352" s="1000"/>
      <c r="Y5352" s="1001"/>
      <c r="Z5352" s="1001" t="str">
        <f t="shared" si="1180"/>
        <v xml:space="preserve">Activitatile subunitatilor [Cod CAEN] (Cap.5 Rd.(2 la n) Col.D) trebuie sa se regaseasca in Repartizarea pe activitati (Cap.2 Pct.7 Rd.(2 la n) Col.B) </v>
      </c>
      <c r="AA5352" s="2205">
        <f t="shared" si="1173"/>
        <v>1</v>
      </c>
      <c r="AB5352" s="3036">
        <v>358</v>
      </c>
    </row>
    <row r="5353" spans="1:28" x14ac:dyDescent="0.25">
      <c r="A5353" s="1708">
        <f t="shared" ca="1" si="1181"/>
        <v>0</v>
      </c>
      <c r="B5353" s="1708">
        <f t="shared" si="1182"/>
        <v>10358013</v>
      </c>
      <c r="C5353" s="994">
        <v>358</v>
      </c>
      <c r="D5353" s="1796" t="s">
        <v>447</v>
      </c>
      <c r="E5353" s="994">
        <v>13</v>
      </c>
      <c r="F5353" s="995" t="s">
        <v>1099</v>
      </c>
      <c r="G5353" s="994"/>
      <c r="H5353" s="996" t="s">
        <v>346</v>
      </c>
      <c r="I5353" s="1091" t="s">
        <v>6152</v>
      </c>
      <c r="J5353" s="996"/>
      <c r="K5353" s="999" t="s">
        <v>6954</v>
      </c>
      <c r="L5353" s="1000">
        <f t="shared" si="1178"/>
        <v>0</v>
      </c>
      <c r="M5353" s="1000"/>
      <c r="N5353" s="1724">
        <f t="shared" si="1179"/>
        <v>0</v>
      </c>
      <c r="O5353" s="1000"/>
      <c r="P5353" s="1000"/>
      <c r="Q5353" s="1000"/>
      <c r="R5353" s="1000"/>
      <c r="S5353" s="1000"/>
      <c r="T5353" s="1000"/>
      <c r="U5353" s="1000"/>
      <c r="V5353" s="1000"/>
      <c r="W5353" s="1000"/>
      <c r="X5353" s="1000"/>
      <c r="Y5353" s="1001"/>
      <c r="Z5353" s="1001" t="str">
        <f t="shared" si="1180"/>
        <v xml:space="preserve">Activitatile subunitatilor [Cod CAEN] (Cap.5 Rd.(2 la n) Col.D) trebuie sa se regaseasca in Repartizarea pe activitati (Cap.2 Pct.7 Rd.(2 la n) Col.B) </v>
      </c>
      <c r="AA5353" s="2205">
        <f t="shared" si="1173"/>
        <v>1</v>
      </c>
      <c r="AB5353" s="3036">
        <v>358</v>
      </c>
    </row>
    <row r="5354" spans="1:28" x14ac:dyDescent="0.25">
      <c r="A5354" s="1708">
        <f t="shared" ca="1" si="1181"/>
        <v>0</v>
      </c>
      <c r="B5354" s="1708">
        <f t="shared" si="1182"/>
        <v>10358014</v>
      </c>
      <c r="C5354" s="994">
        <v>358</v>
      </c>
      <c r="D5354" s="1796" t="s">
        <v>447</v>
      </c>
      <c r="E5354" s="994">
        <v>14</v>
      </c>
      <c r="F5354" s="995" t="s">
        <v>1099</v>
      </c>
      <c r="G5354" s="994"/>
      <c r="H5354" s="996" t="s">
        <v>346</v>
      </c>
      <c r="I5354" s="1091" t="s">
        <v>6153</v>
      </c>
      <c r="J5354" s="996"/>
      <c r="K5354" s="999" t="s">
        <v>6954</v>
      </c>
      <c r="L5354" s="1000">
        <f t="shared" si="1178"/>
        <v>0</v>
      </c>
      <c r="M5354" s="1000"/>
      <c r="N5354" s="1724">
        <f t="shared" si="1179"/>
        <v>0</v>
      </c>
      <c r="O5354" s="1000"/>
      <c r="P5354" s="1000"/>
      <c r="Q5354" s="1000"/>
      <c r="R5354" s="1000"/>
      <c r="S5354" s="1000"/>
      <c r="T5354" s="1000"/>
      <c r="U5354" s="1000"/>
      <c r="V5354" s="1000"/>
      <c r="W5354" s="1000"/>
      <c r="X5354" s="1000"/>
      <c r="Y5354" s="1001"/>
      <c r="Z5354" s="1001" t="str">
        <f t="shared" si="1180"/>
        <v xml:space="preserve">Activitatile subunitatilor [Cod CAEN] (Cap.5 Rd.(2 la n) Col.D) trebuie sa se regaseasca in Repartizarea pe activitati (Cap.2 Pct.7 Rd.(2 la n) Col.B) </v>
      </c>
      <c r="AA5354" s="2205">
        <f t="shared" si="1173"/>
        <v>1</v>
      </c>
      <c r="AB5354" s="3036">
        <v>358</v>
      </c>
    </row>
    <row r="5355" spans="1:28" x14ac:dyDescent="0.25">
      <c r="A5355" s="1708">
        <f t="shared" ca="1" si="1181"/>
        <v>0</v>
      </c>
      <c r="B5355" s="1708">
        <f t="shared" si="1182"/>
        <v>10358015</v>
      </c>
      <c r="C5355" s="994">
        <v>358</v>
      </c>
      <c r="D5355" s="1796" t="s">
        <v>447</v>
      </c>
      <c r="E5355" s="994">
        <v>15</v>
      </c>
      <c r="F5355" s="995" t="s">
        <v>1099</v>
      </c>
      <c r="G5355" s="994"/>
      <c r="H5355" s="996" t="s">
        <v>346</v>
      </c>
      <c r="I5355" s="1091" t="s">
        <v>6154</v>
      </c>
      <c r="J5355" s="996"/>
      <c r="K5355" s="999" t="s">
        <v>6954</v>
      </c>
      <c r="L5355" s="1000">
        <f t="shared" si="1178"/>
        <v>0</v>
      </c>
      <c r="M5355" s="1000"/>
      <c r="N5355" s="1724">
        <f t="shared" si="1179"/>
        <v>0</v>
      </c>
      <c r="O5355" s="1000"/>
      <c r="P5355" s="1000"/>
      <c r="Q5355" s="1000"/>
      <c r="R5355" s="1000"/>
      <c r="S5355" s="1000"/>
      <c r="T5355" s="1000"/>
      <c r="U5355" s="1000"/>
      <c r="V5355" s="1000"/>
      <c r="W5355" s="1000"/>
      <c r="X5355" s="1000"/>
      <c r="Y5355" s="1001"/>
      <c r="Z5355" s="1001" t="str">
        <f t="shared" si="1180"/>
        <v xml:space="preserve">Activitatile subunitatilor [Cod CAEN] (Cap.5 Rd.(2 la n) Col.D) trebuie sa se regaseasca in Repartizarea pe activitati (Cap.2 Pct.7 Rd.(2 la n) Col.B) </v>
      </c>
      <c r="AA5355" s="2205">
        <f t="shared" si="1173"/>
        <v>1</v>
      </c>
      <c r="AB5355" s="3036">
        <v>358</v>
      </c>
    </row>
    <row r="5356" spans="1:28" x14ac:dyDescent="0.25">
      <c r="A5356" s="1708">
        <f t="shared" ca="1" si="1181"/>
        <v>0</v>
      </c>
      <c r="B5356" s="1708">
        <f t="shared" si="1182"/>
        <v>10358016</v>
      </c>
      <c r="C5356" s="994">
        <v>358</v>
      </c>
      <c r="D5356" s="1796" t="s">
        <v>447</v>
      </c>
      <c r="E5356" s="994">
        <v>16</v>
      </c>
      <c r="F5356" s="995" t="s">
        <v>1099</v>
      </c>
      <c r="G5356" s="994"/>
      <c r="H5356" s="996" t="s">
        <v>346</v>
      </c>
      <c r="I5356" s="1091" t="s">
        <v>6155</v>
      </c>
      <c r="J5356" s="996"/>
      <c r="K5356" s="999" t="s">
        <v>6954</v>
      </c>
      <c r="L5356" s="1000">
        <f t="shared" si="1178"/>
        <v>0</v>
      </c>
      <c r="M5356" s="1000"/>
      <c r="N5356" s="1724">
        <f t="shared" si="1179"/>
        <v>0</v>
      </c>
      <c r="O5356" s="1000"/>
      <c r="P5356" s="1000"/>
      <c r="Q5356" s="1000"/>
      <c r="R5356" s="1000"/>
      <c r="S5356" s="1000"/>
      <c r="T5356" s="1000"/>
      <c r="U5356" s="1000"/>
      <c r="V5356" s="1000"/>
      <c r="W5356" s="1000"/>
      <c r="X5356" s="1000"/>
      <c r="Y5356" s="1001"/>
      <c r="Z5356" s="1001" t="str">
        <f t="shared" si="1180"/>
        <v xml:space="preserve">Activitatile subunitatilor [Cod CAEN] (Cap.5 Rd.(2 la n) Col.D) trebuie sa se regaseasca in Repartizarea pe activitati (Cap.2 Pct.7 Rd.(2 la n) Col.B) </v>
      </c>
      <c r="AA5356" s="2205">
        <f t="shared" si="1173"/>
        <v>1</v>
      </c>
      <c r="AB5356" s="3036">
        <v>358</v>
      </c>
    </row>
    <row r="5357" spans="1:28" x14ac:dyDescent="0.25">
      <c r="A5357" s="1708">
        <f t="shared" ca="1" si="1181"/>
        <v>0</v>
      </c>
      <c r="B5357" s="1708">
        <f t="shared" si="1182"/>
        <v>10358017</v>
      </c>
      <c r="C5357" s="994">
        <v>358</v>
      </c>
      <c r="D5357" s="1796" t="s">
        <v>447</v>
      </c>
      <c r="E5357" s="994">
        <v>17</v>
      </c>
      <c r="F5357" s="995" t="s">
        <v>1099</v>
      </c>
      <c r="G5357" s="994"/>
      <c r="H5357" s="996" t="s">
        <v>346</v>
      </c>
      <c r="I5357" s="1091" t="s">
        <v>6156</v>
      </c>
      <c r="J5357" s="996"/>
      <c r="K5357" s="999" t="s">
        <v>6954</v>
      </c>
      <c r="L5357" s="1000">
        <f t="shared" si="1178"/>
        <v>0</v>
      </c>
      <c r="M5357" s="1000"/>
      <c r="N5357" s="1724">
        <f t="shared" si="1179"/>
        <v>0</v>
      </c>
      <c r="O5357" s="1000"/>
      <c r="P5357" s="1000"/>
      <c r="Q5357" s="1000"/>
      <c r="R5357" s="1000"/>
      <c r="S5357" s="1000"/>
      <c r="T5357" s="1000"/>
      <c r="U5357" s="1000"/>
      <c r="V5357" s="1000"/>
      <c r="W5357" s="1000"/>
      <c r="X5357" s="1000"/>
      <c r="Y5357" s="1001"/>
      <c r="Z5357" s="1001" t="str">
        <f t="shared" si="1180"/>
        <v xml:space="preserve">Activitatile subunitatilor [Cod CAEN] (Cap.5 Rd.(2 la n) Col.D) trebuie sa se regaseasca in Repartizarea pe activitati (Cap.2 Pct.7 Rd.(2 la n) Col.B) </v>
      </c>
      <c r="AA5357" s="2205">
        <f t="shared" si="1173"/>
        <v>1</v>
      </c>
      <c r="AB5357" s="3036">
        <v>358</v>
      </c>
    </row>
    <row r="5358" spans="1:28" x14ac:dyDescent="0.25">
      <c r="A5358" s="1708">
        <f t="shared" ca="1" si="1181"/>
        <v>0</v>
      </c>
      <c r="B5358" s="1708">
        <f t="shared" si="1182"/>
        <v>10358018</v>
      </c>
      <c r="C5358" s="994">
        <v>358</v>
      </c>
      <c r="D5358" s="1796" t="s">
        <v>447</v>
      </c>
      <c r="E5358" s="994">
        <v>18</v>
      </c>
      <c r="F5358" s="995" t="s">
        <v>1099</v>
      </c>
      <c r="G5358" s="994"/>
      <c r="H5358" s="996" t="s">
        <v>346</v>
      </c>
      <c r="I5358" s="1091" t="s">
        <v>6157</v>
      </c>
      <c r="J5358" s="996"/>
      <c r="K5358" s="999" t="s">
        <v>6954</v>
      </c>
      <c r="L5358" s="1000">
        <f t="shared" si="1178"/>
        <v>0</v>
      </c>
      <c r="M5358" s="1000"/>
      <c r="N5358" s="1724">
        <f t="shared" si="1179"/>
        <v>0</v>
      </c>
      <c r="O5358" s="1000"/>
      <c r="P5358" s="1000"/>
      <c r="Q5358" s="1000"/>
      <c r="R5358" s="1000"/>
      <c r="S5358" s="1000"/>
      <c r="T5358" s="1000"/>
      <c r="U5358" s="1000"/>
      <c r="V5358" s="1000"/>
      <c r="W5358" s="1000"/>
      <c r="X5358" s="1000"/>
      <c r="Y5358" s="1001"/>
      <c r="Z5358" s="1001" t="str">
        <f t="shared" si="1180"/>
        <v xml:space="preserve">Activitatile subunitatilor [Cod CAEN] (Cap.5 Rd.(2 la n) Col.D) trebuie sa se regaseasca in Repartizarea pe activitati (Cap.2 Pct.7 Rd.(2 la n) Col.B) </v>
      </c>
      <c r="AA5358" s="2205">
        <f t="shared" si="1173"/>
        <v>1</v>
      </c>
      <c r="AB5358" s="3036">
        <v>358</v>
      </c>
    </row>
    <row r="5359" spans="1:28" x14ac:dyDescent="0.25">
      <c r="A5359" s="1708">
        <f t="shared" ca="1" si="1181"/>
        <v>0</v>
      </c>
      <c r="B5359" s="1708">
        <f t="shared" si="1182"/>
        <v>10358019</v>
      </c>
      <c r="C5359" s="994">
        <v>358</v>
      </c>
      <c r="D5359" s="1796" t="s">
        <v>447</v>
      </c>
      <c r="E5359" s="994">
        <v>19</v>
      </c>
      <c r="F5359" s="995" t="s">
        <v>1099</v>
      </c>
      <c r="G5359" s="994"/>
      <c r="H5359" s="996" t="s">
        <v>346</v>
      </c>
      <c r="I5359" s="1091" t="s">
        <v>6158</v>
      </c>
      <c r="J5359" s="996"/>
      <c r="K5359" s="999" t="s">
        <v>6954</v>
      </c>
      <c r="L5359" s="1000">
        <f t="shared" si="1178"/>
        <v>0</v>
      </c>
      <c r="M5359" s="1000"/>
      <c r="N5359" s="1724">
        <f t="shared" si="1179"/>
        <v>0</v>
      </c>
      <c r="O5359" s="1000"/>
      <c r="P5359" s="1000"/>
      <c r="Q5359" s="1000"/>
      <c r="R5359" s="1000"/>
      <c r="S5359" s="1000"/>
      <c r="T5359" s="1000"/>
      <c r="U5359" s="1000"/>
      <c r="V5359" s="1000"/>
      <c r="W5359" s="1000"/>
      <c r="X5359" s="1000"/>
      <c r="Y5359" s="1001"/>
      <c r="Z5359" s="1001" t="str">
        <f t="shared" si="1180"/>
        <v xml:space="preserve">Activitatile subunitatilor [Cod CAEN] (Cap.5 Rd.(2 la n) Col.D) trebuie sa se regaseasca in Repartizarea pe activitati (Cap.2 Pct.7 Rd.(2 la n) Col.B) </v>
      </c>
      <c r="AA5359" s="2205">
        <f t="shared" si="1173"/>
        <v>1</v>
      </c>
      <c r="AB5359" s="3036">
        <v>358</v>
      </c>
    </row>
    <row r="5360" spans="1:28" x14ac:dyDescent="0.25">
      <c r="A5360" s="1708">
        <f t="shared" ca="1" si="1181"/>
        <v>0</v>
      </c>
      <c r="B5360" s="1708">
        <f t="shared" si="1182"/>
        <v>10358020</v>
      </c>
      <c r="C5360" s="994">
        <v>358</v>
      </c>
      <c r="D5360" s="1796" t="s">
        <v>447</v>
      </c>
      <c r="E5360" s="994">
        <v>20</v>
      </c>
      <c r="F5360" s="995" t="s">
        <v>1099</v>
      </c>
      <c r="G5360" s="994"/>
      <c r="H5360" s="996" t="s">
        <v>346</v>
      </c>
      <c r="I5360" s="1091" t="s">
        <v>6159</v>
      </c>
      <c r="J5360" s="996"/>
      <c r="K5360" s="999" t="s">
        <v>6954</v>
      </c>
      <c r="L5360" s="1000">
        <f t="shared" si="1178"/>
        <v>0</v>
      </c>
      <c r="M5360" s="1000"/>
      <c r="N5360" s="1724">
        <f t="shared" si="1179"/>
        <v>0</v>
      </c>
      <c r="O5360" s="1000"/>
      <c r="P5360" s="1000"/>
      <c r="Q5360" s="1000"/>
      <c r="R5360" s="1000"/>
      <c r="S5360" s="1000"/>
      <c r="T5360" s="1000"/>
      <c r="U5360" s="1000"/>
      <c r="V5360" s="1000"/>
      <c r="W5360" s="1000"/>
      <c r="X5360" s="1000"/>
      <c r="Y5360" s="1001"/>
      <c r="Z5360" s="1001" t="str">
        <f t="shared" si="1180"/>
        <v xml:space="preserve">Activitatile subunitatilor [Cod CAEN] (Cap.5 Rd.(2 la n) Col.D) trebuie sa se regaseasca in Repartizarea pe activitati (Cap.2 Pct.7 Rd.(2 la n) Col.B) </v>
      </c>
      <c r="AA5360" s="2205">
        <f t="shared" si="1173"/>
        <v>1</v>
      </c>
      <c r="AB5360" s="3036">
        <v>358</v>
      </c>
    </row>
    <row r="5361" spans="1:28" x14ac:dyDescent="0.25">
      <c r="A5361" s="1708">
        <f t="shared" ca="1" si="1181"/>
        <v>0</v>
      </c>
      <c r="B5361" s="1708">
        <f t="shared" si="1182"/>
        <v>10358021</v>
      </c>
      <c r="C5361" s="994">
        <v>358</v>
      </c>
      <c r="D5361" s="1796" t="s">
        <v>447</v>
      </c>
      <c r="E5361" s="994">
        <v>21</v>
      </c>
      <c r="F5361" s="995" t="s">
        <v>1099</v>
      </c>
      <c r="G5361" s="994"/>
      <c r="H5361" s="996" t="s">
        <v>346</v>
      </c>
      <c r="I5361" s="1091" t="s">
        <v>6160</v>
      </c>
      <c r="J5361" s="996"/>
      <c r="K5361" s="999" t="s">
        <v>6954</v>
      </c>
      <c r="L5361" s="1000">
        <f t="shared" si="1178"/>
        <v>0</v>
      </c>
      <c r="M5361" s="1000"/>
      <c r="N5361" s="1724">
        <f t="shared" si="1179"/>
        <v>0</v>
      </c>
      <c r="O5361" s="1000"/>
      <c r="P5361" s="1000"/>
      <c r="Q5361" s="1000"/>
      <c r="R5361" s="1000"/>
      <c r="S5361" s="1000"/>
      <c r="T5361" s="1000"/>
      <c r="U5361" s="1000"/>
      <c r="V5361" s="1000"/>
      <c r="W5361" s="1000"/>
      <c r="X5361" s="1000"/>
      <c r="Y5361" s="1001"/>
      <c r="Z5361" s="1001" t="str">
        <f t="shared" si="1180"/>
        <v xml:space="preserve">Activitatile subunitatilor [Cod CAEN] (Cap.5 Rd.(2 la n) Col.D) trebuie sa se regaseasca in Repartizarea pe activitati (Cap.2 Pct.7 Rd.(2 la n) Col.B) </v>
      </c>
      <c r="AA5361" s="2205">
        <f t="shared" si="1173"/>
        <v>1</v>
      </c>
      <c r="AB5361" s="3036">
        <v>358</v>
      </c>
    </row>
    <row r="5362" spans="1:28" x14ac:dyDescent="0.25">
      <c r="A5362" s="1708">
        <f t="shared" ca="1" si="1181"/>
        <v>0</v>
      </c>
      <c r="B5362" s="1708">
        <f t="shared" si="1182"/>
        <v>10358022</v>
      </c>
      <c r="C5362" s="994">
        <v>358</v>
      </c>
      <c r="D5362" s="1796" t="s">
        <v>447</v>
      </c>
      <c r="E5362" s="994">
        <v>22</v>
      </c>
      <c r="F5362" s="995" t="s">
        <v>1099</v>
      </c>
      <c r="G5362" s="994"/>
      <c r="H5362" s="996" t="s">
        <v>346</v>
      </c>
      <c r="I5362" s="1091" t="s">
        <v>6161</v>
      </c>
      <c r="J5362" s="996"/>
      <c r="K5362" s="999" t="s">
        <v>6954</v>
      </c>
      <c r="L5362" s="1000">
        <f t="shared" si="1178"/>
        <v>0</v>
      </c>
      <c r="M5362" s="1000"/>
      <c r="N5362" s="1724">
        <f t="shared" si="1179"/>
        <v>0</v>
      </c>
      <c r="O5362" s="1000"/>
      <c r="P5362" s="1000"/>
      <c r="Q5362" s="1000"/>
      <c r="R5362" s="1000"/>
      <c r="S5362" s="1000"/>
      <c r="T5362" s="1000"/>
      <c r="U5362" s="1000"/>
      <c r="V5362" s="1000"/>
      <c r="W5362" s="1000"/>
      <c r="X5362" s="1000"/>
      <c r="Y5362" s="1001"/>
      <c r="Z5362" s="1001" t="str">
        <f t="shared" si="1180"/>
        <v xml:space="preserve">Activitatile subunitatilor [Cod CAEN] (Cap.5 Rd.(2 la n) Col.D) trebuie sa se regaseasca in Repartizarea pe activitati (Cap.2 Pct.7 Rd.(2 la n) Col.B) </v>
      </c>
      <c r="AA5362" s="2205">
        <f t="shared" si="1173"/>
        <v>1</v>
      </c>
      <c r="AB5362" s="3036">
        <v>358</v>
      </c>
    </row>
    <row r="5363" spans="1:28" x14ac:dyDescent="0.25">
      <c r="A5363" s="1708">
        <f t="shared" ca="1" si="1181"/>
        <v>0</v>
      </c>
      <c r="B5363" s="1708">
        <f t="shared" si="1182"/>
        <v>10358023</v>
      </c>
      <c r="C5363" s="994">
        <v>358</v>
      </c>
      <c r="D5363" s="1796" t="s">
        <v>447</v>
      </c>
      <c r="E5363" s="994">
        <v>23</v>
      </c>
      <c r="F5363" s="995" t="s">
        <v>1099</v>
      </c>
      <c r="G5363" s="994"/>
      <c r="H5363" s="996" t="s">
        <v>346</v>
      </c>
      <c r="I5363" s="1091" t="s">
        <v>6162</v>
      </c>
      <c r="J5363" s="996"/>
      <c r="K5363" s="999" t="s">
        <v>6954</v>
      </c>
      <c r="L5363" s="1000">
        <f t="shared" si="1178"/>
        <v>0</v>
      </c>
      <c r="M5363" s="1000"/>
      <c r="N5363" s="1724">
        <f t="shared" si="1179"/>
        <v>0</v>
      </c>
      <c r="O5363" s="1000"/>
      <c r="P5363" s="1000"/>
      <c r="Q5363" s="1000"/>
      <c r="R5363" s="1000"/>
      <c r="S5363" s="1000"/>
      <c r="T5363" s="1000"/>
      <c r="U5363" s="1000"/>
      <c r="V5363" s="1000"/>
      <c r="W5363" s="1000"/>
      <c r="X5363" s="1000"/>
      <c r="Y5363" s="1001"/>
      <c r="Z5363" s="1001" t="str">
        <f t="shared" si="1180"/>
        <v xml:space="preserve">Activitatile subunitatilor [Cod CAEN] (Cap.5 Rd.(2 la n) Col.D) trebuie sa se regaseasca in Repartizarea pe activitati (Cap.2 Pct.7 Rd.(2 la n) Col.B) </v>
      </c>
      <c r="AA5363" s="2205">
        <f t="shared" si="1173"/>
        <v>1</v>
      </c>
      <c r="AB5363" s="3036">
        <v>358</v>
      </c>
    </row>
    <row r="5364" spans="1:28" x14ac:dyDescent="0.25">
      <c r="A5364" s="1708">
        <f t="shared" ca="1" si="1181"/>
        <v>0</v>
      </c>
      <c r="B5364" s="1708">
        <f t="shared" si="1182"/>
        <v>10358024</v>
      </c>
      <c r="C5364" s="994">
        <v>358</v>
      </c>
      <c r="D5364" s="1796" t="s">
        <v>447</v>
      </c>
      <c r="E5364" s="994">
        <v>24</v>
      </c>
      <c r="F5364" s="995" t="s">
        <v>1099</v>
      </c>
      <c r="G5364" s="994"/>
      <c r="H5364" s="996" t="s">
        <v>346</v>
      </c>
      <c r="I5364" s="1091" t="s">
        <v>6163</v>
      </c>
      <c r="J5364" s="996"/>
      <c r="K5364" s="999" t="s">
        <v>6954</v>
      </c>
      <c r="L5364" s="1000">
        <f t="shared" si="1178"/>
        <v>0</v>
      </c>
      <c r="M5364" s="1000"/>
      <c r="N5364" s="1724">
        <f t="shared" si="1179"/>
        <v>0</v>
      </c>
      <c r="O5364" s="1000"/>
      <c r="P5364" s="1000"/>
      <c r="Q5364" s="1000"/>
      <c r="R5364" s="1000"/>
      <c r="S5364" s="1000"/>
      <c r="T5364" s="1000"/>
      <c r="U5364" s="1000"/>
      <c r="V5364" s="1000"/>
      <c r="W5364" s="1000"/>
      <c r="X5364" s="1000"/>
      <c r="Y5364" s="1001"/>
      <c r="Z5364" s="1001" t="str">
        <f t="shared" si="1180"/>
        <v xml:space="preserve">Activitatile subunitatilor [Cod CAEN] (Cap.5 Rd.(2 la n) Col.D) trebuie sa se regaseasca in Repartizarea pe activitati (Cap.2 Pct.7 Rd.(2 la n) Col.B) </v>
      </c>
      <c r="AA5364" s="2205">
        <f t="shared" si="1173"/>
        <v>1</v>
      </c>
      <c r="AB5364" s="3036">
        <v>358</v>
      </c>
    </row>
    <row r="5365" spans="1:28" x14ac:dyDescent="0.25">
      <c r="A5365" s="1708">
        <f t="shared" ca="1" si="1181"/>
        <v>0</v>
      </c>
      <c r="B5365" s="1708">
        <f t="shared" si="1182"/>
        <v>10358025</v>
      </c>
      <c r="C5365" s="994">
        <v>358</v>
      </c>
      <c r="D5365" s="1796" t="s">
        <v>447</v>
      </c>
      <c r="E5365" s="994">
        <v>25</v>
      </c>
      <c r="F5365" s="995" t="s">
        <v>1099</v>
      </c>
      <c r="G5365" s="994"/>
      <c r="H5365" s="996" t="s">
        <v>346</v>
      </c>
      <c r="I5365" s="1091" t="s">
        <v>6164</v>
      </c>
      <c r="J5365" s="996"/>
      <c r="K5365" s="999" t="s">
        <v>6954</v>
      </c>
      <c r="L5365" s="1000">
        <f t="shared" si="1178"/>
        <v>0</v>
      </c>
      <c r="M5365" s="1000"/>
      <c r="N5365" s="1724">
        <f t="shared" si="1179"/>
        <v>0</v>
      </c>
      <c r="O5365" s="1000"/>
      <c r="P5365" s="1000"/>
      <c r="Q5365" s="1000"/>
      <c r="R5365" s="1000"/>
      <c r="S5365" s="1000"/>
      <c r="T5365" s="1000"/>
      <c r="U5365" s="1000"/>
      <c r="V5365" s="1000"/>
      <c r="W5365" s="1000"/>
      <c r="X5365" s="1000"/>
      <c r="Y5365" s="1001"/>
      <c r="Z5365" s="1001" t="str">
        <f t="shared" si="1180"/>
        <v xml:space="preserve">Activitatile subunitatilor [Cod CAEN] (Cap.5 Rd.(2 la n) Col.D) trebuie sa se regaseasca in Repartizarea pe activitati (Cap.2 Pct.7 Rd.(2 la n) Col.B) </v>
      </c>
      <c r="AA5365" s="2205">
        <f t="shared" si="1173"/>
        <v>1</v>
      </c>
      <c r="AB5365" s="3036">
        <v>358</v>
      </c>
    </row>
    <row r="5366" spans="1:28" x14ac:dyDescent="0.25">
      <c r="A5366" s="1708">
        <f t="shared" ca="1" si="1181"/>
        <v>0</v>
      </c>
      <c r="B5366" s="1708">
        <f t="shared" si="1182"/>
        <v>10358026</v>
      </c>
      <c r="C5366" s="994">
        <v>358</v>
      </c>
      <c r="D5366" s="1796" t="s">
        <v>447</v>
      </c>
      <c r="E5366" s="994">
        <v>26</v>
      </c>
      <c r="F5366" s="995" t="s">
        <v>1099</v>
      </c>
      <c r="G5366" s="994"/>
      <c r="H5366" s="996" t="s">
        <v>346</v>
      </c>
      <c r="I5366" s="1091" t="s">
        <v>6165</v>
      </c>
      <c r="J5366" s="996"/>
      <c r="K5366" s="999" t="s">
        <v>6954</v>
      </c>
      <c r="L5366" s="1000">
        <f t="shared" si="1178"/>
        <v>0</v>
      </c>
      <c r="M5366" s="1000"/>
      <c r="N5366" s="1724">
        <f t="shared" si="1179"/>
        <v>0</v>
      </c>
      <c r="O5366" s="1000"/>
      <c r="P5366" s="1000"/>
      <c r="Q5366" s="1000"/>
      <c r="R5366" s="1000"/>
      <c r="S5366" s="1000"/>
      <c r="T5366" s="1000"/>
      <c r="U5366" s="1000"/>
      <c r="V5366" s="1000"/>
      <c r="W5366" s="1000"/>
      <c r="X5366" s="1000"/>
      <c r="Y5366" s="1001"/>
      <c r="Z5366" s="1001" t="str">
        <f t="shared" si="1180"/>
        <v xml:space="preserve">Activitatile subunitatilor [Cod CAEN] (Cap.5 Rd.(2 la n) Col.D) trebuie sa se regaseasca in Repartizarea pe activitati (Cap.2 Pct.7 Rd.(2 la n) Col.B) </v>
      </c>
      <c r="AA5366" s="2205">
        <f t="shared" si="1173"/>
        <v>1</v>
      </c>
      <c r="AB5366" s="3036">
        <v>358</v>
      </c>
    </row>
    <row r="5367" spans="1:28" x14ac:dyDescent="0.25">
      <c r="A5367" s="1708">
        <f t="shared" ca="1" si="1181"/>
        <v>0</v>
      </c>
      <c r="B5367" s="1708">
        <f t="shared" si="1182"/>
        <v>10358027</v>
      </c>
      <c r="C5367" s="994">
        <v>358</v>
      </c>
      <c r="D5367" s="1796" t="s">
        <v>447</v>
      </c>
      <c r="E5367" s="994">
        <v>27</v>
      </c>
      <c r="F5367" s="995" t="s">
        <v>1099</v>
      </c>
      <c r="G5367" s="994"/>
      <c r="H5367" s="996" t="s">
        <v>346</v>
      </c>
      <c r="I5367" s="1091" t="s">
        <v>6166</v>
      </c>
      <c r="J5367" s="996"/>
      <c r="K5367" s="999" t="s">
        <v>6954</v>
      </c>
      <c r="L5367" s="1000">
        <f t="shared" si="1178"/>
        <v>0</v>
      </c>
      <c r="M5367" s="1000"/>
      <c r="N5367" s="1724">
        <f t="shared" si="1179"/>
        <v>0</v>
      </c>
      <c r="O5367" s="1000"/>
      <c r="P5367" s="1000"/>
      <c r="Q5367" s="1000"/>
      <c r="R5367" s="1000"/>
      <c r="S5367" s="1000"/>
      <c r="T5367" s="1000"/>
      <c r="U5367" s="1000"/>
      <c r="V5367" s="1000"/>
      <c r="W5367" s="1000"/>
      <c r="X5367" s="1000"/>
      <c r="Y5367" s="1001"/>
      <c r="Z5367" s="1001" t="str">
        <f t="shared" si="1180"/>
        <v xml:space="preserve">Activitatile subunitatilor [Cod CAEN] (Cap.5 Rd.(2 la n) Col.D) trebuie sa se regaseasca in Repartizarea pe activitati (Cap.2 Pct.7 Rd.(2 la n) Col.B) </v>
      </c>
      <c r="AA5367" s="2205">
        <f t="shared" si="1173"/>
        <v>1</v>
      </c>
      <c r="AB5367" s="3036">
        <v>358</v>
      </c>
    </row>
    <row r="5368" spans="1:28" x14ac:dyDescent="0.25">
      <c r="A5368" s="1708">
        <f t="shared" ca="1" si="1181"/>
        <v>0</v>
      </c>
      <c r="B5368" s="1708">
        <f t="shared" si="1182"/>
        <v>10358028</v>
      </c>
      <c r="C5368" s="994">
        <v>358</v>
      </c>
      <c r="D5368" s="1796" t="s">
        <v>447</v>
      </c>
      <c r="E5368" s="994">
        <v>28</v>
      </c>
      <c r="F5368" s="995" t="s">
        <v>1099</v>
      </c>
      <c r="G5368" s="994"/>
      <c r="H5368" s="996" t="s">
        <v>346</v>
      </c>
      <c r="I5368" s="1091" t="s">
        <v>6167</v>
      </c>
      <c r="J5368" s="996"/>
      <c r="K5368" s="999" t="s">
        <v>6954</v>
      </c>
      <c r="L5368" s="1000">
        <f t="shared" si="1178"/>
        <v>0</v>
      </c>
      <c r="M5368" s="1000"/>
      <c r="N5368" s="1724">
        <f t="shared" si="1179"/>
        <v>0</v>
      </c>
      <c r="O5368" s="1000"/>
      <c r="P5368" s="1000"/>
      <c r="Q5368" s="1000"/>
      <c r="R5368" s="1000"/>
      <c r="S5368" s="1000"/>
      <c r="T5368" s="1000"/>
      <c r="U5368" s="1000"/>
      <c r="V5368" s="1000"/>
      <c r="W5368" s="1000"/>
      <c r="X5368" s="1000"/>
      <c r="Y5368" s="1001"/>
      <c r="Z5368" s="1001" t="str">
        <f t="shared" si="1180"/>
        <v xml:space="preserve">Activitatile subunitatilor [Cod CAEN] (Cap.5 Rd.(2 la n) Col.D) trebuie sa se regaseasca in Repartizarea pe activitati (Cap.2 Pct.7 Rd.(2 la n) Col.B) </v>
      </c>
      <c r="AA5368" s="2205">
        <f t="shared" si="1173"/>
        <v>1</v>
      </c>
      <c r="AB5368" s="3036">
        <v>358</v>
      </c>
    </row>
    <row r="5369" spans="1:28" x14ac:dyDescent="0.25">
      <c r="A5369" s="1708">
        <f t="shared" ca="1" si="1181"/>
        <v>0</v>
      </c>
      <c r="B5369" s="1708">
        <f t="shared" si="1182"/>
        <v>10358029</v>
      </c>
      <c r="C5369" s="994">
        <v>358</v>
      </c>
      <c r="D5369" s="1796" t="s">
        <v>447</v>
      </c>
      <c r="E5369" s="994">
        <v>29</v>
      </c>
      <c r="F5369" s="995" t="s">
        <v>1099</v>
      </c>
      <c r="G5369" s="994"/>
      <c r="H5369" s="996" t="s">
        <v>346</v>
      </c>
      <c r="I5369" s="1091" t="s">
        <v>6168</v>
      </c>
      <c r="J5369" s="996"/>
      <c r="K5369" s="999" t="s">
        <v>6954</v>
      </c>
      <c r="L5369" s="1000">
        <f t="shared" si="1178"/>
        <v>0</v>
      </c>
      <c r="M5369" s="1000"/>
      <c r="N5369" s="1724">
        <f t="shared" si="1179"/>
        <v>0</v>
      </c>
      <c r="O5369" s="1000"/>
      <c r="P5369" s="1000"/>
      <c r="Q5369" s="1000"/>
      <c r="R5369" s="1000"/>
      <c r="S5369" s="1000"/>
      <c r="T5369" s="1000"/>
      <c r="U5369" s="1000"/>
      <c r="V5369" s="1000"/>
      <c r="W5369" s="1000"/>
      <c r="X5369" s="1000"/>
      <c r="Y5369" s="1001"/>
      <c r="Z5369" s="1001" t="str">
        <f t="shared" si="1180"/>
        <v xml:space="preserve">Activitatile subunitatilor [Cod CAEN] (Cap.5 Rd.(2 la n) Col.D) trebuie sa se regaseasca in Repartizarea pe activitati (Cap.2 Pct.7 Rd.(2 la n) Col.B) </v>
      </c>
      <c r="AA5369" s="2205">
        <f t="shared" si="1173"/>
        <v>1</v>
      </c>
      <c r="AB5369" s="3036">
        <v>358</v>
      </c>
    </row>
    <row r="5370" spans="1:28" x14ac:dyDescent="0.25">
      <c r="A5370" s="1708">
        <f t="shared" ca="1" si="1181"/>
        <v>0</v>
      </c>
      <c r="B5370" s="1708">
        <f t="shared" si="1182"/>
        <v>10358030</v>
      </c>
      <c r="C5370" s="994">
        <v>358</v>
      </c>
      <c r="D5370" s="1796" t="s">
        <v>447</v>
      </c>
      <c r="E5370" s="994">
        <v>30</v>
      </c>
      <c r="F5370" s="995" t="s">
        <v>1099</v>
      </c>
      <c r="G5370" s="994"/>
      <c r="H5370" s="996" t="s">
        <v>346</v>
      </c>
      <c r="I5370" s="1091" t="s">
        <v>6169</v>
      </c>
      <c r="J5370" s="996"/>
      <c r="K5370" s="999" t="s">
        <v>6954</v>
      </c>
      <c r="L5370" s="1000">
        <f t="shared" si="1178"/>
        <v>0</v>
      </c>
      <c r="M5370" s="1000"/>
      <c r="N5370" s="1724">
        <f t="shared" si="1179"/>
        <v>0</v>
      </c>
      <c r="O5370" s="1000"/>
      <c r="P5370" s="1000"/>
      <c r="Q5370" s="1000"/>
      <c r="R5370" s="1000"/>
      <c r="S5370" s="1000"/>
      <c r="T5370" s="1000"/>
      <c r="U5370" s="1000"/>
      <c r="V5370" s="1000"/>
      <c r="W5370" s="1000"/>
      <c r="X5370" s="1000"/>
      <c r="Y5370" s="1001"/>
      <c r="Z5370" s="1001" t="str">
        <f t="shared" si="1180"/>
        <v xml:space="preserve">Activitatile subunitatilor [Cod CAEN] (Cap.5 Rd.(2 la n) Col.D) trebuie sa se regaseasca in Repartizarea pe activitati (Cap.2 Pct.7 Rd.(2 la n) Col.B) </v>
      </c>
      <c r="AA5370" s="2205">
        <f t="shared" si="1173"/>
        <v>1</v>
      </c>
      <c r="AB5370" s="3036">
        <v>358</v>
      </c>
    </row>
    <row r="5371" spans="1:28" x14ac:dyDescent="0.25">
      <c r="A5371" s="1708">
        <f t="shared" ca="1" si="1181"/>
        <v>0</v>
      </c>
      <c r="B5371" s="1708">
        <f t="shared" si="1182"/>
        <v>10358031</v>
      </c>
      <c r="C5371" s="994">
        <v>358</v>
      </c>
      <c r="D5371" s="1796" t="s">
        <v>447</v>
      </c>
      <c r="E5371" s="994">
        <v>31</v>
      </c>
      <c r="F5371" s="995" t="s">
        <v>1099</v>
      </c>
      <c r="G5371" s="994"/>
      <c r="H5371" s="996" t="s">
        <v>346</v>
      </c>
      <c r="I5371" s="1091" t="s">
        <v>6170</v>
      </c>
      <c r="J5371" s="996"/>
      <c r="K5371" s="999" t="s">
        <v>6954</v>
      </c>
      <c r="L5371" s="1000">
        <f t="shared" si="1178"/>
        <v>0</v>
      </c>
      <c r="M5371" s="1000"/>
      <c r="N5371" s="1724">
        <f t="shared" si="1179"/>
        <v>0</v>
      </c>
      <c r="O5371" s="1000"/>
      <c r="P5371" s="1000"/>
      <c r="Q5371" s="1000"/>
      <c r="R5371" s="1000"/>
      <c r="S5371" s="1000"/>
      <c r="T5371" s="1000"/>
      <c r="U5371" s="1000"/>
      <c r="V5371" s="1000"/>
      <c r="W5371" s="1000"/>
      <c r="X5371" s="1000"/>
      <c r="Y5371" s="1001"/>
      <c r="Z5371" s="1001" t="str">
        <f t="shared" si="1180"/>
        <v xml:space="preserve">Activitatile subunitatilor [Cod CAEN] (Cap.5 Rd.(2 la n) Col.D) trebuie sa se regaseasca in Repartizarea pe activitati (Cap.2 Pct.7 Rd.(2 la n) Col.B) </v>
      </c>
      <c r="AA5371" s="2205">
        <f t="shared" ref="AA5371:AA5434" si="1183">COUNTIF(B:B,B5371)</f>
        <v>1</v>
      </c>
      <c r="AB5371" s="3036">
        <v>358</v>
      </c>
    </row>
    <row r="5372" spans="1:28" x14ac:dyDescent="0.25">
      <c r="A5372" s="1708">
        <f t="shared" ca="1" si="1181"/>
        <v>0</v>
      </c>
      <c r="B5372" s="1708">
        <f t="shared" si="1182"/>
        <v>10358032</v>
      </c>
      <c r="C5372" s="994">
        <v>358</v>
      </c>
      <c r="D5372" s="1796" t="s">
        <v>447</v>
      </c>
      <c r="E5372" s="994">
        <v>32</v>
      </c>
      <c r="F5372" s="995" t="s">
        <v>1099</v>
      </c>
      <c r="G5372" s="994"/>
      <c r="H5372" s="996" t="s">
        <v>346</v>
      </c>
      <c r="I5372" s="1091" t="s">
        <v>6171</v>
      </c>
      <c r="J5372" s="996"/>
      <c r="K5372" s="999" t="s">
        <v>6954</v>
      </c>
      <c r="L5372" s="1000">
        <f t="shared" si="1178"/>
        <v>0</v>
      </c>
      <c r="M5372" s="1000"/>
      <c r="N5372" s="1724">
        <f t="shared" si="1179"/>
        <v>0</v>
      </c>
      <c r="O5372" s="1000"/>
      <c r="P5372" s="1000"/>
      <c r="Q5372" s="1000"/>
      <c r="R5372" s="1000"/>
      <c r="S5372" s="1000"/>
      <c r="T5372" s="1000"/>
      <c r="U5372" s="1000"/>
      <c r="V5372" s="1000"/>
      <c r="W5372" s="1000"/>
      <c r="X5372" s="1000"/>
      <c r="Y5372" s="1001"/>
      <c r="Z5372" s="1001" t="str">
        <f t="shared" si="1180"/>
        <v xml:space="preserve">Activitatile subunitatilor [Cod CAEN] (Cap.5 Rd.(2 la n) Col.D) trebuie sa se regaseasca in Repartizarea pe activitati (Cap.2 Pct.7 Rd.(2 la n) Col.B) </v>
      </c>
      <c r="AA5372" s="2205">
        <f t="shared" si="1183"/>
        <v>1</v>
      </c>
      <c r="AB5372" s="3036">
        <v>358</v>
      </c>
    </row>
    <row r="5373" spans="1:28" x14ac:dyDescent="0.25">
      <c r="A5373" s="1708">
        <f t="shared" ca="1" si="1181"/>
        <v>0</v>
      </c>
      <c r="B5373" s="1708">
        <f t="shared" si="1182"/>
        <v>10358033</v>
      </c>
      <c r="C5373" s="994">
        <v>358</v>
      </c>
      <c r="D5373" s="1796" t="s">
        <v>447</v>
      </c>
      <c r="E5373" s="994">
        <v>33</v>
      </c>
      <c r="F5373" s="995" t="s">
        <v>1099</v>
      </c>
      <c r="G5373" s="994"/>
      <c r="H5373" s="996" t="s">
        <v>346</v>
      </c>
      <c r="I5373" s="1091" t="s">
        <v>6172</v>
      </c>
      <c r="J5373" s="996"/>
      <c r="K5373" s="999" t="s">
        <v>6954</v>
      </c>
      <c r="L5373" s="1000">
        <f t="shared" si="1178"/>
        <v>0</v>
      </c>
      <c r="M5373" s="1000"/>
      <c r="N5373" s="1724">
        <f t="shared" si="1179"/>
        <v>0</v>
      </c>
      <c r="O5373" s="1000"/>
      <c r="P5373" s="1000"/>
      <c r="Q5373" s="1000"/>
      <c r="R5373" s="1000"/>
      <c r="S5373" s="1000"/>
      <c r="T5373" s="1000"/>
      <c r="U5373" s="1000"/>
      <c r="V5373" s="1000"/>
      <c r="W5373" s="1000"/>
      <c r="X5373" s="1000"/>
      <c r="Y5373" s="1001"/>
      <c r="Z5373" s="1001" t="str">
        <f t="shared" si="1180"/>
        <v xml:space="preserve">Activitatile subunitatilor [Cod CAEN] (Cap.5 Rd.(2 la n) Col.D) trebuie sa se regaseasca in Repartizarea pe activitati (Cap.2 Pct.7 Rd.(2 la n) Col.B) </v>
      </c>
      <c r="AA5373" s="2205">
        <f t="shared" si="1183"/>
        <v>1</v>
      </c>
      <c r="AB5373" s="3036">
        <v>358</v>
      </c>
    </row>
    <row r="5374" spans="1:28" x14ac:dyDescent="0.25">
      <c r="A5374" s="1708">
        <f t="shared" ca="1" si="1181"/>
        <v>0</v>
      </c>
      <c r="B5374" s="1708">
        <f t="shared" si="1182"/>
        <v>10358034</v>
      </c>
      <c r="C5374" s="994">
        <v>358</v>
      </c>
      <c r="D5374" s="1796" t="s">
        <v>447</v>
      </c>
      <c r="E5374" s="994">
        <v>34</v>
      </c>
      <c r="F5374" s="995" t="s">
        <v>1099</v>
      </c>
      <c r="G5374" s="994"/>
      <c r="H5374" s="996" t="s">
        <v>346</v>
      </c>
      <c r="I5374" s="1091" t="s">
        <v>6173</v>
      </c>
      <c r="J5374" s="996"/>
      <c r="K5374" s="999" t="s">
        <v>6954</v>
      </c>
      <c r="L5374" s="1000">
        <f t="shared" si="1178"/>
        <v>0</v>
      </c>
      <c r="M5374" s="1000"/>
      <c r="N5374" s="1724">
        <f t="shared" si="1179"/>
        <v>0</v>
      </c>
      <c r="O5374" s="1000"/>
      <c r="P5374" s="1000"/>
      <c r="Q5374" s="1000"/>
      <c r="R5374" s="1000"/>
      <c r="S5374" s="1000"/>
      <c r="T5374" s="1000"/>
      <c r="U5374" s="1000"/>
      <c r="V5374" s="1000"/>
      <c r="W5374" s="1000"/>
      <c r="X5374" s="1000"/>
      <c r="Y5374" s="1001"/>
      <c r="Z5374" s="1001" t="str">
        <f t="shared" si="1180"/>
        <v xml:space="preserve">Activitatile subunitatilor [Cod CAEN] (Cap.5 Rd.(2 la n) Col.D) trebuie sa se regaseasca in Repartizarea pe activitati (Cap.2 Pct.7 Rd.(2 la n) Col.B) </v>
      </c>
      <c r="AA5374" s="2205">
        <f t="shared" si="1183"/>
        <v>1</v>
      </c>
      <c r="AB5374" s="3036">
        <v>358</v>
      </c>
    </row>
    <row r="5375" spans="1:28" x14ac:dyDescent="0.25">
      <c r="A5375" s="1708">
        <f t="shared" ca="1" si="1181"/>
        <v>0</v>
      </c>
      <c r="B5375" s="1708">
        <f t="shared" si="1182"/>
        <v>10358035</v>
      </c>
      <c r="C5375" s="994">
        <v>358</v>
      </c>
      <c r="D5375" s="1796" t="s">
        <v>447</v>
      </c>
      <c r="E5375" s="994">
        <v>35</v>
      </c>
      <c r="F5375" s="995" t="s">
        <v>1099</v>
      </c>
      <c r="G5375" s="994"/>
      <c r="H5375" s="996" t="s">
        <v>346</v>
      </c>
      <c r="I5375" s="1091" t="s">
        <v>6174</v>
      </c>
      <c r="J5375" s="996"/>
      <c r="K5375" s="999" t="s">
        <v>6954</v>
      </c>
      <c r="L5375" s="1000">
        <f t="shared" si="1178"/>
        <v>0</v>
      </c>
      <c r="M5375" s="1000"/>
      <c r="N5375" s="1724">
        <f t="shared" si="1179"/>
        <v>0</v>
      </c>
      <c r="O5375" s="1000"/>
      <c r="P5375" s="1000"/>
      <c r="Q5375" s="1000"/>
      <c r="R5375" s="1000"/>
      <c r="S5375" s="1000"/>
      <c r="T5375" s="1000"/>
      <c r="U5375" s="1000"/>
      <c r="V5375" s="1000"/>
      <c r="W5375" s="1000"/>
      <c r="X5375" s="1000"/>
      <c r="Y5375" s="1001"/>
      <c r="Z5375" s="1001" t="str">
        <f t="shared" si="1180"/>
        <v xml:space="preserve">Activitatile subunitatilor [Cod CAEN] (Cap.5 Rd.(2 la n) Col.D) trebuie sa se regaseasca in Repartizarea pe activitati (Cap.2 Pct.7 Rd.(2 la n) Col.B) </v>
      </c>
      <c r="AA5375" s="2205">
        <f t="shared" si="1183"/>
        <v>1</v>
      </c>
      <c r="AB5375" s="3036">
        <v>358</v>
      </c>
    </row>
    <row r="5376" spans="1:28" x14ac:dyDescent="0.25">
      <c r="A5376" s="1708">
        <f t="shared" ca="1" si="1181"/>
        <v>0</v>
      </c>
      <c r="B5376" s="1708">
        <f t="shared" si="1182"/>
        <v>10358036</v>
      </c>
      <c r="C5376" s="994">
        <v>358</v>
      </c>
      <c r="D5376" s="1796" t="s">
        <v>447</v>
      </c>
      <c r="E5376" s="994">
        <v>36</v>
      </c>
      <c r="F5376" s="995" t="s">
        <v>1099</v>
      </c>
      <c r="G5376" s="994"/>
      <c r="H5376" s="996" t="s">
        <v>346</v>
      </c>
      <c r="I5376" s="1091" t="s">
        <v>6175</v>
      </c>
      <c r="J5376" s="996"/>
      <c r="K5376" s="999" t="s">
        <v>6954</v>
      </c>
      <c r="L5376" s="1000">
        <f t="shared" si="1178"/>
        <v>0</v>
      </c>
      <c r="M5376" s="1000"/>
      <c r="N5376" s="1724">
        <f t="shared" si="1179"/>
        <v>0</v>
      </c>
      <c r="O5376" s="1000"/>
      <c r="P5376" s="1000"/>
      <c r="Q5376" s="1000"/>
      <c r="R5376" s="1000"/>
      <c r="S5376" s="1000"/>
      <c r="T5376" s="1000"/>
      <c r="U5376" s="1000"/>
      <c r="V5376" s="1000"/>
      <c r="W5376" s="1000"/>
      <c r="X5376" s="1000"/>
      <c r="Y5376" s="1001"/>
      <c r="Z5376" s="1001" t="str">
        <f t="shared" si="1180"/>
        <v xml:space="preserve">Activitatile subunitatilor [Cod CAEN] (Cap.5 Rd.(2 la n) Col.D) trebuie sa se regaseasca in Repartizarea pe activitati (Cap.2 Pct.7 Rd.(2 la n) Col.B) </v>
      </c>
      <c r="AA5376" s="2205">
        <f t="shared" si="1183"/>
        <v>1</v>
      </c>
      <c r="AB5376" s="3036">
        <v>358</v>
      </c>
    </row>
    <row r="5377" spans="1:28" x14ac:dyDescent="0.25">
      <c r="A5377" s="1708">
        <f t="shared" ca="1" si="1181"/>
        <v>0</v>
      </c>
      <c r="B5377" s="1708">
        <f t="shared" si="1182"/>
        <v>10358037</v>
      </c>
      <c r="C5377" s="994">
        <v>358</v>
      </c>
      <c r="D5377" s="1796" t="s">
        <v>447</v>
      </c>
      <c r="E5377" s="994">
        <v>37</v>
      </c>
      <c r="F5377" s="995" t="s">
        <v>1099</v>
      </c>
      <c r="G5377" s="994"/>
      <c r="H5377" s="996" t="s">
        <v>346</v>
      </c>
      <c r="I5377" s="1091" t="s">
        <v>6176</v>
      </c>
      <c r="J5377" s="996"/>
      <c r="K5377" s="999" t="s">
        <v>6954</v>
      </c>
      <c r="L5377" s="1000">
        <f t="shared" si="1178"/>
        <v>0</v>
      </c>
      <c r="M5377" s="1000"/>
      <c r="N5377" s="1724">
        <f t="shared" si="1179"/>
        <v>0</v>
      </c>
      <c r="O5377" s="1000"/>
      <c r="P5377" s="1000"/>
      <c r="Q5377" s="1000"/>
      <c r="R5377" s="1000"/>
      <c r="S5377" s="1000"/>
      <c r="T5377" s="1000"/>
      <c r="U5377" s="1000"/>
      <c r="V5377" s="1000"/>
      <c r="W5377" s="1000"/>
      <c r="X5377" s="1000"/>
      <c r="Y5377" s="1001"/>
      <c r="Z5377" s="1001" t="str">
        <f t="shared" si="1180"/>
        <v xml:space="preserve">Activitatile subunitatilor [Cod CAEN] (Cap.5 Rd.(2 la n) Col.D) trebuie sa se regaseasca in Repartizarea pe activitati (Cap.2 Pct.7 Rd.(2 la n) Col.B) </v>
      </c>
      <c r="AA5377" s="2205">
        <f t="shared" si="1183"/>
        <v>1</v>
      </c>
      <c r="AB5377" s="3036">
        <v>358</v>
      </c>
    </row>
    <row r="5378" spans="1:28" x14ac:dyDescent="0.25">
      <c r="A5378" s="1708">
        <f t="shared" ca="1" si="1181"/>
        <v>0</v>
      </c>
      <c r="B5378" s="1708">
        <f t="shared" si="1182"/>
        <v>10358038</v>
      </c>
      <c r="C5378" s="994">
        <v>358</v>
      </c>
      <c r="D5378" s="1796" t="s">
        <v>447</v>
      </c>
      <c r="E5378" s="994">
        <v>38</v>
      </c>
      <c r="F5378" s="995" t="s">
        <v>1099</v>
      </c>
      <c r="G5378" s="994"/>
      <c r="H5378" s="996" t="s">
        <v>346</v>
      </c>
      <c r="I5378" s="1091" t="s">
        <v>6177</v>
      </c>
      <c r="J5378" s="996"/>
      <c r="K5378" s="999" t="s">
        <v>6954</v>
      </c>
      <c r="L5378" s="1000">
        <f t="shared" si="1178"/>
        <v>0</v>
      </c>
      <c r="M5378" s="1000"/>
      <c r="N5378" s="1724">
        <f t="shared" si="1179"/>
        <v>0</v>
      </c>
      <c r="O5378" s="1000"/>
      <c r="P5378" s="1000"/>
      <c r="Q5378" s="1000"/>
      <c r="R5378" s="1000"/>
      <c r="S5378" s="1000"/>
      <c r="T5378" s="1000"/>
      <c r="U5378" s="1000"/>
      <c r="V5378" s="1000"/>
      <c r="W5378" s="1000"/>
      <c r="X5378" s="1000"/>
      <c r="Y5378" s="1001"/>
      <c r="Z5378" s="1001" t="str">
        <f t="shared" si="1180"/>
        <v xml:space="preserve">Activitatile subunitatilor [Cod CAEN] (Cap.5 Rd.(2 la n) Col.D) trebuie sa se regaseasca in Repartizarea pe activitati (Cap.2 Pct.7 Rd.(2 la n) Col.B) </v>
      </c>
      <c r="AA5378" s="2205">
        <f t="shared" si="1183"/>
        <v>1</v>
      </c>
      <c r="AB5378" s="3036">
        <v>358</v>
      </c>
    </row>
    <row r="5379" spans="1:28" x14ac:dyDescent="0.25">
      <c r="A5379" s="1708">
        <f t="shared" ca="1" si="1181"/>
        <v>0</v>
      </c>
      <c r="B5379" s="1708">
        <f t="shared" si="1182"/>
        <v>10358039</v>
      </c>
      <c r="C5379" s="994">
        <v>358</v>
      </c>
      <c r="D5379" s="1796" t="s">
        <v>447</v>
      </c>
      <c r="E5379" s="994">
        <v>39</v>
      </c>
      <c r="F5379" s="995" t="s">
        <v>1099</v>
      </c>
      <c r="G5379" s="994"/>
      <c r="H5379" s="996" t="s">
        <v>346</v>
      </c>
      <c r="I5379" s="1091" t="s">
        <v>6178</v>
      </c>
      <c r="J5379" s="996"/>
      <c r="K5379" s="999" t="s">
        <v>6954</v>
      </c>
      <c r="L5379" s="1000">
        <f t="shared" si="1178"/>
        <v>0</v>
      </c>
      <c r="M5379" s="1000"/>
      <c r="N5379" s="1724">
        <f t="shared" si="1179"/>
        <v>0</v>
      </c>
      <c r="O5379" s="1000"/>
      <c r="P5379" s="1000"/>
      <c r="Q5379" s="1000"/>
      <c r="R5379" s="1000"/>
      <c r="S5379" s="1000"/>
      <c r="T5379" s="1000"/>
      <c r="U5379" s="1000"/>
      <c r="V5379" s="1000"/>
      <c r="W5379" s="1000"/>
      <c r="X5379" s="1000"/>
      <c r="Y5379" s="1001"/>
      <c r="Z5379" s="1001" t="str">
        <f t="shared" si="1180"/>
        <v xml:space="preserve">Activitatile subunitatilor [Cod CAEN] (Cap.5 Rd.(2 la n) Col.D) trebuie sa se regaseasca in Repartizarea pe activitati (Cap.2 Pct.7 Rd.(2 la n) Col.B) </v>
      </c>
      <c r="AA5379" s="2205">
        <f t="shared" si="1183"/>
        <v>1</v>
      </c>
      <c r="AB5379" s="3036">
        <v>358</v>
      </c>
    </row>
    <row r="5380" spans="1:28" x14ac:dyDescent="0.25">
      <c r="A5380" s="1708">
        <f t="shared" ca="1" si="1181"/>
        <v>0</v>
      </c>
      <c r="B5380" s="1708">
        <f t="shared" si="1182"/>
        <v>10358040</v>
      </c>
      <c r="C5380" s="994">
        <v>358</v>
      </c>
      <c r="D5380" s="1796" t="s">
        <v>447</v>
      </c>
      <c r="E5380" s="994">
        <v>40</v>
      </c>
      <c r="F5380" s="995" t="s">
        <v>1099</v>
      </c>
      <c r="G5380" s="994"/>
      <c r="H5380" s="996" t="s">
        <v>346</v>
      </c>
      <c r="I5380" s="1091" t="s">
        <v>6179</v>
      </c>
      <c r="J5380" s="996"/>
      <c r="K5380" s="999" t="s">
        <v>6954</v>
      </c>
      <c r="L5380" s="1000">
        <f t="shared" si="1178"/>
        <v>0</v>
      </c>
      <c r="M5380" s="1000"/>
      <c r="N5380" s="1724">
        <f t="shared" si="1179"/>
        <v>0</v>
      </c>
      <c r="O5380" s="1000"/>
      <c r="P5380" s="1000"/>
      <c r="Q5380" s="1000"/>
      <c r="R5380" s="1000"/>
      <c r="S5380" s="1000"/>
      <c r="T5380" s="1000"/>
      <c r="U5380" s="1000"/>
      <c r="V5380" s="1000"/>
      <c r="W5380" s="1000"/>
      <c r="X5380" s="1000"/>
      <c r="Y5380" s="1001"/>
      <c r="Z5380" s="1001" t="str">
        <f t="shared" si="1180"/>
        <v xml:space="preserve">Activitatile subunitatilor [Cod CAEN] (Cap.5 Rd.(2 la n) Col.D) trebuie sa se regaseasca in Repartizarea pe activitati (Cap.2 Pct.7 Rd.(2 la n) Col.B) </v>
      </c>
      <c r="AA5380" s="2205">
        <f t="shared" si="1183"/>
        <v>1</v>
      </c>
      <c r="AB5380" s="3036">
        <v>358</v>
      </c>
    </row>
    <row r="5381" spans="1:28" x14ac:dyDescent="0.25">
      <c r="A5381" s="1708">
        <f t="shared" ca="1" si="1181"/>
        <v>0</v>
      </c>
      <c r="B5381" s="1708">
        <f t="shared" si="1182"/>
        <v>10358041</v>
      </c>
      <c r="C5381" s="994">
        <v>358</v>
      </c>
      <c r="D5381" s="1796" t="s">
        <v>447</v>
      </c>
      <c r="E5381" s="994">
        <v>41</v>
      </c>
      <c r="F5381" s="995" t="s">
        <v>1099</v>
      </c>
      <c r="G5381" s="994"/>
      <c r="H5381" s="996" t="s">
        <v>346</v>
      </c>
      <c r="I5381" s="1091" t="s">
        <v>6180</v>
      </c>
      <c r="J5381" s="996"/>
      <c r="K5381" s="999" t="s">
        <v>6954</v>
      </c>
      <c r="L5381" s="1000">
        <f t="shared" si="1178"/>
        <v>0</v>
      </c>
      <c r="M5381" s="1000"/>
      <c r="N5381" s="1724">
        <f t="shared" si="1179"/>
        <v>0</v>
      </c>
      <c r="O5381" s="1000"/>
      <c r="P5381" s="1000"/>
      <c r="Q5381" s="1000"/>
      <c r="R5381" s="1000"/>
      <c r="S5381" s="1000"/>
      <c r="T5381" s="1000"/>
      <c r="U5381" s="1000"/>
      <c r="V5381" s="1000"/>
      <c r="W5381" s="1000"/>
      <c r="X5381" s="1000"/>
      <c r="Y5381" s="1001"/>
      <c r="Z5381" s="1001" t="str">
        <f t="shared" si="1180"/>
        <v xml:space="preserve">Activitatile subunitatilor [Cod CAEN] (Cap.5 Rd.(2 la n) Col.D) trebuie sa se regaseasca in Repartizarea pe activitati (Cap.2 Pct.7 Rd.(2 la n) Col.B) </v>
      </c>
      <c r="AA5381" s="2205">
        <f t="shared" si="1183"/>
        <v>1</v>
      </c>
      <c r="AB5381" s="3036">
        <v>358</v>
      </c>
    </row>
    <row r="5382" spans="1:28" x14ac:dyDescent="0.25">
      <c r="A5382" s="1708">
        <f t="shared" ca="1" si="1181"/>
        <v>0</v>
      </c>
      <c r="B5382" s="1708">
        <f t="shared" si="1182"/>
        <v>10358042</v>
      </c>
      <c r="C5382" s="994">
        <v>358</v>
      </c>
      <c r="D5382" s="1796" t="s">
        <v>447</v>
      </c>
      <c r="E5382" s="994">
        <v>42</v>
      </c>
      <c r="F5382" s="995" t="s">
        <v>1099</v>
      </c>
      <c r="G5382" s="994"/>
      <c r="H5382" s="996" t="s">
        <v>346</v>
      </c>
      <c r="I5382" s="1091" t="s">
        <v>6181</v>
      </c>
      <c r="J5382" s="996"/>
      <c r="K5382" s="999" t="s">
        <v>6954</v>
      </c>
      <c r="L5382" s="1000">
        <f t="shared" si="1178"/>
        <v>0</v>
      </c>
      <c r="M5382" s="1000"/>
      <c r="N5382" s="1724">
        <f t="shared" si="1179"/>
        <v>0</v>
      </c>
      <c r="O5382" s="1000"/>
      <c r="P5382" s="1000"/>
      <c r="Q5382" s="1000"/>
      <c r="R5382" s="1000"/>
      <c r="S5382" s="1000"/>
      <c r="T5382" s="1000"/>
      <c r="U5382" s="1000"/>
      <c r="V5382" s="1000"/>
      <c r="W5382" s="1000"/>
      <c r="X5382" s="1000"/>
      <c r="Y5382" s="1001"/>
      <c r="Z5382" s="1001" t="str">
        <f t="shared" si="1180"/>
        <v xml:space="preserve">Activitatile subunitatilor [Cod CAEN] (Cap.5 Rd.(2 la n) Col.D) trebuie sa se regaseasca in Repartizarea pe activitati (Cap.2 Pct.7 Rd.(2 la n) Col.B) </v>
      </c>
      <c r="AA5382" s="2205">
        <f t="shared" si="1183"/>
        <v>1</v>
      </c>
      <c r="AB5382" s="3036">
        <v>358</v>
      </c>
    </row>
    <row r="5383" spans="1:28" x14ac:dyDescent="0.25">
      <c r="A5383" s="1708">
        <f t="shared" ca="1" si="1181"/>
        <v>0</v>
      </c>
      <c r="B5383" s="1708">
        <f t="shared" si="1182"/>
        <v>10358043</v>
      </c>
      <c r="C5383" s="994">
        <v>358</v>
      </c>
      <c r="D5383" s="1796" t="s">
        <v>447</v>
      </c>
      <c r="E5383" s="994">
        <v>43</v>
      </c>
      <c r="F5383" s="995" t="s">
        <v>1099</v>
      </c>
      <c r="G5383" s="994"/>
      <c r="H5383" s="996" t="s">
        <v>346</v>
      </c>
      <c r="I5383" s="1091" t="s">
        <v>6182</v>
      </c>
      <c r="J5383" s="996"/>
      <c r="K5383" s="999" t="s">
        <v>6954</v>
      </c>
      <c r="L5383" s="1000">
        <f t="shared" si="1178"/>
        <v>0</v>
      </c>
      <c r="M5383" s="1000"/>
      <c r="N5383" s="1724">
        <f t="shared" si="1179"/>
        <v>0</v>
      </c>
      <c r="O5383" s="1000"/>
      <c r="P5383" s="1000"/>
      <c r="Q5383" s="1000"/>
      <c r="R5383" s="1000"/>
      <c r="S5383" s="1000"/>
      <c r="T5383" s="1000"/>
      <c r="U5383" s="1000"/>
      <c r="V5383" s="1000"/>
      <c r="W5383" s="1000"/>
      <c r="X5383" s="1000"/>
      <c r="Y5383" s="1001"/>
      <c r="Z5383" s="1001" t="str">
        <f t="shared" si="1180"/>
        <v xml:space="preserve">Activitatile subunitatilor [Cod CAEN] (Cap.5 Rd.(2 la n) Col.D) trebuie sa se regaseasca in Repartizarea pe activitati (Cap.2 Pct.7 Rd.(2 la n) Col.B) </v>
      </c>
      <c r="AA5383" s="2205">
        <f t="shared" si="1183"/>
        <v>1</v>
      </c>
      <c r="AB5383" s="3036">
        <v>358</v>
      </c>
    </row>
    <row r="5384" spans="1:28" x14ac:dyDescent="0.25">
      <c r="A5384" s="1708">
        <f t="shared" ca="1" si="1181"/>
        <v>0</v>
      </c>
      <c r="B5384" s="1708">
        <f t="shared" si="1182"/>
        <v>10358044</v>
      </c>
      <c r="C5384" s="994">
        <v>358</v>
      </c>
      <c r="D5384" s="1796" t="s">
        <v>447</v>
      </c>
      <c r="E5384" s="994">
        <v>44</v>
      </c>
      <c r="F5384" s="995" t="s">
        <v>1099</v>
      </c>
      <c r="G5384" s="994"/>
      <c r="H5384" s="996" t="s">
        <v>346</v>
      </c>
      <c r="I5384" s="1091" t="s">
        <v>6183</v>
      </c>
      <c r="J5384" s="996"/>
      <c r="K5384" s="999" t="s">
        <v>6954</v>
      </c>
      <c r="L5384" s="1000">
        <f t="shared" si="1178"/>
        <v>0</v>
      </c>
      <c r="M5384" s="1000"/>
      <c r="N5384" s="1724">
        <f t="shared" si="1179"/>
        <v>0</v>
      </c>
      <c r="O5384" s="1000"/>
      <c r="P5384" s="1000"/>
      <c r="Q5384" s="1000"/>
      <c r="R5384" s="1000"/>
      <c r="S5384" s="1000"/>
      <c r="T5384" s="1000"/>
      <c r="U5384" s="1000"/>
      <c r="V5384" s="1000"/>
      <c r="W5384" s="1000"/>
      <c r="X5384" s="1000"/>
      <c r="Y5384" s="1001"/>
      <c r="Z5384" s="1001" t="str">
        <f t="shared" si="1180"/>
        <v xml:space="preserve">Activitatile subunitatilor [Cod CAEN] (Cap.5 Rd.(2 la n) Col.D) trebuie sa se regaseasca in Repartizarea pe activitati (Cap.2 Pct.7 Rd.(2 la n) Col.B) </v>
      </c>
      <c r="AA5384" s="2205">
        <f t="shared" si="1183"/>
        <v>1</v>
      </c>
      <c r="AB5384" s="3036">
        <v>358</v>
      </c>
    </row>
    <row r="5385" spans="1:28" x14ac:dyDescent="0.25">
      <c r="A5385" s="1708">
        <f t="shared" ca="1" si="1181"/>
        <v>0</v>
      </c>
      <c r="B5385" s="1708">
        <f t="shared" si="1182"/>
        <v>10358045</v>
      </c>
      <c r="C5385" s="994">
        <v>358</v>
      </c>
      <c r="D5385" s="1796" t="s">
        <v>447</v>
      </c>
      <c r="E5385" s="994">
        <v>45</v>
      </c>
      <c r="F5385" s="995" t="s">
        <v>1099</v>
      </c>
      <c r="G5385" s="994"/>
      <c r="H5385" s="996" t="s">
        <v>346</v>
      </c>
      <c r="I5385" s="1091" t="s">
        <v>6184</v>
      </c>
      <c r="J5385" s="996"/>
      <c r="K5385" s="999" t="s">
        <v>6954</v>
      </c>
      <c r="L5385" s="1000">
        <f t="shared" si="1178"/>
        <v>0</v>
      </c>
      <c r="M5385" s="1000"/>
      <c r="N5385" s="1724">
        <f t="shared" si="1179"/>
        <v>0</v>
      </c>
      <c r="O5385" s="1000"/>
      <c r="P5385" s="1000"/>
      <c r="Q5385" s="1000"/>
      <c r="R5385" s="1000"/>
      <c r="S5385" s="1000"/>
      <c r="T5385" s="1000"/>
      <c r="U5385" s="1000"/>
      <c r="V5385" s="1000"/>
      <c r="W5385" s="1000"/>
      <c r="X5385" s="1000"/>
      <c r="Y5385" s="1001"/>
      <c r="Z5385" s="1001" t="str">
        <f t="shared" si="1180"/>
        <v xml:space="preserve">Activitatile subunitatilor [Cod CAEN] (Cap.5 Rd.(2 la n) Col.D) trebuie sa se regaseasca in Repartizarea pe activitati (Cap.2 Pct.7 Rd.(2 la n) Col.B) </v>
      </c>
      <c r="AA5385" s="2205">
        <f t="shared" si="1183"/>
        <v>1</v>
      </c>
      <c r="AB5385" s="3036">
        <v>358</v>
      </c>
    </row>
    <row r="5386" spans="1:28" x14ac:dyDescent="0.25">
      <c r="A5386" s="1708">
        <f t="shared" ca="1" si="1181"/>
        <v>0</v>
      </c>
      <c r="B5386" s="1708">
        <f t="shared" si="1182"/>
        <v>10358046</v>
      </c>
      <c r="C5386" s="994">
        <v>358</v>
      </c>
      <c r="D5386" s="1796" t="s">
        <v>447</v>
      </c>
      <c r="E5386" s="994">
        <v>46</v>
      </c>
      <c r="F5386" s="995" t="s">
        <v>1099</v>
      </c>
      <c r="G5386" s="994"/>
      <c r="H5386" s="996" t="s">
        <v>346</v>
      </c>
      <c r="I5386" s="1091" t="s">
        <v>6185</v>
      </c>
      <c r="J5386" s="996"/>
      <c r="K5386" s="999" t="s">
        <v>6954</v>
      </c>
      <c r="L5386" s="1000">
        <f t="shared" si="1178"/>
        <v>0</v>
      </c>
      <c r="M5386" s="1000"/>
      <c r="N5386" s="1724">
        <f t="shared" si="1179"/>
        <v>0</v>
      </c>
      <c r="O5386" s="1000"/>
      <c r="P5386" s="1000"/>
      <c r="Q5386" s="1000"/>
      <c r="R5386" s="1000"/>
      <c r="S5386" s="1000"/>
      <c r="T5386" s="1000"/>
      <c r="U5386" s="1000"/>
      <c r="V5386" s="1000"/>
      <c r="W5386" s="1000"/>
      <c r="X5386" s="1000"/>
      <c r="Y5386" s="1001"/>
      <c r="Z5386" s="1001" t="str">
        <f t="shared" si="1180"/>
        <v xml:space="preserve">Activitatile subunitatilor [Cod CAEN] (Cap.5 Rd.(2 la n) Col.D) trebuie sa se regaseasca in Repartizarea pe activitati (Cap.2 Pct.7 Rd.(2 la n) Col.B) </v>
      </c>
      <c r="AA5386" s="2205">
        <f t="shared" si="1183"/>
        <v>1</v>
      </c>
      <c r="AB5386" s="3036">
        <v>358</v>
      </c>
    </row>
    <row r="5387" spans="1:28" x14ac:dyDescent="0.25">
      <c r="A5387" s="1708">
        <f t="shared" ca="1" si="1181"/>
        <v>0</v>
      </c>
      <c r="B5387" s="1708">
        <f t="shared" si="1182"/>
        <v>10358047</v>
      </c>
      <c r="C5387" s="994">
        <v>358</v>
      </c>
      <c r="D5387" s="1796" t="s">
        <v>447</v>
      </c>
      <c r="E5387" s="994">
        <v>47</v>
      </c>
      <c r="F5387" s="995" t="s">
        <v>1099</v>
      </c>
      <c r="G5387" s="994"/>
      <c r="H5387" s="996" t="s">
        <v>346</v>
      </c>
      <c r="I5387" s="1091" t="s">
        <v>6186</v>
      </c>
      <c r="J5387" s="996"/>
      <c r="K5387" s="999" t="s">
        <v>6954</v>
      </c>
      <c r="L5387" s="1000">
        <f t="shared" si="1178"/>
        <v>0</v>
      </c>
      <c r="M5387" s="1000"/>
      <c r="N5387" s="1724">
        <f t="shared" si="1179"/>
        <v>0</v>
      </c>
      <c r="O5387" s="1000"/>
      <c r="P5387" s="1000"/>
      <c r="Q5387" s="1000"/>
      <c r="R5387" s="1000"/>
      <c r="S5387" s="1000"/>
      <c r="T5387" s="1000"/>
      <c r="U5387" s="1000"/>
      <c r="V5387" s="1000"/>
      <c r="W5387" s="1000"/>
      <c r="X5387" s="1000"/>
      <c r="Y5387" s="1001"/>
      <c r="Z5387" s="1001" t="str">
        <f t="shared" si="1180"/>
        <v xml:space="preserve">Activitatile subunitatilor [Cod CAEN] (Cap.5 Rd.(2 la n) Col.D) trebuie sa se regaseasca in Repartizarea pe activitati (Cap.2 Pct.7 Rd.(2 la n) Col.B) </v>
      </c>
      <c r="AA5387" s="2205">
        <f t="shared" si="1183"/>
        <v>1</v>
      </c>
      <c r="AB5387" s="3036">
        <v>358</v>
      </c>
    </row>
    <row r="5388" spans="1:28" x14ac:dyDescent="0.25">
      <c r="A5388" s="1708">
        <f t="shared" ca="1" si="1181"/>
        <v>0</v>
      </c>
      <c r="B5388" s="1708">
        <f t="shared" si="1182"/>
        <v>10358048</v>
      </c>
      <c r="C5388" s="994">
        <v>358</v>
      </c>
      <c r="D5388" s="1796" t="s">
        <v>447</v>
      </c>
      <c r="E5388" s="994">
        <v>48</v>
      </c>
      <c r="F5388" s="995" t="s">
        <v>1099</v>
      </c>
      <c r="G5388" s="994"/>
      <c r="H5388" s="996" t="s">
        <v>346</v>
      </c>
      <c r="I5388" s="1091" t="s">
        <v>6187</v>
      </c>
      <c r="J5388" s="996"/>
      <c r="K5388" s="999" t="s">
        <v>6954</v>
      </c>
      <c r="L5388" s="1000">
        <f t="shared" si="1178"/>
        <v>0</v>
      </c>
      <c r="M5388" s="1000"/>
      <c r="N5388" s="1724">
        <f t="shared" si="1179"/>
        <v>0</v>
      </c>
      <c r="O5388" s="1000"/>
      <c r="P5388" s="1000"/>
      <c r="Q5388" s="1000"/>
      <c r="R5388" s="1000"/>
      <c r="S5388" s="1000"/>
      <c r="T5388" s="1000"/>
      <c r="U5388" s="1000"/>
      <c r="V5388" s="1000"/>
      <c r="W5388" s="1000"/>
      <c r="X5388" s="1000"/>
      <c r="Y5388" s="1001"/>
      <c r="Z5388" s="1001" t="str">
        <f t="shared" si="1180"/>
        <v xml:space="preserve">Activitatile subunitatilor [Cod CAEN] (Cap.5 Rd.(2 la n) Col.D) trebuie sa se regaseasca in Repartizarea pe activitati (Cap.2 Pct.7 Rd.(2 la n) Col.B) </v>
      </c>
      <c r="AA5388" s="2205">
        <f t="shared" si="1183"/>
        <v>1</v>
      </c>
      <c r="AB5388" s="3036">
        <v>358</v>
      </c>
    </row>
    <row r="5389" spans="1:28" x14ac:dyDescent="0.25">
      <c r="A5389" s="1708">
        <f t="shared" ca="1" si="1181"/>
        <v>0</v>
      </c>
      <c r="B5389" s="1708">
        <f t="shared" si="1182"/>
        <v>10358049</v>
      </c>
      <c r="C5389" s="994">
        <v>358</v>
      </c>
      <c r="D5389" s="1796" t="s">
        <v>447</v>
      </c>
      <c r="E5389" s="994">
        <v>49</v>
      </c>
      <c r="F5389" s="995" t="s">
        <v>1099</v>
      </c>
      <c r="G5389" s="994"/>
      <c r="H5389" s="996" t="s">
        <v>346</v>
      </c>
      <c r="I5389" s="1091" t="s">
        <v>6188</v>
      </c>
      <c r="J5389" s="996"/>
      <c r="K5389" s="999" t="s">
        <v>6954</v>
      </c>
      <c r="L5389" s="1000">
        <f t="shared" si="1178"/>
        <v>0</v>
      </c>
      <c r="M5389" s="1000"/>
      <c r="N5389" s="1724">
        <f t="shared" si="1179"/>
        <v>0</v>
      </c>
      <c r="O5389" s="1000"/>
      <c r="P5389" s="1000"/>
      <c r="Q5389" s="1000"/>
      <c r="R5389" s="1000"/>
      <c r="S5389" s="1000"/>
      <c r="T5389" s="1000"/>
      <c r="U5389" s="1000"/>
      <c r="V5389" s="1000"/>
      <c r="W5389" s="1000"/>
      <c r="X5389" s="1000"/>
      <c r="Y5389" s="1001"/>
      <c r="Z5389" s="1001" t="str">
        <f t="shared" si="1180"/>
        <v xml:space="preserve">Activitatile subunitatilor [Cod CAEN] (Cap.5 Rd.(2 la n) Col.D) trebuie sa se regaseasca in Repartizarea pe activitati (Cap.2 Pct.7 Rd.(2 la n) Col.B) </v>
      </c>
      <c r="AA5389" s="2205">
        <f t="shared" si="1183"/>
        <v>1</v>
      </c>
      <c r="AB5389" s="3036">
        <v>358</v>
      </c>
    </row>
    <row r="5390" spans="1:28" x14ac:dyDescent="0.25">
      <c r="A5390" s="1708">
        <f t="shared" ca="1" si="1181"/>
        <v>0</v>
      </c>
      <c r="B5390" s="1708">
        <f t="shared" si="1182"/>
        <v>10358050</v>
      </c>
      <c r="C5390" s="994">
        <v>358</v>
      </c>
      <c r="D5390" s="1796" t="s">
        <v>447</v>
      </c>
      <c r="E5390" s="994">
        <v>50</v>
      </c>
      <c r="F5390" s="995" t="s">
        <v>1099</v>
      </c>
      <c r="G5390" s="994"/>
      <c r="H5390" s="996" t="s">
        <v>346</v>
      </c>
      <c r="I5390" s="1091" t="s">
        <v>6189</v>
      </c>
      <c r="J5390" s="996"/>
      <c r="K5390" s="999" t="s">
        <v>6954</v>
      </c>
      <c r="L5390" s="1000">
        <f t="shared" si="1178"/>
        <v>0</v>
      </c>
      <c r="M5390" s="1000"/>
      <c r="N5390" s="1724">
        <f t="shared" si="1179"/>
        <v>0</v>
      </c>
      <c r="O5390" s="1000"/>
      <c r="P5390" s="1000"/>
      <c r="Q5390" s="1000"/>
      <c r="R5390" s="1000"/>
      <c r="S5390" s="1000"/>
      <c r="T5390" s="1000"/>
      <c r="U5390" s="1000"/>
      <c r="V5390" s="1000"/>
      <c r="W5390" s="1000"/>
      <c r="X5390" s="1000"/>
      <c r="Y5390" s="1001"/>
      <c r="Z5390" s="1001" t="str">
        <f t="shared" si="1180"/>
        <v xml:space="preserve">Activitatile subunitatilor [Cod CAEN] (Cap.5 Rd.(2 la n) Col.D) trebuie sa se regaseasca in Repartizarea pe activitati (Cap.2 Pct.7 Rd.(2 la n) Col.B) </v>
      </c>
      <c r="AA5390" s="2205">
        <f t="shared" si="1183"/>
        <v>1</v>
      </c>
      <c r="AB5390" s="3036">
        <v>358</v>
      </c>
    </row>
    <row r="5391" spans="1:28" x14ac:dyDescent="0.25">
      <c r="A5391" s="1708">
        <f t="shared" ca="1" si="1181"/>
        <v>0</v>
      </c>
      <c r="B5391" s="1708">
        <f t="shared" si="1182"/>
        <v>10358051</v>
      </c>
      <c r="C5391" s="994">
        <v>358</v>
      </c>
      <c r="D5391" s="1796" t="s">
        <v>447</v>
      </c>
      <c r="E5391" s="994">
        <v>51</v>
      </c>
      <c r="F5391" s="995" t="s">
        <v>1099</v>
      </c>
      <c r="G5391" s="994"/>
      <c r="H5391" s="996" t="s">
        <v>346</v>
      </c>
      <c r="I5391" s="1091" t="s">
        <v>6190</v>
      </c>
      <c r="J5391" s="996"/>
      <c r="K5391" s="999" t="s">
        <v>6954</v>
      </c>
      <c r="L5391" s="1000">
        <f t="shared" si="1178"/>
        <v>0</v>
      </c>
      <c r="M5391" s="1000"/>
      <c r="N5391" s="1724">
        <f t="shared" si="1179"/>
        <v>0</v>
      </c>
      <c r="O5391" s="1000"/>
      <c r="P5391" s="1000"/>
      <c r="Q5391" s="1000"/>
      <c r="R5391" s="1000"/>
      <c r="S5391" s="1000"/>
      <c r="T5391" s="1000"/>
      <c r="U5391" s="1000"/>
      <c r="V5391" s="1000"/>
      <c r="W5391" s="1000"/>
      <c r="X5391" s="1000"/>
      <c r="Y5391" s="1001"/>
      <c r="Z5391" s="1001" t="str">
        <f t="shared" si="1180"/>
        <v xml:space="preserve">Activitatile subunitatilor [Cod CAEN] (Cap.5 Rd.(2 la n) Col.D) trebuie sa se regaseasca in Repartizarea pe activitati (Cap.2 Pct.7 Rd.(2 la n) Col.B) </v>
      </c>
      <c r="AA5391" s="2205">
        <f t="shared" si="1183"/>
        <v>1</v>
      </c>
      <c r="AB5391" s="3036">
        <v>358</v>
      </c>
    </row>
    <row r="5392" spans="1:28" x14ac:dyDescent="0.25">
      <c r="A5392" s="1708">
        <f t="shared" ca="1" si="1181"/>
        <v>0</v>
      </c>
      <c r="B5392" s="1708">
        <f t="shared" si="1182"/>
        <v>10358052</v>
      </c>
      <c r="C5392" s="994">
        <v>358</v>
      </c>
      <c r="D5392" s="1796" t="s">
        <v>447</v>
      </c>
      <c r="E5392" s="994">
        <v>52</v>
      </c>
      <c r="F5392" s="995" t="s">
        <v>1099</v>
      </c>
      <c r="G5392" s="994"/>
      <c r="H5392" s="996" t="s">
        <v>346</v>
      </c>
      <c r="I5392" s="1091" t="s">
        <v>6191</v>
      </c>
      <c r="J5392" s="996"/>
      <c r="K5392" s="999" t="s">
        <v>6954</v>
      </c>
      <c r="L5392" s="1000">
        <f t="shared" si="1178"/>
        <v>0</v>
      </c>
      <c r="M5392" s="1000"/>
      <c r="N5392" s="1724">
        <f t="shared" si="1179"/>
        <v>0</v>
      </c>
      <c r="O5392" s="1000"/>
      <c r="P5392" s="1000"/>
      <c r="Q5392" s="1000"/>
      <c r="R5392" s="1000"/>
      <c r="S5392" s="1000"/>
      <c r="T5392" s="1000"/>
      <c r="U5392" s="1000"/>
      <c r="V5392" s="1000"/>
      <c r="W5392" s="1000"/>
      <c r="X5392" s="1000"/>
      <c r="Y5392" s="1001"/>
      <c r="Z5392" s="1001" t="str">
        <f t="shared" si="1180"/>
        <v xml:space="preserve">Activitatile subunitatilor [Cod CAEN] (Cap.5 Rd.(2 la n) Col.D) trebuie sa se regaseasca in Repartizarea pe activitati (Cap.2 Pct.7 Rd.(2 la n) Col.B) </v>
      </c>
      <c r="AA5392" s="2205">
        <f t="shared" si="1183"/>
        <v>1</v>
      </c>
      <c r="AB5392" s="3036">
        <v>358</v>
      </c>
    </row>
    <row r="5393" spans="1:28" x14ac:dyDescent="0.25">
      <c r="A5393" s="1708">
        <f t="shared" ca="1" si="1181"/>
        <v>0</v>
      </c>
      <c r="B5393" s="1708">
        <f t="shared" si="1182"/>
        <v>10358053</v>
      </c>
      <c r="C5393" s="994">
        <v>358</v>
      </c>
      <c r="D5393" s="1796" t="s">
        <v>447</v>
      </c>
      <c r="E5393" s="994">
        <v>53</v>
      </c>
      <c r="F5393" s="995" t="s">
        <v>1099</v>
      </c>
      <c r="G5393" s="994"/>
      <c r="H5393" s="996" t="s">
        <v>346</v>
      </c>
      <c r="I5393" s="1091" t="s">
        <v>6192</v>
      </c>
      <c r="J5393" s="996"/>
      <c r="K5393" s="999" t="s">
        <v>6954</v>
      </c>
      <c r="L5393" s="1000">
        <f t="shared" si="1178"/>
        <v>0</v>
      </c>
      <c r="M5393" s="1000"/>
      <c r="N5393" s="1724">
        <f t="shared" si="1179"/>
        <v>0</v>
      </c>
      <c r="O5393" s="1000"/>
      <c r="P5393" s="1000"/>
      <c r="Q5393" s="1000"/>
      <c r="R5393" s="1000"/>
      <c r="S5393" s="1000"/>
      <c r="T5393" s="1000"/>
      <c r="U5393" s="1000"/>
      <c r="V5393" s="1000"/>
      <c r="W5393" s="1000"/>
      <c r="X5393" s="1000"/>
      <c r="Y5393" s="1001"/>
      <c r="Z5393" s="1001" t="str">
        <f t="shared" si="1180"/>
        <v xml:space="preserve">Activitatile subunitatilor [Cod CAEN] (Cap.5 Rd.(2 la n) Col.D) trebuie sa se regaseasca in Repartizarea pe activitati (Cap.2 Pct.7 Rd.(2 la n) Col.B) </v>
      </c>
      <c r="AA5393" s="2205">
        <f t="shared" si="1183"/>
        <v>1</v>
      </c>
      <c r="AB5393" s="3036">
        <v>358</v>
      </c>
    </row>
    <row r="5394" spans="1:28" x14ac:dyDescent="0.25">
      <c r="A5394" s="1708">
        <f t="shared" ca="1" si="1181"/>
        <v>0</v>
      </c>
      <c r="B5394" s="1708">
        <f t="shared" si="1182"/>
        <v>10358054</v>
      </c>
      <c r="C5394" s="994">
        <v>358</v>
      </c>
      <c r="D5394" s="1796" t="s">
        <v>447</v>
      </c>
      <c r="E5394" s="994">
        <v>54</v>
      </c>
      <c r="F5394" s="995" t="s">
        <v>1099</v>
      </c>
      <c r="G5394" s="994"/>
      <c r="H5394" s="996" t="s">
        <v>346</v>
      </c>
      <c r="I5394" s="1091" t="s">
        <v>6193</v>
      </c>
      <c r="J5394" s="996"/>
      <c r="K5394" s="999" t="s">
        <v>6954</v>
      </c>
      <c r="L5394" s="1000">
        <f t="shared" si="1178"/>
        <v>0</v>
      </c>
      <c r="M5394" s="1000"/>
      <c r="N5394" s="1724">
        <f t="shared" si="1179"/>
        <v>0</v>
      </c>
      <c r="O5394" s="1000"/>
      <c r="P5394" s="1000"/>
      <c r="Q5394" s="1000"/>
      <c r="R5394" s="1000"/>
      <c r="S5394" s="1000"/>
      <c r="T5394" s="1000"/>
      <c r="U5394" s="1000"/>
      <c r="V5394" s="1000"/>
      <c r="W5394" s="1000"/>
      <c r="X5394" s="1000"/>
      <c r="Y5394" s="1001"/>
      <c r="Z5394" s="1001" t="str">
        <f t="shared" si="1180"/>
        <v xml:space="preserve">Activitatile subunitatilor [Cod CAEN] (Cap.5 Rd.(2 la n) Col.D) trebuie sa se regaseasca in Repartizarea pe activitati (Cap.2 Pct.7 Rd.(2 la n) Col.B) </v>
      </c>
      <c r="AA5394" s="2205">
        <f t="shared" si="1183"/>
        <v>1</v>
      </c>
      <c r="AB5394" s="3036">
        <v>358</v>
      </c>
    </row>
    <row r="5395" spans="1:28" x14ac:dyDescent="0.25">
      <c r="A5395" s="1708">
        <f t="shared" ca="1" si="1181"/>
        <v>0</v>
      </c>
      <c r="B5395" s="1708">
        <f t="shared" si="1182"/>
        <v>10358055</v>
      </c>
      <c r="C5395" s="994">
        <v>358</v>
      </c>
      <c r="D5395" s="1796" t="s">
        <v>447</v>
      </c>
      <c r="E5395" s="994">
        <v>55</v>
      </c>
      <c r="F5395" s="995" t="s">
        <v>1099</v>
      </c>
      <c r="G5395" s="994"/>
      <c r="H5395" s="996" t="s">
        <v>346</v>
      </c>
      <c r="I5395" s="1091" t="s">
        <v>6194</v>
      </c>
      <c r="J5395" s="996"/>
      <c r="K5395" s="999" t="s">
        <v>6954</v>
      </c>
      <c r="L5395" s="1000">
        <f t="shared" si="1178"/>
        <v>0</v>
      </c>
      <c r="M5395" s="1000"/>
      <c r="N5395" s="1724">
        <f t="shared" si="1179"/>
        <v>0</v>
      </c>
      <c r="O5395" s="1000"/>
      <c r="P5395" s="1000"/>
      <c r="Q5395" s="1000"/>
      <c r="R5395" s="1000"/>
      <c r="S5395" s="1000"/>
      <c r="T5395" s="1000"/>
      <c r="U5395" s="1000"/>
      <c r="V5395" s="1000"/>
      <c r="W5395" s="1000"/>
      <c r="X5395" s="1000"/>
      <c r="Y5395" s="1001"/>
      <c r="Z5395" s="1001" t="str">
        <f t="shared" si="1180"/>
        <v xml:space="preserve">Activitatile subunitatilor [Cod CAEN] (Cap.5 Rd.(2 la n) Col.D) trebuie sa se regaseasca in Repartizarea pe activitati (Cap.2 Pct.7 Rd.(2 la n) Col.B) </v>
      </c>
      <c r="AA5395" s="2205">
        <f t="shared" si="1183"/>
        <v>1</v>
      </c>
      <c r="AB5395" s="3036">
        <v>358</v>
      </c>
    </row>
    <row r="5396" spans="1:28" x14ac:dyDescent="0.25">
      <c r="A5396" s="1708">
        <f t="shared" ca="1" si="1181"/>
        <v>0</v>
      </c>
      <c r="B5396" s="1708">
        <f t="shared" si="1182"/>
        <v>10358056</v>
      </c>
      <c r="C5396" s="994">
        <v>358</v>
      </c>
      <c r="D5396" s="1796" t="s">
        <v>447</v>
      </c>
      <c r="E5396" s="994">
        <v>56</v>
      </c>
      <c r="F5396" s="995" t="s">
        <v>1099</v>
      </c>
      <c r="G5396" s="994"/>
      <c r="H5396" s="996" t="s">
        <v>346</v>
      </c>
      <c r="I5396" s="1091" t="s">
        <v>6195</v>
      </c>
      <c r="J5396" s="996"/>
      <c r="K5396" s="999" t="s">
        <v>6954</v>
      </c>
      <c r="L5396" s="1000">
        <f t="shared" si="1178"/>
        <v>0</v>
      </c>
      <c r="M5396" s="1000"/>
      <c r="N5396" s="1724">
        <f t="shared" si="1179"/>
        <v>0</v>
      </c>
      <c r="O5396" s="1000"/>
      <c r="P5396" s="1000"/>
      <c r="Q5396" s="1000"/>
      <c r="R5396" s="1000"/>
      <c r="S5396" s="1000"/>
      <c r="T5396" s="1000"/>
      <c r="U5396" s="1000"/>
      <c r="V5396" s="1000"/>
      <c r="W5396" s="1000"/>
      <c r="X5396" s="1000"/>
      <c r="Y5396" s="1001"/>
      <c r="Z5396" s="1001" t="str">
        <f t="shared" si="1180"/>
        <v xml:space="preserve">Activitatile subunitatilor [Cod CAEN] (Cap.5 Rd.(2 la n) Col.D) trebuie sa se regaseasca in Repartizarea pe activitati (Cap.2 Pct.7 Rd.(2 la n) Col.B) </v>
      </c>
      <c r="AA5396" s="2205">
        <f t="shared" si="1183"/>
        <v>1</v>
      </c>
      <c r="AB5396" s="3036">
        <v>358</v>
      </c>
    </row>
    <row r="5397" spans="1:28" x14ac:dyDescent="0.25">
      <c r="A5397" s="1708">
        <f t="shared" ca="1" si="1181"/>
        <v>0</v>
      </c>
      <c r="B5397" s="1708">
        <f t="shared" si="1182"/>
        <v>10358057</v>
      </c>
      <c r="C5397" s="994">
        <v>358</v>
      </c>
      <c r="D5397" s="1796" t="s">
        <v>447</v>
      </c>
      <c r="E5397" s="994">
        <v>57</v>
      </c>
      <c r="F5397" s="995" t="s">
        <v>1099</v>
      </c>
      <c r="G5397" s="994"/>
      <c r="H5397" s="996" t="s">
        <v>346</v>
      </c>
      <c r="I5397" s="1091" t="s">
        <v>6196</v>
      </c>
      <c r="J5397" s="996"/>
      <c r="K5397" s="999" t="s">
        <v>6954</v>
      </c>
      <c r="L5397" s="1000">
        <f t="shared" si="1178"/>
        <v>0</v>
      </c>
      <c r="M5397" s="1000"/>
      <c r="N5397" s="1724">
        <f t="shared" si="1179"/>
        <v>0</v>
      </c>
      <c r="O5397" s="1000"/>
      <c r="P5397" s="1000"/>
      <c r="Q5397" s="1000"/>
      <c r="R5397" s="1000"/>
      <c r="S5397" s="1000"/>
      <c r="T5397" s="1000"/>
      <c r="U5397" s="1000"/>
      <c r="V5397" s="1000"/>
      <c r="W5397" s="1000"/>
      <c r="X5397" s="1000"/>
      <c r="Y5397" s="1001"/>
      <c r="Z5397" s="1001" t="str">
        <f t="shared" si="1180"/>
        <v xml:space="preserve">Activitatile subunitatilor [Cod CAEN] (Cap.5 Rd.(2 la n) Col.D) trebuie sa se regaseasca in Repartizarea pe activitati (Cap.2 Pct.7 Rd.(2 la n) Col.B) </v>
      </c>
      <c r="AA5397" s="2205">
        <f t="shared" si="1183"/>
        <v>1</v>
      </c>
      <c r="AB5397" s="3036">
        <v>358</v>
      </c>
    </row>
    <row r="5398" spans="1:28" x14ac:dyDescent="0.25">
      <c r="A5398" s="1708">
        <f t="shared" ca="1" si="1181"/>
        <v>0</v>
      </c>
      <c r="B5398" s="1708">
        <f t="shared" si="1182"/>
        <v>10358058</v>
      </c>
      <c r="C5398" s="994">
        <v>358</v>
      </c>
      <c r="D5398" s="1796" t="s">
        <v>447</v>
      </c>
      <c r="E5398" s="994">
        <v>58</v>
      </c>
      <c r="F5398" s="995" t="s">
        <v>1099</v>
      </c>
      <c r="G5398" s="994"/>
      <c r="H5398" s="996" t="s">
        <v>346</v>
      </c>
      <c r="I5398" s="1091" t="s">
        <v>6197</v>
      </c>
      <c r="J5398" s="996"/>
      <c r="K5398" s="999" t="s">
        <v>6954</v>
      </c>
      <c r="L5398" s="1000">
        <f t="shared" si="1178"/>
        <v>0</v>
      </c>
      <c r="M5398" s="1000"/>
      <c r="N5398" s="1724">
        <f t="shared" si="1179"/>
        <v>0</v>
      </c>
      <c r="O5398" s="1000"/>
      <c r="P5398" s="1000"/>
      <c r="Q5398" s="1000"/>
      <c r="R5398" s="1000"/>
      <c r="S5398" s="1000"/>
      <c r="T5398" s="1000"/>
      <c r="U5398" s="1000"/>
      <c r="V5398" s="1000"/>
      <c r="W5398" s="1000"/>
      <c r="X5398" s="1000"/>
      <c r="Y5398" s="1001"/>
      <c r="Z5398" s="1001" t="str">
        <f t="shared" si="1180"/>
        <v xml:space="preserve">Activitatile subunitatilor [Cod CAEN] (Cap.5 Rd.(2 la n) Col.D) trebuie sa se regaseasca in Repartizarea pe activitati (Cap.2 Pct.7 Rd.(2 la n) Col.B) </v>
      </c>
      <c r="AA5398" s="2205">
        <f t="shared" si="1183"/>
        <v>1</v>
      </c>
      <c r="AB5398" s="3036">
        <v>358</v>
      </c>
    </row>
    <row r="5399" spans="1:28" x14ac:dyDescent="0.25">
      <c r="A5399" s="1708">
        <f t="shared" ref="A5399:A5462" ca="1" si="1184">IF(D5399="DA",IF(ISERROR(N5399),A5398+1,IF(N5399=1,A5398+1,A5398)),A5398)</f>
        <v>0</v>
      </c>
      <c r="B5399" s="1708">
        <f t="shared" si="1182"/>
        <v>10358059</v>
      </c>
      <c r="C5399" s="994">
        <v>358</v>
      </c>
      <c r="D5399" s="1796" t="s">
        <v>447</v>
      </c>
      <c r="E5399" s="994">
        <v>59</v>
      </c>
      <c r="F5399" s="995" t="s">
        <v>1099</v>
      </c>
      <c r="G5399" s="994"/>
      <c r="H5399" s="996" t="s">
        <v>346</v>
      </c>
      <c r="I5399" s="1091" t="s">
        <v>6198</v>
      </c>
      <c r="J5399" s="996"/>
      <c r="K5399" s="999" t="s">
        <v>6954</v>
      </c>
      <c r="L5399" s="1000">
        <f t="shared" si="1178"/>
        <v>0</v>
      </c>
      <c r="M5399" s="1000"/>
      <c r="N5399" s="1724">
        <f t="shared" si="1179"/>
        <v>0</v>
      </c>
      <c r="O5399" s="1000"/>
      <c r="P5399" s="1000"/>
      <c r="Q5399" s="1000"/>
      <c r="R5399" s="1000"/>
      <c r="S5399" s="1000"/>
      <c r="T5399" s="1000"/>
      <c r="U5399" s="1000"/>
      <c r="V5399" s="1000"/>
      <c r="W5399" s="1000"/>
      <c r="X5399" s="1000"/>
      <c r="Y5399" s="1001"/>
      <c r="Z5399" s="1001" t="str">
        <f t="shared" si="1180"/>
        <v xml:space="preserve">Activitatile subunitatilor [Cod CAEN] (Cap.5 Rd.(2 la n) Col.D) trebuie sa se regaseasca in Repartizarea pe activitati (Cap.2 Pct.7 Rd.(2 la n) Col.B) </v>
      </c>
      <c r="AA5399" s="2205">
        <f t="shared" si="1183"/>
        <v>1</v>
      </c>
      <c r="AB5399" s="3036">
        <v>358</v>
      </c>
    </row>
    <row r="5400" spans="1:28" x14ac:dyDescent="0.25">
      <c r="A5400" s="1708">
        <f t="shared" ca="1" si="1184"/>
        <v>0</v>
      </c>
      <c r="B5400" s="1708">
        <f t="shared" si="1182"/>
        <v>10358060</v>
      </c>
      <c r="C5400" s="994">
        <v>358</v>
      </c>
      <c r="D5400" s="1796" t="s">
        <v>447</v>
      </c>
      <c r="E5400" s="994">
        <v>60</v>
      </c>
      <c r="F5400" s="995" t="s">
        <v>1099</v>
      </c>
      <c r="G5400" s="994"/>
      <c r="H5400" s="996" t="s">
        <v>346</v>
      </c>
      <c r="I5400" s="1091" t="s">
        <v>6199</v>
      </c>
      <c r="J5400" s="996"/>
      <c r="K5400" s="999" t="s">
        <v>6954</v>
      </c>
      <c r="L5400" s="1000">
        <f t="shared" si="1178"/>
        <v>0</v>
      </c>
      <c r="M5400" s="1000"/>
      <c r="N5400" s="1724">
        <f t="shared" si="1179"/>
        <v>0</v>
      </c>
      <c r="O5400" s="1000"/>
      <c r="P5400" s="1000"/>
      <c r="Q5400" s="1000"/>
      <c r="R5400" s="1000"/>
      <c r="S5400" s="1000"/>
      <c r="T5400" s="1000"/>
      <c r="U5400" s="1000"/>
      <c r="V5400" s="1000"/>
      <c r="W5400" s="1000"/>
      <c r="X5400" s="1000"/>
      <c r="Y5400" s="1001"/>
      <c r="Z5400" s="1001" t="str">
        <f t="shared" si="1180"/>
        <v xml:space="preserve">Activitatile subunitatilor [Cod CAEN] (Cap.5 Rd.(2 la n) Col.D) trebuie sa se regaseasca in Repartizarea pe activitati (Cap.2 Pct.7 Rd.(2 la n) Col.B) </v>
      </c>
      <c r="AA5400" s="2205">
        <f t="shared" si="1183"/>
        <v>1</v>
      </c>
      <c r="AB5400" s="3036">
        <v>358</v>
      </c>
    </row>
    <row r="5401" spans="1:28" x14ac:dyDescent="0.25">
      <c r="A5401" s="1708">
        <f t="shared" ca="1" si="1184"/>
        <v>0</v>
      </c>
      <c r="B5401" s="1708">
        <f t="shared" si="1182"/>
        <v>10358061</v>
      </c>
      <c r="C5401" s="994">
        <v>358</v>
      </c>
      <c r="D5401" s="1796" t="s">
        <v>447</v>
      </c>
      <c r="E5401" s="994">
        <v>61</v>
      </c>
      <c r="F5401" s="995" t="s">
        <v>1099</v>
      </c>
      <c r="G5401" s="994"/>
      <c r="H5401" s="996" t="s">
        <v>346</v>
      </c>
      <c r="I5401" s="1091" t="s">
        <v>6200</v>
      </c>
      <c r="J5401" s="996"/>
      <c r="K5401" s="999" t="s">
        <v>6954</v>
      </c>
      <c r="L5401" s="1000">
        <f t="shared" si="1178"/>
        <v>0</v>
      </c>
      <c r="M5401" s="1000"/>
      <c r="N5401" s="1724">
        <f t="shared" si="1179"/>
        <v>0</v>
      </c>
      <c r="O5401" s="1000"/>
      <c r="P5401" s="1000"/>
      <c r="Q5401" s="1000"/>
      <c r="R5401" s="1000"/>
      <c r="S5401" s="1000"/>
      <c r="T5401" s="1000"/>
      <c r="U5401" s="1000"/>
      <c r="V5401" s="1000"/>
      <c r="W5401" s="1000"/>
      <c r="X5401" s="1000"/>
      <c r="Y5401" s="1001"/>
      <c r="Z5401" s="1001" t="str">
        <f t="shared" si="1180"/>
        <v xml:space="preserve">Activitatile subunitatilor [Cod CAEN] (Cap.5 Rd.(2 la n) Col.D) trebuie sa se regaseasca in Repartizarea pe activitati (Cap.2 Pct.7 Rd.(2 la n) Col.B) </v>
      </c>
      <c r="AA5401" s="2205">
        <f t="shared" si="1183"/>
        <v>1</v>
      </c>
      <c r="AB5401" s="3036">
        <v>358</v>
      </c>
    </row>
    <row r="5402" spans="1:28" x14ac:dyDescent="0.25">
      <c r="A5402" s="1708">
        <f t="shared" ca="1" si="1184"/>
        <v>0</v>
      </c>
      <c r="B5402" s="1708">
        <f t="shared" si="1182"/>
        <v>10358062</v>
      </c>
      <c r="C5402" s="994">
        <v>358</v>
      </c>
      <c r="D5402" s="1796" t="s">
        <v>447</v>
      </c>
      <c r="E5402" s="994">
        <v>62</v>
      </c>
      <c r="F5402" s="995" t="s">
        <v>1099</v>
      </c>
      <c r="G5402" s="994"/>
      <c r="H5402" s="996" t="s">
        <v>346</v>
      </c>
      <c r="I5402" s="1091" t="s">
        <v>6201</v>
      </c>
      <c r="J5402" s="996"/>
      <c r="K5402" s="999" t="s">
        <v>6954</v>
      </c>
      <c r="L5402" s="1000">
        <f t="shared" si="1178"/>
        <v>0</v>
      </c>
      <c r="M5402" s="1000"/>
      <c r="N5402" s="1724">
        <f t="shared" si="1179"/>
        <v>0</v>
      </c>
      <c r="O5402" s="1000"/>
      <c r="P5402" s="1000"/>
      <c r="Q5402" s="1000"/>
      <c r="R5402" s="1000"/>
      <c r="S5402" s="1000"/>
      <c r="T5402" s="1000"/>
      <c r="U5402" s="1000"/>
      <c r="V5402" s="1000"/>
      <c r="W5402" s="1000"/>
      <c r="X5402" s="1000"/>
      <c r="Y5402" s="1001"/>
      <c r="Z5402" s="1001" t="str">
        <f t="shared" si="1180"/>
        <v xml:space="preserve">Activitatile subunitatilor [Cod CAEN] (Cap.5 Rd.(2 la n) Col.D) trebuie sa se regaseasca in Repartizarea pe activitati (Cap.2 Pct.7 Rd.(2 la n) Col.B) </v>
      </c>
      <c r="AA5402" s="2205">
        <f t="shared" si="1183"/>
        <v>1</v>
      </c>
      <c r="AB5402" s="3036">
        <v>358</v>
      </c>
    </row>
    <row r="5403" spans="1:28" x14ac:dyDescent="0.25">
      <c r="A5403" s="1708">
        <f t="shared" ca="1" si="1184"/>
        <v>0</v>
      </c>
      <c r="B5403" s="1708">
        <f t="shared" si="1182"/>
        <v>10358063</v>
      </c>
      <c r="C5403" s="994">
        <v>358</v>
      </c>
      <c r="D5403" s="1796" t="s">
        <v>447</v>
      </c>
      <c r="E5403" s="994">
        <v>63</v>
      </c>
      <c r="F5403" s="995" t="s">
        <v>1099</v>
      </c>
      <c r="G5403" s="994"/>
      <c r="H5403" s="996" t="s">
        <v>346</v>
      </c>
      <c r="I5403" s="1091" t="s">
        <v>6202</v>
      </c>
      <c r="J5403" s="996"/>
      <c r="K5403" s="999" t="s">
        <v>6954</v>
      </c>
      <c r="L5403" s="1000">
        <f t="shared" si="1178"/>
        <v>0</v>
      </c>
      <c r="M5403" s="1000"/>
      <c r="N5403" s="1724">
        <f t="shared" si="1179"/>
        <v>0</v>
      </c>
      <c r="O5403" s="1000"/>
      <c r="P5403" s="1000"/>
      <c r="Q5403" s="1000"/>
      <c r="R5403" s="1000"/>
      <c r="S5403" s="1000"/>
      <c r="T5403" s="1000"/>
      <c r="U5403" s="1000"/>
      <c r="V5403" s="1000"/>
      <c r="W5403" s="1000"/>
      <c r="X5403" s="1000"/>
      <c r="Y5403" s="1001"/>
      <c r="Z5403" s="1001" t="str">
        <f t="shared" si="1180"/>
        <v xml:space="preserve">Activitatile subunitatilor [Cod CAEN] (Cap.5 Rd.(2 la n) Col.D) trebuie sa se regaseasca in Repartizarea pe activitati (Cap.2 Pct.7 Rd.(2 la n) Col.B) </v>
      </c>
      <c r="AA5403" s="2205">
        <f t="shared" si="1183"/>
        <v>1</v>
      </c>
      <c r="AB5403" s="3036">
        <v>358</v>
      </c>
    </row>
    <row r="5404" spans="1:28" x14ac:dyDescent="0.25">
      <c r="A5404" s="1708">
        <f t="shared" ca="1" si="1184"/>
        <v>0</v>
      </c>
      <c r="B5404" s="1708">
        <f t="shared" si="1182"/>
        <v>10358064</v>
      </c>
      <c r="C5404" s="994">
        <v>358</v>
      </c>
      <c r="D5404" s="1796" t="s">
        <v>447</v>
      </c>
      <c r="E5404" s="994">
        <v>64</v>
      </c>
      <c r="F5404" s="995" t="s">
        <v>1099</v>
      </c>
      <c r="G5404" s="994"/>
      <c r="H5404" s="996" t="s">
        <v>346</v>
      </c>
      <c r="I5404" s="1091" t="s">
        <v>6203</v>
      </c>
      <c r="J5404" s="996"/>
      <c r="K5404" s="999" t="s">
        <v>6954</v>
      </c>
      <c r="L5404" s="1000">
        <f t="shared" si="1178"/>
        <v>0</v>
      </c>
      <c r="M5404" s="1000"/>
      <c r="N5404" s="1724">
        <f t="shared" si="1179"/>
        <v>0</v>
      </c>
      <c r="O5404" s="1000"/>
      <c r="P5404" s="1000"/>
      <c r="Q5404" s="1000"/>
      <c r="R5404" s="1000"/>
      <c r="S5404" s="1000"/>
      <c r="T5404" s="1000"/>
      <c r="U5404" s="1000"/>
      <c r="V5404" s="1000"/>
      <c r="W5404" s="1000"/>
      <c r="X5404" s="1000"/>
      <c r="Y5404" s="1001"/>
      <c r="Z5404" s="1001" t="str">
        <f t="shared" si="1180"/>
        <v xml:space="preserve">Activitatile subunitatilor [Cod CAEN] (Cap.5 Rd.(2 la n) Col.D) trebuie sa se regaseasca in Repartizarea pe activitati (Cap.2 Pct.7 Rd.(2 la n) Col.B) </v>
      </c>
      <c r="AA5404" s="2205">
        <f t="shared" si="1183"/>
        <v>1</v>
      </c>
      <c r="AB5404" s="3036">
        <v>358</v>
      </c>
    </row>
    <row r="5405" spans="1:28" x14ac:dyDescent="0.25">
      <c r="A5405" s="1708">
        <f t="shared" ca="1" si="1184"/>
        <v>0</v>
      </c>
      <c r="B5405" s="1708">
        <f t="shared" si="1182"/>
        <v>10358065</v>
      </c>
      <c r="C5405" s="994">
        <v>358</v>
      </c>
      <c r="D5405" s="1796" t="s">
        <v>447</v>
      </c>
      <c r="E5405" s="994">
        <v>65</v>
      </c>
      <c r="F5405" s="995" t="s">
        <v>1099</v>
      </c>
      <c r="G5405" s="994"/>
      <c r="H5405" s="996" t="s">
        <v>346</v>
      </c>
      <c r="I5405" s="1091" t="s">
        <v>6204</v>
      </c>
      <c r="J5405" s="996"/>
      <c r="K5405" s="999" t="s">
        <v>6954</v>
      </c>
      <c r="L5405" s="1000">
        <f t="shared" si="1178"/>
        <v>0</v>
      </c>
      <c r="M5405" s="1000"/>
      <c r="N5405" s="1724">
        <f t="shared" si="1179"/>
        <v>0</v>
      </c>
      <c r="O5405" s="1000"/>
      <c r="P5405" s="1000"/>
      <c r="Q5405" s="1000"/>
      <c r="R5405" s="1000"/>
      <c r="S5405" s="1000"/>
      <c r="T5405" s="1000"/>
      <c r="U5405" s="1000"/>
      <c r="V5405" s="1000"/>
      <c r="W5405" s="1000"/>
      <c r="X5405" s="1000"/>
      <c r="Y5405" s="1001"/>
      <c r="Z5405" s="1001" t="str">
        <f t="shared" si="1180"/>
        <v xml:space="preserve">Activitatile subunitatilor [Cod CAEN] (Cap.5 Rd.(2 la n) Col.D) trebuie sa se regaseasca in Repartizarea pe activitati (Cap.2 Pct.7 Rd.(2 la n) Col.B) </v>
      </c>
      <c r="AA5405" s="2205">
        <f t="shared" si="1183"/>
        <v>1</v>
      </c>
      <c r="AB5405" s="3036">
        <v>358</v>
      </c>
    </row>
    <row r="5406" spans="1:28" x14ac:dyDescent="0.25">
      <c r="A5406" s="1708">
        <f t="shared" ca="1" si="1184"/>
        <v>0</v>
      </c>
      <c r="B5406" s="1708">
        <f t="shared" si="1182"/>
        <v>10358066</v>
      </c>
      <c r="C5406" s="994">
        <v>358</v>
      </c>
      <c r="D5406" s="1796" t="s">
        <v>447</v>
      </c>
      <c r="E5406" s="994">
        <v>66</v>
      </c>
      <c r="F5406" s="995" t="s">
        <v>1099</v>
      </c>
      <c r="G5406" s="994"/>
      <c r="H5406" s="996" t="s">
        <v>346</v>
      </c>
      <c r="I5406" s="1091" t="s">
        <v>6205</v>
      </c>
      <c r="J5406" s="996"/>
      <c r="K5406" s="999" t="s">
        <v>6954</v>
      </c>
      <c r="L5406" s="1000">
        <f t="shared" ref="L5406:L5469" si="1185">BH767</f>
        <v>0</v>
      </c>
      <c r="M5406" s="1000"/>
      <c r="N5406" s="1724">
        <f t="shared" ref="N5406:N5469" si="1186">IF(ISERROR(MATCH(L5406,$AY$183:$AY$211,0))=TRUE,1,0)</f>
        <v>0</v>
      </c>
      <c r="O5406" s="1000"/>
      <c r="P5406" s="1000"/>
      <c r="Q5406" s="1000"/>
      <c r="R5406" s="1000"/>
      <c r="S5406" s="1000"/>
      <c r="T5406" s="1000"/>
      <c r="U5406" s="1000"/>
      <c r="V5406" s="1000"/>
      <c r="W5406" s="1000"/>
      <c r="X5406" s="1000"/>
      <c r="Y5406" s="1001"/>
      <c r="Z5406" s="1001" t="str">
        <f t="shared" si="1180"/>
        <v xml:space="preserve">Activitatile subunitatilor [Cod CAEN] (Cap.5 Rd.(2 la n) Col.D) trebuie sa se regaseasca in Repartizarea pe activitati (Cap.2 Pct.7 Rd.(2 la n) Col.B) </v>
      </c>
      <c r="AA5406" s="2205">
        <f t="shared" si="1183"/>
        <v>1</v>
      </c>
      <c r="AB5406" s="3036">
        <v>358</v>
      </c>
    </row>
    <row r="5407" spans="1:28" x14ac:dyDescent="0.25">
      <c r="A5407" s="1708">
        <f t="shared" ca="1" si="1184"/>
        <v>0</v>
      </c>
      <c r="B5407" s="1708">
        <f t="shared" si="1182"/>
        <v>10358067</v>
      </c>
      <c r="C5407" s="994">
        <v>358</v>
      </c>
      <c r="D5407" s="1796" t="s">
        <v>447</v>
      </c>
      <c r="E5407" s="994">
        <v>67</v>
      </c>
      <c r="F5407" s="995" t="s">
        <v>1099</v>
      </c>
      <c r="G5407" s="994"/>
      <c r="H5407" s="996" t="s">
        <v>346</v>
      </c>
      <c r="I5407" s="1091" t="s">
        <v>6206</v>
      </c>
      <c r="J5407" s="996"/>
      <c r="K5407" s="999" t="s">
        <v>6954</v>
      </c>
      <c r="L5407" s="1000">
        <f t="shared" si="1185"/>
        <v>0</v>
      </c>
      <c r="M5407" s="1000"/>
      <c r="N5407" s="1724">
        <f t="shared" si="1186"/>
        <v>0</v>
      </c>
      <c r="O5407" s="1000"/>
      <c r="P5407" s="1000"/>
      <c r="Q5407" s="1000"/>
      <c r="R5407" s="1000"/>
      <c r="S5407" s="1000"/>
      <c r="T5407" s="1000"/>
      <c r="U5407" s="1000"/>
      <c r="V5407" s="1000"/>
      <c r="W5407" s="1000"/>
      <c r="X5407" s="1000"/>
      <c r="Y5407" s="1001"/>
      <c r="Z5407" s="1001" t="str">
        <f t="shared" si="1180"/>
        <v xml:space="preserve">Activitatile subunitatilor [Cod CAEN] (Cap.5 Rd.(2 la n) Col.D) trebuie sa se regaseasca in Repartizarea pe activitati (Cap.2 Pct.7 Rd.(2 la n) Col.B) </v>
      </c>
      <c r="AA5407" s="2205">
        <f t="shared" si="1183"/>
        <v>1</v>
      </c>
      <c r="AB5407" s="3036">
        <v>358</v>
      </c>
    </row>
    <row r="5408" spans="1:28" x14ac:dyDescent="0.25">
      <c r="A5408" s="1708">
        <f t="shared" ca="1" si="1184"/>
        <v>0</v>
      </c>
      <c r="B5408" s="1708">
        <f t="shared" si="1182"/>
        <v>10358068</v>
      </c>
      <c r="C5408" s="994">
        <v>358</v>
      </c>
      <c r="D5408" s="1796" t="s">
        <v>447</v>
      </c>
      <c r="E5408" s="994">
        <v>68</v>
      </c>
      <c r="F5408" s="995" t="s">
        <v>1099</v>
      </c>
      <c r="G5408" s="994"/>
      <c r="H5408" s="996" t="s">
        <v>346</v>
      </c>
      <c r="I5408" s="1091" t="s">
        <v>6207</v>
      </c>
      <c r="J5408" s="996"/>
      <c r="K5408" s="999" t="s">
        <v>6954</v>
      </c>
      <c r="L5408" s="1000">
        <f t="shared" si="1185"/>
        <v>0</v>
      </c>
      <c r="M5408" s="1000"/>
      <c r="N5408" s="1724">
        <f t="shared" si="1186"/>
        <v>0</v>
      </c>
      <c r="O5408" s="1000"/>
      <c r="P5408" s="1000"/>
      <c r="Q5408" s="1000"/>
      <c r="R5408" s="1000"/>
      <c r="S5408" s="1000"/>
      <c r="T5408" s="1000"/>
      <c r="U5408" s="1000"/>
      <c r="V5408" s="1000"/>
      <c r="W5408" s="1000"/>
      <c r="X5408" s="1000"/>
      <c r="Y5408" s="1001"/>
      <c r="Z5408" s="1001" t="str">
        <f t="shared" ref="Z5408:Z5471" si="1187">Z5407</f>
        <v xml:space="preserve">Activitatile subunitatilor [Cod CAEN] (Cap.5 Rd.(2 la n) Col.D) trebuie sa se regaseasca in Repartizarea pe activitati (Cap.2 Pct.7 Rd.(2 la n) Col.B) </v>
      </c>
      <c r="AA5408" s="2205">
        <f t="shared" si="1183"/>
        <v>1</v>
      </c>
      <c r="AB5408" s="3036">
        <v>358</v>
      </c>
    </row>
    <row r="5409" spans="1:28" x14ac:dyDescent="0.25">
      <c r="A5409" s="1708">
        <f t="shared" ca="1" si="1184"/>
        <v>0</v>
      </c>
      <c r="B5409" s="1708">
        <f t="shared" si="1182"/>
        <v>10358069</v>
      </c>
      <c r="C5409" s="994">
        <v>358</v>
      </c>
      <c r="D5409" s="1796" t="s">
        <v>447</v>
      </c>
      <c r="E5409" s="994">
        <v>69</v>
      </c>
      <c r="F5409" s="995" t="s">
        <v>1099</v>
      </c>
      <c r="G5409" s="994"/>
      <c r="H5409" s="996" t="s">
        <v>346</v>
      </c>
      <c r="I5409" s="1091" t="s">
        <v>6208</v>
      </c>
      <c r="J5409" s="996"/>
      <c r="K5409" s="999" t="s">
        <v>6954</v>
      </c>
      <c r="L5409" s="1000">
        <f t="shared" si="1185"/>
        <v>0</v>
      </c>
      <c r="M5409" s="1000"/>
      <c r="N5409" s="1724">
        <f t="shared" si="1186"/>
        <v>0</v>
      </c>
      <c r="O5409" s="1000"/>
      <c r="P5409" s="1000"/>
      <c r="Q5409" s="1000"/>
      <c r="R5409" s="1000"/>
      <c r="S5409" s="1000"/>
      <c r="T5409" s="1000"/>
      <c r="U5409" s="1000"/>
      <c r="V5409" s="1000"/>
      <c r="W5409" s="1000"/>
      <c r="X5409" s="1000"/>
      <c r="Y5409" s="1001"/>
      <c r="Z5409" s="1001" t="str">
        <f t="shared" si="1187"/>
        <v xml:space="preserve">Activitatile subunitatilor [Cod CAEN] (Cap.5 Rd.(2 la n) Col.D) trebuie sa se regaseasca in Repartizarea pe activitati (Cap.2 Pct.7 Rd.(2 la n) Col.B) </v>
      </c>
      <c r="AA5409" s="2205">
        <f t="shared" si="1183"/>
        <v>1</v>
      </c>
      <c r="AB5409" s="3036">
        <v>358</v>
      </c>
    </row>
    <row r="5410" spans="1:28" x14ac:dyDescent="0.25">
      <c r="A5410" s="1708">
        <f t="shared" ca="1" si="1184"/>
        <v>0</v>
      </c>
      <c r="B5410" s="1708">
        <f t="shared" ref="B5410:B5473" si="1188">VALUE("1"&amp;TEXT(C5410,"0000")&amp;TEXT(E5410,"000"))</f>
        <v>10358070</v>
      </c>
      <c r="C5410" s="994">
        <v>358</v>
      </c>
      <c r="D5410" s="1796" t="s">
        <v>447</v>
      </c>
      <c r="E5410" s="994">
        <v>70</v>
      </c>
      <c r="F5410" s="995" t="s">
        <v>1099</v>
      </c>
      <c r="G5410" s="994"/>
      <c r="H5410" s="996" t="s">
        <v>346</v>
      </c>
      <c r="I5410" s="1091" t="s">
        <v>6209</v>
      </c>
      <c r="J5410" s="996"/>
      <c r="K5410" s="999" t="s">
        <v>6954</v>
      </c>
      <c r="L5410" s="1000">
        <f t="shared" si="1185"/>
        <v>0</v>
      </c>
      <c r="M5410" s="1000"/>
      <c r="N5410" s="1724">
        <f t="shared" si="1186"/>
        <v>0</v>
      </c>
      <c r="O5410" s="1000"/>
      <c r="P5410" s="1000"/>
      <c r="Q5410" s="1000"/>
      <c r="R5410" s="1000"/>
      <c r="S5410" s="1000"/>
      <c r="T5410" s="1000"/>
      <c r="U5410" s="1000"/>
      <c r="V5410" s="1000"/>
      <c r="W5410" s="1000"/>
      <c r="X5410" s="1000"/>
      <c r="Y5410" s="1001"/>
      <c r="Z5410" s="1001" t="str">
        <f t="shared" si="1187"/>
        <v xml:space="preserve">Activitatile subunitatilor [Cod CAEN] (Cap.5 Rd.(2 la n) Col.D) trebuie sa se regaseasca in Repartizarea pe activitati (Cap.2 Pct.7 Rd.(2 la n) Col.B) </v>
      </c>
      <c r="AA5410" s="2205">
        <f t="shared" si="1183"/>
        <v>1</v>
      </c>
      <c r="AB5410" s="3036">
        <v>358</v>
      </c>
    </row>
    <row r="5411" spans="1:28" x14ac:dyDescent="0.25">
      <c r="A5411" s="1708">
        <f t="shared" ca="1" si="1184"/>
        <v>0</v>
      </c>
      <c r="B5411" s="1708">
        <f t="shared" si="1188"/>
        <v>10358071</v>
      </c>
      <c r="C5411" s="994">
        <v>358</v>
      </c>
      <c r="D5411" s="1796" t="s">
        <v>447</v>
      </c>
      <c r="E5411" s="994">
        <v>71</v>
      </c>
      <c r="F5411" s="995" t="s">
        <v>1099</v>
      </c>
      <c r="G5411" s="994"/>
      <c r="H5411" s="996" t="s">
        <v>346</v>
      </c>
      <c r="I5411" s="1091" t="s">
        <v>6210</v>
      </c>
      <c r="J5411" s="996"/>
      <c r="K5411" s="999" t="s">
        <v>6954</v>
      </c>
      <c r="L5411" s="1000">
        <f t="shared" si="1185"/>
        <v>0</v>
      </c>
      <c r="M5411" s="1000"/>
      <c r="N5411" s="1724">
        <f t="shared" si="1186"/>
        <v>0</v>
      </c>
      <c r="O5411" s="1000"/>
      <c r="P5411" s="1000"/>
      <c r="Q5411" s="1000"/>
      <c r="R5411" s="1000"/>
      <c r="S5411" s="1000"/>
      <c r="T5411" s="1000"/>
      <c r="U5411" s="1000"/>
      <c r="V5411" s="1000"/>
      <c r="W5411" s="1000"/>
      <c r="X5411" s="1000"/>
      <c r="Y5411" s="1001"/>
      <c r="Z5411" s="1001" t="str">
        <f t="shared" si="1187"/>
        <v xml:space="preserve">Activitatile subunitatilor [Cod CAEN] (Cap.5 Rd.(2 la n) Col.D) trebuie sa se regaseasca in Repartizarea pe activitati (Cap.2 Pct.7 Rd.(2 la n) Col.B) </v>
      </c>
      <c r="AA5411" s="2205">
        <f t="shared" si="1183"/>
        <v>1</v>
      </c>
      <c r="AB5411" s="3036">
        <v>358</v>
      </c>
    </row>
    <row r="5412" spans="1:28" x14ac:dyDescent="0.25">
      <c r="A5412" s="1708">
        <f t="shared" ca="1" si="1184"/>
        <v>0</v>
      </c>
      <c r="B5412" s="1708">
        <f t="shared" si="1188"/>
        <v>10358072</v>
      </c>
      <c r="C5412" s="994">
        <v>358</v>
      </c>
      <c r="D5412" s="1796" t="s">
        <v>447</v>
      </c>
      <c r="E5412" s="994">
        <v>72</v>
      </c>
      <c r="F5412" s="995" t="s">
        <v>1099</v>
      </c>
      <c r="G5412" s="994"/>
      <c r="H5412" s="996" t="s">
        <v>346</v>
      </c>
      <c r="I5412" s="1091" t="s">
        <v>6211</v>
      </c>
      <c r="J5412" s="996"/>
      <c r="K5412" s="999" t="s">
        <v>6954</v>
      </c>
      <c r="L5412" s="1000">
        <f t="shared" si="1185"/>
        <v>0</v>
      </c>
      <c r="M5412" s="1000"/>
      <c r="N5412" s="1724">
        <f t="shared" si="1186"/>
        <v>0</v>
      </c>
      <c r="O5412" s="1000"/>
      <c r="P5412" s="1000"/>
      <c r="Q5412" s="1000"/>
      <c r="R5412" s="1000"/>
      <c r="S5412" s="1000"/>
      <c r="T5412" s="1000"/>
      <c r="U5412" s="1000"/>
      <c r="V5412" s="1000"/>
      <c r="W5412" s="1000"/>
      <c r="X5412" s="1000"/>
      <c r="Y5412" s="1001"/>
      <c r="Z5412" s="1001" t="str">
        <f t="shared" si="1187"/>
        <v xml:space="preserve">Activitatile subunitatilor [Cod CAEN] (Cap.5 Rd.(2 la n) Col.D) trebuie sa se regaseasca in Repartizarea pe activitati (Cap.2 Pct.7 Rd.(2 la n) Col.B) </v>
      </c>
      <c r="AA5412" s="2205">
        <f t="shared" si="1183"/>
        <v>1</v>
      </c>
      <c r="AB5412" s="3036">
        <v>358</v>
      </c>
    </row>
    <row r="5413" spans="1:28" x14ac:dyDescent="0.25">
      <c r="A5413" s="1708">
        <f t="shared" ca="1" si="1184"/>
        <v>0</v>
      </c>
      <c r="B5413" s="1708">
        <f t="shared" si="1188"/>
        <v>10358073</v>
      </c>
      <c r="C5413" s="994">
        <v>358</v>
      </c>
      <c r="D5413" s="1796" t="s">
        <v>447</v>
      </c>
      <c r="E5413" s="994">
        <v>73</v>
      </c>
      <c r="F5413" s="995" t="s">
        <v>1099</v>
      </c>
      <c r="G5413" s="994"/>
      <c r="H5413" s="996" t="s">
        <v>346</v>
      </c>
      <c r="I5413" s="1091" t="s">
        <v>6212</v>
      </c>
      <c r="J5413" s="996"/>
      <c r="K5413" s="999" t="s">
        <v>6954</v>
      </c>
      <c r="L5413" s="1000">
        <f t="shared" si="1185"/>
        <v>0</v>
      </c>
      <c r="M5413" s="1000"/>
      <c r="N5413" s="1724">
        <f t="shared" si="1186"/>
        <v>0</v>
      </c>
      <c r="O5413" s="1000"/>
      <c r="P5413" s="1000"/>
      <c r="Q5413" s="1000"/>
      <c r="R5413" s="1000"/>
      <c r="S5413" s="1000"/>
      <c r="T5413" s="1000"/>
      <c r="U5413" s="1000"/>
      <c r="V5413" s="1000"/>
      <c r="W5413" s="1000"/>
      <c r="X5413" s="1000"/>
      <c r="Y5413" s="1001"/>
      <c r="Z5413" s="1001" t="str">
        <f t="shared" si="1187"/>
        <v xml:space="preserve">Activitatile subunitatilor [Cod CAEN] (Cap.5 Rd.(2 la n) Col.D) trebuie sa se regaseasca in Repartizarea pe activitati (Cap.2 Pct.7 Rd.(2 la n) Col.B) </v>
      </c>
      <c r="AA5413" s="2205">
        <f t="shared" si="1183"/>
        <v>1</v>
      </c>
      <c r="AB5413" s="3036">
        <v>358</v>
      </c>
    </row>
    <row r="5414" spans="1:28" x14ac:dyDescent="0.25">
      <c r="A5414" s="1708">
        <f t="shared" ca="1" si="1184"/>
        <v>0</v>
      </c>
      <c r="B5414" s="1708">
        <f t="shared" si="1188"/>
        <v>10358074</v>
      </c>
      <c r="C5414" s="994">
        <v>358</v>
      </c>
      <c r="D5414" s="1796" t="s">
        <v>447</v>
      </c>
      <c r="E5414" s="994">
        <v>74</v>
      </c>
      <c r="F5414" s="995" t="s">
        <v>1099</v>
      </c>
      <c r="G5414" s="994"/>
      <c r="H5414" s="996" t="s">
        <v>346</v>
      </c>
      <c r="I5414" s="1091" t="s">
        <v>6213</v>
      </c>
      <c r="J5414" s="996"/>
      <c r="K5414" s="999" t="s">
        <v>6954</v>
      </c>
      <c r="L5414" s="1000">
        <f t="shared" si="1185"/>
        <v>0</v>
      </c>
      <c r="M5414" s="1000"/>
      <c r="N5414" s="1724">
        <f t="shared" si="1186"/>
        <v>0</v>
      </c>
      <c r="O5414" s="1000"/>
      <c r="P5414" s="1000"/>
      <c r="Q5414" s="1000"/>
      <c r="R5414" s="1000"/>
      <c r="S5414" s="1000"/>
      <c r="T5414" s="1000"/>
      <c r="U5414" s="1000"/>
      <c r="V5414" s="1000"/>
      <c r="W5414" s="1000"/>
      <c r="X5414" s="1000"/>
      <c r="Y5414" s="1001"/>
      <c r="Z5414" s="1001" t="str">
        <f t="shared" si="1187"/>
        <v xml:space="preserve">Activitatile subunitatilor [Cod CAEN] (Cap.5 Rd.(2 la n) Col.D) trebuie sa se regaseasca in Repartizarea pe activitati (Cap.2 Pct.7 Rd.(2 la n) Col.B) </v>
      </c>
      <c r="AA5414" s="2205">
        <f t="shared" si="1183"/>
        <v>1</v>
      </c>
      <c r="AB5414" s="3036">
        <v>358</v>
      </c>
    </row>
    <row r="5415" spans="1:28" x14ac:dyDescent="0.25">
      <c r="A5415" s="1708">
        <f t="shared" ca="1" si="1184"/>
        <v>0</v>
      </c>
      <c r="B5415" s="1708">
        <f t="shared" si="1188"/>
        <v>10358075</v>
      </c>
      <c r="C5415" s="994">
        <v>358</v>
      </c>
      <c r="D5415" s="1796" t="s">
        <v>447</v>
      </c>
      <c r="E5415" s="994">
        <v>75</v>
      </c>
      <c r="F5415" s="995" t="s">
        <v>1099</v>
      </c>
      <c r="G5415" s="994"/>
      <c r="H5415" s="996" t="s">
        <v>346</v>
      </c>
      <c r="I5415" s="1091" t="s">
        <v>6214</v>
      </c>
      <c r="J5415" s="996"/>
      <c r="K5415" s="999" t="s">
        <v>6954</v>
      </c>
      <c r="L5415" s="1000">
        <f t="shared" si="1185"/>
        <v>0</v>
      </c>
      <c r="M5415" s="1000"/>
      <c r="N5415" s="1724">
        <f t="shared" si="1186"/>
        <v>0</v>
      </c>
      <c r="O5415" s="1000"/>
      <c r="P5415" s="1000"/>
      <c r="Q5415" s="1000"/>
      <c r="R5415" s="1000"/>
      <c r="S5415" s="1000"/>
      <c r="T5415" s="1000"/>
      <c r="U5415" s="1000"/>
      <c r="V5415" s="1000"/>
      <c r="W5415" s="1000"/>
      <c r="X5415" s="1000"/>
      <c r="Y5415" s="1001"/>
      <c r="Z5415" s="1001" t="str">
        <f t="shared" si="1187"/>
        <v xml:space="preserve">Activitatile subunitatilor [Cod CAEN] (Cap.5 Rd.(2 la n) Col.D) trebuie sa se regaseasca in Repartizarea pe activitati (Cap.2 Pct.7 Rd.(2 la n) Col.B) </v>
      </c>
      <c r="AA5415" s="2205">
        <f t="shared" si="1183"/>
        <v>1</v>
      </c>
      <c r="AB5415" s="3036">
        <v>358</v>
      </c>
    </row>
    <row r="5416" spans="1:28" x14ac:dyDescent="0.25">
      <c r="A5416" s="1708">
        <f t="shared" ca="1" si="1184"/>
        <v>0</v>
      </c>
      <c r="B5416" s="1708">
        <f t="shared" si="1188"/>
        <v>10358076</v>
      </c>
      <c r="C5416" s="994">
        <v>358</v>
      </c>
      <c r="D5416" s="1796" t="s">
        <v>447</v>
      </c>
      <c r="E5416" s="994">
        <v>76</v>
      </c>
      <c r="F5416" s="995" t="s">
        <v>1099</v>
      </c>
      <c r="G5416" s="994"/>
      <c r="H5416" s="996" t="s">
        <v>346</v>
      </c>
      <c r="I5416" s="1091" t="s">
        <v>6215</v>
      </c>
      <c r="J5416" s="996"/>
      <c r="K5416" s="999" t="s">
        <v>6954</v>
      </c>
      <c r="L5416" s="1000">
        <f t="shared" si="1185"/>
        <v>0</v>
      </c>
      <c r="M5416" s="1000"/>
      <c r="N5416" s="1724">
        <f t="shared" si="1186"/>
        <v>0</v>
      </c>
      <c r="O5416" s="1000"/>
      <c r="P5416" s="1000"/>
      <c r="Q5416" s="1000"/>
      <c r="R5416" s="1000"/>
      <c r="S5416" s="1000"/>
      <c r="T5416" s="1000"/>
      <c r="U5416" s="1000"/>
      <c r="V5416" s="1000"/>
      <c r="W5416" s="1000"/>
      <c r="X5416" s="1000"/>
      <c r="Y5416" s="1001"/>
      <c r="Z5416" s="1001" t="str">
        <f t="shared" si="1187"/>
        <v xml:space="preserve">Activitatile subunitatilor [Cod CAEN] (Cap.5 Rd.(2 la n) Col.D) trebuie sa se regaseasca in Repartizarea pe activitati (Cap.2 Pct.7 Rd.(2 la n) Col.B) </v>
      </c>
      <c r="AA5416" s="2205">
        <f t="shared" si="1183"/>
        <v>1</v>
      </c>
      <c r="AB5416" s="3036">
        <v>358</v>
      </c>
    </row>
    <row r="5417" spans="1:28" x14ac:dyDescent="0.25">
      <c r="A5417" s="1708">
        <f t="shared" ca="1" si="1184"/>
        <v>0</v>
      </c>
      <c r="B5417" s="1708">
        <f t="shared" si="1188"/>
        <v>10358077</v>
      </c>
      <c r="C5417" s="994">
        <v>358</v>
      </c>
      <c r="D5417" s="1796" t="s">
        <v>447</v>
      </c>
      <c r="E5417" s="994">
        <v>77</v>
      </c>
      <c r="F5417" s="995" t="s">
        <v>1099</v>
      </c>
      <c r="G5417" s="994"/>
      <c r="H5417" s="996" t="s">
        <v>346</v>
      </c>
      <c r="I5417" s="1091" t="s">
        <v>6216</v>
      </c>
      <c r="J5417" s="996"/>
      <c r="K5417" s="999" t="s">
        <v>6954</v>
      </c>
      <c r="L5417" s="1000">
        <f t="shared" si="1185"/>
        <v>0</v>
      </c>
      <c r="M5417" s="1000"/>
      <c r="N5417" s="1724">
        <f t="shared" si="1186"/>
        <v>0</v>
      </c>
      <c r="O5417" s="1000"/>
      <c r="P5417" s="1000"/>
      <c r="Q5417" s="1000"/>
      <c r="R5417" s="1000"/>
      <c r="S5417" s="1000"/>
      <c r="T5417" s="1000"/>
      <c r="U5417" s="1000"/>
      <c r="V5417" s="1000"/>
      <c r="W5417" s="1000"/>
      <c r="X5417" s="1000"/>
      <c r="Y5417" s="1001"/>
      <c r="Z5417" s="1001" t="str">
        <f t="shared" si="1187"/>
        <v xml:space="preserve">Activitatile subunitatilor [Cod CAEN] (Cap.5 Rd.(2 la n) Col.D) trebuie sa se regaseasca in Repartizarea pe activitati (Cap.2 Pct.7 Rd.(2 la n) Col.B) </v>
      </c>
      <c r="AA5417" s="2205">
        <f t="shared" si="1183"/>
        <v>1</v>
      </c>
      <c r="AB5417" s="3036">
        <v>358</v>
      </c>
    </row>
    <row r="5418" spans="1:28" x14ac:dyDescent="0.25">
      <c r="A5418" s="1708">
        <f t="shared" ca="1" si="1184"/>
        <v>0</v>
      </c>
      <c r="B5418" s="1708">
        <f t="shared" si="1188"/>
        <v>10358078</v>
      </c>
      <c r="C5418" s="994">
        <v>358</v>
      </c>
      <c r="D5418" s="1796" t="s">
        <v>447</v>
      </c>
      <c r="E5418" s="994">
        <v>78</v>
      </c>
      <c r="F5418" s="995" t="s">
        <v>1099</v>
      </c>
      <c r="G5418" s="994"/>
      <c r="H5418" s="996" t="s">
        <v>346</v>
      </c>
      <c r="I5418" s="1091" t="s">
        <v>6217</v>
      </c>
      <c r="J5418" s="996"/>
      <c r="K5418" s="999" t="s">
        <v>6954</v>
      </c>
      <c r="L5418" s="1000">
        <f t="shared" si="1185"/>
        <v>0</v>
      </c>
      <c r="M5418" s="1000"/>
      <c r="N5418" s="1724">
        <f t="shared" si="1186"/>
        <v>0</v>
      </c>
      <c r="O5418" s="1000"/>
      <c r="P5418" s="1000"/>
      <c r="Q5418" s="1000"/>
      <c r="R5418" s="1000"/>
      <c r="S5418" s="1000"/>
      <c r="T5418" s="1000"/>
      <c r="U5418" s="1000"/>
      <c r="V5418" s="1000"/>
      <c r="W5418" s="1000"/>
      <c r="X5418" s="1000"/>
      <c r="Y5418" s="1001"/>
      <c r="Z5418" s="1001" t="str">
        <f t="shared" si="1187"/>
        <v xml:space="preserve">Activitatile subunitatilor [Cod CAEN] (Cap.5 Rd.(2 la n) Col.D) trebuie sa se regaseasca in Repartizarea pe activitati (Cap.2 Pct.7 Rd.(2 la n) Col.B) </v>
      </c>
      <c r="AA5418" s="2205">
        <f t="shared" si="1183"/>
        <v>1</v>
      </c>
      <c r="AB5418" s="3036">
        <v>358</v>
      </c>
    </row>
    <row r="5419" spans="1:28" x14ac:dyDescent="0.25">
      <c r="A5419" s="1708">
        <f t="shared" ca="1" si="1184"/>
        <v>0</v>
      </c>
      <c r="B5419" s="1708">
        <f t="shared" si="1188"/>
        <v>10358079</v>
      </c>
      <c r="C5419" s="994">
        <v>358</v>
      </c>
      <c r="D5419" s="1796" t="s">
        <v>447</v>
      </c>
      <c r="E5419" s="994">
        <v>79</v>
      </c>
      <c r="F5419" s="995" t="s">
        <v>1099</v>
      </c>
      <c r="G5419" s="994"/>
      <c r="H5419" s="996" t="s">
        <v>346</v>
      </c>
      <c r="I5419" s="1091" t="s">
        <v>6218</v>
      </c>
      <c r="J5419" s="996"/>
      <c r="K5419" s="999" t="s">
        <v>6954</v>
      </c>
      <c r="L5419" s="1000">
        <f t="shared" si="1185"/>
        <v>0</v>
      </c>
      <c r="M5419" s="1000"/>
      <c r="N5419" s="1724">
        <f t="shared" si="1186"/>
        <v>0</v>
      </c>
      <c r="O5419" s="1000"/>
      <c r="P5419" s="1000"/>
      <c r="Q5419" s="1000"/>
      <c r="R5419" s="1000"/>
      <c r="S5419" s="1000"/>
      <c r="T5419" s="1000"/>
      <c r="U5419" s="1000"/>
      <c r="V5419" s="1000"/>
      <c r="W5419" s="1000"/>
      <c r="X5419" s="1000"/>
      <c r="Y5419" s="1001"/>
      <c r="Z5419" s="1001" t="str">
        <f t="shared" si="1187"/>
        <v xml:space="preserve">Activitatile subunitatilor [Cod CAEN] (Cap.5 Rd.(2 la n) Col.D) trebuie sa se regaseasca in Repartizarea pe activitati (Cap.2 Pct.7 Rd.(2 la n) Col.B) </v>
      </c>
      <c r="AA5419" s="2205">
        <f t="shared" si="1183"/>
        <v>1</v>
      </c>
      <c r="AB5419" s="3036">
        <v>358</v>
      </c>
    </row>
    <row r="5420" spans="1:28" x14ac:dyDescent="0.25">
      <c r="A5420" s="1708">
        <f t="shared" ca="1" si="1184"/>
        <v>0</v>
      </c>
      <c r="B5420" s="1708">
        <f t="shared" si="1188"/>
        <v>10358080</v>
      </c>
      <c r="C5420" s="994">
        <v>358</v>
      </c>
      <c r="D5420" s="1796" t="s">
        <v>447</v>
      </c>
      <c r="E5420" s="994">
        <v>80</v>
      </c>
      <c r="F5420" s="995" t="s">
        <v>1099</v>
      </c>
      <c r="G5420" s="994"/>
      <c r="H5420" s="996" t="s">
        <v>346</v>
      </c>
      <c r="I5420" s="1091" t="s">
        <v>6219</v>
      </c>
      <c r="J5420" s="996"/>
      <c r="K5420" s="999" t="s">
        <v>6954</v>
      </c>
      <c r="L5420" s="1000">
        <f t="shared" si="1185"/>
        <v>0</v>
      </c>
      <c r="M5420" s="1000"/>
      <c r="N5420" s="1724">
        <f t="shared" si="1186"/>
        <v>0</v>
      </c>
      <c r="O5420" s="1000"/>
      <c r="P5420" s="1000"/>
      <c r="Q5420" s="1000"/>
      <c r="R5420" s="1000"/>
      <c r="S5420" s="1000"/>
      <c r="T5420" s="1000"/>
      <c r="U5420" s="1000"/>
      <c r="V5420" s="1000"/>
      <c r="W5420" s="1000"/>
      <c r="X5420" s="1000"/>
      <c r="Y5420" s="1001"/>
      <c r="Z5420" s="1001" t="str">
        <f t="shared" si="1187"/>
        <v xml:space="preserve">Activitatile subunitatilor [Cod CAEN] (Cap.5 Rd.(2 la n) Col.D) trebuie sa se regaseasca in Repartizarea pe activitati (Cap.2 Pct.7 Rd.(2 la n) Col.B) </v>
      </c>
      <c r="AA5420" s="2205">
        <f t="shared" si="1183"/>
        <v>1</v>
      </c>
      <c r="AB5420" s="3036">
        <v>358</v>
      </c>
    </row>
    <row r="5421" spans="1:28" x14ac:dyDescent="0.25">
      <c r="A5421" s="1708">
        <f t="shared" ca="1" si="1184"/>
        <v>0</v>
      </c>
      <c r="B5421" s="1708">
        <f t="shared" si="1188"/>
        <v>10358081</v>
      </c>
      <c r="C5421" s="994">
        <v>358</v>
      </c>
      <c r="D5421" s="1796" t="s">
        <v>447</v>
      </c>
      <c r="E5421" s="994">
        <v>81</v>
      </c>
      <c r="F5421" s="995" t="s">
        <v>1099</v>
      </c>
      <c r="G5421" s="994"/>
      <c r="H5421" s="996" t="s">
        <v>346</v>
      </c>
      <c r="I5421" s="1091" t="s">
        <v>6220</v>
      </c>
      <c r="J5421" s="996"/>
      <c r="K5421" s="999" t="s">
        <v>6954</v>
      </c>
      <c r="L5421" s="1000">
        <f t="shared" si="1185"/>
        <v>0</v>
      </c>
      <c r="M5421" s="1000"/>
      <c r="N5421" s="1724">
        <f t="shared" si="1186"/>
        <v>0</v>
      </c>
      <c r="O5421" s="1000"/>
      <c r="P5421" s="1000"/>
      <c r="Q5421" s="1000"/>
      <c r="R5421" s="1000"/>
      <c r="S5421" s="1000"/>
      <c r="T5421" s="1000"/>
      <c r="U5421" s="1000"/>
      <c r="V5421" s="1000"/>
      <c r="W5421" s="1000"/>
      <c r="X5421" s="1000"/>
      <c r="Y5421" s="1001"/>
      <c r="Z5421" s="1001" t="str">
        <f t="shared" si="1187"/>
        <v xml:space="preserve">Activitatile subunitatilor [Cod CAEN] (Cap.5 Rd.(2 la n) Col.D) trebuie sa se regaseasca in Repartizarea pe activitati (Cap.2 Pct.7 Rd.(2 la n) Col.B) </v>
      </c>
      <c r="AA5421" s="2205">
        <f t="shared" si="1183"/>
        <v>1</v>
      </c>
      <c r="AB5421" s="3036">
        <v>358</v>
      </c>
    </row>
    <row r="5422" spans="1:28" x14ac:dyDescent="0.25">
      <c r="A5422" s="1708">
        <f t="shared" ca="1" si="1184"/>
        <v>0</v>
      </c>
      <c r="B5422" s="1708">
        <f t="shared" si="1188"/>
        <v>10358082</v>
      </c>
      <c r="C5422" s="994">
        <v>358</v>
      </c>
      <c r="D5422" s="1796" t="s">
        <v>447</v>
      </c>
      <c r="E5422" s="994">
        <v>82</v>
      </c>
      <c r="F5422" s="995" t="s">
        <v>1099</v>
      </c>
      <c r="G5422" s="994"/>
      <c r="H5422" s="996" t="s">
        <v>346</v>
      </c>
      <c r="I5422" s="1091" t="s">
        <v>6221</v>
      </c>
      <c r="J5422" s="996"/>
      <c r="K5422" s="999" t="s">
        <v>6954</v>
      </c>
      <c r="L5422" s="1000">
        <f t="shared" si="1185"/>
        <v>0</v>
      </c>
      <c r="M5422" s="1000"/>
      <c r="N5422" s="1724">
        <f t="shared" si="1186"/>
        <v>0</v>
      </c>
      <c r="O5422" s="1000"/>
      <c r="P5422" s="1000"/>
      <c r="Q5422" s="1000"/>
      <c r="R5422" s="1000"/>
      <c r="S5422" s="1000"/>
      <c r="T5422" s="1000"/>
      <c r="U5422" s="1000"/>
      <c r="V5422" s="1000"/>
      <c r="W5422" s="1000"/>
      <c r="X5422" s="1000"/>
      <c r="Y5422" s="1001"/>
      <c r="Z5422" s="1001" t="str">
        <f t="shared" si="1187"/>
        <v xml:space="preserve">Activitatile subunitatilor [Cod CAEN] (Cap.5 Rd.(2 la n) Col.D) trebuie sa se regaseasca in Repartizarea pe activitati (Cap.2 Pct.7 Rd.(2 la n) Col.B) </v>
      </c>
      <c r="AA5422" s="2205">
        <f t="shared" si="1183"/>
        <v>1</v>
      </c>
      <c r="AB5422" s="3036">
        <v>358</v>
      </c>
    </row>
    <row r="5423" spans="1:28" x14ac:dyDescent="0.25">
      <c r="A5423" s="1708">
        <f t="shared" ca="1" si="1184"/>
        <v>0</v>
      </c>
      <c r="B5423" s="1708">
        <f t="shared" si="1188"/>
        <v>10358083</v>
      </c>
      <c r="C5423" s="994">
        <v>358</v>
      </c>
      <c r="D5423" s="1796" t="s">
        <v>447</v>
      </c>
      <c r="E5423" s="994">
        <v>83</v>
      </c>
      <c r="F5423" s="995" t="s">
        <v>1099</v>
      </c>
      <c r="G5423" s="994"/>
      <c r="H5423" s="996" t="s">
        <v>346</v>
      </c>
      <c r="I5423" s="1091" t="s">
        <v>6222</v>
      </c>
      <c r="J5423" s="996"/>
      <c r="K5423" s="999" t="s">
        <v>6954</v>
      </c>
      <c r="L5423" s="1000">
        <f t="shared" si="1185"/>
        <v>0</v>
      </c>
      <c r="M5423" s="1000"/>
      <c r="N5423" s="1724">
        <f t="shared" si="1186"/>
        <v>0</v>
      </c>
      <c r="O5423" s="1000"/>
      <c r="P5423" s="1000"/>
      <c r="Q5423" s="1000"/>
      <c r="R5423" s="1000"/>
      <c r="S5423" s="1000"/>
      <c r="T5423" s="1000"/>
      <c r="U5423" s="1000"/>
      <c r="V5423" s="1000"/>
      <c r="W5423" s="1000"/>
      <c r="X5423" s="1000"/>
      <c r="Y5423" s="1001"/>
      <c r="Z5423" s="1001" t="str">
        <f t="shared" si="1187"/>
        <v xml:space="preserve">Activitatile subunitatilor [Cod CAEN] (Cap.5 Rd.(2 la n) Col.D) trebuie sa se regaseasca in Repartizarea pe activitati (Cap.2 Pct.7 Rd.(2 la n) Col.B) </v>
      </c>
      <c r="AA5423" s="2205">
        <f t="shared" si="1183"/>
        <v>1</v>
      </c>
      <c r="AB5423" s="3036">
        <v>358</v>
      </c>
    </row>
    <row r="5424" spans="1:28" x14ac:dyDescent="0.25">
      <c r="A5424" s="1708">
        <f t="shared" ca="1" si="1184"/>
        <v>0</v>
      </c>
      <c r="B5424" s="1708">
        <f t="shared" si="1188"/>
        <v>10358084</v>
      </c>
      <c r="C5424" s="994">
        <v>358</v>
      </c>
      <c r="D5424" s="1796" t="s">
        <v>447</v>
      </c>
      <c r="E5424" s="994">
        <v>84</v>
      </c>
      <c r="F5424" s="995" t="s">
        <v>1099</v>
      </c>
      <c r="G5424" s="994"/>
      <c r="H5424" s="996" t="s">
        <v>346</v>
      </c>
      <c r="I5424" s="1091" t="s">
        <v>6223</v>
      </c>
      <c r="J5424" s="996"/>
      <c r="K5424" s="999" t="s">
        <v>6954</v>
      </c>
      <c r="L5424" s="1000">
        <f t="shared" si="1185"/>
        <v>0</v>
      </c>
      <c r="M5424" s="1000"/>
      <c r="N5424" s="1724">
        <f t="shared" si="1186"/>
        <v>0</v>
      </c>
      <c r="O5424" s="1000"/>
      <c r="P5424" s="1000"/>
      <c r="Q5424" s="1000"/>
      <c r="R5424" s="1000"/>
      <c r="S5424" s="1000"/>
      <c r="T5424" s="1000"/>
      <c r="U5424" s="1000"/>
      <c r="V5424" s="1000"/>
      <c r="W5424" s="1000"/>
      <c r="X5424" s="1000"/>
      <c r="Y5424" s="1001"/>
      <c r="Z5424" s="1001" t="str">
        <f t="shared" si="1187"/>
        <v xml:space="preserve">Activitatile subunitatilor [Cod CAEN] (Cap.5 Rd.(2 la n) Col.D) trebuie sa se regaseasca in Repartizarea pe activitati (Cap.2 Pct.7 Rd.(2 la n) Col.B) </v>
      </c>
      <c r="AA5424" s="2205">
        <f t="shared" si="1183"/>
        <v>1</v>
      </c>
      <c r="AB5424" s="3036">
        <v>358</v>
      </c>
    </row>
    <row r="5425" spans="1:28" x14ac:dyDescent="0.25">
      <c r="A5425" s="1708">
        <f t="shared" ca="1" si="1184"/>
        <v>0</v>
      </c>
      <c r="B5425" s="1708">
        <f t="shared" si="1188"/>
        <v>10358085</v>
      </c>
      <c r="C5425" s="994">
        <v>358</v>
      </c>
      <c r="D5425" s="1796" t="s">
        <v>447</v>
      </c>
      <c r="E5425" s="994">
        <v>85</v>
      </c>
      <c r="F5425" s="995" t="s">
        <v>1099</v>
      </c>
      <c r="G5425" s="994"/>
      <c r="H5425" s="996" t="s">
        <v>346</v>
      </c>
      <c r="I5425" s="1091" t="s">
        <v>6224</v>
      </c>
      <c r="J5425" s="996"/>
      <c r="K5425" s="999" t="s">
        <v>6954</v>
      </c>
      <c r="L5425" s="1000">
        <f t="shared" si="1185"/>
        <v>0</v>
      </c>
      <c r="M5425" s="1000"/>
      <c r="N5425" s="1724">
        <f t="shared" si="1186"/>
        <v>0</v>
      </c>
      <c r="O5425" s="1000"/>
      <c r="P5425" s="1000"/>
      <c r="Q5425" s="1000"/>
      <c r="R5425" s="1000"/>
      <c r="S5425" s="1000"/>
      <c r="T5425" s="1000"/>
      <c r="U5425" s="1000"/>
      <c r="V5425" s="1000"/>
      <c r="W5425" s="1000"/>
      <c r="X5425" s="1000"/>
      <c r="Y5425" s="1001"/>
      <c r="Z5425" s="1001" t="str">
        <f t="shared" si="1187"/>
        <v xml:space="preserve">Activitatile subunitatilor [Cod CAEN] (Cap.5 Rd.(2 la n) Col.D) trebuie sa se regaseasca in Repartizarea pe activitati (Cap.2 Pct.7 Rd.(2 la n) Col.B) </v>
      </c>
      <c r="AA5425" s="2205">
        <f t="shared" si="1183"/>
        <v>1</v>
      </c>
      <c r="AB5425" s="3036">
        <v>358</v>
      </c>
    </row>
    <row r="5426" spans="1:28" x14ac:dyDescent="0.25">
      <c r="A5426" s="1708">
        <f t="shared" ca="1" si="1184"/>
        <v>0</v>
      </c>
      <c r="B5426" s="1708">
        <f t="shared" si="1188"/>
        <v>10358086</v>
      </c>
      <c r="C5426" s="994">
        <v>358</v>
      </c>
      <c r="D5426" s="1796" t="s">
        <v>447</v>
      </c>
      <c r="E5426" s="994">
        <v>86</v>
      </c>
      <c r="F5426" s="995" t="s">
        <v>1099</v>
      </c>
      <c r="G5426" s="994"/>
      <c r="H5426" s="996" t="s">
        <v>346</v>
      </c>
      <c r="I5426" s="1091" t="s">
        <v>6225</v>
      </c>
      <c r="J5426" s="996"/>
      <c r="K5426" s="999" t="s">
        <v>6954</v>
      </c>
      <c r="L5426" s="1000">
        <f t="shared" si="1185"/>
        <v>0</v>
      </c>
      <c r="M5426" s="1000"/>
      <c r="N5426" s="1724">
        <f t="shared" si="1186"/>
        <v>0</v>
      </c>
      <c r="O5426" s="1000"/>
      <c r="P5426" s="1000"/>
      <c r="Q5426" s="1000"/>
      <c r="R5426" s="1000"/>
      <c r="S5426" s="1000"/>
      <c r="T5426" s="1000"/>
      <c r="U5426" s="1000"/>
      <c r="V5426" s="1000"/>
      <c r="W5426" s="1000"/>
      <c r="X5426" s="1000"/>
      <c r="Y5426" s="1001"/>
      <c r="Z5426" s="1001" t="str">
        <f t="shared" si="1187"/>
        <v xml:space="preserve">Activitatile subunitatilor [Cod CAEN] (Cap.5 Rd.(2 la n) Col.D) trebuie sa se regaseasca in Repartizarea pe activitati (Cap.2 Pct.7 Rd.(2 la n) Col.B) </v>
      </c>
      <c r="AA5426" s="2205">
        <f t="shared" si="1183"/>
        <v>1</v>
      </c>
      <c r="AB5426" s="3036">
        <v>358</v>
      </c>
    </row>
    <row r="5427" spans="1:28" x14ac:dyDescent="0.25">
      <c r="A5427" s="1708">
        <f t="shared" ca="1" si="1184"/>
        <v>0</v>
      </c>
      <c r="B5427" s="1708">
        <f t="shared" si="1188"/>
        <v>10358087</v>
      </c>
      <c r="C5427" s="994">
        <v>358</v>
      </c>
      <c r="D5427" s="1796" t="s">
        <v>447</v>
      </c>
      <c r="E5427" s="994">
        <v>87</v>
      </c>
      <c r="F5427" s="995" t="s">
        <v>1099</v>
      </c>
      <c r="G5427" s="994"/>
      <c r="H5427" s="996" t="s">
        <v>346</v>
      </c>
      <c r="I5427" s="1091" t="s">
        <v>6226</v>
      </c>
      <c r="J5427" s="996"/>
      <c r="K5427" s="999" t="s">
        <v>6954</v>
      </c>
      <c r="L5427" s="1000">
        <f t="shared" si="1185"/>
        <v>0</v>
      </c>
      <c r="M5427" s="1000"/>
      <c r="N5427" s="1724">
        <f t="shared" si="1186"/>
        <v>0</v>
      </c>
      <c r="O5427" s="1000"/>
      <c r="P5427" s="1000"/>
      <c r="Q5427" s="1000"/>
      <c r="R5427" s="1000"/>
      <c r="S5427" s="1000"/>
      <c r="T5427" s="1000"/>
      <c r="U5427" s="1000"/>
      <c r="V5427" s="1000"/>
      <c r="W5427" s="1000"/>
      <c r="X5427" s="1000"/>
      <c r="Y5427" s="1001"/>
      <c r="Z5427" s="1001" t="str">
        <f t="shared" si="1187"/>
        <v xml:space="preserve">Activitatile subunitatilor [Cod CAEN] (Cap.5 Rd.(2 la n) Col.D) trebuie sa se regaseasca in Repartizarea pe activitati (Cap.2 Pct.7 Rd.(2 la n) Col.B) </v>
      </c>
      <c r="AA5427" s="2205">
        <f t="shared" si="1183"/>
        <v>1</v>
      </c>
      <c r="AB5427" s="3036">
        <v>358</v>
      </c>
    </row>
    <row r="5428" spans="1:28" x14ac:dyDescent="0.25">
      <c r="A5428" s="1708">
        <f t="shared" ca="1" si="1184"/>
        <v>0</v>
      </c>
      <c r="B5428" s="1708">
        <f t="shared" si="1188"/>
        <v>10358088</v>
      </c>
      <c r="C5428" s="994">
        <v>358</v>
      </c>
      <c r="D5428" s="1796" t="s">
        <v>447</v>
      </c>
      <c r="E5428" s="994">
        <v>88</v>
      </c>
      <c r="F5428" s="995" t="s">
        <v>1099</v>
      </c>
      <c r="G5428" s="994"/>
      <c r="H5428" s="996" t="s">
        <v>346</v>
      </c>
      <c r="I5428" s="1091" t="s">
        <v>6227</v>
      </c>
      <c r="J5428" s="996"/>
      <c r="K5428" s="999" t="s">
        <v>6954</v>
      </c>
      <c r="L5428" s="1000">
        <f t="shared" si="1185"/>
        <v>0</v>
      </c>
      <c r="M5428" s="1000"/>
      <c r="N5428" s="1724">
        <f t="shared" si="1186"/>
        <v>0</v>
      </c>
      <c r="O5428" s="1000"/>
      <c r="P5428" s="1000"/>
      <c r="Q5428" s="1000"/>
      <c r="R5428" s="1000"/>
      <c r="S5428" s="1000"/>
      <c r="T5428" s="1000"/>
      <c r="U5428" s="1000"/>
      <c r="V5428" s="1000"/>
      <c r="W5428" s="1000"/>
      <c r="X5428" s="1000"/>
      <c r="Y5428" s="1001"/>
      <c r="Z5428" s="1001" t="str">
        <f t="shared" si="1187"/>
        <v xml:space="preserve">Activitatile subunitatilor [Cod CAEN] (Cap.5 Rd.(2 la n) Col.D) trebuie sa se regaseasca in Repartizarea pe activitati (Cap.2 Pct.7 Rd.(2 la n) Col.B) </v>
      </c>
      <c r="AA5428" s="2205">
        <f t="shared" si="1183"/>
        <v>1</v>
      </c>
      <c r="AB5428" s="3036">
        <v>358</v>
      </c>
    </row>
    <row r="5429" spans="1:28" x14ac:dyDescent="0.25">
      <c r="A5429" s="1708">
        <f t="shared" ca="1" si="1184"/>
        <v>0</v>
      </c>
      <c r="B5429" s="1708">
        <f t="shared" si="1188"/>
        <v>10358089</v>
      </c>
      <c r="C5429" s="994">
        <v>358</v>
      </c>
      <c r="D5429" s="1796" t="s">
        <v>447</v>
      </c>
      <c r="E5429" s="994">
        <v>89</v>
      </c>
      <c r="F5429" s="995" t="s">
        <v>1099</v>
      </c>
      <c r="G5429" s="994"/>
      <c r="H5429" s="996" t="s">
        <v>346</v>
      </c>
      <c r="I5429" s="1091" t="s">
        <v>6228</v>
      </c>
      <c r="J5429" s="996"/>
      <c r="K5429" s="999" t="s">
        <v>6954</v>
      </c>
      <c r="L5429" s="1000">
        <f t="shared" si="1185"/>
        <v>0</v>
      </c>
      <c r="M5429" s="1000"/>
      <c r="N5429" s="1724">
        <f t="shared" si="1186"/>
        <v>0</v>
      </c>
      <c r="O5429" s="1000"/>
      <c r="P5429" s="1000"/>
      <c r="Q5429" s="1000"/>
      <c r="R5429" s="1000"/>
      <c r="S5429" s="1000"/>
      <c r="T5429" s="1000"/>
      <c r="U5429" s="1000"/>
      <c r="V5429" s="1000"/>
      <c r="W5429" s="1000"/>
      <c r="X5429" s="1000"/>
      <c r="Y5429" s="1001"/>
      <c r="Z5429" s="1001" t="str">
        <f t="shared" si="1187"/>
        <v xml:space="preserve">Activitatile subunitatilor [Cod CAEN] (Cap.5 Rd.(2 la n) Col.D) trebuie sa se regaseasca in Repartizarea pe activitati (Cap.2 Pct.7 Rd.(2 la n) Col.B) </v>
      </c>
      <c r="AA5429" s="2205">
        <f t="shared" si="1183"/>
        <v>1</v>
      </c>
      <c r="AB5429" s="3036">
        <v>358</v>
      </c>
    </row>
    <row r="5430" spans="1:28" x14ac:dyDescent="0.25">
      <c r="A5430" s="1708">
        <f t="shared" ca="1" si="1184"/>
        <v>0</v>
      </c>
      <c r="B5430" s="1708">
        <f t="shared" si="1188"/>
        <v>10358090</v>
      </c>
      <c r="C5430" s="994">
        <v>358</v>
      </c>
      <c r="D5430" s="1796" t="s">
        <v>447</v>
      </c>
      <c r="E5430" s="994">
        <v>90</v>
      </c>
      <c r="F5430" s="995" t="s">
        <v>1099</v>
      </c>
      <c r="G5430" s="994"/>
      <c r="H5430" s="996" t="s">
        <v>346</v>
      </c>
      <c r="I5430" s="1091" t="s">
        <v>6229</v>
      </c>
      <c r="J5430" s="996"/>
      <c r="K5430" s="999" t="s">
        <v>6954</v>
      </c>
      <c r="L5430" s="1000">
        <f t="shared" si="1185"/>
        <v>0</v>
      </c>
      <c r="M5430" s="1000"/>
      <c r="N5430" s="1724">
        <f t="shared" si="1186"/>
        <v>0</v>
      </c>
      <c r="O5430" s="1000"/>
      <c r="P5430" s="1000"/>
      <c r="Q5430" s="1000"/>
      <c r="R5430" s="1000"/>
      <c r="S5430" s="1000"/>
      <c r="T5430" s="1000"/>
      <c r="U5430" s="1000"/>
      <c r="V5430" s="1000"/>
      <c r="W5430" s="1000"/>
      <c r="X5430" s="1000"/>
      <c r="Y5430" s="1001"/>
      <c r="Z5430" s="1001" t="str">
        <f t="shared" si="1187"/>
        <v xml:space="preserve">Activitatile subunitatilor [Cod CAEN] (Cap.5 Rd.(2 la n) Col.D) trebuie sa se regaseasca in Repartizarea pe activitati (Cap.2 Pct.7 Rd.(2 la n) Col.B) </v>
      </c>
      <c r="AA5430" s="2205">
        <f t="shared" si="1183"/>
        <v>1</v>
      </c>
      <c r="AB5430" s="3036">
        <v>358</v>
      </c>
    </row>
    <row r="5431" spans="1:28" x14ac:dyDescent="0.25">
      <c r="A5431" s="1708">
        <f t="shared" ca="1" si="1184"/>
        <v>0</v>
      </c>
      <c r="B5431" s="1708">
        <f t="shared" si="1188"/>
        <v>10358091</v>
      </c>
      <c r="C5431" s="994">
        <v>358</v>
      </c>
      <c r="D5431" s="1796" t="s">
        <v>447</v>
      </c>
      <c r="E5431" s="994">
        <v>91</v>
      </c>
      <c r="F5431" s="995" t="s">
        <v>1099</v>
      </c>
      <c r="G5431" s="994"/>
      <c r="H5431" s="996" t="s">
        <v>346</v>
      </c>
      <c r="I5431" s="1091" t="s">
        <v>6230</v>
      </c>
      <c r="J5431" s="996"/>
      <c r="K5431" s="999" t="s">
        <v>6954</v>
      </c>
      <c r="L5431" s="1000">
        <f t="shared" si="1185"/>
        <v>0</v>
      </c>
      <c r="M5431" s="1000"/>
      <c r="N5431" s="1724">
        <f t="shared" si="1186"/>
        <v>0</v>
      </c>
      <c r="O5431" s="1000"/>
      <c r="P5431" s="1000"/>
      <c r="Q5431" s="1000"/>
      <c r="R5431" s="1000"/>
      <c r="S5431" s="1000"/>
      <c r="T5431" s="1000"/>
      <c r="U5431" s="1000"/>
      <c r="V5431" s="1000"/>
      <c r="W5431" s="1000"/>
      <c r="X5431" s="1000"/>
      <c r="Y5431" s="1001"/>
      <c r="Z5431" s="1001" t="str">
        <f t="shared" si="1187"/>
        <v xml:space="preserve">Activitatile subunitatilor [Cod CAEN] (Cap.5 Rd.(2 la n) Col.D) trebuie sa se regaseasca in Repartizarea pe activitati (Cap.2 Pct.7 Rd.(2 la n) Col.B) </v>
      </c>
      <c r="AA5431" s="2205">
        <f t="shared" si="1183"/>
        <v>1</v>
      </c>
      <c r="AB5431" s="3036">
        <v>358</v>
      </c>
    </row>
    <row r="5432" spans="1:28" x14ac:dyDescent="0.25">
      <c r="A5432" s="1708">
        <f t="shared" ca="1" si="1184"/>
        <v>0</v>
      </c>
      <c r="B5432" s="1708">
        <f t="shared" si="1188"/>
        <v>10358092</v>
      </c>
      <c r="C5432" s="994">
        <v>358</v>
      </c>
      <c r="D5432" s="1796" t="s">
        <v>447</v>
      </c>
      <c r="E5432" s="994">
        <v>92</v>
      </c>
      <c r="F5432" s="995" t="s">
        <v>1099</v>
      </c>
      <c r="G5432" s="994"/>
      <c r="H5432" s="996" t="s">
        <v>346</v>
      </c>
      <c r="I5432" s="1091" t="s">
        <v>6231</v>
      </c>
      <c r="J5432" s="996"/>
      <c r="K5432" s="999" t="s">
        <v>6954</v>
      </c>
      <c r="L5432" s="1000">
        <f t="shared" si="1185"/>
        <v>0</v>
      </c>
      <c r="M5432" s="1000"/>
      <c r="N5432" s="1724">
        <f t="shared" si="1186"/>
        <v>0</v>
      </c>
      <c r="O5432" s="1000"/>
      <c r="P5432" s="1000"/>
      <c r="Q5432" s="1000"/>
      <c r="R5432" s="1000"/>
      <c r="S5432" s="1000"/>
      <c r="T5432" s="1000"/>
      <c r="U5432" s="1000"/>
      <c r="V5432" s="1000"/>
      <c r="W5432" s="1000"/>
      <c r="X5432" s="1000"/>
      <c r="Y5432" s="1001"/>
      <c r="Z5432" s="1001" t="str">
        <f t="shared" si="1187"/>
        <v xml:space="preserve">Activitatile subunitatilor [Cod CAEN] (Cap.5 Rd.(2 la n) Col.D) trebuie sa se regaseasca in Repartizarea pe activitati (Cap.2 Pct.7 Rd.(2 la n) Col.B) </v>
      </c>
      <c r="AA5432" s="2205">
        <f t="shared" si="1183"/>
        <v>1</v>
      </c>
      <c r="AB5432" s="3036">
        <v>358</v>
      </c>
    </row>
    <row r="5433" spans="1:28" x14ac:dyDescent="0.25">
      <c r="A5433" s="1708">
        <f t="shared" ca="1" si="1184"/>
        <v>0</v>
      </c>
      <c r="B5433" s="1708">
        <f t="shared" si="1188"/>
        <v>10358093</v>
      </c>
      <c r="C5433" s="994">
        <v>358</v>
      </c>
      <c r="D5433" s="1796" t="s">
        <v>447</v>
      </c>
      <c r="E5433" s="994">
        <v>93</v>
      </c>
      <c r="F5433" s="995" t="s">
        <v>1099</v>
      </c>
      <c r="G5433" s="994"/>
      <c r="H5433" s="996" t="s">
        <v>346</v>
      </c>
      <c r="I5433" s="1091" t="s">
        <v>6232</v>
      </c>
      <c r="J5433" s="996"/>
      <c r="K5433" s="999" t="s">
        <v>6954</v>
      </c>
      <c r="L5433" s="1000">
        <f t="shared" si="1185"/>
        <v>0</v>
      </c>
      <c r="M5433" s="1000"/>
      <c r="N5433" s="1724">
        <f t="shared" si="1186"/>
        <v>0</v>
      </c>
      <c r="O5433" s="1000"/>
      <c r="P5433" s="1000"/>
      <c r="Q5433" s="1000"/>
      <c r="R5433" s="1000"/>
      <c r="S5433" s="1000"/>
      <c r="T5433" s="1000"/>
      <c r="U5433" s="1000"/>
      <c r="V5433" s="1000"/>
      <c r="W5433" s="1000"/>
      <c r="X5433" s="1000"/>
      <c r="Y5433" s="1001"/>
      <c r="Z5433" s="1001" t="str">
        <f t="shared" si="1187"/>
        <v xml:space="preserve">Activitatile subunitatilor [Cod CAEN] (Cap.5 Rd.(2 la n) Col.D) trebuie sa se regaseasca in Repartizarea pe activitati (Cap.2 Pct.7 Rd.(2 la n) Col.B) </v>
      </c>
      <c r="AA5433" s="2205">
        <f t="shared" si="1183"/>
        <v>1</v>
      </c>
      <c r="AB5433" s="3036">
        <v>358</v>
      </c>
    </row>
    <row r="5434" spans="1:28" x14ac:dyDescent="0.25">
      <c r="A5434" s="1708">
        <f t="shared" ca="1" si="1184"/>
        <v>0</v>
      </c>
      <c r="B5434" s="1708">
        <f t="shared" si="1188"/>
        <v>10358094</v>
      </c>
      <c r="C5434" s="994">
        <v>358</v>
      </c>
      <c r="D5434" s="1796" t="s">
        <v>447</v>
      </c>
      <c r="E5434" s="994">
        <v>94</v>
      </c>
      <c r="F5434" s="995" t="s">
        <v>1099</v>
      </c>
      <c r="G5434" s="994"/>
      <c r="H5434" s="996" t="s">
        <v>346</v>
      </c>
      <c r="I5434" s="1091" t="s">
        <v>6233</v>
      </c>
      <c r="J5434" s="996"/>
      <c r="K5434" s="999" t="s">
        <v>6954</v>
      </c>
      <c r="L5434" s="1000">
        <f t="shared" si="1185"/>
        <v>0</v>
      </c>
      <c r="M5434" s="1000"/>
      <c r="N5434" s="1724">
        <f t="shared" si="1186"/>
        <v>0</v>
      </c>
      <c r="O5434" s="1000"/>
      <c r="P5434" s="1000"/>
      <c r="Q5434" s="1000"/>
      <c r="R5434" s="1000"/>
      <c r="S5434" s="1000"/>
      <c r="T5434" s="1000"/>
      <c r="U5434" s="1000"/>
      <c r="V5434" s="1000"/>
      <c r="W5434" s="1000"/>
      <c r="X5434" s="1000"/>
      <c r="Y5434" s="1001"/>
      <c r="Z5434" s="1001" t="str">
        <f t="shared" si="1187"/>
        <v xml:space="preserve">Activitatile subunitatilor [Cod CAEN] (Cap.5 Rd.(2 la n) Col.D) trebuie sa se regaseasca in Repartizarea pe activitati (Cap.2 Pct.7 Rd.(2 la n) Col.B) </v>
      </c>
      <c r="AA5434" s="2205">
        <f t="shared" si="1183"/>
        <v>1</v>
      </c>
      <c r="AB5434" s="3036">
        <v>358</v>
      </c>
    </row>
    <row r="5435" spans="1:28" x14ac:dyDescent="0.25">
      <c r="A5435" s="1708">
        <f t="shared" ca="1" si="1184"/>
        <v>0</v>
      </c>
      <c r="B5435" s="1708">
        <f t="shared" si="1188"/>
        <v>10358095</v>
      </c>
      <c r="C5435" s="994">
        <v>358</v>
      </c>
      <c r="D5435" s="1796" t="s">
        <v>447</v>
      </c>
      <c r="E5435" s="994">
        <v>95</v>
      </c>
      <c r="F5435" s="995" t="s">
        <v>1099</v>
      </c>
      <c r="G5435" s="994"/>
      <c r="H5435" s="996" t="s">
        <v>346</v>
      </c>
      <c r="I5435" s="1091" t="s">
        <v>6234</v>
      </c>
      <c r="J5435" s="996"/>
      <c r="K5435" s="999" t="s">
        <v>6954</v>
      </c>
      <c r="L5435" s="1000">
        <f t="shared" si="1185"/>
        <v>0</v>
      </c>
      <c r="M5435" s="1000"/>
      <c r="N5435" s="1724">
        <f t="shared" si="1186"/>
        <v>0</v>
      </c>
      <c r="O5435" s="1000"/>
      <c r="P5435" s="1000"/>
      <c r="Q5435" s="1000"/>
      <c r="R5435" s="1000"/>
      <c r="S5435" s="1000"/>
      <c r="T5435" s="1000"/>
      <c r="U5435" s="1000"/>
      <c r="V5435" s="1000"/>
      <c r="W5435" s="1000"/>
      <c r="X5435" s="1000"/>
      <c r="Y5435" s="1001"/>
      <c r="Z5435" s="1001" t="str">
        <f t="shared" si="1187"/>
        <v xml:space="preserve">Activitatile subunitatilor [Cod CAEN] (Cap.5 Rd.(2 la n) Col.D) trebuie sa se regaseasca in Repartizarea pe activitati (Cap.2 Pct.7 Rd.(2 la n) Col.B) </v>
      </c>
      <c r="AA5435" s="2205">
        <f t="shared" ref="AA5435:AA5498" si="1189">COUNTIF(B:B,B5435)</f>
        <v>1</v>
      </c>
      <c r="AB5435" s="3036">
        <v>358</v>
      </c>
    </row>
    <row r="5436" spans="1:28" x14ac:dyDescent="0.25">
      <c r="A5436" s="1708">
        <f t="shared" ca="1" si="1184"/>
        <v>0</v>
      </c>
      <c r="B5436" s="1708">
        <f t="shared" si="1188"/>
        <v>10358096</v>
      </c>
      <c r="C5436" s="994">
        <v>358</v>
      </c>
      <c r="D5436" s="1796" t="s">
        <v>447</v>
      </c>
      <c r="E5436" s="994">
        <v>96</v>
      </c>
      <c r="F5436" s="995" t="s">
        <v>1099</v>
      </c>
      <c r="G5436" s="994"/>
      <c r="H5436" s="996" t="s">
        <v>346</v>
      </c>
      <c r="I5436" s="1091" t="s">
        <v>6235</v>
      </c>
      <c r="J5436" s="996"/>
      <c r="K5436" s="999" t="s">
        <v>6954</v>
      </c>
      <c r="L5436" s="1000">
        <f t="shared" si="1185"/>
        <v>0</v>
      </c>
      <c r="M5436" s="1000"/>
      <c r="N5436" s="1724">
        <f t="shared" si="1186"/>
        <v>0</v>
      </c>
      <c r="O5436" s="1000"/>
      <c r="P5436" s="1000"/>
      <c r="Q5436" s="1000"/>
      <c r="R5436" s="1000"/>
      <c r="S5436" s="1000"/>
      <c r="T5436" s="1000"/>
      <c r="U5436" s="1000"/>
      <c r="V5436" s="1000"/>
      <c r="W5436" s="1000"/>
      <c r="X5436" s="1000"/>
      <c r="Y5436" s="1001"/>
      <c r="Z5436" s="1001" t="str">
        <f t="shared" si="1187"/>
        <v xml:space="preserve">Activitatile subunitatilor [Cod CAEN] (Cap.5 Rd.(2 la n) Col.D) trebuie sa se regaseasca in Repartizarea pe activitati (Cap.2 Pct.7 Rd.(2 la n) Col.B) </v>
      </c>
      <c r="AA5436" s="2205">
        <f t="shared" si="1189"/>
        <v>1</v>
      </c>
      <c r="AB5436" s="3036">
        <v>358</v>
      </c>
    </row>
    <row r="5437" spans="1:28" x14ac:dyDescent="0.25">
      <c r="A5437" s="1708">
        <f t="shared" ca="1" si="1184"/>
        <v>0</v>
      </c>
      <c r="B5437" s="1708">
        <f t="shared" si="1188"/>
        <v>10358097</v>
      </c>
      <c r="C5437" s="994">
        <v>358</v>
      </c>
      <c r="D5437" s="1796" t="s">
        <v>447</v>
      </c>
      <c r="E5437" s="994">
        <v>97</v>
      </c>
      <c r="F5437" s="995" t="s">
        <v>1099</v>
      </c>
      <c r="G5437" s="994"/>
      <c r="H5437" s="996" t="s">
        <v>346</v>
      </c>
      <c r="I5437" s="1091" t="s">
        <v>6236</v>
      </c>
      <c r="J5437" s="996"/>
      <c r="K5437" s="999" t="s">
        <v>6954</v>
      </c>
      <c r="L5437" s="1000">
        <f t="shared" si="1185"/>
        <v>0</v>
      </c>
      <c r="M5437" s="1000"/>
      <c r="N5437" s="1724">
        <f t="shared" si="1186"/>
        <v>0</v>
      </c>
      <c r="O5437" s="1000"/>
      <c r="P5437" s="1000"/>
      <c r="Q5437" s="1000"/>
      <c r="R5437" s="1000"/>
      <c r="S5437" s="1000"/>
      <c r="T5437" s="1000"/>
      <c r="U5437" s="1000"/>
      <c r="V5437" s="1000"/>
      <c r="W5437" s="1000"/>
      <c r="X5437" s="1000"/>
      <c r="Y5437" s="1001"/>
      <c r="Z5437" s="1001" t="str">
        <f t="shared" si="1187"/>
        <v xml:space="preserve">Activitatile subunitatilor [Cod CAEN] (Cap.5 Rd.(2 la n) Col.D) trebuie sa se regaseasca in Repartizarea pe activitati (Cap.2 Pct.7 Rd.(2 la n) Col.B) </v>
      </c>
      <c r="AA5437" s="2205">
        <f t="shared" si="1189"/>
        <v>1</v>
      </c>
      <c r="AB5437" s="3036">
        <v>358</v>
      </c>
    </row>
    <row r="5438" spans="1:28" x14ac:dyDescent="0.25">
      <c r="A5438" s="1708">
        <f t="shared" ca="1" si="1184"/>
        <v>0</v>
      </c>
      <c r="B5438" s="1708">
        <f t="shared" si="1188"/>
        <v>10358098</v>
      </c>
      <c r="C5438" s="994">
        <v>358</v>
      </c>
      <c r="D5438" s="1796" t="s">
        <v>447</v>
      </c>
      <c r="E5438" s="994">
        <v>98</v>
      </c>
      <c r="F5438" s="995" t="s">
        <v>1099</v>
      </c>
      <c r="G5438" s="994"/>
      <c r="H5438" s="996" t="s">
        <v>346</v>
      </c>
      <c r="I5438" s="1091" t="s">
        <v>6237</v>
      </c>
      <c r="J5438" s="996"/>
      <c r="K5438" s="999" t="s">
        <v>6954</v>
      </c>
      <c r="L5438" s="1000">
        <f t="shared" si="1185"/>
        <v>0</v>
      </c>
      <c r="M5438" s="1000"/>
      <c r="N5438" s="1724">
        <f t="shared" si="1186"/>
        <v>0</v>
      </c>
      <c r="O5438" s="1000"/>
      <c r="P5438" s="1000"/>
      <c r="Q5438" s="1000"/>
      <c r="R5438" s="1000"/>
      <c r="S5438" s="1000"/>
      <c r="T5438" s="1000"/>
      <c r="U5438" s="1000"/>
      <c r="V5438" s="1000"/>
      <c r="W5438" s="1000"/>
      <c r="X5438" s="1000"/>
      <c r="Y5438" s="1001"/>
      <c r="Z5438" s="1001" t="str">
        <f t="shared" si="1187"/>
        <v xml:space="preserve">Activitatile subunitatilor [Cod CAEN] (Cap.5 Rd.(2 la n) Col.D) trebuie sa se regaseasca in Repartizarea pe activitati (Cap.2 Pct.7 Rd.(2 la n) Col.B) </v>
      </c>
      <c r="AA5438" s="2205">
        <f t="shared" si="1189"/>
        <v>1</v>
      </c>
      <c r="AB5438" s="3036">
        <v>358</v>
      </c>
    </row>
    <row r="5439" spans="1:28" x14ac:dyDescent="0.25">
      <c r="A5439" s="1708">
        <f t="shared" ca="1" si="1184"/>
        <v>0</v>
      </c>
      <c r="B5439" s="1708">
        <f t="shared" si="1188"/>
        <v>10358099</v>
      </c>
      <c r="C5439" s="994">
        <v>358</v>
      </c>
      <c r="D5439" s="1796" t="s">
        <v>447</v>
      </c>
      <c r="E5439" s="994">
        <v>99</v>
      </c>
      <c r="F5439" s="995" t="s">
        <v>1099</v>
      </c>
      <c r="G5439" s="994"/>
      <c r="H5439" s="996" t="s">
        <v>346</v>
      </c>
      <c r="I5439" s="1091" t="s">
        <v>6238</v>
      </c>
      <c r="J5439" s="996"/>
      <c r="K5439" s="999" t="s">
        <v>6954</v>
      </c>
      <c r="L5439" s="1000">
        <f t="shared" si="1185"/>
        <v>0</v>
      </c>
      <c r="M5439" s="1000"/>
      <c r="N5439" s="1724">
        <f t="shared" si="1186"/>
        <v>0</v>
      </c>
      <c r="O5439" s="1000"/>
      <c r="P5439" s="1000"/>
      <c r="Q5439" s="1000"/>
      <c r="R5439" s="1000"/>
      <c r="S5439" s="1000"/>
      <c r="T5439" s="1000"/>
      <c r="U5439" s="1000"/>
      <c r="V5439" s="1000"/>
      <c r="W5439" s="1000"/>
      <c r="X5439" s="1000"/>
      <c r="Y5439" s="1001"/>
      <c r="Z5439" s="1001" t="str">
        <f t="shared" si="1187"/>
        <v xml:space="preserve">Activitatile subunitatilor [Cod CAEN] (Cap.5 Rd.(2 la n) Col.D) trebuie sa se regaseasca in Repartizarea pe activitati (Cap.2 Pct.7 Rd.(2 la n) Col.B) </v>
      </c>
      <c r="AA5439" s="2205">
        <f t="shared" si="1189"/>
        <v>1</v>
      </c>
      <c r="AB5439" s="3036">
        <v>358</v>
      </c>
    </row>
    <row r="5440" spans="1:28" x14ac:dyDescent="0.25">
      <c r="A5440" s="1708">
        <f t="shared" ca="1" si="1184"/>
        <v>0</v>
      </c>
      <c r="B5440" s="1708">
        <f t="shared" si="1188"/>
        <v>10358100</v>
      </c>
      <c r="C5440" s="994">
        <v>358</v>
      </c>
      <c r="D5440" s="1796" t="s">
        <v>447</v>
      </c>
      <c r="E5440" s="994">
        <v>100</v>
      </c>
      <c r="F5440" s="995" t="s">
        <v>1099</v>
      </c>
      <c r="G5440" s="994"/>
      <c r="H5440" s="996" t="s">
        <v>346</v>
      </c>
      <c r="I5440" s="1091" t="s">
        <v>6239</v>
      </c>
      <c r="J5440" s="996"/>
      <c r="K5440" s="999" t="s">
        <v>6954</v>
      </c>
      <c r="L5440" s="1000">
        <f t="shared" si="1185"/>
        <v>0</v>
      </c>
      <c r="M5440" s="1000"/>
      <c r="N5440" s="1724">
        <f t="shared" si="1186"/>
        <v>0</v>
      </c>
      <c r="O5440" s="1000"/>
      <c r="P5440" s="1000"/>
      <c r="Q5440" s="1000"/>
      <c r="R5440" s="1000"/>
      <c r="S5440" s="1000"/>
      <c r="T5440" s="1000"/>
      <c r="U5440" s="1000"/>
      <c r="V5440" s="1000"/>
      <c r="W5440" s="1000"/>
      <c r="X5440" s="1000"/>
      <c r="Y5440" s="1001"/>
      <c r="Z5440" s="1001" t="str">
        <f t="shared" si="1187"/>
        <v xml:space="preserve">Activitatile subunitatilor [Cod CAEN] (Cap.5 Rd.(2 la n) Col.D) trebuie sa se regaseasca in Repartizarea pe activitati (Cap.2 Pct.7 Rd.(2 la n) Col.B) </v>
      </c>
      <c r="AA5440" s="2205">
        <f t="shared" si="1189"/>
        <v>1</v>
      </c>
      <c r="AB5440" s="3036">
        <v>358</v>
      </c>
    </row>
    <row r="5441" spans="1:28" x14ac:dyDescent="0.25">
      <c r="A5441" s="1708">
        <f t="shared" ca="1" si="1184"/>
        <v>0</v>
      </c>
      <c r="B5441" s="1708">
        <f t="shared" si="1188"/>
        <v>10358101</v>
      </c>
      <c r="C5441" s="994">
        <v>358</v>
      </c>
      <c r="D5441" s="1796" t="s">
        <v>447</v>
      </c>
      <c r="E5441" s="994">
        <v>101</v>
      </c>
      <c r="F5441" s="995" t="s">
        <v>1099</v>
      </c>
      <c r="G5441" s="994"/>
      <c r="H5441" s="996" t="s">
        <v>346</v>
      </c>
      <c r="I5441" s="1091" t="s">
        <v>6240</v>
      </c>
      <c r="J5441" s="996"/>
      <c r="K5441" s="999" t="s">
        <v>6954</v>
      </c>
      <c r="L5441" s="1000">
        <f t="shared" si="1185"/>
        <v>0</v>
      </c>
      <c r="M5441" s="1000"/>
      <c r="N5441" s="1724">
        <f t="shared" si="1186"/>
        <v>0</v>
      </c>
      <c r="O5441" s="1000"/>
      <c r="P5441" s="1000"/>
      <c r="Q5441" s="1000"/>
      <c r="R5441" s="1000"/>
      <c r="S5441" s="1000"/>
      <c r="T5441" s="1000"/>
      <c r="U5441" s="1000"/>
      <c r="V5441" s="1000"/>
      <c r="W5441" s="1000"/>
      <c r="X5441" s="1000"/>
      <c r="Y5441" s="1001"/>
      <c r="Z5441" s="1001" t="str">
        <f t="shared" si="1187"/>
        <v xml:space="preserve">Activitatile subunitatilor [Cod CAEN] (Cap.5 Rd.(2 la n) Col.D) trebuie sa se regaseasca in Repartizarea pe activitati (Cap.2 Pct.7 Rd.(2 la n) Col.B) </v>
      </c>
      <c r="AA5441" s="2205">
        <f t="shared" si="1189"/>
        <v>1</v>
      </c>
      <c r="AB5441" s="3036">
        <v>358</v>
      </c>
    </row>
    <row r="5442" spans="1:28" x14ac:dyDescent="0.25">
      <c r="A5442" s="1708">
        <f t="shared" ca="1" si="1184"/>
        <v>0</v>
      </c>
      <c r="B5442" s="1708">
        <f t="shared" si="1188"/>
        <v>10358102</v>
      </c>
      <c r="C5442" s="994">
        <v>358</v>
      </c>
      <c r="D5442" s="1796" t="s">
        <v>447</v>
      </c>
      <c r="E5442" s="994">
        <v>102</v>
      </c>
      <c r="F5442" s="995" t="s">
        <v>1099</v>
      </c>
      <c r="G5442" s="994"/>
      <c r="H5442" s="996" t="s">
        <v>346</v>
      </c>
      <c r="I5442" s="1091" t="s">
        <v>6241</v>
      </c>
      <c r="J5442" s="996"/>
      <c r="K5442" s="999" t="s">
        <v>6954</v>
      </c>
      <c r="L5442" s="1000">
        <f t="shared" si="1185"/>
        <v>0</v>
      </c>
      <c r="M5442" s="1000"/>
      <c r="N5442" s="1724">
        <f t="shared" si="1186"/>
        <v>0</v>
      </c>
      <c r="O5442" s="1000"/>
      <c r="P5442" s="1000"/>
      <c r="Q5442" s="1000"/>
      <c r="R5442" s="1000"/>
      <c r="S5442" s="1000"/>
      <c r="T5442" s="1000"/>
      <c r="U5442" s="1000"/>
      <c r="V5442" s="1000"/>
      <c r="W5442" s="1000"/>
      <c r="X5442" s="1000"/>
      <c r="Y5442" s="1001"/>
      <c r="Z5442" s="1001" t="str">
        <f t="shared" si="1187"/>
        <v xml:space="preserve">Activitatile subunitatilor [Cod CAEN] (Cap.5 Rd.(2 la n) Col.D) trebuie sa se regaseasca in Repartizarea pe activitati (Cap.2 Pct.7 Rd.(2 la n) Col.B) </v>
      </c>
      <c r="AA5442" s="2205">
        <f t="shared" si="1189"/>
        <v>1</v>
      </c>
      <c r="AB5442" s="3036">
        <v>358</v>
      </c>
    </row>
    <row r="5443" spans="1:28" x14ac:dyDescent="0.25">
      <c r="A5443" s="1708">
        <f t="shared" ca="1" si="1184"/>
        <v>0</v>
      </c>
      <c r="B5443" s="1708">
        <f t="shared" si="1188"/>
        <v>10358103</v>
      </c>
      <c r="C5443" s="994">
        <v>358</v>
      </c>
      <c r="D5443" s="1796" t="s">
        <v>447</v>
      </c>
      <c r="E5443" s="994">
        <v>103</v>
      </c>
      <c r="F5443" s="995" t="s">
        <v>1099</v>
      </c>
      <c r="G5443" s="994"/>
      <c r="H5443" s="996" t="s">
        <v>346</v>
      </c>
      <c r="I5443" s="1091" t="s">
        <v>6242</v>
      </c>
      <c r="J5443" s="996"/>
      <c r="K5443" s="999" t="s">
        <v>6954</v>
      </c>
      <c r="L5443" s="1000">
        <f t="shared" si="1185"/>
        <v>0</v>
      </c>
      <c r="M5443" s="1000"/>
      <c r="N5443" s="1724">
        <f t="shared" si="1186"/>
        <v>0</v>
      </c>
      <c r="O5443" s="1000"/>
      <c r="P5443" s="1000"/>
      <c r="Q5443" s="1000"/>
      <c r="R5443" s="1000"/>
      <c r="S5443" s="1000"/>
      <c r="T5443" s="1000"/>
      <c r="U5443" s="1000"/>
      <c r="V5443" s="1000"/>
      <c r="W5443" s="1000"/>
      <c r="X5443" s="1000"/>
      <c r="Y5443" s="1001"/>
      <c r="Z5443" s="1001" t="str">
        <f t="shared" si="1187"/>
        <v xml:space="preserve">Activitatile subunitatilor [Cod CAEN] (Cap.5 Rd.(2 la n) Col.D) trebuie sa se regaseasca in Repartizarea pe activitati (Cap.2 Pct.7 Rd.(2 la n) Col.B) </v>
      </c>
      <c r="AA5443" s="2205">
        <f t="shared" si="1189"/>
        <v>1</v>
      </c>
      <c r="AB5443" s="3036">
        <v>358</v>
      </c>
    </row>
    <row r="5444" spans="1:28" x14ac:dyDescent="0.25">
      <c r="A5444" s="1708">
        <f t="shared" ca="1" si="1184"/>
        <v>0</v>
      </c>
      <c r="B5444" s="1708">
        <f t="shared" si="1188"/>
        <v>10358104</v>
      </c>
      <c r="C5444" s="994">
        <v>358</v>
      </c>
      <c r="D5444" s="1796" t="s">
        <v>447</v>
      </c>
      <c r="E5444" s="994">
        <v>104</v>
      </c>
      <c r="F5444" s="995" t="s">
        <v>1099</v>
      </c>
      <c r="G5444" s="994"/>
      <c r="H5444" s="996" t="s">
        <v>346</v>
      </c>
      <c r="I5444" s="1091" t="s">
        <v>6243</v>
      </c>
      <c r="J5444" s="996"/>
      <c r="K5444" s="999" t="s">
        <v>6954</v>
      </c>
      <c r="L5444" s="1000">
        <f t="shared" si="1185"/>
        <v>0</v>
      </c>
      <c r="M5444" s="1000"/>
      <c r="N5444" s="1724">
        <f t="shared" si="1186"/>
        <v>0</v>
      </c>
      <c r="O5444" s="1000"/>
      <c r="P5444" s="1000"/>
      <c r="Q5444" s="1000"/>
      <c r="R5444" s="1000"/>
      <c r="S5444" s="1000"/>
      <c r="T5444" s="1000"/>
      <c r="U5444" s="1000"/>
      <c r="V5444" s="1000"/>
      <c r="W5444" s="1000"/>
      <c r="X5444" s="1000"/>
      <c r="Y5444" s="1001"/>
      <c r="Z5444" s="1001" t="str">
        <f t="shared" si="1187"/>
        <v xml:space="preserve">Activitatile subunitatilor [Cod CAEN] (Cap.5 Rd.(2 la n) Col.D) trebuie sa se regaseasca in Repartizarea pe activitati (Cap.2 Pct.7 Rd.(2 la n) Col.B) </v>
      </c>
      <c r="AA5444" s="2205">
        <f t="shared" si="1189"/>
        <v>1</v>
      </c>
      <c r="AB5444" s="3036">
        <v>358</v>
      </c>
    </row>
    <row r="5445" spans="1:28" x14ac:dyDescent="0.25">
      <c r="A5445" s="1708">
        <f t="shared" ca="1" si="1184"/>
        <v>0</v>
      </c>
      <c r="B5445" s="1708">
        <f t="shared" si="1188"/>
        <v>10358105</v>
      </c>
      <c r="C5445" s="994">
        <v>358</v>
      </c>
      <c r="D5445" s="1796" t="s">
        <v>447</v>
      </c>
      <c r="E5445" s="994">
        <v>105</v>
      </c>
      <c r="F5445" s="995" t="s">
        <v>1099</v>
      </c>
      <c r="G5445" s="994"/>
      <c r="H5445" s="996" t="s">
        <v>346</v>
      </c>
      <c r="I5445" s="1091" t="s">
        <v>6244</v>
      </c>
      <c r="J5445" s="996"/>
      <c r="K5445" s="999" t="s">
        <v>6954</v>
      </c>
      <c r="L5445" s="1000">
        <f t="shared" si="1185"/>
        <v>0</v>
      </c>
      <c r="M5445" s="1000"/>
      <c r="N5445" s="1724">
        <f t="shared" si="1186"/>
        <v>0</v>
      </c>
      <c r="O5445" s="1000"/>
      <c r="P5445" s="1000"/>
      <c r="Q5445" s="1000"/>
      <c r="R5445" s="1000"/>
      <c r="S5445" s="1000"/>
      <c r="T5445" s="1000"/>
      <c r="U5445" s="1000"/>
      <c r="V5445" s="1000"/>
      <c r="W5445" s="1000"/>
      <c r="X5445" s="1000"/>
      <c r="Y5445" s="1001"/>
      <c r="Z5445" s="1001" t="str">
        <f t="shared" si="1187"/>
        <v xml:space="preserve">Activitatile subunitatilor [Cod CAEN] (Cap.5 Rd.(2 la n) Col.D) trebuie sa se regaseasca in Repartizarea pe activitati (Cap.2 Pct.7 Rd.(2 la n) Col.B) </v>
      </c>
      <c r="AA5445" s="2205">
        <f t="shared" si="1189"/>
        <v>1</v>
      </c>
      <c r="AB5445" s="3036">
        <v>358</v>
      </c>
    </row>
    <row r="5446" spans="1:28" x14ac:dyDescent="0.25">
      <c r="A5446" s="1708">
        <f t="shared" ca="1" si="1184"/>
        <v>0</v>
      </c>
      <c r="B5446" s="1708">
        <f t="shared" si="1188"/>
        <v>10358106</v>
      </c>
      <c r="C5446" s="994">
        <v>358</v>
      </c>
      <c r="D5446" s="1796" t="s">
        <v>447</v>
      </c>
      <c r="E5446" s="994">
        <v>106</v>
      </c>
      <c r="F5446" s="995" t="s">
        <v>1099</v>
      </c>
      <c r="G5446" s="994"/>
      <c r="H5446" s="996" t="s">
        <v>346</v>
      </c>
      <c r="I5446" s="1091" t="s">
        <v>6245</v>
      </c>
      <c r="J5446" s="996"/>
      <c r="K5446" s="999" t="s">
        <v>6954</v>
      </c>
      <c r="L5446" s="1000">
        <f t="shared" si="1185"/>
        <v>0</v>
      </c>
      <c r="M5446" s="1000"/>
      <c r="N5446" s="1724">
        <f t="shared" si="1186"/>
        <v>0</v>
      </c>
      <c r="O5446" s="1000"/>
      <c r="P5446" s="1000"/>
      <c r="Q5446" s="1000"/>
      <c r="R5446" s="1000"/>
      <c r="S5446" s="1000"/>
      <c r="T5446" s="1000"/>
      <c r="U5446" s="1000"/>
      <c r="V5446" s="1000"/>
      <c r="W5446" s="1000"/>
      <c r="X5446" s="1000"/>
      <c r="Y5446" s="1001"/>
      <c r="Z5446" s="1001" t="str">
        <f t="shared" si="1187"/>
        <v xml:space="preserve">Activitatile subunitatilor [Cod CAEN] (Cap.5 Rd.(2 la n) Col.D) trebuie sa se regaseasca in Repartizarea pe activitati (Cap.2 Pct.7 Rd.(2 la n) Col.B) </v>
      </c>
      <c r="AA5446" s="2205">
        <f t="shared" si="1189"/>
        <v>1</v>
      </c>
      <c r="AB5446" s="3036">
        <v>358</v>
      </c>
    </row>
    <row r="5447" spans="1:28" x14ac:dyDescent="0.25">
      <c r="A5447" s="1708">
        <f t="shared" ca="1" si="1184"/>
        <v>0</v>
      </c>
      <c r="B5447" s="1708">
        <f t="shared" si="1188"/>
        <v>10358107</v>
      </c>
      <c r="C5447" s="994">
        <v>358</v>
      </c>
      <c r="D5447" s="1796" t="s">
        <v>447</v>
      </c>
      <c r="E5447" s="994">
        <v>107</v>
      </c>
      <c r="F5447" s="995" t="s">
        <v>1099</v>
      </c>
      <c r="G5447" s="994"/>
      <c r="H5447" s="996" t="s">
        <v>346</v>
      </c>
      <c r="I5447" s="1091" t="s">
        <v>6246</v>
      </c>
      <c r="J5447" s="996"/>
      <c r="K5447" s="999" t="s">
        <v>6954</v>
      </c>
      <c r="L5447" s="1000">
        <f t="shared" si="1185"/>
        <v>0</v>
      </c>
      <c r="M5447" s="1000"/>
      <c r="N5447" s="1724">
        <f t="shared" si="1186"/>
        <v>0</v>
      </c>
      <c r="O5447" s="1000"/>
      <c r="P5447" s="1000"/>
      <c r="Q5447" s="1000"/>
      <c r="R5447" s="1000"/>
      <c r="S5447" s="1000"/>
      <c r="T5447" s="1000"/>
      <c r="U5447" s="1000"/>
      <c r="V5447" s="1000"/>
      <c r="W5447" s="1000"/>
      <c r="X5447" s="1000"/>
      <c r="Y5447" s="1001"/>
      <c r="Z5447" s="1001" t="str">
        <f t="shared" si="1187"/>
        <v xml:space="preserve">Activitatile subunitatilor [Cod CAEN] (Cap.5 Rd.(2 la n) Col.D) trebuie sa se regaseasca in Repartizarea pe activitati (Cap.2 Pct.7 Rd.(2 la n) Col.B) </v>
      </c>
      <c r="AA5447" s="2205">
        <f t="shared" si="1189"/>
        <v>1</v>
      </c>
      <c r="AB5447" s="3036">
        <v>358</v>
      </c>
    </row>
    <row r="5448" spans="1:28" x14ac:dyDescent="0.25">
      <c r="A5448" s="1708">
        <f t="shared" ca="1" si="1184"/>
        <v>0</v>
      </c>
      <c r="B5448" s="1708">
        <f t="shared" si="1188"/>
        <v>10358108</v>
      </c>
      <c r="C5448" s="994">
        <v>358</v>
      </c>
      <c r="D5448" s="1796" t="s">
        <v>447</v>
      </c>
      <c r="E5448" s="994">
        <v>108</v>
      </c>
      <c r="F5448" s="995" t="s">
        <v>1099</v>
      </c>
      <c r="G5448" s="994"/>
      <c r="H5448" s="996" t="s">
        <v>346</v>
      </c>
      <c r="I5448" s="1091" t="s">
        <v>6247</v>
      </c>
      <c r="J5448" s="996"/>
      <c r="K5448" s="999" t="s">
        <v>6954</v>
      </c>
      <c r="L5448" s="1000">
        <f t="shared" si="1185"/>
        <v>0</v>
      </c>
      <c r="M5448" s="1000"/>
      <c r="N5448" s="1724">
        <f t="shared" si="1186"/>
        <v>0</v>
      </c>
      <c r="O5448" s="1000"/>
      <c r="P5448" s="1000"/>
      <c r="Q5448" s="1000"/>
      <c r="R5448" s="1000"/>
      <c r="S5448" s="1000"/>
      <c r="T5448" s="1000"/>
      <c r="U5448" s="1000"/>
      <c r="V5448" s="1000"/>
      <c r="W5448" s="1000"/>
      <c r="X5448" s="1000"/>
      <c r="Y5448" s="1001"/>
      <c r="Z5448" s="1001" t="str">
        <f t="shared" si="1187"/>
        <v xml:space="preserve">Activitatile subunitatilor [Cod CAEN] (Cap.5 Rd.(2 la n) Col.D) trebuie sa se regaseasca in Repartizarea pe activitati (Cap.2 Pct.7 Rd.(2 la n) Col.B) </v>
      </c>
      <c r="AA5448" s="2205">
        <f t="shared" si="1189"/>
        <v>1</v>
      </c>
      <c r="AB5448" s="3036">
        <v>358</v>
      </c>
    </row>
    <row r="5449" spans="1:28" x14ac:dyDescent="0.25">
      <c r="A5449" s="1708">
        <f t="shared" ca="1" si="1184"/>
        <v>0</v>
      </c>
      <c r="B5449" s="1708">
        <f t="shared" si="1188"/>
        <v>10358109</v>
      </c>
      <c r="C5449" s="994">
        <v>358</v>
      </c>
      <c r="D5449" s="1796" t="s">
        <v>447</v>
      </c>
      <c r="E5449" s="994">
        <v>109</v>
      </c>
      <c r="F5449" s="995" t="s">
        <v>1099</v>
      </c>
      <c r="G5449" s="994"/>
      <c r="H5449" s="996" t="s">
        <v>346</v>
      </c>
      <c r="I5449" s="1091" t="s">
        <v>6248</v>
      </c>
      <c r="J5449" s="996"/>
      <c r="K5449" s="999" t="s">
        <v>6954</v>
      </c>
      <c r="L5449" s="1000">
        <f t="shared" si="1185"/>
        <v>0</v>
      </c>
      <c r="M5449" s="1000"/>
      <c r="N5449" s="1724">
        <f t="shared" si="1186"/>
        <v>0</v>
      </c>
      <c r="O5449" s="1000"/>
      <c r="P5449" s="1000"/>
      <c r="Q5449" s="1000"/>
      <c r="R5449" s="1000"/>
      <c r="S5449" s="1000"/>
      <c r="T5449" s="1000"/>
      <c r="U5449" s="1000"/>
      <c r="V5449" s="1000"/>
      <c r="W5449" s="1000"/>
      <c r="X5449" s="1000"/>
      <c r="Y5449" s="1001"/>
      <c r="Z5449" s="1001" t="str">
        <f t="shared" si="1187"/>
        <v xml:space="preserve">Activitatile subunitatilor [Cod CAEN] (Cap.5 Rd.(2 la n) Col.D) trebuie sa se regaseasca in Repartizarea pe activitati (Cap.2 Pct.7 Rd.(2 la n) Col.B) </v>
      </c>
      <c r="AA5449" s="2205">
        <f t="shared" si="1189"/>
        <v>1</v>
      </c>
      <c r="AB5449" s="3036">
        <v>358</v>
      </c>
    </row>
    <row r="5450" spans="1:28" x14ac:dyDescent="0.25">
      <c r="A5450" s="1708">
        <f t="shared" ca="1" si="1184"/>
        <v>0</v>
      </c>
      <c r="B5450" s="1708">
        <f t="shared" si="1188"/>
        <v>10358110</v>
      </c>
      <c r="C5450" s="994">
        <v>358</v>
      </c>
      <c r="D5450" s="1796" t="s">
        <v>447</v>
      </c>
      <c r="E5450" s="994">
        <v>110</v>
      </c>
      <c r="F5450" s="995" t="s">
        <v>1099</v>
      </c>
      <c r="G5450" s="994"/>
      <c r="H5450" s="996" t="s">
        <v>346</v>
      </c>
      <c r="I5450" s="1091" t="s">
        <v>6249</v>
      </c>
      <c r="J5450" s="996"/>
      <c r="K5450" s="999" t="s">
        <v>6954</v>
      </c>
      <c r="L5450" s="1000">
        <f t="shared" si="1185"/>
        <v>0</v>
      </c>
      <c r="M5450" s="1000"/>
      <c r="N5450" s="1724">
        <f t="shared" si="1186"/>
        <v>0</v>
      </c>
      <c r="O5450" s="1000"/>
      <c r="P5450" s="1000"/>
      <c r="Q5450" s="1000"/>
      <c r="R5450" s="1000"/>
      <c r="S5450" s="1000"/>
      <c r="T5450" s="1000"/>
      <c r="U5450" s="1000"/>
      <c r="V5450" s="1000"/>
      <c r="W5450" s="1000"/>
      <c r="X5450" s="1000"/>
      <c r="Y5450" s="1001"/>
      <c r="Z5450" s="1001" t="str">
        <f t="shared" si="1187"/>
        <v xml:space="preserve">Activitatile subunitatilor [Cod CAEN] (Cap.5 Rd.(2 la n) Col.D) trebuie sa se regaseasca in Repartizarea pe activitati (Cap.2 Pct.7 Rd.(2 la n) Col.B) </v>
      </c>
      <c r="AA5450" s="2205">
        <f t="shared" si="1189"/>
        <v>1</v>
      </c>
      <c r="AB5450" s="3036">
        <v>358</v>
      </c>
    </row>
    <row r="5451" spans="1:28" x14ac:dyDescent="0.25">
      <c r="A5451" s="1708">
        <f t="shared" ca="1" si="1184"/>
        <v>0</v>
      </c>
      <c r="B5451" s="1708">
        <f t="shared" si="1188"/>
        <v>10358111</v>
      </c>
      <c r="C5451" s="994">
        <v>358</v>
      </c>
      <c r="D5451" s="1796" t="s">
        <v>447</v>
      </c>
      <c r="E5451" s="994">
        <v>111</v>
      </c>
      <c r="F5451" s="995" t="s">
        <v>1099</v>
      </c>
      <c r="G5451" s="994"/>
      <c r="H5451" s="996" t="s">
        <v>346</v>
      </c>
      <c r="I5451" s="1091" t="s">
        <v>6250</v>
      </c>
      <c r="J5451" s="996"/>
      <c r="K5451" s="999" t="s">
        <v>6954</v>
      </c>
      <c r="L5451" s="1000">
        <f t="shared" si="1185"/>
        <v>0</v>
      </c>
      <c r="M5451" s="1000"/>
      <c r="N5451" s="1724">
        <f t="shared" si="1186"/>
        <v>0</v>
      </c>
      <c r="O5451" s="1000"/>
      <c r="P5451" s="1000"/>
      <c r="Q5451" s="1000"/>
      <c r="R5451" s="1000"/>
      <c r="S5451" s="1000"/>
      <c r="T5451" s="1000"/>
      <c r="U5451" s="1000"/>
      <c r="V5451" s="1000"/>
      <c r="W5451" s="1000"/>
      <c r="X5451" s="1000"/>
      <c r="Y5451" s="1001"/>
      <c r="Z5451" s="1001" t="str">
        <f t="shared" si="1187"/>
        <v xml:space="preserve">Activitatile subunitatilor [Cod CAEN] (Cap.5 Rd.(2 la n) Col.D) trebuie sa se regaseasca in Repartizarea pe activitati (Cap.2 Pct.7 Rd.(2 la n) Col.B) </v>
      </c>
      <c r="AA5451" s="2205">
        <f t="shared" si="1189"/>
        <v>1</v>
      </c>
      <c r="AB5451" s="3036">
        <v>358</v>
      </c>
    </row>
    <row r="5452" spans="1:28" x14ac:dyDescent="0.25">
      <c r="A5452" s="1708">
        <f t="shared" ca="1" si="1184"/>
        <v>0</v>
      </c>
      <c r="B5452" s="1708">
        <f t="shared" si="1188"/>
        <v>10358112</v>
      </c>
      <c r="C5452" s="994">
        <v>358</v>
      </c>
      <c r="D5452" s="1796" t="s">
        <v>447</v>
      </c>
      <c r="E5452" s="994">
        <v>112</v>
      </c>
      <c r="F5452" s="995" t="s">
        <v>1099</v>
      </c>
      <c r="G5452" s="994"/>
      <c r="H5452" s="996" t="s">
        <v>346</v>
      </c>
      <c r="I5452" s="1091" t="s">
        <v>6251</v>
      </c>
      <c r="J5452" s="996"/>
      <c r="K5452" s="999" t="s">
        <v>6954</v>
      </c>
      <c r="L5452" s="1000">
        <f t="shared" si="1185"/>
        <v>0</v>
      </c>
      <c r="M5452" s="1000"/>
      <c r="N5452" s="1724">
        <f t="shared" si="1186"/>
        <v>0</v>
      </c>
      <c r="O5452" s="1000"/>
      <c r="P5452" s="1000"/>
      <c r="Q5452" s="1000"/>
      <c r="R5452" s="1000"/>
      <c r="S5452" s="1000"/>
      <c r="T5452" s="1000"/>
      <c r="U5452" s="1000"/>
      <c r="V5452" s="1000"/>
      <c r="W5452" s="1000"/>
      <c r="X5452" s="1000"/>
      <c r="Y5452" s="1001"/>
      <c r="Z5452" s="1001" t="str">
        <f t="shared" si="1187"/>
        <v xml:space="preserve">Activitatile subunitatilor [Cod CAEN] (Cap.5 Rd.(2 la n) Col.D) trebuie sa se regaseasca in Repartizarea pe activitati (Cap.2 Pct.7 Rd.(2 la n) Col.B) </v>
      </c>
      <c r="AA5452" s="2205">
        <f t="shared" si="1189"/>
        <v>1</v>
      </c>
      <c r="AB5452" s="3036">
        <v>358</v>
      </c>
    </row>
    <row r="5453" spans="1:28" x14ac:dyDescent="0.25">
      <c r="A5453" s="1708">
        <f t="shared" ca="1" si="1184"/>
        <v>0</v>
      </c>
      <c r="B5453" s="1708">
        <f t="shared" si="1188"/>
        <v>10358113</v>
      </c>
      <c r="C5453" s="994">
        <v>358</v>
      </c>
      <c r="D5453" s="1796" t="s">
        <v>447</v>
      </c>
      <c r="E5453" s="994">
        <v>113</v>
      </c>
      <c r="F5453" s="995" t="s">
        <v>1099</v>
      </c>
      <c r="G5453" s="994"/>
      <c r="H5453" s="996" t="s">
        <v>346</v>
      </c>
      <c r="I5453" s="1091" t="s">
        <v>6252</v>
      </c>
      <c r="J5453" s="996"/>
      <c r="K5453" s="999" t="s">
        <v>6954</v>
      </c>
      <c r="L5453" s="1000">
        <f t="shared" si="1185"/>
        <v>0</v>
      </c>
      <c r="M5453" s="1000"/>
      <c r="N5453" s="1724">
        <f t="shared" si="1186"/>
        <v>0</v>
      </c>
      <c r="O5453" s="1000"/>
      <c r="P5453" s="1000"/>
      <c r="Q5453" s="1000"/>
      <c r="R5453" s="1000"/>
      <c r="S5453" s="1000"/>
      <c r="T5453" s="1000"/>
      <c r="U5453" s="1000"/>
      <c r="V5453" s="1000"/>
      <c r="W5453" s="1000"/>
      <c r="X5453" s="1000"/>
      <c r="Y5453" s="1001"/>
      <c r="Z5453" s="1001" t="str">
        <f t="shared" si="1187"/>
        <v xml:space="preserve">Activitatile subunitatilor [Cod CAEN] (Cap.5 Rd.(2 la n) Col.D) trebuie sa se regaseasca in Repartizarea pe activitati (Cap.2 Pct.7 Rd.(2 la n) Col.B) </v>
      </c>
      <c r="AA5453" s="2205">
        <f t="shared" si="1189"/>
        <v>1</v>
      </c>
      <c r="AB5453" s="3036">
        <v>358</v>
      </c>
    </row>
    <row r="5454" spans="1:28" x14ac:dyDescent="0.25">
      <c r="A5454" s="1708">
        <f t="shared" ca="1" si="1184"/>
        <v>0</v>
      </c>
      <c r="B5454" s="1708">
        <f t="shared" si="1188"/>
        <v>10358114</v>
      </c>
      <c r="C5454" s="994">
        <v>358</v>
      </c>
      <c r="D5454" s="1796" t="s">
        <v>447</v>
      </c>
      <c r="E5454" s="994">
        <v>114</v>
      </c>
      <c r="F5454" s="995" t="s">
        <v>1099</v>
      </c>
      <c r="G5454" s="994"/>
      <c r="H5454" s="996" t="s">
        <v>346</v>
      </c>
      <c r="I5454" s="1091" t="s">
        <v>6253</v>
      </c>
      <c r="J5454" s="996"/>
      <c r="K5454" s="999" t="s">
        <v>6954</v>
      </c>
      <c r="L5454" s="1000">
        <f t="shared" si="1185"/>
        <v>0</v>
      </c>
      <c r="M5454" s="1000"/>
      <c r="N5454" s="1724">
        <f t="shared" si="1186"/>
        <v>0</v>
      </c>
      <c r="O5454" s="1000"/>
      <c r="P5454" s="1000"/>
      <c r="Q5454" s="1000"/>
      <c r="R5454" s="1000"/>
      <c r="S5454" s="1000"/>
      <c r="T5454" s="1000"/>
      <c r="U5454" s="1000"/>
      <c r="V5454" s="1000"/>
      <c r="W5454" s="1000"/>
      <c r="X5454" s="1000"/>
      <c r="Y5454" s="1001"/>
      <c r="Z5454" s="1001" t="str">
        <f t="shared" si="1187"/>
        <v xml:space="preserve">Activitatile subunitatilor [Cod CAEN] (Cap.5 Rd.(2 la n) Col.D) trebuie sa se regaseasca in Repartizarea pe activitati (Cap.2 Pct.7 Rd.(2 la n) Col.B) </v>
      </c>
      <c r="AA5454" s="2205">
        <f t="shared" si="1189"/>
        <v>1</v>
      </c>
      <c r="AB5454" s="3036">
        <v>358</v>
      </c>
    </row>
    <row r="5455" spans="1:28" x14ac:dyDescent="0.25">
      <c r="A5455" s="1708">
        <f t="shared" ca="1" si="1184"/>
        <v>0</v>
      </c>
      <c r="B5455" s="1708">
        <f t="shared" si="1188"/>
        <v>10358115</v>
      </c>
      <c r="C5455" s="994">
        <v>358</v>
      </c>
      <c r="D5455" s="1796" t="s">
        <v>447</v>
      </c>
      <c r="E5455" s="994">
        <v>115</v>
      </c>
      <c r="F5455" s="995" t="s">
        <v>1099</v>
      </c>
      <c r="G5455" s="994"/>
      <c r="H5455" s="996" t="s">
        <v>346</v>
      </c>
      <c r="I5455" s="1091" t="s">
        <v>6254</v>
      </c>
      <c r="J5455" s="996"/>
      <c r="K5455" s="999" t="s">
        <v>6954</v>
      </c>
      <c r="L5455" s="1000">
        <f t="shared" si="1185"/>
        <v>0</v>
      </c>
      <c r="M5455" s="1000"/>
      <c r="N5455" s="1724">
        <f t="shared" si="1186"/>
        <v>0</v>
      </c>
      <c r="O5455" s="1000"/>
      <c r="P5455" s="1000"/>
      <c r="Q5455" s="1000"/>
      <c r="R5455" s="1000"/>
      <c r="S5455" s="1000"/>
      <c r="T5455" s="1000"/>
      <c r="U5455" s="1000"/>
      <c r="V5455" s="1000"/>
      <c r="W5455" s="1000"/>
      <c r="X5455" s="1000"/>
      <c r="Y5455" s="1001"/>
      <c r="Z5455" s="1001" t="str">
        <f t="shared" si="1187"/>
        <v xml:space="preserve">Activitatile subunitatilor [Cod CAEN] (Cap.5 Rd.(2 la n) Col.D) trebuie sa se regaseasca in Repartizarea pe activitati (Cap.2 Pct.7 Rd.(2 la n) Col.B) </v>
      </c>
      <c r="AA5455" s="2205">
        <f t="shared" si="1189"/>
        <v>1</v>
      </c>
      <c r="AB5455" s="3036">
        <v>358</v>
      </c>
    </row>
    <row r="5456" spans="1:28" x14ac:dyDescent="0.25">
      <c r="A5456" s="1708">
        <f t="shared" ca="1" si="1184"/>
        <v>0</v>
      </c>
      <c r="B5456" s="1708">
        <f t="shared" si="1188"/>
        <v>10358116</v>
      </c>
      <c r="C5456" s="994">
        <v>358</v>
      </c>
      <c r="D5456" s="1796" t="s">
        <v>447</v>
      </c>
      <c r="E5456" s="994">
        <v>116</v>
      </c>
      <c r="F5456" s="995" t="s">
        <v>1099</v>
      </c>
      <c r="G5456" s="994"/>
      <c r="H5456" s="996" t="s">
        <v>346</v>
      </c>
      <c r="I5456" s="1091" t="s">
        <v>6255</v>
      </c>
      <c r="J5456" s="996"/>
      <c r="K5456" s="999" t="s">
        <v>6954</v>
      </c>
      <c r="L5456" s="1000">
        <f t="shared" si="1185"/>
        <v>0</v>
      </c>
      <c r="M5456" s="1000"/>
      <c r="N5456" s="1724">
        <f t="shared" si="1186"/>
        <v>0</v>
      </c>
      <c r="O5456" s="1000"/>
      <c r="P5456" s="1000"/>
      <c r="Q5456" s="1000"/>
      <c r="R5456" s="1000"/>
      <c r="S5456" s="1000"/>
      <c r="T5456" s="1000"/>
      <c r="U5456" s="1000"/>
      <c r="V5456" s="1000"/>
      <c r="W5456" s="1000"/>
      <c r="X5456" s="1000"/>
      <c r="Y5456" s="1001"/>
      <c r="Z5456" s="1001" t="str">
        <f t="shared" si="1187"/>
        <v xml:space="preserve">Activitatile subunitatilor [Cod CAEN] (Cap.5 Rd.(2 la n) Col.D) trebuie sa se regaseasca in Repartizarea pe activitati (Cap.2 Pct.7 Rd.(2 la n) Col.B) </v>
      </c>
      <c r="AA5456" s="2205">
        <f t="shared" si="1189"/>
        <v>1</v>
      </c>
      <c r="AB5456" s="3036">
        <v>358</v>
      </c>
    </row>
    <row r="5457" spans="1:28" x14ac:dyDescent="0.25">
      <c r="A5457" s="1708">
        <f t="shared" ca="1" si="1184"/>
        <v>0</v>
      </c>
      <c r="B5457" s="1708">
        <f t="shared" si="1188"/>
        <v>10358117</v>
      </c>
      <c r="C5457" s="994">
        <v>358</v>
      </c>
      <c r="D5457" s="1796" t="s">
        <v>447</v>
      </c>
      <c r="E5457" s="994">
        <v>117</v>
      </c>
      <c r="F5457" s="995" t="s">
        <v>1099</v>
      </c>
      <c r="G5457" s="994"/>
      <c r="H5457" s="996" t="s">
        <v>346</v>
      </c>
      <c r="I5457" s="1091" t="s">
        <v>6256</v>
      </c>
      <c r="J5457" s="996"/>
      <c r="K5457" s="999" t="s">
        <v>6954</v>
      </c>
      <c r="L5457" s="1000">
        <f t="shared" si="1185"/>
        <v>0</v>
      </c>
      <c r="M5457" s="1000"/>
      <c r="N5457" s="1724">
        <f t="shared" si="1186"/>
        <v>0</v>
      </c>
      <c r="O5457" s="1000"/>
      <c r="P5457" s="1000"/>
      <c r="Q5457" s="1000"/>
      <c r="R5457" s="1000"/>
      <c r="S5457" s="1000"/>
      <c r="T5457" s="1000"/>
      <c r="U5457" s="1000"/>
      <c r="V5457" s="1000"/>
      <c r="W5457" s="1000"/>
      <c r="X5457" s="1000"/>
      <c r="Y5457" s="1001"/>
      <c r="Z5457" s="1001" t="str">
        <f t="shared" si="1187"/>
        <v xml:space="preserve">Activitatile subunitatilor [Cod CAEN] (Cap.5 Rd.(2 la n) Col.D) trebuie sa se regaseasca in Repartizarea pe activitati (Cap.2 Pct.7 Rd.(2 la n) Col.B) </v>
      </c>
      <c r="AA5457" s="2205">
        <f t="shared" si="1189"/>
        <v>1</v>
      </c>
      <c r="AB5457" s="3036">
        <v>358</v>
      </c>
    </row>
    <row r="5458" spans="1:28" x14ac:dyDescent="0.25">
      <c r="A5458" s="1708">
        <f t="shared" ca="1" si="1184"/>
        <v>0</v>
      </c>
      <c r="B5458" s="1708">
        <f t="shared" si="1188"/>
        <v>10358118</v>
      </c>
      <c r="C5458" s="994">
        <v>358</v>
      </c>
      <c r="D5458" s="1796" t="s">
        <v>447</v>
      </c>
      <c r="E5458" s="994">
        <v>118</v>
      </c>
      <c r="F5458" s="995" t="s">
        <v>1099</v>
      </c>
      <c r="G5458" s="994"/>
      <c r="H5458" s="996" t="s">
        <v>346</v>
      </c>
      <c r="I5458" s="1091" t="s">
        <v>6257</v>
      </c>
      <c r="J5458" s="996"/>
      <c r="K5458" s="999" t="s">
        <v>6954</v>
      </c>
      <c r="L5458" s="1000">
        <f t="shared" si="1185"/>
        <v>0</v>
      </c>
      <c r="M5458" s="1000"/>
      <c r="N5458" s="1724">
        <f t="shared" si="1186"/>
        <v>0</v>
      </c>
      <c r="O5458" s="1000"/>
      <c r="P5458" s="1000"/>
      <c r="Q5458" s="1000"/>
      <c r="R5458" s="1000"/>
      <c r="S5458" s="1000"/>
      <c r="T5458" s="1000"/>
      <c r="U5458" s="1000"/>
      <c r="V5458" s="1000"/>
      <c r="W5458" s="1000"/>
      <c r="X5458" s="1000"/>
      <c r="Y5458" s="1001"/>
      <c r="Z5458" s="1001" t="str">
        <f t="shared" si="1187"/>
        <v xml:space="preserve">Activitatile subunitatilor [Cod CAEN] (Cap.5 Rd.(2 la n) Col.D) trebuie sa se regaseasca in Repartizarea pe activitati (Cap.2 Pct.7 Rd.(2 la n) Col.B) </v>
      </c>
      <c r="AA5458" s="2205">
        <f t="shared" si="1189"/>
        <v>1</v>
      </c>
      <c r="AB5458" s="3036">
        <v>358</v>
      </c>
    </row>
    <row r="5459" spans="1:28" x14ac:dyDescent="0.25">
      <c r="A5459" s="1708">
        <f t="shared" ca="1" si="1184"/>
        <v>0</v>
      </c>
      <c r="B5459" s="1708">
        <f t="shared" si="1188"/>
        <v>10358119</v>
      </c>
      <c r="C5459" s="994">
        <v>358</v>
      </c>
      <c r="D5459" s="1796" t="s">
        <v>447</v>
      </c>
      <c r="E5459" s="994">
        <v>119</v>
      </c>
      <c r="F5459" s="995" t="s">
        <v>1099</v>
      </c>
      <c r="G5459" s="994"/>
      <c r="H5459" s="996" t="s">
        <v>346</v>
      </c>
      <c r="I5459" s="1091" t="s">
        <v>6258</v>
      </c>
      <c r="J5459" s="996"/>
      <c r="K5459" s="999" t="s">
        <v>6954</v>
      </c>
      <c r="L5459" s="1000">
        <f t="shared" si="1185"/>
        <v>0</v>
      </c>
      <c r="M5459" s="1000"/>
      <c r="N5459" s="1724">
        <f t="shared" si="1186"/>
        <v>0</v>
      </c>
      <c r="O5459" s="1000"/>
      <c r="P5459" s="1000"/>
      <c r="Q5459" s="1000"/>
      <c r="R5459" s="1000"/>
      <c r="S5459" s="1000"/>
      <c r="T5459" s="1000"/>
      <c r="U5459" s="1000"/>
      <c r="V5459" s="1000"/>
      <c r="W5459" s="1000"/>
      <c r="X5459" s="1000"/>
      <c r="Y5459" s="1001"/>
      <c r="Z5459" s="1001" t="str">
        <f t="shared" si="1187"/>
        <v xml:space="preserve">Activitatile subunitatilor [Cod CAEN] (Cap.5 Rd.(2 la n) Col.D) trebuie sa se regaseasca in Repartizarea pe activitati (Cap.2 Pct.7 Rd.(2 la n) Col.B) </v>
      </c>
      <c r="AA5459" s="2205">
        <f t="shared" si="1189"/>
        <v>1</v>
      </c>
      <c r="AB5459" s="3036">
        <v>358</v>
      </c>
    </row>
    <row r="5460" spans="1:28" x14ac:dyDescent="0.25">
      <c r="A5460" s="1708">
        <f t="shared" ca="1" si="1184"/>
        <v>0</v>
      </c>
      <c r="B5460" s="1708">
        <f t="shared" si="1188"/>
        <v>10358120</v>
      </c>
      <c r="C5460" s="994">
        <v>358</v>
      </c>
      <c r="D5460" s="1796" t="s">
        <v>447</v>
      </c>
      <c r="E5460" s="994">
        <v>120</v>
      </c>
      <c r="F5460" s="995" t="s">
        <v>1099</v>
      </c>
      <c r="G5460" s="994"/>
      <c r="H5460" s="996" t="s">
        <v>346</v>
      </c>
      <c r="I5460" s="1091" t="s">
        <v>6259</v>
      </c>
      <c r="J5460" s="996"/>
      <c r="K5460" s="999" t="s">
        <v>6954</v>
      </c>
      <c r="L5460" s="1000">
        <f t="shared" si="1185"/>
        <v>0</v>
      </c>
      <c r="M5460" s="1000"/>
      <c r="N5460" s="1724">
        <f t="shared" si="1186"/>
        <v>0</v>
      </c>
      <c r="O5460" s="1000"/>
      <c r="P5460" s="1000"/>
      <c r="Q5460" s="1000"/>
      <c r="R5460" s="1000"/>
      <c r="S5460" s="1000"/>
      <c r="T5460" s="1000"/>
      <c r="U5460" s="1000"/>
      <c r="V5460" s="1000"/>
      <c r="W5460" s="1000"/>
      <c r="X5460" s="1000"/>
      <c r="Y5460" s="1001"/>
      <c r="Z5460" s="1001" t="str">
        <f t="shared" si="1187"/>
        <v xml:space="preserve">Activitatile subunitatilor [Cod CAEN] (Cap.5 Rd.(2 la n) Col.D) trebuie sa se regaseasca in Repartizarea pe activitati (Cap.2 Pct.7 Rd.(2 la n) Col.B) </v>
      </c>
      <c r="AA5460" s="2205">
        <f t="shared" si="1189"/>
        <v>1</v>
      </c>
      <c r="AB5460" s="3036">
        <v>358</v>
      </c>
    </row>
    <row r="5461" spans="1:28" x14ac:dyDescent="0.25">
      <c r="A5461" s="1708">
        <f t="shared" ca="1" si="1184"/>
        <v>0</v>
      </c>
      <c r="B5461" s="1708">
        <f t="shared" si="1188"/>
        <v>10358121</v>
      </c>
      <c r="C5461" s="994">
        <v>358</v>
      </c>
      <c r="D5461" s="1796" t="s">
        <v>447</v>
      </c>
      <c r="E5461" s="994">
        <v>121</v>
      </c>
      <c r="F5461" s="995" t="s">
        <v>1099</v>
      </c>
      <c r="G5461" s="994"/>
      <c r="H5461" s="996" t="s">
        <v>346</v>
      </c>
      <c r="I5461" s="1091" t="s">
        <v>6260</v>
      </c>
      <c r="J5461" s="996"/>
      <c r="K5461" s="999" t="s">
        <v>6954</v>
      </c>
      <c r="L5461" s="1000">
        <f t="shared" si="1185"/>
        <v>0</v>
      </c>
      <c r="M5461" s="1000"/>
      <c r="N5461" s="1724">
        <f t="shared" si="1186"/>
        <v>0</v>
      </c>
      <c r="O5461" s="1000"/>
      <c r="P5461" s="1000"/>
      <c r="Q5461" s="1000"/>
      <c r="R5461" s="1000"/>
      <c r="S5461" s="1000"/>
      <c r="T5461" s="1000"/>
      <c r="U5461" s="1000"/>
      <c r="V5461" s="1000"/>
      <c r="W5461" s="1000"/>
      <c r="X5461" s="1000"/>
      <c r="Y5461" s="1001"/>
      <c r="Z5461" s="1001" t="str">
        <f t="shared" si="1187"/>
        <v xml:space="preserve">Activitatile subunitatilor [Cod CAEN] (Cap.5 Rd.(2 la n) Col.D) trebuie sa se regaseasca in Repartizarea pe activitati (Cap.2 Pct.7 Rd.(2 la n) Col.B) </v>
      </c>
      <c r="AA5461" s="2205">
        <f t="shared" si="1189"/>
        <v>1</v>
      </c>
      <c r="AB5461" s="3036">
        <v>358</v>
      </c>
    </row>
    <row r="5462" spans="1:28" x14ac:dyDescent="0.25">
      <c r="A5462" s="1708">
        <f t="shared" ca="1" si="1184"/>
        <v>0</v>
      </c>
      <c r="B5462" s="1708">
        <f t="shared" si="1188"/>
        <v>10358122</v>
      </c>
      <c r="C5462" s="994">
        <v>358</v>
      </c>
      <c r="D5462" s="1796" t="s">
        <v>447</v>
      </c>
      <c r="E5462" s="994">
        <v>122</v>
      </c>
      <c r="F5462" s="995" t="s">
        <v>1099</v>
      </c>
      <c r="G5462" s="994"/>
      <c r="H5462" s="996" t="s">
        <v>346</v>
      </c>
      <c r="I5462" s="1091" t="s">
        <v>6261</v>
      </c>
      <c r="J5462" s="996"/>
      <c r="K5462" s="999" t="s">
        <v>6954</v>
      </c>
      <c r="L5462" s="1000">
        <f t="shared" si="1185"/>
        <v>0</v>
      </c>
      <c r="M5462" s="1000"/>
      <c r="N5462" s="1724">
        <f t="shared" si="1186"/>
        <v>0</v>
      </c>
      <c r="O5462" s="1000"/>
      <c r="P5462" s="1000"/>
      <c r="Q5462" s="1000"/>
      <c r="R5462" s="1000"/>
      <c r="S5462" s="1000"/>
      <c r="T5462" s="1000"/>
      <c r="U5462" s="1000"/>
      <c r="V5462" s="1000"/>
      <c r="W5462" s="1000"/>
      <c r="X5462" s="1000"/>
      <c r="Y5462" s="1001"/>
      <c r="Z5462" s="1001" t="str">
        <f t="shared" si="1187"/>
        <v xml:space="preserve">Activitatile subunitatilor [Cod CAEN] (Cap.5 Rd.(2 la n) Col.D) trebuie sa se regaseasca in Repartizarea pe activitati (Cap.2 Pct.7 Rd.(2 la n) Col.B) </v>
      </c>
      <c r="AA5462" s="2205">
        <f t="shared" si="1189"/>
        <v>1</v>
      </c>
      <c r="AB5462" s="3036">
        <v>358</v>
      </c>
    </row>
    <row r="5463" spans="1:28" x14ac:dyDescent="0.25">
      <c r="A5463" s="1708">
        <f t="shared" ref="A5463:A5526" ca="1" si="1190">IF(D5463="DA",IF(ISERROR(N5463),A5462+1,IF(N5463=1,A5462+1,A5462)),A5462)</f>
        <v>0</v>
      </c>
      <c r="B5463" s="1708">
        <f t="shared" si="1188"/>
        <v>10358123</v>
      </c>
      <c r="C5463" s="994">
        <v>358</v>
      </c>
      <c r="D5463" s="1796" t="s">
        <v>447</v>
      </c>
      <c r="E5463" s="994">
        <v>123</v>
      </c>
      <c r="F5463" s="995" t="s">
        <v>1099</v>
      </c>
      <c r="G5463" s="994"/>
      <c r="H5463" s="996" t="s">
        <v>346</v>
      </c>
      <c r="I5463" s="1091" t="s">
        <v>6262</v>
      </c>
      <c r="J5463" s="996"/>
      <c r="K5463" s="999" t="s">
        <v>6954</v>
      </c>
      <c r="L5463" s="1000">
        <f t="shared" si="1185"/>
        <v>0</v>
      </c>
      <c r="M5463" s="1000"/>
      <c r="N5463" s="1724">
        <f t="shared" si="1186"/>
        <v>0</v>
      </c>
      <c r="O5463" s="1000"/>
      <c r="P5463" s="1000"/>
      <c r="Q5463" s="1000"/>
      <c r="R5463" s="1000"/>
      <c r="S5463" s="1000"/>
      <c r="T5463" s="1000"/>
      <c r="U5463" s="1000"/>
      <c r="V5463" s="1000"/>
      <c r="W5463" s="1000"/>
      <c r="X5463" s="1000"/>
      <c r="Y5463" s="1001"/>
      <c r="Z5463" s="1001" t="str">
        <f t="shared" si="1187"/>
        <v xml:space="preserve">Activitatile subunitatilor [Cod CAEN] (Cap.5 Rd.(2 la n) Col.D) trebuie sa se regaseasca in Repartizarea pe activitati (Cap.2 Pct.7 Rd.(2 la n) Col.B) </v>
      </c>
      <c r="AA5463" s="2205">
        <f t="shared" si="1189"/>
        <v>1</v>
      </c>
      <c r="AB5463" s="3036">
        <v>358</v>
      </c>
    </row>
    <row r="5464" spans="1:28" x14ac:dyDescent="0.25">
      <c r="A5464" s="1708">
        <f t="shared" ca="1" si="1190"/>
        <v>0</v>
      </c>
      <c r="B5464" s="1708">
        <f t="shared" si="1188"/>
        <v>10358124</v>
      </c>
      <c r="C5464" s="994">
        <v>358</v>
      </c>
      <c r="D5464" s="1796" t="s">
        <v>447</v>
      </c>
      <c r="E5464" s="994">
        <v>124</v>
      </c>
      <c r="F5464" s="995" t="s">
        <v>1099</v>
      </c>
      <c r="G5464" s="994"/>
      <c r="H5464" s="996" t="s">
        <v>346</v>
      </c>
      <c r="I5464" s="1091" t="s">
        <v>6263</v>
      </c>
      <c r="J5464" s="996"/>
      <c r="K5464" s="999" t="s">
        <v>6954</v>
      </c>
      <c r="L5464" s="1000">
        <f t="shared" si="1185"/>
        <v>0</v>
      </c>
      <c r="M5464" s="1000"/>
      <c r="N5464" s="1724">
        <f t="shared" si="1186"/>
        <v>0</v>
      </c>
      <c r="O5464" s="1000"/>
      <c r="P5464" s="1000"/>
      <c r="Q5464" s="1000"/>
      <c r="R5464" s="1000"/>
      <c r="S5464" s="1000"/>
      <c r="T5464" s="1000"/>
      <c r="U5464" s="1000"/>
      <c r="V5464" s="1000"/>
      <c r="W5464" s="1000"/>
      <c r="X5464" s="1000"/>
      <c r="Y5464" s="1001"/>
      <c r="Z5464" s="1001" t="str">
        <f t="shared" si="1187"/>
        <v xml:space="preserve">Activitatile subunitatilor [Cod CAEN] (Cap.5 Rd.(2 la n) Col.D) trebuie sa se regaseasca in Repartizarea pe activitati (Cap.2 Pct.7 Rd.(2 la n) Col.B) </v>
      </c>
      <c r="AA5464" s="2205">
        <f t="shared" si="1189"/>
        <v>1</v>
      </c>
      <c r="AB5464" s="3036">
        <v>358</v>
      </c>
    </row>
    <row r="5465" spans="1:28" x14ac:dyDescent="0.25">
      <c r="A5465" s="1708">
        <f t="shared" ca="1" si="1190"/>
        <v>0</v>
      </c>
      <c r="B5465" s="1708">
        <f t="shared" si="1188"/>
        <v>10358125</v>
      </c>
      <c r="C5465" s="994">
        <v>358</v>
      </c>
      <c r="D5465" s="1796" t="s">
        <v>447</v>
      </c>
      <c r="E5465" s="994">
        <v>125</v>
      </c>
      <c r="F5465" s="995" t="s">
        <v>1099</v>
      </c>
      <c r="G5465" s="994"/>
      <c r="H5465" s="996" t="s">
        <v>346</v>
      </c>
      <c r="I5465" s="1091" t="s">
        <v>6264</v>
      </c>
      <c r="J5465" s="996"/>
      <c r="K5465" s="999" t="s">
        <v>6954</v>
      </c>
      <c r="L5465" s="1000">
        <f t="shared" si="1185"/>
        <v>0</v>
      </c>
      <c r="M5465" s="1000"/>
      <c r="N5465" s="1724">
        <f t="shared" si="1186"/>
        <v>0</v>
      </c>
      <c r="O5465" s="1000"/>
      <c r="P5465" s="1000"/>
      <c r="Q5465" s="1000"/>
      <c r="R5465" s="1000"/>
      <c r="S5465" s="1000"/>
      <c r="T5465" s="1000"/>
      <c r="U5465" s="1000"/>
      <c r="V5465" s="1000"/>
      <c r="W5465" s="1000"/>
      <c r="X5465" s="1000"/>
      <c r="Y5465" s="1001"/>
      <c r="Z5465" s="1001" t="str">
        <f t="shared" si="1187"/>
        <v xml:space="preserve">Activitatile subunitatilor [Cod CAEN] (Cap.5 Rd.(2 la n) Col.D) trebuie sa se regaseasca in Repartizarea pe activitati (Cap.2 Pct.7 Rd.(2 la n) Col.B) </v>
      </c>
      <c r="AA5465" s="2205">
        <f t="shared" si="1189"/>
        <v>1</v>
      </c>
      <c r="AB5465" s="3036">
        <v>358</v>
      </c>
    </row>
    <row r="5466" spans="1:28" x14ac:dyDescent="0.25">
      <c r="A5466" s="1708">
        <f t="shared" ca="1" si="1190"/>
        <v>0</v>
      </c>
      <c r="B5466" s="1708">
        <f t="shared" si="1188"/>
        <v>10358126</v>
      </c>
      <c r="C5466" s="994">
        <v>358</v>
      </c>
      <c r="D5466" s="1796" t="s">
        <v>447</v>
      </c>
      <c r="E5466" s="994">
        <v>126</v>
      </c>
      <c r="F5466" s="995" t="s">
        <v>1099</v>
      </c>
      <c r="G5466" s="994"/>
      <c r="H5466" s="996" t="s">
        <v>346</v>
      </c>
      <c r="I5466" s="1091" t="s">
        <v>6265</v>
      </c>
      <c r="J5466" s="996"/>
      <c r="K5466" s="999" t="s">
        <v>6954</v>
      </c>
      <c r="L5466" s="1000">
        <f t="shared" si="1185"/>
        <v>0</v>
      </c>
      <c r="M5466" s="1000"/>
      <c r="N5466" s="1724">
        <f t="shared" si="1186"/>
        <v>0</v>
      </c>
      <c r="O5466" s="1000"/>
      <c r="P5466" s="1000"/>
      <c r="Q5466" s="1000"/>
      <c r="R5466" s="1000"/>
      <c r="S5466" s="1000"/>
      <c r="T5466" s="1000"/>
      <c r="U5466" s="1000"/>
      <c r="V5466" s="1000"/>
      <c r="W5466" s="1000"/>
      <c r="X5466" s="1000"/>
      <c r="Y5466" s="1001"/>
      <c r="Z5466" s="1001" t="str">
        <f t="shared" si="1187"/>
        <v xml:space="preserve">Activitatile subunitatilor [Cod CAEN] (Cap.5 Rd.(2 la n) Col.D) trebuie sa se regaseasca in Repartizarea pe activitati (Cap.2 Pct.7 Rd.(2 la n) Col.B) </v>
      </c>
      <c r="AA5466" s="2205">
        <f t="shared" si="1189"/>
        <v>1</v>
      </c>
      <c r="AB5466" s="3036">
        <v>358</v>
      </c>
    </row>
    <row r="5467" spans="1:28" x14ac:dyDescent="0.25">
      <c r="A5467" s="1708">
        <f t="shared" ca="1" si="1190"/>
        <v>0</v>
      </c>
      <c r="B5467" s="1708">
        <f t="shared" si="1188"/>
        <v>10358127</v>
      </c>
      <c r="C5467" s="994">
        <v>358</v>
      </c>
      <c r="D5467" s="1796" t="s">
        <v>447</v>
      </c>
      <c r="E5467" s="994">
        <v>127</v>
      </c>
      <c r="F5467" s="995" t="s">
        <v>1099</v>
      </c>
      <c r="G5467" s="994"/>
      <c r="H5467" s="996" t="s">
        <v>346</v>
      </c>
      <c r="I5467" s="1091" t="s">
        <v>6266</v>
      </c>
      <c r="J5467" s="996"/>
      <c r="K5467" s="999" t="s">
        <v>6954</v>
      </c>
      <c r="L5467" s="1000">
        <f t="shared" si="1185"/>
        <v>0</v>
      </c>
      <c r="M5467" s="1000"/>
      <c r="N5467" s="1724">
        <f t="shared" si="1186"/>
        <v>0</v>
      </c>
      <c r="O5467" s="1000"/>
      <c r="P5467" s="1000"/>
      <c r="Q5467" s="1000"/>
      <c r="R5467" s="1000"/>
      <c r="S5467" s="1000"/>
      <c r="T5467" s="1000"/>
      <c r="U5467" s="1000"/>
      <c r="V5467" s="1000"/>
      <c r="W5467" s="1000"/>
      <c r="X5467" s="1000"/>
      <c r="Y5467" s="1001"/>
      <c r="Z5467" s="1001" t="str">
        <f t="shared" si="1187"/>
        <v xml:space="preserve">Activitatile subunitatilor [Cod CAEN] (Cap.5 Rd.(2 la n) Col.D) trebuie sa se regaseasca in Repartizarea pe activitati (Cap.2 Pct.7 Rd.(2 la n) Col.B) </v>
      </c>
      <c r="AA5467" s="2205">
        <f t="shared" si="1189"/>
        <v>1</v>
      </c>
      <c r="AB5467" s="3036">
        <v>358</v>
      </c>
    </row>
    <row r="5468" spans="1:28" x14ac:dyDescent="0.25">
      <c r="A5468" s="1708">
        <f t="shared" ca="1" si="1190"/>
        <v>0</v>
      </c>
      <c r="B5468" s="1708">
        <f t="shared" si="1188"/>
        <v>10358128</v>
      </c>
      <c r="C5468" s="994">
        <v>358</v>
      </c>
      <c r="D5468" s="1796" t="s">
        <v>447</v>
      </c>
      <c r="E5468" s="994">
        <v>128</v>
      </c>
      <c r="F5468" s="995" t="s">
        <v>1099</v>
      </c>
      <c r="G5468" s="994"/>
      <c r="H5468" s="996" t="s">
        <v>346</v>
      </c>
      <c r="I5468" s="1091" t="s">
        <v>6267</v>
      </c>
      <c r="J5468" s="996"/>
      <c r="K5468" s="999" t="s">
        <v>6954</v>
      </c>
      <c r="L5468" s="1000">
        <f t="shared" si="1185"/>
        <v>0</v>
      </c>
      <c r="M5468" s="1000"/>
      <c r="N5468" s="1724">
        <f t="shared" si="1186"/>
        <v>0</v>
      </c>
      <c r="O5468" s="1000"/>
      <c r="P5468" s="1000"/>
      <c r="Q5468" s="1000"/>
      <c r="R5468" s="1000"/>
      <c r="S5468" s="1000"/>
      <c r="T5468" s="1000"/>
      <c r="U5468" s="1000"/>
      <c r="V5468" s="1000"/>
      <c r="W5468" s="1000"/>
      <c r="X5468" s="1000"/>
      <c r="Y5468" s="1001"/>
      <c r="Z5468" s="1001" t="str">
        <f t="shared" si="1187"/>
        <v xml:space="preserve">Activitatile subunitatilor [Cod CAEN] (Cap.5 Rd.(2 la n) Col.D) trebuie sa se regaseasca in Repartizarea pe activitati (Cap.2 Pct.7 Rd.(2 la n) Col.B) </v>
      </c>
      <c r="AA5468" s="2205">
        <f t="shared" si="1189"/>
        <v>1</v>
      </c>
      <c r="AB5468" s="3036">
        <v>358</v>
      </c>
    </row>
    <row r="5469" spans="1:28" x14ac:dyDescent="0.25">
      <c r="A5469" s="1708">
        <f t="shared" ca="1" si="1190"/>
        <v>0</v>
      </c>
      <c r="B5469" s="1708">
        <f t="shared" si="1188"/>
        <v>10358129</v>
      </c>
      <c r="C5469" s="994">
        <v>358</v>
      </c>
      <c r="D5469" s="1796" t="s">
        <v>447</v>
      </c>
      <c r="E5469" s="994">
        <v>129</v>
      </c>
      <c r="F5469" s="995" t="s">
        <v>1099</v>
      </c>
      <c r="G5469" s="994"/>
      <c r="H5469" s="996" t="s">
        <v>346</v>
      </c>
      <c r="I5469" s="1091" t="s">
        <v>6268</v>
      </c>
      <c r="J5469" s="996"/>
      <c r="K5469" s="999" t="s">
        <v>6954</v>
      </c>
      <c r="L5469" s="1000">
        <f t="shared" si="1185"/>
        <v>0</v>
      </c>
      <c r="M5469" s="1000"/>
      <c r="N5469" s="1724">
        <f t="shared" si="1186"/>
        <v>0</v>
      </c>
      <c r="O5469" s="1000"/>
      <c r="P5469" s="1000"/>
      <c r="Q5469" s="1000"/>
      <c r="R5469" s="1000"/>
      <c r="S5469" s="1000"/>
      <c r="T5469" s="1000"/>
      <c r="U5469" s="1000"/>
      <c r="V5469" s="1000"/>
      <c r="W5469" s="1000"/>
      <c r="X5469" s="1000"/>
      <c r="Y5469" s="1001"/>
      <c r="Z5469" s="1001" t="str">
        <f t="shared" si="1187"/>
        <v xml:space="preserve">Activitatile subunitatilor [Cod CAEN] (Cap.5 Rd.(2 la n) Col.D) trebuie sa se regaseasca in Repartizarea pe activitati (Cap.2 Pct.7 Rd.(2 la n) Col.B) </v>
      </c>
      <c r="AA5469" s="2205">
        <f t="shared" si="1189"/>
        <v>1</v>
      </c>
      <c r="AB5469" s="3036">
        <v>358</v>
      </c>
    </row>
    <row r="5470" spans="1:28" x14ac:dyDescent="0.25">
      <c r="A5470" s="1708">
        <f t="shared" ca="1" si="1190"/>
        <v>0</v>
      </c>
      <c r="B5470" s="1708">
        <f t="shared" si="1188"/>
        <v>10358130</v>
      </c>
      <c r="C5470" s="994">
        <v>358</v>
      </c>
      <c r="D5470" s="1796" t="s">
        <v>447</v>
      </c>
      <c r="E5470" s="994">
        <v>130</v>
      </c>
      <c r="F5470" s="995" t="s">
        <v>1099</v>
      </c>
      <c r="G5470" s="994"/>
      <c r="H5470" s="996" t="s">
        <v>346</v>
      </c>
      <c r="I5470" s="1091" t="s">
        <v>6269</v>
      </c>
      <c r="J5470" s="996"/>
      <c r="K5470" s="999" t="s">
        <v>6954</v>
      </c>
      <c r="L5470" s="1000">
        <f t="shared" ref="L5470:L5533" si="1191">BH831</f>
        <v>0</v>
      </c>
      <c r="M5470" s="1000"/>
      <c r="N5470" s="1724">
        <f t="shared" ref="N5470:N5533" si="1192">IF(ISERROR(MATCH(L5470,$AY$183:$AY$211,0))=TRUE,1,0)</f>
        <v>0</v>
      </c>
      <c r="O5470" s="1000"/>
      <c r="P5470" s="1000"/>
      <c r="Q5470" s="1000"/>
      <c r="R5470" s="1000"/>
      <c r="S5470" s="1000"/>
      <c r="T5470" s="1000"/>
      <c r="U5470" s="1000"/>
      <c r="V5470" s="1000"/>
      <c r="W5470" s="1000"/>
      <c r="X5470" s="1000"/>
      <c r="Y5470" s="1001"/>
      <c r="Z5470" s="1001" t="str">
        <f t="shared" si="1187"/>
        <v xml:space="preserve">Activitatile subunitatilor [Cod CAEN] (Cap.5 Rd.(2 la n) Col.D) trebuie sa se regaseasca in Repartizarea pe activitati (Cap.2 Pct.7 Rd.(2 la n) Col.B) </v>
      </c>
      <c r="AA5470" s="2205">
        <f t="shared" si="1189"/>
        <v>1</v>
      </c>
      <c r="AB5470" s="3036">
        <v>358</v>
      </c>
    </row>
    <row r="5471" spans="1:28" x14ac:dyDescent="0.25">
      <c r="A5471" s="1708">
        <f t="shared" ca="1" si="1190"/>
        <v>0</v>
      </c>
      <c r="B5471" s="1708">
        <f t="shared" si="1188"/>
        <v>10358131</v>
      </c>
      <c r="C5471" s="994">
        <v>358</v>
      </c>
      <c r="D5471" s="1796" t="s">
        <v>447</v>
      </c>
      <c r="E5471" s="994">
        <v>131</v>
      </c>
      <c r="F5471" s="995" t="s">
        <v>1099</v>
      </c>
      <c r="G5471" s="994"/>
      <c r="H5471" s="996" t="s">
        <v>346</v>
      </c>
      <c r="I5471" s="1091" t="s">
        <v>6270</v>
      </c>
      <c r="J5471" s="996"/>
      <c r="K5471" s="999" t="s">
        <v>6954</v>
      </c>
      <c r="L5471" s="1000">
        <f t="shared" si="1191"/>
        <v>0</v>
      </c>
      <c r="M5471" s="1000"/>
      <c r="N5471" s="1724">
        <f t="shared" si="1192"/>
        <v>0</v>
      </c>
      <c r="O5471" s="1000"/>
      <c r="P5471" s="1000"/>
      <c r="Q5471" s="1000"/>
      <c r="R5471" s="1000"/>
      <c r="S5471" s="1000"/>
      <c r="T5471" s="1000"/>
      <c r="U5471" s="1000"/>
      <c r="V5471" s="1000"/>
      <c r="W5471" s="1000"/>
      <c r="X5471" s="1000"/>
      <c r="Y5471" s="1001"/>
      <c r="Z5471" s="1001" t="str">
        <f t="shared" si="1187"/>
        <v xml:space="preserve">Activitatile subunitatilor [Cod CAEN] (Cap.5 Rd.(2 la n) Col.D) trebuie sa se regaseasca in Repartizarea pe activitati (Cap.2 Pct.7 Rd.(2 la n) Col.B) </v>
      </c>
      <c r="AA5471" s="2205">
        <f t="shared" si="1189"/>
        <v>1</v>
      </c>
      <c r="AB5471" s="3036">
        <v>358</v>
      </c>
    </row>
    <row r="5472" spans="1:28" x14ac:dyDescent="0.25">
      <c r="A5472" s="1708">
        <f t="shared" ca="1" si="1190"/>
        <v>0</v>
      </c>
      <c r="B5472" s="1708">
        <f t="shared" si="1188"/>
        <v>10358132</v>
      </c>
      <c r="C5472" s="994">
        <v>358</v>
      </c>
      <c r="D5472" s="1796" t="s">
        <v>447</v>
      </c>
      <c r="E5472" s="994">
        <v>132</v>
      </c>
      <c r="F5472" s="995" t="s">
        <v>1099</v>
      </c>
      <c r="G5472" s="994"/>
      <c r="H5472" s="996" t="s">
        <v>346</v>
      </c>
      <c r="I5472" s="1091" t="s">
        <v>6271</v>
      </c>
      <c r="J5472" s="996"/>
      <c r="K5472" s="999" t="s">
        <v>6954</v>
      </c>
      <c r="L5472" s="1000">
        <f t="shared" si="1191"/>
        <v>0</v>
      </c>
      <c r="M5472" s="1000"/>
      <c r="N5472" s="1724">
        <f t="shared" si="1192"/>
        <v>0</v>
      </c>
      <c r="O5472" s="1000"/>
      <c r="P5472" s="1000"/>
      <c r="Q5472" s="1000"/>
      <c r="R5472" s="1000"/>
      <c r="S5472" s="1000"/>
      <c r="T5472" s="1000"/>
      <c r="U5472" s="1000"/>
      <c r="V5472" s="1000"/>
      <c r="W5472" s="1000"/>
      <c r="X5472" s="1000"/>
      <c r="Y5472" s="1001"/>
      <c r="Z5472" s="1001" t="str">
        <f t="shared" ref="Z5472:Z5535" si="1193">Z5471</f>
        <v xml:space="preserve">Activitatile subunitatilor [Cod CAEN] (Cap.5 Rd.(2 la n) Col.D) trebuie sa se regaseasca in Repartizarea pe activitati (Cap.2 Pct.7 Rd.(2 la n) Col.B) </v>
      </c>
      <c r="AA5472" s="2205">
        <f t="shared" si="1189"/>
        <v>1</v>
      </c>
      <c r="AB5472" s="3036">
        <v>358</v>
      </c>
    </row>
    <row r="5473" spans="1:28" x14ac:dyDescent="0.25">
      <c r="A5473" s="1708">
        <f t="shared" ca="1" si="1190"/>
        <v>0</v>
      </c>
      <c r="B5473" s="1708">
        <f t="shared" si="1188"/>
        <v>10358133</v>
      </c>
      <c r="C5473" s="994">
        <v>358</v>
      </c>
      <c r="D5473" s="1796" t="s">
        <v>447</v>
      </c>
      <c r="E5473" s="994">
        <v>133</v>
      </c>
      <c r="F5473" s="995" t="s">
        <v>1099</v>
      </c>
      <c r="G5473" s="994"/>
      <c r="H5473" s="996" t="s">
        <v>346</v>
      </c>
      <c r="I5473" s="1091" t="s">
        <v>6272</v>
      </c>
      <c r="J5473" s="996"/>
      <c r="K5473" s="999" t="s">
        <v>6954</v>
      </c>
      <c r="L5473" s="1000">
        <f t="shared" si="1191"/>
        <v>0</v>
      </c>
      <c r="M5473" s="1000"/>
      <c r="N5473" s="1724">
        <f t="shared" si="1192"/>
        <v>0</v>
      </c>
      <c r="O5473" s="1000"/>
      <c r="P5473" s="1000"/>
      <c r="Q5473" s="1000"/>
      <c r="R5473" s="1000"/>
      <c r="S5473" s="1000"/>
      <c r="T5473" s="1000"/>
      <c r="U5473" s="1000"/>
      <c r="V5473" s="1000"/>
      <c r="W5473" s="1000"/>
      <c r="X5473" s="1000"/>
      <c r="Y5473" s="1001"/>
      <c r="Z5473" s="1001" t="str">
        <f t="shared" si="1193"/>
        <v xml:space="preserve">Activitatile subunitatilor [Cod CAEN] (Cap.5 Rd.(2 la n) Col.D) trebuie sa se regaseasca in Repartizarea pe activitati (Cap.2 Pct.7 Rd.(2 la n) Col.B) </v>
      </c>
      <c r="AA5473" s="2205">
        <f t="shared" si="1189"/>
        <v>1</v>
      </c>
      <c r="AB5473" s="3036">
        <v>358</v>
      </c>
    </row>
    <row r="5474" spans="1:28" x14ac:dyDescent="0.25">
      <c r="A5474" s="1708">
        <f t="shared" ca="1" si="1190"/>
        <v>0</v>
      </c>
      <c r="B5474" s="1708">
        <f t="shared" ref="B5474:B5537" si="1194">VALUE("1"&amp;TEXT(C5474,"0000")&amp;TEXT(E5474,"000"))</f>
        <v>10358134</v>
      </c>
      <c r="C5474" s="994">
        <v>358</v>
      </c>
      <c r="D5474" s="1796" t="s">
        <v>447</v>
      </c>
      <c r="E5474" s="994">
        <v>134</v>
      </c>
      <c r="F5474" s="995" t="s">
        <v>1099</v>
      </c>
      <c r="G5474" s="994"/>
      <c r="H5474" s="996" t="s">
        <v>346</v>
      </c>
      <c r="I5474" s="1091" t="s">
        <v>6273</v>
      </c>
      <c r="J5474" s="996"/>
      <c r="K5474" s="999" t="s">
        <v>6954</v>
      </c>
      <c r="L5474" s="1000">
        <f t="shared" si="1191"/>
        <v>0</v>
      </c>
      <c r="M5474" s="1000"/>
      <c r="N5474" s="1724">
        <f t="shared" si="1192"/>
        <v>0</v>
      </c>
      <c r="O5474" s="1000"/>
      <c r="P5474" s="1000"/>
      <c r="Q5474" s="1000"/>
      <c r="R5474" s="1000"/>
      <c r="S5474" s="1000"/>
      <c r="T5474" s="1000"/>
      <c r="U5474" s="1000"/>
      <c r="V5474" s="1000"/>
      <c r="W5474" s="1000"/>
      <c r="X5474" s="1000"/>
      <c r="Y5474" s="1001"/>
      <c r="Z5474" s="1001" t="str">
        <f t="shared" si="1193"/>
        <v xml:space="preserve">Activitatile subunitatilor [Cod CAEN] (Cap.5 Rd.(2 la n) Col.D) trebuie sa se regaseasca in Repartizarea pe activitati (Cap.2 Pct.7 Rd.(2 la n) Col.B) </v>
      </c>
      <c r="AA5474" s="2205">
        <f t="shared" si="1189"/>
        <v>1</v>
      </c>
      <c r="AB5474" s="3036">
        <v>358</v>
      </c>
    </row>
    <row r="5475" spans="1:28" x14ac:dyDescent="0.25">
      <c r="A5475" s="1708">
        <f t="shared" ca="1" si="1190"/>
        <v>0</v>
      </c>
      <c r="B5475" s="1708">
        <f t="shared" si="1194"/>
        <v>10358135</v>
      </c>
      <c r="C5475" s="994">
        <v>358</v>
      </c>
      <c r="D5475" s="1796" t="s">
        <v>447</v>
      </c>
      <c r="E5475" s="994">
        <v>135</v>
      </c>
      <c r="F5475" s="995" t="s">
        <v>1099</v>
      </c>
      <c r="G5475" s="994"/>
      <c r="H5475" s="996" t="s">
        <v>346</v>
      </c>
      <c r="I5475" s="1091" t="s">
        <v>6274</v>
      </c>
      <c r="J5475" s="996"/>
      <c r="K5475" s="999" t="s">
        <v>6954</v>
      </c>
      <c r="L5475" s="1000">
        <f t="shared" si="1191"/>
        <v>0</v>
      </c>
      <c r="M5475" s="1000"/>
      <c r="N5475" s="1724">
        <f t="shared" si="1192"/>
        <v>0</v>
      </c>
      <c r="O5475" s="1000"/>
      <c r="P5475" s="1000"/>
      <c r="Q5475" s="1000"/>
      <c r="R5475" s="1000"/>
      <c r="S5475" s="1000"/>
      <c r="T5475" s="1000"/>
      <c r="U5475" s="1000"/>
      <c r="V5475" s="1000"/>
      <c r="W5475" s="1000"/>
      <c r="X5475" s="1000"/>
      <c r="Y5475" s="1001"/>
      <c r="Z5475" s="1001" t="str">
        <f t="shared" si="1193"/>
        <v xml:space="preserve">Activitatile subunitatilor [Cod CAEN] (Cap.5 Rd.(2 la n) Col.D) trebuie sa se regaseasca in Repartizarea pe activitati (Cap.2 Pct.7 Rd.(2 la n) Col.B) </v>
      </c>
      <c r="AA5475" s="2205">
        <f t="shared" si="1189"/>
        <v>1</v>
      </c>
      <c r="AB5475" s="3036">
        <v>358</v>
      </c>
    </row>
    <row r="5476" spans="1:28" x14ac:dyDescent="0.25">
      <c r="A5476" s="1708">
        <f t="shared" ca="1" si="1190"/>
        <v>0</v>
      </c>
      <c r="B5476" s="1708">
        <f t="shared" si="1194"/>
        <v>10358136</v>
      </c>
      <c r="C5476" s="994">
        <v>358</v>
      </c>
      <c r="D5476" s="1796" t="s">
        <v>447</v>
      </c>
      <c r="E5476" s="994">
        <v>136</v>
      </c>
      <c r="F5476" s="995" t="s">
        <v>1099</v>
      </c>
      <c r="G5476" s="994"/>
      <c r="H5476" s="996" t="s">
        <v>346</v>
      </c>
      <c r="I5476" s="1091" t="s">
        <v>6275</v>
      </c>
      <c r="J5476" s="996"/>
      <c r="K5476" s="999" t="s">
        <v>6954</v>
      </c>
      <c r="L5476" s="1000">
        <f t="shared" si="1191"/>
        <v>0</v>
      </c>
      <c r="M5476" s="1000"/>
      <c r="N5476" s="1724">
        <f t="shared" si="1192"/>
        <v>0</v>
      </c>
      <c r="O5476" s="1000"/>
      <c r="P5476" s="1000"/>
      <c r="Q5476" s="1000"/>
      <c r="R5476" s="1000"/>
      <c r="S5476" s="1000"/>
      <c r="T5476" s="1000"/>
      <c r="U5476" s="1000"/>
      <c r="V5476" s="1000"/>
      <c r="W5476" s="1000"/>
      <c r="X5476" s="1000"/>
      <c r="Y5476" s="1001"/>
      <c r="Z5476" s="1001" t="str">
        <f t="shared" si="1193"/>
        <v xml:space="preserve">Activitatile subunitatilor [Cod CAEN] (Cap.5 Rd.(2 la n) Col.D) trebuie sa se regaseasca in Repartizarea pe activitati (Cap.2 Pct.7 Rd.(2 la n) Col.B) </v>
      </c>
      <c r="AA5476" s="2205">
        <f t="shared" si="1189"/>
        <v>1</v>
      </c>
      <c r="AB5476" s="3036">
        <v>358</v>
      </c>
    </row>
    <row r="5477" spans="1:28" x14ac:dyDescent="0.25">
      <c r="A5477" s="1708">
        <f t="shared" ca="1" si="1190"/>
        <v>0</v>
      </c>
      <c r="B5477" s="1708">
        <f t="shared" si="1194"/>
        <v>10358137</v>
      </c>
      <c r="C5477" s="994">
        <v>358</v>
      </c>
      <c r="D5477" s="1796" t="s">
        <v>447</v>
      </c>
      <c r="E5477" s="994">
        <v>137</v>
      </c>
      <c r="F5477" s="995" t="s">
        <v>1099</v>
      </c>
      <c r="G5477" s="994"/>
      <c r="H5477" s="996" t="s">
        <v>346</v>
      </c>
      <c r="I5477" s="1091" t="s">
        <v>6276</v>
      </c>
      <c r="J5477" s="996"/>
      <c r="K5477" s="999" t="s">
        <v>6954</v>
      </c>
      <c r="L5477" s="1000">
        <f t="shared" si="1191"/>
        <v>0</v>
      </c>
      <c r="M5477" s="1000"/>
      <c r="N5477" s="1724">
        <f t="shared" si="1192"/>
        <v>0</v>
      </c>
      <c r="O5477" s="1000"/>
      <c r="P5477" s="1000"/>
      <c r="Q5477" s="1000"/>
      <c r="R5477" s="1000"/>
      <c r="S5477" s="1000"/>
      <c r="T5477" s="1000"/>
      <c r="U5477" s="1000"/>
      <c r="V5477" s="1000"/>
      <c r="W5477" s="1000"/>
      <c r="X5477" s="1000"/>
      <c r="Y5477" s="1001"/>
      <c r="Z5477" s="1001" t="str">
        <f t="shared" si="1193"/>
        <v xml:space="preserve">Activitatile subunitatilor [Cod CAEN] (Cap.5 Rd.(2 la n) Col.D) trebuie sa se regaseasca in Repartizarea pe activitati (Cap.2 Pct.7 Rd.(2 la n) Col.B) </v>
      </c>
      <c r="AA5477" s="2205">
        <f t="shared" si="1189"/>
        <v>1</v>
      </c>
      <c r="AB5477" s="3036">
        <v>358</v>
      </c>
    </row>
    <row r="5478" spans="1:28" x14ac:dyDescent="0.25">
      <c r="A5478" s="1708">
        <f t="shared" ca="1" si="1190"/>
        <v>0</v>
      </c>
      <c r="B5478" s="1708">
        <f t="shared" si="1194"/>
        <v>10358138</v>
      </c>
      <c r="C5478" s="994">
        <v>358</v>
      </c>
      <c r="D5478" s="1796" t="s">
        <v>447</v>
      </c>
      <c r="E5478" s="994">
        <v>138</v>
      </c>
      <c r="F5478" s="995" t="s">
        <v>1099</v>
      </c>
      <c r="G5478" s="994"/>
      <c r="H5478" s="996" t="s">
        <v>346</v>
      </c>
      <c r="I5478" s="1091" t="s">
        <v>6277</v>
      </c>
      <c r="J5478" s="996"/>
      <c r="K5478" s="999" t="s">
        <v>6954</v>
      </c>
      <c r="L5478" s="1000">
        <f t="shared" si="1191"/>
        <v>0</v>
      </c>
      <c r="M5478" s="1000"/>
      <c r="N5478" s="1724">
        <f t="shared" si="1192"/>
        <v>0</v>
      </c>
      <c r="O5478" s="1000"/>
      <c r="P5478" s="1000"/>
      <c r="Q5478" s="1000"/>
      <c r="R5478" s="1000"/>
      <c r="S5478" s="1000"/>
      <c r="T5478" s="1000"/>
      <c r="U5478" s="1000"/>
      <c r="V5478" s="1000"/>
      <c r="W5478" s="1000"/>
      <c r="X5478" s="1000"/>
      <c r="Y5478" s="1001"/>
      <c r="Z5478" s="1001" t="str">
        <f t="shared" si="1193"/>
        <v xml:space="preserve">Activitatile subunitatilor [Cod CAEN] (Cap.5 Rd.(2 la n) Col.D) trebuie sa se regaseasca in Repartizarea pe activitati (Cap.2 Pct.7 Rd.(2 la n) Col.B) </v>
      </c>
      <c r="AA5478" s="2205">
        <f t="shared" si="1189"/>
        <v>1</v>
      </c>
      <c r="AB5478" s="3036">
        <v>358</v>
      </c>
    </row>
    <row r="5479" spans="1:28" x14ac:dyDescent="0.25">
      <c r="A5479" s="1708">
        <f t="shared" ca="1" si="1190"/>
        <v>0</v>
      </c>
      <c r="B5479" s="1708">
        <f t="shared" si="1194"/>
        <v>10358139</v>
      </c>
      <c r="C5479" s="994">
        <v>358</v>
      </c>
      <c r="D5479" s="1796" t="s">
        <v>447</v>
      </c>
      <c r="E5479" s="994">
        <v>139</v>
      </c>
      <c r="F5479" s="995" t="s">
        <v>1099</v>
      </c>
      <c r="G5479" s="994"/>
      <c r="H5479" s="996" t="s">
        <v>346</v>
      </c>
      <c r="I5479" s="1091" t="s">
        <v>6278</v>
      </c>
      <c r="J5479" s="996"/>
      <c r="K5479" s="999" t="s">
        <v>6954</v>
      </c>
      <c r="L5479" s="1000">
        <f t="shared" si="1191"/>
        <v>0</v>
      </c>
      <c r="M5479" s="1000"/>
      <c r="N5479" s="1724">
        <f t="shared" si="1192"/>
        <v>0</v>
      </c>
      <c r="O5479" s="1000"/>
      <c r="P5479" s="1000"/>
      <c r="Q5479" s="1000"/>
      <c r="R5479" s="1000"/>
      <c r="S5479" s="1000"/>
      <c r="T5479" s="1000"/>
      <c r="U5479" s="1000"/>
      <c r="V5479" s="1000"/>
      <c r="W5479" s="1000"/>
      <c r="X5479" s="1000"/>
      <c r="Y5479" s="1001"/>
      <c r="Z5479" s="1001" t="str">
        <f t="shared" si="1193"/>
        <v xml:space="preserve">Activitatile subunitatilor [Cod CAEN] (Cap.5 Rd.(2 la n) Col.D) trebuie sa se regaseasca in Repartizarea pe activitati (Cap.2 Pct.7 Rd.(2 la n) Col.B) </v>
      </c>
      <c r="AA5479" s="2205">
        <f t="shared" si="1189"/>
        <v>1</v>
      </c>
      <c r="AB5479" s="3036">
        <v>358</v>
      </c>
    </row>
    <row r="5480" spans="1:28" x14ac:dyDescent="0.25">
      <c r="A5480" s="1708">
        <f t="shared" ca="1" si="1190"/>
        <v>0</v>
      </c>
      <c r="B5480" s="1708">
        <f t="shared" si="1194"/>
        <v>10358140</v>
      </c>
      <c r="C5480" s="994">
        <v>358</v>
      </c>
      <c r="D5480" s="1796" t="s">
        <v>447</v>
      </c>
      <c r="E5480" s="994">
        <v>140</v>
      </c>
      <c r="F5480" s="995" t="s">
        <v>1099</v>
      </c>
      <c r="G5480" s="994"/>
      <c r="H5480" s="996" t="s">
        <v>346</v>
      </c>
      <c r="I5480" s="1091" t="s">
        <v>6279</v>
      </c>
      <c r="J5480" s="996"/>
      <c r="K5480" s="999" t="s">
        <v>6954</v>
      </c>
      <c r="L5480" s="1000">
        <f t="shared" si="1191"/>
        <v>0</v>
      </c>
      <c r="M5480" s="1000"/>
      <c r="N5480" s="1724">
        <f t="shared" si="1192"/>
        <v>0</v>
      </c>
      <c r="O5480" s="1000"/>
      <c r="P5480" s="1000"/>
      <c r="Q5480" s="1000"/>
      <c r="R5480" s="1000"/>
      <c r="S5480" s="1000"/>
      <c r="T5480" s="1000"/>
      <c r="U5480" s="1000"/>
      <c r="V5480" s="1000"/>
      <c r="W5480" s="1000"/>
      <c r="X5480" s="1000"/>
      <c r="Y5480" s="1001"/>
      <c r="Z5480" s="1001" t="str">
        <f t="shared" si="1193"/>
        <v xml:space="preserve">Activitatile subunitatilor [Cod CAEN] (Cap.5 Rd.(2 la n) Col.D) trebuie sa se regaseasca in Repartizarea pe activitati (Cap.2 Pct.7 Rd.(2 la n) Col.B) </v>
      </c>
      <c r="AA5480" s="2205">
        <f t="shared" si="1189"/>
        <v>1</v>
      </c>
      <c r="AB5480" s="3036">
        <v>358</v>
      </c>
    </row>
    <row r="5481" spans="1:28" x14ac:dyDescent="0.25">
      <c r="A5481" s="1708">
        <f t="shared" ca="1" si="1190"/>
        <v>0</v>
      </c>
      <c r="B5481" s="1708">
        <f t="shared" si="1194"/>
        <v>10358141</v>
      </c>
      <c r="C5481" s="994">
        <v>358</v>
      </c>
      <c r="D5481" s="1796" t="s">
        <v>447</v>
      </c>
      <c r="E5481" s="994">
        <v>141</v>
      </c>
      <c r="F5481" s="995" t="s">
        <v>1099</v>
      </c>
      <c r="G5481" s="994"/>
      <c r="H5481" s="996" t="s">
        <v>346</v>
      </c>
      <c r="I5481" s="1091" t="s">
        <v>6280</v>
      </c>
      <c r="J5481" s="996"/>
      <c r="K5481" s="999" t="s">
        <v>6954</v>
      </c>
      <c r="L5481" s="1000">
        <f t="shared" si="1191"/>
        <v>0</v>
      </c>
      <c r="M5481" s="1000"/>
      <c r="N5481" s="1724">
        <f t="shared" si="1192"/>
        <v>0</v>
      </c>
      <c r="O5481" s="1000"/>
      <c r="P5481" s="1000"/>
      <c r="Q5481" s="1000"/>
      <c r="R5481" s="1000"/>
      <c r="S5481" s="1000"/>
      <c r="T5481" s="1000"/>
      <c r="U5481" s="1000"/>
      <c r="V5481" s="1000"/>
      <c r="W5481" s="1000"/>
      <c r="X5481" s="1000"/>
      <c r="Y5481" s="1001"/>
      <c r="Z5481" s="1001" t="str">
        <f t="shared" si="1193"/>
        <v xml:space="preserve">Activitatile subunitatilor [Cod CAEN] (Cap.5 Rd.(2 la n) Col.D) trebuie sa se regaseasca in Repartizarea pe activitati (Cap.2 Pct.7 Rd.(2 la n) Col.B) </v>
      </c>
      <c r="AA5481" s="2205">
        <f t="shared" si="1189"/>
        <v>1</v>
      </c>
      <c r="AB5481" s="3036">
        <v>358</v>
      </c>
    </row>
    <row r="5482" spans="1:28" x14ac:dyDescent="0.25">
      <c r="A5482" s="1708">
        <f t="shared" ca="1" si="1190"/>
        <v>0</v>
      </c>
      <c r="B5482" s="1708">
        <f t="shared" si="1194"/>
        <v>10358142</v>
      </c>
      <c r="C5482" s="994">
        <v>358</v>
      </c>
      <c r="D5482" s="1796" t="s">
        <v>447</v>
      </c>
      <c r="E5482" s="994">
        <v>142</v>
      </c>
      <c r="F5482" s="995" t="s">
        <v>1099</v>
      </c>
      <c r="G5482" s="994"/>
      <c r="H5482" s="996" t="s">
        <v>346</v>
      </c>
      <c r="I5482" s="1091" t="s">
        <v>6281</v>
      </c>
      <c r="J5482" s="996"/>
      <c r="K5482" s="999" t="s">
        <v>6954</v>
      </c>
      <c r="L5482" s="1000">
        <f t="shared" si="1191"/>
        <v>0</v>
      </c>
      <c r="M5482" s="1000"/>
      <c r="N5482" s="1724">
        <f t="shared" si="1192"/>
        <v>0</v>
      </c>
      <c r="O5482" s="1000"/>
      <c r="P5482" s="1000"/>
      <c r="Q5482" s="1000"/>
      <c r="R5482" s="1000"/>
      <c r="S5482" s="1000"/>
      <c r="T5482" s="1000"/>
      <c r="U5482" s="1000"/>
      <c r="V5482" s="1000"/>
      <c r="W5482" s="1000"/>
      <c r="X5482" s="1000"/>
      <c r="Y5482" s="1001"/>
      <c r="Z5482" s="1001" t="str">
        <f t="shared" si="1193"/>
        <v xml:space="preserve">Activitatile subunitatilor [Cod CAEN] (Cap.5 Rd.(2 la n) Col.D) trebuie sa se regaseasca in Repartizarea pe activitati (Cap.2 Pct.7 Rd.(2 la n) Col.B) </v>
      </c>
      <c r="AA5482" s="2205">
        <f t="shared" si="1189"/>
        <v>1</v>
      </c>
      <c r="AB5482" s="3036">
        <v>358</v>
      </c>
    </row>
    <row r="5483" spans="1:28" x14ac:dyDescent="0.25">
      <c r="A5483" s="1708">
        <f t="shared" ca="1" si="1190"/>
        <v>0</v>
      </c>
      <c r="B5483" s="1708">
        <f t="shared" si="1194"/>
        <v>10358143</v>
      </c>
      <c r="C5483" s="994">
        <v>358</v>
      </c>
      <c r="D5483" s="1796" t="s">
        <v>447</v>
      </c>
      <c r="E5483" s="994">
        <v>143</v>
      </c>
      <c r="F5483" s="995" t="s">
        <v>1099</v>
      </c>
      <c r="G5483" s="994"/>
      <c r="H5483" s="996" t="s">
        <v>346</v>
      </c>
      <c r="I5483" s="1091" t="s">
        <v>6282</v>
      </c>
      <c r="J5483" s="996"/>
      <c r="K5483" s="999" t="s">
        <v>6954</v>
      </c>
      <c r="L5483" s="1000">
        <f t="shared" si="1191"/>
        <v>0</v>
      </c>
      <c r="M5483" s="1000"/>
      <c r="N5483" s="1724">
        <f t="shared" si="1192"/>
        <v>0</v>
      </c>
      <c r="O5483" s="1000"/>
      <c r="P5483" s="1000"/>
      <c r="Q5483" s="1000"/>
      <c r="R5483" s="1000"/>
      <c r="S5483" s="1000"/>
      <c r="T5483" s="1000"/>
      <c r="U5483" s="1000"/>
      <c r="V5483" s="1000"/>
      <c r="W5483" s="1000"/>
      <c r="X5483" s="1000"/>
      <c r="Y5483" s="1001"/>
      <c r="Z5483" s="1001" t="str">
        <f t="shared" si="1193"/>
        <v xml:space="preserve">Activitatile subunitatilor [Cod CAEN] (Cap.5 Rd.(2 la n) Col.D) trebuie sa se regaseasca in Repartizarea pe activitati (Cap.2 Pct.7 Rd.(2 la n) Col.B) </v>
      </c>
      <c r="AA5483" s="2205">
        <f t="shared" si="1189"/>
        <v>1</v>
      </c>
      <c r="AB5483" s="3036">
        <v>358</v>
      </c>
    </row>
    <row r="5484" spans="1:28" x14ac:dyDescent="0.25">
      <c r="A5484" s="1708">
        <f t="shared" ca="1" si="1190"/>
        <v>0</v>
      </c>
      <c r="B5484" s="1708">
        <f t="shared" si="1194"/>
        <v>10358144</v>
      </c>
      <c r="C5484" s="994">
        <v>358</v>
      </c>
      <c r="D5484" s="1796" t="s">
        <v>447</v>
      </c>
      <c r="E5484" s="994">
        <v>144</v>
      </c>
      <c r="F5484" s="995" t="s">
        <v>1099</v>
      </c>
      <c r="G5484" s="994"/>
      <c r="H5484" s="996" t="s">
        <v>346</v>
      </c>
      <c r="I5484" s="1091" t="s">
        <v>6283</v>
      </c>
      <c r="J5484" s="996"/>
      <c r="K5484" s="999" t="s">
        <v>6954</v>
      </c>
      <c r="L5484" s="1000">
        <f t="shared" si="1191"/>
        <v>0</v>
      </c>
      <c r="M5484" s="1000"/>
      <c r="N5484" s="1724">
        <f t="shared" si="1192"/>
        <v>0</v>
      </c>
      <c r="O5484" s="1000"/>
      <c r="P5484" s="1000"/>
      <c r="Q5484" s="1000"/>
      <c r="R5484" s="1000"/>
      <c r="S5484" s="1000"/>
      <c r="T5484" s="1000"/>
      <c r="U5484" s="1000"/>
      <c r="V5484" s="1000"/>
      <c r="W5484" s="1000"/>
      <c r="X5484" s="1000"/>
      <c r="Y5484" s="1001"/>
      <c r="Z5484" s="1001" t="str">
        <f t="shared" si="1193"/>
        <v xml:space="preserve">Activitatile subunitatilor [Cod CAEN] (Cap.5 Rd.(2 la n) Col.D) trebuie sa se regaseasca in Repartizarea pe activitati (Cap.2 Pct.7 Rd.(2 la n) Col.B) </v>
      </c>
      <c r="AA5484" s="2205">
        <f t="shared" si="1189"/>
        <v>1</v>
      </c>
      <c r="AB5484" s="3036">
        <v>358</v>
      </c>
    </row>
    <row r="5485" spans="1:28" x14ac:dyDescent="0.25">
      <c r="A5485" s="1708">
        <f t="shared" ca="1" si="1190"/>
        <v>0</v>
      </c>
      <c r="B5485" s="1708">
        <f t="shared" si="1194"/>
        <v>10358145</v>
      </c>
      <c r="C5485" s="994">
        <v>358</v>
      </c>
      <c r="D5485" s="1796" t="s">
        <v>447</v>
      </c>
      <c r="E5485" s="994">
        <v>145</v>
      </c>
      <c r="F5485" s="995" t="s">
        <v>1099</v>
      </c>
      <c r="G5485" s="994"/>
      <c r="H5485" s="996" t="s">
        <v>346</v>
      </c>
      <c r="I5485" s="1091" t="s">
        <v>6284</v>
      </c>
      <c r="J5485" s="996"/>
      <c r="K5485" s="999" t="s">
        <v>6954</v>
      </c>
      <c r="L5485" s="1000">
        <f t="shared" si="1191"/>
        <v>0</v>
      </c>
      <c r="M5485" s="1000"/>
      <c r="N5485" s="1724">
        <f t="shared" si="1192"/>
        <v>0</v>
      </c>
      <c r="O5485" s="1000"/>
      <c r="P5485" s="1000"/>
      <c r="Q5485" s="1000"/>
      <c r="R5485" s="1000"/>
      <c r="S5485" s="1000"/>
      <c r="T5485" s="1000"/>
      <c r="U5485" s="1000"/>
      <c r="V5485" s="1000"/>
      <c r="W5485" s="1000"/>
      <c r="X5485" s="1000"/>
      <c r="Y5485" s="1001"/>
      <c r="Z5485" s="1001" t="str">
        <f t="shared" si="1193"/>
        <v xml:space="preserve">Activitatile subunitatilor [Cod CAEN] (Cap.5 Rd.(2 la n) Col.D) trebuie sa se regaseasca in Repartizarea pe activitati (Cap.2 Pct.7 Rd.(2 la n) Col.B) </v>
      </c>
      <c r="AA5485" s="2205">
        <f t="shared" si="1189"/>
        <v>1</v>
      </c>
      <c r="AB5485" s="3036">
        <v>358</v>
      </c>
    </row>
    <row r="5486" spans="1:28" x14ac:dyDescent="0.25">
      <c r="A5486" s="1708">
        <f t="shared" ca="1" si="1190"/>
        <v>0</v>
      </c>
      <c r="B5486" s="1708">
        <f t="shared" si="1194"/>
        <v>10358146</v>
      </c>
      <c r="C5486" s="994">
        <v>358</v>
      </c>
      <c r="D5486" s="1796" t="s">
        <v>447</v>
      </c>
      <c r="E5486" s="994">
        <v>146</v>
      </c>
      <c r="F5486" s="995" t="s">
        <v>1099</v>
      </c>
      <c r="G5486" s="994"/>
      <c r="H5486" s="996" t="s">
        <v>346</v>
      </c>
      <c r="I5486" s="1091" t="s">
        <v>6285</v>
      </c>
      <c r="J5486" s="996"/>
      <c r="K5486" s="999" t="s">
        <v>6954</v>
      </c>
      <c r="L5486" s="1000">
        <f t="shared" si="1191"/>
        <v>0</v>
      </c>
      <c r="M5486" s="1000"/>
      <c r="N5486" s="1724">
        <f t="shared" si="1192"/>
        <v>0</v>
      </c>
      <c r="O5486" s="1000"/>
      <c r="P5486" s="1000"/>
      <c r="Q5486" s="1000"/>
      <c r="R5486" s="1000"/>
      <c r="S5486" s="1000"/>
      <c r="T5486" s="1000"/>
      <c r="U5486" s="1000"/>
      <c r="V5486" s="1000"/>
      <c r="W5486" s="1000"/>
      <c r="X5486" s="1000"/>
      <c r="Y5486" s="1001"/>
      <c r="Z5486" s="1001" t="str">
        <f t="shared" si="1193"/>
        <v xml:space="preserve">Activitatile subunitatilor [Cod CAEN] (Cap.5 Rd.(2 la n) Col.D) trebuie sa se regaseasca in Repartizarea pe activitati (Cap.2 Pct.7 Rd.(2 la n) Col.B) </v>
      </c>
      <c r="AA5486" s="2205">
        <f t="shared" si="1189"/>
        <v>1</v>
      </c>
      <c r="AB5486" s="3036">
        <v>358</v>
      </c>
    </row>
    <row r="5487" spans="1:28" x14ac:dyDescent="0.25">
      <c r="A5487" s="1708">
        <f t="shared" ca="1" si="1190"/>
        <v>0</v>
      </c>
      <c r="B5487" s="1708">
        <f t="shared" si="1194"/>
        <v>10358147</v>
      </c>
      <c r="C5487" s="994">
        <v>358</v>
      </c>
      <c r="D5487" s="1796" t="s">
        <v>447</v>
      </c>
      <c r="E5487" s="994">
        <v>147</v>
      </c>
      <c r="F5487" s="995" t="s">
        <v>1099</v>
      </c>
      <c r="G5487" s="994"/>
      <c r="H5487" s="996" t="s">
        <v>346</v>
      </c>
      <c r="I5487" s="1091" t="s">
        <v>6286</v>
      </c>
      <c r="J5487" s="996"/>
      <c r="K5487" s="999" t="s">
        <v>6954</v>
      </c>
      <c r="L5487" s="1000">
        <f t="shared" si="1191"/>
        <v>0</v>
      </c>
      <c r="M5487" s="1000"/>
      <c r="N5487" s="1724">
        <f t="shared" si="1192"/>
        <v>0</v>
      </c>
      <c r="O5487" s="1000"/>
      <c r="P5487" s="1000"/>
      <c r="Q5487" s="1000"/>
      <c r="R5487" s="1000"/>
      <c r="S5487" s="1000"/>
      <c r="T5487" s="1000"/>
      <c r="U5487" s="1000"/>
      <c r="V5487" s="1000"/>
      <c r="W5487" s="1000"/>
      <c r="X5487" s="1000"/>
      <c r="Y5487" s="1001"/>
      <c r="Z5487" s="1001" t="str">
        <f t="shared" si="1193"/>
        <v xml:space="preserve">Activitatile subunitatilor [Cod CAEN] (Cap.5 Rd.(2 la n) Col.D) trebuie sa se regaseasca in Repartizarea pe activitati (Cap.2 Pct.7 Rd.(2 la n) Col.B) </v>
      </c>
      <c r="AA5487" s="2205">
        <f t="shared" si="1189"/>
        <v>1</v>
      </c>
      <c r="AB5487" s="3036">
        <v>358</v>
      </c>
    </row>
    <row r="5488" spans="1:28" x14ac:dyDescent="0.25">
      <c r="A5488" s="1708">
        <f t="shared" ca="1" si="1190"/>
        <v>0</v>
      </c>
      <c r="B5488" s="1708">
        <f t="shared" si="1194"/>
        <v>10358148</v>
      </c>
      <c r="C5488" s="994">
        <v>358</v>
      </c>
      <c r="D5488" s="1796" t="s">
        <v>447</v>
      </c>
      <c r="E5488" s="994">
        <v>148</v>
      </c>
      <c r="F5488" s="995" t="s">
        <v>1099</v>
      </c>
      <c r="G5488" s="994"/>
      <c r="H5488" s="996" t="s">
        <v>346</v>
      </c>
      <c r="I5488" s="1091" t="s">
        <v>6287</v>
      </c>
      <c r="J5488" s="996"/>
      <c r="K5488" s="999" t="s">
        <v>6954</v>
      </c>
      <c r="L5488" s="1000">
        <f t="shared" si="1191"/>
        <v>0</v>
      </c>
      <c r="M5488" s="1000"/>
      <c r="N5488" s="1724">
        <f t="shared" si="1192"/>
        <v>0</v>
      </c>
      <c r="O5488" s="1000"/>
      <c r="P5488" s="1000"/>
      <c r="Q5488" s="1000"/>
      <c r="R5488" s="1000"/>
      <c r="S5488" s="1000"/>
      <c r="T5488" s="1000"/>
      <c r="U5488" s="1000"/>
      <c r="V5488" s="1000"/>
      <c r="W5488" s="1000"/>
      <c r="X5488" s="1000"/>
      <c r="Y5488" s="1001"/>
      <c r="Z5488" s="1001" t="str">
        <f t="shared" si="1193"/>
        <v xml:space="preserve">Activitatile subunitatilor [Cod CAEN] (Cap.5 Rd.(2 la n) Col.D) trebuie sa se regaseasca in Repartizarea pe activitati (Cap.2 Pct.7 Rd.(2 la n) Col.B) </v>
      </c>
      <c r="AA5488" s="2205">
        <f t="shared" si="1189"/>
        <v>1</v>
      </c>
      <c r="AB5488" s="3036">
        <v>358</v>
      </c>
    </row>
    <row r="5489" spans="1:28" x14ac:dyDescent="0.25">
      <c r="A5489" s="1708">
        <f t="shared" ca="1" si="1190"/>
        <v>0</v>
      </c>
      <c r="B5489" s="1708">
        <f t="shared" si="1194"/>
        <v>10358149</v>
      </c>
      <c r="C5489" s="994">
        <v>358</v>
      </c>
      <c r="D5489" s="1796" t="s">
        <v>447</v>
      </c>
      <c r="E5489" s="994">
        <v>149</v>
      </c>
      <c r="F5489" s="995" t="s">
        <v>1099</v>
      </c>
      <c r="G5489" s="994"/>
      <c r="H5489" s="996" t="s">
        <v>346</v>
      </c>
      <c r="I5489" s="1091" t="s">
        <v>6288</v>
      </c>
      <c r="J5489" s="996"/>
      <c r="K5489" s="999" t="s">
        <v>6954</v>
      </c>
      <c r="L5489" s="1000">
        <f t="shared" si="1191"/>
        <v>0</v>
      </c>
      <c r="M5489" s="1000"/>
      <c r="N5489" s="1724">
        <f t="shared" si="1192"/>
        <v>0</v>
      </c>
      <c r="O5489" s="1000"/>
      <c r="P5489" s="1000"/>
      <c r="Q5489" s="1000"/>
      <c r="R5489" s="1000"/>
      <c r="S5489" s="1000"/>
      <c r="T5489" s="1000"/>
      <c r="U5489" s="1000"/>
      <c r="V5489" s="1000"/>
      <c r="W5489" s="1000"/>
      <c r="X5489" s="1000"/>
      <c r="Y5489" s="1001"/>
      <c r="Z5489" s="1001" t="str">
        <f t="shared" si="1193"/>
        <v xml:space="preserve">Activitatile subunitatilor [Cod CAEN] (Cap.5 Rd.(2 la n) Col.D) trebuie sa se regaseasca in Repartizarea pe activitati (Cap.2 Pct.7 Rd.(2 la n) Col.B) </v>
      </c>
      <c r="AA5489" s="2205">
        <f t="shared" si="1189"/>
        <v>1</v>
      </c>
      <c r="AB5489" s="3036">
        <v>358</v>
      </c>
    </row>
    <row r="5490" spans="1:28" x14ac:dyDescent="0.25">
      <c r="A5490" s="1708">
        <f t="shared" ca="1" si="1190"/>
        <v>0</v>
      </c>
      <c r="B5490" s="1708">
        <f t="shared" si="1194"/>
        <v>10358150</v>
      </c>
      <c r="C5490" s="994">
        <v>358</v>
      </c>
      <c r="D5490" s="1796" t="s">
        <v>447</v>
      </c>
      <c r="E5490" s="994">
        <v>150</v>
      </c>
      <c r="F5490" s="995" t="s">
        <v>1099</v>
      </c>
      <c r="G5490" s="994"/>
      <c r="H5490" s="996" t="s">
        <v>346</v>
      </c>
      <c r="I5490" s="1091" t="s">
        <v>6289</v>
      </c>
      <c r="J5490" s="996"/>
      <c r="K5490" s="999" t="s">
        <v>6954</v>
      </c>
      <c r="L5490" s="1000">
        <f t="shared" si="1191"/>
        <v>0</v>
      </c>
      <c r="M5490" s="1000"/>
      <c r="N5490" s="1724">
        <f t="shared" si="1192"/>
        <v>0</v>
      </c>
      <c r="O5490" s="1000"/>
      <c r="P5490" s="1000"/>
      <c r="Q5490" s="1000"/>
      <c r="R5490" s="1000"/>
      <c r="S5490" s="1000"/>
      <c r="T5490" s="1000"/>
      <c r="U5490" s="1000"/>
      <c r="V5490" s="1000"/>
      <c r="W5490" s="1000"/>
      <c r="X5490" s="1000"/>
      <c r="Y5490" s="1001"/>
      <c r="Z5490" s="1001" t="str">
        <f t="shared" si="1193"/>
        <v xml:space="preserve">Activitatile subunitatilor [Cod CAEN] (Cap.5 Rd.(2 la n) Col.D) trebuie sa se regaseasca in Repartizarea pe activitati (Cap.2 Pct.7 Rd.(2 la n) Col.B) </v>
      </c>
      <c r="AA5490" s="2205">
        <f t="shared" si="1189"/>
        <v>1</v>
      </c>
      <c r="AB5490" s="3036">
        <v>358</v>
      </c>
    </row>
    <row r="5491" spans="1:28" x14ac:dyDescent="0.25">
      <c r="A5491" s="1708">
        <f t="shared" ca="1" si="1190"/>
        <v>0</v>
      </c>
      <c r="B5491" s="1708">
        <f t="shared" si="1194"/>
        <v>10358151</v>
      </c>
      <c r="C5491" s="994">
        <v>358</v>
      </c>
      <c r="D5491" s="1796" t="s">
        <v>447</v>
      </c>
      <c r="E5491" s="994">
        <v>151</v>
      </c>
      <c r="F5491" s="995" t="s">
        <v>1099</v>
      </c>
      <c r="G5491" s="994"/>
      <c r="H5491" s="996" t="s">
        <v>346</v>
      </c>
      <c r="I5491" s="1091" t="s">
        <v>6290</v>
      </c>
      <c r="J5491" s="996"/>
      <c r="K5491" s="999" t="s">
        <v>6954</v>
      </c>
      <c r="L5491" s="1000">
        <f t="shared" si="1191"/>
        <v>0</v>
      </c>
      <c r="M5491" s="1000"/>
      <c r="N5491" s="1724">
        <f t="shared" si="1192"/>
        <v>0</v>
      </c>
      <c r="O5491" s="1000"/>
      <c r="P5491" s="1000"/>
      <c r="Q5491" s="1000"/>
      <c r="R5491" s="1000"/>
      <c r="S5491" s="1000"/>
      <c r="T5491" s="1000"/>
      <c r="U5491" s="1000"/>
      <c r="V5491" s="1000"/>
      <c r="W5491" s="1000"/>
      <c r="X5491" s="1000"/>
      <c r="Y5491" s="1001"/>
      <c r="Z5491" s="1001" t="str">
        <f t="shared" si="1193"/>
        <v xml:space="preserve">Activitatile subunitatilor [Cod CAEN] (Cap.5 Rd.(2 la n) Col.D) trebuie sa se regaseasca in Repartizarea pe activitati (Cap.2 Pct.7 Rd.(2 la n) Col.B) </v>
      </c>
      <c r="AA5491" s="2205">
        <f t="shared" si="1189"/>
        <v>1</v>
      </c>
      <c r="AB5491" s="3036">
        <v>358</v>
      </c>
    </row>
    <row r="5492" spans="1:28" x14ac:dyDescent="0.25">
      <c r="A5492" s="1708">
        <f t="shared" ca="1" si="1190"/>
        <v>0</v>
      </c>
      <c r="B5492" s="1708">
        <f t="shared" si="1194"/>
        <v>10358152</v>
      </c>
      <c r="C5492" s="994">
        <v>358</v>
      </c>
      <c r="D5492" s="1796" t="s">
        <v>447</v>
      </c>
      <c r="E5492" s="994">
        <v>152</v>
      </c>
      <c r="F5492" s="995" t="s">
        <v>1099</v>
      </c>
      <c r="G5492" s="994"/>
      <c r="H5492" s="996" t="s">
        <v>346</v>
      </c>
      <c r="I5492" s="1091" t="s">
        <v>6291</v>
      </c>
      <c r="J5492" s="996"/>
      <c r="K5492" s="999" t="s">
        <v>6954</v>
      </c>
      <c r="L5492" s="1000">
        <f t="shared" si="1191"/>
        <v>0</v>
      </c>
      <c r="M5492" s="1000"/>
      <c r="N5492" s="1724">
        <f t="shared" si="1192"/>
        <v>0</v>
      </c>
      <c r="O5492" s="1000"/>
      <c r="P5492" s="1000"/>
      <c r="Q5492" s="1000"/>
      <c r="R5492" s="1000"/>
      <c r="S5492" s="1000"/>
      <c r="T5492" s="1000"/>
      <c r="U5492" s="1000"/>
      <c r="V5492" s="1000"/>
      <c r="W5492" s="1000"/>
      <c r="X5492" s="1000"/>
      <c r="Y5492" s="1001"/>
      <c r="Z5492" s="1001" t="str">
        <f t="shared" si="1193"/>
        <v xml:space="preserve">Activitatile subunitatilor [Cod CAEN] (Cap.5 Rd.(2 la n) Col.D) trebuie sa se regaseasca in Repartizarea pe activitati (Cap.2 Pct.7 Rd.(2 la n) Col.B) </v>
      </c>
      <c r="AA5492" s="2205">
        <f t="shared" si="1189"/>
        <v>1</v>
      </c>
      <c r="AB5492" s="3036">
        <v>358</v>
      </c>
    </row>
    <row r="5493" spans="1:28" x14ac:dyDescent="0.25">
      <c r="A5493" s="1708">
        <f t="shared" ca="1" si="1190"/>
        <v>0</v>
      </c>
      <c r="B5493" s="1708">
        <f t="shared" si="1194"/>
        <v>10358153</v>
      </c>
      <c r="C5493" s="994">
        <v>358</v>
      </c>
      <c r="D5493" s="1796" t="s">
        <v>447</v>
      </c>
      <c r="E5493" s="994">
        <v>153</v>
      </c>
      <c r="F5493" s="995" t="s">
        <v>1099</v>
      </c>
      <c r="G5493" s="994"/>
      <c r="H5493" s="996" t="s">
        <v>346</v>
      </c>
      <c r="I5493" s="1091" t="s">
        <v>6292</v>
      </c>
      <c r="J5493" s="996"/>
      <c r="K5493" s="999" t="s">
        <v>6954</v>
      </c>
      <c r="L5493" s="1000">
        <f t="shared" si="1191"/>
        <v>0</v>
      </c>
      <c r="M5493" s="1000"/>
      <c r="N5493" s="1724">
        <f t="shared" si="1192"/>
        <v>0</v>
      </c>
      <c r="O5493" s="1000"/>
      <c r="P5493" s="1000"/>
      <c r="Q5493" s="1000"/>
      <c r="R5493" s="1000"/>
      <c r="S5493" s="1000"/>
      <c r="T5493" s="1000"/>
      <c r="U5493" s="1000"/>
      <c r="V5493" s="1000"/>
      <c r="W5493" s="1000"/>
      <c r="X5493" s="1000"/>
      <c r="Y5493" s="1001"/>
      <c r="Z5493" s="1001" t="str">
        <f t="shared" si="1193"/>
        <v xml:space="preserve">Activitatile subunitatilor [Cod CAEN] (Cap.5 Rd.(2 la n) Col.D) trebuie sa se regaseasca in Repartizarea pe activitati (Cap.2 Pct.7 Rd.(2 la n) Col.B) </v>
      </c>
      <c r="AA5493" s="2205">
        <f t="shared" si="1189"/>
        <v>1</v>
      </c>
      <c r="AB5493" s="3036">
        <v>358</v>
      </c>
    </row>
    <row r="5494" spans="1:28" x14ac:dyDescent="0.25">
      <c r="A5494" s="1708">
        <f t="shared" ca="1" si="1190"/>
        <v>0</v>
      </c>
      <c r="B5494" s="1708">
        <f t="shared" si="1194"/>
        <v>10358154</v>
      </c>
      <c r="C5494" s="994">
        <v>358</v>
      </c>
      <c r="D5494" s="1796" t="s">
        <v>447</v>
      </c>
      <c r="E5494" s="994">
        <v>154</v>
      </c>
      <c r="F5494" s="995" t="s">
        <v>1099</v>
      </c>
      <c r="G5494" s="994"/>
      <c r="H5494" s="996" t="s">
        <v>346</v>
      </c>
      <c r="I5494" s="1091" t="s">
        <v>6293</v>
      </c>
      <c r="J5494" s="996"/>
      <c r="K5494" s="999" t="s">
        <v>6954</v>
      </c>
      <c r="L5494" s="1000">
        <f t="shared" si="1191"/>
        <v>0</v>
      </c>
      <c r="M5494" s="1000"/>
      <c r="N5494" s="1724">
        <f t="shared" si="1192"/>
        <v>0</v>
      </c>
      <c r="O5494" s="1000"/>
      <c r="P5494" s="1000"/>
      <c r="Q5494" s="1000"/>
      <c r="R5494" s="1000"/>
      <c r="S5494" s="1000"/>
      <c r="T5494" s="1000"/>
      <c r="U5494" s="1000"/>
      <c r="V5494" s="1000"/>
      <c r="W5494" s="1000"/>
      <c r="X5494" s="1000"/>
      <c r="Y5494" s="1001"/>
      <c r="Z5494" s="1001" t="str">
        <f t="shared" si="1193"/>
        <v xml:space="preserve">Activitatile subunitatilor [Cod CAEN] (Cap.5 Rd.(2 la n) Col.D) trebuie sa se regaseasca in Repartizarea pe activitati (Cap.2 Pct.7 Rd.(2 la n) Col.B) </v>
      </c>
      <c r="AA5494" s="2205">
        <f t="shared" si="1189"/>
        <v>1</v>
      </c>
      <c r="AB5494" s="3036">
        <v>358</v>
      </c>
    </row>
    <row r="5495" spans="1:28" x14ac:dyDescent="0.25">
      <c r="A5495" s="1708">
        <f t="shared" ca="1" si="1190"/>
        <v>0</v>
      </c>
      <c r="B5495" s="1708">
        <f t="shared" si="1194"/>
        <v>10358155</v>
      </c>
      <c r="C5495" s="994">
        <v>358</v>
      </c>
      <c r="D5495" s="1796" t="s">
        <v>447</v>
      </c>
      <c r="E5495" s="994">
        <v>155</v>
      </c>
      <c r="F5495" s="995" t="s">
        <v>1099</v>
      </c>
      <c r="G5495" s="994"/>
      <c r="H5495" s="996" t="s">
        <v>346</v>
      </c>
      <c r="I5495" s="1091" t="s">
        <v>6294</v>
      </c>
      <c r="J5495" s="996"/>
      <c r="K5495" s="999" t="s">
        <v>6954</v>
      </c>
      <c r="L5495" s="1000">
        <f t="shared" si="1191"/>
        <v>0</v>
      </c>
      <c r="M5495" s="1000"/>
      <c r="N5495" s="1724">
        <f t="shared" si="1192"/>
        <v>0</v>
      </c>
      <c r="O5495" s="1000"/>
      <c r="P5495" s="1000"/>
      <c r="Q5495" s="1000"/>
      <c r="R5495" s="1000"/>
      <c r="S5495" s="1000"/>
      <c r="T5495" s="1000"/>
      <c r="U5495" s="1000"/>
      <c r="V5495" s="1000"/>
      <c r="W5495" s="1000"/>
      <c r="X5495" s="1000"/>
      <c r="Y5495" s="1001"/>
      <c r="Z5495" s="1001" t="str">
        <f t="shared" si="1193"/>
        <v xml:space="preserve">Activitatile subunitatilor [Cod CAEN] (Cap.5 Rd.(2 la n) Col.D) trebuie sa se regaseasca in Repartizarea pe activitati (Cap.2 Pct.7 Rd.(2 la n) Col.B) </v>
      </c>
      <c r="AA5495" s="2205">
        <f t="shared" si="1189"/>
        <v>1</v>
      </c>
      <c r="AB5495" s="3036">
        <v>358</v>
      </c>
    </row>
    <row r="5496" spans="1:28" x14ac:dyDescent="0.25">
      <c r="A5496" s="1708">
        <f t="shared" ca="1" si="1190"/>
        <v>0</v>
      </c>
      <c r="B5496" s="1708">
        <f t="shared" si="1194"/>
        <v>10358156</v>
      </c>
      <c r="C5496" s="994">
        <v>358</v>
      </c>
      <c r="D5496" s="1796" t="s">
        <v>447</v>
      </c>
      <c r="E5496" s="994">
        <v>156</v>
      </c>
      <c r="F5496" s="995" t="s">
        <v>1099</v>
      </c>
      <c r="G5496" s="994"/>
      <c r="H5496" s="996" t="s">
        <v>346</v>
      </c>
      <c r="I5496" s="1091" t="s">
        <v>6295</v>
      </c>
      <c r="J5496" s="996"/>
      <c r="K5496" s="999" t="s">
        <v>6954</v>
      </c>
      <c r="L5496" s="1000">
        <f t="shared" si="1191"/>
        <v>0</v>
      </c>
      <c r="M5496" s="1000"/>
      <c r="N5496" s="1724">
        <f t="shared" si="1192"/>
        <v>0</v>
      </c>
      <c r="O5496" s="1000"/>
      <c r="P5496" s="1000"/>
      <c r="Q5496" s="1000"/>
      <c r="R5496" s="1000"/>
      <c r="S5496" s="1000"/>
      <c r="T5496" s="1000"/>
      <c r="U5496" s="1000"/>
      <c r="V5496" s="1000"/>
      <c r="W5496" s="1000"/>
      <c r="X5496" s="1000"/>
      <c r="Y5496" s="1001"/>
      <c r="Z5496" s="1001" t="str">
        <f t="shared" si="1193"/>
        <v xml:space="preserve">Activitatile subunitatilor [Cod CAEN] (Cap.5 Rd.(2 la n) Col.D) trebuie sa se regaseasca in Repartizarea pe activitati (Cap.2 Pct.7 Rd.(2 la n) Col.B) </v>
      </c>
      <c r="AA5496" s="2205">
        <f t="shared" si="1189"/>
        <v>1</v>
      </c>
      <c r="AB5496" s="3036">
        <v>358</v>
      </c>
    </row>
    <row r="5497" spans="1:28" x14ac:dyDescent="0.25">
      <c r="A5497" s="1708">
        <f t="shared" ca="1" si="1190"/>
        <v>0</v>
      </c>
      <c r="B5497" s="1708">
        <f t="shared" si="1194"/>
        <v>10358157</v>
      </c>
      <c r="C5497" s="994">
        <v>358</v>
      </c>
      <c r="D5497" s="1796" t="s">
        <v>447</v>
      </c>
      <c r="E5497" s="994">
        <v>157</v>
      </c>
      <c r="F5497" s="995" t="s">
        <v>1099</v>
      </c>
      <c r="G5497" s="994"/>
      <c r="H5497" s="996" t="s">
        <v>346</v>
      </c>
      <c r="I5497" s="1091" t="s">
        <v>6296</v>
      </c>
      <c r="J5497" s="996"/>
      <c r="K5497" s="999" t="s">
        <v>6954</v>
      </c>
      <c r="L5497" s="1000">
        <f t="shared" si="1191"/>
        <v>0</v>
      </c>
      <c r="M5497" s="1000"/>
      <c r="N5497" s="1724">
        <f t="shared" si="1192"/>
        <v>0</v>
      </c>
      <c r="O5497" s="1000"/>
      <c r="P5497" s="1000"/>
      <c r="Q5497" s="1000"/>
      <c r="R5497" s="1000"/>
      <c r="S5497" s="1000"/>
      <c r="T5497" s="1000"/>
      <c r="U5497" s="1000"/>
      <c r="V5497" s="1000"/>
      <c r="W5497" s="1000"/>
      <c r="X5497" s="1000"/>
      <c r="Y5497" s="1001"/>
      <c r="Z5497" s="1001" t="str">
        <f t="shared" si="1193"/>
        <v xml:space="preserve">Activitatile subunitatilor [Cod CAEN] (Cap.5 Rd.(2 la n) Col.D) trebuie sa se regaseasca in Repartizarea pe activitati (Cap.2 Pct.7 Rd.(2 la n) Col.B) </v>
      </c>
      <c r="AA5497" s="2205">
        <f t="shared" si="1189"/>
        <v>1</v>
      </c>
      <c r="AB5497" s="3036">
        <v>358</v>
      </c>
    </row>
    <row r="5498" spans="1:28" x14ac:dyDescent="0.25">
      <c r="A5498" s="1708">
        <f t="shared" ca="1" si="1190"/>
        <v>0</v>
      </c>
      <c r="B5498" s="1708">
        <f t="shared" si="1194"/>
        <v>10358158</v>
      </c>
      <c r="C5498" s="994">
        <v>358</v>
      </c>
      <c r="D5498" s="1796" t="s">
        <v>447</v>
      </c>
      <c r="E5498" s="994">
        <v>158</v>
      </c>
      <c r="F5498" s="995" t="s">
        <v>1099</v>
      </c>
      <c r="G5498" s="994"/>
      <c r="H5498" s="996" t="s">
        <v>346</v>
      </c>
      <c r="I5498" s="1091" t="s">
        <v>6297</v>
      </c>
      <c r="J5498" s="996"/>
      <c r="K5498" s="999" t="s">
        <v>6954</v>
      </c>
      <c r="L5498" s="1000">
        <f t="shared" si="1191"/>
        <v>0</v>
      </c>
      <c r="M5498" s="1000"/>
      <c r="N5498" s="1724">
        <f t="shared" si="1192"/>
        <v>0</v>
      </c>
      <c r="O5498" s="1000"/>
      <c r="P5498" s="1000"/>
      <c r="Q5498" s="1000"/>
      <c r="R5498" s="1000"/>
      <c r="S5498" s="1000"/>
      <c r="T5498" s="1000"/>
      <c r="U5498" s="1000"/>
      <c r="V5498" s="1000"/>
      <c r="W5498" s="1000"/>
      <c r="X5498" s="1000"/>
      <c r="Y5498" s="1001"/>
      <c r="Z5498" s="1001" t="str">
        <f t="shared" si="1193"/>
        <v xml:space="preserve">Activitatile subunitatilor [Cod CAEN] (Cap.5 Rd.(2 la n) Col.D) trebuie sa se regaseasca in Repartizarea pe activitati (Cap.2 Pct.7 Rd.(2 la n) Col.B) </v>
      </c>
      <c r="AA5498" s="2205">
        <f t="shared" si="1189"/>
        <v>1</v>
      </c>
      <c r="AB5498" s="3036">
        <v>358</v>
      </c>
    </row>
    <row r="5499" spans="1:28" x14ac:dyDescent="0.25">
      <c r="A5499" s="1708">
        <f t="shared" ca="1" si="1190"/>
        <v>0</v>
      </c>
      <c r="B5499" s="1708">
        <f t="shared" si="1194"/>
        <v>10358159</v>
      </c>
      <c r="C5499" s="994">
        <v>358</v>
      </c>
      <c r="D5499" s="1796" t="s">
        <v>447</v>
      </c>
      <c r="E5499" s="994">
        <v>159</v>
      </c>
      <c r="F5499" s="995" t="s">
        <v>1099</v>
      </c>
      <c r="G5499" s="994"/>
      <c r="H5499" s="996" t="s">
        <v>346</v>
      </c>
      <c r="I5499" s="1091" t="s">
        <v>6298</v>
      </c>
      <c r="J5499" s="996"/>
      <c r="K5499" s="999" t="s">
        <v>6954</v>
      </c>
      <c r="L5499" s="1000">
        <f t="shared" si="1191"/>
        <v>0</v>
      </c>
      <c r="M5499" s="1000"/>
      <c r="N5499" s="1724">
        <f t="shared" si="1192"/>
        <v>0</v>
      </c>
      <c r="O5499" s="1000"/>
      <c r="P5499" s="1000"/>
      <c r="Q5499" s="1000"/>
      <c r="R5499" s="1000"/>
      <c r="S5499" s="1000"/>
      <c r="T5499" s="1000"/>
      <c r="U5499" s="1000"/>
      <c r="V5499" s="1000"/>
      <c r="W5499" s="1000"/>
      <c r="X5499" s="1000"/>
      <c r="Y5499" s="1001"/>
      <c r="Z5499" s="1001" t="str">
        <f t="shared" si="1193"/>
        <v xml:space="preserve">Activitatile subunitatilor [Cod CAEN] (Cap.5 Rd.(2 la n) Col.D) trebuie sa se regaseasca in Repartizarea pe activitati (Cap.2 Pct.7 Rd.(2 la n) Col.B) </v>
      </c>
      <c r="AA5499" s="2205">
        <f t="shared" ref="AA5499:AA5562" si="1195">COUNTIF(B:B,B5499)</f>
        <v>1</v>
      </c>
      <c r="AB5499" s="3036">
        <v>358</v>
      </c>
    </row>
    <row r="5500" spans="1:28" x14ac:dyDescent="0.25">
      <c r="A5500" s="1708">
        <f t="shared" ca="1" si="1190"/>
        <v>0</v>
      </c>
      <c r="B5500" s="1708">
        <f t="shared" si="1194"/>
        <v>10358160</v>
      </c>
      <c r="C5500" s="994">
        <v>358</v>
      </c>
      <c r="D5500" s="1796" t="s">
        <v>447</v>
      </c>
      <c r="E5500" s="994">
        <v>160</v>
      </c>
      <c r="F5500" s="995" t="s">
        <v>1099</v>
      </c>
      <c r="G5500" s="994"/>
      <c r="H5500" s="996" t="s">
        <v>346</v>
      </c>
      <c r="I5500" s="1091" t="s">
        <v>6299</v>
      </c>
      <c r="J5500" s="996"/>
      <c r="K5500" s="999" t="s">
        <v>6954</v>
      </c>
      <c r="L5500" s="1000">
        <f t="shared" si="1191"/>
        <v>0</v>
      </c>
      <c r="M5500" s="1000"/>
      <c r="N5500" s="1724">
        <f t="shared" si="1192"/>
        <v>0</v>
      </c>
      <c r="O5500" s="1000"/>
      <c r="P5500" s="1000"/>
      <c r="Q5500" s="1000"/>
      <c r="R5500" s="1000"/>
      <c r="S5500" s="1000"/>
      <c r="T5500" s="1000"/>
      <c r="U5500" s="1000"/>
      <c r="V5500" s="1000"/>
      <c r="W5500" s="1000"/>
      <c r="X5500" s="1000"/>
      <c r="Y5500" s="1001"/>
      <c r="Z5500" s="1001" t="str">
        <f t="shared" si="1193"/>
        <v xml:space="preserve">Activitatile subunitatilor [Cod CAEN] (Cap.5 Rd.(2 la n) Col.D) trebuie sa se regaseasca in Repartizarea pe activitati (Cap.2 Pct.7 Rd.(2 la n) Col.B) </v>
      </c>
      <c r="AA5500" s="2205">
        <f t="shared" si="1195"/>
        <v>1</v>
      </c>
      <c r="AB5500" s="3036">
        <v>358</v>
      </c>
    </row>
    <row r="5501" spans="1:28" x14ac:dyDescent="0.25">
      <c r="A5501" s="1708">
        <f t="shared" ca="1" si="1190"/>
        <v>0</v>
      </c>
      <c r="B5501" s="1708">
        <f t="shared" si="1194"/>
        <v>10358161</v>
      </c>
      <c r="C5501" s="994">
        <v>358</v>
      </c>
      <c r="D5501" s="1796" t="s">
        <v>447</v>
      </c>
      <c r="E5501" s="994">
        <v>161</v>
      </c>
      <c r="F5501" s="995" t="s">
        <v>1099</v>
      </c>
      <c r="G5501" s="994"/>
      <c r="H5501" s="996" t="s">
        <v>346</v>
      </c>
      <c r="I5501" s="1091" t="s">
        <v>6300</v>
      </c>
      <c r="J5501" s="996"/>
      <c r="K5501" s="999" t="s">
        <v>6954</v>
      </c>
      <c r="L5501" s="1000">
        <f t="shared" si="1191"/>
        <v>0</v>
      </c>
      <c r="M5501" s="1000"/>
      <c r="N5501" s="1724">
        <f t="shared" si="1192"/>
        <v>0</v>
      </c>
      <c r="O5501" s="1000"/>
      <c r="P5501" s="1000"/>
      <c r="Q5501" s="1000"/>
      <c r="R5501" s="1000"/>
      <c r="S5501" s="1000"/>
      <c r="T5501" s="1000"/>
      <c r="U5501" s="1000"/>
      <c r="V5501" s="1000"/>
      <c r="W5501" s="1000"/>
      <c r="X5501" s="1000"/>
      <c r="Y5501" s="1001"/>
      <c r="Z5501" s="1001" t="str">
        <f t="shared" si="1193"/>
        <v xml:space="preserve">Activitatile subunitatilor [Cod CAEN] (Cap.5 Rd.(2 la n) Col.D) trebuie sa se regaseasca in Repartizarea pe activitati (Cap.2 Pct.7 Rd.(2 la n) Col.B) </v>
      </c>
      <c r="AA5501" s="2205">
        <f t="shared" si="1195"/>
        <v>1</v>
      </c>
      <c r="AB5501" s="3036">
        <v>358</v>
      </c>
    </row>
    <row r="5502" spans="1:28" x14ac:dyDescent="0.25">
      <c r="A5502" s="1708">
        <f t="shared" ca="1" si="1190"/>
        <v>0</v>
      </c>
      <c r="B5502" s="1708">
        <f t="shared" si="1194"/>
        <v>10358162</v>
      </c>
      <c r="C5502" s="994">
        <v>358</v>
      </c>
      <c r="D5502" s="1796" t="s">
        <v>447</v>
      </c>
      <c r="E5502" s="994">
        <v>162</v>
      </c>
      <c r="F5502" s="995" t="s">
        <v>1099</v>
      </c>
      <c r="G5502" s="994"/>
      <c r="H5502" s="996" t="s">
        <v>346</v>
      </c>
      <c r="I5502" s="1091" t="s">
        <v>6301</v>
      </c>
      <c r="J5502" s="996"/>
      <c r="K5502" s="999" t="s">
        <v>6954</v>
      </c>
      <c r="L5502" s="1000">
        <f t="shared" si="1191"/>
        <v>0</v>
      </c>
      <c r="M5502" s="1000"/>
      <c r="N5502" s="1724">
        <f t="shared" si="1192"/>
        <v>0</v>
      </c>
      <c r="O5502" s="1000"/>
      <c r="P5502" s="1000"/>
      <c r="Q5502" s="1000"/>
      <c r="R5502" s="1000"/>
      <c r="S5502" s="1000"/>
      <c r="T5502" s="1000"/>
      <c r="U5502" s="1000"/>
      <c r="V5502" s="1000"/>
      <c r="W5502" s="1000"/>
      <c r="X5502" s="1000"/>
      <c r="Y5502" s="1001"/>
      <c r="Z5502" s="1001" t="str">
        <f t="shared" si="1193"/>
        <v xml:space="preserve">Activitatile subunitatilor [Cod CAEN] (Cap.5 Rd.(2 la n) Col.D) trebuie sa se regaseasca in Repartizarea pe activitati (Cap.2 Pct.7 Rd.(2 la n) Col.B) </v>
      </c>
      <c r="AA5502" s="2205">
        <f t="shared" si="1195"/>
        <v>1</v>
      </c>
      <c r="AB5502" s="3036">
        <v>358</v>
      </c>
    </row>
    <row r="5503" spans="1:28" x14ac:dyDescent="0.25">
      <c r="A5503" s="1708">
        <f t="shared" ca="1" si="1190"/>
        <v>0</v>
      </c>
      <c r="B5503" s="1708">
        <f t="shared" si="1194"/>
        <v>10358163</v>
      </c>
      <c r="C5503" s="994">
        <v>358</v>
      </c>
      <c r="D5503" s="1796" t="s">
        <v>447</v>
      </c>
      <c r="E5503" s="994">
        <v>163</v>
      </c>
      <c r="F5503" s="995" t="s">
        <v>1099</v>
      </c>
      <c r="G5503" s="994"/>
      <c r="H5503" s="996" t="s">
        <v>346</v>
      </c>
      <c r="I5503" s="1091" t="s">
        <v>6302</v>
      </c>
      <c r="J5503" s="996"/>
      <c r="K5503" s="999" t="s">
        <v>6954</v>
      </c>
      <c r="L5503" s="1000">
        <f t="shared" si="1191"/>
        <v>0</v>
      </c>
      <c r="M5503" s="1000"/>
      <c r="N5503" s="1724">
        <f t="shared" si="1192"/>
        <v>0</v>
      </c>
      <c r="O5503" s="1000"/>
      <c r="P5503" s="1000"/>
      <c r="Q5503" s="1000"/>
      <c r="R5503" s="1000"/>
      <c r="S5503" s="1000"/>
      <c r="T5503" s="1000"/>
      <c r="U5503" s="1000"/>
      <c r="V5503" s="1000"/>
      <c r="W5503" s="1000"/>
      <c r="X5503" s="1000"/>
      <c r="Y5503" s="1001"/>
      <c r="Z5503" s="1001" t="str">
        <f t="shared" si="1193"/>
        <v xml:space="preserve">Activitatile subunitatilor [Cod CAEN] (Cap.5 Rd.(2 la n) Col.D) trebuie sa se regaseasca in Repartizarea pe activitati (Cap.2 Pct.7 Rd.(2 la n) Col.B) </v>
      </c>
      <c r="AA5503" s="2205">
        <f t="shared" si="1195"/>
        <v>1</v>
      </c>
      <c r="AB5503" s="3036">
        <v>358</v>
      </c>
    </row>
    <row r="5504" spans="1:28" x14ac:dyDescent="0.25">
      <c r="A5504" s="1708">
        <f t="shared" ca="1" si="1190"/>
        <v>0</v>
      </c>
      <c r="B5504" s="1708">
        <f t="shared" si="1194"/>
        <v>10358164</v>
      </c>
      <c r="C5504" s="994">
        <v>358</v>
      </c>
      <c r="D5504" s="1796" t="s">
        <v>447</v>
      </c>
      <c r="E5504" s="994">
        <v>164</v>
      </c>
      <c r="F5504" s="995" t="s">
        <v>1099</v>
      </c>
      <c r="G5504" s="994"/>
      <c r="H5504" s="996" t="s">
        <v>346</v>
      </c>
      <c r="I5504" s="1091" t="s">
        <v>6303</v>
      </c>
      <c r="J5504" s="996"/>
      <c r="K5504" s="999" t="s">
        <v>6954</v>
      </c>
      <c r="L5504" s="1000">
        <f t="shared" si="1191"/>
        <v>0</v>
      </c>
      <c r="M5504" s="1000"/>
      <c r="N5504" s="1724">
        <f t="shared" si="1192"/>
        <v>0</v>
      </c>
      <c r="O5504" s="1000"/>
      <c r="P5504" s="1000"/>
      <c r="Q5504" s="1000"/>
      <c r="R5504" s="1000"/>
      <c r="S5504" s="1000"/>
      <c r="T5504" s="1000"/>
      <c r="U5504" s="1000"/>
      <c r="V5504" s="1000"/>
      <c r="W5504" s="1000"/>
      <c r="X5504" s="1000"/>
      <c r="Y5504" s="1001"/>
      <c r="Z5504" s="1001" t="str">
        <f t="shared" si="1193"/>
        <v xml:space="preserve">Activitatile subunitatilor [Cod CAEN] (Cap.5 Rd.(2 la n) Col.D) trebuie sa se regaseasca in Repartizarea pe activitati (Cap.2 Pct.7 Rd.(2 la n) Col.B) </v>
      </c>
      <c r="AA5504" s="2205">
        <f t="shared" si="1195"/>
        <v>1</v>
      </c>
      <c r="AB5504" s="3036">
        <v>358</v>
      </c>
    </row>
    <row r="5505" spans="1:28" x14ac:dyDescent="0.25">
      <c r="A5505" s="1708">
        <f t="shared" ca="1" si="1190"/>
        <v>0</v>
      </c>
      <c r="B5505" s="1708">
        <f t="shared" si="1194"/>
        <v>10358165</v>
      </c>
      <c r="C5505" s="994">
        <v>358</v>
      </c>
      <c r="D5505" s="1796" t="s">
        <v>447</v>
      </c>
      <c r="E5505" s="994">
        <v>165</v>
      </c>
      <c r="F5505" s="995" t="s">
        <v>1099</v>
      </c>
      <c r="G5505" s="994"/>
      <c r="H5505" s="996" t="s">
        <v>346</v>
      </c>
      <c r="I5505" s="1091" t="s">
        <v>6304</v>
      </c>
      <c r="J5505" s="996"/>
      <c r="K5505" s="999" t="s">
        <v>6954</v>
      </c>
      <c r="L5505" s="1000">
        <f t="shared" si="1191"/>
        <v>0</v>
      </c>
      <c r="M5505" s="1000"/>
      <c r="N5505" s="1724">
        <f t="shared" si="1192"/>
        <v>0</v>
      </c>
      <c r="O5505" s="1000"/>
      <c r="P5505" s="1000"/>
      <c r="Q5505" s="1000"/>
      <c r="R5505" s="1000"/>
      <c r="S5505" s="1000"/>
      <c r="T5505" s="1000"/>
      <c r="U5505" s="1000"/>
      <c r="V5505" s="1000"/>
      <c r="W5505" s="1000"/>
      <c r="X5505" s="1000"/>
      <c r="Y5505" s="1001"/>
      <c r="Z5505" s="1001" t="str">
        <f t="shared" si="1193"/>
        <v xml:space="preserve">Activitatile subunitatilor [Cod CAEN] (Cap.5 Rd.(2 la n) Col.D) trebuie sa se regaseasca in Repartizarea pe activitati (Cap.2 Pct.7 Rd.(2 la n) Col.B) </v>
      </c>
      <c r="AA5505" s="2205">
        <f t="shared" si="1195"/>
        <v>1</v>
      </c>
      <c r="AB5505" s="3036">
        <v>358</v>
      </c>
    </row>
    <row r="5506" spans="1:28" x14ac:dyDescent="0.25">
      <c r="A5506" s="1708">
        <f t="shared" ca="1" si="1190"/>
        <v>0</v>
      </c>
      <c r="B5506" s="1708">
        <f t="shared" si="1194"/>
        <v>10358166</v>
      </c>
      <c r="C5506" s="994">
        <v>358</v>
      </c>
      <c r="D5506" s="1796" t="s">
        <v>447</v>
      </c>
      <c r="E5506" s="994">
        <v>166</v>
      </c>
      <c r="F5506" s="995" t="s">
        <v>1099</v>
      </c>
      <c r="G5506" s="994"/>
      <c r="H5506" s="996" t="s">
        <v>346</v>
      </c>
      <c r="I5506" s="1091" t="s">
        <v>6305</v>
      </c>
      <c r="J5506" s="996"/>
      <c r="K5506" s="999" t="s">
        <v>6954</v>
      </c>
      <c r="L5506" s="1000">
        <f t="shared" si="1191"/>
        <v>0</v>
      </c>
      <c r="M5506" s="1000"/>
      <c r="N5506" s="1724">
        <f t="shared" si="1192"/>
        <v>0</v>
      </c>
      <c r="O5506" s="1000"/>
      <c r="P5506" s="1000"/>
      <c r="Q5506" s="1000"/>
      <c r="R5506" s="1000"/>
      <c r="S5506" s="1000"/>
      <c r="T5506" s="1000"/>
      <c r="U5506" s="1000"/>
      <c r="V5506" s="1000"/>
      <c r="W5506" s="1000"/>
      <c r="X5506" s="1000"/>
      <c r="Y5506" s="1001"/>
      <c r="Z5506" s="1001" t="str">
        <f t="shared" si="1193"/>
        <v xml:space="preserve">Activitatile subunitatilor [Cod CAEN] (Cap.5 Rd.(2 la n) Col.D) trebuie sa se regaseasca in Repartizarea pe activitati (Cap.2 Pct.7 Rd.(2 la n) Col.B) </v>
      </c>
      <c r="AA5506" s="2205">
        <f t="shared" si="1195"/>
        <v>1</v>
      </c>
      <c r="AB5506" s="3036">
        <v>358</v>
      </c>
    </row>
    <row r="5507" spans="1:28" x14ac:dyDescent="0.25">
      <c r="A5507" s="1708">
        <f t="shared" ca="1" si="1190"/>
        <v>0</v>
      </c>
      <c r="B5507" s="1708">
        <f t="shared" si="1194"/>
        <v>10358167</v>
      </c>
      <c r="C5507" s="994">
        <v>358</v>
      </c>
      <c r="D5507" s="1796" t="s">
        <v>447</v>
      </c>
      <c r="E5507" s="994">
        <v>167</v>
      </c>
      <c r="F5507" s="995" t="s">
        <v>1099</v>
      </c>
      <c r="G5507" s="994"/>
      <c r="H5507" s="996" t="s">
        <v>346</v>
      </c>
      <c r="I5507" s="1091" t="s">
        <v>6306</v>
      </c>
      <c r="J5507" s="996"/>
      <c r="K5507" s="999" t="s">
        <v>6954</v>
      </c>
      <c r="L5507" s="1000">
        <f t="shared" si="1191"/>
        <v>0</v>
      </c>
      <c r="M5507" s="1000"/>
      <c r="N5507" s="1724">
        <f t="shared" si="1192"/>
        <v>0</v>
      </c>
      <c r="O5507" s="1000"/>
      <c r="P5507" s="1000"/>
      <c r="Q5507" s="1000"/>
      <c r="R5507" s="1000"/>
      <c r="S5507" s="1000"/>
      <c r="T5507" s="1000"/>
      <c r="U5507" s="1000"/>
      <c r="V5507" s="1000"/>
      <c r="W5507" s="1000"/>
      <c r="X5507" s="1000"/>
      <c r="Y5507" s="1001"/>
      <c r="Z5507" s="1001" t="str">
        <f t="shared" si="1193"/>
        <v xml:space="preserve">Activitatile subunitatilor [Cod CAEN] (Cap.5 Rd.(2 la n) Col.D) trebuie sa se regaseasca in Repartizarea pe activitati (Cap.2 Pct.7 Rd.(2 la n) Col.B) </v>
      </c>
      <c r="AA5507" s="2205">
        <f t="shared" si="1195"/>
        <v>1</v>
      </c>
      <c r="AB5507" s="3036">
        <v>358</v>
      </c>
    </row>
    <row r="5508" spans="1:28" x14ac:dyDescent="0.25">
      <c r="A5508" s="1708">
        <f t="shared" ca="1" si="1190"/>
        <v>0</v>
      </c>
      <c r="B5508" s="1708">
        <f t="shared" si="1194"/>
        <v>10358168</v>
      </c>
      <c r="C5508" s="994">
        <v>358</v>
      </c>
      <c r="D5508" s="1796" t="s">
        <v>447</v>
      </c>
      <c r="E5508" s="994">
        <v>168</v>
      </c>
      <c r="F5508" s="995" t="s">
        <v>1099</v>
      </c>
      <c r="G5508" s="994"/>
      <c r="H5508" s="996" t="s">
        <v>346</v>
      </c>
      <c r="I5508" s="1091" t="s">
        <v>6307</v>
      </c>
      <c r="J5508" s="996"/>
      <c r="K5508" s="999" t="s">
        <v>6954</v>
      </c>
      <c r="L5508" s="1000">
        <f t="shared" si="1191"/>
        <v>0</v>
      </c>
      <c r="M5508" s="1000"/>
      <c r="N5508" s="1724">
        <f t="shared" si="1192"/>
        <v>0</v>
      </c>
      <c r="O5508" s="1000"/>
      <c r="P5508" s="1000"/>
      <c r="Q5508" s="1000"/>
      <c r="R5508" s="1000"/>
      <c r="S5508" s="1000"/>
      <c r="T5508" s="1000"/>
      <c r="U5508" s="1000"/>
      <c r="V5508" s="1000"/>
      <c r="W5508" s="1000"/>
      <c r="X5508" s="1000"/>
      <c r="Y5508" s="1001"/>
      <c r="Z5508" s="1001" t="str">
        <f t="shared" si="1193"/>
        <v xml:space="preserve">Activitatile subunitatilor [Cod CAEN] (Cap.5 Rd.(2 la n) Col.D) trebuie sa se regaseasca in Repartizarea pe activitati (Cap.2 Pct.7 Rd.(2 la n) Col.B) </v>
      </c>
      <c r="AA5508" s="2205">
        <f t="shared" si="1195"/>
        <v>1</v>
      </c>
      <c r="AB5508" s="3036">
        <v>358</v>
      </c>
    </row>
    <row r="5509" spans="1:28" x14ac:dyDescent="0.25">
      <c r="A5509" s="1708">
        <f t="shared" ca="1" si="1190"/>
        <v>0</v>
      </c>
      <c r="B5509" s="1708">
        <f t="shared" si="1194"/>
        <v>10358169</v>
      </c>
      <c r="C5509" s="994">
        <v>358</v>
      </c>
      <c r="D5509" s="1796" t="s">
        <v>447</v>
      </c>
      <c r="E5509" s="994">
        <v>169</v>
      </c>
      <c r="F5509" s="995" t="s">
        <v>1099</v>
      </c>
      <c r="G5509" s="994"/>
      <c r="H5509" s="996" t="s">
        <v>346</v>
      </c>
      <c r="I5509" s="1091" t="s">
        <v>6308</v>
      </c>
      <c r="J5509" s="996"/>
      <c r="K5509" s="999" t="s">
        <v>6954</v>
      </c>
      <c r="L5509" s="1000">
        <f t="shared" si="1191"/>
        <v>0</v>
      </c>
      <c r="M5509" s="1000"/>
      <c r="N5509" s="1724">
        <f t="shared" si="1192"/>
        <v>0</v>
      </c>
      <c r="O5509" s="1000"/>
      <c r="P5509" s="1000"/>
      <c r="Q5509" s="1000"/>
      <c r="R5509" s="1000"/>
      <c r="S5509" s="1000"/>
      <c r="T5509" s="1000"/>
      <c r="U5509" s="1000"/>
      <c r="V5509" s="1000"/>
      <c r="W5509" s="1000"/>
      <c r="X5509" s="1000"/>
      <c r="Y5509" s="1001"/>
      <c r="Z5509" s="1001" t="str">
        <f t="shared" si="1193"/>
        <v xml:space="preserve">Activitatile subunitatilor [Cod CAEN] (Cap.5 Rd.(2 la n) Col.D) trebuie sa se regaseasca in Repartizarea pe activitati (Cap.2 Pct.7 Rd.(2 la n) Col.B) </v>
      </c>
      <c r="AA5509" s="2205">
        <f t="shared" si="1195"/>
        <v>1</v>
      </c>
      <c r="AB5509" s="3036">
        <v>358</v>
      </c>
    </row>
    <row r="5510" spans="1:28" x14ac:dyDescent="0.25">
      <c r="A5510" s="1708">
        <f t="shared" ca="1" si="1190"/>
        <v>0</v>
      </c>
      <c r="B5510" s="1708">
        <f t="shared" si="1194"/>
        <v>10358170</v>
      </c>
      <c r="C5510" s="994">
        <v>358</v>
      </c>
      <c r="D5510" s="1796" t="s">
        <v>447</v>
      </c>
      <c r="E5510" s="994">
        <v>170</v>
      </c>
      <c r="F5510" s="995" t="s">
        <v>1099</v>
      </c>
      <c r="G5510" s="994"/>
      <c r="H5510" s="996" t="s">
        <v>346</v>
      </c>
      <c r="I5510" s="1091" t="s">
        <v>6309</v>
      </c>
      <c r="J5510" s="996"/>
      <c r="K5510" s="999" t="s">
        <v>6954</v>
      </c>
      <c r="L5510" s="1000">
        <f t="shared" si="1191"/>
        <v>0</v>
      </c>
      <c r="M5510" s="1000"/>
      <c r="N5510" s="1724">
        <f t="shared" si="1192"/>
        <v>0</v>
      </c>
      <c r="O5510" s="1000"/>
      <c r="P5510" s="1000"/>
      <c r="Q5510" s="1000"/>
      <c r="R5510" s="1000"/>
      <c r="S5510" s="1000"/>
      <c r="T5510" s="1000"/>
      <c r="U5510" s="1000"/>
      <c r="V5510" s="1000"/>
      <c r="W5510" s="1000"/>
      <c r="X5510" s="1000"/>
      <c r="Y5510" s="1001"/>
      <c r="Z5510" s="1001" t="str">
        <f t="shared" si="1193"/>
        <v xml:space="preserve">Activitatile subunitatilor [Cod CAEN] (Cap.5 Rd.(2 la n) Col.D) trebuie sa se regaseasca in Repartizarea pe activitati (Cap.2 Pct.7 Rd.(2 la n) Col.B) </v>
      </c>
      <c r="AA5510" s="2205">
        <f t="shared" si="1195"/>
        <v>1</v>
      </c>
      <c r="AB5510" s="3036">
        <v>358</v>
      </c>
    </row>
    <row r="5511" spans="1:28" x14ac:dyDescent="0.25">
      <c r="A5511" s="1708">
        <f t="shared" ca="1" si="1190"/>
        <v>0</v>
      </c>
      <c r="B5511" s="1708">
        <f t="shared" si="1194"/>
        <v>10358171</v>
      </c>
      <c r="C5511" s="994">
        <v>358</v>
      </c>
      <c r="D5511" s="1796" t="s">
        <v>447</v>
      </c>
      <c r="E5511" s="994">
        <v>171</v>
      </c>
      <c r="F5511" s="995" t="s">
        <v>1099</v>
      </c>
      <c r="G5511" s="994"/>
      <c r="H5511" s="996" t="s">
        <v>346</v>
      </c>
      <c r="I5511" s="1091" t="s">
        <v>6310</v>
      </c>
      <c r="J5511" s="996"/>
      <c r="K5511" s="999" t="s">
        <v>6954</v>
      </c>
      <c r="L5511" s="1000">
        <f t="shared" si="1191"/>
        <v>0</v>
      </c>
      <c r="M5511" s="1000"/>
      <c r="N5511" s="1724">
        <f t="shared" si="1192"/>
        <v>0</v>
      </c>
      <c r="O5511" s="1000"/>
      <c r="P5511" s="1000"/>
      <c r="Q5511" s="1000"/>
      <c r="R5511" s="1000"/>
      <c r="S5511" s="1000"/>
      <c r="T5511" s="1000"/>
      <c r="U5511" s="1000"/>
      <c r="V5511" s="1000"/>
      <c r="W5511" s="1000"/>
      <c r="X5511" s="1000"/>
      <c r="Y5511" s="1001"/>
      <c r="Z5511" s="1001" t="str">
        <f t="shared" si="1193"/>
        <v xml:space="preserve">Activitatile subunitatilor [Cod CAEN] (Cap.5 Rd.(2 la n) Col.D) trebuie sa se regaseasca in Repartizarea pe activitati (Cap.2 Pct.7 Rd.(2 la n) Col.B) </v>
      </c>
      <c r="AA5511" s="2205">
        <f t="shared" si="1195"/>
        <v>1</v>
      </c>
      <c r="AB5511" s="3036">
        <v>358</v>
      </c>
    </row>
    <row r="5512" spans="1:28" x14ac:dyDescent="0.25">
      <c r="A5512" s="1708">
        <f t="shared" ca="1" si="1190"/>
        <v>0</v>
      </c>
      <c r="B5512" s="1708">
        <f t="shared" si="1194"/>
        <v>10358172</v>
      </c>
      <c r="C5512" s="994">
        <v>358</v>
      </c>
      <c r="D5512" s="1796" t="s">
        <v>447</v>
      </c>
      <c r="E5512" s="994">
        <v>172</v>
      </c>
      <c r="F5512" s="995" t="s">
        <v>1099</v>
      </c>
      <c r="G5512" s="994"/>
      <c r="H5512" s="996" t="s">
        <v>346</v>
      </c>
      <c r="I5512" s="1091" t="s">
        <v>6311</v>
      </c>
      <c r="J5512" s="996"/>
      <c r="K5512" s="999" t="s">
        <v>6954</v>
      </c>
      <c r="L5512" s="1000">
        <f t="shared" si="1191"/>
        <v>0</v>
      </c>
      <c r="M5512" s="1000"/>
      <c r="N5512" s="1724">
        <f t="shared" si="1192"/>
        <v>0</v>
      </c>
      <c r="O5512" s="1000"/>
      <c r="P5512" s="1000"/>
      <c r="Q5512" s="1000"/>
      <c r="R5512" s="1000"/>
      <c r="S5512" s="1000"/>
      <c r="T5512" s="1000"/>
      <c r="U5512" s="1000"/>
      <c r="V5512" s="1000"/>
      <c r="W5512" s="1000"/>
      <c r="X5512" s="1000"/>
      <c r="Y5512" s="1001"/>
      <c r="Z5512" s="1001" t="str">
        <f t="shared" si="1193"/>
        <v xml:space="preserve">Activitatile subunitatilor [Cod CAEN] (Cap.5 Rd.(2 la n) Col.D) trebuie sa se regaseasca in Repartizarea pe activitati (Cap.2 Pct.7 Rd.(2 la n) Col.B) </v>
      </c>
      <c r="AA5512" s="2205">
        <f t="shared" si="1195"/>
        <v>1</v>
      </c>
      <c r="AB5512" s="3036">
        <v>358</v>
      </c>
    </row>
    <row r="5513" spans="1:28" x14ac:dyDescent="0.25">
      <c r="A5513" s="1708">
        <f t="shared" ca="1" si="1190"/>
        <v>0</v>
      </c>
      <c r="B5513" s="1708">
        <f t="shared" si="1194"/>
        <v>10358173</v>
      </c>
      <c r="C5513" s="994">
        <v>358</v>
      </c>
      <c r="D5513" s="1796" t="s">
        <v>447</v>
      </c>
      <c r="E5513" s="994">
        <v>173</v>
      </c>
      <c r="F5513" s="995" t="s">
        <v>1099</v>
      </c>
      <c r="G5513" s="994"/>
      <c r="H5513" s="996" t="s">
        <v>346</v>
      </c>
      <c r="I5513" s="1091" t="s">
        <v>6312</v>
      </c>
      <c r="J5513" s="996"/>
      <c r="K5513" s="999" t="s">
        <v>6954</v>
      </c>
      <c r="L5513" s="1000">
        <f t="shared" si="1191"/>
        <v>0</v>
      </c>
      <c r="M5513" s="1000"/>
      <c r="N5513" s="1724">
        <f t="shared" si="1192"/>
        <v>0</v>
      </c>
      <c r="O5513" s="1000"/>
      <c r="P5513" s="1000"/>
      <c r="Q5513" s="1000"/>
      <c r="R5513" s="1000"/>
      <c r="S5513" s="1000"/>
      <c r="T5513" s="1000"/>
      <c r="U5513" s="1000"/>
      <c r="V5513" s="1000"/>
      <c r="W5513" s="1000"/>
      <c r="X5513" s="1000"/>
      <c r="Y5513" s="1001"/>
      <c r="Z5513" s="1001" t="str">
        <f t="shared" si="1193"/>
        <v xml:space="preserve">Activitatile subunitatilor [Cod CAEN] (Cap.5 Rd.(2 la n) Col.D) trebuie sa se regaseasca in Repartizarea pe activitati (Cap.2 Pct.7 Rd.(2 la n) Col.B) </v>
      </c>
      <c r="AA5513" s="2205">
        <f t="shared" si="1195"/>
        <v>1</v>
      </c>
      <c r="AB5513" s="3036">
        <v>358</v>
      </c>
    </row>
    <row r="5514" spans="1:28" x14ac:dyDescent="0.25">
      <c r="A5514" s="1708">
        <f t="shared" ca="1" si="1190"/>
        <v>0</v>
      </c>
      <c r="B5514" s="1708">
        <f t="shared" si="1194"/>
        <v>10358174</v>
      </c>
      <c r="C5514" s="994">
        <v>358</v>
      </c>
      <c r="D5514" s="1796" t="s">
        <v>447</v>
      </c>
      <c r="E5514" s="994">
        <v>174</v>
      </c>
      <c r="F5514" s="995" t="s">
        <v>1099</v>
      </c>
      <c r="G5514" s="994"/>
      <c r="H5514" s="996" t="s">
        <v>346</v>
      </c>
      <c r="I5514" s="1091" t="s">
        <v>6313</v>
      </c>
      <c r="J5514" s="996"/>
      <c r="K5514" s="999" t="s">
        <v>6954</v>
      </c>
      <c r="L5514" s="1000">
        <f t="shared" si="1191"/>
        <v>0</v>
      </c>
      <c r="M5514" s="1000"/>
      <c r="N5514" s="1724">
        <f t="shared" si="1192"/>
        <v>0</v>
      </c>
      <c r="O5514" s="1000"/>
      <c r="P5514" s="1000"/>
      <c r="Q5514" s="1000"/>
      <c r="R5514" s="1000"/>
      <c r="S5514" s="1000"/>
      <c r="T5514" s="1000"/>
      <c r="U5514" s="1000"/>
      <c r="V5514" s="1000"/>
      <c r="W5514" s="1000"/>
      <c r="X5514" s="1000"/>
      <c r="Y5514" s="1001"/>
      <c r="Z5514" s="1001" t="str">
        <f t="shared" si="1193"/>
        <v xml:space="preserve">Activitatile subunitatilor [Cod CAEN] (Cap.5 Rd.(2 la n) Col.D) trebuie sa se regaseasca in Repartizarea pe activitati (Cap.2 Pct.7 Rd.(2 la n) Col.B) </v>
      </c>
      <c r="AA5514" s="2205">
        <f t="shared" si="1195"/>
        <v>1</v>
      </c>
      <c r="AB5514" s="3036">
        <v>358</v>
      </c>
    </row>
    <row r="5515" spans="1:28" x14ac:dyDescent="0.25">
      <c r="A5515" s="1708">
        <f t="shared" ca="1" si="1190"/>
        <v>0</v>
      </c>
      <c r="B5515" s="1708">
        <f t="shared" si="1194"/>
        <v>10358175</v>
      </c>
      <c r="C5515" s="994">
        <v>358</v>
      </c>
      <c r="D5515" s="1796" t="s">
        <v>447</v>
      </c>
      <c r="E5515" s="994">
        <v>175</v>
      </c>
      <c r="F5515" s="995" t="s">
        <v>1099</v>
      </c>
      <c r="G5515" s="994"/>
      <c r="H5515" s="996" t="s">
        <v>346</v>
      </c>
      <c r="I5515" s="1091" t="s">
        <v>6314</v>
      </c>
      <c r="J5515" s="996"/>
      <c r="K5515" s="999" t="s">
        <v>6954</v>
      </c>
      <c r="L5515" s="1000">
        <f t="shared" si="1191"/>
        <v>0</v>
      </c>
      <c r="M5515" s="1000"/>
      <c r="N5515" s="1724">
        <f t="shared" si="1192"/>
        <v>0</v>
      </c>
      <c r="O5515" s="1000"/>
      <c r="P5515" s="1000"/>
      <c r="Q5515" s="1000"/>
      <c r="R5515" s="1000"/>
      <c r="S5515" s="1000"/>
      <c r="T5515" s="1000"/>
      <c r="U5515" s="1000"/>
      <c r="V5515" s="1000"/>
      <c r="W5515" s="1000"/>
      <c r="X5515" s="1000"/>
      <c r="Y5515" s="1001"/>
      <c r="Z5515" s="1001" t="str">
        <f t="shared" si="1193"/>
        <v xml:space="preserve">Activitatile subunitatilor [Cod CAEN] (Cap.5 Rd.(2 la n) Col.D) trebuie sa se regaseasca in Repartizarea pe activitati (Cap.2 Pct.7 Rd.(2 la n) Col.B) </v>
      </c>
      <c r="AA5515" s="2205">
        <f t="shared" si="1195"/>
        <v>1</v>
      </c>
      <c r="AB5515" s="3036">
        <v>358</v>
      </c>
    </row>
    <row r="5516" spans="1:28" x14ac:dyDescent="0.25">
      <c r="A5516" s="1708">
        <f t="shared" ca="1" si="1190"/>
        <v>0</v>
      </c>
      <c r="B5516" s="1708">
        <f t="shared" si="1194"/>
        <v>10358176</v>
      </c>
      <c r="C5516" s="994">
        <v>358</v>
      </c>
      <c r="D5516" s="1796" t="s">
        <v>447</v>
      </c>
      <c r="E5516" s="994">
        <v>176</v>
      </c>
      <c r="F5516" s="995" t="s">
        <v>1099</v>
      </c>
      <c r="G5516" s="994"/>
      <c r="H5516" s="996" t="s">
        <v>346</v>
      </c>
      <c r="I5516" s="1091" t="s">
        <v>6315</v>
      </c>
      <c r="J5516" s="996"/>
      <c r="K5516" s="999" t="s">
        <v>6954</v>
      </c>
      <c r="L5516" s="1000">
        <f t="shared" si="1191"/>
        <v>0</v>
      </c>
      <c r="M5516" s="1000"/>
      <c r="N5516" s="1724">
        <f t="shared" si="1192"/>
        <v>0</v>
      </c>
      <c r="O5516" s="1000"/>
      <c r="P5516" s="1000"/>
      <c r="Q5516" s="1000"/>
      <c r="R5516" s="1000"/>
      <c r="S5516" s="1000"/>
      <c r="T5516" s="1000"/>
      <c r="U5516" s="1000"/>
      <c r="V5516" s="1000"/>
      <c r="W5516" s="1000"/>
      <c r="X5516" s="1000"/>
      <c r="Y5516" s="1001"/>
      <c r="Z5516" s="1001" t="str">
        <f t="shared" si="1193"/>
        <v xml:space="preserve">Activitatile subunitatilor [Cod CAEN] (Cap.5 Rd.(2 la n) Col.D) trebuie sa se regaseasca in Repartizarea pe activitati (Cap.2 Pct.7 Rd.(2 la n) Col.B) </v>
      </c>
      <c r="AA5516" s="2205">
        <f t="shared" si="1195"/>
        <v>1</v>
      </c>
      <c r="AB5516" s="3036">
        <v>358</v>
      </c>
    </row>
    <row r="5517" spans="1:28" x14ac:dyDescent="0.25">
      <c r="A5517" s="1708">
        <f t="shared" ca="1" si="1190"/>
        <v>0</v>
      </c>
      <c r="B5517" s="1708">
        <f t="shared" si="1194"/>
        <v>10358177</v>
      </c>
      <c r="C5517" s="994">
        <v>358</v>
      </c>
      <c r="D5517" s="1796" t="s">
        <v>447</v>
      </c>
      <c r="E5517" s="994">
        <v>177</v>
      </c>
      <c r="F5517" s="995" t="s">
        <v>1099</v>
      </c>
      <c r="G5517" s="994"/>
      <c r="H5517" s="996" t="s">
        <v>346</v>
      </c>
      <c r="I5517" s="1091" t="s">
        <v>6316</v>
      </c>
      <c r="J5517" s="996"/>
      <c r="K5517" s="999" t="s">
        <v>6954</v>
      </c>
      <c r="L5517" s="1000">
        <f t="shared" si="1191"/>
        <v>0</v>
      </c>
      <c r="M5517" s="1000"/>
      <c r="N5517" s="1724">
        <f t="shared" si="1192"/>
        <v>0</v>
      </c>
      <c r="O5517" s="1000"/>
      <c r="P5517" s="1000"/>
      <c r="Q5517" s="1000"/>
      <c r="R5517" s="1000"/>
      <c r="S5517" s="1000"/>
      <c r="T5517" s="1000"/>
      <c r="U5517" s="1000"/>
      <c r="V5517" s="1000"/>
      <c r="W5517" s="1000"/>
      <c r="X5517" s="1000"/>
      <c r="Y5517" s="1001"/>
      <c r="Z5517" s="1001" t="str">
        <f t="shared" si="1193"/>
        <v xml:space="preserve">Activitatile subunitatilor [Cod CAEN] (Cap.5 Rd.(2 la n) Col.D) trebuie sa se regaseasca in Repartizarea pe activitati (Cap.2 Pct.7 Rd.(2 la n) Col.B) </v>
      </c>
      <c r="AA5517" s="2205">
        <f t="shared" si="1195"/>
        <v>1</v>
      </c>
      <c r="AB5517" s="3036">
        <v>358</v>
      </c>
    </row>
    <row r="5518" spans="1:28" x14ac:dyDescent="0.25">
      <c r="A5518" s="1708">
        <f t="shared" ca="1" si="1190"/>
        <v>0</v>
      </c>
      <c r="B5518" s="1708">
        <f t="shared" si="1194"/>
        <v>10358178</v>
      </c>
      <c r="C5518" s="994">
        <v>358</v>
      </c>
      <c r="D5518" s="1796" t="s">
        <v>447</v>
      </c>
      <c r="E5518" s="994">
        <v>178</v>
      </c>
      <c r="F5518" s="995" t="s">
        <v>1099</v>
      </c>
      <c r="G5518" s="994"/>
      <c r="H5518" s="996" t="s">
        <v>346</v>
      </c>
      <c r="I5518" s="1091" t="s">
        <v>6317</v>
      </c>
      <c r="J5518" s="996"/>
      <c r="K5518" s="999" t="s">
        <v>6954</v>
      </c>
      <c r="L5518" s="1000">
        <f t="shared" si="1191"/>
        <v>0</v>
      </c>
      <c r="M5518" s="1000"/>
      <c r="N5518" s="1724">
        <f t="shared" si="1192"/>
        <v>0</v>
      </c>
      <c r="O5518" s="1000"/>
      <c r="P5518" s="1000"/>
      <c r="Q5518" s="1000"/>
      <c r="R5518" s="1000"/>
      <c r="S5518" s="1000"/>
      <c r="T5518" s="1000"/>
      <c r="U5518" s="1000"/>
      <c r="V5518" s="1000"/>
      <c r="W5518" s="1000"/>
      <c r="X5518" s="1000"/>
      <c r="Y5518" s="1001"/>
      <c r="Z5518" s="1001" t="str">
        <f t="shared" si="1193"/>
        <v xml:space="preserve">Activitatile subunitatilor [Cod CAEN] (Cap.5 Rd.(2 la n) Col.D) trebuie sa se regaseasca in Repartizarea pe activitati (Cap.2 Pct.7 Rd.(2 la n) Col.B) </v>
      </c>
      <c r="AA5518" s="2205">
        <f t="shared" si="1195"/>
        <v>1</v>
      </c>
      <c r="AB5518" s="3036">
        <v>358</v>
      </c>
    </row>
    <row r="5519" spans="1:28" x14ac:dyDescent="0.25">
      <c r="A5519" s="1708">
        <f t="shared" ca="1" si="1190"/>
        <v>0</v>
      </c>
      <c r="B5519" s="1708">
        <f t="shared" si="1194"/>
        <v>10358179</v>
      </c>
      <c r="C5519" s="994">
        <v>358</v>
      </c>
      <c r="D5519" s="1796" t="s">
        <v>447</v>
      </c>
      <c r="E5519" s="994">
        <v>179</v>
      </c>
      <c r="F5519" s="995" t="s">
        <v>1099</v>
      </c>
      <c r="G5519" s="994"/>
      <c r="H5519" s="996" t="s">
        <v>346</v>
      </c>
      <c r="I5519" s="1091" t="s">
        <v>6318</v>
      </c>
      <c r="J5519" s="996"/>
      <c r="K5519" s="999" t="s">
        <v>6954</v>
      </c>
      <c r="L5519" s="1000">
        <f t="shared" si="1191"/>
        <v>0</v>
      </c>
      <c r="M5519" s="1000"/>
      <c r="N5519" s="1724">
        <f t="shared" si="1192"/>
        <v>0</v>
      </c>
      <c r="O5519" s="1000"/>
      <c r="P5519" s="1000"/>
      <c r="Q5519" s="1000"/>
      <c r="R5519" s="1000"/>
      <c r="S5519" s="1000"/>
      <c r="T5519" s="1000"/>
      <c r="U5519" s="1000"/>
      <c r="V5519" s="1000"/>
      <c r="W5519" s="1000"/>
      <c r="X5519" s="1000"/>
      <c r="Y5519" s="1001"/>
      <c r="Z5519" s="1001" t="str">
        <f t="shared" si="1193"/>
        <v xml:space="preserve">Activitatile subunitatilor [Cod CAEN] (Cap.5 Rd.(2 la n) Col.D) trebuie sa se regaseasca in Repartizarea pe activitati (Cap.2 Pct.7 Rd.(2 la n) Col.B) </v>
      </c>
      <c r="AA5519" s="2205">
        <f t="shared" si="1195"/>
        <v>1</v>
      </c>
      <c r="AB5519" s="3036">
        <v>358</v>
      </c>
    </row>
    <row r="5520" spans="1:28" x14ac:dyDescent="0.25">
      <c r="A5520" s="1708">
        <f t="shared" ca="1" si="1190"/>
        <v>0</v>
      </c>
      <c r="B5520" s="1708">
        <f t="shared" si="1194"/>
        <v>10358180</v>
      </c>
      <c r="C5520" s="994">
        <v>358</v>
      </c>
      <c r="D5520" s="1796" t="s">
        <v>447</v>
      </c>
      <c r="E5520" s="994">
        <v>180</v>
      </c>
      <c r="F5520" s="995" t="s">
        <v>1099</v>
      </c>
      <c r="G5520" s="994"/>
      <c r="H5520" s="996" t="s">
        <v>346</v>
      </c>
      <c r="I5520" s="1091" t="s">
        <v>6319</v>
      </c>
      <c r="J5520" s="996"/>
      <c r="K5520" s="999" t="s">
        <v>6954</v>
      </c>
      <c r="L5520" s="1000">
        <f t="shared" si="1191"/>
        <v>0</v>
      </c>
      <c r="M5520" s="1000"/>
      <c r="N5520" s="1724">
        <f t="shared" si="1192"/>
        <v>0</v>
      </c>
      <c r="O5520" s="1000"/>
      <c r="P5520" s="1000"/>
      <c r="Q5520" s="1000"/>
      <c r="R5520" s="1000"/>
      <c r="S5520" s="1000"/>
      <c r="T5520" s="1000"/>
      <c r="U5520" s="1000"/>
      <c r="V5520" s="1000"/>
      <c r="W5520" s="1000"/>
      <c r="X5520" s="1000"/>
      <c r="Y5520" s="1001"/>
      <c r="Z5520" s="1001" t="str">
        <f t="shared" si="1193"/>
        <v xml:space="preserve">Activitatile subunitatilor [Cod CAEN] (Cap.5 Rd.(2 la n) Col.D) trebuie sa se regaseasca in Repartizarea pe activitati (Cap.2 Pct.7 Rd.(2 la n) Col.B) </v>
      </c>
      <c r="AA5520" s="2205">
        <f t="shared" si="1195"/>
        <v>1</v>
      </c>
      <c r="AB5520" s="3036">
        <v>358</v>
      </c>
    </row>
    <row r="5521" spans="1:28" x14ac:dyDescent="0.25">
      <c r="A5521" s="1708">
        <f t="shared" ca="1" si="1190"/>
        <v>0</v>
      </c>
      <c r="B5521" s="1708">
        <f t="shared" si="1194"/>
        <v>10358181</v>
      </c>
      <c r="C5521" s="994">
        <v>358</v>
      </c>
      <c r="D5521" s="1796" t="s">
        <v>447</v>
      </c>
      <c r="E5521" s="994">
        <v>181</v>
      </c>
      <c r="F5521" s="995" t="s">
        <v>1099</v>
      </c>
      <c r="G5521" s="994"/>
      <c r="H5521" s="996" t="s">
        <v>346</v>
      </c>
      <c r="I5521" s="1091" t="s">
        <v>6320</v>
      </c>
      <c r="J5521" s="996"/>
      <c r="K5521" s="999" t="s">
        <v>6954</v>
      </c>
      <c r="L5521" s="1000">
        <f t="shared" si="1191"/>
        <v>0</v>
      </c>
      <c r="M5521" s="1000"/>
      <c r="N5521" s="1724">
        <f t="shared" si="1192"/>
        <v>0</v>
      </c>
      <c r="O5521" s="1000"/>
      <c r="P5521" s="1000"/>
      <c r="Q5521" s="1000"/>
      <c r="R5521" s="1000"/>
      <c r="S5521" s="1000"/>
      <c r="T5521" s="1000"/>
      <c r="U5521" s="1000"/>
      <c r="V5521" s="1000"/>
      <c r="W5521" s="1000"/>
      <c r="X5521" s="1000"/>
      <c r="Y5521" s="1001"/>
      <c r="Z5521" s="1001" t="str">
        <f t="shared" si="1193"/>
        <v xml:space="preserve">Activitatile subunitatilor [Cod CAEN] (Cap.5 Rd.(2 la n) Col.D) trebuie sa se regaseasca in Repartizarea pe activitati (Cap.2 Pct.7 Rd.(2 la n) Col.B) </v>
      </c>
      <c r="AA5521" s="2205">
        <f t="shared" si="1195"/>
        <v>1</v>
      </c>
      <c r="AB5521" s="3036">
        <v>358</v>
      </c>
    </row>
    <row r="5522" spans="1:28" x14ac:dyDescent="0.25">
      <c r="A5522" s="1708">
        <f t="shared" ca="1" si="1190"/>
        <v>0</v>
      </c>
      <c r="B5522" s="1708">
        <f t="shared" si="1194"/>
        <v>10358182</v>
      </c>
      <c r="C5522" s="994">
        <v>358</v>
      </c>
      <c r="D5522" s="1796" t="s">
        <v>447</v>
      </c>
      <c r="E5522" s="994">
        <v>182</v>
      </c>
      <c r="F5522" s="995" t="s">
        <v>1099</v>
      </c>
      <c r="G5522" s="994"/>
      <c r="H5522" s="996" t="s">
        <v>346</v>
      </c>
      <c r="I5522" s="1091" t="s">
        <v>6321</v>
      </c>
      <c r="J5522" s="996"/>
      <c r="K5522" s="999" t="s">
        <v>6954</v>
      </c>
      <c r="L5522" s="1000">
        <f t="shared" si="1191"/>
        <v>0</v>
      </c>
      <c r="M5522" s="1000"/>
      <c r="N5522" s="1724">
        <f t="shared" si="1192"/>
        <v>0</v>
      </c>
      <c r="O5522" s="1000"/>
      <c r="P5522" s="1000"/>
      <c r="Q5522" s="1000"/>
      <c r="R5522" s="1000"/>
      <c r="S5522" s="1000"/>
      <c r="T5522" s="1000"/>
      <c r="U5522" s="1000"/>
      <c r="V5522" s="1000"/>
      <c r="W5522" s="1000"/>
      <c r="X5522" s="1000"/>
      <c r="Y5522" s="1001"/>
      <c r="Z5522" s="1001" t="str">
        <f t="shared" si="1193"/>
        <v xml:space="preserve">Activitatile subunitatilor [Cod CAEN] (Cap.5 Rd.(2 la n) Col.D) trebuie sa se regaseasca in Repartizarea pe activitati (Cap.2 Pct.7 Rd.(2 la n) Col.B) </v>
      </c>
      <c r="AA5522" s="2205">
        <f t="shared" si="1195"/>
        <v>1</v>
      </c>
      <c r="AB5522" s="3036">
        <v>358</v>
      </c>
    </row>
    <row r="5523" spans="1:28" x14ac:dyDescent="0.25">
      <c r="A5523" s="1708">
        <f t="shared" ca="1" si="1190"/>
        <v>0</v>
      </c>
      <c r="B5523" s="1708">
        <f t="shared" si="1194"/>
        <v>10358183</v>
      </c>
      <c r="C5523" s="994">
        <v>358</v>
      </c>
      <c r="D5523" s="1796" t="s">
        <v>447</v>
      </c>
      <c r="E5523" s="994">
        <v>183</v>
      </c>
      <c r="F5523" s="995" t="s">
        <v>1099</v>
      </c>
      <c r="G5523" s="994"/>
      <c r="H5523" s="996" t="s">
        <v>346</v>
      </c>
      <c r="I5523" s="1091" t="s">
        <v>6322</v>
      </c>
      <c r="J5523" s="996"/>
      <c r="K5523" s="999" t="s">
        <v>6954</v>
      </c>
      <c r="L5523" s="1000">
        <f t="shared" si="1191"/>
        <v>0</v>
      </c>
      <c r="M5523" s="1000"/>
      <c r="N5523" s="1724">
        <f t="shared" si="1192"/>
        <v>0</v>
      </c>
      <c r="O5523" s="1000"/>
      <c r="P5523" s="1000"/>
      <c r="Q5523" s="1000"/>
      <c r="R5523" s="1000"/>
      <c r="S5523" s="1000"/>
      <c r="T5523" s="1000"/>
      <c r="U5523" s="1000"/>
      <c r="V5523" s="1000"/>
      <c r="W5523" s="1000"/>
      <c r="X5523" s="1000"/>
      <c r="Y5523" s="1001"/>
      <c r="Z5523" s="1001" t="str">
        <f t="shared" si="1193"/>
        <v xml:space="preserve">Activitatile subunitatilor [Cod CAEN] (Cap.5 Rd.(2 la n) Col.D) trebuie sa se regaseasca in Repartizarea pe activitati (Cap.2 Pct.7 Rd.(2 la n) Col.B) </v>
      </c>
      <c r="AA5523" s="2205">
        <f t="shared" si="1195"/>
        <v>1</v>
      </c>
      <c r="AB5523" s="3036">
        <v>358</v>
      </c>
    </row>
    <row r="5524" spans="1:28" x14ac:dyDescent="0.25">
      <c r="A5524" s="1708">
        <f t="shared" ca="1" si="1190"/>
        <v>0</v>
      </c>
      <c r="B5524" s="1708">
        <f t="shared" si="1194"/>
        <v>10358184</v>
      </c>
      <c r="C5524" s="994">
        <v>358</v>
      </c>
      <c r="D5524" s="1796" t="s">
        <v>447</v>
      </c>
      <c r="E5524" s="994">
        <v>184</v>
      </c>
      <c r="F5524" s="995" t="s">
        <v>1099</v>
      </c>
      <c r="G5524" s="994"/>
      <c r="H5524" s="996" t="s">
        <v>346</v>
      </c>
      <c r="I5524" s="1091" t="s">
        <v>6323</v>
      </c>
      <c r="J5524" s="996"/>
      <c r="K5524" s="999" t="s">
        <v>6954</v>
      </c>
      <c r="L5524" s="1000">
        <f t="shared" si="1191"/>
        <v>0</v>
      </c>
      <c r="M5524" s="1000"/>
      <c r="N5524" s="1724">
        <f t="shared" si="1192"/>
        <v>0</v>
      </c>
      <c r="O5524" s="1000"/>
      <c r="P5524" s="1000"/>
      <c r="Q5524" s="1000"/>
      <c r="R5524" s="1000"/>
      <c r="S5524" s="1000"/>
      <c r="T5524" s="1000"/>
      <c r="U5524" s="1000"/>
      <c r="V5524" s="1000"/>
      <c r="W5524" s="1000"/>
      <c r="X5524" s="1000"/>
      <c r="Y5524" s="1001"/>
      <c r="Z5524" s="1001" t="str">
        <f t="shared" si="1193"/>
        <v xml:space="preserve">Activitatile subunitatilor [Cod CAEN] (Cap.5 Rd.(2 la n) Col.D) trebuie sa se regaseasca in Repartizarea pe activitati (Cap.2 Pct.7 Rd.(2 la n) Col.B) </v>
      </c>
      <c r="AA5524" s="2205">
        <f t="shared" si="1195"/>
        <v>1</v>
      </c>
      <c r="AB5524" s="3036">
        <v>358</v>
      </c>
    </row>
    <row r="5525" spans="1:28" x14ac:dyDescent="0.25">
      <c r="A5525" s="1708">
        <f t="shared" ca="1" si="1190"/>
        <v>0</v>
      </c>
      <c r="B5525" s="1708">
        <f t="shared" si="1194"/>
        <v>10358185</v>
      </c>
      <c r="C5525" s="994">
        <v>358</v>
      </c>
      <c r="D5525" s="1796" t="s">
        <v>447</v>
      </c>
      <c r="E5525" s="994">
        <v>185</v>
      </c>
      <c r="F5525" s="995" t="s">
        <v>1099</v>
      </c>
      <c r="G5525" s="994"/>
      <c r="H5525" s="996" t="s">
        <v>346</v>
      </c>
      <c r="I5525" s="1091" t="s">
        <v>6324</v>
      </c>
      <c r="J5525" s="996"/>
      <c r="K5525" s="999" t="s">
        <v>6954</v>
      </c>
      <c r="L5525" s="1000">
        <f t="shared" si="1191"/>
        <v>0</v>
      </c>
      <c r="M5525" s="1000"/>
      <c r="N5525" s="1724">
        <f t="shared" si="1192"/>
        <v>0</v>
      </c>
      <c r="O5525" s="1000"/>
      <c r="P5525" s="1000"/>
      <c r="Q5525" s="1000"/>
      <c r="R5525" s="1000"/>
      <c r="S5525" s="1000"/>
      <c r="T5525" s="1000"/>
      <c r="U5525" s="1000"/>
      <c r="V5525" s="1000"/>
      <c r="W5525" s="1000"/>
      <c r="X5525" s="1000"/>
      <c r="Y5525" s="1001"/>
      <c r="Z5525" s="1001" t="str">
        <f t="shared" si="1193"/>
        <v xml:space="preserve">Activitatile subunitatilor [Cod CAEN] (Cap.5 Rd.(2 la n) Col.D) trebuie sa se regaseasca in Repartizarea pe activitati (Cap.2 Pct.7 Rd.(2 la n) Col.B) </v>
      </c>
      <c r="AA5525" s="2205">
        <f t="shared" si="1195"/>
        <v>1</v>
      </c>
      <c r="AB5525" s="3036">
        <v>358</v>
      </c>
    </row>
    <row r="5526" spans="1:28" x14ac:dyDescent="0.25">
      <c r="A5526" s="1708">
        <f t="shared" ca="1" si="1190"/>
        <v>0</v>
      </c>
      <c r="B5526" s="1708">
        <f t="shared" si="1194"/>
        <v>10358186</v>
      </c>
      <c r="C5526" s="994">
        <v>358</v>
      </c>
      <c r="D5526" s="1796" t="s">
        <v>447</v>
      </c>
      <c r="E5526" s="994">
        <v>186</v>
      </c>
      <c r="F5526" s="995" t="s">
        <v>1099</v>
      </c>
      <c r="G5526" s="994"/>
      <c r="H5526" s="996" t="s">
        <v>346</v>
      </c>
      <c r="I5526" s="1091" t="s">
        <v>6325</v>
      </c>
      <c r="J5526" s="996"/>
      <c r="K5526" s="999" t="s">
        <v>6954</v>
      </c>
      <c r="L5526" s="1000">
        <f t="shared" si="1191"/>
        <v>0</v>
      </c>
      <c r="M5526" s="1000"/>
      <c r="N5526" s="1724">
        <f t="shared" si="1192"/>
        <v>0</v>
      </c>
      <c r="O5526" s="1000"/>
      <c r="P5526" s="1000"/>
      <c r="Q5526" s="1000"/>
      <c r="R5526" s="1000"/>
      <c r="S5526" s="1000"/>
      <c r="T5526" s="1000"/>
      <c r="U5526" s="1000"/>
      <c r="V5526" s="1000"/>
      <c r="W5526" s="1000"/>
      <c r="X5526" s="1000"/>
      <c r="Y5526" s="1001"/>
      <c r="Z5526" s="1001" t="str">
        <f t="shared" si="1193"/>
        <v xml:space="preserve">Activitatile subunitatilor [Cod CAEN] (Cap.5 Rd.(2 la n) Col.D) trebuie sa se regaseasca in Repartizarea pe activitati (Cap.2 Pct.7 Rd.(2 la n) Col.B) </v>
      </c>
      <c r="AA5526" s="2205">
        <f t="shared" si="1195"/>
        <v>1</v>
      </c>
      <c r="AB5526" s="3036">
        <v>358</v>
      </c>
    </row>
    <row r="5527" spans="1:28" x14ac:dyDescent="0.25">
      <c r="A5527" s="1708">
        <f t="shared" ref="A5527:A5590" ca="1" si="1196">IF(D5527="DA",IF(ISERROR(N5527),A5526+1,IF(N5527=1,A5526+1,A5526)),A5526)</f>
        <v>0</v>
      </c>
      <c r="B5527" s="1708">
        <f t="shared" si="1194"/>
        <v>10358187</v>
      </c>
      <c r="C5527" s="994">
        <v>358</v>
      </c>
      <c r="D5527" s="1796" t="s">
        <v>447</v>
      </c>
      <c r="E5527" s="994">
        <v>187</v>
      </c>
      <c r="F5527" s="995" t="s">
        <v>1099</v>
      </c>
      <c r="G5527" s="994"/>
      <c r="H5527" s="996" t="s">
        <v>346</v>
      </c>
      <c r="I5527" s="1091" t="s">
        <v>6326</v>
      </c>
      <c r="J5527" s="996"/>
      <c r="K5527" s="999" t="s">
        <v>6954</v>
      </c>
      <c r="L5527" s="1000">
        <f t="shared" si="1191"/>
        <v>0</v>
      </c>
      <c r="M5527" s="1000"/>
      <c r="N5527" s="1724">
        <f t="shared" si="1192"/>
        <v>0</v>
      </c>
      <c r="O5527" s="1000"/>
      <c r="P5527" s="1000"/>
      <c r="Q5527" s="1000"/>
      <c r="R5527" s="1000"/>
      <c r="S5527" s="1000"/>
      <c r="T5527" s="1000"/>
      <c r="U5527" s="1000"/>
      <c r="V5527" s="1000"/>
      <c r="W5527" s="1000"/>
      <c r="X5527" s="1000"/>
      <c r="Y5527" s="1001"/>
      <c r="Z5527" s="1001" t="str">
        <f t="shared" si="1193"/>
        <v xml:space="preserve">Activitatile subunitatilor [Cod CAEN] (Cap.5 Rd.(2 la n) Col.D) trebuie sa se regaseasca in Repartizarea pe activitati (Cap.2 Pct.7 Rd.(2 la n) Col.B) </v>
      </c>
      <c r="AA5527" s="2205">
        <f t="shared" si="1195"/>
        <v>1</v>
      </c>
      <c r="AB5527" s="3036">
        <v>358</v>
      </c>
    </row>
    <row r="5528" spans="1:28" x14ac:dyDescent="0.25">
      <c r="A5528" s="1708">
        <f t="shared" ca="1" si="1196"/>
        <v>0</v>
      </c>
      <c r="B5528" s="1708">
        <f t="shared" si="1194"/>
        <v>10358188</v>
      </c>
      <c r="C5528" s="994">
        <v>358</v>
      </c>
      <c r="D5528" s="1796" t="s">
        <v>447</v>
      </c>
      <c r="E5528" s="994">
        <v>188</v>
      </c>
      <c r="F5528" s="995" t="s">
        <v>1099</v>
      </c>
      <c r="G5528" s="994"/>
      <c r="H5528" s="996" t="s">
        <v>346</v>
      </c>
      <c r="I5528" s="1091" t="s">
        <v>6327</v>
      </c>
      <c r="J5528" s="996"/>
      <c r="K5528" s="999" t="s">
        <v>6954</v>
      </c>
      <c r="L5528" s="1000">
        <f t="shared" si="1191"/>
        <v>0</v>
      </c>
      <c r="M5528" s="1000"/>
      <c r="N5528" s="1724">
        <f t="shared" si="1192"/>
        <v>0</v>
      </c>
      <c r="O5528" s="1000"/>
      <c r="P5528" s="1000"/>
      <c r="Q5528" s="1000"/>
      <c r="R5528" s="1000"/>
      <c r="S5528" s="1000"/>
      <c r="T5528" s="1000"/>
      <c r="U5528" s="1000"/>
      <c r="V5528" s="1000"/>
      <c r="W5528" s="1000"/>
      <c r="X5528" s="1000"/>
      <c r="Y5528" s="1001"/>
      <c r="Z5528" s="1001" t="str">
        <f t="shared" si="1193"/>
        <v xml:space="preserve">Activitatile subunitatilor [Cod CAEN] (Cap.5 Rd.(2 la n) Col.D) trebuie sa se regaseasca in Repartizarea pe activitati (Cap.2 Pct.7 Rd.(2 la n) Col.B) </v>
      </c>
      <c r="AA5528" s="2205">
        <f t="shared" si="1195"/>
        <v>1</v>
      </c>
      <c r="AB5528" s="3036">
        <v>358</v>
      </c>
    </row>
    <row r="5529" spans="1:28" x14ac:dyDescent="0.25">
      <c r="A5529" s="1708">
        <f t="shared" ca="1" si="1196"/>
        <v>0</v>
      </c>
      <c r="B5529" s="1708">
        <f t="shared" si="1194"/>
        <v>10358189</v>
      </c>
      <c r="C5529" s="994">
        <v>358</v>
      </c>
      <c r="D5529" s="1796" t="s">
        <v>447</v>
      </c>
      <c r="E5529" s="994">
        <v>189</v>
      </c>
      <c r="F5529" s="995" t="s">
        <v>1099</v>
      </c>
      <c r="G5529" s="994"/>
      <c r="H5529" s="996" t="s">
        <v>346</v>
      </c>
      <c r="I5529" s="1091" t="s">
        <v>6328</v>
      </c>
      <c r="J5529" s="996"/>
      <c r="K5529" s="999" t="s">
        <v>6954</v>
      </c>
      <c r="L5529" s="1000">
        <f t="shared" si="1191"/>
        <v>0</v>
      </c>
      <c r="M5529" s="1000"/>
      <c r="N5529" s="1724">
        <f t="shared" si="1192"/>
        <v>0</v>
      </c>
      <c r="O5529" s="1000"/>
      <c r="P5529" s="1000"/>
      <c r="Q5529" s="1000"/>
      <c r="R5529" s="1000"/>
      <c r="S5529" s="1000"/>
      <c r="T5529" s="1000"/>
      <c r="U5529" s="1000"/>
      <c r="V5529" s="1000"/>
      <c r="W5529" s="1000"/>
      <c r="X5529" s="1000"/>
      <c r="Y5529" s="1001"/>
      <c r="Z5529" s="1001" t="str">
        <f t="shared" si="1193"/>
        <v xml:space="preserve">Activitatile subunitatilor [Cod CAEN] (Cap.5 Rd.(2 la n) Col.D) trebuie sa se regaseasca in Repartizarea pe activitati (Cap.2 Pct.7 Rd.(2 la n) Col.B) </v>
      </c>
      <c r="AA5529" s="2205">
        <f t="shared" si="1195"/>
        <v>1</v>
      </c>
      <c r="AB5529" s="3036">
        <v>358</v>
      </c>
    </row>
    <row r="5530" spans="1:28" x14ac:dyDescent="0.25">
      <c r="A5530" s="1708">
        <f t="shared" ca="1" si="1196"/>
        <v>0</v>
      </c>
      <c r="B5530" s="1708">
        <f t="shared" si="1194"/>
        <v>10358190</v>
      </c>
      <c r="C5530" s="994">
        <v>358</v>
      </c>
      <c r="D5530" s="1796" t="s">
        <v>447</v>
      </c>
      <c r="E5530" s="994">
        <v>190</v>
      </c>
      <c r="F5530" s="995" t="s">
        <v>1099</v>
      </c>
      <c r="G5530" s="994"/>
      <c r="H5530" s="996" t="s">
        <v>346</v>
      </c>
      <c r="I5530" s="1091" t="s">
        <v>6329</v>
      </c>
      <c r="J5530" s="996"/>
      <c r="K5530" s="999" t="s">
        <v>6954</v>
      </c>
      <c r="L5530" s="1000">
        <f t="shared" si="1191"/>
        <v>0</v>
      </c>
      <c r="M5530" s="1000"/>
      <c r="N5530" s="1724">
        <f t="shared" si="1192"/>
        <v>0</v>
      </c>
      <c r="O5530" s="1000"/>
      <c r="P5530" s="1000"/>
      <c r="Q5530" s="1000"/>
      <c r="R5530" s="1000"/>
      <c r="S5530" s="1000"/>
      <c r="T5530" s="1000"/>
      <c r="U5530" s="1000"/>
      <c r="V5530" s="1000"/>
      <c r="W5530" s="1000"/>
      <c r="X5530" s="1000"/>
      <c r="Y5530" s="1001"/>
      <c r="Z5530" s="1001" t="str">
        <f t="shared" si="1193"/>
        <v xml:space="preserve">Activitatile subunitatilor [Cod CAEN] (Cap.5 Rd.(2 la n) Col.D) trebuie sa se regaseasca in Repartizarea pe activitati (Cap.2 Pct.7 Rd.(2 la n) Col.B) </v>
      </c>
      <c r="AA5530" s="2205">
        <f t="shared" si="1195"/>
        <v>1</v>
      </c>
      <c r="AB5530" s="3036">
        <v>358</v>
      </c>
    </row>
    <row r="5531" spans="1:28" x14ac:dyDescent="0.25">
      <c r="A5531" s="1708">
        <f t="shared" ca="1" si="1196"/>
        <v>0</v>
      </c>
      <c r="B5531" s="1708">
        <f t="shared" si="1194"/>
        <v>10358191</v>
      </c>
      <c r="C5531" s="994">
        <v>358</v>
      </c>
      <c r="D5531" s="1796" t="s">
        <v>447</v>
      </c>
      <c r="E5531" s="994">
        <v>191</v>
      </c>
      <c r="F5531" s="995" t="s">
        <v>1099</v>
      </c>
      <c r="G5531" s="994"/>
      <c r="H5531" s="996" t="s">
        <v>346</v>
      </c>
      <c r="I5531" s="1091" t="s">
        <v>6330</v>
      </c>
      <c r="J5531" s="996"/>
      <c r="K5531" s="999" t="s">
        <v>6954</v>
      </c>
      <c r="L5531" s="1000">
        <f t="shared" si="1191"/>
        <v>0</v>
      </c>
      <c r="M5531" s="1000"/>
      <c r="N5531" s="1724">
        <f t="shared" si="1192"/>
        <v>0</v>
      </c>
      <c r="O5531" s="1000"/>
      <c r="P5531" s="1000"/>
      <c r="Q5531" s="1000"/>
      <c r="R5531" s="1000"/>
      <c r="S5531" s="1000"/>
      <c r="T5531" s="1000"/>
      <c r="U5531" s="1000"/>
      <c r="V5531" s="1000"/>
      <c r="W5531" s="1000"/>
      <c r="X5531" s="1000"/>
      <c r="Y5531" s="1001"/>
      <c r="Z5531" s="1001" t="str">
        <f t="shared" si="1193"/>
        <v xml:space="preserve">Activitatile subunitatilor [Cod CAEN] (Cap.5 Rd.(2 la n) Col.D) trebuie sa se regaseasca in Repartizarea pe activitati (Cap.2 Pct.7 Rd.(2 la n) Col.B) </v>
      </c>
      <c r="AA5531" s="2205">
        <f t="shared" si="1195"/>
        <v>1</v>
      </c>
      <c r="AB5531" s="3036">
        <v>358</v>
      </c>
    </row>
    <row r="5532" spans="1:28" x14ac:dyDescent="0.25">
      <c r="A5532" s="1708">
        <f t="shared" ca="1" si="1196"/>
        <v>0</v>
      </c>
      <c r="B5532" s="1708">
        <f t="shared" si="1194"/>
        <v>10358192</v>
      </c>
      <c r="C5532" s="994">
        <v>358</v>
      </c>
      <c r="D5532" s="1796" t="s">
        <v>447</v>
      </c>
      <c r="E5532" s="994">
        <v>192</v>
      </c>
      <c r="F5532" s="995" t="s">
        <v>1099</v>
      </c>
      <c r="G5532" s="994"/>
      <c r="H5532" s="996" t="s">
        <v>346</v>
      </c>
      <c r="I5532" s="1091" t="s">
        <v>6331</v>
      </c>
      <c r="J5532" s="996"/>
      <c r="K5532" s="999" t="s">
        <v>6954</v>
      </c>
      <c r="L5532" s="1000">
        <f t="shared" si="1191"/>
        <v>0</v>
      </c>
      <c r="M5532" s="1000"/>
      <c r="N5532" s="1724">
        <f t="shared" si="1192"/>
        <v>0</v>
      </c>
      <c r="O5532" s="1000"/>
      <c r="P5532" s="1000"/>
      <c r="Q5532" s="1000"/>
      <c r="R5532" s="1000"/>
      <c r="S5532" s="1000"/>
      <c r="T5532" s="1000"/>
      <c r="U5532" s="1000"/>
      <c r="V5532" s="1000"/>
      <c r="W5532" s="1000"/>
      <c r="X5532" s="1000"/>
      <c r="Y5532" s="1001"/>
      <c r="Z5532" s="1001" t="str">
        <f t="shared" si="1193"/>
        <v xml:space="preserve">Activitatile subunitatilor [Cod CAEN] (Cap.5 Rd.(2 la n) Col.D) trebuie sa se regaseasca in Repartizarea pe activitati (Cap.2 Pct.7 Rd.(2 la n) Col.B) </v>
      </c>
      <c r="AA5532" s="2205">
        <f t="shared" si="1195"/>
        <v>1</v>
      </c>
      <c r="AB5532" s="3036">
        <v>358</v>
      </c>
    </row>
    <row r="5533" spans="1:28" x14ac:dyDescent="0.25">
      <c r="A5533" s="1708">
        <f t="shared" ca="1" si="1196"/>
        <v>0</v>
      </c>
      <c r="B5533" s="1708">
        <f t="shared" si="1194"/>
        <v>10358193</v>
      </c>
      <c r="C5533" s="994">
        <v>358</v>
      </c>
      <c r="D5533" s="1796" t="s">
        <v>447</v>
      </c>
      <c r="E5533" s="994">
        <v>193</v>
      </c>
      <c r="F5533" s="995" t="s">
        <v>1099</v>
      </c>
      <c r="G5533" s="994"/>
      <c r="H5533" s="996" t="s">
        <v>346</v>
      </c>
      <c r="I5533" s="1091" t="s">
        <v>6332</v>
      </c>
      <c r="J5533" s="996"/>
      <c r="K5533" s="999" t="s">
        <v>6954</v>
      </c>
      <c r="L5533" s="1000">
        <f t="shared" si="1191"/>
        <v>0</v>
      </c>
      <c r="M5533" s="1000"/>
      <c r="N5533" s="1724">
        <f t="shared" si="1192"/>
        <v>0</v>
      </c>
      <c r="O5533" s="1000"/>
      <c r="P5533" s="1000"/>
      <c r="Q5533" s="1000"/>
      <c r="R5533" s="1000"/>
      <c r="S5533" s="1000"/>
      <c r="T5533" s="1000"/>
      <c r="U5533" s="1000"/>
      <c r="V5533" s="1000"/>
      <c r="W5533" s="1000"/>
      <c r="X5533" s="1000"/>
      <c r="Y5533" s="1001"/>
      <c r="Z5533" s="1001" t="str">
        <f t="shared" si="1193"/>
        <v xml:space="preserve">Activitatile subunitatilor [Cod CAEN] (Cap.5 Rd.(2 la n) Col.D) trebuie sa se regaseasca in Repartizarea pe activitati (Cap.2 Pct.7 Rd.(2 la n) Col.B) </v>
      </c>
      <c r="AA5533" s="2205">
        <f t="shared" si="1195"/>
        <v>1</v>
      </c>
      <c r="AB5533" s="3036">
        <v>358</v>
      </c>
    </row>
    <row r="5534" spans="1:28" x14ac:dyDescent="0.25">
      <c r="A5534" s="1708">
        <f t="shared" ca="1" si="1196"/>
        <v>0</v>
      </c>
      <c r="B5534" s="1708">
        <f t="shared" si="1194"/>
        <v>10358194</v>
      </c>
      <c r="C5534" s="994">
        <v>358</v>
      </c>
      <c r="D5534" s="1796" t="s">
        <v>447</v>
      </c>
      <c r="E5534" s="994">
        <v>194</v>
      </c>
      <c r="F5534" s="995" t="s">
        <v>1099</v>
      </c>
      <c r="G5534" s="994"/>
      <c r="H5534" s="996" t="s">
        <v>346</v>
      </c>
      <c r="I5534" s="1091" t="s">
        <v>6333</v>
      </c>
      <c r="J5534" s="996"/>
      <c r="K5534" s="999" t="s">
        <v>6954</v>
      </c>
      <c r="L5534" s="1000">
        <f t="shared" ref="L5534:L5597" si="1197">BH895</f>
        <v>0</v>
      </c>
      <c r="M5534" s="1000"/>
      <c r="N5534" s="1724">
        <f t="shared" ref="N5534:N5597" si="1198">IF(ISERROR(MATCH(L5534,$AY$183:$AY$211,0))=TRUE,1,0)</f>
        <v>0</v>
      </c>
      <c r="O5534" s="1000"/>
      <c r="P5534" s="1000"/>
      <c r="Q5534" s="1000"/>
      <c r="R5534" s="1000"/>
      <c r="S5534" s="1000"/>
      <c r="T5534" s="1000"/>
      <c r="U5534" s="1000"/>
      <c r="V5534" s="1000"/>
      <c r="W5534" s="1000"/>
      <c r="X5534" s="1000"/>
      <c r="Y5534" s="1001"/>
      <c r="Z5534" s="1001" t="str">
        <f t="shared" si="1193"/>
        <v xml:space="preserve">Activitatile subunitatilor [Cod CAEN] (Cap.5 Rd.(2 la n) Col.D) trebuie sa se regaseasca in Repartizarea pe activitati (Cap.2 Pct.7 Rd.(2 la n) Col.B) </v>
      </c>
      <c r="AA5534" s="2205">
        <f t="shared" si="1195"/>
        <v>1</v>
      </c>
      <c r="AB5534" s="3036">
        <v>358</v>
      </c>
    </row>
    <row r="5535" spans="1:28" x14ac:dyDescent="0.25">
      <c r="A5535" s="1708">
        <f t="shared" ca="1" si="1196"/>
        <v>0</v>
      </c>
      <c r="B5535" s="1708">
        <f t="shared" si="1194"/>
        <v>10358195</v>
      </c>
      <c r="C5535" s="994">
        <v>358</v>
      </c>
      <c r="D5535" s="1796" t="s">
        <v>447</v>
      </c>
      <c r="E5535" s="994">
        <v>195</v>
      </c>
      <c r="F5535" s="995" t="s">
        <v>1099</v>
      </c>
      <c r="G5535" s="994"/>
      <c r="H5535" s="996" t="s">
        <v>346</v>
      </c>
      <c r="I5535" s="1091" t="s">
        <v>6334</v>
      </c>
      <c r="J5535" s="996"/>
      <c r="K5535" s="999" t="s">
        <v>6954</v>
      </c>
      <c r="L5535" s="1000">
        <f t="shared" si="1197"/>
        <v>0</v>
      </c>
      <c r="M5535" s="1000"/>
      <c r="N5535" s="1724">
        <f t="shared" si="1198"/>
        <v>0</v>
      </c>
      <c r="O5535" s="1000"/>
      <c r="P5535" s="1000"/>
      <c r="Q5535" s="1000"/>
      <c r="R5535" s="1000"/>
      <c r="S5535" s="1000"/>
      <c r="T5535" s="1000"/>
      <c r="U5535" s="1000"/>
      <c r="V5535" s="1000"/>
      <c r="W5535" s="1000"/>
      <c r="X5535" s="1000"/>
      <c r="Y5535" s="1001"/>
      <c r="Z5535" s="1001" t="str">
        <f t="shared" si="1193"/>
        <v xml:space="preserve">Activitatile subunitatilor [Cod CAEN] (Cap.5 Rd.(2 la n) Col.D) trebuie sa se regaseasca in Repartizarea pe activitati (Cap.2 Pct.7 Rd.(2 la n) Col.B) </v>
      </c>
      <c r="AA5535" s="2205">
        <f t="shared" si="1195"/>
        <v>1</v>
      </c>
      <c r="AB5535" s="3036">
        <v>358</v>
      </c>
    </row>
    <row r="5536" spans="1:28" x14ac:dyDescent="0.25">
      <c r="A5536" s="1708">
        <f t="shared" ca="1" si="1196"/>
        <v>0</v>
      </c>
      <c r="B5536" s="1708">
        <f t="shared" si="1194"/>
        <v>10358196</v>
      </c>
      <c r="C5536" s="994">
        <v>358</v>
      </c>
      <c r="D5536" s="1796" t="s">
        <v>447</v>
      </c>
      <c r="E5536" s="994">
        <v>196</v>
      </c>
      <c r="F5536" s="995" t="s">
        <v>1099</v>
      </c>
      <c r="G5536" s="994"/>
      <c r="H5536" s="996" t="s">
        <v>346</v>
      </c>
      <c r="I5536" s="1091" t="s">
        <v>6335</v>
      </c>
      <c r="J5536" s="996"/>
      <c r="K5536" s="999" t="s">
        <v>6954</v>
      </c>
      <c r="L5536" s="1000">
        <f t="shared" si="1197"/>
        <v>0</v>
      </c>
      <c r="M5536" s="1000"/>
      <c r="N5536" s="1724">
        <f t="shared" si="1198"/>
        <v>0</v>
      </c>
      <c r="O5536" s="1000"/>
      <c r="P5536" s="1000"/>
      <c r="Q5536" s="1000"/>
      <c r="R5536" s="1000"/>
      <c r="S5536" s="1000"/>
      <c r="T5536" s="1000"/>
      <c r="U5536" s="1000"/>
      <c r="V5536" s="1000"/>
      <c r="W5536" s="1000"/>
      <c r="X5536" s="1000"/>
      <c r="Y5536" s="1001"/>
      <c r="Z5536" s="1001" t="str">
        <f t="shared" ref="Z5536:Z5599" si="1199">Z5535</f>
        <v xml:space="preserve">Activitatile subunitatilor [Cod CAEN] (Cap.5 Rd.(2 la n) Col.D) trebuie sa se regaseasca in Repartizarea pe activitati (Cap.2 Pct.7 Rd.(2 la n) Col.B) </v>
      </c>
      <c r="AA5536" s="2205">
        <f t="shared" si="1195"/>
        <v>1</v>
      </c>
      <c r="AB5536" s="3036">
        <v>358</v>
      </c>
    </row>
    <row r="5537" spans="1:28" x14ac:dyDescent="0.25">
      <c r="A5537" s="1708">
        <f t="shared" ca="1" si="1196"/>
        <v>0</v>
      </c>
      <c r="B5537" s="1708">
        <f t="shared" si="1194"/>
        <v>10358197</v>
      </c>
      <c r="C5537" s="994">
        <v>358</v>
      </c>
      <c r="D5537" s="1796" t="s">
        <v>447</v>
      </c>
      <c r="E5537" s="994">
        <v>197</v>
      </c>
      <c r="F5537" s="995" t="s">
        <v>1099</v>
      </c>
      <c r="G5537" s="994"/>
      <c r="H5537" s="996" t="s">
        <v>346</v>
      </c>
      <c r="I5537" s="1091" t="s">
        <v>6336</v>
      </c>
      <c r="J5537" s="996"/>
      <c r="K5537" s="999" t="s">
        <v>6954</v>
      </c>
      <c r="L5537" s="1000">
        <f t="shared" si="1197"/>
        <v>0</v>
      </c>
      <c r="M5537" s="1000"/>
      <c r="N5537" s="1724">
        <f t="shared" si="1198"/>
        <v>0</v>
      </c>
      <c r="O5537" s="1000"/>
      <c r="P5537" s="1000"/>
      <c r="Q5537" s="1000"/>
      <c r="R5537" s="1000"/>
      <c r="S5537" s="1000"/>
      <c r="T5537" s="1000"/>
      <c r="U5537" s="1000"/>
      <c r="V5537" s="1000"/>
      <c r="W5537" s="1000"/>
      <c r="X5537" s="1000"/>
      <c r="Y5537" s="1001"/>
      <c r="Z5537" s="1001" t="str">
        <f t="shared" si="1199"/>
        <v xml:space="preserve">Activitatile subunitatilor [Cod CAEN] (Cap.5 Rd.(2 la n) Col.D) trebuie sa se regaseasca in Repartizarea pe activitati (Cap.2 Pct.7 Rd.(2 la n) Col.B) </v>
      </c>
      <c r="AA5537" s="2205">
        <f t="shared" si="1195"/>
        <v>1</v>
      </c>
      <c r="AB5537" s="3036">
        <v>358</v>
      </c>
    </row>
    <row r="5538" spans="1:28" x14ac:dyDescent="0.25">
      <c r="A5538" s="1708">
        <f t="shared" ca="1" si="1196"/>
        <v>0</v>
      </c>
      <c r="B5538" s="1708">
        <f t="shared" ref="B5538:B5601" si="1200">VALUE("1"&amp;TEXT(C5538,"0000")&amp;TEXT(E5538,"000"))</f>
        <v>10358198</v>
      </c>
      <c r="C5538" s="994">
        <v>358</v>
      </c>
      <c r="D5538" s="1796" t="s">
        <v>447</v>
      </c>
      <c r="E5538" s="994">
        <v>198</v>
      </c>
      <c r="F5538" s="995" t="s">
        <v>1099</v>
      </c>
      <c r="G5538" s="994"/>
      <c r="H5538" s="996" t="s">
        <v>346</v>
      </c>
      <c r="I5538" s="1091" t="s">
        <v>6337</v>
      </c>
      <c r="J5538" s="996"/>
      <c r="K5538" s="999" t="s">
        <v>6954</v>
      </c>
      <c r="L5538" s="1000">
        <f t="shared" si="1197"/>
        <v>0</v>
      </c>
      <c r="M5538" s="1000"/>
      <c r="N5538" s="1724">
        <f t="shared" si="1198"/>
        <v>0</v>
      </c>
      <c r="O5538" s="1000"/>
      <c r="P5538" s="1000"/>
      <c r="Q5538" s="1000"/>
      <c r="R5538" s="1000"/>
      <c r="S5538" s="1000"/>
      <c r="T5538" s="1000"/>
      <c r="U5538" s="1000"/>
      <c r="V5538" s="1000"/>
      <c r="W5538" s="1000"/>
      <c r="X5538" s="1000"/>
      <c r="Y5538" s="1001"/>
      <c r="Z5538" s="1001" t="str">
        <f t="shared" si="1199"/>
        <v xml:space="preserve">Activitatile subunitatilor [Cod CAEN] (Cap.5 Rd.(2 la n) Col.D) trebuie sa se regaseasca in Repartizarea pe activitati (Cap.2 Pct.7 Rd.(2 la n) Col.B) </v>
      </c>
      <c r="AA5538" s="2205">
        <f t="shared" si="1195"/>
        <v>1</v>
      </c>
      <c r="AB5538" s="3036">
        <v>358</v>
      </c>
    </row>
    <row r="5539" spans="1:28" x14ac:dyDescent="0.25">
      <c r="A5539" s="1708">
        <f t="shared" ca="1" si="1196"/>
        <v>0</v>
      </c>
      <c r="B5539" s="1708">
        <f t="shared" si="1200"/>
        <v>10358199</v>
      </c>
      <c r="C5539" s="994">
        <v>358</v>
      </c>
      <c r="D5539" s="1796" t="s">
        <v>447</v>
      </c>
      <c r="E5539" s="994">
        <v>199</v>
      </c>
      <c r="F5539" s="995" t="s">
        <v>1099</v>
      </c>
      <c r="G5539" s="994"/>
      <c r="H5539" s="996" t="s">
        <v>346</v>
      </c>
      <c r="I5539" s="1091" t="s">
        <v>6338</v>
      </c>
      <c r="J5539" s="996"/>
      <c r="K5539" s="999" t="s">
        <v>6954</v>
      </c>
      <c r="L5539" s="1000">
        <f t="shared" si="1197"/>
        <v>0</v>
      </c>
      <c r="M5539" s="1000"/>
      <c r="N5539" s="1724">
        <f t="shared" si="1198"/>
        <v>0</v>
      </c>
      <c r="O5539" s="1000"/>
      <c r="P5539" s="1000"/>
      <c r="Q5539" s="1000"/>
      <c r="R5539" s="1000"/>
      <c r="S5539" s="1000"/>
      <c r="T5539" s="1000"/>
      <c r="U5539" s="1000"/>
      <c r="V5539" s="1000"/>
      <c r="W5539" s="1000"/>
      <c r="X5539" s="1000"/>
      <c r="Y5539" s="1001"/>
      <c r="Z5539" s="1001" t="str">
        <f t="shared" si="1199"/>
        <v xml:space="preserve">Activitatile subunitatilor [Cod CAEN] (Cap.5 Rd.(2 la n) Col.D) trebuie sa se regaseasca in Repartizarea pe activitati (Cap.2 Pct.7 Rd.(2 la n) Col.B) </v>
      </c>
      <c r="AA5539" s="2205">
        <f t="shared" si="1195"/>
        <v>1</v>
      </c>
      <c r="AB5539" s="3036">
        <v>358</v>
      </c>
    </row>
    <row r="5540" spans="1:28" x14ac:dyDescent="0.25">
      <c r="A5540" s="1708">
        <f t="shared" ca="1" si="1196"/>
        <v>0</v>
      </c>
      <c r="B5540" s="1708">
        <f t="shared" si="1200"/>
        <v>10358200</v>
      </c>
      <c r="C5540" s="994">
        <v>358</v>
      </c>
      <c r="D5540" s="1796" t="s">
        <v>447</v>
      </c>
      <c r="E5540" s="994">
        <v>200</v>
      </c>
      <c r="F5540" s="995" t="s">
        <v>1099</v>
      </c>
      <c r="G5540" s="994"/>
      <c r="H5540" s="996" t="s">
        <v>346</v>
      </c>
      <c r="I5540" s="1091" t="s">
        <v>8743</v>
      </c>
      <c r="J5540" s="996"/>
      <c r="K5540" s="999" t="s">
        <v>6954</v>
      </c>
      <c r="L5540" s="1000">
        <f t="shared" si="1197"/>
        <v>0</v>
      </c>
      <c r="M5540" s="1000"/>
      <c r="N5540" s="1724">
        <f t="shared" si="1198"/>
        <v>0</v>
      </c>
      <c r="O5540" s="1000"/>
      <c r="P5540" s="1000"/>
      <c r="Q5540" s="1000"/>
      <c r="R5540" s="1000"/>
      <c r="S5540" s="1000"/>
      <c r="T5540" s="1000"/>
      <c r="U5540" s="1000"/>
      <c r="V5540" s="1000"/>
      <c r="W5540" s="1000"/>
      <c r="X5540" s="1000"/>
      <c r="Y5540" s="1001"/>
      <c r="Z5540" s="1001" t="str">
        <f t="shared" si="1199"/>
        <v xml:space="preserve">Activitatile subunitatilor [Cod CAEN] (Cap.5 Rd.(2 la n) Col.D) trebuie sa se regaseasca in Repartizarea pe activitati (Cap.2 Pct.7 Rd.(2 la n) Col.B) </v>
      </c>
      <c r="AA5540" s="2205">
        <f t="shared" si="1195"/>
        <v>1</v>
      </c>
      <c r="AB5540" s="3036">
        <v>358</v>
      </c>
    </row>
    <row r="5541" spans="1:28" x14ac:dyDescent="0.25">
      <c r="A5541" s="1708">
        <f t="shared" ca="1" si="1196"/>
        <v>0</v>
      </c>
      <c r="B5541" s="1708">
        <f t="shared" si="1200"/>
        <v>10358201</v>
      </c>
      <c r="C5541" s="994">
        <v>358</v>
      </c>
      <c r="D5541" s="1796" t="s">
        <v>447</v>
      </c>
      <c r="E5541" s="994">
        <v>201</v>
      </c>
      <c r="F5541" s="995" t="s">
        <v>1099</v>
      </c>
      <c r="G5541" s="994"/>
      <c r="H5541" s="996" t="s">
        <v>346</v>
      </c>
      <c r="I5541" s="1091" t="s">
        <v>8744</v>
      </c>
      <c r="J5541" s="996"/>
      <c r="K5541" s="999" t="s">
        <v>6954</v>
      </c>
      <c r="L5541" s="1000">
        <f t="shared" si="1197"/>
        <v>0</v>
      </c>
      <c r="M5541" s="1000"/>
      <c r="N5541" s="1724">
        <f t="shared" si="1198"/>
        <v>0</v>
      </c>
      <c r="O5541" s="1000"/>
      <c r="P5541" s="1000"/>
      <c r="Q5541" s="1000"/>
      <c r="R5541" s="1000"/>
      <c r="S5541" s="1000"/>
      <c r="T5541" s="1000"/>
      <c r="U5541" s="1000"/>
      <c r="V5541" s="1000"/>
      <c r="W5541" s="1000"/>
      <c r="X5541" s="1000"/>
      <c r="Y5541" s="1001"/>
      <c r="Z5541" s="1001" t="str">
        <f t="shared" si="1199"/>
        <v xml:space="preserve">Activitatile subunitatilor [Cod CAEN] (Cap.5 Rd.(2 la n) Col.D) trebuie sa se regaseasca in Repartizarea pe activitati (Cap.2 Pct.7 Rd.(2 la n) Col.B) </v>
      </c>
      <c r="AA5541" s="2205">
        <f t="shared" si="1195"/>
        <v>1</v>
      </c>
      <c r="AB5541" s="3036">
        <v>358</v>
      </c>
    </row>
    <row r="5542" spans="1:28" x14ac:dyDescent="0.25">
      <c r="A5542" s="1708">
        <f t="shared" ca="1" si="1196"/>
        <v>0</v>
      </c>
      <c r="B5542" s="1708">
        <f t="shared" si="1200"/>
        <v>10358202</v>
      </c>
      <c r="C5542" s="994">
        <v>358</v>
      </c>
      <c r="D5542" s="1796" t="s">
        <v>447</v>
      </c>
      <c r="E5542" s="994">
        <v>202</v>
      </c>
      <c r="F5542" s="995" t="s">
        <v>1099</v>
      </c>
      <c r="G5542" s="994"/>
      <c r="H5542" s="996" t="s">
        <v>346</v>
      </c>
      <c r="I5542" s="1091" t="s">
        <v>8745</v>
      </c>
      <c r="J5542" s="996"/>
      <c r="K5542" s="999" t="s">
        <v>6954</v>
      </c>
      <c r="L5542" s="1000">
        <f t="shared" si="1197"/>
        <v>0</v>
      </c>
      <c r="M5542" s="1000"/>
      <c r="N5542" s="1724">
        <f t="shared" si="1198"/>
        <v>0</v>
      </c>
      <c r="O5542" s="1000"/>
      <c r="P5542" s="1000"/>
      <c r="Q5542" s="1000"/>
      <c r="R5542" s="1000"/>
      <c r="S5542" s="1000"/>
      <c r="T5542" s="1000"/>
      <c r="U5542" s="1000"/>
      <c r="V5542" s="1000"/>
      <c r="W5542" s="1000"/>
      <c r="X5542" s="1000"/>
      <c r="Y5542" s="1001"/>
      <c r="Z5542" s="1001" t="str">
        <f t="shared" si="1199"/>
        <v xml:space="preserve">Activitatile subunitatilor [Cod CAEN] (Cap.5 Rd.(2 la n) Col.D) trebuie sa se regaseasca in Repartizarea pe activitati (Cap.2 Pct.7 Rd.(2 la n) Col.B) </v>
      </c>
      <c r="AA5542" s="2205">
        <f t="shared" si="1195"/>
        <v>1</v>
      </c>
      <c r="AB5542" s="3036">
        <v>358</v>
      </c>
    </row>
    <row r="5543" spans="1:28" x14ac:dyDescent="0.25">
      <c r="A5543" s="1708">
        <f t="shared" ca="1" si="1196"/>
        <v>0</v>
      </c>
      <c r="B5543" s="1708">
        <f t="shared" si="1200"/>
        <v>10358203</v>
      </c>
      <c r="C5543" s="994">
        <v>358</v>
      </c>
      <c r="D5543" s="1796" t="s">
        <v>447</v>
      </c>
      <c r="E5543" s="994">
        <v>203</v>
      </c>
      <c r="F5543" s="995" t="s">
        <v>1099</v>
      </c>
      <c r="G5543" s="994"/>
      <c r="H5543" s="996" t="s">
        <v>346</v>
      </c>
      <c r="I5543" s="1091" t="s">
        <v>8746</v>
      </c>
      <c r="J5543" s="996"/>
      <c r="K5543" s="999" t="s">
        <v>6954</v>
      </c>
      <c r="L5543" s="1000">
        <f t="shared" si="1197"/>
        <v>0</v>
      </c>
      <c r="M5543" s="1000"/>
      <c r="N5543" s="1724">
        <f t="shared" si="1198"/>
        <v>0</v>
      </c>
      <c r="O5543" s="1000"/>
      <c r="P5543" s="1000"/>
      <c r="Q5543" s="1000"/>
      <c r="R5543" s="1000"/>
      <c r="S5543" s="1000"/>
      <c r="T5543" s="1000"/>
      <c r="U5543" s="1000"/>
      <c r="V5543" s="1000"/>
      <c r="W5543" s="1000"/>
      <c r="X5543" s="1000"/>
      <c r="Y5543" s="1001"/>
      <c r="Z5543" s="1001" t="str">
        <f t="shared" si="1199"/>
        <v xml:space="preserve">Activitatile subunitatilor [Cod CAEN] (Cap.5 Rd.(2 la n) Col.D) trebuie sa se regaseasca in Repartizarea pe activitati (Cap.2 Pct.7 Rd.(2 la n) Col.B) </v>
      </c>
      <c r="AA5543" s="2205">
        <f t="shared" si="1195"/>
        <v>1</v>
      </c>
      <c r="AB5543" s="3036">
        <v>358</v>
      </c>
    </row>
    <row r="5544" spans="1:28" x14ac:dyDescent="0.25">
      <c r="A5544" s="1708">
        <f t="shared" ca="1" si="1196"/>
        <v>0</v>
      </c>
      <c r="B5544" s="1708">
        <f t="shared" si="1200"/>
        <v>10358204</v>
      </c>
      <c r="C5544" s="994">
        <v>358</v>
      </c>
      <c r="D5544" s="1796" t="s">
        <v>447</v>
      </c>
      <c r="E5544" s="994">
        <v>204</v>
      </c>
      <c r="F5544" s="995" t="s">
        <v>1099</v>
      </c>
      <c r="G5544" s="994"/>
      <c r="H5544" s="996" t="s">
        <v>346</v>
      </c>
      <c r="I5544" s="1091" t="s">
        <v>8747</v>
      </c>
      <c r="J5544" s="996"/>
      <c r="K5544" s="999" t="s">
        <v>6954</v>
      </c>
      <c r="L5544" s="1000">
        <f t="shared" si="1197"/>
        <v>0</v>
      </c>
      <c r="M5544" s="1000"/>
      <c r="N5544" s="1724">
        <f t="shared" si="1198"/>
        <v>0</v>
      </c>
      <c r="O5544" s="1000"/>
      <c r="P5544" s="1000"/>
      <c r="Q5544" s="1000"/>
      <c r="R5544" s="1000"/>
      <c r="S5544" s="1000"/>
      <c r="T5544" s="1000"/>
      <c r="U5544" s="1000"/>
      <c r="V5544" s="1000"/>
      <c r="W5544" s="1000"/>
      <c r="X5544" s="1000"/>
      <c r="Y5544" s="1001"/>
      <c r="Z5544" s="1001" t="str">
        <f t="shared" si="1199"/>
        <v xml:space="preserve">Activitatile subunitatilor [Cod CAEN] (Cap.5 Rd.(2 la n) Col.D) trebuie sa se regaseasca in Repartizarea pe activitati (Cap.2 Pct.7 Rd.(2 la n) Col.B) </v>
      </c>
      <c r="AA5544" s="2205">
        <f t="shared" si="1195"/>
        <v>1</v>
      </c>
      <c r="AB5544" s="3036">
        <v>358</v>
      </c>
    </row>
    <row r="5545" spans="1:28" x14ac:dyDescent="0.25">
      <c r="A5545" s="1708">
        <f t="shared" ca="1" si="1196"/>
        <v>0</v>
      </c>
      <c r="B5545" s="1708">
        <f t="shared" si="1200"/>
        <v>10358205</v>
      </c>
      <c r="C5545" s="994">
        <v>358</v>
      </c>
      <c r="D5545" s="1796" t="s">
        <v>447</v>
      </c>
      <c r="E5545" s="994">
        <v>205</v>
      </c>
      <c r="F5545" s="995" t="s">
        <v>1099</v>
      </c>
      <c r="G5545" s="994"/>
      <c r="H5545" s="996" t="s">
        <v>346</v>
      </c>
      <c r="I5545" s="1091" t="s">
        <v>8748</v>
      </c>
      <c r="J5545" s="996"/>
      <c r="K5545" s="999" t="s">
        <v>6954</v>
      </c>
      <c r="L5545" s="1000">
        <f t="shared" si="1197"/>
        <v>0</v>
      </c>
      <c r="M5545" s="1000"/>
      <c r="N5545" s="1724">
        <f t="shared" si="1198"/>
        <v>0</v>
      </c>
      <c r="O5545" s="1000"/>
      <c r="P5545" s="1000"/>
      <c r="Q5545" s="1000"/>
      <c r="R5545" s="1000"/>
      <c r="S5545" s="1000"/>
      <c r="T5545" s="1000"/>
      <c r="U5545" s="1000"/>
      <c r="V5545" s="1000"/>
      <c r="W5545" s="1000"/>
      <c r="X5545" s="1000"/>
      <c r="Y5545" s="1001"/>
      <c r="Z5545" s="1001" t="str">
        <f t="shared" si="1199"/>
        <v xml:space="preserve">Activitatile subunitatilor [Cod CAEN] (Cap.5 Rd.(2 la n) Col.D) trebuie sa se regaseasca in Repartizarea pe activitati (Cap.2 Pct.7 Rd.(2 la n) Col.B) </v>
      </c>
      <c r="AA5545" s="2205">
        <f t="shared" si="1195"/>
        <v>1</v>
      </c>
      <c r="AB5545" s="3036">
        <v>358</v>
      </c>
    </row>
    <row r="5546" spans="1:28" x14ac:dyDescent="0.25">
      <c r="A5546" s="1708">
        <f t="shared" ca="1" si="1196"/>
        <v>0</v>
      </c>
      <c r="B5546" s="1708">
        <f t="shared" si="1200"/>
        <v>10358206</v>
      </c>
      <c r="C5546" s="994">
        <v>358</v>
      </c>
      <c r="D5546" s="1796" t="s">
        <v>447</v>
      </c>
      <c r="E5546" s="994">
        <v>206</v>
      </c>
      <c r="F5546" s="995" t="s">
        <v>1099</v>
      </c>
      <c r="G5546" s="994"/>
      <c r="H5546" s="996" t="s">
        <v>346</v>
      </c>
      <c r="I5546" s="1091" t="s">
        <v>8749</v>
      </c>
      <c r="J5546" s="996"/>
      <c r="K5546" s="999" t="s">
        <v>6954</v>
      </c>
      <c r="L5546" s="1000">
        <f t="shared" si="1197"/>
        <v>0</v>
      </c>
      <c r="M5546" s="1000"/>
      <c r="N5546" s="1724">
        <f t="shared" si="1198"/>
        <v>0</v>
      </c>
      <c r="O5546" s="1000"/>
      <c r="P5546" s="1000"/>
      <c r="Q5546" s="1000"/>
      <c r="R5546" s="1000"/>
      <c r="S5546" s="1000"/>
      <c r="T5546" s="1000"/>
      <c r="U5546" s="1000"/>
      <c r="V5546" s="1000"/>
      <c r="W5546" s="1000"/>
      <c r="X5546" s="1000"/>
      <c r="Y5546" s="1001"/>
      <c r="Z5546" s="1001" t="str">
        <f t="shared" si="1199"/>
        <v xml:space="preserve">Activitatile subunitatilor [Cod CAEN] (Cap.5 Rd.(2 la n) Col.D) trebuie sa se regaseasca in Repartizarea pe activitati (Cap.2 Pct.7 Rd.(2 la n) Col.B) </v>
      </c>
      <c r="AA5546" s="2205">
        <f t="shared" si="1195"/>
        <v>1</v>
      </c>
      <c r="AB5546" s="3036">
        <v>358</v>
      </c>
    </row>
    <row r="5547" spans="1:28" x14ac:dyDescent="0.25">
      <c r="A5547" s="1708">
        <f t="shared" ca="1" si="1196"/>
        <v>0</v>
      </c>
      <c r="B5547" s="1708">
        <f t="shared" si="1200"/>
        <v>10358207</v>
      </c>
      <c r="C5547" s="994">
        <v>358</v>
      </c>
      <c r="D5547" s="1796" t="s">
        <v>447</v>
      </c>
      <c r="E5547" s="994">
        <v>207</v>
      </c>
      <c r="F5547" s="995" t="s">
        <v>1099</v>
      </c>
      <c r="G5547" s="994"/>
      <c r="H5547" s="996" t="s">
        <v>346</v>
      </c>
      <c r="I5547" s="1091" t="s">
        <v>8750</v>
      </c>
      <c r="J5547" s="996"/>
      <c r="K5547" s="999" t="s">
        <v>6954</v>
      </c>
      <c r="L5547" s="1000">
        <f t="shared" si="1197"/>
        <v>0</v>
      </c>
      <c r="M5547" s="1000"/>
      <c r="N5547" s="1724">
        <f t="shared" si="1198"/>
        <v>0</v>
      </c>
      <c r="O5547" s="1000"/>
      <c r="P5547" s="1000"/>
      <c r="Q5547" s="1000"/>
      <c r="R5547" s="1000"/>
      <c r="S5547" s="1000"/>
      <c r="T5547" s="1000"/>
      <c r="U5547" s="1000"/>
      <c r="V5547" s="1000"/>
      <c r="W5547" s="1000"/>
      <c r="X5547" s="1000"/>
      <c r="Y5547" s="1001"/>
      <c r="Z5547" s="1001" t="str">
        <f t="shared" si="1199"/>
        <v xml:space="preserve">Activitatile subunitatilor [Cod CAEN] (Cap.5 Rd.(2 la n) Col.D) trebuie sa se regaseasca in Repartizarea pe activitati (Cap.2 Pct.7 Rd.(2 la n) Col.B) </v>
      </c>
      <c r="AA5547" s="2205">
        <f t="shared" si="1195"/>
        <v>1</v>
      </c>
      <c r="AB5547" s="3036">
        <v>358</v>
      </c>
    </row>
    <row r="5548" spans="1:28" x14ac:dyDescent="0.25">
      <c r="A5548" s="1708">
        <f t="shared" ca="1" si="1196"/>
        <v>0</v>
      </c>
      <c r="B5548" s="1708">
        <f t="shared" si="1200"/>
        <v>10358208</v>
      </c>
      <c r="C5548" s="994">
        <v>358</v>
      </c>
      <c r="D5548" s="1796" t="s">
        <v>447</v>
      </c>
      <c r="E5548" s="994">
        <v>208</v>
      </c>
      <c r="F5548" s="995" t="s">
        <v>1099</v>
      </c>
      <c r="G5548" s="994"/>
      <c r="H5548" s="996" t="s">
        <v>346</v>
      </c>
      <c r="I5548" s="1091" t="s">
        <v>8751</v>
      </c>
      <c r="J5548" s="996"/>
      <c r="K5548" s="999" t="s">
        <v>6954</v>
      </c>
      <c r="L5548" s="1000">
        <f t="shared" si="1197"/>
        <v>0</v>
      </c>
      <c r="M5548" s="1000"/>
      <c r="N5548" s="1724">
        <f t="shared" si="1198"/>
        <v>0</v>
      </c>
      <c r="O5548" s="1000"/>
      <c r="P5548" s="1000"/>
      <c r="Q5548" s="1000"/>
      <c r="R5548" s="1000"/>
      <c r="S5548" s="1000"/>
      <c r="T5548" s="1000"/>
      <c r="U5548" s="1000"/>
      <c r="V5548" s="1000"/>
      <c r="W5548" s="1000"/>
      <c r="X5548" s="1000"/>
      <c r="Y5548" s="1001"/>
      <c r="Z5548" s="1001" t="str">
        <f t="shared" si="1199"/>
        <v xml:space="preserve">Activitatile subunitatilor [Cod CAEN] (Cap.5 Rd.(2 la n) Col.D) trebuie sa se regaseasca in Repartizarea pe activitati (Cap.2 Pct.7 Rd.(2 la n) Col.B) </v>
      </c>
      <c r="AA5548" s="2205">
        <f t="shared" si="1195"/>
        <v>1</v>
      </c>
      <c r="AB5548" s="3036">
        <v>358</v>
      </c>
    </row>
    <row r="5549" spans="1:28" x14ac:dyDescent="0.25">
      <c r="A5549" s="1708">
        <f t="shared" ca="1" si="1196"/>
        <v>0</v>
      </c>
      <c r="B5549" s="1708">
        <f t="shared" si="1200"/>
        <v>10358209</v>
      </c>
      <c r="C5549" s="994">
        <v>358</v>
      </c>
      <c r="D5549" s="1796" t="s">
        <v>447</v>
      </c>
      <c r="E5549" s="994">
        <v>209</v>
      </c>
      <c r="F5549" s="995" t="s">
        <v>1099</v>
      </c>
      <c r="G5549" s="994"/>
      <c r="H5549" s="996" t="s">
        <v>346</v>
      </c>
      <c r="I5549" s="1091" t="s">
        <v>8752</v>
      </c>
      <c r="J5549" s="996"/>
      <c r="K5549" s="999" t="s">
        <v>6954</v>
      </c>
      <c r="L5549" s="1000">
        <f t="shared" si="1197"/>
        <v>0</v>
      </c>
      <c r="M5549" s="1000"/>
      <c r="N5549" s="1724">
        <f t="shared" si="1198"/>
        <v>0</v>
      </c>
      <c r="O5549" s="1000"/>
      <c r="P5549" s="1000"/>
      <c r="Q5549" s="1000"/>
      <c r="R5549" s="1000"/>
      <c r="S5549" s="1000"/>
      <c r="T5549" s="1000"/>
      <c r="U5549" s="1000"/>
      <c r="V5549" s="1000"/>
      <c r="W5549" s="1000"/>
      <c r="X5549" s="1000"/>
      <c r="Y5549" s="1001"/>
      <c r="Z5549" s="1001" t="str">
        <f t="shared" si="1199"/>
        <v xml:space="preserve">Activitatile subunitatilor [Cod CAEN] (Cap.5 Rd.(2 la n) Col.D) trebuie sa se regaseasca in Repartizarea pe activitati (Cap.2 Pct.7 Rd.(2 la n) Col.B) </v>
      </c>
      <c r="AA5549" s="2205">
        <f t="shared" si="1195"/>
        <v>1</v>
      </c>
      <c r="AB5549" s="3036">
        <v>358</v>
      </c>
    </row>
    <row r="5550" spans="1:28" x14ac:dyDescent="0.25">
      <c r="A5550" s="1708">
        <f t="shared" ca="1" si="1196"/>
        <v>0</v>
      </c>
      <c r="B5550" s="1708">
        <f t="shared" si="1200"/>
        <v>10358210</v>
      </c>
      <c r="C5550" s="994">
        <v>358</v>
      </c>
      <c r="D5550" s="1796" t="s">
        <v>447</v>
      </c>
      <c r="E5550" s="994">
        <v>210</v>
      </c>
      <c r="F5550" s="995" t="s">
        <v>1099</v>
      </c>
      <c r="G5550" s="994"/>
      <c r="H5550" s="996" t="s">
        <v>346</v>
      </c>
      <c r="I5550" s="1091" t="s">
        <v>8753</v>
      </c>
      <c r="J5550" s="996"/>
      <c r="K5550" s="999" t="s">
        <v>6954</v>
      </c>
      <c r="L5550" s="1000">
        <f t="shared" si="1197"/>
        <v>0</v>
      </c>
      <c r="M5550" s="1000"/>
      <c r="N5550" s="1724">
        <f t="shared" si="1198"/>
        <v>0</v>
      </c>
      <c r="O5550" s="1000"/>
      <c r="P5550" s="1000"/>
      <c r="Q5550" s="1000"/>
      <c r="R5550" s="1000"/>
      <c r="S5550" s="1000"/>
      <c r="T5550" s="1000"/>
      <c r="U5550" s="1000"/>
      <c r="V5550" s="1000"/>
      <c r="W5550" s="1000"/>
      <c r="X5550" s="1000"/>
      <c r="Y5550" s="1001"/>
      <c r="Z5550" s="1001" t="str">
        <f t="shared" si="1199"/>
        <v xml:space="preserve">Activitatile subunitatilor [Cod CAEN] (Cap.5 Rd.(2 la n) Col.D) trebuie sa se regaseasca in Repartizarea pe activitati (Cap.2 Pct.7 Rd.(2 la n) Col.B) </v>
      </c>
      <c r="AA5550" s="2205">
        <f t="shared" si="1195"/>
        <v>1</v>
      </c>
      <c r="AB5550" s="3036">
        <v>358</v>
      </c>
    </row>
    <row r="5551" spans="1:28" x14ac:dyDescent="0.25">
      <c r="A5551" s="1708">
        <f t="shared" ca="1" si="1196"/>
        <v>0</v>
      </c>
      <c r="B5551" s="1708">
        <f t="shared" si="1200"/>
        <v>10358211</v>
      </c>
      <c r="C5551" s="994">
        <v>358</v>
      </c>
      <c r="D5551" s="1796" t="s">
        <v>447</v>
      </c>
      <c r="E5551" s="994">
        <v>211</v>
      </c>
      <c r="F5551" s="995" t="s">
        <v>1099</v>
      </c>
      <c r="G5551" s="994"/>
      <c r="H5551" s="996" t="s">
        <v>346</v>
      </c>
      <c r="I5551" s="1091" t="s">
        <v>8754</v>
      </c>
      <c r="J5551" s="996"/>
      <c r="K5551" s="999" t="s">
        <v>6954</v>
      </c>
      <c r="L5551" s="1000">
        <f t="shared" si="1197"/>
        <v>0</v>
      </c>
      <c r="M5551" s="1000"/>
      <c r="N5551" s="1724">
        <f t="shared" si="1198"/>
        <v>0</v>
      </c>
      <c r="O5551" s="1000"/>
      <c r="P5551" s="1000"/>
      <c r="Q5551" s="1000"/>
      <c r="R5551" s="1000"/>
      <c r="S5551" s="1000"/>
      <c r="T5551" s="1000"/>
      <c r="U5551" s="1000"/>
      <c r="V5551" s="1000"/>
      <c r="W5551" s="1000"/>
      <c r="X5551" s="1000"/>
      <c r="Y5551" s="1001"/>
      <c r="Z5551" s="1001" t="str">
        <f t="shared" si="1199"/>
        <v xml:space="preserve">Activitatile subunitatilor [Cod CAEN] (Cap.5 Rd.(2 la n) Col.D) trebuie sa se regaseasca in Repartizarea pe activitati (Cap.2 Pct.7 Rd.(2 la n) Col.B) </v>
      </c>
      <c r="AA5551" s="2205">
        <f t="shared" si="1195"/>
        <v>1</v>
      </c>
      <c r="AB5551" s="3036">
        <v>358</v>
      </c>
    </row>
    <row r="5552" spans="1:28" x14ac:dyDescent="0.25">
      <c r="A5552" s="1708">
        <f t="shared" ca="1" si="1196"/>
        <v>0</v>
      </c>
      <c r="B5552" s="1708">
        <f t="shared" si="1200"/>
        <v>10358212</v>
      </c>
      <c r="C5552" s="994">
        <v>358</v>
      </c>
      <c r="D5552" s="1796" t="s">
        <v>447</v>
      </c>
      <c r="E5552" s="994">
        <v>212</v>
      </c>
      <c r="F5552" s="995" t="s">
        <v>1099</v>
      </c>
      <c r="G5552" s="994"/>
      <c r="H5552" s="996" t="s">
        <v>346</v>
      </c>
      <c r="I5552" s="1091" t="s">
        <v>8755</v>
      </c>
      <c r="J5552" s="996"/>
      <c r="K5552" s="999" t="s">
        <v>6954</v>
      </c>
      <c r="L5552" s="1000">
        <f t="shared" si="1197"/>
        <v>0</v>
      </c>
      <c r="M5552" s="1000"/>
      <c r="N5552" s="1724">
        <f t="shared" si="1198"/>
        <v>0</v>
      </c>
      <c r="O5552" s="1000"/>
      <c r="P5552" s="1000"/>
      <c r="Q5552" s="1000"/>
      <c r="R5552" s="1000"/>
      <c r="S5552" s="1000"/>
      <c r="T5552" s="1000"/>
      <c r="U5552" s="1000"/>
      <c r="V5552" s="1000"/>
      <c r="W5552" s="1000"/>
      <c r="X5552" s="1000"/>
      <c r="Y5552" s="1001"/>
      <c r="Z5552" s="1001" t="str">
        <f t="shared" si="1199"/>
        <v xml:space="preserve">Activitatile subunitatilor [Cod CAEN] (Cap.5 Rd.(2 la n) Col.D) trebuie sa se regaseasca in Repartizarea pe activitati (Cap.2 Pct.7 Rd.(2 la n) Col.B) </v>
      </c>
      <c r="AA5552" s="2205">
        <f t="shared" si="1195"/>
        <v>1</v>
      </c>
      <c r="AB5552" s="3036">
        <v>358</v>
      </c>
    </row>
    <row r="5553" spans="1:28" x14ac:dyDescent="0.25">
      <c r="A5553" s="1708">
        <f t="shared" ca="1" si="1196"/>
        <v>0</v>
      </c>
      <c r="B5553" s="1708">
        <f t="shared" si="1200"/>
        <v>10358213</v>
      </c>
      <c r="C5553" s="994">
        <v>358</v>
      </c>
      <c r="D5553" s="1796" t="s">
        <v>447</v>
      </c>
      <c r="E5553" s="994">
        <v>213</v>
      </c>
      <c r="F5553" s="995" t="s">
        <v>1099</v>
      </c>
      <c r="G5553" s="994"/>
      <c r="H5553" s="996" t="s">
        <v>346</v>
      </c>
      <c r="I5553" s="1091" t="s">
        <v>8756</v>
      </c>
      <c r="J5553" s="996"/>
      <c r="K5553" s="999" t="s">
        <v>6954</v>
      </c>
      <c r="L5553" s="1000">
        <f t="shared" si="1197"/>
        <v>0</v>
      </c>
      <c r="M5553" s="1000"/>
      <c r="N5553" s="1724">
        <f t="shared" si="1198"/>
        <v>0</v>
      </c>
      <c r="O5553" s="1000"/>
      <c r="P5553" s="1000"/>
      <c r="Q5553" s="1000"/>
      <c r="R5553" s="1000"/>
      <c r="S5553" s="1000"/>
      <c r="T5553" s="1000"/>
      <c r="U5553" s="1000"/>
      <c r="V5553" s="1000"/>
      <c r="W5553" s="1000"/>
      <c r="X5553" s="1000"/>
      <c r="Y5553" s="1001"/>
      <c r="Z5553" s="1001" t="str">
        <f t="shared" si="1199"/>
        <v xml:space="preserve">Activitatile subunitatilor [Cod CAEN] (Cap.5 Rd.(2 la n) Col.D) trebuie sa se regaseasca in Repartizarea pe activitati (Cap.2 Pct.7 Rd.(2 la n) Col.B) </v>
      </c>
      <c r="AA5553" s="2205">
        <f t="shared" si="1195"/>
        <v>1</v>
      </c>
      <c r="AB5553" s="3036">
        <v>358</v>
      </c>
    </row>
    <row r="5554" spans="1:28" x14ac:dyDescent="0.25">
      <c r="A5554" s="1708">
        <f t="shared" ca="1" si="1196"/>
        <v>0</v>
      </c>
      <c r="B5554" s="1708">
        <f t="shared" si="1200"/>
        <v>10358214</v>
      </c>
      <c r="C5554" s="994">
        <v>358</v>
      </c>
      <c r="D5554" s="1796" t="s">
        <v>447</v>
      </c>
      <c r="E5554" s="994">
        <v>214</v>
      </c>
      <c r="F5554" s="995" t="s">
        <v>1099</v>
      </c>
      <c r="G5554" s="994"/>
      <c r="H5554" s="996" t="s">
        <v>346</v>
      </c>
      <c r="I5554" s="1091" t="s">
        <v>8757</v>
      </c>
      <c r="J5554" s="996"/>
      <c r="K5554" s="999" t="s">
        <v>6954</v>
      </c>
      <c r="L5554" s="1000">
        <f t="shared" si="1197"/>
        <v>0</v>
      </c>
      <c r="M5554" s="1000"/>
      <c r="N5554" s="1724">
        <f t="shared" si="1198"/>
        <v>0</v>
      </c>
      <c r="O5554" s="1000"/>
      <c r="P5554" s="1000"/>
      <c r="Q5554" s="1000"/>
      <c r="R5554" s="1000"/>
      <c r="S5554" s="1000"/>
      <c r="T5554" s="1000"/>
      <c r="U5554" s="1000"/>
      <c r="V5554" s="1000"/>
      <c r="W5554" s="1000"/>
      <c r="X5554" s="1000"/>
      <c r="Y5554" s="1001"/>
      <c r="Z5554" s="1001" t="str">
        <f t="shared" si="1199"/>
        <v xml:space="preserve">Activitatile subunitatilor [Cod CAEN] (Cap.5 Rd.(2 la n) Col.D) trebuie sa se regaseasca in Repartizarea pe activitati (Cap.2 Pct.7 Rd.(2 la n) Col.B) </v>
      </c>
      <c r="AA5554" s="2205">
        <f t="shared" si="1195"/>
        <v>1</v>
      </c>
      <c r="AB5554" s="3036">
        <v>358</v>
      </c>
    </row>
    <row r="5555" spans="1:28" x14ac:dyDescent="0.25">
      <c r="A5555" s="1708">
        <f t="shared" ca="1" si="1196"/>
        <v>0</v>
      </c>
      <c r="B5555" s="1708">
        <f t="shared" si="1200"/>
        <v>10358215</v>
      </c>
      <c r="C5555" s="994">
        <v>358</v>
      </c>
      <c r="D5555" s="1796" t="s">
        <v>447</v>
      </c>
      <c r="E5555" s="994">
        <v>215</v>
      </c>
      <c r="F5555" s="995" t="s">
        <v>1099</v>
      </c>
      <c r="G5555" s="994"/>
      <c r="H5555" s="996" t="s">
        <v>346</v>
      </c>
      <c r="I5555" s="1091" t="s">
        <v>8758</v>
      </c>
      <c r="J5555" s="996"/>
      <c r="K5555" s="999" t="s">
        <v>6954</v>
      </c>
      <c r="L5555" s="1000">
        <f t="shared" si="1197"/>
        <v>0</v>
      </c>
      <c r="M5555" s="1000"/>
      <c r="N5555" s="1724">
        <f t="shared" si="1198"/>
        <v>0</v>
      </c>
      <c r="O5555" s="1000"/>
      <c r="P5555" s="1000"/>
      <c r="Q5555" s="1000"/>
      <c r="R5555" s="1000"/>
      <c r="S5555" s="1000"/>
      <c r="T5555" s="1000"/>
      <c r="U5555" s="1000"/>
      <c r="V5555" s="1000"/>
      <c r="W5555" s="1000"/>
      <c r="X5555" s="1000"/>
      <c r="Y5555" s="1001"/>
      <c r="Z5555" s="1001" t="str">
        <f t="shared" si="1199"/>
        <v xml:space="preserve">Activitatile subunitatilor [Cod CAEN] (Cap.5 Rd.(2 la n) Col.D) trebuie sa se regaseasca in Repartizarea pe activitati (Cap.2 Pct.7 Rd.(2 la n) Col.B) </v>
      </c>
      <c r="AA5555" s="2205">
        <f t="shared" si="1195"/>
        <v>1</v>
      </c>
      <c r="AB5555" s="3036">
        <v>358</v>
      </c>
    </row>
    <row r="5556" spans="1:28" x14ac:dyDescent="0.25">
      <c r="A5556" s="1708">
        <f t="shared" ca="1" si="1196"/>
        <v>0</v>
      </c>
      <c r="B5556" s="1708">
        <f t="shared" si="1200"/>
        <v>10358216</v>
      </c>
      <c r="C5556" s="994">
        <v>358</v>
      </c>
      <c r="D5556" s="1796" t="s">
        <v>447</v>
      </c>
      <c r="E5556" s="994">
        <v>216</v>
      </c>
      <c r="F5556" s="995" t="s">
        <v>1099</v>
      </c>
      <c r="G5556" s="994"/>
      <c r="H5556" s="996" t="s">
        <v>346</v>
      </c>
      <c r="I5556" s="1091" t="s">
        <v>8759</v>
      </c>
      <c r="J5556" s="996"/>
      <c r="K5556" s="999" t="s">
        <v>6954</v>
      </c>
      <c r="L5556" s="1000">
        <f t="shared" si="1197"/>
        <v>0</v>
      </c>
      <c r="M5556" s="1000"/>
      <c r="N5556" s="1724">
        <f t="shared" si="1198"/>
        <v>0</v>
      </c>
      <c r="O5556" s="1000"/>
      <c r="P5556" s="1000"/>
      <c r="Q5556" s="1000"/>
      <c r="R5556" s="1000"/>
      <c r="S5556" s="1000"/>
      <c r="T5556" s="1000"/>
      <c r="U5556" s="1000"/>
      <c r="V5556" s="1000"/>
      <c r="W5556" s="1000"/>
      <c r="X5556" s="1000"/>
      <c r="Y5556" s="1001"/>
      <c r="Z5556" s="1001" t="str">
        <f t="shared" si="1199"/>
        <v xml:space="preserve">Activitatile subunitatilor [Cod CAEN] (Cap.5 Rd.(2 la n) Col.D) trebuie sa se regaseasca in Repartizarea pe activitati (Cap.2 Pct.7 Rd.(2 la n) Col.B) </v>
      </c>
      <c r="AA5556" s="2205">
        <f t="shared" si="1195"/>
        <v>1</v>
      </c>
      <c r="AB5556" s="3036">
        <v>358</v>
      </c>
    </row>
    <row r="5557" spans="1:28" x14ac:dyDescent="0.25">
      <c r="A5557" s="1708">
        <f t="shared" ca="1" si="1196"/>
        <v>0</v>
      </c>
      <c r="B5557" s="1708">
        <f t="shared" si="1200"/>
        <v>10358217</v>
      </c>
      <c r="C5557" s="994">
        <v>358</v>
      </c>
      <c r="D5557" s="1796" t="s">
        <v>447</v>
      </c>
      <c r="E5557" s="994">
        <v>217</v>
      </c>
      <c r="F5557" s="995" t="s">
        <v>1099</v>
      </c>
      <c r="G5557" s="994"/>
      <c r="H5557" s="996" t="s">
        <v>346</v>
      </c>
      <c r="I5557" s="1091" t="s">
        <v>8760</v>
      </c>
      <c r="J5557" s="996"/>
      <c r="K5557" s="999" t="s">
        <v>6954</v>
      </c>
      <c r="L5557" s="1000">
        <f t="shared" si="1197"/>
        <v>0</v>
      </c>
      <c r="M5557" s="1000"/>
      <c r="N5557" s="1724">
        <f t="shared" si="1198"/>
        <v>0</v>
      </c>
      <c r="O5557" s="1000"/>
      <c r="P5557" s="1000"/>
      <c r="Q5557" s="1000"/>
      <c r="R5557" s="1000"/>
      <c r="S5557" s="1000"/>
      <c r="T5557" s="1000"/>
      <c r="U5557" s="1000"/>
      <c r="V5557" s="1000"/>
      <c r="W5557" s="1000"/>
      <c r="X5557" s="1000"/>
      <c r="Y5557" s="1001"/>
      <c r="Z5557" s="1001" t="str">
        <f t="shared" si="1199"/>
        <v xml:space="preserve">Activitatile subunitatilor [Cod CAEN] (Cap.5 Rd.(2 la n) Col.D) trebuie sa se regaseasca in Repartizarea pe activitati (Cap.2 Pct.7 Rd.(2 la n) Col.B) </v>
      </c>
      <c r="AA5557" s="2205">
        <f t="shared" si="1195"/>
        <v>1</v>
      </c>
      <c r="AB5557" s="3036">
        <v>358</v>
      </c>
    </row>
    <row r="5558" spans="1:28" x14ac:dyDescent="0.25">
      <c r="A5558" s="1708">
        <f t="shared" ca="1" si="1196"/>
        <v>0</v>
      </c>
      <c r="B5558" s="1708">
        <f t="shared" si="1200"/>
        <v>10358218</v>
      </c>
      <c r="C5558" s="994">
        <v>358</v>
      </c>
      <c r="D5558" s="1796" t="s">
        <v>447</v>
      </c>
      <c r="E5558" s="994">
        <v>218</v>
      </c>
      <c r="F5558" s="995" t="s">
        <v>1099</v>
      </c>
      <c r="G5558" s="994"/>
      <c r="H5558" s="996" t="s">
        <v>346</v>
      </c>
      <c r="I5558" s="1091" t="s">
        <v>8761</v>
      </c>
      <c r="J5558" s="996"/>
      <c r="K5558" s="999" t="s">
        <v>6954</v>
      </c>
      <c r="L5558" s="1000">
        <f t="shared" si="1197"/>
        <v>0</v>
      </c>
      <c r="M5558" s="1000"/>
      <c r="N5558" s="1724">
        <f t="shared" si="1198"/>
        <v>0</v>
      </c>
      <c r="O5558" s="1000"/>
      <c r="P5558" s="1000"/>
      <c r="Q5558" s="1000"/>
      <c r="R5558" s="1000"/>
      <c r="S5558" s="1000"/>
      <c r="T5558" s="1000"/>
      <c r="U5558" s="1000"/>
      <c r="V5558" s="1000"/>
      <c r="W5558" s="1000"/>
      <c r="X5558" s="1000"/>
      <c r="Y5558" s="1001"/>
      <c r="Z5558" s="1001" t="str">
        <f t="shared" si="1199"/>
        <v xml:space="preserve">Activitatile subunitatilor [Cod CAEN] (Cap.5 Rd.(2 la n) Col.D) trebuie sa se regaseasca in Repartizarea pe activitati (Cap.2 Pct.7 Rd.(2 la n) Col.B) </v>
      </c>
      <c r="AA5558" s="2205">
        <f t="shared" si="1195"/>
        <v>1</v>
      </c>
      <c r="AB5558" s="3036">
        <v>358</v>
      </c>
    </row>
    <row r="5559" spans="1:28" x14ac:dyDescent="0.25">
      <c r="A5559" s="1708">
        <f t="shared" ca="1" si="1196"/>
        <v>0</v>
      </c>
      <c r="B5559" s="1708">
        <f t="shared" si="1200"/>
        <v>10358219</v>
      </c>
      <c r="C5559" s="994">
        <v>358</v>
      </c>
      <c r="D5559" s="1796" t="s">
        <v>447</v>
      </c>
      <c r="E5559" s="994">
        <v>219</v>
      </c>
      <c r="F5559" s="995" t="s">
        <v>1099</v>
      </c>
      <c r="G5559" s="994"/>
      <c r="H5559" s="996" t="s">
        <v>346</v>
      </c>
      <c r="I5559" s="1091" t="s">
        <v>8762</v>
      </c>
      <c r="J5559" s="996"/>
      <c r="K5559" s="999" t="s">
        <v>6954</v>
      </c>
      <c r="L5559" s="1000">
        <f t="shared" si="1197"/>
        <v>0</v>
      </c>
      <c r="M5559" s="1000"/>
      <c r="N5559" s="1724">
        <f t="shared" si="1198"/>
        <v>0</v>
      </c>
      <c r="O5559" s="1000"/>
      <c r="P5559" s="1000"/>
      <c r="Q5559" s="1000"/>
      <c r="R5559" s="1000"/>
      <c r="S5559" s="1000"/>
      <c r="T5559" s="1000"/>
      <c r="U5559" s="1000"/>
      <c r="V5559" s="1000"/>
      <c r="W5559" s="1000"/>
      <c r="X5559" s="1000"/>
      <c r="Y5559" s="1001"/>
      <c r="Z5559" s="1001" t="str">
        <f t="shared" si="1199"/>
        <v xml:space="preserve">Activitatile subunitatilor [Cod CAEN] (Cap.5 Rd.(2 la n) Col.D) trebuie sa se regaseasca in Repartizarea pe activitati (Cap.2 Pct.7 Rd.(2 la n) Col.B) </v>
      </c>
      <c r="AA5559" s="2205">
        <f t="shared" si="1195"/>
        <v>1</v>
      </c>
      <c r="AB5559" s="3036">
        <v>358</v>
      </c>
    </row>
    <row r="5560" spans="1:28" x14ac:dyDescent="0.25">
      <c r="A5560" s="1708">
        <f t="shared" ca="1" si="1196"/>
        <v>0</v>
      </c>
      <c r="B5560" s="1708">
        <f t="shared" si="1200"/>
        <v>10358220</v>
      </c>
      <c r="C5560" s="994">
        <v>358</v>
      </c>
      <c r="D5560" s="1796" t="s">
        <v>447</v>
      </c>
      <c r="E5560" s="994">
        <v>220</v>
      </c>
      <c r="F5560" s="995" t="s">
        <v>1099</v>
      </c>
      <c r="G5560" s="994"/>
      <c r="H5560" s="996" t="s">
        <v>346</v>
      </c>
      <c r="I5560" s="1091" t="s">
        <v>8763</v>
      </c>
      <c r="J5560" s="996"/>
      <c r="K5560" s="999" t="s">
        <v>6954</v>
      </c>
      <c r="L5560" s="1000">
        <f t="shared" si="1197"/>
        <v>0</v>
      </c>
      <c r="M5560" s="1000"/>
      <c r="N5560" s="1724">
        <f t="shared" si="1198"/>
        <v>0</v>
      </c>
      <c r="O5560" s="1000"/>
      <c r="P5560" s="1000"/>
      <c r="Q5560" s="1000"/>
      <c r="R5560" s="1000"/>
      <c r="S5560" s="1000"/>
      <c r="T5560" s="1000"/>
      <c r="U5560" s="1000"/>
      <c r="V5560" s="1000"/>
      <c r="W5560" s="1000"/>
      <c r="X5560" s="1000"/>
      <c r="Y5560" s="1001"/>
      <c r="Z5560" s="1001" t="str">
        <f t="shared" si="1199"/>
        <v xml:space="preserve">Activitatile subunitatilor [Cod CAEN] (Cap.5 Rd.(2 la n) Col.D) trebuie sa se regaseasca in Repartizarea pe activitati (Cap.2 Pct.7 Rd.(2 la n) Col.B) </v>
      </c>
      <c r="AA5560" s="2205">
        <f t="shared" si="1195"/>
        <v>1</v>
      </c>
      <c r="AB5560" s="3036">
        <v>358</v>
      </c>
    </row>
    <row r="5561" spans="1:28" x14ac:dyDescent="0.25">
      <c r="A5561" s="1708">
        <f t="shared" ca="1" si="1196"/>
        <v>0</v>
      </c>
      <c r="B5561" s="1708">
        <f t="shared" si="1200"/>
        <v>10358221</v>
      </c>
      <c r="C5561" s="994">
        <v>358</v>
      </c>
      <c r="D5561" s="1796" t="s">
        <v>447</v>
      </c>
      <c r="E5561" s="994">
        <v>221</v>
      </c>
      <c r="F5561" s="995" t="s">
        <v>1099</v>
      </c>
      <c r="G5561" s="994"/>
      <c r="H5561" s="996" t="s">
        <v>346</v>
      </c>
      <c r="I5561" s="1091" t="s">
        <v>8764</v>
      </c>
      <c r="J5561" s="996"/>
      <c r="K5561" s="999" t="s">
        <v>6954</v>
      </c>
      <c r="L5561" s="1000">
        <f t="shared" si="1197"/>
        <v>0</v>
      </c>
      <c r="M5561" s="1000"/>
      <c r="N5561" s="1724">
        <f t="shared" si="1198"/>
        <v>0</v>
      </c>
      <c r="O5561" s="1000"/>
      <c r="P5561" s="1000"/>
      <c r="Q5561" s="1000"/>
      <c r="R5561" s="1000"/>
      <c r="S5561" s="1000"/>
      <c r="T5561" s="1000"/>
      <c r="U5561" s="1000"/>
      <c r="V5561" s="1000"/>
      <c r="W5561" s="1000"/>
      <c r="X5561" s="1000"/>
      <c r="Y5561" s="1001"/>
      <c r="Z5561" s="1001" t="str">
        <f t="shared" si="1199"/>
        <v xml:space="preserve">Activitatile subunitatilor [Cod CAEN] (Cap.5 Rd.(2 la n) Col.D) trebuie sa se regaseasca in Repartizarea pe activitati (Cap.2 Pct.7 Rd.(2 la n) Col.B) </v>
      </c>
      <c r="AA5561" s="2205">
        <f t="shared" si="1195"/>
        <v>1</v>
      </c>
      <c r="AB5561" s="3036">
        <v>358</v>
      </c>
    </row>
    <row r="5562" spans="1:28" x14ac:dyDescent="0.25">
      <c r="A5562" s="1708">
        <f t="shared" ca="1" si="1196"/>
        <v>0</v>
      </c>
      <c r="B5562" s="1708">
        <f t="shared" si="1200"/>
        <v>10358222</v>
      </c>
      <c r="C5562" s="994">
        <v>358</v>
      </c>
      <c r="D5562" s="1796" t="s">
        <v>447</v>
      </c>
      <c r="E5562" s="994">
        <v>222</v>
      </c>
      <c r="F5562" s="995" t="s">
        <v>1099</v>
      </c>
      <c r="G5562" s="994"/>
      <c r="H5562" s="996" t="s">
        <v>346</v>
      </c>
      <c r="I5562" s="1091" t="s">
        <v>8765</v>
      </c>
      <c r="J5562" s="996"/>
      <c r="K5562" s="999" t="s">
        <v>6954</v>
      </c>
      <c r="L5562" s="1000">
        <f t="shared" si="1197"/>
        <v>0</v>
      </c>
      <c r="M5562" s="1000"/>
      <c r="N5562" s="1724">
        <f t="shared" si="1198"/>
        <v>0</v>
      </c>
      <c r="O5562" s="1000"/>
      <c r="P5562" s="1000"/>
      <c r="Q5562" s="1000"/>
      <c r="R5562" s="1000"/>
      <c r="S5562" s="1000"/>
      <c r="T5562" s="1000"/>
      <c r="U5562" s="1000"/>
      <c r="V5562" s="1000"/>
      <c r="W5562" s="1000"/>
      <c r="X5562" s="1000"/>
      <c r="Y5562" s="1001"/>
      <c r="Z5562" s="1001" t="str">
        <f t="shared" si="1199"/>
        <v xml:space="preserve">Activitatile subunitatilor [Cod CAEN] (Cap.5 Rd.(2 la n) Col.D) trebuie sa se regaseasca in Repartizarea pe activitati (Cap.2 Pct.7 Rd.(2 la n) Col.B) </v>
      </c>
      <c r="AA5562" s="2205">
        <f t="shared" si="1195"/>
        <v>1</v>
      </c>
      <c r="AB5562" s="3036">
        <v>358</v>
      </c>
    </row>
    <row r="5563" spans="1:28" x14ac:dyDescent="0.25">
      <c r="A5563" s="1708">
        <f t="shared" ca="1" si="1196"/>
        <v>0</v>
      </c>
      <c r="B5563" s="1708">
        <f t="shared" si="1200"/>
        <v>10358223</v>
      </c>
      <c r="C5563" s="994">
        <v>358</v>
      </c>
      <c r="D5563" s="1796" t="s">
        <v>447</v>
      </c>
      <c r="E5563" s="994">
        <v>223</v>
      </c>
      <c r="F5563" s="995" t="s">
        <v>1099</v>
      </c>
      <c r="G5563" s="994"/>
      <c r="H5563" s="996" t="s">
        <v>346</v>
      </c>
      <c r="I5563" s="1091" t="s">
        <v>8766</v>
      </c>
      <c r="J5563" s="996"/>
      <c r="K5563" s="999" t="s">
        <v>6954</v>
      </c>
      <c r="L5563" s="1000">
        <f t="shared" si="1197"/>
        <v>0</v>
      </c>
      <c r="M5563" s="1000"/>
      <c r="N5563" s="1724">
        <f t="shared" si="1198"/>
        <v>0</v>
      </c>
      <c r="O5563" s="1000"/>
      <c r="P5563" s="1000"/>
      <c r="Q5563" s="1000"/>
      <c r="R5563" s="1000"/>
      <c r="S5563" s="1000"/>
      <c r="T5563" s="1000"/>
      <c r="U5563" s="1000"/>
      <c r="V5563" s="1000"/>
      <c r="W5563" s="1000"/>
      <c r="X5563" s="1000"/>
      <c r="Y5563" s="1001"/>
      <c r="Z5563" s="1001" t="str">
        <f t="shared" si="1199"/>
        <v xml:space="preserve">Activitatile subunitatilor [Cod CAEN] (Cap.5 Rd.(2 la n) Col.D) trebuie sa se regaseasca in Repartizarea pe activitati (Cap.2 Pct.7 Rd.(2 la n) Col.B) </v>
      </c>
      <c r="AA5563" s="2205">
        <f t="shared" ref="AA5563:AA5626" si="1201">COUNTIF(B:B,B5563)</f>
        <v>1</v>
      </c>
      <c r="AB5563" s="3036">
        <v>358</v>
      </c>
    </row>
    <row r="5564" spans="1:28" x14ac:dyDescent="0.25">
      <c r="A5564" s="1708">
        <f t="shared" ca="1" si="1196"/>
        <v>0</v>
      </c>
      <c r="B5564" s="1708">
        <f t="shared" si="1200"/>
        <v>10358224</v>
      </c>
      <c r="C5564" s="994">
        <v>358</v>
      </c>
      <c r="D5564" s="1796" t="s">
        <v>447</v>
      </c>
      <c r="E5564" s="994">
        <v>224</v>
      </c>
      <c r="F5564" s="995" t="s">
        <v>1099</v>
      </c>
      <c r="G5564" s="994"/>
      <c r="H5564" s="996" t="s">
        <v>346</v>
      </c>
      <c r="I5564" s="1091" t="s">
        <v>8767</v>
      </c>
      <c r="J5564" s="996"/>
      <c r="K5564" s="999" t="s">
        <v>6954</v>
      </c>
      <c r="L5564" s="1000">
        <f t="shared" si="1197"/>
        <v>0</v>
      </c>
      <c r="M5564" s="1000"/>
      <c r="N5564" s="1724">
        <f t="shared" si="1198"/>
        <v>0</v>
      </c>
      <c r="O5564" s="1000"/>
      <c r="P5564" s="1000"/>
      <c r="Q5564" s="1000"/>
      <c r="R5564" s="1000"/>
      <c r="S5564" s="1000"/>
      <c r="T5564" s="1000"/>
      <c r="U5564" s="1000"/>
      <c r="V5564" s="1000"/>
      <c r="W5564" s="1000"/>
      <c r="X5564" s="1000"/>
      <c r="Y5564" s="1001"/>
      <c r="Z5564" s="1001" t="str">
        <f t="shared" si="1199"/>
        <v xml:space="preserve">Activitatile subunitatilor [Cod CAEN] (Cap.5 Rd.(2 la n) Col.D) trebuie sa se regaseasca in Repartizarea pe activitati (Cap.2 Pct.7 Rd.(2 la n) Col.B) </v>
      </c>
      <c r="AA5564" s="2205">
        <f t="shared" si="1201"/>
        <v>1</v>
      </c>
      <c r="AB5564" s="3036">
        <v>358</v>
      </c>
    </row>
    <row r="5565" spans="1:28" x14ac:dyDescent="0.25">
      <c r="A5565" s="1708">
        <f t="shared" ca="1" si="1196"/>
        <v>0</v>
      </c>
      <c r="B5565" s="1708">
        <f t="shared" si="1200"/>
        <v>10358225</v>
      </c>
      <c r="C5565" s="994">
        <v>358</v>
      </c>
      <c r="D5565" s="1796" t="s">
        <v>447</v>
      </c>
      <c r="E5565" s="994">
        <v>225</v>
      </c>
      <c r="F5565" s="995" t="s">
        <v>1099</v>
      </c>
      <c r="G5565" s="994"/>
      <c r="H5565" s="996" t="s">
        <v>346</v>
      </c>
      <c r="I5565" s="1091" t="s">
        <v>8768</v>
      </c>
      <c r="J5565" s="996"/>
      <c r="K5565" s="999" t="s">
        <v>6954</v>
      </c>
      <c r="L5565" s="1000">
        <f t="shared" si="1197"/>
        <v>0</v>
      </c>
      <c r="M5565" s="1000"/>
      <c r="N5565" s="1724">
        <f t="shared" si="1198"/>
        <v>0</v>
      </c>
      <c r="O5565" s="1000"/>
      <c r="P5565" s="1000"/>
      <c r="Q5565" s="1000"/>
      <c r="R5565" s="1000"/>
      <c r="S5565" s="1000"/>
      <c r="T5565" s="1000"/>
      <c r="U5565" s="1000"/>
      <c r="V5565" s="1000"/>
      <c r="W5565" s="1000"/>
      <c r="X5565" s="1000"/>
      <c r="Y5565" s="1001"/>
      <c r="Z5565" s="1001" t="str">
        <f t="shared" si="1199"/>
        <v xml:space="preserve">Activitatile subunitatilor [Cod CAEN] (Cap.5 Rd.(2 la n) Col.D) trebuie sa se regaseasca in Repartizarea pe activitati (Cap.2 Pct.7 Rd.(2 la n) Col.B) </v>
      </c>
      <c r="AA5565" s="2205">
        <f t="shared" si="1201"/>
        <v>1</v>
      </c>
      <c r="AB5565" s="3036">
        <v>358</v>
      </c>
    </row>
    <row r="5566" spans="1:28" x14ac:dyDescent="0.25">
      <c r="A5566" s="1708">
        <f t="shared" ca="1" si="1196"/>
        <v>0</v>
      </c>
      <c r="B5566" s="1708">
        <f t="shared" si="1200"/>
        <v>10358226</v>
      </c>
      <c r="C5566" s="994">
        <v>358</v>
      </c>
      <c r="D5566" s="1796" t="s">
        <v>447</v>
      </c>
      <c r="E5566" s="994">
        <v>226</v>
      </c>
      <c r="F5566" s="995" t="s">
        <v>1099</v>
      </c>
      <c r="G5566" s="994"/>
      <c r="H5566" s="996" t="s">
        <v>346</v>
      </c>
      <c r="I5566" s="1091" t="s">
        <v>8769</v>
      </c>
      <c r="J5566" s="996"/>
      <c r="K5566" s="999" t="s">
        <v>6954</v>
      </c>
      <c r="L5566" s="1000">
        <f t="shared" si="1197"/>
        <v>0</v>
      </c>
      <c r="M5566" s="1000"/>
      <c r="N5566" s="1724">
        <f t="shared" si="1198"/>
        <v>0</v>
      </c>
      <c r="O5566" s="1000"/>
      <c r="P5566" s="1000"/>
      <c r="Q5566" s="1000"/>
      <c r="R5566" s="1000"/>
      <c r="S5566" s="1000"/>
      <c r="T5566" s="1000"/>
      <c r="U5566" s="1000"/>
      <c r="V5566" s="1000"/>
      <c r="W5566" s="1000"/>
      <c r="X5566" s="1000"/>
      <c r="Y5566" s="1001"/>
      <c r="Z5566" s="1001" t="str">
        <f t="shared" si="1199"/>
        <v xml:space="preserve">Activitatile subunitatilor [Cod CAEN] (Cap.5 Rd.(2 la n) Col.D) trebuie sa se regaseasca in Repartizarea pe activitati (Cap.2 Pct.7 Rd.(2 la n) Col.B) </v>
      </c>
      <c r="AA5566" s="2205">
        <f t="shared" si="1201"/>
        <v>1</v>
      </c>
      <c r="AB5566" s="3036">
        <v>358</v>
      </c>
    </row>
    <row r="5567" spans="1:28" x14ac:dyDescent="0.25">
      <c r="A5567" s="1708">
        <f t="shared" ca="1" si="1196"/>
        <v>0</v>
      </c>
      <c r="B5567" s="1708">
        <f t="shared" si="1200"/>
        <v>10358227</v>
      </c>
      <c r="C5567" s="994">
        <v>358</v>
      </c>
      <c r="D5567" s="1796" t="s">
        <v>447</v>
      </c>
      <c r="E5567" s="994">
        <v>227</v>
      </c>
      <c r="F5567" s="995" t="s">
        <v>1099</v>
      </c>
      <c r="G5567" s="994"/>
      <c r="H5567" s="996" t="s">
        <v>346</v>
      </c>
      <c r="I5567" s="1091" t="s">
        <v>8770</v>
      </c>
      <c r="J5567" s="996"/>
      <c r="K5567" s="999" t="s">
        <v>6954</v>
      </c>
      <c r="L5567" s="1000">
        <f t="shared" si="1197"/>
        <v>0</v>
      </c>
      <c r="M5567" s="1000"/>
      <c r="N5567" s="1724">
        <f t="shared" si="1198"/>
        <v>0</v>
      </c>
      <c r="O5567" s="1000"/>
      <c r="P5567" s="1000"/>
      <c r="Q5567" s="1000"/>
      <c r="R5567" s="1000"/>
      <c r="S5567" s="1000"/>
      <c r="T5567" s="1000"/>
      <c r="U5567" s="1000"/>
      <c r="V5567" s="1000"/>
      <c r="W5567" s="1000"/>
      <c r="X5567" s="1000"/>
      <c r="Y5567" s="1001"/>
      <c r="Z5567" s="1001" t="str">
        <f t="shared" si="1199"/>
        <v xml:space="preserve">Activitatile subunitatilor [Cod CAEN] (Cap.5 Rd.(2 la n) Col.D) trebuie sa se regaseasca in Repartizarea pe activitati (Cap.2 Pct.7 Rd.(2 la n) Col.B) </v>
      </c>
      <c r="AA5567" s="2205">
        <f t="shared" si="1201"/>
        <v>1</v>
      </c>
      <c r="AB5567" s="3036">
        <v>358</v>
      </c>
    </row>
    <row r="5568" spans="1:28" x14ac:dyDescent="0.25">
      <c r="A5568" s="1708">
        <f t="shared" ca="1" si="1196"/>
        <v>0</v>
      </c>
      <c r="B5568" s="1708">
        <f t="shared" si="1200"/>
        <v>10358228</v>
      </c>
      <c r="C5568" s="994">
        <v>358</v>
      </c>
      <c r="D5568" s="1796" t="s">
        <v>447</v>
      </c>
      <c r="E5568" s="994">
        <v>228</v>
      </c>
      <c r="F5568" s="995" t="s">
        <v>1099</v>
      </c>
      <c r="G5568" s="994"/>
      <c r="H5568" s="996" t="s">
        <v>346</v>
      </c>
      <c r="I5568" s="1091" t="s">
        <v>8771</v>
      </c>
      <c r="J5568" s="996"/>
      <c r="K5568" s="999" t="s">
        <v>6954</v>
      </c>
      <c r="L5568" s="1000">
        <f t="shared" si="1197"/>
        <v>0</v>
      </c>
      <c r="M5568" s="1000"/>
      <c r="N5568" s="1724">
        <f t="shared" si="1198"/>
        <v>0</v>
      </c>
      <c r="O5568" s="1000"/>
      <c r="P5568" s="1000"/>
      <c r="Q5568" s="1000"/>
      <c r="R5568" s="1000"/>
      <c r="S5568" s="1000"/>
      <c r="T5568" s="1000"/>
      <c r="U5568" s="1000"/>
      <c r="V5568" s="1000"/>
      <c r="W5568" s="1000"/>
      <c r="X5568" s="1000"/>
      <c r="Y5568" s="1001"/>
      <c r="Z5568" s="1001" t="str">
        <f t="shared" si="1199"/>
        <v xml:space="preserve">Activitatile subunitatilor [Cod CAEN] (Cap.5 Rd.(2 la n) Col.D) trebuie sa se regaseasca in Repartizarea pe activitati (Cap.2 Pct.7 Rd.(2 la n) Col.B) </v>
      </c>
      <c r="AA5568" s="2205">
        <f t="shared" si="1201"/>
        <v>1</v>
      </c>
      <c r="AB5568" s="3036">
        <v>358</v>
      </c>
    </row>
    <row r="5569" spans="1:28" x14ac:dyDescent="0.25">
      <c r="A5569" s="1708">
        <f t="shared" ca="1" si="1196"/>
        <v>0</v>
      </c>
      <c r="B5569" s="1708">
        <f t="shared" si="1200"/>
        <v>10358229</v>
      </c>
      <c r="C5569" s="994">
        <v>358</v>
      </c>
      <c r="D5569" s="1796" t="s">
        <v>447</v>
      </c>
      <c r="E5569" s="994">
        <v>229</v>
      </c>
      <c r="F5569" s="995" t="s">
        <v>1099</v>
      </c>
      <c r="G5569" s="994"/>
      <c r="H5569" s="996" t="s">
        <v>346</v>
      </c>
      <c r="I5569" s="1091" t="s">
        <v>8772</v>
      </c>
      <c r="J5569" s="996"/>
      <c r="K5569" s="999" t="s">
        <v>6954</v>
      </c>
      <c r="L5569" s="1000">
        <f t="shared" si="1197"/>
        <v>0</v>
      </c>
      <c r="M5569" s="1000"/>
      <c r="N5569" s="1724">
        <f t="shared" si="1198"/>
        <v>0</v>
      </c>
      <c r="O5569" s="1000"/>
      <c r="P5569" s="1000"/>
      <c r="Q5569" s="1000"/>
      <c r="R5569" s="1000"/>
      <c r="S5569" s="1000"/>
      <c r="T5569" s="1000"/>
      <c r="U5569" s="1000"/>
      <c r="V5569" s="1000"/>
      <c r="W5569" s="1000"/>
      <c r="X5569" s="1000"/>
      <c r="Y5569" s="1001"/>
      <c r="Z5569" s="1001" t="str">
        <f t="shared" si="1199"/>
        <v xml:space="preserve">Activitatile subunitatilor [Cod CAEN] (Cap.5 Rd.(2 la n) Col.D) trebuie sa se regaseasca in Repartizarea pe activitati (Cap.2 Pct.7 Rd.(2 la n) Col.B) </v>
      </c>
      <c r="AA5569" s="2205">
        <f t="shared" si="1201"/>
        <v>1</v>
      </c>
      <c r="AB5569" s="3036">
        <v>358</v>
      </c>
    </row>
    <row r="5570" spans="1:28" x14ac:dyDescent="0.25">
      <c r="A5570" s="1708">
        <f t="shared" ca="1" si="1196"/>
        <v>0</v>
      </c>
      <c r="B5570" s="1708">
        <f t="shared" si="1200"/>
        <v>10358230</v>
      </c>
      <c r="C5570" s="994">
        <v>358</v>
      </c>
      <c r="D5570" s="1796" t="s">
        <v>447</v>
      </c>
      <c r="E5570" s="994">
        <v>230</v>
      </c>
      <c r="F5570" s="995" t="s">
        <v>1099</v>
      </c>
      <c r="G5570" s="994"/>
      <c r="H5570" s="996" t="s">
        <v>346</v>
      </c>
      <c r="I5570" s="1091" t="s">
        <v>8773</v>
      </c>
      <c r="J5570" s="996"/>
      <c r="K5570" s="999" t="s">
        <v>6954</v>
      </c>
      <c r="L5570" s="1000">
        <f t="shared" si="1197"/>
        <v>0</v>
      </c>
      <c r="M5570" s="1000"/>
      <c r="N5570" s="1724">
        <f t="shared" si="1198"/>
        <v>0</v>
      </c>
      <c r="O5570" s="1000"/>
      <c r="P5570" s="1000"/>
      <c r="Q5570" s="1000"/>
      <c r="R5570" s="1000"/>
      <c r="S5570" s="1000"/>
      <c r="T5570" s="1000"/>
      <c r="U5570" s="1000"/>
      <c r="V5570" s="1000"/>
      <c r="W5570" s="1000"/>
      <c r="X5570" s="1000"/>
      <c r="Y5570" s="1001"/>
      <c r="Z5570" s="1001" t="str">
        <f t="shared" si="1199"/>
        <v xml:space="preserve">Activitatile subunitatilor [Cod CAEN] (Cap.5 Rd.(2 la n) Col.D) trebuie sa se regaseasca in Repartizarea pe activitati (Cap.2 Pct.7 Rd.(2 la n) Col.B) </v>
      </c>
      <c r="AA5570" s="2205">
        <f t="shared" si="1201"/>
        <v>1</v>
      </c>
      <c r="AB5570" s="3036">
        <v>358</v>
      </c>
    </row>
    <row r="5571" spans="1:28" x14ac:dyDescent="0.25">
      <c r="A5571" s="1708">
        <f t="shared" ca="1" si="1196"/>
        <v>0</v>
      </c>
      <c r="B5571" s="1708">
        <f t="shared" si="1200"/>
        <v>10358231</v>
      </c>
      <c r="C5571" s="994">
        <v>358</v>
      </c>
      <c r="D5571" s="1796" t="s">
        <v>447</v>
      </c>
      <c r="E5571" s="994">
        <v>231</v>
      </c>
      <c r="F5571" s="995" t="s">
        <v>1099</v>
      </c>
      <c r="G5571" s="994"/>
      <c r="H5571" s="996" t="s">
        <v>346</v>
      </c>
      <c r="I5571" s="1091" t="s">
        <v>8774</v>
      </c>
      <c r="J5571" s="996"/>
      <c r="K5571" s="999" t="s">
        <v>6954</v>
      </c>
      <c r="L5571" s="1000">
        <f t="shared" si="1197"/>
        <v>0</v>
      </c>
      <c r="M5571" s="1000"/>
      <c r="N5571" s="1724">
        <f t="shared" si="1198"/>
        <v>0</v>
      </c>
      <c r="O5571" s="1000"/>
      <c r="P5571" s="1000"/>
      <c r="Q5571" s="1000"/>
      <c r="R5571" s="1000"/>
      <c r="S5571" s="1000"/>
      <c r="T5571" s="1000"/>
      <c r="U5571" s="1000"/>
      <c r="V5571" s="1000"/>
      <c r="W5571" s="1000"/>
      <c r="X5571" s="1000"/>
      <c r="Y5571" s="1001"/>
      <c r="Z5571" s="1001" t="str">
        <f t="shared" si="1199"/>
        <v xml:space="preserve">Activitatile subunitatilor [Cod CAEN] (Cap.5 Rd.(2 la n) Col.D) trebuie sa se regaseasca in Repartizarea pe activitati (Cap.2 Pct.7 Rd.(2 la n) Col.B) </v>
      </c>
      <c r="AA5571" s="2205">
        <f t="shared" si="1201"/>
        <v>1</v>
      </c>
      <c r="AB5571" s="3036">
        <v>358</v>
      </c>
    </row>
    <row r="5572" spans="1:28" x14ac:dyDescent="0.25">
      <c r="A5572" s="1708">
        <f t="shared" ca="1" si="1196"/>
        <v>0</v>
      </c>
      <c r="B5572" s="1708">
        <f t="shared" si="1200"/>
        <v>10358232</v>
      </c>
      <c r="C5572" s="994">
        <v>358</v>
      </c>
      <c r="D5572" s="1796" t="s">
        <v>447</v>
      </c>
      <c r="E5572" s="994">
        <v>232</v>
      </c>
      <c r="F5572" s="995" t="s">
        <v>1099</v>
      </c>
      <c r="G5572" s="994"/>
      <c r="H5572" s="996" t="s">
        <v>346</v>
      </c>
      <c r="I5572" s="1091" t="s">
        <v>8775</v>
      </c>
      <c r="J5572" s="996"/>
      <c r="K5572" s="999" t="s">
        <v>6954</v>
      </c>
      <c r="L5572" s="1000">
        <f t="shared" si="1197"/>
        <v>0</v>
      </c>
      <c r="M5572" s="1000"/>
      <c r="N5572" s="1724">
        <f t="shared" si="1198"/>
        <v>0</v>
      </c>
      <c r="O5572" s="1000"/>
      <c r="P5572" s="1000"/>
      <c r="Q5572" s="1000"/>
      <c r="R5572" s="1000"/>
      <c r="S5572" s="1000"/>
      <c r="T5572" s="1000"/>
      <c r="U5572" s="1000"/>
      <c r="V5572" s="1000"/>
      <c r="W5572" s="1000"/>
      <c r="X5572" s="1000"/>
      <c r="Y5572" s="1001"/>
      <c r="Z5572" s="1001" t="str">
        <f t="shared" si="1199"/>
        <v xml:space="preserve">Activitatile subunitatilor [Cod CAEN] (Cap.5 Rd.(2 la n) Col.D) trebuie sa se regaseasca in Repartizarea pe activitati (Cap.2 Pct.7 Rd.(2 la n) Col.B) </v>
      </c>
      <c r="AA5572" s="2205">
        <f t="shared" si="1201"/>
        <v>1</v>
      </c>
      <c r="AB5572" s="3036">
        <v>358</v>
      </c>
    </row>
    <row r="5573" spans="1:28" x14ac:dyDescent="0.25">
      <c r="A5573" s="1708">
        <f t="shared" ca="1" si="1196"/>
        <v>0</v>
      </c>
      <c r="B5573" s="1708">
        <f t="shared" si="1200"/>
        <v>10358233</v>
      </c>
      <c r="C5573" s="994">
        <v>358</v>
      </c>
      <c r="D5573" s="1796" t="s">
        <v>447</v>
      </c>
      <c r="E5573" s="994">
        <v>233</v>
      </c>
      <c r="F5573" s="995" t="s">
        <v>1099</v>
      </c>
      <c r="G5573" s="994"/>
      <c r="H5573" s="996" t="s">
        <v>346</v>
      </c>
      <c r="I5573" s="1091" t="s">
        <v>8776</v>
      </c>
      <c r="J5573" s="996"/>
      <c r="K5573" s="999" t="s">
        <v>6954</v>
      </c>
      <c r="L5573" s="1000">
        <f t="shared" si="1197"/>
        <v>0</v>
      </c>
      <c r="M5573" s="1000"/>
      <c r="N5573" s="1724">
        <f t="shared" si="1198"/>
        <v>0</v>
      </c>
      <c r="O5573" s="1000"/>
      <c r="P5573" s="1000"/>
      <c r="Q5573" s="1000"/>
      <c r="R5573" s="1000"/>
      <c r="S5573" s="1000"/>
      <c r="T5573" s="1000"/>
      <c r="U5573" s="1000"/>
      <c r="V5573" s="1000"/>
      <c r="W5573" s="1000"/>
      <c r="X5573" s="1000"/>
      <c r="Y5573" s="1001"/>
      <c r="Z5573" s="1001" t="str">
        <f t="shared" si="1199"/>
        <v xml:space="preserve">Activitatile subunitatilor [Cod CAEN] (Cap.5 Rd.(2 la n) Col.D) trebuie sa se regaseasca in Repartizarea pe activitati (Cap.2 Pct.7 Rd.(2 la n) Col.B) </v>
      </c>
      <c r="AA5573" s="2205">
        <f t="shared" si="1201"/>
        <v>1</v>
      </c>
      <c r="AB5573" s="3036">
        <v>358</v>
      </c>
    </row>
    <row r="5574" spans="1:28" x14ac:dyDescent="0.25">
      <c r="A5574" s="1708">
        <f t="shared" ca="1" si="1196"/>
        <v>0</v>
      </c>
      <c r="B5574" s="1708">
        <f t="shared" si="1200"/>
        <v>10358234</v>
      </c>
      <c r="C5574" s="994">
        <v>358</v>
      </c>
      <c r="D5574" s="1796" t="s">
        <v>447</v>
      </c>
      <c r="E5574" s="994">
        <v>234</v>
      </c>
      <c r="F5574" s="995" t="s">
        <v>1099</v>
      </c>
      <c r="G5574" s="994"/>
      <c r="H5574" s="996" t="s">
        <v>346</v>
      </c>
      <c r="I5574" s="1091" t="s">
        <v>8777</v>
      </c>
      <c r="J5574" s="996"/>
      <c r="K5574" s="999" t="s">
        <v>6954</v>
      </c>
      <c r="L5574" s="1000">
        <f t="shared" si="1197"/>
        <v>0</v>
      </c>
      <c r="M5574" s="1000"/>
      <c r="N5574" s="1724">
        <f t="shared" si="1198"/>
        <v>0</v>
      </c>
      <c r="O5574" s="1000"/>
      <c r="P5574" s="1000"/>
      <c r="Q5574" s="1000"/>
      <c r="R5574" s="1000"/>
      <c r="S5574" s="1000"/>
      <c r="T5574" s="1000"/>
      <c r="U5574" s="1000"/>
      <c r="V5574" s="1000"/>
      <c r="W5574" s="1000"/>
      <c r="X5574" s="1000"/>
      <c r="Y5574" s="1001"/>
      <c r="Z5574" s="1001" t="str">
        <f t="shared" si="1199"/>
        <v xml:space="preserve">Activitatile subunitatilor [Cod CAEN] (Cap.5 Rd.(2 la n) Col.D) trebuie sa se regaseasca in Repartizarea pe activitati (Cap.2 Pct.7 Rd.(2 la n) Col.B) </v>
      </c>
      <c r="AA5574" s="2205">
        <f t="shared" si="1201"/>
        <v>1</v>
      </c>
      <c r="AB5574" s="3036">
        <v>358</v>
      </c>
    </row>
    <row r="5575" spans="1:28" x14ac:dyDescent="0.25">
      <c r="A5575" s="1708">
        <f t="shared" ca="1" si="1196"/>
        <v>0</v>
      </c>
      <c r="B5575" s="1708">
        <f t="shared" si="1200"/>
        <v>10358235</v>
      </c>
      <c r="C5575" s="994">
        <v>358</v>
      </c>
      <c r="D5575" s="1796" t="s">
        <v>447</v>
      </c>
      <c r="E5575" s="994">
        <v>235</v>
      </c>
      <c r="F5575" s="995" t="s">
        <v>1099</v>
      </c>
      <c r="G5575" s="994"/>
      <c r="H5575" s="996" t="s">
        <v>346</v>
      </c>
      <c r="I5575" s="1091" t="s">
        <v>8778</v>
      </c>
      <c r="J5575" s="996"/>
      <c r="K5575" s="999" t="s">
        <v>6954</v>
      </c>
      <c r="L5575" s="1000">
        <f t="shared" si="1197"/>
        <v>0</v>
      </c>
      <c r="M5575" s="1000"/>
      <c r="N5575" s="1724">
        <f t="shared" si="1198"/>
        <v>0</v>
      </c>
      <c r="O5575" s="1000"/>
      <c r="P5575" s="1000"/>
      <c r="Q5575" s="1000"/>
      <c r="R5575" s="1000"/>
      <c r="S5575" s="1000"/>
      <c r="T5575" s="1000"/>
      <c r="U5575" s="1000"/>
      <c r="V5575" s="1000"/>
      <c r="W5575" s="1000"/>
      <c r="X5575" s="1000"/>
      <c r="Y5575" s="1001"/>
      <c r="Z5575" s="1001" t="str">
        <f t="shared" si="1199"/>
        <v xml:space="preserve">Activitatile subunitatilor [Cod CAEN] (Cap.5 Rd.(2 la n) Col.D) trebuie sa se regaseasca in Repartizarea pe activitati (Cap.2 Pct.7 Rd.(2 la n) Col.B) </v>
      </c>
      <c r="AA5575" s="2205">
        <f t="shared" si="1201"/>
        <v>1</v>
      </c>
      <c r="AB5575" s="3036">
        <v>358</v>
      </c>
    </row>
    <row r="5576" spans="1:28" x14ac:dyDescent="0.25">
      <c r="A5576" s="1708">
        <f t="shared" ca="1" si="1196"/>
        <v>0</v>
      </c>
      <c r="B5576" s="1708">
        <f t="shared" si="1200"/>
        <v>10358236</v>
      </c>
      <c r="C5576" s="994">
        <v>358</v>
      </c>
      <c r="D5576" s="1796" t="s">
        <v>447</v>
      </c>
      <c r="E5576" s="994">
        <v>236</v>
      </c>
      <c r="F5576" s="995" t="s">
        <v>1099</v>
      </c>
      <c r="G5576" s="994"/>
      <c r="H5576" s="996" t="s">
        <v>346</v>
      </c>
      <c r="I5576" s="1091" t="s">
        <v>8779</v>
      </c>
      <c r="J5576" s="996"/>
      <c r="K5576" s="999" t="s">
        <v>6954</v>
      </c>
      <c r="L5576" s="1000">
        <f t="shared" si="1197"/>
        <v>0</v>
      </c>
      <c r="M5576" s="1000"/>
      <c r="N5576" s="1724">
        <f t="shared" si="1198"/>
        <v>0</v>
      </c>
      <c r="O5576" s="1000"/>
      <c r="P5576" s="1000"/>
      <c r="Q5576" s="1000"/>
      <c r="R5576" s="1000"/>
      <c r="S5576" s="1000"/>
      <c r="T5576" s="1000"/>
      <c r="U5576" s="1000"/>
      <c r="V5576" s="1000"/>
      <c r="W5576" s="1000"/>
      <c r="X5576" s="1000"/>
      <c r="Y5576" s="1001"/>
      <c r="Z5576" s="1001" t="str">
        <f t="shared" si="1199"/>
        <v xml:space="preserve">Activitatile subunitatilor [Cod CAEN] (Cap.5 Rd.(2 la n) Col.D) trebuie sa se regaseasca in Repartizarea pe activitati (Cap.2 Pct.7 Rd.(2 la n) Col.B) </v>
      </c>
      <c r="AA5576" s="2205">
        <f t="shared" si="1201"/>
        <v>1</v>
      </c>
      <c r="AB5576" s="3036">
        <v>358</v>
      </c>
    </row>
    <row r="5577" spans="1:28" x14ac:dyDescent="0.25">
      <c r="A5577" s="1708">
        <f t="shared" ca="1" si="1196"/>
        <v>0</v>
      </c>
      <c r="B5577" s="1708">
        <f t="shared" si="1200"/>
        <v>10358237</v>
      </c>
      <c r="C5577" s="994">
        <v>358</v>
      </c>
      <c r="D5577" s="1796" t="s">
        <v>447</v>
      </c>
      <c r="E5577" s="994">
        <v>237</v>
      </c>
      <c r="F5577" s="995" t="s">
        <v>1099</v>
      </c>
      <c r="G5577" s="994"/>
      <c r="H5577" s="996" t="s">
        <v>346</v>
      </c>
      <c r="I5577" s="1091" t="s">
        <v>8780</v>
      </c>
      <c r="J5577" s="996"/>
      <c r="K5577" s="999" t="s">
        <v>6954</v>
      </c>
      <c r="L5577" s="1000">
        <f t="shared" si="1197"/>
        <v>0</v>
      </c>
      <c r="M5577" s="1000"/>
      <c r="N5577" s="1724">
        <f t="shared" si="1198"/>
        <v>0</v>
      </c>
      <c r="O5577" s="1000"/>
      <c r="P5577" s="1000"/>
      <c r="Q5577" s="1000"/>
      <c r="R5577" s="1000"/>
      <c r="S5577" s="1000"/>
      <c r="T5577" s="1000"/>
      <c r="U5577" s="1000"/>
      <c r="V5577" s="1000"/>
      <c r="W5577" s="1000"/>
      <c r="X5577" s="1000"/>
      <c r="Y5577" s="1001"/>
      <c r="Z5577" s="1001" t="str">
        <f t="shared" si="1199"/>
        <v xml:space="preserve">Activitatile subunitatilor [Cod CAEN] (Cap.5 Rd.(2 la n) Col.D) trebuie sa se regaseasca in Repartizarea pe activitati (Cap.2 Pct.7 Rd.(2 la n) Col.B) </v>
      </c>
      <c r="AA5577" s="2205">
        <f t="shared" si="1201"/>
        <v>1</v>
      </c>
      <c r="AB5577" s="3036">
        <v>358</v>
      </c>
    </row>
    <row r="5578" spans="1:28" x14ac:dyDescent="0.25">
      <c r="A5578" s="1708">
        <f t="shared" ca="1" si="1196"/>
        <v>0</v>
      </c>
      <c r="B5578" s="1708">
        <f t="shared" si="1200"/>
        <v>10358238</v>
      </c>
      <c r="C5578" s="994">
        <v>358</v>
      </c>
      <c r="D5578" s="1796" t="s">
        <v>447</v>
      </c>
      <c r="E5578" s="994">
        <v>238</v>
      </c>
      <c r="F5578" s="995" t="s">
        <v>1099</v>
      </c>
      <c r="G5578" s="994"/>
      <c r="H5578" s="996" t="s">
        <v>346</v>
      </c>
      <c r="I5578" s="1091" t="s">
        <v>8781</v>
      </c>
      <c r="J5578" s="996"/>
      <c r="K5578" s="999" t="s">
        <v>6954</v>
      </c>
      <c r="L5578" s="1000">
        <f t="shared" si="1197"/>
        <v>0</v>
      </c>
      <c r="M5578" s="1000"/>
      <c r="N5578" s="1724">
        <f t="shared" si="1198"/>
        <v>0</v>
      </c>
      <c r="O5578" s="1000"/>
      <c r="P5578" s="1000"/>
      <c r="Q5578" s="1000"/>
      <c r="R5578" s="1000"/>
      <c r="S5578" s="1000"/>
      <c r="T5578" s="1000"/>
      <c r="U5578" s="1000"/>
      <c r="V5578" s="1000"/>
      <c r="W5578" s="1000"/>
      <c r="X5578" s="1000"/>
      <c r="Y5578" s="1001"/>
      <c r="Z5578" s="1001" t="str">
        <f t="shared" si="1199"/>
        <v xml:space="preserve">Activitatile subunitatilor [Cod CAEN] (Cap.5 Rd.(2 la n) Col.D) trebuie sa se regaseasca in Repartizarea pe activitati (Cap.2 Pct.7 Rd.(2 la n) Col.B) </v>
      </c>
      <c r="AA5578" s="2205">
        <f t="shared" si="1201"/>
        <v>1</v>
      </c>
      <c r="AB5578" s="3036">
        <v>358</v>
      </c>
    </row>
    <row r="5579" spans="1:28" x14ac:dyDescent="0.25">
      <c r="A5579" s="1708">
        <f t="shared" ca="1" si="1196"/>
        <v>0</v>
      </c>
      <c r="B5579" s="1708">
        <f t="shared" si="1200"/>
        <v>10358239</v>
      </c>
      <c r="C5579" s="994">
        <v>358</v>
      </c>
      <c r="D5579" s="1796" t="s">
        <v>447</v>
      </c>
      <c r="E5579" s="994">
        <v>239</v>
      </c>
      <c r="F5579" s="995" t="s">
        <v>1099</v>
      </c>
      <c r="G5579" s="994"/>
      <c r="H5579" s="996" t="s">
        <v>346</v>
      </c>
      <c r="I5579" s="1091" t="s">
        <v>8782</v>
      </c>
      <c r="J5579" s="996"/>
      <c r="K5579" s="999" t="s">
        <v>6954</v>
      </c>
      <c r="L5579" s="1000">
        <f t="shared" si="1197"/>
        <v>0</v>
      </c>
      <c r="M5579" s="1000"/>
      <c r="N5579" s="1724">
        <f t="shared" si="1198"/>
        <v>0</v>
      </c>
      <c r="O5579" s="1000"/>
      <c r="P5579" s="1000"/>
      <c r="Q5579" s="1000"/>
      <c r="R5579" s="1000"/>
      <c r="S5579" s="1000"/>
      <c r="T5579" s="1000"/>
      <c r="U5579" s="1000"/>
      <c r="V5579" s="1000"/>
      <c r="W5579" s="1000"/>
      <c r="X5579" s="1000"/>
      <c r="Y5579" s="1001"/>
      <c r="Z5579" s="1001" t="str">
        <f t="shared" si="1199"/>
        <v xml:space="preserve">Activitatile subunitatilor [Cod CAEN] (Cap.5 Rd.(2 la n) Col.D) trebuie sa se regaseasca in Repartizarea pe activitati (Cap.2 Pct.7 Rd.(2 la n) Col.B) </v>
      </c>
      <c r="AA5579" s="2205">
        <f t="shared" si="1201"/>
        <v>1</v>
      </c>
      <c r="AB5579" s="3036">
        <v>358</v>
      </c>
    </row>
    <row r="5580" spans="1:28" x14ac:dyDescent="0.25">
      <c r="A5580" s="1708">
        <f t="shared" ca="1" si="1196"/>
        <v>0</v>
      </c>
      <c r="B5580" s="1708">
        <f t="shared" si="1200"/>
        <v>10358240</v>
      </c>
      <c r="C5580" s="994">
        <v>358</v>
      </c>
      <c r="D5580" s="1796" t="s">
        <v>447</v>
      </c>
      <c r="E5580" s="994">
        <v>240</v>
      </c>
      <c r="F5580" s="995" t="s">
        <v>1099</v>
      </c>
      <c r="G5580" s="994"/>
      <c r="H5580" s="996" t="s">
        <v>346</v>
      </c>
      <c r="I5580" s="1091" t="s">
        <v>8783</v>
      </c>
      <c r="J5580" s="996"/>
      <c r="K5580" s="999" t="s">
        <v>6954</v>
      </c>
      <c r="L5580" s="1000">
        <f t="shared" si="1197"/>
        <v>0</v>
      </c>
      <c r="M5580" s="1000"/>
      <c r="N5580" s="1724">
        <f t="shared" si="1198"/>
        <v>0</v>
      </c>
      <c r="O5580" s="1000"/>
      <c r="P5580" s="1000"/>
      <c r="Q5580" s="1000"/>
      <c r="R5580" s="1000"/>
      <c r="S5580" s="1000"/>
      <c r="T5580" s="1000"/>
      <c r="U5580" s="1000"/>
      <c r="V5580" s="1000"/>
      <c r="W5580" s="1000"/>
      <c r="X5580" s="1000"/>
      <c r="Y5580" s="1001"/>
      <c r="Z5580" s="1001" t="str">
        <f t="shared" si="1199"/>
        <v xml:space="preserve">Activitatile subunitatilor [Cod CAEN] (Cap.5 Rd.(2 la n) Col.D) trebuie sa se regaseasca in Repartizarea pe activitati (Cap.2 Pct.7 Rd.(2 la n) Col.B) </v>
      </c>
      <c r="AA5580" s="2205">
        <f t="shared" si="1201"/>
        <v>1</v>
      </c>
      <c r="AB5580" s="3036">
        <v>358</v>
      </c>
    </row>
    <row r="5581" spans="1:28" x14ac:dyDescent="0.25">
      <c r="A5581" s="1708">
        <f t="shared" ca="1" si="1196"/>
        <v>0</v>
      </c>
      <c r="B5581" s="1708">
        <f t="shared" si="1200"/>
        <v>10358241</v>
      </c>
      <c r="C5581" s="994">
        <v>358</v>
      </c>
      <c r="D5581" s="1796" t="s">
        <v>447</v>
      </c>
      <c r="E5581" s="994">
        <v>241</v>
      </c>
      <c r="F5581" s="995" t="s">
        <v>1099</v>
      </c>
      <c r="G5581" s="994"/>
      <c r="H5581" s="996" t="s">
        <v>346</v>
      </c>
      <c r="I5581" s="1091" t="s">
        <v>8784</v>
      </c>
      <c r="J5581" s="996"/>
      <c r="K5581" s="999" t="s">
        <v>6954</v>
      </c>
      <c r="L5581" s="1000">
        <f t="shared" si="1197"/>
        <v>0</v>
      </c>
      <c r="M5581" s="1000"/>
      <c r="N5581" s="1724">
        <f t="shared" si="1198"/>
        <v>0</v>
      </c>
      <c r="O5581" s="1000"/>
      <c r="P5581" s="1000"/>
      <c r="Q5581" s="1000"/>
      <c r="R5581" s="1000"/>
      <c r="S5581" s="1000"/>
      <c r="T5581" s="1000"/>
      <c r="U5581" s="1000"/>
      <c r="V5581" s="1000"/>
      <c r="W5581" s="1000"/>
      <c r="X5581" s="1000"/>
      <c r="Y5581" s="1001"/>
      <c r="Z5581" s="1001" t="str">
        <f t="shared" si="1199"/>
        <v xml:space="preserve">Activitatile subunitatilor [Cod CAEN] (Cap.5 Rd.(2 la n) Col.D) trebuie sa se regaseasca in Repartizarea pe activitati (Cap.2 Pct.7 Rd.(2 la n) Col.B) </v>
      </c>
      <c r="AA5581" s="2205">
        <f t="shared" si="1201"/>
        <v>1</v>
      </c>
      <c r="AB5581" s="3036">
        <v>358</v>
      </c>
    </row>
    <row r="5582" spans="1:28" x14ac:dyDescent="0.25">
      <c r="A5582" s="1708">
        <f t="shared" ca="1" si="1196"/>
        <v>0</v>
      </c>
      <c r="B5582" s="1708">
        <f t="shared" si="1200"/>
        <v>10358242</v>
      </c>
      <c r="C5582" s="994">
        <v>358</v>
      </c>
      <c r="D5582" s="1796" t="s">
        <v>447</v>
      </c>
      <c r="E5582" s="994">
        <v>242</v>
      </c>
      <c r="F5582" s="995" t="s">
        <v>1099</v>
      </c>
      <c r="G5582" s="994"/>
      <c r="H5582" s="996" t="s">
        <v>346</v>
      </c>
      <c r="I5582" s="1091" t="s">
        <v>8785</v>
      </c>
      <c r="J5582" s="996"/>
      <c r="K5582" s="999" t="s">
        <v>6954</v>
      </c>
      <c r="L5582" s="1000">
        <f t="shared" si="1197"/>
        <v>0</v>
      </c>
      <c r="M5582" s="1000"/>
      <c r="N5582" s="1724">
        <f t="shared" si="1198"/>
        <v>0</v>
      </c>
      <c r="O5582" s="1000"/>
      <c r="P5582" s="1000"/>
      <c r="Q5582" s="1000"/>
      <c r="R5582" s="1000"/>
      <c r="S5582" s="1000"/>
      <c r="T5582" s="1000"/>
      <c r="U5582" s="1000"/>
      <c r="V5582" s="1000"/>
      <c r="W5582" s="1000"/>
      <c r="X5582" s="1000"/>
      <c r="Y5582" s="1001"/>
      <c r="Z5582" s="1001" t="str">
        <f t="shared" si="1199"/>
        <v xml:space="preserve">Activitatile subunitatilor [Cod CAEN] (Cap.5 Rd.(2 la n) Col.D) trebuie sa se regaseasca in Repartizarea pe activitati (Cap.2 Pct.7 Rd.(2 la n) Col.B) </v>
      </c>
      <c r="AA5582" s="2205">
        <f t="shared" si="1201"/>
        <v>1</v>
      </c>
      <c r="AB5582" s="3036">
        <v>358</v>
      </c>
    </row>
    <row r="5583" spans="1:28" x14ac:dyDescent="0.25">
      <c r="A5583" s="1708">
        <f t="shared" ca="1" si="1196"/>
        <v>0</v>
      </c>
      <c r="B5583" s="1708">
        <f t="shared" si="1200"/>
        <v>10358243</v>
      </c>
      <c r="C5583" s="994">
        <v>358</v>
      </c>
      <c r="D5583" s="1796" t="s">
        <v>447</v>
      </c>
      <c r="E5583" s="994">
        <v>243</v>
      </c>
      <c r="F5583" s="995" t="s">
        <v>1099</v>
      </c>
      <c r="G5583" s="994"/>
      <c r="H5583" s="996" t="s">
        <v>346</v>
      </c>
      <c r="I5583" s="1091" t="s">
        <v>8786</v>
      </c>
      <c r="J5583" s="996"/>
      <c r="K5583" s="999" t="s">
        <v>6954</v>
      </c>
      <c r="L5583" s="1000">
        <f t="shared" si="1197"/>
        <v>0</v>
      </c>
      <c r="M5583" s="1000"/>
      <c r="N5583" s="1724">
        <f t="shared" si="1198"/>
        <v>0</v>
      </c>
      <c r="O5583" s="1000"/>
      <c r="P5583" s="1000"/>
      <c r="Q5583" s="1000"/>
      <c r="R5583" s="1000"/>
      <c r="S5583" s="1000"/>
      <c r="T5583" s="1000"/>
      <c r="U5583" s="1000"/>
      <c r="V5583" s="1000"/>
      <c r="W5583" s="1000"/>
      <c r="X5583" s="1000"/>
      <c r="Y5583" s="1001"/>
      <c r="Z5583" s="1001" t="str">
        <f t="shared" si="1199"/>
        <v xml:space="preserve">Activitatile subunitatilor [Cod CAEN] (Cap.5 Rd.(2 la n) Col.D) trebuie sa se regaseasca in Repartizarea pe activitati (Cap.2 Pct.7 Rd.(2 la n) Col.B) </v>
      </c>
      <c r="AA5583" s="2205">
        <f t="shared" si="1201"/>
        <v>1</v>
      </c>
      <c r="AB5583" s="3036">
        <v>358</v>
      </c>
    </row>
    <row r="5584" spans="1:28" x14ac:dyDescent="0.25">
      <c r="A5584" s="1708">
        <f t="shared" ca="1" si="1196"/>
        <v>0</v>
      </c>
      <c r="B5584" s="1708">
        <f t="shared" si="1200"/>
        <v>10358244</v>
      </c>
      <c r="C5584" s="994">
        <v>358</v>
      </c>
      <c r="D5584" s="1796" t="s">
        <v>447</v>
      </c>
      <c r="E5584" s="994">
        <v>244</v>
      </c>
      <c r="F5584" s="995" t="s">
        <v>1099</v>
      </c>
      <c r="G5584" s="994"/>
      <c r="H5584" s="996" t="s">
        <v>346</v>
      </c>
      <c r="I5584" s="1091" t="s">
        <v>8787</v>
      </c>
      <c r="J5584" s="996"/>
      <c r="K5584" s="999" t="s">
        <v>6954</v>
      </c>
      <c r="L5584" s="1000">
        <f t="shared" si="1197"/>
        <v>0</v>
      </c>
      <c r="M5584" s="1000"/>
      <c r="N5584" s="1724">
        <f t="shared" si="1198"/>
        <v>0</v>
      </c>
      <c r="O5584" s="1000"/>
      <c r="P5584" s="1000"/>
      <c r="Q5584" s="1000"/>
      <c r="R5584" s="1000"/>
      <c r="S5584" s="1000"/>
      <c r="T5584" s="1000"/>
      <c r="U5584" s="1000"/>
      <c r="V5584" s="1000"/>
      <c r="W5584" s="1000"/>
      <c r="X5584" s="1000"/>
      <c r="Y5584" s="1001"/>
      <c r="Z5584" s="1001" t="str">
        <f t="shared" si="1199"/>
        <v xml:space="preserve">Activitatile subunitatilor [Cod CAEN] (Cap.5 Rd.(2 la n) Col.D) trebuie sa se regaseasca in Repartizarea pe activitati (Cap.2 Pct.7 Rd.(2 la n) Col.B) </v>
      </c>
      <c r="AA5584" s="2205">
        <f t="shared" si="1201"/>
        <v>1</v>
      </c>
      <c r="AB5584" s="3036">
        <v>358</v>
      </c>
    </row>
    <row r="5585" spans="1:28" x14ac:dyDescent="0.25">
      <c r="A5585" s="1708">
        <f t="shared" ca="1" si="1196"/>
        <v>0</v>
      </c>
      <c r="B5585" s="1708">
        <f t="shared" si="1200"/>
        <v>10358245</v>
      </c>
      <c r="C5585" s="994">
        <v>358</v>
      </c>
      <c r="D5585" s="1796" t="s">
        <v>447</v>
      </c>
      <c r="E5585" s="994">
        <v>245</v>
      </c>
      <c r="F5585" s="995" t="s">
        <v>1099</v>
      </c>
      <c r="G5585" s="994"/>
      <c r="H5585" s="996" t="s">
        <v>346</v>
      </c>
      <c r="I5585" s="1091" t="s">
        <v>8788</v>
      </c>
      <c r="J5585" s="996"/>
      <c r="K5585" s="999" t="s">
        <v>6954</v>
      </c>
      <c r="L5585" s="1000">
        <f t="shared" si="1197"/>
        <v>0</v>
      </c>
      <c r="M5585" s="1000"/>
      <c r="N5585" s="1724">
        <f t="shared" si="1198"/>
        <v>0</v>
      </c>
      <c r="O5585" s="1000"/>
      <c r="P5585" s="1000"/>
      <c r="Q5585" s="1000"/>
      <c r="R5585" s="1000"/>
      <c r="S5585" s="1000"/>
      <c r="T5585" s="1000"/>
      <c r="U5585" s="1000"/>
      <c r="V5585" s="1000"/>
      <c r="W5585" s="1000"/>
      <c r="X5585" s="1000"/>
      <c r="Y5585" s="1001"/>
      <c r="Z5585" s="1001" t="str">
        <f t="shared" si="1199"/>
        <v xml:space="preserve">Activitatile subunitatilor [Cod CAEN] (Cap.5 Rd.(2 la n) Col.D) trebuie sa se regaseasca in Repartizarea pe activitati (Cap.2 Pct.7 Rd.(2 la n) Col.B) </v>
      </c>
      <c r="AA5585" s="2205">
        <f t="shared" si="1201"/>
        <v>1</v>
      </c>
      <c r="AB5585" s="3036">
        <v>358</v>
      </c>
    </row>
    <row r="5586" spans="1:28" x14ac:dyDescent="0.25">
      <c r="A5586" s="1708">
        <f t="shared" ca="1" si="1196"/>
        <v>0</v>
      </c>
      <c r="B5586" s="1708">
        <f t="shared" si="1200"/>
        <v>10358246</v>
      </c>
      <c r="C5586" s="994">
        <v>358</v>
      </c>
      <c r="D5586" s="1796" t="s">
        <v>447</v>
      </c>
      <c r="E5586" s="994">
        <v>246</v>
      </c>
      <c r="F5586" s="995" t="s">
        <v>1099</v>
      </c>
      <c r="G5586" s="994"/>
      <c r="H5586" s="996" t="s">
        <v>346</v>
      </c>
      <c r="I5586" s="1091" t="s">
        <v>8789</v>
      </c>
      <c r="J5586" s="996"/>
      <c r="K5586" s="999" t="s">
        <v>6954</v>
      </c>
      <c r="L5586" s="1000">
        <f t="shared" si="1197"/>
        <v>0</v>
      </c>
      <c r="M5586" s="1000"/>
      <c r="N5586" s="1724">
        <f t="shared" si="1198"/>
        <v>0</v>
      </c>
      <c r="O5586" s="1000"/>
      <c r="P5586" s="1000"/>
      <c r="Q5586" s="1000"/>
      <c r="R5586" s="1000"/>
      <c r="S5586" s="1000"/>
      <c r="T5586" s="1000"/>
      <c r="U5586" s="1000"/>
      <c r="V5586" s="1000"/>
      <c r="W5586" s="1000"/>
      <c r="X5586" s="1000"/>
      <c r="Y5586" s="1001"/>
      <c r="Z5586" s="1001" t="str">
        <f t="shared" si="1199"/>
        <v xml:space="preserve">Activitatile subunitatilor [Cod CAEN] (Cap.5 Rd.(2 la n) Col.D) trebuie sa se regaseasca in Repartizarea pe activitati (Cap.2 Pct.7 Rd.(2 la n) Col.B) </v>
      </c>
      <c r="AA5586" s="2205">
        <f t="shared" si="1201"/>
        <v>1</v>
      </c>
      <c r="AB5586" s="3036">
        <v>358</v>
      </c>
    </row>
    <row r="5587" spans="1:28" x14ac:dyDescent="0.25">
      <c r="A5587" s="1708">
        <f t="shared" ca="1" si="1196"/>
        <v>0</v>
      </c>
      <c r="B5587" s="1708">
        <f t="shared" si="1200"/>
        <v>10358247</v>
      </c>
      <c r="C5587" s="994">
        <v>358</v>
      </c>
      <c r="D5587" s="1796" t="s">
        <v>447</v>
      </c>
      <c r="E5587" s="994">
        <v>247</v>
      </c>
      <c r="F5587" s="995" t="s">
        <v>1099</v>
      </c>
      <c r="G5587" s="994"/>
      <c r="H5587" s="996" t="s">
        <v>346</v>
      </c>
      <c r="I5587" s="1091" t="s">
        <v>8790</v>
      </c>
      <c r="J5587" s="996"/>
      <c r="K5587" s="999" t="s">
        <v>6954</v>
      </c>
      <c r="L5587" s="1000">
        <f t="shared" si="1197"/>
        <v>0</v>
      </c>
      <c r="M5587" s="1000"/>
      <c r="N5587" s="1724">
        <f t="shared" si="1198"/>
        <v>0</v>
      </c>
      <c r="O5587" s="1000"/>
      <c r="P5587" s="1000"/>
      <c r="Q5587" s="1000"/>
      <c r="R5587" s="1000"/>
      <c r="S5587" s="1000"/>
      <c r="T5587" s="1000"/>
      <c r="U5587" s="1000"/>
      <c r="V5587" s="1000"/>
      <c r="W5587" s="1000"/>
      <c r="X5587" s="1000"/>
      <c r="Y5587" s="1001"/>
      <c r="Z5587" s="1001" t="str">
        <f t="shared" si="1199"/>
        <v xml:space="preserve">Activitatile subunitatilor [Cod CAEN] (Cap.5 Rd.(2 la n) Col.D) trebuie sa se regaseasca in Repartizarea pe activitati (Cap.2 Pct.7 Rd.(2 la n) Col.B) </v>
      </c>
      <c r="AA5587" s="2205">
        <f t="shared" si="1201"/>
        <v>1</v>
      </c>
      <c r="AB5587" s="3036">
        <v>358</v>
      </c>
    </row>
    <row r="5588" spans="1:28" x14ac:dyDescent="0.25">
      <c r="A5588" s="1708">
        <f t="shared" ca="1" si="1196"/>
        <v>0</v>
      </c>
      <c r="B5588" s="1708">
        <f t="shared" si="1200"/>
        <v>10358248</v>
      </c>
      <c r="C5588" s="994">
        <v>358</v>
      </c>
      <c r="D5588" s="1796" t="s">
        <v>447</v>
      </c>
      <c r="E5588" s="994">
        <v>248</v>
      </c>
      <c r="F5588" s="995" t="s">
        <v>1099</v>
      </c>
      <c r="G5588" s="994"/>
      <c r="H5588" s="996" t="s">
        <v>346</v>
      </c>
      <c r="I5588" s="1091" t="s">
        <v>8791</v>
      </c>
      <c r="J5588" s="996"/>
      <c r="K5588" s="999" t="s">
        <v>6954</v>
      </c>
      <c r="L5588" s="1000">
        <f t="shared" si="1197"/>
        <v>0</v>
      </c>
      <c r="M5588" s="1000"/>
      <c r="N5588" s="1724">
        <f t="shared" si="1198"/>
        <v>0</v>
      </c>
      <c r="O5588" s="1000"/>
      <c r="P5588" s="1000"/>
      <c r="Q5588" s="1000"/>
      <c r="R5588" s="1000"/>
      <c r="S5588" s="1000"/>
      <c r="T5588" s="1000"/>
      <c r="U5588" s="1000"/>
      <c r="V5588" s="1000"/>
      <c r="W5588" s="1000"/>
      <c r="X5588" s="1000"/>
      <c r="Y5588" s="1001"/>
      <c r="Z5588" s="1001" t="str">
        <f t="shared" si="1199"/>
        <v xml:space="preserve">Activitatile subunitatilor [Cod CAEN] (Cap.5 Rd.(2 la n) Col.D) trebuie sa se regaseasca in Repartizarea pe activitati (Cap.2 Pct.7 Rd.(2 la n) Col.B) </v>
      </c>
      <c r="AA5588" s="2205">
        <f t="shared" si="1201"/>
        <v>1</v>
      </c>
      <c r="AB5588" s="3036">
        <v>358</v>
      </c>
    </row>
    <row r="5589" spans="1:28" x14ac:dyDescent="0.25">
      <c r="A5589" s="1708">
        <f t="shared" ca="1" si="1196"/>
        <v>0</v>
      </c>
      <c r="B5589" s="1708">
        <f t="shared" si="1200"/>
        <v>10358249</v>
      </c>
      <c r="C5589" s="994">
        <v>358</v>
      </c>
      <c r="D5589" s="1796" t="s">
        <v>447</v>
      </c>
      <c r="E5589" s="994">
        <v>249</v>
      </c>
      <c r="F5589" s="995" t="s">
        <v>1099</v>
      </c>
      <c r="G5589" s="994"/>
      <c r="H5589" s="996" t="s">
        <v>346</v>
      </c>
      <c r="I5589" s="1091" t="s">
        <v>8792</v>
      </c>
      <c r="J5589" s="996"/>
      <c r="K5589" s="999" t="s">
        <v>6954</v>
      </c>
      <c r="L5589" s="1000">
        <f t="shared" si="1197"/>
        <v>0</v>
      </c>
      <c r="M5589" s="1000"/>
      <c r="N5589" s="1724">
        <f t="shared" si="1198"/>
        <v>0</v>
      </c>
      <c r="O5589" s="1000"/>
      <c r="P5589" s="1000"/>
      <c r="Q5589" s="1000"/>
      <c r="R5589" s="1000"/>
      <c r="S5589" s="1000"/>
      <c r="T5589" s="1000"/>
      <c r="U5589" s="1000"/>
      <c r="V5589" s="1000"/>
      <c r="W5589" s="1000"/>
      <c r="X5589" s="1000"/>
      <c r="Y5589" s="1001"/>
      <c r="Z5589" s="1001" t="str">
        <f t="shared" si="1199"/>
        <v xml:space="preserve">Activitatile subunitatilor [Cod CAEN] (Cap.5 Rd.(2 la n) Col.D) trebuie sa se regaseasca in Repartizarea pe activitati (Cap.2 Pct.7 Rd.(2 la n) Col.B) </v>
      </c>
      <c r="AA5589" s="2205">
        <f t="shared" si="1201"/>
        <v>1</v>
      </c>
      <c r="AB5589" s="3036">
        <v>358</v>
      </c>
    </row>
    <row r="5590" spans="1:28" x14ac:dyDescent="0.25">
      <c r="A5590" s="1708">
        <f t="shared" ca="1" si="1196"/>
        <v>0</v>
      </c>
      <c r="B5590" s="1708">
        <f t="shared" si="1200"/>
        <v>10358250</v>
      </c>
      <c r="C5590" s="994">
        <v>358</v>
      </c>
      <c r="D5590" s="1796" t="s">
        <v>447</v>
      </c>
      <c r="E5590" s="994">
        <v>250</v>
      </c>
      <c r="F5590" s="995" t="s">
        <v>1099</v>
      </c>
      <c r="G5590" s="994"/>
      <c r="H5590" s="996" t="s">
        <v>346</v>
      </c>
      <c r="I5590" s="1091" t="s">
        <v>8793</v>
      </c>
      <c r="J5590" s="996"/>
      <c r="K5590" s="999" t="s">
        <v>6954</v>
      </c>
      <c r="L5590" s="1000">
        <f t="shared" si="1197"/>
        <v>0</v>
      </c>
      <c r="M5590" s="1000"/>
      <c r="N5590" s="1724">
        <f t="shared" si="1198"/>
        <v>0</v>
      </c>
      <c r="O5590" s="1000"/>
      <c r="P5590" s="1000"/>
      <c r="Q5590" s="1000"/>
      <c r="R5590" s="1000"/>
      <c r="S5590" s="1000"/>
      <c r="T5590" s="1000"/>
      <c r="U5590" s="1000"/>
      <c r="V5590" s="1000"/>
      <c r="W5590" s="1000"/>
      <c r="X5590" s="1000"/>
      <c r="Y5590" s="1001"/>
      <c r="Z5590" s="1001" t="str">
        <f t="shared" si="1199"/>
        <v xml:space="preserve">Activitatile subunitatilor [Cod CAEN] (Cap.5 Rd.(2 la n) Col.D) trebuie sa se regaseasca in Repartizarea pe activitati (Cap.2 Pct.7 Rd.(2 la n) Col.B) </v>
      </c>
      <c r="AA5590" s="2205">
        <f t="shared" si="1201"/>
        <v>1</v>
      </c>
      <c r="AB5590" s="3036">
        <v>358</v>
      </c>
    </row>
    <row r="5591" spans="1:28" x14ac:dyDescent="0.25">
      <c r="A5591" s="1708">
        <f t="shared" ref="A5591:A5654" ca="1" si="1202">IF(D5591="DA",IF(ISERROR(N5591),A5590+1,IF(N5591=1,A5590+1,A5590)),A5590)</f>
        <v>0</v>
      </c>
      <c r="B5591" s="1708">
        <f t="shared" si="1200"/>
        <v>10358251</v>
      </c>
      <c r="C5591" s="994">
        <v>358</v>
      </c>
      <c r="D5591" s="1796" t="s">
        <v>447</v>
      </c>
      <c r="E5591" s="994">
        <v>251</v>
      </c>
      <c r="F5591" s="995" t="s">
        <v>1099</v>
      </c>
      <c r="G5591" s="994"/>
      <c r="H5591" s="996" t="s">
        <v>346</v>
      </c>
      <c r="I5591" s="1091" t="s">
        <v>8794</v>
      </c>
      <c r="J5591" s="996"/>
      <c r="K5591" s="999" t="s">
        <v>6954</v>
      </c>
      <c r="L5591" s="1000">
        <f t="shared" si="1197"/>
        <v>0</v>
      </c>
      <c r="M5591" s="1000"/>
      <c r="N5591" s="1724">
        <f t="shared" si="1198"/>
        <v>0</v>
      </c>
      <c r="O5591" s="1000"/>
      <c r="P5591" s="1000"/>
      <c r="Q5591" s="1000"/>
      <c r="R5591" s="1000"/>
      <c r="S5591" s="1000"/>
      <c r="T5591" s="1000"/>
      <c r="U5591" s="1000"/>
      <c r="V5591" s="1000"/>
      <c r="W5591" s="1000"/>
      <c r="X5591" s="1000"/>
      <c r="Y5591" s="1001"/>
      <c r="Z5591" s="1001" t="str">
        <f t="shared" si="1199"/>
        <v xml:space="preserve">Activitatile subunitatilor [Cod CAEN] (Cap.5 Rd.(2 la n) Col.D) trebuie sa se regaseasca in Repartizarea pe activitati (Cap.2 Pct.7 Rd.(2 la n) Col.B) </v>
      </c>
      <c r="AA5591" s="2205">
        <f t="shared" si="1201"/>
        <v>1</v>
      </c>
      <c r="AB5591" s="3036">
        <v>358</v>
      </c>
    </row>
    <row r="5592" spans="1:28" x14ac:dyDescent="0.25">
      <c r="A5592" s="1708">
        <f t="shared" ca="1" si="1202"/>
        <v>0</v>
      </c>
      <c r="B5592" s="1708">
        <f t="shared" si="1200"/>
        <v>10358252</v>
      </c>
      <c r="C5592" s="994">
        <v>358</v>
      </c>
      <c r="D5592" s="1796" t="s">
        <v>447</v>
      </c>
      <c r="E5592" s="994">
        <v>252</v>
      </c>
      <c r="F5592" s="995" t="s">
        <v>1099</v>
      </c>
      <c r="G5592" s="994"/>
      <c r="H5592" s="996" t="s">
        <v>346</v>
      </c>
      <c r="I5592" s="1091" t="s">
        <v>8795</v>
      </c>
      <c r="J5592" s="996"/>
      <c r="K5592" s="999" t="s">
        <v>6954</v>
      </c>
      <c r="L5592" s="1000">
        <f t="shared" si="1197"/>
        <v>0</v>
      </c>
      <c r="M5592" s="1000"/>
      <c r="N5592" s="1724">
        <f t="shared" si="1198"/>
        <v>0</v>
      </c>
      <c r="O5592" s="1000"/>
      <c r="P5592" s="1000"/>
      <c r="Q5592" s="1000"/>
      <c r="R5592" s="1000"/>
      <c r="S5592" s="1000"/>
      <c r="T5592" s="1000"/>
      <c r="U5592" s="1000"/>
      <c r="V5592" s="1000"/>
      <c r="W5592" s="1000"/>
      <c r="X5592" s="1000"/>
      <c r="Y5592" s="1001"/>
      <c r="Z5592" s="1001" t="str">
        <f t="shared" si="1199"/>
        <v xml:space="preserve">Activitatile subunitatilor [Cod CAEN] (Cap.5 Rd.(2 la n) Col.D) trebuie sa se regaseasca in Repartizarea pe activitati (Cap.2 Pct.7 Rd.(2 la n) Col.B) </v>
      </c>
      <c r="AA5592" s="2205">
        <f t="shared" si="1201"/>
        <v>1</v>
      </c>
      <c r="AB5592" s="3036">
        <v>358</v>
      </c>
    </row>
    <row r="5593" spans="1:28" x14ac:dyDescent="0.25">
      <c r="A5593" s="1708">
        <f t="shared" ca="1" si="1202"/>
        <v>0</v>
      </c>
      <c r="B5593" s="1708">
        <f t="shared" si="1200"/>
        <v>10358253</v>
      </c>
      <c r="C5593" s="994">
        <v>358</v>
      </c>
      <c r="D5593" s="1796" t="s">
        <v>447</v>
      </c>
      <c r="E5593" s="994">
        <v>253</v>
      </c>
      <c r="F5593" s="995" t="s">
        <v>1099</v>
      </c>
      <c r="G5593" s="994"/>
      <c r="H5593" s="996" t="s">
        <v>346</v>
      </c>
      <c r="I5593" s="1091" t="s">
        <v>8796</v>
      </c>
      <c r="J5593" s="996"/>
      <c r="K5593" s="999" t="s">
        <v>6954</v>
      </c>
      <c r="L5593" s="1000">
        <f t="shared" si="1197"/>
        <v>0</v>
      </c>
      <c r="M5593" s="1000"/>
      <c r="N5593" s="1724">
        <f t="shared" si="1198"/>
        <v>0</v>
      </c>
      <c r="O5593" s="1000"/>
      <c r="P5593" s="1000"/>
      <c r="Q5593" s="1000"/>
      <c r="R5593" s="1000"/>
      <c r="S5593" s="1000"/>
      <c r="T5593" s="1000"/>
      <c r="U5593" s="1000"/>
      <c r="V5593" s="1000"/>
      <c r="W5593" s="1000"/>
      <c r="X5593" s="1000"/>
      <c r="Y5593" s="1001"/>
      <c r="Z5593" s="1001" t="str">
        <f t="shared" si="1199"/>
        <v xml:space="preserve">Activitatile subunitatilor [Cod CAEN] (Cap.5 Rd.(2 la n) Col.D) trebuie sa se regaseasca in Repartizarea pe activitati (Cap.2 Pct.7 Rd.(2 la n) Col.B) </v>
      </c>
      <c r="AA5593" s="2205">
        <f t="shared" si="1201"/>
        <v>1</v>
      </c>
      <c r="AB5593" s="3036">
        <v>358</v>
      </c>
    </row>
    <row r="5594" spans="1:28" x14ac:dyDescent="0.25">
      <c r="A5594" s="1708">
        <f t="shared" ca="1" si="1202"/>
        <v>0</v>
      </c>
      <c r="B5594" s="1708">
        <f t="shared" si="1200"/>
        <v>10358254</v>
      </c>
      <c r="C5594" s="994">
        <v>358</v>
      </c>
      <c r="D5594" s="1796" t="s">
        <v>447</v>
      </c>
      <c r="E5594" s="994">
        <v>254</v>
      </c>
      <c r="F5594" s="995" t="s">
        <v>1099</v>
      </c>
      <c r="G5594" s="994"/>
      <c r="H5594" s="996" t="s">
        <v>346</v>
      </c>
      <c r="I5594" s="1091" t="s">
        <v>8797</v>
      </c>
      <c r="J5594" s="996"/>
      <c r="K5594" s="999" t="s">
        <v>6954</v>
      </c>
      <c r="L5594" s="1000">
        <f t="shared" si="1197"/>
        <v>0</v>
      </c>
      <c r="M5594" s="1000"/>
      <c r="N5594" s="1724">
        <f t="shared" si="1198"/>
        <v>0</v>
      </c>
      <c r="O5594" s="1000"/>
      <c r="P5594" s="1000"/>
      <c r="Q5594" s="1000"/>
      <c r="R5594" s="1000"/>
      <c r="S5594" s="1000"/>
      <c r="T5594" s="1000"/>
      <c r="U5594" s="1000"/>
      <c r="V5594" s="1000"/>
      <c r="W5594" s="1000"/>
      <c r="X5594" s="1000"/>
      <c r="Y5594" s="1001"/>
      <c r="Z5594" s="1001" t="str">
        <f t="shared" si="1199"/>
        <v xml:space="preserve">Activitatile subunitatilor [Cod CAEN] (Cap.5 Rd.(2 la n) Col.D) trebuie sa se regaseasca in Repartizarea pe activitati (Cap.2 Pct.7 Rd.(2 la n) Col.B) </v>
      </c>
      <c r="AA5594" s="2205">
        <f t="shared" si="1201"/>
        <v>1</v>
      </c>
      <c r="AB5594" s="3036">
        <v>358</v>
      </c>
    </row>
    <row r="5595" spans="1:28" x14ac:dyDescent="0.25">
      <c r="A5595" s="1708">
        <f t="shared" ca="1" si="1202"/>
        <v>0</v>
      </c>
      <c r="B5595" s="1708">
        <f t="shared" si="1200"/>
        <v>10358255</v>
      </c>
      <c r="C5595" s="994">
        <v>358</v>
      </c>
      <c r="D5595" s="1796" t="s">
        <v>447</v>
      </c>
      <c r="E5595" s="994">
        <v>255</v>
      </c>
      <c r="F5595" s="995" t="s">
        <v>1099</v>
      </c>
      <c r="G5595" s="994"/>
      <c r="H5595" s="996" t="s">
        <v>346</v>
      </c>
      <c r="I5595" s="1091" t="s">
        <v>8798</v>
      </c>
      <c r="J5595" s="996"/>
      <c r="K5595" s="999" t="s">
        <v>6954</v>
      </c>
      <c r="L5595" s="1000">
        <f t="shared" si="1197"/>
        <v>0</v>
      </c>
      <c r="M5595" s="1000"/>
      <c r="N5595" s="1724">
        <f t="shared" si="1198"/>
        <v>0</v>
      </c>
      <c r="O5595" s="1000"/>
      <c r="P5595" s="1000"/>
      <c r="Q5595" s="1000"/>
      <c r="R5595" s="1000"/>
      <c r="S5595" s="1000"/>
      <c r="T5595" s="1000"/>
      <c r="U5595" s="1000"/>
      <c r="V5595" s="1000"/>
      <c r="W5595" s="1000"/>
      <c r="X5595" s="1000"/>
      <c r="Y5595" s="1001"/>
      <c r="Z5595" s="1001" t="str">
        <f t="shared" si="1199"/>
        <v xml:space="preserve">Activitatile subunitatilor [Cod CAEN] (Cap.5 Rd.(2 la n) Col.D) trebuie sa se regaseasca in Repartizarea pe activitati (Cap.2 Pct.7 Rd.(2 la n) Col.B) </v>
      </c>
      <c r="AA5595" s="2205">
        <f t="shared" si="1201"/>
        <v>1</v>
      </c>
      <c r="AB5595" s="3036">
        <v>358</v>
      </c>
    </row>
    <row r="5596" spans="1:28" x14ac:dyDescent="0.25">
      <c r="A5596" s="1708">
        <f t="shared" ca="1" si="1202"/>
        <v>0</v>
      </c>
      <c r="B5596" s="1708">
        <f t="shared" si="1200"/>
        <v>10358256</v>
      </c>
      <c r="C5596" s="994">
        <v>358</v>
      </c>
      <c r="D5596" s="1796" t="s">
        <v>447</v>
      </c>
      <c r="E5596" s="994">
        <v>256</v>
      </c>
      <c r="F5596" s="995" t="s">
        <v>1099</v>
      </c>
      <c r="G5596" s="994"/>
      <c r="H5596" s="996" t="s">
        <v>346</v>
      </c>
      <c r="I5596" s="1091" t="s">
        <v>8799</v>
      </c>
      <c r="J5596" s="996"/>
      <c r="K5596" s="999" t="s">
        <v>6954</v>
      </c>
      <c r="L5596" s="1000">
        <f t="shared" si="1197"/>
        <v>0</v>
      </c>
      <c r="M5596" s="1000"/>
      <c r="N5596" s="1724">
        <f t="shared" si="1198"/>
        <v>0</v>
      </c>
      <c r="O5596" s="1000"/>
      <c r="P5596" s="1000"/>
      <c r="Q5596" s="1000"/>
      <c r="R5596" s="1000"/>
      <c r="S5596" s="1000"/>
      <c r="T5596" s="1000"/>
      <c r="U5596" s="1000"/>
      <c r="V5596" s="1000"/>
      <c r="W5596" s="1000"/>
      <c r="X5596" s="1000"/>
      <c r="Y5596" s="1001"/>
      <c r="Z5596" s="1001" t="str">
        <f t="shared" si="1199"/>
        <v xml:space="preserve">Activitatile subunitatilor [Cod CAEN] (Cap.5 Rd.(2 la n) Col.D) trebuie sa se regaseasca in Repartizarea pe activitati (Cap.2 Pct.7 Rd.(2 la n) Col.B) </v>
      </c>
      <c r="AA5596" s="2205">
        <f t="shared" si="1201"/>
        <v>1</v>
      </c>
      <c r="AB5596" s="3036">
        <v>358</v>
      </c>
    </row>
    <row r="5597" spans="1:28" x14ac:dyDescent="0.25">
      <c r="A5597" s="1708">
        <f t="shared" ca="1" si="1202"/>
        <v>0</v>
      </c>
      <c r="B5597" s="1708">
        <f t="shared" si="1200"/>
        <v>10358257</v>
      </c>
      <c r="C5597" s="994">
        <v>358</v>
      </c>
      <c r="D5597" s="1796" t="s">
        <v>447</v>
      </c>
      <c r="E5597" s="994">
        <v>257</v>
      </c>
      <c r="F5597" s="995" t="s">
        <v>1099</v>
      </c>
      <c r="G5597" s="994"/>
      <c r="H5597" s="996" t="s">
        <v>346</v>
      </c>
      <c r="I5597" s="1091" t="s">
        <v>8800</v>
      </c>
      <c r="J5597" s="996"/>
      <c r="K5597" s="999" t="s">
        <v>6954</v>
      </c>
      <c r="L5597" s="1000">
        <f t="shared" si="1197"/>
        <v>0</v>
      </c>
      <c r="M5597" s="1000"/>
      <c r="N5597" s="1724">
        <f t="shared" si="1198"/>
        <v>0</v>
      </c>
      <c r="O5597" s="1000"/>
      <c r="P5597" s="1000"/>
      <c r="Q5597" s="1000"/>
      <c r="R5597" s="1000"/>
      <c r="S5597" s="1000"/>
      <c r="T5597" s="1000"/>
      <c r="U5597" s="1000"/>
      <c r="V5597" s="1000"/>
      <c r="W5597" s="1000"/>
      <c r="X5597" s="1000"/>
      <c r="Y5597" s="1001"/>
      <c r="Z5597" s="1001" t="str">
        <f t="shared" si="1199"/>
        <v xml:space="preserve">Activitatile subunitatilor [Cod CAEN] (Cap.5 Rd.(2 la n) Col.D) trebuie sa se regaseasca in Repartizarea pe activitati (Cap.2 Pct.7 Rd.(2 la n) Col.B) </v>
      </c>
      <c r="AA5597" s="2205">
        <f t="shared" si="1201"/>
        <v>1</v>
      </c>
      <c r="AB5597" s="3036">
        <v>358</v>
      </c>
    </row>
    <row r="5598" spans="1:28" x14ac:dyDescent="0.25">
      <c r="A5598" s="1708">
        <f t="shared" ca="1" si="1202"/>
        <v>0</v>
      </c>
      <c r="B5598" s="1708">
        <f t="shared" si="1200"/>
        <v>10358258</v>
      </c>
      <c r="C5598" s="994">
        <v>358</v>
      </c>
      <c r="D5598" s="1796" t="s">
        <v>447</v>
      </c>
      <c r="E5598" s="994">
        <v>258</v>
      </c>
      <c r="F5598" s="995" t="s">
        <v>1099</v>
      </c>
      <c r="G5598" s="994"/>
      <c r="H5598" s="996" t="s">
        <v>346</v>
      </c>
      <c r="I5598" s="1091" t="s">
        <v>8801</v>
      </c>
      <c r="J5598" s="996"/>
      <c r="K5598" s="999" t="s">
        <v>6954</v>
      </c>
      <c r="L5598" s="1000">
        <f t="shared" ref="L5598:L5640" si="1203">BH959</f>
        <v>0</v>
      </c>
      <c r="M5598" s="1000"/>
      <c r="N5598" s="1724">
        <f t="shared" ref="N5598:N5640" si="1204">IF(ISERROR(MATCH(L5598,$AY$183:$AY$211,0))=TRUE,1,0)</f>
        <v>0</v>
      </c>
      <c r="O5598" s="1000"/>
      <c r="P5598" s="1000"/>
      <c r="Q5598" s="1000"/>
      <c r="R5598" s="1000"/>
      <c r="S5598" s="1000"/>
      <c r="T5598" s="1000"/>
      <c r="U5598" s="1000"/>
      <c r="V5598" s="1000"/>
      <c r="W5598" s="1000"/>
      <c r="X5598" s="1000"/>
      <c r="Y5598" s="1001"/>
      <c r="Z5598" s="1001" t="str">
        <f t="shared" si="1199"/>
        <v xml:space="preserve">Activitatile subunitatilor [Cod CAEN] (Cap.5 Rd.(2 la n) Col.D) trebuie sa se regaseasca in Repartizarea pe activitati (Cap.2 Pct.7 Rd.(2 la n) Col.B) </v>
      </c>
      <c r="AA5598" s="2205">
        <f t="shared" si="1201"/>
        <v>1</v>
      </c>
      <c r="AB5598" s="3036">
        <v>358</v>
      </c>
    </row>
    <row r="5599" spans="1:28" x14ac:dyDescent="0.25">
      <c r="A5599" s="1708">
        <f t="shared" ca="1" si="1202"/>
        <v>0</v>
      </c>
      <c r="B5599" s="1708">
        <f t="shared" si="1200"/>
        <v>10358259</v>
      </c>
      <c r="C5599" s="994">
        <v>358</v>
      </c>
      <c r="D5599" s="1796" t="s">
        <v>447</v>
      </c>
      <c r="E5599" s="994">
        <v>259</v>
      </c>
      <c r="F5599" s="995" t="s">
        <v>1099</v>
      </c>
      <c r="G5599" s="994"/>
      <c r="H5599" s="996" t="s">
        <v>346</v>
      </c>
      <c r="I5599" s="1091" t="s">
        <v>8802</v>
      </c>
      <c r="J5599" s="996"/>
      <c r="K5599" s="999" t="s">
        <v>6954</v>
      </c>
      <c r="L5599" s="1000">
        <f t="shared" si="1203"/>
        <v>0</v>
      </c>
      <c r="M5599" s="1000"/>
      <c r="N5599" s="1724">
        <f t="shared" si="1204"/>
        <v>0</v>
      </c>
      <c r="O5599" s="1000"/>
      <c r="P5599" s="1000"/>
      <c r="Q5599" s="1000"/>
      <c r="R5599" s="1000"/>
      <c r="S5599" s="1000"/>
      <c r="T5599" s="1000"/>
      <c r="U5599" s="1000"/>
      <c r="V5599" s="1000"/>
      <c r="W5599" s="1000"/>
      <c r="X5599" s="1000"/>
      <c r="Y5599" s="1001"/>
      <c r="Z5599" s="1001" t="str">
        <f t="shared" si="1199"/>
        <v xml:space="preserve">Activitatile subunitatilor [Cod CAEN] (Cap.5 Rd.(2 la n) Col.D) trebuie sa se regaseasca in Repartizarea pe activitati (Cap.2 Pct.7 Rd.(2 la n) Col.B) </v>
      </c>
      <c r="AA5599" s="2205">
        <f t="shared" si="1201"/>
        <v>1</v>
      </c>
      <c r="AB5599" s="3036">
        <v>358</v>
      </c>
    </row>
    <row r="5600" spans="1:28" x14ac:dyDescent="0.25">
      <c r="A5600" s="1708">
        <f t="shared" ca="1" si="1202"/>
        <v>0</v>
      </c>
      <c r="B5600" s="1708">
        <f t="shared" si="1200"/>
        <v>10358260</v>
      </c>
      <c r="C5600" s="994">
        <v>358</v>
      </c>
      <c r="D5600" s="1796" t="s">
        <v>447</v>
      </c>
      <c r="E5600" s="994">
        <v>260</v>
      </c>
      <c r="F5600" s="995" t="s">
        <v>1099</v>
      </c>
      <c r="G5600" s="994"/>
      <c r="H5600" s="996" t="s">
        <v>346</v>
      </c>
      <c r="I5600" s="1091" t="s">
        <v>8803</v>
      </c>
      <c r="J5600" s="996"/>
      <c r="K5600" s="999" t="s">
        <v>6954</v>
      </c>
      <c r="L5600" s="1000">
        <f t="shared" si="1203"/>
        <v>0</v>
      </c>
      <c r="M5600" s="1000"/>
      <c r="N5600" s="1724">
        <f t="shared" si="1204"/>
        <v>0</v>
      </c>
      <c r="O5600" s="1000"/>
      <c r="P5600" s="1000"/>
      <c r="Q5600" s="1000"/>
      <c r="R5600" s="1000"/>
      <c r="S5600" s="1000"/>
      <c r="T5600" s="1000"/>
      <c r="U5600" s="1000"/>
      <c r="V5600" s="1000"/>
      <c r="W5600" s="1000"/>
      <c r="X5600" s="1000"/>
      <c r="Y5600" s="1001"/>
      <c r="Z5600" s="1001" t="str">
        <f t="shared" ref="Z5600:Z5640" si="1205">Z5599</f>
        <v xml:space="preserve">Activitatile subunitatilor [Cod CAEN] (Cap.5 Rd.(2 la n) Col.D) trebuie sa se regaseasca in Repartizarea pe activitati (Cap.2 Pct.7 Rd.(2 la n) Col.B) </v>
      </c>
      <c r="AA5600" s="2205">
        <f t="shared" si="1201"/>
        <v>1</v>
      </c>
      <c r="AB5600" s="3036">
        <v>358</v>
      </c>
    </row>
    <row r="5601" spans="1:28" x14ac:dyDescent="0.25">
      <c r="A5601" s="1708">
        <f t="shared" ca="1" si="1202"/>
        <v>0</v>
      </c>
      <c r="B5601" s="1708">
        <f t="shared" si="1200"/>
        <v>10358261</v>
      </c>
      <c r="C5601" s="994">
        <v>358</v>
      </c>
      <c r="D5601" s="1796" t="s">
        <v>447</v>
      </c>
      <c r="E5601" s="994">
        <v>261</v>
      </c>
      <c r="F5601" s="995" t="s">
        <v>1099</v>
      </c>
      <c r="G5601" s="994"/>
      <c r="H5601" s="996" t="s">
        <v>346</v>
      </c>
      <c r="I5601" s="1091" t="s">
        <v>8804</v>
      </c>
      <c r="J5601" s="996"/>
      <c r="K5601" s="999" t="s">
        <v>6954</v>
      </c>
      <c r="L5601" s="1000">
        <f t="shared" si="1203"/>
        <v>0</v>
      </c>
      <c r="M5601" s="1000"/>
      <c r="N5601" s="1724">
        <f t="shared" si="1204"/>
        <v>0</v>
      </c>
      <c r="O5601" s="1000"/>
      <c r="P5601" s="1000"/>
      <c r="Q5601" s="1000"/>
      <c r="R5601" s="1000"/>
      <c r="S5601" s="1000"/>
      <c r="T5601" s="1000"/>
      <c r="U5601" s="1000"/>
      <c r="V5601" s="1000"/>
      <c r="W5601" s="1000"/>
      <c r="X5601" s="1000"/>
      <c r="Y5601" s="1001"/>
      <c r="Z5601" s="1001" t="str">
        <f t="shared" si="1205"/>
        <v xml:space="preserve">Activitatile subunitatilor [Cod CAEN] (Cap.5 Rd.(2 la n) Col.D) trebuie sa se regaseasca in Repartizarea pe activitati (Cap.2 Pct.7 Rd.(2 la n) Col.B) </v>
      </c>
      <c r="AA5601" s="2205">
        <f t="shared" si="1201"/>
        <v>1</v>
      </c>
      <c r="AB5601" s="3036">
        <v>358</v>
      </c>
    </row>
    <row r="5602" spans="1:28" x14ac:dyDescent="0.25">
      <c r="A5602" s="1708">
        <f t="shared" ca="1" si="1202"/>
        <v>0</v>
      </c>
      <c r="B5602" s="1708">
        <f t="shared" ref="B5602:B5665" si="1206">VALUE("1"&amp;TEXT(C5602,"0000")&amp;TEXT(E5602,"000"))</f>
        <v>10358262</v>
      </c>
      <c r="C5602" s="994">
        <v>358</v>
      </c>
      <c r="D5602" s="1796" t="s">
        <v>447</v>
      </c>
      <c r="E5602" s="994">
        <v>262</v>
      </c>
      <c r="F5602" s="995" t="s">
        <v>1099</v>
      </c>
      <c r="G5602" s="994"/>
      <c r="H5602" s="996" t="s">
        <v>346</v>
      </c>
      <c r="I5602" s="1091" t="s">
        <v>8805</v>
      </c>
      <c r="J5602" s="996"/>
      <c r="K5602" s="999" t="s">
        <v>6954</v>
      </c>
      <c r="L5602" s="1000">
        <f t="shared" si="1203"/>
        <v>0</v>
      </c>
      <c r="M5602" s="1000"/>
      <c r="N5602" s="1724">
        <f t="shared" si="1204"/>
        <v>0</v>
      </c>
      <c r="O5602" s="1000"/>
      <c r="P5602" s="1000"/>
      <c r="Q5602" s="1000"/>
      <c r="R5602" s="1000"/>
      <c r="S5602" s="1000"/>
      <c r="T5602" s="1000"/>
      <c r="U5602" s="1000"/>
      <c r="V5602" s="1000"/>
      <c r="W5602" s="1000"/>
      <c r="X5602" s="1000"/>
      <c r="Y5602" s="1001"/>
      <c r="Z5602" s="1001" t="str">
        <f t="shared" si="1205"/>
        <v xml:space="preserve">Activitatile subunitatilor [Cod CAEN] (Cap.5 Rd.(2 la n) Col.D) trebuie sa se regaseasca in Repartizarea pe activitati (Cap.2 Pct.7 Rd.(2 la n) Col.B) </v>
      </c>
      <c r="AA5602" s="2205">
        <f t="shared" si="1201"/>
        <v>1</v>
      </c>
      <c r="AB5602" s="3036">
        <v>358</v>
      </c>
    </row>
    <row r="5603" spans="1:28" x14ac:dyDescent="0.25">
      <c r="A5603" s="1708">
        <f t="shared" ca="1" si="1202"/>
        <v>0</v>
      </c>
      <c r="B5603" s="1708">
        <f t="shared" si="1206"/>
        <v>10358263</v>
      </c>
      <c r="C5603" s="994">
        <v>358</v>
      </c>
      <c r="D5603" s="1796" t="s">
        <v>447</v>
      </c>
      <c r="E5603" s="994">
        <v>263</v>
      </c>
      <c r="F5603" s="995" t="s">
        <v>1099</v>
      </c>
      <c r="G5603" s="994"/>
      <c r="H5603" s="996" t="s">
        <v>346</v>
      </c>
      <c r="I5603" s="1091" t="s">
        <v>8806</v>
      </c>
      <c r="J5603" s="996"/>
      <c r="K5603" s="999" t="s">
        <v>6954</v>
      </c>
      <c r="L5603" s="1000">
        <f t="shared" si="1203"/>
        <v>0</v>
      </c>
      <c r="M5603" s="1000"/>
      <c r="N5603" s="1724">
        <f t="shared" si="1204"/>
        <v>0</v>
      </c>
      <c r="O5603" s="1000"/>
      <c r="P5603" s="1000"/>
      <c r="Q5603" s="1000"/>
      <c r="R5603" s="1000"/>
      <c r="S5603" s="1000"/>
      <c r="T5603" s="1000"/>
      <c r="U5603" s="1000"/>
      <c r="V5603" s="1000"/>
      <c r="W5603" s="1000"/>
      <c r="X5603" s="1000"/>
      <c r="Y5603" s="1001"/>
      <c r="Z5603" s="1001" t="str">
        <f t="shared" si="1205"/>
        <v xml:space="preserve">Activitatile subunitatilor [Cod CAEN] (Cap.5 Rd.(2 la n) Col.D) trebuie sa se regaseasca in Repartizarea pe activitati (Cap.2 Pct.7 Rd.(2 la n) Col.B) </v>
      </c>
      <c r="AA5603" s="2205">
        <f t="shared" si="1201"/>
        <v>1</v>
      </c>
      <c r="AB5603" s="3036">
        <v>358</v>
      </c>
    </row>
    <row r="5604" spans="1:28" x14ac:dyDescent="0.25">
      <c r="A5604" s="1708">
        <f t="shared" ca="1" si="1202"/>
        <v>0</v>
      </c>
      <c r="B5604" s="1708">
        <f t="shared" si="1206"/>
        <v>10358264</v>
      </c>
      <c r="C5604" s="994">
        <v>358</v>
      </c>
      <c r="D5604" s="1796" t="s">
        <v>447</v>
      </c>
      <c r="E5604" s="994">
        <v>264</v>
      </c>
      <c r="F5604" s="995" t="s">
        <v>1099</v>
      </c>
      <c r="G5604" s="994"/>
      <c r="H5604" s="996" t="s">
        <v>346</v>
      </c>
      <c r="I5604" s="1091" t="s">
        <v>8807</v>
      </c>
      <c r="J5604" s="996"/>
      <c r="K5604" s="999" t="s">
        <v>6954</v>
      </c>
      <c r="L5604" s="1000">
        <f t="shared" si="1203"/>
        <v>0</v>
      </c>
      <c r="M5604" s="1000"/>
      <c r="N5604" s="1724">
        <f t="shared" si="1204"/>
        <v>0</v>
      </c>
      <c r="O5604" s="1000"/>
      <c r="P5604" s="1000"/>
      <c r="Q5604" s="1000"/>
      <c r="R5604" s="1000"/>
      <c r="S5604" s="1000"/>
      <c r="T5604" s="1000"/>
      <c r="U5604" s="1000"/>
      <c r="V5604" s="1000"/>
      <c r="W5604" s="1000"/>
      <c r="X5604" s="1000"/>
      <c r="Y5604" s="1001"/>
      <c r="Z5604" s="1001" t="str">
        <f t="shared" si="1205"/>
        <v xml:space="preserve">Activitatile subunitatilor [Cod CAEN] (Cap.5 Rd.(2 la n) Col.D) trebuie sa se regaseasca in Repartizarea pe activitati (Cap.2 Pct.7 Rd.(2 la n) Col.B) </v>
      </c>
      <c r="AA5604" s="2205">
        <f t="shared" si="1201"/>
        <v>1</v>
      </c>
      <c r="AB5604" s="3036">
        <v>358</v>
      </c>
    </row>
    <row r="5605" spans="1:28" x14ac:dyDescent="0.25">
      <c r="A5605" s="1708">
        <f t="shared" ca="1" si="1202"/>
        <v>0</v>
      </c>
      <c r="B5605" s="1708">
        <f t="shared" si="1206"/>
        <v>10358265</v>
      </c>
      <c r="C5605" s="994">
        <v>358</v>
      </c>
      <c r="D5605" s="1796" t="s">
        <v>447</v>
      </c>
      <c r="E5605" s="994">
        <v>265</v>
      </c>
      <c r="F5605" s="995" t="s">
        <v>1099</v>
      </c>
      <c r="G5605" s="994"/>
      <c r="H5605" s="996" t="s">
        <v>346</v>
      </c>
      <c r="I5605" s="1091" t="s">
        <v>8808</v>
      </c>
      <c r="J5605" s="996"/>
      <c r="K5605" s="999" t="s">
        <v>6954</v>
      </c>
      <c r="L5605" s="1000">
        <f t="shared" si="1203"/>
        <v>0</v>
      </c>
      <c r="M5605" s="1000"/>
      <c r="N5605" s="1724">
        <f t="shared" si="1204"/>
        <v>0</v>
      </c>
      <c r="O5605" s="1000"/>
      <c r="P5605" s="1000"/>
      <c r="Q5605" s="1000"/>
      <c r="R5605" s="1000"/>
      <c r="S5605" s="1000"/>
      <c r="T5605" s="1000"/>
      <c r="U5605" s="1000"/>
      <c r="V5605" s="1000"/>
      <c r="W5605" s="1000"/>
      <c r="X5605" s="1000"/>
      <c r="Y5605" s="1001"/>
      <c r="Z5605" s="1001" t="str">
        <f t="shared" si="1205"/>
        <v xml:space="preserve">Activitatile subunitatilor [Cod CAEN] (Cap.5 Rd.(2 la n) Col.D) trebuie sa se regaseasca in Repartizarea pe activitati (Cap.2 Pct.7 Rd.(2 la n) Col.B) </v>
      </c>
      <c r="AA5605" s="2205">
        <f t="shared" si="1201"/>
        <v>1</v>
      </c>
      <c r="AB5605" s="3036">
        <v>358</v>
      </c>
    </row>
    <row r="5606" spans="1:28" x14ac:dyDescent="0.25">
      <c r="A5606" s="1708">
        <f t="shared" ca="1" si="1202"/>
        <v>0</v>
      </c>
      <c r="B5606" s="1708">
        <f t="shared" si="1206"/>
        <v>10358266</v>
      </c>
      <c r="C5606" s="994">
        <v>358</v>
      </c>
      <c r="D5606" s="1796" t="s">
        <v>447</v>
      </c>
      <c r="E5606" s="994">
        <v>266</v>
      </c>
      <c r="F5606" s="995" t="s">
        <v>1099</v>
      </c>
      <c r="G5606" s="994"/>
      <c r="H5606" s="996" t="s">
        <v>346</v>
      </c>
      <c r="I5606" s="1091" t="s">
        <v>8809</v>
      </c>
      <c r="J5606" s="996"/>
      <c r="K5606" s="999" t="s">
        <v>6954</v>
      </c>
      <c r="L5606" s="1000">
        <f t="shared" si="1203"/>
        <v>0</v>
      </c>
      <c r="M5606" s="1000"/>
      <c r="N5606" s="1724">
        <f t="shared" si="1204"/>
        <v>0</v>
      </c>
      <c r="O5606" s="1000"/>
      <c r="P5606" s="1000"/>
      <c r="Q5606" s="1000"/>
      <c r="R5606" s="1000"/>
      <c r="S5606" s="1000"/>
      <c r="T5606" s="1000"/>
      <c r="U5606" s="1000"/>
      <c r="V5606" s="1000"/>
      <c r="W5606" s="1000"/>
      <c r="X5606" s="1000"/>
      <c r="Y5606" s="1001"/>
      <c r="Z5606" s="1001" t="str">
        <f t="shared" si="1205"/>
        <v xml:space="preserve">Activitatile subunitatilor [Cod CAEN] (Cap.5 Rd.(2 la n) Col.D) trebuie sa se regaseasca in Repartizarea pe activitati (Cap.2 Pct.7 Rd.(2 la n) Col.B) </v>
      </c>
      <c r="AA5606" s="2205">
        <f t="shared" si="1201"/>
        <v>1</v>
      </c>
      <c r="AB5606" s="3036">
        <v>358</v>
      </c>
    </row>
    <row r="5607" spans="1:28" x14ac:dyDescent="0.25">
      <c r="A5607" s="1708">
        <f t="shared" ca="1" si="1202"/>
        <v>0</v>
      </c>
      <c r="B5607" s="1708">
        <f t="shared" si="1206"/>
        <v>10358267</v>
      </c>
      <c r="C5607" s="994">
        <v>358</v>
      </c>
      <c r="D5607" s="1796" t="s">
        <v>447</v>
      </c>
      <c r="E5607" s="994">
        <v>267</v>
      </c>
      <c r="F5607" s="995" t="s">
        <v>1099</v>
      </c>
      <c r="G5607" s="994"/>
      <c r="H5607" s="996" t="s">
        <v>346</v>
      </c>
      <c r="I5607" s="1091" t="s">
        <v>8810</v>
      </c>
      <c r="J5607" s="996"/>
      <c r="K5607" s="999" t="s">
        <v>6954</v>
      </c>
      <c r="L5607" s="1000">
        <f t="shared" si="1203"/>
        <v>0</v>
      </c>
      <c r="M5607" s="1000"/>
      <c r="N5607" s="1724">
        <f t="shared" si="1204"/>
        <v>0</v>
      </c>
      <c r="O5607" s="1000"/>
      <c r="P5607" s="1000"/>
      <c r="Q5607" s="1000"/>
      <c r="R5607" s="1000"/>
      <c r="S5607" s="1000"/>
      <c r="T5607" s="1000"/>
      <c r="U5607" s="1000"/>
      <c r="V5607" s="1000"/>
      <c r="W5607" s="1000"/>
      <c r="X5607" s="1000"/>
      <c r="Y5607" s="1001"/>
      <c r="Z5607" s="1001" t="str">
        <f t="shared" si="1205"/>
        <v xml:space="preserve">Activitatile subunitatilor [Cod CAEN] (Cap.5 Rd.(2 la n) Col.D) trebuie sa se regaseasca in Repartizarea pe activitati (Cap.2 Pct.7 Rd.(2 la n) Col.B) </v>
      </c>
      <c r="AA5607" s="2205">
        <f t="shared" si="1201"/>
        <v>1</v>
      </c>
      <c r="AB5607" s="3036">
        <v>358</v>
      </c>
    </row>
    <row r="5608" spans="1:28" x14ac:dyDescent="0.25">
      <c r="A5608" s="1708">
        <f t="shared" ca="1" si="1202"/>
        <v>0</v>
      </c>
      <c r="B5608" s="1708">
        <f t="shared" si="1206"/>
        <v>10358268</v>
      </c>
      <c r="C5608" s="994">
        <v>358</v>
      </c>
      <c r="D5608" s="1796" t="s">
        <v>447</v>
      </c>
      <c r="E5608" s="994">
        <v>268</v>
      </c>
      <c r="F5608" s="995" t="s">
        <v>1099</v>
      </c>
      <c r="G5608" s="994"/>
      <c r="H5608" s="996" t="s">
        <v>346</v>
      </c>
      <c r="I5608" s="1091" t="s">
        <v>8811</v>
      </c>
      <c r="J5608" s="996"/>
      <c r="K5608" s="999" t="s">
        <v>6954</v>
      </c>
      <c r="L5608" s="1000">
        <f t="shared" si="1203"/>
        <v>0</v>
      </c>
      <c r="M5608" s="1000"/>
      <c r="N5608" s="1724">
        <f t="shared" si="1204"/>
        <v>0</v>
      </c>
      <c r="O5608" s="1000"/>
      <c r="P5608" s="1000"/>
      <c r="Q5608" s="1000"/>
      <c r="R5608" s="1000"/>
      <c r="S5608" s="1000"/>
      <c r="T5608" s="1000"/>
      <c r="U5608" s="1000"/>
      <c r="V5608" s="1000"/>
      <c r="W5608" s="1000"/>
      <c r="X5608" s="1000"/>
      <c r="Y5608" s="1001"/>
      <c r="Z5608" s="1001" t="str">
        <f t="shared" si="1205"/>
        <v xml:space="preserve">Activitatile subunitatilor [Cod CAEN] (Cap.5 Rd.(2 la n) Col.D) trebuie sa se regaseasca in Repartizarea pe activitati (Cap.2 Pct.7 Rd.(2 la n) Col.B) </v>
      </c>
      <c r="AA5608" s="2205">
        <f t="shared" si="1201"/>
        <v>1</v>
      </c>
      <c r="AB5608" s="3036">
        <v>358</v>
      </c>
    </row>
    <row r="5609" spans="1:28" x14ac:dyDescent="0.25">
      <c r="A5609" s="1708">
        <f t="shared" ca="1" si="1202"/>
        <v>0</v>
      </c>
      <c r="B5609" s="1708">
        <f t="shared" si="1206"/>
        <v>10358269</v>
      </c>
      <c r="C5609" s="994">
        <v>358</v>
      </c>
      <c r="D5609" s="1796" t="s">
        <v>447</v>
      </c>
      <c r="E5609" s="994">
        <v>269</v>
      </c>
      <c r="F5609" s="995" t="s">
        <v>1099</v>
      </c>
      <c r="G5609" s="994"/>
      <c r="H5609" s="996" t="s">
        <v>346</v>
      </c>
      <c r="I5609" s="1091" t="s">
        <v>8812</v>
      </c>
      <c r="J5609" s="996"/>
      <c r="K5609" s="999" t="s">
        <v>6954</v>
      </c>
      <c r="L5609" s="1000">
        <f t="shared" si="1203"/>
        <v>0</v>
      </c>
      <c r="M5609" s="1000"/>
      <c r="N5609" s="1724">
        <f t="shared" si="1204"/>
        <v>0</v>
      </c>
      <c r="O5609" s="1000"/>
      <c r="P5609" s="1000"/>
      <c r="Q5609" s="1000"/>
      <c r="R5609" s="1000"/>
      <c r="S5609" s="1000"/>
      <c r="T5609" s="1000"/>
      <c r="U5609" s="1000"/>
      <c r="V5609" s="1000"/>
      <c r="W5609" s="1000"/>
      <c r="X5609" s="1000"/>
      <c r="Y5609" s="1001"/>
      <c r="Z5609" s="1001" t="str">
        <f t="shared" si="1205"/>
        <v xml:space="preserve">Activitatile subunitatilor [Cod CAEN] (Cap.5 Rd.(2 la n) Col.D) trebuie sa se regaseasca in Repartizarea pe activitati (Cap.2 Pct.7 Rd.(2 la n) Col.B) </v>
      </c>
      <c r="AA5609" s="2205">
        <f t="shared" si="1201"/>
        <v>1</v>
      </c>
      <c r="AB5609" s="3036">
        <v>358</v>
      </c>
    </row>
    <row r="5610" spans="1:28" x14ac:dyDescent="0.25">
      <c r="A5610" s="1708">
        <f t="shared" ca="1" si="1202"/>
        <v>0</v>
      </c>
      <c r="B5610" s="1708">
        <f t="shared" si="1206"/>
        <v>10358270</v>
      </c>
      <c r="C5610" s="994">
        <v>358</v>
      </c>
      <c r="D5610" s="1796" t="s">
        <v>447</v>
      </c>
      <c r="E5610" s="994">
        <v>270</v>
      </c>
      <c r="F5610" s="995" t="s">
        <v>1099</v>
      </c>
      <c r="G5610" s="994"/>
      <c r="H5610" s="996" t="s">
        <v>346</v>
      </c>
      <c r="I5610" s="1091" t="s">
        <v>8813</v>
      </c>
      <c r="J5610" s="996"/>
      <c r="K5610" s="999" t="s">
        <v>6954</v>
      </c>
      <c r="L5610" s="1000">
        <f t="shared" si="1203"/>
        <v>0</v>
      </c>
      <c r="M5610" s="1000"/>
      <c r="N5610" s="1724">
        <f t="shared" si="1204"/>
        <v>0</v>
      </c>
      <c r="O5610" s="1000"/>
      <c r="P5610" s="1000"/>
      <c r="Q5610" s="1000"/>
      <c r="R5610" s="1000"/>
      <c r="S5610" s="1000"/>
      <c r="T5610" s="1000"/>
      <c r="U5610" s="1000"/>
      <c r="V5610" s="1000"/>
      <c r="W5610" s="1000"/>
      <c r="X5610" s="1000"/>
      <c r="Y5610" s="1001"/>
      <c r="Z5610" s="1001" t="str">
        <f t="shared" si="1205"/>
        <v xml:space="preserve">Activitatile subunitatilor [Cod CAEN] (Cap.5 Rd.(2 la n) Col.D) trebuie sa se regaseasca in Repartizarea pe activitati (Cap.2 Pct.7 Rd.(2 la n) Col.B) </v>
      </c>
      <c r="AA5610" s="2205">
        <f t="shared" si="1201"/>
        <v>1</v>
      </c>
      <c r="AB5610" s="3036">
        <v>358</v>
      </c>
    </row>
    <row r="5611" spans="1:28" x14ac:dyDescent="0.25">
      <c r="A5611" s="1708">
        <f t="shared" ca="1" si="1202"/>
        <v>0</v>
      </c>
      <c r="B5611" s="1708">
        <f t="shared" si="1206"/>
        <v>10358271</v>
      </c>
      <c r="C5611" s="994">
        <v>358</v>
      </c>
      <c r="D5611" s="1796" t="s">
        <v>447</v>
      </c>
      <c r="E5611" s="994">
        <v>271</v>
      </c>
      <c r="F5611" s="995" t="s">
        <v>1099</v>
      </c>
      <c r="G5611" s="994"/>
      <c r="H5611" s="996" t="s">
        <v>346</v>
      </c>
      <c r="I5611" s="1091" t="s">
        <v>8814</v>
      </c>
      <c r="J5611" s="996"/>
      <c r="K5611" s="999" t="s">
        <v>6954</v>
      </c>
      <c r="L5611" s="1000">
        <f t="shared" si="1203"/>
        <v>0</v>
      </c>
      <c r="M5611" s="1000"/>
      <c r="N5611" s="1724">
        <f t="shared" si="1204"/>
        <v>0</v>
      </c>
      <c r="O5611" s="1000"/>
      <c r="P5611" s="1000"/>
      <c r="Q5611" s="1000"/>
      <c r="R5611" s="1000"/>
      <c r="S5611" s="1000"/>
      <c r="T5611" s="1000"/>
      <c r="U5611" s="1000"/>
      <c r="V5611" s="1000"/>
      <c r="W5611" s="1000"/>
      <c r="X5611" s="1000"/>
      <c r="Y5611" s="1001"/>
      <c r="Z5611" s="1001" t="str">
        <f t="shared" si="1205"/>
        <v xml:space="preserve">Activitatile subunitatilor [Cod CAEN] (Cap.5 Rd.(2 la n) Col.D) trebuie sa se regaseasca in Repartizarea pe activitati (Cap.2 Pct.7 Rd.(2 la n) Col.B) </v>
      </c>
      <c r="AA5611" s="2205">
        <f t="shared" si="1201"/>
        <v>1</v>
      </c>
      <c r="AB5611" s="3036">
        <v>358</v>
      </c>
    </row>
    <row r="5612" spans="1:28" x14ac:dyDescent="0.25">
      <c r="A5612" s="1708">
        <f t="shared" ca="1" si="1202"/>
        <v>0</v>
      </c>
      <c r="B5612" s="1708">
        <f t="shared" si="1206"/>
        <v>10358272</v>
      </c>
      <c r="C5612" s="994">
        <v>358</v>
      </c>
      <c r="D5612" s="1796" t="s">
        <v>447</v>
      </c>
      <c r="E5612" s="994">
        <v>272</v>
      </c>
      <c r="F5612" s="995" t="s">
        <v>1099</v>
      </c>
      <c r="G5612" s="994"/>
      <c r="H5612" s="996" t="s">
        <v>346</v>
      </c>
      <c r="I5612" s="1091" t="s">
        <v>8815</v>
      </c>
      <c r="J5612" s="996"/>
      <c r="K5612" s="999" t="s">
        <v>6954</v>
      </c>
      <c r="L5612" s="1000">
        <f t="shared" si="1203"/>
        <v>0</v>
      </c>
      <c r="M5612" s="1000"/>
      <c r="N5612" s="1724">
        <f t="shared" si="1204"/>
        <v>0</v>
      </c>
      <c r="O5612" s="1000"/>
      <c r="P5612" s="1000"/>
      <c r="Q5612" s="1000"/>
      <c r="R5612" s="1000"/>
      <c r="S5612" s="1000"/>
      <c r="T5612" s="1000"/>
      <c r="U5612" s="1000"/>
      <c r="V5612" s="1000"/>
      <c r="W5612" s="1000"/>
      <c r="X5612" s="1000"/>
      <c r="Y5612" s="1001"/>
      <c r="Z5612" s="1001" t="str">
        <f t="shared" si="1205"/>
        <v xml:space="preserve">Activitatile subunitatilor [Cod CAEN] (Cap.5 Rd.(2 la n) Col.D) trebuie sa se regaseasca in Repartizarea pe activitati (Cap.2 Pct.7 Rd.(2 la n) Col.B) </v>
      </c>
      <c r="AA5612" s="2205">
        <f t="shared" si="1201"/>
        <v>1</v>
      </c>
      <c r="AB5612" s="3036">
        <v>358</v>
      </c>
    </row>
    <row r="5613" spans="1:28" x14ac:dyDescent="0.25">
      <c r="A5613" s="1708">
        <f t="shared" ca="1" si="1202"/>
        <v>0</v>
      </c>
      <c r="B5613" s="1708">
        <f t="shared" si="1206"/>
        <v>10358273</v>
      </c>
      <c r="C5613" s="994">
        <v>358</v>
      </c>
      <c r="D5613" s="1796" t="s">
        <v>447</v>
      </c>
      <c r="E5613" s="994">
        <v>273</v>
      </c>
      <c r="F5613" s="995" t="s">
        <v>1099</v>
      </c>
      <c r="G5613" s="994"/>
      <c r="H5613" s="996" t="s">
        <v>346</v>
      </c>
      <c r="I5613" s="1091" t="s">
        <v>8816</v>
      </c>
      <c r="J5613" s="996"/>
      <c r="K5613" s="999" t="s">
        <v>6954</v>
      </c>
      <c r="L5613" s="1000">
        <f t="shared" si="1203"/>
        <v>0</v>
      </c>
      <c r="M5613" s="1000"/>
      <c r="N5613" s="1724">
        <f t="shared" si="1204"/>
        <v>0</v>
      </c>
      <c r="O5613" s="1000"/>
      <c r="P5613" s="1000"/>
      <c r="Q5613" s="1000"/>
      <c r="R5613" s="1000"/>
      <c r="S5613" s="1000"/>
      <c r="T5613" s="1000"/>
      <c r="U5613" s="1000"/>
      <c r="V5613" s="1000"/>
      <c r="W5613" s="1000"/>
      <c r="X5613" s="1000"/>
      <c r="Y5613" s="1001"/>
      <c r="Z5613" s="1001" t="str">
        <f t="shared" si="1205"/>
        <v xml:space="preserve">Activitatile subunitatilor [Cod CAEN] (Cap.5 Rd.(2 la n) Col.D) trebuie sa se regaseasca in Repartizarea pe activitati (Cap.2 Pct.7 Rd.(2 la n) Col.B) </v>
      </c>
      <c r="AA5613" s="2205">
        <f t="shared" si="1201"/>
        <v>1</v>
      </c>
      <c r="AB5613" s="3036">
        <v>358</v>
      </c>
    </row>
    <row r="5614" spans="1:28" x14ac:dyDescent="0.25">
      <c r="A5614" s="1708">
        <f t="shared" ca="1" si="1202"/>
        <v>0</v>
      </c>
      <c r="B5614" s="1708">
        <f t="shared" si="1206"/>
        <v>10358274</v>
      </c>
      <c r="C5614" s="994">
        <v>358</v>
      </c>
      <c r="D5614" s="1796" t="s">
        <v>447</v>
      </c>
      <c r="E5614" s="994">
        <v>274</v>
      </c>
      <c r="F5614" s="995" t="s">
        <v>1099</v>
      </c>
      <c r="G5614" s="994"/>
      <c r="H5614" s="996" t="s">
        <v>346</v>
      </c>
      <c r="I5614" s="1091" t="s">
        <v>8817</v>
      </c>
      <c r="J5614" s="996"/>
      <c r="K5614" s="999" t="s">
        <v>6954</v>
      </c>
      <c r="L5614" s="1000">
        <f t="shared" si="1203"/>
        <v>0</v>
      </c>
      <c r="M5614" s="1000"/>
      <c r="N5614" s="1724">
        <f t="shared" si="1204"/>
        <v>0</v>
      </c>
      <c r="O5614" s="1000"/>
      <c r="P5614" s="1000"/>
      <c r="Q5614" s="1000"/>
      <c r="R5614" s="1000"/>
      <c r="S5614" s="1000"/>
      <c r="T5614" s="1000"/>
      <c r="U5614" s="1000"/>
      <c r="V5614" s="1000"/>
      <c r="W5614" s="1000"/>
      <c r="X5614" s="1000"/>
      <c r="Y5614" s="1001"/>
      <c r="Z5614" s="1001" t="str">
        <f t="shared" si="1205"/>
        <v xml:space="preserve">Activitatile subunitatilor [Cod CAEN] (Cap.5 Rd.(2 la n) Col.D) trebuie sa se regaseasca in Repartizarea pe activitati (Cap.2 Pct.7 Rd.(2 la n) Col.B) </v>
      </c>
      <c r="AA5614" s="2205">
        <f t="shared" si="1201"/>
        <v>1</v>
      </c>
      <c r="AB5614" s="3036">
        <v>358</v>
      </c>
    </row>
    <row r="5615" spans="1:28" x14ac:dyDescent="0.25">
      <c r="A5615" s="1708">
        <f t="shared" ca="1" si="1202"/>
        <v>0</v>
      </c>
      <c r="B5615" s="1708">
        <f t="shared" si="1206"/>
        <v>10358275</v>
      </c>
      <c r="C5615" s="994">
        <v>358</v>
      </c>
      <c r="D5615" s="1796" t="s">
        <v>447</v>
      </c>
      <c r="E5615" s="994">
        <v>275</v>
      </c>
      <c r="F5615" s="995" t="s">
        <v>1099</v>
      </c>
      <c r="G5615" s="994"/>
      <c r="H5615" s="996" t="s">
        <v>346</v>
      </c>
      <c r="I5615" s="1091" t="s">
        <v>8818</v>
      </c>
      <c r="J5615" s="996"/>
      <c r="K5615" s="999" t="s">
        <v>6954</v>
      </c>
      <c r="L5615" s="1000">
        <f t="shared" si="1203"/>
        <v>0</v>
      </c>
      <c r="M5615" s="1000"/>
      <c r="N5615" s="1724">
        <f t="shared" si="1204"/>
        <v>0</v>
      </c>
      <c r="O5615" s="1000"/>
      <c r="P5615" s="1000"/>
      <c r="Q5615" s="1000"/>
      <c r="R5615" s="1000"/>
      <c r="S5615" s="1000"/>
      <c r="T5615" s="1000"/>
      <c r="U5615" s="1000"/>
      <c r="V5615" s="1000"/>
      <c r="W5615" s="1000"/>
      <c r="X5615" s="1000"/>
      <c r="Y5615" s="1001"/>
      <c r="Z5615" s="1001" t="str">
        <f t="shared" si="1205"/>
        <v xml:space="preserve">Activitatile subunitatilor [Cod CAEN] (Cap.5 Rd.(2 la n) Col.D) trebuie sa se regaseasca in Repartizarea pe activitati (Cap.2 Pct.7 Rd.(2 la n) Col.B) </v>
      </c>
      <c r="AA5615" s="2205">
        <f t="shared" si="1201"/>
        <v>1</v>
      </c>
      <c r="AB5615" s="3036">
        <v>358</v>
      </c>
    </row>
    <row r="5616" spans="1:28" x14ac:dyDescent="0.25">
      <c r="A5616" s="1708">
        <f t="shared" ca="1" si="1202"/>
        <v>0</v>
      </c>
      <c r="B5616" s="1708">
        <f t="shared" si="1206"/>
        <v>10358276</v>
      </c>
      <c r="C5616" s="994">
        <v>358</v>
      </c>
      <c r="D5616" s="1796" t="s">
        <v>447</v>
      </c>
      <c r="E5616" s="994">
        <v>276</v>
      </c>
      <c r="F5616" s="995" t="s">
        <v>1099</v>
      </c>
      <c r="G5616" s="994"/>
      <c r="H5616" s="996" t="s">
        <v>346</v>
      </c>
      <c r="I5616" s="1091" t="s">
        <v>8819</v>
      </c>
      <c r="J5616" s="996"/>
      <c r="K5616" s="999" t="s">
        <v>6954</v>
      </c>
      <c r="L5616" s="1000">
        <f t="shared" si="1203"/>
        <v>0</v>
      </c>
      <c r="M5616" s="1000"/>
      <c r="N5616" s="1724">
        <f t="shared" si="1204"/>
        <v>0</v>
      </c>
      <c r="O5616" s="1000"/>
      <c r="P5616" s="1000"/>
      <c r="Q5616" s="1000"/>
      <c r="R5616" s="1000"/>
      <c r="S5616" s="1000"/>
      <c r="T5616" s="1000"/>
      <c r="U5616" s="1000"/>
      <c r="V5616" s="1000"/>
      <c r="W5616" s="1000"/>
      <c r="X5616" s="1000"/>
      <c r="Y5616" s="1001"/>
      <c r="Z5616" s="1001" t="str">
        <f t="shared" si="1205"/>
        <v xml:space="preserve">Activitatile subunitatilor [Cod CAEN] (Cap.5 Rd.(2 la n) Col.D) trebuie sa se regaseasca in Repartizarea pe activitati (Cap.2 Pct.7 Rd.(2 la n) Col.B) </v>
      </c>
      <c r="AA5616" s="2205">
        <f t="shared" si="1201"/>
        <v>1</v>
      </c>
      <c r="AB5616" s="3036">
        <v>358</v>
      </c>
    </row>
    <row r="5617" spans="1:28" x14ac:dyDescent="0.25">
      <c r="A5617" s="1708">
        <f t="shared" ca="1" si="1202"/>
        <v>0</v>
      </c>
      <c r="B5617" s="1708">
        <f t="shared" si="1206"/>
        <v>10358277</v>
      </c>
      <c r="C5617" s="994">
        <v>358</v>
      </c>
      <c r="D5617" s="1796" t="s">
        <v>447</v>
      </c>
      <c r="E5617" s="994">
        <v>277</v>
      </c>
      <c r="F5617" s="995" t="s">
        <v>1099</v>
      </c>
      <c r="G5617" s="994"/>
      <c r="H5617" s="996" t="s">
        <v>346</v>
      </c>
      <c r="I5617" s="1091" t="s">
        <v>8820</v>
      </c>
      <c r="J5617" s="996"/>
      <c r="K5617" s="999" t="s">
        <v>6954</v>
      </c>
      <c r="L5617" s="1000">
        <f t="shared" si="1203"/>
        <v>0</v>
      </c>
      <c r="M5617" s="1000"/>
      <c r="N5617" s="1724">
        <f t="shared" si="1204"/>
        <v>0</v>
      </c>
      <c r="O5617" s="1000"/>
      <c r="P5617" s="1000"/>
      <c r="Q5617" s="1000"/>
      <c r="R5617" s="1000"/>
      <c r="S5617" s="1000"/>
      <c r="T5617" s="1000"/>
      <c r="U5617" s="1000"/>
      <c r="V5617" s="1000"/>
      <c r="W5617" s="1000"/>
      <c r="X5617" s="1000"/>
      <c r="Y5617" s="1001"/>
      <c r="Z5617" s="1001" t="str">
        <f t="shared" si="1205"/>
        <v xml:space="preserve">Activitatile subunitatilor [Cod CAEN] (Cap.5 Rd.(2 la n) Col.D) trebuie sa se regaseasca in Repartizarea pe activitati (Cap.2 Pct.7 Rd.(2 la n) Col.B) </v>
      </c>
      <c r="AA5617" s="2205">
        <f t="shared" si="1201"/>
        <v>1</v>
      </c>
      <c r="AB5617" s="3036">
        <v>358</v>
      </c>
    </row>
    <row r="5618" spans="1:28" x14ac:dyDescent="0.25">
      <c r="A5618" s="1708">
        <f t="shared" ca="1" si="1202"/>
        <v>0</v>
      </c>
      <c r="B5618" s="1708">
        <f t="shared" si="1206"/>
        <v>10358278</v>
      </c>
      <c r="C5618" s="994">
        <v>358</v>
      </c>
      <c r="D5618" s="1796" t="s">
        <v>447</v>
      </c>
      <c r="E5618" s="994">
        <v>278</v>
      </c>
      <c r="F5618" s="995" t="s">
        <v>1099</v>
      </c>
      <c r="G5618" s="994"/>
      <c r="H5618" s="996" t="s">
        <v>346</v>
      </c>
      <c r="I5618" s="1091" t="s">
        <v>8821</v>
      </c>
      <c r="J5618" s="996"/>
      <c r="K5618" s="999" t="s">
        <v>6954</v>
      </c>
      <c r="L5618" s="1000">
        <f t="shared" si="1203"/>
        <v>0</v>
      </c>
      <c r="M5618" s="1000"/>
      <c r="N5618" s="1724">
        <f t="shared" si="1204"/>
        <v>0</v>
      </c>
      <c r="O5618" s="1000"/>
      <c r="P5618" s="1000"/>
      <c r="Q5618" s="1000"/>
      <c r="R5618" s="1000"/>
      <c r="S5618" s="1000"/>
      <c r="T5618" s="1000"/>
      <c r="U5618" s="1000"/>
      <c r="V5618" s="1000"/>
      <c r="W5618" s="1000"/>
      <c r="X5618" s="1000"/>
      <c r="Y5618" s="1001"/>
      <c r="Z5618" s="1001" t="str">
        <f t="shared" si="1205"/>
        <v xml:space="preserve">Activitatile subunitatilor [Cod CAEN] (Cap.5 Rd.(2 la n) Col.D) trebuie sa se regaseasca in Repartizarea pe activitati (Cap.2 Pct.7 Rd.(2 la n) Col.B) </v>
      </c>
      <c r="AA5618" s="2205">
        <f t="shared" si="1201"/>
        <v>1</v>
      </c>
      <c r="AB5618" s="3036">
        <v>358</v>
      </c>
    </row>
    <row r="5619" spans="1:28" x14ac:dyDescent="0.25">
      <c r="A5619" s="1708">
        <f t="shared" ca="1" si="1202"/>
        <v>0</v>
      </c>
      <c r="B5619" s="1708">
        <f t="shared" si="1206"/>
        <v>10358279</v>
      </c>
      <c r="C5619" s="994">
        <v>358</v>
      </c>
      <c r="D5619" s="1796" t="s">
        <v>447</v>
      </c>
      <c r="E5619" s="994">
        <v>279</v>
      </c>
      <c r="F5619" s="995" t="s">
        <v>1099</v>
      </c>
      <c r="G5619" s="994"/>
      <c r="H5619" s="996" t="s">
        <v>346</v>
      </c>
      <c r="I5619" s="1091" t="s">
        <v>8822</v>
      </c>
      <c r="J5619" s="996"/>
      <c r="K5619" s="999" t="s">
        <v>6954</v>
      </c>
      <c r="L5619" s="1000">
        <f t="shared" si="1203"/>
        <v>0</v>
      </c>
      <c r="M5619" s="1000"/>
      <c r="N5619" s="1724">
        <f t="shared" si="1204"/>
        <v>0</v>
      </c>
      <c r="O5619" s="1000"/>
      <c r="P5619" s="1000"/>
      <c r="Q5619" s="1000"/>
      <c r="R5619" s="1000"/>
      <c r="S5619" s="1000"/>
      <c r="T5619" s="1000"/>
      <c r="U5619" s="1000"/>
      <c r="V5619" s="1000"/>
      <c r="W5619" s="1000"/>
      <c r="X5619" s="1000"/>
      <c r="Y5619" s="1001"/>
      <c r="Z5619" s="1001" t="str">
        <f t="shared" si="1205"/>
        <v xml:space="preserve">Activitatile subunitatilor [Cod CAEN] (Cap.5 Rd.(2 la n) Col.D) trebuie sa se regaseasca in Repartizarea pe activitati (Cap.2 Pct.7 Rd.(2 la n) Col.B) </v>
      </c>
      <c r="AA5619" s="2205">
        <f t="shared" si="1201"/>
        <v>1</v>
      </c>
      <c r="AB5619" s="3036">
        <v>358</v>
      </c>
    </row>
    <row r="5620" spans="1:28" x14ac:dyDescent="0.25">
      <c r="A5620" s="1708">
        <f t="shared" ca="1" si="1202"/>
        <v>0</v>
      </c>
      <c r="B5620" s="1708">
        <f t="shared" si="1206"/>
        <v>10358280</v>
      </c>
      <c r="C5620" s="994">
        <v>358</v>
      </c>
      <c r="D5620" s="1796" t="s">
        <v>447</v>
      </c>
      <c r="E5620" s="994">
        <v>280</v>
      </c>
      <c r="F5620" s="995" t="s">
        <v>1099</v>
      </c>
      <c r="G5620" s="994"/>
      <c r="H5620" s="996" t="s">
        <v>346</v>
      </c>
      <c r="I5620" s="1091" t="s">
        <v>8823</v>
      </c>
      <c r="J5620" s="996"/>
      <c r="K5620" s="999" t="s">
        <v>6954</v>
      </c>
      <c r="L5620" s="1000">
        <f t="shared" si="1203"/>
        <v>0</v>
      </c>
      <c r="M5620" s="1000"/>
      <c r="N5620" s="1724">
        <f t="shared" si="1204"/>
        <v>0</v>
      </c>
      <c r="O5620" s="1000"/>
      <c r="P5620" s="1000"/>
      <c r="Q5620" s="1000"/>
      <c r="R5620" s="1000"/>
      <c r="S5620" s="1000"/>
      <c r="T5620" s="1000"/>
      <c r="U5620" s="1000"/>
      <c r="V5620" s="1000"/>
      <c r="W5620" s="1000"/>
      <c r="X5620" s="1000"/>
      <c r="Y5620" s="1001"/>
      <c r="Z5620" s="1001" t="str">
        <f t="shared" si="1205"/>
        <v xml:space="preserve">Activitatile subunitatilor [Cod CAEN] (Cap.5 Rd.(2 la n) Col.D) trebuie sa se regaseasca in Repartizarea pe activitati (Cap.2 Pct.7 Rd.(2 la n) Col.B) </v>
      </c>
      <c r="AA5620" s="2205">
        <f t="shared" si="1201"/>
        <v>1</v>
      </c>
      <c r="AB5620" s="3036">
        <v>358</v>
      </c>
    </row>
    <row r="5621" spans="1:28" x14ac:dyDescent="0.25">
      <c r="A5621" s="1708">
        <f t="shared" ca="1" si="1202"/>
        <v>0</v>
      </c>
      <c r="B5621" s="1708">
        <f t="shared" si="1206"/>
        <v>10358281</v>
      </c>
      <c r="C5621" s="994">
        <v>358</v>
      </c>
      <c r="D5621" s="1796" t="s">
        <v>447</v>
      </c>
      <c r="E5621" s="994">
        <v>281</v>
      </c>
      <c r="F5621" s="995" t="s">
        <v>1099</v>
      </c>
      <c r="G5621" s="994"/>
      <c r="H5621" s="996" t="s">
        <v>346</v>
      </c>
      <c r="I5621" s="1091" t="s">
        <v>8824</v>
      </c>
      <c r="J5621" s="996"/>
      <c r="K5621" s="999" t="s">
        <v>6954</v>
      </c>
      <c r="L5621" s="1000">
        <f t="shared" si="1203"/>
        <v>0</v>
      </c>
      <c r="M5621" s="1000"/>
      <c r="N5621" s="1724">
        <f t="shared" si="1204"/>
        <v>0</v>
      </c>
      <c r="O5621" s="1000"/>
      <c r="P5621" s="1000"/>
      <c r="Q5621" s="1000"/>
      <c r="R5621" s="1000"/>
      <c r="S5621" s="1000"/>
      <c r="T5621" s="1000"/>
      <c r="U5621" s="1000"/>
      <c r="V5621" s="1000"/>
      <c r="W5621" s="1000"/>
      <c r="X5621" s="1000"/>
      <c r="Y5621" s="1001"/>
      <c r="Z5621" s="1001" t="str">
        <f t="shared" si="1205"/>
        <v xml:space="preserve">Activitatile subunitatilor [Cod CAEN] (Cap.5 Rd.(2 la n) Col.D) trebuie sa se regaseasca in Repartizarea pe activitati (Cap.2 Pct.7 Rd.(2 la n) Col.B) </v>
      </c>
      <c r="AA5621" s="2205">
        <f t="shared" si="1201"/>
        <v>1</v>
      </c>
      <c r="AB5621" s="3036">
        <v>358</v>
      </c>
    </row>
    <row r="5622" spans="1:28" x14ac:dyDescent="0.25">
      <c r="A5622" s="1708">
        <f t="shared" ca="1" si="1202"/>
        <v>0</v>
      </c>
      <c r="B5622" s="1708">
        <f t="shared" si="1206"/>
        <v>10358282</v>
      </c>
      <c r="C5622" s="994">
        <v>358</v>
      </c>
      <c r="D5622" s="1796" t="s">
        <v>447</v>
      </c>
      <c r="E5622" s="994">
        <v>282</v>
      </c>
      <c r="F5622" s="995" t="s">
        <v>1099</v>
      </c>
      <c r="G5622" s="994"/>
      <c r="H5622" s="996" t="s">
        <v>346</v>
      </c>
      <c r="I5622" s="1091" t="s">
        <v>8825</v>
      </c>
      <c r="J5622" s="996"/>
      <c r="K5622" s="999" t="s">
        <v>6954</v>
      </c>
      <c r="L5622" s="1000">
        <f t="shared" si="1203"/>
        <v>0</v>
      </c>
      <c r="M5622" s="1000"/>
      <c r="N5622" s="1724">
        <f t="shared" si="1204"/>
        <v>0</v>
      </c>
      <c r="O5622" s="1000"/>
      <c r="P5622" s="1000"/>
      <c r="Q5622" s="1000"/>
      <c r="R5622" s="1000"/>
      <c r="S5622" s="1000"/>
      <c r="T5622" s="1000"/>
      <c r="U5622" s="1000"/>
      <c r="V5622" s="1000"/>
      <c r="W5622" s="1000"/>
      <c r="X5622" s="1000"/>
      <c r="Y5622" s="1001"/>
      <c r="Z5622" s="1001" t="str">
        <f t="shared" si="1205"/>
        <v xml:space="preserve">Activitatile subunitatilor [Cod CAEN] (Cap.5 Rd.(2 la n) Col.D) trebuie sa se regaseasca in Repartizarea pe activitati (Cap.2 Pct.7 Rd.(2 la n) Col.B) </v>
      </c>
      <c r="AA5622" s="2205">
        <f t="shared" si="1201"/>
        <v>1</v>
      </c>
      <c r="AB5622" s="3036">
        <v>358</v>
      </c>
    </row>
    <row r="5623" spans="1:28" x14ac:dyDescent="0.25">
      <c r="A5623" s="1708">
        <f t="shared" ca="1" si="1202"/>
        <v>0</v>
      </c>
      <c r="B5623" s="1708">
        <f t="shared" si="1206"/>
        <v>10358283</v>
      </c>
      <c r="C5623" s="994">
        <v>358</v>
      </c>
      <c r="D5623" s="1796" t="s">
        <v>447</v>
      </c>
      <c r="E5623" s="994">
        <v>283</v>
      </c>
      <c r="F5623" s="995" t="s">
        <v>1099</v>
      </c>
      <c r="G5623" s="994"/>
      <c r="H5623" s="996" t="s">
        <v>346</v>
      </c>
      <c r="I5623" s="1091" t="s">
        <v>8826</v>
      </c>
      <c r="J5623" s="996"/>
      <c r="K5623" s="999" t="s">
        <v>6954</v>
      </c>
      <c r="L5623" s="1000">
        <f t="shared" si="1203"/>
        <v>0</v>
      </c>
      <c r="M5623" s="1000"/>
      <c r="N5623" s="1724">
        <f t="shared" si="1204"/>
        <v>0</v>
      </c>
      <c r="O5623" s="1000"/>
      <c r="P5623" s="1000"/>
      <c r="Q5623" s="1000"/>
      <c r="R5623" s="1000"/>
      <c r="S5623" s="1000"/>
      <c r="T5623" s="1000"/>
      <c r="U5623" s="1000"/>
      <c r="V5623" s="1000"/>
      <c r="W5623" s="1000"/>
      <c r="X5623" s="1000"/>
      <c r="Y5623" s="1001"/>
      <c r="Z5623" s="1001" t="str">
        <f t="shared" si="1205"/>
        <v xml:space="preserve">Activitatile subunitatilor [Cod CAEN] (Cap.5 Rd.(2 la n) Col.D) trebuie sa se regaseasca in Repartizarea pe activitati (Cap.2 Pct.7 Rd.(2 la n) Col.B) </v>
      </c>
      <c r="AA5623" s="2205">
        <f t="shared" si="1201"/>
        <v>1</v>
      </c>
      <c r="AB5623" s="3036">
        <v>358</v>
      </c>
    </row>
    <row r="5624" spans="1:28" x14ac:dyDescent="0.25">
      <c r="A5624" s="1708">
        <f t="shared" ca="1" si="1202"/>
        <v>0</v>
      </c>
      <c r="B5624" s="1708">
        <f t="shared" si="1206"/>
        <v>10358284</v>
      </c>
      <c r="C5624" s="994">
        <v>358</v>
      </c>
      <c r="D5624" s="1796" t="s">
        <v>447</v>
      </c>
      <c r="E5624" s="994">
        <v>284</v>
      </c>
      <c r="F5624" s="995" t="s">
        <v>1099</v>
      </c>
      <c r="G5624" s="994"/>
      <c r="H5624" s="996" t="s">
        <v>346</v>
      </c>
      <c r="I5624" s="1091" t="s">
        <v>8827</v>
      </c>
      <c r="J5624" s="996"/>
      <c r="K5624" s="999" t="s">
        <v>6954</v>
      </c>
      <c r="L5624" s="1000">
        <f t="shared" si="1203"/>
        <v>0</v>
      </c>
      <c r="M5624" s="1000"/>
      <c r="N5624" s="1724">
        <f t="shared" si="1204"/>
        <v>0</v>
      </c>
      <c r="O5624" s="1000"/>
      <c r="P5624" s="1000"/>
      <c r="Q5624" s="1000"/>
      <c r="R5624" s="1000"/>
      <c r="S5624" s="1000"/>
      <c r="T5624" s="1000"/>
      <c r="U5624" s="1000"/>
      <c r="V5624" s="1000"/>
      <c r="W5624" s="1000"/>
      <c r="X5624" s="1000"/>
      <c r="Y5624" s="1001"/>
      <c r="Z5624" s="1001" t="str">
        <f t="shared" si="1205"/>
        <v xml:space="preserve">Activitatile subunitatilor [Cod CAEN] (Cap.5 Rd.(2 la n) Col.D) trebuie sa se regaseasca in Repartizarea pe activitati (Cap.2 Pct.7 Rd.(2 la n) Col.B) </v>
      </c>
      <c r="AA5624" s="2205">
        <f t="shared" si="1201"/>
        <v>1</v>
      </c>
      <c r="AB5624" s="3036">
        <v>358</v>
      </c>
    </row>
    <row r="5625" spans="1:28" x14ac:dyDescent="0.25">
      <c r="A5625" s="1708">
        <f t="shared" ca="1" si="1202"/>
        <v>0</v>
      </c>
      <c r="B5625" s="1708">
        <f t="shared" si="1206"/>
        <v>10358285</v>
      </c>
      <c r="C5625" s="994">
        <v>358</v>
      </c>
      <c r="D5625" s="1796" t="s">
        <v>447</v>
      </c>
      <c r="E5625" s="994">
        <v>285</v>
      </c>
      <c r="F5625" s="995" t="s">
        <v>1099</v>
      </c>
      <c r="G5625" s="994"/>
      <c r="H5625" s="996" t="s">
        <v>346</v>
      </c>
      <c r="I5625" s="1091" t="s">
        <v>8828</v>
      </c>
      <c r="J5625" s="996"/>
      <c r="K5625" s="999" t="s">
        <v>6954</v>
      </c>
      <c r="L5625" s="1000">
        <f t="shared" si="1203"/>
        <v>0</v>
      </c>
      <c r="M5625" s="1000"/>
      <c r="N5625" s="1724">
        <f t="shared" si="1204"/>
        <v>0</v>
      </c>
      <c r="O5625" s="1000"/>
      <c r="P5625" s="1000"/>
      <c r="Q5625" s="1000"/>
      <c r="R5625" s="1000"/>
      <c r="S5625" s="1000"/>
      <c r="T5625" s="1000"/>
      <c r="U5625" s="1000"/>
      <c r="V5625" s="1000"/>
      <c r="W5625" s="1000"/>
      <c r="X5625" s="1000"/>
      <c r="Y5625" s="1001"/>
      <c r="Z5625" s="1001" t="str">
        <f t="shared" si="1205"/>
        <v xml:space="preserve">Activitatile subunitatilor [Cod CAEN] (Cap.5 Rd.(2 la n) Col.D) trebuie sa se regaseasca in Repartizarea pe activitati (Cap.2 Pct.7 Rd.(2 la n) Col.B) </v>
      </c>
      <c r="AA5625" s="2205">
        <f t="shared" si="1201"/>
        <v>1</v>
      </c>
      <c r="AB5625" s="3036">
        <v>358</v>
      </c>
    </row>
    <row r="5626" spans="1:28" x14ac:dyDescent="0.25">
      <c r="A5626" s="1708">
        <f t="shared" ca="1" si="1202"/>
        <v>0</v>
      </c>
      <c r="B5626" s="1708">
        <f t="shared" si="1206"/>
        <v>10358286</v>
      </c>
      <c r="C5626" s="994">
        <v>358</v>
      </c>
      <c r="D5626" s="1796" t="s">
        <v>447</v>
      </c>
      <c r="E5626" s="994">
        <v>286</v>
      </c>
      <c r="F5626" s="995" t="s">
        <v>1099</v>
      </c>
      <c r="G5626" s="994"/>
      <c r="H5626" s="996" t="s">
        <v>346</v>
      </c>
      <c r="I5626" s="1091" t="s">
        <v>8829</v>
      </c>
      <c r="J5626" s="996"/>
      <c r="K5626" s="999" t="s">
        <v>6954</v>
      </c>
      <c r="L5626" s="1000">
        <f t="shared" si="1203"/>
        <v>0</v>
      </c>
      <c r="M5626" s="1000"/>
      <c r="N5626" s="1724">
        <f t="shared" si="1204"/>
        <v>0</v>
      </c>
      <c r="O5626" s="1000"/>
      <c r="P5626" s="1000"/>
      <c r="Q5626" s="1000"/>
      <c r="R5626" s="1000"/>
      <c r="S5626" s="1000"/>
      <c r="T5626" s="1000"/>
      <c r="U5626" s="1000"/>
      <c r="V5626" s="1000"/>
      <c r="W5626" s="1000"/>
      <c r="X5626" s="1000"/>
      <c r="Y5626" s="1001"/>
      <c r="Z5626" s="1001" t="str">
        <f t="shared" si="1205"/>
        <v xml:space="preserve">Activitatile subunitatilor [Cod CAEN] (Cap.5 Rd.(2 la n) Col.D) trebuie sa se regaseasca in Repartizarea pe activitati (Cap.2 Pct.7 Rd.(2 la n) Col.B) </v>
      </c>
      <c r="AA5626" s="2205">
        <f t="shared" si="1201"/>
        <v>1</v>
      </c>
      <c r="AB5626" s="3036">
        <v>358</v>
      </c>
    </row>
    <row r="5627" spans="1:28" x14ac:dyDescent="0.25">
      <c r="A5627" s="1708">
        <f t="shared" ca="1" si="1202"/>
        <v>0</v>
      </c>
      <c r="B5627" s="1708">
        <f t="shared" si="1206"/>
        <v>10358287</v>
      </c>
      <c r="C5627" s="994">
        <v>358</v>
      </c>
      <c r="D5627" s="1796" t="s">
        <v>447</v>
      </c>
      <c r="E5627" s="994">
        <v>287</v>
      </c>
      <c r="F5627" s="995" t="s">
        <v>1099</v>
      </c>
      <c r="G5627" s="994"/>
      <c r="H5627" s="996" t="s">
        <v>346</v>
      </c>
      <c r="I5627" s="1091" t="s">
        <v>8830</v>
      </c>
      <c r="J5627" s="996"/>
      <c r="K5627" s="999" t="s">
        <v>6954</v>
      </c>
      <c r="L5627" s="1000">
        <f t="shared" si="1203"/>
        <v>0</v>
      </c>
      <c r="M5627" s="1000"/>
      <c r="N5627" s="1724">
        <f t="shared" si="1204"/>
        <v>0</v>
      </c>
      <c r="O5627" s="1000"/>
      <c r="P5627" s="1000"/>
      <c r="Q5627" s="1000"/>
      <c r="R5627" s="1000"/>
      <c r="S5627" s="1000"/>
      <c r="T5627" s="1000"/>
      <c r="U5627" s="1000"/>
      <c r="V5627" s="1000"/>
      <c r="W5627" s="1000"/>
      <c r="X5627" s="1000"/>
      <c r="Y5627" s="1001"/>
      <c r="Z5627" s="1001" t="str">
        <f t="shared" si="1205"/>
        <v xml:space="preserve">Activitatile subunitatilor [Cod CAEN] (Cap.5 Rd.(2 la n) Col.D) trebuie sa se regaseasca in Repartizarea pe activitati (Cap.2 Pct.7 Rd.(2 la n) Col.B) </v>
      </c>
      <c r="AA5627" s="2205">
        <f t="shared" ref="AA5627:AA5690" si="1207">COUNTIF(B:B,B5627)</f>
        <v>1</v>
      </c>
      <c r="AB5627" s="3036">
        <v>358</v>
      </c>
    </row>
    <row r="5628" spans="1:28" x14ac:dyDescent="0.25">
      <c r="A5628" s="1708">
        <f t="shared" ca="1" si="1202"/>
        <v>0</v>
      </c>
      <c r="B5628" s="1708">
        <f t="shared" si="1206"/>
        <v>10358288</v>
      </c>
      <c r="C5628" s="994">
        <v>358</v>
      </c>
      <c r="D5628" s="1796" t="s">
        <v>447</v>
      </c>
      <c r="E5628" s="994">
        <v>288</v>
      </c>
      <c r="F5628" s="995" t="s">
        <v>1099</v>
      </c>
      <c r="G5628" s="994"/>
      <c r="H5628" s="996" t="s">
        <v>346</v>
      </c>
      <c r="I5628" s="1091" t="s">
        <v>8831</v>
      </c>
      <c r="J5628" s="996"/>
      <c r="K5628" s="999" t="s">
        <v>6954</v>
      </c>
      <c r="L5628" s="1000">
        <f t="shared" si="1203"/>
        <v>0</v>
      </c>
      <c r="M5628" s="1000"/>
      <c r="N5628" s="1724">
        <f t="shared" si="1204"/>
        <v>0</v>
      </c>
      <c r="O5628" s="1000"/>
      <c r="P5628" s="1000"/>
      <c r="Q5628" s="1000"/>
      <c r="R5628" s="1000"/>
      <c r="S5628" s="1000"/>
      <c r="T5628" s="1000"/>
      <c r="U5628" s="1000"/>
      <c r="V5628" s="1000"/>
      <c r="W5628" s="1000"/>
      <c r="X5628" s="1000"/>
      <c r="Y5628" s="1001"/>
      <c r="Z5628" s="1001" t="str">
        <f t="shared" si="1205"/>
        <v xml:space="preserve">Activitatile subunitatilor [Cod CAEN] (Cap.5 Rd.(2 la n) Col.D) trebuie sa se regaseasca in Repartizarea pe activitati (Cap.2 Pct.7 Rd.(2 la n) Col.B) </v>
      </c>
      <c r="AA5628" s="2205">
        <f t="shared" si="1207"/>
        <v>1</v>
      </c>
      <c r="AB5628" s="3036">
        <v>358</v>
      </c>
    </row>
    <row r="5629" spans="1:28" x14ac:dyDescent="0.25">
      <c r="A5629" s="1708">
        <f t="shared" ca="1" si="1202"/>
        <v>0</v>
      </c>
      <c r="B5629" s="1708">
        <f t="shared" si="1206"/>
        <v>10358289</v>
      </c>
      <c r="C5629" s="994">
        <v>358</v>
      </c>
      <c r="D5629" s="1796" t="s">
        <v>447</v>
      </c>
      <c r="E5629" s="994">
        <v>289</v>
      </c>
      <c r="F5629" s="995" t="s">
        <v>1099</v>
      </c>
      <c r="G5629" s="994"/>
      <c r="H5629" s="996" t="s">
        <v>346</v>
      </c>
      <c r="I5629" s="1091" t="s">
        <v>8832</v>
      </c>
      <c r="J5629" s="996"/>
      <c r="K5629" s="999" t="s">
        <v>6954</v>
      </c>
      <c r="L5629" s="1000">
        <f t="shared" si="1203"/>
        <v>0</v>
      </c>
      <c r="M5629" s="1000"/>
      <c r="N5629" s="1724">
        <f t="shared" si="1204"/>
        <v>0</v>
      </c>
      <c r="O5629" s="1000"/>
      <c r="P5629" s="1000"/>
      <c r="Q5629" s="1000"/>
      <c r="R5629" s="1000"/>
      <c r="S5629" s="1000"/>
      <c r="T5629" s="1000"/>
      <c r="U5629" s="1000"/>
      <c r="V5629" s="1000"/>
      <c r="W5629" s="1000"/>
      <c r="X5629" s="1000"/>
      <c r="Y5629" s="1001"/>
      <c r="Z5629" s="1001" t="str">
        <f t="shared" si="1205"/>
        <v xml:space="preserve">Activitatile subunitatilor [Cod CAEN] (Cap.5 Rd.(2 la n) Col.D) trebuie sa se regaseasca in Repartizarea pe activitati (Cap.2 Pct.7 Rd.(2 la n) Col.B) </v>
      </c>
      <c r="AA5629" s="2205">
        <f t="shared" si="1207"/>
        <v>1</v>
      </c>
      <c r="AB5629" s="3036">
        <v>358</v>
      </c>
    </row>
    <row r="5630" spans="1:28" x14ac:dyDescent="0.25">
      <c r="A5630" s="1708">
        <f t="shared" ca="1" si="1202"/>
        <v>0</v>
      </c>
      <c r="B5630" s="1708">
        <f t="shared" si="1206"/>
        <v>10358290</v>
      </c>
      <c r="C5630" s="994">
        <v>358</v>
      </c>
      <c r="D5630" s="1796" t="s">
        <v>447</v>
      </c>
      <c r="E5630" s="994">
        <v>290</v>
      </c>
      <c r="F5630" s="995" t="s">
        <v>1099</v>
      </c>
      <c r="G5630" s="994"/>
      <c r="H5630" s="996" t="s">
        <v>346</v>
      </c>
      <c r="I5630" s="1091" t="s">
        <v>8833</v>
      </c>
      <c r="J5630" s="996"/>
      <c r="K5630" s="999" t="s">
        <v>6954</v>
      </c>
      <c r="L5630" s="1000">
        <f t="shared" si="1203"/>
        <v>0</v>
      </c>
      <c r="M5630" s="1000"/>
      <c r="N5630" s="1724">
        <f t="shared" si="1204"/>
        <v>0</v>
      </c>
      <c r="O5630" s="1000"/>
      <c r="P5630" s="1000"/>
      <c r="Q5630" s="1000"/>
      <c r="R5630" s="1000"/>
      <c r="S5630" s="1000"/>
      <c r="T5630" s="1000"/>
      <c r="U5630" s="1000"/>
      <c r="V5630" s="1000"/>
      <c r="W5630" s="1000"/>
      <c r="X5630" s="1000"/>
      <c r="Y5630" s="1001"/>
      <c r="Z5630" s="1001" t="str">
        <f t="shared" si="1205"/>
        <v xml:space="preserve">Activitatile subunitatilor [Cod CAEN] (Cap.5 Rd.(2 la n) Col.D) trebuie sa se regaseasca in Repartizarea pe activitati (Cap.2 Pct.7 Rd.(2 la n) Col.B) </v>
      </c>
      <c r="AA5630" s="2205">
        <f t="shared" si="1207"/>
        <v>1</v>
      </c>
      <c r="AB5630" s="3036">
        <v>358</v>
      </c>
    </row>
    <row r="5631" spans="1:28" x14ac:dyDescent="0.25">
      <c r="A5631" s="1708">
        <f t="shared" ca="1" si="1202"/>
        <v>0</v>
      </c>
      <c r="B5631" s="1708">
        <f t="shared" si="1206"/>
        <v>10358291</v>
      </c>
      <c r="C5631" s="994">
        <v>358</v>
      </c>
      <c r="D5631" s="1796" t="s">
        <v>447</v>
      </c>
      <c r="E5631" s="994">
        <v>291</v>
      </c>
      <c r="F5631" s="995" t="s">
        <v>1099</v>
      </c>
      <c r="G5631" s="994"/>
      <c r="H5631" s="996" t="s">
        <v>346</v>
      </c>
      <c r="I5631" s="1091" t="s">
        <v>8834</v>
      </c>
      <c r="J5631" s="996"/>
      <c r="K5631" s="999" t="s">
        <v>6954</v>
      </c>
      <c r="L5631" s="1000">
        <f t="shared" si="1203"/>
        <v>0</v>
      </c>
      <c r="M5631" s="1000"/>
      <c r="N5631" s="1724">
        <f t="shared" si="1204"/>
        <v>0</v>
      </c>
      <c r="O5631" s="1000"/>
      <c r="P5631" s="1000"/>
      <c r="Q5631" s="1000"/>
      <c r="R5631" s="1000"/>
      <c r="S5631" s="1000"/>
      <c r="T5631" s="1000"/>
      <c r="U5631" s="1000"/>
      <c r="V5631" s="1000"/>
      <c r="W5631" s="1000"/>
      <c r="X5631" s="1000"/>
      <c r="Y5631" s="1001"/>
      <c r="Z5631" s="1001" t="str">
        <f t="shared" si="1205"/>
        <v xml:space="preserve">Activitatile subunitatilor [Cod CAEN] (Cap.5 Rd.(2 la n) Col.D) trebuie sa se regaseasca in Repartizarea pe activitati (Cap.2 Pct.7 Rd.(2 la n) Col.B) </v>
      </c>
      <c r="AA5631" s="2205">
        <f t="shared" si="1207"/>
        <v>1</v>
      </c>
      <c r="AB5631" s="3036">
        <v>358</v>
      </c>
    </row>
    <row r="5632" spans="1:28" x14ac:dyDescent="0.25">
      <c r="A5632" s="1708">
        <f t="shared" ca="1" si="1202"/>
        <v>0</v>
      </c>
      <c r="B5632" s="1708">
        <f t="shared" si="1206"/>
        <v>10358292</v>
      </c>
      <c r="C5632" s="994">
        <v>358</v>
      </c>
      <c r="D5632" s="1796" t="s">
        <v>447</v>
      </c>
      <c r="E5632" s="994">
        <v>292</v>
      </c>
      <c r="F5632" s="995" t="s">
        <v>1099</v>
      </c>
      <c r="G5632" s="994"/>
      <c r="H5632" s="996" t="s">
        <v>346</v>
      </c>
      <c r="I5632" s="1091" t="s">
        <v>8835</v>
      </c>
      <c r="J5632" s="996"/>
      <c r="K5632" s="999" t="s">
        <v>6954</v>
      </c>
      <c r="L5632" s="1000">
        <f t="shared" si="1203"/>
        <v>0</v>
      </c>
      <c r="M5632" s="1000"/>
      <c r="N5632" s="1724">
        <f t="shared" si="1204"/>
        <v>0</v>
      </c>
      <c r="O5632" s="1000"/>
      <c r="P5632" s="1000"/>
      <c r="Q5632" s="1000"/>
      <c r="R5632" s="1000"/>
      <c r="S5632" s="1000"/>
      <c r="T5632" s="1000"/>
      <c r="U5632" s="1000"/>
      <c r="V5632" s="1000"/>
      <c r="W5632" s="1000"/>
      <c r="X5632" s="1000"/>
      <c r="Y5632" s="1001"/>
      <c r="Z5632" s="1001" t="str">
        <f t="shared" si="1205"/>
        <v xml:space="preserve">Activitatile subunitatilor [Cod CAEN] (Cap.5 Rd.(2 la n) Col.D) trebuie sa se regaseasca in Repartizarea pe activitati (Cap.2 Pct.7 Rd.(2 la n) Col.B) </v>
      </c>
      <c r="AA5632" s="2205">
        <f t="shared" si="1207"/>
        <v>1</v>
      </c>
      <c r="AB5632" s="3036">
        <v>358</v>
      </c>
    </row>
    <row r="5633" spans="1:29" x14ac:dyDescent="0.25">
      <c r="A5633" s="1708">
        <f t="shared" ca="1" si="1202"/>
        <v>0</v>
      </c>
      <c r="B5633" s="1708">
        <f t="shared" si="1206"/>
        <v>10358293</v>
      </c>
      <c r="C5633" s="994">
        <v>358</v>
      </c>
      <c r="D5633" s="1796" t="s">
        <v>447</v>
      </c>
      <c r="E5633" s="994">
        <v>293</v>
      </c>
      <c r="F5633" s="995" t="s">
        <v>1099</v>
      </c>
      <c r="G5633" s="994"/>
      <c r="H5633" s="996" t="s">
        <v>346</v>
      </c>
      <c r="I5633" s="1091" t="s">
        <v>8836</v>
      </c>
      <c r="J5633" s="996"/>
      <c r="K5633" s="999" t="s">
        <v>6954</v>
      </c>
      <c r="L5633" s="1000">
        <f t="shared" si="1203"/>
        <v>0</v>
      </c>
      <c r="M5633" s="1000"/>
      <c r="N5633" s="1724">
        <f t="shared" si="1204"/>
        <v>0</v>
      </c>
      <c r="O5633" s="1000"/>
      <c r="P5633" s="1000"/>
      <c r="Q5633" s="1000"/>
      <c r="R5633" s="1000"/>
      <c r="S5633" s="1000"/>
      <c r="T5633" s="1000"/>
      <c r="U5633" s="1000"/>
      <c r="V5633" s="1000"/>
      <c r="W5633" s="1000"/>
      <c r="X5633" s="1000"/>
      <c r="Y5633" s="1001"/>
      <c r="Z5633" s="1001" t="str">
        <f t="shared" si="1205"/>
        <v xml:space="preserve">Activitatile subunitatilor [Cod CAEN] (Cap.5 Rd.(2 la n) Col.D) trebuie sa se regaseasca in Repartizarea pe activitati (Cap.2 Pct.7 Rd.(2 la n) Col.B) </v>
      </c>
      <c r="AA5633" s="2205">
        <f t="shared" si="1207"/>
        <v>1</v>
      </c>
      <c r="AB5633" s="3036">
        <v>358</v>
      </c>
    </row>
    <row r="5634" spans="1:29" x14ac:dyDescent="0.25">
      <c r="A5634" s="1708">
        <f t="shared" ca="1" si="1202"/>
        <v>0</v>
      </c>
      <c r="B5634" s="1708">
        <f t="shared" si="1206"/>
        <v>10358294</v>
      </c>
      <c r="C5634" s="994">
        <v>358</v>
      </c>
      <c r="D5634" s="1796" t="s">
        <v>447</v>
      </c>
      <c r="E5634" s="994">
        <v>294</v>
      </c>
      <c r="F5634" s="995" t="s">
        <v>1099</v>
      </c>
      <c r="G5634" s="994"/>
      <c r="H5634" s="996" t="s">
        <v>346</v>
      </c>
      <c r="I5634" s="1091" t="s">
        <v>8837</v>
      </c>
      <c r="J5634" s="996"/>
      <c r="K5634" s="999" t="s">
        <v>6954</v>
      </c>
      <c r="L5634" s="1000">
        <f t="shared" si="1203"/>
        <v>0</v>
      </c>
      <c r="M5634" s="1000"/>
      <c r="N5634" s="1724">
        <f t="shared" si="1204"/>
        <v>0</v>
      </c>
      <c r="O5634" s="1000"/>
      <c r="P5634" s="1000"/>
      <c r="Q5634" s="1000"/>
      <c r="R5634" s="1000"/>
      <c r="S5634" s="1000"/>
      <c r="T5634" s="1000"/>
      <c r="U5634" s="1000"/>
      <c r="V5634" s="1000"/>
      <c r="W5634" s="1000"/>
      <c r="X5634" s="1000"/>
      <c r="Y5634" s="1001"/>
      <c r="Z5634" s="1001" t="str">
        <f t="shared" si="1205"/>
        <v xml:space="preserve">Activitatile subunitatilor [Cod CAEN] (Cap.5 Rd.(2 la n) Col.D) trebuie sa se regaseasca in Repartizarea pe activitati (Cap.2 Pct.7 Rd.(2 la n) Col.B) </v>
      </c>
      <c r="AA5634" s="2205">
        <f t="shared" si="1207"/>
        <v>1</v>
      </c>
      <c r="AB5634" s="3036">
        <v>358</v>
      </c>
    </row>
    <row r="5635" spans="1:29" x14ac:dyDescent="0.25">
      <c r="A5635" s="1708">
        <f t="shared" ca="1" si="1202"/>
        <v>0</v>
      </c>
      <c r="B5635" s="1708">
        <f t="shared" si="1206"/>
        <v>10358295</v>
      </c>
      <c r="C5635" s="994">
        <v>358</v>
      </c>
      <c r="D5635" s="1796" t="s">
        <v>447</v>
      </c>
      <c r="E5635" s="994">
        <v>295</v>
      </c>
      <c r="F5635" s="995" t="s">
        <v>1099</v>
      </c>
      <c r="G5635" s="994"/>
      <c r="H5635" s="996" t="s">
        <v>346</v>
      </c>
      <c r="I5635" s="1091" t="s">
        <v>8838</v>
      </c>
      <c r="J5635" s="996"/>
      <c r="K5635" s="999" t="s">
        <v>6954</v>
      </c>
      <c r="L5635" s="1000">
        <f t="shared" si="1203"/>
        <v>0</v>
      </c>
      <c r="M5635" s="1000"/>
      <c r="N5635" s="1724">
        <f t="shared" si="1204"/>
        <v>0</v>
      </c>
      <c r="O5635" s="1000"/>
      <c r="P5635" s="1000"/>
      <c r="Q5635" s="1000"/>
      <c r="R5635" s="1000"/>
      <c r="S5635" s="1000"/>
      <c r="T5635" s="1000"/>
      <c r="U5635" s="1000"/>
      <c r="V5635" s="1000"/>
      <c r="W5635" s="1000"/>
      <c r="X5635" s="1000"/>
      <c r="Y5635" s="1001"/>
      <c r="Z5635" s="1001" t="str">
        <f t="shared" si="1205"/>
        <v xml:space="preserve">Activitatile subunitatilor [Cod CAEN] (Cap.5 Rd.(2 la n) Col.D) trebuie sa se regaseasca in Repartizarea pe activitati (Cap.2 Pct.7 Rd.(2 la n) Col.B) </v>
      </c>
      <c r="AA5635" s="2205">
        <f t="shared" si="1207"/>
        <v>1</v>
      </c>
      <c r="AB5635" s="3036">
        <v>358</v>
      </c>
    </row>
    <row r="5636" spans="1:29" x14ac:dyDescent="0.25">
      <c r="A5636" s="1708">
        <f t="shared" ca="1" si="1202"/>
        <v>0</v>
      </c>
      <c r="B5636" s="1708">
        <f t="shared" si="1206"/>
        <v>10358296</v>
      </c>
      <c r="C5636" s="994">
        <v>358</v>
      </c>
      <c r="D5636" s="1796" t="s">
        <v>447</v>
      </c>
      <c r="E5636" s="994">
        <v>296</v>
      </c>
      <c r="F5636" s="995" t="s">
        <v>1099</v>
      </c>
      <c r="G5636" s="994"/>
      <c r="H5636" s="996" t="s">
        <v>346</v>
      </c>
      <c r="I5636" s="1091" t="s">
        <v>8839</v>
      </c>
      <c r="J5636" s="996"/>
      <c r="K5636" s="999" t="s">
        <v>6954</v>
      </c>
      <c r="L5636" s="1000">
        <f t="shared" si="1203"/>
        <v>0</v>
      </c>
      <c r="M5636" s="1000"/>
      <c r="N5636" s="1724">
        <f t="shared" si="1204"/>
        <v>0</v>
      </c>
      <c r="O5636" s="1000"/>
      <c r="P5636" s="1000"/>
      <c r="Q5636" s="1000"/>
      <c r="R5636" s="1000"/>
      <c r="S5636" s="1000"/>
      <c r="T5636" s="1000"/>
      <c r="U5636" s="1000"/>
      <c r="V5636" s="1000"/>
      <c r="W5636" s="1000"/>
      <c r="X5636" s="1000"/>
      <c r="Y5636" s="1001"/>
      <c r="Z5636" s="1001" t="str">
        <f t="shared" si="1205"/>
        <v xml:space="preserve">Activitatile subunitatilor [Cod CAEN] (Cap.5 Rd.(2 la n) Col.D) trebuie sa se regaseasca in Repartizarea pe activitati (Cap.2 Pct.7 Rd.(2 la n) Col.B) </v>
      </c>
      <c r="AA5636" s="2205">
        <f t="shared" si="1207"/>
        <v>1</v>
      </c>
      <c r="AB5636" s="3036">
        <v>358</v>
      </c>
    </row>
    <row r="5637" spans="1:29" x14ac:dyDescent="0.25">
      <c r="A5637" s="1708">
        <f t="shared" ca="1" si="1202"/>
        <v>0</v>
      </c>
      <c r="B5637" s="1708">
        <f t="shared" si="1206"/>
        <v>10358297</v>
      </c>
      <c r="C5637" s="994">
        <v>358</v>
      </c>
      <c r="D5637" s="1796" t="s">
        <v>447</v>
      </c>
      <c r="E5637" s="994">
        <v>297</v>
      </c>
      <c r="F5637" s="995" t="s">
        <v>1099</v>
      </c>
      <c r="G5637" s="994"/>
      <c r="H5637" s="996" t="s">
        <v>346</v>
      </c>
      <c r="I5637" s="1091" t="s">
        <v>8840</v>
      </c>
      <c r="J5637" s="996"/>
      <c r="K5637" s="999" t="s">
        <v>6954</v>
      </c>
      <c r="L5637" s="1000">
        <f t="shared" si="1203"/>
        <v>0</v>
      </c>
      <c r="M5637" s="1000"/>
      <c r="N5637" s="1724">
        <f t="shared" si="1204"/>
        <v>0</v>
      </c>
      <c r="O5637" s="1000"/>
      <c r="P5637" s="1000"/>
      <c r="Q5637" s="1000"/>
      <c r="R5637" s="1000"/>
      <c r="S5637" s="1000"/>
      <c r="T5637" s="1000"/>
      <c r="U5637" s="1000"/>
      <c r="V5637" s="1000"/>
      <c r="W5637" s="1000"/>
      <c r="X5637" s="1000"/>
      <c r="Y5637" s="1001"/>
      <c r="Z5637" s="1001" t="str">
        <f t="shared" si="1205"/>
        <v xml:space="preserve">Activitatile subunitatilor [Cod CAEN] (Cap.5 Rd.(2 la n) Col.D) trebuie sa se regaseasca in Repartizarea pe activitati (Cap.2 Pct.7 Rd.(2 la n) Col.B) </v>
      </c>
      <c r="AA5637" s="2205">
        <f t="shared" si="1207"/>
        <v>1</v>
      </c>
      <c r="AB5637" s="3036">
        <v>358</v>
      </c>
    </row>
    <row r="5638" spans="1:29" x14ac:dyDescent="0.25">
      <c r="A5638" s="1708">
        <f t="shared" ca="1" si="1202"/>
        <v>0</v>
      </c>
      <c r="B5638" s="1708">
        <f t="shared" si="1206"/>
        <v>10358298</v>
      </c>
      <c r="C5638" s="994">
        <v>358</v>
      </c>
      <c r="D5638" s="1796" t="s">
        <v>447</v>
      </c>
      <c r="E5638" s="994">
        <v>298</v>
      </c>
      <c r="F5638" s="995" t="s">
        <v>1099</v>
      </c>
      <c r="G5638" s="994"/>
      <c r="H5638" s="996" t="s">
        <v>346</v>
      </c>
      <c r="I5638" s="1091" t="s">
        <v>8841</v>
      </c>
      <c r="J5638" s="996"/>
      <c r="K5638" s="999" t="s">
        <v>6954</v>
      </c>
      <c r="L5638" s="1000">
        <f t="shared" si="1203"/>
        <v>0</v>
      </c>
      <c r="M5638" s="1000"/>
      <c r="N5638" s="1724">
        <f t="shared" si="1204"/>
        <v>0</v>
      </c>
      <c r="O5638" s="1000"/>
      <c r="P5638" s="1000"/>
      <c r="Q5638" s="1000"/>
      <c r="R5638" s="1000"/>
      <c r="S5638" s="1000"/>
      <c r="T5638" s="1000"/>
      <c r="U5638" s="1000"/>
      <c r="V5638" s="1000"/>
      <c r="W5638" s="1000"/>
      <c r="X5638" s="1000"/>
      <c r="Y5638" s="1001"/>
      <c r="Z5638" s="1001" t="str">
        <f t="shared" si="1205"/>
        <v xml:space="preserve">Activitatile subunitatilor [Cod CAEN] (Cap.5 Rd.(2 la n) Col.D) trebuie sa se regaseasca in Repartizarea pe activitati (Cap.2 Pct.7 Rd.(2 la n) Col.B) </v>
      </c>
      <c r="AA5638" s="2205">
        <f t="shared" si="1207"/>
        <v>1</v>
      </c>
      <c r="AB5638" s="3036">
        <v>358</v>
      </c>
    </row>
    <row r="5639" spans="1:29" x14ac:dyDescent="0.25">
      <c r="A5639" s="1708">
        <f t="shared" ca="1" si="1202"/>
        <v>0</v>
      </c>
      <c r="B5639" s="1708">
        <f t="shared" si="1206"/>
        <v>10358299</v>
      </c>
      <c r="C5639" s="994">
        <v>358</v>
      </c>
      <c r="D5639" s="1796" t="s">
        <v>447</v>
      </c>
      <c r="E5639" s="994">
        <v>299</v>
      </c>
      <c r="F5639" s="995" t="s">
        <v>1099</v>
      </c>
      <c r="G5639" s="994"/>
      <c r="H5639" s="996" t="s">
        <v>346</v>
      </c>
      <c r="I5639" s="1091" t="s">
        <v>8842</v>
      </c>
      <c r="J5639" s="996"/>
      <c r="K5639" s="999" t="s">
        <v>6954</v>
      </c>
      <c r="L5639" s="1000">
        <f t="shared" si="1203"/>
        <v>0</v>
      </c>
      <c r="M5639" s="1000"/>
      <c r="N5639" s="1724">
        <f t="shared" si="1204"/>
        <v>0</v>
      </c>
      <c r="O5639" s="1000"/>
      <c r="P5639" s="1000"/>
      <c r="Q5639" s="1000"/>
      <c r="R5639" s="1000"/>
      <c r="S5639" s="1000"/>
      <c r="T5639" s="1000"/>
      <c r="U5639" s="1000"/>
      <c r="V5639" s="1000"/>
      <c r="W5639" s="1000"/>
      <c r="X5639" s="1000"/>
      <c r="Y5639" s="1001"/>
      <c r="Z5639" s="1001" t="str">
        <f t="shared" si="1205"/>
        <v xml:space="preserve">Activitatile subunitatilor [Cod CAEN] (Cap.5 Rd.(2 la n) Col.D) trebuie sa se regaseasca in Repartizarea pe activitati (Cap.2 Pct.7 Rd.(2 la n) Col.B) </v>
      </c>
      <c r="AA5639" s="2205">
        <f t="shared" si="1207"/>
        <v>1</v>
      </c>
      <c r="AB5639" s="3036">
        <v>358</v>
      </c>
    </row>
    <row r="5640" spans="1:29" x14ac:dyDescent="0.25">
      <c r="A5640" s="1710">
        <f t="shared" ca="1" si="1202"/>
        <v>0</v>
      </c>
      <c r="B5640" s="1710">
        <f t="shared" si="1206"/>
        <v>10358300</v>
      </c>
      <c r="C5640" s="1007">
        <v>358</v>
      </c>
      <c r="D5640" s="1798" t="s">
        <v>447</v>
      </c>
      <c r="E5640" s="1007">
        <v>300</v>
      </c>
      <c r="F5640" s="1008" t="s">
        <v>1099</v>
      </c>
      <c r="G5640" s="1007"/>
      <c r="H5640" s="1009" t="s">
        <v>346</v>
      </c>
      <c r="I5640" s="1092" t="s">
        <v>8843</v>
      </c>
      <c r="J5640" s="1009"/>
      <c r="K5640" s="1010" t="s">
        <v>6954</v>
      </c>
      <c r="L5640" s="1012">
        <f t="shared" si="1203"/>
        <v>0</v>
      </c>
      <c r="M5640" s="1012"/>
      <c r="N5640" s="1727">
        <f t="shared" si="1204"/>
        <v>0</v>
      </c>
      <c r="O5640" s="1012"/>
      <c r="P5640" s="1012"/>
      <c r="Q5640" s="1012"/>
      <c r="R5640" s="1012"/>
      <c r="S5640" s="1012"/>
      <c r="T5640" s="1012"/>
      <c r="U5640" s="1012"/>
      <c r="V5640" s="1012"/>
      <c r="W5640" s="1012"/>
      <c r="X5640" s="1012"/>
      <c r="Y5640" s="1013"/>
      <c r="Z5640" s="1013" t="str">
        <f t="shared" si="1205"/>
        <v xml:space="preserve">Activitatile subunitatilor [Cod CAEN] (Cap.5 Rd.(2 la n) Col.D) trebuie sa se regaseasca in Repartizarea pe activitati (Cap.2 Pct.7 Rd.(2 la n) Col.B) </v>
      </c>
      <c r="AA5640" s="2205">
        <f t="shared" si="1207"/>
        <v>1</v>
      </c>
      <c r="AB5640" s="3036">
        <v>358</v>
      </c>
    </row>
    <row r="5641" spans="1:29" x14ac:dyDescent="0.25">
      <c r="A5641" s="1708">
        <f t="shared" ca="1" si="1202"/>
        <v>0</v>
      </c>
      <c r="B5641" s="1708">
        <f t="shared" si="1206"/>
        <v>10359001</v>
      </c>
      <c r="C5641" s="994">
        <v>359</v>
      </c>
      <c r="D5641" s="1796" t="s">
        <v>447</v>
      </c>
      <c r="E5641" s="994">
        <v>1</v>
      </c>
      <c r="F5641" s="995" t="s">
        <v>1099</v>
      </c>
      <c r="G5641" s="994" t="s">
        <v>1208</v>
      </c>
      <c r="H5641" s="996" t="s">
        <v>345</v>
      </c>
      <c r="I5641" s="1091" t="s">
        <v>4160</v>
      </c>
      <c r="J5641" s="996" t="s">
        <v>4103</v>
      </c>
      <c r="K5641" s="999" t="s">
        <v>6339</v>
      </c>
      <c r="L5641" s="1000">
        <f>IF(BA182="",0,BA182)</f>
        <v>0</v>
      </c>
      <c r="M5641" s="1000">
        <f>IF(BI702="",0,BI702)</f>
        <v>0</v>
      </c>
      <c r="N5641" s="1724">
        <f t="shared" ref="N5641:N5650" si="1208">IF(L5641=M5641,0,1)</f>
        <v>0</v>
      </c>
      <c r="O5641" s="1000"/>
      <c r="P5641" s="1000"/>
      <c r="Q5641" s="1000"/>
      <c r="R5641" s="1000"/>
      <c r="S5641" s="1000"/>
      <c r="T5641" s="1000"/>
      <c r="U5641" s="1000"/>
      <c r="V5641" s="1000"/>
      <c r="W5641" s="1000"/>
      <c r="X5641" s="1000"/>
      <c r="Y5641" s="1001"/>
      <c r="Z5641" s="1343" t="s">
        <v>11006</v>
      </c>
      <c r="AA5641" s="2205">
        <f t="shared" si="1207"/>
        <v>1</v>
      </c>
      <c r="AB5641" s="3036">
        <v>359</v>
      </c>
    </row>
    <row r="5642" spans="1:29" x14ac:dyDescent="0.25">
      <c r="A5642" s="1714">
        <f t="shared" ca="1" si="1202"/>
        <v>0</v>
      </c>
      <c r="B5642" s="1714">
        <f t="shared" si="1206"/>
        <v>10359002</v>
      </c>
      <c r="C5642" s="1061">
        <v>359</v>
      </c>
      <c r="D5642" s="1799" t="s">
        <v>447</v>
      </c>
      <c r="E5642" s="1061">
        <v>2</v>
      </c>
      <c r="F5642" s="1062" t="s">
        <v>1099</v>
      </c>
      <c r="G5642" s="1061" t="s">
        <v>1209</v>
      </c>
      <c r="H5642" s="1063" t="s">
        <v>345</v>
      </c>
      <c r="I5642" s="1092" t="s">
        <v>4161</v>
      </c>
      <c r="J5642" s="1068" t="s">
        <v>4103</v>
      </c>
      <c r="K5642" s="1064" t="s">
        <v>6341</v>
      </c>
      <c r="L5642" s="1065">
        <f>IF(BK182="",0,BK182)</f>
        <v>0</v>
      </c>
      <c r="M5642" s="1065">
        <f>IF(BK702="",0,BK702)</f>
        <v>0</v>
      </c>
      <c r="N5642" s="1730">
        <f t="shared" si="1208"/>
        <v>0</v>
      </c>
      <c r="O5642" s="1065"/>
      <c r="P5642" s="1065"/>
      <c r="Q5642" s="1065"/>
      <c r="R5642" s="1065"/>
      <c r="S5642" s="1065"/>
      <c r="T5642" s="1065"/>
      <c r="U5642" s="1065"/>
      <c r="V5642" s="1065"/>
      <c r="W5642" s="1065"/>
      <c r="X5642" s="1065"/>
      <c r="Y5642" s="1066"/>
      <c r="Z5642" s="1356" t="s">
        <v>11007</v>
      </c>
      <c r="AA5642" s="2205">
        <f t="shared" si="1207"/>
        <v>1</v>
      </c>
      <c r="AB5642" s="3036">
        <v>359</v>
      </c>
    </row>
    <row r="5643" spans="1:29" x14ac:dyDescent="0.25">
      <c r="A5643" s="1706">
        <f t="shared" ca="1" si="1202"/>
        <v>0</v>
      </c>
      <c r="B5643" s="1706">
        <f t="shared" si="1206"/>
        <v>10360001</v>
      </c>
      <c r="C5643" s="987">
        <v>360</v>
      </c>
      <c r="D5643" s="1794" t="s">
        <v>447</v>
      </c>
      <c r="E5643" s="987">
        <v>1</v>
      </c>
      <c r="F5643" s="988" t="s">
        <v>1099</v>
      </c>
      <c r="G5643" s="987" t="s">
        <v>1210</v>
      </c>
      <c r="H5643" s="989" t="s">
        <v>345</v>
      </c>
      <c r="I5643" s="1093" t="s">
        <v>4087</v>
      </c>
      <c r="J5643" s="991" t="s">
        <v>4103</v>
      </c>
      <c r="K5643" s="990" t="s">
        <v>6342</v>
      </c>
      <c r="L5643" s="992">
        <f>IF(BA523="",0,BA523)</f>
        <v>0</v>
      </c>
      <c r="M5643" s="992">
        <f>IF(BL702="",0,BL702)</f>
        <v>0</v>
      </c>
      <c r="N5643" s="1722">
        <f t="shared" si="1208"/>
        <v>0</v>
      </c>
      <c r="O5643" s="992"/>
      <c r="P5643" s="992"/>
      <c r="Q5643" s="992"/>
      <c r="R5643" s="992"/>
      <c r="S5643" s="992"/>
      <c r="T5643" s="992"/>
      <c r="U5643" s="992"/>
      <c r="V5643" s="992"/>
      <c r="W5643" s="992"/>
      <c r="X5643" s="2110"/>
      <c r="Y5643" s="993"/>
      <c r="Z5643" s="1342" t="s">
        <v>11008</v>
      </c>
      <c r="AA5643" s="2205">
        <f t="shared" si="1207"/>
        <v>1</v>
      </c>
      <c r="AB5643" s="3036">
        <v>360</v>
      </c>
    </row>
    <row r="5644" spans="1:29" x14ac:dyDescent="0.25">
      <c r="A5644" s="1706">
        <f t="shared" ca="1" si="1202"/>
        <v>0</v>
      </c>
      <c r="B5644" s="1706">
        <f t="shared" si="1206"/>
        <v>10361001</v>
      </c>
      <c r="C5644" s="987">
        <v>361</v>
      </c>
      <c r="D5644" s="1794" t="s">
        <v>447</v>
      </c>
      <c r="E5644" s="987">
        <v>1</v>
      </c>
      <c r="F5644" s="988" t="s">
        <v>1099</v>
      </c>
      <c r="G5644" s="987" t="s">
        <v>11249</v>
      </c>
      <c r="H5644" s="989" t="s">
        <v>345</v>
      </c>
      <c r="I5644" s="1093" t="s">
        <v>11250</v>
      </c>
      <c r="J5644" s="991" t="s">
        <v>4103</v>
      </c>
      <c r="K5644" s="990" t="s">
        <v>9856</v>
      </c>
      <c r="L5644" s="992">
        <f>IF(BB523="",0,BB523)</f>
        <v>0</v>
      </c>
      <c r="M5644" s="992">
        <f>IF(BK702="",0,BK702)</f>
        <v>0</v>
      </c>
      <c r="N5644" s="1722">
        <f t="shared" si="1208"/>
        <v>0</v>
      </c>
      <c r="O5644" s="992"/>
      <c r="P5644" s="992"/>
      <c r="Q5644" s="992"/>
      <c r="R5644" s="992"/>
      <c r="S5644" s="992"/>
      <c r="T5644" s="992"/>
      <c r="U5644" s="992"/>
      <c r="V5644" s="992"/>
      <c r="W5644" s="992"/>
      <c r="X5644" s="2110"/>
      <c r="Y5644" s="993"/>
      <c r="Z5644" s="1342" t="s">
        <v>11009</v>
      </c>
      <c r="AA5644" s="2205">
        <f t="shared" si="1207"/>
        <v>1</v>
      </c>
      <c r="AB5644" s="3036">
        <v>361</v>
      </c>
    </row>
    <row r="5645" spans="1:29" x14ac:dyDescent="0.25">
      <c r="A5645" s="1706">
        <f t="shared" ca="1" si="1202"/>
        <v>0</v>
      </c>
      <c r="B5645" s="1706">
        <f t="shared" si="1206"/>
        <v>10370001</v>
      </c>
      <c r="C5645" s="987">
        <v>370</v>
      </c>
      <c r="D5645" s="1794" t="s">
        <v>447</v>
      </c>
      <c r="E5645" s="987">
        <v>1</v>
      </c>
      <c r="F5645" s="988" t="s">
        <v>1099</v>
      </c>
      <c r="G5645" s="987" t="s">
        <v>11259</v>
      </c>
      <c r="H5645" s="989" t="s">
        <v>345</v>
      </c>
      <c r="I5645" s="1093" t="s">
        <v>4162</v>
      </c>
      <c r="J5645" s="991" t="s">
        <v>4103</v>
      </c>
      <c r="K5645" s="990" t="s">
        <v>9858</v>
      </c>
      <c r="L5645" s="992">
        <f>(O5645-P5645)+(Q5645-R5645)+S5645</f>
        <v>0</v>
      </c>
      <c r="M5645" s="992">
        <f>IF(BM702="",0,BM702)</f>
        <v>0</v>
      </c>
      <c r="N5645" s="1722">
        <f t="shared" si="1208"/>
        <v>0</v>
      </c>
      <c r="O5645" s="992">
        <f>IF(BB624="",0,BB624) + IF(BB626="",0,BB626) + IF(BB629="",0,BB629) + IF(BB632="",0,BB632) + IF(BB633="",0,BB633) + IF(BB637="",0,BB637) + IF(BB638="",0,BB638)</f>
        <v>0</v>
      </c>
      <c r="P5645" s="992">
        <f>IF(BC624="",0,BC624) + IF(BC626="",0,BC626) + IF(BC629="",0,BC629) + IF(BC632="",0,BC632) + IF(BC633="",0,BC633) + IF(BC637="",0,BC637) + IF(BC638="",0,BC638)</f>
        <v>0</v>
      </c>
      <c r="Q5645" s="992">
        <f>IF(BF639="",0,BF639) + IF(BF640="",0,BF640) + IF(BF641="",0,BF641)</f>
        <v>0</v>
      </c>
      <c r="R5645" s="992">
        <f>IF(BA639="",0,BA639) + IF(BA640="",0,BA640) + IF(BA641="",0,BA641)</f>
        <v>0</v>
      </c>
      <c r="S5645" s="992">
        <f>IF(BF525="",0,BF525) + IF(BG525="",0,BG525) + IF(BH525="",0,BH525) + IF(BI525="",0,BI525) + IF(BJ525="",0,BJ525) - IF(BH525="",0,BH525)</f>
        <v>0</v>
      </c>
      <c r="T5645" s="992"/>
      <c r="U5645" s="992"/>
      <c r="V5645" s="992"/>
      <c r="W5645" s="992"/>
      <c r="X5645" s="2110"/>
      <c r="Y5645" s="993"/>
      <c r="Z5645" s="1342" t="s">
        <v>11260</v>
      </c>
      <c r="AA5645" s="2205">
        <f t="shared" si="1207"/>
        <v>1</v>
      </c>
      <c r="AB5645" s="3036">
        <v>370</v>
      </c>
    </row>
    <row r="5646" spans="1:29" x14ac:dyDescent="0.25">
      <c r="A5646" s="1706">
        <f t="shared" ca="1" si="1202"/>
        <v>0</v>
      </c>
      <c r="B5646" s="1706">
        <f t="shared" si="1206"/>
        <v>10362001</v>
      </c>
      <c r="C5646" s="987">
        <v>362</v>
      </c>
      <c r="D5646" s="1794" t="s">
        <v>447</v>
      </c>
      <c r="E5646" s="987">
        <v>1</v>
      </c>
      <c r="F5646" s="988" t="s">
        <v>1099</v>
      </c>
      <c r="G5646" s="987" t="s">
        <v>10918</v>
      </c>
      <c r="H5646" s="989" t="s">
        <v>345</v>
      </c>
      <c r="I5646" s="1093" t="s">
        <v>4373</v>
      </c>
      <c r="J5646" s="991" t="s">
        <v>4103</v>
      </c>
      <c r="K5646" s="1093" t="s">
        <v>11250</v>
      </c>
      <c r="L5646" s="992">
        <f>IF(BK182="",0,BK182)</f>
        <v>0</v>
      </c>
      <c r="M5646" s="992">
        <f>IF(BB523="",0,BB523)</f>
        <v>0</v>
      </c>
      <c r="N5646" s="1722">
        <f t="shared" si="1208"/>
        <v>0</v>
      </c>
      <c r="O5646" s="992"/>
      <c r="P5646" s="992"/>
      <c r="Q5646" s="992"/>
      <c r="R5646" s="992"/>
      <c r="S5646" s="992"/>
      <c r="T5646" s="992"/>
      <c r="U5646" s="992"/>
      <c r="V5646" s="992"/>
      <c r="W5646" s="992"/>
      <c r="X5646" s="2110"/>
      <c r="Y5646" s="993"/>
      <c r="Z5646" s="1342" t="s">
        <v>11010</v>
      </c>
      <c r="AA5646" s="2205">
        <f t="shared" si="1207"/>
        <v>1</v>
      </c>
      <c r="AB5646" s="3036">
        <v>362</v>
      </c>
      <c r="AC5646" s="2205">
        <f>LEN(Z5645)</f>
        <v>283</v>
      </c>
    </row>
    <row r="5647" spans="1:29" x14ac:dyDescent="0.25">
      <c r="A5647" s="1706">
        <f t="shared" ca="1" si="1202"/>
        <v>0</v>
      </c>
      <c r="B5647" s="1706">
        <f t="shared" si="1206"/>
        <v>10363001</v>
      </c>
      <c r="C5647" s="987">
        <v>363</v>
      </c>
      <c r="D5647" s="1794" t="s">
        <v>447</v>
      </c>
      <c r="E5647" s="987">
        <v>1</v>
      </c>
      <c r="F5647" s="988" t="s">
        <v>1099</v>
      </c>
      <c r="G5647" s="987" t="s">
        <v>1203</v>
      </c>
      <c r="H5647" s="989" t="s">
        <v>345</v>
      </c>
      <c r="I5647" s="1093" t="s">
        <v>4163</v>
      </c>
      <c r="J5647" s="991" t="s">
        <v>4103</v>
      </c>
      <c r="K5647" s="990" t="s">
        <v>4087</v>
      </c>
      <c r="L5647" s="992">
        <f>IF(BL182="",0,BL182)</f>
        <v>0</v>
      </c>
      <c r="M5647" s="992">
        <f>IF(BA523="",0,BA523)</f>
        <v>0</v>
      </c>
      <c r="N5647" s="1722">
        <f t="shared" si="1208"/>
        <v>0</v>
      </c>
      <c r="O5647" s="992"/>
      <c r="P5647" s="992"/>
      <c r="Q5647" s="992"/>
      <c r="R5647" s="992"/>
      <c r="S5647" s="992"/>
      <c r="T5647" s="992"/>
      <c r="U5647" s="992"/>
      <c r="V5647" s="992"/>
      <c r="W5647" s="992"/>
      <c r="X5647" s="2110"/>
      <c r="Y5647" s="993"/>
      <c r="Z5647" s="1342" t="s">
        <v>11011</v>
      </c>
      <c r="AA5647" s="2205">
        <f t="shared" si="1207"/>
        <v>1</v>
      </c>
      <c r="AB5647" s="3036">
        <v>363</v>
      </c>
    </row>
    <row r="5648" spans="1:29" x14ac:dyDescent="0.25">
      <c r="A5648" s="1706">
        <f t="shared" ca="1" si="1202"/>
        <v>0</v>
      </c>
      <c r="B5648" s="1706">
        <f t="shared" si="1206"/>
        <v>10364001</v>
      </c>
      <c r="C5648" s="987">
        <v>364</v>
      </c>
      <c r="D5648" s="1794" t="s">
        <v>447</v>
      </c>
      <c r="E5648" s="987">
        <v>1</v>
      </c>
      <c r="F5648" s="988" t="s">
        <v>1099</v>
      </c>
      <c r="G5648" s="987" t="s">
        <v>1204</v>
      </c>
      <c r="H5648" s="989" t="s">
        <v>345</v>
      </c>
      <c r="I5648" s="1093" t="s">
        <v>4164</v>
      </c>
      <c r="J5648" s="991" t="s">
        <v>4103</v>
      </c>
      <c r="K5648" s="990" t="s">
        <v>6343</v>
      </c>
      <c r="L5648" s="992">
        <f>IF(BN182="",0,BN182)</f>
        <v>0</v>
      </c>
      <c r="M5648" s="992">
        <f>IF(BM702="",0,BM702)</f>
        <v>0</v>
      </c>
      <c r="N5648" s="1722">
        <f t="shared" si="1208"/>
        <v>0</v>
      </c>
      <c r="O5648" s="992"/>
      <c r="P5648" s="992"/>
      <c r="Q5648" s="992"/>
      <c r="R5648" s="992"/>
      <c r="S5648" s="992"/>
      <c r="T5648" s="992"/>
      <c r="U5648" s="992"/>
      <c r="V5648" s="992"/>
      <c r="W5648" s="992"/>
      <c r="X5648" s="2110"/>
      <c r="Y5648" s="993"/>
      <c r="Z5648" s="1342" t="s">
        <v>11012</v>
      </c>
      <c r="AA5648" s="2205">
        <f t="shared" si="1207"/>
        <v>1</v>
      </c>
      <c r="AB5648" s="3036">
        <v>364</v>
      </c>
    </row>
    <row r="5649" spans="1:29" x14ac:dyDescent="0.25">
      <c r="A5649" s="1706">
        <f t="shared" ca="1" si="1202"/>
        <v>0</v>
      </c>
      <c r="B5649" s="1706">
        <f t="shared" si="1206"/>
        <v>10365001</v>
      </c>
      <c r="C5649" s="987">
        <v>365</v>
      </c>
      <c r="D5649" s="1794" t="s">
        <v>447</v>
      </c>
      <c r="E5649" s="987">
        <v>1</v>
      </c>
      <c r="F5649" s="988" t="s">
        <v>1099</v>
      </c>
      <c r="G5649" s="987" t="s">
        <v>1205</v>
      </c>
      <c r="H5649" s="989" t="s">
        <v>345</v>
      </c>
      <c r="I5649" s="1093" t="s">
        <v>4165</v>
      </c>
      <c r="J5649" s="991" t="s">
        <v>4103</v>
      </c>
      <c r="K5649" s="990" t="s">
        <v>6340</v>
      </c>
      <c r="L5649" s="992">
        <f>IF(BA85="",0,BA85)</f>
        <v>0</v>
      </c>
      <c r="M5649" s="992">
        <f>IF(BJ702="",0,BJ702)</f>
        <v>0</v>
      </c>
      <c r="N5649" s="1722">
        <f t="shared" si="1208"/>
        <v>0</v>
      </c>
      <c r="O5649" s="992"/>
      <c r="P5649" s="992"/>
      <c r="Q5649" s="992"/>
      <c r="R5649" s="992"/>
      <c r="S5649" s="992"/>
      <c r="T5649" s="992"/>
      <c r="U5649" s="992"/>
      <c r="V5649" s="992"/>
      <c r="W5649" s="992"/>
      <c r="X5649" s="2110"/>
      <c r="Y5649" s="993"/>
      <c r="Z5649" s="1342" t="s">
        <v>11013</v>
      </c>
      <c r="AA5649" s="2205">
        <f t="shared" si="1207"/>
        <v>1</v>
      </c>
      <c r="AB5649" s="3036">
        <v>365</v>
      </c>
    </row>
    <row r="5650" spans="1:29" x14ac:dyDescent="0.25">
      <c r="A5650" s="1706">
        <f t="shared" ca="1" si="1202"/>
        <v>0</v>
      </c>
      <c r="B5650" s="1706">
        <f t="shared" si="1206"/>
        <v>10366001</v>
      </c>
      <c r="C5650" s="987">
        <v>366</v>
      </c>
      <c r="D5650" s="1794" t="s">
        <v>447</v>
      </c>
      <c r="E5650" s="987">
        <v>1</v>
      </c>
      <c r="F5650" s="988" t="s">
        <v>1099</v>
      </c>
      <c r="G5650" s="987" t="s">
        <v>1206</v>
      </c>
      <c r="H5650" s="989" t="s">
        <v>345</v>
      </c>
      <c r="I5650" s="1093" t="s">
        <v>4166</v>
      </c>
      <c r="J5650" s="991" t="s">
        <v>4103</v>
      </c>
      <c r="K5650" s="990" t="s">
        <v>6344</v>
      </c>
      <c r="L5650" s="992">
        <f>IF(BE525="",0,BE525)</f>
        <v>0</v>
      </c>
      <c r="M5650" s="992">
        <f>IF(BN702="",0,BN702)</f>
        <v>0</v>
      </c>
      <c r="N5650" s="1722">
        <f t="shared" si="1208"/>
        <v>0</v>
      </c>
      <c r="O5650" s="992"/>
      <c r="P5650" s="992"/>
      <c r="Q5650" s="992"/>
      <c r="R5650" s="992"/>
      <c r="S5650" s="992"/>
      <c r="T5650" s="992"/>
      <c r="U5650" s="992"/>
      <c r="V5650" s="992"/>
      <c r="W5650" s="992"/>
      <c r="X5650" s="2110"/>
      <c r="Y5650" s="993"/>
      <c r="Z5650" s="1342" t="s">
        <v>11014</v>
      </c>
      <c r="AA5650" s="2205">
        <f t="shared" si="1207"/>
        <v>1</v>
      </c>
      <c r="AB5650" s="3036">
        <v>366</v>
      </c>
    </row>
    <row r="5651" spans="1:29" x14ac:dyDescent="0.25">
      <c r="A5651" s="1708">
        <f t="shared" ca="1" si="1202"/>
        <v>0</v>
      </c>
      <c r="B5651" s="1708">
        <f t="shared" si="1206"/>
        <v>10367002</v>
      </c>
      <c r="C5651" s="1002">
        <v>367</v>
      </c>
      <c r="D5651" s="1797" t="s">
        <v>447</v>
      </c>
      <c r="E5651" s="1002">
        <v>2</v>
      </c>
      <c r="F5651" s="1003" t="s">
        <v>1099</v>
      </c>
      <c r="G5651" s="1002" t="s">
        <v>1207</v>
      </c>
      <c r="H5651" s="1051" t="s">
        <v>346</v>
      </c>
      <c r="I5651" s="1091" t="s">
        <v>4167</v>
      </c>
      <c r="J5651" s="998"/>
      <c r="L5651" s="1005">
        <f t="shared" ref="L5651:L5680" si="1209">AY528</f>
        <v>0</v>
      </c>
      <c r="N5651" s="1724">
        <f t="shared" ref="N5651:N5680" si="1210">IF(ISERROR(MATCH(L5651,$AY$183:$AY$211,0))=TRUE,1,0)</f>
        <v>0</v>
      </c>
      <c r="Z5651" s="1345" t="s">
        <v>11114</v>
      </c>
      <c r="AA5651" s="2205">
        <f t="shared" si="1207"/>
        <v>1</v>
      </c>
      <c r="AB5651" s="3036">
        <v>367</v>
      </c>
    </row>
    <row r="5652" spans="1:29" x14ac:dyDescent="0.25">
      <c r="A5652" s="1708">
        <f t="shared" ca="1" si="1202"/>
        <v>0</v>
      </c>
      <c r="B5652" s="1708">
        <f t="shared" si="1206"/>
        <v>10367003</v>
      </c>
      <c r="C5652" s="1002">
        <v>367</v>
      </c>
      <c r="D5652" s="1797" t="s">
        <v>447</v>
      </c>
      <c r="E5652" s="1002">
        <v>3</v>
      </c>
      <c r="F5652" s="1003" t="s">
        <v>1099</v>
      </c>
      <c r="H5652" s="1016" t="s">
        <v>346</v>
      </c>
      <c r="I5652" s="1091" t="s">
        <v>4168</v>
      </c>
      <c r="J5652" s="996"/>
      <c r="L5652" s="1005">
        <f t="shared" si="1209"/>
        <v>0</v>
      </c>
      <c r="N5652" s="1724">
        <f t="shared" si="1210"/>
        <v>0</v>
      </c>
      <c r="Z5652" s="1006" t="str">
        <f>Z5651</f>
        <v xml:space="preserve">Activitatea pentru care se repartizeaza o investitie (Cap.4 Pct.2 Col.B, pentru Rd.(2 la n)) trebuie regasita printre activitatile declarate in Repartizarea pe activitati (Cap.2 Pct.7 Col.B, pentru Rd. (2 la n)) </v>
      </c>
      <c r="AA5652" s="2205">
        <f t="shared" si="1207"/>
        <v>1</v>
      </c>
      <c r="AB5652" s="3036">
        <v>367</v>
      </c>
      <c r="AC5652" s="2205">
        <f>LEN(Z5651)</f>
        <v>212</v>
      </c>
    </row>
    <row r="5653" spans="1:29" x14ac:dyDescent="0.25">
      <c r="A5653" s="1708">
        <f t="shared" ca="1" si="1202"/>
        <v>0</v>
      </c>
      <c r="B5653" s="1708">
        <f t="shared" si="1206"/>
        <v>10367004</v>
      </c>
      <c r="C5653" s="1002">
        <v>367</v>
      </c>
      <c r="D5653" s="1797" t="s">
        <v>447</v>
      </c>
      <c r="E5653" s="1002">
        <v>4</v>
      </c>
      <c r="F5653" s="1003" t="s">
        <v>1099</v>
      </c>
      <c r="H5653" s="1016" t="s">
        <v>346</v>
      </c>
      <c r="I5653" s="1091" t="s">
        <v>4169</v>
      </c>
      <c r="J5653" s="996"/>
      <c r="L5653" s="1005">
        <f t="shared" si="1209"/>
        <v>0</v>
      </c>
      <c r="N5653" s="1724">
        <f t="shared" si="1210"/>
        <v>0</v>
      </c>
      <c r="Z5653" s="1006" t="str">
        <f t="shared" ref="Z5653:Z5679" si="1211">Z5652</f>
        <v xml:space="preserve">Activitatea pentru care se repartizeaza o investitie (Cap.4 Pct.2 Col.B, pentru Rd.(2 la n)) trebuie regasita printre activitatile declarate in Repartizarea pe activitati (Cap.2 Pct.7 Col.B, pentru Rd. (2 la n)) </v>
      </c>
      <c r="AA5653" s="2205">
        <f t="shared" si="1207"/>
        <v>1</v>
      </c>
      <c r="AB5653" s="3036">
        <v>367</v>
      </c>
    </row>
    <row r="5654" spans="1:29" x14ac:dyDescent="0.25">
      <c r="A5654" s="1708">
        <f t="shared" ca="1" si="1202"/>
        <v>0</v>
      </c>
      <c r="B5654" s="1708">
        <f t="shared" si="1206"/>
        <v>10367005</v>
      </c>
      <c r="C5654" s="1002">
        <v>367</v>
      </c>
      <c r="D5654" s="1797" t="s">
        <v>447</v>
      </c>
      <c r="E5654" s="1002">
        <v>5</v>
      </c>
      <c r="F5654" s="1003" t="s">
        <v>1099</v>
      </c>
      <c r="H5654" s="1016" t="s">
        <v>346</v>
      </c>
      <c r="I5654" s="1091" t="s">
        <v>4170</v>
      </c>
      <c r="J5654" s="996"/>
      <c r="L5654" s="1005">
        <f t="shared" si="1209"/>
        <v>0</v>
      </c>
      <c r="N5654" s="1724">
        <f t="shared" si="1210"/>
        <v>0</v>
      </c>
      <c r="Z5654" s="1006" t="str">
        <f t="shared" si="1211"/>
        <v xml:space="preserve">Activitatea pentru care se repartizeaza o investitie (Cap.4 Pct.2 Col.B, pentru Rd.(2 la n)) trebuie regasita printre activitatile declarate in Repartizarea pe activitati (Cap.2 Pct.7 Col.B, pentru Rd. (2 la n)) </v>
      </c>
      <c r="AA5654" s="2205">
        <f t="shared" si="1207"/>
        <v>1</v>
      </c>
      <c r="AB5654" s="3036">
        <v>367</v>
      </c>
    </row>
    <row r="5655" spans="1:29" x14ac:dyDescent="0.25">
      <c r="A5655" s="1708">
        <f t="shared" ref="A5655:A5712" ca="1" si="1212">IF(D5655="DA",IF(ISERROR(N5655),A5654+1,IF(N5655=1,A5654+1,A5654)),A5654)</f>
        <v>0</v>
      </c>
      <c r="B5655" s="1708">
        <f t="shared" si="1206"/>
        <v>10367006</v>
      </c>
      <c r="C5655" s="1002">
        <v>367</v>
      </c>
      <c r="D5655" s="1797" t="s">
        <v>447</v>
      </c>
      <c r="E5655" s="1002">
        <v>6</v>
      </c>
      <c r="F5655" s="1003" t="s">
        <v>1099</v>
      </c>
      <c r="H5655" s="1016" t="s">
        <v>346</v>
      </c>
      <c r="I5655" s="1091" t="s">
        <v>4171</v>
      </c>
      <c r="J5655" s="996"/>
      <c r="L5655" s="1005">
        <f t="shared" si="1209"/>
        <v>0</v>
      </c>
      <c r="N5655" s="1724">
        <f t="shared" si="1210"/>
        <v>0</v>
      </c>
      <c r="Z5655" s="1006" t="str">
        <f t="shared" si="1211"/>
        <v xml:space="preserve">Activitatea pentru care se repartizeaza o investitie (Cap.4 Pct.2 Col.B, pentru Rd.(2 la n)) trebuie regasita printre activitatile declarate in Repartizarea pe activitati (Cap.2 Pct.7 Col.B, pentru Rd. (2 la n)) </v>
      </c>
      <c r="AA5655" s="2205">
        <f t="shared" si="1207"/>
        <v>1</v>
      </c>
      <c r="AB5655" s="3036">
        <v>367</v>
      </c>
    </row>
    <row r="5656" spans="1:29" x14ac:dyDescent="0.25">
      <c r="A5656" s="1708">
        <f t="shared" ca="1" si="1212"/>
        <v>0</v>
      </c>
      <c r="B5656" s="1708">
        <f t="shared" si="1206"/>
        <v>10367007</v>
      </c>
      <c r="C5656" s="1002">
        <v>367</v>
      </c>
      <c r="D5656" s="1797" t="s">
        <v>447</v>
      </c>
      <c r="E5656" s="1002">
        <v>7</v>
      </c>
      <c r="F5656" s="1003" t="s">
        <v>1099</v>
      </c>
      <c r="H5656" s="1016" t="s">
        <v>346</v>
      </c>
      <c r="I5656" s="1091" t="s">
        <v>4172</v>
      </c>
      <c r="J5656" s="996"/>
      <c r="L5656" s="1005">
        <f t="shared" si="1209"/>
        <v>0</v>
      </c>
      <c r="N5656" s="1724">
        <f t="shared" si="1210"/>
        <v>0</v>
      </c>
      <c r="Z5656" s="1006" t="str">
        <f t="shared" si="1211"/>
        <v xml:space="preserve">Activitatea pentru care se repartizeaza o investitie (Cap.4 Pct.2 Col.B, pentru Rd.(2 la n)) trebuie regasita printre activitatile declarate in Repartizarea pe activitati (Cap.2 Pct.7 Col.B, pentru Rd. (2 la n)) </v>
      </c>
      <c r="AA5656" s="2205">
        <f t="shared" si="1207"/>
        <v>1</v>
      </c>
      <c r="AB5656" s="3036">
        <v>367</v>
      </c>
    </row>
    <row r="5657" spans="1:29" x14ac:dyDescent="0.25">
      <c r="A5657" s="1708">
        <f t="shared" ca="1" si="1212"/>
        <v>0</v>
      </c>
      <c r="B5657" s="1708">
        <f t="shared" si="1206"/>
        <v>10367008</v>
      </c>
      <c r="C5657" s="1002">
        <v>367</v>
      </c>
      <c r="D5657" s="1797" t="s">
        <v>447</v>
      </c>
      <c r="E5657" s="1002">
        <v>8</v>
      </c>
      <c r="F5657" s="1003" t="s">
        <v>1099</v>
      </c>
      <c r="H5657" s="1016" t="s">
        <v>346</v>
      </c>
      <c r="I5657" s="1091" t="s">
        <v>4173</v>
      </c>
      <c r="J5657" s="996"/>
      <c r="L5657" s="1005">
        <f t="shared" si="1209"/>
        <v>0</v>
      </c>
      <c r="N5657" s="1724">
        <f t="shared" si="1210"/>
        <v>0</v>
      </c>
      <c r="Z5657" s="1006" t="str">
        <f t="shared" si="1211"/>
        <v xml:space="preserve">Activitatea pentru care se repartizeaza o investitie (Cap.4 Pct.2 Col.B, pentru Rd.(2 la n)) trebuie regasita printre activitatile declarate in Repartizarea pe activitati (Cap.2 Pct.7 Col.B, pentru Rd. (2 la n)) </v>
      </c>
      <c r="AA5657" s="2205">
        <f t="shared" si="1207"/>
        <v>1</v>
      </c>
      <c r="AB5657" s="3036">
        <v>367</v>
      </c>
    </row>
    <row r="5658" spans="1:29" x14ac:dyDescent="0.25">
      <c r="A5658" s="1708">
        <f t="shared" ca="1" si="1212"/>
        <v>0</v>
      </c>
      <c r="B5658" s="1708">
        <f t="shared" si="1206"/>
        <v>10367009</v>
      </c>
      <c r="C5658" s="1002">
        <v>367</v>
      </c>
      <c r="D5658" s="1797" t="s">
        <v>447</v>
      </c>
      <c r="E5658" s="1002">
        <v>9</v>
      </c>
      <c r="F5658" s="1003" t="s">
        <v>1099</v>
      </c>
      <c r="H5658" s="1016" t="s">
        <v>346</v>
      </c>
      <c r="I5658" s="1091" t="s">
        <v>4174</v>
      </c>
      <c r="J5658" s="996"/>
      <c r="L5658" s="1005">
        <f t="shared" si="1209"/>
        <v>0</v>
      </c>
      <c r="N5658" s="1724">
        <f t="shared" si="1210"/>
        <v>0</v>
      </c>
      <c r="Z5658" s="1006" t="str">
        <f t="shared" si="1211"/>
        <v xml:space="preserve">Activitatea pentru care se repartizeaza o investitie (Cap.4 Pct.2 Col.B, pentru Rd.(2 la n)) trebuie regasita printre activitatile declarate in Repartizarea pe activitati (Cap.2 Pct.7 Col.B, pentru Rd. (2 la n)) </v>
      </c>
      <c r="AA5658" s="2205">
        <f t="shared" si="1207"/>
        <v>1</v>
      </c>
      <c r="AB5658" s="3036">
        <v>367</v>
      </c>
    </row>
    <row r="5659" spans="1:29" x14ac:dyDescent="0.25">
      <c r="A5659" s="1708">
        <f t="shared" ca="1" si="1212"/>
        <v>0</v>
      </c>
      <c r="B5659" s="1708">
        <f t="shared" si="1206"/>
        <v>10367010</v>
      </c>
      <c r="C5659" s="1002">
        <v>367</v>
      </c>
      <c r="D5659" s="1797" t="s">
        <v>447</v>
      </c>
      <c r="E5659" s="1002">
        <v>10</v>
      </c>
      <c r="F5659" s="1003" t="s">
        <v>1099</v>
      </c>
      <c r="H5659" s="1016" t="s">
        <v>346</v>
      </c>
      <c r="I5659" s="1091" t="s">
        <v>4175</v>
      </c>
      <c r="J5659" s="996"/>
      <c r="L5659" s="1005">
        <f t="shared" si="1209"/>
        <v>0</v>
      </c>
      <c r="N5659" s="1724">
        <f t="shared" si="1210"/>
        <v>0</v>
      </c>
      <c r="Z5659" s="1006" t="str">
        <f t="shared" si="1211"/>
        <v xml:space="preserve">Activitatea pentru care se repartizeaza o investitie (Cap.4 Pct.2 Col.B, pentru Rd.(2 la n)) trebuie regasita printre activitatile declarate in Repartizarea pe activitati (Cap.2 Pct.7 Col.B, pentru Rd. (2 la n)) </v>
      </c>
      <c r="AA5659" s="2205">
        <f t="shared" si="1207"/>
        <v>1</v>
      </c>
      <c r="AB5659" s="3036">
        <v>367</v>
      </c>
    </row>
    <row r="5660" spans="1:29" x14ac:dyDescent="0.25">
      <c r="A5660" s="1708">
        <f t="shared" ca="1" si="1212"/>
        <v>0</v>
      </c>
      <c r="B5660" s="1708">
        <f t="shared" si="1206"/>
        <v>10367011</v>
      </c>
      <c r="C5660" s="1002">
        <v>367</v>
      </c>
      <c r="D5660" s="1797" t="s">
        <v>447</v>
      </c>
      <c r="E5660" s="1002">
        <v>11</v>
      </c>
      <c r="F5660" s="1003" t="s">
        <v>1099</v>
      </c>
      <c r="H5660" s="1016" t="s">
        <v>346</v>
      </c>
      <c r="I5660" s="1091" t="s">
        <v>4176</v>
      </c>
      <c r="J5660" s="996"/>
      <c r="L5660" s="1005">
        <f t="shared" si="1209"/>
        <v>0</v>
      </c>
      <c r="N5660" s="1724">
        <f t="shared" si="1210"/>
        <v>0</v>
      </c>
      <c r="Z5660" s="1006" t="str">
        <f t="shared" si="1211"/>
        <v xml:space="preserve">Activitatea pentru care se repartizeaza o investitie (Cap.4 Pct.2 Col.B, pentru Rd.(2 la n)) trebuie regasita printre activitatile declarate in Repartizarea pe activitati (Cap.2 Pct.7 Col.B, pentru Rd. (2 la n)) </v>
      </c>
      <c r="AA5660" s="2205">
        <f t="shared" si="1207"/>
        <v>1</v>
      </c>
      <c r="AB5660" s="3036">
        <v>367</v>
      </c>
    </row>
    <row r="5661" spans="1:29" x14ac:dyDescent="0.25">
      <c r="A5661" s="1708">
        <f t="shared" ca="1" si="1212"/>
        <v>0</v>
      </c>
      <c r="B5661" s="1708">
        <f t="shared" si="1206"/>
        <v>10367012</v>
      </c>
      <c r="C5661" s="1002">
        <v>367</v>
      </c>
      <c r="D5661" s="1797" t="s">
        <v>447</v>
      </c>
      <c r="E5661" s="1002">
        <v>12</v>
      </c>
      <c r="F5661" s="1003" t="s">
        <v>1099</v>
      </c>
      <c r="H5661" s="1016" t="s">
        <v>346</v>
      </c>
      <c r="I5661" s="1091" t="s">
        <v>4177</v>
      </c>
      <c r="J5661" s="996"/>
      <c r="L5661" s="1005">
        <f t="shared" si="1209"/>
        <v>0</v>
      </c>
      <c r="N5661" s="1724">
        <f t="shared" si="1210"/>
        <v>0</v>
      </c>
      <c r="Z5661" s="1006" t="str">
        <f t="shared" si="1211"/>
        <v xml:space="preserve">Activitatea pentru care se repartizeaza o investitie (Cap.4 Pct.2 Col.B, pentru Rd.(2 la n)) trebuie regasita printre activitatile declarate in Repartizarea pe activitati (Cap.2 Pct.7 Col.B, pentru Rd. (2 la n)) </v>
      </c>
      <c r="AA5661" s="2205">
        <f t="shared" si="1207"/>
        <v>1</v>
      </c>
      <c r="AB5661" s="3036">
        <v>367</v>
      </c>
    </row>
    <row r="5662" spans="1:29" x14ac:dyDescent="0.25">
      <c r="A5662" s="1708">
        <f t="shared" ca="1" si="1212"/>
        <v>0</v>
      </c>
      <c r="B5662" s="1708">
        <f t="shared" si="1206"/>
        <v>10367013</v>
      </c>
      <c r="C5662" s="1002">
        <v>367</v>
      </c>
      <c r="D5662" s="1797" t="s">
        <v>447</v>
      </c>
      <c r="E5662" s="1002">
        <v>13</v>
      </c>
      <c r="F5662" s="1003" t="s">
        <v>1099</v>
      </c>
      <c r="H5662" s="1016" t="s">
        <v>346</v>
      </c>
      <c r="I5662" s="1091" t="s">
        <v>4178</v>
      </c>
      <c r="J5662" s="996"/>
      <c r="L5662" s="1005">
        <f t="shared" si="1209"/>
        <v>0</v>
      </c>
      <c r="N5662" s="1724">
        <f t="shared" si="1210"/>
        <v>0</v>
      </c>
      <c r="Z5662" s="1006" t="str">
        <f t="shared" si="1211"/>
        <v xml:space="preserve">Activitatea pentru care se repartizeaza o investitie (Cap.4 Pct.2 Col.B, pentru Rd.(2 la n)) trebuie regasita printre activitatile declarate in Repartizarea pe activitati (Cap.2 Pct.7 Col.B, pentru Rd. (2 la n)) </v>
      </c>
      <c r="AA5662" s="2205">
        <f t="shared" si="1207"/>
        <v>1</v>
      </c>
      <c r="AB5662" s="3036">
        <v>367</v>
      </c>
    </row>
    <row r="5663" spans="1:29" x14ac:dyDescent="0.25">
      <c r="A5663" s="1708">
        <f t="shared" ca="1" si="1212"/>
        <v>0</v>
      </c>
      <c r="B5663" s="1708">
        <f t="shared" si="1206"/>
        <v>10367014</v>
      </c>
      <c r="C5663" s="1002">
        <v>367</v>
      </c>
      <c r="D5663" s="1797" t="s">
        <v>447</v>
      </c>
      <c r="E5663" s="1002">
        <v>14</v>
      </c>
      <c r="F5663" s="1003" t="s">
        <v>1099</v>
      </c>
      <c r="H5663" s="1016" t="s">
        <v>346</v>
      </c>
      <c r="I5663" s="1091" t="s">
        <v>4179</v>
      </c>
      <c r="J5663" s="996"/>
      <c r="L5663" s="1005">
        <f t="shared" si="1209"/>
        <v>0</v>
      </c>
      <c r="N5663" s="1724">
        <f t="shared" si="1210"/>
        <v>0</v>
      </c>
      <c r="Z5663" s="1006" t="str">
        <f t="shared" si="1211"/>
        <v xml:space="preserve">Activitatea pentru care se repartizeaza o investitie (Cap.4 Pct.2 Col.B, pentru Rd.(2 la n)) trebuie regasita printre activitatile declarate in Repartizarea pe activitati (Cap.2 Pct.7 Col.B, pentru Rd. (2 la n)) </v>
      </c>
      <c r="AA5663" s="2205">
        <f t="shared" si="1207"/>
        <v>1</v>
      </c>
      <c r="AB5663" s="3036">
        <v>367</v>
      </c>
    </row>
    <row r="5664" spans="1:29" x14ac:dyDescent="0.25">
      <c r="A5664" s="1708">
        <f t="shared" ca="1" si="1212"/>
        <v>0</v>
      </c>
      <c r="B5664" s="1708">
        <f t="shared" si="1206"/>
        <v>10367015</v>
      </c>
      <c r="C5664" s="1002">
        <v>367</v>
      </c>
      <c r="D5664" s="1797" t="s">
        <v>447</v>
      </c>
      <c r="E5664" s="1002">
        <v>15</v>
      </c>
      <c r="F5664" s="1003" t="s">
        <v>1099</v>
      </c>
      <c r="H5664" s="1016" t="s">
        <v>346</v>
      </c>
      <c r="I5664" s="1091" t="s">
        <v>4180</v>
      </c>
      <c r="J5664" s="996"/>
      <c r="L5664" s="1005">
        <f t="shared" si="1209"/>
        <v>0</v>
      </c>
      <c r="N5664" s="1724">
        <f t="shared" si="1210"/>
        <v>0</v>
      </c>
      <c r="Z5664" s="1006" t="str">
        <f t="shared" si="1211"/>
        <v xml:space="preserve">Activitatea pentru care se repartizeaza o investitie (Cap.4 Pct.2 Col.B, pentru Rd.(2 la n)) trebuie regasita printre activitatile declarate in Repartizarea pe activitati (Cap.2 Pct.7 Col.B, pentru Rd. (2 la n)) </v>
      </c>
      <c r="AA5664" s="2205">
        <f t="shared" si="1207"/>
        <v>1</v>
      </c>
      <c r="AB5664" s="3036">
        <v>367</v>
      </c>
    </row>
    <row r="5665" spans="1:28" x14ac:dyDescent="0.25">
      <c r="A5665" s="1708">
        <f t="shared" ca="1" si="1212"/>
        <v>0</v>
      </c>
      <c r="B5665" s="1708">
        <f t="shared" si="1206"/>
        <v>10367016</v>
      </c>
      <c r="C5665" s="1002">
        <v>367</v>
      </c>
      <c r="D5665" s="1797" t="s">
        <v>447</v>
      </c>
      <c r="E5665" s="1002">
        <v>16</v>
      </c>
      <c r="F5665" s="1003" t="s">
        <v>1099</v>
      </c>
      <c r="H5665" s="1016" t="s">
        <v>346</v>
      </c>
      <c r="I5665" s="1091" t="s">
        <v>4181</v>
      </c>
      <c r="J5665" s="996"/>
      <c r="L5665" s="1005">
        <f t="shared" si="1209"/>
        <v>0</v>
      </c>
      <c r="N5665" s="1724">
        <f t="shared" si="1210"/>
        <v>0</v>
      </c>
      <c r="Z5665" s="1006" t="str">
        <f t="shared" si="1211"/>
        <v xml:space="preserve">Activitatea pentru care se repartizeaza o investitie (Cap.4 Pct.2 Col.B, pentru Rd.(2 la n)) trebuie regasita printre activitatile declarate in Repartizarea pe activitati (Cap.2 Pct.7 Col.B, pentru Rd. (2 la n)) </v>
      </c>
      <c r="AA5665" s="2205">
        <f t="shared" si="1207"/>
        <v>1</v>
      </c>
      <c r="AB5665" s="3036">
        <v>367</v>
      </c>
    </row>
    <row r="5666" spans="1:28" x14ac:dyDescent="0.25">
      <c r="A5666" s="1708">
        <f t="shared" ca="1" si="1212"/>
        <v>0</v>
      </c>
      <c r="B5666" s="1708">
        <f t="shared" ref="B5666:B5682" si="1213">VALUE("1"&amp;TEXT(C5666,"0000")&amp;TEXT(E5666,"000"))</f>
        <v>10367017</v>
      </c>
      <c r="C5666" s="1002">
        <v>367</v>
      </c>
      <c r="D5666" s="1797" t="s">
        <v>447</v>
      </c>
      <c r="E5666" s="1002">
        <v>17</v>
      </c>
      <c r="F5666" s="1003" t="s">
        <v>1099</v>
      </c>
      <c r="H5666" s="1016" t="s">
        <v>346</v>
      </c>
      <c r="I5666" s="1091" t="s">
        <v>4182</v>
      </c>
      <c r="J5666" s="996"/>
      <c r="L5666" s="1005">
        <f t="shared" si="1209"/>
        <v>0</v>
      </c>
      <c r="N5666" s="1724">
        <f t="shared" si="1210"/>
        <v>0</v>
      </c>
      <c r="Z5666" s="1006" t="str">
        <f t="shared" si="1211"/>
        <v xml:space="preserve">Activitatea pentru care se repartizeaza o investitie (Cap.4 Pct.2 Col.B, pentru Rd.(2 la n)) trebuie regasita printre activitatile declarate in Repartizarea pe activitati (Cap.2 Pct.7 Col.B, pentru Rd. (2 la n)) </v>
      </c>
      <c r="AA5666" s="2205">
        <f t="shared" si="1207"/>
        <v>1</v>
      </c>
      <c r="AB5666" s="3036">
        <v>367</v>
      </c>
    </row>
    <row r="5667" spans="1:28" x14ac:dyDescent="0.25">
      <c r="A5667" s="1708">
        <f t="shared" ca="1" si="1212"/>
        <v>0</v>
      </c>
      <c r="B5667" s="1708">
        <f t="shared" si="1213"/>
        <v>10367018</v>
      </c>
      <c r="C5667" s="1002">
        <v>367</v>
      </c>
      <c r="D5667" s="1797" t="s">
        <v>447</v>
      </c>
      <c r="E5667" s="1002">
        <v>18</v>
      </c>
      <c r="F5667" s="1003" t="s">
        <v>1099</v>
      </c>
      <c r="H5667" s="1016" t="s">
        <v>346</v>
      </c>
      <c r="I5667" s="1091" t="s">
        <v>4183</v>
      </c>
      <c r="J5667" s="996"/>
      <c r="L5667" s="1005">
        <f t="shared" si="1209"/>
        <v>0</v>
      </c>
      <c r="N5667" s="1724">
        <f t="shared" si="1210"/>
        <v>0</v>
      </c>
      <c r="Z5667" s="1006" t="str">
        <f t="shared" si="1211"/>
        <v xml:space="preserve">Activitatea pentru care se repartizeaza o investitie (Cap.4 Pct.2 Col.B, pentru Rd.(2 la n)) trebuie regasita printre activitatile declarate in Repartizarea pe activitati (Cap.2 Pct.7 Col.B, pentru Rd. (2 la n)) </v>
      </c>
      <c r="AA5667" s="2205">
        <f t="shared" si="1207"/>
        <v>1</v>
      </c>
      <c r="AB5667" s="3036">
        <v>367</v>
      </c>
    </row>
    <row r="5668" spans="1:28" x14ac:dyDescent="0.25">
      <c r="A5668" s="1708">
        <f t="shared" ca="1" si="1212"/>
        <v>0</v>
      </c>
      <c r="B5668" s="1708">
        <f t="shared" si="1213"/>
        <v>10367019</v>
      </c>
      <c r="C5668" s="1002">
        <v>367</v>
      </c>
      <c r="D5668" s="1797" t="s">
        <v>447</v>
      </c>
      <c r="E5668" s="1002">
        <v>19</v>
      </c>
      <c r="F5668" s="1003" t="s">
        <v>1099</v>
      </c>
      <c r="H5668" s="1016" t="s">
        <v>346</v>
      </c>
      <c r="I5668" s="1091" t="s">
        <v>4184</v>
      </c>
      <c r="J5668" s="996"/>
      <c r="L5668" s="1005">
        <f t="shared" si="1209"/>
        <v>0</v>
      </c>
      <c r="N5668" s="1724">
        <f t="shared" si="1210"/>
        <v>0</v>
      </c>
      <c r="Z5668" s="1006" t="str">
        <f t="shared" si="1211"/>
        <v xml:space="preserve">Activitatea pentru care se repartizeaza o investitie (Cap.4 Pct.2 Col.B, pentru Rd.(2 la n)) trebuie regasita printre activitatile declarate in Repartizarea pe activitati (Cap.2 Pct.7 Col.B, pentru Rd. (2 la n)) </v>
      </c>
      <c r="AA5668" s="2205">
        <f t="shared" si="1207"/>
        <v>1</v>
      </c>
      <c r="AB5668" s="3036">
        <v>367</v>
      </c>
    </row>
    <row r="5669" spans="1:28" x14ac:dyDescent="0.25">
      <c r="A5669" s="1708">
        <f t="shared" ca="1" si="1212"/>
        <v>0</v>
      </c>
      <c r="B5669" s="1708">
        <f t="shared" si="1213"/>
        <v>10367020</v>
      </c>
      <c r="C5669" s="1002">
        <v>367</v>
      </c>
      <c r="D5669" s="1797" t="s">
        <v>447</v>
      </c>
      <c r="E5669" s="1002">
        <v>20</v>
      </c>
      <c r="F5669" s="1003" t="s">
        <v>1099</v>
      </c>
      <c r="H5669" s="1016" t="s">
        <v>346</v>
      </c>
      <c r="I5669" s="1091" t="s">
        <v>4185</v>
      </c>
      <c r="J5669" s="996"/>
      <c r="L5669" s="1005">
        <f t="shared" si="1209"/>
        <v>0</v>
      </c>
      <c r="N5669" s="1724">
        <f t="shared" si="1210"/>
        <v>0</v>
      </c>
      <c r="Z5669" s="1006" t="str">
        <f t="shared" si="1211"/>
        <v xml:space="preserve">Activitatea pentru care se repartizeaza o investitie (Cap.4 Pct.2 Col.B, pentru Rd.(2 la n)) trebuie regasita printre activitatile declarate in Repartizarea pe activitati (Cap.2 Pct.7 Col.B, pentru Rd. (2 la n)) </v>
      </c>
      <c r="AA5669" s="2205">
        <f t="shared" si="1207"/>
        <v>1</v>
      </c>
      <c r="AB5669" s="3036">
        <v>367</v>
      </c>
    </row>
    <row r="5670" spans="1:28" x14ac:dyDescent="0.25">
      <c r="A5670" s="1708">
        <f t="shared" ca="1" si="1212"/>
        <v>0</v>
      </c>
      <c r="B5670" s="1708">
        <f t="shared" si="1213"/>
        <v>10367021</v>
      </c>
      <c r="C5670" s="1002">
        <v>367</v>
      </c>
      <c r="D5670" s="1797" t="s">
        <v>447</v>
      </c>
      <c r="E5670" s="1002">
        <v>21</v>
      </c>
      <c r="F5670" s="1003" t="s">
        <v>1099</v>
      </c>
      <c r="H5670" s="1016" t="s">
        <v>346</v>
      </c>
      <c r="I5670" s="1091" t="s">
        <v>4186</v>
      </c>
      <c r="J5670" s="996"/>
      <c r="L5670" s="1005">
        <f t="shared" si="1209"/>
        <v>0</v>
      </c>
      <c r="N5670" s="1724">
        <f t="shared" si="1210"/>
        <v>0</v>
      </c>
      <c r="Z5670" s="1006" t="str">
        <f t="shared" si="1211"/>
        <v xml:space="preserve">Activitatea pentru care se repartizeaza o investitie (Cap.4 Pct.2 Col.B, pentru Rd.(2 la n)) trebuie regasita printre activitatile declarate in Repartizarea pe activitati (Cap.2 Pct.7 Col.B, pentru Rd. (2 la n)) </v>
      </c>
      <c r="AA5670" s="2205">
        <f t="shared" si="1207"/>
        <v>1</v>
      </c>
      <c r="AB5670" s="3036">
        <v>367</v>
      </c>
    </row>
    <row r="5671" spans="1:28" x14ac:dyDescent="0.25">
      <c r="A5671" s="1708">
        <f t="shared" ca="1" si="1212"/>
        <v>0</v>
      </c>
      <c r="B5671" s="1708">
        <f t="shared" si="1213"/>
        <v>10367022</v>
      </c>
      <c r="C5671" s="1002">
        <v>367</v>
      </c>
      <c r="D5671" s="1797" t="s">
        <v>447</v>
      </c>
      <c r="E5671" s="1002">
        <v>22</v>
      </c>
      <c r="F5671" s="1003" t="s">
        <v>1099</v>
      </c>
      <c r="H5671" s="1016" t="s">
        <v>346</v>
      </c>
      <c r="I5671" s="1091" t="s">
        <v>4187</v>
      </c>
      <c r="J5671" s="996"/>
      <c r="L5671" s="1005">
        <f t="shared" si="1209"/>
        <v>0</v>
      </c>
      <c r="N5671" s="1724">
        <f t="shared" si="1210"/>
        <v>0</v>
      </c>
      <c r="Z5671" s="1006" t="str">
        <f t="shared" si="1211"/>
        <v xml:space="preserve">Activitatea pentru care se repartizeaza o investitie (Cap.4 Pct.2 Col.B, pentru Rd.(2 la n)) trebuie regasita printre activitatile declarate in Repartizarea pe activitati (Cap.2 Pct.7 Col.B, pentru Rd. (2 la n)) </v>
      </c>
      <c r="AA5671" s="2205">
        <f t="shared" si="1207"/>
        <v>1</v>
      </c>
      <c r="AB5671" s="3036">
        <v>367</v>
      </c>
    </row>
    <row r="5672" spans="1:28" x14ac:dyDescent="0.25">
      <c r="A5672" s="1708">
        <f t="shared" ca="1" si="1212"/>
        <v>0</v>
      </c>
      <c r="B5672" s="1708">
        <f t="shared" si="1213"/>
        <v>10367023</v>
      </c>
      <c r="C5672" s="1002">
        <v>367</v>
      </c>
      <c r="D5672" s="1797" t="s">
        <v>447</v>
      </c>
      <c r="E5672" s="1002">
        <v>23</v>
      </c>
      <c r="F5672" s="1003" t="s">
        <v>1099</v>
      </c>
      <c r="H5672" s="1016" t="s">
        <v>346</v>
      </c>
      <c r="I5672" s="1091" t="s">
        <v>4188</v>
      </c>
      <c r="J5672" s="996"/>
      <c r="L5672" s="1005">
        <f t="shared" si="1209"/>
        <v>0</v>
      </c>
      <c r="N5672" s="1724">
        <f t="shared" si="1210"/>
        <v>0</v>
      </c>
      <c r="Z5672" s="1006" t="str">
        <f t="shared" si="1211"/>
        <v xml:space="preserve">Activitatea pentru care se repartizeaza o investitie (Cap.4 Pct.2 Col.B, pentru Rd.(2 la n)) trebuie regasita printre activitatile declarate in Repartizarea pe activitati (Cap.2 Pct.7 Col.B, pentru Rd. (2 la n)) </v>
      </c>
      <c r="AA5672" s="2205">
        <f t="shared" si="1207"/>
        <v>1</v>
      </c>
      <c r="AB5672" s="3036">
        <v>367</v>
      </c>
    </row>
    <row r="5673" spans="1:28" x14ac:dyDescent="0.25">
      <c r="A5673" s="1708">
        <f t="shared" ca="1" si="1212"/>
        <v>0</v>
      </c>
      <c r="B5673" s="1708">
        <f t="shared" si="1213"/>
        <v>10367024</v>
      </c>
      <c r="C5673" s="1002">
        <v>367</v>
      </c>
      <c r="D5673" s="1797" t="s">
        <v>447</v>
      </c>
      <c r="E5673" s="1002">
        <v>24</v>
      </c>
      <c r="F5673" s="1003" t="s">
        <v>1099</v>
      </c>
      <c r="H5673" s="1016" t="s">
        <v>346</v>
      </c>
      <c r="I5673" s="1091" t="s">
        <v>4189</v>
      </c>
      <c r="J5673" s="996"/>
      <c r="L5673" s="1005">
        <f t="shared" si="1209"/>
        <v>0</v>
      </c>
      <c r="N5673" s="1724">
        <f t="shared" si="1210"/>
        <v>0</v>
      </c>
      <c r="Z5673" s="1006" t="str">
        <f t="shared" si="1211"/>
        <v xml:space="preserve">Activitatea pentru care se repartizeaza o investitie (Cap.4 Pct.2 Col.B, pentru Rd.(2 la n)) trebuie regasita printre activitatile declarate in Repartizarea pe activitati (Cap.2 Pct.7 Col.B, pentru Rd. (2 la n)) </v>
      </c>
      <c r="AA5673" s="2205">
        <f t="shared" si="1207"/>
        <v>1</v>
      </c>
      <c r="AB5673" s="3036">
        <v>367</v>
      </c>
    </row>
    <row r="5674" spans="1:28" x14ac:dyDescent="0.25">
      <c r="A5674" s="1708">
        <f t="shared" ca="1" si="1212"/>
        <v>0</v>
      </c>
      <c r="B5674" s="1708">
        <f t="shared" si="1213"/>
        <v>10367025</v>
      </c>
      <c r="C5674" s="1002">
        <v>367</v>
      </c>
      <c r="D5674" s="1797" t="s">
        <v>447</v>
      </c>
      <c r="E5674" s="1002">
        <v>25</v>
      </c>
      <c r="F5674" s="1003" t="s">
        <v>1099</v>
      </c>
      <c r="H5674" s="1016" t="s">
        <v>346</v>
      </c>
      <c r="I5674" s="1091" t="s">
        <v>4190</v>
      </c>
      <c r="J5674" s="996"/>
      <c r="L5674" s="1005">
        <f t="shared" si="1209"/>
        <v>0</v>
      </c>
      <c r="N5674" s="1724">
        <f t="shared" si="1210"/>
        <v>0</v>
      </c>
      <c r="Z5674" s="1006" t="str">
        <f t="shared" si="1211"/>
        <v xml:space="preserve">Activitatea pentru care se repartizeaza o investitie (Cap.4 Pct.2 Col.B, pentru Rd.(2 la n)) trebuie regasita printre activitatile declarate in Repartizarea pe activitati (Cap.2 Pct.7 Col.B, pentru Rd. (2 la n)) </v>
      </c>
      <c r="AA5674" s="2205">
        <f t="shared" si="1207"/>
        <v>1</v>
      </c>
      <c r="AB5674" s="3036">
        <v>367</v>
      </c>
    </row>
    <row r="5675" spans="1:28" x14ac:dyDescent="0.25">
      <c r="A5675" s="1708">
        <f t="shared" ca="1" si="1212"/>
        <v>0</v>
      </c>
      <c r="B5675" s="1708">
        <f t="shared" si="1213"/>
        <v>10367026</v>
      </c>
      <c r="C5675" s="1002">
        <v>367</v>
      </c>
      <c r="D5675" s="1797" t="s">
        <v>447</v>
      </c>
      <c r="E5675" s="1002">
        <v>26</v>
      </c>
      <c r="F5675" s="1003" t="s">
        <v>1099</v>
      </c>
      <c r="H5675" s="1016" t="s">
        <v>346</v>
      </c>
      <c r="I5675" s="1091" t="s">
        <v>4191</v>
      </c>
      <c r="J5675" s="996"/>
      <c r="L5675" s="1005">
        <f t="shared" si="1209"/>
        <v>0</v>
      </c>
      <c r="N5675" s="1724">
        <f t="shared" si="1210"/>
        <v>0</v>
      </c>
      <c r="Z5675" s="1006" t="str">
        <f t="shared" si="1211"/>
        <v xml:space="preserve">Activitatea pentru care se repartizeaza o investitie (Cap.4 Pct.2 Col.B, pentru Rd.(2 la n)) trebuie regasita printre activitatile declarate in Repartizarea pe activitati (Cap.2 Pct.7 Col.B, pentru Rd. (2 la n)) </v>
      </c>
      <c r="AA5675" s="2205">
        <f t="shared" si="1207"/>
        <v>1</v>
      </c>
      <c r="AB5675" s="3036">
        <v>367</v>
      </c>
    </row>
    <row r="5676" spans="1:28" x14ac:dyDescent="0.25">
      <c r="A5676" s="1708">
        <f t="shared" ca="1" si="1212"/>
        <v>0</v>
      </c>
      <c r="B5676" s="1708">
        <f t="shared" si="1213"/>
        <v>10367027</v>
      </c>
      <c r="C5676" s="1002">
        <v>367</v>
      </c>
      <c r="D5676" s="1797" t="s">
        <v>447</v>
      </c>
      <c r="E5676" s="1002">
        <v>27</v>
      </c>
      <c r="F5676" s="1003" t="s">
        <v>1099</v>
      </c>
      <c r="H5676" s="1016" t="s">
        <v>346</v>
      </c>
      <c r="I5676" s="1091" t="s">
        <v>4192</v>
      </c>
      <c r="J5676" s="996"/>
      <c r="L5676" s="1005">
        <f t="shared" si="1209"/>
        <v>0</v>
      </c>
      <c r="N5676" s="1724">
        <f t="shared" si="1210"/>
        <v>0</v>
      </c>
      <c r="Z5676" s="1006" t="str">
        <f t="shared" si="1211"/>
        <v xml:space="preserve">Activitatea pentru care se repartizeaza o investitie (Cap.4 Pct.2 Col.B, pentru Rd.(2 la n)) trebuie regasita printre activitatile declarate in Repartizarea pe activitati (Cap.2 Pct.7 Col.B, pentru Rd. (2 la n)) </v>
      </c>
      <c r="AA5676" s="2205">
        <f t="shared" si="1207"/>
        <v>1</v>
      </c>
      <c r="AB5676" s="3036">
        <v>367</v>
      </c>
    </row>
    <row r="5677" spans="1:28" x14ac:dyDescent="0.25">
      <c r="A5677" s="1708">
        <f t="shared" ca="1" si="1212"/>
        <v>0</v>
      </c>
      <c r="B5677" s="1708">
        <f t="shared" si="1213"/>
        <v>10367028</v>
      </c>
      <c r="C5677" s="1002">
        <v>367</v>
      </c>
      <c r="D5677" s="1797" t="s">
        <v>447</v>
      </c>
      <c r="E5677" s="1002">
        <v>28</v>
      </c>
      <c r="F5677" s="1003" t="s">
        <v>1099</v>
      </c>
      <c r="H5677" s="1016" t="s">
        <v>346</v>
      </c>
      <c r="I5677" s="1091" t="s">
        <v>4193</v>
      </c>
      <c r="J5677" s="996"/>
      <c r="L5677" s="1005">
        <f t="shared" si="1209"/>
        <v>0</v>
      </c>
      <c r="N5677" s="1724">
        <f t="shared" si="1210"/>
        <v>0</v>
      </c>
      <c r="Z5677" s="1006" t="str">
        <f t="shared" si="1211"/>
        <v xml:space="preserve">Activitatea pentru care se repartizeaza o investitie (Cap.4 Pct.2 Col.B, pentru Rd.(2 la n)) trebuie regasita printre activitatile declarate in Repartizarea pe activitati (Cap.2 Pct.7 Col.B, pentru Rd. (2 la n)) </v>
      </c>
      <c r="AA5677" s="2205">
        <f t="shared" si="1207"/>
        <v>1</v>
      </c>
      <c r="AB5677" s="3036">
        <v>367</v>
      </c>
    </row>
    <row r="5678" spans="1:28" x14ac:dyDescent="0.25">
      <c r="A5678" s="1708">
        <f t="shared" ca="1" si="1212"/>
        <v>0</v>
      </c>
      <c r="B5678" s="1708">
        <f t="shared" si="1213"/>
        <v>10367029</v>
      </c>
      <c r="C5678" s="1002">
        <v>367</v>
      </c>
      <c r="D5678" s="1797" t="s">
        <v>447</v>
      </c>
      <c r="E5678" s="1002">
        <v>29</v>
      </c>
      <c r="F5678" s="1003" t="s">
        <v>1099</v>
      </c>
      <c r="H5678" s="1016" t="s">
        <v>346</v>
      </c>
      <c r="I5678" s="1091" t="s">
        <v>4194</v>
      </c>
      <c r="J5678" s="996"/>
      <c r="L5678" s="1005">
        <f t="shared" si="1209"/>
        <v>0</v>
      </c>
      <c r="N5678" s="1724">
        <f t="shared" si="1210"/>
        <v>0</v>
      </c>
      <c r="Z5678" s="1006" t="str">
        <f t="shared" si="1211"/>
        <v xml:space="preserve">Activitatea pentru care se repartizeaza o investitie (Cap.4 Pct.2 Col.B, pentru Rd.(2 la n)) trebuie regasita printre activitatile declarate in Repartizarea pe activitati (Cap.2 Pct.7 Col.B, pentru Rd. (2 la n)) </v>
      </c>
      <c r="AA5678" s="2205">
        <f t="shared" si="1207"/>
        <v>1</v>
      </c>
      <c r="AB5678" s="3036">
        <v>367</v>
      </c>
    </row>
    <row r="5679" spans="1:28" x14ac:dyDescent="0.25">
      <c r="A5679" s="1708">
        <f t="shared" ca="1" si="1212"/>
        <v>0</v>
      </c>
      <c r="B5679" s="1708">
        <f t="shared" si="1213"/>
        <v>10367030</v>
      </c>
      <c r="C5679" s="1002">
        <v>367</v>
      </c>
      <c r="D5679" s="1797" t="s">
        <v>447</v>
      </c>
      <c r="E5679" s="1002">
        <v>30</v>
      </c>
      <c r="F5679" s="1003" t="s">
        <v>1099</v>
      </c>
      <c r="H5679" s="1016" t="s">
        <v>346</v>
      </c>
      <c r="I5679" s="1091" t="s">
        <v>4195</v>
      </c>
      <c r="J5679" s="996"/>
      <c r="L5679" s="1005">
        <f t="shared" si="1209"/>
        <v>0</v>
      </c>
      <c r="N5679" s="1724">
        <f t="shared" si="1210"/>
        <v>0</v>
      </c>
      <c r="Z5679" s="1006" t="str">
        <f t="shared" si="1211"/>
        <v xml:space="preserve">Activitatea pentru care se repartizeaza o investitie (Cap.4 Pct.2 Col.B, pentru Rd.(2 la n)) trebuie regasita printre activitatile declarate in Repartizarea pe activitati (Cap.2 Pct.7 Col.B, pentru Rd. (2 la n)) </v>
      </c>
      <c r="AA5679" s="2205">
        <f t="shared" si="1207"/>
        <v>1</v>
      </c>
      <c r="AB5679" s="3036">
        <v>367</v>
      </c>
    </row>
    <row r="5680" spans="1:28" x14ac:dyDescent="0.25">
      <c r="A5680" s="1710">
        <f t="shared" ca="1" si="1212"/>
        <v>0</v>
      </c>
      <c r="B5680" s="1710">
        <f t="shared" si="1213"/>
        <v>10367031</v>
      </c>
      <c r="C5680" s="1007">
        <v>367</v>
      </c>
      <c r="D5680" s="1798" t="s">
        <v>447</v>
      </c>
      <c r="E5680" s="1007">
        <v>31</v>
      </c>
      <c r="F5680" s="1008" t="s">
        <v>1099</v>
      </c>
      <c r="G5680" s="1007"/>
      <c r="H5680" s="1009" t="s">
        <v>346</v>
      </c>
      <c r="I5680" s="1092" t="s">
        <v>4196</v>
      </c>
      <c r="J5680" s="1009"/>
      <c r="K5680" s="1010"/>
      <c r="L5680" s="1012">
        <f t="shared" si="1209"/>
        <v>0</v>
      </c>
      <c r="M5680" s="1012"/>
      <c r="N5680" s="1727">
        <f t="shared" si="1210"/>
        <v>0</v>
      </c>
      <c r="O5680" s="1012"/>
      <c r="P5680" s="1012"/>
      <c r="Q5680" s="1012"/>
      <c r="R5680" s="1012"/>
      <c r="S5680" s="1012"/>
      <c r="T5680" s="1012"/>
      <c r="U5680" s="1012"/>
      <c r="V5680" s="1012"/>
      <c r="W5680" s="1012"/>
      <c r="X5680" s="1012"/>
      <c r="Y5680" s="1013"/>
      <c r="Z5680" s="1013" t="str">
        <f>Z5679</f>
        <v xml:space="preserve">Activitatea pentru care se repartizeaza o investitie (Cap.4 Pct.2 Col.B, pentru Rd.(2 la n)) trebuie regasita printre activitatile declarate in Repartizarea pe activitati (Cap.2 Pct.7 Col.B, pentru Rd. (2 la n)) </v>
      </c>
      <c r="AA5680" s="2205">
        <f t="shared" si="1207"/>
        <v>1</v>
      </c>
      <c r="AB5680" s="3036">
        <v>367</v>
      </c>
    </row>
    <row r="5681" spans="1:29" x14ac:dyDescent="0.25">
      <c r="A5681" s="1706">
        <f t="shared" ca="1" si="1212"/>
        <v>0</v>
      </c>
      <c r="B5681" s="1706">
        <f t="shared" si="1213"/>
        <v>10394001</v>
      </c>
      <c r="C5681" s="987">
        <v>394</v>
      </c>
      <c r="D5681" s="1794" t="s">
        <v>447</v>
      </c>
      <c r="E5681" s="987">
        <v>1</v>
      </c>
      <c r="F5681" s="988" t="s">
        <v>1099</v>
      </c>
      <c r="G5681" s="987" t="s">
        <v>11262</v>
      </c>
      <c r="H5681" s="989" t="s">
        <v>345</v>
      </c>
      <c r="I5681" s="1093" t="s">
        <v>4197</v>
      </c>
      <c r="J5681" s="989"/>
      <c r="K5681" s="990" t="s">
        <v>11261</v>
      </c>
      <c r="L5681" s="992">
        <f>IF(BA516="",0,BA516)</f>
        <v>0</v>
      </c>
      <c r="M5681" s="992">
        <f>IF(BF624="",0,BF624)</f>
        <v>0</v>
      </c>
      <c r="N5681" s="1722">
        <f>IF(AND(L5681&gt;0,M5681=0),1,0)</f>
        <v>0</v>
      </c>
      <c r="O5681" s="992"/>
      <c r="P5681" s="992"/>
      <c r="Q5681" s="992"/>
      <c r="R5681" s="992"/>
      <c r="S5681" s="992"/>
      <c r="T5681" s="992"/>
      <c r="U5681" s="992"/>
      <c r="V5681" s="992"/>
      <c r="W5681" s="992"/>
      <c r="X5681" s="2110"/>
      <c r="Y5681" s="993" t="str">
        <f>AT516</f>
        <v>Valoarea  terenurilor  construibile, în anul de referință (Lei)</v>
      </c>
      <c r="Z5681" s="1342" t="s">
        <v>11263</v>
      </c>
      <c r="AA5681" s="2205">
        <f t="shared" si="1207"/>
        <v>1</v>
      </c>
      <c r="AB5681" s="3036">
        <v>394</v>
      </c>
      <c r="AC5681" s="2205">
        <f>LEN(Z5680)</f>
        <v>212</v>
      </c>
    </row>
    <row r="5682" spans="1:29" x14ac:dyDescent="0.25">
      <c r="A5682" s="1706">
        <f t="shared" ca="1" si="1212"/>
        <v>0</v>
      </c>
      <c r="B5682" s="1706">
        <f t="shared" si="1213"/>
        <v>10182001</v>
      </c>
      <c r="C5682" s="987">
        <v>182</v>
      </c>
      <c r="D5682" s="1794" t="s">
        <v>447</v>
      </c>
      <c r="E5682" s="987">
        <v>1</v>
      </c>
      <c r="F5682" s="988" t="s">
        <v>1099</v>
      </c>
      <c r="G5682" s="987" t="s">
        <v>6955</v>
      </c>
      <c r="H5682" s="989" t="s">
        <v>345</v>
      </c>
      <c r="I5682" s="990" t="s">
        <v>4376</v>
      </c>
      <c r="J5682" s="991" t="s">
        <v>4104</v>
      </c>
      <c r="K5682" s="990" t="s">
        <v>4095</v>
      </c>
      <c r="L5682" s="992">
        <f>IF(BN182="",0,BN182)</f>
        <v>0</v>
      </c>
      <c r="M5682" s="992">
        <f>IF(BE525="",0,BE525)</f>
        <v>0</v>
      </c>
      <c r="N5682" s="1722">
        <f>IF(L5682&gt;=M5682,0,1)</f>
        <v>0</v>
      </c>
      <c r="O5682" s="992"/>
      <c r="P5682" s="992"/>
      <c r="Q5682" s="992"/>
      <c r="R5682" s="992"/>
      <c r="S5682" s="992"/>
      <c r="T5682" s="992"/>
      <c r="U5682" s="992"/>
      <c r="V5682" s="992"/>
      <c r="W5682" s="992"/>
      <c r="X5682" s="2110"/>
      <c r="Y5682" s="993"/>
      <c r="Z5682" s="1342" t="s">
        <v>11015</v>
      </c>
      <c r="AA5682" s="2205">
        <f t="shared" si="1207"/>
        <v>1</v>
      </c>
      <c r="AB5682" s="3036">
        <v>182</v>
      </c>
      <c r="AC5682" s="2205">
        <f>LEN(Z5681)</f>
        <v>161</v>
      </c>
    </row>
    <row r="5683" spans="1:29" x14ac:dyDescent="0.25">
      <c r="A5683" s="1709">
        <f t="shared" ca="1" si="1212"/>
        <v>0</v>
      </c>
      <c r="B5683" s="1709">
        <f t="shared" ref="B5683" si="1214">VALUE("1"&amp;TEXT(C5683,"0000")&amp;TEXT(E5683,"000"))</f>
        <v>10239001</v>
      </c>
      <c r="C5683" s="1002">
        <v>239</v>
      </c>
      <c r="D5683" s="1797" t="s">
        <v>447</v>
      </c>
      <c r="E5683" s="1002">
        <v>1</v>
      </c>
      <c r="F5683" s="1003" t="s">
        <v>1099</v>
      </c>
      <c r="G5683" s="1002" t="s">
        <v>10854</v>
      </c>
      <c r="H5683" s="1016" t="s">
        <v>345</v>
      </c>
      <c r="I5683" s="997" t="s">
        <v>4374</v>
      </c>
      <c r="K5683" s="1976"/>
      <c r="L5683" s="1005">
        <f t="shared" ref="L5683:L5712" si="1215">IF(BL182="",0,BL182)</f>
        <v>0</v>
      </c>
      <c r="N5683" s="1725">
        <f t="shared" ref="N5683:N5712" si="1216">IF(AND(E5683&lt;=$O$5683+1,$P$5683&gt;0,$P$5683&gt;$O$5683,L5683=0),1,0)</f>
        <v>0</v>
      </c>
      <c r="O5683" s="1005">
        <f>COUNTIF(L142:L170,"&gt;0")</f>
        <v>0</v>
      </c>
      <c r="P5683" s="1005">
        <f>IF(BA523="",0,BA523)</f>
        <v>0</v>
      </c>
      <c r="Z5683" s="1345" t="s">
        <v>11115</v>
      </c>
      <c r="AA5683" s="2205">
        <f t="shared" si="1207"/>
        <v>1</v>
      </c>
      <c r="AB5683" s="3036">
        <v>239</v>
      </c>
      <c r="AC5683" s="2205">
        <f>LEN(Z5682)</f>
        <v>88</v>
      </c>
    </row>
    <row r="5684" spans="1:29" x14ac:dyDescent="0.25">
      <c r="A5684" s="1709">
        <f t="shared" ca="1" si="1212"/>
        <v>0</v>
      </c>
      <c r="B5684" s="1709">
        <f t="shared" ref="B5684:B5712" si="1217">VALUE("1"&amp;TEXT(C5684,"0000")&amp;TEXT(E5684,"000"))</f>
        <v>10239002</v>
      </c>
      <c r="C5684" s="1002">
        <v>239</v>
      </c>
      <c r="D5684" s="1797" t="s">
        <v>447</v>
      </c>
      <c r="E5684" s="1002">
        <v>2</v>
      </c>
      <c r="H5684" s="1016" t="s">
        <v>345</v>
      </c>
      <c r="I5684" s="997" t="s">
        <v>4667</v>
      </c>
      <c r="K5684" s="1976"/>
      <c r="L5684" s="1005">
        <f t="shared" si="1215"/>
        <v>0</v>
      </c>
      <c r="N5684" s="1725">
        <f t="shared" si="1216"/>
        <v>0</v>
      </c>
      <c r="Z5684" s="1006" t="str">
        <f>Z5683</f>
        <v>Daca Nr. de pers. ocupate (Cap.3 Pct.2) &gt; Nr. de activitati declarate in Cap.2 Pct.7, atunci Cap.2 Pct.7 Col.12 &gt; 0, pentru Rd.(2 la 30).</v>
      </c>
      <c r="AA5684" s="2205">
        <f t="shared" si="1207"/>
        <v>1</v>
      </c>
      <c r="AB5684" s="3036">
        <v>239</v>
      </c>
    </row>
    <row r="5685" spans="1:29" x14ac:dyDescent="0.25">
      <c r="A5685" s="1709">
        <f t="shared" ca="1" si="1212"/>
        <v>0</v>
      </c>
      <c r="B5685" s="1709">
        <f t="shared" si="1217"/>
        <v>10239003</v>
      </c>
      <c r="C5685" s="1002">
        <v>239</v>
      </c>
      <c r="D5685" s="1797" t="s">
        <v>447</v>
      </c>
      <c r="E5685" s="1002">
        <v>3</v>
      </c>
      <c r="H5685" s="1016" t="s">
        <v>345</v>
      </c>
      <c r="I5685" s="997" t="s">
        <v>4668</v>
      </c>
      <c r="K5685" s="1976"/>
      <c r="L5685" s="1005">
        <f t="shared" si="1215"/>
        <v>0</v>
      </c>
      <c r="N5685" s="1725">
        <f t="shared" si="1216"/>
        <v>0</v>
      </c>
      <c r="Z5685" s="1006" t="str">
        <f t="shared" ref="Z5685:Z5711" si="1218">Z5684</f>
        <v>Daca Nr. de pers. ocupate (Cap.3 Pct.2) &gt; Nr. de activitati declarate in Cap.2 Pct.7, atunci Cap.2 Pct.7 Col.12 &gt; 0, pentru Rd.(2 la 30).</v>
      </c>
      <c r="AA5685" s="2205">
        <f t="shared" si="1207"/>
        <v>1</v>
      </c>
      <c r="AB5685" s="3036">
        <v>239</v>
      </c>
    </row>
    <row r="5686" spans="1:29" x14ac:dyDescent="0.25">
      <c r="A5686" s="1709">
        <f t="shared" ca="1" si="1212"/>
        <v>0</v>
      </c>
      <c r="B5686" s="1709">
        <f t="shared" si="1217"/>
        <v>10239004</v>
      </c>
      <c r="C5686" s="1002">
        <v>239</v>
      </c>
      <c r="D5686" s="1797" t="s">
        <v>447</v>
      </c>
      <c r="E5686" s="1002">
        <v>4</v>
      </c>
      <c r="H5686" s="1016" t="s">
        <v>345</v>
      </c>
      <c r="I5686" s="997" t="s">
        <v>4669</v>
      </c>
      <c r="K5686" s="1976"/>
      <c r="L5686" s="1005">
        <f t="shared" si="1215"/>
        <v>0</v>
      </c>
      <c r="N5686" s="1725">
        <f t="shared" si="1216"/>
        <v>0</v>
      </c>
      <c r="Z5686" s="1006" t="str">
        <f t="shared" si="1218"/>
        <v>Daca Nr. de pers. ocupate (Cap.3 Pct.2) &gt; Nr. de activitati declarate in Cap.2 Pct.7, atunci Cap.2 Pct.7 Col.12 &gt; 0, pentru Rd.(2 la 30).</v>
      </c>
      <c r="AA5686" s="2205">
        <f t="shared" si="1207"/>
        <v>1</v>
      </c>
      <c r="AB5686" s="3036">
        <v>239</v>
      </c>
    </row>
    <row r="5687" spans="1:29" x14ac:dyDescent="0.25">
      <c r="A5687" s="1709">
        <f t="shared" ca="1" si="1212"/>
        <v>0</v>
      </c>
      <c r="B5687" s="1709">
        <f t="shared" si="1217"/>
        <v>10239005</v>
      </c>
      <c r="C5687" s="1002">
        <v>239</v>
      </c>
      <c r="D5687" s="1797" t="s">
        <v>447</v>
      </c>
      <c r="E5687" s="1002">
        <v>5</v>
      </c>
      <c r="H5687" s="1016" t="s">
        <v>345</v>
      </c>
      <c r="I5687" s="997" t="s">
        <v>4670</v>
      </c>
      <c r="K5687" s="1976"/>
      <c r="L5687" s="1005">
        <f t="shared" si="1215"/>
        <v>0</v>
      </c>
      <c r="N5687" s="1725">
        <f t="shared" si="1216"/>
        <v>0</v>
      </c>
      <c r="Z5687" s="1006" t="str">
        <f t="shared" si="1218"/>
        <v>Daca Nr. de pers. ocupate (Cap.3 Pct.2) &gt; Nr. de activitati declarate in Cap.2 Pct.7, atunci Cap.2 Pct.7 Col.12 &gt; 0, pentru Rd.(2 la 30).</v>
      </c>
      <c r="AA5687" s="2205">
        <f t="shared" si="1207"/>
        <v>1</v>
      </c>
      <c r="AB5687" s="3036">
        <v>239</v>
      </c>
    </row>
    <row r="5688" spans="1:29" x14ac:dyDescent="0.25">
      <c r="A5688" s="1709">
        <f t="shared" ca="1" si="1212"/>
        <v>0</v>
      </c>
      <c r="B5688" s="1709">
        <f t="shared" si="1217"/>
        <v>10239006</v>
      </c>
      <c r="C5688" s="1002">
        <v>239</v>
      </c>
      <c r="D5688" s="1797" t="s">
        <v>447</v>
      </c>
      <c r="E5688" s="1002">
        <v>6</v>
      </c>
      <c r="H5688" s="1016" t="s">
        <v>345</v>
      </c>
      <c r="I5688" s="997" t="s">
        <v>4671</v>
      </c>
      <c r="K5688" s="1976"/>
      <c r="L5688" s="1005">
        <f t="shared" si="1215"/>
        <v>0</v>
      </c>
      <c r="N5688" s="1725">
        <f t="shared" si="1216"/>
        <v>0</v>
      </c>
      <c r="Z5688" s="1006" t="str">
        <f t="shared" si="1218"/>
        <v>Daca Nr. de pers. ocupate (Cap.3 Pct.2) &gt; Nr. de activitati declarate in Cap.2 Pct.7, atunci Cap.2 Pct.7 Col.12 &gt; 0, pentru Rd.(2 la 30).</v>
      </c>
      <c r="AA5688" s="2205">
        <f t="shared" si="1207"/>
        <v>1</v>
      </c>
      <c r="AB5688" s="3036">
        <v>239</v>
      </c>
    </row>
    <row r="5689" spans="1:29" x14ac:dyDescent="0.25">
      <c r="A5689" s="1709">
        <f t="shared" ca="1" si="1212"/>
        <v>0</v>
      </c>
      <c r="B5689" s="1709">
        <f t="shared" si="1217"/>
        <v>10239007</v>
      </c>
      <c r="C5689" s="1002">
        <v>239</v>
      </c>
      <c r="D5689" s="1797" t="s">
        <v>447</v>
      </c>
      <c r="E5689" s="1002">
        <v>7</v>
      </c>
      <c r="H5689" s="1016" t="s">
        <v>345</v>
      </c>
      <c r="I5689" s="997" t="s">
        <v>4672</v>
      </c>
      <c r="K5689" s="1976"/>
      <c r="L5689" s="1005">
        <f t="shared" si="1215"/>
        <v>0</v>
      </c>
      <c r="N5689" s="1725">
        <f t="shared" si="1216"/>
        <v>0</v>
      </c>
      <c r="Z5689" s="1006" t="str">
        <f t="shared" si="1218"/>
        <v>Daca Nr. de pers. ocupate (Cap.3 Pct.2) &gt; Nr. de activitati declarate in Cap.2 Pct.7, atunci Cap.2 Pct.7 Col.12 &gt; 0, pentru Rd.(2 la 30).</v>
      </c>
      <c r="AA5689" s="2205">
        <f t="shared" si="1207"/>
        <v>1</v>
      </c>
      <c r="AB5689" s="3036">
        <v>239</v>
      </c>
    </row>
    <row r="5690" spans="1:29" x14ac:dyDescent="0.25">
      <c r="A5690" s="1709">
        <f t="shared" ca="1" si="1212"/>
        <v>0</v>
      </c>
      <c r="B5690" s="1709">
        <f t="shared" si="1217"/>
        <v>10239008</v>
      </c>
      <c r="C5690" s="1002">
        <v>239</v>
      </c>
      <c r="D5690" s="1797" t="s">
        <v>447</v>
      </c>
      <c r="E5690" s="1002">
        <v>8</v>
      </c>
      <c r="H5690" s="1016" t="s">
        <v>345</v>
      </c>
      <c r="I5690" s="997" t="s">
        <v>4673</v>
      </c>
      <c r="K5690" s="1976"/>
      <c r="L5690" s="1005">
        <f t="shared" si="1215"/>
        <v>0</v>
      </c>
      <c r="N5690" s="1725">
        <f t="shared" si="1216"/>
        <v>0</v>
      </c>
      <c r="Z5690" s="1006" t="str">
        <f t="shared" si="1218"/>
        <v>Daca Nr. de pers. ocupate (Cap.3 Pct.2) &gt; Nr. de activitati declarate in Cap.2 Pct.7, atunci Cap.2 Pct.7 Col.12 &gt; 0, pentru Rd.(2 la 30).</v>
      </c>
      <c r="AA5690" s="2205">
        <f t="shared" si="1207"/>
        <v>1</v>
      </c>
      <c r="AB5690" s="3036">
        <v>239</v>
      </c>
    </row>
    <row r="5691" spans="1:29" x14ac:dyDescent="0.25">
      <c r="A5691" s="1709">
        <f t="shared" ca="1" si="1212"/>
        <v>0</v>
      </c>
      <c r="B5691" s="1709">
        <f t="shared" si="1217"/>
        <v>10239009</v>
      </c>
      <c r="C5691" s="1002">
        <v>239</v>
      </c>
      <c r="D5691" s="1797" t="s">
        <v>447</v>
      </c>
      <c r="E5691" s="1002">
        <v>9</v>
      </c>
      <c r="H5691" s="1016" t="s">
        <v>345</v>
      </c>
      <c r="I5691" s="997" t="s">
        <v>4674</v>
      </c>
      <c r="K5691" s="1976"/>
      <c r="L5691" s="1005">
        <f t="shared" si="1215"/>
        <v>0</v>
      </c>
      <c r="N5691" s="1725">
        <f t="shared" si="1216"/>
        <v>0</v>
      </c>
      <c r="Z5691" s="1006" t="str">
        <f t="shared" si="1218"/>
        <v>Daca Nr. de pers. ocupate (Cap.3 Pct.2) &gt; Nr. de activitati declarate in Cap.2 Pct.7, atunci Cap.2 Pct.7 Col.12 &gt; 0, pentru Rd.(2 la 30).</v>
      </c>
      <c r="AA5691" s="2205">
        <f t="shared" ref="AA5691:AA5713" si="1219">COUNTIF(B:B,B5691)</f>
        <v>1</v>
      </c>
      <c r="AB5691" s="3036">
        <v>239</v>
      </c>
    </row>
    <row r="5692" spans="1:29" x14ac:dyDescent="0.25">
      <c r="A5692" s="1709">
        <f t="shared" ca="1" si="1212"/>
        <v>0</v>
      </c>
      <c r="B5692" s="1709">
        <f t="shared" si="1217"/>
        <v>10239010</v>
      </c>
      <c r="C5692" s="1002">
        <v>239</v>
      </c>
      <c r="D5692" s="1797" t="s">
        <v>447</v>
      </c>
      <c r="E5692" s="1002">
        <v>10</v>
      </c>
      <c r="H5692" s="1016" t="s">
        <v>345</v>
      </c>
      <c r="I5692" s="997" t="s">
        <v>4675</v>
      </c>
      <c r="K5692" s="1976"/>
      <c r="L5692" s="1005">
        <f t="shared" si="1215"/>
        <v>0</v>
      </c>
      <c r="N5692" s="1725">
        <f t="shared" si="1216"/>
        <v>0</v>
      </c>
      <c r="Z5692" s="1006" t="str">
        <f t="shared" si="1218"/>
        <v>Daca Nr. de pers. ocupate (Cap.3 Pct.2) &gt; Nr. de activitati declarate in Cap.2 Pct.7, atunci Cap.2 Pct.7 Col.12 &gt; 0, pentru Rd.(2 la 30).</v>
      </c>
      <c r="AA5692" s="2205">
        <f t="shared" si="1219"/>
        <v>1</v>
      </c>
      <c r="AB5692" s="3036">
        <v>239</v>
      </c>
    </row>
    <row r="5693" spans="1:29" x14ac:dyDescent="0.25">
      <c r="A5693" s="1709">
        <f t="shared" ca="1" si="1212"/>
        <v>0</v>
      </c>
      <c r="B5693" s="1709">
        <f t="shared" si="1217"/>
        <v>10239011</v>
      </c>
      <c r="C5693" s="1002">
        <v>239</v>
      </c>
      <c r="D5693" s="1797" t="s">
        <v>447</v>
      </c>
      <c r="E5693" s="1002">
        <v>11</v>
      </c>
      <c r="H5693" s="1016" t="s">
        <v>345</v>
      </c>
      <c r="I5693" s="997" t="s">
        <v>4676</v>
      </c>
      <c r="K5693" s="1976"/>
      <c r="L5693" s="1005">
        <f t="shared" si="1215"/>
        <v>0</v>
      </c>
      <c r="N5693" s="1725">
        <f t="shared" si="1216"/>
        <v>0</v>
      </c>
      <c r="Z5693" s="1006" t="str">
        <f t="shared" si="1218"/>
        <v>Daca Nr. de pers. ocupate (Cap.3 Pct.2) &gt; Nr. de activitati declarate in Cap.2 Pct.7, atunci Cap.2 Pct.7 Col.12 &gt; 0, pentru Rd.(2 la 30).</v>
      </c>
      <c r="AA5693" s="2205">
        <f t="shared" si="1219"/>
        <v>1</v>
      </c>
      <c r="AB5693" s="3036">
        <v>239</v>
      </c>
    </row>
    <row r="5694" spans="1:29" x14ac:dyDescent="0.25">
      <c r="A5694" s="1709">
        <f t="shared" ca="1" si="1212"/>
        <v>0</v>
      </c>
      <c r="B5694" s="1709">
        <f t="shared" si="1217"/>
        <v>10239012</v>
      </c>
      <c r="C5694" s="1002">
        <v>239</v>
      </c>
      <c r="D5694" s="1797" t="s">
        <v>447</v>
      </c>
      <c r="E5694" s="1002">
        <v>12</v>
      </c>
      <c r="H5694" s="1016" t="s">
        <v>345</v>
      </c>
      <c r="I5694" s="997" t="s">
        <v>4677</v>
      </c>
      <c r="K5694" s="1976"/>
      <c r="L5694" s="1005">
        <f t="shared" si="1215"/>
        <v>0</v>
      </c>
      <c r="N5694" s="1725">
        <f t="shared" si="1216"/>
        <v>0</v>
      </c>
      <c r="Z5694" s="1006" t="str">
        <f t="shared" si="1218"/>
        <v>Daca Nr. de pers. ocupate (Cap.3 Pct.2) &gt; Nr. de activitati declarate in Cap.2 Pct.7, atunci Cap.2 Pct.7 Col.12 &gt; 0, pentru Rd.(2 la 30).</v>
      </c>
      <c r="AA5694" s="2205">
        <f t="shared" si="1219"/>
        <v>1</v>
      </c>
      <c r="AB5694" s="3036">
        <v>239</v>
      </c>
    </row>
    <row r="5695" spans="1:29" x14ac:dyDescent="0.25">
      <c r="A5695" s="1709">
        <f t="shared" ca="1" si="1212"/>
        <v>0</v>
      </c>
      <c r="B5695" s="1709">
        <f t="shared" si="1217"/>
        <v>10239013</v>
      </c>
      <c r="C5695" s="1002">
        <v>239</v>
      </c>
      <c r="D5695" s="1797" t="s">
        <v>447</v>
      </c>
      <c r="E5695" s="1002">
        <v>13</v>
      </c>
      <c r="H5695" s="1016" t="s">
        <v>345</v>
      </c>
      <c r="I5695" s="997" t="s">
        <v>4678</v>
      </c>
      <c r="K5695" s="1976"/>
      <c r="L5695" s="1005">
        <f t="shared" si="1215"/>
        <v>0</v>
      </c>
      <c r="N5695" s="1725">
        <f t="shared" si="1216"/>
        <v>0</v>
      </c>
      <c r="Z5695" s="1006" t="str">
        <f t="shared" si="1218"/>
        <v>Daca Nr. de pers. ocupate (Cap.3 Pct.2) &gt; Nr. de activitati declarate in Cap.2 Pct.7, atunci Cap.2 Pct.7 Col.12 &gt; 0, pentru Rd.(2 la 30).</v>
      </c>
      <c r="AA5695" s="2205">
        <f t="shared" si="1219"/>
        <v>1</v>
      </c>
      <c r="AB5695" s="3036">
        <v>239</v>
      </c>
    </row>
    <row r="5696" spans="1:29" x14ac:dyDescent="0.25">
      <c r="A5696" s="1709">
        <f t="shared" ca="1" si="1212"/>
        <v>0</v>
      </c>
      <c r="B5696" s="1709">
        <f t="shared" si="1217"/>
        <v>10239014</v>
      </c>
      <c r="C5696" s="1002">
        <v>239</v>
      </c>
      <c r="D5696" s="1797" t="s">
        <v>447</v>
      </c>
      <c r="E5696" s="1002">
        <v>14</v>
      </c>
      <c r="H5696" s="1016" t="s">
        <v>345</v>
      </c>
      <c r="I5696" s="997" t="s">
        <v>4679</v>
      </c>
      <c r="K5696" s="1976"/>
      <c r="L5696" s="1005">
        <f t="shared" si="1215"/>
        <v>0</v>
      </c>
      <c r="N5696" s="1725">
        <f t="shared" si="1216"/>
        <v>0</v>
      </c>
      <c r="Z5696" s="1006" t="str">
        <f t="shared" si="1218"/>
        <v>Daca Nr. de pers. ocupate (Cap.3 Pct.2) &gt; Nr. de activitati declarate in Cap.2 Pct.7, atunci Cap.2 Pct.7 Col.12 &gt; 0, pentru Rd.(2 la 30).</v>
      </c>
      <c r="AA5696" s="2205">
        <f t="shared" si="1219"/>
        <v>1</v>
      </c>
      <c r="AB5696" s="3036">
        <v>239</v>
      </c>
    </row>
    <row r="5697" spans="1:28" x14ac:dyDescent="0.25">
      <c r="A5697" s="1709">
        <f t="shared" ca="1" si="1212"/>
        <v>0</v>
      </c>
      <c r="B5697" s="1709">
        <f t="shared" si="1217"/>
        <v>10239015</v>
      </c>
      <c r="C5697" s="1002">
        <v>239</v>
      </c>
      <c r="D5697" s="1797" t="s">
        <v>447</v>
      </c>
      <c r="E5697" s="1002">
        <v>15</v>
      </c>
      <c r="H5697" s="1016" t="s">
        <v>345</v>
      </c>
      <c r="I5697" s="997" t="s">
        <v>4680</v>
      </c>
      <c r="K5697" s="1976"/>
      <c r="L5697" s="1005">
        <f t="shared" si="1215"/>
        <v>0</v>
      </c>
      <c r="N5697" s="1725">
        <f t="shared" si="1216"/>
        <v>0</v>
      </c>
      <c r="Z5697" s="1006" t="str">
        <f t="shared" si="1218"/>
        <v>Daca Nr. de pers. ocupate (Cap.3 Pct.2) &gt; Nr. de activitati declarate in Cap.2 Pct.7, atunci Cap.2 Pct.7 Col.12 &gt; 0, pentru Rd.(2 la 30).</v>
      </c>
      <c r="AA5697" s="2205">
        <f t="shared" si="1219"/>
        <v>1</v>
      </c>
      <c r="AB5697" s="3036">
        <v>239</v>
      </c>
    </row>
    <row r="5698" spans="1:28" x14ac:dyDescent="0.25">
      <c r="A5698" s="1709">
        <f t="shared" ca="1" si="1212"/>
        <v>0</v>
      </c>
      <c r="B5698" s="1709">
        <f t="shared" si="1217"/>
        <v>10239016</v>
      </c>
      <c r="C5698" s="1002">
        <v>239</v>
      </c>
      <c r="D5698" s="1797" t="s">
        <v>447</v>
      </c>
      <c r="E5698" s="1002">
        <v>16</v>
      </c>
      <c r="H5698" s="1016" t="s">
        <v>345</v>
      </c>
      <c r="I5698" s="997" t="s">
        <v>4681</v>
      </c>
      <c r="K5698" s="1976"/>
      <c r="L5698" s="1005">
        <f t="shared" si="1215"/>
        <v>0</v>
      </c>
      <c r="N5698" s="1725">
        <f t="shared" si="1216"/>
        <v>0</v>
      </c>
      <c r="Z5698" s="1006" t="str">
        <f t="shared" si="1218"/>
        <v>Daca Nr. de pers. ocupate (Cap.3 Pct.2) &gt; Nr. de activitati declarate in Cap.2 Pct.7, atunci Cap.2 Pct.7 Col.12 &gt; 0, pentru Rd.(2 la 30).</v>
      </c>
      <c r="AA5698" s="2205">
        <f t="shared" si="1219"/>
        <v>1</v>
      </c>
      <c r="AB5698" s="3036">
        <v>239</v>
      </c>
    </row>
    <row r="5699" spans="1:28" x14ac:dyDescent="0.25">
      <c r="A5699" s="1709">
        <f t="shared" ca="1" si="1212"/>
        <v>0</v>
      </c>
      <c r="B5699" s="1709">
        <f t="shared" si="1217"/>
        <v>10239017</v>
      </c>
      <c r="C5699" s="1002">
        <v>239</v>
      </c>
      <c r="D5699" s="1797" t="s">
        <v>447</v>
      </c>
      <c r="E5699" s="1002">
        <v>17</v>
      </c>
      <c r="H5699" s="1016" t="s">
        <v>345</v>
      </c>
      <c r="I5699" s="997" t="s">
        <v>4682</v>
      </c>
      <c r="K5699" s="1976"/>
      <c r="L5699" s="1005">
        <f t="shared" si="1215"/>
        <v>0</v>
      </c>
      <c r="N5699" s="1725">
        <f t="shared" si="1216"/>
        <v>0</v>
      </c>
      <c r="Z5699" s="1006" t="str">
        <f t="shared" si="1218"/>
        <v>Daca Nr. de pers. ocupate (Cap.3 Pct.2) &gt; Nr. de activitati declarate in Cap.2 Pct.7, atunci Cap.2 Pct.7 Col.12 &gt; 0, pentru Rd.(2 la 30).</v>
      </c>
      <c r="AA5699" s="2205">
        <f t="shared" si="1219"/>
        <v>1</v>
      </c>
      <c r="AB5699" s="3036">
        <v>239</v>
      </c>
    </row>
    <row r="5700" spans="1:28" x14ac:dyDescent="0.25">
      <c r="A5700" s="1709">
        <f t="shared" ca="1" si="1212"/>
        <v>0</v>
      </c>
      <c r="B5700" s="1709">
        <f t="shared" si="1217"/>
        <v>10239018</v>
      </c>
      <c r="C5700" s="1002">
        <v>239</v>
      </c>
      <c r="D5700" s="1797" t="s">
        <v>447</v>
      </c>
      <c r="E5700" s="1002">
        <v>18</v>
      </c>
      <c r="H5700" s="1016" t="s">
        <v>345</v>
      </c>
      <c r="I5700" s="997" t="s">
        <v>4683</v>
      </c>
      <c r="K5700" s="1976"/>
      <c r="L5700" s="1005">
        <f t="shared" si="1215"/>
        <v>0</v>
      </c>
      <c r="N5700" s="1725">
        <f t="shared" si="1216"/>
        <v>0</v>
      </c>
      <c r="Z5700" s="1006" t="str">
        <f t="shared" si="1218"/>
        <v>Daca Nr. de pers. ocupate (Cap.3 Pct.2) &gt; Nr. de activitati declarate in Cap.2 Pct.7, atunci Cap.2 Pct.7 Col.12 &gt; 0, pentru Rd.(2 la 30).</v>
      </c>
      <c r="AA5700" s="2205">
        <f t="shared" si="1219"/>
        <v>1</v>
      </c>
      <c r="AB5700" s="3036">
        <v>239</v>
      </c>
    </row>
    <row r="5701" spans="1:28" x14ac:dyDescent="0.25">
      <c r="A5701" s="1709">
        <f t="shared" ca="1" si="1212"/>
        <v>0</v>
      </c>
      <c r="B5701" s="1709">
        <f t="shared" si="1217"/>
        <v>10239019</v>
      </c>
      <c r="C5701" s="1002">
        <v>239</v>
      </c>
      <c r="D5701" s="1797" t="s">
        <v>447</v>
      </c>
      <c r="E5701" s="1002">
        <v>19</v>
      </c>
      <c r="H5701" s="1016" t="s">
        <v>345</v>
      </c>
      <c r="I5701" s="997" t="s">
        <v>4684</v>
      </c>
      <c r="K5701" s="1976"/>
      <c r="L5701" s="1005">
        <f t="shared" si="1215"/>
        <v>0</v>
      </c>
      <c r="N5701" s="1725">
        <f t="shared" si="1216"/>
        <v>0</v>
      </c>
      <c r="Z5701" s="1006" t="str">
        <f t="shared" si="1218"/>
        <v>Daca Nr. de pers. ocupate (Cap.3 Pct.2) &gt; Nr. de activitati declarate in Cap.2 Pct.7, atunci Cap.2 Pct.7 Col.12 &gt; 0, pentru Rd.(2 la 30).</v>
      </c>
      <c r="AA5701" s="2205">
        <f t="shared" si="1219"/>
        <v>1</v>
      </c>
      <c r="AB5701" s="3036">
        <v>239</v>
      </c>
    </row>
    <row r="5702" spans="1:28" x14ac:dyDescent="0.25">
      <c r="A5702" s="1709">
        <f t="shared" ca="1" si="1212"/>
        <v>0</v>
      </c>
      <c r="B5702" s="1709">
        <f t="shared" si="1217"/>
        <v>10239020</v>
      </c>
      <c r="C5702" s="1002">
        <v>239</v>
      </c>
      <c r="D5702" s="1797" t="s">
        <v>447</v>
      </c>
      <c r="E5702" s="1002">
        <v>20</v>
      </c>
      <c r="H5702" s="1016" t="s">
        <v>345</v>
      </c>
      <c r="I5702" s="997" t="s">
        <v>4685</v>
      </c>
      <c r="K5702" s="1976"/>
      <c r="L5702" s="1005">
        <f t="shared" si="1215"/>
        <v>0</v>
      </c>
      <c r="N5702" s="1725">
        <f t="shared" si="1216"/>
        <v>0</v>
      </c>
      <c r="Z5702" s="1006" t="str">
        <f t="shared" si="1218"/>
        <v>Daca Nr. de pers. ocupate (Cap.3 Pct.2) &gt; Nr. de activitati declarate in Cap.2 Pct.7, atunci Cap.2 Pct.7 Col.12 &gt; 0, pentru Rd.(2 la 30).</v>
      </c>
      <c r="AA5702" s="2205">
        <f t="shared" si="1219"/>
        <v>1</v>
      </c>
      <c r="AB5702" s="3036">
        <v>239</v>
      </c>
    </row>
    <row r="5703" spans="1:28" x14ac:dyDescent="0.25">
      <c r="A5703" s="1709">
        <f t="shared" ca="1" si="1212"/>
        <v>0</v>
      </c>
      <c r="B5703" s="1709">
        <f t="shared" si="1217"/>
        <v>10239021</v>
      </c>
      <c r="C5703" s="1002">
        <v>239</v>
      </c>
      <c r="D5703" s="1797" t="s">
        <v>447</v>
      </c>
      <c r="E5703" s="1002">
        <v>21</v>
      </c>
      <c r="H5703" s="1016" t="s">
        <v>345</v>
      </c>
      <c r="I5703" s="997" t="s">
        <v>4686</v>
      </c>
      <c r="K5703" s="1976"/>
      <c r="L5703" s="1005">
        <f t="shared" si="1215"/>
        <v>0</v>
      </c>
      <c r="N5703" s="1725">
        <f t="shared" si="1216"/>
        <v>0</v>
      </c>
      <c r="Z5703" s="1006" t="str">
        <f t="shared" si="1218"/>
        <v>Daca Nr. de pers. ocupate (Cap.3 Pct.2) &gt; Nr. de activitati declarate in Cap.2 Pct.7, atunci Cap.2 Pct.7 Col.12 &gt; 0, pentru Rd.(2 la 30).</v>
      </c>
      <c r="AA5703" s="2205">
        <f t="shared" si="1219"/>
        <v>1</v>
      </c>
      <c r="AB5703" s="3036">
        <v>239</v>
      </c>
    </row>
    <row r="5704" spans="1:28" x14ac:dyDescent="0.25">
      <c r="A5704" s="1709">
        <f t="shared" ca="1" si="1212"/>
        <v>0</v>
      </c>
      <c r="B5704" s="1709">
        <f t="shared" si="1217"/>
        <v>10239022</v>
      </c>
      <c r="C5704" s="1002">
        <v>239</v>
      </c>
      <c r="D5704" s="1797" t="s">
        <v>447</v>
      </c>
      <c r="E5704" s="1002">
        <v>22</v>
      </c>
      <c r="H5704" s="1016" t="s">
        <v>345</v>
      </c>
      <c r="I5704" s="997" t="s">
        <v>4687</v>
      </c>
      <c r="K5704" s="1976"/>
      <c r="L5704" s="1005">
        <f t="shared" si="1215"/>
        <v>0</v>
      </c>
      <c r="N5704" s="1725">
        <f t="shared" si="1216"/>
        <v>0</v>
      </c>
      <c r="Z5704" s="1006" t="str">
        <f t="shared" si="1218"/>
        <v>Daca Nr. de pers. ocupate (Cap.3 Pct.2) &gt; Nr. de activitati declarate in Cap.2 Pct.7, atunci Cap.2 Pct.7 Col.12 &gt; 0, pentru Rd.(2 la 30).</v>
      </c>
      <c r="AA5704" s="2205">
        <f t="shared" si="1219"/>
        <v>1</v>
      </c>
      <c r="AB5704" s="3036">
        <v>239</v>
      </c>
    </row>
    <row r="5705" spans="1:28" x14ac:dyDescent="0.25">
      <c r="A5705" s="1709">
        <f t="shared" ca="1" si="1212"/>
        <v>0</v>
      </c>
      <c r="B5705" s="1709">
        <f t="shared" si="1217"/>
        <v>10239023</v>
      </c>
      <c r="C5705" s="1002">
        <v>239</v>
      </c>
      <c r="D5705" s="1797" t="s">
        <v>447</v>
      </c>
      <c r="E5705" s="1002">
        <v>23</v>
      </c>
      <c r="H5705" s="1016" t="s">
        <v>345</v>
      </c>
      <c r="I5705" s="997" t="s">
        <v>4688</v>
      </c>
      <c r="K5705" s="1976"/>
      <c r="L5705" s="1005">
        <f t="shared" si="1215"/>
        <v>0</v>
      </c>
      <c r="N5705" s="1725">
        <f t="shared" si="1216"/>
        <v>0</v>
      </c>
      <c r="Z5705" s="1006" t="str">
        <f t="shared" si="1218"/>
        <v>Daca Nr. de pers. ocupate (Cap.3 Pct.2) &gt; Nr. de activitati declarate in Cap.2 Pct.7, atunci Cap.2 Pct.7 Col.12 &gt; 0, pentru Rd.(2 la 30).</v>
      </c>
      <c r="AA5705" s="2205">
        <f t="shared" si="1219"/>
        <v>1</v>
      </c>
      <c r="AB5705" s="3036">
        <v>239</v>
      </c>
    </row>
    <row r="5706" spans="1:28" x14ac:dyDescent="0.25">
      <c r="A5706" s="1709">
        <f t="shared" ca="1" si="1212"/>
        <v>0</v>
      </c>
      <c r="B5706" s="1709">
        <f t="shared" si="1217"/>
        <v>10239024</v>
      </c>
      <c r="C5706" s="1002">
        <v>239</v>
      </c>
      <c r="D5706" s="1797" t="s">
        <v>447</v>
      </c>
      <c r="E5706" s="1002">
        <v>24</v>
      </c>
      <c r="H5706" s="1016" t="s">
        <v>345</v>
      </c>
      <c r="I5706" s="997" t="s">
        <v>4689</v>
      </c>
      <c r="K5706" s="1976"/>
      <c r="L5706" s="1005">
        <f t="shared" si="1215"/>
        <v>0</v>
      </c>
      <c r="N5706" s="1725">
        <f t="shared" si="1216"/>
        <v>0</v>
      </c>
      <c r="Z5706" s="1006" t="str">
        <f t="shared" si="1218"/>
        <v>Daca Nr. de pers. ocupate (Cap.3 Pct.2) &gt; Nr. de activitati declarate in Cap.2 Pct.7, atunci Cap.2 Pct.7 Col.12 &gt; 0, pentru Rd.(2 la 30).</v>
      </c>
      <c r="AA5706" s="2205">
        <f t="shared" si="1219"/>
        <v>1</v>
      </c>
      <c r="AB5706" s="3036">
        <v>239</v>
      </c>
    </row>
    <row r="5707" spans="1:28" x14ac:dyDescent="0.25">
      <c r="A5707" s="1709">
        <f t="shared" ca="1" si="1212"/>
        <v>0</v>
      </c>
      <c r="B5707" s="1709">
        <f t="shared" si="1217"/>
        <v>10239025</v>
      </c>
      <c r="C5707" s="1002">
        <v>239</v>
      </c>
      <c r="D5707" s="1797" t="s">
        <v>447</v>
      </c>
      <c r="E5707" s="1002">
        <v>25</v>
      </c>
      <c r="H5707" s="1016" t="s">
        <v>345</v>
      </c>
      <c r="I5707" s="997" t="s">
        <v>4690</v>
      </c>
      <c r="K5707" s="1976"/>
      <c r="L5707" s="1005">
        <f t="shared" si="1215"/>
        <v>0</v>
      </c>
      <c r="N5707" s="1725">
        <f t="shared" si="1216"/>
        <v>0</v>
      </c>
      <c r="Z5707" s="1006" t="str">
        <f t="shared" si="1218"/>
        <v>Daca Nr. de pers. ocupate (Cap.3 Pct.2) &gt; Nr. de activitati declarate in Cap.2 Pct.7, atunci Cap.2 Pct.7 Col.12 &gt; 0, pentru Rd.(2 la 30).</v>
      </c>
      <c r="AA5707" s="2205">
        <f t="shared" si="1219"/>
        <v>1</v>
      </c>
      <c r="AB5707" s="3036">
        <v>239</v>
      </c>
    </row>
    <row r="5708" spans="1:28" x14ac:dyDescent="0.25">
      <c r="A5708" s="1709">
        <f t="shared" ca="1" si="1212"/>
        <v>0</v>
      </c>
      <c r="B5708" s="1709">
        <f t="shared" si="1217"/>
        <v>10239026</v>
      </c>
      <c r="C5708" s="1002">
        <v>239</v>
      </c>
      <c r="D5708" s="1797" t="s">
        <v>447</v>
      </c>
      <c r="E5708" s="1002">
        <v>26</v>
      </c>
      <c r="H5708" s="1016" t="s">
        <v>345</v>
      </c>
      <c r="I5708" s="997" t="s">
        <v>4691</v>
      </c>
      <c r="K5708" s="1976"/>
      <c r="L5708" s="1005">
        <f t="shared" si="1215"/>
        <v>0</v>
      </c>
      <c r="N5708" s="1725">
        <f t="shared" si="1216"/>
        <v>0</v>
      </c>
      <c r="Z5708" s="1006" t="str">
        <f t="shared" si="1218"/>
        <v>Daca Nr. de pers. ocupate (Cap.3 Pct.2) &gt; Nr. de activitati declarate in Cap.2 Pct.7, atunci Cap.2 Pct.7 Col.12 &gt; 0, pentru Rd.(2 la 30).</v>
      </c>
      <c r="AA5708" s="2205">
        <f t="shared" si="1219"/>
        <v>1</v>
      </c>
      <c r="AB5708" s="3036">
        <v>239</v>
      </c>
    </row>
    <row r="5709" spans="1:28" x14ac:dyDescent="0.25">
      <c r="A5709" s="1709">
        <f t="shared" ca="1" si="1212"/>
        <v>0</v>
      </c>
      <c r="B5709" s="1709">
        <f t="shared" si="1217"/>
        <v>10239027</v>
      </c>
      <c r="C5709" s="1002">
        <v>239</v>
      </c>
      <c r="D5709" s="1797" t="s">
        <v>447</v>
      </c>
      <c r="E5709" s="1002">
        <v>27</v>
      </c>
      <c r="H5709" s="1016" t="s">
        <v>345</v>
      </c>
      <c r="I5709" s="997" t="s">
        <v>4692</v>
      </c>
      <c r="K5709" s="1976"/>
      <c r="L5709" s="1005">
        <f t="shared" si="1215"/>
        <v>0</v>
      </c>
      <c r="N5709" s="1725">
        <f t="shared" si="1216"/>
        <v>0</v>
      </c>
      <c r="Z5709" s="1006" t="str">
        <f t="shared" si="1218"/>
        <v>Daca Nr. de pers. ocupate (Cap.3 Pct.2) &gt; Nr. de activitati declarate in Cap.2 Pct.7, atunci Cap.2 Pct.7 Col.12 &gt; 0, pentru Rd.(2 la 30).</v>
      </c>
      <c r="AA5709" s="2205">
        <f t="shared" si="1219"/>
        <v>1</v>
      </c>
      <c r="AB5709" s="3036">
        <v>239</v>
      </c>
    </row>
    <row r="5710" spans="1:28" x14ac:dyDescent="0.25">
      <c r="A5710" s="1709">
        <f t="shared" ca="1" si="1212"/>
        <v>0</v>
      </c>
      <c r="B5710" s="1709">
        <f t="shared" si="1217"/>
        <v>10239028</v>
      </c>
      <c r="C5710" s="1002">
        <v>239</v>
      </c>
      <c r="D5710" s="1797" t="s">
        <v>447</v>
      </c>
      <c r="E5710" s="1002">
        <v>28</v>
      </c>
      <c r="H5710" s="1016" t="s">
        <v>345</v>
      </c>
      <c r="I5710" s="997" t="s">
        <v>4693</v>
      </c>
      <c r="K5710" s="1976"/>
      <c r="L5710" s="1005">
        <f t="shared" si="1215"/>
        <v>0</v>
      </c>
      <c r="N5710" s="1725">
        <f t="shared" si="1216"/>
        <v>0</v>
      </c>
      <c r="Z5710" s="1006" t="str">
        <f t="shared" si="1218"/>
        <v>Daca Nr. de pers. ocupate (Cap.3 Pct.2) &gt; Nr. de activitati declarate in Cap.2 Pct.7, atunci Cap.2 Pct.7 Col.12 &gt; 0, pentru Rd.(2 la 30).</v>
      </c>
      <c r="AA5710" s="2205">
        <f t="shared" si="1219"/>
        <v>1</v>
      </c>
      <c r="AB5710" s="3036">
        <v>239</v>
      </c>
    </row>
    <row r="5711" spans="1:28" x14ac:dyDescent="0.25">
      <c r="A5711" s="1709">
        <f t="shared" ca="1" si="1212"/>
        <v>0</v>
      </c>
      <c r="B5711" s="1709">
        <f t="shared" si="1217"/>
        <v>10239029</v>
      </c>
      <c r="C5711" s="1002">
        <v>239</v>
      </c>
      <c r="D5711" s="1797" t="s">
        <v>447</v>
      </c>
      <c r="E5711" s="1002">
        <v>29</v>
      </c>
      <c r="H5711" s="1016" t="s">
        <v>345</v>
      </c>
      <c r="I5711" s="997" t="s">
        <v>4694</v>
      </c>
      <c r="K5711" s="1976"/>
      <c r="L5711" s="1005">
        <f t="shared" si="1215"/>
        <v>0</v>
      </c>
      <c r="N5711" s="1725">
        <f t="shared" si="1216"/>
        <v>0</v>
      </c>
      <c r="Z5711" s="1006" t="str">
        <f t="shared" si="1218"/>
        <v>Daca Nr. de pers. ocupate (Cap.3 Pct.2) &gt; Nr. de activitati declarate in Cap.2 Pct.7, atunci Cap.2 Pct.7 Col.12 &gt; 0, pentru Rd.(2 la 30).</v>
      </c>
      <c r="AA5711" s="2205">
        <f t="shared" si="1219"/>
        <v>1</v>
      </c>
      <c r="AB5711" s="3036">
        <v>239</v>
      </c>
    </row>
    <row r="5712" spans="1:28" x14ac:dyDescent="0.25">
      <c r="A5712" s="1710">
        <f t="shared" ca="1" si="1212"/>
        <v>0</v>
      </c>
      <c r="B5712" s="1710">
        <f t="shared" si="1217"/>
        <v>10239030</v>
      </c>
      <c r="C5712" s="1007">
        <v>239</v>
      </c>
      <c r="D5712" s="1798" t="s">
        <v>447</v>
      </c>
      <c r="E5712" s="1007">
        <v>30</v>
      </c>
      <c r="F5712" s="1008"/>
      <c r="G5712" s="1007"/>
      <c r="H5712" s="1009" t="s">
        <v>345</v>
      </c>
      <c r="I5712" s="1010" t="s">
        <v>4695</v>
      </c>
      <c r="J5712" s="1009"/>
      <c r="K5712" s="1977"/>
      <c r="L5712" s="1012">
        <f t="shared" si="1215"/>
        <v>0</v>
      </c>
      <c r="M5712" s="1012"/>
      <c r="N5712" s="1727">
        <f t="shared" si="1216"/>
        <v>0</v>
      </c>
      <c r="O5712" s="1012"/>
      <c r="P5712" s="1012"/>
      <c r="Q5712" s="1012"/>
      <c r="R5712" s="1012"/>
      <c r="S5712" s="1012"/>
      <c r="T5712" s="1012"/>
      <c r="U5712" s="1012"/>
      <c r="V5712" s="1012"/>
      <c r="W5712" s="1012"/>
      <c r="X5712" s="1012"/>
      <c r="Y5712" s="1013"/>
      <c r="Z5712" s="1013" t="str">
        <f>Z5711</f>
        <v>Daca Nr. de pers. ocupate (Cap.3 Pct.2) &gt; Nr. de activitati declarate in Cap.2 Pct.7, atunci Cap.2 Pct.7 Col.12 &gt; 0, pentru Rd.(2 la 30).</v>
      </c>
      <c r="AA5712" s="2205">
        <f t="shared" si="1219"/>
        <v>1</v>
      </c>
      <c r="AB5712" s="3036">
        <v>239</v>
      </c>
    </row>
    <row r="5713" spans="1:28" x14ac:dyDescent="0.25">
      <c r="A5713" s="1710">
        <f t="shared" ref="A5713" ca="1" si="1220">IF(D5713="DA",IF(ISERROR(N5713),A5712+1,IF(N5713=1,A5712+1,A5712)),A5712)</f>
        <v>0</v>
      </c>
      <c r="B5713" s="1710">
        <f t="shared" ref="B5713" si="1221">VALUE("1"&amp;TEXT(C5713,"0000")&amp;TEXT(E5713,"000"))</f>
        <v>10256030</v>
      </c>
      <c r="C5713" s="2194">
        <v>256</v>
      </c>
      <c r="D5713" s="1798" t="s">
        <v>447</v>
      </c>
      <c r="E5713" s="1007">
        <v>30</v>
      </c>
      <c r="F5713" s="1008" t="s">
        <v>1099</v>
      </c>
      <c r="G5713" s="1007"/>
      <c r="H5713" s="1009" t="s">
        <v>345</v>
      </c>
      <c r="I5713" s="1010" t="s">
        <v>4950</v>
      </c>
      <c r="J5713" s="1009"/>
      <c r="K5713" s="1453" t="s">
        <v>11271</v>
      </c>
      <c r="L5713" s="1012">
        <f>IF(BE440="",0,BE440)</f>
        <v>0</v>
      </c>
      <c r="M5713" s="1012">
        <f>IF(BB523="",0,BB523)</f>
        <v>0</v>
      </c>
      <c r="N5713" s="1727">
        <f>IF(L5713&lt;=M5713,0,1)</f>
        <v>0</v>
      </c>
      <c r="O5713" s="1012"/>
      <c r="P5713" s="1012"/>
      <c r="Q5713" s="1012"/>
      <c r="R5713" s="1012"/>
      <c r="S5713" s="1012"/>
      <c r="T5713" s="1012"/>
      <c r="U5713" s="1012"/>
      <c r="V5713" s="1012"/>
      <c r="W5713" s="1012"/>
      <c r="X5713" s="1012"/>
      <c r="Y5713" s="1013"/>
      <c r="Z5713" s="1344" t="s">
        <v>11272</v>
      </c>
      <c r="AA5713" s="2205">
        <f t="shared" si="1219"/>
        <v>1</v>
      </c>
      <c r="AB5713" s="3036">
        <v>239</v>
      </c>
    </row>
  </sheetData>
  <sheetProtection algorithmName="SHA-512" hashValue="/zb+mOuea8TK8DUgifN+4S+sxg5EiL170bh6UTPeEBxZYYVBz4oH/FwBdbhsQjOpliUm9Qpx4wY39qlNQec9yw==" saltValue="gcI5ZI/vlK9l9Ndd466v1g==" spinCount="100000" sheet="1" objects="1" scenarios="1"/>
  <autoFilter ref="A1:AC5713" xr:uid="{00000000-0009-0000-0000-000019000000}"/>
  <phoneticPr fontId="15" type="noConversion"/>
  <conditionalFormatting sqref="D1:D46 D49:D1187 D5714:D1048576 D1226:D2032 D2036:D2041 D2043:D2222 D2235:D2299 D2303:D2324 D1196:D1223 D2326:D4736 D5335:D5712">
    <cfRule type="expression" dxfId="67" priority="37">
      <formula>D1="NU"</formula>
    </cfRule>
    <cfRule type="expression" dxfId="66" priority="38">
      <formula>D1="DA"</formula>
    </cfRule>
  </conditionalFormatting>
  <conditionalFormatting sqref="D47:D48">
    <cfRule type="expression" dxfId="65" priority="35">
      <formula>D47="NU"</formula>
    </cfRule>
    <cfRule type="expression" dxfId="64" priority="36">
      <formula>D47="DA"</formula>
    </cfRule>
  </conditionalFormatting>
  <conditionalFormatting sqref="D2229:D2234">
    <cfRule type="expression" dxfId="63" priority="29">
      <formula>D2229="NU"</formula>
    </cfRule>
    <cfRule type="expression" dxfId="62" priority="30">
      <formula>D2229="DA"</formula>
    </cfRule>
  </conditionalFormatting>
  <conditionalFormatting sqref="D2223:D2228">
    <cfRule type="expression" dxfId="61" priority="27">
      <formula>D2223="NU"</formula>
    </cfRule>
    <cfRule type="expression" dxfId="60" priority="28">
      <formula>D2223="DA"</formula>
    </cfRule>
  </conditionalFormatting>
  <conditionalFormatting sqref="D5713">
    <cfRule type="expression" dxfId="59" priority="25">
      <formula>D5713="NU"</formula>
    </cfRule>
    <cfRule type="expression" dxfId="58" priority="26">
      <formula>D5713="DA"</formula>
    </cfRule>
  </conditionalFormatting>
  <conditionalFormatting sqref="D2325">
    <cfRule type="expression" dxfId="57" priority="23">
      <formula>D2325="NU"</formula>
    </cfRule>
    <cfRule type="expression" dxfId="56" priority="24">
      <formula>D2325="DA"</formula>
    </cfRule>
  </conditionalFormatting>
  <conditionalFormatting sqref="D1224">
    <cfRule type="expression" dxfId="55" priority="21">
      <formula>D1224="NU"</formula>
    </cfRule>
    <cfRule type="expression" dxfId="54" priority="22">
      <formula>D1224="DA"</formula>
    </cfRule>
  </conditionalFormatting>
  <conditionalFormatting sqref="D1225">
    <cfRule type="expression" dxfId="53" priority="19">
      <formula>D1225="NU"</formula>
    </cfRule>
    <cfRule type="expression" dxfId="52" priority="20">
      <formula>D1225="DA"</formula>
    </cfRule>
  </conditionalFormatting>
  <conditionalFormatting sqref="D2033:D2035">
    <cfRule type="expression" dxfId="51" priority="17">
      <formula>D2033="NU"</formula>
    </cfRule>
    <cfRule type="expression" dxfId="50" priority="18">
      <formula>D2033="DA"</formula>
    </cfRule>
  </conditionalFormatting>
  <conditionalFormatting sqref="D2042">
    <cfRule type="expression" dxfId="49" priority="15">
      <formula>D2042="NU"</formula>
    </cfRule>
    <cfRule type="expression" dxfId="48" priority="16">
      <formula>D2042="DA"</formula>
    </cfRule>
  </conditionalFormatting>
  <conditionalFormatting sqref="D2300:D2301">
    <cfRule type="expression" dxfId="47" priority="13">
      <formula>D2300="NU"</formula>
    </cfRule>
    <cfRule type="expression" dxfId="46" priority="14">
      <formula>D2300="DA"</formula>
    </cfRule>
  </conditionalFormatting>
  <conditionalFormatting sqref="D2302">
    <cfRule type="expression" dxfId="45" priority="11">
      <formula>D2302="NU"</formula>
    </cfRule>
    <cfRule type="expression" dxfId="44" priority="12">
      <formula>D2302="DA"</formula>
    </cfRule>
  </conditionalFormatting>
  <conditionalFormatting sqref="D1188:D1189 D1192:D1195">
    <cfRule type="expression" dxfId="43" priority="9">
      <formula>D1188="NU"</formula>
    </cfRule>
    <cfRule type="expression" dxfId="42" priority="10">
      <formula>D1188="DA"</formula>
    </cfRule>
  </conditionalFormatting>
  <conditionalFormatting sqref="D1190">
    <cfRule type="expression" dxfId="41" priority="7">
      <formula>D1190="NU"</formula>
    </cfRule>
    <cfRule type="expression" dxfId="40" priority="8">
      <formula>D1190="DA"</formula>
    </cfRule>
  </conditionalFormatting>
  <conditionalFormatting sqref="D1191">
    <cfRule type="expression" dxfId="39" priority="5">
      <formula>D1191="NU"</formula>
    </cfRule>
    <cfRule type="expression" dxfId="38" priority="6">
      <formula>D1191="DA"</formula>
    </cfRule>
  </conditionalFormatting>
  <conditionalFormatting sqref="D4737:D5035">
    <cfRule type="expression" dxfId="37" priority="3">
      <formula>D4737="NU"</formula>
    </cfRule>
    <cfRule type="expression" dxfId="36" priority="4">
      <formula>D4737="DA"</formula>
    </cfRule>
  </conditionalFormatting>
  <conditionalFormatting sqref="D5036:D5334">
    <cfRule type="expression" dxfId="35" priority="1">
      <formula>D5036="NU"</formula>
    </cfRule>
    <cfRule type="expression" dxfId="34" priority="2">
      <formula>D5036="DA"</formula>
    </cfRule>
  </conditionalFormatting>
  <dataValidations count="1">
    <dataValidation type="list" allowBlank="1" showInputMessage="1" showErrorMessage="1" errorTitle="Dan Tacu" error="Alege din lista derulanta" sqref="D2:D1048576" xr:uid="{13B6E532-0035-4DFE-8A61-A181C9A92999}">
      <formula1>"DA,NU"</formula1>
    </dataValidation>
  </dataValidations>
  <pageMargins left="0.7" right="0.7" top="0.75" bottom="0.75" header="0.3" footer="0.3"/>
  <pageSetup paperSize="9" orientation="portrait" r:id="rId1"/>
  <ignoredErrors>
    <ignoredError sqref="N1220 M862" formula="1"/>
  </ignoredErrors>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9">
    <tabColor rgb="FFFFFF00"/>
  </sheetPr>
  <dimension ref="A1:H2"/>
  <sheetViews>
    <sheetView workbookViewId="0">
      <pane ySplit="1" topLeftCell="A2" activePane="bottomLeft" state="frozen"/>
      <selection activeCell="J12" sqref="J12"/>
      <selection pane="bottomLeft" activeCell="G2" sqref="G2"/>
    </sheetView>
  </sheetViews>
  <sheetFormatPr defaultColWidth="9" defaultRowHeight="15" x14ac:dyDescent="0.25"/>
  <cols>
    <col min="1" max="1" width="7.875" style="1404" customWidth="1"/>
    <col min="2" max="2" width="16.75" style="1405" customWidth="1"/>
    <col min="3" max="3" width="16.625" style="1406" customWidth="1"/>
    <col min="4" max="4" width="17.625" style="1406" customWidth="1"/>
    <col min="5" max="5" width="70.625" style="1407" customWidth="1"/>
    <col min="6" max="6" width="17.375" style="1406" customWidth="1"/>
    <col min="7" max="7" width="11.875" style="1406" bestFit="1" customWidth="1"/>
    <col min="8" max="8" width="50.75" style="1406" customWidth="1"/>
    <col min="9" max="16384" width="9" style="1403"/>
  </cols>
  <sheetData>
    <row r="1" spans="1:8" ht="21" customHeight="1" thickBot="1" x14ac:dyDescent="0.3">
      <c r="A1" s="1568" t="s">
        <v>46</v>
      </c>
      <c r="B1" s="1400" t="s">
        <v>1232</v>
      </c>
      <c r="C1" s="1401" t="s">
        <v>9733</v>
      </c>
      <c r="D1" s="1401" t="s">
        <v>9734</v>
      </c>
      <c r="E1" s="1402" t="s">
        <v>9735</v>
      </c>
      <c r="F1" s="1401" t="s">
        <v>9736</v>
      </c>
      <c r="G1" s="1401" t="s">
        <v>8639</v>
      </c>
      <c r="H1" s="1401" t="s">
        <v>9737</v>
      </c>
    </row>
    <row r="2" spans="1:8" ht="30" x14ac:dyDescent="0.25">
      <c r="A2" s="1404">
        <v>1</v>
      </c>
      <c r="B2" s="1405">
        <v>45391</v>
      </c>
      <c r="E2" s="1407" t="s">
        <v>14768</v>
      </c>
      <c r="G2" s="1406" t="s">
        <v>14769</v>
      </c>
    </row>
  </sheetData>
  <sheetProtection algorithmName="SHA-512" hashValue="CbtbuSwdjA1meEDT57vphOLgq5HZAohlB1d6P1N+msASdeTiVFxEXN8HSwZeE/99iTztANWA6mRCJB+S4VCX3g==" saltValue="gVFUiK32DZJ/y417Z2Ex8A==" spinCount="100000" sheet="1" objects="1" scenarios="1"/>
  <autoFilter ref="A1:H1" xr:uid="{00000000-0009-0000-0000-00001B000000}"/>
  <phoneticPr fontId="15" type="noConversion"/>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57"/>
  <dimension ref="A1:O26"/>
  <sheetViews>
    <sheetView workbookViewId="0">
      <pane xSplit="1" ySplit="1" topLeftCell="B2" activePane="bottomRight" state="frozen"/>
      <selection activeCell="I38" sqref="I38"/>
      <selection pane="topRight" activeCell="I38" sqref="I38"/>
      <selection pane="bottomLeft" activeCell="I38" sqref="I38"/>
      <selection pane="bottomRight" activeCell="G24" sqref="G24"/>
    </sheetView>
  </sheetViews>
  <sheetFormatPr defaultColWidth="9" defaultRowHeight="15" x14ac:dyDescent="0.25"/>
  <cols>
    <col min="1" max="1" width="10.375" style="77" customWidth="1"/>
    <col min="2" max="2" width="3.625" style="76" customWidth="1"/>
    <col min="3" max="3" width="11.375" style="76" customWidth="1"/>
    <col min="4" max="4" width="60.75" style="78" customWidth="1"/>
    <col min="5" max="5" width="12.875" style="76" customWidth="1"/>
    <col min="6" max="7" width="3.625" style="76" customWidth="1"/>
    <col min="8" max="8" width="40.875" style="76" customWidth="1"/>
    <col min="9" max="9" width="60.625" style="76" customWidth="1"/>
    <col min="10" max="10" width="3.375" style="76" customWidth="1"/>
    <col min="11" max="11" width="17.375" style="76" customWidth="1"/>
    <col min="12" max="12" width="9" style="76"/>
    <col min="13" max="13" width="3.625" style="76" customWidth="1"/>
    <col min="14" max="14" width="37.75" style="76" customWidth="1"/>
    <col min="15" max="15" width="35.375" style="76" customWidth="1"/>
    <col min="16" max="16384" width="9" style="76"/>
  </cols>
  <sheetData>
    <row r="1" spans="1:15" s="77" customFormat="1" ht="30" customHeight="1" x14ac:dyDescent="0.4">
      <c r="C1" s="965" t="s">
        <v>10838</v>
      </c>
      <c r="H1" s="2001" t="s">
        <v>10861</v>
      </c>
      <c r="K1" s="965" t="s">
        <v>10860</v>
      </c>
      <c r="N1" s="965" t="s">
        <v>10859</v>
      </c>
    </row>
    <row r="3" spans="1:15" x14ac:dyDescent="0.25">
      <c r="A3" s="366" t="s">
        <v>3819</v>
      </c>
      <c r="C3" s="2002" t="s">
        <v>1242</v>
      </c>
      <c r="D3" s="2002" t="s">
        <v>20</v>
      </c>
      <c r="E3" s="2002" t="s">
        <v>9736</v>
      </c>
      <c r="H3" s="966" t="s">
        <v>8329</v>
      </c>
      <c r="I3" s="2015">
        <f ca="1">COUNTIF(Erori!D:D,"ER")</f>
        <v>0</v>
      </c>
      <c r="K3" s="1698" t="s">
        <v>10424</v>
      </c>
      <c r="L3" s="1782"/>
      <c r="N3" s="2017" t="s">
        <v>9738</v>
      </c>
      <c r="O3" s="1782"/>
    </row>
    <row r="4" spans="1:15" x14ac:dyDescent="0.25">
      <c r="A4" s="101">
        <v>2023</v>
      </c>
      <c r="C4" s="2003" t="s">
        <v>5299</v>
      </c>
      <c r="D4" s="2003" t="s">
        <v>1230</v>
      </c>
      <c r="E4" s="2003"/>
      <c r="H4" s="966" t="s">
        <v>8330</v>
      </c>
      <c r="I4" s="2015">
        <f ca="1">COUNTIF(Erori!D:D,"AT")</f>
        <v>0</v>
      </c>
      <c r="K4" s="966" t="s">
        <v>10463</v>
      </c>
      <c r="L4" s="2016">
        <f>'II.1-3'!T37</f>
        <v>0</v>
      </c>
      <c r="N4" s="966" t="s">
        <v>14755</v>
      </c>
      <c r="O4" s="2015" t="str">
        <f>IF(I10="", " - ",SUBSTITUTE(SUBSTITUTE(SUBSTITUTE(SUBSTITUTE(SUBSTITUTE(SUBSTITUTE(SUBSTITUTE(TRIM(I10)," ","_"),",","_"),"...","_"),"..","_"),".","_"),"___","_"),"__","_"))</f>
        <v xml:space="preserve"> - </v>
      </c>
    </row>
    <row r="5" spans="1:15" x14ac:dyDescent="0.25">
      <c r="A5" s="366" t="s">
        <v>1088</v>
      </c>
      <c r="C5" s="1840" t="s">
        <v>5099</v>
      </c>
      <c r="D5" s="1840" t="s">
        <v>1249</v>
      </c>
      <c r="E5" s="1840"/>
      <c r="H5" s="966" t="s">
        <v>8332</v>
      </c>
      <c r="I5" s="2014">
        <v>0</v>
      </c>
      <c r="K5" s="966" t="s">
        <v>10464</v>
      </c>
      <c r="L5" s="2016">
        <f>'II.1-3'!T13</f>
        <v>0</v>
      </c>
      <c r="N5" s="966" t="s">
        <v>14754</v>
      </c>
      <c r="O5" s="2015" t="str">
        <f ca="1">Preluare_xml!J4</f>
        <v xml:space="preserve"> - </v>
      </c>
    </row>
    <row r="6" spans="1:15" x14ac:dyDescent="0.25">
      <c r="A6" s="101" t="s">
        <v>9259</v>
      </c>
      <c r="C6" s="2004" t="s">
        <v>5087</v>
      </c>
      <c r="D6" s="2004" t="s">
        <v>1248</v>
      </c>
      <c r="E6" s="2004"/>
      <c r="K6" s="966" t="s">
        <v>10465</v>
      </c>
      <c r="L6" s="2016">
        <f>'II.1-3'!T43</f>
        <v>0</v>
      </c>
      <c r="N6" s="966" t="s">
        <v>14753</v>
      </c>
      <c r="O6" s="2015" t="str">
        <f ca="1">IF(O5=" - ", " - ",SUBSTITUTE(SUBSTITUTE(SUBSTITUTE(SUBSTITUTE(SUBSTITUTE(SUBSTITUTE(SUBSTITUTE(TRIM(O5)," ","_"),",","_"),"...","_"),"..","_"),".","_"),"___","_"),"__","_"))</f>
        <v xml:space="preserve"> - </v>
      </c>
    </row>
    <row r="7" spans="1:15" x14ac:dyDescent="0.25">
      <c r="A7" s="366" t="s">
        <v>8639</v>
      </c>
      <c r="C7" s="1840" t="s">
        <v>5088</v>
      </c>
      <c r="D7" s="1840" t="s">
        <v>108</v>
      </c>
      <c r="E7" s="1840"/>
    </row>
    <row r="8" spans="1:15" x14ac:dyDescent="0.25">
      <c r="A8" s="101" t="s">
        <v>14800</v>
      </c>
      <c r="C8" s="2004" t="s">
        <v>5535</v>
      </c>
      <c r="D8" s="2004" t="s">
        <v>1266</v>
      </c>
      <c r="E8" s="2004"/>
    </row>
    <row r="9" spans="1:15" x14ac:dyDescent="0.25">
      <c r="C9" s="1840" t="s">
        <v>5534</v>
      </c>
      <c r="D9" s="1840" t="s">
        <v>5536</v>
      </c>
      <c r="E9" s="1840"/>
      <c r="H9" s="3050" t="s">
        <v>10840</v>
      </c>
      <c r="I9" s="3051"/>
    </row>
    <row r="10" spans="1:15" x14ac:dyDescent="0.25">
      <c r="C10" s="2004" t="s">
        <v>9975</v>
      </c>
      <c r="D10" s="2004" t="s">
        <v>10017</v>
      </c>
      <c r="E10" s="2004"/>
      <c r="H10" s="2803" t="s">
        <v>10839</v>
      </c>
      <c r="I10" s="3049"/>
    </row>
    <row r="11" spans="1:15" x14ac:dyDescent="0.25">
      <c r="C11" s="1840" t="s">
        <v>5089</v>
      </c>
      <c r="D11" s="1840" t="s">
        <v>1250</v>
      </c>
      <c r="E11" s="1840"/>
      <c r="H11" s="966" t="s">
        <v>14804</v>
      </c>
      <c r="I11" s="3045" t="str">
        <f>IF(O4=" - ", " - ",
      IF(RIGHT(O4,4)="_xls", LEFT(O4,FIND("_xls",O4)-1)&amp;".xlsm",
            IF(RIGHT(O4,5)="_xlsm", LEFT(O4,FIND("_xlsm",O4)-1)&amp;".xlsm", O4)))</f>
        <v xml:space="preserve"> - </v>
      </c>
    </row>
    <row r="12" spans="1:15" x14ac:dyDescent="0.25">
      <c r="C12" s="2004" t="s">
        <v>5090</v>
      </c>
      <c r="D12" s="2004" t="s">
        <v>8637</v>
      </c>
      <c r="E12" s="2004"/>
    </row>
    <row r="13" spans="1:15" x14ac:dyDescent="0.25">
      <c r="C13" s="1840" t="s">
        <v>1235</v>
      </c>
      <c r="D13" s="1840" t="s">
        <v>8638</v>
      </c>
      <c r="E13" s="1840"/>
    </row>
    <row r="14" spans="1:15" x14ac:dyDescent="0.25">
      <c r="C14" s="2004" t="s">
        <v>4512</v>
      </c>
      <c r="D14" s="2004" t="s">
        <v>10847</v>
      </c>
      <c r="E14" s="2004" t="s">
        <v>10844</v>
      </c>
    </row>
    <row r="15" spans="1:15" x14ac:dyDescent="0.25">
      <c r="C15" s="1840" t="s">
        <v>5414</v>
      </c>
      <c r="D15" s="1840" t="s">
        <v>10848</v>
      </c>
      <c r="E15" s="1840" t="s">
        <v>10849</v>
      </c>
    </row>
    <row r="16" spans="1:15" x14ac:dyDescent="0.25">
      <c r="C16" s="2004" t="s">
        <v>5091</v>
      </c>
      <c r="D16" s="2004" t="s">
        <v>5265</v>
      </c>
      <c r="E16" s="2004"/>
      <c r="H16" s="78" t="s">
        <v>10862</v>
      </c>
    </row>
    <row r="17" spans="3:9" x14ac:dyDescent="0.25">
      <c r="C17" s="1840" t="s">
        <v>5415</v>
      </c>
      <c r="D17" s="1840" t="s">
        <v>1251</v>
      </c>
      <c r="E17" s="1840"/>
      <c r="H17" s="78" t="s">
        <v>11801</v>
      </c>
    </row>
    <row r="18" spans="3:9" x14ac:dyDescent="0.25">
      <c r="C18" s="2004" t="s">
        <v>5092</v>
      </c>
      <c r="D18" s="2004" t="s">
        <v>1252</v>
      </c>
      <c r="E18" s="2004" t="s">
        <v>10849</v>
      </c>
      <c r="H18" s="2804" t="s">
        <v>10853</v>
      </c>
      <c r="I18" s="2805"/>
    </row>
    <row r="19" spans="3:9" x14ac:dyDescent="0.25">
      <c r="C19" s="1840" t="s">
        <v>5262</v>
      </c>
      <c r="D19" s="1840" t="s">
        <v>1253</v>
      </c>
      <c r="E19" s="1840"/>
      <c r="H19" s="2803" t="s">
        <v>10851</v>
      </c>
      <c r="I19" s="1852" t="s">
        <v>14802</v>
      </c>
    </row>
    <row r="20" spans="3:9" x14ac:dyDescent="0.25">
      <c r="C20" s="2004" t="s">
        <v>5263</v>
      </c>
      <c r="D20" s="2004" t="s">
        <v>1254</v>
      </c>
      <c r="E20" s="2004"/>
      <c r="H20" s="966" t="s">
        <v>10852</v>
      </c>
      <c r="I20" s="1840" t="s">
        <v>14803</v>
      </c>
    </row>
    <row r="21" spans="3:9" x14ac:dyDescent="0.25">
      <c r="C21" s="1840" t="s">
        <v>10907</v>
      </c>
      <c r="D21" s="1840" t="s">
        <v>1255</v>
      </c>
      <c r="E21" s="1840"/>
    </row>
    <row r="22" spans="3:9" x14ac:dyDescent="0.25">
      <c r="C22" s="2004" t="s">
        <v>11629</v>
      </c>
      <c r="D22" s="2004" t="s">
        <v>1256</v>
      </c>
      <c r="E22" s="2004"/>
    </row>
    <row r="23" spans="3:9" x14ac:dyDescent="0.25">
      <c r="C23" s="1840" t="s">
        <v>5300</v>
      </c>
      <c r="D23" s="1840" t="s">
        <v>5298</v>
      </c>
      <c r="E23" s="1840"/>
    </row>
    <row r="24" spans="3:9" x14ac:dyDescent="0.25">
      <c r="C24" s="2004" t="s">
        <v>9339</v>
      </c>
      <c r="D24" s="2004" t="s">
        <v>8331</v>
      </c>
      <c r="E24" s="2004"/>
    </row>
    <row r="25" spans="3:9" x14ac:dyDescent="0.25">
      <c r="C25" s="1840" t="s">
        <v>9340</v>
      </c>
      <c r="D25" s="1840" t="s">
        <v>5559</v>
      </c>
      <c r="E25" s="1840"/>
    </row>
    <row r="26" spans="3:9" x14ac:dyDescent="0.25">
      <c r="C26" s="2004" t="s">
        <v>10850</v>
      </c>
      <c r="D26" s="2004" t="s">
        <v>10850</v>
      </c>
      <c r="E26" s="2004"/>
    </row>
  </sheetData>
  <sheetProtection algorithmName="SHA-512" hashValue="T1iDCgOLuBuE+nN590AlglSL9sQ76tu/yspxugZp6sg0sjiOBTUeNYP2iaXxZeuYDL4Hoqb7CHZ6KT3Ogg3H/A==" saltValue="9GoG60bDBsRWXnb9VuFHAA==" spinCount="100000" sheet="1" objects="1" scenarios="1"/>
  <pageMargins left="0.7" right="0.7" top="0.75" bottom="0.75" header="0.3" footer="0.3"/>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51"/>
  <dimension ref="A1:Y598"/>
  <sheetViews>
    <sheetView workbookViewId="0">
      <pane ySplit="1" topLeftCell="A305" activePane="bottomLeft" state="frozen"/>
      <selection activeCell="J12" sqref="J12"/>
      <selection pane="bottomLeft"/>
    </sheetView>
  </sheetViews>
  <sheetFormatPr defaultRowHeight="15" x14ac:dyDescent="0.25"/>
  <cols>
    <col min="1" max="2" width="6.625" style="12" customWidth="1"/>
    <col min="3" max="3" width="6.625" style="72" customWidth="1"/>
    <col min="4" max="4" width="6.375" style="73" customWidth="1"/>
    <col min="5" max="5" width="48.875" style="12" customWidth="1"/>
    <col min="6" max="18" width="8.5" style="12" customWidth="1"/>
    <col min="19" max="23" width="9" style="12"/>
    <col min="24" max="24" width="50.625" style="1600" customWidth="1"/>
    <col min="25" max="25" width="6.375" style="1825" customWidth="1"/>
    <col min="26" max="191" width="9" style="12"/>
    <col min="192" max="192" width="2.5" style="12" customWidth="1"/>
    <col min="193" max="193" width="44.375" style="12" customWidth="1"/>
    <col min="194" max="194" width="4.125" style="12" customWidth="1"/>
    <col min="195" max="195" width="5.875" style="12" customWidth="1"/>
    <col min="196" max="196" width="84.375" style="12" customWidth="1"/>
    <col min="197" max="198" width="9" style="12"/>
    <col min="199" max="199" width="4.625" style="12" customWidth="1"/>
    <col min="200" max="200" width="16.5" style="12" customWidth="1"/>
    <col min="201" max="201" width="13.875" style="12" customWidth="1"/>
    <col min="202" max="203" width="9" style="12"/>
    <col min="204" max="204" width="16.25" style="12" customWidth="1"/>
    <col min="205" max="205" width="9" style="12"/>
    <col min="206" max="206" width="16.625" style="12" customWidth="1"/>
    <col min="207" max="208" width="9" style="12"/>
    <col min="209" max="209" width="11.5" style="12" customWidth="1"/>
    <col min="210" max="210" width="44.375" style="12" customWidth="1"/>
    <col min="211" max="212" width="9" style="12"/>
    <col min="213" max="213" width="79.625" style="12" customWidth="1"/>
    <col min="214" max="220" width="9" style="12"/>
    <col min="221" max="221" width="5.875" style="12" customWidth="1"/>
    <col min="222" max="222" width="6.75" style="12" customWidth="1"/>
    <col min="223" max="223" width="29.25" style="12" customWidth="1"/>
    <col min="224" max="235" width="8.5" style="12" customWidth="1"/>
    <col min="236" max="238" width="9" style="12"/>
    <col min="239" max="239" width="26.875" style="12" customWidth="1"/>
    <col min="240" max="240" width="2.375" style="12" customWidth="1"/>
    <col min="241" max="241" width="9.375" style="12" customWidth="1"/>
    <col min="242" max="242" width="2.375" style="12" customWidth="1"/>
    <col min="243" max="243" width="9.375" style="12" customWidth="1"/>
    <col min="244" max="244" width="2.375" style="12" customWidth="1"/>
    <col min="245" max="245" width="9.375" style="12" customWidth="1"/>
    <col min="246" max="246" width="2.375" style="12" customWidth="1"/>
    <col min="247" max="247" width="19" style="12" customWidth="1"/>
    <col min="248" max="248" width="2.375" style="12" customWidth="1"/>
    <col min="249" max="249" width="9" style="12" customWidth="1"/>
    <col min="250" max="250" width="15" style="12" customWidth="1"/>
    <col min="251" max="251" width="2.375" style="12" customWidth="1"/>
    <col min="252" max="252" width="22.5" style="12" bestFit="1" customWidth="1"/>
    <col min="253" max="253" width="5.875" style="12" customWidth="1"/>
    <col min="254" max="254" width="2.375" style="12" customWidth="1"/>
    <col min="255" max="255" width="48.875" style="12" bestFit="1" customWidth="1"/>
    <col min="256" max="256" width="5.875" style="12" customWidth="1"/>
    <col min="257" max="257" width="3.5" style="12" customWidth="1"/>
    <col min="258" max="264" width="6.75" style="12" customWidth="1"/>
    <col min="265" max="265" width="2.375" style="12" customWidth="1"/>
    <col min="266" max="266" width="18.125" style="12" customWidth="1"/>
    <col min="267" max="267" width="5" style="12" customWidth="1"/>
    <col min="268" max="268" width="2.375" style="12" customWidth="1"/>
    <col min="269" max="269" width="24.25" style="12" customWidth="1"/>
    <col min="270" max="270" width="5" style="12" customWidth="1"/>
    <col min="271" max="271" width="2.375" style="12" customWidth="1"/>
    <col min="272" max="272" width="18.125" style="12" customWidth="1"/>
    <col min="273" max="273" width="5" style="12" customWidth="1"/>
    <col min="274" max="274" width="2.375" style="12" customWidth="1"/>
    <col min="275" max="275" width="9.375" style="12" customWidth="1"/>
    <col min="276" max="276" width="2.375" style="12" customWidth="1"/>
    <col min="277" max="277" width="22.5" style="12" bestFit="1" customWidth="1"/>
    <col min="278" max="278" width="5.875" style="12" customWidth="1"/>
    <col min="279" max="447" width="9" style="12"/>
    <col min="448" max="448" width="2.5" style="12" customWidth="1"/>
    <col min="449" max="449" width="44.375" style="12" customWidth="1"/>
    <col min="450" max="450" width="4.125" style="12" customWidth="1"/>
    <col min="451" max="451" width="5.875" style="12" customWidth="1"/>
    <col min="452" max="452" width="84.375" style="12" customWidth="1"/>
    <col min="453" max="454" width="9" style="12"/>
    <col min="455" max="455" width="4.625" style="12" customWidth="1"/>
    <col min="456" max="456" width="16.5" style="12" customWidth="1"/>
    <col min="457" max="457" width="13.875" style="12" customWidth="1"/>
    <col min="458" max="459" width="9" style="12"/>
    <col min="460" max="460" width="16.25" style="12" customWidth="1"/>
    <col min="461" max="461" width="9" style="12"/>
    <col min="462" max="462" width="16.625" style="12" customWidth="1"/>
    <col min="463" max="464" width="9" style="12"/>
    <col min="465" max="465" width="11.5" style="12" customWidth="1"/>
    <col min="466" max="466" width="44.375" style="12" customWidth="1"/>
    <col min="467" max="468" width="9" style="12"/>
    <col min="469" max="469" width="79.625" style="12" customWidth="1"/>
    <col min="470" max="476" width="9" style="12"/>
    <col min="477" max="477" width="5.875" style="12" customWidth="1"/>
    <col min="478" max="478" width="6.75" style="12" customWidth="1"/>
    <col min="479" max="479" width="29.25" style="12" customWidth="1"/>
    <col min="480" max="491" width="8.5" style="12" customWidth="1"/>
    <col min="492" max="494" width="9" style="12"/>
    <col min="495" max="495" width="26.875" style="12" customWidth="1"/>
    <col min="496" max="496" width="2.375" style="12" customWidth="1"/>
    <col min="497" max="497" width="9.375" style="12" customWidth="1"/>
    <col min="498" max="498" width="2.375" style="12" customWidth="1"/>
    <col min="499" max="499" width="9.375" style="12" customWidth="1"/>
    <col min="500" max="500" width="2.375" style="12" customWidth="1"/>
    <col min="501" max="501" width="9.375" style="12" customWidth="1"/>
    <col min="502" max="502" width="2.375" style="12" customWidth="1"/>
    <col min="503" max="503" width="19" style="12" customWidth="1"/>
    <col min="504" max="504" width="2.375" style="12" customWidth="1"/>
    <col min="505" max="505" width="9" style="12" customWidth="1"/>
    <col min="506" max="506" width="15" style="12" customWidth="1"/>
    <col min="507" max="507" width="2.375" style="12" customWidth="1"/>
    <col min="508" max="508" width="22.5" style="12" bestFit="1" customWidth="1"/>
    <col min="509" max="509" width="5.875" style="12" customWidth="1"/>
    <col min="510" max="510" width="2.375" style="12" customWidth="1"/>
    <col min="511" max="511" width="48.875" style="12" bestFit="1" customWidth="1"/>
    <col min="512" max="512" width="5.875" style="12" customWidth="1"/>
    <col min="513" max="513" width="3.5" style="12" customWidth="1"/>
    <col min="514" max="520" width="6.75" style="12" customWidth="1"/>
    <col min="521" max="521" width="2.375" style="12" customWidth="1"/>
    <col min="522" max="522" width="18.125" style="12" customWidth="1"/>
    <col min="523" max="523" width="5" style="12" customWidth="1"/>
    <col min="524" max="524" width="2.375" style="12" customWidth="1"/>
    <col min="525" max="525" width="24.25" style="12" customWidth="1"/>
    <col min="526" max="526" width="5" style="12" customWidth="1"/>
    <col min="527" max="527" width="2.375" style="12" customWidth="1"/>
    <col min="528" max="528" width="18.125" style="12" customWidth="1"/>
    <col min="529" max="529" width="5" style="12" customWidth="1"/>
    <col min="530" max="530" width="2.375" style="12" customWidth="1"/>
    <col min="531" max="531" width="9.375" style="12" customWidth="1"/>
    <col min="532" max="532" width="2.375" style="12" customWidth="1"/>
    <col min="533" max="533" width="22.5" style="12" bestFit="1" customWidth="1"/>
    <col min="534" max="534" width="5.875" style="12" customWidth="1"/>
    <col min="535" max="703" width="9" style="12"/>
    <col min="704" max="704" width="2.5" style="12" customWidth="1"/>
    <col min="705" max="705" width="44.375" style="12" customWidth="1"/>
    <col min="706" max="706" width="4.125" style="12" customWidth="1"/>
    <col min="707" max="707" width="5.875" style="12" customWidth="1"/>
    <col min="708" max="708" width="84.375" style="12" customWidth="1"/>
    <col min="709" max="710" width="9" style="12"/>
    <col min="711" max="711" width="4.625" style="12" customWidth="1"/>
    <col min="712" max="712" width="16.5" style="12" customWidth="1"/>
    <col min="713" max="713" width="13.875" style="12" customWidth="1"/>
    <col min="714" max="715" width="9" style="12"/>
    <col min="716" max="716" width="16.25" style="12" customWidth="1"/>
    <col min="717" max="717" width="9" style="12"/>
    <col min="718" max="718" width="16.625" style="12" customWidth="1"/>
    <col min="719" max="720" width="9" style="12"/>
    <col min="721" max="721" width="11.5" style="12" customWidth="1"/>
    <col min="722" max="722" width="44.375" style="12" customWidth="1"/>
    <col min="723" max="724" width="9" style="12"/>
    <col min="725" max="725" width="79.625" style="12" customWidth="1"/>
    <col min="726" max="732" width="9" style="12"/>
    <col min="733" max="733" width="5.875" style="12" customWidth="1"/>
    <col min="734" max="734" width="6.75" style="12" customWidth="1"/>
    <col min="735" max="735" width="29.25" style="12" customWidth="1"/>
    <col min="736" max="747" width="8.5" style="12" customWidth="1"/>
    <col min="748" max="750" width="9" style="12"/>
    <col min="751" max="751" width="26.875" style="12" customWidth="1"/>
    <col min="752" max="752" width="2.375" style="12" customWidth="1"/>
    <col min="753" max="753" width="9.375" style="12" customWidth="1"/>
    <col min="754" max="754" width="2.375" style="12" customWidth="1"/>
    <col min="755" max="755" width="9.375" style="12" customWidth="1"/>
    <col min="756" max="756" width="2.375" style="12" customWidth="1"/>
    <col min="757" max="757" width="9.375" style="12" customWidth="1"/>
    <col min="758" max="758" width="2.375" style="12" customWidth="1"/>
    <col min="759" max="759" width="19" style="12" customWidth="1"/>
    <col min="760" max="760" width="2.375" style="12" customWidth="1"/>
    <col min="761" max="761" width="9" style="12" customWidth="1"/>
    <col min="762" max="762" width="15" style="12" customWidth="1"/>
    <col min="763" max="763" width="2.375" style="12" customWidth="1"/>
    <col min="764" max="764" width="22.5" style="12" bestFit="1" customWidth="1"/>
    <col min="765" max="765" width="5.875" style="12" customWidth="1"/>
    <col min="766" max="766" width="2.375" style="12" customWidth="1"/>
    <col min="767" max="767" width="48.875" style="12" bestFit="1" customWidth="1"/>
    <col min="768" max="768" width="5.875" style="12" customWidth="1"/>
    <col min="769" max="769" width="3.5" style="12" customWidth="1"/>
    <col min="770" max="776" width="6.75" style="12" customWidth="1"/>
    <col min="777" max="777" width="2.375" style="12" customWidth="1"/>
    <col min="778" max="778" width="18.125" style="12" customWidth="1"/>
    <col min="779" max="779" width="5" style="12" customWidth="1"/>
    <col min="780" max="780" width="2.375" style="12" customWidth="1"/>
    <col min="781" max="781" width="24.25" style="12" customWidth="1"/>
    <col min="782" max="782" width="5" style="12" customWidth="1"/>
    <col min="783" max="783" width="2.375" style="12" customWidth="1"/>
    <col min="784" max="784" width="18.125" style="12" customWidth="1"/>
    <col min="785" max="785" width="5" style="12" customWidth="1"/>
    <col min="786" max="786" width="2.375" style="12" customWidth="1"/>
    <col min="787" max="787" width="9.375" style="12" customWidth="1"/>
    <col min="788" max="788" width="2.375" style="12" customWidth="1"/>
    <col min="789" max="789" width="22.5" style="12" bestFit="1" customWidth="1"/>
    <col min="790" max="790" width="5.875" style="12" customWidth="1"/>
    <col min="791" max="959" width="9" style="12"/>
    <col min="960" max="960" width="2.5" style="12" customWidth="1"/>
    <col min="961" max="961" width="44.375" style="12" customWidth="1"/>
    <col min="962" max="962" width="4.125" style="12" customWidth="1"/>
    <col min="963" max="963" width="5.875" style="12" customWidth="1"/>
    <col min="964" max="964" width="84.375" style="12" customWidth="1"/>
    <col min="965" max="966" width="9" style="12"/>
    <col min="967" max="967" width="4.625" style="12" customWidth="1"/>
    <col min="968" max="968" width="16.5" style="12" customWidth="1"/>
    <col min="969" max="969" width="13.875" style="12" customWidth="1"/>
    <col min="970" max="971" width="9" style="12"/>
    <col min="972" max="972" width="16.25" style="12" customWidth="1"/>
    <col min="973" max="973" width="9" style="12"/>
    <col min="974" max="974" width="16.625" style="12" customWidth="1"/>
    <col min="975" max="976" width="9" style="12"/>
    <col min="977" max="977" width="11.5" style="12" customWidth="1"/>
    <col min="978" max="978" width="44.375" style="12" customWidth="1"/>
    <col min="979" max="980" width="9" style="12"/>
    <col min="981" max="981" width="79.625" style="12" customWidth="1"/>
    <col min="982" max="988" width="9" style="12"/>
    <col min="989" max="989" width="5.875" style="12" customWidth="1"/>
    <col min="990" max="990" width="6.75" style="12" customWidth="1"/>
    <col min="991" max="991" width="29.25" style="12" customWidth="1"/>
    <col min="992" max="1003" width="8.5" style="12" customWidth="1"/>
    <col min="1004" max="1006" width="9" style="12"/>
    <col min="1007" max="1007" width="26.875" style="12" customWidth="1"/>
    <col min="1008" max="1008" width="2.375" style="12" customWidth="1"/>
    <col min="1009" max="1009" width="9.375" style="12" customWidth="1"/>
    <col min="1010" max="1010" width="2.375" style="12" customWidth="1"/>
    <col min="1011" max="1011" width="9.375" style="12" customWidth="1"/>
    <col min="1012" max="1012" width="2.375" style="12" customWidth="1"/>
    <col min="1013" max="1013" width="9.375" style="12" customWidth="1"/>
    <col min="1014" max="1014" width="2.375" style="12" customWidth="1"/>
    <col min="1015" max="1015" width="19" style="12" customWidth="1"/>
    <col min="1016" max="1016" width="2.375" style="12" customWidth="1"/>
    <col min="1017" max="1017" width="9" style="12" customWidth="1"/>
    <col min="1018" max="1018" width="15" style="12" customWidth="1"/>
    <col min="1019" max="1019" width="2.375" style="12" customWidth="1"/>
    <col min="1020" max="1020" width="22.5" style="12" bestFit="1" customWidth="1"/>
    <col min="1021" max="1021" width="5.875" style="12" customWidth="1"/>
    <col min="1022" max="1022" width="2.375" style="12" customWidth="1"/>
    <col min="1023" max="1023" width="48.875" style="12" bestFit="1" customWidth="1"/>
    <col min="1024" max="1024" width="5.875" style="12" customWidth="1"/>
    <col min="1025" max="1025" width="3.5" style="12" customWidth="1"/>
    <col min="1026" max="1032" width="6.75" style="12" customWidth="1"/>
    <col min="1033" max="1033" width="2.375" style="12" customWidth="1"/>
    <col min="1034" max="1034" width="18.125" style="12" customWidth="1"/>
    <col min="1035" max="1035" width="5" style="12" customWidth="1"/>
    <col min="1036" max="1036" width="2.375" style="12" customWidth="1"/>
    <col min="1037" max="1037" width="24.25" style="12" customWidth="1"/>
    <col min="1038" max="1038" width="5" style="12" customWidth="1"/>
    <col min="1039" max="1039" width="2.375" style="12" customWidth="1"/>
    <col min="1040" max="1040" width="18.125" style="12" customWidth="1"/>
    <col min="1041" max="1041" width="5" style="12" customWidth="1"/>
    <col min="1042" max="1042" width="2.375" style="12" customWidth="1"/>
    <col min="1043" max="1043" width="9.375" style="12" customWidth="1"/>
    <col min="1044" max="1044" width="2.375" style="12" customWidth="1"/>
    <col min="1045" max="1045" width="22.5" style="12" bestFit="1" customWidth="1"/>
    <col min="1046" max="1046" width="5.875" style="12" customWidth="1"/>
    <col min="1047" max="1215" width="9" style="12"/>
    <col min="1216" max="1216" width="2.5" style="12" customWidth="1"/>
    <col min="1217" max="1217" width="44.375" style="12" customWidth="1"/>
    <col min="1218" max="1218" width="4.125" style="12" customWidth="1"/>
    <col min="1219" max="1219" width="5.875" style="12" customWidth="1"/>
    <col min="1220" max="1220" width="84.375" style="12" customWidth="1"/>
    <col min="1221" max="1222" width="9" style="12"/>
    <col min="1223" max="1223" width="4.625" style="12" customWidth="1"/>
    <col min="1224" max="1224" width="16.5" style="12" customWidth="1"/>
    <col min="1225" max="1225" width="13.875" style="12" customWidth="1"/>
    <col min="1226" max="1227" width="9" style="12"/>
    <col min="1228" max="1228" width="16.25" style="12" customWidth="1"/>
    <col min="1229" max="1229" width="9" style="12"/>
    <col min="1230" max="1230" width="16.625" style="12" customWidth="1"/>
    <col min="1231" max="1232" width="9" style="12"/>
    <col min="1233" max="1233" width="11.5" style="12" customWidth="1"/>
    <col min="1234" max="1234" width="44.375" style="12" customWidth="1"/>
    <col min="1235" max="1236" width="9" style="12"/>
    <col min="1237" max="1237" width="79.625" style="12" customWidth="1"/>
    <col min="1238" max="1244" width="9" style="12"/>
    <col min="1245" max="1245" width="5.875" style="12" customWidth="1"/>
    <col min="1246" max="1246" width="6.75" style="12" customWidth="1"/>
    <col min="1247" max="1247" width="29.25" style="12" customWidth="1"/>
    <col min="1248" max="1259" width="8.5" style="12" customWidth="1"/>
    <col min="1260" max="1262" width="9" style="12"/>
    <col min="1263" max="1263" width="26.875" style="12" customWidth="1"/>
    <col min="1264" max="1264" width="2.375" style="12" customWidth="1"/>
    <col min="1265" max="1265" width="9.375" style="12" customWidth="1"/>
    <col min="1266" max="1266" width="2.375" style="12" customWidth="1"/>
    <col min="1267" max="1267" width="9.375" style="12" customWidth="1"/>
    <col min="1268" max="1268" width="2.375" style="12" customWidth="1"/>
    <col min="1269" max="1269" width="9.375" style="12" customWidth="1"/>
    <col min="1270" max="1270" width="2.375" style="12" customWidth="1"/>
    <col min="1271" max="1271" width="19" style="12" customWidth="1"/>
    <col min="1272" max="1272" width="2.375" style="12" customWidth="1"/>
    <col min="1273" max="1273" width="9" style="12" customWidth="1"/>
    <col min="1274" max="1274" width="15" style="12" customWidth="1"/>
    <col min="1275" max="1275" width="2.375" style="12" customWidth="1"/>
    <col min="1276" max="1276" width="22.5" style="12" bestFit="1" customWidth="1"/>
    <col min="1277" max="1277" width="5.875" style="12" customWidth="1"/>
    <col min="1278" max="1278" width="2.375" style="12" customWidth="1"/>
    <col min="1279" max="1279" width="48.875" style="12" bestFit="1" customWidth="1"/>
    <col min="1280" max="1280" width="5.875" style="12" customWidth="1"/>
    <col min="1281" max="1281" width="3.5" style="12" customWidth="1"/>
    <col min="1282" max="1288" width="6.75" style="12" customWidth="1"/>
    <col min="1289" max="1289" width="2.375" style="12" customWidth="1"/>
    <col min="1290" max="1290" width="18.125" style="12" customWidth="1"/>
    <col min="1291" max="1291" width="5" style="12" customWidth="1"/>
    <col min="1292" max="1292" width="2.375" style="12" customWidth="1"/>
    <col min="1293" max="1293" width="24.25" style="12" customWidth="1"/>
    <col min="1294" max="1294" width="5" style="12" customWidth="1"/>
    <col min="1295" max="1295" width="2.375" style="12" customWidth="1"/>
    <col min="1296" max="1296" width="18.125" style="12" customWidth="1"/>
    <col min="1297" max="1297" width="5" style="12" customWidth="1"/>
    <col min="1298" max="1298" width="2.375" style="12" customWidth="1"/>
    <col min="1299" max="1299" width="9.375" style="12" customWidth="1"/>
    <col min="1300" max="1300" width="2.375" style="12" customWidth="1"/>
    <col min="1301" max="1301" width="22.5" style="12" bestFit="1" customWidth="1"/>
    <col min="1302" max="1302" width="5.875" style="12" customWidth="1"/>
    <col min="1303" max="1471" width="9" style="12"/>
    <col min="1472" max="1472" width="2.5" style="12" customWidth="1"/>
    <col min="1473" max="1473" width="44.375" style="12" customWidth="1"/>
    <col min="1474" max="1474" width="4.125" style="12" customWidth="1"/>
    <col min="1475" max="1475" width="5.875" style="12" customWidth="1"/>
    <col min="1476" max="1476" width="84.375" style="12" customWidth="1"/>
    <col min="1477" max="1478" width="9" style="12"/>
    <col min="1479" max="1479" width="4.625" style="12" customWidth="1"/>
    <col min="1480" max="1480" width="16.5" style="12" customWidth="1"/>
    <col min="1481" max="1481" width="13.875" style="12" customWidth="1"/>
    <col min="1482" max="1483" width="9" style="12"/>
    <col min="1484" max="1484" width="16.25" style="12" customWidth="1"/>
    <col min="1485" max="1485" width="9" style="12"/>
    <col min="1486" max="1486" width="16.625" style="12" customWidth="1"/>
    <col min="1487" max="1488" width="9" style="12"/>
    <col min="1489" max="1489" width="11.5" style="12" customWidth="1"/>
    <col min="1490" max="1490" width="44.375" style="12" customWidth="1"/>
    <col min="1491" max="1492" width="9" style="12"/>
    <col min="1493" max="1493" width="79.625" style="12" customWidth="1"/>
    <col min="1494" max="1500" width="9" style="12"/>
    <col min="1501" max="1501" width="5.875" style="12" customWidth="1"/>
    <col min="1502" max="1502" width="6.75" style="12" customWidth="1"/>
    <col min="1503" max="1503" width="29.25" style="12" customWidth="1"/>
    <col min="1504" max="1515" width="8.5" style="12" customWidth="1"/>
    <col min="1516" max="1518" width="9" style="12"/>
    <col min="1519" max="1519" width="26.875" style="12" customWidth="1"/>
    <col min="1520" max="1520" width="2.375" style="12" customWidth="1"/>
    <col min="1521" max="1521" width="9.375" style="12" customWidth="1"/>
    <col min="1522" max="1522" width="2.375" style="12" customWidth="1"/>
    <col min="1523" max="1523" width="9.375" style="12" customWidth="1"/>
    <col min="1524" max="1524" width="2.375" style="12" customWidth="1"/>
    <col min="1525" max="1525" width="9.375" style="12" customWidth="1"/>
    <col min="1526" max="1526" width="2.375" style="12" customWidth="1"/>
    <col min="1527" max="1527" width="19" style="12" customWidth="1"/>
    <col min="1528" max="1528" width="2.375" style="12" customWidth="1"/>
    <col min="1529" max="1529" width="9" style="12" customWidth="1"/>
    <col min="1530" max="1530" width="15" style="12" customWidth="1"/>
    <col min="1531" max="1531" width="2.375" style="12" customWidth="1"/>
    <col min="1532" max="1532" width="22.5" style="12" bestFit="1" customWidth="1"/>
    <col min="1533" max="1533" width="5.875" style="12" customWidth="1"/>
    <col min="1534" max="1534" width="2.375" style="12" customWidth="1"/>
    <col min="1535" max="1535" width="48.875" style="12" bestFit="1" customWidth="1"/>
    <col min="1536" max="1536" width="5.875" style="12" customWidth="1"/>
    <col min="1537" max="1537" width="3.5" style="12" customWidth="1"/>
    <col min="1538" max="1544" width="6.75" style="12" customWidth="1"/>
    <col min="1545" max="1545" width="2.375" style="12" customWidth="1"/>
    <col min="1546" max="1546" width="18.125" style="12" customWidth="1"/>
    <col min="1547" max="1547" width="5" style="12" customWidth="1"/>
    <col min="1548" max="1548" width="2.375" style="12" customWidth="1"/>
    <col min="1549" max="1549" width="24.25" style="12" customWidth="1"/>
    <col min="1550" max="1550" width="5" style="12" customWidth="1"/>
    <col min="1551" max="1551" width="2.375" style="12" customWidth="1"/>
    <col min="1552" max="1552" width="18.125" style="12" customWidth="1"/>
    <col min="1553" max="1553" width="5" style="12" customWidth="1"/>
    <col min="1554" max="1554" width="2.375" style="12" customWidth="1"/>
    <col min="1555" max="1555" width="9.375" style="12" customWidth="1"/>
    <col min="1556" max="1556" width="2.375" style="12" customWidth="1"/>
    <col min="1557" max="1557" width="22.5" style="12" bestFit="1" customWidth="1"/>
    <col min="1558" max="1558" width="5.875" style="12" customWidth="1"/>
    <col min="1559" max="1727" width="9" style="12"/>
    <col min="1728" max="1728" width="2.5" style="12" customWidth="1"/>
    <col min="1729" max="1729" width="44.375" style="12" customWidth="1"/>
    <col min="1730" max="1730" width="4.125" style="12" customWidth="1"/>
    <col min="1731" max="1731" width="5.875" style="12" customWidth="1"/>
    <col min="1732" max="1732" width="84.375" style="12" customWidth="1"/>
    <col min="1733" max="1734" width="9" style="12"/>
    <col min="1735" max="1735" width="4.625" style="12" customWidth="1"/>
    <col min="1736" max="1736" width="16.5" style="12" customWidth="1"/>
    <col min="1737" max="1737" width="13.875" style="12" customWidth="1"/>
    <col min="1738" max="1739" width="9" style="12"/>
    <col min="1740" max="1740" width="16.25" style="12" customWidth="1"/>
    <col min="1741" max="1741" width="9" style="12"/>
    <col min="1742" max="1742" width="16.625" style="12" customWidth="1"/>
    <col min="1743" max="1744" width="9" style="12"/>
    <col min="1745" max="1745" width="11.5" style="12" customWidth="1"/>
    <col min="1746" max="1746" width="44.375" style="12" customWidth="1"/>
    <col min="1747" max="1748" width="9" style="12"/>
    <col min="1749" max="1749" width="79.625" style="12" customWidth="1"/>
    <col min="1750" max="1756" width="9" style="12"/>
    <col min="1757" max="1757" width="5.875" style="12" customWidth="1"/>
    <col min="1758" max="1758" width="6.75" style="12" customWidth="1"/>
    <col min="1759" max="1759" width="29.25" style="12" customWidth="1"/>
    <col min="1760" max="1771" width="8.5" style="12" customWidth="1"/>
    <col min="1772" max="1774" width="9" style="12"/>
    <col min="1775" max="1775" width="26.875" style="12" customWidth="1"/>
    <col min="1776" max="1776" width="2.375" style="12" customWidth="1"/>
    <col min="1777" max="1777" width="9.375" style="12" customWidth="1"/>
    <col min="1778" max="1778" width="2.375" style="12" customWidth="1"/>
    <col min="1779" max="1779" width="9.375" style="12" customWidth="1"/>
    <col min="1780" max="1780" width="2.375" style="12" customWidth="1"/>
    <col min="1781" max="1781" width="9.375" style="12" customWidth="1"/>
    <col min="1782" max="1782" width="2.375" style="12" customWidth="1"/>
    <col min="1783" max="1783" width="19" style="12" customWidth="1"/>
    <col min="1784" max="1784" width="2.375" style="12" customWidth="1"/>
    <col min="1785" max="1785" width="9" style="12" customWidth="1"/>
    <col min="1786" max="1786" width="15" style="12" customWidth="1"/>
    <col min="1787" max="1787" width="2.375" style="12" customWidth="1"/>
    <col min="1788" max="1788" width="22.5" style="12" bestFit="1" customWidth="1"/>
    <col min="1789" max="1789" width="5.875" style="12" customWidth="1"/>
    <col min="1790" max="1790" width="2.375" style="12" customWidth="1"/>
    <col min="1791" max="1791" width="48.875" style="12" bestFit="1" customWidth="1"/>
    <col min="1792" max="1792" width="5.875" style="12" customWidth="1"/>
    <col min="1793" max="1793" width="3.5" style="12" customWidth="1"/>
    <col min="1794" max="1800" width="6.75" style="12" customWidth="1"/>
    <col min="1801" max="1801" width="2.375" style="12" customWidth="1"/>
    <col min="1802" max="1802" width="18.125" style="12" customWidth="1"/>
    <col min="1803" max="1803" width="5" style="12" customWidth="1"/>
    <col min="1804" max="1804" width="2.375" style="12" customWidth="1"/>
    <col min="1805" max="1805" width="24.25" style="12" customWidth="1"/>
    <col min="1806" max="1806" width="5" style="12" customWidth="1"/>
    <col min="1807" max="1807" width="2.375" style="12" customWidth="1"/>
    <col min="1808" max="1808" width="18.125" style="12" customWidth="1"/>
    <col min="1809" max="1809" width="5" style="12" customWidth="1"/>
    <col min="1810" max="1810" width="2.375" style="12" customWidth="1"/>
    <col min="1811" max="1811" width="9.375" style="12" customWidth="1"/>
    <col min="1812" max="1812" width="2.375" style="12" customWidth="1"/>
    <col min="1813" max="1813" width="22.5" style="12" bestFit="1" customWidth="1"/>
    <col min="1814" max="1814" width="5.875" style="12" customWidth="1"/>
    <col min="1815" max="1983" width="9" style="12"/>
    <col min="1984" max="1984" width="2.5" style="12" customWidth="1"/>
    <col min="1985" max="1985" width="44.375" style="12" customWidth="1"/>
    <col min="1986" max="1986" width="4.125" style="12" customWidth="1"/>
    <col min="1987" max="1987" width="5.875" style="12" customWidth="1"/>
    <col min="1988" max="1988" width="84.375" style="12" customWidth="1"/>
    <col min="1989" max="1990" width="9" style="12"/>
    <col min="1991" max="1991" width="4.625" style="12" customWidth="1"/>
    <col min="1992" max="1992" width="16.5" style="12" customWidth="1"/>
    <col min="1993" max="1993" width="13.875" style="12" customWidth="1"/>
    <col min="1994" max="1995" width="9" style="12"/>
    <col min="1996" max="1996" width="16.25" style="12" customWidth="1"/>
    <col min="1997" max="1997" width="9" style="12"/>
    <col min="1998" max="1998" width="16.625" style="12" customWidth="1"/>
    <col min="1999" max="2000" width="9" style="12"/>
    <col min="2001" max="2001" width="11.5" style="12" customWidth="1"/>
    <col min="2002" max="2002" width="44.375" style="12" customWidth="1"/>
    <col min="2003" max="2004" width="9" style="12"/>
    <col min="2005" max="2005" width="79.625" style="12" customWidth="1"/>
    <col min="2006" max="2012" width="9" style="12"/>
    <col min="2013" max="2013" width="5.875" style="12" customWidth="1"/>
    <col min="2014" max="2014" width="6.75" style="12" customWidth="1"/>
    <col min="2015" max="2015" width="29.25" style="12" customWidth="1"/>
    <col min="2016" max="2027" width="8.5" style="12" customWidth="1"/>
    <col min="2028" max="2030" width="9" style="12"/>
    <col min="2031" max="2031" width="26.875" style="12" customWidth="1"/>
    <col min="2032" max="2032" width="2.375" style="12" customWidth="1"/>
    <col min="2033" max="2033" width="9.375" style="12" customWidth="1"/>
    <col min="2034" max="2034" width="2.375" style="12" customWidth="1"/>
    <col min="2035" max="2035" width="9.375" style="12" customWidth="1"/>
    <col min="2036" max="2036" width="2.375" style="12" customWidth="1"/>
    <col min="2037" max="2037" width="9.375" style="12" customWidth="1"/>
    <col min="2038" max="2038" width="2.375" style="12" customWidth="1"/>
    <col min="2039" max="2039" width="19" style="12" customWidth="1"/>
    <col min="2040" max="2040" width="2.375" style="12" customWidth="1"/>
    <col min="2041" max="2041" width="9" style="12" customWidth="1"/>
    <col min="2042" max="2042" width="15" style="12" customWidth="1"/>
    <col min="2043" max="2043" width="2.375" style="12" customWidth="1"/>
    <col min="2044" max="2044" width="22.5" style="12" bestFit="1" customWidth="1"/>
    <col min="2045" max="2045" width="5.875" style="12" customWidth="1"/>
    <col min="2046" max="2046" width="2.375" style="12" customWidth="1"/>
    <col min="2047" max="2047" width="48.875" style="12" bestFit="1" customWidth="1"/>
    <col min="2048" max="2048" width="5.875" style="12" customWidth="1"/>
    <col min="2049" max="2049" width="3.5" style="12" customWidth="1"/>
    <col min="2050" max="2056" width="6.75" style="12" customWidth="1"/>
    <col min="2057" max="2057" width="2.375" style="12" customWidth="1"/>
    <col min="2058" max="2058" width="18.125" style="12" customWidth="1"/>
    <col min="2059" max="2059" width="5" style="12" customWidth="1"/>
    <col min="2060" max="2060" width="2.375" style="12" customWidth="1"/>
    <col min="2061" max="2061" width="24.25" style="12" customWidth="1"/>
    <col min="2062" max="2062" width="5" style="12" customWidth="1"/>
    <col min="2063" max="2063" width="2.375" style="12" customWidth="1"/>
    <col min="2064" max="2064" width="18.125" style="12" customWidth="1"/>
    <col min="2065" max="2065" width="5" style="12" customWidth="1"/>
    <col min="2066" max="2066" width="2.375" style="12" customWidth="1"/>
    <col min="2067" max="2067" width="9.375" style="12" customWidth="1"/>
    <col min="2068" max="2068" width="2.375" style="12" customWidth="1"/>
    <col min="2069" max="2069" width="22.5" style="12" bestFit="1" customWidth="1"/>
    <col min="2070" max="2070" width="5.875" style="12" customWidth="1"/>
    <col min="2071" max="2239" width="9" style="12"/>
    <col min="2240" max="2240" width="2.5" style="12" customWidth="1"/>
    <col min="2241" max="2241" width="44.375" style="12" customWidth="1"/>
    <col min="2242" max="2242" width="4.125" style="12" customWidth="1"/>
    <col min="2243" max="2243" width="5.875" style="12" customWidth="1"/>
    <col min="2244" max="2244" width="84.375" style="12" customWidth="1"/>
    <col min="2245" max="2246" width="9" style="12"/>
    <col min="2247" max="2247" width="4.625" style="12" customWidth="1"/>
    <col min="2248" max="2248" width="16.5" style="12" customWidth="1"/>
    <col min="2249" max="2249" width="13.875" style="12" customWidth="1"/>
    <col min="2250" max="2251" width="9" style="12"/>
    <col min="2252" max="2252" width="16.25" style="12" customWidth="1"/>
    <col min="2253" max="2253" width="9" style="12"/>
    <col min="2254" max="2254" width="16.625" style="12" customWidth="1"/>
    <col min="2255" max="2256" width="9" style="12"/>
    <col min="2257" max="2257" width="11.5" style="12" customWidth="1"/>
    <col min="2258" max="2258" width="44.375" style="12" customWidth="1"/>
    <col min="2259" max="2260" width="9" style="12"/>
    <col min="2261" max="2261" width="79.625" style="12" customWidth="1"/>
    <col min="2262" max="2268" width="9" style="12"/>
    <col min="2269" max="2269" width="5.875" style="12" customWidth="1"/>
    <col min="2270" max="2270" width="6.75" style="12" customWidth="1"/>
    <col min="2271" max="2271" width="29.25" style="12" customWidth="1"/>
    <col min="2272" max="2283" width="8.5" style="12" customWidth="1"/>
    <col min="2284" max="2286" width="9" style="12"/>
    <col min="2287" max="2287" width="26.875" style="12" customWidth="1"/>
    <col min="2288" max="2288" width="2.375" style="12" customWidth="1"/>
    <col min="2289" max="2289" width="9.375" style="12" customWidth="1"/>
    <col min="2290" max="2290" width="2.375" style="12" customWidth="1"/>
    <col min="2291" max="2291" width="9.375" style="12" customWidth="1"/>
    <col min="2292" max="2292" width="2.375" style="12" customWidth="1"/>
    <col min="2293" max="2293" width="9.375" style="12" customWidth="1"/>
    <col min="2294" max="2294" width="2.375" style="12" customWidth="1"/>
    <col min="2295" max="2295" width="19" style="12" customWidth="1"/>
    <col min="2296" max="2296" width="2.375" style="12" customWidth="1"/>
    <col min="2297" max="2297" width="9" style="12" customWidth="1"/>
    <col min="2298" max="2298" width="15" style="12" customWidth="1"/>
    <col min="2299" max="2299" width="2.375" style="12" customWidth="1"/>
    <col min="2300" max="2300" width="22.5" style="12" bestFit="1" customWidth="1"/>
    <col min="2301" max="2301" width="5.875" style="12" customWidth="1"/>
    <col min="2302" max="2302" width="2.375" style="12" customWidth="1"/>
    <col min="2303" max="2303" width="48.875" style="12" bestFit="1" customWidth="1"/>
    <col min="2304" max="2304" width="5.875" style="12" customWidth="1"/>
    <col min="2305" max="2305" width="3.5" style="12" customWidth="1"/>
    <col min="2306" max="2312" width="6.75" style="12" customWidth="1"/>
    <col min="2313" max="2313" width="2.375" style="12" customWidth="1"/>
    <col min="2314" max="2314" width="18.125" style="12" customWidth="1"/>
    <col min="2315" max="2315" width="5" style="12" customWidth="1"/>
    <col min="2316" max="2316" width="2.375" style="12" customWidth="1"/>
    <col min="2317" max="2317" width="24.25" style="12" customWidth="1"/>
    <col min="2318" max="2318" width="5" style="12" customWidth="1"/>
    <col min="2319" max="2319" width="2.375" style="12" customWidth="1"/>
    <col min="2320" max="2320" width="18.125" style="12" customWidth="1"/>
    <col min="2321" max="2321" width="5" style="12" customWidth="1"/>
    <col min="2322" max="2322" width="2.375" style="12" customWidth="1"/>
    <col min="2323" max="2323" width="9.375" style="12" customWidth="1"/>
    <col min="2324" max="2324" width="2.375" style="12" customWidth="1"/>
    <col min="2325" max="2325" width="22.5" style="12" bestFit="1" customWidth="1"/>
    <col min="2326" max="2326" width="5.875" style="12" customWidth="1"/>
    <col min="2327" max="2495" width="9" style="12"/>
    <col min="2496" max="2496" width="2.5" style="12" customWidth="1"/>
    <col min="2497" max="2497" width="44.375" style="12" customWidth="1"/>
    <col min="2498" max="2498" width="4.125" style="12" customWidth="1"/>
    <col min="2499" max="2499" width="5.875" style="12" customWidth="1"/>
    <col min="2500" max="2500" width="84.375" style="12" customWidth="1"/>
    <col min="2501" max="2502" width="9" style="12"/>
    <col min="2503" max="2503" width="4.625" style="12" customWidth="1"/>
    <col min="2504" max="2504" width="16.5" style="12" customWidth="1"/>
    <col min="2505" max="2505" width="13.875" style="12" customWidth="1"/>
    <col min="2506" max="2507" width="9" style="12"/>
    <col min="2508" max="2508" width="16.25" style="12" customWidth="1"/>
    <col min="2509" max="2509" width="9" style="12"/>
    <col min="2510" max="2510" width="16.625" style="12" customWidth="1"/>
    <col min="2511" max="2512" width="9" style="12"/>
    <col min="2513" max="2513" width="11.5" style="12" customWidth="1"/>
    <col min="2514" max="2514" width="44.375" style="12" customWidth="1"/>
    <col min="2515" max="2516" width="9" style="12"/>
    <col min="2517" max="2517" width="79.625" style="12" customWidth="1"/>
    <col min="2518" max="2524" width="9" style="12"/>
    <col min="2525" max="2525" width="5.875" style="12" customWidth="1"/>
    <col min="2526" max="2526" width="6.75" style="12" customWidth="1"/>
    <col min="2527" max="2527" width="29.25" style="12" customWidth="1"/>
    <col min="2528" max="2539" width="8.5" style="12" customWidth="1"/>
    <col min="2540" max="2542" width="9" style="12"/>
    <col min="2543" max="2543" width="26.875" style="12" customWidth="1"/>
    <col min="2544" max="2544" width="2.375" style="12" customWidth="1"/>
    <col min="2545" max="2545" width="9.375" style="12" customWidth="1"/>
    <col min="2546" max="2546" width="2.375" style="12" customWidth="1"/>
    <col min="2547" max="2547" width="9.375" style="12" customWidth="1"/>
    <col min="2548" max="2548" width="2.375" style="12" customWidth="1"/>
    <col min="2549" max="2549" width="9.375" style="12" customWidth="1"/>
    <col min="2550" max="2550" width="2.375" style="12" customWidth="1"/>
    <col min="2551" max="2551" width="19" style="12" customWidth="1"/>
    <col min="2552" max="2552" width="2.375" style="12" customWidth="1"/>
    <col min="2553" max="2553" width="9" style="12" customWidth="1"/>
    <col min="2554" max="2554" width="15" style="12" customWidth="1"/>
    <col min="2555" max="2555" width="2.375" style="12" customWidth="1"/>
    <col min="2556" max="2556" width="22.5" style="12" bestFit="1" customWidth="1"/>
    <col min="2557" max="2557" width="5.875" style="12" customWidth="1"/>
    <col min="2558" max="2558" width="2.375" style="12" customWidth="1"/>
    <col min="2559" max="2559" width="48.875" style="12" bestFit="1" customWidth="1"/>
    <col min="2560" max="2560" width="5.875" style="12" customWidth="1"/>
    <col min="2561" max="2561" width="3.5" style="12" customWidth="1"/>
    <col min="2562" max="2568" width="6.75" style="12" customWidth="1"/>
    <col min="2569" max="2569" width="2.375" style="12" customWidth="1"/>
    <col min="2570" max="2570" width="18.125" style="12" customWidth="1"/>
    <col min="2571" max="2571" width="5" style="12" customWidth="1"/>
    <col min="2572" max="2572" width="2.375" style="12" customWidth="1"/>
    <col min="2573" max="2573" width="24.25" style="12" customWidth="1"/>
    <col min="2574" max="2574" width="5" style="12" customWidth="1"/>
    <col min="2575" max="2575" width="2.375" style="12" customWidth="1"/>
    <col min="2576" max="2576" width="18.125" style="12" customWidth="1"/>
    <col min="2577" max="2577" width="5" style="12" customWidth="1"/>
    <col min="2578" max="2578" width="2.375" style="12" customWidth="1"/>
    <col min="2579" max="2579" width="9.375" style="12" customWidth="1"/>
    <col min="2580" max="2580" width="2.375" style="12" customWidth="1"/>
    <col min="2581" max="2581" width="22.5" style="12" bestFit="1" customWidth="1"/>
    <col min="2582" max="2582" width="5.875" style="12" customWidth="1"/>
    <col min="2583" max="2751" width="9" style="12"/>
    <col min="2752" max="2752" width="2.5" style="12" customWidth="1"/>
    <col min="2753" max="2753" width="44.375" style="12" customWidth="1"/>
    <col min="2754" max="2754" width="4.125" style="12" customWidth="1"/>
    <col min="2755" max="2755" width="5.875" style="12" customWidth="1"/>
    <col min="2756" max="2756" width="84.375" style="12" customWidth="1"/>
    <col min="2757" max="2758" width="9" style="12"/>
    <col min="2759" max="2759" width="4.625" style="12" customWidth="1"/>
    <col min="2760" max="2760" width="16.5" style="12" customWidth="1"/>
    <col min="2761" max="2761" width="13.875" style="12" customWidth="1"/>
    <col min="2762" max="2763" width="9" style="12"/>
    <col min="2764" max="2764" width="16.25" style="12" customWidth="1"/>
    <col min="2765" max="2765" width="9" style="12"/>
    <col min="2766" max="2766" width="16.625" style="12" customWidth="1"/>
    <col min="2767" max="2768" width="9" style="12"/>
    <col min="2769" max="2769" width="11.5" style="12" customWidth="1"/>
    <col min="2770" max="2770" width="44.375" style="12" customWidth="1"/>
    <col min="2771" max="2772" width="9" style="12"/>
    <col min="2773" max="2773" width="79.625" style="12" customWidth="1"/>
    <col min="2774" max="2780" width="9" style="12"/>
    <col min="2781" max="2781" width="5.875" style="12" customWidth="1"/>
    <col min="2782" max="2782" width="6.75" style="12" customWidth="1"/>
    <col min="2783" max="2783" width="29.25" style="12" customWidth="1"/>
    <col min="2784" max="2795" width="8.5" style="12" customWidth="1"/>
    <col min="2796" max="2798" width="9" style="12"/>
    <col min="2799" max="2799" width="26.875" style="12" customWidth="1"/>
    <col min="2800" max="2800" width="2.375" style="12" customWidth="1"/>
    <col min="2801" max="2801" width="9.375" style="12" customWidth="1"/>
    <col min="2802" max="2802" width="2.375" style="12" customWidth="1"/>
    <col min="2803" max="2803" width="9.375" style="12" customWidth="1"/>
    <col min="2804" max="2804" width="2.375" style="12" customWidth="1"/>
    <col min="2805" max="2805" width="9.375" style="12" customWidth="1"/>
    <col min="2806" max="2806" width="2.375" style="12" customWidth="1"/>
    <col min="2807" max="2807" width="19" style="12" customWidth="1"/>
    <col min="2808" max="2808" width="2.375" style="12" customWidth="1"/>
    <col min="2809" max="2809" width="9" style="12" customWidth="1"/>
    <col min="2810" max="2810" width="15" style="12" customWidth="1"/>
    <col min="2811" max="2811" width="2.375" style="12" customWidth="1"/>
    <col min="2812" max="2812" width="22.5" style="12" bestFit="1" customWidth="1"/>
    <col min="2813" max="2813" width="5.875" style="12" customWidth="1"/>
    <col min="2814" max="2814" width="2.375" style="12" customWidth="1"/>
    <col min="2815" max="2815" width="48.875" style="12" bestFit="1" customWidth="1"/>
    <col min="2816" max="2816" width="5.875" style="12" customWidth="1"/>
    <col min="2817" max="2817" width="3.5" style="12" customWidth="1"/>
    <col min="2818" max="2824" width="6.75" style="12" customWidth="1"/>
    <col min="2825" max="2825" width="2.375" style="12" customWidth="1"/>
    <col min="2826" max="2826" width="18.125" style="12" customWidth="1"/>
    <col min="2827" max="2827" width="5" style="12" customWidth="1"/>
    <col min="2828" max="2828" width="2.375" style="12" customWidth="1"/>
    <col min="2829" max="2829" width="24.25" style="12" customWidth="1"/>
    <col min="2830" max="2830" width="5" style="12" customWidth="1"/>
    <col min="2831" max="2831" width="2.375" style="12" customWidth="1"/>
    <col min="2832" max="2832" width="18.125" style="12" customWidth="1"/>
    <col min="2833" max="2833" width="5" style="12" customWidth="1"/>
    <col min="2834" max="2834" width="2.375" style="12" customWidth="1"/>
    <col min="2835" max="2835" width="9.375" style="12" customWidth="1"/>
    <col min="2836" max="2836" width="2.375" style="12" customWidth="1"/>
    <col min="2837" max="2837" width="22.5" style="12" bestFit="1" customWidth="1"/>
    <col min="2838" max="2838" width="5.875" style="12" customWidth="1"/>
    <col min="2839" max="3007" width="9" style="12"/>
    <col min="3008" max="3008" width="2.5" style="12" customWidth="1"/>
    <col min="3009" max="3009" width="44.375" style="12" customWidth="1"/>
    <col min="3010" max="3010" width="4.125" style="12" customWidth="1"/>
    <col min="3011" max="3011" width="5.875" style="12" customWidth="1"/>
    <col min="3012" max="3012" width="84.375" style="12" customWidth="1"/>
    <col min="3013" max="3014" width="9" style="12"/>
    <col min="3015" max="3015" width="4.625" style="12" customWidth="1"/>
    <col min="3016" max="3016" width="16.5" style="12" customWidth="1"/>
    <col min="3017" max="3017" width="13.875" style="12" customWidth="1"/>
    <col min="3018" max="3019" width="9" style="12"/>
    <col min="3020" max="3020" width="16.25" style="12" customWidth="1"/>
    <col min="3021" max="3021" width="9" style="12"/>
    <col min="3022" max="3022" width="16.625" style="12" customWidth="1"/>
    <col min="3023" max="3024" width="9" style="12"/>
    <col min="3025" max="3025" width="11.5" style="12" customWidth="1"/>
    <col min="3026" max="3026" width="44.375" style="12" customWidth="1"/>
    <col min="3027" max="3028" width="9" style="12"/>
    <col min="3029" max="3029" width="79.625" style="12" customWidth="1"/>
    <col min="3030" max="3036" width="9" style="12"/>
    <col min="3037" max="3037" width="5.875" style="12" customWidth="1"/>
    <col min="3038" max="3038" width="6.75" style="12" customWidth="1"/>
    <col min="3039" max="3039" width="29.25" style="12" customWidth="1"/>
    <col min="3040" max="3051" width="8.5" style="12" customWidth="1"/>
    <col min="3052" max="3054" width="9" style="12"/>
    <col min="3055" max="3055" width="26.875" style="12" customWidth="1"/>
    <col min="3056" max="3056" width="2.375" style="12" customWidth="1"/>
    <col min="3057" max="3057" width="9.375" style="12" customWidth="1"/>
    <col min="3058" max="3058" width="2.375" style="12" customWidth="1"/>
    <col min="3059" max="3059" width="9.375" style="12" customWidth="1"/>
    <col min="3060" max="3060" width="2.375" style="12" customWidth="1"/>
    <col min="3061" max="3061" width="9.375" style="12" customWidth="1"/>
    <col min="3062" max="3062" width="2.375" style="12" customWidth="1"/>
    <col min="3063" max="3063" width="19" style="12" customWidth="1"/>
    <col min="3064" max="3064" width="2.375" style="12" customWidth="1"/>
    <col min="3065" max="3065" width="9" style="12" customWidth="1"/>
    <col min="3066" max="3066" width="15" style="12" customWidth="1"/>
    <col min="3067" max="3067" width="2.375" style="12" customWidth="1"/>
    <col min="3068" max="3068" width="22.5" style="12" bestFit="1" customWidth="1"/>
    <col min="3069" max="3069" width="5.875" style="12" customWidth="1"/>
    <col min="3070" max="3070" width="2.375" style="12" customWidth="1"/>
    <col min="3071" max="3071" width="48.875" style="12" bestFit="1" customWidth="1"/>
    <col min="3072" max="3072" width="5.875" style="12" customWidth="1"/>
    <col min="3073" max="3073" width="3.5" style="12" customWidth="1"/>
    <col min="3074" max="3080" width="6.75" style="12" customWidth="1"/>
    <col min="3081" max="3081" width="2.375" style="12" customWidth="1"/>
    <col min="3082" max="3082" width="18.125" style="12" customWidth="1"/>
    <col min="3083" max="3083" width="5" style="12" customWidth="1"/>
    <col min="3084" max="3084" width="2.375" style="12" customWidth="1"/>
    <col min="3085" max="3085" width="24.25" style="12" customWidth="1"/>
    <col min="3086" max="3086" width="5" style="12" customWidth="1"/>
    <col min="3087" max="3087" width="2.375" style="12" customWidth="1"/>
    <col min="3088" max="3088" width="18.125" style="12" customWidth="1"/>
    <col min="3089" max="3089" width="5" style="12" customWidth="1"/>
    <col min="3090" max="3090" width="2.375" style="12" customWidth="1"/>
    <col min="3091" max="3091" width="9.375" style="12" customWidth="1"/>
    <col min="3092" max="3092" width="2.375" style="12" customWidth="1"/>
    <col min="3093" max="3093" width="22.5" style="12" bestFit="1" customWidth="1"/>
    <col min="3094" max="3094" width="5.875" style="12" customWidth="1"/>
    <col min="3095" max="3263" width="9" style="12"/>
    <col min="3264" max="3264" width="2.5" style="12" customWidth="1"/>
    <col min="3265" max="3265" width="44.375" style="12" customWidth="1"/>
    <col min="3266" max="3266" width="4.125" style="12" customWidth="1"/>
    <col min="3267" max="3267" width="5.875" style="12" customWidth="1"/>
    <col min="3268" max="3268" width="84.375" style="12" customWidth="1"/>
    <col min="3269" max="3270" width="9" style="12"/>
    <col min="3271" max="3271" width="4.625" style="12" customWidth="1"/>
    <col min="3272" max="3272" width="16.5" style="12" customWidth="1"/>
    <col min="3273" max="3273" width="13.875" style="12" customWidth="1"/>
    <col min="3274" max="3275" width="9" style="12"/>
    <col min="3276" max="3276" width="16.25" style="12" customWidth="1"/>
    <col min="3277" max="3277" width="9" style="12"/>
    <col min="3278" max="3278" width="16.625" style="12" customWidth="1"/>
    <col min="3279" max="3280" width="9" style="12"/>
    <col min="3281" max="3281" width="11.5" style="12" customWidth="1"/>
    <col min="3282" max="3282" width="44.375" style="12" customWidth="1"/>
    <col min="3283" max="3284" width="9" style="12"/>
    <col min="3285" max="3285" width="79.625" style="12" customWidth="1"/>
    <col min="3286" max="3292" width="9" style="12"/>
    <col min="3293" max="3293" width="5.875" style="12" customWidth="1"/>
    <col min="3294" max="3294" width="6.75" style="12" customWidth="1"/>
    <col min="3295" max="3295" width="29.25" style="12" customWidth="1"/>
    <col min="3296" max="3307" width="8.5" style="12" customWidth="1"/>
    <col min="3308" max="3310" width="9" style="12"/>
    <col min="3311" max="3311" width="26.875" style="12" customWidth="1"/>
    <col min="3312" max="3312" width="2.375" style="12" customWidth="1"/>
    <col min="3313" max="3313" width="9.375" style="12" customWidth="1"/>
    <col min="3314" max="3314" width="2.375" style="12" customWidth="1"/>
    <col min="3315" max="3315" width="9.375" style="12" customWidth="1"/>
    <col min="3316" max="3316" width="2.375" style="12" customWidth="1"/>
    <col min="3317" max="3317" width="9.375" style="12" customWidth="1"/>
    <col min="3318" max="3318" width="2.375" style="12" customWidth="1"/>
    <col min="3319" max="3319" width="19" style="12" customWidth="1"/>
    <col min="3320" max="3320" width="2.375" style="12" customWidth="1"/>
    <col min="3321" max="3321" width="9" style="12" customWidth="1"/>
    <col min="3322" max="3322" width="15" style="12" customWidth="1"/>
    <col min="3323" max="3323" width="2.375" style="12" customWidth="1"/>
    <col min="3324" max="3324" width="22.5" style="12" bestFit="1" customWidth="1"/>
    <col min="3325" max="3325" width="5.875" style="12" customWidth="1"/>
    <col min="3326" max="3326" width="2.375" style="12" customWidth="1"/>
    <col min="3327" max="3327" width="48.875" style="12" bestFit="1" customWidth="1"/>
    <col min="3328" max="3328" width="5.875" style="12" customWidth="1"/>
    <col min="3329" max="3329" width="3.5" style="12" customWidth="1"/>
    <col min="3330" max="3336" width="6.75" style="12" customWidth="1"/>
    <col min="3337" max="3337" width="2.375" style="12" customWidth="1"/>
    <col min="3338" max="3338" width="18.125" style="12" customWidth="1"/>
    <col min="3339" max="3339" width="5" style="12" customWidth="1"/>
    <col min="3340" max="3340" width="2.375" style="12" customWidth="1"/>
    <col min="3341" max="3341" width="24.25" style="12" customWidth="1"/>
    <col min="3342" max="3342" width="5" style="12" customWidth="1"/>
    <col min="3343" max="3343" width="2.375" style="12" customWidth="1"/>
    <col min="3344" max="3344" width="18.125" style="12" customWidth="1"/>
    <col min="3345" max="3345" width="5" style="12" customWidth="1"/>
    <col min="3346" max="3346" width="2.375" style="12" customWidth="1"/>
    <col min="3347" max="3347" width="9.375" style="12" customWidth="1"/>
    <col min="3348" max="3348" width="2.375" style="12" customWidth="1"/>
    <col min="3349" max="3349" width="22.5" style="12" bestFit="1" customWidth="1"/>
    <col min="3350" max="3350" width="5.875" style="12" customWidth="1"/>
    <col min="3351" max="3519" width="9" style="12"/>
    <col min="3520" max="3520" width="2.5" style="12" customWidth="1"/>
    <col min="3521" max="3521" width="44.375" style="12" customWidth="1"/>
    <col min="3522" max="3522" width="4.125" style="12" customWidth="1"/>
    <col min="3523" max="3523" width="5.875" style="12" customWidth="1"/>
    <col min="3524" max="3524" width="84.375" style="12" customWidth="1"/>
    <col min="3525" max="3526" width="9" style="12"/>
    <col min="3527" max="3527" width="4.625" style="12" customWidth="1"/>
    <col min="3528" max="3528" width="16.5" style="12" customWidth="1"/>
    <col min="3529" max="3529" width="13.875" style="12" customWidth="1"/>
    <col min="3530" max="3531" width="9" style="12"/>
    <col min="3532" max="3532" width="16.25" style="12" customWidth="1"/>
    <col min="3533" max="3533" width="9" style="12"/>
    <col min="3534" max="3534" width="16.625" style="12" customWidth="1"/>
    <col min="3535" max="3536" width="9" style="12"/>
    <col min="3537" max="3537" width="11.5" style="12" customWidth="1"/>
    <col min="3538" max="3538" width="44.375" style="12" customWidth="1"/>
    <col min="3539" max="3540" width="9" style="12"/>
    <col min="3541" max="3541" width="79.625" style="12" customWidth="1"/>
    <col min="3542" max="3548" width="9" style="12"/>
    <col min="3549" max="3549" width="5.875" style="12" customWidth="1"/>
    <col min="3550" max="3550" width="6.75" style="12" customWidth="1"/>
    <col min="3551" max="3551" width="29.25" style="12" customWidth="1"/>
    <col min="3552" max="3563" width="8.5" style="12" customWidth="1"/>
    <col min="3564" max="3566" width="9" style="12"/>
    <col min="3567" max="3567" width="26.875" style="12" customWidth="1"/>
    <col min="3568" max="3568" width="2.375" style="12" customWidth="1"/>
    <col min="3569" max="3569" width="9.375" style="12" customWidth="1"/>
    <col min="3570" max="3570" width="2.375" style="12" customWidth="1"/>
    <col min="3571" max="3571" width="9.375" style="12" customWidth="1"/>
    <col min="3572" max="3572" width="2.375" style="12" customWidth="1"/>
    <col min="3573" max="3573" width="9.375" style="12" customWidth="1"/>
    <col min="3574" max="3574" width="2.375" style="12" customWidth="1"/>
    <col min="3575" max="3575" width="19" style="12" customWidth="1"/>
    <col min="3576" max="3576" width="2.375" style="12" customWidth="1"/>
    <col min="3577" max="3577" width="9" style="12" customWidth="1"/>
    <col min="3578" max="3578" width="15" style="12" customWidth="1"/>
    <col min="3579" max="3579" width="2.375" style="12" customWidth="1"/>
    <col min="3580" max="3580" width="22.5" style="12" bestFit="1" customWidth="1"/>
    <col min="3581" max="3581" width="5.875" style="12" customWidth="1"/>
    <col min="3582" max="3582" width="2.375" style="12" customWidth="1"/>
    <col min="3583" max="3583" width="48.875" style="12" bestFit="1" customWidth="1"/>
    <col min="3584" max="3584" width="5.875" style="12" customWidth="1"/>
    <col min="3585" max="3585" width="3.5" style="12" customWidth="1"/>
    <col min="3586" max="3592" width="6.75" style="12" customWidth="1"/>
    <col min="3593" max="3593" width="2.375" style="12" customWidth="1"/>
    <col min="3594" max="3594" width="18.125" style="12" customWidth="1"/>
    <col min="3595" max="3595" width="5" style="12" customWidth="1"/>
    <col min="3596" max="3596" width="2.375" style="12" customWidth="1"/>
    <col min="3597" max="3597" width="24.25" style="12" customWidth="1"/>
    <col min="3598" max="3598" width="5" style="12" customWidth="1"/>
    <col min="3599" max="3599" width="2.375" style="12" customWidth="1"/>
    <col min="3600" max="3600" width="18.125" style="12" customWidth="1"/>
    <col min="3601" max="3601" width="5" style="12" customWidth="1"/>
    <col min="3602" max="3602" width="2.375" style="12" customWidth="1"/>
    <col min="3603" max="3603" width="9.375" style="12" customWidth="1"/>
    <col min="3604" max="3604" width="2.375" style="12" customWidth="1"/>
    <col min="3605" max="3605" width="22.5" style="12" bestFit="1" customWidth="1"/>
    <col min="3606" max="3606" width="5.875" style="12" customWidth="1"/>
    <col min="3607" max="3775" width="9" style="12"/>
    <col min="3776" max="3776" width="2.5" style="12" customWidth="1"/>
    <col min="3777" max="3777" width="44.375" style="12" customWidth="1"/>
    <col min="3778" max="3778" width="4.125" style="12" customWidth="1"/>
    <col min="3779" max="3779" width="5.875" style="12" customWidth="1"/>
    <col min="3780" max="3780" width="84.375" style="12" customWidth="1"/>
    <col min="3781" max="3782" width="9" style="12"/>
    <col min="3783" max="3783" width="4.625" style="12" customWidth="1"/>
    <col min="3784" max="3784" width="16.5" style="12" customWidth="1"/>
    <col min="3785" max="3785" width="13.875" style="12" customWidth="1"/>
    <col min="3786" max="3787" width="9" style="12"/>
    <col min="3788" max="3788" width="16.25" style="12" customWidth="1"/>
    <col min="3789" max="3789" width="9" style="12"/>
    <col min="3790" max="3790" width="16.625" style="12" customWidth="1"/>
    <col min="3791" max="3792" width="9" style="12"/>
    <col min="3793" max="3793" width="11.5" style="12" customWidth="1"/>
    <col min="3794" max="3794" width="44.375" style="12" customWidth="1"/>
    <col min="3795" max="3796" width="9" style="12"/>
    <col min="3797" max="3797" width="79.625" style="12" customWidth="1"/>
    <col min="3798" max="3804" width="9" style="12"/>
    <col min="3805" max="3805" width="5.875" style="12" customWidth="1"/>
    <col min="3806" max="3806" width="6.75" style="12" customWidth="1"/>
    <col min="3807" max="3807" width="29.25" style="12" customWidth="1"/>
    <col min="3808" max="3819" width="8.5" style="12" customWidth="1"/>
    <col min="3820" max="3822" width="9" style="12"/>
    <col min="3823" max="3823" width="26.875" style="12" customWidth="1"/>
    <col min="3824" max="3824" width="2.375" style="12" customWidth="1"/>
    <col min="3825" max="3825" width="9.375" style="12" customWidth="1"/>
    <col min="3826" max="3826" width="2.375" style="12" customWidth="1"/>
    <col min="3827" max="3827" width="9.375" style="12" customWidth="1"/>
    <col min="3828" max="3828" width="2.375" style="12" customWidth="1"/>
    <col min="3829" max="3829" width="9.375" style="12" customWidth="1"/>
    <col min="3830" max="3830" width="2.375" style="12" customWidth="1"/>
    <col min="3831" max="3831" width="19" style="12" customWidth="1"/>
    <col min="3832" max="3832" width="2.375" style="12" customWidth="1"/>
    <col min="3833" max="3833" width="9" style="12" customWidth="1"/>
    <col min="3834" max="3834" width="15" style="12" customWidth="1"/>
    <col min="3835" max="3835" width="2.375" style="12" customWidth="1"/>
    <col min="3836" max="3836" width="22.5" style="12" bestFit="1" customWidth="1"/>
    <col min="3837" max="3837" width="5.875" style="12" customWidth="1"/>
    <col min="3838" max="3838" width="2.375" style="12" customWidth="1"/>
    <col min="3839" max="3839" width="48.875" style="12" bestFit="1" customWidth="1"/>
    <col min="3840" max="3840" width="5.875" style="12" customWidth="1"/>
    <col min="3841" max="3841" width="3.5" style="12" customWidth="1"/>
    <col min="3842" max="3848" width="6.75" style="12" customWidth="1"/>
    <col min="3849" max="3849" width="2.375" style="12" customWidth="1"/>
    <col min="3850" max="3850" width="18.125" style="12" customWidth="1"/>
    <col min="3851" max="3851" width="5" style="12" customWidth="1"/>
    <col min="3852" max="3852" width="2.375" style="12" customWidth="1"/>
    <col min="3853" max="3853" width="24.25" style="12" customWidth="1"/>
    <col min="3854" max="3854" width="5" style="12" customWidth="1"/>
    <col min="3855" max="3855" width="2.375" style="12" customWidth="1"/>
    <col min="3856" max="3856" width="18.125" style="12" customWidth="1"/>
    <col min="3857" max="3857" width="5" style="12" customWidth="1"/>
    <col min="3858" max="3858" width="2.375" style="12" customWidth="1"/>
    <col min="3859" max="3859" width="9.375" style="12" customWidth="1"/>
    <col min="3860" max="3860" width="2.375" style="12" customWidth="1"/>
    <col min="3861" max="3861" width="22.5" style="12" bestFit="1" customWidth="1"/>
    <col min="3862" max="3862" width="5.875" style="12" customWidth="1"/>
    <col min="3863" max="4031" width="9" style="12"/>
    <col min="4032" max="4032" width="2.5" style="12" customWidth="1"/>
    <col min="4033" max="4033" width="44.375" style="12" customWidth="1"/>
    <col min="4034" max="4034" width="4.125" style="12" customWidth="1"/>
    <col min="4035" max="4035" width="5.875" style="12" customWidth="1"/>
    <col min="4036" max="4036" width="84.375" style="12" customWidth="1"/>
    <col min="4037" max="4038" width="9" style="12"/>
    <col min="4039" max="4039" width="4.625" style="12" customWidth="1"/>
    <col min="4040" max="4040" width="16.5" style="12" customWidth="1"/>
    <col min="4041" max="4041" width="13.875" style="12" customWidth="1"/>
    <col min="4042" max="4043" width="9" style="12"/>
    <col min="4044" max="4044" width="16.25" style="12" customWidth="1"/>
    <col min="4045" max="4045" width="9" style="12"/>
    <col min="4046" max="4046" width="16.625" style="12" customWidth="1"/>
    <col min="4047" max="4048" width="9" style="12"/>
    <col min="4049" max="4049" width="11.5" style="12" customWidth="1"/>
    <col min="4050" max="4050" width="44.375" style="12" customWidth="1"/>
    <col min="4051" max="4052" width="9" style="12"/>
    <col min="4053" max="4053" width="79.625" style="12" customWidth="1"/>
    <col min="4054" max="4060" width="9" style="12"/>
    <col min="4061" max="4061" width="5.875" style="12" customWidth="1"/>
    <col min="4062" max="4062" width="6.75" style="12" customWidth="1"/>
    <col min="4063" max="4063" width="29.25" style="12" customWidth="1"/>
    <col min="4064" max="4075" width="8.5" style="12" customWidth="1"/>
    <col min="4076" max="4078" width="9" style="12"/>
    <col min="4079" max="4079" width="26.875" style="12" customWidth="1"/>
    <col min="4080" max="4080" width="2.375" style="12" customWidth="1"/>
    <col min="4081" max="4081" width="9.375" style="12" customWidth="1"/>
    <col min="4082" max="4082" width="2.375" style="12" customWidth="1"/>
    <col min="4083" max="4083" width="9.375" style="12" customWidth="1"/>
    <col min="4084" max="4084" width="2.375" style="12" customWidth="1"/>
    <col min="4085" max="4085" width="9.375" style="12" customWidth="1"/>
    <col min="4086" max="4086" width="2.375" style="12" customWidth="1"/>
    <col min="4087" max="4087" width="19" style="12" customWidth="1"/>
    <col min="4088" max="4088" width="2.375" style="12" customWidth="1"/>
    <col min="4089" max="4089" width="9" style="12" customWidth="1"/>
    <col min="4090" max="4090" width="15" style="12" customWidth="1"/>
    <col min="4091" max="4091" width="2.375" style="12" customWidth="1"/>
    <col min="4092" max="4092" width="22.5" style="12" bestFit="1" customWidth="1"/>
    <col min="4093" max="4093" width="5.875" style="12" customWidth="1"/>
    <col min="4094" max="4094" width="2.375" style="12" customWidth="1"/>
    <col min="4095" max="4095" width="48.875" style="12" bestFit="1" customWidth="1"/>
    <col min="4096" max="4096" width="5.875" style="12" customWidth="1"/>
    <col min="4097" max="4097" width="3.5" style="12" customWidth="1"/>
    <col min="4098" max="4104" width="6.75" style="12" customWidth="1"/>
    <col min="4105" max="4105" width="2.375" style="12" customWidth="1"/>
    <col min="4106" max="4106" width="18.125" style="12" customWidth="1"/>
    <col min="4107" max="4107" width="5" style="12" customWidth="1"/>
    <col min="4108" max="4108" width="2.375" style="12" customWidth="1"/>
    <col min="4109" max="4109" width="24.25" style="12" customWidth="1"/>
    <col min="4110" max="4110" width="5" style="12" customWidth="1"/>
    <col min="4111" max="4111" width="2.375" style="12" customWidth="1"/>
    <col min="4112" max="4112" width="18.125" style="12" customWidth="1"/>
    <col min="4113" max="4113" width="5" style="12" customWidth="1"/>
    <col min="4114" max="4114" width="2.375" style="12" customWidth="1"/>
    <col min="4115" max="4115" width="9.375" style="12" customWidth="1"/>
    <col min="4116" max="4116" width="2.375" style="12" customWidth="1"/>
    <col min="4117" max="4117" width="22.5" style="12" bestFit="1" customWidth="1"/>
    <col min="4118" max="4118" width="5.875" style="12" customWidth="1"/>
    <col min="4119" max="4287" width="9" style="12"/>
    <col min="4288" max="4288" width="2.5" style="12" customWidth="1"/>
    <col min="4289" max="4289" width="44.375" style="12" customWidth="1"/>
    <col min="4290" max="4290" width="4.125" style="12" customWidth="1"/>
    <col min="4291" max="4291" width="5.875" style="12" customWidth="1"/>
    <col min="4292" max="4292" width="84.375" style="12" customWidth="1"/>
    <col min="4293" max="4294" width="9" style="12"/>
    <col min="4295" max="4295" width="4.625" style="12" customWidth="1"/>
    <col min="4296" max="4296" width="16.5" style="12" customWidth="1"/>
    <col min="4297" max="4297" width="13.875" style="12" customWidth="1"/>
    <col min="4298" max="4299" width="9" style="12"/>
    <col min="4300" max="4300" width="16.25" style="12" customWidth="1"/>
    <col min="4301" max="4301" width="9" style="12"/>
    <col min="4302" max="4302" width="16.625" style="12" customWidth="1"/>
    <col min="4303" max="4304" width="9" style="12"/>
    <col min="4305" max="4305" width="11.5" style="12" customWidth="1"/>
    <col min="4306" max="4306" width="44.375" style="12" customWidth="1"/>
    <col min="4307" max="4308" width="9" style="12"/>
    <col min="4309" max="4309" width="79.625" style="12" customWidth="1"/>
    <col min="4310" max="4316" width="9" style="12"/>
    <col min="4317" max="4317" width="5.875" style="12" customWidth="1"/>
    <col min="4318" max="4318" width="6.75" style="12" customWidth="1"/>
    <col min="4319" max="4319" width="29.25" style="12" customWidth="1"/>
    <col min="4320" max="4331" width="8.5" style="12" customWidth="1"/>
    <col min="4332" max="4334" width="9" style="12"/>
    <col min="4335" max="4335" width="26.875" style="12" customWidth="1"/>
    <col min="4336" max="4336" width="2.375" style="12" customWidth="1"/>
    <col min="4337" max="4337" width="9.375" style="12" customWidth="1"/>
    <col min="4338" max="4338" width="2.375" style="12" customWidth="1"/>
    <col min="4339" max="4339" width="9.375" style="12" customWidth="1"/>
    <col min="4340" max="4340" width="2.375" style="12" customWidth="1"/>
    <col min="4341" max="4341" width="9.375" style="12" customWidth="1"/>
    <col min="4342" max="4342" width="2.375" style="12" customWidth="1"/>
    <col min="4343" max="4343" width="19" style="12" customWidth="1"/>
    <col min="4344" max="4344" width="2.375" style="12" customWidth="1"/>
    <col min="4345" max="4345" width="9" style="12" customWidth="1"/>
    <col min="4346" max="4346" width="15" style="12" customWidth="1"/>
    <col min="4347" max="4347" width="2.375" style="12" customWidth="1"/>
    <col min="4348" max="4348" width="22.5" style="12" bestFit="1" customWidth="1"/>
    <col min="4349" max="4349" width="5.875" style="12" customWidth="1"/>
    <col min="4350" max="4350" width="2.375" style="12" customWidth="1"/>
    <col min="4351" max="4351" width="48.875" style="12" bestFit="1" customWidth="1"/>
    <col min="4352" max="4352" width="5.875" style="12" customWidth="1"/>
    <col min="4353" max="4353" width="3.5" style="12" customWidth="1"/>
    <col min="4354" max="4360" width="6.75" style="12" customWidth="1"/>
    <col min="4361" max="4361" width="2.375" style="12" customWidth="1"/>
    <col min="4362" max="4362" width="18.125" style="12" customWidth="1"/>
    <col min="4363" max="4363" width="5" style="12" customWidth="1"/>
    <col min="4364" max="4364" width="2.375" style="12" customWidth="1"/>
    <col min="4365" max="4365" width="24.25" style="12" customWidth="1"/>
    <col min="4366" max="4366" width="5" style="12" customWidth="1"/>
    <col min="4367" max="4367" width="2.375" style="12" customWidth="1"/>
    <col min="4368" max="4368" width="18.125" style="12" customWidth="1"/>
    <col min="4369" max="4369" width="5" style="12" customWidth="1"/>
    <col min="4370" max="4370" width="2.375" style="12" customWidth="1"/>
    <col min="4371" max="4371" width="9.375" style="12" customWidth="1"/>
    <col min="4372" max="4372" width="2.375" style="12" customWidth="1"/>
    <col min="4373" max="4373" width="22.5" style="12" bestFit="1" customWidth="1"/>
    <col min="4374" max="4374" width="5.875" style="12" customWidth="1"/>
    <col min="4375" max="4543" width="9" style="12"/>
    <col min="4544" max="4544" width="2.5" style="12" customWidth="1"/>
    <col min="4545" max="4545" width="44.375" style="12" customWidth="1"/>
    <col min="4546" max="4546" width="4.125" style="12" customWidth="1"/>
    <col min="4547" max="4547" width="5.875" style="12" customWidth="1"/>
    <col min="4548" max="4548" width="84.375" style="12" customWidth="1"/>
    <col min="4549" max="4550" width="9" style="12"/>
    <col min="4551" max="4551" width="4.625" style="12" customWidth="1"/>
    <col min="4552" max="4552" width="16.5" style="12" customWidth="1"/>
    <col min="4553" max="4553" width="13.875" style="12" customWidth="1"/>
    <col min="4554" max="4555" width="9" style="12"/>
    <col min="4556" max="4556" width="16.25" style="12" customWidth="1"/>
    <col min="4557" max="4557" width="9" style="12"/>
    <col min="4558" max="4558" width="16.625" style="12" customWidth="1"/>
    <col min="4559" max="4560" width="9" style="12"/>
    <col min="4561" max="4561" width="11.5" style="12" customWidth="1"/>
    <col min="4562" max="4562" width="44.375" style="12" customWidth="1"/>
    <col min="4563" max="4564" width="9" style="12"/>
    <col min="4565" max="4565" width="79.625" style="12" customWidth="1"/>
    <col min="4566" max="4572" width="9" style="12"/>
    <col min="4573" max="4573" width="5.875" style="12" customWidth="1"/>
    <col min="4574" max="4574" width="6.75" style="12" customWidth="1"/>
    <col min="4575" max="4575" width="29.25" style="12" customWidth="1"/>
    <col min="4576" max="4587" width="8.5" style="12" customWidth="1"/>
    <col min="4588" max="4590" width="9" style="12"/>
    <col min="4591" max="4591" width="26.875" style="12" customWidth="1"/>
    <col min="4592" max="4592" width="2.375" style="12" customWidth="1"/>
    <col min="4593" max="4593" width="9.375" style="12" customWidth="1"/>
    <col min="4594" max="4594" width="2.375" style="12" customWidth="1"/>
    <col min="4595" max="4595" width="9.375" style="12" customWidth="1"/>
    <col min="4596" max="4596" width="2.375" style="12" customWidth="1"/>
    <col min="4597" max="4597" width="9.375" style="12" customWidth="1"/>
    <col min="4598" max="4598" width="2.375" style="12" customWidth="1"/>
    <col min="4599" max="4599" width="19" style="12" customWidth="1"/>
    <col min="4600" max="4600" width="2.375" style="12" customWidth="1"/>
    <col min="4601" max="4601" width="9" style="12" customWidth="1"/>
    <col min="4602" max="4602" width="15" style="12" customWidth="1"/>
    <col min="4603" max="4603" width="2.375" style="12" customWidth="1"/>
    <col min="4604" max="4604" width="22.5" style="12" bestFit="1" customWidth="1"/>
    <col min="4605" max="4605" width="5.875" style="12" customWidth="1"/>
    <col min="4606" max="4606" width="2.375" style="12" customWidth="1"/>
    <col min="4607" max="4607" width="48.875" style="12" bestFit="1" customWidth="1"/>
    <col min="4608" max="4608" width="5.875" style="12" customWidth="1"/>
    <col min="4609" max="4609" width="3.5" style="12" customWidth="1"/>
    <col min="4610" max="4616" width="6.75" style="12" customWidth="1"/>
    <col min="4617" max="4617" width="2.375" style="12" customWidth="1"/>
    <col min="4618" max="4618" width="18.125" style="12" customWidth="1"/>
    <col min="4619" max="4619" width="5" style="12" customWidth="1"/>
    <col min="4620" max="4620" width="2.375" style="12" customWidth="1"/>
    <col min="4621" max="4621" width="24.25" style="12" customWidth="1"/>
    <col min="4622" max="4622" width="5" style="12" customWidth="1"/>
    <col min="4623" max="4623" width="2.375" style="12" customWidth="1"/>
    <col min="4624" max="4624" width="18.125" style="12" customWidth="1"/>
    <col min="4625" max="4625" width="5" style="12" customWidth="1"/>
    <col min="4626" max="4626" width="2.375" style="12" customWidth="1"/>
    <col min="4627" max="4627" width="9.375" style="12" customWidth="1"/>
    <col min="4628" max="4628" width="2.375" style="12" customWidth="1"/>
    <col min="4629" max="4629" width="22.5" style="12" bestFit="1" customWidth="1"/>
    <col min="4630" max="4630" width="5.875" style="12" customWidth="1"/>
    <col min="4631" max="4799" width="9" style="12"/>
    <col min="4800" max="4800" width="2.5" style="12" customWidth="1"/>
    <col min="4801" max="4801" width="44.375" style="12" customWidth="1"/>
    <col min="4802" max="4802" width="4.125" style="12" customWidth="1"/>
    <col min="4803" max="4803" width="5.875" style="12" customWidth="1"/>
    <col min="4804" max="4804" width="84.375" style="12" customWidth="1"/>
    <col min="4805" max="4806" width="9" style="12"/>
    <col min="4807" max="4807" width="4.625" style="12" customWidth="1"/>
    <col min="4808" max="4808" width="16.5" style="12" customWidth="1"/>
    <col min="4809" max="4809" width="13.875" style="12" customWidth="1"/>
    <col min="4810" max="4811" width="9" style="12"/>
    <col min="4812" max="4812" width="16.25" style="12" customWidth="1"/>
    <col min="4813" max="4813" width="9" style="12"/>
    <col min="4814" max="4814" width="16.625" style="12" customWidth="1"/>
    <col min="4815" max="4816" width="9" style="12"/>
    <col min="4817" max="4817" width="11.5" style="12" customWidth="1"/>
    <col min="4818" max="4818" width="44.375" style="12" customWidth="1"/>
    <col min="4819" max="4820" width="9" style="12"/>
    <col min="4821" max="4821" width="79.625" style="12" customWidth="1"/>
    <col min="4822" max="4828" width="9" style="12"/>
    <col min="4829" max="4829" width="5.875" style="12" customWidth="1"/>
    <col min="4830" max="4830" width="6.75" style="12" customWidth="1"/>
    <col min="4831" max="4831" width="29.25" style="12" customWidth="1"/>
    <col min="4832" max="4843" width="8.5" style="12" customWidth="1"/>
    <col min="4844" max="4846" width="9" style="12"/>
    <col min="4847" max="4847" width="26.875" style="12" customWidth="1"/>
    <col min="4848" max="4848" width="2.375" style="12" customWidth="1"/>
    <col min="4849" max="4849" width="9.375" style="12" customWidth="1"/>
    <col min="4850" max="4850" width="2.375" style="12" customWidth="1"/>
    <col min="4851" max="4851" width="9.375" style="12" customWidth="1"/>
    <col min="4852" max="4852" width="2.375" style="12" customWidth="1"/>
    <col min="4853" max="4853" width="9.375" style="12" customWidth="1"/>
    <col min="4854" max="4854" width="2.375" style="12" customWidth="1"/>
    <col min="4855" max="4855" width="19" style="12" customWidth="1"/>
    <col min="4856" max="4856" width="2.375" style="12" customWidth="1"/>
    <col min="4857" max="4857" width="9" style="12" customWidth="1"/>
    <col min="4858" max="4858" width="15" style="12" customWidth="1"/>
    <col min="4859" max="4859" width="2.375" style="12" customWidth="1"/>
    <col min="4860" max="4860" width="22.5" style="12" bestFit="1" customWidth="1"/>
    <col min="4861" max="4861" width="5.875" style="12" customWidth="1"/>
    <col min="4862" max="4862" width="2.375" style="12" customWidth="1"/>
    <col min="4863" max="4863" width="48.875" style="12" bestFit="1" customWidth="1"/>
    <col min="4864" max="4864" width="5.875" style="12" customWidth="1"/>
    <col min="4865" max="4865" width="3.5" style="12" customWidth="1"/>
    <col min="4866" max="4872" width="6.75" style="12" customWidth="1"/>
    <col min="4873" max="4873" width="2.375" style="12" customWidth="1"/>
    <col min="4874" max="4874" width="18.125" style="12" customWidth="1"/>
    <col min="4875" max="4875" width="5" style="12" customWidth="1"/>
    <col min="4876" max="4876" width="2.375" style="12" customWidth="1"/>
    <col min="4877" max="4877" width="24.25" style="12" customWidth="1"/>
    <col min="4878" max="4878" width="5" style="12" customWidth="1"/>
    <col min="4879" max="4879" width="2.375" style="12" customWidth="1"/>
    <col min="4880" max="4880" width="18.125" style="12" customWidth="1"/>
    <col min="4881" max="4881" width="5" style="12" customWidth="1"/>
    <col min="4882" max="4882" width="2.375" style="12" customWidth="1"/>
    <col min="4883" max="4883" width="9.375" style="12" customWidth="1"/>
    <col min="4884" max="4884" width="2.375" style="12" customWidth="1"/>
    <col min="4885" max="4885" width="22.5" style="12" bestFit="1" customWidth="1"/>
    <col min="4886" max="4886" width="5.875" style="12" customWidth="1"/>
    <col min="4887" max="5055" width="9" style="12"/>
    <col min="5056" max="5056" width="2.5" style="12" customWidth="1"/>
    <col min="5057" max="5057" width="44.375" style="12" customWidth="1"/>
    <col min="5058" max="5058" width="4.125" style="12" customWidth="1"/>
    <col min="5059" max="5059" width="5.875" style="12" customWidth="1"/>
    <col min="5060" max="5060" width="84.375" style="12" customWidth="1"/>
    <col min="5061" max="5062" width="9" style="12"/>
    <col min="5063" max="5063" width="4.625" style="12" customWidth="1"/>
    <col min="5064" max="5064" width="16.5" style="12" customWidth="1"/>
    <col min="5065" max="5065" width="13.875" style="12" customWidth="1"/>
    <col min="5066" max="5067" width="9" style="12"/>
    <col min="5068" max="5068" width="16.25" style="12" customWidth="1"/>
    <col min="5069" max="5069" width="9" style="12"/>
    <col min="5070" max="5070" width="16.625" style="12" customWidth="1"/>
    <col min="5071" max="5072" width="9" style="12"/>
    <col min="5073" max="5073" width="11.5" style="12" customWidth="1"/>
    <col min="5074" max="5074" width="44.375" style="12" customWidth="1"/>
    <col min="5075" max="5076" width="9" style="12"/>
    <col min="5077" max="5077" width="79.625" style="12" customWidth="1"/>
    <col min="5078" max="5084" width="9" style="12"/>
    <col min="5085" max="5085" width="5.875" style="12" customWidth="1"/>
    <col min="5086" max="5086" width="6.75" style="12" customWidth="1"/>
    <col min="5087" max="5087" width="29.25" style="12" customWidth="1"/>
    <col min="5088" max="5099" width="8.5" style="12" customWidth="1"/>
    <col min="5100" max="5102" width="9" style="12"/>
    <col min="5103" max="5103" width="26.875" style="12" customWidth="1"/>
    <col min="5104" max="5104" width="2.375" style="12" customWidth="1"/>
    <col min="5105" max="5105" width="9.375" style="12" customWidth="1"/>
    <col min="5106" max="5106" width="2.375" style="12" customWidth="1"/>
    <col min="5107" max="5107" width="9.375" style="12" customWidth="1"/>
    <col min="5108" max="5108" width="2.375" style="12" customWidth="1"/>
    <col min="5109" max="5109" width="9.375" style="12" customWidth="1"/>
    <col min="5110" max="5110" width="2.375" style="12" customWidth="1"/>
    <col min="5111" max="5111" width="19" style="12" customWidth="1"/>
    <col min="5112" max="5112" width="2.375" style="12" customWidth="1"/>
    <col min="5113" max="5113" width="9" style="12" customWidth="1"/>
    <col min="5114" max="5114" width="15" style="12" customWidth="1"/>
    <col min="5115" max="5115" width="2.375" style="12" customWidth="1"/>
    <col min="5116" max="5116" width="22.5" style="12" bestFit="1" customWidth="1"/>
    <col min="5117" max="5117" width="5.875" style="12" customWidth="1"/>
    <col min="5118" max="5118" width="2.375" style="12" customWidth="1"/>
    <col min="5119" max="5119" width="48.875" style="12" bestFit="1" customWidth="1"/>
    <col min="5120" max="5120" width="5.875" style="12" customWidth="1"/>
    <col min="5121" max="5121" width="3.5" style="12" customWidth="1"/>
    <col min="5122" max="5128" width="6.75" style="12" customWidth="1"/>
    <col min="5129" max="5129" width="2.375" style="12" customWidth="1"/>
    <col min="5130" max="5130" width="18.125" style="12" customWidth="1"/>
    <col min="5131" max="5131" width="5" style="12" customWidth="1"/>
    <col min="5132" max="5132" width="2.375" style="12" customWidth="1"/>
    <col min="5133" max="5133" width="24.25" style="12" customWidth="1"/>
    <col min="5134" max="5134" width="5" style="12" customWidth="1"/>
    <col min="5135" max="5135" width="2.375" style="12" customWidth="1"/>
    <col min="5136" max="5136" width="18.125" style="12" customWidth="1"/>
    <col min="5137" max="5137" width="5" style="12" customWidth="1"/>
    <col min="5138" max="5138" width="2.375" style="12" customWidth="1"/>
    <col min="5139" max="5139" width="9.375" style="12" customWidth="1"/>
    <col min="5140" max="5140" width="2.375" style="12" customWidth="1"/>
    <col min="5141" max="5141" width="22.5" style="12" bestFit="1" customWidth="1"/>
    <col min="5142" max="5142" width="5.875" style="12" customWidth="1"/>
    <col min="5143" max="5311" width="9" style="12"/>
    <col min="5312" max="5312" width="2.5" style="12" customWidth="1"/>
    <col min="5313" max="5313" width="44.375" style="12" customWidth="1"/>
    <col min="5314" max="5314" width="4.125" style="12" customWidth="1"/>
    <col min="5315" max="5315" width="5.875" style="12" customWidth="1"/>
    <col min="5316" max="5316" width="84.375" style="12" customWidth="1"/>
    <col min="5317" max="5318" width="9" style="12"/>
    <col min="5319" max="5319" width="4.625" style="12" customWidth="1"/>
    <col min="5320" max="5320" width="16.5" style="12" customWidth="1"/>
    <col min="5321" max="5321" width="13.875" style="12" customWidth="1"/>
    <col min="5322" max="5323" width="9" style="12"/>
    <col min="5324" max="5324" width="16.25" style="12" customWidth="1"/>
    <col min="5325" max="5325" width="9" style="12"/>
    <col min="5326" max="5326" width="16.625" style="12" customWidth="1"/>
    <col min="5327" max="5328" width="9" style="12"/>
    <col min="5329" max="5329" width="11.5" style="12" customWidth="1"/>
    <col min="5330" max="5330" width="44.375" style="12" customWidth="1"/>
    <col min="5331" max="5332" width="9" style="12"/>
    <col min="5333" max="5333" width="79.625" style="12" customWidth="1"/>
    <col min="5334" max="5340" width="9" style="12"/>
    <col min="5341" max="5341" width="5.875" style="12" customWidth="1"/>
    <col min="5342" max="5342" width="6.75" style="12" customWidth="1"/>
    <col min="5343" max="5343" width="29.25" style="12" customWidth="1"/>
    <col min="5344" max="5355" width="8.5" style="12" customWidth="1"/>
    <col min="5356" max="5358" width="9" style="12"/>
    <col min="5359" max="5359" width="26.875" style="12" customWidth="1"/>
    <col min="5360" max="5360" width="2.375" style="12" customWidth="1"/>
    <col min="5361" max="5361" width="9.375" style="12" customWidth="1"/>
    <col min="5362" max="5362" width="2.375" style="12" customWidth="1"/>
    <col min="5363" max="5363" width="9.375" style="12" customWidth="1"/>
    <col min="5364" max="5364" width="2.375" style="12" customWidth="1"/>
    <col min="5365" max="5365" width="9.375" style="12" customWidth="1"/>
    <col min="5366" max="5366" width="2.375" style="12" customWidth="1"/>
    <col min="5367" max="5367" width="19" style="12" customWidth="1"/>
    <col min="5368" max="5368" width="2.375" style="12" customWidth="1"/>
    <col min="5369" max="5369" width="9" style="12" customWidth="1"/>
    <col min="5370" max="5370" width="15" style="12" customWidth="1"/>
    <col min="5371" max="5371" width="2.375" style="12" customWidth="1"/>
    <col min="5372" max="5372" width="22.5" style="12" bestFit="1" customWidth="1"/>
    <col min="5373" max="5373" width="5.875" style="12" customWidth="1"/>
    <col min="5374" max="5374" width="2.375" style="12" customWidth="1"/>
    <col min="5375" max="5375" width="48.875" style="12" bestFit="1" customWidth="1"/>
    <col min="5376" max="5376" width="5.875" style="12" customWidth="1"/>
    <col min="5377" max="5377" width="3.5" style="12" customWidth="1"/>
    <col min="5378" max="5384" width="6.75" style="12" customWidth="1"/>
    <col min="5385" max="5385" width="2.375" style="12" customWidth="1"/>
    <col min="5386" max="5386" width="18.125" style="12" customWidth="1"/>
    <col min="5387" max="5387" width="5" style="12" customWidth="1"/>
    <col min="5388" max="5388" width="2.375" style="12" customWidth="1"/>
    <col min="5389" max="5389" width="24.25" style="12" customWidth="1"/>
    <col min="5390" max="5390" width="5" style="12" customWidth="1"/>
    <col min="5391" max="5391" width="2.375" style="12" customWidth="1"/>
    <col min="5392" max="5392" width="18.125" style="12" customWidth="1"/>
    <col min="5393" max="5393" width="5" style="12" customWidth="1"/>
    <col min="5394" max="5394" width="2.375" style="12" customWidth="1"/>
    <col min="5395" max="5395" width="9.375" style="12" customWidth="1"/>
    <col min="5396" max="5396" width="2.375" style="12" customWidth="1"/>
    <col min="5397" max="5397" width="22.5" style="12" bestFit="1" customWidth="1"/>
    <col min="5398" max="5398" width="5.875" style="12" customWidth="1"/>
    <col min="5399" max="5567" width="9" style="12"/>
    <col min="5568" max="5568" width="2.5" style="12" customWidth="1"/>
    <col min="5569" max="5569" width="44.375" style="12" customWidth="1"/>
    <col min="5570" max="5570" width="4.125" style="12" customWidth="1"/>
    <col min="5571" max="5571" width="5.875" style="12" customWidth="1"/>
    <col min="5572" max="5572" width="84.375" style="12" customWidth="1"/>
    <col min="5573" max="5574" width="9" style="12"/>
    <col min="5575" max="5575" width="4.625" style="12" customWidth="1"/>
    <col min="5576" max="5576" width="16.5" style="12" customWidth="1"/>
    <col min="5577" max="5577" width="13.875" style="12" customWidth="1"/>
    <col min="5578" max="5579" width="9" style="12"/>
    <col min="5580" max="5580" width="16.25" style="12" customWidth="1"/>
    <col min="5581" max="5581" width="9" style="12"/>
    <col min="5582" max="5582" width="16.625" style="12" customWidth="1"/>
    <col min="5583" max="5584" width="9" style="12"/>
    <col min="5585" max="5585" width="11.5" style="12" customWidth="1"/>
    <col min="5586" max="5586" width="44.375" style="12" customWidth="1"/>
    <col min="5587" max="5588" width="9" style="12"/>
    <col min="5589" max="5589" width="79.625" style="12" customWidth="1"/>
    <col min="5590" max="5596" width="9" style="12"/>
    <col min="5597" max="5597" width="5.875" style="12" customWidth="1"/>
    <col min="5598" max="5598" width="6.75" style="12" customWidth="1"/>
    <col min="5599" max="5599" width="29.25" style="12" customWidth="1"/>
    <col min="5600" max="5611" width="8.5" style="12" customWidth="1"/>
    <col min="5612" max="5614" width="9" style="12"/>
    <col min="5615" max="5615" width="26.875" style="12" customWidth="1"/>
    <col min="5616" max="5616" width="2.375" style="12" customWidth="1"/>
    <col min="5617" max="5617" width="9.375" style="12" customWidth="1"/>
    <col min="5618" max="5618" width="2.375" style="12" customWidth="1"/>
    <col min="5619" max="5619" width="9.375" style="12" customWidth="1"/>
    <col min="5620" max="5620" width="2.375" style="12" customWidth="1"/>
    <col min="5621" max="5621" width="9.375" style="12" customWidth="1"/>
    <col min="5622" max="5622" width="2.375" style="12" customWidth="1"/>
    <col min="5623" max="5623" width="19" style="12" customWidth="1"/>
    <col min="5624" max="5624" width="2.375" style="12" customWidth="1"/>
    <col min="5625" max="5625" width="9" style="12" customWidth="1"/>
    <col min="5626" max="5626" width="15" style="12" customWidth="1"/>
    <col min="5627" max="5627" width="2.375" style="12" customWidth="1"/>
    <col min="5628" max="5628" width="22.5" style="12" bestFit="1" customWidth="1"/>
    <col min="5629" max="5629" width="5.875" style="12" customWidth="1"/>
    <col min="5630" max="5630" width="2.375" style="12" customWidth="1"/>
    <col min="5631" max="5631" width="48.875" style="12" bestFit="1" customWidth="1"/>
    <col min="5632" max="5632" width="5.875" style="12" customWidth="1"/>
    <col min="5633" max="5633" width="3.5" style="12" customWidth="1"/>
    <col min="5634" max="5640" width="6.75" style="12" customWidth="1"/>
    <col min="5641" max="5641" width="2.375" style="12" customWidth="1"/>
    <col min="5642" max="5642" width="18.125" style="12" customWidth="1"/>
    <col min="5643" max="5643" width="5" style="12" customWidth="1"/>
    <col min="5644" max="5644" width="2.375" style="12" customWidth="1"/>
    <col min="5645" max="5645" width="24.25" style="12" customWidth="1"/>
    <col min="5646" max="5646" width="5" style="12" customWidth="1"/>
    <col min="5647" max="5647" width="2.375" style="12" customWidth="1"/>
    <col min="5648" max="5648" width="18.125" style="12" customWidth="1"/>
    <col min="5649" max="5649" width="5" style="12" customWidth="1"/>
    <col min="5650" max="5650" width="2.375" style="12" customWidth="1"/>
    <col min="5651" max="5651" width="9.375" style="12" customWidth="1"/>
    <col min="5652" max="5652" width="2.375" style="12" customWidth="1"/>
    <col min="5653" max="5653" width="22.5" style="12" bestFit="1" customWidth="1"/>
    <col min="5654" max="5654" width="5.875" style="12" customWidth="1"/>
    <col min="5655" max="5823" width="9" style="12"/>
    <col min="5824" max="5824" width="2.5" style="12" customWidth="1"/>
    <col min="5825" max="5825" width="44.375" style="12" customWidth="1"/>
    <col min="5826" max="5826" width="4.125" style="12" customWidth="1"/>
    <col min="5827" max="5827" width="5.875" style="12" customWidth="1"/>
    <col min="5828" max="5828" width="84.375" style="12" customWidth="1"/>
    <col min="5829" max="5830" width="9" style="12"/>
    <col min="5831" max="5831" width="4.625" style="12" customWidth="1"/>
    <col min="5832" max="5832" width="16.5" style="12" customWidth="1"/>
    <col min="5833" max="5833" width="13.875" style="12" customWidth="1"/>
    <col min="5834" max="5835" width="9" style="12"/>
    <col min="5836" max="5836" width="16.25" style="12" customWidth="1"/>
    <col min="5837" max="5837" width="9" style="12"/>
    <col min="5838" max="5838" width="16.625" style="12" customWidth="1"/>
    <col min="5839" max="5840" width="9" style="12"/>
    <col min="5841" max="5841" width="11.5" style="12" customWidth="1"/>
    <col min="5842" max="5842" width="44.375" style="12" customWidth="1"/>
    <col min="5843" max="5844" width="9" style="12"/>
    <col min="5845" max="5845" width="79.625" style="12" customWidth="1"/>
    <col min="5846" max="5852" width="9" style="12"/>
    <col min="5853" max="5853" width="5.875" style="12" customWidth="1"/>
    <col min="5854" max="5854" width="6.75" style="12" customWidth="1"/>
    <col min="5855" max="5855" width="29.25" style="12" customWidth="1"/>
    <col min="5856" max="5867" width="8.5" style="12" customWidth="1"/>
    <col min="5868" max="5870" width="9" style="12"/>
    <col min="5871" max="5871" width="26.875" style="12" customWidth="1"/>
    <col min="5872" max="5872" width="2.375" style="12" customWidth="1"/>
    <col min="5873" max="5873" width="9.375" style="12" customWidth="1"/>
    <col min="5874" max="5874" width="2.375" style="12" customWidth="1"/>
    <col min="5875" max="5875" width="9.375" style="12" customWidth="1"/>
    <col min="5876" max="5876" width="2.375" style="12" customWidth="1"/>
    <col min="5877" max="5877" width="9.375" style="12" customWidth="1"/>
    <col min="5878" max="5878" width="2.375" style="12" customWidth="1"/>
    <col min="5879" max="5879" width="19" style="12" customWidth="1"/>
    <col min="5880" max="5880" width="2.375" style="12" customWidth="1"/>
    <col min="5881" max="5881" width="9" style="12" customWidth="1"/>
    <col min="5882" max="5882" width="15" style="12" customWidth="1"/>
    <col min="5883" max="5883" width="2.375" style="12" customWidth="1"/>
    <col min="5884" max="5884" width="22.5" style="12" bestFit="1" customWidth="1"/>
    <col min="5885" max="5885" width="5.875" style="12" customWidth="1"/>
    <col min="5886" max="5886" width="2.375" style="12" customWidth="1"/>
    <col min="5887" max="5887" width="48.875" style="12" bestFit="1" customWidth="1"/>
    <col min="5888" max="5888" width="5.875" style="12" customWidth="1"/>
    <col min="5889" max="5889" width="3.5" style="12" customWidth="1"/>
    <col min="5890" max="5896" width="6.75" style="12" customWidth="1"/>
    <col min="5897" max="5897" width="2.375" style="12" customWidth="1"/>
    <col min="5898" max="5898" width="18.125" style="12" customWidth="1"/>
    <col min="5899" max="5899" width="5" style="12" customWidth="1"/>
    <col min="5900" max="5900" width="2.375" style="12" customWidth="1"/>
    <col min="5901" max="5901" width="24.25" style="12" customWidth="1"/>
    <col min="5902" max="5902" width="5" style="12" customWidth="1"/>
    <col min="5903" max="5903" width="2.375" style="12" customWidth="1"/>
    <col min="5904" max="5904" width="18.125" style="12" customWidth="1"/>
    <col min="5905" max="5905" width="5" style="12" customWidth="1"/>
    <col min="5906" max="5906" width="2.375" style="12" customWidth="1"/>
    <col min="5907" max="5907" width="9.375" style="12" customWidth="1"/>
    <col min="5908" max="5908" width="2.375" style="12" customWidth="1"/>
    <col min="5909" max="5909" width="22.5" style="12" bestFit="1" customWidth="1"/>
    <col min="5910" max="5910" width="5.875" style="12" customWidth="1"/>
    <col min="5911" max="6079" width="9" style="12"/>
    <col min="6080" max="6080" width="2.5" style="12" customWidth="1"/>
    <col min="6081" max="6081" width="44.375" style="12" customWidth="1"/>
    <col min="6082" max="6082" width="4.125" style="12" customWidth="1"/>
    <col min="6083" max="6083" width="5.875" style="12" customWidth="1"/>
    <col min="6084" max="6084" width="84.375" style="12" customWidth="1"/>
    <col min="6085" max="6086" width="9" style="12"/>
    <col min="6087" max="6087" width="4.625" style="12" customWidth="1"/>
    <col min="6088" max="6088" width="16.5" style="12" customWidth="1"/>
    <col min="6089" max="6089" width="13.875" style="12" customWidth="1"/>
    <col min="6090" max="6091" width="9" style="12"/>
    <col min="6092" max="6092" width="16.25" style="12" customWidth="1"/>
    <col min="6093" max="6093" width="9" style="12"/>
    <col min="6094" max="6094" width="16.625" style="12" customWidth="1"/>
    <col min="6095" max="6096" width="9" style="12"/>
    <col min="6097" max="6097" width="11.5" style="12" customWidth="1"/>
    <col min="6098" max="6098" width="44.375" style="12" customWidth="1"/>
    <col min="6099" max="6100" width="9" style="12"/>
    <col min="6101" max="6101" width="79.625" style="12" customWidth="1"/>
    <col min="6102" max="6108" width="9" style="12"/>
    <col min="6109" max="6109" width="5.875" style="12" customWidth="1"/>
    <col min="6110" max="6110" width="6.75" style="12" customWidth="1"/>
    <col min="6111" max="6111" width="29.25" style="12" customWidth="1"/>
    <col min="6112" max="6123" width="8.5" style="12" customWidth="1"/>
    <col min="6124" max="6126" width="9" style="12"/>
    <col min="6127" max="6127" width="26.875" style="12" customWidth="1"/>
    <col min="6128" max="6128" width="2.375" style="12" customWidth="1"/>
    <col min="6129" max="6129" width="9.375" style="12" customWidth="1"/>
    <col min="6130" max="6130" width="2.375" style="12" customWidth="1"/>
    <col min="6131" max="6131" width="9.375" style="12" customWidth="1"/>
    <col min="6132" max="6132" width="2.375" style="12" customWidth="1"/>
    <col min="6133" max="6133" width="9.375" style="12" customWidth="1"/>
    <col min="6134" max="6134" width="2.375" style="12" customWidth="1"/>
    <col min="6135" max="6135" width="19" style="12" customWidth="1"/>
    <col min="6136" max="6136" width="2.375" style="12" customWidth="1"/>
    <col min="6137" max="6137" width="9" style="12" customWidth="1"/>
    <col min="6138" max="6138" width="15" style="12" customWidth="1"/>
    <col min="6139" max="6139" width="2.375" style="12" customWidth="1"/>
    <col min="6140" max="6140" width="22.5" style="12" bestFit="1" customWidth="1"/>
    <col min="6141" max="6141" width="5.875" style="12" customWidth="1"/>
    <col min="6142" max="6142" width="2.375" style="12" customWidth="1"/>
    <col min="6143" max="6143" width="48.875" style="12" bestFit="1" customWidth="1"/>
    <col min="6144" max="6144" width="5.875" style="12" customWidth="1"/>
    <col min="6145" max="6145" width="3.5" style="12" customWidth="1"/>
    <col min="6146" max="6152" width="6.75" style="12" customWidth="1"/>
    <col min="6153" max="6153" width="2.375" style="12" customWidth="1"/>
    <col min="6154" max="6154" width="18.125" style="12" customWidth="1"/>
    <col min="6155" max="6155" width="5" style="12" customWidth="1"/>
    <col min="6156" max="6156" width="2.375" style="12" customWidth="1"/>
    <col min="6157" max="6157" width="24.25" style="12" customWidth="1"/>
    <col min="6158" max="6158" width="5" style="12" customWidth="1"/>
    <col min="6159" max="6159" width="2.375" style="12" customWidth="1"/>
    <col min="6160" max="6160" width="18.125" style="12" customWidth="1"/>
    <col min="6161" max="6161" width="5" style="12" customWidth="1"/>
    <col min="6162" max="6162" width="2.375" style="12" customWidth="1"/>
    <col min="6163" max="6163" width="9.375" style="12" customWidth="1"/>
    <col min="6164" max="6164" width="2.375" style="12" customWidth="1"/>
    <col min="6165" max="6165" width="22.5" style="12" bestFit="1" customWidth="1"/>
    <col min="6166" max="6166" width="5.875" style="12" customWidth="1"/>
    <col min="6167" max="6335" width="9" style="12"/>
    <col min="6336" max="6336" width="2.5" style="12" customWidth="1"/>
    <col min="6337" max="6337" width="44.375" style="12" customWidth="1"/>
    <col min="6338" max="6338" width="4.125" style="12" customWidth="1"/>
    <col min="6339" max="6339" width="5.875" style="12" customWidth="1"/>
    <col min="6340" max="6340" width="84.375" style="12" customWidth="1"/>
    <col min="6341" max="6342" width="9" style="12"/>
    <col min="6343" max="6343" width="4.625" style="12" customWidth="1"/>
    <col min="6344" max="6344" width="16.5" style="12" customWidth="1"/>
    <col min="6345" max="6345" width="13.875" style="12" customWidth="1"/>
    <col min="6346" max="6347" width="9" style="12"/>
    <col min="6348" max="6348" width="16.25" style="12" customWidth="1"/>
    <col min="6349" max="6349" width="9" style="12"/>
    <col min="6350" max="6350" width="16.625" style="12" customWidth="1"/>
    <col min="6351" max="6352" width="9" style="12"/>
    <col min="6353" max="6353" width="11.5" style="12" customWidth="1"/>
    <col min="6354" max="6354" width="44.375" style="12" customWidth="1"/>
    <col min="6355" max="6356" width="9" style="12"/>
    <col min="6357" max="6357" width="79.625" style="12" customWidth="1"/>
    <col min="6358" max="6364" width="9" style="12"/>
    <col min="6365" max="6365" width="5.875" style="12" customWidth="1"/>
    <col min="6366" max="6366" width="6.75" style="12" customWidth="1"/>
    <col min="6367" max="6367" width="29.25" style="12" customWidth="1"/>
    <col min="6368" max="6379" width="8.5" style="12" customWidth="1"/>
    <col min="6380" max="6382" width="9" style="12"/>
    <col min="6383" max="6383" width="26.875" style="12" customWidth="1"/>
    <col min="6384" max="6384" width="2.375" style="12" customWidth="1"/>
    <col min="6385" max="6385" width="9.375" style="12" customWidth="1"/>
    <col min="6386" max="6386" width="2.375" style="12" customWidth="1"/>
    <col min="6387" max="6387" width="9.375" style="12" customWidth="1"/>
    <col min="6388" max="6388" width="2.375" style="12" customWidth="1"/>
    <col min="6389" max="6389" width="9.375" style="12" customWidth="1"/>
    <col min="6390" max="6390" width="2.375" style="12" customWidth="1"/>
    <col min="6391" max="6391" width="19" style="12" customWidth="1"/>
    <col min="6392" max="6392" width="2.375" style="12" customWidth="1"/>
    <col min="6393" max="6393" width="9" style="12" customWidth="1"/>
    <col min="6394" max="6394" width="15" style="12" customWidth="1"/>
    <col min="6395" max="6395" width="2.375" style="12" customWidth="1"/>
    <col min="6396" max="6396" width="22.5" style="12" bestFit="1" customWidth="1"/>
    <col min="6397" max="6397" width="5.875" style="12" customWidth="1"/>
    <col min="6398" max="6398" width="2.375" style="12" customWidth="1"/>
    <col min="6399" max="6399" width="48.875" style="12" bestFit="1" customWidth="1"/>
    <col min="6400" max="6400" width="5.875" style="12" customWidth="1"/>
    <col min="6401" max="6401" width="3.5" style="12" customWidth="1"/>
    <col min="6402" max="6408" width="6.75" style="12" customWidth="1"/>
    <col min="6409" max="6409" width="2.375" style="12" customWidth="1"/>
    <col min="6410" max="6410" width="18.125" style="12" customWidth="1"/>
    <col min="6411" max="6411" width="5" style="12" customWidth="1"/>
    <col min="6412" max="6412" width="2.375" style="12" customWidth="1"/>
    <col min="6413" max="6413" width="24.25" style="12" customWidth="1"/>
    <col min="6414" max="6414" width="5" style="12" customWidth="1"/>
    <col min="6415" max="6415" width="2.375" style="12" customWidth="1"/>
    <col min="6416" max="6416" width="18.125" style="12" customWidth="1"/>
    <col min="6417" max="6417" width="5" style="12" customWidth="1"/>
    <col min="6418" max="6418" width="2.375" style="12" customWidth="1"/>
    <col min="6419" max="6419" width="9.375" style="12" customWidth="1"/>
    <col min="6420" max="6420" width="2.375" style="12" customWidth="1"/>
    <col min="6421" max="6421" width="22.5" style="12" bestFit="1" customWidth="1"/>
    <col min="6422" max="6422" width="5.875" style="12" customWidth="1"/>
    <col min="6423" max="6591" width="9" style="12"/>
    <col min="6592" max="6592" width="2.5" style="12" customWidth="1"/>
    <col min="6593" max="6593" width="44.375" style="12" customWidth="1"/>
    <col min="6594" max="6594" width="4.125" style="12" customWidth="1"/>
    <col min="6595" max="6595" width="5.875" style="12" customWidth="1"/>
    <col min="6596" max="6596" width="84.375" style="12" customWidth="1"/>
    <col min="6597" max="6598" width="9" style="12"/>
    <col min="6599" max="6599" width="4.625" style="12" customWidth="1"/>
    <col min="6600" max="6600" width="16.5" style="12" customWidth="1"/>
    <col min="6601" max="6601" width="13.875" style="12" customWidth="1"/>
    <col min="6602" max="6603" width="9" style="12"/>
    <col min="6604" max="6604" width="16.25" style="12" customWidth="1"/>
    <col min="6605" max="6605" width="9" style="12"/>
    <col min="6606" max="6606" width="16.625" style="12" customWidth="1"/>
    <col min="6607" max="6608" width="9" style="12"/>
    <col min="6609" max="6609" width="11.5" style="12" customWidth="1"/>
    <col min="6610" max="6610" width="44.375" style="12" customWidth="1"/>
    <col min="6611" max="6612" width="9" style="12"/>
    <col min="6613" max="6613" width="79.625" style="12" customWidth="1"/>
    <col min="6614" max="6620" width="9" style="12"/>
    <col min="6621" max="6621" width="5.875" style="12" customWidth="1"/>
    <col min="6622" max="6622" width="6.75" style="12" customWidth="1"/>
    <col min="6623" max="6623" width="29.25" style="12" customWidth="1"/>
    <col min="6624" max="6635" width="8.5" style="12" customWidth="1"/>
    <col min="6636" max="6638" width="9" style="12"/>
    <col min="6639" max="6639" width="26.875" style="12" customWidth="1"/>
    <col min="6640" max="6640" width="2.375" style="12" customWidth="1"/>
    <col min="6641" max="6641" width="9.375" style="12" customWidth="1"/>
    <col min="6642" max="6642" width="2.375" style="12" customWidth="1"/>
    <col min="6643" max="6643" width="9.375" style="12" customWidth="1"/>
    <col min="6644" max="6644" width="2.375" style="12" customWidth="1"/>
    <col min="6645" max="6645" width="9.375" style="12" customWidth="1"/>
    <col min="6646" max="6646" width="2.375" style="12" customWidth="1"/>
    <col min="6647" max="6647" width="19" style="12" customWidth="1"/>
    <col min="6648" max="6648" width="2.375" style="12" customWidth="1"/>
    <col min="6649" max="6649" width="9" style="12" customWidth="1"/>
    <col min="6650" max="6650" width="15" style="12" customWidth="1"/>
    <col min="6651" max="6651" width="2.375" style="12" customWidth="1"/>
    <col min="6652" max="6652" width="22.5" style="12" bestFit="1" customWidth="1"/>
    <col min="6653" max="6653" width="5.875" style="12" customWidth="1"/>
    <col min="6654" max="6654" width="2.375" style="12" customWidth="1"/>
    <col min="6655" max="6655" width="48.875" style="12" bestFit="1" customWidth="1"/>
    <col min="6656" max="6656" width="5.875" style="12" customWidth="1"/>
    <col min="6657" max="6657" width="3.5" style="12" customWidth="1"/>
    <col min="6658" max="6664" width="6.75" style="12" customWidth="1"/>
    <col min="6665" max="6665" width="2.375" style="12" customWidth="1"/>
    <col min="6666" max="6666" width="18.125" style="12" customWidth="1"/>
    <col min="6667" max="6667" width="5" style="12" customWidth="1"/>
    <col min="6668" max="6668" width="2.375" style="12" customWidth="1"/>
    <col min="6669" max="6669" width="24.25" style="12" customWidth="1"/>
    <col min="6670" max="6670" width="5" style="12" customWidth="1"/>
    <col min="6671" max="6671" width="2.375" style="12" customWidth="1"/>
    <col min="6672" max="6672" width="18.125" style="12" customWidth="1"/>
    <col min="6673" max="6673" width="5" style="12" customWidth="1"/>
    <col min="6674" max="6674" width="2.375" style="12" customWidth="1"/>
    <col min="6675" max="6675" width="9.375" style="12" customWidth="1"/>
    <col min="6676" max="6676" width="2.375" style="12" customWidth="1"/>
    <col min="6677" max="6677" width="22.5" style="12" bestFit="1" customWidth="1"/>
    <col min="6678" max="6678" width="5.875" style="12" customWidth="1"/>
    <col min="6679" max="6847" width="9" style="12"/>
    <col min="6848" max="6848" width="2.5" style="12" customWidth="1"/>
    <col min="6849" max="6849" width="44.375" style="12" customWidth="1"/>
    <col min="6850" max="6850" width="4.125" style="12" customWidth="1"/>
    <col min="6851" max="6851" width="5.875" style="12" customWidth="1"/>
    <col min="6852" max="6852" width="84.375" style="12" customWidth="1"/>
    <col min="6853" max="6854" width="9" style="12"/>
    <col min="6855" max="6855" width="4.625" style="12" customWidth="1"/>
    <col min="6856" max="6856" width="16.5" style="12" customWidth="1"/>
    <col min="6857" max="6857" width="13.875" style="12" customWidth="1"/>
    <col min="6858" max="6859" width="9" style="12"/>
    <col min="6860" max="6860" width="16.25" style="12" customWidth="1"/>
    <col min="6861" max="6861" width="9" style="12"/>
    <col min="6862" max="6862" width="16.625" style="12" customWidth="1"/>
    <col min="6863" max="6864" width="9" style="12"/>
    <col min="6865" max="6865" width="11.5" style="12" customWidth="1"/>
    <col min="6866" max="6866" width="44.375" style="12" customWidth="1"/>
    <col min="6867" max="6868" width="9" style="12"/>
    <col min="6869" max="6869" width="79.625" style="12" customWidth="1"/>
    <col min="6870" max="6876" width="9" style="12"/>
    <col min="6877" max="6877" width="5.875" style="12" customWidth="1"/>
    <col min="6878" max="6878" width="6.75" style="12" customWidth="1"/>
    <col min="6879" max="6879" width="29.25" style="12" customWidth="1"/>
    <col min="6880" max="6891" width="8.5" style="12" customWidth="1"/>
    <col min="6892" max="6894" width="9" style="12"/>
    <col min="6895" max="6895" width="26.875" style="12" customWidth="1"/>
    <col min="6896" max="6896" width="2.375" style="12" customWidth="1"/>
    <col min="6897" max="6897" width="9.375" style="12" customWidth="1"/>
    <col min="6898" max="6898" width="2.375" style="12" customWidth="1"/>
    <col min="6899" max="6899" width="9.375" style="12" customWidth="1"/>
    <col min="6900" max="6900" width="2.375" style="12" customWidth="1"/>
    <col min="6901" max="6901" width="9.375" style="12" customWidth="1"/>
    <col min="6902" max="6902" width="2.375" style="12" customWidth="1"/>
    <col min="6903" max="6903" width="19" style="12" customWidth="1"/>
    <col min="6904" max="6904" width="2.375" style="12" customWidth="1"/>
    <col min="6905" max="6905" width="9" style="12" customWidth="1"/>
    <col min="6906" max="6906" width="15" style="12" customWidth="1"/>
    <col min="6907" max="6907" width="2.375" style="12" customWidth="1"/>
    <col min="6908" max="6908" width="22.5" style="12" bestFit="1" customWidth="1"/>
    <col min="6909" max="6909" width="5.875" style="12" customWidth="1"/>
    <col min="6910" max="6910" width="2.375" style="12" customWidth="1"/>
    <col min="6911" max="6911" width="48.875" style="12" bestFit="1" customWidth="1"/>
    <col min="6912" max="6912" width="5.875" style="12" customWidth="1"/>
    <col min="6913" max="6913" width="3.5" style="12" customWidth="1"/>
    <col min="6914" max="6920" width="6.75" style="12" customWidth="1"/>
    <col min="6921" max="6921" width="2.375" style="12" customWidth="1"/>
    <col min="6922" max="6922" width="18.125" style="12" customWidth="1"/>
    <col min="6923" max="6923" width="5" style="12" customWidth="1"/>
    <col min="6924" max="6924" width="2.375" style="12" customWidth="1"/>
    <col min="6925" max="6925" width="24.25" style="12" customWidth="1"/>
    <col min="6926" max="6926" width="5" style="12" customWidth="1"/>
    <col min="6927" max="6927" width="2.375" style="12" customWidth="1"/>
    <col min="6928" max="6928" width="18.125" style="12" customWidth="1"/>
    <col min="6929" max="6929" width="5" style="12" customWidth="1"/>
    <col min="6930" max="6930" width="2.375" style="12" customWidth="1"/>
    <col min="6931" max="6931" width="9.375" style="12" customWidth="1"/>
    <col min="6932" max="6932" width="2.375" style="12" customWidth="1"/>
    <col min="6933" max="6933" width="22.5" style="12" bestFit="1" customWidth="1"/>
    <col min="6934" max="6934" width="5.875" style="12" customWidth="1"/>
    <col min="6935" max="7103" width="9" style="12"/>
    <col min="7104" max="7104" width="2.5" style="12" customWidth="1"/>
    <col min="7105" max="7105" width="44.375" style="12" customWidth="1"/>
    <col min="7106" max="7106" width="4.125" style="12" customWidth="1"/>
    <col min="7107" max="7107" width="5.875" style="12" customWidth="1"/>
    <col min="7108" max="7108" width="84.375" style="12" customWidth="1"/>
    <col min="7109" max="7110" width="9" style="12"/>
    <col min="7111" max="7111" width="4.625" style="12" customWidth="1"/>
    <col min="7112" max="7112" width="16.5" style="12" customWidth="1"/>
    <col min="7113" max="7113" width="13.875" style="12" customWidth="1"/>
    <col min="7114" max="7115" width="9" style="12"/>
    <col min="7116" max="7116" width="16.25" style="12" customWidth="1"/>
    <col min="7117" max="7117" width="9" style="12"/>
    <col min="7118" max="7118" width="16.625" style="12" customWidth="1"/>
    <col min="7119" max="7120" width="9" style="12"/>
    <col min="7121" max="7121" width="11.5" style="12" customWidth="1"/>
    <col min="7122" max="7122" width="44.375" style="12" customWidth="1"/>
    <col min="7123" max="7124" width="9" style="12"/>
    <col min="7125" max="7125" width="79.625" style="12" customWidth="1"/>
    <col min="7126" max="7132" width="9" style="12"/>
    <col min="7133" max="7133" width="5.875" style="12" customWidth="1"/>
    <col min="7134" max="7134" width="6.75" style="12" customWidth="1"/>
    <col min="7135" max="7135" width="29.25" style="12" customWidth="1"/>
    <col min="7136" max="7147" width="8.5" style="12" customWidth="1"/>
    <col min="7148" max="7150" width="9" style="12"/>
    <col min="7151" max="7151" width="26.875" style="12" customWidth="1"/>
    <col min="7152" max="7152" width="2.375" style="12" customWidth="1"/>
    <col min="7153" max="7153" width="9.375" style="12" customWidth="1"/>
    <col min="7154" max="7154" width="2.375" style="12" customWidth="1"/>
    <col min="7155" max="7155" width="9.375" style="12" customWidth="1"/>
    <col min="7156" max="7156" width="2.375" style="12" customWidth="1"/>
    <col min="7157" max="7157" width="9.375" style="12" customWidth="1"/>
    <col min="7158" max="7158" width="2.375" style="12" customWidth="1"/>
    <col min="7159" max="7159" width="19" style="12" customWidth="1"/>
    <col min="7160" max="7160" width="2.375" style="12" customWidth="1"/>
    <col min="7161" max="7161" width="9" style="12" customWidth="1"/>
    <col min="7162" max="7162" width="15" style="12" customWidth="1"/>
    <col min="7163" max="7163" width="2.375" style="12" customWidth="1"/>
    <col min="7164" max="7164" width="22.5" style="12" bestFit="1" customWidth="1"/>
    <col min="7165" max="7165" width="5.875" style="12" customWidth="1"/>
    <col min="7166" max="7166" width="2.375" style="12" customWidth="1"/>
    <col min="7167" max="7167" width="48.875" style="12" bestFit="1" customWidth="1"/>
    <col min="7168" max="7168" width="5.875" style="12" customWidth="1"/>
    <col min="7169" max="7169" width="3.5" style="12" customWidth="1"/>
    <col min="7170" max="7176" width="6.75" style="12" customWidth="1"/>
    <col min="7177" max="7177" width="2.375" style="12" customWidth="1"/>
    <col min="7178" max="7178" width="18.125" style="12" customWidth="1"/>
    <col min="7179" max="7179" width="5" style="12" customWidth="1"/>
    <col min="7180" max="7180" width="2.375" style="12" customWidth="1"/>
    <col min="7181" max="7181" width="24.25" style="12" customWidth="1"/>
    <col min="7182" max="7182" width="5" style="12" customWidth="1"/>
    <col min="7183" max="7183" width="2.375" style="12" customWidth="1"/>
    <col min="7184" max="7184" width="18.125" style="12" customWidth="1"/>
    <col min="7185" max="7185" width="5" style="12" customWidth="1"/>
    <col min="7186" max="7186" width="2.375" style="12" customWidth="1"/>
    <col min="7187" max="7187" width="9.375" style="12" customWidth="1"/>
    <col min="7188" max="7188" width="2.375" style="12" customWidth="1"/>
    <col min="7189" max="7189" width="22.5" style="12" bestFit="1" customWidth="1"/>
    <col min="7190" max="7190" width="5.875" style="12" customWidth="1"/>
    <col min="7191" max="7359" width="9" style="12"/>
    <col min="7360" max="7360" width="2.5" style="12" customWidth="1"/>
    <col min="7361" max="7361" width="44.375" style="12" customWidth="1"/>
    <col min="7362" max="7362" width="4.125" style="12" customWidth="1"/>
    <col min="7363" max="7363" width="5.875" style="12" customWidth="1"/>
    <col min="7364" max="7364" width="84.375" style="12" customWidth="1"/>
    <col min="7365" max="7366" width="9" style="12"/>
    <col min="7367" max="7367" width="4.625" style="12" customWidth="1"/>
    <col min="7368" max="7368" width="16.5" style="12" customWidth="1"/>
    <col min="7369" max="7369" width="13.875" style="12" customWidth="1"/>
    <col min="7370" max="7371" width="9" style="12"/>
    <col min="7372" max="7372" width="16.25" style="12" customWidth="1"/>
    <col min="7373" max="7373" width="9" style="12"/>
    <col min="7374" max="7374" width="16.625" style="12" customWidth="1"/>
    <col min="7375" max="7376" width="9" style="12"/>
    <col min="7377" max="7377" width="11.5" style="12" customWidth="1"/>
    <col min="7378" max="7378" width="44.375" style="12" customWidth="1"/>
    <col min="7379" max="7380" width="9" style="12"/>
    <col min="7381" max="7381" width="79.625" style="12" customWidth="1"/>
    <col min="7382" max="7388" width="9" style="12"/>
    <col min="7389" max="7389" width="5.875" style="12" customWidth="1"/>
    <col min="7390" max="7390" width="6.75" style="12" customWidth="1"/>
    <col min="7391" max="7391" width="29.25" style="12" customWidth="1"/>
    <col min="7392" max="7403" width="8.5" style="12" customWidth="1"/>
    <col min="7404" max="7406" width="9" style="12"/>
    <col min="7407" max="7407" width="26.875" style="12" customWidth="1"/>
    <col min="7408" max="7408" width="2.375" style="12" customWidth="1"/>
    <col min="7409" max="7409" width="9.375" style="12" customWidth="1"/>
    <col min="7410" max="7410" width="2.375" style="12" customWidth="1"/>
    <col min="7411" max="7411" width="9.375" style="12" customWidth="1"/>
    <col min="7412" max="7412" width="2.375" style="12" customWidth="1"/>
    <col min="7413" max="7413" width="9.375" style="12" customWidth="1"/>
    <col min="7414" max="7414" width="2.375" style="12" customWidth="1"/>
    <col min="7415" max="7415" width="19" style="12" customWidth="1"/>
    <col min="7416" max="7416" width="2.375" style="12" customWidth="1"/>
    <col min="7417" max="7417" width="9" style="12" customWidth="1"/>
    <col min="7418" max="7418" width="15" style="12" customWidth="1"/>
    <col min="7419" max="7419" width="2.375" style="12" customWidth="1"/>
    <col min="7420" max="7420" width="22.5" style="12" bestFit="1" customWidth="1"/>
    <col min="7421" max="7421" width="5.875" style="12" customWidth="1"/>
    <col min="7422" max="7422" width="2.375" style="12" customWidth="1"/>
    <col min="7423" max="7423" width="48.875" style="12" bestFit="1" customWidth="1"/>
    <col min="7424" max="7424" width="5.875" style="12" customWidth="1"/>
    <col min="7425" max="7425" width="3.5" style="12" customWidth="1"/>
    <col min="7426" max="7432" width="6.75" style="12" customWidth="1"/>
    <col min="7433" max="7433" width="2.375" style="12" customWidth="1"/>
    <col min="7434" max="7434" width="18.125" style="12" customWidth="1"/>
    <col min="7435" max="7435" width="5" style="12" customWidth="1"/>
    <col min="7436" max="7436" width="2.375" style="12" customWidth="1"/>
    <col min="7437" max="7437" width="24.25" style="12" customWidth="1"/>
    <col min="7438" max="7438" width="5" style="12" customWidth="1"/>
    <col min="7439" max="7439" width="2.375" style="12" customWidth="1"/>
    <col min="7440" max="7440" width="18.125" style="12" customWidth="1"/>
    <col min="7441" max="7441" width="5" style="12" customWidth="1"/>
    <col min="7442" max="7442" width="2.375" style="12" customWidth="1"/>
    <col min="7443" max="7443" width="9.375" style="12" customWidth="1"/>
    <col min="7444" max="7444" width="2.375" style="12" customWidth="1"/>
    <col min="7445" max="7445" width="22.5" style="12" bestFit="1" customWidth="1"/>
    <col min="7446" max="7446" width="5.875" style="12" customWidth="1"/>
    <col min="7447" max="7615" width="9" style="12"/>
    <col min="7616" max="7616" width="2.5" style="12" customWidth="1"/>
    <col min="7617" max="7617" width="44.375" style="12" customWidth="1"/>
    <col min="7618" max="7618" width="4.125" style="12" customWidth="1"/>
    <col min="7619" max="7619" width="5.875" style="12" customWidth="1"/>
    <col min="7620" max="7620" width="84.375" style="12" customWidth="1"/>
    <col min="7621" max="7622" width="9" style="12"/>
    <col min="7623" max="7623" width="4.625" style="12" customWidth="1"/>
    <col min="7624" max="7624" width="16.5" style="12" customWidth="1"/>
    <col min="7625" max="7625" width="13.875" style="12" customWidth="1"/>
    <col min="7626" max="7627" width="9" style="12"/>
    <col min="7628" max="7628" width="16.25" style="12" customWidth="1"/>
    <col min="7629" max="7629" width="9" style="12"/>
    <col min="7630" max="7630" width="16.625" style="12" customWidth="1"/>
    <col min="7631" max="7632" width="9" style="12"/>
    <col min="7633" max="7633" width="11.5" style="12" customWidth="1"/>
    <col min="7634" max="7634" width="44.375" style="12" customWidth="1"/>
    <col min="7635" max="7636" width="9" style="12"/>
    <col min="7637" max="7637" width="79.625" style="12" customWidth="1"/>
    <col min="7638" max="7644" width="9" style="12"/>
    <col min="7645" max="7645" width="5.875" style="12" customWidth="1"/>
    <col min="7646" max="7646" width="6.75" style="12" customWidth="1"/>
    <col min="7647" max="7647" width="29.25" style="12" customWidth="1"/>
    <col min="7648" max="7659" width="8.5" style="12" customWidth="1"/>
    <col min="7660" max="7662" width="9" style="12"/>
    <col min="7663" max="7663" width="26.875" style="12" customWidth="1"/>
    <col min="7664" max="7664" width="2.375" style="12" customWidth="1"/>
    <col min="7665" max="7665" width="9.375" style="12" customWidth="1"/>
    <col min="7666" max="7666" width="2.375" style="12" customWidth="1"/>
    <col min="7667" max="7667" width="9.375" style="12" customWidth="1"/>
    <col min="7668" max="7668" width="2.375" style="12" customWidth="1"/>
    <col min="7669" max="7669" width="9.375" style="12" customWidth="1"/>
    <col min="7670" max="7670" width="2.375" style="12" customWidth="1"/>
    <col min="7671" max="7671" width="19" style="12" customWidth="1"/>
    <col min="7672" max="7672" width="2.375" style="12" customWidth="1"/>
    <col min="7673" max="7673" width="9" style="12" customWidth="1"/>
    <col min="7674" max="7674" width="15" style="12" customWidth="1"/>
    <col min="7675" max="7675" width="2.375" style="12" customWidth="1"/>
    <col min="7676" max="7676" width="22.5" style="12" bestFit="1" customWidth="1"/>
    <col min="7677" max="7677" width="5.875" style="12" customWidth="1"/>
    <col min="7678" max="7678" width="2.375" style="12" customWidth="1"/>
    <col min="7679" max="7679" width="48.875" style="12" bestFit="1" customWidth="1"/>
    <col min="7680" max="7680" width="5.875" style="12" customWidth="1"/>
    <col min="7681" max="7681" width="3.5" style="12" customWidth="1"/>
    <col min="7682" max="7688" width="6.75" style="12" customWidth="1"/>
    <col min="7689" max="7689" width="2.375" style="12" customWidth="1"/>
    <col min="7690" max="7690" width="18.125" style="12" customWidth="1"/>
    <col min="7691" max="7691" width="5" style="12" customWidth="1"/>
    <col min="7692" max="7692" width="2.375" style="12" customWidth="1"/>
    <col min="7693" max="7693" width="24.25" style="12" customWidth="1"/>
    <col min="7694" max="7694" width="5" style="12" customWidth="1"/>
    <col min="7695" max="7695" width="2.375" style="12" customWidth="1"/>
    <col min="7696" max="7696" width="18.125" style="12" customWidth="1"/>
    <col min="7697" max="7697" width="5" style="12" customWidth="1"/>
    <col min="7698" max="7698" width="2.375" style="12" customWidth="1"/>
    <col min="7699" max="7699" width="9.375" style="12" customWidth="1"/>
    <col min="7700" max="7700" width="2.375" style="12" customWidth="1"/>
    <col min="7701" max="7701" width="22.5" style="12" bestFit="1" customWidth="1"/>
    <col min="7702" max="7702" width="5.875" style="12" customWidth="1"/>
    <col min="7703" max="7871" width="9" style="12"/>
    <col min="7872" max="7872" width="2.5" style="12" customWidth="1"/>
    <col min="7873" max="7873" width="44.375" style="12" customWidth="1"/>
    <col min="7874" max="7874" width="4.125" style="12" customWidth="1"/>
    <col min="7875" max="7875" width="5.875" style="12" customWidth="1"/>
    <col min="7876" max="7876" width="84.375" style="12" customWidth="1"/>
    <col min="7877" max="7878" width="9" style="12"/>
    <col min="7879" max="7879" width="4.625" style="12" customWidth="1"/>
    <col min="7880" max="7880" width="16.5" style="12" customWidth="1"/>
    <col min="7881" max="7881" width="13.875" style="12" customWidth="1"/>
    <col min="7882" max="7883" width="9" style="12"/>
    <col min="7884" max="7884" width="16.25" style="12" customWidth="1"/>
    <col min="7885" max="7885" width="9" style="12"/>
    <col min="7886" max="7886" width="16.625" style="12" customWidth="1"/>
    <col min="7887" max="7888" width="9" style="12"/>
    <col min="7889" max="7889" width="11.5" style="12" customWidth="1"/>
    <col min="7890" max="7890" width="44.375" style="12" customWidth="1"/>
    <col min="7891" max="7892" width="9" style="12"/>
    <col min="7893" max="7893" width="79.625" style="12" customWidth="1"/>
    <col min="7894" max="7900" width="9" style="12"/>
    <col min="7901" max="7901" width="5.875" style="12" customWidth="1"/>
    <col min="7902" max="7902" width="6.75" style="12" customWidth="1"/>
    <col min="7903" max="7903" width="29.25" style="12" customWidth="1"/>
    <col min="7904" max="7915" width="8.5" style="12" customWidth="1"/>
    <col min="7916" max="7918" width="9" style="12"/>
    <col min="7919" max="7919" width="26.875" style="12" customWidth="1"/>
    <col min="7920" max="7920" width="2.375" style="12" customWidth="1"/>
    <col min="7921" max="7921" width="9.375" style="12" customWidth="1"/>
    <col min="7922" max="7922" width="2.375" style="12" customWidth="1"/>
    <col min="7923" max="7923" width="9.375" style="12" customWidth="1"/>
    <col min="7924" max="7924" width="2.375" style="12" customWidth="1"/>
    <col min="7925" max="7925" width="9.375" style="12" customWidth="1"/>
    <col min="7926" max="7926" width="2.375" style="12" customWidth="1"/>
    <col min="7927" max="7927" width="19" style="12" customWidth="1"/>
    <col min="7928" max="7928" width="2.375" style="12" customWidth="1"/>
    <col min="7929" max="7929" width="9" style="12" customWidth="1"/>
    <col min="7930" max="7930" width="15" style="12" customWidth="1"/>
    <col min="7931" max="7931" width="2.375" style="12" customWidth="1"/>
    <col min="7932" max="7932" width="22.5" style="12" bestFit="1" customWidth="1"/>
    <col min="7933" max="7933" width="5.875" style="12" customWidth="1"/>
    <col min="7934" max="7934" width="2.375" style="12" customWidth="1"/>
    <col min="7935" max="7935" width="48.875" style="12" bestFit="1" customWidth="1"/>
    <col min="7936" max="7936" width="5.875" style="12" customWidth="1"/>
    <col min="7937" max="7937" width="3.5" style="12" customWidth="1"/>
    <col min="7938" max="7944" width="6.75" style="12" customWidth="1"/>
    <col min="7945" max="7945" width="2.375" style="12" customWidth="1"/>
    <col min="7946" max="7946" width="18.125" style="12" customWidth="1"/>
    <col min="7947" max="7947" width="5" style="12" customWidth="1"/>
    <col min="7948" max="7948" width="2.375" style="12" customWidth="1"/>
    <col min="7949" max="7949" width="24.25" style="12" customWidth="1"/>
    <col min="7950" max="7950" width="5" style="12" customWidth="1"/>
    <col min="7951" max="7951" width="2.375" style="12" customWidth="1"/>
    <col min="7952" max="7952" width="18.125" style="12" customWidth="1"/>
    <col min="7953" max="7953" width="5" style="12" customWidth="1"/>
    <col min="7954" max="7954" width="2.375" style="12" customWidth="1"/>
    <col min="7955" max="7955" width="9.375" style="12" customWidth="1"/>
    <col min="7956" max="7956" width="2.375" style="12" customWidth="1"/>
    <col min="7957" max="7957" width="22.5" style="12" bestFit="1" customWidth="1"/>
    <col min="7958" max="7958" width="5.875" style="12" customWidth="1"/>
    <col min="7959" max="8127" width="9" style="12"/>
    <col min="8128" max="8128" width="2.5" style="12" customWidth="1"/>
    <col min="8129" max="8129" width="44.375" style="12" customWidth="1"/>
    <col min="8130" max="8130" width="4.125" style="12" customWidth="1"/>
    <col min="8131" max="8131" width="5.875" style="12" customWidth="1"/>
    <col min="8132" max="8132" width="84.375" style="12" customWidth="1"/>
    <col min="8133" max="8134" width="9" style="12"/>
    <col min="8135" max="8135" width="4.625" style="12" customWidth="1"/>
    <col min="8136" max="8136" width="16.5" style="12" customWidth="1"/>
    <col min="8137" max="8137" width="13.875" style="12" customWidth="1"/>
    <col min="8138" max="8139" width="9" style="12"/>
    <col min="8140" max="8140" width="16.25" style="12" customWidth="1"/>
    <col min="8141" max="8141" width="9" style="12"/>
    <col min="8142" max="8142" width="16.625" style="12" customWidth="1"/>
    <col min="8143" max="8144" width="9" style="12"/>
    <col min="8145" max="8145" width="11.5" style="12" customWidth="1"/>
    <col min="8146" max="8146" width="44.375" style="12" customWidth="1"/>
    <col min="8147" max="8148" width="9" style="12"/>
    <col min="8149" max="8149" width="79.625" style="12" customWidth="1"/>
    <col min="8150" max="8156" width="9" style="12"/>
    <col min="8157" max="8157" width="5.875" style="12" customWidth="1"/>
    <col min="8158" max="8158" width="6.75" style="12" customWidth="1"/>
    <col min="8159" max="8159" width="29.25" style="12" customWidth="1"/>
    <col min="8160" max="8171" width="8.5" style="12" customWidth="1"/>
    <col min="8172" max="8174" width="9" style="12"/>
    <col min="8175" max="8175" width="26.875" style="12" customWidth="1"/>
    <col min="8176" max="8176" width="2.375" style="12" customWidth="1"/>
    <col min="8177" max="8177" width="9.375" style="12" customWidth="1"/>
    <col min="8178" max="8178" width="2.375" style="12" customWidth="1"/>
    <col min="8179" max="8179" width="9.375" style="12" customWidth="1"/>
    <col min="8180" max="8180" width="2.375" style="12" customWidth="1"/>
    <col min="8181" max="8181" width="9.375" style="12" customWidth="1"/>
    <col min="8182" max="8182" width="2.375" style="12" customWidth="1"/>
    <col min="8183" max="8183" width="19" style="12" customWidth="1"/>
    <col min="8184" max="8184" width="2.375" style="12" customWidth="1"/>
    <col min="8185" max="8185" width="9" style="12" customWidth="1"/>
    <col min="8186" max="8186" width="15" style="12" customWidth="1"/>
    <col min="8187" max="8187" width="2.375" style="12" customWidth="1"/>
    <col min="8188" max="8188" width="22.5" style="12" bestFit="1" customWidth="1"/>
    <col min="8189" max="8189" width="5.875" style="12" customWidth="1"/>
    <col min="8190" max="8190" width="2.375" style="12" customWidth="1"/>
    <col min="8191" max="8191" width="48.875" style="12" bestFit="1" customWidth="1"/>
    <col min="8192" max="8192" width="5.875" style="12" customWidth="1"/>
    <col min="8193" max="8193" width="3.5" style="12" customWidth="1"/>
    <col min="8194" max="8200" width="6.75" style="12" customWidth="1"/>
    <col min="8201" max="8201" width="2.375" style="12" customWidth="1"/>
    <col min="8202" max="8202" width="18.125" style="12" customWidth="1"/>
    <col min="8203" max="8203" width="5" style="12" customWidth="1"/>
    <col min="8204" max="8204" width="2.375" style="12" customWidth="1"/>
    <col min="8205" max="8205" width="24.25" style="12" customWidth="1"/>
    <col min="8206" max="8206" width="5" style="12" customWidth="1"/>
    <col min="8207" max="8207" width="2.375" style="12" customWidth="1"/>
    <col min="8208" max="8208" width="18.125" style="12" customWidth="1"/>
    <col min="8209" max="8209" width="5" style="12" customWidth="1"/>
    <col min="8210" max="8210" width="2.375" style="12" customWidth="1"/>
    <col min="8211" max="8211" width="9.375" style="12" customWidth="1"/>
    <col min="8212" max="8212" width="2.375" style="12" customWidth="1"/>
    <col min="8213" max="8213" width="22.5" style="12" bestFit="1" customWidth="1"/>
    <col min="8214" max="8214" width="5.875" style="12" customWidth="1"/>
    <col min="8215" max="8383" width="9" style="12"/>
    <col min="8384" max="8384" width="2.5" style="12" customWidth="1"/>
    <col min="8385" max="8385" width="44.375" style="12" customWidth="1"/>
    <col min="8386" max="8386" width="4.125" style="12" customWidth="1"/>
    <col min="8387" max="8387" width="5.875" style="12" customWidth="1"/>
    <col min="8388" max="8388" width="84.375" style="12" customWidth="1"/>
    <col min="8389" max="8390" width="9" style="12"/>
    <col min="8391" max="8391" width="4.625" style="12" customWidth="1"/>
    <col min="8392" max="8392" width="16.5" style="12" customWidth="1"/>
    <col min="8393" max="8393" width="13.875" style="12" customWidth="1"/>
    <col min="8394" max="8395" width="9" style="12"/>
    <col min="8396" max="8396" width="16.25" style="12" customWidth="1"/>
    <col min="8397" max="8397" width="9" style="12"/>
    <col min="8398" max="8398" width="16.625" style="12" customWidth="1"/>
    <col min="8399" max="8400" width="9" style="12"/>
    <col min="8401" max="8401" width="11.5" style="12" customWidth="1"/>
    <col min="8402" max="8402" width="44.375" style="12" customWidth="1"/>
    <col min="8403" max="8404" width="9" style="12"/>
    <col min="8405" max="8405" width="79.625" style="12" customWidth="1"/>
    <col min="8406" max="8412" width="9" style="12"/>
    <col min="8413" max="8413" width="5.875" style="12" customWidth="1"/>
    <col min="8414" max="8414" width="6.75" style="12" customWidth="1"/>
    <col min="8415" max="8415" width="29.25" style="12" customWidth="1"/>
    <col min="8416" max="8427" width="8.5" style="12" customWidth="1"/>
    <col min="8428" max="8430" width="9" style="12"/>
    <col min="8431" max="8431" width="26.875" style="12" customWidth="1"/>
    <col min="8432" max="8432" width="2.375" style="12" customWidth="1"/>
    <col min="8433" max="8433" width="9.375" style="12" customWidth="1"/>
    <col min="8434" max="8434" width="2.375" style="12" customWidth="1"/>
    <col min="8435" max="8435" width="9.375" style="12" customWidth="1"/>
    <col min="8436" max="8436" width="2.375" style="12" customWidth="1"/>
    <col min="8437" max="8437" width="9.375" style="12" customWidth="1"/>
    <col min="8438" max="8438" width="2.375" style="12" customWidth="1"/>
    <col min="8439" max="8439" width="19" style="12" customWidth="1"/>
    <col min="8440" max="8440" width="2.375" style="12" customWidth="1"/>
    <col min="8441" max="8441" width="9" style="12" customWidth="1"/>
    <col min="8442" max="8442" width="15" style="12" customWidth="1"/>
    <col min="8443" max="8443" width="2.375" style="12" customWidth="1"/>
    <col min="8444" max="8444" width="22.5" style="12" bestFit="1" customWidth="1"/>
    <col min="8445" max="8445" width="5.875" style="12" customWidth="1"/>
    <col min="8446" max="8446" width="2.375" style="12" customWidth="1"/>
    <col min="8447" max="8447" width="48.875" style="12" bestFit="1" customWidth="1"/>
    <col min="8448" max="8448" width="5.875" style="12" customWidth="1"/>
    <col min="8449" max="8449" width="3.5" style="12" customWidth="1"/>
    <col min="8450" max="8456" width="6.75" style="12" customWidth="1"/>
    <col min="8457" max="8457" width="2.375" style="12" customWidth="1"/>
    <col min="8458" max="8458" width="18.125" style="12" customWidth="1"/>
    <col min="8459" max="8459" width="5" style="12" customWidth="1"/>
    <col min="8460" max="8460" width="2.375" style="12" customWidth="1"/>
    <col min="8461" max="8461" width="24.25" style="12" customWidth="1"/>
    <col min="8462" max="8462" width="5" style="12" customWidth="1"/>
    <col min="8463" max="8463" width="2.375" style="12" customWidth="1"/>
    <col min="8464" max="8464" width="18.125" style="12" customWidth="1"/>
    <col min="8465" max="8465" width="5" style="12" customWidth="1"/>
    <col min="8466" max="8466" width="2.375" style="12" customWidth="1"/>
    <col min="8467" max="8467" width="9.375" style="12" customWidth="1"/>
    <col min="8468" max="8468" width="2.375" style="12" customWidth="1"/>
    <col min="8469" max="8469" width="22.5" style="12" bestFit="1" customWidth="1"/>
    <col min="8470" max="8470" width="5.875" style="12" customWidth="1"/>
    <col min="8471" max="8639" width="9" style="12"/>
    <col min="8640" max="8640" width="2.5" style="12" customWidth="1"/>
    <col min="8641" max="8641" width="44.375" style="12" customWidth="1"/>
    <col min="8642" max="8642" width="4.125" style="12" customWidth="1"/>
    <col min="8643" max="8643" width="5.875" style="12" customWidth="1"/>
    <col min="8644" max="8644" width="84.375" style="12" customWidth="1"/>
    <col min="8645" max="8646" width="9" style="12"/>
    <col min="8647" max="8647" width="4.625" style="12" customWidth="1"/>
    <col min="8648" max="8648" width="16.5" style="12" customWidth="1"/>
    <col min="8649" max="8649" width="13.875" style="12" customWidth="1"/>
    <col min="8650" max="8651" width="9" style="12"/>
    <col min="8652" max="8652" width="16.25" style="12" customWidth="1"/>
    <col min="8653" max="8653" width="9" style="12"/>
    <col min="8654" max="8654" width="16.625" style="12" customWidth="1"/>
    <col min="8655" max="8656" width="9" style="12"/>
    <col min="8657" max="8657" width="11.5" style="12" customWidth="1"/>
    <col min="8658" max="8658" width="44.375" style="12" customWidth="1"/>
    <col min="8659" max="8660" width="9" style="12"/>
    <col min="8661" max="8661" width="79.625" style="12" customWidth="1"/>
    <col min="8662" max="8668" width="9" style="12"/>
    <col min="8669" max="8669" width="5.875" style="12" customWidth="1"/>
    <col min="8670" max="8670" width="6.75" style="12" customWidth="1"/>
    <col min="8671" max="8671" width="29.25" style="12" customWidth="1"/>
    <col min="8672" max="8683" width="8.5" style="12" customWidth="1"/>
    <col min="8684" max="8686" width="9" style="12"/>
    <col min="8687" max="8687" width="26.875" style="12" customWidth="1"/>
    <col min="8688" max="8688" width="2.375" style="12" customWidth="1"/>
    <col min="8689" max="8689" width="9.375" style="12" customWidth="1"/>
    <col min="8690" max="8690" width="2.375" style="12" customWidth="1"/>
    <col min="8691" max="8691" width="9.375" style="12" customWidth="1"/>
    <col min="8692" max="8692" width="2.375" style="12" customWidth="1"/>
    <col min="8693" max="8693" width="9.375" style="12" customWidth="1"/>
    <col min="8694" max="8694" width="2.375" style="12" customWidth="1"/>
    <col min="8695" max="8695" width="19" style="12" customWidth="1"/>
    <col min="8696" max="8696" width="2.375" style="12" customWidth="1"/>
    <col min="8697" max="8697" width="9" style="12" customWidth="1"/>
    <col min="8698" max="8698" width="15" style="12" customWidth="1"/>
    <col min="8699" max="8699" width="2.375" style="12" customWidth="1"/>
    <col min="8700" max="8700" width="22.5" style="12" bestFit="1" customWidth="1"/>
    <col min="8701" max="8701" width="5.875" style="12" customWidth="1"/>
    <col min="8702" max="8702" width="2.375" style="12" customWidth="1"/>
    <col min="8703" max="8703" width="48.875" style="12" bestFit="1" customWidth="1"/>
    <col min="8704" max="8704" width="5.875" style="12" customWidth="1"/>
    <col min="8705" max="8705" width="3.5" style="12" customWidth="1"/>
    <col min="8706" max="8712" width="6.75" style="12" customWidth="1"/>
    <col min="8713" max="8713" width="2.375" style="12" customWidth="1"/>
    <col min="8714" max="8714" width="18.125" style="12" customWidth="1"/>
    <col min="8715" max="8715" width="5" style="12" customWidth="1"/>
    <col min="8716" max="8716" width="2.375" style="12" customWidth="1"/>
    <col min="8717" max="8717" width="24.25" style="12" customWidth="1"/>
    <col min="8718" max="8718" width="5" style="12" customWidth="1"/>
    <col min="8719" max="8719" width="2.375" style="12" customWidth="1"/>
    <col min="8720" max="8720" width="18.125" style="12" customWidth="1"/>
    <col min="8721" max="8721" width="5" style="12" customWidth="1"/>
    <col min="8722" max="8722" width="2.375" style="12" customWidth="1"/>
    <col min="8723" max="8723" width="9.375" style="12" customWidth="1"/>
    <col min="8724" max="8724" width="2.375" style="12" customWidth="1"/>
    <col min="8725" max="8725" width="22.5" style="12" bestFit="1" customWidth="1"/>
    <col min="8726" max="8726" width="5.875" style="12" customWidth="1"/>
    <col min="8727" max="8895" width="9" style="12"/>
    <col min="8896" max="8896" width="2.5" style="12" customWidth="1"/>
    <col min="8897" max="8897" width="44.375" style="12" customWidth="1"/>
    <col min="8898" max="8898" width="4.125" style="12" customWidth="1"/>
    <col min="8899" max="8899" width="5.875" style="12" customWidth="1"/>
    <col min="8900" max="8900" width="84.375" style="12" customWidth="1"/>
    <col min="8901" max="8902" width="9" style="12"/>
    <col min="8903" max="8903" width="4.625" style="12" customWidth="1"/>
    <col min="8904" max="8904" width="16.5" style="12" customWidth="1"/>
    <col min="8905" max="8905" width="13.875" style="12" customWidth="1"/>
    <col min="8906" max="8907" width="9" style="12"/>
    <col min="8908" max="8908" width="16.25" style="12" customWidth="1"/>
    <col min="8909" max="8909" width="9" style="12"/>
    <col min="8910" max="8910" width="16.625" style="12" customWidth="1"/>
    <col min="8911" max="8912" width="9" style="12"/>
    <col min="8913" max="8913" width="11.5" style="12" customWidth="1"/>
    <col min="8914" max="8914" width="44.375" style="12" customWidth="1"/>
    <col min="8915" max="8916" width="9" style="12"/>
    <col min="8917" max="8917" width="79.625" style="12" customWidth="1"/>
    <col min="8918" max="8924" width="9" style="12"/>
    <col min="8925" max="8925" width="5.875" style="12" customWidth="1"/>
    <col min="8926" max="8926" width="6.75" style="12" customWidth="1"/>
    <col min="8927" max="8927" width="29.25" style="12" customWidth="1"/>
    <col min="8928" max="8939" width="8.5" style="12" customWidth="1"/>
    <col min="8940" max="8942" width="9" style="12"/>
    <col min="8943" max="8943" width="26.875" style="12" customWidth="1"/>
    <col min="8944" max="8944" width="2.375" style="12" customWidth="1"/>
    <col min="8945" max="8945" width="9.375" style="12" customWidth="1"/>
    <col min="8946" max="8946" width="2.375" style="12" customWidth="1"/>
    <col min="8947" max="8947" width="9.375" style="12" customWidth="1"/>
    <col min="8948" max="8948" width="2.375" style="12" customWidth="1"/>
    <col min="8949" max="8949" width="9.375" style="12" customWidth="1"/>
    <col min="8950" max="8950" width="2.375" style="12" customWidth="1"/>
    <col min="8951" max="8951" width="19" style="12" customWidth="1"/>
    <col min="8952" max="8952" width="2.375" style="12" customWidth="1"/>
    <col min="8953" max="8953" width="9" style="12" customWidth="1"/>
    <col min="8954" max="8954" width="15" style="12" customWidth="1"/>
    <col min="8955" max="8955" width="2.375" style="12" customWidth="1"/>
    <col min="8956" max="8956" width="22.5" style="12" bestFit="1" customWidth="1"/>
    <col min="8957" max="8957" width="5.875" style="12" customWidth="1"/>
    <col min="8958" max="8958" width="2.375" style="12" customWidth="1"/>
    <col min="8959" max="8959" width="48.875" style="12" bestFit="1" customWidth="1"/>
    <col min="8960" max="8960" width="5.875" style="12" customWidth="1"/>
    <col min="8961" max="8961" width="3.5" style="12" customWidth="1"/>
    <col min="8962" max="8968" width="6.75" style="12" customWidth="1"/>
    <col min="8969" max="8969" width="2.375" style="12" customWidth="1"/>
    <col min="8970" max="8970" width="18.125" style="12" customWidth="1"/>
    <col min="8971" max="8971" width="5" style="12" customWidth="1"/>
    <col min="8972" max="8972" width="2.375" style="12" customWidth="1"/>
    <col min="8973" max="8973" width="24.25" style="12" customWidth="1"/>
    <col min="8974" max="8974" width="5" style="12" customWidth="1"/>
    <col min="8975" max="8975" width="2.375" style="12" customWidth="1"/>
    <col min="8976" max="8976" width="18.125" style="12" customWidth="1"/>
    <col min="8977" max="8977" width="5" style="12" customWidth="1"/>
    <col min="8978" max="8978" width="2.375" style="12" customWidth="1"/>
    <col min="8979" max="8979" width="9.375" style="12" customWidth="1"/>
    <col min="8980" max="8980" width="2.375" style="12" customWidth="1"/>
    <col min="8981" max="8981" width="22.5" style="12" bestFit="1" customWidth="1"/>
    <col min="8982" max="8982" width="5.875" style="12" customWidth="1"/>
    <col min="8983" max="9151" width="9" style="12"/>
    <col min="9152" max="9152" width="2.5" style="12" customWidth="1"/>
    <col min="9153" max="9153" width="44.375" style="12" customWidth="1"/>
    <col min="9154" max="9154" width="4.125" style="12" customWidth="1"/>
    <col min="9155" max="9155" width="5.875" style="12" customWidth="1"/>
    <col min="9156" max="9156" width="84.375" style="12" customWidth="1"/>
    <col min="9157" max="9158" width="9" style="12"/>
    <col min="9159" max="9159" width="4.625" style="12" customWidth="1"/>
    <col min="9160" max="9160" width="16.5" style="12" customWidth="1"/>
    <col min="9161" max="9161" width="13.875" style="12" customWidth="1"/>
    <col min="9162" max="9163" width="9" style="12"/>
    <col min="9164" max="9164" width="16.25" style="12" customWidth="1"/>
    <col min="9165" max="9165" width="9" style="12"/>
    <col min="9166" max="9166" width="16.625" style="12" customWidth="1"/>
    <col min="9167" max="9168" width="9" style="12"/>
    <col min="9169" max="9169" width="11.5" style="12" customWidth="1"/>
    <col min="9170" max="9170" width="44.375" style="12" customWidth="1"/>
    <col min="9171" max="9172" width="9" style="12"/>
    <col min="9173" max="9173" width="79.625" style="12" customWidth="1"/>
    <col min="9174" max="9180" width="9" style="12"/>
    <col min="9181" max="9181" width="5.875" style="12" customWidth="1"/>
    <col min="9182" max="9182" width="6.75" style="12" customWidth="1"/>
    <col min="9183" max="9183" width="29.25" style="12" customWidth="1"/>
    <col min="9184" max="9195" width="8.5" style="12" customWidth="1"/>
    <col min="9196" max="9198" width="9" style="12"/>
    <col min="9199" max="9199" width="26.875" style="12" customWidth="1"/>
    <col min="9200" max="9200" width="2.375" style="12" customWidth="1"/>
    <col min="9201" max="9201" width="9.375" style="12" customWidth="1"/>
    <col min="9202" max="9202" width="2.375" style="12" customWidth="1"/>
    <col min="9203" max="9203" width="9.375" style="12" customWidth="1"/>
    <col min="9204" max="9204" width="2.375" style="12" customWidth="1"/>
    <col min="9205" max="9205" width="9.375" style="12" customWidth="1"/>
    <col min="9206" max="9206" width="2.375" style="12" customWidth="1"/>
    <col min="9207" max="9207" width="19" style="12" customWidth="1"/>
    <col min="9208" max="9208" width="2.375" style="12" customWidth="1"/>
    <col min="9209" max="9209" width="9" style="12" customWidth="1"/>
    <col min="9210" max="9210" width="15" style="12" customWidth="1"/>
    <col min="9211" max="9211" width="2.375" style="12" customWidth="1"/>
    <col min="9212" max="9212" width="22.5" style="12" bestFit="1" customWidth="1"/>
    <col min="9213" max="9213" width="5.875" style="12" customWidth="1"/>
    <col min="9214" max="9214" width="2.375" style="12" customWidth="1"/>
    <col min="9215" max="9215" width="48.875" style="12" bestFit="1" customWidth="1"/>
    <col min="9216" max="9216" width="5.875" style="12" customWidth="1"/>
    <col min="9217" max="9217" width="3.5" style="12" customWidth="1"/>
    <col min="9218" max="9224" width="6.75" style="12" customWidth="1"/>
    <col min="9225" max="9225" width="2.375" style="12" customWidth="1"/>
    <col min="9226" max="9226" width="18.125" style="12" customWidth="1"/>
    <col min="9227" max="9227" width="5" style="12" customWidth="1"/>
    <col min="9228" max="9228" width="2.375" style="12" customWidth="1"/>
    <col min="9229" max="9229" width="24.25" style="12" customWidth="1"/>
    <col min="9230" max="9230" width="5" style="12" customWidth="1"/>
    <col min="9231" max="9231" width="2.375" style="12" customWidth="1"/>
    <col min="9232" max="9232" width="18.125" style="12" customWidth="1"/>
    <col min="9233" max="9233" width="5" style="12" customWidth="1"/>
    <col min="9234" max="9234" width="2.375" style="12" customWidth="1"/>
    <col min="9235" max="9235" width="9.375" style="12" customWidth="1"/>
    <col min="9236" max="9236" width="2.375" style="12" customWidth="1"/>
    <col min="9237" max="9237" width="22.5" style="12" bestFit="1" customWidth="1"/>
    <col min="9238" max="9238" width="5.875" style="12" customWidth="1"/>
    <col min="9239" max="9407" width="9" style="12"/>
    <col min="9408" max="9408" width="2.5" style="12" customWidth="1"/>
    <col min="9409" max="9409" width="44.375" style="12" customWidth="1"/>
    <col min="9410" max="9410" width="4.125" style="12" customWidth="1"/>
    <col min="9411" max="9411" width="5.875" style="12" customWidth="1"/>
    <col min="9412" max="9412" width="84.375" style="12" customWidth="1"/>
    <col min="9413" max="9414" width="9" style="12"/>
    <col min="9415" max="9415" width="4.625" style="12" customWidth="1"/>
    <col min="9416" max="9416" width="16.5" style="12" customWidth="1"/>
    <col min="9417" max="9417" width="13.875" style="12" customWidth="1"/>
    <col min="9418" max="9419" width="9" style="12"/>
    <col min="9420" max="9420" width="16.25" style="12" customWidth="1"/>
    <col min="9421" max="9421" width="9" style="12"/>
    <col min="9422" max="9422" width="16.625" style="12" customWidth="1"/>
    <col min="9423" max="9424" width="9" style="12"/>
    <col min="9425" max="9425" width="11.5" style="12" customWidth="1"/>
    <col min="9426" max="9426" width="44.375" style="12" customWidth="1"/>
    <col min="9427" max="9428" width="9" style="12"/>
    <col min="9429" max="9429" width="79.625" style="12" customWidth="1"/>
    <col min="9430" max="9436" width="9" style="12"/>
    <col min="9437" max="9437" width="5.875" style="12" customWidth="1"/>
    <col min="9438" max="9438" width="6.75" style="12" customWidth="1"/>
    <col min="9439" max="9439" width="29.25" style="12" customWidth="1"/>
    <col min="9440" max="9451" width="8.5" style="12" customWidth="1"/>
    <col min="9452" max="9454" width="9" style="12"/>
    <col min="9455" max="9455" width="26.875" style="12" customWidth="1"/>
    <col min="9456" max="9456" width="2.375" style="12" customWidth="1"/>
    <col min="9457" max="9457" width="9.375" style="12" customWidth="1"/>
    <col min="9458" max="9458" width="2.375" style="12" customWidth="1"/>
    <col min="9459" max="9459" width="9.375" style="12" customWidth="1"/>
    <col min="9460" max="9460" width="2.375" style="12" customWidth="1"/>
    <col min="9461" max="9461" width="9.375" style="12" customWidth="1"/>
    <col min="9462" max="9462" width="2.375" style="12" customWidth="1"/>
    <col min="9463" max="9463" width="19" style="12" customWidth="1"/>
    <col min="9464" max="9464" width="2.375" style="12" customWidth="1"/>
    <col min="9465" max="9465" width="9" style="12" customWidth="1"/>
    <col min="9466" max="9466" width="15" style="12" customWidth="1"/>
    <col min="9467" max="9467" width="2.375" style="12" customWidth="1"/>
    <col min="9468" max="9468" width="22.5" style="12" bestFit="1" customWidth="1"/>
    <col min="9469" max="9469" width="5.875" style="12" customWidth="1"/>
    <col min="9470" max="9470" width="2.375" style="12" customWidth="1"/>
    <col min="9471" max="9471" width="48.875" style="12" bestFit="1" customWidth="1"/>
    <col min="9472" max="9472" width="5.875" style="12" customWidth="1"/>
    <col min="9473" max="9473" width="3.5" style="12" customWidth="1"/>
    <col min="9474" max="9480" width="6.75" style="12" customWidth="1"/>
    <col min="9481" max="9481" width="2.375" style="12" customWidth="1"/>
    <col min="9482" max="9482" width="18.125" style="12" customWidth="1"/>
    <col min="9483" max="9483" width="5" style="12" customWidth="1"/>
    <col min="9484" max="9484" width="2.375" style="12" customWidth="1"/>
    <col min="9485" max="9485" width="24.25" style="12" customWidth="1"/>
    <col min="9486" max="9486" width="5" style="12" customWidth="1"/>
    <col min="9487" max="9487" width="2.375" style="12" customWidth="1"/>
    <col min="9488" max="9488" width="18.125" style="12" customWidth="1"/>
    <col min="9489" max="9489" width="5" style="12" customWidth="1"/>
    <col min="9490" max="9490" width="2.375" style="12" customWidth="1"/>
    <col min="9491" max="9491" width="9.375" style="12" customWidth="1"/>
    <col min="9492" max="9492" width="2.375" style="12" customWidth="1"/>
    <col min="9493" max="9493" width="22.5" style="12" bestFit="1" customWidth="1"/>
    <col min="9494" max="9494" width="5.875" style="12" customWidth="1"/>
    <col min="9495" max="9663" width="9" style="12"/>
    <col min="9664" max="9664" width="2.5" style="12" customWidth="1"/>
    <col min="9665" max="9665" width="44.375" style="12" customWidth="1"/>
    <col min="9666" max="9666" width="4.125" style="12" customWidth="1"/>
    <col min="9667" max="9667" width="5.875" style="12" customWidth="1"/>
    <col min="9668" max="9668" width="84.375" style="12" customWidth="1"/>
    <col min="9669" max="9670" width="9" style="12"/>
    <col min="9671" max="9671" width="4.625" style="12" customWidth="1"/>
    <col min="9672" max="9672" width="16.5" style="12" customWidth="1"/>
    <col min="9673" max="9673" width="13.875" style="12" customWidth="1"/>
    <col min="9674" max="9675" width="9" style="12"/>
    <col min="9676" max="9676" width="16.25" style="12" customWidth="1"/>
    <col min="9677" max="9677" width="9" style="12"/>
    <col min="9678" max="9678" width="16.625" style="12" customWidth="1"/>
    <col min="9679" max="9680" width="9" style="12"/>
    <col min="9681" max="9681" width="11.5" style="12" customWidth="1"/>
    <col min="9682" max="9682" width="44.375" style="12" customWidth="1"/>
    <col min="9683" max="9684" width="9" style="12"/>
    <col min="9685" max="9685" width="79.625" style="12" customWidth="1"/>
    <col min="9686" max="9692" width="9" style="12"/>
    <col min="9693" max="9693" width="5.875" style="12" customWidth="1"/>
    <col min="9694" max="9694" width="6.75" style="12" customWidth="1"/>
    <col min="9695" max="9695" width="29.25" style="12" customWidth="1"/>
    <col min="9696" max="9707" width="8.5" style="12" customWidth="1"/>
    <col min="9708" max="9710" width="9" style="12"/>
    <col min="9711" max="9711" width="26.875" style="12" customWidth="1"/>
    <col min="9712" max="9712" width="2.375" style="12" customWidth="1"/>
    <col min="9713" max="9713" width="9.375" style="12" customWidth="1"/>
    <col min="9714" max="9714" width="2.375" style="12" customWidth="1"/>
    <col min="9715" max="9715" width="9.375" style="12" customWidth="1"/>
    <col min="9716" max="9716" width="2.375" style="12" customWidth="1"/>
    <col min="9717" max="9717" width="9.375" style="12" customWidth="1"/>
    <col min="9718" max="9718" width="2.375" style="12" customWidth="1"/>
    <col min="9719" max="9719" width="19" style="12" customWidth="1"/>
    <col min="9720" max="9720" width="2.375" style="12" customWidth="1"/>
    <col min="9721" max="9721" width="9" style="12" customWidth="1"/>
    <col min="9722" max="9722" width="15" style="12" customWidth="1"/>
    <col min="9723" max="9723" width="2.375" style="12" customWidth="1"/>
    <col min="9724" max="9724" width="22.5" style="12" bestFit="1" customWidth="1"/>
    <col min="9725" max="9725" width="5.875" style="12" customWidth="1"/>
    <col min="9726" max="9726" width="2.375" style="12" customWidth="1"/>
    <col min="9727" max="9727" width="48.875" style="12" bestFit="1" customWidth="1"/>
    <col min="9728" max="9728" width="5.875" style="12" customWidth="1"/>
    <col min="9729" max="9729" width="3.5" style="12" customWidth="1"/>
    <col min="9730" max="9736" width="6.75" style="12" customWidth="1"/>
    <col min="9737" max="9737" width="2.375" style="12" customWidth="1"/>
    <col min="9738" max="9738" width="18.125" style="12" customWidth="1"/>
    <col min="9739" max="9739" width="5" style="12" customWidth="1"/>
    <col min="9740" max="9740" width="2.375" style="12" customWidth="1"/>
    <col min="9741" max="9741" width="24.25" style="12" customWidth="1"/>
    <col min="9742" max="9742" width="5" style="12" customWidth="1"/>
    <col min="9743" max="9743" width="2.375" style="12" customWidth="1"/>
    <col min="9744" max="9744" width="18.125" style="12" customWidth="1"/>
    <col min="9745" max="9745" width="5" style="12" customWidth="1"/>
    <col min="9746" max="9746" width="2.375" style="12" customWidth="1"/>
    <col min="9747" max="9747" width="9.375" style="12" customWidth="1"/>
    <col min="9748" max="9748" width="2.375" style="12" customWidth="1"/>
    <col min="9749" max="9749" width="22.5" style="12" bestFit="1" customWidth="1"/>
    <col min="9750" max="9750" width="5.875" style="12" customWidth="1"/>
    <col min="9751" max="9919" width="9" style="12"/>
    <col min="9920" max="9920" width="2.5" style="12" customWidth="1"/>
    <col min="9921" max="9921" width="44.375" style="12" customWidth="1"/>
    <col min="9922" max="9922" width="4.125" style="12" customWidth="1"/>
    <col min="9923" max="9923" width="5.875" style="12" customWidth="1"/>
    <col min="9924" max="9924" width="84.375" style="12" customWidth="1"/>
    <col min="9925" max="9926" width="9" style="12"/>
    <col min="9927" max="9927" width="4.625" style="12" customWidth="1"/>
    <col min="9928" max="9928" width="16.5" style="12" customWidth="1"/>
    <col min="9929" max="9929" width="13.875" style="12" customWidth="1"/>
    <col min="9930" max="9931" width="9" style="12"/>
    <col min="9932" max="9932" width="16.25" style="12" customWidth="1"/>
    <col min="9933" max="9933" width="9" style="12"/>
    <col min="9934" max="9934" width="16.625" style="12" customWidth="1"/>
    <col min="9935" max="9936" width="9" style="12"/>
    <col min="9937" max="9937" width="11.5" style="12" customWidth="1"/>
    <col min="9938" max="9938" width="44.375" style="12" customWidth="1"/>
    <col min="9939" max="9940" width="9" style="12"/>
    <col min="9941" max="9941" width="79.625" style="12" customWidth="1"/>
    <col min="9942" max="9948" width="9" style="12"/>
    <col min="9949" max="9949" width="5.875" style="12" customWidth="1"/>
    <col min="9950" max="9950" width="6.75" style="12" customWidth="1"/>
    <col min="9951" max="9951" width="29.25" style="12" customWidth="1"/>
    <col min="9952" max="9963" width="8.5" style="12" customWidth="1"/>
    <col min="9964" max="9966" width="9" style="12"/>
    <col min="9967" max="9967" width="26.875" style="12" customWidth="1"/>
    <col min="9968" max="9968" width="2.375" style="12" customWidth="1"/>
    <col min="9969" max="9969" width="9.375" style="12" customWidth="1"/>
    <col min="9970" max="9970" width="2.375" style="12" customWidth="1"/>
    <col min="9971" max="9971" width="9.375" style="12" customWidth="1"/>
    <col min="9972" max="9972" width="2.375" style="12" customWidth="1"/>
    <col min="9973" max="9973" width="9.375" style="12" customWidth="1"/>
    <col min="9974" max="9974" width="2.375" style="12" customWidth="1"/>
    <col min="9975" max="9975" width="19" style="12" customWidth="1"/>
    <col min="9976" max="9976" width="2.375" style="12" customWidth="1"/>
    <col min="9977" max="9977" width="9" style="12" customWidth="1"/>
    <col min="9978" max="9978" width="15" style="12" customWidth="1"/>
    <col min="9979" max="9979" width="2.375" style="12" customWidth="1"/>
    <col min="9980" max="9980" width="22.5" style="12" bestFit="1" customWidth="1"/>
    <col min="9981" max="9981" width="5.875" style="12" customWidth="1"/>
    <col min="9982" max="9982" width="2.375" style="12" customWidth="1"/>
    <col min="9983" max="9983" width="48.875" style="12" bestFit="1" customWidth="1"/>
    <col min="9984" max="9984" width="5.875" style="12" customWidth="1"/>
    <col min="9985" max="9985" width="3.5" style="12" customWidth="1"/>
    <col min="9986" max="9992" width="6.75" style="12" customWidth="1"/>
    <col min="9993" max="9993" width="2.375" style="12" customWidth="1"/>
    <col min="9994" max="9994" width="18.125" style="12" customWidth="1"/>
    <col min="9995" max="9995" width="5" style="12" customWidth="1"/>
    <col min="9996" max="9996" width="2.375" style="12" customWidth="1"/>
    <col min="9997" max="9997" width="24.25" style="12" customWidth="1"/>
    <col min="9998" max="9998" width="5" style="12" customWidth="1"/>
    <col min="9999" max="9999" width="2.375" style="12" customWidth="1"/>
    <col min="10000" max="10000" width="18.125" style="12" customWidth="1"/>
    <col min="10001" max="10001" width="5" style="12" customWidth="1"/>
    <col min="10002" max="10002" width="2.375" style="12" customWidth="1"/>
    <col min="10003" max="10003" width="9.375" style="12" customWidth="1"/>
    <col min="10004" max="10004" width="2.375" style="12" customWidth="1"/>
    <col min="10005" max="10005" width="22.5" style="12" bestFit="1" customWidth="1"/>
    <col min="10006" max="10006" width="5.875" style="12" customWidth="1"/>
    <col min="10007" max="10175" width="9" style="12"/>
    <col min="10176" max="10176" width="2.5" style="12" customWidth="1"/>
    <col min="10177" max="10177" width="44.375" style="12" customWidth="1"/>
    <col min="10178" max="10178" width="4.125" style="12" customWidth="1"/>
    <col min="10179" max="10179" width="5.875" style="12" customWidth="1"/>
    <col min="10180" max="10180" width="84.375" style="12" customWidth="1"/>
    <col min="10181" max="10182" width="9" style="12"/>
    <col min="10183" max="10183" width="4.625" style="12" customWidth="1"/>
    <col min="10184" max="10184" width="16.5" style="12" customWidth="1"/>
    <col min="10185" max="10185" width="13.875" style="12" customWidth="1"/>
    <col min="10186" max="10187" width="9" style="12"/>
    <col min="10188" max="10188" width="16.25" style="12" customWidth="1"/>
    <col min="10189" max="10189" width="9" style="12"/>
    <col min="10190" max="10190" width="16.625" style="12" customWidth="1"/>
    <col min="10191" max="10192" width="9" style="12"/>
    <col min="10193" max="10193" width="11.5" style="12" customWidth="1"/>
    <col min="10194" max="10194" width="44.375" style="12" customWidth="1"/>
    <col min="10195" max="10196" width="9" style="12"/>
    <col min="10197" max="10197" width="79.625" style="12" customWidth="1"/>
    <col min="10198" max="10204" width="9" style="12"/>
    <col min="10205" max="10205" width="5.875" style="12" customWidth="1"/>
    <col min="10206" max="10206" width="6.75" style="12" customWidth="1"/>
    <col min="10207" max="10207" width="29.25" style="12" customWidth="1"/>
    <col min="10208" max="10219" width="8.5" style="12" customWidth="1"/>
    <col min="10220" max="10222" width="9" style="12"/>
    <col min="10223" max="10223" width="26.875" style="12" customWidth="1"/>
    <col min="10224" max="10224" width="2.375" style="12" customWidth="1"/>
    <col min="10225" max="10225" width="9.375" style="12" customWidth="1"/>
    <col min="10226" max="10226" width="2.375" style="12" customWidth="1"/>
    <col min="10227" max="10227" width="9.375" style="12" customWidth="1"/>
    <col min="10228" max="10228" width="2.375" style="12" customWidth="1"/>
    <col min="10229" max="10229" width="9.375" style="12" customWidth="1"/>
    <col min="10230" max="10230" width="2.375" style="12" customWidth="1"/>
    <col min="10231" max="10231" width="19" style="12" customWidth="1"/>
    <col min="10232" max="10232" width="2.375" style="12" customWidth="1"/>
    <col min="10233" max="10233" width="9" style="12" customWidth="1"/>
    <col min="10234" max="10234" width="15" style="12" customWidth="1"/>
    <col min="10235" max="10235" width="2.375" style="12" customWidth="1"/>
    <col min="10236" max="10236" width="22.5" style="12" bestFit="1" customWidth="1"/>
    <col min="10237" max="10237" width="5.875" style="12" customWidth="1"/>
    <col min="10238" max="10238" width="2.375" style="12" customWidth="1"/>
    <col min="10239" max="10239" width="48.875" style="12" bestFit="1" customWidth="1"/>
    <col min="10240" max="10240" width="5.875" style="12" customWidth="1"/>
    <col min="10241" max="10241" width="3.5" style="12" customWidth="1"/>
    <col min="10242" max="10248" width="6.75" style="12" customWidth="1"/>
    <col min="10249" max="10249" width="2.375" style="12" customWidth="1"/>
    <col min="10250" max="10250" width="18.125" style="12" customWidth="1"/>
    <col min="10251" max="10251" width="5" style="12" customWidth="1"/>
    <col min="10252" max="10252" width="2.375" style="12" customWidth="1"/>
    <col min="10253" max="10253" width="24.25" style="12" customWidth="1"/>
    <col min="10254" max="10254" width="5" style="12" customWidth="1"/>
    <col min="10255" max="10255" width="2.375" style="12" customWidth="1"/>
    <col min="10256" max="10256" width="18.125" style="12" customWidth="1"/>
    <col min="10257" max="10257" width="5" style="12" customWidth="1"/>
    <col min="10258" max="10258" width="2.375" style="12" customWidth="1"/>
    <col min="10259" max="10259" width="9.375" style="12" customWidth="1"/>
    <col min="10260" max="10260" width="2.375" style="12" customWidth="1"/>
    <col min="10261" max="10261" width="22.5" style="12" bestFit="1" customWidth="1"/>
    <col min="10262" max="10262" width="5.875" style="12" customWidth="1"/>
    <col min="10263" max="10431" width="9" style="12"/>
    <col min="10432" max="10432" width="2.5" style="12" customWidth="1"/>
    <col min="10433" max="10433" width="44.375" style="12" customWidth="1"/>
    <col min="10434" max="10434" width="4.125" style="12" customWidth="1"/>
    <col min="10435" max="10435" width="5.875" style="12" customWidth="1"/>
    <col min="10436" max="10436" width="84.375" style="12" customWidth="1"/>
    <col min="10437" max="10438" width="9" style="12"/>
    <col min="10439" max="10439" width="4.625" style="12" customWidth="1"/>
    <col min="10440" max="10440" width="16.5" style="12" customWidth="1"/>
    <col min="10441" max="10441" width="13.875" style="12" customWidth="1"/>
    <col min="10442" max="10443" width="9" style="12"/>
    <col min="10444" max="10444" width="16.25" style="12" customWidth="1"/>
    <col min="10445" max="10445" width="9" style="12"/>
    <col min="10446" max="10446" width="16.625" style="12" customWidth="1"/>
    <col min="10447" max="10448" width="9" style="12"/>
    <col min="10449" max="10449" width="11.5" style="12" customWidth="1"/>
    <col min="10450" max="10450" width="44.375" style="12" customWidth="1"/>
    <col min="10451" max="10452" width="9" style="12"/>
    <col min="10453" max="10453" width="79.625" style="12" customWidth="1"/>
    <col min="10454" max="10460" width="9" style="12"/>
    <col min="10461" max="10461" width="5.875" style="12" customWidth="1"/>
    <col min="10462" max="10462" width="6.75" style="12" customWidth="1"/>
    <col min="10463" max="10463" width="29.25" style="12" customWidth="1"/>
    <col min="10464" max="10475" width="8.5" style="12" customWidth="1"/>
    <col min="10476" max="10478" width="9" style="12"/>
    <col min="10479" max="10479" width="26.875" style="12" customWidth="1"/>
    <col min="10480" max="10480" width="2.375" style="12" customWidth="1"/>
    <col min="10481" max="10481" width="9.375" style="12" customWidth="1"/>
    <col min="10482" max="10482" width="2.375" style="12" customWidth="1"/>
    <col min="10483" max="10483" width="9.375" style="12" customWidth="1"/>
    <col min="10484" max="10484" width="2.375" style="12" customWidth="1"/>
    <col min="10485" max="10485" width="9.375" style="12" customWidth="1"/>
    <col min="10486" max="10486" width="2.375" style="12" customWidth="1"/>
    <col min="10487" max="10487" width="19" style="12" customWidth="1"/>
    <col min="10488" max="10488" width="2.375" style="12" customWidth="1"/>
    <col min="10489" max="10489" width="9" style="12" customWidth="1"/>
    <col min="10490" max="10490" width="15" style="12" customWidth="1"/>
    <col min="10491" max="10491" width="2.375" style="12" customWidth="1"/>
    <col min="10492" max="10492" width="22.5" style="12" bestFit="1" customWidth="1"/>
    <col min="10493" max="10493" width="5.875" style="12" customWidth="1"/>
    <col min="10494" max="10494" width="2.375" style="12" customWidth="1"/>
    <col min="10495" max="10495" width="48.875" style="12" bestFit="1" customWidth="1"/>
    <col min="10496" max="10496" width="5.875" style="12" customWidth="1"/>
    <col min="10497" max="10497" width="3.5" style="12" customWidth="1"/>
    <col min="10498" max="10504" width="6.75" style="12" customWidth="1"/>
    <col min="10505" max="10505" width="2.375" style="12" customWidth="1"/>
    <col min="10506" max="10506" width="18.125" style="12" customWidth="1"/>
    <col min="10507" max="10507" width="5" style="12" customWidth="1"/>
    <col min="10508" max="10508" width="2.375" style="12" customWidth="1"/>
    <col min="10509" max="10509" width="24.25" style="12" customWidth="1"/>
    <col min="10510" max="10510" width="5" style="12" customWidth="1"/>
    <col min="10511" max="10511" width="2.375" style="12" customWidth="1"/>
    <col min="10512" max="10512" width="18.125" style="12" customWidth="1"/>
    <col min="10513" max="10513" width="5" style="12" customWidth="1"/>
    <col min="10514" max="10514" width="2.375" style="12" customWidth="1"/>
    <col min="10515" max="10515" width="9.375" style="12" customWidth="1"/>
    <col min="10516" max="10516" width="2.375" style="12" customWidth="1"/>
    <col min="10517" max="10517" width="22.5" style="12" bestFit="1" customWidth="1"/>
    <col min="10518" max="10518" width="5.875" style="12" customWidth="1"/>
    <col min="10519" max="10687" width="9" style="12"/>
    <col min="10688" max="10688" width="2.5" style="12" customWidth="1"/>
    <col min="10689" max="10689" width="44.375" style="12" customWidth="1"/>
    <col min="10690" max="10690" width="4.125" style="12" customWidth="1"/>
    <col min="10691" max="10691" width="5.875" style="12" customWidth="1"/>
    <col min="10692" max="10692" width="84.375" style="12" customWidth="1"/>
    <col min="10693" max="10694" width="9" style="12"/>
    <col min="10695" max="10695" width="4.625" style="12" customWidth="1"/>
    <col min="10696" max="10696" width="16.5" style="12" customWidth="1"/>
    <col min="10697" max="10697" width="13.875" style="12" customWidth="1"/>
    <col min="10698" max="10699" width="9" style="12"/>
    <col min="10700" max="10700" width="16.25" style="12" customWidth="1"/>
    <col min="10701" max="10701" width="9" style="12"/>
    <col min="10702" max="10702" width="16.625" style="12" customWidth="1"/>
    <col min="10703" max="10704" width="9" style="12"/>
    <col min="10705" max="10705" width="11.5" style="12" customWidth="1"/>
    <col min="10706" max="10706" width="44.375" style="12" customWidth="1"/>
    <col min="10707" max="10708" width="9" style="12"/>
    <col min="10709" max="10709" width="79.625" style="12" customWidth="1"/>
    <col min="10710" max="10716" width="9" style="12"/>
    <col min="10717" max="10717" width="5.875" style="12" customWidth="1"/>
    <col min="10718" max="10718" width="6.75" style="12" customWidth="1"/>
    <col min="10719" max="10719" width="29.25" style="12" customWidth="1"/>
    <col min="10720" max="10731" width="8.5" style="12" customWidth="1"/>
    <col min="10732" max="10734" width="9" style="12"/>
    <col min="10735" max="10735" width="26.875" style="12" customWidth="1"/>
    <col min="10736" max="10736" width="2.375" style="12" customWidth="1"/>
    <col min="10737" max="10737" width="9.375" style="12" customWidth="1"/>
    <col min="10738" max="10738" width="2.375" style="12" customWidth="1"/>
    <col min="10739" max="10739" width="9.375" style="12" customWidth="1"/>
    <col min="10740" max="10740" width="2.375" style="12" customWidth="1"/>
    <col min="10741" max="10741" width="9.375" style="12" customWidth="1"/>
    <col min="10742" max="10742" width="2.375" style="12" customWidth="1"/>
    <col min="10743" max="10743" width="19" style="12" customWidth="1"/>
    <col min="10744" max="10744" width="2.375" style="12" customWidth="1"/>
    <col min="10745" max="10745" width="9" style="12" customWidth="1"/>
    <col min="10746" max="10746" width="15" style="12" customWidth="1"/>
    <col min="10747" max="10747" width="2.375" style="12" customWidth="1"/>
    <col min="10748" max="10748" width="22.5" style="12" bestFit="1" customWidth="1"/>
    <col min="10749" max="10749" width="5.875" style="12" customWidth="1"/>
    <col min="10750" max="10750" width="2.375" style="12" customWidth="1"/>
    <col min="10751" max="10751" width="48.875" style="12" bestFit="1" customWidth="1"/>
    <col min="10752" max="10752" width="5.875" style="12" customWidth="1"/>
    <col min="10753" max="10753" width="3.5" style="12" customWidth="1"/>
    <col min="10754" max="10760" width="6.75" style="12" customWidth="1"/>
    <col min="10761" max="10761" width="2.375" style="12" customWidth="1"/>
    <col min="10762" max="10762" width="18.125" style="12" customWidth="1"/>
    <col min="10763" max="10763" width="5" style="12" customWidth="1"/>
    <col min="10764" max="10764" width="2.375" style="12" customWidth="1"/>
    <col min="10765" max="10765" width="24.25" style="12" customWidth="1"/>
    <col min="10766" max="10766" width="5" style="12" customWidth="1"/>
    <col min="10767" max="10767" width="2.375" style="12" customWidth="1"/>
    <col min="10768" max="10768" width="18.125" style="12" customWidth="1"/>
    <col min="10769" max="10769" width="5" style="12" customWidth="1"/>
    <col min="10770" max="10770" width="2.375" style="12" customWidth="1"/>
    <col min="10771" max="10771" width="9.375" style="12" customWidth="1"/>
    <col min="10772" max="10772" width="2.375" style="12" customWidth="1"/>
    <col min="10773" max="10773" width="22.5" style="12" bestFit="1" customWidth="1"/>
    <col min="10774" max="10774" width="5.875" style="12" customWidth="1"/>
    <col min="10775" max="10943" width="9" style="12"/>
    <col min="10944" max="10944" width="2.5" style="12" customWidth="1"/>
    <col min="10945" max="10945" width="44.375" style="12" customWidth="1"/>
    <col min="10946" max="10946" width="4.125" style="12" customWidth="1"/>
    <col min="10947" max="10947" width="5.875" style="12" customWidth="1"/>
    <col min="10948" max="10948" width="84.375" style="12" customWidth="1"/>
    <col min="10949" max="10950" width="9" style="12"/>
    <col min="10951" max="10951" width="4.625" style="12" customWidth="1"/>
    <col min="10952" max="10952" width="16.5" style="12" customWidth="1"/>
    <col min="10953" max="10953" width="13.875" style="12" customWidth="1"/>
    <col min="10954" max="10955" width="9" style="12"/>
    <col min="10956" max="10956" width="16.25" style="12" customWidth="1"/>
    <col min="10957" max="10957" width="9" style="12"/>
    <col min="10958" max="10958" width="16.625" style="12" customWidth="1"/>
    <col min="10959" max="10960" width="9" style="12"/>
    <col min="10961" max="10961" width="11.5" style="12" customWidth="1"/>
    <col min="10962" max="10962" width="44.375" style="12" customWidth="1"/>
    <col min="10963" max="10964" width="9" style="12"/>
    <col min="10965" max="10965" width="79.625" style="12" customWidth="1"/>
    <col min="10966" max="10972" width="9" style="12"/>
    <col min="10973" max="10973" width="5.875" style="12" customWidth="1"/>
    <col min="10974" max="10974" width="6.75" style="12" customWidth="1"/>
    <col min="10975" max="10975" width="29.25" style="12" customWidth="1"/>
    <col min="10976" max="10987" width="8.5" style="12" customWidth="1"/>
    <col min="10988" max="10990" width="9" style="12"/>
    <col min="10991" max="10991" width="26.875" style="12" customWidth="1"/>
    <col min="10992" max="10992" width="2.375" style="12" customWidth="1"/>
    <col min="10993" max="10993" width="9.375" style="12" customWidth="1"/>
    <col min="10994" max="10994" width="2.375" style="12" customWidth="1"/>
    <col min="10995" max="10995" width="9.375" style="12" customWidth="1"/>
    <col min="10996" max="10996" width="2.375" style="12" customWidth="1"/>
    <col min="10997" max="10997" width="9.375" style="12" customWidth="1"/>
    <col min="10998" max="10998" width="2.375" style="12" customWidth="1"/>
    <col min="10999" max="10999" width="19" style="12" customWidth="1"/>
    <col min="11000" max="11000" width="2.375" style="12" customWidth="1"/>
    <col min="11001" max="11001" width="9" style="12" customWidth="1"/>
    <col min="11002" max="11002" width="15" style="12" customWidth="1"/>
    <col min="11003" max="11003" width="2.375" style="12" customWidth="1"/>
    <col min="11004" max="11004" width="22.5" style="12" bestFit="1" customWidth="1"/>
    <col min="11005" max="11005" width="5.875" style="12" customWidth="1"/>
    <col min="11006" max="11006" width="2.375" style="12" customWidth="1"/>
    <col min="11007" max="11007" width="48.875" style="12" bestFit="1" customWidth="1"/>
    <col min="11008" max="11008" width="5.875" style="12" customWidth="1"/>
    <col min="11009" max="11009" width="3.5" style="12" customWidth="1"/>
    <col min="11010" max="11016" width="6.75" style="12" customWidth="1"/>
    <col min="11017" max="11017" width="2.375" style="12" customWidth="1"/>
    <col min="11018" max="11018" width="18.125" style="12" customWidth="1"/>
    <col min="11019" max="11019" width="5" style="12" customWidth="1"/>
    <col min="11020" max="11020" width="2.375" style="12" customWidth="1"/>
    <col min="11021" max="11021" width="24.25" style="12" customWidth="1"/>
    <col min="11022" max="11022" width="5" style="12" customWidth="1"/>
    <col min="11023" max="11023" width="2.375" style="12" customWidth="1"/>
    <col min="11024" max="11024" width="18.125" style="12" customWidth="1"/>
    <col min="11025" max="11025" width="5" style="12" customWidth="1"/>
    <col min="11026" max="11026" width="2.375" style="12" customWidth="1"/>
    <col min="11027" max="11027" width="9.375" style="12" customWidth="1"/>
    <col min="11028" max="11028" width="2.375" style="12" customWidth="1"/>
    <col min="11029" max="11029" width="22.5" style="12" bestFit="1" customWidth="1"/>
    <col min="11030" max="11030" width="5.875" style="12" customWidth="1"/>
    <col min="11031" max="11199" width="9" style="12"/>
    <col min="11200" max="11200" width="2.5" style="12" customWidth="1"/>
    <col min="11201" max="11201" width="44.375" style="12" customWidth="1"/>
    <col min="11202" max="11202" width="4.125" style="12" customWidth="1"/>
    <col min="11203" max="11203" width="5.875" style="12" customWidth="1"/>
    <col min="11204" max="11204" width="84.375" style="12" customWidth="1"/>
    <col min="11205" max="11206" width="9" style="12"/>
    <col min="11207" max="11207" width="4.625" style="12" customWidth="1"/>
    <col min="11208" max="11208" width="16.5" style="12" customWidth="1"/>
    <col min="11209" max="11209" width="13.875" style="12" customWidth="1"/>
    <col min="11210" max="11211" width="9" style="12"/>
    <col min="11212" max="11212" width="16.25" style="12" customWidth="1"/>
    <col min="11213" max="11213" width="9" style="12"/>
    <col min="11214" max="11214" width="16.625" style="12" customWidth="1"/>
    <col min="11215" max="11216" width="9" style="12"/>
    <col min="11217" max="11217" width="11.5" style="12" customWidth="1"/>
    <col min="11218" max="11218" width="44.375" style="12" customWidth="1"/>
    <col min="11219" max="11220" width="9" style="12"/>
    <col min="11221" max="11221" width="79.625" style="12" customWidth="1"/>
    <col min="11222" max="11228" width="9" style="12"/>
    <col min="11229" max="11229" width="5.875" style="12" customWidth="1"/>
    <col min="11230" max="11230" width="6.75" style="12" customWidth="1"/>
    <col min="11231" max="11231" width="29.25" style="12" customWidth="1"/>
    <col min="11232" max="11243" width="8.5" style="12" customWidth="1"/>
    <col min="11244" max="11246" width="9" style="12"/>
    <col min="11247" max="11247" width="26.875" style="12" customWidth="1"/>
    <col min="11248" max="11248" width="2.375" style="12" customWidth="1"/>
    <col min="11249" max="11249" width="9.375" style="12" customWidth="1"/>
    <col min="11250" max="11250" width="2.375" style="12" customWidth="1"/>
    <col min="11251" max="11251" width="9.375" style="12" customWidth="1"/>
    <col min="11252" max="11252" width="2.375" style="12" customWidth="1"/>
    <col min="11253" max="11253" width="9.375" style="12" customWidth="1"/>
    <col min="11254" max="11254" width="2.375" style="12" customWidth="1"/>
    <col min="11255" max="11255" width="19" style="12" customWidth="1"/>
    <col min="11256" max="11256" width="2.375" style="12" customWidth="1"/>
    <col min="11257" max="11257" width="9" style="12" customWidth="1"/>
    <col min="11258" max="11258" width="15" style="12" customWidth="1"/>
    <col min="11259" max="11259" width="2.375" style="12" customWidth="1"/>
    <col min="11260" max="11260" width="22.5" style="12" bestFit="1" customWidth="1"/>
    <col min="11261" max="11261" width="5.875" style="12" customWidth="1"/>
    <col min="11262" max="11262" width="2.375" style="12" customWidth="1"/>
    <col min="11263" max="11263" width="48.875" style="12" bestFit="1" customWidth="1"/>
    <col min="11264" max="11264" width="5.875" style="12" customWidth="1"/>
    <col min="11265" max="11265" width="3.5" style="12" customWidth="1"/>
    <col min="11266" max="11272" width="6.75" style="12" customWidth="1"/>
    <col min="11273" max="11273" width="2.375" style="12" customWidth="1"/>
    <col min="11274" max="11274" width="18.125" style="12" customWidth="1"/>
    <col min="11275" max="11275" width="5" style="12" customWidth="1"/>
    <col min="11276" max="11276" width="2.375" style="12" customWidth="1"/>
    <col min="11277" max="11277" width="24.25" style="12" customWidth="1"/>
    <col min="11278" max="11278" width="5" style="12" customWidth="1"/>
    <col min="11279" max="11279" width="2.375" style="12" customWidth="1"/>
    <col min="11280" max="11280" width="18.125" style="12" customWidth="1"/>
    <col min="11281" max="11281" width="5" style="12" customWidth="1"/>
    <col min="11282" max="11282" width="2.375" style="12" customWidth="1"/>
    <col min="11283" max="11283" width="9.375" style="12" customWidth="1"/>
    <col min="11284" max="11284" width="2.375" style="12" customWidth="1"/>
    <col min="11285" max="11285" width="22.5" style="12" bestFit="1" customWidth="1"/>
    <col min="11286" max="11286" width="5.875" style="12" customWidth="1"/>
    <col min="11287" max="11455" width="9" style="12"/>
    <col min="11456" max="11456" width="2.5" style="12" customWidth="1"/>
    <col min="11457" max="11457" width="44.375" style="12" customWidth="1"/>
    <col min="11458" max="11458" width="4.125" style="12" customWidth="1"/>
    <col min="11459" max="11459" width="5.875" style="12" customWidth="1"/>
    <col min="11460" max="11460" width="84.375" style="12" customWidth="1"/>
    <col min="11461" max="11462" width="9" style="12"/>
    <col min="11463" max="11463" width="4.625" style="12" customWidth="1"/>
    <col min="11464" max="11464" width="16.5" style="12" customWidth="1"/>
    <col min="11465" max="11465" width="13.875" style="12" customWidth="1"/>
    <col min="11466" max="11467" width="9" style="12"/>
    <col min="11468" max="11468" width="16.25" style="12" customWidth="1"/>
    <col min="11469" max="11469" width="9" style="12"/>
    <col min="11470" max="11470" width="16.625" style="12" customWidth="1"/>
    <col min="11471" max="11472" width="9" style="12"/>
    <col min="11473" max="11473" width="11.5" style="12" customWidth="1"/>
    <col min="11474" max="11474" width="44.375" style="12" customWidth="1"/>
    <col min="11475" max="11476" width="9" style="12"/>
    <col min="11477" max="11477" width="79.625" style="12" customWidth="1"/>
    <col min="11478" max="11484" width="9" style="12"/>
    <col min="11485" max="11485" width="5.875" style="12" customWidth="1"/>
    <col min="11486" max="11486" width="6.75" style="12" customWidth="1"/>
    <col min="11487" max="11487" width="29.25" style="12" customWidth="1"/>
    <col min="11488" max="11499" width="8.5" style="12" customWidth="1"/>
    <col min="11500" max="11502" width="9" style="12"/>
    <col min="11503" max="11503" width="26.875" style="12" customWidth="1"/>
    <col min="11504" max="11504" width="2.375" style="12" customWidth="1"/>
    <col min="11505" max="11505" width="9.375" style="12" customWidth="1"/>
    <col min="11506" max="11506" width="2.375" style="12" customWidth="1"/>
    <col min="11507" max="11507" width="9.375" style="12" customWidth="1"/>
    <col min="11508" max="11508" width="2.375" style="12" customWidth="1"/>
    <col min="11509" max="11509" width="9.375" style="12" customWidth="1"/>
    <col min="11510" max="11510" width="2.375" style="12" customWidth="1"/>
    <col min="11511" max="11511" width="19" style="12" customWidth="1"/>
    <col min="11512" max="11512" width="2.375" style="12" customWidth="1"/>
    <col min="11513" max="11513" width="9" style="12" customWidth="1"/>
    <col min="11514" max="11514" width="15" style="12" customWidth="1"/>
    <col min="11515" max="11515" width="2.375" style="12" customWidth="1"/>
    <col min="11516" max="11516" width="22.5" style="12" bestFit="1" customWidth="1"/>
    <col min="11517" max="11517" width="5.875" style="12" customWidth="1"/>
    <col min="11518" max="11518" width="2.375" style="12" customWidth="1"/>
    <col min="11519" max="11519" width="48.875" style="12" bestFit="1" customWidth="1"/>
    <col min="11520" max="11520" width="5.875" style="12" customWidth="1"/>
    <col min="11521" max="11521" width="3.5" style="12" customWidth="1"/>
    <col min="11522" max="11528" width="6.75" style="12" customWidth="1"/>
    <col min="11529" max="11529" width="2.375" style="12" customWidth="1"/>
    <col min="11530" max="11530" width="18.125" style="12" customWidth="1"/>
    <col min="11531" max="11531" width="5" style="12" customWidth="1"/>
    <col min="11532" max="11532" width="2.375" style="12" customWidth="1"/>
    <col min="11533" max="11533" width="24.25" style="12" customWidth="1"/>
    <col min="11534" max="11534" width="5" style="12" customWidth="1"/>
    <col min="11535" max="11535" width="2.375" style="12" customWidth="1"/>
    <col min="11536" max="11536" width="18.125" style="12" customWidth="1"/>
    <col min="11537" max="11537" width="5" style="12" customWidth="1"/>
    <col min="11538" max="11538" width="2.375" style="12" customWidth="1"/>
    <col min="11539" max="11539" width="9.375" style="12" customWidth="1"/>
    <col min="11540" max="11540" width="2.375" style="12" customWidth="1"/>
    <col min="11541" max="11541" width="22.5" style="12" bestFit="1" customWidth="1"/>
    <col min="11542" max="11542" width="5.875" style="12" customWidth="1"/>
    <col min="11543" max="11711" width="9" style="12"/>
    <col min="11712" max="11712" width="2.5" style="12" customWidth="1"/>
    <col min="11713" max="11713" width="44.375" style="12" customWidth="1"/>
    <col min="11714" max="11714" width="4.125" style="12" customWidth="1"/>
    <col min="11715" max="11715" width="5.875" style="12" customWidth="1"/>
    <col min="11716" max="11716" width="84.375" style="12" customWidth="1"/>
    <col min="11717" max="11718" width="9" style="12"/>
    <col min="11719" max="11719" width="4.625" style="12" customWidth="1"/>
    <col min="11720" max="11720" width="16.5" style="12" customWidth="1"/>
    <col min="11721" max="11721" width="13.875" style="12" customWidth="1"/>
    <col min="11722" max="11723" width="9" style="12"/>
    <col min="11724" max="11724" width="16.25" style="12" customWidth="1"/>
    <col min="11725" max="11725" width="9" style="12"/>
    <col min="11726" max="11726" width="16.625" style="12" customWidth="1"/>
    <col min="11727" max="11728" width="9" style="12"/>
    <col min="11729" max="11729" width="11.5" style="12" customWidth="1"/>
    <col min="11730" max="11730" width="44.375" style="12" customWidth="1"/>
    <col min="11731" max="11732" width="9" style="12"/>
    <col min="11733" max="11733" width="79.625" style="12" customWidth="1"/>
    <col min="11734" max="11740" width="9" style="12"/>
    <col min="11741" max="11741" width="5.875" style="12" customWidth="1"/>
    <col min="11742" max="11742" width="6.75" style="12" customWidth="1"/>
    <col min="11743" max="11743" width="29.25" style="12" customWidth="1"/>
    <col min="11744" max="11755" width="8.5" style="12" customWidth="1"/>
    <col min="11756" max="11758" width="9" style="12"/>
    <col min="11759" max="11759" width="26.875" style="12" customWidth="1"/>
    <col min="11760" max="11760" width="2.375" style="12" customWidth="1"/>
    <col min="11761" max="11761" width="9.375" style="12" customWidth="1"/>
    <col min="11762" max="11762" width="2.375" style="12" customWidth="1"/>
    <col min="11763" max="11763" width="9.375" style="12" customWidth="1"/>
    <col min="11764" max="11764" width="2.375" style="12" customWidth="1"/>
    <col min="11765" max="11765" width="9.375" style="12" customWidth="1"/>
    <col min="11766" max="11766" width="2.375" style="12" customWidth="1"/>
    <col min="11767" max="11767" width="19" style="12" customWidth="1"/>
    <col min="11768" max="11768" width="2.375" style="12" customWidth="1"/>
    <col min="11769" max="11769" width="9" style="12" customWidth="1"/>
    <col min="11770" max="11770" width="15" style="12" customWidth="1"/>
    <col min="11771" max="11771" width="2.375" style="12" customWidth="1"/>
    <col min="11772" max="11772" width="22.5" style="12" bestFit="1" customWidth="1"/>
    <col min="11773" max="11773" width="5.875" style="12" customWidth="1"/>
    <col min="11774" max="11774" width="2.375" style="12" customWidth="1"/>
    <col min="11775" max="11775" width="48.875" style="12" bestFit="1" customWidth="1"/>
    <col min="11776" max="11776" width="5.875" style="12" customWidth="1"/>
    <col min="11777" max="11777" width="3.5" style="12" customWidth="1"/>
    <col min="11778" max="11784" width="6.75" style="12" customWidth="1"/>
    <col min="11785" max="11785" width="2.375" style="12" customWidth="1"/>
    <col min="11786" max="11786" width="18.125" style="12" customWidth="1"/>
    <col min="11787" max="11787" width="5" style="12" customWidth="1"/>
    <col min="11788" max="11788" width="2.375" style="12" customWidth="1"/>
    <col min="11789" max="11789" width="24.25" style="12" customWidth="1"/>
    <col min="11790" max="11790" width="5" style="12" customWidth="1"/>
    <col min="11791" max="11791" width="2.375" style="12" customWidth="1"/>
    <col min="11792" max="11792" width="18.125" style="12" customWidth="1"/>
    <col min="11793" max="11793" width="5" style="12" customWidth="1"/>
    <col min="11794" max="11794" width="2.375" style="12" customWidth="1"/>
    <col min="11795" max="11795" width="9.375" style="12" customWidth="1"/>
    <col min="11796" max="11796" width="2.375" style="12" customWidth="1"/>
    <col min="11797" max="11797" width="22.5" style="12" bestFit="1" customWidth="1"/>
    <col min="11798" max="11798" width="5.875" style="12" customWidth="1"/>
    <col min="11799" max="11967" width="9" style="12"/>
    <col min="11968" max="11968" width="2.5" style="12" customWidth="1"/>
    <col min="11969" max="11969" width="44.375" style="12" customWidth="1"/>
    <col min="11970" max="11970" width="4.125" style="12" customWidth="1"/>
    <col min="11971" max="11971" width="5.875" style="12" customWidth="1"/>
    <col min="11972" max="11972" width="84.375" style="12" customWidth="1"/>
    <col min="11973" max="11974" width="9" style="12"/>
    <col min="11975" max="11975" width="4.625" style="12" customWidth="1"/>
    <col min="11976" max="11976" width="16.5" style="12" customWidth="1"/>
    <col min="11977" max="11977" width="13.875" style="12" customWidth="1"/>
    <col min="11978" max="11979" width="9" style="12"/>
    <col min="11980" max="11980" width="16.25" style="12" customWidth="1"/>
    <col min="11981" max="11981" width="9" style="12"/>
    <col min="11982" max="11982" width="16.625" style="12" customWidth="1"/>
    <col min="11983" max="11984" width="9" style="12"/>
    <col min="11985" max="11985" width="11.5" style="12" customWidth="1"/>
    <col min="11986" max="11986" width="44.375" style="12" customWidth="1"/>
    <col min="11987" max="11988" width="9" style="12"/>
    <col min="11989" max="11989" width="79.625" style="12" customWidth="1"/>
    <col min="11990" max="11996" width="9" style="12"/>
    <col min="11997" max="11997" width="5.875" style="12" customWidth="1"/>
    <col min="11998" max="11998" width="6.75" style="12" customWidth="1"/>
    <col min="11999" max="11999" width="29.25" style="12" customWidth="1"/>
    <col min="12000" max="12011" width="8.5" style="12" customWidth="1"/>
    <col min="12012" max="12014" width="9" style="12"/>
    <col min="12015" max="12015" width="26.875" style="12" customWidth="1"/>
    <col min="12016" max="12016" width="2.375" style="12" customWidth="1"/>
    <col min="12017" max="12017" width="9.375" style="12" customWidth="1"/>
    <col min="12018" max="12018" width="2.375" style="12" customWidth="1"/>
    <col min="12019" max="12019" width="9.375" style="12" customWidth="1"/>
    <col min="12020" max="12020" width="2.375" style="12" customWidth="1"/>
    <col min="12021" max="12021" width="9.375" style="12" customWidth="1"/>
    <col min="12022" max="12022" width="2.375" style="12" customWidth="1"/>
    <col min="12023" max="12023" width="19" style="12" customWidth="1"/>
    <col min="12024" max="12024" width="2.375" style="12" customWidth="1"/>
    <col min="12025" max="12025" width="9" style="12" customWidth="1"/>
    <col min="12026" max="12026" width="15" style="12" customWidth="1"/>
    <col min="12027" max="12027" width="2.375" style="12" customWidth="1"/>
    <col min="12028" max="12028" width="22.5" style="12" bestFit="1" customWidth="1"/>
    <col min="12029" max="12029" width="5.875" style="12" customWidth="1"/>
    <col min="12030" max="12030" width="2.375" style="12" customWidth="1"/>
    <col min="12031" max="12031" width="48.875" style="12" bestFit="1" customWidth="1"/>
    <col min="12032" max="12032" width="5.875" style="12" customWidth="1"/>
    <col min="12033" max="12033" width="3.5" style="12" customWidth="1"/>
    <col min="12034" max="12040" width="6.75" style="12" customWidth="1"/>
    <col min="12041" max="12041" width="2.375" style="12" customWidth="1"/>
    <col min="12042" max="12042" width="18.125" style="12" customWidth="1"/>
    <col min="12043" max="12043" width="5" style="12" customWidth="1"/>
    <col min="12044" max="12044" width="2.375" style="12" customWidth="1"/>
    <col min="12045" max="12045" width="24.25" style="12" customWidth="1"/>
    <col min="12046" max="12046" width="5" style="12" customWidth="1"/>
    <col min="12047" max="12047" width="2.375" style="12" customWidth="1"/>
    <col min="12048" max="12048" width="18.125" style="12" customWidth="1"/>
    <col min="12049" max="12049" width="5" style="12" customWidth="1"/>
    <col min="12050" max="12050" width="2.375" style="12" customWidth="1"/>
    <col min="12051" max="12051" width="9.375" style="12" customWidth="1"/>
    <col min="12052" max="12052" width="2.375" style="12" customWidth="1"/>
    <col min="12053" max="12053" width="22.5" style="12" bestFit="1" customWidth="1"/>
    <col min="12054" max="12054" width="5.875" style="12" customWidth="1"/>
    <col min="12055" max="12223" width="9" style="12"/>
    <col min="12224" max="12224" width="2.5" style="12" customWidth="1"/>
    <col min="12225" max="12225" width="44.375" style="12" customWidth="1"/>
    <col min="12226" max="12226" width="4.125" style="12" customWidth="1"/>
    <col min="12227" max="12227" width="5.875" style="12" customWidth="1"/>
    <col min="12228" max="12228" width="84.375" style="12" customWidth="1"/>
    <col min="12229" max="12230" width="9" style="12"/>
    <col min="12231" max="12231" width="4.625" style="12" customWidth="1"/>
    <col min="12232" max="12232" width="16.5" style="12" customWidth="1"/>
    <col min="12233" max="12233" width="13.875" style="12" customWidth="1"/>
    <col min="12234" max="12235" width="9" style="12"/>
    <col min="12236" max="12236" width="16.25" style="12" customWidth="1"/>
    <col min="12237" max="12237" width="9" style="12"/>
    <col min="12238" max="12238" width="16.625" style="12" customWidth="1"/>
    <col min="12239" max="12240" width="9" style="12"/>
    <col min="12241" max="12241" width="11.5" style="12" customWidth="1"/>
    <col min="12242" max="12242" width="44.375" style="12" customWidth="1"/>
    <col min="12243" max="12244" width="9" style="12"/>
    <col min="12245" max="12245" width="79.625" style="12" customWidth="1"/>
    <col min="12246" max="12252" width="9" style="12"/>
    <col min="12253" max="12253" width="5.875" style="12" customWidth="1"/>
    <col min="12254" max="12254" width="6.75" style="12" customWidth="1"/>
    <col min="12255" max="12255" width="29.25" style="12" customWidth="1"/>
    <col min="12256" max="12267" width="8.5" style="12" customWidth="1"/>
    <col min="12268" max="12270" width="9" style="12"/>
    <col min="12271" max="12271" width="26.875" style="12" customWidth="1"/>
    <col min="12272" max="12272" width="2.375" style="12" customWidth="1"/>
    <col min="12273" max="12273" width="9.375" style="12" customWidth="1"/>
    <col min="12274" max="12274" width="2.375" style="12" customWidth="1"/>
    <col min="12275" max="12275" width="9.375" style="12" customWidth="1"/>
    <col min="12276" max="12276" width="2.375" style="12" customWidth="1"/>
    <col min="12277" max="12277" width="9.375" style="12" customWidth="1"/>
    <col min="12278" max="12278" width="2.375" style="12" customWidth="1"/>
    <col min="12279" max="12279" width="19" style="12" customWidth="1"/>
    <col min="12280" max="12280" width="2.375" style="12" customWidth="1"/>
    <col min="12281" max="12281" width="9" style="12" customWidth="1"/>
    <col min="12282" max="12282" width="15" style="12" customWidth="1"/>
    <col min="12283" max="12283" width="2.375" style="12" customWidth="1"/>
    <col min="12284" max="12284" width="22.5" style="12" bestFit="1" customWidth="1"/>
    <col min="12285" max="12285" width="5.875" style="12" customWidth="1"/>
    <col min="12286" max="12286" width="2.375" style="12" customWidth="1"/>
    <col min="12287" max="12287" width="48.875" style="12" bestFit="1" customWidth="1"/>
    <col min="12288" max="12288" width="5.875" style="12" customWidth="1"/>
    <col min="12289" max="12289" width="3.5" style="12" customWidth="1"/>
    <col min="12290" max="12296" width="6.75" style="12" customWidth="1"/>
    <col min="12297" max="12297" width="2.375" style="12" customWidth="1"/>
    <col min="12298" max="12298" width="18.125" style="12" customWidth="1"/>
    <col min="12299" max="12299" width="5" style="12" customWidth="1"/>
    <col min="12300" max="12300" width="2.375" style="12" customWidth="1"/>
    <col min="12301" max="12301" width="24.25" style="12" customWidth="1"/>
    <col min="12302" max="12302" width="5" style="12" customWidth="1"/>
    <col min="12303" max="12303" width="2.375" style="12" customWidth="1"/>
    <col min="12304" max="12304" width="18.125" style="12" customWidth="1"/>
    <col min="12305" max="12305" width="5" style="12" customWidth="1"/>
    <col min="12306" max="12306" width="2.375" style="12" customWidth="1"/>
    <col min="12307" max="12307" width="9.375" style="12" customWidth="1"/>
    <col min="12308" max="12308" width="2.375" style="12" customWidth="1"/>
    <col min="12309" max="12309" width="22.5" style="12" bestFit="1" customWidth="1"/>
    <col min="12310" max="12310" width="5.875" style="12" customWidth="1"/>
    <col min="12311" max="12479" width="9" style="12"/>
    <col min="12480" max="12480" width="2.5" style="12" customWidth="1"/>
    <col min="12481" max="12481" width="44.375" style="12" customWidth="1"/>
    <col min="12482" max="12482" width="4.125" style="12" customWidth="1"/>
    <col min="12483" max="12483" width="5.875" style="12" customWidth="1"/>
    <col min="12484" max="12484" width="84.375" style="12" customWidth="1"/>
    <col min="12485" max="12486" width="9" style="12"/>
    <col min="12487" max="12487" width="4.625" style="12" customWidth="1"/>
    <col min="12488" max="12488" width="16.5" style="12" customWidth="1"/>
    <col min="12489" max="12489" width="13.875" style="12" customWidth="1"/>
    <col min="12490" max="12491" width="9" style="12"/>
    <col min="12492" max="12492" width="16.25" style="12" customWidth="1"/>
    <col min="12493" max="12493" width="9" style="12"/>
    <col min="12494" max="12494" width="16.625" style="12" customWidth="1"/>
    <col min="12495" max="12496" width="9" style="12"/>
    <col min="12497" max="12497" width="11.5" style="12" customWidth="1"/>
    <col min="12498" max="12498" width="44.375" style="12" customWidth="1"/>
    <col min="12499" max="12500" width="9" style="12"/>
    <col min="12501" max="12501" width="79.625" style="12" customWidth="1"/>
    <col min="12502" max="12508" width="9" style="12"/>
    <col min="12509" max="12509" width="5.875" style="12" customWidth="1"/>
    <col min="12510" max="12510" width="6.75" style="12" customWidth="1"/>
    <col min="12511" max="12511" width="29.25" style="12" customWidth="1"/>
    <col min="12512" max="12523" width="8.5" style="12" customWidth="1"/>
    <col min="12524" max="12526" width="9" style="12"/>
    <col min="12527" max="12527" width="26.875" style="12" customWidth="1"/>
    <col min="12528" max="12528" width="2.375" style="12" customWidth="1"/>
    <col min="12529" max="12529" width="9.375" style="12" customWidth="1"/>
    <col min="12530" max="12530" width="2.375" style="12" customWidth="1"/>
    <col min="12531" max="12531" width="9.375" style="12" customWidth="1"/>
    <col min="12532" max="12532" width="2.375" style="12" customWidth="1"/>
    <col min="12533" max="12533" width="9.375" style="12" customWidth="1"/>
    <col min="12534" max="12534" width="2.375" style="12" customWidth="1"/>
    <col min="12535" max="12535" width="19" style="12" customWidth="1"/>
    <col min="12536" max="12536" width="2.375" style="12" customWidth="1"/>
    <col min="12537" max="12537" width="9" style="12" customWidth="1"/>
    <col min="12538" max="12538" width="15" style="12" customWidth="1"/>
    <col min="12539" max="12539" width="2.375" style="12" customWidth="1"/>
    <col min="12540" max="12540" width="22.5" style="12" bestFit="1" customWidth="1"/>
    <col min="12541" max="12541" width="5.875" style="12" customWidth="1"/>
    <col min="12542" max="12542" width="2.375" style="12" customWidth="1"/>
    <col min="12543" max="12543" width="48.875" style="12" bestFit="1" customWidth="1"/>
    <col min="12544" max="12544" width="5.875" style="12" customWidth="1"/>
    <col min="12545" max="12545" width="3.5" style="12" customWidth="1"/>
    <col min="12546" max="12552" width="6.75" style="12" customWidth="1"/>
    <col min="12553" max="12553" width="2.375" style="12" customWidth="1"/>
    <col min="12554" max="12554" width="18.125" style="12" customWidth="1"/>
    <col min="12555" max="12555" width="5" style="12" customWidth="1"/>
    <col min="12556" max="12556" width="2.375" style="12" customWidth="1"/>
    <col min="12557" max="12557" width="24.25" style="12" customWidth="1"/>
    <col min="12558" max="12558" width="5" style="12" customWidth="1"/>
    <col min="12559" max="12559" width="2.375" style="12" customWidth="1"/>
    <col min="12560" max="12560" width="18.125" style="12" customWidth="1"/>
    <col min="12561" max="12561" width="5" style="12" customWidth="1"/>
    <col min="12562" max="12562" width="2.375" style="12" customWidth="1"/>
    <col min="12563" max="12563" width="9.375" style="12" customWidth="1"/>
    <col min="12564" max="12564" width="2.375" style="12" customWidth="1"/>
    <col min="12565" max="12565" width="22.5" style="12" bestFit="1" customWidth="1"/>
    <col min="12566" max="12566" width="5.875" style="12" customWidth="1"/>
    <col min="12567" max="12735" width="9" style="12"/>
    <col min="12736" max="12736" width="2.5" style="12" customWidth="1"/>
    <col min="12737" max="12737" width="44.375" style="12" customWidth="1"/>
    <col min="12738" max="12738" width="4.125" style="12" customWidth="1"/>
    <col min="12739" max="12739" width="5.875" style="12" customWidth="1"/>
    <col min="12740" max="12740" width="84.375" style="12" customWidth="1"/>
    <col min="12741" max="12742" width="9" style="12"/>
    <col min="12743" max="12743" width="4.625" style="12" customWidth="1"/>
    <col min="12744" max="12744" width="16.5" style="12" customWidth="1"/>
    <col min="12745" max="12745" width="13.875" style="12" customWidth="1"/>
    <col min="12746" max="12747" width="9" style="12"/>
    <col min="12748" max="12748" width="16.25" style="12" customWidth="1"/>
    <col min="12749" max="12749" width="9" style="12"/>
    <col min="12750" max="12750" width="16.625" style="12" customWidth="1"/>
    <col min="12751" max="12752" width="9" style="12"/>
    <col min="12753" max="12753" width="11.5" style="12" customWidth="1"/>
    <col min="12754" max="12754" width="44.375" style="12" customWidth="1"/>
    <col min="12755" max="12756" width="9" style="12"/>
    <col min="12757" max="12757" width="79.625" style="12" customWidth="1"/>
    <col min="12758" max="12764" width="9" style="12"/>
    <col min="12765" max="12765" width="5.875" style="12" customWidth="1"/>
    <col min="12766" max="12766" width="6.75" style="12" customWidth="1"/>
    <col min="12767" max="12767" width="29.25" style="12" customWidth="1"/>
    <col min="12768" max="12779" width="8.5" style="12" customWidth="1"/>
    <col min="12780" max="12782" width="9" style="12"/>
    <col min="12783" max="12783" width="26.875" style="12" customWidth="1"/>
    <col min="12784" max="12784" width="2.375" style="12" customWidth="1"/>
    <col min="12785" max="12785" width="9.375" style="12" customWidth="1"/>
    <col min="12786" max="12786" width="2.375" style="12" customWidth="1"/>
    <col min="12787" max="12787" width="9.375" style="12" customWidth="1"/>
    <col min="12788" max="12788" width="2.375" style="12" customWidth="1"/>
    <col min="12789" max="12789" width="9.375" style="12" customWidth="1"/>
    <col min="12790" max="12790" width="2.375" style="12" customWidth="1"/>
    <col min="12791" max="12791" width="19" style="12" customWidth="1"/>
    <col min="12792" max="12792" width="2.375" style="12" customWidth="1"/>
    <col min="12793" max="12793" width="9" style="12" customWidth="1"/>
    <col min="12794" max="12794" width="15" style="12" customWidth="1"/>
    <col min="12795" max="12795" width="2.375" style="12" customWidth="1"/>
    <col min="12796" max="12796" width="22.5" style="12" bestFit="1" customWidth="1"/>
    <col min="12797" max="12797" width="5.875" style="12" customWidth="1"/>
    <col min="12798" max="12798" width="2.375" style="12" customWidth="1"/>
    <col min="12799" max="12799" width="48.875" style="12" bestFit="1" customWidth="1"/>
    <col min="12800" max="12800" width="5.875" style="12" customWidth="1"/>
    <col min="12801" max="12801" width="3.5" style="12" customWidth="1"/>
    <col min="12802" max="12808" width="6.75" style="12" customWidth="1"/>
    <col min="12809" max="12809" width="2.375" style="12" customWidth="1"/>
    <col min="12810" max="12810" width="18.125" style="12" customWidth="1"/>
    <col min="12811" max="12811" width="5" style="12" customWidth="1"/>
    <col min="12812" max="12812" width="2.375" style="12" customWidth="1"/>
    <col min="12813" max="12813" width="24.25" style="12" customWidth="1"/>
    <col min="12814" max="12814" width="5" style="12" customWidth="1"/>
    <col min="12815" max="12815" width="2.375" style="12" customWidth="1"/>
    <col min="12816" max="12816" width="18.125" style="12" customWidth="1"/>
    <col min="12817" max="12817" width="5" style="12" customWidth="1"/>
    <col min="12818" max="12818" width="2.375" style="12" customWidth="1"/>
    <col min="12819" max="12819" width="9.375" style="12" customWidth="1"/>
    <col min="12820" max="12820" width="2.375" style="12" customWidth="1"/>
    <col min="12821" max="12821" width="22.5" style="12" bestFit="1" customWidth="1"/>
    <col min="12822" max="12822" width="5.875" style="12" customWidth="1"/>
    <col min="12823" max="12991" width="9" style="12"/>
    <col min="12992" max="12992" width="2.5" style="12" customWidth="1"/>
    <col min="12993" max="12993" width="44.375" style="12" customWidth="1"/>
    <col min="12994" max="12994" width="4.125" style="12" customWidth="1"/>
    <col min="12995" max="12995" width="5.875" style="12" customWidth="1"/>
    <col min="12996" max="12996" width="84.375" style="12" customWidth="1"/>
    <col min="12997" max="12998" width="9" style="12"/>
    <col min="12999" max="12999" width="4.625" style="12" customWidth="1"/>
    <col min="13000" max="13000" width="16.5" style="12" customWidth="1"/>
    <col min="13001" max="13001" width="13.875" style="12" customWidth="1"/>
    <col min="13002" max="13003" width="9" style="12"/>
    <col min="13004" max="13004" width="16.25" style="12" customWidth="1"/>
    <col min="13005" max="13005" width="9" style="12"/>
    <col min="13006" max="13006" width="16.625" style="12" customWidth="1"/>
    <col min="13007" max="13008" width="9" style="12"/>
    <col min="13009" max="13009" width="11.5" style="12" customWidth="1"/>
    <col min="13010" max="13010" width="44.375" style="12" customWidth="1"/>
    <col min="13011" max="13012" width="9" style="12"/>
    <col min="13013" max="13013" width="79.625" style="12" customWidth="1"/>
    <col min="13014" max="13020" width="9" style="12"/>
    <col min="13021" max="13021" width="5.875" style="12" customWidth="1"/>
    <col min="13022" max="13022" width="6.75" style="12" customWidth="1"/>
    <col min="13023" max="13023" width="29.25" style="12" customWidth="1"/>
    <col min="13024" max="13035" width="8.5" style="12" customWidth="1"/>
    <col min="13036" max="13038" width="9" style="12"/>
    <col min="13039" max="13039" width="26.875" style="12" customWidth="1"/>
    <col min="13040" max="13040" width="2.375" style="12" customWidth="1"/>
    <col min="13041" max="13041" width="9.375" style="12" customWidth="1"/>
    <col min="13042" max="13042" width="2.375" style="12" customWidth="1"/>
    <col min="13043" max="13043" width="9.375" style="12" customWidth="1"/>
    <col min="13044" max="13044" width="2.375" style="12" customWidth="1"/>
    <col min="13045" max="13045" width="9.375" style="12" customWidth="1"/>
    <col min="13046" max="13046" width="2.375" style="12" customWidth="1"/>
    <col min="13047" max="13047" width="19" style="12" customWidth="1"/>
    <col min="13048" max="13048" width="2.375" style="12" customWidth="1"/>
    <col min="13049" max="13049" width="9" style="12" customWidth="1"/>
    <col min="13050" max="13050" width="15" style="12" customWidth="1"/>
    <col min="13051" max="13051" width="2.375" style="12" customWidth="1"/>
    <col min="13052" max="13052" width="22.5" style="12" bestFit="1" customWidth="1"/>
    <col min="13053" max="13053" width="5.875" style="12" customWidth="1"/>
    <col min="13054" max="13054" width="2.375" style="12" customWidth="1"/>
    <col min="13055" max="13055" width="48.875" style="12" bestFit="1" customWidth="1"/>
    <col min="13056" max="13056" width="5.875" style="12" customWidth="1"/>
    <col min="13057" max="13057" width="3.5" style="12" customWidth="1"/>
    <col min="13058" max="13064" width="6.75" style="12" customWidth="1"/>
    <col min="13065" max="13065" width="2.375" style="12" customWidth="1"/>
    <col min="13066" max="13066" width="18.125" style="12" customWidth="1"/>
    <col min="13067" max="13067" width="5" style="12" customWidth="1"/>
    <col min="13068" max="13068" width="2.375" style="12" customWidth="1"/>
    <col min="13069" max="13069" width="24.25" style="12" customWidth="1"/>
    <col min="13070" max="13070" width="5" style="12" customWidth="1"/>
    <col min="13071" max="13071" width="2.375" style="12" customWidth="1"/>
    <col min="13072" max="13072" width="18.125" style="12" customWidth="1"/>
    <col min="13073" max="13073" width="5" style="12" customWidth="1"/>
    <col min="13074" max="13074" width="2.375" style="12" customWidth="1"/>
    <col min="13075" max="13075" width="9.375" style="12" customWidth="1"/>
    <col min="13076" max="13076" width="2.375" style="12" customWidth="1"/>
    <col min="13077" max="13077" width="22.5" style="12" bestFit="1" customWidth="1"/>
    <col min="13078" max="13078" width="5.875" style="12" customWidth="1"/>
    <col min="13079" max="13247" width="9" style="12"/>
    <col min="13248" max="13248" width="2.5" style="12" customWidth="1"/>
    <col min="13249" max="13249" width="44.375" style="12" customWidth="1"/>
    <col min="13250" max="13250" width="4.125" style="12" customWidth="1"/>
    <col min="13251" max="13251" width="5.875" style="12" customWidth="1"/>
    <col min="13252" max="13252" width="84.375" style="12" customWidth="1"/>
    <col min="13253" max="13254" width="9" style="12"/>
    <col min="13255" max="13255" width="4.625" style="12" customWidth="1"/>
    <col min="13256" max="13256" width="16.5" style="12" customWidth="1"/>
    <col min="13257" max="13257" width="13.875" style="12" customWidth="1"/>
    <col min="13258" max="13259" width="9" style="12"/>
    <col min="13260" max="13260" width="16.25" style="12" customWidth="1"/>
    <col min="13261" max="13261" width="9" style="12"/>
    <col min="13262" max="13262" width="16.625" style="12" customWidth="1"/>
    <col min="13263" max="13264" width="9" style="12"/>
    <col min="13265" max="13265" width="11.5" style="12" customWidth="1"/>
    <col min="13266" max="13266" width="44.375" style="12" customWidth="1"/>
    <col min="13267" max="13268" width="9" style="12"/>
    <col min="13269" max="13269" width="79.625" style="12" customWidth="1"/>
    <col min="13270" max="13276" width="9" style="12"/>
    <col min="13277" max="13277" width="5.875" style="12" customWidth="1"/>
    <col min="13278" max="13278" width="6.75" style="12" customWidth="1"/>
    <col min="13279" max="13279" width="29.25" style="12" customWidth="1"/>
    <col min="13280" max="13291" width="8.5" style="12" customWidth="1"/>
    <col min="13292" max="13294" width="9" style="12"/>
    <col min="13295" max="13295" width="26.875" style="12" customWidth="1"/>
    <col min="13296" max="13296" width="2.375" style="12" customWidth="1"/>
    <col min="13297" max="13297" width="9.375" style="12" customWidth="1"/>
    <col min="13298" max="13298" width="2.375" style="12" customWidth="1"/>
    <col min="13299" max="13299" width="9.375" style="12" customWidth="1"/>
    <col min="13300" max="13300" width="2.375" style="12" customWidth="1"/>
    <col min="13301" max="13301" width="9.375" style="12" customWidth="1"/>
    <col min="13302" max="13302" width="2.375" style="12" customWidth="1"/>
    <col min="13303" max="13303" width="19" style="12" customWidth="1"/>
    <col min="13304" max="13304" width="2.375" style="12" customWidth="1"/>
    <col min="13305" max="13305" width="9" style="12" customWidth="1"/>
    <col min="13306" max="13306" width="15" style="12" customWidth="1"/>
    <col min="13307" max="13307" width="2.375" style="12" customWidth="1"/>
    <col min="13308" max="13308" width="22.5" style="12" bestFit="1" customWidth="1"/>
    <col min="13309" max="13309" width="5.875" style="12" customWidth="1"/>
    <col min="13310" max="13310" width="2.375" style="12" customWidth="1"/>
    <col min="13311" max="13311" width="48.875" style="12" bestFit="1" customWidth="1"/>
    <col min="13312" max="13312" width="5.875" style="12" customWidth="1"/>
    <col min="13313" max="13313" width="3.5" style="12" customWidth="1"/>
    <col min="13314" max="13320" width="6.75" style="12" customWidth="1"/>
    <col min="13321" max="13321" width="2.375" style="12" customWidth="1"/>
    <col min="13322" max="13322" width="18.125" style="12" customWidth="1"/>
    <col min="13323" max="13323" width="5" style="12" customWidth="1"/>
    <col min="13324" max="13324" width="2.375" style="12" customWidth="1"/>
    <col min="13325" max="13325" width="24.25" style="12" customWidth="1"/>
    <col min="13326" max="13326" width="5" style="12" customWidth="1"/>
    <col min="13327" max="13327" width="2.375" style="12" customWidth="1"/>
    <col min="13328" max="13328" width="18.125" style="12" customWidth="1"/>
    <col min="13329" max="13329" width="5" style="12" customWidth="1"/>
    <col min="13330" max="13330" width="2.375" style="12" customWidth="1"/>
    <col min="13331" max="13331" width="9.375" style="12" customWidth="1"/>
    <col min="13332" max="13332" width="2.375" style="12" customWidth="1"/>
    <col min="13333" max="13333" width="22.5" style="12" bestFit="1" customWidth="1"/>
    <col min="13334" max="13334" width="5.875" style="12" customWidth="1"/>
    <col min="13335" max="13503" width="9" style="12"/>
    <col min="13504" max="13504" width="2.5" style="12" customWidth="1"/>
    <col min="13505" max="13505" width="44.375" style="12" customWidth="1"/>
    <col min="13506" max="13506" width="4.125" style="12" customWidth="1"/>
    <col min="13507" max="13507" width="5.875" style="12" customWidth="1"/>
    <col min="13508" max="13508" width="84.375" style="12" customWidth="1"/>
    <col min="13509" max="13510" width="9" style="12"/>
    <col min="13511" max="13511" width="4.625" style="12" customWidth="1"/>
    <col min="13512" max="13512" width="16.5" style="12" customWidth="1"/>
    <col min="13513" max="13513" width="13.875" style="12" customWidth="1"/>
    <col min="13514" max="13515" width="9" style="12"/>
    <col min="13516" max="13516" width="16.25" style="12" customWidth="1"/>
    <col min="13517" max="13517" width="9" style="12"/>
    <col min="13518" max="13518" width="16.625" style="12" customWidth="1"/>
    <col min="13519" max="13520" width="9" style="12"/>
    <col min="13521" max="13521" width="11.5" style="12" customWidth="1"/>
    <col min="13522" max="13522" width="44.375" style="12" customWidth="1"/>
    <col min="13523" max="13524" width="9" style="12"/>
    <col min="13525" max="13525" width="79.625" style="12" customWidth="1"/>
    <col min="13526" max="13532" width="9" style="12"/>
    <col min="13533" max="13533" width="5.875" style="12" customWidth="1"/>
    <col min="13534" max="13534" width="6.75" style="12" customWidth="1"/>
    <col min="13535" max="13535" width="29.25" style="12" customWidth="1"/>
    <col min="13536" max="13547" width="8.5" style="12" customWidth="1"/>
    <col min="13548" max="13550" width="9" style="12"/>
    <col min="13551" max="13551" width="26.875" style="12" customWidth="1"/>
    <col min="13552" max="13552" width="2.375" style="12" customWidth="1"/>
    <col min="13553" max="13553" width="9.375" style="12" customWidth="1"/>
    <col min="13554" max="13554" width="2.375" style="12" customWidth="1"/>
    <col min="13555" max="13555" width="9.375" style="12" customWidth="1"/>
    <col min="13556" max="13556" width="2.375" style="12" customWidth="1"/>
    <col min="13557" max="13557" width="9.375" style="12" customWidth="1"/>
    <col min="13558" max="13558" width="2.375" style="12" customWidth="1"/>
    <col min="13559" max="13559" width="19" style="12" customWidth="1"/>
    <col min="13560" max="13560" width="2.375" style="12" customWidth="1"/>
    <col min="13561" max="13561" width="9" style="12" customWidth="1"/>
    <col min="13562" max="13562" width="15" style="12" customWidth="1"/>
    <col min="13563" max="13563" width="2.375" style="12" customWidth="1"/>
    <col min="13564" max="13564" width="22.5" style="12" bestFit="1" customWidth="1"/>
    <col min="13565" max="13565" width="5.875" style="12" customWidth="1"/>
    <col min="13566" max="13566" width="2.375" style="12" customWidth="1"/>
    <col min="13567" max="13567" width="48.875" style="12" bestFit="1" customWidth="1"/>
    <col min="13568" max="13568" width="5.875" style="12" customWidth="1"/>
    <col min="13569" max="13569" width="3.5" style="12" customWidth="1"/>
    <col min="13570" max="13576" width="6.75" style="12" customWidth="1"/>
    <col min="13577" max="13577" width="2.375" style="12" customWidth="1"/>
    <col min="13578" max="13578" width="18.125" style="12" customWidth="1"/>
    <col min="13579" max="13579" width="5" style="12" customWidth="1"/>
    <col min="13580" max="13580" width="2.375" style="12" customWidth="1"/>
    <col min="13581" max="13581" width="24.25" style="12" customWidth="1"/>
    <col min="13582" max="13582" width="5" style="12" customWidth="1"/>
    <col min="13583" max="13583" width="2.375" style="12" customWidth="1"/>
    <col min="13584" max="13584" width="18.125" style="12" customWidth="1"/>
    <col min="13585" max="13585" width="5" style="12" customWidth="1"/>
    <col min="13586" max="13586" width="2.375" style="12" customWidth="1"/>
    <col min="13587" max="13587" width="9.375" style="12" customWidth="1"/>
    <col min="13588" max="13588" width="2.375" style="12" customWidth="1"/>
    <col min="13589" max="13589" width="22.5" style="12" bestFit="1" customWidth="1"/>
    <col min="13590" max="13590" width="5.875" style="12" customWidth="1"/>
    <col min="13591" max="13759" width="9" style="12"/>
    <col min="13760" max="13760" width="2.5" style="12" customWidth="1"/>
    <col min="13761" max="13761" width="44.375" style="12" customWidth="1"/>
    <col min="13762" max="13762" width="4.125" style="12" customWidth="1"/>
    <col min="13763" max="13763" width="5.875" style="12" customWidth="1"/>
    <col min="13764" max="13764" width="84.375" style="12" customWidth="1"/>
    <col min="13765" max="13766" width="9" style="12"/>
    <col min="13767" max="13767" width="4.625" style="12" customWidth="1"/>
    <col min="13768" max="13768" width="16.5" style="12" customWidth="1"/>
    <col min="13769" max="13769" width="13.875" style="12" customWidth="1"/>
    <col min="13770" max="13771" width="9" style="12"/>
    <col min="13772" max="13772" width="16.25" style="12" customWidth="1"/>
    <col min="13773" max="13773" width="9" style="12"/>
    <col min="13774" max="13774" width="16.625" style="12" customWidth="1"/>
    <col min="13775" max="13776" width="9" style="12"/>
    <col min="13777" max="13777" width="11.5" style="12" customWidth="1"/>
    <col min="13778" max="13778" width="44.375" style="12" customWidth="1"/>
    <col min="13779" max="13780" width="9" style="12"/>
    <col min="13781" max="13781" width="79.625" style="12" customWidth="1"/>
    <col min="13782" max="13788" width="9" style="12"/>
    <col min="13789" max="13789" width="5.875" style="12" customWidth="1"/>
    <col min="13790" max="13790" width="6.75" style="12" customWidth="1"/>
    <col min="13791" max="13791" width="29.25" style="12" customWidth="1"/>
    <col min="13792" max="13803" width="8.5" style="12" customWidth="1"/>
    <col min="13804" max="13806" width="9" style="12"/>
    <col min="13807" max="13807" width="26.875" style="12" customWidth="1"/>
    <col min="13808" max="13808" width="2.375" style="12" customWidth="1"/>
    <col min="13809" max="13809" width="9.375" style="12" customWidth="1"/>
    <col min="13810" max="13810" width="2.375" style="12" customWidth="1"/>
    <col min="13811" max="13811" width="9.375" style="12" customWidth="1"/>
    <col min="13812" max="13812" width="2.375" style="12" customWidth="1"/>
    <col min="13813" max="13813" width="9.375" style="12" customWidth="1"/>
    <col min="13814" max="13814" width="2.375" style="12" customWidth="1"/>
    <col min="13815" max="13815" width="19" style="12" customWidth="1"/>
    <col min="13816" max="13816" width="2.375" style="12" customWidth="1"/>
    <col min="13817" max="13817" width="9" style="12" customWidth="1"/>
    <col min="13818" max="13818" width="15" style="12" customWidth="1"/>
    <col min="13819" max="13819" width="2.375" style="12" customWidth="1"/>
    <col min="13820" max="13820" width="22.5" style="12" bestFit="1" customWidth="1"/>
    <col min="13821" max="13821" width="5.875" style="12" customWidth="1"/>
    <col min="13822" max="13822" width="2.375" style="12" customWidth="1"/>
    <col min="13823" max="13823" width="48.875" style="12" bestFit="1" customWidth="1"/>
    <col min="13824" max="13824" width="5.875" style="12" customWidth="1"/>
    <col min="13825" max="13825" width="3.5" style="12" customWidth="1"/>
    <col min="13826" max="13832" width="6.75" style="12" customWidth="1"/>
    <col min="13833" max="13833" width="2.375" style="12" customWidth="1"/>
    <col min="13834" max="13834" width="18.125" style="12" customWidth="1"/>
    <col min="13835" max="13835" width="5" style="12" customWidth="1"/>
    <col min="13836" max="13836" width="2.375" style="12" customWidth="1"/>
    <col min="13837" max="13837" width="24.25" style="12" customWidth="1"/>
    <col min="13838" max="13838" width="5" style="12" customWidth="1"/>
    <col min="13839" max="13839" width="2.375" style="12" customWidth="1"/>
    <col min="13840" max="13840" width="18.125" style="12" customWidth="1"/>
    <col min="13841" max="13841" width="5" style="12" customWidth="1"/>
    <col min="13842" max="13842" width="2.375" style="12" customWidth="1"/>
    <col min="13843" max="13843" width="9.375" style="12" customWidth="1"/>
    <col min="13844" max="13844" width="2.375" style="12" customWidth="1"/>
    <col min="13845" max="13845" width="22.5" style="12" bestFit="1" customWidth="1"/>
    <col min="13846" max="13846" width="5.875" style="12" customWidth="1"/>
    <col min="13847" max="14015" width="9" style="12"/>
    <col min="14016" max="14016" width="2.5" style="12" customWidth="1"/>
    <col min="14017" max="14017" width="44.375" style="12" customWidth="1"/>
    <col min="14018" max="14018" width="4.125" style="12" customWidth="1"/>
    <col min="14019" max="14019" width="5.875" style="12" customWidth="1"/>
    <col min="14020" max="14020" width="84.375" style="12" customWidth="1"/>
    <col min="14021" max="14022" width="9" style="12"/>
    <col min="14023" max="14023" width="4.625" style="12" customWidth="1"/>
    <col min="14024" max="14024" width="16.5" style="12" customWidth="1"/>
    <col min="14025" max="14025" width="13.875" style="12" customWidth="1"/>
    <col min="14026" max="14027" width="9" style="12"/>
    <col min="14028" max="14028" width="16.25" style="12" customWidth="1"/>
    <col min="14029" max="14029" width="9" style="12"/>
    <col min="14030" max="14030" width="16.625" style="12" customWidth="1"/>
    <col min="14031" max="14032" width="9" style="12"/>
    <col min="14033" max="14033" width="11.5" style="12" customWidth="1"/>
    <col min="14034" max="14034" width="44.375" style="12" customWidth="1"/>
    <col min="14035" max="14036" width="9" style="12"/>
    <col min="14037" max="14037" width="79.625" style="12" customWidth="1"/>
    <col min="14038" max="14044" width="9" style="12"/>
    <col min="14045" max="14045" width="5.875" style="12" customWidth="1"/>
    <col min="14046" max="14046" width="6.75" style="12" customWidth="1"/>
    <col min="14047" max="14047" width="29.25" style="12" customWidth="1"/>
    <col min="14048" max="14059" width="8.5" style="12" customWidth="1"/>
    <col min="14060" max="14062" width="9" style="12"/>
    <col min="14063" max="14063" width="26.875" style="12" customWidth="1"/>
    <col min="14064" max="14064" width="2.375" style="12" customWidth="1"/>
    <col min="14065" max="14065" width="9.375" style="12" customWidth="1"/>
    <col min="14066" max="14066" width="2.375" style="12" customWidth="1"/>
    <col min="14067" max="14067" width="9.375" style="12" customWidth="1"/>
    <col min="14068" max="14068" width="2.375" style="12" customWidth="1"/>
    <col min="14069" max="14069" width="9.375" style="12" customWidth="1"/>
    <col min="14070" max="14070" width="2.375" style="12" customWidth="1"/>
    <col min="14071" max="14071" width="19" style="12" customWidth="1"/>
    <col min="14072" max="14072" width="2.375" style="12" customWidth="1"/>
    <col min="14073" max="14073" width="9" style="12" customWidth="1"/>
    <col min="14074" max="14074" width="15" style="12" customWidth="1"/>
    <col min="14075" max="14075" width="2.375" style="12" customWidth="1"/>
    <col min="14076" max="14076" width="22.5" style="12" bestFit="1" customWidth="1"/>
    <col min="14077" max="14077" width="5.875" style="12" customWidth="1"/>
    <col min="14078" max="14078" width="2.375" style="12" customWidth="1"/>
    <col min="14079" max="14079" width="48.875" style="12" bestFit="1" customWidth="1"/>
    <col min="14080" max="14080" width="5.875" style="12" customWidth="1"/>
    <col min="14081" max="14081" width="3.5" style="12" customWidth="1"/>
    <col min="14082" max="14088" width="6.75" style="12" customWidth="1"/>
    <col min="14089" max="14089" width="2.375" style="12" customWidth="1"/>
    <col min="14090" max="14090" width="18.125" style="12" customWidth="1"/>
    <col min="14091" max="14091" width="5" style="12" customWidth="1"/>
    <col min="14092" max="14092" width="2.375" style="12" customWidth="1"/>
    <col min="14093" max="14093" width="24.25" style="12" customWidth="1"/>
    <col min="14094" max="14094" width="5" style="12" customWidth="1"/>
    <col min="14095" max="14095" width="2.375" style="12" customWidth="1"/>
    <col min="14096" max="14096" width="18.125" style="12" customWidth="1"/>
    <col min="14097" max="14097" width="5" style="12" customWidth="1"/>
    <col min="14098" max="14098" width="2.375" style="12" customWidth="1"/>
    <col min="14099" max="14099" width="9.375" style="12" customWidth="1"/>
    <col min="14100" max="14100" width="2.375" style="12" customWidth="1"/>
    <col min="14101" max="14101" width="22.5" style="12" bestFit="1" customWidth="1"/>
    <col min="14102" max="14102" width="5.875" style="12" customWidth="1"/>
    <col min="14103" max="14271" width="9" style="12"/>
    <col min="14272" max="14272" width="2.5" style="12" customWidth="1"/>
    <col min="14273" max="14273" width="44.375" style="12" customWidth="1"/>
    <col min="14274" max="14274" width="4.125" style="12" customWidth="1"/>
    <col min="14275" max="14275" width="5.875" style="12" customWidth="1"/>
    <col min="14276" max="14276" width="84.375" style="12" customWidth="1"/>
    <col min="14277" max="14278" width="9" style="12"/>
    <col min="14279" max="14279" width="4.625" style="12" customWidth="1"/>
    <col min="14280" max="14280" width="16.5" style="12" customWidth="1"/>
    <col min="14281" max="14281" width="13.875" style="12" customWidth="1"/>
    <col min="14282" max="14283" width="9" style="12"/>
    <col min="14284" max="14284" width="16.25" style="12" customWidth="1"/>
    <col min="14285" max="14285" width="9" style="12"/>
    <col min="14286" max="14286" width="16.625" style="12" customWidth="1"/>
    <col min="14287" max="14288" width="9" style="12"/>
    <col min="14289" max="14289" width="11.5" style="12" customWidth="1"/>
    <col min="14290" max="14290" width="44.375" style="12" customWidth="1"/>
    <col min="14291" max="14292" width="9" style="12"/>
    <col min="14293" max="14293" width="79.625" style="12" customWidth="1"/>
    <col min="14294" max="14300" width="9" style="12"/>
    <col min="14301" max="14301" width="5.875" style="12" customWidth="1"/>
    <col min="14302" max="14302" width="6.75" style="12" customWidth="1"/>
    <col min="14303" max="14303" width="29.25" style="12" customWidth="1"/>
    <col min="14304" max="14315" width="8.5" style="12" customWidth="1"/>
    <col min="14316" max="14318" width="9" style="12"/>
    <col min="14319" max="14319" width="26.875" style="12" customWidth="1"/>
    <col min="14320" max="14320" width="2.375" style="12" customWidth="1"/>
    <col min="14321" max="14321" width="9.375" style="12" customWidth="1"/>
    <col min="14322" max="14322" width="2.375" style="12" customWidth="1"/>
    <col min="14323" max="14323" width="9.375" style="12" customWidth="1"/>
    <col min="14324" max="14324" width="2.375" style="12" customWidth="1"/>
    <col min="14325" max="14325" width="9.375" style="12" customWidth="1"/>
    <col min="14326" max="14326" width="2.375" style="12" customWidth="1"/>
    <col min="14327" max="14327" width="19" style="12" customWidth="1"/>
    <col min="14328" max="14328" width="2.375" style="12" customWidth="1"/>
    <col min="14329" max="14329" width="9" style="12" customWidth="1"/>
    <col min="14330" max="14330" width="15" style="12" customWidth="1"/>
    <col min="14331" max="14331" width="2.375" style="12" customWidth="1"/>
    <col min="14332" max="14332" width="22.5" style="12" bestFit="1" customWidth="1"/>
    <col min="14333" max="14333" width="5.875" style="12" customWidth="1"/>
    <col min="14334" max="14334" width="2.375" style="12" customWidth="1"/>
    <col min="14335" max="14335" width="48.875" style="12" bestFit="1" customWidth="1"/>
    <col min="14336" max="14336" width="5.875" style="12" customWidth="1"/>
    <col min="14337" max="14337" width="3.5" style="12" customWidth="1"/>
    <col min="14338" max="14344" width="6.75" style="12" customWidth="1"/>
    <col min="14345" max="14345" width="2.375" style="12" customWidth="1"/>
    <col min="14346" max="14346" width="18.125" style="12" customWidth="1"/>
    <col min="14347" max="14347" width="5" style="12" customWidth="1"/>
    <col min="14348" max="14348" width="2.375" style="12" customWidth="1"/>
    <col min="14349" max="14349" width="24.25" style="12" customWidth="1"/>
    <col min="14350" max="14350" width="5" style="12" customWidth="1"/>
    <col min="14351" max="14351" width="2.375" style="12" customWidth="1"/>
    <col min="14352" max="14352" width="18.125" style="12" customWidth="1"/>
    <col min="14353" max="14353" width="5" style="12" customWidth="1"/>
    <col min="14354" max="14354" width="2.375" style="12" customWidth="1"/>
    <col min="14355" max="14355" width="9.375" style="12" customWidth="1"/>
    <col min="14356" max="14356" width="2.375" style="12" customWidth="1"/>
    <col min="14357" max="14357" width="22.5" style="12" bestFit="1" customWidth="1"/>
    <col min="14358" max="14358" width="5.875" style="12" customWidth="1"/>
    <col min="14359" max="14527" width="9" style="12"/>
    <col min="14528" max="14528" width="2.5" style="12" customWidth="1"/>
    <col min="14529" max="14529" width="44.375" style="12" customWidth="1"/>
    <col min="14530" max="14530" width="4.125" style="12" customWidth="1"/>
    <col min="14531" max="14531" width="5.875" style="12" customWidth="1"/>
    <col min="14532" max="14532" width="84.375" style="12" customWidth="1"/>
    <col min="14533" max="14534" width="9" style="12"/>
    <col min="14535" max="14535" width="4.625" style="12" customWidth="1"/>
    <col min="14536" max="14536" width="16.5" style="12" customWidth="1"/>
    <col min="14537" max="14537" width="13.875" style="12" customWidth="1"/>
    <col min="14538" max="14539" width="9" style="12"/>
    <col min="14540" max="14540" width="16.25" style="12" customWidth="1"/>
    <col min="14541" max="14541" width="9" style="12"/>
    <col min="14542" max="14542" width="16.625" style="12" customWidth="1"/>
    <col min="14543" max="14544" width="9" style="12"/>
    <col min="14545" max="14545" width="11.5" style="12" customWidth="1"/>
    <col min="14546" max="14546" width="44.375" style="12" customWidth="1"/>
    <col min="14547" max="14548" width="9" style="12"/>
    <col min="14549" max="14549" width="79.625" style="12" customWidth="1"/>
    <col min="14550" max="14556" width="9" style="12"/>
    <col min="14557" max="14557" width="5.875" style="12" customWidth="1"/>
    <col min="14558" max="14558" width="6.75" style="12" customWidth="1"/>
    <col min="14559" max="14559" width="29.25" style="12" customWidth="1"/>
    <col min="14560" max="14571" width="8.5" style="12" customWidth="1"/>
    <col min="14572" max="14574" width="9" style="12"/>
    <col min="14575" max="14575" width="26.875" style="12" customWidth="1"/>
    <col min="14576" max="14576" width="2.375" style="12" customWidth="1"/>
    <col min="14577" max="14577" width="9.375" style="12" customWidth="1"/>
    <col min="14578" max="14578" width="2.375" style="12" customWidth="1"/>
    <col min="14579" max="14579" width="9.375" style="12" customWidth="1"/>
    <col min="14580" max="14580" width="2.375" style="12" customWidth="1"/>
    <col min="14581" max="14581" width="9.375" style="12" customWidth="1"/>
    <col min="14582" max="14582" width="2.375" style="12" customWidth="1"/>
    <col min="14583" max="14583" width="19" style="12" customWidth="1"/>
    <col min="14584" max="14584" width="2.375" style="12" customWidth="1"/>
    <col min="14585" max="14585" width="9" style="12" customWidth="1"/>
    <col min="14586" max="14586" width="15" style="12" customWidth="1"/>
    <col min="14587" max="14587" width="2.375" style="12" customWidth="1"/>
    <col min="14588" max="14588" width="22.5" style="12" bestFit="1" customWidth="1"/>
    <col min="14589" max="14589" width="5.875" style="12" customWidth="1"/>
    <col min="14590" max="14590" width="2.375" style="12" customWidth="1"/>
    <col min="14591" max="14591" width="48.875" style="12" bestFit="1" customWidth="1"/>
    <col min="14592" max="14592" width="5.875" style="12" customWidth="1"/>
    <col min="14593" max="14593" width="3.5" style="12" customWidth="1"/>
    <col min="14594" max="14600" width="6.75" style="12" customWidth="1"/>
    <col min="14601" max="14601" width="2.375" style="12" customWidth="1"/>
    <col min="14602" max="14602" width="18.125" style="12" customWidth="1"/>
    <col min="14603" max="14603" width="5" style="12" customWidth="1"/>
    <col min="14604" max="14604" width="2.375" style="12" customWidth="1"/>
    <col min="14605" max="14605" width="24.25" style="12" customWidth="1"/>
    <col min="14606" max="14606" width="5" style="12" customWidth="1"/>
    <col min="14607" max="14607" width="2.375" style="12" customWidth="1"/>
    <col min="14608" max="14608" width="18.125" style="12" customWidth="1"/>
    <col min="14609" max="14609" width="5" style="12" customWidth="1"/>
    <col min="14610" max="14610" width="2.375" style="12" customWidth="1"/>
    <col min="14611" max="14611" width="9.375" style="12" customWidth="1"/>
    <col min="14612" max="14612" width="2.375" style="12" customWidth="1"/>
    <col min="14613" max="14613" width="22.5" style="12" bestFit="1" customWidth="1"/>
    <col min="14614" max="14614" width="5.875" style="12" customWidth="1"/>
    <col min="14615" max="14783" width="9" style="12"/>
    <col min="14784" max="14784" width="2.5" style="12" customWidth="1"/>
    <col min="14785" max="14785" width="44.375" style="12" customWidth="1"/>
    <col min="14786" max="14786" width="4.125" style="12" customWidth="1"/>
    <col min="14787" max="14787" width="5.875" style="12" customWidth="1"/>
    <col min="14788" max="14788" width="84.375" style="12" customWidth="1"/>
    <col min="14789" max="14790" width="9" style="12"/>
    <col min="14791" max="14791" width="4.625" style="12" customWidth="1"/>
    <col min="14792" max="14792" width="16.5" style="12" customWidth="1"/>
    <col min="14793" max="14793" width="13.875" style="12" customWidth="1"/>
    <col min="14794" max="14795" width="9" style="12"/>
    <col min="14796" max="14796" width="16.25" style="12" customWidth="1"/>
    <col min="14797" max="14797" width="9" style="12"/>
    <col min="14798" max="14798" width="16.625" style="12" customWidth="1"/>
    <col min="14799" max="14800" width="9" style="12"/>
    <col min="14801" max="14801" width="11.5" style="12" customWidth="1"/>
    <col min="14802" max="14802" width="44.375" style="12" customWidth="1"/>
    <col min="14803" max="14804" width="9" style="12"/>
    <col min="14805" max="14805" width="79.625" style="12" customWidth="1"/>
    <col min="14806" max="14812" width="9" style="12"/>
    <col min="14813" max="14813" width="5.875" style="12" customWidth="1"/>
    <col min="14814" max="14814" width="6.75" style="12" customWidth="1"/>
    <col min="14815" max="14815" width="29.25" style="12" customWidth="1"/>
    <col min="14816" max="14827" width="8.5" style="12" customWidth="1"/>
    <col min="14828" max="14830" width="9" style="12"/>
    <col min="14831" max="14831" width="26.875" style="12" customWidth="1"/>
    <col min="14832" max="14832" width="2.375" style="12" customWidth="1"/>
    <col min="14833" max="14833" width="9.375" style="12" customWidth="1"/>
    <col min="14834" max="14834" width="2.375" style="12" customWidth="1"/>
    <col min="14835" max="14835" width="9.375" style="12" customWidth="1"/>
    <col min="14836" max="14836" width="2.375" style="12" customWidth="1"/>
    <col min="14837" max="14837" width="9.375" style="12" customWidth="1"/>
    <col min="14838" max="14838" width="2.375" style="12" customWidth="1"/>
    <col min="14839" max="14839" width="19" style="12" customWidth="1"/>
    <col min="14840" max="14840" width="2.375" style="12" customWidth="1"/>
    <col min="14841" max="14841" width="9" style="12" customWidth="1"/>
    <col min="14842" max="14842" width="15" style="12" customWidth="1"/>
    <col min="14843" max="14843" width="2.375" style="12" customWidth="1"/>
    <col min="14844" max="14844" width="22.5" style="12" bestFit="1" customWidth="1"/>
    <col min="14845" max="14845" width="5.875" style="12" customWidth="1"/>
    <col min="14846" max="14846" width="2.375" style="12" customWidth="1"/>
    <col min="14847" max="14847" width="48.875" style="12" bestFit="1" customWidth="1"/>
    <col min="14848" max="14848" width="5.875" style="12" customWidth="1"/>
    <col min="14849" max="14849" width="3.5" style="12" customWidth="1"/>
    <col min="14850" max="14856" width="6.75" style="12" customWidth="1"/>
    <col min="14857" max="14857" width="2.375" style="12" customWidth="1"/>
    <col min="14858" max="14858" width="18.125" style="12" customWidth="1"/>
    <col min="14859" max="14859" width="5" style="12" customWidth="1"/>
    <col min="14860" max="14860" width="2.375" style="12" customWidth="1"/>
    <col min="14861" max="14861" width="24.25" style="12" customWidth="1"/>
    <col min="14862" max="14862" width="5" style="12" customWidth="1"/>
    <col min="14863" max="14863" width="2.375" style="12" customWidth="1"/>
    <col min="14864" max="14864" width="18.125" style="12" customWidth="1"/>
    <col min="14865" max="14865" width="5" style="12" customWidth="1"/>
    <col min="14866" max="14866" width="2.375" style="12" customWidth="1"/>
    <col min="14867" max="14867" width="9.375" style="12" customWidth="1"/>
    <col min="14868" max="14868" width="2.375" style="12" customWidth="1"/>
    <col min="14869" max="14869" width="22.5" style="12" bestFit="1" customWidth="1"/>
    <col min="14870" max="14870" width="5.875" style="12" customWidth="1"/>
    <col min="14871" max="15039" width="9" style="12"/>
    <col min="15040" max="15040" width="2.5" style="12" customWidth="1"/>
    <col min="15041" max="15041" width="44.375" style="12" customWidth="1"/>
    <col min="15042" max="15042" width="4.125" style="12" customWidth="1"/>
    <col min="15043" max="15043" width="5.875" style="12" customWidth="1"/>
    <col min="15044" max="15044" width="84.375" style="12" customWidth="1"/>
    <col min="15045" max="15046" width="9" style="12"/>
    <col min="15047" max="15047" width="4.625" style="12" customWidth="1"/>
    <col min="15048" max="15048" width="16.5" style="12" customWidth="1"/>
    <col min="15049" max="15049" width="13.875" style="12" customWidth="1"/>
    <col min="15050" max="15051" width="9" style="12"/>
    <col min="15052" max="15052" width="16.25" style="12" customWidth="1"/>
    <col min="15053" max="15053" width="9" style="12"/>
    <col min="15054" max="15054" width="16.625" style="12" customWidth="1"/>
    <col min="15055" max="15056" width="9" style="12"/>
    <col min="15057" max="15057" width="11.5" style="12" customWidth="1"/>
    <col min="15058" max="15058" width="44.375" style="12" customWidth="1"/>
    <col min="15059" max="15060" width="9" style="12"/>
    <col min="15061" max="15061" width="79.625" style="12" customWidth="1"/>
    <col min="15062" max="15068" width="9" style="12"/>
    <col min="15069" max="15069" width="5.875" style="12" customWidth="1"/>
    <col min="15070" max="15070" width="6.75" style="12" customWidth="1"/>
    <col min="15071" max="15071" width="29.25" style="12" customWidth="1"/>
    <col min="15072" max="15083" width="8.5" style="12" customWidth="1"/>
    <col min="15084" max="15086" width="9" style="12"/>
    <col min="15087" max="15087" width="26.875" style="12" customWidth="1"/>
    <col min="15088" max="15088" width="2.375" style="12" customWidth="1"/>
    <col min="15089" max="15089" width="9.375" style="12" customWidth="1"/>
    <col min="15090" max="15090" width="2.375" style="12" customWidth="1"/>
    <col min="15091" max="15091" width="9.375" style="12" customWidth="1"/>
    <col min="15092" max="15092" width="2.375" style="12" customWidth="1"/>
    <col min="15093" max="15093" width="9.375" style="12" customWidth="1"/>
    <col min="15094" max="15094" width="2.375" style="12" customWidth="1"/>
    <col min="15095" max="15095" width="19" style="12" customWidth="1"/>
    <col min="15096" max="15096" width="2.375" style="12" customWidth="1"/>
    <col min="15097" max="15097" width="9" style="12" customWidth="1"/>
    <col min="15098" max="15098" width="15" style="12" customWidth="1"/>
    <col min="15099" max="15099" width="2.375" style="12" customWidth="1"/>
    <col min="15100" max="15100" width="22.5" style="12" bestFit="1" customWidth="1"/>
    <col min="15101" max="15101" width="5.875" style="12" customWidth="1"/>
    <col min="15102" max="15102" width="2.375" style="12" customWidth="1"/>
    <col min="15103" max="15103" width="48.875" style="12" bestFit="1" customWidth="1"/>
    <col min="15104" max="15104" width="5.875" style="12" customWidth="1"/>
    <col min="15105" max="15105" width="3.5" style="12" customWidth="1"/>
    <col min="15106" max="15112" width="6.75" style="12" customWidth="1"/>
    <col min="15113" max="15113" width="2.375" style="12" customWidth="1"/>
    <col min="15114" max="15114" width="18.125" style="12" customWidth="1"/>
    <col min="15115" max="15115" width="5" style="12" customWidth="1"/>
    <col min="15116" max="15116" width="2.375" style="12" customWidth="1"/>
    <col min="15117" max="15117" width="24.25" style="12" customWidth="1"/>
    <col min="15118" max="15118" width="5" style="12" customWidth="1"/>
    <col min="15119" max="15119" width="2.375" style="12" customWidth="1"/>
    <col min="15120" max="15120" width="18.125" style="12" customWidth="1"/>
    <col min="15121" max="15121" width="5" style="12" customWidth="1"/>
    <col min="15122" max="15122" width="2.375" style="12" customWidth="1"/>
    <col min="15123" max="15123" width="9.375" style="12" customWidth="1"/>
    <col min="15124" max="15124" width="2.375" style="12" customWidth="1"/>
    <col min="15125" max="15125" width="22.5" style="12" bestFit="1" customWidth="1"/>
    <col min="15126" max="15126" width="5.875" style="12" customWidth="1"/>
    <col min="15127" max="15295" width="9" style="12"/>
    <col min="15296" max="15296" width="2.5" style="12" customWidth="1"/>
    <col min="15297" max="15297" width="44.375" style="12" customWidth="1"/>
    <col min="15298" max="15298" width="4.125" style="12" customWidth="1"/>
    <col min="15299" max="15299" width="5.875" style="12" customWidth="1"/>
    <col min="15300" max="15300" width="84.375" style="12" customWidth="1"/>
    <col min="15301" max="15302" width="9" style="12"/>
    <col min="15303" max="15303" width="4.625" style="12" customWidth="1"/>
    <col min="15304" max="15304" width="16.5" style="12" customWidth="1"/>
    <col min="15305" max="15305" width="13.875" style="12" customWidth="1"/>
    <col min="15306" max="15307" width="9" style="12"/>
    <col min="15308" max="15308" width="16.25" style="12" customWidth="1"/>
    <col min="15309" max="15309" width="9" style="12"/>
    <col min="15310" max="15310" width="16.625" style="12" customWidth="1"/>
    <col min="15311" max="15312" width="9" style="12"/>
    <col min="15313" max="15313" width="11.5" style="12" customWidth="1"/>
    <col min="15314" max="15314" width="44.375" style="12" customWidth="1"/>
    <col min="15315" max="15316" width="9" style="12"/>
    <col min="15317" max="15317" width="79.625" style="12" customWidth="1"/>
    <col min="15318" max="15324" width="9" style="12"/>
    <col min="15325" max="15325" width="5.875" style="12" customWidth="1"/>
    <col min="15326" max="15326" width="6.75" style="12" customWidth="1"/>
    <col min="15327" max="15327" width="29.25" style="12" customWidth="1"/>
    <col min="15328" max="15339" width="8.5" style="12" customWidth="1"/>
    <col min="15340" max="15342" width="9" style="12"/>
    <col min="15343" max="15343" width="26.875" style="12" customWidth="1"/>
    <col min="15344" max="15344" width="2.375" style="12" customWidth="1"/>
    <col min="15345" max="15345" width="9.375" style="12" customWidth="1"/>
    <col min="15346" max="15346" width="2.375" style="12" customWidth="1"/>
    <col min="15347" max="15347" width="9.375" style="12" customWidth="1"/>
    <col min="15348" max="15348" width="2.375" style="12" customWidth="1"/>
    <col min="15349" max="15349" width="9.375" style="12" customWidth="1"/>
    <col min="15350" max="15350" width="2.375" style="12" customWidth="1"/>
    <col min="15351" max="15351" width="19" style="12" customWidth="1"/>
    <col min="15352" max="15352" width="2.375" style="12" customWidth="1"/>
    <col min="15353" max="15353" width="9" style="12" customWidth="1"/>
    <col min="15354" max="15354" width="15" style="12" customWidth="1"/>
    <col min="15355" max="15355" width="2.375" style="12" customWidth="1"/>
    <col min="15356" max="15356" width="22.5" style="12" bestFit="1" customWidth="1"/>
    <col min="15357" max="15357" width="5.875" style="12" customWidth="1"/>
    <col min="15358" max="15358" width="2.375" style="12" customWidth="1"/>
    <col min="15359" max="15359" width="48.875" style="12" bestFit="1" customWidth="1"/>
    <col min="15360" max="15360" width="5.875" style="12" customWidth="1"/>
    <col min="15361" max="15361" width="3.5" style="12" customWidth="1"/>
    <col min="15362" max="15368" width="6.75" style="12" customWidth="1"/>
    <col min="15369" max="15369" width="2.375" style="12" customWidth="1"/>
    <col min="15370" max="15370" width="18.125" style="12" customWidth="1"/>
    <col min="15371" max="15371" width="5" style="12" customWidth="1"/>
    <col min="15372" max="15372" width="2.375" style="12" customWidth="1"/>
    <col min="15373" max="15373" width="24.25" style="12" customWidth="1"/>
    <col min="15374" max="15374" width="5" style="12" customWidth="1"/>
    <col min="15375" max="15375" width="2.375" style="12" customWidth="1"/>
    <col min="15376" max="15376" width="18.125" style="12" customWidth="1"/>
    <col min="15377" max="15377" width="5" style="12" customWidth="1"/>
    <col min="15378" max="15378" width="2.375" style="12" customWidth="1"/>
    <col min="15379" max="15379" width="9.375" style="12" customWidth="1"/>
    <col min="15380" max="15380" width="2.375" style="12" customWidth="1"/>
    <col min="15381" max="15381" width="22.5" style="12" bestFit="1" customWidth="1"/>
    <col min="15382" max="15382" width="5.875" style="12" customWidth="1"/>
    <col min="15383" max="15551" width="9" style="12"/>
    <col min="15552" max="15552" width="2.5" style="12" customWidth="1"/>
    <col min="15553" max="15553" width="44.375" style="12" customWidth="1"/>
    <col min="15554" max="15554" width="4.125" style="12" customWidth="1"/>
    <col min="15555" max="15555" width="5.875" style="12" customWidth="1"/>
    <col min="15556" max="15556" width="84.375" style="12" customWidth="1"/>
    <col min="15557" max="15558" width="9" style="12"/>
    <col min="15559" max="15559" width="4.625" style="12" customWidth="1"/>
    <col min="15560" max="15560" width="16.5" style="12" customWidth="1"/>
    <col min="15561" max="15561" width="13.875" style="12" customWidth="1"/>
    <col min="15562" max="15563" width="9" style="12"/>
    <col min="15564" max="15564" width="16.25" style="12" customWidth="1"/>
    <col min="15565" max="15565" width="9" style="12"/>
    <col min="15566" max="15566" width="16.625" style="12" customWidth="1"/>
    <col min="15567" max="15568" width="9" style="12"/>
    <col min="15569" max="15569" width="11.5" style="12" customWidth="1"/>
    <col min="15570" max="15570" width="44.375" style="12" customWidth="1"/>
    <col min="15571" max="15572" width="9" style="12"/>
    <col min="15573" max="15573" width="79.625" style="12" customWidth="1"/>
    <col min="15574" max="15580" width="9" style="12"/>
    <col min="15581" max="15581" width="5.875" style="12" customWidth="1"/>
    <col min="15582" max="15582" width="6.75" style="12" customWidth="1"/>
    <col min="15583" max="15583" width="29.25" style="12" customWidth="1"/>
    <col min="15584" max="15595" width="8.5" style="12" customWidth="1"/>
    <col min="15596" max="15598" width="9" style="12"/>
    <col min="15599" max="15599" width="26.875" style="12" customWidth="1"/>
    <col min="15600" max="15600" width="2.375" style="12" customWidth="1"/>
    <col min="15601" max="15601" width="9.375" style="12" customWidth="1"/>
    <col min="15602" max="15602" width="2.375" style="12" customWidth="1"/>
    <col min="15603" max="15603" width="9.375" style="12" customWidth="1"/>
    <col min="15604" max="15604" width="2.375" style="12" customWidth="1"/>
    <col min="15605" max="15605" width="9.375" style="12" customWidth="1"/>
    <col min="15606" max="15606" width="2.375" style="12" customWidth="1"/>
    <col min="15607" max="15607" width="19" style="12" customWidth="1"/>
    <col min="15608" max="15608" width="2.375" style="12" customWidth="1"/>
    <col min="15609" max="15609" width="9" style="12" customWidth="1"/>
    <col min="15610" max="15610" width="15" style="12" customWidth="1"/>
    <col min="15611" max="15611" width="2.375" style="12" customWidth="1"/>
    <col min="15612" max="15612" width="22.5" style="12" bestFit="1" customWidth="1"/>
    <col min="15613" max="15613" width="5.875" style="12" customWidth="1"/>
    <col min="15614" max="15614" width="2.375" style="12" customWidth="1"/>
    <col min="15615" max="15615" width="48.875" style="12" bestFit="1" customWidth="1"/>
    <col min="15616" max="15616" width="5.875" style="12" customWidth="1"/>
    <col min="15617" max="15617" width="3.5" style="12" customWidth="1"/>
    <col min="15618" max="15624" width="6.75" style="12" customWidth="1"/>
    <col min="15625" max="15625" width="2.375" style="12" customWidth="1"/>
    <col min="15626" max="15626" width="18.125" style="12" customWidth="1"/>
    <col min="15627" max="15627" width="5" style="12" customWidth="1"/>
    <col min="15628" max="15628" width="2.375" style="12" customWidth="1"/>
    <col min="15629" max="15629" width="24.25" style="12" customWidth="1"/>
    <col min="15630" max="15630" width="5" style="12" customWidth="1"/>
    <col min="15631" max="15631" width="2.375" style="12" customWidth="1"/>
    <col min="15632" max="15632" width="18.125" style="12" customWidth="1"/>
    <col min="15633" max="15633" width="5" style="12" customWidth="1"/>
    <col min="15634" max="15634" width="2.375" style="12" customWidth="1"/>
    <col min="15635" max="15635" width="9.375" style="12" customWidth="1"/>
    <col min="15636" max="15636" width="2.375" style="12" customWidth="1"/>
    <col min="15637" max="15637" width="22.5" style="12" bestFit="1" customWidth="1"/>
    <col min="15638" max="15638" width="5.875" style="12" customWidth="1"/>
    <col min="15639" max="15807" width="9" style="12"/>
    <col min="15808" max="15808" width="2.5" style="12" customWidth="1"/>
    <col min="15809" max="15809" width="44.375" style="12" customWidth="1"/>
    <col min="15810" max="15810" width="4.125" style="12" customWidth="1"/>
    <col min="15811" max="15811" width="5.875" style="12" customWidth="1"/>
    <col min="15812" max="15812" width="84.375" style="12" customWidth="1"/>
    <col min="15813" max="15814" width="9" style="12"/>
    <col min="15815" max="15815" width="4.625" style="12" customWidth="1"/>
    <col min="15816" max="15816" width="16.5" style="12" customWidth="1"/>
    <col min="15817" max="15817" width="13.875" style="12" customWidth="1"/>
    <col min="15818" max="15819" width="9" style="12"/>
    <col min="15820" max="15820" width="16.25" style="12" customWidth="1"/>
    <col min="15821" max="15821" width="9" style="12"/>
    <col min="15822" max="15822" width="16.625" style="12" customWidth="1"/>
    <col min="15823" max="15824" width="9" style="12"/>
    <col min="15825" max="15825" width="11.5" style="12" customWidth="1"/>
    <col min="15826" max="15826" width="44.375" style="12" customWidth="1"/>
    <col min="15827" max="15828" width="9" style="12"/>
    <col min="15829" max="15829" width="79.625" style="12" customWidth="1"/>
    <col min="15830" max="15836" width="9" style="12"/>
    <col min="15837" max="15837" width="5.875" style="12" customWidth="1"/>
    <col min="15838" max="15838" width="6.75" style="12" customWidth="1"/>
    <col min="15839" max="15839" width="29.25" style="12" customWidth="1"/>
    <col min="15840" max="15851" width="8.5" style="12" customWidth="1"/>
    <col min="15852" max="15854" width="9" style="12"/>
    <col min="15855" max="15855" width="26.875" style="12" customWidth="1"/>
    <col min="15856" max="15856" width="2.375" style="12" customWidth="1"/>
    <col min="15857" max="15857" width="9.375" style="12" customWidth="1"/>
    <col min="15858" max="15858" width="2.375" style="12" customWidth="1"/>
    <col min="15859" max="15859" width="9.375" style="12" customWidth="1"/>
    <col min="15860" max="15860" width="2.375" style="12" customWidth="1"/>
    <col min="15861" max="15861" width="9.375" style="12" customWidth="1"/>
    <col min="15862" max="15862" width="2.375" style="12" customWidth="1"/>
    <col min="15863" max="15863" width="19" style="12" customWidth="1"/>
    <col min="15864" max="15864" width="2.375" style="12" customWidth="1"/>
    <col min="15865" max="15865" width="9" style="12" customWidth="1"/>
    <col min="15866" max="15866" width="15" style="12" customWidth="1"/>
    <col min="15867" max="15867" width="2.375" style="12" customWidth="1"/>
    <col min="15868" max="15868" width="22.5" style="12" bestFit="1" customWidth="1"/>
    <col min="15869" max="15869" width="5.875" style="12" customWidth="1"/>
    <col min="15870" max="15870" width="2.375" style="12" customWidth="1"/>
    <col min="15871" max="15871" width="48.875" style="12" bestFit="1" customWidth="1"/>
    <col min="15872" max="15872" width="5.875" style="12" customWidth="1"/>
    <col min="15873" max="15873" width="3.5" style="12" customWidth="1"/>
    <col min="15874" max="15880" width="6.75" style="12" customWidth="1"/>
    <col min="15881" max="15881" width="2.375" style="12" customWidth="1"/>
    <col min="15882" max="15882" width="18.125" style="12" customWidth="1"/>
    <col min="15883" max="15883" width="5" style="12" customWidth="1"/>
    <col min="15884" max="15884" width="2.375" style="12" customWidth="1"/>
    <col min="15885" max="15885" width="24.25" style="12" customWidth="1"/>
    <col min="15886" max="15886" width="5" style="12" customWidth="1"/>
    <col min="15887" max="15887" width="2.375" style="12" customWidth="1"/>
    <col min="15888" max="15888" width="18.125" style="12" customWidth="1"/>
    <col min="15889" max="15889" width="5" style="12" customWidth="1"/>
    <col min="15890" max="15890" width="2.375" style="12" customWidth="1"/>
    <col min="15891" max="15891" width="9.375" style="12" customWidth="1"/>
    <col min="15892" max="15892" width="2.375" style="12" customWidth="1"/>
    <col min="15893" max="15893" width="22.5" style="12" bestFit="1" customWidth="1"/>
    <col min="15894" max="15894" width="5.875" style="12" customWidth="1"/>
    <col min="15895" max="16063" width="9" style="12"/>
    <col min="16064" max="16064" width="2.5" style="12" customWidth="1"/>
    <col min="16065" max="16065" width="44.375" style="12" customWidth="1"/>
    <col min="16066" max="16066" width="4.125" style="12" customWidth="1"/>
    <col min="16067" max="16067" width="5.875" style="12" customWidth="1"/>
    <col min="16068" max="16068" width="84.375" style="12" customWidth="1"/>
    <col min="16069" max="16070" width="9" style="12"/>
    <col min="16071" max="16071" width="4.625" style="12" customWidth="1"/>
    <col min="16072" max="16072" width="16.5" style="12" customWidth="1"/>
    <col min="16073" max="16073" width="13.875" style="12" customWidth="1"/>
    <col min="16074" max="16075" width="9" style="12"/>
    <col min="16076" max="16076" width="16.25" style="12" customWidth="1"/>
    <col min="16077" max="16077" width="9" style="12"/>
    <col min="16078" max="16078" width="16.625" style="12" customWidth="1"/>
    <col min="16079" max="16080" width="9" style="12"/>
    <col min="16081" max="16081" width="11.5" style="12" customWidth="1"/>
    <col min="16082" max="16082" width="44.375" style="12" customWidth="1"/>
    <col min="16083" max="16084" width="9" style="12"/>
    <col min="16085" max="16085" width="79.625" style="12" customWidth="1"/>
    <col min="16086" max="16092" width="9" style="12"/>
    <col min="16093" max="16093" width="5.875" style="12" customWidth="1"/>
    <col min="16094" max="16094" width="6.75" style="12" customWidth="1"/>
    <col min="16095" max="16095" width="29.25" style="12" customWidth="1"/>
    <col min="16096" max="16107" width="8.5" style="12" customWidth="1"/>
    <col min="16108" max="16110" width="9" style="12"/>
    <col min="16111" max="16111" width="26.875" style="12" customWidth="1"/>
    <col min="16112" max="16112" width="2.375" style="12" customWidth="1"/>
    <col min="16113" max="16113" width="9.375" style="12" customWidth="1"/>
    <col min="16114" max="16114" width="2.375" style="12" customWidth="1"/>
    <col min="16115" max="16115" width="9.375" style="12" customWidth="1"/>
    <col min="16116" max="16116" width="2.375" style="12" customWidth="1"/>
    <col min="16117" max="16117" width="9.375" style="12" customWidth="1"/>
    <col min="16118" max="16118" width="2.375" style="12" customWidth="1"/>
    <col min="16119" max="16119" width="19" style="12" customWidth="1"/>
    <col min="16120" max="16120" width="2.375" style="12" customWidth="1"/>
    <col min="16121" max="16121" width="9" style="12" customWidth="1"/>
    <col min="16122" max="16122" width="15" style="12" customWidth="1"/>
    <col min="16123" max="16123" width="2.375" style="12" customWidth="1"/>
    <col min="16124" max="16124" width="22.5" style="12" bestFit="1" customWidth="1"/>
    <col min="16125" max="16125" width="5.875" style="12" customWidth="1"/>
    <col min="16126" max="16126" width="2.375" style="12" customWidth="1"/>
    <col min="16127" max="16127" width="48.875" style="12" bestFit="1" customWidth="1"/>
    <col min="16128" max="16128" width="5.875" style="12" customWidth="1"/>
    <col min="16129" max="16129" width="3.5" style="12" customWidth="1"/>
    <col min="16130" max="16136" width="6.75" style="12" customWidth="1"/>
    <col min="16137" max="16137" width="2.375" style="12" customWidth="1"/>
    <col min="16138" max="16138" width="18.125" style="12" customWidth="1"/>
    <col min="16139" max="16139" width="5" style="12" customWidth="1"/>
    <col min="16140" max="16140" width="2.375" style="12" customWidth="1"/>
    <col min="16141" max="16141" width="24.25" style="12" customWidth="1"/>
    <col min="16142" max="16142" width="5" style="12" customWidth="1"/>
    <col min="16143" max="16143" width="2.375" style="12" customWidth="1"/>
    <col min="16144" max="16144" width="18.125" style="12" customWidth="1"/>
    <col min="16145" max="16145" width="5" style="12" customWidth="1"/>
    <col min="16146" max="16146" width="2.375" style="12" customWidth="1"/>
    <col min="16147" max="16147" width="9.375" style="12" customWidth="1"/>
    <col min="16148" max="16148" width="2.375" style="12" customWidth="1"/>
    <col min="16149" max="16149" width="22.5" style="12" bestFit="1" customWidth="1"/>
    <col min="16150" max="16150" width="5.875" style="12" customWidth="1"/>
    <col min="16151" max="16384" width="9" style="12"/>
  </cols>
  <sheetData>
    <row r="1" spans="1:25" ht="66" customHeight="1" thickTop="1" thickBot="1" x14ac:dyDescent="0.3">
      <c r="A1" s="6" t="s">
        <v>4445</v>
      </c>
      <c r="B1" s="7" t="s">
        <v>4444</v>
      </c>
      <c r="C1" s="8" t="s">
        <v>423</v>
      </c>
      <c r="D1" s="9" t="s">
        <v>424</v>
      </c>
      <c r="E1" s="10" t="s">
        <v>425</v>
      </c>
      <c r="F1" s="10" t="s">
        <v>426</v>
      </c>
      <c r="G1" s="11" t="s">
        <v>5136</v>
      </c>
      <c r="H1" s="11" t="s">
        <v>427</v>
      </c>
      <c r="I1" s="11" t="s">
        <v>428</v>
      </c>
      <c r="J1" s="11" t="s">
        <v>429</v>
      </c>
      <c r="K1" s="11" t="s">
        <v>430</v>
      </c>
      <c r="L1" s="11" t="s">
        <v>431</v>
      </c>
      <c r="M1" s="11" t="s">
        <v>432</v>
      </c>
      <c r="N1" s="11" t="s">
        <v>433</v>
      </c>
      <c r="O1" s="11" t="s">
        <v>434</v>
      </c>
      <c r="P1" s="11" t="s">
        <v>435</v>
      </c>
      <c r="Q1" s="11" t="s">
        <v>436</v>
      </c>
      <c r="R1" s="11" t="s">
        <v>437</v>
      </c>
      <c r="S1" s="11" t="s">
        <v>438</v>
      </c>
      <c r="T1" s="11" t="s">
        <v>439</v>
      </c>
      <c r="U1" s="11" t="s">
        <v>440</v>
      </c>
      <c r="V1" s="11" t="s">
        <v>441</v>
      </c>
      <c r="W1" s="11" t="s">
        <v>4960</v>
      </c>
      <c r="X1" s="1588" t="s">
        <v>9686</v>
      </c>
      <c r="Y1" s="1814" t="s">
        <v>166</v>
      </c>
    </row>
    <row r="2" spans="1:25" x14ac:dyDescent="0.25">
      <c r="A2" s="13" t="s">
        <v>443</v>
      </c>
      <c r="B2" s="14">
        <v>1</v>
      </c>
      <c r="C2" s="15">
        <v>11</v>
      </c>
      <c r="D2" s="16">
        <v>111</v>
      </c>
      <c r="E2" s="17" t="s">
        <v>444</v>
      </c>
      <c r="F2" s="18" t="s">
        <v>445</v>
      </c>
      <c r="G2" s="19"/>
      <c r="H2" s="19" t="s">
        <v>446</v>
      </c>
      <c r="I2" s="19" t="s">
        <v>447</v>
      </c>
      <c r="J2" s="19" t="s">
        <v>446</v>
      </c>
      <c r="K2" s="19" t="s">
        <v>447</v>
      </c>
      <c r="L2" s="19" t="s">
        <v>447</v>
      </c>
      <c r="M2" s="19" t="s">
        <v>446</v>
      </c>
      <c r="N2" s="19" t="s">
        <v>446</v>
      </c>
      <c r="O2" s="19" t="s">
        <v>446</v>
      </c>
      <c r="P2" s="19" t="s">
        <v>446</v>
      </c>
      <c r="Q2" s="19" t="s">
        <v>446</v>
      </c>
      <c r="R2" s="19" t="s">
        <v>446</v>
      </c>
      <c r="S2" s="19" t="s">
        <v>446</v>
      </c>
      <c r="T2" s="19" t="s">
        <v>446</v>
      </c>
      <c r="U2" s="19" t="s">
        <v>446</v>
      </c>
      <c r="V2" s="19" t="s">
        <v>446</v>
      </c>
      <c r="W2" s="19" t="s">
        <v>446</v>
      </c>
      <c r="X2" s="1589" t="str">
        <f>TEXT(D2,"0000")&amp;" - "&amp;E2</f>
        <v>0111 - Cultivarea cerealelor (exclusiv orez), plantelor leguminoase si a plantelor producatoare de seminte oleaginoase</v>
      </c>
      <c r="Y2" s="1815">
        <f>D2</f>
        <v>111</v>
      </c>
    </row>
    <row r="3" spans="1:25" x14ac:dyDescent="0.25">
      <c r="A3" s="20" t="s">
        <v>443</v>
      </c>
      <c r="B3" s="21">
        <v>1</v>
      </c>
      <c r="C3" s="22">
        <v>11</v>
      </c>
      <c r="D3" s="23">
        <v>112</v>
      </c>
      <c r="E3" s="24" t="s">
        <v>448</v>
      </c>
      <c r="F3" s="25" t="s">
        <v>445</v>
      </c>
      <c r="G3" s="26"/>
      <c r="H3" s="26" t="s">
        <v>446</v>
      </c>
      <c r="I3" s="26" t="s">
        <v>447</v>
      </c>
      <c r="J3" s="26" t="s">
        <v>446</v>
      </c>
      <c r="K3" s="26" t="s">
        <v>447</v>
      </c>
      <c r="L3" s="26" t="s">
        <v>447</v>
      </c>
      <c r="M3" s="26" t="s">
        <v>446</v>
      </c>
      <c r="N3" s="26" t="s">
        <v>446</v>
      </c>
      <c r="O3" s="26" t="s">
        <v>446</v>
      </c>
      <c r="P3" s="19" t="s">
        <v>446</v>
      </c>
      <c r="Q3" s="26" t="s">
        <v>446</v>
      </c>
      <c r="R3" s="26" t="s">
        <v>446</v>
      </c>
      <c r="S3" s="26" t="s">
        <v>446</v>
      </c>
      <c r="T3" s="26" t="s">
        <v>446</v>
      </c>
      <c r="U3" s="26" t="s">
        <v>446</v>
      </c>
      <c r="V3" s="26" t="s">
        <v>446</v>
      </c>
      <c r="W3" s="26" t="s">
        <v>446</v>
      </c>
      <c r="X3" s="1590" t="str">
        <f t="shared" ref="X3:X66" si="0">TEXT(D3,"0000")&amp;" - "&amp;E3</f>
        <v>0112 - Cultivarea orezului</v>
      </c>
      <c r="Y3" s="1816">
        <f t="shared" ref="Y3:Y66" si="1">D3</f>
        <v>112</v>
      </c>
    </row>
    <row r="4" spans="1:25" x14ac:dyDescent="0.25">
      <c r="A4" s="20" t="s">
        <v>443</v>
      </c>
      <c r="B4" s="21">
        <v>1</v>
      </c>
      <c r="C4" s="22">
        <v>11</v>
      </c>
      <c r="D4" s="23">
        <v>113</v>
      </c>
      <c r="E4" s="24" t="s">
        <v>449</v>
      </c>
      <c r="F4" s="25" t="s">
        <v>445</v>
      </c>
      <c r="G4" s="26"/>
      <c r="H4" s="26" t="s">
        <v>446</v>
      </c>
      <c r="I4" s="26" t="s">
        <v>447</v>
      </c>
      <c r="J4" s="26" t="s">
        <v>446</v>
      </c>
      <c r="K4" s="26" t="s">
        <v>447</v>
      </c>
      <c r="L4" s="26" t="s">
        <v>447</v>
      </c>
      <c r="M4" s="26" t="s">
        <v>446</v>
      </c>
      <c r="N4" s="26" t="s">
        <v>446</v>
      </c>
      <c r="O4" s="26" t="s">
        <v>446</v>
      </c>
      <c r="P4" s="19" t="s">
        <v>446</v>
      </c>
      <c r="Q4" s="26" t="s">
        <v>446</v>
      </c>
      <c r="R4" s="26" t="s">
        <v>446</v>
      </c>
      <c r="S4" s="26" t="s">
        <v>446</v>
      </c>
      <c r="T4" s="26" t="s">
        <v>446</v>
      </c>
      <c r="U4" s="26" t="s">
        <v>446</v>
      </c>
      <c r="V4" s="26" t="s">
        <v>446</v>
      </c>
      <c r="W4" s="26" t="s">
        <v>446</v>
      </c>
      <c r="X4" s="1590" t="str">
        <f t="shared" si="0"/>
        <v>0113 - Cultivarea legumelor si a pepenilor, a radacinoaselor si tuberculilor</v>
      </c>
      <c r="Y4" s="1816">
        <f t="shared" si="1"/>
        <v>113</v>
      </c>
    </row>
    <row r="5" spans="1:25" x14ac:dyDescent="0.25">
      <c r="A5" s="20" t="s">
        <v>443</v>
      </c>
      <c r="B5" s="21">
        <v>1</v>
      </c>
      <c r="C5" s="22">
        <v>11</v>
      </c>
      <c r="D5" s="23">
        <v>114</v>
      </c>
      <c r="E5" s="24" t="s">
        <v>450</v>
      </c>
      <c r="F5" s="25" t="s">
        <v>445</v>
      </c>
      <c r="G5" s="26"/>
      <c r="H5" s="26" t="s">
        <v>446</v>
      </c>
      <c r="I5" s="26" t="s">
        <v>447</v>
      </c>
      <c r="J5" s="26" t="s">
        <v>446</v>
      </c>
      <c r="K5" s="26" t="s">
        <v>447</v>
      </c>
      <c r="L5" s="26" t="s">
        <v>447</v>
      </c>
      <c r="M5" s="26" t="s">
        <v>446</v>
      </c>
      <c r="N5" s="26" t="s">
        <v>446</v>
      </c>
      <c r="O5" s="26" t="s">
        <v>446</v>
      </c>
      <c r="P5" s="19" t="s">
        <v>446</v>
      </c>
      <c r="Q5" s="26" t="s">
        <v>446</v>
      </c>
      <c r="R5" s="26" t="s">
        <v>446</v>
      </c>
      <c r="S5" s="26" t="s">
        <v>446</v>
      </c>
      <c r="T5" s="26" t="s">
        <v>446</v>
      </c>
      <c r="U5" s="26" t="s">
        <v>446</v>
      </c>
      <c r="V5" s="26" t="s">
        <v>446</v>
      </c>
      <c r="W5" s="26" t="s">
        <v>446</v>
      </c>
      <c r="X5" s="1590" t="str">
        <f t="shared" si="0"/>
        <v>0114 - Cultivarea trestiei de zahar</v>
      </c>
      <c r="Y5" s="1816">
        <f>D5</f>
        <v>114</v>
      </c>
    </row>
    <row r="6" spans="1:25" x14ac:dyDescent="0.25">
      <c r="A6" s="20" t="s">
        <v>443</v>
      </c>
      <c r="B6" s="21">
        <v>1</v>
      </c>
      <c r="C6" s="22">
        <v>11</v>
      </c>
      <c r="D6" s="23">
        <v>115</v>
      </c>
      <c r="E6" s="24" t="s">
        <v>451</v>
      </c>
      <c r="F6" s="25" t="s">
        <v>445</v>
      </c>
      <c r="G6" s="26"/>
      <c r="H6" s="26" t="s">
        <v>446</v>
      </c>
      <c r="I6" s="26" t="s">
        <v>447</v>
      </c>
      <c r="J6" s="26" t="s">
        <v>446</v>
      </c>
      <c r="K6" s="26" t="s">
        <v>447</v>
      </c>
      <c r="L6" s="26" t="s">
        <v>447</v>
      </c>
      <c r="M6" s="26" t="s">
        <v>446</v>
      </c>
      <c r="N6" s="26" t="s">
        <v>446</v>
      </c>
      <c r="O6" s="26" t="s">
        <v>446</v>
      </c>
      <c r="P6" s="19" t="s">
        <v>446</v>
      </c>
      <c r="Q6" s="26" t="s">
        <v>446</v>
      </c>
      <c r="R6" s="26" t="s">
        <v>446</v>
      </c>
      <c r="S6" s="26" t="s">
        <v>446</v>
      </c>
      <c r="T6" s="26" t="s">
        <v>446</v>
      </c>
      <c r="U6" s="26" t="s">
        <v>446</v>
      </c>
      <c r="V6" s="26" t="s">
        <v>446</v>
      </c>
      <c r="W6" s="26" t="s">
        <v>446</v>
      </c>
      <c r="X6" s="1590" t="str">
        <f t="shared" si="0"/>
        <v>0115 - Cultivarea tutunului</v>
      </c>
      <c r="Y6" s="1816">
        <f t="shared" si="1"/>
        <v>115</v>
      </c>
    </row>
    <row r="7" spans="1:25" x14ac:dyDescent="0.25">
      <c r="A7" s="20" t="s">
        <v>443</v>
      </c>
      <c r="B7" s="21">
        <v>1</v>
      </c>
      <c r="C7" s="22">
        <v>11</v>
      </c>
      <c r="D7" s="23">
        <v>116</v>
      </c>
      <c r="E7" s="24" t="s">
        <v>452</v>
      </c>
      <c r="F7" s="25" t="s">
        <v>445</v>
      </c>
      <c r="G7" s="26"/>
      <c r="H7" s="26" t="s">
        <v>446</v>
      </c>
      <c r="I7" s="26" t="s">
        <v>447</v>
      </c>
      <c r="J7" s="26" t="s">
        <v>446</v>
      </c>
      <c r="K7" s="26" t="s">
        <v>447</v>
      </c>
      <c r="L7" s="26" t="s">
        <v>447</v>
      </c>
      <c r="M7" s="26" t="s">
        <v>446</v>
      </c>
      <c r="N7" s="26" t="s">
        <v>446</v>
      </c>
      <c r="O7" s="26" t="s">
        <v>446</v>
      </c>
      <c r="P7" s="19" t="s">
        <v>446</v>
      </c>
      <c r="Q7" s="26" t="s">
        <v>446</v>
      </c>
      <c r="R7" s="26" t="s">
        <v>446</v>
      </c>
      <c r="S7" s="26" t="s">
        <v>446</v>
      </c>
      <c r="T7" s="26" t="s">
        <v>446</v>
      </c>
      <c r="U7" s="26" t="s">
        <v>446</v>
      </c>
      <c r="V7" s="26" t="s">
        <v>446</v>
      </c>
      <c r="W7" s="26" t="s">
        <v>446</v>
      </c>
      <c r="X7" s="1590" t="str">
        <f t="shared" si="0"/>
        <v>0116 - Cultivarea plantelor pentru fibre</v>
      </c>
      <c r="Y7" s="1816">
        <f t="shared" si="1"/>
        <v>116</v>
      </c>
    </row>
    <row r="8" spans="1:25" x14ac:dyDescent="0.25">
      <c r="A8" s="20" t="s">
        <v>443</v>
      </c>
      <c r="B8" s="21">
        <v>1</v>
      </c>
      <c r="C8" s="27">
        <v>11</v>
      </c>
      <c r="D8" s="28">
        <v>119</v>
      </c>
      <c r="E8" s="29" t="s">
        <v>453</v>
      </c>
      <c r="F8" s="30" t="s">
        <v>445</v>
      </c>
      <c r="G8" s="31"/>
      <c r="H8" s="31" t="s">
        <v>446</v>
      </c>
      <c r="I8" s="31" t="s">
        <v>447</v>
      </c>
      <c r="J8" s="31" t="s">
        <v>446</v>
      </c>
      <c r="K8" s="31" t="s">
        <v>447</v>
      </c>
      <c r="L8" s="31" t="s">
        <v>447</v>
      </c>
      <c r="M8" s="31" t="s">
        <v>446</v>
      </c>
      <c r="N8" s="31" t="s">
        <v>446</v>
      </c>
      <c r="O8" s="31" t="s">
        <v>446</v>
      </c>
      <c r="P8" s="31" t="s">
        <v>446</v>
      </c>
      <c r="Q8" s="31" t="s">
        <v>446</v>
      </c>
      <c r="R8" s="31" t="s">
        <v>446</v>
      </c>
      <c r="S8" s="31" t="s">
        <v>446</v>
      </c>
      <c r="T8" s="31" t="s">
        <v>446</v>
      </c>
      <c r="U8" s="31" t="s">
        <v>446</v>
      </c>
      <c r="V8" s="31" t="s">
        <v>446</v>
      </c>
      <c r="W8" s="31" t="s">
        <v>446</v>
      </c>
      <c r="X8" s="1591" t="str">
        <f t="shared" si="0"/>
        <v>0119 - Cultivarea altor plante nepermanente</v>
      </c>
      <c r="Y8" s="1817">
        <f t="shared" si="1"/>
        <v>119</v>
      </c>
    </row>
    <row r="9" spans="1:25" x14ac:dyDescent="0.25">
      <c r="A9" s="20" t="s">
        <v>443</v>
      </c>
      <c r="B9" s="21">
        <v>1</v>
      </c>
      <c r="C9" s="15">
        <v>12</v>
      </c>
      <c r="D9" s="16">
        <v>121</v>
      </c>
      <c r="E9" s="17" t="s">
        <v>454</v>
      </c>
      <c r="F9" s="18" t="s">
        <v>445</v>
      </c>
      <c r="G9" s="19"/>
      <c r="H9" s="19" t="s">
        <v>446</v>
      </c>
      <c r="I9" s="19" t="s">
        <v>447</v>
      </c>
      <c r="J9" s="19" t="s">
        <v>446</v>
      </c>
      <c r="K9" s="19" t="s">
        <v>447</v>
      </c>
      <c r="L9" s="19" t="s">
        <v>447</v>
      </c>
      <c r="M9" s="19" t="s">
        <v>446</v>
      </c>
      <c r="N9" s="19" t="s">
        <v>446</v>
      </c>
      <c r="O9" s="19" t="s">
        <v>446</v>
      </c>
      <c r="P9" s="19" t="s">
        <v>446</v>
      </c>
      <c r="Q9" s="19" t="s">
        <v>446</v>
      </c>
      <c r="R9" s="19" t="s">
        <v>446</v>
      </c>
      <c r="S9" s="19" t="s">
        <v>446</v>
      </c>
      <c r="T9" s="19" t="s">
        <v>446</v>
      </c>
      <c r="U9" s="19" t="s">
        <v>446</v>
      </c>
      <c r="V9" s="19" t="s">
        <v>446</v>
      </c>
      <c r="W9" s="19" t="s">
        <v>446</v>
      </c>
      <c r="X9" s="1592" t="str">
        <f t="shared" si="0"/>
        <v>0121 - Cultivarea strugurilor</v>
      </c>
      <c r="Y9" s="1815">
        <f t="shared" si="1"/>
        <v>121</v>
      </c>
    </row>
    <row r="10" spans="1:25" x14ac:dyDescent="0.25">
      <c r="A10" s="20" t="s">
        <v>443</v>
      </c>
      <c r="B10" s="21">
        <v>1</v>
      </c>
      <c r="C10" s="22">
        <v>12</v>
      </c>
      <c r="D10" s="23">
        <v>122</v>
      </c>
      <c r="E10" s="24" t="s">
        <v>455</v>
      </c>
      <c r="F10" s="25" t="s">
        <v>445</v>
      </c>
      <c r="G10" s="26"/>
      <c r="H10" s="26" t="s">
        <v>446</v>
      </c>
      <c r="I10" s="26" t="s">
        <v>447</v>
      </c>
      <c r="J10" s="26" t="s">
        <v>446</v>
      </c>
      <c r="K10" s="26" t="s">
        <v>447</v>
      </c>
      <c r="L10" s="26" t="s">
        <v>447</v>
      </c>
      <c r="M10" s="26" t="s">
        <v>446</v>
      </c>
      <c r="N10" s="26" t="s">
        <v>446</v>
      </c>
      <c r="O10" s="26" t="s">
        <v>446</v>
      </c>
      <c r="P10" s="19" t="s">
        <v>446</v>
      </c>
      <c r="Q10" s="26" t="s">
        <v>446</v>
      </c>
      <c r="R10" s="26" t="s">
        <v>446</v>
      </c>
      <c r="S10" s="26" t="s">
        <v>446</v>
      </c>
      <c r="T10" s="26" t="s">
        <v>446</v>
      </c>
      <c r="U10" s="26" t="s">
        <v>446</v>
      </c>
      <c r="V10" s="26" t="s">
        <v>446</v>
      </c>
      <c r="W10" s="26" t="s">
        <v>446</v>
      </c>
      <c r="X10" s="1590" t="str">
        <f t="shared" si="0"/>
        <v>0122 - Cultivarea fructelor tropicale si subtropicale</v>
      </c>
      <c r="Y10" s="1816">
        <f t="shared" si="1"/>
        <v>122</v>
      </c>
    </row>
    <row r="11" spans="1:25" x14ac:dyDescent="0.25">
      <c r="A11" s="20" t="s">
        <v>443</v>
      </c>
      <c r="B11" s="21">
        <v>1</v>
      </c>
      <c r="C11" s="22">
        <v>12</v>
      </c>
      <c r="D11" s="23">
        <v>123</v>
      </c>
      <c r="E11" s="24" t="s">
        <v>456</v>
      </c>
      <c r="F11" s="25" t="s">
        <v>445</v>
      </c>
      <c r="G11" s="26"/>
      <c r="H11" s="26" t="s">
        <v>446</v>
      </c>
      <c r="I11" s="26" t="s">
        <v>447</v>
      </c>
      <c r="J11" s="26" t="s">
        <v>446</v>
      </c>
      <c r="K11" s="26" t="s">
        <v>447</v>
      </c>
      <c r="L11" s="26" t="s">
        <v>447</v>
      </c>
      <c r="M11" s="26" t="s">
        <v>446</v>
      </c>
      <c r="N11" s="26" t="s">
        <v>446</v>
      </c>
      <c r="O11" s="26" t="s">
        <v>446</v>
      </c>
      <c r="P11" s="19" t="s">
        <v>446</v>
      </c>
      <c r="Q11" s="26" t="s">
        <v>446</v>
      </c>
      <c r="R11" s="26" t="s">
        <v>446</v>
      </c>
      <c r="S11" s="26" t="s">
        <v>446</v>
      </c>
      <c r="T11" s="26" t="s">
        <v>446</v>
      </c>
      <c r="U11" s="26" t="s">
        <v>446</v>
      </c>
      <c r="V11" s="26" t="s">
        <v>446</v>
      </c>
      <c r="W11" s="26" t="s">
        <v>446</v>
      </c>
      <c r="X11" s="1590" t="str">
        <f t="shared" si="0"/>
        <v>0123 - Cultivarea fructelor citrice</v>
      </c>
      <c r="Y11" s="1816">
        <f t="shared" si="1"/>
        <v>123</v>
      </c>
    </row>
    <row r="12" spans="1:25" x14ac:dyDescent="0.25">
      <c r="A12" s="20" t="s">
        <v>443</v>
      </c>
      <c r="B12" s="21">
        <v>1</v>
      </c>
      <c r="C12" s="22">
        <v>12</v>
      </c>
      <c r="D12" s="23">
        <v>124</v>
      </c>
      <c r="E12" s="24" t="s">
        <v>457</v>
      </c>
      <c r="F12" s="25" t="s">
        <v>445</v>
      </c>
      <c r="G12" s="26"/>
      <c r="H12" s="26" t="s">
        <v>447</v>
      </c>
      <c r="I12" s="26" t="s">
        <v>447</v>
      </c>
      <c r="J12" s="26" t="s">
        <v>446</v>
      </c>
      <c r="K12" s="26" t="s">
        <v>447</v>
      </c>
      <c r="L12" s="26" t="s">
        <v>447</v>
      </c>
      <c r="M12" s="26" t="s">
        <v>446</v>
      </c>
      <c r="N12" s="26" t="s">
        <v>446</v>
      </c>
      <c r="O12" s="26" t="s">
        <v>446</v>
      </c>
      <c r="P12" s="19" t="s">
        <v>446</v>
      </c>
      <c r="Q12" s="26" t="s">
        <v>446</v>
      </c>
      <c r="R12" s="26" t="s">
        <v>447</v>
      </c>
      <c r="S12" s="26" t="s">
        <v>446</v>
      </c>
      <c r="T12" s="26" t="s">
        <v>446</v>
      </c>
      <c r="U12" s="26" t="s">
        <v>446</v>
      </c>
      <c r="V12" s="26" t="s">
        <v>446</v>
      </c>
      <c r="W12" s="26" t="s">
        <v>446</v>
      </c>
      <c r="X12" s="1590" t="str">
        <f t="shared" si="0"/>
        <v>0124 - Cultivarea fructelor semintoase si samburoase</v>
      </c>
      <c r="Y12" s="1816">
        <f t="shared" si="1"/>
        <v>124</v>
      </c>
    </row>
    <row r="13" spans="1:25" x14ac:dyDescent="0.25">
      <c r="A13" s="20" t="s">
        <v>443</v>
      </c>
      <c r="B13" s="21">
        <v>1</v>
      </c>
      <c r="C13" s="22">
        <v>12</v>
      </c>
      <c r="D13" s="23">
        <v>125</v>
      </c>
      <c r="E13" s="24" t="s">
        <v>458</v>
      </c>
      <c r="F13" s="25" t="s">
        <v>445</v>
      </c>
      <c r="G13" s="26"/>
      <c r="H13" s="26" t="s">
        <v>447</v>
      </c>
      <c r="I13" s="26" t="s">
        <v>447</v>
      </c>
      <c r="J13" s="26" t="s">
        <v>446</v>
      </c>
      <c r="K13" s="26" t="s">
        <v>447</v>
      </c>
      <c r="L13" s="26" t="s">
        <v>447</v>
      </c>
      <c r="M13" s="26" t="s">
        <v>446</v>
      </c>
      <c r="N13" s="26" t="s">
        <v>446</v>
      </c>
      <c r="O13" s="26" t="s">
        <v>446</v>
      </c>
      <c r="P13" s="19" t="s">
        <v>446</v>
      </c>
      <c r="Q13" s="26" t="s">
        <v>446</v>
      </c>
      <c r="R13" s="26" t="s">
        <v>447</v>
      </c>
      <c r="S13" s="26" t="s">
        <v>446</v>
      </c>
      <c r="T13" s="26" t="s">
        <v>446</v>
      </c>
      <c r="U13" s="26" t="s">
        <v>446</v>
      </c>
      <c r="V13" s="26" t="s">
        <v>446</v>
      </c>
      <c r="W13" s="26" t="s">
        <v>446</v>
      </c>
      <c r="X13" s="1590" t="str">
        <f t="shared" si="0"/>
        <v>0125 - Cultivarea arbustilor fructiferi, capsunilor, nuciferilor si a altor pomi fructiferi</v>
      </c>
      <c r="Y13" s="1816">
        <f t="shared" si="1"/>
        <v>125</v>
      </c>
    </row>
    <row r="14" spans="1:25" x14ac:dyDescent="0.25">
      <c r="A14" s="20" t="s">
        <v>443</v>
      </c>
      <c r="B14" s="21">
        <v>1</v>
      </c>
      <c r="C14" s="22">
        <v>12</v>
      </c>
      <c r="D14" s="23">
        <v>126</v>
      </c>
      <c r="E14" s="24" t="s">
        <v>459</v>
      </c>
      <c r="F14" s="25" t="s">
        <v>445</v>
      </c>
      <c r="G14" s="26"/>
      <c r="H14" s="26" t="s">
        <v>446</v>
      </c>
      <c r="I14" s="26" t="s">
        <v>447</v>
      </c>
      <c r="J14" s="26" t="s">
        <v>446</v>
      </c>
      <c r="K14" s="26" t="s">
        <v>447</v>
      </c>
      <c r="L14" s="26" t="s">
        <v>447</v>
      </c>
      <c r="M14" s="26" t="s">
        <v>446</v>
      </c>
      <c r="N14" s="26" t="s">
        <v>446</v>
      </c>
      <c r="O14" s="26" t="s">
        <v>446</v>
      </c>
      <c r="P14" s="19" t="s">
        <v>446</v>
      </c>
      <c r="Q14" s="26" t="s">
        <v>446</v>
      </c>
      <c r="R14" s="26" t="s">
        <v>446</v>
      </c>
      <c r="S14" s="26" t="s">
        <v>446</v>
      </c>
      <c r="T14" s="26" t="s">
        <v>446</v>
      </c>
      <c r="U14" s="26" t="s">
        <v>446</v>
      </c>
      <c r="V14" s="26" t="s">
        <v>446</v>
      </c>
      <c r="W14" s="26" t="s">
        <v>446</v>
      </c>
      <c r="X14" s="1590" t="str">
        <f t="shared" si="0"/>
        <v>0126 - Cultivarea fructelor oleaginoase</v>
      </c>
      <c r="Y14" s="1816">
        <f t="shared" si="1"/>
        <v>126</v>
      </c>
    </row>
    <row r="15" spans="1:25" x14ac:dyDescent="0.25">
      <c r="A15" s="20" t="s">
        <v>443</v>
      </c>
      <c r="B15" s="21">
        <v>1</v>
      </c>
      <c r="C15" s="22">
        <v>12</v>
      </c>
      <c r="D15" s="23">
        <v>127</v>
      </c>
      <c r="E15" s="24" t="s">
        <v>460</v>
      </c>
      <c r="F15" s="25" t="s">
        <v>445</v>
      </c>
      <c r="G15" s="26"/>
      <c r="H15" s="26" t="s">
        <v>446</v>
      </c>
      <c r="I15" s="26" t="s">
        <v>447</v>
      </c>
      <c r="J15" s="26" t="s">
        <v>446</v>
      </c>
      <c r="K15" s="26" t="s">
        <v>447</v>
      </c>
      <c r="L15" s="26" t="s">
        <v>447</v>
      </c>
      <c r="M15" s="26" t="s">
        <v>446</v>
      </c>
      <c r="N15" s="26" t="s">
        <v>446</v>
      </c>
      <c r="O15" s="26" t="s">
        <v>446</v>
      </c>
      <c r="P15" s="19" t="s">
        <v>446</v>
      </c>
      <c r="Q15" s="26" t="s">
        <v>446</v>
      </c>
      <c r="R15" s="26" t="s">
        <v>446</v>
      </c>
      <c r="S15" s="26" t="s">
        <v>446</v>
      </c>
      <c r="T15" s="26" t="s">
        <v>446</v>
      </c>
      <c r="U15" s="26" t="s">
        <v>446</v>
      </c>
      <c r="V15" s="26" t="s">
        <v>446</v>
      </c>
      <c r="W15" s="26" t="s">
        <v>446</v>
      </c>
      <c r="X15" s="1590" t="str">
        <f t="shared" si="0"/>
        <v>0127 - Cultivarea plantelor pentru prepararea bauturilor</v>
      </c>
      <c r="Y15" s="1816">
        <f t="shared" si="1"/>
        <v>127</v>
      </c>
    </row>
    <row r="16" spans="1:25" x14ac:dyDescent="0.25">
      <c r="A16" s="20" t="s">
        <v>443</v>
      </c>
      <c r="B16" s="21">
        <v>1</v>
      </c>
      <c r="C16" s="22">
        <v>12</v>
      </c>
      <c r="D16" s="23">
        <v>128</v>
      </c>
      <c r="E16" s="24" t="s">
        <v>461</v>
      </c>
      <c r="F16" s="25" t="s">
        <v>445</v>
      </c>
      <c r="G16" s="26"/>
      <c r="H16" s="26" t="s">
        <v>446</v>
      </c>
      <c r="I16" s="26" t="s">
        <v>447</v>
      </c>
      <c r="J16" s="26" t="s">
        <v>446</v>
      </c>
      <c r="K16" s="26" t="s">
        <v>447</v>
      </c>
      <c r="L16" s="26" t="s">
        <v>447</v>
      </c>
      <c r="M16" s="26" t="s">
        <v>446</v>
      </c>
      <c r="N16" s="26" t="s">
        <v>446</v>
      </c>
      <c r="O16" s="26" t="s">
        <v>446</v>
      </c>
      <c r="P16" s="19" t="s">
        <v>446</v>
      </c>
      <c r="Q16" s="26" t="s">
        <v>446</v>
      </c>
      <c r="R16" s="26" t="s">
        <v>446</v>
      </c>
      <c r="S16" s="26" t="s">
        <v>446</v>
      </c>
      <c r="T16" s="26" t="s">
        <v>446</v>
      </c>
      <c r="U16" s="26" t="s">
        <v>446</v>
      </c>
      <c r="V16" s="26" t="s">
        <v>446</v>
      </c>
      <c r="W16" s="26" t="s">
        <v>446</v>
      </c>
      <c r="X16" s="1590" t="str">
        <f t="shared" si="0"/>
        <v>0128 - Cultivarea condimentelor, plantelor aromatice, medicinale si a plantelor de uz farmaceutic</v>
      </c>
      <c r="Y16" s="1816">
        <f t="shared" si="1"/>
        <v>128</v>
      </c>
    </row>
    <row r="17" spans="1:25" x14ac:dyDescent="0.25">
      <c r="A17" s="20" t="s">
        <v>443</v>
      </c>
      <c r="B17" s="21">
        <v>1</v>
      </c>
      <c r="C17" s="27">
        <v>12</v>
      </c>
      <c r="D17" s="28">
        <v>129</v>
      </c>
      <c r="E17" s="29" t="s">
        <v>462</v>
      </c>
      <c r="F17" s="30" t="s">
        <v>445</v>
      </c>
      <c r="G17" s="31"/>
      <c r="H17" s="31" t="s">
        <v>446</v>
      </c>
      <c r="I17" s="31" t="s">
        <v>447</v>
      </c>
      <c r="J17" s="31" t="s">
        <v>446</v>
      </c>
      <c r="K17" s="31" t="s">
        <v>447</v>
      </c>
      <c r="L17" s="31" t="s">
        <v>447</v>
      </c>
      <c r="M17" s="31" t="s">
        <v>446</v>
      </c>
      <c r="N17" s="31" t="s">
        <v>446</v>
      </c>
      <c r="O17" s="31" t="s">
        <v>446</v>
      </c>
      <c r="P17" s="31" t="s">
        <v>446</v>
      </c>
      <c r="Q17" s="31" t="s">
        <v>446</v>
      </c>
      <c r="R17" s="31" t="s">
        <v>446</v>
      </c>
      <c r="S17" s="31" t="s">
        <v>446</v>
      </c>
      <c r="T17" s="31" t="s">
        <v>446</v>
      </c>
      <c r="U17" s="31" t="s">
        <v>446</v>
      </c>
      <c r="V17" s="31" t="s">
        <v>446</v>
      </c>
      <c r="W17" s="31" t="s">
        <v>446</v>
      </c>
      <c r="X17" s="1591" t="str">
        <f t="shared" si="0"/>
        <v>0129 - Cultivarea altor plante permanente</v>
      </c>
      <c r="Y17" s="1817">
        <f t="shared" si="1"/>
        <v>129</v>
      </c>
    </row>
    <row r="18" spans="1:25" x14ac:dyDescent="0.25">
      <c r="A18" s="20" t="s">
        <v>443</v>
      </c>
      <c r="B18" s="21">
        <v>1</v>
      </c>
      <c r="C18" s="32">
        <v>13</v>
      </c>
      <c r="D18" s="33">
        <v>130</v>
      </c>
      <c r="E18" s="34" t="s">
        <v>463</v>
      </c>
      <c r="F18" s="35" t="s">
        <v>445</v>
      </c>
      <c r="G18" s="36"/>
      <c r="H18" s="36" t="s">
        <v>447</v>
      </c>
      <c r="I18" s="36" t="s">
        <v>447</v>
      </c>
      <c r="J18" s="36" t="s">
        <v>446</v>
      </c>
      <c r="K18" s="36" t="s">
        <v>447</v>
      </c>
      <c r="L18" s="36" t="s">
        <v>447</v>
      </c>
      <c r="M18" s="36" t="s">
        <v>446</v>
      </c>
      <c r="N18" s="36" t="s">
        <v>446</v>
      </c>
      <c r="O18" s="36" t="s">
        <v>446</v>
      </c>
      <c r="P18" s="36" t="s">
        <v>446</v>
      </c>
      <c r="Q18" s="36" t="s">
        <v>446</v>
      </c>
      <c r="R18" s="36" t="s">
        <v>447</v>
      </c>
      <c r="S18" s="36" t="s">
        <v>446</v>
      </c>
      <c r="T18" s="36" t="s">
        <v>446</v>
      </c>
      <c r="U18" s="36" t="s">
        <v>446</v>
      </c>
      <c r="V18" s="36" t="s">
        <v>446</v>
      </c>
      <c r="W18" s="36" t="s">
        <v>446</v>
      </c>
      <c r="X18" s="1593" t="str">
        <f t="shared" si="0"/>
        <v>0130 - Cultivarea plantelor pentru inmultire</v>
      </c>
      <c r="Y18" s="1818">
        <f t="shared" si="1"/>
        <v>130</v>
      </c>
    </row>
    <row r="19" spans="1:25" x14ac:dyDescent="0.25">
      <c r="A19" s="20" t="s">
        <v>443</v>
      </c>
      <c r="B19" s="21">
        <v>1</v>
      </c>
      <c r="C19" s="15">
        <v>14</v>
      </c>
      <c r="D19" s="16">
        <v>141</v>
      </c>
      <c r="E19" s="17" t="s">
        <v>464</v>
      </c>
      <c r="F19" s="18" t="s">
        <v>445</v>
      </c>
      <c r="G19" s="19"/>
      <c r="H19" s="19" t="s">
        <v>447</v>
      </c>
      <c r="I19" s="19" t="s">
        <v>447</v>
      </c>
      <c r="J19" s="19" t="s">
        <v>446</v>
      </c>
      <c r="K19" s="19" t="s">
        <v>447</v>
      </c>
      <c r="L19" s="19" t="s">
        <v>447</v>
      </c>
      <c r="M19" s="19" t="s">
        <v>446</v>
      </c>
      <c r="N19" s="19" t="s">
        <v>446</v>
      </c>
      <c r="O19" s="19" t="s">
        <v>446</v>
      </c>
      <c r="P19" s="19" t="s">
        <v>446</v>
      </c>
      <c r="Q19" s="19" t="s">
        <v>446</v>
      </c>
      <c r="R19" s="19" t="s">
        <v>447</v>
      </c>
      <c r="S19" s="19" t="s">
        <v>446</v>
      </c>
      <c r="T19" s="19" t="s">
        <v>446</v>
      </c>
      <c r="U19" s="19" t="s">
        <v>446</v>
      </c>
      <c r="V19" s="19" t="s">
        <v>446</v>
      </c>
      <c r="W19" s="19" t="s">
        <v>446</v>
      </c>
      <c r="X19" s="1592" t="str">
        <f t="shared" si="0"/>
        <v>0141 - Cresterea bovinelor de lapte</v>
      </c>
      <c r="Y19" s="1815">
        <f t="shared" si="1"/>
        <v>141</v>
      </c>
    </row>
    <row r="20" spans="1:25" x14ac:dyDescent="0.25">
      <c r="A20" s="20" t="s">
        <v>443</v>
      </c>
      <c r="B20" s="21">
        <v>1</v>
      </c>
      <c r="C20" s="22">
        <v>14</v>
      </c>
      <c r="D20" s="23">
        <v>142</v>
      </c>
      <c r="E20" s="24" t="s">
        <v>465</v>
      </c>
      <c r="F20" s="25" t="s">
        <v>445</v>
      </c>
      <c r="G20" s="26"/>
      <c r="H20" s="26" t="s">
        <v>447</v>
      </c>
      <c r="I20" s="26" t="s">
        <v>447</v>
      </c>
      <c r="J20" s="26" t="s">
        <v>446</v>
      </c>
      <c r="K20" s="26" t="s">
        <v>447</v>
      </c>
      <c r="L20" s="26" t="s">
        <v>447</v>
      </c>
      <c r="M20" s="26" t="s">
        <v>446</v>
      </c>
      <c r="N20" s="26" t="s">
        <v>446</v>
      </c>
      <c r="O20" s="26" t="s">
        <v>446</v>
      </c>
      <c r="P20" s="19" t="s">
        <v>446</v>
      </c>
      <c r="Q20" s="26" t="s">
        <v>446</v>
      </c>
      <c r="R20" s="26" t="s">
        <v>447</v>
      </c>
      <c r="S20" s="26" t="s">
        <v>446</v>
      </c>
      <c r="T20" s="26" t="s">
        <v>446</v>
      </c>
      <c r="U20" s="26" t="s">
        <v>446</v>
      </c>
      <c r="V20" s="26" t="s">
        <v>446</v>
      </c>
      <c r="W20" s="26" t="s">
        <v>446</v>
      </c>
      <c r="X20" s="1590" t="str">
        <f t="shared" si="0"/>
        <v>0142 - Cresterea altor bovine</v>
      </c>
      <c r="Y20" s="1816">
        <f t="shared" si="1"/>
        <v>142</v>
      </c>
    </row>
    <row r="21" spans="1:25" x14ac:dyDescent="0.25">
      <c r="A21" s="20" t="s">
        <v>443</v>
      </c>
      <c r="B21" s="21">
        <v>1</v>
      </c>
      <c r="C21" s="22">
        <v>14</v>
      </c>
      <c r="D21" s="23">
        <v>143</v>
      </c>
      <c r="E21" s="24" t="s">
        <v>466</v>
      </c>
      <c r="F21" s="25" t="s">
        <v>445</v>
      </c>
      <c r="G21" s="26"/>
      <c r="H21" s="26" t="s">
        <v>447</v>
      </c>
      <c r="I21" s="26" t="s">
        <v>447</v>
      </c>
      <c r="J21" s="26" t="s">
        <v>446</v>
      </c>
      <c r="K21" s="26" t="s">
        <v>447</v>
      </c>
      <c r="L21" s="26" t="s">
        <v>447</v>
      </c>
      <c r="M21" s="26" t="s">
        <v>446</v>
      </c>
      <c r="N21" s="26" t="s">
        <v>446</v>
      </c>
      <c r="O21" s="26" t="s">
        <v>446</v>
      </c>
      <c r="P21" s="19" t="s">
        <v>446</v>
      </c>
      <c r="Q21" s="26" t="s">
        <v>446</v>
      </c>
      <c r="R21" s="26" t="s">
        <v>447</v>
      </c>
      <c r="S21" s="26" t="s">
        <v>446</v>
      </c>
      <c r="T21" s="26" t="s">
        <v>446</v>
      </c>
      <c r="U21" s="26" t="s">
        <v>446</v>
      </c>
      <c r="V21" s="26" t="s">
        <v>446</v>
      </c>
      <c r="W21" s="26" t="s">
        <v>446</v>
      </c>
      <c r="X21" s="1590" t="str">
        <f t="shared" si="0"/>
        <v>0143 - Cresterea cailor si a altor cabaline</v>
      </c>
      <c r="Y21" s="1816">
        <f t="shared" si="1"/>
        <v>143</v>
      </c>
    </row>
    <row r="22" spans="1:25" x14ac:dyDescent="0.25">
      <c r="A22" s="20" t="s">
        <v>443</v>
      </c>
      <c r="B22" s="21">
        <v>1</v>
      </c>
      <c r="C22" s="22">
        <v>14</v>
      </c>
      <c r="D22" s="23">
        <v>144</v>
      </c>
      <c r="E22" s="24" t="s">
        <v>467</v>
      </c>
      <c r="F22" s="25" t="s">
        <v>445</v>
      </c>
      <c r="G22" s="26"/>
      <c r="H22" s="26" t="s">
        <v>447</v>
      </c>
      <c r="I22" s="26" t="s">
        <v>447</v>
      </c>
      <c r="J22" s="26" t="s">
        <v>446</v>
      </c>
      <c r="K22" s="26" t="s">
        <v>447</v>
      </c>
      <c r="L22" s="26" t="s">
        <v>447</v>
      </c>
      <c r="M22" s="26" t="s">
        <v>446</v>
      </c>
      <c r="N22" s="26" t="s">
        <v>446</v>
      </c>
      <c r="O22" s="26" t="s">
        <v>446</v>
      </c>
      <c r="P22" s="19" t="s">
        <v>446</v>
      </c>
      <c r="Q22" s="26" t="s">
        <v>446</v>
      </c>
      <c r="R22" s="26" t="s">
        <v>447</v>
      </c>
      <c r="S22" s="26" t="s">
        <v>446</v>
      </c>
      <c r="T22" s="26" t="s">
        <v>446</v>
      </c>
      <c r="U22" s="26" t="s">
        <v>446</v>
      </c>
      <c r="V22" s="26" t="s">
        <v>446</v>
      </c>
      <c r="W22" s="26" t="s">
        <v>446</v>
      </c>
      <c r="X22" s="1590" t="str">
        <f t="shared" si="0"/>
        <v>0144 - Cresterea camilelor si a camelidelor</v>
      </c>
      <c r="Y22" s="1816">
        <f t="shared" si="1"/>
        <v>144</v>
      </c>
    </row>
    <row r="23" spans="1:25" x14ac:dyDescent="0.25">
      <c r="A23" s="20" t="s">
        <v>443</v>
      </c>
      <c r="B23" s="21">
        <v>1</v>
      </c>
      <c r="C23" s="22">
        <v>14</v>
      </c>
      <c r="D23" s="23">
        <v>145</v>
      </c>
      <c r="E23" s="24" t="s">
        <v>468</v>
      </c>
      <c r="F23" s="25" t="s">
        <v>445</v>
      </c>
      <c r="G23" s="26"/>
      <c r="H23" s="26" t="s">
        <v>447</v>
      </c>
      <c r="I23" s="26" t="s">
        <v>447</v>
      </c>
      <c r="J23" s="26" t="s">
        <v>446</v>
      </c>
      <c r="K23" s="26" t="s">
        <v>447</v>
      </c>
      <c r="L23" s="26" t="s">
        <v>447</v>
      </c>
      <c r="M23" s="26" t="s">
        <v>446</v>
      </c>
      <c r="N23" s="26" t="s">
        <v>446</v>
      </c>
      <c r="O23" s="26" t="s">
        <v>446</v>
      </c>
      <c r="P23" s="19" t="s">
        <v>446</v>
      </c>
      <c r="Q23" s="26" t="s">
        <v>446</v>
      </c>
      <c r="R23" s="26" t="s">
        <v>447</v>
      </c>
      <c r="S23" s="26" t="s">
        <v>446</v>
      </c>
      <c r="T23" s="26" t="s">
        <v>446</v>
      </c>
      <c r="U23" s="26" t="s">
        <v>446</v>
      </c>
      <c r="V23" s="26" t="s">
        <v>446</v>
      </c>
      <c r="W23" s="26" t="s">
        <v>446</v>
      </c>
      <c r="X23" s="1590" t="str">
        <f t="shared" si="0"/>
        <v>0145 - Cresterea ovinelor si caprinelor</v>
      </c>
      <c r="Y23" s="1816">
        <f t="shared" si="1"/>
        <v>145</v>
      </c>
    </row>
    <row r="24" spans="1:25" x14ac:dyDescent="0.25">
      <c r="A24" s="20" t="s">
        <v>443</v>
      </c>
      <c r="B24" s="21">
        <v>1</v>
      </c>
      <c r="C24" s="22">
        <v>14</v>
      </c>
      <c r="D24" s="23">
        <v>146</v>
      </c>
      <c r="E24" s="24" t="s">
        <v>469</v>
      </c>
      <c r="F24" s="25" t="s">
        <v>445</v>
      </c>
      <c r="G24" s="26"/>
      <c r="H24" s="26" t="s">
        <v>447</v>
      </c>
      <c r="I24" s="26" t="s">
        <v>447</v>
      </c>
      <c r="J24" s="26" t="s">
        <v>446</v>
      </c>
      <c r="K24" s="26" t="s">
        <v>447</v>
      </c>
      <c r="L24" s="26" t="s">
        <v>447</v>
      </c>
      <c r="M24" s="26" t="s">
        <v>446</v>
      </c>
      <c r="N24" s="26" t="s">
        <v>446</v>
      </c>
      <c r="O24" s="26" t="s">
        <v>446</v>
      </c>
      <c r="P24" s="19" t="s">
        <v>446</v>
      </c>
      <c r="Q24" s="26" t="s">
        <v>446</v>
      </c>
      <c r="R24" s="26" t="s">
        <v>447</v>
      </c>
      <c r="S24" s="26" t="s">
        <v>446</v>
      </c>
      <c r="T24" s="26" t="s">
        <v>446</v>
      </c>
      <c r="U24" s="26" t="s">
        <v>446</v>
      </c>
      <c r="V24" s="26" t="s">
        <v>446</v>
      </c>
      <c r="W24" s="26" t="s">
        <v>446</v>
      </c>
      <c r="X24" s="1590" t="str">
        <f t="shared" si="0"/>
        <v>0146 - Cresterea porcinelor</v>
      </c>
      <c r="Y24" s="1816">
        <f t="shared" si="1"/>
        <v>146</v>
      </c>
    </row>
    <row r="25" spans="1:25" x14ac:dyDescent="0.25">
      <c r="A25" s="20" t="s">
        <v>443</v>
      </c>
      <c r="B25" s="21">
        <v>1</v>
      </c>
      <c r="C25" s="22">
        <v>14</v>
      </c>
      <c r="D25" s="23">
        <v>147</v>
      </c>
      <c r="E25" s="24" t="s">
        <v>470</v>
      </c>
      <c r="F25" s="25" t="s">
        <v>445</v>
      </c>
      <c r="G25" s="26"/>
      <c r="H25" s="26" t="s">
        <v>447</v>
      </c>
      <c r="I25" s="26" t="s">
        <v>447</v>
      </c>
      <c r="J25" s="26" t="s">
        <v>446</v>
      </c>
      <c r="K25" s="26" t="s">
        <v>447</v>
      </c>
      <c r="L25" s="26" t="s">
        <v>447</v>
      </c>
      <c r="M25" s="26" t="s">
        <v>446</v>
      </c>
      <c r="N25" s="26" t="s">
        <v>446</v>
      </c>
      <c r="O25" s="26" t="s">
        <v>446</v>
      </c>
      <c r="P25" s="19" t="s">
        <v>446</v>
      </c>
      <c r="Q25" s="26" t="s">
        <v>446</v>
      </c>
      <c r="R25" s="26" t="s">
        <v>447</v>
      </c>
      <c r="S25" s="26" t="s">
        <v>446</v>
      </c>
      <c r="T25" s="26" t="s">
        <v>446</v>
      </c>
      <c r="U25" s="26" t="s">
        <v>446</v>
      </c>
      <c r="V25" s="26" t="s">
        <v>446</v>
      </c>
      <c r="W25" s="26" t="s">
        <v>446</v>
      </c>
      <c r="X25" s="1590" t="str">
        <f t="shared" si="0"/>
        <v>0147 - Cresterea pasarilor</v>
      </c>
      <c r="Y25" s="1816">
        <f t="shared" si="1"/>
        <v>147</v>
      </c>
    </row>
    <row r="26" spans="1:25" x14ac:dyDescent="0.25">
      <c r="A26" s="20" t="s">
        <v>443</v>
      </c>
      <c r="B26" s="21">
        <v>1</v>
      </c>
      <c r="C26" s="27">
        <v>14</v>
      </c>
      <c r="D26" s="28">
        <v>149</v>
      </c>
      <c r="E26" s="29" t="s">
        <v>471</v>
      </c>
      <c r="F26" s="30" t="s">
        <v>445</v>
      </c>
      <c r="G26" s="31"/>
      <c r="H26" s="31" t="s">
        <v>447</v>
      </c>
      <c r="I26" s="31" t="s">
        <v>447</v>
      </c>
      <c r="J26" s="31" t="s">
        <v>446</v>
      </c>
      <c r="K26" s="31" t="s">
        <v>447</v>
      </c>
      <c r="L26" s="31" t="s">
        <v>447</v>
      </c>
      <c r="M26" s="31" t="s">
        <v>446</v>
      </c>
      <c r="N26" s="31" t="s">
        <v>446</v>
      </c>
      <c r="O26" s="31" t="s">
        <v>446</v>
      </c>
      <c r="P26" s="31" t="s">
        <v>446</v>
      </c>
      <c r="Q26" s="31" t="s">
        <v>446</v>
      </c>
      <c r="R26" s="31" t="s">
        <v>447</v>
      </c>
      <c r="S26" s="31" t="s">
        <v>446</v>
      </c>
      <c r="T26" s="31" t="s">
        <v>446</v>
      </c>
      <c r="U26" s="31" t="s">
        <v>446</v>
      </c>
      <c r="V26" s="31" t="s">
        <v>446</v>
      </c>
      <c r="W26" s="31" t="s">
        <v>446</v>
      </c>
      <c r="X26" s="1591" t="str">
        <f t="shared" si="0"/>
        <v>0149 - Cresterea altor animale</v>
      </c>
      <c r="Y26" s="1817">
        <f t="shared" si="1"/>
        <v>149</v>
      </c>
    </row>
    <row r="27" spans="1:25" x14ac:dyDescent="0.25">
      <c r="A27" s="20" t="s">
        <v>443</v>
      </c>
      <c r="B27" s="21">
        <v>1</v>
      </c>
      <c r="C27" s="32">
        <v>15</v>
      </c>
      <c r="D27" s="33">
        <v>150</v>
      </c>
      <c r="E27" s="34" t="s">
        <v>472</v>
      </c>
      <c r="F27" s="35" t="s">
        <v>445</v>
      </c>
      <c r="G27" s="36"/>
      <c r="H27" s="36" t="s">
        <v>446</v>
      </c>
      <c r="I27" s="36" t="s">
        <v>447</v>
      </c>
      <c r="J27" s="36" t="s">
        <v>446</v>
      </c>
      <c r="K27" s="36" t="s">
        <v>447</v>
      </c>
      <c r="L27" s="36" t="s">
        <v>447</v>
      </c>
      <c r="M27" s="36" t="s">
        <v>446</v>
      </c>
      <c r="N27" s="36" t="s">
        <v>446</v>
      </c>
      <c r="O27" s="36" t="s">
        <v>446</v>
      </c>
      <c r="P27" s="36" t="s">
        <v>446</v>
      </c>
      <c r="Q27" s="36" t="s">
        <v>446</v>
      </c>
      <c r="R27" s="36" t="s">
        <v>446</v>
      </c>
      <c r="S27" s="36" t="s">
        <v>446</v>
      </c>
      <c r="T27" s="36" t="s">
        <v>446</v>
      </c>
      <c r="U27" s="36" t="s">
        <v>446</v>
      </c>
      <c r="V27" s="36" t="s">
        <v>446</v>
      </c>
      <c r="W27" s="36" t="s">
        <v>446</v>
      </c>
      <c r="X27" s="1593" t="str">
        <f t="shared" si="0"/>
        <v>0150 - Activitati in ferme mixte (cultura vegetala combinata cu cresterea animalelor)</v>
      </c>
      <c r="Y27" s="1818">
        <f t="shared" si="1"/>
        <v>150</v>
      </c>
    </row>
    <row r="28" spans="1:25" x14ac:dyDescent="0.25">
      <c r="A28" s="20" t="s">
        <v>443</v>
      </c>
      <c r="B28" s="21">
        <v>1</v>
      </c>
      <c r="C28" s="15">
        <v>16</v>
      </c>
      <c r="D28" s="16">
        <v>161</v>
      </c>
      <c r="E28" s="17" t="s">
        <v>473</v>
      </c>
      <c r="F28" s="18" t="s">
        <v>445</v>
      </c>
      <c r="G28" s="19"/>
      <c r="H28" s="19" t="s">
        <v>446</v>
      </c>
      <c r="I28" s="19" t="s">
        <v>446</v>
      </c>
      <c r="J28" s="19" t="s">
        <v>446</v>
      </c>
      <c r="K28" s="19" t="s">
        <v>446</v>
      </c>
      <c r="L28" s="19" t="s">
        <v>447</v>
      </c>
      <c r="M28" s="19" t="s">
        <v>446</v>
      </c>
      <c r="N28" s="19" t="s">
        <v>446</v>
      </c>
      <c r="O28" s="19" t="s">
        <v>446</v>
      </c>
      <c r="P28" s="19" t="s">
        <v>446</v>
      </c>
      <c r="Q28" s="19" t="s">
        <v>446</v>
      </c>
      <c r="R28" s="19" t="s">
        <v>446</v>
      </c>
      <c r="S28" s="19" t="s">
        <v>446</v>
      </c>
      <c r="T28" s="19" t="s">
        <v>446</v>
      </c>
      <c r="U28" s="19" t="s">
        <v>446</v>
      </c>
      <c r="V28" s="19" t="s">
        <v>446</v>
      </c>
      <c r="W28" s="19" t="s">
        <v>446</v>
      </c>
      <c r="X28" s="1592" t="str">
        <f t="shared" si="0"/>
        <v>0161 - Activitati auxiliare pentru productia vegetala</v>
      </c>
      <c r="Y28" s="1815">
        <f t="shared" si="1"/>
        <v>161</v>
      </c>
    </row>
    <row r="29" spans="1:25" x14ac:dyDescent="0.25">
      <c r="A29" s="20" t="s">
        <v>443</v>
      </c>
      <c r="B29" s="21">
        <v>1</v>
      </c>
      <c r="C29" s="22">
        <v>16</v>
      </c>
      <c r="D29" s="23">
        <v>162</v>
      </c>
      <c r="E29" s="24" t="s">
        <v>474</v>
      </c>
      <c r="F29" s="25" t="s">
        <v>445</v>
      </c>
      <c r="G29" s="26"/>
      <c r="H29" s="26" t="s">
        <v>446</v>
      </c>
      <c r="I29" s="26" t="s">
        <v>446</v>
      </c>
      <c r="J29" s="26" t="s">
        <v>446</v>
      </c>
      <c r="K29" s="26" t="s">
        <v>446</v>
      </c>
      <c r="L29" s="26" t="s">
        <v>447</v>
      </c>
      <c r="M29" s="26" t="s">
        <v>446</v>
      </c>
      <c r="N29" s="26" t="s">
        <v>446</v>
      </c>
      <c r="O29" s="26" t="s">
        <v>446</v>
      </c>
      <c r="P29" s="19" t="s">
        <v>446</v>
      </c>
      <c r="Q29" s="26" t="s">
        <v>446</v>
      </c>
      <c r="R29" s="26" t="s">
        <v>446</v>
      </c>
      <c r="S29" s="26" t="s">
        <v>446</v>
      </c>
      <c r="T29" s="26" t="s">
        <v>446</v>
      </c>
      <c r="U29" s="26" t="s">
        <v>446</v>
      </c>
      <c r="V29" s="26" t="s">
        <v>446</v>
      </c>
      <c r="W29" s="26" t="s">
        <v>446</v>
      </c>
      <c r="X29" s="1590" t="str">
        <f t="shared" si="0"/>
        <v>0162 - Activitati auxiliare pentru cresterea animalelor</v>
      </c>
      <c r="Y29" s="1816">
        <f t="shared" si="1"/>
        <v>162</v>
      </c>
    </row>
    <row r="30" spans="1:25" x14ac:dyDescent="0.25">
      <c r="A30" s="20" t="s">
        <v>443</v>
      </c>
      <c r="B30" s="21">
        <v>1</v>
      </c>
      <c r="C30" s="22">
        <v>16</v>
      </c>
      <c r="D30" s="23">
        <v>163</v>
      </c>
      <c r="E30" s="24" t="s">
        <v>475</v>
      </c>
      <c r="F30" s="25" t="s">
        <v>445</v>
      </c>
      <c r="G30" s="26"/>
      <c r="H30" s="26" t="s">
        <v>446</v>
      </c>
      <c r="I30" s="26" t="s">
        <v>446</v>
      </c>
      <c r="J30" s="26" t="s">
        <v>446</v>
      </c>
      <c r="K30" s="26" t="s">
        <v>446</v>
      </c>
      <c r="L30" s="26" t="s">
        <v>447</v>
      </c>
      <c r="M30" s="26" t="s">
        <v>446</v>
      </c>
      <c r="N30" s="26" t="s">
        <v>446</v>
      </c>
      <c r="O30" s="26" t="s">
        <v>446</v>
      </c>
      <c r="P30" s="19" t="s">
        <v>446</v>
      </c>
      <c r="Q30" s="26" t="s">
        <v>446</v>
      </c>
      <c r="R30" s="26" t="s">
        <v>446</v>
      </c>
      <c r="S30" s="26" t="s">
        <v>446</v>
      </c>
      <c r="T30" s="26" t="s">
        <v>446</v>
      </c>
      <c r="U30" s="26" t="s">
        <v>446</v>
      </c>
      <c r="V30" s="26" t="s">
        <v>446</v>
      </c>
      <c r="W30" s="26" t="s">
        <v>446</v>
      </c>
      <c r="X30" s="1590" t="str">
        <f t="shared" si="0"/>
        <v>0163 - Activitati dupa recoltare</v>
      </c>
      <c r="Y30" s="1816">
        <f t="shared" si="1"/>
        <v>163</v>
      </c>
    </row>
    <row r="31" spans="1:25" x14ac:dyDescent="0.25">
      <c r="A31" s="20" t="s">
        <v>443</v>
      </c>
      <c r="B31" s="21">
        <v>1</v>
      </c>
      <c r="C31" s="27">
        <v>16</v>
      </c>
      <c r="D31" s="28">
        <v>164</v>
      </c>
      <c r="E31" s="29" t="s">
        <v>476</v>
      </c>
      <c r="F31" s="30" t="s">
        <v>445</v>
      </c>
      <c r="G31" s="31"/>
      <c r="H31" s="31" t="s">
        <v>446</v>
      </c>
      <c r="I31" s="31" t="s">
        <v>447</v>
      </c>
      <c r="J31" s="31" t="s">
        <v>446</v>
      </c>
      <c r="K31" s="31" t="s">
        <v>447</v>
      </c>
      <c r="L31" s="31" t="s">
        <v>447</v>
      </c>
      <c r="M31" s="31" t="s">
        <v>446</v>
      </c>
      <c r="N31" s="31" t="s">
        <v>446</v>
      </c>
      <c r="O31" s="31" t="s">
        <v>446</v>
      </c>
      <c r="P31" s="31" t="s">
        <v>446</v>
      </c>
      <c r="Q31" s="31" t="s">
        <v>446</v>
      </c>
      <c r="R31" s="31" t="s">
        <v>446</v>
      </c>
      <c r="S31" s="31" t="s">
        <v>446</v>
      </c>
      <c r="T31" s="31" t="s">
        <v>446</v>
      </c>
      <c r="U31" s="31" t="s">
        <v>446</v>
      </c>
      <c r="V31" s="31" t="s">
        <v>446</v>
      </c>
      <c r="W31" s="31" t="s">
        <v>446</v>
      </c>
      <c r="X31" s="1591" t="str">
        <f t="shared" si="0"/>
        <v>0164 - Pregatirea semintelor in vederea insamantarii</v>
      </c>
      <c r="Y31" s="1817">
        <f t="shared" si="1"/>
        <v>164</v>
      </c>
    </row>
    <row r="32" spans="1:25" ht="15.75" thickBot="1" x14ac:dyDescent="0.3">
      <c r="A32" s="20" t="s">
        <v>443</v>
      </c>
      <c r="B32" s="37">
        <v>1</v>
      </c>
      <c r="C32" s="38">
        <v>17</v>
      </c>
      <c r="D32" s="39">
        <v>170</v>
      </c>
      <c r="E32" s="40" t="s">
        <v>477</v>
      </c>
      <c r="F32" s="41" t="s">
        <v>445</v>
      </c>
      <c r="G32" s="42"/>
      <c r="H32" s="42" t="s">
        <v>446</v>
      </c>
      <c r="I32" s="42" t="s">
        <v>447</v>
      </c>
      <c r="J32" s="42" t="s">
        <v>446</v>
      </c>
      <c r="K32" s="42" t="s">
        <v>447</v>
      </c>
      <c r="L32" s="42" t="s">
        <v>447</v>
      </c>
      <c r="M32" s="42" t="s">
        <v>446</v>
      </c>
      <c r="N32" s="42" t="s">
        <v>446</v>
      </c>
      <c r="O32" s="42" t="s">
        <v>446</v>
      </c>
      <c r="P32" s="42" t="s">
        <v>446</v>
      </c>
      <c r="Q32" s="42" t="s">
        <v>446</v>
      </c>
      <c r="R32" s="42" t="s">
        <v>446</v>
      </c>
      <c r="S32" s="42" t="s">
        <v>446</v>
      </c>
      <c r="T32" s="42" t="s">
        <v>446</v>
      </c>
      <c r="U32" s="42" t="s">
        <v>446</v>
      </c>
      <c r="V32" s="42" t="s">
        <v>446</v>
      </c>
      <c r="W32" s="42" t="s">
        <v>446</v>
      </c>
      <c r="X32" s="1594" t="str">
        <f t="shared" si="0"/>
        <v>0170 - Vanatoare,capturarea cu capcane a vanatului si activitati de servicii anexe vanatorii</v>
      </c>
      <c r="Y32" s="1819">
        <f t="shared" si="1"/>
        <v>170</v>
      </c>
    </row>
    <row r="33" spans="1:25" x14ac:dyDescent="0.25">
      <c r="A33" s="20" t="s">
        <v>443</v>
      </c>
      <c r="B33" s="14">
        <v>2</v>
      </c>
      <c r="C33" s="43">
        <v>21</v>
      </c>
      <c r="D33" s="44">
        <v>210</v>
      </c>
      <c r="E33" s="45" t="s">
        <v>478</v>
      </c>
      <c r="F33" s="46" t="s">
        <v>445</v>
      </c>
      <c r="G33" s="47"/>
      <c r="H33" s="47" t="s">
        <v>447</v>
      </c>
      <c r="I33" s="47" t="s">
        <v>447</v>
      </c>
      <c r="J33" s="47" t="s">
        <v>446</v>
      </c>
      <c r="K33" s="47" t="s">
        <v>447</v>
      </c>
      <c r="L33" s="47" t="s">
        <v>447</v>
      </c>
      <c r="M33" s="47" t="s">
        <v>446</v>
      </c>
      <c r="N33" s="47" t="s">
        <v>446</v>
      </c>
      <c r="O33" s="47" t="s">
        <v>446</v>
      </c>
      <c r="P33" s="47" t="s">
        <v>446</v>
      </c>
      <c r="Q33" s="47" t="s">
        <v>446</v>
      </c>
      <c r="R33" s="47" t="s">
        <v>447</v>
      </c>
      <c r="S33" s="47" t="s">
        <v>446</v>
      </c>
      <c r="T33" s="47" t="s">
        <v>446</v>
      </c>
      <c r="U33" s="47" t="s">
        <v>446</v>
      </c>
      <c r="V33" s="47" t="s">
        <v>446</v>
      </c>
      <c r="W33" s="47" t="s">
        <v>446</v>
      </c>
      <c r="X33" s="1595" t="str">
        <f t="shared" si="0"/>
        <v>0210 - Silvicultura si alte activitati forestiere</v>
      </c>
      <c r="Y33" s="1820">
        <f t="shared" si="1"/>
        <v>210</v>
      </c>
    </row>
    <row r="34" spans="1:25" x14ac:dyDescent="0.25">
      <c r="A34" s="20" t="s">
        <v>443</v>
      </c>
      <c r="B34" s="21">
        <v>2</v>
      </c>
      <c r="C34" s="32">
        <v>22</v>
      </c>
      <c r="D34" s="33">
        <v>220</v>
      </c>
      <c r="E34" s="34" t="s">
        <v>479</v>
      </c>
      <c r="F34" s="35" t="s">
        <v>445</v>
      </c>
      <c r="G34" s="36"/>
      <c r="H34" s="36" t="s">
        <v>446</v>
      </c>
      <c r="I34" s="36" t="s">
        <v>447</v>
      </c>
      <c r="J34" s="36" t="s">
        <v>446</v>
      </c>
      <c r="K34" s="36" t="s">
        <v>447</v>
      </c>
      <c r="L34" s="36" t="s">
        <v>447</v>
      </c>
      <c r="M34" s="36" t="s">
        <v>446</v>
      </c>
      <c r="N34" s="36" t="s">
        <v>446</v>
      </c>
      <c r="O34" s="36" t="s">
        <v>446</v>
      </c>
      <c r="P34" s="36" t="s">
        <v>446</v>
      </c>
      <c r="Q34" s="36" t="s">
        <v>446</v>
      </c>
      <c r="R34" s="36" t="s">
        <v>446</v>
      </c>
      <c r="S34" s="36" t="s">
        <v>446</v>
      </c>
      <c r="T34" s="36" t="s">
        <v>446</v>
      </c>
      <c r="U34" s="36" t="s">
        <v>446</v>
      </c>
      <c r="V34" s="36" t="s">
        <v>446</v>
      </c>
      <c r="W34" s="36" t="s">
        <v>446</v>
      </c>
      <c r="X34" s="1593" t="str">
        <f t="shared" si="0"/>
        <v>0220 - Exploatare forestiera</v>
      </c>
      <c r="Y34" s="1818">
        <f t="shared" si="1"/>
        <v>220</v>
      </c>
    </row>
    <row r="35" spans="1:25" x14ac:dyDescent="0.25">
      <c r="A35" s="20" t="s">
        <v>443</v>
      </c>
      <c r="B35" s="21">
        <v>2</v>
      </c>
      <c r="C35" s="32">
        <v>23</v>
      </c>
      <c r="D35" s="33">
        <v>230</v>
      </c>
      <c r="E35" s="34" t="s">
        <v>480</v>
      </c>
      <c r="F35" s="35" t="s">
        <v>445</v>
      </c>
      <c r="G35" s="36"/>
      <c r="H35" s="36" t="s">
        <v>446</v>
      </c>
      <c r="I35" s="36" t="s">
        <v>447</v>
      </c>
      <c r="J35" s="36" t="s">
        <v>446</v>
      </c>
      <c r="K35" s="36" t="s">
        <v>447</v>
      </c>
      <c r="L35" s="36" t="s">
        <v>447</v>
      </c>
      <c r="M35" s="36" t="s">
        <v>446</v>
      </c>
      <c r="N35" s="36" t="s">
        <v>446</v>
      </c>
      <c r="O35" s="36" t="s">
        <v>446</v>
      </c>
      <c r="P35" s="36" t="s">
        <v>446</v>
      </c>
      <c r="Q35" s="36" t="s">
        <v>446</v>
      </c>
      <c r="R35" s="36" t="s">
        <v>446</v>
      </c>
      <c r="S35" s="36" t="s">
        <v>446</v>
      </c>
      <c r="T35" s="36" t="s">
        <v>446</v>
      </c>
      <c r="U35" s="36" t="s">
        <v>446</v>
      </c>
      <c r="V35" s="36" t="s">
        <v>446</v>
      </c>
      <c r="W35" s="36" t="s">
        <v>446</v>
      </c>
      <c r="X35" s="1593" t="str">
        <f t="shared" si="0"/>
        <v>0230 - Colectarea plantelor si fructelor din flora spontana (excl. material lemnos)</v>
      </c>
      <c r="Y35" s="1818">
        <f t="shared" si="1"/>
        <v>230</v>
      </c>
    </row>
    <row r="36" spans="1:25" ht="15.75" thickBot="1" x14ac:dyDescent="0.3">
      <c r="A36" s="20" t="s">
        <v>443</v>
      </c>
      <c r="B36" s="37">
        <v>2</v>
      </c>
      <c r="C36" s="38">
        <v>24</v>
      </c>
      <c r="D36" s="39">
        <v>240</v>
      </c>
      <c r="E36" s="40" t="s">
        <v>481</v>
      </c>
      <c r="F36" s="41" t="s">
        <v>445</v>
      </c>
      <c r="G36" s="42"/>
      <c r="H36" s="42" t="s">
        <v>446</v>
      </c>
      <c r="I36" s="42" t="s">
        <v>446</v>
      </c>
      <c r="J36" s="42" t="s">
        <v>446</v>
      </c>
      <c r="K36" s="42" t="s">
        <v>446</v>
      </c>
      <c r="L36" s="42" t="s">
        <v>447</v>
      </c>
      <c r="M36" s="42" t="s">
        <v>446</v>
      </c>
      <c r="N36" s="42" t="s">
        <v>446</v>
      </c>
      <c r="O36" s="42" t="s">
        <v>446</v>
      </c>
      <c r="P36" s="42" t="s">
        <v>446</v>
      </c>
      <c r="Q36" s="42" t="s">
        <v>446</v>
      </c>
      <c r="R36" s="42" t="s">
        <v>446</v>
      </c>
      <c r="S36" s="42" t="s">
        <v>446</v>
      </c>
      <c r="T36" s="42" t="s">
        <v>446</v>
      </c>
      <c r="U36" s="42" t="s">
        <v>446</v>
      </c>
      <c r="V36" s="42" t="s">
        <v>446</v>
      </c>
      <c r="W36" s="42" t="s">
        <v>446</v>
      </c>
      <c r="X36" s="1594" t="str">
        <f t="shared" si="0"/>
        <v>0240 - Activitati de servicii anexe silviculturii</v>
      </c>
      <c r="Y36" s="1819">
        <f t="shared" si="1"/>
        <v>240</v>
      </c>
    </row>
    <row r="37" spans="1:25" x14ac:dyDescent="0.25">
      <c r="A37" s="20" t="s">
        <v>443</v>
      </c>
      <c r="B37" s="14">
        <v>3</v>
      </c>
      <c r="C37" s="15">
        <v>31</v>
      </c>
      <c r="D37" s="16">
        <v>311</v>
      </c>
      <c r="E37" s="17" t="s">
        <v>482</v>
      </c>
      <c r="F37" s="18" t="s">
        <v>445</v>
      </c>
      <c r="G37" s="19"/>
      <c r="H37" s="19" t="s">
        <v>446</v>
      </c>
      <c r="I37" s="19" t="s">
        <v>447</v>
      </c>
      <c r="J37" s="19" t="s">
        <v>446</v>
      </c>
      <c r="K37" s="19" t="s">
        <v>447</v>
      </c>
      <c r="L37" s="19" t="s">
        <v>447</v>
      </c>
      <c r="M37" s="19" t="s">
        <v>446</v>
      </c>
      <c r="N37" s="19" t="s">
        <v>446</v>
      </c>
      <c r="O37" s="19" t="s">
        <v>446</v>
      </c>
      <c r="P37" s="19" t="s">
        <v>446</v>
      </c>
      <c r="Q37" s="19" t="s">
        <v>446</v>
      </c>
      <c r="R37" s="19" t="s">
        <v>446</v>
      </c>
      <c r="S37" s="19" t="s">
        <v>446</v>
      </c>
      <c r="T37" s="19" t="s">
        <v>446</v>
      </c>
      <c r="U37" s="19" t="s">
        <v>446</v>
      </c>
      <c r="V37" s="19" t="s">
        <v>446</v>
      </c>
      <c r="W37" s="19" t="s">
        <v>446</v>
      </c>
      <c r="X37" s="1592" t="str">
        <f t="shared" si="0"/>
        <v>0311 - Pescuitul maritim</v>
      </c>
      <c r="Y37" s="1815">
        <f t="shared" si="1"/>
        <v>311</v>
      </c>
    </row>
    <row r="38" spans="1:25" x14ac:dyDescent="0.25">
      <c r="A38" s="20" t="s">
        <v>443</v>
      </c>
      <c r="B38" s="21">
        <v>3</v>
      </c>
      <c r="C38" s="27">
        <v>31</v>
      </c>
      <c r="D38" s="28">
        <v>312</v>
      </c>
      <c r="E38" s="29" t="s">
        <v>483</v>
      </c>
      <c r="F38" s="30" t="s">
        <v>445</v>
      </c>
      <c r="G38" s="31"/>
      <c r="H38" s="31" t="s">
        <v>446</v>
      </c>
      <c r="I38" s="31" t="s">
        <v>447</v>
      </c>
      <c r="J38" s="31" t="s">
        <v>446</v>
      </c>
      <c r="K38" s="31" t="s">
        <v>447</v>
      </c>
      <c r="L38" s="31" t="s">
        <v>447</v>
      </c>
      <c r="M38" s="31" t="s">
        <v>446</v>
      </c>
      <c r="N38" s="31" t="s">
        <v>446</v>
      </c>
      <c r="O38" s="31" t="s">
        <v>446</v>
      </c>
      <c r="P38" s="31" t="s">
        <v>446</v>
      </c>
      <c r="Q38" s="31" t="s">
        <v>446</v>
      </c>
      <c r="R38" s="31" t="s">
        <v>446</v>
      </c>
      <c r="S38" s="31" t="s">
        <v>446</v>
      </c>
      <c r="T38" s="31" t="s">
        <v>446</v>
      </c>
      <c r="U38" s="31" t="s">
        <v>446</v>
      </c>
      <c r="V38" s="31" t="s">
        <v>446</v>
      </c>
      <c r="W38" s="31" t="s">
        <v>446</v>
      </c>
      <c r="X38" s="1591" t="str">
        <f t="shared" si="0"/>
        <v>0312 - Pescuitul in ape dulci</v>
      </c>
      <c r="Y38" s="1817">
        <f t="shared" si="1"/>
        <v>312</v>
      </c>
    </row>
    <row r="39" spans="1:25" x14ac:dyDescent="0.25">
      <c r="A39" s="20" t="s">
        <v>443</v>
      </c>
      <c r="B39" s="21">
        <v>3</v>
      </c>
      <c r="C39" s="15">
        <v>32</v>
      </c>
      <c r="D39" s="16">
        <v>321</v>
      </c>
      <c r="E39" s="17" t="s">
        <v>484</v>
      </c>
      <c r="F39" s="18" t="s">
        <v>445</v>
      </c>
      <c r="G39" s="19"/>
      <c r="H39" s="19" t="s">
        <v>447</v>
      </c>
      <c r="I39" s="19" t="s">
        <v>447</v>
      </c>
      <c r="J39" s="19" t="s">
        <v>446</v>
      </c>
      <c r="K39" s="19" t="s">
        <v>447</v>
      </c>
      <c r="L39" s="19" t="s">
        <v>447</v>
      </c>
      <c r="M39" s="19" t="s">
        <v>446</v>
      </c>
      <c r="N39" s="19" t="s">
        <v>446</v>
      </c>
      <c r="O39" s="19" t="s">
        <v>446</v>
      </c>
      <c r="P39" s="19" t="s">
        <v>446</v>
      </c>
      <c r="Q39" s="19" t="s">
        <v>446</v>
      </c>
      <c r="R39" s="19" t="s">
        <v>447</v>
      </c>
      <c r="S39" s="19" t="s">
        <v>446</v>
      </c>
      <c r="T39" s="19" t="s">
        <v>446</v>
      </c>
      <c r="U39" s="19" t="s">
        <v>446</v>
      </c>
      <c r="V39" s="19" t="s">
        <v>446</v>
      </c>
      <c r="W39" s="19" t="s">
        <v>446</v>
      </c>
      <c r="X39" s="1592" t="str">
        <f t="shared" si="0"/>
        <v>0321 - Acvacultura  maritima</v>
      </c>
      <c r="Y39" s="1815">
        <f t="shared" si="1"/>
        <v>321</v>
      </c>
    </row>
    <row r="40" spans="1:25" ht="15.75" thickBot="1" x14ac:dyDescent="0.3">
      <c r="A40" s="48" t="s">
        <v>443</v>
      </c>
      <c r="B40" s="49">
        <v>3</v>
      </c>
      <c r="C40" s="50">
        <v>32</v>
      </c>
      <c r="D40" s="51">
        <v>322</v>
      </c>
      <c r="E40" s="52" t="s">
        <v>485</v>
      </c>
      <c r="F40" s="53" t="s">
        <v>445</v>
      </c>
      <c r="G40" s="54"/>
      <c r="H40" s="54" t="s">
        <v>447</v>
      </c>
      <c r="I40" s="54" t="s">
        <v>447</v>
      </c>
      <c r="J40" s="54" t="s">
        <v>446</v>
      </c>
      <c r="K40" s="54" t="s">
        <v>447</v>
      </c>
      <c r="L40" s="54" t="s">
        <v>447</v>
      </c>
      <c r="M40" s="54" t="s">
        <v>446</v>
      </c>
      <c r="N40" s="54" t="s">
        <v>446</v>
      </c>
      <c r="O40" s="54" t="s">
        <v>446</v>
      </c>
      <c r="P40" s="54" t="s">
        <v>446</v>
      </c>
      <c r="Q40" s="54" t="s">
        <v>446</v>
      </c>
      <c r="R40" s="54" t="s">
        <v>447</v>
      </c>
      <c r="S40" s="54" t="s">
        <v>446</v>
      </c>
      <c r="T40" s="54" t="s">
        <v>446</v>
      </c>
      <c r="U40" s="54" t="s">
        <v>446</v>
      </c>
      <c r="V40" s="19" t="s">
        <v>446</v>
      </c>
      <c r="W40" s="305" t="s">
        <v>446</v>
      </c>
      <c r="X40" s="1596" t="str">
        <f t="shared" si="0"/>
        <v>0322 - Acvacultura in ape dulci</v>
      </c>
      <c r="Y40" s="1821">
        <f t="shared" si="1"/>
        <v>322</v>
      </c>
    </row>
    <row r="41" spans="1:25" ht="15.75" thickTop="1" x14ac:dyDescent="0.25">
      <c r="A41" s="13" t="s">
        <v>120</v>
      </c>
      <c r="B41" s="14">
        <v>5</v>
      </c>
      <c r="C41" s="55">
        <v>51</v>
      </c>
      <c r="D41" s="56">
        <v>510</v>
      </c>
      <c r="E41" s="57" t="s">
        <v>486</v>
      </c>
      <c r="F41" s="58" t="s">
        <v>348</v>
      </c>
      <c r="G41" s="59"/>
      <c r="H41" s="59" t="s">
        <v>446</v>
      </c>
      <c r="I41" s="59" t="s">
        <v>447</v>
      </c>
      <c r="J41" s="59" t="s">
        <v>446</v>
      </c>
      <c r="K41" s="59" t="s">
        <v>447</v>
      </c>
      <c r="L41" s="59" t="s">
        <v>446</v>
      </c>
      <c r="M41" s="59" t="s">
        <v>446</v>
      </c>
      <c r="N41" s="59" t="s">
        <v>446</v>
      </c>
      <c r="O41" s="59" t="s">
        <v>446</v>
      </c>
      <c r="P41" s="59" t="s">
        <v>446</v>
      </c>
      <c r="Q41" s="59" t="s">
        <v>446</v>
      </c>
      <c r="R41" s="59" t="s">
        <v>446</v>
      </c>
      <c r="S41" s="59" t="s">
        <v>446</v>
      </c>
      <c r="T41" s="59" t="s">
        <v>446</v>
      </c>
      <c r="U41" s="59" t="s">
        <v>446</v>
      </c>
      <c r="V41" s="59" t="s">
        <v>447</v>
      </c>
      <c r="W41" s="59" t="s">
        <v>446</v>
      </c>
      <c r="X41" s="1597" t="str">
        <f t="shared" si="0"/>
        <v>0510 - Extractia carbunelui superior (PCS=&gt;23865 kJ/kg)</v>
      </c>
      <c r="Y41" s="1822">
        <f t="shared" si="1"/>
        <v>510</v>
      </c>
    </row>
    <row r="42" spans="1:25" ht="15.75" thickBot="1" x14ac:dyDescent="0.3">
      <c r="A42" s="20" t="s">
        <v>120</v>
      </c>
      <c r="B42" s="37">
        <v>5</v>
      </c>
      <c r="C42" s="38">
        <v>52</v>
      </c>
      <c r="D42" s="39">
        <v>520</v>
      </c>
      <c r="E42" s="40" t="s">
        <v>487</v>
      </c>
      <c r="F42" s="41" t="s">
        <v>348</v>
      </c>
      <c r="G42" s="42"/>
      <c r="H42" s="42" t="s">
        <v>446</v>
      </c>
      <c r="I42" s="42" t="s">
        <v>447</v>
      </c>
      <c r="J42" s="42" t="s">
        <v>446</v>
      </c>
      <c r="K42" s="42" t="s">
        <v>447</v>
      </c>
      <c r="L42" s="42" t="s">
        <v>446</v>
      </c>
      <c r="M42" s="42" t="s">
        <v>446</v>
      </c>
      <c r="N42" s="42" t="s">
        <v>446</v>
      </c>
      <c r="O42" s="42" t="s">
        <v>446</v>
      </c>
      <c r="P42" s="42" t="s">
        <v>446</v>
      </c>
      <c r="Q42" s="42" t="s">
        <v>446</v>
      </c>
      <c r="R42" s="42" t="s">
        <v>446</v>
      </c>
      <c r="S42" s="42" t="s">
        <v>446</v>
      </c>
      <c r="T42" s="42" t="s">
        <v>446</v>
      </c>
      <c r="U42" s="42" t="s">
        <v>446</v>
      </c>
      <c r="V42" s="42" t="s">
        <v>447</v>
      </c>
      <c r="W42" s="42" t="s">
        <v>446</v>
      </c>
      <c r="X42" s="1594" t="str">
        <f t="shared" si="0"/>
        <v>0520 - Extractia carbunelui inferior (PCS&lt;23865 kJ/kg)</v>
      </c>
      <c r="Y42" s="1819">
        <f t="shared" si="1"/>
        <v>520</v>
      </c>
    </row>
    <row r="43" spans="1:25" x14ac:dyDescent="0.25">
      <c r="A43" s="20" t="s">
        <v>120</v>
      </c>
      <c r="B43" s="14">
        <v>6</v>
      </c>
      <c r="C43" s="43">
        <v>61</v>
      </c>
      <c r="D43" s="44">
        <v>610</v>
      </c>
      <c r="E43" s="45" t="s">
        <v>488</v>
      </c>
      <c r="F43" s="46" t="s">
        <v>348</v>
      </c>
      <c r="G43" s="47"/>
      <c r="H43" s="47" t="s">
        <v>446</v>
      </c>
      <c r="I43" s="47" t="s">
        <v>447</v>
      </c>
      <c r="J43" s="47" t="s">
        <v>446</v>
      </c>
      <c r="K43" s="47" t="s">
        <v>447</v>
      </c>
      <c r="L43" s="47" t="s">
        <v>446</v>
      </c>
      <c r="M43" s="47" t="s">
        <v>446</v>
      </c>
      <c r="N43" s="47" t="s">
        <v>446</v>
      </c>
      <c r="O43" s="47" t="s">
        <v>446</v>
      </c>
      <c r="P43" s="47" t="s">
        <v>446</v>
      </c>
      <c r="Q43" s="47" t="s">
        <v>446</v>
      </c>
      <c r="R43" s="47" t="s">
        <v>446</v>
      </c>
      <c r="S43" s="47" t="s">
        <v>446</v>
      </c>
      <c r="T43" s="47" t="s">
        <v>446</v>
      </c>
      <c r="U43" s="47" t="s">
        <v>446</v>
      </c>
      <c r="V43" s="47" t="s">
        <v>447</v>
      </c>
      <c r="W43" s="47" t="s">
        <v>446</v>
      </c>
      <c r="X43" s="1595" t="str">
        <f t="shared" si="0"/>
        <v>0610 - Extractia petrolului brut</v>
      </c>
      <c r="Y43" s="1820">
        <f t="shared" si="1"/>
        <v>610</v>
      </c>
    </row>
    <row r="44" spans="1:25" ht="15.75" thickBot="1" x14ac:dyDescent="0.3">
      <c r="A44" s="20" t="s">
        <v>120</v>
      </c>
      <c r="B44" s="37">
        <v>6</v>
      </c>
      <c r="C44" s="38">
        <v>62</v>
      </c>
      <c r="D44" s="39">
        <v>620</v>
      </c>
      <c r="E44" s="40" t="s">
        <v>489</v>
      </c>
      <c r="F44" s="41" t="s">
        <v>348</v>
      </c>
      <c r="G44" s="42"/>
      <c r="H44" s="42" t="s">
        <v>446</v>
      </c>
      <c r="I44" s="42" t="s">
        <v>447</v>
      </c>
      <c r="J44" s="42" t="s">
        <v>446</v>
      </c>
      <c r="K44" s="42" t="s">
        <v>447</v>
      </c>
      <c r="L44" s="42" t="s">
        <v>446</v>
      </c>
      <c r="M44" s="42" t="s">
        <v>446</v>
      </c>
      <c r="N44" s="42" t="s">
        <v>446</v>
      </c>
      <c r="O44" s="42" t="s">
        <v>446</v>
      </c>
      <c r="P44" s="42" t="s">
        <v>446</v>
      </c>
      <c r="Q44" s="42" t="s">
        <v>446</v>
      </c>
      <c r="R44" s="42" t="s">
        <v>446</v>
      </c>
      <c r="S44" s="42" t="s">
        <v>446</v>
      </c>
      <c r="T44" s="42" t="s">
        <v>446</v>
      </c>
      <c r="U44" s="42" t="s">
        <v>446</v>
      </c>
      <c r="V44" s="42" t="s">
        <v>447</v>
      </c>
      <c r="W44" s="42" t="s">
        <v>446</v>
      </c>
      <c r="X44" s="1594" t="str">
        <f t="shared" si="0"/>
        <v>0620 - Extractia gazelor naturale</v>
      </c>
      <c r="Y44" s="1819">
        <f t="shared" si="1"/>
        <v>620</v>
      </c>
    </row>
    <row r="45" spans="1:25" x14ac:dyDescent="0.25">
      <c r="A45" s="20" t="s">
        <v>120</v>
      </c>
      <c r="B45" s="14">
        <v>7</v>
      </c>
      <c r="C45" s="43">
        <v>71</v>
      </c>
      <c r="D45" s="44">
        <v>710</v>
      </c>
      <c r="E45" s="45" t="s">
        <v>490</v>
      </c>
      <c r="F45" s="46" t="s">
        <v>348</v>
      </c>
      <c r="G45" s="47"/>
      <c r="H45" s="47" t="s">
        <v>446</v>
      </c>
      <c r="I45" s="47" t="s">
        <v>447</v>
      </c>
      <c r="J45" s="47" t="s">
        <v>446</v>
      </c>
      <c r="K45" s="47" t="s">
        <v>447</v>
      </c>
      <c r="L45" s="47" t="s">
        <v>446</v>
      </c>
      <c r="M45" s="47" t="s">
        <v>446</v>
      </c>
      <c r="N45" s="47" t="s">
        <v>446</v>
      </c>
      <c r="O45" s="47" t="s">
        <v>446</v>
      </c>
      <c r="P45" s="47" t="s">
        <v>446</v>
      </c>
      <c r="Q45" s="47" t="s">
        <v>446</v>
      </c>
      <c r="R45" s="47" t="s">
        <v>446</v>
      </c>
      <c r="S45" s="47" t="s">
        <v>446</v>
      </c>
      <c r="T45" s="47" t="s">
        <v>446</v>
      </c>
      <c r="U45" s="47" t="s">
        <v>446</v>
      </c>
      <c r="V45" s="47" t="s">
        <v>447</v>
      </c>
      <c r="W45" s="47" t="s">
        <v>446</v>
      </c>
      <c r="X45" s="1595" t="str">
        <f t="shared" si="0"/>
        <v>0710 - Extractia minereurilor feroase</v>
      </c>
      <c r="Y45" s="1820">
        <f t="shared" si="1"/>
        <v>710</v>
      </c>
    </row>
    <row r="46" spans="1:25" x14ac:dyDescent="0.25">
      <c r="A46" s="20" t="s">
        <v>120</v>
      </c>
      <c r="B46" s="21">
        <v>7</v>
      </c>
      <c r="C46" s="15">
        <v>72</v>
      </c>
      <c r="D46" s="16">
        <v>721</v>
      </c>
      <c r="E46" s="17" t="s">
        <v>491</v>
      </c>
      <c r="F46" s="18" t="s">
        <v>348</v>
      </c>
      <c r="G46" s="19"/>
      <c r="H46" s="19" t="s">
        <v>446</v>
      </c>
      <c r="I46" s="19" t="s">
        <v>447</v>
      </c>
      <c r="J46" s="19" t="s">
        <v>446</v>
      </c>
      <c r="K46" s="19" t="s">
        <v>447</v>
      </c>
      <c r="L46" s="19" t="s">
        <v>446</v>
      </c>
      <c r="M46" s="19" t="s">
        <v>446</v>
      </c>
      <c r="N46" s="19" t="s">
        <v>446</v>
      </c>
      <c r="O46" s="19" t="s">
        <v>446</v>
      </c>
      <c r="P46" s="19" t="s">
        <v>446</v>
      </c>
      <c r="Q46" s="19" t="s">
        <v>446</v>
      </c>
      <c r="R46" s="19" t="s">
        <v>446</v>
      </c>
      <c r="S46" s="19" t="s">
        <v>446</v>
      </c>
      <c r="T46" s="19" t="s">
        <v>446</v>
      </c>
      <c r="U46" s="19" t="s">
        <v>446</v>
      </c>
      <c r="V46" s="19" t="s">
        <v>447</v>
      </c>
      <c r="W46" s="19" t="s">
        <v>446</v>
      </c>
      <c r="X46" s="1592" t="str">
        <f t="shared" si="0"/>
        <v>0721 - Extractia minereurilor de uraniu si toriu</v>
      </c>
      <c r="Y46" s="1815">
        <f t="shared" si="1"/>
        <v>721</v>
      </c>
    </row>
    <row r="47" spans="1:25" ht="15.75" thickBot="1" x14ac:dyDescent="0.3">
      <c r="A47" s="20" t="s">
        <v>120</v>
      </c>
      <c r="B47" s="37">
        <v>7</v>
      </c>
      <c r="C47" s="60">
        <v>72</v>
      </c>
      <c r="D47" s="61">
        <v>729</v>
      </c>
      <c r="E47" s="62" t="s">
        <v>492</v>
      </c>
      <c r="F47" s="63" t="s">
        <v>348</v>
      </c>
      <c r="G47" s="64"/>
      <c r="H47" s="64" t="s">
        <v>446</v>
      </c>
      <c r="I47" s="64" t="s">
        <v>447</v>
      </c>
      <c r="J47" s="64" t="s">
        <v>446</v>
      </c>
      <c r="K47" s="64" t="s">
        <v>447</v>
      </c>
      <c r="L47" s="64" t="s">
        <v>446</v>
      </c>
      <c r="M47" s="64" t="s">
        <v>446</v>
      </c>
      <c r="N47" s="64" t="s">
        <v>446</v>
      </c>
      <c r="O47" s="64" t="s">
        <v>446</v>
      </c>
      <c r="P47" s="64" t="s">
        <v>446</v>
      </c>
      <c r="Q47" s="64" t="s">
        <v>446</v>
      </c>
      <c r="R47" s="64" t="s">
        <v>446</v>
      </c>
      <c r="S47" s="64" t="s">
        <v>446</v>
      </c>
      <c r="T47" s="64" t="s">
        <v>446</v>
      </c>
      <c r="U47" s="64" t="s">
        <v>446</v>
      </c>
      <c r="V47" s="64" t="s">
        <v>447</v>
      </c>
      <c r="W47" s="64" t="s">
        <v>446</v>
      </c>
      <c r="X47" s="1598" t="str">
        <f t="shared" si="0"/>
        <v>0729 - Extractia altor minereuri metalifere neferoase</v>
      </c>
      <c r="Y47" s="1823">
        <f t="shared" si="1"/>
        <v>729</v>
      </c>
    </row>
    <row r="48" spans="1:25" x14ac:dyDescent="0.25">
      <c r="A48" s="20" t="s">
        <v>120</v>
      </c>
      <c r="B48" s="14">
        <v>8</v>
      </c>
      <c r="C48" s="15">
        <v>81</v>
      </c>
      <c r="D48" s="16">
        <v>811</v>
      </c>
      <c r="E48" s="17" t="s">
        <v>493</v>
      </c>
      <c r="F48" s="18" t="s">
        <v>348</v>
      </c>
      <c r="G48" s="19"/>
      <c r="H48" s="19" t="s">
        <v>446</v>
      </c>
      <c r="I48" s="19" t="s">
        <v>447</v>
      </c>
      <c r="J48" s="19" t="s">
        <v>446</v>
      </c>
      <c r="K48" s="19" t="s">
        <v>447</v>
      </c>
      <c r="L48" s="19" t="s">
        <v>446</v>
      </c>
      <c r="M48" s="19" t="s">
        <v>446</v>
      </c>
      <c r="N48" s="19" t="s">
        <v>446</v>
      </c>
      <c r="O48" s="19" t="s">
        <v>446</v>
      </c>
      <c r="P48" s="19" t="s">
        <v>446</v>
      </c>
      <c r="Q48" s="19" t="s">
        <v>446</v>
      </c>
      <c r="R48" s="19" t="s">
        <v>446</v>
      </c>
      <c r="S48" s="19" t="s">
        <v>446</v>
      </c>
      <c r="T48" s="19" t="s">
        <v>446</v>
      </c>
      <c r="U48" s="19" t="s">
        <v>446</v>
      </c>
      <c r="V48" s="19" t="s">
        <v>447</v>
      </c>
      <c r="W48" s="19" t="s">
        <v>446</v>
      </c>
      <c r="X48" s="1592" t="str">
        <f t="shared" si="0"/>
        <v>0811 - Extractia pietrei ornamentale si a pietrei pentru constructii, extractia pietrei calcaroase, ghipsului, cretei si a ardeziei</v>
      </c>
      <c r="Y48" s="1815">
        <f t="shared" si="1"/>
        <v>811</v>
      </c>
    </row>
    <row r="49" spans="1:25" x14ac:dyDescent="0.25">
      <c r="A49" s="20" t="s">
        <v>120</v>
      </c>
      <c r="B49" s="21">
        <v>8</v>
      </c>
      <c r="C49" s="27">
        <v>81</v>
      </c>
      <c r="D49" s="28">
        <v>812</v>
      </c>
      <c r="E49" s="29" t="s">
        <v>494</v>
      </c>
      <c r="F49" s="30" t="s">
        <v>348</v>
      </c>
      <c r="G49" s="31"/>
      <c r="H49" s="31" t="s">
        <v>446</v>
      </c>
      <c r="I49" s="31" t="s">
        <v>447</v>
      </c>
      <c r="J49" s="31" t="s">
        <v>446</v>
      </c>
      <c r="K49" s="31" t="s">
        <v>447</v>
      </c>
      <c r="L49" s="31" t="s">
        <v>446</v>
      </c>
      <c r="M49" s="31" t="s">
        <v>446</v>
      </c>
      <c r="N49" s="31" t="s">
        <v>446</v>
      </c>
      <c r="O49" s="31" t="s">
        <v>446</v>
      </c>
      <c r="P49" s="31" t="s">
        <v>446</v>
      </c>
      <c r="Q49" s="31" t="s">
        <v>446</v>
      </c>
      <c r="R49" s="31" t="s">
        <v>446</v>
      </c>
      <c r="S49" s="31" t="s">
        <v>446</v>
      </c>
      <c r="T49" s="31" t="s">
        <v>446</v>
      </c>
      <c r="U49" s="31" t="s">
        <v>446</v>
      </c>
      <c r="V49" s="31" t="s">
        <v>447</v>
      </c>
      <c r="W49" s="31" t="s">
        <v>446</v>
      </c>
      <c r="X49" s="1591" t="str">
        <f t="shared" si="0"/>
        <v>0812 - Extractia pietrisului si nisipului; extractia argilei si caolinului</v>
      </c>
      <c r="Y49" s="1817">
        <f t="shared" si="1"/>
        <v>812</v>
      </c>
    </row>
    <row r="50" spans="1:25" x14ac:dyDescent="0.25">
      <c r="A50" s="20" t="s">
        <v>120</v>
      </c>
      <c r="B50" s="21">
        <v>8</v>
      </c>
      <c r="C50" s="15">
        <v>89</v>
      </c>
      <c r="D50" s="16">
        <v>891</v>
      </c>
      <c r="E50" s="17" t="s">
        <v>495</v>
      </c>
      <c r="F50" s="18" t="s">
        <v>348</v>
      </c>
      <c r="G50" s="19"/>
      <c r="H50" s="19" t="s">
        <v>446</v>
      </c>
      <c r="I50" s="19" t="s">
        <v>447</v>
      </c>
      <c r="J50" s="19" t="s">
        <v>446</v>
      </c>
      <c r="K50" s="19" t="s">
        <v>447</v>
      </c>
      <c r="L50" s="19" t="s">
        <v>446</v>
      </c>
      <c r="M50" s="19" t="s">
        <v>446</v>
      </c>
      <c r="N50" s="19" t="s">
        <v>446</v>
      </c>
      <c r="O50" s="19" t="s">
        <v>446</v>
      </c>
      <c r="P50" s="19" t="s">
        <v>446</v>
      </c>
      <c r="Q50" s="19" t="s">
        <v>446</v>
      </c>
      <c r="R50" s="19" t="s">
        <v>446</v>
      </c>
      <c r="S50" s="19" t="s">
        <v>446</v>
      </c>
      <c r="T50" s="19" t="s">
        <v>446</v>
      </c>
      <c r="U50" s="19" t="s">
        <v>446</v>
      </c>
      <c r="V50" s="19" t="s">
        <v>447</v>
      </c>
      <c r="W50" s="19" t="s">
        <v>446</v>
      </c>
      <c r="X50" s="1592" t="str">
        <f t="shared" si="0"/>
        <v>0891 - Extractia mineralelor pentru industria chimica si a ingrasamintelor naturale</v>
      </c>
      <c r="Y50" s="1815">
        <f t="shared" si="1"/>
        <v>891</v>
      </c>
    </row>
    <row r="51" spans="1:25" x14ac:dyDescent="0.25">
      <c r="A51" s="20" t="s">
        <v>120</v>
      </c>
      <c r="B51" s="21">
        <v>8</v>
      </c>
      <c r="C51" s="22">
        <v>89</v>
      </c>
      <c r="D51" s="23">
        <v>892</v>
      </c>
      <c r="E51" s="24" t="s">
        <v>496</v>
      </c>
      <c r="F51" s="25" t="s">
        <v>348</v>
      </c>
      <c r="G51" s="26"/>
      <c r="H51" s="26" t="s">
        <v>446</v>
      </c>
      <c r="I51" s="26" t="s">
        <v>447</v>
      </c>
      <c r="J51" s="26" t="s">
        <v>446</v>
      </c>
      <c r="K51" s="26" t="s">
        <v>447</v>
      </c>
      <c r="L51" s="26" t="s">
        <v>446</v>
      </c>
      <c r="M51" s="26" t="s">
        <v>446</v>
      </c>
      <c r="N51" s="26" t="s">
        <v>446</v>
      </c>
      <c r="O51" s="26" t="s">
        <v>446</v>
      </c>
      <c r="P51" s="26" t="s">
        <v>446</v>
      </c>
      <c r="Q51" s="26" t="s">
        <v>446</v>
      </c>
      <c r="R51" s="26" t="s">
        <v>446</v>
      </c>
      <c r="S51" s="26" t="s">
        <v>446</v>
      </c>
      <c r="T51" s="26" t="s">
        <v>446</v>
      </c>
      <c r="U51" s="26" t="s">
        <v>446</v>
      </c>
      <c r="V51" s="26" t="s">
        <v>447</v>
      </c>
      <c r="W51" s="26" t="s">
        <v>446</v>
      </c>
      <c r="X51" s="1590" t="str">
        <f t="shared" si="0"/>
        <v>0892 - Extractia si aglomerarea turbei</v>
      </c>
      <c r="Y51" s="1816">
        <f t="shared" si="1"/>
        <v>892</v>
      </c>
    </row>
    <row r="52" spans="1:25" x14ac:dyDescent="0.25">
      <c r="A52" s="20" t="s">
        <v>120</v>
      </c>
      <c r="B52" s="21">
        <v>8</v>
      </c>
      <c r="C52" s="22">
        <v>89</v>
      </c>
      <c r="D52" s="23">
        <v>893</v>
      </c>
      <c r="E52" s="24" t="s">
        <v>497</v>
      </c>
      <c r="F52" s="25" t="s">
        <v>348</v>
      </c>
      <c r="G52" s="26"/>
      <c r="H52" s="26" t="s">
        <v>446</v>
      </c>
      <c r="I52" s="26" t="s">
        <v>447</v>
      </c>
      <c r="J52" s="26" t="s">
        <v>446</v>
      </c>
      <c r="K52" s="26" t="s">
        <v>447</v>
      </c>
      <c r="L52" s="26" t="s">
        <v>446</v>
      </c>
      <c r="M52" s="26" t="s">
        <v>446</v>
      </c>
      <c r="N52" s="26" t="s">
        <v>446</v>
      </c>
      <c r="O52" s="26" t="s">
        <v>446</v>
      </c>
      <c r="P52" s="26" t="s">
        <v>446</v>
      </c>
      <c r="Q52" s="26" t="s">
        <v>446</v>
      </c>
      <c r="R52" s="26" t="s">
        <v>446</v>
      </c>
      <c r="S52" s="26" t="s">
        <v>446</v>
      </c>
      <c r="T52" s="26" t="s">
        <v>446</v>
      </c>
      <c r="U52" s="26" t="s">
        <v>446</v>
      </c>
      <c r="V52" s="26" t="s">
        <v>447</v>
      </c>
      <c r="W52" s="26" t="s">
        <v>446</v>
      </c>
      <c r="X52" s="1590" t="str">
        <f t="shared" si="0"/>
        <v>0893 - Extractia sarii</v>
      </c>
      <c r="Y52" s="1816">
        <f t="shared" si="1"/>
        <v>893</v>
      </c>
    </row>
    <row r="53" spans="1:25" ht="15.75" thickBot="1" x14ac:dyDescent="0.3">
      <c r="A53" s="20" t="s">
        <v>120</v>
      </c>
      <c r="B53" s="37">
        <v>8</v>
      </c>
      <c r="C53" s="60">
        <v>89</v>
      </c>
      <c r="D53" s="61">
        <v>899</v>
      </c>
      <c r="E53" s="62" t="s">
        <v>498</v>
      </c>
      <c r="F53" s="63" t="s">
        <v>348</v>
      </c>
      <c r="G53" s="64"/>
      <c r="H53" s="64" t="s">
        <v>446</v>
      </c>
      <c r="I53" s="64" t="s">
        <v>447</v>
      </c>
      <c r="J53" s="64" t="s">
        <v>446</v>
      </c>
      <c r="K53" s="64" t="s">
        <v>447</v>
      </c>
      <c r="L53" s="64" t="s">
        <v>446</v>
      </c>
      <c r="M53" s="64" t="s">
        <v>446</v>
      </c>
      <c r="N53" s="64" t="s">
        <v>446</v>
      </c>
      <c r="O53" s="64" t="s">
        <v>446</v>
      </c>
      <c r="P53" s="64" t="s">
        <v>446</v>
      </c>
      <c r="Q53" s="64" t="s">
        <v>446</v>
      </c>
      <c r="R53" s="64" t="s">
        <v>446</v>
      </c>
      <c r="S53" s="64" t="s">
        <v>446</v>
      </c>
      <c r="T53" s="64" t="s">
        <v>446</v>
      </c>
      <c r="U53" s="64" t="s">
        <v>446</v>
      </c>
      <c r="V53" s="64" t="s">
        <v>447</v>
      </c>
      <c r="W53" s="64" t="s">
        <v>446</v>
      </c>
      <c r="X53" s="1598" t="str">
        <f t="shared" si="0"/>
        <v>0899 - Alte activitati extractive n.c.a.</v>
      </c>
      <c r="Y53" s="1823">
        <f t="shared" si="1"/>
        <v>899</v>
      </c>
    </row>
    <row r="54" spans="1:25" x14ac:dyDescent="0.25">
      <c r="A54" s="20" t="s">
        <v>120</v>
      </c>
      <c r="B54" s="14">
        <v>9</v>
      </c>
      <c r="C54" s="43">
        <v>91</v>
      </c>
      <c r="D54" s="44">
        <v>910</v>
      </c>
      <c r="E54" s="45" t="s">
        <v>499</v>
      </c>
      <c r="F54" s="46" t="s">
        <v>348</v>
      </c>
      <c r="G54" s="47"/>
      <c r="H54" s="47" t="s">
        <v>446</v>
      </c>
      <c r="I54" s="47" t="s">
        <v>446</v>
      </c>
      <c r="J54" s="47" t="s">
        <v>446</v>
      </c>
      <c r="K54" s="47" t="s">
        <v>446</v>
      </c>
      <c r="L54" s="47" t="s">
        <v>446</v>
      </c>
      <c r="M54" s="47" t="s">
        <v>446</v>
      </c>
      <c r="N54" s="47" t="s">
        <v>446</v>
      </c>
      <c r="O54" s="47" t="s">
        <v>446</v>
      </c>
      <c r="P54" s="47" t="s">
        <v>446</v>
      </c>
      <c r="Q54" s="47" t="s">
        <v>446</v>
      </c>
      <c r="R54" s="47" t="s">
        <v>446</v>
      </c>
      <c r="S54" s="47" t="s">
        <v>446</v>
      </c>
      <c r="T54" s="47" t="s">
        <v>446</v>
      </c>
      <c r="U54" s="47" t="s">
        <v>446</v>
      </c>
      <c r="V54" s="47" t="s">
        <v>447</v>
      </c>
      <c r="W54" s="47" t="s">
        <v>446</v>
      </c>
      <c r="X54" s="1595" t="str">
        <f t="shared" si="0"/>
        <v>0910 - Activitati de servicii anexe extractiei petrolului brut si gazelor naturale</v>
      </c>
      <c r="Y54" s="1820">
        <f t="shared" si="1"/>
        <v>910</v>
      </c>
    </row>
    <row r="55" spans="1:25" ht="15.75" thickBot="1" x14ac:dyDescent="0.3">
      <c r="A55" s="48" t="s">
        <v>120</v>
      </c>
      <c r="B55" s="49">
        <v>9</v>
      </c>
      <c r="C55" s="65">
        <v>99</v>
      </c>
      <c r="D55" s="66">
        <v>990</v>
      </c>
      <c r="E55" s="67" t="s">
        <v>500</v>
      </c>
      <c r="F55" s="68" t="s">
        <v>348</v>
      </c>
      <c r="G55" s="69"/>
      <c r="H55" s="69" t="s">
        <v>446</v>
      </c>
      <c r="I55" s="69" t="s">
        <v>446</v>
      </c>
      <c r="J55" s="69" t="s">
        <v>446</v>
      </c>
      <c r="K55" s="69" t="s">
        <v>446</v>
      </c>
      <c r="L55" s="69" t="s">
        <v>446</v>
      </c>
      <c r="M55" s="69" t="s">
        <v>446</v>
      </c>
      <c r="N55" s="69" t="s">
        <v>446</v>
      </c>
      <c r="O55" s="69" t="s">
        <v>446</v>
      </c>
      <c r="P55" s="69" t="s">
        <v>446</v>
      </c>
      <c r="Q55" s="69" t="s">
        <v>446</v>
      </c>
      <c r="R55" s="69" t="s">
        <v>446</v>
      </c>
      <c r="S55" s="69" t="s">
        <v>446</v>
      </c>
      <c r="T55" s="69" t="s">
        <v>446</v>
      </c>
      <c r="U55" s="69" t="s">
        <v>446</v>
      </c>
      <c r="V55" s="69" t="s">
        <v>447</v>
      </c>
      <c r="W55" s="69" t="s">
        <v>446</v>
      </c>
      <c r="X55" s="1599" t="str">
        <f t="shared" si="0"/>
        <v>0990 - Activitati de servicii anexe pentru extractia mineralelor</v>
      </c>
      <c r="Y55" s="1824">
        <f t="shared" si="1"/>
        <v>990</v>
      </c>
    </row>
    <row r="56" spans="1:25" ht="15.75" thickTop="1" x14ac:dyDescent="0.25">
      <c r="A56" s="13" t="s">
        <v>332</v>
      </c>
      <c r="B56" s="14">
        <v>10</v>
      </c>
      <c r="C56" s="15">
        <v>101</v>
      </c>
      <c r="D56" s="16">
        <v>1011</v>
      </c>
      <c r="E56" s="17" t="s">
        <v>501</v>
      </c>
      <c r="F56" s="18" t="s">
        <v>348</v>
      </c>
      <c r="G56" s="19"/>
      <c r="H56" s="19" t="s">
        <v>446</v>
      </c>
      <c r="I56" s="19" t="s">
        <v>447</v>
      </c>
      <c r="J56" s="19" t="s">
        <v>446</v>
      </c>
      <c r="K56" s="19" t="s">
        <v>447</v>
      </c>
      <c r="L56" s="19" t="s">
        <v>446</v>
      </c>
      <c r="M56" s="19" t="s">
        <v>446</v>
      </c>
      <c r="N56" s="19" t="s">
        <v>446</v>
      </c>
      <c r="O56" s="19" t="s">
        <v>446</v>
      </c>
      <c r="P56" s="19" t="s">
        <v>446</v>
      </c>
      <c r="Q56" s="19" t="s">
        <v>446</v>
      </c>
      <c r="R56" s="19" t="s">
        <v>446</v>
      </c>
      <c r="S56" s="19" t="s">
        <v>446</v>
      </c>
      <c r="T56" s="19" t="s">
        <v>446</v>
      </c>
      <c r="U56" s="19" t="s">
        <v>446</v>
      </c>
      <c r="V56" s="19" t="s">
        <v>447</v>
      </c>
      <c r="W56" s="19" t="s">
        <v>446</v>
      </c>
      <c r="X56" s="1592" t="str">
        <f t="shared" si="0"/>
        <v>1011 - Productia si conservarea carnii</v>
      </c>
      <c r="Y56" s="1815">
        <f t="shared" si="1"/>
        <v>1011</v>
      </c>
    </row>
    <row r="57" spans="1:25" x14ac:dyDescent="0.25">
      <c r="A57" s="20" t="s">
        <v>332</v>
      </c>
      <c r="B57" s="21">
        <v>10</v>
      </c>
      <c r="C57" s="22">
        <v>101</v>
      </c>
      <c r="D57" s="23">
        <v>1012</v>
      </c>
      <c r="E57" s="24" t="s">
        <v>502</v>
      </c>
      <c r="F57" s="25" t="s">
        <v>348</v>
      </c>
      <c r="G57" s="26"/>
      <c r="H57" s="26" t="s">
        <v>446</v>
      </c>
      <c r="I57" s="26" t="s">
        <v>447</v>
      </c>
      <c r="J57" s="26" t="s">
        <v>446</v>
      </c>
      <c r="K57" s="26" t="s">
        <v>447</v>
      </c>
      <c r="L57" s="26" t="s">
        <v>446</v>
      </c>
      <c r="M57" s="26" t="s">
        <v>446</v>
      </c>
      <c r="N57" s="26" t="s">
        <v>446</v>
      </c>
      <c r="O57" s="26" t="s">
        <v>446</v>
      </c>
      <c r="P57" s="26" t="s">
        <v>446</v>
      </c>
      <c r="Q57" s="26" t="s">
        <v>446</v>
      </c>
      <c r="R57" s="26" t="s">
        <v>446</v>
      </c>
      <c r="S57" s="26" t="s">
        <v>446</v>
      </c>
      <c r="T57" s="26" t="s">
        <v>446</v>
      </c>
      <c r="U57" s="26" t="s">
        <v>446</v>
      </c>
      <c r="V57" s="26" t="s">
        <v>447</v>
      </c>
      <c r="W57" s="26" t="s">
        <v>446</v>
      </c>
      <c r="X57" s="1590" t="str">
        <f t="shared" si="0"/>
        <v>1012 - Prelucrarea si conservarea carnii de pasare</v>
      </c>
      <c r="Y57" s="1816">
        <f t="shared" si="1"/>
        <v>1012</v>
      </c>
    </row>
    <row r="58" spans="1:25" x14ac:dyDescent="0.25">
      <c r="A58" s="20" t="s">
        <v>332</v>
      </c>
      <c r="B58" s="21">
        <v>10</v>
      </c>
      <c r="C58" s="27">
        <v>101</v>
      </c>
      <c r="D58" s="28">
        <v>1013</v>
      </c>
      <c r="E58" s="29" t="s">
        <v>503</v>
      </c>
      <c r="F58" s="30" t="s">
        <v>348</v>
      </c>
      <c r="G58" s="31"/>
      <c r="H58" s="31" t="s">
        <v>446</v>
      </c>
      <c r="I58" s="31" t="s">
        <v>447</v>
      </c>
      <c r="J58" s="31" t="s">
        <v>446</v>
      </c>
      <c r="K58" s="31" t="s">
        <v>447</v>
      </c>
      <c r="L58" s="31" t="s">
        <v>446</v>
      </c>
      <c r="M58" s="31" t="s">
        <v>446</v>
      </c>
      <c r="N58" s="31" t="s">
        <v>446</v>
      </c>
      <c r="O58" s="31" t="s">
        <v>446</v>
      </c>
      <c r="P58" s="31" t="s">
        <v>446</v>
      </c>
      <c r="Q58" s="31" t="s">
        <v>446</v>
      </c>
      <c r="R58" s="31" t="s">
        <v>446</v>
      </c>
      <c r="S58" s="31" t="s">
        <v>446</v>
      </c>
      <c r="T58" s="31" t="s">
        <v>446</v>
      </c>
      <c r="U58" s="31" t="s">
        <v>446</v>
      </c>
      <c r="V58" s="31" t="s">
        <v>447</v>
      </c>
      <c r="W58" s="31" t="s">
        <v>446</v>
      </c>
      <c r="X58" s="1591" t="str">
        <f t="shared" si="0"/>
        <v>1013 - Fabricarea produselor din carne (inclusiv din carne de pasare)</v>
      </c>
      <c r="Y58" s="1817">
        <f t="shared" si="1"/>
        <v>1013</v>
      </c>
    </row>
    <row r="59" spans="1:25" x14ac:dyDescent="0.25">
      <c r="A59" s="20" t="s">
        <v>332</v>
      </c>
      <c r="B59" s="21">
        <v>10</v>
      </c>
      <c r="C59" s="32">
        <v>102</v>
      </c>
      <c r="D59" s="33">
        <v>1020</v>
      </c>
      <c r="E59" s="34" t="s">
        <v>504</v>
      </c>
      <c r="F59" s="35" t="s">
        <v>348</v>
      </c>
      <c r="G59" s="36"/>
      <c r="H59" s="36" t="s">
        <v>446</v>
      </c>
      <c r="I59" s="36" t="s">
        <v>447</v>
      </c>
      <c r="J59" s="36" t="s">
        <v>446</v>
      </c>
      <c r="K59" s="36" t="s">
        <v>447</v>
      </c>
      <c r="L59" s="36" t="s">
        <v>446</v>
      </c>
      <c r="M59" s="36" t="s">
        <v>446</v>
      </c>
      <c r="N59" s="36" t="s">
        <v>446</v>
      </c>
      <c r="O59" s="36" t="s">
        <v>446</v>
      </c>
      <c r="P59" s="36" t="s">
        <v>446</v>
      </c>
      <c r="Q59" s="36" t="s">
        <v>446</v>
      </c>
      <c r="R59" s="36" t="s">
        <v>446</v>
      </c>
      <c r="S59" s="36" t="s">
        <v>446</v>
      </c>
      <c r="T59" s="36" t="s">
        <v>446</v>
      </c>
      <c r="U59" s="36" t="s">
        <v>446</v>
      </c>
      <c r="V59" s="36" t="s">
        <v>447</v>
      </c>
      <c r="W59" s="36" t="s">
        <v>446</v>
      </c>
      <c r="X59" s="1593" t="str">
        <f t="shared" si="0"/>
        <v>1020 - Prelucrarea si conservarea pestelui, crustaceelor si molustelor</v>
      </c>
      <c r="Y59" s="1818">
        <f t="shared" si="1"/>
        <v>1020</v>
      </c>
    </row>
    <row r="60" spans="1:25" x14ac:dyDescent="0.25">
      <c r="A60" s="20" t="s">
        <v>332</v>
      </c>
      <c r="B60" s="21">
        <v>10</v>
      </c>
      <c r="C60" s="15">
        <v>103</v>
      </c>
      <c r="D60" s="16">
        <v>1031</v>
      </c>
      <c r="E60" s="17" t="s">
        <v>505</v>
      </c>
      <c r="F60" s="18" t="s">
        <v>348</v>
      </c>
      <c r="G60" s="19"/>
      <c r="H60" s="19" t="s">
        <v>446</v>
      </c>
      <c r="I60" s="19" t="s">
        <v>447</v>
      </c>
      <c r="J60" s="19" t="s">
        <v>446</v>
      </c>
      <c r="K60" s="19" t="s">
        <v>447</v>
      </c>
      <c r="L60" s="19" t="s">
        <v>446</v>
      </c>
      <c r="M60" s="19" t="s">
        <v>446</v>
      </c>
      <c r="N60" s="19" t="s">
        <v>446</v>
      </c>
      <c r="O60" s="19" t="s">
        <v>446</v>
      </c>
      <c r="P60" s="19" t="s">
        <v>446</v>
      </c>
      <c r="Q60" s="19" t="s">
        <v>446</v>
      </c>
      <c r="R60" s="19" t="s">
        <v>446</v>
      </c>
      <c r="S60" s="19" t="s">
        <v>446</v>
      </c>
      <c r="T60" s="19" t="s">
        <v>446</v>
      </c>
      <c r="U60" s="19" t="s">
        <v>446</v>
      </c>
      <c r="V60" s="19" t="s">
        <v>447</v>
      </c>
      <c r="W60" s="19" t="s">
        <v>446</v>
      </c>
      <c r="X60" s="1592" t="str">
        <f t="shared" si="0"/>
        <v>1031 - Prelucrarea si conservarea cartofilor</v>
      </c>
      <c r="Y60" s="1815">
        <f t="shared" si="1"/>
        <v>1031</v>
      </c>
    </row>
    <row r="61" spans="1:25" x14ac:dyDescent="0.25">
      <c r="A61" s="20" t="s">
        <v>332</v>
      </c>
      <c r="B61" s="21">
        <v>10</v>
      </c>
      <c r="C61" s="22">
        <v>103</v>
      </c>
      <c r="D61" s="23">
        <v>1032</v>
      </c>
      <c r="E61" s="24" t="s">
        <v>506</v>
      </c>
      <c r="F61" s="25" t="s">
        <v>348</v>
      </c>
      <c r="G61" s="26"/>
      <c r="H61" s="26" t="s">
        <v>446</v>
      </c>
      <c r="I61" s="26" t="s">
        <v>447</v>
      </c>
      <c r="J61" s="26" t="s">
        <v>446</v>
      </c>
      <c r="K61" s="26" t="s">
        <v>447</v>
      </c>
      <c r="L61" s="26" t="s">
        <v>446</v>
      </c>
      <c r="M61" s="26" t="s">
        <v>446</v>
      </c>
      <c r="N61" s="26" t="s">
        <v>446</v>
      </c>
      <c r="O61" s="26" t="s">
        <v>446</v>
      </c>
      <c r="P61" s="26" t="s">
        <v>446</v>
      </c>
      <c r="Q61" s="26" t="s">
        <v>446</v>
      </c>
      <c r="R61" s="26" t="s">
        <v>446</v>
      </c>
      <c r="S61" s="26" t="s">
        <v>446</v>
      </c>
      <c r="T61" s="26" t="s">
        <v>446</v>
      </c>
      <c r="U61" s="26" t="s">
        <v>446</v>
      </c>
      <c r="V61" s="26" t="s">
        <v>447</v>
      </c>
      <c r="W61" s="26" t="s">
        <v>446</v>
      </c>
      <c r="X61" s="1590" t="str">
        <f t="shared" si="0"/>
        <v>1032 - Fabricarea sucurilor de fructe si legume</v>
      </c>
      <c r="Y61" s="1816">
        <f t="shared" si="1"/>
        <v>1032</v>
      </c>
    </row>
    <row r="62" spans="1:25" x14ac:dyDescent="0.25">
      <c r="A62" s="20" t="s">
        <v>332</v>
      </c>
      <c r="B62" s="21">
        <v>10</v>
      </c>
      <c r="C62" s="27">
        <v>103</v>
      </c>
      <c r="D62" s="28">
        <v>1039</v>
      </c>
      <c r="E62" s="29" t="s">
        <v>507</v>
      </c>
      <c r="F62" s="30" t="s">
        <v>348</v>
      </c>
      <c r="G62" s="31"/>
      <c r="H62" s="31" t="s">
        <v>446</v>
      </c>
      <c r="I62" s="31" t="s">
        <v>447</v>
      </c>
      <c r="J62" s="31" t="s">
        <v>446</v>
      </c>
      <c r="K62" s="31" t="s">
        <v>447</v>
      </c>
      <c r="L62" s="31" t="s">
        <v>446</v>
      </c>
      <c r="M62" s="31" t="s">
        <v>446</v>
      </c>
      <c r="N62" s="31" t="s">
        <v>446</v>
      </c>
      <c r="O62" s="31" t="s">
        <v>446</v>
      </c>
      <c r="P62" s="31" t="s">
        <v>446</v>
      </c>
      <c r="Q62" s="31" t="s">
        <v>446</v>
      </c>
      <c r="R62" s="31" t="s">
        <v>446</v>
      </c>
      <c r="S62" s="31" t="s">
        <v>446</v>
      </c>
      <c r="T62" s="31" t="s">
        <v>446</v>
      </c>
      <c r="U62" s="31" t="s">
        <v>446</v>
      </c>
      <c r="V62" s="31" t="s">
        <v>447</v>
      </c>
      <c r="W62" s="31" t="s">
        <v>446</v>
      </c>
      <c r="X62" s="1591" t="str">
        <f t="shared" si="0"/>
        <v>1039 - Prelucrarea si conservarea fructelor si legumelor</v>
      </c>
      <c r="Y62" s="1817">
        <f t="shared" si="1"/>
        <v>1039</v>
      </c>
    </row>
    <row r="63" spans="1:25" x14ac:dyDescent="0.25">
      <c r="A63" s="20" t="s">
        <v>332</v>
      </c>
      <c r="B63" s="21">
        <v>10</v>
      </c>
      <c r="C63" s="15">
        <v>104</v>
      </c>
      <c r="D63" s="16">
        <v>1041</v>
      </c>
      <c r="E63" s="17" t="s">
        <v>508</v>
      </c>
      <c r="F63" s="18" t="s">
        <v>348</v>
      </c>
      <c r="G63" s="19"/>
      <c r="H63" s="19" t="s">
        <v>446</v>
      </c>
      <c r="I63" s="19" t="s">
        <v>447</v>
      </c>
      <c r="J63" s="19" t="s">
        <v>446</v>
      </c>
      <c r="K63" s="19" t="s">
        <v>447</v>
      </c>
      <c r="L63" s="19" t="s">
        <v>446</v>
      </c>
      <c r="M63" s="19" t="s">
        <v>446</v>
      </c>
      <c r="N63" s="19" t="s">
        <v>446</v>
      </c>
      <c r="O63" s="19" t="s">
        <v>446</v>
      </c>
      <c r="P63" s="19" t="s">
        <v>446</v>
      </c>
      <c r="Q63" s="19" t="s">
        <v>446</v>
      </c>
      <c r="R63" s="19" t="s">
        <v>446</v>
      </c>
      <c r="S63" s="19" t="s">
        <v>446</v>
      </c>
      <c r="T63" s="19" t="s">
        <v>446</v>
      </c>
      <c r="U63" s="19" t="s">
        <v>446</v>
      </c>
      <c r="V63" s="19" t="s">
        <v>447</v>
      </c>
      <c r="W63" s="19" t="s">
        <v>446</v>
      </c>
      <c r="X63" s="1592" t="str">
        <f t="shared" si="0"/>
        <v>1041 - Fabricarea uleiurilor si grasimilor</v>
      </c>
      <c r="Y63" s="1815">
        <f t="shared" si="1"/>
        <v>1041</v>
      </c>
    </row>
    <row r="64" spans="1:25" x14ac:dyDescent="0.25">
      <c r="A64" s="20" t="s">
        <v>332</v>
      </c>
      <c r="B64" s="21">
        <v>10</v>
      </c>
      <c r="C64" s="27">
        <v>104</v>
      </c>
      <c r="D64" s="28">
        <v>1042</v>
      </c>
      <c r="E64" s="29" t="s">
        <v>509</v>
      </c>
      <c r="F64" s="30" t="s">
        <v>348</v>
      </c>
      <c r="G64" s="31"/>
      <c r="H64" s="31" t="s">
        <v>446</v>
      </c>
      <c r="I64" s="31" t="s">
        <v>447</v>
      </c>
      <c r="J64" s="31" t="s">
        <v>446</v>
      </c>
      <c r="K64" s="31" t="s">
        <v>447</v>
      </c>
      <c r="L64" s="31" t="s">
        <v>446</v>
      </c>
      <c r="M64" s="31" t="s">
        <v>446</v>
      </c>
      <c r="N64" s="31" t="s">
        <v>446</v>
      </c>
      <c r="O64" s="31" t="s">
        <v>446</v>
      </c>
      <c r="P64" s="31" t="s">
        <v>446</v>
      </c>
      <c r="Q64" s="31" t="s">
        <v>446</v>
      </c>
      <c r="R64" s="31" t="s">
        <v>446</v>
      </c>
      <c r="S64" s="31" t="s">
        <v>446</v>
      </c>
      <c r="T64" s="31" t="s">
        <v>446</v>
      </c>
      <c r="U64" s="31" t="s">
        <v>446</v>
      </c>
      <c r="V64" s="31" t="s">
        <v>447</v>
      </c>
      <c r="W64" s="31" t="s">
        <v>446</v>
      </c>
      <c r="X64" s="1591" t="str">
        <f t="shared" si="0"/>
        <v>1042 - Fabricarea margarinei si a altor produse comestibile similare</v>
      </c>
      <c r="Y64" s="1817">
        <f t="shared" si="1"/>
        <v>1042</v>
      </c>
    </row>
    <row r="65" spans="1:25" x14ac:dyDescent="0.25">
      <c r="A65" s="20" t="s">
        <v>332</v>
      </c>
      <c r="B65" s="21">
        <v>10</v>
      </c>
      <c r="C65" s="15">
        <v>105</v>
      </c>
      <c r="D65" s="16">
        <v>1051</v>
      </c>
      <c r="E65" s="17" t="s">
        <v>510</v>
      </c>
      <c r="F65" s="18" t="s">
        <v>348</v>
      </c>
      <c r="G65" s="19"/>
      <c r="H65" s="19" t="s">
        <v>446</v>
      </c>
      <c r="I65" s="19" t="s">
        <v>447</v>
      </c>
      <c r="J65" s="19" t="s">
        <v>446</v>
      </c>
      <c r="K65" s="19" t="s">
        <v>447</v>
      </c>
      <c r="L65" s="19" t="s">
        <v>446</v>
      </c>
      <c r="M65" s="19" t="s">
        <v>446</v>
      </c>
      <c r="N65" s="19" t="s">
        <v>446</v>
      </c>
      <c r="O65" s="19" t="s">
        <v>446</v>
      </c>
      <c r="P65" s="19" t="s">
        <v>446</v>
      </c>
      <c r="Q65" s="19" t="s">
        <v>446</v>
      </c>
      <c r="R65" s="19" t="s">
        <v>446</v>
      </c>
      <c r="S65" s="19" t="s">
        <v>446</v>
      </c>
      <c r="T65" s="19" t="s">
        <v>446</v>
      </c>
      <c r="U65" s="19" t="s">
        <v>446</v>
      </c>
      <c r="V65" s="19" t="s">
        <v>447</v>
      </c>
      <c r="W65" s="19" t="s">
        <v>446</v>
      </c>
      <c r="X65" s="1592" t="str">
        <f t="shared" si="0"/>
        <v>1051 - Fabricarea produselor lactate si a branzeturilor</v>
      </c>
      <c r="Y65" s="1815">
        <f t="shared" si="1"/>
        <v>1051</v>
      </c>
    </row>
    <row r="66" spans="1:25" x14ac:dyDescent="0.25">
      <c r="A66" s="20" t="s">
        <v>332</v>
      </c>
      <c r="B66" s="21">
        <v>10</v>
      </c>
      <c r="C66" s="27">
        <v>105</v>
      </c>
      <c r="D66" s="28">
        <v>1052</v>
      </c>
      <c r="E66" s="29" t="s">
        <v>511</v>
      </c>
      <c r="F66" s="30" t="s">
        <v>348</v>
      </c>
      <c r="G66" s="31"/>
      <c r="H66" s="31" t="s">
        <v>446</v>
      </c>
      <c r="I66" s="31" t="s">
        <v>447</v>
      </c>
      <c r="J66" s="31" t="s">
        <v>446</v>
      </c>
      <c r="K66" s="31" t="s">
        <v>447</v>
      </c>
      <c r="L66" s="31" t="s">
        <v>446</v>
      </c>
      <c r="M66" s="31" t="s">
        <v>446</v>
      </c>
      <c r="N66" s="31" t="s">
        <v>446</v>
      </c>
      <c r="O66" s="31" t="s">
        <v>446</v>
      </c>
      <c r="P66" s="31" t="s">
        <v>446</v>
      </c>
      <c r="Q66" s="31" t="s">
        <v>446</v>
      </c>
      <c r="R66" s="31" t="s">
        <v>446</v>
      </c>
      <c r="S66" s="31" t="s">
        <v>446</v>
      </c>
      <c r="T66" s="31" t="s">
        <v>446</v>
      </c>
      <c r="U66" s="31" t="s">
        <v>446</v>
      </c>
      <c r="V66" s="31" t="s">
        <v>447</v>
      </c>
      <c r="W66" s="31" t="s">
        <v>446</v>
      </c>
      <c r="X66" s="1591" t="str">
        <f t="shared" si="0"/>
        <v>1052 - Fabricarea inghetatei</v>
      </c>
      <c r="Y66" s="1817">
        <f t="shared" si="1"/>
        <v>1052</v>
      </c>
    </row>
    <row r="67" spans="1:25" x14ac:dyDescent="0.25">
      <c r="A67" s="20" t="s">
        <v>332</v>
      </c>
      <c r="B67" s="21">
        <v>10</v>
      </c>
      <c r="C67" s="15">
        <v>106</v>
      </c>
      <c r="D67" s="16">
        <v>1061</v>
      </c>
      <c r="E67" s="17" t="s">
        <v>512</v>
      </c>
      <c r="F67" s="18" t="s">
        <v>348</v>
      </c>
      <c r="G67" s="19"/>
      <c r="H67" s="19" t="s">
        <v>446</v>
      </c>
      <c r="I67" s="19" t="s">
        <v>447</v>
      </c>
      <c r="J67" s="19" t="s">
        <v>446</v>
      </c>
      <c r="K67" s="19" t="s">
        <v>447</v>
      </c>
      <c r="L67" s="19" t="s">
        <v>447</v>
      </c>
      <c r="M67" s="19" t="s">
        <v>446</v>
      </c>
      <c r="N67" s="19" t="s">
        <v>446</v>
      </c>
      <c r="O67" s="19" t="s">
        <v>446</v>
      </c>
      <c r="P67" s="19" t="s">
        <v>446</v>
      </c>
      <c r="Q67" s="19" t="s">
        <v>446</v>
      </c>
      <c r="R67" s="19" t="s">
        <v>446</v>
      </c>
      <c r="S67" s="19" t="s">
        <v>446</v>
      </c>
      <c r="T67" s="19" t="s">
        <v>446</v>
      </c>
      <c r="U67" s="19" t="s">
        <v>446</v>
      </c>
      <c r="V67" s="19" t="s">
        <v>447</v>
      </c>
      <c r="W67" s="19" t="s">
        <v>446</v>
      </c>
      <c r="X67" s="1592" t="str">
        <f t="shared" ref="X67:X130" si="2">TEXT(D67,"0000")&amp;" - "&amp;E67</f>
        <v>1061 - Fabricarea produselor de morarit</v>
      </c>
      <c r="Y67" s="1815">
        <f t="shared" ref="Y67:Y130" si="3">D67</f>
        <v>1061</v>
      </c>
    </row>
    <row r="68" spans="1:25" x14ac:dyDescent="0.25">
      <c r="A68" s="20" t="s">
        <v>332</v>
      </c>
      <c r="B68" s="21">
        <v>10</v>
      </c>
      <c r="C68" s="27">
        <v>106</v>
      </c>
      <c r="D68" s="28">
        <v>1062</v>
      </c>
      <c r="E68" s="29" t="s">
        <v>513</v>
      </c>
      <c r="F68" s="30" t="s">
        <v>348</v>
      </c>
      <c r="G68" s="31"/>
      <c r="H68" s="31" t="s">
        <v>446</v>
      </c>
      <c r="I68" s="31" t="s">
        <v>447</v>
      </c>
      <c r="J68" s="31" t="s">
        <v>446</v>
      </c>
      <c r="K68" s="31" t="s">
        <v>447</v>
      </c>
      <c r="L68" s="31" t="s">
        <v>446</v>
      </c>
      <c r="M68" s="31" t="s">
        <v>446</v>
      </c>
      <c r="N68" s="31" t="s">
        <v>446</v>
      </c>
      <c r="O68" s="31" t="s">
        <v>446</v>
      </c>
      <c r="P68" s="31" t="s">
        <v>446</v>
      </c>
      <c r="Q68" s="31" t="s">
        <v>446</v>
      </c>
      <c r="R68" s="31" t="s">
        <v>446</v>
      </c>
      <c r="S68" s="31" t="s">
        <v>446</v>
      </c>
      <c r="T68" s="31" t="s">
        <v>446</v>
      </c>
      <c r="U68" s="31" t="s">
        <v>446</v>
      </c>
      <c r="V68" s="31" t="s">
        <v>447</v>
      </c>
      <c r="W68" s="31" t="s">
        <v>446</v>
      </c>
      <c r="X68" s="1591" t="str">
        <f t="shared" si="2"/>
        <v>1062 - Fabricarea amidonului si a produselor din amidon</v>
      </c>
      <c r="Y68" s="1817">
        <f t="shared" si="3"/>
        <v>1062</v>
      </c>
    </row>
    <row r="69" spans="1:25" x14ac:dyDescent="0.25">
      <c r="A69" s="20" t="s">
        <v>332</v>
      </c>
      <c r="B69" s="21">
        <v>10</v>
      </c>
      <c r="C69" s="15">
        <v>107</v>
      </c>
      <c r="D69" s="16">
        <v>1071</v>
      </c>
      <c r="E69" s="17" t="s">
        <v>514</v>
      </c>
      <c r="F69" s="18" t="s">
        <v>348</v>
      </c>
      <c r="G69" s="19"/>
      <c r="H69" s="19" t="s">
        <v>446</v>
      </c>
      <c r="I69" s="19" t="s">
        <v>447</v>
      </c>
      <c r="J69" s="19" t="s">
        <v>446</v>
      </c>
      <c r="K69" s="19" t="s">
        <v>447</v>
      </c>
      <c r="L69" s="19" t="s">
        <v>446</v>
      </c>
      <c r="M69" s="19" t="s">
        <v>446</v>
      </c>
      <c r="N69" s="19" t="s">
        <v>446</v>
      </c>
      <c r="O69" s="19" t="s">
        <v>446</v>
      </c>
      <c r="P69" s="19" t="s">
        <v>446</v>
      </c>
      <c r="Q69" s="19" t="s">
        <v>446</v>
      </c>
      <c r="R69" s="19" t="s">
        <v>446</v>
      </c>
      <c r="S69" s="19" t="s">
        <v>446</v>
      </c>
      <c r="T69" s="19" t="s">
        <v>446</v>
      </c>
      <c r="U69" s="19" t="s">
        <v>446</v>
      </c>
      <c r="V69" s="19" t="s">
        <v>447</v>
      </c>
      <c r="W69" s="19" t="s">
        <v>446</v>
      </c>
      <c r="X69" s="1592" t="str">
        <f t="shared" si="2"/>
        <v>1071 - Fabricarea painii; fabricarea prajiturilor si a produselor proaspete de patiserie</v>
      </c>
      <c r="Y69" s="1815">
        <f t="shared" si="3"/>
        <v>1071</v>
      </c>
    </row>
    <row r="70" spans="1:25" x14ac:dyDescent="0.25">
      <c r="A70" s="20" t="s">
        <v>332</v>
      </c>
      <c r="B70" s="21">
        <v>10</v>
      </c>
      <c r="C70" s="22">
        <v>107</v>
      </c>
      <c r="D70" s="23">
        <v>1072</v>
      </c>
      <c r="E70" s="24" t="s">
        <v>515</v>
      </c>
      <c r="F70" s="25" t="s">
        <v>348</v>
      </c>
      <c r="G70" s="26"/>
      <c r="H70" s="26" t="s">
        <v>446</v>
      </c>
      <c r="I70" s="26" t="s">
        <v>447</v>
      </c>
      <c r="J70" s="26" t="s">
        <v>446</v>
      </c>
      <c r="K70" s="26" t="s">
        <v>447</v>
      </c>
      <c r="L70" s="26" t="s">
        <v>446</v>
      </c>
      <c r="M70" s="26" t="s">
        <v>446</v>
      </c>
      <c r="N70" s="26" t="s">
        <v>446</v>
      </c>
      <c r="O70" s="26" t="s">
        <v>446</v>
      </c>
      <c r="P70" s="26" t="s">
        <v>446</v>
      </c>
      <c r="Q70" s="26" t="s">
        <v>446</v>
      </c>
      <c r="R70" s="26" t="s">
        <v>446</v>
      </c>
      <c r="S70" s="26" t="s">
        <v>446</v>
      </c>
      <c r="T70" s="26" t="s">
        <v>446</v>
      </c>
      <c r="U70" s="26" t="s">
        <v>446</v>
      </c>
      <c r="V70" s="26" t="s">
        <v>447</v>
      </c>
      <c r="W70" s="26" t="s">
        <v>446</v>
      </c>
      <c r="X70" s="1590" t="str">
        <f t="shared" si="2"/>
        <v>1072 - Fabricarea biscuitilor si piscoturilor; fabricarea prajiturilor si a produselor conservate de patiserie</v>
      </c>
      <c r="Y70" s="1816">
        <f t="shared" si="3"/>
        <v>1072</v>
      </c>
    </row>
    <row r="71" spans="1:25" x14ac:dyDescent="0.25">
      <c r="A71" s="20" t="s">
        <v>332</v>
      </c>
      <c r="B71" s="21">
        <v>10</v>
      </c>
      <c r="C71" s="27">
        <v>107</v>
      </c>
      <c r="D71" s="28">
        <v>1073</v>
      </c>
      <c r="E71" s="29" t="s">
        <v>516</v>
      </c>
      <c r="F71" s="30" t="s">
        <v>348</v>
      </c>
      <c r="G71" s="31"/>
      <c r="H71" s="31" t="s">
        <v>446</v>
      </c>
      <c r="I71" s="31" t="s">
        <v>447</v>
      </c>
      <c r="J71" s="31" t="s">
        <v>446</v>
      </c>
      <c r="K71" s="31" t="s">
        <v>447</v>
      </c>
      <c r="L71" s="31" t="s">
        <v>446</v>
      </c>
      <c r="M71" s="31" t="s">
        <v>446</v>
      </c>
      <c r="N71" s="31" t="s">
        <v>446</v>
      </c>
      <c r="O71" s="31" t="s">
        <v>446</v>
      </c>
      <c r="P71" s="31" t="s">
        <v>446</v>
      </c>
      <c r="Q71" s="31" t="s">
        <v>446</v>
      </c>
      <c r="R71" s="31" t="s">
        <v>446</v>
      </c>
      <c r="S71" s="31" t="s">
        <v>446</v>
      </c>
      <c r="T71" s="31" t="s">
        <v>446</v>
      </c>
      <c r="U71" s="31" t="s">
        <v>446</v>
      </c>
      <c r="V71" s="31" t="s">
        <v>447</v>
      </c>
      <c r="W71" s="31" t="s">
        <v>446</v>
      </c>
      <c r="X71" s="1591" t="str">
        <f t="shared" si="2"/>
        <v>1073 - Fabricarea macaroanelor, taiteilor, cus-cus-ului si a altor produse fainoase similare</v>
      </c>
      <c r="Y71" s="1817">
        <f t="shared" si="3"/>
        <v>1073</v>
      </c>
    </row>
    <row r="72" spans="1:25" x14ac:dyDescent="0.25">
      <c r="A72" s="20" t="s">
        <v>332</v>
      </c>
      <c r="B72" s="21">
        <v>10</v>
      </c>
      <c r="C72" s="15">
        <v>108</v>
      </c>
      <c r="D72" s="16">
        <v>1081</v>
      </c>
      <c r="E72" s="17" t="s">
        <v>517</v>
      </c>
      <c r="F72" s="18" t="s">
        <v>348</v>
      </c>
      <c r="G72" s="19"/>
      <c r="H72" s="19" t="s">
        <v>446</v>
      </c>
      <c r="I72" s="19" t="s">
        <v>447</v>
      </c>
      <c r="J72" s="19" t="s">
        <v>446</v>
      </c>
      <c r="K72" s="19" t="s">
        <v>447</v>
      </c>
      <c r="L72" s="19" t="s">
        <v>446</v>
      </c>
      <c r="M72" s="19" t="s">
        <v>446</v>
      </c>
      <c r="N72" s="19" t="s">
        <v>446</v>
      </c>
      <c r="O72" s="19" t="s">
        <v>446</v>
      </c>
      <c r="P72" s="19" t="s">
        <v>446</v>
      </c>
      <c r="Q72" s="19" t="s">
        <v>446</v>
      </c>
      <c r="R72" s="19" t="s">
        <v>446</v>
      </c>
      <c r="S72" s="19" t="s">
        <v>446</v>
      </c>
      <c r="T72" s="19" t="s">
        <v>446</v>
      </c>
      <c r="U72" s="19" t="s">
        <v>446</v>
      </c>
      <c r="V72" s="19" t="s">
        <v>447</v>
      </c>
      <c r="W72" s="19" t="s">
        <v>446</v>
      </c>
      <c r="X72" s="1592" t="str">
        <f t="shared" si="2"/>
        <v>1081 - Fabricarea zaharului</v>
      </c>
      <c r="Y72" s="1815">
        <f t="shared" si="3"/>
        <v>1081</v>
      </c>
    </row>
    <row r="73" spans="1:25" x14ac:dyDescent="0.25">
      <c r="A73" s="20" t="s">
        <v>332</v>
      </c>
      <c r="B73" s="21">
        <v>10</v>
      </c>
      <c r="C73" s="22">
        <v>108</v>
      </c>
      <c r="D73" s="23">
        <v>1082</v>
      </c>
      <c r="E73" s="24" t="s">
        <v>518</v>
      </c>
      <c r="F73" s="25" t="s">
        <v>348</v>
      </c>
      <c r="G73" s="26"/>
      <c r="H73" s="26" t="s">
        <v>446</v>
      </c>
      <c r="I73" s="26" t="s">
        <v>447</v>
      </c>
      <c r="J73" s="26" t="s">
        <v>446</v>
      </c>
      <c r="K73" s="26" t="s">
        <v>447</v>
      </c>
      <c r="L73" s="26" t="s">
        <v>446</v>
      </c>
      <c r="M73" s="26" t="s">
        <v>446</v>
      </c>
      <c r="N73" s="26" t="s">
        <v>446</v>
      </c>
      <c r="O73" s="26" t="s">
        <v>446</v>
      </c>
      <c r="P73" s="26" t="s">
        <v>446</v>
      </c>
      <c r="Q73" s="26" t="s">
        <v>446</v>
      </c>
      <c r="R73" s="26" t="s">
        <v>446</v>
      </c>
      <c r="S73" s="26" t="s">
        <v>446</v>
      </c>
      <c r="T73" s="26" t="s">
        <v>446</v>
      </c>
      <c r="U73" s="26" t="s">
        <v>446</v>
      </c>
      <c r="V73" s="26" t="s">
        <v>447</v>
      </c>
      <c r="W73" s="26" t="s">
        <v>446</v>
      </c>
      <c r="X73" s="1590" t="str">
        <f t="shared" si="2"/>
        <v>1082 - Fabricarea produselor din cacao, a ciocolatei si a produselor zaharoase</v>
      </c>
      <c r="Y73" s="1816">
        <f t="shared" si="3"/>
        <v>1082</v>
      </c>
    </row>
    <row r="74" spans="1:25" x14ac:dyDescent="0.25">
      <c r="A74" s="20" t="s">
        <v>332</v>
      </c>
      <c r="B74" s="21">
        <v>10</v>
      </c>
      <c r="C74" s="22">
        <v>108</v>
      </c>
      <c r="D74" s="23">
        <v>1083</v>
      </c>
      <c r="E74" s="24" t="s">
        <v>519</v>
      </c>
      <c r="F74" s="25" t="s">
        <v>348</v>
      </c>
      <c r="G74" s="26"/>
      <c r="H74" s="26" t="s">
        <v>446</v>
      </c>
      <c r="I74" s="26" t="s">
        <v>447</v>
      </c>
      <c r="J74" s="26" t="s">
        <v>446</v>
      </c>
      <c r="K74" s="26" t="s">
        <v>447</v>
      </c>
      <c r="L74" s="26" t="s">
        <v>446</v>
      </c>
      <c r="M74" s="26" t="s">
        <v>446</v>
      </c>
      <c r="N74" s="26" t="s">
        <v>446</v>
      </c>
      <c r="O74" s="26" t="s">
        <v>446</v>
      </c>
      <c r="P74" s="26" t="s">
        <v>446</v>
      </c>
      <c r="Q74" s="26" t="s">
        <v>446</v>
      </c>
      <c r="R74" s="26" t="s">
        <v>446</v>
      </c>
      <c r="S74" s="26" t="s">
        <v>446</v>
      </c>
      <c r="T74" s="26" t="s">
        <v>446</v>
      </c>
      <c r="U74" s="26" t="s">
        <v>446</v>
      </c>
      <c r="V74" s="26" t="s">
        <v>447</v>
      </c>
      <c r="W74" s="26" t="s">
        <v>446</v>
      </c>
      <c r="X74" s="1590" t="str">
        <f t="shared" si="2"/>
        <v>1083 - Prelucrarea ceaiului si cafelei</v>
      </c>
      <c r="Y74" s="1816">
        <f t="shared" si="3"/>
        <v>1083</v>
      </c>
    </row>
    <row r="75" spans="1:25" x14ac:dyDescent="0.25">
      <c r="A75" s="20" t="s">
        <v>332</v>
      </c>
      <c r="B75" s="21">
        <v>10</v>
      </c>
      <c r="C75" s="22">
        <v>108</v>
      </c>
      <c r="D75" s="23">
        <v>1084</v>
      </c>
      <c r="E75" s="24" t="s">
        <v>520</v>
      </c>
      <c r="F75" s="25" t="s">
        <v>348</v>
      </c>
      <c r="G75" s="26"/>
      <c r="H75" s="26" t="s">
        <v>446</v>
      </c>
      <c r="I75" s="26" t="s">
        <v>447</v>
      </c>
      <c r="J75" s="26" t="s">
        <v>446</v>
      </c>
      <c r="K75" s="26" t="s">
        <v>447</v>
      </c>
      <c r="L75" s="26" t="s">
        <v>446</v>
      </c>
      <c r="M75" s="26" t="s">
        <v>446</v>
      </c>
      <c r="N75" s="26" t="s">
        <v>446</v>
      </c>
      <c r="O75" s="26" t="s">
        <v>446</v>
      </c>
      <c r="P75" s="26" t="s">
        <v>446</v>
      </c>
      <c r="Q75" s="26" t="s">
        <v>446</v>
      </c>
      <c r="R75" s="26" t="s">
        <v>446</v>
      </c>
      <c r="S75" s="26" t="s">
        <v>446</v>
      </c>
      <c r="T75" s="26" t="s">
        <v>446</v>
      </c>
      <c r="U75" s="26" t="s">
        <v>446</v>
      </c>
      <c r="V75" s="26" t="s">
        <v>447</v>
      </c>
      <c r="W75" s="26" t="s">
        <v>446</v>
      </c>
      <c r="X75" s="1590" t="str">
        <f t="shared" si="2"/>
        <v>1084 - Fabricarea condimentelor si ingredientelor</v>
      </c>
      <c r="Y75" s="1816">
        <f t="shared" si="3"/>
        <v>1084</v>
      </c>
    </row>
    <row r="76" spans="1:25" x14ac:dyDescent="0.25">
      <c r="A76" s="20" t="s">
        <v>332</v>
      </c>
      <c r="B76" s="21">
        <v>10</v>
      </c>
      <c r="C76" s="22">
        <v>108</v>
      </c>
      <c r="D76" s="23">
        <v>1085</v>
      </c>
      <c r="E76" s="24" t="s">
        <v>521</v>
      </c>
      <c r="F76" s="25" t="s">
        <v>348</v>
      </c>
      <c r="G76" s="26"/>
      <c r="H76" s="26" t="s">
        <v>446</v>
      </c>
      <c r="I76" s="26" t="s">
        <v>447</v>
      </c>
      <c r="J76" s="26" t="s">
        <v>446</v>
      </c>
      <c r="K76" s="26" t="s">
        <v>447</v>
      </c>
      <c r="L76" s="26" t="s">
        <v>446</v>
      </c>
      <c r="M76" s="26" t="s">
        <v>446</v>
      </c>
      <c r="N76" s="26" t="s">
        <v>446</v>
      </c>
      <c r="O76" s="26" t="s">
        <v>446</v>
      </c>
      <c r="P76" s="26" t="s">
        <v>446</v>
      </c>
      <c r="Q76" s="26" t="s">
        <v>446</v>
      </c>
      <c r="R76" s="26" t="s">
        <v>446</v>
      </c>
      <c r="S76" s="26" t="s">
        <v>446</v>
      </c>
      <c r="T76" s="26" t="s">
        <v>446</v>
      </c>
      <c r="U76" s="26" t="s">
        <v>446</v>
      </c>
      <c r="V76" s="26" t="s">
        <v>447</v>
      </c>
      <c r="W76" s="26" t="s">
        <v>446</v>
      </c>
      <c r="X76" s="1590" t="str">
        <f t="shared" si="2"/>
        <v>1085 - Fabricarea de mancaruri preparate</v>
      </c>
      <c r="Y76" s="1816">
        <f t="shared" si="3"/>
        <v>1085</v>
      </c>
    </row>
    <row r="77" spans="1:25" x14ac:dyDescent="0.25">
      <c r="A77" s="20" t="s">
        <v>332</v>
      </c>
      <c r="B77" s="21">
        <v>10</v>
      </c>
      <c r="C77" s="22">
        <v>108</v>
      </c>
      <c r="D77" s="23">
        <v>1086</v>
      </c>
      <c r="E77" s="24" t="s">
        <v>522</v>
      </c>
      <c r="F77" s="25" t="s">
        <v>348</v>
      </c>
      <c r="G77" s="26"/>
      <c r="H77" s="26" t="s">
        <v>446</v>
      </c>
      <c r="I77" s="26" t="s">
        <v>447</v>
      </c>
      <c r="J77" s="26" t="s">
        <v>446</v>
      </c>
      <c r="K77" s="26" t="s">
        <v>447</v>
      </c>
      <c r="L77" s="26" t="s">
        <v>446</v>
      </c>
      <c r="M77" s="26" t="s">
        <v>446</v>
      </c>
      <c r="N77" s="26" t="s">
        <v>446</v>
      </c>
      <c r="O77" s="26" t="s">
        <v>446</v>
      </c>
      <c r="P77" s="26" t="s">
        <v>446</v>
      </c>
      <c r="Q77" s="26" t="s">
        <v>446</v>
      </c>
      <c r="R77" s="26" t="s">
        <v>446</v>
      </c>
      <c r="S77" s="26" t="s">
        <v>446</v>
      </c>
      <c r="T77" s="26" t="s">
        <v>446</v>
      </c>
      <c r="U77" s="26" t="s">
        <v>446</v>
      </c>
      <c r="V77" s="26" t="s">
        <v>447</v>
      </c>
      <c r="W77" s="26" t="s">
        <v>446</v>
      </c>
      <c r="X77" s="1590" t="str">
        <f t="shared" si="2"/>
        <v>1086 - Fabricarea preparatelor alimentare omogenizate si alimentelor dietetice</v>
      </c>
      <c r="Y77" s="1816">
        <f t="shared" si="3"/>
        <v>1086</v>
      </c>
    </row>
    <row r="78" spans="1:25" x14ac:dyDescent="0.25">
      <c r="A78" s="20" t="s">
        <v>332</v>
      </c>
      <c r="B78" s="21">
        <v>10</v>
      </c>
      <c r="C78" s="27">
        <v>108</v>
      </c>
      <c r="D78" s="28">
        <v>1089</v>
      </c>
      <c r="E78" s="29" t="s">
        <v>523</v>
      </c>
      <c r="F78" s="30" t="s">
        <v>348</v>
      </c>
      <c r="G78" s="31"/>
      <c r="H78" s="31" t="s">
        <v>446</v>
      </c>
      <c r="I78" s="31" t="s">
        <v>447</v>
      </c>
      <c r="J78" s="31" t="s">
        <v>446</v>
      </c>
      <c r="K78" s="31" t="s">
        <v>447</v>
      </c>
      <c r="L78" s="31" t="s">
        <v>446</v>
      </c>
      <c r="M78" s="31" t="s">
        <v>446</v>
      </c>
      <c r="N78" s="31" t="s">
        <v>446</v>
      </c>
      <c r="O78" s="31" t="s">
        <v>446</v>
      </c>
      <c r="P78" s="31" t="s">
        <v>446</v>
      </c>
      <c r="Q78" s="31" t="s">
        <v>446</v>
      </c>
      <c r="R78" s="31" t="s">
        <v>446</v>
      </c>
      <c r="S78" s="31" t="s">
        <v>446</v>
      </c>
      <c r="T78" s="31" t="s">
        <v>446</v>
      </c>
      <c r="U78" s="31" t="s">
        <v>446</v>
      </c>
      <c r="V78" s="31" t="s">
        <v>447</v>
      </c>
      <c r="W78" s="31" t="s">
        <v>446</v>
      </c>
      <c r="X78" s="1591" t="str">
        <f t="shared" si="2"/>
        <v>1089 - Fabricarea altor produse alimentare n.c.a.</v>
      </c>
      <c r="Y78" s="1817">
        <f t="shared" si="3"/>
        <v>1089</v>
      </c>
    </row>
    <row r="79" spans="1:25" x14ac:dyDescent="0.25">
      <c r="A79" s="20" t="s">
        <v>332</v>
      </c>
      <c r="B79" s="21">
        <v>10</v>
      </c>
      <c r="C79" s="15">
        <v>109</v>
      </c>
      <c r="D79" s="16">
        <v>1091</v>
      </c>
      <c r="E79" s="17" t="s">
        <v>524</v>
      </c>
      <c r="F79" s="18" t="s">
        <v>348</v>
      </c>
      <c r="G79" s="19"/>
      <c r="H79" s="19" t="s">
        <v>446</v>
      </c>
      <c r="I79" s="19" t="s">
        <v>447</v>
      </c>
      <c r="J79" s="19" t="s">
        <v>446</v>
      </c>
      <c r="K79" s="19" t="s">
        <v>447</v>
      </c>
      <c r="L79" s="19" t="s">
        <v>446</v>
      </c>
      <c r="M79" s="19" t="s">
        <v>446</v>
      </c>
      <c r="N79" s="19" t="s">
        <v>446</v>
      </c>
      <c r="O79" s="19" t="s">
        <v>446</v>
      </c>
      <c r="P79" s="19" t="s">
        <v>446</v>
      </c>
      <c r="Q79" s="19" t="s">
        <v>446</v>
      </c>
      <c r="R79" s="19" t="s">
        <v>446</v>
      </c>
      <c r="S79" s="19" t="s">
        <v>446</v>
      </c>
      <c r="T79" s="19" t="s">
        <v>446</v>
      </c>
      <c r="U79" s="19" t="s">
        <v>446</v>
      </c>
      <c r="V79" s="19" t="s">
        <v>447</v>
      </c>
      <c r="W79" s="19" t="s">
        <v>446</v>
      </c>
      <c r="X79" s="1592" t="str">
        <f t="shared" si="2"/>
        <v>1091 - Fabricarea preparatelor pentru hrana animalelor de ferma</v>
      </c>
      <c r="Y79" s="1815">
        <f t="shared" si="3"/>
        <v>1091</v>
      </c>
    </row>
    <row r="80" spans="1:25" ht="15.75" thickBot="1" x14ac:dyDescent="0.3">
      <c r="A80" s="20" t="s">
        <v>332</v>
      </c>
      <c r="B80" s="37">
        <v>10</v>
      </c>
      <c r="C80" s="60">
        <v>109</v>
      </c>
      <c r="D80" s="61">
        <v>1092</v>
      </c>
      <c r="E80" s="62" t="s">
        <v>525</v>
      </c>
      <c r="F80" s="63" t="s">
        <v>348</v>
      </c>
      <c r="G80" s="64"/>
      <c r="H80" s="64" t="s">
        <v>446</v>
      </c>
      <c r="I80" s="64" t="s">
        <v>447</v>
      </c>
      <c r="J80" s="64" t="s">
        <v>446</v>
      </c>
      <c r="K80" s="64" t="s">
        <v>447</v>
      </c>
      <c r="L80" s="64" t="s">
        <v>446</v>
      </c>
      <c r="M80" s="64" t="s">
        <v>446</v>
      </c>
      <c r="N80" s="64" t="s">
        <v>446</v>
      </c>
      <c r="O80" s="64" t="s">
        <v>446</v>
      </c>
      <c r="P80" s="64" t="s">
        <v>446</v>
      </c>
      <c r="Q80" s="64" t="s">
        <v>446</v>
      </c>
      <c r="R80" s="64" t="s">
        <v>446</v>
      </c>
      <c r="S80" s="64" t="s">
        <v>446</v>
      </c>
      <c r="T80" s="64" t="s">
        <v>446</v>
      </c>
      <c r="U80" s="64" t="s">
        <v>446</v>
      </c>
      <c r="V80" s="64" t="s">
        <v>447</v>
      </c>
      <c r="W80" s="64" t="s">
        <v>446</v>
      </c>
      <c r="X80" s="1598" t="str">
        <f t="shared" si="2"/>
        <v>1092 - Fabricarea preparatelor pentru hrana animalelor de companie</v>
      </c>
      <c r="Y80" s="1823">
        <f t="shared" si="3"/>
        <v>1092</v>
      </c>
    </row>
    <row r="81" spans="1:25" x14ac:dyDescent="0.25">
      <c r="A81" s="20" t="s">
        <v>332</v>
      </c>
      <c r="B81" s="14">
        <v>11</v>
      </c>
      <c r="C81" s="15">
        <v>110</v>
      </c>
      <c r="D81" s="16">
        <v>1101</v>
      </c>
      <c r="E81" s="17" t="s">
        <v>526</v>
      </c>
      <c r="F81" s="18" t="s">
        <v>348</v>
      </c>
      <c r="G81" s="19"/>
      <c r="H81" s="19" t="s">
        <v>446</v>
      </c>
      <c r="I81" s="19" t="s">
        <v>447</v>
      </c>
      <c r="J81" s="19" t="s">
        <v>446</v>
      </c>
      <c r="K81" s="19" t="s">
        <v>447</v>
      </c>
      <c r="L81" s="19" t="s">
        <v>446</v>
      </c>
      <c r="M81" s="19" t="s">
        <v>446</v>
      </c>
      <c r="N81" s="19" t="s">
        <v>446</v>
      </c>
      <c r="O81" s="19" t="s">
        <v>446</v>
      </c>
      <c r="P81" s="19" t="s">
        <v>446</v>
      </c>
      <c r="Q81" s="19" t="s">
        <v>446</v>
      </c>
      <c r="R81" s="19" t="s">
        <v>446</v>
      </c>
      <c r="S81" s="19" t="s">
        <v>446</v>
      </c>
      <c r="T81" s="19" t="s">
        <v>446</v>
      </c>
      <c r="U81" s="19" t="s">
        <v>446</v>
      </c>
      <c r="V81" s="19" t="s">
        <v>447</v>
      </c>
      <c r="W81" s="19" t="s">
        <v>446</v>
      </c>
      <c r="X81" s="1592" t="str">
        <f t="shared" si="2"/>
        <v>1101 - Distilarea, rafinarea si mixarea bauturilor alcoolice</v>
      </c>
      <c r="Y81" s="1815">
        <f t="shared" si="3"/>
        <v>1101</v>
      </c>
    </row>
    <row r="82" spans="1:25" x14ac:dyDescent="0.25">
      <c r="A82" s="20" t="s">
        <v>332</v>
      </c>
      <c r="B82" s="21">
        <v>11</v>
      </c>
      <c r="C82" s="22">
        <v>110</v>
      </c>
      <c r="D82" s="23">
        <v>1102</v>
      </c>
      <c r="E82" s="24" t="s">
        <v>527</v>
      </c>
      <c r="F82" s="25" t="s">
        <v>348</v>
      </c>
      <c r="G82" s="26"/>
      <c r="H82" s="26" t="s">
        <v>446</v>
      </c>
      <c r="I82" s="26" t="s">
        <v>447</v>
      </c>
      <c r="J82" s="26" t="s">
        <v>446</v>
      </c>
      <c r="K82" s="26" t="s">
        <v>447</v>
      </c>
      <c r="L82" s="26" t="s">
        <v>446</v>
      </c>
      <c r="M82" s="26" t="s">
        <v>446</v>
      </c>
      <c r="N82" s="26" t="s">
        <v>446</v>
      </c>
      <c r="O82" s="26" t="s">
        <v>446</v>
      </c>
      <c r="P82" s="26" t="s">
        <v>446</v>
      </c>
      <c r="Q82" s="26" t="s">
        <v>446</v>
      </c>
      <c r="R82" s="26" t="s">
        <v>446</v>
      </c>
      <c r="S82" s="26" t="s">
        <v>446</v>
      </c>
      <c r="T82" s="26" t="s">
        <v>446</v>
      </c>
      <c r="U82" s="26" t="s">
        <v>446</v>
      </c>
      <c r="V82" s="26" t="s">
        <v>447</v>
      </c>
      <c r="W82" s="26" t="s">
        <v>446</v>
      </c>
      <c r="X82" s="1590" t="str">
        <f t="shared" si="2"/>
        <v>1102 - Fabricarea vinurilor din struguri</v>
      </c>
      <c r="Y82" s="1816">
        <f t="shared" si="3"/>
        <v>1102</v>
      </c>
    </row>
    <row r="83" spans="1:25" x14ac:dyDescent="0.25">
      <c r="A83" s="20" t="s">
        <v>332</v>
      </c>
      <c r="B83" s="21">
        <v>11</v>
      </c>
      <c r="C83" s="22">
        <v>110</v>
      </c>
      <c r="D83" s="23">
        <v>1103</v>
      </c>
      <c r="E83" s="24" t="s">
        <v>528</v>
      </c>
      <c r="F83" s="25" t="s">
        <v>348</v>
      </c>
      <c r="G83" s="26"/>
      <c r="H83" s="26" t="s">
        <v>446</v>
      </c>
      <c r="I83" s="26" t="s">
        <v>447</v>
      </c>
      <c r="J83" s="26" t="s">
        <v>446</v>
      </c>
      <c r="K83" s="26" t="s">
        <v>447</v>
      </c>
      <c r="L83" s="26" t="s">
        <v>446</v>
      </c>
      <c r="M83" s="26" t="s">
        <v>446</v>
      </c>
      <c r="N83" s="26" t="s">
        <v>446</v>
      </c>
      <c r="O83" s="26" t="s">
        <v>446</v>
      </c>
      <c r="P83" s="26" t="s">
        <v>446</v>
      </c>
      <c r="Q83" s="26" t="s">
        <v>446</v>
      </c>
      <c r="R83" s="26" t="s">
        <v>446</v>
      </c>
      <c r="S83" s="26" t="s">
        <v>446</v>
      </c>
      <c r="T83" s="26" t="s">
        <v>446</v>
      </c>
      <c r="U83" s="26" t="s">
        <v>446</v>
      </c>
      <c r="V83" s="26" t="s">
        <v>447</v>
      </c>
      <c r="W83" s="26" t="s">
        <v>446</v>
      </c>
      <c r="X83" s="1590" t="str">
        <f t="shared" si="2"/>
        <v>1103 - Fabricarea cidrului si a altor vinuri din fructe</v>
      </c>
      <c r="Y83" s="1816">
        <f t="shared" si="3"/>
        <v>1103</v>
      </c>
    </row>
    <row r="84" spans="1:25" x14ac:dyDescent="0.25">
      <c r="A84" s="20" t="s">
        <v>332</v>
      </c>
      <c r="B84" s="21">
        <v>11</v>
      </c>
      <c r="C84" s="22">
        <v>110</v>
      </c>
      <c r="D84" s="23">
        <v>1104</v>
      </c>
      <c r="E84" s="24" t="s">
        <v>529</v>
      </c>
      <c r="F84" s="25" t="s">
        <v>348</v>
      </c>
      <c r="G84" s="26"/>
      <c r="H84" s="26" t="s">
        <v>446</v>
      </c>
      <c r="I84" s="26" t="s">
        <v>447</v>
      </c>
      <c r="J84" s="26" t="s">
        <v>446</v>
      </c>
      <c r="K84" s="26" t="s">
        <v>447</v>
      </c>
      <c r="L84" s="26" t="s">
        <v>446</v>
      </c>
      <c r="M84" s="26" t="s">
        <v>446</v>
      </c>
      <c r="N84" s="26" t="s">
        <v>446</v>
      </c>
      <c r="O84" s="26" t="s">
        <v>446</v>
      </c>
      <c r="P84" s="26" t="s">
        <v>446</v>
      </c>
      <c r="Q84" s="26" t="s">
        <v>446</v>
      </c>
      <c r="R84" s="26" t="s">
        <v>446</v>
      </c>
      <c r="S84" s="26" t="s">
        <v>446</v>
      </c>
      <c r="T84" s="26" t="s">
        <v>446</v>
      </c>
      <c r="U84" s="26" t="s">
        <v>446</v>
      </c>
      <c r="V84" s="26" t="s">
        <v>447</v>
      </c>
      <c r="W84" s="26" t="s">
        <v>446</v>
      </c>
      <c r="X84" s="1590" t="str">
        <f t="shared" si="2"/>
        <v>1104 - Fabricarea altor bauturi nedistilate, obtinute prin fermentare</v>
      </c>
      <c r="Y84" s="1816">
        <f t="shared" si="3"/>
        <v>1104</v>
      </c>
    </row>
    <row r="85" spans="1:25" x14ac:dyDescent="0.25">
      <c r="A85" s="20" t="s">
        <v>332</v>
      </c>
      <c r="B85" s="21">
        <v>11</v>
      </c>
      <c r="C85" s="22">
        <v>110</v>
      </c>
      <c r="D85" s="23">
        <v>1105</v>
      </c>
      <c r="E85" s="24" t="s">
        <v>530</v>
      </c>
      <c r="F85" s="25" t="s">
        <v>348</v>
      </c>
      <c r="G85" s="26"/>
      <c r="H85" s="26" t="s">
        <v>446</v>
      </c>
      <c r="I85" s="26" t="s">
        <v>447</v>
      </c>
      <c r="J85" s="26" t="s">
        <v>446</v>
      </c>
      <c r="K85" s="26" t="s">
        <v>447</v>
      </c>
      <c r="L85" s="26" t="s">
        <v>446</v>
      </c>
      <c r="M85" s="26" t="s">
        <v>446</v>
      </c>
      <c r="N85" s="26" t="s">
        <v>446</v>
      </c>
      <c r="O85" s="26" t="s">
        <v>446</v>
      </c>
      <c r="P85" s="26" t="s">
        <v>446</v>
      </c>
      <c r="Q85" s="26" t="s">
        <v>446</v>
      </c>
      <c r="R85" s="26" t="s">
        <v>446</v>
      </c>
      <c r="S85" s="26" t="s">
        <v>446</v>
      </c>
      <c r="T85" s="26" t="s">
        <v>446</v>
      </c>
      <c r="U85" s="26" t="s">
        <v>446</v>
      </c>
      <c r="V85" s="26" t="s">
        <v>447</v>
      </c>
      <c r="W85" s="26" t="s">
        <v>446</v>
      </c>
      <c r="X85" s="1590" t="str">
        <f t="shared" si="2"/>
        <v>1105 - Fabricarea berii</v>
      </c>
      <c r="Y85" s="1816">
        <f t="shared" si="3"/>
        <v>1105</v>
      </c>
    </row>
    <row r="86" spans="1:25" x14ac:dyDescent="0.25">
      <c r="A86" s="20" t="s">
        <v>332</v>
      </c>
      <c r="B86" s="21">
        <v>11</v>
      </c>
      <c r="C86" s="22">
        <v>110</v>
      </c>
      <c r="D86" s="23">
        <v>1106</v>
      </c>
      <c r="E86" s="24" t="s">
        <v>531</v>
      </c>
      <c r="F86" s="25" t="s">
        <v>348</v>
      </c>
      <c r="G86" s="26"/>
      <c r="H86" s="26" t="s">
        <v>446</v>
      </c>
      <c r="I86" s="26" t="s">
        <v>447</v>
      </c>
      <c r="J86" s="26" t="s">
        <v>446</v>
      </c>
      <c r="K86" s="26" t="s">
        <v>447</v>
      </c>
      <c r="L86" s="26" t="s">
        <v>446</v>
      </c>
      <c r="M86" s="26" t="s">
        <v>446</v>
      </c>
      <c r="N86" s="26" t="s">
        <v>446</v>
      </c>
      <c r="O86" s="26" t="s">
        <v>446</v>
      </c>
      <c r="P86" s="26" t="s">
        <v>446</v>
      </c>
      <c r="Q86" s="26" t="s">
        <v>446</v>
      </c>
      <c r="R86" s="26" t="s">
        <v>446</v>
      </c>
      <c r="S86" s="26" t="s">
        <v>446</v>
      </c>
      <c r="T86" s="26" t="s">
        <v>446</v>
      </c>
      <c r="U86" s="26" t="s">
        <v>446</v>
      </c>
      <c r="V86" s="26" t="s">
        <v>447</v>
      </c>
      <c r="W86" s="26" t="s">
        <v>446</v>
      </c>
      <c r="X86" s="1590" t="str">
        <f t="shared" si="2"/>
        <v>1106 - Fabricarea maltului</v>
      </c>
      <c r="Y86" s="1816">
        <f t="shared" si="3"/>
        <v>1106</v>
      </c>
    </row>
    <row r="87" spans="1:25" ht="15.75" thickBot="1" x14ac:dyDescent="0.3">
      <c r="A87" s="20" t="s">
        <v>332</v>
      </c>
      <c r="B87" s="37">
        <v>11</v>
      </c>
      <c r="C87" s="60">
        <v>110</v>
      </c>
      <c r="D87" s="61">
        <v>1107</v>
      </c>
      <c r="E87" s="62" t="s">
        <v>532</v>
      </c>
      <c r="F87" s="63" t="s">
        <v>348</v>
      </c>
      <c r="G87" s="64"/>
      <c r="H87" s="64" t="s">
        <v>446</v>
      </c>
      <c r="I87" s="64" t="s">
        <v>447</v>
      </c>
      <c r="J87" s="64" t="s">
        <v>446</v>
      </c>
      <c r="K87" s="64" t="s">
        <v>447</v>
      </c>
      <c r="L87" s="64" t="s">
        <v>446</v>
      </c>
      <c r="M87" s="64" t="s">
        <v>446</v>
      </c>
      <c r="N87" s="64" t="s">
        <v>446</v>
      </c>
      <c r="O87" s="64" t="s">
        <v>446</v>
      </c>
      <c r="P87" s="64" t="s">
        <v>446</v>
      </c>
      <c r="Q87" s="64" t="s">
        <v>446</v>
      </c>
      <c r="R87" s="64" t="s">
        <v>446</v>
      </c>
      <c r="S87" s="64" t="s">
        <v>446</v>
      </c>
      <c r="T87" s="64" t="s">
        <v>446</v>
      </c>
      <c r="U87" s="64" t="s">
        <v>446</v>
      </c>
      <c r="V87" s="64" t="s">
        <v>447</v>
      </c>
      <c r="W87" s="64" t="s">
        <v>446</v>
      </c>
      <c r="X87" s="1598" t="str">
        <f t="shared" si="2"/>
        <v>1107 - Productia de bauturi racoritoare nealcoolice; productia de ape minerale si alte ape imbuteliate</v>
      </c>
      <c r="Y87" s="1823">
        <f t="shared" si="3"/>
        <v>1107</v>
      </c>
    </row>
    <row r="88" spans="1:25" ht="15.75" thickBot="1" x14ac:dyDescent="0.3">
      <c r="A88" s="20" t="s">
        <v>332</v>
      </c>
      <c r="B88" s="70">
        <v>12</v>
      </c>
      <c r="C88" s="38">
        <v>120</v>
      </c>
      <c r="D88" s="39">
        <v>1200</v>
      </c>
      <c r="E88" s="40" t="s">
        <v>533</v>
      </c>
      <c r="F88" s="41" t="s">
        <v>348</v>
      </c>
      <c r="G88" s="42"/>
      <c r="H88" s="42" t="s">
        <v>446</v>
      </c>
      <c r="I88" s="42" t="s">
        <v>447</v>
      </c>
      <c r="J88" s="42" t="s">
        <v>446</v>
      </c>
      <c r="K88" s="42" t="s">
        <v>447</v>
      </c>
      <c r="L88" s="42" t="s">
        <v>446</v>
      </c>
      <c r="M88" s="42" t="s">
        <v>446</v>
      </c>
      <c r="N88" s="42" t="s">
        <v>446</v>
      </c>
      <c r="O88" s="42" t="s">
        <v>446</v>
      </c>
      <c r="P88" s="42" t="s">
        <v>446</v>
      </c>
      <c r="Q88" s="42" t="s">
        <v>446</v>
      </c>
      <c r="R88" s="42" t="s">
        <v>446</v>
      </c>
      <c r="S88" s="42" t="s">
        <v>446</v>
      </c>
      <c r="T88" s="42" t="s">
        <v>446</v>
      </c>
      <c r="U88" s="42" t="s">
        <v>446</v>
      </c>
      <c r="V88" s="42" t="s">
        <v>447</v>
      </c>
      <c r="W88" s="42" t="s">
        <v>446</v>
      </c>
      <c r="X88" s="1594" t="str">
        <f t="shared" si="2"/>
        <v>1200 - Fabricarea produselor din tutun</v>
      </c>
      <c r="Y88" s="1819">
        <f t="shared" si="3"/>
        <v>1200</v>
      </c>
    </row>
    <row r="89" spans="1:25" x14ac:dyDescent="0.25">
      <c r="A89" s="20" t="s">
        <v>332</v>
      </c>
      <c r="B89" s="14">
        <v>13</v>
      </c>
      <c r="C89" s="43">
        <v>131</v>
      </c>
      <c r="D89" s="44">
        <v>1310</v>
      </c>
      <c r="E89" s="45" t="s">
        <v>534</v>
      </c>
      <c r="F89" s="46" t="s">
        <v>348</v>
      </c>
      <c r="G89" s="47"/>
      <c r="H89" s="47" t="s">
        <v>446</v>
      </c>
      <c r="I89" s="47" t="s">
        <v>447</v>
      </c>
      <c r="J89" s="47" t="s">
        <v>446</v>
      </c>
      <c r="K89" s="47" t="s">
        <v>447</v>
      </c>
      <c r="L89" s="47" t="s">
        <v>446</v>
      </c>
      <c r="M89" s="47" t="s">
        <v>446</v>
      </c>
      <c r="N89" s="47" t="s">
        <v>446</v>
      </c>
      <c r="O89" s="47" t="s">
        <v>446</v>
      </c>
      <c r="P89" s="47" t="s">
        <v>446</v>
      </c>
      <c r="Q89" s="47" t="s">
        <v>446</v>
      </c>
      <c r="R89" s="47" t="s">
        <v>446</v>
      </c>
      <c r="S89" s="47" t="s">
        <v>446</v>
      </c>
      <c r="T89" s="47" t="s">
        <v>446</v>
      </c>
      <c r="U89" s="47" t="s">
        <v>446</v>
      </c>
      <c r="V89" s="47" t="s">
        <v>447</v>
      </c>
      <c r="W89" s="47" t="s">
        <v>446</v>
      </c>
      <c r="X89" s="1595" t="str">
        <f t="shared" si="2"/>
        <v>1310 - Pregatirea fibrelor si filarea fibrelor textile</v>
      </c>
      <c r="Y89" s="1820">
        <f t="shared" si="3"/>
        <v>1310</v>
      </c>
    </row>
    <row r="90" spans="1:25" x14ac:dyDescent="0.25">
      <c r="A90" s="20" t="s">
        <v>332</v>
      </c>
      <c r="B90" s="21">
        <v>13</v>
      </c>
      <c r="C90" s="32">
        <v>132</v>
      </c>
      <c r="D90" s="33">
        <v>1320</v>
      </c>
      <c r="E90" s="34" t="s">
        <v>535</v>
      </c>
      <c r="F90" s="35" t="s">
        <v>348</v>
      </c>
      <c r="G90" s="36"/>
      <c r="H90" s="36" t="s">
        <v>447</v>
      </c>
      <c r="I90" s="36" t="s">
        <v>447</v>
      </c>
      <c r="J90" s="36" t="s">
        <v>446</v>
      </c>
      <c r="K90" s="36" t="s">
        <v>447</v>
      </c>
      <c r="L90" s="36" t="s">
        <v>446</v>
      </c>
      <c r="M90" s="36" t="s">
        <v>446</v>
      </c>
      <c r="N90" s="36" t="s">
        <v>446</v>
      </c>
      <c r="O90" s="36" t="s">
        <v>446</v>
      </c>
      <c r="P90" s="36" t="s">
        <v>446</v>
      </c>
      <c r="Q90" s="36" t="s">
        <v>446</v>
      </c>
      <c r="R90" s="36" t="s">
        <v>447</v>
      </c>
      <c r="S90" s="36" t="s">
        <v>446</v>
      </c>
      <c r="T90" s="36" t="s">
        <v>446</v>
      </c>
      <c r="U90" s="36" t="s">
        <v>446</v>
      </c>
      <c r="V90" s="36" t="s">
        <v>447</v>
      </c>
      <c r="W90" s="36" t="s">
        <v>446</v>
      </c>
      <c r="X90" s="1593" t="str">
        <f t="shared" si="2"/>
        <v>1320 - Productia de tesaturi</v>
      </c>
      <c r="Y90" s="1818">
        <f t="shared" si="3"/>
        <v>1320</v>
      </c>
    </row>
    <row r="91" spans="1:25" x14ac:dyDescent="0.25">
      <c r="A91" s="20" t="s">
        <v>332</v>
      </c>
      <c r="B91" s="21">
        <v>13</v>
      </c>
      <c r="C91" s="32">
        <v>133</v>
      </c>
      <c r="D91" s="33">
        <v>1330</v>
      </c>
      <c r="E91" s="34" t="s">
        <v>536</v>
      </c>
      <c r="F91" s="35" t="s">
        <v>348</v>
      </c>
      <c r="G91" s="36"/>
      <c r="H91" s="36" t="s">
        <v>446</v>
      </c>
      <c r="I91" s="36" t="s">
        <v>446</v>
      </c>
      <c r="J91" s="36" t="s">
        <v>446</v>
      </c>
      <c r="K91" s="36" t="s">
        <v>446</v>
      </c>
      <c r="L91" s="36" t="s">
        <v>446</v>
      </c>
      <c r="M91" s="36" t="s">
        <v>446</v>
      </c>
      <c r="N91" s="36" t="s">
        <v>446</v>
      </c>
      <c r="O91" s="36" t="s">
        <v>446</v>
      </c>
      <c r="P91" s="36" t="s">
        <v>446</v>
      </c>
      <c r="Q91" s="36" t="s">
        <v>446</v>
      </c>
      <c r="R91" s="36" t="s">
        <v>446</v>
      </c>
      <c r="S91" s="36" t="s">
        <v>446</v>
      </c>
      <c r="T91" s="36" t="s">
        <v>446</v>
      </c>
      <c r="U91" s="36" t="s">
        <v>446</v>
      </c>
      <c r="V91" s="36" t="s">
        <v>447</v>
      </c>
      <c r="W91" s="36" t="s">
        <v>446</v>
      </c>
      <c r="X91" s="1593" t="str">
        <f t="shared" si="2"/>
        <v>1330 - Finisarea materialelor textile</v>
      </c>
      <c r="Y91" s="1818">
        <f t="shared" si="3"/>
        <v>1330</v>
      </c>
    </row>
    <row r="92" spans="1:25" x14ac:dyDescent="0.25">
      <c r="A92" s="20" t="s">
        <v>332</v>
      </c>
      <c r="B92" s="21">
        <v>13</v>
      </c>
      <c r="C92" s="15">
        <v>139</v>
      </c>
      <c r="D92" s="16">
        <v>1391</v>
      </c>
      <c r="E92" s="17" t="s">
        <v>537</v>
      </c>
      <c r="F92" s="18" t="s">
        <v>348</v>
      </c>
      <c r="G92" s="19"/>
      <c r="H92" s="19" t="s">
        <v>446</v>
      </c>
      <c r="I92" s="19" t="s">
        <v>447</v>
      </c>
      <c r="J92" s="19" t="s">
        <v>446</v>
      </c>
      <c r="K92" s="19" t="s">
        <v>447</v>
      </c>
      <c r="L92" s="19" t="s">
        <v>446</v>
      </c>
      <c r="M92" s="19" t="s">
        <v>446</v>
      </c>
      <c r="N92" s="19" t="s">
        <v>446</v>
      </c>
      <c r="O92" s="19" t="s">
        <v>446</v>
      </c>
      <c r="P92" s="19" t="s">
        <v>446</v>
      </c>
      <c r="Q92" s="19" t="s">
        <v>446</v>
      </c>
      <c r="R92" s="19" t="s">
        <v>446</v>
      </c>
      <c r="S92" s="19" t="s">
        <v>446</v>
      </c>
      <c r="T92" s="19" t="s">
        <v>446</v>
      </c>
      <c r="U92" s="19" t="s">
        <v>446</v>
      </c>
      <c r="V92" s="19" t="s">
        <v>447</v>
      </c>
      <c r="W92" s="19" t="s">
        <v>446</v>
      </c>
      <c r="X92" s="1592" t="str">
        <f t="shared" si="2"/>
        <v>1391 - Fabricarea de metraje prin tricotare sau crosetare</v>
      </c>
      <c r="Y92" s="1815">
        <f t="shared" si="3"/>
        <v>1391</v>
      </c>
    </row>
    <row r="93" spans="1:25" x14ac:dyDescent="0.25">
      <c r="A93" s="20" t="s">
        <v>332</v>
      </c>
      <c r="B93" s="21">
        <v>13</v>
      </c>
      <c r="C93" s="22">
        <v>139</v>
      </c>
      <c r="D93" s="23">
        <v>1392</v>
      </c>
      <c r="E93" s="24" t="s">
        <v>538</v>
      </c>
      <c r="F93" s="25" t="s">
        <v>348</v>
      </c>
      <c r="G93" s="19"/>
      <c r="H93" s="19" t="s">
        <v>447</v>
      </c>
      <c r="I93" s="19" t="s">
        <v>447</v>
      </c>
      <c r="J93" s="19" t="s">
        <v>446</v>
      </c>
      <c r="K93" s="19" t="s">
        <v>447</v>
      </c>
      <c r="L93" s="19" t="s">
        <v>446</v>
      </c>
      <c r="M93" s="19" t="s">
        <v>446</v>
      </c>
      <c r="N93" s="19" t="s">
        <v>446</v>
      </c>
      <c r="O93" s="19" t="s">
        <v>446</v>
      </c>
      <c r="P93" s="19" t="s">
        <v>446</v>
      </c>
      <c r="Q93" s="19" t="s">
        <v>446</v>
      </c>
      <c r="R93" s="19" t="s">
        <v>447</v>
      </c>
      <c r="S93" s="19" t="s">
        <v>446</v>
      </c>
      <c r="T93" s="19" t="s">
        <v>446</v>
      </c>
      <c r="U93" s="19" t="s">
        <v>446</v>
      </c>
      <c r="V93" s="19" t="s">
        <v>447</v>
      </c>
      <c r="W93" s="19" t="s">
        <v>446</v>
      </c>
      <c r="X93" s="1592" t="str">
        <f t="shared" si="2"/>
        <v>1392 - Fabricarea de articole confectionate din textile (cu exceptia imbracamintei si lenjeriei de corp)</v>
      </c>
      <c r="Y93" s="1816">
        <f t="shared" si="3"/>
        <v>1392</v>
      </c>
    </row>
    <row r="94" spans="1:25" x14ac:dyDescent="0.25">
      <c r="A94" s="20" t="s">
        <v>332</v>
      </c>
      <c r="B94" s="21">
        <v>13</v>
      </c>
      <c r="C94" s="22">
        <v>139</v>
      </c>
      <c r="D94" s="23">
        <v>1393</v>
      </c>
      <c r="E94" s="24" t="s">
        <v>539</v>
      </c>
      <c r="F94" s="25" t="s">
        <v>348</v>
      </c>
      <c r="G94" s="19"/>
      <c r="H94" s="19" t="s">
        <v>447</v>
      </c>
      <c r="I94" s="19" t="s">
        <v>447</v>
      </c>
      <c r="J94" s="19" t="s">
        <v>446</v>
      </c>
      <c r="K94" s="19" t="s">
        <v>447</v>
      </c>
      <c r="L94" s="19" t="s">
        <v>446</v>
      </c>
      <c r="M94" s="19" t="s">
        <v>446</v>
      </c>
      <c r="N94" s="19" t="s">
        <v>446</v>
      </c>
      <c r="O94" s="19" t="s">
        <v>446</v>
      </c>
      <c r="P94" s="19" t="s">
        <v>446</v>
      </c>
      <c r="Q94" s="19" t="s">
        <v>446</v>
      </c>
      <c r="R94" s="19" t="s">
        <v>447</v>
      </c>
      <c r="S94" s="19" t="s">
        <v>446</v>
      </c>
      <c r="T94" s="19" t="s">
        <v>446</v>
      </c>
      <c r="U94" s="19" t="s">
        <v>446</v>
      </c>
      <c r="V94" s="19" t="s">
        <v>447</v>
      </c>
      <c r="W94" s="19" t="s">
        <v>446</v>
      </c>
      <c r="X94" s="1592" t="str">
        <f t="shared" si="2"/>
        <v>1393 - Fabricarea de covoare si mochete</v>
      </c>
      <c r="Y94" s="1816">
        <f t="shared" si="3"/>
        <v>1393</v>
      </c>
    </row>
    <row r="95" spans="1:25" x14ac:dyDescent="0.25">
      <c r="A95" s="20" t="s">
        <v>332</v>
      </c>
      <c r="B95" s="21">
        <v>13</v>
      </c>
      <c r="C95" s="22">
        <v>139</v>
      </c>
      <c r="D95" s="23">
        <v>1394</v>
      </c>
      <c r="E95" s="24" t="s">
        <v>540</v>
      </c>
      <c r="F95" s="25" t="s">
        <v>348</v>
      </c>
      <c r="G95" s="19"/>
      <c r="H95" s="19" t="s">
        <v>447</v>
      </c>
      <c r="I95" s="19" t="s">
        <v>447</v>
      </c>
      <c r="J95" s="19" t="s">
        <v>446</v>
      </c>
      <c r="K95" s="19" t="s">
        <v>447</v>
      </c>
      <c r="L95" s="19" t="s">
        <v>446</v>
      </c>
      <c r="M95" s="19" t="s">
        <v>446</v>
      </c>
      <c r="N95" s="19" t="s">
        <v>446</v>
      </c>
      <c r="O95" s="19" t="s">
        <v>446</v>
      </c>
      <c r="P95" s="19" t="s">
        <v>446</v>
      </c>
      <c r="Q95" s="19" t="s">
        <v>446</v>
      </c>
      <c r="R95" s="19" t="s">
        <v>447</v>
      </c>
      <c r="S95" s="19" t="s">
        <v>446</v>
      </c>
      <c r="T95" s="19" t="s">
        <v>446</v>
      </c>
      <c r="U95" s="19" t="s">
        <v>446</v>
      </c>
      <c r="V95" s="19" t="s">
        <v>447</v>
      </c>
      <c r="W95" s="19" t="s">
        <v>446</v>
      </c>
      <c r="X95" s="1592" t="str">
        <f t="shared" si="2"/>
        <v>1394 - Fabricarea de odgoane, franghii, sfori si plase</v>
      </c>
      <c r="Y95" s="1816">
        <f t="shared" si="3"/>
        <v>1394</v>
      </c>
    </row>
    <row r="96" spans="1:25" x14ac:dyDescent="0.25">
      <c r="A96" s="20" t="s">
        <v>332</v>
      </c>
      <c r="B96" s="21">
        <v>13</v>
      </c>
      <c r="C96" s="22">
        <v>139</v>
      </c>
      <c r="D96" s="23">
        <v>1395</v>
      </c>
      <c r="E96" s="24" t="s">
        <v>541</v>
      </c>
      <c r="F96" s="25" t="s">
        <v>348</v>
      </c>
      <c r="G96" s="19"/>
      <c r="H96" s="19" t="s">
        <v>446</v>
      </c>
      <c r="I96" s="19" t="s">
        <v>447</v>
      </c>
      <c r="J96" s="19" t="s">
        <v>446</v>
      </c>
      <c r="K96" s="19" t="s">
        <v>447</v>
      </c>
      <c r="L96" s="19" t="s">
        <v>446</v>
      </c>
      <c r="M96" s="19" t="s">
        <v>446</v>
      </c>
      <c r="N96" s="19" t="s">
        <v>446</v>
      </c>
      <c r="O96" s="19" t="s">
        <v>446</v>
      </c>
      <c r="P96" s="19" t="s">
        <v>446</v>
      </c>
      <c r="Q96" s="19" t="s">
        <v>446</v>
      </c>
      <c r="R96" s="19" t="s">
        <v>446</v>
      </c>
      <c r="S96" s="19" t="s">
        <v>446</v>
      </c>
      <c r="T96" s="19" t="s">
        <v>446</v>
      </c>
      <c r="U96" s="19" t="s">
        <v>446</v>
      </c>
      <c r="V96" s="19" t="s">
        <v>447</v>
      </c>
      <c r="W96" s="19" t="s">
        <v>446</v>
      </c>
      <c r="X96" s="1592" t="str">
        <f t="shared" si="2"/>
        <v>1395 - Fabricarea de textile netesute si articole din acestea, cu exceptia confectiilor de imbracaminte</v>
      </c>
      <c r="Y96" s="1816">
        <f t="shared" si="3"/>
        <v>1395</v>
      </c>
    </row>
    <row r="97" spans="1:25" x14ac:dyDescent="0.25">
      <c r="A97" s="20" t="s">
        <v>332</v>
      </c>
      <c r="B97" s="21">
        <v>13</v>
      </c>
      <c r="C97" s="22">
        <v>139</v>
      </c>
      <c r="D97" s="23">
        <v>1396</v>
      </c>
      <c r="E97" s="24" t="s">
        <v>542</v>
      </c>
      <c r="F97" s="25" t="s">
        <v>348</v>
      </c>
      <c r="G97" s="19"/>
      <c r="H97" s="19" t="s">
        <v>446</v>
      </c>
      <c r="I97" s="19" t="s">
        <v>447</v>
      </c>
      <c r="J97" s="19" t="s">
        <v>446</v>
      </c>
      <c r="K97" s="19" t="s">
        <v>447</v>
      </c>
      <c r="L97" s="19" t="s">
        <v>446</v>
      </c>
      <c r="M97" s="19" t="s">
        <v>446</v>
      </c>
      <c r="N97" s="19" t="s">
        <v>446</v>
      </c>
      <c r="O97" s="19" t="s">
        <v>446</v>
      </c>
      <c r="P97" s="19" t="s">
        <v>446</v>
      </c>
      <c r="Q97" s="19" t="s">
        <v>446</v>
      </c>
      <c r="R97" s="19" t="s">
        <v>446</v>
      </c>
      <c r="S97" s="19" t="s">
        <v>446</v>
      </c>
      <c r="T97" s="19" t="s">
        <v>446</v>
      </c>
      <c r="U97" s="19" t="s">
        <v>446</v>
      </c>
      <c r="V97" s="19" t="s">
        <v>447</v>
      </c>
      <c r="W97" s="19" t="s">
        <v>446</v>
      </c>
      <c r="X97" s="1592" t="str">
        <f t="shared" si="2"/>
        <v>1396 - Fabricarea de articole tehnice si industriale din textile</v>
      </c>
      <c r="Y97" s="1816">
        <f t="shared" si="3"/>
        <v>1396</v>
      </c>
    </row>
    <row r="98" spans="1:25" ht="15.75" thickBot="1" x14ac:dyDescent="0.3">
      <c r="A98" s="20" t="s">
        <v>332</v>
      </c>
      <c r="B98" s="37">
        <v>13</v>
      </c>
      <c r="C98" s="60">
        <v>139</v>
      </c>
      <c r="D98" s="61">
        <v>1399</v>
      </c>
      <c r="E98" s="62" t="s">
        <v>543</v>
      </c>
      <c r="F98" s="63" t="s">
        <v>348</v>
      </c>
      <c r="G98" s="64"/>
      <c r="H98" s="64" t="s">
        <v>446</v>
      </c>
      <c r="I98" s="64" t="s">
        <v>447</v>
      </c>
      <c r="J98" s="64" t="s">
        <v>446</v>
      </c>
      <c r="K98" s="64" t="s">
        <v>447</v>
      </c>
      <c r="L98" s="64" t="s">
        <v>446</v>
      </c>
      <c r="M98" s="64" t="s">
        <v>446</v>
      </c>
      <c r="N98" s="64" t="s">
        <v>446</v>
      </c>
      <c r="O98" s="64" t="s">
        <v>446</v>
      </c>
      <c r="P98" s="64" t="s">
        <v>446</v>
      </c>
      <c r="Q98" s="64" t="s">
        <v>446</v>
      </c>
      <c r="R98" s="64" t="s">
        <v>446</v>
      </c>
      <c r="S98" s="64" t="s">
        <v>446</v>
      </c>
      <c r="T98" s="64" t="s">
        <v>446</v>
      </c>
      <c r="U98" s="64" t="s">
        <v>446</v>
      </c>
      <c r="V98" s="64" t="s">
        <v>447</v>
      </c>
      <c r="W98" s="64" t="s">
        <v>446</v>
      </c>
      <c r="X98" s="1598" t="str">
        <f t="shared" si="2"/>
        <v>1399 - Fabricarea altor articole textile n.c.a.</v>
      </c>
      <c r="Y98" s="1823">
        <f t="shared" si="3"/>
        <v>1399</v>
      </c>
    </row>
    <row r="99" spans="1:25" x14ac:dyDescent="0.25">
      <c r="A99" s="20" t="s">
        <v>332</v>
      </c>
      <c r="B99" s="14">
        <v>14</v>
      </c>
      <c r="C99" s="15">
        <v>141</v>
      </c>
      <c r="D99" s="16">
        <v>1411</v>
      </c>
      <c r="E99" s="17" t="s">
        <v>544</v>
      </c>
      <c r="F99" s="18" t="s">
        <v>348</v>
      </c>
      <c r="G99" s="19"/>
      <c r="H99" s="19" t="s">
        <v>446</v>
      </c>
      <c r="I99" s="19" t="s">
        <v>447</v>
      </c>
      <c r="J99" s="19" t="s">
        <v>446</v>
      </c>
      <c r="K99" s="19" t="s">
        <v>447</v>
      </c>
      <c r="L99" s="19" t="s">
        <v>446</v>
      </c>
      <c r="M99" s="19" t="s">
        <v>446</v>
      </c>
      <c r="N99" s="19" t="s">
        <v>446</v>
      </c>
      <c r="O99" s="19" t="s">
        <v>446</v>
      </c>
      <c r="P99" s="19" t="s">
        <v>446</v>
      </c>
      <c r="Q99" s="19" t="s">
        <v>446</v>
      </c>
      <c r="R99" s="19" t="s">
        <v>446</v>
      </c>
      <c r="S99" s="19" t="s">
        <v>446</v>
      </c>
      <c r="T99" s="19" t="s">
        <v>446</v>
      </c>
      <c r="U99" s="19" t="s">
        <v>446</v>
      </c>
      <c r="V99" s="19" t="s">
        <v>447</v>
      </c>
      <c r="W99" s="19" t="s">
        <v>446</v>
      </c>
      <c r="X99" s="1592" t="str">
        <f t="shared" si="2"/>
        <v>1411 - Fabricarea articolelor de imbracaminte din piele</v>
      </c>
      <c r="Y99" s="1815">
        <f t="shared" si="3"/>
        <v>1411</v>
      </c>
    </row>
    <row r="100" spans="1:25" x14ac:dyDescent="0.25">
      <c r="A100" s="20" t="s">
        <v>332</v>
      </c>
      <c r="B100" s="21">
        <v>14</v>
      </c>
      <c r="C100" s="22">
        <v>141</v>
      </c>
      <c r="D100" s="23">
        <v>1412</v>
      </c>
      <c r="E100" s="24" t="s">
        <v>545</v>
      </c>
      <c r="F100" s="25" t="s">
        <v>348</v>
      </c>
      <c r="G100" s="19"/>
      <c r="H100" s="19" t="s">
        <v>447</v>
      </c>
      <c r="I100" s="19" t="s">
        <v>447</v>
      </c>
      <c r="J100" s="19" t="s">
        <v>446</v>
      </c>
      <c r="K100" s="19" t="s">
        <v>447</v>
      </c>
      <c r="L100" s="19" t="s">
        <v>446</v>
      </c>
      <c r="M100" s="19" t="s">
        <v>446</v>
      </c>
      <c r="N100" s="19" t="s">
        <v>446</v>
      </c>
      <c r="O100" s="19" t="s">
        <v>446</v>
      </c>
      <c r="P100" s="19" t="s">
        <v>446</v>
      </c>
      <c r="Q100" s="19" t="s">
        <v>446</v>
      </c>
      <c r="R100" s="19" t="s">
        <v>447</v>
      </c>
      <c r="S100" s="19" t="s">
        <v>446</v>
      </c>
      <c r="T100" s="19" t="s">
        <v>446</v>
      </c>
      <c r="U100" s="19" t="s">
        <v>446</v>
      </c>
      <c r="V100" s="19" t="s">
        <v>447</v>
      </c>
      <c r="W100" s="19" t="s">
        <v>446</v>
      </c>
      <c r="X100" s="1592" t="str">
        <f t="shared" si="2"/>
        <v>1412 - Fabricarea articolelor de imbracaminte pentru lucru</v>
      </c>
      <c r="Y100" s="1816">
        <f t="shared" si="3"/>
        <v>1412</v>
      </c>
    </row>
    <row r="101" spans="1:25" x14ac:dyDescent="0.25">
      <c r="A101" s="20" t="s">
        <v>332</v>
      </c>
      <c r="B101" s="21">
        <v>14</v>
      </c>
      <c r="C101" s="22">
        <v>141</v>
      </c>
      <c r="D101" s="23">
        <v>1413</v>
      </c>
      <c r="E101" s="24" t="s">
        <v>546</v>
      </c>
      <c r="F101" s="25" t="s">
        <v>348</v>
      </c>
      <c r="G101" s="19"/>
      <c r="H101" s="19" t="s">
        <v>446</v>
      </c>
      <c r="I101" s="19" t="s">
        <v>447</v>
      </c>
      <c r="J101" s="19" t="s">
        <v>446</v>
      </c>
      <c r="K101" s="19" t="s">
        <v>447</v>
      </c>
      <c r="L101" s="19" t="s">
        <v>446</v>
      </c>
      <c r="M101" s="19" t="s">
        <v>446</v>
      </c>
      <c r="N101" s="19" t="s">
        <v>446</v>
      </c>
      <c r="O101" s="19" t="s">
        <v>446</v>
      </c>
      <c r="P101" s="19" t="s">
        <v>446</v>
      </c>
      <c r="Q101" s="19" t="s">
        <v>446</v>
      </c>
      <c r="R101" s="19" t="s">
        <v>446</v>
      </c>
      <c r="S101" s="19" t="s">
        <v>446</v>
      </c>
      <c r="T101" s="19" t="s">
        <v>446</v>
      </c>
      <c r="U101" s="19" t="s">
        <v>446</v>
      </c>
      <c r="V101" s="19" t="s">
        <v>447</v>
      </c>
      <c r="W101" s="19" t="s">
        <v>446</v>
      </c>
      <c r="X101" s="1592" t="str">
        <f t="shared" si="2"/>
        <v>1413 - Fabricarea altor articole de imbracaminte (exclusiv lenjeria de corp)</v>
      </c>
      <c r="Y101" s="1816">
        <f t="shared" si="3"/>
        <v>1413</v>
      </c>
    </row>
    <row r="102" spans="1:25" x14ac:dyDescent="0.25">
      <c r="A102" s="20" t="s">
        <v>332</v>
      </c>
      <c r="B102" s="21">
        <v>14</v>
      </c>
      <c r="C102" s="22">
        <v>141</v>
      </c>
      <c r="D102" s="23">
        <v>1414</v>
      </c>
      <c r="E102" s="24" t="s">
        <v>547</v>
      </c>
      <c r="F102" s="25" t="s">
        <v>348</v>
      </c>
      <c r="G102" s="19"/>
      <c r="H102" s="19" t="s">
        <v>446</v>
      </c>
      <c r="I102" s="19" t="s">
        <v>447</v>
      </c>
      <c r="J102" s="19" t="s">
        <v>446</v>
      </c>
      <c r="K102" s="19" t="s">
        <v>447</v>
      </c>
      <c r="L102" s="19" t="s">
        <v>446</v>
      </c>
      <c r="M102" s="19" t="s">
        <v>446</v>
      </c>
      <c r="N102" s="19" t="s">
        <v>446</v>
      </c>
      <c r="O102" s="19" t="s">
        <v>446</v>
      </c>
      <c r="P102" s="19" t="s">
        <v>446</v>
      </c>
      <c r="Q102" s="19" t="s">
        <v>446</v>
      </c>
      <c r="R102" s="19" t="s">
        <v>446</v>
      </c>
      <c r="S102" s="19" t="s">
        <v>446</v>
      </c>
      <c r="T102" s="19" t="s">
        <v>446</v>
      </c>
      <c r="U102" s="19" t="s">
        <v>446</v>
      </c>
      <c r="V102" s="19" t="s">
        <v>447</v>
      </c>
      <c r="W102" s="19" t="s">
        <v>446</v>
      </c>
      <c r="X102" s="1592" t="str">
        <f t="shared" si="2"/>
        <v>1414 - Fabricarea de articole de lenjerie de corp</v>
      </c>
      <c r="Y102" s="1816">
        <f t="shared" si="3"/>
        <v>1414</v>
      </c>
    </row>
    <row r="103" spans="1:25" x14ac:dyDescent="0.25">
      <c r="A103" s="20" t="s">
        <v>332</v>
      </c>
      <c r="B103" s="21">
        <v>14</v>
      </c>
      <c r="C103" s="27">
        <v>141</v>
      </c>
      <c r="D103" s="28">
        <v>1419</v>
      </c>
      <c r="E103" s="29" t="s">
        <v>548</v>
      </c>
      <c r="F103" s="30" t="s">
        <v>348</v>
      </c>
      <c r="G103" s="31"/>
      <c r="H103" s="31" t="s">
        <v>446</v>
      </c>
      <c r="I103" s="31" t="s">
        <v>447</v>
      </c>
      <c r="J103" s="31" t="s">
        <v>446</v>
      </c>
      <c r="K103" s="31" t="s">
        <v>447</v>
      </c>
      <c r="L103" s="31" t="s">
        <v>446</v>
      </c>
      <c r="M103" s="31" t="s">
        <v>446</v>
      </c>
      <c r="N103" s="31" t="s">
        <v>446</v>
      </c>
      <c r="O103" s="31" t="s">
        <v>446</v>
      </c>
      <c r="P103" s="31" t="s">
        <v>446</v>
      </c>
      <c r="Q103" s="31" t="s">
        <v>446</v>
      </c>
      <c r="R103" s="31" t="s">
        <v>446</v>
      </c>
      <c r="S103" s="31" t="s">
        <v>446</v>
      </c>
      <c r="T103" s="31" t="s">
        <v>446</v>
      </c>
      <c r="U103" s="31" t="s">
        <v>446</v>
      </c>
      <c r="V103" s="31" t="s">
        <v>447</v>
      </c>
      <c r="W103" s="31" t="s">
        <v>446</v>
      </c>
      <c r="X103" s="1591" t="str">
        <f t="shared" si="2"/>
        <v>1419 - Fabricarea altor articole de imbracaminte si accesorii n.c.a.</v>
      </c>
      <c r="Y103" s="1817">
        <f t="shared" si="3"/>
        <v>1419</v>
      </c>
    </row>
    <row r="104" spans="1:25" x14ac:dyDescent="0.25">
      <c r="A104" s="20" t="s">
        <v>332</v>
      </c>
      <c r="B104" s="21">
        <v>14</v>
      </c>
      <c r="C104" s="32">
        <v>142</v>
      </c>
      <c r="D104" s="33">
        <v>1420</v>
      </c>
      <c r="E104" s="34" t="s">
        <v>549</v>
      </c>
      <c r="F104" s="35" t="s">
        <v>348</v>
      </c>
      <c r="G104" s="36"/>
      <c r="H104" s="36" t="s">
        <v>446</v>
      </c>
      <c r="I104" s="36" t="s">
        <v>447</v>
      </c>
      <c r="J104" s="36" t="s">
        <v>446</v>
      </c>
      <c r="K104" s="36" t="s">
        <v>447</v>
      </c>
      <c r="L104" s="36" t="s">
        <v>446</v>
      </c>
      <c r="M104" s="36" t="s">
        <v>446</v>
      </c>
      <c r="N104" s="36" t="s">
        <v>446</v>
      </c>
      <c r="O104" s="36" t="s">
        <v>446</v>
      </c>
      <c r="P104" s="36" t="s">
        <v>446</v>
      </c>
      <c r="Q104" s="36" t="s">
        <v>446</v>
      </c>
      <c r="R104" s="36" t="s">
        <v>446</v>
      </c>
      <c r="S104" s="36" t="s">
        <v>446</v>
      </c>
      <c r="T104" s="36" t="s">
        <v>446</v>
      </c>
      <c r="U104" s="36" t="s">
        <v>446</v>
      </c>
      <c r="V104" s="36" t="s">
        <v>447</v>
      </c>
      <c r="W104" s="36" t="s">
        <v>446</v>
      </c>
      <c r="X104" s="1593" t="str">
        <f t="shared" si="2"/>
        <v>1420 - Fabricarea articolelor din blana</v>
      </c>
      <c r="Y104" s="1818">
        <f t="shared" si="3"/>
        <v>1420</v>
      </c>
    </row>
    <row r="105" spans="1:25" x14ac:dyDescent="0.25">
      <c r="A105" s="20" t="s">
        <v>332</v>
      </c>
      <c r="B105" s="21">
        <v>14</v>
      </c>
      <c r="C105" s="15">
        <v>143</v>
      </c>
      <c r="D105" s="16">
        <v>1431</v>
      </c>
      <c r="E105" s="17" t="s">
        <v>550</v>
      </c>
      <c r="F105" s="18" t="s">
        <v>348</v>
      </c>
      <c r="G105" s="19"/>
      <c r="H105" s="19" t="s">
        <v>446</v>
      </c>
      <c r="I105" s="19" t="s">
        <v>447</v>
      </c>
      <c r="J105" s="19" t="s">
        <v>446</v>
      </c>
      <c r="K105" s="19" t="s">
        <v>447</v>
      </c>
      <c r="L105" s="19" t="s">
        <v>446</v>
      </c>
      <c r="M105" s="19" t="s">
        <v>446</v>
      </c>
      <c r="N105" s="19" t="s">
        <v>446</v>
      </c>
      <c r="O105" s="19" t="s">
        <v>446</v>
      </c>
      <c r="P105" s="19" t="s">
        <v>446</v>
      </c>
      <c r="Q105" s="19" t="s">
        <v>446</v>
      </c>
      <c r="R105" s="19" t="s">
        <v>446</v>
      </c>
      <c r="S105" s="19" t="s">
        <v>446</v>
      </c>
      <c r="T105" s="19" t="s">
        <v>446</v>
      </c>
      <c r="U105" s="19" t="s">
        <v>446</v>
      </c>
      <c r="V105" s="19" t="s">
        <v>447</v>
      </c>
      <c r="W105" s="19" t="s">
        <v>446</v>
      </c>
      <c r="X105" s="1592" t="str">
        <f t="shared" si="2"/>
        <v>1431 - Fabricarea prin tricotare sau crosetare a ciorapilor si articolelor de galanterie</v>
      </c>
      <c r="Y105" s="1815">
        <f t="shared" si="3"/>
        <v>1431</v>
      </c>
    </row>
    <row r="106" spans="1:25" ht="15.75" thickBot="1" x14ac:dyDescent="0.3">
      <c r="A106" s="20" t="s">
        <v>332</v>
      </c>
      <c r="B106" s="37">
        <v>14</v>
      </c>
      <c r="C106" s="60">
        <v>143</v>
      </c>
      <c r="D106" s="61">
        <v>1439</v>
      </c>
      <c r="E106" s="62" t="s">
        <v>551</v>
      </c>
      <c r="F106" s="63" t="s">
        <v>348</v>
      </c>
      <c r="G106" s="64"/>
      <c r="H106" s="64" t="s">
        <v>446</v>
      </c>
      <c r="I106" s="64" t="s">
        <v>447</v>
      </c>
      <c r="J106" s="64" t="s">
        <v>446</v>
      </c>
      <c r="K106" s="64" t="s">
        <v>447</v>
      </c>
      <c r="L106" s="64" t="s">
        <v>446</v>
      </c>
      <c r="M106" s="64" t="s">
        <v>446</v>
      </c>
      <c r="N106" s="64" t="s">
        <v>446</v>
      </c>
      <c r="O106" s="64" t="s">
        <v>446</v>
      </c>
      <c r="P106" s="64" t="s">
        <v>446</v>
      </c>
      <c r="Q106" s="64" t="s">
        <v>446</v>
      </c>
      <c r="R106" s="64" t="s">
        <v>446</v>
      </c>
      <c r="S106" s="64" t="s">
        <v>446</v>
      </c>
      <c r="T106" s="64" t="s">
        <v>446</v>
      </c>
      <c r="U106" s="64" t="s">
        <v>446</v>
      </c>
      <c r="V106" s="64" t="s">
        <v>447</v>
      </c>
      <c r="W106" s="64" t="s">
        <v>446</v>
      </c>
      <c r="X106" s="1598" t="str">
        <f t="shared" si="2"/>
        <v>1439 - Fabricarea prin tricotare sau crosetare a altor articole de imbracaminte</v>
      </c>
      <c r="Y106" s="1823">
        <f t="shared" si="3"/>
        <v>1439</v>
      </c>
    </row>
    <row r="107" spans="1:25" x14ac:dyDescent="0.25">
      <c r="A107" s="20" t="s">
        <v>332</v>
      </c>
      <c r="B107" s="14">
        <v>15</v>
      </c>
      <c r="C107" s="15">
        <v>151</v>
      </c>
      <c r="D107" s="16">
        <v>1511</v>
      </c>
      <c r="E107" s="17" t="s">
        <v>552</v>
      </c>
      <c r="F107" s="18" t="s">
        <v>348</v>
      </c>
      <c r="G107" s="19"/>
      <c r="H107" s="19" t="s">
        <v>446</v>
      </c>
      <c r="I107" s="19" t="s">
        <v>447</v>
      </c>
      <c r="J107" s="19" t="s">
        <v>446</v>
      </c>
      <c r="K107" s="19" t="s">
        <v>447</v>
      </c>
      <c r="L107" s="19" t="s">
        <v>446</v>
      </c>
      <c r="M107" s="19" t="s">
        <v>446</v>
      </c>
      <c r="N107" s="19" t="s">
        <v>446</v>
      </c>
      <c r="O107" s="19" t="s">
        <v>446</v>
      </c>
      <c r="P107" s="19" t="s">
        <v>446</v>
      </c>
      <c r="Q107" s="19" t="s">
        <v>446</v>
      </c>
      <c r="R107" s="19" t="s">
        <v>446</v>
      </c>
      <c r="S107" s="19" t="s">
        <v>446</v>
      </c>
      <c r="T107" s="19" t="s">
        <v>446</v>
      </c>
      <c r="U107" s="19" t="s">
        <v>446</v>
      </c>
      <c r="V107" s="19" t="s">
        <v>447</v>
      </c>
      <c r="W107" s="19" t="s">
        <v>446</v>
      </c>
      <c r="X107" s="1592" t="str">
        <f t="shared" si="2"/>
        <v>1511 - Tabacirea si finisarea pieilor; prepararea si vopsirea blanurilor</v>
      </c>
      <c r="Y107" s="1815">
        <f t="shared" si="3"/>
        <v>1511</v>
      </c>
    </row>
    <row r="108" spans="1:25" x14ac:dyDescent="0.25">
      <c r="A108" s="20" t="s">
        <v>332</v>
      </c>
      <c r="B108" s="21">
        <v>15</v>
      </c>
      <c r="C108" s="27">
        <v>151</v>
      </c>
      <c r="D108" s="28">
        <v>1512</v>
      </c>
      <c r="E108" s="29" t="s">
        <v>553</v>
      </c>
      <c r="F108" s="30" t="s">
        <v>348</v>
      </c>
      <c r="G108" s="31"/>
      <c r="H108" s="31" t="s">
        <v>447</v>
      </c>
      <c r="I108" s="31" t="s">
        <v>447</v>
      </c>
      <c r="J108" s="31" t="s">
        <v>446</v>
      </c>
      <c r="K108" s="31" t="s">
        <v>447</v>
      </c>
      <c r="L108" s="31" t="s">
        <v>446</v>
      </c>
      <c r="M108" s="31" t="s">
        <v>446</v>
      </c>
      <c r="N108" s="31" t="s">
        <v>446</v>
      </c>
      <c r="O108" s="31" t="s">
        <v>446</v>
      </c>
      <c r="P108" s="31" t="s">
        <v>446</v>
      </c>
      <c r="Q108" s="31" t="s">
        <v>446</v>
      </c>
      <c r="R108" s="31" t="s">
        <v>447</v>
      </c>
      <c r="S108" s="31" t="s">
        <v>446</v>
      </c>
      <c r="T108" s="31" t="s">
        <v>446</v>
      </c>
      <c r="U108" s="31" t="s">
        <v>446</v>
      </c>
      <c r="V108" s="31" t="s">
        <v>447</v>
      </c>
      <c r="W108" s="31" t="s">
        <v>446</v>
      </c>
      <c r="X108" s="1591" t="str">
        <f t="shared" si="2"/>
        <v>1512 - Fabricarea articolelor de voiaj si marochinarie si a articolelor de harnasament</v>
      </c>
      <c r="Y108" s="1817">
        <f t="shared" si="3"/>
        <v>1512</v>
      </c>
    </row>
    <row r="109" spans="1:25" ht="15.75" thickBot="1" x14ac:dyDescent="0.3">
      <c r="A109" s="20" t="s">
        <v>332</v>
      </c>
      <c r="B109" s="37">
        <v>15</v>
      </c>
      <c r="C109" s="38">
        <v>152</v>
      </c>
      <c r="D109" s="39">
        <v>1520</v>
      </c>
      <c r="E109" s="40" t="s">
        <v>554</v>
      </c>
      <c r="F109" s="41" t="s">
        <v>348</v>
      </c>
      <c r="G109" s="42"/>
      <c r="H109" s="42" t="s">
        <v>447</v>
      </c>
      <c r="I109" s="42" t="s">
        <v>447</v>
      </c>
      <c r="J109" s="42" t="s">
        <v>446</v>
      </c>
      <c r="K109" s="42" t="s">
        <v>447</v>
      </c>
      <c r="L109" s="42" t="s">
        <v>446</v>
      </c>
      <c r="M109" s="42" t="s">
        <v>446</v>
      </c>
      <c r="N109" s="42" t="s">
        <v>446</v>
      </c>
      <c r="O109" s="42" t="s">
        <v>446</v>
      </c>
      <c r="P109" s="42" t="s">
        <v>446</v>
      </c>
      <c r="Q109" s="42" t="s">
        <v>446</v>
      </c>
      <c r="R109" s="42" t="s">
        <v>447</v>
      </c>
      <c r="S109" s="42" t="s">
        <v>446</v>
      </c>
      <c r="T109" s="42" t="s">
        <v>446</v>
      </c>
      <c r="U109" s="42" t="s">
        <v>446</v>
      </c>
      <c r="V109" s="42" t="s">
        <v>447</v>
      </c>
      <c r="W109" s="42" t="s">
        <v>446</v>
      </c>
      <c r="X109" s="1594" t="str">
        <f t="shared" si="2"/>
        <v>1520 - Fabricarea incaltamintei</v>
      </c>
      <c r="Y109" s="1819">
        <f t="shared" si="3"/>
        <v>1520</v>
      </c>
    </row>
    <row r="110" spans="1:25" x14ac:dyDescent="0.25">
      <c r="A110" s="20" t="s">
        <v>332</v>
      </c>
      <c r="B110" s="14">
        <v>16</v>
      </c>
      <c r="C110" s="43">
        <v>161</v>
      </c>
      <c r="D110" s="44">
        <v>1610</v>
      </c>
      <c r="E110" s="45" t="s">
        <v>555</v>
      </c>
      <c r="F110" s="46" t="s">
        <v>348</v>
      </c>
      <c r="G110" s="47"/>
      <c r="H110" s="47" t="s">
        <v>446</v>
      </c>
      <c r="I110" s="47" t="s">
        <v>447</v>
      </c>
      <c r="J110" s="47" t="s">
        <v>446</v>
      </c>
      <c r="K110" s="47" t="s">
        <v>447</v>
      </c>
      <c r="L110" s="47" t="s">
        <v>446</v>
      </c>
      <c r="M110" s="47" t="s">
        <v>446</v>
      </c>
      <c r="N110" s="47" t="s">
        <v>446</v>
      </c>
      <c r="O110" s="47" t="s">
        <v>446</v>
      </c>
      <c r="P110" s="47" t="s">
        <v>446</v>
      </c>
      <c r="Q110" s="47" t="s">
        <v>446</v>
      </c>
      <c r="R110" s="47" t="s">
        <v>446</v>
      </c>
      <c r="S110" s="47" t="s">
        <v>446</v>
      </c>
      <c r="T110" s="47" t="s">
        <v>446</v>
      </c>
      <c r="U110" s="47" t="s">
        <v>446</v>
      </c>
      <c r="V110" s="47" t="s">
        <v>447</v>
      </c>
      <c r="W110" s="47" t="s">
        <v>446</v>
      </c>
      <c r="X110" s="1595" t="str">
        <f t="shared" si="2"/>
        <v>1610 - Taierea si rindeluirea lemnului</v>
      </c>
      <c r="Y110" s="1820">
        <f t="shared" si="3"/>
        <v>1610</v>
      </c>
    </row>
    <row r="111" spans="1:25" x14ac:dyDescent="0.25">
      <c r="A111" s="20" t="s">
        <v>332</v>
      </c>
      <c r="B111" s="21">
        <v>16</v>
      </c>
      <c r="C111" s="15">
        <v>162</v>
      </c>
      <c r="D111" s="16">
        <v>1621</v>
      </c>
      <c r="E111" s="17" t="s">
        <v>556</v>
      </c>
      <c r="F111" s="18" t="s">
        <v>348</v>
      </c>
      <c r="G111" s="19"/>
      <c r="H111" s="19" t="s">
        <v>446</v>
      </c>
      <c r="I111" s="19" t="s">
        <v>447</v>
      </c>
      <c r="J111" s="19" t="s">
        <v>446</v>
      </c>
      <c r="K111" s="19" t="s">
        <v>447</v>
      </c>
      <c r="L111" s="19" t="s">
        <v>446</v>
      </c>
      <c r="M111" s="19" t="s">
        <v>446</v>
      </c>
      <c r="N111" s="19" t="s">
        <v>446</v>
      </c>
      <c r="O111" s="19" t="s">
        <v>446</v>
      </c>
      <c r="P111" s="19" t="s">
        <v>446</v>
      </c>
      <c r="Q111" s="19" t="s">
        <v>446</v>
      </c>
      <c r="R111" s="19" t="s">
        <v>446</v>
      </c>
      <c r="S111" s="19" t="s">
        <v>446</v>
      </c>
      <c r="T111" s="19" t="s">
        <v>446</v>
      </c>
      <c r="U111" s="19" t="s">
        <v>446</v>
      </c>
      <c r="V111" s="19" t="s">
        <v>447</v>
      </c>
      <c r="W111" s="19" t="s">
        <v>446</v>
      </c>
      <c r="X111" s="1592" t="str">
        <f t="shared" si="2"/>
        <v>1621 - Fabricarea de furnire si a panourilor de lemn</v>
      </c>
      <c r="Y111" s="1815">
        <f t="shared" si="3"/>
        <v>1621</v>
      </c>
    </row>
    <row r="112" spans="1:25" x14ac:dyDescent="0.25">
      <c r="A112" s="20" t="s">
        <v>332</v>
      </c>
      <c r="B112" s="21">
        <v>16</v>
      </c>
      <c r="C112" s="22">
        <v>162</v>
      </c>
      <c r="D112" s="23">
        <v>1622</v>
      </c>
      <c r="E112" s="24" t="s">
        <v>557</v>
      </c>
      <c r="F112" s="25" t="s">
        <v>348</v>
      </c>
      <c r="G112" s="26"/>
      <c r="H112" s="26" t="s">
        <v>447</v>
      </c>
      <c r="I112" s="26" t="s">
        <v>447</v>
      </c>
      <c r="J112" s="26" t="s">
        <v>446</v>
      </c>
      <c r="K112" s="26" t="s">
        <v>447</v>
      </c>
      <c r="L112" s="26" t="s">
        <v>446</v>
      </c>
      <c r="M112" s="26" t="s">
        <v>446</v>
      </c>
      <c r="N112" s="26" t="s">
        <v>446</v>
      </c>
      <c r="O112" s="26" t="s">
        <v>446</v>
      </c>
      <c r="P112" s="26" t="s">
        <v>446</v>
      </c>
      <c r="Q112" s="26" t="s">
        <v>446</v>
      </c>
      <c r="R112" s="26" t="s">
        <v>447</v>
      </c>
      <c r="S112" s="26" t="s">
        <v>446</v>
      </c>
      <c r="T112" s="26" t="s">
        <v>446</v>
      </c>
      <c r="U112" s="26" t="s">
        <v>446</v>
      </c>
      <c r="V112" s="26" t="s">
        <v>447</v>
      </c>
      <c r="W112" s="26" t="s">
        <v>446</v>
      </c>
      <c r="X112" s="1590" t="str">
        <f t="shared" si="2"/>
        <v>1622 - Fabricarea parchetului asamblat in panouri</v>
      </c>
      <c r="Y112" s="1816">
        <f t="shared" si="3"/>
        <v>1622</v>
      </c>
    </row>
    <row r="113" spans="1:25" x14ac:dyDescent="0.25">
      <c r="A113" s="20" t="s">
        <v>332</v>
      </c>
      <c r="B113" s="21">
        <v>16</v>
      </c>
      <c r="C113" s="22">
        <v>162</v>
      </c>
      <c r="D113" s="23">
        <v>1623</v>
      </c>
      <c r="E113" s="24" t="s">
        <v>558</v>
      </c>
      <c r="F113" s="25" t="s">
        <v>348</v>
      </c>
      <c r="G113" s="26"/>
      <c r="H113" s="26" t="s">
        <v>447</v>
      </c>
      <c r="I113" s="26" t="s">
        <v>447</v>
      </c>
      <c r="J113" s="26" t="s">
        <v>446</v>
      </c>
      <c r="K113" s="26" t="s">
        <v>447</v>
      </c>
      <c r="L113" s="26" t="s">
        <v>446</v>
      </c>
      <c r="M113" s="26" t="s">
        <v>446</v>
      </c>
      <c r="N113" s="26" t="s">
        <v>446</v>
      </c>
      <c r="O113" s="26" t="s">
        <v>446</v>
      </c>
      <c r="P113" s="26" t="s">
        <v>446</v>
      </c>
      <c r="Q113" s="26" t="s">
        <v>446</v>
      </c>
      <c r="R113" s="26" t="s">
        <v>447</v>
      </c>
      <c r="S113" s="26" t="s">
        <v>446</v>
      </c>
      <c r="T113" s="26" t="s">
        <v>446</v>
      </c>
      <c r="U113" s="26" t="s">
        <v>446</v>
      </c>
      <c r="V113" s="26" t="s">
        <v>447</v>
      </c>
      <c r="W113" s="26" t="s">
        <v>446</v>
      </c>
      <c r="X113" s="1590" t="str">
        <f t="shared" si="2"/>
        <v>1623 - Fabricarea altor elemente de dulgherie si tamplarie, pentru constructii</v>
      </c>
      <c r="Y113" s="1816">
        <f t="shared" si="3"/>
        <v>1623</v>
      </c>
    </row>
    <row r="114" spans="1:25" x14ac:dyDescent="0.25">
      <c r="A114" s="20" t="s">
        <v>332</v>
      </c>
      <c r="B114" s="21">
        <v>16</v>
      </c>
      <c r="C114" s="22">
        <v>162</v>
      </c>
      <c r="D114" s="23">
        <v>1624</v>
      </c>
      <c r="E114" s="24" t="s">
        <v>559</v>
      </c>
      <c r="F114" s="25" t="s">
        <v>348</v>
      </c>
      <c r="G114" s="26"/>
      <c r="H114" s="26" t="s">
        <v>447</v>
      </c>
      <c r="I114" s="26" t="s">
        <v>447</v>
      </c>
      <c r="J114" s="26" t="s">
        <v>446</v>
      </c>
      <c r="K114" s="26" t="s">
        <v>447</v>
      </c>
      <c r="L114" s="26" t="s">
        <v>446</v>
      </c>
      <c r="M114" s="26" t="s">
        <v>446</v>
      </c>
      <c r="N114" s="26" t="s">
        <v>446</v>
      </c>
      <c r="O114" s="26" t="s">
        <v>446</v>
      </c>
      <c r="P114" s="26" t="s">
        <v>446</v>
      </c>
      <c r="Q114" s="26" t="s">
        <v>446</v>
      </c>
      <c r="R114" s="26" t="s">
        <v>447</v>
      </c>
      <c r="S114" s="26" t="s">
        <v>446</v>
      </c>
      <c r="T114" s="26" t="s">
        <v>446</v>
      </c>
      <c r="U114" s="26" t="s">
        <v>446</v>
      </c>
      <c r="V114" s="26" t="s">
        <v>447</v>
      </c>
      <c r="W114" s="26" t="s">
        <v>446</v>
      </c>
      <c r="X114" s="1590" t="str">
        <f t="shared" si="2"/>
        <v>1624 - Fabricarea ambalajelor din lemn</v>
      </c>
      <c r="Y114" s="1816">
        <f t="shared" si="3"/>
        <v>1624</v>
      </c>
    </row>
    <row r="115" spans="1:25" ht="15.75" thickBot="1" x14ac:dyDescent="0.3">
      <c r="A115" s="20" t="s">
        <v>332</v>
      </c>
      <c r="B115" s="37">
        <v>16</v>
      </c>
      <c r="C115" s="60">
        <v>162</v>
      </c>
      <c r="D115" s="61">
        <v>1629</v>
      </c>
      <c r="E115" s="62" t="s">
        <v>560</v>
      </c>
      <c r="F115" s="63" t="s">
        <v>348</v>
      </c>
      <c r="G115" s="64"/>
      <c r="H115" s="64" t="s">
        <v>446</v>
      </c>
      <c r="I115" s="64" t="s">
        <v>447</v>
      </c>
      <c r="J115" s="64" t="s">
        <v>446</v>
      </c>
      <c r="K115" s="64" t="s">
        <v>447</v>
      </c>
      <c r="L115" s="64" t="s">
        <v>446</v>
      </c>
      <c r="M115" s="64" t="s">
        <v>446</v>
      </c>
      <c r="N115" s="64" t="s">
        <v>446</v>
      </c>
      <c r="O115" s="64" t="s">
        <v>446</v>
      </c>
      <c r="P115" s="64" t="s">
        <v>446</v>
      </c>
      <c r="Q115" s="64" t="s">
        <v>446</v>
      </c>
      <c r="R115" s="64" t="s">
        <v>446</v>
      </c>
      <c r="S115" s="64" t="s">
        <v>446</v>
      </c>
      <c r="T115" s="64" t="s">
        <v>446</v>
      </c>
      <c r="U115" s="64" t="s">
        <v>446</v>
      </c>
      <c r="V115" s="64" t="s">
        <v>447</v>
      </c>
      <c r="W115" s="64" t="s">
        <v>446</v>
      </c>
      <c r="X115" s="1598" t="str">
        <f t="shared" si="2"/>
        <v>1629 - Fabricarea altor produse din lemn; fabricarea articolelor din pluta, paie si din alte materiale vegetale impletite</v>
      </c>
      <c r="Y115" s="1823">
        <f t="shared" si="3"/>
        <v>1629</v>
      </c>
    </row>
    <row r="116" spans="1:25" x14ac:dyDescent="0.25">
      <c r="A116" s="20" t="s">
        <v>332</v>
      </c>
      <c r="B116" s="14">
        <v>17</v>
      </c>
      <c r="C116" s="15">
        <v>171</v>
      </c>
      <c r="D116" s="16">
        <v>1711</v>
      </c>
      <c r="E116" s="17" t="s">
        <v>561</v>
      </c>
      <c r="F116" s="18" t="s">
        <v>348</v>
      </c>
      <c r="G116" s="19"/>
      <c r="H116" s="19" t="s">
        <v>446</v>
      </c>
      <c r="I116" s="19" t="s">
        <v>447</v>
      </c>
      <c r="J116" s="19" t="s">
        <v>446</v>
      </c>
      <c r="K116" s="19" t="s">
        <v>447</v>
      </c>
      <c r="L116" s="19" t="s">
        <v>446</v>
      </c>
      <c r="M116" s="19" t="s">
        <v>446</v>
      </c>
      <c r="N116" s="19" t="s">
        <v>446</v>
      </c>
      <c r="O116" s="19" t="s">
        <v>446</v>
      </c>
      <c r="P116" s="19" t="s">
        <v>446</v>
      </c>
      <c r="Q116" s="19" t="s">
        <v>446</v>
      </c>
      <c r="R116" s="19" t="s">
        <v>446</v>
      </c>
      <c r="S116" s="19" t="s">
        <v>446</v>
      </c>
      <c r="T116" s="19" t="s">
        <v>446</v>
      </c>
      <c r="U116" s="19" t="s">
        <v>446</v>
      </c>
      <c r="V116" s="19" t="s">
        <v>447</v>
      </c>
      <c r="W116" s="19" t="s">
        <v>446</v>
      </c>
      <c r="X116" s="1592" t="str">
        <f t="shared" si="2"/>
        <v>1711 - Fabricarea celulozei</v>
      </c>
      <c r="Y116" s="1815">
        <f t="shared" si="3"/>
        <v>1711</v>
      </c>
    </row>
    <row r="117" spans="1:25" x14ac:dyDescent="0.25">
      <c r="A117" s="20" t="s">
        <v>332</v>
      </c>
      <c r="B117" s="21">
        <v>17</v>
      </c>
      <c r="C117" s="27">
        <v>171</v>
      </c>
      <c r="D117" s="28">
        <v>1712</v>
      </c>
      <c r="E117" s="29" t="s">
        <v>562</v>
      </c>
      <c r="F117" s="30" t="s">
        <v>348</v>
      </c>
      <c r="G117" s="31"/>
      <c r="H117" s="31" t="s">
        <v>446</v>
      </c>
      <c r="I117" s="31" t="s">
        <v>447</v>
      </c>
      <c r="J117" s="31" t="s">
        <v>446</v>
      </c>
      <c r="K117" s="31" t="s">
        <v>447</v>
      </c>
      <c r="L117" s="31" t="s">
        <v>446</v>
      </c>
      <c r="M117" s="31" t="s">
        <v>446</v>
      </c>
      <c r="N117" s="31" t="s">
        <v>446</v>
      </c>
      <c r="O117" s="31" t="s">
        <v>446</v>
      </c>
      <c r="P117" s="31" t="s">
        <v>446</v>
      </c>
      <c r="Q117" s="31" t="s">
        <v>446</v>
      </c>
      <c r="R117" s="31" t="s">
        <v>446</v>
      </c>
      <c r="S117" s="31" t="s">
        <v>446</v>
      </c>
      <c r="T117" s="31" t="s">
        <v>446</v>
      </c>
      <c r="U117" s="31" t="s">
        <v>446</v>
      </c>
      <c r="V117" s="31" t="s">
        <v>447</v>
      </c>
      <c r="W117" s="31" t="s">
        <v>446</v>
      </c>
      <c r="X117" s="1591" t="str">
        <f t="shared" si="2"/>
        <v>1712 - Fabricarea hartiei si cartonului</v>
      </c>
      <c r="Y117" s="1817">
        <f t="shared" si="3"/>
        <v>1712</v>
      </c>
    </row>
    <row r="118" spans="1:25" x14ac:dyDescent="0.25">
      <c r="A118" s="20" t="s">
        <v>332</v>
      </c>
      <c r="B118" s="21">
        <v>17</v>
      </c>
      <c r="C118" s="15">
        <v>172</v>
      </c>
      <c r="D118" s="16">
        <v>1721</v>
      </c>
      <c r="E118" s="17" t="s">
        <v>563</v>
      </c>
      <c r="F118" s="18" t="s">
        <v>348</v>
      </c>
      <c r="G118" s="19"/>
      <c r="H118" s="19" t="s">
        <v>446</v>
      </c>
      <c r="I118" s="19" t="s">
        <v>447</v>
      </c>
      <c r="J118" s="19" t="s">
        <v>446</v>
      </c>
      <c r="K118" s="19" t="s">
        <v>447</v>
      </c>
      <c r="L118" s="19" t="s">
        <v>446</v>
      </c>
      <c r="M118" s="19" t="s">
        <v>446</v>
      </c>
      <c r="N118" s="19" t="s">
        <v>446</v>
      </c>
      <c r="O118" s="19" t="s">
        <v>446</v>
      </c>
      <c r="P118" s="19" t="s">
        <v>446</v>
      </c>
      <c r="Q118" s="19" t="s">
        <v>446</v>
      </c>
      <c r="R118" s="19" t="s">
        <v>446</v>
      </c>
      <c r="S118" s="19" t="s">
        <v>446</v>
      </c>
      <c r="T118" s="19" t="s">
        <v>446</v>
      </c>
      <c r="U118" s="19" t="s">
        <v>446</v>
      </c>
      <c r="V118" s="19" t="s">
        <v>447</v>
      </c>
      <c r="W118" s="19" t="s">
        <v>446</v>
      </c>
      <c r="X118" s="1592" t="str">
        <f t="shared" si="2"/>
        <v>1721 - Fabricarea hartiei si cartonului ondulat si a ambalajelor din hartie si carton</v>
      </c>
      <c r="Y118" s="1815">
        <f t="shared" si="3"/>
        <v>1721</v>
      </c>
    </row>
    <row r="119" spans="1:25" x14ac:dyDescent="0.25">
      <c r="A119" s="20" t="s">
        <v>332</v>
      </c>
      <c r="B119" s="21">
        <v>17</v>
      </c>
      <c r="C119" s="22">
        <v>172</v>
      </c>
      <c r="D119" s="23">
        <v>1722</v>
      </c>
      <c r="E119" s="24" t="s">
        <v>564</v>
      </c>
      <c r="F119" s="25" t="s">
        <v>348</v>
      </c>
      <c r="G119" s="26"/>
      <c r="H119" s="26" t="s">
        <v>446</v>
      </c>
      <c r="I119" s="26" t="s">
        <v>447</v>
      </c>
      <c r="J119" s="26" t="s">
        <v>446</v>
      </c>
      <c r="K119" s="26" t="s">
        <v>447</v>
      </c>
      <c r="L119" s="26" t="s">
        <v>446</v>
      </c>
      <c r="M119" s="26" t="s">
        <v>446</v>
      </c>
      <c r="N119" s="26" t="s">
        <v>446</v>
      </c>
      <c r="O119" s="26" t="s">
        <v>446</v>
      </c>
      <c r="P119" s="26" t="s">
        <v>446</v>
      </c>
      <c r="Q119" s="26" t="s">
        <v>446</v>
      </c>
      <c r="R119" s="26" t="s">
        <v>446</v>
      </c>
      <c r="S119" s="26" t="s">
        <v>446</v>
      </c>
      <c r="T119" s="26" t="s">
        <v>446</v>
      </c>
      <c r="U119" s="26" t="s">
        <v>446</v>
      </c>
      <c r="V119" s="26" t="s">
        <v>447</v>
      </c>
      <c r="W119" s="26" t="s">
        <v>446</v>
      </c>
      <c r="X119" s="1590" t="str">
        <f t="shared" si="2"/>
        <v>1722 - Fabricarea produselor de uz gospodaresc si sanitar, din hartie sau carton</v>
      </c>
      <c r="Y119" s="1816">
        <f t="shared" si="3"/>
        <v>1722</v>
      </c>
    </row>
    <row r="120" spans="1:25" x14ac:dyDescent="0.25">
      <c r="A120" s="20" t="s">
        <v>332</v>
      </c>
      <c r="B120" s="21">
        <v>17</v>
      </c>
      <c r="C120" s="22">
        <v>172</v>
      </c>
      <c r="D120" s="23">
        <v>1723</v>
      </c>
      <c r="E120" s="24" t="s">
        <v>565</v>
      </c>
      <c r="F120" s="25" t="s">
        <v>348</v>
      </c>
      <c r="G120" s="26"/>
      <c r="H120" s="26" t="s">
        <v>446</v>
      </c>
      <c r="I120" s="26" t="s">
        <v>447</v>
      </c>
      <c r="J120" s="26" t="s">
        <v>446</v>
      </c>
      <c r="K120" s="26" t="s">
        <v>447</v>
      </c>
      <c r="L120" s="26" t="s">
        <v>446</v>
      </c>
      <c r="M120" s="26" t="s">
        <v>446</v>
      </c>
      <c r="N120" s="26" t="s">
        <v>446</v>
      </c>
      <c r="O120" s="26" t="s">
        <v>446</v>
      </c>
      <c r="P120" s="26" t="s">
        <v>446</v>
      </c>
      <c r="Q120" s="26" t="s">
        <v>446</v>
      </c>
      <c r="R120" s="26" t="s">
        <v>446</v>
      </c>
      <c r="S120" s="26" t="s">
        <v>446</v>
      </c>
      <c r="T120" s="26" t="s">
        <v>446</v>
      </c>
      <c r="U120" s="26" t="s">
        <v>446</v>
      </c>
      <c r="V120" s="26" t="s">
        <v>447</v>
      </c>
      <c r="W120" s="26" t="s">
        <v>446</v>
      </c>
      <c r="X120" s="1590" t="str">
        <f t="shared" si="2"/>
        <v>1723 - Fabricarea articolelor de papetarie</v>
      </c>
      <c r="Y120" s="1816">
        <f t="shared" si="3"/>
        <v>1723</v>
      </c>
    </row>
    <row r="121" spans="1:25" x14ac:dyDescent="0.25">
      <c r="A121" s="20" t="s">
        <v>332</v>
      </c>
      <c r="B121" s="21">
        <v>17</v>
      </c>
      <c r="C121" s="22">
        <v>172</v>
      </c>
      <c r="D121" s="23">
        <v>1724</v>
      </c>
      <c r="E121" s="24" t="s">
        <v>566</v>
      </c>
      <c r="F121" s="25" t="s">
        <v>348</v>
      </c>
      <c r="G121" s="26"/>
      <c r="H121" s="26" t="s">
        <v>447</v>
      </c>
      <c r="I121" s="26" t="s">
        <v>447</v>
      </c>
      <c r="J121" s="26" t="s">
        <v>446</v>
      </c>
      <c r="K121" s="26" t="s">
        <v>447</v>
      </c>
      <c r="L121" s="26" t="s">
        <v>446</v>
      </c>
      <c r="M121" s="26" t="s">
        <v>446</v>
      </c>
      <c r="N121" s="26" t="s">
        <v>446</v>
      </c>
      <c r="O121" s="26" t="s">
        <v>446</v>
      </c>
      <c r="P121" s="26" t="s">
        <v>446</v>
      </c>
      <c r="Q121" s="26" t="s">
        <v>446</v>
      </c>
      <c r="R121" s="26" t="s">
        <v>447</v>
      </c>
      <c r="S121" s="26" t="s">
        <v>446</v>
      </c>
      <c r="T121" s="26" t="s">
        <v>446</v>
      </c>
      <c r="U121" s="26" t="s">
        <v>446</v>
      </c>
      <c r="V121" s="26" t="s">
        <v>447</v>
      </c>
      <c r="W121" s="26" t="s">
        <v>446</v>
      </c>
      <c r="X121" s="1590" t="str">
        <f t="shared" si="2"/>
        <v>1724 - Fabricarea tapetului</v>
      </c>
      <c r="Y121" s="1816">
        <f t="shared" si="3"/>
        <v>1724</v>
      </c>
    </row>
    <row r="122" spans="1:25" ht="15.75" thickBot="1" x14ac:dyDescent="0.3">
      <c r="A122" s="20" t="s">
        <v>332</v>
      </c>
      <c r="B122" s="37">
        <v>17</v>
      </c>
      <c r="C122" s="60">
        <v>172</v>
      </c>
      <c r="D122" s="61">
        <v>1729</v>
      </c>
      <c r="E122" s="62" t="s">
        <v>567</v>
      </c>
      <c r="F122" s="63" t="s">
        <v>348</v>
      </c>
      <c r="G122" s="64"/>
      <c r="H122" s="64" t="s">
        <v>446</v>
      </c>
      <c r="I122" s="64" t="s">
        <v>447</v>
      </c>
      <c r="J122" s="64" t="s">
        <v>446</v>
      </c>
      <c r="K122" s="64" t="s">
        <v>447</v>
      </c>
      <c r="L122" s="64" t="s">
        <v>446</v>
      </c>
      <c r="M122" s="64" t="s">
        <v>446</v>
      </c>
      <c r="N122" s="64" t="s">
        <v>446</v>
      </c>
      <c r="O122" s="64" t="s">
        <v>446</v>
      </c>
      <c r="P122" s="64" t="s">
        <v>446</v>
      </c>
      <c r="Q122" s="64" t="s">
        <v>446</v>
      </c>
      <c r="R122" s="64" t="s">
        <v>446</v>
      </c>
      <c r="S122" s="64" t="s">
        <v>446</v>
      </c>
      <c r="T122" s="64" t="s">
        <v>446</v>
      </c>
      <c r="U122" s="64" t="s">
        <v>446</v>
      </c>
      <c r="V122" s="64" t="s">
        <v>447</v>
      </c>
      <c r="W122" s="64" t="s">
        <v>446</v>
      </c>
      <c r="X122" s="1598" t="str">
        <f t="shared" si="2"/>
        <v>1729 - Fabricarea altor articole din hartie si carton n.c.a.</v>
      </c>
      <c r="Y122" s="1823">
        <f t="shared" si="3"/>
        <v>1729</v>
      </c>
    </row>
    <row r="123" spans="1:25" x14ac:dyDescent="0.25">
      <c r="A123" s="20" t="s">
        <v>332</v>
      </c>
      <c r="B123" s="14">
        <v>18</v>
      </c>
      <c r="C123" s="15">
        <v>181</v>
      </c>
      <c r="D123" s="16">
        <v>1811</v>
      </c>
      <c r="E123" s="17" t="s">
        <v>568</v>
      </c>
      <c r="F123" s="18" t="s">
        <v>348</v>
      </c>
      <c r="G123" s="19"/>
      <c r="H123" s="19" t="s">
        <v>446</v>
      </c>
      <c r="I123" s="19" t="s">
        <v>447</v>
      </c>
      <c r="J123" s="19" t="s">
        <v>446</v>
      </c>
      <c r="K123" s="19" t="s">
        <v>447</v>
      </c>
      <c r="L123" s="19" t="s">
        <v>446</v>
      </c>
      <c r="M123" s="19" t="s">
        <v>446</v>
      </c>
      <c r="N123" s="19" t="s">
        <v>446</v>
      </c>
      <c r="O123" s="19" t="s">
        <v>446</v>
      </c>
      <c r="P123" s="19" t="s">
        <v>446</v>
      </c>
      <c r="Q123" s="19" t="s">
        <v>446</v>
      </c>
      <c r="R123" s="19" t="s">
        <v>446</v>
      </c>
      <c r="S123" s="19" t="s">
        <v>446</v>
      </c>
      <c r="T123" s="19" t="s">
        <v>446</v>
      </c>
      <c r="U123" s="19" t="s">
        <v>446</v>
      </c>
      <c r="V123" s="19" t="s">
        <v>447</v>
      </c>
      <c r="W123" s="19" t="s">
        <v>446</v>
      </c>
      <c r="X123" s="1592" t="str">
        <f t="shared" si="2"/>
        <v>1811 - Tiparirea ziarelor</v>
      </c>
      <c r="Y123" s="1815">
        <f t="shared" si="3"/>
        <v>1811</v>
      </c>
    </row>
    <row r="124" spans="1:25" x14ac:dyDescent="0.25">
      <c r="A124" s="20" t="s">
        <v>332</v>
      </c>
      <c r="B124" s="21">
        <v>18</v>
      </c>
      <c r="C124" s="22">
        <v>181</v>
      </c>
      <c r="D124" s="23">
        <v>1812</v>
      </c>
      <c r="E124" s="24" t="s">
        <v>569</v>
      </c>
      <c r="F124" s="25" t="s">
        <v>348</v>
      </c>
      <c r="G124" s="26"/>
      <c r="H124" s="26" t="s">
        <v>446</v>
      </c>
      <c r="I124" s="26" t="s">
        <v>447</v>
      </c>
      <c r="J124" s="26" t="s">
        <v>446</v>
      </c>
      <c r="K124" s="26" t="s">
        <v>447</v>
      </c>
      <c r="L124" s="26" t="s">
        <v>446</v>
      </c>
      <c r="M124" s="26" t="s">
        <v>446</v>
      </c>
      <c r="N124" s="26" t="s">
        <v>446</v>
      </c>
      <c r="O124" s="26" t="s">
        <v>446</v>
      </c>
      <c r="P124" s="26" t="s">
        <v>446</v>
      </c>
      <c r="Q124" s="26" t="s">
        <v>446</v>
      </c>
      <c r="R124" s="26" t="s">
        <v>446</v>
      </c>
      <c r="S124" s="26" t="s">
        <v>446</v>
      </c>
      <c r="T124" s="26" t="s">
        <v>446</v>
      </c>
      <c r="U124" s="26" t="s">
        <v>446</v>
      </c>
      <c r="V124" s="26" t="s">
        <v>447</v>
      </c>
      <c r="W124" s="26" t="s">
        <v>446</v>
      </c>
      <c r="X124" s="1590" t="str">
        <f t="shared" si="2"/>
        <v>1812 - Alte activitati de tiparire n.c.a.</v>
      </c>
      <c r="Y124" s="1816">
        <f t="shared" si="3"/>
        <v>1812</v>
      </c>
    </row>
    <row r="125" spans="1:25" x14ac:dyDescent="0.25">
      <c r="A125" s="20" t="s">
        <v>332</v>
      </c>
      <c r="B125" s="21">
        <v>18</v>
      </c>
      <c r="C125" s="22">
        <v>181</v>
      </c>
      <c r="D125" s="23">
        <v>1813</v>
      </c>
      <c r="E125" s="24" t="s">
        <v>570</v>
      </c>
      <c r="F125" s="25" t="s">
        <v>348</v>
      </c>
      <c r="G125" s="26"/>
      <c r="H125" s="26" t="s">
        <v>446</v>
      </c>
      <c r="I125" s="26" t="s">
        <v>446</v>
      </c>
      <c r="J125" s="26" t="s">
        <v>446</v>
      </c>
      <c r="K125" s="26" t="s">
        <v>446</v>
      </c>
      <c r="L125" s="26" t="s">
        <v>446</v>
      </c>
      <c r="M125" s="26" t="s">
        <v>446</v>
      </c>
      <c r="N125" s="26" t="s">
        <v>446</v>
      </c>
      <c r="O125" s="26" t="s">
        <v>446</v>
      </c>
      <c r="P125" s="26" t="s">
        <v>446</v>
      </c>
      <c r="Q125" s="26" t="s">
        <v>446</v>
      </c>
      <c r="R125" s="26" t="s">
        <v>446</v>
      </c>
      <c r="S125" s="26" t="s">
        <v>446</v>
      </c>
      <c r="T125" s="26" t="s">
        <v>446</v>
      </c>
      <c r="U125" s="26" t="s">
        <v>446</v>
      </c>
      <c r="V125" s="26" t="s">
        <v>447</v>
      </c>
      <c r="W125" s="26" t="s">
        <v>446</v>
      </c>
      <c r="X125" s="1590" t="str">
        <f t="shared" si="2"/>
        <v>1813 - Servicii pregatitoare pentru pretiparire</v>
      </c>
      <c r="Y125" s="1816">
        <f t="shared" si="3"/>
        <v>1813</v>
      </c>
    </row>
    <row r="126" spans="1:25" x14ac:dyDescent="0.25">
      <c r="A126" s="20" t="s">
        <v>332</v>
      </c>
      <c r="B126" s="21">
        <v>18</v>
      </c>
      <c r="C126" s="27">
        <v>181</v>
      </c>
      <c r="D126" s="28">
        <v>1814</v>
      </c>
      <c r="E126" s="29" t="s">
        <v>571</v>
      </c>
      <c r="F126" s="30" t="s">
        <v>348</v>
      </c>
      <c r="G126" s="31"/>
      <c r="H126" s="31" t="s">
        <v>446</v>
      </c>
      <c r="I126" s="31" t="s">
        <v>446</v>
      </c>
      <c r="J126" s="31" t="s">
        <v>446</v>
      </c>
      <c r="K126" s="31" t="s">
        <v>446</v>
      </c>
      <c r="L126" s="31" t="s">
        <v>446</v>
      </c>
      <c r="M126" s="31" t="s">
        <v>446</v>
      </c>
      <c r="N126" s="31" t="s">
        <v>446</v>
      </c>
      <c r="O126" s="31" t="s">
        <v>446</v>
      </c>
      <c r="P126" s="31" t="s">
        <v>446</v>
      </c>
      <c r="Q126" s="31" t="s">
        <v>446</v>
      </c>
      <c r="R126" s="31" t="s">
        <v>446</v>
      </c>
      <c r="S126" s="31" t="s">
        <v>446</v>
      </c>
      <c r="T126" s="31" t="s">
        <v>446</v>
      </c>
      <c r="U126" s="31" t="s">
        <v>446</v>
      </c>
      <c r="V126" s="31" t="s">
        <v>447</v>
      </c>
      <c r="W126" s="31" t="s">
        <v>446</v>
      </c>
      <c r="X126" s="1591" t="str">
        <f t="shared" si="2"/>
        <v>1814 - Legatorie si servicii conexe</v>
      </c>
      <c r="Y126" s="1817">
        <f t="shared" si="3"/>
        <v>1814</v>
      </c>
    </row>
    <row r="127" spans="1:25" ht="15.75" thickBot="1" x14ac:dyDescent="0.3">
      <c r="A127" s="20" t="s">
        <v>332</v>
      </c>
      <c r="B127" s="37">
        <v>18</v>
      </c>
      <c r="C127" s="38">
        <v>182</v>
      </c>
      <c r="D127" s="39">
        <v>1820</v>
      </c>
      <c r="E127" s="40" t="s">
        <v>572</v>
      </c>
      <c r="F127" s="41" t="s">
        <v>348</v>
      </c>
      <c r="G127" s="42"/>
      <c r="H127" s="42" t="s">
        <v>446</v>
      </c>
      <c r="I127" s="42" t="s">
        <v>446</v>
      </c>
      <c r="J127" s="42" t="s">
        <v>446</v>
      </c>
      <c r="K127" s="42" t="s">
        <v>446</v>
      </c>
      <c r="L127" s="42" t="s">
        <v>446</v>
      </c>
      <c r="M127" s="42" t="s">
        <v>446</v>
      </c>
      <c r="N127" s="42" t="s">
        <v>446</v>
      </c>
      <c r="O127" s="42" t="s">
        <v>446</v>
      </c>
      <c r="P127" s="42" t="s">
        <v>446</v>
      </c>
      <c r="Q127" s="42" t="s">
        <v>446</v>
      </c>
      <c r="R127" s="42" t="s">
        <v>446</v>
      </c>
      <c r="S127" s="42" t="s">
        <v>446</v>
      </c>
      <c r="T127" s="42" t="s">
        <v>446</v>
      </c>
      <c r="U127" s="42" t="s">
        <v>446</v>
      </c>
      <c r="V127" s="42" t="s">
        <v>447</v>
      </c>
      <c r="W127" s="42" t="s">
        <v>446</v>
      </c>
      <c r="X127" s="1594" t="str">
        <f t="shared" si="2"/>
        <v>1820 - Reproducerea inregistrarilor</v>
      </c>
      <c r="Y127" s="1819">
        <f t="shared" si="3"/>
        <v>1820</v>
      </c>
    </row>
    <row r="128" spans="1:25" x14ac:dyDescent="0.25">
      <c r="A128" s="20" t="s">
        <v>332</v>
      </c>
      <c r="B128" s="14">
        <v>19</v>
      </c>
      <c r="C128" s="43">
        <v>191</v>
      </c>
      <c r="D128" s="44">
        <v>1910</v>
      </c>
      <c r="E128" s="45" t="s">
        <v>573</v>
      </c>
      <c r="F128" s="46" t="s">
        <v>348</v>
      </c>
      <c r="G128" s="47"/>
      <c r="H128" s="47" t="s">
        <v>446</v>
      </c>
      <c r="I128" s="47" t="s">
        <v>447</v>
      </c>
      <c r="J128" s="47" t="s">
        <v>446</v>
      </c>
      <c r="K128" s="47" t="s">
        <v>447</v>
      </c>
      <c r="L128" s="47" t="s">
        <v>446</v>
      </c>
      <c r="M128" s="47" t="s">
        <v>446</v>
      </c>
      <c r="N128" s="47" t="s">
        <v>446</v>
      </c>
      <c r="O128" s="47" t="s">
        <v>446</v>
      </c>
      <c r="P128" s="47" t="s">
        <v>446</v>
      </c>
      <c r="Q128" s="47" t="s">
        <v>446</v>
      </c>
      <c r="R128" s="47" t="s">
        <v>446</v>
      </c>
      <c r="S128" s="47" t="s">
        <v>446</v>
      </c>
      <c r="T128" s="47" t="s">
        <v>446</v>
      </c>
      <c r="U128" s="47" t="s">
        <v>446</v>
      </c>
      <c r="V128" s="47" t="s">
        <v>447</v>
      </c>
      <c r="W128" s="47" t="s">
        <v>446</v>
      </c>
      <c r="X128" s="1595" t="str">
        <f t="shared" si="2"/>
        <v>1910 - Fabricarea produselor de cocserie</v>
      </c>
      <c r="Y128" s="1820">
        <f t="shared" si="3"/>
        <v>1910</v>
      </c>
    </row>
    <row r="129" spans="1:25" ht="15.75" thickBot="1" x14ac:dyDescent="0.3">
      <c r="A129" s="20" t="s">
        <v>332</v>
      </c>
      <c r="B129" s="37">
        <v>19</v>
      </c>
      <c r="C129" s="38">
        <v>192</v>
      </c>
      <c r="D129" s="39">
        <v>1920</v>
      </c>
      <c r="E129" s="40" t="s">
        <v>574</v>
      </c>
      <c r="F129" s="41" t="s">
        <v>348</v>
      </c>
      <c r="G129" s="42"/>
      <c r="H129" s="42" t="s">
        <v>446</v>
      </c>
      <c r="I129" s="42" t="s">
        <v>447</v>
      </c>
      <c r="J129" s="42" t="s">
        <v>446</v>
      </c>
      <c r="K129" s="42" t="s">
        <v>447</v>
      </c>
      <c r="L129" s="42" t="s">
        <v>446</v>
      </c>
      <c r="M129" s="42" t="s">
        <v>446</v>
      </c>
      <c r="N129" s="42" t="s">
        <v>446</v>
      </c>
      <c r="O129" s="42" t="s">
        <v>446</v>
      </c>
      <c r="P129" s="42" t="s">
        <v>446</v>
      </c>
      <c r="Q129" s="42" t="s">
        <v>446</v>
      </c>
      <c r="R129" s="42" t="s">
        <v>446</v>
      </c>
      <c r="S129" s="42" t="s">
        <v>446</v>
      </c>
      <c r="T129" s="42" t="s">
        <v>446</v>
      </c>
      <c r="U129" s="42" t="s">
        <v>446</v>
      </c>
      <c r="V129" s="42" t="s">
        <v>447</v>
      </c>
      <c r="W129" s="42" t="s">
        <v>446</v>
      </c>
      <c r="X129" s="1594" t="str">
        <f t="shared" si="2"/>
        <v>1920 - Fabricarea produselor obtinute din prelucrarea titeiului</v>
      </c>
      <c r="Y129" s="1819">
        <f t="shared" si="3"/>
        <v>1920</v>
      </c>
    </row>
    <row r="130" spans="1:25" x14ac:dyDescent="0.25">
      <c r="A130" s="20" t="s">
        <v>332</v>
      </c>
      <c r="B130" s="14">
        <v>20</v>
      </c>
      <c r="C130" s="15">
        <v>201</v>
      </c>
      <c r="D130" s="16">
        <v>2011</v>
      </c>
      <c r="E130" s="17" t="s">
        <v>575</v>
      </c>
      <c r="F130" s="18" t="s">
        <v>348</v>
      </c>
      <c r="G130" s="19"/>
      <c r="H130" s="19" t="s">
        <v>446</v>
      </c>
      <c r="I130" s="19" t="s">
        <v>447</v>
      </c>
      <c r="J130" s="19" t="s">
        <v>446</v>
      </c>
      <c r="K130" s="19" t="s">
        <v>447</v>
      </c>
      <c r="L130" s="19" t="s">
        <v>446</v>
      </c>
      <c r="M130" s="19" t="s">
        <v>446</v>
      </c>
      <c r="N130" s="19" t="s">
        <v>446</v>
      </c>
      <c r="O130" s="19" t="s">
        <v>446</v>
      </c>
      <c r="P130" s="19" t="s">
        <v>446</v>
      </c>
      <c r="Q130" s="19" t="s">
        <v>446</v>
      </c>
      <c r="R130" s="19" t="s">
        <v>446</v>
      </c>
      <c r="S130" s="19" t="s">
        <v>446</v>
      </c>
      <c r="T130" s="19" t="s">
        <v>446</v>
      </c>
      <c r="U130" s="19" t="s">
        <v>446</v>
      </c>
      <c r="V130" s="19" t="s">
        <v>447</v>
      </c>
      <c r="W130" s="19" t="s">
        <v>446</v>
      </c>
      <c r="X130" s="1592" t="str">
        <f t="shared" si="2"/>
        <v>2011 - Fabricarea gazelor industriale</v>
      </c>
      <c r="Y130" s="1815">
        <f t="shared" si="3"/>
        <v>2011</v>
      </c>
    </row>
    <row r="131" spans="1:25" x14ac:dyDescent="0.25">
      <c r="A131" s="20" t="s">
        <v>332</v>
      </c>
      <c r="B131" s="21">
        <v>20</v>
      </c>
      <c r="C131" s="22">
        <v>201</v>
      </c>
      <c r="D131" s="23">
        <v>2012</v>
      </c>
      <c r="E131" s="24" t="s">
        <v>576</v>
      </c>
      <c r="F131" s="25" t="s">
        <v>348</v>
      </c>
      <c r="G131" s="26"/>
      <c r="H131" s="26" t="s">
        <v>446</v>
      </c>
      <c r="I131" s="26" t="s">
        <v>447</v>
      </c>
      <c r="J131" s="26" t="s">
        <v>446</v>
      </c>
      <c r="K131" s="26" t="s">
        <v>447</v>
      </c>
      <c r="L131" s="26" t="s">
        <v>446</v>
      </c>
      <c r="M131" s="26" t="s">
        <v>446</v>
      </c>
      <c r="N131" s="26" t="s">
        <v>446</v>
      </c>
      <c r="O131" s="26" t="s">
        <v>446</v>
      </c>
      <c r="P131" s="26" t="s">
        <v>446</v>
      </c>
      <c r="Q131" s="26" t="s">
        <v>446</v>
      </c>
      <c r="R131" s="26" t="s">
        <v>446</v>
      </c>
      <c r="S131" s="26" t="s">
        <v>446</v>
      </c>
      <c r="T131" s="26" t="s">
        <v>446</v>
      </c>
      <c r="U131" s="26" t="s">
        <v>446</v>
      </c>
      <c r="V131" s="26" t="s">
        <v>447</v>
      </c>
      <c r="W131" s="26" t="s">
        <v>446</v>
      </c>
      <c r="X131" s="1590" t="str">
        <f t="shared" ref="X131:X194" si="4">TEXT(D131,"0000")&amp;" - "&amp;E131</f>
        <v>2012 - Fabricarea colorantilor si a pigmentilor</v>
      </c>
      <c r="Y131" s="1816">
        <f t="shared" ref="Y131:Y194" si="5">D131</f>
        <v>2012</v>
      </c>
    </row>
    <row r="132" spans="1:25" x14ac:dyDescent="0.25">
      <c r="A132" s="20" t="s">
        <v>332</v>
      </c>
      <c r="B132" s="21">
        <v>20</v>
      </c>
      <c r="C132" s="22">
        <v>201</v>
      </c>
      <c r="D132" s="23">
        <v>2013</v>
      </c>
      <c r="E132" s="24" t="s">
        <v>577</v>
      </c>
      <c r="F132" s="25" t="s">
        <v>348</v>
      </c>
      <c r="G132" s="26"/>
      <c r="H132" s="26" t="s">
        <v>446</v>
      </c>
      <c r="I132" s="26" t="s">
        <v>447</v>
      </c>
      <c r="J132" s="26" t="s">
        <v>446</v>
      </c>
      <c r="K132" s="26" t="s">
        <v>447</v>
      </c>
      <c r="L132" s="26" t="s">
        <v>446</v>
      </c>
      <c r="M132" s="26" t="s">
        <v>446</v>
      </c>
      <c r="N132" s="26" t="s">
        <v>446</v>
      </c>
      <c r="O132" s="26" t="s">
        <v>446</v>
      </c>
      <c r="P132" s="26" t="s">
        <v>446</v>
      </c>
      <c r="Q132" s="26" t="s">
        <v>446</v>
      </c>
      <c r="R132" s="26" t="s">
        <v>446</v>
      </c>
      <c r="S132" s="26" t="s">
        <v>446</v>
      </c>
      <c r="T132" s="26" t="s">
        <v>446</v>
      </c>
      <c r="U132" s="26" t="s">
        <v>446</v>
      </c>
      <c r="V132" s="26" t="s">
        <v>447</v>
      </c>
      <c r="W132" s="26" t="s">
        <v>446</v>
      </c>
      <c r="X132" s="1590" t="str">
        <f t="shared" si="4"/>
        <v>2013 - Fabricarea altor produse chimice anorganice, de baza</v>
      </c>
      <c r="Y132" s="1816">
        <f t="shared" si="5"/>
        <v>2013</v>
      </c>
    </row>
    <row r="133" spans="1:25" x14ac:dyDescent="0.25">
      <c r="A133" s="20" t="s">
        <v>332</v>
      </c>
      <c r="B133" s="21">
        <v>20</v>
      </c>
      <c r="C133" s="22">
        <v>201</v>
      </c>
      <c r="D133" s="23">
        <v>2014</v>
      </c>
      <c r="E133" s="24" t="s">
        <v>578</v>
      </c>
      <c r="F133" s="25" t="s">
        <v>348</v>
      </c>
      <c r="G133" s="26"/>
      <c r="H133" s="26" t="s">
        <v>446</v>
      </c>
      <c r="I133" s="26" t="s">
        <v>447</v>
      </c>
      <c r="J133" s="26" t="s">
        <v>446</v>
      </c>
      <c r="K133" s="26" t="s">
        <v>447</v>
      </c>
      <c r="L133" s="26" t="s">
        <v>446</v>
      </c>
      <c r="M133" s="26" t="s">
        <v>446</v>
      </c>
      <c r="N133" s="26" t="s">
        <v>446</v>
      </c>
      <c r="O133" s="26" t="s">
        <v>446</v>
      </c>
      <c r="P133" s="26" t="s">
        <v>446</v>
      </c>
      <c r="Q133" s="26" t="s">
        <v>446</v>
      </c>
      <c r="R133" s="26" t="s">
        <v>446</v>
      </c>
      <c r="S133" s="26" t="s">
        <v>446</v>
      </c>
      <c r="T133" s="26" t="s">
        <v>446</v>
      </c>
      <c r="U133" s="26" t="s">
        <v>446</v>
      </c>
      <c r="V133" s="26" t="s">
        <v>447</v>
      </c>
      <c r="W133" s="26" t="s">
        <v>446</v>
      </c>
      <c r="X133" s="1590" t="str">
        <f t="shared" si="4"/>
        <v>2014 - Fabricarea altor produse chimice organice, de baza</v>
      </c>
      <c r="Y133" s="1816">
        <f t="shared" si="5"/>
        <v>2014</v>
      </c>
    </row>
    <row r="134" spans="1:25" x14ac:dyDescent="0.25">
      <c r="A134" s="20" t="s">
        <v>332</v>
      </c>
      <c r="B134" s="21">
        <v>20</v>
      </c>
      <c r="C134" s="22">
        <v>201</v>
      </c>
      <c r="D134" s="23">
        <v>2015</v>
      </c>
      <c r="E134" s="24" t="s">
        <v>579</v>
      </c>
      <c r="F134" s="25" t="s">
        <v>348</v>
      </c>
      <c r="G134" s="26"/>
      <c r="H134" s="26" t="s">
        <v>446</v>
      </c>
      <c r="I134" s="26" t="s">
        <v>447</v>
      </c>
      <c r="J134" s="26" t="s">
        <v>446</v>
      </c>
      <c r="K134" s="26" t="s">
        <v>447</v>
      </c>
      <c r="L134" s="26" t="s">
        <v>446</v>
      </c>
      <c r="M134" s="26" t="s">
        <v>446</v>
      </c>
      <c r="N134" s="26" t="s">
        <v>446</v>
      </c>
      <c r="O134" s="26" t="s">
        <v>446</v>
      </c>
      <c r="P134" s="26" t="s">
        <v>446</v>
      </c>
      <c r="Q134" s="26" t="s">
        <v>446</v>
      </c>
      <c r="R134" s="26" t="s">
        <v>446</v>
      </c>
      <c r="S134" s="26" t="s">
        <v>446</v>
      </c>
      <c r="T134" s="26" t="s">
        <v>446</v>
      </c>
      <c r="U134" s="26" t="s">
        <v>446</v>
      </c>
      <c r="V134" s="26" t="s">
        <v>447</v>
      </c>
      <c r="W134" s="26" t="s">
        <v>446</v>
      </c>
      <c r="X134" s="1590" t="str">
        <f t="shared" si="4"/>
        <v>2015 - Fabricarea ingrasamintelor si produselor azotoase</v>
      </c>
      <c r="Y134" s="1816">
        <f t="shared" si="5"/>
        <v>2015</v>
      </c>
    </row>
    <row r="135" spans="1:25" x14ac:dyDescent="0.25">
      <c r="A135" s="20" t="s">
        <v>332</v>
      </c>
      <c r="B135" s="21">
        <v>20</v>
      </c>
      <c r="C135" s="22">
        <v>201</v>
      </c>
      <c r="D135" s="23">
        <v>2016</v>
      </c>
      <c r="E135" s="24" t="s">
        <v>580</v>
      </c>
      <c r="F135" s="25" t="s">
        <v>348</v>
      </c>
      <c r="G135" s="26"/>
      <c r="H135" s="26" t="s">
        <v>446</v>
      </c>
      <c r="I135" s="26" t="s">
        <v>447</v>
      </c>
      <c r="J135" s="26" t="s">
        <v>446</v>
      </c>
      <c r="K135" s="26" t="s">
        <v>447</v>
      </c>
      <c r="L135" s="26" t="s">
        <v>446</v>
      </c>
      <c r="M135" s="26" t="s">
        <v>446</v>
      </c>
      <c r="N135" s="26" t="s">
        <v>446</v>
      </c>
      <c r="O135" s="26" t="s">
        <v>446</v>
      </c>
      <c r="P135" s="26" t="s">
        <v>446</v>
      </c>
      <c r="Q135" s="26" t="s">
        <v>446</v>
      </c>
      <c r="R135" s="26" t="s">
        <v>446</v>
      </c>
      <c r="S135" s="26" t="s">
        <v>446</v>
      </c>
      <c r="T135" s="26" t="s">
        <v>446</v>
      </c>
      <c r="U135" s="26" t="s">
        <v>446</v>
      </c>
      <c r="V135" s="26" t="s">
        <v>447</v>
      </c>
      <c r="W135" s="26" t="s">
        <v>446</v>
      </c>
      <c r="X135" s="1590" t="str">
        <f t="shared" si="4"/>
        <v>2016 - Fabricarea materialelor plastice in forme primare</v>
      </c>
      <c r="Y135" s="1816">
        <f t="shared" si="5"/>
        <v>2016</v>
      </c>
    </row>
    <row r="136" spans="1:25" x14ac:dyDescent="0.25">
      <c r="A136" s="20" t="s">
        <v>332</v>
      </c>
      <c r="B136" s="21">
        <v>20</v>
      </c>
      <c r="C136" s="27">
        <v>201</v>
      </c>
      <c r="D136" s="28">
        <v>2017</v>
      </c>
      <c r="E136" s="29" t="s">
        <v>581</v>
      </c>
      <c r="F136" s="30" t="s">
        <v>348</v>
      </c>
      <c r="G136" s="31"/>
      <c r="H136" s="31" t="s">
        <v>446</v>
      </c>
      <c r="I136" s="31" t="s">
        <v>447</v>
      </c>
      <c r="J136" s="31" t="s">
        <v>446</v>
      </c>
      <c r="K136" s="31" t="s">
        <v>447</v>
      </c>
      <c r="L136" s="31" t="s">
        <v>446</v>
      </c>
      <c r="M136" s="31" t="s">
        <v>446</v>
      </c>
      <c r="N136" s="31" t="s">
        <v>446</v>
      </c>
      <c r="O136" s="31" t="s">
        <v>446</v>
      </c>
      <c r="P136" s="31" t="s">
        <v>446</v>
      </c>
      <c r="Q136" s="31" t="s">
        <v>446</v>
      </c>
      <c r="R136" s="31" t="s">
        <v>446</v>
      </c>
      <c r="S136" s="31" t="s">
        <v>446</v>
      </c>
      <c r="T136" s="31" t="s">
        <v>446</v>
      </c>
      <c r="U136" s="31" t="s">
        <v>446</v>
      </c>
      <c r="V136" s="31" t="s">
        <v>447</v>
      </c>
      <c r="W136" s="31" t="s">
        <v>446</v>
      </c>
      <c r="X136" s="1591" t="str">
        <f t="shared" si="4"/>
        <v>2017 - Fabricarea cauciucului sintetic in forme primare</v>
      </c>
      <c r="Y136" s="1817">
        <f t="shared" si="5"/>
        <v>2017</v>
      </c>
    </row>
    <row r="137" spans="1:25" x14ac:dyDescent="0.25">
      <c r="A137" s="20" t="s">
        <v>332</v>
      </c>
      <c r="B137" s="21">
        <v>20</v>
      </c>
      <c r="C137" s="32">
        <v>202</v>
      </c>
      <c r="D137" s="33">
        <v>2020</v>
      </c>
      <c r="E137" s="34" t="s">
        <v>582</v>
      </c>
      <c r="F137" s="35" t="s">
        <v>348</v>
      </c>
      <c r="G137" s="36"/>
      <c r="H137" s="36" t="s">
        <v>446</v>
      </c>
      <c r="I137" s="36" t="s">
        <v>447</v>
      </c>
      <c r="J137" s="36" t="s">
        <v>446</v>
      </c>
      <c r="K137" s="36" t="s">
        <v>447</v>
      </c>
      <c r="L137" s="36" t="s">
        <v>446</v>
      </c>
      <c r="M137" s="36" t="s">
        <v>446</v>
      </c>
      <c r="N137" s="36" t="s">
        <v>446</v>
      </c>
      <c r="O137" s="36" t="s">
        <v>446</v>
      </c>
      <c r="P137" s="36" t="s">
        <v>446</v>
      </c>
      <c r="Q137" s="36" t="s">
        <v>446</v>
      </c>
      <c r="R137" s="36" t="s">
        <v>446</v>
      </c>
      <c r="S137" s="36" t="s">
        <v>446</v>
      </c>
      <c r="T137" s="36" t="s">
        <v>446</v>
      </c>
      <c r="U137" s="36" t="s">
        <v>446</v>
      </c>
      <c r="V137" s="36" t="s">
        <v>447</v>
      </c>
      <c r="W137" s="36" t="s">
        <v>446</v>
      </c>
      <c r="X137" s="1593" t="str">
        <f t="shared" si="4"/>
        <v>2020 - Fabricarea pesticidelor si a altor produse agrochimice</v>
      </c>
      <c r="Y137" s="1818">
        <f t="shared" si="5"/>
        <v>2020</v>
      </c>
    </row>
    <row r="138" spans="1:25" x14ac:dyDescent="0.25">
      <c r="A138" s="20" t="s">
        <v>332</v>
      </c>
      <c r="B138" s="21">
        <v>20</v>
      </c>
      <c r="C138" s="32">
        <v>203</v>
      </c>
      <c r="D138" s="33">
        <v>2030</v>
      </c>
      <c r="E138" s="34" t="s">
        <v>583</v>
      </c>
      <c r="F138" s="35" t="s">
        <v>348</v>
      </c>
      <c r="G138" s="36"/>
      <c r="H138" s="36" t="s">
        <v>446</v>
      </c>
      <c r="I138" s="36" t="s">
        <v>447</v>
      </c>
      <c r="J138" s="36" t="s">
        <v>446</v>
      </c>
      <c r="K138" s="36" t="s">
        <v>447</v>
      </c>
      <c r="L138" s="36" t="s">
        <v>446</v>
      </c>
      <c r="M138" s="36" t="s">
        <v>446</v>
      </c>
      <c r="N138" s="36" t="s">
        <v>446</v>
      </c>
      <c r="O138" s="36" t="s">
        <v>446</v>
      </c>
      <c r="P138" s="36" t="s">
        <v>446</v>
      </c>
      <c r="Q138" s="36" t="s">
        <v>446</v>
      </c>
      <c r="R138" s="36" t="s">
        <v>446</v>
      </c>
      <c r="S138" s="36" t="s">
        <v>446</v>
      </c>
      <c r="T138" s="36" t="s">
        <v>446</v>
      </c>
      <c r="U138" s="36" t="s">
        <v>446</v>
      </c>
      <c r="V138" s="36" t="s">
        <v>447</v>
      </c>
      <c r="W138" s="36" t="s">
        <v>446</v>
      </c>
      <c r="X138" s="1593" t="str">
        <f t="shared" si="4"/>
        <v>2030 - Fabricarea vopselelor, lacurilor, cernelii tipografice si masticurilor</v>
      </c>
      <c r="Y138" s="1818">
        <f t="shared" si="5"/>
        <v>2030</v>
      </c>
    </row>
    <row r="139" spans="1:25" x14ac:dyDescent="0.25">
      <c r="A139" s="20" t="s">
        <v>332</v>
      </c>
      <c r="B139" s="21">
        <v>20</v>
      </c>
      <c r="C139" s="15">
        <v>204</v>
      </c>
      <c r="D139" s="16">
        <v>2041</v>
      </c>
      <c r="E139" s="17" t="s">
        <v>584</v>
      </c>
      <c r="F139" s="18" t="s">
        <v>348</v>
      </c>
      <c r="G139" s="19"/>
      <c r="H139" s="19" t="s">
        <v>446</v>
      </c>
      <c r="I139" s="19" t="s">
        <v>447</v>
      </c>
      <c r="J139" s="19" t="s">
        <v>446</v>
      </c>
      <c r="K139" s="19" t="s">
        <v>447</v>
      </c>
      <c r="L139" s="19" t="s">
        <v>446</v>
      </c>
      <c r="M139" s="19" t="s">
        <v>446</v>
      </c>
      <c r="N139" s="19" t="s">
        <v>446</v>
      </c>
      <c r="O139" s="19" t="s">
        <v>446</v>
      </c>
      <c r="P139" s="19" t="s">
        <v>446</v>
      </c>
      <c r="Q139" s="19" t="s">
        <v>446</v>
      </c>
      <c r="R139" s="19" t="s">
        <v>446</v>
      </c>
      <c r="S139" s="19" t="s">
        <v>446</v>
      </c>
      <c r="T139" s="19" t="s">
        <v>446</v>
      </c>
      <c r="U139" s="19" t="s">
        <v>446</v>
      </c>
      <c r="V139" s="19" t="s">
        <v>447</v>
      </c>
      <c r="W139" s="19" t="s">
        <v>446</v>
      </c>
      <c r="X139" s="1592" t="str">
        <f t="shared" si="4"/>
        <v>2041 - Fabricarea sapunurilor, detergentilor si a produselor de intretinere</v>
      </c>
      <c r="Y139" s="1815">
        <f t="shared" si="5"/>
        <v>2041</v>
      </c>
    </row>
    <row r="140" spans="1:25" x14ac:dyDescent="0.25">
      <c r="A140" s="20" t="s">
        <v>332</v>
      </c>
      <c r="B140" s="21">
        <v>20</v>
      </c>
      <c r="C140" s="27">
        <v>204</v>
      </c>
      <c r="D140" s="28">
        <v>2042</v>
      </c>
      <c r="E140" s="29" t="s">
        <v>585</v>
      </c>
      <c r="F140" s="30" t="s">
        <v>348</v>
      </c>
      <c r="G140" s="31"/>
      <c r="H140" s="31" t="s">
        <v>446</v>
      </c>
      <c r="I140" s="31" t="s">
        <v>447</v>
      </c>
      <c r="J140" s="31" t="s">
        <v>446</v>
      </c>
      <c r="K140" s="31" t="s">
        <v>447</v>
      </c>
      <c r="L140" s="31" t="s">
        <v>446</v>
      </c>
      <c r="M140" s="31" t="s">
        <v>446</v>
      </c>
      <c r="N140" s="31" t="s">
        <v>446</v>
      </c>
      <c r="O140" s="31" t="s">
        <v>446</v>
      </c>
      <c r="P140" s="31" t="s">
        <v>446</v>
      </c>
      <c r="Q140" s="31" t="s">
        <v>446</v>
      </c>
      <c r="R140" s="31" t="s">
        <v>446</v>
      </c>
      <c r="S140" s="31" t="s">
        <v>446</v>
      </c>
      <c r="T140" s="31" t="s">
        <v>446</v>
      </c>
      <c r="U140" s="31" t="s">
        <v>446</v>
      </c>
      <c r="V140" s="31" t="s">
        <v>447</v>
      </c>
      <c r="W140" s="31" t="s">
        <v>446</v>
      </c>
      <c r="X140" s="1591" t="str">
        <f t="shared" si="4"/>
        <v>2042 - Fabricarea parfumurilor si a produselor cosmetice (de toaleta)</v>
      </c>
      <c r="Y140" s="1817">
        <f t="shared" si="5"/>
        <v>2042</v>
      </c>
    </row>
    <row r="141" spans="1:25" x14ac:dyDescent="0.25">
      <c r="A141" s="20" t="s">
        <v>332</v>
      </c>
      <c r="B141" s="21">
        <v>20</v>
      </c>
      <c r="C141" s="15">
        <v>205</v>
      </c>
      <c r="D141" s="16">
        <v>2051</v>
      </c>
      <c r="E141" s="17" t="s">
        <v>586</v>
      </c>
      <c r="F141" s="18" t="s">
        <v>348</v>
      </c>
      <c r="G141" s="19"/>
      <c r="H141" s="19" t="s">
        <v>446</v>
      </c>
      <c r="I141" s="19" t="s">
        <v>447</v>
      </c>
      <c r="J141" s="19" t="s">
        <v>446</v>
      </c>
      <c r="K141" s="19" t="s">
        <v>447</v>
      </c>
      <c r="L141" s="19" t="s">
        <v>446</v>
      </c>
      <c r="M141" s="19" t="s">
        <v>446</v>
      </c>
      <c r="N141" s="19" t="s">
        <v>446</v>
      </c>
      <c r="O141" s="19" t="s">
        <v>446</v>
      </c>
      <c r="P141" s="19" t="s">
        <v>446</v>
      </c>
      <c r="Q141" s="19" t="s">
        <v>446</v>
      </c>
      <c r="R141" s="19" t="s">
        <v>446</v>
      </c>
      <c r="S141" s="19" t="s">
        <v>446</v>
      </c>
      <c r="T141" s="19" t="s">
        <v>446</v>
      </c>
      <c r="U141" s="19" t="s">
        <v>446</v>
      </c>
      <c r="V141" s="19" t="s">
        <v>447</v>
      </c>
      <c r="W141" s="19" t="s">
        <v>446</v>
      </c>
      <c r="X141" s="1592" t="str">
        <f t="shared" si="4"/>
        <v>2051 - Fabricarea explozivilor</v>
      </c>
      <c r="Y141" s="1815">
        <f t="shared" si="5"/>
        <v>2051</v>
      </c>
    </row>
    <row r="142" spans="1:25" x14ac:dyDescent="0.25">
      <c r="A142" s="20" t="s">
        <v>332</v>
      </c>
      <c r="B142" s="21">
        <v>20</v>
      </c>
      <c r="C142" s="22">
        <v>205</v>
      </c>
      <c r="D142" s="23">
        <v>2052</v>
      </c>
      <c r="E142" s="24" t="s">
        <v>587</v>
      </c>
      <c r="F142" s="25" t="s">
        <v>348</v>
      </c>
      <c r="G142" s="26"/>
      <c r="H142" s="26" t="s">
        <v>446</v>
      </c>
      <c r="I142" s="26" t="s">
        <v>447</v>
      </c>
      <c r="J142" s="26" t="s">
        <v>446</v>
      </c>
      <c r="K142" s="26" t="s">
        <v>447</v>
      </c>
      <c r="L142" s="26" t="s">
        <v>446</v>
      </c>
      <c r="M142" s="26" t="s">
        <v>446</v>
      </c>
      <c r="N142" s="26" t="s">
        <v>446</v>
      </c>
      <c r="O142" s="26" t="s">
        <v>446</v>
      </c>
      <c r="P142" s="26" t="s">
        <v>446</v>
      </c>
      <c r="Q142" s="26" t="s">
        <v>446</v>
      </c>
      <c r="R142" s="26" t="s">
        <v>446</v>
      </c>
      <c r="S142" s="26" t="s">
        <v>446</v>
      </c>
      <c r="T142" s="26" t="s">
        <v>446</v>
      </c>
      <c r="U142" s="26" t="s">
        <v>446</v>
      </c>
      <c r="V142" s="26" t="s">
        <v>447</v>
      </c>
      <c r="W142" s="26" t="s">
        <v>446</v>
      </c>
      <c r="X142" s="1590" t="str">
        <f t="shared" si="4"/>
        <v>2052 - Fabricarea cleiurilor</v>
      </c>
      <c r="Y142" s="1816">
        <f t="shared" si="5"/>
        <v>2052</v>
      </c>
    </row>
    <row r="143" spans="1:25" x14ac:dyDescent="0.25">
      <c r="A143" s="20" t="s">
        <v>332</v>
      </c>
      <c r="B143" s="21">
        <v>20</v>
      </c>
      <c r="C143" s="22">
        <v>205</v>
      </c>
      <c r="D143" s="23">
        <v>2053</v>
      </c>
      <c r="E143" s="24" t="s">
        <v>588</v>
      </c>
      <c r="F143" s="25" t="s">
        <v>348</v>
      </c>
      <c r="G143" s="26"/>
      <c r="H143" s="26" t="s">
        <v>446</v>
      </c>
      <c r="I143" s="26" t="s">
        <v>447</v>
      </c>
      <c r="J143" s="26" t="s">
        <v>446</v>
      </c>
      <c r="K143" s="26" t="s">
        <v>447</v>
      </c>
      <c r="L143" s="26" t="s">
        <v>446</v>
      </c>
      <c r="M143" s="26" t="s">
        <v>446</v>
      </c>
      <c r="N143" s="26" t="s">
        <v>446</v>
      </c>
      <c r="O143" s="26" t="s">
        <v>446</v>
      </c>
      <c r="P143" s="26" t="s">
        <v>446</v>
      </c>
      <c r="Q143" s="26" t="s">
        <v>446</v>
      </c>
      <c r="R143" s="26" t="s">
        <v>446</v>
      </c>
      <c r="S143" s="26" t="s">
        <v>446</v>
      </c>
      <c r="T143" s="26" t="s">
        <v>446</v>
      </c>
      <c r="U143" s="26" t="s">
        <v>446</v>
      </c>
      <c r="V143" s="26" t="s">
        <v>447</v>
      </c>
      <c r="W143" s="26" t="s">
        <v>446</v>
      </c>
      <c r="X143" s="1590" t="str">
        <f t="shared" si="4"/>
        <v>2053 - Fabricarea uleiurilor esentiale</v>
      </c>
      <c r="Y143" s="1816">
        <f t="shared" si="5"/>
        <v>2053</v>
      </c>
    </row>
    <row r="144" spans="1:25" x14ac:dyDescent="0.25">
      <c r="A144" s="20" t="s">
        <v>332</v>
      </c>
      <c r="B144" s="21">
        <v>20</v>
      </c>
      <c r="C144" s="27">
        <v>205</v>
      </c>
      <c r="D144" s="28">
        <v>2059</v>
      </c>
      <c r="E144" s="29" t="s">
        <v>589</v>
      </c>
      <c r="F144" s="30" t="s">
        <v>348</v>
      </c>
      <c r="G144" s="31"/>
      <c r="H144" s="31" t="s">
        <v>446</v>
      </c>
      <c r="I144" s="31" t="s">
        <v>447</v>
      </c>
      <c r="J144" s="31" t="s">
        <v>446</v>
      </c>
      <c r="K144" s="31" t="s">
        <v>447</v>
      </c>
      <c r="L144" s="31" t="s">
        <v>446</v>
      </c>
      <c r="M144" s="31" t="s">
        <v>446</v>
      </c>
      <c r="N144" s="31" t="s">
        <v>446</v>
      </c>
      <c r="O144" s="31" t="s">
        <v>446</v>
      </c>
      <c r="P144" s="31" t="s">
        <v>446</v>
      </c>
      <c r="Q144" s="31" t="s">
        <v>446</v>
      </c>
      <c r="R144" s="31" t="s">
        <v>446</v>
      </c>
      <c r="S144" s="31" t="s">
        <v>446</v>
      </c>
      <c r="T144" s="31" t="s">
        <v>446</v>
      </c>
      <c r="U144" s="31" t="s">
        <v>446</v>
      </c>
      <c r="V144" s="31" t="s">
        <v>447</v>
      </c>
      <c r="W144" s="31" t="s">
        <v>446</v>
      </c>
      <c r="X144" s="1591" t="str">
        <f t="shared" si="4"/>
        <v>2059 - Fabricarea altor produse chimice n.c.a.</v>
      </c>
      <c r="Y144" s="1817">
        <f t="shared" si="5"/>
        <v>2059</v>
      </c>
    </row>
    <row r="145" spans="1:25" ht="15.75" thickBot="1" x14ac:dyDescent="0.3">
      <c r="A145" s="20" t="s">
        <v>332</v>
      </c>
      <c r="B145" s="37">
        <v>20</v>
      </c>
      <c r="C145" s="38">
        <v>206</v>
      </c>
      <c r="D145" s="39">
        <v>2060</v>
      </c>
      <c r="E145" s="40" t="s">
        <v>590</v>
      </c>
      <c r="F145" s="41" t="s">
        <v>348</v>
      </c>
      <c r="G145" s="42"/>
      <c r="H145" s="42" t="s">
        <v>446</v>
      </c>
      <c r="I145" s="42" t="s">
        <v>447</v>
      </c>
      <c r="J145" s="42" t="s">
        <v>446</v>
      </c>
      <c r="K145" s="42" t="s">
        <v>447</v>
      </c>
      <c r="L145" s="42" t="s">
        <v>446</v>
      </c>
      <c r="M145" s="42" t="s">
        <v>446</v>
      </c>
      <c r="N145" s="42" t="s">
        <v>446</v>
      </c>
      <c r="O145" s="42" t="s">
        <v>446</v>
      </c>
      <c r="P145" s="42" t="s">
        <v>446</v>
      </c>
      <c r="Q145" s="42" t="s">
        <v>446</v>
      </c>
      <c r="R145" s="42" t="s">
        <v>446</v>
      </c>
      <c r="S145" s="42" t="s">
        <v>446</v>
      </c>
      <c r="T145" s="42" t="s">
        <v>446</v>
      </c>
      <c r="U145" s="42" t="s">
        <v>446</v>
      </c>
      <c r="V145" s="42" t="s">
        <v>447</v>
      </c>
      <c r="W145" s="42" t="s">
        <v>446</v>
      </c>
      <c r="X145" s="1594" t="str">
        <f t="shared" si="4"/>
        <v>2060 - Fabricarea fibrelor sintetice si artificiale</v>
      </c>
      <c r="Y145" s="1819">
        <f t="shared" si="5"/>
        <v>2060</v>
      </c>
    </row>
    <row r="146" spans="1:25" x14ac:dyDescent="0.25">
      <c r="A146" s="20" t="s">
        <v>332</v>
      </c>
      <c r="B146" s="14">
        <v>21</v>
      </c>
      <c r="C146" s="43">
        <v>211</v>
      </c>
      <c r="D146" s="44">
        <v>2110</v>
      </c>
      <c r="E146" s="45" t="s">
        <v>591</v>
      </c>
      <c r="F146" s="46" t="s">
        <v>348</v>
      </c>
      <c r="G146" s="47"/>
      <c r="H146" s="47" t="s">
        <v>446</v>
      </c>
      <c r="I146" s="47" t="s">
        <v>447</v>
      </c>
      <c r="J146" s="47" t="s">
        <v>446</v>
      </c>
      <c r="K146" s="47" t="s">
        <v>447</v>
      </c>
      <c r="L146" s="47" t="s">
        <v>446</v>
      </c>
      <c r="M146" s="47" t="s">
        <v>446</v>
      </c>
      <c r="N146" s="47" t="s">
        <v>446</v>
      </c>
      <c r="O146" s="47" t="s">
        <v>446</v>
      </c>
      <c r="P146" s="47" t="s">
        <v>446</v>
      </c>
      <c r="Q146" s="47" t="s">
        <v>446</v>
      </c>
      <c r="R146" s="47" t="s">
        <v>446</v>
      </c>
      <c r="S146" s="47" t="s">
        <v>446</v>
      </c>
      <c r="T146" s="47" t="s">
        <v>446</v>
      </c>
      <c r="U146" s="47" t="s">
        <v>446</v>
      </c>
      <c r="V146" s="47" t="s">
        <v>447</v>
      </c>
      <c r="W146" s="47" t="s">
        <v>446</v>
      </c>
      <c r="X146" s="1595" t="str">
        <f t="shared" si="4"/>
        <v>2110 - Fabricarea produselor farmaceutice de baza</v>
      </c>
      <c r="Y146" s="1820">
        <f t="shared" si="5"/>
        <v>2110</v>
      </c>
    </row>
    <row r="147" spans="1:25" ht="15.75" thickBot="1" x14ac:dyDescent="0.3">
      <c r="A147" s="20" t="s">
        <v>332</v>
      </c>
      <c r="B147" s="37">
        <v>21</v>
      </c>
      <c r="C147" s="38">
        <v>212</v>
      </c>
      <c r="D147" s="39">
        <v>2120</v>
      </c>
      <c r="E147" s="40" t="s">
        <v>592</v>
      </c>
      <c r="F147" s="41" t="s">
        <v>348</v>
      </c>
      <c r="G147" s="42"/>
      <c r="H147" s="42" t="s">
        <v>446</v>
      </c>
      <c r="I147" s="42" t="s">
        <v>447</v>
      </c>
      <c r="J147" s="42" t="s">
        <v>446</v>
      </c>
      <c r="K147" s="42" t="s">
        <v>447</v>
      </c>
      <c r="L147" s="42" t="s">
        <v>446</v>
      </c>
      <c r="M147" s="42" t="s">
        <v>446</v>
      </c>
      <c r="N147" s="42" t="s">
        <v>446</v>
      </c>
      <c r="O147" s="42" t="s">
        <v>446</v>
      </c>
      <c r="P147" s="42" t="s">
        <v>446</v>
      </c>
      <c r="Q147" s="42" t="s">
        <v>446</v>
      </c>
      <c r="R147" s="42" t="s">
        <v>446</v>
      </c>
      <c r="S147" s="42" t="s">
        <v>446</v>
      </c>
      <c r="T147" s="42" t="s">
        <v>446</v>
      </c>
      <c r="U147" s="42" t="s">
        <v>446</v>
      </c>
      <c r="V147" s="42" t="s">
        <v>447</v>
      </c>
      <c r="W147" s="42" t="s">
        <v>446</v>
      </c>
      <c r="X147" s="1594" t="str">
        <f t="shared" si="4"/>
        <v>2120 - Fabricarea preparatelor farmaceutice</v>
      </c>
      <c r="Y147" s="1819">
        <f t="shared" si="5"/>
        <v>2120</v>
      </c>
    </row>
    <row r="148" spans="1:25" x14ac:dyDescent="0.25">
      <c r="A148" s="20" t="s">
        <v>332</v>
      </c>
      <c r="B148" s="14">
        <v>22</v>
      </c>
      <c r="C148" s="15">
        <v>221</v>
      </c>
      <c r="D148" s="16">
        <v>2211</v>
      </c>
      <c r="E148" s="17" t="s">
        <v>593</v>
      </c>
      <c r="F148" s="18" t="s">
        <v>348</v>
      </c>
      <c r="G148" s="19"/>
      <c r="H148" s="19" t="s">
        <v>446</v>
      </c>
      <c r="I148" s="19" t="s">
        <v>447</v>
      </c>
      <c r="J148" s="19" t="s">
        <v>446</v>
      </c>
      <c r="K148" s="19" t="s">
        <v>447</v>
      </c>
      <c r="L148" s="19" t="s">
        <v>446</v>
      </c>
      <c r="M148" s="19" t="s">
        <v>446</v>
      </c>
      <c r="N148" s="19" t="s">
        <v>446</v>
      </c>
      <c r="O148" s="19" t="s">
        <v>446</v>
      </c>
      <c r="P148" s="19" t="s">
        <v>446</v>
      </c>
      <c r="Q148" s="19" t="s">
        <v>446</v>
      </c>
      <c r="R148" s="19" t="s">
        <v>446</v>
      </c>
      <c r="S148" s="19" t="s">
        <v>446</v>
      </c>
      <c r="T148" s="19" t="s">
        <v>446</v>
      </c>
      <c r="U148" s="19" t="s">
        <v>446</v>
      </c>
      <c r="V148" s="19" t="s">
        <v>447</v>
      </c>
      <c r="W148" s="19" t="s">
        <v>446</v>
      </c>
      <c r="X148" s="1592" t="str">
        <f t="shared" si="4"/>
        <v>2211 - Fabricarea anvelopelor si a camerelor de aer; resaparea si refacerea anvelopelor</v>
      </c>
      <c r="Y148" s="1815">
        <f t="shared" si="5"/>
        <v>2211</v>
      </c>
    </row>
    <row r="149" spans="1:25" x14ac:dyDescent="0.25">
      <c r="A149" s="20" t="s">
        <v>332</v>
      </c>
      <c r="B149" s="21">
        <v>22</v>
      </c>
      <c r="C149" s="27">
        <v>221</v>
      </c>
      <c r="D149" s="28">
        <v>2219</v>
      </c>
      <c r="E149" s="29" t="s">
        <v>594</v>
      </c>
      <c r="F149" s="30" t="s">
        <v>348</v>
      </c>
      <c r="G149" s="31"/>
      <c r="H149" s="31" t="s">
        <v>447</v>
      </c>
      <c r="I149" s="31" t="s">
        <v>447</v>
      </c>
      <c r="J149" s="31" t="s">
        <v>446</v>
      </c>
      <c r="K149" s="31" t="s">
        <v>447</v>
      </c>
      <c r="L149" s="31" t="s">
        <v>446</v>
      </c>
      <c r="M149" s="31" t="s">
        <v>446</v>
      </c>
      <c r="N149" s="31" t="s">
        <v>446</v>
      </c>
      <c r="O149" s="31" t="s">
        <v>446</v>
      </c>
      <c r="P149" s="31" t="s">
        <v>446</v>
      </c>
      <c r="Q149" s="31" t="s">
        <v>446</v>
      </c>
      <c r="R149" s="31" t="s">
        <v>447</v>
      </c>
      <c r="S149" s="31" t="s">
        <v>446</v>
      </c>
      <c r="T149" s="31" t="s">
        <v>446</v>
      </c>
      <c r="U149" s="31" t="s">
        <v>446</v>
      </c>
      <c r="V149" s="31" t="s">
        <v>447</v>
      </c>
      <c r="W149" s="31" t="s">
        <v>446</v>
      </c>
      <c r="X149" s="1591" t="str">
        <f t="shared" si="4"/>
        <v>2219 - Fabricarea altor produse din cauciuc</v>
      </c>
      <c r="Y149" s="1817">
        <f t="shared" si="5"/>
        <v>2219</v>
      </c>
    </row>
    <row r="150" spans="1:25" x14ac:dyDescent="0.25">
      <c r="A150" s="20" t="s">
        <v>332</v>
      </c>
      <c r="B150" s="21">
        <v>22</v>
      </c>
      <c r="C150" s="15">
        <v>222</v>
      </c>
      <c r="D150" s="16">
        <v>2221</v>
      </c>
      <c r="E150" s="17" t="s">
        <v>595</v>
      </c>
      <c r="F150" s="18" t="s">
        <v>348</v>
      </c>
      <c r="G150" s="19"/>
      <c r="H150" s="19" t="s">
        <v>447</v>
      </c>
      <c r="I150" s="19" t="s">
        <v>447</v>
      </c>
      <c r="J150" s="19" t="s">
        <v>446</v>
      </c>
      <c r="K150" s="19" t="s">
        <v>447</v>
      </c>
      <c r="L150" s="19" t="s">
        <v>446</v>
      </c>
      <c r="M150" s="19" t="s">
        <v>446</v>
      </c>
      <c r="N150" s="19" t="s">
        <v>446</v>
      </c>
      <c r="O150" s="19" t="s">
        <v>446</v>
      </c>
      <c r="P150" s="19" t="s">
        <v>446</v>
      </c>
      <c r="Q150" s="19" t="s">
        <v>446</v>
      </c>
      <c r="R150" s="19" t="s">
        <v>447</v>
      </c>
      <c r="S150" s="19" t="s">
        <v>446</v>
      </c>
      <c r="T150" s="19" t="s">
        <v>446</v>
      </c>
      <c r="U150" s="19" t="s">
        <v>446</v>
      </c>
      <c r="V150" s="19" t="s">
        <v>447</v>
      </c>
      <c r="W150" s="19" t="s">
        <v>446</v>
      </c>
      <c r="X150" s="1592" t="str">
        <f t="shared" si="4"/>
        <v>2221 - Fabricarea placilor, foliilor, tuburilor si profilelor din material plastic</v>
      </c>
      <c r="Y150" s="1815">
        <f t="shared" si="5"/>
        <v>2221</v>
      </c>
    </row>
    <row r="151" spans="1:25" x14ac:dyDescent="0.25">
      <c r="A151" s="20" t="s">
        <v>332</v>
      </c>
      <c r="B151" s="21">
        <v>22</v>
      </c>
      <c r="C151" s="22">
        <v>222</v>
      </c>
      <c r="D151" s="23">
        <v>2222</v>
      </c>
      <c r="E151" s="24" t="s">
        <v>596</v>
      </c>
      <c r="F151" s="25" t="s">
        <v>348</v>
      </c>
      <c r="G151" s="26"/>
      <c r="H151" s="26" t="s">
        <v>447</v>
      </c>
      <c r="I151" s="26" t="s">
        <v>447</v>
      </c>
      <c r="J151" s="26" t="s">
        <v>446</v>
      </c>
      <c r="K151" s="26" t="s">
        <v>447</v>
      </c>
      <c r="L151" s="26" t="s">
        <v>446</v>
      </c>
      <c r="M151" s="26" t="s">
        <v>446</v>
      </c>
      <c r="N151" s="26" t="s">
        <v>446</v>
      </c>
      <c r="O151" s="26" t="s">
        <v>446</v>
      </c>
      <c r="P151" s="26" t="s">
        <v>446</v>
      </c>
      <c r="Q151" s="26" t="s">
        <v>446</v>
      </c>
      <c r="R151" s="26" t="s">
        <v>447</v>
      </c>
      <c r="S151" s="26" t="s">
        <v>446</v>
      </c>
      <c r="T151" s="26" t="s">
        <v>446</v>
      </c>
      <c r="U151" s="26" t="s">
        <v>446</v>
      </c>
      <c r="V151" s="26" t="s">
        <v>447</v>
      </c>
      <c r="W151" s="26" t="s">
        <v>446</v>
      </c>
      <c r="X151" s="1590" t="str">
        <f t="shared" si="4"/>
        <v>2222 - Fabricarea articolelor de ambalaj din material plastic</v>
      </c>
      <c r="Y151" s="1816">
        <f t="shared" si="5"/>
        <v>2222</v>
      </c>
    </row>
    <row r="152" spans="1:25" x14ac:dyDescent="0.25">
      <c r="A152" s="20" t="s">
        <v>332</v>
      </c>
      <c r="B152" s="21">
        <v>22</v>
      </c>
      <c r="C152" s="22">
        <v>222</v>
      </c>
      <c r="D152" s="23">
        <v>2223</v>
      </c>
      <c r="E152" s="24" t="s">
        <v>597</v>
      </c>
      <c r="F152" s="25" t="s">
        <v>348</v>
      </c>
      <c r="G152" s="26"/>
      <c r="H152" s="26" t="s">
        <v>447</v>
      </c>
      <c r="I152" s="26" t="s">
        <v>447</v>
      </c>
      <c r="J152" s="26" t="s">
        <v>446</v>
      </c>
      <c r="K152" s="26" t="s">
        <v>447</v>
      </c>
      <c r="L152" s="26" t="s">
        <v>446</v>
      </c>
      <c r="M152" s="26" t="s">
        <v>446</v>
      </c>
      <c r="N152" s="26" t="s">
        <v>446</v>
      </c>
      <c r="O152" s="26" t="s">
        <v>446</v>
      </c>
      <c r="P152" s="26" t="s">
        <v>446</v>
      </c>
      <c r="Q152" s="26" t="s">
        <v>446</v>
      </c>
      <c r="R152" s="26" t="s">
        <v>447</v>
      </c>
      <c r="S152" s="26" t="s">
        <v>446</v>
      </c>
      <c r="T152" s="26" t="s">
        <v>446</v>
      </c>
      <c r="U152" s="26" t="s">
        <v>446</v>
      </c>
      <c r="V152" s="26" t="s">
        <v>447</v>
      </c>
      <c r="W152" s="26" t="s">
        <v>446</v>
      </c>
      <c r="X152" s="1590" t="str">
        <f t="shared" si="4"/>
        <v>2223 - Fabricarea articolelor din material plastic pentru constructii</v>
      </c>
      <c r="Y152" s="1816">
        <f t="shared" si="5"/>
        <v>2223</v>
      </c>
    </row>
    <row r="153" spans="1:25" ht="15.75" thickBot="1" x14ac:dyDescent="0.3">
      <c r="A153" s="20" t="s">
        <v>332</v>
      </c>
      <c r="B153" s="37">
        <v>22</v>
      </c>
      <c r="C153" s="60">
        <v>222</v>
      </c>
      <c r="D153" s="61">
        <v>2229</v>
      </c>
      <c r="E153" s="62" t="s">
        <v>598</v>
      </c>
      <c r="F153" s="63" t="s">
        <v>348</v>
      </c>
      <c r="G153" s="64"/>
      <c r="H153" s="64" t="s">
        <v>447</v>
      </c>
      <c r="I153" s="64" t="s">
        <v>447</v>
      </c>
      <c r="J153" s="64" t="s">
        <v>446</v>
      </c>
      <c r="K153" s="64" t="s">
        <v>447</v>
      </c>
      <c r="L153" s="64" t="s">
        <v>446</v>
      </c>
      <c r="M153" s="64" t="s">
        <v>446</v>
      </c>
      <c r="N153" s="64" t="s">
        <v>446</v>
      </c>
      <c r="O153" s="64" t="s">
        <v>446</v>
      </c>
      <c r="P153" s="64" t="s">
        <v>446</v>
      </c>
      <c r="Q153" s="64" t="s">
        <v>446</v>
      </c>
      <c r="R153" s="64" t="s">
        <v>447</v>
      </c>
      <c r="S153" s="64" t="s">
        <v>446</v>
      </c>
      <c r="T153" s="64" t="s">
        <v>446</v>
      </c>
      <c r="U153" s="64" t="s">
        <v>446</v>
      </c>
      <c r="V153" s="64" t="s">
        <v>447</v>
      </c>
      <c r="W153" s="64" t="s">
        <v>446</v>
      </c>
      <c r="X153" s="1598" t="str">
        <f t="shared" si="4"/>
        <v>2229 - Fabricarea altor produse din material plastic</v>
      </c>
      <c r="Y153" s="1823">
        <f t="shared" si="5"/>
        <v>2229</v>
      </c>
    </row>
    <row r="154" spans="1:25" x14ac:dyDescent="0.25">
      <c r="A154" s="20" t="s">
        <v>332</v>
      </c>
      <c r="B154" s="14">
        <v>23</v>
      </c>
      <c r="C154" s="15">
        <v>231</v>
      </c>
      <c r="D154" s="16">
        <v>2311</v>
      </c>
      <c r="E154" s="17" t="s">
        <v>599</v>
      </c>
      <c r="F154" s="18" t="s">
        <v>348</v>
      </c>
      <c r="G154" s="19"/>
      <c r="H154" s="19" t="s">
        <v>446</v>
      </c>
      <c r="I154" s="19" t="s">
        <v>447</v>
      </c>
      <c r="J154" s="19" t="s">
        <v>446</v>
      </c>
      <c r="K154" s="19" t="s">
        <v>447</v>
      </c>
      <c r="L154" s="19" t="s">
        <v>446</v>
      </c>
      <c r="M154" s="19" t="s">
        <v>446</v>
      </c>
      <c r="N154" s="19" t="s">
        <v>446</v>
      </c>
      <c r="O154" s="19" t="s">
        <v>446</v>
      </c>
      <c r="P154" s="19" t="s">
        <v>446</v>
      </c>
      <c r="Q154" s="19" t="s">
        <v>446</v>
      </c>
      <c r="R154" s="19" t="s">
        <v>446</v>
      </c>
      <c r="S154" s="19" t="s">
        <v>446</v>
      </c>
      <c r="T154" s="19" t="s">
        <v>446</v>
      </c>
      <c r="U154" s="19" t="s">
        <v>446</v>
      </c>
      <c r="V154" s="19" t="s">
        <v>447</v>
      </c>
      <c r="W154" s="19" t="s">
        <v>446</v>
      </c>
      <c r="X154" s="1592" t="str">
        <f t="shared" si="4"/>
        <v>2311 - Fabricarea sticlei plate</v>
      </c>
      <c r="Y154" s="1815">
        <f t="shared" si="5"/>
        <v>2311</v>
      </c>
    </row>
    <row r="155" spans="1:25" x14ac:dyDescent="0.25">
      <c r="A155" s="20" t="s">
        <v>332</v>
      </c>
      <c r="B155" s="21">
        <v>23</v>
      </c>
      <c r="C155" s="22">
        <v>231</v>
      </c>
      <c r="D155" s="23">
        <v>2312</v>
      </c>
      <c r="E155" s="24" t="s">
        <v>600</v>
      </c>
      <c r="F155" s="25" t="s">
        <v>348</v>
      </c>
      <c r="G155" s="26"/>
      <c r="H155" s="26" t="s">
        <v>447</v>
      </c>
      <c r="I155" s="26" t="s">
        <v>447</v>
      </c>
      <c r="J155" s="26" t="s">
        <v>446</v>
      </c>
      <c r="K155" s="26" t="s">
        <v>447</v>
      </c>
      <c r="L155" s="26" t="s">
        <v>446</v>
      </c>
      <c r="M155" s="26" t="s">
        <v>446</v>
      </c>
      <c r="N155" s="26" t="s">
        <v>446</v>
      </c>
      <c r="O155" s="26" t="s">
        <v>446</v>
      </c>
      <c r="P155" s="26" t="s">
        <v>446</v>
      </c>
      <c r="Q155" s="26" t="s">
        <v>446</v>
      </c>
      <c r="R155" s="26" t="s">
        <v>447</v>
      </c>
      <c r="S155" s="26" t="s">
        <v>446</v>
      </c>
      <c r="T155" s="26" t="s">
        <v>446</v>
      </c>
      <c r="U155" s="26" t="s">
        <v>446</v>
      </c>
      <c r="V155" s="26" t="s">
        <v>447</v>
      </c>
      <c r="W155" s="26" t="s">
        <v>446</v>
      </c>
      <c r="X155" s="1590" t="str">
        <f t="shared" si="4"/>
        <v>2312 - Prelucrarea si fasonarea sticlei plate</v>
      </c>
      <c r="Y155" s="1816">
        <f t="shared" si="5"/>
        <v>2312</v>
      </c>
    </row>
    <row r="156" spans="1:25" x14ac:dyDescent="0.25">
      <c r="A156" s="20" t="s">
        <v>332</v>
      </c>
      <c r="B156" s="21">
        <v>23</v>
      </c>
      <c r="C156" s="22">
        <v>231</v>
      </c>
      <c r="D156" s="23">
        <v>2313</v>
      </c>
      <c r="E156" s="24" t="s">
        <v>601</v>
      </c>
      <c r="F156" s="25" t="s">
        <v>348</v>
      </c>
      <c r="G156" s="26"/>
      <c r="H156" s="26" t="s">
        <v>447</v>
      </c>
      <c r="I156" s="26" t="s">
        <v>447</v>
      </c>
      <c r="J156" s="26" t="s">
        <v>446</v>
      </c>
      <c r="K156" s="26" t="s">
        <v>447</v>
      </c>
      <c r="L156" s="26" t="s">
        <v>446</v>
      </c>
      <c r="M156" s="26" t="s">
        <v>446</v>
      </c>
      <c r="N156" s="26" t="s">
        <v>446</v>
      </c>
      <c r="O156" s="26" t="s">
        <v>446</v>
      </c>
      <c r="P156" s="26" t="s">
        <v>446</v>
      </c>
      <c r="Q156" s="26" t="s">
        <v>446</v>
      </c>
      <c r="R156" s="26" t="s">
        <v>447</v>
      </c>
      <c r="S156" s="26" t="s">
        <v>446</v>
      </c>
      <c r="T156" s="26" t="s">
        <v>446</v>
      </c>
      <c r="U156" s="26" t="s">
        <v>446</v>
      </c>
      <c r="V156" s="26" t="s">
        <v>447</v>
      </c>
      <c r="W156" s="26" t="s">
        <v>446</v>
      </c>
      <c r="X156" s="1590" t="str">
        <f t="shared" si="4"/>
        <v>2313 - Fabricarea articolelor din sticla</v>
      </c>
      <c r="Y156" s="1816">
        <f t="shared" si="5"/>
        <v>2313</v>
      </c>
    </row>
    <row r="157" spans="1:25" x14ac:dyDescent="0.25">
      <c r="A157" s="20" t="s">
        <v>332</v>
      </c>
      <c r="B157" s="21">
        <v>23</v>
      </c>
      <c r="C157" s="22">
        <v>231</v>
      </c>
      <c r="D157" s="23">
        <v>2314</v>
      </c>
      <c r="E157" s="24" t="s">
        <v>602</v>
      </c>
      <c r="F157" s="25" t="s">
        <v>348</v>
      </c>
      <c r="G157" s="26"/>
      <c r="H157" s="26" t="s">
        <v>446</v>
      </c>
      <c r="I157" s="26" t="s">
        <v>447</v>
      </c>
      <c r="J157" s="26" t="s">
        <v>446</v>
      </c>
      <c r="K157" s="26" t="s">
        <v>447</v>
      </c>
      <c r="L157" s="26" t="s">
        <v>446</v>
      </c>
      <c r="M157" s="26" t="s">
        <v>446</v>
      </c>
      <c r="N157" s="26" t="s">
        <v>446</v>
      </c>
      <c r="O157" s="26" t="s">
        <v>446</v>
      </c>
      <c r="P157" s="26" t="s">
        <v>446</v>
      </c>
      <c r="Q157" s="26" t="s">
        <v>446</v>
      </c>
      <c r="R157" s="26" t="s">
        <v>446</v>
      </c>
      <c r="S157" s="26" t="s">
        <v>446</v>
      </c>
      <c r="T157" s="26" t="s">
        <v>446</v>
      </c>
      <c r="U157" s="26" t="s">
        <v>446</v>
      </c>
      <c r="V157" s="26" t="s">
        <v>447</v>
      </c>
      <c r="W157" s="26" t="s">
        <v>446</v>
      </c>
      <c r="X157" s="1590" t="str">
        <f t="shared" si="4"/>
        <v>2314 - Fabricarea fibrelor din sticla</v>
      </c>
      <c r="Y157" s="1816">
        <f t="shared" si="5"/>
        <v>2314</v>
      </c>
    </row>
    <row r="158" spans="1:25" x14ac:dyDescent="0.25">
      <c r="A158" s="20" t="s">
        <v>332</v>
      </c>
      <c r="B158" s="21">
        <v>23</v>
      </c>
      <c r="C158" s="27">
        <v>231</v>
      </c>
      <c r="D158" s="28">
        <v>2319</v>
      </c>
      <c r="E158" s="29" t="s">
        <v>603</v>
      </c>
      <c r="F158" s="30" t="s">
        <v>348</v>
      </c>
      <c r="G158" s="31"/>
      <c r="H158" s="31" t="s">
        <v>447</v>
      </c>
      <c r="I158" s="31" t="s">
        <v>447</v>
      </c>
      <c r="J158" s="31" t="s">
        <v>446</v>
      </c>
      <c r="K158" s="31" t="s">
        <v>447</v>
      </c>
      <c r="L158" s="31" t="s">
        <v>446</v>
      </c>
      <c r="M158" s="31" t="s">
        <v>446</v>
      </c>
      <c r="N158" s="31" t="s">
        <v>446</v>
      </c>
      <c r="O158" s="31" t="s">
        <v>446</v>
      </c>
      <c r="P158" s="31" t="s">
        <v>446</v>
      </c>
      <c r="Q158" s="31" t="s">
        <v>446</v>
      </c>
      <c r="R158" s="31" t="s">
        <v>447</v>
      </c>
      <c r="S158" s="31" t="s">
        <v>446</v>
      </c>
      <c r="T158" s="31" t="s">
        <v>446</v>
      </c>
      <c r="U158" s="31" t="s">
        <v>446</v>
      </c>
      <c r="V158" s="31" t="s">
        <v>447</v>
      </c>
      <c r="W158" s="31" t="s">
        <v>446</v>
      </c>
      <c r="X158" s="1591" t="str">
        <f t="shared" si="4"/>
        <v>2319 - Fabricarea de sticlarie tehnica</v>
      </c>
      <c r="Y158" s="1817">
        <f t="shared" si="5"/>
        <v>2319</v>
      </c>
    </row>
    <row r="159" spans="1:25" x14ac:dyDescent="0.25">
      <c r="A159" s="20" t="s">
        <v>332</v>
      </c>
      <c r="B159" s="21">
        <v>23</v>
      </c>
      <c r="C159" s="32">
        <v>232</v>
      </c>
      <c r="D159" s="33">
        <v>2320</v>
      </c>
      <c r="E159" s="34" t="s">
        <v>604</v>
      </c>
      <c r="F159" s="35" t="s">
        <v>348</v>
      </c>
      <c r="G159" s="36"/>
      <c r="H159" s="36" t="s">
        <v>446</v>
      </c>
      <c r="I159" s="36" t="s">
        <v>447</v>
      </c>
      <c r="J159" s="36" t="s">
        <v>446</v>
      </c>
      <c r="K159" s="36" t="s">
        <v>447</v>
      </c>
      <c r="L159" s="36" t="s">
        <v>446</v>
      </c>
      <c r="M159" s="36" t="s">
        <v>446</v>
      </c>
      <c r="N159" s="36" t="s">
        <v>446</v>
      </c>
      <c r="O159" s="36" t="s">
        <v>446</v>
      </c>
      <c r="P159" s="36" t="s">
        <v>446</v>
      </c>
      <c r="Q159" s="36" t="s">
        <v>446</v>
      </c>
      <c r="R159" s="36" t="s">
        <v>446</v>
      </c>
      <c r="S159" s="36" t="s">
        <v>446</v>
      </c>
      <c r="T159" s="36" t="s">
        <v>446</v>
      </c>
      <c r="U159" s="36" t="s">
        <v>446</v>
      </c>
      <c r="V159" s="36" t="s">
        <v>447</v>
      </c>
      <c r="W159" s="36" t="s">
        <v>446</v>
      </c>
      <c r="X159" s="1593" t="str">
        <f t="shared" si="4"/>
        <v>2320 - Fabricarea de produse refractare</v>
      </c>
      <c r="Y159" s="1818">
        <f t="shared" si="5"/>
        <v>2320</v>
      </c>
    </row>
    <row r="160" spans="1:25" x14ac:dyDescent="0.25">
      <c r="A160" s="20" t="s">
        <v>332</v>
      </c>
      <c r="B160" s="21">
        <v>23</v>
      </c>
      <c r="C160" s="15">
        <v>233</v>
      </c>
      <c r="D160" s="16">
        <v>2331</v>
      </c>
      <c r="E160" s="17" t="s">
        <v>605</v>
      </c>
      <c r="F160" s="18" t="s">
        <v>348</v>
      </c>
      <c r="G160" s="19"/>
      <c r="H160" s="19" t="s">
        <v>446</v>
      </c>
      <c r="I160" s="19" t="s">
        <v>447</v>
      </c>
      <c r="J160" s="19" t="s">
        <v>446</v>
      </c>
      <c r="K160" s="19" t="s">
        <v>447</v>
      </c>
      <c r="L160" s="19" t="s">
        <v>446</v>
      </c>
      <c r="M160" s="19" t="s">
        <v>446</v>
      </c>
      <c r="N160" s="19" t="s">
        <v>446</v>
      </c>
      <c r="O160" s="19" t="s">
        <v>446</v>
      </c>
      <c r="P160" s="19" t="s">
        <v>446</v>
      </c>
      <c r="Q160" s="19" t="s">
        <v>446</v>
      </c>
      <c r="R160" s="19" t="s">
        <v>446</v>
      </c>
      <c r="S160" s="19" t="s">
        <v>446</v>
      </c>
      <c r="T160" s="19" t="s">
        <v>446</v>
      </c>
      <c r="U160" s="19" t="s">
        <v>446</v>
      </c>
      <c r="V160" s="19" t="s">
        <v>447</v>
      </c>
      <c r="W160" s="19" t="s">
        <v>446</v>
      </c>
      <c r="X160" s="1592" t="str">
        <f t="shared" si="4"/>
        <v>2331 - Fabricarea placilor si dalelor din ceramica</v>
      </c>
      <c r="Y160" s="1815">
        <f t="shared" si="5"/>
        <v>2331</v>
      </c>
    </row>
    <row r="161" spans="1:25" x14ac:dyDescent="0.25">
      <c r="A161" s="20" t="s">
        <v>332</v>
      </c>
      <c r="B161" s="21">
        <v>23</v>
      </c>
      <c r="C161" s="27">
        <v>233</v>
      </c>
      <c r="D161" s="28">
        <v>2332</v>
      </c>
      <c r="E161" s="29" t="s">
        <v>606</v>
      </c>
      <c r="F161" s="30" t="s">
        <v>348</v>
      </c>
      <c r="G161" s="31"/>
      <c r="H161" s="31" t="s">
        <v>446</v>
      </c>
      <c r="I161" s="31" t="s">
        <v>447</v>
      </c>
      <c r="J161" s="31" t="s">
        <v>446</v>
      </c>
      <c r="K161" s="31" t="s">
        <v>447</v>
      </c>
      <c r="L161" s="31" t="s">
        <v>446</v>
      </c>
      <c r="M161" s="31" t="s">
        <v>446</v>
      </c>
      <c r="N161" s="31" t="s">
        <v>446</v>
      </c>
      <c r="O161" s="31" t="s">
        <v>446</v>
      </c>
      <c r="P161" s="31" t="s">
        <v>446</v>
      </c>
      <c r="Q161" s="31" t="s">
        <v>446</v>
      </c>
      <c r="R161" s="31" t="s">
        <v>446</v>
      </c>
      <c r="S161" s="31" t="s">
        <v>446</v>
      </c>
      <c r="T161" s="31" t="s">
        <v>446</v>
      </c>
      <c r="U161" s="31" t="s">
        <v>446</v>
      </c>
      <c r="V161" s="31" t="s">
        <v>447</v>
      </c>
      <c r="W161" s="31" t="s">
        <v>446</v>
      </c>
      <c r="X161" s="1591" t="str">
        <f t="shared" si="4"/>
        <v>2332 - Fabricarea caramizilor, tiglelor si a altor produse pentru constructii, din argila arsa</v>
      </c>
      <c r="Y161" s="1817">
        <f t="shared" si="5"/>
        <v>2332</v>
      </c>
    </row>
    <row r="162" spans="1:25" x14ac:dyDescent="0.25">
      <c r="A162" s="20" t="s">
        <v>332</v>
      </c>
      <c r="B162" s="21">
        <v>23</v>
      </c>
      <c r="C162" s="15">
        <v>234</v>
      </c>
      <c r="D162" s="16">
        <v>2341</v>
      </c>
      <c r="E162" s="17" t="s">
        <v>607</v>
      </c>
      <c r="F162" s="18" t="s">
        <v>348</v>
      </c>
      <c r="G162" s="19"/>
      <c r="H162" s="19" t="s">
        <v>447</v>
      </c>
      <c r="I162" s="19" t="s">
        <v>447</v>
      </c>
      <c r="J162" s="19" t="s">
        <v>446</v>
      </c>
      <c r="K162" s="19" t="s">
        <v>447</v>
      </c>
      <c r="L162" s="19" t="s">
        <v>446</v>
      </c>
      <c r="M162" s="19" t="s">
        <v>446</v>
      </c>
      <c r="N162" s="19" t="s">
        <v>446</v>
      </c>
      <c r="O162" s="19" t="s">
        <v>446</v>
      </c>
      <c r="P162" s="19" t="s">
        <v>446</v>
      </c>
      <c r="Q162" s="19" t="s">
        <v>446</v>
      </c>
      <c r="R162" s="19" t="s">
        <v>447</v>
      </c>
      <c r="S162" s="19" t="s">
        <v>446</v>
      </c>
      <c r="T162" s="19" t="s">
        <v>446</v>
      </c>
      <c r="U162" s="19" t="s">
        <v>446</v>
      </c>
      <c r="V162" s="19" t="s">
        <v>447</v>
      </c>
      <c r="W162" s="19" t="s">
        <v>446</v>
      </c>
      <c r="X162" s="1592" t="str">
        <f t="shared" si="4"/>
        <v>2341 - Fabricarea articolelor ceramice pentru uz gospodaresc si ornamental</v>
      </c>
      <c r="Y162" s="1815">
        <f t="shared" si="5"/>
        <v>2341</v>
      </c>
    </row>
    <row r="163" spans="1:25" x14ac:dyDescent="0.25">
      <c r="A163" s="20" t="s">
        <v>332</v>
      </c>
      <c r="B163" s="21">
        <v>23</v>
      </c>
      <c r="C163" s="22">
        <v>234</v>
      </c>
      <c r="D163" s="23">
        <v>2342</v>
      </c>
      <c r="E163" s="24" t="s">
        <v>608</v>
      </c>
      <c r="F163" s="25" t="s">
        <v>348</v>
      </c>
      <c r="G163" s="26"/>
      <c r="H163" s="26" t="s">
        <v>447</v>
      </c>
      <c r="I163" s="26" t="s">
        <v>447</v>
      </c>
      <c r="J163" s="26" t="s">
        <v>446</v>
      </c>
      <c r="K163" s="26" t="s">
        <v>447</v>
      </c>
      <c r="L163" s="26" t="s">
        <v>446</v>
      </c>
      <c r="M163" s="26" t="s">
        <v>446</v>
      </c>
      <c r="N163" s="26" t="s">
        <v>446</v>
      </c>
      <c r="O163" s="26" t="s">
        <v>446</v>
      </c>
      <c r="P163" s="26" t="s">
        <v>446</v>
      </c>
      <c r="Q163" s="26" t="s">
        <v>446</v>
      </c>
      <c r="R163" s="26" t="s">
        <v>447</v>
      </c>
      <c r="S163" s="26" t="s">
        <v>446</v>
      </c>
      <c r="T163" s="26" t="s">
        <v>446</v>
      </c>
      <c r="U163" s="26" t="s">
        <v>446</v>
      </c>
      <c r="V163" s="26" t="s">
        <v>447</v>
      </c>
      <c r="W163" s="26" t="s">
        <v>446</v>
      </c>
      <c r="X163" s="1590" t="str">
        <f t="shared" si="4"/>
        <v>2342 - Fabricarea de obiecte sanitare din ceramica</v>
      </c>
      <c r="Y163" s="1816">
        <f t="shared" si="5"/>
        <v>2342</v>
      </c>
    </row>
    <row r="164" spans="1:25" x14ac:dyDescent="0.25">
      <c r="A164" s="20" t="s">
        <v>332</v>
      </c>
      <c r="B164" s="21">
        <v>23</v>
      </c>
      <c r="C164" s="22">
        <v>234</v>
      </c>
      <c r="D164" s="23">
        <v>2343</v>
      </c>
      <c r="E164" s="24" t="s">
        <v>609</v>
      </c>
      <c r="F164" s="25" t="s">
        <v>348</v>
      </c>
      <c r="G164" s="26"/>
      <c r="H164" s="26" t="s">
        <v>446</v>
      </c>
      <c r="I164" s="26" t="s">
        <v>447</v>
      </c>
      <c r="J164" s="26" t="s">
        <v>446</v>
      </c>
      <c r="K164" s="26" t="s">
        <v>447</v>
      </c>
      <c r="L164" s="26" t="s">
        <v>446</v>
      </c>
      <c r="M164" s="26" t="s">
        <v>446</v>
      </c>
      <c r="N164" s="26" t="s">
        <v>446</v>
      </c>
      <c r="O164" s="26" t="s">
        <v>446</v>
      </c>
      <c r="P164" s="26" t="s">
        <v>446</v>
      </c>
      <c r="Q164" s="26" t="s">
        <v>446</v>
      </c>
      <c r="R164" s="26" t="s">
        <v>446</v>
      </c>
      <c r="S164" s="26" t="s">
        <v>446</v>
      </c>
      <c r="T164" s="26" t="s">
        <v>446</v>
      </c>
      <c r="U164" s="26" t="s">
        <v>446</v>
      </c>
      <c r="V164" s="26" t="s">
        <v>447</v>
      </c>
      <c r="W164" s="26" t="s">
        <v>446</v>
      </c>
      <c r="X164" s="1590" t="str">
        <f t="shared" si="4"/>
        <v>2343 - Fabricarea izolatorilor si pieselor izolante din ceramica</v>
      </c>
      <c r="Y164" s="1816">
        <f t="shared" si="5"/>
        <v>2343</v>
      </c>
    </row>
    <row r="165" spans="1:25" x14ac:dyDescent="0.25">
      <c r="A165" s="20" t="s">
        <v>332</v>
      </c>
      <c r="B165" s="21">
        <v>23</v>
      </c>
      <c r="C165" s="22">
        <v>234</v>
      </c>
      <c r="D165" s="23">
        <v>2344</v>
      </c>
      <c r="E165" s="24" t="s">
        <v>610</v>
      </c>
      <c r="F165" s="25" t="s">
        <v>348</v>
      </c>
      <c r="G165" s="26"/>
      <c r="H165" s="26" t="s">
        <v>447</v>
      </c>
      <c r="I165" s="26" t="s">
        <v>447</v>
      </c>
      <c r="J165" s="26" t="s">
        <v>446</v>
      </c>
      <c r="K165" s="26" t="s">
        <v>447</v>
      </c>
      <c r="L165" s="26" t="s">
        <v>446</v>
      </c>
      <c r="M165" s="26" t="s">
        <v>446</v>
      </c>
      <c r="N165" s="26" t="s">
        <v>446</v>
      </c>
      <c r="O165" s="26" t="s">
        <v>446</v>
      </c>
      <c r="P165" s="26" t="s">
        <v>446</v>
      </c>
      <c r="Q165" s="26" t="s">
        <v>446</v>
      </c>
      <c r="R165" s="26" t="s">
        <v>447</v>
      </c>
      <c r="S165" s="26" t="s">
        <v>446</v>
      </c>
      <c r="T165" s="26" t="s">
        <v>446</v>
      </c>
      <c r="U165" s="26" t="s">
        <v>446</v>
      </c>
      <c r="V165" s="26" t="s">
        <v>447</v>
      </c>
      <c r="W165" s="26" t="s">
        <v>446</v>
      </c>
      <c r="X165" s="1590" t="str">
        <f t="shared" si="4"/>
        <v>2344 - Fabricarea altor produse tehnice din ceramica</v>
      </c>
      <c r="Y165" s="1816">
        <f t="shared" si="5"/>
        <v>2344</v>
      </c>
    </row>
    <row r="166" spans="1:25" x14ac:dyDescent="0.25">
      <c r="A166" s="20" t="s">
        <v>332</v>
      </c>
      <c r="B166" s="21">
        <v>23</v>
      </c>
      <c r="C166" s="27">
        <v>234</v>
      </c>
      <c r="D166" s="28">
        <v>2349</v>
      </c>
      <c r="E166" s="29" t="s">
        <v>611</v>
      </c>
      <c r="F166" s="30" t="s">
        <v>348</v>
      </c>
      <c r="G166" s="31"/>
      <c r="H166" s="31" t="s">
        <v>446</v>
      </c>
      <c r="I166" s="31" t="s">
        <v>447</v>
      </c>
      <c r="J166" s="31" t="s">
        <v>446</v>
      </c>
      <c r="K166" s="31" t="s">
        <v>447</v>
      </c>
      <c r="L166" s="31" t="s">
        <v>446</v>
      </c>
      <c r="M166" s="31" t="s">
        <v>446</v>
      </c>
      <c r="N166" s="31" t="s">
        <v>446</v>
      </c>
      <c r="O166" s="31" t="s">
        <v>446</v>
      </c>
      <c r="P166" s="31" t="s">
        <v>446</v>
      </c>
      <c r="Q166" s="31" t="s">
        <v>446</v>
      </c>
      <c r="R166" s="31" t="s">
        <v>446</v>
      </c>
      <c r="S166" s="31" t="s">
        <v>446</v>
      </c>
      <c r="T166" s="31" t="s">
        <v>446</v>
      </c>
      <c r="U166" s="31" t="s">
        <v>446</v>
      </c>
      <c r="V166" s="31" t="s">
        <v>447</v>
      </c>
      <c r="W166" s="31" t="s">
        <v>446</v>
      </c>
      <c r="X166" s="1591" t="str">
        <f t="shared" si="4"/>
        <v>2349 - Fabricarea altor produse ceramice n.c.a.</v>
      </c>
      <c r="Y166" s="1817">
        <f t="shared" si="5"/>
        <v>2349</v>
      </c>
    </row>
    <row r="167" spans="1:25" x14ac:dyDescent="0.25">
      <c r="A167" s="20" t="s">
        <v>332</v>
      </c>
      <c r="B167" s="21">
        <v>23</v>
      </c>
      <c r="C167" s="15">
        <v>235</v>
      </c>
      <c r="D167" s="16">
        <v>2351</v>
      </c>
      <c r="E167" s="17" t="s">
        <v>612</v>
      </c>
      <c r="F167" s="18" t="s">
        <v>348</v>
      </c>
      <c r="G167" s="19"/>
      <c r="H167" s="19" t="s">
        <v>446</v>
      </c>
      <c r="I167" s="19" t="s">
        <v>447</v>
      </c>
      <c r="J167" s="19" t="s">
        <v>446</v>
      </c>
      <c r="K167" s="19" t="s">
        <v>447</v>
      </c>
      <c r="L167" s="19" t="s">
        <v>446</v>
      </c>
      <c r="M167" s="19" t="s">
        <v>446</v>
      </c>
      <c r="N167" s="19" t="s">
        <v>446</v>
      </c>
      <c r="O167" s="19" t="s">
        <v>446</v>
      </c>
      <c r="P167" s="19" t="s">
        <v>446</v>
      </c>
      <c r="Q167" s="19" t="s">
        <v>446</v>
      </c>
      <c r="R167" s="19" t="s">
        <v>446</v>
      </c>
      <c r="S167" s="19" t="s">
        <v>446</v>
      </c>
      <c r="T167" s="19" t="s">
        <v>446</v>
      </c>
      <c r="U167" s="19" t="s">
        <v>446</v>
      </c>
      <c r="V167" s="19" t="s">
        <v>447</v>
      </c>
      <c r="W167" s="19" t="s">
        <v>446</v>
      </c>
      <c r="X167" s="1592" t="str">
        <f t="shared" si="4"/>
        <v>2351 - Fabricarea cimentului</v>
      </c>
      <c r="Y167" s="1815">
        <f t="shared" si="5"/>
        <v>2351</v>
      </c>
    </row>
    <row r="168" spans="1:25" x14ac:dyDescent="0.25">
      <c r="A168" s="20" t="s">
        <v>332</v>
      </c>
      <c r="B168" s="21">
        <v>23</v>
      </c>
      <c r="C168" s="27">
        <v>235</v>
      </c>
      <c r="D168" s="28">
        <v>2352</v>
      </c>
      <c r="E168" s="29" t="s">
        <v>613</v>
      </c>
      <c r="F168" s="30" t="s">
        <v>348</v>
      </c>
      <c r="G168" s="31"/>
      <c r="H168" s="31" t="s">
        <v>446</v>
      </c>
      <c r="I168" s="31" t="s">
        <v>447</v>
      </c>
      <c r="J168" s="31" t="s">
        <v>446</v>
      </c>
      <c r="K168" s="31" t="s">
        <v>447</v>
      </c>
      <c r="L168" s="31" t="s">
        <v>446</v>
      </c>
      <c r="M168" s="31" t="s">
        <v>446</v>
      </c>
      <c r="N168" s="31" t="s">
        <v>446</v>
      </c>
      <c r="O168" s="31" t="s">
        <v>446</v>
      </c>
      <c r="P168" s="31" t="s">
        <v>446</v>
      </c>
      <c r="Q168" s="31" t="s">
        <v>446</v>
      </c>
      <c r="R168" s="31" t="s">
        <v>446</v>
      </c>
      <c r="S168" s="31" t="s">
        <v>446</v>
      </c>
      <c r="T168" s="31" t="s">
        <v>446</v>
      </c>
      <c r="U168" s="31" t="s">
        <v>446</v>
      </c>
      <c r="V168" s="31" t="s">
        <v>447</v>
      </c>
      <c r="W168" s="31" t="s">
        <v>446</v>
      </c>
      <c r="X168" s="1591" t="str">
        <f t="shared" si="4"/>
        <v>2352 - Fabricarea varului si ipsosului</v>
      </c>
      <c r="Y168" s="1817">
        <f t="shared" si="5"/>
        <v>2352</v>
      </c>
    </row>
    <row r="169" spans="1:25" x14ac:dyDescent="0.25">
      <c r="A169" s="20" t="s">
        <v>332</v>
      </c>
      <c r="B169" s="21">
        <v>23</v>
      </c>
      <c r="C169" s="15">
        <v>236</v>
      </c>
      <c r="D169" s="16">
        <v>2361</v>
      </c>
      <c r="E169" s="17" t="s">
        <v>614</v>
      </c>
      <c r="F169" s="18" t="s">
        <v>348</v>
      </c>
      <c r="G169" s="19"/>
      <c r="H169" s="19" t="s">
        <v>446</v>
      </c>
      <c r="I169" s="19" t="s">
        <v>447</v>
      </c>
      <c r="J169" s="19" t="s">
        <v>446</v>
      </c>
      <c r="K169" s="19" t="s">
        <v>447</v>
      </c>
      <c r="L169" s="19" t="s">
        <v>446</v>
      </c>
      <c r="M169" s="19" t="s">
        <v>446</v>
      </c>
      <c r="N169" s="19" t="s">
        <v>446</v>
      </c>
      <c r="O169" s="19" t="s">
        <v>446</v>
      </c>
      <c r="P169" s="19" t="s">
        <v>446</v>
      </c>
      <c r="Q169" s="19" t="s">
        <v>446</v>
      </c>
      <c r="R169" s="19" t="s">
        <v>446</v>
      </c>
      <c r="S169" s="19" t="s">
        <v>446</v>
      </c>
      <c r="T169" s="19" t="s">
        <v>446</v>
      </c>
      <c r="U169" s="19" t="s">
        <v>446</v>
      </c>
      <c r="V169" s="19" t="s">
        <v>447</v>
      </c>
      <c r="W169" s="19" t="s">
        <v>446</v>
      </c>
      <c r="X169" s="1592" t="str">
        <f t="shared" si="4"/>
        <v>2361 - Fabricarea produselor din beton pentru constructii</v>
      </c>
      <c r="Y169" s="1815">
        <f t="shared" si="5"/>
        <v>2361</v>
      </c>
    </row>
    <row r="170" spans="1:25" x14ac:dyDescent="0.25">
      <c r="A170" s="20" t="s">
        <v>332</v>
      </c>
      <c r="B170" s="21">
        <v>23</v>
      </c>
      <c r="C170" s="22">
        <v>236</v>
      </c>
      <c r="D170" s="23">
        <v>2362</v>
      </c>
      <c r="E170" s="24" t="s">
        <v>615</v>
      </c>
      <c r="F170" s="25" t="s">
        <v>348</v>
      </c>
      <c r="G170" s="26"/>
      <c r="H170" s="26" t="s">
        <v>446</v>
      </c>
      <c r="I170" s="26" t="s">
        <v>447</v>
      </c>
      <c r="J170" s="26" t="s">
        <v>446</v>
      </c>
      <c r="K170" s="26" t="s">
        <v>447</v>
      </c>
      <c r="L170" s="26" t="s">
        <v>446</v>
      </c>
      <c r="M170" s="26" t="s">
        <v>446</v>
      </c>
      <c r="N170" s="26" t="s">
        <v>446</v>
      </c>
      <c r="O170" s="26" t="s">
        <v>446</v>
      </c>
      <c r="P170" s="26" t="s">
        <v>446</v>
      </c>
      <c r="Q170" s="26" t="s">
        <v>446</v>
      </c>
      <c r="R170" s="26" t="s">
        <v>446</v>
      </c>
      <c r="S170" s="26" t="s">
        <v>446</v>
      </c>
      <c r="T170" s="26" t="s">
        <v>446</v>
      </c>
      <c r="U170" s="26" t="s">
        <v>446</v>
      </c>
      <c r="V170" s="26" t="s">
        <v>447</v>
      </c>
      <c r="W170" s="26" t="s">
        <v>446</v>
      </c>
      <c r="X170" s="1590" t="str">
        <f t="shared" si="4"/>
        <v>2362 - Fabricarea produselor din ipsos pentru constructii</v>
      </c>
      <c r="Y170" s="1816">
        <f t="shared" si="5"/>
        <v>2362</v>
      </c>
    </row>
    <row r="171" spans="1:25" x14ac:dyDescent="0.25">
      <c r="A171" s="20" t="s">
        <v>332</v>
      </c>
      <c r="B171" s="21">
        <v>23</v>
      </c>
      <c r="C171" s="22">
        <v>236</v>
      </c>
      <c r="D171" s="23">
        <v>2363</v>
      </c>
      <c r="E171" s="24" t="s">
        <v>616</v>
      </c>
      <c r="F171" s="25" t="s">
        <v>348</v>
      </c>
      <c r="G171" s="26"/>
      <c r="H171" s="26" t="s">
        <v>446</v>
      </c>
      <c r="I171" s="26" t="s">
        <v>447</v>
      </c>
      <c r="J171" s="26" t="s">
        <v>446</v>
      </c>
      <c r="K171" s="26" t="s">
        <v>447</v>
      </c>
      <c r="L171" s="26" t="s">
        <v>446</v>
      </c>
      <c r="M171" s="26" t="s">
        <v>446</v>
      </c>
      <c r="N171" s="26" t="s">
        <v>446</v>
      </c>
      <c r="O171" s="26" t="s">
        <v>446</v>
      </c>
      <c r="P171" s="26" t="s">
        <v>446</v>
      </c>
      <c r="Q171" s="26" t="s">
        <v>446</v>
      </c>
      <c r="R171" s="26" t="s">
        <v>446</v>
      </c>
      <c r="S171" s="26" t="s">
        <v>446</v>
      </c>
      <c r="T171" s="26" t="s">
        <v>446</v>
      </c>
      <c r="U171" s="26" t="s">
        <v>446</v>
      </c>
      <c r="V171" s="26" t="s">
        <v>447</v>
      </c>
      <c r="W171" s="26" t="s">
        <v>446</v>
      </c>
      <c r="X171" s="1590" t="str">
        <f t="shared" si="4"/>
        <v>2363 - Fabricarea betonului</v>
      </c>
      <c r="Y171" s="1816">
        <f t="shared" si="5"/>
        <v>2363</v>
      </c>
    </row>
    <row r="172" spans="1:25" x14ac:dyDescent="0.25">
      <c r="A172" s="20" t="s">
        <v>332</v>
      </c>
      <c r="B172" s="21">
        <v>23</v>
      </c>
      <c r="C172" s="22">
        <v>236</v>
      </c>
      <c r="D172" s="23">
        <v>2364</v>
      </c>
      <c r="E172" s="24" t="s">
        <v>617</v>
      </c>
      <c r="F172" s="25" t="s">
        <v>348</v>
      </c>
      <c r="G172" s="26"/>
      <c r="H172" s="26" t="s">
        <v>446</v>
      </c>
      <c r="I172" s="26" t="s">
        <v>447</v>
      </c>
      <c r="J172" s="26" t="s">
        <v>446</v>
      </c>
      <c r="K172" s="26" t="s">
        <v>447</v>
      </c>
      <c r="L172" s="26" t="s">
        <v>446</v>
      </c>
      <c r="M172" s="26" t="s">
        <v>446</v>
      </c>
      <c r="N172" s="26" t="s">
        <v>446</v>
      </c>
      <c r="O172" s="26" t="s">
        <v>446</v>
      </c>
      <c r="P172" s="26" t="s">
        <v>446</v>
      </c>
      <c r="Q172" s="26" t="s">
        <v>446</v>
      </c>
      <c r="R172" s="26" t="s">
        <v>446</v>
      </c>
      <c r="S172" s="26" t="s">
        <v>446</v>
      </c>
      <c r="T172" s="26" t="s">
        <v>446</v>
      </c>
      <c r="U172" s="26" t="s">
        <v>446</v>
      </c>
      <c r="V172" s="26" t="s">
        <v>447</v>
      </c>
      <c r="W172" s="26" t="s">
        <v>446</v>
      </c>
      <c r="X172" s="1590" t="str">
        <f t="shared" si="4"/>
        <v>2364 - Fabricarea mortarului</v>
      </c>
      <c r="Y172" s="1816">
        <f t="shared" si="5"/>
        <v>2364</v>
      </c>
    </row>
    <row r="173" spans="1:25" x14ac:dyDescent="0.25">
      <c r="A173" s="20" t="s">
        <v>332</v>
      </c>
      <c r="B173" s="21">
        <v>23</v>
      </c>
      <c r="C173" s="22">
        <v>236</v>
      </c>
      <c r="D173" s="23">
        <v>2365</v>
      </c>
      <c r="E173" s="24" t="s">
        <v>618</v>
      </c>
      <c r="F173" s="25" t="s">
        <v>348</v>
      </c>
      <c r="G173" s="26"/>
      <c r="H173" s="26" t="s">
        <v>446</v>
      </c>
      <c r="I173" s="26" t="s">
        <v>447</v>
      </c>
      <c r="J173" s="26" t="s">
        <v>446</v>
      </c>
      <c r="K173" s="26" t="s">
        <v>447</v>
      </c>
      <c r="L173" s="26" t="s">
        <v>446</v>
      </c>
      <c r="M173" s="26" t="s">
        <v>446</v>
      </c>
      <c r="N173" s="26" t="s">
        <v>446</v>
      </c>
      <c r="O173" s="26" t="s">
        <v>446</v>
      </c>
      <c r="P173" s="26" t="s">
        <v>446</v>
      </c>
      <c r="Q173" s="26" t="s">
        <v>446</v>
      </c>
      <c r="R173" s="26" t="s">
        <v>446</v>
      </c>
      <c r="S173" s="26" t="s">
        <v>446</v>
      </c>
      <c r="T173" s="26" t="s">
        <v>446</v>
      </c>
      <c r="U173" s="26" t="s">
        <v>446</v>
      </c>
      <c r="V173" s="26" t="s">
        <v>447</v>
      </c>
      <c r="W173" s="26" t="s">
        <v>446</v>
      </c>
      <c r="X173" s="1590" t="str">
        <f t="shared" si="4"/>
        <v>2365 - Fabricarea produselor din azbociment</v>
      </c>
      <c r="Y173" s="1816">
        <f t="shared" si="5"/>
        <v>2365</v>
      </c>
    </row>
    <row r="174" spans="1:25" x14ac:dyDescent="0.25">
      <c r="A174" s="20" t="s">
        <v>332</v>
      </c>
      <c r="B174" s="21">
        <v>23</v>
      </c>
      <c r="C174" s="27">
        <v>236</v>
      </c>
      <c r="D174" s="28">
        <v>2369</v>
      </c>
      <c r="E174" s="29" t="s">
        <v>619</v>
      </c>
      <c r="F174" s="30" t="s">
        <v>348</v>
      </c>
      <c r="G174" s="31"/>
      <c r="H174" s="31" t="s">
        <v>447</v>
      </c>
      <c r="I174" s="31" t="s">
        <v>447</v>
      </c>
      <c r="J174" s="31" t="s">
        <v>446</v>
      </c>
      <c r="K174" s="31" t="s">
        <v>447</v>
      </c>
      <c r="L174" s="31" t="s">
        <v>446</v>
      </c>
      <c r="M174" s="31" t="s">
        <v>446</v>
      </c>
      <c r="N174" s="31" t="s">
        <v>446</v>
      </c>
      <c r="O174" s="31" t="s">
        <v>446</v>
      </c>
      <c r="P174" s="31" t="s">
        <v>446</v>
      </c>
      <c r="Q174" s="31" t="s">
        <v>446</v>
      </c>
      <c r="R174" s="31" t="s">
        <v>447</v>
      </c>
      <c r="S174" s="31" t="s">
        <v>446</v>
      </c>
      <c r="T174" s="31" t="s">
        <v>446</v>
      </c>
      <c r="U174" s="31" t="s">
        <v>446</v>
      </c>
      <c r="V174" s="31" t="s">
        <v>447</v>
      </c>
      <c r="W174" s="31" t="s">
        <v>446</v>
      </c>
      <c r="X174" s="1591" t="str">
        <f t="shared" si="4"/>
        <v>2369 - Fabricarea altor articole din beton, ciment si ipsos</v>
      </c>
      <c r="Y174" s="1817">
        <f t="shared" si="5"/>
        <v>2369</v>
      </c>
    </row>
    <row r="175" spans="1:25" x14ac:dyDescent="0.25">
      <c r="A175" s="20" t="s">
        <v>332</v>
      </c>
      <c r="B175" s="21">
        <v>23</v>
      </c>
      <c r="C175" s="32">
        <v>237</v>
      </c>
      <c r="D175" s="33">
        <v>2370</v>
      </c>
      <c r="E175" s="34" t="s">
        <v>620</v>
      </c>
      <c r="F175" s="35" t="s">
        <v>348</v>
      </c>
      <c r="G175" s="36"/>
      <c r="H175" s="36" t="s">
        <v>447</v>
      </c>
      <c r="I175" s="36" t="s">
        <v>447</v>
      </c>
      <c r="J175" s="36" t="s">
        <v>446</v>
      </c>
      <c r="K175" s="36" t="s">
        <v>447</v>
      </c>
      <c r="L175" s="36" t="s">
        <v>446</v>
      </c>
      <c r="M175" s="36" t="s">
        <v>446</v>
      </c>
      <c r="N175" s="36" t="s">
        <v>446</v>
      </c>
      <c r="O175" s="36" t="s">
        <v>446</v>
      </c>
      <c r="P175" s="36" t="s">
        <v>446</v>
      </c>
      <c r="Q175" s="36" t="s">
        <v>446</v>
      </c>
      <c r="R175" s="36" t="s">
        <v>447</v>
      </c>
      <c r="S175" s="36" t="s">
        <v>446</v>
      </c>
      <c r="T175" s="36" t="s">
        <v>446</v>
      </c>
      <c r="U175" s="36" t="s">
        <v>446</v>
      </c>
      <c r="V175" s="36" t="s">
        <v>447</v>
      </c>
      <c r="W175" s="36" t="s">
        <v>446</v>
      </c>
      <c r="X175" s="1593" t="str">
        <f t="shared" si="4"/>
        <v>2370 - Taierea, fasonarea si finisarea pietrei</v>
      </c>
      <c r="Y175" s="1818">
        <f t="shared" si="5"/>
        <v>2370</v>
      </c>
    </row>
    <row r="176" spans="1:25" x14ac:dyDescent="0.25">
      <c r="A176" s="20" t="s">
        <v>332</v>
      </c>
      <c r="B176" s="21">
        <v>23</v>
      </c>
      <c r="C176" s="15">
        <v>239</v>
      </c>
      <c r="D176" s="16">
        <v>2391</v>
      </c>
      <c r="E176" s="17" t="s">
        <v>621</v>
      </c>
      <c r="F176" s="18" t="s">
        <v>348</v>
      </c>
      <c r="G176" s="19"/>
      <c r="H176" s="19" t="s">
        <v>446</v>
      </c>
      <c r="I176" s="19" t="s">
        <v>447</v>
      </c>
      <c r="J176" s="19" t="s">
        <v>446</v>
      </c>
      <c r="K176" s="19" t="s">
        <v>447</v>
      </c>
      <c r="L176" s="19" t="s">
        <v>446</v>
      </c>
      <c r="M176" s="19" t="s">
        <v>446</v>
      </c>
      <c r="N176" s="19" t="s">
        <v>446</v>
      </c>
      <c r="O176" s="19" t="s">
        <v>446</v>
      </c>
      <c r="P176" s="19" t="s">
        <v>446</v>
      </c>
      <c r="Q176" s="19" t="s">
        <v>446</v>
      </c>
      <c r="R176" s="19" t="s">
        <v>446</v>
      </c>
      <c r="S176" s="19" t="s">
        <v>446</v>
      </c>
      <c r="T176" s="19" t="s">
        <v>446</v>
      </c>
      <c r="U176" s="19" t="s">
        <v>446</v>
      </c>
      <c r="V176" s="19" t="s">
        <v>447</v>
      </c>
      <c r="W176" s="19" t="s">
        <v>446</v>
      </c>
      <c r="X176" s="1592" t="str">
        <f t="shared" si="4"/>
        <v>2391 - Fabricarea de produse abrazive</v>
      </c>
      <c r="Y176" s="1815">
        <f t="shared" si="5"/>
        <v>2391</v>
      </c>
    </row>
    <row r="177" spans="1:25" ht="15.75" thickBot="1" x14ac:dyDescent="0.3">
      <c r="A177" s="20" t="s">
        <v>332</v>
      </c>
      <c r="B177" s="37">
        <v>23</v>
      </c>
      <c r="C177" s="60">
        <v>239</v>
      </c>
      <c r="D177" s="61">
        <v>2399</v>
      </c>
      <c r="E177" s="62" t="s">
        <v>622</v>
      </c>
      <c r="F177" s="63" t="s">
        <v>348</v>
      </c>
      <c r="G177" s="64"/>
      <c r="H177" s="64" t="s">
        <v>446</v>
      </c>
      <c r="I177" s="64" t="s">
        <v>447</v>
      </c>
      <c r="J177" s="64" t="s">
        <v>446</v>
      </c>
      <c r="K177" s="64" t="s">
        <v>447</v>
      </c>
      <c r="L177" s="64" t="s">
        <v>446</v>
      </c>
      <c r="M177" s="64" t="s">
        <v>446</v>
      </c>
      <c r="N177" s="64" t="s">
        <v>446</v>
      </c>
      <c r="O177" s="64" t="s">
        <v>446</v>
      </c>
      <c r="P177" s="64" t="s">
        <v>446</v>
      </c>
      <c r="Q177" s="64" t="s">
        <v>446</v>
      </c>
      <c r="R177" s="64" t="s">
        <v>446</v>
      </c>
      <c r="S177" s="64" t="s">
        <v>446</v>
      </c>
      <c r="T177" s="64" t="s">
        <v>446</v>
      </c>
      <c r="U177" s="64" t="s">
        <v>446</v>
      </c>
      <c r="V177" s="64" t="s">
        <v>447</v>
      </c>
      <c r="W177" s="64" t="s">
        <v>446</v>
      </c>
      <c r="X177" s="1598" t="str">
        <f t="shared" si="4"/>
        <v>2399 - Fabricarea altor produse din minerale nemetalice, n.c.a.</v>
      </c>
      <c r="Y177" s="1823">
        <f t="shared" si="5"/>
        <v>2399</v>
      </c>
    </row>
    <row r="178" spans="1:25" x14ac:dyDescent="0.25">
      <c r="A178" s="20" t="s">
        <v>332</v>
      </c>
      <c r="B178" s="14">
        <v>24</v>
      </c>
      <c r="C178" s="43">
        <v>241</v>
      </c>
      <c r="D178" s="44">
        <v>2410</v>
      </c>
      <c r="E178" s="45" t="s">
        <v>623</v>
      </c>
      <c r="F178" s="46" t="s">
        <v>348</v>
      </c>
      <c r="G178" s="47"/>
      <c r="H178" s="47" t="s">
        <v>446</v>
      </c>
      <c r="I178" s="47" t="s">
        <v>447</v>
      </c>
      <c r="J178" s="47" t="s">
        <v>446</v>
      </c>
      <c r="K178" s="47" t="s">
        <v>447</v>
      </c>
      <c r="L178" s="47" t="s">
        <v>446</v>
      </c>
      <c r="M178" s="47" t="s">
        <v>446</v>
      </c>
      <c r="N178" s="47" t="s">
        <v>446</v>
      </c>
      <c r="O178" s="47" t="s">
        <v>446</v>
      </c>
      <c r="P178" s="47" t="s">
        <v>446</v>
      </c>
      <c r="Q178" s="47" t="s">
        <v>446</v>
      </c>
      <c r="R178" s="47" t="s">
        <v>446</v>
      </c>
      <c r="S178" s="47" t="s">
        <v>446</v>
      </c>
      <c r="T178" s="47" t="s">
        <v>446</v>
      </c>
      <c r="U178" s="47" t="s">
        <v>446</v>
      </c>
      <c r="V178" s="47" t="s">
        <v>447</v>
      </c>
      <c r="W178" s="47" t="s">
        <v>446</v>
      </c>
      <c r="X178" s="1595" t="str">
        <f t="shared" si="4"/>
        <v>2410 - Productia de metale feroase sub forme primare si de feroaliaje</v>
      </c>
      <c r="Y178" s="1820">
        <f t="shared" si="5"/>
        <v>2410</v>
      </c>
    </row>
    <row r="179" spans="1:25" x14ac:dyDescent="0.25">
      <c r="A179" s="20" t="s">
        <v>332</v>
      </c>
      <c r="B179" s="21">
        <v>24</v>
      </c>
      <c r="C179" s="32">
        <v>242</v>
      </c>
      <c r="D179" s="33">
        <v>2420</v>
      </c>
      <c r="E179" s="34" t="s">
        <v>624</v>
      </c>
      <c r="F179" s="35" t="s">
        <v>348</v>
      </c>
      <c r="G179" s="36"/>
      <c r="H179" s="36" t="s">
        <v>446</v>
      </c>
      <c r="I179" s="36" t="s">
        <v>447</v>
      </c>
      <c r="J179" s="36" t="s">
        <v>446</v>
      </c>
      <c r="K179" s="36" t="s">
        <v>447</v>
      </c>
      <c r="L179" s="36" t="s">
        <v>446</v>
      </c>
      <c r="M179" s="36" t="s">
        <v>446</v>
      </c>
      <c r="N179" s="36" t="s">
        <v>446</v>
      </c>
      <c r="O179" s="36" t="s">
        <v>446</v>
      </c>
      <c r="P179" s="36" t="s">
        <v>446</v>
      </c>
      <c r="Q179" s="36" t="s">
        <v>446</v>
      </c>
      <c r="R179" s="36" t="s">
        <v>446</v>
      </c>
      <c r="S179" s="36" t="s">
        <v>446</v>
      </c>
      <c r="T179" s="36" t="s">
        <v>446</v>
      </c>
      <c r="U179" s="36" t="s">
        <v>446</v>
      </c>
      <c r="V179" s="36" t="s">
        <v>447</v>
      </c>
      <c r="W179" s="36" t="s">
        <v>446</v>
      </c>
      <c r="X179" s="1593" t="str">
        <f t="shared" si="4"/>
        <v>2420 - Productia de tuburi, tevi, profile tubulare si accesorii pentru acestea, din otel</v>
      </c>
      <c r="Y179" s="1818">
        <f t="shared" si="5"/>
        <v>2420</v>
      </c>
    </row>
    <row r="180" spans="1:25" x14ac:dyDescent="0.25">
      <c r="A180" s="20" t="s">
        <v>332</v>
      </c>
      <c r="B180" s="21">
        <v>24</v>
      </c>
      <c r="C180" s="15">
        <v>243</v>
      </c>
      <c r="D180" s="16">
        <v>2431</v>
      </c>
      <c r="E180" s="17" t="s">
        <v>625</v>
      </c>
      <c r="F180" s="18" t="s">
        <v>348</v>
      </c>
      <c r="G180" s="19"/>
      <c r="H180" s="19" t="s">
        <v>446</v>
      </c>
      <c r="I180" s="19" t="s">
        <v>447</v>
      </c>
      <c r="J180" s="19" t="s">
        <v>446</v>
      </c>
      <c r="K180" s="19" t="s">
        <v>447</v>
      </c>
      <c r="L180" s="19" t="s">
        <v>446</v>
      </c>
      <c r="M180" s="19" t="s">
        <v>446</v>
      </c>
      <c r="N180" s="19" t="s">
        <v>446</v>
      </c>
      <c r="O180" s="19" t="s">
        <v>446</v>
      </c>
      <c r="P180" s="19" t="s">
        <v>446</v>
      </c>
      <c r="Q180" s="19" t="s">
        <v>446</v>
      </c>
      <c r="R180" s="19" t="s">
        <v>446</v>
      </c>
      <c r="S180" s="19" t="s">
        <v>446</v>
      </c>
      <c r="T180" s="19" t="s">
        <v>446</v>
      </c>
      <c r="U180" s="19" t="s">
        <v>446</v>
      </c>
      <c r="V180" s="19" t="s">
        <v>447</v>
      </c>
      <c r="W180" s="19" t="s">
        <v>446</v>
      </c>
      <c r="X180" s="1592" t="str">
        <f t="shared" si="4"/>
        <v>2431 - Tragere la rece a barelor</v>
      </c>
      <c r="Y180" s="1815">
        <f t="shared" si="5"/>
        <v>2431</v>
      </c>
    </row>
    <row r="181" spans="1:25" x14ac:dyDescent="0.25">
      <c r="A181" s="20" t="s">
        <v>332</v>
      </c>
      <c r="B181" s="21">
        <v>24</v>
      </c>
      <c r="C181" s="22">
        <v>243</v>
      </c>
      <c r="D181" s="23">
        <v>2432</v>
      </c>
      <c r="E181" s="24" t="s">
        <v>626</v>
      </c>
      <c r="F181" s="25" t="s">
        <v>348</v>
      </c>
      <c r="G181" s="26"/>
      <c r="H181" s="26" t="s">
        <v>446</v>
      </c>
      <c r="I181" s="26" t="s">
        <v>447</v>
      </c>
      <c r="J181" s="26" t="s">
        <v>446</v>
      </c>
      <c r="K181" s="26" t="s">
        <v>447</v>
      </c>
      <c r="L181" s="26" t="s">
        <v>446</v>
      </c>
      <c r="M181" s="26" t="s">
        <v>446</v>
      </c>
      <c r="N181" s="26" t="s">
        <v>446</v>
      </c>
      <c r="O181" s="26" t="s">
        <v>446</v>
      </c>
      <c r="P181" s="26" t="s">
        <v>446</v>
      </c>
      <c r="Q181" s="26" t="s">
        <v>446</v>
      </c>
      <c r="R181" s="26" t="s">
        <v>446</v>
      </c>
      <c r="S181" s="26" t="s">
        <v>446</v>
      </c>
      <c r="T181" s="26" t="s">
        <v>446</v>
      </c>
      <c r="U181" s="26" t="s">
        <v>446</v>
      </c>
      <c r="V181" s="26" t="s">
        <v>447</v>
      </c>
      <c r="W181" s="26" t="s">
        <v>446</v>
      </c>
      <c r="X181" s="1590" t="str">
        <f t="shared" si="4"/>
        <v>2432 - Laminare la rece a benzilor inguste</v>
      </c>
      <c r="Y181" s="1816">
        <f t="shared" si="5"/>
        <v>2432</v>
      </c>
    </row>
    <row r="182" spans="1:25" x14ac:dyDescent="0.25">
      <c r="A182" s="20" t="s">
        <v>332</v>
      </c>
      <c r="B182" s="21">
        <v>24</v>
      </c>
      <c r="C182" s="22">
        <v>243</v>
      </c>
      <c r="D182" s="23">
        <v>2433</v>
      </c>
      <c r="E182" s="24" t="s">
        <v>627</v>
      </c>
      <c r="F182" s="25" t="s">
        <v>348</v>
      </c>
      <c r="G182" s="26"/>
      <c r="H182" s="26" t="s">
        <v>446</v>
      </c>
      <c r="I182" s="26" t="s">
        <v>447</v>
      </c>
      <c r="J182" s="26" t="s">
        <v>446</v>
      </c>
      <c r="K182" s="26" t="s">
        <v>447</v>
      </c>
      <c r="L182" s="26" t="s">
        <v>446</v>
      </c>
      <c r="M182" s="26" t="s">
        <v>446</v>
      </c>
      <c r="N182" s="26" t="s">
        <v>446</v>
      </c>
      <c r="O182" s="26" t="s">
        <v>446</v>
      </c>
      <c r="P182" s="26" t="s">
        <v>446</v>
      </c>
      <c r="Q182" s="26" t="s">
        <v>446</v>
      </c>
      <c r="R182" s="26" t="s">
        <v>446</v>
      </c>
      <c r="S182" s="26" t="s">
        <v>446</v>
      </c>
      <c r="T182" s="26" t="s">
        <v>446</v>
      </c>
      <c r="U182" s="26" t="s">
        <v>446</v>
      </c>
      <c r="V182" s="26" t="s">
        <v>447</v>
      </c>
      <c r="W182" s="26" t="s">
        <v>446</v>
      </c>
      <c r="X182" s="1590" t="str">
        <f t="shared" si="4"/>
        <v>2433 - Productia de profile obtinute la rece</v>
      </c>
      <c r="Y182" s="1816">
        <f t="shared" si="5"/>
        <v>2433</v>
      </c>
    </row>
    <row r="183" spans="1:25" x14ac:dyDescent="0.25">
      <c r="A183" s="20" t="s">
        <v>332</v>
      </c>
      <c r="B183" s="21">
        <v>24</v>
      </c>
      <c r="C183" s="27">
        <v>243</v>
      </c>
      <c r="D183" s="28">
        <v>2434</v>
      </c>
      <c r="E183" s="29" t="s">
        <v>628</v>
      </c>
      <c r="F183" s="30" t="s">
        <v>348</v>
      </c>
      <c r="G183" s="31"/>
      <c r="H183" s="31" t="s">
        <v>446</v>
      </c>
      <c r="I183" s="31" t="s">
        <v>447</v>
      </c>
      <c r="J183" s="31" t="s">
        <v>446</v>
      </c>
      <c r="K183" s="31" t="s">
        <v>447</v>
      </c>
      <c r="L183" s="31" t="s">
        <v>446</v>
      </c>
      <c r="M183" s="31" t="s">
        <v>446</v>
      </c>
      <c r="N183" s="31" t="s">
        <v>446</v>
      </c>
      <c r="O183" s="31" t="s">
        <v>446</v>
      </c>
      <c r="P183" s="31" t="s">
        <v>446</v>
      </c>
      <c r="Q183" s="31" t="s">
        <v>446</v>
      </c>
      <c r="R183" s="31" t="s">
        <v>446</v>
      </c>
      <c r="S183" s="31" t="s">
        <v>446</v>
      </c>
      <c r="T183" s="31" t="s">
        <v>446</v>
      </c>
      <c r="U183" s="31" t="s">
        <v>446</v>
      </c>
      <c r="V183" s="31" t="s">
        <v>447</v>
      </c>
      <c r="W183" s="31" t="s">
        <v>446</v>
      </c>
      <c r="X183" s="1591" t="str">
        <f t="shared" si="4"/>
        <v>2434 - Trefilarea firelor la rece</v>
      </c>
      <c r="Y183" s="1817">
        <f t="shared" si="5"/>
        <v>2434</v>
      </c>
    </row>
    <row r="184" spans="1:25" x14ac:dyDescent="0.25">
      <c r="A184" s="20" t="s">
        <v>332</v>
      </c>
      <c r="B184" s="21">
        <v>24</v>
      </c>
      <c r="C184" s="15">
        <v>244</v>
      </c>
      <c r="D184" s="16">
        <v>2441</v>
      </c>
      <c r="E184" s="17" t="s">
        <v>629</v>
      </c>
      <c r="F184" s="18" t="s">
        <v>348</v>
      </c>
      <c r="G184" s="19"/>
      <c r="H184" s="19" t="s">
        <v>446</v>
      </c>
      <c r="I184" s="19" t="s">
        <v>447</v>
      </c>
      <c r="J184" s="19" t="s">
        <v>446</v>
      </c>
      <c r="K184" s="19" t="s">
        <v>447</v>
      </c>
      <c r="L184" s="19" t="s">
        <v>446</v>
      </c>
      <c r="M184" s="19" t="s">
        <v>446</v>
      </c>
      <c r="N184" s="19" t="s">
        <v>446</v>
      </c>
      <c r="O184" s="19" t="s">
        <v>446</v>
      </c>
      <c r="P184" s="19" t="s">
        <v>446</v>
      </c>
      <c r="Q184" s="19" t="s">
        <v>446</v>
      </c>
      <c r="R184" s="19" t="s">
        <v>446</v>
      </c>
      <c r="S184" s="19" t="s">
        <v>446</v>
      </c>
      <c r="T184" s="19" t="s">
        <v>446</v>
      </c>
      <c r="U184" s="19" t="s">
        <v>446</v>
      </c>
      <c r="V184" s="19" t="s">
        <v>447</v>
      </c>
      <c r="W184" s="19" t="s">
        <v>446</v>
      </c>
      <c r="X184" s="1592" t="str">
        <f t="shared" si="4"/>
        <v>2441 - Productia metalelor pretioase</v>
      </c>
      <c r="Y184" s="1815">
        <f t="shared" si="5"/>
        <v>2441</v>
      </c>
    </row>
    <row r="185" spans="1:25" x14ac:dyDescent="0.25">
      <c r="A185" s="20" t="s">
        <v>332</v>
      </c>
      <c r="B185" s="21">
        <v>24</v>
      </c>
      <c r="C185" s="22">
        <v>244</v>
      </c>
      <c r="D185" s="23">
        <v>2442</v>
      </c>
      <c r="E185" s="24" t="s">
        <v>630</v>
      </c>
      <c r="F185" s="25" t="s">
        <v>348</v>
      </c>
      <c r="G185" s="26"/>
      <c r="H185" s="26" t="s">
        <v>446</v>
      </c>
      <c r="I185" s="26" t="s">
        <v>447</v>
      </c>
      <c r="J185" s="26" t="s">
        <v>446</v>
      </c>
      <c r="K185" s="26" t="s">
        <v>447</v>
      </c>
      <c r="L185" s="26" t="s">
        <v>446</v>
      </c>
      <c r="M185" s="26" t="s">
        <v>446</v>
      </c>
      <c r="N185" s="26" t="s">
        <v>446</v>
      </c>
      <c r="O185" s="26" t="s">
        <v>446</v>
      </c>
      <c r="P185" s="26" t="s">
        <v>446</v>
      </c>
      <c r="Q185" s="26" t="s">
        <v>446</v>
      </c>
      <c r="R185" s="26" t="s">
        <v>446</v>
      </c>
      <c r="S185" s="26" t="s">
        <v>446</v>
      </c>
      <c r="T185" s="26" t="s">
        <v>446</v>
      </c>
      <c r="U185" s="26" t="s">
        <v>446</v>
      </c>
      <c r="V185" s="26" t="s">
        <v>447</v>
      </c>
      <c r="W185" s="26" t="s">
        <v>446</v>
      </c>
      <c r="X185" s="1590" t="str">
        <f t="shared" si="4"/>
        <v>2442 - Metalurgia aluminiului</v>
      </c>
      <c r="Y185" s="1816">
        <f t="shared" si="5"/>
        <v>2442</v>
      </c>
    </row>
    <row r="186" spans="1:25" x14ac:dyDescent="0.25">
      <c r="A186" s="20" t="s">
        <v>332</v>
      </c>
      <c r="B186" s="21">
        <v>24</v>
      </c>
      <c r="C186" s="22">
        <v>244</v>
      </c>
      <c r="D186" s="23">
        <v>2443</v>
      </c>
      <c r="E186" s="24" t="s">
        <v>631</v>
      </c>
      <c r="F186" s="25" t="s">
        <v>348</v>
      </c>
      <c r="G186" s="26"/>
      <c r="H186" s="26" t="s">
        <v>446</v>
      </c>
      <c r="I186" s="26" t="s">
        <v>447</v>
      </c>
      <c r="J186" s="26" t="s">
        <v>446</v>
      </c>
      <c r="K186" s="26" t="s">
        <v>447</v>
      </c>
      <c r="L186" s="26" t="s">
        <v>446</v>
      </c>
      <c r="M186" s="26" t="s">
        <v>446</v>
      </c>
      <c r="N186" s="26" t="s">
        <v>446</v>
      </c>
      <c r="O186" s="26" t="s">
        <v>446</v>
      </c>
      <c r="P186" s="26" t="s">
        <v>446</v>
      </c>
      <c r="Q186" s="26" t="s">
        <v>446</v>
      </c>
      <c r="R186" s="26" t="s">
        <v>446</v>
      </c>
      <c r="S186" s="26" t="s">
        <v>446</v>
      </c>
      <c r="T186" s="26" t="s">
        <v>446</v>
      </c>
      <c r="U186" s="26" t="s">
        <v>446</v>
      </c>
      <c r="V186" s="26" t="s">
        <v>447</v>
      </c>
      <c r="W186" s="26" t="s">
        <v>446</v>
      </c>
      <c r="X186" s="1590" t="str">
        <f t="shared" si="4"/>
        <v>2443 - Productia plumbului, zincului si cositorului</v>
      </c>
      <c r="Y186" s="1816">
        <f t="shared" si="5"/>
        <v>2443</v>
      </c>
    </row>
    <row r="187" spans="1:25" x14ac:dyDescent="0.25">
      <c r="A187" s="20" t="s">
        <v>332</v>
      </c>
      <c r="B187" s="21">
        <v>24</v>
      </c>
      <c r="C187" s="22">
        <v>244</v>
      </c>
      <c r="D187" s="23">
        <v>2444</v>
      </c>
      <c r="E187" s="24" t="s">
        <v>632</v>
      </c>
      <c r="F187" s="25" t="s">
        <v>348</v>
      </c>
      <c r="G187" s="26"/>
      <c r="H187" s="26" t="s">
        <v>446</v>
      </c>
      <c r="I187" s="26" t="s">
        <v>447</v>
      </c>
      <c r="J187" s="26" t="s">
        <v>446</v>
      </c>
      <c r="K187" s="26" t="s">
        <v>447</v>
      </c>
      <c r="L187" s="26" t="s">
        <v>446</v>
      </c>
      <c r="M187" s="26" t="s">
        <v>446</v>
      </c>
      <c r="N187" s="26" t="s">
        <v>446</v>
      </c>
      <c r="O187" s="26" t="s">
        <v>446</v>
      </c>
      <c r="P187" s="26" t="s">
        <v>446</v>
      </c>
      <c r="Q187" s="26" t="s">
        <v>446</v>
      </c>
      <c r="R187" s="26" t="s">
        <v>446</v>
      </c>
      <c r="S187" s="26" t="s">
        <v>446</v>
      </c>
      <c r="T187" s="26" t="s">
        <v>446</v>
      </c>
      <c r="U187" s="26" t="s">
        <v>446</v>
      </c>
      <c r="V187" s="26" t="s">
        <v>447</v>
      </c>
      <c r="W187" s="26" t="s">
        <v>446</v>
      </c>
      <c r="X187" s="1590" t="str">
        <f t="shared" si="4"/>
        <v>2444 - Metalurgia cuprului</v>
      </c>
      <c r="Y187" s="1816">
        <f t="shared" si="5"/>
        <v>2444</v>
      </c>
    </row>
    <row r="188" spans="1:25" x14ac:dyDescent="0.25">
      <c r="A188" s="20" t="s">
        <v>332</v>
      </c>
      <c r="B188" s="21">
        <v>24</v>
      </c>
      <c r="C188" s="22">
        <v>244</v>
      </c>
      <c r="D188" s="23">
        <v>2445</v>
      </c>
      <c r="E188" s="24" t="s">
        <v>633</v>
      </c>
      <c r="F188" s="25" t="s">
        <v>348</v>
      </c>
      <c r="G188" s="26"/>
      <c r="H188" s="26" t="s">
        <v>446</v>
      </c>
      <c r="I188" s="26" t="s">
        <v>447</v>
      </c>
      <c r="J188" s="26" t="s">
        <v>446</v>
      </c>
      <c r="K188" s="26" t="s">
        <v>447</v>
      </c>
      <c r="L188" s="26" t="s">
        <v>446</v>
      </c>
      <c r="M188" s="26" t="s">
        <v>446</v>
      </c>
      <c r="N188" s="26" t="s">
        <v>446</v>
      </c>
      <c r="O188" s="26" t="s">
        <v>446</v>
      </c>
      <c r="P188" s="26" t="s">
        <v>446</v>
      </c>
      <c r="Q188" s="26" t="s">
        <v>446</v>
      </c>
      <c r="R188" s="26" t="s">
        <v>446</v>
      </c>
      <c r="S188" s="26" t="s">
        <v>446</v>
      </c>
      <c r="T188" s="26" t="s">
        <v>446</v>
      </c>
      <c r="U188" s="26" t="s">
        <v>446</v>
      </c>
      <c r="V188" s="26" t="s">
        <v>447</v>
      </c>
      <c r="W188" s="26" t="s">
        <v>446</v>
      </c>
      <c r="X188" s="1590" t="str">
        <f t="shared" si="4"/>
        <v>2445 - Productia altor metale neferoase</v>
      </c>
      <c r="Y188" s="1816">
        <f t="shared" si="5"/>
        <v>2445</v>
      </c>
    </row>
    <row r="189" spans="1:25" x14ac:dyDescent="0.25">
      <c r="A189" s="20" t="s">
        <v>332</v>
      </c>
      <c r="B189" s="21">
        <v>24</v>
      </c>
      <c r="C189" s="27">
        <v>244</v>
      </c>
      <c r="D189" s="28">
        <v>2446</v>
      </c>
      <c r="E189" s="29" t="s">
        <v>634</v>
      </c>
      <c r="F189" s="30" t="s">
        <v>348</v>
      </c>
      <c r="G189" s="31"/>
      <c r="H189" s="31" t="s">
        <v>446</v>
      </c>
      <c r="I189" s="31" t="s">
        <v>447</v>
      </c>
      <c r="J189" s="31" t="s">
        <v>446</v>
      </c>
      <c r="K189" s="31" t="s">
        <v>447</v>
      </c>
      <c r="L189" s="31" t="s">
        <v>446</v>
      </c>
      <c r="M189" s="31" t="s">
        <v>446</v>
      </c>
      <c r="N189" s="31" t="s">
        <v>446</v>
      </c>
      <c r="O189" s="31" t="s">
        <v>446</v>
      </c>
      <c r="P189" s="31" t="s">
        <v>446</v>
      </c>
      <c r="Q189" s="31" t="s">
        <v>446</v>
      </c>
      <c r="R189" s="31" t="s">
        <v>446</v>
      </c>
      <c r="S189" s="31" t="s">
        <v>446</v>
      </c>
      <c r="T189" s="31" t="s">
        <v>446</v>
      </c>
      <c r="U189" s="31" t="s">
        <v>446</v>
      </c>
      <c r="V189" s="31" t="s">
        <v>447</v>
      </c>
      <c r="W189" s="31" t="s">
        <v>446</v>
      </c>
      <c r="X189" s="1591" t="str">
        <f t="shared" si="4"/>
        <v>2446 - Prelucrarea combustibililor nucleari</v>
      </c>
      <c r="Y189" s="1817">
        <f t="shared" si="5"/>
        <v>2446</v>
      </c>
    </row>
    <row r="190" spans="1:25" x14ac:dyDescent="0.25">
      <c r="A190" s="20" t="s">
        <v>332</v>
      </c>
      <c r="B190" s="21">
        <v>24</v>
      </c>
      <c r="C190" s="15">
        <v>245</v>
      </c>
      <c r="D190" s="16">
        <v>2451</v>
      </c>
      <c r="E190" s="17" t="s">
        <v>635</v>
      </c>
      <c r="F190" s="18" t="s">
        <v>348</v>
      </c>
      <c r="G190" s="19"/>
      <c r="H190" s="19" t="s">
        <v>446</v>
      </c>
      <c r="I190" s="19" t="s">
        <v>447</v>
      </c>
      <c r="J190" s="19" t="s">
        <v>446</v>
      </c>
      <c r="K190" s="19" t="s">
        <v>447</v>
      </c>
      <c r="L190" s="19" t="s">
        <v>446</v>
      </c>
      <c r="M190" s="19" t="s">
        <v>446</v>
      </c>
      <c r="N190" s="19" t="s">
        <v>446</v>
      </c>
      <c r="O190" s="19" t="s">
        <v>446</v>
      </c>
      <c r="P190" s="19" t="s">
        <v>446</v>
      </c>
      <c r="Q190" s="19" t="s">
        <v>446</v>
      </c>
      <c r="R190" s="19" t="s">
        <v>446</v>
      </c>
      <c r="S190" s="19" t="s">
        <v>446</v>
      </c>
      <c r="T190" s="19" t="s">
        <v>446</v>
      </c>
      <c r="U190" s="19" t="s">
        <v>446</v>
      </c>
      <c r="V190" s="19" t="s">
        <v>447</v>
      </c>
      <c r="W190" s="19" t="s">
        <v>446</v>
      </c>
      <c r="X190" s="1592" t="str">
        <f t="shared" si="4"/>
        <v>2451 - Turnarea fontei</v>
      </c>
      <c r="Y190" s="1815">
        <f t="shared" si="5"/>
        <v>2451</v>
      </c>
    </row>
    <row r="191" spans="1:25" x14ac:dyDescent="0.25">
      <c r="A191" s="20" t="s">
        <v>332</v>
      </c>
      <c r="B191" s="21">
        <v>24</v>
      </c>
      <c r="C191" s="22">
        <v>245</v>
      </c>
      <c r="D191" s="23">
        <v>2452</v>
      </c>
      <c r="E191" s="24" t="s">
        <v>636</v>
      </c>
      <c r="F191" s="25" t="s">
        <v>348</v>
      </c>
      <c r="G191" s="26"/>
      <c r="H191" s="26" t="s">
        <v>446</v>
      </c>
      <c r="I191" s="26" t="s">
        <v>447</v>
      </c>
      <c r="J191" s="26" t="s">
        <v>446</v>
      </c>
      <c r="K191" s="26" t="s">
        <v>447</v>
      </c>
      <c r="L191" s="26" t="s">
        <v>446</v>
      </c>
      <c r="M191" s="26" t="s">
        <v>446</v>
      </c>
      <c r="N191" s="26" t="s">
        <v>446</v>
      </c>
      <c r="O191" s="26" t="s">
        <v>446</v>
      </c>
      <c r="P191" s="26" t="s">
        <v>446</v>
      </c>
      <c r="Q191" s="26" t="s">
        <v>446</v>
      </c>
      <c r="R191" s="26" t="s">
        <v>446</v>
      </c>
      <c r="S191" s="26" t="s">
        <v>446</v>
      </c>
      <c r="T191" s="26" t="s">
        <v>446</v>
      </c>
      <c r="U191" s="26" t="s">
        <v>446</v>
      </c>
      <c r="V191" s="26" t="s">
        <v>447</v>
      </c>
      <c r="W191" s="26" t="s">
        <v>446</v>
      </c>
      <c r="X191" s="1590" t="str">
        <f t="shared" si="4"/>
        <v>2452 - Turnarea otelului</v>
      </c>
      <c r="Y191" s="1816">
        <f t="shared" si="5"/>
        <v>2452</v>
      </c>
    </row>
    <row r="192" spans="1:25" x14ac:dyDescent="0.25">
      <c r="A192" s="20" t="s">
        <v>332</v>
      </c>
      <c r="B192" s="21">
        <v>24</v>
      </c>
      <c r="C192" s="22">
        <v>245</v>
      </c>
      <c r="D192" s="23">
        <v>2453</v>
      </c>
      <c r="E192" s="24" t="s">
        <v>637</v>
      </c>
      <c r="F192" s="25" t="s">
        <v>348</v>
      </c>
      <c r="G192" s="26"/>
      <c r="H192" s="26" t="s">
        <v>446</v>
      </c>
      <c r="I192" s="26" t="s">
        <v>447</v>
      </c>
      <c r="J192" s="26" t="s">
        <v>446</v>
      </c>
      <c r="K192" s="26" t="s">
        <v>447</v>
      </c>
      <c r="L192" s="26" t="s">
        <v>446</v>
      </c>
      <c r="M192" s="26" t="s">
        <v>446</v>
      </c>
      <c r="N192" s="26" t="s">
        <v>446</v>
      </c>
      <c r="O192" s="26" t="s">
        <v>446</v>
      </c>
      <c r="P192" s="26" t="s">
        <v>446</v>
      </c>
      <c r="Q192" s="26" t="s">
        <v>446</v>
      </c>
      <c r="R192" s="26" t="s">
        <v>446</v>
      </c>
      <c r="S192" s="26" t="s">
        <v>446</v>
      </c>
      <c r="T192" s="26" t="s">
        <v>446</v>
      </c>
      <c r="U192" s="26" t="s">
        <v>446</v>
      </c>
      <c r="V192" s="26" t="s">
        <v>447</v>
      </c>
      <c r="W192" s="26" t="s">
        <v>446</v>
      </c>
      <c r="X192" s="1590" t="str">
        <f t="shared" si="4"/>
        <v>2453 - Turnarea metalelor neferoase usoare</v>
      </c>
      <c r="Y192" s="1816">
        <f t="shared" si="5"/>
        <v>2453</v>
      </c>
    </row>
    <row r="193" spans="1:25" ht="15.75" thickBot="1" x14ac:dyDescent="0.3">
      <c r="A193" s="20" t="s">
        <v>332</v>
      </c>
      <c r="B193" s="37">
        <v>24</v>
      </c>
      <c r="C193" s="60">
        <v>245</v>
      </c>
      <c r="D193" s="61">
        <v>2454</v>
      </c>
      <c r="E193" s="62" t="s">
        <v>638</v>
      </c>
      <c r="F193" s="63" t="s">
        <v>348</v>
      </c>
      <c r="G193" s="64"/>
      <c r="H193" s="64" t="s">
        <v>446</v>
      </c>
      <c r="I193" s="64" t="s">
        <v>447</v>
      </c>
      <c r="J193" s="64" t="s">
        <v>446</v>
      </c>
      <c r="K193" s="64" t="s">
        <v>447</v>
      </c>
      <c r="L193" s="64" t="s">
        <v>446</v>
      </c>
      <c r="M193" s="64" t="s">
        <v>446</v>
      </c>
      <c r="N193" s="64" t="s">
        <v>446</v>
      </c>
      <c r="O193" s="64" t="s">
        <v>446</v>
      </c>
      <c r="P193" s="64" t="s">
        <v>446</v>
      </c>
      <c r="Q193" s="64" t="s">
        <v>446</v>
      </c>
      <c r="R193" s="64" t="s">
        <v>446</v>
      </c>
      <c r="S193" s="64" t="s">
        <v>446</v>
      </c>
      <c r="T193" s="64" t="s">
        <v>446</v>
      </c>
      <c r="U193" s="64" t="s">
        <v>446</v>
      </c>
      <c r="V193" s="64" t="s">
        <v>447</v>
      </c>
      <c r="W193" s="64" t="s">
        <v>446</v>
      </c>
      <c r="X193" s="1598" t="str">
        <f t="shared" si="4"/>
        <v>2454 - Turnarea altor metale neferoase</v>
      </c>
      <c r="Y193" s="1823">
        <f t="shared" si="5"/>
        <v>2454</v>
      </c>
    </row>
    <row r="194" spans="1:25" x14ac:dyDescent="0.25">
      <c r="A194" s="20" t="s">
        <v>332</v>
      </c>
      <c r="B194" s="14">
        <v>25</v>
      </c>
      <c r="C194" s="15">
        <v>251</v>
      </c>
      <c r="D194" s="16">
        <v>2511</v>
      </c>
      <c r="E194" s="17" t="s">
        <v>639</v>
      </c>
      <c r="F194" s="18" t="s">
        <v>348</v>
      </c>
      <c r="G194" s="19"/>
      <c r="H194" s="19" t="s">
        <v>447</v>
      </c>
      <c r="I194" s="19" t="s">
        <v>447</v>
      </c>
      <c r="J194" s="19" t="s">
        <v>446</v>
      </c>
      <c r="K194" s="19" t="s">
        <v>447</v>
      </c>
      <c r="L194" s="19" t="s">
        <v>446</v>
      </c>
      <c r="M194" s="19" t="s">
        <v>446</v>
      </c>
      <c r="N194" s="19" t="s">
        <v>446</v>
      </c>
      <c r="O194" s="19" t="s">
        <v>446</v>
      </c>
      <c r="P194" s="19" t="s">
        <v>447</v>
      </c>
      <c r="Q194" s="19" t="s">
        <v>446</v>
      </c>
      <c r="R194" s="19" t="s">
        <v>446</v>
      </c>
      <c r="S194" s="19" t="s">
        <v>446</v>
      </c>
      <c r="T194" s="19" t="s">
        <v>446</v>
      </c>
      <c r="U194" s="19" t="s">
        <v>446</v>
      </c>
      <c r="V194" s="19" t="s">
        <v>447</v>
      </c>
      <c r="W194" s="19" t="s">
        <v>446</v>
      </c>
      <c r="X194" s="1592" t="str">
        <f t="shared" si="4"/>
        <v>2511 - Fabricarea de constructii metalice si parti componente ale structurilor metalice</v>
      </c>
      <c r="Y194" s="1815">
        <f t="shared" si="5"/>
        <v>2511</v>
      </c>
    </row>
    <row r="195" spans="1:25" x14ac:dyDescent="0.25">
      <c r="A195" s="20" t="s">
        <v>332</v>
      </c>
      <c r="B195" s="21">
        <v>25</v>
      </c>
      <c r="C195" s="27">
        <v>251</v>
      </c>
      <c r="D195" s="28">
        <v>2512</v>
      </c>
      <c r="E195" s="29" t="s">
        <v>640</v>
      </c>
      <c r="F195" s="30" t="s">
        <v>348</v>
      </c>
      <c r="G195" s="31"/>
      <c r="H195" s="31" t="s">
        <v>447</v>
      </c>
      <c r="I195" s="31" t="s">
        <v>447</v>
      </c>
      <c r="J195" s="31" t="s">
        <v>446</v>
      </c>
      <c r="K195" s="31" t="s">
        <v>447</v>
      </c>
      <c r="L195" s="31" t="s">
        <v>446</v>
      </c>
      <c r="M195" s="31" t="s">
        <v>446</v>
      </c>
      <c r="N195" s="31" t="s">
        <v>446</v>
      </c>
      <c r="O195" s="31" t="s">
        <v>446</v>
      </c>
      <c r="P195" s="31" t="s">
        <v>447</v>
      </c>
      <c r="Q195" s="31" t="s">
        <v>446</v>
      </c>
      <c r="R195" s="31" t="s">
        <v>446</v>
      </c>
      <c r="S195" s="31" t="s">
        <v>446</v>
      </c>
      <c r="T195" s="31" t="s">
        <v>446</v>
      </c>
      <c r="U195" s="31" t="s">
        <v>446</v>
      </c>
      <c r="V195" s="31" t="s">
        <v>447</v>
      </c>
      <c r="W195" s="31" t="s">
        <v>446</v>
      </c>
      <c r="X195" s="1591" t="str">
        <f t="shared" ref="X195:X258" si="6">TEXT(D195,"0000")&amp;" - "&amp;E195</f>
        <v>2512 - Fabricarea de usi si ferestre din metal</v>
      </c>
      <c r="Y195" s="1817">
        <f t="shared" ref="Y195:Y258" si="7">D195</f>
        <v>2512</v>
      </c>
    </row>
    <row r="196" spans="1:25" x14ac:dyDescent="0.25">
      <c r="A196" s="20" t="s">
        <v>332</v>
      </c>
      <c r="B196" s="21">
        <v>25</v>
      </c>
      <c r="C196" s="15">
        <v>252</v>
      </c>
      <c r="D196" s="16">
        <v>2521</v>
      </c>
      <c r="E196" s="17" t="s">
        <v>641</v>
      </c>
      <c r="F196" s="18" t="s">
        <v>348</v>
      </c>
      <c r="G196" s="19"/>
      <c r="H196" s="19" t="s">
        <v>447</v>
      </c>
      <c r="I196" s="19" t="s">
        <v>447</v>
      </c>
      <c r="J196" s="19" t="s">
        <v>446</v>
      </c>
      <c r="K196" s="19" t="s">
        <v>447</v>
      </c>
      <c r="L196" s="19" t="s">
        <v>446</v>
      </c>
      <c r="M196" s="19" t="s">
        <v>446</v>
      </c>
      <c r="N196" s="19" t="s">
        <v>446</v>
      </c>
      <c r="O196" s="19" t="s">
        <v>446</v>
      </c>
      <c r="P196" s="19" t="s">
        <v>447</v>
      </c>
      <c r="Q196" s="19" t="s">
        <v>446</v>
      </c>
      <c r="R196" s="19" t="s">
        <v>446</v>
      </c>
      <c r="S196" s="19" t="s">
        <v>446</v>
      </c>
      <c r="T196" s="19" t="s">
        <v>446</v>
      </c>
      <c r="U196" s="19" t="s">
        <v>446</v>
      </c>
      <c r="V196" s="19" t="s">
        <v>447</v>
      </c>
      <c r="W196" s="19" t="s">
        <v>446</v>
      </c>
      <c r="X196" s="1592" t="str">
        <f t="shared" si="6"/>
        <v>2521 - Productia de radiatoare si cazane pentru incalzire centrala</v>
      </c>
      <c r="Y196" s="1815">
        <f t="shared" si="7"/>
        <v>2521</v>
      </c>
    </row>
    <row r="197" spans="1:25" x14ac:dyDescent="0.25">
      <c r="A197" s="20" t="s">
        <v>332</v>
      </c>
      <c r="B197" s="21">
        <v>25</v>
      </c>
      <c r="C197" s="27">
        <v>252</v>
      </c>
      <c r="D197" s="28">
        <v>2529</v>
      </c>
      <c r="E197" s="29" t="s">
        <v>642</v>
      </c>
      <c r="F197" s="30" t="s">
        <v>348</v>
      </c>
      <c r="G197" s="31"/>
      <c r="H197" s="31" t="s">
        <v>447</v>
      </c>
      <c r="I197" s="31" t="s">
        <v>447</v>
      </c>
      <c r="J197" s="31" t="s">
        <v>446</v>
      </c>
      <c r="K197" s="31" t="s">
        <v>447</v>
      </c>
      <c r="L197" s="31" t="s">
        <v>446</v>
      </c>
      <c r="M197" s="31" t="s">
        <v>446</v>
      </c>
      <c r="N197" s="31" t="s">
        <v>446</v>
      </c>
      <c r="O197" s="31" t="s">
        <v>446</v>
      </c>
      <c r="P197" s="31" t="s">
        <v>447</v>
      </c>
      <c r="Q197" s="31" t="s">
        <v>446</v>
      </c>
      <c r="R197" s="31" t="s">
        <v>446</v>
      </c>
      <c r="S197" s="31" t="s">
        <v>446</v>
      </c>
      <c r="T197" s="31" t="s">
        <v>446</v>
      </c>
      <c r="U197" s="31" t="s">
        <v>446</v>
      </c>
      <c r="V197" s="31" t="s">
        <v>447</v>
      </c>
      <c r="W197" s="31" t="s">
        <v>446</v>
      </c>
      <c r="X197" s="1591" t="str">
        <f t="shared" si="6"/>
        <v>2529 - Productia de rezervoare, cisterne si containere metalice</v>
      </c>
      <c r="Y197" s="1817">
        <f t="shared" si="7"/>
        <v>2529</v>
      </c>
    </row>
    <row r="198" spans="1:25" x14ac:dyDescent="0.25">
      <c r="A198" s="20" t="s">
        <v>332</v>
      </c>
      <c r="B198" s="21">
        <v>25</v>
      </c>
      <c r="C198" s="32">
        <v>253</v>
      </c>
      <c r="D198" s="33">
        <v>2530</v>
      </c>
      <c r="E198" s="34" t="s">
        <v>643</v>
      </c>
      <c r="F198" s="35" t="s">
        <v>348</v>
      </c>
      <c r="G198" s="36"/>
      <c r="H198" s="36" t="s">
        <v>447</v>
      </c>
      <c r="I198" s="36" t="s">
        <v>447</v>
      </c>
      <c r="J198" s="36" t="s">
        <v>446</v>
      </c>
      <c r="K198" s="36" t="s">
        <v>447</v>
      </c>
      <c r="L198" s="36" t="s">
        <v>446</v>
      </c>
      <c r="M198" s="36" t="s">
        <v>446</v>
      </c>
      <c r="N198" s="36" t="s">
        <v>446</v>
      </c>
      <c r="O198" s="36" t="s">
        <v>446</v>
      </c>
      <c r="P198" s="36" t="s">
        <v>447</v>
      </c>
      <c r="Q198" s="36" t="s">
        <v>446</v>
      </c>
      <c r="R198" s="36" t="s">
        <v>446</v>
      </c>
      <c r="S198" s="36" t="s">
        <v>446</v>
      </c>
      <c r="T198" s="36" t="s">
        <v>446</v>
      </c>
      <c r="U198" s="36" t="s">
        <v>446</v>
      </c>
      <c r="V198" s="36" t="s">
        <v>447</v>
      </c>
      <c r="W198" s="36" t="s">
        <v>446</v>
      </c>
      <c r="X198" s="1593" t="str">
        <f t="shared" si="6"/>
        <v>2530 - Productia generatoarelor de aburi (cu exceptia cazanelor pentru incalzire centrala)</v>
      </c>
      <c r="Y198" s="1818">
        <f t="shared" si="7"/>
        <v>2530</v>
      </c>
    </row>
    <row r="199" spans="1:25" x14ac:dyDescent="0.25">
      <c r="A199" s="20" t="s">
        <v>332</v>
      </c>
      <c r="B199" s="21">
        <v>25</v>
      </c>
      <c r="C199" s="32">
        <v>254</v>
      </c>
      <c r="D199" s="33">
        <v>2540</v>
      </c>
      <c r="E199" s="34" t="s">
        <v>644</v>
      </c>
      <c r="F199" s="35" t="s">
        <v>348</v>
      </c>
      <c r="G199" s="36"/>
      <c r="H199" s="36" t="s">
        <v>447</v>
      </c>
      <c r="I199" s="36" t="s">
        <v>447</v>
      </c>
      <c r="J199" s="36" t="s">
        <v>446</v>
      </c>
      <c r="K199" s="36" t="s">
        <v>447</v>
      </c>
      <c r="L199" s="36" t="s">
        <v>446</v>
      </c>
      <c r="M199" s="36" t="s">
        <v>446</v>
      </c>
      <c r="N199" s="36" t="s">
        <v>446</v>
      </c>
      <c r="O199" s="36" t="s">
        <v>446</v>
      </c>
      <c r="P199" s="36" t="s">
        <v>447</v>
      </c>
      <c r="Q199" s="36" t="s">
        <v>446</v>
      </c>
      <c r="R199" s="36" t="s">
        <v>446</v>
      </c>
      <c r="S199" s="36" t="s">
        <v>446</v>
      </c>
      <c r="T199" s="36" t="s">
        <v>446</v>
      </c>
      <c r="U199" s="36" t="s">
        <v>446</v>
      </c>
      <c r="V199" s="36" t="s">
        <v>447</v>
      </c>
      <c r="W199" s="36" t="s">
        <v>446</v>
      </c>
      <c r="X199" s="1593" t="str">
        <f t="shared" si="6"/>
        <v>2540 - Fabricarea armamentului si munitiei</v>
      </c>
      <c r="Y199" s="1818">
        <f t="shared" si="7"/>
        <v>2540</v>
      </c>
    </row>
    <row r="200" spans="1:25" x14ac:dyDescent="0.25">
      <c r="A200" s="20" t="s">
        <v>332</v>
      </c>
      <c r="B200" s="21">
        <v>25</v>
      </c>
      <c r="C200" s="32">
        <v>255</v>
      </c>
      <c r="D200" s="33">
        <v>2550</v>
      </c>
      <c r="E200" s="34" t="s">
        <v>645</v>
      </c>
      <c r="F200" s="35" t="s">
        <v>348</v>
      </c>
      <c r="G200" s="36"/>
      <c r="H200" s="36" t="s">
        <v>447</v>
      </c>
      <c r="I200" s="36" t="s">
        <v>447</v>
      </c>
      <c r="J200" s="36" t="s">
        <v>446</v>
      </c>
      <c r="K200" s="36" t="s">
        <v>447</v>
      </c>
      <c r="L200" s="36" t="s">
        <v>446</v>
      </c>
      <c r="M200" s="36" t="s">
        <v>446</v>
      </c>
      <c r="N200" s="36" t="s">
        <v>446</v>
      </c>
      <c r="O200" s="36" t="s">
        <v>446</v>
      </c>
      <c r="P200" s="36" t="s">
        <v>447</v>
      </c>
      <c r="Q200" s="36" t="s">
        <v>446</v>
      </c>
      <c r="R200" s="36" t="s">
        <v>446</v>
      </c>
      <c r="S200" s="36" t="s">
        <v>446</v>
      </c>
      <c r="T200" s="36" t="s">
        <v>446</v>
      </c>
      <c r="U200" s="36" t="s">
        <v>446</v>
      </c>
      <c r="V200" s="36" t="s">
        <v>447</v>
      </c>
      <c r="W200" s="36" t="s">
        <v>446</v>
      </c>
      <c r="X200" s="1593" t="str">
        <f t="shared" si="6"/>
        <v>2550 - Fabricarea produselor metalice obtinute prin deformare plastica; metalurgia pulberilor</v>
      </c>
      <c r="Y200" s="1818">
        <f t="shared" si="7"/>
        <v>2550</v>
      </c>
    </row>
    <row r="201" spans="1:25" x14ac:dyDescent="0.25">
      <c r="A201" s="20" t="s">
        <v>332</v>
      </c>
      <c r="B201" s="21">
        <v>25</v>
      </c>
      <c r="C201" s="15">
        <v>256</v>
      </c>
      <c r="D201" s="16">
        <v>2561</v>
      </c>
      <c r="E201" s="17" t="s">
        <v>646</v>
      </c>
      <c r="F201" s="18" t="s">
        <v>348</v>
      </c>
      <c r="G201" s="19"/>
      <c r="H201" s="19" t="s">
        <v>447</v>
      </c>
      <c r="I201" s="19" t="s">
        <v>447</v>
      </c>
      <c r="J201" s="19" t="s">
        <v>446</v>
      </c>
      <c r="K201" s="19" t="s">
        <v>447</v>
      </c>
      <c r="L201" s="19" t="s">
        <v>446</v>
      </c>
      <c r="M201" s="19" t="s">
        <v>446</v>
      </c>
      <c r="N201" s="19" t="s">
        <v>446</v>
      </c>
      <c r="O201" s="19" t="s">
        <v>446</v>
      </c>
      <c r="P201" s="19" t="s">
        <v>447</v>
      </c>
      <c r="Q201" s="19" t="s">
        <v>446</v>
      </c>
      <c r="R201" s="19" t="s">
        <v>446</v>
      </c>
      <c r="S201" s="19" t="s">
        <v>446</v>
      </c>
      <c r="T201" s="19" t="s">
        <v>446</v>
      </c>
      <c r="U201" s="19" t="s">
        <v>446</v>
      </c>
      <c r="V201" s="19" t="s">
        <v>447</v>
      </c>
      <c r="W201" s="19" t="s">
        <v>446</v>
      </c>
      <c r="X201" s="1592" t="str">
        <f t="shared" si="6"/>
        <v>2561 - Tratarea si acoperirea metalelor</v>
      </c>
      <c r="Y201" s="1815">
        <f t="shared" si="7"/>
        <v>2561</v>
      </c>
    </row>
    <row r="202" spans="1:25" x14ac:dyDescent="0.25">
      <c r="A202" s="20" t="s">
        <v>332</v>
      </c>
      <c r="B202" s="21">
        <v>25</v>
      </c>
      <c r="C202" s="27">
        <v>256</v>
      </c>
      <c r="D202" s="28">
        <v>2562</v>
      </c>
      <c r="E202" s="29" t="s">
        <v>647</v>
      </c>
      <c r="F202" s="30" t="s">
        <v>348</v>
      </c>
      <c r="G202" s="31"/>
      <c r="H202" s="31" t="s">
        <v>447</v>
      </c>
      <c r="I202" s="31" t="s">
        <v>447</v>
      </c>
      <c r="J202" s="31" t="s">
        <v>446</v>
      </c>
      <c r="K202" s="31" t="s">
        <v>447</v>
      </c>
      <c r="L202" s="31" t="s">
        <v>446</v>
      </c>
      <c r="M202" s="31" t="s">
        <v>446</v>
      </c>
      <c r="N202" s="31" t="s">
        <v>446</v>
      </c>
      <c r="O202" s="31" t="s">
        <v>446</v>
      </c>
      <c r="P202" s="31" t="s">
        <v>447</v>
      </c>
      <c r="Q202" s="31" t="s">
        <v>446</v>
      </c>
      <c r="R202" s="31" t="s">
        <v>446</v>
      </c>
      <c r="S202" s="31" t="s">
        <v>446</v>
      </c>
      <c r="T202" s="31" t="s">
        <v>446</v>
      </c>
      <c r="U202" s="31" t="s">
        <v>446</v>
      </c>
      <c r="V202" s="31" t="s">
        <v>447</v>
      </c>
      <c r="W202" s="31" t="s">
        <v>446</v>
      </c>
      <c r="X202" s="1591" t="str">
        <f t="shared" si="6"/>
        <v>2562 - Operatiuni de mecanica generala</v>
      </c>
      <c r="Y202" s="1817">
        <f t="shared" si="7"/>
        <v>2562</v>
      </c>
    </row>
    <row r="203" spans="1:25" x14ac:dyDescent="0.25">
      <c r="A203" s="20" t="s">
        <v>332</v>
      </c>
      <c r="B203" s="21">
        <v>25</v>
      </c>
      <c r="C203" s="15">
        <v>257</v>
      </c>
      <c r="D203" s="16">
        <v>2571</v>
      </c>
      <c r="E203" s="17" t="s">
        <v>648</v>
      </c>
      <c r="F203" s="18" t="s">
        <v>348</v>
      </c>
      <c r="G203" s="19"/>
      <c r="H203" s="19" t="s">
        <v>447</v>
      </c>
      <c r="I203" s="19" t="s">
        <v>447</v>
      </c>
      <c r="J203" s="19" t="s">
        <v>446</v>
      </c>
      <c r="K203" s="19" t="s">
        <v>447</v>
      </c>
      <c r="L203" s="19" t="s">
        <v>446</v>
      </c>
      <c r="M203" s="19" t="s">
        <v>446</v>
      </c>
      <c r="N203" s="19" t="s">
        <v>446</v>
      </c>
      <c r="O203" s="19" t="s">
        <v>446</v>
      </c>
      <c r="P203" s="19" t="s">
        <v>447</v>
      </c>
      <c r="Q203" s="19" t="s">
        <v>446</v>
      </c>
      <c r="R203" s="19" t="s">
        <v>446</v>
      </c>
      <c r="S203" s="19" t="s">
        <v>446</v>
      </c>
      <c r="T203" s="19" t="s">
        <v>446</v>
      </c>
      <c r="U203" s="19" t="s">
        <v>446</v>
      </c>
      <c r="V203" s="19" t="s">
        <v>447</v>
      </c>
      <c r="W203" s="19" t="s">
        <v>446</v>
      </c>
      <c r="X203" s="1592" t="str">
        <f t="shared" si="6"/>
        <v>2571 - Fabricarea produselor de taiat</v>
      </c>
      <c r="Y203" s="1815">
        <f t="shared" si="7"/>
        <v>2571</v>
      </c>
    </row>
    <row r="204" spans="1:25" x14ac:dyDescent="0.25">
      <c r="A204" s="20" t="s">
        <v>332</v>
      </c>
      <c r="B204" s="21">
        <v>25</v>
      </c>
      <c r="C204" s="22">
        <v>257</v>
      </c>
      <c r="D204" s="23">
        <v>2572</v>
      </c>
      <c r="E204" s="24" t="s">
        <v>649</v>
      </c>
      <c r="F204" s="25" t="s">
        <v>348</v>
      </c>
      <c r="G204" s="26"/>
      <c r="H204" s="26" t="s">
        <v>447</v>
      </c>
      <c r="I204" s="26" t="s">
        <v>447</v>
      </c>
      <c r="J204" s="26" t="s">
        <v>446</v>
      </c>
      <c r="K204" s="26" t="s">
        <v>447</v>
      </c>
      <c r="L204" s="26" t="s">
        <v>446</v>
      </c>
      <c r="M204" s="26" t="s">
        <v>446</v>
      </c>
      <c r="N204" s="26" t="s">
        <v>446</v>
      </c>
      <c r="O204" s="26" t="s">
        <v>446</v>
      </c>
      <c r="P204" s="26" t="s">
        <v>447</v>
      </c>
      <c r="Q204" s="26" t="s">
        <v>446</v>
      </c>
      <c r="R204" s="26" t="s">
        <v>446</v>
      </c>
      <c r="S204" s="26" t="s">
        <v>446</v>
      </c>
      <c r="T204" s="26" t="s">
        <v>446</v>
      </c>
      <c r="U204" s="26" t="s">
        <v>446</v>
      </c>
      <c r="V204" s="26" t="s">
        <v>447</v>
      </c>
      <c r="W204" s="26" t="s">
        <v>446</v>
      </c>
      <c r="X204" s="1590" t="str">
        <f t="shared" si="6"/>
        <v>2572 - Fabricarea articolelor de feronerie</v>
      </c>
      <c r="Y204" s="1816">
        <f t="shared" si="7"/>
        <v>2572</v>
      </c>
    </row>
    <row r="205" spans="1:25" x14ac:dyDescent="0.25">
      <c r="A205" s="20" t="s">
        <v>332</v>
      </c>
      <c r="B205" s="21">
        <v>25</v>
      </c>
      <c r="C205" s="27">
        <v>257</v>
      </c>
      <c r="D205" s="28">
        <v>2573</v>
      </c>
      <c r="E205" s="29" t="s">
        <v>650</v>
      </c>
      <c r="F205" s="30" t="s">
        <v>348</v>
      </c>
      <c r="G205" s="31"/>
      <c r="H205" s="31" t="s">
        <v>447</v>
      </c>
      <c r="I205" s="31" t="s">
        <v>447</v>
      </c>
      <c r="J205" s="31" t="s">
        <v>446</v>
      </c>
      <c r="K205" s="31" t="s">
        <v>447</v>
      </c>
      <c r="L205" s="31" t="s">
        <v>446</v>
      </c>
      <c r="M205" s="31" t="s">
        <v>446</v>
      </c>
      <c r="N205" s="31" t="s">
        <v>446</v>
      </c>
      <c r="O205" s="31" t="s">
        <v>446</v>
      </c>
      <c r="P205" s="31" t="s">
        <v>447</v>
      </c>
      <c r="Q205" s="31" t="s">
        <v>446</v>
      </c>
      <c r="R205" s="31" t="s">
        <v>446</v>
      </c>
      <c r="S205" s="31" t="s">
        <v>446</v>
      </c>
      <c r="T205" s="31" t="s">
        <v>446</v>
      </c>
      <c r="U205" s="31" t="s">
        <v>446</v>
      </c>
      <c r="V205" s="31" t="s">
        <v>447</v>
      </c>
      <c r="W205" s="31" t="s">
        <v>446</v>
      </c>
      <c r="X205" s="1591" t="str">
        <f t="shared" si="6"/>
        <v>2573 - Fabricarea uneltelor</v>
      </c>
      <c r="Y205" s="1817">
        <f t="shared" si="7"/>
        <v>2573</v>
      </c>
    </row>
    <row r="206" spans="1:25" x14ac:dyDescent="0.25">
      <c r="A206" s="20" t="s">
        <v>332</v>
      </c>
      <c r="B206" s="21">
        <v>25</v>
      </c>
      <c r="C206" s="15">
        <v>259</v>
      </c>
      <c r="D206" s="16">
        <v>2591</v>
      </c>
      <c r="E206" s="17" t="s">
        <v>651</v>
      </c>
      <c r="F206" s="18" t="s">
        <v>348</v>
      </c>
      <c r="G206" s="19"/>
      <c r="H206" s="19" t="s">
        <v>447</v>
      </c>
      <c r="I206" s="19" t="s">
        <v>447</v>
      </c>
      <c r="J206" s="19" t="s">
        <v>446</v>
      </c>
      <c r="K206" s="19" t="s">
        <v>447</v>
      </c>
      <c r="L206" s="19" t="s">
        <v>446</v>
      </c>
      <c r="M206" s="19" t="s">
        <v>446</v>
      </c>
      <c r="N206" s="19" t="s">
        <v>446</v>
      </c>
      <c r="O206" s="19" t="s">
        <v>446</v>
      </c>
      <c r="P206" s="19" t="s">
        <v>447</v>
      </c>
      <c r="Q206" s="19" t="s">
        <v>446</v>
      </c>
      <c r="R206" s="19" t="s">
        <v>446</v>
      </c>
      <c r="S206" s="19" t="s">
        <v>446</v>
      </c>
      <c r="T206" s="19" t="s">
        <v>446</v>
      </c>
      <c r="U206" s="19" t="s">
        <v>446</v>
      </c>
      <c r="V206" s="19" t="s">
        <v>447</v>
      </c>
      <c r="W206" s="19" t="s">
        <v>446</v>
      </c>
      <c r="X206" s="1592" t="str">
        <f t="shared" si="6"/>
        <v>2591 - Fabricarea de recipienti, containere si alte produse similare din otel</v>
      </c>
      <c r="Y206" s="1815">
        <f t="shared" si="7"/>
        <v>2591</v>
      </c>
    </row>
    <row r="207" spans="1:25" x14ac:dyDescent="0.25">
      <c r="A207" s="20" t="s">
        <v>332</v>
      </c>
      <c r="B207" s="21">
        <v>25</v>
      </c>
      <c r="C207" s="22">
        <v>259</v>
      </c>
      <c r="D207" s="23">
        <v>2592</v>
      </c>
      <c r="E207" s="24" t="s">
        <v>652</v>
      </c>
      <c r="F207" s="25" t="s">
        <v>348</v>
      </c>
      <c r="G207" s="26"/>
      <c r="H207" s="26" t="s">
        <v>447</v>
      </c>
      <c r="I207" s="26" t="s">
        <v>447</v>
      </c>
      <c r="J207" s="26" t="s">
        <v>446</v>
      </c>
      <c r="K207" s="26" t="s">
        <v>447</v>
      </c>
      <c r="L207" s="26" t="s">
        <v>446</v>
      </c>
      <c r="M207" s="26" t="s">
        <v>446</v>
      </c>
      <c r="N207" s="26" t="s">
        <v>446</v>
      </c>
      <c r="O207" s="26" t="s">
        <v>446</v>
      </c>
      <c r="P207" s="26" t="s">
        <v>447</v>
      </c>
      <c r="Q207" s="26" t="s">
        <v>446</v>
      </c>
      <c r="R207" s="26" t="s">
        <v>446</v>
      </c>
      <c r="S207" s="26" t="s">
        <v>446</v>
      </c>
      <c r="T207" s="26" t="s">
        <v>446</v>
      </c>
      <c r="U207" s="26" t="s">
        <v>446</v>
      </c>
      <c r="V207" s="26" t="s">
        <v>447</v>
      </c>
      <c r="W207" s="26" t="s">
        <v>446</v>
      </c>
      <c r="X207" s="1590" t="str">
        <f t="shared" si="6"/>
        <v>2592 - Fabricarea ambalajelor usoare din metal</v>
      </c>
      <c r="Y207" s="1816">
        <f t="shared" si="7"/>
        <v>2592</v>
      </c>
    </row>
    <row r="208" spans="1:25" x14ac:dyDescent="0.25">
      <c r="A208" s="20" t="s">
        <v>332</v>
      </c>
      <c r="B208" s="21">
        <v>25</v>
      </c>
      <c r="C208" s="22">
        <v>259</v>
      </c>
      <c r="D208" s="23">
        <v>2593</v>
      </c>
      <c r="E208" s="24" t="s">
        <v>653</v>
      </c>
      <c r="F208" s="25" t="s">
        <v>348</v>
      </c>
      <c r="G208" s="26"/>
      <c r="H208" s="26" t="s">
        <v>447</v>
      </c>
      <c r="I208" s="26" t="s">
        <v>447</v>
      </c>
      <c r="J208" s="26" t="s">
        <v>446</v>
      </c>
      <c r="K208" s="26" t="s">
        <v>447</v>
      </c>
      <c r="L208" s="26" t="s">
        <v>446</v>
      </c>
      <c r="M208" s="26" t="s">
        <v>446</v>
      </c>
      <c r="N208" s="26" t="s">
        <v>446</v>
      </c>
      <c r="O208" s="26" t="s">
        <v>446</v>
      </c>
      <c r="P208" s="26" t="s">
        <v>447</v>
      </c>
      <c r="Q208" s="26" t="s">
        <v>446</v>
      </c>
      <c r="R208" s="26" t="s">
        <v>446</v>
      </c>
      <c r="S208" s="26" t="s">
        <v>446</v>
      </c>
      <c r="T208" s="26" t="s">
        <v>446</v>
      </c>
      <c r="U208" s="26" t="s">
        <v>446</v>
      </c>
      <c r="V208" s="26" t="s">
        <v>447</v>
      </c>
      <c r="W208" s="26" t="s">
        <v>446</v>
      </c>
      <c r="X208" s="1590" t="str">
        <f t="shared" si="6"/>
        <v>2593 - Fabricarea articolelor din fire metalice; fabricarea de lanturi si arcuri</v>
      </c>
      <c r="Y208" s="1816">
        <f t="shared" si="7"/>
        <v>2593</v>
      </c>
    </row>
    <row r="209" spans="1:25" x14ac:dyDescent="0.25">
      <c r="A209" s="20" t="s">
        <v>332</v>
      </c>
      <c r="B209" s="21">
        <v>25</v>
      </c>
      <c r="C209" s="22">
        <v>259</v>
      </c>
      <c r="D209" s="23">
        <v>2594</v>
      </c>
      <c r="E209" s="24" t="s">
        <v>654</v>
      </c>
      <c r="F209" s="25" t="s">
        <v>348</v>
      </c>
      <c r="G209" s="26"/>
      <c r="H209" s="26" t="s">
        <v>447</v>
      </c>
      <c r="I209" s="26" t="s">
        <v>447</v>
      </c>
      <c r="J209" s="26" t="s">
        <v>446</v>
      </c>
      <c r="K209" s="26" t="s">
        <v>447</v>
      </c>
      <c r="L209" s="26" t="s">
        <v>446</v>
      </c>
      <c r="M209" s="26" t="s">
        <v>446</v>
      </c>
      <c r="N209" s="26" t="s">
        <v>446</v>
      </c>
      <c r="O209" s="26" t="s">
        <v>446</v>
      </c>
      <c r="P209" s="26" t="s">
        <v>447</v>
      </c>
      <c r="Q209" s="26" t="s">
        <v>446</v>
      </c>
      <c r="R209" s="26" t="s">
        <v>446</v>
      </c>
      <c r="S209" s="26" t="s">
        <v>446</v>
      </c>
      <c r="T209" s="26" t="s">
        <v>446</v>
      </c>
      <c r="U209" s="26" t="s">
        <v>446</v>
      </c>
      <c r="V209" s="26" t="s">
        <v>447</v>
      </c>
      <c r="W209" s="26" t="s">
        <v>446</v>
      </c>
      <c r="X209" s="1590" t="str">
        <f t="shared" si="6"/>
        <v>2594 - Fabricarea de suruburi, buloane si alte articole filetate; fabricarea de nituri si saibe</v>
      </c>
      <c r="Y209" s="1816">
        <f t="shared" si="7"/>
        <v>2594</v>
      </c>
    </row>
    <row r="210" spans="1:25" ht="15.75" thickBot="1" x14ac:dyDescent="0.3">
      <c r="A210" s="20" t="s">
        <v>332</v>
      </c>
      <c r="B210" s="37">
        <v>25</v>
      </c>
      <c r="C210" s="60">
        <v>259</v>
      </c>
      <c r="D210" s="61">
        <v>2599</v>
      </c>
      <c r="E210" s="62" t="s">
        <v>655</v>
      </c>
      <c r="F210" s="63" t="s">
        <v>348</v>
      </c>
      <c r="G210" s="64"/>
      <c r="H210" s="64" t="s">
        <v>447</v>
      </c>
      <c r="I210" s="64" t="s">
        <v>447</v>
      </c>
      <c r="J210" s="64" t="s">
        <v>446</v>
      </c>
      <c r="K210" s="64" t="s">
        <v>447</v>
      </c>
      <c r="L210" s="64" t="s">
        <v>446</v>
      </c>
      <c r="M210" s="64" t="s">
        <v>446</v>
      </c>
      <c r="N210" s="64" t="s">
        <v>446</v>
      </c>
      <c r="O210" s="64" t="s">
        <v>446</v>
      </c>
      <c r="P210" s="64" t="s">
        <v>447</v>
      </c>
      <c r="Q210" s="64" t="s">
        <v>446</v>
      </c>
      <c r="R210" s="64" t="s">
        <v>446</v>
      </c>
      <c r="S210" s="64" t="s">
        <v>446</v>
      </c>
      <c r="T210" s="64" t="s">
        <v>446</v>
      </c>
      <c r="U210" s="64" t="s">
        <v>446</v>
      </c>
      <c r="V210" s="64" t="s">
        <v>447</v>
      </c>
      <c r="W210" s="64" t="s">
        <v>446</v>
      </c>
      <c r="X210" s="1598" t="str">
        <f t="shared" si="6"/>
        <v>2599 - Fabricarea altor articole din metal n.c.a.</v>
      </c>
      <c r="Y210" s="1823">
        <f t="shared" si="7"/>
        <v>2599</v>
      </c>
    </row>
    <row r="211" spans="1:25" x14ac:dyDescent="0.25">
      <c r="A211" s="20" t="s">
        <v>332</v>
      </c>
      <c r="B211" s="14">
        <v>26</v>
      </c>
      <c r="C211" s="15">
        <v>261</v>
      </c>
      <c r="D211" s="16">
        <v>2611</v>
      </c>
      <c r="E211" s="17" t="s">
        <v>656</v>
      </c>
      <c r="F211" s="18" t="s">
        <v>348</v>
      </c>
      <c r="G211" s="19"/>
      <c r="H211" s="19" t="s">
        <v>447</v>
      </c>
      <c r="I211" s="19" t="s">
        <v>447</v>
      </c>
      <c r="J211" s="19" t="s">
        <v>446</v>
      </c>
      <c r="K211" s="19" t="s">
        <v>447</v>
      </c>
      <c r="L211" s="19" t="s">
        <v>446</v>
      </c>
      <c r="M211" s="19" t="s">
        <v>446</v>
      </c>
      <c r="N211" s="19" t="s">
        <v>446</v>
      </c>
      <c r="O211" s="19" t="s">
        <v>446</v>
      </c>
      <c r="P211" s="19" t="s">
        <v>447</v>
      </c>
      <c r="Q211" s="19" t="s">
        <v>446</v>
      </c>
      <c r="R211" s="19" t="s">
        <v>446</v>
      </c>
      <c r="S211" s="19" t="s">
        <v>446</v>
      </c>
      <c r="T211" s="19" t="s">
        <v>446</v>
      </c>
      <c r="U211" s="19" t="s">
        <v>446</v>
      </c>
      <c r="V211" s="19" t="s">
        <v>447</v>
      </c>
      <c r="W211" s="19" t="s">
        <v>446</v>
      </c>
      <c r="X211" s="1592" t="str">
        <f t="shared" si="6"/>
        <v>2611 - Fabricarea subansamblurilor electronice (module)</v>
      </c>
      <c r="Y211" s="1815">
        <f t="shared" si="7"/>
        <v>2611</v>
      </c>
    </row>
    <row r="212" spans="1:25" x14ac:dyDescent="0.25">
      <c r="A212" s="20" t="s">
        <v>332</v>
      </c>
      <c r="B212" s="21">
        <v>26</v>
      </c>
      <c r="C212" s="27">
        <v>261</v>
      </c>
      <c r="D212" s="28">
        <v>2612</v>
      </c>
      <c r="E212" s="29" t="s">
        <v>657</v>
      </c>
      <c r="F212" s="30" t="s">
        <v>348</v>
      </c>
      <c r="G212" s="31"/>
      <c r="H212" s="31" t="s">
        <v>447</v>
      </c>
      <c r="I212" s="31" t="s">
        <v>447</v>
      </c>
      <c r="J212" s="31" t="s">
        <v>446</v>
      </c>
      <c r="K212" s="31" t="s">
        <v>447</v>
      </c>
      <c r="L212" s="31" t="s">
        <v>446</v>
      </c>
      <c r="M212" s="31" t="s">
        <v>446</v>
      </c>
      <c r="N212" s="31" t="s">
        <v>446</v>
      </c>
      <c r="O212" s="31" t="s">
        <v>446</v>
      </c>
      <c r="P212" s="31" t="s">
        <v>447</v>
      </c>
      <c r="Q212" s="31" t="s">
        <v>446</v>
      </c>
      <c r="R212" s="31" t="s">
        <v>446</v>
      </c>
      <c r="S212" s="31" t="s">
        <v>446</v>
      </c>
      <c r="T212" s="31" t="s">
        <v>446</v>
      </c>
      <c r="U212" s="31" t="s">
        <v>446</v>
      </c>
      <c r="V212" s="31" t="s">
        <v>447</v>
      </c>
      <c r="W212" s="31" t="s">
        <v>446</v>
      </c>
      <c r="X212" s="1591" t="str">
        <f t="shared" si="6"/>
        <v>2612 - Fabricarea altor componente electronice</v>
      </c>
      <c r="Y212" s="1817">
        <f t="shared" si="7"/>
        <v>2612</v>
      </c>
    </row>
    <row r="213" spans="1:25" x14ac:dyDescent="0.25">
      <c r="A213" s="20" t="s">
        <v>332</v>
      </c>
      <c r="B213" s="21">
        <v>26</v>
      </c>
      <c r="C213" s="32">
        <v>262</v>
      </c>
      <c r="D213" s="33">
        <v>2620</v>
      </c>
      <c r="E213" s="34" t="s">
        <v>658</v>
      </c>
      <c r="F213" s="35" t="s">
        <v>348</v>
      </c>
      <c r="G213" s="36"/>
      <c r="H213" s="36" t="s">
        <v>447</v>
      </c>
      <c r="I213" s="36" t="s">
        <v>447</v>
      </c>
      <c r="J213" s="36" t="s">
        <v>446</v>
      </c>
      <c r="K213" s="36" t="s">
        <v>447</v>
      </c>
      <c r="L213" s="36" t="s">
        <v>446</v>
      </c>
      <c r="M213" s="36" t="s">
        <v>446</v>
      </c>
      <c r="N213" s="36" t="s">
        <v>446</v>
      </c>
      <c r="O213" s="36" t="s">
        <v>446</v>
      </c>
      <c r="P213" s="36" t="s">
        <v>447</v>
      </c>
      <c r="Q213" s="36" t="s">
        <v>446</v>
      </c>
      <c r="R213" s="36" t="s">
        <v>446</v>
      </c>
      <c r="S213" s="36" t="s">
        <v>446</v>
      </c>
      <c r="T213" s="36" t="s">
        <v>446</v>
      </c>
      <c r="U213" s="36" t="s">
        <v>446</v>
      </c>
      <c r="V213" s="36" t="s">
        <v>447</v>
      </c>
      <c r="W213" s="36" t="s">
        <v>446</v>
      </c>
      <c r="X213" s="1593" t="str">
        <f t="shared" si="6"/>
        <v>2620 - Fabricarea calculatoarelor si a echipamentelor periferice</v>
      </c>
      <c r="Y213" s="1818">
        <f t="shared" si="7"/>
        <v>2620</v>
      </c>
    </row>
    <row r="214" spans="1:25" x14ac:dyDescent="0.25">
      <c r="A214" s="20" t="s">
        <v>332</v>
      </c>
      <c r="B214" s="21">
        <v>26</v>
      </c>
      <c r="C214" s="32">
        <v>263</v>
      </c>
      <c r="D214" s="33">
        <v>2630</v>
      </c>
      <c r="E214" s="34" t="s">
        <v>659</v>
      </c>
      <c r="F214" s="35" t="s">
        <v>348</v>
      </c>
      <c r="G214" s="36"/>
      <c r="H214" s="36" t="s">
        <v>447</v>
      </c>
      <c r="I214" s="36" t="s">
        <v>447</v>
      </c>
      <c r="J214" s="36" t="s">
        <v>446</v>
      </c>
      <c r="K214" s="36" t="s">
        <v>447</v>
      </c>
      <c r="L214" s="36" t="s">
        <v>446</v>
      </c>
      <c r="M214" s="36" t="s">
        <v>446</v>
      </c>
      <c r="N214" s="36" t="s">
        <v>446</v>
      </c>
      <c r="O214" s="36" t="s">
        <v>446</v>
      </c>
      <c r="P214" s="36" t="s">
        <v>447</v>
      </c>
      <c r="Q214" s="36" t="s">
        <v>446</v>
      </c>
      <c r="R214" s="36" t="s">
        <v>446</v>
      </c>
      <c r="S214" s="36" t="s">
        <v>446</v>
      </c>
      <c r="T214" s="36" t="s">
        <v>446</v>
      </c>
      <c r="U214" s="36" t="s">
        <v>446</v>
      </c>
      <c r="V214" s="36" t="s">
        <v>447</v>
      </c>
      <c r="W214" s="36" t="s">
        <v>446</v>
      </c>
      <c r="X214" s="1593" t="str">
        <f t="shared" si="6"/>
        <v>2630 - Fabricarea echipamentelor de comunicatii</v>
      </c>
      <c r="Y214" s="1818">
        <f t="shared" si="7"/>
        <v>2630</v>
      </c>
    </row>
    <row r="215" spans="1:25" x14ac:dyDescent="0.25">
      <c r="A215" s="20" t="s">
        <v>332</v>
      </c>
      <c r="B215" s="21">
        <v>26</v>
      </c>
      <c r="C215" s="32">
        <v>264</v>
      </c>
      <c r="D215" s="33">
        <v>2640</v>
      </c>
      <c r="E215" s="34" t="s">
        <v>660</v>
      </c>
      <c r="F215" s="35" t="s">
        <v>348</v>
      </c>
      <c r="G215" s="36"/>
      <c r="H215" s="36" t="s">
        <v>447</v>
      </c>
      <c r="I215" s="36" t="s">
        <v>447</v>
      </c>
      <c r="J215" s="36" t="s">
        <v>446</v>
      </c>
      <c r="K215" s="36" t="s">
        <v>447</v>
      </c>
      <c r="L215" s="36" t="s">
        <v>446</v>
      </c>
      <c r="M215" s="36" t="s">
        <v>446</v>
      </c>
      <c r="N215" s="36" t="s">
        <v>446</v>
      </c>
      <c r="O215" s="36" t="s">
        <v>446</v>
      </c>
      <c r="P215" s="36" t="s">
        <v>447</v>
      </c>
      <c r="Q215" s="36" t="s">
        <v>446</v>
      </c>
      <c r="R215" s="36" t="s">
        <v>446</v>
      </c>
      <c r="S215" s="36" t="s">
        <v>446</v>
      </c>
      <c r="T215" s="36" t="s">
        <v>446</v>
      </c>
      <c r="U215" s="36" t="s">
        <v>446</v>
      </c>
      <c r="V215" s="36" t="s">
        <v>447</v>
      </c>
      <c r="W215" s="36" t="s">
        <v>446</v>
      </c>
      <c r="X215" s="1593" t="str">
        <f t="shared" si="6"/>
        <v>2640 - Fabricarea produselor electronice de larg consum</v>
      </c>
      <c r="Y215" s="1818">
        <f t="shared" si="7"/>
        <v>2640</v>
      </c>
    </row>
    <row r="216" spans="1:25" x14ac:dyDescent="0.25">
      <c r="A216" s="20" t="s">
        <v>332</v>
      </c>
      <c r="B216" s="21">
        <v>26</v>
      </c>
      <c r="C216" s="15">
        <v>265</v>
      </c>
      <c r="D216" s="16">
        <v>2651</v>
      </c>
      <c r="E216" s="17" t="s">
        <v>661</v>
      </c>
      <c r="F216" s="18" t="s">
        <v>348</v>
      </c>
      <c r="G216" s="19"/>
      <c r="H216" s="19" t="s">
        <v>447</v>
      </c>
      <c r="I216" s="19" t="s">
        <v>447</v>
      </c>
      <c r="J216" s="19" t="s">
        <v>446</v>
      </c>
      <c r="K216" s="19" t="s">
        <v>447</v>
      </c>
      <c r="L216" s="19" t="s">
        <v>446</v>
      </c>
      <c r="M216" s="19" t="s">
        <v>446</v>
      </c>
      <c r="N216" s="19" t="s">
        <v>446</v>
      </c>
      <c r="O216" s="19" t="s">
        <v>446</v>
      </c>
      <c r="P216" s="19" t="s">
        <v>447</v>
      </c>
      <c r="Q216" s="19" t="s">
        <v>446</v>
      </c>
      <c r="R216" s="19" t="s">
        <v>446</v>
      </c>
      <c r="S216" s="19" t="s">
        <v>446</v>
      </c>
      <c r="T216" s="19" t="s">
        <v>446</v>
      </c>
      <c r="U216" s="19" t="s">
        <v>446</v>
      </c>
      <c r="V216" s="19" t="s">
        <v>447</v>
      </c>
      <c r="W216" s="19" t="s">
        <v>446</v>
      </c>
      <c r="X216" s="1592" t="str">
        <f t="shared" si="6"/>
        <v>2651 - Fabricarea de instrumente si dispozitive pentru masura, verificare, control, navigatie</v>
      </c>
      <c r="Y216" s="1815">
        <f t="shared" si="7"/>
        <v>2651</v>
      </c>
    </row>
    <row r="217" spans="1:25" x14ac:dyDescent="0.25">
      <c r="A217" s="20" t="s">
        <v>332</v>
      </c>
      <c r="B217" s="21">
        <v>26</v>
      </c>
      <c r="C217" s="27">
        <v>265</v>
      </c>
      <c r="D217" s="28">
        <v>2652</v>
      </c>
      <c r="E217" s="29" t="s">
        <v>662</v>
      </c>
      <c r="F217" s="30" t="s">
        <v>348</v>
      </c>
      <c r="G217" s="31"/>
      <c r="H217" s="31" t="s">
        <v>447</v>
      </c>
      <c r="I217" s="31" t="s">
        <v>447</v>
      </c>
      <c r="J217" s="31" t="s">
        <v>446</v>
      </c>
      <c r="K217" s="31" t="s">
        <v>447</v>
      </c>
      <c r="L217" s="31" t="s">
        <v>446</v>
      </c>
      <c r="M217" s="31" t="s">
        <v>446</v>
      </c>
      <c r="N217" s="31" t="s">
        <v>446</v>
      </c>
      <c r="O217" s="31" t="s">
        <v>446</v>
      </c>
      <c r="P217" s="31" t="s">
        <v>447</v>
      </c>
      <c r="Q217" s="31" t="s">
        <v>446</v>
      </c>
      <c r="R217" s="31" t="s">
        <v>446</v>
      </c>
      <c r="S217" s="31" t="s">
        <v>446</v>
      </c>
      <c r="T217" s="31" t="s">
        <v>446</v>
      </c>
      <c r="U217" s="31" t="s">
        <v>446</v>
      </c>
      <c r="V217" s="31" t="s">
        <v>447</v>
      </c>
      <c r="W217" s="31" t="s">
        <v>446</v>
      </c>
      <c r="X217" s="1591" t="str">
        <f t="shared" si="6"/>
        <v>2652 - Productia de ceasuri</v>
      </c>
      <c r="Y217" s="1817">
        <f t="shared" si="7"/>
        <v>2652</v>
      </c>
    </row>
    <row r="218" spans="1:25" x14ac:dyDescent="0.25">
      <c r="A218" s="20" t="s">
        <v>332</v>
      </c>
      <c r="B218" s="21">
        <v>26</v>
      </c>
      <c r="C218" s="32">
        <v>266</v>
      </c>
      <c r="D218" s="33">
        <v>2660</v>
      </c>
      <c r="E218" s="34" t="s">
        <v>663</v>
      </c>
      <c r="F218" s="35" t="s">
        <v>348</v>
      </c>
      <c r="G218" s="36"/>
      <c r="H218" s="36" t="s">
        <v>447</v>
      </c>
      <c r="I218" s="36" t="s">
        <v>447</v>
      </c>
      <c r="J218" s="36" t="s">
        <v>446</v>
      </c>
      <c r="K218" s="36" t="s">
        <v>447</v>
      </c>
      <c r="L218" s="36" t="s">
        <v>446</v>
      </c>
      <c r="M218" s="36" t="s">
        <v>446</v>
      </c>
      <c r="N218" s="36" t="s">
        <v>446</v>
      </c>
      <c r="O218" s="36" t="s">
        <v>446</v>
      </c>
      <c r="P218" s="36" t="s">
        <v>447</v>
      </c>
      <c r="Q218" s="36" t="s">
        <v>446</v>
      </c>
      <c r="R218" s="36" t="s">
        <v>446</v>
      </c>
      <c r="S218" s="36" t="s">
        <v>446</v>
      </c>
      <c r="T218" s="36" t="s">
        <v>446</v>
      </c>
      <c r="U218" s="36" t="s">
        <v>446</v>
      </c>
      <c r="V218" s="36" t="s">
        <v>447</v>
      </c>
      <c r="W218" s="36" t="s">
        <v>446</v>
      </c>
      <c r="X218" s="1593" t="str">
        <f t="shared" si="6"/>
        <v>2660 - Fabricarea de echipamente pentru radiologie, electrodiagnostic si electroterapie</v>
      </c>
      <c r="Y218" s="1818">
        <f t="shared" si="7"/>
        <v>2660</v>
      </c>
    </row>
    <row r="219" spans="1:25" x14ac:dyDescent="0.25">
      <c r="A219" s="20" t="s">
        <v>332</v>
      </c>
      <c r="B219" s="21">
        <v>26</v>
      </c>
      <c r="C219" s="32">
        <v>267</v>
      </c>
      <c r="D219" s="33">
        <v>2670</v>
      </c>
      <c r="E219" s="34" t="s">
        <v>664</v>
      </c>
      <c r="F219" s="35" t="s">
        <v>348</v>
      </c>
      <c r="G219" s="36"/>
      <c r="H219" s="36" t="s">
        <v>447</v>
      </c>
      <c r="I219" s="36" t="s">
        <v>447</v>
      </c>
      <c r="J219" s="36" t="s">
        <v>446</v>
      </c>
      <c r="K219" s="36" t="s">
        <v>447</v>
      </c>
      <c r="L219" s="36" t="s">
        <v>446</v>
      </c>
      <c r="M219" s="36" t="s">
        <v>446</v>
      </c>
      <c r="N219" s="36" t="s">
        <v>446</v>
      </c>
      <c r="O219" s="36" t="s">
        <v>446</v>
      </c>
      <c r="P219" s="36" t="s">
        <v>447</v>
      </c>
      <c r="Q219" s="36" t="s">
        <v>446</v>
      </c>
      <c r="R219" s="36" t="s">
        <v>446</v>
      </c>
      <c r="S219" s="36" t="s">
        <v>446</v>
      </c>
      <c r="T219" s="36" t="s">
        <v>446</v>
      </c>
      <c r="U219" s="36" t="s">
        <v>446</v>
      </c>
      <c r="V219" s="36" t="s">
        <v>447</v>
      </c>
      <c r="W219" s="36" t="s">
        <v>446</v>
      </c>
      <c r="X219" s="1593" t="str">
        <f t="shared" si="6"/>
        <v>2670 - Fabricarea de instrumente optice si echipamente fotografice</v>
      </c>
      <c r="Y219" s="1818">
        <f t="shared" si="7"/>
        <v>2670</v>
      </c>
    </row>
    <row r="220" spans="1:25" ht="15.75" thickBot="1" x14ac:dyDescent="0.3">
      <c r="A220" s="20" t="s">
        <v>332</v>
      </c>
      <c r="B220" s="37">
        <v>26</v>
      </c>
      <c r="C220" s="38">
        <v>268</v>
      </c>
      <c r="D220" s="39">
        <v>2680</v>
      </c>
      <c r="E220" s="40" t="s">
        <v>665</v>
      </c>
      <c r="F220" s="41" t="s">
        <v>348</v>
      </c>
      <c r="G220" s="42"/>
      <c r="H220" s="42" t="s">
        <v>447</v>
      </c>
      <c r="I220" s="42" t="s">
        <v>447</v>
      </c>
      <c r="J220" s="42" t="s">
        <v>446</v>
      </c>
      <c r="K220" s="42" t="s">
        <v>447</v>
      </c>
      <c r="L220" s="42" t="s">
        <v>446</v>
      </c>
      <c r="M220" s="42" t="s">
        <v>446</v>
      </c>
      <c r="N220" s="42" t="s">
        <v>446</v>
      </c>
      <c r="O220" s="42" t="s">
        <v>446</v>
      </c>
      <c r="P220" s="42" t="s">
        <v>447</v>
      </c>
      <c r="Q220" s="42" t="s">
        <v>446</v>
      </c>
      <c r="R220" s="42" t="s">
        <v>446</v>
      </c>
      <c r="S220" s="42" t="s">
        <v>446</v>
      </c>
      <c r="T220" s="42" t="s">
        <v>446</v>
      </c>
      <c r="U220" s="42" t="s">
        <v>446</v>
      </c>
      <c r="V220" s="42" t="s">
        <v>447</v>
      </c>
      <c r="W220" s="42" t="s">
        <v>446</v>
      </c>
      <c r="X220" s="1594" t="str">
        <f t="shared" si="6"/>
        <v>2680 - Fabricarea suportilor magnetici si optici destinati inregistrarilor</v>
      </c>
      <c r="Y220" s="1819">
        <f t="shared" si="7"/>
        <v>2680</v>
      </c>
    </row>
    <row r="221" spans="1:25" x14ac:dyDescent="0.25">
      <c r="A221" s="20" t="s">
        <v>332</v>
      </c>
      <c r="B221" s="14">
        <v>27</v>
      </c>
      <c r="C221" s="15">
        <v>271</v>
      </c>
      <c r="D221" s="16">
        <v>2711</v>
      </c>
      <c r="E221" s="17" t="s">
        <v>666</v>
      </c>
      <c r="F221" s="18" t="s">
        <v>348</v>
      </c>
      <c r="G221" s="19"/>
      <c r="H221" s="19" t="s">
        <v>447</v>
      </c>
      <c r="I221" s="19" t="s">
        <v>447</v>
      </c>
      <c r="J221" s="19" t="s">
        <v>446</v>
      </c>
      <c r="K221" s="19" t="s">
        <v>447</v>
      </c>
      <c r="L221" s="19" t="s">
        <v>446</v>
      </c>
      <c r="M221" s="19" t="s">
        <v>446</v>
      </c>
      <c r="N221" s="19" t="s">
        <v>446</v>
      </c>
      <c r="O221" s="19" t="s">
        <v>446</v>
      </c>
      <c r="P221" s="19" t="s">
        <v>447</v>
      </c>
      <c r="Q221" s="19" t="s">
        <v>446</v>
      </c>
      <c r="R221" s="19" t="s">
        <v>446</v>
      </c>
      <c r="S221" s="19" t="s">
        <v>446</v>
      </c>
      <c r="T221" s="19" t="s">
        <v>446</v>
      </c>
      <c r="U221" s="19" t="s">
        <v>446</v>
      </c>
      <c r="V221" s="19" t="s">
        <v>447</v>
      </c>
      <c r="W221" s="19" t="s">
        <v>446</v>
      </c>
      <c r="X221" s="1592" t="str">
        <f t="shared" si="6"/>
        <v>2711 - Fabricarea motoarelor, generatoarelor si transformatoarelor electrice si a aparatelor de distributie si control a electricitatii</v>
      </c>
      <c r="Y221" s="1815">
        <f t="shared" si="7"/>
        <v>2711</v>
      </c>
    </row>
    <row r="222" spans="1:25" x14ac:dyDescent="0.25">
      <c r="A222" s="20" t="s">
        <v>332</v>
      </c>
      <c r="B222" s="21">
        <v>27</v>
      </c>
      <c r="C222" s="27">
        <v>271</v>
      </c>
      <c r="D222" s="28">
        <v>2712</v>
      </c>
      <c r="E222" s="29" t="s">
        <v>667</v>
      </c>
      <c r="F222" s="30" t="s">
        <v>348</v>
      </c>
      <c r="G222" s="31"/>
      <c r="H222" s="31" t="s">
        <v>447</v>
      </c>
      <c r="I222" s="31" t="s">
        <v>447</v>
      </c>
      <c r="J222" s="31" t="s">
        <v>446</v>
      </c>
      <c r="K222" s="31" t="s">
        <v>447</v>
      </c>
      <c r="L222" s="31" t="s">
        <v>446</v>
      </c>
      <c r="M222" s="31" t="s">
        <v>446</v>
      </c>
      <c r="N222" s="31" t="s">
        <v>446</v>
      </c>
      <c r="O222" s="31" t="s">
        <v>446</v>
      </c>
      <c r="P222" s="31" t="s">
        <v>447</v>
      </c>
      <c r="Q222" s="31" t="s">
        <v>446</v>
      </c>
      <c r="R222" s="31" t="s">
        <v>446</v>
      </c>
      <c r="S222" s="31" t="s">
        <v>446</v>
      </c>
      <c r="T222" s="31" t="s">
        <v>446</v>
      </c>
      <c r="U222" s="31" t="s">
        <v>446</v>
      </c>
      <c r="V222" s="31" t="s">
        <v>447</v>
      </c>
      <c r="W222" s="31" t="s">
        <v>446</v>
      </c>
      <c r="X222" s="1591" t="str">
        <f t="shared" si="6"/>
        <v>2712 - Fabricarea aparatelor de control si distributie a electricitatii</v>
      </c>
      <c r="Y222" s="1817">
        <f t="shared" si="7"/>
        <v>2712</v>
      </c>
    </row>
    <row r="223" spans="1:25" x14ac:dyDescent="0.25">
      <c r="A223" s="20" t="s">
        <v>332</v>
      </c>
      <c r="B223" s="21">
        <v>27</v>
      </c>
      <c r="C223" s="32">
        <v>272</v>
      </c>
      <c r="D223" s="33">
        <v>2720</v>
      </c>
      <c r="E223" s="34" t="s">
        <v>668</v>
      </c>
      <c r="F223" s="35" t="s">
        <v>348</v>
      </c>
      <c r="G223" s="36"/>
      <c r="H223" s="36" t="s">
        <v>447</v>
      </c>
      <c r="I223" s="36" t="s">
        <v>447</v>
      </c>
      <c r="J223" s="36" t="s">
        <v>446</v>
      </c>
      <c r="K223" s="36" t="s">
        <v>447</v>
      </c>
      <c r="L223" s="36" t="s">
        <v>446</v>
      </c>
      <c r="M223" s="36" t="s">
        <v>446</v>
      </c>
      <c r="N223" s="36" t="s">
        <v>446</v>
      </c>
      <c r="O223" s="36" t="s">
        <v>446</v>
      </c>
      <c r="P223" s="36" t="s">
        <v>447</v>
      </c>
      <c r="Q223" s="36" t="s">
        <v>446</v>
      </c>
      <c r="R223" s="36" t="s">
        <v>446</v>
      </c>
      <c r="S223" s="36" t="s">
        <v>446</v>
      </c>
      <c r="T223" s="36" t="s">
        <v>446</v>
      </c>
      <c r="U223" s="36" t="s">
        <v>446</v>
      </c>
      <c r="V223" s="36" t="s">
        <v>447</v>
      </c>
      <c r="W223" s="36" t="s">
        <v>446</v>
      </c>
      <c r="X223" s="1593" t="str">
        <f t="shared" si="6"/>
        <v>2720 - Fabricarea de acumulatori si baterii</v>
      </c>
      <c r="Y223" s="1818">
        <f t="shared" si="7"/>
        <v>2720</v>
      </c>
    </row>
    <row r="224" spans="1:25" x14ac:dyDescent="0.25">
      <c r="A224" s="20" t="s">
        <v>332</v>
      </c>
      <c r="B224" s="21">
        <v>27</v>
      </c>
      <c r="C224" s="15">
        <v>273</v>
      </c>
      <c r="D224" s="16">
        <v>2731</v>
      </c>
      <c r="E224" s="17" t="s">
        <v>669</v>
      </c>
      <c r="F224" s="18" t="s">
        <v>348</v>
      </c>
      <c r="G224" s="19"/>
      <c r="H224" s="19" t="s">
        <v>447</v>
      </c>
      <c r="I224" s="19" t="s">
        <v>447</v>
      </c>
      <c r="J224" s="19" t="s">
        <v>446</v>
      </c>
      <c r="K224" s="19" t="s">
        <v>447</v>
      </c>
      <c r="L224" s="19" t="s">
        <v>446</v>
      </c>
      <c r="M224" s="19" t="s">
        <v>446</v>
      </c>
      <c r="N224" s="19" t="s">
        <v>446</v>
      </c>
      <c r="O224" s="19" t="s">
        <v>446</v>
      </c>
      <c r="P224" s="19" t="s">
        <v>447</v>
      </c>
      <c r="Q224" s="19" t="s">
        <v>446</v>
      </c>
      <c r="R224" s="19" t="s">
        <v>446</v>
      </c>
      <c r="S224" s="19" t="s">
        <v>446</v>
      </c>
      <c r="T224" s="19" t="s">
        <v>446</v>
      </c>
      <c r="U224" s="19" t="s">
        <v>446</v>
      </c>
      <c r="V224" s="19" t="s">
        <v>447</v>
      </c>
      <c r="W224" s="19" t="s">
        <v>446</v>
      </c>
      <c r="X224" s="1592" t="str">
        <f t="shared" si="6"/>
        <v>2731 - Fabricarea de cabluri cu fibra optica</v>
      </c>
      <c r="Y224" s="1815">
        <f t="shared" si="7"/>
        <v>2731</v>
      </c>
    </row>
    <row r="225" spans="1:25" x14ac:dyDescent="0.25">
      <c r="A225" s="20" t="s">
        <v>332</v>
      </c>
      <c r="B225" s="21">
        <v>27</v>
      </c>
      <c r="C225" s="22">
        <v>273</v>
      </c>
      <c r="D225" s="23">
        <v>2732</v>
      </c>
      <c r="E225" s="24" t="s">
        <v>670</v>
      </c>
      <c r="F225" s="25" t="s">
        <v>348</v>
      </c>
      <c r="G225" s="26"/>
      <c r="H225" s="26" t="s">
        <v>447</v>
      </c>
      <c r="I225" s="26" t="s">
        <v>447</v>
      </c>
      <c r="J225" s="26" t="s">
        <v>446</v>
      </c>
      <c r="K225" s="26" t="s">
        <v>447</v>
      </c>
      <c r="L225" s="26" t="s">
        <v>446</v>
      </c>
      <c r="M225" s="26" t="s">
        <v>446</v>
      </c>
      <c r="N225" s="26" t="s">
        <v>446</v>
      </c>
      <c r="O225" s="26" t="s">
        <v>446</v>
      </c>
      <c r="P225" s="26" t="s">
        <v>447</v>
      </c>
      <c r="Q225" s="26" t="s">
        <v>446</v>
      </c>
      <c r="R225" s="26" t="s">
        <v>446</v>
      </c>
      <c r="S225" s="26" t="s">
        <v>446</v>
      </c>
      <c r="T225" s="26" t="s">
        <v>446</v>
      </c>
      <c r="U225" s="26" t="s">
        <v>446</v>
      </c>
      <c r="V225" s="26" t="s">
        <v>447</v>
      </c>
      <c r="W225" s="26" t="s">
        <v>446</v>
      </c>
      <c r="X225" s="1590" t="str">
        <f t="shared" si="6"/>
        <v>2732 - Fabricarea altor fire si cabluri electrice si electrocasnice</v>
      </c>
      <c r="Y225" s="1816">
        <f t="shared" si="7"/>
        <v>2732</v>
      </c>
    </row>
    <row r="226" spans="1:25" x14ac:dyDescent="0.25">
      <c r="A226" s="20" t="s">
        <v>332</v>
      </c>
      <c r="B226" s="21">
        <v>27</v>
      </c>
      <c r="C226" s="27">
        <v>273</v>
      </c>
      <c r="D226" s="28">
        <v>2733</v>
      </c>
      <c r="E226" s="29" t="s">
        <v>671</v>
      </c>
      <c r="F226" s="30" t="s">
        <v>348</v>
      </c>
      <c r="G226" s="31"/>
      <c r="H226" s="31" t="s">
        <v>447</v>
      </c>
      <c r="I226" s="31" t="s">
        <v>447</v>
      </c>
      <c r="J226" s="31" t="s">
        <v>446</v>
      </c>
      <c r="K226" s="31" t="s">
        <v>447</v>
      </c>
      <c r="L226" s="31" t="s">
        <v>446</v>
      </c>
      <c r="M226" s="31" t="s">
        <v>446</v>
      </c>
      <c r="N226" s="31" t="s">
        <v>446</v>
      </c>
      <c r="O226" s="31" t="s">
        <v>446</v>
      </c>
      <c r="P226" s="31" t="s">
        <v>447</v>
      </c>
      <c r="Q226" s="31" t="s">
        <v>446</v>
      </c>
      <c r="R226" s="31" t="s">
        <v>446</v>
      </c>
      <c r="S226" s="31" t="s">
        <v>446</v>
      </c>
      <c r="T226" s="31" t="s">
        <v>446</v>
      </c>
      <c r="U226" s="31" t="s">
        <v>446</v>
      </c>
      <c r="V226" s="31" t="s">
        <v>447</v>
      </c>
      <c r="W226" s="31" t="s">
        <v>446</v>
      </c>
      <c r="X226" s="1591" t="str">
        <f t="shared" si="6"/>
        <v>2733 - Fabricarea dispozitivelor de conexiune pentru fire si cabluri electrice si electronice</v>
      </c>
      <c r="Y226" s="1817">
        <f t="shared" si="7"/>
        <v>2733</v>
      </c>
    </row>
    <row r="227" spans="1:25" x14ac:dyDescent="0.25">
      <c r="A227" s="20" t="s">
        <v>332</v>
      </c>
      <c r="B227" s="21">
        <v>27</v>
      </c>
      <c r="C227" s="32">
        <v>274</v>
      </c>
      <c r="D227" s="33">
        <v>2740</v>
      </c>
      <c r="E227" s="34" t="s">
        <v>672</v>
      </c>
      <c r="F227" s="35" t="s">
        <v>348</v>
      </c>
      <c r="G227" s="36"/>
      <c r="H227" s="36" t="s">
        <v>447</v>
      </c>
      <c r="I227" s="36" t="s">
        <v>447</v>
      </c>
      <c r="J227" s="36" t="s">
        <v>446</v>
      </c>
      <c r="K227" s="36" t="s">
        <v>447</v>
      </c>
      <c r="L227" s="36" t="s">
        <v>446</v>
      </c>
      <c r="M227" s="36" t="s">
        <v>446</v>
      </c>
      <c r="N227" s="36" t="s">
        <v>446</v>
      </c>
      <c r="O227" s="36" t="s">
        <v>446</v>
      </c>
      <c r="P227" s="36" t="s">
        <v>447</v>
      </c>
      <c r="Q227" s="36" t="s">
        <v>446</v>
      </c>
      <c r="R227" s="36" t="s">
        <v>446</v>
      </c>
      <c r="S227" s="36" t="s">
        <v>446</v>
      </c>
      <c r="T227" s="36" t="s">
        <v>446</v>
      </c>
      <c r="U227" s="36" t="s">
        <v>446</v>
      </c>
      <c r="V227" s="36" t="s">
        <v>447</v>
      </c>
      <c r="W227" s="36" t="s">
        <v>446</v>
      </c>
      <c r="X227" s="1593" t="str">
        <f t="shared" si="6"/>
        <v>2740 - Fabricarea de echipamente electrice de iluminat</v>
      </c>
      <c r="Y227" s="1818">
        <f t="shared" si="7"/>
        <v>2740</v>
      </c>
    </row>
    <row r="228" spans="1:25" x14ac:dyDescent="0.25">
      <c r="A228" s="20" t="s">
        <v>332</v>
      </c>
      <c r="B228" s="21">
        <v>27</v>
      </c>
      <c r="C228" s="15">
        <v>275</v>
      </c>
      <c r="D228" s="16">
        <v>2751</v>
      </c>
      <c r="E228" s="17" t="s">
        <v>673</v>
      </c>
      <c r="F228" s="18" t="s">
        <v>348</v>
      </c>
      <c r="G228" s="19"/>
      <c r="H228" s="19" t="s">
        <v>447</v>
      </c>
      <c r="I228" s="19" t="s">
        <v>447</v>
      </c>
      <c r="J228" s="19" t="s">
        <v>446</v>
      </c>
      <c r="K228" s="19" t="s">
        <v>447</v>
      </c>
      <c r="L228" s="19" t="s">
        <v>446</v>
      </c>
      <c r="M228" s="19" t="s">
        <v>446</v>
      </c>
      <c r="N228" s="19" t="s">
        <v>446</v>
      </c>
      <c r="O228" s="19" t="s">
        <v>446</v>
      </c>
      <c r="P228" s="19" t="s">
        <v>447</v>
      </c>
      <c r="Q228" s="19" t="s">
        <v>446</v>
      </c>
      <c r="R228" s="19" t="s">
        <v>446</v>
      </c>
      <c r="S228" s="19" t="s">
        <v>446</v>
      </c>
      <c r="T228" s="19" t="s">
        <v>446</v>
      </c>
      <c r="U228" s="19" t="s">
        <v>446</v>
      </c>
      <c r="V228" s="19" t="s">
        <v>447</v>
      </c>
      <c r="W228" s="19" t="s">
        <v>446</v>
      </c>
      <c r="X228" s="1592" t="str">
        <f t="shared" si="6"/>
        <v>2751 - Fabricarea de aparate electrocasnice</v>
      </c>
      <c r="Y228" s="1815">
        <f t="shared" si="7"/>
        <v>2751</v>
      </c>
    </row>
    <row r="229" spans="1:25" x14ac:dyDescent="0.25">
      <c r="A229" s="20" t="s">
        <v>332</v>
      </c>
      <c r="B229" s="21">
        <v>27</v>
      </c>
      <c r="C229" s="27">
        <v>275</v>
      </c>
      <c r="D229" s="28">
        <v>2752</v>
      </c>
      <c r="E229" s="29" t="s">
        <v>674</v>
      </c>
      <c r="F229" s="30" t="s">
        <v>348</v>
      </c>
      <c r="G229" s="31"/>
      <c r="H229" s="31" t="s">
        <v>447</v>
      </c>
      <c r="I229" s="31" t="s">
        <v>447</v>
      </c>
      <c r="J229" s="31" t="s">
        <v>446</v>
      </c>
      <c r="K229" s="31" t="s">
        <v>447</v>
      </c>
      <c r="L229" s="31" t="s">
        <v>446</v>
      </c>
      <c r="M229" s="31" t="s">
        <v>446</v>
      </c>
      <c r="N229" s="31" t="s">
        <v>446</v>
      </c>
      <c r="O229" s="31" t="s">
        <v>446</v>
      </c>
      <c r="P229" s="31" t="s">
        <v>447</v>
      </c>
      <c r="Q229" s="31" t="s">
        <v>446</v>
      </c>
      <c r="R229" s="31" t="s">
        <v>446</v>
      </c>
      <c r="S229" s="31" t="s">
        <v>446</v>
      </c>
      <c r="T229" s="31" t="s">
        <v>446</v>
      </c>
      <c r="U229" s="31" t="s">
        <v>446</v>
      </c>
      <c r="V229" s="31" t="s">
        <v>447</v>
      </c>
      <c r="W229" s="31" t="s">
        <v>446</v>
      </c>
      <c r="X229" s="1591" t="str">
        <f t="shared" si="6"/>
        <v>2752 - Fabricarea de echipamente casnice neelectrice</v>
      </c>
      <c r="Y229" s="1817">
        <f t="shared" si="7"/>
        <v>2752</v>
      </c>
    </row>
    <row r="230" spans="1:25" ht="15.75" thickBot="1" x14ac:dyDescent="0.3">
      <c r="A230" s="20" t="s">
        <v>332</v>
      </c>
      <c r="B230" s="37">
        <v>27</v>
      </c>
      <c r="C230" s="38">
        <v>279</v>
      </c>
      <c r="D230" s="39">
        <v>2790</v>
      </c>
      <c r="E230" s="40" t="s">
        <v>675</v>
      </c>
      <c r="F230" s="41" t="s">
        <v>348</v>
      </c>
      <c r="G230" s="42"/>
      <c r="H230" s="42" t="s">
        <v>447</v>
      </c>
      <c r="I230" s="42" t="s">
        <v>447</v>
      </c>
      <c r="J230" s="42" t="s">
        <v>446</v>
      </c>
      <c r="K230" s="42" t="s">
        <v>447</v>
      </c>
      <c r="L230" s="42" t="s">
        <v>446</v>
      </c>
      <c r="M230" s="42" t="s">
        <v>446</v>
      </c>
      <c r="N230" s="42" t="s">
        <v>446</v>
      </c>
      <c r="O230" s="42" t="s">
        <v>446</v>
      </c>
      <c r="P230" s="42" t="s">
        <v>447</v>
      </c>
      <c r="Q230" s="42" t="s">
        <v>446</v>
      </c>
      <c r="R230" s="42" t="s">
        <v>446</v>
      </c>
      <c r="S230" s="42" t="s">
        <v>446</v>
      </c>
      <c r="T230" s="42" t="s">
        <v>446</v>
      </c>
      <c r="U230" s="42" t="s">
        <v>446</v>
      </c>
      <c r="V230" s="42" t="s">
        <v>447</v>
      </c>
      <c r="W230" s="42" t="s">
        <v>446</v>
      </c>
      <c r="X230" s="1594" t="str">
        <f t="shared" si="6"/>
        <v>2790 - Fabricarea altor echipamente electrice</v>
      </c>
      <c r="Y230" s="1819">
        <f t="shared" si="7"/>
        <v>2790</v>
      </c>
    </row>
    <row r="231" spans="1:25" x14ac:dyDescent="0.25">
      <c r="A231" s="20" t="s">
        <v>332</v>
      </c>
      <c r="B231" s="14">
        <v>28</v>
      </c>
      <c r="C231" s="15">
        <v>281</v>
      </c>
      <c r="D231" s="16">
        <v>2811</v>
      </c>
      <c r="E231" s="17" t="s">
        <v>676</v>
      </c>
      <c r="F231" s="18" t="s">
        <v>348</v>
      </c>
      <c r="G231" s="19"/>
      <c r="H231" s="19" t="s">
        <v>447</v>
      </c>
      <c r="I231" s="19" t="s">
        <v>447</v>
      </c>
      <c r="J231" s="19" t="s">
        <v>446</v>
      </c>
      <c r="K231" s="19" t="s">
        <v>447</v>
      </c>
      <c r="L231" s="19" t="s">
        <v>446</v>
      </c>
      <c r="M231" s="19" t="s">
        <v>446</v>
      </c>
      <c r="N231" s="19" t="s">
        <v>446</v>
      </c>
      <c r="O231" s="19" t="s">
        <v>446</v>
      </c>
      <c r="P231" s="19" t="s">
        <v>447</v>
      </c>
      <c r="Q231" s="19" t="s">
        <v>446</v>
      </c>
      <c r="R231" s="19" t="s">
        <v>446</v>
      </c>
      <c r="S231" s="19" t="s">
        <v>446</v>
      </c>
      <c r="T231" s="19" t="s">
        <v>446</v>
      </c>
      <c r="U231" s="19" t="s">
        <v>446</v>
      </c>
      <c r="V231" s="19" t="s">
        <v>447</v>
      </c>
      <c r="W231" s="19" t="s">
        <v>446</v>
      </c>
      <c r="X231" s="1592" t="str">
        <f t="shared" si="6"/>
        <v>2811 - Fabricarea de motoare si turbine (cu exceptia celor pentru avioane, autovehicule si motociclete)</v>
      </c>
      <c r="Y231" s="1815">
        <f t="shared" si="7"/>
        <v>2811</v>
      </c>
    </row>
    <row r="232" spans="1:25" x14ac:dyDescent="0.25">
      <c r="A232" s="20" t="s">
        <v>332</v>
      </c>
      <c r="B232" s="21">
        <v>28</v>
      </c>
      <c r="C232" s="22">
        <v>281</v>
      </c>
      <c r="D232" s="23">
        <v>2812</v>
      </c>
      <c r="E232" s="24" t="s">
        <v>677</v>
      </c>
      <c r="F232" s="25" t="s">
        <v>348</v>
      </c>
      <c r="G232" s="26"/>
      <c r="H232" s="26" t="s">
        <v>447</v>
      </c>
      <c r="I232" s="26" t="s">
        <v>447</v>
      </c>
      <c r="J232" s="26" t="s">
        <v>446</v>
      </c>
      <c r="K232" s="26" t="s">
        <v>447</v>
      </c>
      <c r="L232" s="26" t="s">
        <v>446</v>
      </c>
      <c r="M232" s="26" t="s">
        <v>446</v>
      </c>
      <c r="N232" s="26" t="s">
        <v>446</v>
      </c>
      <c r="O232" s="26" t="s">
        <v>446</v>
      </c>
      <c r="P232" s="26" t="s">
        <v>447</v>
      </c>
      <c r="Q232" s="26" t="s">
        <v>446</v>
      </c>
      <c r="R232" s="26" t="s">
        <v>446</v>
      </c>
      <c r="S232" s="26" t="s">
        <v>446</v>
      </c>
      <c r="T232" s="26" t="s">
        <v>446</v>
      </c>
      <c r="U232" s="26" t="s">
        <v>446</v>
      </c>
      <c r="V232" s="26" t="s">
        <v>447</v>
      </c>
      <c r="W232" s="26" t="s">
        <v>446</v>
      </c>
      <c r="X232" s="1590" t="str">
        <f t="shared" si="6"/>
        <v>2812 - Fabricarea de motoare hidraulice</v>
      </c>
      <c r="Y232" s="1816">
        <f t="shared" si="7"/>
        <v>2812</v>
      </c>
    </row>
    <row r="233" spans="1:25" x14ac:dyDescent="0.25">
      <c r="A233" s="20" t="s">
        <v>332</v>
      </c>
      <c r="B233" s="21">
        <v>28</v>
      </c>
      <c r="C233" s="22">
        <v>281</v>
      </c>
      <c r="D233" s="23">
        <v>2813</v>
      </c>
      <c r="E233" s="24" t="s">
        <v>678</v>
      </c>
      <c r="F233" s="25" t="s">
        <v>348</v>
      </c>
      <c r="G233" s="26"/>
      <c r="H233" s="26" t="s">
        <v>447</v>
      </c>
      <c r="I233" s="26" t="s">
        <v>447</v>
      </c>
      <c r="J233" s="26" t="s">
        <v>446</v>
      </c>
      <c r="K233" s="26" t="s">
        <v>447</v>
      </c>
      <c r="L233" s="26" t="s">
        <v>446</v>
      </c>
      <c r="M233" s="26" t="s">
        <v>446</v>
      </c>
      <c r="N233" s="26" t="s">
        <v>446</v>
      </c>
      <c r="O233" s="26" t="s">
        <v>446</v>
      </c>
      <c r="P233" s="26" t="s">
        <v>447</v>
      </c>
      <c r="Q233" s="26" t="s">
        <v>446</v>
      </c>
      <c r="R233" s="26" t="s">
        <v>446</v>
      </c>
      <c r="S233" s="26" t="s">
        <v>446</v>
      </c>
      <c r="T233" s="26" t="s">
        <v>446</v>
      </c>
      <c r="U233" s="26" t="s">
        <v>446</v>
      </c>
      <c r="V233" s="26" t="s">
        <v>447</v>
      </c>
      <c r="W233" s="26" t="s">
        <v>446</v>
      </c>
      <c r="X233" s="1590" t="str">
        <f t="shared" si="6"/>
        <v>2813 - Fabricarea de pompe si compresoare</v>
      </c>
      <c r="Y233" s="1816">
        <f t="shared" si="7"/>
        <v>2813</v>
      </c>
    </row>
    <row r="234" spans="1:25" x14ac:dyDescent="0.25">
      <c r="A234" s="20" t="s">
        <v>332</v>
      </c>
      <c r="B234" s="21">
        <v>28</v>
      </c>
      <c r="C234" s="22">
        <v>281</v>
      </c>
      <c r="D234" s="23">
        <v>2814</v>
      </c>
      <c r="E234" s="24" t="s">
        <v>679</v>
      </c>
      <c r="F234" s="25" t="s">
        <v>348</v>
      </c>
      <c r="G234" s="26"/>
      <c r="H234" s="26" t="s">
        <v>447</v>
      </c>
      <c r="I234" s="26" t="s">
        <v>447</v>
      </c>
      <c r="J234" s="26" t="s">
        <v>446</v>
      </c>
      <c r="K234" s="26" t="s">
        <v>447</v>
      </c>
      <c r="L234" s="26" t="s">
        <v>446</v>
      </c>
      <c r="M234" s="26" t="s">
        <v>446</v>
      </c>
      <c r="N234" s="26" t="s">
        <v>446</v>
      </c>
      <c r="O234" s="26" t="s">
        <v>446</v>
      </c>
      <c r="P234" s="26" t="s">
        <v>447</v>
      </c>
      <c r="Q234" s="26" t="s">
        <v>446</v>
      </c>
      <c r="R234" s="26" t="s">
        <v>446</v>
      </c>
      <c r="S234" s="26" t="s">
        <v>446</v>
      </c>
      <c r="T234" s="26" t="s">
        <v>446</v>
      </c>
      <c r="U234" s="26" t="s">
        <v>446</v>
      </c>
      <c r="V234" s="26" t="s">
        <v>447</v>
      </c>
      <c r="W234" s="26" t="s">
        <v>446</v>
      </c>
      <c r="X234" s="1590" t="str">
        <f t="shared" si="6"/>
        <v>2814 - Fabricarea de articole de robinetarie</v>
      </c>
      <c r="Y234" s="1816">
        <f t="shared" si="7"/>
        <v>2814</v>
      </c>
    </row>
    <row r="235" spans="1:25" x14ac:dyDescent="0.25">
      <c r="A235" s="20" t="s">
        <v>332</v>
      </c>
      <c r="B235" s="21">
        <v>28</v>
      </c>
      <c r="C235" s="27">
        <v>281</v>
      </c>
      <c r="D235" s="28">
        <v>2815</v>
      </c>
      <c r="E235" s="29" t="s">
        <v>680</v>
      </c>
      <c r="F235" s="30" t="s">
        <v>348</v>
      </c>
      <c r="G235" s="31"/>
      <c r="H235" s="31" t="s">
        <v>447</v>
      </c>
      <c r="I235" s="31" t="s">
        <v>447</v>
      </c>
      <c r="J235" s="31" t="s">
        <v>446</v>
      </c>
      <c r="K235" s="31" t="s">
        <v>447</v>
      </c>
      <c r="L235" s="31" t="s">
        <v>446</v>
      </c>
      <c r="M235" s="31" t="s">
        <v>446</v>
      </c>
      <c r="N235" s="31" t="s">
        <v>446</v>
      </c>
      <c r="O235" s="31" t="s">
        <v>446</v>
      </c>
      <c r="P235" s="31" t="s">
        <v>447</v>
      </c>
      <c r="Q235" s="31" t="s">
        <v>446</v>
      </c>
      <c r="R235" s="31" t="s">
        <v>446</v>
      </c>
      <c r="S235" s="31" t="s">
        <v>446</v>
      </c>
      <c r="T235" s="31" t="s">
        <v>446</v>
      </c>
      <c r="U235" s="31" t="s">
        <v>446</v>
      </c>
      <c r="V235" s="31" t="s">
        <v>447</v>
      </c>
      <c r="W235" s="31" t="s">
        <v>446</v>
      </c>
      <c r="X235" s="1591" t="str">
        <f t="shared" si="6"/>
        <v>2815 - Fabricarea lagarelor, angrenajelor, cutiilor de viteza si a elementelor mecanice de transmisie</v>
      </c>
      <c r="Y235" s="1817">
        <f t="shared" si="7"/>
        <v>2815</v>
      </c>
    </row>
    <row r="236" spans="1:25" x14ac:dyDescent="0.25">
      <c r="A236" s="20" t="s">
        <v>332</v>
      </c>
      <c r="B236" s="21">
        <v>28</v>
      </c>
      <c r="C236" s="15">
        <v>282</v>
      </c>
      <c r="D236" s="16">
        <v>2821</v>
      </c>
      <c r="E236" s="17" t="s">
        <v>681</v>
      </c>
      <c r="F236" s="18" t="s">
        <v>348</v>
      </c>
      <c r="G236" s="19"/>
      <c r="H236" s="19" t="s">
        <v>447</v>
      </c>
      <c r="I236" s="19" t="s">
        <v>447</v>
      </c>
      <c r="J236" s="19" t="s">
        <v>446</v>
      </c>
      <c r="K236" s="19" t="s">
        <v>447</v>
      </c>
      <c r="L236" s="19" t="s">
        <v>446</v>
      </c>
      <c r="M236" s="19" t="s">
        <v>446</v>
      </c>
      <c r="N236" s="19" t="s">
        <v>446</v>
      </c>
      <c r="O236" s="19" t="s">
        <v>446</v>
      </c>
      <c r="P236" s="19" t="s">
        <v>447</v>
      </c>
      <c r="Q236" s="19" t="s">
        <v>446</v>
      </c>
      <c r="R236" s="19" t="s">
        <v>446</v>
      </c>
      <c r="S236" s="19" t="s">
        <v>446</v>
      </c>
      <c r="T236" s="19" t="s">
        <v>446</v>
      </c>
      <c r="U236" s="19" t="s">
        <v>446</v>
      </c>
      <c r="V236" s="19" t="s">
        <v>447</v>
      </c>
      <c r="W236" s="19" t="s">
        <v>446</v>
      </c>
      <c r="X236" s="1592" t="str">
        <f t="shared" si="6"/>
        <v>2821 - Fabricarea cuptoarelor, furnalelor si arzatoarelor</v>
      </c>
      <c r="Y236" s="1815">
        <f t="shared" si="7"/>
        <v>2821</v>
      </c>
    </row>
    <row r="237" spans="1:25" x14ac:dyDescent="0.25">
      <c r="A237" s="20" t="s">
        <v>332</v>
      </c>
      <c r="B237" s="21">
        <v>28</v>
      </c>
      <c r="C237" s="22">
        <v>282</v>
      </c>
      <c r="D237" s="23">
        <v>2822</v>
      </c>
      <c r="E237" s="24" t="s">
        <v>682</v>
      </c>
      <c r="F237" s="25" t="s">
        <v>348</v>
      </c>
      <c r="G237" s="26"/>
      <c r="H237" s="26" t="s">
        <v>447</v>
      </c>
      <c r="I237" s="26" t="s">
        <v>447</v>
      </c>
      <c r="J237" s="26" t="s">
        <v>446</v>
      </c>
      <c r="K237" s="26" t="s">
        <v>447</v>
      </c>
      <c r="L237" s="26" t="s">
        <v>446</v>
      </c>
      <c r="M237" s="26" t="s">
        <v>446</v>
      </c>
      <c r="N237" s="26" t="s">
        <v>446</v>
      </c>
      <c r="O237" s="26" t="s">
        <v>446</v>
      </c>
      <c r="P237" s="26" t="s">
        <v>447</v>
      </c>
      <c r="Q237" s="26" t="s">
        <v>446</v>
      </c>
      <c r="R237" s="26" t="s">
        <v>446</v>
      </c>
      <c r="S237" s="26" t="s">
        <v>446</v>
      </c>
      <c r="T237" s="26" t="s">
        <v>446</v>
      </c>
      <c r="U237" s="26" t="s">
        <v>446</v>
      </c>
      <c r="V237" s="26" t="s">
        <v>447</v>
      </c>
      <c r="W237" s="26" t="s">
        <v>446</v>
      </c>
      <c r="X237" s="1590" t="str">
        <f t="shared" si="6"/>
        <v>2822 - Fabricarea echipamentelor de ridicat si manipulat</v>
      </c>
      <c r="Y237" s="1816">
        <f t="shared" si="7"/>
        <v>2822</v>
      </c>
    </row>
    <row r="238" spans="1:25" x14ac:dyDescent="0.25">
      <c r="A238" s="20" t="s">
        <v>332</v>
      </c>
      <c r="B238" s="21">
        <v>28</v>
      </c>
      <c r="C238" s="22">
        <v>282</v>
      </c>
      <c r="D238" s="23">
        <v>2823</v>
      </c>
      <c r="E238" s="24" t="s">
        <v>683</v>
      </c>
      <c r="F238" s="25" t="s">
        <v>348</v>
      </c>
      <c r="G238" s="26"/>
      <c r="H238" s="26" t="s">
        <v>447</v>
      </c>
      <c r="I238" s="26" t="s">
        <v>447</v>
      </c>
      <c r="J238" s="26" t="s">
        <v>446</v>
      </c>
      <c r="K238" s="26" t="s">
        <v>447</v>
      </c>
      <c r="L238" s="26" t="s">
        <v>446</v>
      </c>
      <c r="M238" s="26" t="s">
        <v>446</v>
      </c>
      <c r="N238" s="26" t="s">
        <v>446</v>
      </c>
      <c r="O238" s="26" t="s">
        <v>446</v>
      </c>
      <c r="P238" s="26" t="s">
        <v>447</v>
      </c>
      <c r="Q238" s="26" t="s">
        <v>446</v>
      </c>
      <c r="R238" s="26" t="s">
        <v>446</v>
      </c>
      <c r="S238" s="26" t="s">
        <v>446</v>
      </c>
      <c r="T238" s="26" t="s">
        <v>446</v>
      </c>
      <c r="U238" s="26" t="s">
        <v>446</v>
      </c>
      <c r="V238" s="26" t="s">
        <v>447</v>
      </c>
      <c r="W238" s="26" t="s">
        <v>446</v>
      </c>
      <c r="X238" s="1590" t="str">
        <f t="shared" si="6"/>
        <v>2823 - Fabricarea masinilor si echipamentelor de birou (exclusiv fabricarea calculatoarelor si a echipamentelor periferice)</v>
      </c>
      <c r="Y238" s="1816">
        <f t="shared" si="7"/>
        <v>2823</v>
      </c>
    </row>
    <row r="239" spans="1:25" x14ac:dyDescent="0.25">
      <c r="A239" s="20" t="s">
        <v>332</v>
      </c>
      <c r="B239" s="21">
        <v>28</v>
      </c>
      <c r="C239" s="22">
        <v>282</v>
      </c>
      <c r="D239" s="23">
        <v>2824</v>
      </c>
      <c r="E239" s="24" t="s">
        <v>684</v>
      </c>
      <c r="F239" s="25" t="s">
        <v>348</v>
      </c>
      <c r="G239" s="26"/>
      <c r="H239" s="26" t="s">
        <v>447</v>
      </c>
      <c r="I239" s="26" t="s">
        <v>447</v>
      </c>
      <c r="J239" s="26" t="s">
        <v>446</v>
      </c>
      <c r="K239" s="26" t="s">
        <v>447</v>
      </c>
      <c r="L239" s="26" t="s">
        <v>446</v>
      </c>
      <c r="M239" s="26" t="s">
        <v>446</v>
      </c>
      <c r="N239" s="26" t="s">
        <v>446</v>
      </c>
      <c r="O239" s="26" t="s">
        <v>446</v>
      </c>
      <c r="P239" s="26" t="s">
        <v>447</v>
      </c>
      <c r="Q239" s="26" t="s">
        <v>446</v>
      </c>
      <c r="R239" s="26" t="s">
        <v>446</v>
      </c>
      <c r="S239" s="26" t="s">
        <v>446</v>
      </c>
      <c r="T239" s="26" t="s">
        <v>446</v>
      </c>
      <c r="U239" s="26" t="s">
        <v>446</v>
      </c>
      <c r="V239" s="26" t="s">
        <v>447</v>
      </c>
      <c r="W239" s="26" t="s">
        <v>446</v>
      </c>
      <c r="X239" s="1590" t="str">
        <f t="shared" si="6"/>
        <v>2824 - Fabricarea masinilor-unelte portabile actionate electric</v>
      </c>
      <c r="Y239" s="1816">
        <f t="shared" si="7"/>
        <v>2824</v>
      </c>
    </row>
    <row r="240" spans="1:25" x14ac:dyDescent="0.25">
      <c r="A240" s="20" t="s">
        <v>332</v>
      </c>
      <c r="B240" s="21">
        <v>28</v>
      </c>
      <c r="C240" s="22">
        <v>282</v>
      </c>
      <c r="D240" s="23">
        <v>2825</v>
      </c>
      <c r="E240" s="24" t="s">
        <v>685</v>
      </c>
      <c r="F240" s="25" t="s">
        <v>348</v>
      </c>
      <c r="G240" s="26"/>
      <c r="H240" s="26" t="s">
        <v>447</v>
      </c>
      <c r="I240" s="26" t="s">
        <v>447</v>
      </c>
      <c r="J240" s="26" t="s">
        <v>446</v>
      </c>
      <c r="K240" s="26" t="s">
        <v>447</v>
      </c>
      <c r="L240" s="26" t="s">
        <v>446</v>
      </c>
      <c r="M240" s="26" t="s">
        <v>446</v>
      </c>
      <c r="N240" s="26" t="s">
        <v>446</v>
      </c>
      <c r="O240" s="26" t="s">
        <v>446</v>
      </c>
      <c r="P240" s="26" t="s">
        <v>447</v>
      </c>
      <c r="Q240" s="26" t="s">
        <v>446</v>
      </c>
      <c r="R240" s="26" t="s">
        <v>446</v>
      </c>
      <c r="S240" s="26" t="s">
        <v>446</v>
      </c>
      <c r="T240" s="26" t="s">
        <v>446</v>
      </c>
      <c r="U240" s="26" t="s">
        <v>446</v>
      </c>
      <c r="V240" s="26" t="s">
        <v>447</v>
      </c>
      <c r="W240" s="26" t="s">
        <v>446</v>
      </c>
      <c r="X240" s="1590" t="str">
        <f t="shared" si="6"/>
        <v>2825 - Fabricarea ehipamentelor de ventilatie si frigorifice, exclusiv a echipamentelor de uz casnic</v>
      </c>
      <c r="Y240" s="1816">
        <f t="shared" si="7"/>
        <v>2825</v>
      </c>
    </row>
    <row r="241" spans="1:25" x14ac:dyDescent="0.25">
      <c r="A241" s="20" t="s">
        <v>332</v>
      </c>
      <c r="B241" s="21">
        <v>28</v>
      </c>
      <c r="C241" s="27">
        <v>282</v>
      </c>
      <c r="D241" s="28">
        <v>2829</v>
      </c>
      <c r="E241" s="29" t="s">
        <v>686</v>
      </c>
      <c r="F241" s="30" t="s">
        <v>348</v>
      </c>
      <c r="G241" s="31"/>
      <c r="H241" s="31" t="s">
        <v>447</v>
      </c>
      <c r="I241" s="31" t="s">
        <v>447</v>
      </c>
      <c r="J241" s="31" t="s">
        <v>446</v>
      </c>
      <c r="K241" s="31" t="s">
        <v>447</v>
      </c>
      <c r="L241" s="31" t="s">
        <v>446</v>
      </c>
      <c r="M241" s="31" t="s">
        <v>446</v>
      </c>
      <c r="N241" s="31" t="s">
        <v>446</v>
      </c>
      <c r="O241" s="31" t="s">
        <v>446</v>
      </c>
      <c r="P241" s="31" t="s">
        <v>447</v>
      </c>
      <c r="Q241" s="31" t="s">
        <v>446</v>
      </c>
      <c r="R241" s="31" t="s">
        <v>446</v>
      </c>
      <c r="S241" s="31" t="s">
        <v>446</v>
      </c>
      <c r="T241" s="31" t="s">
        <v>446</v>
      </c>
      <c r="U241" s="31" t="s">
        <v>446</v>
      </c>
      <c r="V241" s="31" t="s">
        <v>447</v>
      </c>
      <c r="W241" s="31" t="s">
        <v>446</v>
      </c>
      <c r="X241" s="1591" t="str">
        <f t="shared" si="6"/>
        <v>2829 - Fabricarea altor masini si utilaje de utilizare generala n.c.a.</v>
      </c>
      <c r="Y241" s="1817">
        <f t="shared" si="7"/>
        <v>2829</v>
      </c>
    </row>
    <row r="242" spans="1:25" x14ac:dyDescent="0.25">
      <c r="A242" s="20" t="s">
        <v>332</v>
      </c>
      <c r="B242" s="21">
        <v>28</v>
      </c>
      <c r="C242" s="32">
        <v>283</v>
      </c>
      <c r="D242" s="33">
        <v>2830</v>
      </c>
      <c r="E242" s="34" t="s">
        <v>687</v>
      </c>
      <c r="F242" s="35" t="s">
        <v>348</v>
      </c>
      <c r="G242" s="36"/>
      <c r="H242" s="36" t="s">
        <v>447</v>
      </c>
      <c r="I242" s="36" t="s">
        <v>447</v>
      </c>
      <c r="J242" s="36" t="s">
        <v>446</v>
      </c>
      <c r="K242" s="36" t="s">
        <v>447</v>
      </c>
      <c r="L242" s="36" t="s">
        <v>446</v>
      </c>
      <c r="M242" s="36" t="s">
        <v>446</v>
      </c>
      <c r="N242" s="36" t="s">
        <v>446</v>
      </c>
      <c r="O242" s="36" t="s">
        <v>446</v>
      </c>
      <c r="P242" s="36" t="s">
        <v>447</v>
      </c>
      <c r="Q242" s="36" t="s">
        <v>446</v>
      </c>
      <c r="R242" s="36" t="s">
        <v>446</v>
      </c>
      <c r="S242" s="36" t="s">
        <v>446</v>
      </c>
      <c r="T242" s="36" t="s">
        <v>446</v>
      </c>
      <c r="U242" s="36" t="s">
        <v>446</v>
      </c>
      <c r="V242" s="36" t="s">
        <v>447</v>
      </c>
      <c r="W242" s="36" t="s">
        <v>446</v>
      </c>
      <c r="X242" s="1593" t="str">
        <f t="shared" si="6"/>
        <v>2830 - Fabricarea masinilor si utilajelor pentru agricultura si exploatari forestiere</v>
      </c>
      <c r="Y242" s="1818">
        <f t="shared" si="7"/>
        <v>2830</v>
      </c>
    </row>
    <row r="243" spans="1:25" x14ac:dyDescent="0.25">
      <c r="A243" s="20" t="s">
        <v>332</v>
      </c>
      <c r="B243" s="21">
        <v>28</v>
      </c>
      <c r="C243" s="15">
        <v>284</v>
      </c>
      <c r="D243" s="16">
        <v>2841</v>
      </c>
      <c r="E243" s="17" t="s">
        <v>688</v>
      </c>
      <c r="F243" s="18" t="s">
        <v>348</v>
      </c>
      <c r="G243" s="19"/>
      <c r="H243" s="19" t="s">
        <v>447</v>
      </c>
      <c r="I243" s="19" t="s">
        <v>447</v>
      </c>
      <c r="J243" s="19" t="s">
        <v>446</v>
      </c>
      <c r="K243" s="19" t="s">
        <v>447</v>
      </c>
      <c r="L243" s="19" t="s">
        <v>446</v>
      </c>
      <c r="M243" s="19" t="s">
        <v>446</v>
      </c>
      <c r="N243" s="19" t="s">
        <v>446</v>
      </c>
      <c r="O243" s="19" t="s">
        <v>446</v>
      </c>
      <c r="P243" s="19" t="s">
        <v>447</v>
      </c>
      <c r="Q243" s="19" t="s">
        <v>446</v>
      </c>
      <c r="R243" s="19" t="s">
        <v>446</v>
      </c>
      <c r="S243" s="19" t="s">
        <v>446</v>
      </c>
      <c r="T243" s="19" t="s">
        <v>446</v>
      </c>
      <c r="U243" s="19" t="s">
        <v>446</v>
      </c>
      <c r="V243" s="19" t="s">
        <v>447</v>
      </c>
      <c r="W243" s="19" t="s">
        <v>446</v>
      </c>
      <c r="X243" s="1592" t="str">
        <f t="shared" si="6"/>
        <v>2841 - Fabricarea utilajelor si a masinilor-unelte pentru prelucrarea metalului</v>
      </c>
      <c r="Y243" s="1815">
        <f t="shared" si="7"/>
        <v>2841</v>
      </c>
    </row>
    <row r="244" spans="1:25" x14ac:dyDescent="0.25">
      <c r="A244" s="20" t="s">
        <v>332</v>
      </c>
      <c r="B244" s="21">
        <v>28</v>
      </c>
      <c r="C244" s="27">
        <v>284</v>
      </c>
      <c r="D244" s="28">
        <v>2849</v>
      </c>
      <c r="E244" s="29" t="s">
        <v>689</v>
      </c>
      <c r="F244" s="30" t="s">
        <v>348</v>
      </c>
      <c r="G244" s="31"/>
      <c r="H244" s="31" t="s">
        <v>447</v>
      </c>
      <c r="I244" s="31" t="s">
        <v>447</v>
      </c>
      <c r="J244" s="31" t="s">
        <v>446</v>
      </c>
      <c r="K244" s="31" t="s">
        <v>447</v>
      </c>
      <c r="L244" s="31" t="s">
        <v>446</v>
      </c>
      <c r="M244" s="31" t="s">
        <v>446</v>
      </c>
      <c r="N244" s="31" t="s">
        <v>446</v>
      </c>
      <c r="O244" s="31" t="s">
        <v>446</v>
      </c>
      <c r="P244" s="31" t="s">
        <v>447</v>
      </c>
      <c r="Q244" s="31" t="s">
        <v>446</v>
      </c>
      <c r="R244" s="31" t="s">
        <v>446</v>
      </c>
      <c r="S244" s="31" t="s">
        <v>446</v>
      </c>
      <c r="T244" s="31" t="s">
        <v>446</v>
      </c>
      <c r="U244" s="31" t="s">
        <v>446</v>
      </c>
      <c r="V244" s="31" t="s">
        <v>447</v>
      </c>
      <c r="W244" s="31" t="s">
        <v>446</v>
      </c>
      <c r="X244" s="1591" t="str">
        <f t="shared" si="6"/>
        <v>2849 - Fabricarea altor masini-unelte n.c.a.</v>
      </c>
      <c r="Y244" s="1817">
        <f t="shared" si="7"/>
        <v>2849</v>
      </c>
    </row>
    <row r="245" spans="1:25" x14ac:dyDescent="0.25">
      <c r="A245" s="20" t="s">
        <v>332</v>
      </c>
      <c r="B245" s="21">
        <v>28</v>
      </c>
      <c r="C245" s="15">
        <v>289</v>
      </c>
      <c r="D245" s="16">
        <v>2891</v>
      </c>
      <c r="E245" s="17" t="s">
        <v>690</v>
      </c>
      <c r="F245" s="18" t="s">
        <v>348</v>
      </c>
      <c r="G245" s="19"/>
      <c r="H245" s="19" t="s">
        <v>447</v>
      </c>
      <c r="I245" s="19" t="s">
        <v>447</v>
      </c>
      <c r="J245" s="19" t="s">
        <v>446</v>
      </c>
      <c r="K245" s="19" t="s">
        <v>447</v>
      </c>
      <c r="L245" s="19" t="s">
        <v>446</v>
      </c>
      <c r="M245" s="19" t="s">
        <v>446</v>
      </c>
      <c r="N245" s="19" t="s">
        <v>446</v>
      </c>
      <c r="O245" s="19" t="s">
        <v>446</v>
      </c>
      <c r="P245" s="19" t="s">
        <v>447</v>
      </c>
      <c r="Q245" s="19" t="s">
        <v>446</v>
      </c>
      <c r="R245" s="19" t="s">
        <v>446</v>
      </c>
      <c r="S245" s="19" t="s">
        <v>446</v>
      </c>
      <c r="T245" s="19" t="s">
        <v>446</v>
      </c>
      <c r="U245" s="19" t="s">
        <v>446</v>
      </c>
      <c r="V245" s="19" t="s">
        <v>447</v>
      </c>
      <c r="W245" s="19" t="s">
        <v>446</v>
      </c>
      <c r="X245" s="1592" t="str">
        <f t="shared" si="6"/>
        <v>2891 - Fabricarea utilajelor pentru metalurgie</v>
      </c>
      <c r="Y245" s="1815">
        <f t="shared" si="7"/>
        <v>2891</v>
      </c>
    </row>
    <row r="246" spans="1:25" x14ac:dyDescent="0.25">
      <c r="A246" s="20" t="s">
        <v>332</v>
      </c>
      <c r="B246" s="21">
        <v>28</v>
      </c>
      <c r="C246" s="22">
        <v>289</v>
      </c>
      <c r="D246" s="23">
        <v>2892</v>
      </c>
      <c r="E246" s="24" t="s">
        <v>691</v>
      </c>
      <c r="F246" s="25" t="s">
        <v>348</v>
      </c>
      <c r="G246" s="26"/>
      <c r="H246" s="26" t="s">
        <v>447</v>
      </c>
      <c r="I246" s="26" t="s">
        <v>447</v>
      </c>
      <c r="J246" s="26" t="s">
        <v>446</v>
      </c>
      <c r="K246" s="26" t="s">
        <v>447</v>
      </c>
      <c r="L246" s="26" t="s">
        <v>446</v>
      </c>
      <c r="M246" s="26" t="s">
        <v>446</v>
      </c>
      <c r="N246" s="26" t="s">
        <v>446</v>
      </c>
      <c r="O246" s="26" t="s">
        <v>446</v>
      </c>
      <c r="P246" s="26" t="s">
        <v>447</v>
      </c>
      <c r="Q246" s="26" t="s">
        <v>446</v>
      </c>
      <c r="R246" s="26" t="s">
        <v>446</v>
      </c>
      <c r="S246" s="26" t="s">
        <v>446</v>
      </c>
      <c r="T246" s="26" t="s">
        <v>446</v>
      </c>
      <c r="U246" s="26" t="s">
        <v>446</v>
      </c>
      <c r="V246" s="26" t="s">
        <v>447</v>
      </c>
      <c r="W246" s="26" t="s">
        <v>446</v>
      </c>
      <c r="X246" s="1590" t="str">
        <f t="shared" si="6"/>
        <v>2892 - Fabricarea utilajelor pentru extractie si constructii</v>
      </c>
      <c r="Y246" s="1816">
        <f t="shared" si="7"/>
        <v>2892</v>
      </c>
    </row>
    <row r="247" spans="1:25" x14ac:dyDescent="0.25">
      <c r="A247" s="20" t="s">
        <v>332</v>
      </c>
      <c r="B247" s="21">
        <v>28</v>
      </c>
      <c r="C247" s="22">
        <v>289</v>
      </c>
      <c r="D247" s="23">
        <v>2893</v>
      </c>
      <c r="E247" s="24" t="s">
        <v>692</v>
      </c>
      <c r="F247" s="25" t="s">
        <v>348</v>
      </c>
      <c r="G247" s="26"/>
      <c r="H247" s="26" t="s">
        <v>447</v>
      </c>
      <c r="I247" s="26" t="s">
        <v>447</v>
      </c>
      <c r="J247" s="26" t="s">
        <v>446</v>
      </c>
      <c r="K247" s="26" t="s">
        <v>447</v>
      </c>
      <c r="L247" s="26" t="s">
        <v>446</v>
      </c>
      <c r="M247" s="26" t="s">
        <v>446</v>
      </c>
      <c r="N247" s="26" t="s">
        <v>446</v>
      </c>
      <c r="O247" s="26" t="s">
        <v>446</v>
      </c>
      <c r="P247" s="26" t="s">
        <v>447</v>
      </c>
      <c r="Q247" s="26" t="s">
        <v>446</v>
      </c>
      <c r="R247" s="26" t="s">
        <v>446</v>
      </c>
      <c r="S247" s="26" t="s">
        <v>446</v>
      </c>
      <c r="T247" s="26" t="s">
        <v>446</v>
      </c>
      <c r="U247" s="26" t="s">
        <v>446</v>
      </c>
      <c r="V247" s="26" t="s">
        <v>447</v>
      </c>
      <c r="W247" s="26" t="s">
        <v>446</v>
      </c>
      <c r="X247" s="1590" t="str">
        <f t="shared" si="6"/>
        <v>2893 - Fabricarea utilajelor pentru prelucrarea produselor alimentare, bauturilor si tutunului</v>
      </c>
      <c r="Y247" s="1816">
        <f t="shared" si="7"/>
        <v>2893</v>
      </c>
    </row>
    <row r="248" spans="1:25" x14ac:dyDescent="0.25">
      <c r="A248" s="20" t="s">
        <v>332</v>
      </c>
      <c r="B248" s="21">
        <v>28</v>
      </c>
      <c r="C248" s="22">
        <v>289</v>
      </c>
      <c r="D248" s="23">
        <v>2894</v>
      </c>
      <c r="E248" s="24" t="s">
        <v>693</v>
      </c>
      <c r="F248" s="25" t="s">
        <v>348</v>
      </c>
      <c r="G248" s="26"/>
      <c r="H248" s="26" t="s">
        <v>447</v>
      </c>
      <c r="I248" s="26" t="s">
        <v>447</v>
      </c>
      <c r="J248" s="26" t="s">
        <v>446</v>
      </c>
      <c r="K248" s="26" t="s">
        <v>447</v>
      </c>
      <c r="L248" s="26" t="s">
        <v>446</v>
      </c>
      <c r="M248" s="26" t="s">
        <v>446</v>
      </c>
      <c r="N248" s="26" t="s">
        <v>446</v>
      </c>
      <c r="O248" s="26" t="s">
        <v>446</v>
      </c>
      <c r="P248" s="26" t="s">
        <v>447</v>
      </c>
      <c r="Q248" s="26" t="s">
        <v>446</v>
      </c>
      <c r="R248" s="26" t="s">
        <v>446</v>
      </c>
      <c r="S248" s="26" t="s">
        <v>446</v>
      </c>
      <c r="T248" s="26" t="s">
        <v>446</v>
      </c>
      <c r="U248" s="26" t="s">
        <v>446</v>
      </c>
      <c r="V248" s="26" t="s">
        <v>447</v>
      </c>
      <c r="W248" s="26" t="s">
        <v>446</v>
      </c>
      <c r="X248" s="1590" t="str">
        <f t="shared" si="6"/>
        <v>2894 - Fabricarea utilajelor pentru industria textila, a imbracamintei si a pielariei</v>
      </c>
      <c r="Y248" s="1816">
        <f t="shared" si="7"/>
        <v>2894</v>
      </c>
    </row>
    <row r="249" spans="1:25" x14ac:dyDescent="0.25">
      <c r="A249" s="20" t="s">
        <v>332</v>
      </c>
      <c r="B249" s="21">
        <v>28</v>
      </c>
      <c r="C249" s="22">
        <v>289</v>
      </c>
      <c r="D249" s="23">
        <v>2895</v>
      </c>
      <c r="E249" s="24" t="s">
        <v>694</v>
      </c>
      <c r="F249" s="25" t="s">
        <v>348</v>
      </c>
      <c r="G249" s="26"/>
      <c r="H249" s="26" t="s">
        <v>447</v>
      </c>
      <c r="I249" s="26" t="s">
        <v>447</v>
      </c>
      <c r="J249" s="26" t="s">
        <v>446</v>
      </c>
      <c r="K249" s="26" t="s">
        <v>447</v>
      </c>
      <c r="L249" s="26" t="s">
        <v>446</v>
      </c>
      <c r="M249" s="26" t="s">
        <v>446</v>
      </c>
      <c r="N249" s="26" t="s">
        <v>446</v>
      </c>
      <c r="O249" s="26" t="s">
        <v>446</v>
      </c>
      <c r="P249" s="26" t="s">
        <v>447</v>
      </c>
      <c r="Q249" s="26" t="s">
        <v>446</v>
      </c>
      <c r="R249" s="26" t="s">
        <v>446</v>
      </c>
      <c r="S249" s="26" t="s">
        <v>446</v>
      </c>
      <c r="T249" s="26" t="s">
        <v>446</v>
      </c>
      <c r="U249" s="26" t="s">
        <v>446</v>
      </c>
      <c r="V249" s="26" t="s">
        <v>447</v>
      </c>
      <c r="W249" s="26" t="s">
        <v>446</v>
      </c>
      <c r="X249" s="1590" t="str">
        <f t="shared" si="6"/>
        <v>2895 - Fabricarea utilajelor pentru industria hartiei si cartonului</v>
      </c>
      <c r="Y249" s="1816">
        <f t="shared" si="7"/>
        <v>2895</v>
      </c>
    </row>
    <row r="250" spans="1:25" x14ac:dyDescent="0.25">
      <c r="A250" s="20" t="s">
        <v>332</v>
      </c>
      <c r="B250" s="21">
        <v>28</v>
      </c>
      <c r="C250" s="22">
        <v>289</v>
      </c>
      <c r="D250" s="23">
        <v>2896</v>
      </c>
      <c r="E250" s="24" t="s">
        <v>695</v>
      </c>
      <c r="F250" s="25" t="s">
        <v>348</v>
      </c>
      <c r="G250" s="26"/>
      <c r="H250" s="26" t="s">
        <v>447</v>
      </c>
      <c r="I250" s="26" t="s">
        <v>447</v>
      </c>
      <c r="J250" s="26" t="s">
        <v>446</v>
      </c>
      <c r="K250" s="26" t="s">
        <v>447</v>
      </c>
      <c r="L250" s="26" t="s">
        <v>446</v>
      </c>
      <c r="M250" s="26" t="s">
        <v>446</v>
      </c>
      <c r="N250" s="26" t="s">
        <v>446</v>
      </c>
      <c r="O250" s="26" t="s">
        <v>446</v>
      </c>
      <c r="P250" s="26" t="s">
        <v>447</v>
      </c>
      <c r="Q250" s="26" t="s">
        <v>446</v>
      </c>
      <c r="R250" s="26" t="s">
        <v>446</v>
      </c>
      <c r="S250" s="26" t="s">
        <v>446</v>
      </c>
      <c r="T250" s="26" t="s">
        <v>446</v>
      </c>
      <c r="U250" s="26" t="s">
        <v>446</v>
      </c>
      <c r="V250" s="26" t="s">
        <v>447</v>
      </c>
      <c r="W250" s="26" t="s">
        <v>446</v>
      </c>
      <c r="X250" s="1590" t="str">
        <f t="shared" si="6"/>
        <v>2896 - Fabricarea utilajelor pentru prelucrarea maselor plastice si a cauciucului</v>
      </c>
      <c r="Y250" s="1816">
        <f t="shared" si="7"/>
        <v>2896</v>
      </c>
    </row>
    <row r="251" spans="1:25" ht="15.75" thickBot="1" x14ac:dyDescent="0.3">
      <c r="A251" s="20" t="s">
        <v>332</v>
      </c>
      <c r="B251" s="37">
        <v>28</v>
      </c>
      <c r="C251" s="60">
        <v>289</v>
      </c>
      <c r="D251" s="61">
        <v>2899</v>
      </c>
      <c r="E251" s="62" t="s">
        <v>696</v>
      </c>
      <c r="F251" s="63" t="s">
        <v>348</v>
      </c>
      <c r="G251" s="64"/>
      <c r="H251" s="64" t="s">
        <v>447</v>
      </c>
      <c r="I251" s="64" t="s">
        <v>447</v>
      </c>
      <c r="J251" s="64" t="s">
        <v>446</v>
      </c>
      <c r="K251" s="64" t="s">
        <v>447</v>
      </c>
      <c r="L251" s="64" t="s">
        <v>446</v>
      </c>
      <c r="M251" s="64" t="s">
        <v>446</v>
      </c>
      <c r="N251" s="64" t="s">
        <v>446</v>
      </c>
      <c r="O251" s="64" t="s">
        <v>446</v>
      </c>
      <c r="P251" s="64" t="s">
        <v>447</v>
      </c>
      <c r="Q251" s="64" t="s">
        <v>446</v>
      </c>
      <c r="R251" s="64" t="s">
        <v>446</v>
      </c>
      <c r="S251" s="64" t="s">
        <v>446</v>
      </c>
      <c r="T251" s="64" t="s">
        <v>446</v>
      </c>
      <c r="U251" s="64" t="s">
        <v>446</v>
      </c>
      <c r="V251" s="64" t="s">
        <v>447</v>
      </c>
      <c r="W251" s="64" t="s">
        <v>446</v>
      </c>
      <c r="X251" s="1598" t="str">
        <f t="shared" si="6"/>
        <v>2899 - Fabricarea altor masini si utilaje specifice n.c.a.</v>
      </c>
      <c r="Y251" s="1823">
        <f t="shared" si="7"/>
        <v>2899</v>
      </c>
    </row>
    <row r="252" spans="1:25" x14ac:dyDescent="0.25">
      <c r="A252" s="20" t="s">
        <v>332</v>
      </c>
      <c r="B252" s="14">
        <v>29</v>
      </c>
      <c r="C252" s="43">
        <v>291</v>
      </c>
      <c r="D252" s="44">
        <v>2910</v>
      </c>
      <c r="E252" s="45" t="s">
        <v>697</v>
      </c>
      <c r="F252" s="46" t="s">
        <v>348</v>
      </c>
      <c r="G252" s="47"/>
      <c r="H252" s="47" t="s">
        <v>447</v>
      </c>
      <c r="I252" s="47" t="s">
        <v>447</v>
      </c>
      <c r="J252" s="47" t="s">
        <v>446</v>
      </c>
      <c r="K252" s="47" t="s">
        <v>447</v>
      </c>
      <c r="L252" s="47" t="s">
        <v>446</v>
      </c>
      <c r="M252" s="47" t="s">
        <v>446</v>
      </c>
      <c r="N252" s="47" t="s">
        <v>446</v>
      </c>
      <c r="O252" s="47" t="s">
        <v>446</v>
      </c>
      <c r="P252" s="47" t="s">
        <v>446</v>
      </c>
      <c r="Q252" s="47" t="s">
        <v>447</v>
      </c>
      <c r="R252" s="47" t="s">
        <v>446</v>
      </c>
      <c r="S252" s="47" t="s">
        <v>446</v>
      </c>
      <c r="T252" s="47" t="s">
        <v>446</v>
      </c>
      <c r="U252" s="47" t="s">
        <v>446</v>
      </c>
      <c r="V252" s="47" t="s">
        <v>447</v>
      </c>
      <c r="W252" s="47" t="s">
        <v>446</v>
      </c>
      <c r="X252" s="1595" t="str">
        <f t="shared" si="6"/>
        <v>2910 - Fabricarea autovehiculelor de transport rutier</v>
      </c>
      <c r="Y252" s="1820">
        <f t="shared" si="7"/>
        <v>2910</v>
      </c>
    </row>
    <row r="253" spans="1:25" x14ac:dyDescent="0.25">
      <c r="A253" s="20" t="s">
        <v>332</v>
      </c>
      <c r="B253" s="21">
        <v>29</v>
      </c>
      <c r="C253" s="32">
        <v>292</v>
      </c>
      <c r="D253" s="33">
        <v>2920</v>
      </c>
      <c r="E253" s="34" t="s">
        <v>698</v>
      </c>
      <c r="F253" s="35" t="s">
        <v>348</v>
      </c>
      <c r="G253" s="36"/>
      <c r="H253" s="36" t="s">
        <v>447</v>
      </c>
      <c r="I253" s="36" t="s">
        <v>447</v>
      </c>
      <c r="J253" s="36" t="s">
        <v>446</v>
      </c>
      <c r="K253" s="36" t="s">
        <v>447</v>
      </c>
      <c r="L253" s="36" t="s">
        <v>446</v>
      </c>
      <c r="M253" s="36" t="s">
        <v>446</v>
      </c>
      <c r="N253" s="36" t="s">
        <v>446</v>
      </c>
      <c r="O253" s="36" t="s">
        <v>446</v>
      </c>
      <c r="P253" s="36" t="s">
        <v>446</v>
      </c>
      <c r="Q253" s="36" t="s">
        <v>447</v>
      </c>
      <c r="R253" s="36" t="s">
        <v>446</v>
      </c>
      <c r="S253" s="36" t="s">
        <v>446</v>
      </c>
      <c r="T253" s="36" t="s">
        <v>446</v>
      </c>
      <c r="U253" s="36" t="s">
        <v>446</v>
      </c>
      <c r="V253" s="36" t="s">
        <v>447</v>
      </c>
      <c r="W253" s="36" t="s">
        <v>446</v>
      </c>
      <c r="X253" s="1593" t="str">
        <f t="shared" si="6"/>
        <v>2920 - Productia de caroserii pentru autovehicule; fabricarea de remorci si semiremorci</v>
      </c>
      <c r="Y253" s="1818">
        <f t="shared" si="7"/>
        <v>2920</v>
      </c>
    </row>
    <row r="254" spans="1:25" x14ac:dyDescent="0.25">
      <c r="A254" s="20" t="s">
        <v>332</v>
      </c>
      <c r="B254" s="21">
        <v>29</v>
      </c>
      <c r="C254" s="15">
        <v>293</v>
      </c>
      <c r="D254" s="16">
        <v>2931</v>
      </c>
      <c r="E254" s="17" t="s">
        <v>699</v>
      </c>
      <c r="F254" s="18" t="s">
        <v>348</v>
      </c>
      <c r="G254" s="19"/>
      <c r="H254" s="19" t="s">
        <v>447</v>
      </c>
      <c r="I254" s="19" t="s">
        <v>447</v>
      </c>
      <c r="J254" s="19" t="s">
        <v>446</v>
      </c>
      <c r="K254" s="19" t="s">
        <v>447</v>
      </c>
      <c r="L254" s="19" t="s">
        <v>446</v>
      </c>
      <c r="M254" s="19" t="s">
        <v>446</v>
      </c>
      <c r="N254" s="19" t="s">
        <v>446</v>
      </c>
      <c r="O254" s="19" t="s">
        <v>446</v>
      </c>
      <c r="P254" s="19" t="s">
        <v>446</v>
      </c>
      <c r="Q254" s="19" t="s">
        <v>447</v>
      </c>
      <c r="R254" s="19" t="s">
        <v>446</v>
      </c>
      <c r="S254" s="19" t="s">
        <v>446</v>
      </c>
      <c r="T254" s="19" t="s">
        <v>446</v>
      </c>
      <c r="U254" s="19" t="s">
        <v>446</v>
      </c>
      <c r="V254" s="19" t="s">
        <v>447</v>
      </c>
      <c r="W254" s="19" t="s">
        <v>446</v>
      </c>
      <c r="X254" s="1592" t="str">
        <f t="shared" si="6"/>
        <v>2931 - Fabricarea de echipamente electrice si electronice pentru autovehicule si pentru motoare de autovehicule</v>
      </c>
      <c r="Y254" s="1815">
        <f t="shared" si="7"/>
        <v>2931</v>
      </c>
    </row>
    <row r="255" spans="1:25" ht="15.75" thickBot="1" x14ac:dyDescent="0.3">
      <c r="A255" s="20" t="s">
        <v>332</v>
      </c>
      <c r="B255" s="37">
        <v>29</v>
      </c>
      <c r="C255" s="60">
        <v>293</v>
      </c>
      <c r="D255" s="61">
        <v>2932</v>
      </c>
      <c r="E255" s="62" t="s">
        <v>700</v>
      </c>
      <c r="F255" s="63" t="s">
        <v>348</v>
      </c>
      <c r="G255" s="64"/>
      <c r="H255" s="64" t="s">
        <v>447</v>
      </c>
      <c r="I255" s="64" t="s">
        <v>447</v>
      </c>
      <c r="J255" s="64" t="s">
        <v>446</v>
      </c>
      <c r="K255" s="64" t="s">
        <v>447</v>
      </c>
      <c r="L255" s="64" t="s">
        <v>446</v>
      </c>
      <c r="M255" s="64" t="s">
        <v>446</v>
      </c>
      <c r="N255" s="64" t="s">
        <v>446</v>
      </c>
      <c r="O255" s="64" t="s">
        <v>446</v>
      </c>
      <c r="P255" s="64" t="s">
        <v>446</v>
      </c>
      <c r="Q255" s="64" t="s">
        <v>447</v>
      </c>
      <c r="R255" s="64" t="s">
        <v>446</v>
      </c>
      <c r="S255" s="64" t="s">
        <v>446</v>
      </c>
      <c r="T255" s="64" t="s">
        <v>446</v>
      </c>
      <c r="U255" s="64" t="s">
        <v>446</v>
      </c>
      <c r="V255" s="64" t="s">
        <v>447</v>
      </c>
      <c r="W255" s="64" t="s">
        <v>446</v>
      </c>
      <c r="X255" s="1598" t="str">
        <f t="shared" si="6"/>
        <v>2932 - Fabricarea altor piese si accesorii pentru autovehicule si pentru motoare de autovehicule</v>
      </c>
      <c r="Y255" s="1823">
        <f t="shared" si="7"/>
        <v>2932</v>
      </c>
    </row>
    <row r="256" spans="1:25" x14ac:dyDescent="0.25">
      <c r="A256" s="20" t="s">
        <v>332</v>
      </c>
      <c r="B256" s="14">
        <v>30</v>
      </c>
      <c r="C256" s="15">
        <v>301</v>
      </c>
      <c r="D256" s="16">
        <v>3011</v>
      </c>
      <c r="E256" s="17" t="s">
        <v>701</v>
      </c>
      <c r="F256" s="18" t="s">
        <v>348</v>
      </c>
      <c r="G256" s="19"/>
      <c r="H256" s="19" t="s">
        <v>447</v>
      </c>
      <c r="I256" s="19" t="s">
        <v>447</v>
      </c>
      <c r="J256" s="19" t="s">
        <v>446</v>
      </c>
      <c r="K256" s="19" t="s">
        <v>447</v>
      </c>
      <c r="L256" s="19" t="s">
        <v>446</v>
      </c>
      <c r="M256" s="19" t="s">
        <v>446</v>
      </c>
      <c r="N256" s="19" t="s">
        <v>446</v>
      </c>
      <c r="O256" s="19" t="s">
        <v>446</v>
      </c>
      <c r="P256" s="19" t="s">
        <v>446</v>
      </c>
      <c r="Q256" s="19" t="s">
        <v>447</v>
      </c>
      <c r="R256" s="19" t="s">
        <v>446</v>
      </c>
      <c r="S256" s="19" t="s">
        <v>446</v>
      </c>
      <c r="T256" s="19" t="s">
        <v>446</v>
      </c>
      <c r="U256" s="19" t="s">
        <v>446</v>
      </c>
      <c r="V256" s="19" t="s">
        <v>447</v>
      </c>
      <c r="W256" s="19" t="s">
        <v>446</v>
      </c>
      <c r="X256" s="1592" t="str">
        <f t="shared" si="6"/>
        <v>3011 - Constructia de nave si structuri plutitoare</v>
      </c>
      <c r="Y256" s="1815">
        <f t="shared" si="7"/>
        <v>3011</v>
      </c>
    </row>
    <row r="257" spans="1:25" x14ac:dyDescent="0.25">
      <c r="A257" s="20" t="s">
        <v>332</v>
      </c>
      <c r="B257" s="21">
        <v>30</v>
      </c>
      <c r="C257" s="27">
        <v>301</v>
      </c>
      <c r="D257" s="28">
        <v>3012</v>
      </c>
      <c r="E257" s="29" t="s">
        <v>702</v>
      </c>
      <c r="F257" s="30" t="s">
        <v>348</v>
      </c>
      <c r="G257" s="31"/>
      <c r="H257" s="31" t="s">
        <v>447</v>
      </c>
      <c r="I257" s="31" t="s">
        <v>447</v>
      </c>
      <c r="J257" s="31" t="s">
        <v>446</v>
      </c>
      <c r="K257" s="31" t="s">
        <v>447</v>
      </c>
      <c r="L257" s="31" t="s">
        <v>446</v>
      </c>
      <c r="M257" s="31" t="s">
        <v>446</v>
      </c>
      <c r="N257" s="31" t="s">
        <v>446</v>
      </c>
      <c r="O257" s="31" t="s">
        <v>446</v>
      </c>
      <c r="P257" s="31" t="s">
        <v>446</v>
      </c>
      <c r="Q257" s="31" t="s">
        <v>447</v>
      </c>
      <c r="R257" s="31" t="s">
        <v>446</v>
      </c>
      <c r="S257" s="31" t="s">
        <v>446</v>
      </c>
      <c r="T257" s="31" t="s">
        <v>446</v>
      </c>
      <c r="U257" s="31" t="s">
        <v>446</v>
      </c>
      <c r="V257" s="31" t="s">
        <v>447</v>
      </c>
      <c r="W257" s="31" t="s">
        <v>446</v>
      </c>
      <c r="X257" s="1591" t="str">
        <f t="shared" si="6"/>
        <v>3012 - Constructia de ambarcatiuni sportive si de agrement</v>
      </c>
      <c r="Y257" s="1817">
        <f t="shared" si="7"/>
        <v>3012</v>
      </c>
    </row>
    <row r="258" spans="1:25" x14ac:dyDescent="0.25">
      <c r="A258" s="20" t="s">
        <v>332</v>
      </c>
      <c r="B258" s="21">
        <v>30</v>
      </c>
      <c r="C258" s="32">
        <v>302</v>
      </c>
      <c r="D258" s="33">
        <v>3020</v>
      </c>
      <c r="E258" s="34" t="s">
        <v>703</v>
      </c>
      <c r="F258" s="35" t="s">
        <v>348</v>
      </c>
      <c r="G258" s="36"/>
      <c r="H258" s="36" t="s">
        <v>447</v>
      </c>
      <c r="I258" s="36" t="s">
        <v>447</v>
      </c>
      <c r="J258" s="36" t="s">
        <v>446</v>
      </c>
      <c r="K258" s="36" t="s">
        <v>447</v>
      </c>
      <c r="L258" s="36" t="s">
        <v>446</v>
      </c>
      <c r="M258" s="36" t="s">
        <v>446</v>
      </c>
      <c r="N258" s="36" t="s">
        <v>446</v>
      </c>
      <c r="O258" s="36" t="s">
        <v>446</v>
      </c>
      <c r="P258" s="36" t="s">
        <v>446</v>
      </c>
      <c r="Q258" s="36" t="s">
        <v>447</v>
      </c>
      <c r="R258" s="36" t="s">
        <v>446</v>
      </c>
      <c r="S258" s="36" t="s">
        <v>446</v>
      </c>
      <c r="T258" s="36" t="s">
        <v>446</v>
      </c>
      <c r="U258" s="36" t="s">
        <v>446</v>
      </c>
      <c r="V258" s="36" t="s">
        <v>447</v>
      </c>
      <c r="W258" s="36" t="s">
        <v>446</v>
      </c>
      <c r="X258" s="1593" t="str">
        <f t="shared" si="6"/>
        <v>3020 - Fabricarea materialului rulant</v>
      </c>
      <c r="Y258" s="1818">
        <f t="shared" si="7"/>
        <v>3020</v>
      </c>
    </row>
    <row r="259" spans="1:25" x14ac:dyDescent="0.25">
      <c r="A259" s="20" t="s">
        <v>332</v>
      </c>
      <c r="B259" s="21">
        <v>30</v>
      </c>
      <c r="C259" s="32">
        <v>303</v>
      </c>
      <c r="D259" s="33">
        <v>3030</v>
      </c>
      <c r="E259" s="34" t="s">
        <v>704</v>
      </c>
      <c r="F259" s="35" t="s">
        <v>348</v>
      </c>
      <c r="G259" s="36"/>
      <c r="H259" s="36" t="s">
        <v>447</v>
      </c>
      <c r="I259" s="36" t="s">
        <v>447</v>
      </c>
      <c r="J259" s="36" t="s">
        <v>446</v>
      </c>
      <c r="K259" s="36" t="s">
        <v>447</v>
      </c>
      <c r="L259" s="36" t="s">
        <v>446</v>
      </c>
      <c r="M259" s="36" t="s">
        <v>446</v>
      </c>
      <c r="N259" s="36" t="s">
        <v>446</v>
      </c>
      <c r="O259" s="36" t="s">
        <v>446</v>
      </c>
      <c r="P259" s="36" t="s">
        <v>446</v>
      </c>
      <c r="Q259" s="36" t="s">
        <v>447</v>
      </c>
      <c r="R259" s="36" t="s">
        <v>446</v>
      </c>
      <c r="S259" s="36" t="s">
        <v>446</v>
      </c>
      <c r="T259" s="36" t="s">
        <v>446</v>
      </c>
      <c r="U259" s="36" t="s">
        <v>446</v>
      </c>
      <c r="V259" s="36" t="s">
        <v>447</v>
      </c>
      <c r="W259" s="36" t="s">
        <v>446</v>
      </c>
      <c r="X259" s="1593" t="str">
        <f t="shared" ref="X259:X322" si="8">TEXT(D259,"0000")&amp;" - "&amp;E259</f>
        <v>3030 - Fabricarea de aeronave si nave spatiale</v>
      </c>
      <c r="Y259" s="1818">
        <f t="shared" ref="Y259:Y322" si="9">D259</f>
        <v>3030</v>
      </c>
    </row>
    <row r="260" spans="1:25" x14ac:dyDescent="0.25">
      <c r="A260" s="20" t="s">
        <v>332</v>
      </c>
      <c r="B260" s="21">
        <v>30</v>
      </c>
      <c r="C260" s="32">
        <v>304</v>
      </c>
      <c r="D260" s="33">
        <v>3040</v>
      </c>
      <c r="E260" s="34" t="s">
        <v>705</v>
      </c>
      <c r="F260" s="35" t="s">
        <v>348</v>
      </c>
      <c r="G260" s="36"/>
      <c r="H260" s="36" t="s">
        <v>447</v>
      </c>
      <c r="I260" s="36" t="s">
        <v>447</v>
      </c>
      <c r="J260" s="36" t="s">
        <v>446</v>
      </c>
      <c r="K260" s="36" t="s">
        <v>447</v>
      </c>
      <c r="L260" s="36" t="s">
        <v>446</v>
      </c>
      <c r="M260" s="36" t="s">
        <v>446</v>
      </c>
      <c r="N260" s="36" t="s">
        <v>446</v>
      </c>
      <c r="O260" s="36" t="s">
        <v>446</v>
      </c>
      <c r="P260" s="36" t="s">
        <v>446</v>
      </c>
      <c r="Q260" s="36" t="s">
        <v>447</v>
      </c>
      <c r="R260" s="36" t="s">
        <v>446</v>
      </c>
      <c r="S260" s="36" t="s">
        <v>446</v>
      </c>
      <c r="T260" s="36" t="s">
        <v>446</v>
      </c>
      <c r="U260" s="36" t="s">
        <v>446</v>
      </c>
      <c r="V260" s="36" t="s">
        <v>447</v>
      </c>
      <c r="W260" s="36" t="s">
        <v>446</v>
      </c>
      <c r="X260" s="1593" t="str">
        <f t="shared" si="8"/>
        <v>3040 - Fabricarea vehiculelor militare de lupta</v>
      </c>
      <c r="Y260" s="1818">
        <f t="shared" si="9"/>
        <v>3040</v>
      </c>
    </row>
    <row r="261" spans="1:25" x14ac:dyDescent="0.25">
      <c r="A261" s="20" t="s">
        <v>332</v>
      </c>
      <c r="B261" s="21">
        <v>30</v>
      </c>
      <c r="C261" s="15">
        <v>309</v>
      </c>
      <c r="D261" s="16">
        <v>3091</v>
      </c>
      <c r="E261" s="17" t="s">
        <v>706</v>
      </c>
      <c r="F261" s="18" t="s">
        <v>348</v>
      </c>
      <c r="G261" s="19"/>
      <c r="H261" s="19" t="s">
        <v>447</v>
      </c>
      <c r="I261" s="19" t="s">
        <v>447</v>
      </c>
      <c r="J261" s="19" t="s">
        <v>446</v>
      </c>
      <c r="K261" s="19" t="s">
        <v>447</v>
      </c>
      <c r="L261" s="19" t="s">
        <v>446</v>
      </c>
      <c r="M261" s="19" t="s">
        <v>446</v>
      </c>
      <c r="N261" s="19" t="s">
        <v>446</v>
      </c>
      <c r="O261" s="19" t="s">
        <v>446</v>
      </c>
      <c r="P261" s="19" t="s">
        <v>446</v>
      </c>
      <c r="Q261" s="19" t="s">
        <v>447</v>
      </c>
      <c r="R261" s="19" t="s">
        <v>446</v>
      </c>
      <c r="S261" s="19" t="s">
        <v>446</v>
      </c>
      <c r="T261" s="19" t="s">
        <v>446</v>
      </c>
      <c r="U261" s="19" t="s">
        <v>446</v>
      </c>
      <c r="V261" s="19" t="s">
        <v>447</v>
      </c>
      <c r="W261" s="19" t="s">
        <v>446</v>
      </c>
      <c r="X261" s="1592" t="str">
        <f t="shared" si="8"/>
        <v>3091 - Fabricarea de motociclete</v>
      </c>
      <c r="Y261" s="1815">
        <f t="shared" si="9"/>
        <v>3091</v>
      </c>
    </row>
    <row r="262" spans="1:25" x14ac:dyDescent="0.25">
      <c r="A262" s="20" t="s">
        <v>332</v>
      </c>
      <c r="B262" s="21">
        <v>30</v>
      </c>
      <c r="C262" s="22">
        <v>309</v>
      </c>
      <c r="D262" s="23">
        <v>3092</v>
      </c>
      <c r="E262" s="24" t="s">
        <v>707</v>
      </c>
      <c r="F262" s="25" t="s">
        <v>348</v>
      </c>
      <c r="G262" s="26"/>
      <c r="H262" s="26" t="s">
        <v>447</v>
      </c>
      <c r="I262" s="26" t="s">
        <v>447</v>
      </c>
      <c r="J262" s="26" t="s">
        <v>446</v>
      </c>
      <c r="K262" s="26" t="s">
        <v>447</v>
      </c>
      <c r="L262" s="26" t="s">
        <v>446</v>
      </c>
      <c r="M262" s="26" t="s">
        <v>446</v>
      </c>
      <c r="N262" s="26" t="s">
        <v>446</v>
      </c>
      <c r="O262" s="26" t="s">
        <v>446</v>
      </c>
      <c r="P262" s="26" t="s">
        <v>446</v>
      </c>
      <c r="Q262" s="26" t="s">
        <v>447</v>
      </c>
      <c r="R262" s="26" t="s">
        <v>446</v>
      </c>
      <c r="S262" s="26" t="s">
        <v>446</v>
      </c>
      <c r="T262" s="26" t="s">
        <v>446</v>
      </c>
      <c r="U262" s="26" t="s">
        <v>446</v>
      </c>
      <c r="V262" s="26" t="s">
        <v>447</v>
      </c>
      <c r="W262" s="26" t="s">
        <v>446</v>
      </c>
      <c r="X262" s="1590" t="str">
        <f t="shared" si="8"/>
        <v>3092 - Fabricarea de biciclete si de vehicule pentru invalizi</v>
      </c>
      <c r="Y262" s="1816">
        <f t="shared" si="9"/>
        <v>3092</v>
      </c>
    </row>
    <row r="263" spans="1:25" ht="15.75" thickBot="1" x14ac:dyDescent="0.3">
      <c r="A263" s="20" t="s">
        <v>332</v>
      </c>
      <c r="B263" s="37">
        <v>30</v>
      </c>
      <c r="C263" s="60">
        <v>309</v>
      </c>
      <c r="D263" s="61">
        <v>3099</v>
      </c>
      <c r="E263" s="62" t="s">
        <v>708</v>
      </c>
      <c r="F263" s="63" t="s">
        <v>348</v>
      </c>
      <c r="G263" s="64"/>
      <c r="H263" s="64" t="s">
        <v>447</v>
      </c>
      <c r="I263" s="64" t="s">
        <v>447</v>
      </c>
      <c r="J263" s="64" t="s">
        <v>446</v>
      </c>
      <c r="K263" s="64" t="s">
        <v>447</v>
      </c>
      <c r="L263" s="64" t="s">
        <v>446</v>
      </c>
      <c r="M263" s="64" t="s">
        <v>446</v>
      </c>
      <c r="N263" s="64" t="s">
        <v>446</v>
      </c>
      <c r="O263" s="64" t="s">
        <v>446</v>
      </c>
      <c r="P263" s="64" t="s">
        <v>446</v>
      </c>
      <c r="Q263" s="64" t="s">
        <v>447</v>
      </c>
      <c r="R263" s="64" t="s">
        <v>446</v>
      </c>
      <c r="S263" s="64" t="s">
        <v>446</v>
      </c>
      <c r="T263" s="64" t="s">
        <v>446</v>
      </c>
      <c r="U263" s="64" t="s">
        <v>446</v>
      </c>
      <c r="V263" s="64" t="s">
        <v>447</v>
      </c>
      <c r="W263" s="64" t="s">
        <v>446</v>
      </c>
      <c r="X263" s="1598" t="str">
        <f t="shared" si="8"/>
        <v>3099 - Fabricarea altor mijloace de transport n.c.a.</v>
      </c>
      <c r="Y263" s="1823">
        <f t="shared" si="9"/>
        <v>3099</v>
      </c>
    </row>
    <row r="264" spans="1:25" x14ac:dyDescent="0.25">
      <c r="A264" s="20" t="s">
        <v>332</v>
      </c>
      <c r="B264" s="14">
        <v>31</v>
      </c>
      <c r="C264" s="15">
        <v>310</v>
      </c>
      <c r="D264" s="16">
        <v>3101</v>
      </c>
      <c r="E264" s="17" t="s">
        <v>709</v>
      </c>
      <c r="F264" s="18" t="s">
        <v>348</v>
      </c>
      <c r="G264" s="19"/>
      <c r="H264" s="19" t="s">
        <v>447</v>
      </c>
      <c r="I264" s="19" t="s">
        <v>447</v>
      </c>
      <c r="J264" s="19" t="s">
        <v>446</v>
      </c>
      <c r="K264" s="19" t="s">
        <v>447</v>
      </c>
      <c r="L264" s="19" t="s">
        <v>446</v>
      </c>
      <c r="M264" s="19" t="s">
        <v>446</v>
      </c>
      <c r="N264" s="19" t="s">
        <v>446</v>
      </c>
      <c r="O264" s="19" t="s">
        <v>446</v>
      </c>
      <c r="P264" s="19" t="s">
        <v>446</v>
      </c>
      <c r="Q264" s="19" t="s">
        <v>446</v>
      </c>
      <c r="R264" s="19" t="s">
        <v>447</v>
      </c>
      <c r="S264" s="19" t="s">
        <v>446</v>
      </c>
      <c r="T264" s="19" t="s">
        <v>446</v>
      </c>
      <c r="U264" s="19" t="s">
        <v>446</v>
      </c>
      <c r="V264" s="19" t="s">
        <v>447</v>
      </c>
      <c r="W264" s="19" t="s">
        <v>446</v>
      </c>
      <c r="X264" s="1592" t="str">
        <f t="shared" si="8"/>
        <v>3101 - Fabricarea de mobila pentru birouri si magazine</v>
      </c>
      <c r="Y264" s="1815">
        <f t="shared" si="9"/>
        <v>3101</v>
      </c>
    </row>
    <row r="265" spans="1:25" x14ac:dyDescent="0.25">
      <c r="A265" s="20" t="s">
        <v>332</v>
      </c>
      <c r="B265" s="21">
        <v>31</v>
      </c>
      <c r="C265" s="22">
        <v>310</v>
      </c>
      <c r="D265" s="23">
        <v>3102</v>
      </c>
      <c r="E265" s="24" t="s">
        <v>710</v>
      </c>
      <c r="F265" s="25" t="s">
        <v>348</v>
      </c>
      <c r="G265" s="26"/>
      <c r="H265" s="26" t="s">
        <v>447</v>
      </c>
      <c r="I265" s="26" t="s">
        <v>447</v>
      </c>
      <c r="J265" s="26" t="s">
        <v>446</v>
      </c>
      <c r="K265" s="26" t="s">
        <v>447</v>
      </c>
      <c r="L265" s="26" t="s">
        <v>446</v>
      </c>
      <c r="M265" s="26" t="s">
        <v>446</v>
      </c>
      <c r="N265" s="26" t="s">
        <v>446</v>
      </c>
      <c r="O265" s="26" t="s">
        <v>446</v>
      </c>
      <c r="P265" s="26" t="s">
        <v>446</v>
      </c>
      <c r="Q265" s="26" t="s">
        <v>446</v>
      </c>
      <c r="R265" s="26" t="s">
        <v>447</v>
      </c>
      <c r="S265" s="26" t="s">
        <v>446</v>
      </c>
      <c r="T265" s="26" t="s">
        <v>446</v>
      </c>
      <c r="U265" s="26" t="s">
        <v>446</v>
      </c>
      <c r="V265" s="26" t="s">
        <v>447</v>
      </c>
      <c r="W265" s="26" t="s">
        <v>446</v>
      </c>
      <c r="X265" s="1590" t="str">
        <f t="shared" si="8"/>
        <v>3102 - Fabricarea de mobila pentru bucatarii</v>
      </c>
      <c r="Y265" s="1816">
        <f t="shared" si="9"/>
        <v>3102</v>
      </c>
    </row>
    <row r="266" spans="1:25" x14ac:dyDescent="0.25">
      <c r="A266" s="20" t="s">
        <v>332</v>
      </c>
      <c r="B266" s="21">
        <v>31</v>
      </c>
      <c r="C266" s="22">
        <v>310</v>
      </c>
      <c r="D266" s="23">
        <v>3103</v>
      </c>
      <c r="E266" s="24" t="s">
        <v>711</v>
      </c>
      <c r="F266" s="25" t="s">
        <v>348</v>
      </c>
      <c r="G266" s="26"/>
      <c r="H266" s="26" t="s">
        <v>447</v>
      </c>
      <c r="I266" s="26" t="s">
        <v>447</v>
      </c>
      <c r="J266" s="26" t="s">
        <v>446</v>
      </c>
      <c r="K266" s="26" t="s">
        <v>447</v>
      </c>
      <c r="L266" s="26" t="s">
        <v>446</v>
      </c>
      <c r="M266" s="26" t="s">
        <v>446</v>
      </c>
      <c r="N266" s="26" t="s">
        <v>446</v>
      </c>
      <c r="O266" s="26" t="s">
        <v>446</v>
      </c>
      <c r="P266" s="26" t="s">
        <v>446</v>
      </c>
      <c r="Q266" s="26" t="s">
        <v>446</v>
      </c>
      <c r="R266" s="26" t="s">
        <v>447</v>
      </c>
      <c r="S266" s="26" t="s">
        <v>446</v>
      </c>
      <c r="T266" s="26" t="s">
        <v>446</v>
      </c>
      <c r="U266" s="26" t="s">
        <v>446</v>
      </c>
      <c r="V266" s="26" t="s">
        <v>447</v>
      </c>
      <c r="W266" s="26" t="s">
        <v>446</v>
      </c>
      <c r="X266" s="1590" t="str">
        <f t="shared" si="8"/>
        <v>3103 - Fabricarea de saltele si somiere</v>
      </c>
      <c r="Y266" s="1816">
        <f t="shared" si="9"/>
        <v>3103</v>
      </c>
    </row>
    <row r="267" spans="1:25" ht="15.75" thickBot="1" x14ac:dyDescent="0.3">
      <c r="A267" s="20" t="s">
        <v>332</v>
      </c>
      <c r="B267" s="37">
        <v>31</v>
      </c>
      <c r="C267" s="60">
        <v>310</v>
      </c>
      <c r="D267" s="61">
        <v>3109</v>
      </c>
      <c r="E267" s="62" t="s">
        <v>712</v>
      </c>
      <c r="F267" s="63" t="s">
        <v>348</v>
      </c>
      <c r="G267" s="64"/>
      <c r="H267" s="64" t="s">
        <v>447</v>
      </c>
      <c r="I267" s="64" t="s">
        <v>447</v>
      </c>
      <c r="J267" s="64" t="s">
        <v>446</v>
      </c>
      <c r="K267" s="64" t="s">
        <v>447</v>
      </c>
      <c r="L267" s="64" t="s">
        <v>446</v>
      </c>
      <c r="M267" s="64" t="s">
        <v>446</v>
      </c>
      <c r="N267" s="64" t="s">
        <v>446</v>
      </c>
      <c r="O267" s="64" t="s">
        <v>446</v>
      </c>
      <c r="P267" s="64" t="s">
        <v>446</v>
      </c>
      <c r="Q267" s="64" t="s">
        <v>446</v>
      </c>
      <c r="R267" s="64" t="s">
        <v>447</v>
      </c>
      <c r="S267" s="64" t="s">
        <v>446</v>
      </c>
      <c r="T267" s="64" t="s">
        <v>446</v>
      </c>
      <c r="U267" s="64" t="s">
        <v>446</v>
      </c>
      <c r="V267" s="64" t="s">
        <v>447</v>
      </c>
      <c r="W267" s="64" t="s">
        <v>446</v>
      </c>
      <c r="X267" s="1598" t="str">
        <f t="shared" si="8"/>
        <v>3109 - Fabricarea de mobila n.c.a.</v>
      </c>
      <c r="Y267" s="1823">
        <f t="shared" si="9"/>
        <v>3109</v>
      </c>
    </row>
    <row r="268" spans="1:25" x14ac:dyDescent="0.25">
      <c r="A268" s="20" t="s">
        <v>332</v>
      </c>
      <c r="B268" s="14">
        <v>32</v>
      </c>
      <c r="C268" s="15">
        <v>321</v>
      </c>
      <c r="D268" s="16">
        <v>3211</v>
      </c>
      <c r="E268" s="17" t="s">
        <v>713</v>
      </c>
      <c r="F268" s="18" t="s">
        <v>348</v>
      </c>
      <c r="G268" s="19"/>
      <c r="H268" s="19" t="s">
        <v>446</v>
      </c>
      <c r="I268" s="19" t="s">
        <v>447</v>
      </c>
      <c r="J268" s="19" t="s">
        <v>446</v>
      </c>
      <c r="K268" s="19" t="s">
        <v>447</v>
      </c>
      <c r="L268" s="19" t="s">
        <v>446</v>
      </c>
      <c r="M268" s="19" t="s">
        <v>446</v>
      </c>
      <c r="N268" s="19" t="s">
        <v>446</v>
      </c>
      <c r="O268" s="19" t="s">
        <v>446</v>
      </c>
      <c r="P268" s="19" t="s">
        <v>446</v>
      </c>
      <c r="Q268" s="19" t="s">
        <v>446</v>
      </c>
      <c r="R268" s="19" t="s">
        <v>446</v>
      </c>
      <c r="S268" s="19" t="s">
        <v>446</v>
      </c>
      <c r="T268" s="19" t="s">
        <v>446</v>
      </c>
      <c r="U268" s="19" t="s">
        <v>446</v>
      </c>
      <c r="V268" s="19" t="s">
        <v>447</v>
      </c>
      <c r="W268" s="19" t="s">
        <v>446</v>
      </c>
      <c r="X268" s="1592" t="str">
        <f t="shared" si="8"/>
        <v>3211 - Baterea monedelor</v>
      </c>
      <c r="Y268" s="1815">
        <f t="shared" si="9"/>
        <v>3211</v>
      </c>
    </row>
    <row r="269" spans="1:25" x14ac:dyDescent="0.25">
      <c r="A269" s="20" t="s">
        <v>332</v>
      </c>
      <c r="B269" s="21">
        <v>32</v>
      </c>
      <c r="C269" s="22">
        <v>321</v>
      </c>
      <c r="D269" s="23">
        <v>3212</v>
      </c>
      <c r="E269" s="24" t="s">
        <v>714</v>
      </c>
      <c r="F269" s="25" t="s">
        <v>348</v>
      </c>
      <c r="G269" s="26"/>
      <c r="H269" s="26" t="s">
        <v>446</v>
      </c>
      <c r="I269" s="26" t="s">
        <v>447</v>
      </c>
      <c r="J269" s="26" t="s">
        <v>446</v>
      </c>
      <c r="K269" s="26" t="s">
        <v>447</v>
      </c>
      <c r="L269" s="26" t="s">
        <v>446</v>
      </c>
      <c r="M269" s="26" t="s">
        <v>446</v>
      </c>
      <c r="N269" s="26" t="s">
        <v>446</v>
      </c>
      <c r="O269" s="26" t="s">
        <v>446</v>
      </c>
      <c r="P269" s="26" t="s">
        <v>446</v>
      </c>
      <c r="Q269" s="26" t="s">
        <v>446</v>
      </c>
      <c r="R269" s="26" t="s">
        <v>446</v>
      </c>
      <c r="S269" s="26" t="s">
        <v>446</v>
      </c>
      <c r="T269" s="26" t="s">
        <v>446</v>
      </c>
      <c r="U269" s="26" t="s">
        <v>446</v>
      </c>
      <c r="V269" s="26" t="s">
        <v>447</v>
      </c>
      <c r="W269" s="26" t="s">
        <v>446</v>
      </c>
      <c r="X269" s="1590" t="str">
        <f t="shared" si="8"/>
        <v>3212 - Fabricarea bijuteriilor si articolelor similare din metale si pietre pretioase</v>
      </c>
      <c r="Y269" s="1816">
        <f t="shared" si="9"/>
        <v>3212</v>
      </c>
    </row>
    <row r="270" spans="1:25" x14ac:dyDescent="0.25">
      <c r="A270" s="20" t="s">
        <v>332</v>
      </c>
      <c r="B270" s="21">
        <v>32</v>
      </c>
      <c r="C270" s="27">
        <v>321</v>
      </c>
      <c r="D270" s="28">
        <v>3213</v>
      </c>
      <c r="E270" s="29" t="s">
        <v>715</v>
      </c>
      <c r="F270" s="30" t="s">
        <v>348</v>
      </c>
      <c r="G270" s="31"/>
      <c r="H270" s="31" t="s">
        <v>446</v>
      </c>
      <c r="I270" s="31" t="s">
        <v>447</v>
      </c>
      <c r="J270" s="31" t="s">
        <v>446</v>
      </c>
      <c r="K270" s="31" t="s">
        <v>447</v>
      </c>
      <c r="L270" s="31" t="s">
        <v>446</v>
      </c>
      <c r="M270" s="31" t="s">
        <v>446</v>
      </c>
      <c r="N270" s="31" t="s">
        <v>446</v>
      </c>
      <c r="O270" s="31" t="s">
        <v>446</v>
      </c>
      <c r="P270" s="31" t="s">
        <v>446</v>
      </c>
      <c r="Q270" s="31" t="s">
        <v>446</v>
      </c>
      <c r="R270" s="31" t="s">
        <v>446</v>
      </c>
      <c r="S270" s="31" t="s">
        <v>446</v>
      </c>
      <c r="T270" s="31" t="s">
        <v>446</v>
      </c>
      <c r="U270" s="31" t="s">
        <v>446</v>
      </c>
      <c r="V270" s="31" t="s">
        <v>447</v>
      </c>
      <c r="W270" s="31" t="s">
        <v>446</v>
      </c>
      <c r="X270" s="1591" t="str">
        <f t="shared" si="8"/>
        <v>3213 - Fabricarea imitatiilor de bijuterii si articole similare</v>
      </c>
      <c r="Y270" s="1817">
        <f t="shared" si="9"/>
        <v>3213</v>
      </c>
    </row>
    <row r="271" spans="1:25" x14ac:dyDescent="0.25">
      <c r="A271" s="20" t="s">
        <v>332</v>
      </c>
      <c r="B271" s="21">
        <v>32</v>
      </c>
      <c r="C271" s="32">
        <v>322</v>
      </c>
      <c r="D271" s="33">
        <v>3220</v>
      </c>
      <c r="E271" s="34" t="s">
        <v>716</v>
      </c>
      <c r="F271" s="35" t="s">
        <v>348</v>
      </c>
      <c r="G271" s="36"/>
      <c r="H271" s="36" t="s">
        <v>447</v>
      </c>
      <c r="I271" s="36" t="s">
        <v>447</v>
      </c>
      <c r="J271" s="36" t="s">
        <v>446</v>
      </c>
      <c r="K271" s="36" t="s">
        <v>447</v>
      </c>
      <c r="L271" s="36" t="s">
        <v>446</v>
      </c>
      <c r="M271" s="36" t="s">
        <v>446</v>
      </c>
      <c r="N271" s="36" t="s">
        <v>446</v>
      </c>
      <c r="O271" s="36" t="s">
        <v>446</v>
      </c>
      <c r="P271" s="36" t="s">
        <v>446</v>
      </c>
      <c r="Q271" s="36" t="s">
        <v>446</v>
      </c>
      <c r="R271" s="36" t="s">
        <v>447</v>
      </c>
      <c r="S271" s="36" t="s">
        <v>446</v>
      </c>
      <c r="T271" s="36" t="s">
        <v>446</v>
      </c>
      <c r="U271" s="36" t="s">
        <v>446</v>
      </c>
      <c r="V271" s="36" t="s">
        <v>447</v>
      </c>
      <c r="W271" s="36" t="s">
        <v>446</v>
      </c>
      <c r="X271" s="1593" t="str">
        <f t="shared" si="8"/>
        <v>3220 - Fabricarea instrumentelor muzicale</v>
      </c>
      <c r="Y271" s="1818">
        <f t="shared" si="9"/>
        <v>3220</v>
      </c>
    </row>
    <row r="272" spans="1:25" x14ac:dyDescent="0.25">
      <c r="A272" s="20" t="s">
        <v>332</v>
      </c>
      <c r="B272" s="21">
        <v>32</v>
      </c>
      <c r="C272" s="32">
        <v>323</v>
      </c>
      <c r="D272" s="33">
        <v>3230</v>
      </c>
      <c r="E272" s="34" t="s">
        <v>717</v>
      </c>
      <c r="F272" s="35" t="s">
        <v>348</v>
      </c>
      <c r="G272" s="36"/>
      <c r="H272" s="36" t="s">
        <v>447</v>
      </c>
      <c r="I272" s="36" t="s">
        <v>447</v>
      </c>
      <c r="J272" s="36" t="s">
        <v>446</v>
      </c>
      <c r="K272" s="36" t="s">
        <v>447</v>
      </c>
      <c r="L272" s="36" t="s">
        <v>446</v>
      </c>
      <c r="M272" s="36" t="s">
        <v>446</v>
      </c>
      <c r="N272" s="36" t="s">
        <v>446</v>
      </c>
      <c r="O272" s="36" t="s">
        <v>446</v>
      </c>
      <c r="P272" s="36" t="s">
        <v>446</v>
      </c>
      <c r="Q272" s="36" t="s">
        <v>446</v>
      </c>
      <c r="R272" s="36" t="s">
        <v>447</v>
      </c>
      <c r="S272" s="36" t="s">
        <v>446</v>
      </c>
      <c r="T272" s="36" t="s">
        <v>446</v>
      </c>
      <c r="U272" s="36" t="s">
        <v>446</v>
      </c>
      <c r="V272" s="36" t="s">
        <v>447</v>
      </c>
      <c r="W272" s="36" t="s">
        <v>446</v>
      </c>
      <c r="X272" s="1593" t="str">
        <f t="shared" si="8"/>
        <v>3230 - Fabricarea articolelor pentru sport</v>
      </c>
      <c r="Y272" s="1818">
        <f t="shared" si="9"/>
        <v>3230</v>
      </c>
    </row>
    <row r="273" spans="1:25" x14ac:dyDescent="0.25">
      <c r="A273" s="20" t="s">
        <v>332</v>
      </c>
      <c r="B273" s="21">
        <v>32</v>
      </c>
      <c r="C273" s="32">
        <v>324</v>
      </c>
      <c r="D273" s="33">
        <v>3240</v>
      </c>
      <c r="E273" s="34" t="s">
        <v>718</v>
      </c>
      <c r="F273" s="35" t="s">
        <v>348</v>
      </c>
      <c r="G273" s="36"/>
      <c r="H273" s="36" t="s">
        <v>447</v>
      </c>
      <c r="I273" s="36" t="s">
        <v>447</v>
      </c>
      <c r="J273" s="36" t="s">
        <v>446</v>
      </c>
      <c r="K273" s="36" t="s">
        <v>447</v>
      </c>
      <c r="L273" s="36" t="s">
        <v>446</v>
      </c>
      <c r="M273" s="36" t="s">
        <v>446</v>
      </c>
      <c r="N273" s="36" t="s">
        <v>446</v>
      </c>
      <c r="O273" s="36" t="s">
        <v>446</v>
      </c>
      <c r="P273" s="36" t="s">
        <v>446</v>
      </c>
      <c r="Q273" s="36" t="s">
        <v>446</v>
      </c>
      <c r="R273" s="36" t="s">
        <v>447</v>
      </c>
      <c r="S273" s="36" t="s">
        <v>446</v>
      </c>
      <c r="T273" s="36" t="s">
        <v>446</v>
      </c>
      <c r="U273" s="36" t="s">
        <v>446</v>
      </c>
      <c r="V273" s="36" t="s">
        <v>447</v>
      </c>
      <c r="W273" s="36" t="s">
        <v>446</v>
      </c>
      <c r="X273" s="1593" t="str">
        <f t="shared" si="8"/>
        <v>3240 - Fabricarea jocurilor si jucariilor</v>
      </c>
      <c r="Y273" s="1818">
        <f t="shared" si="9"/>
        <v>3240</v>
      </c>
    </row>
    <row r="274" spans="1:25" x14ac:dyDescent="0.25">
      <c r="A274" s="20" t="s">
        <v>332</v>
      </c>
      <c r="B274" s="21">
        <v>32</v>
      </c>
      <c r="C274" s="32">
        <v>325</v>
      </c>
      <c r="D274" s="33">
        <v>3250</v>
      </c>
      <c r="E274" s="34" t="s">
        <v>719</v>
      </c>
      <c r="F274" s="35" t="s">
        <v>348</v>
      </c>
      <c r="G274" s="36"/>
      <c r="H274" s="36" t="s">
        <v>447</v>
      </c>
      <c r="I274" s="36" t="s">
        <v>447</v>
      </c>
      <c r="J274" s="36" t="s">
        <v>446</v>
      </c>
      <c r="K274" s="36" t="s">
        <v>447</v>
      </c>
      <c r="L274" s="36" t="s">
        <v>446</v>
      </c>
      <c r="M274" s="36" t="s">
        <v>446</v>
      </c>
      <c r="N274" s="36" t="s">
        <v>446</v>
      </c>
      <c r="O274" s="36" t="s">
        <v>446</v>
      </c>
      <c r="P274" s="36" t="s">
        <v>447</v>
      </c>
      <c r="Q274" s="36" t="s">
        <v>446</v>
      </c>
      <c r="R274" s="36" t="s">
        <v>447</v>
      </c>
      <c r="S274" s="36" t="s">
        <v>446</v>
      </c>
      <c r="T274" s="36" t="s">
        <v>446</v>
      </c>
      <c r="U274" s="36" t="s">
        <v>446</v>
      </c>
      <c r="V274" s="36" t="s">
        <v>447</v>
      </c>
      <c r="W274" s="36" t="s">
        <v>446</v>
      </c>
      <c r="X274" s="1593" t="str">
        <f t="shared" si="8"/>
        <v>3250 - Productia de dispozitive, aparate si instrumente medicale si de laborator</v>
      </c>
      <c r="Y274" s="1818">
        <f t="shared" si="9"/>
        <v>3250</v>
      </c>
    </row>
    <row r="275" spans="1:25" x14ac:dyDescent="0.25">
      <c r="A275" s="20" t="s">
        <v>332</v>
      </c>
      <c r="B275" s="21">
        <v>32</v>
      </c>
      <c r="C275" s="15">
        <v>329</v>
      </c>
      <c r="D275" s="16">
        <v>3291</v>
      </c>
      <c r="E275" s="17" t="s">
        <v>720</v>
      </c>
      <c r="F275" s="18" t="s">
        <v>348</v>
      </c>
      <c r="G275" s="19"/>
      <c r="H275" s="19" t="s">
        <v>447</v>
      </c>
      <c r="I275" s="19" t="s">
        <v>447</v>
      </c>
      <c r="J275" s="19" t="s">
        <v>446</v>
      </c>
      <c r="K275" s="19" t="s">
        <v>447</v>
      </c>
      <c r="L275" s="19" t="s">
        <v>446</v>
      </c>
      <c r="M275" s="19" t="s">
        <v>446</v>
      </c>
      <c r="N275" s="19" t="s">
        <v>446</v>
      </c>
      <c r="O275" s="19" t="s">
        <v>446</v>
      </c>
      <c r="P275" s="19" t="s">
        <v>446</v>
      </c>
      <c r="Q275" s="19" t="s">
        <v>446</v>
      </c>
      <c r="R275" s="19" t="s">
        <v>446</v>
      </c>
      <c r="S275" s="19" t="s">
        <v>446</v>
      </c>
      <c r="T275" s="19" t="s">
        <v>446</v>
      </c>
      <c r="U275" s="19" t="s">
        <v>446</v>
      </c>
      <c r="V275" s="19" t="s">
        <v>447</v>
      </c>
      <c r="W275" s="19" t="s">
        <v>446</v>
      </c>
      <c r="X275" s="1592" t="str">
        <f t="shared" si="8"/>
        <v>3291 - Fabricarea maturilor si periilor</v>
      </c>
      <c r="Y275" s="1815">
        <f t="shared" si="9"/>
        <v>3291</v>
      </c>
    </row>
    <row r="276" spans="1:25" ht="15.75" thickBot="1" x14ac:dyDescent="0.3">
      <c r="A276" s="20" t="s">
        <v>332</v>
      </c>
      <c r="B276" s="37">
        <v>32</v>
      </c>
      <c r="C276" s="60">
        <v>329</v>
      </c>
      <c r="D276" s="61">
        <v>3299</v>
      </c>
      <c r="E276" s="62" t="s">
        <v>721</v>
      </c>
      <c r="F276" s="63" t="s">
        <v>348</v>
      </c>
      <c r="G276" s="64"/>
      <c r="H276" s="64" t="s">
        <v>447</v>
      </c>
      <c r="I276" s="64" t="s">
        <v>447</v>
      </c>
      <c r="J276" s="64" t="s">
        <v>446</v>
      </c>
      <c r="K276" s="64" t="s">
        <v>447</v>
      </c>
      <c r="L276" s="64" t="s">
        <v>446</v>
      </c>
      <c r="M276" s="64" t="s">
        <v>446</v>
      </c>
      <c r="N276" s="64" t="s">
        <v>446</v>
      </c>
      <c r="O276" s="64" t="s">
        <v>446</v>
      </c>
      <c r="P276" s="64" t="s">
        <v>446</v>
      </c>
      <c r="Q276" s="64" t="s">
        <v>446</v>
      </c>
      <c r="R276" s="64" t="s">
        <v>447</v>
      </c>
      <c r="S276" s="64" t="s">
        <v>446</v>
      </c>
      <c r="T276" s="64" t="s">
        <v>446</v>
      </c>
      <c r="U276" s="64" t="s">
        <v>446</v>
      </c>
      <c r="V276" s="64" t="s">
        <v>447</v>
      </c>
      <c r="W276" s="64" t="s">
        <v>446</v>
      </c>
      <c r="X276" s="1598" t="str">
        <f t="shared" si="8"/>
        <v>3299 - Fabricarea altor produse manufacturiere n.c.a.</v>
      </c>
      <c r="Y276" s="1823">
        <f t="shared" si="9"/>
        <v>3299</v>
      </c>
    </row>
    <row r="277" spans="1:25" x14ac:dyDescent="0.25">
      <c r="A277" s="20" t="s">
        <v>332</v>
      </c>
      <c r="B277" s="14">
        <v>33</v>
      </c>
      <c r="C277" s="15">
        <v>331</v>
      </c>
      <c r="D277" s="16">
        <v>3311</v>
      </c>
      <c r="E277" s="17" t="s">
        <v>722</v>
      </c>
      <c r="F277" s="18" t="s">
        <v>723</v>
      </c>
      <c r="G277" s="19"/>
      <c r="H277" s="19" t="s">
        <v>446</v>
      </c>
      <c r="I277" s="19" t="s">
        <v>446</v>
      </c>
      <c r="J277" s="19" t="s">
        <v>446</v>
      </c>
      <c r="K277" s="19" t="s">
        <v>446</v>
      </c>
      <c r="L277" s="19" t="s">
        <v>446</v>
      </c>
      <c r="M277" s="19" t="s">
        <v>446</v>
      </c>
      <c r="N277" s="19" t="s">
        <v>446</v>
      </c>
      <c r="O277" s="19" t="s">
        <v>446</v>
      </c>
      <c r="P277" s="19" t="s">
        <v>446</v>
      </c>
      <c r="Q277" s="19" t="s">
        <v>446</v>
      </c>
      <c r="R277" s="19" t="s">
        <v>446</v>
      </c>
      <c r="S277" s="19" t="s">
        <v>446</v>
      </c>
      <c r="T277" s="19" t="s">
        <v>446</v>
      </c>
      <c r="U277" s="19" t="s">
        <v>446</v>
      </c>
      <c r="V277" s="19" t="s">
        <v>447</v>
      </c>
      <c r="W277" s="19" t="s">
        <v>446</v>
      </c>
      <c r="X277" s="1592" t="str">
        <f t="shared" si="8"/>
        <v>3311 - Repararea articolelor fabricate din metal</v>
      </c>
      <c r="Y277" s="1815">
        <f t="shared" si="9"/>
        <v>3311</v>
      </c>
    </row>
    <row r="278" spans="1:25" x14ac:dyDescent="0.25">
      <c r="A278" s="20" t="s">
        <v>332</v>
      </c>
      <c r="B278" s="21">
        <v>33</v>
      </c>
      <c r="C278" s="22">
        <v>331</v>
      </c>
      <c r="D278" s="23">
        <v>3312</v>
      </c>
      <c r="E278" s="24" t="s">
        <v>724</v>
      </c>
      <c r="F278" s="25" t="s">
        <v>723</v>
      </c>
      <c r="G278" s="26"/>
      <c r="H278" s="26" t="s">
        <v>446</v>
      </c>
      <c r="I278" s="26" t="s">
        <v>446</v>
      </c>
      <c r="J278" s="26" t="s">
        <v>446</v>
      </c>
      <c r="K278" s="26" t="s">
        <v>446</v>
      </c>
      <c r="L278" s="26" t="s">
        <v>446</v>
      </c>
      <c r="M278" s="26" t="s">
        <v>446</v>
      </c>
      <c r="N278" s="26" t="s">
        <v>446</v>
      </c>
      <c r="O278" s="26" t="s">
        <v>446</v>
      </c>
      <c r="P278" s="26" t="s">
        <v>446</v>
      </c>
      <c r="Q278" s="26" t="s">
        <v>446</v>
      </c>
      <c r="R278" s="26" t="s">
        <v>446</v>
      </c>
      <c r="S278" s="26" t="s">
        <v>446</v>
      </c>
      <c r="T278" s="26" t="s">
        <v>446</v>
      </c>
      <c r="U278" s="26" t="s">
        <v>446</v>
      </c>
      <c r="V278" s="26" t="s">
        <v>447</v>
      </c>
      <c r="W278" s="26" t="s">
        <v>446</v>
      </c>
      <c r="X278" s="1590" t="str">
        <f t="shared" si="8"/>
        <v>3312 - Repararea masinilor</v>
      </c>
      <c r="Y278" s="1816">
        <f t="shared" si="9"/>
        <v>3312</v>
      </c>
    </row>
    <row r="279" spans="1:25" x14ac:dyDescent="0.25">
      <c r="A279" s="20" t="s">
        <v>332</v>
      </c>
      <c r="B279" s="21">
        <v>33</v>
      </c>
      <c r="C279" s="22">
        <v>331</v>
      </c>
      <c r="D279" s="23">
        <v>3313</v>
      </c>
      <c r="E279" s="24" t="s">
        <v>725</v>
      </c>
      <c r="F279" s="25" t="s">
        <v>723</v>
      </c>
      <c r="G279" s="26"/>
      <c r="H279" s="26" t="s">
        <v>446</v>
      </c>
      <c r="I279" s="26" t="s">
        <v>446</v>
      </c>
      <c r="J279" s="26" t="s">
        <v>446</v>
      </c>
      <c r="K279" s="26" t="s">
        <v>446</v>
      </c>
      <c r="L279" s="26" t="s">
        <v>446</v>
      </c>
      <c r="M279" s="26" t="s">
        <v>446</v>
      </c>
      <c r="N279" s="26" t="s">
        <v>446</v>
      </c>
      <c r="O279" s="26" t="s">
        <v>446</v>
      </c>
      <c r="P279" s="26" t="s">
        <v>446</v>
      </c>
      <c r="Q279" s="26" t="s">
        <v>446</v>
      </c>
      <c r="R279" s="26" t="s">
        <v>446</v>
      </c>
      <c r="S279" s="26" t="s">
        <v>446</v>
      </c>
      <c r="T279" s="26" t="s">
        <v>446</v>
      </c>
      <c r="U279" s="26" t="s">
        <v>446</v>
      </c>
      <c r="V279" s="26" t="s">
        <v>447</v>
      </c>
      <c r="W279" s="26" t="s">
        <v>446</v>
      </c>
      <c r="X279" s="1590" t="str">
        <f t="shared" si="8"/>
        <v>3313 - Repararea echipamentelor electronice si optice</v>
      </c>
      <c r="Y279" s="1816">
        <f t="shared" si="9"/>
        <v>3313</v>
      </c>
    </row>
    <row r="280" spans="1:25" x14ac:dyDescent="0.25">
      <c r="A280" s="20" t="s">
        <v>332</v>
      </c>
      <c r="B280" s="21">
        <v>33</v>
      </c>
      <c r="C280" s="22">
        <v>331</v>
      </c>
      <c r="D280" s="23">
        <v>3314</v>
      </c>
      <c r="E280" s="24" t="s">
        <v>726</v>
      </c>
      <c r="F280" s="25" t="s">
        <v>723</v>
      </c>
      <c r="G280" s="26"/>
      <c r="H280" s="26" t="s">
        <v>446</v>
      </c>
      <c r="I280" s="26" t="s">
        <v>446</v>
      </c>
      <c r="J280" s="26" t="s">
        <v>446</v>
      </c>
      <c r="K280" s="26" t="s">
        <v>446</v>
      </c>
      <c r="L280" s="26" t="s">
        <v>446</v>
      </c>
      <c r="M280" s="26" t="s">
        <v>446</v>
      </c>
      <c r="N280" s="26" t="s">
        <v>446</v>
      </c>
      <c r="O280" s="26" t="s">
        <v>446</v>
      </c>
      <c r="P280" s="26" t="s">
        <v>446</v>
      </c>
      <c r="Q280" s="26" t="s">
        <v>446</v>
      </c>
      <c r="R280" s="26" t="s">
        <v>446</v>
      </c>
      <c r="S280" s="26" t="s">
        <v>446</v>
      </c>
      <c r="T280" s="26" t="s">
        <v>446</v>
      </c>
      <c r="U280" s="26" t="s">
        <v>446</v>
      </c>
      <c r="V280" s="26" t="s">
        <v>447</v>
      </c>
      <c r="W280" s="26" t="s">
        <v>446</v>
      </c>
      <c r="X280" s="1590" t="str">
        <f t="shared" si="8"/>
        <v>3314 - Repararea echipamentelor electrice</v>
      </c>
      <c r="Y280" s="1816">
        <f t="shared" si="9"/>
        <v>3314</v>
      </c>
    </row>
    <row r="281" spans="1:25" x14ac:dyDescent="0.25">
      <c r="A281" s="20" t="s">
        <v>332</v>
      </c>
      <c r="B281" s="21">
        <v>33</v>
      </c>
      <c r="C281" s="22">
        <v>331</v>
      </c>
      <c r="D281" s="23">
        <v>3315</v>
      </c>
      <c r="E281" s="24" t="s">
        <v>727</v>
      </c>
      <c r="F281" s="25" t="s">
        <v>723</v>
      </c>
      <c r="G281" s="26"/>
      <c r="H281" s="26" t="s">
        <v>446</v>
      </c>
      <c r="I281" s="26" t="s">
        <v>446</v>
      </c>
      <c r="J281" s="26" t="s">
        <v>446</v>
      </c>
      <c r="K281" s="26" t="s">
        <v>446</v>
      </c>
      <c r="L281" s="26" t="s">
        <v>446</v>
      </c>
      <c r="M281" s="26" t="s">
        <v>446</v>
      </c>
      <c r="N281" s="26" t="s">
        <v>446</v>
      </c>
      <c r="O281" s="26" t="s">
        <v>446</v>
      </c>
      <c r="P281" s="26" t="s">
        <v>446</v>
      </c>
      <c r="Q281" s="26" t="s">
        <v>446</v>
      </c>
      <c r="R281" s="26" t="s">
        <v>446</v>
      </c>
      <c r="S281" s="26" t="s">
        <v>446</v>
      </c>
      <c r="T281" s="26" t="s">
        <v>446</v>
      </c>
      <c r="U281" s="26" t="s">
        <v>446</v>
      </c>
      <c r="V281" s="26" t="s">
        <v>447</v>
      </c>
      <c r="W281" s="26" t="s">
        <v>446</v>
      </c>
      <c r="X281" s="1590" t="str">
        <f t="shared" si="8"/>
        <v>3315 - Repararea si intretinerea navelor si barcilor</v>
      </c>
      <c r="Y281" s="1816">
        <f t="shared" si="9"/>
        <v>3315</v>
      </c>
    </row>
    <row r="282" spans="1:25" x14ac:dyDescent="0.25">
      <c r="A282" s="20" t="s">
        <v>332</v>
      </c>
      <c r="B282" s="21">
        <v>33</v>
      </c>
      <c r="C282" s="22">
        <v>331</v>
      </c>
      <c r="D282" s="23">
        <v>3316</v>
      </c>
      <c r="E282" s="24" t="s">
        <v>728</v>
      </c>
      <c r="F282" s="25" t="s">
        <v>723</v>
      </c>
      <c r="G282" s="26"/>
      <c r="H282" s="26" t="s">
        <v>446</v>
      </c>
      <c r="I282" s="26" t="s">
        <v>446</v>
      </c>
      <c r="J282" s="26" t="s">
        <v>446</v>
      </c>
      <c r="K282" s="26" t="s">
        <v>446</v>
      </c>
      <c r="L282" s="26" t="s">
        <v>446</v>
      </c>
      <c r="M282" s="26" t="s">
        <v>446</v>
      </c>
      <c r="N282" s="26" t="s">
        <v>446</v>
      </c>
      <c r="O282" s="26" t="s">
        <v>446</v>
      </c>
      <c r="P282" s="26" t="s">
        <v>446</v>
      </c>
      <c r="Q282" s="26" t="s">
        <v>446</v>
      </c>
      <c r="R282" s="26" t="s">
        <v>446</v>
      </c>
      <c r="S282" s="26" t="s">
        <v>446</v>
      </c>
      <c r="T282" s="26" t="s">
        <v>446</v>
      </c>
      <c r="U282" s="26" t="s">
        <v>446</v>
      </c>
      <c r="V282" s="26" t="s">
        <v>447</v>
      </c>
      <c r="W282" s="26" t="s">
        <v>446</v>
      </c>
      <c r="X282" s="1590" t="str">
        <f t="shared" si="8"/>
        <v>3316 - Repararea si intretinerea aeronavelor si navelor spatiale</v>
      </c>
      <c r="Y282" s="1816">
        <f t="shared" si="9"/>
        <v>3316</v>
      </c>
    </row>
    <row r="283" spans="1:25" x14ac:dyDescent="0.25">
      <c r="A283" s="20" t="s">
        <v>332</v>
      </c>
      <c r="B283" s="21">
        <v>33</v>
      </c>
      <c r="C283" s="22">
        <v>331</v>
      </c>
      <c r="D283" s="23">
        <v>3317</v>
      </c>
      <c r="E283" s="24" t="s">
        <v>729</v>
      </c>
      <c r="F283" s="25" t="s">
        <v>723</v>
      </c>
      <c r="G283" s="26"/>
      <c r="H283" s="26" t="s">
        <v>446</v>
      </c>
      <c r="I283" s="26" t="s">
        <v>446</v>
      </c>
      <c r="J283" s="26" t="s">
        <v>446</v>
      </c>
      <c r="K283" s="26" t="s">
        <v>446</v>
      </c>
      <c r="L283" s="26" t="s">
        <v>446</v>
      </c>
      <c r="M283" s="26" t="s">
        <v>446</v>
      </c>
      <c r="N283" s="26" t="s">
        <v>446</v>
      </c>
      <c r="O283" s="26" t="s">
        <v>446</v>
      </c>
      <c r="P283" s="26" t="s">
        <v>446</v>
      </c>
      <c r="Q283" s="26" t="s">
        <v>446</v>
      </c>
      <c r="R283" s="26" t="s">
        <v>446</v>
      </c>
      <c r="S283" s="26" t="s">
        <v>446</v>
      </c>
      <c r="T283" s="26" t="s">
        <v>446</v>
      </c>
      <c r="U283" s="26" t="s">
        <v>446</v>
      </c>
      <c r="V283" s="26" t="s">
        <v>447</v>
      </c>
      <c r="W283" s="26" t="s">
        <v>446</v>
      </c>
      <c r="X283" s="1590" t="str">
        <f t="shared" si="8"/>
        <v>3317 - Repararea si intretinerea altor echipamente de transport n.c.a.</v>
      </c>
      <c r="Y283" s="1816">
        <f t="shared" si="9"/>
        <v>3317</v>
      </c>
    </row>
    <row r="284" spans="1:25" x14ac:dyDescent="0.25">
      <c r="A284" s="20" t="s">
        <v>332</v>
      </c>
      <c r="B284" s="21">
        <v>33</v>
      </c>
      <c r="C284" s="27">
        <v>331</v>
      </c>
      <c r="D284" s="28">
        <v>3319</v>
      </c>
      <c r="E284" s="29" t="s">
        <v>730</v>
      </c>
      <c r="F284" s="30" t="s">
        <v>723</v>
      </c>
      <c r="G284" s="31"/>
      <c r="H284" s="31" t="s">
        <v>446</v>
      </c>
      <c r="I284" s="31" t="s">
        <v>446</v>
      </c>
      <c r="J284" s="31" t="s">
        <v>446</v>
      </c>
      <c r="K284" s="31" t="s">
        <v>446</v>
      </c>
      <c r="L284" s="31" t="s">
        <v>446</v>
      </c>
      <c r="M284" s="31" t="s">
        <v>446</v>
      </c>
      <c r="N284" s="31" t="s">
        <v>446</v>
      </c>
      <c r="O284" s="31" t="s">
        <v>446</v>
      </c>
      <c r="P284" s="31" t="s">
        <v>446</v>
      </c>
      <c r="Q284" s="31" t="s">
        <v>446</v>
      </c>
      <c r="R284" s="31" t="s">
        <v>446</v>
      </c>
      <c r="S284" s="31" t="s">
        <v>446</v>
      </c>
      <c r="T284" s="31" t="s">
        <v>446</v>
      </c>
      <c r="U284" s="31" t="s">
        <v>446</v>
      </c>
      <c r="V284" s="31" t="s">
        <v>447</v>
      </c>
      <c r="W284" s="31" t="s">
        <v>446</v>
      </c>
      <c r="X284" s="1591" t="str">
        <f t="shared" si="8"/>
        <v>3319 - Repararea altor echipamente</v>
      </c>
      <c r="Y284" s="1817">
        <f t="shared" si="9"/>
        <v>3319</v>
      </c>
    </row>
    <row r="285" spans="1:25" ht="15.75" thickBot="1" x14ac:dyDescent="0.3">
      <c r="A285" s="48" t="s">
        <v>332</v>
      </c>
      <c r="B285" s="49">
        <v>33</v>
      </c>
      <c r="C285" s="65">
        <v>332</v>
      </c>
      <c r="D285" s="66">
        <v>3320</v>
      </c>
      <c r="E285" s="67" t="s">
        <v>731</v>
      </c>
      <c r="F285" s="68" t="s">
        <v>723</v>
      </c>
      <c r="G285" s="69"/>
      <c r="H285" s="69" t="s">
        <v>446</v>
      </c>
      <c r="I285" s="69" t="s">
        <v>446</v>
      </c>
      <c r="J285" s="69" t="s">
        <v>446</v>
      </c>
      <c r="K285" s="69" t="s">
        <v>446</v>
      </c>
      <c r="L285" s="69" t="s">
        <v>446</v>
      </c>
      <c r="M285" s="69" t="s">
        <v>446</v>
      </c>
      <c r="N285" s="69" t="s">
        <v>446</v>
      </c>
      <c r="O285" s="69" t="s">
        <v>446</v>
      </c>
      <c r="P285" s="69" t="s">
        <v>446</v>
      </c>
      <c r="Q285" s="69" t="s">
        <v>446</v>
      </c>
      <c r="R285" s="69" t="s">
        <v>446</v>
      </c>
      <c r="S285" s="69" t="s">
        <v>446</v>
      </c>
      <c r="T285" s="69" t="s">
        <v>446</v>
      </c>
      <c r="U285" s="69" t="s">
        <v>446</v>
      </c>
      <c r="V285" s="69" t="s">
        <v>447</v>
      </c>
      <c r="W285" s="69" t="s">
        <v>446</v>
      </c>
      <c r="X285" s="1599" t="str">
        <f t="shared" si="8"/>
        <v>3320 - Instalarea masinilor si echipamentelor industriale</v>
      </c>
      <c r="Y285" s="1824">
        <f t="shared" si="9"/>
        <v>3320</v>
      </c>
    </row>
    <row r="286" spans="1:25" ht="15.75" thickTop="1" x14ac:dyDescent="0.25">
      <c r="A286" s="13" t="s">
        <v>416</v>
      </c>
      <c r="B286" s="14">
        <v>35</v>
      </c>
      <c r="C286" s="15">
        <v>351</v>
      </c>
      <c r="D286" s="16">
        <v>3511</v>
      </c>
      <c r="E286" s="17" t="s">
        <v>732</v>
      </c>
      <c r="F286" s="18" t="s">
        <v>348</v>
      </c>
      <c r="G286" s="19"/>
      <c r="H286" s="19" t="s">
        <v>446</v>
      </c>
      <c r="I286" s="19" t="s">
        <v>447</v>
      </c>
      <c r="J286" s="19" t="s">
        <v>446</v>
      </c>
      <c r="K286" s="19" t="s">
        <v>447</v>
      </c>
      <c r="L286" s="19" t="s">
        <v>446</v>
      </c>
      <c r="M286" s="19" t="s">
        <v>446</v>
      </c>
      <c r="N286" s="19" t="s">
        <v>446</v>
      </c>
      <c r="O286" s="19" t="s">
        <v>446</v>
      </c>
      <c r="P286" s="19" t="s">
        <v>446</v>
      </c>
      <c r="Q286" s="19" t="s">
        <v>446</v>
      </c>
      <c r="R286" s="19" t="s">
        <v>446</v>
      </c>
      <c r="S286" s="19" t="s">
        <v>446</v>
      </c>
      <c r="T286" s="19" t="s">
        <v>446</v>
      </c>
      <c r="U286" s="19" t="s">
        <v>446</v>
      </c>
      <c r="V286" s="19" t="s">
        <v>447</v>
      </c>
      <c r="W286" s="19" t="s">
        <v>446</v>
      </c>
      <c r="X286" s="1592" t="str">
        <f t="shared" si="8"/>
        <v>3511 - Productia de energie electrica</v>
      </c>
      <c r="Y286" s="1815">
        <f t="shared" si="9"/>
        <v>3511</v>
      </c>
    </row>
    <row r="287" spans="1:25" x14ac:dyDescent="0.25">
      <c r="A287" s="20" t="s">
        <v>416</v>
      </c>
      <c r="B287" s="21">
        <v>35</v>
      </c>
      <c r="C287" s="22">
        <v>351</v>
      </c>
      <c r="D287" s="23">
        <v>3512</v>
      </c>
      <c r="E287" s="24" t="s">
        <v>733</v>
      </c>
      <c r="F287" s="25" t="s">
        <v>723</v>
      </c>
      <c r="G287" s="26"/>
      <c r="H287" s="26" t="s">
        <v>446</v>
      </c>
      <c r="I287" s="26" t="s">
        <v>446</v>
      </c>
      <c r="J287" s="26" t="s">
        <v>446</v>
      </c>
      <c r="K287" s="26" t="s">
        <v>446</v>
      </c>
      <c r="L287" s="26" t="s">
        <v>446</v>
      </c>
      <c r="M287" s="26" t="s">
        <v>446</v>
      </c>
      <c r="N287" s="26" t="s">
        <v>446</v>
      </c>
      <c r="O287" s="26" t="s">
        <v>446</v>
      </c>
      <c r="P287" s="26" t="s">
        <v>446</v>
      </c>
      <c r="Q287" s="26" t="s">
        <v>446</v>
      </c>
      <c r="R287" s="26" t="s">
        <v>446</v>
      </c>
      <c r="S287" s="26" t="s">
        <v>446</v>
      </c>
      <c r="T287" s="26" t="s">
        <v>446</v>
      </c>
      <c r="U287" s="26" t="s">
        <v>446</v>
      </c>
      <c r="V287" s="26" t="s">
        <v>447</v>
      </c>
      <c r="W287" s="26" t="s">
        <v>446</v>
      </c>
      <c r="X287" s="1590" t="str">
        <f t="shared" si="8"/>
        <v>3512 - Transportul energiei electrice</v>
      </c>
      <c r="Y287" s="1816">
        <f t="shared" si="9"/>
        <v>3512</v>
      </c>
    </row>
    <row r="288" spans="1:25" x14ac:dyDescent="0.25">
      <c r="A288" s="20" t="s">
        <v>416</v>
      </c>
      <c r="B288" s="21">
        <v>35</v>
      </c>
      <c r="C288" s="22">
        <v>351</v>
      </c>
      <c r="D288" s="23">
        <v>3513</v>
      </c>
      <c r="E288" s="24" t="s">
        <v>734</v>
      </c>
      <c r="F288" s="25" t="s">
        <v>723</v>
      </c>
      <c r="G288" s="26"/>
      <c r="H288" s="26" t="s">
        <v>446</v>
      </c>
      <c r="I288" s="26" t="s">
        <v>446</v>
      </c>
      <c r="J288" s="26" t="s">
        <v>446</v>
      </c>
      <c r="K288" s="26" t="s">
        <v>446</v>
      </c>
      <c r="L288" s="26" t="s">
        <v>446</v>
      </c>
      <c r="M288" s="26" t="s">
        <v>446</v>
      </c>
      <c r="N288" s="26" t="s">
        <v>446</v>
      </c>
      <c r="O288" s="26" t="s">
        <v>446</v>
      </c>
      <c r="P288" s="26" t="s">
        <v>446</v>
      </c>
      <c r="Q288" s="26" t="s">
        <v>446</v>
      </c>
      <c r="R288" s="26" t="s">
        <v>446</v>
      </c>
      <c r="S288" s="26" t="s">
        <v>446</v>
      </c>
      <c r="T288" s="26" t="s">
        <v>446</v>
      </c>
      <c r="U288" s="26" t="s">
        <v>446</v>
      </c>
      <c r="V288" s="26" t="s">
        <v>447</v>
      </c>
      <c r="W288" s="26" t="s">
        <v>446</v>
      </c>
      <c r="X288" s="1590" t="str">
        <f t="shared" si="8"/>
        <v>3513 - Distributia energiei electrice</v>
      </c>
      <c r="Y288" s="1816">
        <f t="shared" si="9"/>
        <v>3513</v>
      </c>
    </row>
    <row r="289" spans="1:25" x14ac:dyDescent="0.25">
      <c r="A289" s="20" t="s">
        <v>416</v>
      </c>
      <c r="B289" s="21">
        <v>35</v>
      </c>
      <c r="C289" s="27">
        <v>351</v>
      </c>
      <c r="D289" s="28">
        <v>3514</v>
      </c>
      <c r="E289" s="29" t="s">
        <v>735</v>
      </c>
      <c r="F289" s="30" t="s">
        <v>736</v>
      </c>
      <c r="G289" s="31" t="s">
        <v>348</v>
      </c>
      <c r="H289" s="31" t="s">
        <v>446</v>
      </c>
      <c r="I289" s="31" t="s">
        <v>446</v>
      </c>
      <c r="J289" s="31" t="s">
        <v>447</v>
      </c>
      <c r="K289" s="31" t="s">
        <v>446</v>
      </c>
      <c r="L289" s="31" t="s">
        <v>446</v>
      </c>
      <c r="M289" s="31" t="s">
        <v>446</v>
      </c>
      <c r="N289" s="31" t="s">
        <v>446</v>
      </c>
      <c r="O289" s="31" t="s">
        <v>446</v>
      </c>
      <c r="P289" s="31" t="s">
        <v>446</v>
      </c>
      <c r="Q289" s="31" t="s">
        <v>446</v>
      </c>
      <c r="R289" s="31" t="s">
        <v>446</v>
      </c>
      <c r="S289" s="31" t="s">
        <v>446</v>
      </c>
      <c r="T289" s="31" t="s">
        <v>446</v>
      </c>
      <c r="U289" s="31" t="s">
        <v>446</v>
      </c>
      <c r="V289" s="31" t="s">
        <v>447</v>
      </c>
      <c r="W289" s="31" t="s">
        <v>446</v>
      </c>
      <c r="X289" s="1591" t="str">
        <f t="shared" si="8"/>
        <v>3514 - Comercializarea energiei electrice</v>
      </c>
      <c r="Y289" s="1817">
        <f t="shared" si="9"/>
        <v>3514</v>
      </c>
    </row>
    <row r="290" spans="1:25" x14ac:dyDescent="0.25">
      <c r="A290" s="20" t="s">
        <v>416</v>
      </c>
      <c r="B290" s="21">
        <v>35</v>
      </c>
      <c r="C290" s="15">
        <v>352</v>
      </c>
      <c r="D290" s="16">
        <v>3521</v>
      </c>
      <c r="E290" s="17" t="s">
        <v>737</v>
      </c>
      <c r="F290" s="18" t="s">
        <v>348</v>
      </c>
      <c r="G290" s="19"/>
      <c r="H290" s="19" t="s">
        <v>446</v>
      </c>
      <c r="I290" s="19" t="s">
        <v>447</v>
      </c>
      <c r="J290" s="19" t="s">
        <v>446</v>
      </c>
      <c r="K290" s="19" t="s">
        <v>447</v>
      </c>
      <c r="L290" s="19" t="s">
        <v>446</v>
      </c>
      <c r="M290" s="19" t="s">
        <v>446</v>
      </c>
      <c r="N290" s="19" t="s">
        <v>446</v>
      </c>
      <c r="O290" s="19" t="s">
        <v>446</v>
      </c>
      <c r="P290" s="19" t="s">
        <v>446</v>
      </c>
      <c r="Q290" s="19" t="s">
        <v>446</v>
      </c>
      <c r="R290" s="19" t="s">
        <v>446</v>
      </c>
      <c r="S290" s="19" t="s">
        <v>446</v>
      </c>
      <c r="T290" s="19" t="s">
        <v>446</v>
      </c>
      <c r="U290" s="19" t="s">
        <v>446</v>
      </c>
      <c r="V290" s="19" t="s">
        <v>447</v>
      </c>
      <c r="W290" s="19" t="s">
        <v>446</v>
      </c>
      <c r="X290" s="1592" t="str">
        <f t="shared" si="8"/>
        <v>3521 - Productia gazelor</v>
      </c>
      <c r="Y290" s="1815">
        <f t="shared" si="9"/>
        <v>3521</v>
      </c>
    </row>
    <row r="291" spans="1:25" x14ac:dyDescent="0.25">
      <c r="A291" s="20" t="s">
        <v>416</v>
      </c>
      <c r="B291" s="21">
        <v>35</v>
      </c>
      <c r="C291" s="22">
        <v>352</v>
      </c>
      <c r="D291" s="23">
        <v>3522</v>
      </c>
      <c r="E291" s="24" t="s">
        <v>738</v>
      </c>
      <c r="F291" s="25" t="s">
        <v>723</v>
      </c>
      <c r="G291" s="26"/>
      <c r="H291" s="26" t="s">
        <v>446</v>
      </c>
      <c r="I291" s="26" t="s">
        <v>446</v>
      </c>
      <c r="J291" s="26" t="s">
        <v>446</v>
      </c>
      <c r="K291" s="26" t="s">
        <v>446</v>
      </c>
      <c r="L291" s="26" t="s">
        <v>446</v>
      </c>
      <c r="M291" s="26" t="s">
        <v>446</v>
      </c>
      <c r="N291" s="26" t="s">
        <v>446</v>
      </c>
      <c r="O291" s="26" t="s">
        <v>446</v>
      </c>
      <c r="P291" s="26" t="s">
        <v>446</v>
      </c>
      <c r="Q291" s="26" t="s">
        <v>446</v>
      </c>
      <c r="R291" s="26" t="s">
        <v>446</v>
      </c>
      <c r="S291" s="26" t="s">
        <v>446</v>
      </c>
      <c r="T291" s="26" t="s">
        <v>446</v>
      </c>
      <c r="U291" s="26" t="s">
        <v>446</v>
      </c>
      <c r="V291" s="26" t="s">
        <v>447</v>
      </c>
      <c r="W291" s="26" t="s">
        <v>446</v>
      </c>
      <c r="X291" s="1590" t="str">
        <f t="shared" si="8"/>
        <v>3522 - Distributia combustibililor gazosi, prin conducte</v>
      </c>
      <c r="Y291" s="1816">
        <f t="shared" si="9"/>
        <v>3522</v>
      </c>
    </row>
    <row r="292" spans="1:25" x14ac:dyDescent="0.25">
      <c r="A292" s="20" t="s">
        <v>416</v>
      </c>
      <c r="B292" s="21">
        <v>35</v>
      </c>
      <c r="C292" s="27">
        <v>352</v>
      </c>
      <c r="D292" s="28">
        <v>3523</v>
      </c>
      <c r="E292" s="29" t="s">
        <v>739</v>
      </c>
      <c r="F292" s="30" t="s">
        <v>736</v>
      </c>
      <c r="G292" s="31" t="s">
        <v>348</v>
      </c>
      <c r="H292" s="31" t="s">
        <v>446</v>
      </c>
      <c r="I292" s="31" t="s">
        <v>446</v>
      </c>
      <c r="J292" s="31" t="s">
        <v>447</v>
      </c>
      <c r="K292" s="31" t="s">
        <v>446</v>
      </c>
      <c r="L292" s="31" t="s">
        <v>446</v>
      </c>
      <c r="M292" s="31" t="s">
        <v>446</v>
      </c>
      <c r="N292" s="31" t="s">
        <v>446</v>
      </c>
      <c r="O292" s="31" t="s">
        <v>446</v>
      </c>
      <c r="P292" s="31" t="s">
        <v>446</v>
      </c>
      <c r="Q292" s="31" t="s">
        <v>446</v>
      </c>
      <c r="R292" s="31" t="s">
        <v>446</v>
      </c>
      <c r="S292" s="31" t="s">
        <v>446</v>
      </c>
      <c r="T292" s="31" t="s">
        <v>446</v>
      </c>
      <c r="U292" s="31" t="s">
        <v>446</v>
      </c>
      <c r="V292" s="31" t="s">
        <v>447</v>
      </c>
      <c r="W292" s="31" t="s">
        <v>446</v>
      </c>
      <c r="X292" s="1591" t="str">
        <f t="shared" si="8"/>
        <v>3523 - Comercializarea combustibililor gazosi, prin conducte</v>
      </c>
      <c r="Y292" s="1817">
        <f t="shared" si="9"/>
        <v>3523</v>
      </c>
    </row>
    <row r="293" spans="1:25" ht="15.75" thickBot="1" x14ac:dyDescent="0.3">
      <c r="A293" s="48" t="s">
        <v>416</v>
      </c>
      <c r="B293" s="49">
        <v>35</v>
      </c>
      <c r="C293" s="65">
        <v>353</v>
      </c>
      <c r="D293" s="66">
        <v>3530</v>
      </c>
      <c r="E293" s="67" t="s">
        <v>740</v>
      </c>
      <c r="F293" s="68" t="s">
        <v>723</v>
      </c>
      <c r="G293" s="69"/>
      <c r="H293" s="69" t="s">
        <v>446</v>
      </c>
      <c r="I293" s="69" t="s">
        <v>446</v>
      </c>
      <c r="J293" s="69" t="s">
        <v>446</v>
      </c>
      <c r="K293" s="69" t="s">
        <v>446</v>
      </c>
      <c r="L293" s="69" t="s">
        <v>446</v>
      </c>
      <c r="M293" s="69" t="s">
        <v>446</v>
      </c>
      <c r="N293" s="69" t="s">
        <v>446</v>
      </c>
      <c r="O293" s="69" t="s">
        <v>446</v>
      </c>
      <c r="P293" s="69" t="s">
        <v>446</v>
      </c>
      <c r="Q293" s="69" t="s">
        <v>446</v>
      </c>
      <c r="R293" s="69" t="s">
        <v>446</v>
      </c>
      <c r="S293" s="69" t="s">
        <v>446</v>
      </c>
      <c r="T293" s="69" t="s">
        <v>446</v>
      </c>
      <c r="U293" s="69" t="s">
        <v>446</v>
      </c>
      <c r="V293" s="69" t="s">
        <v>447</v>
      </c>
      <c r="W293" s="69" t="s">
        <v>446</v>
      </c>
      <c r="X293" s="1599" t="str">
        <f t="shared" si="8"/>
        <v>3530 - Furnizarea de abur si aer conditionat</v>
      </c>
      <c r="Y293" s="1824">
        <f t="shared" si="9"/>
        <v>3530</v>
      </c>
    </row>
    <row r="294" spans="1:25" ht="16.5" thickTop="1" thickBot="1" x14ac:dyDescent="0.3">
      <c r="A294" s="13" t="s">
        <v>741</v>
      </c>
      <c r="B294" s="70">
        <v>36</v>
      </c>
      <c r="C294" s="38">
        <v>360</v>
      </c>
      <c r="D294" s="39">
        <v>3600</v>
      </c>
      <c r="E294" s="40" t="s">
        <v>742</v>
      </c>
      <c r="F294" s="41" t="s">
        <v>723</v>
      </c>
      <c r="G294" s="42"/>
      <c r="H294" s="42" t="s">
        <v>446</v>
      </c>
      <c r="I294" s="42" t="s">
        <v>447</v>
      </c>
      <c r="J294" s="42" t="s">
        <v>446</v>
      </c>
      <c r="K294" s="42" t="s">
        <v>447</v>
      </c>
      <c r="L294" s="42" t="s">
        <v>446</v>
      </c>
      <c r="M294" s="42" t="s">
        <v>446</v>
      </c>
      <c r="N294" s="42" t="s">
        <v>446</v>
      </c>
      <c r="O294" s="42" t="s">
        <v>446</v>
      </c>
      <c r="P294" s="42" t="s">
        <v>446</v>
      </c>
      <c r="Q294" s="42" t="s">
        <v>446</v>
      </c>
      <c r="R294" s="42" t="s">
        <v>446</v>
      </c>
      <c r="S294" s="42" t="s">
        <v>446</v>
      </c>
      <c r="T294" s="42" t="s">
        <v>446</v>
      </c>
      <c r="U294" s="42" t="s">
        <v>446</v>
      </c>
      <c r="V294" s="42" t="s">
        <v>447</v>
      </c>
      <c r="W294" s="42" t="s">
        <v>446</v>
      </c>
      <c r="X294" s="1594" t="str">
        <f t="shared" si="8"/>
        <v>3600 - Captarea, tratarea si distributia apei</v>
      </c>
      <c r="Y294" s="1819">
        <f t="shared" si="9"/>
        <v>3600</v>
      </c>
    </row>
    <row r="295" spans="1:25" ht="15.75" thickBot="1" x14ac:dyDescent="0.3">
      <c r="A295" s="20" t="s">
        <v>741</v>
      </c>
      <c r="B295" s="70">
        <v>37</v>
      </c>
      <c r="C295" s="38">
        <v>370</v>
      </c>
      <c r="D295" s="39">
        <v>3700</v>
      </c>
      <c r="E295" s="40" t="s">
        <v>743</v>
      </c>
      <c r="F295" s="41" t="s">
        <v>723</v>
      </c>
      <c r="G295" s="42"/>
      <c r="H295" s="42" t="s">
        <v>446</v>
      </c>
      <c r="I295" s="42" t="s">
        <v>446</v>
      </c>
      <c r="J295" s="42" t="s">
        <v>446</v>
      </c>
      <c r="K295" s="42" t="s">
        <v>446</v>
      </c>
      <c r="L295" s="42" t="s">
        <v>446</v>
      </c>
      <c r="M295" s="42" t="s">
        <v>446</v>
      </c>
      <c r="N295" s="42" t="s">
        <v>446</v>
      </c>
      <c r="O295" s="42" t="s">
        <v>446</v>
      </c>
      <c r="P295" s="42" t="s">
        <v>446</v>
      </c>
      <c r="Q295" s="42" t="s">
        <v>446</v>
      </c>
      <c r="R295" s="42" t="s">
        <v>446</v>
      </c>
      <c r="S295" s="42" t="s">
        <v>446</v>
      </c>
      <c r="T295" s="42" t="s">
        <v>446</v>
      </c>
      <c r="U295" s="42" t="s">
        <v>446</v>
      </c>
      <c r="V295" s="42" t="s">
        <v>447</v>
      </c>
      <c r="W295" s="42" t="s">
        <v>446</v>
      </c>
      <c r="X295" s="1594" t="str">
        <f t="shared" si="8"/>
        <v>3700 - Colectarea si epurarea apelor uzate</v>
      </c>
      <c r="Y295" s="1819">
        <f t="shared" si="9"/>
        <v>3700</v>
      </c>
    </row>
    <row r="296" spans="1:25" x14ac:dyDescent="0.25">
      <c r="A296" s="20" t="s">
        <v>741</v>
      </c>
      <c r="B296" s="14">
        <v>38</v>
      </c>
      <c r="C296" s="15">
        <v>381</v>
      </c>
      <c r="D296" s="16">
        <v>3811</v>
      </c>
      <c r="E296" s="17" t="s">
        <v>744</v>
      </c>
      <c r="F296" s="18" t="s">
        <v>723</v>
      </c>
      <c r="G296" s="19"/>
      <c r="H296" s="19" t="s">
        <v>446</v>
      </c>
      <c r="I296" s="19" t="s">
        <v>447</v>
      </c>
      <c r="J296" s="19" t="s">
        <v>446</v>
      </c>
      <c r="K296" s="19" t="s">
        <v>447</v>
      </c>
      <c r="L296" s="19" t="s">
        <v>446</v>
      </c>
      <c r="M296" s="19" t="s">
        <v>446</v>
      </c>
      <c r="N296" s="19" t="s">
        <v>446</v>
      </c>
      <c r="O296" s="19" t="s">
        <v>446</v>
      </c>
      <c r="P296" s="19" t="s">
        <v>446</v>
      </c>
      <c r="Q296" s="19" t="s">
        <v>446</v>
      </c>
      <c r="R296" s="19" t="s">
        <v>446</v>
      </c>
      <c r="S296" s="19" t="s">
        <v>446</v>
      </c>
      <c r="T296" s="19" t="s">
        <v>446</v>
      </c>
      <c r="U296" s="19" t="s">
        <v>446</v>
      </c>
      <c r="V296" s="19" t="s">
        <v>447</v>
      </c>
      <c r="W296" s="19" t="s">
        <v>446</v>
      </c>
      <c r="X296" s="1592" t="str">
        <f t="shared" si="8"/>
        <v>3811 - Colectarea deseurilor nepericuloase</v>
      </c>
      <c r="Y296" s="1815">
        <f t="shared" si="9"/>
        <v>3811</v>
      </c>
    </row>
    <row r="297" spans="1:25" x14ac:dyDescent="0.25">
      <c r="A297" s="20" t="s">
        <v>741</v>
      </c>
      <c r="B297" s="21">
        <v>38</v>
      </c>
      <c r="C297" s="27">
        <v>381</v>
      </c>
      <c r="D297" s="28">
        <v>3812</v>
      </c>
      <c r="E297" s="29" t="s">
        <v>745</v>
      </c>
      <c r="F297" s="30" t="s">
        <v>723</v>
      </c>
      <c r="G297" s="31"/>
      <c r="H297" s="31" t="s">
        <v>446</v>
      </c>
      <c r="I297" s="31" t="s">
        <v>447</v>
      </c>
      <c r="J297" s="31" t="s">
        <v>446</v>
      </c>
      <c r="K297" s="31" t="s">
        <v>447</v>
      </c>
      <c r="L297" s="31" t="s">
        <v>446</v>
      </c>
      <c r="M297" s="31" t="s">
        <v>446</v>
      </c>
      <c r="N297" s="31" t="s">
        <v>446</v>
      </c>
      <c r="O297" s="31" t="s">
        <v>446</v>
      </c>
      <c r="P297" s="31" t="s">
        <v>446</v>
      </c>
      <c r="Q297" s="31" t="s">
        <v>446</v>
      </c>
      <c r="R297" s="31" t="s">
        <v>446</v>
      </c>
      <c r="S297" s="31" t="s">
        <v>446</v>
      </c>
      <c r="T297" s="31" t="s">
        <v>446</v>
      </c>
      <c r="U297" s="31" t="s">
        <v>446</v>
      </c>
      <c r="V297" s="31" t="s">
        <v>447</v>
      </c>
      <c r="W297" s="31" t="s">
        <v>446</v>
      </c>
      <c r="X297" s="1591" t="str">
        <f t="shared" si="8"/>
        <v>3812 - Colectarea deseurilor periculoase</v>
      </c>
      <c r="Y297" s="1817">
        <f t="shared" si="9"/>
        <v>3812</v>
      </c>
    </row>
    <row r="298" spans="1:25" x14ac:dyDescent="0.25">
      <c r="A298" s="20" t="s">
        <v>741</v>
      </c>
      <c r="B298" s="21">
        <v>38</v>
      </c>
      <c r="C298" s="15">
        <v>382</v>
      </c>
      <c r="D298" s="16">
        <v>3821</v>
      </c>
      <c r="E298" s="17" t="s">
        <v>746</v>
      </c>
      <c r="F298" s="18" t="s">
        <v>723</v>
      </c>
      <c r="G298" s="19"/>
      <c r="H298" s="19" t="s">
        <v>446</v>
      </c>
      <c r="I298" s="19" t="s">
        <v>446</v>
      </c>
      <c r="J298" s="19" t="s">
        <v>446</v>
      </c>
      <c r="K298" s="19" t="s">
        <v>446</v>
      </c>
      <c r="L298" s="19" t="s">
        <v>446</v>
      </c>
      <c r="M298" s="19" t="s">
        <v>446</v>
      </c>
      <c r="N298" s="19" t="s">
        <v>446</v>
      </c>
      <c r="O298" s="19" t="s">
        <v>446</v>
      </c>
      <c r="P298" s="19" t="s">
        <v>446</v>
      </c>
      <c r="Q298" s="19" t="s">
        <v>446</v>
      </c>
      <c r="R298" s="19" t="s">
        <v>446</v>
      </c>
      <c r="S298" s="19" t="s">
        <v>446</v>
      </c>
      <c r="T298" s="19" t="s">
        <v>446</v>
      </c>
      <c r="U298" s="19" t="s">
        <v>446</v>
      </c>
      <c r="V298" s="19" t="s">
        <v>447</v>
      </c>
      <c r="W298" s="19" t="s">
        <v>446</v>
      </c>
      <c r="X298" s="1592" t="str">
        <f t="shared" si="8"/>
        <v>3821 - Tratarea si eliminarea deseurilor nepericuloase</v>
      </c>
      <c r="Y298" s="1815">
        <f t="shared" si="9"/>
        <v>3821</v>
      </c>
    </row>
    <row r="299" spans="1:25" x14ac:dyDescent="0.25">
      <c r="A299" s="20" t="s">
        <v>741</v>
      </c>
      <c r="B299" s="21">
        <v>38</v>
      </c>
      <c r="C299" s="27">
        <v>382</v>
      </c>
      <c r="D299" s="28">
        <v>3822</v>
      </c>
      <c r="E299" s="29" t="s">
        <v>747</v>
      </c>
      <c r="F299" s="30" t="s">
        <v>723</v>
      </c>
      <c r="G299" s="31"/>
      <c r="H299" s="31" t="s">
        <v>446</v>
      </c>
      <c r="I299" s="31" t="s">
        <v>446</v>
      </c>
      <c r="J299" s="31" t="s">
        <v>446</v>
      </c>
      <c r="K299" s="31" t="s">
        <v>446</v>
      </c>
      <c r="L299" s="31" t="s">
        <v>446</v>
      </c>
      <c r="M299" s="31" t="s">
        <v>446</v>
      </c>
      <c r="N299" s="31" t="s">
        <v>446</v>
      </c>
      <c r="O299" s="31" t="s">
        <v>446</v>
      </c>
      <c r="P299" s="31" t="s">
        <v>446</v>
      </c>
      <c r="Q299" s="31" t="s">
        <v>446</v>
      </c>
      <c r="R299" s="31" t="s">
        <v>446</v>
      </c>
      <c r="S299" s="31" t="s">
        <v>446</v>
      </c>
      <c r="T299" s="31" t="s">
        <v>446</v>
      </c>
      <c r="U299" s="31" t="s">
        <v>446</v>
      </c>
      <c r="V299" s="31" t="s">
        <v>447</v>
      </c>
      <c r="W299" s="31" t="s">
        <v>446</v>
      </c>
      <c r="X299" s="1591" t="str">
        <f t="shared" si="8"/>
        <v>3822 - Tratarea si eliminarea deseurilor periculoase</v>
      </c>
      <c r="Y299" s="1817">
        <f t="shared" si="9"/>
        <v>3822</v>
      </c>
    </row>
    <row r="300" spans="1:25" x14ac:dyDescent="0.25">
      <c r="A300" s="20" t="s">
        <v>741</v>
      </c>
      <c r="B300" s="21">
        <v>38</v>
      </c>
      <c r="C300" s="15">
        <v>383</v>
      </c>
      <c r="D300" s="16">
        <v>3831</v>
      </c>
      <c r="E300" s="17" t="s">
        <v>748</v>
      </c>
      <c r="F300" s="18" t="s">
        <v>723</v>
      </c>
      <c r="G300" s="19"/>
      <c r="H300" s="19" t="s">
        <v>446</v>
      </c>
      <c r="I300" s="19" t="s">
        <v>447</v>
      </c>
      <c r="J300" s="19" t="s">
        <v>446</v>
      </c>
      <c r="K300" s="19" t="s">
        <v>447</v>
      </c>
      <c r="L300" s="19" t="s">
        <v>446</v>
      </c>
      <c r="M300" s="19" t="s">
        <v>446</v>
      </c>
      <c r="N300" s="19" t="s">
        <v>446</v>
      </c>
      <c r="O300" s="19" t="s">
        <v>446</v>
      </c>
      <c r="P300" s="19" t="s">
        <v>446</v>
      </c>
      <c r="Q300" s="19" t="s">
        <v>446</v>
      </c>
      <c r="R300" s="19" t="s">
        <v>446</v>
      </c>
      <c r="S300" s="19" t="s">
        <v>446</v>
      </c>
      <c r="T300" s="19" t="s">
        <v>446</v>
      </c>
      <c r="U300" s="19" t="s">
        <v>446</v>
      </c>
      <c r="V300" s="19" t="s">
        <v>447</v>
      </c>
      <c r="W300" s="19" t="s">
        <v>446</v>
      </c>
      <c r="X300" s="1592" t="str">
        <f t="shared" si="8"/>
        <v>3831 - Demontarea (dezasamblarea) masinilor si echipamentelor scoase din uz pentru recuperarea materialelor</v>
      </c>
      <c r="Y300" s="1815">
        <f t="shared" si="9"/>
        <v>3831</v>
      </c>
    </row>
    <row r="301" spans="1:25" ht="15.75" thickBot="1" x14ac:dyDescent="0.3">
      <c r="A301" s="20" t="s">
        <v>741</v>
      </c>
      <c r="B301" s="37">
        <v>38</v>
      </c>
      <c r="C301" s="60">
        <v>383</v>
      </c>
      <c r="D301" s="61">
        <v>3832</v>
      </c>
      <c r="E301" s="62" t="s">
        <v>749</v>
      </c>
      <c r="F301" s="63" t="s">
        <v>723</v>
      </c>
      <c r="G301" s="64"/>
      <c r="H301" s="64" t="s">
        <v>446</v>
      </c>
      <c r="I301" s="64" t="s">
        <v>447</v>
      </c>
      <c r="J301" s="64" t="s">
        <v>446</v>
      </c>
      <c r="K301" s="64" t="s">
        <v>447</v>
      </c>
      <c r="L301" s="64" t="s">
        <v>446</v>
      </c>
      <c r="M301" s="64" t="s">
        <v>446</v>
      </c>
      <c r="N301" s="64" t="s">
        <v>446</v>
      </c>
      <c r="O301" s="64" t="s">
        <v>446</v>
      </c>
      <c r="P301" s="64" t="s">
        <v>446</v>
      </c>
      <c r="Q301" s="64" t="s">
        <v>446</v>
      </c>
      <c r="R301" s="64" t="s">
        <v>446</v>
      </c>
      <c r="S301" s="64" t="s">
        <v>446</v>
      </c>
      <c r="T301" s="64" t="s">
        <v>446</v>
      </c>
      <c r="U301" s="64" t="s">
        <v>446</v>
      </c>
      <c r="V301" s="64" t="s">
        <v>447</v>
      </c>
      <c r="W301" s="64" t="s">
        <v>446</v>
      </c>
      <c r="X301" s="1598" t="str">
        <f t="shared" si="8"/>
        <v>3832 - Recuperarea materialelor reciclabile sortate</v>
      </c>
      <c r="Y301" s="1823">
        <f t="shared" si="9"/>
        <v>3832</v>
      </c>
    </row>
    <row r="302" spans="1:25" ht="15.75" thickBot="1" x14ac:dyDescent="0.3">
      <c r="A302" s="48" t="s">
        <v>741</v>
      </c>
      <c r="B302" s="71">
        <v>39</v>
      </c>
      <c r="C302" s="65">
        <v>390</v>
      </c>
      <c r="D302" s="66">
        <v>3900</v>
      </c>
      <c r="E302" s="67" t="s">
        <v>750</v>
      </c>
      <c r="F302" s="68" t="s">
        <v>723</v>
      </c>
      <c r="G302" s="69"/>
      <c r="H302" s="69" t="s">
        <v>446</v>
      </c>
      <c r="I302" s="69" t="s">
        <v>446</v>
      </c>
      <c r="J302" s="69" t="s">
        <v>446</v>
      </c>
      <c r="K302" s="69" t="s">
        <v>446</v>
      </c>
      <c r="L302" s="69" t="s">
        <v>446</v>
      </c>
      <c r="M302" s="69" t="s">
        <v>446</v>
      </c>
      <c r="N302" s="69" t="s">
        <v>446</v>
      </c>
      <c r="O302" s="69" t="s">
        <v>446</v>
      </c>
      <c r="P302" s="69" t="s">
        <v>446</v>
      </c>
      <c r="Q302" s="69" t="s">
        <v>446</v>
      </c>
      <c r="R302" s="69" t="s">
        <v>446</v>
      </c>
      <c r="S302" s="69" t="s">
        <v>446</v>
      </c>
      <c r="T302" s="69" t="s">
        <v>446</v>
      </c>
      <c r="U302" s="69" t="s">
        <v>446</v>
      </c>
      <c r="V302" s="69" t="s">
        <v>447</v>
      </c>
      <c r="W302" s="69" t="s">
        <v>446</v>
      </c>
      <c r="X302" s="1599" t="str">
        <f t="shared" si="8"/>
        <v>3900 - Activitati si servicii de decontaminare</v>
      </c>
      <c r="Y302" s="1824">
        <f t="shared" si="9"/>
        <v>3900</v>
      </c>
    </row>
    <row r="303" spans="1:25" ht="15.75" thickTop="1" x14ac:dyDescent="0.25">
      <c r="A303" s="13" t="s">
        <v>751</v>
      </c>
      <c r="B303" s="14">
        <v>41</v>
      </c>
      <c r="C303" s="55">
        <v>411</v>
      </c>
      <c r="D303" s="56">
        <v>4110</v>
      </c>
      <c r="E303" s="57" t="s">
        <v>752</v>
      </c>
      <c r="F303" s="58" t="s">
        <v>753</v>
      </c>
      <c r="G303" s="59"/>
      <c r="H303" s="59" t="s">
        <v>446</v>
      </c>
      <c r="I303" s="59" t="s">
        <v>447</v>
      </c>
      <c r="J303" s="59" t="s">
        <v>446</v>
      </c>
      <c r="K303" s="59" t="s">
        <v>447</v>
      </c>
      <c r="L303" s="59" t="s">
        <v>447</v>
      </c>
      <c r="M303" s="59" t="s">
        <v>446</v>
      </c>
      <c r="N303" s="59" t="s">
        <v>446</v>
      </c>
      <c r="O303" s="59" t="s">
        <v>446</v>
      </c>
      <c r="P303" s="59" t="s">
        <v>446</v>
      </c>
      <c r="Q303" s="59" t="s">
        <v>446</v>
      </c>
      <c r="R303" s="59" t="s">
        <v>446</v>
      </c>
      <c r="S303" s="59" t="s">
        <v>446</v>
      </c>
      <c r="T303" s="59" t="s">
        <v>446</v>
      </c>
      <c r="U303" s="59" t="s">
        <v>446</v>
      </c>
      <c r="V303" s="59" t="s">
        <v>447</v>
      </c>
      <c r="W303" s="59" t="s">
        <v>446</v>
      </c>
      <c r="X303" s="1597" t="str">
        <f t="shared" si="8"/>
        <v>4110 - Dezvoltare (promovare) imobiliara</v>
      </c>
      <c r="Y303" s="1822">
        <f t="shared" si="9"/>
        <v>4110</v>
      </c>
    </row>
    <row r="304" spans="1:25" ht="15.75" thickBot="1" x14ac:dyDescent="0.3">
      <c r="A304" s="20" t="s">
        <v>751</v>
      </c>
      <c r="B304" s="37">
        <v>41</v>
      </c>
      <c r="C304" s="38">
        <v>412</v>
      </c>
      <c r="D304" s="39">
        <v>4120</v>
      </c>
      <c r="E304" s="40" t="s">
        <v>754</v>
      </c>
      <c r="F304" s="41" t="s">
        <v>753</v>
      </c>
      <c r="G304" s="42"/>
      <c r="H304" s="42" t="s">
        <v>447</v>
      </c>
      <c r="I304" s="42" t="s">
        <v>447</v>
      </c>
      <c r="J304" s="42" t="s">
        <v>446</v>
      </c>
      <c r="K304" s="42" t="s">
        <v>447</v>
      </c>
      <c r="L304" s="42" t="s">
        <v>447</v>
      </c>
      <c r="M304" s="42" t="s">
        <v>446</v>
      </c>
      <c r="N304" s="42" t="s">
        <v>446</v>
      </c>
      <c r="O304" s="42" t="s">
        <v>446</v>
      </c>
      <c r="P304" s="42" t="s">
        <v>446</v>
      </c>
      <c r="Q304" s="42" t="s">
        <v>446</v>
      </c>
      <c r="R304" s="42" t="s">
        <v>446</v>
      </c>
      <c r="S304" s="42" t="s">
        <v>446</v>
      </c>
      <c r="T304" s="42" t="s">
        <v>446</v>
      </c>
      <c r="U304" s="42" t="s">
        <v>446</v>
      </c>
      <c r="V304" s="42" t="s">
        <v>447</v>
      </c>
      <c r="W304" s="42" t="s">
        <v>446</v>
      </c>
      <c r="X304" s="1594" t="str">
        <f t="shared" si="8"/>
        <v>4120 - Lucrari de constructii a cladirilor rezidentiale si nerezidentiale</v>
      </c>
      <c r="Y304" s="1819">
        <f t="shared" si="9"/>
        <v>4120</v>
      </c>
    </row>
    <row r="305" spans="1:25" x14ac:dyDescent="0.25">
      <c r="A305" s="20" t="s">
        <v>751</v>
      </c>
      <c r="B305" s="14">
        <v>42</v>
      </c>
      <c r="C305" s="15">
        <v>421</v>
      </c>
      <c r="D305" s="16">
        <v>4211</v>
      </c>
      <c r="E305" s="17" t="s">
        <v>755</v>
      </c>
      <c r="F305" s="18" t="s">
        <v>753</v>
      </c>
      <c r="G305" s="19"/>
      <c r="H305" s="19" t="s">
        <v>446</v>
      </c>
      <c r="I305" s="19" t="s">
        <v>447</v>
      </c>
      <c r="J305" s="19" t="s">
        <v>446</v>
      </c>
      <c r="K305" s="19" t="s">
        <v>447</v>
      </c>
      <c r="L305" s="19" t="s">
        <v>447</v>
      </c>
      <c r="M305" s="19" t="s">
        <v>446</v>
      </c>
      <c r="N305" s="19" t="s">
        <v>446</v>
      </c>
      <c r="O305" s="19" t="s">
        <v>446</v>
      </c>
      <c r="P305" s="19" t="s">
        <v>446</v>
      </c>
      <c r="Q305" s="19" t="s">
        <v>446</v>
      </c>
      <c r="R305" s="19" t="s">
        <v>446</v>
      </c>
      <c r="S305" s="19" t="s">
        <v>446</v>
      </c>
      <c r="T305" s="19" t="s">
        <v>446</v>
      </c>
      <c r="U305" s="19" t="s">
        <v>446</v>
      </c>
      <c r="V305" s="19" t="s">
        <v>447</v>
      </c>
      <c r="W305" s="19" t="s">
        <v>446</v>
      </c>
      <c r="X305" s="1592" t="str">
        <f t="shared" si="8"/>
        <v>4211 - Lucrari de constructii a drumurilor si autostrazilor</v>
      </c>
      <c r="Y305" s="1815">
        <f t="shared" si="9"/>
        <v>4211</v>
      </c>
    </row>
    <row r="306" spans="1:25" x14ac:dyDescent="0.25">
      <c r="A306" s="20" t="s">
        <v>751</v>
      </c>
      <c r="B306" s="21">
        <v>42</v>
      </c>
      <c r="C306" s="22">
        <v>421</v>
      </c>
      <c r="D306" s="23">
        <v>4212</v>
      </c>
      <c r="E306" s="24" t="s">
        <v>756</v>
      </c>
      <c r="F306" s="25" t="s">
        <v>753</v>
      </c>
      <c r="G306" s="26"/>
      <c r="H306" s="26" t="s">
        <v>446</v>
      </c>
      <c r="I306" s="26" t="s">
        <v>447</v>
      </c>
      <c r="J306" s="26" t="s">
        <v>446</v>
      </c>
      <c r="K306" s="26" t="s">
        <v>447</v>
      </c>
      <c r="L306" s="26" t="s">
        <v>447</v>
      </c>
      <c r="M306" s="26" t="s">
        <v>446</v>
      </c>
      <c r="N306" s="26" t="s">
        <v>446</v>
      </c>
      <c r="O306" s="26" t="s">
        <v>446</v>
      </c>
      <c r="P306" s="26" t="s">
        <v>446</v>
      </c>
      <c r="Q306" s="26" t="s">
        <v>446</v>
      </c>
      <c r="R306" s="26" t="s">
        <v>446</v>
      </c>
      <c r="S306" s="26" t="s">
        <v>446</v>
      </c>
      <c r="T306" s="26" t="s">
        <v>446</v>
      </c>
      <c r="U306" s="26" t="s">
        <v>446</v>
      </c>
      <c r="V306" s="26" t="s">
        <v>447</v>
      </c>
      <c r="W306" s="26" t="s">
        <v>446</v>
      </c>
      <c r="X306" s="1590" t="str">
        <f t="shared" si="8"/>
        <v>4212 - Lucrari de constructii a cailor ferate de suprafata  si subterane</v>
      </c>
      <c r="Y306" s="1816">
        <f t="shared" si="9"/>
        <v>4212</v>
      </c>
    </row>
    <row r="307" spans="1:25" x14ac:dyDescent="0.25">
      <c r="A307" s="20" t="s">
        <v>751</v>
      </c>
      <c r="B307" s="21">
        <v>42</v>
      </c>
      <c r="C307" s="27">
        <v>421</v>
      </c>
      <c r="D307" s="28">
        <v>4213</v>
      </c>
      <c r="E307" s="29" t="s">
        <v>757</v>
      </c>
      <c r="F307" s="30" t="s">
        <v>753</v>
      </c>
      <c r="G307" s="31"/>
      <c r="H307" s="31" t="s">
        <v>446</v>
      </c>
      <c r="I307" s="31" t="s">
        <v>447</v>
      </c>
      <c r="J307" s="31" t="s">
        <v>446</v>
      </c>
      <c r="K307" s="31" t="s">
        <v>447</v>
      </c>
      <c r="L307" s="31" t="s">
        <v>447</v>
      </c>
      <c r="M307" s="31" t="s">
        <v>446</v>
      </c>
      <c r="N307" s="31" t="s">
        <v>446</v>
      </c>
      <c r="O307" s="31" t="s">
        <v>446</v>
      </c>
      <c r="P307" s="31" t="s">
        <v>446</v>
      </c>
      <c r="Q307" s="31" t="s">
        <v>446</v>
      </c>
      <c r="R307" s="31" t="s">
        <v>446</v>
      </c>
      <c r="S307" s="31" t="s">
        <v>446</v>
      </c>
      <c r="T307" s="31" t="s">
        <v>446</v>
      </c>
      <c r="U307" s="31" t="s">
        <v>446</v>
      </c>
      <c r="V307" s="31" t="s">
        <v>447</v>
      </c>
      <c r="W307" s="31" t="s">
        <v>446</v>
      </c>
      <c r="X307" s="1591" t="str">
        <f t="shared" si="8"/>
        <v>4213 - Costructia de poduri si tuneluri</v>
      </c>
      <c r="Y307" s="1817">
        <f t="shared" si="9"/>
        <v>4213</v>
      </c>
    </row>
    <row r="308" spans="1:25" x14ac:dyDescent="0.25">
      <c r="A308" s="20" t="s">
        <v>751</v>
      </c>
      <c r="B308" s="21">
        <v>42</v>
      </c>
      <c r="C308" s="15">
        <v>422</v>
      </c>
      <c r="D308" s="16">
        <v>4221</v>
      </c>
      <c r="E308" s="17" t="s">
        <v>758</v>
      </c>
      <c r="F308" s="18" t="s">
        <v>753</v>
      </c>
      <c r="G308" s="19"/>
      <c r="H308" s="19" t="s">
        <v>446</v>
      </c>
      <c r="I308" s="19" t="s">
        <v>447</v>
      </c>
      <c r="J308" s="19" t="s">
        <v>446</v>
      </c>
      <c r="K308" s="19" t="s">
        <v>447</v>
      </c>
      <c r="L308" s="19" t="s">
        <v>447</v>
      </c>
      <c r="M308" s="19" t="s">
        <v>446</v>
      </c>
      <c r="N308" s="19" t="s">
        <v>446</v>
      </c>
      <c r="O308" s="19" t="s">
        <v>446</v>
      </c>
      <c r="P308" s="19" t="s">
        <v>446</v>
      </c>
      <c r="Q308" s="19" t="s">
        <v>446</v>
      </c>
      <c r="R308" s="19" t="s">
        <v>446</v>
      </c>
      <c r="S308" s="19" t="s">
        <v>446</v>
      </c>
      <c r="T308" s="19" t="s">
        <v>446</v>
      </c>
      <c r="U308" s="19" t="s">
        <v>446</v>
      </c>
      <c r="V308" s="19" t="s">
        <v>447</v>
      </c>
      <c r="W308" s="19" t="s">
        <v>446</v>
      </c>
      <c r="X308" s="1592" t="str">
        <f t="shared" si="8"/>
        <v>4221 - Lucrari de constructii a proiectelor utilitare pentru fluide</v>
      </c>
      <c r="Y308" s="1815">
        <f t="shared" si="9"/>
        <v>4221</v>
      </c>
    </row>
    <row r="309" spans="1:25" x14ac:dyDescent="0.25">
      <c r="A309" s="20" t="s">
        <v>751</v>
      </c>
      <c r="B309" s="21">
        <v>42</v>
      </c>
      <c r="C309" s="27">
        <v>422</v>
      </c>
      <c r="D309" s="28">
        <v>4222</v>
      </c>
      <c r="E309" s="29" t="s">
        <v>759</v>
      </c>
      <c r="F309" s="30" t="s">
        <v>753</v>
      </c>
      <c r="G309" s="31"/>
      <c r="H309" s="31" t="s">
        <v>446</v>
      </c>
      <c r="I309" s="31" t="s">
        <v>447</v>
      </c>
      <c r="J309" s="31" t="s">
        <v>446</v>
      </c>
      <c r="K309" s="31" t="s">
        <v>447</v>
      </c>
      <c r="L309" s="31" t="s">
        <v>447</v>
      </c>
      <c r="M309" s="31" t="s">
        <v>446</v>
      </c>
      <c r="N309" s="31" t="s">
        <v>446</v>
      </c>
      <c r="O309" s="31" t="s">
        <v>446</v>
      </c>
      <c r="P309" s="31" t="s">
        <v>446</v>
      </c>
      <c r="Q309" s="31" t="s">
        <v>446</v>
      </c>
      <c r="R309" s="31" t="s">
        <v>446</v>
      </c>
      <c r="S309" s="31" t="s">
        <v>446</v>
      </c>
      <c r="T309" s="31" t="s">
        <v>446</v>
      </c>
      <c r="U309" s="31" t="s">
        <v>446</v>
      </c>
      <c r="V309" s="31" t="s">
        <v>447</v>
      </c>
      <c r="W309" s="31" t="s">
        <v>446</v>
      </c>
      <c r="X309" s="1591" t="str">
        <f t="shared" si="8"/>
        <v>4222 - Lucrari de constructii a proiectelor utilitare pentru electricitate si telecomunicatii</v>
      </c>
      <c r="Y309" s="1817">
        <f t="shared" si="9"/>
        <v>4222</v>
      </c>
    </row>
    <row r="310" spans="1:25" x14ac:dyDescent="0.25">
      <c r="A310" s="20" t="s">
        <v>751</v>
      </c>
      <c r="B310" s="21">
        <v>42</v>
      </c>
      <c r="C310" s="15">
        <v>429</v>
      </c>
      <c r="D310" s="16">
        <v>4291</v>
      </c>
      <c r="E310" s="17" t="s">
        <v>760</v>
      </c>
      <c r="F310" s="18" t="s">
        <v>753</v>
      </c>
      <c r="G310" s="19"/>
      <c r="H310" s="19" t="s">
        <v>446</v>
      </c>
      <c r="I310" s="19" t="s">
        <v>447</v>
      </c>
      <c r="J310" s="19" t="s">
        <v>446</v>
      </c>
      <c r="K310" s="19" t="s">
        <v>447</v>
      </c>
      <c r="L310" s="19" t="s">
        <v>447</v>
      </c>
      <c r="M310" s="19" t="s">
        <v>446</v>
      </c>
      <c r="N310" s="19" t="s">
        <v>446</v>
      </c>
      <c r="O310" s="19" t="s">
        <v>446</v>
      </c>
      <c r="P310" s="19" t="s">
        <v>446</v>
      </c>
      <c r="Q310" s="19" t="s">
        <v>446</v>
      </c>
      <c r="R310" s="19" t="s">
        <v>446</v>
      </c>
      <c r="S310" s="19" t="s">
        <v>446</v>
      </c>
      <c r="T310" s="19" t="s">
        <v>446</v>
      </c>
      <c r="U310" s="19" t="s">
        <v>446</v>
      </c>
      <c r="V310" s="19" t="s">
        <v>447</v>
      </c>
      <c r="W310" s="19" t="s">
        <v>446</v>
      </c>
      <c r="X310" s="1592" t="str">
        <f t="shared" si="8"/>
        <v>4291 - Constructii hidrotehnice</v>
      </c>
      <c r="Y310" s="1815">
        <f t="shared" si="9"/>
        <v>4291</v>
      </c>
    </row>
    <row r="311" spans="1:25" ht="15.75" thickBot="1" x14ac:dyDescent="0.3">
      <c r="A311" s="20" t="s">
        <v>751</v>
      </c>
      <c r="B311" s="37">
        <v>42</v>
      </c>
      <c r="C311" s="60">
        <v>429</v>
      </c>
      <c r="D311" s="61">
        <v>4299</v>
      </c>
      <c r="E311" s="62" t="s">
        <v>761</v>
      </c>
      <c r="F311" s="63" t="s">
        <v>753</v>
      </c>
      <c r="G311" s="64"/>
      <c r="H311" s="64" t="s">
        <v>446</v>
      </c>
      <c r="I311" s="64" t="s">
        <v>447</v>
      </c>
      <c r="J311" s="64" t="s">
        <v>446</v>
      </c>
      <c r="K311" s="64" t="s">
        <v>447</v>
      </c>
      <c r="L311" s="64" t="s">
        <v>447</v>
      </c>
      <c r="M311" s="64" t="s">
        <v>446</v>
      </c>
      <c r="N311" s="64" t="s">
        <v>446</v>
      </c>
      <c r="O311" s="64" t="s">
        <v>446</v>
      </c>
      <c r="P311" s="64" t="s">
        <v>446</v>
      </c>
      <c r="Q311" s="64" t="s">
        <v>446</v>
      </c>
      <c r="R311" s="64" t="s">
        <v>446</v>
      </c>
      <c r="S311" s="64" t="s">
        <v>446</v>
      </c>
      <c r="T311" s="64" t="s">
        <v>446</v>
      </c>
      <c r="U311" s="64" t="s">
        <v>446</v>
      </c>
      <c r="V311" s="64" t="s">
        <v>447</v>
      </c>
      <c r="W311" s="64" t="s">
        <v>446</v>
      </c>
      <c r="X311" s="1598" t="str">
        <f t="shared" si="8"/>
        <v>4299 - Lucrari de constructii a altor proiecte ingineresti n.c.a</v>
      </c>
      <c r="Y311" s="1823">
        <f t="shared" si="9"/>
        <v>4299</v>
      </c>
    </row>
    <row r="312" spans="1:25" x14ac:dyDescent="0.25">
      <c r="A312" s="20" t="s">
        <v>751</v>
      </c>
      <c r="B312" s="14">
        <v>43</v>
      </c>
      <c r="C312" s="15">
        <v>431</v>
      </c>
      <c r="D312" s="16">
        <v>4311</v>
      </c>
      <c r="E312" s="17" t="s">
        <v>762</v>
      </c>
      <c r="F312" s="18" t="s">
        <v>753</v>
      </c>
      <c r="G312" s="19"/>
      <c r="H312" s="19" t="s">
        <v>446</v>
      </c>
      <c r="I312" s="19" t="s">
        <v>447</v>
      </c>
      <c r="J312" s="19" t="s">
        <v>446</v>
      </c>
      <c r="K312" s="19" t="s">
        <v>447</v>
      </c>
      <c r="L312" s="19" t="s">
        <v>447</v>
      </c>
      <c r="M312" s="19" t="s">
        <v>446</v>
      </c>
      <c r="N312" s="19" t="s">
        <v>446</v>
      </c>
      <c r="O312" s="19" t="s">
        <v>446</v>
      </c>
      <c r="P312" s="19" t="s">
        <v>446</v>
      </c>
      <c r="Q312" s="19" t="s">
        <v>446</v>
      </c>
      <c r="R312" s="19" t="s">
        <v>446</v>
      </c>
      <c r="S312" s="19" t="s">
        <v>446</v>
      </c>
      <c r="T312" s="19" t="s">
        <v>446</v>
      </c>
      <c r="U312" s="19" t="s">
        <v>446</v>
      </c>
      <c r="V312" s="19" t="s">
        <v>447</v>
      </c>
      <c r="W312" s="19" t="s">
        <v>446</v>
      </c>
      <c r="X312" s="1592" t="str">
        <f t="shared" si="8"/>
        <v>4311 - Lucrari de demolare a constructiilor</v>
      </c>
      <c r="Y312" s="1815">
        <f t="shared" si="9"/>
        <v>4311</v>
      </c>
    </row>
    <row r="313" spans="1:25" x14ac:dyDescent="0.25">
      <c r="A313" s="20" t="s">
        <v>751</v>
      </c>
      <c r="B313" s="21">
        <v>43</v>
      </c>
      <c r="C313" s="22">
        <v>431</v>
      </c>
      <c r="D313" s="23">
        <v>4312</v>
      </c>
      <c r="E313" s="24" t="s">
        <v>763</v>
      </c>
      <c r="F313" s="25" t="s">
        <v>753</v>
      </c>
      <c r="G313" s="26"/>
      <c r="H313" s="26" t="s">
        <v>446</v>
      </c>
      <c r="I313" s="26" t="s">
        <v>447</v>
      </c>
      <c r="J313" s="26" t="s">
        <v>446</v>
      </c>
      <c r="K313" s="26" t="s">
        <v>447</v>
      </c>
      <c r="L313" s="26" t="s">
        <v>447</v>
      </c>
      <c r="M313" s="26" t="s">
        <v>446</v>
      </c>
      <c r="N313" s="26" t="s">
        <v>446</v>
      </c>
      <c r="O313" s="26" t="s">
        <v>446</v>
      </c>
      <c r="P313" s="26" t="s">
        <v>446</v>
      </c>
      <c r="Q313" s="26" t="s">
        <v>446</v>
      </c>
      <c r="R313" s="26" t="s">
        <v>446</v>
      </c>
      <c r="S313" s="26" t="s">
        <v>446</v>
      </c>
      <c r="T313" s="26" t="s">
        <v>446</v>
      </c>
      <c r="U313" s="26" t="s">
        <v>446</v>
      </c>
      <c r="V313" s="26" t="s">
        <v>447</v>
      </c>
      <c r="W313" s="26" t="s">
        <v>446</v>
      </c>
      <c r="X313" s="1590" t="str">
        <f t="shared" si="8"/>
        <v>4312 - Lucrari de pregatire a terenului</v>
      </c>
      <c r="Y313" s="1816">
        <f t="shared" si="9"/>
        <v>4312</v>
      </c>
    </row>
    <row r="314" spans="1:25" x14ac:dyDescent="0.25">
      <c r="A314" s="20" t="s">
        <v>751</v>
      </c>
      <c r="B314" s="21">
        <v>43</v>
      </c>
      <c r="C314" s="27">
        <v>431</v>
      </c>
      <c r="D314" s="28">
        <v>4313</v>
      </c>
      <c r="E314" s="29" t="s">
        <v>764</v>
      </c>
      <c r="F314" s="30" t="s">
        <v>753</v>
      </c>
      <c r="G314" s="31"/>
      <c r="H314" s="31" t="s">
        <v>446</v>
      </c>
      <c r="I314" s="31" t="s">
        <v>447</v>
      </c>
      <c r="J314" s="31" t="s">
        <v>446</v>
      </c>
      <c r="K314" s="31" t="s">
        <v>447</v>
      </c>
      <c r="L314" s="31" t="s">
        <v>447</v>
      </c>
      <c r="M314" s="31" t="s">
        <v>446</v>
      </c>
      <c r="N314" s="31" t="s">
        <v>446</v>
      </c>
      <c r="O314" s="31" t="s">
        <v>446</v>
      </c>
      <c r="P314" s="31" t="s">
        <v>446</v>
      </c>
      <c r="Q314" s="31" t="s">
        <v>446</v>
      </c>
      <c r="R314" s="31" t="s">
        <v>446</v>
      </c>
      <c r="S314" s="31" t="s">
        <v>446</v>
      </c>
      <c r="T314" s="31" t="s">
        <v>446</v>
      </c>
      <c r="U314" s="31" t="s">
        <v>446</v>
      </c>
      <c r="V314" s="31" t="s">
        <v>447</v>
      </c>
      <c r="W314" s="31" t="s">
        <v>446</v>
      </c>
      <c r="X314" s="1591" t="str">
        <f t="shared" si="8"/>
        <v>4313 - Lucrari de foraj si sondaj pentru constructii</v>
      </c>
      <c r="Y314" s="1817">
        <f t="shared" si="9"/>
        <v>4313</v>
      </c>
    </row>
    <row r="315" spans="1:25" x14ac:dyDescent="0.25">
      <c r="A315" s="20" t="s">
        <v>751</v>
      </c>
      <c r="B315" s="21">
        <v>43</v>
      </c>
      <c r="C315" s="15">
        <v>432</v>
      </c>
      <c r="D315" s="16">
        <v>4321</v>
      </c>
      <c r="E315" s="17" t="s">
        <v>765</v>
      </c>
      <c r="F315" s="18" t="s">
        <v>753</v>
      </c>
      <c r="G315" s="19"/>
      <c r="H315" s="19" t="s">
        <v>446</v>
      </c>
      <c r="I315" s="19" t="s">
        <v>447</v>
      </c>
      <c r="J315" s="19" t="s">
        <v>446</v>
      </c>
      <c r="K315" s="19" t="s">
        <v>447</v>
      </c>
      <c r="L315" s="19" t="s">
        <v>447</v>
      </c>
      <c r="M315" s="19" t="s">
        <v>446</v>
      </c>
      <c r="N315" s="19" t="s">
        <v>446</v>
      </c>
      <c r="O315" s="19" t="s">
        <v>446</v>
      </c>
      <c r="P315" s="19" t="s">
        <v>446</v>
      </c>
      <c r="Q315" s="19" t="s">
        <v>446</v>
      </c>
      <c r="R315" s="19" t="s">
        <v>446</v>
      </c>
      <c r="S315" s="19" t="s">
        <v>446</v>
      </c>
      <c r="T315" s="19" t="s">
        <v>446</v>
      </c>
      <c r="U315" s="19" t="s">
        <v>446</v>
      </c>
      <c r="V315" s="19" t="s">
        <v>447</v>
      </c>
      <c r="W315" s="19" t="s">
        <v>446</v>
      </c>
      <c r="X315" s="1592" t="str">
        <f t="shared" si="8"/>
        <v>4321 - Lucrari de instalatii electrice</v>
      </c>
      <c r="Y315" s="1815">
        <f t="shared" si="9"/>
        <v>4321</v>
      </c>
    </row>
    <row r="316" spans="1:25" x14ac:dyDescent="0.25">
      <c r="A316" s="20" t="s">
        <v>751</v>
      </c>
      <c r="B316" s="21">
        <v>43</v>
      </c>
      <c r="C316" s="22">
        <v>432</v>
      </c>
      <c r="D316" s="23">
        <v>4322</v>
      </c>
      <c r="E316" s="24" t="s">
        <v>766</v>
      </c>
      <c r="F316" s="25" t="s">
        <v>753</v>
      </c>
      <c r="G316" s="26"/>
      <c r="H316" s="26" t="s">
        <v>446</v>
      </c>
      <c r="I316" s="26" t="s">
        <v>447</v>
      </c>
      <c r="J316" s="26" t="s">
        <v>446</v>
      </c>
      <c r="K316" s="26" t="s">
        <v>447</v>
      </c>
      <c r="L316" s="26" t="s">
        <v>447</v>
      </c>
      <c r="M316" s="26" t="s">
        <v>446</v>
      </c>
      <c r="N316" s="26" t="s">
        <v>446</v>
      </c>
      <c r="O316" s="26" t="s">
        <v>446</v>
      </c>
      <c r="P316" s="26" t="s">
        <v>446</v>
      </c>
      <c r="Q316" s="26" t="s">
        <v>446</v>
      </c>
      <c r="R316" s="26" t="s">
        <v>446</v>
      </c>
      <c r="S316" s="26" t="s">
        <v>446</v>
      </c>
      <c r="T316" s="26" t="s">
        <v>446</v>
      </c>
      <c r="U316" s="26" t="s">
        <v>446</v>
      </c>
      <c r="V316" s="26" t="s">
        <v>447</v>
      </c>
      <c r="W316" s="26" t="s">
        <v>446</v>
      </c>
      <c r="X316" s="1590" t="str">
        <f t="shared" si="8"/>
        <v>4322 - Lucrari de instalatii sanitare, de incalzire si de aer conditionat</v>
      </c>
      <c r="Y316" s="1816">
        <f t="shared" si="9"/>
        <v>4322</v>
      </c>
    </row>
    <row r="317" spans="1:25" x14ac:dyDescent="0.25">
      <c r="A317" s="20" t="s">
        <v>751</v>
      </c>
      <c r="B317" s="21">
        <v>43</v>
      </c>
      <c r="C317" s="27">
        <v>432</v>
      </c>
      <c r="D317" s="28">
        <v>4329</v>
      </c>
      <c r="E317" s="29" t="s">
        <v>767</v>
      </c>
      <c r="F317" s="30" t="s">
        <v>753</v>
      </c>
      <c r="G317" s="31"/>
      <c r="H317" s="31" t="s">
        <v>446</v>
      </c>
      <c r="I317" s="31" t="s">
        <v>447</v>
      </c>
      <c r="J317" s="31" t="s">
        <v>446</v>
      </c>
      <c r="K317" s="31" t="s">
        <v>447</v>
      </c>
      <c r="L317" s="31" t="s">
        <v>447</v>
      </c>
      <c r="M317" s="31" t="s">
        <v>446</v>
      </c>
      <c r="N317" s="31" t="s">
        <v>446</v>
      </c>
      <c r="O317" s="31" t="s">
        <v>446</v>
      </c>
      <c r="P317" s="31" t="s">
        <v>446</v>
      </c>
      <c r="Q317" s="31" t="s">
        <v>446</v>
      </c>
      <c r="R317" s="31" t="s">
        <v>446</v>
      </c>
      <c r="S317" s="31" t="s">
        <v>446</v>
      </c>
      <c r="T317" s="31" t="s">
        <v>446</v>
      </c>
      <c r="U317" s="31" t="s">
        <v>446</v>
      </c>
      <c r="V317" s="31" t="s">
        <v>447</v>
      </c>
      <c r="W317" s="31" t="s">
        <v>446</v>
      </c>
      <c r="X317" s="1591" t="str">
        <f t="shared" si="8"/>
        <v>4329 - Alte lucrari de instalatii pentru constructii</v>
      </c>
      <c r="Y317" s="1817">
        <f t="shared" si="9"/>
        <v>4329</v>
      </c>
    </row>
    <row r="318" spans="1:25" x14ac:dyDescent="0.25">
      <c r="A318" s="20" t="s">
        <v>751</v>
      </c>
      <c r="B318" s="21">
        <v>43</v>
      </c>
      <c r="C318" s="15">
        <v>433</v>
      </c>
      <c r="D318" s="16">
        <v>4331</v>
      </c>
      <c r="E318" s="17" t="s">
        <v>768</v>
      </c>
      <c r="F318" s="18" t="s">
        <v>753</v>
      </c>
      <c r="G318" s="19"/>
      <c r="H318" s="19" t="s">
        <v>446</v>
      </c>
      <c r="I318" s="19" t="s">
        <v>447</v>
      </c>
      <c r="J318" s="19" t="s">
        <v>446</v>
      </c>
      <c r="K318" s="19" t="s">
        <v>447</v>
      </c>
      <c r="L318" s="19" t="s">
        <v>447</v>
      </c>
      <c r="M318" s="19" t="s">
        <v>446</v>
      </c>
      <c r="N318" s="19" t="s">
        <v>446</v>
      </c>
      <c r="O318" s="19" t="s">
        <v>446</v>
      </c>
      <c r="P318" s="19" t="s">
        <v>446</v>
      </c>
      <c r="Q318" s="19" t="s">
        <v>446</v>
      </c>
      <c r="R318" s="19" t="s">
        <v>446</v>
      </c>
      <c r="S318" s="19" t="s">
        <v>446</v>
      </c>
      <c r="T318" s="19" t="s">
        <v>446</v>
      </c>
      <c r="U318" s="19" t="s">
        <v>446</v>
      </c>
      <c r="V318" s="19" t="s">
        <v>447</v>
      </c>
      <c r="W318" s="19" t="s">
        <v>446</v>
      </c>
      <c r="X318" s="1592" t="str">
        <f t="shared" si="8"/>
        <v>4331 - Lucrari de ipsoserie</v>
      </c>
      <c r="Y318" s="1815">
        <f t="shared" si="9"/>
        <v>4331</v>
      </c>
    </row>
    <row r="319" spans="1:25" x14ac:dyDescent="0.25">
      <c r="A319" s="20" t="s">
        <v>751</v>
      </c>
      <c r="B319" s="21">
        <v>43</v>
      </c>
      <c r="C319" s="22">
        <v>433</v>
      </c>
      <c r="D319" s="23">
        <v>4332</v>
      </c>
      <c r="E319" s="24" t="s">
        <v>769</v>
      </c>
      <c r="F319" s="25" t="s">
        <v>753</v>
      </c>
      <c r="G319" s="26"/>
      <c r="H319" s="26" t="s">
        <v>446</v>
      </c>
      <c r="I319" s="26" t="s">
        <v>447</v>
      </c>
      <c r="J319" s="26" t="s">
        <v>446</v>
      </c>
      <c r="K319" s="26" t="s">
        <v>447</v>
      </c>
      <c r="L319" s="26" t="s">
        <v>447</v>
      </c>
      <c r="M319" s="26" t="s">
        <v>446</v>
      </c>
      <c r="N319" s="26" t="s">
        <v>446</v>
      </c>
      <c r="O319" s="26" t="s">
        <v>446</v>
      </c>
      <c r="P319" s="26" t="s">
        <v>446</v>
      </c>
      <c r="Q319" s="26" t="s">
        <v>446</v>
      </c>
      <c r="R319" s="26" t="s">
        <v>446</v>
      </c>
      <c r="S319" s="26" t="s">
        <v>446</v>
      </c>
      <c r="T319" s="26" t="s">
        <v>446</v>
      </c>
      <c r="U319" s="26" t="s">
        <v>446</v>
      </c>
      <c r="V319" s="26" t="s">
        <v>447</v>
      </c>
      <c r="W319" s="26" t="s">
        <v>446</v>
      </c>
      <c r="X319" s="1590" t="str">
        <f t="shared" si="8"/>
        <v>4332 - Lucrari de tamplarie si dulgherie</v>
      </c>
      <c r="Y319" s="1816">
        <f t="shared" si="9"/>
        <v>4332</v>
      </c>
    </row>
    <row r="320" spans="1:25" x14ac:dyDescent="0.25">
      <c r="A320" s="20" t="s">
        <v>751</v>
      </c>
      <c r="B320" s="21">
        <v>43</v>
      </c>
      <c r="C320" s="22">
        <v>433</v>
      </c>
      <c r="D320" s="23">
        <v>4333</v>
      </c>
      <c r="E320" s="24" t="s">
        <v>770</v>
      </c>
      <c r="F320" s="25" t="s">
        <v>753</v>
      </c>
      <c r="G320" s="26"/>
      <c r="H320" s="26" t="s">
        <v>446</v>
      </c>
      <c r="I320" s="26" t="s">
        <v>447</v>
      </c>
      <c r="J320" s="26" t="s">
        <v>446</v>
      </c>
      <c r="K320" s="26" t="s">
        <v>447</v>
      </c>
      <c r="L320" s="26" t="s">
        <v>447</v>
      </c>
      <c r="M320" s="26" t="s">
        <v>446</v>
      </c>
      <c r="N320" s="26" t="s">
        <v>446</v>
      </c>
      <c r="O320" s="26" t="s">
        <v>446</v>
      </c>
      <c r="P320" s="26" t="s">
        <v>446</v>
      </c>
      <c r="Q320" s="26" t="s">
        <v>446</v>
      </c>
      <c r="R320" s="26" t="s">
        <v>446</v>
      </c>
      <c r="S320" s="26" t="s">
        <v>446</v>
      </c>
      <c r="T320" s="26" t="s">
        <v>446</v>
      </c>
      <c r="U320" s="26" t="s">
        <v>446</v>
      </c>
      <c r="V320" s="26" t="s">
        <v>447</v>
      </c>
      <c r="W320" s="26" t="s">
        <v>446</v>
      </c>
      <c r="X320" s="1590" t="str">
        <f t="shared" si="8"/>
        <v>4333 - Lucrari de pardosire si placare a peretilor</v>
      </c>
      <c r="Y320" s="1816">
        <f t="shared" si="9"/>
        <v>4333</v>
      </c>
    </row>
    <row r="321" spans="1:25" x14ac:dyDescent="0.25">
      <c r="A321" s="20" t="s">
        <v>751</v>
      </c>
      <c r="B321" s="21">
        <v>43</v>
      </c>
      <c r="C321" s="22">
        <v>433</v>
      </c>
      <c r="D321" s="23">
        <v>4334</v>
      </c>
      <c r="E321" s="24" t="s">
        <v>771</v>
      </c>
      <c r="F321" s="25" t="s">
        <v>753</v>
      </c>
      <c r="G321" s="26"/>
      <c r="H321" s="26" t="s">
        <v>446</v>
      </c>
      <c r="I321" s="26" t="s">
        <v>447</v>
      </c>
      <c r="J321" s="26" t="s">
        <v>446</v>
      </c>
      <c r="K321" s="26" t="s">
        <v>447</v>
      </c>
      <c r="L321" s="26" t="s">
        <v>447</v>
      </c>
      <c r="M321" s="26" t="s">
        <v>446</v>
      </c>
      <c r="N321" s="26" t="s">
        <v>446</v>
      </c>
      <c r="O321" s="26" t="s">
        <v>446</v>
      </c>
      <c r="P321" s="26" t="s">
        <v>446</v>
      </c>
      <c r="Q321" s="26" t="s">
        <v>446</v>
      </c>
      <c r="R321" s="26" t="s">
        <v>446</v>
      </c>
      <c r="S321" s="26" t="s">
        <v>446</v>
      </c>
      <c r="T321" s="26" t="s">
        <v>446</v>
      </c>
      <c r="U321" s="26" t="s">
        <v>446</v>
      </c>
      <c r="V321" s="26" t="s">
        <v>447</v>
      </c>
      <c r="W321" s="26" t="s">
        <v>446</v>
      </c>
      <c r="X321" s="1590" t="str">
        <f t="shared" si="8"/>
        <v>4334 - Lucrari de vopsitorie, zugraveli si montari de geamuri</v>
      </c>
      <c r="Y321" s="1816">
        <f t="shared" si="9"/>
        <v>4334</v>
      </c>
    </row>
    <row r="322" spans="1:25" x14ac:dyDescent="0.25">
      <c r="A322" s="20" t="s">
        <v>751</v>
      </c>
      <c r="B322" s="21">
        <v>43</v>
      </c>
      <c r="C322" s="27">
        <v>433</v>
      </c>
      <c r="D322" s="28">
        <v>4339</v>
      </c>
      <c r="E322" s="29" t="s">
        <v>772</v>
      </c>
      <c r="F322" s="30" t="s">
        <v>753</v>
      </c>
      <c r="G322" s="31"/>
      <c r="H322" s="31" t="s">
        <v>446</v>
      </c>
      <c r="I322" s="31" t="s">
        <v>447</v>
      </c>
      <c r="J322" s="31" t="s">
        <v>446</v>
      </c>
      <c r="K322" s="31" t="s">
        <v>447</v>
      </c>
      <c r="L322" s="31" t="s">
        <v>447</v>
      </c>
      <c r="M322" s="31" t="s">
        <v>446</v>
      </c>
      <c r="N322" s="31" t="s">
        <v>446</v>
      </c>
      <c r="O322" s="31" t="s">
        <v>446</v>
      </c>
      <c r="P322" s="31" t="s">
        <v>446</v>
      </c>
      <c r="Q322" s="31" t="s">
        <v>446</v>
      </c>
      <c r="R322" s="31" t="s">
        <v>446</v>
      </c>
      <c r="S322" s="31" t="s">
        <v>446</v>
      </c>
      <c r="T322" s="31" t="s">
        <v>446</v>
      </c>
      <c r="U322" s="31" t="s">
        <v>446</v>
      </c>
      <c r="V322" s="31" t="s">
        <v>447</v>
      </c>
      <c r="W322" s="31" t="s">
        <v>446</v>
      </c>
      <c r="X322" s="1591" t="str">
        <f t="shared" si="8"/>
        <v>4339 - Alte lucrari de finisare</v>
      </c>
      <c r="Y322" s="1817">
        <f t="shared" si="9"/>
        <v>4339</v>
      </c>
    </row>
    <row r="323" spans="1:25" x14ac:dyDescent="0.25">
      <c r="A323" s="20" t="s">
        <v>751</v>
      </c>
      <c r="B323" s="21">
        <v>43</v>
      </c>
      <c r="C323" s="15">
        <v>439</v>
      </c>
      <c r="D323" s="16">
        <v>4391</v>
      </c>
      <c r="E323" s="17" t="s">
        <v>773</v>
      </c>
      <c r="F323" s="18" t="s">
        <v>753</v>
      </c>
      <c r="G323" s="19"/>
      <c r="H323" s="19" t="s">
        <v>446</v>
      </c>
      <c r="I323" s="19" t="s">
        <v>447</v>
      </c>
      <c r="J323" s="19" t="s">
        <v>446</v>
      </c>
      <c r="K323" s="19" t="s">
        <v>447</v>
      </c>
      <c r="L323" s="19" t="s">
        <v>447</v>
      </c>
      <c r="M323" s="19" t="s">
        <v>446</v>
      </c>
      <c r="N323" s="19" t="s">
        <v>446</v>
      </c>
      <c r="O323" s="19" t="s">
        <v>446</v>
      </c>
      <c r="P323" s="19" t="s">
        <v>446</v>
      </c>
      <c r="Q323" s="19" t="s">
        <v>446</v>
      </c>
      <c r="R323" s="19" t="s">
        <v>446</v>
      </c>
      <c r="S323" s="19" t="s">
        <v>446</v>
      </c>
      <c r="T323" s="19" t="s">
        <v>446</v>
      </c>
      <c r="U323" s="19" t="s">
        <v>446</v>
      </c>
      <c r="V323" s="19" t="s">
        <v>447</v>
      </c>
      <c r="W323" s="19" t="s">
        <v>446</v>
      </c>
      <c r="X323" s="1592" t="str">
        <f t="shared" ref="X323:X386" si="10">TEXT(D323,"0000")&amp;" - "&amp;E323</f>
        <v>4391 - Lucrari de invelitori, sarpante si terase la constructii</v>
      </c>
      <c r="Y323" s="1815">
        <f t="shared" ref="Y323:Y386" si="11">D323</f>
        <v>4391</v>
      </c>
    </row>
    <row r="324" spans="1:25" ht="15.75" thickBot="1" x14ac:dyDescent="0.3">
      <c r="A324" s="48" t="s">
        <v>751</v>
      </c>
      <c r="B324" s="49">
        <v>43</v>
      </c>
      <c r="C324" s="50">
        <v>439</v>
      </c>
      <c r="D324" s="51">
        <v>4399</v>
      </c>
      <c r="E324" s="52" t="s">
        <v>774</v>
      </c>
      <c r="F324" s="53" t="s">
        <v>753</v>
      </c>
      <c r="G324" s="54"/>
      <c r="H324" s="54" t="s">
        <v>446</v>
      </c>
      <c r="I324" s="54" t="s">
        <v>447</v>
      </c>
      <c r="J324" s="54" t="s">
        <v>446</v>
      </c>
      <c r="K324" s="54" t="s">
        <v>447</v>
      </c>
      <c r="L324" s="54" t="s">
        <v>447</v>
      </c>
      <c r="M324" s="54" t="s">
        <v>446</v>
      </c>
      <c r="N324" s="54" t="s">
        <v>446</v>
      </c>
      <c r="O324" s="54" t="s">
        <v>446</v>
      </c>
      <c r="P324" s="54" t="s">
        <v>446</v>
      </c>
      <c r="Q324" s="54" t="s">
        <v>446</v>
      </c>
      <c r="R324" s="54" t="s">
        <v>446</v>
      </c>
      <c r="S324" s="54" t="s">
        <v>446</v>
      </c>
      <c r="T324" s="54" t="s">
        <v>446</v>
      </c>
      <c r="U324" s="54" t="s">
        <v>446</v>
      </c>
      <c r="V324" s="54" t="s">
        <v>447</v>
      </c>
      <c r="W324" s="54" t="s">
        <v>446</v>
      </c>
      <c r="X324" s="1596" t="str">
        <f t="shared" si="10"/>
        <v>4399 - Alte lucrari speciale de constructii n.c.a.</v>
      </c>
      <c r="Y324" s="1821">
        <f t="shared" si="11"/>
        <v>4399</v>
      </c>
    </row>
    <row r="325" spans="1:25" ht="15.75" thickTop="1" x14ac:dyDescent="0.25">
      <c r="A325" s="13" t="s">
        <v>775</v>
      </c>
      <c r="B325" s="14">
        <v>45</v>
      </c>
      <c r="C325" s="15">
        <v>451</v>
      </c>
      <c r="D325" s="16">
        <v>4511</v>
      </c>
      <c r="E325" s="17" t="s">
        <v>776</v>
      </c>
      <c r="F325" s="18" t="s">
        <v>736</v>
      </c>
      <c r="G325" s="19" t="s">
        <v>9930</v>
      </c>
      <c r="H325" s="19" t="s">
        <v>446</v>
      </c>
      <c r="I325" s="19" t="s">
        <v>446</v>
      </c>
      <c r="J325" s="19" t="s">
        <v>447</v>
      </c>
      <c r="K325" s="19" t="s">
        <v>446</v>
      </c>
      <c r="L325" s="19" t="s">
        <v>446</v>
      </c>
      <c r="M325" s="19" t="s">
        <v>446</v>
      </c>
      <c r="N325" s="19" t="s">
        <v>446</v>
      </c>
      <c r="O325" s="19" t="s">
        <v>446</v>
      </c>
      <c r="P325" s="19" t="s">
        <v>446</v>
      </c>
      <c r="Q325" s="19" t="s">
        <v>446</v>
      </c>
      <c r="R325" s="19" t="s">
        <v>446</v>
      </c>
      <c r="S325" s="19" t="s">
        <v>447</v>
      </c>
      <c r="T325" s="19" t="s">
        <v>447</v>
      </c>
      <c r="U325" s="19" t="s">
        <v>446</v>
      </c>
      <c r="V325" s="19" t="s">
        <v>447</v>
      </c>
      <c r="W325" s="19" t="s">
        <v>446</v>
      </c>
      <c r="X325" s="1592" t="str">
        <f t="shared" si="10"/>
        <v>4511 - Comert cu autoturisme si autovehicule usoare (sub 3,5 tone)</v>
      </c>
      <c r="Y325" s="1815">
        <f t="shared" si="11"/>
        <v>4511</v>
      </c>
    </row>
    <row r="326" spans="1:25" x14ac:dyDescent="0.25">
      <c r="A326" s="20" t="s">
        <v>775</v>
      </c>
      <c r="B326" s="21">
        <v>45</v>
      </c>
      <c r="C326" s="27">
        <v>451</v>
      </c>
      <c r="D326" s="28">
        <v>4519</v>
      </c>
      <c r="E326" s="29" t="s">
        <v>777</v>
      </c>
      <c r="F326" s="30" t="s">
        <v>736</v>
      </c>
      <c r="G326" s="31" t="s">
        <v>9930</v>
      </c>
      <c r="H326" s="31" t="s">
        <v>446</v>
      </c>
      <c r="I326" s="31" t="s">
        <v>446</v>
      </c>
      <c r="J326" s="31" t="s">
        <v>447</v>
      </c>
      <c r="K326" s="31" t="s">
        <v>446</v>
      </c>
      <c r="L326" s="31" t="s">
        <v>446</v>
      </c>
      <c r="M326" s="31" t="s">
        <v>446</v>
      </c>
      <c r="N326" s="31" t="s">
        <v>446</v>
      </c>
      <c r="O326" s="31" t="s">
        <v>446</v>
      </c>
      <c r="P326" s="31" t="s">
        <v>446</v>
      </c>
      <c r="Q326" s="31" t="s">
        <v>446</v>
      </c>
      <c r="R326" s="31" t="s">
        <v>446</v>
      </c>
      <c r="S326" s="31" t="s">
        <v>447</v>
      </c>
      <c r="T326" s="31" t="s">
        <v>447</v>
      </c>
      <c r="U326" s="31" t="s">
        <v>446</v>
      </c>
      <c r="V326" s="31" t="s">
        <v>447</v>
      </c>
      <c r="W326" s="31" t="s">
        <v>446</v>
      </c>
      <c r="X326" s="1591" t="str">
        <f t="shared" si="10"/>
        <v>4519 - Comert cu alte autovehicule</v>
      </c>
      <c r="Y326" s="1817">
        <f t="shared" si="11"/>
        <v>4519</v>
      </c>
    </row>
    <row r="327" spans="1:25" x14ac:dyDescent="0.25">
      <c r="A327" s="20" t="s">
        <v>775</v>
      </c>
      <c r="B327" s="21">
        <v>45</v>
      </c>
      <c r="C327" s="32">
        <v>452</v>
      </c>
      <c r="D327" s="33">
        <v>4520</v>
      </c>
      <c r="E327" s="34" t="s">
        <v>778</v>
      </c>
      <c r="F327" s="35" t="s">
        <v>723</v>
      </c>
      <c r="G327" s="36"/>
      <c r="H327" s="36" t="s">
        <v>446</v>
      </c>
      <c r="I327" s="36" t="s">
        <v>446</v>
      </c>
      <c r="J327" s="36" t="s">
        <v>446</v>
      </c>
      <c r="K327" s="36" t="s">
        <v>446</v>
      </c>
      <c r="L327" s="36" t="s">
        <v>446</v>
      </c>
      <c r="M327" s="36" t="s">
        <v>446</v>
      </c>
      <c r="N327" s="36" t="s">
        <v>446</v>
      </c>
      <c r="O327" s="36" t="s">
        <v>446</v>
      </c>
      <c r="P327" s="36" t="s">
        <v>446</v>
      </c>
      <c r="Q327" s="36" t="s">
        <v>446</v>
      </c>
      <c r="R327" s="36" t="s">
        <v>446</v>
      </c>
      <c r="S327" s="36" t="s">
        <v>446</v>
      </c>
      <c r="T327" s="36" t="s">
        <v>446</v>
      </c>
      <c r="U327" s="36" t="s">
        <v>446</v>
      </c>
      <c r="V327" s="36" t="s">
        <v>447</v>
      </c>
      <c r="W327" s="36" t="s">
        <v>446</v>
      </c>
      <c r="X327" s="1593" t="str">
        <f t="shared" si="10"/>
        <v>4520 - Intretinerea si repararea autovehiculelor</v>
      </c>
      <c r="Y327" s="1818">
        <f t="shared" si="11"/>
        <v>4520</v>
      </c>
    </row>
    <row r="328" spans="1:25" x14ac:dyDescent="0.25">
      <c r="A328" s="20" t="s">
        <v>775</v>
      </c>
      <c r="B328" s="21">
        <v>45</v>
      </c>
      <c r="C328" s="15">
        <v>453</v>
      </c>
      <c r="D328" s="16">
        <v>4531</v>
      </c>
      <c r="E328" s="17" t="s">
        <v>779</v>
      </c>
      <c r="F328" s="18" t="s">
        <v>736</v>
      </c>
      <c r="G328" s="19" t="s">
        <v>1037</v>
      </c>
      <c r="H328" s="19" t="s">
        <v>446</v>
      </c>
      <c r="I328" s="19" t="s">
        <v>446</v>
      </c>
      <c r="J328" s="19" t="s">
        <v>447</v>
      </c>
      <c r="K328" s="19" t="s">
        <v>446</v>
      </c>
      <c r="L328" s="19" t="s">
        <v>446</v>
      </c>
      <c r="M328" s="19" t="s">
        <v>446</v>
      </c>
      <c r="N328" s="19" t="s">
        <v>446</v>
      </c>
      <c r="O328" s="19" t="s">
        <v>446</v>
      </c>
      <c r="P328" s="19" t="s">
        <v>446</v>
      </c>
      <c r="Q328" s="19" t="s">
        <v>446</v>
      </c>
      <c r="R328" s="19" t="s">
        <v>446</v>
      </c>
      <c r="S328" s="19" t="s">
        <v>447</v>
      </c>
      <c r="T328" s="19" t="s">
        <v>446</v>
      </c>
      <c r="U328" s="19" t="s">
        <v>446</v>
      </c>
      <c r="V328" s="19" t="s">
        <v>447</v>
      </c>
      <c r="W328" s="19" t="s">
        <v>446</v>
      </c>
      <c r="X328" s="1592" t="str">
        <f t="shared" si="10"/>
        <v>4531 - Comert cu ridicata de piese si accesorii pentru autovehicule</v>
      </c>
      <c r="Y328" s="1815">
        <f t="shared" si="11"/>
        <v>4531</v>
      </c>
    </row>
    <row r="329" spans="1:25" x14ac:dyDescent="0.25">
      <c r="A329" s="20" t="s">
        <v>775</v>
      </c>
      <c r="B329" s="21">
        <v>45</v>
      </c>
      <c r="C329" s="27">
        <v>453</v>
      </c>
      <c r="D329" s="28">
        <v>4532</v>
      </c>
      <c r="E329" s="29" t="s">
        <v>780</v>
      </c>
      <c r="F329" s="30" t="s">
        <v>736</v>
      </c>
      <c r="G329" s="31" t="s">
        <v>443</v>
      </c>
      <c r="H329" s="31" t="s">
        <v>446</v>
      </c>
      <c r="I329" s="31" t="s">
        <v>446</v>
      </c>
      <c r="J329" s="31" t="s">
        <v>447</v>
      </c>
      <c r="K329" s="31" t="s">
        <v>446</v>
      </c>
      <c r="L329" s="31" t="s">
        <v>446</v>
      </c>
      <c r="M329" s="31" t="s">
        <v>446</v>
      </c>
      <c r="N329" s="31" t="s">
        <v>446</v>
      </c>
      <c r="O329" s="31" t="s">
        <v>446</v>
      </c>
      <c r="P329" s="31" t="s">
        <v>446</v>
      </c>
      <c r="Q329" s="31" t="s">
        <v>446</v>
      </c>
      <c r="R329" s="31" t="s">
        <v>446</v>
      </c>
      <c r="S329" s="31" t="s">
        <v>446</v>
      </c>
      <c r="T329" s="31" t="s">
        <v>447</v>
      </c>
      <c r="U329" s="31" t="s">
        <v>446</v>
      </c>
      <c r="V329" s="31" t="s">
        <v>447</v>
      </c>
      <c r="W329" s="31" t="s">
        <v>446</v>
      </c>
      <c r="X329" s="1591" t="str">
        <f t="shared" si="10"/>
        <v>4532 - Comert cu amanuntul de piese si accesorii pentru autovehicule</v>
      </c>
      <c r="Y329" s="1817">
        <f t="shared" si="11"/>
        <v>4532</v>
      </c>
    </row>
    <row r="330" spans="1:25" ht="15.75" thickBot="1" x14ac:dyDescent="0.3">
      <c r="A330" s="20" t="s">
        <v>775</v>
      </c>
      <c r="B330" s="37">
        <v>45</v>
      </c>
      <c r="C330" s="38">
        <v>454</v>
      </c>
      <c r="D330" s="39">
        <v>4540</v>
      </c>
      <c r="E330" s="40" t="s">
        <v>781</v>
      </c>
      <c r="F330" s="41" t="s">
        <v>736</v>
      </c>
      <c r="G330" s="42" t="s">
        <v>9930</v>
      </c>
      <c r="H330" s="42" t="s">
        <v>446</v>
      </c>
      <c r="I330" s="42" t="s">
        <v>446</v>
      </c>
      <c r="J330" s="42" t="s">
        <v>447</v>
      </c>
      <c r="K330" s="42" t="s">
        <v>446</v>
      </c>
      <c r="L330" s="42" t="s">
        <v>446</v>
      </c>
      <c r="M330" s="42" t="s">
        <v>446</v>
      </c>
      <c r="N330" s="42" t="s">
        <v>446</v>
      </c>
      <c r="O330" s="42" t="s">
        <v>446</v>
      </c>
      <c r="P330" s="42" t="s">
        <v>446</v>
      </c>
      <c r="Q330" s="42" t="s">
        <v>446</v>
      </c>
      <c r="R330" s="42" t="s">
        <v>446</v>
      </c>
      <c r="S330" s="42" t="s">
        <v>447</v>
      </c>
      <c r="T330" s="42" t="s">
        <v>447</v>
      </c>
      <c r="U330" s="42" t="s">
        <v>446</v>
      </c>
      <c r="V330" s="42" t="s">
        <v>447</v>
      </c>
      <c r="W330" s="42" t="s">
        <v>446</v>
      </c>
      <c r="X330" s="1594" t="str">
        <f t="shared" si="10"/>
        <v>4540 - Comert cu motociclete, piese si accesorii aferente; intretinerea si repararea motocicletelor</v>
      </c>
      <c r="Y330" s="1819">
        <f t="shared" si="11"/>
        <v>4540</v>
      </c>
    </row>
    <row r="331" spans="1:25" x14ac:dyDescent="0.25">
      <c r="A331" s="20" t="s">
        <v>775</v>
      </c>
      <c r="B331" s="14">
        <v>46</v>
      </c>
      <c r="C331" s="15">
        <v>461</v>
      </c>
      <c r="D331" s="16">
        <v>4611</v>
      </c>
      <c r="E331" s="17" t="s">
        <v>782</v>
      </c>
      <c r="F331" s="18" t="s">
        <v>723</v>
      </c>
      <c r="G331" s="19"/>
      <c r="H331" s="19" t="s">
        <v>446</v>
      </c>
      <c r="I331" s="19" t="s">
        <v>446</v>
      </c>
      <c r="J331" s="19" t="s">
        <v>446</v>
      </c>
      <c r="K331" s="19" t="s">
        <v>446</v>
      </c>
      <c r="L331" s="19" t="s">
        <v>446</v>
      </c>
      <c r="M331" s="19" t="s">
        <v>447</v>
      </c>
      <c r="N331" s="19" t="s">
        <v>446</v>
      </c>
      <c r="O331" s="19" t="s">
        <v>446</v>
      </c>
      <c r="P331" s="19" t="s">
        <v>446</v>
      </c>
      <c r="Q331" s="19" t="s">
        <v>446</v>
      </c>
      <c r="R331" s="19" t="s">
        <v>446</v>
      </c>
      <c r="S331" s="19" t="s">
        <v>446</v>
      </c>
      <c r="T331" s="19" t="s">
        <v>446</v>
      </c>
      <c r="U331" s="19" t="s">
        <v>446</v>
      </c>
      <c r="V331" s="19" t="s">
        <v>447</v>
      </c>
      <c r="W331" s="19" t="s">
        <v>446</v>
      </c>
      <c r="X331" s="1592" t="str">
        <f t="shared" si="10"/>
        <v>4611 - Intermedieri in comertul cu materii prime agricole, animale vii, materii prime textile si cu semifabricate</v>
      </c>
      <c r="Y331" s="1815">
        <f t="shared" si="11"/>
        <v>4611</v>
      </c>
    </row>
    <row r="332" spans="1:25" x14ac:dyDescent="0.25">
      <c r="A332" s="20" t="s">
        <v>775</v>
      </c>
      <c r="B332" s="21">
        <v>46</v>
      </c>
      <c r="C332" s="22">
        <v>461</v>
      </c>
      <c r="D332" s="23">
        <v>4612</v>
      </c>
      <c r="E332" s="24" t="s">
        <v>783</v>
      </c>
      <c r="F332" s="25" t="s">
        <v>723</v>
      </c>
      <c r="G332" s="26"/>
      <c r="H332" s="26" t="s">
        <v>446</v>
      </c>
      <c r="I332" s="26" t="s">
        <v>446</v>
      </c>
      <c r="J332" s="26" t="s">
        <v>446</v>
      </c>
      <c r="K332" s="26" t="s">
        <v>446</v>
      </c>
      <c r="L332" s="26" t="s">
        <v>446</v>
      </c>
      <c r="M332" s="26" t="s">
        <v>447</v>
      </c>
      <c r="N332" s="26" t="s">
        <v>446</v>
      </c>
      <c r="O332" s="26" t="s">
        <v>446</v>
      </c>
      <c r="P332" s="26" t="s">
        <v>446</v>
      </c>
      <c r="Q332" s="26" t="s">
        <v>446</v>
      </c>
      <c r="R332" s="26" t="s">
        <v>446</v>
      </c>
      <c r="S332" s="26" t="s">
        <v>446</v>
      </c>
      <c r="T332" s="26" t="s">
        <v>446</v>
      </c>
      <c r="U332" s="26" t="s">
        <v>446</v>
      </c>
      <c r="V332" s="26" t="s">
        <v>447</v>
      </c>
      <c r="W332" s="26" t="s">
        <v>446</v>
      </c>
      <c r="X332" s="1590" t="str">
        <f t="shared" si="10"/>
        <v>4612 - Intermedieri in comertul cu combustibili, minereuri, metale si produse chimice pentru industrie</v>
      </c>
      <c r="Y332" s="1816">
        <f t="shared" si="11"/>
        <v>4612</v>
      </c>
    </row>
    <row r="333" spans="1:25" x14ac:dyDescent="0.25">
      <c r="A333" s="20" t="s">
        <v>775</v>
      </c>
      <c r="B333" s="21">
        <v>46</v>
      </c>
      <c r="C333" s="22">
        <v>461</v>
      </c>
      <c r="D333" s="23">
        <v>4613</v>
      </c>
      <c r="E333" s="24" t="s">
        <v>784</v>
      </c>
      <c r="F333" s="25" t="s">
        <v>723</v>
      </c>
      <c r="G333" s="26"/>
      <c r="H333" s="26" t="s">
        <v>446</v>
      </c>
      <c r="I333" s="26" t="s">
        <v>446</v>
      </c>
      <c r="J333" s="26" t="s">
        <v>446</v>
      </c>
      <c r="K333" s="26" t="s">
        <v>446</v>
      </c>
      <c r="L333" s="26" t="s">
        <v>446</v>
      </c>
      <c r="M333" s="26" t="s">
        <v>447</v>
      </c>
      <c r="N333" s="26" t="s">
        <v>446</v>
      </c>
      <c r="O333" s="26" t="s">
        <v>446</v>
      </c>
      <c r="P333" s="26" t="s">
        <v>446</v>
      </c>
      <c r="Q333" s="26" t="s">
        <v>446</v>
      </c>
      <c r="R333" s="26" t="s">
        <v>446</v>
      </c>
      <c r="S333" s="26" t="s">
        <v>446</v>
      </c>
      <c r="T333" s="26" t="s">
        <v>446</v>
      </c>
      <c r="U333" s="26" t="s">
        <v>446</v>
      </c>
      <c r="V333" s="26" t="s">
        <v>447</v>
      </c>
      <c r="W333" s="26" t="s">
        <v>446</v>
      </c>
      <c r="X333" s="1590" t="str">
        <f t="shared" si="10"/>
        <v>4613 - Intermedieri in comertul cu material lemnos si materiale de constructii</v>
      </c>
      <c r="Y333" s="1816">
        <f t="shared" si="11"/>
        <v>4613</v>
      </c>
    </row>
    <row r="334" spans="1:25" x14ac:dyDescent="0.25">
      <c r="A334" s="20" t="s">
        <v>775</v>
      </c>
      <c r="B334" s="21">
        <v>46</v>
      </c>
      <c r="C334" s="22">
        <v>461</v>
      </c>
      <c r="D334" s="23">
        <v>4614</v>
      </c>
      <c r="E334" s="24" t="s">
        <v>785</v>
      </c>
      <c r="F334" s="25" t="s">
        <v>723</v>
      </c>
      <c r="G334" s="26"/>
      <c r="H334" s="26" t="s">
        <v>446</v>
      </c>
      <c r="I334" s="26" t="s">
        <v>446</v>
      </c>
      <c r="J334" s="26" t="s">
        <v>446</v>
      </c>
      <c r="K334" s="26" t="s">
        <v>446</v>
      </c>
      <c r="L334" s="26" t="s">
        <v>446</v>
      </c>
      <c r="M334" s="26" t="s">
        <v>447</v>
      </c>
      <c r="N334" s="26" t="s">
        <v>446</v>
      </c>
      <c r="O334" s="26" t="s">
        <v>446</v>
      </c>
      <c r="P334" s="26" t="s">
        <v>446</v>
      </c>
      <c r="Q334" s="26" t="s">
        <v>446</v>
      </c>
      <c r="R334" s="26" t="s">
        <v>446</v>
      </c>
      <c r="S334" s="26" t="s">
        <v>446</v>
      </c>
      <c r="T334" s="26" t="s">
        <v>446</v>
      </c>
      <c r="U334" s="26" t="s">
        <v>446</v>
      </c>
      <c r="V334" s="26" t="s">
        <v>447</v>
      </c>
      <c r="W334" s="26" t="s">
        <v>446</v>
      </c>
      <c r="X334" s="1590" t="str">
        <f t="shared" si="10"/>
        <v>4614 - Intermedieri in comertul cu masini, echipamente industriale, nave si avioane</v>
      </c>
      <c r="Y334" s="1816">
        <f t="shared" si="11"/>
        <v>4614</v>
      </c>
    </row>
    <row r="335" spans="1:25" x14ac:dyDescent="0.25">
      <c r="A335" s="20" t="s">
        <v>775</v>
      </c>
      <c r="B335" s="21">
        <v>46</v>
      </c>
      <c r="C335" s="22">
        <v>461</v>
      </c>
      <c r="D335" s="23">
        <v>4615</v>
      </c>
      <c r="E335" s="24" t="s">
        <v>786</v>
      </c>
      <c r="F335" s="25" t="s">
        <v>723</v>
      </c>
      <c r="G335" s="26"/>
      <c r="H335" s="26" t="s">
        <v>446</v>
      </c>
      <c r="I335" s="26" t="s">
        <v>446</v>
      </c>
      <c r="J335" s="26" t="s">
        <v>446</v>
      </c>
      <c r="K335" s="26" t="s">
        <v>446</v>
      </c>
      <c r="L335" s="26" t="s">
        <v>446</v>
      </c>
      <c r="M335" s="26" t="s">
        <v>447</v>
      </c>
      <c r="N335" s="26" t="s">
        <v>446</v>
      </c>
      <c r="O335" s="26" t="s">
        <v>446</v>
      </c>
      <c r="P335" s="26" t="s">
        <v>446</v>
      </c>
      <c r="Q335" s="26" t="s">
        <v>446</v>
      </c>
      <c r="R335" s="26" t="s">
        <v>446</v>
      </c>
      <c r="S335" s="26" t="s">
        <v>446</v>
      </c>
      <c r="T335" s="26" t="s">
        <v>446</v>
      </c>
      <c r="U335" s="26" t="s">
        <v>446</v>
      </c>
      <c r="V335" s="26" t="s">
        <v>447</v>
      </c>
      <c r="W335" s="26" t="s">
        <v>446</v>
      </c>
      <c r="X335" s="1590" t="str">
        <f t="shared" si="10"/>
        <v>4615 - Intermedieri in comertul cu mobila, articole de menaj si de fierarie</v>
      </c>
      <c r="Y335" s="1816">
        <f t="shared" si="11"/>
        <v>4615</v>
      </c>
    </row>
    <row r="336" spans="1:25" x14ac:dyDescent="0.25">
      <c r="A336" s="20" t="s">
        <v>775</v>
      </c>
      <c r="B336" s="21">
        <v>46</v>
      </c>
      <c r="C336" s="22">
        <v>461</v>
      </c>
      <c r="D336" s="23">
        <v>4616</v>
      </c>
      <c r="E336" s="24" t="s">
        <v>787</v>
      </c>
      <c r="F336" s="25" t="s">
        <v>723</v>
      </c>
      <c r="G336" s="26"/>
      <c r="H336" s="26" t="s">
        <v>446</v>
      </c>
      <c r="I336" s="26" t="s">
        <v>446</v>
      </c>
      <c r="J336" s="26" t="s">
        <v>446</v>
      </c>
      <c r="K336" s="26" t="s">
        <v>446</v>
      </c>
      <c r="L336" s="26" t="s">
        <v>446</v>
      </c>
      <c r="M336" s="26" t="s">
        <v>447</v>
      </c>
      <c r="N336" s="26" t="s">
        <v>446</v>
      </c>
      <c r="O336" s="26" t="s">
        <v>446</v>
      </c>
      <c r="P336" s="26" t="s">
        <v>446</v>
      </c>
      <c r="Q336" s="26" t="s">
        <v>446</v>
      </c>
      <c r="R336" s="26" t="s">
        <v>446</v>
      </c>
      <c r="S336" s="26" t="s">
        <v>446</v>
      </c>
      <c r="T336" s="26" t="s">
        <v>446</v>
      </c>
      <c r="U336" s="26" t="s">
        <v>446</v>
      </c>
      <c r="V336" s="26" t="s">
        <v>447</v>
      </c>
      <c r="W336" s="26" t="s">
        <v>446</v>
      </c>
      <c r="X336" s="1590" t="str">
        <f t="shared" si="10"/>
        <v>4616 - Intermedieri in comertul cu textile, confectii din blana , incaltaminte si articole din piele</v>
      </c>
      <c r="Y336" s="1816">
        <f t="shared" si="11"/>
        <v>4616</v>
      </c>
    </row>
    <row r="337" spans="1:25" x14ac:dyDescent="0.25">
      <c r="A337" s="20" t="s">
        <v>775</v>
      </c>
      <c r="B337" s="21">
        <v>46</v>
      </c>
      <c r="C337" s="22">
        <v>461</v>
      </c>
      <c r="D337" s="23">
        <v>4617</v>
      </c>
      <c r="E337" s="24" t="s">
        <v>788</v>
      </c>
      <c r="F337" s="25" t="s">
        <v>723</v>
      </c>
      <c r="G337" s="26"/>
      <c r="H337" s="26" t="s">
        <v>446</v>
      </c>
      <c r="I337" s="26" t="s">
        <v>446</v>
      </c>
      <c r="J337" s="26" t="s">
        <v>446</v>
      </c>
      <c r="K337" s="26" t="s">
        <v>446</v>
      </c>
      <c r="L337" s="26" t="s">
        <v>446</v>
      </c>
      <c r="M337" s="26" t="s">
        <v>447</v>
      </c>
      <c r="N337" s="26" t="s">
        <v>446</v>
      </c>
      <c r="O337" s="26" t="s">
        <v>446</v>
      </c>
      <c r="P337" s="26" t="s">
        <v>446</v>
      </c>
      <c r="Q337" s="26" t="s">
        <v>446</v>
      </c>
      <c r="R337" s="26" t="s">
        <v>446</v>
      </c>
      <c r="S337" s="26" t="s">
        <v>446</v>
      </c>
      <c r="T337" s="26" t="s">
        <v>446</v>
      </c>
      <c r="U337" s="26" t="s">
        <v>446</v>
      </c>
      <c r="V337" s="26" t="s">
        <v>447</v>
      </c>
      <c r="W337" s="26" t="s">
        <v>446</v>
      </c>
      <c r="X337" s="1590" t="str">
        <f t="shared" si="10"/>
        <v>4617 - Intermedieri in comertul cu produse alimentare, bauturi si tutun</v>
      </c>
      <c r="Y337" s="1816">
        <f t="shared" si="11"/>
        <v>4617</v>
      </c>
    </row>
    <row r="338" spans="1:25" x14ac:dyDescent="0.25">
      <c r="A338" s="20" t="s">
        <v>775</v>
      </c>
      <c r="B338" s="21">
        <v>46</v>
      </c>
      <c r="C338" s="22">
        <v>461</v>
      </c>
      <c r="D338" s="23">
        <v>4618</v>
      </c>
      <c r="E338" s="24" t="s">
        <v>789</v>
      </c>
      <c r="F338" s="25" t="s">
        <v>723</v>
      </c>
      <c r="G338" s="26"/>
      <c r="H338" s="26" t="s">
        <v>446</v>
      </c>
      <c r="I338" s="26" t="s">
        <v>446</v>
      </c>
      <c r="J338" s="26" t="s">
        <v>446</v>
      </c>
      <c r="K338" s="26" t="s">
        <v>446</v>
      </c>
      <c r="L338" s="26" t="s">
        <v>446</v>
      </c>
      <c r="M338" s="26" t="s">
        <v>447</v>
      </c>
      <c r="N338" s="26" t="s">
        <v>446</v>
      </c>
      <c r="O338" s="26" t="s">
        <v>446</v>
      </c>
      <c r="P338" s="26" t="s">
        <v>446</v>
      </c>
      <c r="Q338" s="26" t="s">
        <v>446</v>
      </c>
      <c r="R338" s="26" t="s">
        <v>446</v>
      </c>
      <c r="S338" s="26" t="s">
        <v>446</v>
      </c>
      <c r="T338" s="26" t="s">
        <v>446</v>
      </c>
      <c r="U338" s="26" t="s">
        <v>446</v>
      </c>
      <c r="V338" s="26" t="s">
        <v>447</v>
      </c>
      <c r="W338" s="26" t="s">
        <v>446</v>
      </c>
      <c r="X338" s="1590" t="str">
        <f t="shared" si="10"/>
        <v>4618 - Intermedieri in comertul specializat in vanzarea produselor cu caracter specific, n.c.a.</v>
      </c>
      <c r="Y338" s="1816">
        <f t="shared" si="11"/>
        <v>4618</v>
      </c>
    </row>
    <row r="339" spans="1:25" x14ac:dyDescent="0.25">
      <c r="A339" s="20" t="s">
        <v>775</v>
      </c>
      <c r="B339" s="21">
        <v>46</v>
      </c>
      <c r="C339" s="27">
        <v>461</v>
      </c>
      <c r="D339" s="28">
        <v>4619</v>
      </c>
      <c r="E339" s="29" t="s">
        <v>790</v>
      </c>
      <c r="F339" s="30" t="s">
        <v>723</v>
      </c>
      <c r="G339" s="31"/>
      <c r="H339" s="31" t="s">
        <v>446</v>
      </c>
      <c r="I339" s="31" t="s">
        <v>446</v>
      </c>
      <c r="J339" s="31" t="s">
        <v>446</v>
      </c>
      <c r="K339" s="31" t="s">
        <v>446</v>
      </c>
      <c r="L339" s="31" t="s">
        <v>446</v>
      </c>
      <c r="M339" s="31" t="s">
        <v>447</v>
      </c>
      <c r="N339" s="31" t="s">
        <v>446</v>
      </c>
      <c r="O339" s="31" t="s">
        <v>446</v>
      </c>
      <c r="P339" s="31" t="s">
        <v>446</v>
      </c>
      <c r="Q339" s="31" t="s">
        <v>446</v>
      </c>
      <c r="R339" s="31" t="s">
        <v>446</v>
      </c>
      <c r="S339" s="31" t="s">
        <v>446</v>
      </c>
      <c r="T339" s="31" t="s">
        <v>446</v>
      </c>
      <c r="U339" s="31" t="s">
        <v>446</v>
      </c>
      <c r="V339" s="31" t="s">
        <v>447</v>
      </c>
      <c r="W339" s="31" t="s">
        <v>446</v>
      </c>
      <c r="X339" s="1591" t="str">
        <f t="shared" si="10"/>
        <v>4619 - Intermedieri in comertul cu produse diverse</v>
      </c>
      <c r="Y339" s="1817">
        <f t="shared" si="11"/>
        <v>4619</v>
      </c>
    </row>
    <row r="340" spans="1:25" x14ac:dyDescent="0.25">
      <c r="A340" s="20" t="s">
        <v>775</v>
      </c>
      <c r="B340" s="21">
        <v>46</v>
      </c>
      <c r="C340" s="15">
        <v>462</v>
      </c>
      <c r="D340" s="16">
        <v>4621</v>
      </c>
      <c r="E340" s="17" t="s">
        <v>791</v>
      </c>
      <c r="F340" s="18" t="s">
        <v>736</v>
      </c>
      <c r="G340" s="19" t="s">
        <v>1037</v>
      </c>
      <c r="H340" s="19" t="s">
        <v>446</v>
      </c>
      <c r="I340" s="19" t="s">
        <v>446</v>
      </c>
      <c r="J340" s="19" t="s">
        <v>447</v>
      </c>
      <c r="K340" s="19" t="s">
        <v>446</v>
      </c>
      <c r="L340" s="19" t="s">
        <v>446</v>
      </c>
      <c r="M340" s="19" t="s">
        <v>447</v>
      </c>
      <c r="N340" s="19" t="s">
        <v>446</v>
      </c>
      <c r="O340" s="19" t="s">
        <v>446</v>
      </c>
      <c r="P340" s="19" t="s">
        <v>446</v>
      </c>
      <c r="Q340" s="19" t="s">
        <v>446</v>
      </c>
      <c r="R340" s="19" t="s">
        <v>446</v>
      </c>
      <c r="S340" s="19" t="s">
        <v>447</v>
      </c>
      <c r="T340" s="19" t="s">
        <v>446</v>
      </c>
      <c r="U340" s="19" t="s">
        <v>446</v>
      </c>
      <c r="V340" s="19" t="s">
        <v>447</v>
      </c>
      <c r="W340" s="19" t="s">
        <v>446</v>
      </c>
      <c r="X340" s="1592" t="str">
        <f t="shared" si="10"/>
        <v>4621 - Comert cu ridicata al cerealelor, semintelor, furajelor si tutunului neprelucrat</v>
      </c>
      <c r="Y340" s="1815">
        <f t="shared" si="11"/>
        <v>4621</v>
      </c>
    </row>
    <row r="341" spans="1:25" x14ac:dyDescent="0.25">
      <c r="A341" s="20" t="s">
        <v>775</v>
      </c>
      <c r="B341" s="21">
        <v>46</v>
      </c>
      <c r="C341" s="22">
        <v>462</v>
      </c>
      <c r="D341" s="23">
        <v>4622</v>
      </c>
      <c r="E341" s="24" t="s">
        <v>792</v>
      </c>
      <c r="F341" s="25" t="s">
        <v>736</v>
      </c>
      <c r="G341" s="26" t="s">
        <v>1037</v>
      </c>
      <c r="H341" s="26" t="s">
        <v>446</v>
      </c>
      <c r="I341" s="26" t="s">
        <v>446</v>
      </c>
      <c r="J341" s="26" t="s">
        <v>447</v>
      </c>
      <c r="K341" s="26" t="s">
        <v>446</v>
      </c>
      <c r="L341" s="26" t="s">
        <v>446</v>
      </c>
      <c r="M341" s="26" t="s">
        <v>447</v>
      </c>
      <c r="N341" s="26" t="s">
        <v>446</v>
      </c>
      <c r="O341" s="26" t="s">
        <v>446</v>
      </c>
      <c r="P341" s="26" t="s">
        <v>446</v>
      </c>
      <c r="Q341" s="26" t="s">
        <v>446</v>
      </c>
      <c r="R341" s="26" t="s">
        <v>446</v>
      </c>
      <c r="S341" s="26" t="s">
        <v>447</v>
      </c>
      <c r="T341" s="26" t="s">
        <v>446</v>
      </c>
      <c r="U341" s="26" t="s">
        <v>446</v>
      </c>
      <c r="V341" s="26" t="s">
        <v>447</v>
      </c>
      <c r="W341" s="26" t="s">
        <v>446</v>
      </c>
      <c r="X341" s="1590" t="str">
        <f t="shared" si="10"/>
        <v>4622 - Comert cu ridicata al florilor si al plantelor</v>
      </c>
      <c r="Y341" s="1816">
        <f t="shared" si="11"/>
        <v>4622</v>
      </c>
    </row>
    <row r="342" spans="1:25" x14ac:dyDescent="0.25">
      <c r="A342" s="20" t="s">
        <v>775</v>
      </c>
      <c r="B342" s="21">
        <v>46</v>
      </c>
      <c r="C342" s="22">
        <v>462</v>
      </c>
      <c r="D342" s="23">
        <v>4623</v>
      </c>
      <c r="E342" s="24" t="s">
        <v>793</v>
      </c>
      <c r="F342" s="25" t="s">
        <v>736</v>
      </c>
      <c r="G342" s="26" t="s">
        <v>1037</v>
      </c>
      <c r="H342" s="26" t="s">
        <v>446</v>
      </c>
      <c r="I342" s="26" t="s">
        <v>446</v>
      </c>
      <c r="J342" s="26" t="s">
        <v>447</v>
      </c>
      <c r="K342" s="26" t="s">
        <v>446</v>
      </c>
      <c r="L342" s="26" t="s">
        <v>446</v>
      </c>
      <c r="M342" s="26" t="s">
        <v>447</v>
      </c>
      <c r="N342" s="26" t="s">
        <v>446</v>
      </c>
      <c r="O342" s="26" t="s">
        <v>446</v>
      </c>
      <c r="P342" s="26" t="s">
        <v>446</v>
      </c>
      <c r="Q342" s="26" t="s">
        <v>446</v>
      </c>
      <c r="R342" s="26" t="s">
        <v>446</v>
      </c>
      <c r="S342" s="26" t="s">
        <v>447</v>
      </c>
      <c r="T342" s="26" t="s">
        <v>446</v>
      </c>
      <c r="U342" s="26" t="s">
        <v>446</v>
      </c>
      <c r="V342" s="26" t="s">
        <v>447</v>
      </c>
      <c r="W342" s="26" t="s">
        <v>446</v>
      </c>
      <c r="X342" s="1590" t="str">
        <f t="shared" si="10"/>
        <v>4623 - Comert cu ridicata al animalelor vii</v>
      </c>
      <c r="Y342" s="1816">
        <f t="shared" si="11"/>
        <v>4623</v>
      </c>
    </row>
    <row r="343" spans="1:25" x14ac:dyDescent="0.25">
      <c r="A343" s="20" t="s">
        <v>775</v>
      </c>
      <c r="B343" s="21">
        <v>46</v>
      </c>
      <c r="C343" s="27">
        <v>462</v>
      </c>
      <c r="D343" s="28">
        <v>4624</v>
      </c>
      <c r="E343" s="29" t="s">
        <v>794</v>
      </c>
      <c r="F343" s="30" t="s">
        <v>736</v>
      </c>
      <c r="G343" s="31" t="s">
        <v>1037</v>
      </c>
      <c r="H343" s="31" t="s">
        <v>446</v>
      </c>
      <c r="I343" s="31" t="s">
        <v>446</v>
      </c>
      <c r="J343" s="31" t="s">
        <v>447</v>
      </c>
      <c r="K343" s="31" t="s">
        <v>446</v>
      </c>
      <c r="L343" s="31" t="s">
        <v>446</v>
      </c>
      <c r="M343" s="31" t="s">
        <v>447</v>
      </c>
      <c r="N343" s="31" t="s">
        <v>446</v>
      </c>
      <c r="O343" s="31" t="s">
        <v>446</v>
      </c>
      <c r="P343" s="31" t="s">
        <v>446</v>
      </c>
      <c r="Q343" s="31" t="s">
        <v>446</v>
      </c>
      <c r="R343" s="31" t="s">
        <v>446</v>
      </c>
      <c r="S343" s="31" t="s">
        <v>447</v>
      </c>
      <c r="T343" s="31" t="s">
        <v>446</v>
      </c>
      <c r="U343" s="31" t="s">
        <v>446</v>
      </c>
      <c r="V343" s="31" t="s">
        <v>447</v>
      </c>
      <c r="W343" s="31" t="s">
        <v>446</v>
      </c>
      <c r="X343" s="1591" t="str">
        <f t="shared" si="10"/>
        <v>4624 - Comert cu ridicata al blanurilor, pieilor brute si al pieilor prelucrate</v>
      </c>
      <c r="Y343" s="1817">
        <f t="shared" si="11"/>
        <v>4624</v>
      </c>
    </row>
    <row r="344" spans="1:25" x14ac:dyDescent="0.25">
      <c r="A344" s="20" t="s">
        <v>775</v>
      </c>
      <c r="B344" s="21">
        <v>46</v>
      </c>
      <c r="C344" s="15">
        <v>463</v>
      </c>
      <c r="D344" s="16">
        <v>4631</v>
      </c>
      <c r="E344" s="17" t="s">
        <v>795</v>
      </c>
      <c r="F344" s="18" t="s">
        <v>736</v>
      </c>
      <c r="G344" s="19" t="s">
        <v>1037</v>
      </c>
      <c r="H344" s="19" t="s">
        <v>446</v>
      </c>
      <c r="I344" s="19" t="s">
        <v>446</v>
      </c>
      <c r="J344" s="19" t="s">
        <v>447</v>
      </c>
      <c r="K344" s="19" t="s">
        <v>446</v>
      </c>
      <c r="L344" s="19" t="s">
        <v>446</v>
      </c>
      <c r="M344" s="19" t="s">
        <v>447</v>
      </c>
      <c r="N344" s="19" t="s">
        <v>446</v>
      </c>
      <c r="O344" s="19" t="s">
        <v>446</v>
      </c>
      <c r="P344" s="19" t="s">
        <v>446</v>
      </c>
      <c r="Q344" s="19" t="s">
        <v>446</v>
      </c>
      <c r="R344" s="19" t="s">
        <v>446</v>
      </c>
      <c r="S344" s="19" t="s">
        <v>447</v>
      </c>
      <c r="T344" s="19" t="s">
        <v>446</v>
      </c>
      <c r="U344" s="19" t="s">
        <v>446</v>
      </c>
      <c r="V344" s="19" t="s">
        <v>447</v>
      </c>
      <c r="W344" s="19" t="s">
        <v>446</v>
      </c>
      <c r="X344" s="1592" t="str">
        <f t="shared" si="10"/>
        <v>4631 - Comert cu ridicata al fructelor si legumelor</v>
      </c>
      <c r="Y344" s="1815">
        <f t="shared" si="11"/>
        <v>4631</v>
      </c>
    </row>
    <row r="345" spans="1:25" x14ac:dyDescent="0.25">
      <c r="A345" s="20" t="s">
        <v>775</v>
      </c>
      <c r="B345" s="21">
        <v>46</v>
      </c>
      <c r="C345" s="22">
        <v>463</v>
      </c>
      <c r="D345" s="23">
        <v>4632</v>
      </c>
      <c r="E345" s="24" t="s">
        <v>796</v>
      </c>
      <c r="F345" s="25" t="s">
        <v>736</v>
      </c>
      <c r="G345" s="26" t="s">
        <v>1037</v>
      </c>
      <c r="H345" s="26" t="s">
        <v>446</v>
      </c>
      <c r="I345" s="26" t="s">
        <v>446</v>
      </c>
      <c r="J345" s="26" t="s">
        <v>447</v>
      </c>
      <c r="K345" s="26" t="s">
        <v>446</v>
      </c>
      <c r="L345" s="26" t="s">
        <v>446</v>
      </c>
      <c r="M345" s="26" t="s">
        <v>447</v>
      </c>
      <c r="N345" s="26" t="s">
        <v>446</v>
      </c>
      <c r="O345" s="26" t="s">
        <v>446</v>
      </c>
      <c r="P345" s="26" t="s">
        <v>446</v>
      </c>
      <c r="Q345" s="26" t="s">
        <v>446</v>
      </c>
      <c r="R345" s="26" t="s">
        <v>446</v>
      </c>
      <c r="S345" s="26" t="s">
        <v>447</v>
      </c>
      <c r="T345" s="26" t="s">
        <v>446</v>
      </c>
      <c r="U345" s="26" t="s">
        <v>446</v>
      </c>
      <c r="V345" s="26" t="s">
        <v>447</v>
      </c>
      <c r="W345" s="26" t="s">
        <v>446</v>
      </c>
      <c r="X345" s="1590" t="str">
        <f t="shared" si="10"/>
        <v>4632 - Comert cu ridicata al carnii si produselor din carne</v>
      </c>
      <c r="Y345" s="1816">
        <f t="shared" si="11"/>
        <v>4632</v>
      </c>
    </row>
    <row r="346" spans="1:25" x14ac:dyDescent="0.25">
      <c r="A346" s="20" t="s">
        <v>775</v>
      </c>
      <c r="B346" s="21">
        <v>46</v>
      </c>
      <c r="C346" s="22">
        <v>463</v>
      </c>
      <c r="D346" s="23">
        <v>4633</v>
      </c>
      <c r="E346" s="24" t="s">
        <v>797</v>
      </c>
      <c r="F346" s="25" t="s">
        <v>736</v>
      </c>
      <c r="G346" s="26" t="s">
        <v>1037</v>
      </c>
      <c r="H346" s="26" t="s">
        <v>446</v>
      </c>
      <c r="I346" s="26" t="s">
        <v>446</v>
      </c>
      <c r="J346" s="26" t="s">
        <v>447</v>
      </c>
      <c r="K346" s="26" t="s">
        <v>446</v>
      </c>
      <c r="L346" s="26" t="s">
        <v>446</v>
      </c>
      <c r="M346" s="26" t="s">
        <v>447</v>
      </c>
      <c r="N346" s="26" t="s">
        <v>446</v>
      </c>
      <c r="O346" s="26" t="s">
        <v>446</v>
      </c>
      <c r="P346" s="26" t="s">
        <v>446</v>
      </c>
      <c r="Q346" s="26" t="s">
        <v>446</v>
      </c>
      <c r="R346" s="26" t="s">
        <v>446</v>
      </c>
      <c r="S346" s="26" t="s">
        <v>447</v>
      </c>
      <c r="T346" s="26" t="s">
        <v>446</v>
      </c>
      <c r="U346" s="26" t="s">
        <v>446</v>
      </c>
      <c r="V346" s="26" t="s">
        <v>447</v>
      </c>
      <c r="W346" s="26" t="s">
        <v>446</v>
      </c>
      <c r="X346" s="1590" t="str">
        <f t="shared" si="10"/>
        <v>4633 - Comert cu ridicata al produselor lactate, oualelor, uleiurilor si grasimilor comestibile</v>
      </c>
      <c r="Y346" s="1816">
        <f t="shared" si="11"/>
        <v>4633</v>
      </c>
    </row>
    <row r="347" spans="1:25" x14ac:dyDescent="0.25">
      <c r="A347" s="20" t="s">
        <v>775</v>
      </c>
      <c r="B347" s="21">
        <v>46</v>
      </c>
      <c r="C347" s="22">
        <v>463</v>
      </c>
      <c r="D347" s="23">
        <v>4634</v>
      </c>
      <c r="E347" s="24" t="s">
        <v>798</v>
      </c>
      <c r="F347" s="25" t="s">
        <v>736</v>
      </c>
      <c r="G347" s="26" t="s">
        <v>1037</v>
      </c>
      <c r="H347" s="26" t="s">
        <v>446</v>
      </c>
      <c r="I347" s="26" t="s">
        <v>446</v>
      </c>
      <c r="J347" s="26" t="s">
        <v>447</v>
      </c>
      <c r="K347" s="26" t="s">
        <v>446</v>
      </c>
      <c r="L347" s="26" t="s">
        <v>446</v>
      </c>
      <c r="M347" s="26" t="s">
        <v>447</v>
      </c>
      <c r="N347" s="26" t="s">
        <v>446</v>
      </c>
      <c r="O347" s="26" t="s">
        <v>446</v>
      </c>
      <c r="P347" s="26" t="s">
        <v>446</v>
      </c>
      <c r="Q347" s="26" t="s">
        <v>446</v>
      </c>
      <c r="R347" s="26" t="s">
        <v>446</v>
      </c>
      <c r="S347" s="26" t="s">
        <v>447</v>
      </c>
      <c r="T347" s="26" t="s">
        <v>446</v>
      </c>
      <c r="U347" s="26" t="s">
        <v>446</v>
      </c>
      <c r="V347" s="26" t="s">
        <v>447</v>
      </c>
      <c r="W347" s="26" t="s">
        <v>446</v>
      </c>
      <c r="X347" s="1590" t="str">
        <f t="shared" si="10"/>
        <v>4634 - Comert cu ridicata al bauturilor</v>
      </c>
      <c r="Y347" s="1816">
        <f t="shared" si="11"/>
        <v>4634</v>
      </c>
    </row>
    <row r="348" spans="1:25" x14ac:dyDescent="0.25">
      <c r="A348" s="20" t="s">
        <v>775</v>
      </c>
      <c r="B348" s="21">
        <v>46</v>
      </c>
      <c r="C348" s="22">
        <v>463</v>
      </c>
      <c r="D348" s="23">
        <v>4635</v>
      </c>
      <c r="E348" s="24" t="s">
        <v>799</v>
      </c>
      <c r="F348" s="25" t="s">
        <v>736</v>
      </c>
      <c r="G348" s="26" t="s">
        <v>1037</v>
      </c>
      <c r="H348" s="26" t="s">
        <v>446</v>
      </c>
      <c r="I348" s="26" t="s">
        <v>446</v>
      </c>
      <c r="J348" s="26" t="s">
        <v>447</v>
      </c>
      <c r="K348" s="26" t="s">
        <v>446</v>
      </c>
      <c r="L348" s="26" t="s">
        <v>446</v>
      </c>
      <c r="M348" s="26" t="s">
        <v>447</v>
      </c>
      <c r="N348" s="26" t="s">
        <v>446</v>
      </c>
      <c r="O348" s="26" t="s">
        <v>446</v>
      </c>
      <c r="P348" s="26" t="s">
        <v>446</v>
      </c>
      <c r="Q348" s="26" t="s">
        <v>446</v>
      </c>
      <c r="R348" s="26" t="s">
        <v>446</v>
      </c>
      <c r="S348" s="26" t="s">
        <v>447</v>
      </c>
      <c r="T348" s="26" t="s">
        <v>446</v>
      </c>
      <c r="U348" s="26" t="s">
        <v>446</v>
      </c>
      <c r="V348" s="26" t="s">
        <v>447</v>
      </c>
      <c r="W348" s="26" t="s">
        <v>446</v>
      </c>
      <c r="X348" s="1590" t="str">
        <f t="shared" si="10"/>
        <v>4635 - Comert cu ridicata al produselor din tutun</v>
      </c>
      <c r="Y348" s="1816">
        <f t="shared" si="11"/>
        <v>4635</v>
      </c>
    </row>
    <row r="349" spans="1:25" x14ac:dyDescent="0.25">
      <c r="A349" s="20" t="s">
        <v>775</v>
      </c>
      <c r="B349" s="21">
        <v>46</v>
      </c>
      <c r="C349" s="22">
        <v>463</v>
      </c>
      <c r="D349" s="23">
        <v>4636</v>
      </c>
      <c r="E349" s="24" t="s">
        <v>800</v>
      </c>
      <c r="F349" s="25" t="s">
        <v>736</v>
      </c>
      <c r="G349" s="26" t="s">
        <v>1037</v>
      </c>
      <c r="H349" s="26" t="s">
        <v>446</v>
      </c>
      <c r="I349" s="26" t="s">
        <v>446</v>
      </c>
      <c r="J349" s="26" t="s">
        <v>447</v>
      </c>
      <c r="K349" s="26" t="s">
        <v>446</v>
      </c>
      <c r="L349" s="26" t="s">
        <v>446</v>
      </c>
      <c r="M349" s="26" t="s">
        <v>447</v>
      </c>
      <c r="N349" s="26" t="s">
        <v>446</v>
      </c>
      <c r="O349" s="26" t="s">
        <v>446</v>
      </c>
      <c r="P349" s="26" t="s">
        <v>446</v>
      </c>
      <c r="Q349" s="26" t="s">
        <v>446</v>
      </c>
      <c r="R349" s="26" t="s">
        <v>446</v>
      </c>
      <c r="S349" s="26" t="s">
        <v>447</v>
      </c>
      <c r="T349" s="26" t="s">
        <v>446</v>
      </c>
      <c r="U349" s="26" t="s">
        <v>446</v>
      </c>
      <c r="V349" s="26" t="s">
        <v>447</v>
      </c>
      <c r="W349" s="26" t="s">
        <v>446</v>
      </c>
      <c r="X349" s="1590" t="str">
        <f t="shared" si="10"/>
        <v>4636 - Comert cu ridicata al zaharului, ciocolatei si produselor zaharoase</v>
      </c>
      <c r="Y349" s="1816">
        <f t="shared" si="11"/>
        <v>4636</v>
      </c>
    </row>
    <row r="350" spans="1:25" x14ac:dyDescent="0.25">
      <c r="A350" s="20" t="s">
        <v>775</v>
      </c>
      <c r="B350" s="21">
        <v>46</v>
      </c>
      <c r="C350" s="22">
        <v>463</v>
      </c>
      <c r="D350" s="23">
        <v>4637</v>
      </c>
      <c r="E350" s="24" t="s">
        <v>801</v>
      </c>
      <c r="F350" s="25" t="s">
        <v>736</v>
      </c>
      <c r="G350" s="26" t="s">
        <v>1037</v>
      </c>
      <c r="H350" s="26" t="s">
        <v>446</v>
      </c>
      <c r="I350" s="26" t="s">
        <v>446</v>
      </c>
      <c r="J350" s="26" t="s">
        <v>447</v>
      </c>
      <c r="K350" s="26" t="s">
        <v>446</v>
      </c>
      <c r="L350" s="26" t="s">
        <v>446</v>
      </c>
      <c r="M350" s="26" t="s">
        <v>447</v>
      </c>
      <c r="N350" s="26" t="s">
        <v>446</v>
      </c>
      <c r="O350" s="26" t="s">
        <v>446</v>
      </c>
      <c r="P350" s="26" t="s">
        <v>446</v>
      </c>
      <c r="Q350" s="26" t="s">
        <v>446</v>
      </c>
      <c r="R350" s="26" t="s">
        <v>446</v>
      </c>
      <c r="S350" s="26" t="s">
        <v>447</v>
      </c>
      <c r="T350" s="26" t="s">
        <v>446</v>
      </c>
      <c r="U350" s="26" t="s">
        <v>446</v>
      </c>
      <c r="V350" s="26" t="s">
        <v>447</v>
      </c>
      <c r="W350" s="26" t="s">
        <v>446</v>
      </c>
      <c r="X350" s="1590" t="str">
        <f t="shared" si="10"/>
        <v>4637 - Comert cu ridicata cu cafea, ceai, cacao si condimente</v>
      </c>
      <c r="Y350" s="1816">
        <f t="shared" si="11"/>
        <v>4637</v>
      </c>
    </row>
    <row r="351" spans="1:25" x14ac:dyDescent="0.25">
      <c r="A351" s="20" t="s">
        <v>775</v>
      </c>
      <c r="B351" s="21">
        <v>46</v>
      </c>
      <c r="C351" s="22">
        <v>463</v>
      </c>
      <c r="D351" s="23">
        <v>4638</v>
      </c>
      <c r="E351" s="24" t="s">
        <v>802</v>
      </c>
      <c r="F351" s="25" t="s">
        <v>736</v>
      </c>
      <c r="G351" s="26" t="s">
        <v>1037</v>
      </c>
      <c r="H351" s="26" t="s">
        <v>446</v>
      </c>
      <c r="I351" s="26" t="s">
        <v>446</v>
      </c>
      <c r="J351" s="26" t="s">
        <v>447</v>
      </c>
      <c r="K351" s="26" t="s">
        <v>446</v>
      </c>
      <c r="L351" s="26" t="s">
        <v>446</v>
      </c>
      <c r="M351" s="26" t="s">
        <v>447</v>
      </c>
      <c r="N351" s="26" t="s">
        <v>446</v>
      </c>
      <c r="O351" s="26" t="s">
        <v>446</v>
      </c>
      <c r="P351" s="26" t="s">
        <v>446</v>
      </c>
      <c r="Q351" s="26" t="s">
        <v>446</v>
      </c>
      <c r="R351" s="26" t="s">
        <v>446</v>
      </c>
      <c r="S351" s="26" t="s">
        <v>447</v>
      </c>
      <c r="T351" s="26" t="s">
        <v>446</v>
      </c>
      <c r="U351" s="26" t="s">
        <v>446</v>
      </c>
      <c r="V351" s="26" t="s">
        <v>447</v>
      </c>
      <c r="W351" s="26" t="s">
        <v>446</v>
      </c>
      <c r="X351" s="1590" t="str">
        <f t="shared" si="10"/>
        <v>4638 - Comert cu ridicata specializat al altor alimente, inclusiv peste, crustacee si moluste</v>
      </c>
      <c r="Y351" s="1816">
        <f t="shared" si="11"/>
        <v>4638</v>
      </c>
    </row>
    <row r="352" spans="1:25" x14ac:dyDescent="0.25">
      <c r="A352" s="20" t="s">
        <v>775</v>
      </c>
      <c r="B352" s="21">
        <v>46</v>
      </c>
      <c r="C352" s="27">
        <v>463</v>
      </c>
      <c r="D352" s="28">
        <v>4639</v>
      </c>
      <c r="E352" s="29" t="s">
        <v>803</v>
      </c>
      <c r="F352" s="30" t="s">
        <v>736</v>
      </c>
      <c r="G352" s="31" t="s">
        <v>1037</v>
      </c>
      <c r="H352" s="31" t="s">
        <v>446</v>
      </c>
      <c r="I352" s="31" t="s">
        <v>446</v>
      </c>
      <c r="J352" s="31" t="s">
        <v>447</v>
      </c>
      <c r="K352" s="31" t="s">
        <v>446</v>
      </c>
      <c r="L352" s="31" t="s">
        <v>446</v>
      </c>
      <c r="M352" s="31" t="s">
        <v>447</v>
      </c>
      <c r="N352" s="31" t="s">
        <v>446</v>
      </c>
      <c r="O352" s="31" t="s">
        <v>446</v>
      </c>
      <c r="P352" s="31" t="s">
        <v>446</v>
      </c>
      <c r="Q352" s="31" t="s">
        <v>446</v>
      </c>
      <c r="R352" s="31" t="s">
        <v>446</v>
      </c>
      <c r="S352" s="31" t="s">
        <v>447</v>
      </c>
      <c r="T352" s="31" t="s">
        <v>446</v>
      </c>
      <c r="U352" s="31" t="s">
        <v>446</v>
      </c>
      <c r="V352" s="31" t="s">
        <v>447</v>
      </c>
      <c r="W352" s="31" t="s">
        <v>446</v>
      </c>
      <c r="X352" s="1591" t="str">
        <f t="shared" si="10"/>
        <v>4639 - Comert cu ridicata nespecializat de produse alimentare, bauturi si tutun</v>
      </c>
      <c r="Y352" s="1817">
        <f t="shared" si="11"/>
        <v>4639</v>
      </c>
    </row>
    <row r="353" spans="1:25" x14ac:dyDescent="0.25">
      <c r="A353" s="20" t="s">
        <v>775</v>
      </c>
      <c r="B353" s="21">
        <v>46</v>
      </c>
      <c r="C353" s="15">
        <v>464</v>
      </c>
      <c r="D353" s="16">
        <v>4641</v>
      </c>
      <c r="E353" s="17" t="s">
        <v>804</v>
      </c>
      <c r="F353" s="18" t="s">
        <v>736</v>
      </c>
      <c r="G353" s="19" t="s">
        <v>1037</v>
      </c>
      <c r="H353" s="19" t="s">
        <v>446</v>
      </c>
      <c r="I353" s="19" t="s">
        <v>446</v>
      </c>
      <c r="J353" s="19" t="s">
        <v>447</v>
      </c>
      <c r="K353" s="19" t="s">
        <v>446</v>
      </c>
      <c r="L353" s="19" t="s">
        <v>446</v>
      </c>
      <c r="M353" s="19" t="s">
        <v>447</v>
      </c>
      <c r="N353" s="19" t="s">
        <v>446</v>
      </c>
      <c r="O353" s="19" t="s">
        <v>446</v>
      </c>
      <c r="P353" s="19" t="s">
        <v>446</v>
      </c>
      <c r="Q353" s="19" t="s">
        <v>446</v>
      </c>
      <c r="R353" s="19" t="s">
        <v>446</v>
      </c>
      <c r="S353" s="19" t="s">
        <v>447</v>
      </c>
      <c r="T353" s="19" t="s">
        <v>446</v>
      </c>
      <c r="U353" s="19" t="s">
        <v>446</v>
      </c>
      <c r="V353" s="19" t="s">
        <v>447</v>
      </c>
      <c r="W353" s="19" t="s">
        <v>446</v>
      </c>
      <c r="X353" s="1592" t="str">
        <f t="shared" si="10"/>
        <v>4641 - Comert cu ridicata al produselor textile</v>
      </c>
      <c r="Y353" s="1815">
        <f t="shared" si="11"/>
        <v>4641</v>
      </c>
    </row>
    <row r="354" spans="1:25" x14ac:dyDescent="0.25">
      <c r="A354" s="20" t="s">
        <v>775</v>
      </c>
      <c r="B354" s="21">
        <v>46</v>
      </c>
      <c r="C354" s="22">
        <v>464</v>
      </c>
      <c r="D354" s="23">
        <v>4642</v>
      </c>
      <c r="E354" s="24" t="s">
        <v>805</v>
      </c>
      <c r="F354" s="25" t="s">
        <v>736</v>
      </c>
      <c r="G354" s="26" t="s">
        <v>1037</v>
      </c>
      <c r="H354" s="26" t="s">
        <v>446</v>
      </c>
      <c r="I354" s="26" t="s">
        <v>446</v>
      </c>
      <c r="J354" s="26" t="s">
        <v>447</v>
      </c>
      <c r="K354" s="26" t="s">
        <v>446</v>
      </c>
      <c r="L354" s="26" t="s">
        <v>446</v>
      </c>
      <c r="M354" s="26" t="s">
        <v>447</v>
      </c>
      <c r="N354" s="26" t="s">
        <v>446</v>
      </c>
      <c r="O354" s="26" t="s">
        <v>446</v>
      </c>
      <c r="P354" s="26" t="s">
        <v>446</v>
      </c>
      <c r="Q354" s="26" t="s">
        <v>446</v>
      </c>
      <c r="R354" s="26" t="s">
        <v>446</v>
      </c>
      <c r="S354" s="26" t="s">
        <v>447</v>
      </c>
      <c r="T354" s="26" t="s">
        <v>446</v>
      </c>
      <c r="U354" s="26" t="s">
        <v>446</v>
      </c>
      <c r="V354" s="26" t="s">
        <v>447</v>
      </c>
      <c r="W354" s="26" t="s">
        <v>446</v>
      </c>
      <c r="X354" s="1590" t="str">
        <f t="shared" si="10"/>
        <v>4642 - Comert cu ridicata al imbracamintei si incaltamintei</v>
      </c>
      <c r="Y354" s="1816">
        <f t="shared" si="11"/>
        <v>4642</v>
      </c>
    </row>
    <row r="355" spans="1:25" x14ac:dyDescent="0.25">
      <c r="A355" s="20" t="s">
        <v>775</v>
      </c>
      <c r="B355" s="21">
        <v>46</v>
      </c>
      <c r="C355" s="22">
        <v>464</v>
      </c>
      <c r="D355" s="23">
        <v>4643</v>
      </c>
      <c r="E355" s="24" t="s">
        <v>806</v>
      </c>
      <c r="F355" s="25" t="s">
        <v>736</v>
      </c>
      <c r="G355" s="26" t="s">
        <v>1037</v>
      </c>
      <c r="H355" s="26" t="s">
        <v>446</v>
      </c>
      <c r="I355" s="26" t="s">
        <v>446</v>
      </c>
      <c r="J355" s="26" t="s">
        <v>447</v>
      </c>
      <c r="K355" s="26" t="s">
        <v>446</v>
      </c>
      <c r="L355" s="26" t="s">
        <v>446</v>
      </c>
      <c r="M355" s="26" t="s">
        <v>447</v>
      </c>
      <c r="N355" s="26" t="s">
        <v>446</v>
      </c>
      <c r="O355" s="26" t="s">
        <v>446</v>
      </c>
      <c r="P355" s="26" t="s">
        <v>446</v>
      </c>
      <c r="Q355" s="26" t="s">
        <v>446</v>
      </c>
      <c r="R355" s="26" t="s">
        <v>446</v>
      </c>
      <c r="S355" s="26" t="s">
        <v>447</v>
      </c>
      <c r="T355" s="26" t="s">
        <v>446</v>
      </c>
      <c r="U355" s="26" t="s">
        <v>446</v>
      </c>
      <c r="V355" s="26" t="s">
        <v>447</v>
      </c>
      <c r="W355" s="26" t="s">
        <v>446</v>
      </c>
      <c r="X355" s="1590" t="str">
        <f t="shared" si="10"/>
        <v>4643 - Comert cu ridicata al aparatelor electrice de uz gospodaresc, al aparatelor de radio si televizoarelor</v>
      </c>
      <c r="Y355" s="1816">
        <f t="shared" si="11"/>
        <v>4643</v>
      </c>
    </row>
    <row r="356" spans="1:25" x14ac:dyDescent="0.25">
      <c r="A356" s="20" t="s">
        <v>775</v>
      </c>
      <c r="B356" s="21">
        <v>46</v>
      </c>
      <c r="C356" s="22">
        <v>464</v>
      </c>
      <c r="D356" s="23">
        <v>4644</v>
      </c>
      <c r="E356" s="24" t="s">
        <v>807</v>
      </c>
      <c r="F356" s="25" t="s">
        <v>736</v>
      </c>
      <c r="G356" s="26" t="s">
        <v>1037</v>
      </c>
      <c r="H356" s="26" t="s">
        <v>446</v>
      </c>
      <c r="I356" s="26" t="s">
        <v>446</v>
      </c>
      <c r="J356" s="26" t="s">
        <v>447</v>
      </c>
      <c r="K356" s="26" t="s">
        <v>446</v>
      </c>
      <c r="L356" s="26" t="s">
        <v>446</v>
      </c>
      <c r="M356" s="26" t="s">
        <v>447</v>
      </c>
      <c r="N356" s="26" t="s">
        <v>446</v>
      </c>
      <c r="O356" s="26" t="s">
        <v>446</v>
      </c>
      <c r="P356" s="26" t="s">
        <v>446</v>
      </c>
      <c r="Q356" s="26" t="s">
        <v>446</v>
      </c>
      <c r="R356" s="26" t="s">
        <v>446</v>
      </c>
      <c r="S356" s="26" t="s">
        <v>447</v>
      </c>
      <c r="T356" s="26" t="s">
        <v>446</v>
      </c>
      <c r="U356" s="26" t="s">
        <v>446</v>
      </c>
      <c r="V356" s="26" t="s">
        <v>447</v>
      </c>
      <c r="W356" s="26" t="s">
        <v>446</v>
      </c>
      <c r="X356" s="1590" t="str">
        <f t="shared" si="10"/>
        <v>4644 - Comert cu ridicata al produselor din ceramica, sticlarie, si produse de intretinere</v>
      </c>
      <c r="Y356" s="1816">
        <f t="shared" si="11"/>
        <v>4644</v>
      </c>
    </row>
    <row r="357" spans="1:25" x14ac:dyDescent="0.25">
      <c r="A357" s="20" t="s">
        <v>775</v>
      </c>
      <c r="B357" s="21">
        <v>46</v>
      </c>
      <c r="C357" s="22">
        <v>464</v>
      </c>
      <c r="D357" s="23">
        <v>4645</v>
      </c>
      <c r="E357" s="24" t="s">
        <v>808</v>
      </c>
      <c r="F357" s="25" t="s">
        <v>736</v>
      </c>
      <c r="G357" s="26" t="s">
        <v>1037</v>
      </c>
      <c r="H357" s="26" t="s">
        <v>446</v>
      </c>
      <c r="I357" s="26" t="s">
        <v>446</v>
      </c>
      <c r="J357" s="26" t="s">
        <v>447</v>
      </c>
      <c r="K357" s="26" t="s">
        <v>446</v>
      </c>
      <c r="L357" s="26" t="s">
        <v>446</v>
      </c>
      <c r="M357" s="26" t="s">
        <v>447</v>
      </c>
      <c r="N357" s="26" t="s">
        <v>446</v>
      </c>
      <c r="O357" s="26" t="s">
        <v>446</v>
      </c>
      <c r="P357" s="26" t="s">
        <v>446</v>
      </c>
      <c r="Q357" s="26" t="s">
        <v>446</v>
      </c>
      <c r="R357" s="26" t="s">
        <v>446</v>
      </c>
      <c r="S357" s="26" t="s">
        <v>447</v>
      </c>
      <c r="T357" s="26" t="s">
        <v>446</v>
      </c>
      <c r="U357" s="26" t="s">
        <v>446</v>
      </c>
      <c r="V357" s="26" t="s">
        <v>447</v>
      </c>
      <c r="W357" s="26" t="s">
        <v>446</v>
      </c>
      <c r="X357" s="1590" t="str">
        <f t="shared" si="10"/>
        <v>4645 - Comert cu ridicata al produselor cosmetice si de parfumerie</v>
      </c>
      <c r="Y357" s="1816">
        <f t="shared" si="11"/>
        <v>4645</v>
      </c>
    </row>
    <row r="358" spans="1:25" x14ac:dyDescent="0.25">
      <c r="A358" s="20" t="s">
        <v>775</v>
      </c>
      <c r="B358" s="21">
        <v>46</v>
      </c>
      <c r="C358" s="22">
        <v>464</v>
      </c>
      <c r="D358" s="23">
        <v>4646</v>
      </c>
      <c r="E358" s="24" t="s">
        <v>809</v>
      </c>
      <c r="F358" s="25" t="s">
        <v>736</v>
      </c>
      <c r="G358" s="26" t="s">
        <v>1037</v>
      </c>
      <c r="H358" s="26" t="s">
        <v>446</v>
      </c>
      <c r="I358" s="26" t="s">
        <v>446</v>
      </c>
      <c r="J358" s="26" t="s">
        <v>447</v>
      </c>
      <c r="K358" s="26" t="s">
        <v>446</v>
      </c>
      <c r="L358" s="26" t="s">
        <v>446</v>
      </c>
      <c r="M358" s="26" t="s">
        <v>447</v>
      </c>
      <c r="N358" s="26" t="s">
        <v>446</v>
      </c>
      <c r="O358" s="26" t="s">
        <v>446</v>
      </c>
      <c r="P358" s="26" t="s">
        <v>446</v>
      </c>
      <c r="Q358" s="26" t="s">
        <v>446</v>
      </c>
      <c r="R358" s="26" t="s">
        <v>446</v>
      </c>
      <c r="S358" s="26" t="s">
        <v>447</v>
      </c>
      <c r="T358" s="26" t="s">
        <v>446</v>
      </c>
      <c r="U358" s="26" t="s">
        <v>446</v>
      </c>
      <c r="V358" s="26" t="s">
        <v>447</v>
      </c>
      <c r="W358" s="26" t="s">
        <v>446</v>
      </c>
      <c r="X358" s="1590" t="str">
        <f t="shared" si="10"/>
        <v>4646 - Comert cu ridicata al produselor farmaceutice</v>
      </c>
      <c r="Y358" s="1816">
        <f t="shared" si="11"/>
        <v>4646</v>
      </c>
    </row>
    <row r="359" spans="1:25" x14ac:dyDescent="0.25">
      <c r="A359" s="20" t="s">
        <v>775</v>
      </c>
      <c r="B359" s="21">
        <v>46</v>
      </c>
      <c r="C359" s="22">
        <v>464</v>
      </c>
      <c r="D359" s="23">
        <v>4647</v>
      </c>
      <c r="E359" s="24" t="s">
        <v>810</v>
      </c>
      <c r="F359" s="25" t="s">
        <v>736</v>
      </c>
      <c r="G359" s="26" t="s">
        <v>1037</v>
      </c>
      <c r="H359" s="26" t="s">
        <v>446</v>
      </c>
      <c r="I359" s="26" t="s">
        <v>446</v>
      </c>
      <c r="J359" s="26" t="s">
        <v>447</v>
      </c>
      <c r="K359" s="26" t="s">
        <v>446</v>
      </c>
      <c r="L359" s="26" t="s">
        <v>446</v>
      </c>
      <c r="M359" s="26" t="s">
        <v>447</v>
      </c>
      <c r="N359" s="26" t="s">
        <v>446</v>
      </c>
      <c r="O359" s="26" t="s">
        <v>446</v>
      </c>
      <c r="P359" s="26" t="s">
        <v>446</v>
      </c>
      <c r="Q359" s="26" t="s">
        <v>446</v>
      </c>
      <c r="R359" s="26" t="s">
        <v>446</v>
      </c>
      <c r="S359" s="26" t="s">
        <v>447</v>
      </c>
      <c r="T359" s="26" t="s">
        <v>446</v>
      </c>
      <c r="U359" s="26" t="s">
        <v>446</v>
      </c>
      <c r="V359" s="26" t="s">
        <v>447</v>
      </c>
      <c r="W359" s="26" t="s">
        <v>446</v>
      </c>
      <c r="X359" s="1590" t="str">
        <f t="shared" si="10"/>
        <v>4647 - Comert cu ridicata al mobilei, covoarelor si a articolelor de iluminat</v>
      </c>
      <c r="Y359" s="1816">
        <f t="shared" si="11"/>
        <v>4647</v>
      </c>
    </row>
    <row r="360" spans="1:25" x14ac:dyDescent="0.25">
      <c r="A360" s="20" t="s">
        <v>775</v>
      </c>
      <c r="B360" s="21">
        <v>46</v>
      </c>
      <c r="C360" s="22">
        <v>464</v>
      </c>
      <c r="D360" s="23">
        <v>4648</v>
      </c>
      <c r="E360" s="24" t="s">
        <v>811</v>
      </c>
      <c r="F360" s="25" t="s">
        <v>736</v>
      </c>
      <c r="G360" s="26" t="s">
        <v>1037</v>
      </c>
      <c r="H360" s="26" t="s">
        <v>446</v>
      </c>
      <c r="I360" s="26" t="s">
        <v>446</v>
      </c>
      <c r="J360" s="26" t="s">
        <v>447</v>
      </c>
      <c r="K360" s="26" t="s">
        <v>446</v>
      </c>
      <c r="L360" s="26" t="s">
        <v>446</v>
      </c>
      <c r="M360" s="26" t="s">
        <v>447</v>
      </c>
      <c r="N360" s="26" t="s">
        <v>446</v>
      </c>
      <c r="O360" s="26" t="s">
        <v>446</v>
      </c>
      <c r="P360" s="26" t="s">
        <v>446</v>
      </c>
      <c r="Q360" s="26" t="s">
        <v>446</v>
      </c>
      <c r="R360" s="26" t="s">
        <v>446</v>
      </c>
      <c r="S360" s="26" t="s">
        <v>447</v>
      </c>
      <c r="T360" s="26" t="s">
        <v>446</v>
      </c>
      <c r="U360" s="26" t="s">
        <v>446</v>
      </c>
      <c r="V360" s="26" t="s">
        <v>447</v>
      </c>
      <c r="W360" s="26" t="s">
        <v>446</v>
      </c>
      <c r="X360" s="1590" t="str">
        <f t="shared" si="10"/>
        <v>4648 - Comert cu ridicata al ceasurilor si bijuteriilor</v>
      </c>
      <c r="Y360" s="1816">
        <f t="shared" si="11"/>
        <v>4648</v>
      </c>
    </row>
    <row r="361" spans="1:25" x14ac:dyDescent="0.25">
      <c r="A361" s="20" t="s">
        <v>775</v>
      </c>
      <c r="B361" s="21">
        <v>46</v>
      </c>
      <c r="C361" s="27">
        <v>464</v>
      </c>
      <c r="D361" s="28">
        <v>4649</v>
      </c>
      <c r="E361" s="29" t="s">
        <v>812</v>
      </c>
      <c r="F361" s="30" t="s">
        <v>736</v>
      </c>
      <c r="G361" s="31" t="s">
        <v>1037</v>
      </c>
      <c r="H361" s="31" t="s">
        <v>446</v>
      </c>
      <c r="I361" s="31" t="s">
        <v>446</v>
      </c>
      <c r="J361" s="31" t="s">
        <v>447</v>
      </c>
      <c r="K361" s="31" t="s">
        <v>446</v>
      </c>
      <c r="L361" s="31" t="s">
        <v>446</v>
      </c>
      <c r="M361" s="31" t="s">
        <v>447</v>
      </c>
      <c r="N361" s="31" t="s">
        <v>446</v>
      </c>
      <c r="O361" s="31" t="s">
        <v>446</v>
      </c>
      <c r="P361" s="31" t="s">
        <v>446</v>
      </c>
      <c r="Q361" s="31" t="s">
        <v>446</v>
      </c>
      <c r="R361" s="31" t="s">
        <v>446</v>
      </c>
      <c r="S361" s="31" t="s">
        <v>447</v>
      </c>
      <c r="T361" s="31" t="s">
        <v>446</v>
      </c>
      <c r="U361" s="31" t="s">
        <v>446</v>
      </c>
      <c r="V361" s="31" t="s">
        <v>447</v>
      </c>
      <c r="W361" s="31" t="s">
        <v>446</v>
      </c>
      <c r="X361" s="1591" t="str">
        <f t="shared" si="10"/>
        <v>4649 - Comert cu ridicata al altor bunuri de uz gospodaresc</v>
      </c>
      <c r="Y361" s="1817">
        <f t="shared" si="11"/>
        <v>4649</v>
      </c>
    </row>
    <row r="362" spans="1:25" x14ac:dyDescent="0.25">
      <c r="A362" s="20" t="s">
        <v>775</v>
      </c>
      <c r="B362" s="21">
        <v>46</v>
      </c>
      <c r="C362" s="15">
        <v>465</v>
      </c>
      <c r="D362" s="16">
        <v>4651</v>
      </c>
      <c r="E362" s="17" t="s">
        <v>813</v>
      </c>
      <c r="F362" s="18" t="s">
        <v>736</v>
      </c>
      <c r="G362" s="19" t="s">
        <v>1037</v>
      </c>
      <c r="H362" s="19" t="s">
        <v>446</v>
      </c>
      <c r="I362" s="19" t="s">
        <v>446</v>
      </c>
      <c r="J362" s="19" t="s">
        <v>447</v>
      </c>
      <c r="K362" s="19" t="s">
        <v>446</v>
      </c>
      <c r="L362" s="19" t="s">
        <v>446</v>
      </c>
      <c r="M362" s="19" t="s">
        <v>447</v>
      </c>
      <c r="N362" s="19" t="s">
        <v>446</v>
      </c>
      <c r="O362" s="19" t="s">
        <v>446</v>
      </c>
      <c r="P362" s="19" t="s">
        <v>446</v>
      </c>
      <c r="Q362" s="19" t="s">
        <v>446</v>
      </c>
      <c r="R362" s="19" t="s">
        <v>446</v>
      </c>
      <c r="S362" s="19" t="s">
        <v>447</v>
      </c>
      <c r="T362" s="19" t="s">
        <v>446</v>
      </c>
      <c r="U362" s="19" t="s">
        <v>446</v>
      </c>
      <c r="V362" s="19" t="s">
        <v>447</v>
      </c>
      <c r="W362" s="19" t="s">
        <v>446</v>
      </c>
      <c r="X362" s="1592" t="str">
        <f t="shared" si="10"/>
        <v>4651 - Comert cu ridicata al calculatoarelor, echipamentelor periferice si software- ului</v>
      </c>
      <c r="Y362" s="1815">
        <f t="shared" si="11"/>
        <v>4651</v>
      </c>
    </row>
    <row r="363" spans="1:25" x14ac:dyDescent="0.25">
      <c r="A363" s="20" t="s">
        <v>775</v>
      </c>
      <c r="B363" s="21">
        <v>46</v>
      </c>
      <c r="C363" s="27">
        <v>465</v>
      </c>
      <c r="D363" s="28">
        <v>4652</v>
      </c>
      <c r="E363" s="29" t="s">
        <v>814</v>
      </c>
      <c r="F363" s="30" t="s">
        <v>736</v>
      </c>
      <c r="G363" s="31" t="s">
        <v>1037</v>
      </c>
      <c r="H363" s="31" t="s">
        <v>446</v>
      </c>
      <c r="I363" s="31" t="s">
        <v>446</v>
      </c>
      <c r="J363" s="31" t="s">
        <v>447</v>
      </c>
      <c r="K363" s="31" t="s">
        <v>446</v>
      </c>
      <c r="L363" s="31" t="s">
        <v>446</v>
      </c>
      <c r="M363" s="31" t="s">
        <v>447</v>
      </c>
      <c r="N363" s="31" t="s">
        <v>446</v>
      </c>
      <c r="O363" s="31" t="s">
        <v>446</v>
      </c>
      <c r="P363" s="31" t="s">
        <v>446</v>
      </c>
      <c r="Q363" s="31" t="s">
        <v>446</v>
      </c>
      <c r="R363" s="31" t="s">
        <v>446</v>
      </c>
      <c r="S363" s="31" t="s">
        <v>447</v>
      </c>
      <c r="T363" s="31" t="s">
        <v>446</v>
      </c>
      <c r="U363" s="31" t="s">
        <v>446</v>
      </c>
      <c r="V363" s="31" t="s">
        <v>447</v>
      </c>
      <c r="W363" s="31" t="s">
        <v>446</v>
      </c>
      <c r="X363" s="1591" t="str">
        <f t="shared" si="10"/>
        <v>4652 - Comert cu ridicata de componente si echipamente electronice si de telecomunicatii</v>
      </c>
      <c r="Y363" s="1817">
        <f t="shared" si="11"/>
        <v>4652</v>
      </c>
    </row>
    <row r="364" spans="1:25" x14ac:dyDescent="0.25">
      <c r="A364" s="20" t="s">
        <v>775</v>
      </c>
      <c r="B364" s="21">
        <v>46</v>
      </c>
      <c r="C364" s="15">
        <v>466</v>
      </c>
      <c r="D364" s="16">
        <v>4661</v>
      </c>
      <c r="E364" s="17" t="s">
        <v>815</v>
      </c>
      <c r="F364" s="18" t="s">
        <v>736</v>
      </c>
      <c r="G364" s="19" t="s">
        <v>1037</v>
      </c>
      <c r="H364" s="19" t="s">
        <v>446</v>
      </c>
      <c r="I364" s="19" t="s">
        <v>446</v>
      </c>
      <c r="J364" s="19" t="s">
        <v>447</v>
      </c>
      <c r="K364" s="19" t="s">
        <v>446</v>
      </c>
      <c r="L364" s="19" t="s">
        <v>446</v>
      </c>
      <c r="M364" s="19" t="s">
        <v>447</v>
      </c>
      <c r="N364" s="19" t="s">
        <v>446</v>
      </c>
      <c r="O364" s="19" t="s">
        <v>446</v>
      </c>
      <c r="P364" s="19" t="s">
        <v>446</v>
      </c>
      <c r="Q364" s="19" t="s">
        <v>446</v>
      </c>
      <c r="R364" s="19" t="s">
        <v>446</v>
      </c>
      <c r="S364" s="19" t="s">
        <v>447</v>
      </c>
      <c r="T364" s="19" t="s">
        <v>446</v>
      </c>
      <c r="U364" s="19" t="s">
        <v>446</v>
      </c>
      <c r="V364" s="19" t="s">
        <v>447</v>
      </c>
      <c r="W364" s="19" t="s">
        <v>446</v>
      </c>
      <c r="X364" s="1592" t="str">
        <f t="shared" si="10"/>
        <v>4661 - Comert cu ridicata al masinilor agricole, echipamentelor si furniturilor</v>
      </c>
      <c r="Y364" s="1815">
        <f t="shared" si="11"/>
        <v>4661</v>
      </c>
    </row>
    <row r="365" spans="1:25" x14ac:dyDescent="0.25">
      <c r="A365" s="20" t="s">
        <v>775</v>
      </c>
      <c r="B365" s="21">
        <v>46</v>
      </c>
      <c r="C365" s="22">
        <v>466</v>
      </c>
      <c r="D365" s="23">
        <v>4662</v>
      </c>
      <c r="E365" s="24" t="s">
        <v>816</v>
      </c>
      <c r="F365" s="25" t="s">
        <v>736</v>
      </c>
      <c r="G365" s="26" t="s">
        <v>1037</v>
      </c>
      <c r="H365" s="26" t="s">
        <v>446</v>
      </c>
      <c r="I365" s="26" t="s">
        <v>446</v>
      </c>
      <c r="J365" s="26" t="s">
        <v>447</v>
      </c>
      <c r="K365" s="26" t="s">
        <v>446</v>
      </c>
      <c r="L365" s="26" t="s">
        <v>446</v>
      </c>
      <c r="M365" s="26" t="s">
        <v>447</v>
      </c>
      <c r="N365" s="26" t="s">
        <v>446</v>
      </c>
      <c r="O365" s="26" t="s">
        <v>446</v>
      </c>
      <c r="P365" s="26" t="s">
        <v>446</v>
      </c>
      <c r="Q365" s="26" t="s">
        <v>446</v>
      </c>
      <c r="R365" s="26" t="s">
        <v>446</v>
      </c>
      <c r="S365" s="26" t="s">
        <v>447</v>
      </c>
      <c r="T365" s="26" t="s">
        <v>446</v>
      </c>
      <c r="U365" s="26" t="s">
        <v>446</v>
      </c>
      <c r="V365" s="26" t="s">
        <v>447</v>
      </c>
      <c r="W365" s="26" t="s">
        <v>446</v>
      </c>
      <c r="X365" s="1590" t="str">
        <f t="shared" si="10"/>
        <v>4662 - Comert cu ridicata al masinilor- unelte</v>
      </c>
      <c r="Y365" s="1816">
        <f t="shared" si="11"/>
        <v>4662</v>
      </c>
    </row>
    <row r="366" spans="1:25" x14ac:dyDescent="0.25">
      <c r="A366" s="20" t="s">
        <v>775</v>
      </c>
      <c r="B366" s="21">
        <v>46</v>
      </c>
      <c r="C366" s="22">
        <v>466</v>
      </c>
      <c r="D366" s="23">
        <v>4663</v>
      </c>
      <c r="E366" s="24" t="s">
        <v>817</v>
      </c>
      <c r="F366" s="25" t="s">
        <v>736</v>
      </c>
      <c r="G366" s="26" t="s">
        <v>1037</v>
      </c>
      <c r="H366" s="26" t="s">
        <v>446</v>
      </c>
      <c r="I366" s="26" t="s">
        <v>446</v>
      </c>
      <c r="J366" s="26" t="s">
        <v>447</v>
      </c>
      <c r="K366" s="26" t="s">
        <v>446</v>
      </c>
      <c r="L366" s="26" t="s">
        <v>446</v>
      </c>
      <c r="M366" s="26" t="s">
        <v>447</v>
      </c>
      <c r="N366" s="26" t="s">
        <v>446</v>
      </c>
      <c r="O366" s="26" t="s">
        <v>446</v>
      </c>
      <c r="P366" s="26" t="s">
        <v>446</v>
      </c>
      <c r="Q366" s="26" t="s">
        <v>446</v>
      </c>
      <c r="R366" s="26" t="s">
        <v>446</v>
      </c>
      <c r="S366" s="26" t="s">
        <v>447</v>
      </c>
      <c r="T366" s="26" t="s">
        <v>446</v>
      </c>
      <c r="U366" s="26" t="s">
        <v>446</v>
      </c>
      <c r="V366" s="26" t="s">
        <v>447</v>
      </c>
      <c r="W366" s="26" t="s">
        <v>446</v>
      </c>
      <c r="X366" s="1590" t="str">
        <f t="shared" si="10"/>
        <v>4663 - Comert cu ridicata al masinilor pentru industria miniera si constructii</v>
      </c>
      <c r="Y366" s="1816">
        <f t="shared" si="11"/>
        <v>4663</v>
      </c>
    </row>
    <row r="367" spans="1:25" x14ac:dyDescent="0.25">
      <c r="A367" s="20" t="s">
        <v>775</v>
      </c>
      <c r="B367" s="21">
        <v>46</v>
      </c>
      <c r="C367" s="22">
        <v>466</v>
      </c>
      <c r="D367" s="23">
        <v>4664</v>
      </c>
      <c r="E367" s="24" t="s">
        <v>818</v>
      </c>
      <c r="F367" s="25" t="s">
        <v>736</v>
      </c>
      <c r="G367" s="26" t="s">
        <v>1037</v>
      </c>
      <c r="H367" s="26" t="s">
        <v>446</v>
      </c>
      <c r="I367" s="26" t="s">
        <v>446</v>
      </c>
      <c r="J367" s="26" t="s">
        <v>447</v>
      </c>
      <c r="K367" s="26" t="s">
        <v>446</v>
      </c>
      <c r="L367" s="26" t="s">
        <v>446</v>
      </c>
      <c r="M367" s="26" t="s">
        <v>447</v>
      </c>
      <c r="N367" s="26" t="s">
        <v>446</v>
      </c>
      <c r="O367" s="26" t="s">
        <v>446</v>
      </c>
      <c r="P367" s="26" t="s">
        <v>446</v>
      </c>
      <c r="Q367" s="26" t="s">
        <v>446</v>
      </c>
      <c r="R367" s="26" t="s">
        <v>446</v>
      </c>
      <c r="S367" s="26" t="s">
        <v>447</v>
      </c>
      <c r="T367" s="26" t="s">
        <v>446</v>
      </c>
      <c r="U367" s="26" t="s">
        <v>446</v>
      </c>
      <c r="V367" s="26" t="s">
        <v>447</v>
      </c>
      <c r="W367" s="26" t="s">
        <v>446</v>
      </c>
      <c r="X367" s="1590" t="str">
        <f t="shared" si="10"/>
        <v>4664 - Comert cu ridicata al masinilor pentru industria textila si al masinilor de cusut si de tricotat</v>
      </c>
      <c r="Y367" s="1816">
        <f t="shared" si="11"/>
        <v>4664</v>
      </c>
    </row>
    <row r="368" spans="1:25" x14ac:dyDescent="0.25">
      <c r="A368" s="20" t="s">
        <v>775</v>
      </c>
      <c r="B368" s="21">
        <v>46</v>
      </c>
      <c r="C368" s="22">
        <v>466</v>
      </c>
      <c r="D368" s="23">
        <v>4665</v>
      </c>
      <c r="E368" s="24" t="s">
        <v>819</v>
      </c>
      <c r="F368" s="25" t="s">
        <v>736</v>
      </c>
      <c r="G368" s="26" t="s">
        <v>1037</v>
      </c>
      <c r="H368" s="26" t="s">
        <v>446</v>
      </c>
      <c r="I368" s="26" t="s">
        <v>446</v>
      </c>
      <c r="J368" s="26" t="s">
        <v>447</v>
      </c>
      <c r="K368" s="26" t="s">
        <v>446</v>
      </c>
      <c r="L368" s="26" t="s">
        <v>446</v>
      </c>
      <c r="M368" s="26" t="s">
        <v>447</v>
      </c>
      <c r="N368" s="26" t="s">
        <v>446</v>
      </c>
      <c r="O368" s="26" t="s">
        <v>446</v>
      </c>
      <c r="P368" s="26" t="s">
        <v>446</v>
      </c>
      <c r="Q368" s="26" t="s">
        <v>446</v>
      </c>
      <c r="R368" s="26" t="s">
        <v>446</v>
      </c>
      <c r="S368" s="26" t="s">
        <v>447</v>
      </c>
      <c r="T368" s="26" t="s">
        <v>446</v>
      </c>
      <c r="U368" s="26" t="s">
        <v>446</v>
      </c>
      <c r="V368" s="26" t="s">
        <v>447</v>
      </c>
      <c r="W368" s="26" t="s">
        <v>446</v>
      </c>
      <c r="X368" s="1590" t="str">
        <f t="shared" si="10"/>
        <v>4665 - Comert cu ridicata al mobilei de birou</v>
      </c>
      <c r="Y368" s="1816">
        <f t="shared" si="11"/>
        <v>4665</v>
      </c>
    </row>
    <row r="369" spans="1:25" x14ac:dyDescent="0.25">
      <c r="A369" s="20" t="s">
        <v>775</v>
      </c>
      <c r="B369" s="21">
        <v>46</v>
      </c>
      <c r="C369" s="22">
        <v>466</v>
      </c>
      <c r="D369" s="23">
        <v>4666</v>
      </c>
      <c r="E369" s="24" t="s">
        <v>820</v>
      </c>
      <c r="F369" s="25" t="s">
        <v>736</v>
      </c>
      <c r="G369" s="26" t="s">
        <v>1037</v>
      </c>
      <c r="H369" s="26" t="s">
        <v>446</v>
      </c>
      <c r="I369" s="26" t="s">
        <v>446</v>
      </c>
      <c r="J369" s="26" t="s">
        <v>447</v>
      </c>
      <c r="K369" s="26" t="s">
        <v>446</v>
      </c>
      <c r="L369" s="26" t="s">
        <v>446</v>
      </c>
      <c r="M369" s="26" t="s">
        <v>447</v>
      </c>
      <c r="N369" s="26" t="s">
        <v>446</v>
      </c>
      <c r="O369" s="26" t="s">
        <v>446</v>
      </c>
      <c r="P369" s="26" t="s">
        <v>446</v>
      </c>
      <c r="Q369" s="26" t="s">
        <v>446</v>
      </c>
      <c r="R369" s="26" t="s">
        <v>446</v>
      </c>
      <c r="S369" s="26" t="s">
        <v>447</v>
      </c>
      <c r="T369" s="26" t="s">
        <v>446</v>
      </c>
      <c r="U369" s="26" t="s">
        <v>446</v>
      </c>
      <c r="V369" s="26" t="s">
        <v>447</v>
      </c>
      <c r="W369" s="26" t="s">
        <v>446</v>
      </c>
      <c r="X369" s="1590" t="str">
        <f t="shared" si="10"/>
        <v>4666 - Comert cu ridicata al altor masini si echipamente de birou</v>
      </c>
      <c r="Y369" s="1816">
        <f t="shared" si="11"/>
        <v>4666</v>
      </c>
    </row>
    <row r="370" spans="1:25" x14ac:dyDescent="0.25">
      <c r="A370" s="20" t="s">
        <v>775</v>
      </c>
      <c r="B370" s="21">
        <v>46</v>
      </c>
      <c r="C370" s="27">
        <v>466</v>
      </c>
      <c r="D370" s="28">
        <v>4669</v>
      </c>
      <c r="E370" s="29" t="s">
        <v>821</v>
      </c>
      <c r="F370" s="30" t="s">
        <v>736</v>
      </c>
      <c r="G370" s="31" t="s">
        <v>1037</v>
      </c>
      <c r="H370" s="31" t="s">
        <v>446</v>
      </c>
      <c r="I370" s="31" t="s">
        <v>446</v>
      </c>
      <c r="J370" s="31" t="s">
        <v>447</v>
      </c>
      <c r="K370" s="31" t="s">
        <v>446</v>
      </c>
      <c r="L370" s="31" t="s">
        <v>446</v>
      </c>
      <c r="M370" s="31" t="s">
        <v>447</v>
      </c>
      <c r="N370" s="31" t="s">
        <v>446</v>
      </c>
      <c r="O370" s="31" t="s">
        <v>446</v>
      </c>
      <c r="P370" s="31" t="s">
        <v>446</v>
      </c>
      <c r="Q370" s="31" t="s">
        <v>446</v>
      </c>
      <c r="R370" s="31" t="s">
        <v>446</v>
      </c>
      <c r="S370" s="31" t="s">
        <v>447</v>
      </c>
      <c r="T370" s="31" t="s">
        <v>446</v>
      </c>
      <c r="U370" s="31" t="s">
        <v>446</v>
      </c>
      <c r="V370" s="31" t="s">
        <v>447</v>
      </c>
      <c r="W370" s="31" t="s">
        <v>446</v>
      </c>
      <c r="X370" s="1591" t="str">
        <f t="shared" si="10"/>
        <v>4669 - Comert cu ridicata al altor masini si echipamente</v>
      </c>
      <c r="Y370" s="1817">
        <f t="shared" si="11"/>
        <v>4669</v>
      </c>
    </row>
    <row r="371" spans="1:25" x14ac:dyDescent="0.25">
      <c r="A371" s="20" t="s">
        <v>775</v>
      </c>
      <c r="B371" s="21">
        <v>46</v>
      </c>
      <c r="C371" s="15">
        <v>467</v>
      </c>
      <c r="D371" s="16">
        <v>4671</v>
      </c>
      <c r="E371" s="17" t="s">
        <v>822</v>
      </c>
      <c r="F371" s="18" t="s">
        <v>736</v>
      </c>
      <c r="G371" s="19" t="s">
        <v>1037</v>
      </c>
      <c r="H371" s="19" t="s">
        <v>446</v>
      </c>
      <c r="I371" s="19" t="s">
        <v>446</v>
      </c>
      <c r="J371" s="19" t="s">
        <v>447</v>
      </c>
      <c r="K371" s="19" t="s">
        <v>446</v>
      </c>
      <c r="L371" s="19" t="s">
        <v>446</v>
      </c>
      <c r="M371" s="19" t="s">
        <v>447</v>
      </c>
      <c r="N371" s="19" t="s">
        <v>446</v>
      </c>
      <c r="O371" s="19" t="s">
        <v>446</v>
      </c>
      <c r="P371" s="19" t="s">
        <v>446</v>
      </c>
      <c r="Q371" s="19" t="s">
        <v>446</v>
      </c>
      <c r="R371" s="19" t="s">
        <v>446</v>
      </c>
      <c r="S371" s="19" t="s">
        <v>447</v>
      </c>
      <c r="T371" s="19" t="s">
        <v>446</v>
      </c>
      <c r="U371" s="19" t="s">
        <v>446</v>
      </c>
      <c r="V371" s="19" t="s">
        <v>447</v>
      </c>
      <c r="W371" s="19" t="s">
        <v>446</v>
      </c>
      <c r="X371" s="1592" t="str">
        <f t="shared" si="10"/>
        <v>4671 - Comert cu ridicata al combustibililor solizi, lichizi si gazosi al produselor derivate</v>
      </c>
      <c r="Y371" s="1815">
        <f t="shared" si="11"/>
        <v>4671</v>
      </c>
    </row>
    <row r="372" spans="1:25" x14ac:dyDescent="0.25">
      <c r="A372" s="20" t="s">
        <v>775</v>
      </c>
      <c r="B372" s="21">
        <v>46</v>
      </c>
      <c r="C372" s="22">
        <v>467</v>
      </c>
      <c r="D372" s="23">
        <v>4672</v>
      </c>
      <c r="E372" s="24" t="s">
        <v>823</v>
      </c>
      <c r="F372" s="25" t="s">
        <v>736</v>
      </c>
      <c r="G372" s="26" t="s">
        <v>1037</v>
      </c>
      <c r="H372" s="26" t="s">
        <v>446</v>
      </c>
      <c r="I372" s="26" t="s">
        <v>446</v>
      </c>
      <c r="J372" s="26" t="s">
        <v>447</v>
      </c>
      <c r="K372" s="26" t="s">
        <v>446</v>
      </c>
      <c r="L372" s="26" t="s">
        <v>446</v>
      </c>
      <c r="M372" s="26" t="s">
        <v>447</v>
      </c>
      <c r="N372" s="26" t="s">
        <v>446</v>
      </c>
      <c r="O372" s="26" t="s">
        <v>446</v>
      </c>
      <c r="P372" s="26" t="s">
        <v>446</v>
      </c>
      <c r="Q372" s="26" t="s">
        <v>446</v>
      </c>
      <c r="R372" s="26" t="s">
        <v>446</v>
      </c>
      <c r="S372" s="26" t="s">
        <v>447</v>
      </c>
      <c r="T372" s="26" t="s">
        <v>446</v>
      </c>
      <c r="U372" s="26" t="s">
        <v>446</v>
      </c>
      <c r="V372" s="26" t="s">
        <v>447</v>
      </c>
      <c r="W372" s="26" t="s">
        <v>446</v>
      </c>
      <c r="X372" s="1590" t="str">
        <f t="shared" si="10"/>
        <v>4672 - Comert cu ridicata al metalelor si minereurilor metalice</v>
      </c>
      <c r="Y372" s="1816">
        <f t="shared" si="11"/>
        <v>4672</v>
      </c>
    </row>
    <row r="373" spans="1:25" x14ac:dyDescent="0.25">
      <c r="A373" s="20" t="s">
        <v>775</v>
      </c>
      <c r="B373" s="21">
        <v>46</v>
      </c>
      <c r="C373" s="22">
        <v>467</v>
      </c>
      <c r="D373" s="23">
        <v>4673</v>
      </c>
      <c r="E373" s="24" t="s">
        <v>824</v>
      </c>
      <c r="F373" s="25" t="s">
        <v>736</v>
      </c>
      <c r="G373" s="26" t="s">
        <v>1037</v>
      </c>
      <c r="H373" s="26" t="s">
        <v>446</v>
      </c>
      <c r="I373" s="26" t="s">
        <v>446</v>
      </c>
      <c r="J373" s="26" t="s">
        <v>447</v>
      </c>
      <c r="K373" s="26" t="s">
        <v>446</v>
      </c>
      <c r="L373" s="26" t="s">
        <v>446</v>
      </c>
      <c r="M373" s="26" t="s">
        <v>447</v>
      </c>
      <c r="N373" s="26" t="s">
        <v>446</v>
      </c>
      <c r="O373" s="26" t="s">
        <v>446</v>
      </c>
      <c r="P373" s="26" t="s">
        <v>446</v>
      </c>
      <c r="Q373" s="26" t="s">
        <v>446</v>
      </c>
      <c r="R373" s="26" t="s">
        <v>446</v>
      </c>
      <c r="S373" s="26" t="s">
        <v>447</v>
      </c>
      <c r="T373" s="26" t="s">
        <v>446</v>
      </c>
      <c r="U373" s="26" t="s">
        <v>446</v>
      </c>
      <c r="V373" s="26" t="s">
        <v>447</v>
      </c>
      <c r="W373" s="26" t="s">
        <v>446</v>
      </c>
      <c r="X373" s="1590" t="str">
        <f t="shared" si="10"/>
        <v>4673 - Comert cu ridicata al materialului lemnos si al materialelor de constructii si echipamentelor sanitare</v>
      </c>
      <c r="Y373" s="1816">
        <f t="shared" si="11"/>
        <v>4673</v>
      </c>
    </row>
    <row r="374" spans="1:25" x14ac:dyDescent="0.25">
      <c r="A374" s="20" t="s">
        <v>775</v>
      </c>
      <c r="B374" s="21">
        <v>46</v>
      </c>
      <c r="C374" s="22">
        <v>467</v>
      </c>
      <c r="D374" s="23">
        <v>4674</v>
      </c>
      <c r="E374" s="24" t="s">
        <v>825</v>
      </c>
      <c r="F374" s="25" t="s">
        <v>736</v>
      </c>
      <c r="G374" s="26" t="s">
        <v>1037</v>
      </c>
      <c r="H374" s="26" t="s">
        <v>446</v>
      </c>
      <c r="I374" s="26" t="s">
        <v>446</v>
      </c>
      <c r="J374" s="26" t="s">
        <v>447</v>
      </c>
      <c r="K374" s="26" t="s">
        <v>446</v>
      </c>
      <c r="L374" s="26" t="s">
        <v>446</v>
      </c>
      <c r="M374" s="26" t="s">
        <v>447</v>
      </c>
      <c r="N374" s="26" t="s">
        <v>446</v>
      </c>
      <c r="O374" s="26" t="s">
        <v>446</v>
      </c>
      <c r="P374" s="26" t="s">
        <v>446</v>
      </c>
      <c r="Q374" s="26" t="s">
        <v>446</v>
      </c>
      <c r="R374" s="26" t="s">
        <v>446</v>
      </c>
      <c r="S374" s="26" t="s">
        <v>447</v>
      </c>
      <c r="T374" s="26" t="s">
        <v>446</v>
      </c>
      <c r="U374" s="26" t="s">
        <v>446</v>
      </c>
      <c r="V374" s="26" t="s">
        <v>447</v>
      </c>
      <c r="W374" s="26" t="s">
        <v>446</v>
      </c>
      <c r="X374" s="1590" t="str">
        <f t="shared" si="10"/>
        <v>4674 - Comert cu ridicata al echipamentelor si furniturilor de fierarie pentru instalatii sanitare si de incalzire</v>
      </c>
      <c r="Y374" s="1816">
        <f t="shared" si="11"/>
        <v>4674</v>
      </c>
    </row>
    <row r="375" spans="1:25" x14ac:dyDescent="0.25">
      <c r="A375" s="20" t="s">
        <v>775</v>
      </c>
      <c r="B375" s="21">
        <v>46</v>
      </c>
      <c r="C375" s="22">
        <v>467</v>
      </c>
      <c r="D375" s="23">
        <v>4675</v>
      </c>
      <c r="E375" s="24" t="s">
        <v>826</v>
      </c>
      <c r="F375" s="25" t="s">
        <v>736</v>
      </c>
      <c r="G375" s="26" t="s">
        <v>1037</v>
      </c>
      <c r="H375" s="26" t="s">
        <v>446</v>
      </c>
      <c r="I375" s="26" t="s">
        <v>446</v>
      </c>
      <c r="J375" s="26" t="s">
        <v>447</v>
      </c>
      <c r="K375" s="26" t="s">
        <v>446</v>
      </c>
      <c r="L375" s="26" t="s">
        <v>446</v>
      </c>
      <c r="M375" s="26" t="s">
        <v>447</v>
      </c>
      <c r="N375" s="26" t="s">
        <v>446</v>
      </c>
      <c r="O375" s="26" t="s">
        <v>446</v>
      </c>
      <c r="P375" s="26" t="s">
        <v>446</v>
      </c>
      <c r="Q375" s="26" t="s">
        <v>446</v>
      </c>
      <c r="R375" s="26" t="s">
        <v>446</v>
      </c>
      <c r="S375" s="26" t="s">
        <v>447</v>
      </c>
      <c r="T375" s="26" t="s">
        <v>446</v>
      </c>
      <c r="U375" s="26" t="s">
        <v>446</v>
      </c>
      <c r="V375" s="26" t="s">
        <v>447</v>
      </c>
      <c r="W375" s="26" t="s">
        <v>446</v>
      </c>
      <c r="X375" s="1590" t="str">
        <f t="shared" si="10"/>
        <v>4675 - Comert cu ridicata al produselor chimice</v>
      </c>
      <c r="Y375" s="1816">
        <f t="shared" si="11"/>
        <v>4675</v>
      </c>
    </row>
    <row r="376" spans="1:25" x14ac:dyDescent="0.25">
      <c r="A376" s="20" t="s">
        <v>775</v>
      </c>
      <c r="B376" s="21">
        <v>46</v>
      </c>
      <c r="C376" s="22">
        <v>467</v>
      </c>
      <c r="D376" s="23">
        <v>4676</v>
      </c>
      <c r="E376" s="24" t="s">
        <v>827</v>
      </c>
      <c r="F376" s="25" t="s">
        <v>736</v>
      </c>
      <c r="G376" s="26" t="s">
        <v>1037</v>
      </c>
      <c r="H376" s="26" t="s">
        <v>446</v>
      </c>
      <c r="I376" s="26" t="s">
        <v>446</v>
      </c>
      <c r="J376" s="26" t="s">
        <v>447</v>
      </c>
      <c r="K376" s="26" t="s">
        <v>446</v>
      </c>
      <c r="L376" s="26" t="s">
        <v>446</v>
      </c>
      <c r="M376" s="26" t="s">
        <v>447</v>
      </c>
      <c r="N376" s="26" t="s">
        <v>446</v>
      </c>
      <c r="O376" s="26" t="s">
        <v>446</v>
      </c>
      <c r="P376" s="26" t="s">
        <v>446</v>
      </c>
      <c r="Q376" s="26" t="s">
        <v>446</v>
      </c>
      <c r="R376" s="26" t="s">
        <v>446</v>
      </c>
      <c r="S376" s="26" t="s">
        <v>447</v>
      </c>
      <c r="T376" s="26" t="s">
        <v>446</v>
      </c>
      <c r="U376" s="26" t="s">
        <v>446</v>
      </c>
      <c r="V376" s="26" t="s">
        <v>447</v>
      </c>
      <c r="W376" s="26" t="s">
        <v>446</v>
      </c>
      <c r="X376" s="1590" t="str">
        <f t="shared" si="10"/>
        <v>4676 - Comert cu ridicata al altor produse intermediare</v>
      </c>
      <c r="Y376" s="1816">
        <f t="shared" si="11"/>
        <v>4676</v>
      </c>
    </row>
    <row r="377" spans="1:25" x14ac:dyDescent="0.25">
      <c r="A377" s="20" t="s">
        <v>775</v>
      </c>
      <c r="B377" s="21">
        <v>46</v>
      </c>
      <c r="C377" s="27">
        <v>467</v>
      </c>
      <c r="D377" s="28">
        <v>4677</v>
      </c>
      <c r="E377" s="29" t="s">
        <v>828</v>
      </c>
      <c r="F377" s="30" t="s">
        <v>736</v>
      </c>
      <c r="G377" s="31" t="s">
        <v>1037</v>
      </c>
      <c r="H377" s="31" t="s">
        <v>446</v>
      </c>
      <c r="I377" s="31" t="s">
        <v>446</v>
      </c>
      <c r="J377" s="31" t="s">
        <v>447</v>
      </c>
      <c r="K377" s="31" t="s">
        <v>446</v>
      </c>
      <c r="L377" s="31" t="s">
        <v>446</v>
      </c>
      <c r="M377" s="31" t="s">
        <v>447</v>
      </c>
      <c r="N377" s="31" t="s">
        <v>446</v>
      </c>
      <c r="O377" s="31" t="s">
        <v>446</v>
      </c>
      <c r="P377" s="31" t="s">
        <v>446</v>
      </c>
      <c r="Q377" s="31" t="s">
        <v>446</v>
      </c>
      <c r="R377" s="31" t="s">
        <v>446</v>
      </c>
      <c r="S377" s="31" t="s">
        <v>447</v>
      </c>
      <c r="T377" s="31" t="s">
        <v>446</v>
      </c>
      <c r="U377" s="31" t="s">
        <v>446</v>
      </c>
      <c r="V377" s="31" t="s">
        <v>447</v>
      </c>
      <c r="W377" s="31" t="s">
        <v>446</v>
      </c>
      <c r="X377" s="1591" t="str">
        <f t="shared" si="10"/>
        <v>4677 - Comert cu ridicata al deseurilor si resturilor</v>
      </c>
      <c r="Y377" s="1817">
        <f t="shared" si="11"/>
        <v>4677</v>
      </c>
    </row>
    <row r="378" spans="1:25" ht="15.75" thickBot="1" x14ac:dyDescent="0.3">
      <c r="A378" s="20" t="s">
        <v>775</v>
      </c>
      <c r="B378" s="37">
        <v>46</v>
      </c>
      <c r="C378" s="38">
        <v>469</v>
      </c>
      <c r="D378" s="39">
        <v>4690</v>
      </c>
      <c r="E378" s="40" t="s">
        <v>829</v>
      </c>
      <c r="F378" s="41" t="s">
        <v>736</v>
      </c>
      <c r="G378" s="42" t="s">
        <v>1037</v>
      </c>
      <c r="H378" s="42" t="s">
        <v>446</v>
      </c>
      <c r="I378" s="42" t="s">
        <v>446</v>
      </c>
      <c r="J378" s="42" t="s">
        <v>447</v>
      </c>
      <c r="K378" s="42" t="s">
        <v>446</v>
      </c>
      <c r="L378" s="42" t="s">
        <v>446</v>
      </c>
      <c r="M378" s="42" t="s">
        <v>447</v>
      </c>
      <c r="N378" s="42" t="s">
        <v>446</v>
      </c>
      <c r="O378" s="42" t="s">
        <v>446</v>
      </c>
      <c r="P378" s="42" t="s">
        <v>446</v>
      </c>
      <c r="Q378" s="42" t="s">
        <v>446</v>
      </c>
      <c r="R378" s="42" t="s">
        <v>446</v>
      </c>
      <c r="S378" s="42" t="s">
        <v>447</v>
      </c>
      <c r="T378" s="42" t="s">
        <v>446</v>
      </c>
      <c r="U378" s="42" t="s">
        <v>446</v>
      </c>
      <c r="V378" s="42" t="s">
        <v>447</v>
      </c>
      <c r="W378" s="42" t="s">
        <v>446</v>
      </c>
      <c r="X378" s="1594" t="str">
        <f t="shared" si="10"/>
        <v>4690 - Comert cu ridicata nespecializat</v>
      </c>
      <c r="Y378" s="1819">
        <f t="shared" si="11"/>
        <v>4690</v>
      </c>
    </row>
    <row r="379" spans="1:25" x14ac:dyDescent="0.25">
      <c r="A379" s="20" t="s">
        <v>775</v>
      </c>
      <c r="B379" s="14">
        <v>47</v>
      </c>
      <c r="C379" s="15">
        <v>471</v>
      </c>
      <c r="D379" s="16">
        <v>4711</v>
      </c>
      <c r="E379" s="17" t="s">
        <v>830</v>
      </c>
      <c r="F379" s="18" t="s">
        <v>736</v>
      </c>
      <c r="G379" s="19" t="s">
        <v>443</v>
      </c>
      <c r="H379" s="19" t="s">
        <v>446</v>
      </c>
      <c r="I379" s="19" t="s">
        <v>446</v>
      </c>
      <c r="J379" s="19" t="s">
        <v>447</v>
      </c>
      <c r="K379" s="19" t="s">
        <v>446</v>
      </c>
      <c r="L379" s="19" t="s">
        <v>446</v>
      </c>
      <c r="M379" s="19" t="s">
        <v>446</v>
      </c>
      <c r="N379" s="19" t="s">
        <v>446</v>
      </c>
      <c r="O379" s="19" t="s">
        <v>446</v>
      </c>
      <c r="P379" s="19" t="s">
        <v>446</v>
      </c>
      <c r="Q379" s="19" t="s">
        <v>446</v>
      </c>
      <c r="R379" s="19" t="s">
        <v>446</v>
      </c>
      <c r="S379" s="19" t="s">
        <v>446</v>
      </c>
      <c r="T379" s="19" t="s">
        <v>447</v>
      </c>
      <c r="U379" s="19" t="s">
        <v>446</v>
      </c>
      <c r="V379" s="19" t="s">
        <v>447</v>
      </c>
      <c r="W379" s="19" t="s">
        <v>446</v>
      </c>
      <c r="X379" s="1592" t="str">
        <f t="shared" si="10"/>
        <v>4711 - Comert cu amanuntul in magazine nespecializate, cu vanzare predominanta de produse alimentare, bauturi si tutun</v>
      </c>
      <c r="Y379" s="1815">
        <f t="shared" si="11"/>
        <v>4711</v>
      </c>
    </row>
    <row r="380" spans="1:25" x14ac:dyDescent="0.25">
      <c r="A380" s="20" t="s">
        <v>775</v>
      </c>
      <c r="B380" s="21">
        <v>47</v>
      </c>
      <c r="C380" s="27">
        <v>471</v>
      </c>
      <c r="D380" s="28">
        <v>4719</v>
      </c>
      <c r="E380" s="29" t="s">
        <v>831</v>
      </c>
      <c r="F380" s="30" t="s">
        <v>736</v>
      </c>
      <c r="G380" s="31" t="s">
        <v>443</v>
      </c>
      <c r="H380" s="31" t="s">
        <v>446</v>
      </c>
      <c r="I380" s="31" t="s">
        <v>446</v>
      </c>
      <c r="J380" s="31" t="s">
        <v>447</v>
      </c>
      <c r="K380" s="31" t="s">
        <v>446</v>
      </c>
      <c r="L380" s="31" t="s">
        <v>446</v>
      </c>
      <c r="M380" s="31" t="s">
        <v>446</v>
      </c>
      <c r="N380" s="31" t="s">
        <v>446</v>
      </c>
      <c r="O380" s="31" t="s">
        <v>446</v>
      </c>
      <c r="P380" s="31" t="s">
        <v>446</v>
      </c>
      <c r="Q380" s="31" t="s">
        <v>446</v>
      </c>
      <c r="R380" s="31" t="s">
        <v>446</v>
      </c>
      <c r="S380" s="31" t="s">
        <v>446</v>
      </c>
      <c r="T380" s="31" t="s">
        <v>447</v>
      </c>
      <c r="U380" s="31" t="s">
        <v>446</v>
      </c>
      <c r="V380" s="31" t="s">
        <v>447</v>
      </c>
      <c r="W380" s="31" t="s">
        <v>446</v>
      </c>
      <c r="X380" s="1591" t="str">
        <f t="shared" si="10"/>
        <v>4719 - Comert cu amanuntul in magazine nespecializate, cu vanzare predominanta de produse nealimentare</v>
      </c>
      <c r="Y380" s="1817">
        <f t="shared" si="11"/>
        <v>4719</v>
      </c>
    </row>
    <row r="381" spans="1:25" x14ac:dyDescent="0.25">
      <c r="A381" s="20" t="s">
        <v>775</v>
      </c>
      <c r="B381" s="21">
        <v>47</v>
      </c>
      <c r="C381" s="15">
        <v>472</v>
      </c>
      <c r="D381" s="16">
        <v>4721</v>
      </c>
      <c r="E381" s="17" t="s">
        <v>832</v>
      </c>
      <c r="F381" s="18" t="s">
        <v>736</v>
      </c>
      <c r="G381" s="19" t="s">
        <v>443</v>
      </c>
      <c r="H381" s="19" t="s">
        <v>446</v>
      </c>
      <c r="I381" s="19" t="s">
        <v>446</v>
      </c>
      <c r="J381" s="19" t="s">
        <v>447</v>
      </c>
      <c r="K381" s="19" t="s">
        <v>446</v>
      </c>
      <c r="L381" s="19" t="s">
        <v>446</v>
      </c>
      <c r="M381" s="19" t="s">
        <v>446</v>
      </c>
      <c r="N381" s="19" t="s">
        <v>447</v>
      </c>
      <c r="O381" s="19" t="s">
        <v>446</v>
      </c>
      <c r="P381" s="19" t="s">
        <v>446</v>
      </c>
      <c r="Q381" s="19" t="s">
        <v>446</v>
      </c>
      <c r="R381" s="19" t="s">
        <v>446</v>
      </c>
      <c r="S381" s="19" t="s">
        <v>446</v>
      </c>
      <c r="T381" s="19" t="s">
        <v>447</v>
      </c>
      <c r="U381" s="19" t="s">
        <v>446</v>
      </c>
      <c r="V381" s="19" t="s">
        <v>447</v>
      </c>
      <c r="W381" s="19" t="s">
        <v>446</v>
      </c>
      <c r="X381" s="1592" t="str">
        <f t="shared" si="10"/>
        <v>4721 - Comert cu amanuntul al fructelor si legumelor proaspete, in magazine specializate</v>
      </c>
      <c r="Y381" s="1815">
        <f t="shared" si="11"/>
        <v>4721</v>
      </c>
    </row>
    <row r="382" spans="1:25" x14ac:dyDescent="0.25">
      <c r="A382" s="20" t="s">
        <v>775</v>
      </c>
      <c r="B382" s="21">
        <v>47</v>
      </c>
      <c r="C382" s="22">
        <v>472</v>
      </c>
      <c r="D382" s="23">
        <v>4722</v>
      </c>
      <c r="E382" s="24" t="s">
        <v>833</v>
      </c>
      <c r="F382" s="25" t="s">
        <v>736</v>
      </c>
      <c r="G382" s="26" t="s">
        <v>443</v>
      </c>
      <c r="H382" s="26" t="s">
        <v>446</v>
      </c>
      <c r="I382" s="26" t="s">
        <v>446</v>
      </c>
      <c r="J382" s="26" t="s">
        <v>447</v>
      </c>
      <c r="K382" s="26" t="s">
        <v>446</v>
      </c>
      <c r="L382" s="26" t="s">
        <v>446</v>
      </c>
      <c r="M382" s="26" t="s">
        <v>446</v>
      </c>
      <c r="N382" s="26" t="s">
        <v>447</v>
      </c>
      <c r="O382" s="26" t="s">
        <v>446</v>
      </c>
      <c r="P382" s="26" t="s">
        <v>446</v>
      </c>
      <c r="Q382" s="26" t="s">
        <v>446</v>
      </c>
      <c r="R382" s="26" t="s">
        <v>446</v>
      </c>
      <c r="S382" s="26" t="s">
        <v>446</v>
      </c>
      <c r="T382" s="26" t="s">
        <v>447</v>
      </c>
      <c r="U382" s="26" t="s">
        <v>446</v>
      </c>
      <c r="V382" s="26" t="s">
        <v>447</v>
      </c>
      <c r="W382" s="26" t="s">
        <v>446</v>
      </c>
      <c r="X382" s="1590" t="str">
        <f t="shared" si="10"/>
        <v>4722 - Comert cu amanuntul al carnii si al produselor din carne, in magazine specializate</v>
      </c>
      <c r="Y382" s="1816">
        <f t="shared" si="11"/>
        <v>4722</v>
      </c>
    </row>
    <row r="383" spans="1:25" x14ac:dyDescent="0.25">
      <c r="A383" s="20" t="s">
        <v>775</v>
      </c>
      <c r="B383" s="21">
        <v>47</v>
      </c>
      <c r="C383" s="22">
        <v>472</v>
      </c>
      <c r="D383" s="23">
        <v>4723</v>
      </c>
      <c r="E383" s="24" t="s">
        <v>834</v>
      </c>
      <c r="F383" s="25" t="s">
        <v>736</v>
      </c>
      <c r="G383" s="26" t="s">
        <v>443</v>
      </c>
      <c r="H383" s="26" t="s">
        <v>446</v>
      </c>
      <c r="I383" s="26" t="s">
        <v>446</v>
      </c>
      <c r="J383" s="26" t="s">
        <v>447</v>
      </c>
      <c r="K383" s="26" t="s">
        <v>446</v>
      </c>
      <c r="L383" s="26" t="s">
        <v>446</v>
      </c>
      <c r="M383" s="26" t="s">
        <v>446</v>
      </c>
      <c r="N383" s="26" t="s">
        <v>447</v>
      </c>
      <c r="O383" s="26" t="s">
        <v>446</v>
      </c>
      <c r="P383" s="26" t="s">
        <v>446</v>
      </c>
      <c r="Q383" s="26" t="s">
        <v>446</v>
      </c>
      <c r="R383" s="26" t="s">
        <v>446</v>
      </c>
      <c r="S383" s="26" t="s">
        <v>446</v>
      </c>
      <c r="T383" s="26" t="s">
        <v>447</v>
      </c>
      <c r="U383" s="26" t="s">
        <v>446</v>
      </c>
      <c r="V383" s="26" t="s">
        <v>447</v>
      </c>
      <c r="W383" s="26" t="s">
        <v>446</v>
      </c>
      <c r="X383" s="1590" t="str">
        <f t="shared" si="10"/>
        <v>4723 - Comert cu amanuntul al pestelui, crustaceelor si molustelor, in magazine specializate</v>
      </c>
      <c r="Y383" s="1816">
        <f t="shared" si="11"/>
        <v>4723</v>
      </c>
    </row>
    <row r="384" spans="1:25" x14ac:dyDescent="0.25">
      <c r="A384" s="20" t="s">
        <v>775</v>
      </c>
      <c r="B384" s="21">
        <v>47</v>
      </c>
      <c r="C384" s="22">
        <v>472</v>
      </c>
      <c r="D384" s="23">
        <v>4724</v>
      </c>
      <c r="E384" s="24" t="s">
        <v>835</v>
      </c>
      <c r="F384" s="25" t="s">
        <v>736</v>
      </c>
      <c r="G384" s="26" t="s">
        <v>443</v>
      </c>
      <c r="H384" s="26" t="s">
        <v>446</v>
      </c>
      <c r="I384" s="26" t="s">
        <v>446</v>
      </c>
      <c r="J384" s="26" t="s">
        <v>447</v>
      </c>
      <c r="K384" s="26" t="s">
        <v>446</v>
      </c>
      <c r="L384" s="26" t="s">
        <v>446</v>
      </c>
      <c r="M384" s="26" t="s">
        <v>446</v>
      </c>
      <c r="N384" s="26" t="s">
        <v>447</v>
      </c>
      <c r="O384" s="26" t="s">
        <v>446</v>
      </c>
      <c r="P384" s="26" t="s">
        <v>446</v>
      </c>
      <c r="Q384" s="26" t="s">
        <v>446</v>
      </c>
      <c r="R384" s="26" t="s">
        <v>446</v>
      </c>
      <c r="S384" s="26" t="s">
        <v>446</v>
      </c>
      <c r="T384" s="26" t="s">
        <v>447</v>
      </c>
      <c r="U384" s="26" t="s">
        <v>446</v>
      </c>
      <c r="V384" s="26" t="s">
        <v>447</v>
      </c>
      <c r="W384" s="26" t="s">
        <v>446</v>
      </c>
      <c r="X384" s="1590" t="str">
        <f t="shared" si="10"/>
        <v>4724 - Comert cu amanuntul al painii, produselor de patiserie si produselor zaharoase, an magazine specializate</v>
      </c>
      <c r="Y384" s="1816">
        <f t="shared" si="11"/>
        <v>4724</v>
      </c>
    </row>
    <row r="385" spans="1:25" x14ac:dyDescent="0.25">
      <c r="A385" s="20" t="s">
        <v>775</v>
      </c>
      <c r="B385" s="21">
        <v>47</v>
      </c>
      <c r="C385" s="22">
        <v>472</v>
      </c>
      <c r="D385" s="23">
        <v>4725</v>
      </c>
      <c r="E385" s="24" t="s">
        <v>836</v>
      </c>
      <c r="F385" s="25" t="s">
        <v>736</v>
      </c>
      <c r="G385" s="26" t="s">
        <v>443</v>
      </c>
      <c r="H385" s="26" t="s">
        <v>446</v>
      </c>
      <c r="I385" s="26" t="s">
        <v>446</v>
      </c>
      <c r="J385" s="26" t="s">
        <v>447</v>
      </c>
      <c r="K385" s="26" t="s">
        <v>446</v>
      </c>
      <c r="L385" s="26" t="s">
        <v>446</v>
      </c>
      <c r="M385" s="26" t="s">
        <v>446</v>
      </c>
      <c r="N385" s="26" t="s">
        <v>446</v>
      </c>
      <c r="O385" s="26" t="s">
        <v>447</v>
      </c>
      <c r="P385" s="26" t="s">
        <v>446</v>
      </c>
      <c r="Q385" s="26" t="s">
        <v>446</v>
      </c>
      <c r="R385" s="26" t="s">
        <v>446</v>
      </c>
      <c r="S385" s="26" t="s">
        <v>446</v>
      </c>
      <c r="T385" s="26" t="s">
        <v>447</v>
      </c>
      <c r="U385" s="26" t="s">
        <v>446</v>
      </c>
      <c r="V385" s="26" t="s">
        <v>447</v>
      </c>
      <c r="W385" s="26" t="s">
        <v>446</v>
      </c>
      <c r="X385" s="1590" t="str">
        <f t="shared" si="10"/>
        <v>4725 - Comert cu amanuntul al bauturilor, in magazine specializate</v>
      </c>
      <c r="Y385" s="1816">
        <f t="shared" si="11"/>
        <v>4725</v>
      </c>
    </row>
    <row r="386" spans="1:25" x14ac:dyDescent="0.25">
      <c r="A386" s="20" t="s">
        <v>775</v>
      </c>
      <c r="B386" s="21">
        <v>47</v>
      </c>
      <c r="C386" s="22">
        <v>472</v>
      </c>
      <c r="D386" s="23">
        <v>4726</v>
      </c>
      <c r="E386" s="24" t="s">
        <v>837</v>
      </c>
      <c r="F386" s="25" t="s">
        <v>736</v>
      </c>
      <c r="G386" s="26" t="s">
        <v>443</v>
      </c>
      <c r="H386" s="26" t="s">
        <v>446</v>
      </c>
      <c r="I386" s="26" t="s">
        <v>446</v>
      </c>
      <c r="J386" s="26" t="s">
        <v>447</v>
      </c>
      <c r="K386" s="26" t="s">
        <v>446</v>
      </c>
      <c r="L386" s="26" t="s">
        <v>446</v>
      </c>
      <c r="M386" s="26" t="s">
        <v>446</v>
      </c>
      <c r="N386" s="26" t="s">
        <v>446</v>
      </c>
      <c r="O386" s="26" t="s">
        <v>447</v>
      </c>
      <c r="P386" s="26" t="s">
        <v>446</v>
      </c>
      <c r="Q386" s="26" t="s">
        <v>446</v>
      </c>
      <c r="R386" s="26" t="s">
        <v>446</v>
      </c>
      <c r="S386" s="26" t="s">
        <v>446</v>
      </c>
      <c r="T386" s="26" t="s">
        <v>447</v>
      </c>
      <c r="U386" s="26" t="s">
        <v>446</v>
      </c>
      <c r="V386" s="26" t="s">
        <v>447</v>
      </c>
      <c r="W386" s="26" t="s">
        <v>446</v>
      </c>
      <c r="X386" s="1590" t="str">
        <f t="shared" si="10"/>
        <v>4726 - Comert cu amanuntul al produselor din tutun, in magazine specializate</v>
      </c>
      <c r="Y386" s="1816">
        <f t="shared" si="11"/>
        <v>4726</v>
      </c>
    </row>
    <row r="387" spans="1:25" x14ac:dyDescent="0.25">
      <c r="A387" s="20" t="s">
        <v>775</v>
      </c>
      <c r="B387" s="21">
        <v>47</v>
      </c>
      <c r="C387" s="27">
        <v>472</v>
      </c>
      <c r="D387" s="28">
        <v>4729</v>
      </c>
      <c r="E387" s="29" t="s">
        <v>838</v>
      </c>
      <c r="F387" s="30" t="s">
        <v>736</v>
      </c>
      <c r="G387" s="31" t="s">
        <v>443</v>
      </c>
      <c r="H387" s="31" t="s">
        <v>446</v>
      </c>
      <c r="I387" s="31" t="s">
        <v>446</v>
      </c>
      <c r="J387" s="31" t="s">
        <v>447</v>
      </c>
      <c r="K387" s="31" t="s">
        <v>446</v>
      </c>
      <c r="L387" s="31" t="s">
        <v>446</v>
      </c>
      <c r="M387" s="31" t="s">
        <v>446</v>
      </c>
      <c r="N387" s="31" t="s">
        <v>447</v>
      </c>
      <c r="O387" s="31" t="s">
        <v>446</v>
      </c>
      <c r="P387" s="31" t="s">
        <v>446</v>
      </c>
      <c r="Q387" s="31" t="s">
        <v>446</v>
      </c>
      <c r="R387" s="31" t="s">
        <v>446</v>
      </c>
      <c r="S387" s="31" t="s">
        <v>446</v>
      </c>
      <c r="T387" s="31" t="s">
        <v>447</v>
      </c>
      <c r="U387" s="31" t="s">
        <v>446</v>
      </c>
      <c r="V387" s="31" t="s">
        <v>447</v>
      </c>
      <c r="W387" s="31" t="s">
        <v>446</v>
      </c>
      <c r="X387" s="1591" t="str">
        <f t="shared" ref="X387:X450" si="12">TEXT(D387,"0000")&amp;" - "&amp;E387</f>
        <v>4729 - Comert cu amanuntul al altor produse alimentare, in magazine specializate</v>
      </c>
      <c r="Y387" s="1817">
        <f t="shared" ref="Y387:Y450" si="13">D387</f>
        <v>4729</v>
      </c>
    </row>
    <row r="388" spans="1:25" x14ac:dyDescent="0.25">
      <c r="A388" s="20" t="s">
        <v>775</v>
      </c>
      <c r="B388" s="21">
        <v>47</v>
      </c>
      <c r="C388" s="32">
        <v>473</v>
      </c>
      <c r="D388" s="33">
        <v>4730</v>
      </c>
      <c r="E388" s="34" t="s">
        <v>839</v>
      </c>
      <c r="F388" s="35" t="s">
        <v>736</v>
      </c>
      <c r="G388" s="36" t="s">
        <v>443</v>
      </c>
      <c r="H388" s="36" t="s">
        <v>446</v>
      </c>
      <c r="I388" s="36" t="s">
        <v>446</v>
      </c>
      <c r="J388" s="36" t="s">
        <v>447</v>
      </c>
      <c r="K388" s="36" t="s">
        <v>446</v>
      </c>
      <c r="L388" s="36" t="s">
        <v>446</v>
      </c>
      <c r="M388" s="36" t="s">
        <v>446</v>
      </c>
      <c r="N388" s="36" t="s">
        <v>446</v>
      </c>
      <c r="O388" s="36" t="s">
        <v>446</v>
      </c>
      <c r="P388" s="36" t="s">
        <v>446</v>
      </c>
      <c r="Q388" s="36" t="s">
        <v>446</v>
      </c>
      <c r="R388" s="36" t="s">
        <v>446</v>
      </c>
      <c r="S388" s="36" t="s">
        <v>446</v>
      </c>
      <c r="T388" s="36" t="s">
        <v>447</v>
      </c>
      <c r="U388" s="36" t="s">
        <v>446</v>
      </c>
      <c r="V388" s="36" t="s">
        <v>447</v>
      </c>
      <c r="W388" s="36" t="s">
        <v>446</v>
      </c>
      <c r="X388" s="1593" t="str">
        <f t="shared" si="12"/>
        <v>4730 - Comert cu amanuntul al carburantilor pentru autovehicule in magazine specializate</v>
      </c>
      <c r="Y388" s="1818">
        <f t="shared" si="13"/>
        <v>4730</v>
      </c>
    </row>
    <row r="389" spans="1:25" x14ac:dyDescent="0.25">
      <c r="A389" s="20" t="s">
        <v>775</v>
      </c>
      <c r="B389" s="21">
        <v>47</v>
      </c>
      <c r="C389" s="15">
        <v>474</v>
      </c>
      <c r="D389" s="16">
        <v>4741</v>
      </c>
      <c r="E389" s="17" t="s">
        <v>840</v>
      </c>
      <c r="F389" s="18" t="s">
        <v>736</v>
      </c>
      <c r="G389" s="19" t="s">
        <v>443</v>
      </c>
      <c r="H389" s="19" t="s">
        <v>446</v>
      </c>
      <c r="I389" s="19" t="s">
        <v>446</v>
      </c>
      <c r="J389" s="19" t="s">
        <v>447</v>
      </c>
      <c r="K389" s="19" t="s">
        <v>446</v>
      </c>
      <c r="L389" s="19" t="s">
        <v>446</v>
      </c>
      <c r="M389" s="19" t="s">
        <v>446</v>
      </c>
      <c r="N389" s="19" t="s">
        <v>446</v>
      </c>
      <c r="O389" s="19" t="s">
        <v>446</v>
      </c>
      <c r="P389" s="19" t="s">
        <v>446</v>
      </c>
      <c r="Q389" s="19" t="s">
        <v>446</v>
      </c>
      <c r="R389" s="19" t="s">
        <v>446</v>
      </c>
      <c r="S389" s="19" t="s">
        <v>446</v>
      </c>
      <c r="T389" s="19" t="s">
        <v>447</v>
      </c>
      <c r="U389" s="19" t="s">
        <v>446</v>
      </c>
      <c r="V389" s="19" t="s">
        <v>447</v>
      </c>
      <c r="W389" s="19" t="s">
        <v>446</v>
      </c>
      <c r="X389" s="1592" t="str">
        <f t="shared" si="12"/>
        <v>4741 - Comert cu amanuntul al calculatoarelor, unitatilor periferice si software-ului in magazine specializate</v>
      </c>
      <c r="Y389" s="1815">
        <f t="shared" si="13"/>
        <v>4741</v>
      </c>
    </row>
    <row r="390" spans="1:25" x14ac:dyDescent="0.25">
      <c r="A390" s="20" t="s">
        <v>775</v>
      </c>
      <c r="B390" s="21">
        <v>47</v>
      </c>
      <c r="C390" s="22">
        <v>474</v>
      </c>
      <c r="D390" s="23">
        <v>4742</v>
      </c>
      <c r="E390" s="24" t="s">
        <v>841</v>
      </c>
      <c r="F390" s="25" t="s">
        <v>736</v>
      </c>
      <c r="G390" s="26" t="s">
        <v>443</v>
      </c>
      <c r="H390" s="26" t="s">
        <v>446</v>
      </c>
      <c r="I390" s="26" t="s">
        <v>446</v>
      </c>
      <c r="J390" s="26" t="s">
        <v>447</v>
      </c>
      <c r="K390" s="26" t="s">
        <v>446</v>
      </c>
      <c r="L390" s="26" t="s">
        <v>446</v>
      </c>
      <c r="M390" s="26" t="s">
        <v>446</v>
      </c>
      <c r="N390" s="26" t="s">
        <v>446</v>
      </c>
      <c r="O390" s="26" t="s">
        <v>446</v>
      </c>
      <c r="P390" s="26" t="s">
        <v>446</v>
      </c>
      <c r="Q390" s="26" t="s">
        <v>446</v>
      </c>
      <c r="R390" s="26" t="s">
        <v>446</v>
      </c>
      <c r="S390" s="26" t="s">
        <v>446</v>
      </c>
      <c r="T390" s="26" t="s">
        <v>447</v>
      </c>
      <c r="U390" s="26" t="s">
        <v>446</v>
      </c>
      <c r="V390" s="26" t="s">
        <v>447</v>
      </c>
      <c r="W390" s="26" t="s">
        <v>446</v>
      </c>
      <c r="X390" s="1590" t="str">
        <f t="shared" si="12"/>
        <v>4742 - Comert cu amanuntul al echipamentului pentru telecomunicatii in magazine specializate</v>
      </c>
      <c r="Y390" s="1816">
        <f t="shared" si="13"/>
        <v>4742</v>
      </c>
    </row>
    <row r="391" spans="1:25" x14ac:dyDescent="0.25">
      <c r="A391" s="20" t="s">
        <v>775</v>
      </c>
      <c r="B391" s="21">
        <v>47</v>
      </c>
      <c r="C391" s="27">
        <v>474</v>
      </c>
      <c r="D391" s="28">
        <v>4743</v>
      </c>
      <c r="E391" s="29" t="s">
        <v>842</v>
      </c>
      <c r="F391" s="30" t="s">
        <v>736</v>
      </c>
      <c r="G391" s="31" t="s">
        <v>443</v>
      </c>
      <c r="H391" s="31" t="s">
        <v>446</v>
      </c>
      <c r="I391" s="31" t="s">
        <v>446</v>
      </c>
      <c r="J391" s="31" t="s">
        <v>447</v>
      </c>
      <c r="K391" s="31" t="s">
        <v>446</v>
      </c>
      <c r="L391" s="31" t="s">
        <v>446</v>
      </c>
      <c r="M391" s="31" t="s">
        <v>446</v>
      </c>
      <c r="N391" s="31" t="s">
        <v>446</v>
      </c>
      <c r="O391" s="31" t="s">
        <v>446</v>
      </c>
      <c r="P391" s="31" t="s">
        <v>446</v>
      </c>
      <c r="Q391" s="31" t="s">
        <v>446</v>
      </c>
      <c r="R391" s="31" t="s">
        <v>446</v>
      </c>
      <c r="S391" s="31" t="s">
        <v>446</v>
      </c>
      <c r="T391" s="31" t="s">
        <v>447</v>
      </c>
      <c r="U391" s="31" t="s">
        <v>446</v>
      </c>
      <c r="V391" s="31" t="s">
        <v>447</v>
      </c>
      <c r="W391" s="31" t="s">
        <v>446</v>
      </c>
      <c r="X391" s="1591" t="str">
        <f t="shared" si="12"/>
        <v>4743 - Comert cu amanuntul al echipamentului audio/ video in magazine specializate</v>
      </c>
      <c r="Y391" s="1817">
        <f t="shared" si="13"/>
        <v>4743</v>
      </c>
    </row>
    <row r="392" spans="1:25" x14ac:dyDescent="0.25">
      <c r="A392" s="20" t="s">
        <v>775</v>
      </c>
      <c r="B392" s="21">
        <v>47</v>
      </c>
      <c r="C392" s="15">
        <v>475</v>
      </c>
      <c r="D392" s="16">
        <v>4751</v>
      </c>
      <c r="E392" s="17" t="s">
        <v>843</v>
      </c>
      <c r="F392" s="18" t="s">
        <v>736</v>
      </c>
      <c r="G392" s="19" t="s">
        <v>443</v>
      </c>
      <c r="H392" s="19" t="s">
        <v>446</v>
      </c>
      <c r="I392" s="19" t="s">
        <v>446</v>
      </c>
      <c r="J392" s="19" t="s">
        <v>447</v>
      </c>
      <c r="K392" s="19" t="s">
        <v>446</v>
      </c>
      <c r="L392" s="19" t="s">
        <v>446</v>
      </c>
      <c r="M392" s="19" t="s">
        <v>446</v>
      </c>
      <c r="N392" s="19" t="s">
        <v>446</v>
      </c>
      <c r="O392" s="19" t="s">
        <v>446</v>
      </c>
      <c r="P392" s="19" t="s">
        <v>446</v>
      </c>
      <c r="Q392" s="19" t="s">
        <v>446</v>
      </c>
      <c r="R392" s="19" t="s">
        <v>446</v>
      </c>
      <c r="S392" s="19" t="s">
        <v>446</v>
      </c>
      <c r="T392" s="19" t="s">
        <v>447</v>
      </c>
      <c r="U392" s="19" t="s">
        <v>446</v>
      </c>
      <c r="V392" s="19" t="s">
        <v>447</v>
      </c>
      <c r="W392" s="19" t="s">
        <v>446</v>
      </c>
      <c r="X392" s="1592" t="str">
        <f t="shared" si="12"/>
        <v>4751 - Comert cu amanuntul al textilelor, in magazine specializate</v>
      </c>
      <c r="Y392" s="1815">
        <f t="shared" si="13"/>
        <v>4751</v>
      </c>
    </row>
    <row r="393" spans="1:25" x14ac:dyDescent="0.25">
      <c r="A393" s="20" t="s">
        <v>775</v>
      </c>
      <c r="B393" s="21">
        <v>47</v>
      </c>
      <c r="C393" s="22">
        <v>475</v>
      </c>
      <c r="D393" s="23">
        <v>4752</v>
      </c>
      <c r="E393" s="24" t="s">
        <v>844</v>
      </c>
      <c r="F393" s="25" t="s">
        <v>736</v>
      </c>
      <c r="G393" s="26" t="s">
        <v>443</v>
      </c>
      <c r="H393" s="26" t="s">
        <v>446</v>
      </c>
      <c r="I393" s="26" t="s">
        <v>446</v>
      </c>
      <c r="J393" s="26" t="s">
        <v>447</v>
      </c>
      <c r="K393" s="26" t="s">
        <v>446</v>
      </c>
      <c r="L393" s="26" t="s">
        <v>446</v>
      </c>
      <c r="M393" s="26" t="s">
        <v>446</v>
      </c>
      <c r="N393" s="26" t="s">
        <v>446</v>
      </c>
      <c r="O393" s="26" t="s">
        <v>446</v>
      </c>
      <c r="P393" s="26" t="s">
        <v>446</v>
      </c>
      <c r="Q393" s="26" t="s">
        <v>446</v>
      </c>
      <c r="R393" s="26" t="s">
        <v>446</v>
      </c>
      <c r="S393" s="26" t="s">
        <v>446</v>
      </c>
      <c r="T393" s="26" t="s">
        <v>447</v>
      </c>
      <c r="U393" s="26" t="s">
        <v>446</v>
      </c>
      <c r="V393" s="26" t="s">
        <v>447</v>
      </c>
      <c r="W393" s="26" t="s">
        <v>446</v>
      </c>
      <c r="X393" s="1590" t="str">
        <f t="shared" si="12"/>
        <v>4752 - Comert cu amanuntul al articolelor de fierarie, al articolelor din sticla si a celor pentru vopsit, in magazine specializate</v>
      </c>
      <c r="Y393" s="1816">
        <f t="shared" si="13"/>
        <v>4752</v>
      </c>
    </row>
    <row r="394" spans="1:25" x14ac:dyDescent="0.25">
      <c r="A394" s="20" t="s">
        <v>775</v>
      </c>
      <c r="B394" s="21">
        <v>47</v>
      </c>
      <c r="C394" s="22">
        <v>475</v>
      </c>
      <c r="D394" s="23">
        <v>4753</v>
      </c>
      <c r="E394" s="24" t="s">
        <v>845</v>
      </c>
      <c r="F394" s="25" t="s">
        <v>736</v>
      </c>
      <c r="G394" s="26" t="s">
        <v>443</v>
      </c>
      <c r="H394" s="26" t="s">
        <v>446</v>
      </c>
      <c r="I394" s="26" t="s">
        <v>446</v>
      </c>
      <c r="J394" s="26" t="s">
        <v>447</v>
      </c>
      <c r="K394" s="26" t="s">
        <v>446</v>
      </c>
      <c r="L394" s="26" t="s">
        <v>446</v>
      </c>
      <c r="M394" s="26" t="s">
        <v>446</v>
      </c>
      <c r="N394" s="26" t="s">
        <v>446</v>
      </c>
      <c r="O394" s="26" t="s">
        <v>446</v>
      </c>
      <c r="P394" s="26" t="s">
        <v>446</v>
      </c>
      <c r="Q394" s="26" t="s">
        <v>446</v>
      </c>
      <c r="R394" s="26" t="s">
        <v>446</v>
      </c>
      <c r="S394" s="26" t="s">
        <v>446</v>
      </c>
      <c r="T394" s="26" t="s">
        <v>447</v>
      </c>
      <c r="U394" s="26" t="s">
        <v>446</v>
      </c>
      <c r="V394" s="26" t="s">
        <v>447</v>
      </c>
      <c r="W394" s="26" t="s">
        <v>446</v>
      </c>
      <c r="X394" s="1590" t="str">
        <f t="shared" si="12"/>
        <v>4753 - Comert cu amanuntul al covoarelor, carpetelor, tapetelor si al altor acoperitoare de podea, in magazine specializate</v>
      </c>
      <c r="Y394" s="1816">
        <f t="shared" si="13"/>
        <v>4753</v>
      </c>
    </row>
    <row r="395" spans="1:25" x14ac:dyDescent="0.25">
      <c r="A395" s="20" t="s">
        <v>775</v>
      </c>
      <c r="B395" s="21">
        <v>47</v>
      </c>
      <c r="C395" s="22">
        <v>475</v>
      </c>
      <c r="D395" s="23">
        <v>4754</v>
      </c>
      <c r="E395" s="24" t="s">
        <v>846</v>
      </c>
      <c r="F395" s="25" t="s">
        <v>736</v>
      </c>
      <c r="G395" s="26" t="s">
        <v>443</v>
      </c>
      <c r="H395" s="26" t="s">
        <v>446</v>
      </c>
      <c r="I395" s="26" t="s">
        <v>446</v>
      </c>
      <c r="J395" s="26" t="s">
        <v>447</v>
      </c>
      <c r="K395" s="26" t="s">
        <v>446</v>
      </c>
      <c r="L395" s="26" t="s">
        <v>446</v>
      </c>
      <c r="M395" s="26" t="s">
        <v>446</v>
      </c>
      <c r="N395" s="26" t="s">
        <v>446</v>
      </c>
      <c r="O395" s="26" t="s">
        <v>446</v>
      </c>
      <c r="P395" s="26" t="s">
        <v>446</v>
      </c>
      <c r="Q395" s="26" t="s">
        <v>446</v>
      </c>
      <c r="R395" s="26" t="s">
        <v>446</v>
      </c>
      <c r="S395" s="26" t="s">
        <v>446</v>
      </c>
      <c r="T395" s="26" t="s">
        <v>447</v>
      </c>
      <c r="U395" s="26" t="s">
        <v>446</v>
      </c>
      <c r="V395" s="26" t="s">
        <v>447</v>
      </c>
      <c r="W395" s="26" t="s">
        <v>446</v>
      </c>
      <c r="X395" s="1590" t="str">
        <f t="shared" si="12"/>
        <v>4754 - Comert cu amanuntul al articolelor si aparatelor electrocasnice, in magazine specializate</v>
      </c>
      <c r="Y395" s="1816">
        <f t="shared" si="13"/>
        <v>4754</v>
      </c>
    </row>
    <row r="396" spans="1:25" x14ac:dyDescent="0.25">
      <c r="A396" s="20" t="s">
        <v>775</v>
      </c>
      <c r="B396" s="21">
        <v>47</v>
      </c>
      <c r="C396" s="27">
        <v>475</v>
      </c>
      <c r="D396" s="28">
        <v>4759</v>
      </c>
      <c r="E396" s="29" t="s">
        <v>847</v>
      </c>
      <c r="F396" s="30" t="s">
        <v>736</v>
      </c>
      <c r="G396" s="31" t="s">
        <v>443</v>
      </c>
      <c r="H396" s="31" t="s">
        <v>446</v>
      </c>
      <c r="I396" s="31" t="s">
        <v>446</v>
      </c>
      <c r="J396" s="31" t="s">
        <v>447</v>
      </c>
      <c r="K396" s="31" t="s">
        <v>446</v>
      </c>
      <c r="L396" s="31" t="s">
        <v>446</v>
      </c>
      <c r="M396" s="31" t="s">
        <v>446</v>
      </c>
      <c r="N396" s="31" t="s">
        <v>446</v>
      </c>
      <c r="O396" s="31" t="s">
        <v>446</v>
      </c>
      <c r="P396" s="31" t="s">
        <v>446</v>
      </c>
      <c r="Q396" s="31" t="s">
        <v>446</v>
      </c>
      <c r="R396" s="31" t="s">
        <v>446</v>
      </c>
      <c r="S396" s="31" t="s">
        <v>446</v>
      </c>
      <c r="T396" s="31" t="s">
        <v>447</v>
      </c>
      <c r="U396" s="31" t="s">
        <v>446</v>
      </c>
      <c r="V396" s="31" t="s">
        <v>447</v>
      </c>
      <c r="W396" s="31" t="s">
        <v>446</v>
      </c>
      <c r="X396" s="1591" t="str">
        <f t="shared" si="12"/>
        <v>4759 - Comert cu amanuntul al mobilei, al articolelor de iluminat si al articolelor de uz casnic n.c.a., in magazine specializate</v>
      </c>
      <c r="Y396" s="1817">
        <f t="shared" si="13"/>
        <v>4759</v>
      </c>
    </row>
    <row r="397" spans="1:25" x14ac:dyDescent="0.25">
      <c r="A397" s="20" t="s">
        <v>775</v>
      </c>
      <c r="B397" s="21">
        <v>47</v>
      </c>
      <c r="C397" s="15">
        <v>476</v>
      </c>
      <c r="D397" s="16">
        <v>4761</v>
      </c>
      <c r="E397" s="17" t="s">
        <v>848</v>
      </c>
      <c r="F397" s="18" t="s">
        <v>736</v>
      </c>
      <c r="G397" s="19" t="s">
        <v>443</v>
      </c>
      <c r="H397" s="19" t="s">
        <v>446</v>
      </c>
      <c r="I397" s="19" t="s">
        <v>446</v>
      </c>
      <c r="J397" s="19" t="s">
        <v>447</v>
      </c>
      <c r="K397" s="19" t="s">
        <v>446</v>
      </c>
      <c r="L397" s="19" t="s">
        <v>446</v>
      </c>
      <c r="M397" s="19" t="s">
        <v>446</v>
      </c>
      <c r="N397" s="19" t="s">
        <v>446</v>
      </c>
      <c r="O397" s="19" t="s">
        <v>446</v>
      </c>
      <c r="P397" s="19" t="s">
        <v>446</v>
      </c>
      <c r="Q397" s="19" t="s">
        <v>446</v>
      </c>
      <c r="R397" s="19" t="s">
        <v>446</v>
      </c>
      <c r="S397" s="19" t="s">
        <v>446</v>
      </c>
      <c r="T397" s="19" t="s">
        <v>447</v>
      </c>
      <c r="U397" s="19" t="s">
        <v>446</v>
      </c>
      <c r="V397" s="19" t="s">
        <v>447</v>
      </c>
      <c r="W397" s="19" t="s">
        <v>446</v>
      </c>
      <c r="X397" s="1592" t="str">
        <f t="shared" si="12"/>
        <v>4761 - Comert cu amanuntul al cartilor, in magazine specializate</v>
      </c>
      <c r="Y397" s="1815">
        <f t="shared" si="13"/>
        <v>4761</v>
      </c>
    </row>
    <row r="398" spans="1:25" x14ac:dyDescent="0.25">
      <c r="A398" s="20" t="s">
        <v>775</v>
      </c>
      <c r="B398" s="21">
        <v>47</v>
      </c>
      <c r="C398" s="22">
        <v>476</v>
      </c>
      <c r="D398" s="23">
        <v>4762</v>
      </c>
      <c r="E398" s="24" t="s">
        <v>849</v>
      </c>
      <c r="F398" s="25" t="s">
        <v>736</v>
      </c>
      <c r="G398" s="26" t="s">
        <v>443</v>
      </c>
      <c r="H398" s="26" t="s">
        <v>446</v>
      </c>
      <c r="I398" s="26" t="s">
        <v>446</v>
      </c>
      <c r="J398" s="26" t="s">
        <v>447</v>
      </c>
      <c r="K398" s="26" t="s">
        <v>446</v>
      </c>
      <c r="L398" s="26" t="s">
        <v>446</v>
      </c>
      <c r="M398" s="26" t="s">
        <v>446</v>
      </c>
      <c r="N398" s="26" t="s">
        <v>446</v>
      </c>
      <c r="O398" s="26" t="s">
        <v>446</v>
      </c>
      <c r="P398" s="26" t="s">
        <v>446</v>
      </c>
      <c r="Q398" s="26" t="s">
        <v>446</v>
      </c>
      <c r="R398" s="26" t="s">
        <v>446</v>
      </c>
      <c r="S398" s="26" t="s">
        <v>446</v>
      </c>
      <c r="T398" s="26" t="s">
        <v>447</v>
      </c>
      <c r="U398" s="26" t="s">
        <v>446</v>
      </c>
      <c r="V398" s="26" t="s">
        <v>447</v>
      </c>
      <c r="W398" s="26" t="s">
        <v>446</v>
      </c>
      <c r="X398" s="1590" t="str">
        <f t="shared" si="12"/>
        <v>4762 - Comert cu amanuntul al ziarelor si articolelor de papetarie, in magazine specializate</v>
      </c>
      <c r="Y398" s="1816">
        <f t="shared" si="13"/>
        <v>4762</v>
      </c>
    </row>
    <row r="399" spans="1:25" x14ac:dyDescent="0.25">
      <c r="A399" s="20" t="s">
        <v>775</v>
      </c>
      <c r="B399" s="21">
        <v>47</v>
      </c>
      <c r="C399" s="22">
        <v>476</v>
      </c>
      <c r="D399" s="23">
        <v>4763</v>
      </c>
      <c r="E399" s="24" t="s">
        <v>850</v>
      </c>
      <c r="F399" s="25" t="s">
        <v>736</v>
      </c>
      <c r="G399" s="26" t="s">
        <v>443</v>
      </c>
      <c r="H399" s="26" t="s">
        <v>446</v>
      </c>
      <c r="I399" s="26" t="s">
        <v>446</v>
      </c>
      <c r="J399" s="26" t="s">
        <v>447</v>
      </c>
      <c r="K399" s="26" t="s">
        <v>446</v>
      </c>
      <c r="L399" s="26" t="s">
        <v>446</v>
      </c>
      <c r="M399" s="26" t="s">
        <v>446</v>
      </c>
      <c r="N399" s="26" t="s">
        <v>446</v>
      </c>
      <c r="O399" s="26" t="s">
        <v>446</v>
      </c>
      <c r="P399" s="26" t="s">
        <v>446</v>
      </c>
      <c r="Q399" s="26" t="s">
        <v>446</v>
      </c>
      <c r="R399" s="26" t="s">
        <v>446</v>
      </c>
      <c r="S399" s="26" t="s">
        <v>446</v>
      </c>
      <c r="T399" s="26" t="s">
        <v>447</v>
      </c>
      <c r="U399" s="26" t="s">
        <v>446</v>
      </c>
      <c r="V399" s="26" t="s">
        <v>447</v>
      </c>
      <c r="W399" s="26" t="s">
        <v>446</v>
      </c>
      <c r="X399" s="1590" t="str">
        <f t="shared" si="12"/>
        <v>4763 - Comert cu amanuntul al discurilor si benzilor magnetice cu sau fara inregistrari audio/ video , in magazine specializate</v>
      </c>
      <c r="Y399" s="1816">
        <f t="shared" si="13"/>
        <v>4763</v>
      </c>
    </row>
    <row r="400" spans="1:25" x14ac:dyDescent="0.25">
      <c r="A400" s="20" t="s">
        <v>775</v>
      </c>
      <c r="B400" s="21">
        <v>47</v>
      </c>
      <c r="C400" s="22">
        <v>476</v>
      </c>
      <c r="D400" s="23">
        <v>4764</v>
      </c>
      <c r="E400" s="24" t="s">
        <v>851</v>
      </c>
      <c r="F400" s="25" t="s">
        <v>736</v>
      </c>
      <c r="G400" s="26" t="s">
        <v>443</v>
      </c>
      <c r="H400" s="26" t="s">
        <v>446</v>
      </c>
      <c r="I400" s="26" t="s">
        <v>446</v>
      </c>
      <c r="J400" s="26" t="s">
        <v>447</v>
      </c>
      <c r="K400" s="26" t="s">
        <v>446</v>
      </c>
      <c r="L400" s="26" t="s">
        <v>446</v>
      </c>
      <c r="M400" s="26" t="s">
        <v>446</v>
      </c>
      <c r="N400" s="26" t="s">
        <v>446</v>
      </c>
      <c r="O400" s="26" t="s">
        <v>446</v>
      </c>
      <c r="P400" s="26" t="s">
        <v>446</v>
      </c>
      <c r="Q400" s="26" t="s">
        <v>446</v>
      </c>
      <c r="R400" s="26" t="s">
        <v>446</v>
      </c>
      <c r="S400" s="26" t="s">
        <v>446</v>
      </c>
      <c r="T400" s="26" t="s">
        <v>447</v>
      </c>
      <c r="U400" s="26" t="s">
        <v>446</v>
      </c>
      <c r="V400" s="26" t="s">
        <v>447</v>
      </c>
      <c r="W400" s="26" t="s">
        <v>446</v>
      </c>
      <c r="X400" s="1590" t="str">
        <f t="shared" si="12"/>
        <v>4764 - Comert cu amanuntul al echipamentelor sportive, in magazine specializate</v>
      </c>
      <c r="Y400" s="1816">
        <f t="shared" si="13"/>
        <v>4764</v>
      </c>
    </row>
    <row r="401" spans="1:25" x14ac:dyDescent="0.25">
      <c r="A401" s="20" t="s">
        <v>775</v>
      </c>
      <c r="B401" s="21">
        <v>47</v>
      </c>
      <c r="C401" s="27">
        <v>476</v>
      </c>
      <c r="D401" s="28">
        <v>4765</v>
      </c>
      <c r="E401" s="29" t="s">
        <v>852</v>
      </c>
      <c r="F401" s="30" t="s">
        <v>736</v>
      </c>
      <c r="G401" s="31" t="s">
        <v>443</v>
      </c>
      <c r="H401" s="31" t="s">
        <v>446</v>
      </c>
      <c r="I401" s="31" t="s">
        <v>446</v>
      </c>
      <c r="J401" s="31" t="s">
        <v>447</v>
      </c>
      <c r="K401" s="31" t="s">
        <v>446</v>
      </c>
      <c r="L401" s="31" t="s">
        <v>446</v>
      </c>
      <c r="M401" s="31" t="s">
        <v>446</v>
      </c>
      <c r="N401" s="31" t="s">
        <v>446</v>
      </c>
      <c r="O401" s="31" t="s">
        <v>446</v>
      </c>
      <c r="P401" s="31" t="s">
        <v>446</v>
      </c>
      <c r="Q401" s="31" t="s">
        <v>446</v>
      </c>
      <c r="R401" s="31" t="s">
        <v>446</v>
      </c>
      <c r="S401" s="31" t="s">
        <v>446</v>
      </c>
      <c r="T401" s="31" t="s">
        <v>447</v>
      </c>
      <c r="U401" s="31" t="s">
        <v>446</v>
      </c>
      <c r="V401" s="31" t="s">
        <v>447</v>
      </c>
      <c r="W401" s="31" t="s">
        <v>446</v>
      </c>
      <c r="X401" s="1591" t="str">
        <f t="shared" si="12"/>
        <v>4765 - Comert cu amanuntul al jocurilor si jucariilor, in magazine specializate</v>
      </c>
      <c r="Y401" s="1817">
        <f t="shared" si="13"/>
        <v>4765</v>
      </c>
    </row>
    <row r="402" spans="1:25" x14ac:dyDescent="0.25">
      <c r="A402" s="20" t="s">
        <v>775</v>
      </c>
      <c r="B402" s="21">
        <v>47</v>
      </c>
      <c r="C402" s="15">
        <v>477</v>
      </c>
      <c r="D402" s="16">
        <v>4771</v>
      </c>
      <c r="E402" s="17" t="s">
        <v>853</v>
      </c>
      <c r="F402" s="18" t="s">
        <v>736</v>
      </c>
      <c r="G402" s="19" t="s">
        <v>443</v>
      </c>
      <c r="H402" s="19" t="s">
        <v>446</v>
      </c>
      <c r="I402" s="19" t="s">
        <v>446</v>
      </c>
      <c r="J402" s="19" t="s">
        <v>447</v>
      </c>
      <c r="K402" s="19" t="s">
        <v>446</v>
      </c>
      <c r="L402" s="19" t="s">
        <v>446</v>
      </c>
      <c r="M402" s="19" t="s">
        <v>446</v>
      </c>
      <c r="N402" s="19" t="s">
        <v>446</v>
      </c>
      <c r="O402" s="19" t="s">
        <v>446</v>
      </c>
      <c r="P402" s="19" t="s">
        <v>446</v>
      </c>
      <c r="Q402" s="19" t="s">
        <v>446</v>
      </c>
      <c r="R402" s="19" t="s">
        <v>446</v>
      </c>
      <c r="S402" s="19" t="s">
        <v>446</v>
      </c>
      <c r="T402" s="19" t="s">
        <v>447</v>
      </c>
      <c r="U402" s="19" t="s">
        <v>446</v>
      </c>
      <c r="V402" s="19" t="s">
        <v>447</v>
      </c>
      <c r="W402" s="19" t="s">
        <v>446</v>
      </c>
      <c r="X402" s="1592" t="str">
        <f t="shared" si="12"/>
        <v>4771 - Comert cu amanuntul al imbracamintei, in magazine specializate</v>
      </c>
      <c r="Y402" s="1815">
        <f t="shared" si="13"/>
        <v>4771</v>
      </c>
    </row>
    <row r="403" spans="1:25" x14ac:dyDescent="0.25">
      <c r="A403" s="20" t="s">
        <v>775</v>
      </c>
      <c r="B403" s="21">
        <v>47</v>
      </c>
      <c r="C403" s="22">
        <v>477</v>
      </c>
      <c r="D403" s="23">
        <v>4772</v>
      </c>
      <c r="E403" s="24" t="s">
        <v>854</v>
      </c>
      <c r="F403" s="25" t="s">
        <v>736</v>
      </c>
      <c r="G403" s="26" t="s">
        <v>443</v>
      </c>
      <c r="H403" s="26" t="s">
        <v>446</v>
      </c>
      <c r="I403" s="26" t="s">
        <v>446</v>
      </c>
      <c r="J403" s="26" t="s">
        <v>447</v>
      </c>
      <c r="K403" s="26" t="s">
        <v>446</v>
      </c>
      <c r="L403" s="26" t="s">
        <v>446</v>
      </c>
      <c r="M403" s="26" t="s">
        <v>446</v>
      </c>
      <c r="N403" s="26" t="s">
        <v>446</v>
      </c>
      <c r="O403" s="26" t="s">
        <v>446</v>
      </c>
      <c r="P403" s="26" t="s">
        <v>446</v>
      </c>
      <c r="Q403" s="26" t="s">
        <v>446</v>
      </c>
      <c r="R403" s="26" t="s">
        <v>446</v>
      </c>
      <c r="S403" s="26" t="s">
        <v>446</v>
      </c>
      <c r="T403" s="26" t="s">
        <v>447</v>
      </c>
      <c r="U403" s="26" t="s">
        <v>446</v>
      </c>
      <c r="V403" s="26" t="s">
        <v>447</v>
      </c>
      <c r="W403" s="26" t="s">
        <v>446</v>
      </c>
      <c r="X403" s="1590" t="str">
        <f t="shared" si="12"/>
        <v>4772 - Comert cu amanuntul al incaltamintei si articolelor din piele, in magazine specializate</v>
      </c>
      <c r="Y403" s="1816">
        <f t="shared" si="13"/>
        <v>4772</v>
      </c>
    </row>
    <row r="404" spans="1:25" x14ac:dyDescent="0.25">
      <c r="A404" s="20" t="s">
        <v>775</v>
      </c>
      <c r="B404" s="21">
        <v>47</v>
      </c>
      <c r="C404" s="22">
        <v>477</v>
      </c>
      <c r="D404" s="23">
        <v>4773</v>
      </c>
      <c r="E404" s="24" t="s">
        <v>855</v>
      </c>
      <c r="F404" s="25" t="s">
        <v>736</v>
      </c>
      <c r="G404" s="26" t="s">
        <v>443</v>
      </c>
      <c r="H404" s="26" t="s">
        <v>446</v>
      </c>
      <c r="I404" s="26" t="s">
        <v>446</v>
      </c>
      <c r="J404" s="26" t="s">
        <v>447</v>
      </c>
      <c r="K404" s="26" t="s">
        <v>446</v>
      </c>
      <c r="L404" s="26" t="s">
        <v>446</v>
      </c>
      <c r="M404" s="26" t="s">
        <v>446</v>
      </c>
      <c r="N404" s="26" t="s">
        <v>446</v>
      </c>
      <c r="O404" s="26" t="s">
        <v>446</v>
      </c>
      <c r="P404" s="26" t="s">
        <v>446</v>
      </c>
      <c r="Q404" s="26" t="s">
        <v>446</v>
      </c>
      <c r="R404" s="26" t="s">
        <v>446</v>
      </c>
      <c r="S404" s="26" t="s">
        <v>446</v>
      </c>
      <c r="T404" s="26" t="s">
        <v>447</v>
      </c>
      <c r="U404" s="26" t="s">
        <v>446</v>
      </c>
      <c r="V404" s="26" t="s">
        <v>447</v>
      </c>
      <c r="W404" s="26" t="s">
        <v>446</v>
      </c>
      <c r="X404" s="1590" t="str">
        <f t="shared" si="12"/>
        <v>4773 - Comert cu amanuntul al produselor farmaceutice, in magazine specializate</v>
      </c>
      <c r="Y404" s="1816">
        <f t="shared" si="13"/>
        <v>4773</v>
      </c>
    </row>
    <row r="405" spans="1:25" x14ac:dyDescent="0.25">
      <c r="A405" s="20" t="s">
        <v>775</v>
      </c>
      <c r="B405" s="21">
        <v>47</v>
      </c>
      <c r="C405" s="22">
        <v>477</v>
      </c>
      <c r="D405" s="23">
        <v>4774</v>
      </c>
      <c r="E405" s="24" t="s">
        <v>856</v>
      </c>
      <c r="F405" s="25" t="s">
        <v>736</v>
      </c>
      <c r="G405" s="26" t="s">
        <v>443</v>
      </c>
      <c r="H405" s="26" t="s">
        <v>446</v>
      </c>
      <c r="I405" s="26" t="s">
        <v>446</v>
      </c>
      <c r="J405" s="26" t="s">
        <v>447</v>
      </c>
      <c r="K405" s="26" t="s">
        <v>446</v>
      </c>
      <c r="L405" s="26" t="s">
        <v>446</v>
      </c>
      <c r="M405" s="26" t="s">
        <v>446</v>
      </c>
      <c r="N405" s="26" t="s">
        <v>446</v>
      </c>
      <c r="O405" s="26" t="s">
        <v>446</v>
      </c>
      <c r="P405" s="26" t="s">
        <v>446</v>
      </c>
      <c r="Q405" s="26" t="s">
        <v>446</v>
      </c>
      <c r="R405" s="26" t="s">
        <v>446</v>
      </c>
      <c r="S405" s="26" t="s">
        <v>446</v>
      </c>
      <c r="T405" s="26" t="s">
        <v>447</v>
      </c>
      <c r="U405" s="26" t="s">
        <v>446</v>
      </c>
      <c r="V405" s="26" t="s">
        <v>447</v>
      </c>
      <c r="W405" s="26" t="s">
        <v>446</v>
      </c>
      <c r="X405" s="1590" t="str">
        <f t="shared" si="12"/>
        <v>4774 - Comert cu amanuntul al articolelor medicale si ortopedice, in magazine specializate</v>
      </c>
      <c r="Y405" s="1816">
        <f t="shared" si="13"/>
        <v>4774</v>
      </c>
    </row>
    <row r="406" spans="1:25" x14ac:dyDescent="0.25">
      <c r="A406" s="20" t="s">
        <v>775</v>
      </c>
      <c r="B406" s="21">
        <v>47</v>
      </c>
      <c r="C406" s="22">
        <v>477</v>
      </c>
      <c r="D406" s="23">
        <v>4775</v>
      </c>
      <c r="E406" s="24" t="s">
        <v>857</v>
      </c>
      <c r="F406" s="25" t="s">
        <v>736</v>
      </c>
      <c r="G406" s="26" t="s">
        <v>443</v>
      </c>
      <c r="H406" s="26" t="s">
        <v>446</v>
      </c>
      <c r="I406" s="26" t="s">
        <v>446</v>
      </c>
      <c r="J406" s="26" t="s">
        <v>447</v>
      </c>
      <c r="K406" s="26" t="s">
        <v>446</v>
      </c>
      <c r="L406" s="26" t="s">
        <v>446</v>
      </c>
      <c r="M406" s="26" t="s">
        <v>446</v>
      </c>
      <c r="N406" s="26" t="s">
        <v>446</v>
      </c>
      <c r="O406" s="26" t="s">
        <v>446</v>
      </c>
      <c r="P406" s="26" t="s">
        <v>446</v>
      </c>
      <c r="Q406" s="26" t="s">
        <v>446</v>
      </c>
      <c r="R406" s="26" t="s">
        <v>446</v>
      </c>
      <c r="S406" s="26" t="s">
        <v>446</v>
      </c>
      <c r="T406" s="26" t="s">
        <v>447</v>
      </c>
      <c r="U406" s="26" t="s">
        <v>446</v>
      </c>
      <c r="V406" s="26" t="s">
        <v>447</v>
      </c>
      <c r="W406" s="26" t="s">
        <v>446</v>
      </c>
      <c r="X406" s="1590" t="str">
        <f t="shared" si="12"/>
        <v>4775 - Comert cu amanuntul al produselor cosmetice si de parfumerie, in magazine specializate</v>
      </c>
      <c r="Y406" s="1816">
        <f t="shared" si="13"/>
        <v>4775</v>
      </c>
    </row>
    <row r="407" spans="1:25" x14ac:dyDescent="0.25">
      <c r="A407" s="20" t="s">
        <v>775</v>
      </c>
      <c r="B407" s="21">
        <v>47</v>
      </c>
      <c r="C407" s="22">
        <v>477</v>
      </c>
      <c r="D407" s="23">
        <v>4776</v>
      </c>
      <c r="E407" s="24" t="s">
        <v>858</v>
      </c>
      <c r="F407" s="25" t="s">
        <v>736</v>
      </c>
      <c r="G407" s="26" t="s">
        <v>443</v>
      </c>
      <c r="H407" s="26" t="s">
        <v>446</v>
      </c>
      <c r="I407" s="26" t="s">
        <v>446</v>
      </c>
      <c r="J407" s="26" t="s">
        <v>447</v>
      </c>
      <c r="K407" s="26" t="s">
        <v>446</v>
      </c>
      <c r="L407" s="26" t="s">
        <v>446</v>
      </c>
      <c r="M407" s="26" t="s">
        <v>446</v>
      </c>
      <c r="N407" s="26" t="s">
        <v>446</v>
      </c>
      <c r="O407" s="26" t="s">
        <v>446</v>
      </c>
      <c r="P407" s="26" t="s">
        <v>446</v>
      </c>
      <c r="Q407" s="26" t="s">
        <v>446</v>
      </c>
      <c r="R407" s="26" t="s">
        <v>446</v>
      </c>
      <c r="S407" s="26" t="s">
        <v>446</v>
      </c>
      <c r="T407" s="26" t="s">
        <v>447</v>
      </c>
      <c r="U407" s="26" t="s">
        <v>446</v>
      </c>
      <c r="V407" s="26" t="s">
        <v>447</v>
      </c>
      <c r="W407" s="26" t="s">
        <v>446</v>
      </c>
      <c r="X407" s="1590" t="str">
        <f t="shared" si="12"/>
        <v>4776 - Comert cu amanuntul al florilor, plantelor si semintelor, comert cu amanuntul al animalelor de companie si al hranei pentru acestea, in magazine specializate</v>
      </c>
      <c r="Y407" s="1816">
        <f t="shared" si="13"/>
        <v>4776</v>
      </c>
    </row>
    <row r="408" spans="1:25" x14ac:dyDescent="0.25">
      <c r="A408" s="20" t="s">
        <v>775</v>
      </c>
      <c r="B408" s="21">
        <v>47</v>
      </c>
      <c r="C408" s="22">
        <v>477</v>
      </c>
      <c r="D408" s="23">
        <v>4777</v>
      </c>
      <c r="E408" s="24" t="s">
        <v>859</v>
      </c>
      <c r="F408" s="25" t="s">
        <v>736</v>
      </c>
      <c r="G408" s="26" t="s">
        <v>443</v>
      </c>
      <c r="H408" s="26" t="s">
        <v>446</v>
      </c>
      <c r="I408" s="26" t="s">
        <v>446</v>
      </c>
      <c r="J408" s="26" t="s">
        <v>447</v>
      </c>
      <c r="K408" s="26" t="s">
        <v>446</v>
      </c>
      <c r="L408" s="26" t="s">
        <v>446</v>
      </c>
      <c r="M408" s="26" t="s">
        <v>446</v>
      </c>
      <c r="N408" s="26" t="s">
        <v>446</v>
      </c>
      <c r="O408" s="26" t="s">
        <v>446</v>
      </c>
      <c r="P408" s="26" t="s">
        <v>446</v>
      </c>
      <c r="Q408" s="26" t="s">
        <v>446</v>
      </c>
      <c r="R408" s="26" t="s">
        <v>446</v>
      </c>
      <c r="S408" s="26" t="s">
        <v>446</v>
      </c>
      <c r="T408" s="26" t="s">
        <v>447</v>
      </c>
      <c r="U408" s="26" t="s">
        <v>446</v>
      </c>
      <c r="V408" s="26" t="s">
        <v>447</v>
      </c>
      <c r="W408" s="26" t="s">
        <v>446</v>
      </c>
      <c r="X408" s="1590" t="str">
        <f t="shared" si="12"/>
        <v>4777 - Comert cu amanuntul al ceasurilor si bijuteriilor, in magazine specializate</v>
      </c>
      <c r="Y408" s="1816">
        <f t="shared" si="13"/>
        <v>4777</v>
      </c>
    </row>
    <row r="409" spans="1:25" x14ac:dyDescent="0.25">
      <c r="A409" s="20" t="s">
        <v>775</v>
      </c>
      <c r="B409" s="21">
        <v>47</v>
      </c>
      <c r="C409" s="22">
        <v>477</v>
      </c>
      <c r="D409" s="23">
        <v>4778</v>
      </c>
      <c r="E409" s="24" t="s">
        <v>860</v>
      </c>
      <c r="F409" s="25" t="s">
        <v>736</v>
      </c>
      <c r="G409" s="26" t="s">
        <v>443</v>
      </c>
      <c r="H409" s="26" t="s">
        <v>446</v>
      </c>
      <c r="I409" s="26" t="s">
        <v>446</v>
      </c>
      <c r="J409" s="26" t="s">
        <v>447</v>
      </c>
      <c r="K409" s="26" t="s">
        <v>446</v>
      </c>
      <c r="L409" s="26" t="s">
        <v>446</v>
      </c>
      <c r="M409" s="26" t="s">
        <v>446</v>
      </c>
      <c r="N409" s="26" t="s">
        <v>446</v>
      </c>
      <c r="O409" s="26" t="s">
        <v>446</v>
      </c>
      <c r="P409" s="26" t="s">
        <v>446</v>
      </c>
      <c r="Q409" s="26" t="s">
        <v>446</v>
      </c>
      <c r="R409" s="26" t="s">
        <v>446</v>
      </c>
      <c r="S409" s="26" t="s">
        <v>446</v>
      </c>
      <c r="T409" s="26" t="s">
        <v>447</v>
      </c>
      <c r="U409" s="26" t="s">
        <v>446</v>
      </c>
      <c r="V409" s="26" t="s">
        <v>447</v>
      </c>
      <c r="W409" s="26" t="s">
        <v>446</v>
      </c>
      <c r="X409" s="1590" t="str">
        <f t="shared" si="12"/>
        <v>4778 - Comert cu amanuntul al altor bunuri noi, in magazine specializate</v>
      </c>
      <c r="Y409" s="1816">
        <f t="shared" si="13"/>
        <v>4778</v>
      </c>
    </row>
    <row r="410" spans="1:25" x14ac:dyDescent="0.25">
      <c r="A410" s="20" t="s">
        <v>775</v>
      </c>
      <c r="B410" s="21">
        <v>47</v>
      </c>
      <c r="C410" s="27">
        <v>477</v>
      </c>
      <c r="D410" s="28">
        <v>4779</v>
      </c>
      <c r="E410" s="29" t="s">
        <v>861</v>
      </c>
      <c r="F410" s="30" t="s">
        <v>736</v>
      </c>
      <c r="G410" s="31" t="s">
        <v>443</v>
      </c>
      <c r="H410" s="31" t="s">
        <v>446</v>
      </c>
      <c r="I410" s="31" t="s">
        <v>446</v>
      </c>
      <c r="J410" s="31" t="s">
        <v>447</v>
      </c>
      <c r="K410" s="31" t="s">
        <v>446</v>
      </c>
      <c r="L410" s="31" t="s">
        <v>446</v>
      </c>
      <c r="M410" s="31" t="s">
        <v>446</v>
      </c>
      <c r="N410" s="31" t="s">
        <v>446</v>
      </c>
      <c r="O410" s="31" t="s">
        <v>446</v>
      </c>
      <c r="P410" s="31" t="s">
        <v>446</v>
      </c>
      <c r="Q410" s="31" t="s">
        <v>446</v>
      </c>
      <c r="R410" s="31" t="s">
        <v>446</v>
      </c>
      <c r="S410" s="31" t="s">
        <v>446</v>
      </c>
      <c r="T410" s="31" t="s">
        <v>447</v>
      </c>
      <c r="U410" s="31" t="s">
        <v>446</v>
      </c>
      <c r="V410" s="31" t="s">
        <v>447</v>
      </c>
      <c r="W410" s="31" t="s">
        <v>446</v>
      </c>
      <c r="X410" s="1591" t="str">
        <f t="shared" si="12"/>
        <v>4779 - Comert cu amanuntul al bunurilor de ocazie vandute prin magazine</v>
      </c>
      <c r="Y410" s="1817">
        <f t="shared" si="13"/>
        <v>4779</v>
      </c>
    </row>
    <row r="411" spans="1:25" x14ac:dyDescent="0.25">
      <c r="A411" s="20" t="s">
        <v>775</v>
      </c>
      <c r="B411" s="21">
        <v>47</v>
      </c>
      <c r="C411" s="15">
        <v>478</v>
      </c>
      <c r="D411" s="16">
        <v>4781</v>
      </c>
      <c r="E411" s="17" t="s">
        <v>862</v>
      </c>
      <c r="F411" s="18" t="s">
        <v>736</v>
      </c>
      <c r="G411" s="19" t="s">
        <v>443</v>
      </c>
      <c r="H411" s="19" t="s">
        <v>446</v>
      </c>
      <c r="I411" s="19" t="s">
        <v>446</v>
      </c>
      <c r="J411" s="19" t="s">
        <v>447</v>
      </c>
      <c r="K411" s="19" t="s">
        <v>446</v>
      </c>
      <c r="L411" s="19" t="s">
        <v>446</v>
      </c>
      <c r="M411" s="19" t="s">
        <v>446</v>
      </c>
      <c r="N411" s="19" t="s">
        <v>446</v>
      </c>
      <c r="O411" s="19" t="s">
        <v>446</v>
      </c>
      <c r="P411" s="19" t="s">
        <v>446</v>
      </c>
      <c r="Q411" s="19" t="s">
        <v>446</v>
      </c>
      <c r="R411" s="19" t="s">
        <v>446</v>
      </c>
      <c r="S411" s="19" t="s">
        <v>446</v>
      </c>
      <c r="T411" s="19" t="s">
        <v>446</v>
      </c>
      <c r="U411" s="19" t="s">
        <v>447</v>
      </c>
      <c r="V411" s="19" t="s">
        <v>447</v>
      </c>
      <c r="W411" s="19" t="s">
        <v>446</v>
      </c>
      <c r="X411" s="1592" t="str">
        <f t="shared" si="12"/>
        <v>4781 - Comert cu amanuntul al produselor alimentare, bauturilor si produselor din tutun efectuat prin standuri, chioscuri si piete</v>
      </c>
      <c r="Y411" s="1815">
        <f t="shared" si="13"/>
        <v>4781</v>
      </c>
    </row>
    <row r="412" spans="1:25" x14ac:dyDescent="0.25">
      <c r="A412" s="20" t="s">
        <v>775</v>
      </c>
      <c r="B412" s="21">
        <v>47</v>
      </c>
      <c r="C412" s="22">
        <v>478</v>
      </c>
      <c r="D412" s="23">
        <v>4782</v>
      </c>
      <c r="E412" s="24" t="s">
        <v>863</v>
      </c>
      <c r="F412" s="25" t="s">
        <v>736</v>
      </c>
      <c r="G412" s="26" t="s">
        <v>443</v>
      </c>
      <c r="H412" s="26" t="s">
        <v>446</v>
      </c>
      <c r="I412" s="26" t="s">
        <v>446</v>
      </c>
      <c r="J412" s="26" t="s">
        <v>447</v>
      </c>
      <c r="K412" s="26" t="s">
        <v>446</v>
      </c>
      <c r="L412" s="26" t="s">
        <v>446</v>
      </c>
      <c r="M412" s="26" t="s">
        <v>446</v>
      </c>
      <c r="N412" s="26" t="s">
        <v>446</v>
      </c>
      <c r="O412" s="26" t="s">
        <v>446</v>
      </c>
      <c r="P412" s="26" t="s">
        <v>446</v>
      </c>
      <c r="Q412" s="26" t="s">
        <v>446</v>
      </c>
      <c r="R412" s="26" t="s">
        <v>446</v>
      </c>
      <c r="S412" s="26" t="s">
        <v>446</v>
      </c>
      <c r="T412" s="26" t="s">
        <v>446</v>
      </c>
      <c r="U412" s="26" t="s">
        <v>447</v>
      </c>
      <c r="V412" s="26" t="s">
        <v>447</v>
      </c>
      <c r="W412" s="26" t="s">
        <v>446</v>
      </c>
      <c r="X412" s="1590" t="str">
        <f t="shared" si="12"/>
        <v>4782 - Comert cu amanuntul al textilelor, imbracamintei si incaltamintei efectuat prin standuri, chioscuri si piete</v>
      </c>
      <c r="Y412" s="1816">
        <f t="shared" si="13"/>
        <v>4782</v>
      </c>
    </row>
    <row r="413" spans="1:25" x14ac:dyDescent="0.25">
      <c r="A413" s="20" t="s">
        <v>775</v>
      </c>
      <c r="B413" s="21">
        <v>47</v>
      </c>
      <c r="C413" s="27">
        <v>478</v>
      </c>
      <c r="D413" s="28">
        <v>4789</v>
      </c>
      <c r="E413" s="29" t="s">
        <v>864</v>
      </c>
      <c r="F413" s="30" t="s">
        <v>736</v>
      </c>
      <c r="G413" s="31" t="s">
        <v>443</v>
      </c>
      <c r="H413" s="31" t="s">
        <v>446</v>
      </c>
      <c r="I413" s="31" t="s">
        <v>446</v>
      </c>
      <c r="J413" s="31" t="s">
        <v>447</v>
      </c>
      <c r="K413" s="31" t="s">
        <v>446</v>
      </c>
      <c r="L413" s="31" t="s">
        <v>446</v>
      </c>
      <c r="M413" s="31" t="s">
        <v>446</v>
      </c>
      <c r="N413" s="31" t="s">
        <v>446</v>
      </c>
      <c r="O413" s="31" t="s">
        <v>446</v>
      </c>
      <c r="P413" s="31" t="s">
        <v>446</v>
      </c>
      <c r="Q413" s="31" t="s">
        <v>446</v>
      </c>
      <c r="R413" s="31" t="s">
        <v>446</v>
      </c>
      <c r="S413" s="31" t="s">
        <v>446</v>
      </c>
      <c r="T413" s="31" t="s">
        <v>446</v>
      </c>
      <c r="U413" s="31" t="s">
        <v>447</v>
      </c>
      <c r="V413" s="31" t="s">
        <v>447</v>
      </c>
      <c r="W413" s="31" t="s">
        <v>446</v>
      </c>
      <c r="X413" s="1591" t="str">
        <f t="shared" si="12"/>
        <v>4789 - Comert cu amanuntul prin standuri, chioscuri si piete al altor produse</v>
      </c>
      <c r="Y413" s="1817">
        <f t="shared" si="13"/>
        <v>4789</v>
      </c>
    </row>
    <row r="414" spans="1:25" x14ac:dyDescent="0.25">
      <c r="A414" s="20" t="s">
        <v>775</v>
      </c>
      <c r="B414" s="21">
        <v>47</v>
      </c>
      <c r="C414" s="15">
        <v>479</v>
      </c>
      <c r="D414" s="16">
        <v>4791</v>
      </c>
      <c r="E414" s="17" t="s">
        <v>865</v>
      </c>
      <c r="F414" s="18" t="s">
        <v>736</v>
      </c>
      <c r="G414" s="19" t="s">
        <v>443</v>
      </c>
      <c r="H414" s="19" t="s">
        <v>446</v>
      </c>
      <c r="I414" s="19" t="s">
        <v>446</v>
      </c>
      <c r="J414" s="19" t="s">
        <v>447</v>
      </c>
      <c r="K414" s="19" t="s">
        <v>446</v>
      </c>
      <c r="L414" s="19" t="s">
        <v>446</v>
      </c>
      <c r="M414" s="19" t="s">
        <v>446</v>
      </c>
      <c r="N414" s="19" t="s">
        <v>446</v>
      </c>
      <c r="O414" s="19" t="s">
        <v>446</v>
      </c>
      <c r="P414" s="19" t="s">
        <v>446</v>
      </c>
      <c r="Q414" s="19" t="s">
        <v>446</v>
      </c>
      <c r="R414" s="19" t="s">
        <v>446</v>
      </c>
      <c r="S414" s="19" t="s">
        <v>446</v>
      </c>
      <c r="T414" s="19" t="s">
        <v>446</v>
      </c>
      <c r="U414" s="19" t="s">
        <v>446</v>
      </c>
      <c r="V414" s="19" t="s">
        <v>447</v>
      </c>
      <c r="W414" s="19" t="s">
        <v>446</v>
      </c>
      <c r="X414" s="1592" t="str">
        <f t="shared" si="12"/>
        <v>4791 - Comert cu amanuntul prin intermediul caselor de comenzi sau prin Internet</v>
      </c>
      <c r="Y414" s="1815">
        <f t="shared" si="13"/>
        <v>4791</v>
      </c>
    </row>
    <row r="415" spans="1:25" ht="15.75" thickBot="1" x14ac:dyDescent="0.3">
      <c r="A415" s="48" t="s">
        <v>775</v>
      </c>
      <c r="B415" s="49">
        <v>47</v>
      </c>
      <c r="C415" s="50">
        <v>479</v>
      </c>
      <c r="D415" s="51">
        <v>4799</v>
      </c>
      <c r="E415" s="52" t="s">
        <v>866</v>
      </c>
      <c r="F415" s="53" t="s">
        <v>736</v>
      </c>
      <c r="G415" s="54" t="s">
        <v>443</v>
      </c>
      <c r="H415" s="54" t="s">
        <v>446</v>
      </c>
      <c r="I415" s="54" t="s">
        <v>446</v>
      </c>
      <c r="J415" s="54" t="s">
        <v>447</v>
      </c>
      <c r="K415" s="54" t="s">
        <v>446</v>
      </c>
      <c r="L415" s="54" t="s">
        <v>446</v>
      </c>
      <c r="M415" s="54" t="s">
        <v>446</v>
      </c>
      <c r="N415" s="54" t="s">
        <v>446</v>
      </c>
      <c r="O415" s="54" t="s">
        <v>446</v>
      </c>
      <c r="P415" s="54" t="s">
        <v>446</v>
      </c>
      <c r="Q415" s="54" t="s">
        <v>446</v>
      </c>
      <c r="R415" s="54" t="s">
        <v>446</v>
      </c>
      <c r="S415" s="54" t="s">
        <v>446</v>
      </c>
      <c r="T415" s="54" t="s">
        <v>446</v>
      </c>
      <c r="U415" s="54" t="s">
        <v>446</v>
      </c>
      <c r="V415" s="54" t="s">
        <v>447</v>
      </c>
      <c r="W415" s="54" t="s">
        <v>446</v>
      </c>
      <c r="X415" s="1596" t="str">
        <f t="shared" si="12"/>
        <v>4799 - Comert cu amanuntul altfel efectuat in afara  magazinelor, standurilor, chioscurilor si pietelor</v>
      </c>
      <c r="Y415" s="1821">
        <f t="shared" si="13"/>
        <v>4799</v>
      </c>
    </row>
    <row r="416" spans="1:25" ht="15.75" thickTop="1" x14ac:dyDescent="0.25">
      <c r="A416" s="13" t="s">
        <v>867</v>
      </c>
      <c r="B416" s="14">
        <v>49</v>
      </c>
      <c r="C416" s="55">
        <v>491</v>
      </c>
      <c r="D416" s="56">
        <v>4910</v>
      </c>
      <c r="E416" s="57" t="s">
        <v>868</v>
      </c>
      <c r="F416" s="58" t="s">
        <v>723</v>
      </c>
      <c r="G416" s="59"/>
      <c r="H416" s="59" t="s">
        <v>446</v>
      </c>
      <c r="I416" s="59" t="s">
        <v>446</v>
      </c>
      <c r="J416" s="59" t="s">
        <v>446</v>
      </c>
      <c r="K416" s="59" t="s">
        <v>446</v>
      </c>
      <c r="L416" s="59" t="s">
        <v>446</v>
      </c>
      <c r="M416" s="59" t="s">
        <v>446</v>
      </c>
      <c r="N416" s="59" t="s">
        <v>446</v>
      </c>
      <c r="O416" s="59" t="s">
        <v>446</v>
      </c>
      <c r="P416" s="59" t="s">
        <v>446</v>
      </c>
      <c r="Q416" s="59" t="s">
        <v>446</v>
      </c>
      <c r="R416" s="59" t="s">
        <v>446</v>
      </c>
      <c r="S416" s="59" t="s">
        <v>446</v>
      </c>
      <c r="T416" s="59" t="s">
        <v>446</v>
      </c>
      <c r="U416" s="59" t="s">
        <v>446</v>
      </c>
      <c r="V416" s="59" t="s">
        <v>447</v>
      </c>
      <c r="W416" s="59" t="s">
        <v>446</v>
      </c>
      <c r="X416" s="1597" t="str">
        <f t="shared" si="12"/>
        <v>4910 - Transporturi interurbane de calatori pe calea ferata</v>
      </c>
      <c r="Y416" s="1822">
        <f t="shared" si="13"/>
        <v>4910</v>
      </c>
    </row>
    <row r="417" spans="1:25" x14ac:dyDescent="0.25">
      <c r="A417" s="20" t="s">
        <v>867</v>
      </c>
      <c r="B417" s="21">
        <v>49</v>
      </c>
      <c r="C417" s="32">
        <v>492</v>
      </c>
      <c r="D417" s="33">
        <v>4920</v>
      </c>
      <c r="E417" s="34" t="s">
        <v>869</v>
      </c>
      <c r="F417" s="35" t="s">
        <v>723</v>
      </c>
      <c r="G417" s="36"/>
      <c r="H417" s="36" t="s">
        <v>446</v>
      </c>
      <c r="I417" s="36" t="s">
        <v>446</v>
      </c>
      <c r="J417" s="36" t="s">
        <v>446</v>
      </c>
      <c r="K417" s="36" t="s">
        <v>446</v>
      </c>
      <c r="L417" s="36" t="s">
        <v>446</v>
      </c>
      <c r="M417" s="36" t="s">
        <v>446</v>
      </c>
      <c r="N417" s="36" t="s">
        <v>446</v>
      </c>
      <c r="O417" s="36" t="s">
        <v>446</v>
      </c>
      <c r="P417" s="36" t="s">
        <v>446</v>
      </c>
      <c r="Q417" s="36" t="s">
        <v>446</v>
      </c>
      <c r="R417" s="36" t="s">
        <v>446</v>
      </c>
      <c r="S417" s="36" t="s">
        <v>446</v>
      </c>
      <c r="T417" s="36" t="s">
        <v>446</v>
      </c>
      <c r="U417" s="36" t="s">
        <v>446</v>
      </c>
      <c r="V417" s="36" t="s">
        <v>447</v>
      </c>
      <c r="W417" s="36" t="s">
        <v>447</v>
      </c>
      <c r="X417" s="1593" t="str">
        <f t="shared" si="12"/>
        <v>4920 - Transporturi de marfa pe calea ferata</v>
      </c>
      <c r="Y417" s="1818">
        <f t="shared" si="13"/>
        <v>4920</v>
      </c>
    </row>
    <row r="418" spans="1:25" x14ac:dyDescent="0.25">
      <c r="A418" s="20" t="s">
        <v>867</v>
      </c>
      <c r="B418" s="21">
        <v>49</v>
      </c>
      <c r="C418" s="15">
        <v>493</v>
      </c>
      <c r="D418" s="16">
        <v>4931</v>
      </c>
      <c r="E418" s="17" t="s">
        <v>870</v>
      </c>
      <c r="F418" s="18" t="s">
        <v>723</v>
      </c>
      <c r="G418" s="19"/>
      <c r="H418" s="19" t="s">
        <v>446</v>
      </c>
      <c r="I418" s="19" t="s">
        <v>446</v>
      </c>
      <c r="J418" s="19" t="s">
        <v>446</v>
      </c>
      <c r="K418" s="19" t="s">
        <v>446</v>
      </c>
      <c r="L418" s="19" t="s">
        <v>447</v>
      </c>
      <c r="M418" s="19" t="s">
        <v>446</v>
      </c>
      <c r="N418" s="19" t="s">
        <v>446</v>
      </c>
      <c r="O418" s="19" t="s">
        <v>446</v>
      </c>
      <c r="P418" s="19" t="s">
        <v>446</v>
      </c>
      <c r="Q418" s="19" t="s">
        <v>446</v>
      </c>
      <c r="R418" s="19" t="s">
        <v>446</v>
      </c>
      <c r="S418" s="19" t="s">
        <v>446</v>
      </c>
      <c r="T418" s="19" t="s">
        <v>446</v>
      </c>
      <c r="U418" s="19" t="s">
        <v>446</v>
      </c>
      <c r="V418" s="19" t="s">
        <v>447</v>
      </c>
      <c r="W418" s="19" t="s">
        <v>446</v>
      </c>
      <c r="X418" s="1592" t="str">
        <f t="shared" si="12"/>
        <v>4931 - Transporturi urbane, suburbane si metropolitane de calatori</v>
      </c>
      <c r="Y418" s="1815">
        <f t="shared" si="13"/>
        <v>4931</v>
      </c>
    </row>
    <row r="419" spans="1:25" x14ac:dyDescent="0.25">
      <c r="A419" s="20" t="s">
        <v>867</v>
      </c>
      <c r="B419" s="21">
        <v>49</v>
      </c>
      <c r="C419" s="22">
        <v>493</v>
      </c>
      <c r="D419" s="23">
        <v>4932</v>
      </c>
      <c r="E419" s="24" t="s">
        <v>871</v>
      </c>
      <c r="F419" s="25" t="s">
        <v>723</v>
      </c>
      <c r="G419" s="26"/>
      <c r="H419" s="26" t="s">
        <v>446</v>
      </c>
      <c r="I419" s="26" t="s">
        <v>446</v>
      </c>
      <c r="J419" s="26" t="s">
        <v>446</v>
      </c>
      <c r="K419" s="26" t="s">
        <v>446</v>
      </c>
      <c r="L419" s="26" t="s">
        <v>446</v>
      </c>
      <c r="M419" s="26" t="s">
        <v>446</v>
      </c>
      <c r="N419" s="26" t="s">
        <v>446</v>
      </c>
      <c r="O419" s="26" t="s">
        <v>446</v>
      </c>
      <c r="P419" s="26" t="s">
        <v>446</v>
      </c>
      <c r="Q419" s="26" t="s">
        <v>446</v>
      </c>
      <c r="R419" s="26" t="s">
        <v>446</v>
      </c>
      <c r="S419" s="26" t="s">
        <v>446</v>
      </c>
      <c r="T419" s="26" t="s">
        <v>446</v>
      </c>
      <c r="U419" s="26" t="s">
        <v>446</v>
      </c>
      <c r="V419" s="26" t="s">
        <v>447</v>
      </c>
      <c r="W419" s="26" t="s">
        <v>446</v>
      </c>
      <c r="X419" s="1590" t="str">
        <f t="shared" si="12"/>
        <v>4932 - Transporturi cu taxiuri</v>
      </c>
      <c r="Y419" s="1816">
        <f t="shared" si="13"/>
        <v>4932</v>
      </c>
    </row>
    <row r="420" spans="1:25" x14ac:dyDescent="0.25">
      <c r="A420" s="20" t="s">
        <v>867</v>
      </c>
      <c r="B420" s="21">
        <v>49</v>
      </c>
      <c r="C420" s="27">
        <v>493</v>
      </c>
      <c r="D420" s="28">
        <v>4939</v>
      </c>
      <c r="E420" s="29" t="s">
        <v>872</v>
      </c>
      <c r="F420" s="30" t="s">
        <v>723</v>
      </c>
      <c r="G420" s="31"/>
      <c r="H420" s="31" t="s">
        <v>446</v>
      </c>
      <c r="I420" s="31" t="s">
        <v>446</v>
      </c>
      <c r="J420" s="31" t="s">
        <v>446</v>
      </c>
      <c r="K420" s="31" t="s">
        <v>446</v>
      </c>
      <c r="L420" s="31" t="s">
        <v>446</v>
      </c>
      <c r="M420" s="31" t="s">
        <v>446</v>
      </c>
      <c r="N420" s="31" t="s">
        <v>446</v>
      </c>
      <c r="O420" s="31" t="s">
        <v>446</v>
      </c>
      <c r="P420" s="31" t="s">
        <v>446</v>
      </c>
      <c r="Q420" s="31" t="s">
        <v>446</v>
      </c>
      <c r="R420" s="31" t="s">
        <v>446</v>
      </c>
      <c r="S420" s="31" t="s">
        <v>446</v>
      </c>
      <c r="T420" s="31" t="s">
        <v>446</v>
      </c>
      <c r="U420" s="31" t="s">
        <v>446</v>
      </c>
      <c r="V420" s="31" t="s">
        <v>447</v>
      </c>
      <c r="W420" s="31" t="s">
        <v>446</v>
      </c>
      <c r="X420" s="1591" t="str">
        <f t="shared" si="12"/>
        <v>4939 - Alte transporturi terestre de calatori n.c.a</v>
      </c>
      <c r="Y420" s="1817">
        <f t="shared" si="13"/>
        <v>4939</v>
      </c>
    </row>
    <row r="421" spans="1:25" x14ac:dyDescent="0.25">
      <c r="A421" s="20" t="s">
        <v>867</v>
      </c>
      <c r="B421" s="21">
        <v>49</v>
      </c>
      <c r="C421" s="15">
        <v>494</v>
      </c>
      <c r="D421" s="16">
        <v>4941</v>
      </c>
      <c r="E421" s="17" t="s">
        <v>873</v>
      </c>
      <c r="F421" s="18" t="s">
        <v>723</v>
      </c>
      <c r="G421" s="19"/>
      <c r="H421" s="19" t="s">
        <v>446</v>
      </c>
      <c r="I421" s="19" t="s">
        <v>446</v>
      </c>
      <c r="J421" s="19" t="s">
        <v>446</v>
      </c>
      <c r="K421" s="19" t="s">
        <v>446</v>
      </c>
      <c r="L421" s="19" t="s">
        <v>446</v>
      </c>
      <c r="M421" s="19" t="s">
        <v>446</v>
      </c>
      <c r="N421" s="19" t="s">
        <v>446</v>
      </c>
      <c r="O421" s="19" t="s">
        <v>446</v>
      </c>
      <c r="P421" s="19" t="s">
        <v>446</v>
      </c>
      <c r="Q421" s="19" t="s">
        <v>446</v>
      </c>
      <c r="R421" s="19" t="s">
        <v>446</v>
      </c>
      <c r="S421" s="19" t="s">
        <v>446</v>
      </c>
      <c r="T421" s="19" t="s">
        <v>446</v>
      </c>
      <c r="U421" s="19" t="s">
        <v>446</v>
      </c>
      <c r="V421" s="19" t="s">
        <v>447</v>
      </c>
      <c r="W421" s="19" t="s">
        <v>447</v>
      </c>
      <c r="X421" s="1592" t="str">
        <f t="shared" si="12"/>
        <v>4941 - Transporturi rutiere de marfuri</v>
      </c>
      <c r="Y421" s="1815">
        <f t="shared" si="13"/>
        <v>4941</v>
      </c>
    </row>
    <row r="422" spans="1:25" x14ac:dyDescent="0.25">
      <c r="A422" s="20" t="s">
        <v>867</v>
      </c>
      <c r="B422" s="21">
        <v>49</v>
      </c>
      <c r="C422" s="27">
        <v>494</v>
      </c>
      <c r="D422" s="28">
        <v>4942</v>
      </c>
      <c r="E422" s="29" t="s">
        <v>874</v>
      </c>
      <c r="F422" s="30" t="s">
        <v>723</v>
      </c>
      <c r="G422" s="31"/>
      <c r="H422" s="31" t="s">
        <v>446</v>
      </c>
      <c r="I422" s="31" t="s">
        <v>446</v>
      </c>
      <c r="J422" s="31" t="s">
        <v>446</v>
      </c>
      <c r="K422" s="31" t="s">
        <v>446</v>
      </c>
      <c r="L422" s="31" t="s">
        <v>446</v>
      </c>
      <c r="M422" s="31" t="s">
        <v>446</v>
      </c>
      <c r="N422" s="31" t="s">
        <v>446</v>
      </c>
      <c r="O422" s="31" t="s">
        <v>446</v>
      </c>
      <c r="P422" s="31" t="s">
        <v>446</v>
      </c>
      <c r="Q422" s="31" t="s">
        <v>446</v>
      </c>
      <c r="R422" s="31" t="s">
        <v>446</v>
      </c>
      <c r="S422" s="31" t="s">
        <v>446</v>
      </c>
      <c r="T422" s="31" t="s">
        <v>446</v>
      </c>
      <c r="U422" s="31" t="s">
        <v>446</v>
      </c>
      <c r="V422" s="31" t="s">
        <v>447</v>
      </c>
      <c r="W422" s="31" t="s">
        <v>446</v>
      </c>
      <c r="X422" s="1591" t="str">
        <f t="shared" si="12"/>
        <v>4942 - Servicii de mutare</v>
      </c>
      <c r="Y422" s="1817">
        <f t="shared" si="13"/>
        <v>4942</v>
      </c>
    </row>
    <row r="423" spans="1:25" ht="15.75" thickBot="1" x14ac:dyDescent="0.3">
      <c r="A423" s="20" t="s">
        <v>867</v>
      </c>
      <c r="B423" s="37">
        <v>49</v>
      </c>
      <c r="C423" s="38">
        <v>495</v>
      </c>
      <c r="D423" s="39">
        <v>4950</v>
      </c>
      <c r="E423" s="40" t="s">
        <v>875</v>
      </c>
      <c r="F423" s="41" t="s">
        <v>723</v>
      </c>
      <c r="G423" s="42"/>
      <c r="H423" s="42" t="s">
        <v>446</v>
      </c>
      <c r="I423" s="42" t="s">
        <v>446</v>
      </c>
      <c r="J423" s="42" t="s">
        <v>446</v>
      </c>
      <c r="K423" s="42" t="s">
        <v>446</v>
      </c>
      <c r="L423" s="42" t="s">
        <v>446</v>
      </c>
      <c r="M423" s="42" t="s">
        <v>446</v>
      </c>
      <c r="N423" s="42" t="s">
        <v>446</v>
      </c>
      <c r="O423" s="42" t="s">
        <v>446</v>
      </c>
      <c r="P423" s="42" t="s">
        <v>446</v>
      </c>
      <c r="Q423" s="42" t="s">
        <v>446</v>
      </c>
      <c r="R423" s="42" t="s">
        <v>446</v>
      </c>
      <c r="S423" s="42" t="s">
        <v>446</v>
      </c>
      <c r="T423" s="42" t="s">
        <v>446</v>
      </c>
      <c r="U423" s="42" t="s">
        <v>446</v>
      </c>
      <c r="V423" s="42" t="s">
        <v>447</v>
      </c>
      <c r="W423" s="42" t="s">
        <v>447</v>
      </c>
      <c r="X423" s="1594" t="str">
        <f t="shared" si="12"/>
        <v>4950 - Transporturi prin conducte</v>
      </c>
      <c r="Y423" s="1819">
        <f t="shared" si="13"/>
        <v>4950</v>
      </c>
    </row>
    <row r="424" spans="1:25" x14ac:dyDescent="0.25">
      <c r="A424" s="20" t="s">
        <v>867</v>
      </c>
      <c r="B424" s="14">
        <v>50</v>
      </c>
      <c r="C424" s="43">
        <v>501</v>
      </c>
      <c r="D424" s="44">
        <v>5010</v>
      </c>
      <c r="E424" s="45" t="s">
        <v>876</v>
      </c>
      <c r="F424" s="46" t="s">
        <v>723</v>
      </c>
      <c r="G424" s="47"/>
      <c r="H424" s="47" t="s">
        <v>446</v>
      </c>
      <c r="I424" s="47" t="s">
        <v>446</v>
      </c>
      <c r="J424" s="47" t="s">
        <v>446</v>
      </c>
      <c r="K424" s="47" t="s">
        <v>446</v>
      </c>
      <c r="L424" s="47" t="s">
        <v>446</v>
      </c>
      <c r="M424" s="47" t="s">
        <v>446</v>
      </c>
      <c r="N424" s="47" t="s">
        <v>446</v>
      </c>
      <c r="O424" s="47" t="s">
        <v>446</v>
      </c>
      <c r="P424" s="47" t="s">
        <v>446</v>
      </c>
      <c r="Q424" s="47" t="s">
        <v>446</v>
      </c>
      <c r="R424" s="47" t="s">
        <v>446</v>
      </c>
      <c r="S424" s="47" t="s">
        <v>446</v>
      </c>
      <c r="T424" s="47" t="s">
        <v>446</v>
      </c>
      <c r="U424" s="47" t="s">
        <v>446</v>
      </c>
      <c r="V424" s="47" t="s">
        <v>447</v>
      </c>
      <c r="W424" s="47" t="s">
        <v>446</v>
      </c>
      <c r="X424" s="1595" t="str">
        <f t="shared" si="12"/>
        <v>5010 - Transporturi maritime si costiere de pasageri</v>
      </c>
      <c r="Y424" s="1820">
        <f t="shared" si="13"/>
        <v>5010</v>
      </c>
    </row>
    <row r="425" spans="1:25" x14ac:dyDescent="0.25">
      <c r="A425" s="20" t="s">
        <v>867</v>
      </c>
      <c r="B425" s="21">
        <v>50</v>
      </c>
      <c r="C425" s="32">
        <v>502</v>
      </c>
      <c r="D425" s="33">
        <v>5020</v>
      </c>
      <c r="E425" s="34" t="s">
        <v>877</v>
      </c>
      <c r="F425" s="35" t="s">
        <v>723</v>
      </c>
      <c r="G425" s="36"/>
      <c r="H425" s="36" t="s">
        <v>446</v>
      </c>
      <c r="I425" s="36" t="s">
        <v>446</v>
      </c>
      <c r="J425" s="36" t="s">
        <v>446</v>
      </c>
      <c r="K425" s="36" t="s">
        <v>446</v>
      </c>
      <c r="L425" s="36" t="s">
        <v>446</v>
      </c>
      <c r="M425" s="36" t="s">
        <v>446</v>
      </c>
      <c r="N425" s="36" t="s">
        <v>446</v>
      </c>
      <c r="O425" s="36" t="s">
        <v>446</v>
      </c>
      <c r="P425" s="36" t="s">
        <v>446</v>
      </c>
      <c r="Q425" s="36" t="s">
        <v>446</v>
      </c>
      <c r="R425" s="36" t="s">
        <v>446</v>
      </c>
      <c r="S425" s="36" t="s">
        <v>446</v>
      </c>
      <c r="T425" s="36" t="s">
        <v>446</v>
      </c>
      <c r="U425" s="36" t="s">
        <v>446</v>
      </c>
      <c r="V425" s="36" t="s">
        <v>447</v>
      </c>
      <c r="W425" s="36" t="s">
        <v>447</v>
      </c>
      <c r="X425" s="1593" t="str">
        <f t="shared" si="12"/>
        <v>5020 - Transporturi maritime si costiere de marfa</v>
      </c>
      <c r="Y425" s="1818">
        <f t="shared" si="13"/>
        <v>5020</v>
      </c>
    </row>
    <row r="426" spans="1:25" x14ac:dyDescent="0.25">
      <c r="A426" s="20" t="s">
        <v>867</v>
      </c>
      <c r="B426" s="21">
        <v>50</v>
      </c>
      <c r="C426" s="32">
        <v>503</v>
      </c>
      <c r="D426" s="33">
        <v>5030</v>
      </c>
      <c r="E426" s="34" t="s">
        <v>878</v>
      </c>
      <c r="F426" s="35" t="s">
        <v>723</v>
      </c>
      <c r="G426" s="36"/>
      <c r="H426" s="36" t="s">
        <v>446</v>
      </c>
      <c r="I426" s="36" t="s">
        <v>446</v>
      </c>
      <c r="J426" s="36" t="s">
        <v>446</v>
      </c>
      <c r="K426" s="36" t="s">
        <v>446</v>
      </c>
      <c r="L426" s="36" t="s">
        <v>446</v>
      </c>
      <c r="M426" s="36" t="s">
        <v>446</v>
      </c>
      <c r="N426" s="36" t="s">
        <v>446</v>
      </c>
      <c r="O426" s="36" t="s">
        <v>446</v>
      </c>
      <c r="P426" s="36" t="s">
        <v>446</v>
      </c>
      <c r="Q426" s="36" t="s">
        <v>446</v>
      </c>
      <c r="R426" s="36" t="s">
        <v>446</v>
      </c>
      <c r="S426" s="36" t="s">
        <v>446</v>
      </c>
      <c r="T426" s="36" t="s">
        <v>446</v>
      </c>
      <c r="U426" s="36" t="s">
        <v>446</v>
      </c>
      <c r="V426" s="36" t="s">
        <v>447</v>
      </c>
      <c r="W426" s="36" t="s">
        <v>446</v>
      </c>
      <c r="X426" s="1593" t="str">
        <f t="shared" si="12"/>
        <v>5030 - Transporturi de pasageri pe cai navigabile interioare</v>
      </c>
      <c r="Y426" s="1818">
        <f t="shared" si="13"/>
        <v>5030</v>
      </c>
    </row>
    <row r="427" spans="1:25" ht="15.75" thickBot="1" x14ac:dyDescent="0.3">
      <c r="A427" s="20" t="s">
        <v>867</v>
      </c>
      <c r="B427" s="37">
        <v>50</v>
      </c>
      <c r="C427" s="38">
        <v>504</v>
      </c>
      <c r="D427" s="39">
        <v>5040</v>
      </c>
      <c r="E427" s="40" t="s">
        <v>879</v>
      </c>
      <c r="F427" s="41" t="s">
        <v>723</v>
      </c>
      <c r="G427" s="42"/>
      <c r="H427" s="42" t="s">
        <v>446</v>
      </c>
      <c r="I427" s="42" t="s">
        <v>446</v>
      </c>
      <c r="J427" s="42" t="s">
        <v>446</v>
      </c>
      <c r="K427" s="42" t="s">
        <v>446</v>
      </c>
      <c r="L427" s="42" t="s">
        <v>446</v>
      </c>
      <c r="M427" s="42" t="s">
        <v>446</v>
      </c>
      <c r="N427" s="42" t="s">
        <v>446</v>
      </c>
      <c r="O427" s="42" t="s">
        <v>446</v>
      </c>
      <c r="P427" s="42" t="s">
        <v>446</v>
      </c>
      <c r="Q427" s="42" t="s">
        <v>446</v>
      </c>
      <c r="R427" s="42" t="s">
        <v>446</v>
      </c>
      <c r="S427" s="42" t="s">
        <v>446</v>
      </c>
      <c r="T427" s="42" t="s">
        <v>446</v>
      </c>
      <c r="U427" s="42" t="s">
        <v>446</v>
      </c>
      <c r="V427" s="42" t="s">
        <v>447</v>
      </c>
      <c r="W427" s="42" t="s">
        <v>447</v>
      </c>
      <c r="X427" s="1594" t="str">
        <f t="shared" si="12"/>
        <v>5040 - Transportul de marfa pe cai navigabile interioare</v>
      </c>
      <c r="Y427" s="1819">
        <f t="shared" si="13"/>
        <v>5040</v>
      </c>
    </row>
    <row r="428" spans="1:25" x14ac:dyDescent="0.25">
      <c r="A428" s="20" t="s">
        <v>867</v>
      </c>
      <c r="B428" s="14">
        <v>51</v>
      </c>
      <c r="C428" s="43">
        <v>511</v>
      </c>
      <c r="D428" s="44">
        <v>5110</v>
      </c>
      <c r="E428" s="45" t="s">
        <v>880</v>
      </c>
      <c r="F428" s="46" t="s">
        <v>723</v>
      </c>
      <c r="G428" s="47"/>
      <c r="H428" s="47" t="s">
        <v>446</v>
      </c>
      <c r="I428" s="47" t="s">
        <v>446</v>
      </c>
      <c r="J428" s="47" t="s">
        <v>446</v>
      </c>
      <c r="K428" s="47" t="s">
        <v>446</v>
      </c>
      <c r="L428" s="47" t="s">
        <v>446</v>
      </c>
      <c r="M428" s="47" t="s">
        <v>446</v>
      </c>
      <c r="N428" s="47" t="s">
        <v>446</v>
      </c>
      <c r="O428" s="47" t="s">
        <v>446</v>
      </c>
      <c r="P428" s="47" t="s">
        <v>446</v>
      </c>
      <c r="Q428" s="47" t="s">
        <v>446</v>
      </c>
      <c r="R428" s="47" t="s">
        <v>446</v>
      </c>
      <c r="S428" s="47" t="s">
        <v>446</v>
      </c>
      <c r="T428" s="47" t="s">
        <v>446</v>
      </c>
      <c r="U428" s="47" t="s">
        <v>446</v>
      </c>
      <c r="V428" s="47" t="s">
        <v>447</v>
      </c>
      <c r="W428" s="47" t="s">
        <v>446</v>
      </c>
      <c r="X428" s="1595" t="str">
        <f t="shared" si="12"/>
        <v>5110 - Transporturi aeriene de pasageri</v>
      </c>
      <c r="Y428" s="1820">
        <f t="shared" si="13"/>
        <v>5110</v>
      </c>
    </row>
    <row r="429" spans="1:25" x14ac:dyDescent="0.25">
      <c r="A429" s="20" t="s">
        <v>867</v>
      </c>
      <c r="B429" s="21">
        <v>51</v>
      </c>
      <c r="C429" s="15">
        <v>512</v>
      </c>
      <c r="D429" s="16">
        <v>5121</v>
      </c>
      <c r="E429" s="17" t="s">
        <v>881</v>
      </c>
      <c r="F429" s="18" t="s">
        <v>723</v>
      </c>
      <c r="G429" s="19"/>
      <c r="H429" s="19" t="s">
        <v>446</v>
      </c>
      <c r="I429" s="19" t="s">
        <v>446</v>
      </c>
      <c r="J429" s="19" t="s">
        <v>446</v>
      </c>
      <c r="K429" s="19" t="s">
        <v>446</v>
      </c>
      <c r="L429" s="19" t="s">
        <v>446</v>
      </c>
      <c r="M429" s="19" t="s">
        <v>446</v>
      </c>
      <c r="N429" s="19" t="s">
        <v>446</v>
      </c>
      <c r="O429" s="19" t="s">
        <v>446</v>
      </c>
      <c r="P429" s="19" t="s">
        <v>446</v>
      </c>
      <c r="Q429" s="19" t="s">
        <v>446</v>
      </c>
      <c r="R429" s="19" t="s">
        <v>446</v>
      </c>
      <c r="S429" s="19" t="s">
        <v>446</v>
      </c>
      <c r="T429" s="19" t="s">
        <v>446</v>
      </c>
      <c r="U429" s="19" t="s">
        <v>446</v>
      </c>
      <c r="V429" s="19" t="s">
        <v>447</v>
      </c>
      <c r="W429" s="19" t="s">
        <v>447</v>
      </c>
      <c r="X429" s="1592" t="str">
        <f t="shared" si="12"/>
        <v>5121 - Transporturi aeriene de marfa</v>
      </c>
      <c r="Y429" s="1815">
        <f t="shared" si="13"/>
        <v>5121</v>
      </c>
    </row>
    <row r="430" spans="1:25" ht="15.75" thickBot="1" x14ac:dyDescent="0.3">
      <c r="A430" s="20" t="s">
        <v>867</v>
      </c>
      <c r="B430" s="37">
        <v>51</v>
      </c>
      <c r="C430" s="60">
        <v>512</v>
      </c>
      <c r="D430" s="61">
        <v>5122</v>
      </c>
      <c r="E430" s="62" t="s">
        <v>882</v>
      </c>
      <c r="F430" s="63" t="s">
        <v>723</v>
      </c>
      <c r="G430" s="64"/>
      <c r="H430" s="64" t="s">
        <v>446</v>
      </c>
      <c r="I430" s="64" t="s">
        <v>446</v>
      </c>
      <c r="J430" s="64" t="s">
        <v>446</v>
      </c>
      <c r="K430" s="64" t="s">
        <v>446</v>
      </c>
      <c r="L430" s="64" t="s">
        <v>446</v>
      </c>
      <c r="M430" s="64" t="s">
        <v>446</v>
      </c>
      <c r="N430" s="64" t="s">
        <v>446</v>
      </c>
      <c r="O430" s="64" t="s">
        <v>446</v>
      </c>
      <c r="P430" s="64" t="s">
        <v>446</v>
      </c>
      <c r="Q430" s="64" t="s">
        <v>446</v>
      </c>
      <c r="R430" s="64" t="s">
        <v>446</v>
      </c>
      <c r="S430" s="64" t="s">
        <v>446</v>
      </c>
      <c r="T430" s="64" t="s">
        <v>446</v>
      </c>
      <c r="U430" s="64" t="s">
        <v>446</v>
      </c>
      <c r="V430" s="64" t="s">
        <v>447</v>
      </c>
      <c r="W430" s="64" t="s">
        <v>446</v>
      </c>
      <c r="X430" s="1598" t="str">
        <f t="shared" si="12"/>
        <v>5122 - Transporturi spatiale</v>
      </c>
      <c r="Y430" s="1823">
        <f t="shared" si="13"/>
        <v>5122</v>
      </c>
    </row>
    <row r="431" spans="1:25" x14ac:dyDescent="0.25">
      <c r="A431" s="20" t="s">
        <v>867</v>
      </c>
      <c r="B431" s="14">
        <v>52</v>
      </c>
      <c r="C431" s="43">
        <v>521</v>
      </c>
      <c r="D431" s="44">
        <v>5210</v>
      </c>
      <c r="E431" s="45" t="s">
        <v>883</v>
      </c>
      <c r="F431" s="46" t="s">
        <v>723</v>
      </c>
      <c r="G431" s="47"/>
      <c r="H431" s="47" t="s">
        <v>446</v>
      </c>
      <c r="I431" s="47" t="s">
        <v>446</v>
      </c>
      <c r="J431" s="47" t="s">
        <v>446</v>
      </c>
      <c r="K431" s="47" t="s">
        <v>446</v>
      </c>
      <c r="L431" s="47" t="s">
        <v>446</v>
      </c>
      <c r="M431" s="47" t="s">
        <v>446</v>
      </c>
      <c r="N431" s="47" t="s">
        <v>446</v>
      </c>
      <c r="O431" s="47" t="s">
        <v>446</v>
      </c>
      <c r="P431" s="47" t="s">
        <v>446</v>
      </c>
      <c r="Q431" s="47" t="s">
        <v>446</v>
      </c>
      <c r="R431" s="47" t="s">
        <v>446</v>
      </c>
      <c r="S431" s="47" t="s">
        <v>446</v>
      </c>
      <c r="T431" s="47" t="s">
        <v>446</v>
      </c>
      <c r="U431" s="47" t="s">
        <v>446</v>
      </c>
      <c r="V431" s="47" t="s">
        <v>447</v>
      </c>
      <c r="W431" s="47" t="s">
        <v>446</v>
      </c>
      <c r="X431" s="1595" t="str">
        <f t="shared" si="12"/>
        <v>5210 - Depozitari</v>
      </c>
      <c r="Y431" s="1820">
        <f t="shared" si="13"/>
        <v>5210</v>
      </c>
    </row>
    <row r="432" spans="1:25" x14ac:dyDescent="0.25">
      <c r="A432" s="20" t="s">
        <v>867</v>
      </c>
      <c r="B432" s="21">
        <v>52</v>
      </c>
      <c r="C432" s="15">
        <v>522</v>
      </c>
      <c r="D432" s="16">
        <v>5221</v>
      </c>
      <c r="E432" s="17" t="s">
        <v>884</v>
      </c>
      <c r="F432" s="18" t="s">
        <v>723</v>
      </c>
      <c r="G432" s="19"/>
      <c r="H432" s="19" t="s">
        <v>446</v>
      </c>
      <c r="I432" s="19" t="s">
        <v>446</v>
      </c>
      <c r="J432" s="19" t="s">
        <v>446</v>
      </c>
      <c r="K432" s="19" t="s">
        <v>446</v>
      </c>
      <c r="L432" s="19" t="s">
        <v>446</v>
      </c>
      <c r="M432" s="19" t="s">
        <v>446</v>
      </c>
      <c r="N432" s="19" t="s">
        <v>446</v>
      </c>
      <c r="O432" s="19" t="s">
        <v>446</v>
      </c>
      <c r="P432" s="19" t="s">
        <v>446</v>
      </c>
      <c r="Q432" s="19" t="s">
        <v>446</v>
      </c>
      <c r="R432" s="19" t="s">
        <v>446</v>
      </c>
      <c r="S432" s="19" t="s">
        <v>446</v>
      </c>
      <c r="T432" s="19" t="s">
        <v>446</v>
      </c>
      <c r="U432" s="19" t="s">
        <v>446</v>
      </c>
      <c r="V432" s="19" t="s">
        <v>447</v>
      </c>
      <c r="W432" s="19" t="s">
        <v>446</v>
      </c>
      <c r="X432" s="1592" t="str">
        <f t="shared" si="12"/>
        <v>5221 - Activitati de servicii anexe pentru transporturi terestre</v>
      </c>
      <c r="Y432" s="1815">
        <f t="shared" si="13"/>
        <v>5221</v>
      </c>
    </row>
    <row r="433" spans="1:25" x14ac:dyDescent="0.25">
      <c r="A433" s="20" t="s">
        <v>867</v>
      </c>
      <c r="B433" s="21">
        <v>52</v>
      </c>
      <c r="C433" s="22">
        <v>522</v>
      </c>
      <c r="D433" s="23">
        <v>5222</v>
      </c>
      <c r="E433" s="24" t="s">
        <v>885</v>
      </c>
      <c r="F433" s="25" t="s">
        <v>723</v>
      </c>
      <c r="G433" s="26"/>
      <c r="H433" s="26" t="s">
        <v>446</v>
      </c>
      <c r="I433" s="26" t="s">
        <v>446</v>
      </c>
      <c r="J433" s="26" t="s">
        <v>446</v>
      </c>
      <c r="K433" s="26" t="s">
        <v>446</v>
      </c>
      <c r="L433" s="26" t="s">
        <v>446</v>
      </c>
      <c r="M433" s="26" t="s">
        <v>446</v>
      </c>
      <c r="N433" s="26" t="s">
        <v>446</v>
      </c>
      <c r="O433" s="26" t="s">
        <v>446</v>
      </c>
      <c r="P433" s="26" t="s">
        <v>446</v>
      </c>
      <c r="Q433" s="26" t="s">
        <v>446</v>
      </c>
      <c r="R433" s="26" t="s">
        <v>446</v>
      </c>
      <c r="S433" s="26" t="s">
        <v>446</v>
      </c>
      <c r="T433" s="26" t="s">
        <v>446</v>
      </c>
      <c r="U433" s="26" t="s">
        <v>446</v>
      </c>
      <c r="V433" s="26" t="s">
        <v>447</v>
      </c>
      <c r="W433" s="26" t="s">
        <v>446</v>
      </c>
      <c r="X433" s="1590" t="str">
        <f t="shared" si="12"/>
        <v>5222 - Activitati de servicii anexe transportului pe apa</v>
      </c>
      <c r="Y433" s="1816">
        <f t="shared" si="13"/>
        <v>5222</v>
      </c>
    </row>
    <row r="434" spans="1:25" x14ac:dyDescent="0.25">
      <c r="A434" s="20" t="s">
        <v>867</v>
      </c>
      <c r="B434" s="21">
        <v>52</v>
      </c>
      <c r="C434" s="22">
        <v>522</v>
      </c>
      <c r="D434" s="23">
        <v>5223</v>
      </c>
      <c r="E434" s="24" t="s">
        <v>886</v>
      </c>
      <c r="F434" s="25" t="s">
        <v>723</v>
      </c>
      <c r="G434" s="26"/>
      <c r="H434" s="26" t="s">
        <v>446</v>
      </c>
      <c r="I434" s="26" t="s">
        <v>446</v>
      </c>
      <c r="J434" s="26" t="s">
        <v>446</v>
      </c>
      <c r="K434" s="26" t="s">
        <v>446</v>
      </c>
      <c r="L434" s="26" t="s">
        <v>446</v>
      </c>
      <c r="M434" s="26" t="s">
        <v>446</v>
      </c>
      <c r="N434" s="26" t="s">
        <v>446</v>
      </c>
      <c r="O434" s="26" t="s">
        <v>446</v>
      </c>
      <c r="P434" s="26" t="s">
        <v>446</v>
      </c>
      <c r="Q434" s="26" t="s">
        <v>446</v>
      </c>
      <c r="R434" s="26" t="s">
        <v>446</v>
      </c>
      <c r="S434" s="26" t="s">
        <v>446</v>
      </c>
      <c r="T434" s="26" t="s">
        <v>446</v>
      </c>
      <c r="U434" s="26" t="s">
        <v>446</v>
      </c>
      <c r="V434" s="26" t="s">
        <v>447</v>
      </c>
      <c r="W434" s="26" t="s">
        <v>446</v>
      </c>
      <c r="X434" s="1590" t="str">
        <f t="shared" si="12"/>
        <v>5223 - Activitati de servicii anexe transporturilor aeriene</v>
      </c>
      <c r="Y434" s="1816">
        <f t="shared" si="13"/>
        <v>5223</v>
      </c>
    </row>
    <row r="435" spans="1:25" x14ac:dyDescent="0.25">
      <c r="A435" s="20" t="s">
        <v>867</v>
      </c>
      <c r="B435" s="21">
        <v>52</v>
      </c>
      <c r="C435" s="22">
        <v>522</v>
      </c>
      <c r="D435" s="23">
        <v>5224</v>
      </c>
      <c r="E435" s="24" t="s">
        <v>887</v>
      </c>
      <c r="F435" s="25" t="s">
        <v>723</v>
      </c>
      <c r="G435" s="26"/>
      <c r="H435" s="26" t="s">
        <v>446</v>
      </c>
      <c r="I435" s="26" t="s">
        <v>446</v>
      </c>
      <c r="J435" s="26" t="s">
        <v>446</v>
      </c>
      <c r="K435" s="26" t="s">
        <v>446</v>
      </c>
      <c r="L435" s="26" t="s">
        <v>446</v>
      </c>
      <c r="M435" s="26" t="s">
        <v>446</v>
      </c>
      <c r="N435" s="26" t="s">
        <v>446</v>
      </c>
      <c r="O435" s="26" t="s">
        <v>446</v>
      </c>
      <c r="P435" s="26" t="s">
        <v>446</v>
      </c>
      <c r="Q435" s="26" t="s">
        <v>446</v>
      </c>
      <c r="R435" s="26" t="s">
        <v>446</v>
      </c>
      <c r="S435" s="26" t="s">
        <v>446</v>
      </c>
      <c r="T435" s="26" t="s">
        <v>446</v>
      </c>
      <c r="U435" s="26" t="s">
        <v>446</v>
      </c>
      <c r="V435" s="26" t="s">
        <v>447</v>
      </c>
      <c r="W435" s="26" t="s">
        <v>446</v>
      </c>
      <c r="X435" s="1590" t="str">
        <f t="shared" si="12"/>
        <v>5224 - Manipulari</v>
      </c>
      <c r="Y435" s="1816">
        <f t="shared" si="13"/>
        <v>5224</v>
      </c>
    </row>
    <row r="436" spans="1:25" ht="15.75" thickBot="1" x14ac:dyDescent="0.3">
      <c r="A436" s="20" t="s">
        <v>867</v>
      </c>
      <c r="B436" s="37">
        <v>52</v>
      </c>
      <c r="C436" s="60">
        <v>522</v>
      </c>
      <c r="D436" s="61">
        <v>5229</v>
      </c>
      <c r="E436" s="62" t="s">
        <v>888</v>
      </c>
      <c r="F436" s="63" t="s">
        <v>723</v>
      </c>
      <c r="G436" s="64"/>
      <c r="H436" s="64" t="s">
        <v>446</v>
      </c>
      <c r="I436" s="64" t="s">
        <v>446</v>
      </c>
      <c r="J436" s="64" t="s">
        <v>446</v>
      </c>
      <c r="K436" s="64" t="s">
        <v>446</v>
      </c>
      <c r="L436" s="64" t="s">
        <v>446</v>
      </c>
      <c r="M436" s="64" t="s">
        <v>446</v>
      </c>
      <c r="N436" s="64" t="s">
        <v>446</v>
      </c>
      <c r="O436" s="64" t="s">
        <v>446</v>
      </c>
      <c r="P436" s="64" t="s">
        <v>446</v>
      </c>
      <c r="Q436" s="64" t="s">
        <v>446</v>
      </c>
      <c r="R436" s="64" t="s">
        <v>446</v>
      </c>
      <c r="S436" s="64" t="s">
        <v>446</v>
      </c>
      <c r="T436" s="64" t="s">
        <v>446</v>
      </c>
      <c r="U436" s="64" t="s">
        <v>446</v>
      </c>
      <c r="V436" s="64" t="s">
        <v>447</v>
      </c>
      <c r="W436" s="64" t="s">
        <v>446</v>
      </c>
      <c r="X436" s="1598" t="str">
        <f t="shared" si="12"/>
        <v>5229 - Alte activitati anexe transporturilor</v>
      </c>
      <c r="Y436" s="1823">
        <f t="shared" si="13"/>
        <v>5229</v>
      </c>
    </row>
    <row r="437" spans="1:25" x14ac:dyDescent="0.25">
      <c r="A437" s="20" t="s">
        <v>867</v>
      </c>
      <c r="B437" s="14">
        <v>53</v>
      </c>
      <c r="C437" s="43">
        <v>531</v>
      </c>
      <c r="D437" s="44">
        <v>5310</v>
      </c>
      <c r="E437" s="45" t="s">
        <v>889</v>
      </c>
      <c r="F437" s="46" t="s">
        <v>723</v>
      </c>
      <c r="G437" s="47"/>
      <c r="H437" s="47" t="s">
        <v>446</v>
      </c>
      <c r="I437" s="47" t="s">
        <v>446</v>
      </c>
      <c r="J437" s="47" t="s">
        <v>446</v>
      </c>
      <c r="K437" s="47" t="s">
        <v>446</v>
      </c>
      <c r="L437" s="47" t="s">
        <v>446</v>
      </c>
      <c r="M437" s="47" t="s">
        <v>446</v>
      </c>
      <c r="N437" s="47" t="s">
        <v>446</v>
      </c>
      <c r="O437" s="47" t="s">
        <v>446</v>
      </c>
      <c r="P437" s="47" t="s">
        <v>446</v>
      </c>
      <c r="Q437" s="47" t="s">
        <v>446</v>
      </c>
      <c r="R437" s="47" t="s">
        <v>446</v>
      </c>
      <c r="S437" s="47" t="s">
        <v>446</v>
      </c>
      <c r="T437" s="47" t="s">
        <v>446</v>
      </c>
      <c r="U437" s="47" t="s">
        <v>446</v>
      </c>
      <c r="V437" s="47" t="s">
        <v>447</v>
      </c>
      <c r="W437" s="47" t="s">
        <v>446</v>
      </c>
      <c r="X437" s="1595" t="str">
        <f t="shared" si="12"/>
        <v>5310 - Activitati postale desfasurate sub obligativitatea serviciului universal</v>
      </c>
      <c r="Y437" s="1820">
        <f t="shared" si="13"/>
        <v>5310</v>
      </c>
    </row>
    <row r="438" spans="1:25" ht="15.75" thickBot="1" x14ac:dyDescent="0.3">
      <c r="A438" s="48" t="s">
        <v>867</v>
      </c>
      <c r="B438" s="49">
        <v>53</v>
      </c>
      <c r="C438" s="65">
        <v>532</v>
      </c>
      <c r="D438" s="66">
        <v>5320</v>
      </c>
      <c r="E438" s="67" t="s">
        <v>890</v>
      </c>
      <c r="F438" s="68" t="s">
        <v>723</v>
      </c>
      <c r="G438" s="69"/>
      <c r="H438" s="69" t="s">
        <v>446</v>
      </c>
      <c r="I438" s="69" t="s">
        <v>446</v>
      </c>
      <c r="J438" s="69" t="s">
        <v>446</v>
      </c>
      <c r="K438" s="69" t="s">
        <v>446</v>
      </c>
      <c r="L438" s="69" t="s">
        <v>446</v>
      </c>
      <c r="M438" s="69" t="s">
        <v>446</v>
      </c>
      <c r="N438" s="69" t="s">
        <v>446</v>
      </c>
      <c r="O438" s="69" t="s">
        <v>446</v>
      </c>
      <c r="P438" s="69" t="s">
        <v>446</v>
      </c>
      <c r="Q438" s="69" t="s">
        <v>446</v>
      </c>
      <c r="R438" s="69" t="s">
        <v>446</v>
      </c>
      <c r="S438" s="69" t="s">
        <v>446</v>
      </c>
      <c r="T438" s="69" t="s">
        <v>446</v>
      </c>
      <c r="U438" s="69" t="s">
        <v>446</v>
      </c>
      <c r="V438" s="69" t="s">
        <v>447</v>
      </c>
      <c r="W438" s="69" t="s">
        <v>446</v>
      </c>
      <c r="X438" s="1599" t="str">
        <f t="shared" si="12"/>
        <v>5320 - Alte activitati postale si de curier</v>
      </c>
      <c r="Y438" s="1824">
        <f t="shared" si="13"/>
        <v>5320</v>
      </c>
    </row>
    <row r="439" spans="1:25" ht="15.75" thickTop="1" x14ac:dyDescent="0.25">
      <c r="A439" s="13" t="s">
        <v>891</v>
      </c>
      <c r="B439" s="14">
        <v>55</v>
      </c>
      <c r="C439" s="55">
        <v>551</v>
      </c>
      <c r="D439" s="56">
        <v>5510</v>
      </c>
      <c r="E439" s="57" t="s">
        <v>892</v>
      </c>
      <c r="F439" s="58" t="s">
        <v>723</v>
      </c>
      <c r="G439" s="59"/>
      <c r="H439" s="59" t="s">
        <v>446</v>
      </c>
      <c r="I439" s="59" t="s">
        <v>446</v>
      </c>
      <c r="J439" s="59" t="s">
        <v>446</v>
      </c>
      <c r="K439" s="59" t="s">
        <v>446</v>
      </c>
      <c r="L439" s="59" t="s">
        <v>447</v>
      </c>
      <c r="M439" s="59" t="s">
        <v>446</v>
      </c>
      <c r="N439" s="59" t="s">
        <v>446</v>
      </c>
      <c r="O439" s="59" t="s">
        <v>446</v>
      </c>
      <c r="P439" s="59" t="s">
        <v>446</v>
      </c>
      <c r="Q439" s="59" t="s">
        <v>446</v>
      </c>
      <c r="R439" s="59" t="s">
        <v>446</v>
      </c>
      <c r="S439" s="59" t="s">
        <v>446</v>
      </c>
      <c r="T439" s="59" t="s">
        <v>446</v>
      </c>
      <c r="U439" s="59" t="s">
        <v>446</v>
      </c>
      <c r="V439" s="59" t="s">
        <v>447</v>
      </c>
      <c r="W439" s="59" t="s">
        <v>446</v>
      </c>
      <c r="X439" s="1597" t="str">
        <f t="shared" si="12"/>
        <v>5510 - Hoteluri si alte facilitati de cazare similare</v>
      </c>
      <c r="Y439" s="1822">
        <f t="shared" si="13"/>
        <v>5510</v>
      </c>
    </row>
    <row r="440" spans="1:25" x14ac:dyDescent="0.25">
      <c r="A440" s="20" t="s">
        <v>891</v>
      </c>
      <c r="B440" s="21">
        <v>55</v>
      </c>
      <c r="C440" s="32">
        <v>552</v>
      </c>
      <c r="D440" s="33">
        <v>5520</v>
      </c>
      <c r="E440" s="34" t="s">
        <v>893</v>
      </c>
      <c r="F440" s="35" t="s">
        <v>723</v>
      </c>
      <c r="G440" s="36"/>
      <c r="H440" s="36" t="s">
        <v>446</v>
      </c>
      <c r="I440" s="36" t="s">
        <v>446</v>
      </c>
      <c r="J440" s="36" t="s">
        <v>446</v>
      </c>
      <c r="K440" s="36" t="s">
        <v>446</v>
      </c>
      <c r="L440" s="36" t="s">
        <v>447</v>
      </c>
      <c r="M440" s="36" t="s">
        <v>446</v>
      </c>
      <c r="N440" s="36" t="s">
        <v>446</v>
      </c>
      <c r="O440" s="36" t="s">
        <v>446</v>
      </c>
      <c r="P440" s="36" t="s">
        <v>446</v>
      </c>
      <c r="Q440" s="36" t="s">
        <v>446</v>
      </c>
      <c r="R440" s="36" t="s">
        <v>446</v>
      </c>
      <c r="S440" s="36" t="s">
        <v>446</v>
      </c>
      <c r="T440" s="36" t="s">
        <v>446</v>
      </c>
      <c r="U440" s="36" t="s">
        <v>446</v>
      </c>
      <c r="V440" s="36" t="s">
        <v>447</v>
      </c>
      <c r="W440" s="36" t="s">
        <v>446</v>
      </c>
      <c r="X440" s="1593" t="str">
        <f t="shared" si="12"/>
        <v>5520 - Facilitati de cazare pentru vacante si perioade de scurta durata</v>
      </c>
      <c r="Y440" s="1818">
        <f t="shared" si="13"/>
        <v>5520</v>
      </c>
    </row>
    <row r="441" spans="1:25" x14ac:dyDescent="0.25">
      <c r="A441" s="20" t="s">
        <v>891</v>
      </c>
      <c r="B441" s="21">
        <v>55</v>
      </c>
      <c r="C441" s="32">
        <v>553</v>
      </c>
      <c r="D441" s="33">
        <v>5530</v>
      </c>
      <c r="E441" s="34" t="s">
        <v>894</v>
      </c>
      <c r="F441" s="35" t="s">
        <v>723</v>
      </c>
      <c r="G441" s="36"/>
      <c r="H441" s="36" t="s">
        <v>446</v>
      </c>
      <c r="I441" s="36" t="s">
        <v>446</v>
      </c>
      <c r="J441" s="36" t="s">
        <v>446</v>
      </c>
      <c r="K441" s="36" t="s">
        <v>446</v>
      </c>
      <c r="L441" s="36" t="s">
        <v>447</v>
      </c>
      <c r="M441" s="36" t="s">
        <v>446</v>
      </c>
      <c r="N441" s="36" t="s">
        <v>446</v>
      </c>
      <c r="O441" s="36" t="s">
        <v>446</v>
      </c>
      <c r="P441" s="36" t="s">
        <v>446</v>
      </c>
      <c r="Q441" s="36" t="s">
        <v>446</v>
      </c>
      <c r="R441" s="36" t="s">
        <v>446</v>
      </c>
      <c r="S441" s="36" t="s">
        <v>446</v>
      </c>
      <c r="T441" s="36" t="s">
        <v>446</v>
      </c>
      <c r="U441" s="36" t="s">
        <v>446</v>
      </c>
      <c r="V441" s="36" t="s">
        <v>447</v>
      </c>
      <c r="W441" s="36" t="s">
        <v>446</v>
      </c>
      <c r="X441" s="1593" t="str">
        <f t="shared" si="12"/>
        <v>5530 - Parcuri pentru rulote, campinguri si tabere</v>
      </c>
      <c r="Y441" s="1818">
        <f t="shared" si="13"/>
        <v>5530</v>
      </c>
    </row>
    <row r="442" spans="1:25" ht="15.75" thickBot="1" x14ac:dyDescent="0.3">
      <c r="A442" s="20" t="s">
        <v>891</v>
      </c>
      <c r="B442" s="37">
        <v>55</v>
      </c>
      <c r="C442" s="38">
        <v>559</v>
      </c>
      <c r="D442" s="39">
        <v>5590</v>
      </c>
      <c r="E442" s="40" t="s">
        <v>895</v>
      </c>
      <c r="F442" s="41" t="s">
        <v>723</v>
      </c>
      <c r="G442" s="42"/>
      <c r="H442" s="42" t="s">
        <v>446</v>
      </c>
      <c r="I442" s="42" t="s">
        <v>446</v>
      </c>
      <c r="J442" s="42" t="s">
        <v>446</v>
      </c>
      <c r="K442" s="42" t="s">
        <v>446</v>
      </c>
      <c r="L442" s="42" t="s">
        <v>447</v>
      </c>
      <c r="M442" s="42" t="s">
        <v>446</v>
      </c>
      <c r="N442" s="42" t="s">
        <v>446</v>
      </c>
      <c r="O442" s="42" t="s">
        <v>446</v>
      </c>
      <c r="P442" s="42" t="s">
        <v>446</v>
      </c>
      <c r="Q442" s="42" t="s">
        <v>446</v>
      </c>
      <c r="R442" s="42" t="s">
        <v>446</v>
      </c>
      <c r="S442" s="42" t="s">
        <v>446</v>
      </c>
      <c r="T442" s="42" t="s">
        <v>446</v>
      </c>
      <c r="U442" s="42" t="s">
        <v>446</v>
      </c>
      <c r="V442" s="42" t="s">
        <v>447</v>
      </c>
      <c r="W442" s="42" t="s">
        <v>446</v>
      </c>
      <c r="X442" s="1594" t="str">
        <f t="shared" si="12"/>
        <v>5590 - Alte servicii de cazare</v>
      </c>
      <c r="Y442" s="1819">
        <f t="shared" si="13"/>
        <v>5590</v>
      </c>
    </row>
    <row r="443" spans="1:25" x14ac:dyDescent="0.25">
      <c r="A443" s="20" t="s">
        <v>891</v>
      </c>
      <c r="B443" s="14">
        <v>56</v>
      </c>
      <c r="C443" s="43">
        <v>561</v>
      </c>
      <c r="D443" s="44">
        <v>5610</v>
      </c>
      <c r="E443" s="45" t="s">
        <v>896</v>
      </c>
      <c r="F443" s="46" t="s">
        <v>723</v>
      </c>
      <c r="G443" s="47"/>
      <c r="H443" s="47" t="s">
        <v>446</v>
      </c>
      <c r="I443" s="47" t="s">
        <v>446</v>
      </c>
      <c r="J443" s="47" t="s">
        <v>446</v>
      </c>
      <c r="K443" s="47" t="s">
        <v>446</v>
      </c>
      <c r="L443" s="47" t="s">
        <v>446</v>
      </c>
      <c r="M443" s="47" t="s">
        <v>446</v>
      </c>
      <c r="N443" s="47" t="s">
        <v>446</v>
      </c>
      <c r="O443" s="47" t="s">
        <v>446</v>
      </c>
      <c r="P443" s="47" t="s">
        <v>446</v>
      </c>
      <c r="Q443" s="47" t="s">
        <v>446</v>
      </c>
      <c r="R443" s="47" t="s">
        <v>446</v>
      </c>
      <c r="S443" s="47" t="s">
        <v>446</v>
      </c>
      <c r="T443" s="47" t="s">
        <v>446</v>
      </c>
      <c r="U443" s="47" t="s">
        <v>446</v>
      </c>
      <c r="V443" s="47" t="s">
        <v>447</v>
      </c>
      <c r="W443" s="47" t="s">
        <v>446</v>
      </c>
      <c r="X443" s="1595" t="str">
        <f t="shared" si="12"/>
        <v>5610 - Restaurante</v>
      </c>
      <c r="Y443" s="1820">
        <f t="shared" si="13"/>
        <v>5610</v>
      </c>
    </row>
    <row r="444" spans="1:25" x14ac:dyDescent="0.25">
      <c r="A444" s="20" t="s">
        <v>891</v>
      </c>
      <c r="B444" s="21">
        <v>56</v>
      </c>
      <c r="C444" s="15">
        <v>562</v>
      </c>
      <c r="D444" s="16">
        <v>5621</v>
      </c>
      <c r="E444" s="17" t="s">
        <v>897</v>
      </c>
      <c r="F444" s="18" t="s">
        <v>723</v>
      </c>
      <c r="G444" s="19"/>
      <c r="H444" s="19" t="s">
        <v>446</v>
      </c>
      <c r="I444" s="19" t="s">
        <v>446</v>
      </c>
      <c r="J444" s="19" t="s">
        <v>446</v>
      </c>
      <c r="K444" s="19" t="s">
        <v>446</v>
      </c>
      <c r="L444" s="19" t="s">
        <v>446</v>
      </c>
      <c r="M444" s="19" t="s">
        <v>446</v>
      </c>
      <c r="N444" s="19" t="s">
        <v>446</v>
      </c>
      <c r="O444" s="19" t="s">
        <v>446</v>
      </c>
      <c r="P444" s="19" t="s">
        <v>446</v>
      </c>
      <c r="Q444" s="19" t="s">
        <v>446</v>
      </c>
      <c r="R444" s="19" t="s">
        <v>446</v>
      </c>
      <c r="S444" s="19" t="s">
        <v>446</v>
      </c>
      <c r="T444" s="19" t="s">
        <v>446</v>
      </c>
      <c r="U444" s="19" t="s">
        <v>446</v>
      </c>
      <c r="V444" s="19" t="s">
        <v>447</v>
      </c>
      <c r="W444" s="19" t="s">
        <v>446</v>
      </c>
      <c r="X444" s="1592" t="str">
        <f t="shared" si="12"/>
        <v>5621 - Activitati de alimentatie (catering) pentru evenimente</v>
      </c>
      <c r="Y444" s="1815">
        <f t="shared" si="13"/>
        <v>5621</v>
      </c>
    </row>
    <row r="445" spans="1:25" x14ac:dyDescent="0.25">
      <c r="A445" s="20" t="s">
        <v>891</v>
      </c>
      <c r="B445" s="21">
        <v>56</v>
      </c>
      <c r="C445" s="27">
        <v>562</v>
      </c>
      <c r="D445" s="28">
        <v>5629</v>
      </c>
      <c r="E445" s="29" t="s">
        <v>898</v>
      </c>
      <c r="F445" s="30" t="s">
        <v>723</v>
      </c>
      <c r="G445" s="31"/>
      <c r="H445" s="31" t="s">
        <v>446</v>
      </c>
      <c r="I445" s="31" t="s">
        <v>446</v>
      </c>
      <c r="J445" s="31" t="s">
        <v>446</v>
      </c>
      <c r="K445" s="31" t="s">
        <v>446</v>
      </c>
      <c r="L445" s="31" t="s">
        <v>446</v>
      </c>
      <c r="M445" s="31" t="s">
        <v>446</v>
      </c>
      <c r="N445" s="31" t="s">
        <v>446</v>
      </c>
      <c r="O445" s="31" t="s">
        <v>446</v>
      </c>
      <c r="P445" s="31" t="s">
        <v>446</v>
      </c>
      <c r="Q445" s="31" t="s">
        <v>446</v>
      </c>
      <c r="R445" s="31" t="s">
        <v>446</v>
      </c>
      <c r="S445" s="31" t="s">
        <v>446</v>
      </c>
      <c r="T445" s="31" t="s">
        <v>446</v>
      </c>
      <c r="U445" s="31" t="s">
        <v>446</v>
      </c>
      <c r="V445" s="31" t="s">
        <v>447</v>
      </c>
      <c r="W445" s="31" t="s">
        <v>446</v>
      </c>
      <c r="X445" s="1591" t="str">
        <f t="shared" si="12"/>
        <v>5629 - Alte activitati de alimentatie n.c.a.</v>
      </c>
      <c r="Y445" s="1817">
        <f t="shared" si="13"/>
        <v>5629</v>
      </c>
    </row>
    <row r="446" spans="1:25" ht="15.75" thickBot="1" x14ac:dyDescent="0.3">
      <c r="A446" s="48" t="s">
        <v>891</v>
      </c>
      <c r="B446" s="49">
        <v>56</v>
      </c>
      <c r="C446" s="65">
        <v>563</v>
      </c>
      <c r="D446" s="66">
        <v>5630</v>
      </c>
      <c r="E446" s="67" t="s">
        <v>899</v>
      </c>
      <c r="F446" s="68" t="s">
        <v>723</v>
      </c>
      <c r="G446" s="69"/>
      <c r="H446" s="69" t="s">
        <v>446</v>
      </c>
      <c r="I446" s="69" t="s">
        <v>446</v>
      </c>
      <c r="J446" s="69" t="s">
        <v>446</v>
      </c>
      <c r="K446" s="69" t="s">
        <v>446</v>
      </c>
      <c r="L446" s="69" t="s">
        <v>446</v>
      </c>
      <c r="M446" s="69" t="s">
        <v>446</v>
      </c>
      <c r="N446" s="69" t="s">
        <v>446</v>
      </c>
      <c r="O446" s="69" t="s">
        <v>446</v>
      </c>
      <c r="P446" s="69" t="s">
        <v>446</v>
      </c>
      <c r="Q446" s="69" t="s">
        <v>446</v>
      </c>
      <c r="R446" s="69" t="s">
        <v>446</v>
      </c>
      <c r="S446" s="69" t="s">
        <v>446</v>
      </c>
      <c r="T446" s="69" t="s">
        <v>446</v>
      </c>
      <c r="U446" s="69" t="s">
        <v>446</v>
      </c>
      <c r="V446" s="69" t="s">
        <v>447</v>
      </c>
      <c r="W446" s="69" t="s">
        <v>446</v>
      </c>
      <c r="X446" s="1599" t="str">
        <f t="shared" si="12"/>
        <v>5630 - Baruri si alte activitati de servire a bauturilor</v>
      </c>
      <c r="Y446" s="1824">
        <f t="shared" si="13"/>
        <v>5630</v>
      </c>
    </row>
    <row r="447" spans="1:25" ht="15.75" thickTop="1" x14ac:dyDescent="0.25">
      <c r="A447" s="13" t="s">
        <v>900</v>
      </c>
      <c r="B447" s="14">
        <v>58</v>
      </c>
      <c r="C447" s="15">
        <v>581</v>
      </c>
      <c r="D447" s="16">
        <v>5811</v>
      </c>
      <c r="E447" s="17" t="s">
        <v>901</v>
      </c>
      <c r="F447" s="18" t="s">
        <v>723</v>
      </c>
      <c r="G447" s="19"/>
      <c r="H447" s="19" t="s">
        <v>446</v>
      </c>
      <c r="I447" s="19" t="s">
        <v>446</v>
      </c>
      <c r="J447" s="19" t="s">
        <v>446</v>
      </c>
      <c r="K447" s="19" t="s">
        <v>446</v>
      </c>
      <c r="L447" s="19" t="s">
        <v>446</v>
      </c>
      <c r="M447" s="19" t="s">
        <v>446</v>
      </c>
      <c r="N447" s="19" t="s">
        <v>446</v>
      </c>
      <c r="O447" s="19" t="s">
        <v>446</v>
      </c>
      <c r="P447" s="19" t="s">
        <v>446</v>
      </c>
      <c r="Q447" s="19" t="s">
        <v>446</v>
      </c>
      <c r="R447" s="19" t="s">
        <v>446</v>
      </c>
      <c r="S447" s="19" t="s">
        <v>446</v>
      </c>
      <c r="T447" s="19" t="s">
        <v>446</v>
      </c>
      <c r="U447" s="19" t="s">
        <v>446</v>
      </c>
      <c r="V447" s="19" t="s">
        <v>447</v>
      </c>
      <c r="W447" s="19" t="s">
        <v>446</v>
      </c>
      <c r="X447" s="1592" t="str">
        <f t="shared" si="12"/>
        <v>5811 - Activitati de editare a cartilor</v>
      </c>
      <c r="Y447" s="1815">
        <f t="shared" si="13"/>
        <v>5811</v>
      </c>
    </row>
    <row r="448" spans="1:25" x14ac:dyDescent="0.25">
      <c r="A448" s="20" t="s">
        <v>900</v>
      </c>
      <c r="B448" s="21">
        <v>58</v>
      </c>
      <c r="C448" s="22">
        <v>581</v>
      </c>
      <c r="D448" s="23">
        <v>5812</v>
      </c>
      <c r="E448" s="24" t="s">
        <v>902</v>
      </c>
      <c r="F448" s="25" t="s">
        <v>723</v>
      </c>
      <c r="G448" s="26"/>
      <c r="H448" s="26" t="s">
        <v>446</v>
      </c>
      <c r="I448" s="26" t="s">
        <v>446</v>
      </c>
      <c r="J448" s="26" t="s">
        <v>446</v>
      </c>
      <c r="K448" s="26" t="s">
        <v>446</v>
      </c>
      <c r="L448" s="26" t="s">
        <v>446</v>
      </c>
      <c r="M448" s="26" t="s">
        <v>446</v>
      </c>
      <c r="N448" s="26" t="s">
        <v>446</v>
      </c>
      <c r="O448" s="26" t="s">
        <v>446</v>
      </c>
      <c r="P448" s="26" t="s">
        <v>446</v>
      </c>
      <c r="Q448" s="26" t="s">
        <v>446</v>
      </c>
      <c r="R448" s="26" t="s">
        <v>446</v>
      </c>
      <c r="S448" s="26" t="s">
        <v>446</v>
      </c>
      <c r="T448" s="26" t="s">
        <v>446</v>
      </c>
      <c r="U448" s="26" t="s">
        <v>446</v>
      </c>
      <c r="V448" s="26" t="s">
        <v>447</v>
      </c>
      <c r="W448" s="26" t="s">
        <v>446</v>
      </c>
      <c r="X448" s="1590" t="str">
        <f t="shared" si="12"/>
        <v>5812 - Activitati de editare de ghiduri, compendii liste de adrese si similare</v>
      </c>
      <c r="Y448" s="1816">
        <f t="shared" si="13"/>
        <v>5812</v>
      </c>
    </row>
    <row r="449" spans="1:25" x14ac:dyDescent="0.25">
      <c r="A449" s="20" t="s">
        <v>900</v>
      </c>
      <c r="B449" s="21">
        <v>58</v>
      </c>
      <c r="C449" s="22">
        <v>581</v>
      </c>
      <c r="D449" s="23">
        <v>5813</v>
      </c>
      <c r="E449" s="24" t="s">
        <v>903</v>
      </c>
      <c r="F449" s="25" t="s">
        <v>723</v>
      </c>
      <c r="G449" s="26"/>
      <c r="H449" s="26" t="s">
        <v>446</v>
      </c>
      <c r="I449" s="26" t="s">
        <v>446</v>
      </c>
      <c r="J449" s="26" t="s">
        <v>446</v>
      </c>
      <c r="K449" s="26" t="s">
        <v>446</v>
      </c>
      <c r="L449" s="26" t="s">
        <v>446</v>
      </c>
      <c r="M449" s="26" t="s">
        <v>446</v>
      </c>
      <c r="N449" s="26" t="s">
        <v>446</v>
      </c>
      <c r="O449" s="26" t="s">
        <v>446</v>
      </c>
      <c r="P449" s="26" t="s">
        <v>446</v>
      </c>
      <c r="Q449" s="26" t="s">
        <v>446</v>
      </c>
      <c r="R449" s="26" t="s">
        <v>446</v>
      </c>
      <c r="S449" s="26" t="s">
        <v>446</v>
      </c>
      <c r="T449" s="26" t="s">
        <v>446</v>
      </c>
      <c r="U449" s="26" t="s">
        <v>446</v>
      </c>
      <c r="V449" s="26" t="s">
        <v>447</v>
      </c>
      <c r="W449" s="26" t="s">
        <v>446</v>
      </c>
      <c r="X449" s="1590" t="str">
        <f t="shared" si="12"/>
        <v>5813 - Activitati de editare a ziarelor</v>
      </c>
      <c r="Y449" s="1816">
        <f t="shared" si="13"/>
        <v>5813</v>
      </c>
    </row>
    <row r="450" spans="1:25" x14ac:dyDescent="0.25">
      <c r="A450" s="20" t="s">
        <v>900</v>
      </c>
      <c r="B450" s="21">
        <v>58</v>
      </c>
      <c r="C450" s="22">
        <v>581</v>
      </c>
      <c r="D450" s="23">
        <v>5814</v>
      </c>
      <c r="E450" s="24" t="s">
        <v>904</v>
      </c>
      <c r="F450" s="25" t="s">
        <v>723</v>
      </c>
      <c r="G450" s="26"/>
      <c r="H450" s="26" t="s">
        <v>446</v>
      </c>
      <c r="I450" s="26" t="s">
        <v>446</v>
      </c>
      <c r="J450" s="26" t="s">
        <v>446</v>
      </c>
      <c r="K450" s="26" t="s">
        <v>446</v>
      </c>
      <c r="L450" s="26" t="s">
        <v>446</v>
      </c>
      <c r="M450" s="26" t="s">
        <v>446</v>
      </c>
      <c r="N450" s="26" t="s">
        <v>446</v>
      </c>
      <c r="O450" s="26" t="s">
        <v>446</v>
      </c>
      <c r="P450" s="26" t="s">
        <v>446</v>
      </c>
      <c r="Q450" s="26" t="s">
        <v>446</v>
      </c>
      <c r="R450" s="26" t="s">
        <v>446</v>
      </c>
      <c r="S450" s="26" t="s">
        <v>446</v>
      </c>
      <c r="T450" s="26" t="s">
        <v>446</v>
      </c>
      <c r="U450" s="26" t="s">
        <v>446</v>
      </c>
      <c r="V450" s="26" t="s">
        <v>447</v>
      </c>
      <c r="W450" s="26" t="s">
        <v>446</v>
      </c>
      <c r="X450" s="1590" t="str">
        <f t="shared" si="12"/>
        <v>5814 - Activitati de editare a revistelor si periodicelor</v>
      </c>
      <c r="Y450" s="1816">
        <f t="shared" si="13"/>
        <v>5814</v>
      </c>
    </row>
    <row r="451" spans="1:25" x14ac:dyDescent="0.25">
      <c r="A451" s="20" t="s">
        <v>900</v>
      </c>
      <c r="B451" s="21">
        <v>58</v>
      </c>
      <c r="C451" s="27">
        <v>581</v>
      </c>
      <c r="D451" s="28">
        <v>5819</v>
      </c>
      <c r="E451" s="29" t="s">
        <v>905</v>
      </c>
      <c r="F451" s="30" t="s">
        <v>723</v>
      </c>
      <c r="G451" s="31"/>
      <c r="H451" s="31" t="s">
        <v>446</v>
      </c>
      <c r="I451" s="31" t="s">
        <v>446</v>
      </c>
      <c r="J451" s="31" t="s">
        <v>446</v>
      </c>
      <c r="K451" s="31" t="s">
        <v>446</v>
      </c>
      <c r="L451" s="31" t="s">
        <v>446</v>
      </c>
      <c r="M451" s="31" t="s">
        <v>446</v>
      </c>
      <c r="N451" s="31" t="s">
        <v>446</v>
      </c>
      <c r="O451" s="31" t="s">
        <v>446</v>
      </c>
      <c r="P451" s="31" t="s">
        <v>446</v>
      </c>
      <c r="Q451" s="31" t="s">
        <v>446</v>
      </c>
      <c r="R451" s="31" t="s">
        <v>446</v>
      </c>
      <c r="S451" s="31" t="s">
        <v>446</v>
      </c>
      <c r="T451" s="31" t="s">
        <v>446</v>
      </c>
      <c r="U451" s="31" t="s">
        <v>446</v>
      </c>
      <c r="V451" s="31" t="s">
        <v>447</v>
      </c>
      <c r="W451" s="31" t="s">
        <v>446</v>
      </c>
      <c r="X451" s="1591" t="str">
        <f t="shared" ref="X451:X514" si="14">TEXT(D451,"0000")&amp;" - "&amp;E451</f>
        <v>5819 - Alte activitati de editare</v>
      </c>
      <c r="Y451" s="1817">
        <f t="shared" ref="Y451:Y514" si="15">D451</f>
        <v>5819</v>
      </c>
    </row>
    <row r="452" spans="1:25" x14ac:dyDescent="0.25">
      <c r="A452" s="20" t="s">
        <v>900</v>
      </c>
      <c r="B452" s="21">
        <v>58</v>
      </c>
      <c r="C452" s="15">
        <v>582</v>
      </c>
      <c r="D452" s="16">
        <v>5821</v>
      </c>
      <c r="E452" s="17" t="s">
        <v>906</v>
      </c>
      <c r="F452" s="18" t="s">
        <v>723</v>
      </c>
      <c r="G452" s="19"/>
      <c r="H452" s="19" t="s">
        <v>446</v>
      </c>
      <c r="I452" s="19" t="s">
        <v>446</v>
      </c>
      <c r="J452" s="19" t="s">
        <v>446</v>
      </c>
      <c r="K452" s="19" t="s">
        <v>446</v>
      </c>
      <c r="L452" s="19" t="s">
        <v>446</v>
      </c>
      <c r="M452" s="19" t="s">
        <v>446</v>
      </c>
      <c r="N452" s="19" t="s">
        <v>446</v>
      </c>
      <c r="O452" s="19" t="s">
        <v>446</v>
      </c>
      <c r="P452" s="19" t="s">
        <v>446</v>
      </c>
      <c r="Q452" s="19" t="s">
        <v>446</v>
      </c>
      <c r="R452" s="19" t="s">
        <v>446</v>
      </c>
      <c r="S452" s="19" t="s">
        <v>446</v>
      </c>
      <c r="T452" s="19" t="s">
        <v>446</v>
      </c>
      <c r="U452" s="19" t="s">
        <v>446</v>
      </c>
      <c r="V452" s="19" t="s">
        <v>447</v>
      </c>
      <c r="W452" s="19" t="s">
        <v>446</v>
      </c>
      <c r="X452" s="1592" t="str">
        <f t="shared" si="14"/>
        <v>5821 - Activitati de editare a jocurilor de calculator</v>
      </c>
      <c r="Y452" s="1815">
        <f t="shared" si="15"/>
        <v>5821</v>
      </c>
    </row>
    <row r="453" spans="1:25" ht="15.75" thickBot="1" x14ac:dyDescent="0.3">
      <c r="A453" s="20" t="s">
        <v>900</v>
      </c>
      <c r="B453" s="37">
        <v>58</v>
      </c>
      <c r="C453" s="60">
        <v>582</v>
      </c>
      <c r="D453" s="61">
        <v>5829</v>
      </c>
      <c r="E453" s="62" t="s">
        <v>907</v>
      </c>
      <c r="F453" s="63" t="s">
        <v>723</v>
      </c>
      <c r="G453" s="64"/>
      <c r="H453" s="64" t="s">
        <v>446</v>
      </c>
      <c r="I453" s="64" t="s">
        <v>446</v>
      </c>
      <c r="J453" s="64" t="s">
        <v>446</v>
      </c>
      <c r="K453" s="64" t="s">
        <v>446</v>
      </c>
      <c r="L453" s="64" t="s">
        <v>446</v>
      </c>
      <c r="M453" s="64" t="s">
        <v>446</v>
      </c>
      <c r="N453" s="64" t="s">
        <v>446</v>
      </c>
      <c r="O453" s="64" t="s">
        <v>446</v>
      </c>
      <c r="P453" s="64" t="s">
        <v>446</v>
      </c>
      <c r="Q453" s="64" t="s">
        <v>446</v>
      </c>
      <c r="R453" s="64" t="s">
        <v>446</v>
      </c>
      <c r="S453" s="64" t="s">
        <v>446</v>
      </c>
      <c r="T453" s="64" t="s">
        <v>446</v>
      </c>
      <c r="U453" s="64" t="s">
        <v>446</v>
      </c>
      <c r="V453" s="64" t="s">
        <v>447</v>
      </c>
      <c r="W453" s="64" t="s">
        <v>446</v>
      </c>
      <c r="X453" s="1598" t="str">
        <f t="shared" si="14"/>
        <v>5829 - Activitati de editare a altor produse software</v>
      </c>
      <c r="Y453" s="1823">
        <f t="shared" si="15"/>
        <v>5829</v>
      </c>
    </row>
    <row r="454" spans="1:25" x14ac:dyDescent="0.25">
      <c r="A454" s="20" t="s">
        <v>900</v>
      </c>
      <c r="B454" s="14">
        <v>59</v>
      </c>
      <c r="C454" s="15">
        <v>591</v>
      </c>
      <c r="D454" s="16">
        <v>5911</v>
      </c>
      <c r="E454" s="17" t="s">
        <v>908</v>
      </c>
      <c r="F454" s="18" t="s">
        <v>723</v>
      </c>
      <c r="G454" s="19"/>
      <c r="H454" s="19" t="s">
        <v>446</v>
      </c>
      <c r="I454" s="19" t="s">
        <v>446</v>
      </c>
      <c r="J454" s="19" t="s">
        <v>446</v>
      </c>
      <c r="K454" s="19" t="s">
        <v>446</v>
      </c>
      <c r="L454" s="19" t="s">
        <v>446</v>
      </c>
      <c r="M454" s="19" t="s">
        <v>446</v>
      </c>
      <c r="N454" s="19" t="s">
        <v>446</v>
      </c>
      <c r="O454" s="19" t="s">
        <v>446</v>
      </c>
      <c r="P454" s="19" t="s">
        <v>446</v>
      </c>
      <c r="Q454" s="19" t="s">
        <v>446</v>
      </c>
      <c r="R454" s="19" t="s">
        <v>447</v>
      </c>
      <c r="S454" s="19" t="s">
        <v>446</v>
      </c>
      <c r="T454" s="19" t="s">
        <v>446</v>
      </c>
      <c r="U454" s="19" t="s">
        <v>446</v>
      </c>
      <c r="V454" s="19" t="s">
        <v>447</v>
      </c>
      <c r="W454" s="19" t="s">
        <v>446</v>
      </c>
      <c r="X454" s="1592" t="str">
        <f t="shared" si="14"/>
        <v>5911 - Activitati de productie cinematografica, video si de programe de televiziune</v>
      </c>
      <c r="Y454" s="1815">
        <f t="shared" si="15"/>
        <v>5911</v>
      </c>
    </row>
    <row r="455" spans="1:25" x14ac:dyDescent="0.25">
      <c r="A455" s="20" t="s">
        <v>900</v>
      </c>
      <c r="B455" s="21">
        <v>59</v>
      </c>
      <c r="C455" s="22">
        <v>591</v>
      </c>
      <c r="D455" s="23">
        <v>5912</v>
      </c>
      <c r="E455" s="24" t="s">
        <v>909</v>
      </c>
      <c r="F455" s="25" t="s">
        <v>723</v>
      </c>
      <c r="G455" s="26"/>
      <c r="H455" s="26" t="s">
        <v>446</v>
      </c>
      <c r="I455" s="26" t="s">
        <v>446</v>
      </c>
      <c r="J455" s="26" t="s">
        <v>446</v>
      </c>
      <c r="K455" s="26" t="s">
        <v>446</v>
      </c>
      <c r="L455" s="26" t="s">
        <v>446</v>
      </c>
      <c r="M455" s="26" t="s">
        <v>446</v>
      </c>
      <c r="N455" s="26" t="s">
        <v>446</v>
      </c>
      <c r="O455" s="26" t="s">
        <v>446</v>
      </c>
      <c r="P455" s="26" t="s">
        <v>446</v>
      </c>
      <c r="Q455" s="26" t="s">
        <v>446</v>
      </c>
      <c r="R455" s="26" t="s">
        <v>446</v>
      </c>
      <c r="S455" s="26" t="s">
        <v>446</v>
      </c>
      <c r="T455" s="26" t="s">
        <v>446</v>
      </c>
      <c r="U455" s="26" t="s">
        <v>446</v>
      </c>
      <c r="V455" s="26" t="s">
        <v>447</v>
      </c>
      <c r="W455" s="26" t="s">
        <v>446</v>
      </c>
      <c r="X455" s="1590" t="str">
        <f t="shared" si="14"/>
        <v>5912 - Activitati de post-productie cinematografica, video si de programe de televiziune</v>
      </c>
      <c r="Y455" s="1816">
        <f t="shared" si="15"/>
        <v>5912</v>
      </c>
    </row>
    <row r="456" spans="1:25" x14ac:dyDescent="0.25">
      <c r="A456" s="20" t="s">
        <v>900</v>
      </c>
      <c r="B456" s="21">
        <v>59</v>
      </c>
      <c r="C456" s="22">
        <v>591</v>
      </c>
      <c r="D456" s="23">
        <v>5913</v>
      </c>
      <c r="E456" s="24" t="s">
        <v>910</v>
      </c>
      <c r="F456" s="25" t="s">
        <v>723</v>
      </c>
      <c r="G456" s="26"/>
      <c r="H456" s="26" t="s">
        <v>446</v>
      </c>
      <c r="I456" s="26" t="s">
        <v>446</v>
      </c>
      <c r="J456" s="26" t="s">
        <v>446</v>
      </c>
      <c r="K456" s="26" t="s">
        <v>446</v>
      </c>
      <c r="L456" s="26" t="s">
        <v>446</v>
      </c>
      <c r="M456" s="26" t="s">
        <v>446</v>
      </c>
      <c r="N456" s="26" t="s">
        <v>446</v>
      </c>
      <c r="O456" s="26" t="s">
        <v>446</v>
      </c>
      <c r="P456" s="26" t="s">
        <v>446</v>
      </c>
      <c r="Q456" s="26" t="s">
        <v>446</v>
      </c>
      <c r="R456" s="26" t="s">
        <v>446</v>
      </c>
      <c r="S456" s="26" t="s">
        <v>446</v>
      </c>
      <c r="T456" s="26" t="s">
        <v>446</v>
      </c>
      <c r="U456" s="26" t="s">
        <v>446</v>
      </c>
      <c r="V456" s="26" t="s">
        <v>447</v>
      </c>
      <c r="W456" s="26" t="s">
        <v>446</v>
      </c>
      <c r="X456" s="1590" t="str">
        <f t="shared" si="14"/>
        <v>5913 - Activitati de distributie a filmelor cinematografice, video si a programelor de televiziune</v>
      </c>
      <c r="Y456" s="1816">
        <f t="shared" si="15"/>
        <v>5913</v>
      </c>
    </row>
    <row r="457" spans="1:25" x14ac:dyDescent="0.25">
      <c r="A457" s="20" t="s">
        <v>900</v>
      </c>
      <c r="B457" s="21">
        <v>59</v>
      </c>
      <c r="C457" s="27">
        <v>591</v>
      </c>
      <c r="D457" s="28">
        <v>5914</v>
      </c>
      <c r="E457" s="29" t="s">
        <v>911</v>
      </c>
      <c r="F457" s="30" t="s">
        <v>723</v>
      </c>
      <c r="G457" s="31"/>
      <c r="H457" s="31" t="s">
        <v>446</v>
      </c>
      <c r="I457" s="31" t="s">
        <v>446</v>
      </c>
      <c r="J457" s="31" t="s">
        <v>446</v>
      </c>
      <c r="K457" s="31" t="s">
        <v>446</v>
      </c>
      <c r="L457" s="31" t="s">
        <v>446</v>
      </c>
      <c r="M457" s="31" t="s">
        <v>446</v>
      </c>
      <c r="N457" s="31" t="s">
        <v>446</v>
      </c>
      <c r="O457" s="31" t="s">
        <v>446</v>
      </c>
      <c r="P457" s="31" t="s">
        <v>446</v>
      </c>
      <c r="Q457" s="31" t="s">
        <v>446</v>
      </c>
      <c r="R457" s="31" t="s">
        <v>446</v>
      </c>
      <c r="S457" s="31" t="s">
        <v>446</v>
      </c>
      <c r="T457" s="31" t="s">
        <v>446</v>
      </c>
      <c r="U457" s="31" t="s">
        <v>446</v>
      </c>
      <c r="V457" s="31" t="s">
        <v>447</v>
      </c>
      <c r="W457" s="31" t="s">
        <v>446</v>
      </c>
      <c r="X457" s="1591" t="str">
        <f t="shared" si="14"/>
        <v>5914 - Proiectia de filme cinematografice</v>
      </c>
      <c r="Y457" s="1817">
        <f t="shared" si="15"/>
        <v>5914</v>
      </c>
    </row>
    <row r="458" spans="1:25" ht="15.75" thickBot="1" x14ac:dyDescent="0.3">
      <c r="A458" s="20" t="s">
        <v>900</v>
      </c>
      <c r="B458" s="37">
        <v>59</v>
      </c>
      <c r="C458" s="38">
        <v>592</v>
      </c>
      <c r="D458" s="39">
        <v>5920</v>
      </c>
      <c r="E458" s="40" t="s">
        <v>912</v>
      </c>
      <c r="F458" s="41" t="s">
        <v>723</v>
      </c>
      <c r="G458" s="42"/>
      <c r="H458" s="42" t="s">
        <v>446</v>
      </c>
      <c r="I458" s="42" t="s">
        <v>446</v>
      </c>
      <c r="J458" s="42" t="s">
        <v>446</v>
      </c>
      <c r="K458" s="42" t="s">
        <v>446</v>
      </c>
      <c r="L458" s="42" t="s">
        <v>446</v>
      </c>
      <c r="M458" s="42" t="s">
        <v>446</v>
      </c>
      <c r="N458" s="42" t="s">
        <v>446</v>
      </c>
      <c r="O458" s="42" t="s">
        <v>446</v>
      </c>
      <c r="P458" s="42" t="s">
        <v>446</v>
      </c>
      <c r="Q458" s="42" t="s">
        <v>446</v>
      </c>
      <c r="R458" s="42" t="s">
        <v>446</v>
      </c>
      <c r="S458" s="42" t="s">
        <v>446</v>
      </c>
      <c r="T458" s="42" t="s">
        <v>446</v>
      </c>
      <c r="U458" s="42" t="s">
        <v>446</v>
      </c>
      <c r="V458" s="42" t="s">
        <v>447</v>
      </c>
      <c r="W458" s="42" t="s">
        <v>446</v>
      </c>
      <c r="X458" s="1594" t="str">
        <f t="shared" si="14"/>
        <v>5920 - Activitati de realizare a inregistrarilor audio si activitati de editare muzicala</v>
      </c>
      <c r="Y458" s="1819">
        <f t="shared" si="15"/>
        <v>5920</v>
      </c>
    </row>
    <row r="459" spans="1:25" x14ac:dyDescent="0.25">
      <c r="A459" s="20" t="s">
        <v>900</v>
      </c>
      <c r="B459" s="14">
        <v>60</v>
      </c>
      <c r="C459" s="43">
        <v>601</v>
      </c>
      <c r="D459" s="44">
        <v>6010</v>
      </c>
      <c r="E459" s="45" t="s">
        <v>913</v>
      </c>
      <c r="F459" s="46" t="s">
        <v>723</v>
      </c>
      <c r="G459" s="47"/>
      <c r="H459" s="47" t="s">
        <v>446</v>
      </c>
      <c r="I459" s="47" t="s">
        <v>446</v>
      </c>
      <c r="J459" s="47" t="s">
        <v>446</v>
      </c>
      <c r="K459" s="47" t="s">
        <v>446</v>
      </c>
      <c r="L459" s="47" t="s">
        <v>446</v>
      </c>
      <c r="M459" s="47" t="s">
        <v>446</v>
      </c>
      <c r="N459" s="47" t="s">
        <v>446</v>
      </c>
      <c r="O459" s="47" t="s">
        <v>446</v>
      </c>
      <c r="P459" s="47" t="s">
        <v>446</v>
      </c>
      <c r="Q459" s="47" t="s">
        <v>446</v>
      </c>
      <c r="R459" s="47" t="s">
        <v>446</v>
      </c>
      <c r="S459" s="47" t="s">
        <v>446</v>
      </c>
      <c r="T459" s="47" t="s">
        <v>446</v>
      </c>
      <c r="U459" s="47" t="s">
        <v>446</v>
      </c>
      <c r="V459" s="47" t="s">
        <v>447</v>
      </c>
      <c r="W459" s="47" t="s">
        <v>446</v>
      </c>
      <c r="X459" s="1595" t="str">
        <f t="shared" si="14"/>
        <v>6010 - Activitati de difuzare a programelor de radio</v>
      </c>
      <c r="Y459" s="1820">
        <f t="shared" si="15"/>
        <v>6010</v>
      </c>
    </row>
    <row r="460" spans="1:25" ht="15.75" thickBot="1" x14ac:dyDescent="0.3">
      <c r="A460" s="20" t="s">
        <v>900</v>
      </c>
      <c r="B460" s="37">
        <v>60</v>
      </c>
      <c r="C460" s="38">
        <v>602</v>
      </c>
      <c r="D460" s="39">
        <v>6020</v>
      </c>
      <c r="E460" s="40" t="s">
        <v>914</v>
      </c>
      <c r="F460" s="41" t="s">
        <v>723</v>
      </c>
      <c r="G460" s="42"/>
      <c r="H460" s="42" t="s">
        <v>446</v>
      </c>
      <c r="I460" s="42" t="s">
        <v>446</v>
      </c>
      <c r="J460" s="42" t="s">
        <v>446</v>
      </c>
      <c r="K460" s="42" t="s">
        <v>446</v>
      </c>
      <c r="L460" s="42" t="s">
        <v>446</v>
      </c>
      <c r="M460" s="42" t="s">
        <v>446</v>
      </c>
      <c r="N460" s="42" t="s">
        <v>446</v>
      </c>
      <c r="O460" s="42" t="s">
        <v>446</v>
      </c>
      <c r="P460" s="42" t="s">
        <v>446</v>
      </c>
      <c r="Q460" s="42" t="s">
        <v>446</v>
      </c>
      <c r="R460" s="42" t="s">
        <v>446</v>
      </c>
      <c r="S460" s="42" t="s">
        <v>446</v>
      </c>
      <c r="T460" s="42" t="s">
        <v>446</v>
      </c>
      <c r="U460" s="42" t="s">
        <v>446</v>
      </c>
      <c r="V460" s="42" t="s">
        <v>447</v>
      </c>
      <c r="W460" s="42" t="s">
        <v>446</v>
      </c>
      <c r="X460" s="1594" t="str">
        <f t="shared" si="14"/>
        <v>6020 - Activitati de difuzare a programelor de televiziune</v>
      </c>
      <c r="Y460" s="1819">
        <f t="shared" si="15"/>
        <v>6020</v>
      </c>
    </row>
    <row r="461" spans="1:25" x14ac:dyDescent="0.25">
      <c r="A461" s="20" t="s">
        <v>900</v>
      </c>
      <c r="B461" s="14">
        <v>61</v>
      </c>
      <c r="C461" s="43">
        <v>611</v>
      </c>
      <c r="D461" s="44">
        <v>6110</v>
      </c>
      <c r="E461" s="45" t="s">
        <v>915</v>
      </c>
      <c r="F461" s="46" t="s">
        <v>723</v>
      </c>
      <c r="G461" s="47"/>
      <c r="H461" s="47" t="s">
        <v>446</v>
      </c>
      <c r="I461" s="47" t="s">
        <v>446</v>
      </c>
      <c r="J461" s="47" t="s">
        <v>446</v>
      </c>
      <c r="K461" s="47" t="s">
        <v>446</v>
      </c>
      <c r="L461" s="47" t="s">
        <v>446</v>
      </c>
      <c r="M461" s="47" t="s">
        <v>446</v>
      </c>
      <c r="N461" s="47" t="s">
        <v>446</v>
      </c>
      <c r="O461" s="47" t="s">
        <v>446</v>
      </c>
      <c r="P461" s="47" t="s">
        <v>446</v>
      </c>
      <c r="Q461" s="47" t="s">
        <v>446</v>
      </c>
      <c r="R461" s="47" t="s">
        <v>446</v>
      </c>
      <c r="S461" s="47" t="s">
        <v>446</v>
      </c>
      <c r="T461" s="47" t="s">
        <v>446</v>
      </c>
      <c r="U461" s="47" t="s">
        <v>446</v>
      </c>
      <c r="V461" s="47" t="s">
        <v>447</v>
      </c>
      <c r="W461" s="47" t="s">
        <v>446</v>
      </c>
      <c r="X461" s="1595" t="str">
        <f t="shared" si="14"/>
        <v>6110 - Activitati de telecomunicatii prin retele cu cablu</v>
      </c>
      <c r="Y461" s="1820">
        <f t="shared" si="15"/>
        <v>6110</v>
      </c>
    </row>
    <row r="462" spans="1:25" x14ac:dyDescent="0.25">
      <c r="A462" s="20" t="s">
        <v>900</v>
      </c>
      <c r="B462" s="21">
        <v>61</v>
      </c>
      <c r="C462" s="32">
        <v>612</v>
      </c>
      <c r="D462" s="33">
        <v>6120</v>
      </c>
      <c r="E462" s="34" t="s">
        <v>916</v>
      </c>
      <c r="F462" s="35" t="s">
        <v>723</v>
      </c>
      <c r="G462" s="36"/>
      <c r="H462" s="36" t="s">
        <v>446</v>
      </c>
      <c r="I462" s="36" t="s">
        <v>446</v>
      </c>
      <c r="J462" s="36" t="s">
        <v>446</v>
      </c>
      <c r="K462" s="36" t="s">
        <v>446</v>
      </c>
      <c r="L462" s="36" t="s">
        <v>446</v>
      </c>
      <c r="M462" s="36" t="s">
        <v>446</v>
      </c>
      <c r="N462" s="36" t="s">
        <v>446</v>
      </c>
      <c r="O462" s="36" t="s">
        <v>446</v>
      </c>
      <c r="P462" s="36" t="s">
        <v>446</v>
      </c>
      <c r="Q462" s="36" t="s">
        <v>446</v>
      </c>
      <c r="R462" s="36" t="s">
        <v>446</v>
      </c>
      <c r="S462" s="36" t="s">
        <v>446</v>
      </c>
      <c r="T462" s="36" t="s">
        <v>446</v>
      </c>
      <c r="U462" s="36" t="s">
        <v>446</v>
      </c>
      <c r="V462" s="36" t="s">
        <v>447</v>
      </c>
      <c r="W462" s="36" t="s">
        <v>446</v>
      </c>
      <c r="X462" s="1593" t="str">
        <f t="shared" si="14"/>
        <v>6120 - Activitati de telecomunicatii prin retele fara cablu (exclusiv prin satelit)</v>
      </c>
      <c r="Y462" s="1818">
        <f t="shared" si="15"/>
        <v>6120</v>
      </c>
    </row>
    <row r="463" spans="1:25" x14ac:dyDescent="0.25">
      <c r="A463" s="20" t="s">
        <v>900</v>
      </c>
      <c r="B463" s="21">
        <v>61</v>
      </c>
      <c r="C463" s="32">
        <v>613</v>
      </c>
      <c r="D463" s="33">
        <v>6130</v>
      </c>
      <c r="E463" s="34" t="s">
        <v>917</v>
      </c>
      <c r="F463" s="35" t="s">
        <v>723</v>
      </c>
      <c r="G463" s="36"/>
      <c r="H463" s="36" t="s">
        <v>446</v>
      </c>
      <c r="I463" s="36" t="s">
        <v>446</v>
      </c>
      <c r="J463" s="36" t="s">
        <v>446</v>
      </c>
      <c r="K463" s="36" t="s">
        <v>446</v>
      </c>
      <c r="L463" s="36" t="s">
        <v>446</v>
      </c>
      <c r="M463" s="36" t="s">
        <v>446</v>
      </c>
      <c r="N463" s="36" t="s">
        <v>446</v>
      </c>
      <c r="O463" s="36" t="s">
        <v>446</v>
      </c>
      <c r="P463" s="36" t="s">
        <v>446</v>
      </c>
      <c r="Q463" s="36" t="s">
        <v>446</v>
      </c>
      <c r="R463" s="36" t="s">
        <v>446</v>
      </c>
      <c r="S463" s="36" t="s">
        <v>446</v>
      </c>
      <c r="T463" s="36" t="s">
        <v>446</v>
      </c>
      <c r="U463" s="36" t="s">
        <v>446</v>
      </c>
      <c r="V463" s="36" t="s">
        <v>447</v>
      </c>
      <c r="W463" s="36" t="s">
        <v>446</v>
      </c>
      <c r="X463" s="1593" t="str">
        <f t="shared" si="14"/>
        <v>6130 - Activitati de telecomunicatii prin satelit</v>
      </c>
      <c r="Y463" s="1818">
        <f t="shared" si="15"/>
        <v>6130</v>
      </c>
    </row>
    <row r="464" spans="1:25" ht="15.75" thickBot="1" x14ac:dyDescent="0.3">
      <c r="A464" s="20" t="s">
        <v>900</v>
      </c>
      <c r="B464" s="37">
        <v>61</v>
      </c>
      <c r="C464" s="38">
        <v>619</v>
      </c>
      <c r="D464" s="39">
        <v>6190</v>
      </c>
      <c r="E464" s="40" t="s">
        <v>918</v>
      </c>
      <c r="F464" s="41" t="s">
        <v>723</v>
      </c>
      <c r="G464" s="42"/>
      <c r="H464" s="42" t="s">
        <v>446</v>
      </c>
      <c r="I464" s="42" t="s">
        <v>446</v>
      </c>
      <c r="J464" s="42" t="s">
        <v>446</v>
      </c>
      <c r="K464" s="42" t="s">
        <v>446</v>
      </c>
      <c r="L464" s="42" t="s">
        <v>446</v>
      </c>
      <c r="M464" s="42" t="s">
        <v>446</v>
      </c>
      <c r="N464" s="42" t="s">
        <v>446</v>
      </c>
      <c r="O464" s="42" t="s">
        <v>446</v>
      </c>
      <c r="P464" s="42" t="s">
        <v>446</v>
      </c>
      <c r="Q464" s="42" t="s">
        <v>446</v>
      </c>
      <c r="R464" s="42" t="s">
        <v>446</v>
      </c>
      <c r="S464" s="42" t="s">
        <v>446</v>
      </c>
      <c r="T464" s="42" t="s">
        <v>446</v>
      </c>
      <c r="U464" s="42" t="s">
        <v>446</v>
      </c>
      <c r="V464" s="42" t="s">
        <v>447</v>
      </c>
      <c r="W464" s="42" t="s">
        <v>446</v>
      </c>
      <c r="X464" s="1594" t="str">
        <f t="shared" si="14"/>
        <v>6190 - Alte activitati de telecomunicatii</v>
      </c>
      <c r="Y464" s="1819">
        <f t="shared" si="15"/>
        <v>6190</v>
      </c>
    </row>
    <row r="465" spans="1:25" x14ac:dyDescent="0.25">
      <c r="A465" s="20" t="s">
        <v>900</v>
      </c>
      <c r="B465" s="14">
        <v>62</v>
      </c>
      <c r="C465" s="15">
        <v>620</v>
      </c>
      <c r="D465" s="16">
        <v>6201</v>
      </c>
      <c r="E465" s="17" t="s">
        <v>919</v>
      </c>
      <c r="F465" s="18" t="s">
        <v>723</v>
      </c>
      <c r="G465" s="19"/>
      <c r="H465" s="19" t="s">
        <v>446</v>
      </c>
      <c r="I465" s="19" t="s">
        <v>446</v>
      </c>
      <c r="J465" s="19" t="s">
        <v>446</v>
      </c>
      <c r="K465" s="19" t="s">
        <v>446</v>
      </c>
      <c r="L465" s="19" t="s">
        <v>446</v>
      </c>
      <c r="M465" s="19" t="s">
        <v>446</v>
      </c>
      <c r="N465" s="19" t="s">
        <v>446</v>
      </c>
      <c r="O465" s="19" t="s">
        <v>446</v>
      </c>
      <c r="P465" s="19" t="s">
        <v>446</v>
      </c>
      <c r="Q465" s="19" t="s">
        <v>446</v>
      </c>
      <c r="R465" s="19" t="s">
        <v>446</v>
      </c>
      <c r="S465" s="19" t="s">
        <v>446</v>
      </c>
      <c r="T465" s="19" t="s">
        <v>446</v>
      </c>
      <c r="U465" s="19" t="s">
        <v>446</v>
      </c>
      <c r="V465" s="19" t="s">
        <v>447</v>
      </c>
      <c r="W465" s="19" t="s">
        <v>446</v>
      </c>
      <c r="X465" s="1592" t="str">
        <f t="shared" si="14"/>
        <v>6201 - Activitati de realizare a soft-ului la comanda (software orientat client)</v>
      </c>
      <c r="Y465" s="1815">
        <f t="shared" si="15"/>
        <v>6201</v>
      </c>
    </row>
    <row r="466" spans="1:25" x14ac:dyDescent="0.25">
      <c r="A466" s="20" t="s">
        <v>900</v>
      </c>
      <c r="B466" s="21">
        <v>62</v>
      </c>
      <c r="C466" s="22">
        <v>620</v>
      </c>
      <c r="D466" s="23">
        <v>6202</v>
      </c>
      <c r="E466" s="24" t="s">
        <v>920</v>
      </c>
      <c r="F466" s="25" t="s">
        <v>723</v>
      </c>
      <c r="G466" s="26"/>
      <c r="H466" s="26" t="s">
        <v>446</v>
      </c>
      <c r="I466" s="26" t="s">
        <v>446</v>
      </c>
      <c r="J466" s="26" t="s">
        <v>446</v>
      </c>
      <c r="K466" s="26" t="s">
        <v>446</v>
      </c>
      <c r="L466" s="26" t="s">
        <v>446</v>
      </c>
      <c r="M466" s="26" t="s">
        <v>446</v>
      </c>
      <c r="N466" s="26" t="s">
        <v>446</v>
      </c>
      <c r="O466" s="26" t="s">
        <v>446</v>
      </c>
      <c r="P466" s="26" t="s">
        <v>446</v>
      </c>
      <c r="Q466" s="26" t="s">
        <v>446</v>
      </c>
      <c r="R466" s="26" t="s">
        <v>446</v>
      </c>
      <c r="S466" s="19" t="s">
        <v>446</v>
      </c>
      <c r="T466" s="19" t="s">
        <v>446</v>
      </c>
      <c r="U466" s="19" t="s">
        <v>446</v>
      </c>
      <c r="V466" s="19" t="s">
        <v>447</v>
      </c>
      <c r="W466" s="19" t="s">
        <v>446</v>
      </c>
      <c r="X466" s="1592" t="str">
        <f t="shared" si="14"/>
        <v>6202 - Activitati de consultanta in tehnologia informatiei</v>
      </c>
      <c r="Y466" s="1816">
        <f t="shared" si="15"/>
        <v>6202</v>
      </c>
    </row>
    <row r="467" spans="1:25" x14ac:dyDescent="0.25">
      <c r="A467" s="20" t="s">
        <v>900</v>
      </c>
      <c r="B467" s="21">
        <v>62</v>
      </c>
      <c r="C467" s="22">
        <v>620</v>
      </c>
      <c r="D467" s="23">
        <v>6203</v>
      </c>
      <c r="E467" s="24" t="s">
        <v>921</v>
      </c>
      <c r="F467" s="25" t="s">
        <v>723</v>
      </c>
      <c r="G467" s="26"/>
      <c r="H467" s="26" t="s">
        <v>446</v>
      </c>
      <c r="I467" s="26" t="s">
        <v>446</v>
      </c>
      <c r="J467" s="26" t="s">
        <v>446</v>
      </c>
      <c r="K467" s="26" t="s">
        <v>446</v>
      </c>
      <c r="L467" s="26" t="s">
        <v>446</v>
      </c>
      <c r="M467" s="26" t="s">
        <v>446</v>
      </c>
      <c r="N467" s="26" t="s">
        <v>446</v>
      </c>
      <c r="O467" s="26" t="s">
        <v>446</v>
      </c>
      <c r="P467" s="26" t="s">
        <v>446</v>
      </c>
      <c r="Q467" s="26" t="s">
        <v>446</v>
      </c>
      <c r="R467" s="26" t="s">
        <v>446</v>
      </c>
      <c r="S467" s="26" t="s">
        <v>446</v>
      </c>
      <c r="T467" s="26" t="s">
        <v>446</v>
      </c>
      <c r="U467" s="26" t="s">
        <v>446</v>
      </c>
      <c r="V467" s="26" t="s">
        <v>447</v>
      </c>
      <c r="W467" s="26" t="s">
        <v>446</v>
      </c>
      <c r="X467" s="1590" t="str">
        <f t="shared" si="14"/>
        <v>6203 - Activitati de management (gestiune si exploatare) a mijloacelor de calcul</v>
      </c>
      <c r="Y467" s="1816">
        <f t="shared" si="15"/>
        <v>6203</v>
      </c>
    </row>
    <row r="468" spans="1:25" ht="15.75" thickBot="1" x14ac:dyDescent="0.3">
      <c r="A468" s="20" t="s">
        <v>900</v>
      </c>
      <c r="B468" s="37">
        <v>62</v>
      </c>
      <c r="C468" s="60">
        <v>620</v>
      </c>
      <c r="D468" s="61">
        <v>6209</v>
      </c>
      <c r="E468" s="62" t="s">
        <v>922</v>
      </c>
      <c r="F468" s="63" t="s">
        <v>723</v>
      </c>
      <c r="G468" s="64"/>
      <c r="H468" s="64" t="s">
        <v>446</v>
      </c>
      <c r="I468" s="64" t="s">
        <v>446</v>
      </c>
      <c r="J468" s="64" t="s">
        <v>446</v>
      </c>
      <c r="K468" s="64" t="s">
        <v>446</v>
      </c>
      <c r="L468" s="64" t="s">
        <v>446</v>
      </c>
      <c r="M468" s="64" t="s">
        <v>446</v>
      </c>
      <c r="N468" s="64" t="s">
        <v>446</v>
      </c>
      <c r="O468" s="64" t="s">
        <v>446</v>
      </c>
      <c r="P468" s="64" t="s">
        <v>446</v>
      </c>
      <c r="Q468" s="64" t="s">
        <v>446</v>
      </c>
      <c r="R468" s="64" t="s">
        <v>446</v>
      </c>
      <c r="S468" s="64" t="s">
        <v>446</v>
      </c>
      <c r="T468" s="64" t="s">
        <v>446</v>
      </c>
      <c r="U468" s="64" t="s">
        <v>446</v>
      </c>
      <c r="V468" s="64" t="s">
        <v>447</v>
      </c>
      <c r="W468" s="64" t="s">
        <v>446</v>
      </c>
      <c r="X468" s="1598" t="str">
        <f t="shared" si="14"/>
        <v>6209 - Alte activitati de servicii privind tehnologia informatiei</v>
      </c>
      <c r="Y468" s="1823">
        <f t="shared" si="15"/>
        <v>6209</v>
      </c>
    </row>
    <row r="469" spans="1:25" x14ac:dyDescent="0.25">
      <c r="A469" s="20" t="s">
        <v>900</v>
      </c>
      <c r="B469" s="14">
        <v>63</v>
      </c>
      <c r="C469" s="15">
        <v>631</v>
      </c>
      <c r="D469" s="16">
        <v>6311</v>
      </c>
      <c r="E469" s="17" t="s">
        <v>923</v>
      </c>
      <c r="F469" s="18" t="s">
        <v>723</v>
      </c>
      <c r="G469" s="19"/>
      <c r="H469" s="19" t="s">
        <v>446</v>
      </c>
      <c r="I469" s="19" t="s">
        <v>446</v>
      </c>
      <c r="J469" s="19" t="s">
        <v>446</v>
      </c>
      <c r="K469" s="19" t="s">
        <v>446</v>
      </c>
      <c r="L469" s="19" t="s">
        <v>446</v>
      </c>
      <c r="M469" s="19" t="s">
        <v>446</v>
      </c>
      <c r="N469" s="19" t="s">
        <v>446</v>
      </c>
      <c r="O469" s="19" t="s">
        <v>446</v>
      </c>
      <c r="P469" s="19" t="s">
        <v>446</v>
      </c>
      <c r="Q469" s="19" t="s">
        <v>446</v>
      </c>
      <c r="R469" s="19" t="s">
        <v>446</v>
      </c>
      <c r="S469" s="19" t="s">
        <v>446</v>
      </c>
      <c r="T469" s="19" t="s">
        <v>446</v>
      </c>
      <c r="U469" s="19" t="s">
        <v>446</v>
      </c>
      <c r="V469" s="19" t="s">
        <v>447</v>
      </c>
      <c r="W469" s="19" t="s">
        <v>446</v>
      </c>
      <c r="X469" s="1592" t="str">
        <f t="shared" si="14"/>
        <v>6311 - Prelucrarea datelor, administrarea paginilor web si activitati conexe</v>
      </c>
      <c r="Y469" s="1815">
        <f t="shared" si="15"/>
        <v>6311</v>
      </c>
    </row>
    <row r="470" spans="1:25" x14ac:dyDescent="0.25">
      <c r="A470" s="20" t="s">
        <v>900</v>
      </c>
      <c r="B470" s="21">
        <v>63</v>
      </c>
      <c r="C470" s="27">
        <v>631</v>
      </c>
      <c r="D470" s="28">
        <v>6312</v>
      </c>
      <c r="E470" s="29" t="s">
        <v>924</v>
      </c>
      <c r="F470" s="30" t="s">
        <v>723</v>
      </c>
      <c r="G470" s="31"/>
      <c r="H470" s="31" t="s">
        <v>446</v>
      </c>
      <c r="I470" s="31" t="s">
        <v>446</v>
      </c>
      <c r="J470" s="31" t="s">
        <v>446</v>
      </c>
      <c r="K470" s="31" t="s">
        <v>446</v>
      </c>
      <c r="L470" s="31" t="s">
        <v>446</v>
      </c>
      <c r="M470" s="31" t="s">
        <v>446</v>
      </c>
      <c r="N470" s="31" t="s">
        <v>446</v>
      </c>
      <c r="O470" s="31" t="s">
        <v>446</v>
      </c>
      <c r="P470" s="31" t="s">
        <v>446</v>
      </c>
      <c r="Q470" s="31" t="s">
        <v>446</v>
      </c>
      <c r="R470" s="31" t="s">
        <v>446</v>
      </c>
      <c r="S470" s="31" t="s">
        <v>446</v>
      </c>
      <c r="T470" s="31" t="s">
        <v>446</v>
      </c>
      <c r="U470" s="31" t="s">
        <v>446</v>
      </c>
      <c r="V470" s="31" t="s">
        <v>447</v>
      </c>
      <c r="W470" s="31" t="s">
        <v>446</v>
      </c>
      <c r="X470" s="1591" t="str">
        <f t="shared" si="14"/>
        <v>6312 - Activitati ale portalurilor web</v>
      </c>
      <c r="Y470" s="1817">
        <f t="shared" si="15"/>
        <v>6312</v>
      </c>
    </row>
    <row r="471" spans="1:25" x14ac:dyDescent="0.25">
      <c r="A471" s="20" t="s">
        <v>900</v>
      </c>
      <c r="B471" s="21">
        <v>63</v>
      </c>
      <c r="C471" s="15">
        <v>639</v>
      </c>
      <c r="D471" s="16">
        <v>6391</v>
      </c>
      <c r="E471" s="17" t="s">
        <v>925</v>
      </c>
      <c r="F471" s="18" t="s">
        <v>723</v>
      </c>
      <c r="G471" s="19"/>
      <c r="H471" s="19" t="s">
        <v>446</v>
      </c>
      <c r="I471" s="19" t="s">
        <v>446</v>
      </c>
      <c r="J471" s="19" t="s">
        <v>446</v>
      </c>
      <c r="K471" s="19" t="s">
        <v>446</v>
      </c>
      <c r="L471" s="19" t="s">
        <v>446</v>
      </c>
      <c r="M471" s="19" t="s">
        <v>446</v>
      </c>
      <c r="N471" s="19" t="s">
        <v>446</v>
      </c>
      <c r="O471" s="19" t="s">
        <v>446</v>
      </c>
      <c r="P471" s="19" t="s">
        <v>446</v>
      </c>
      <c r="Q471" s="19" t="s">
        <v>446</v>
      </c>
      <c r="R471" s="19" t="s">
        <v>446</v>
      </c>
      <c r="S471" s="19" t="s">
        <v>446</v>
      </c>
      <c r="T471" s="19" t="s">
        <v>446</v>
      </c>
      <c r="U471" s="19" t="s">
        <v>446</v>
      </c>
      <c r="V471" s="19" t="s">
        <v>447</v>
      </c>
      <c r="W471" s="19" t="s">
        <v>446</v>
      </c>
      <c r="X471" s="1592" t="str">
        <f t="shared" si="14"/>
        <v>6391 - Activitati ale agentiilor de stiri</v>
      </c>
      <c r="Y471" s="1815">
        <f t="shared" si="15"/>
        <v>6391</v>
      </c>
    </row>
    <row r="472" spans="1:25" ht="15.75" thickBot="1" x14ac:dyDescent="0.3">
      <c r="A472" s="48" t="s">
        <v>900</v>
      </c>
      <c r="B472" s="49">
        <v>63</v>
      </c>
      <c r="C472" s="50">
        <v>639</v>
      </c>
      <c r="D472" s="51">
        <v>6399</v>
      </c>
      <c r="E472" s="52" t="s">
        <v>926</v>
      </c>
      <c r="F472" s="53" t="s">
        <v>723</v>
      </c>
      <c r="G472" s="54"/>
      <c r="H472" s="54" t="s">
        <v>446</v>
      </c>
      <c r="I472" s="54" t="s">
        <v>446</v>
      </c>
      <c r="J472" s="54" t="s">
        <v>446</v>
      </c>
      <c r="K472" s="54" t="s">
        <v>446</v>
      </c>
      <c r="L472" s="54" t="s">
        <v>446</v>
      </c>
      <c r="M472" s="54" t="s">
        <v>446</v>
      </c>
      <c r="N472" s="54" t="s">
        <v>446</v>
      </c>
      <c r="O472" s="54" t="s">
        <v>446</v>
      </c>
      <c r="P472" s="54" t="s">
        <v>446</v>
      </c>
      <c r="Q472" s="54" t="s">
        <v>446</v>
      </c>
      <c r="R472" s="54" t="s">
        <v>446</v>
      </c>
      <c r="S472" s="54" t="s">
        <v>446</v>
      </c>
      <c r="T472" s="54" t="s">
        <v>446</v>
      </c>
      <c r="U472" s="54" t="s">
        <v>446</v>
      </c>
      <c r="V472" s="54" t="s">
        <v>447</v>
      </c>
      <c r="W472" s="54" t="s">
        <v>446</v>
      </c>
      <c r="X472" s="1596" t="str">
        <f t="shared" si="14"/>
        <v>6399 - Alte activitati de servicii informationale n.c.a.</v>
      </c>
      <c r="Y472" s="1821">
        <f t="shared" si="15"/>
        <v>6399</v>
      </c>
    </row>
    <row r="473" spans="1:25" ht="15.75" thickTop="1" x14ac:dyDescent="0.25">
      <c r="A473" s="20" t="s">
        <v>927</v>
      </c>
      <c r="B473" s="21">
        <v>64</v>
      </c>
      <c r="C473" s="32">
        <v>642</v>
      </c>
      <c r="D473" s="33">
        <v>6420</v>
      </c>
      <c r="E473" s="34" t="s">
        <v>930</v>
      </c>
      <c r="F473" s="35" t="s">
        <v>723</v>
      </c>
      <c r="G473" s="36"/>
      <c r="H473" s="36" t="s">
        <v>446</v>
      </c>
      <c r="I473" s="36" t="s">
        <v>446</v>
      </c>
      <c r="J473" s="36" t="s">
        <v>446</v>
      </c>
      <c r="K473" s="36" t="s">
        <v>446</v>
      </c>
      <c r="L473" s="36" t="s">
        <v>446</v>
      </c>
      <c r="M473" s="36" t="s">
        <v>446</v>
      </c>
      <c r="N473" s="36" t="s">
        <v>446</v>
      </c>
      <c r="O473" s="36" t="s">
        <v>446</v>
      </c>
      <c r="P473" s="36" t="s">
        <v>446</v>
      </c>
      <c r="Q473" s="36" t="s">
        <v>446</v>
      </c>
      <c r="R473" s="36" t="s">
        <v>446</v>
      </c>
      <c r="S473" s="36" t="s">
        <v>446</v>
      </c>
      <c r="T473" s="36" t="s">
        <v>446</v>
      </c>
      <c r="U473" s="36" t="s">
        <v>446</v>
      </c>
      <c r="V473" s="36" t="s">
        <v>446</v>
      </c>
      <c r="W473" s="36" t="s">
        <v>446</v>
      </c>
      <c r="X473" s="1593" t="str">
        <f t="shared" si="14"/>
        <v>6420 - Activitati ale holdingurilor</v>
      </c>
      <c r="Y473" s="1818">
        <f t="shared" si="15"/>
        <v>6420</v>
      </c>
    </row>
    <row r="474" spans="1:25" x14ac:dyDescent="0.25">
      <c r="A474" s="20" t="s">
        <v>927</v>
      </c>
      <c r="B474" s="21">
        <v>64</v>
      </c>
      <c r="C474" s="32">
        <v>643</v>
      </c>
      <c r="D474" s="33">
        <v>6430</v>
      </c>
      <c r="E474" s="34" t="s">
        <v>931</v>
      </c>
      <c r="F474" s="35" t="s">
        <v>723</v>
      </c>
      <c r="G474" s="36"/>
      <c r="H474" s="36" t="s">
        <v>446</v>
      </c>
      <c r="I474" s="36" t="s">
        <v>446</v>
      </c>
      <c r="J474" s="36" t="s">
        <v>446</v>
      </c>
      <c r="K474" s="36" t="s">
        <v>446</v>
      </c>
      <c r="L474" s="36" t="s">
        <v>446</v>
      </c>
      <c r="M474" s="36" t="s">
        <v>446</v>
      </c>
      <c r="N474" s="36" t="s">
        <v>446</v>
      </c>
      <c r="O474" s="36" t="s">
        <v>446</v>
      </c>
      <c r="P474" s="36" t="s">
        <v>446</v>
      </c>
      <c r="Q474" s="36" t="s">
        <v>446</v>
      </c>
      <c r="R474" s="36" t="s">
        <v>446</v>
      </c>
      <c r="S474" s="36" t="s">
        <v>446</v>
      </c>
      <c r="T474" s="36" t="s">
        <v>446</v>
      </c>
      <c r="U474" s="36" t="s">
        <v>446</v>
      </c>
      <c r="V474" s="36" t="s">
        <v>446</v>
      </c>
      <c r="W474" s="36" t="s">
        <v>446</v>
      </c>
      <c r="X474" s="1593" t="str">
        <f t="shared" si="14"/>
        <v>6430 - Fonduri mutuale si alte entitati financiare similare</v>
      </c>
      <c r="Y474" s="1818">
        <f t="shared" si="15"/>
        <v>6430</v>
      </c>
    </row>
    <row r="475" spans="1:25" x14ac:dyDescent="0.25">
      <c r="A475" s="20" t="s">
        <v>927</v>
      </c>
      <c r="B475" s="21">
        <v>64</v>
      </c>
      <c r="C475" s="15">
        <v>649</v>
      </c>
      <c r="D475" s="16">
        <v>6491</v>
      </c>
      <c r="E475" s="17" t="s">
        <v>932</v>
      </c>
      <c r="F475" s="18" t="s">
        <v>723</v>
      </c>
      <c r="G475" s="19"/>
      <c r="H475" s="19" t="s">
        <v>446</v>
      </c>
      <c r="I475" s="19" t="s">
        <v>446</v>
      </c>
      <c r="J475" s="19" t="s">
        <v>446</v>
      </c>
      <c r="K475" s="19" t="s">
        <v>446</v>
      </c>
      <c r="L475" s="19" t="s">
        <v>446</v>
      </c>
      <c r="M475" s="19" t="s">
        <v>446</v>
      </c>
      <c r="N475" s="19" t="s">
        <v>446</v>
      </c>
      <c r="O475" s="19" t="s">
        <v>446</v>
      </c>
      <c r="P475" s="19" t="s">
        <v>446</v>
      </c>
      <c r="Q475" s="19" t="s">
        <v>446</v>
      </c>
      <c r="R475" s="19" t="s">
        <v>446</v>
      </c>
      <c r="S475" s="19" t="s">
        <v>446</v>
      </c>
      <c r="T475" s="19" t="s">
        <v>446</v>
      </c>
      <c r="U475" s="19" t="s">
        <v>446</v>
      </c>
      <c r="V475" s="19" t="s">
        <v>446</v>
      </c>
      <c r="W475" s="19" t="s">
        <v>446</v>
      </c>
      <c r="X475" s="1592" t="str">
        <f t="shared" si="14"/>
        <v>6491 - Leasing financiar</v>
      </c>
      <c r="Y475" s="1815">
        <f t="shared" si="15"/>
        <v>6491</v>
      </c>
    </row>
    <row r="476" spans="1:25" x14ac:dyDescent="0.25">
      <c r="A476" s="20" t="s">
        <v>927</v>
      </c>
      <c r="B476" s="21">
        <v>64</v>
      </c>
      <c r="C476" s="22">
        <v>649</v>
      </c>
      <c r="D476" s="23">
        <v>6492</v>
      </c>
      <c r="E476" s="24" t="s">
        <v>933</v>
      </c>
      <c r="F476" s="25" t="s">
        <v>723</v>
      </c>
      <c r="G476" s="26"/>
      <c r="H476" s="26" t="s">
        <v>446</v>
      </c>
      <c r="I476" s="26" t="s">
        <v>446</v>
      </c>
      <c r="J476" s="26" t="s">
        <v>446</v>
      </c>
      <c r="K476" s="26" t="s">
        <v>446</v>
      </c>
      <c r="L476" s="26" t="s">
        <v>446</v>
      </c>
      <c r="M476" s="26" t="s">
        <v>446</v>
      </c>
      <c r="N476" s="26" t="s">
        <v>446</v>
      </c>
      <c r="O476" s="26" t="s">
        <v>446</v>
      </c>
      <c r="P476" s="26" t="s">
        <v>446</v>
      </c>
      <c r="Q476" s="26" t="s">
        <v>446</v>
      </c>
      <c r="R476" s="26" t="s">
        <v>447</v>
      </c>
      <c r="S476" s="26" t="s">
        <v>446</v>
      </c>
      <c r="T476" s="26" t="s">
        <v>446</v>
      </c>
      <c r="U476" s="26" t="s">
        <v>446</v>
      </c>
      <c r="V476" s="26" t="s">
        <v>446</v>
      </c>
      <c r="W476" s="26" t="s">
        <v>446</v>
      </c>
      <c r="X476" s="1590" t="str">
        <f t="shared" si="14"/>
        <v>6492 - Alte activitati de creditare</v>
      </c>
      <c r="Y476" s="1816">
        <f t="shared" si="15"/>
        <v>6492</v>
      </c>
    </row>
    <row r="477" spans="1:25" ht="15.75" thickBot="1" x14ac:dyDescent="0.3">
      <c r="A477" s="20" t="s">
        <v>927</v>
      </c>
      <c r="B477" s="37">
        <v>64</v>
      </c>
      <c r="C477" s="60">
        <v>649</v>
      </c>
      <c r="D477" s="61">
        <v>6499</v>
      </c>
      <c r="E477" s="62" t="s">
        <v>934</v>
      </c>
      <c r="F477" s="63" t="s">
        <v>723</v>
      </c>
      <c r="G477" s="64"/>
      <c r="H477" s="64" t="s">
        <v>446</v>
      </c>
      <c r="I477" s="64" t="s">
        <v>446</v>
      </c>
      <c r="J477" s="64" t="s">
        <v>446</v>
      </c>
      <c r="K477" s="64" t="s">
        <v>446</v>
      </c>
      <c r="L477" s="64" t="s">
        <v>446</v>
      </c>
      <c r="M477" s="64" t="s">
        <v>446</v>
      </c>
      <c r="N477" s="64" t="s">
        <v>446</v>
      </c>
      <c r="O477" s="64" t="s">
        <v>446</v>
      </c>
      <c r="P477" s="64" t="s">
        <v>446</v>
      </c>
      <c r="Q477" s="64" t="s">
        <v>446</v>
      </c>
      <c r="R477" s="64" t="s">
        <v>446</v>
      </c>
      <c r="S477" s="64" t="s">
        <v>446</v>
      </c>
      <c r="T477" s="64" t="s">
        <v>446</v>
      </c>
      <c r="U477" s="64" t="s">
        <v>446</v>
      </c>
      <c r="V477" s="64" t="s">
        <v>446</v>
      </c>
      <c r="W477" s="64" t="s">
        <v>446</v>
      </c>
      <c r="X477" s="1598" t="str">
        <f t="shared" si="14"/>
        <v>6499 - Alte intermedieri financiare n.c.a.</v>
      </c>
      <c r="Y477" s="1823">
        <f t="shared" si="15"/>
        <v>6499</v>
      </c>
    </row>
    <row r="478" spans="1:25" x14ac:dyDescent="0.25">
      <c r="A478" s="20" t="s">
        <v>927</v>
      </c>
      <c r="B478" s="14">
        <v>66</v>
      </c>
      <c r="C478" s="15">
        <v>661</v>
      </c>
      <c r="D478" s="16">
        <v>6611</v>
      </c>
      <c r="E478" s="17" t="s">
        <v>939</v>
      </c>
      <c r="F478" s="18" t="s">
        <v>723</v>
      </c>
      <c r="G478" s="19"/>
      <c r="H478" s="19" t="s">
        <v>446</v>
      </c>
      <c r="I478" s="19" t="s">
        <v>446</v>
      </c>
      <c r="J478" s="19" t="s">
        <v>446</v>
      </c>
      <c r="K478" s="19" t="s">
        <v>446</v>
      </c>
      <c r="L478" s="19" t="s">
        <v>446</v>
      </c>
      <c r="M478" s="19" t="s">
        <v>446</v>
      </c>
      <c r="N478" s="19" t="s">
        <v>446</v>
      </c>
      <c r="O478" s="19" t="s">
        <v>446</v>
      </c>
      <c r="P478" s="19" t="s">
        <v>446</v>
      </c>
      <c r="Q478" s="19" t="s">
        <v>446</v>
      </c>
      <c r="R478" s="19" t="s">
        <v>446</v>
      </c>
      <c r="S478" s="19" t="s">
        <v>446</v>
      </c>
      <c r="T478" s="19" t="s">
        <v>446</v>
      </c>
      <c r="U478" s="19" t="s">
        <v>446</v>
      </c>
      <c r="V478" s="19" t="s">
        <v>446</v>
      </c>
      <c r="W478" s="19" t="s">
        <v>446</v>
      </c>
      <c r="X478" s="1592" t="str">
        <f t="shared" si="14"/>
        <v>6611 - Administrarea pietelor financiare</v>
      </c>
      <c r="Y478" s="1815">
        <f t="shared" si="15"/>
        <v>6611</v>
      </c>
    </row>
    <row r="479" spans="1:25" x14ac:dyDescent="0.25">
      <c r="A479" s="20" t="s">
        <v>927</v>
      </c>
      <c r="B479" s="21">
        <v>66</v>
      </c>
      <c r="C479" s="22">
        <v>661</v>
      </c>
      <c r="D479" s="23">
        <v>6612</v>
      </c>
      <c r="E479" s="24" t="s">
        <v>940</v>
      </c>
      <c r="F479" s="25" t="s">
        <v>723</v>
      </c>
      <c r="G479" s="26"/>
      <c r="H479" s="26" t="s">
        <v>446</v>
      </c>
      <c r="I479" s="26" t="s">
        <v>446</v>
      </c>
      <c r="J479" s="26" t="s">
        <v>446</v>
      </c>
      <c r="K479" s="26" t="s">
        <v>446</v>
      </c>
      <c r="L479" s="26" t="s">
        <v>446</v>
      </c>
      <c r="M479" s="26" t="s">
        <v>446</v>
      </c>
      <c r="N479" s="26" t="s">
        <v>446</v>
      </c>
      <c r="O479" s="26" t="s">
        <v>446</v>
      </c>
      <c r="P479" s="26" t="s">
        <v>446</v>
      </c>
      <c r="Q479" s="26" t="s">
        <v>446</v>
      </c>
      <c r="R479" s="26" t="s">
        <v>446</v>
      </c>
      <c r="S479" s="26" t="s">
        <v>446</v>
      </c>
      <c r="T479" s="26" t="s">
        <v>446</v>
      </c>
      <c r="U479" s="26" t="s">
        <v>446</v>
      </c>
      <c r="V479" s="26" t="s">
        <v>446</v>
      </c>
      <c r="W479" s="26" t="s">
        <v>446</v>
      </c>
      <c r="X479" s="1590" t="str">
        <f t="shared" si="14"/>
        <v>6612 - Activitati de intermediere a tranzactiilor financiare</v>
      </c>
      <c r="Y479" s="1816">
        <f t="shared" si="15"/>
        <v>6612</v>
      </c>
    </row>
    <row r="480" spans="1:25" x14ac:dyDescent="0.25">
      <c r="A480" s="20" t="s">
        <v>927</v>
      </c>
      <c r="B480" s="21">
        <v>66</v>
      </c>
      <c r="C480" s="27">
        <v>661</v>
      </c>
      <c r="D480" s="28">
        <v>6619</v>
      </c>
      <c r="E480" s="29" t="s">
        <v>941</v>
      </c>
      <c r="F480" s="30" t="s">
        <v>723</v>
      </c>
      <c r="G480" s="31"/>
      <c r="H480" s="31" t="s">
        <v>446</v>
      </c>
      <c r="I480" s="31" t="s">
        <v>446</v>
      </c>
      <c r="J480" s="31" t="s">
        <v>446</v>
      </c>
      <c r="K480" s="31" t="s">
        <v>446</v>
      </c>
      <c r="L480" s="31" t="s">
        <v>446</v>
      </c>
      <c r="M480" s="31" t="s">
        <v>446</v>
      </c>
      <c r="N480" s="31" t="s">
        <v>446</v>
      </c>
      <c r="O480" s="31" t="s">
        <v>446</v>
      </c>
      <c r="P480" s="31" t="s">
        <v>446</v>
      </c>
      <c r="Q480" s="31" t="s">
        <v>446</v>
      </c>
      <c r="R480" s="31" t="s">
        <v>446</v>
      </c>
      <c r="S480" s="31" t="s">
        <v>446</v>
      </c>
      <c r="T480" s="31" t="s">
        <v>446</v>
      </c>
      <c r="U480" s="31" t="s">
        <v>446</v>
      </c>
      <c r="V480" s="31" t="s">
        <v>446</v>
      </c>
      <c r="W480" s="31" t="s">
        <v>446</v>
      </c>
      <c r="X480" s="1591" t="str">
        <f t="shared" si="14"/>
        <v>6619 - Activitati auxiliare intermedierilor financiare, exclusiv activitati de asigurari sifonduri de pensii</v>
      </c>
      <c r="Y480" s="1817">
        <f t="shared" si="15"/>
        <v>6619</v>
      </c>
    </row>
    <row r="481" spans="1:25" x14ac:dyDescent="0.25">
      <c r="A481" s="20" t="s">
        <v>927</v>
      </c>
      <c r="B481" s="21">
        <v>66</v>
      </c>
      <c r="C481" s="15">
        <v>662</v>
      </c>
      <c r="D481" s="16">
        <v>6621</v>
      </c>
      <c r="E481" s="17" t="s">
        <v>942</v>
      </c>
      <c r="F481" s="18" t="s">
        <v>723</v>
      </c>
      <c r="G481" s="19"/>
      <c r="H481" s="19" t="s">
        <v>446</v>
      </c>
      <c r="I481" s="19" t="s">
        <v>446</v>
      </c>
      <c r="J481" s="19" t="s">
        <v>446</v>
      </c>
      <c r="K481" s="19" t="s">
        <v>446</v>
      </c>
      <c r="L481" s="19" t="s">
        <v>446</v>
      </c>
      <c r="M481" s="19" t="s">
        <v>446</v>
      </c>
      <c r="N481" s="19" t="s">
        <v>446</v>
      </c>
      <c r="O481" s="19" t="s">
        <v>446</v>
      </c>
      <c r="P481" s="19" t="s">
        <v>446</v>
      </c>
      <c r="Q481" s="19" t="s">
        <v>446</v>
      </c>
      <c r="R481" s="19" t="s">
        <v>446</v>
      </c>
      <c r="S481" s="19" t="s">
        <v>446</v>
      </c>
      <c r="T481" s="19" t="s">
        <v>446</v>
      </c>
      <c r="U481" s="19" t="s">
        <v>446</v>
      </c>
      <c r="V481" s="19" t="s">
        <v>446</v>
      </c>
      <c r="W481" s="19" t="s">
        <v>446</v>
      </c>
      <c r="X481" s="1592" t="str">
        <f t="shared" si="14"/>
        <v>6621 - Activitati de evaluare a riscului de asigurare si a pagubelor</v>
      </c>
      <c r="Y481" s="1815">
        <f t="shared" si="15"/>
        <v>6621</v>
      </c>
    </row>
    <row r="482" spans="1:25" x14ac:dyDescent="0.25">
      <c r="A482" s="20" t="s">
        <v>927</v>
      </c>
      <c r="B482" s="21">
        <v>66</v>
      </c>
      <c r="C482" s="22">
        <v>662</v>
      </c>
      <c r="D482" s="23">
        <v>6622</v>
      </c>
      <c r="E482" s="24" t="s">
        <v>943</v>
      </c>
      <c r="F482" s="25" t="s">
        <v>723</v>
      </c>
      <c r="G482" s="26"/>
      <c r="H482" s="26" t="s">
        <v>446</v>
      </c>
      <c r="I482" s="26" t="s">
        <v>446</v>
      </c>
      <c r="J482" s="26" t="s">
        <v>446</v>
      </c>
      <c r="K482" s="26" t="s">
        <v>446</v>
      </c>
      <c r="L482" s="26" t="s">
        <v>446</v>
      </c>
      <c r="M482" s="26" t="s">
        <v>446</v>
      </c>
      <c r="N482" s="26" t="s">
        <v>446</v>
      </c>
      <c r="O482" s="26" t="s">
        <v>446</v>
      </c>
      <c r="P482" s="26" t="s">
        <v>446</v>
      </c>
      <c r="Q482" s="26" t="s">
        <v>446</v>
      </c>
      <c r="R482" s="26" t="s">
        <v>446</v>
      </c>
      <c r="S482" s="26" t="s">
        <v>446</v>
      </c>
      <c r="T482" s="26" t="s">
        <v>446</v>
      </c>
      <c r="U482" s="26" t="s">
        <v>446</v>
      </c>
      <c r="V482" s="26" t="s">
        <v>446</v>
      </c>
      <c r="W482" s="26" t="s">
        <v>446</v>
      </c>
      <c r="X482" s="1590" t="str">
        <f t="shared" si="14"/>
        <v>6622 - Activitati ale agentilor si broker-ilor de asigurari</v>
      </c>
      <c r="Y482" s="1816">
        <f t="shared" si="15"/>
        <v>6622</v>
      </c>
    </row>
    <row r="483" spans="1:25" x14ac:dyDescent="0.25">
      <c r="A483" s="20" t="s">
        <v>927</v>
      </c>
      <c r="B483" s="21">
        <v>66</v>
      </c>
      <c r="C483" s="27">
        <v>662</v>
      </c>
      <c r="D483" s="28">
        <v>6629</v>
      </c>
      <c r="E483" s="29" t="s">
        <v>944</v>
      </c>
      <c r="F483" s="30" t="s">
        <v>723</v>
      </c>
      <c r="G483" s="31"/>
      <c r="H483" s="31" t="s">
        <v>446</v>
      </c>
      <c r="I483" s="31" t="s">
        <v>446</v>
      </c>
      <c r="J483" s="31" t="s">
        <v>446</v>
      </c>
      <c r="K483" s="31" t="s">
        <v>446</v>
      </c>
      <c r="L483" s="31" t="s">
        <v>446</v>
      </c>
      <c r="M483" s="31" t="s">
        <v>446</v>
      </c>
      <c r="N483" s="31" t="s">
        <v>446</v>
      </c>
      <c r="O483" s="31" t="s">
        <v>446</v>
      </c>
      <c r="P483" s="31" t="s">
        <v>446</v>
      </c>
      <c r="Q483" s="31" t="s">
        <v>446</v>
      </c>
      <c r="R483" s="31" t="s">
        <v>446</v>
      </c>
      <c r="S483" s="31" t="s">
        <v>446</v>
      </c>
      <c r="T483" s="31" t="s">
        <v>446</v>
      </c>
      <c r="U483" s="31" t="s">
        <v>446</v>
      </c>
      <c r="V483" s="31" t="s">
        <v>446</v>
      </c>
      <c r="W483" s="31" t="s">
        <v>446</v>
      </c>
      <c r="X483" s="1591" t="str">
        <f t="shared" si="14"/>
        <v>6629 - Alte activitati auxiliare de asigurari si fonduri de pensii</v>
      </c>
      <c r="Y483" s="1817">
        <f t="shared" si="15"/>
        <v>6629</v>
      </c>
    </row>
    <row r="484" spans="1:25" ht="15.75" thickBot="1" x14ac:dyDescent="0.3">
      <c r="A484" s="48" t="s">
        <v>927</v>
      </c>
      <c r="B484" s="49">
        <v>66</v>
      </c>
      <c r="C484" s="65">
        <v>663</v>
      </c>
      <c r="D484" s="66">
        <v>6630</v>
      </c>
      <c r="E484" s="67" t="s">
        <v>945</v>
      </c>
      <c r="F484" s="68" t="s">
        <v>723</v>
      </c>
      <c r="G484" s="69"/>
      <c r="H484" s="69" t="s">
        <v>446</v>
      </c>
      <c r="I484" s="69" t="s">
        <v>446</v>
      </c>
      <c r="J484" s="69" t="s">
        <v>446</v>
      </c>
      <c r="K484" s="69" t="s">
        <v>446</v>
      </c>
      <c r="L484" s="69" t="s">
        <v>446</v>
      </c>
      <c r="M484" s="69" t="s">
        <v>446</v>
      </c>
      <c r="N484" s="69" t="s">
        <v>446</v>
      </c>
      <c r="O484" s="69" t="s">
        <v>446</v>
      </c>
      <c r="P484" s="69" t="s">
        <v>446</v>
      </c>
      <c r="Q484" s="69" t="s">
        <v>446</v>
      </c>
      <c r="R484" s="69" t="s">
        <v>446</v>
      </c>
      <c r="S484" s="69" t="s">
        <v>446</v>
      </c>
      <c r="T484" s="69" t="s">
        <v>446</v>
      </c>
      <c r="U484" s="69" t="s">
        <v>446</v>
      </c>
      <c r="V484" s="69" t="s">
        <v>446</v>
      </c>
      <c r="W484" s="69" t="s">
        <v>446</v>
      </c>
      <c r="X484" s="1599" t="str">
        <f t="shared" si="14"/>
        <v>6630 - Activitati de administrare a fondurilor</v>
      </c>
      <c r="Y484" s="1824">
        <f t="shared" si="15"/>
        <v>6630</v>
      </c>
    </row>
    <row r="485" spans="1:25" ht="15.75" thickTop="1" x14ac:dyDescent="0.25">
      <c r="A485" s="13" t="s">
        <v>946</v>
      </c>
      <c r="B485" s="14">
        <v>68</v>
      </c>
      <c r="C485" s="55">
        <v>681</v>
      </c>
      <c r="D485" s="56">
        <v>6810</v>
      </c>
      <c r="E485" s="57" t="s">
        <v>947</v>
      </c>
      <c r="F485" s="58" t="s">
        <v>723</v>
      </c>
      <c r="G485" s="59"/>
      <c r="H485" s="59" t="s">
        <v>446</v>
      </c>
      <c r="I485" s="59" t="s">
        <v>446</v>
      </c>
      <c r="J485" s="59" t="s">
        <v>446</v>
      </c>
      <c r="K485" s="59" t="s">
        <v>446</v>
      </c>
      <c r="L485" s="59" t="s">
        <v>446</v>
      </c>
      <c r="M485" s="59" t="s">
        <v>446</v>
      </c>
      <c r="N485" s="59" t="s">
        <v>446</v>
      </c>
      <c r="O485" s="59" t="s">
        <v>446</v>
      </c>
      <c r="P485" s="59" t="s">
        <v>446</v>
      </c>
      <c r="Q485" s="59" t="s">
        <v>446</v>
      </c>
      <c r="R485" s="59" t="s">
        <v>446</v>
      </c>
      <c r="S485" s="59" t="s">
        <v>446</v>
      </c>
      <c r="T485" s="59" t="s">
        <v>446</v>
      </c>
      <c r="U485" s="59" t="s">
        <v>446</v>
      </c>
      <c r="V485" s="59" t="s">
        <v>447</v>
      </c>
      <c r="W485" s="59" t="s">
        <v>446</v>
      </c>
      <c r="X485" s="1597" t="str">
        <f t="shared" si="14"/>
        <v>6810 - Cumpararea si vanzarea de bunuri imobiliare proprii</v>
      </c>
      <c r="Y485" s="1822">
        <f t="shared" si="15"/>
        <v>6810</v>
      </c>
    </row>
    <row r="486" spans="1:25" x14ac:dyDescent="0.25">
      <c r="A486" s="20" t="s">
        <v>946</v>
      </c>
      <c r="B486" s="21">
        <v>68</v>
      </c>
      <c r="C486" s="32">
        <v>682</v>
      </c>
      <c r="D486" s="33">
        <v>6820</v>
      </c>
      <c r="E486" s="34" t="s">
        <v>948</v>
      </c>
      <c r="F486" s="35" t="s">
        <v>723</v>
      </c>
      <c r="G486" s="36"/>
      <c r="H486" s="36" t="s">
        <v>446</v>
      </c>
      <c r="I486" s="36" t="s">
        <v>446</v>
      </c>
      <c r="J486" s="36" t="s">
        <v>446</v>
      </c>
      <c r="K486" s="36" t="s">
        <v>446</v>
      </c>
      <c r="L486" s="36" t="s">
        <v>446</v>
      </c>
      <c r="M486" s="36" t="s">
        <v>446</v>
      </c>
      <c r="N486" s="36" t="s">
        <v>446</v>
      </c>
      <c r="O486" s="36" t="s">
        <v>446</v>
      </c>
      <c r="P486" s="36" t="s">
        <v>446</v>
      </c>
      <c r="Q486" s="36" t="s">
        <v>446</v>
      </c>
      <c r="R486" s="36" t="s">
        <v>446</v>
      </c>
      <c r="S486" s="36" t="s">
        <v>446</v>
      </c>
      <c r="T486" s="36" t="s">
        <v>446</v>
      </c>
      <c r="U486" s="36" t="s">
        <v>446</v>
      </c>
      <c r="V486" s="36" t="s">
        <v>447</v>
      </c>
      <c r="W486" s="36" t="s">
        <v>446</v>
      </c>
      <c r="X486" s="1593" t="str">
        <f t="shared" si="14"/>
        <v>6820 - Inchirierea si subinchirierea bunurilor imobiliare proprii sau inchiriate</v>
      </c>
      <c r="Y486" s="1818">
        <f t="shared" si="15"/>
        <v>6820</v>
      </c>
    </row>
    <row r="487" spans="1:25" x14ac:dyDescent="0.25">
      <c r="A487" s="20" t="s">
        <v>946</v>
      </c>
      <c r="B487" s="21">
        <v>68</v>
      </c>
      <c r="C487" s="15">
        <v>683</v>
      </c>
      <c r="D487" s="16">
        <v>6831</v>
      </c>
      <c r="E487" s="17" t="s">
        <v>949</v>
      </c>
      <c r="F487" s="18" t="s">
        <v>723</v>
      </c>
      <c r="G487" s="19"/>
      <c r="H487" s="19" t="s">
        <v>446</v>
      </c>
      <c r="I487" s="19" t="s">
        <v>446</v>
      </c>
      <c r="J487" s="19" t="s">
        <v>446</v>
      </c>
      <c r="K487" s="19" t="s">
        <v>446</v>
      </c>
      <c r="L487" s="19" t="s">
        <v>446</v>
      </c>
      <c r="M487" s="19" t="s">
        <v>446</v>
      </c>
      <c r="N487" s="19" t="s">
        <v>446</v>
      </c>
      <c r="O487" s="19" t="s">
        <v>446</v>
      </c>
      <c r="P487" s="19" t="s">
        <v>446</v>
      </c>
      <c r="Q487" s="19" t="s">
        <v>446</v>
      </c>
      <c r="R487" s="19" t="s">
        <v>446</v>
      </c>
      <c r="S487" s="19" t="s">
        <v>446</v>
      </c>
      <c r="T487" s="19" t="s">
        <v>446</v>
      </c>
      <c r="U487" s="19" t="s">
        <v>446</v>
      </c>
      <c r="V487" s="19" t="s">
        <v>447</v>
      </c>
      <c r="W487" s="19" t="s">
        <v>446</v>
      </c>
      <c r="X487" s="1592" t="str">
        <f t="shared" si="14"/>
        <v>6831 - Agentii imobiliare</v>
      </c>
      <c r="Y487" s="1815">
        <f t="shared" si="15"/>
        <v>6831</v>
      </c>
    </row>
    <row r="488" spans="1:25" ht="15.75" thickBot="1" x14ac:dyDescent="0.3">
      <c r="A488" s="48" t="s">
        <v>946</v>
      </c>
      <c r="B488" s="49">
        <v>68</v>
      </c>
      <c r="C488" s="50">
        <v>683</v>
      </c>
      <c r="D488" s="51">
        <v>6832</v>
      </c>
      <c r="E488" s="52" t="s">
        <v>950</v>
      </c>
      <c r="F488" s="53" t="s">
        <v>723</v>
      </c>
      <c r="G488" s="54"/>
      <c r="H488" s="54" t="s">
        <v>446</v>
      </c>
      <c r="I488" s="54" t="s">
        <v>446</v>
      </c>
      <c r="J488" s="54" t="s">
        <v>446</v>
      </c>
      <c r="K488" s="54" t="s">
        <v>446</v>
      </c>
      <c r="L488" s="54" t="s">
        <v>446</v>
      </c>
      <c r="M488" s="54" t="s">
        <v>446</v>
      </c>
      <c r="N488" s="54" t="s">
        <v>446</v>
      </c>
      <c r="O488" s="54" t="s">
        <v>446</v>
      </c>
      <c r="P488" s="54" t="s">
        <v>446</v>
      </c>
      <c r="Q488" s="54" t="s">
        <v>446</v>
      </c>
      <c r="R488" s="54" t="s">
        <v>446</v>
      </c>
      <c r="S488" s="54" t="s">
        <v>446</v>
      </c>
      <c r="T488" s="54" t="s">
        <v>446</v>
      </c>
      <c r="U488" s="54" t="s">
        <v>446</v>
      </c>
      <c r="V488" s="54" t="s">
        <v>447</v>
      </c>
      <c r="W488" s="54" t="s">
        <v>446</v>
      </c>
      <c r="X488" s="1596" t="str">
        <f t="shared" si="14"/>
        <v>6832 - Administrarea imobilelor pe baza de comision sau contract</v>
      </c>
      <c r="Y488" s="1821">
        <f t="shared" si="15"/>
        <v>6832</v>
      </c>
    </row>
    <row r="489" spans="1:25" ht="15.75" thickTop="1" x14ac:dyDescent="0.25">
      <c r="A489" s="13" t="s">
        <v>951</v>
      </c>
      <c r="B489" s="14">
        <v>69</v>
      </c>
      <c r="C489" s="55">
        <v>691</v>
      </c>
      <c r="D489" s="56">
        <v>6910</v>
      </c>
      <c r="E489" s="57" t="s">
        <v>952</v>
      </c>
      <c r="F489" s="58" t="s">
        <v>723</v>
      </c>
      <c r="G489" s="59"/>
      <c r="H489" s="59" t="s">
        <v>446</v>
      </c>
      <c r="I489" s="59" t="s">
        <v>446</v>
      </c>
      <c r="J489" s="59" t="s">
        <v>446</v>
      </c>
      <c r="K489" s="59" t="s">
        <v>446</v>
      </c>
      <c r="L489" s="59" t="s">
        <v>446</v>
      </c>
      <c r="M489" s="59" t="s">
        <v>446</v>
      </c>
      <c r="N489" s="59" t="s">
        <v>446</v>
      </c>
      <c r="O489" s="59" t="s">
        <v>446</v>
      </c>
      <c r="P489" s="59" t="s">
        <v>446</v>
      </c>
      <c r="Q489" s="59" t="s">
        <v>446</v>
      </c>
      <c r="R489" s="59" t="s">
        <v>446</v>
      </c>
      <c r="S489" s="59" t="s">
        <v>446</v>
      </c>
      <c r="T489" s="59" t="s">
        <v>446</v>
      </c>
      <c r="U489" s="59" t="s">
        <v>446</v>
      </c>
      <c r="V489" s="59" t="s">
        <v>447</v>
      </c>
      <c r="W489" s="59" t="s">
        <v>446</v>
      </c>
      <c r="X489" s="1597" t="str">
        <f t="shared" si="14"/>
        <v>6910 - Activitati juridice</v>
      </c>
      <c r="Y489" s="1822">
        <f t="shared" si="15"/>
        <v>6910</v>
      </c>
    </row>
    <row r="490" spans="1:25" ht="15.75" thickBot="1" x14ac:dyDescent="0.3">
      <c r="A490" s="20" t="s">
        <v>951</v>
      </c>
      <c r="B490" s="37">
        <v>69</v>
      </c>
      <c r="C490" s="38">
        <v>692</v>
      </c>
      <c r="D490" s="39">
        <v>6920</v>
      </c>
      <c r="E490" s="40" t="s">
        <v>953</v>
      </c>
      <c r="F490" s="41" t="s">
        <v>723</v>
      </c>
      <c r="G490" s="42"/>
      <c r="H490" s="42" t="s">
        <v>446</v>
      </c>
      <c r="I490" s="42" t="s">
        <v>446</v>
      </c>
      <c r="J490" s="42" t="s">
        <v>446</v>
      </c>
      <c r="K490" s="42" t="s">
        <v>446</v>
      </c>
      <c r="L490" s="42" t="s">
        <v>446</v>
      </c>
      <c r="M490" s="42" t="s">
        <v>446</v>
      </c>
      <c r="N490" s="42" t="s">
        <v>446</v>
      </c>
      <c r="O490" s="42" t="s">
        <v>446</v>
      </c>
      <c r="P490" s="42" t="s">
        <v>446</v>
      </c>
      <c r="Q490" s="42" t="s">
        <v>446</v>
      </c>
      <c r="R490" s="42" t="s">
        <v>446</v>
      </c>
      <c r="S490" s="42" t="s">
        <v>446</v>
      </c>
      <c r="T490" s="42" t="s">
        <v>446</v>
      </c>
      <c r="U490" s="42" t="s">
        <v>446</v>
      </c>
      <c r="V490" s="42" t="s">
        <v>447</v>
      </c>
      <c r="W490" s="42" t="s">
        <v>446</v>
      </c>
      <c r="X490" s="1594" t="str">
        <f t="shared" si="14"/>
        <v>6920 - Activitati de contabilitate si audit financiar; consultanta in domeniul fiscal</v>
      </c>
      <c r="Y490" s="1819">
        <f t="shared" si="15"/>
        <v>6920</v>
      </c>
    </row>
    <row r="491" spans="1:25" x14ac:dyDescent="0.25">
      <c r="A491" s="20" t="s">
        <v>951</v>
      </c>
      <c r="B491" s="14">
        <v>70</v>
      </c>
      <c r="C491" s="43">
        <v>701</v>
      </c>
      <c r="D491" s="44">
        <v>7010</v>
      </c>
      <c r="E491" s="45" t="s">
        <v>954</v>
      </c>
      <c r="F491" s="46" t="s">
        <v>723</v>
      </c>
      <c r="G491" s="47"/>
      <c r="H491" s="47" t="s">
        <v>446</v>
      </c>
      <c r="I491" s="47" t="s">
        <v>446</v>
      </c>
      <c r="J491" s="47" t="s">
        <v>446</v>
      </c>
      <c r="K491" s="47" t="s">
        <v>446</v>
      </c>
      <c r="L491" s="47" t="s">
        <v>446</v>
      </c>
      <c r="M491" s="47" t="s">
        <v>446</v>
      </c>
      <c r="N491" s="47" t="s">
        <v>446</v>
      </c>
      <c r="O491" s="47" t="s">
        <v>446</v>
      </c>
      <c r="P491" s="47" t="s">
        <v>446</v>
      </c>
      <c r="Q491" s="47" t="s">
        <v>446</v>
      </c>
      <c r="R491" s="47" t="s">
        <v>446</v>
      </c>
      <c r="S491" s="47" t="s">
        <v>446</v>
      </c>
      <c r="T491" s="47" t="s">
        <v>446</v>
      </c>
      <c r="U491" s="47" t="s">
        <v>446</v>
      </c>
      <c r="V491" s="47" t="s">
        <v>447</v>
      </c>
      <c r="W491" s="47" t="s">
        <v>446</v>
      </c>
      <c r="X491" s="1595" t="str">
        <f t="shared" si="14"/>
        <v>7010 - Activitati ale directiilor (centralelor), birourilor administrative centralizate</v>
      </c>
      <c r="Y491" s="1820">
        <f t="shared" si="15"/>
        <v>7010</v>
      </c>
    </row>
    <row r="492" spans="1:25" x14ac:dyDescent="0.25">
      <c r="A492" s="20" t="s">
        <v>951</v>
      </c>
      <c r="B492" s="21">
        <v>70</v>
      </c>
      <c r="C492" s="15">
        <v>702</v>
      </c>
      <c r="D492" s="16">
        <v>7021</v>
      </c>
      <c r="E492" s="17" t="s">
        <v>955</v>
      </c>
      <c r="F492" s="18" t="s">
        <v>723</v>
      </c>
      <c r="G492" s="19"/>
      <c r="H492" s="19" t="s">
        <v>446</v>
      </c>
      <c r="I492" s="19" t="s">
        <v>446</v>
      </c>
      <c r="J492" s="19" t="s">
        <v>446</v>
      </c>
      <c r="K492" s="19" t="s">
        <v>446</v>
      </c>
      <c r="L492" s="19" t="s">
        <v>446</v>
      </c>
      <c r="M492" s="19" t="s">
        <v>446</v>
      </c>
      <c r="N492" s="19" t="s">
        <v>446</v>
      </c>
      <c r="O492" s="19" t="s">
        <v>446</v>
      </c>
      <c r="P492" s="19" t="s">
        <v>446</v>
      </c>
      <c r="Q492" s="19" t="s">
        <v>446</v>
      </c>
      <c r="R492" s="19" t="s">
        <v>446</v>
      </c>
      <c r="S492" s="19" t="s">
        <v>446</v>
      </c>
      <c r="T492" s="19" t="s">
        <v>446</v>
      </c>
      <c r="U492" s="19" t="s">
        <v>446</v>
      </c>
      <c r="V492" s="19" t="s">
        <v>447</v>
      </c>
      <c r="W492" s="19" t="s">
        <v>446</v>
      </c>
      <c r="X492" s="1592" t="str">
        <f t="shared" si="14"/>
        <v>7021 - Activitati de consultanta in domeniul relatiilor publice si al comunicarii</v>
      </c>
      <c r="Y492" s="1815">
        <f t="shared" si="15"/>
        <v>7021</v>
      </c>
    </row>
    <row r="493" spans="1:25" ht="15.75" thickBot="1" x14ac:dyDescent="0.3">
      <c r="A493" s="20" t="s">
        <v>951</v>
      </c>
      <c r="B493" s="37">
        <v>70</v>
      </c>
      <c r="C493" s="60">
        <v>702</v>
      </c>
      <c r="D493" s="61">
        <v>7022</v>
      </c>
      <c r="E493" s="62" t="s">
        <v>956</v>
      </c>
      <c r="F493" s="63" t="s">
        <v>723</v>
      </c>
      <c r="G493" s="64"/>
      <c r="H493" s="64" t="s">
        <v>446</v>
      </c>
      <c r="I493" s="64" t="s">
        <v>446</v>
      </c>
      <c r="J493" s="64" t="s">
        <v>446</v>
      </c>
      <c r="K493" s="64" t="s">
        <v>446</v>
      </c>
      <c r="L493" s="64" t="s">
        <v>446</v>
      </c>
      <c r="M493" s="64" t="s">
        <v>446</v>
      </c>
      <c r="N493" s="64" t="s">
        <v>446</v>
      </c>
      <c r="O493" s="64" t="s">
        <v>446</v>
      </c>
      <c r="P493" s="64" t="s">
        <v>446</v>
      </c>
      <c r="Q493" s="64" t="s">
        <v>446</v>
      </c>
      <c r="R493" s="64" t="s">
        <v>446</v>
      </c>
      <c r="S493" s="64" t="s">
        <v>446</v>
      </c>
      <c r="T493" s="64" t="s">
        <v>446</v>
      </c>
      <c r="U493" s="64" t="s">
        <v>446</v>
      </c>
      <c r="V493" s="64" t="s">
        <v>447</v>
      </c>
      <c r="W493" s="64" t="s">
        <v>446</v>
      </c>
      <c r="X493" s="1598" t="str">
        <f t="shared" si="14"/>
        <v>7022 - Activitati de consultanta pentru afaceri si management</v>
      </c>
      <c r="Y493" s="1823">
        <f t="shared" si="15"/>
        <v>7022</v>
      </c>
    </row>
    <row r="494" spans="1:25" x14ac:dyDescent="0.25">
      <c r="A494" s="20" t="s">
        <v>951</v>
      </c>
      <c r="B494" s="14">
        <v>71</v>
      </c>
      <c r="C494" s="15">
        <v>711</v>
      </c>
      <c r="D494" s="16">
        <v>7111</v>
      </c>
      <c r="E494" s="17" t="s">
        <v>957</v>
      </c>
      <c r="F494" s="18" t="s">
        <v>723</v>
      </c>
      <c r="G494" s="19"/>
      <c r="H494" s="19" t="s">
        <v>446</v>
      </c>
      <c r="I494" s="19" t="s">
        <v>446</v>
      </c>
      <c r="J494" s="19" t="s">
        <v>446</v>
      </c>
      <c r="K494" s="19" t="s">
        <v>446</v>
      </c>
      <c r="L494" s="19" t="s">
        <v>446</v>
      </c>
      <c r="M494" s="19" t="s">
        <v>446</v>
      </c>
      <c r="N494" s="19" t="s">
        <v>446</v>
      </c>
      <c r="O494" s="19" t="s">
        <v>446</v>
      </c>
      <c r="P494" s="19" t="s">
        <v>446</v>
      </c>
      <c r="Q494" s="19" t="s">
        <v>446</v>
      </c>
      <c r="R494" s="19" t="s">
        <v>447</v>
      </c>
      <c r="S494" s="19" t="s">
        <v>446</v>
      </c>
      <c r="T494" s="19" t="s">
        <v>446</v>
      </c>
      <c r="U494" s="19" t="s">
        <v>446</v>
      </c>
      <c r="V494" s="19" t="s">
        <v>447</v>
      </c>
      <c r="W494" s="19" t="s">
        <v>446</v>
      </c>
      <c r="X494" s="1592" t="str">
        <f t="shared" si="14"/>
        <v>7111 - Activitati de arhitectura</v>
      </c>
      <c r="Y494" s="1815">
        <f t="shared" si="15"/>
        <v>7111</v>
      </c>
    </row>
    <row r="495" spans="1:25" x14ac:dyDescent="0.25">
      <c r="A495" s="20" t="s">
        <v>951</v>
      </c>
      <c r="B495" s="21">
        <v>71</v>
      </c>
      <c r="C495" s="27">
        <v>711</v>
      </c>
      <c r="D495" s="28">
        <v>7112</v>
      </c>
      <c r="E495" s="29" t="s">
        <v>958</v>
      </c>
      <c r="F495" s="30" t="s">
        <v>723</v>
      </c>
      <c r="G495" s="31"/>
      <c r="H495" s="31" t="s">
        <v>446</v>
      </c>
      <c r="I495" s="31" t="s">
        <v>446</v>
      </c>
      <c r="J495" s="31" t="s">
        <v>446</v>
      </c>
      <c r="K495" s="31" t="s">
        <v>446</v>
      </c>
      <c r="L495" s="31" t="s">
        <v>446</v>
      </c>
      <c r="M495" s="31" t="s">
        <v>446</v>
      </c>
      <c r="N495" s="31" t="s">
        <v>446</v>
      </c>
      <c r="O495" s="31" t="s">
        <v>446</v>
      </c>
      <c r="P495" s="31" t="s">
        <v>446</v>
      </c>
      <c r="Q495" s="31" t="s">
        <v>446</v>
      </c>
      <c r="R495" s="31" t="s">
        <v>447</v>
      </c>
      <c r="S495" s="31" t="s">
        <v>446</v>
      </c>
      <c r="T495" s="31" t="s">
        <v>446</v>
      </c>
      <c r="U495" s="31" t="s">
        <v>446</v>
      </c>
      <c r="V495" s="31" t="s">
        <v>447</v>
      </c>
      <c r="W495" s="31" t="s">
        <v>446</v>
      </c>
      <c r="X495" s="1591" t="str">
        <f t="shared" si="14"/>
        <v>7112 - Activitati de inginerie si consultanta tehnica legate de acestea</v>
      </c>
      <c r="Y495" s="1817">
        <f t="shared" si="15"/>
        <v>7112</v>
      </c>
    </row>
    <row r="496" spans="1:25" ht="15.75" thickBot="1" x14ac:dyDescent="0.3">
      <c r="A496" s="20" t="s">
        <v>951</v>
      </c>
      <c r="B496" s="37">
        <v>71</v>
      </c>
      <c r="C496" s="38">
        <v>712</v>
      </c>
      <c r="D496" s="39">
        <v>7120</v>
      </c>
      <c r="E496" s="40" t="s">
        <v>959</v>
      </c>
      <c r="F496" s="41" t="s">
        <v>723</v>
      </c>
      <c r="G496" s="42"/>
      <c r="H496" s="42" t="s">
        <v>446</v>
      </c>
      <c r="I496" s="42" t="s">
        <v>446</v>
      </c>
      <c r="J496" s="42" t="s">
        <v>446</v>
      </c>
      <c r="K496" s="42" t="s">
        <v>446</v>
      </c>
      <c r="L496" s="42" t="s">
        <v>446</v>
      </c>
      <c r="M496" s="42" t="s">
        <v>446</v>
      </c>
      <c r="N496" s="42" t="s">
        <v>446</v>
      </c>
      <c r="O496" s="42" t="s">
        <v>446</v>
      </c>
      <c r="P496" s="42" t="s">
        <v>446</v>
      </c>
      <c r="Q496" s="42" t="s">
        <v>446</v>
      </c>
      <c r="R496" s="42" t="s">
        <v>447</v>
      </c>
      <c r="S496" s="42" t="s">
        <v>446</v>
      </c>
      <c r="T496" s="42" t="s">
        <v>446</v>
      </c>
      <c r="U496" s="42" t="s">
        <v>446</v>
      </c>
      <c r="V496" s="42" t="s">
        <v>447</v>
      </c>
      <c r="W496" s="42" t="s">
        <v>446</v>
      </c>
      <c r="X496" s="1594" t="str">
        <f t="shared" si="14"/>
        <v>7120 - Activitati de testare si analize tehnice</v>
      </c>
      <c r="Y496" s="1819">
        <f t="shared" si="15"/>
        <v>7120</v>
      </c>
    </row>
    <row r="497" spans="1:25" x14ac:dyDescent="0.25">
      <c r="A497" s="20" t="s">
        <v>951</v>
      </c>
      <c r="B497" s="14">
        <v>72</v>
      </c>
      <c r="C497" s="15">
        <v>721</v>
      </c>
      <c r="D497" s="16">
        <v>7211</v>
      </c>
      <c r="E497" s="17" t="s">
        <v>4450</v>
      </c>
      <c r="F497" s="18" t="s">
        <v>723</v>
      </c>
      <c r="G497" s="19"/>
      <c r="H497" s="19" t="s">
        <v>446</v>
      </c>
      <c r="I497" s="19" t="s">
        <v>446</v>
      </c>
      <c r="J497" s="19" t="s">
        <v>446</v>
      </c>
      <c r="K497" s="19" t="s">
        <v>446</v>
      </c>
      <c r="L497" s="19" t="s">
        <v>447</v>
      </c>
      <c r="M497" s="19" t="s">
        <v>446</v>
      </c>
      <c r="N497" s="19" t="s">
        <v>446</v>
      </c>
      <c r="O497" s="19" t="s">
        <v>446</v>
      </c>
      <c r="P497" s="19" t="s">
        <v>446</v>
      </c>
      <c r="Q497" s="19" t="s">
        <v>446</v>
      </c>
      <c r="R497" s="19" t="s">
        <v>446</v>
      </c>
      <c r="S497" s="19" t="s">
        <v>446</v>
      </c>
      <c r="T497" s="19" t="s">
        <v>446</v>
      </c>
      <c r="U497" s="19" t="s">
        <v>446</v>
      </c>
      <c r="V497" s="19" t="s">
        <v>447</v>
      </c>
      <c r="W497" s="19" t="s">
        <v>446</v>
      </c>
      <c r="X497" s="1592" t="str">
        <f t="shared" si="14"/>
        <v>7211 - Cercetare-dezvoltare in biotehnologie</v>
      </c>
      <c r="Y497" s="1815">
        <f t="shared" si="15"/>
        <v>7211</v>
      </c>
    </row>
    <row r="498" spans="1:25" x14ac:dyDescent="0.25">
      <c r="A498" s="20" t="s">
        <v>951</v>
      </c>
      <c r="B498" s="21">
        <v>72</v>
      </c>
      <c r="C498" s="27">
        <v>721</v>
      </c>
      <c r="D498" s="28">
        <v>7219</v>
      </c>
      <c r="E498" s="29" t="s">
        <v>4451</v>
      </c>
      <c r="F498" s="30" t="s">
        <v>723</v>
      </c>
      <c r="G498" s="31"/>
      <c r="H498" s="31" t="s">
        <v>446</v>
      </c>
      <c r="I498" s="31" t="s">
        <v>446</v>
      </c>
      <c r="J498" s="31" t="s">
        <v>446</v>
      </c>
      <c r="K498" s="31" t="s">
        <v>446</v>
      </c>
      <c r="L498" s="31" t="s">
        <v>447</v>
      </c>
      <c r="M498" s="31" t="s">
        <v>446</v>
      </c>
      <c r="N498" s="31" t="s">
        <v>446</v>
      </c>
      <c r="O498" s="31" t="s">
        <v>446</v>
      </c>
      <c r="P498" s="31" t="s">
        <v>446</v>
      </c>
      <c r="Q498" s="31" t="s">
        <v>446</v>
      </c>
      <c r="R498" s="31" t="s">
        <v>446</v>
      </c>
      <c r="S498" s="31" t="s">
        <v>446</v>
      </c>
      <c r="T498" s="31" t="s">
        <v>446</v>
      </c>
      <c r="U498" s="31" t="s">
        <v>446</v>
      </c>
      <c r="V498" s="31" t="s">
        <v>447</v>
      </c>
      <c r="W498" s="31" t="s">
        <v>446</v>
      </c>
      <c r="X498" s="1591" t="str">
        <f t="shared" si="14"/>
        <v>7219 - Cercetare-dezvoltare in alte stiinte naturale si inginerie</v>
      </c>
      <c r="Y498" s="1817">
        <f t="shared" si="15"/>
        <v>7219</v>
      </c>
    </row>
    <row r="499" spans="1:25" ht="15.75" thickBot="1" x14ac:dyDescent="0.3">
      <c r="A499" s="20" t="s">
        <v>951</v>
      </c>
      <c r="B499" s="37">
        <v>72</v>
      </c>
      <c r="C499" s="38">
        <v>722</v>
      </c>
      <c r="D499" s="39">
        <v>7220</v>
      </c>
      <c r="E499" s="40" t="s">
        <v>3821</v>
      </c>
      <c r="F499" s="41" t="s">
        <v>723</v>
      </c>
      <c r="G499" s="42"/>
      <c r="H499" s="42" t="s">
        <v>446</v>
      </c>
      <c r="I499" s="42" t="s">
        <v>446</v>
      </c>
      <c r="J499" s="42" t="s">
        <v>446</v>
      </c>
      <c r="K499" s="42" t="s">
        <v>446</v>
      </c>
      <c r="L499" s="42" t="s">
        <v>447</v>
      </c>
      <c r="M499" s="42" t="s">
        <v>446</v>
      </c>
      <c r="N499" s="42" t="s">
        <v>446</v>
      </c>
      <c r="O499" s="42" t="s">
        <v>446</v>
      </c>
      <c r="P499" s="42" t="s">
        <v>446</v>
      </c>
      <c r="Q499" s="42" t="s">
        <v>446</v>
      </c>
      <c r="R499" s="42" t="s">
        <v>446</v>
      </c>
      <c r="S499" s="42" t="s">
        <v>446</v>
      </c>
      <c r="T499" s="42" t="s">
        <v>446</v>
      </c>
      <c r="U499" s="42" t="s">
        <v>446</v>
      </c>
      <c r="V499" s="42" t="s">
        <v>447</v>
      </c>
      <c r="W499" s="42" t="s">
        <v>446</v>
      </c>
      <c r="X499" s="1594" t="str">
        <f t="shared" si="14"/>
        <v>7220 - Cercetare-dezvoltare in stiinte sociale si umaniste</v>
      </c>
      <c r="Y499" s="1819">
        <f t="shared" si="15"/>
        <v>7220</v>
      </c>
    </row>
    <row r="500" spans="1:25" x14ac:dyDescent="0.25">
      <c r="A500" s="20" t="s">
        <v>951</v>
      </c>
      <c r="B500" s="14">
        <v>73</v>
      </c>
      <c r="C500" s="15">
        <v>731</v>
      </c>
      <c r="D500" s="16">
        <v>7311</v>
      </c>
      <c r="E500" s="17" t="s">
        <v>960</v>
      </c>
      <c r="F500" s="18" t="s">
        <v>723</v>
      </c>
      <c r="G500" s="19"/>
      <c r="H500" s="19" t="s">
        <v>446</v>
      </c>
      <c r="I500" s="19" t="s">
        <v>446</v>
      </c>
      <c r="J500" s="19" t="s">
        <v>446</v>
      </c>
      <c r="K500" s="19" t="s">
        <v>446</v>
      </c>
      <c r="L500" s="19" t="s">
        <v>446</v>
      </c>
      <c r="M500" s="19" t="s">
        <v>446</v>
      </c>
      <c r="N500" s="19" t="s">
        <v>446</v>
      </c>
      <c r="O500" s="19" t="s">
        <v>446</v>
      </c>
      <c r="P500" s="19" t="s">
        <v>446</v>
      </c>
      <c r="Q500" s="19" t="s">
        <v>446</v>
      </c>
      <c r="R500" s="19" t="s">
        <v>446</v>
      </c>
      <c r="S500" s="19" t="s">
        <v>446</v>
      </c>
      <c r="T500" s="19" t="s">
        <v>446</v>
      </c>
      <c r="U500" s="19" t="s">
        <v>446</v>
      </c>
      <c r="V500" s="19" t="s">
        <v>447</v>
      </c>
      <c r="W500" s="19" t="s">
        <v>446</v>
      </c>
      <c r="X500" s="1592" t="str">
        <f t="shared" si="14"/>
        <v>7311 - Activitati ale agentiilor de publicitate</v>
      </c>
      <c r="Y500" s="1815">
        <f t="shared" si="15"/>
        <v>7311</v>
      </c>
    </row>
    <row r="501" spans="1:25" x14ac:dyDescent="0.25">
      <c r="A501" s="20" t="s">
        <v>951</v>
      </c>
      <c r="B501" s="21">
        <v>73</v>
      </c>
      <c r="C501" s="27">
        <v>731</v>
      </c>
      <c r="D501" s="28">
        <v>7312</v>
      </c>
      <c r="E501" s="29" t="s">
        <v>961</v>
      </c>
      <c r="F501" s="30" t="s">
        <v>723</v>
      </c>
      <c r="G501" s="31"/>
      <c r="H501" s="31" t="s">
        <v>446</v>
      </c>
      <c r="I501" s="31" t="s">
        <v>446</v>
      </c>
      <c r="J501" s="31" t="s">
        <v>446</v>
      </c>
      <c r="K501" s="31" t="s">
        <v>446</v>
      </c>
      <c r="L501" s="31" t="s">
        <v>446</v>
      </c>
      <c r="M501" s="31" t="s">
        <v>446</v>
      </c>
      <c r="N501" s="31" t="s">
        <v>446</v>
      </c>
      <c r="O501" s="31" t="s">
        <v>446</v>
      </c>
      <c r="P501" s="31" t="s">
        <v>446</v>
      </c>
      <c r="Q501" s="31" t="s">
        <v>446</v>
      </c>
      <c r="R501" s="31" t="s">
        <v>446</v>
      </c>
      <c r="S501" s="31" t="s">
        <v>446</v>
      </c>
      <c r="T501" s="31" t="s">
        <v>446</v>
      </c>
      <c r="U501" s="31" t="s">
        <v>446</v>
      </c>
      <c r="V501" s="31" t="s">
        <v>447</v>
      </c>
      <c r="W501" s="31" t="s">
        <v>446</v>
      </c>
      <c r="X501" s="1591" t="str">
        <f t="shared" si="14"/>
        <v>7312 - Servicii de reprezentare media</v>
      </c>
      <c r="Y501" s="1817">
        <f t="shared" si="15"/>
        <v>7312</v>
      </c>
    </row>
    <row r="502" spans="1:25" ht="15.75" thickBot="1" x14ac:dyDescent="0.3">
      <c r="A502" s="20" t="s">
        <v>951</v>
      </c>
      <c r="B502" s="37">
        <v>73</v>
      </c>
      <c r="C502" s="38">
        <v>732</v>
      </c>
      <c r="D502" s="39">
        <v>7320</v>
      </c>
      <c r="E502" s="40" t="s">
        <v>962</v>
      </c>
      <c r="F502" s="41" t="s">
        <v>723</v>
      </c>
      <c r="G502" s="42"/>
      <c r="H502" s="42" t="s">
        <v>446</v>
      </c>
      <c r="I502" s="42" t="s">
        <v>446</v>
      </c>
      <c r="J502" s="42" t="s">
        <v>446</v>
      </c>
      <c r="K502" s="42" t="s">
        <v>446</v>
      </c>
      <c r="L502" s="42" t="s">
        <v>446</v>
      </c>
      <c r="M502" s="42" t="s">
        <v>446</v>
      </c>
      <c r="N502" s="42" t="s">
        <v>446</v>
      </c>
      <c r="O502" s="42" t="s">
        <v>446</v>
      </c>
      <c r="P502" s="42" t="s">
        <v>446</v>
      </c>
      <c r="Q502" s="42" t="s">
        <v>446</v>
      </c>
      <c r="R502" s="42" t="s">
        <v>446</v>
      </c>
      <c r="S502" s="42" t="s">
        <v>446</v>
      </c>
      <c r="T502" s="42" t="s">
        <v>446</v>
      </c>
      <c r="U502" s="42" t="s">
        <v>446</v>
      </c>
      <c r="V502" s="42" t="s">
        <v>447</v>
      </c>
      <c r="W502" s="42" t="s">
        <v>446</v>
      </c>
      <c r="X502" s="1594" t="str">
        <f t="shared" si="14"/>
        <v>7320 - Activitati de studiere a pietei si de sondare a opiniei publice</v>
      </c>
      <c r="Y502" s="1819">
        <f t="shared" si="15"/>
        <v>7320</v>
      </c>
    </row>
    <row r="503" spans="1:25" x14ac:dyDescent="0.25">
      <c r="A503" s="20" t="s">
        <v>951</v>
      </c>
      <c r="B503" s="14">
        <v>74</v>
      </c>
      <c r="C503" s="43">
        <v>741</v>
      </c>
      <c r="D503" s="44">
        <v>7410</v>
      </c>
      <c r="E503" s="45" t="s">
        <v>963</v>
      </c>
      <c r="F503" s="46" t="s">
        <v>723</v>
      </c>
      <c r="G503" s="47"/>
      <c r="H503" s="47" t="s">
        <v>446</v>
      </c>
      <c r="I503" s="47" t="s">
        <v>446</v>
      </c>
      <c r="J503" s="47" t="s">
        <v>446</v>
      </c>
      <c r="K503" s="47" t="s">
        <v>446</v>
      </c>
      <c r="L503" s="47" t="s">
        <v>446</v>
      </c>
      <c r="M503" s="47" t="s">
        <v>446</v>
      </c>
      <c r="N503" s="47" t="s">
        <v>446</v>
      </c>
      <c r="O503" s="47" t="s">
        <v>446</v>
      </c>
      <c r="P503" s="47" t="s">
        <v>446</v>
      </c>
      <c r="Q503" s="47" t="s">
        <v>446</v>
      </c>
      <c r="R503" s="47" t="s">
        <v>446</v>
      </c>
      <c r="S503" s="47" t="s">
        <v>446</v>
      </c>
      <c r="T503" s="47" t="s">
        <v>446</v>
      </c>
      <c r="U503" s="47" t="s">
        <v>446</v>
      </c>
      <c r="V503" s="47" t="s">
        <v>447</v>
      </c>
      <c r="W503" s="47" t="s">
        <v>446</v>
      </c>
      <c r="X503" s="1595" t="str">
        <f t="shared" si="14"/>
        <v>7410 - Activitati de design specializat</v>
      </c>
      <c r="Y503" s="1820">
        <f t="shared" si="15"/>
        <v>7410</v>
      </c>
    </row>
    <row r="504" spans="1:25" x14ac:dyDescent="0.25">
      <c r="A504" s="20" t="s">
        <v>951</v>
      </c>
      <c r="B504" s="21">
        <v>74</v>
      </c>
      <c r="C504" s="32">
        <v>742</v>
      </c>
      <c r="D504" s="33">
        <v>7420</v>
      </c>
      <c r="E504" s="34" t="s">
        <v>964</v>
      </c>
      <c r="F504" s="35" t="s">
        <v>723</v>
      </c>
      <c r="G504" s="36"/>
      <c r="H504" s="36" t="s">
        <v>446</v>
      </c>
      <c r="I504" s="36" t="s">
        <v>446</v>
      </c>
      <c r="J504" s="36" t="s">
        <v>446</v>
      </c>
      <c r="K504" s="36" t="s">
        <v>446</v>
      </c>
      <c r="L504" s="36" t="s">
        <v>446</v>
      </c>
      <c r="M504" s="36" t="s">
        <v>446</v>
      </c>
      <c r="N504" s="36" t="s">
        <v>446</v>
      </c>
      <c r="O504" s="36" t="s">
        <v>446</v>
      </c>
      <c r="P504" s="36" t="s">
        <v>446</v>
      </c>
      <c r="Q504" s="36" t="s">
        <v>446</v>
      </c>
      <c r="R504" s="36" t="s">
        <v>446</v>
      </c>
      <c r="S504" s="36" t="s">
        <v>446</v>
      </c>
      <c r="T504" s="36" t="s">
        <v>446</v>
      </c>
      <c r="U504" s="36" t="s">
        <v>446</v>
      </c>
      <c r="V504" s="36" t="s">
        <v>447</v>
      </c>
      <c r="W504" s="36" t="s">
        <v>446</v>
      </c>
      <c r="X504" s="1593" t="str">
        <f t="shared" si="14"/>
        <v>7420 - Activitati fotografice</v>
      </c>
      <c r="Y504" s="1818">
        <f t="shared" si="15"/>
        <v>7420</v>
      </c>
    </row>
    <row r="505" spans="1:25" x14ac:dyDescent="0.25">
      <c r="A505" s="20" t="s">
        <v>951</v>
      </c>
      <c r="B505" s="21">
        <v>74</v>
      </c>
      <c r="C505" s="32">
        <v>743</v>
      </c>
      <c r="D505" s="33">
        <v>7430</v>
      </c>
      <c r="E505" s="34" t="s">
        <v>965</v>
      </c>
      <c r="F505" s="35" t="s">
        <v>723</v>
      </c>
      <c r="G505" s="36"/>
      <c r="H505" s="36" t="s">
        <v>446</v>
      </c>
      <c r="I505" s="36" t="s">
        <v>446</v>
      </c>
      <c r="J505" s="36" t="s">
        <v>446</v>
      </c>
      <c r="K505" s="36" t="s">
        <v>446</v>
      </c>
      <c r="L505" s="36" t="s">
        <v>446</v>
      </c>
      <c r="M505" s="36" t="s">
        <v>446</v>
      </c>
      <c r="N505" s="36" t="s">
        <v>446</v>
      </c>
      <c r="O505" s="36" t="s">
        <v>446</v>
      </c>
      <c r="P505" s="36" t="s">
        <v>446</v>
      </c>
      <c r="Q505" s="36" t="s">
        <v>446</v>
      </c>
      <c r="R505" s="36" t="s">
        <v>446</v>
      </c>
      <c r="S505" s="36" t="s">
        <v>446</v>
      </c>
      <c r="T505" s="36" t="s">
        <v>446</v>
      </c>
      <c r="U505" s="36" t="s">
        <v>446</v>
      </c>
      <c r="V505" s="36" t="s">
        <v>447</v>
      </c>
      <c r="W505" s="36" t="s">
        <v>446</v>
      </c>
      <c r="X505" s="1593" t="str">
        <f t="shared" si="14"/>
        <v>7430 - Activitati de traducere scrisa si orala (interpreti)</v>
      </c>
      <c r="Y505" s="1818">
        <f t="shared" si="15"/>
        <v>7430</v>
      </c>
    </row>
    <row r="506" spans="1:25" ht="15.75" thickBot="1" x14ac:dyDescent="0.3">
      <c r="A506" s="20" t="s">
        <v>951</v>
      </c>
      <c r="B506" s="37">
        <v>74</v>
      </c>
      <c r="C506" s="38">
        <v>749</v>
      </c>
      <c r="D506" s="39">
        <v>7490</v>
      </c>
      <c r="E506" s="40" t="s">
        <v>966</v>
      </c>
      <c r="F506" s="41" t="s">
        <v>723</v>
      </c>
      <c r="G506" s="42"/>
      <c r="H506" s="42" t="s">
        <v>446</v>
      </c>
      <c r="I506" s="42" t="s">
        <v>446</v>
      </c>
      <c r="J506" s="42" t="s">
        <v>446</v>
      </c>
      <c r="K506" s="42" t="s">
        <v>446</v>
      </c>
      <c r="L506" s="42" t="s">
        <v>446</v>
      </c>
      <c r="M506" s="42" t="s">
        <v>446</v>
      </c>
      <c r="N506" s="42" t="s">
        <v>446</v>
      </c>
      <c r="O506" s="42" t="s">
        <v>446</v>
      </c>
      <c r="P506" s="42" t="s">
        <v>446</v>
      </c>
      <c r="Q506" s="42" t="s">
        <v>446</v>
      </c>
      <c r="R506" s="42" t="s">
        <v>446</v>
      </c>
      <c r="S506" s="42" t="s">
        <v>446</v>
      </c>
      <c r="T506" s="42" t="s">
        <v>446</v>
      </c>
      <c r="U506" s="42" t="s">
        <v>446</v>
      </c>
      <c r="V506" s="42" t="s">
        <v>447</v>
      </c>
      <c r="W506" s="42" t="s">
        <v>446</v>
      </c>
      <c r="X506" s="1594" t="str">
        <f t="shared" si="14"/>
        <v>7490 - Alte activitati profesionale, stiintifice si tehnice n.c.a.</v>
      </c>
      <c r="Y506" s="1819">
        <f t="shared" si="15"/>
        <v>7490</v>
      </c>
    </row>
    <row r="507" spans="1:25" ht="15.75" thickBot="1" x14ac:dyDescent="0.3">
      <c r="A507" s="48" t="s">
        <v>951</v>
      </c>
      <c r="B507" s="71">
        <v>75</v>
      </c>
      <c r="C507" s="65">
        <v>750</v>
      </c>
      <c r="D507" s="66">
        <v>7500</v>
      </c>
      <c r="E507" s="67" t="s">
        <v>967</v>
      </c>
      <c r="F507" s="68" t="s">
        <v>723</v>
      </c>
      <c r="G507" s="69"/>
      <c r="H507" s="69" t="s">
        <v>446</v>
      </c>
      <c r="I507" s="69" t="s">
        <v>446</v>
      </c>
      <c r="J507" s="69" t="s">
        <v>446</v>
      </c>
      <c r="K507" s="69" t="s">
        <v>446</v>
      </c>
      <c r="L507" s="69" t="s">
        <v>446</v>
      </c>
      <c r="M507" s="69" t="s">
        <v>446</v>
      </c>
      <c r="N507" s="69" t="s">
        <v>446</v>
      </c>
      <c r="O507" s="69" t="s">
        <v>446</v>
      </c>
      <c r="P507" s="69" t="s">
        <v>446</v>
      </c>
      <c r="Q507" s="69" t="s">
        <v>446</v>
      </c>
      <c r="R507" s="69" t="s">
        <v>446</v>
      </c>
      <c r="S507" s="69" t="s">
        <v>446</v>
      </c>
      <c r="T507" s="69" t="s">
        <v>446</v>
      </c>
      <c r="U507" s="69" t="s">
        <v>446</v>
      </c>
      <c r="V507" s="69" t="s">
        <v>447</v>
      </c>
      <c r="W507" s="69" t="s">
        <v>446</v>
      </c>
      <c r="X507" s="1599" t="str">
        <f t="shared" si="14"/>
        <v>7500 - Activitati veterinare</v>
      </c>
      <c r="Y507" s="1824">
        <f t="shared" si="15"/>
        <v>7500</v>
      </c>
    </row>
    <row r="508" spans="1:25" ht="15.75" thickTop="1" x14ac:dyDescent="0.25">
      <c r="A508" s="13" t="s">
        <v>968</v>
      </c>
      <c r="B508" s="14">
        <v>77</v>
      </c>
      <c r="C508" s="15">
        <v>771</v>
      </c>
      <c r="D508" s="16">
        <v>7711</v>
      </c>
      <c r="E508" s="17" t="s">
        <v>969</v>
      </c>
      <c r="F508" s="18" t="s">
        <v>723</v>
      </c>
      <c r="G508" s="19"/>
      <c r="H508" s="19" t="s">
        <v>446</v>
      </c>
      <c r="I508" s="19" t="s">
        <v>446</v>
      </c>
      <c r="J508" s="19" t="s">
        <v>446</v>
      </c>
      <c r="K508" s="19" t="s">
        <v>446</v>
      </c>
      <c r="L508" s="19" t="s">
        <v>446</v>
      </c>
      <c r="M508" s="19" t="s">
        <v>446</v>
      </c>
      <c r="N508" s="19" t="s">
        <v>446</v>
      </c>
      <c r="O508" s="19" t="s">
        <v>446</v>
      </c>
      <c r="P508" s="19" t="s">
        <v>446</v>
      </c>
      <c r="Q508" s="19" t="s">
        <v>446</v>
      </c>
      <c r="R508" s="19" t="s">
        <v>446</v>
      </c>
      <c r="S508" s="19" t="s">
        <v>446</v>
      </c>
      <c r="T508" s="19" t="s">
        <v>446</v>
      </c>
      <c r="U508" s="19" t="s">
        <v>446</v>
      </c>
      <c r="V508" s="19" t="s">
        <v>447</v>
      </c>
      <c r="W508" s="19" t="s">
        <v>446</v>
      </c>
      <c r="X508" s="1592" t="str">
        <f t="shared" si="14"/>
        <v>7711 - Activitati de inchiriere si leasing cu autoturisme si autovehicule rutiere usoare</v>
      </c>
      <c r="Y508" s="1815">
        <f t="shared" si="15"/>
        <v>7711</v>
      </c>
    </row>
    <row r="509" spans="1:25" x14ac:dyDescent="0.25">
      <c r="A509" s="20" t="s">
        <v>968</v>
      </c>
      <c r="B509" s="21">
        <v>77</v>
      </c>
      <c r="C509" s="27">
        <v>771</v>
      </c>
      <c r="D509" s="28">
        <v>7712</v>
      </c>
      <c r="E509" s="29" t="s">
        <v>970</v>
      </c>
      <c r="F509" s="30" t="s">
        <v>723</v>
      </c>
      <c r="G509" s="31"/>
      <c r="H509" s="31" t="s">
        <v>446</v>
      </c>
      <c r="I509" s="31" t="s">
        <v>446</v>
      </c>
      <c r="J509" s="31" t="s">
        <v>446</v>
      </c>
      <c r="K509" s="31" t="s">
        <v>446</v>
      </c>
      <c r="L509" s="31" t="s">
        <v>446</v>
      </c>
      <c r="M509" s="31" t="s">
        <v>446</v>
      </c>
      <c r="N509" s="31" t="s">
        <v>446</v>
      </c>
      <c r="O509" s="31" t="s">
        <v>446</v>
      </c>
      <c r="P509" s="31" t="s">
        <v>446</v>
      </c>
      <c r="Q509" s="31" t="s">
        <v>446</v>
      </c>
      <c r="R509" s="31" t="s">
        <v>446</v>
      </c>
      <c r="S509" s="31" t="s">
        <v>446</v>
      </c>
      <c r="T509" s="31" t="s">
        <v>446</v>
      </c>
      <c r="U509" s="31" t="s">
        <v>446</v>
      </c>
      <c r="V509" s="31" t="s">
        <v>447</v>
      </c>
      <c r="W509" s="31" t="s">
        <v>446</v>
      </c>
      <c r="X509" s="1591" t="str">
        <f t="shared" si="14"/>
        <v>7712 - Activitati de inchiriere si leasing cu autovehicule rutiere grele</v>
      </c>
      <c r="Y509" s="1817">
        <f t="shared" si="15"/>
        <v>7712</v>
      </c>
    </row>
    <row r="510" spans="1:25" x14ac:dyDescent="0.25">
      <c r="A510" s="20" t="s">
        <v>968</v>
      </c>
      <c r="B510" s="21">
        <v>77</v>
      </c>
      <c r="C510" s="15">
        <v>772</v>
      </c>
      <c r="D510" s="16">
        <v>7721</v>
      </c>
      <c r="E510" s="17" t="s">
        <v>971</v>
      </c>
      <c r="F510" s="18" t="s">
        <v>723</v>
      </c>
      <c r="G510" s="19"/>
      <c r="H510" s="19" t="s">
        <v>446</v>
      </c>
      <c r="I510" s="19" t="s">
        <v>446</v>
      </c>
      <c r="J510" s="19" t="s">
        <v>446</v>
      </c>
      <c r="K510" s="19" t="s">
        <v>446</v>
      </c>
      <c r="L510" s="19" t="s">
        <v>446</v>
      </c>
      <c r="M510" s="19" t="s">
        <v>446</v>
      </c>
      <c r="N510" s="19" t="s">
        <v>446</v>
      </c>
      <c r="O510" s="19" t="s">
        <v>446</v>
      </c>
      <c r="P510" s="19" t="s">
        <v>446</v>
      </c>
      <c r="Q510" s="19" t="s">
        <v>446</v>
      </c>
      <c r="R510" s="19" t="s">
        <v>446</v>
      </c>
      <c r="S510" s="19" t="s">
        <v>446</v>
      </c>
      <c r="T510" s="19" t="s">
        <v>446</v>
      </c>
      <c r="U510" s="19" t="s">
        <v>446</v>
      </c>
      <c r="V510" s="19" t="s">
        <v>447</v>
      </c>
      <c r="W510" s="19" t="s">
        <v>446</v>
      </c>
      <c r="X510" s="1592" t="str">
        <f t="shared" si="14"/>
        <v>7721 - Activitati de inchiriere si leasing cu bunuri recreationale si echipament sportiv</v>
      </c>
      <c r="Y510" s="1815">
        <f t="shared" si="15"/>
        <v>7721</v>
      </c>
    </row>
    <row r="511" spans="1:25" x14ac:dyDescent="0.25">
      <c r="A511" s="20" t="s">
        <v>968</v>
      </c>
      <c r="B511" s="21">
        <v>77</v>
      </c>
      <c r="C511" s="22">
        <v>772</v>
      </c>
      <c r="D511" s="23">
        <v>7722</v>
      </c>
      <c r="E511" s="24" t="s">
        <v>4085</v>
      </c>
      <c r="F511" s="25" t="s">
        <v>723</v>
      </c>
      <c r="G511" s="26"/>
      <c r="H511" s="26" t="s">
        <v>446</v>
      </c>
      <c r="I511" s="26" t="s">
        <v>446</v>
      </c>
      <c r="J511" s="26" t="s">
        <v>446</v>
      </c>
      <c r="K511" s="26" t="s">
        <v>446</v>
      </c>
      <c r="L511" s="26" t="s">
        <v>446</v>
      </c>
      <c r="M511" s="26" t="s">
        <v>446</v>
      </c>
      <c r="N511" s="26" t="s">
        <v>446</v>
      </c>
      <c r="O511" s="26" t="s">
        <v>446</v>
      </c>
      <c r="P511" s="26" t="s">
        <v>446</v>
      </c>
      <c r="Q511" s="26" t="s">
        <v>446</v>
      </c>
      <c r="R511" s="26" t="s">
        <v>446</v>
      </c>
      <c r="S511" s="26" t="s">
        <v>446</v>
      </c>
      <c r="T511" s="26" t="s">
        <v>446</v>
      </c>
      <c r="U511" s="26" t="s">
        <v>446</v>
      </c>
      <c r="V511" s="26" t="s">
        <v>447</v>
      </c>
      <c r="W511" s="26" t="s">
        <v>446</v>
      </c>
      <c r="X511" s="1590" t="str">
        <f t="shared" si="14"/>
        <v>7722 - Inchirierea de casete video si discuri (CD-uri, DVD-uri)</v>
      </c>
      <c r="Y511" s="1816">
        <f t="shared" si="15"/>
        <v>7722</v>
      </c>
    </row>
    <row r="512" spans="1:25" x14ac:dyDescent="0.25">
      <c r="A512" s="20" t="s">
        <v>968</v>
      </c>
      <c r="B512" s="21">
        <v>77</v>
      </c>
      <c r="C512" s="27">
        <v>772</v>
      </c>
      <c r="D512" s="28">
        <v>7729</v>
      </c>
      <c r="E512" s="29" t="s">
        <v>972</v>
      </c>
      <c r="F512" s="30" t="s">
        <v>723</v>
      </c>
      <c r="G512" s="31"/>
      <c r="H512" s="31" t="s">
        <v>446</v>
      </c>
      <c r="I512" s="31" t="s">
        <v>446</v>
      </c>
      <c r="J512" s="31" t="s">
        <v>446</v>
      </c>
      <c r="K512" s="31" t="s">
        <v>446</v>
      </c>
      <c r="L512" s="31" t="s">
        <v>446</v>
      </c>
      <c r="M512" s="31" t="s">
        <v>446</v>
      </c>
      <c r="N512" s="31" t="s">
        <v>446</v>
      </c>
      <c r="O512" s="31" t="s">
        <v>446</v>
      </c>
      <c r="P512" s="31" t="s">
        <v>446</v>
      </c>
      <c r="Q512" s="31" t="s">
        <v>446</v>
      </c>
      <c r="R512" s="31" t="s">
        <v>446</v>
      </c>
      <c r="S512" s="31" t="s">
        <v>446</v>
      </c>
      <c r="T512" s="31" t="s">
        <v>446</v>
      </c>
      <c r="U512" s="31" t="s">
        <v>446</v>
      </c>
      <c r="V512" s="31" t="s">
        <v>447</v>
      </c>
      <c r="W512" s="31" t="s">
        <v>446</v>
      </c>
      <c r="X512" s="1591" t="str">
        <f t="shared" si="14"/>
        <v>7729 - Activitati de inchiriere si leasing cu alte bunuri personale si gospodaresti n.c.a.</v>
      </c>
      <c r="Y512" s="1817">
        <f t="shared" si="15"/>
        <v>7729</v>
      </c>
    </row>
    <row r="513" spans="1:25" x14ac:dyDescent="0.25">
      <c r="A513" s="20" t="s">
        <v>968</v>
      </c>
      <c r="B513" s="21">
        <v>77</v>
      </c>
      <c r="C513" s="15">
        <v>773</v>
      </c>
      <c r="D513" s="16">
        <v>7731</v>
      </c>
      <c r="E513" s="17" t="s">
        <v>973</v>
      </c>
      <c r="F513" s="18" t="s">
        <v>723</v>
      </c>
      <c r="G513" s="19"/>
      <c r="H513" s="19" t="s">
        <v>446</v>
      </c>
      <c r="I513" s="19" t="s">
        <v>446</v>
      </c>
      <c r="J513" s="19" t="s">
        <v>446</v>
      </c>
      <c r="K513" s="19" t="s">
        <v>446</v>
      </c>
      <c r="L513" s="19" t="s">
        <v>446</v>
      </c>
      <c r="M513" s="19" t="s">
        <v>446</v>
      </c>
      <c r="N513" s="19" t="s">
        <v>446</v>
      </c>
      <c r="O513" s="19" t="s">
        <v>446</v>
      </c>
      <c r="P513" s="19" t="s">
        <v>446</v>
      </c>
      <c r="Q513" s="19" t="s">
        <v>446</v>
      </c>
      <c r="R513" s="19" t="s">
        <v>446</v>
      </c>
      <c r="S513" s="19" t="s">
        <v>446</v>
      </c>
      <c r="T513" s="19" t="s">
        <v>446</v>
      </c>
      <c r="U513" s="19" t="s">
        <v>446</v>
      </c>
      <c r="V513" s="19" t="s">
        <v>447</v>
      </c>
      <c r="W513" s="19" t="s">
        <v>446</v>
      </c>
      <c r="X513" s="1592" t="str">
        <f t="shared" si="14"/>
        <v>7731 - Activitati de inchiriere si leasing cu masini si echipamente agricole</v>
      </c>
      <c r="Y513" s="1815">
        <f t="shared" si="15"/>
        <v>7731</v>
      </c>
    </row>
    <row r="514" spans="1:25" x14ac:dyDescent="0.25">
      <c r="A514" s="20" t="s">
        <v>968</v>
      </c>
      <c r="B514" s="21">
        <v>77</v>
      </c>
      <c r="C514" s="22">
        <v>773</v>
      </c>
      <c r="D514" s="23">
        <v>7732</v>
      </c>
      <c r="E514" s="24" t="s">
        <v>974</v>
      </c>
      <c r="F514" s="25" t="s">
        <v>723</v>
      </c>
      <c r="G514" s="26"/>
      <c r="H514" s="26" t="s">
        <v>446</v>
      </c>
      <c r="I514" s="26" t="s">
        <v>446</v>
      </c>
      <c r="J514" s="26" t="s">
        <v>446</v>
      </c>
      <c r="K514" s="26" t="s">
        <v>446</v>
      </c>
      <c r="L514" s="26" t="s">
        <v>446</v>
      </c>
      <c r="M514" s="26" t="s">
        <v>446</v>
      </c>
      <c r="N514" s="26" t="s">
        <v>446</v>
      </c>
      <c r="O514" s="26" t="s">
        <v>446</v>
      </c>
      <c r="P514" s="26" t="s">
        <v>446</v>
      </c>
      <c r="Q514" s="26" t="s">
        <v>446</v>
      </c>
      <c r="R514" s="26" t="s">
        <v>446</v>
      </c>
      <c r="S514" s="26" t="s">
        <v>446</v>
      </c>
      <c r="T514" s="26" t="s">
        <v>446</v>
      </c>
      <c r="U514" s="26" t="s">
        <v>446</v>
      </c>
      <c r="V514" s="26" t="s">
        <v>447</v>
      </c>
      <c r="W514" s="26" t="s">
        <v>446</v>
      </c>
      <c r="X514" s="1590" t="str">
        <f t="shared" si="14"/>
        <v>7732 - Activitati de inchiriere si leasing cu masini si echipamente pentru constructii</v>
      </c>
      <c r="Y514" s="1816">
        <f t="shared" si="15"/>
        <v>7732</v>
      </c>
    </row>
    <row r="515" spans="1:25" x14ac:dyDescent="0.25">
      <c r="A515" s="20" t="s">
        <v>968</v>
      </c>
      <c r="B515" s="21">
        <v>77</v>
      </c>
      <c r="C515" s="22">
        <v>773</v>
      </c>
      <c r="D515" s="23">
        <v>7733</v>
      </c>
      <c r="E515" s="24" t="s">
        <v>975</v>
      </c>
      <c r="F515" s="25" t="s">
        <v>723</v>
      </c>
      <c r="G515" s="26"/>
      <c r="H515" s="26" t="s">
        <v>446</v>
      </c>
      <c r="I515" s="26" t="s">
        <v>446</v>
      </c>
      <c r="J515" s="26" t="s">
        <v>446</v>
      </c>
      <c r="K515" s="26" t="s">
        <v>446</v>
      </c>
      <c r="L515" s="26" t="s">
        <v>446</v>
      </c>
      <c r="M515" s="26" t="s">
        <v>446</v>
      </c>
      <c r="N515" s="26" t="s">
        <v>446</v>
      </c>
      <c r="O515" s="26" t="s">
        <v>446</v>
      </c>
      <c r="P515" s="26" t="s">
        <v>446</v>
      </c>
      <c r="Q515" s="26" t="s">
        <v>446</v>
      </c>
      <c r="R515" s="26" t="s">
        <v>446</v>
      </c>
      <c r="S515" s="26" t="s">
        <v>446</v>
      </c>
      <c r="T515" s="26" t="s">
        <v>446</v>
      </c>
      <c r="U515" s="26" t="s">
        <v>446</v>
      </c>
      <c r="V515" s="26" t="s">
        <v>447</v>
      </c>
      <c r="W515" s="26" t="s">
        <v>446</v>
      </c>
      <c r="X515" s="1590" t="str">
        <f t="shared" ref="X515:X578" si="16">TEXT(D515,"0000")&amp;" - "&amp;E515</f>
        <v>7733 - Activitati de inchiriere si leasing cu masini si echipamente de birou (inclusiv calculatoare)</v>
      </c>
      <c r="Y515" s="1816">
        <f t="shared" ref="Y515:Y578" si="17">D515</f>
        <v>7733</v>
      </c>
    </row>
    <row r="516" spans="1:25" x14ac:dyDescent="0.25">
      <c r="A516" s="20" t="s">
        <v>968</v>
      </c>
      <c r="B516" s="21">
        <v>77</v>
      </c>
      <c r="C516" s="22">
        <v>773</v>
      </c>
      <c r="D516" s="23">
        <v>7734</v>
      </c>
      <c r="E516" s="24" t="s">
        <v>976</v>
      </c>
      <c r="F516" s="25" t="s">
        <v>723</v>
      </c>
      <c r="G516" s="26"/>
      <c r="H516" s="26" t="s">
        <v>446</v>
      </c>
      <c r="I516" s="26" t="s">
        <v>446</v>
      </c>
      <c r="J516" s="26" t="s">
        <v>446</v>
      </c>
      <c r="K516" s="26" t="s">
        <v>446</v>
      </c>
      <c r="L516" s="26" t="s">
        <v>446</v>
      </c>
      <c r="M516" s="26" t="s">
        <v>446</v>
      </c>
      <c r="N516" s="26" t="s">
        <v>446</v>
      </c>
      <c r="O516" s="26" t="s">
        <v>446</v>
      </c>
      <c r="P516" s="26" t="s">
        <v>446</v>
      </c>
      <c r="Q516" s="26" t="s">
        <v>446</v>
      </c>
      <c r="R516" s="26" t="s">
        <v>446</v>
      </c>
      <c r="S516" s="26" t="s">
        <v>446</v>
      </c>
      <c r="T516" s="26" t="s">
        <v>446</v>
      </c>
      <c r="U516" s="26" t="s">
        <v>446</v>
      </c>
      <c r="V516" s="26" t="s">
        <v>447</v>
      </c>
      <c r="W516" s="26" t="s">
        <v>446</v>
      </c>
      <c r="X516" s="1590" t="str">
        <f t="shared" si="16"/>
        <v>7734 - Activitati de inchiriere si leasing cu masini si echipamente de transport pe apa</v>
      </c>
      <c r="Y516" s="1816">
        <f t="shared" si="17"/>
        <v>7734</v>
      </c>
    </row>
    <row r="517" spans="1:25" x14ac:dyDescent="0.25">
      <c r="A517" s="20" t="s">
        <v>968</v>
      </c>
      <c r="B517" s="21">
        <v>77</v>
      </c>
      <c r="C517" s="22">
        <v>773</v>
      </c>
      <c r="D517" s="23">
        <v>7735</v>
      </c>
      <c r="E517" s="24" t="s">
        <v>977</v>
      </c>
      <c r="F517" s="25" t="s">
        <v>723</v>
      </c>
      <c r="G517" s="26"/>
      <c r="H517" s="26" t="s">
        <v>446</v>
      </c>
      <c r="I517" s="26" t="s">
        <v>446</v>
      </c>
      <c r="J517" s="26" t="s">
        <v>446</v>
      </c>
      <c r="K517" s="26" t="s">
        <v>446</v>
      </c>
      <c r="L517" s="26" t="s">
        <v>446</v>
      </c>
      <c r="M517" s="26" t="s">
        <v>446</v>
      </c>
      <c r="N517" s="26" t="s">
        <v>446</v>
      </c>
      <c r="O517" s="26" t="s">
        <v>446</v>
      </c>
      <c r="P517" s="26" t="s">
        <v>446</v>
      </c>
      <c r="Q517" s="26" t="s">
        <v>446</v>
      </c>
      <c r="R517" s="26" t="s">
        <v>446</v>
      </c>
      <c r="S517" s="26" t="s">
        <v>446</v>
      </c>
      <c r="T517" s="26" t="s">
        <v>446</v>
      </c>
      <c r="U517" s="26" t="s">
        <v>446</v>
      </c>
      <c r="V517" s="26" t="s">
        <v>447</v>
      </c>
      <c r="W517" s="26" t="s">
        <v>446</v>
      </c>
      <c r="X517" s="1590" t="str">
        <f t="shared" si="16"/>
        <v>7735 - Activitati de inchiriere si leasing cu masini si echipamente de transport aerian</v>
      </c>
      <c r="Y517" s="1816">
        <f t="shared" si="17"/>
        <v>7735</v>
      </c>
    </row>
    <row r="518" spans="1:25" x14ac:dyDescent="0.25">
      <c r="A518" s="20" t="s">
        <v>968</v>
      </c>
      <c r="B518" s="21">
        <v>77</v>
      </c>
      <c r="C518" s="27">
        <v>773</v>
      </c>
      <c r="D518" s="28">
        <v>7739</v>
      </c>
      <c r="E518" s="29" t="s">
        <v>978</v>
      </c>
      <c r="F518" s="30" t="s">
        <v>723</v>
      </c>
      <c r="G518" s="31"/>
      <c r="H518" s="31" t="s">
        <v>446</v>
      </c>
      <c r="I518" s="31" t="s">
        <v>446</v>
      </c>
      <c r="J518" s="31" t="s">
        <v>446</v>
      </c>
      <c r="K518" s="31" t="s">
        <v>446</v>
      </c>
      <c r="L518" s="31" t="s">
        <v>446</v>
      </c>
      <c r="M518" s="31" t="s">
        <v>446</v>
      </c>
      <c r="N518" s="31" t="s">
        <v>446</v>
      </c>
      <c r="O518" s="31" t="s">
        <v>446</v>
      </c>
      <c r="P518" s="31" t="s">
        <v>446</v>
      </c>
      <c r="Q518" s="31" t="s">
        <v>446</v>
      </c>
      <c r="R518" s="31" t="s">
        <v>446</v>
      </c>
      <c r="S518" s="31" t="s">
        <v>446</v>
      </c>
      <c r="T518" s="31" t="s">
        <v>446</v>
      </c>
      <c r="U518" s="31" t="s">
        <v>446</v>
      </c>
      <c r="V518" s="31" t="s">
        <v>447</v>
      </c>
      <c r="W518" s="31" t="s">
        <v>446</v>
      </c>
      <c r="X518" s="1591" t="str">
        <f t="shared" si="16"/>
        <v>7739 - Activitati de inchiriere si leasing cu alte masini, echipamente si bunuri tangibile</v>
      </c>
      <c r="Y518" s="1817">
        <f t="shared" si="17"/>
        <v>7739</v>
      </c>
    </row>
    <row r="519" spans="1:25" ht="15.75" thickBot="1" x14ac:dyDescent="0.3">
      <c r="A519" s="20" t="s">
        <v>968</v>
      </c>
      <c r="B519" s="37">
        <v>77</v>
      </c>
      <c r="C519" s="38">
        <v>774</v>
      </c>
      <c r="D519" s="39">
        <v>7740</v>
      </c>
      <c r="E519" s="40" t="s">
        <v>979</v>
      </c>
      <c r="F519" s="41" t="s">
        <v>723</v>
      </c>
      <c r="G519" s="42"/>
      <c r="H519" s="42" t="s">
        <v>446</v>
      </c>
      <c r="I519" s="42" t="s">
        <v>446</v>
      </c>
      <c r="J519" s="42" t="s">
        <v>446</v>
      </c>
      <c r="K519" s="42" t="s">
        <v>446</v>
      </c>
      <c r="L519" s="42" t="s">
        <v>446</v>
      </c>
      <c r="M519" s="42" t="s">
        <v>446</v>
      </c>
      <c r="N519" s="42" t="s">
        <v>446</v>
      </c>
      <c r="O519" s="42" t="s">
        <v>446</v>
      </c>
      <c r="P519" s="42" t="s">
        <v>446</v>
      </c>
      <c r="Q519" s="42" t="s">
        <v>446</v>
      </c>
      <c r="R519" s="42" t="s">
        <v>446</v>
      </c>
      <c r="S519" s="42" t="s">
        <v>446</v>
      </c>
      <c r="T519" s="42" t="s">
        <v>446</v>
      </c>
      <c r="U519" s="42" t="s">
        <v>446</v>
      </c>
      <c r="V519" s="42" t="s">
        <v>447</v>
      </c>
      <c r="W519" s="42" t="s">
        <v>446</v>
      </c>
      <c r="X519" s="1594" t="str">
        <f t="shared" si="16"/>
        <v>7740 - Leasing cu bunuri intangibile (exclusiv financiare)</v>
      </c>
      <c r="Y519" s="1819">
        <f t="shared" si="17"/>
        <v>7740</v>
      </c>
    </row>
    <row r="520" spans="1:25" x14ac:dyDescent="0.25">
      <c r="A520" s="20" t="s">
        <v>968</v>
      </c>
      <c r="B520" s="14">
        <v>78</v>
      </c>
      <c r="C520" s="43">
        <v>781</v>
      </c>
      <c r="D520" s="44">
        <v>7810</v>
      </c>
      <c r="E520" s="45" t="s">
        <v>980</v>
      </c>
      <c r="F520" s="46" t="s">
        <v>723</v>
      </c>
      <c r="G520" s="47"/>
      <c r="H520" s="47" t="s">
        <v>446</v>
      </c>
      <c r="I520" s="47" t="s">
        <v>446</v>
      </c>
      <c r="J520" s="47" t="s">
        <v>446</v>
      </c>
      <c r="K520" s="47" t="s">
        <v>446</v>
      </c>
      <c r="L520" s="47" t="s">
        <v>446</v>
      </c>
      <c r="M520" s="47" t="s">
        <v>446</v>
      </c>
      <c r="N520" s="47" t="s">
        <v>446</v>
      </c>
      <c r="O520" s="47" t="s">
        <v>446</v>
      </c>
      <c r="P520" s="47" t="s">
        <v>446</v>
      </c>
      <c r="Q520" s="47" t="s">
        <v>446</v>
      </c>
      <c r="R520" s="47" t="s">
        <v>446</v>
      </c>
      <c r="S520" s="47" t="s">
        <v>446</v>
      </c>
      <c r="T520" s="47" t="s">
        <v>446</v>
      </c>
      <c r="U520" s="47" t="s">
        <v>446</v>
      </c>
      <c r="V520" s="47" t="s">
        <v>447</v>
      </c>
      <c r="W520" s="47" t="s">
        <v>446</v>
      </c>
      <c r="X520" s="1595" t="str">
        <f t="shared" si="16"/>
        <v>7810 - Activitati ale agentiilor de plasare a fortei de munca</v>
      </c>
      <c r="Y520" s="1820">
        <f t="shared" si="17"/>
        <v>7810</v>
      </c>
    </row>
    <row r="521" spans="1:25" x14ac:dyDescent="0.25">
      <c r="A521" s="20" t="s">
        <v>968</v>
      </c>
      <c r="B521" s="21">
        <v>78</v>
      </c>
      <c r="C521" s="32">
        <v>782</v>
      </c>
      <c r="D521" s="33">
        <v>7820</v>
      </c>
      <c r="E521" s="34" t="s">
        <v>981</v>
      </c>
      <c r="F521" s="35" t="s">
        <v>723</v>
      </c>
      <c r="G521" s="36"/>
      <c r="H521" s="36" t="s">
        <v>446</v>
      </c>
      <c r="I521" s="36" t="s">
        <v>446</v>
      </c>
      <c r="J521" s="36" t="s">
        <v>446</v>
      </c>
      <c r="K521" s="36" t="s">
        <v>446</v>
      </c>
      <c r="L521" s="36" t="s">
        <v>446</v>
      </c>
      <c r="M521" s="36" t="s">
        <v>446</v>
      </c>
      <c r="N521" s="36" t="s">
        <v>446</v>
      </c>
      <c r="O521" s="36" t="s">
        <v>446</v>
      </c>
      <c r="P521" s="36" t="s">
        <v>446</v>
      </c>
      <c r="Q521" s="36" t="s">
        <v>446</v>
      </c>
      <c r="R521" s="36" t="s">
        <v>446</v>
      </c>
      <c r="S521" s="36" t="s">
        <v>446</v>
      </c>
      <c r="T521" s="36" t="s">
        <v>446</v>
      </c>
      <c r="U521" s="36" t="s">
        <v>446</v>
      </c>
      <c r="V521" s="36" t="s">
        <v>447</v>
      </c>
      <c r="W521" s="36" t="s">
        <v>446</v>
      </c>
      <c r="X521" s="1593" t="str">
        <f t="shared" si="16"/>
        <v>7820 - Activitati de contractare, pe baze temporare, a personalului</v>
      </c>
      <c r="Y521" s="1818">
        <f t="shared" si="17"/>
        <v>7820</v>
      </c>
    </row>
    <row r="522" spans="1:25" ht="15.75" thickBot="1" x14ac:dyDescent="0.3">
      <c r="A522" s="20" t="s">
        <v>968</v>
      </c>
      <c r="B522" s="37">
        <v>78</v>
      </c>
      <c r="C522" s="38">
        <v>783</v>
      </c>
      <c r="D522" s="39">
        <v>7830</v>
      </c>
      <c r="E522" s="40" t="s">
        <v>982</v>
      </c>
      <c r="F522" s="41" t="s">
        <v>723</v>
      </c>
      <c r="G522" s="42"/>
      <c r="H522" s="42" t="s">
        <v>446</v>
      </c>
      <c r="I522" s="42" t="s">
        <v>446</v>
      </c>
      <c r="J522" s="42" t="s">
        <v>446</v>
      </c>
      <c r="K522" s="42" t="s">
        <v>446</v>
      </c>
      <c r="L522" s="42" t="s">
        <v>446</v>
      </c>
      <c r="M522" s="42" t="s">
        <v>446</v>
      </c>
      <c r="N522" s="42" t="s">
        <v>446</v>
      </c>
      <c r="O522" s="42" t="s">
        <v>446</v>
      </c>
      <c r="P522" s="42" t="s">
        <v>446</v>
      </c>
      <c r="Q522" s="42" t="s">
        <v>446</v>
      </c>
      <c r="R522" s="42" t="s">
        <v>446</v>
      </c>
      <c r="S522" s="42" t="s">
        <v>446</v>
      </c>
      <c r="T522" s="42" t="s">
        <v>446</v>
      </c>
      <c r="U522" s="42" t="s">
        <v>446</v>
      </c>
      <c r="V522" s="42" t="s">
        <v>447</v>
      </c>
      <c r="W522" s="42" t="s">
        <v>446</v>
      </c>
      <c r="X522" s="1594" t="str">
        <f t="shared" si="16"/>
        <v>7830 - Servicii de furnizare si management a fortei de munca</v>
      </c>
      <c r="Y522" s="1819">
        <f t="shared" si="17"/>
        <v>7830</v>
      </c>
    </row>
    <row r="523" spans="1:25" x14ac:dyDescent="0.25">
      <c r="A523" s="20" t="s">
        <v>968</v>
      </c>
      <c r="B523" s="14">
        <v>79</v>
      </c>
      <c r="C523" s="15">
        <v>791</v>
      </c>
      <c r="D523" s="16">
        <v>7911</v>
      </c>
      <c r="E523" s="17" t="s">
        <v>983</v>
      </c>
      <c r="F523" s="18" t="s">
        <v>723</v>
      </c>
      <c r="G523" s="19"/>
      <c r="H523" s="19" t="s">
        <v>446</v>
      </c>
      <c r="I523" s="19" t="s">
        <v>446</v>
      </c>
      <c r="J523" s="19" t="s">
        <v>446</v>
      </c>
      <c r="K523" s="19" t="s">
        <v>446</v>
      </c>
      <c r="L523" s="19" t="s">
        <v>446</v>
      </c>
      <c r="M523" s="19" t="s">
        <v>446</v>
      </c>
      <c r="N523" s="19" t="s">
        <v>446</v>
      </c>
      <c r="O523" s="19" t="s">
        <v>446</v>
      </c>
      <c r="P523" s="19" t="s">
        <v>446</v>
      </c>
      <c r="Q523" s="19" t="s">
        <v>446</v>
      </c>
      <c r="R523" s="19" t="s">
        <v>446</v>
      </c>
      <c r="S523" s="19" t="s">
        <v>446</v>
      </c>
      <c r="T523" s="19" t="s">
        <v>446</v>
      </c>
      <c r="U523" s="19" t="s">
        <v>446</v>
      </c>
      <c r="V523" s="19" t="s">
        <v>447</v>
      </c>
      <c r="W523" s="19" t="s">
        <v>446</v>
      </c>
      <c r="X523" s="1592" t="str">
        <f t="shared" si="16"/>
        <v>7911 - Activitati ale agentiilor turistice</v>
      </c>
      <c r="Y523" s="1815">
        <f t="shared" si="17"/>
        <v>7911</v>
      </c>
    </row>
    <row r="524" spans="1:25" x14ac:dyDescent="0.25">
      <c r="A524" s="20" t="s">
        <v>968</v>
      </c>
      <c r="B524" s="21">
        <v>79</v>
      </c>
      <c r="C524" s="27">
        <v>791</v>
      </c>
      <c r="D524" s="28">
        <v>7912</v>
      </c>
      <c r="E524" s="29" t="s">
        <v>984</v>
      </c>
      <c r="F524" s="30" t="s">
        <v>723</v>
      </c>
      <c r="G524" s="31"/>
      <c r="H524" s="31" t="s">
        <v>446</v>
      </c>
      <c r="I524" s="31" t="s">
        <v>446</v>
      </c>
      <c r="J524" s="31" t="s">
        <v>446</v>
      </c>
      <c r="K524" s="31" t="s">
        <v>446</v>
      </c>
      <c r="L524" s="31" t="s">
        <v>446</v>
      </c>
      <c r="M524" s="31" t="s">
        <v>446</v>
      </c>
      <c r="N524" s="31" t="s">
        <v>446</v>
      </c>
      <c r="O524" s="31" t="s">
        <v>446</v>
      </c>
      <c r="P524" s="31" t="s">
        <v>446</v>
      </c>
      <c r="Q524" s="31" t="s">
        <v>446</v>
      </c>
      <c r="R524" s="31" t="s">
        <v>446</v>
      </c>
      <c r="S524" s="31" t="s">
        <v>446</v>
      </c>
      <c r="T524" s="31" t="s">
        <v>446</v>
      </c>
      <c r="U524" s="31" t="s">
        <v>446</v>
      </c>
      <c r="V524" s="31" t="s">
        <v>447</v>
      </c>
      <c r="W524" s="31" t="s">
        <v>446</v>
      </c>
      <c r="X524" s="1591" t="str">
        <f t="shared" si="16"/>
        <v>7912 - Activitati ale tur-operatorilor</v>
      </c>
      <c r="Y524" s="1817">
        <f t="shared" si="17"/>
        <v>7912</v>
      </c>
    </row>
    <row r="525" spans="1:25" ht="15.75" thickBot="1" x14ac:dyDescent="0.3">
      <c r="A525" s="20" t="s">
        <v>968</v>
      </c>
      <c r="B525" s="37">
        <v>79</v>
      </c>
      <c r="C525" s="38">
        <v>799</v>
      </c>
      <c r="D525" s="39">
        <v>7990</v>
      </c>
      <c r="E525" s="40" t="s">
        <v>985</v>
      </c>
      <c r="F525" s="41" t="s">
        <v>723</v>
      </c>
      <c r="G525" s="42"/>
      <c r="H525" s="42" t="s">
        <v>446</v>
      </c>
      <c r="I525" s="42" t="s">
        <v>446</v>
      </c>
      <c r="J525" s="42" t="s">
        <v>446</v>
      </c>
      <c r="K525" s="42" t="s">
        <v>446</v>
      </c>
      <c r="L525" s="42" t="s">
        <v>446</v>
      </c>
      <c r="M525" s="42" t="s">
        <v>446</v>
      </c>
      <c r="N525" s="42" t="s">
        <v>446</v>
      </c>
      <c r="O525" s="42" t="s">
        <v>446</v>
      </c>
      <c r="P525" s="42" t="s">
        <v>446</v>
      </c>
      <c r="Q525" s="42" t="s">
        <v>446</v>
      </c>
      <c r="R525" s="42" t="s">
        <v>446</v>
      </c>
      <c r="S525" s="42" t="s">
        <v>446</v>
      </c>
      <c r="T525" s="42" t="s">
        <v>446</v>
      </c>
      <c r="U525" s="42" t="s">
        <v>446</v>
      </c>
      <c r="V525" s="42" t="s">
        <v>447</v>
      </c>
      <c r="W525" s="42" t="s">
        <v>446</v>
      </c>
      <c r="X525" s="1594" t="str">
        <f t="shared" si="16"/>
        <v>7990 - Alte servicii de rezervare si asistenta turistica</v>
      </c>
      <c r="Y525" s="1819">
        <f t="shared" si="17"/>
        <v>7990</v>
      </c>
    </row>
    <row r="526" spans="1:25" x14ac:dyDescent="0.25">
      <c r="A526" s="20" t="s">
        <v>968</v>
      </c>
      <c r="B526" s="14">
        <v>80</v>
      </c>
      <c r="C526" s="43">
        <v>801</v>
      </c>
      <c r="D526" s="44">
        <v>8010</v>
      </c>
      <c r="E526" s="45" t="s">
        <v>986</v>
      </c>
      <c r="F526" s="46" t="s">
        <v>723</v>
      </c>
      <c r="G526" s="47"/>
      <c r="H526" s="47" t="s">
        <v>446</v>
      </c>
      <c r="I526" s="47" t="s">
        <v>446</v>
      </c>
      <c r="J526" s="47" t="s">
        <v>446</v>
      </c>
      <c r="K526" s="47" t="s">
        <v>446</v>
      </c>
      <c r="L526" s="47" t="s">
        <v>446</v>
      </c>
      <c r="M526" s="47" t="s">
        <v>446</v>
      </c>
      <c r="N526" s="47" t="s">
        <v>446</v>
      </c>
      <c r="O526" s="47" t="s">
        <v>446</v>
      </c>
      <c r="P526" s="47" t="s">
        <v>446</v>
      </c>
      <c r="Q526" s="47" t="s">
        <v>446</v>
      </c>
      <c r="R526" s="47" t="s">
        <v>446</v>
      </c>
      <c r="S526" s="47" t="s">
        <v>446</v>
      </c>
      <c r="T526" s="47" t="s">
        <v>446</v>
      </c>
      <c r="U526" s="47" t="s">
        <v>446</v>
      </c>
      <c r="V526" s="47" t="s">
        <v>447</v>
      </c>
      <c r="W526" s="47" t="s">
        <v>446</v>
      </c>
      <c r="X526" s="1595" t="str">
        <f t="shared" si="16"/>
        <v>8010 - Activitati de protectie si garda</v>
      </c>
      <c r="Y526" s="1820">
        <f t="shared" si="17"/>
        <v>8010</v>
      </c>
    </row>
    <row r="527" spans="1:25" x14ac:dyDescent="0.25">
      <c r="A527" s="20" t="s">
        <v>968</v>
      </c>
      <c r="B527" s="21">
        <v>80</v>
      </c>
      <c r="C527" s="32">
        <v>802</v>
      </c>
      <c r="D527" s="33">
        <v>8020</v>
      </c>
      <c r="E527" s="34" t="s">
        <v>987</v>
      </c>
      <c r="F527" s="35" t="s">
        <v>723</v>
      </c>
      <c r="G527" s="36"/>
      <c r="H527" s="36" t="s">
        <v>446</v>
      </c>
      <c r="I527" s="36" t="s">
        <v>446</v>
      </c>
      <c r="J527" s="36" t="s">
        <v>446</v>
      </c>
      <c r="K527" s="36" t="s">
        <v>446</v>
      </c>
      <c r="L527" s="36" t="s">
        <v>446</v>
      </c>
      <c r="M527" s="36" t="s">
        <v>446</v>
      </c>
      <c r="N527" s="36" t="s">
        <v>446</v>
      </c>
      <c r="O527" s="36" t="s">
        <v>446</v>
      </c>
      <c r="P527" s="36" t="s">
        <v>446</v>
      </c>
      <c r="Q527" s="36" t="s">
        <v>446</v>
      </c>
      <c r="R527" s="36" t="s">
        <v>446</v>
      </c>
      <c r="S527" s="36" t="s">
        <v>446</v>
      </c>
      <c r="T527" s="36" t="s">
        <v>446</v>
      </c>
      <c r="U527" s="36" t="s">
        <v>446</v>
      </c>
      <c r="V527" s="36" t="s">
        <v>447</v>
      </c>
      <c r="W527" s="36" t="s">
        <v>446</v>
      </c>
      <c r="X527" s="1593" t="str">
        <f t="shared" si="16"/>
        <v>8020 - Activitati de servicii privind sistemele de securizare</v>
      </c>
      <c r="Y527" s="1818">
        <f t="shared" si="17"/>
        <v>8020</v>
      </c>
    </row>
    <row r="528" spans="1:25" ht="15.75" thickBot="1" x14ac:dyDescent="0.3">
      <c r="A528" s="20" t="s">
        <v>968</v>
      </c>
      <c r="B528" s="37">
        <v>80</v>
      </c>
      <c r="C528" s="38">
        <v>803</v>
      </c>
      <c r="D528" s="39">
        <v>8030</v>
      </c>
      <c r="E528" s="40" t="s">
        <v>988</v>
      </c>
      <c r="F528" s="41" t="s">
        <v>723</v>
      </c>
      <c r="G528" s="42"/>
      <c r="H528" s="42" t="s">
        <v>446</v>
      </c>
      <c r="I528" s="42" t="s">
        <v>446</v>
      </c>
      <c r="J528" s="42" t="s">
        <v>446</v>
      </c>
      <c r="K528" s="42" t="s">
        <v>446</v>
      </c>
      <c r="L528" s="42" t="s">
        <v>446</v>
      </c>
      <c r="M528" s="42" t="s">
        <v>446</v>
      </c>
      <c r="N528" s="42" t="s">
        <v>446</v>
      </c>
      <c r="O528" s="42" t="s">
        <v>446</v>
      </c>
      <c r="P528" s="42" t="s">
        <v>446</v>
      </c>
      <c r="Q528" s="42" t="s">
        <v>446</v>
      </c>
      <c r="R528" s="42" t="s">
        <v>446</v>
      </c>
      <c r="S528" s="42" t="s">
        <v>446</v>
      </c>
      <c r="T528" s="42" t="s">
        <v>446</v>
      </c>
      <c r="U528" s="42" t="s">
        <v>446</v>
      </c>
      <c r="V528" s="42" t="s">
        <v>447</v>
      </c>
      <c r="W528" s="42" t="s">
        <v>446</v>
      </c>
      <c r="X528" s="1594" t="str">
        <f t="shared" si="16"/>
        <v>8030 - Activitati de investigatii</v>
      </c>
      <c r="Y528" s="1819">
        <f t="shared" si="17"/>
        <v>8030</v>
      </c>
    </row>
    <row r="529" spans="1:25" x14ac:dyDescent="0.25">
      <c r="A529" s="20" t="s">
        <v>968</v>
      </c>
      <c r="B529" s="14">
        <v>81</v>
      </c>
      <c r="C529" s="43">
        <v>811</v>
      </c>
      <c r="D529" s="44">
        <v>8110</v>
      </c>
      <c r="E529" s="45" t="s">
        <v>989</v>
      </c>
      <c r="F529" s="46" t="s">
        <v>723</v>
      </c>
      <c r="G529" s="47"/>
      <c r="H529" s="47" t="s">
        <v>446</v>
      </c>
      <c r="I529" s="47" t="s">
        <v>446</v>
      </c>
      <c r="J529" s="47" t="s">
        <v>446</v>
      </c>
      <c r="K529" s="47" t="s">
        <v>446</v>
      </c>
      <c r="L529" s="47" t="s">
        <v>446</v>
      </c>
      <c r="M529" s="47" t="s">
        <v>446</v>
      </c>
      <c r="N529" s="47" t="s">
        <v>446</v>
      </c>
      <c r="O529" s="47" t="s">
        <v>446</v>
      </c>
      <c r="P529" s="47" t="s">
        <v>446</v>
      </c>
      <c r="Q529" s="47" t="s">
        <v>446</v>
      </c>
      <c r="R529" s="47" t="s">
        <v>446</v>
      </c>
      <c r="S529" s="47" t="s">
        <v>446</v>
      </c>
      <c r="T529" s="47" t="s">
        <v>446</v>
      </c>
      <c r="U529" s="47" t="s">
        <v>446</v>
      </c>
      <c r="V529" s="47" t="s">
        <v>447</v>
      </c>
      <c r="W529" s="47" t="s">
        <v>446</v>
      </c>
      <c r="X529" s="1595" t="str">
        <f t="shared" si="16"/>
        <v>8110 - Activitati de servicii suport combinate</v>
      </c>
      <c r="Y529" s="1820">
        <f t="shared" si="17"/>
        <v>8110</v>
      </c>
    </row>
    <row r="530" spans="1:25" x14ac:dyDescent="0.25">
      <c r="A530" s="20" t="s">
        <v>968</v>
      </c>
      <c r="B530" s="21">
        <v>81</v>
      </c>
      <c r="C530" s="15">
        <v>812</v>
      </c>
      <c r="D530" s="16">
        <v>8121</v>
      </c>
      <c r="E530" s="17" t="s">
        <v>990</v>
      </c>
      <c r="F530" s="18" t="s">
        <v>723</v>
      </c>
      <c r="G530" s="19"/>
      <c r="H530" s="19" t="s">
        <v>446</v>
      </c>
      <c r="I530" s="19" t="s">
        <v>446</v>
      </c>
      <c r="J530" s="19" t="s">
        <v>446</v>
      </c>
      <c r="K530" s="19" t="s">
        <v>446</v>
      </c>
      <c r="L530" s="19" t="s">
        <v>446</v>
      </c>
      <c r="M530" s="19" t="s">
        <v>446</v>
      </c>
      <c r="N530" s="19" t="s">
        <v>446</v>
      </c>
      <c r="O530" s="19" t="s">
        <v>446</v>
      </c>
      <c r="P530" s="19" t="s">
        <v>446</v>
      </c>
      <c r="Q530" s="19" t="s">
        <v>446</v>
      </c>
      <c r="R530" s="19" t="s">
        <v>446</v>
      </c>
      <c r="S530" s="19" t="s">
        <v>446</v>
      </c>
      <c r="T530" s="19" t="s">
        <v>446</v>
      </c>
      <c r="U530" s="19" t="s">
        <v>446</v>
      </c>
      <c r="V530" s="19" t="s">
        <v>447</v>
      </c>
      <c r="W530" s="19" t="s">
        <v>446</v>
      </c>
      <c r="X530" s="1592" t="str">
        <f t="shared" si="16"/>
        <v>8121 - Activitati generale (nespecializate) de curatenie interioara a cladirilor</v>
      </c>
      <c r="Y530" s="1815">
        <f t="shared" si="17"/>
        <v>8121</v>
      </c>
    </row>
    <row r="531" spans="1:25" x14ac:dyDescent="0.25">
      <c r="A531" s="20" t="s">
        <v>968</v>
      </c>
      <c r="B531" s="21">
        <v>81</v>
      </c>
      <c r="C531" s="22">
        <v>812</v>
      </c>
      <c r="D531" s="23">
        <v>8122</v>
      </c>
      <c r="E531" s="24" t="s">
        <v>991</v>
      </c>
      <c r="F531" s="25" t="s">
        <v>723</v>
      </c>
      <c r="G531" s="26"/>
      <c r="H531" s="26" t="s">
        <v>446</v>
      </c>
      <c r="I531" s="26" t="s">
        <v>446</v>
      </c>
      <c r="J531" s="26" t="s">
        <v>446</v>
      </c>
      <c r="K531" s="26" t="s">
        <v>446</v>
      </c>
      <c r="L531" s="26" t="s">
        <v>446</v>
      </c>
      <c r="M531" s="26" t="s">
        <v>446</v>
      </c>
      <c r="N531" s="26" t="s">
        <v>446</v>
      </c>
      <c r="O531" s="26" t="s">
        <v>446</v>
      </c>
      <c r="P531" s="26" t="s">
        <v>446</v>
      </c>
      <c r="Q531" s="26" t="s">
        <v>446</v>
      </c>
      <c r="R531" s="26" t="s">
        <v>446</v>
      </c>
      <c r="S531" s="26" t="s">
        <v>446</v>
      </c>
      <c r="T531" s="26" t="s">
        <v>446</v>
      </c>
      <c r="U531" s="26" t="s">
        <v>446</v>
      </c>
      <c r="V531" s="26" t="s">
        <v>447</v>
      </c>
      <c r="W531" s="26" t="s">
        <v>446</v>
      </c>
      <c r="X531" s="1590" t="str">
        <f t="shared" si="16"/>
        <v>8122 - Activitati specializate de curatenie a cladirilor, mijloacelor de transport, masini si utilaje industriale</v>
      </c>
      <c r="Y531" s="1816">
        <f t="shared" si="17"/>
        <v>8122</v>
      </c>
    </row>
    <row r="532" spans="1:25" x14ac:dyDescent="0.25">
      <c r="A532" s="20" t="s">
        <v>968</v>
      </c>
      <c r="B532" s="21">
        <v>81</v>
      </c>
      <c r="C532" s="27">
        <v>812</v>
      </c>
      <c r="D532" s="28">
        <v>8129</v>
      </c>
      <c r="E532" s="29" t="s">
        <v>992</v>
      </c>
      <c r="F532" s="30" t="s">
        <v>723</v>
      </c>
      <c r="G532" s="31"/>
      <c r="H532" s="31" t="s">
        <v>446</v>
      </c>
      <c r="I532" s="31" t="s">
        <v>446</v>
      </c>
      <c r="J532" s="31" t="s">
        <v>446</v>
      </c>
      <c r="K532" s="31" t="s">
        <v>446</v>
      </c>
      <c r="L532" s="31" t="s">
        <v>446</v>
      </c>
      <c r="M532" s="31" t="s">
        <v>446</v>
      </c>
      <c r="N532" s="31" t="s">
        <v>446</v>
      </c>
      <c r="O532" s="31" t="s">
        <v>446</v>
      </c>
      <c r="P532" s="31" t="s">
        <v>446</v>
      </c>
      <c r="Q532" s="31" t="s">
        <v>446</v>
      </c>
      <c r="R532" s="31" t="s">
        <v>446</v>
      </c>
      <c r="S532" s="31" t="s">
        <v>446</v>
      </c>
      <c r="T532" s="31" t="s">
        <v>446</v>
      </c>
      <c r="U532" s="31" t="s">
        <v>446</v>
      </c>
      <c r="V532" s="31" t="s">
        <v>447</v>
      </c>
      <c r="W532" s="31" t="s">
        <v>446</v>
      </c>
      <c r="X532" s="1591" t="str">
        <f t="shared" si="16"/>
        <v>8129 - Alte activitati de curatenie n.c.a.</v>
      </c>
      <c r="Y532" s="1817">
        <f t="shared" si="17"/>
        <v>8129</v>
      </c>
    </row>
    <row r="533" spans="1:25" ht="15.75" thickBot="1" x14ac:dyDescent="0.3">
      <c r="A533" s="20" t="s">
        <v>968</v>
      </c>
      <c r="B533" s="37">
        <v>81</v>
      </c>
      <c r="C533" s="38">
        <v>813</v>
      </c>
      <c r="D533" s="39">
        <v>8130</v>
      </c>
      <c r="E533" s="40" t="s">
        <v>993</v>
      </c>
      <c r="F533" s="41" t="s">
        <v>723</v>
      </c>
      <c r="G533" s="42"/>
      <c r="H533" s="42" t="s">
        <v>446</v>
      </c>
      <c r="I533" s="42" t="s">
        <v>446</v>
      </c>
      <c r="J533" s="42" t="s">
        <v>446</v>
      </c>
      <c r="K533" s="42" t="s">
        <v>446</v>
      </c>
      <c r="L533" s="42" t="s">
        <v>446</v>
      </c>
      <c r="M533" s="42" t="s">
        <v>446</v>
      </c>
      <c r="N533" s="42" t="s">
        <v>446</v>
      </c>
      <c r="O533" s="42" t="s">
        <v>446</v>
      </c>
      <c r="P533" s="42" t="s">
        <v>446</v>
      </c>
      <c r="Q533" s="42" t="s">
        <v>446</v>
      </c>
      <c r="R533" s="42" t="s">
        <v>446</v>
      </c>
      <c r="S533" s="42" t="s">
        <v>446</v>
      </c>
      <c r="T533" s="42" t="s">
        <v>446</v>
      </c>
      <c r="U533" s="42" t="s">
        <v>446</v>
      </c>
      <c r="V533" s="42" t="s">
        <v>447</v>
      </c>
      <c r="W533" s="42" t="s">
        <v>446</v>
      </c>
      <c r="X533" s="1594" t="str">
        <f t="shared" si="16"/>
        <v>8130 - Activitati de intretinere peisagistica</v>
      </c>
      <c r="Y533" s="1819">
        <f t="shared" si="17"/>
        <v>8130</v>
      </c>
    </row>
    <row r="534" spans="1:25" x14ac:dyDescent="0.25">
      <c r="A534" s="20" t="s">
        <v>968</v>
      </c>
      <c r="B534" s="14">
        <v>82</v>
      </c>
      <c r="C534" s="15">
        <v>821</v>
      </c>
      <c r="D534" s="16">
        <v>8211</v>
      </c>
      <c r="E534" s="17" t="s">
        <v>994</v>
      </c>
      <c r="F534" s="18" t="s">
        <v>723</v>
      </c>
      <c r="G534" s="19"/>
      <c r="H534" s="19" t="s">
        <v>446</v>
      </c>
      <c r="I534" s="19" t="s">
        <v>446</v>
      </c>
      <c r="J534" s="19" t="s">
        <v>446</v>
      </c>
      <c r="K534" s="19" t="s">
        <v>446</v>
      </c>
      <c r="L534" s="19" t="s">
        <v>446</v>
      </c>
      <c r="M534" s="19" t="s">
        <v>446</v>
      </c>
      <c r="N534" s="19" t="s">
        <v>446</v>
      </c>
      <c r="O534" s="19" t="s">
        <v>446</v>
      </c>
      <c r="P534" s="19" t="s">
        <v>446</v>
      </c>
      <c r="Q534" s="19" t="s">
        <v>446</v>
      </c>
      <c r="R534" s="19" t="s">
        <v>446</v>
      </c>
      <c r="S534" s="19" t="s">
        <v>446</v>
      </c>
      <c r="T534" s="19" t="s">
        <v>446</v>
      </c>
      <c r="U534" s="19" t="s">
        <v>446</v>
      </c>
      <c r="V534" s="19" t="s">
        <v>447</v>
      </c>
      <c r="W534" s="19" t="s">
        <v>446</v>
      </c>
      <c r="X534" s="1592" t="str">
        <f t="shared" si="16"/>
        <v>8211 - Activitati combinate de secretariat</v>
      </c>
      <c r="Y534" s="1815">
        <f t="shared" si="17"/>
        <v>8211</v>
      </c>
    </row>
    <row r="535" spans="1:25" x14ac:dyDescent="0.25">
      <c r="A535" s="20" t="s">
        <v>968</v>
      </c>
      <c r="B535" s="21">
        <v>82</v>
      </c>
      <c r="C535" s="27">
        <v>821</v>
      </c>
      <c r="D535" s="28">
        <v>8219</v>
      </c>
      <c r="E535" s="29" t="s">
        <v>995</v>
      </c>
      <c r="F535" s="30" t="s">
        <v>723</v>
      </c>
      <c r="G535" s="31"/>
      <c r="H535" s="31" t="s">
        <v>446</v>
      </c>
      <c r="I535" s="31" t="s">
        <v>446</v>
      </c>
      <c r="J535" s="31" t="s">
        <v>446</v>
      </c>
      <c r="K535" s="31" t="s">
        <v>446</v>
      </c>
      <c r="L535" s="31" t="s">
        <v>446</v>
      </c>
      <c r="M535" s="31" t="s">
        <v>446</v>
      </c>
      <c r="N535" s="31" t="s">
        <v>446</v>
      </c>
      <c r="O535" s="31" t="s">
        <v>446</v>
      </c>
      <c r="P535" s="31" t="s">
        <v>446</v>
      </c>
      <c r="Q535" s="31" t="s">
        <v>446</v>
      </c>
      <c r="R535" s="31" t="s">
        <v>446</v>
      </c>
      <c r="S535" s="31" t="s">
        <v>446</v>
      </c>
      <c r="T535" s="31" t="s">
        <v>446</v>
      </c>
      <c r="U535" s="31" t="s">
        <v>446</v>
      </c>
      <c r="V535" s="31" t="s">
        <v>447</v>
      </c>
      <c r="W535" s="31" t="s">
        <v>446</v>
      </c>
      <c r="X535" s="1591" t="str">
        <f t="shared" si="16"/>
        <v>8219 - Activitati de fotocopiere, de pregatire a documentelor si alte activitati specializate de secretariat</v>
      </c>
      <c r="Y535" s="1817">
        <f t="shared" si="17"/>
        <v>8219</v>
      </c>
    </row>
    <row r="536" spans="1:25" x14ac:dyDescent="0.25">
      <c r="A536" s="20" t="s">
        <v>968</v>
      </c>
      <c r="B536" s="21">
        <v>82</v>
      </c>
      <c r="C536" s="32">
        <v>822</v>
      </c>
      <c r="D536" s="33">
        <v>8220</v>
      </c>
      <c r="E536" s="34" t="s">
        <v>996</v>
      </c>
      <c r="F536" s="35" t="s">
        <v>723</v>
      </c>
      <c r="G536" s="36"/>
      <c r="H536" s="36" t="s">
        <v>446</v>
      </c>
      <c r="I536" s="36" t="s">
        <v>446</v>
      </c>
      <c r="J536" s="36" t="s">
        <v>446</v>
      </c>
      <c r="K536" s="36" t="s">
        <v>446</v>
      </c>
      <c r="L536" s="36" t="s">
        <v>446</v>
      </c>
      <c r="M536" s="36" t="s">
        <v>446</v>
      </c>
      <c r="N536" s="36" t="s">
        <v>446</v>
      </c>
      <c r="O536" s="36" t="s">
        <v>446</v>
      </c>
      <c r="P536" s="36" t="s">
        <v>446</v>
      </c>
      <c r="Q536" s="36" t="s">
        <v>446</v>
      </c>
      <c r="R536" s="36" t="s">
        <v>446</v>
      </c>
      <c r="S536" s="36" t="s">
        <v>446</v>
      </c>
      <c r="T536" s="36" t="s">
        <v>446</v>
      </c>
      <c r="U536" s="36" t="s">
        <v>446</v>
      </c>
      <c r="V536" s="36" t="s">
        <v>447</v>
      </c>
      <c r="W536" s="36" t="s">
        <v>446</v>
      </c>
      <c r="X536" s="1593" t="str">
        <f t="shared" si="16"/>
        <v>8220 - Activitati ale centrelor de intermediere telefonica (call center)</v>
      </c>
      <c r="Y536" s="1818">
        <f t="shared" si="17"/>
        <v>8220</v>
      </c>
    </row>
    <row r="537" spans="1:25" x14ac:dyDescent="0.25">
      <c r="A537" s="20" t="s">
        <v>968</v>
      </c>
      <c r="B537" s="21">
        <v>82</v>
      </c>
      <c r="C537" s="32">
        <v>823</v>
      </c>
      <c r="D537" s="33">
        <v>8230</v>
      </c>
      <c r="E537" s="34" t="s">
        <v>997</v>
      </c>
      <c r="F537" s="35" t="s">
        <v>723</v>
      </c>
      <c r="G537" s="36"/>
      <c r="H537" s="36" t="s">
        <v>446</v>
      </c>
      <c r="I537" s="36" t="s">
        <v>446</v>
      </c>
      <c r="J537" s="36" t="s">
        <v>446</v>
      </c>
      <c r="K537" s="36" t="s">
        <v>446</v>
      </c>
      <c r="L537" s="36" t="s">
        <v>446</v>
      </c>
      <c r="M537" s="36" t="s">
        <v>446</v>
      </c>
      <c r="N537" s="36" t="s">
        <v>446</v>
      </c>
      <c r="O537" s="36" t="s">
        <v>446</v>
      </c>
      <c r="P537" s="36" t="s">
        <v>446</v>
      </c>
      <c r="Q537" s="36" t="s">
        <v>446</v>
      </c>
      <c r="R537" s="36" t="s">
        <v>446</v>
      </c>
      <c r="S537" s="36" t="s">
        <v>446</v>
      </c>
      <c r="T537" s="36" t="s">
        <v>446</v>
      </c>
      <c r="U537" s="36" t="s">
        <v>446</v>
      </c>
      <c r="V537" s="36" t="s">
        <v>447</v>
      </c>
      <c r="W537" s="36" t="s">
        <v>446</v>
      </c>
      <c r="X537" s="1593" t="str">
        <f t="shared" si="16"/>
        <v>8230 - Activitati de organizare a expozitiilor, targurilor si congreselor</v>
      </c>
      <c r="Y537" s="1818">
        <f t="shared" si="17"/>
        <v>8230</v>
      </c>
    </row>
    <row r="538" spans="1:25" x14ac:dyDescent="0.25">
      <c r="A538" s="20" t="s">
        <v>968</v>
      </c>
      <c r="B538" s="21">
        <v>82</v>
      </c>
      <c r="C538" s="15">
        <v>829</v>
      </c>
      <c r="D538" s="16">
        <v>8291</v>
      </c>
      <c r="E538" s="17" t="s">
        <v>998</v>
      </c>
      <c r="F538" s="18" t="s">
        <v>723</v>
      </c>
      <c r="G538" s="19"/>
      <c r="H538" s="19" t="s">
        <v>446</v>
      </c>
      <c r="I538" s="19" t="s">
        <v>446</v>
      </c>
      <c r="J538" s="19" t="s">
        <v>446</v>
      </c>
      <c r="K538" s="19" t="s">
        <v>446</v>
      </c>
      <c r="L538" s="19" t="s">
        <v>446</v>
      </c>
      <c r="M538" s="19" t="s">
        <v>446</v>
      </c>
      <c r="N538" s="19" t="s">
        <v>446</v>
      </c>
      <c r="O538" s="19" t="s">
        <v>446</v>
      </c>
      <c r="P538" s="19" t="s">
        <v>446</v>
      </c>
      <c r="Q538" s="19" t="s">
        <v>446</v>
      </c>
      <c r="R538" s="19" t="s">
        <v>446</v>
      </c>
      <c r="S538" s="19" t="s">
        <v>446</v>
      </c>
      <c r="T538" s="19" t="s">
        <v>446</v>
      </c>
      <c r="U538" s="19" t="s">
        <v>446</v>
      </c>
      <c r="V538" s="19" t="s">
        <v>447</v>
      </c>
      <c r="W538" s="19" t="s">
        <v>446</v>
      </c>
      <c r="X538" s="1592" t="str">
        <f t="shared" si="16"/>
        <v>8291 - Activitati ale agentiilor de colectare si a birourilor (oficiilor) de raportare a creditului</v>
      </c>
      <c r="Y538" s="1815">
        <f t="shared" si="17"/>
        <v>8291</v>
      </c>
    </row>
    <row r="539" spans="1:25" x14ac:dyDescent="0.25">
      <c r="A539" s="20" t="s">
        <v>968</v>
      </c>
      <c r="B539" s="21">
        <v>82</v>
      </c>
      <c r="C539" s="22">
        <v>829</v>
      </c>
      <c r="D539" s="23">
        <v>8292</v>
      </c>
      <c r="E539" s="24" t="s">
        <v>999</v>
      </c>
      <c r="F539" s="25" t="s">
        <v>723</v>
      </c>
      <c r="G539" s="26"/>
      <c r="H539" s="26" t="s">
        <v>446</v>
      </c>
      <c r="I539" s="26" t="s">
        <v>446</v>
      </c>
      <c r="J539" s="26" t="s">
        <v>446</v>
      </c>
      <c r="K539" s="26" t="s">
        <v>446</v>
      </c>
      <c r="L539" s="26" t="s">
        <v>446</v>
      </c>
      <c r="M539" s="26" t="s">
        <v>446</v>
      </c>
      <c r="N539" s="26" t="s">
        <v>446</v>
      </c>
      <c r="O539" s="26" t="s">
        <v>446</v>
      </c>
      <c r="P539" s="26" t="s">
        <v>446</v>
      </c>
      <c r="Q539" s="26" t="s">
        <v>446</v>
      </c>
      <c r="R539" s="26" t="s">
        <v>446</v>
      </c>
      <c r="S539" s="26" t="s">
        <v>446</v>
      </c>
      <c r="T539" s="26" t="s">
        <v>446</v>
      </c>
      <c r="U539" s="26" t="s">
        <v>446</v>
      </c>
      <c r="V539" s="26" t="s">
        <v>447</v>
      </c>
      <c r="W539" s="26" t="s">
        <v>446</v>
      </c>
      <c r="X539" s="1590" t="str">
        <f t="shared" si="16"/>
        <v>8292 - Activitati de ambalare</v>
      </c>
      <c r="Y539" s="1816">
        <f t="shared" si="17"/>
        <v>8292</v>
      </c>
    </row>
    <row r="540" spans="1:25" ht="15.75" thickBot="1" x14ac:dyDescent="0.3">
      <c r="A540" s="48" t="s">
        <v>968</v>
      </c>
      <c r="B540" s="49">
        <v>82</v>
      </c>
      <c r="C540" s="50">
        <v>829</v>
      </c>
      <c r="D540" s="51">
        <v>8299</v>
      </c>
      <c r="E540" s="52" t="s">
        <v>1000</v>
      </c>
      <c r="F540" s="53" t="s">
        <v>723</v>
      </c>
      <c r="G540" s="54"/>
      <c r="H540" s="54" t="s">
        <v>446</v>
      </c>
      <c r="I540" s="54" t="s">
        <v>446</v>
      </c>
      <c r="J540" s="54" t="s">
        <v>446</v>
      </c>
      <c r="K540" s="54" t="s">
        <v>446</v>
      </c>
      <c r="L540" s="54" t="s">
        <v>446</v>
      </c>
      <c r="M540" s="54" t="s">
        <v>446</v>
      </c>
      <c r="N540" s="54" t="s">
        <v>446</v>
      </c>
      <c r="O540" s="54" t="s">
        <v>446</v>
      </c>
      <c r="P540" s="54" t="s">
        <v>446</v>
      </c>
      <c r="Q540" s="54" t="s">
        <v>446</v>
      </c>
      <c r="R540" s="54" t="s">
        <v>446</v>
      </c>
      <c r="S540" s="54" t="s">
        <v>446</v>
      </c>
      <c r="T540" s="54" t="s">
        <v>446</v>
      </c>
      <c r="U540" s="54" t="s">
        <v>446</v>
      </c>
      <c r="V540" s="54" t="s">
        <v>447</v>
      </c>
      <c r="W540" s="54" t="s">
        <v>446</v>
      </c>
      <c r="X540" s="1596" t="str">
        <f t="shared" si="16"/>
        <v>8299 - Alte activitati de servicii suport pentru intreprinderi n.c.a.</v>
      </c>
      <c r="Y540" s="1821">
        <f t="shared" si="17"/>
        <v>8299</v>
      </c>
    </row>
    <row r="541" spans="1:25" ht="15.75" thickTop="1" x14ac:dyDescent="0.25">
      <c r="A541" s="13" t="s">
        <v>1012</v>
      </c>
      <c r="B541" s="14">
        <v>85</v>
      </c>
      <c r="C541" s="55">
        <v>851</v>
      </c>
      <c r="D541" s="56">
        <v>8510</v>
      </c>
      <c r="E541" s="57" t="s">
        <v>1013</v>
      </c>
      <c r="F541" s="58" t="s">
        <v>723</v>
      </c>
      <c r="G541" s="59"/>
      <c r="H541" s="59" t="s">
        <v>446</v>
      </c>
      <c r="I541" s="59" t="s">
        <v>446</v>
      </c>
      <c r="J541" s="59" t="s">
        <v>446</v>
      </c>
      <c r="K541" s="59" t="s">
        <v>446</v>
      </c>
      <c r="L541" s="59" t="s">
        <v>446</v>
      </c>
      <c r="M541" s="59" t="s">
        <v>446</v>
      </c>
      <c r="N541" s="59" t="s">
        <v>446</v>
      </c>
      <c r="O541" s="59" t="s">
        <v>446</v>
      </c>
      <c r="P541" s="59" t="s">
        <v>446</v>
      </c>
      <c r="Q541" s="59" t="s">
        <v>446</v>
      </c>
      <c r="R541" s="59" t="s">
        <v>446</v>
      </c>
      <c r="S541" s="59" t="s">
        <v>446</v>
      </c>
      <c r="T541" s="59" t="s">
        <v>446</v>
      </c>
      <c r="U541" s="59" t="s">
        <v>446</v>
      </c>
      <c r="V541" s="59" t="s">
        <v>446</v>
      </c>
      <c r="W541" s="59" t="s">
        <v>446</v>
      </c>
      <c r="X541" s="1597" t="str">
        <f t="shared" si="16"/>
        <v>8510 - Invatamant prescolar</v>
      </c>
      <c r="Y541" s="1822">
        <f t="shared" si="17"/>
        <v>8510</v>
      </c>
    </row>
    <row r="542" spans="1:25" x14ac:dyDescent="0.25">
      <c r="A542" s="20" t="s">
        <v>1012</v>
      </c>
      <c r="B542" s="21">
        <v>85</v>
      </c>
      <c r="C542" s="32">
        <v>852</v>
      </c>
      <c r="D542" s="33">
        <v>8520</v>
      </c>
      <c r="E542" s="34" t="s">
        <v>1014</v>
      </c>
      <c r="F542" s="35" t="s">
        <v>723</v>
      </c>
      <c r="G542" s="36"/>
      <c r="H542" s="36" t="s">
        <v>446</v>
      </c>
      <c r="I542" s="36" t="s">
        <v>446</v>
      </c>
      <c r="J542" s="36" t="s">
        <v>446</v>
      </c>
      <c r="K542" s="36" t="s">
        <v>446</v>
      </c>
      <c r="L542" s="36" t="s">
        <v>446</v>
      </c>
      <c r="M542" s="36" t="s">
        <v>446</v>
      </c>
      <c r="N542" s="36" t="s">
        <v>446</v>
      </c>
      <c r="O542" s="36" t="s">
        <v>446</v>
      </c>
      <c r="P542" s="36" t="s">
        <v>446</v>
      </c>
      <c r="Q542" s="36" t="s">
        <v>446</v>
      </c>
      <c r="R542" s="36" t="s">
        <v>446</v>
      </c>
      <c r="S542" s="36" t="s">
        <v>446</v>
      </c>
      <c r="T542" s="36" t="s">
        <v>446</v>
      </c>
      <c r="U542" s="36" t="s">
        <v>446</v>
      </c>
      <c r="V542" s="36" t="s">
        <v>446</v>
      </c>
      <c r="W542" s="36" t="s">
        <v>446</v>
      </c>
      <c r="X542" s="1593" t="str">
        <f t="shared" si="16"/>
        <v>8520 - Invatamant primar</v>
      </c>
      <c r="Y542" s="1818">
        <f t="shared" si="17"/>
        <v>8520</v>
      </c>
    </row>
    <row r="543" spans="1:25" x14ac:dyDescent="0.25">
      <c r="A543" s="20" t="s">
        <v>1012</v>
      </c>
      <c r="B543" s="21">
        <v>85</v>
      </c>
      <c r="C543" s="15">
        <v>853</v>
      </c>
      <c r="D543" s="16">
        <v>8531</v>
      </c>
      <c r="E543" s="17" t="s">
        <v>1015</v>
      </c>
      <c r="F543" s="18" t="s">
        <v>723</v>
      </c>
      <c r="G543" s="19"/>
      <c r="H543" s="19" t="s">
        <v>446</v>
      </c>
      <c r="I543" s="19" t="s">
        <v>446</v>
      </c>
      <c r="J543" s="19" t="s">
        <v>446</v>
      </c>
      <c r="K543" s="19" t="s">
        <v>446</v>
      </c>
      <c r="L543" s="19" t="s">
        <v>446</v>
      </c>
      <c r="M543" s="19" t="s">
        <v>446</v>
      </c>
      <c r="N543" s="19" t="s">
        <v>446</v>
      </c>
      <c r="O543" s="19" t="s">
        <v>446</v>
      </c>
      <c r="P543" s="19" t="s">
        <v>446</v>
      </c>
      <c r="Q543" s="19" t="s">
        <v>446</v>
      </c>
      <c r="R543" s="19" t="s">
        <v>446</v>
      </c>
      <c r="S543" s="19" t="s">
        <v>446</v>
      </c>
      <c r="T543" s="19" t="s">
        <v>446</v>
      </c>
      <c r="U543" s="19" t="s">
        <v>446</v>
      </c>
      <c r="V543" s="19" t="s">
        <v>446</v>
      </c>
      <c r="W543" s="19" t="s">
        <v>446</v>
      </c>
      <c r="X543" s="1592" t="str">
        <f t="shared" si="16"/>
        <v>8531 - Invatamant secundar general</v>
      </c>
      <c r="Y543" s="1815">
        <f t="shared" si="17"/>
        <v>8531</v>
      </c>
    </row>
    <row r="544" spans="1:25" x14ac:dyDescent="0.25">
      <c r="A544" s="20" t="s">
        <v>1012</v>
      </c>
      <c r="B544" s="21">
        <v>85</v>
      </c>
      <c r="C544" s="27">
        <v>853</v>
      </c>
      <c r="D544" s="28">
        <v>8532</v>
      </c>
      <c r="E544" s="29" t="s">
        <v>1016</v>
      </c>
      <c r="F544" s="30" t="s">
        <v>723</v>
      </c>
      <c r="G544" s="31"/>
      <c r="H544" s="31" t="s">
        <v>446</v>
      </c>
      <c r="I544" s="31" t="s">
        <v>446</v>
      </c>
      <c r="J544" s="31" t="s">
        <v>446</v>
      </c>
      <c r="K544" s="31" t="s">
        <v>446</v>
      </c>
      <c r="L544" s="31" t="s">
        <v>446</v>
      </c>
      <c r="M544" s="31" t="s">
        <v>446</v>
      </c>
      <c r="N544" s="31" t="s">
        <v>446</v>
      </c>
      <c r="O544" s="31" t="s">
        <v>446</v>
      </c>
      <c r="P544" s="31" t="s">
        <v>446</v>
      </c>
      <c r="Q544" s="31" t="s">
        <v>446</v>
      </c>
      <c r="R544" s="31" t="s">
        <v>446</v>
      </c>
      <c r="S544" s="31" t="s">
        <v>446</v>
      </c>
      <c r="T544" s="31" t="s">
        <v>446</v>
      </c>
      <c r="U544" s="31" t="s">
        <v>446</v>
      </c>
      <c r="V544" s="31" t="s">
        <v>446</v>
      </c>
      <c r="W544" s="31" t="s">
        <v>446</v>
      </c>
      <c r="X544" s="1591" t="str">
        <f t="shared" si="16"/>
        <v>8532 - Invatamant secundar, tehnic sau profesional</v>
      </c>
      <c r="Y544" s="1817">
        <f t="shared" si="17"/>
        <v>8532</v>
      </c>
    </row>
    <row r="545" spans="1:25" x14ac:dyDescent="0.25">
      <c r="A545" s="20" t="s">
        <v>1012</v>
      </c>
      <c r="B545" s="21">
        <v>85</v>
      </c>
      <c r="C545" s="15">
        <v>854</v>
      </c>
      <c r="D545" s="16">
        <v>8541</v>
      </c>
      <c r="E545" s="17" t="s">
        <v>1017</v>
      </c>
      <c r="F545" s="18" t="s">
        <v>723</v>
      </c>
      <c r="G545" s="19"/>
      <c r="H545" s="19" t="s">
        <v>446</v>
      </c>
      <c r="I545" s="19" t="s">
        <v>446</v>
      </c>
      <c r="J545" s="19" t="s">
        <v>446</v>
      </c>
      <c r="K545" s="19" t="s">
        <v>446</v>
      </c>
      <c r="L545" s="19" t="s">
        <v>446</v>
      </c>
      <c r="M545" s="19" t="s">
        <v>446</v>
      </c>
      <c r="N545" s="19" t="s">
        <v>446</v>
      </c>
      <c r="O545" s="19" t="s">
        <v>446</v>
      </c>
      <c r="P545" s="19" t="s">
        <v>446</v>
      </c>
      <c r="Q545" s="19" t="s">
        <v>446</v>
      </c>
      <c r="R545" s="19" t="s">
        <v>446</v>
      </c>
      <c r="S545" s="19" t="s">
        <v>446</v>
      </c>
      <c r="T545" s="19" t="s">
        <v>446</v>
      </c>
      <c r="U545" s="19" t="s">
        <v>446</v>
      </c>
      <c r="V545" s="19" t="s">
        <v>446</v>
      </c>
      <c r="W545" s="19" t="s">
        <v>446</v>
      </c>
      <c r="X545" s="1592" t="str">
        <f t="shared" si="16"/>
        <v>8541 - Invatamant superior non-universitar</v>
      </c>
      <c r="Y545" s="1815">
        <f t="shared" si="17"/>
        <v>8541</v>
      </c>
    </row>
    <row r="546" spans="1:25" x14ac:dyDescent="0.25">
      <c r="A546" s="20" t="s">
        <v>1012</v>
      </c>
      <c r="B546" s="21">
        <v>85</v>
      </c>
      <c r="C546" s="27">
        <v>854</v>
      </c>
      <c r="D546" s="28">
        <v>8542</v>
      </c>
      <c r="E546" s="29" t="s">
        <v>1018</v>
      </c>
      <c r="F546" s="30" t="s">
        <v>723</v>
      </c>
      <c r="G546" s="31"/>
      <c r="H546" s="31" t="s">
        <v>446</v>
      </c>
      <c r="I546" s="31" t="s">
        <v>446</v>
      </c>
      <c r="J546" s="31" t="s">
        <v>446</v>
      </c>
      <c r="K546" s="31" t="s">
        <v>446</v>
      </c>
      <c r="L546" s="31" t="s">
        <v>446</v>
      </c>
      <c r="M546" s="31" t="s">
        <v>446</v>
      </c>
      <c r="N546" s="31" t="s">
        <v>446</v>
      </c>
      <c r="O546" s="31" t="s">
        <v>446</v>
      </c>
      <c r="P546" s="31" t="s">
        <v>446</v>
      </c>
      <c r="Q546" s="31" t="s">
        <v>446</v>
      </c>
      <c r="R546" s="31" t="s">
        <v>446</v>
      </c>
      <c r="S546" s="31" t="s">
        <v>446</v>
      </c>
      <c r="T546" s="31" t="s">
        <v>446</v>
      </c>
      <c r="U546" s="31" t="s">
        <v>446</v>
      </c>
      <c r="V546" s="31" t="s">
        <v>446</v>
      </c>
      <c r="W546" s="31" t="s">
        <v>446</v>
      </c>
      <c r="X546" s="1591" t="str">
        <f t="shared" si="16"/>
        <v>8542 - Invatamant superior universitar</v>
      </c>
      <c r="Y546" s="1817">
        <f t="shared" si="17"/>
        <v>8542</v>
      </c>
    </row>
    <row r="547" spans="1:25" x14ac:dyDescent="0.25">
      <c r="A547" s="20" t="s">
        <v>1012</v>
      </c>
      <c r="B547" s="21">
        <v>85</v>
      </c>
      <c r="C547" s="22">
        <v>855</v>
      </c>
      <c r="D547" s="23">
        <v>8551</v>
      </c>
      <c r="E547" s="24" t="s">
        <v>1019</v>
      </c>
      <c r="F547" s="25" t="s">
        <v>723</v>
      </c>
      <c r="G547" s="26"/>
      <c r="H547" s="26" t="s">
        <v>446</v>
      </c>
      <c r="I547" s="26" t="s">
        <v>446</v>
      </c>
      <c r="J547" s="26" t="s">
        <v>446</v>
      </c>
      <c r="K547" s="26" t="s">
        <v>446</v>
      </c>
      <c r="L547" s="26" t="s">
        <v>446</v>
      </c>
      <c r="M547" s="26" t="s">
        <v>446</v>
      </c>
      <c r="N547" s="26" t="s">
        <v>446</v>
      </c>
      <c r="O547" s="26" t="s">
        <v>446</v>
      </c>
      <c r="P547" s="26" t="s">
        <v>446</v>
      </c>
      <c r="Q547" s="26" t="s">
        <v>446</v>
      </c>
      <c r="R547" s="26" t="s">
        <v>446</v>
      </c>
      <c r="S547" s="26" t="s">
        <v>446</v>
      </c>
      <c r="T547" s="26" t="s">
        <v>446</v>
      </c>
      <c r="U547" s="26" t="s">
        <v>446</v>
      </c>
      <c r="V547" s="26" t="s">
        <v>446</v>
      </c>
      <c r="W547" s="26" t="s">
        <v>446</v>
      </c>
      <c r="X547" s="1590" t="str">
        <f t="shared" si="16"/>
        <v>8551 - Invatamant in domeniul sportiv si recreational</v>
      </c>
      <c r="Y547" s="1816">
        <f t="shared" si="17"/>
        <v>8551</v>
      </c>
    </row>
    <row r="548" spans="1:25" x14ac:dyDescent="0.25">
      <c r="A548" s="20" t="s">
        <v>1012</v>
      </c>
      <c r="B548" s="21">
        <v>85</v>
      </c>
      <c r="C548" s="22">
        <v>855</v>
      </c>
      <c r="D548" s="23">
        <v>8552</v>
      </c>
      <c r="E548" s="24" t="s">
        <v>1020</v>
      </c>
      <c r="F548" s="25" t="s">
        <v>723</v>
      </c>
      <c r="G548" s="26"/>
      <c r="H548" s="26" t="s">
        <v>446</v>
      </c>
      <c r="I548" s="26" t="s">
        <v>446</v>
      </c>
      <c r="J548" s="26" t="s">
        <v>446</v>
      </c>
      <c r="K548" s="26" t="s">
        <v>446</v>
      </c>
      <c r="L548" s="26" t="s">
        <v>446</v>
      </c>
      <c r="M548" s="26" t="s">
        <v>446</v>
      </c>
      <c r="N548" s="26" t="s">
        <v>446</v>
      </c>
      <c r="O548" s="26" t="s">
        <v>446</v>
      </c>
      <c r="P548" s="26" t="s">
        <v>446</v>
      </c>
      <c r="Q548" s="26" t="s">
        <v>446</v>
      </c>
      <c r="R548" s="26" t="s">
        <v>446</v>
      </c>
      <c r="S548" s="26" t="s">
        <v>446</v>
      </c>
      <c r="T548" s="26" t="s">
        <v>446</v>
      </c>
      <c r="U548" s="26" t="s">
        <v>446</v>
      </c>
      <c r="V548" s="26" t="s">
        <v>446</v>
      </c>
      <c r="W548" s="26" t="s">
        <v>446</v>
      </c>
      <c r="X548" s="1590" t="str">
        <f t="shared" si="16"/>
        <v>8552 - Invatamant in domeniul cultural (limbi straine, muzica, teatru, dans, arte plastice, si alte domenii)</v>
      </c>
      <c r="Y548" s="1816">
        <f t="shared" si="17"/>
        <v>8552</v>
      </c>
    </row>
    <row r="549" spans="1:25" x14ac:dyDescent="0.25">
      <c r="A549" s="20" t="s">
        <v>1012</v>
      </c>
      <c r="B549" s="21">
        <v>85</v>
      </c>
      <c r="C549" s="22">
        <v>855</v>
      </c>
      <c r="D549" s="23">
        <v>8553</v>
      </c>
      <c r="E549" s="24" t="s">
        <v>1021</v>
      </c>
      <c r="F549" s="25" t="s">
        <v>723</v>
      </c>
      <c r="G549" s="26"/>
      <c r="H549" s="26" t="s">
        <v>446</v>
      </c>
      <c r="I549" s="26" t="s">
        <v>446</v>
      </c>
      <c r="J549" s="26" t="s">
        <v>446</v>
      </c>
      <c r="K549" s="26" t="s">
        <v>446</v>
      </c>
      <c r="L549" s="26" t="s">
        <v>446</v>
      </c>
      <c r="M549" s="26" t="s">
        <v>446</v>
      </c>
      <c r="N549" s="26" t="s">
        <v>446</v>
      </c>
      <c r="O549" s="26" t="s">
        <v>446</v>
      </c>
      <c r="P549" s="26" t="s">
        <v>446</v>
      </c>
      <c r="Q549" s="26" t="s">
        <v>446</v>
      </c>
      <c r="R549" s="26" t="s">
        <v>446</v>
      </c>
      <c r="S549" s="26" t="s">
        <v>446</v>
      </c>
      <c r="T549" s="26" t="s">
        <v>446</v>
      </c>
      <c r="U549" s="26" t="s">
        <v>446</v>
      </c>
      <c r="V549" s="26" t="s">
        <v>446</v>
      </c>
      <c r="W549" s="26" t="s">
        <v>446</v>
      </c>
      <c r="X549" s="1590" t="str">
        <f t="shared" si="16"/>
        <v>8553 - Scoli de conducere (pilotaj)</v>
      </c>
      <c r="Y549" s="1816">
        <f t="shared" si="17"/>
        <v>8553</v>
      </c>
    </row>
    <row r="550" spans="1:25" x14ac:dyDescent="0.25">
      <c r="A550" s="20" t="s">
        <v>1012</v>
      </c>
      <c r="B550" s="21">
        <v>85</v>
      </c>
      <c r="C550" s="27">
        <v>855</v>
      </c>
      <c r="D550" s="28">
        <v>8559</v>
      </c>
      <c r="E550" s="29" t="s">
        <v>1022</v>
      </c>
      <c r="F550" s="30" t="s">
        <v>723</v>
      </c>
      <c r="G550" s="31"/>
      <c r="H550" s="31" t="s">
        <v>446</v>
      </c>
      <c r="I550" s="31" t="s">
        <v>446</v>
      </c>
      <c r="J550" s="31" t="s">
        <v>446</v>
      </c>
      <c r="K550" s="31" t="s">
        <v>446</v>
      </c>
      <c r="L550" s="31" t="s">
        <v>446</v>
      </c>
      <c r="M550" s="31" t="s">
        <v>446</v>
      </c>
      <c r="N550" s="31" t="s">
        <v>446</v>
      </c>
      <c r="O550" s="31" t="s">
        <v>446</v>
      </c>
      <c r="P550" s="31" t="s">
        <v>446</v>
      </c>
      <c r="Q550" s="31" t="s">
        <v>446</v>
      </c>
      <c r="R550" s="31" t="s">
        <v>446</v>
      </c>
      <c r="S550" s="31" t="s">
        <v>446</v>
      </c>
      <c r="T550" s="31" t="s">
        <v>446</v>
      </c>
      <c r="U550" s="31" t="s">
        <v>446</v>
      </c>
      <c r="V550" s="31" t="s">
        <v>446</v>
      </c>
      <c r="W550" s="31" t="s">
        <v>446</v>
      </c>
      <c r="X550" s="1591" t="str">
        <f t="shared" si="16"/>
        <v>8559 - Alte forme de invatamant n.c.a.</v>
      </c>
      <c r="Y550" s="1817">
        <f t="shared" si="17"/>
        <v>8559</v>
      </c>
    </row>
    <row r="551" spans="1:25" ht="15.75" thickBot="1" x14ac:dyDescent="0.3">
      <c r="A551" s="48" t="s">
        <v>1012</v>
      </c>
      <c r="B551" s="49">
        <v>85</v>
      </c>
      <c r="C551" s="50">
        <v>856</v>
      </c>
      <c r="D551" s="51">
        <v>8560</v>
      </c>
      <c r="E551" s="53" t="s">
        <v>1023</v>
      </c>
      <c r="F551" s="53" t="s">
        <v>723</v>
      </c>
      <c r="G551" s="54"/>
      <c r="H551" s="54" t="s">
        <v>446</v>
      </c>
      <c r="I551" s="54" t="s">
        <v>446</v>
      </c>
      <c r="J551" s="54" t="s">
        <v>446</v>
      </c>
      <c r="K551" s="54" t="s">
        <v>446</v>
      </c>
      <c r="L551" s="54" t="s">
        <v>446</v>
      </c>
      <c r="M551" s="54" t="s">
        <v>446</v>
      </c>
      <c r="N551" s="54" t="s">
        <v>446</v>
      </c>
      <c r="O551" s="54" t="s">
        <v>446</v>
      </c>
      <c r="P551" s="54" t="s">
        <v>446</v>
      </c>
      <c r="Q551" s="54" t="s">
        <v>446</v>
      </c>
      <c r="R551" s="54" t="s">
        <v>446</v>
      </c>
      <c r="S551" s="54" t="s">
        <v>446</v>
      </c>
      <c r="T551" s="54" t="s">
        <v>446</v>
      </c>
      <c r="U551" s="54" t="s">
        <v>446</v>
      </c>
      <c r="V551" s="54" t="s">
        <v>446</v>
      </c>
      <c r="W551" s="54" t="s">
        <v>446</v>
      </c>
      <c r="X551" s="1596" t="str">
        <f t="shared" si="16"/>
        <v>8560 - Activitati de servicii suport pentru invatamant</v>
      </c>
      <c r="Y551" s="1821">
        <f t="shared" si="17"/>
        <v>8560</v>
      </c>
    </row>
    <row r="552" spans="1:25" ht="15.75" thickTop="1" x14ac:dyDescent="0.25">
      <c r="A552" s="20" t="s">
        <v>1024</v>
      </c>
      <c r="B552" s="14">
        <v>86</v>
      </c>
      <c r="C552" s="43">
        <v>861</v>
      </c>
      <c r="D552" s="44">
        <v>8610</v>
      </c>
      <c r="E552" s="45" t="s">
        <v>1025</v>
      </c>
      <c r="F552" s="46" t="s">
        <v>723</v>
      </c>
      <c r="G552" s="47"/>
      <c r="H552" s="47" t="s">
        <v>446</v>
      </c>
      <c r="I552" s="47" t="s">
        <v>446</v>
      </c>
      <c r="J552" s="47" t="s">
        <v>446</v>
      </c>
      <c r="K552" s="47" t="s">
        <v>446</v>
      </c>
      <c r="L552" s="47" t="s">
        <v>446</v>
      </c>
      <c r="M552" s="47" t="s">
        <v>446</v>
      </c>
      <c r="N552" s="47" t="s">
        <v>446</v>
      </c>
      <c r="O552" s="47" t="s">
        <v>446</v>
      </c>
      <c r="P552" s="47" t="s">
        <v>446</v>
      </c>
      <c r="Q552" s="47" t="s">
        <v>446</v>
      </c>
      <c r="R552" s="47" t="s">
        <v>446</v>
      </c>
      <c r="S552" s="47" t="s">
        <v>446</v>
      </c>
      <c r="T552" s="47" t="s">
        <v>446</v>
      </c>
      <c r="U552" s="47" t="s">
        <v>446</v>
      </c>
      <c r="V552" s="47" t="s">
        <v>446</v>
      </c>
      <c r="W552" s="47" t="s">
        <v>446</v>
      </c>
      <c r="X552" s="1595" t="str">
        <f t="shared" si="16"/>
        <v>8610 - Activitati de asistenta spitaliceasca</v>
      </c>
      <c r="Y552" s="1820">
        <f t="shared" si="17"/>
        <v>8610</v>
      </c>
    </row>
    <row r="553" spans="1:25" x14ac:dyDescent="0.25">
      <c r="A553" s="20" t="s">
        <v>1024</v>
      </c>
      <c r="B553" s="21">
        <v>86</v>
      </c>
      <c r="C553" s="15">
        <v>862</v>
      </c>
      <c r="D553" s="16">
        <v>8621</v>
      </c>
      <c r="E553" s="17" t="s">
        <v>1026</v>
      </c>
      <c r="F553" s="18" t="s">
        <v>723</v>
      </c>
      <c r="G553" s="19"/>
      <c r="H553" s="19" t="s">
        <v>446</v>
      </c>
      <c r="I553" s="19" t="s">
        <v>446</v>
      </c>
      <c r="J553" s="19" t="s">
        <v>446</v>
      </c>
      <c r="K553" s="19" t="s">
        <v>446</v>
      </c>
      <c r="L553" s="19" t="s">
        <v>446</v>
      </c>
      <c r="M553" s="19" t="s">
        <v>446</v>
      </c>
      <c r="N553" s="19" t="s">
        <v>446</v>
      </c>
      <c r="O553" s="19" t="s">
        <v>446</v>
      </c>
      <c r="P553" s="19" t="s">
        <v>446</v>
      </c>
      <c r="Q553" s="19" t="s">
        <v>446</v>
      </c>
      <c r="R553" s="19" t="s">
        <v>446</v>
      </c>
      <c r="S553" s="19" t="s">
        <v>446</v>
      </c>
      <c r="T553" s="19" t="s">
        <v>446</v>
      </c>
      <c r="U553" s="19" t="s">
        <v>446</v>
      </c>
      <c r="V553" s="19" t="s">
        <v>446</v>
      </c>
      <c r="W553" s="19" t="s">
        <v>446</v>
      </c>
      <c r="X553" s="1592" t="str">
        <f t="shared" si="16"/>
        <v>8621 - Activitati de asistenta medicala generala</v>
      </c>
      <c r="Y553" s="1815">
        <f t="shared" si="17"/>
        <v>8621</v>
      </c>
    </row>
    <row r="554" spans="1:25" x14ac:dyDescent="0.25">
      <c r="A554" s="20" t="s">
        <v>1024</v>
      </c>
      <c r="B554" s="21">
        <v>86</v>
      </c>
      <c r="C554" s="22">
        <v>862</v>
      </c>
      <c r="D554" s="23">
        <v>8622</v>
      </c>
      <c r="E554" s="24" t="s">
        <v>1027</v>
      </c>
      <c r="F554" s="25" t="s">
        <v>723</v>
      </c>
      <c r="G554" s="26"/>
      <c r="H554" s="26" t="s">
        <v>446</v>
      </c>
      <c r="I554" s="26" t="s">
        <v>446</v>
      </c>
      <c r="J554" s="26" t="s">
        <v>446</v>
      </c>
      <c r="K554" s="26" t="s">
        <v>446</v>
      </c>
      <c r="L554" s="26" t="s">
        <v>446</v>
      </c>
      <c r="M554" s="26" t="s">
        <v>446</v>
      </c>
      <c r="N554" s="26" t="s">
        <v>446</v>
      </c>
      <c r="O554" s="26" t="s">
        <v>446</v>
      </c>
      <c r="P554" s="26" t="s">
        <v>446</v>
      </c>
      <c r="Q554" s="26" t="s">
        <v>446</v>
      </c>
      <c r="R554" s="26" t="s">
        <v>446</v>
      </c>
      <c r="S554" s="26" t="s">
        <v>446</v>
      </c>
      <c r="T554" s="26" t="s">
        <v>446</v>
      </c>
      <c r="U554" s="26" t="s">
        <v>446</v>
      </c>
      <c r="V554" s="26" t="s">
        <v>446</v>
      </c>
      <c r="W554" s="26" t="s">
        <v>446</v>
      </c>
      <c r="X554" s="1590" t="str">
        <f t="shared" si="16"/>
        <v>8622 - Activitati de asistenta medicala specializata</v>
      </c>
      <c r="Y554" s="1816">
        <f t="shared" si="17"/>
        <v>8622</v>
      </c>
    </row>
    <row r="555" spans="1:25" x14ac:dyDescent="0.25">
      <c r="A555" s="20" t="s">
        <v>1024</v>
      </c>
      <c r="B555" s="21">
        <v>86</v>
      </c>
      <c r="C555" s="27">
        <v>862</v>
      </c>
      <c r="D555" s="28">
        <v>8623</v>
      </c>
      <c r="E555" s="29" t="s">
        <v>1028</v>
      </c>
      <c r="F555" s="30" t="s">
        <v>723</v>
      </c>
      <c r="G555" s="31"/>
      <c r="H555" s="31" t="s">
        <v>446</v>
      </c>
      <c r="I555" s="31" t="s">
        <v>446</v>
      </c>
      <c r="J555" s="31" t="s">
        <v>446</v>
      </c>
      <c r="K555" s="31" t="s">
        <v>446</v>
      </c>
      <c r="L555" s="31" t="s">
        <v>446</v>
      </c>
      <c r="M555" s="31" t="s">
        <v>446</v>
      </c>
      <c r="N555" s="31" t="s">
        <v>446</v>
      </c>
      <c r="O555" s="31" t="s">
        <v>446</v>
      </c>
      <c r="P555" s="31" t="s">
        <v>446</v>
      </c>
      <c r="Q555" s="31" t="s">
        <v>446</v>
      </c>
      <c r="R555" s="31" t="s">
        <v>446</v>
      </c>
      <c r="S555" s="31" t="s">
        <v>446</v>
      </c>
      <c r="T555" s="31" t="s">
        <v>446</v>
      </c>
      <c r="U555" s="31" t="s">
        <v>446</v>
      </c>
      <c r="V555" s="31" t="s">
        <v>446</v>
      </c>
      <c r="W555" s="31" t="s">
        <v>446</v>
      </c>
      <c r="X555" s="1591" t="str">
        <f t="shared" si="16"/>
        <v>8623 - Activitati de asistenta stomatologica</v>
      </c>
      <c r="Y555" s="1817">
        <f t="shared" si="17"/>
        <v>8623</v>
      </c>
    </row>
    <row r="556" spans="1:25" ht="15.75" thickBot="1" x14ac:dyDescent="0.3">
      <c r="A556" s="20" t="s">
        <v>1024</v>
      </c>
      <c r="B556" s="37">
        <v>86</v>
      </c>
      <c r="C556" s="38">
        <v>869</v>
      </c>
      <c r="D556" s="39">
        <v>8690</v>
      </c>
      <c r="E556" s="40" t="s">
        <v>1029</v>
      </c>
      <c r="F556" s="41" t="s">
        <v>723</v>
      </c>
      <c r="G556" s="42"/>
      <c r="H556" s="42" t="s">
        <v>446</v>
      </c>
      <c r="I556" s="42" t="s">
        <v>446</v>
      </c>
      <c r="J556" s="42" t="s">
        <v>446</v>
      </c>
      <c r="K556" s="42" t="s">
        <v>446</v>
      </c>
      <c r="L556" s="42" t="s">
        <v>446</v>
      </c>
      <c r="M556" s="42" t="s">
        <v>446</v>
      </c>
      <c r="N556" s="42" t="s">
        <v>446</v>
      </c>
      <c r="O556" s="42" t="s">
        <v>446</v>
      </c>
      <c r="P556" s="42" t="s">
        <v>446</v>
      </c>
      <c r="Q556" s="42" t="s">
        <v>446</v>
      </c>
      <c r="R556" s="42" t="s">
        <v>446</v>
      </c>
      <c r="S556" s="42" t="s">
        <v>446</v>
      </c>
      <c r="T556" s="42" t="s">
        <v>446</v>
      </c>
      <c r="U556" s="42" t="s">
        <v>446</v>
      </c>
      <c r="V556" s="42" t="s">
        <v>446</v>
      </c>
      <c r="W556" s="42" t="s">
        <v>446</v>
      </c>
      <c r="X556" s="1594" t="str">
        <f t="shared" si="16"/>
        <v>8690 - Alte activitati referitoare la sanatatea umana</v>
      </c>
      <c r="Y556" s="1819">
        <f t="shared" si="17"/>
        <v>8690</v>
      </c>
    </row>
    <row r="557" spans="1:25" x14ac:dyDescent="0.25">
      <c r="A557" s="20" t="s">
        <v>1024</v>
      </c>
      <c r="B557" s="21">
        <v>87</v>
      </c>
      <c r="C557" s="43">
        <v>871</v>
      </c>
      <c r="D557" s="44">
        <v>8710</v>
      </c>
      <c r="E557" s="45" t="s">
        <v>1030</v>
      </c>
      <c r="F557" s="46" t="s">
        <v>723</v>
      </c>
      <c r="G557" s="47"/>
      <c r="H557" s="47" t="s">
        <v>446</v>
      </c>
      <c r="I557" s="47" t="s">
        <v>446</v>
      </c>
      <c r="J557" s="47" t="s">
        <v>446</v>
      </c>
      <c r="K557" s="47" t="s">
        <v>446</v>
      </c>
      <c r="L557" s="47" t="s">
        <v>446</v>
      </c>
      <c r="M557" s="47" t="s">
        <v>446</v>
      </c>
      <c r="N557" s="47" t="s">
        <v>446</v>
      </c>
      <c r="O557" s="47" t="s">
        <v>446</v>
      </c>
      <c r="P557" s="47" t="s">
        <v>446</v>
      </c>
      <c r="Q557" s="47" t="s">
        <v>446</v>
      </c>
      <c r="R557" s="47" t="s">
        <v>446</v>
      </c>
      <c r="S557" s="47" t="s">
        <v>446</v>
      </c>
      <c r="T557" s="47" t="s">
        <v>446</v>
      </c>
      <c r="U557" s="47" t="s">
        <v>446</v>
      </c>
      <c r="V557" s="47" t="s">
        <v>446</v>
      </c>
      <c r="W557" s="47" t="s">
        <v>446</v>
      </c>
      <c r="X557" s="1595" t="str">
        <f t="shared" si="16"/>
        <v>8710 - Activitati ale centrelor de ingrijire medicala</v>
      </c>
      <c r="Y557" s="1820">
        <f t="shared" si="17"/>
        <v>8710</v>
      </c>
    </row>
    <row r="558" spans="1:25" x14ac:dyDescent="0.25">
      <c r="A558" s="20" t="s">
        <v>1024</v>
      </c>
      <c r="B558" s="21">
        <v>87</v>
      </c>
      <c r="C558" s="32">
        <v>872</v>
      </c>
      <c r="D558" s="33">
        <v>8720</v>
      </c>
      <c r="E558" s="34" t="s">
        <v>1031</v>
      </c>
      <c r="F558" s="35" t="s">
        <v>723</v>
      </c>
      <c r="G558" s="36"/>
      <c r="H558" s="36" t="s">
        <v>446</v>
      </c>
      <c r="I558" s="36" t="s">
        <v>446</v>
      </c>
      <c r="J558" s="36" t="s">
        <v>446</v>
      </c>
      <c r="K558" s="36" t="s">
        <v>446</v>
      </c>
      <c r="L558" s="36" t="s">
        <v>446</v>
      </c>
      <c r="M558" s="36" t="s">
        <v>446</v>
      </c>
      <c r="N558" s="36" t="s">
        <v>446</v>
      </c>
      <c r="O558" s="36" t="s">
        <v>446</v>
      </c>
      <c r="P558" s="36" t="s">
        <v>446</v>
      </c>
      <c r="Q558" s="36" t="s">
        <v>446</v>
      </c>
      <c r="R558" s="36" t="s">
        <v>446</v>
      </c>
      <c r="S558" s="36" t="s">
        <v>446</v>
      </c>
      <c r="T558" s="36" t="s">
        <v>446</v>
      </c>
      <c r="U558" s="36" t="s">
        <v>446</v>
      </c>
      <c r="V558" s="36" t="s">
        <v>446</v>
      </c>
      <c r="W558" s="36" t="s">
        <v>446</v>
      </c>
      <c r="X558" s="1593" t="str">
        <f t="shared" si="16"/>
        <v>8720 - Activitati ale centrelor de recuperare psihica si de dezintoxicare, exclusiv spitale</v>
      </c>
      <c r="Y558" s="1818">
        <f t="shared" si="17"/>
        <v>8720</v>
      </c>
    </row>
    <row r="559" spans="1:25" x14ac:dyDescent="0.25">
      <c r="A559" s="20" t="s">
        <v>1024</v>
      </c>
      <c r="B559" s="14">
        <v>87</v>
      </c>
      <c r="C559" s="32">
        <v>873</v>
      </c>
      <c r="D559" s="33">
        <v>8730</v>
      </c>
      <c r="E559" s="34" t="s">
        <v>1032</v>
      </c>
      <c r="F559" s="35" t="s">
        <v>723</v>
      </c>
      <c r="G559" s="36"/>
      <c r="H559" s="36" t="s">
        <v>446</v>
      </c>
      <c r="I559" s="36" t="s">
        <v>446</v>
      </c>
      <c r="J559" s="36" t="s">
        <v>446</v>
      </c>
      <c r="K559" s="36" t="s">
        <v>446</v>
      </c>
      <c r="L559" s="36" t="s">
        <v>446</v>
      </c>
      <c r="M559" s="36" t="s">
        <v>446</v>
      </c>
      <c r="N559" s="36" t="s">
        <v>446</v>
      </c>
      <c r="O559" s="36" t="s">
        <v>446</v>
      </c>
      <c r="P559" s="36" t="s">
        <v>446</v>
      </c>
      <c r="Q559" s="36" t="s">
        <v>446</v>
      </c>
      <c r="R559" s="36" t="s">
        <v>446</v>
      </c>
      <c r="S559" s="36" t="s">
        <v>446</v>
      </c>
      <c r="T559" s="36" t="s">
        <v>446</v>
      </c>
      <c r="U559" s="36" t="s">
        <v>446</v>
      </c>
      <c r="V559" s="36" t="s">
        <v>446</v>
      </c>
      <c r="W559" s="36" t="s">
        <v>446</v>
      </c>
      <c r="X559" s="1593" t="str">
        <f t="shared" si="16"/>
        <v>8730 - Activitati ale caminelor de batrani si ale caminelor pentru persoane aflate in incapacitate de a se ingriji singure</v>
      </c>
      <c r="Y559" s="1818">
        <f t="shared" si="17"/>
        <v>8730</v>
      </c>
    </row>
    <row r="560" spans="1:25" ht="15.75" thickBot="1" x14ac:dyDescent="0.3">
      <c r="A560" s="20" t="s">
        <v>1024</v>
      </c>
      <c r="B560" s="37">
        <v>87</v>
      </c>
      <c r="C560" s="38">
        <v>879</v>
      </c>
      <c r="D560" s="39">
        <v>8790</v>
      </c>
      <c r="E560" s="40" t="s">
        <v>1033</v>
      </c>
      <c r="F560" s="41" t="s">
        <v>723</v>
      </c>
      <c r="G560" s="42"/>
      <c r="H560" s="42" t="s">
        <v>446</v>
      </c>
      <c r="I560" s="42" t="s">
        <v>446</v>
      </c>
      <c r="J560" s="42" t="s">
        <v>446</v>
      </c>
      <c r="K560" s="42" t="s">
        <v>446</v>
      </c>
      <c r="L560" s="42" t="s">
        <v>446</v>
      </c>
      <c r="M560" s="42" t="s">
        <v>446</v>
      </c>
      <c r="N560" s="42" t="s">
        <v>446</v>
      </c>
      <c r="O560" s="42" t="s">
        <v>446</v>
      </c>
      <c r="P560" s="42" t="s">
        <v>446</v>
      </c>
      <c r="Q560" s="42" t="s">
        <v>446</v>
      </c>
      <c r="R560" s="42" t="s">
        <v>446</v>
      </c>
      <c r="S560" s="42" t="s">
        <v>446</v>
      </c>
      <c r="T560" s="42" t="s">
        <v>446</v>
      </c>
      <c r="U560" s="42" t="s">
        <v>446</v>
      </c>
      <c r="V560" s="42" t="s">
        <v>446</v>
      </c>
      <c r="W560" s="42" t="s">
        <v>446</v>
      </c>
      <c r="X560" s="1594" t="str">
        <f t="shared" si="16"/>
        <v>8790 - Alte activitati de asistenta sociala, cu cazare n.c.a.</v>
      </c>
      <c r="Y560" s="1819">
        <f t="shared" si="17"/>
        <v>8790</v>
      </c>
    </row>
    <row r="561" spans="1:25" x14ac:dyDescent="0.25">
      <c r="A561" s="20" t="s">
        <v>1024</v>
      </c>
      <c r="B561" s="21">
        <v>88</v>
      </c>
      <c r="C561" s="43">
        <v>881</v>
      </c>
      <c r="D561" s="44">
        <v>8810</v>
      </c>
      <c r="E561" s="45" t="s">
        <v>1034</v>
      </c>
      <c r="F561" s="46" t="s">
        <v>723</v>
      </c>
      <c r="G561" s="47"/>
      <c r="H561" s="47" t="s">
        <v>446</v>
      </c>
      <c r="I561" s="47" t="s">
        <v>446</v>
      </c>
      <c r="J561" s="47" t="s">
        <v>446</v>
      </c>
      <c r="K561" s="47" t="s">
        <v>446</v>
      </c>
      <c r="L561" s="47" t="s">
        <v>446</v>
      </c>
      <c r="M561" s="47" t="s">
        <v>446</v>
      </c>
      <c r="N561" s="47" t="s">
        <v>446</v>
      </c>
      <c r="O561" s="47" t="s">
        <v>446</v>
      </c>
      <c r="P561" s="47" t="s">
        <v>446</v>
      </c>
      <c r="Q561" s="47" t="s">
        <v>446</v>
      </c>
      <c r="R561" s="47" t="s">
        <v>446</v>
      </c>
      <c r="S561" s="47" t="s">
        <v>446</v>
      </c>
      <c r="T561" s="47" t="s">
        <v>446</v>
      </c>
      <c r="U561" s="47" t="s">
        <v>446</v>
      </c>
      <c r="V561" s="47" t="s">
        <v>446</v>
      </c>
      <c r="W561" s="47" t="s">
        <v>446</v>
      </c>
      <c r="X561" s="1595" t="str">
        <f t="shared" si="16"/>
        <v>8810 - Activitati de asistenta sociala, fara cazare, pentru batrani si pentru persoane aflate in incapacitate de a se ingriji singure</v>
      </c>
      <c r="Y561" s="1820">
        <f t="shared" si="17"/>
        <v>8810</v>
      </c>
    </row>
    <row r="562" spans="1:25" x14ac:dyDescent="0.25">
      <c r="A562" s="20" t="s">
        <v>1024</v>
      </c>
      <c r="B562" s="21">
        <v>88</v>
      </c>
      <c r="C562" s="15">
        <v>889</v>
      </c>
      <c r="D562" s="16">
        <v>8891</v>
      </c>
      <c r="E562" s="17" t="s">
        <v>1035</v>
      </c>
      <c r="F562" s="18" t="s">
        <v>723</v>
      </c>
      <c r="G562" s="19"/>
      <c r="H562" s="19" t="s">
        <v>446</v>
      </c>
      <c r="I562" s="19" t="s">
        <v>446</v>
      </c>
      <c r="J562" s="19" t="s">
        <v>446</v>
      </c>
      <c r="K562" s="19" t="s">
        <v>446</v>
      </c>
      <c r="L562" s="19" t="s">
        <v>446</v>
      </c>
      <c r="M562" s="19" t="s">
        <v>446</v>
      </c>
      <c r="N562" s="19" t="s">
        <v>446</v>
      </c>
      <c r="O562" s="19" t="s">
        <v>446</v>
      </c>
      <c r="P562" s="19" t="s">
        <v>446</v>
      </c>
      <c r="Q562" s="19" t="s">
        <v>446</v>
      </c>
      <c r="R562" s="19" t="s">
        <v>446</v>
      </c>
      <c r="S562" s="19" t="s">
        <v>446</v>
      </c>
      <c r="T562" s="19" t="s">
        <v>446</v>
      </c>
      <c r="U562" s="19" t="s">
        <v>446</v>
      </c>
      <c r="V562" s="19" t="s">
        <v>446</v>
      </c>
      <c r="W562" s="19" t="s">
        <v>446</v>
      </c>
      <c r="X562" s="1592" t="str">
        <f t="shared" si="16"/>
        <v>8891 - Activitati de wgrijire zilnica pentru copii</v>
      </c>
      <c r="Y562" s="1815">
        <f t="shared" si="17"/>
        <v>8891</v>
      </c>
    </row>
    <row r="563" spans="1:25" ht="15.75" thickBot="1" x14ac:dyDescent="0.3">
      <c r="A563" s="48" t="s">
        <v>1024</v>
      </c>
      <c r="B563" s="49">
        <v>88</v>
      </c>
      <c r="C563" s="50">
        <v>889</v>
      </c>
      <c r="D563" s="51">
        <v>8899</v>
      </c>
      <c r="E563" s="52" t="s">
        <v>1036</v>
      </c>
      <c r="F563" s="53" t="s">
        <v>723</v>
      </c>
      <c r="G563" s="54"/>
      <c r="H563" s="54" t="s">
        <v>446</v>
      </c>
      <c r="I563" s="54" t="s">
        <v>446</v>
      </c>
      <c r="J563" s="54" t="s">
        <v>446</v>
      </c>
      <c r="K563" s="54" t="s">
        <v>446</v>
      </c>
      <c r="L563" s="54" t="s">
        <v>446</v>
      </c>
      <c r="M563" s="54" t="s">
        <v>446</v>
      </c>
      <c r="N563" s="54" t="s">
        <v>446</v>
      </c>
      <c r="O563" s="54" t="s">
        <v>446</v>
      </c>
      <c r="P563" s="54" t="s">
        <v>446</v>
      </c>
      <c r="Q563" s="54" t="s">
        <v>446</v>
      </c>
      <c r="R563" s="54" t="s">
        <v>446</v>
      </c>
      <c r="S563" s="54" t="s">
        <v>446</v>
      </c>
      <c r="T563" s="54" t="s">
        <v>446</v>
      </c>
      <c r="U563" s="54" t="s">
        <v>446</v>
      </c>
      <c r="V563" s="54" t="s">
        <v>446</v>
      </c>
      <c r="W563" s="54" t="s">
        <v>446</v>
      </c>
      <c r="X563" s="1596" t="str">
        <f t="shared" si="16"/>
        <v>8899 - Alte activitati de asistenta sociala, fara cazare, n.c.a.</v>
      </c>
      <c r="Y563" s="1821">
        <f t="shared" si="17"/>
        <v>8899</v>
      </c>
    </row>
    <row r="564" spans="1:25" ht="15.75" thickTop="1" x14ac:dyDescent="0.25">
      <c r="A564" s="20" t="s">
        <v>1037</v>
      </c>
      <c r="B564" s="14">
        <v>90</v>
      </c>
      <c r="C564" s="15">
        <v>900</v>
      </c>
      <c r="D564" s="16">
        <v>9001</v>
      </c>
      <c r="E564" s="17" t="s">
        <v>1038</v>
      </c>
      <c r="F564" s="18" t="s">
        <v>723</v>
      </c>
      <c r="G564" s="19"/>
      <c r="H564" s="19" t="s">
        <v>446</v>
      </c>
      <c r="I564" s="19" t="s">
        <v>446</v>
      </c>
      <c r="J564" s="19" t="s">
        <v>446</v>
      </c>
      <c r="K564" s="19" t="s">
        <v>446</v>
      </c>
      <c r="L564" s="19" t="s">
        <v>447</v>
      </c>
      <c r="M564" s="19" t="s">
        <v>446</v>
      </c>
      <c r="N564" s="19" t="s">
        <v>446</v>
      </c>
      <c r="O564" s="19" t="s">
        <v>446</v>
      </c>
      <c r="P564" s="19" t="s">
        <v>446</v>
      </c>
      <c r="Q564" s="19" t="s">
        <v>446</v>
      </c>
      <c r="R564" s="19" t="s">
        <v>446</v>
      </c>
      <c r="S564" s="19" t="s">
        <v>446</v>
      </c>
      <c r="T564" s="19" t="s">
        <v>446</v>
      </c>
      <c r="U564" s="19" t="s">
        <v>446</v>
      </c>
      <c r="V564" s="19" t="s">
        <v>447</v>
      </c>
      <c r="W564" s="19" t="s">
        <v>446</v>
      </c>
      <c r="X564" s="1592" t="str">
        <f t="shared" si="16"/>
        <v>9001 - Activitati de interpretare artistica (spectacole)</v>
      </c>
      <c r="Y564" s="1815">
        <f t="shared" si="17"/>
        <v>9001</v>
      </c>
    </row>
    <row r="565" spans="1:25" x14ac:dyDescent="0.25">
      <c r="A565" s="20" t="s">
        <v>1037</v>
      </c>
      <c r="B565" s="21">
        <v>90</v>
      </c>
      <c r="C565" s="22">
        <v>900</v>
      </c>
      <c r="D565" s="23">
        <v>9002</v>
      </c>
      <c r="E565" s="24" t="s">
        <v>1039</v>
      </c>
      <c r="F565" s="25" t="s">
        <v>723</v>
      </c>
      <c r="G565" s="26"/>
      <c r="H565" s="26" t="s">
        <v>446</v>
      </c>
      <c r="I565" s="26" t="s">
        <v>446</v>
      </c>
      <c r="J565" s="26" t="s">
        <v>446</v>
      </c>
      <c r="K565" s="26" t="s">
        <v>446</v>
      </c>
      <c r="L565" s="26" t="s">
        <v>447</v>
      </c>
      <c r="M565" s="26" t="s">
        <v>446</v>
      </c>
      <c r="N565" s="26" t="s">
        <v>446</v>
      </c>
      <c r="O565" s="26" t="s">
        <v>446</v>
      </c>
      <c r="P565" s="26" t="s">
        <v>446</v>
      </c>
      <c r="Q565" s="26" t="s">
        <v>446</v>
      </c>
      <c r="R565" s="26" t="s">
        <v>446</v>
      </c>
      <c r="S565" s="26" t="s">
        <v>446</v>
      </c>
      <c r="T565" s="26" t="s">
        <v>446</v>
      </c>
      <c r="U565" s="26" t="s">
        <v>446</v>
      </c>
      <c r="V565" s="26" t="s">
        <v>447</v>
      </c>
      <c r="W565" s="26" t="s">
        <v>446</v>
      </c>
      <c r="X565" s="1590" t="str">
        <f t="shared" si="16"/>
        <v>9002 - Activitati suport pentru interpretare artistica (spectacole)</v>
      </c>
      <c r="Y565" s="1816">
        <f t="shared" si="17"/>
        <v>9002</v>
      </c>
    </row>
    <row r="566" spans="1:25" x14ac:dyDescent="0.25">
      <c r="A566" s="20" t="s">
        <v>1037</v>
      </c>
      <c r="B566" s="21">
        <v>90</v>
      </c>
      <c r="C566" s="22">
        <v>900</v>
      </c>
      <c r="D566" s="23">
        <v>9003</v>
      </c>
      <c r="E566" s="24" t="s">
        <v>1040</v>
      </c>
      <c r="F566" s="25" t="s">
        <v>723</v>
      </c>
      <c r="G566" s="26"/>
      <c r="H566" s="26" t="s">
        <v>446</v>
      </c>
      <c r="I566" s="26" t="s">
        <v>446</v>
      </c>
      <c r="J566" s="26" t="s">
        <v>446</v>
      </c>
      <c r="K566" s="26" t="s">
        <v>446</v>
      </c>
      <c r="L566" s="26" t="s">
        <v>447</v>
      </c>
      <c r="M566" s="26" t="s">
        <v>446</v>
      </c>
      <c r="N566" s="26" t="s">
        <v>446</v>
      </c>
      <c r="O566" s="26" t="s">
        <v>446</v>
      </c>
      <c r="P566" s="26" t="s">
        <v>446</v>
      </c>
      <c r="Q566" s="26" t="s">
        <v>446</v>
      </c>
      <c r="R566" s="26" t="s">
        <v>446</v>
      </c>
      <c r="S566" s="26" t="s">
        <v>446</v>
      </c>
      <c r="T566" s="26" t="s">
        <v>446</v>
      </c>
      <c r="U566" s="26" t="s">
        <v>446</v>
      </c>
      <c r="V566" s="26" t="s">
        <v>447</v>
      </c>
      <c r="W566" s="26" t="s">
        <v>446</v>
      </c>
      <c r="X566" s="1590" t="str">
        <f t="shared" si="16"/>
        <v>9003 - Activitati de creatie artistica</v>
      </c>
      <c r="Y566" s="1816">
        <f t="shared" si="17"/>
        <v>9003</v>
      </c>
    </row>
    <row r="567" spans="1:25" ht="15.75" thickBot="1" x14ac:dyDescent="0.3">
      <c r="A567" s="20" t="s">
        <v>1037</v>
      </c>
      <c r="B567" s="37">
        <v>90</v>
      </c>
      <c r="C567" s="60">
        <v>900</v>
      </c>
      <c r="D567" s="61">
        <v>9004</v>
      </c>
      <c r="E567" s="62" t="s">
        <v>1041</v>
      </c>
      <c r="F567" s="63" t="s">
        <v>723</v>
      </c>
      <c r="G567" s="64"/>
      <c r="H567" s="64" t="s">
        <v>446</v>
      </c>
      <c r="I567" s="64" t="s">
        <v>446</v>
      </c>
      <c r="J567" s="64" t="s">
        <v>446</v>
      </c>
      <c r="K567" s="64" t="s">
        <v>446</v>
      </c>
      <c r="L567" s="64" t="s">
        <v>447</v>
      </c>
      <c r="M567" s="64" t="s">
        <v>446</v>
      </c>
      <c r="N567" s="64" t="s">
        <v>446</v>
      </c>
      <c r="O567" s="64" t="s">
        <v>446</v>
      </c>
      <c r="P567" s="64" t="s">
        <v>446</v>
      </c>
      <c r="Q567" s="64" t="s">
        <v>446</v>
      </c>
      <c r="R567" s="64" t="s">
        <v>446</v>
      </c>
      <c r="S567" s="64" t="s">
        <v>446</v>
      </c>
      <c r="T567" s="64" t="s">
        <v>446</v>
      </c>
      <c r="U567" s="64" t="s">
        <v>446</v>
      </c>
      <c r="V567" s="64" t="s">
        <v>447</v>
      </c>
      <c r="W567" s="64" t="s">
        <v>446</v>
      </c>
      <c r="X567" s="1598" t="str">
        <f t="shared" si="16"/>
        <v>9004 - Activitati de gestionare a salilor de spectacole</v>
      </c>
      <c r="Y567" s="1823">
        <f t="shared" si="17"/>
        <v>9004</v>
      </c>
    </row>
    <row r="568" spans="1:25" x14ac:dyDescent="0.25">
      <c r="A568" s="20" t="s">
        <v>1037</v>
      </c>
      <c r="B568" s="14">
        <v>91</v>
      </c>
      <c r="C568" s="15">
        <v>910</v>
      </c>
      <c r="D568" s="16">
        <v>9101</v>
      </c>
      <c r="E568" s="17" t="s">
        <v>1042</v>
      </c>
      <c r="F568" s="18" t="s">
        <v>723</v>
      </c>
      <c r="G568" s="19"/>
      <c r="H568" s="19" t="s">
        <v>446</v>
      </c>
      <c r="I568" s="19" t="s">
        <v>446</v>
      </c>
      <c r="J568" s="19" t="s">
        <v>446</v>
      </c>
      <c r="K568" s="19" t="s">
        <v>446</v>
      </c>
      <c r="L568" s="19" t="s">
        <v>447</v>
      </c>
      <c r="M568" s="19" t="s">
        <v>446</v>
      </c>
      <c r="N568" s="19" t="s">
        <v>446</v>
      </c>
      <c r="O568" s="19" t="s">
        <v>446</v>
      </c>
      <c r="P568" s="19" t="s">
        <v>446</v>
      </c>
      <c r="Q568" s="19" t="s">
        <v>446</v>
      </c>
      <c r="R568" s="19" t="s">
        <v>446</v>
      </c>
      <c r="S568" s="19" t="s">
        <v>446</v>
      </c>
      <c r="T568" s="19" t="s">
        <v>446</v>
      </c>
      <c r="U568" s="19" t="s">
        <v>446</v>
      </c>
      <c r="V568" s="19" t="s">
        <v>447</v>
      </c>
      <c r="W568" s="19" t="s">
        <v>446</v>
      </c>
      <c r="X568" s="1592" t="str">
        <f t="shared" si="16"/>
        <v>9101 - Activitati ale bibliotecilor si arhivelor</v>
      </c>
      <c r="Y568" s="1815">
        <f t="shared" si="17"/>
        <v>9101</v>
      </c>
    </row>
    <row r="569" spans="1:25" ht="15.75" thickBot="1" x14ac:dyDescent="0.3">
      <c r="A569" s="48" t="s">
        <v>1037</v>
      </c>
      <c r="B569" s="49">
        <v>91</v>
      </c>
      <c r="C569" s="50">
        <v>910</v>
      </c>
      <c r="D569" s="51">
        <v>9102</v>
      </c>
      <c r="E569" s="52" t="s">
        <v>1043</v>
      </c>
      <c r="F569" s="53" t="s">
        <v>723</v>
      </c>
      <c r="G569" s="54"/>
      <c r="H569" s="54" t="s">
        <v>446</v>
      </c>
      <c r="I569" s="54" t="s">
        <v>446</v>
      </c>
      <c r="J569" s="54" t="s">
        <v>446</v>
      </c>
      <c r="K569" s="54" t="s">
        <v>446</v>
      </c>
      <c r="L569" s="54" t="s">
        <v>447</v>
      </c>
      <c r="M569" s="54" t="s">
        <v>446</v>
      </c>
      <c r="N569" s="54" t="s">
        <v>446</v>
      </c>
      <c r="O569" s="54" t="s">
        <v>446</v>
      </c>
      <c r="P569" s="54" t="s">
        <v>446</v>
      </c>
      <c r="Q569" s="54" t="s">
        <v>446</v>
      </c>
      <c r="R569" s="54" t="s">
        <v>446</v>
      </c>
      <c r="S569" s="54" t="s">
        <v>446</v>
      </c>
      <c r="T569" s="54" t="s">
        <v>446</v>
      </c>
      <c r="U569" s="54" t="s">
        <v>446</v>
      </c>
      <c r="V569" s="54" t="s">
        <v>447</v>
      </c>
      <c r="W569" s="54" t="s">
        <v>446</v>
      </c>
      <c r="X569" s="1596" t="str">
        <f t="shared" si="16"/>
        <v>9102 - Activitati ale muzeelor</v>
      </c>
      <c r="Y569" s="1821">
        <f t="shared" si="17"/>
        <v>9102</v>
      </c>
    </row>
    <row r="570" spans="1:25" ht="15.75" thickTop="1" x14ac:dyDescent="0.25">
      <c r="A570" s="13" t="s">
        <v>1037</v>
      </c>
      <c r="B570" s="14">
        <v>91</v>
      </c>
      <c r="C570" s="15">
        <v>910</v>
      </c>
      <c r="D570" s="16">
        <v>9103</v>
      </c>
      <c r="E570" s="17" t="s">
        <v>1044</v>
      </c>
      <c r="F570" s="18" t="s">
        <v>723</v>
      </c>
      <c r="G570" s="19"/>
      <c r="H570" s="19" t="s">
        <v>446</v>
      </c>
      <c r="I570" s="19" t="s">
        <v>446</v>
      </c>
      <c r="J570" s="19" t="s">
        <v>446</v>
      </c>
      <c r="K570" s="19" t="s">
        <v>446</v>
      </c>
      <c r="L570" s="19" t="s">
        <v>447</v>
      </c>
      <c r="M570" s="19" t="s">
        <v>446</v>
      </c>
      <c r="N570" s="19" t="s">
        <v>446</v>
      </c>
      <c r="O570" s="19" t="s">
        <v>446</v>
      </c>
      <c r="P570" s="19" t="s">
        <v>446</v>
      </c>
      <c r="Q570" s="19" t="s">
        <v>446</v>
      </c>
      <c r="R570" s="19" t="s">
        <v>446</v>
      </c>
      <c r="S570" s="19" t="s">
        <v>446</v>
      </c>
      <c r="T570" s="19" t="s">
        <v>446</v>
      </c>
      <c r="U570" s="19" t="s">
        <v>446</v>
      </c>
      <c r="V570" s="19" t="s">
        <v>447</v>
      </c>
      <c r="W570" s="19" t="s">
        <v>446</v>
      </c>
      <c r="X570" s="1592" t="str">
        <f t="shared" si="16"/>
        <v>9103 - Gestionarea monumentelor, cladirilor istorice si a altor obiective de interes turistic</v>
      </c>
      <c r="Y570" s="1815">
        <f t="shared" si="17"/>
        <v>9103</v>
      </c>
    </row>
    <row r="571" spans="1:25" ht="15.75" thickBot="1" x14ac:dyDescent="0.3">
      <c r="A571" s="20" t="s">
        <v>1037</v>
      </c>
      <c r="B571" s="37">
        <v>91</v>
      </c>
      <c r="C571" s="60">
        <v>910</v>
      </c>
      <c r="D571" s="61">
        <v>9104</v>
      </c>
      <c r="E571" s="62" t="s">
        <v>1045</v>
      </c>
      <c r="F571" s="63" t="s">
        <v>723</v>
      </c>
      <c r="G571" s="64"/>
      <c r="H571" s="64" t="s">
        <v>446</v>
      </c>
      <c r="I571" s="64" t="s">
        <v>446</v>
      </c>
      <c r="J571" s="64" t="s">
        <v>446</v>
      </c>
      <c r="K571" s="64" t="s">
        <v>446</v>
      </c>
      <c r="L571" s="64" t="s">
        <v>447</v>
      </c>
      <c r="M571" s="64" t="s">
        <v>446</v>
      </c>
      <c r="N571" s="64" t="s">
        <v>446</v>
      </c>
      <c r="O571" s="64" t="s">
        <v>446</v>
      </c>
      <c r="P571" s="64" t="s">
        <v>446</v>
      </c>
      <c r="Q571" s="64" t="s">
        <v>446</v>
      </c>
      <c r="R571" s="64" t="s">
        <v>446</v>
      </c>
      <c r="S571" s="64" t="s">
        <v>446</v>
      </c>
      <c r="T571" s="64" t="s">
        <v>446</v>
      </c>
      <c r="U571" s="64" t="s">
        <v>446</v>
      </c>
      <c r="V571" s="64" t="s">
        <v>447</v>
      </c>
      <c r="W571" s="64" t="s">
        <v>446</v>
      </c>
      <c r="X571" s="1598" t="str">
        <f t="shared" si="16"/>
        <v>9104 - Activitati ale gradinilor zoologice, botanice si ale rezervatiilor naturale</v>
      </c>
      <c r="Y571" s="1823">
        <f t="shared" si="17"/>
        <v>9104</v>
      </c>
    </row>
    <row r="572" spans="1:25" ht="15.75" thickBot="1" x14ac:dyDescent="0.3">
      <c r="A572" s="20" t="s">
        <v>1037</v>
      </c>
      <c r="B572" s="37">
        <v>92</v>
      </c>
      <c r="C572" s="60">
        <v>920</v>
      </c>
      <c r="D572" s="61">
        <v>9200</v>
      </c>
      <c r="E572" s="62" t="s">
        <v>1046</v>
      </c>
      <c r="F572" s="63" t="s">
        <v>723</v>
      </c>
      <c r="G572" s="64"/>
      <c r="H572" s="64" t="s">
        <v>446</v>
      </c>
      <c r="I572" s="64" t="s">
        <v>446</v>
      </c>
      <c r="J572" s="64" t="s">
        <v>446</v>
      </c>
      <c r="K572" s="64" t="s">
        <v>446</v>
      </c>
      <c r="L572" s="64" t="s">
        <v>447</v>
      </c>
      <c r="M572" s="64" t="s">
        <v>446</v>
      </c>
      <c r="N572" s="64" t="s">
        <v>446</v>
      </c>
      <c r="O572" s="64" t="s">
        <v>446</v>
      </c>
      <c r="P572" s="64" t="s">
        <v>446</v>
      </c>
      <c r="Q572" s="64" t="s">
        <v>446</v>
      </c>
      <c r="R572" s="64" t="s">
        <v>446</v>
      </c>
      <c r="S572" s="64" t="s">
        <v>446</v>
      </c>
      <c r="T572" s="64" t="s">
        <v>446</v>
      </c>
      <c r="U572" s="64" t="s">
        <v>446</v>
      </c>
      <c r="V572" s="64" t="s">
        <v>447</v>
      </c>
      <c r="W572" s="64" t="s">
        <v>446</v>
      </c>
      <c r="X572" s="1598" t="str">
        <f t="shared" si="16"/>
        <v>9200 - Activitati de jocuri de noroc si pariuri</v>
      </c>
      <c r="Y572" s="1823">
        <f t="shared" si="17"/>
        <v>9200</v>
      </c>
    </row>
    <row r="573" spans="1:25" x14ac:dyDescent="0.25">
      <c r="A573" s="20" t="s">
        <v>1037</v>
      </c>
      <c r="B573" s="21">
        <v>93</v>
      </c>
      <c r="C573" s="22">
        <v>931</v>
      </c>
      <c r="D573" s="23">
        <v>9311</v>
      </c>
      <c r="E573" s="24" t="s">
        <v>1047</v>
      </c>
      <c r="F573" s="25" t="s">
        <v>723</v>
      </c>
      <c r="G573" s="26"/>
      <c r="H573" s="26" t="s">
        <v>446</v>
      </c>
      <c r="I573" s="26" t="s">
        <v>446</v>
      </c>
      <c r="J573" s="26" t="s">
        <v>446</v>
      </c>
      <c r="K573" s="26" t="s">
        <v>446</v>
      </c>
      <c r="L573" s="26" t="s">
        <v>446</v>
      </c>
      <c r="M573" s="26" t="s">
        <v>446</v>
      </c>
      <c r="N573" s="26" t="s">
        <v>446</v>
      </c>
      <c r="O573" s="26" t="s">
        <v>446</v>
      </c>
      <c r="P573" s="26" t="s">
        <v>446</v>
      </c>
      <c r="Q573" s="26" t="s">
        <v>446</v>
      </c>
      <c r="R573" s="26" t="s">
        <v>446</v>
      </c>
      <c r="S573" s="26" t="s">
        <v>446</v>
      </c>
      <c r="T573" s="26" t="s">
        <v>446</v>
      </c>
      <c r="U573" s="26" t="s">
        <v>446</v>
      </c>
      <c r="V573" s="26" t="s">
        <v>447</v>
      </c>
      <c r="W573" s="26" t="s">
        <v>446</v>
      </c>
      <c r="X573" s="1590" t="str">
        <f t="shared" si="16"/>
        <v>9311 - Activitati ale bazelor sportive</v>
      </c>
      <c r="Y573" s="1816">
        <f t="shared" si="17"/>
        <v>9311</v>
      </c>
    </row>
    <row r="574" spans="1:25" x14ac:dyDescent="0.25">
      <c r="A574" s="20" t="s">
        <v>1037</v>
      </c>
      <c r="B574" s="21">
        <v>93</v>
      </c>
      <c r="C574" s="22">
        <v>931</v>
      </c>
      <c r="D574" s="23">
        <v>9312</v>
      </c>
      <c r="E574" s="24" t="s">
        <v>1048</v>
      </c>
      <c r="F574" s="25" t="s">
        <v>723</v>
      </c>
      <c r="G574" s="26"/>
      <c r="H574" s="26" t="s">
        <v>446</v>
      </c>
      <c r="I574" s="26" t="s">
        <v>446</v>
      </c>
      <c r="J574" s="26" t="s">
        <v>446</v>
      </c>
      <c r="K574" s="26" t="s">
        <v>446</v>
      </c>
      <c r="L574" s="26" t="s">
        <v>446</v>
      </c>
      <c r="M574" s="26" t="s">
        <v>446</v>
      </c>
      <c r="N574" s="26" t="s">
        <v>446</v>
      </c>
      <c r="O574" s="26" t="s">
        <v>446</v>
      </c>
      <c r="P574" s="26" t="s">
        <v>446</v>
      </c>
      <c r="Q574" s="26" t="s">
        <v>446</v>
      </c>
      <c r="R574" s="26" t="s">
        <v>446</v>
      </c>
      <c r="S574" s="26" t="s">
        <v>446</v>
      </c>
      <c r="T574" s="26" t="s">
        <v>446</v>
      </c>
      <c r="U574" s="26" t="s">
        <v>446</v>
      </c>
      <c r="V574" s="26" t="s">
        <v>447</v>
      </c>
      <c r="W574" s="26" t="s">
        <v>446</v>
      </c>
      <c r="X574" s="1590" t="str">
        <f t="shared" si="16"/>
        <v>9312 - Activitati ale cluburilor sportive</v>
      </c>
      <c r="Y574" s="1816">
        <f t="shared" si="17"/>
        <v>9312</v>
      </c>
    </row>
    <row r="575" spans="1:25" x14ac:dyDescent="0.25">
      <c r="A575" s="20" t="s">
        <v>1037</v>
      </c>
      <c r="B575" s="21">
        <v>93</v>
      </c>
      <c r="C575" s="22">
        <v>931</v>
      </c>
      <c r="D575" s="23">
        <v>9313</v>
      </c>
      <c r="E575" s="24" t="s">
        <v>1049</v>
      </c>
      <c r="F575" s="25" t="s">
        <v>723</v>
      </c>
      <c r="G575" s="26"/>
      <c r="H575" s="26" t="s">
        <v>446</v>
      </c>
      <c r="I575" s="26" t="s">
        <v>446</v>
      </c>
      <c r="J575" s="26" t="s">
        <v>446</v>
      </c>
      <c r="K575" s="26" t="s">
        <v>446</v>
      </c>
      <c r="L575" s="26" t="s">
        <v>446</v>
      </c>
      <c r="M575" s="26" t="s">
        <v>446</v>
      </c>
      <c r="N575" s="26" t="s">
        <v>446</v>
      </c>
      <c r="O575" s="26" t="s">
        <v>446</v>
      </c>
      <c r="P575" s="26" t="s">
        <v>446</v>
      </c>
      <c r="Q575" s="26" t="s">
        <v>446</v>
      </c>
      <c r="R575" s="26" t="s">
        <v>446</v>
      </c>
      <c r="S575" s="26" t="s">
        <v>446</v>
      </c>
      <c r="T575" s="26" t="s">
        <v>446</v>
      </c>
      <c r="U575" s="26" t="s">
        <v>446</v>
      </c>
      <c r="V575" s="26" t="s">
        <v>447</v>
      </c>
      <c r="W575" s="26" t="s">
        <v>446</v>
      </c>
      <c r="X575" s="1590" t="str">
        <f t="shared" si="16"/>
        <v>9313 - Activitati ale centrelor de fitness</v>
      </c>
      <c r="Y575" s="1816">
        <f t="shared" si="17"/>
        <v>9313</v>
      </c>
    </row>
    <row r="576" spans="1:25" x14ac:dyDescent="0.25">
      <c r="A576" s="20" t="s">
        <v>1037</v>
      </c>
      <c r="B576" s="14">
        <v>93</v>
      </c>
      <c r="C576" s="27">
        <v>931</v>
      </c>
      <c r="D576" s="28">
        <v>9319</v>
      </c>
      <c r="E576" s="29" t="s">
        <v>1050</v>
      </c>
      <c r="F576" s="30" t="s">
        <v>723</v>
      </c>
      <c r="G576" s="31"/>
      <c r="H576" s="31" t="s">
        <v>446</v>
      </c>
      <c r="I576" s="31" t="s">
        <v>446</v>
      </c>
      <c r="J576" s="31" t="s">
        <v>446</v>
      </c>
      <c r="K576" s="31" t="s">
        <v>446</v>
      </c>
      <c r="L576" s="31" t="s">
        <v>446</v>
      </c>
      <c r="M576" s="31" t="s">
        <v>446</v>
      </c>
      <c r="N576" s="31" t="s">
        <v>446</v>
      </c>
      <c r="O576" s="31" t="s">
        <v>446</v>
      </c>
      <c r="P576" s="31" t="s">
        <v>446</v>
      </c>
      <c r="Q576" s="31" t="s">
        <v>446</v>
      </c>
      <c r="R576" s="31" t="s">
        <v>446</v>
      </c>
      <c r="S576" s="31" t="s">
        <v>446</v>
      </c>
      <c r="T576" s="31" t="s">
        <v>446</v>
      </c>
      <c r="U576" s="31" t="s">
        <v>446</v>
      </c>
      <c r="V576" s="31" t="s">
        <v>447</v>
      </c>
      <c r="W576" s="31" t="s">
        <v>446</v>
      </c>
      <c r="X576" s="1591" t="str">
        <f t="shared" si="16"/>
        <v>9319 - Alte activitati sportive</v>
      </c>
      <c r="Y576" s="1817">
        <f t="shared" si="17"/>
        <v>9319</v>
      </c>
    </row>
    <row r="577" spans="1:25" x14ac:dyDescent="0.25">
      <c r="A577" s="20" t="s">
        <v>1037</v>
      </c>
      <c r="B577" s="21">
        <v>93</v>
      </c>
      <c r="C577" s="15">
        <v>932</v>
      </c>
      <c r="D577" s="16">
        <v>9321</v>
      </c>
      <c r="E577" s="17" t="s">
        <v>1051</v>
      </c>
      <c r="F577" s="18" t="s">
        <v>723</v>
      </c>
      <c r="G577" s="19"/>
      <c r="H577" s="19" t="s">
        <v>446</v>
      </c>
      <c r="I577" s="19" t="s">
        <v>446</v>
      </c>
      <c r="J577" s="19" t="s">
        <v>446</v>
      </c>
      <c r="K577" s="19" t="s">
        <v>446</v>
      </c>
      <c r="L577" s="19" t="s">
        <v>446</v>
      </c>
      <c r="M577" s="19" t="s">
        <v>446</v>
      </c>
      <c r="N577" s="19" t="s">
        <v>446</v>
      </c>
      <c r="O577" s="19" t="s">
        <v>446</v>
      </c>
      <c r="P577" s="19" t="s">
        <v>446</v>
      </c>
      <c r="Q577" s="19" t="s">
        <v>446</v>
      </c>
      <c r="R577" s="19" t="s">
        <v>446</v>
      </c>
      <c r="S577" s="19" t="s">
        <v>446</v>
      </c>
      <c r="T577" s="19" t="s">
        <v>446</v>
      </c>
      <c r="U577" s="19" t="s">
        <v>446</v>
      </c>
      <c r="V577" s="19" t="s">
        <v>447</v>
      </c>
      <c r="W577" s="19" t="s">
        <v>446</v>
      </c>
      <c r="X577" s="1592" t="str">
        <f t="shared" si="16"/>
        <v>9321 - Balciuri si parcuri de distractii</v>
      </c>
      <c r="Y577" s="1815">
        <f t="shared" si="17"/>
        <v>9321</v>
      </c>
    </row>
    <row r="578" spans="1:25" ht="15.75" thickBot="1" x14ac:dyDescent="0.3">
      <c r="A578" s="48" t="s">
        <v>1037</v>
      </c>
      <c r="B578" s="49">
        <v>93</v>
      </c>
      <c r="C578" s="50">
        <v>932</v>
      </c>
      <c r="D578" s="51">
        <v>9329</v>
      </c>
      <c r="E578" s="52" t="s">
        <v>1052</v>
      </c>
      <c r="F578" s="53" t="s">
        <v>723</v>
      </c>
      <c r="G578" s="54"/>
      <c r="H578" s="54" t="s">
        <v>446</v>
      </c>
      <c r="I578" s="54" t="s">
        <v>446</v>
      </c>
      <c r="J578" s="54" t="s">
        <v>446</v>
      </c>
      <c r="K578" s="54" t="s">
        <v>446</v>
      </c>
      <c r="L578" s="54" t="s">
        <v>446</v>
      </c>
      <c r="M578" s="54" t="s">
        <v>446</v>
      </c>
      <c r="N578" s="54" t="s">
        <v>446</v>
      </c>
      <c r="O578" s="54" t="s">
        <v>446</v>
      </c>
      <c r="P578" s="54" t="s">
        <v>446</v>
      </c>
      <c r="Q578" s="54" t="s">
        <v>446</v>
      </c>
      <c r="R578" s="54" t="s">
        <v>446</v>
      </c>
      <c r="S578" s="54" t="s">
        <v>446</v>
      </c>
      <c r="T578" s="54" t="s">
        <v>446</v>
      </c>
      <c r="U578" s="54" t="s">
        <v>446</v>
      </c>
      <c r="V578" s="54" t="s">
        <v>447</v>
      </c>
      <c r="W578" s="54" t="s">
        <v>446</v>
      </c>
      <c r="X578" s="1596" t="str">
        <f t="shared" si="16"/>
        <v>9329 - Alte activitati recreative si distractive n.c.a.</v>
      </c>
      <c r="Y578" s="1821">
        <f t="shared" si="17"/>
        <v>9329</v>
      </c>
    </row>
    <row r="579" spans="1:25" ht="15.75" thickTop="1" x14ac:dyDescent="0.25">
      <c r="A579" s="20" t="s">
        <v>1053</v>
      </c>
      <c r="B579" s="21">
        <v>94</v>
      </c>
      <c r="C579" s="22">
        <v>941</v>
      </c>
      <c r="D579" s="23">
        <v>9411</v>
      </c>
      <c r="E579" s="24" t="s">
        <v>1054</v>
      </c>
      <c r="F579" s="25" t="s">
        <v>723</v>
      </c>
      <c r="G579" s="26"/>
      <c r="H579" s="26" t="s">
        <v>446</v>
      </c>
      <c r="I579" s="26" t="s">
        <v>446</v>
      </c>
      <c r="J579" s="26" t="s">
        <v>446</v>
      </c>
      <c r="K579" s="26" t="s">
        <v>446</v>
      </c>
      <c r="L579" s="26" t="s">
        <v>446</v>
      </c>
      <c r="M579" s="26" t="s">
        <v>446</v>
      </c>
      <c r="N579" s="26" t="s">
        <v>446</v>
      </c>
      <c r="O579" s="26" t="s">
        <v>446</v>
      </c>
      <c r="P579" s="26" t="s">
        <v>446</v>
      </c>
      <c r="Q579" s="26" t="s">
        <v>446</v>
      </c>
      <c r="R579" s="26" t="s">
        <v>446</v>
      </c>
      <c r="S579" s="26" t="s">
        <v>446</v>
      </c>
      <c r="T579" s="26" t="s">
        <v>446</v>
      </c>
      <c r="U579" s="26" t="s">
        <v>446</v>
      </c>
      <c r="V579" s="26" t="s">
        <v>447</v>
      </c>
      <c r="W579" s="26" t="s">
        <v>446</v>
      </c>
      <c r="X579" s="1590" t="str">
        <f t="shared" ref="X579:X597" si="18">TEXT(D579,"0000")&amp;" - "&amp;E579</f>
        <v>9411 - Activitati ale organizatiilor economice si patronale</v>
      </c>
      <c r="Y579" s="1816">
        <f t="shared" ref="Y579:Y597" si="19">D579</f>
        <v>9411</v>
      </c>
    </row>
    <row r="580" spans="1:25" x14ac:dyDescent="0.25">
      <c r="A580" s="20" t="s">
        <v>1053</v>
      </c>
      <c r="B580" s="21">
        <v>94</v>
      </c>
      <c r="C580" s="27">
        <v>941</v>
      </c>
      <c r="D580" s="28">
        <v>9412</v>
      </c>
      <c r="E580" s="29" t="s">
        <v>1055</v>
      </c>
      <c r="F580" s="30" t="s">
        <v>723</v>
      </c>
      <c r="G580" s="31"/>
      <c r="H580" s="31" t="s">
        <v>446</v>
      </c>
      <c r="I580" s="31" t="s">
        <v>446</v>
      </c>
      <c r="J580" s="31" t="s">
        <v>446</v>
      </c>
      <c r="K580" s="31" t="s">
        <v>446</v>
      </c>
      <c r="L580" s="31" t="s">
        <v>446</v>
      </c>
      <c r="M580" s="31" t="s">
        <v>446</v>
      </c>
      <c r="N580" s="31" t="s">
        <v>446</v>
      </c>
      <c r="O580" s="31" t="s">
        <v>446</v>
      </c>
      <c r="P580" s="31" t="s">
        <v>446</v>
      </c>
      <c r="Q580" s="31" t="s">
        <v>446</v>
      </c>
      <c r="R580" s="31" t="s">
        <v>446</v>
      </c>
      <c r="S580" s="31" t="s">
        <v>446</v>
      </c>
      <c r="T580" s="31" t="s">
        <v>446</v>
      </c>
      <c r="U580" s="31" t="s">
        <v>446</v>
      </c>
      <c r="V580" s="31" t="s">
        <v>447</v>
      </c>
      <c r="W580" s="31" t="s">
        <v>446</v>
      </c>
      <c r="X580" s="1591" t="str">
        <f t="shared" si="18"/>
        <v>9412 - Activitati ale organizatiilor profesionale</v>
      </c>
      <c r="Y580" s="1817">
        <f t="shared" si="19"/>
        <v>9412</v>
      </c>
    </row>
    <row r="581" spans="1:25" x14ac:dyDescent="0.25">
      <c r="A581" s="20" t="s">
        <v>1053</v>
      </c>
      <c r="B581" s="21">
        <v>94</v>
      </c>
      <c r="C581" s="32">
        <v>942</v>
      </c>
      <c r="D581" s="33">
        <v>9420</v>
      </c>
      <c r="E581" s="34" t="s">
        <v>1056</v>
      </c>
      <c r="F581" s="35" t="s">
        <v>723</v>
      </c>
      <c r="G581" s="36"/>
      <c r="H581" s="36" t="s">
        <v>446</v>
      </c>
      <c r="I581" s="36" t="s">
        <v>446</v>
      </c>
      <c r="J581" s="36" t="s">
        <v>446</v>
      </c>
      <c r="K581" s="36" t="s">
        <v>446</v>
      </c>
      <c r="L581" s="36" t="s">
        <v>446</v>
      </c>
      <c r="M581" s="36" t="s">
        <v>446</v>
      </c>
      <c r="N581" s="36" t="s">
        <v>446</v>
      </c>
      <c r="O581" s="36" t="s">
        <v>446</v>
      </c>
      <c r="P581" s="36" t="s">
        <v>446</v>
      </c>
      <c r="Q581" s="36" t="s">
        <v>446</v>
      </c>
      <c r="R581" s="36" t="s">
        <v>446</v>
      </c>
      <c r="S581" s="36" t="s">
        <v>446</v>
      </c>
      <c r="T581" s="36" t="s">
        <v>446</v>
      </c>
      <c r="U581" s="36" t="s">
        <v>446</v>
      </c>
      <c r="V581" s="36" t="s">
        <v>447</v>
      </c>
      <c r="W581" s="36" t="s">
        <v>446</v>
      </c>
      <c r="X581" s="1593" t="str">
        <f t="shared" si="18"/>
        <v>9420 - Activitati ale sindicatelor salariatilor</v>
      </c>
      <c r="Y581" s="1818">
        <f t="shared" si="19"/>
        <v>9420</v>
      </c>
    </row>
    <row r="582" spans="1:25" x14ac:dyDescent="0.25">
      <c r="A582" s="20" t="s">
        <v>1053</v>
      </c>
      <c r="B582" s="21">
        <v>94</v>
      </c>
      <c r="C582" s="15">
        <v>949</v>
      </c>
      <c r="D582" s="16">
        <v>9491</v>
      </c>
      <c r="E582" s="17" t="s">
        <v>1057</v>
      </c>
      <c r="F582" s="18" t="s">
        <v>723</v>
      </c>
      <c r="G582" s="19"/>
      <c r="H582" s="19" t="s">
        <v>446</v>
      </c>
      <c r="I582" s="19" t="s">
        <v>446</v>
      </c>
      <c r="J582" s="19" t="s">
        <v>446</v>
      </c>
      <c r="K582" s="19" t="s">
        <v>446</v>
      </c>
      <c r="L582" s="19" t="s">
        <v>446</v>
      </c>
      <c r="M582" s="19" t="s">
        <v>446</v>
      </c>
      <c r="N582" s="19" t="s">
        <v>446</v>
      </c>
      <c r="O582" s="19" t="s">
        <v>446</v>
      </c>
      <c r="P582" s="19" t="s">
        <v>446</v>
      </c>
      <c r="Q582" s="19" t="s">
        <v>446</v>
      </c>
      <c r="R582" s="19" t="s">
        <v>446</v>
      </c>
      <c r="S582" s="19" t="s">
        <v>446</v>
      </c>
      <c r="T582" s="19" t="s">
        <v>446</v>
      </c>
      <c r="U582" s="19" t="s">
        <v>446</v>
      </c>
      <c r="V582" s="19" t="s">
        <v>447</v>
      </c>
      <c r="W582" s="19" t="s">
        <v>446</v>
      </c>
      <c r="X582" s="1592" t="str">
        <f t="shared" si="18"/>
        <v>9491 - Activitati ale organizatiilor religioase</v>
      </c>
      <c r="Y582" s="1815">
        <f t="shared" si="19"/>
        <v>9491</v>
      </c>
    </row>
    <row r="583" spans="1:25" x14ac:dyDescent="0.25">
      <c r="A583" s="20" t="s">
        <v>1053</v>
      </c>
      <c r="B583" s="21">
        <v>94</v>
      </c>
      <c r="C583" s="15">
        <v>949</v>
      </c>
      <c r="D583" s="16">
        <v>9492</v>
      </c>
      <c r="E583" s="17" t="s">
        <v>1058</v>
      </c>
      <c r="F583" s="18" t="s">
        <v>723</v>
      </c>
      <c r="G583" s="19"/>
      <c r="H583" s="19" t="s">
        <v>446</v>
      </c>
      <c r="I583" s="19" t="s">
        <v>446</v>
      </c>
      <c r="J583" s="19" t="s">
        <v>446</v>
      </c>
      <c r="K583" s="19" t="s">
        <v>446</v>
      </c>
      <c r="L583" s="19" t="s">
        <v>446</v>
      </c>
      <c r="M583" s="19" t="s">
        <v>446</v>
      </c>
      <c r="N583" s="19" t="s">
        <v>446</v>
      </c>
      <c r="O583" s="19" t="s">
        <v>446</v>
      </c>
      <c r="P583" s="19" t="s">
        <v>446</v>
      </c>
      <c r="Q583" s="19" t="s">
        <v>446</v>
      </c>
      <c r="R583" s="19" t="s">
        <v>446</v>
      </c>
      <c r="S583" s="19" t="s">
        <v>446</v>
      </c>
      <c r="T583" s="19" t="s">
        <v>446</v>
      </c>
      <c r="U583" s="19" t="s">
        <v>446</v>
      </c>
      <c r="V583" s="19" t="s">
        <v>447</v>
      </c>
      <c r="W583" s="19" t="s">
        <v>446</v>
      </c>
      <c r="X583" s="1592" t="str">
        <f t="shared" si="18"/>
        <v>9492 - Activitati ale organizatiilor politice</v>
      </c>
      <c r="Y583" s="1815">
        <f t="shared" si="19"/>
        <v>9492</v>
      </c>
    </row>
    <row r="584" spans="1:25" ht="15.75" thickBot="1" x14ac:dyDescent="0.3">
      <c r="A584" s="20" t="s">
        <v>1053</v>
      </c>
      <c r="B584" s="37">
        <v>94</v>
      </c>
      <c r="C584" s="60">
        <v>949</v>
      </c>
      <c r="D584" s="61">
        <v>9499</v>
      </c>
      <c r="E584" s="62" t="s">
        <v>1059</v>
      </c>
      <c r="F584" s="63" t="s">
        <v>723</v>
      </c>
      <c r="G584" s="64"/>
      <c r="H584" s="64" t="s">
        <v>446</v>
      </c>
      <c r="I584" s="64" t="s">
        <v>446</v>
      </c>
      <c r="J584" s="64" t="s">
        <v>446</v>
      </c>
      <c r="K584" s="64" t="s">
        <v>446</v>
      </c>
      <c r="L584" s="64" t="s">
        <v>446</v>
      </c>
      <c r="M584" s="64" t="s">
        <v>446</v>
      </c>
      <c r="N584" s="64" t="s">
        <v>446</v>
      </c>
      <c r="O584" s="64" t="s">
        <v>446</v>
      </c>
      <c r="P584" s="64" t="s">
        <v>446</v>
      </c>
      <c r="Q584" s="64" t="s">
        <v>446</v>
      </c>
      <c r="R584" s="64" t="s">
        <v>446</v>
      </c>
      <c r="S584" s="64" t="s">
        <v>446</v>
      </c>
      <c r="T584" s="64" t="s">
        <v>446</v>
      </c>
      <c r="U584" s="64" t="s">
        <v>446</v>
      </c>
      <c r="V584" s="64" t="s">
        <v>447</v>
      </c>
      <c r="W584" s="64" t="s">
        <v>446</v>
      </c>
      <c r="X584" s="1598" t="str">
        <f t="shared" si="18"/>
        <v>9499 - Activitati ale altor organizatii n.c.a.</v>
      </c>
      <c r="Y584" s="1823">
        <f t="shared" si="19"/>
        <v>9499</v>
      </c>
    </row>
    <row r="585" spans="1:25" x14ac:dyDescent="0.25">
      <c r="A585" s="20" t="s">
        <v>1053</v>
      </c>
      <c r="B585" s="21">
        <v>95</v>
      </c>
      <c r="C585" s="22">
        <v>951</v>
      </c>
      <c r="D585" s="23">
        <v>9511</v>
      </c>
      <c r="E585" s="24" t="s">
        <v>1060</v>
      </c>
      <c r="F585" s="25" t="s">
        <v>723</v>
      </c>
      <c r="G585" s="26"/>
      <c r="H585" s="26" t="s">
        <v>446</v>
      </c>
      <c r="I585" s="26" t="s">
        <v>446</v>
      </c>
      <c r="J585" s="26" t="s">
        <v>446</v>
      </c>
      <c r="K585" s="26" t="s">
        <v>446</v>
      </c>
      <c r="L585" s="26" t="s">
        <v>446</v>
      </c>
      <c r="M585" s="26" t="s">
        <v>446</v>
      </c>
      <c r="N585" s="26" t="s">
        <v>446</v>
      </c>
      <c r="O585" s="26" t="s">
        <v>446</v>
      </c>
      <c r="P585" s="26" t="s">
        <v>446</v>
      </c>
      <c r="Q585" s="26" t="s">
        <v>446</v>
      </c>
      <c r="R585" s="26" t="s">
        <v>446</v>
      </c>
      <c r="S585" s="26" t="s">
        <v>446</v>
      </c>
      <c r="T585" s="26" t="s">
        <v>446</v>
      </c>
      <c r="U585" s="26" t="s">
        <v>446</v>
      </c>
      <c r="V585" s="26" t="s">
        <v>447</v>
      </c>
      <c r="W585" s="26" t="s">
        <v>446</v>
      </c>
      <c r="X585" s="1590" t="str">
        <f t="shared" si="18"/>
        <v>9511 - Repararea calculatoarelor si a echipamentelor periferice</v>
      </c>
      <c r="Y585" s="1816">
        <f t="shared" si="19"/>
        <v>9511</v>
      </c>
    </row>
    <row r="586" spans="1:25" x14ac:dyDescent="0.25">
      <c r="A586" s="20" t="s">
        <v>1053</v>
      </c>
      <c r="B586" s="21">
        <v>95</v>
      </c>
      <c r="C586" s="27">
        <v>951</v>
      </c>
      <c r="D586" s="28">
        <v>9512</v>
      </c>
      <c r="E586" s="29" t="s">
        <v>1061</v>
      </c>
      <c r="F586" s="30" t="s">
        <v>723</v>
      </c>
      <c r="G586" s="31"/>
      <c r="H586" s="31" t="s">
        <v>446</v>
      </c>
      <c r="I586" s="31" t="s">
        <v>446</v>
      </c>
      <c r="J586" s="31" t="s">
        <v>446</v>
      </c>
      <c r="K586" s="31" t="s">
        <v>446</v>
      </c>
      <c r="L586" s="31" t="s">
        <v>446</v>
      </c>
      <c r="M586" s="31" t="s">
        <v>446</v>
      </c>
      <c r="N586" s="31" t="s">
        <v>446</v>
      </c>
      <c r="O586" s="31" t="s">
        <v>446</v>
      </c>
      <c r="P586" s="31" t="s">
        <v>446</v>
      </c>
      <c r="Q586" s="31" t="s">
        <v>446</v>
      </c>
      <c r="R586" s="31" t="s">
        <v>446</v>
      </c>
      <c r="S586" s="31" t="s">
        <v>446</v>
      </c>
      <c r="T586" s="31" t="s">
        <v>446</v>
      </c>
      <c r="U586" s="31" t="s">
        <v>446</v>
      </c>
      <c r="V586" s="31" t="s">
        <v>447</v>
      </c>
      <c r="W586" s="31" t="s">
        <v>446</v>
      </c>
      <c r="X586" s="1591" t="str">
        <f t="shared" si="18"/>
        <v>9512 - Repararea echipamentelor de comunicatii</v>
      </c>
      <c r="Y586" s="1817">
        <f t="shared" si="19"/>
        <v>9512</v>
      </c>
    </row>
    <row r="587" spans="1:25" x14ac:dyDescent="0.25">
      <c r="A587" s="20" t="s">
        <v>1053</v>
      </c>
      <c r="B587" s="21">
        <v>95</v>
      </c>
      <c r="C587" s="15">
        <v>952</v>
      </c>
      <c r="D587" s="16">
        <v>9521</v>
      </c>
      <c r="E587" s="17" t="s">
        <v>1062</v>
      </c>
      <c r="F587" s="18" t="s">
        <v>723</v>
      </c>
      <c r="G587" s="19"/>
      <c r="H587" s="19" t="s">
        <v>446</v>
      </c>
      <c r="I587" s="19" t="s">
        <v>446</v>
      </c>
      <c r="J587" s="19" t="s">
        <v>446</v>
      </c>
      <c r="K587" s="19" t="s">
        <v>446</v>
      </c>
      <c r="L587" s="19" t="s">
        <v>446</v>
      </c>
      <c r="M587" s="19" t="s">
        <v>446</v>
      </c>
      <c r="N587" s="19" t="s">
        <v>446</v>
      </c>
      <c r="O587" s="19" t="s">
        <v>446</v>
      </c>
      <c r="P587" s="19" t="s">
        <v>446</v>
      </c>
      <c r="Q587" s="19" t="s">
        <v>446</v>
      </c>
      <c r="R587" s="19" t="s">
        <v>446</v>
      </c>
      <c r="S587" s="19" t="s">
        <v>446</v>
      </c>
      <c r="T587" s="19" t="s">
        <v>446</v>
      </c>
      <c r="U587" s="19" t="s">
        <v>446</v>
      </c>
      <c r="V587" s="19" t="s">
        <v>447</v>
      </c>
      <c r="W587" s="19" t="s">
        <v>446</v>
      </c>
      <c r="X587" s="1592" t="str">
        <f t="shared" si="18"/>
        <v>9521 - Repararea aparatelor electrocasnice, de uz casnic</v>
      </c>
      <c r="Y587" s="1815">
        <f t="shared" si="19"/>
        <v>9521</v>
      </c>
    </row>
    <row r="588" spans="1:25" x14ac:dyDescent="0.25">
      <c r="A588" s="20" t="s">
        <v>1053</v>
      </c>
      <c r="B588" s="21">
        <v>95</v>
      </c>
      <c r="C588" s="22">
        <v>952</v>
      </c>
      <c r="D588" s="23">
        <v>9522</v>
      </c>
      <c r="E588" s="24" t="s">
        <v>1063</v>
      </c>
      <c r="F588" s="25" t="s">
        <v>723</v>
      </c>
      <c r="G588" s="26"/>
      <c r="H588" s="26" t="s">
        <v>446</v>
      </c>
      <c r="I588" s="26" t="s">
        <v>446</v>
      </c>
      <c r="J588" s="26" t="s">
        <v>446</v>
      </c>
      <c r="K588" s="26" t="s">
        <v>446</v>
      </c>
      <c r="L588" s="26" t="s">
        <v>446</v>
      </c>
      <c r="M588" s="26" t="s">
        <v>446</v>
      </c>
      <c r="N588" s="26" t="s">
        <v>446</v>
      </c>
      <c r="O588" s="26" t="s">
        <v>446</v>
      </c>
      <c r="P588" s="26" t="s">
        <v>446</v>
      </c>
      <c r="Q588" s="26" t="s">
        <v>446</v>
      </c>
      <c r="R588" s="26" t="s">
        <v>446</v>
      </c>
      <c r="S588" s="26" t="s">
        <v>446</v>
      </c>
      <c r="T588" s="26" t="s">
        <v>446</v>
      </c>
      <c r="U588" s="26" t="s">
        <v>446</v>
      </c>
      <c r="V588" s="26" t="s">
        <v>447</v>
      </c>
      <c r="W588" s="26" t="s">
        <v>446</v>
      </c>
      <c r="X588" s="1590" t="str">
        <f t="shared" si="18"/>
        <v>9522 - Repararea dispozitivelor de uz gospodaresc si a echipamentelor pentru casa si gradina</v>
      </c>
      <c r="Y588" s="1816">
        <f t="shared" si="19"/>
        <v>9522</v>
      </c>
    </row>
    <row r="589" spans="1:25" x14ac:dyDescent="0.25">
      <c r="A589" s="13" t="s">
        <v>1053</v>
      </c>
      <c r="B589" s="14">
        <v>95</v>
      </c>
      <c r="C589" s="15">
        <v>952</v>
      </c>
      <c r="D589" s="16">
        <v>9523</v>
      </c>
      <c r="E589" s="17" t="s">
        <v>1064</v>
      </c>
      <c r="F589" s="18" t="s">
        <v>723</v>
      </c>
      <c r="G589" s="19"/>
      <c r="H589" s="19" t="s">
        <v>446</v>
      </c>
      <c r="I589" s="19" t="s">
        <v>446</v>
      </c>
      <c r="J589" s="19" t="s">
        <v>446</v>
      </c>
      <c r="K589" s="19" t="s">
        <v>446</v>
      </c>
      <c r="L589" s="19" t="s">
        <v>446</v>
      </c>
      <c r="M589" s="19" t="s">
        <v>446</v>
      </c>
      <c r="N589" s="19" t="s">
        <v>446</v>
      </c>
      <c r="O589" s="19" t="s">
        <v>446</v>
      </c>
      <c r="P589" s="19" t="s">
        <v>446</v>
      </c>
      <c r="Q589" s="19" t="s">
        <v>446</v>
      </c>
      <c r="R589" s="19" t="s">
        <v>446</v>
      </c>
      <c r="S589" s="19" t="s">
        <v>446</v>
      </c>
      <c r="T589" s="19" t="s">
        <v>446</v>
      </c>
      <c r="U589" s="19" t="s">
        <v>446</v>
      </c>
      <c r="V589" s="19" t="s">
        <v>447</v>
      </c>
      <c r="W589" s="19" t="s">
        <v>446</v>
      </c>
      <c r="X589" s="1592" t="str">
        <f t="shared" si="18"/>
        <v>9523 - Repararea incaltamintei si a articolelor din piele</v>
      </c>
      <c r="Y589" s="1815">
        <f t="shared" si="19"/>
        <v>9523</v>
      </c>
    </row>
    <row r="590" spans="1:25" x14ac:dyDescent="0.25">
      <c r="A590" s="20" t="s">
        <v>1053</v>
      </c>
      <c r="B590" s="21">
        <v>95</v>
      </c>
      <c r="C590" s="22">
        <v>952</v>
      </c>
      <c r="D590" s="23">
        <v>9524</v>
      </c>
      <c r="E590" s="24" t="s">
        <v>1065</v>
      </c>
      <c r="F590" s="25" t="s">
        <v>723</v>
      </c>
      <c r="G590" s="26"/>
      <c r="H590" s="26" t="s">
        <v>446</v>
      </c>
      <c r="I590" s="26" t="s">
        <v>446</v>
      </c>
      <c r="J590" s="26" t="s">
        <v>446</v>
      </c>
      <c r="K590" s="26" t="s">
        <v>446</v>
      </c>
      <c r="L590" s="26" t="s">
        <v>446</v>
      </c>
      <c r="M590" s="26" t="s">
        <v>446</v>
      </c>
      <c r="N590" s="26" t="s">
        <v>446</v>
      </c>
      <c r="O590" s="26" t="s">
        <v>446</v>
      </c>
      <c r="P590" s="26" t="s">
        <v>446</v>
      </c>
      <c r="Q590" s="26" t="s">
        <v>446</v>
      </c>
      <c r="R590" s="26" t="s">
        <v>446</v>
      </c>
      <c r="S590" s="26" t="s">
        <v>446</v>
      </c>
      <c r="T590" s="26" t="s">
        <v>446</v>
      </c>
      <c r="U590" s="26" t="s">
        <v>446</v>
      </c>
      <c r="V590" s="26" t="s">
        <v>447</v>
      </c>
      <c r="W590" s="26" t="s">
        <v>446</v>
      </c>
      <c r="X590" s="1590" t="str">
        <f t="shared" si="18"/>
        <v>9524 - Repararea mobilei si a furniturilor casnice</v>
      </c>
      <c r="Y590" s="1816">
        <f t="shared" si="19"/>
        <v>9524</v>
      </c>
    </row>
    <row r="591" spans="1:25" x14ac:dyDescent="0.25">
      <c r="A591" s="20" t="s">
        <v>1053</v>
      </c>
      <c r="B591" s="21">
        <v>95</v>
      </c>
      <c r="C591" s="22">
        <v>952</v>
      </c>
      <c r="D591" s="23">
        <v>9525</v>
      </c>
      <c r="E591" s="24" t="s">
        <v>1066</v>
      </c>
      <c r="F591" s="25" t="s">
        <v>723</v>
      </c>
      <c r="G591" s="26"/>
      <c r="H591" s="26" t="s">
        <v>446</v>
      </c>
      <c r="I591" s="26" t="s">
        <v>446</v>
      </c>
      <c r="J591" s="26" t="s">
        <v>446</v>
      </c>
      <c r="K591" s="26" t="s">
        <v>446</v>
      </c>
      <c r="L591" s="26" t="s">
        <v>446</v>
      </c>
      <c r="M591" s="26" t="s">
        <v>446</v>
      </c>
      <c r="N591" s="26" t="s">
        <v>446</v>
      </c>
      <c r="O591" s="26" t="s">
        <v>446</v>
      </c>
      <c r="P591" s="26" t="s">
        <v>446</v>
      </c>
      <c r="Q591" s="26" t="s">
        <v>446</v>
      </c>
      <c r="R591" s="26" t="s">
        <v>446</v>
      </c>
      <c r="S591" s="26" t="s">
        <v>446</v>
      </c>
      <c r="T591" s="26" t="s">
        <v>446</v>
      </c>
      <c r="U591" s="26" t="s">
        <v>446</v>
      </c>
      <c r="V591" s="26" t="s">
        <v>447</v>
      </c>
      <c r="W591" s="26" t="s">
        <v>446</v>
      </c>
      <c r="X591" s="1590" t="str">
        <f t="shared" si="18"/>
        <v>9525 - Repararea ceasurilor si a bijuteriilor</v>
      </c>
      <c r="Y591" s="1816">
        <f t="shared" si="19"/>
        <v>9525</v>
      </c>
    </row>
    <row r="592" spans="1:25" ht="15.75" thickBot="1" x14ac:dyDescent="0.3">
      <c r="A592" s="20" t="s">
        <v>1053</v>
      </c>
      <c r="B592" s="37">
        <v>95</v>
      </c>
      <c r="C592" s="60">
        <v>952</v>
      </c>
      <c r="D592" s="61">
        <v>9529</v>
      </c>
      <c r="E592" s="62" t="s">
        <v>1067</v>
      </c>
      <c r="F592" s="63" t="s">
        <v>723</v>
      </c>
      <c r="G592" s="64"/>
      <c r="H592" s="64" t="s">
        <v>446</v>
      </c>
      <c r="I592" s="64" t="s">
        <v>446</v>
      </c>
      <c r="J592" s="64" t="s">
        <v>446</v>
      </c>
      <c r="K592" s="64" t="s">
        <v>446</v>
      </c>
      <c r="L592" s="64" t="s">
        <v>446</v>
      </c>
      <c r="M592" s="64" t="s">
        <v>446</v>
      </c>
      <c r="N592" s="64" t="s">
        <v>446</v>
      </c>
      <c r="O592" s="64" t="s">
        <v>446</v>
      </c>
      <c r="P592" s="64" t="s">
        <v>446</v>
      </c>
      <c r="Q592" s="64" t="s">
        <v>446</v>
      </c>
      <c r="R592" s="64" t="s">
        <v>446</v>
      </c>
      <c r="S592" s="64" t="s">
        <v>446</v>
      </c>
      <c r="T592" s="64" t="s">
        <v>446</v>
      </c>
      <c r="U592" s="64" t="s">
        <v>446</v>
      </c>
      <c r="V592" s="64" t="s">
        <v>447</v>
      </c>
      <c r="W592" s="64" t="s">
        <v>446</v>
      </c>
      <c r="X592" s="1598" t="str">
        <f t="shared" si="18"/>
        <v>9529 - Repararea articolelor de uz personal si gospodaresc n.c.a.</v>
      </c>
      <c r="Y592" s="1823">
        <f t="shared" si="19"/>
        <v>9529</v>
      </c>
    </row>
    <row r="593" spans="1:25" x14ac:dyDescent="0.25">
      <c r="A593" s="20" t="s">
        <v>1053</v>
      </c>
      <c r="B593" s="14">
        <v>96</v>
      </c>
      <c r="C593" s="15">
        <v>960</v>
      </c>
      <c r="D593" s="16">
        <v>9601</v>
      </c>
      <c r="E593" s="17" t="s">
        <v>1068</v>
      </c>
      <c r="F593" s="18" t="s">
        <v>723</v>
      </c>
      <c r="G593" s="19"/>
      <c r="H593" s="19" t="s">
        <v>446</v>
      </c>
      <c r="I593" s="19" t="s">
        <v>446</v>
      </c>
      <c r="J593" s="19" t="s">
        <v>446</v>
      </c>
      <c r="K593" s="19" t="s">
        <v>446</v>
      </c>
      <c r="L593" s="19" t="s">
        <v>446</v>
      </c>
      <c r="M593" s="19" t="s">
        <v>446</v>
      </c>
      <c r="N593" s="19" t="s">
        <v>446</v>
      </c>
      <c r="O593" s="19" t="s">
        <v>446</v>
      </c>
      <c r="P593" s="19" t="s">
        <v>446</v>
      </c>
      <c r="Q593" s="19" t="s">
        <v>446</v>
      </c>
      <c r="R593" s="19" t="s">
        <v>446</v>
      </c>
      <c r="S593" s="19" t="s">
        <v>446</v>
      </c>
      <c r="T593" s="19" t="s">
        <v>446</v>
      </c>
      <c r="U593" s="19" t="s">
        <v>446</v>
      </c>
      <c r="V593" s="19" t="s">
        <v>447</v>
      </c>
      <c r="W593" s="19" t="s">
        <v>446</v>
      </c>
      <c r="X593" s="1592" t="str">
        <f t="shared" si="18"/>
        <v>9601 - Spalarea si curatarea (uscata) articolelor textile si a produselor din blana</v>
      </c>
      <c r="Y593" s="1815">
        <f t="shared" si="19"/>
        <v>9601</v>
      </c>
    </row>
    <row r="594" spans="1:25" x14ac:dyDescent="0.25">
      <c r="A594" s="20" t="s">
        <v>1053</v>
      </c>
      <c r="B594" s="21">
        <v>96</v>
      </c>
      <c r="C594" s="22">
        <v>960</v>
      </c>
      <c r="D594" s="23">
        <v>9602</v>
      </c>
      <c r="E594" s="24" t="s">
        <v>1069</v>
      </c>
      <c r="F594" s="25" t="s">
        <v>723</v>
      </c>
      <c r="G594" s="26"/>
      <c r="H594" s="26" t="s">
        <v>446</v>
      </c>
      <c r="I594" s="26" t="s">
        <v>446</v>
      </c>
      <c r="J594" s="26" t="s">
        <v>446</v>
      </c>
      <c r="K594" s="26" t="s">
        <v>446</v>
      </c>
      <c r="L594" s="26" t="s">
        <v>446</v>
      </c>
      <c r="M594" s="26" t="s">
        <v>446</v>
      </c>
      <c r="N594" s="26" t="s">
        <v>446</v>
      </c>
      <c r="O594" s="26" t="s">
        <v>446</v>
      </c>
      <c r="P594" s="26" t="s">
        <v>446</v>
      </c>
      <c r="Q594" s="26" t="s">
        <v>446</v>
      </c>
      <c r="R594" s="26" t="s">
        <v>446</v>
      </c>
      <c r="S594" s="26" t="s">
        <v>446</v>
      </c>
      <c r="T594" s="26" t="s">
        <v>446</v>
      </c>
      <c r="U594" s="26" t="s">
        <v>446</v>
      </c>
      <c r="V594" s="26" t="s">
        <v>447</v>
      </c>
      <c r="W594" s="26" t="s">
        <v>446</v>
      </c>
      <c r="X594" s="1590" t="str">
        <f t="shared" si="18"/>
        <v>9602 - Coafura si alte activitati de infrumusetare</v>
      </c>
      <c r="Y594" s="1816">
        <f t="shared" si="19"/>
        <v>9602</v>
      </c>
    </row>
    <row r="595" spans="1:25" x14ac:dyDescent="0.25">
      <c r="A595" s="20" t="s">
        <v>1053</v>
      </c>
      <c r="B595" s="21">
        <v>96</v>
      </c>
      <c r="C595" s="22">
        <v>960</v>
      </c>
      <c r="D595" s="23">
        <v>9603</v>
      </c>
      <c r="E595" s="24" t="s">
        <v>1070</v>
      </c>
      <c r="F595" s="25" t="s">
        <v>723</v>
      </c>
      <c r="G595" s="26"/>
      <c r="H595" s="26" t="s">
        <v>446</v>
      </c>
      <c r="I595" s="26" t="s">
        <v>446</v>
      </c>
      <c r="J595" s="26" t="s">
        <v>446</v>
      </c>
      <c r="K595" s="26" t="s">
        <v>446</v>
      </c>
      <c r="L595" s="26" t="s">
        <v>446</v>
      </c>
      <c r="M595" s="26" t="s">
        <v>446</v>
      </c>
      <c r="N595" s="26" t="s">
        <v>446</v>
      </c>
      <c r="O595" s="26" t="s">
        <v>446</v>
      </c>
      <c r="P595" s="26" t="s">
        <v>446</v>
      </c>
      <c r="Q595" s="26" t="s">
        <v>446</v>
      </c>
      <c r="R595" s="26" t="s">
        <v>446</v>
      </c>
      <c r="S595" s="26" t="s">
        <v>446</v>
      </c>
      <c r="T595" s="26" t="s">
        <v>446</v>
      </c>
      <c r="U595" s="26" t="s">
        <v>446</v>
      </c>
      <c r="V595" s="26" t="s">
        <v>447</v>
      </c>
      <c r="W595" s="26" t="s">
        <v>446</v>
      </c>
      <c r="X595" s="1590" t="str">
        <f t="shared" si="18"/>
        <v>9603 - Activitati de pompe funebre si similare</v>
      </c>
      <c r="Y595" s="1816">
        <f t="shared" si="19"/>
        <v>9603</v>
      </c>
    </row>
    <row r="596" spans="1:25" x14ac:dyDescent="0.25">
      <c r="A596" s="20" t="s">
        <v>1053</v>
      </c>
      <c r="B596" s="21">
        <v>96</v>
      </c>
      <c r="C596" s="22">
        <v>960</v>
      </c>
      <c r="D596" s="23">
        <v>9604</v>
      </c>
      <c r="E596" s="24" t="s">
        <v>1071</v>
      </c>
      <c r="F596" s="25" t="s">
        <v>723</v>
      </c>
      <c r="G596" s="26"/>
      <c r="H596" s="26" t="s">
        <v>446</v>
      </c>
      <c r="I596" s="26" t="s">
        <v>446</v>
      </c>
      <c r="J596" s="26" t="s">
        <v>446</v>
      </c>
      <c r="K596" s="26" t="s">
        <v>446</v>
      </c>
      <c r="L596" s="26" t="s">
        <v>446</v>
      </c>
      <c r="M596" s="26" t="s">
        <v>446</v>
      </c>
      <c r="N596" s="26" t="s">
        <v>446</v>
      </c>
      <c r="O596" s="26" t="s">
        <v>446</v>
      </c>
      <c r="P596" s="26" t="s">
        <v>446</v>
      </c>
      <c r="Q596" s="26" t="s">
        <v>446</v>
      </c>
      <c r="R596" s="26" t="s">
        <v>446</v>
      </c>
      <c r="S596" s="26" t="s">
        <v>446</v>
      </c>
      <c r="T596" s="26" t="s">
        <v>446</v>
      </c>
      <c r="U596" s="26" t="s">
        <v>446</v>
      </c>
      <c r="V596" s="26" t="s">
        <v>447</v>
      </c>
      <c r="W596" s="26" t="s">
        <v>446</v>
      </c>
      <c r="X596" s="1590" t="str">
        <f t="shared" si="18"/>
        <v>9604 - Activitati de intretinere corporala</v>
      </c>
      <c r="Y596" s="1816">
        <f t="shared" si="19"/>
        <v>9604</v>
      </c>
    </row>
    <row r="597" spans="1:25" ht="15.75" thickBot="1" x14ac:dyDescent="0.3">
      <c r="A597" s="48" t="s">
        <v>1053</v>
      </c>
      <c r="B597" s="49">
        <v>96</v>
      </c>
      <c r="C597" s="50">
        <v>960</v>
      </c>
      <c r="D597" s="51">
        <v>9609</v>
      </c>
      <c r="E597" s="52" t="s">
        <v>1072</v>
      </c>
      <c r="F597" s="53" t="s">
        <v>723</v>
      </c>
      <c r="G597" s="54"/>
      <c r="H597" s="54" t="s">
        <v>446</v>
      </c>
      <c r="I597" s="54" t="s">
        <v>446</v>
      </c>
      <c r="J597" s="54" t="s">
        <v>446</v>
      </c>
      <c r="K597" s="54" t="s">
        <v>446</v>
      </c>
      <c r="L597" s="54" t="s">
        <v>446</v>
      </c>
      <c r="M597" s="54" t="s">
        <v>446</v>
      </c>
      <c r="N597" s="54" t="s">
        <v>446</v>
      </c>
      <c r="O597" s="54" t="s">
        <v>446</v>
      </c>
      <c r="P597" s="54" t="s">
        <v>446</v>
      </c>
      <c r="Q597" s="54" t="s">
        <v>446</v>
      </c>
      <c r="R597" s="54" t="s">
        <v>446</v>
      </c>
      <c r="S597" s="54" t="s">
        <v>446</v>
      </c>
      <c r="T597" s="54" t="s">
        <v>446</v>
      </c>
      <c r="U597" s="54" t="s">
        <v>446</v>
      </c>
      <c r="V597" s="54" t="s">
        <v>447</v>
      </c>
      <c r="W597" s="54" t="s">
        <v>446</v>
      </c>
      <c r="X597" s="1596" t="str">
        <f t="shared" si="18"/>
        <v>9609 - Alte activitati de servicii n.c.a.</v>
      </c>
      <c r="Y597" s="1821">
        <f t="shared" si="19"/>
        <v>9609</v>
      </c>
    </row>
    <row r="598" spans="1:25" ht="15.75" thickTop="1" x14ac:dyDescent="0.25"/>
  </sheetData>
  <sheetProtection algorithmName="SHA-512" hashValue="MRR+JDEzp+o35eb4I3lndbZPVsG+DON6lzu/43njQSeQlHvjYsYjJBVZwoKh/fo1/HXqsofYUbJZRY2PANJ4oA==" saltValue="IjglZY8TINZI5UTGcpvyiw==" spinCount="100000" sheet="1" selectLockedCells="1"/>
  <autoFilter ref="A1:X597" xr:uid="{00000000-0009-0000-0000-00001C000000}"/>
  <conditionalFormatting sqref="H1:W1048576">
    <cfRule type="cellIs" dxfId="33" priority="33" stopIfTrue="1" operator="equal">
      <formula>"DA"</formula>
    </cfRule>
    <cfRule type="cellIs" dxfId="32" priority="34" stopIfTrue="1" operator="equal">
      <formula>"NU"</formula>
    </cfRule>
  </conditionalFormatting>
  <conditionalFormatting sqref="H542:W543">
    <cfRule type="cellIs" dxfId="31" priority="31" stopIfTrue="1" operator="equal">
      <formula>"DA"</formula>
    </cfRule>
    <cfRule type="cellIs" dxfId="30" priority="32" stopIfTrue="1" operator="equal">
      <formula>"NU"</formula>
    </cfRule>
  </conditionalFormatting>
  <conditionalFormatting sqref="H547:W548">
    <cfRule type="cellIs" dxfId="29" priority="29" stopIfTrue="1" operator="equal">
      <formula>"DA"</formula>
    </cfRule>
    <cfRule type="cellIs" dxfId="28" priority="30" stopIfTrue="1" operator="equal">
      <formula>"NU"</formula>
    </cfRule>
  </conditionalFormatting>
  <conditionalFormatting sqref="H554:W555">
    <cfRule type="cellIs" dxfId="27" priority="27" stopIfTrue="1" operator="equal">
      <formula>"DA"</formula>
    </cfRule>
    <cfRule type="cellIs" dxfId="26" priority="28" stopIfTrue="1" operator="equal">
      <formula>"NU"</formula>
    </cfRule>
  </conditionalFormatting>
  <conditionalFormatting sqref="H563:W563">
    <cfRule type="cellIs" dxfId="25" priority="25" stopIfTrue="1" operator="equal">
      <formula>"DA"</formula>
    </cfRule>
    <cfRule type="cellIs" dxfId="24" priority="26" stopIfTrue="1" operator="equal">
      <formula>"NU"</formula>
    </cfRule>
  </conditionalFormatting>
  <conditionalFormatting sqref="H562:W562">
    <cfRule type="cellIs" dxfId="23" priority="23" stopIfTrue="1" operator="equal">
      <formula>"DA"</formula>
    </cfRule>
    <cfRule type="cellIs" dxfId="22" priority="24" stopIfTrue="1" operator="equal">
      <formula>"NU"</formula>
    </cfRule>
  </conditionalFormatting>
  <conditionalFormatting sqref="H551:W551">
    <cfRule type="cellIs" dxfId="21" priority="21" stopIfTrue="1" operator="equal">
      <formula>"DA"</formula>
    </cfRule>
    <cfRule type="cellIs" dxfId="20" priority="22" stopIfTrue="1" operator="equal">
      <formula>"NU"</formula>
    </cfRule>
  </conditionalFormatting>
  <conditionalFormatting sqref="H560:W560">
    <cfRule type="cellIs" dxfId="19" priority="19" stopIfTrue="1" operator="equal">
      <formula>"DA"</formula>
    </cfRule>
    <cfRule type="cellIs" dxfId="18" priority="20" stopIfTrue="1" operator="equal">
      <formula>"NU"</formula>
    </cfRule>
  </conditionalFormatting>
  <conditionalFormatting sqref="H558:W558">
    <cfRule type="cellIs" dxfId="17" priority="17" stopIfTrue="1" operator="equal">
      <formula>"DA"</formula>
    </cfRule>
    <cfRule type="cellIs" dxfId="16" priority="18" stopIfTrue="1" operator="equal">
      <formula>"NU"</formula>
    </cfRule>
  </conditionalFormatting>
  <conditionalFormatting sqref="H556:W556">
    <cfRule type="cellIs" dxfId="15" priority="15" stopIfTrue="1" operator="equal">
      <formula>"DA"</formula>
    </cfRule>
    <cfRule type="cellIs" dxfId="14" priority="16" stopIfTrue="1" operator="equal">
      <formula>"NU"</formula>
    </cfRule>
  </conditionalFormatting>
  <conditionalFormatting sqref="H578:W578">
    <cfRule type="cellIs" dxfId="13" priority="13" stopIfTrue="1" operator="equal">
      <formula>"DA"</formula>
    </cfRule>
    <cfRule type="cellIs" dxfId="12" priority="14" stopIfTrue="1" operator="equal">
      <formula>"NU"</formula>
    </cfRule>
  </conditionalFormatting>
  <conditionalFormatting sqref="H571:W571">
    <cfRule type="cellIs" dxfId="11" priority="11" stopIfTrue="1" operator="equal">
      <formula>"DA"</formula>
    </cfRule>
    <cfRule type="cellIs" dxfId="10" priority="12" stopIfTrue="1" operator="equal">
      <formula>"NU"</formula>
    </cfRule>
  </conditionalFormatting>
  <conditionalFormatting sqref="H572:W572">
    <cfRule type="cellIs" dxfId="9" priority="9" stopIfTrue="1" operator="equal">
      <formula>"DA"</formula>
    </cfRule>
    <cfRule type="cellIs" dxfId="8" priority="10" stopIfTrue="1" operator="equal">
      <formula>"NU"</formula>
    </cfRule>
  </conditionalFormatting>
  <conditionalFormatting sqref="H575:W575">
    <cfRule type="cellIs" dxfId="7" priority="7" stopIfTrue="1" operator="equal">
      <formula>"DA"</formula>
    </cfRule>
    <cfRule type="cellIs" dxfId="6" priority="8" stopIfTrue="1" operator="equal">
      <formula>"NU"</formula>
    </cfRule>
  </conditionalFormatting>
  <conditionalFormatting sqref="H584:W584">
    <cfRule type="cellIs" dxfId="5" priority="5" stopIfTrue="1" operator="equal">
      <formula>"DA"</formula>
    </cfRule>
    <cfRule type="cellIs" dxfId="4" priority="6" stopIfTrue="1" operator="equal">
      <formula>"NU"</formula>
    </cfRule>
  </conditionalFormatting>
  <conditionalFormatting sqref="H583:W583">
    <cfRule type="cellIs" dxfId="3" priority="3" stopIfTrue="1" operator="equal">
      <formula>"DA"</formula>
    </cfRule>
    <cfRule type="cellIs" dxfId="2" priority="4" stopIfTrue="1" operator="equal">
      <formula>"NU"</formula>
    </cfRule>
  </conditionalFormatting>
  <conditionalFormatting sqref="H592:W592">
    <cfRule type="cellIs" dxfId="1" priority="1" stopIfTrue="1" operator="equal">
      <formula>"DA"</formula>
    </cfRule>
    <cfRule type="cellIs" dxfId="0" priority="2" stopIfTrue="1" operator="equal">
      <formula>"NU"</formula>
    </cfRule>
  </conditionalFormatting>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vt:i4>
      </vt:variant>
    </vt:vector>
  </HeadingPairs>
  <TitlesOfParts>
    <vt:vector size="33" baseType="lpstr">
      <vt:lpstr>I.1.</vt:lpstr>
      <vt:lpstr>II.1-3</vt:lpstr>
      <vt:lpstr>II.4.</vt:lpstr>
      <vt:lpstr>II.5.</vt:lpstr>
      <vt:lpstr>II.5.1</vt:lpstr>
      <vt:lpstr>II.5.2</vt:lpstr>
      <vt:lpstr>II.5.3</vt:lpstr>
      <vt:lpstr>II.6.</vt:lpstr>
      <vt:lpstr>II.7.</vt:lpstr>
      <vt:lpstr>II.7.1</vt:lpstr>
      <vt:lpstr>II.7.2</vt:lpstr>
      <vt:lpstr>II.8.</vt:lpstr>
      <vt:lpstr>II.9-12</vt:lpstr>
      <vt:lpstr>II.13.</vt:lpstr>
      <vt:lpstr>II.14.</vt:lpstr>
      <vt:lpstr>II.15.1-2</vt:lpstr>
      <vt:lpstr>II.15.3-7</vt:lpstr>
      <vt:lpstr>III.1-2</vt:lpstr>
      <vt:lpstr>IV.1-10</vt:lpstr>
      <vt:lpstr>V.1.</vt:lpstr>
      <vt:lpstr>Erori</vt:lpstr>
      <vt:lpstr>CAEN</vt:lpstr>
      <vt:lpstr>Ciorna</vt:lpstr>
      <vt:lpstr>xml</vt:lpstr>
      <vt:lpstr>Preluare_xml</vt:lpstr>
      <vt:lpstr>Ref</vt:lpstr>
      <vt:lpstr>Altele</vt:lpstr>
      <vt:lpstr>Chestionar</vt:lpstr>
      <vt:lpstr>Corelatii</vt:lpstr>
      <vt:lpstr>Modificari</vt:lpstr>
      <vt:lpstr>Adm</vt:lpstr>
      <vt:lpstr>Anexa</vt:lpstr>
      <vt:lpstr>Corelatii!OLE_LINK3</vt:lpstr>
    </vt:vector>
  </TitlesOfParts>
  <Company>INS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Tacu</dc:creator>
  <cp:lastModifiedBy>Daniel Tacu</cp:lastModifiedBy>
  <cp:lastPrinted>2019-04-18T07:54:03Z</cp:lastPrinted>
  <dcterms:created xsi:type="dcterms:W3CDTF">2017-05-26T07:08:27Z</dcterms:created>
  <dcterms:modified xsi:type="dcterms:W3CDTF">2024-05-13T09:11:06Z</dcterms:modified>
</cp:coreProperties>
</file>